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8"/>
  <workbookPr filterPrivacy="1"/>
  <xr:revisionPtr revIDLastSave="125" documentId="8_{82D74E77-7559-4409-860F-43D990C5A158}" xr6:coauthVersionLast="47" xr6:coauthVersionMax="47" xr10:uidLastSave="{5AEFD961-8E7B-4BA8-A3E5-F5948A2FDD94}"/>
  <bookViews>
    <workbookView xWindow="1770" yWindow="1230" windowWidth="12870" windowHeight="21180" tabRatio="585" firstSheet="5" activeTab="8" xr2:uid="{00000000-000D-0000-FFFF-FFFF00000000}"/>
  </bookViews>
  <sheets>
    <sheet name="plant types" sheetId="26" r:id="rId1"/>
    <sheet name="Database" sheetId="18" r:id="rId2"/>
    <sheet name="Baseline data" sheetId="8" r:id="rId3"/>
    <sheet name="BGTA6" sheetId="15" r:id="rId4"/>
    <sheet name="VS" sheetId="16" r:id="rId5"/>
    <sheet name="AWMS" sheetId="14" r:id="rId6"/>
    <sheet name="BE" sheetId="5" r:id="rId7"/>
    <sheet name="PE_LE" sheetId="6" r:id="rId8"/>
    <sheet name="SDG13 and Np" sheetId="7" r:id="rId9"/>
    <sheet name="SDG impact tool" sheetId="20" r:id="rId10"/>
    <sheet name="Thermal capacity" sheetId="17" r:id="rId11"/>
  </sheets>
  <externalReferences>
    <externalReference r:id="rId12"/>
    <externalReference r:id="rId13"/>
    <externalReference r:id="rId14"/>
    <externalReference r:id="rId15"/>
    <externalReference r:id="rId16"/>
  </externalReferences>
  <definedNames>
    <definedName name="_xlnm._FilterDatabase" localSheetId="2" hidden="1">'Baseline data'!$A$1:$ACJ$130</definedName>
    <definedName name="_xlnm._FilterDatabase" localSheetId="1" hidden="1">Database!$A$1:$AD$5490</definedName>
    <definedName name="AGR" localSheetId="9">[1]!Table531114[[Climate change mitigation]:[Other]]</definedName>
    <definedName name="AGRC" localSheetId="9">[1]!Table531114[[#Headers],[Climate change mitigation]:[Other]]</definedName>
    <definedName name="AR" localSheetId="9">[1]!Table5311[[Climate change mitigation]:[Other]]</definedName>
    <definedName name="ARC" localSheetId="9">[1]!Table5311[[#Headers],[Climate change mitigation]:[Other]]</definedName>
    <definedName name="BasinsKg">[2]Validation!$B$10</definedName>
    <definedName name="BucketKg">[2]Validation!$B$8</definedName>
    <definedName name="D">PE_LE!$E$6</definedName>
    <definedName name="digBCE">Database!$W$5489</definedName>
    <definedName name="digmason">Database!$Y$5489</definedName>
    <definedName name="IMP_CSA" localSheetId="9">[1]!Table53[[Climate change mitigation]:[Other]]</definedName>
    <definedName name="IMP_CSAC" localSheetId="9">[1]!Table53[[#Headers],[Climate change mitigation]:[Other]]</definedName>
    <definedName name="n">BGTA6!$C$1</definedName>
    <definedName name="RE" localSheetId="9">[1]!Table5[[Climate change mitigation]:[Other]]</definedName>
    <definedName name="REC" localSheetId="9">[1]!Table5[[#Headers],[Climate change mitigation]:[Other]]</definedName>
    <definedName name="SAGR" localSheetId="9">[1]!Table791013[#Headers]</definedName>
    <definedName name="SAGRI" localSheetId="9">[1]!Table791013[#Data]</definedName>
    <definedName name="Sample_size">BGTA6!$C$1</definedName>
    <definedName name="sample_zie">'Baseline data'!#REF!</definedName>
    <definedName name="SCSA" localSheetId="9">[1]!Table79[#Headers]</definedName>
    <definedName name="SCSAI" localSheetId="9">[1]!Table79[#Data]</definedName>
    <definedName name="SF" localSheetId="9">[1]!Table7910[#Headers]</definedName>
    <definedName name="SFI" localSheetId="9">[1]!Table7910[#Data]</definedName>
    <definedName name="SpadesKg">[2]Validation!$B$9</definedName>
    <definedName name="SRE">[1]Mapping!$AX$2:$BN$2</definedName>
    <definedName name="SREI">[1]Mapping!$AX$3:$BN$50</definedName>
    <definedName name="SWM" localSheetId="9">[1]!Table791016[#Data]</definedName>
    <definedName name="SWMI" localSheetId="9">[1]!Table791016[#Headers]</definedName>
    <definedName name="totop">#REF!</definedName>
    <definedName name="WheelbarrowKg">[2]Validation!$B$7</definedName>
    <definedName name="WM" localSheetId="9">[1]!Table531117[[Climate change mitigation]:[Other]]</definedName>
    <definedName name="WMC" localSheetId="9">[1]!Table531117[[#Headers],[Climate change mitigation]:[Other]]</definedName>
  </definedNames>
  <calcPr calcId="191029"/>
  <pivotCaches>
    <pivotCache cacheId="0"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0" i="7" l="1"/>
  <c r="Q29" i="7"/>
  <c r="Q28" i="7"/>
  <c r="AU68" i="20"/>
  <c r="AV68" i="20"/>
  <c r="AW68" i="20"/>
  <c r="AR68" i="20"/>
  <c r="AS68" i="20"/>
  <c r="AG97" i="20"/>
  <c r="AF97" i="20"/>
  <c r="AG89" i="20"/>
  <c r="AG90" i="20"/>
  <c r="AG91" i="20"/>
  <c r="AG92" i="20"/>
  <c r="AG93" i="20"/>
  <c r="AG94" i="20"/>
  <c r="AG95" i="20"/>
  <c r="AG96" i="20"/>
  <c r="AF89" i="20"/>
  <c r="AF90" i="20"/>
  <c r="AF91" i="20"/>
  <c r="AF92" i="20"/>
  <c r="AF93" i="20"/>
  <c r="AF94" i="20"/>
  <c r="AF95" i="20"/>
  <c r="AF96" i="20"/>
  <c r="I19" i="7"/>
  <c r="I20" i="7"/>
  <c r="I21" i="7"/>
  <c r="I22" i="7"/>
  <c r="I23" i="7"/>
  <c r="I24" i="7"/>
  <c r="I25" i="7"/>
  <c r="I18" i="7"/>
  <c r="AV67" i="20"/>
  <c r="AW67" i="20"/>
  <c r="AU67" i="20"/>
  <c r="AU66" i="20"/>
  <c r="AW66" i="20" s="1"/>
  <c r="AV66" i="20"/>
  <c r="AR67" i="20"/>
  <c r="AR66" i="20"/>
  <c r="AS66" i="20" s="1"/>
  <c r="AS67" i="20" s="1"/>
  <c r="AO68" i="20"/>
  <c r="AN68" i="20"/>
  <c r="AN67" i="20"/>
  <c r="AN66" i="20"/>
  <c r="AO66" i="20" s="1"/>
  <c r="AO67" i="20" s="1"/>
  <c r="AK68" i="20"/>
  <c r="AJ68" i="20"/>
  <c r="AK67" i="20"/>
  <c r="AJ67" i="20"/>
  <c r="AJ66" i="20"/>
  <c r="AK66" i="20" s="1"/>
  <c r="AG68" i="20"/>
  <c r="AF68" i="20"/>
  <c r="AF67" i="20"/>
  <c r="AF66" i="20"/>
  <c r="AG66" i="20"/>
  <c r="AG67" i="20" s="1"/>
  <c r="AB67" i="20"/>
  <c r="AC66" i="20"/>
  <c r="AC67" i="20" s="1"/>
  <c r="AB66" i="20"/>
  <c r="Y68" i="20"/>
  <c r="X68" i="20"/>
  <c r="X66" i="20"/>
  <c r="Y66" i="20" s="1"/>
  <c r="W67" i="20"/>
  <c r="U68" i="20"/>
  <c r="T68" i="20"/>
  <c r="U67" i="20"/>
  <c r="T67" i="20"/>
  <c r="S67" i="20"/>
  <c r="U66" i="20"/>
  <c r="T66" i="20"/>
  <c r="Q68" i="20"/>
  <c r="P68" i="20"/>
  <c r="Q67" i="20"/>
  <c r="P67" i="20"/>
  <c r="Q66" i="20"/>
  <c r="P66" i="20"/>
  <c r="M68" i="20"/>
  <c r="L68" i="20"/>
  <c r="M67" i="20"/>
  <c r="L67" i="20"/>
  <c r="M66" i="20"/>
  <c r="L66" i="20"/>
  <c r="K67" i="20"/>
  <c r="I67" i="20"/>
  <c r="H67" i="20"/>
  <c r="G67" i="20"/>
  <c r="I60" i="20"/>
  <c r="I61" i="20"/>
  <c r="I62" i="20"/>
  <c r="I63" i="20"/>
  <c r="I64" i="20"/>
  <c r="I65" i="20"/>
  <c r="I66" i="20"/>
  <c r="H60" i="20"/>
  <c r="H61" i="20"/>
  <c r="H62" i="20"/>
  <c r="H63" i="20"/>
  <c r="H64" i="20"/>
  <c r="H65" i="20"/>
  <c r="H66" i="20"/>
  <c r="D17" i="20"/>
  <c r="D16" i="20"/>
  <c r="D15" i="20"/>
  <c r="D14" i="20"/>
  <c r="D13" i="20"/>
  <c r="D11" i="20"/>
  <c r="C12" i="20" s="1"/>
  <c r="D12" i="20" s="1"/>
  <c r="C13" i="20" s="1"/>
  <c r="G25" i="7"/>
  <c r="D25" i="7"/>
  <c r="F19" i="7"/>
  <c r="F20" i="7"/>
  <c r="F21" i="7"/>
  <c r="F22" i="7"/>
  <c r="F23" i="7"/>
  <c r="F24" i="7"/>
  <c r="H16" i="7"/>
  <c r="G16" i="7"/>
  <c r="F16" i="7"/>
  <c r="E16" i="7"/>
  <c r="D16" i="7"/>
  <c r="D9" i="7"/>
  <c r="C25" i="7"/>
  <c r="E25" i="7" s="1"/>
  <c r="F25" i="7" s="1"/>
  <c r="H25" i="7" s="1"/>
  <c r="B25" i="7"/>
  <c r="C18" i="7"/>
  <c r="B16" i="7"/>
  <c r="C14" i="20" l="1"/>
  <c r="C15" i="20" s="1"/>
  <c r="C16" i="20" s="1"/>
  <c r="C17" i="20" s="1"/>
  <c r="N25" i="7"/>
  <c r="J25" i="7"/>
  <c r="K25" i="7"/>
  <c r="M25" i="7"/>
  <c r="C4" i="6"/>
  <c r="L25" i="7" l="1"/>
  <c r="C66" i="20" s="1"/>
  <c r="O25" i="7"/>
  <c r="F58" i="6"/>
  <c r="G89" i="5"/>
  <c r="G87" i="5"/>
  <c r="B52" i="16"/>
  <c r="L148" i="14"/>
  <c r="L149" i="14"/>
  <c r="L150" i="14"/>
  <c r="L151" i="14"/>
  <c r="L152" i="14"/>
  <c r="L153" i="14"/>
  <c r="L147" i="14"/>
  <c r="D11" i="17"/>
  <c r="B17" i="26"/>
  <c r="C2" i="17" s="1"/>
  <c r="B15" i="26"/>
  <c r="B16" i="26"/>
  <c r="F9" i="7"/>
  <c r="F10" i="7" s="1"/>
  <c r="F11" i="7" s="1"/>
  <c r="F12" i="7" s="1"/>
  <c r="F13" i="7" s="1"/>
  <c r="F14" i="7" s="1"/>
  <c r="F15" i="7" s="1"/>
  <c r="E53" i="6"/>
  <c r="E46" i="6"/>
  <c r="E39" i="6"/>
  <c r="E32" i="6"/>
  <c r="E25" i="6"/>
  <c r="E11" i="6"/>
  <c r="G56" i="5"/>
  <c r="G57" i="5" s="1"/>
  <c r="E36" i="5"/>
  <c r="E37" i="5" s="1"/>
  <c r="E30" i="5"/>
  <c r="E31" i="5" s="1"/>
  <c r="E24" i="5"/>
  <c r="E25" i="5" s="1"/>
  <c r="E18" i="5"/>
  <c r="E47" i="5"/>
  <c r="E35" i="5"/>
  <c r="E29" i="5"/>
  <c r="E23" i="5"/>
  <c r="E17" i="5"/>
  <c r="E12" i="5"/>
  <c r="E11" i="5"/>
  <c r="D201" i="14"/>
  <c r="E201" i="14"/>
  <c r="F201" i="14"/>
  <c r="G201" i="14"/>
  <c r="H201" i="14"/>
  <c r="I201" i="14"/>
  <c r="C201" i="14"/>
  <c r="E195" i="14"/>
  <c r="D195" i="14"/>
  <c r="C195" i="14"/>
  <c r="I194" i="14"/>
  <c r="H194" i="14"/>
  <c r="G194" i="14"/>
  <c r="F194" i="14"/>
  <c r="E194" i="14"/>
  <c r="D194" i="14"/>
  <c r="C194" i="14"/>
  <c r="H193" i="14"/>
  <c r="G193" i="14"/>
  <c r="F193" i="14"/>
  <c r="I192" i="14"/>
  <c r="H192" i="14"/>
  <c r="H195" i="14" s="1"/>
  <c r="G192" i="14"/>
  <c r="G195" i="14" s="1"/>
  <c r="F192" i="14"/>
  <c r="E192" i="14"/>
  <c r="D192" i="14"/>
  <c r="C192" i="14"/>
  <c r="I191" i="14"/>
  <c r="H191" i="14"/>
  <c r="G191" i="14"/>
  <c r="F191" i="14"/>
  <c r="F195" i="14" s="1"/>
  <c r="F190" i="14"/>
  <c r="F189" i="14"/>
  <c r="H188" i="14"/>
  <c r="G188" i="14"/>
  <c r="F188" i="14"/>
  <c r="H187" i="14"/>
  <c r="G187" i="14"/>
  <c r="F187" i="14"/>
  <c r="Q25" i="7" l="1"/>
  <c r="D66" i="20"/>
  <c r="E66" i="20" s="1"/>
  <c r="AE88" i="20"/>
  <c r="E54" i="6" l="1"/>
  <c r="E47" i="6"/>
  <c r="E48" i="5" l="1"/>
  <c r="E49" i="5" s="1"/>
  <c r="E42" i="5"/>
  <c r="E43" i="5" s="1"/>
  <c r="C4" i="7" l="1"/>
  <c r="C5" i="7" s="1"/>
  <c r="B19" i="7"/>
  <c r="C19" i="7" s="1"/>
  <c r="B20" i="7" s="1"/>
  <c r="C20" i="7" s="1"/>
  <c r="B21" i="7" s="1"/>
  <c r="C21" i="7" s="1"/>
  <c r="B22" i="7" s="1"/>
  <c r="C22" i="7" s="1"/>
  <c r="B23" i="7" s="1"/>
  <c r="C23" i="7" s="1"/>
  <c r="B24" i="7" s="1"/>
  <c r="C24" i="7" s="1"/>
  <c r="D15" i="7"/>
  <c r="D14" i="7"/>
  <c r="D13" i="7"/>
  <c r="D12" i="7"/>
  <c r="D11" i="7"/>
  <c r="D10" i="7"/>
  <c r="AC5488" i="18" a="1"/>
  <c r="AC5488" i="18" s="1"/>
  <c r="AB5488" i="18" a="1"/>
  <c r="AB5488" i="18" s="1"/>
  <c r="AA5488" i="18" a="1"/>
  <c r="AA5488" i="18" s="1"/>
  <c r="Z5488" i="18" a="1"/>
  <c r="Z5488" i="18" s="1"/>
  <c r="W5488" i="18" a="1"/>
  <c r="W5488" i="18" s="1"/>
  <c r="W5489" i="18" s="1"/>
  <c r="Y7" i="18"/>
  <c r="Y2" i="18"/>
  <c r="Y6" i="18"/>
  <c r="Y3" i="18"/>
  <c r="Y4" i="18"/>
  <c r="Y15" i="18"/>
  <c r="Y5" i="18"/>
  <c r="Y8" i="18"/>
  <c r="Y13" i="18"/>
  <c r="Y12" i="18"/>
  <c r="Y11" i="18"/>
  <c r="Y10" i="18"/>
  <c r="Y9" i="18"/>
  <c r="Y14" i="18"/>
  <c r="Y1279" i="18"/>
  <c r="Y1188" i="18"/>
  <c r="Y1974" i="18"/>
  <c r="Y1933" i="18"/>
  <c r="Y2214" i="18"/>
  <c r="Y2839" i="18"/>
  <c r="Y3289" i="18"/>
  <c r="Y1739" i="18"/>
  <c r="Y1802" i="18"/>
  <c r="Y1322" i="18"/>
  <c r="Y995" i="18"/>
  <c r="Y96" i="18"/>
  <c r="Y685" i="18"/>
  <c r="Y872" i="18"/>
  <c r="Y2125" i="18"/>
  <c r="Y1592" i="18"/>
  <c r="Y1891" i="18"/>
  <c r="Y2581" i="18"/>
  <c r="Y2429" i="18"/>
  <c r="Y4194" i="18"/>
  <c r="Y3740" i="18"/>
  <c r="Y3991" i="18"/>
  <c r="Y4946" i="18"/>
  <c r="Y4406" i="18"/>
  <c r="Y3973" i="18"/>
  <c r="Y95" i="18"/>
  <c r="Y998" i="18"/>
  <c r="Y835" i="18"/>
  <c r="Y992" i="18"/>
  <c r="Y182" i="18"/>
  <c r="Y1514" i="18"/>
  <c r="Y3418" i="18"/>
  <c r="Y4659" i="18"/>
  <c r="Y4739" i="18"/>
  <c r="Y4837" i="18"/>
  <c r="Y2066" i="18"/>
  <c r="Y4751" i="18"/>
  <c r="Y39" i="18"/>
  <c r="Y163" i="18"/>
  <c r="Y24" i="18"/>
  <c r="Y340" i="18"/>
  <c r="Y5479" i="18"/>
  <c r="Y4658" i="18"/>
  <c r="Y4188" i="18"/>
  <c r="Y5376" i="18"/>
  <c r="Y4657" i="18"/>
  <c r="Y5045" i="18"/>
  <c r="Y5044" i="18"/>
  <c r="Y5130" i="18"/>
  <c r="Y3744" i="18"/>
  <c r="Y3683" i="18"/>
  <c r="Y4062" i="18"/>
  <c r="Y4742" i="18"/>
  <c r="Y5209" i="18"/>
  <c r="Y5274" i="18"/>
  <c r="Y3990" i="18"/>
  <c r="Y4144" i="18"/>
  <c r="Y4405" i="18"/>
  <c r="Y5120" i="18"/>
  <c r="Y4836" i="18"/>
  <c r="Y3037" i="18"/>
  <c r="Y725" i="18"/>
  <c r="Y911" i="18"/>
  <c r="Y1302" i="18"/>
  <c r="Y1602" i="18"/>
  <c r="Y1618" i="18"/>
  <c r="Y2033" i="18"/>
  <c r="Y2108" i="18"/>
  <c r="Y1962" i="18"/>
  <c r="Y1990" i="18"/>
  <c r="Y1907" i="18"/>
  <c r="Y2358" i="18"/>
  <c r="Y2915" i="18"/>
  <c r="Y3221" i="18"/>
  <c r="Y1557" i="18"/>
  <c r="Y1738" i="18"/>
  <c r="Y1753" i="18"/>
  <c r="Y1752" i="18"/>
  <c r="Y1751" i="18"/>
  <c r="Y1750" i="18"/>
  <c r="Y1749" i="18"/>
  <c r="Y1748" i="18"/>
  <c r="Y1799" i="18"/>
  <c r="Y1798" i="18"/>
  <c r="Y1797" i="18"/>
  <c r="Y1796" i="18"/>
  <c r="Y1795" i="18"/>
  <c r="Y1696" i="18"/>
  <c r="Y1681" i="18"/>
  <c r="Y2282" i="18"/>
  <c r="Y2241" i="18"/>
  <c r="Y2295" i="18"/>
  <c r="Y3094" i="18"/>
  <c r="Y2991" i="18"/>
  <c r="Y1424" i="18"/>
  <c r="Y1126" i="18"/>
  <c r="Y921" i="18"/>
  <c r="Y1022" i="18"/>
  <c r="Y963" i="18"/>
  <c r="Y1140" i="18"/>
  <c r="Y1480" i="18"/>
  <c r="Y2362" i="18"/>
  <c r="Y1836" i="18"/>
  <c r="Y2124" i="18"/>
  <c r="Y2080" i="18"/>
  <c r="Y3009" i="18"/>
  <c r="Y3022" i="18"/>
  <c r="Y2990" i="18"/>
  <c r="Y3052" i="18"/>
  <c r="Y2976" i="18"/>
  <c r="Y3147" i="18"/>
  <c r="Y3154" i="18"/>
  <c r="Y1409" i="18"/>
  <c r="Y2240" i="18"/>
  <c r="Y2597" i="18"/>
  <c r="Y2638" i="18"/>
  <c r="Y68" i="18"/>
  <c r="Y546" i="18"/>
  <c r="Y636" i="18"/>
  <c r="Y690" i="18"/>
  <c r="Y783" i="18"/>
  <c r="Y830" i="18"/>
  <c r="Y304" i="18"/>
  <c r="Y367" i="18"/>
  <c r="Y366" i="18"/>
  <c r="Y1497" i="18"/>
  <c r="Y2444" i="18"/>
  <c r="Y2461" i="18"/>
  <c r="Y2448" i="18"/>
  <c r="Y2679" i="18"/>
  <c r="Y2432" i="18"/>
  <c r="Y2370" i="18"/>
  <c r="Y3437" i="18"/>
  <c r="Y2428" i="18"/>
  <c r="Y2344" i="18"/>
  <c r="Y5478" i="18"/>
  <c r="Y4189" i="18"/>
  <c r="Y4330" i="18"/>
  <c r="Y4404" i="18"/>
  <c r="Y3346" i="18"/>
  <c r="Y3397" i="18"/>
  <c r="Y3288" i="18"/>
  <c r="Y3902" i="18"/>
  <c r="Y4835" i="18"/>
  <c r="Y4329" i="18"/>
  <c r="Y4834" i="18"/>
  <c r="Y4945" i="18"/>
  <c r="Y4833" i="18"/>
  <c r="Y4944" i="18"/>
  <c r="Y4734" i="18"/>
  <c r="Y4493" i="18"/>
  <c r="Y5043" i="18"/>
  <c r="Y5042" i="18"/>
  <c r="Y4733" i="18"/>
  <c r="Y4832" i="18"/>
  <c r="Y5353" i="18"/>
  <c r="Y5041" i="18"/>
  <c r="Y4667" i="18"/>
  <c r="Y4567" i="18"/>
  <c r="Y1112" i="18"/>
  <c r="Y1556" i="18"/>
  <c r="Y1499" i="18"/>
  <c r="Y2098" i="18"/>
  <c r="Y4184" i="18"/>
  <c r="Y4183" i="18"/>
  <c r="Y4182" i="18"/>
  <c r="Y4417" i="18"/>
  <c r="Y3660" i="18"/>
  <c r="Y3565" i="18"/>
  <c r="Y3659" i="18"/>
  <c r="Y3829" i="18"/>
  <c r="Y3530" i="18"/>
  <c r="Y4943" i="18"/>
  <c r="Y5040" i="18"/>
  <c r="Y4831" i="18"/>
  <c r="Y4566" i="18"/>
  <c r="Y5375" i="18"/>
  <c r="Y5119" i="18"/>
  <c r="Y5273" i="18"/>
  <c r="Y5352" i="18"/>
  <c r="Y5272" i="18"/>
  <c r="Y5351" i="18"/>
  <c r="Y4656" i="18"/>
  <c r="Y4830" i="18"/>
  <c r="Y4829" i="18"/>
  <c r="Y4732" i="18"/>
  <c r="Y407" i="18"/>
  <c r="Y3594" i="18"/>
  <c r="Y4655" i="18"/>
  <c r="Y4181" i="18"/>
  <c r="Y3972" i="18"/>
  <c r="Y3927" i="18"/>
  <c r="Y4261" i="18"/>
  <c r="Y109" i="18"/>
  <c r="Y138" i="18"/>
  <c r="Y80" i="18"/>
  <c r="Y98" i="18"/>
  <c r="Y81" i="18"/>
  <c r="Y62" i="18"/>
  <c r="Y681" i="18"/>
  <c r="Y477" i="18"/>
  <c r="Y676" i="18"/>
  <c r="Y756" i="18"/>
  <c r="Y1216" i="18"/>
  <c r="Y717" i="18"/>
  <c r="Y1006" i="18"/>
  <c r="Y727" i="18"/>
  <c r="Y988" i="18"/>
  <c r="Y1154" i="18"/>
  <c r="Y951" i="18"/>
  <c r="Y1168" i="18"/>
  <c r="Y1010" i="18"/>
  <c r="Y848" i="18"/>
  <c r="Y253" i="18"/>
  <c r="Y398" i="18"/>
  <c r="Y303" i="18"/>
  <c r="Y346" i="18"/>
  <c r="Y313" i="18"/>
  <c r="Y252" i="18"/>
  <c r="Y583" i="18"/>
  <c r="Y530" i="18"/>
  <c r="Y162" i="18"/>
  <c r="Y350" i="18"/>
  <c r="Y317" i="18"/>
  <c r="Y181" i="18"/>
  <c r="Y177" i="18"/>
  <c r="Y552" i="18"/>
  <c r="Y251" i="18"/>
  <c r="Y1328" i="18"/>
  <c r="Y1359" i="18"/>
  <c r="Y1879" i="18"/>
  <c r="Y1085" i="18"/>
  <c r="Y4244" i="18"/>
  <c r="Y4180" i="18"/>
  <c r="Y3074" i="18"/>
  <c r="Y2930" i="18"/>
  <c r="Y3105" i="18"/>
  <c r="Y3450" i="18"/>
  <c r="Y3436" i="18"/>
  <c r="Y3435" i="18"/>
  <c r="Y3417" i="18"/>
  <c r="Y4403" i="18"/>
  <c r="Y5129" i="18"/>
  <c r="Y1808" i="18"/>
  <c r="Y2810" i="18"/>
  <c r="Y5477" i="18"/>
  <c r="Y4402" i="18"/>
  <c r="Y4328" i="18"/>
  <c r="Y4193" i="18"/>
  <c r="Y4731" i="18"/>
  <c r="Y5476" i="18"/>
  <c r="Y5350" i="18"/>
  <c r="Y4828" i="18"/>
  <c r="Y4827" i="18"/>
  <c r="Y5271" i="18"/>
  <c r="Y5355" i="18"/>
  <c r="Y5349" i="18"/>
  <c r="Y4826" i="18"/>
  <c r="Y4730" i="18"/>
  <c r="Y5270" i="18"/>
  <c r="Y5118" i="18"/>
  <c r="Y5039" i="18"/>
  <c r="Y5117" i="18"/>
  <c r="Y4849" i="18"/>
  <c r="Y5422" i="18"/>
  <c r="Y4729" i="18"/>
  <c r="Y4942" i="18"/>
  <c r="Y5348" i="18"/>
  <c r="Y4401" i="18"/>
  <c r="Y5347" i="18"/>
  <c r="Y5269" i="18"/>
  <c r="Y5374" i="18"/>
  <c r="Y5421" i="18"/>
  <c r="Y5268" i="18"/>
  <c r="Y5038" i="18"/>
  <c r="Y3529" i="18"/>
  <c r="Y4941" i="18"/>
  <c r="Y19" i="18"/>
  <c r="Y38" i="18"/>
  <c r="Y40" i="18"/>
  <c r="Y110" i="18"/>
  <c r="Y184" i="18"/>
  <c r="Y487" i="18"/>
  <c r="Y490" i="18"/>
  <c r="Y1046" i="18"/>
  <c r="Y1045" i="18"/>
  <c r="Y1044" i="18"/>
  <c r="Y1043" i="18"/>
  <c r="Y1053" i="18"/>
  <c r="Y1278" i="18"/>
  <c r="Y1277" i="18"/>
  <c r="Y1160" i="18"/>
  <c r="Y1276" i="18"/>
  <c r="Y1081" i="18"/>
  <c r="Y1575" i="18"/>
  <c r="Y1488" i="18"/>
  <c r="Y1951" i="18"/>
  <c r="Y1955" i="18"/>
  <c r="Y1890" i="18"/>
  <c r="Y1949" i="18"/>
  <c r="Y1996" i="18"/>
  <c r="Y2000" i="18"/>
  <c r="Y1889" i="18"/>
  <c r="Y1906" i="18"/>
  <c r="Y1835" i="18"/>
  <c r="Y2288" i="18"/>
  <c r="Y2917" i="18"/>
  <c r="Y2969" i="18"/>
  <c r="Y2914" i="18"/>
  <c r="Y2818" i="18"/>
  <c r="Y3208" i="18"/>
  <c r="Y1111" i="18"/>
  <c r="Y1130" i="18"/>
  <c r="Y1503" i="18"/>
  <c r="Y1502" i="18"/>
  <c r="Y1478" i="18"/>
  <c r="Y1905" i="18"/>
  <c r="Y1904" i="18"/>
  <c r="Y1903" i="18"/>
  <c r="Y1902" i="18"/>
  <c r="Y1892" i="18"/>
  <c r="Y1754" i="18"/>
  <c r="Y1851" i="18"/>
  <c r="Y1870" i="18"/>
  <c r="Y2281" i="18"/>
  <c r="Y2220" i="18"/>
  <c r="Y2184" i="18"/>
  <c r="Y2357" i="18"/>
  <c r="Y2683" i="18"/>
  <c r="Y3043" i="18"/>
  <c r="Y3593" i="18"/>
  <c r="Y2369" i="18"/>
  <c r="Y3144" i="18"/>
  <c r="Y755" i="18"/>
  <c r="Y764" i="18"/>
  <c r="Y1361" i="18"/>
  <c r="Y1210" i="18"/>
  <c r="Y1064" i="18"/>
  <c r="Y2471" i="18"/>
  <c r="Y2765" i="18"/>
  <c r="Y1462" i="18"/>
  <c r="Y1479" i="18"/>
  <c r="Y1969" i="18"/>
  <c r="Y2316" i="18"/>
  <c r="Y2313" i="18"/>
  <c r="Y5131" i="18"/>
  <c r="Y5213" i="18"/>
  <c r="Y486" i="18"/>
  <c r="Y485" i="18"/>
  <c r="Y720" i="18"/>
  <c r="Y762" i="18"/>
  <c r="Y760" i="18"/>
  <c r="Y429" i="18"/>
  <c r="Y1080" i="18"/>
  <c r="Y2408" i="18"/>
  <c r="Y2567" i="18"/>
  <c r="Y2427" i="18"/>
  <c r="Y2308" i="18"/>
  <c r="Y2407" i="18"/>
  <c r="Y2460" i="18"/>
  <c r="Y2908" i="18"/>
  <c r="Y2919" i="18"/>
  <c r="Y2970" i="18"/>
  <c r="Y2791" i="18"/>
  <c r="Y3312" i="18"/>
  <c r="Y3492" i="18"/>
  <c r="Y3678" i="18"/>
  <c r="Y3824" i="18"/>
  <c r="Y3658" i="18"/>
  <c r="Y3692" i="18"/>
  <c r="Y3739" i="18"/>
  <c r="Y3823" i="18"/>
  <c r="Y3907" i="18"/>
  <c r="Y4590" i="18"/>
  <c r="Y1415" i="18"/>
  <c r="Y1692" i="18"/>
  <c r="Y2089" i="18"/>
  <c r="Y2084" i="18"/>
  <c r="Y2071" i="18"/>
  <c r="Y2660" i="18"/>
  <c r="Y5475" i="18"/>
  <c r="Y4327" i="18"/>
  <c r="Y4179" i="18"/>
  <c r="Y4400" i="18"/>
  <c r="Y3822" i="18"/>
  <c r="Y3821" i="18"/>
  <c r="Y3820" i="18"/>
  <c r="Y3558" i="18"/>
  <c r="Y3491" i="18"/>
  <c r="Y3468" i="18"/>
  <c r="Y3323" i="18"/>
  <c r="Y3566" i="18"/>
  <c r="Y3901" i="18"/>
  <c r="Y4095" i="18"/>
  <c r="Y4326" i="18"/>
  <c r="Y4178" i="18"/>
  <c r="Y4409" i="18"/>
  <c r="Y4325" i="18"/>
  <c r="Y4842" i="18"/>
  <c r="Y4565" i="18"/>
  <c r="Y4940" i="18"/>
  <c r="Y5116" i="18"/>
  <c r="Y5037" i="18"/>
  <c r="Y5346" i="18"/>
  <c r="Y5036" i="18"/>
  <c r="Y4953" i="18"/>
  <c r="Y5035" i="18"/>
  <c r="Y5208" i="18"/>
  <c r="Y5207" i="18"/>
  <c r="Y5047" i="18"/>
  <c r="Y4939" i="18"/>
  <c r="Y5206" i="18"/>
  <c r="Y5205" i="18"/>
  <c r="Y5204" i="18"/>
  <c r="Y4666" i="18"/>
  <c r="Y5267" i="18"/>
  <c r="Y5203" i="18"/>
  <c r="Y1333" i="18"/>
  <c r="Y1257" i="18"/>
  <c r="Y2426" i="18"/>
  <c r="Y2459" i="18"/>
  <c r="Y3738" i="18"/>
  <c r="Y4137" i="18"/>
  <c r="Y3971" i="18"/>
  <c r="Y4104" i="18"/>
  <c r="Y4399" i="18"/>
  <c r="Y3528" i="18"/>
  <c r="Y4049" i="18"/>
  <c r="Y4177" i="18"/>
  <c r="Y4564" i="18"/>
  <c r="Y3819" i="18"/>
  <c r="Y3818" i="18"/>
  <c r="Y4412" i="18"/>
  <c r="Y3737" i="18"/>
  <c r="Y4252" i="18"/>
  <c r="Y4654" i="18"/>
  <c r="Y3989" i="18"/>
  <c r="Y4094" i="18"/>
  <c r="Y3527" i="18"/>
  <c r="Y4653" i="18"/>
  <c r="Y1344" i="18"/>
  <c r="Y4563" i="18"/>
  <c r="Y3526" i="18"/>
  <c r="Y4060" i="18"/>
  <c r="Y4119" i="18"/>
  <c r="Y3607" i="18"/>
  <c r="Y3736" i="18"/>
  <c r="Y3900" i="18"/>
  <c r="Y3525" i="18"/>
  <c r="Y3976" i="18"/>
  <c r="Y3831" i="18"/>
  <c r="Y3743" i="18"/>
  <c r="Y3747" i="18"/>
  <c r="Y116" i="18"/>
  <c r="Y115" i="18"/>
  <c r="Y140" i="18"/>
  <c r="Y114" i="18"/>
  <c r="Y143" i="18"/>
  <c r="Y97" i="18"/>
  <c r="Y135" i="18"/>
  <c r="Y634" i="18"/>
  <c r="Y643" i="18"/>
  <c r="Y747" i="18"/>
  <c r="Y740" i="18"/>
  <c r="Y778" i="18"/>
  <c r="Y765" i="18"/>
  <c r="Y710" i="18"/>
  <c r="Y840" i="18"/>
  <c r="Y768" i="18"/>
  <c r="Y912" i="18"/>
  <c r="Y1049" i="18"/>
  <c r="Y824" i="18"/>
  <c r="Y933" i="18"/>
  <c r="Y802" i="18"/>
  <c r="Y240" i="18"/>
  <c r="Y189" i="18"/>
  <c r="Y693" i="18"/>
  <c r="Y319" i="18"/>
  <c r="Y194" i="18"/>
  <c r="Y168" i="18"/>
  <c r="Y428" i="18"/>
  <c r="Y250" i="18"/>
  <c r="Y1102" i="18"/>
  <c r="Y1137" i="18"/>
  <c r="Y2593" i="18"/>
  <c r="Y2623" i="18"/>
  <c r="Y3461" i="18"/>
  <c r="Y4243" i="18"/>
  <c r="Y3524" i="18"/>
  <c r="Y5420" i="18"/>
  <c r="Y3523" i="18"/>
  <c r="Y4728" i="18"/>
  <c r="Y5115" i="18"/>
  <c r="Y4825" i="18"/>
  <c r="Y4727" i="18"/>
  <c r="Y4824" i="18"/>
  <c r="Y4938" i="18"/>
  <c r="Y4726" i="18"/>
  <c r="Y5034" i="18"/>
  <c r="Y5377" i="18"/>
  <c r="Y4843" i="18"/>
  <c r="Y5033" i="18"/>
  <c r="Y5114" i="18"/>
  <c r="Y5113" i="18"/>
  <c r="Y5133" i="18"/>
  <c r="Y5275" i="18"/>
  <c r="Y5345" i="18"/>
  <c r="Y5419" i="18"/>
  <c r="Y5418" i="18"/>
  <c r="Y5417" i="18"/>
  <c r="Y5416" i="18"/>
  <c r="Y5202" i="18"/>
  <c r="Y5112" i="18"/>
  <c r="Y4823" i="18"/>
  <c r="Y5344" i="18"/>
  <c r="Y5201" i="18"/>
  <c r="Y5200" i="18"/>
  <c r="Y4562" i="18"/>
  <c r="Y5219" i="18"/>
  <c r="Y4585" i="18"/>
  <c r="Y4398" i="18"/>
  <c r="Y5032" i="18"/>
  <c r="Y4652" i="18"/>
  <c r="Y4822" i="18"/>
  <c r="Y5266" i="18"/>
  <c r="Y4678" i="18"/>
  <c r="Y4584" i="18"/>
  <c r="Y4948" i="18"/>
  <c r="Y4937" i="18"/>
  <c r="Y4725" i="18"/>
  <c r="Y4724" i="18"/>
  <c r="Y5111" i="18"/>
  <c r="Y4723" i="18"/>
  <c r="Y5110" i="18"/>
  <c r="Y4651" i="18"/>
  <c r="Y5222" i="18"/>
  <c r="Y4936" i="18"/>
  <c r="Y5265" i="18"/>
  <c r="Y4753" i="18"/>
  <c r="Y5199" i="18"/>
  <c r="Y5343" i="18"/>
  <c r="Y218" i="18"/>
  <c r="Y152" i="18"/>
  <c r="Y42" i="18"/>
  <c r="Y29" i="18"/>
  <c r="Y32" i="18"/>
  <c r="Y35" i="18"/>
  <c r="Y23" i="18"/>
  <c r="Y4003" i="18"/>
  <c r="Y1834" i="18"/>
  <c r="Y1786" i="18"/>
  <c r="Y1785" i="18"/>
  <c r="Y1471" i="18"/>
  <c r="Y1496" i="18"/>
  <c r="Y1495" i="18"/>
  <c r="Y3311" i="18"/>
  <c r="Y716" i="18"/>
  <c r="Y363" i="18"/>
  <c r="Y371" i="18"/>
  <c r="Y376" i="18"/>
  <c r="Y381" i="18"/>
  <c r="Y395" i="18"/>
  <c r="Y449" i="18"/>
  <c r="Y421" i="18"/>
  <c r="Y1019" i="18"/>
  <c r="Y1566" i="18"/>
  <c r="Y1761" i="18"/>
  <c r="Y4110" i="18"/>
  <c r="Y5127" i="18"/>
  <c r="Y3258" i="18"/>
  <c r="Y4935" i="18"/>
  <c r="Y5128" i="18"/>
  <c r="Y4324" i="18"/>
  <c r="Y5264" i="18"/>
  <c r="Y4959" i="18"/>
  <c r="Y5373" i="18"/>
  <c r="Y4492" i="18"/>
  <c r="Y4722" i="18"/>
  <c r="Y4650" i="18"/>
  <c r="Y5263" i="18"/>
  <c r="Y4749" i="18"/>
  <c r="Y5474" i="18"/>
  <c r="Y4934" i="18"/>
  <c r="Y5342" i="18"/>
  <c r="Y5198" i="18"/>
  <c r="Y4821" i="18"/>
  <c r="Y5473" i="18"/>
  <c r="Y4561" i="18"/>
  <c r="Y4397" i="18"/>
  <c r="Y4933" i="18"/>
  <c r="Y4323" i="18"/>
  <c r="Y1200" i="18"/>
  <c r="Y1231" i="18"/>
  <c r="Y1018" i="18"/>
  <c r="Y1587" i="18"/>
  <c r="Y1671" i="18"/>
  <c r="Y1670" i="18"/>
  <c r="Y1565" i="18"/>
  <c r="Y1659" i="18"/>
  <c r="Y1679" i="18"/>
  <c r="Y1555" i="18"/>
  <c r="Y1554" i="18"/>
  <c r="Y1564" i="18"/>
  <c r="Y1477" i="18"/>
  <c r="Y1508" i="18"/>
  <c r="Y1553" i="18"/>
  <c r="Y1538" i="18"/>
  <c r="Y1652" i="18"/>
  <c r="Y1537" i="18"/>
  <c r="Y1476" i="18"/>
  <c r="Y1546" i="18"/>
  <c r="Y1550" i="18"/>
  <c r="Y1549" i="18"/>
  <c r="Y1487" i="18"/>
  <c r="Y1690" i="18"/>
  <c r="Y1948" i="18"/>
  <c r="Y1947" i="18"/>
  <c r="Y1946" i="18"/>
  <c r="Y1945" i="18"/>
  <c r="Y1944" i="18"/>
  <c r="Y1943" i="18"/>
  <c r="Y1942" i="18"/>
  <c r="Y1999" i="18"/>
  <c r="Y2107" i="18"/>
  <c r="Y2106" i="18"/>
  <c r="Y2105" i="18"/>
  <c r="Y2104" i="18"/>
  <c r="Y2103" i="18"/>
  <c r="Y2102" i="18"/>
  <c r="Y2101" i="18"/>
  <c r="Y1932" i="18"/>
  <c r="Y1931" i="18"/>
  <c r="Y1930" i="18"/>
  <c r="Y1929" i="18"/>
  <c r="Y1928" i="18"/>
  <c r="Y1927" i="18"/>
  <c r="Y1926" i="18"/>
  <c r="Y1925" i="18"/>
  <c r="Y1924" i="18"/>
  <c r="Y1941" i="18"/>
  <c r="Y1940" i="18"/>
  <c r="Y1939" i="18"/>
  <c r="Y1998" i="18"/>
  <c r="Y2044" i="18"/>
  <c r="Y1901" i="18"/>
  <c r="Y1900" i="18"/>
  <c r="Y2659" i="18"/>
  <c r="Y2658" i="18"/>
  <c r="Y2373" i="18"/>
  <c r="Y2340" i="18"/>
  <c r="Y2339" i="18"/>
  <c r="Y2299" i="18"/>
  <c r="Y2306" i="18"/>
  <c r="Y2287" i="18"/>
  <c r="Y2347" i="18"/>
  <c r="Y2922" i="18"/>
  <c r="Y2852" i="18"/>
  <c r="Y2837" i="18"/>
  <c r="Y2869" i="18"/>
  <c r="Y2868" i="18"/>
  <c r="Y2809" i="18"/>
  <c r="Y2808" i="18"/>
  <c r="Y2851" i="18"/>
  <c r="Y3235" i="18"/>
  <c r="Y3373" i="18"/>
  <c r="Y3324" i="18"/>
  <c r="Y3329" i="18"/>
  <c r="Y3264" i="18"/>
  <c r="Y3207" i="18"/>
  <c r="Y1127" i="18"/>
  <c r="Y1486" i="18"/>
  <c r="Y1498" i="18"/>
  <c r="Y1432" i="18"/>
  <c r="Y1461" i="18"/>
  <c r="Y1470" i="18"/>
  <c r="Y1899" i="18"/>
  <c r="Y1898" i="18"/>
  <c r="Y1747" i="18"/>
  <c r="Y1746" i="18"/>
  <c r="Y1757" i="18"/>
  <c r="Y1781" i="18"/>
  <c r="Y1780" i="18"/>
  <c r="Y1864" i="18"/>
  <c r="Y1863" i="18"/>
  <c r="Y1695" i="18"/>
  <c r="Y1897" i="18"/>
  <c r="Y2219" i="18"/>
  <c r="Y2229" i="18"/>
  <c r="Y2228" i="18"/>
  <c r="Y2298" i="18"/>
  <c r="Y2271" i="18"/>
  <c r="Y2248" i="18"/>
  <c r="Y2253" i="18"/>
  <c r="Y2280" i="18"/>
  <c r="Y2279" i="18"/>
  <c r="Y2286" i="18"/>
  <c r="Y2278" i="18"/>
  <c r="Y2097" i="18"/>
  <c r="Y2096" i="18"/>
  <c r="Y2149" i="18"/>
  <c r="Y2310" i="18"/>
  <c r="Y2912" i="18"/>
  <c r="Y2632" i="18"/>
  <c r="Y2652" i="18"/>
  <c r="Y3090" i="18"/>
  <c r="Y3143" i="18"/>
  <c r="Y2989" i="18"/>
  <c r="Y3657" i="18"/>
  <c r="Y3592" i="18"/>
  <c r="Y4034" i="18"/>
  <c r="Y2261" i="18"/>
  <c r="Y953" i="18"/>
  <c r="Y1038" i="18"/>
  <c r="Y920" i="18"/>
  <c r="Y914" i="18"/>
  <c r="Y977" i="18"/>
  <c r="Y861" i="18"/>
  <c r="Y860" i="18"/>
  <c r="Y859" i="18"/>
  <c r="Y946" i="18"/>
  <c r="Y975" i="18"/>
  <c r="Y1059" i="18"/>
  <c r="Y1227" i="18"/>
  <c r="Y1230" i="18"/>
  <c r="Y1353" i="18"/>
  <c r="Y2204" i="18"/>
  <c r="Y2140" i="18"/>
  <c r="Y1968" i="18"/>
  <c r="Y2321" i="18"/>
  <c r="Y2139" i="18"/>
  <c r="Y1967" i="18"/>
  <c r="Y1988" i="18"/>
  <c r="Y1139" i="18"/>
  <c r="Y1151" i="18"/>
  <c r="Y1402" i="18"/>
  <c r="Y1391" i="18"/>
  <c r="Y1583" i="18"/>
  <c r="Y2320" i="18"/>
  <c r="Y2526" i="18"/>
  <c r="Y2556" i="18"/>
  <c r="Y2525" i="18"/>
  <c r="Y2203" i="18"/>
  <c r="Y2580" i="18"/>
  <c r="Y5262" i="18"/>
  <c r="Y5354" i="18"/>
  <c r="Y5211" i="18"/>
  <c r="Y3059" i="18"/>
  <c r="Y88" i="18"/>
  <c r="Y484" i="18"/>
  <c r="Y483" i="18"/>
  <c r="Y635" i="18"/>
  <c r="Y692" i="18"/>
  <c r="Y345" i="18"/>
  <c r="Y365" i="18"/>
  <c r="Y331" i="18"/>
  <c r="Y330" i="18"/>
  <c r="Y1599" i="18"/>
  <c r="Y1655" i="18"/>
  <c r="Y2028" i="18"/>
  <c r="Y1714" i="18"/>
  <c r="Y1591" i="18"/>
  <c r="Y1551" i="18"/>
  <c r="Y2524" i="18"/>
  <c r="Y2548" i="18"/>
  <c r="Y2425" i="18"/>
  <c r="Y2424" i="18"/>
  <c r="Y2423" i="18"/>
  <c r="Y2422" i="18"/>
  <c r="Y2421" i="18"/>
  <c r="Y2420" i="18"/>
  <c r="Y2419" i="18"/>
  <c r="Y2418" i="18"/>
  <c r="Y2417" i="18"/>
  <c r="Y2406" i="18"/>
  <c r="Y2416" i="18"/>
  <c r="Y2372" i="18"/>
  <c r="Y2394" i="18"/>
  <c r="Y2493" i="18"/>
  <c r="Y2470" i="18"/>
  <c r="Y2435" i="18"/>
  <c r="Y2297" i="18"/>
  <c r="Y2447" i="18"/>
  <c r="Y2405" i="18"/>
  <c r="Y2404" i="18"/>
  <c r="Y2445" i="18"/>
  <c r="Y2382" i="18"/>
  <c r="Y2361" i="18"/>
  <c r="Y2431" i="18"/>
  <c r="Y5031" i="18"/>
  <c r="Y4176" i="18"/>
  <c r="Y4242" i="18"/>
  <c r="Y2952" i="18"/>
  <c r="Y2850" i="18"/>
  <c r="Y2807" i="18"/>
  <c r="Y2929" i="18"/>
  <c r="Y2782" i="18"/>
  <c r="Y2806" i="18"/>
  <c r="Y3358" i="18"/>
  <c r="Y3367" i="18"/>
  <c r="Y3310" i="18"/>
  <c r="Y3327" i="18"/>
  <c r="Y3162" i="18"/>
  <c r="Y3899" i="18"/>
  <c r="Y3817" i="18"/>
  <c r="Y3816" i="18"/>
  <c r="Y3763" i="18"/>
  <c r="Y3735" i="18"/>
  <c r="Y4038" i="18"/>
  <c r="Y4202" i="18"/>
  <c r="Y4046" i="18"/>
  <c r="Y4045" i="18"/>
  <c r="Y4055" i="18"/>
  <c r="Y4044" i="18"/>
  <c r="Y3970" i="18"/>
  <c r="Y4010" i="18"/>
  <c r="Y4041" i="18"/>
  <c r="Y4109" i="18"/>
  <c r="Y5109" i="18"/>
  <c r="Y4857" i="18"/>
  <c r="Y4932" i="18"/>
  <c r="Y4649" i="18"/>
  <c r="Y4721" i="18"/>
  <c r="Y4820" i="18"/>
  <c r="Y1460" i="18"/>
  <c r="Y2351" i="18"/>
  <c r="Y2218" i="18"/>
  <c r="Y2083" i="18"/>
  <c r="Y2263" i="18"/>
  <c r="Y2966" i="18"/>
  <c r="Y2769" i="18"/>
  <c r="Y2637" i="18"/>
  <c r="Y2645" i="18"/>
  <c r="Y3158" i="18"/>
  <c r="Y4175" i="18"/>
  <c r="Y4416" i="18"/>
  <c r="Y4322" i="18"/>
  <c r="Y3021" i="18"/>
  <c r="Y4002" i="18"/>
  <c r="Y3815" i="18"/>
  <c r="Y3656" i="18"/>
  <c r="Y3655" i="18"/>
  <c r="Y3734" i="18"/>
  <c r="Y3666" i="18"/>
  <c r="Y4141" i="18"/>
  <c r="Y3654" i="18"/>
  <c r="Y3653" i="18"/>
  <c r="Y3814" i="18"/>
  <c r="Y4241" i="18"/>
  <c r="Y3685" i="18"/>
  <c r="Y3733" i="18"/>
  <c r="Y4093" i="18"/>
  <c r="Y4560" i="18"/>
  <c r="Y4559" i="18"/>
  <c r="Y4240" i="18"/>
  <c r="Y3732" i="18"/>
  <c r="Y3696" i="18"/>
  <c r="Y4134" i="18"/>
  <c r="Y3591" i="18"/>
  <c r="Y3490" i="18"/>
  <c r="Y3464" i="18"/>
  <c r="Y3469" i="18"/>
  <c r="Y3489" i="18"/>
  <c r="Y3852" i="18"/>
  <c r="Y4174" i="18"/>
  <c r="Y3830" i="18"/>
  <c r="Y3969" i="18"/>
  <c r="Y3846" i="18"/>
  <c r="Y4491" i="18"/>
  <c r="Y4033" i="18"/>
  <c r="Y4133" i="18"/>
  <c r="Y4092" i="18"/>
  <c r="Y4396" i="18"/>
  <c r="Y4032" i="18"/>
  <c r="Y4819" i="18"/>
  <c r="Y4818" i="18"/>
  <c r="Y4173" i="18"/>
  <c r="Y4132" i="18"/>
  <c r="Y4172" i="18"/>
  <c r="Y4131" i="18"/>
  <c r="Y4171" i="18"/>
  <c r="Y4170" i="18"/>
  <c r="Y4239" i="18"/>
  <c r="Y4238" i="18"/>
  <c r="Y4237" i="18"/>
  <c r="Y4236" i="18"/>
  <c r="Y4201" i="18"/>
  <c r="Y4558" i="18"/>
  <c r="Y5341" i="18"/>
  <c r="Y5108" i="18"/>
  <c r="Y5197" i="18"/>
  <c r="Y4931" i="18"/>
  <c r="Y5261" i="18"/>
  <c r="Y5055" i="18"/>
  <c r="Y5107" i="18"/>
  <c r="Y5196" i="18"/>
  <c r="Y5030" i="18"/>
  <c r="Y5029" i="18"/>
  <c r="Y5260" i="18"/>
  <c r="Y5126" i="18"/>
  <c r="Y5028" i="18"/>
  <c r="Y5050" i="18"/>
  <c r="Y5027" i="18"/>
  <c r="Y5340" i="18"/>
  <c r="Y4720" i="18"/>
  <c r="Y4719" i="18"/>
  <c r="Y5195" i="18"/>
  <c r="Y5339" i="18"/>
  <c r="Y5106" i="18"/>
  <c r="Y5105" i="18"/>
  <c r="Y5194" i="18"/>
  <c r="Y5338" i="18"/>
  <c r="Y5337" i="18"/>
  <c r="Y5372" i="18"/>
  <c r="Y5104" i="18"/>
  <c r="Y5103" i="18"/>
  <c r="Y4952" i="18"/>
  <c r="Y4855" i="18"/>
  <c r="Y4817" i="18"/>
  <c r="Y5212" i="18"/>
  <c r="Y5336" i="18"/>
  <c r="Y5335" i="18"/>
  <c r="Y5026" i="18"/>
  <c r="Y5025" i="18"/>
  <c r="Y5024" i="18"/>
  <c r="Y5259" i="18"/>
  <c r="Y5023" i="18"/>
  <c r="Y5258" i="18"/>
  <c r="Y5102" i="18"/>
  <c r="Y5022" i="18"/>
  <c r="Y5101" i="18"/>
  <c r="Y5221" i="18"/>
  <c r="Y4648" i="18"/>
  <c r="Y4718" i="18"/>
  <c r="Y4647" i="18"/>
  <c r="Y4646" i="18"/>
  <c r="Y4645" i="18"/>
  <c r="Y5371" i="18"/>
  <c r="Y4717" i="18"/>
  <c r="Y5334" i="18"/>
  <c r="Y4930" i="18"/>
  <c r="Y4816" i="18"/>
  <c r="Y4716" i="18"/>
  <c r="Y5021" i="18"/>
  <c r="Y4815" i="18"/>
  <c r="Y4929" i="18"/>
  <c r="Y4814" i="18"/>
  <c r="Y4813" i="18"/>
  <c r="Y4812" i="18"/>
  <c r="Y4928" i="18"/>
  <c r="Y4927" i="18"/>
  <c r="Y4715" i="18"/>
  <c r="Y4395" i="18"/>
  <c r="Y5415" i="18"/>
  <c r="Y5020" i="18"/>
  <c r="Y5019" i="18"/>
  <c r="Y4926" i="18"/>
  <c r="Y4811" i="18"/>
  <c r="Y4925" i="18"/>
  <c r="Y4924" i="18"/>
  <c r="Y4923" i="18"/>
  <c r="Y4922" i="18"/>
  <c r="Y4714" i="18"/>
  <c r="Y4921" i="18"/>
  <c r="Y4743" i="18"/>
  <c r="Y4920" i="18"/>
  <c r="Y4810" i="18"/>
  <c r="Y5018" i="18"/>
  <c r="Y5100" i="18"/>
  <c r="Y4919" i="18"/>
  <c r="Y4665" i="18"/>
  <c r="Y5099" i="18"/>
  <c r="Y3522" i="18"/>
  <c r="Y3968" i="18"/>
  <c r="Y3731" i="18"/>
  <c r="Y4039" i="18"/>
  <c r="Y127" i="18"/>
  <c r="Y154" i="18"/>
  <c r="Y61" i="18"/>
  <c r="Y94" i="18"/>
  <c r="Y60" i="18"/>
  <c r="Y93" i="18"/>
  <c r="Y655" i="18"/>
  <c r="Y664" i="18"/>
  <c r="Y777" i="18"/>
  <c r="Y666" i="18"/>
  <c r="Y471" i="18"/>
  <c r="Y470" i="18"/>
  <c r="Y469" i="18"/>
  <c r="Y661" i="18"/>
  <c r="Y466" i="18"/>
  <c r="Y675" i="18"/>
  <c r="Y630" i="18"/>
  <c r="Y465" i="18"/>
  <c r="Y739" i="18"/>
  <c r="Y851" i="18"/>
  <c r="Y1352" i="18"/>
  <c r="Y850" i="18"/>
  <c r="Y858" i="18"/>
  <c r="Y782" i="18"/>
  <c r="Y1104" i="18"/>
  <c r="Y919" i="18"/>
  <c r="Y249" i="18"/>
  <c r="Y582" i="18"/>
  <c r="Y560" i="18"/>
  <c r="Y224" i="18"/>
  <c r="Y437" i="18"/>
  <c r="Y344" i="18"/>
  <c r="Y436" i="18"/>
  <c r="Y435" i="18"/>
  <c r="Y225" i="18"/>
  <c r="Y307" i="18"/>
  <c r="Y306" i="18"/>
  <c r="Y305" i="18"/>
  <c r="Y243" i="18"/>
  <c r="Y529" i="18"/>
  <c r="Y353" i="18"/>
  <c r="Y360" i="18"/>
  <c r="Y359" i="18"/>
  <c r="Y358" i="18"/>
  <c r="Y357" i="18"/>
  <c r="Y455" i="18"/>
  <c r="Y450" i="18"/>
  <c r="Y463" i="18"/>
  <c r="Y445" i="18"/>
  <c r="Y196" i="18"/>
  <c r="Y193" i="18"/>
  <c r="Y629" i="18"/>
  <c r="Y203" i="18"/>
  <c r="Y202" i="18"/>
  <c r="Y201" i="18"/>
  <c r="Y200" i="18"/>
  <c r="Y199" i="18"/>
  <c r="Y244" i="18"/>
  <c r="Y165" i="18"/>
  <c r="Y545" i="18"/>
  <c r="Y559" i="18"/>
  <c r="Y248" i="18"/>
  <c r="Y247" i="18"/>
  <c r="Y246" i="18"/>
  <c r="Y1035" i="18"/>
  <c r="Y1098" i="18"/>
  <c r="Y2343" i="18"/>
  <c r="Y2987" i="18"/>
  <c r="Y5257" i="18"/>
  <c r="Y4321" i="18"/>
  <c r="Y5218" i="18"/>
  <c r="Y4644" i="18"/>
  <c r="Y3465" i="18"/>
  <c r="Y4269" i="18"/>
  <c r="Y3203" i="18"/>
  <c r="Y3564" i="18"/>
  <c r="Y3186" i="18"/>
  <c r="Y4713" i="18"/>
  <c r="Y5017" i="18"/>
  <c r="Y5472" i="18"/>
  <c r="Y4918" i="18"/>
  <c r="Y4917" i="18"/>
  <c r="Y4846" i="18"/>
  <c r="Y4394" i="18"/>
  <c r="Y4490" i="18"/>
  <c r="Y3590" i="18"/>
  <c r="Y4489" i="18"/>
  <c r="Y4320" i="18"/>
  <c r="Y4643" i="18"/>
  <c r="Y5016" i="18"/>
  <c r="Y5333" i="18"/>
  <c r="Y4557" i="18"/>
  <c r="Y4556" i="18"/>
  <c r="Y4488" i="18"/>
  <c r="Y4712" i="18"/>
  <c r="Y5015" i="18"/>
  <c r="Y1571" i="18"/>
  <c r="Y1777" i="18"/>
  <c r="Y2631" i="18"/>
  <c r="Y4393" i="18"/>
  <c r="Y4642" i="18"/>
  <c r="Y4235" i="18"/>
  <c r="Y4246" i="18"/>
  <c r="Y4392" i="18"/>
  <c r="Y4391" i="18"/>
  <c r="Y5256" i="18"/>
  <c r="Y4916" i="18"/>
  <c r="Y5193" i="18"/>
  <c r="Y5192" i="18"/>
  <c r="Y4949" i="18"/>
  <c r="Y5053" i="18"/>
  <c r="Y4955" i="18"/>
  <c r="Y4915" i="18"/>
  <c r="Y4947" i="18"/>
  <c r="Y4958" i="18"/>
  <c r="Y5332" i="18"/>
  <c r="Y5014" i="18"/>
  <c r="Y4048" i="18"/>
  <c r="Y5046" i="18"/>
  <c r="Y5331" i="18"/>
  <c r="Y5330" i="18"/>
  <c r="Y5414" i="18"/>
  <c r="Y5413" i="18"/>
  <c r="Y5329" i="18"/>
  <c r="Y5328" i="18"/>
  <c r="Y5013" i="18"/>
  <c r="Y5012" i="18"/>
  <c r="Y5191" i="18"/>
  <c r="Y5011" i="18"/>
  <c r="Y5327" i="18"/>
  <c r="Y5471" i="18"/>
  <c r="Y5010" i="18"/>
  <c r="Y4914" i="18"/>
  <c r="Y4913" i="18"/>
  <c r="Y4578" i="18"/>
  <c r="Y5009" i="18"/>
  <c r="Y4149" i="18"/>
  <c r="Y4809" i="18"/>
  <c r="Y4912" i="18"/>
  <c r="Y5255" i="18"/>
  <c r="Y5190" i="18"/>
  <c r="Y5254" i="18"/>
  <c r="Y5326" i="18"/>
  <c r="Y4860" i="18"/>
  <c r="Y4390" i="18"/>
  <c r="Y5098" i="18"/>
  <c r="Y4911" i="18"/>
  <c r="Y5189" i="18"/>
  <c r="Y5097" i="18"/>
  <c r="Y5008" i="18"/>
  <c r="Y5096" i="18"/>
  <c r="Y4910" i="18"/>
  <c r="Y4950" i="18"/>
  <c r="Y4845" i="18"/>
  <c r="Y5253" i="18"/>
  <c r="Y5007" i="18"/>
  <c r="Y4389" i="18"/>
  <c r="Y5006" i="18"/>
  <c r="Y3898" i="18"/>
  <c r="Y4854" i="18"/>
  <c r="Y5412" i="18"/>
  <c r="Y4641" i="18"/>
  <c r="Y4640" i="18"/>
  <c r="Y5095" i="18"/>
  <c r="Y4909" i="18"/>
  <c r="Y4808" i="18"/>
  <c r="Y5188" i="18"/>
  <c r="Y5094" i="18"/>
  <c r="Y4711" i="18"/>
  <c r="Y4807" i="18"/>
  <c r="Y4806" i="18"/>
  <c r="Y4555" i="18"/>
  <c r="Y4908" i="18"/>
  <c r="Y4907" i="18"/>
  <c r="Y4906" i="18"/>
  <c r="Y5252" i="18"/>
  <c r="Y5325" i="18"/>
  <c r="Y4388" i="18"/>
  <c r="Y4554" i="18"/>
  <c r="Y5411" i="18"/>
  <c r="Y5324" i="18"/>
  <c r="Y5251" i="18"/>
  <c r="Y5250" i="18"/>
  <c r="Y4639" i="18"/>
  <c r="Y4515" i="18"/>
  <c r="Y5249" i="18"/>
  <c r="Y4748" i="18"/>
  <c r="Y4679" i="18"/>
  <c r="Y4487" i="18"/>
  <c r="Y4746" i="18"/>
  <c r="Y5187" i="18"/>
  <c r="Y4710" i="18"/>
  <c r="Y5186" i="18"/>
  <c r="Y5093" i="18"/>
  <c r="Y5323" i="18"/>
  <c r="Y4805" i="18"/>
  <c r="Y5005" i="18"/>
  <c r="Y4862" i="18"/>
  <c r="Y4709" i="18"/>
  <c r="Y4861" i="18"/>
  <c r="Y4708" i="18"/>
  <c r="Y5185" i="18"/>
  <c r="Y4707" i="18"/>
  <c r="Y4804" i="18"/>
  <c r="Y58" i="18"/>
  <c r="Y31" i="18"/>
  <c r="Y28" i="18"/>
  <c r="Y30" i="18"/>
  <c r="Y1552" i="18"/>
  <c r="Y1491" i="18"/>
  <c r="Y2039" i="18"/>
  <c r="Y2043" i="18"/>
  <c r="Y2047" i="18"/>
  <c r="Y2657" i="18"/>
  <c r="Y2892" i="18"/>
  <c r="Y1694" i="18"/>
  <c r="Y2277" i="18"/>
  <c r="Y2252" i="18"/>
  <c r="Y3366" i="18"/>
  <c r="Y1576" i="18"/>
  <c r="Y1793" i="18"/>
  <c r="Y834" i="18"/>
  <c r="Y833" i="18"/>
  <c r="Y916" i="18"/>
  <c r="Y897" i="18"/>
  <c r="Y1350" i="18"/>
  <c r="Y867" i="18"/>
  <c r="Y866" i="18"/>
  <c r="Y1147" i="18"/>
  <c r="Y1663" i="18"/>
  <c r="Y1850" i="18"/>
  <c r="Y3085" i="18"/>
  <c r="Y1408" i="18"/>
  <c r="Y1586" i="18"/>
  <c r="Y1601" i="18"/>
  <c r="Y1624" i="18"/>
  <c r="Y5248" i="18"/>
  <c r="Y5370" i="18"/>
  <c r="Y2547" i="18"/>
  <c r="Y2473" i="18"/>
  <c r="Y2381" i="18"/>
  <c r="Y2403" i="18"/>
  <c r="Y3315" i="18"/>
  <c r="Y3897" i="18"/>
  <c r="Y5470" i="18"/>
  <c r="Y3985" i="18"/>
  <c r="Y1788" i="18"/>
  <c r="Y2601" i="18"/>
  <c r="Y4387" i="18"/>
  <c r="Y4638" i="18"/>
  <c r="Y4319" i="18"/>
  <c r="Y3730" i="18"/>
  <c r="Y3896" i="18"/>
  <c r="Y3589" i="18"/>
  <c r="Y3729" i="18"/>
  <c r="Y3559" i="18"/>
  <c r="Y3845" i="18"/>
  <c r="Y4091" i="18"/>
  <c r="Y4169" i="18"/>
  <c r="Y4318" i="18"/>
  <c r="Y5247" i="18"/>
  <c r="Y5004" i="18"/>
  <c r="Y5003" i="18"/>
  <c r="Y5184" i="18"/>
  <c r="Y5002" i="18"/>
  <c r="Y4905" i="18"/>
  <c r="Y5410" i="18"/>
  <c r="Y5369" i="18"/>
  <c r="Y5277" i="18"/>
  <c r="Y5183" i="18"/>
  <c r="Y4637" i="18"/>
  <c r="Y4904" i="18"/>
  <c r="Y4636" i="18"/>
  <c r="Y4903" i="18"/>
  <c r="Y5092" i="18"/>
  <c r="Y5246" i="18"/>
  <c r="Y624" i="18"/>
  <c r="Y622" i="18"/>
  <c r="Y588" i="18"/>
  <c r="Y587" i="18"/>
  <c r="Y612" i="18"/>
  <c r="Y593" i="18"/>
  <c r="Y621" i="18"/>
  <c r="Y654" i="18"/>
  <c r="Y653" i="18"/>
  <c r="Y658" i="18"/>
  <c r="Y651" i="18"/>
  <c r="Y652" i="18"/>
  <c r="Y656" i="18"/>
  <c r="Y657" i="18"/>
  <c r="Y660" i="18"/>
  <c r="Y663" i="18"/>
  <c r="Y669" i="18"/>
  <c r="Y668" i="18"/>
  <c r="Y617" i="18"/>
  <c r="Y616" i="18"/>
  <c r="Y620" i="18"/>
  <c r="Y619" i="18"/>
  <c r="Y382" i="18"/>
  <c r="Y396" i="18"/>
  <c r="Y1298" i="18"/>
  <c r="Y1306" i="18"/>
  <c r="Y4147" i="18"/>
  <c r="Y4090" i="18"/>
  <c r="Y4553" i="18"/>
  <c r="Y4266" i="18"/>
  <c r="Y4486" i="18"/>
  <c r="Y4902" i="18"/>
  <c r="Y4803" i="18"/>
  <c r="Y5182" i="18"/>
  <c r="Y4386" i="18"/>
  <c r="Y5091" i="18"/>
  <c r="Y4802" i="18"/>
  <c r="Y4956" i="18"/>
  <c r="Y5223" i="18"/>
  <c r="Y4901" i="18"/>
  <c r="Y5181" i="18"/>
  <c r="Y4385" i="18"/>
  <c r="Y4900" i="18"/>
  <c r="Y4801" i="18"/>
  <c r="Y4899" i="18"/>
  <c r="Y5001" i="18"/>
  <c r="Y5090" i="18"/>
  <c r="Y5000" i="18"/>
  <c r="Y4898" i="18"/>
  <c r="Y5089" i="18"/>
  <c r="Y5322" i="18"/>
  <c r="Y4897" i="18"/>
  <c r="Y4800" i="18"/>
  <c r="Y5245" i="18"/>
  <c r="Y4747" i="18"/>
  <c r="Y4744" i="18"/>
  <c r="Y4706" i="18"/>
  <c r="Y4705" i="18"/>
  <c r="Y4168" i="18"/>
  <c r="Y3813" i="18"/>
  <c r="Y4007" i="18"/>
  <c r="Y4552" i="18"/>
  <c r="Y5469" i="18"/>
  <c r="Y4384" i="18"/>
  <c r="Y126" i="18"/>
  <c r="Y125" i="18"/>
  <c r="Y124" i="18"/>
  <c r="Y190" i="18"/>
  <c r="Y123" i="18"/>
  <c r="Y122" i="18"/>
  <c r="Y121" i="18"/>
  <c r="Y120" i="18"/>
  <c r="Y119" i="18"/>
  <c r="Y55" i="18"/>
  <c r="Y92" i="18"/>
  <c r="Y650" i="18"/>
  <c r="Y591" i="18"/>
  <c r="Y700" i="18"/>
  <c r="Y1159" i="18"/>
  <c r="Y712" i="18"/>
  <c r="Y952" i="18"/>
  <c r="Y761" i="18"/>
  <c r="Y776" i="18"/>
  <c r="Y997" i="18"/>
  <c r="Y962" i="18"/>
  <c r="Y1034" i="18"/>
  <c r="Y239" i="18"/>
  <c r="Y226" i="18"/>
  <c r="Y198" i="18"/>
  <c r="Y336" i="18"/>
  <c r="Y1351" i="18"/>
  <c r="Y1061" i="18"/>
  <c r="Y1033" i="18"/>
  <c r="Y1039" i="18"/>
  <c r="Y1063" i="18"/>
  <c r="Y5180" i="18"/>
  <c r="Y5244" i="18"/>
  <c r="Y4735" i="18"/>
  <c r="Y4551" i="18"/>
  <c r="Y4799" i="18"/>
  <c r="Y4798" i="18"/>
  <c r="Y4999" i="18"/>
  <c r="Y4745" i="18"/>
  <c r="Y4550" i="18"/>
  <c r="Y4797" i="18"/>
  <c r="Y3156" i="18"/>
  <c r="Y4896" i="18"/>
  <c r="Y4796" i="18"/>
  <c r="Y4383" i="18"/>
  <c r="Y2058" i="18"/>
  <c r="Y1881" i="18"/>
  <c r="Y2301" i="18"/>
  <c r="Y1713" i="18"/>
  <c r="Y2046" i="18"/>
  <c r="Y4795" i="18"/>
  <c r="Y4429" i="18"/>
  <c r="Y3841" i="18"/>
  <c r="Y4704" i="18"/>
  <c r="Y4757" i="18"/>
  <c r="Y4635" i="18"/>
  <c r="Y4382" i="18"/>
  <c r="Y4485" i="18"/>
  <c r="Y5468" i="18"/>
  <c r="Y4794" i="18"/>
  <c r="Y4895" i="18"/>
  <c r="Y4234" i="18"/>
  <c r="Y4793" i="18"/>
  <c r="Y4894" i="18"/>
  <c r="Y5179" i="18"/>
  <c r="Y4569" i="18"/>
  <c r="Y4998" i="18"/>
  <c r="Y5178" i="18"/>
  <c r="Y4961" i="18"/>
  <c r="Y5177" i="18"/>
  <c r="Y5176" i="18"/>
  <c r="Y5175" i="18"/>
  <c r="Y5174" i="18"/>
  <c r="Y5321" i="18"/>
  <c r="Y4792" i="18"/>
  <c r="Y5173" i="18"/>
  <c r="Y5409" i="18"/>
  <c r="Y5172" i="18"/>
  <c r="Y5171" i="18"/>
  <c r="Y5170" i="18"/>
  <c r="Y4791" i="18"/>
  <c r="Y4851" i="18"/>
  <c r="Y5320" i="18"/>
  <c r="Y5368" i="18"/>
  <c r="Y4997" i="18"/>
  <c r="Y4996" i="18"/>
  <c r="Y4995" i="18"/>
  <c r="Y5169" i="18"/>
  <c r="Y5122" i="18"/>
  <c r="Y5052" i="18"/>
  <c r="Y5088" i="18"/>
  <c r="Y4994" i="18"/>
  <c r="Y5168" i="18"/>
  <c r="Y4993" i="18"/>
  <c r="Y5243" i="18"/>
  <c r="Y5087" i="18"/>
  <c r="Y4992" i="18"/>
  <c r="Y5086" i="18"/>
  <c r="Y4991" i="18"/>
  <c r="Y4790" i="18"/>
  <c r="Y4634" i="18"/>
  <c r="Y4633" i="18"/>
  <c r="Y4504" i="18"/>
  <c r="Y4549" i="18"/>
  <c r="Y4990" i="18"/>
  <c r="Y5367" i="18"/>
  <c r="Y4789" i="18"/>
  <c r="Y5085" i="18"/>
  <c r="Y4989" i="18"/>
  <c r="Y5242" i="18"/>
  <c r="Y5408" i="18"/>
  <c r="Y5241" i="18"/>
  <c r="Y4893" i="18"/>
  <c r="Y5084" i="18"/>
  <c r="Y5407" i="18"/>
  <c r="Y5319" i="18"/>
  <c r="Y5406" i="18"/>
  <c r="Y5405" i="18"/>
  <c r="Y5404" i="18"/>
  <c r="Y5240" i="18"/>
  <c r="Y5403" i="18"/>
  <c r="Y5402" i="18"/>
  <c r="Y5401" i="18"/>
  <c r="Y4892" i="18"/>
  <c r="Y4891" i="18"/>
  <c r="Y4788" i="18"/>
  <c r="Y4756" i="18"/>
  <c r="Y4755" i="18"/>
  <c r="Y5400" i="18"/>
  <c r="Y4988" i="18"/>
  <c r="Y5167" i="18"/>
  <c r="Y4787" i="18"/>
  <c r="Y4548" i="18"/>
  <c r="Y4856" i="18"/>
  <c r="Y5166" i="18"/>
  <c r="Y4752" i="18"/>
  <c r="Y4890" i="18"/>
  <c r="Y57" i="18"/>
  <c r="Y1827" i="18"/>
  <c r="Y1862" i="18"/>
  <c r="Y1826" i="18"/>
  <c r="Y1869" i="18"/>
  <c r="Y1868" i="18"/>
  <c r="Y1867" i="18"/>
  <c r="Y1855" i="18"/>
  <c r="Y1854" i="18"/>
  <c r="Y1861" i="18"/>
  <c r="Y1822" i="18"/>
  <c r="Y2305" i="18"/>
  <c r="Y1372" i="18"/>
  <c r="Y1349" i="18"/>
  <c r="Y1340" i="18"/>
  <c r="Y877" i="18"/>
  <c r="Y986" i="18"/>
  <c r="Y1015" i="18"/>
  <c r="Y1207" i="18"/>
  <c r="Y1240" i="18"/>
  <c r="Y1285" i="18"/>
  <c r="Y1241" i="18"/>
  <c r="Y1208" i="18"/>
  <c r="Y1689" i="18"/>
  <c r="Y1818" i="18"/>
  <c r="Y2012" i="18"/>
  <c r="Y1758" i="18"/>
  <c r="Y1993" i="18"/>
  <c r="Y1978" i="18"/>
  <c r="Y1853" i="18"/>
  <c r="Y1989" i="18"/>
  <c r="Y1662" i="18"/>
  <c r="Y1918" i="18"/>
  <c r="Y1807" i="18"/>
  <c r="Y3058" i="18"/>
  <c r="Y3172" i="18"/>
  <c r="Y3309" i="18"/>
  <c r="Y3276" i="18"/>
  <c r="Y3345" i="18"/>
  <c r="Y3275" i="18"/>
  <c r="Y3051" i="18"/>
  <c r="Y2610" i="18"/>
  <c r="Y3220" i="18"/>
  <c r="Y1071" i="18"/>
  <c r="Y2648" i="18"/>
  <c r="Y2535" i="18"/>
  <c r="Y5318" i="18"/>
  <c r="Y4632" i="18"/>
  <c r="Y4889" i="18"/>
  <c r="Y5467" i="18"/>
  <c r="Y4987" i="18"/>
  <c r="Y592" i="18"/>
  <c r="Y595" i="18"/>
  <c r="Y598" i="18"/>
  <c r="Y602" i="18"/>
  <c r="Y605" i="18"/>
  <c r="Y606" i="18"/>
  <c r="Y610" i="18"/>
  <c r="Y611" i="18"/>
  <c r="Y566" i="18"/>
  <c r="Y568" i="18"/>
  <c r="Y571" i="18"/>
  <c r="Y574" i="18"/>
  <c r="Y576" i="18"/>
  <c r="Y520" i="18"/>
  <c r="Y524" i="18"/>
  <c r="Y526" i="18"/>
  <c r="Y528" i="18"/>
  <c r="Y531" i="18"/>
  <c r="Y538" i="18"/>
  <c r="Y533" i="18"/>
  <c r="Y537" i="18"/>
  <c r="Y544" i="18"/>
  <c r="Y565" i="18"/>
  <c r="Y547" i="18"/>
  <c r="Y509" i="18"/>
  <c r="Y512" i="18"/>
  <c r="Y514" i="18"/>
  <c r="Y518" i="18"/>
  <c r="Y517" i="18"/>
  <c r="Y1289" i="18"/>
  <c r="Y1817" i="18"/>
  <c r="Y2451" i="18"/>
  <c r="Y3256" i="18"/>
  <c r="Y4758" i="18"/>
  <c r="Y4786" i="18"/>
  <c r="Y3114" i="18"/>
  <c r="Y902" i="18"/>
  <c r="Y1124" i="18"/>
  <c r="Y901" i="18"/>
  <c r="Y839" i="18"/>
  <c r="Y801" i="18"/>
  <c r="Y1037" i="18"/>
  <c r="Y819" i="18"/>
  <c r="Y1115" i="18"/>
  <c r="Y1162" i="18"/>
  <c r="Y1191" i="18"/>
  <c r="Y1270" i="18"/>
  <c r="Y1017" i="18"/>
  <c r="Y1187" i="18"/>
  <c r="Y882" i="18"/>
  <c r="Y985" i="18"/>
  <c r="Y1042" i="18"/>
  <c r="Y818" i="18"/>
  <c r="Y1171" i="18"/>
  <c r="Y1305" i="18"/>
  <c r="Y1321" i="18"/>
  <c r="Y1199" i="18"/>
  <c r="Y1192" i="18"/>
  <c r="Y3742" i="18"/>
  <c r="Y5124" i="18"/>
  <c r="Y5083" i="18"/>
  <c r="Y5165" i="18"/>
  <c r="Y4631" i="18"/>
  <c r="Y5317" i="18"/>
  <c r="Y5164" i="18"/>
  <c r="Y4859" i="18"/>
  <c r="Y5163" i="18"/>
  <c r="Y5162" i="18"/>
  <c r="Y5161" i="18"/>
  <c r="Y3557" i="18"/>
  <c r="Y3556" i="18"/>
  <c r="Y3996" i="18"/>
  <c r="Y3762" i="18"/>
  <c r="Y3761" i="18"/>
  <c r="Y3535" i="18"/>
  <c r="Y3622" i="18"/>
  <c r="Y3555" i="18"/>
  <c r="Y3434" i="18"/>
  <c r="Y3554" i="18"/>
  <c r="Y3553" i="18"/>
  <c r="Y4056" i="18"/>
  <c r="Y3552" i="18"/>
  <c r="Y3551" i="18"/>
  <c r="Y3550" i="18"/>
  <c r="Y3050" i="18"/>
  <c r="Y3549" i="18"/>
  <c r="Y3760" i="18"/>
  <c r="Y3621" i="18"/>
  <c r="Y3620" i="18"/>
  <c r="Y3606" i="18"/>
  <c r="Y2647" i="18"/>
  <c r="Y3619" i="18"/>
  <c r="Y3548" i="18"/>
  <c r="Y3759" i="18"/>
  <c r="Y2607" i="18"/>
  <c r="Y3049" i="18"/>
  <c r="Y4100" i="18"/>
  <c r="Y4089" i="18"/>
  <c r="Y1029" i="18"/>
  <c r="Y1021" i="18"/>
  <c r="Y928" i="18"/>
  <c r="Y1058" i="18"/>
  <c r="Y1014" i="18"/>
  <c r="Y1371" i="18"/>
  <c r="Y1370" i="18"/>
  <c r="Y1259" i="18"/>
  <c r="Y1079" i="18"/>
  <c r="Y1105" i="18"/>
  <c r="Y1106" i="18"/>
  <c r="Y1234" i="18"/>
  <c r="Y1665" i="18"/>
  <c r="Y2007" i="18"/>
  <c r="Y3396" i="18"/>
  <c r="Y1732" i="18"/>
  <c r="Y1760" i="18"/>
  <c r="Y1784" i="18"/>
  <c r="Y2163" i="18"/>
  <c r="Y2172" i="18"/>
  <c r="Y2111" i="18"/>
  <c r="Y2500" i="18"/>
  <c r="Y2481" i="18"/>
  <c r="Y1658" i="18"/>
  <c r="Y2380" i="18"/>
  <c r="Y2415" i="18"/>
  <c r="Y2414" i="18"/>
  <c r="Y3395" i="18"/>
  <c r="Y3308" i="18"/>
  <c r="Y3521" i="18"/>
  <c r="Y4088" i="18"/>
  <c r="Y2397" i="18"/>
  <c r="Y1745" i="18"/>
  <c r="Y1759" i="18"/>
  <c r="Y2157" i="18"/>
  <c r="Y2156" i="18"/>
  <c r="Y2155" i="18"/>
  <c r="Y2154" i="18"/>
  <c r="Y2162" i="18"/>
  <c r="Y2161" i="18"/>
  <c r="Y2171" i="18"/>
  <c r="Y2195" i="18"/>
  <c r="Y2194" i="18"/>
  <c r="Y2193" i="18"/>
  <c r="Y2192" i="18"/>
  <c r="Y2191" i="18"/>
  <c r="Y2190" i="18"/>
  <c r="Y2170" i="18"/>
  <c r="Y2169" i="18"/>
  <c r="Y2168" i="18"/>
  <c r="Y2211" i="18"/>
  <c r="Y2210" i="18"/>
  <c r="Y2209" i="18"/>
  <c r="Y2110" i="18"/>
  <c r="Y2116" i="18"/>
  <c r="Y2138" i="18"/>
  <c r="Y2137" i="18"/>
  <c r="Y2148" i="18"/>
  <c r="Y2147" i="18"/>
  <c r="Y2146" i="18"/>
  <c r="Y2079" i="18"/>
  <c r="Y2078" i="18"/>
  <c r="Y2465" i="18"/>
  <c r="Y2464" i="18"/>
  <c r="Y2479" i="18"/>
  <c r="Y2478" i="18"/>
  <c r="Y2477" i="18"/>
  <c r="Y3361" i="18"/>
  <c r="Y3199" i="18"/>
  <c r="Y4785" i="18"/>
  <c r="Y4167" i="18"/>
  <c r="Y3926" i="18"/>
  <c r="Y4195" i="18"/>
  <c r="Y4166" i="18"/>
  <c r="Y4040" i="18"/>
  <c r="Y4087" i="18"/>
  <c r="Y4784" i="18"/>
  <c r="Y3992" i="18"/>
  <c r="Y4317" i="18"/>
  <c r="Y4130" i="18"/>
  <c r="Y4165" i="18"/>
  <c r="Y3520" i="18"/>
  <c r="Y5466" i="18"/>
  <c r="Y2095" i="18"/>
  <c r="Y3137" i="18"/>
  <c r="Y3360" i="18"/>
  <c r="Y2546" i="18"/>
  <c r="Y3652" i="18"/>
  <c r="Y2722" i="18"/>
  <c r="Y3603" i="18"/>
  <c r="Y4164" i="18"/>
  <c r="Y2371" i="18"/>
  <c r="Y2941" i="18"/>
  <c r="Y4381" i="18"/>
  <c r="Y3812" i="18"/>
  <c r="Y3025" i="18"/>
  <c r="Y1744" i="18"/>
  <c r="Y3155" i="18"/>
  <c r="Y2474" i="18"/>
  <c r="Y2386" i="18"/>
  <c r="Y4316" i="18"/>
  <c r="Y4117" i="18"/>
  <c r="Y808" i="18"/>
  <c r="Y798" i="18"/>
  <c r="Y957" i="18"/>
  <c r="Y1136" i="18"/>
  <c r="Y1661" i="18"/>
  <c r="Y3161" i="18"/>
  <c r="Y2682" i="18"/>
  <c r="Y3758" i="18"/>
  <c r="Y3612" i="18"/>
  <c r="Y3443" i="18"/>
  <c r="Y3057" i="18"/>
  <c r="Y4737" i="18"/>
  <c r="Y183" i="18"/>
  <c r="Y838" i="18"/>
  <c r="Y4783" i="18"/>
  <c r="Y1025" i="18"/>
  <c r="Y1024" i="18"/>
  <c r="Y1977" i="18"/>
  <c r="Y2032" i="18"/>
  <c r="Y2060" i="18"/>
  <c r="Y2048" i="18"/>
  <c r="Y3265" i="18"/>
  <c r="Y3433" i="18"/>
  <c r="Y3198" i="18"/>
  <c r="Y3257" i="18"/>
  <c r="Y4502" i="18"/>
  <c r="Y1736" i="18"/>
  <c r="Y2630" i="18"/>
  <c r="Y2629" i="18"/>
  <c r="Y3032" i="18"/>
  <c r="Y214" i="18"/>
  <c r="Y87" i="18"/>
  <c r="Y206" i="18"/>
  <c r="Y155" i="18"/>
  <c r="Y750" i="18"/>
  <c r="Y715" i="18"/>
  <c r="Y525" i="18"/>
  <c r="Y132" i="18"/>
  <c r="Y131" i="18"/>
  <c r="Y209" i="18"/>
  <c r="Y448" i="18"/>
  <c r="Y45" i="18"/>
  <c r="Y1541" i="18"/>
  <c r="Y329" i="18"/>
  <c r="Y160" i="18"/>
  <c r="Y590" i="18"/>
  <c r="Y1218" i="18"/>
  <c r="Y3008" i="18"/>
  <c r="Y3560" i="18"/>
  <c r="Y3539" i="18"/>
  <c r="Y3160" i="18"/>
  <c r="Y4547" i="18"/>
  <c r="Y1536" i="18"/>
  <c r="Y1535" i="18"/>
  <c r="Y1735" i="18"/>
  <c r="Y220" i="18"/>
  <c r="Y489" i="18"/>
  <c r="Y1307" i="18"/>
  <c r="Y255" i="18"/>
  <c r="Y1335" i="18"/>
  <c r="Y3811" i="18"/>
  <c r="Y4484" i="18"/>
  <c r="Y3279" i="18"/>
  <c r="Y3895" i="18"/>
  <c r="Y3519" i="18"/>
  <c r="Y3042" i="18"/>
  <c r="Y3488" i="18"/>
  <c r="Y4483" i="18"/>
  <c r="Y4129" i="18"/>
  <c r="Y266" i="18"/>
  <c r="Y1375" i="18"/>
  <c r="Y212" i="18"/>
  <c r="Y222" i="18"/>
  <c r="Y264" i="18"/>
  <c r="Y263" i="18"/>
  <c r="Y242" i="18"/>
  <c r="Y265" i="18"/>
  <c r="Y262" i="18"/>
  <c r="Y1374" i="18"/>
  <c r="Y1315" i="18"/>
  <c r="Y1158" i="18"/>
  <c r="Y1157" i="18"/>
  <c r="Y25" i="18"/>
  <c r="Y187" i="18"/>
  <c r="Y259" i="18"/>
  <c r="Y261" i="18"/>
  <c r="Y241" i="18"/>
  <c r="Y3352" i="18"/>
  <c r="Y3343" i="18"/>
  <c r="Y2740" i="18"/>
  <c r="Y3588" i="18"/>
  <c r="Y3894" i="18"/>
  <c r="Y3427" i="18"/>
  <c r="Y4759" i="18"/>
  <c r="Y3757" i="18"/>
  <c r="Y3487" i="18"/>
  <c r="Y3212" i="18"/>
  <c r="Y169" i="18"/>
  <c r="Y910" i="18"/>
  <c r="Y797" i="18"/>
  <c r="Y812" i="18"/>
  <c r="Y936" i="18"/>
  <c r="Y1101" i="18"/>
  <c r="Y1418" i="18"/>
  <c r="Y1189" i="18"/>
  <c r="Y752" i="18"/>
  <c r="Y927" i="18"/>
  <c r="Y1792" i="18"/>
  <c r="Y1131" i="18"/>
  <c r="Y3533" i="18"/>
  <c r="Y1214" i="18"/>
  <c r="Y1182" i="18"/>
  <c r="Y1206" i="18"/>
  <c r="Y1961" i="18"/>
  <c r="Y1825" i="18"/>
  <c r="Y1073" i="18"/>
  <c r="Y1202" i="18"/>
  <c r="Y1637" i="18"/>
  <c r="Y1573" i="18"/>
  <c r="Y2619" i="18"/>
  <c r="Y1623" i="18"/>
  <c r="Y3002" i="18"/>
  <c r="Y2874" i="18"/>
  <c r="Y4315" i="18"/>
  <c r="Y4086" i="18"/>
  <c r="Y4031" i="18"/>
  <c r="Y3728" i="18"/>
  <c r="Y541" i="18"/>
  <c r="Y724" i="18"/>
  <c r="Y1000" i="18"/>
  <c r="Y454" i="18"/>
  <c r="Y1336" i="18"/>
  <c r="Y479" i="18"/>
  <c r="Y1215" i="18"/>
  <c r="Y379" i="18"/>
  <c r="Y159" i="18"/>
  <c r="Y232" i="18"/>
  <c r="Y1330" i="18"/>
  <c r="Y2768" i="18"/>
  <c r="Y2883" i="18"/>
  <c r="Y2517" i="18"/>
  <c r="Y2925" i="18"/>
  <c r="Y2790" i="18"/>
  <c r="Y2756" i="18"/>
  <c r="Y4703" i="18"/>
  <c r="Y5465" i="18"/>
  <c r="Y2469" i="18"/>
  <c r="Y4105" i="18"/>
  <c r="Y3893" i="18"/>
  <c r="Y3810" i="18"/>
  <c r="Y4380" i="18"/>
  <c r="Y4259" i="18"/>
  <c r="Y3166" i="18"/>
  <c r="Y1570" i="18"/>
  <c r="Y4043" i="18"/>
  <c r="Y4096" i="18"/>
  <c r="Y238" i="18"/>
  <c r="Y1379" i="18"/>
  <c r="Y34" i="18"/>
  <c r="Y2338" i="18"/>
  <c r="Y2446" i="18"/>
  <c r="Y4986" i="18"/>
  <c r="Y5082" i="18"/>
  <c r="Y4030" i="18"/>
  <c r="Y5360" i="18"/>
  <c r="Y4050" i="18"/>
  <c r="Y1245" i="18"/>
  <c r="Y1595" i="18"/>
  <c r="Y1383" i="18"/>
  <c r="Y1950" i="18"/>
  <c r="Y1718" i="18"/>
  <c r="Y2276" i="18"/>
  <c r="Y2600" i="18"/>
  <c r="Y4029" i="18"/>
  <c r="Y4028" i="18"/>
  <c r="Y4782" i="18"/>
  <c r="Y3911" i="18"/>
  <c r="Y4379" i="18"/>
  <c r="Y3727" i="18"/>
  <c r="Y5379" i="18"/>
  <c r="Y1369" i="18"/>
  <c r="Y1614" i="18"/>
  <c r="Y1769" i="18"/>
  <c r="Y1765" i="18"/>
  <c r="Y2036" i="18"/>
  <c r="Y2136" i="18"/>
  <c r="Y2065" i="18"/>
  <c r="Y2208" i="18"/>
  <c r="Y2100" i="18"/>
  <c r="Y2651" i="18"/>
  <c r="Y2656" i="18"/>
  <c r="Y2555" i="18"/>
  <c r="Y3099" i="18"/>
  <c r="Y3342" i="18"/>
  <c r="Y642" i="18"/>
  <c r="Y3967" i="18"/>
  <c r="Y2472" i="18"/>
  <c r="Y1358" i="18"/>
  <c r="Y1233" i="18"/>
  <c r="Y3317" i="18"/>
  <c r="Y2145" i="18"/>
  <c r="Y4630" i="18"/>
  <c r="Y794" i="18"/>
  <c r="Y3012" i="18"/>
  <c r="Y2663" i="18"/>
  <c r="Y3394" i="18"/>
  <c r="Y5216" i="18"/>
  <c r="Y687" i="18"/>
  <c r="Y2540" i="18"/>
  <c r="Y2539" i="18"/>
  <c r="Y2538" i="18"/>
  <c r="Y3146" i="18"/>
  <c r="Y2458" i="18"/>
  <c r="Y2457" i="18"/>
  <c r="Y2456" i="18"/>
  <c r="Y2492" i="18"/>
  <c r="Y2393" i="18"/>
  <c r="Y2389" i="18"/>
  <c r="Y2331" i="18"/>
  <c r="Y3726" i="18"/>
  <c r="Y1144" i="18"/>
  <c r="Y2618" i="18"/>
  <c r="Y2678" i="18"/>
  <c r="Y2566" i="18"/>
  <c r="Y2565" i="18"/>
  <c r="Y2564" i="18"/>
  <c r="Y2563" i="18"/>
  <c r="Y2562" i="18"/>
  <c r="Y2561" i="18"/>
  <c r="Y3073" i="18"/>
  <c r="Y5464" i="18"/>
  <c r="Y2275" i="18"/>
  <c r="Y1973" i="18"/>
  <c r="Y696" i="18"/>
  <c r="Y2135" i="18"/>
  <c r="Y2134" i="18"/>
  <c r="Y2009" i="18"/>
  <c r="Y2011" i="18"/>
  <c r="Y2133" i="18"/>
  <c r="Y2706" i="18"/>
  <c r="Y2332" i="18"/>
  <c r="Y3966" i="18"/>
  <c r="Y1143" i="18"/>
  <c r="Y1447" i="18"/>
  <c r="Y1669" i="18"/>
  <c r="Y2787" i="18"/>
  <c r="Y3072" i="18"/>
  <c r="Y2999" i="18"/>
  <c r="Y4574" i="18"/>
  <c r="Y397" i="18"/>
  <c r="Y1668" i="18"/>
  <c r="Y5485" i="18"/>
  <c r="Y4378" i="18"/>
  <c r="Y5081" i="18"/>
  <c r="Y1521" i="18"/>
  <c r="Y2270" i="18"/>
  <c r="Y2965" i="18"/>
  <c r="Y3131" i="18"/>
  <c r="Y1875" i="18"/>
  <c r="Y1888" i="18"/>
  <c r="Y2413" i="18"/>
  <c r="Y2396" i="18"/>
  <c r="Y1726" i="18"/>
  <c r="Y1725" i="18"/>
  <c r="Y1724" i="18"/>
  <c r="Y1723" i="18"/>
  <c r="Y462" i="18"/>
  <c r="Y461" i="18"/>
  <c r="Y460" i="18"/>
  <c r="Y459" i="18"/>
  <c r="Y458" i="18"/>
  <c r="Y1123" i="18"/>
  <c r="Y703" i="18"/>
  <c r="Y1185" i="18"/>
  <c r="Y2070" i="18"/>
  <c r="Y2622" i="18"/>
  <c r="Y1722" i="18"/>
  <c r="Y2180" i="18"/>
  <c r="Y3159" i="18"/>
  <c r="Y1676" i="18"/>
  <c r="Y1731" i="18"/>
  <c r="Y3300" i="18"/>
  <c r="Y3274" i="18"/>
  <c r="Y3605" i="18"/>
  <c r="Y3259" i="18"/>
  <c r="Y2805" i="18"/>
  <c r="Y3130" i="18"/>
  <c r="Y1794" i="18"/>
  <c r="Y2655" i="18"/>
  <c r="Y2662" i="18"/>
  <c r="Y2560" i="18"/>
  <c r="Y2559" i="18"/>
  <c r="Y3191" i="18"/>
  <c r="Y1874" i="18"/>
  <c r="Y2616" i="18"/>
  <c r="Y1710" i="18"/>
  <c r="Y2677" i="18"/>
  <c r="Y1398" i="18"/>
  <c r="Y3375" i="18"/>
  <c r="Y1341" i="18"/>
  <c r="Y1545" i="18"/>
  <c r="Y1832" i="18"/>
  <c r="Y1787" i="18"/>
  <c r="Y1791" i="18"/>
  <c r="Y1790" i="18"/>
  <c r="Y2750" i="18"/>
  <c r="Y2749" i="18"/>
  <c r="Y2764" i="18"/>
  <c r="Y2767" i="18"/>
  <c r="Y1443" i="18"/>
  <c r="Y1743" i="18"/>
  <c r="Y1742" i="18"/>
  <c r="Y1741" i="18"/>
  <c r="Y1580" i="18"/>
  <c r="Y1651" i="18"/>
  <c r="Y2153" i="18"/>
  <c r="Y2152" i="18"/>
  <c r="Y2160" i="18"/>
  <c r="Y2159" i="18"/>
  <c r="Y2158" i="18"/>
  <c r="Y2189" i="18"/>
  <c r="Y2188" i="18"/>
  <c r="Y2175" i="18"/>
  <c r="Y2174" i="18"/>
  <c r="Y2173" i="18"/>
  <c r="Y2077" i="18"/>
  <c r="Y2088" i="18"/>
  <c r="Y2099" i="18"/>
  <c r="Y2115" i="18"/>
  <c r="Y2123" i="18"/>
  <c r="Y2122" i="18"/>
  <c r="Y2689" i="18"/>
  <c r="Y2583" i="18"/>
  <c r="Y1896" i="18"/>
  <c r="Y1734" i="18"/>
  <c r="Y1938" i="18"/>
  <c r="Y1636" i="18"/>
  <c r="Y1635" i="18"/>
  <c r="Y2385" i="18"/>
  <c r="Y2265" i="18"/>
  <c r="Y1634" i="18"/>
  <c r="Y2463" i="18"/>
  <c r="Y2356" i="18"/>
  <c r="Y2274" i="18"/>
  <c r="Y1633" i="18"/>
  <c r="Y1632" i="18"/>
  <c r="Y1631" i="18"/>
  <c r="Y1630" i="18"/>
  <c r="Y1960" i="18"/>
  <c r="Y2439" i="18"/>
  <c r="Y1772" i="18"/>
  <c r="Y1771" i="18"/>
  <c r="Y1770" i="18"/>
  <c r="Y1776" i="18"/>
  <c r="Y1801" i="18"/>
  <c r="Y2312" i="18"/>
  <c r="Y2763" i="18"/>
  <c r="Y2346" i="18"/>
  <c r="Y3602" i="18"/>
  <c r="Y3825" i="18"/>
  <c r="Y3415" i="18"/>
  <c r="Y2027" i="18"/>
  <c r="Y3336" i="18"/>
  <c r="Y758" i="18"/>
  <c r="Y881" i="18"/>
  <c r="Y1062" i="18"/>
  <c r="Y2392" i="18"/>
  <c r="Y2864" i="18"/>
  <c r="Y4583" i="18"/>
  <c r="Y4754" i="18"/>
  <c r="Y2183" i="18"/>
  <c r="Y2412" i="18"/>
  <c r="Y3112" i="18"/>
  <c r="Y3113" i="18"/>
  <c r="Y3335" i="18"/>
  <c r="Y141" i="18"/>
  <c r="Y67" i="18"/>
  <c r="Y832" i="18"/>
  <c r="Y781" i="18"/>
  <c r="Y348" i="18"/>
  <c r="Y349" i="18"/>
  <c r="Y1249" i="18"/>
  <c r="Y1220" i="18"/>
  <c r="Y1070" i="18"/>
  <c r="Y1654" i="18"/>
  <c r="Y2026" i="18"/>
  <c r="Y2121" i="18"/>
  <c r="Y1995" i="18"/>
  <c r="Y2315" i="18"/>
  <c r="Y2974" i="18"/>
  <c r="Y2975" i="18"/>
  <c r="Y2957" i="18"/>
  <c r="Y2956" i="18"/>
  <c r="Y2963" i="18"/>
  <c r="Y2962" i="18"/>
  <c r="Y2863" i="18"/>
  <c r="Y3218" i="18"/>
  <c r="Y4314" i="18"/>
  <c r="Y4513" i="18"/>
  <c r="Y4509" i="18"/>
  <c r="Y3809" i="18"/>
  <c r="Y4027" i="18"/>
  <c r="Y3518" i="18"/>
  <c r="Y1435" i="18"/>
  <c r="Y1377" i="18"/>
  <c r="Y1376" i="18"/>
  <c r="Y2059" i="18"/>
  <c r="Y3517" i="18"/>
  <c r="Y3516" i="18"/>
  <c r="Y3725" i="18"/>
  <c r="Y3372" i="18"/>
  <c r="Y3371" i="18"/>
  <c r="Y3281" i="18"/>
  <c r="Y4260" i="18"/>
  <c r="Y4482" i="18"/>
  <c r="Y4313" i="18"/>
  <c r="Y4481" i="18"/>
  <c r="Y4702" i="18"/>
  <c r="Y4781" i="18"/>
  <c r="Y779" i="18"/>
  <c r="Y759" i="18"/>
  <c r="Y217" i="18"/>
  <c r="Y216" i="18"/>
  <c r="Y215" i="18"/>
  <c r="Y237" i="18"/>
  <c r="Y166" i="18"/>
  <c r="Y236" i="18"/>
  <c r="Y235" i="18"/>
  <c r="Y1222" i="18"/>
  <c r="Y2862" i="18"/>
  <c r="Y2861" i="18"/>
  <c r="Y4480" i="18"/>
  <c r="Y4582" i="18"/>
  <c r="Y1831" i="18"/>
  <c r="Y2094" i="18"/>
  <c r="Y1152" i="18"/>
  <c r="Y1122" i="18"/>
  <c r="Y1442" i="18"/>
  <c r="Y1937" i="18"/>
  <c r="Y3048" i="18"/>
  <c r="Y2739" i="18"/>
  <c r="Y2167" i="18"/>
  <c r="Y3326" i="18"/>
  <c r="Y2882" i="18"/>
  <c r="Y2967" i="18"/>
  <c r="Y3407" i="18"/>
  <c r="Y3442" i="18"/>
  <c r="Y3121" i="18"/>
  <c r="Y2675" i="18"/>
  <c r="Y2665" i="18"/>
  <c r="Y2955" i="18"/>
  <c r="Y3379" i="18"/>
  <c r="Y4067" i="18"/>
  <c r="Y3624" i="18"/>
  <c r="Y3185" i="18"/>
  <c r="Y3349" i="18"/>
  <c r="Y3339" i="18"/>
  <c r="Y2928" i="18"/>
  <c r="Y3601" i="18"/>
  <c r="Y3338" i="18"/>
  <c r="Y2676" i="18"/>
  <c r="Y3600" i="18"/>
  <c r="Y2606" i="18"/>
  <c r="Y3278" i="18"/>
  <c r="Y3599" i="18"/>
  <c r="Y2721" i="18"/>
  <c r="Y2720" i="18"/>
  <c r="Y3598" i="18"/>
  <c r="Y3007" i="18"/>
  <c r="Y2486" i="18"/>
  <c r="Y2016" i="18"/>
  <c r="Y4848" i="18"/>
  <c r="Y2015" i="18"/>
  <c r="Y51" i="18"/>
  <c r="Y1174" i="18"/>
  <c r="Y857" i="18"/>
  <c r="Y5134" i="18"/>
  <c r="Y3400" i="18"/>
  <c r="Y1057" i="18"/>
  <c r="Y86" i="18"/>
  <c r="Y831" i="18"/>
  <c r="Y823" i="18"/>
  <c r="Y2304" i="18"/>
  <c r="Y2307" i="18"/>
  <c r="Y22" i="18"/>
  <c r="Y2309" i="18"/>
  <c r="Y3263" i="18"/>
  <c r="Y2951" i="18"/>
  <c r="Y3120" i="18"/>
  <c r="Y1108" i="18"/>
  <c r="Y1023" i="18"/>
  <c r="Y2087" i="18"/>
  <c r="Y961" i="18"/>
  <c r="Y4150" i="18"/>
  <c r="Y855" i="18"/>
  <c r="Y1830" i="18"/>
  <c r="Y3104" i="18"/>
  <c r="Y4312" i="18"/>
  <c r="Y980" i="18"/>
  <c r="Y1072" i="18"/>
  <c r="Y2867" i="18"/>
  <c r="Y1709" i="18"/>
  <c r="Y2273" i="18"/>
  <c r="Y3215" i="18"/>
  <c r="Y3071" i="18"/>
  <c r="Y1895" i="18"/>
  <c r="Y673" i="18"/>
  <c r="Y234" i="18"/>
  <c r="Y233" i="18"/>
  <c r="Y550" i="18"/>
  <c r="Y231" i="18"/>
  <c r="Y230" i="18"/>
  <c r="Y335" i="18"/>
  <c r="Y334" i="18"/>
  <c r="Y333" i="18"/>
  <c r="Y332" i="18"/>
  <c r="Y4102" i="18"/>
  <c r="Y4233" i="18"/>
  <c r="Y4422" i="18"/>
  <c r="Y4232" i="18"/>
  <c r="Y4231" i="18"/>
  <c r="Y4701" i="18"/>
  <c r="Y4185" i="18"/>
  <c r="Y2523" i="18"/>
  <c r="Y4760" i="18"/>
  <c r="Y2934" i="18"/>
  <c r="Y2933" i="18"/>
  <c r="Y3447" i="18"/>
  <c r="Y3416" i="18"/>
  <c r="Y3452" i="18"/>
  <c r="Y3451" i="18"/>
  <c r="Y3486" i="18"/>
  <c r="Y2798" i="18"/>
  <c r="Y2881" i="18"/>
  <c r="Y2797" i="18"/>
  <c r="Y4546" i="18"/>
  <c r="Y5399" i="18"/>
  <c r="Y3826" i="18"/>
  <c r="Y4377" i="18"/>
  <c r="Y5132" i="18"/>
  <c r="Y4629" i="18"/>
  <c r="Y3965" i="18"/>
  <c r="Y3892" i="18"/>
  <c r="Y4376" i="18"/>
  <c r="Y3964" i="18"/>
  <c r="Y4780" i="18"/>
  <c r="Y3695" i="18"/>
  <c r="Y4311" i="18"/>
  <c r="Y4152" i="18"/>
  <c r="Y2771" i="18"/>
  <c r="Y2940" i="18"/>
  <c r="Y3426" i="18"/>
  <c r="Y3595" i="18"/>
  <c r="Y5463" i="18"/>
  <c r="Y4085" i="18"/>
  <c r="Y4779" i="18"/>
  <c r="Y4495" i="18"/>
  <c r="Y4628" i="18"/>
  <c r="Y4888" i="18"/>
  <c r="Y4573" i="18"/>
  <c r="Y4627" i="18"/>
  <c r="Y4677" i="18"/>
  <c r="Y4310" i="18"/>
  <c r="Y4626" i="18"/>
  <c r="Y4625" i="18"/>
  <c r="Y4624" i="18"/>
  <c r="Y5316" i="18"/>
  <c r="Y4738" i="18"/>
  <c r="Y3651" i="18"/>
  <c r="Y4985" i="18"/>
  <c r="Y4572" i="18"/>
  <c r="Y4163" i="18"/>
  <c r="Y3569" i="18"/>
  <c r="Y2213" i="18"/>
  <c r="Y659" i="18"/>
  <c r="Y1829" i="18"/>
  <c r="Y2627" i="18"/>
  <c r="Y2596" i="18"/>
  <c r="Y2572" i="18"/>
  <c r="Y2587" i="18"/>
  <c r="Y2179" i="18"/>
  <c r="Y2411" i="18"/>
  <c r="Y1728" i="18"/>
  <c r="Y1569" i="18"/>
  <c r="Y644" i="18"/>
  <c r="Y2067" i="18"/>
  <c r="Y2294" i="18"/>
  <c r="Y4103" i="18"/>
  <c r="Y3129" i="18"/>
  <c r="Y665" i="18"/>
  <c r="Y647" i="18"/>
  <c r="Y1783" i="18"/>
  <c r="Y1238" i="18"/>
  <c r="Y1434" i="18"/>
  <c r="Y3515" i="18"/>
  <c r="Y4309" i="18"/>
  <c r="Y3563" i="18"/>
  <c r="Y3449" i="18"/>
  <c r="Y3224" i="18"/>
  <c r="Y3285" i="18"/>
  <c r="Y3828" i="18"/>
  <c r="Y2693" i="18"/>
  <c r="Y3202" i="18"/>
  <c r="Y1987" i="18"/>
  <c r="Y1992" i="18"/>
  <c r="Y2285" i="18"/>
  <c r="Y1275" i="18"/>
  <c r="Y1705" i="18"/>
  <c r="Y2025" i="18"/>
  <c r="Y4084" i="18"/>
  <c r="Y3370" i="18"/>
  <c r="Y3115" i="18"/>
  <c r="Y3065" i="18"/>
  <c r="Y3046" i="18"/>
  <c r="Y648" i="18"/>
  <c r="Y688" i="18"/>
  <c r="Y662" i="18"/>
  <c r="Y1609" i="18"/>
  <c r="Y2366" i="18"/>
  <c r="Y2049" i="18"/>
  <c r="Y2030" i="18"/>
  <c r="Y4308" i="18"/>
  <c r="Y1959" i="18"/>
  <c r="Y5398" i="18"/>
  <c r="Y301" i="18"/>
  <c r="Y2898" i="18"/>
  <c r="Y4245" i="18"/>
  <c r="Y1194" i="18"/>
  <c r="Y351" i="18"/>
  <c r="Y3746" i="18"/>
  <c r="Y1779" i="18"/>
  <c r="Y737" i="18"/>
  <c r="Y2939" i="18"/>
  <c r="Y3168" i="18"/>
  <c r="Y3808" i="18"/>
  <c r="Y1163" i="18"/>
  <c r="Y52" i="18"/>
  <c r="Y431" i="18"/>
  <c r="Y418" i="18"/>
  <c r="Y426" i="18"/>
  <c r="Y1110" i="18"/>
  <c r="Y1095" i="18"/>
  <c r="Y2781" i="18"/>
  <c r="Y3807" i="18"/>
  <c r="Y3211" i="18"/>
  <c r="Y3247" i="18"/>
  <c r="Y4162" i="18"/>
  <c r="Y3981" i="18"/>
  <c r="Y4066" i="18"/>
  <c r="Y3980" i="18"/>
  <c r="Y3963" i="18"/>
  <c r="Y3962" i="18"/>
  <c r="Y3393" i="18"/>
  <c r="Y3835" i="18"/>
  <c r="Y3961" i="18"/>
  <c r="Y3960" i="18"/>
  <c r="Y405" i="18"/>
  <c r="Y374" i="18"/>
  <c r="Y3587" i="18"/>
  <c r="Y3307" i="18"/>
  <c r="Y3217" i="18"/>
  <c r="Y3016" i="18"/>
  <c r="Y3586" i="18"/>
  <c r="Y3681" i="18"/>
  <c r="Y3098" i="18"/>
  <c r="Y3097" i="18"/>
  <c r="Y2918" i="18"/>
  <c r="Y2901" i="18"/>
  <c r="Y3227" i="18"/>
  <c r="Y3036" i="18"/>
  <c r="Y2786" i="18"/>
  <c r="Y4984" i="18"/>
  <c r="Y4375" i="18"/>
  <c r="Y417" i="18"/>
  <c r="Y416" i="18"/>
  <c r="Y415" i="18"/>
  <c r="Y1261" i="18"/>
  <c r="Y3136" i="18"/>
  <c r="Y4983" i="18"/>
  <c r="Y3724" i="18"/>
  <c r="Y3723" i="18"/>
  <c r="Y414" i="18"/>
  <c r="Y1311" i="18"/>
  <c r="Y1093" i="18"/>
  <c r="Y3722" i="18"/>
  <c r="Y1310" i="18"/>
  <c r="Y1089" i="18"/>
  <c r="Y1088" i="18"/>
  <c r="Y5080" i="18"/>
  <c r="Y5397" i="18"/>
  <c r="Y4499" i="18"/>
  <c r="Y4423" i="18"/>
  <c r="Y4700" i="18"/>
  <c r="Y284" i="18"/>
  <c r="Y283" i="18"/>
  <c r="Y282" i="18"/>
  <c r="Y281" i="18"/>
  <c r="Y280" i="18"/>
  <c r="Y279" i="18"/>
  <c r="Y278" i="18"/>
  <c r="Y277" i="18"/>
  <c r="Y276" i="18"/>
  <c r="Y275" i="18"/>
  <c r="Y274" i="18"/>
  <c r="Y273" i="18"/>
  <c r="Y272" i="18"/>
  <c r="Y300" i="18"/>
  <c r="Y299" i="18"/>
  <c r="Y298" i="18"/>
  <c r="Y297" i="18"/>
  <c r="Y296" i="18"/>
  <c r="Y295" i="18"/>
  <c r="Y271" i="18"/>
  <c r="Y270" i="18"/>
  <c r="Y294" i="18"/>
  <c r="Y293" i="18"/>
  <c r="Y292" i="18"/>
  <c r="Y291" i="18"/>
  <c r="Y290" i="18"/>
  <c r="Y289" i="18"/>
  <c r="Y288" i="18"/>
  <c r="Y287" i="18"/>
  <c r="Y3460" i="18"/>
  <c r="Y1704" i="18"/>
  <c r="Y3334" i="18"/>
  <c r="Y5239" i="18"/>
  <c r="Y5160" i="18"/>
  <c r="Y5079" i="18"/>
  <c r="Y5315" i="18"/>
  <c r="Y4699" i="18"/>
  <c r="Y4507" i="18"/>
  <c r="Y5356" i="18"/>
  <c r="Y4778" i="18"/>
  <c r="Y4545" i="18"/>
  <c r="Y5159" i="18"/>
  <c r="Y4479" i="18"/>
  <c r="Y4408" i="18"/>
  <c r="Y286" i="18"/>
  <c r="Y4698" i="18"/>
  <c r="Y4544" i="18"/>
  <c r="Y5210" i="18"/>
  <c r="Y2719" i="18"/>
  <c r="Y3332" i="18"/>
  <c r="Y2705" i="18"/>
  <c r="Y3331" i="18"/>
  <c r="Y4026" i="18"/>
  <c r="Y3917" i="18"/>
  <c r="Y3959" i="18"/>
  <c r="Y3979" i="18"/>
  <c r="Y3975" i="18"/>
  <c r="Y4230" i="18"/>
  <c r="Y3891" i="18"/>
  <c r="Y2893" i="18"/>
  <c r="Y3351" i="18"/>
  <c r="Y3485" i="18"/>
  <c r="Y3282" i="18"/>
  <c r="Y3851" i="18"/>
  <c r="Y3958" i="18"/>
  <c r="Y3925" i="18"/>
  <c r="Y3035" i="18"/>
  <c r="Y2748" i="18"/>
  <c r="Y3392" i="18"/>
  <c r="Y4025" i="18"/>
  <c r="Y2938" i="18"/>
  <c r="Y968" i="18"/>
  <c r="Y960" i="18"/>
  <c r="Y967" i="18"/>
  <c r="Y918" i="18"/>
  <c r="Y924" i="18"/>
  <c r="Y826" i="18"/>
  <c r="Y950" i="18"/>
  <c r="Y849" i="18"/>
  <c r="Y862" i="18"/>
  <c r="Y971" i="18"/>
  <c r="Y822" i="18"/>
  <c r="Y817" i="18"/>
  <c r="Y847" i="18"/>
  <c r="Y932" i="18"/>
  <c r="Y935" i="18"/>
  <c r="Y816" i="18"/>
  <c r="Y959" i="18"/>
  <c r="Y811" i="18"/>
  <c r="Y945" i="18"/>
  <c r="Y865" i="18"/>
  <c r="Y854" i="18"/>
  <c r="Y796" i="18"/>
  <c r="Y944" i="18"/>
  <c r="Y880" i="18"/>
  <c r="Y871" i="18"/>
  <c r="Y1357" i="18"/>
  <c r="Y943" i="18"/>
  <c r="Y942" i="18"/>
  <c r="Y852" i="18"/>
  <c r="Y870" i="18"/>
  <c r="Y869" i="18"/>
  <c r="Y875" i="18"/>
  <c r="Y884" i="18"/>
  <c r="Y900" i="18"/>
  <c r="Y955" i="18"/>
  <c r="Y889" i="18"/>
  <c r="Y1293" i="18"/>
  <c r="Y1301" i="18"/>
  <c r="Y2937" i="18"/>
  <c r="Y2936" i="18"/>
  <c r="Y3677" i="18"/>
  <c r="Y2789" i="18"/>
  <c r="Y3984" i="18"/>
  <c r="Y3850" i="18"/>
  <c r="Y3957" i="18"/>
  <c r="Y3111" i="18"/>
  <c r="Y3721" i="18"/>
  <c r="Y3720" i="18"/>
  <c r="Y3405" i="18"/>
  <c r="Y3391" i="18"/>
  <c r="Y4024" i="18"/>
  <c r="Y4083" i="18"/>
  <c r="Y5462" i="18"/>
  <c r="Y4006" i="18"/>
  <c r="Y3890" i="18"/>
  <c r="Y3390" i="18"/>
  <c r="Y3262" i="18"/>
  <c r="Y3015" i="18"/>
  <c r="Y3004" i="18"/>
  <c r="Y3006" i="18"/>
  <c r="Y3011" i="18"/>
  <c r="Y3014" i="18"/>
  <c r="Y129" i="18"/>
  <c r="Y128" i="18"/>
  <c r="Y85" i="18"/>
  <c r="Y84" i="18"/>
  <c r="Y378" i="18"/>
  <c r="Y117" i="18"/>
  <c r="Y563" i="18"/>
  <c r="Y482" i="18"/>
  <c r="Y1272" i="18"/>
  <c r="Y1032" i="18"/>
  <c r="Y1368" i="18"/>
  <c r="Y377" i="18"/>
  <c r="Y751" i="18"/>
  <c r="Y21" i="18"/>
  <c r="Y4258" i="18"/>
  <c r="Y2225" i="18"/>
  <c r="Y3514" i="18"/>
  <c r="Y5461" i="18"/>
  <c r="Y1914" i="18"/>
  <c r="Y5396" i="18"/>
  <c r="Y4697" i="18"/>
  <c r="Y4229" i="18"/>
  <c r="Y2531" i="18"/>
  <c r="Y2450" i="18"/>
  <c r="Y1219" i="18"/>
  <c r="Y1639" i="18"/>
  <c r="Y3432" i="18"/>
  <c r="Y3239" i="18"/>
  <c r="Y627" i="18"/>
  <c r="Y749" i="18"/>
  <c r="Y1237" i="18"/>
  <c r="Y1273" i="18"/>
  <c r="Y1246" i="18"/>
  <c r="Y1074" i="18"/>
  <c r="Y1009" i="18"/>
  <c r="Y1590" i="18"/>
  <c r="Y1094" i="18"/>
  <c r="Y1114" i="18"/>
  <c r="Y1426" i="18"/>
  <c r="Y1329" i="18"/>
  <c r="Y1348" i="18"/>
  <c r="Y1410" i="18"/>
  <c r="Y1458" i="18"/>
  <c r="Y623" i="18"/>
  <c r="Y626" i="18"/>
  <c r="Y691" i="18"/>
  <c r="Y792" i="18"/>
  <c r="Y825" i="18"/>
  <c r="Y810" i="18"/>
  <c r="Y979" i="18"/>
  <c r="Y821" i="18"/>
  <c r="Y799" i="18"/>
  <c r="Y1292" i="18"/>
  <c r="Y1295" i="18"/>
  <c r="Y1332" i="18"/>
  <c r="Y1334" i="18"/>
  <c r="Y1304" i="18"/>
  <c r="Y1331" i="18"/>
  <c r="Y1288" i="18"/>
  <c r="Y1048" i="18"/>
  <c r="Y1051" i="18"/>
  <c r="Y1041" i="18"/>
  <c r="Y1803" i="18"/>
  <c r="Y2935" i="18"/>
  <c r="Y1449" i="18"/>
  <c r="Y1287" i="18"/>
  <c r="Y1833" i="18"/>
  <c r="Y1840" i="18"/>
  <c r="Y2509" i="18"/>
  <c r="Y2442" i="18"/>
  <c r="Y2785" i="18"/>
  <c r="Y2777" i="18"/>
  <c r="Y722" i="18"/>
  <c r="Y1613" i="18"/>
  <c r="Y4082" i="18"/>
  <c r="Y1612" i="18"/>
  <c r="Y3513" i="18"/>
  <c r="Y5460" i="18"/>
  <c r="Y5395" i="18"/>
  <c r="Y4514" i="18"/>
  <c r="Y1708" i="18"/>
  <c r="Y2704" i="18"/>
  <c r="Y2718" i="18"/>
  <c r="Y2988" i="18"/>
  <c r="Y3378" i="18"/>
  <c r="Y2605" i="18"/>
  <c r="Y3077" i="18"/>
  <c r="Y2076" i="18"/>
  <c r="Y2086" i="18"/>
  <c r="Y2438" i="18"/>
  <c r="Y1954" i="18"/>
  <c r="Y2227" i="18"/>
  <c r="Y2349" i="18"/>
  <c r="Y2617" i="18"/>
  <c r="Y3425" i="18"/>
  <c r="Y3119" i="18"/>
  <c r="Y3118" i="18"/>
  <c r="Y5158" i="18"/>
  <c r="Y736" i="18"/>
  <c r="Y770" i="18"/>
  <c r="Y790" i="18"/>
  <c r="Y1005" i="18"/>
  <c r="Y427" i="18"/>
  <c r="Y420" i="18"/>
  <c r="Y577" i="18"/>
  <c r="Y258" i="18"/>
  <c r="Y1040" i="18"/>
  <c r="Y1031" i="18"/>
  <c r="Y604" i="18"/>
  <c r="Y641" i="18"/>
  <c r="Y917" i="18"/>
  <c r="Y719" i="18"/>
  <c r="Y695" i="18"/>
  <c r="Y757" i="18"/>
  <c r="Y909" i="18"/>
  <c r="Y929" i="18"/>
  <c r="Y795" i="18"/>
  <c r="Y969" i="18"/>
  <c r="Y949" i="18"/>
  <c r="Y404" i="18"/>
  <c r="Y213" i="18"/>
  <c r="Y223" i="18"/>
  <c r="Y451" i="18"/>
  <c r="Y733" i="18"/>
  <c r="Y1986" i="18"/>
  <c r="Y2269" i="18"/>
  <c r="Y698" i="18"/>
  <c r="Y743" i="18"/>
  <c r="Y1399" i="18"/>
  <c r="Y1264" i="18"/>
  <c r="Y1084" i="18"/>
  <c r="Y1643" i="18"/>
  <c r="Y1437" i="18"/>
  <c r="Y1482" i="18"/>
  <c r="Y1457" i="18"/>
  <c r="Y1678" i="18"/>
  <c r="Y3453" i="18"/>
  <c r="Y3459" i="18"/>
  <c r="Y748" i="18"/>
  <c r="Y708" i="18"/>
  <c r="Y269" i="18"/>
  <c r="Y186" i="18"/>
  <c r="Y316" i="18"/>
  <c r="Y1028" i="18"/>
  <c r="Y3190" i="18"/>
  <c r="Y674" i="18"/>
  <c r="Y908" i="18"/>
  <c r="Y1201" i="18"/>
  <c r="Y3889" i="18"/>
  <c r="Y4009" i="18"/>
  <c r="Y185" i="18"/>
  <c r="Y1087" i="18"/>
  <c r="Y2455" i="18"/>
  <c r="Y1386" i="18"/>
  <c r="Y828" i="18"/>
  <c r="Y3956" i="18"/>
  <c r="Y4042" i="18"/>
  <c r="Y1976" i="18"/>
  <c r="Y2636" i="18"/>
  <c r="Y907" i="18"/>
  <c r="Y3988" i="18"/>
  <c r="Y506" i="18"/>
  <c r="Y500" i="18"/>
  <c r="Y699" i="18"/>
  <c r="Y982" i="18"/>
  <c r="Y981" i="18"/>
  <c r="Y1013" i="18"/>
  <c r="Y496" i="18"/>
  <c r="Y388" i="18"/>
  <c r="Y173" i="18"/>
  <c r="Y2303" i="18"/>
  <c r="Y444" i="18"/>
  <c r="Y164" i="18"/>
  <c r="Y79" i="18"/>
  <c r="Y994" i="18"/>
  <c r="Y1260" i="18"/>
  <c r="Y1170" i="18"/>
  <c r="Y800" i="18"/>
  <c r="Y495" i="18"/>
  <c r="Y210" i="18"/>
  <c r="Y2880" i="18"/>
  <c r="Y2860" i="18"/>
  <c r="Y2661" i="18"/>
  <c r="Y2006" i="18"/>
  <c r="Y2247" i="18"/>
  <c r="Y464" i="18"/>
  <c r="Y493" i="18"/>
  <c r="Y492" i="18"/>
  <c r="Y387" i="18"/>
  <c r="Y176" i="18"/>
  <c r="Y2410" i="18"/>
  <c r="Y2884" i="18"/>
  <c r="Y4478" i="18"/>
  <c r="Y735" i="18"/>
  <c r="Y1204" i="18"/>
  <c r="Y1069" i="18"/>
  <c r="Y4228" i="18"/>
  <c r="Y4068" i="18"/>
  <c r="Y4307" i="18"/>
  <c r="Y3458" i="18"/>
  <c r="Y4777" i="18"/>
  <c r="Y1186" i="18"/>
  <c r="Y999" i="18"/>
  <c r="Y4186" i="18"/>
  <c r="Y4161" i="18"/>
  <c r="Y4274" i="18"/>
  <c r="Y4270" i="18"/>
  <c r="Y3153" i="18"/>
  <c r="Y2508" i="18"/>
  <c r="Y2319" i="18"/>
  <c r="Y302" i="18"/>
  <c r="Y2109" i="18"/>
  <c r="Y2943" i="18"/>
  <c r="Y3719" i="18"/>
  <c r="Y1356" i="18"/>
  <c r="Y2075" i="18"/>
  <c r="Y2454" i="18"/>
  <c r="Y3618" i="18"/>
  <c r="Y3195" i="18"/>
  <c r="Y1563" i="18"/>
  <c r="Y2005" i="18"/>
  <c r="Y1733" i="18"/>
  <c r="Y4421" i="18"/>
  <c r="Y99" i="18"/>
  <c r="Y1004" i="18"/>
  <c r="Y1911" i="18"/>
  <c r="Y2069" i="18"/>
  <c r="Y3585" i="18"/>
  <c r="Y4248" i="18"/>
  <c r="Y3834" i="18"/>
  <c r="Y3718" i="18"/>
  <c r="Y2889" i="18"/>
  <c r="Y3717" i="18"/>
  <c r="Y1622" i="18"/>
  <c r="Y1509" i="18"/>
  <c r="Y1800" i="18"/>
  <c r="Y2766" i="18"/>
  <c r="Y4623" i="18"/>
  <c r="Y3668" i="18"/>
  <c r="Y888" i="18"/>
  <c r="Y478" i="18"/>
  <c r="Y4118" i="18"/>
  <c r="Y150" i="18"/>
  <c r="Y170" i="18"/>
  <c r="Y1205" i="18"/>
  <c r="Y3389" i="18"/>
  <c r="Y2064" i="18"/>
  <c r="Y2246" i="18"/>
  <c r="Y2114" i="18"/>
  <c r="Y3103" i="18"/>
  <c r="Y562" i="18"/>
  <c r="Y179" i="18"/>
  <c r="Y1300" i="18"/>
  <c r="Y1664" i="18"/>
  <c r="Y2522" i="18"/>
  <c r="Y2476" i="18"/>
  <c r="Y5078" i="18"/>
  <c r="Y4982" i="18"/>
  <c r="Y3314" i="18"/>
  <c r="Y5077" i="18"/>
  <c r="Y5459" i="18"/>
  <c r="Y1385" i="18"/>
  <c r="Y1389" i="18"/>
  <c r="Y1707" i="18"/>
  <c r="Y1626" i="18"/>
  <c r="Y4198" i="18"/>
  <c r="Y4128" i="18"/>
  <c r="Y3840" i="18"/>
  <c r="Y4306" i="18"/>
  <c r="Y4160" i="18"/>
  <c r="Y1360" i="18"/>
  <c r="Y2207" i="18"/>
  <c r="Y1648" i="18"/>
  <c r="Y1585" i="18"/>
  <c r="Y1641" i="18"/>
  <c r="Y2558" i="18"/>
  <c r="Y1966" i="18"/>
  <c r="Y1852" i="18"/>
  <c r="Y1574" i="18"/>
  <c r="Y5482" i="18"/>
  <c r="Y5458" i="18"/>
  <c r="Y4951" i="18"/>
  <c r="Y1092" i="18"/>
  <c r="Y2272" i="18"/>
  <c r="Y2290" i="18"/>
  <c r="Y2402" i="18"/>
  <c r="Y1452" i="18"/>
  <c r="Y1727" i="18"/>
  <c r="Y1653" i="18"/>
  <c r="Y2289" i="18"/>
  <c r="Y1611" i="18"/>
  <c r="Y443" i="18"/>
  <c r="Y1860" i="18"/>
  <c r="Y4305" i="18"/>
  <c r="Y3650" i="18"/>
  <c r="Y1534" i="18"/>
  <c r="Y1056" i="18"/>
  <c r="Y4981" i="18"/>
  <c r="Y4081" i="18"/>
  <c r="Y4477" i="18"/>
  <c r="Y4227" i="18"/>
  <c r="Y4476" i="18"/>
  <c r="Y4776" i="18"/>
  <c r="Y4304" i="18"/>
  <c r="Y4000" i="18"/>
  <c r="Y211" i="18"/>
  <c r="Y633" i="18"/>
  <c r="Y4159" i="18"/>
  <c r="Y4696" i="18"/>
  <c r="Y1814" i="18"/>
  <c r="Y807" i="18"/>
  <c r="Y5278" i="18"/>
  <c r="Y2844" i="18"/>
  <c r="Y4887" i="18"/>
  <c r="Y2468" i="18"/>
  <c r="Y2654" i="18"/>
  <c r="Y3833" i="18"/>
  <c r="Y4303" i="18"/>
  <c r="Y2907" i="18"/>
  <c r="Y3904" i="18"/>
  <c r="Y3649" i="18"/>
  <c r="Y3219" i="18"/>
  <c r="Y4374" i="18"/>
  <c r="Y1316" i="18"/>
  <c r="Y4136" i="18"/>
  <c r="Y4494" i="18"/>
  <c r="Y741" i="18"/>
  <c r="Y438" i="18"/>
  <c r="Y380" i="18"/>
  <c r="Y195" i="18"/>
  <c r="Y1156" i="18"/>
  <c r="Y996" i="18"/>
  <c r="Y2375" i="18"/>
  <c r="Y3671" i="18"/>
  <c r="Y3838" i="18"/>
  <c r="Y2235" i="18"/>
  <c r="Y3584" i="18"/>
  <c r="Y3484" i="18"/>
  <c r="Y5076" i="18"/>
  <c r="Y726" i="18"/>
  <c r="Y618" i="18"/>
  <c r="Y1258" i="18"/>
  <c r="Y1603" i="18"/>
  <c r="Y2379" i="18"/>
  <c r="Y3320" i="18"/>
  <c r="Y1698" i="18"/>
  <c r="Y601" i="18"/>
  <c r="Y1319" i="18"/>
  <c r="Y1606" i="18"/>
  <c r="Y2042" i="18"/>
  <c r="Y1730" i="18"/>
  <c r="Y3273" i="18"/>
  <c r="Y442" i="18"/>
  <c r="Y3955" i="18"/>
  <c r="Y4101" i="18"/>
  <c r="Y4302" i="18"/>
  <c r="Y441" i="18"/>
  <c r="Y4127" i="18"/>
  <c r="Y974" i="18"/>
  <c r="Y931" i="18"/>
  <c r="Y221" i="18"/>
  <c r="Y1135" i="18"/>
  <c r="Y2780" i="18"/>
  <c r="Y2664" i="18"/>
  <c r="Y2554" i="18"/>
  <c r="Y3109" i="18"/>
  <c r="Y4695" i="18"/>
  <c r="Y3716" i="18"/>
  <c r="Y4373" i="18"/>
  <c r="Y4414" i="18"/>
  <c r="Y5075" i="18"/>
  <c r="Y476" i="18"/>
  <c r="Y468" i="18"/>
  <c r="Y467" i="18"/>
  <c r="Y475" i="18"/>
  <c r="Y474" i="18"/>
  <c r="Y473" i="18"/>
  <c r="Y2553" i="18"/>
  <c r="Y1894" i="18"/>
  <c r="Y3047" i="18"/>
  <c r="Y3306" i="18"/>
  <c r="Y3041" i="18"/>
  <c r="Y2982" i="18"/>
  <c r="Y3413" i="18"/>
  <c r="Y3305" i="18"/>
  <c r="Y178" i="18"/>
  <c r="Y1166" i="18"/>
  <c r="Y1134" i="18"/>
  <c r="Y153" i="18"/>
  <c r="Y137" i="18"/>
  <c r="Y167" i="18"/>
  <c r="Y1362" i="18"/>
  <c r="Y18" i="18"/>
  <c r="Y864" i="18"/>
  <c r="Y1269" i="18"/>
  <c r="Y1020" i="18"/>
  <c r="Y1821" i="18"/>
  <c r="Y1520" i="18"/>
  <c r="Y1519" i="18"/>
  <c r="Y1133" i="18"/>
  <c r="Y1184" i="18"/>
  <c r="Y113" i="18"/>
  <c r="Y457" i="18"/>
  <c r="Y260" i="18"/>
  <c r="Y1318" i="18"/>
  <c r="Y145" i="18"/>
  <c r="Y41" i="18"/>
  <c r="Y923" i="18"/>
  <c r="Y1617" i="18"/>
  <c r="Y1518" i="18"/>
  <c r="Y1680" i="18"/>
  <c r="Y1517" i="18"/>
  <c r="Y1132" i="18"/>
  <c r="Y1150" i="18"/>
  <c r="Y33" i="18"/>
  <c r="Y1859" i="18"/>
  <c r="Y1811" i="18"/>
  <c r="Y1309" i="18"/>
  <c r="Y1083" i="18"/>
  <c r="Y1446" i="18"/>
  <c r="Y491" i="18"/>
  <c r="Y494" i="18"/>
  <c r="Y991" i="18"/>
  <c r="Y256" i="18"/>
  <c r="Y3457" i="18"/>
  <c r="Y686" i="18"/>
  <c r="Y1314" i="18"/>
  <c r="Y4226" i="18"/>
  <c r="Y4372" i="18"/>
  <c r="Y4371" i="18"/>
  <c r="Y5457" i="18"/>
  <c r="Y5157" i="18"/>
  <c r="Y2268" i="18"/>
  <c r="Y5314" i="18"/>
  <c r="Y5074" i="18"/>
  <c r="Y1849" i="18"/>
  <c r="Y1737" i="18"/>
  <c r="Y1667" i="18"/>
  <c r="Y1666" i="18"/>
  <c r="Y1688" i="18"/>
  <c r="Y3562" i="18"/>
  <c r="Y5156" i="18"/>
  <c r="Y5155" i="18"/>
  <c r="Y5154" i="18"/>
  <c r="Y5073" i="18"/>
  <c r="Y4674" i="18"/>
  <c r="Y5072" i="18"/>
  <c r="Y4775" i="18"/>
  <c r="Y5153" i="18"/>
  <c r="Y5152" i="18"/>
  <c r="Y4694" i="18"/>
  <c r="Y5313" i="18"/>
  <c r="Y5238" i="18"/>
  <c r="Y5237" i="18"/>
  <c r="Y5312" i="18"/>
  <c r="Y5236" i="18"/>
  <c r="Y5311" i="18"/>
  <c r="Y5394" i="18"/>
  <c r="Y5310" i="18"/>
  <c r="Y5235" i="18"/>
  <c r="Y5071" i="18"/>
  <c r="Y5309" i="18"/>
  <c r="Y5308" i="18"/>
  <c r="Y5307" i="18"/>
  <c r="Y5306" i="18"/>
  <c r="Y4886" i="18"/>
  <c r="Y5305" i="18"/>
  <c r="Y5070" i="18"/>
  <c r="Y4980" i="18"/>
  <c r="Y4475" i="18"/>
  <c r="Y5069" i="18"/>
  <c r="Y5393" i="18"/>
  <c r="Y4979" i="18"/>
  <c r="Y4474" i="18"/>
  <c r="Y4774" i="18"/>
  <c r="Y4839" i="18"/>
  <c r="Y5068" i="18"/>
  <c r="Y4838" i="18"/>
  <c r="Y4841" i="18"/>
  <c r="Y4885" i="18"/>
  <c r="Y5067" i="18"/>
  <c r="Y4543" i="18"/>
  <c r="Y4884" i="18"/>
  <c r="Y5151" i="18"/>
  <c r="Y2836" i="18"/>
  <c r="Y328" i="18"/>
  <c r="Y425" i="18"/>
  <c r="Y424" i="18"/>
  <c r="Y423" i="18"/>
  <c r="Y422" i="18"/>
  <c r="Y16" i="18"/>
  <c r="Y373" i="18"/>
  <c r="Y774" i="18"/>
  <c r="Y2008" i="18"/>
  <c r="Y873" i="18"/>
  <c r="Y2784" i="18"/>
  <c r="Y3001" i="18"/>
  <c r="Y1991" i="18"/>
  <c r="Y2035" i="18"/>
  <c r="Y2545" i="18"/>
  <c r="Y2449" i="18"/>
  <c r="Y3856" i="18"/>
  <c r="Y3694" i="18"/>
  <c r="Y3483" i="18"/>
  <c r="Y3512" i="18"/>
  <c r="Y2794" i="18"/>
  <c r="Y3369" i="18"/>
  <c r="Y4023" i="18"/>
  <c r="Y4671" i="18"/>
  <c r="Y4622" i="18"/>
  <c r="Y4588" i="18"/>
  <c r="Y5066" i="18"/>
  <c r="Y4272" i="18"/>
  <c r="Y2337" i="18"/>
  <c r="Y4473" i="18"/>
  <c r="Y1012" i="18"/>
  <c r="Y1113" i="18"/>
  <c r="Y399" i="18"/>
  <c r="Y2120" i="18"/>
  <c r="Y2063" i="18"/>
  <c r="Y2336" i="18"/>
  <c r="Y2024" i="18"/>
  <c r="Y775" i="18"/>
  <c r="Y707" i="18"/>
  <c r="Y728" i="18"/>
  <c r="Y856" i="18"/>
  <c r="Y711" i="18"/>
  <c r="Y780" i="18"/>
  <c r="Y2335" i="18"/>
  <c r="Y2334" i="18"/>
  <c r="Y2333" i="18"/>
  <c r="Y2961" i="18"/>
  <c r="Y3189" i="18"/>
  <c r="Y3766" i="18"/>
  <c r="Y4472" i="18"/>
  <c r="Y3355" i="18"/>
  <c r="Y3446" i="18"/>
  <c r="Y3176" i="18"/>
  <c r="Y3842" i="18"/>
  <c r="Y4158" i="18"/>
  <c r="Y312" i="18"/>
  <c r="Y339" i="18"/>
  <c r="Y984" i="18"/>
  <c r="Y1027" i="18"/>
  <c r="Y886" i="18"/>
  <c r="Y1001" i="18"/>
  <c r="Y1513" i="18"/>
  <c r="Y1512" i="18"/>
  <c r="Y1511" i="18"/>
  <c r="Y1510" i="18"/>
  <c r="Y4501" i="18"/>
  <c r="Y4586" i="18"/>
  <c r="Y3909" i="18"/>
  <c r="Y3888" i="18"/>
  <c r="Y456" i="18"/>
  <c r="Y989" i="18"/>
  <c r="Y1091" i="18"/>
  <c r="Y208" i="18"/>
  <c r="Y990" i="18"/>
  <c r="Y139" i="18"/>
  <c r="Y3690" i="18"/>
  <c r="Y4370" i="18"/>
  <c r="Y791" i="18"/>
  <c r="Y993" i="18"/>
  <c r="Y706" i="18"/>
  <c r="Y343" i="18"/>
  <c r="Y4542" i="18"/>
  <c r="Y5456" i="18"/>
  <c r="Y2947" i="18"/>
  <c r="Y1878" i="18"/>
  <c r="Y3806" i="18"/>
  <c r="Y4773" i="18"/>
  <c r="Y5304" i="18"/>
  <c r="Y1912" i="18"/>
  <c r="Y2004" i="18"/>
  <c r="Y2342" i="18"/>
  <c r="Y4097" i="18"/>
  <c r="Y3887" i="18"/>
  <c r="Y4369" i="18"/>
  <c r="Y5455" i="18"/>
  <c r="Y1225" i="18"/>
  <c r="Y2615" i="18"/>
  <c r="Y3354" i="18"/>
  <c r="Y3067" i="18"/>
  <c r="Y3404" i="18"/>
  <c r="Y3403" i="18"/>
  <c r="Y5480" i="18"/>
  <c r="Y4568" i="18"/>
  <c r="Y2847" i="18"/>
  <c r="Y3234" i="18"/>
  <c r="Y3135" i="18"/>
  <c r="Y4883" i="18"/>
  <c r="Y3330" i="18"/>
  <c r="Y1467" i="18"/>
  <c r="Y4368" i="18"/>
  <c r="Y4108" i="18"/>
  <c r="Y3974" i="18"/>
  <c r="Y4022" i="18"/>
  <c r="Y628" i="18"/>
  <c r="Y1255" i="18"/>
  <c r="Y1339" i="18"/>
  <c r="Y1117" i="18"/>
  <c r="Y1121" i="18"/>
  <c r="Y1120" i="18"/>
  <c r="Y1674" i="18"/>
  <c r="Y1172" i="18"/>
  <c r="Y1248" i="18"/>
  <c r="Y1165" i="18"/>
  <c r="Y1097" i="18"/>
  <c r="Y1100" i="18"/>
  <c r="Y1544" i="18"/>
  <c r="Y1484" i="18"/>
  <c r="Y1997" i="18"/>
  <c r="Y1805" i="18"/>
  <c r="Y1459" i="18"/>
  <c r="Y1441" i="18"/>
  <c r="Y1338" i="18"/>
  <c r="Y1650" i="18"/>
  <c r="Y1649" i="18"/>
  <c r="Y1673" i="18"/>
  <c r="Y4367" i="18"/>
  <c r="Y4021" i="18"/>
  <c r="Y4301" i="18"/>
  <c r="Y3805" i="18"/>
  <c r="Y3804" i="18"/>
  <c r="Y4541" i="18"/>
  <c r="Y3954" i="18"/>
  <c r="Y3953" i="18"/>
  <c r="Y3910" i="18"/>
  <c r="Y3623" i="18"/>
  <c r="Y3341" i="18"/>
  <c r="Y3408" i="18"/>
  <c r="Y3626" i="18"/>
  <c r="Y2738" i="18"/>
  <c r="Y2960" i="18"/>
  <c r="Y3344" i="18"/>
  <c r="Y2879" i="18"/>
  <c r="Y2681" i="18"/>
  <c r="Y2668" i="18"/>
  <c r="Y1965" i="18"/>
  <c r="Y2783" i="18"/>
  <c r="Y2499" i="18"/>
  <c r="Y2897" i="18"/>
  <c r="Y3832" i="18"/>
  <c r="Y4366" i="18"/>
  <c r="Y4882" i="18"/>
  <c r="Y4365" i="18"/>
  <c r="Y1404" i="18"/>
  <c r="Y1712" i="18"/>
  <c r="Y1693" i="18"/>
  <c r="Y1645" i="18"/>
  <c r="Y2475" i="18"/>
  <c r="Y2409" i="18"/>
  <c r="Y3223" i="18"/>
  <c r="Y3165" i="18"/>
  <c r="Y4020" i="18"/>
  <c r="Y4157" i="18"/>
  <c r="Y5303" i="18"/>
  <c r="Y846" i="18"/>
  <c r="Y845" i="18"/>
  <c r="Y844" i="18"/>
  <c r="Y843" i="18"/>
  <c r="Y842" i="18"/>
  <c r="Y789" i="18"/>
  <c r="Y394" i="18"/>
  <c r="Y362" i="18"/>
  <c r="Y219" i="18"/>
  <c r="Y205" i="18"/>
  <c r="Y2031" i="18"/>
  <c r="Y2737" i="18"/>
  <c r="Y2641" i="18"/>
  <c r="Y4852" i="18"/>
  <c r="Y4061" i="18"/>
  <c r="Y4540" i="18"/>
  <c r="Y4471" i="18"/>
  <c r="Y4539" i="18"/>
  <c r="Y4538" i="18"/>
  <c r="Y5302" i="18"/>
  <c r="Y3648" i="18"/>
  <c r="Y4225" i="18"/>
  <c r="Y5454" i="18"/>
  <c r="Y3715" i="18"/>
  <c r="Y841" i="18"/>
  <c r="Y788" i="18"/>
  <c r="Y393" i="18"/>
  <c r="Y1213" i="18"/>
  <c r="Y1212" i="18"/>
  <c r="Y3056" i="18"/>
  <c r="Y2964" i="18"/>
  <c r="Y1445" i="18"/>
  <c r="Y1384" i="18"/>
  <c r="Y2300" i="18"/>
  <c r="Y2488" i="18"/>
  <c r="Y3667" i="18"/>
  <c r="Y392" i="18"/>
  <c r="Y391" i="18"/>
  <c r="Y390" i="18"/>
  <c r="Y361" i="18"/>
  <c r="Y400" i="18"/>
  <c r="Y385" i="18"/>
  <c r="Y192" i="18"/>
  <c r="Y384" i="18"/>
  <c r="Y204" i="18"/>
  <c r="Y1211" i="18"/>
  <c r="Y2604" i="18"/>
  <c r="Y3993" i="18"/>
  <c r="Y4577" i="18"/>
  <c r="Y2529" i="18"/>
  <c r="Y2507" i="18"/>
  <c r="Y4300" i="18"/>
  <c r="Y3647" i="18"/>
  <c r="Y3646" i="18"/>
  <c r="Y2762" i="18"/>
  <c r="Y4621" i="18"/>
  <c r="Y5453" i="18"/>
  <c r="Y2485" i="18"/>
  <c r="Y3243" i="18"/>
  <c r="Y4140" i="18"/>
  <c r="Y1378" i="18"/>
  <c r="Y1540" i="18"/>
  <c r="Y1539" i="18"/>
  <c r="Y2543" i="18"/>
  <c r="Y2324" i="18"/>
  <c r="Y2900" i="18"/>
  <c r="Y2906" i="18"/>
  <c r="Y2626" i="18"/>
  <c r="Y1244" i="18"/>
  <c r="Y948" i="18"/>
  <c r="Y1243" i="18"/>
  <c r="Y2609" i="18"/>
  <c r="Y1533" i="18"/>
  <c r="Y1532" i="18"/>
  <c r="Y1531" i="18"/>
  <c r="Y1530" i="18"/>
  <c r="Y1529" i="18"/>
  <c r="Y3714" i="18"/>
  <c r="Y4254" i="18"/>
  <c r="Y4620" i="18"/>
  <c r="Y1582" i="18"/>
  <c r="Y2699" i="18"/>
  <c r="Y4114" i="18"/>
  <c r="Y3402" i="18"/>
  <c r="Y4019" i="18"/>
  <c r="Y3511" i="18"/>
  <c r="Y3803" i="18"/>
  <c r="Y3319" i="18"/>
  <c r="Y3365" i="18"/>
  <c r="Y2206" i="18"/>
  <c r="Y730" i="18"/>
  <c r="Y4054" i="18"/>
  <c r="Y2178" i="18"/>
  <c r="Y4570" i="18"/>
  <c r="Y597" i="18"/>
  <c r="Y608" i="18"/>
  <c r="Y640" i="18"/>
  <c r="Y573" i="18"/>
  <c r="Y1077" i="18"/>
  <c r="Y5452" i="18"/>
  <c r="Y5150" i="18"/>
  <c r="Y4619" i="18"/>
  <c r="Y5392" i="18"/>
  <c r="Y5481" i="18"/>
  <c r="Y1177" i="18"/>
  <c r="Y2628" i="18"/>
  <c r="Y3142" i="18"/>
  <c r="Y118" i="18"/>
  <c r="Y734" i="18"/>
  <c r="Y714" i="18"/>
  <c r="Y1621" i="18"/>
  <c r="Y1880" i="18"/>
  <c r="Y4506" i="18"/>
  <c r="Y4126" i="18"/>
  <c r="Y4470" i="18"/>
  <c r="Y1527" i="18"/>
  <c r="Y1436" i="18"/>
  <c r="Y3084" i="18"/>
  <c r="Y3441" i="18"/>
  <c r="Y4469" i="18"/>
  <c r="Y3802" i="18"/>
  <c r="Y1325" i="18"/>
  <c r="Y5065" i="18"/>
  <c r="Y3764" i="18"/>
  <c r="Y4145" i="18"/>
  <c r="Y4116" i="18"/>
  <c r="Y1414" i="18"/>
  <c r="Y1597" i="18"/>
  <c r="Y2398" i="18"/>
  <c r="Y3261" i="18"/>
  <c r="Y3260" i="18"/>
  <c r="Y3645" i="18"/>
  <c r="Y4005" i="18"/>
  <c r="Y4112" i="18"/>
  <c r="Y4059" i="18"/>
  <c r="Y3886" i="18"/>
  <c r="Y4196" i="18"/>
  <c r="Y3978" i="18"/>
  <c r="Y3952" i="18"/>
  <c r="Y837" i="18"/>
  <c r="Y1687" i="18"/>
  <c r="Y1394" i="18"/>
  <c r="Y1456" i="18"/>
  <c r="Y1481" i="18"/>
  <c r="Y1373" i="18"/>
  <c r="Y836" i="18"/>
  <c r="Y2625" i="18"/>
  <c r="Y1420" i="18"/>
  <c r="Y1884" i="18"/>
  <c r="Y3885" i="18"/>
  <c r="Y4113" i="18"/>
  <c r="Y3510" i="18"/>
  <c r="Y3670" i="18"/>
  <c r="Y3951" i="18"/>
  <c r="Y3713" i="18"/>
  <c r="Y4364" i="18"/>
  <c r="Y4224" i="18"/>
  <c r="Y4018" i="18"/>
  <c r="Y1440" i="18"/>
  <c r="Y1268" i="18"/>
  <c r="Y2859" i="18"/>
  <c r="Y2761" i="18"/>
  <c r="Y4146" i="18"/>
  <c r="Y4111" i="18"/>
  <c r="Y2350" i="18"/>
  <c r="Y2981" i="18"/>
  <c r="Y3196" i="18"/>
  <c r="Y2770" i="18"/>
  <c r="Y4125" i="18"/>
  <c r="Y4299" i="18"/>
  <c r="Y5484" i="18"/>
  <c r="Y4978" i="18"/>
  <c r="Y4693" i="18"/>
  <c r="Y4265" i="18"/>
  <c r="Y4420" i="18"/>
  <c r="Y5301" i="18"/>
  <c r="Y4772" i="18"/>
  <c r="Y4363" i="18"/>
  <c r="Y4223" i="18"/>
  <c r="Y4222" i="18"/>
  <c r="Y4426" i="18"/>
  <c r="Y5300" i="18"/>
  <c r="Y4618" i="18"/>
  <c r="Y4617" i="18"/>
  <c r="Y609" i="18"/>
  <c r="Y3950" i="18"/>
  <c r="Y4298" i="18"/>
  <c r="Y4156" i="18"/>
  <c r="Y5451" i="18"/>
  <c r="Y4511" i="18"/>
  <c r="Y4037" i="18"/>
  <c r="Y4008" i="18"/>
  <c r="Y3184" i="18"/>
  <c r="Y3183" i="18"/>
  <c r="Y2747" i="18"/>
  <c r="Y2736" i="18"/>
  <c r="Y3463" i="18"/>
  <c r="Y4468" i="18"/>
  <c r="Y4576" i="18"/>
  <c r="Y499" i="18"/>
  <c r="Y896" i="18"/>
  <c r="Y2368" i="18"/>
  <c r="Y3269" i="18"/>
  <c r="Y327" i="18"/>
  <c r="Y403" i="18"/>
  <c r="Y1755" i="18"/>
  <c r="Y2888" i="18"/>
  <c r="Y2003" i="18"/>
  <c r="Y2151" i="18"/>
  <c r="Y2166" i="18"/>
  <c r="Y1721" i="18"/>
  <c r="Y82" i="18"/>
  <c r="Y4080" i="18"/>
  <c r="Y3233" i="18"/>
  <c r="Y3232" i="18"/>
  <c r="Y1629" i="18"/>
  <c r="Y1620" i="18"/>
  <c r="Y4537" i="18"/>
  <c r="Y4297" i="18"/>
  <c r="Y5391" i="18"/>
  <c r="Y4581" i="18"/>
  <c r="Y4536" i="18"/>
  <c r="Y2264" i="18"/>
  <c r="Y4467" i="18"/>
  <c r="Y4296" i="18"/>
  <c r="Y4295" i="18"/>
  <c r="Y4535" i="18"/>
  <c r="Y4466" i="18"/>
  <c r="Y4673" i="18"/>
  <c r="Y4294" i="18"/>
  <c r="Y4534" i="18"/>
  <c r="Y4771" i="18"/>
  <c r="Y4465" i="18"/>
  <c r="Y4616" i="18"/>
  <c r="Y4533" i="18"/>
  <c r="Y3509" i="18"/>
  <c r="Y4293" i="18"/>
  <c r="Y4664" i="18"/>
  <c r="Y4532" i="18"/>
  <c r="Y4531" i="18"/>
  <c r="Y4692" i="18"/>
  <c r="Y4587" i="18"/>
  <c r="Y4221" i="18"/>
  <c r="Y108" i="18"/>
  <c r="Y4464" i="18"/>
  <c r="Y5299" i="18"/>
  <c r="Y3424" i="18"/>
  <c r="Y5123" i="18"/>
  <c r="Y4858" i="18"/>
  <c r="Y4362" i="18"/>
  <c r="Y3268" i="18"/>
  <c r="Y3044" i="18"/>
  <c r="Y3003" i="18"/>
  <c r="Y2998" i="18"/>
  <c r="Y5450" i="18"/>
  <c r="Y4220" i="18"/>
  <c r="Y5361" i="18"/>
  <c r="Y3423" i="18"/>
  <c r="Y4881" i="18"/>
  <c r="Y3801" i="18"/>
  <c r="Y3800" i="18"/>
  <c r="Y3422" i="18"/>
  <c r="Y4361" i="18"/>
  <c r="Y3201" i="18"/>
  <c r="Y3680" i="18"/>
  <c r="Y5051" i="18"/>
  <c r="Y5449" i="18"/>
  <c r="Y4977" i="18"/>
  <c r="Y4770" i="18"/>
  <c r="Y4360" i="18"/>
  <c r="Y4463" i="18"/>
  <c r="Y5149" i="18"/>
  <c r="Y4359" i="18"/>
  <c r="Y4462" i="18"/>
  <c r="Y5366" i="18"/>
  <c r="Y5365" i="18"/>
  <c r="Y4461" i="18"/>
  <c r="Y5298" i="18"/>
  <c r="Y4460" i="18"/>
  <c r="Y4358" i="18"/>
  <c r="Y5276" i="18"/>
  <c r="Y4459" i="18"/>
  <c r="Y4880" i="18"/>
  <c r="Y3421" i="18"/>
  <c r="Y3420" i="18"/>
  <c r="Y4458" i="18"/>
  <c r="Y4457" i="18"/>
  <c r="Y4292" i="18"/>
  <c r="Y3583" i="18"/>
  <c r="Y4879" i="18"/>
  <c r="Y3066" i="18"/>
  <c r="Y2980" i="18"/>
  <c r="Y3152" i="18"/>
  <c r="Y3134" i="18"/>
  <c r="Y4456" i="18"/>
  <c r="Y3128" i="18"/>
  <c r="Y2804" i="18"/>
  <c r="Y5448" i="18"/>
  <c r="Y4615" i="18"/>
  <c r="Y4691" i="18"/>
  <c r="Y4960" i="18"/>
  <c r="Y5297" i="18"/>
  <c r="Y4455" i="18"/>
  <c r="Y2360" i="18"/>
  <c r="Y1209" i="18"/>
  <c r="Y915" i="18"/>
  <c r="Y1181" i="18"/>
  <c r="Y549" i="18"/>
  <c r="Y1608" i="18"/>
  <c r="Y1401" i="18"/>
  <c r="Y1616" i="18"/>
  <c r="Y3412" i="18"/>
  <c r="Y2491" i="18"/>
  <c r="Y2878" i="18"/>
  <c r="Y769" i="18"/>
  <c r="Y3837" i="18"/>
  <c r="Y4769" i="18"/>
  <c r="Y4017" i="18"/>
  <c r="Y4357" i="18"/>
  <c r="Y5447" i="18"/>
  <c r="Y787" i="18"/>
  <c r="Y941" i="18"/>
  <c r="Y1642" i="18"/>
  <c r="Y3127" i="18"/>
  <c r="Y556" i="18"/>
  <c r="Y180" i="18"/>
  <c r="Y3388" i="18"/>
  <c r="Y940" i="18"/>
  <c r="Y2579" i="18"/>
  <c r="Y2979" i="18"/>
  <c r="Y2054" i="18"/>
  <c r="Y1720" i="18"/>
  <c r="Y2905" i="18"/>
  <c r="Y2437" i="18"/>
  <c r="Y4291" i="18"/>
  <c r="Y4454" i="18"/>
  <c r="Y4356" i="18"/>
  <c r="Y4290" i="18"/>
  <c r="Y5234" i="18"/>
  <c r="Y4530" i="18"/>
  <c r="Y4453" i="18"/>
  <c r="Y5148" i="18"/>
  <c r="Y5147" i="18"/>
  <c r="Y5064" i="18"/>
  <c r="Y4878" i="18"/>
  <c r="Y1003" i="18"/>
  <c r="Y1337" i="18"/>
  <c r="Y1142" i="18"/>
  <c r="Y2521" i="18"/>
  <c r="Y3799" i="18"/>
  <c r="Y2132" i="18"/>
  <c r="Y4355" i="18"/>
  <c r="Y1985" i="18"/>
  <c r="Y1153" i="18"/>
  <c r="Y1824" i="18"/>
  <c r="Y4124" i="18"/>
  <c r="Y3712" i="18"/>
  <c r="Y5446" i="18"/>
  <c r="Y3644" i="18"/>
  <c r="Y4529" i="18"/>
  <c r="Y1224" i="18"/>
  <c r="Y1981" i="18"/>
  <c r="Y1877" i="18"/>
  <c r="Y2245" i="18"/>
  <c r="Y3884" i="18"/>
  <c r="Y3126" i="18"/>
  <c r="Y1146" i="18"/>
  <c r="Y983" i="18"/>
  <c r="Y3914" i="18"/>
  <c r="Y3913" i="18"/>
  <c r="Y3949" i="18"/>
  <c r="Y4079" i="18"/>
  <c r="Y2029" i="18"/>
  <c r="Y3179" i="18"/>
  <c r="Y2023" i="18"/>
  <c r="Y2022" i="18"/>
  <c r="Y2010" i="18"/>
  <c r="Y2021" i="18"/>
  <c r="Y2057" i="18"/>
  <c r="Y2062" i="18"/>
  <c r="Y3922" i="18"/>
  <c r="Y3921" i="18"/>
  <c r="Y3924" i="18"/>
  <c r="Y3916" i="18"/>
  <c r="Y3798" i="18"/>
  <c r="Y3797" i="18"/>
  <c r="Y3948" i="18"/>
  <c r="Y3768" i="18"/>
  <c r="Y3255" i="18"/>
  <c r="Y3508" i="18"/>
  <c r="Y2986" i="18"/>
  <c r="Y2985" i="18"/>
  <c r="Y2997" i="18"/>
  <c r="Y4078" i="18"/>
  <c r="Y3919" i="18"/>
  <c r="Y2621" i="18"/>
  <c r="Y2592" i="18"/>
  <c r="Y1223" i="18"/>
  <c r="Y1253" i="18"/>
  <c r="Y683" i="18"/>
  <c r="Y682" i="18"/>
  <c r="Y2932" i="18"/>
  <c r="Y3325" i="18"/>
  <c r="Y3228" i="18"/>
  <c r="Y3237" i="18"/>
  <c r="Y3091" i="18"/>
  <c r="Y3040" i="18"/>
  <c r="Y2983" i="18"/>
  <c r="Y1558" i="18"/>
  <c r="Y2202" i="18"/>
  <c r="Y2144" i="18"/>
  <c r="Y2038" i="18"/>
  <c r="Y2150" i="18"/>
  <c r="Y3411" i="18"/>
  <c r="Y3414" i="18"/>
  <c r="Y2620" i="18"/>
  <c r="Y1129" i="18"/>
  <c r="Y729" i="18"/>
  <c r="Y1082" i="18"/>
  <c r="Y1490" i="18"/>
  <c r="Y1866" i="18"/>
  <c r="Y3915" i="18"/>
  <c r="Y2249" i="18"/>
  <c r="Y1303" i="18"/>
  <c r="Y1562" i="18"/>
  <c r="Y2984" i="18"/>
  <c r="Y1865" i="18"/>
  <c r="Y4107" i="18"/>
  <c r="Y1176" i="18"/>
  <c r="Y1355" i="18"/>
  <c r="Y1116" i="18"/>
  <c r="Y3322" i="18"/>
  <c r="Y2045" i="18"/>
  <c r="Y3096" i="18"/>
  <c r="Y4289" i="18"/>
  <c r="Y4614" i="18"/>
  <c r="Y2384" i="18"/>
  <c r="Y4247" i="18"/>
  <c r="Y1647" i="18"/>
  <c r="Y2924" i="18"/>
  <c r="Y978" i="18"/>
  <c r="Y2688" i="18"/>
  <c r="Y2430" i="18"/>
  <c r="Y1076" i="18"/>
  <c r="Y3756" i="18"/>
  <c r="Y3617" i="18"/>
  <c r="Y3431" i="18"/>
  <c r="Y4151" i="18"/>
  <c r="Y3616" i="18"/>
  <c r="Y3615" i="18"/>
  <c r="Y1164" i="18"/>
  <c r="Y1561" i="18"/>
  <c r="Y4452" i="18"/>
  <c r="Y4451" i="18"/>
  <c r="Y3387" i="18"/>
  <c r="Y4077" i="18"/>
  <c r="Y2217" i="18"/>
  <c r="Y2196" i="18"/>
  <c r="Y899" i="18"/>
  <c r="Y1983" i="18"/>
  <c r="Y2973" i="18"/>
  <c r="Y2843" i="18"/>
  <c r="Y3182" i="18"/>
  <c r="Y2187" i="18"/>
  <c r="Y2755" i="18"/>
  <c r="Y3643" i="18"/>
  <c r="Y4354" i="18"/>
  <c r="Y5486" i="18"/>
  <c r="Y1313" i="18"/>
  <c r="Y4353" i="18"/>
  <c r="Y3711" i="18"/>
  <c r="Y3883" i="18"/>
  <c r="Y1052" i="18"/>
  <c r="Y3547" i="18"/>
  <c r="Y3755" i="18"/>
  <c r="Y3614" i="18"/>
  <c r="Y3546" i="18"/>
  <c r="Y4199" i="18"/>
  <c r="Y3545" i="18"/>
  <c r="Y3544" i="18"/>
  <c r="Y3145" i="18"/>
  <c r="Y1568" i="18"/>
  <c r="Y3538" i="18"/>
  <c r="Y133" i="18"/>
  <c r="Y101" i="18"/>
  <c r="Y151" i="18"/>
  <c r="Y63" i="18"/>
  <c r="Y78" i="18"/>
  <c r="Y148" i="18"/>
  <c r="Y20" i="18"/>
  <c r="Y37" i="18"/>
  <c r="Y54" i="18"/>
  <c r="Y83" i="18"/>
  <c r="Y1686" i="18"/>
  <c r="Y3664" i="18"/>
  <c r="Y3796" i="18"/>
  <c r="Y3882" i="18"/>
  <c r="Y4036" i="18"/>
  <c r="Y65" i="18"/>
  <c r="Y64" i="18"/>
  <c r="Y4411" i="18"/>
  <c r="Y172" i="18"/>
  <c r="Y91" i="18"/>
  <c r="Y66" i="18"/>
  <c r="Y107" i="18"/>
  <c r="Y106" i="18"/>
  <c r="Y1936" i="18"/>
  <c r="Y2635" i="18"/>
  <c r="Y2904" i="18"/>
  <c r="Y3125" i="18"/>
  <c r="Y3507" i="18"/>
  <c r="Y4191" i="18"/>
  <c r="Y1226" i="18"/>
  <c r="Y3983" i="18"/>
  <c r="Y5445" i="18"/>
  <c r="Y5444" i="18"/>
  <c r="Y3013" i="18"/>
  <c r="Y5443" i="18"/>
  <c r="Y2594" i="18"/>
  <c r="Y3456" i="18"/>
  <c r="Y5233" i="18"/>
  <c r="Y1190" i="18"/>
  <c r="Y1266" i="18"/>
  <c r="Y4106" i="18"/>
  <c r="Y3947" i="18"/>
  <c r="Y5442" i="18"/>
  <c r="Y4190" i="18"/>
  <c r="Y4352" i="18"/>
  <c r="Y5441" i="18"/>
  <c r="Y3026" i="18"/>
  <c r="Y4098" i="18"/>
  <c r="Y2968" i="18"/>
  <c r="Y2578" i="18"/>
  <c r="Y3610" i="18"/>
  <c r="Y4528" i="18"/>
  <c r="Y314" i="18"/>
  <c r="Y4508" i="18"/>
  <c r="Y112" i="18"/>
  <c r="Y3946" i="18"/>
  <c r="Y347" i="18"/>
  <c r="Y134" i="18"/>
  <c r="Y1149" i="18"/>
  <c r="Y2537" i="18"/>
  <c r="Y2972" i="18"/>
  <c r="Y2348" i="18"/>
  <c r="Y2552" i="18"/>
  <c r="Y3401" i="18"/>
  <c r="Y713" i="18"/>
  <c r="Y1806" i="18"/>
  <c r="Y3439" i="18"/>
  <c r="Y3141" i="18"/>
  <c r="Y3313" i="18"/>
  <c r="Y3609" i="18"/>
  <c r="Y3745" i="18"/>
  <c r="Y3296" i="18"/>
  <c r="Y4976" i="18"/>
  <c r="Y4877" i="18"/>
  <c r="Y4219" i="18"/>
  <c r="Y4975" i="18"/>
  <c r="Y3663" i="18"/>
  <c r="Y2644" i="18"/>
  <c r="Y5146" i="18"/>
  <c r="Y2577" i="18"/>
  <c r="Y2483" i="18"/>
  <c r="Y2520" i="18"/>
  <c r="Y2876" i="18"/>
  <c r="Y895" i="18"/>
  <c r="Y1842" i="18"/>
  <c r="Y3337" i="18"/>
  <c r="Y5440" i="18"/>
  <c r="Y1381" i="18"/>
  <c r="Y3642" i="18"/>
  <c r="Y738" i="18"/>
  <c r="Y2345" i="18"/>
  <c r="Y3923" i="18"/>
  <c r="Y3795" i="18"/>
  <c r="Y4155" i="18"/>
  <c r="Y1412" i="18"/>
  <c r="Y2073" i="18"/>
  <c r="Y2582" i="18"/>
  <c r="Y2490" i="18"/>
  <c r="Y2498" i="18"/>
  <c r="Y4425" i="18"/>
  <c r="Y2942" i="18"/>
  <c r="Y2946" i="18"/>
  <c r="Y3710" i="18"/>
  <c r="Y3994" i="18"/>
  <c r="Y3506" i="18"/>
  <c r="Y5121" i="18"/>
  <c r="Y1910" i="18"/>
  <c r="Y3246" i="18"/>
  <c r="Y3945" i="18"/>
  <c r="Y2585" i="18"/>
  <c r="Y3641" i="18"/>
  <c r="Y4016" i="18"/>
  <c r="Y3640" i="18"/>
  <c r="Y3881" i="18"/>
  <c r="Y2735" i="18"/>
  <c r="Y3350" i="18"/>
  <c r="Y3348" i="18"/>
  <c r="Y3031" i="18"/>
  <c r="Y3148" i="18"/>
  <c r="Y2717" i="18"/>
  <c r="Y2734" i="18"/>
  <c r="Y3238" i="18"/>
  <c r="Y2544" i="18"/>
  <c r="Y2591" i="18"/>
  <c r="Y2931" i="18"/>
  <c r="Y2284" i="18"/>
  <c r="Y4253" i="18"/>
  <c r="Y1407" i="18"/>
  <c r="Y4249" i="18"/>
  <c r="Y3582" i="18"/>
  <c r="Y3639" i="18"/>
  <c r="Y2817" i="18"/>
  <c r="Y2858" i="18"/>
  <c r="Y3194" i="18"/>
  <c r="Y1411" i="18"/>
  <c r="Y1406" i="18"/>
  <c r="Y1263" i="18"/>
  <c r="Y1507" i="18"/>
  <c r="Y1506" i="18"/>
  <c r="Y1505" i="18"/>
  <c r="Y1173" i="18"/>
  <c r="Y2838" i="18"/>
  <c r="Y2887" i="18"/>
  <c r="Y2886" i="18"/>
  <c r="Y4271" i="18"/>
  <c r="Y4768" i="18"/>
  <c r="Y5390" i="18"/>
  <c r="Y2614" i="18"/>
  <c r="Y5364" i="18"/>
  <c r="Y5439" i="18"/>
  <c r="Y5438" i="18"/>
  <c r="Y2643" i="18"/>
  <c r="Y3299" i="18"/>
  <c r="Y2866" i="18"/>
  <c r="Y1697" i="18"/>
  <c r="Y2599" i="18"/>
  <c r="Y1909" i="18"/>
  <c r="Y3175" i="18"/>
  <c r="Y3581" i="18"/>
  <c r="Y3638" i="18"/>
  <c r="Y1060" i="18"/>
  <c r="Y4413" i="18"/>
  <c r="Y5437" i="18"/>
  <c r="Y744" i="18"/>
  <c r="Y1526" i="18"/>
  <c r="Y649" i="18"/>
  <c r="Y543" i="18"/>
  <c r="Y678" i="18"/>
  <c r="Y1026" i="18"/>
  <c r="Y1078" i="18"/>
  <c r="Y3064" i="18"/>
  <c r="Y672" i="18"/>
  <c r="Y677" i="18"/>
  <c r="Y947" i="18"/>
  <c r="Y1011" i="18"/>
  <c r="Y505" i="18"/>
  <c r="Y1347" i="18"/>
  <c r="Y745" i="18"/>
  <c r="Y1284" i="18"/>
  <c r="Y1252" i="18"/>
  <c r="Y1308" i="18"/>
  <c r="Y1589" i="18"/>
  <c r="Y1548" i="18"/>
  <c r="Y1382" i="18"/>
  <c r="Y1675" i="18"/>
  <c r="Y1312" i="18"/>
  <c r="Y2832" i="18"/>
  <c r="Y2927" i="18"/>
  <c r="Y1427" i="18"/>
  <c r="Y1429" i="18"/>
  <c r="Y1390" i="18"/>
  <c r="Y1417" i="18"/>
  <c r="Y1716" i="18"/>
  <c r="Y2573" i="18"/>
  <c r="Y773" i="18"/>
  <c r="Y2703" i="18"/>
  <c r="Y2835" i="18"/>
  <c r="Y2754" i="18"/>
  <c r="Y3080" i="18"/>
  <c r="Y3880" i="18"/>
  <c r="Y3944" i="18"/>
  <c r="Y1660" i="18"/>
  <c r="Y2041" i="18"/>
  <c r="Y2716" i="18"/>
  <c r="Y2715" i="18"/>
  <c r="Y2714" i="18"/>
  <c r="Y2698" i="18"/>
  <c r="Y2713" i="18"/>
  <c r="Y2733" i="18"/>
  <c r="Y2732" i="18"/>
  <c r="Y2731" i="18"/>
  <c r="Y2730" i="18"/>
  <c r="Y2729" i="18"/>
  <c r="Y2728" i="18"/>
  <c r="Y3240" i="18"/>
  <c r="Y2603" i="18"/>
  <c r="Y2697" i="18"/>
  <c r="Y2996" i="18"/>
  <c r="Y3674" i="18"/>
  <c r="Y3082" i="18"/>
  <c r="Y2514" i="18"/>
  <c r="Y3943" i="18"/>
  <c r="Y4496" i="18"/>
  <c r="Y1055" i="18"/>
  <c r="Y1524" i="18"/>
  <c r="Y2534" i="18"/>
  <c r="Y2814" i="18"/>
  <c r="Y5054" i="18"/>
  <c r="Y1421" i="18"/>
  <c r="Y1180" i="18"/>
  <c r="Y1485" i="18"/>
  <c r="Y1543" i="18"/>
  <c r="Y1828" i="18"/>
  <c r="Y2518" i="18"/>
  <c r="Y2234" i="18"/>
  <c r="Y3108" i="18"/>
  <c r="Y5389" i="18"/>
  <c r="Y434" i="18"/>
  <c r="Y325" i="18"/>
  <c r="Y229" i="18"/>
  <c r="Y1183" i="18"/>
  <c r="Y1523" i="18"/>
  <c r="Y1522" i="18"/>
  <c r="Y1816" i="18"/>
  <c r="Y2896" i="18"/>
  <c r="Y2895" i="18"/>
  <c r="Y2813" i="18"/>
  <c r="Y2776" i="18"/>
  <c r="Y2779" i="18"/>
  <c r="Y2870" i="18"/>
  <c r="Y3669" i="18"/>
  <c r="Y2233" i="18"/>
  <c r="Y3060" i="18"/>
  <c r="Y3092" i="18"/>
  <c r="Y3093" i="18"/>
  <c r="Y2978" i="18"/>
  <c r="Y3000" i="18"/>
  <c r="Y4974" i="18"/>
  <c r="Y853" i="18"/>
  <c r="Y315" i="18"/>
  <c r="Y1068" i="18"/>
  <c r="Y1847" i="18"/>
  <c r="Y1423" i="18"/>
  <c r="Y2113" i="18"/>
  <c r="Y2061" i="18"/>
  <c r="Y4058" i="18"/>
  <c r="Y4575" i="18"/>
  <c r="Y4497" i="18"/>
  <c r="Y579" i="18"/>
  <c r="Y511" i="18"/>
  <c r="Y763" i="18"/>
  <c r="Y771" i="18"/>
  <c r="Y721" i="18"/>
  <c r="Y364" i="18"/>
  <c r="Y386" i="18"/>
  <c r="Y228" i="18"/>
  <c r="Y227" i="18"/>
  <c r="Y2890" i="18"/>
  <c r="Y4123" i="18"/>
  <c r="Y4218" i="18"/>
  <c r="Y4076" i="18"/>
  <c r="Y2383" i="18"/>
  <c r="Y4450" i="18"/>
  <c r="Y4288" i="18"/>
  <c r="Y3855" i="18"/>
  <c r="Y4053" i="18"/>
  <c r="Y5296" i="18"/>
  <c r="Y4847" i="18"/>
  <c r="Y4449" i="18"/>
  <c r="Y2590" i="18"/>
  <c r="Y3440" i="18"/>
  <c r="Y1994" i="18"/>
  <c r="Y3532" i="18"/>
  <c r="Y4287" i="18"/>
  <c r="Y3462" i="18"/>
  <c r="Y3531" i="18"/>
  <c r="Y3124" i="18"/>
  <c r="Y342" i="18"/>
  <c r="Y3318" i="18"/>
  <c r="Y3386" i="18"/>
  <c r="Y680" i="18"/>
  <c r="Y679" i="18"/>
  <c r="Y2232" i="18"/>
  <c r="Y2002" i="18"/>
  <c r="Y2542" i="18"/>
  <c r="Y2131" i="18"/>
  <c r="Y472" i="18"/>
  <c r="Y370" i="18"/>
  <c r="Y369" i="18"/>
  <c r="Y372" i="18"/>
  <c r="Y1958" i="18"/>
  <c r="Y1957" i="18"/>
  <c r="Y1468" i="18"/>
  <c r="Y2119" i="18"/>
  <c r="Y2118" i="18"/>
  <c r="Y2130" i="18"/>
  <c r="Y2129" i="18"/>
  <c r="Y368" i="18"/>
  <c r="Y1431" i="18"/>
  <c r="Y4510" i="18"/>
  <c r="Y5436" i="18"/>
  <c r="Y1448" i="18"/>
  <c r="Y1935" i="18"/>
  <c r="Y3942" i="18"/>
  <c r="Y4448" i="18"/>
  <c r="Y5232" i="18"/>
  <c r="Y1016" i="18"/>
  <c r="Y2687" i="18"/>
  <c r="Y1118" i="18"/>
  <c r="Y4690" i="18"/>
  <c r="Y4256" i="18"/>
  <c r="Y2462" i="18"/>
  <c r="Y2994" i="18"/>
  <c r="Y1672" i="18"/>
  <c r="Y1703" i="18"/>
  <c r="Y1528" i="18"/>
  <c r="Y1547" i="18"/>
  <c r="Y2441" i="18"/>
  <c r="Y2378" i="18"/>
  <c r="Y2453" i="18"/>
  <c r="Y1455" i="18"/>
  <c r="Y1466" i="18"/>
  <c r="Y1475" i="18"/>
  <c r="Y1474" i="18"/>
  <c r="Y1425" i="18"/>
  <c r="Y1775" i="18"/>
  <c r="Y1607" i="18"/>
  <c r="Y1628" i="18"/>
  <c r="Y1596" i="18"/>
  <c r="Y1627" i="18"/>
  <c r="Y1598" i="18"/>
  <c r="Y1685" i="18"/>
  <c r="Y2182" i="18"/>
  <c r="Y2205" i="18"/>
  <c r="Y1236" i="18"/>
  <c r="Y1232" i="18"/>
  <c r="Y1956" i="18"/>
  <c r="Y1964" i="18"/>
  <c r="Y2775" i="18"/>
  <c r="Y2774" i="18"/>
  <c r="Y3079" i="18"/>
  <c r="Y2753" i="18"/>
  <c r="Y3242" i="18"/>
  <c r="Y4447" i="18"/>
  <c r="Y4527" i="18"/>
  <c r="Y4217" i="18"/>
  <c r="Y4122" i="18"/>
  <c r="Y1605" i="18"/>
  <c r="Y1813" i="18"/>
  <c r="Y2181" i="18"/>
  <c r="Y1584" i="18"/>
  <c r="Y2842" i="18"/>
  <c r="Y3005" i="18"/>
  <c r="Y2831" i="18"/>
  <c r="Y3245" i="18"/>
  <c r="Y3482" i="18"/>
  <c r="Y3304" i="18"/>
  <c r="Y3580" i="18"/>
  <c r="Y1702" i="18"/>
  <c r="Y1657" i="18"/>
  <c r="Y2702" i="18"/>
  <c r="Y2667" i="18"/>
  <c r="Y2666" i="18"/>
  <c r="Y2674" i="18"/>
  <c r="Y2673" i="18"/>
  <c r="Y2913" i="18"/>
  <c r="Y2082" i="18"/>
  <c r="Y4613" i="18"/>
  <c r="Y3691" i="18"/>
  <c r="Y4064" i="18"/>
  <c r="Y4446" i="18"/>
  <c r="Y2244" i="18"/>
  <c r="Y2642" i="18"/>
  <c r="Y3611" i="18"/>
  <c r="Y1413" i="18"/>
  <c r="Y311" i="18"/>
  <c r="Y1594" i="18"/>
  <c r="Y670" i="18"/>
  <c r="Y753" i="18"/>
  <c r="Y705" i="18"/>
  <c r="Y2128" i="18"/>
  <c r="Y1380" i="18"/>
  <c r="Y1397" i="18"/>
  <c r="Y1396" i="18"/>
  <c r="Y580" i="18"/>
  <c r="Y1393" i="18"/>
  <c r="Y3505" i="18"/>
  <c r="Y646" i="18"/>
  <c r="Y581" i="18"/>
  <c r="Y689" i="18"/>
  <c r="Y402" i="18"/>
  <c r="Y375" i="18"/>
  <c r="Y413" i="18"/>
  <c r="Y481" i="18"/>
  <c r="Y1030" i="18"/>
  <c r="Y1525" i="18"/>
  <c r="Y1604" i="18"/>
  <c r="Y1494" i="18"/>
  <c r="Y1848" i="18"/>
  <c r="Y1823" i="18"/>
  <c r="Y1774" i="18"/>
  <c r="Y2497" i="18"/>
  <c r="Y2853" i="18"/>
  <c r="Y2949" i="18"/>
  <c r="Y2793" i="18"/>
  <c r="Y2796" i="18"/>
  <c r="Y2803" i="18"/>
  <c r="Y2752" i="18"/>
  <c r="Y2816" i="18"/>
  <c r="Y2825" i="18"/>
  <c r="Y2830" i="18"/>
  <c r="Y4661" i="18"/>
  <c r="Y3209" i="18"/>
  <c r="Y4120" i="18"/>
  <c r="Y1090" i="18"/>
  <c r="Y1416" i="18"/>
  <c r="Y2037" i="18"/>
  <c r="Y3024" i="18"/>
  <c r="Y3410" i="18"/>
  <c r="Y2712" i="18"/>
  <c r="Y548" i="18"/>
  <c r="Y551" i="18"/>
  <c r="Y553" i="18"/>
  <c r="Y555" i="18"/>
  <c r="Y536" i="18"/>
  <c r="Y557" i="18"/>
  <c r="Y558" i="18"/>
  <c r="Y561" i="18"/>
  <c r="Y564" i="18"/>
  <c r="Y567" i="18"/>
  <c r="Y570" i="18"/>
  <c r="Y615" i="18"/>
  <c r="Y614" i="18"/>
  <c r="Y572" i="18"/>
  <c r="Y589" i="18"/>
  <c r="Y594" i="18"/>
  <c r="Y600" i="18"/>
  <c r="Y599" i="18"/>
  <c r="Y603" i="18"/>
  <c r="Y607" i="18"/>
  <c r="Y922" i="18"/>
  <c r="Y966" i="18"/>
  <c r="Y987" i="18"/>
  <c r="Y965" i="18"/>
  <c r="Y913" i="18"/>
  <c r="Y954" i="18"/>
  <c r="Y973" i="18"/>
  <c r="Y964" i="18"/>
  <c r="Y827" i="18"/>
  <c r="Y887" i="18"/>
  <c r="Y804" i="18"/>
  <c r="Y934" i="18"/>
  <c r="Y809" i="18"/>
  <c r="Y820" i="18"/>
  <c r="Y803" i="18"/>
  <c r="Y815" i="18"/>
  <c r="Y939" i="18"/>
  <c r="Y876" i="18"/>
  <c r="Y814" i="18"/>
  <c r="Y930" i="18"/>
  <c r="Y926" i="18"/>
  <c r="Y925" i="18"/>
  <c r="Y829" i="18"/>
  <c r="Y863" i="18"/>
  <c r="Y906" i="18"/>
  <c r="Y938" i="18"/>
  <c r="Y879" i="18"/>
  <c r="Y874" i="18"/>
  <c r="Y903" i="18"/>
  <c r="Y894" i="18"/>
  <c r="Y883" i="18"/>
  <c r="Y1342" i="18"/>
  <c r="Y905" i="18"/>
  <c r="Y488" i="18"/>
  <c r="Y501" i="18"/>
  <c r="Y504" i="18"/>
  <c r="Y503" i="18"/>
  <c r="Y508" i="18"/>
  <c r="Y510" i="18"/>
  <c r="Y507" i="18"/>
  <c r="Y513" i="18"/>
  <c r="Y516" i="18"/>
  <c r="Y519" i="18"/>
  <c r="Y523" i="18"/>
  <c r="Y522" i="18"/>
  <c r="Y527" i="18"/>
  <c r="Y515" i="18"/>
  <c r="Y532" i="18"/>
  <c r="Y535" i="18"/>
  <c r="Y540" i="18"/>
  <c r="Y534" i="18"/>
  <c r="Y1283" i="18"/>
  <c r="Y1286" i="18"/>
  <c r="Y1290" i="18"/>
  <c r="Y1291" i="18"/>
  <c r="Y1294" i="18"/>
  <c r="Y1262" i="18"/>
  <c r="Y1297" i="18"/>
  <c r="Y1265" i="18"/>
  <c r="Y1256" i="18"/>
  <c r="Y1299" i="18"/>
  <c r="Y1267" i="18"/>
  <c r="Y1281" i="18"/>
  <c r="Y1280" i="18"/>
  <c r="Y2788" i="18"/>
  <c r="Y3906" i="18"/>
  <c r="Y3504" i="18"/>
  <c r="Y1354" i="18"/>
  <c r="Y1711" i="18"/>
  <c r="Y2589" i="18"/>
  <c r="Y4015" i="18"/>
  <c r="Y3503" i="18"/>
  <c r="Y1913" i="18"/>
  <c r="Y704" i="18"/>
  <c r="Y1625" i="18"/>
  <c r="Y197" i="18"/>
  <c r="Y2237" i="18"/>
  <c r="Y3083" i="18"/>
  <c r="Y3254" i="18"/>
  <c r="Y3019" i="18"/>
  <c r="Y3174" i="18"/>
  <c r="Y2186" i="18"/>
  <c r="Y2436" i="18"/>
  <c r="Y158" i="18"/>
  <c r="Y157" i="18"/>
  <c r="Y156" i="18"/>
  <c r="Y1500" i="18"/>
  <c r="Y2255" i="18"/>
  <c r="Y1405" i="18"/>
  <c r="Y2513" i="18"/>
  <c r="Y3385" i="18"/>
  <c r="Y575" i="18"/>
  <c r="Y1296" i="18"/>
  <c r="Y2506" i="18"/>
  <c r="Y171" i="18"/>
  <c r="Y1099" i="18"/>
  <c r="Y412" i="18"/>
  <c r="Y1403" i="18"/>
  <c r="Y1839" i="18"/>
  <c r="Y3140" i="18"/>
  <c r="Y3133" i="18"/>
  <c r="Y4445" i="18"/>
  <c r="Y4973" i="18"/>
  <c r="Y2020" i="18"/>
  <c r="Y1883" i="18"/>
  <c r="Y5295" i="18"/>
  <c r="Y4840" i="18"/>
  <c r="Y5231" i="18"/>
  <c r="Y2117" i="18"/>
  <c r="Y2127" i="18"/>
  <c r="Y2945" i="18"/>
  <c r="Y2926" i="18"/>
  <c r="Y3157" i="18"/>
  <c r="Y569" i="18"/>
  <c r="Y1221" i="18"/>
  <c r="Y1887" i="18"/>
  <c r="Y1846" i="18"/>
  <c r="Y3502" i="18"/>
  <c r="Y1838" i="18"/>
  <c r="Y1873" i="18"/>
  <c r="Y2772" i="18"/>
  <c r="Y4972" i="18"/>
  <c r="Y5294" i="18"/>
  <c r="Y5230" i="18"/>
  <c r="Y5293" i="18"/>
  <c r="Y5292" i="18"/>
  <c r="Y5291" i="18"/>
  <c r="Y5290" i="18"/>
  <c r="Y5229" i="18"/>
  <c r="Y5388" i="18"/>
  <c r="Y5145" i="18"/>
  <c r="Y5228" i="18"/>
  <c r="Y207" i="18"/>
  <c r="Y100" i="18"/>
  <c r="Y146" i="18"/>
  <c r="Y596" i="18"/>
  <c r="Y885" i="18"/>
  <c r="Y285" i="18"/>
  <c r="Y937" i="18"/>
  <c r="Y27" i="18"/>
  <c r="Y2849" i="18"/>
  <c r="Y2848" i="18"/>
  <c r="Y3295" i="18"/>
  <c r="Y3384" i="18"/>
  <c r="Y1242" i="18"/>
  <c r="Y3241" i="18"/>
  <c r="Y1768" i="18"/>
  <c r="Y3794" i="18"/>
  <c r="Y5217" i="18"/>
  <c r="Y3709" i="18"/>
  <c r="Y1367" i="18"/>
  <c r="Y1388" i="18"/>
  <c r="Y147" i="18"/>
  <c r="Y3708" i="18"/>
  <c r="Y2014" i="18"/>
  <c r="Y3117" i="18"/>
  <c r="Y3707" i="18"/>
  <c r="Y2746" i="18"/>
  <c r="Y2745" i="18"/>
  <c r="Y2696" i="18"/>
  <c r="Y2711" i="18"/>
  <c r="Y3284" i="18"/>
  <c r="Y2695" i="18"/>
  <c r="Y4267" i="18"/>
  <c r="Y4526" i="18"/>
  <c r="Y5144" i="18"/>
  <c r="Y5289" i="18"/>
  <c r="Y5063" i="18"/>
  <c r="Y3839" i="18"/>
  <c r="Y5288" i="18"/>
  <c r="Y4579" i="18"/>
  <c r="Y76" i="18"/>
  <c r="Y75" i="18"/>
  <c r="Y74" i="18"/>
  <c r="Y73" i="18"/>
  <c r="Y72" i="18"/>
  <c r="Y71" i="18"/>
  <c r="Y70" i="18"/>
  <c r="Y2903" i="18"/>
  <c r="Y5062" i="18"/>
  <c r="Y5387" i="18"/>
  <c r="Y5143" i="18"/>
  <c r="Y3793" i="18"/>
  <c r="Y4257" i="18"/>
  <c r="Y1516" i="18"/>
  <c r="Y1804" i="18"/>
  <c r="Y2541" i="18"/>
  <c r="Y2365" i="18"/>
  <c r="Y2959" i="18"/>
  <c r="Y2921" i="18"/>
  <c r="Y2812" i="18"/>
  <c r="Y3253" i="18"/>
  <c r="Y4767" i="18"/>
  <c r="Y4689" i="18"/>
  <c r="Y1691" i="18"/>
  <c r="Y2649" i="18"/>
  <c r="Y3481" i="18"/>
  <c r="Y3480" i="18"/>
  <c r="Y4286" i="18"/>
  <c r="Y4971" i="18"/>
  <c r="Y4444" i="18"/>
  <c r="Y4525" i="18"/>
  <c r="Y4524" i="18"/>
  <c r="Y4970" i="18"/>
  <c r="Y3579" i="18"/>
  <c r="Y4351" i="18"/>
  <c r="Y4969" i="18"/>
  <c r="Y3479" i="18"/>
  <c r="Y3568" i="18"/>
  <c r="Y1047" i="18"/>
  <c r="Y2744" i="18"/>
  <c r="Y3214" i="18"/>
  <c r="Y432" i="18"/>
  <c r="Y354" i="18"/>
  <c r="Y26" i="18"/>
  <c r="Y1274" i="18"/>
  <c r="Y4285" i="18"/>
  <c r="Y480" i="18"/>
  <c r="Y718" i="18"/>
  <c r="Y188" i="18"/>
  <c r="Y324" i="18"/>
  <c r="Y3123" i="18"/>
  <c r="Y2802" i="18"/>
  <c r="Y3879" i="18"/>
  <c r="Y3684" i="18"/>
  <c r="Y1387" i="18"/>
  <c r="Y4075" i="18"/>
  <c r="Y805" i="18"/>
  <c r="Y1193" i="18"/>
  <c r="Y1169" i="18"/>
  <c r="Y2533" i="18"/>
  <c r="Y3226" i="18"/>
  <c r="Y3029" i="18"/>
  <c r="Y3028" i="18"/>
  <c r="Y793" i="18"/>
  <c r="Y341" i="18"/>
  <c r="Y389" i="18"/>
  <c r="Y502" i="18"/>
  <c r="Y1107" i="18"/>
  <c r="Y2532" i="18"/>
  <c r="Y5435" i="18"/>
  <c r="Y1251" i="18"/>
  <c r="Y1439" i="18"/>
  <c r="Y2608" i="18"/>
  <c r="Y2954" i="18"/>
  <c r="Y1980" i="18"/>
  <c r="Y446" i="18"/>
  <c r="Y433" i="18"/>
  <c r="Y1167" i="18"/>
  <c r="Y3629" i="18"/>
  <c r="Y3455" i="18"/>
  <c r="Y430" i="18"/>
  <c r="Y1217" i="18"/>
  <c r="Y1235" i="18"/>
  <c r="Y411" i="18"/>
  <c r="Y453" i="18"/>
  <c r="Y452" i="18"/>
  <c r="Y1789" i="18"/>
  <c r="Y1096" i="18"/>
  <c r="Y1640" i="18"/>
  <c r="Y1837" i="18"/>
  <c r="Y3687" i="18"/>
  <c r="Y3679" i="18"/>
  <c r="Y3628" i="18"/>
  <c r="Y3543" i="18"/>
  <c r="Y3542" i="18"/>
  <c r="Y2857" i="18"/>
  <c r="Y3078" i="18"/>
  <c r="Y3686" i="18"/>
  <c r="Y709" i="18"/>
  <c r="Y723" i="18"/>
  <c r="Y3088" i="18"/>
  <c r="Y645" i="18"/>
  <c r="Y406" i="18"/>
  <c r="Y702" i="18"/>
  <c r="Y401" i="18"/>
  <c r="Y1615" i="18"/>
  <c r="Y2053" i="18"/>
  <c r="Y3018" i="18"/>
  <c r="Y2236" i="18"/>
  <c r="Y2576" i="18"/>
  <c r="Y2243" i="18"/>
  <c r="Y2112" i="18"/>
  <c r="Y4057" i="18"/>
  <c r="Y4443" i="18"/>
  <c r="Y3665" i="18"/>
  <c r="Y56" i="18"/>
  <c r="Y310" i="18"/>
  <c r="Y767" i="18"/>
  <c r="Y786" i="18"/>
  <c r="Y1198" i="18"/>
  <c r="Y2267" i="18"/>
  <c r="Y2019" i="18"/>
  <c r="Y4216" i="18"/>
  <c r="Y149" i="18"/>
  <c r="Y1465" i="18"/>
  <c r="Y2283" i="18"/>
  <c r="Y268" i="18"/>
  <c r="Y36" i="18"/>
  <c r="Y1067" i="18"/>
  <c r="Y326" i="18"/>
  <c r="Y409" i="18"/>
  <c r="Y1197" i="18"/>
  <c r="Y1196" i="18"/>
  <c r="Y2891" i="18"/>
  <c r="Y3178" i="18"/>
  <c r="Y2355" i="18"/>
  <c r="Y3419" i="18"/>
  <c r="Y3138" i="18"/>
  <c r="Y1195" i="18"/>
  <c r="Y1464" i="18"/>
  <c r="Y2359" i="18"/>
  <c r="Y3107" i="18"/>
  <c r="Y3252" i="18"/>
  <c r="Y3151" i="18"/>
  <c r="Y2480" i="18"/>
  <c r="Y3188" i="18"/>
  <c r="Y4154" i="18"/>
  <c r="Y3706" i="18"/>
  <c r="Y3478" i="18"/>
  <c r="Y5287" i="18"/>
  <c r="Y4255" i="18"/>
  <c r="Y5286" i="18"/>
  <c r="Y5285" i="18"/>
  <c r="Y3673" i="18"/>
  <c r="Y4505" i="18"/>
  <c r="Y4968" i="18"/>
  <c r="Y3941" i="18"/>
  <c r="Y4065" i="18"/>
  <c r="Y3661" i="18"/>
  <c r="Y3940" i="18"/>
  <c r="Y3477" i="18"/>
  <c r="Y4268" i="18"/>
  <c r="Y3672" i="18"/>
  <c r="Y1953" i="18"/>
  <c r="Y1952" i="18"/>
  <c r="Y1103" i="18"/>
  <c r="Y3878" i="18"/>
  <c r="Y3272" i="18"/>
  <c r="Y3271" i="18"/>
  <c r="Y3534" i="18"/>
  <c r="Y4139" i="18"/>
  <c r="Y3754" i="18"/>
  <c r="Y3027" i="18"/>
  <c r="Y667" i="18"/>
  <c r="Y1451" i="18"/>
  <c r="Y539" i="18"/>
  <c r="Y3929" i="18"/>
  <c r="Y1886" i="18"/>
  <c r="Y2081" i="18"/>
  <c r="Y4047" i="18"/>
  <c r="Y1469" i="18"/>
  <c r="Y1250" i="18"/>
  <c r="Y323" i="18"/>
  <c r="Y322" i="18"/>
  <c r="Y321" i="18"/>
  <c r="Y320" i="18"/>
  <c r="Y1141" i="18"/>
  <c r="Y1701" i="18"/>
  <c r="Y5363" i="18"/>
  <c r="Y5284" i="18"/>
  <c r="Y5142" i="18"/>
  <c r="Y1493" i="18"/>
  <c r="Y1492" i="18"/>
  <c r="Y3216" i="18"/>
  <c r="Y5386" i="18"/>
  <c r="Y1845" i="18"/>
  <c r="Y1740" i="18"/>
  <c r="Y4143" i="18"/>
  <c r="Y3995" i="18"/>
  <c r="Y3298" i="18"/>
  <c r="Y3604" i="18"/>
  <c r="Y3034" i="18"/>
  <c r="Y3608" i="18"/>
  <c r="Y813" i="18"/>
  <c r="Y3399" i="18"/>
  <c r="Y3294" i="18"/>
  <c r="Y3541" i="18"/>
  <c r="Y4612" i="18"/>
  <c r="Y3705" i="18"/>
  <c r="Y4099" i="18"/>
  <c r="Y5141" i="18"/>
  <c r="Y732" i="18"/>
  <c r="Y3977" i="18"/>
  <c r="Y3106" i="18"/>
  <c r="Y3086" i="18"/>
  <c r="Y2792" i="18"/>
  <c r="Y2916" i="18"/>
  <c r="Y2865" i="18"/>
  <c r="Y3303" i="18"/>
  <c r="Y3328" i="18"/>
  <c r="Y3017" i="18"/>
  <c r="Y2911" i="18"/>
  <c r="Y2727" i="18"/>
  <c r="Y2778" i="18"/>
  <c r="Y3467" i="18"/>
  <c r="Y2920" i="18"/>
  <c r="Y3476" i="18"/>
  <c r="Y3267" i="18"/>
  <c r="Y3445" i="18"/>
  <c r="Y3444" i="18"/>
  <c r="Y3448" i="18"/>
  <c r="Y3383" i="18"/>
  <c r="Y3302" i="18"/>
  <c r="Y3475" i="18"/>
  <c r="Y3364" i="18"/>
  <c r="Y3474" i="18"/>
  <c r="Y3277" i="18"/>
  <c r="Y3473" i="18"/>
  <c r="Y3637" i="18"/>
  <c r="Y4187" i="18"/>
  <c r="Y3999" i="18"/>
  <c r="Y4670" i="18"/>
  <c r="Y3382" i="18"/>
  <c r="Y4500" i="18"/>
  <c r="Y4069" i="18"/>
  <c r="Y4052" i="18"/>
  <c r="Y4264" i="18"/>
  <c r="Y4051" i="18"/>
  <c r="Y3987" i="18"/>
  <c r="Y2710" i="18"/>
  <c r="Y2801" i="18"/>
  <c r="Y2672" i="18"/>
  <c r="Y2671" i="18"/>
  <c r="Y2640" i="18"/>
  <c r="Y2670" i="18"/>
  <c r="Y2692" i="18"/>
  <c r="Y2588" i="18"/>
  <c r="Y2602" i="18"/>
  <c r="Y3321" i="18"/>
  <c r="Y3139" i="18"/>
  <c r="Y2993" i="18"/>
  <c r="Y3359" i="18"/>
  <c r="Y1572" i="18"/>
  <c r="Y1600" i="18"/>
  <c r="Y1715" i="18"/>
  <c r="Y355" i="18"/>
  <c r="Y130" i="18"/>
  <c r="Y337" i="18"/>
  <c r="Y1473" i="18"/>
  <c r="Y2691" i="18"/>
  <c r="Y105" i="18"/>
  <c r="Y2595" i="18"/>
  <c r="Y2686" i="18"/>
  <c r="Y2571" i="18"/>
  <c r="Y90" i="18"/>
  <c r="Y59" i="18"/>
  <c r="Y408" i="18"/>
  <c r="Y613" i="18"/>
  <c r="Y632" i="18"/>
  <c r="Y631" i="18"/>
  <c r="Y554" i="18"/>
  <c r="Y893" i="18"/>
  <c r="Y892" i="18"/>
  <c r="Y891" i="18"/>
  <c r="Y898" i="18"/>
  <c r="Y890" i="18"/>
  <c r="Y1327" i="18"/>
  <c r="Y1504" i="18"/>
  <c r="Y2092" i="18"/>
  <c r="Y2126" i="18"/>
  <c r="Y2352" i="18"/>
  <c r="Y1364" i="18"/>
  <c r="Y2040" i="18"/>
  <c r="Y3406" i="18"/>
  <c r="Y1915" i="18"/>
  <c r="Y4035" i="18"/>
  <c r="Y4121" i="18"/>
  <c r="Y3704" i="18"/>
  <c r="Y5140" i="18"/>
  <c r="Y1638" i="18"/>
  <c r="Y1921" i="18"/>
  <c r="Y2516" i="18"/>
  <c r="Y2367" i="18"/>
  <c r="Y2364" i="18"/>
  <c r="Y3169" i="18"/>
  <c r="Y3173" i="18"/>
  <c r="Y4063" i="18"/>
  <c r="Y1453" i="18"/>
  <c r="Y2251" i="18"/>
  <c r="Y2624" i="18"/>
  <c r="Y2646" i="18"/>
  <c r="Y3102" i="18"/>
  <c r="Y3939" i="18"/>
  <c r="Y5139" i="18"/>
  <c r="Y2201" i="18"/>
  <c r="Y3636" i="18"/>
  <c r="Y1656" i="18"/>
  <c r="Y2773" i="18"/>
  <c r="Y2570" i="18"/>
  <c r="Y5434" i="18"/>
  <c r="Y878" i="18"/>
  <c r="Y2505" i="18"/>
  <c r="Y2311" i="18"/>
  <c r="Y1934" i="18"/>
  <c r="Y2504" i="18"/>
  <c r="Y2224" i="18"/>
  <c r="Y2223" i="18"/>
  <c r="Y2501" i="18"/>
  <c r="Y2503" i="18"/>
  <c r="Y2502" i="18"/>
  <c r="Y1810" i="18"/>
  <c r="Y3251" i="18"/>
  <c r="Y2875" i="18"/>
  <c r="Y2726" i="18"/>
  <c r="Y2680" i="18"/>
  <c r="Y4967" i="18"/>
  <c r="Y4142" i="18"/>
  <c r="Y2551" i="18"/>
  <c r="Y2685" i="18"/>
  <c r="Y2760" i="18"/>
  <c r="Y3792" i="18"/>
  <c r="Y3635" i="18"/>
  <c r="Y2725" i="18"/>
  <c r="Y2354" i="18"/>
  <c r="Y2072" i="18"/>
  <c r="Y2512" i="18"/>
  <c r="Y3293" i="18"/>
  <c r="Y4001" i="18"/>
  <c r="Y5283" i="18"/>
  <c r="Y1560" i="18"/>
  <c r="Y2484" i="18"/>
  <c r="Y2528" i="18"/>
  <c r="Y3301" i="18"/>
  <c r="Y5061" i="18"/>
  <c r="Y3877" i="18"/>
  <c r="Y3070" i="18"/>
  <c r="Y4428" i="18"/>
  <c r="Y5385" i="18"/>
  <c r="Y3501" i="18"/>
  <c r="Y4876" i="18"/>
  <c r="Y4074" i="18"/>
  <c r="Y4014" i="18"/>
  <c r="Y3938" i="18"/>
  <c r="Y3333" i="18"/>
  <c r="Y1882" i="18"/>
  <c r="Y1588" i="18"/>
  <c r="Y1489" i="18"/>
  <c r="Y1917" i="18"/>
  <c r="Y1975" i="18"/>
  <c r="Y1778" i="18"/>
  <c r="Y1844" i="18"/>
  <c r="Y1858" i="18"/>
  <c r="Y1857" i="18"/>
  <c r="Y2482" i="18"/>
  <c r="Y2489" i="18"/>
  <c r="Y2511" i="18"/>
  <c r="Y2496" i="18"/>
  <c r="Y2443" i="18"/>
  <c r="Y2515" i="18"/>
  <c r="Y2495" i="18"/>
  <c r="Y2440" i="18"/>
  <c r="Y2494" i="18"/>
  <c r="Y2377" i="18"/>
  <c r="Y2391" i="18"/>
  <c r="Y2390" i="18"/>
  <c r="Y2323" i="18"/>
  <c r="Y2330" i="18"/>
  <c r="Y2329" i="18"/>
  <c r="Y2328" i="18"/>
  <c r="Y2327" i="18"/>
  <c r="Y2293" i="18"/>
  <c r="Y2292" i="18"/>
  <c r="Y2291" i="18"/>
  <c r="Y3876" i="18"/>
  <c r="Y3791" i="18"/>
  <c r="Y3790" i="18"/>
  <c r="Y3875" i="18"/>
  <c r="Y3874" i="18"/>
  <c r="Y3789" i="18"/>
  <c r="Y3788" i="18"/>
  <c r="Y3908" i="18"/>
  <c r="Y3749" i="18"/>
  <c r="Y3787" i="18"/>
  <c r="Y3786" i="18"/>
  <c r="Y3785" i="18"/>
  <c r="Y3751" i="18"/>
  <c r="Y3784" i="18"/>
  <c r="Y3783" i="18"/>
  <c r="Y3500" i="18"/>
  <c r="Y3703" i="18"/>
  <c r="Y3782" i="18"/>
  <c r="Y3702" i="18"/>
  <c r="Y3781" i="18"/>
  <c r="Y3499" i="18"/>
  <c r="Y3982" i="18"/>
  <c r="Y3873" i="18"/>
  <c r="Y3872" i="18"/>
  <c r="Y3871" i="18"/>
  <c r="Y4350" i="18"/>
  <c r="Y3986" i="18"/>
  <c r="Y5378" i="18"/>
  <c r="Y4200" i="18"/>
  <c r="Y4284" i="18"/>
  <c r="Y1454" i="18"/>
  <c r="Y1579" i="18"/>
  <c r="Y1578" i="18"/>
  <c r="Y1577" i="18"/>
  <c r="Y1581" i="18"/>
  <c r="Y2260" i="18"/>
  <c r="Y2259" i="18"/>
  <c r="Y2258" i="18"/>
  <c r="Y2165" i="18"/>
  <c r="Y2242" i="18"/>
  <c r="Y2257" i="18"/>
  <c r="Y2256" i="18"/>
  <c r="Y2200" i="18"/>
  <c r="Y2199" i="18"/>
  <c r="Y2198" i="18"/>
  <c r="Y2216" i="18"/>
  <c r="Y2197" i="18"/>
  <c r="Y2215" i="18"/>
  <c r="Y2034" i="18"/>
  <c r="Y2091" i="18"/>
  <c r="Y2090" i="18"/>
  <c r="Y2093" i="18"/>
  <c r="Y2142" i="18"/>
  <c r="Y2141" i="18"/>
  <c r="Y2052" i="18"/>
  <c r="Y3561" i="18"/>
  <c r="Y3634" i="18"/>
  <c r="Y3381" i="18"/>
  <c r="Y3578" i="18"/>
  <c r="Y3498" i="18"/>
  <c r="Y4013" i="18"/>
  <c r="Y4875" i="18"/>
  <c r="Y4688" i="18"/>
  <c r="Y5433" i="18"/>
  <c r="Y4611" i="18"/>
  <c r="Y3905" i="18"/>
  <c r="Y4523" i="18"/>
  <c r="Y4610" i="18"/>
  <c r="Y4609" i="18"/>
  <c r="Y4766" i="18"/>
  <c r="Y1646" i="18"/>
  <c r="Y5359" i="18"/>
  <c r="Y5432" i="18"/>
  <c r="Y2899" i="18"/>
  <c r="Y2948" i="18"/>
  <c r="Y2910" i="18"/>
  <c r="Y2909" i="18"/>
  <c r="Y2873" i="18"/>
  <c r="Y2856" i="18"/>
  <c r="Y2795" i="18"/>
  <c r="Y2815" i="18"/>
  <c r="Y2824" i="18"/>
  <c r="Y2823" i="18"/>
  <c r="Y2826" i="18"/>
  <c r="Y3472" i="18"/>
  <c r="Y3316" i="18"/>
  <c r="Y3231" i="18"/>
  <c r="Y3236" i="18"/>
  <c r="Y3164" i="18"/>
  <c r="Y3167" i="18"/>
  <c r="Y3206" i="18"/>
  <c r="Y3213" i="18"/>
  <c r="Y3193" i="18"/>
  <c r="Y2701" i="18"/>
  <c r="Y2690" i="18"/>
  <c r="Y3030" i="18"/>
  <c r="Y3039" i="18"/>
  <c r="Y3038" i="18"/>
  <c r="Y3076" i="18"/>
  <c r="Y3075" i="18"/>
  <c r="Y3116" i="18"/>
  <c r="Y3536" i="18"/>
  <c r="Y3362" i="18"/>
  <c r="Y3577" i="18"/>
  <c r="Y2536" i="18"/>
  <c r="Y2519" i="18"/>
  <c r="Y2399" i="18"/>
  <c r="Y2550" i="18"/>
  <c r="Y2557" i="18"/>
  <c r="Y1203" i="18"/>
  <c r="Y1366" i="18"/>
  <c r="Y1148" i="18"/>
  <c r="Y5358" i="18"/>
  <c r="Y2051" i="18"/>
  <c r="Y2013" i="18"/>
  <c r="Y3230" i="18"/>
  <c r="Y3229" i="18"/>
  <c r="Y3181" i="18"/>
  <c r="Y3180" i="18"/>
  <c r="Y4135" i="18"/>
  <c r="Y4349" i="18"/>
  <c r="Y89" i="18"/>
  <c r="Y639" i="18"/>
  <c r="Y701" i="18"/>
  <c r="Y161" i="18"/>
  <c r="Y1916" i="18"/>
  <c r="Y3398" i="18"/>
  <c r="Y104" i="18"/>
  <c r="Y77" i="18"/>
  <c r="Y785" i="18"/>
  <c r="Y1324" i="18"/>
  <c r="Y784" i="18"/>
  <c r="Y638" i="18"/>
  <c r="Y2467" i="18"/>
  <c r="Y1677" i="18"/>
  <c r="Y3701" i="18"/>
  <c r="Y2302" i="18"/>
  <c r="Y1764" i="18"/>
  <c r="Y2177" i="18"/>
  <c r="Y419" i="18"/>
  <c r="Y1155" i="18"/>
  <c r="Y257" i="18"/>
  <c r="Y1438" i="18"/>
  <c r="Y3870" i="18"/>
  <c r="Y3869" i="18"/>
  <c r="Y3748" i="18"/>
  <c r="Y1392" i="18"/>
  <c r="Y3630" i="18"/>
  <c r="Y3576" i="18"/>
  <c r="Y3575" i="18"/>
  <c r="Y2326" i="18"/>
  <c r="Y2829" i="18"/>
  <c r="Y2239" i="18"/>
  <c r="Y3454" i="18"/>
  <c r="Y309" i="18"/>
  <c r="Y191" i="18"/>
  <c r="Y254" i="18"/>
  <c r="Y308" i="18"/>
  <c r="Y338" i="18"/>
  <c r="Y267" i="18"/>
  <c r="Y1326" i="18"/>
  <c r="Y1128" i="18"/>
  <c r="Y1400" i="18"/>
  <c r="Y1422" i="18"/>
  <c r="Y1619" i="18"/>
  <c r="Y3780" i="18"/>
  <c r="Y3779" i="18"/>
  <c r="Y754" i="18"/>
  <c r="Y1567" i="18"/>
  <c r="Y1923" i="18"/>
  <c r="Y2549" i="18"/>
  <c r="Y2877" i="18"/>
  <c r="Y2872" i="18"/>
  <c r="Y1763" i="18"/>
  <c r="Y2700" i="18"/>
  <c r="Y3101" i="18"/>
  <c r="Y2992" i="18"/>
  <c r="Y2995" i="18"/>
  <c r="Y1450" i="18"/>
  <c r="Y53" i="18"/>
  <c r="Y17" i="18"/>
  <c r="Y578" i="18"/>
  <c r="Y542" i="18"/>
  <c r="Y904" i="18"/>
  <c r="Y1323" i="18"/>
  <c r="Y1229" i="18"/>
  <c r="Y1125" i="18"/>
  <c r="Y694" i="18"/>
  <c r="Y1920" i="18"/>
  <c r="Y2325" i="18"/>
  <c r="Y2530" i="18"/>
  <c r="Y2569" i="18"/>
  <c r="Y4853" i="18"/>
  <c r="Y1700" i="18"/>
  <c r="Y4740" i="18"/>
  <c r="Y4741" i="18"/>
  <c r="Y1483" i="18"/>
  <c r="Y3676" i="18"/>
  <c r="Y3297" i="18"/>
  <c r="Y2743" i="18"/>
  <c r="Y2724" i="18"/>
  <c r="Y2742" i="18"/>
  <c r="Y3353" i="18"/>
  <c r="Y3438" i="18"/>
  <c r="Y3340" i="18"/>
  <c r="Y5060" i="18"/>
  <c r="Y3222" i="18"/>
  <c r="Y2001" i="18"/>
  <c r="Y4197" i="18"/>
  <c r="Y3844" i="18"/>
  <c r="Y4966" i="18"/>
  <c r="Y1161" i="18"/>
  <c r="Y2318" i="18"/>
  <c r="Y3200" i="18"/>
  <c r="Y4522" i="18"/>
  <c r="Y1982" i="18"/>
  <c r="Y1984" i="18"/>
  <c r="Y1282" i="18"/>
  <c r="Y1239" i="18"/>
  <c r="Y2222" i="18"/>
  <c r="Y2164" i="18"/>
  <c r="Y2613" i="18"/>
  <c r="Y1922" i="18"/>
  <c r="Y1559" i="18"/>
  <c r="Y1501" i="18"/>
  <c r="Y2317" i="18"/>
  <c r="Y3849" i="18"/>
  <c r="Y3868" i="18"/>
  <c r="Y1463" i="18"/>
  <c r="Y2254" i="18"/>
  <c r="Y2050" i="18"/>
  <c r="Y3848" i="18"/>
  <c r="Y1346" i="18"/>
  <c r="Y1972" i="18"/>
  <c r="Y2322" i="18"/>
  <c r="Y2068" i="18"/>
  <c r="Y3363" i="18"/>
  <c r="Y1066" i="18"/>
  <c r="Y447" i="18"/>
  <c r="Y2759" i="18"/>
  <c r="Y2487" i="18"/>
  <c r="Y5059" i="18"/>
  <c r="Y4874" i="18"/>
  <c r="Y5227" i="18"/>
  <c r="Y4873" i="18"/>
  <c r="Y4571" i="18"/>
  <c r="Y1363" i="18"/>
  <c r="Y2376" i="18"/>
  <c r="Y3100" i="18"/>
  <c r="Y1395" i="18"/>
  <c r="Y2639" i="18"/>
  <c r="Y4765" i="18"/>
  <c r="Y1002" i="18"/>
  <c r="Y3023" i="18"/>
  <c r="Y2855" i="18"/>
  <c r="Y2950" i="18"/>
  <c r="Y1433" i="18"/>
  <c r="Y4348" i="18"/>
  <c r="Y5282" i="18"/>
  <c r="Y4687" i="18"/>
  <c r="Y4965" i="18"/>
  <c r="Y4442" i="18"/>
  <c r="Y4215" i="18"/>
  <c r="Y4283" i="18"/>
  <c r="Y5431" i="18"/>
  <c r="Y3675" i="18"/>
  <c r="Y3867" i="18"/>
  <c r="Y4512" i="18"/>
  <c r="Y4347" i="18"/>
  <c r="Y4764" i="18"/>
  <c r="Y4346" i="18"/>
  <c r="Y4686" i="18"/>
  <c r="Y4521" i="18"/>
  <c r="Y4872" i="18"/>
  <c r="Y4441" i="18"/>
  <c r="Y4520" i="18"/>
  <c r="Y4440" i="18"/>
  <c r="Y4439" i="18"/>
  <c r="Y4685" i="18"/>
  <c r="Y4498" i="18"/>
  <c r="Y1876" i="18"/>
  <c r="Y1719" i="18"/>
  <c r="Y1175" i="18"/>
  <c r="Y1119" i="18"/>
  <c r="Y3177" i="18"/>
  <c r="Y4964" i="18"/>
  <c r="Y4115" i="18"/>
  <c r="Y3497" i="18"/>
  <c r="Y1472" i="18"/>
  <c r="Y4954" i="18"/>
  <c r="Y5384" i="18"/>
  <c r="Y4844" i="18"/>
  <c r="Y4662" i="18"/>
  <c r="Y4589" i="18"/>
  <c r="Y4871" i="18"/>
  <c r="Y4763" i="18"/>
  <c r="Y4870" i="18"/>
  <c r="Y2828" i="18"/>
  <c r="Y3937" i="18"/>
  <c r="Y3574" i="18"/>
  <c r="Y1320" i="18"/>
  <c r="Y3567" i="18"/>
  <c r="Y3625" i="18"/>
  <c r="Y1228" i="18"/>
  <c r="Y2185" i="18"/>
  <c r="Y2353" i="18"/>
  <c r="Y3069" i="18"/>
  <c r="Y3936" i="18"/>
  <c r="Y3682" i="18"/>
  <c r="Y3633" i="18"/>
  <c r="Y4660" i="18"/>
  <c r="Y4282" i="18"/>
  <c r="Y1430" i="18"/>
  <c r="Y2811" i="18"/>
  <c r="Y3081" i="18"/>
  <c r="Y4012" i="18"/>
  <c r="Y4750" i="18"/>
  <c r="Y5483" i="18"/>
  <c r="Y4415" i="18"/>
  <c r="Y4345" i="18"/>
  <c r="Y4281" i="18"/>
  <c r="Y2266" i="18"/>
  <c r="Y2074" i="18"/>
  <c r="Y3250" i="18"/>
  <c r="Y3110" i="18"/>
  <c r="Y3741" i="18"/>
  <c r="Y3287" i="18"/>
  <c r="Y3571" i="18"/>
  <c r="Y4344" i="18"/>
  <c r="Y3496" i="18"/>
  <c r="Y4869" i="18"/>
  <c r="Y4868" i="18"/>
  <c r="Y697" i="18"/>
  <c r="Y2176" i="18"/>
  <c r="Y144" i="18"/>
  <c r="Y637" i="18"/>
  <c r="Y958" i="18"/>
  <c r="Y972" i="18"/>
  <c r="Y1008" i="18"/>
  <c r="Y1050" i="18"/>
  <c r="Y1145" i="18"/>
  <c r="Y352" i="18"/>
  <c r="Y1343" i="18"/>
  <c r="Y3903" i="18"/>
  <c r="Y4343" i="18"/>
  <c r="Y1428" i="18"/>
  <c r="Y2800" i="18"/>
  <c r="Y3866" i="18"/>
  <c r="Y4280" i="18"/>
  <c r="Y4070" i="18"/>
  <c r="Y103" i="18"/>
  <c r="Y102" i="18"/>
  <c r="Y410" i="18"/>
  <c r="Y245" i="18"/>
  <c r="Y2846" i="18"/>
  <c r="Y1767" i="18"/>
  <c r="Y1075" i="18"/>
  <c r="Y4279" i="18"/>
  <c r="Y318" i="18"/>
  <c r="Y3286" i="18"/>
  <c r="Y3292" i="18"/>
  <c r="Y3249" i="18"/>
  <c r="Y3935" i="18"/>
  <c r="Y2650" i="18"/>
  <c r="Y3291" i="18"/>
  <c r="Y1444" i="18"/>
  <c r="Y3063" i="18"/>
  <c r="Y3062" i="18"/>
  <c r="Y44" i="18"/>
  <c r="Y50" i="18"/>
  <c r="Y49" i="18"/>
  <c r="Y48" i="18"/>
  <c r="Y43" i="18"/>
  <c r="Y47" i="18"/>
  <c r="Y46" i="18"/>
  <c r="Y2527" i="18"/>
  <c r="Y3865" i="18"/>
  <c r="Y3596" i="18"/>
  <c r="Y3132" i="18"/>
  <c r="Y2434" i="18"/>
  <c r="Y2401" i="18"/>
  <c r="Y2433" i="18"/>
  <c r="Y2388" i="18"/>
  <c r="Y2395" i="18"/>
  <c r="Y2822" i="18"/>
  <c r="Y2821" i="18"/>
  <c r="Y2834" i="18"/>
  <c r="Y2820" i="18"/>
  <c r="Y2819" i="18"/>
  <c r="Y2341" i="18"/>
  <c r="Y2374" i="18"/>
  <c r="Y2840" i="18"/>
  <c r="Y3843" i="18"/>
  <c r="Y3918" i="18"/>
  <c r="Y4342" i="18"/>
  <c r="Y2598" i="18"/>
  <c r="Y3778" i="18"/>
  <c r="Y3368" i="18"/>
  <c r="Y3471" i="18"/>
  <c r="Y4608" i="18"/>
  <c r="Y4424" i="18"/>
  <c r="Y4684" i="18"/>
  <c r="Y4607" i="18"/>
  <c r="Y3777" i="18"/>
  <c r="Y3700" i="18"/>
  <c r="Y3776" i="18"/>
  <c r="Y3573" i="18"/>
  <c r="Y3699" i="18"/>
  <c r="Y3632" i="18"/>
  <c r="Y3495" i="18"/>
  <c r="Y3934" i="18"/>
  <c r="Y3374" i="18"/>
  <c r="Y3357" i="18"/>
  <c r="Y4963" i="18"/>
  <c r="Y5058" i="18"/>
  <c r="Y4672" i="18"/>
  <c r="Y5281" i="18"/>
  <c r="Y4867" i="18"/>
  <c r="Y4866" i="18"/>
  <c r="Y4675" i="18"/>
  <c r="Y4762" i="18"/>
  <c r="Y4865" i="18"/>
  <c r="Y4864" i="18"/>
  <c r="Y4278" i="18"/>
  <c r="Y5383" i="18"/>
  <c r="Y4519" i="18"/>
  <c r="Y4850" i="18"/>
  <c r="Y4676" i="18"/>
  <c r="Y2296" i="18"/>
  <c r="Y3698" i="18"/>
  <c r="Y3775" i="18"/>
  <c r="Y1593" i="18"/>
  <c r="Y2653" i="18"/>
  <c r="Y4606" i="18"/>
  <c r="Y1317" i="18"/>
  <c r="Y4962" i="18"/>
  <c r="Y3283" i="18"/>
  <c r="Y2854" i="18"/>
  <c r="Y746" i="18"/>
  <c r="Y69" i="18"/>
  <c r="Y4863" i="18"/>
  <c r="Y521" i="18"/>
  <c r="Y625" i="18"/>
  <c r="Y671" i="18"/>
  <c r="Y3409" i="18"/>
  <c r="Y4736" i="18"/>
  <c r="Y3045" i="18"/>
  <c r="Y4273" i="18"/>
  <c r="Y2833" i="18"/>
  <c r="Y3774" i="18"/>
  <c r="Y3773" i="18"/>
  <c r="Y3380" i="18"/>
  <c r="Y5382" i="18"/>
  <c r="Y4663" i="18"/>
  <c r="Y3697" i="18"/>
  <c r="Y4668" i="18"/>
  <c r="Y3280" i="18"/>
  <c r="Y3248" i="18"/>
  <c r="Y4341" i="18"/>
  <c r="Y1684" i="18"/>
  <c r="Y4683" i="18"/>
  <c r="Y4682" i="18"/>
  <c r="Y5430" i="18"/>
  <c r="Y3933" i="18"/>
  <c r="Y5226" i="18"/>
  <c r="Y5381" i="18"/>
  <c r="Y5057" i="18"/>
  <c r="Y2871" i="18"/>
  <c r="Y3772" i="18"/>
  <c r="Y4073" i="18"/>
  <c r="Y3932" i="18"/>
  <c r="Y5429" i="18"/>
  <c r="Y3572" i="18"/>
  <c r="Y3689" i="18"/>
  <c r="Y4340" i="18"/>
  <c r="Y4669" i="18"/>
  <c r="Y4339" i="18"/>
  <c r="Y2575" i="18"/>
  <c r="Y2758" i="18"/>
  <c r="Y4338" i="18"/>
  <c r="Y5428" i="18"/>
  <c r="Y2977" i="18"/>
  <c r="Y4072" i="18"/>
  <c r="Y3570" i="18"/>
  <c r="Y5125" i="18"/>
  <c r="Y1247" i="18"/>
  <c r="Y1254" i="18"/>
  <c r="Y1683" i="18"/>
  <c r="Y1682" i="18"/>
  <c r="Y5138" i="18"/>
  <c r="Y5225" i="18"/>
  <c r="Y5280" i="18"/>
  <c r="Y4580" i="18"/>
  <c r="Y4214" i="18"/>
  <c r="Y5135" i="18"/>
  <c r="Y5215" i="18"/>
  <c r="Y4251" i="18"/>
  <c r="Y4213" i="18"/>
  <c r="Y4438" i="18"/>
  <c r="Y4337" i="18"/>
  <c r="Y4605" i="18"/>
  <c r="Y4604" i="18"/>
  <c r="Y4603" i="18"/>
  <c r="Y4437" i="18"/>
  <c r="Y4263" i="18"/>
  <c r="Y4436" i="18"/>
  <c r="Y4518" i="18"/>
  <c r="Y4602" i="18"/>
  <c r="Y4435" i="18"/>
  <c r="Y4418" i="18"/>
  <c r="Y4517" i="18"/>
  <c r="Y4601" i="18"/>
  <c r="Y5427" i="18"/>
  <c r="Y4419" i="18"/>
  <c r="Y4336" i="18"/>
  <c r="Y4600" i="18"/>
  <c r="Y5049" i="18"/>
  <c r="Y3197" i="18"/>
  <c r="Y4071" i="18"/>
  <c r="Y3771" i="18"/>
  <c r="Y4599" i="18"/>
  <c r="Y4212" i="18"/>
  <c r="Y4138" i="18"/>
  <c r="Y4211" i="18"/>
  <c r="Y4434" i="18"/>
  <c r="Y4210" i="18"/>
  <c r="Y4209" i="18"/>
  <c r="Y4208" i="18"/>
  <c r="Y4433" i="18"/>
  <c r="Y4407" i="18"/>
  <c r="Y4207" i="18"/>
  <c r="Y4432" i="18"/>
  <c r="Y5426" i="18"/>
  <c r="Y3494" i="18"/>
  <c r="Y4598" i="18"/>
  <c r="Y4597" i="18"/>
  <c r="Y4503" i="18"/>
  <c r="Y4335" i="18"/>
  <c r="Y4681" i="18"/>
  <c r="Y5214" i="18"/>
  <c r="Y5425" i="18"/>
  <c r="Y4334" i="18"/>
  <c r="Y4516" i="18"/>
  <c r="Y5424" i="18"/>
  <c r="Y2466" i="18"/>
  <c r="Y2221" i="18"/>
  <c r="Y1979" i="18"/>
  <c r="Y2363" i="18"/>
  <c r="Y2143" i="18"/>
  <c r="Y4148" i="18"/>
  <c r="Y5220" i="18"/>
  <c r="Y4333" i="18"/>
  <c r="Y4680" i="18"/>
  <c r="Y1908" i="18"/>
  <c r="Y4192" i="18"/>
  <c r="Y3466" i="18"/>
  <c r="Y2885" i="18"/>
  <c r="Y3597" i="18"/>
  <c r="Y4004" i="18"/>
  <c r="Y2568" i="18"/>
  <c r="Y2902" i="18"/>
  <c r="Y3827" i="18"/>
  <c r="Y3540" i="18"/>
  <c r="Y4011" i="18"/>
  <c r="Y4596" i="18"/>
  <c r="Y4595" i="18"/>
  <c r="Y4594" i="18"/>
  <c r="Y4593" i="18"/>
  <c r="Y4431" i="18"/>
  <c r="Y4592" i="18"/>
  <c r="Y5056" i="18"/>
  <c r="Y4957" i="18"/>
  <c r="Y4591" i="18"/>
  <c r="Y3662" i="18"/>
  <c r="Y3864" i="18"/>
  <c r="Y5048" i="18"/>
  <c r="Y1054" i="18"/>
  <c r="Y1843" i="18"/>
  <c r="Y5137" i="18"/>
  <c r="Y2056" i="18"/>
  <c r="Y1820" i="18"/>
  <c r="Y1756" i="18"/>
  <c r="Y1815" i="18"/>
  <c r="Y1699" i="18"/>
  <c r="Y1819" i="18"/>
  <c r="Y3055" i="18"/>
  <c r="Y3430" i="18"/>
  <c r="Y3054" i="18"/>
  <c r="Y956" i="18"/>
  <c r="Y976" i="18"/>
  <c r="Y3270" i="18"/>
  <c r="Y868" i="18"/>
  <c r="Y1706" i="18"/>
  <c r="Y1809" i="18"/>
  <c r="Y1729" i="18"/>
  <c r="Y1893" i="18"/>
  <c r="Y1782" i="18"/>
  <c r="Y1872" i="18"/>
  <c r="Y2584" i="18"/>
  <c r="Y3767" i="18"/>
  <c r="Y3753" i="18"/>
  <c r="Y2018" i="18"/>
  <c r="Y2055" i="18"/>
  <c r="Y3537" i="18"/>
  <c r="Y2212" i="18"/>
  <c r="Y1766" i="18"/>
  <c r="Y498" i="18"/>
  <c r="Y497" i="18"/>
  <c r="Y2085" i="18"/>
  <c r="Y3087" i="18"/>
  <c r="Y3068" i="18"/>
  <c r="Y2238" i="18"/>
  <c r="Y5279" i="18"/>
  <c r="Y2231" i="18"/>
  <c r="Y3225" i="18"/>
  <c r="Y1542" i="18"/>
  <c r="Y2226" i="18"/>
  <c r="Y2250" i="18"/>
  <c r="Y3377" i="18"/>
  <c r="Y3627" i="18"/>
  <c r="Y2230" i="18"/>
  <c r="Y2262" i="18"/>
  <c r="Y3750" i="18"/>
  <c r="Y3020" i="18"/>
  <c r="Y3010" i="18"/>
  <c r="Y766" i="18"/>
  <c r="Y3765" i="18"/>
  <c r="Y3210" i="18"/>
  <c r="Y2586" i="18"/>
  <c r="Y2944" i="18"/>
  <c r="Y3244" i="18"/>
  <c r="Y2574" i="18"/>
  <c r="Y772" i="18"/>
  <c r="Y1271" i="18"/>
  <c r="Y2953" i="18"/>
  <c r="Y2669" i="18"/>
  <c r="Y2751" i="18"/>
  <c r="Y2894" i="18"/>
  <c r="Y2958" i="18"/>
  <c r="Y3205" i="18"/>
  <c r="Y2923" i="18"/>
  <c r="Y3095" i="18"/>
  <c r="Y1036" i="18"/>
  <c r="Y2510" i="18"/>
  <c r="Y3920" i="18"/>
  <c r="Y3863" i="18"/>
  <c r="Y3928" i="18"/>
  <c r="Y3931" i="18"/>
  <c r="Y806" i="18"/>
  <c r="Y1610" i="18"/>
  <c r="Y3150" i="18"/>
  <c r="Y2841" i="18"/>
  <c r="Y5357" i="18"/>
  <c r="Y742" i="18"/>
  <c r="Y1086" i="18"/>
  <c r="Y4332" i="18"/>
  <c r="Y1109" i="18"/>
  <c r="Y1007" i="18"/>
  <c r="Y2017" i="18"/>
  <c r="Y1841" i="18"/>
  <c r="Y3493" i="18"/>
  <c r="Y3122" i="18"/>
  <c r="Y5423" i="18"/>
  <c r="Y684" i="18"/>
  <c r="Y1179" i="18"/>
  <c r="Y1178" i="18"/>
  <c r="Y1812" i="18"/>
  <c r="Y3033" i="18"/>
  <c r="Y3187" i="18"/>
  <c r="Y4250" i="18"/>
  <c r="Y4277" i="18"/>
  <c r="Y1644" i="18"/>
  <c r="Y136" i="18"/>
  <c r="Y142" i="18"/>
  <c r="Y731" i="18"/>
  <c r="Y175" i="18"/>
  <c r="Y174" i="18"/>
  <c r="Y1138" i="18"/>
  <c r="Y1065" i="18"/>
  <c r="Y970" i="18"/>
  <c r="Y2827" i="18"/>
  <c r="Y2799" i="18"/>
  <c r="Y2757" i="18"/>
  <c r="Y3061" i="18"/>
  <c r="Y3149" i="18"/>
  <c r="Y1419" i="18"/>
  <c r="Y2387" i="18"/>
  <c r="Y5380" i="18"/>
  <c r="Y5224" i="18"/>
  <c r="Y5362" i="18"/>
  <c r="Y1971" i="18"/>
  <c r="Y1970" i="18"/>
  <c r="Y4206" i="18"/>
  <c r="Y2633" i="18"/>
  <c r="Y2612" i="18"/>
  <c r="Y3998" i="18"/>
  <c r="Y1515" i="18"/>
  <c r="Y1919" i="18"/>
  <c r="Y4153" i="18"/>
  <c r="Y2634" i="18"/>
  <c r="Y3089" i="18"/>
  <c r="Y1365" i="18"/>
  <c r="Y2845" i="18"/>
  <c r="Y3862" i="18"/>
  <c r="Y3770" i="18"/>
  <c r="Y3861" i="18"/>
  <c r="Y3847" i="18"/>
  <c r="Y3769" i="18"/>
  <c r="Y3860" i="18"/>
  <c r="Y3930" i="18"/>
  <c r="Y3859" i="18"/>
  <c r="Y2611" i="18"/>
  <c r="Y1871" i="18"/>
  <c r="Y3204" i="18"/>
  <c r="Y2741" i="18"/>
  <c r="Y1345" i="18"/>
  <c r="Y2709" i="18"/>
  <c r="Y2723" i="18"/>
  <c r="Y3429" i="18"/>
  <c r="Y2708" i="18"/>
  <c r="Y2694" i="18"/>
  <c r="Y2707" i="18"/>
  <c r="Y4427" i="18"/>
  <c r="Y1963" i="18"/>
  <c r="Y3290" i="18"/>
  <c r="Y3347" i="18"/>
  <c r="Y3376" i="18"/>
  <c r="Y4262" i="18"/>
  <c r="Y3428" i="18"/>
  <c r="Y3171" i="18"/>
  <c r="Y3053" i="18"/>
  <c r="Y3613" i="18"/>
  <c r="Y111" i="18"/>
  <c r="Y5136" i="18"/>
  <c r="Y3170" i="18"/>
  <c r="Y3631" i="18"/>
  <c r="Y1856" i="18"/>
  <c r="Y2971" i="18"/>
  <c r="Y3356" i="18"/>
  <c r="Y3192" i="18"/>
  <c r="Y3858" i="18"/>
  <c r="Y3997" i="18"/>
  <c r="Y3836" i="18"/>
  <c r="Y3688" i="18"/>
  <c r="Y2452" i="18"/>
  <c r="Y3470" i="18"/>
  <c r="Y3857" i="18"/>
  <c r="Y3854" i="18"/>
  <c r="Y3163" i="18"/>
  <c r="Y440" i="18"/>
  <c r="Y439" i="18"/>
  <c r="Y586" i="18"/>
  <c r="Y585" i="18"/>
  <c r="Y584" i="18"/>
  <c r="Y356" i="18"/>
  <c r="Y383" i="18"/>
  <c r="Y4430" i="18"/>
  <c r="Y4205" i="18"/>
  <c r="Y2400" i="18"/>
  <c r="Y2314" i="18"/>
  <c r="Y2684" i="18"/>
  <c r="Y3266" i="18"/>
  <c r="Y3853" i="18"/>
  <c r="Y3693" i="18"/>
  <c r="Y4331" i="18"/>
  <c r="Y4204" i="18"/>
  <c r="Y4203" i="18"/>
  <c r="Y4276" i="18"/>
  <c r="Y3912" i="18"/>
  <c r="Y4275" i="18"/>
  <c r="Y4410" i="18"/>
  <c r="Y4761" i="18"/>
  <c r="Y1885" i="18"/>
  <c r="Y3752" i="18"/>
  <c r="Y1773" i="18"/>
  <c r="Y1762" i="18"/>
  <c r="Y1717" i="18"/>
  <c r="Y5488" i="18" l="1" a="1"/>
  <c r="Y5488" i="18" s="1"/>
  <c r="Y5489" i="18" s="1"/>
  <c r="E9" i="7"/>
  <c r="B10" i="7"/>
  <c r="C10" i="7" s="1"/>
  <c r="E10" i="7" l="1"/>
  <c r="H10" i="7" s="1"/>
  <c r="H9" i="7"/>
  <c r="AJ59" i="20"/>
  <c r="AN59" i="20"/>
  <c r="B11" i="7"/>
  <c r="C11" i="7" s="1"/>
  <c r="E68" i="5"/>
  <c r="AN60" i="20" l="1"/>
  <c r="AJ60" i="20"/>
  <c r="E11" i="7"/>
  <c r="H11" i="7" s="1"/>
  <c r="B12" i="7"/>
  <c r="C12" i="7" s="1"/>
  <c r="E69" i="5"/>
  <c r="E67" i="5"/>
  <c r="AB126" i="20"/>
  <c r="AB127" i="20"/>
  <c r="AB128" i="20"/>
  <c r="AB129" i="20"/>
  <c r="AB125" i="20"/>
  <c r="F56" i="5"/>
  <c r="F57" i="5" s="1"/>
  <c r="E92" i="5"/>
  <c r="B170" i="14" a="1"/>
  <c r="D170" i="14" s="1"/>
  <c r="TP12" i="8"/>
  <c r="TP13" i="8"/>
  <c r="TP14" i="8"/>
  <c r="TP15" i="8"/>
  <c r="TP16" i="8"/>
  <c r="TP3" i="8"/>
  <c r="TP4" i="8"/>
  <c r="TP5" i="8"/>
  <c r="TP6" i="8"/>
  <c r="TP7" i="8"/>
  <c r="TP8" i="8"/>
  <c r="TP9" i="8"/>
  <c r="TP10" i="8"/>
  <c r="TP11" i="8"/>
  <c r="TP2" i="8"/>
  <c r="D102" i="14"/>
  <c r="H150" i="14"/>
  <c r="B147" i="14"/>
  <c r="K146" i="14"/>
  <c r="J146" i="14"/>
  <c r="I146" i="14"/>
  <c r="H146" i="14"/>
  <c r="G146" i="14"/>
  <c r="F146" i="14"/>
  <c r="E146" i="14"/>
  <c r="D146" i="14"/>
  <c r="C146" i="14"/>
  <c r="W116" i="20"/>
  <c r="Y116" i="20" s="1"/>
  <c r="W118" i="20"/>
  <c r="Y118" i="20" s="1"/>
  <c r="X82" i="20" s="1"/>
  <c r="W112" i="20"/>
  <c r="X112" i="20" s="1"/>
  <c r="V118" i="20"/>
  <c r="V117" i="20"/>
  <c r="W117" i="20" s="1"/>
  <c r="Y117" i="20" s="1"/>
  <c r="X81" i="20" s="1"/>
  <c r="V116" i="20"/>
  <c r="V115" i="20"/>
  <c r="W115" i="20" s="1"/>
  <c r="X115" i="20" s="1"/>
  <c r="V114" i="20"/>
  <c r="W114" i="20" s="1"/>
  <c r="V113" i="20"/>
  <c r="W113" i="20" s="1"/>
  <c r="X113" i="20" s="1"/>
  <c r="V112" i="20"/>
  <c r="V119" i="20" s="1"/>
  <c r="E12" i="7" l="1"/>
  <c r="H12" i="7" s="1"/>
  <c r="X119" i="20"/>
  <c r="X79" i="20" s="1"/>
  <c r="X80" i="20"/>
  <c r="Y119" i="20"/>
  <c r="X114" i="20"/>
  <c r="W119" i="20"/>
  <c r="AJ61" i="20"/>
  <c r="AN61" i="20"/>
  <c r="AJ62" i="20"/>
  <c r="B13" i="7"/>
  <c r="C13" i="7" s="1"/>
  <c r="C178" i="14"/>
  <c r="C174" i="14"/>
  <c r="C171" i="14"/>
  <c r="B179" i="14"/>
  <c r="B178" i="14"/>
  <c r="B177" i="14"/>
  <c r="B176" i="14"/>
  <c r="B175" i="14"/>
  <c r="B174" i="14"/>
  <c r="B173" i="14"/>
  <c r="B172" i="14"/>
  <c r="B171" i="14"/>
  <c r="B170" i="14"/>
  <c r="I179" i="14"/>
  <c r="I178" i="14"/>
  <c r="I177" i="14"/>
  <c r="I176" i="14"/>
  <c r="I175" i="14"/>
  <c r="I174" i="14"/>
  <c r="I173" i="14"/>
  <c r="I172" i="14"/>
  <c r="I171" i="14"/>
  <c r="I170" i="14"/>
  <c r="H179" i="14"/>
  <c r="H178" i="14"/>
  <c r="H177" i="14"/>
  <c r="H176" i="14"/>
  <c r="H175" i="14"/>
  <c r="H174" i="14"/>
  <c r="H173" i="14"/>
  <c r="H172" i="14"/>
  <c r="H171" i="14"/>
  <c r="H170" i="14"/>
  <c r="C177" i="14"/>
  <c r="C175" i="14"/>
  <c r="C173" i="14"/>
  <c r="C172" i="14"/>
  <c r="G179" i="14"/>
  <c r="G177" i="14"/>
  <c r="G175" i="14"/>
  <c r="G173" i="14"/>
  <c r="G172" i="14"/>
  <c r="G170" i="14"/>
  <c r="F178" i="14"/>
  <c r="F176" i="14"/>
  <c r="F174" i="14"/>
  <c r="F170" i="14"/>
  <c r="E179" i="14"/>
  <c r="E178" i="14"/>
  <c r="E177" i="14"/>
  <c r="E176" i="14"/>
  <c r="E175" i="14"/>
  <c r="E174" i="14"/>
  <c r="E173" i="14"/>
  <c r="E172" i="14"/>
  <c r="E171" i="14"/>
  <c r="E170" i="14"/>
  <c r="C179" i="14"/>
  <c r="C176" i="14"/>
  <c r="C170" i="14"/>
  <c r="G178" i="14"/>
  <c r="G176" i="14"/>
  <c r="G174" i="14"/>
  <c r="G171" i="14"/>
  <c r="F179" i="14"/>
  <c r="F177" i="14"/>
  <c r="F175" i="14"/>
  <c r="F173" i="14"/>
  <c r="F172" i="14"/>
  <c r="F171" i="14"/>
  <c r="D179" i="14"/>
  <c r="D178" i="14"/>
  <c r="D177" i="14"/>
  <c r="D176" i="14"/>
  <c r="D175" i="14"/>
  <c r="D174" i="14"/>
  <c r="D173" i="14"/>
  <c r="D172" i="14"/>
  <c r="D171" i="14"/>
  <c r="E13" i="7" l="1"/>
  <c r="H13" i="7" s="1"/>
  <c r="AN62" i="20"/>
  <c r="B14" i="7"/>
  <c r="C14" i="7" s="1"/>
  <c r="E71" i="6"/>
  <c r="E66" i="6"/>
  <c r="E61" i="6"/>
  <c r="AJ63" i="20" l="1"/>
  <c r="E14" i="7"/>
  <c r="H14" i="7" s="1"/>
  <c r="AN63" i="20"/>
  <c r="E15" i="7"/>
  <c r="AN65" i="20" s="1"/>
  <c r="B15" i="7"/>
  <c r="C15" i="7" s="1"/>
  <c r="E65" i="5"/>
  <c r="E64" i="5"/>
  <c r="E63" i="5"/>
  <c r="AJ64" i="20" l="1"/>
  <c r="AN64" i="20"/>
  <c r="AJ65" i="20"/>
  <c r="H15" i="7"/>
  <c r="E59" i="5"/>
  <c r="E60" i="5"/>
  <c r="E61" i="5"/>
  <c r="AE97" i="20" l="1"/>
  <c r="Y80" i="20"/>
  <c r="Y81" i="20" s="1"/>
  <c r="Y82" i="20" s="1"/>
  <c r="Y83" i="20" s="1"/>
  <c r="Y84" i="20" s="1"/>
  <c r="Y85" i="20" s="1"/>
  <c r="Y86" i="20" s="1"/>
  <c r="X65" i="20" s="1"/>
  <c r="K68" i="20"/>
  <c r="G68" i="20"/>
  <c r="G99" i="20"/>
  <c r="G100" i="20" s="1"/>
  <c r="I80" i="20"/>
  <c r="I81" i="20" s="1"/>
  <c r="D110" i="20"/>
  <c r="Y65" i="20" l="1"/>
  <c r="Y67" i="20" s="1"/>
  <c r="X67" i="20"/>
  <c r="X64" i="20"/>
  <c r="Y64" i="20" s="1"/>
  <c r="X59" i="20"/>
  <c r="X60" i="20"/>
  <c r="Y60" i="20" s="1"/>
  <c r="X61" i="20"/>
  <c r="Y61" i="20" s="1"/>
  <c r="X62" i="20"/>
  <c r="Y62" i="20" s="1"/>
  <c r="X63" i="20"/>
  <c r="Y63" i="20" s="1"/>
  <c r="AB80" i="20" l="1"/>
  <c r="Y59" i="20"/>
  <c r="D61" i="5" l="1"/>
  <c r="D60" i="5"/>
  <c r="D59" i="5"/>
  <c r="G51" i="5"/>
  <c r="G30" i="5"/>
  <c r="G24" i="5"/>
  <c r="G18" i="5"/>
  <c r="D21" i="5"/>
  <c r="C17" i="7"/>
  <c r="B17" i="7"/>
  <c r="O68" i="20"/>
  <c r="S68" i="20"/>
  <c r="W68" i="20"/>
  <c r="AE67" i="20"/>
  <c r="AE68" i="20" s="1"/>
  <c r="AI67" i="20"/>
  <c r="AI68" i="20" s="1"/>
  <c r="AM67" i="20"/>
  <c r="AM68" i="20" s="1"/>
  <c r="AQ67" i="20"/>
  <c r="AQ68" i="20" s="1"/>
  <c r="AQ57" i="20"/>
  <c r="AU57" i="20" s="1"/>
  <c r="G56" i="20"/>
  <c r="K56" i="20" s="1"/>
  <c r="O56" i="20" s="1"/>
  <c r="S56" i="20" s="1"/>
  <c r="W56" i="20" s="1"/>
  <c r="AA56" i="20" s="1"/>
  <c r="AE56" i="20" s="1"/>
  <c r="G55" i="20"/>
  <c r="K55" i="20" s="1"/>
  <c r="O55" i="20" s="1"/>
  <c r="S55" i="20" s="1"/>
  <c r="W55" i="20" s="1"/>
  <c r="AA55" i="20" s="1"/>
  <c r="AE55" i="20" s="1"/>
  <c r="AE84" i="20" s="1"/>
  <c r="G54" i="20"/>
  <c r="K54" i="20" s="1"/>
  <c r="O54" i="20" s="1"/>
  <c r="S54" i="20" s="1"/>
  <c r="W54" i="20" s="1"/>
  <c r="AA54" i="20" s="1"/>
  <c r="AE54" i="20" s="1"/>
  <c r="AE83" i="20" s="1"/>
  <c r="G53" i="20"/>
  <c r="C53" i="20" s="1"/>
  <c r="AU51" i="20" a="1"/>
  <c r="AU51" i="20" s="1"/>
  <c r="AQ51" i="20" a="1"/>
  <c r="AQ51" i="20" s="1"/>
  <c r="B37" i="20"/>
  <c r="AU31" i="20" a="1"/>
  <c r="AU31" i="20" s="1"/>
  <c r="AQ31" i="20" a="1"/>
  <c r="AQ31" i="20" s="1"/>
  <c r="AQ42" i="20" s="1"/>
  <c r="AM31" i="20" a="1"/>
  <c r="AM31" i="20" s="1"/>
  <c r="AI31" i="20" a="1"/>
  <c r="AI31" i="20" s="1"/>
  <c r="AE31" i="20" a="1"/>
  <c r="AE31" i="20" s="1"/>
  <c r="AA31" i="20" a="1"/>
  <c r="AA31" i="20" s="1"/>
  <c r="AA43" i="20" s="1"/>
  <c r="W31" i="20" a="1"/>
  <c r="W31" i="20" s="1"/>
  <c r="S31" i="20" a="1"/>
  <c r="S31" i="20" s="1"/>
  <c r="O31" i="20" a="1"/>
  <c r="O31" i="20" s="1"/>
  <c r="K31" i="20" a="1"/>
  <c r="K31" i="20" s="1"/>
  <c r="K42" i="20" s="1"/>
  <c r="G31" i="20" a="1"/>
  <c r="G31" i="20" s="1"/>
  <c r="C31" i="20" a="1"/>
  <c r="C31" i="20" s="1"/>
  <c r="B28" i="20"/>
  <c r="V28" i="20" s="1"/>
  <c r="B27" i="20"/>
  <c r="AH27" i="20" s="1"/>
  <c r="B25" i="20"/>
  <c r="AL25" i="20" s="1"/>
  <c r="B24" i="20"/>
  <c r="N24" i="20" s="1"/>
  <c r="XFD20" i="20" a="1"/>
  <c r="XFD20" i="20" s="1"/>
  <c r="D9" i="20"/>
  <c r="C9" i="20"/>
  <c r="E78" i="6"/>
  <c r="P26" i="7"/>
  <c r="C22" i="17"/>
  <c r="C23" i="17" s="1"/>
  <c r="C24" i="17" s="1"/>
  <c r="C4" i="17" s="1"/>
  <c r="F8" i="17"/>
  <c r="F86" i="5"/>
  <c r="F84" i="5"/>
  <c r="F81" i="5"/>
  <c r="G79" i="5"/>
  <c r="F79" i="5"/>
  <c r="G78" i="5"/>
  <c r="F78" i="5"/>
  <c r="G77" i="5"/>
  <c r="F77" i="5"/>
  <c r="G76" i="5"/>
  <c r="G81" i="5" s="1"/>
  <c r="G84" i="5" s="1"/>
  <c r="E74" i="5"/>
  <c r="F71" i="5"/>
  <c r="F59" i="5" s="1"/>
  <c r="F60" i="5" s="1"/>
  <c r="G16" i="5"/>
  <c r="G22" i="5" s="1"/>
  <c r="G28" i="5" s="1"/>
  <c r="G34" i="5" s="1"/>
  <c r="G77" i="6"/>
  <c r="G79" i="6" s="1"/>
  <c r="F76" i="6"/>
  <c r="F77" i="6" s="1"/>
  <c r="E76" i="6"/>
  <c r="F74" i="6"/>
  <c r="F71" i="6"/>
  <c r="G69" i="6"/>
  <c r="F69" i="6"/>
  <c r="G68" i="6"/>
  <c r="F68" i="6"/>
  <c r="G67" i="6"/>
  <c r="F67" i="6"/>
  <c r="E64" i="6"/>
  <c r="E77" i="6" s="1"/>
  <c r="F61" i="6"/>
  <c r="E40" i="5"/>
  <c r="E34" i="5"/>
  <c r="E10" i="5"/>
  <c r="E13" i="5" s="1"/>
  <c r="E53" i="16"/>
  <c r="D52" i="16"/>
  <c r="E46" i="5" s="1"/>
  <c r="C48" i="16"/>
  <c r="B48" i="16"/>
  <c r="E46" i="16"/>
  <c r="D45" i="16"/>
  <c r="E39" i="16"/>
  <c r="D38" i="16"/>
  <c r="E32" i="16"/>
  <c r="D31" i="16"/>
  <c r="E28" i="5" s="1"/>
  <c r="E25" i="16"/>
  <c r="D24" i="16"/>
  <c r="E22" i="5" s="1"/>
  <c r="B20" i="16"/>
  <c r="B27" i="16" s="1"/>
  <c r="B34" i="16" s="1"/>
  <c r="B41" i="16" s="1"/>
  <c r="E18" i="16"/>
  <c r="B18" i="16"/>
  <c r="B25" i="16" s="1"/>
  <c r="B32" i="16" s="1"/>
  <c r="B39" i="16" s="1"/>
  <c r="B46" i="16" s="1"/>
  <c r="B53" i="16" s="1"/>
  <c r="D17" i="16"/>
  <c r="E16" i="5" s="1"/>
  <c r="D14" i="16"/>
  <c r="D21" i="16" s="1"/>
  <c r="D28" i="16" s="1"/>
  <c r="D35" i="16" s="1"/>
  <c r="D42" i="16" s="1"/>
  <c r="D49" i="16" s="1"/>
  <c r="D13" i="16"/>
  <c r="D20" i="16" s="1"/>
  <c r="D27" i="16" s="1"/>
  <c r="D34" i="16" s="1"/>
  <c r="D41" i="16" s="1"/>
  <c r="D48" i="16" s="1"/>
  <c r="C13" i="16"/>
  <c r="C20" i="16" s="1"/>
  <c r="C27" i="16" s="1"/>
  <c r="C34" i="16" s="1"/>
  <c r="C41" i="16" s="1"/>
  <c r="B13" i="16"/>
  <c r="E11" i="16"/>
  <c r="D10" i="16"/>
  <c r="AI56" i="20" l="1"/>
  <c r="AM56" i="20" s="1"/>
  <c r="AQ56" i="20" s="1"/>
  <c r="AU56" i="20" s="1"/>
  <c r="AE85" i="20"/>
  <c r="E18" i="6"/>
  <c r="E19" i="5"/>
  <c r="G18" i="7"/>
  <c r="G78" i="6"/>
  <c r="E79" i="6"/>
  <c r="AO59" i="20"/>
  <c r="V24" i="20"/>
  <c r="C107" i="20"/>
  <c r="Z28" i="20"/>
  <c r="F64" i="5"/>
  <c r="F68" i="5" s="1"/>
  <c r="F61" i="5"/>
  <c r="F65" i="5" s="1"/>
  <c r="F69" i="5" s="1"/>
  <c r="F63" i="5"/>
  <c r="F67" i="5" s="1"/>
  <c r="J25" i="20"/>
  <c r="AD28" i="20"/>
  <c r="N25" i="20"/>
  <c r="J24" i="20"/>
  <c r="F27" i="20"/>
  <c r="R24" i="20"/>
  <c r="AL27" i="20"/>
  <c r="Z24" i="20"/>
  <c r="R28" i="20"/>
  <c r="G42" i="20"/>
  <c r="G40" i="20"/>
  <c r="G38" i="20"/>
  <c r="G35" i="20"/>
  <c r="G36" i="20"/>
  <c r="G34" i="20"/>
  <c r="G32" i="20"/>
  <c r="G33" i="20"/>
  <c r="G43" i="20"/>
  <c r="G41" i="20"/>
  <c r="G39" i="20"/>
  <c r="G37" i="20"/>
  <c r="AE43" i="20"/>
  <c r="AE41" i="20"/>
  <c r="AE39" i="20"/>
  <c r="AE37" i="20"/>
  <c r="AE35" i="20"/>
  <c r="AE33" i="20"/>
  <c r="AE42" i="20"/>
  <c r="AE40" i="20"/>
  <c r="AE38" i="20"/>
  <c r="AE36" i="20"/>
  <c r="AE34" i="20"/>
  <c r="AE32" i="20"/>
  <c r="AI35" i="20"/>
  <c r="AI33" i="20"/>
  <c r="AI43" i="20"/>
  <c r="AI39" i="20"/>
  <c r="AI37" i="20"/>
  <c r="AI41" i="20"/>
  <c r="AI42" i="20"/>
  <c r="AI40" i="20"/>
  <c r="AI38" i="20"/>
  <c r="AI36" i="20"/>
  <c r="AI34" i="20"/>
  <c r="AI32" i="20"/>
  <c r="AM33" i="20"/>
  <c r="AM42" i="20"/>
  <c r="AM40" i="20"/>
  <c r="AM38" i="20"/>
  <c r="AM36" i="20"/>
  <c r="AM34" i="20"/>
  <c r="AM32" i="20"/>
  <c r="AM35" i="20"/>
  <c r="AM43" i="20"/>
  <c r="AM41" i="20"/>
  <c r="AM39" i="20"/>
  <c r="AM37" i="20"/>
  <c r="O42" i="20"/>
  <c r="O40" i="20"/>
  <c r="O38" i="20"/>
  <c r="O36" i="20"/>
  <c r="O34" i="20"/>
  <c r="O32" i="20"/>
  <c r="O43" i="20"/>
  <c r="O41" i="20"/>
  <c r="O39" i="20"/>
  <c r="O37" i="20"/>
  <c r="O35" i="20"/>
  <c r="O33" i="20"/>
  <c r="S36" i="20"/>
  <c r="S34" i="20"/>
  <c r="S32" i="20"/>
  <c r="S42" i="20"/>
  <c r="S38" i="20"/>
  <c r="S43" i="20"/>
  <c r="S41" i="20"/>
  <c r="S39" i="20"/>
  <c r="S37" i="20"/>
  <c r="S35" i="20"/>
  <c r="S33" i="20"/>
  <c r="S40" i="20"/>
  <c r="W36" i="20"/>
  <c r="W43" i="20"/>
  <c r="W41" i="20"/>
  <c r="W39" i="20"/>
  <c r="W37" i="20"/>
  <c r="W32" i="20"/>
  <c r="W35" i="20"/>
  <c r="W33" i="20"/>
  <c r="W34" i="20"/>
  <c r="W42" i="20"/>
  <c r="W40" i="20"/>
  <c r="W38" i="20"/>
  <c r="AU42" i="20"/>
  <c r="AU40" i="20"/>
  <c r="AU38" i="20"/>
  <c r="AU34" i="20"/>
  <c r="AU32" i="20"/>
  <c r="AU43" i="20"/>
  <c r="AU41" i="20"/>
  <c r="AU39" i="20"/>
  <c r="AU35" i="20"/>
  <c r="AU33" i="20"/>
  <c r="C35" i="20"/>
  <c r="C33" i="20"/>
  <c r="C41" i="20"/>
  <c r="C42" i="20"/>
  <c r="C40" i="20"/>
  <c r="C38" i="20"/>
  <c r="C52" i="20" s="1"/>
  <c r="C36" i="20"/>
  <c r="C34" i="20"/>
  <c r="C32" i="20"/>
  <c r="C43" i="20"/>
  <c r="C39" i="20"/>
  <c r="C37" i="20"/>
  <c r="R25" i="20"/>
  <c r="J27" i="20"/>
  <c r="AH28" i="20"/>
  <c r="AI51" i="20" s="1" a="1"/>
  <c r="AI51" i="20" s="1"/>
  <c r="AA32" i="20"/>
  <c r="K33" i="20"/>
  <c r="AQ33" i="20"/>
  <c r="AA34" i="20"/>
  <c r="K35" i="20"/>
  <c r="AQ35" i="20"/>
  <c r="AA36" i="20"/>
  <c r="AD24" i="20"/>
  <c r="V25" i="20"/>
  <c r="N27" i="20"/>
  <c r="F28" i="20"/>
  <c r="G51" i="20" s="1" a="1"/>
  <c r="G51" i="20" s="1"/>
  <c r="AL28" i="20"/>
  <c r="K37" i="20"/>
  <c r="AQ37" i="20"/>
  <c r="AA38" i="20"/>
  <c r="K39" i="20"/>
  <c r="AQ39" i="20"/>
  <c r="AA40" i="20"/>
  <c r="K41" i="20"/>
  <c r="AQ41" i="20"/>
  <c r="AA42" i="20"/>
  <c r="K43" i="20"/>
  <c r="AQ43" i="20"/>
  <c r="AH24" i="20"/>
  <c r="Z25" i="20"/>
  <c r="R27" i="20"/>
  <c r="S51" i="20" s="1" a="1"/>
  <c r="S51" i="20" s="1"/>
  <c r="J28" i="20"/>
  <c r="AU37" i="20"/>
  <c r="F24" i="20"/>
  <c r="AL24" i="20"/>
  <c r="AD25" i="20"/>
  <c r="V27" i="20"/>
  <c r="W51" i="20" s="1" a="1"/>
  <c r="W51" i="20" s="1"/>
  <c r="N28" i="20"/>
  <c r="C51" i="20" a="1"/>
  <c r="C51" i="20" s="1"/>
  <c r="AH25" i="20"/>
  <c r="Z27" i="20"/>
  <c r="AA51" i="20" s="1" a="1"/>
  <c r="AA51" i="20" s="1"/>
  <c r="K32" i="20"/>
  <c r="AQ32" i="20"/>
  <c r="AA33" i="20"/>
  <c r="K34" i="20"/>
  <c r="AQ34" i="20"/>
  <c r="AA35" i="20"/>
  <c r="K36" i="20"/>
  <c r="AQ36" i="20"/>
  <c r="F25" i="20"/>
  <c r="AD27" i="20"/>
  <c r="AU36" i="20"/>
  <c r="AA37" i="20"/>
  <c r="K38" i="20"/>
  <c r="AQ38" i="20"/>
  <c r="AA39" i="20"/>
  <c r="K40" i="20"/>
  <c r="AQ40" i="20"/>
  <c r="AA41" i="20"/>
  <c r="D18" i="7"/>
  <c r="E18" i="7"/>
  <c r="E19" i="7"/>
  <c r="G9" i="7"/>
  <c r="C6" i="17"/>
  <c r="C8" i="17"/>
  <c r="E34" i="15"/>
  <c r="E33" i="15"/>
  <c r="E32" i="15"/>
  <c r="E31" i="15"/>
  <c r="E30" i="15"/>
  <c r="E27" i="15"/>
  <c r="E20" i="15"/>
  <c r="E21" i="15"/>
  <c r="E9" i="15"/>
  <c r="E28" i="15"/>
  <c r="E6" i="15"/>
  <c r="D81" i="14"/>
  <c r="D80" i="14"/>
  <c r="D79" i="14"/>
  <c r="D78" i="14"/>
  <c r="C78" i="14"/>
  <c r="C75" i="14"/>
  <c r="D75" i="14"/>
  <c r="CQ85" i="8"/>
  <c r="CQ68" i="8"/>
  <c r="AM51" i="20" l="1" a="1"/>
  <c r="AM51" i="20" s="1"/>
  <c r="AF59" i="20"/>
  <c r="P59" i="20"/>
  <c r="L59" i="20"/>
  <c r="M59" i="20" s="1"/>
  <c r="T59" i="20"/>
  <c r="F18" i="7"/>
  <c r="G19" i="7"/>
  <c r="AO62" i="20"/>
  <c r="AO63" i="20"/>
  <c r="AO61" i="20"/>
  <c r="AO60" i="20"/>
  <c r="AO64" i="20"/>
  <c r="AO65" i="20"/>
  <c r="AE51" i="20" a="1"/>
  <c r="AE51" i="20" s="1"/>
  <c r="K51" i="20" a="1"/>
  <c r="K51" i="20" s="1"/>
  <c r="O51" i="20" a="1"/>
  <c r="O51" i="20" s="1"/>
  <c r="G10" i="7"/>
  <c r="D19" i="7"/>
  <c r="E20" i="7"/>
  <c r="E19" i="15"/>
  <c r="E7" i="15"/>
  <c r="E8" i="15"/>
  <c r="E10" i="15"/>
  <c r="E26" i="15"/>
  <c r="E17" i="15"/>
  <c r="E12" i="15"/>
  <c r="E14" i="15"/>
  <c r="E13" i="15"/>
  <c r="E15" i="15"/>
  <c r="E16" i="15"/>
  <c r="E18" i="15"/>
  <c r="Q59" i="20" l="1"/>
  <c r="L60" i="20"/>
  <c r="M60" i="20" s="1"/>
  <c r="AF60" i="20"/>
  <c r="P60" i="20"/>
  <c r="Q60" i="20" s="1"/>
  <c r="T60" i="20"/>
  <c r="U60" i="20" s="1"/>
  <c r="H18" i="7"/>
  <c r="G20" i="7"/>
  <c r="AK59" i="20"/>
  <c r="C112" i="20"/>
  <c r="AV60" i="20"/>
  <c r="U59" i="20"/>
  <c r="D20" i="7"/>
  <c r="G11" i="7"/>
  <c r="E21" i="7"/>
  <c r="K100" i="14"/>
  <c r="QO133" i="8"/>
  <c r="QP133" i="8"/>
  <c r="QQ133" i="8"/>
  <c r="QR133" i="8"/>
  <c r="QS133" i="8"/>
  <c r="QT133" i="8"/>
  <c r="QU133" i="8"/>
  <c r="QV133" i="8"/>
  <c r="QN133" i="8"/>
  <c r="QF133" i="8"/>
  <c r="G79" i="14" s="1"/>
  <c r="QG133" i="8"/>
  <c r="H79" i="14" s="1"/>
  <c r="QH133" i="8"/>
  <c r="I79" i="14" s="1"/>
  <c r="QI133" i="8"/>
  <c r="J79" i="14" s="1"/>
  <c r="QJ133" i="8"/>
  <c r="L79" i="14" s="1"/>
  <c r="QK133" i="8"/>
  <c r="M79" i="14" s="1"/>
  <c r="QL133" i="8"/>
  <c r="N79" i="14" s="1"/>
  <c r="QM133" i="8"/>
  <c r="QE133" i="8"/>
  <c r="F79" i="14" s="1"/>
  <c r="PN133" i="8"/>
  <c r="PO133" i="8"/>
  <c r="PP133" i="8"/>
  <c r="PQ133" i="8"/>
  <c r="PR133" i="8"/>
  <c r="PS133" i="8"/>
  <c r="PT133" i="8"/>
  <c r="PU133" i="8"/>
  <c r="PM133" i="8"/>
  <c r="KV133" i="8"/>
  <c r="KU133" i="8"/>
  <c r="KR133" i="8"/>
  <c r="KQ133" i="8"/>
  <c r="KN133" i="8"/>
  <c r="KM133" i="8"/>
  <c r="IZ135" i="8"/>
  <c r="JA134" i="8"/>
  <c r="IZ134" i="8"/>
  <c r="IZ133" i="8"/>
  <c r="E29" i="14" s="1"/>
  <c r="K31" i="14" s="1"/>
  <c r="JA133" i="8"/>
  <c r="KJ133" i="8"/>
  <c r="KI133" i="8"/>
  <c r="E95" i="14" s="1"/>
  <c r="KF133" i="8"/>
  <c r="KE133" i="8"/>
  <c r="KB133" i="8"/>
  <c r="KA133" i="8"/>
  <c r="E78" i="14" s="1"/>
  <c r="K80" i="14" s="1"/>
  <c r="JX133" i="8"/>
  <c r="JW133" i="8"/>
  <c r="E120" i="14" s="1"/>
  <c r="K122" i="14" s="1"/>
  <c r="JT133" i="8"/>
  <c r="JS133" i="8"/>
  <c r="E116" i="14" s="1"/>
  <c r="K118" i="14" s="1"/>
  <c r="JP133" i="8"/>
  <c r="JO133" i="8"/>
  <c r="JM133" i="8"/>
  <c r="JL133" i="8"/>
  <c r="JJ133" i="8"/>
  <c r="JI133" i="8"/>
  <c r="JG133" i="8"/>
  <c r="JF133" i="8"/>
  <c r="JD133" i="8"/>
  <c r="JC133" i="8"/>
  <c r="E33" i="14" s="1"/>
  <c r="K35" i="14" s="1"/>
  <c r="OB133" i="8"/>
  <c r="NU133" i="8"/>
  <c r="NV133" i="8"/>
  <c r="NW133" i="8"/>
  <c r="NX133" i="8"/>
  <c r="NY133" i="8"/>
  <c r="NZ133" i="8"/>
  <c r="OA133" i="8"/>
  <c r="NT133" i="8"/>
  <c r="NL133" i="8"/>
  <c r="G75" i="14" s="1"/>
  <c r="NM133" i="8"/>
  <c r="H75" i="14" s="1"/>
  <c r="NN133" i="8"/>
  <c r="I75" i="14" s="1"/>
  <c r="NO133" i="8"/>
  <c r="J75" i="14" s="1"/>
  <c r="NP133" i="8"/>
  <c r="L75" i="14" s="1"/>
  <c r="NQ133" i="8"/>
  <c r="M75" i="14" s="1"/>
  <c r="NR133" i="8"/>
  <c r="N75" i="14" s="1"/>
  <c r="NS133" i="8"/>
  <c r="NK133" i="8"/>
  <c r="F75" i="14" s="1"/>
  <c r="MJ133" i="8"/>
  <c r="NA133" i="8"/>
  <c r="MZ133" i="8"/>
  <c r="MY133" i="8"/>
  <c r="MX133" i="8"/>
  <c r="MW133" i="8"/>
  <c r="MV133" i="8"/>
  <c r="MU133" i="8"/>
  <c r="MT133" i="8"/>
  <c r="MS133" i="8"/>
  <c r="MR133" i="8"/>
  <c r="MQ133" i="8"/>
  <c r="MP133" i="8"/>
  <c r="MO133" i="8"/>
  <c r="MN133" i="8"/>
  <c r="MM133" i="8"/>
  <c r="ML133" i="8"/>
  <c r="MK133" i="8"/>
  <c r="IX133" i="8"/>
  <c r="IW133" i="8"/>
  <c r="E9" i="14" s="1"/>
  <c r="K11" i="14" s="1"/>
  <c r="MI133" i="8"/>
  <c r="MB133" i="8"/>
  <c r="G30" i="14" s="1"/>
  <c r="MC133" i="8"/>
  <c r="H30" i="14" s="1"/>
  <c r="MD133" i="8"/>
  <c r="I30" i="14" s="1"/>
  <c r="ME133" i="8"/>
  <c r="J30" i="14" s="1"/>
  <c r="MF133" i="8"/>
  <c r="L30" i="14" s="1"/>
  <c r="MG133" i="8"/>
  <c r="M30" i="14" s="1"/>
  <c r="MH133" i="8"/>
  <c r="N30" i="14" s="1"/>
  <c r="MA133" i="8"/>
  <c r="F30" i="14" s="1"/>
  <c r="FJ133" i="8"/>
  <c r="FK133" i="8"/>
  <c r="FL133" i="8"/>
  <c r="E30" i="6" s="1"/>
  <c r="E35" i="6" s="1"/>
  <c r="FM133" i="8"/>
  <c r="FN133" i="8"/>
  <c r="FO133" i="8"/>
  <c r="FP133" i="8"/>
  <c r="FI133" i="8"/>
  <c r="AR59" i="20" l="1"/>
  <c r="H59" i="20"/>
  <c r="H92" i="20" s="1"/>
  <c r="I92" i="20" s="1"/>
  <c r="K18" i="7"/>
  <c r="AS59" i="20"/>
  <c r="AB59" i="20"/>
  <c r="AC59" i="20" s="1"/>
  <c r="T61" i="20"/>
  <c r="U61" i="20" s="1"/>
  <c r="L61" i="20"/>
  <c r="M61" i="20" s="1"/>
  <c r="AF61" i="20"/>
  <c r="P61" i="20"/>
  <c r="Q61" i="20" s="1"/>
  <c r="H19" i="7"/>
  <c r="G21" i="7"/>
  <c r="AK60" i="20"/>
  <c r="AV59" i="20"/>
  <c r="I59" i="20"/>
  <c r="AV61" i="20"/>
  <c r="F97" i="14"/>
  <c r="K97" i="14"/>
  <c r="G13" i="7"/>
  <c r="G12" i="7"/>
  <c r="D21" i="7"/>
  <c r="G22" i="7" s="1"/>
  <c r="E22" i="7"/>
  <c r="E40" i="15"/>
  <c r="E16" i="6"/>
  <c r="E21" i="6" s="1"/>
  <c r="E38" i="15"/>
  <c r="E9" i="6"/>
  <c r="E14" i="6" s="1"/>
  <c r="E37" i="15"/>
  <c r="E44" i="6"/>
  <c r="E49" i="6" s="1"/>
  <c r="E42" i="15"/>
  <c r="E37" i="6"/>
  <c r="E42" i="6" s="1"/>
  <c r="E41" i="15"/>
  <c r="E51" i="6"/>
  <c r="E56" i="6" s="1"/>
  <c r="E43" i="15"/>
  <c r="I80" i="14"/>
  <c r="H80" i="14"/>
  <c r="F80" i="14"/>
  <c r="G80" i="14"/>
  <c r="N80" i="14"/>
  <c r="M80" i="14"/>
  <c r="L80" i="14"/>
  <c r="J80" i="14"/>
  <c r="E99" i="14"/>
  <c r="N100" i="14"/>
  <c r="E74" i="14"/>
  <c r="K76" i="14" s="1"/>
  <c r="M100" i="14"/>
  <c r="L100" i="14"/>
  <c r="J100" i="14"/>
  <c r="M97" i="14"/>
  <c r="I100" i="14"/>
  <c r="H100" i="14"/>
  <c r="N97" i="14"/>
  <c r="G100" i="14"/>
  <c r="F100" i="14"/>
  <c r="L97" i="14"/>
  <c r="I97" i="14"/>
  <c r="J97" i="14"/>
  <c r="H97" i="14"/>
  <c r="G97" i="14"/>
  <c r="H31" i="14"/>
  <c r="J31" i="14"/>
  <c r="G31" i="14"/>
  <c r="F31" i="14"/>
  <c r="N31" i="14"/>
  <c r="I31" i="14"/>
  <c r="M31" i="14"/>
  <c r="L31" i="14"/>
  <c r="CL138" i="8"/>
  <c r="N18" i="7" l="1"/>
  <c r="T62" i="20"/>
  <c r="U62" i="20" s="1"/>
  <c r="P62" i="20"/>
  <c r="L62" i="20"/>
  <c r="M62" i="20" s="1"/>
  <c r="AF62" i="20"/>
  <c r="AF63" i="20"/>
  <c r="T63" i="20"/>
  <c r="U63" i="20" s="1"/>
  <c r="L63" i="20"/>
  <c r="P63" i="20"/>
  <c r="Q63" i="20" s="1"/>
  <c r="N19" i="7"/>
  <c r="AB60" i="20"/>
  <c r="AC60" i="20" s="1"/>
  <c r="AR60" i="20"/>
  <c r="AS60" i="20" s="1"/>
  <c r="H93" i="20"/>
  <c r="I93" i="20" s="1"/>
  <c r="H20" i="7"/>
  <c r="AK61" i="20"/>
  <c r="AV62" i="20"/>
  <c r="G76" i="14"/>
  <c r="D23" i="7"/>
  <c r="D22" i="7"/>
  <c r="G23" i="7" s="1"/>
  <c r="E24" i="7"/>
  <c r="E23" i="7"/>
  <c r="N76" i="14"/>
  <c r="F76" i="14"/>
  <c r="H76" i="14"/>
  <c r="I76" i="14"/>
  <c r="J76" i="14"/>
  <c r="M76" i="14"/>
  <c r="L76" i="14"/>
  <c r="I101" i="14"/>
  <c r="N101" i="14"/>
  <c r="K101" i="14"/>
  <c r="F101" i="14"/>
  <c r="J101" i="14"/>
  <c r="L101" i="14"/>
  <c r="G101" i="14"/>
  <c r="M101" i="14"/>
  <c r="H101" i="14"/>
  <c r="CV133" i="8"/>
  <c r="E25" i="15" s="1"/>
  <c r="CT133" i="8"/>
  <c r="CR133" i="8"/>
  <c r="CP133" i="8"/>
  <c r="E24" i="15" s="1"/>
  <c r="CN133" i="8"/>
  <c r="CL133" i="8"/>
  <c r="IT133" i="8"/>
  <c r="IS133" i="8"/>
  <c r="E5" i="14" s="1"/>
  <c r="HK133" i="8"/>
  <c r="HL133" i="8"/>
  <c r="E87" i="14" s="1"/>
  <c r="IB133" i="8"/>
  <c r="IA133" i="8"/>
  <c r="HX133" i="8"/>
  <c r="E110" i="14" s="1"/>
  <c r="HW133" i="8"/>
  <c r="HT133" i="8"/>
  <c r="E109" i="14" s="1"/>
  <c r="HS133" i="8"/>
  <c r="HP133" i="8"/>
  <c r="E88" i="14" s="1"/>
  <c r="HO133" i="8"/>
  <c r="HH133" i="8"/>
  <c r="E131" i="14" s="1"/>
  <c r="HG133" i="8"/>
  <c r="HD133" i="8"/>
  <c r="E130" i="14" s="1"/>
  <c r="HC133" i="8"/>
  <c r="GZ133" i="8"/>
  <c r="GY133" i="8"/>
  <c r="GW133" i="8"/>
  <c r="GV133" i="8"/>
  <c r="GT133" i="8"/>
  <c r="E59" i="14" s="1"/>
  <c r="GS133" i="8"/>
  <c r="GQ133" i="8"/>
  <c r="E58" i="14" s="1"/>
  <c r="GP133" i="8"/>
  <c r="GN133" i="8"/>
  <c r="E46" i="14" s="1"/>
  <c r="GM133" i="8"/>
  <c r="GE133" i="8"/>
  <c r="GF133" i="8"/>
  <c r="E22" i="14" s="1"/>
  <c r="GI133" i="8"/>
  <c r="GJ133" i="8"/>
  <c r="E45" i="14" s="1"/>
  <c r="E70" i="14"/>
  <c r="E71" i="14"/>
  <c r="IE133" i="8"/>
  <c r="IF133" i="8"/>
  <c r="GB133" i="8"/>
  <c r="E21" i="14" s="1"/>
  <c r="GA133" i="8"/>
  <c r="H94" i="20" l="1"/>
  <c r="I94" i="20" s="1"/>
  <c r="Q62" i="20"/>
  <c r="K19" i="7"/>
  <c r="N20" i="7"/>
  <c r="AR61" i="20"/>
  <c r="AS61" i="20" s="1"/>
  <c r="AB61" i="20"/>
  <c r="AC61" i="20" s="1"/>
  <c r="H21" i="7"/>
  <c r="G24" i="7"/>
  <c r="AK62" i="20"/>
  <c r="AV63" i="20"/>
  <c r="M63" i="20"/>
  <c r="G14" i="7"/>
  <c r="D24" i="7"/>
  <c r="CL136" i="8"/>
  <c r="CN136" i="8"/>
  <c r="E23" i="15" s="1"/>
  <c r="L81" i="14"/>
  <c r="M81" i="14"/>
  <c r="N81" i="14"/>
  <c r="G81" i="14"/>
  <c r="F81" i="14"/>
  <c r="H81" i="14"/>
  <c r="I81" i="14"/>
  <c r="J81" i="14"/>
  <c r="K7" i="14"/>
  <c r="F39" i="5"/>
  <c r="I140" i="14"/>
  <c r="D118" i="14"/>
  <c r="D117" i="14"/>
  <c r="C117" i="14"/>
  <c r="D116" i="14"/>
  <c r="C116" i="14"/>
  <c r="C87" i="14"/>
  <c r="C109" i="14" s="1"/>
  <c r="C130" i="14" s="1"/>
  <c r="K81" i="14"/>
  <c r="D48" i="14"/>
  <c r="D61" i="14" s="1"/>
  <c r="D90" i="14" s="1"/>
  <c r="D112" i="14" s="1"/>
  <c r="D42" i="14"/>
  <c r="D55" i="14" s="1"/>
  <c r="D106" i="14" s="1"/>
  <c r="D41" i="14"/>
  <c r="D54" i="14" s="1"/>
  <c r="D105" i="14" s="1"/>
  <c r="D126" i="14" s="1"/>
  <c r="D40" i="14"/>
  <c r="D53" i="14" s="1"/>
  <c r="D104" i="14" s="1"/>
  <c r="D125" i="14" s="1"/>
  <c r="C40" i="14"/>
  <c r="C53" i="14" s="1"/>
  <c r="C104" i="14" s="1"/>
  <c r="C125" i="14" s="1"/>
  <c r="D37" i="14"/>
  <c r="D31" i="14"/>
  <c r="D30" i="14"/>
  <c r="D29" i="14"/>
  <c r="D52" i="14" s="1"/>
  <c r="C29" i="14"/>
  <c r="C52" i="14" s="1"/>
  <c r="C74" i="14" s="1"/>
  <c r="F22" i="14"/>
  <c r="D11" i="14"/>
  <c r="D35" i="14" s="1"/>
  <c r="D10" i="14"/>
  <c r="D34" i="14" s="1"/>
  <c r="D9" i="14"/>
  <c r="D33" i="14" s="1"/>
  <c r="C9" i="14"/>
  <c r="D22" i="14" s="1"/>
  <c r="D46" i="14" s="1"/>
  <c r="D59" i="14" s="1"/>
  <c r="D88" i="14" s="1"/>
  <c r="D110" i="14" s="1"/>
  <c r="D131" i="14" s="1"/>
  <c r="C6" i="14"/>
  <c r="D21" i="14" s="1"/>
  <c r="D45" i="14" s="1"/>
  <c r="D58" i="14" s="1"/>
  <c r="D87" i="14" s="1"/>
  <c r="D109" i="14" s="1"/>
  <c r="D130" i="14" s="1"/>
  <c r="H95" i="20" l="1"/>
  <c r="I95" i="20" s="1"/>
  <c r="K20" i="7"/>
  <c r="K21" i="7"/>
  <c r="AR62" i="20"/>
  <c r="AS62" i="20" s="1"/>
  <c r="AB62" i="20"/>
  <c r="AC62" i="20" s="1"/>
  <c r="L64" i="20"/>
  <c r="M64" i="20" s="1"/>
  <c r="AF64" i="20"/>
  <c r="T64" i="20"/>
  <c r="U64" i="20" s="1"/>
  <c r="P64" i="20"/>
  <c r="H22" i="7"/>
  <c r="H96" i="20" s="1"/>
  <c r="H24" i="7"/>
  <c r="H23" i="7"/>
  <c r="AK63" i="20"/>
  <c r="AV64" i="20"/>
  <c r="G15" i="7"/>
  <c r="CL140" i="8"/>
  <c r="CL141" i="8" s="1"/>
  <c r="K55" i="14"/>
  <c r="K61" i="14" s="1"/>
  <c r="N102" i="14"/>
  <c r="F102" i="14"/>
  <c r="K102" i="14"/>
  <c r="M102" i="14"/>
  <c r="G102" i="14"/>
  <c r="H102" i="14"/>
  <c r="J102" i="14"/>
  <c r="I102" i="14"/>
  <c r="L102" i="14"/>
  <c r="K42" i="14"/>
  <c r="K127" i="14"/>
  <c r="K106" i="14"/>
  <c r="K67" i="14"/>
  <c r="K68" i="14" s="1"/>
  <c r="K18" i="14"/>
  <c r="K85" i="14"/>
  <c r="K90" i="14" s="1"/>
  <c r="C30" i="14"/>
  <c r="D127" i="14"/>
  <c r="D133" i="14"/>
  <c r="D74" i="14"/>
  <c r="K13" i="14"/>
  <c r="K123" i="14"/>
  <c r="C33" i="14"/>
  <c r="K37" i="14"/>
  <c r="Q64" i="20" l="1"/>
  <c r="N21" i="7"/>
  <c r="AB64" i="20"/>
  <c r="AC64" i="20" s="1"/>
  <c r="AR64" i="20"/>
  <c r="AS64" i="20" s="1"/>
  <c r="C3" i="17"/>
  <c r="C11" i="17" s="1"/>
  <c r="C12" i="17" s="1"/>
  <c r="AB65" i="20"/>
  <c r="AC65" i="20" s="1"/>
  <c r="AR65" i="20"/>
  <c r="T65" i="20"/>
  <c r="AF65" i="20"/>
  <c r="L65" i="20"/>
  <c r="M65" i="20" s="1"/>
  <c r="P65" i="20"/>
  <c r="AB63" i="20"/>
  <c r="AC63" i="20" s="1"/>
  <c r="AR63" i="20"/>
  <c r="AS63" i="20" s="1"/>
  <c r="AK64" i="20"/>
  <c r="I96" i="20"/>
  <c r="H97" i="20"/>
  <c r="I97" i="20" s="1"/>
  <c r="K91" i="14"/>
  <c r="H151" i="14"/>
  <c r="K62" i="14"/>
  <c r="H149" i="14"/>
  <c r="E22" i="15"/>
  <c r="K48" i="14"/>
  <c r="K24" i="14"/>
  <c r="XB131" i="8"/>
  <c r="UQ131" i="8"/>
  <c r="SF131" i="8"/>
  <c r="RW131" i="8"/>
  <c r="LQ131" i="8"/>
  <c r="LH131" i="8"/>
  <c r="WS130" i="8"/>
  <c r="UQ130" i="8"/>
  <c r="TY130" i="8"/>
  <c r="RW130" i="8"/>
  <c r="LQ130" i="8"/>
  <c r="LH130" i="8"/>
  <c r="WS129" i="8"/>
  <c r="WA129" i="8"/>
  <c r="UQ129" i="8"/>
  <c r="TY129" i="8"/>
  <c r="TG129" i="8"/>
  <c r="RW129" i="8"/>
  <c r="LQ129" i="8"/>
  <c r="LH129" i="8"/>
  <c r="DB129" i="8"/>
  <c r="WS128" i="8"/>
  <c r="UQ128" i="8"/>
  <c r="TY128" i="8"/>
  <c r="RW128" i="8"/>
  <c r="LQ128" i="8"/>
  <c r="LH128" i="8"/>
  <c r="DB128" i="8"/>
  <c r="WS16" i="8"/>
  <c r="WJ16" i="8"/>
  <c r="UZ16" i="8"/>
  <c r="UQ16" i="8"/>
  <c r="TY16" i="8"/>
  <c r="SF16" i="8"/>
  <c r="RW16" i="8"/>
  <c r="LQ16" i="8"/>
  <c r="LH16" i="8"/>
  <c r="DG16" i="8"/>
  <c r="DB16" i="8"/>
  <c r="WS127" i="8"/>
  <c r="UZ127" i="8"/>
  <c r="UQ127" i="8"/>
  <c r="TY127" i="8"/>
  <c r="SF127" i="8"/>
  <c r="RW127" i="8"/>
  <c r="PC127" i="8"/>
  <c r="OT127" i="8"/>
  <c r="LZ127" i="8"/>
  <c r="LQ127" i="8"/>
  <c r="LH127" i="8"/>
  <c r="DG127" i="8"/>
  <c r="DB127" i="8"/>
  <c r="WS15" i="8"/>
  <c r="WJ15" i="8"/>
  <c r="UQ15" i="8"/>
  <c r="TY15" i="8"/>
  <c r="RW15" i="8"/>
  <c r="LQ15" i="8"/>
  <c r="LH15" i="8"/>
  <c r="WS14" i="8"/>
  <c r="WJ14" i="8"/>
  <c r="UQ14" i="8"/>
  <c r="TY14" i="8"/>
  <c r="RW14" i="8"/>
  <c r="LQ14" i="8"/>
  <c r="LH14" i="8"/>
  <c r="DG14" i="8"/>
  <c r="DB14" i="8"/>
  <c r="WS126" i="8"/>
  <c r="UQ126" i="8"/>
  <c r="TY126" i="8"/>
  <c r="RW126" i="8"/>
  <c r="LQ126" i="8"/>
  <c r="LH126" i="8"/>
  <c r="DB126" i="8"/>
  <c r="WS125" i="8"/>
  <c r="UQ125" i="8"/>
  <c r="TY125" i="8"/>
  <c r="RW125" i="8"/>
  <c r="LQ125" i="8"/>
  <c r="LH125" i="8"/>
  <c r="DB125" i="8"/>
  <c r="WS124" i="8"/>
  <c r="VI124" i="8"/>
  <c r="TY124" i="8"/>
  <c r="SX124" i="8"/>
  <c r="LQ124" i="8"/>
  <c r="LH124" i="8"/>
  <c r="XB123" i="8"/>
  <c r="WS123" i="8"/>
  <c r="UQ123" i="8"/>
  <c r="UH123" i="8"/>
  <c r="TY123" i="8"/>
  <c r="RW123" i="8"/>
  <c r="LQ123" i="8"/>
  <c r="LH123" i="8"/>
  <c r="DB123" i="8"/>
  <c r="WS13" i="8"/>
  <c r="WJ13" i="8"/>
  <c r="UQ13" i="8"/>
  <c r="TY13" i="8"/>
  <c r="RW13" i="8"/>
  <c r="LQ13" i="8"/>
  <c r="LH13" i="8"/>
  <c r="DG13" i="8"/>
  <c r="DB13" i="8"/>
  <c r="UQ122" i="8"/>
  <c r="RW122" i="8"/>
  <c r="LQ122" i="8"/>
  <c r="LH122" i="8"/>
  <c r="WS121" i="8"/>
  <c r="VI121" i="8"/>
  <c r="UQ121" i="8"/>
  <c r="TY121" i="8"/>
  <c r="SX121" i="8"/>
  <c r="RW121" i="8"/>
  <c r="LQ121" i="8"/>
  <c r="LH121" i="8"/>
  <c r="UQ120" i="8"/>
  <c r="SF120" i="8"/>
  <c r="RW120" i="8"/>
  <c r="LQ120" i="8"/>
  <c r="LH120" i="8"/>
  <c r="DG120" i="8"/>
  <c r="DB120" i="8"/>
  <c r="WS119" i="8"/>
  <c r="UQ119" i="8"/>
  <c r="TY119" i="8"/>
  <c r="RW119" i="8"/>
  <c r="QD119" i="8"/>
  <c r="NJ119" i="8"/>
  <c r="LQ119" i="8"/>
  <c r="LH119" i="8"/>
  <c r="DB119" i="8"/>
  <c r="WS118" i="8"/>
  <c r="UZ118" i="8"/>
  <c r="UQ118" i="8"/>
  <c r="TY118" i="8"/>
  <c r="SF118" i="8"/>
  <c r="RW118" i="8"/>
  <c r="LQ118" i="8"/>
  <c r="LH118" i="8"/>
  <c r="DB118" i="8"/>
  <c r="WS117" i="8"/>
  <c r="UZ117" i="8"/>
  <c r="UQ117" i="8"/>
  <c r="TY117" i="8"/>
  <c r="SF117" i="8"/>
  <c r="RW117" i="8"/>
  <c r="LQ117" i="8"/>
  <c r="LH117" i="8"/>
  <c r="DB117" i="8"/>
  <c r="WS116" i="8"/>
  <c r="UQ116" i="8"/>
  <c r="TY116" i="8"/>
  <c r="RW116" i="8"/>
  <c r="LQ116" i="8"/>
  <c r="LH116" i="8"/>
  <c r="DB116" i="8"/>
  <c r="UQ115" i="8"/>
  <c r="RW115" i="8"/>
  <c r="LQ115" i="8"/>
  <c r="LH115" i="8"/>
  <c r="UQ114" i="8"/>
  <c r="RW114" i="8"/>
  <c r="LQ114" i="8"/>
  <c r="LH114" i="8"/>
  <c r="DB114" i="8"/>
  <c r="XB12" i="8"/>
  <c r="WS12" i="8"/>
  <c r="WJ12" i="8"/>
  <c r="UQ12" i="8"/>
  <c r="UH12" i="8"/>
  <c r="TY12" i="8"/>
  <c r="RW12" i="8"/>
  <c r="LQ12" i="8"/>
  <c r="LH12" i="8"/>
  <c r="WS113" i="8"/>
  <c r="UQ113" i="8"/>
  <c r="TY113" i="8"/>
  <c r="RW113" i="8"/>
  <c r="LQ113" i="8"/>
  <c r="LH113" i="8"/>
  <c r="XB11" i="8"/>
  <c r="WS11" i="8"/>
  <c r="WJ11" i="8"/>
  <c r="UQ11" i="8"/>
  <c r="UH11" i="8"/>
  <c r="TY11" i="8"/>
  <c r="RW11" i="8"/>
  <c r="RE11" i="8"/>
  <c r="OT11" i="8"/>
  <c r="OK11" i="8"/>
  <c r="LZ11" i="8"/>
  <c r="LQ11" i="8"/>
  <c r="LH11" i="8"/>
  <c r="DG11" i="8"/>
  <c r="DB11" i="8"/>
  <c r="WS112" i="8"/>
  <c r="WA112" i="8"/>
  <c r="UQ112" i="8"/>
  <c r="TY112" i="8"/>
  <c r="TG112" i="8"/>
  <c r="RW112" i="8"/>
  <c r="LQ112" i="8"/>
  <c r="LH112" i="8"/>
  <c r="DG112" i="8"/>
  <c r="DB112" i="8"/>
  <c r="WS2" i="8"/>
  <c r="WJ2" i="8"/>
  <c r="UZ2" i="8"/>
  <c r="UQ2" i="8"/>
  <c r="TY2" i="8"/>
  <c r="SF2" i="8"/>
  <c r="RW2" i="8"/>
  <c r="LQ2" i="8"/>
  <c r="LH2" i="8"/>
  <c r="UQ111" i="8"/>
  <c r="RW111" i="8"/>
  <c r="LQ111" i="8"/>
  <c r="LH111" i="8"/>
  <c r="DB111" i="8"/>
  <c r="UQ110" i="8"/>
  <c r="RW110" i="8"/>
  <c r="LQ110" i="8"/>
  <c r="LH110" i="8"/>
  <c r="DB110" i="8"/>
  <c r="WS109" i="8"/>
  <c r="UQ109" i="8"/>
  <c r="TY109" i="8"/>
  <c r="RW109" i="8"/>
  <c r="LQ109" i="8"/>
  <c r="LH109" i="8"/>
  <c r="DG109" i="8"/>
  <c r="DB109" i="8"/>
  <c r="VR108" i="8"/>
  <c r="UQ108" i="8"/>
  <c r="SO108" i="8"/>
  <c r="RW108" i="8"/>
  <c r="LQ108" i="8"/>
  <c r="LH108" i="8"/>
  <c r="DB108" i="8"/>
  <c r="WS107" i="8"/>
  <c r="UQ107" i="8"/>
  <c r="TY107" i="8"/>
  <c r="SF107" i="8"/>
  <c r="RW107" i="8"/>
  <c r="LQ107" i="8"/>
  <c r="LH107" i="8"/>
  <c r="DB107" i="8"/>
  <c r="UQ106" i="8"/>
  <c r="SF106" i="8"/>
  <c r="RW106" i="8"/>
  <c r="LQ106" i="8"/>
  <c r="LH106" i="8"/>
  <c r="DB106" i="8"/>
  <c r="WS105" i="8"/>
  <c r="UQ105" i="8"/>
  <c r="TY105" i="8"/>
  <c r="RW105" i="8"/>
  <c r="LQ105" i="8"/>
  <c r="LH105" i="8"/>
  <c r="DG105" i="8"/>
  <c r="DB105" i="8"/>
  <c r="WS10" i="8"/>
  <c r="WJ10" i="8"/>
  <c r="UZ10" i="8"/>
  <c r="TY10" i="8"/>
  <c r="SF10" i="8"/>
  <c r="LQ10" i="8"/>
  <c r="LH10" i="8"/>
  <c r="DG10" i="8"/>
  <c r="DB10" i="8"/>
  <c r="UQ104" i="8"/>
  <c r="RW104" i="8"/>
  <c r="LQ104" i="8"/>
  <c r="LH104" i="8"/>
  <c r="DB104" i="8"/>
  <c r="WS103" i="8"/>
  <c r="VR103" i="8"/>
  <c r="UZ103" i="8"/>
  <c r="UQ103" i="8"/>
  <c r="TY103" i="8"/>
  <c r="SO103" i="8"/>
  <c r="SF103" i="8"/>
  <c r="RW103" i="8"/>
  <c r="PC103" i="8"/>
  <c r="LQ103" i="8"/>
  <c r="LH103" i="8"/>
  <c r="DB103" i="8"/>
  <c r="WS102" i="8"/>
  <c r="UQ102" i="8"/>
  <c r="TY102" i="8"/>
  <c r="RW102" i="8"/>
  <c r="LQ102" i="8"/>
  <c r="LH102" i="8"/>
  <c r="WS101" i="8"/>
  <c r="UQ101" i="8"/>
  <c r="TY101" i="8"/>
  <c r="RW101" i="8"/>
  <c r="LQ101" i="8"/>
  <c r="LH101" i="8"/>
  <c r="DG101" i="8"/>
  <c r="DB101" i="8"/>
  <c r="WS100" i="8"/>
  <c r="UQ100" i="8"/>
  <c r="TY100" i="8"/>
  <c r="RW100" i="8"/>
  <c r="LQ100" i="8"/>
  <c r="LH100" i="8"/>
  <c r="DG100" i="8"/>
  <c r="DB100" i="8"/>
  <c r="WS99" i="8"/>
  <c r="VR99" i="8"/>
  <c r="UQ99" i="8"/>
  <c r="TY99" i="8"/>
  <c r="SO99" i="8"/>
  <c r="RW99" i="8"/>
  <c r="LQ99" i="8"/>
  <c r="LH99" i="8"/>
  <c r="DB99" i="8"/>
  <c r="WS98" i="8"/>
  <c r="UQ98" i="8"/>
  <c r="TY98" i="8"/>
  <c r="RW98" i="8"/>
  <c r="LQ98" i="8"/>
  <c r="LH98" i="8"/>
  <c r="DG98" i="8"/>
  <c r="DB98" i="8"/>
  <c r="UQ97" i="8"/>
  <c r="SF97" i="8"/>
  <c r="RW97" i="8"/>
  <c r="LQ97" i="8"/>
  <c r="LH97" i="8"/>
  <c r="DB97" i="8"/>
  <c r="UQ96" i="8"/>
  <c r="RW96" i="8"/>
  <c r="LQ96" i="8"/>
  <c r="LH96" i="8"/>
  <c r="WS95" i="8"/>
  <c r="UQ95" i="8"/>
  <c r="TY95" i="8"/>
  <c r="RW95" i="8"/>
  <c r="QD95" i="8"/>
  <c r="NJ95" i="8"/>
  <c r="LQ95" i="8"/>
  <c r="LH95" i="8"/>
  <c r="DB95" i="8"/>
  <c r="UQ94" i="8"/>
  <c r="RW94" i="8"/>
  <c r="LQ94" i="8"/>
  <c r="LH94" i="8"/>
  <c r="DB94" i="8"/>
  <c r="WS93" i="8"/>
  <c r="WA93" i="8"/>
  <c r="UQ93" i="8"/>
  <c r="TY93" i="8"/>
  <c r="TG93" i="8"/>
  <c r="RW93" i="8"/>
  <c r="LQ93" i="8"/>
  <c r="LH93" i="8"/>
  <c r="DB93" i="8"/>
  <c r="UZ92" i="8"/>
  <c r="UQ92" i="8"/>
  <c r="SF92" i="8"/>
  <c r="RW92" i="8"/>
  <c r="LQ92" i="8"/>
  <c r="LH92" i="8"/>
  <c r="DB92" i="8"/>
  <c r="WS91" i="8"/>
  <c r="UQ91" i="8"/>
  <c r="TY91" i="8"/>
  <c r="RW91" i="8"/>
  <c r="OT91" i="8"/>
  <c r="LQ91" i="8"/>
  <c r="LH91" i="8"/>
  <c r="DB91" i="8"/>
  <c r="UQ90" i="8"/>
  <c r="RW90" i="8"/>
  <c r="LQ90" i="8"/>
  <c r="LH90" i="8"/>
  <c r="DB90" i="8"/>
  <c r="VR89" i="8"/>
  <c r="UQ89" i="8"/>
  <c r="SO89" i="8"/>
  <c r="RW89" i="8"/>
  <c r="LQ89" i="8"/>
  <c r="LH89" i="8"/>
  <c r="DG89" i="8"/>
  <c r="UQ88" i="8"/>
  <c r="RW88" i="8"/>
  <c r="LQ88" i="8"/>
  <c r="LH88" i="8"/>
  <c r="DB88" i="8"/>
  <c r="WS87" i="8"/>
  <c r="UQ87" i="8"/>
  <c r="TY87" i="8"/>
  <c r="RW87" i="8"/>
  <c r="QD87" i="8"/>
  <c r="NJ87" i="8"/>
  <c r="LQ87" i="8"/>
  <c r="LH87" i="8"/>
  <c r="DG87" i="8"/>
  <c r="DB87" i="8"/>
  <c r="UZ86" i="8"/>
  <c r="SF86" i="8"/>
  <c r="LQ86" i="8"/>
  <c r="LH86" i="8"/>
  <c r="DB86" i="8"/>
  <c r="WS85" i="8"/>
  <c r="WA85" i="8"/>
  <c r="VR85" i="8"/>
  <c r="TY85" i="8"/>
  <c r="TG85" i="8"/>
  <c r="SO85" i="8"/>
  <c r="LQ85" i="8"/>
  <c r="LH85" i="8"/>
  <c r="DG85" i="8"/>
  <c r="DB85" i="8"/>
  <c r="WS84" i="8"/>
  <c r="TY84" i="8"/>
  <c r="LQ84" i="8"/>
  <c r="LH84" i="8"/>
  <c r="DB84" i="8"/>
  <c r="WS9" i="8"/>
  <c r="WJ9" i="8"/>
  <c r="WA9" i="8"/>
  <c r="UZ9" i="8"/>
  <c r="UQ9" i="8"/>
  <c r="TY9" i="8"/>
  <c r="TG9" i="8"/>
  <c r="SF9" i="8"/>
  <c r="RW9" i="8"/>
  <c r="OT9" i="8"/>
  <c r="LQ9" i="8"/>
  <c r="LH9" i="8"/>
  <c r="DG9" i="8"/>
  <c r="DB9" i="8"/>
  <c r="WS83" i="8"/>
  <c r="VR83" i="8"/>
  <c r="TY83" i="8"/>
  <c r="SO83" i="8"/>
  <c r="LQ83" i="8"/>
  <c r="LH83" i="8"/>
  <c r="DG83" i="8"/>
  <c r="WS82" i="8"/>
  <c r="UQ82" i="8"/>
  <c r="TY82" i="8"/>
  <c r="RW82" i="8"/>
  <c r="OT82" i="8"/>
  <c r="LZ82" i="8"/>
  <c r="LQ82" i="8"/>
  <c r="LH82" i="8"/>
  <c r="DG82" i="8"/>
  <c r="DB82" i="8"/>
  <c r="XB81" i="8"/>
  <c r="WS81" i="8"/>
  <c r="UQ81" i="8"/>
  <c r="UH81" i="8"/>
  <c r="TY81" i="8"/>
  <c r="RW81" i="8"/>
  <c r="LQ81" i="8"/>
  <c r="LH81" i="8"/>
  <c r="DB81" i="8"/>
  <c r="WS80" i="8"/>
  <c r="VI80" i="8"/>
  <c r="TY80" i="8"/>
  <c r="SX80" i="8"/>
  <c r="LQ80" i="8"/>
  <c r="LH80" i="8"/>
  <c r="DG80" i="8"/>
  <c r="DB80" i="8"/>
  <c r="VR79" i="8"/>
  <c r="UQ79" i="8"/>
  <c r="SO79" i="8"/>
  <c r="RW79" i="8"/>
  <c r="LQ79" i="8"/>
  <c r="LH79" i="8"/>
  <c r="DB79" i="8"/>
  <c r="WS78" i="8"/>
  <c r="WA78" i="8"/>
  <c r="UQ78" i="8"/>
  <c r="TY78" i="8"/>
  <c r="TG78" i="8"/>
  <c r="RW78" i="8"/>
  <c r="OT78" i="8"/>
  <c r="LQ78" i="8"/>
  <c r="LH78" i="8"/>
  <c r="DB78" i="8"/>
  <c r="WS77" i="8"/>
  <c r="UQ77" i="8"/>
  <c r="TY77" i="8"/>
  <c r="RW77" i="8"/>
  <c r="LQ77" i="8"/>
  <c r="LH77" i="8"/>
  <c r="DG77" i="8"/>
  <c r="DB77" i="8"/>
  <c r="UZ76" i="8"/>
  <c r="SF76" i="8"/>
  <c r="LQ76" i="8"/>
  <c r="LH76" i="8"/>
  <c r="DB76" i="8"/>
  <c r="WS75" i="8"/>
  <c r="WA75" i="8"/>
  <c r="UQ75" i="8"/>
  <c r="TY75" i="8"/>
  <c r="TG75" i="8"/>
  <c r="SF75" i="8"/>
  <c r="RW75" i="8"/>
  <c r="LZ75" i="8"/>
  <c r="LQ75" i="8"/>
  <c r="LH75" i="8"/>
  <c r="DB75" i="8"/>
  <c r="UQ74" i="8"/>
  <c r="RW74" i="8"/>
  <c r="LQ74" i="8"/>
  <c r="LH74" i="8"/>
  <c r="DB74" i="8"/>
  <c r="WS73" i="8"/>
  <c r="UQ73" i="8"/>
  <c r="TY73" i="8"/>
  <c r="RW73" i="8"/>
  <c r="LQ73" i="8"/>
  <c r="LH73" i="8"/>
  <c r="DG73" i="8"/>
  <c r="DB73" i="8"/>
  <c r="UZ72" i="8"/>
  <c r="SF72" i="8"/>
  <c r="LQ72" i="8"/>
  <c r="LH72" i="8"/>
  <c r="DG72" i="8"/>
  <c r="DB72" i="8"/>
  <c r="WS8" i="8"/>
  <c r="WJ8" i="8"/>
  <c r="UQ8" i="8"/>
  <c r="TY8" i="8"/>
  <c r="RW8" i="8"/>
  <c r="LQ8" i="8"/>
  <c r="LH8" i="8"/>
  <c r="DB8" i="8"/>
  <c r="WS71" i="8"/>
  <c r="VR71" i="8"/>
  <c r="TY71" i="8"/>
  <c r="SO71" i="8"/>
  <c r="LQ71" i="8"/>
  <c r="LH71" i="8"/>
  <c r="WS70" i="8"/>
  <c r="VI70" i="8"/>
  <c r="UQ70" i="8"/>
  <c r="TY70" i="8"/>
  <c r="SX70" i="8"/>
  <c r="RW70" i="8"/>
  <c r="LQ70" i="8"/>
  <c r="LH70" i="8"/>
  <c r="DB70" i="8"/>
  <c r="WS69" i="8"/>
  <c r="WA69" i="8"/>
  <c r="UQ69" i="8"/>
  <c r="TY69" i="8"/>
  <c r="TG69" i="8"/>
  <c r="RW69" i="8"/>
  <c r="LQ69" i="8"/>
  <c r="LH69" i="8"/>
  <c r="DG69" i="8"/>
  <c r="DB69" i="8"/>
  <c r="WS68" i="8"/>
  <c r="UQ68" i="8"/>
  <c r="TY68" i="8"/>
  <c r="SF68" i="8"/>
  <c r="RW68" i="8"/>
  <c r="LQ68" i="8"/>
  <c r="LH68" i="8"/>
  <c r="UQ67" i="8"/>
  <c r="RW67" i="8"/>
  <c r="LQ67" i="8"/>
  <c r="LH67" i="8"/>
  <c r="DB67" i="8"/>
  <c r="WA66" i="8"/>
  <c r="VI66" i="8"/>
  <c r="UZ66" i="8"/>
  <c r="UQ66" i="8"/>
  <c r="TG66" i="8"/>
  <c r="SX66" i="8"/>
  <c r="SF66" i="8"/>
  <c r="RW66" i="8"/>
  <c r="LQ66" i="8"/>
  <c r="LH66" i="8"/>
  <c r="DB66" i="8"/>
  <c r="WS65" i="8"/>
  <c r="UQ65" i="8"/>
  <c r="TY65" i="8"/>
  <c r="SF65" i="8"/>
  <c r="RW65" i="8"/>
  <c r="LQ65" i="8"/>
  <c r="LH65" i="8"/>
  <c r="DB65" i="8"/>
  <c r="VR64" i="8"/>
  <c r="UQ64" i="8"/>
  <c r="SO64" i="8"/>
  <c r="RW64" i="8"/>
  <c r="LQ64" i="8"/>
  <c r="LH64" i="8"/>
  <c r="DB64" i="8"/>
  <c r="WS7" i="8"/>
  <c r="WJ7" i="8"/>
  <c r="WA7" i="8"/>
  <c r="UQ7" i="8"/>
  <c r="TY7" i="8"/>
  <c r="TG7" i="8"/>
  <c r="RW7" i="8"/>
  <c r="LQ7" i="8"/>
  <c r="LH7" i="8"/>
  <c r="DB7" i="8"/>
  <c r="WS63" i="8"/>
  <c r="UZ63" i="8"/>
  <c r="TY63" i="8"/>
  <c r="SF63" i="8"/>
  <c r="LQ63" i="8"/>
  <c r="LH63" i="8"/>
  <c r="DB63" i="8"/>
  <c r="WS62" i="8"/>
  <c r="WA62" i="8"/>
  <c r="UQ62" i="8"/>
  <c r="TY62" i="8"/>
  <c r="TG62" i="8"/>
  <c r="RW62" i="8"/>
  <c r="LQ62" i="8"/>
  <c r="LH62" i="8"/>
  <c r="DB62" i="8"/>
  <c r="WS61" i="8"/>
  <c r="UQ61" i="8"/>
  <c r="TY61" i="8"/>
  <c r="RW61" i="8"/>
  <c r="LQ61" i="8"/>
  <c r="LH61" i="8"/>
  <c r="WS60" i="8"/>
  <c r="UQ60" i="8"/>
  <c r="TY60" i="8"/>
  <c r="RW60" i="8"/>
  <c r="LQ60" i="8"/>
  <c r="LH60" i="8"/>
  <c r="DG60" i="8"/>
  <c r="DB60" i="8"/>
  <c r="UZ59" i="8"/>
  <c r="UQ59" i="8"/>
  <c r="SF59" i="8"/>
  <c r="RW59" i="8"/>
  <c r="LQ59" i="8"/>
  <c r="LH59" i="8"/>
  <c r="DG59" i="8"/>
  <c r="DB59" i="8"/>
  <c r="WS58" i="8"/>
  <c r="VI58" i="8"/>
  <c r="TY58" i="8"/>
  <c r="SX58" i="8"/>
  <c r="LQ58" i="8"/>
  <c r="LH58" i="8"/>
  <c r="DG58" i="8"/>
  <c r="UZ57" i="8"/>
  <c r="SF57" i="8"/>
  <c r="LQ57" i="8"/>
  <c r="LH57" i="8"/>
  <c r="DB57" i="8"/>
  <c r="WS6" i="8"/>
  <c r="WJ6" i="8"/>
  <c r="WA6" i="8"/>
  <c r="UQ6" i="8"/>
  <c r="TY6" i="8"/>
  <c r="TG6" i="8"/>
  <c r="RW6" i="8"/>
  <c r="LQ6" i="8"/>
  <c r="LH6" i="8"/>
  <c r="DG6" i="8"/>
  <c r="DB6" i="8"/>
  <c r="WS56" i="8"/>
  <c r="WA56" i="8"/>
  <c r="UQ56" i="8"/>
  <c r="TY56" i="8"/>
  <c r="TG56" i="8"/>
  <c r="RW56" i="8"/>
  <c r="LQ56" i="8"/>
  <c r="LH56" i="8"/>
  <c r="DB56" i="8"/>
  <c r="VR55" i="8"/>
  <c r="UQ55" i="8"/>
  <c r="SO55" i="8"/>
  <c r="RW55" i="8"/>
  <c r="LQ55" i="8"/>
  <c r="LH55" i="8"/>
  <c r="DB55" i="8"/>
  <c r="XB54" i="8"/>
  <c r="WS54" i="8"/>
  <c r="WA54" i="8"/>
  <c r="VR54" i="8"/>
  <c r="UQ54" i="8"/>
  <c r="UH54" i="8"/>
  <c r="TY54" i="8"/>
  <c r="TG54" i="8"/>
  <c r="SO54" i="8"/>
  <c r="RW54" i="8"/>
  <c r="NJ54" i="8"/>
  <c r="LQ54" i="8"/>
  <c r="LH54" i="8"/>
  <c r="DG54" i="8"/>
  <c r="DB54" i="8"/>
  <c r="WS53" i="8"/>
  <c r="UQ53" i="8"/>
  <c r="TY53" i="8"/>
  <c r="RW53" i="8"/>
  <c r="LQ53" i="8"/>
  <c r="LH53" i="8"/>
  <c r="DB53" i="8"/>
  <c r="WS52" i="8"/>
  <c r="UQ52" i="8"/>
  <c r="TY52" i="8"/>
  <c r="RW52" i="8"/>
  <c r="LQ52" i="8"/>
  <c r="LH52" i="8"/>
  <c r="DG52" i="8"/>
  <c r="DB52" i="8"/>
  <c r="UQ51" i="8"/>
  <c r="RW51" i="8"/>
  <c r="LQ51" i="8"/>
  <c r="LH51" i="8"/>
  <c r="DB51" i="8"/>
  <c r="WS50" i="8"/>
  <c r="UZ50" i="8"/>
  <c r="UQ50" i="8"/>
  <c r="TY50" i="8"/>
  <c r="SF50" i="8"/>
  <c r="RW50" i="8"/>
  <c r="LQ50" i="8"/>
  <c r="LH50" i="8"/>
  <c r="DB50" i="8"/>
  <c r="WS49" i="8"/>
  <c r="VR49" i="8"/>
  <c r="UQ49" i="8"/>
  <c r="TY49" i="8"/>
  <c r="SO49" i="8"/>
  <c r="RW49" i="8"/>
  <c r="LQ49" i="8"/>
  <c r="LH49" i="8"/>
  <c r="DG49" i="8"/>
  <c r="UZ48" i="8"/>
  <c r="UQ48" i="8"/>
  <c r="SF48" i="8"/>
  <c r="RW48" i="8"/>
  <c r="LQ48" i="8"/>
  <c r="LH48" i="8"/>
  <c r="DG48" i="8"/>
  <c r="DB48" i="8"/>
  <c r="WS47" i="8"/>
  <c r="UQ47" i="8"/>
  <c r="TY47" i="8"/>
  <c r="SF47" i="8"/>
  <c r="RW47" i="8"/>
  <c r="LQ47" i="8"/>
  <c r="LH47" i="8"/>
  <c r="WS46" i="8"/>
  <c r="UZ46" i="8"/>
  <c r="UQ46" i="8"/>
  <c r="TY46" i="8"/>
  <c r="SF46" i="8"/>
  <c r="RW46" i="8"/>
  <c r="LQ46" i="8"/>
  <c r="LH46" i="8"/>
  <c r="DB46" i="8"/>
  <c r="WS45" i="8"/>
  <c r="UQ45" i="8"/>
  <c r="TY45" i="8"/>
  <c r="RW45" i="8"/>
  <c r="LQ45" i="8"/>
  <c r="LH45" i="8"/>
  <c r="DG45" i="8"/>
  <c r="DB45" i="8"/>
  <c r="WS44" i="8"/>
  <c r="UQ44" i="8"/>
  <c r="TY44" i="8"/>
  <c r="RW44" i="8"/>
  <c r="OT44" i="8"/>
  <c r="LQ44" i="8"/>
  <c r="LH44" i="8"/>
  <c r="DB44" i="8"/>
  <c r="UZ43" i="8"/>
  <c r="UQ43" i="8"/>
  <c r="SF43" i="8"/>
  <c r="RW43" i="8"/>
  <c r="LQ43" i="8"/>
  <c r="LH43" i="8"/>
  <c r="DB43" i="8"/>
  <c r="UQ42" i="8"/>
  <c r="SF42" i="8"/>
  <c r="RW42" i="8"/>
  <c r="LQ42" i="8"/>
  <c r="LH42" i="8"/>
  <c r="UZ41" i="8"/>
  <c r="SF41" i="8"/>
  <c r="LQ41" i="8"/>
  <c r="LH41" i="8"/>
  <c r="WS40" i="8"/>
  <c r="UZ40" i="8"/>
  <c r="UQ40" i="8"/>
  <c r="TY40" i="8"/>
  <c r="SF40" i="8"/>
  <c r="RW40" i="8"/>
  <c r="LQ40" i="8"/>
  <c r="LH40" i="8"/>
  <c r="DB40" i="8"/>
  <c r="WS39" i="8"/>
  <c r="UZ39" i="8"/>
  <c r="TY39" i="8"/>
  <c r="SF39" i="8"/>
  <c r="LQ39" i="8"/>
  <c r="LH39" i="8"/>
  <c r="DB39" i="8"/>
  <c r="UQ38" i="8"/>
  <c r="RW38" i="8"/>
  <c r="LQ38" i="8"/>
  <c r="LH38" i="8"/>
  <c r="WA37" i="8"/>
  <c r="UQ37" i="8"/>
  <c r="TY37" i="8"/>
  <c r="TG37" i="8"/>
  <c r="RW37" i="8"/>
  <c r="LQ37" i="8"/>
  <c r="LH37" i="8"/>
  <c r="DB37" i="8"/>
  <c r="WS36" i="8"/>
  <c r="UQ36" i="8"/>
  <c r="TY36" i="8"/>
  <c r="RW36" i="8"/>
  <c r="LQ36" i="8"/>
  <c r="LH36" i="8"/>
  <c r="DB36" i="8"/>
  <c r="WS35" i="8"/>
  <c r="UZ35" i="8"/>
  <c r="UQ35" i="8"/>
  <c r="TY35" i="8"/>
  <c r="SF35" i="8"/>
  <c r="RW35" i="8"/>
  <c r="NJ35" i="8"/>
  <c r="LQ35" i="8"/>
  <c r="LH35" i="8"/>
  <c r="WS34" i="8"/>
  <c r="UQ34" i="8"/>
  <c r="TY34" i="8"/>
  <c r="RW34" i="8"/>
  <c r="LQ34" i="8"/>
  <c r="LH34" i="8"/>
  <c r="DB34" i="8"/>
  <c r="XB5" i="8"/>
  <c r="WS5" i="8"/>
  <c r="WJ5" i="8"/>
  <c r="VI5" i="8"/>
  <c r="UQ5" i="8"/>
  <c r="UH5" i="8"/>
  <c r="TY5" i="8"/>
  <c r="SX5" i="8"/>
  <c r="RW5" i="8"/>
  <c r="LQ5" i="8"/>
  <c r="LH5" i="8"/>
  <c r="DB5" i="8"/>
  <c r="VR33" i="8"/>
  <c r="UQ33" i="8"/>
  <c r="SO33" i="8"/>
  <c r="RW33" i="8"/>
  <c r="LQ33" i="8"/>
  <c r="LH33" i="8"/>
  <c r="DB33" i="8"/>
  <c r="UQ32" i="8"/>
  <c r="RW32" i="8"/>
  <c r="LQ32" i="8"/>
  <c r="LH32" i="8"/>
  <c r="DB32" i="8"/>
  <c r="WS31" i="8"/>
  <c r="UQ31" i="8"/>
  <c r="TY31" i="8"/>
  <c r="RW31" i="8"/>
  <c r="LQ31" i="8"/>
  <c r="LH31" i="8"/>
  <c r="DG31" i="8"/>
  <c r="DB31" i="8"/>
  <c r="VR30" i="8"/>
  <c r="UQ30" i="8"/>
  <c r="SO30" i="8"/>
  <c r="SF30" i="8"/>
  <c r="RW30" i="8"/>
  <c r="LQ30" i="8"/>
  <c r="LH30" i="8"/>
  <c r="DB30" i="8"/>
  <c r="WS29" i="8"/>
  <c r="WA29" i="8"/>
  <c r="UQ29" i="8"/>
  <c r="TY29" i="8"/>
  <c r="TG29" i="8"/>
  <c r="RW29" i="8"/>
  <c r="LQ29" i="8"/>
  <c r="LH29" i="8"/>
  <c r="DG29" i="8"/>
  <c r="DB29" i="8"/>
  <c r="WS28" i="8"/>
  <c r="UZ28" i="8"/>
  <c r="TY28" i="8"/>
  <c r="SF28" i="8"/>
  <c r="LQ28" i="8"/>
  <c r="LH28" i="8"/>
  <c r="DG28" i="8"/>
  <c r="DB28" i="8"/>
  <c r="WS27" i="8"/>
  <c r="UZ27" i="8"/>
  <c r="TY27" i="8"/>
  <c r="SF27" i="8"/>
  <c r="LQ27" i="8"/>
  <c r="LH27" i="8"/>
  <c r="UQ26" i="8"/>
  <c r="RW26" i="8"/>
  <c r="LQ26" i="8"/>
  <c r="LH26" i="8"/>
  <c r="WS4" i="8"/>
  <c r="WJ4" i="8"/>
  <c r="WA4" i="8"/>
  <c r="UQ4" i="8"/>
  <c r="TY4" i="8"/>
  <c r="TG4" i="8"/>
  <c r="RW4" i="8"/>
  <c r="LQ4" i="8"/>
  <c r="LH4" i="8"/>
  <c r="DB4" i="8"/>
  <c r="UZ25" i="8"/>
  <c r="SF25" i="8"/>
  <c r="LQ25" i="8"/>
  <c r="LH25" i="8"/>
  <c r="DB25" i="8"/>
  <c r="WS24" i="8"/>
  <c r="UQ24" i="8"/>
  <c r="TY24" i="8"/>
  <c r="RW24" i="8"/>
  <c r="LQ24" i="8"/>
  <c r="LH24" i="8"/>
  <c r="DB24" i="8"/>
  <c r="VR23" i="8"/>
  <c r="UQ23" i="8"/>
  <c r="SO23" i="8"/>
  <c r="RW23" i="8"/>
  <c r="LQ23" i="8"/>
  <c r="LH23" i="8"/>
  <c r="DB23" i="8"/>
  <c r="WS22" i="8"/>
  <c r="UZ22" i="8"/>
  <c r="TY22" i="8"/>
  <c r="SF22" i="8"/>
  <c r="LQ22" i="8"/>
  <c r="LH22" i="8"/>
  <c r="DB22" i="8"/>
  <c r="UQ21" i="8"/>
  <c r="RW21" i="8"/>
  <c r="LQ21" i="8"/>
  <c r="LH21" i="8"/>
  <c r="DB21" i="8"/>
  <c r="WS20" i="8"/>
  <c r="WA20" i="8"/>
  <c r="UQ20" i="8"/>
  <c r="TY20" i="8"/>
  <c r="TG20" i="8"/>
  <c r="RW20" i="8"/>
  <c r="LQ20" i="8"/>
  <c r="LH20" i="8"/>
  <c r="DG20" i="8"/>
  <c r="DB20" i="8"/>
  <c r="WS19" i="8"/>
  <c r="UQ19" i="8"/>
  <c r="TY19" i="8"/>
  <c r="RW19" i="8"/>
  <c r="LQ19" i="8"/>
  <c r="LH19" i="8"/>
  <c r="DG19" i="8"/>
  <c r="DB19" i="8"/>
  <c r="WS18" i="8"/>
  <c r="UQ18" i="8"/>
  <c r="TY18" i="8"/>
  <c r="RW18" i="8"/>
  <c r="NJ18" i="8"/>
  <c r="LQ18" i="8"/>
  <c r="LH18" i="8"/>
  <c r="DG18" i="8"/>
  <c r="DB18" i="8"/>
  <c r="WJ3" i="8"/>
  <c r="UQ3" i="8"/>
  <c r="RW3" i="8"/>
  <c r="LQ3" i="8"/>
  <c r="LH3" i="8"/>
  <c r="DG3" i="8"/>
  <c r="UQ17" i="8"/>
  <c r="RW17" i="8"/>
  <c r="OT17" i="8"/>
  <c r="LZ17" i="8"/>
  <c r="LQ17" i="8"/>
  <c r="LH17" i="8"/>
  <c r="DB17" i="8"/>
  <c r="K24" i="7" l="1"/>
  <c r="K23" i="7"/>
  <c r="N22" i="7"/>
  <c r="C7" i="17"/>
  <c r="Q65" i="20"/>
  <c r="N24" i="7"/>
  <c r="K22" i="7"/>
  <c r="N23" i="7"/>
  <c r="U65" i="20"/>
  <c r="AK65" i="20"/>
  <c r="H98" i="20"/>
  <c r="I98" i="20" s="1"/>
  <c r="I99" i="20" s="1"/>
  <c r="I100" i="20" s="1"/>
  <c r="C103" i="20" s="1"/>
  <c r="I68" i="20"/>
  <c r="C102" i="20" s="1"/>
  <c r="H68" i="20"/>
  <c r="AS65" i="20"/>
  <c r="AV65" i="20"/>
  <c r="C104" i="20"/>
  <c r="AB68" i="20"/>
  <c r="AC68" i="20"/>
  <c r="C108" i="20" s="1"/>
  <c r="K49" i="14"/>
  <c r="H148" i="14"/>
  <c r="K25" i="14"/>
  <c r="H147" i="14"/>
  <c r="SO133" i="8"/>
  <c r="SH133" i="8"/>
  <c r="G53" i="14" s="1"/>
  <c r="SG133" i="8"/>
  <c r="F53" i="14" s="1"/>
  <c r="SI133" i="8"/>
  <c r="H53" i="14" s="1"/>
  <c r="SJ133" i="8"/>
  <c r="I53" i="14" s="1"/>
  <c r="SK133" i="8"/>
  <c r="J53" i="14" s="1"/>
  <c r="SL133" i="8"/>
  <c r="L53" i="14" s="1"/>
  <c r="SM133" i="8"/>
  <c r="M53" i="14" s="1"/>
  <c r="SN133" i="8"/>
  <c r="N53" i="14" s="1"/>
  <c r="PY133" i="8"/>
  <c r="I121" i="14" s="1"/>
  <c r="I122" i="14" s="1"/>
  <c r="PZ133" i="8"/>
  <c r="J121" i="14" s="1"/>
  <c r="J122" i="14" s="1"/>
  <c r="QA133" i="8"/>
  <c r="L121" i="14" s="1"/>
  <c r="L122" i="14" s="1"/>
  <c r="QB133" i="8"/>
  <c r="M121" i="14" s="1"/>
  <c r="M122" i="14" s="1"/>
  <c r="QC133" i="8"/>
  <c r="N121" i="14" s="1"/>
  <c r="N122" i="14" s="1"/>
  <c r="QD133" i="8"/>
  <c r="PW133" i="8"/>
  <c r="G121" i="14" s="1"/>
  <c r="G122" i="14" s="1"/>
  <c r="PV133" i="8"/>
  <c r="F121" i="14" s="1"/>
  <c r="F122" i="14" s="1"/>
  <c r="PX133" i="8"/>
  <c r="H121" i="14" s="1"/>
  <c r="H122" i="14" s="1"/>
  <c r="SQ133" i="8"/>
  <c r="G65" i="14" s="1"/>
  <c r="SP133" i="8"/>
  <c r="F65" i="14" s="1"/>
  <c r="SR133" i="8"/>
  <c r="H65" i="14" s="1"/>
  <c r="SS133" i="8"/>
  <c r="I65" i="14" s="1"/>
  <c r="ST133" i="8"/>
  <c r="J65" i="14" s="1"/>
  <c r="SU133" i="8"/>
  <c r="L65" i="14" s="1"/>
  <c r="SV133" i="8"/>
  <c r="M65" i="14" s="1"/>
  <c r="SW133" i="8"/>
  <c r="N65" i="14" s="1"/>
  <c r="SX133" i="8"/>
  <c r="TK133" i="8"/>
  <c r="I104" i="14" s="1"/>
  <c r="TL133" i="8"/>
  <c r="J104" i="14" s="1"/>
  <c r="TM133" i="8"/>
  <c r="L104" i="14" s="1"/>
  <c r="TN133" i="8"/>
  <c r="M104" i="14" s="1"/>
  <c r="TO133" i="8"/>
  <c r="N104" i="14" s="1"/>
  <c r="TP133" i="8"/>
  <c r="TI133" i="8"/>
  <c r="G104" i="14" s="1"/>
  <c r="TH133" i="8"/>
  <c r="F104" i="14" s="1"/>
  <c r="TJ133" i="8"/>
  <c r="H104" i="14" s="1"/>
  <c r="TU133" i="8"/>
  <c r="J125" i="14" s="1"/>
  <c r="TV133" i="8"/>
  <c r="L125" i="14" s="1"/>
  <c r="TW133" i="8"/>
  <c r="M125" i="14" s="1"/>
  <c r="TX133" i="8"/>
  <c r="N125" i="14" s="1"/>
  <c r="TY133" i="8"/>
  <c r="TR133" i="8"/>
  <c r="G125" i="14" s="1"/>
  <c r="TQ133" i="8"/>
  <c r="F125" i="14" s="1"/>
  <c r="TS133" i="8"/>
  <c r="H125" i="14" s="1"/>
  <c r="TT133" i="8"/>
  <c r="I125" i="14" s="1"/>
  <c r="RZ133" i="8"/>
  <c r="H40" i="14" s="1"/>
  <c r="RU133" i="8"/>
  <c r="M16" i="14" s="1"/>
  <c r="RY133" i="8"/>
  <c r="G40" i="14" s="1"/>
  <c r="RV133" i="8"/>
  <c r="N16" i="14" s="1"/>
  <c r="SF133" i="8"/>
  <c r="RX133" i="8"/>
  <c r="F40" i="14" s="1"/>
  <c r="RW133" i="8"/>
  <c r="SE133" i="8"/>
  <c r="N40" i="14" s="1"/>
  <c r="RP133" i="8"/>
  <c r="G16" i="14" s="1"/>
  <c r="RO133" i="8"/>
  <c r="F16" i="14" s="1"/>
  <c r="SD133" i="8"/>
  <c r="M40" i="14" s="1"/>
  <c r="RQ133" i="8"/>
  <c r="H16" i="14" s="1"/>
  <c r="SC133" i="8"/>
  <c r="L40" i="14" s="1"/>
  <c r="RR133" i="8"/>
  <c r="I16" i="14" s="1"/>
  <c r="SB133" i="8"/>
  <c r="J40" i="14" s="1"/>
  <c r="RS133" i="8"/>
  <c r="J16" i="14" s="1"/>
  <c r="SA133" i="8"/>
  <c r="I40" i="14" s="1"/>
  <c r="RT133" i="8"/>
  <c r="L16" i="14" s="1"/>
  <c r="TA133" i="8"/>
  <c r="H83" i="14" s="1"/>
  <c r="TB133" i="8"/>
  <c r="I83" i="14" s="1"/>
  <c r="TC133" i="8"/>
  <c r="J83" i="14" s="1"/>
  <c r="TD133" i="8"/>
  <c r="L83" i="14" s="1"/>
  <c r="TE133" i="8"/>
  <c r="M83" i="14" s="1"/>
  <c r="TF133" i="8"/>
  <c r="N83" i="14" s="1"/>
  <c r="TG133" i="8"/>
  <c r="SZ133" i="8"/>
  <c r="G83" i="14" s="1"/>
  <c r="SY133" i="8"/>
  <c r="F83" i="14" s="1"/>
  <c r="WB133" i="8"/>
  <c r="F105" i="14" s="1"/>
  <c r="WJ133" i="8"/>
  <c r="WR133" i="8"/>
  <c r="N126" i="14" s="1"/>
  <c r="VY133" i="8"/>
  <c r="M84" i="14" s="1"/>
  <c r="VK133" i="8"/>
  <c r="G66" i="14" s="1"/>
  <c r="VA133" i="8"/>
  <c r="F54" i="14" s="1"/>
  <c r="VI133" i="8"/>
  <c r="US133" i="8"/>
  <c r="G41" i="14" s="1"/>
  <c r="UN133" i="8"/>
  <c r="L17" i="14" s="1"/>
  <c r="WC133" i="8"/>
  <c r="G105" i="14" s="1"/>
  <c r="WK133" i="8"/>
  <c r="F126" i="14" s="1"/>
  <c r="WS133" i="8"/>
  <c r="VZ133" i="8"/>
  <c r="N84" i="14" s="1"/>
  <c r="VL133" i="8"/>
  <c r="H66" i="14" s="1"/>
  <c r="VB133" i="8"/>
  <c r="G54" i="14" s="1"/>
  <c r="UT133" i="8"/>
  <c r="H41" i="14" s="1"/>
  <c r="UO133" i="8"/>
  <c r="M17" i="14" s="1"/>
  <c r="WD133" i="8"/>
  <c r="H105" i="14" s="1"/>
  <c r="WL133" i="8"/>
  <c r="G126" i="14" s="1"/>
  <c r="VS133" i="8"/>
  <c r="F84" i="14" s="1"/>
  <c r="WA133" i="8"/>
  <c r="VM133" i="8"/>
  <c r="I66" i="14" s="1"/>
  <c r="VC133" i="8"/>
  <c r="H54" i="14" s="1"/>
  <c r="UU133" i="8"/>
  <c r="I41" i="14" s="1"/>
  <c r="UP133" i="8"/>
  <c r="N17" i="14" s="1"/>
  <c r="WE133" i="8"/>
  <c r="I105" i="14" s="1"/>
  <c r="WM133" i="8"/>
  <c r="H126" i="14" s="1"/>
  <c r="VT133" i="8"/>
  <c r="G84" i="14" s="1"/>
  <c r="VN133" i="8"/>
  <c r="J66" i="14" s="1"/>
  <c r="VD133" i="8"/>
  <c r="I54" i="14" s="1"/>
  <c r="UV133" i="8"/>
  <c r="J41" i="14" s="1"/>
  <c r="UQ133" i="8"/>
  <c r="WF133" i="8"/>
  <c r="J105" i="14" s="1"/>
  <c r="WN133" i="8"/>
  <c r="I126" i="14" s="1"/>
  <c r="VU133" i="8"/>
  <c r="H84" i="14" s="1"/>
  <c r="VO133" i="8"/>
  <c r="L66" i="14" s="1"/>
  <c r="VE133" i="8"/>
  <c r="J54" i="14" s="1"/>
  <c r="UW133" i="8"/>
  <c r="L41" i="14" s="1"/>
  <c r="UJ133" i="8"/>
  <c r="G17" i="14" s="1"/>
  <c r="UI133" i="8"/>
  <c r="F17" i="14" s="1"/>
  <c r="WG133" i="8"/>
  <c r="L105" i="14" s="1"/>
  <c r="WO133" i="8"/>
  <c r="J126" i="14" s="1"/>
  <c r="VV133" i="8"/>
  <c r="I84" i="14" s="1"/>
  <c r="VP133" i="8"/>
  <c r="M66" i="14" s="1"/>
  <c r="VF133" i="8"/>
  <c r="L54" i="14" s="1"/>
  <c r="UX133" i="8"/>
  <c r="M41" i="14" s="1"/>
  <c r="UK133" i="8"/>
  <c r="H17" i="14" s="1"/>
  <c r="WH133" i="8"/>
  <c r="M105" i="14" s="1"/>
  <c r="WP133" i="8"/>
  <c r="L126" i="14" s="1"/>
  <c r="VW133" i="8"/>
  <c r="J84" i="14" s="1"/>
  <c r="J85" i="14" s="1"/>
  <c r="J90" i="14" s="1"/>
  <c r="VQ133" i="8"/>
  <c r="N66" i="14" s="1"/>
  <c r="VG133" i="8"/>
  <c r="M54" i="14" s="1"/>
  <c r="UY133" i="8"/>
  <c r="N41" i="14" s="1"/>
  <c r="UL133" i="8"/>
  <c r="I17" i="14" s="1"/>
  <c r="WI133" i="8"/>
  <c r="N105" i="14" s="1"/>
  <c r="WQ133" i="8"/>
  <c r="M126" i="14" s="1"/>
  <c r="VX133" i="8"/>
  <c r="L84" i="14" s="1"/>
  <c r="VJ133" i="8"/>
  <c r="F66" i="14" s="1"/>
  <c r="VR133" i="8"/>
  <c r="VH133" i="8"/>
  <c r="N54" i="14" s="1"/>
  <c r="N55" i="14" s="1"/>
  <c r="UR133" i="8"/>
  <c r="F41" i="14" s="1"/>
  <c r="UZ133" i="8"/>
  <c r="UM133" i="8"/>
  <c r="J17" i="14" s="1"/>
  <c r="OZ133" i="8"/>
  <c r="L34" i="14" s="1"/>
  <c r="L35" i="14" s="1"/>
  <c r="L37" i="14" s="1"/>
  <c r="PA133" i="8"/>
  <c r="M34" i="14" s="1"/>
  <c r="M35" i="14" s="1"/>
  <c r="M37" i="14" s="1"/>
  <c r="PB133" i="8"/>
  <c r="N34" i="14" s="1"/>
  <c r="N35" i="14" s="1"/>
  <c r="N37" i="14" s="1"/>
  <c r="PC133" i="8"/>
  <c r="OV133" i="8"/>
  <c r="G34" i="14" s="1"/>
  <c r="G35" i="14" s="1"/>
  <c r="G37" i="14" s="1"/>
  <c r="OU133" i="8"/>
  <c r="F34" i="14" s="1"/>
  <c r="F35" i="14" s="1"/>
  <c r="F37" i="14" s="1"/>
  <c r="OW133" i="8"/>
  <c r="H34" i="14" s="1"/>
  <c r="H35" i="14" s="1"/>
  <c r="H37" i="14" s="1"/>
  <c r="OX133" i="8"/>
  <c r="I34" i="14" s="1"/>
  <c r="I35" i="14" s="1"/>
  <c r="I37" i="14" s="1"/>
  <c r="OY133" i="8"/>
  <c r="J34" i="14" s="1"/>
  <c r="J35" i="14" s="1"/>
  <c r="J37" i="14" s="1"/>
  <c r="NH133" i="8"/>
  <c r="M117" i="14" s="1"/>
  <c r="M118" i="14" s="1"/>
  <c r="NI133" i="8"/>
  <c r="N117" i="14" s="1"/>
  <c r="N118" i="14" s="1"/>
  <c r="NJ133" i="8"/>
  <c r="NC133" i="8"/>
  <c r="G117" i="14" s="1"/>
  <c r="G118" i="14" s="1"/>
  <c r="NB133" i="8"/>
  <c r="F117" i="14" s="1"/>
  <c r="F118" i="14" s="1"/>
  <c r="F123" i="14" s="1"/>
  <c r="ND133" i="8"/>
  <c r="H117" i="14" s="1"/>
  <c r="H118" i="14" s="1"/>
  <c r="H123" i="14" s="1"/>
  <c r="NE133" i="8"/>
  <c r="I117" i="14" s="1"/>
  <c r="I118" i="14" s="1"/>
  <c r="I123" i="14" s="1"/>
  <c r="NF133" i="8"/>
  <c r="J117" i="14" s="1"/>
  <c r="J118" i="14" s="1"/>
  <c r="NG133" i="8"/>
  <c r="L117" i="14" s="1"/>
  <c r="L118" i="14" s="1"/>
  <c r="LR133" i="8"/>
  <c r="F6" i="14" s="1"/>
  <c r="OP133" i="8"/>
  <c r="J10" i="14" s="1"/>
  <c r="J11" i="14" s="1"/>
  <c r="PG133" i="8"/>
  <c r="OQ133" i="8"/>
  <c r="L10" i="14" s="1"/>
  <c r="L11" i="14" s="1"/>
  <c r="PH133" i="8"/>
  <c r="OO133" i="8"/>
  <c r="I10" i="14" s="1"/>
  <c r="I11" i="14" s="1"/>
  <c r="OL133" i="8"/>
  <c r="F10" i="14" s="1"/>
  <c r="F11" i="14" s="1"/>
  <c r="OR133" i="8"/>
  <c r="M10" i="14" s="1"/>
  <c r="M11" i="14" s="1"/>
  <c r="PI133" i="8"/>
  <c r="OS133" i="8"/>
  <c r="N10" i="14" s="1"/>
  <c r="N11" i="14" s="1"/>
  <c r="PJ133" i="8"/>
  <c r="OT133" i="8"/>
  <c r="PK133" i="8"/>
  <c r="OM133" i="8"/>
  <c r="G10" i="14" s="1"/>
  <c r="G11" i="14" s="1"/>
  <c r="PD133" i="8"/>
  <c r="PL133" i="8"/>
  <c r="PF133" i="8"/>
  <c r="ON133" i="8"/>
  <c r="H10" i="14" s="1"/>
  <c r="H11" i="14" s="1"/>
  <c r="PE133" i="8"/>
  <c r="OK133" i="8"/>
  <c r="OD133" i="8"/>
  <c r="OC133" i="8"/>
  <c r="OE133" i="8"/>
  <c r="OF133" i="8"/>
  <c r="OG133" i="8"/>
  <c r="OH133" i="8"/>
  <c r="OJ133" i="8"/>
  <c r="OI133" i="8"/>
  <c r="LX133" i="8"/>
  <c r="M6" i="14" s="1"/>
  <c r="M7" i="14" s="1"/>
  <c r="LY133" i="8"/>
  <c r="N6" i="14" s="1"/>
  <c r="N7" i="14" s="1"/>
  <c r="LZ133" i="8"/>
  <c r="LS133" i="8"/>
  <c r="G6" i="14" s="1"/>
  <c r="G7" i="14" s="1"/>
  <c r="LT133" i="8"/>
  <c r="H6" i="14" s="1"/>
  <c r="H7" i="14" s="1"/>
  <c r="LV133" i="8"/>
  <c r="J6" i="14" s="1"/>
  <c r="J7" i="14" s="1"/>
  <c r="LW133" i="8"/>
  <c r="L6" i="14" s="1"/>
  <c r="L7" i="14" s="1"/>
  <c r="LU133" i="8"/>
  <c r="I6" i="14" s="1"/>
  <c r="I7" i="14" s="1"/>
  <c r="K26" i="7" l="1"/>
  <c r="C105" i="20"/>
  <c r="C106" i="20"/>
  <c r="C111" i="20"/>
  <c r="H99" i="20"/>
  <c r="H100" i="20" s="1"/>
  <c r="C113" i="20"/>
  <c r="N85" i="14"/>
  <c r="N90" i="14" s="1"/>
  <c r="N91" i="14" s="1"/>
  <c r="J91" i="14"/>
  <c r="G151" i="14"/>
  <c r="M123" i="14"/>
  <c r="J123" i="14"/>
  <c r="L123" i="14"/>
  <c r="G123" i="14"/>
  <c r="N123" i="14"/>
  <c r="L67" i="14"/>
  <c r="H127" i="14"/>
  <c r="H133" i="14" s="1"/>
  <c r="I127" i="14"/>
  <c r="I133" i="14" s="1"/>
  <c r="F127" i="14"/>
  <c r="F133" i="14" s="1"/>
  <c r="F106" i="14"/>
  <c r="N61" i="14"/>
  <c r="G127" i="14"/>
  <c r="G133" i="14" s="1"/>
  <c r="M127" i="14"/>
  <c r="M106" i="14"/>
  <c r="M112" i="14" s="1"/>
  <c r="N127" i="14"/>
  <c r="K112" i="14"/>
  <c r="L106" i="14"/>
  <c r="L112" i="14" s="1"/>
  <c r="J127" i="14"/>
  <c r="J133" i="14" s="1"/>
  <c r="J106" i="14"/>
  <c r="J112" i="14" s="1"/>
  <c r="K133" i="14"/>
  <c r="L127" i="14"/>
  <c r="H106" i="14"/>
  <c r="H112" i="14" s="1"/>
  <c r="I106" i="14"/>
  <c r="I112" i="14" s="1"/>
  <c r="N106" i="14"/>
  <c r="N112" i="14" s="1"/>
  <c r="G106" i="14"/>
  <c r="G112" i="14" s="1"/>
  <c r="M42" i="14"/>
  <c r="M48" i="14" s="1"/>
  <c r="L55" i="14"/>
  <c r="L85" i="14"/>
  <c r="L90" i="14" s="1"/>
  <c r="L18" i="14"/>
  <c r="F18" i="14"/>
  <c r="M18" i="14"/>
  <c r="J67" i="14"/>
  <c r="L42" i="14"/>
  <c r="L48" i="14" s="1"/>
  <c r="I42" i="14"/>
  <c r="I48" i="14" s="1"/>
  <c r="G18" i="14"/>
  <c r="H42" i="14"/>
  <c r="H48" i="14" s="1"/>
  <c r="I67" i="14"/>
  <c r="J55" i="14"/>
  <c r="J18" i="14"/>
  <c r="N42" i="14"/>
  <c r="N48" i="14" s="1"/>
  <c r="H67" i="14"/>
  <c r="I55" i="14"/>
  <c r="G42" i="14"/>
  <c r="G48" i="14" s="1"/>
  <c r="M55" i="14"/>
  <c r="G85" i="14"/>
  <c r="G90" i="14" s="1"/>
  <c r="F85" i="14"/>
  <c r="F90" i="14" s="1"/>
  <c r="M85" i="14"/>
  <c r="M90" i="14" s="1"/>
  <c r="J42" i="14"/>
  <c r="J48" i="14" s="1"/>
  <c r="F67" i="14"/>
  <c r="H55" i="14"/>
  <c r="N13" i="14"/>
  <c r="I85" i="14"/>
  <c r="I90" i="14" s="1"/>
  <c r="H85" i="14"/>
  <c r="H90" i="14" s="1"/>
  <c r="I18" i="14"/>
  <c r="F42" i="14"/>
  <c r="F48" i="14" s="1"/>
  <c r="G67" i="14"/>
  <c r="F55" i="14"/>
  <c r="N67" i="14"/>
  <c r="G55" i="14"/>
  <c r="H18" i="14"/>
  <c r="N18" i="14"/>
  <c r="M67" i="14"/>
  <c r="L13" i="14"/>
  <c r="J13" i="14"/>
  <c r="H13" i="14"/>
  <c r="I13" i="14"/>
  <c r="F7" i="14"/>
  <c r="F13" i="14" s="1"/>
  <c r="G13" i="14"/>
  <c r="M13" i="14"/>
  <c r="K151" i="14" l="1"/>
  <c r="M68" i="14"/>
  <c r="J150" i="14"/>
  <c r="G68" i="14"/>
  <c r="D150" i="14"/>
  <c r="J49" i="14"/>
  <c r="G148" i="14"/>
  <c r="N49" i="14"/>
  <c r="K148" i="14"/>
  <c r="J68" i="14"/>
  <c r="G150" i="14"/>
  <c r="N113" i="14"/>
  <c r="K152" i="14"/>
  <c r="I134" i="14"/>
  <c r="F153" i="14"/>
  <c r="F49" i="14"/>
  <c r="F50" i="14" s="1"/>
  <c r="C148" i="14"/>
  <c r="M91" i="14"/>
  <c r="J151" i="14"/>
  <c r="I113" i="14"/>
  <c r="F152" i="14"/>
  <c r="H134" i="14"/>
  <c r="E153" i="14"/>
  <c r="M113" i="14"/>
  <c r="J152" i="14"/>
  <c r="I91" i="14"/>
  <c r="F151" i="14"/>
  <c r="H49" i="14"/>
  <c r="E148" i="14"/>
  <c r="L91" i="14"/>
  <c r="I151" i="14"/>
  <c r="K134" i="14"/>
  <c r="H153" i="14"/>
  <c r="G134" i="14"/>
  <c r="D153" i="14"/>
  <c r="G49" i="14"/>
  <c r="D148" i="14"/>
  <c r="J113" i="14"/>
  <c r="G152" i="14"/>
  <c r="N62" i="14"/>
  <c r="K149" i="14"/>
  <c r="F91" i="14"/>
  <c r="C151" i="14"/>
  <c r="L68" i="14"/>
  <c r="I150" i="14"/>
  <c r="G91" i="14"/>
  <c r="D151" i="14"/>
  <c r="N68" i="14"/>
  <c r="K150" i="14"/>
  <c r="I49" i="14"/>
  <c r="F148" i="14"/>
  <c r="M49" i="14"/>
  <c r="J148" i="14"/>
  <c r="J134" i="14"/>
  <c r="G153" i="14"/>
  <c r="H113" i="14"/>
  <c r="E152" i="14"/>
  <c r="H91" i="14"/>
  <c r="E151" i="14"/>
  <c r="I68" i="14"/>
  <c r="F150" i="14"/>
  <c r="F68" i="14"/>
  <c r="C150" i="14"/>
  <c r="H68" i="14"/>
  <c r="F72" i="14" s="1"/>
  <c r="E150" i="14"/>
  <c r="L49" i="14"/>
  <c r="I148" i="14"/>
  <c r="G113" i="14"/>
  <c r="D152" i="14"/>
  <c r="L113" i="14"/>
  <c r="I152" i="14"/>
  <c r="F134" i="14"/>
  <c r="C153" i="14"/>
  <c r="K113" i="14"/>
  <c r="H152" i="14"/>
  <c r="M133" i="14"/>
  <c r="N133" i="14"/>
  <c r="L133" i="14"/>
  <c r="F112" i="14"/>
  <c r="L61" i="14"/>
  <c r="G61" i="14"/>
  <c r="F61" i="14"/>
  <c r="H61" i="14"/>
  <c r="I61" i="14"/>
  <c r="L24" i="14"/>
  <c r="M61" i="14"/>
  <c r="J61" i="14"/>
  <c r="M24" i="14"/>
  <c r="J24" i="14"/>
  <c r="F24" i="14"/>
  <c r="G24" i="14"/>
  <c r="I24" i="14"/>
  <c r="H24" i="14"/>
  <c r="N24" i="14"/>
  <c r="F92" i="14" l="1"/>
  <c r="N134" i="14"/>
  <c r="K153" i="14"/>
  <c r="M134" i="14"/>
  <c r="J153" i="14"/>
  <c r="J25" i="14"/>
  <c r="G147" i="14"/>
  <c r="I62" i="14"/>
  <c r="F149" i="14"/>
  <c r="H62" i="14"/>
  <c r="E149" i="14"/>
  <c r="G62" i="14"/>
  <c r="D149" i="14"/>
  <c r="L62" i="14"/>
  <c r="I149" i="14"/>
  <c r="H25" i="14"/>
  <c r="E147" i="14"/>
  <c r="J62" i="14"/>
  <c r="G149" i="14"/>
  <c r="F113" i="14"/>
  <c r="F114" i="14" s="1"/>
  <c r="E41" i="5" s="1"/>
  <c r="C152" i="14"/>
  <c r="F25" i="14"/>
  <c r="C147" i="14"/>
  <c r="F62" i="14"/>
  <c r="C149" i="14"/>
  <c r="M25" i="14"/>
  <c r="J147" i="14"/>
  <c r="M62" i="14"/>
  <c r="J149" i="14"/>
  <c r="N25" i="14"/>
  <c r="K147" i="14"/>
  <c r="I25" i="14"/>
  <c r="F147" i="14"/>
  <c r="G25" i="14"/>
  <c r="D147" i="14"/>
  <c r="L25" i="14"/>
  <c r="I147" i="14"/>
  <c r="L134" i="14"/>
  <c r="I153" i="14"/>
  <c r="D18" i="16"/>
  <c r="D32" i="16"/>
  <c r="F26" i="14" l="1"/>
  <c r="F63" i="14"/>
  <c r="D39" i="16"/>
  <c r="D46" i="16"/>
  <c r="F135" i="14"/>
  <c r="D25" i="16" l="1"/>
  <c r="D11" i="16"/>
  <c r="D53" i="16"/>
  <c r="D123" i="14"/>
  <c r="AG64" i="20" l="1"/>
  <c r="AF88" i="20"/>
  <c r="AG59" i="20"/>
  <c r="AG62" i="20" l="1"/>
  <c r="AG65" i="20"/>
  <c r="AG60" i="20"/>
  <c r="AG63" i="20"/>
  <c r="AG61" i="20"/>
  <c r="E81" i="5"/>
  <c r="AG88" i="20"/>
  <c r="E71" i="5"/>
  <c r="E76" i="5"/>
  <c r="E52" i="5"/>
  <c r="J18" i="7" l="1"/>
  <c r="J19" i="7"/>
  <c r="J20" i="7"/>
  <c r="J21" i="7"/>
  <c r="J24" i="7"/>
  <c r="J23" i="7"/>
  <c r="J22" i="7"/>
  <c r="C109" i="20"/>
  <c r="C110" i="20" s="1"/>
  <c r="E87" i="5"/>
  <c r="AU60" i="20"/>
  <c r="AW60" i="20" s="1"/>
  <c r="AU65" i="20"/>
  <c r="AW65" i="20" s="1"/>
  <c r="AU62" i="20"/>
  <c r="AW62" i="20" s="1"/>
  <c r="E86" i="5"/>
  <c r="AU59" i="20"/>
  <c r="AU63" i="20"/>
  <c r="AW63" i="20" s="1"/>
  <c r="AU61" i="20"/>
  <c r="AW61" i="20" s="1"/>
  <c r="AU64" i="20"/>
  <c r="AW64" i="20" s="1"/>
  <c r="E23" i="6"/>
  <c r="E39" i="15"/>
  <c r="J26" i="7" l="1"/>
  <c r="E28" i="6"/>
  <c r="E58" i="6" s="1"/>
  <c r="E89" i="5"/>
  <c r="AW59" i="20"/>
  <c r="M18" i="7" l="1"/>
  <c r="O18" i="7" s="1"/>
  <c r="D59" i="20" s="1"/>
  <c r="M19" i="7"/>
  <c r="O19" i="7" s="1"/>
  <c r="D60" i="20" s="1"/>
  <c r="M20" i="7"/>
  <c r="O20" i="7" s="1"/>
  <c r="D61" i="20" s="1"/>
  <c r="M21" i="7"/>
  <c r="O21" i="7" s="1"/>
  <c r="D62" i="20" s="1"/>
  <c r="M24" i="7"/>
  <c r="O24" i="7" s="1"/>
  <c r="D65" i="20" s="1"/>
  <c r="M23" i="7"/>
  <c r="O23" i="7" s="1"/>
  <c r="D64" i="20" s="1"/>
  <c r="M22" i="7"/>
  <c r="O22" i="7" s="1"/>
  <c r="D63" i="20" s="1"/>
  <c r="C114" i="20"/>
  <c r="D67" i="20" l="1"/>
  <c r="D68" i="20" s="1"/>
  <c r="L20" i="7"/>
  <c r="Q20" i="7" s="1"/>
  <c r="L22" i="7"/>
  <c r="C63" i="20" s="1"/>
  <c r="E63" i="20" s="1"/>
  <c r="L23" i="7"/>
  <c r="C64" i="20" s="1"/>
  <c r="E64" i="20" s="1"/>
  <c r="L19" i="7"/>
  <c r="C60" i="20" s="1"/>
  <c r="E60" i="20" s="1"/>
  <c r="L18" i="7"/>
  <c r="L21" i="7"/>
  <c r="Q21" i="7" s="1"/>
  <c r="L24" i="7"/>
  <c r="Q22" i="7" l="1"/>
  <c r="Q23" i="7"/>
  <c r="C62" i="20"/>
  <c r="E62" i="20" s="1"/>
  <c r="Q19" i="7"/>
  <c r="C9" i="17"/>
  <c r="C61" i="20"/>
  <c r="E61" i="20" s="1"/>
  <c r="Q18" i="7"/>
  <c r="C59" i="20"/>
  <c r="C67" i="20" s="1"/>
  <c r="Q24" i="7"/>
  <c r="C65" i="20"/>
  <c r="E65" i="20" s="1"/>
  <c r="Q26" i="7" l="1"/>
  <c r="E59" i="20"/>
  <c r="C68" i="20"/>
  <c r="E67" i="20" l="1"/>
  <c r="E68" i="20" s="1"/>
  <c r="C10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G40" authorId="0" shapeId="0" xr:uid="{30F55738-A710-47F0-AEEC-E0FD9277974D}">
      <text>
        <r>
          <rPr>
            <b/>
            <sz val="9"/>
            <color indexed="81"/>
            <rFont val="Tahoma"/>
            <family val="2"/>
          </rPr>
          <t>Author:</t>
        </r>
        <r>
          <rPr>
            <sz val="9"/>
            <color indexed="81"/>
            <rFont val="Tahoma"/>
            <family val="2"/>
          </rPr>
          <t xml:space="preserve">
including 2 workers</t>
        </r>
      </text>
    </comment>
    <comment ref="CL51" authorId="0" shapeId="0" xr:uid="{F33C9A67-8B4C-4BAD-BCBF-76DFBDD7FF3E}">
      <text>
        <r>
          <rPr>
            <b/>
            <sz val="9"/>
            <color indexed="81"/>
            <rFont val="Tahoma"/>
            <family val="2"/>
          </rPr>
          <t>Author:</t>
        </r>
        <r>
          <rPr>
            <sz val="9"/>
            <color indexed="81"/>
            <rFont val="Tahoma"/>
            <family val="2"/>
          </rPr>
          <t xml:space="preserve">
includes Cooking for workers who eat daily </t>
        </r>
      </text>
    </comment>
    <comment ref="CL56" authorId="0" shapeId="0" xr:uid="{65E3D90C-D9AE-4477-9B03-DF721369051F}">
      <text>
        <r>
          <rPr>
            <b/>
            <sz val="9"/>
            <color indexed="81"/>
            <rFont val="Tahoma"/>
            <family val="2"/>
          </rPr>
          <t>Author:</t>
        </r>
        <r>
          <rPr>
            <sz val="9"/>
            <color indexed="81"/>
            <rFont val="Tahoma"/>
            <family val="2"/>
          </rPr>
          <t xml:space="preserve">
Total use, cooking and boiling water for human consumption</t>
        </r>
      </text>
    </comment>
    <comment ref="CL73" authorId="0" shapeId="0" xr:uid="{8FE2B1A0-9AE5-4268-9089-711FF8B5A659}">
      <text>
        <r>
          <rPr>
            <b/>
            <sz val="9"/>
            <color indexed="81"/>
            <rFont val="Tahoma"/>
            <family val="2"/>
          </rPr>
          <t>Author:</t>
        </r>
        <r>
          <rPr>
            <sz val="9"/>
            <color indexed="81"/>
            <rFont val="Tahoma"/>
            <family val="2"/>
          </rPr>
          <t xml:space="preserve">
For cooking and boiling water</t>
        </r>
      </text>
    </comment>
    <comment ref="CL78" authorId="0" shapeId="0" xr:uid="{E0060738-BB24-46A2-B4EE-3BB185996EE3}">
      <text>
        <r>
          <rPr>
            <b/>
            <sz val="9"/>
            <color indexed="81"/>
            <rFont val="Tahoma"/>
            <family val="2"/>
          </rPr>
          <t>Author:</t>
        </r>
        <r>
          <rPr>
            <sz val="9"/>
            <color indexed="81"/>
            <rFont val="Tahoma"/>
            <family val="2"/>
          </rPr>
          <t xml:space="preserve">
cooking, water boiling included</t>
        </r>
      </text>
    </comment>
    <comment ref="M102" authorId="0" shapeId="0" xr:uid="{06727C3C-2281-488C-B940-F02EE012A3BB}">
      <text>
        <r>
          <rPr>
            <b/>
            <sz val="9"/>
            <color indexed="81"/>
            <rFont val="Tahoma"/>
            <family val="2"/>
          </rPr>
          <t>Author:</t>
        </r>
        <r>
          <rPr>
            <sz val="9"/>
            <color indexed="81"/>
            <rFont val="Tahoma"/>
            <family val="2"/>
          </rPr>
          <t xml:space="preserve">
Peterson Kabata Njiru also inteviewwed in QC and information updated</t>
        </r>
      </text>
    </comment>
    <comment ref="FI102" authorId="0" shapeId="0" xr:uid="{48E3BD64-5A72-4AC3-843C-BD34CD605451}">
      <text>
        <r>
          <rPr>
            <b/>
            <sz val="9"/>
            <color indexed="81"/>
            <rFont val="Tahoma"/>
            <family val="2"/>
          </rPr>
          <t>Author:</t>
        </r>
        <r>
          <rPr>
            <sz val="9"/>
            <color indexed="81"/>
            <rFont val="Tahoma"/>
            <family val="2"/>
          </rPr>
          <t xml:space="preserve">
16 calves</t>
        </r>
      </text>
    </comment>
    <comment ref="CL104" authorId="0" shapeId="0" xr:uid="{FA4C50F5-91FB-4CA6-8511-C866FF036F74}">
      <text>
        <r>
          <rPr>
            <b/>
            <sz val="9"/>
            <color indexed="81"/>
            <rFont val="Tahoma"/>
            <family val="2"/>
          </rPr>
          <t>Author:</t>
        </r>
        <r>
          <rPr>
            <sz val="9"/>
            <color indexed="81"/>
            <rFont val="Tahoma"/>
            <family val="2"/>
          </rPr>
          <t xml:space="preserve">
cooking for workers </t>
        </r>
      </text>
    </comment>
    <comment ref="CG105" authorId="0" shapeId="0" xr:uid="{D68FF127-E3D8-435E-8B8D-E92508C2D5A1}">
      <text>
        <r>
          <rPr>
            <b/>
            <sz val="9"/>
            <color indexed="81"/>
            <rFont val="Tahoma"/>
            <family val="2"/>
          </rPr>
          <t>Author:</t>
        </r>
        <r>
          <rPr>
            <sz val="9"/>
            <color indexed="81"/>
            <rFont val="Tahoma"/>
            <family val="2"/>
          </rPr>
          <t xml:space="preserve">
including 10 workers</t>
        </r>
      </text>
    </comment>
    <comment ref="CL109" authorId="0" shapeId="0" xr:uid="{A8D362C3-907A-481D-82D6-52BF5896499C}">
      <text>
        <r>
          <rPr>
            <b/>
            <sz val="9"/>
            <color indexed="81"/>
            <rFont val="Tahoma"/>
            <family val="2"/>
          </rPr>
          <t>Author:</t>
        </r>
        <r>
          <rPr>
            <sz val="9"/>
            <color indexed="81"/>
            <rFont val="Tahoma"/>
            <family val="2"/>
          </rPr>
          <t xml:space="preserve">
Total use, cooking and boiling water for human consumption</t>
        </r>
      </text>
    </comment>
    <comment ref="CL118" authorId="0" shapeId="0" xr:uid="{67E205C2-1E29-4724-A5DB-07FD4382EA9B}">
      <text>
        <r>
          <rPr>
            <b/>
            <sz val="9"/>
            <color indexed="81"/>
            <rFont val="Tahoma"/>
            <family val="2"/>
          </rPr>
          <t>Author:</t>
        </r>
        <r>
          <rPr>
            <sz val="9"/>
            <color indexed="81"/>
            <rFont val="Tahoma"/>
            <family val="2"/>
          </rPr>
          <t xml:space="preserve">
cooking for 5 members and other workers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tc={DB11D8CE-258C-4E72-973F-926C197D95E6}</author>
  </authors>
  <commentList>
    <comment ref="G188" authorId="0" shapeId="0" xr:uid="{DB11D8CE-258C-4E72-973F-926C197D95E6}">
      <text>
        <t>[Threaded comment]
Your version of Excel allows you to read this threaded comment; however, any edits to it will get removed if the file is opened in a newer version of Excel. Learn more: https://go.microsoft.com/fwlink/?linkid=870924
Comment:
    Assumed 3 month storage (conservative) as cropping is typically twice per year for which manure is stored)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tc={D8A4561F-B874-416C-820A-CC14B4CA3125}</author>
  </authors>
  <commentList>
    <comment ref="C5" authorId="0" shapeId="0" xr:uid="{D8A4561F-B874-416C-820A-CC14B4CA3125}">
      <text>
        <t>[Threaded comment]
Your version of Excel allows you to read this threaded comment; however, any edits to it will get removed if the file is opened in a newer version of Excel. Learn more: https://go.microsoft.com/fwlink/?linkid=870924
Comment:
    VPA 5801
Reply:
    ok</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<sst xmlns="http://schemas.openxmlformats.org/spreadsheetml/2006/main" count="195780" uniqueCount="33487">
  <si>
    <t>Leakage</t>
  </si>
  <si>
    <t>Number of other cattle</t>
  </si>
  <si>
    <t>Number of poultry</t>
  </si>
  <si>
    <t>Number of sheep</t>
  </si>
  <si>
    <t>Reference</t>
  </si>
  <si>
    <t>Description</t>
  </si>
  <si>
    <t>Data</t>
  </si>
  <si>
    <t>Unit</t>
  </si>
  <si>
    <t>Source</t>
  </si>
  <si>
    <t>Baseline emissions</t>
  </si>
  <si>
    <t>IPCC default</t>
  </si>
  <si>
    <t>Number of dairy cows</t>
  </si>
  <si>
    <t>units</t>
  </si>
  <si>
    <t>Number of breeding swine</t>
  </si>
  <si>
    <t>Number of goat</t>
  </si>
  <si>
    <t>Density of methane (conversion factor)</t>
  </si>
  <si>
    <t>tonne/m3</t>
  </si>
  <si>
    <t>Maximum methane producing capacity for manure produced by dairy cows</t>
  </si>
  <si>
    <t>m3 CH4/kg</t>
  </si>
  <si>
    <t>Daily volatile solid excreted for livestock category T in g dry matter per dairy cows</t>
  </si>
  <si>
    <t>kg/hd/day</t>
  </si>
  <si>
    <t>Daily volatile solid excreted for livestock category T in g dry matter per goat</t>
  </si>
  <si>
    <t>Daily volatile solid excreted for livestock category T in g dry matter per market swine</t>
  </si>
  <si>
    <t>Daily volatile solid excreted for livestock category T in g dry matter per breeding swine</t>
  </si>
  <si>
    <t>Daily volatile solid excreted for livestock category T in g dry matter per sheep</t>
  </si>
  <si>
    <t>Daily volatile solid excreted for livestock category T in g dry matter per other cattle</t>
  </si>
  <si>
    <t>Daily volatile solid excreted for livestock category T in g dry matter per poultry</t>
  </si>
  <si>
    <t>Days</t>
  </si>
  <si>
    <t>Days per year</t>
  </si>
  <si>
    <t>Fuel substitution</t>
  </si>
  <si>
    <t>Fraction of non-renewable biomass</t>
  </si>
  <si>
    <t>%</t>
  </si>
  <si>
    <t xml:space="preserve">Net calorific value of the non-renewable biomass that is substituted </t>
  </si>
  <si>
    <t>TJ/tonne</t>
  </si>
  <si>
    <t>Project emissions</t>
  </si>
  <si>
    <t>date from</t>
  </si>
  <si>
    <t>date to</t>
  </si>
  <si>
    <t>Sum</t>
  </si>
  <si>
    <t>Plants in operation</t>
  </si>
  <si>
    <t>https://globalgoals.goldstandard.org/standards/RU-2020-PR-V1.2-GWP-values.pdf</t>
  </si>
  <si>
    <t>Projected usage rate</t>
  </si>
  <si>
    <t>m3</t>
  </si>
  <si>
    <t>startDate</t>
  </si>
  <si>
    <t>survey_datetime</t>
  </si>
  <si>
    <t>Name of data collector</t>
  </si>
  <si>
    <t>Plant ID-Project HH</t>
  </si>
  <si>
    <t xml:space="preserve">Project HH Name </t>
  </si>
  <si>
    <t>Project HH Phone number</t>
  </si>
  <si>
    <t>GPS of Biogas System (A) (Longitude)</t>
  </si>
  <si>
    <t>GPS of Biogas System (A) (Latitude)</t>
  </si>
  <si>
    <t>County</t>
  </si>
  <si>
    <t>Zone 2 - Geographic</t>
  </si>
  <si>
    <t>Zone 4 - Geographic</t>
  </si>
  <si>
    <t>Baseline HH Name of respondent</t>
  </si>
  <si>
    <t xml:space="preserve">telephone number HH head </t>
  </si>
  <si>
    <t>alternative number HH head</t>
  </si>
  <si>
    <t>GPS Latitude</t>
  </si>
  <si>
    <t>GPS longitude</t>
  </si>
  <si>
    <t>GPS location altitude</t>
  </si>
  <si>
    <t>GPS location accuracy</t>
  </si>
  <si>
    <t>Does the household have a biogas digester</t>
  </si>
  <si>
    <t>respondents gender</t>
  </si>
  <si>
    <t>respondents relationship to the head of HH</t>
  </si>
  <si>
    <t>Gender of the head of HH</t>
  </si>
  <si>
    <t>head of HH age group</t>
  </si>
  <si>
    <t>HH head highest education level</t>
  </si>
  <si>
    <t>Do you or anyone in your HH use Social Media</t>
  </si>
  <si>
    <t>If Yes which social Media?</t>
  </si>
  <si>
    <t>How many people permanently live in your HH?</t>
  </si>
  <si>
    <t>Number of children in the household under 18 yrs</t>
  </si>
  <si>
    <t>Which of the following meals do you prepare?</t>
  </si>
  <si>
    <t>Which type of fuel do you use</t>
  </si>
  <si>
    <t xml:space="preserve">Frequency of firewood Use </t>
  </si>
  <si>
    <t>Frequency of LPG use</t>
  </si>
  <si>
    <t>Frequency of electric stove use</t>
  </si>
  <si>
    <t>Frequency of charcoal use</t>
  </si>
  <si>
    <t>Frequency of kerosene use</t>
  </si>
  <si>
    <t xml:space="preserve">Frequency of Other fuel </t>
  </si>
  <si>
    <t>Apart from your main fuel do you use secondary fuels</t>
  </si>
  <si>
    <t>Which source of fuel do you MOSTLY use to cook BREAKFAST</t>
  </si>
  <si>
    <t>which source of fuel do you secondary use to cook breakfast</t>
  </si>
  <si>
    <t>Which source of fuel do you MOSTLY use to cook LUNCH</t>
  </si>
  <si>
    <t>which source of fuel do you secondary use to cook lunch</t>
  </si>
  <si>
    <t>Which source of fuel do you MOSTLY  use to cook DINNER</t>
  </si>
  <si>
    <t>which source of fuel do you secondary use to cook dinner</t>
  </si>
  <si>
    <t>Which source of fuel do you MOSTLY use to BOIL WATER for human consumption</t>
  </si>
  <si>
    <t>Other Secondary Source of fuel used to boil water for human consumption</t>
  </si>
  <si>
    <t>other than breakfast lunch or dinner are there OTHER MOMENTS you cook for the HH</t>
  </si>
  <si>
    <t>If there are other cooking moments which fuel do you MAINLY use (Main fuel)</t>
  </si>
  <si>
    <t>If there are other cooking moments which fuel do you secondarily use (Secondary fuel)</t>
  </si>
  <si>
    <t>Which dishes do you prepare during the other cooking moments</t>
  </si>
  <si>
    <t>Which fuel type or fire source do you use MOSTLY for cooking</t>
  </si>
  <si>
    <t>Why do you choose to use this fuel most(Most important fuel)</t>
  </si>
  <si>
    <t>Do you use more than one type of fuel</t>
  </si>
  <si>
    <t xml:space="preserve">What other fuel type do you use </t>
  </si>
  <si>
    <t>What other fuel type do you use (Specify)</t>
  </si>
  <si>
    <t>What are the usual reasons you use more than one fuel at the same time</t>
  </si>
  <si>
    <t>What is the most important stove used for cooking</t>
  </si>
  <si>
    <t>photo of stove</t>
  </si>
  <si>
    <t>where do you mostly use this stove</t>
  </si>
  <si>
    <t xml:space="preserve">Other than cooking and boiling water for human consumption, what else do you use fuel for? </t>
  </si>
  <si>
    <t>How many meals do you cook per day</t>
  </si>
  <si>
    <t>How many people typically eat in your household per day?</t>
  </si>
  <si>
    <t>What type of fuel does the household use for  cooking</t>
  </si>
  <si>
    <t>Quantity of wood per day (Kgs)</t>
  </si>
  <si>
    <t>cost of wood per week (Kes)</t>
  </si>
  <si>
    <t>Quantity of charcoal per day (Kgs)</t>
  </si>
  <si>
    <t>Cost of charcoal per week (Kes)</t>
  </si>
  <si>
    <t>Quantity of LPG per day (Kg/Cylinder)</t>
  </si>
  <si>
    <t>Cost of LPG per week (Kes)</t>
  </si>
  <si>
    <t>Quantity of Kerosene per day (litres)</t>
  </si>
  <si>
    <t>Cost of Kerosene per week (Kes)</t>
  </si>
  <si>
    <t>Quantity of Electricity per day (Kwh)</t>
  </si>
  <si>
    <t>Cost of electricity per week (Kes)</t>
  </si>
  <si>
    <t xml:space="preserve">Quantity of other fuel per day </t>
  </si>
  <si>
    <t>Cost of other fuel per week (Kes)</t>
  </si>
  <si>
    <t>How is wood fuel used for cooking obtained</t>
  </si>
  <si>
    <t>what percentage of wood is hand collected</t>
  </si>
  <si>
    <t>what percentage of wood is purchased</t>
  </si>
  <si>
    <t>Total</t>
  </si>
  <si>
    <t>How is charcoal used for cooking obtained</t>
  </si>
  <si>
    <t>what percentage of charcoal is hand collected</t>
  </si>
  <si>
    <t>what percentage of charcoal  is purchased</t>
  </si>
  <si>
    <t>how is LPG used for cooking obtained</t>
  </si>
  <si>
    <t>what percentage of LPG  is purchased</t>
  </si>
  <si>
    <t>how is kerosene used for cooking obtained</t>
  </si>
  <si>
    <t>what percentage of kerosene is purchased</t>
  </si>
  <si>
    <t>how is electricity used for cooking obtained</t>
  </si>
  <si>
    <t>what percentage of electricity is purchased</t>
  </si>
  <si>
    <t>how is OTHER Fuel used for cooking obtained</t>
  </si>
  <si>
    <t>what percentage of OTHER FUEL is collected</t>
  </si>
  <si>
    <t>what percentage of OTHER FUEL is purchased</t>
  </si>
  <si>
    <t>If WOOD was hand collected what DISTANCE  did you travel collecting fuel(Km)</t>
  </si>
  <si>
    <t>If  WOOD was hand collected how much TIME did you spend collecting fuel (hours)</t>
  </si>
  <si>
    <t>If WOOD was hand collected how FREQUENT did you collect the fuel (times per week)</t>
  </si>
  <si>
    <t>If CHARCOAL was hand collected what DISTANCE  did you travel collecting fuel(Km)</t>
  </si>
  <si>
    <t>If CHARCOAL was hand collected how much TIME did you spend collecting fuel (hours)</t>
  </si>
  <si>
    <t>If CHARCOAL was hand collected how FREQUENT did you collect the fuel (times per week)</t>
  </si>
  <si>
    <t>If Other fuel was hand collected what DISTANCE did you travel collecting fuel(Km)</t>
  </si>
  <si>
    <t>If other fuel was hand collected how much TIME did you spend collecting fuel (hours)</t>
  </si>
  <si>
    <t>If other fuel was hand collected how FREQUENT did you collect the fuel (times per week)</t>
  </si>
  <si>
    <t>If hand collected who is responsible for collecting fuel</t>
  </si>
  <si>
    <t>Does the Stove you use change depending on dry or wet season</t>
  </si>
  <si>
    <t>why does the type of cookstove you use change depending on the season</t>
  </si>
  <si>
    <t>Does the amount of cook fuel you use change depending on Dry/Wet Season</t>
  </si>
  <si>
    <t>If there are seasonal changes to amount of cooking fuel you use  what is the reason</t>
  </si>
  <si>
    <t>If the amount of fuel change depending on seasonal change in which season do you use more fuel?</t>
  </si>
  <si>
    <t>If fuel wood is used, from where is it collected</t>
  </si>
  <si>
    <t>If fuel wood is used from where is it collected MAINLY</t>
  </si>
  <si>
    <t xml:space="preserve">What is the main source of cooking fuel you used 5 years ago </t>
  </si>
  <si>
    <t>What is the main source of cooking fuel you use now</t>
  </si>
  <si>
    <t>How much TIME did you spend collecting fuel WOOD per EVENT 5 years ago? (Hours)</t>
  </si>
  <si>
    <t>how much TIME  do you spend collecting fuel WOOD  NOW (hours )</t>
  </si>
  <si>
    <t>What DISTANCE did you travel to collect WOOD  5 years ago (kms)</t>
  </si>
  <si>
    <t>What DISTANCE  do you travel to collect fuel WOOD NOW  (kms)</t>
  </si>
  <si>
    <t>How much TIME did you spend collecting CHARCOAL per EVENT 5 years ago(hours )</t>
  </si>
  <si>
    <t>how much TIME do you spend collecting CHARCOAL NOW (hours )</t>
  </si>
  <si>
    <t>What DISTANCE did you travel to collect CHARCOAL  5 years ago (kms)</t>
  </si>
  <si>
    <t>What DISTANCE do you travel to collect CHARCOAL NOW (kms)</t>
  </si>
  <si>
    <t>What distance did you travel to collect other fuel type 5 years ago (kms)</t>
  </si>
  <si>
    <t>How much TIME did you spend collecting other fuel type 5 years ago (hours )</t>
  </si>
  <si>
    <t>What DISTANCE do you travel to collect other fuel type NOW (kms)</t>
  </si>
  <si>
    <t>how much TIME do you spend collecting other fuel type NOW (hours )</t>
  </si>
  <si>
    <t>Has the DISTANCE you walk to collect fuel wood changed in the last 5 years</t>
  </si>
  <si>
    <t>Has the time you spend to collect fuel WOOD changed in the last 5 years?</t>
  </si>
  <si>
    <t>Has the price of fuel WOOD changed in the last 5 years?</t>
  </si>
  <si>
    <t>If the price of fuel has changed, how have you addressed the change?</t>
  </si>
  <si>
    <t>Is the quantity of fuel wood collected sufficient to cover your cooking needs?</t>
  </si>
  <si>
    <t>which of the following animals of different types do you own?</t>
  </si>
  <si>
    <t>Specify OTHER TYPE of animal you own</t>
  </si>
  <si>
    <t>how many DAIRY COWS on average do you have</t>
  </si>
  <si>
    <t>how many OTHER CATTLE on average do you have?</t>
  </si>
  <si>
    <t>how many MARKET SWINE on average do you have</t>
  </si>
  <si>
    <t>how many BREEDING SWINE on average do you have</t>
  </si>
  <si>
    <t>how many POULTRY on average do you have</t>
  </si>
  <si>
    <t>how many SHEEP on average do you have</t>
  </si>
  <si>
    <t>how many GOATS on average do you have</t>
  </si>
  <si>
    <t>how many OTHER ANIMALS of different types do you own</t>
  </si>
  <si>
    <t>what amount of dung do your DAIRY COWS produce PER DAY  (kgs)</t>
  </si>
  <si>
    <t>what amount of dung do your OTHER CATTLE produce PER DAY (kgs)</t>
  </si>
  <si>
    <t>what amount of dung do your MAREKT SWINE produce PER DAY (kgs)</t>
  </si>
  <si>
    <t>what amount of dung do your BREEDING SWINE produce PER DAY (kgs)</t>
  </si>
  <si>
    <t>what amount of dung do your POULTRY produce PER DAY (kgs)</t>
  </si>
  <si>
    <t>what amount of dung do your SHEEP produce PER DAY (kgs)</t>
  </si>
  <si>
    <t>what amount of dung do your GOATS produce PER DAY (kgs)</t>
  </si>
  <si>
    <t>what amount of dung do your OTHER ANIMALS produce PER DAY (kgs)</t>
  </si>
  <si>
    <t>during the DRY SEASON how do you keep your DAIRY COWS</t>
  </si>
  <si>
    <t>how many hours per day do your DAIRY COWS WALK FREELY  in a field during the DRY season</t>
  </si>
  <si>
    <t>how many hours per day do your DAIRY COWS kept in a CONFINED area during the DRY season</t>
  </si>
  <si>
    <t>how do you keep your DAIRY COWS  during the WET  season</t>
  </si>
  <si>
    <t>how many hours per day do your DAIRY COWS WALK FREELY in a field during the WET season</t>
  </si>
  <si>
    <t>how many hours per day do your DAIRY COWS kept in a CONFINED area during the WET  season</t>
  </si>
  <si>
    <t>During the DRY season how do you keep your OTHER CATTLE</t>
  </si>
  <si>
    <t>how many hours per day do your OTHER CATTLE WALK FREELY in a field during the DRY season</t>
  </si>
  <si>
    <t>how many hours per day do your OTHER CATTLE kept in a CONFINED area during the DRY  season</t>
  </si>
  <si>
    <t>how do you keep your OTHER CATTLE during the WET season?</t>
  </si>
  <si>
    <t>how many hours per day do your OTHER CATTLE WALK FREELY in a field during the WET season</t>
  </si>
  <si>
    <t>how many hours per day do your OTHER CATTLE kept in a CONFINED area during the WET  season</t>
  </si>
  <si>
    <t>during the DRY season how do you keep your MARKET SWINE</t>
  </si>
  <si>
    <t>how many hours per day do your MARKET SWINE WALK FREELY in a field during the DRY season</t>
  </si>
  <si>
    <t>how many hours per day do your MARKET SWINE kept in a CONFINED area during the DRY  season</t>
  </si>
  <si>
    <t>how do you keep your MARKET SWINE during the WET season?</t>
  </si>
  <si>
    <t>how many hours per day do your MARKET SWINE WALK FREELY in a field during the WET season</t>
  </si>
  <si>
    <t>how many hours per day do your MARKET SWINE kept in a confined area during the WET  season</t>
  </si>
  <si>
    <t>during the DRY season how do you keep your BREEDING SWINE</t>
  </si>
  <si>
    <t>how many hours per day do your BREEDING SWINE WALK FREELY in a field during the DRY season</t>
  </si>
  <si>
    <t>how many hours per day do your BREEDING SWINE kept in a CONFINED area during the DRY  season</t>
  </si>
  <si>
    <t>how do you keep your BREEDING SWINE during the WET season?</t>
  </si>
  <si>
    <t>how many hours per day do your BREEDING SWINE WALK FREELY in a field during the WET season</t>
  </si>
  <si>
    <t>how many hours per day do your BREEDING SWINE kept in a CONFINED area during the WET  season</t>
  </si>
  <si>
    <t>during the DRY season how do you keep your POULTRY</t>
  </si>
  <si>
    <t>how many hours per day do your POULTRY WALK FREELY in a field during the DRY season</t>
  </si>
  <si>
    <t>how many hours per day do your POULTRY kept in a CONFINED area during the DRY  season</t>
  </si>
  <si>
    <t>how do you keep your POULTRY during the WET season?</t>
  </si>
  <si>
    <t>how many hours per day do your POULTRY WALK FREELY in a field during the WET season</t>
  </si>
  <si>
    <t>how many hours per day do your POULTRY kept in a CONFINED area during the WET  season</t>
  </si>
  <si>
    <t xml:space="preserve">during the DRY season how do you keep your SHEEP </t>
  </si>
  <si>
    <t>how many hours per day do your SHEEP walk freely in a field during the DRY season</t>
  </si>
  <si>
    <t>how many hours per day do your SHEEP kept in a confined area during the DRY  season</t>
  </si>
  <si>
    <t>How do you keep your SHEEP during the WET season</t>
  </si>
  <si>
    <t>how many hours per day do your SHEEP walk freely in a field during the WET season</t>
  </si>
  <si>
    <t>how many hours per day do your SHEEP kept in a confined area during the WET  season</t>
  </si>
  <si>
    <t xml:space="preserve">during the DRY season how do you keep your GOATS </t>
  </si>
  <si>
    <t>how many hours per day do your GOATS walk freely in a field during the DRY season</t>
  </si>
  <si>
    <t>how many hours per day do your GOATS kept in a confined area during the DRY  season</t>
  </si>
  <si>
    <t>How do you keep your GOATS during the WET season</t>
  </si>
  <si>
    <t>how many hours per day do your GOATS walk freely in a field during the WET season</t>
  </si>
  <si>
    <t>how many hours per day do your GOATS kept in a confined area during the WET  season</t>
  </si>
  <si>
    <t>during the DRY season how do you keep your OTHER ANIMALS</t>
  </si>
  <si>
    <t>how many hours per day do your OTHER ANIMALS walk freely in a field during the DRY season</t>
  </si>
  <si>
    <t>how many hours per day do your OTHER ANIMALS kept in a confined area during the DRY  season</t>
  </si>
  <si>
    <t>how do you keep your OTHER ANIMALS during the WET season?</t>
  </si>
  <si>
    <t>how many hours per day do your OTHER ANIMALS WALK FREELY in a field during the WET season</t>
  </si>
  <si>
    <t>how many hours per day do your OTHER ANIMALS kept in a CONFINED area during the WET  season</t>
  </si>
  <si>
    <t>when do the rainy months occur</t>
  </si>
  <si>
    <t>for how long does WET/RAINY season last (days/month)</t>
  </si>
  <si>
    <t>what do you do with the manure of the DAIRY COW  that is LEFT in the FIELD During DRY season</t>
  </si>
  <si>
    <t>What percentage of DAIRY COW manure that is LEFT in the FIELD during DRY Season do you COLLECT?</t>
  </si>
  <si>
    <t>What percentage of DAIRY COW manure that is LEFT in the FIELD during DRY Season do you LEAVE out there?</t>
  </si>
  <si>
    <t>what do you do with the manure of the DAIRY COW  that is left in the FIELD During WET season</t>
  </si>
  <si>
    <t>What percentage of DAIRY COW manure that is LEFT in the FIELD during WET Season do you COLLECT?</t>
  </si>
  <si>
    <t>What percentage of DAIRY COW manure that is LEFT in the FIELD during WET Season do you LEAVE OUT there?</t>
  </si>
  <si>
    <t>what do you do with the manure of the OTHER CATTLE  that is LEFT in the FIELD During DRY season</t>
  </si>
  <si>
    <t>What percentage of OTHER CATTLE  manure that is LEFT in the field during DRY Season do you COLLECT?</t>
  </si>
  <si>
    <t>What percentage of OTHER CATTLE manure that is LEFT in the field during DRY Season do you LEAVE  OUT there?</t>
  </si>
  <si>
    <t>what do you do with the manure of the OTHER CATTLE  that is LEFT in the FIELD During WET season</t>
  </si>
  <si>
    <t>What percentage of OTHER CATTLE manure that is LEFT in the FIELD during WET Season do you COLLECT?</t>
  </si>
  <si>
    <t>What percentage of OTHER CATTLE manure that is LEFT in the FIELD during WET Season do you LEAVE OUT there?</t>
  </si>
  <si>
    <t>what do you do with the manure of the MARKET SWINE that is LEFT in the FIELD During DRY season</t>
  </si>
  <si>
    <t>What percentage of MARKET SWINE manure that is LEFT in the field during DRY Season do you COLLECT?</t>
  </si>
  <si>
    <t>What percentage of MARKET SWINE manure that is LEFT in the field during DRY Season do you LEAVE out there?</t>
  </si>
  <si>
    <t>what do you do with the manure of the MARKET SWINE  that is LEFT in the FIELD During WET season</t>
  </si>
  <si>
    <t>What percentage of MARKET SWINE manure that is LEFT in the field during WET Season do you COLLECT?</t>
  </si>
  <si>
    <t>What percentage of MARKET SWINE manure that is left in the field during WET Season do you LEAVE OUT there?</t>
  </si>
  <si>
    <t>what do you do with the manure of the BREEDING SWINE that is LEFT in the FIELD During DRY season</t>
  </si>
  <si>
    <t>What percentage of BREEDING SWINE manure that is left in the field during DRY Season do you COLLECT?</t>
  </si>
  <si>
    <t>What percentage of BREEDING SWINE manure that is left in the field during DRY Season do you LEAVE OUT there?</t>
  </si>
  <si>
    <t>what do you do with the manure of the BREEDING SWINE  that is left in the FIELD During WET season</t>
  </si>
  <si>
    <t>What percentage of BREEDING SWINE manure that is LEFT in the field during WET Season do you COLLECT?</t>
  </si>
  <si>
    <t>What percentage of BREEDING SWINE manure that is left in the FIELD during WET Season do you LEAVE OUT there?</t>
  </si>
  <si>
    <t>what do you do with the manure of the POULTRY that is LEFT in the FIELD During DRY season</t>
  </si>
  <si>
    <t>What percentage of POULTRY manure that is LEFT in the FIELD during DRY Season do you COLLECT?</t>
  </si>
  <si>
    <t>What percentage of POULTRY manure that is LEFT in the FIELD during DRY Season do you LEAVE OUT there?</t>
  </si>
  <si>
    <t>what do you do with the manure of the POULTRY  that is LEFT in the FIELD During WET season</t>
  </si>
  <si>
    <t>What percentage of POULTRY manure that is LEFT in the FIELD during WET Season do you COLLECT?</t>
  </si>
  <si>
    <t>What percentage of POULTRY manure that is LEFT in the FIELD during WET Season do you LEAVE OUT there?</t>
  </si>
  <si>
    <t>what do you do with the manure of the SHEEP that is LEFT in the FIELD During DRY season</t>
  </si>
  <si>
    <t>What percentage of SHEEP manure that is LEFT in the FIELD during DRY Season do you COLLECT?</t>
  </si>
  <si>
    <t>What percentage of SHEEP manure that is LEFT in the FIELD during DRY Season do you LEAVE out there?</t>
  </si>
  <si>
    <t>what do you do with the manure of the SHEEP that is LEFT in the FIELD During WET season</t>
  </si>
  <si>
    <t>what do you do with the manure of the GOATS that is LEFT in the FIELD During DRY season</t>
  </si>
  <si>
    <t>What percentage of GOATS manure that is LEFT in the FIELD during DRY Season do you COLLECT?</t>
  </si>
  <si>
    <t>What percentage of GOATS manure that is LEFT in the FIELD during DRY Season do you LEAVE out there?</t>
  </si>
  <si>
    <t>what do you do with the manure of the GOATS that is LEFT in the FIELD During WET season</t>
  </si>
  <si>
    <t>What percentage of GOATS manure that is LEFT in the FIELD during WET Season do you COLLECT?</t>
  </si>
  <si>
    <t>What percentage of GOATS manure that is LEFT in the FIELD during WET Season do you LEAVE out there?</t>
  </si>
  <si>
    <t>what do you do with the manure of the OTHER ANIMALS that is LEFT in the FIELD During DRY season</t>
  </si>
  <si>
    <t>What percentage of OTHER ANIMALS manure that is LEFT in the FIELD during DRY Season do you COLLECT?</t>
  </si>
  <si>
    <t>What percentage of OTHER ANIMALS manure that is LEFT in the FIELD during DRY Season do you LEAVE out there?</t>
  </si>
  <si>
    <t>what do you do with the manure of the OTHER ANIMALS  that is LEFT in the FIELD During WET season</t>
  </si>
  <si>
    <t>What percentage of OTHER ANIMALS manure that is LEFT in the FIELD during WET Season do you COLLECT?</t>
  </si>
  <si>
    <t>What percentage of OTHER ANIMALS manure that is LEFT in the FIELD during WET Season do you LEAVE OUT there?</t>
  </si>
  <si>
    <t>How do you manage your manure?</t>
  </si>
  <si>
    <t>percentage of UNCOVERED LAGOON during DRY Season</t>
  </si>
  <si>
    <t>percentage of LIQUID SLURRY during DRY season</t>
  </si>
  <si>
    <t>percentage of SOLID STORAGE during DRY season</t>
  </si>
  <si>
    <t>percentage of DRY LOT during DRY season</t>
  </si>
  <si>
    <t>percentage of DAILY SPREAD during DRY season</t>
  </si>
  <si>
    <t>percentage of BURNT FOR FUEL during DRY season</t>
  </si>
  <si>
    <t>percentage of COMPOSTING during DRY season</t>
  </si>
  <si>
    <t>percentage of OTHER MANURE MANAGEMENT during DRY season</t>
  </si>
  <si>
    <t>percentage of UNCOVERED LAGOON during WET Season</t>
  </si>
  <si>
    <t>percentage of LIQUIDSLURRY during WET season</t>
  </si>
  <si>
    <t>percentage of SOLID STORAGE during WET season</t>
  </si>
  <si>
    <t>percentage of DRY LOT during WET season</t>
  </si>
  <si>
    <t>percentage of DAILY SPREAD during WET season</t>
  </si>
  <si>
    <t>percentage of BURNT FOR FUEL during WET season</t>
  </si>
  <si>
    <t>percentage of COMPOSTING during WET season</t>
  </si>
  <si>
    <t>percentage of OTHER MANURE MANAGEMENT during WET season</t>
  </si>
  <si>
    <t>Specify the percentage of DAIRY COW manure collected from the FIELD and stored as UNCOVERED LAGOON during DRY season</t>
  </si>
  <si>
    <t>Specify the percentage of DAIRY COW manure collected from the FIELD and stored as LIQUID SLURRY during DRY season</t>
  </si>
  <si>
    <t>Specify the percentage of DAIRY COW manure collected from the FIELD and stored as SOLID STORAGE during DRY season</t>
  </si>
  <si>
    <t>Specify the percentage of DAIRY COW manure collected from the FIELD and stored as DRY LOT during DRY season</t>
  </si>
  <si>
    <t>Specify the percentage of DAIRY COW manure collected from the FIELD and stored as DAILY SPREAD during DRY season</t>
  </si>
  <si>
    <t>Specify the percentage of DAIRY COW manure collected from the FIELD and stored as BURNT FOR FUEL during DRY season</t>
  </si>
  <si>
    <t>Specify the percentage of DAIRY COW manure collected from the FIELD and stored as COMPOSTING during DRY season</t>
  </si>
  <si>
    <t>Specify the percentage of DAIRY COW manure collected from the FIELD and stored as OTHER METHOD during DRY season</t>
  </si>
  <si>
    <t>Specify the percentage of OTHER CATTLE manure collected from the FIELD and stored as UNCOVERED LAGOON during DRY season</t>
  </si>
  <si>
    <t>Specify the percentage of OTHER CATTLE manure collected from the FIELD and stored as LIQUID SLURRY during DRY season</t>
  </si>
  <si>
    <t>Specify the percentage of OTHER CATTLE manure collected from the FIELD and stored as SOLID STORAGE during DRY season</t>
  </si>
  <si>
    <t>Specify the percentage of OTHER CATTLE manure collected from the FIELD and stored as DRY LOT during DRY season</t>
  </si>
  <si>
    <t>Specify the percentage of OTHER CATTLE manure collected from the FIELD and stored as DAILY SPREAD during DRY season</t>
  </si>
  <si>
    <t>Specify the percentage of OTHER CATTLE manure collected from the FIELD and stored as BURNT FOR FUEL during DRY season</t>
  </si>
  <si>
    <t>Specify the percentage of OTHER CATTLE manure collected from the FIELD and stored as COMPOSTING during DRY season</t>
  </si>
  <si>
    <t>Specify the percentage of OTHER CATTLE manure collected from the FIELD and stored as OTHER METHOD during DRY season</t>
  </si>
  <si>
    <t>Specify the percentage of MARKET SWINE manure collected from the FIELD and stored as UNCOVERED LAGOON during DRY season</t>
  </si>
  <si>
    <t>Specify the percentage of MARKET SWINE manure collected from the FIELD and stored as LIQUID SLURRY during DRY season</t>
  </si>
  <si>
    <t>Specify the percentage of MARKET SWINE manure collected from the FIELD and stored as SOLID STORAGE during DRY season</t>
  </si>
  <si>
    <t>Specify the percentage of MARKET SWINE manure collected from the FIELD and stored as DRY LOT during DRY season</t>
  </si>
  <si>
    <t>Specify the percentage of MARKET SWINE manure  collected from the FIELD and stored as DAILY SPREAD during DRY season</t>
  </si>
  <si>
    <t>Specify the percentage of MARKET SWINE manure  collected from the FIELD and stored as BURNT FOR FUEL during DRY season</t>
  </si>
  <si>
    <t>Specify the percentage of MARKET SWINE manure  collected from the FIELD and stored as COMPOSTING during DRY season</t>
  </si>
  <si>
    <t>Specify the percentage of MARKET SWINE manure  collected from the FIELD and stored as OTHER METHOD during DRY season</t>
  </si>
  <si>
    <t>Specify the percentage of BREEDING SWINE manure  collected from the FIELD and stored as UNCOVERED LAGOON during DRY season</t>
  </si>
  <si>
    <t>Specify the percentage of BREEDING SWINE manure  collected from the FIELD and stored as LIQUID SLURRY during DRY season</t>
  </si>
  <si>
    <t>Specify the percentage of BREEDING SWINE manure  collected from the FIELD and stored as SOLID STORAGE during DRY season</t>
  </si>
  <si>
    <t>Specify the percentage of BREEDING SWINE manure  collected from the FIELD and stored as DRY LOT during DRY season</t>
  </si>
  <si>
    <t>Specify the percentage of BREEDING SWINE manure  collected from the FIELD and stored as DAILY SPREAD during DRY season</t>
  </si>
  <si>
    <t>Specify the percentage of BREEDING SWINE manure  collected from the FIELD and stored as BURNT FOR FUEL during DRY season</t>
  </si>
  <si>
    <t>Specify the percentage of BREEDING SWINE manure  collected from the FIELD and stored as COMPOSTING during DRY season</t>
  </si>
  <si>
    <t>Specify the percentage of BREEDING SWINE manure  collected from the FIELD and stored as OTHER METHOD during DRY season</t>
  </si>
  <si>
    <t>TOTAL</t>
  </si>
  <si>
    <t>Specify the percentage of POULTRY manure  collected from the FIELD and stored as UNCOVERED LAGOON during DRY season</t>
  </si>
  <si>
    <t>Specify the percentage of POULTRY manure  collected from the FIELD and stored as LIQUID SLURRY during DRY season</t>
  </si>
  <si>
    <t>Specify the percentage of POULTRY manure  collected from the FIELD and stored as SOLID STORAGE during DRY season</t>
  </si>
  <si>
    <t>Specify the percentage of POULTRY manure  collected from the FIELD and stored as DRY LOT during DRY season</t>
  </si>
  <si>
    <t>Specify the percentage of POULTRY manure  collected from the FIELD and stored as DAILY SPREAD during DRY season</t>
  </si>
  <si>
    <t>Specify the percentage of POULTRY manure  collected from the FIELD and stored as BURNT FOR FUEL during DRY season</t>
  </si>
  <si>
    <t>Specify the percentage of POULTRY manure  collected from the FIELD and stored as COMPOSTING during DRY season</t>
  </si>
  <si>
    <t>Specify the percentage of POULTRY manure collected from the FIELD and stored as OTHER METHOD during DRY season</t>
  </si>
  <si>
    <t>Specify the percentage of SHEEP manure  collected from the FIELD and stored as UNCOVERED LAGOON during DRY season</t>
  </si>
  <si>
    <t>Specify the percentage of SHEEP manure  collected from the FIELD and stored as LIQUID SLURRY during DRY season</t>
  </si>
  <si>
    <t>Specify the percentage of SHEEP manure  collected from the FIELD and stored as SOLID STORAGE during DRY season</t>
  </si>
  <si>
    <t>Specify the percentage of SHEEP manure  collected from the FIELD and stored as DRY LOT during DRY season</t>
  </si>
  <si>
    <t>Specify the percentage of SHEEP manure  collected from the FIELD and stored as DAILY SPREAD during DRY season</t>
  </si>
  <si>
    <t>Specify the percentage of SHEEP manure  collected from the FIELD and stored as BURNT FOR FUEL during DRY season</t>
  </si>
  <si>
    <t>Specify the percentage of SHEEP manure  collected from the FIELD and stored as COMPOSTING during DRY season</t>
  </si>
  <si>
    <t>Specify the percentage of SHEEP manure  collected from the FIELD and stored as OTHER METHOD during DRY season</t>
  </si>
  <si>
    <t>Specify the percentage of GOAT manure  collected from the FIELD and stored as UNCOVERED LAGOON during DRY season</t>
  </si>
  <si>
    <t>Specify the percentage of GOAT manure  collected from the FIELD and stored as LIQUID SLURRY during DRY season</t>
  </si>
  <si>
    <t>Specify the percentage of GOAT manure  collected from the FIELD and stored as SOLID STORAGE during DRY season</t>
  </si>
  <si>
    <t>Specify the percentage of GOAT manure  collected from the FIELD and stored as DRY LOT during DRY season</t>
  </si>
  <si>
    <t>Specify the percentage of GOAT manure  collected from the FIELD and stored as DAILY SPREAD during DRY season</t>
  </si>
  <si>
    <t>Specify the percentage of GOAT manure  collected from the FIELD and stored as BURNT FOR FUEL during DRY season</t>
  </si>
  <si>
    <t>Specify the percentage of GOAT manure  collected from the FIELD and stored as COMPOSTING during DRY season</t>
  </si>
  <si>
    <t>Specify the percentage of GOAT manure  collected from the FIELD and stored as OTHER METHOD during DRY season</t>
  </si>
  <si>
    <t>Specify the percentage of OTHER ANIMAL manure  collected from the FIELD and stored as UNCOVERED LAGOON during DRY season</t>
  </si>
  <si>
    <t>Specify the percentage of OTHER ANIMAL manure  collected from the FIELD and stored as LIQUID SLURRY during DRY season</t>
  </si>
  <si>
    <t>Specify the percentage of OTHER ANIMAL manure  collected from the FIELD and stored as SOLID STORAGE during DRY season</t>
  </si>
  <si>
    <t>Specify the percentage of OTHER ANIMAL manure  collected from the FIELD and stored as DRY LOT during DRY season</t>
  </si>
  <si>
    <t>Specify the percentage of OTHER ANIMAL manure  collected from the FIELD and stored as DAILY SPREAD during DRY season</t>
  </si>
  <si>
    <t>Specify the percentage of OTHER ANIMAL manure  collected from the FIELD and stored as BURNT FOR FUEL during DRY season</t>
  </si>
  <si>
    <t>Specify the percentage of OTHER ANIMAL manure  collected from the FIELD and stored as COMPOSTING during DRY season</t>
  </si>
  <si>
    <t>Specify the percentage of OTHER ANIMAL manure  collected from the FIELD and stored as OTHER METHOD during DRY season</t>
  </si>
  <si>
    <t>Specify the percentage of DAIRY COW manure collected from the FIELD and stored as UNCOVERED LAGOON during WET season</t>
  </si>
  <si>
    <t>Specify the percentage of DAIRY COW manure collected from the FIELD and stored as LIQUID SLURRY during WET season</t>
  </si>
  <si>
    <t>Specify the percentage of DAIRY COW manure collected from the FIELD and stored as SOLID STORAGE during WET season</t>
  </si>
  <si>
    <t>Specify the percentage of DAIRY COW manure collected from the FIELD and stored as DRY LOT during WET season</t>
  </si>
  <si>
    <t>Specify the percentage of DAIRY COW manure collected from the FIELD and stored as DAILY SPREAD during WET season</t>
  </si>
  <si>
    <t>Specify the percentage of DAIRY COW manure collected from the FIELD and stored as BURNT FOR FUEL during WET season</t>
  </si>
  <si>
    <t>Specify the percentage of DAIRY COW manure collected from the FIELD and stored as COMPOSTING during WET season</t>
  </si>
  <si>
    <t>Specify the percentage of DAIRY COW manure collected from the FIELD and stored as OTHER METHOD during WET season</t>
  </si>
  <si>
    <t>Specify the percentage of OTHER CATTLE manure collected from the FIELD and stored as UNCOVERED LAGOON during WET season</t>
  </si>
  <si>
    <t>Specify the percentage of OTHER CATTLE manure collected from the FIELD and stored as LIQUID SLURRY during WETseason</t>
  </si>
  <si>
    <t>Specify the percentage of OTHER CATTLE manure collected from the FIELD and stored as SOLID STORAGE during WET season</t>
  </si>
  <si>
    <t>Specify the percentage of OTHER CATTLE manure collected from the FIELD and stored as DRY LOT during WET season</t>
  </si>
  <si>
    <t>Specify the percentage of OTHER CATTLE manure collected from the FIELD and stored as DAILY SPREAD during WET season</t>
  </si>
  <si>
    <t>Specify the percentage of OTHER CATTLE manure collected from the FIELD and stored as BURNT FOR FUEL during WET season</t>
  </si>
  <si>
    <t>Specify the percentage of OTHER CATTLE manure collected from the FIELD and stored as COMPOSTING during WET season</t>
  </si>
  <si>
    <t>Specify the percentage of OTHER CATTLE manure collected from the FIELD and stored as OTHER METHOD during WET season</t>
  </si>
  <si>
    <t>Specify the percentage of MARKET SWINE manure collected from the FIELD and stored as UNCOVERED LAGOON during WET season</t>
  </si>
  <si>
    <t>Specify the percentage of MARKET SWINE manure collected from the FIELD and stored as LIQUID SLURRY during WET season</t>
  </si>
  <si>
    <t>Specify the percentage of MARKET SWINE manure collected from the FIELD and stored as SOLID STORAGE during WET season</t>
  </si>
  <si>
    <t>Specify the percentage of MARKET SWINE manure collected from the FIELD and stored as DRY LOT during WET season</t>
  </si>
  <si>
    <t>Specify the percentage of MARKET SWINE manure  collected from the FIELD and stored as DAILY SPREAD during WET season</t>
  </si>
  <si>
    <t>Specify the percentage of MARKET SWINE manure  collected from the FIELD and stored as BURNT FOR FUEL during WET season</t>
  </si>
  <si>
    <t>Specify the percentage of MARKET SWINE manure  collected from the FIELD and stored as COMPOSTING during WET season</t>
  </si>
  <si>
    <t>Specify the percentage of MARKET SWINE manure  collected from the FIELD and stored as OTHER METHOD during WET season</t>
  </si>
  <si>
    <t>Specify the percentage of BREEDING SWINE manure  collected from the FIELD and stored as UNCOVERED LAGOON during WET season</t>
  </si>
  <si>
    <t>Specify the percentage of BREEDING SWINE manure  collected from the FIELD and stored as LIQUID SLURRY during WET season</t>
  </si>
  <si>
    <t>Specify the percentage of BREEDING SWINE manure  collected from the FIELD and stored as SOLID STORAGE during WET season</t>
  </si>
  <si>
    <t>Specify the percentage of BREEDING SWINE manure  collected from the FIELD and stored as DRY LOT during WET season</t>
  </si>
  <si>
    <t>Specify the percentage of BREEDING SWINE manure  collected from the FIELD and stored as DAILY SPREAD during WET season</t>
  </si>
  <si>
    <t>Specify the percentage of BREEDING SWINE manure  collected from the FIELD and stored as BURNT FOR FUEL during WET season</t>
  </si>
  <si>
    <t>Specify the percentage of BREEDING SWINE manure  collected from the FIELD and stored as COMPOSTING during WET season</t>
  </si>
  <si>
    <t>Specify the percentage of BREEDING SWINE manure  collected from the FIELD and stored as OTHER METHOD during WET season</t>
  </si>
  <si>
    <t>Specify the percentage of POULTRY manure  collected from the FIELD and stored as UNCOVERED LAGOON during WET season</t>
  </si>
  <si>
    <t>Specify the percentage of POULTRY manure  collected from the FIELD and stored as LIQUID SLURRY during WET season</t>
  </si>
  <si>
    <t>Specify the percentage of POULTRY manure  collected from the FIELD and stored as SOLID STORAGE during WET season</t>
  </si>
  <si>
    <t>Specify the percentage of POULTRY manure  collected from the FIELD and stored as DRY LOT during WET season</t>
  </si>
  <si>
    <t>Specify the percentage of POULTRY manure  collected from the FIELD and stored as DAILY SPREAD during WET season</t>
  </si>
  <si>
    <t>Specify the percentage of POULTRY manure  collected from the FIELD and stored as BURNT FOR FUEL during WET season</t>
  </si>
  <si>
    <t>Specify the percentage of POULTRY manure  collected from the FIELD and stored as COMPOSTING during WET season</t>
  </si>
  <si>
    <t>Specify the percentage of POULTRY manure collected from the FIELD and stored as OTHER METHOD during WET season</t>
  </si>
  <si>
    <t>Specify the percentage of SHEEP manure  collected from the FIELD and stored as UNCOVERED LAGOON during WET season</t>
  </si>
  <si>
    <t>Specify the percentage of SHEEP manure  collected from the FIELD and stored as LIQUID SLURRY during WET season</t>
  </si>
  <si>
    <t>Specify the percentage of SHEEP manure  collected from the FIELD and stored as SOLID STORAGE during WET season</t>
  </si>
  <si>
    <t>Specify the percentage of SHEEP manure  collected from the FIELD and stored as DRY LOT during WET season</t>
  </si>
  <si>
    <t>Specify the percentage of SHEEP manure  collected from the FIELD and stored as DAILY SPREAD during WET season</t>
  </si>
  <si>
    <t>Specify the percentage of SHEEP manure  collected from the FIELD and stored as COMPOSTING during WET season</t>
  </si>
  <si>
    <t>Specify the percentage of SHEEP manure  collected from the FIELD and stored as OTHER METHOD during WET season</t>
  </si>
  <si>
    <t>Specify the percentage of GOAT manure  collected from the FIELD and stored as UNCOVERED LAGOON during WET season</t>
  </si>
  <si>
    <t>Specify the percentage of GOAT manure  collected from the FIELD and stored as LIQUID SLURRY during WET season</t>
  </si>
  <si>
    <t>Specify the percentage of GOAT manure  collected from the FIELD and stored as SOLID STORAGE during WET season</t>
  </si>
  <si>
    <t>Specify the percentage of GOAT manure  collected from the FIELD and stored as DRY LOT during WET season</t>
  </si>
  <si>
    <t>Specify the percentage of GOAT manure  collected from the FIELD and stored as DAILY SPREAD during WET season</t>
  </si>
  <si>
    <t>Specify the percentage of GOAT manure  collected from the FIELD and stored as COMPOSTING during WET season</t>
  </si>
  <si>
    <t>Specify the percentage of GOAT manure  collected from the FIELD and stored as OTHER METHOD during WET season</t>
  </si>
  <si>
    <t>Specify the percentage of OTHER ANIMAL manure  collected from the FIELD and stored as UNCOVERED LAGOON during WET season</t>
  </si>
  <si>
    <t>Specify the percentage of OTHER ANIMAL manure  collected from the FIELD and stored as LIQUID SLURRY during WET season</t>
  </si>
  <si>
    <t>Specify the percentage of OTHER ANIMAL manure  collected from the FIELD and stored as SOLID STORAGE during WET season</t>
  </si>
  <si>
    <t>Specify the percentage of OTHER ANIMAL manure  collected from the FIELD and stored as DRY LOT during WET season</t>
  </si>
  <si>
    <t>Specify the percentage of OTHER ANIMAL manure  collected from the FIELD and stored as DAILY SPREAD during WET season</t>
  </si>
  <si>
    <t>Specify the percentage of OTHER ANIMAL manure  collected from the FIELD and stored as BURNT FOR FUEL during WET season</t>
  </si>
  <si>
    <t>Specify the percentage of OTHER ANIMAL manure  collected from the FIELD and stored as COMPOSTING during WET season</t>
  </si>
  <si>
    <t>Specify the percentage of OTHER ANIMAL manure  collected from the FIELD and stored as OTHER METHOD during WET season</t>
  </si>
  <si>
    <t>Specify other type of animal you own</t>
  </si>
  <si>
    <t>How do you manage your animal  manure?</t>
  </si>
  <si>
    <t>Specify the percentage of DAIRY COW manure collected from STABLE and stored as UNCOVERED LAGOON during DRY season</t>
  </si>
  <si>
    <t>Specify the percentage of DAIRY COW manure collected from STABLE and stored as LIQUID SLURRY during DRY season</t>
  </si>
  <si>
    <t>Specify the percentage of DAIRY COW manure collected from STABLE and stored as SOLID STORAGE during DRY season</t>
  </si>
  <si>
    <t>Specify the percentage of DAIRY COW manure collected from STABLE and stored as DRY LOT during DRY season</t>
  </si>
  <si>
    <t>Specify the percentage of DAIRY COW manure collected from STABLE and stored as DAILY SPREAD during DRY season</t>
  </si>
  <si>
    <t>Specify the percentage of DAIRY COW manure collected from STABLE and stored as BURNT FOR FUEL during DRY season</t>
  </si>
  <si>
    <t>Specify the percentage of DAIRY COW manure collected from STABLE and stored as COMPOSTING during DRY season</t>
  </si>
  <si>
    <t>Specify the percentage of DAIRY COW manure collected from STABLE and stored as OTHER METHOD during DRY season</t>
  </si>
  <si>
    <t>Specify the percentage of OTHER CATTLE manure collected from STABLE and stored as UNCOVERED LAGOON during DRY season</t>
  </si>
  <si>
    <t>Specify the percentage of OTHER CATTLE manure collected from STABLE and stored as LIQUID SLURRY during DRY season</t>
  </si>
  <si>
    <t>Specify the percentage of OTHER CATTLE manure collected from STABLE and stored as SOLID STORAGE during DRY season</t>
  </si>
  <si>
    <t>Specify the percentage of OTHER CATTLE manure collected from STABLE and stored as DRY LOT during DRY season</t>
  </si>
  <si>
    <t>Specify the percentage of OTHER CATTLE manure collected from STABLE and stored as DAILY SPREAD during DRY season</t>
  </si>
  <si>
    <t>Specify the percentage of OTHER CATTLE manure collected from STABLE and stored as BURNT FOR FUEL during DRY season</t>
  </si>
  <si>
    <t>Specify the percentage of OTHER CATTLE manure collected from STABLE and stored as COMPOSTING during DRY season</t>
  </si>
  <si>
    <t>Specify the percentage of OTHER CATTLE manure collected from STABLE and stored as OTHER METHOD during DRY season</t>
  </si>
  <si>
    <t>Specify the percentage of MARKET SWINE manure collected V and stored as UNCOVERED LAGOON during DRY season</t>
  </si>
  <si>
    <t>Specify the percentage of MARKET SWINE manure collected from STABLE and stored as LIQUID SLURRY during DRY season</t>
  </si>
  <si>
    <t>Specify the percentage of MARKET SWINE manure collected from STABLE and stored as SOLID STORAGE during DRY season</t>
  </si>
  <si>
    <t>Specify the percentage of MARKET SWINE manure collected from STABLE and stored as DRY LOT during DRY season</t>
  </si>
  <si>
    <t>Specify the percentage of MARKET SWINE manure  collected from STABLE and stored as DAILY SPREAD during DRY season</t>
  </si>
  <si>
    <t>Specify the percentage of MARKET SWINE manure  collected from STABLE and stored as BURNT FOR FUEL during DRY season</t>
  </si>
  <si>
    <t>Specify the percentage of MARKET SWINE manure  collected from STABLE and stored as COMPOSTING during DRY season</t>
  </si>
  <si>
    <t>Specify the percentage of MARKET SWINE manure  collected from STABLE and stored as OTHER METHOD during DRY season</t>
  </si>
  <si>
    <t>Specify the percentage of BREEDING SWINE manure  collected from STABLE and stored as UNCOVERED LAGOON during DRY season</t>
  </si>
  <si>
    <t>Specify the percentage of BREEDING SWINE manure  collected from STABLE and stored as LIQUID SLURRY during DRY season</t>
  </si>
  <si>
    <t>Specify the percentage of BREEDING SWINE manure  collected from STABLE and stored as SOLID STORAGE during DRY season</t>
  </si>
  <si>
    <t>Specify the percentage of BREEDING SWINE manure  collected from STABLE and stored as DRY LOT during DRY season</t>
  </si>
  <si>
    <t>Specify the percentage of BREEDING SWINE manure  collected from STABLE and stored as DAILY SPREAD during DRY season</t>
  </si>
  <si>
    <t>Specify the percentage of BREEDING SWINE manure  collected from STABLE and stored as BURNT FOR FUEL during DRY season</t>
  </si>
  <si>
    <t>Specify the percentage of BREEDING SWINE manure  collected from STABLE and stored as COMPOSTING during DRY season</t>
  </si>
  <si>
    <t>Specify the percentage of BREEDING SWINE manure  collected from STABLE and stored as OTHER METHOD during DRY season</t>
  </si>
  <si>
    <t>Specify the percentage of SHEEP manure  collected from STABLE and stored as UNCOVERED LAGOON during DRY season</t>
  </si>
  <si>
    <t>Specify the percentage of SHEEP manure  collected from STABLE and stored as LIQUID SLURRY during DRY season</t>
  </si>
  <si>
    <t>Specify the percentage of SHEEP manure  collected from STABLE and stored as SOLID STORAGE during DRY season</t>
  </si>
  <si>
    <t>Specify the percentage of SHEEP manure  collected from STABLE and stored as DRY LOT during DRY season</t>
  </si>
  <si>
    <t>Specify the percentage of SHEEP manure  collected from STABLE and stored as DAILY SPREAD during DRY season</t>
  </si>
  <si>
    <t>Specify the percentage of SHEEP manure  collected from STABLE and stored as BURNT FOR FUEL during DRY season</t>
  </si>
  <si>
    <t>Specify the percentage of SHEEP manure  collected from STABLE and stored as COMPOSTING during DRY season</t>
  </si>
  <si>
    <t>Specify the percentage of SHEEP manure  collected from STABLE and stored as OTHER METHOD during DRY season</t>
  </si>
  <si>
    <t>Specify the percentage of GOATS manure  collected from STABLE and stored as UNCOVERED LAGOON during DRY season</t>
  </si>
  <si>
    <t>Specify the percentage of GOATS manure  collected from STABLE and stored as LIQUID SLURRY during DRY season</t>
  </si>
  <si>
    <t>Specify the percentage of GOATS manure  collected from STABLE and stored as SOLID STORAGE during DRY season</t>
  </si>
  <si>
    <t>Specify the percentage of GOATS manure  collected from STABLE and stored as DRY LOT during DRY season</t>
  </si>
  <si>
    <t>Specify the percentage of GOATS manure  collected from STABLE and stored as DAILY SPREAD during DRY season</t>
  </si>
  <si>
    <t>Specify the percentage of GOATS manure  collected from STABLE and stored as BURNT FOR FUEL during DRY season</t>
  </si>
  <si>
    <t>Specify the percentage of GOATS manure  collected from STABLE and stored as COMPOSTING during DRY season</t>
  </si>
  <si>
    <t>Specify the percentage of GOATS manure  collected from STABLE and stored as OTHER METHOD during DRY season</t>
  </si>
  <si>
    <t>Specify the percentage of POULTRY manure  collected from STABLE and stored as UNCOVERED LAGOON during DRY season</t>
  </si>
  <si>
    <t>Specify the percentage of POULTRY manure  collected from STABLE and stored as LIQUID SLURRY during DRY season</t>
  </si>
  <si>
    <t>Specify the percentage of POULTRY manure  collected from STABLE and stored as SOLID STORAGE during DRY season</t>
  </si>
  <si>
    <t>Specify the percentage of POULTRY manure  collected from STABLE and stored as DRY LOT during DRY season</t>
  </si>
  <si>
    <t>Specify the percentage of POULTRY manure  collected from STABLE and stored as DAILY SPREAD during DRY season</t>
  </si>
  <si>
    <t>Specify the percentage of POULTRY manure  collected from STABLE and stored as BURNT FOR FUEL during DRY season</t>
  </si>
  <si>
    <t>Specify the percentage of POULTRY manure  collected from STABLE and stored as COMPOSTING during DRY season</t>
  </si>
  <si>
    <t>Specify the percentage of POULTRY manure collected from STABLE and stored as OTHER METHOD during DRY season</t>
  </si>
  <si>
    <t>Specify the percentage of OTHER ANIMAL manure  collected from STABLE and stored as UNCOVERED LAGOON during DRY season</t>
  </si>
  <si>
    <t>Specify the percentage of OTHER ANIMAL manure  collected from STABLE and stored as LIQUID SLURRY during DRY season</t>
  </si>
  <si>
    <t>Specify the percentage of OTHER ANIMAL manure  collected from STABLE and stored as SOLID STORAGE during DRY season</t>
  </si>
  <si>
    <t>Specify the percentage of OTHER ANIMAL manure  collected from STABLE and stored as DRY LOT during DRY season</t>
  </si>
  <si>
    <t>Specify the percentage of OTHER ANIMAL manure  collected from STABLE and stored as DAILY SPREAD during DRY season</t>
  </si>
  <si>
    <t>Specify the percentage of OTHER ANIMAL manure  collected from STABLE and stored as BURNT FOR FUEL during DRY season</t>
  </si>
  <si>
    <t>Specify the percentage of OTHER ANIMAL manure  collected from STABLE and stored as COMPOSTING during DRY season</t>
  </si>
  <si>
    <t>Specify the percentage of OTHER ANIMAL manure  collected from STABLE and stored as OTHER METHOD during DRY season</t>
  </si>
  <si>
    <t>Specify the percentage of DAIRY COW manure  collected from STABLE and stored as UNCOVERED LAGOON during WET season</t>
  </si>
  <si>
    <t>Specify the percentage of DAIRY COW manure  collected from STABLE and stored as LIQUID SLURRY during WET season</t>
  </si>
  <si>
    <t>Specify the percentage of DAIRY COW manure  collected from STABLE and stored as SOLID STORAGE during WET season</t>
  </si>
  <si>
    <t>Specify the percentage of DAIRY COW manure  collected from STABLE and stored as DRY LOT during WET season</t>
  </si>
  <si>
    <t>Specify the percentage of DAIRY COW manure  collected from STABLE and stored as DAILY SPREAD during WET season</t>
  </si>
  <si>
    <t>Specify the percentage of DAIRY COW manure  collected from STABLE and stored as BURNT FOR FUEL during WET season</t>
  </si>
  <si>
    <t>Specify the percentage of DAIRY COW manure  collected from STABLE and stored as COMPOSTING during WET season</t>
  </si>
  <si>
    <t>Specify the percentage of DAIRY COW manure  collected from STABLE and stored as OTHER METHOD during WET season</t>
  </si>
  <si>
    <t>Specify the percentage of OTHER CATTLE manure  collected from STABLE and stored as UNCOVERED LAGOON during WET season</t>
  </si>
  <si>
    <t>Specify the percentage of OTHER CATTLE manure   collected from STABLE and stored as LIQUID SLURRY during WET season</t>
  </si>
  <si>
    <t>Specify the percentage of OTHER CATTLE manure  collected from STABLE and stored as SOLID STORAGE during WET season</t>
  </si>
  <si>
    <t>Specify the percentage of OTHER CATTLE manure  collected from STABLE and stored as DRY LOT during WET season</t>
  </si>
  <si>
    <t>Specify the percentage of OTHER CATTLE manure  collected from STABLE and stored as DAILY SPREAD during WET season</t>
  </si>
  <si>
    <t>Specify the percentage of OTHER CATTLE manure  collected from STABLE and stored as BURNT FOR FUEL during WET season</t>
  </si>
  <si>
    <t>Specify the percentage of OTHER CATTLE manure  collected from STABLE and stored as COMPOSTING during WET season</t>
  </si>
  <si>
    <t>Specify the percentage of OTHER CATTLE manure  collected from STABLE and stored as OTHER METHOD during WET season</t>
  </si>
  <si>
    <t>Specify the percentage of BREEDING SWINE manure  collected from STABLE and stored as UNCOVERED LAGOON during WET season</t>
  </si>
  <si>
    <t>Specify the percentage of BREEDING SWINE manure  collected from STABLE and stored as LIQUID SLURRY during WET season</t>
  </si>
  <si>
    <t>Specify the percentage of BREEDING SWINE manure  collected from STABLE and stored as SOLID STORAGE during WET season</t>
  </si>
  <si>
    <t>Specify the percentage of BREEDING SWINE manure  collected from STABLE and stored as DRY LOT during WET season</t>
  </si>
  <si>
    <t>Specify the percentage of BREEDING SWINE manure  collected from STABLE and stored as DAILY SPREAD during WET season</t>
  </si>
  <si>
    <t>Specify the percentage of BREEDING SWINE manure  collected from STABLE and stored as BURNT FOR FUEL during WET season</t>
  </si>
  <si>
    <t>Specify the percentage of BREEDING SWINE manure  collected from STABLE and stored as COMPOSTING during WET season</t>
  </si>
  <si>
    <t>Specify the percentage of BREEDING SWINE manure  collected from STABLE and stored as OTHER METHOD during WET season</t>
  </si>
  <si>
    <t>Specify the percentage of MARKET SWINE manure  collected from STABLE and stored as UNCOVERED LAGOON during WET season</t>
  </si>
  <si>
    <t>Specify the percentage of MARKET SWINE manure  collected from STABLE and stored as LIQUID SLURRY during WET season</t>
  </si>
  <si>
    <t>Specify the percentage of MARKET SWINE manure  collected from STABLEand stored as SOLID STORAGE during WET season</t>
  </si>
  <si>
    <t>Specify the percentage of MARKET SWINE manure  collected from STABLE and stored as DRY LOT during WET season</t>
  </si>
  <si>
    <t>Specify the percentage of MARKET SWINE manure  collected from STABLE and stored as DAILY SPREAD during WET season</t>
  </si>
  <si>
    <t>Specify the percentage of MARKET SWINE manure  collected from STABLE and stored as BURNT FOR FUEL during WET season</t>
  </si>
  <si>
    <t>Specify the percentage of MARKET SWINE manure  collected from STABLE and stored as COMPOSTING during WET season</t>
  </si>
  <si>
    <t>Specify the percentage of MARKET SWINE manure  collected from STABLE and stored as OTHER METHOD during WET season</t>
  </si>
  <si>
    <t>Specify the percentage of SHEEP manure  collected from STABLE and stored as UNCOVERED LAGOON during WET season</t>
  </si>
  <si>
    <t>Specify the percentage of SHEEP manure  collected from STABLE and stored as LIQUID SLURRY during WET season</t>
  </si>
  <si>
    <t>Specify the percentage of SHEEP manure  collected from STABLE and stored as SOLID STORAGE during WET season</t>
  </si>
  <si>
    <t>Specify the percentage of SHEEP manure  collected from STABLE and stored as DRY LOT during WET season</t>
  </si>
  <si>
    <t>Specify the percentage of SHEEP manure  collected from STABLE and stored as DAILY SPREAD during WET season</t>
  </si>
  <si>
    <t>Specify the percentage of SHEEP manure  collected from STABLE and stored as BURNT FOR FUEL during WET season</t>
  </si>
  <si>
    <t>Specify the percentage of SHEEP manure  collected from STABLE and stored as COMPOSTING during WET season</t>
  </si>
  <si>
    <t>Specify the percentage of SHEEP manure  collected from STABLE and stored as OTHER METHOD during WET season</t>
  </si>
  <si>
    <t>Specify the percentage of GOATS manure  collected from STABLE and stored as UNCOVERED LAGOON during WET season</t>
  </si>
  <si>
    <t>Specify the percentage of GOATS manure  collected from STABLE and stored as LIQUID SLURRY during WET season</t>
  </si>
  <si>
    <t>Specify the percentage of GOATS manure  collected from STABLE and stored as SOLID STORAGE during WET season</t>
  </si>
  <si>
    <t>Specify the percentage of GOATS manure  collected from STABLE and stored as DRY LOT during WET season</t>
  </si>
  <si>
    <t>Specify the percentage of GOATS manure  collected from STABLE and stored as DAILY SPREAD during WET season</t>
  </si>
  <si>
    <t>Specify the percentage of GOATS manure  collected from STABLE and stored as BURNT FOR FUEL during WET season</t>
  </si>
  <si>
    <t>Specify the percentage of GOATS manure  collected from STABLE and stored as COMPOSTING during WET season</t>
  </si>
  <si>
    <t>Specify the percentage of GOATS manure  collected from STABLE and stored as OTHER METHOD during WET season</t>
  </si>
  <si>
    <t>Specify the percentage of POULTRY manure  collected from STABLE and stored as UNCOVERED LAGOON during WET season</t>
  </si>
  <si>
    <t>Specify the percentage of POULTRY manure  collected from STABLE and stored as LIQUID SLURRY during WET season</t>
  </si>
  <si>
    <t>Specify the percentage of POULTRY manure collected from STABLE and stored as SOLID STORAGE during WET season</t>
  </si>
  <si>
    <t>Specify the percentage of POULTRY manure  collected from STABLE and stored as DRY LOT during WET season</t>
  </si>
  <si>
    <t>Specify the percentage of POULTRY manure  collected from STABLE and stored as DAILY SPREAD during WET season</t>
  </si>
  <si>
    <t>Specify the percentage of POULTRY manure  collected from STABLE and stored as BURNT FOR FUEL during WET season</t>
  </si>
  <si>
    <t>Specify the percentage of POULTRY manure  collected from STABLE and stored as COMPOSTING during WET season</t>
  </si>
  <si>
    <t>Specify the percentage of POULTRY manure  collected from STABLE and stored as OTHER METHOD during WET season</t>
  </si>
  <si>
    <t>Specify the percentage of OTHER ANIMAL manure  collected from STABLE and stored as UNCOVERED LAGOON during WET season</t>
  </si>
  <si>
    <t>Specify the percentage of OTHER ANIMAL manure  collected from STABLE and stored as LIQUID SLURRY during WET season</t>
  </si>
  <si>
    <t>Specify the percentage of OTHER ANIMAL manure collected from STABLE and stored as SOLID STORAGE during WET season</t>
  </si>
  <si>
    <t>Specify the percentage of OTHER ANIMAL manure  collected from STABLE and stored as DRY LOT during WET season</t>
  </si>
  <si>
    <t>Specify the percentage of OTHER ANIMAL manure  collected from STABLE and stored as DAILY SPREAD during WET season</t>
  </si>
  <si>
    <t>Specify the percentage of OTHER ANIMAL manure  collected from STABLE and stored as BURNT FOR FUEL during WETseason</t>
  </si>
  <si>
    <t>Specify the percentage of OTHER ANIMAL manure  collected from STABLE and stored as COMPOSTING during WET season</t>
  </si>
  <si>
    <t>Specify the percentage of OTHER ANIMAL manure  collected from STABLE and stored as OTHER METHOD during WET season</t>
  </si>
  <si>
    <t>who amongst the following lives in the household?</t>
  </si>
  <si>
    <t>what chores are carried by male adult</t>
  </si>
  <si>
    <t>what chores are carried by female adult</t>
  </si>
  <si>
    <t>what chores are carried by male child</t>
  </si>
  <si>
    <t>what chores are carried by female child</t>
  </si>
  <si>
    <t>who in the family collect fuel</t>
  </si>
  <si>
    <t>which of the following has adult male of the household experienced during fuel collection?</t>
  </si>
  <si>
    <t>which of the following has adult female of the household experienced during fuel collection?</t>
  </si>
  <si>
    <t>which of the following has child of the household experienced during fuel collection?</t>
  </si>
  <si>
    <t>who in the family prepares food</t>
  </si>
  <si>
    <t>which of the following has adult male of the household experienced during food preparation?</t>
  </si>
  <si>
    <t>which of the following has adult female of the household experienced during food preparation?</t>
  </si>
  <si>
    <t>which of the following has child of the household experienced during food preparation?</t>
  </si>
  <si>
    <t>what is proportion of time spent by an ADULT MALE COOKING</t>
  </si>
  <si>
    <t>what is proportion of time spent by an ADULT FEMALE COOKING</t>
  </si>
  <si>
    <t>what is proportion of time spent by a FEMALE CHILD COOKING</t>
  </si>
  <si>
    <t>what is proportion of time spent by a MALE CHILD COOKING</t>
  </si>
  <si>
    <t>what is proportion of time spent by an ADULT FEMALE CLEANING POTS</t>
  </si>
  <si>
    <t>what is proportion of time spent by an ADULT MALE CLEANING POTS</t>
  </si>
  <si>
    <t>what is proportion of time spent by a FEMALE CHILD CLEANING POTS</t>
  </si>
  <si>
    <t>what is proportion of time spent by a MALE CHILD CLEANING POTS</t>
  </si>
  <si>
    <t>what is proportion of time spent by an ADULT FEMALE FETCHING WATER</t>
  </si>
  <si>
    <t>what is proportion of time spent by an ADULT MALE FETCHING WATER</t>
  </si>
  <si>
    <t>what is proportion of time spent by a FEMALE CHILD FETCHING WATER</t>
  </si>
  <si>
    <t>what is proportion of time spent by a MALE CHILD FETCHING WATER</t>
  </si>
  <si>
    <t>what is proportion of time spent by an ADULT FEMALE COLLECTING FIREWOOD</t>
  </si>
  <si>
    <t>what is proportion of time spent by an ADULT MALE COLLECTING FIREWOOD</t>
  </si>
  <si>
    <t>what is proportion of time spent by a FEMALE CHILD COLLECTING FIREWOOD</t>
  </si>
  <si>
    <t>what is proportion of time spent by a MALE CHILD COLLECTING FIREWOOD</t>
  </si>
  <si>
    <t xml:space="preserve">what is proportion of time spent by an ADULT FEMALE on MANURE MANAGEMENT </t>
  </si>
  <si>
    <t xml:space="preserve">what is proportion of time spent by an ADULT MALE on  MANURE MANAGEMENT </t>
  </si>
  <si>
    <t xml:space="preserve">what is proportion of time spent by a FEMALE CHILD on  MANURE MANAGEMENT </t>
  </si>
  <si>
    <t xml:space="preserve">what is proportion of time spent by a MALE CHILD on  MANURE MANAGEMENT </t>
  </si>
  <si>
    <t>what is proportion of time spent by an ADULT FEMALE on  LIVESTOCK CARE</t>
  </si>
  <si>
    <t>what is proportion of time spent by an ADULT MALE on  LIVESTOCK CARE</t>
  </si>
  <si>
    <t>what is proportion of time spent by a FEMALE CHILD on  LIVESTOCK CARE</t>
  </si>
  <si>
    <t>what is proportion of time spent by a MALE CHILD on  LIVESTOCK CARE</t>
  </si>
  <si>
    <t xml:space="preserve">what is proportion of time spent by an ADULT FEMALE on  MANURE APPLICATION TO CROPS </t>
  </si>
  <si>
    <t xml:space="preserve">what is proportion of time spent by an ADULT MALE on  MANURE APPLICATION TO CROPS </t>
  </si>
  <si>
    <t xml:space="preserve">what is proportion of time spent by a FEMALE CHILD on  MANURE APPLICATION TO CROPS </t>
  </si>
  <si>
    <t xml:space="preserve">what is proportion of time spent by a MALE CHILD on  MANURE APPLICATION TO CROPS </t>
  </si>
  <si>
    <t>what is proportion of time spent by an ADULT FEMALE on  VEGETABLE GROWING</t>
  </si>
  <si>
    <t>what is proportion of time spent by an ADULT MALE on  VEGETABLE GROWING</t>
  </si>
  <si>
    <t>what is proportion of time spent by a FEMALE CHILD on  VEGETABLE GROWING</t>
  </si>
  <si>
    <t>what is proportion of time spent by a MALE CHILD on  VEGETABLE GROWING</t>
  </si>
  <si>
    <t>are you aware of biogas plants</t>
  </si>
  <si>
    <t>If yes from where or who did you know about biogas plants</t>
  </si>
  <si>
    <t>From which Social Media did you know about biogas plants</t>
  </si>
  <si>
    <t>how much do you think a biogas plant costs</t>
  </si>
  <si>
    <t>If yes what are the main benefits of biogas according to you?</t>
  </si>
  <si>
    <t>If Yes what are the main disadvantages of biogas plants according to you?</t>
  </si>
  <si>
    <t>do you know of a household which has a plant within your village?</t>
  </si>
  <si>
    <t>would you like to install a biogas plant</t>
  </si>
  <si>
    <t>if yes why would you like to install a biogas plant?</t>
  </si>
  <si>
    <t>do you know how to get a biogas plant</t>
  </si>
  <si>
    <t>If no do you want the program to contact you</t>
  </si>
  <si>
    <t>why haven't you installed a biogas plant</t>
  </si>
  <si>
    <t>notes_and_observations_by_enumerators</t>
  </si>
  <si>
    <t>endDate</t>
  </si>
  <si>
    <t>QC Notes</t>
  </si>
  <si>
    <t>2021-11-29 08:50:39+0300</t>
  </si>
  <si>
    <t>2021-11-29 08:50:00.000+03</t>
  </si>
  <si>
    <t>Dan Ahenda - 713878066</t>
  </si>
  <si>
    <t>KE-BAR-1307-09067</t>
  </si>
  <si>
    <t xml:space="preserve">, Januarye Kipsat </t>
  </si>
  <si>
    <t>722664945</t>
  </si>
  <si>
    <t>Baringo</t>
  </si>
  <si>
    <t>Koibatek</t>
  </si>
  <si>
    <t>Mumberes</t>
  </si>
  <si>
    <t>Beatrice Tarrus</t>
  </si>
  <si>
    <t>No</t>
  </si>
  <si>
    <t>Female</t>
  </si>
  <si>
    <t>Spouse</t>
  </si>
  <si>
    <t>Male</t>
  </si>
  <si>
    <t>40-49</t>
  </si>
  <si>
    <t>Tertiary</t>
  </si>
  <si>
    <t>Yes</t>
  </si>
  <si>
    <t>Facebook</t>
  </si>
  <si>
    <t>Whatsapp</t>
  </si>
  <si>
    <t>NA</t>
  </si>
  <si>
    <t>Breakfast</t>
  </si>
  <si>
    <t>Lunch</t>
  </si>
  <si>
    <t>Dinner</t>
  </si>
  <si>
    <t>Boil water for human Consumption</t>
  </si>
  <si>
    <t>Firewood</t>
  </si>
  <si>
    <t>LPG</t>
  </si>
  <si>
    <t>Daily</t>
  </si>
  <si>
    <t>Affordable</t>
  </si>
  <si>
    <t>I can collect it for free</t>
  </si>
  <si>
    <t>To cook quicker / saves time</t>
  </si>
  <si>
    <t>Improved charcoal or firewood cook stove</t>
  </si>
  <si>
    <t>https://hivos.my.salesforce.com/sfc/servlet.shepherd/version/renditionDownload?rendition=ORIGINAL_Jpg&amp;versionId=0686M00000FLeGrQAL</t>
  </si>
  <si>
    <t>Inside main house</t>
  </si>
  <si>
    <t>Wood</t>
  </si>
  <si>
    <t>Hand collected</t>
  </si>
  <si>
    <t>Purchased</t>
  </si>
  <si>
    <t>Adult females (age 18 and up)</t>
  </si>
  <si>
    <t>From own yard/farm</t>
  </si>
  <si>
    <t>It has stayed the same</t>
  </si>
  <si>
    <t>It is sufficient</t>
  </si>
  <si>
    <t>Dairy cows</t>
  </si>
  <si>
    <t>Walk freely in field</t>
  </si>
  <si>
    <t>Confined/stabled</t>
  </si>
  <si>
    <t>April</t>
  </si>
  <si>
    <t xml:space="preserve"> May</t>
  </si>
  <si>
    <t xml:space="preserve"> June</t>
  </si>
  <si>
    <t xml:space="preserve"> July</t>
  </si>
  <si>
    <t>Collect it</t>
  </si>
  <si>
    <t>Daily Spread</t>
  </si>
  <si>
    <t>Female adult</t>
  </si>
  <si>
    <t>Male adult</t>
  </si>
  <si>
    <t>Cooking</t>
  </si>
  <si>
    <t>Cleaning pots/stove</t>
  </si>
  <si>
    <t>Fetching water</t>
  </si>
  <si>
    <t>Collecting firewood</t>
  </si>
  <si>
    <t>Manure management</t>
  </si>
  <si>
    <t>Livestock care</t>
  </si>
  <si>
    <t>Application of manure to crops</t>
  </si>
  <si>
    <t>Adult female</t>
  </si>
  <si>
    <t>Eye redness</t>
  </si>
  <si>
    <t>Persistent Cough</t>
  </si>
  <si>
    <t>Headache</t>
  </si>
  <si>
    <t>Watery eyes</t>
  </si>
  <si>
    <t>Friend/Neighbour/family member</t>
  </si>
  <si>
    <t>It would keep our kitchen clean</t>
  </si>
  <si>
    <t>Good for the environment/clean fuel source</t>
  </si>
  <si>
    <t>Not affordable</t>
  </si>
  <si>
    <t>To make cooking more convenient</t>
  </si>
  <si>
    <t>To use a clean source of fuel</t>
  </si>
  <si>
    <t>It is too expensive/ can't afford</t>
  </si>
  <si>
    <t>No technician/ firm to install for me</t>
  </si>
  <si>
    <t>The HH would wish to have the biodigesters as early as yesterday. The 13 Kg cylinder  lasts 4 months</t>
  </si>
  <si>
    <t>2021-11-29 09:13:52+0300</t>
  </si>
  <si>
    <t>2021-11-29 09:38:24+0300</t>
  </si>
  <si>
    <t>2021-11-29 09:38:00.000+03</t>
  </si>
  <si>
    <t>Dancun Ochieng-708602577</t>
  </si>
  <si>
    <t>KE-NAK-1203-5979</t>
  </si>
  <si>
    <t xml:space="preserve">, Joseph Karanja Mungai </t>
  </si>
  <si>
    <t>726696568</t>
  </si>
  <si>
    <t>Nakuru</t>
  </si>
  <si>
    <t>Nakuru Town</t>
  </si>
  <si>
    <t>Rhonda</t>
  </si>
  <si>
    <t>Justus Mugutu</t>
  </si>
  <si>
    <t>Head</t>
  </si>
  <si>
    <t>50 and above</t>
  </si>
  <si>
    <t>Primary</t>
  </si>
  <si>
    <t>Charcoal</t>
  </si>
  <si>
    <t>Cooking more than one dish or drink at the same time</t>
  </si>
  <si>
    <t>Missing Data</t>
  </si>
  <si>
    <t>Outside separate Kitchen</t>
  </si>
  <si>
    <t>Cooking food for animal consumption</t>
  </si>
  <si>
    <t>Change in fuel availability</t>
  </si>
  <si>
    <t>Goats</t>
  </si>
  <si>
    <t>Leave it there</t>
  </si>
  <si>
    <t>Solid storage</t>
  </si>
  <si>
    <t>Goat</t>
  </si>
  <si>
    <t>Vegetable growing around the house</t>
  </si>
  <si>
    <t>Eye Infection</t>
  </si>
  <si>
    <t>Respiratory problem/breathing difficulties</t>
  </si>
  <si>
    <t>Village meeting</t>
  </si>
  <si>
    <t>We would save money on fuel</t>
  </si>
  <si>
    <t>Soil improvement /source of fertilizer</t>
  </si>
  <si>
    <t>To save money</t>
  </si>
  <si>
    <t>For the agricultural benefits</t>
  </si>
  <si>
    <t>HH does not collect charcoal but only purchases. 6kgs gas lasts 1 month</t>
  </si>
  <si>
    <t>2021-11-29 16:20:41+0300</t>
  </si>
  <si>
    <t>2021-11-29 09:45:02+0300</t>
  </si>
  <si>
    <t>2021-11-29 10:26:00.000+03</t>
  </si>
  <si>
    <t>Patricia Muema - 711308675</t>
  </si>
  <si>
    <t>KE-MAK-1402-09185</t>
  </si>
  <si>
    <t xml:space="preserve">, Francisca Joshua Kitivo </t>
  </si>
  <si>
    <t>705484657</t>
  </si>
  <si>
    <t>Makueni</t>
  </si>
  <si>
    <t>Mbooni</t>
  </si>
  <si>
    <t>Kithungo kithundu</t>
  </si>
  <si>
    <t>Patricia Nzula Kikuvi</t>
  </si>
  <si>
    <t>Househelp/Worker</t>
  </si>
  <si>
    <t>It lights easily</t>
  </si>
  <si>
    <t>https://hivos.my.salesforce.com/sfc/servlet.shepherd/version/renditionDownload?rendition=ORIGINAL_Jpg&amp;versionId=0686M00000FLeq1QAD</t>
  </si>
  <si>
    <t>Boiling water for animal consumption</t>
  </si>
  <si>
    <t>Boiling water for washing/baths</t>
  </si>
  <si>
    <t>Boiling water for milking</t>
  </si>
  <si>
    <t>2 times a year</t>
  </si>
  <si>
    <t>1 times in 3 months</t>
  </si>
  <si>
    <t>Availability (e.g. fuel wood scarcity)</t>
  </si>
  <si>
    <t>Wet season (March-May/OCt-Dec)</t>
  </si>
  <si>
    <t>Not sufficient, I have to use other fuel sources to meet my cooking needs</t>
  </si>
  <si>
    <t>Poultry</t>
  </si>
  <si>
    <t xml:space="preserve">  Sept</t>
  </si>
  <si>
    <t xml:space="preserve"> Oct</t>
  </si>
  <si>
    <t xml:space="preserve"> Nov</t>
  </si>
  <si>
    <t xml:space="preserve"> Dec</t>
  </si>
  <si>
    <t>Liquid/ slurry</t>
  </si>
  <si>
    <t>Female Child</t>
  </si>
  <si>
    <t>Male Child</t>
  </si>
  <si>
    <t>Adult male</t>
  </si>
  <si>
    <t>Bruising/cuts during fuel processing</t>
  </si>
  <si>
    <t>Fire related injury/burns</t>
  </si>
  <si>
    <t>Cooking would be faster</t>
  </si>
  <si>
    <t>Don’t know</t>
  </si>
  <si>
    <t>To process animal waste/ reduce smell</t>
  </si>
  <si>
    <t>wants more information about it, like size and cost</t>
  </si>
  <si>
    <t>Firewood per day is 21 kgs collected  from the farm yard_x000D_. Charcoal is burnt and collected from the farm yard, buy occasionally_x000D_. Gas 6kg cylinder @1300/=1. They burn the charcoal from their own farm yard, (4 to 5 sacks), which takes 3 weeks to , and burns again after 3 months</t>
  </si>
  <si>
    <t>2021-11-29 17:22:31+0300</t>
  </si>
  <si>
    <t>2021-11-29 10:05:46+0300</t>
  </si>
  <si>
    <t>2021-11-29 10:05:00.000+03</t>
  </si>
  <si>
    <t>Solveig Camila - 729257056</t>
  </si>
  <si>
    <t>KE-TAI-1406-12133</t>
  </si>
  <si>
    <t>Mwanjera, Hamiliton Mwanjele</t>
  </si>
  <si>
    <t>722313957</t>
  </si>
  <si>
    <t>Taita/Taveta</t>
  </si>
  <si>
    <t>Wundanyi</t>
  </si>
  <si>
    <t>Werugha</t>
  </si>
  <si>
    <t>Benston Machakuzi</t>
  </si>
  <si>
    <t>Secondary</t>
  </si>
  <si>
    <t>Kerosene</t>
  </si>
  <si>
    <t>Only during cold or wet seasons</t>
  </si>
  <si>
    <t>Weekly</t>
  </si>
  <si>
    <t>I am used to it</t>
  </si>
  <si>
    <t>The foods need different cooking techniques</t>
  </si>
  <si>
    <t>One of the fuels is expensive so I try to limit the amount of time I use it for</t>
  </si>
  <si>
    <t>domestic ceramic/steel charcoal and wood stove (jiko/local name)</t>
  </si>
  <si>
    <t>https://hivos.my.salesforce.com/sfc/servlet.shepherd/version/renditionDownload?rendition=ORIGINAL_Jpg&amp;versionId=0686M00000FLet2QAD</t>
  </si>
  <si>
    <t>Outside shaded structure</t>
  </si>
  <si>
    <t>3 times a week</t>
  </si>
  <si>
    <t>Adult males (age 18 and up)</t>
  </si>
  <si>
    <t>Nov</t>
  </si>
  <si>
    <t xml:space="preserve"> April</t>
  </si>
  <si>
    <t>Eye soreness</t>
  </si>
  <si>
    <t>Smoke inhalation</t>
  </si>
  <si>
    <t>Biodigester owners</t>
  </si>
  <si>
    <t>It would make our kitchen modern</t>
  </si>
  <si>
    <t>Less smoke</t>
  </si>
  <si>
    <t>To save time</t>
  </si>
  <si>
    <t>Improved health</t>
  </si>
  <si>
    <t>uses a bag of charcoal, less than 50kgs for a year._x000D_-uses 2litres of kerosene, lasts him 2weeks and costs 80/-/litre._x000D_-the wood is just behind his house less than 100 metres._x000D_-He doesn't collect charcoal, he buys.</t>
  </si>
  <si>
    <t>2021-11-29 18:06:42+0300</t>
  </si>
  <si>
    <t>2021-11-29 10:15:07+0300</t>
  </si>
  <si>
    <t>2021-11-29 10:15:00.000+03</t>
  </si>
  <si>
    <t>Kyalo Mukosi - 721336162</t>
  </si>
  <si>
    <t>KE-TAI-1504-14477</t>
  </si>
  <si>
    <t>Jola, Gladness Wakesho</t>
  </si>
  <si>
    <t>721651664</t>
  </si>
  <si>
    <t>Elizabeth Kililo</t>
  </si>
  <si>
    <t>Child</t>
  </si>
  <si>
    <t>Bi-weekly</t>
  </si>
  <si>
    <t>Mid morning Tea</t>
  </si>
  <si>
    <t>https://hivos.my.salesforce.com/sfc/servlet.shepherd/version/renditionDownload?rendition=ORIGINAL_Jpg&amp;versionId=0686M00000FLeiTQAT</t>
  </si>
  <si>
    <t>More than 3</t>
  </si>
  <si>
    <t>It has increased</t>
  </si>
  <si>
    <t>Sheep</t>
  </si>
  <si>
    <t>March</t>
  </si>
  <si>
    <t xml:space="preserve"> November</t>
  </si>
  <si>
    <t>In School</t>
  </si>
  <si>
    <t xml:space="preserve">It is easy to manage </t>
  </si>
  <si>
    <t>I do not know how to use a stove like that</t>
  </si>
  <si>
    <t>It's the responsibility of adult females to collect firewood. Also apart from the mature dairy cows in this household, there are also two calves.</t>
  </si>
  <si>
    <t>2021-11-29 16:19:46+0300</t>
  </si>
  <si>
    <t>Wood use per day of 45-50 Kgs per day in QC is overestimated by the respondent, the measured value is 5.25*3 in the field. Dairy cows were 2 as confirmed in a video taken, firewood collection frequnecy was a range so the lower limit was record was recorded in the field</t>
  </si>
  <si>
    <t>2021-11-29 10:33:10+0300</t>
  </si>
  <si>
    <t>2021-11-29 10:33:00.000+03</t>
  </si>
  <si>
    <t>George Ochilo - 726613463</t>
  </si>
  <si>
    <t>KE-KIA-1401-13255</t>
  </si>
  <si>
    <t>Mbugua, Peter Mukundi</t>
  </si>
  <si>
    <t>723505125</t>
  </si>
  <si>
    <t>Kiambu</t>
  </si>
  <si>
    <t>Lari</t>
  </si>
  <si>
    <t>Kinale</t>
  </si>
  <si>
    <t>Margret Wambui</t>
  </si>
  <si>
    <t>30-39</t>
  </si>
  <si>
    <t>It burns hot</t>
  </si>
  <si>
    <t>https://hivos.my.salesforce.com/sfc/servlet.shepherd/version/renditionDownload?rendition=ORIGINAL_Jpg&amp;versionId=0686M00000FLeniQAD</t>
  </si>
  <si>
    <t>House warming</t>
  </si>
  <si>
    <t>Spending more money</t>
  </si>
  <si>
    <t xml:space="preserve"> October</t>
  </si>
  <si>
    <t xml:space="preserve"> December</t>
  </si>
  <si>
    <t>Lower risk of incidences/disease</t>
  </si>
  <si>
    <t>Increased yield</t>
  </si>
  <si>
    <t>Possible shortage of animal waste</t>
  </si>
  <si>
    <t>I don't know much about it</t>
  </si>
  <si>
    <t>2021-11-29 17:00:01+0300</t>
  </si>
  <si>
    <t>2021-11-29 10:39:37+0300</t>
  </si>
  <si>
    <t>2021-11-29 10:39:00.000+03</t>
  </si>
  <si>
    <t>Dennis Madara-0710469390</t>
  </si>
  <si>
    <t>KE-NYA-1405-13338</t>
  </si>
  <si>
    <t>Ondieki, Rhaphael Kamemba</t>
  </si>
  <si>
    <t>722611024</t>
  </si>
  <si>
    <t>Nyamira</t>
  </si>
  <si>
    <t>Nyamira South</t>
  </si>
  <si>
    <t>Bonyamatuta</t>
  </si>
  <si>
    <t>Peter Onduso Nyangwono</t>
  </si>
  <si>
    <t>Cooking for visitors</t>
  </si>
  <si>
    <t>Three stone</t>
  </si>
  <si>
    <t>https://hivos.my.salesforce.com/sfc/servlet.shepherd/version/renditionDownload?rendition=ORIGINAL_Jpg&amp;versionId=0686M00000FLeVGQA1</t>
  </si>
  <si>
    <t>1 times a month</t>
  </si>
  <si>
    <t>Worker</t>
  </si>
  <si>
    <t>Using a different stove LPG</t>
  </si>
  <si>
    <t>Not sufficient, I have to buy additional fuel wood to meet my cooking needs</t>
  </si>
  <si>
    <t>Other cattle</t>
  </si>
  <si>
    <t xml:space="preserve"> August</t>
  </si>
  <si>
    <t xml:space="preserve"> September</t>
  </si>
  <si>
    <t>Other</t>
  </si>
  <si>
    <t>Physical exhaustion</t>
  </si>
  <si>
    <t>People came sometime ago and talked about biogas</t>
  </si>
  <si>
    <t>Use as a source of light</t>
  </si>
  <si>
    <t>Biogas has no disadvantages</t>
  </si>
  <si>
    <t>Running out of wood fuel</t>
  </si>
  <si>
    <t>LPG used once in a while, Poultry manure is collected after 3 days, about 30 kgs and taken direct to the farm._x000D_The cattle manure collected and taken to the farm after 1 wee, about 10spades is collected per dayThe cattle is kept indoors 24 hours during DRY season. During wet season, they are let out in the field for about 9 hours during the day._x000D_Poultry is confined 24 hours a day whether dry or wet seaso.</t>
  </si>
  <si>
    <t>2021-11-29 12:02:58+0300</t>
  </si>
  <si>
    <t>2021-11-29 10:53:42+0300</t>
  </si>
  <si>
    <t>2021-11-29 08:53:00.000+01</t>
  </si>
  <si>
    <t>Linah Waithira - 713888760</t>
  </si>
  <si>
    <t>KE-KIA-1505-14034</t>
  </si>
  <si>
    <t>Muchina, Boniface Mwangi</t>
  </si>
  <si>
    <t>722595476</t>
  </si>
  <si>
    <t>Githunguri</t>
  </si>
  <si>
    <t>Veronica  Mukuhi kimani</t>
  </si>
  <si>
    <t>Can't say</t>
  </si>
  <si>
    <t>Monthly</t>
  </si>
  <si>
    <t>I can get to the place to buy it easily</t>
  </si>
  <si>
    <t>Different sized pots need different stoves</t>
  </si>
  <si>
    <t>LPG stove</t>
  </si>
  <si>
    <t>https://hivos.my.salesforce.com/sfc/servlet.shepherd/version/renditionDownload?rendition=ORIGINAL_Jpg&amp;versionId=0686M00000FLeaUQAT</t>
  </si>
  <si>
    <t>Using pressure cooker to cook hard meals</t>
  </si>
  <si>
    <t>Market swine (pigs)</t>
  </si>
  <si>
    <t>June</t>
  </si>
  <si>
    <t>Bruising</t>
  </si>
  <si>
    <t>Still not decided</t>
  </si>
  <si>
    <t>The farm is small I don't have space to install the plant</t>
  </si>
  <si>
    <t>No fuel is hand collected.13kgs @ 2700 and it goes for two months</t>
  </si>
  <si>
    <t>2021-11-29 16:09:01+0300</t>
  </si>
  <si>
    <t>2021-11-29 11:17:01+0300</t>
  </si>
  <si>
    <t>2021-11-29 11:17:00.000+03</t>
  </si>
  <si>
    <t>Kogo Kimeli-0729641031</t>
  </si>
  <si>
    <t>KE-UAS-1303-09440</t>
  </si>
  <si>
    <t xml:space="preserve">, Bartholomen Kiptanui Biwot </t>
  </si>
  <si>
    <t>723154666</t>
  </si>
  <si>
    <t>Uasin Gishu</t>
  </si>
  <si>
    <t>Kesses</t>
  </si>
  <si>
    <t>Chuiyat</t>
  </si>
  <si>
    <t>Daniel Chepkwony</t>
  </si>
  <si>
    <t>Evening tea</t>
  </si>
  <si>
    <t>It is the only one I can get access to</t>
  </si>
  <si>
    <t>https://hivos.my.salesforce.com/sfc/servlet.shepherd/version/renditionDownload?rendition=ORIGINAL_Jpg&amp;versionId=0686M00000FLf2xQAD</t>
  </si>
  <si>
    <t>We use more firewood to heat and warm the house</t>
  </si>
  <si>
    <t>It has decreased</t>
  </si>
  <si>
    <t>May</t>
  </si>
  <si>
    <t xml:space="preserve">July </t>
  </si>
  <si>
    <t>August</t>
  </si>
  <si>
    <t>September</t>
  </si>
  <si>
    <t>October</t>
  </si>
  <si>
    <t>Not readily available for purchase like other fuel sources</t>
  </si>
  <si>
    <t>2021-11-29 11:50:27+0300</t>
  </si>
  <si>
    <t>Number of members -5, the respondent did not inclue 1 child under 18 yrs in QC; Firewood is collected twice a year then piled next to the house where it is used progressively so once a week does not apply for firewood collection. There were no other cattle except calves observed on site</t>
  </si>
  <si>
    <t>2021-11-29 11:24:34+0300</t>
  </si>
  <si>
    <t>2021-11-29 11:24:00.000+03</t>
  </si>
  <si>
    <t>Abigael Jepkorir - 712070182</t>
  </si>
  <si>
    <t>KE-NAN-1204-3484</t>
  </si>
  <si>
    <t xml:space="preserve">, Emily Jeptalam Biwott </t>
  </si>
  <si>
    <t>711803730</t>
  </si>
  <si>
    <t>Nandi</t>
  </si>
  <si>
    <t>Mosop</t>
  </si>
  <si>
    <t>Kipkaren</t>
  </si>
  <si>
    <t>Peter Kiptoo Rop</t>
  </si>
  <si>
    <t>https://hivos.my.salesforce.com/sfc/servlet.shepherd/version/renditionDownload?rendition=ORIGINAL_Jpg&amp;versionId=0686M00000FLeWEQA1</t>
  </si>
  <si>
    <t>Accidents that come with gas leakage</t>
  </si>
  <si>
    <t>30 mins collecting firewood._x000D_The distance 200 meters to and from</t>
  </si>
  <si>
    <t>2021-11-29 13:23:33+0300</t>
  </si>
  <si>
    <t>2021-11-29 11:59:09+0300</t>
  </si>
  <si>
    <t>2021-11-29 11:59:00.000+03</t>
  </si>
  <si>
    <t>KE-TAI-1302-07524</t>
  </si>
  <si>
    <t xml:space="preserve">, Dixon Timothy Mangale </t>
  </si>
  <si>
    <t>716222158</t>
  </si>
  <si>
    <t>Wumingu/kishushe</t>
  </si>
  <si>
    <t>Gideon Mwakilenge</t>
  </si>
  <si>
    <t>https://hivos.my.salesforce.com/sfc/servlet.shepherd/version/renditionDownload?rendition=ORIGINAL_Jpg&amp;versionId=0686M00000FLeraQAD</t>
  </si>
  <si>
    <t>4 times a week</t>
  </si>
  <si>
    <t>When it is cold, HH uses more wood because they also use it a source of heat or to warm themselves.</t>
  </si>
  <si>
    <t xml:space="preserve"> January</t>
  </si>
  <si>
    <t xml:space="preserve"> March</t>
  </si>
  <si>
    <t>Accident during fuel transportation</t>
  </si>
  <si>
    <t>He is willing and ready to install a biogas._x000D_- Firewood is less than a kilometre from his house, it is just behind his house.</t>
  </si>
  <si>
    <t>2021-11-29 16:45:30+0300</t>
  </si>
  <si>
    <t>2021-11-29 12:21:52+0300</t>
  </si>
  <si>
    <t>2021-11-29 12:21:00.000+03</t>
  </si>
  <si>
    <t>KE-KIA-1410-12938</t>
  </si>
  <si>
    <t>, Mathenge Nderitu</t>
  </si>
  <si>
    <t>725286115</t>
  </si>
  <si>
    <t>Kanale</t>
  </si>
  <si>
    <t>David Kimani Mwaniki</t>
  </si>
  <si>
    <t>One of the fuels is hard to get so I try to limit the amount of time I use for</t>
  </si>
  <si>
    <t>https://hivos.my.salesforce.com/sfc/servlet.shepherd/version/renditionDownload?rendition=ORIGINAL_Jpg&amp;versionId=0686M00000FLenYQAT</t>
  </si>
  <si>
    <t>Heating the house</t>
  </si>
  <si>
    <t>More fuel used for house warming</t>
  </si>
  <si>
    <t>Uncovered Lagoon</t>
  </si>
  <si>
    <t>Back pain</t>
  </si>
  <si>
    <t>Malfunction</t>
  </si>
  <si>
    <t>2021-11-29 14:37:48+0300</t>
  </si>
  <si>
    <t>2021-11-29 12:39:52+0300</t>
  </si>
  <si>
    <t>2021-11-29 12:39:00.000+03</t>
  </si>
  <si>
    <t>Tyson Onyango - 712837122</t>
  </si>
  <si>
    <t>KE-LAI-1506-15836</t>
  </si>
  <si>
    <t>Gathura, Susan Wambui</t>
  </si>
  <si>
    <t>722418240</t>
  </si>
  <si>
    <t>Laikipia</t>
  </si>
  <si>
    <t>Laikipia East</t>
  </si>
  <si>
    <t>Umande</t>
  </si>
  <si>
    <t>Simon Kiragui</t>
  </si>
  <si>
    <t>https://hivos.my.salesforce.com/sfc/servlet.shepherd/version/renditionDownload?rendition=ORIGINAL_Jpg&amp;versionId=0686M00000FLeVaQAL</t>
  </si>
  <si>
    <t>Dry lot</t>
  </si>
  <si>
    <t>Has a lot of work</t>
  </si>
  <si>
    <t>13Kg lasts 5 weeks</t>
  </si>
  <si>
    <t>2021-11-29 13:05:50+0300</t>
  </si>
  <si>
    <t>2021-11-29 12:45:00+0300</t>
  </si>
  <si>
    <t>2021-11-29 12:45:00.000+03</t>
  </si>
  <si>
    <t>KE-ELG-1206-5400</t>
  </si>
  <si>
    <t xml:space="preserve">, Cletus Kimutai Kipkorir </t>
  </si>
  <si>
    <t>723603991</t>
  </si>
  <si>
    <t>Elgeyo/Marakwet</t>
  </si>
  <si>
    <t>Keiyo North</t>
  </si>
  <si>
    <t>Kamariny</t>
  </si>
  <si>
    <t>Joyce Chepkemboi Chirchir</t>
  </si>
  <si>
    <t>https://hivos.my.salesforce.com/sfc/servlet.shepherd/version/renditionDownload?rendition=ORIGINAL_Jpg&amp;versionId=0686M00000FLeX7QAL</t>
  </si>
  <si>
    <t>1 times a year</t>
  </si>
  <si>
    <t>Use a better stove to reduce fuel consumption</t>
  </si>
  <si>
    <t>Running out of the dung can cause a breakdown</t>
  </si>
  <si>
    <t>Boiling water strictly by firewood.</t>
  </si>
  <si>
    <t>2021-11-29 13:28:04+0300</t>
  </si>
  <si>
    <t>2021-11-29 12:53:25+0300</t>
  </si>
  <si>
    <t>2021-11-29 12:53:00.000+03</t>
  </si>
  <si>
    <t>KE-TAI-1311-09868</t>
  </si>
  <si>
    <t xml:space="preserve">, Hamilton Mwandawiro Samboja </t>
  </si>
  <si>
    <t>726229078</t>
  </si>
  <si>
    <t>Evans Njumwa</t>
  </si>
  <si>
    <t>https://hivos.my.salesforce.com/sfc/servlet.shepherd/version/renditionDownload?rendition=ORIGINAL_Jpg&amp;versionId=0686M00000FLeiEQAT</t>
  </si>
  <si>
    <t>February</t>
  </si>
  <si>
    <t>The respondent expressed interest to have a biogas plant installed in his home</t>
  </si>
  <si>
    <t>2021-11-29 16:13:47+0300</t>
  </si>
  <si>
    <t>2021-11-29 13:00:47+0300</t>
  </si>
  <si>
    <t>2021-11-29 11:00:00.000+01</t>
  </si>
  <si>
    <t>KE-KIA-1411-11481</t>
  </si>
  <si>
    <t>Wakangu, Alice Mweru</t>
  </si>
  <si>
    <t>716272078</t>
  </si>
  <si>
    <t>Elizabeth Gathoni Kuria</t>
  </si>
  <si>
    <t>https://hivos.my.salesforce.com/sfc/servlet.shepherd/version/renditionDownload?rendition=ORIGINAL_Jpg&amp;versionId=0686M00000FLeajQAD</t>
  </si>
  <si>
    <t>Reducing meals cooked to 2 per day</t>
  </si>
  <si>
    <t>Composting</t>
  </si>
  <si>
    <t>BCEs/Masons/Field Officers</t>
  </si>
  <si>
    <t>The HH only prepares two meals per day, The firewood is collected once every 6 months and when purchased it is done daily. The manure from the pigs and the cattle is collected after 3days ,9 wheelbarrows. 13kgs @2500 = 5 months</t>
  </si>
  <si>
    <t>2021-11-29 16:40:53+0300</t>
  </si>
  <si>
    <t>2021-11-29 13:06:51+0300</t>
  </si>
  <si>
    <t>2021-11-29 13:06:00.000+03</t>
  </si>
  <si>
    <t>KE-NAK-1203-3741</t>
  </si>
  <si>
    <t xml:space="preserve">, Rachael C. Chebunye </t>
  </si>
  <si>
    <t>723281084</t>
  </si>
  <si>
    <t>Rongai</t>
  </si>
  <si>
    <t>Ngata</t>
  </si>
  <si>
    <t>Irene Cherop</t>
  </si>
  <si>
    <t>Instagram</t>
  </si>
  <si>
    <t>Ocassionally</t>
  </si>
  <si>
    <t>Cooking porridge for children at 10am</t>
  </si>
  <si>
    <t>Outside in the open</t>
  </si>
  <si>
    <t>Spend more money</t>
  </si>
  <si>
    <t>Television/radio</t>
  </si>
  <si>
    <t>Women Groups</t>
  </si>
  <si>
    <t>Difficult to manage</t>
  </si>
  <si>
    <t>HH Purchases all cooking fuels. 6Kg gas lasts 1 month</t>
  </si>
  <si>
    <t>2021-11-29 16:49:22+0300</t>
  </si>
  <si>
    <t>2021-11-29 13:14:47+0300</t>
  </si>
  <si>
    <t>2021-11-29 13:14:00.000+03</t>
  </si>
  <si>
    <t>Stephen Baraza - 795887084</t>
  </si>
  <si>
    <t>KE-MUR-1509-15406</t>
  </si>
  <si>
    <t>Paul, Kagurani Kariuki</t>
  </si>
  <si>
    <t>710701281</t>
  </si>
  <si>
    <t>Murang'a</t>
  </si>
  <si>
    <t>Kandara</t>
  </si>
  <si>
    <t>Muruka</t>
  </si>
  <si>
    <t>Ann wanjiku nyeke</t>
  </si>
  <si>
    <t>https://hivos.my.salesforce.com/sfc/servlet.shepherd/version/renditionDownload?rendition=ORIGINAL_Jpg&amp;versionId=0686M00000FLepNQAT</t>
  </si>
  <si>
    <t>Getting tired while going to fetch firewood.</t>
  </si>
  <si>
    <t>The respondent was willing to have a digester, the only problem was financial constraints.</t>
  </si>
  <si>
    <t>2021-11-29 13:42:31+0300</t>
  </si>
  <si>
    <t>The number of members-5 includes those in school, 3 ws recorded earlier, the firewood consumption of 18kgs per day is exagerated  compared to 2 kgs determined at the field level. The number of dairy cows-5 includes 2 calves who were not included earlier. The respondent had chicken earlier but they died. The Dairy cows manure of  10kgs per day is the amount collected in about a week, 2kg per day recorded at the field level.</t>
  </si>
  <si>
    <t>2021-11-29 13:55:42+0300</t>
  </si>
  <si>
    <t>2021-11-29 13:55:00.000+03</t>
  </si>
  <si>
    <t>KE-MUR-1409-11583</t>
  </si>
  <si>
    <t>Mucheru, Macharia Benson</t>
  </si>
  <si>
    <t>722105806</t>
  </si>
  <si>
    <t>Gachanjiru</t>
  </si>
  <si>
    <t>Lydia wanjiru</t>
  </si>
  <si>
    <t>https://hivos.my.salesforce.com/sfc/servlet.shepherd/version/renditionDownload?rendition=ORIGINAL_Jpg&amp;versionId=0686M00000FLepXQAT</t>
  </si>
  <si>
    <t>Change in price (expensive/cheaper alternative)</t>
  </si>
  <si>
    <t>The respondent has a well managed dairy management farm only that she lacks knowledge of biogas. But has promised to install one.</t>
  </si>
  <si>
    <t>2021-11-29 17:20:53+0300</t>
  </si>
  <si>
    <t>2021-11-29 14:07:14+0300</t>
  </si>
  <si>
    <t>2021-11-29 14:07:00.000+03</t>
  </si>
  <si>
    <t>Sinthia Wanjiru Muchuna - 723508270</t>
  </si>
  <si>
    <t>KE-NYE-1209-4915</t>
  </si>
  <si>
    <t xml:space="preserve">, Crispus Kabonyi Muhindi </t>
  </si>
  <si>
    <t>722639932</t>
  </si>
  <si>
    <t>Nyeri</t>
  </si>
  <si>
    <t>Nyeri Town</t>
  </si>
  <si>
    <t>Kiganjo</t>
  </si>
  <si>
    <t>Serah Nderitu</t>
  </si>
  <si>
    <t>Biweekly</t>
  </si>
  <si>
    <t>https://hivos.my.salesforce.com/sfc/servlet.shepherd/version/renditionDownload?rendition=ORIGINAL_Jpg&amp;versionId=0686M00000FLertQAD</t>
  </si>
  <si>
    <t>Dry season (Jan-Feb/ June-Sept)</t>
  </si>
  <si>
    <t>Breeding swine (pigs)</t>
  </si>
  <si>
    <t>Other (specify)</t>
  </si>
  <si>
    <t>Donkey-1</t>
  </si>
  <si>
    <t>November</t>
  </si>
  <si>
    <t>Donkey</t>
  </si>
  <si>
    <t>Respondent is afraid to open up to everything mostly the number of poultry. Would want biogas storage system.</t>
  </si>
  <si>
    <t>2021-11-29 18:00:07+0300</t>
  </si>
  <si>
    <t>2021-11-29 14:07:33+0300</t>
  </si>
  <si>
    <t>KE-NYA-1207-6223</t>
  </si>
  <si>
    <t xml:space="preserve">, Richard Francis Mangare </t>
  </si>
  <si>
    <t>728627714</t>
  </si>
  <si>
    <t>Township</t>
  </si>
  <si>
    <t>Ephisiba Mwango Samuel</t>
  </si>
  <si>
    <t>It's what is available</t>
  </si>
  <si>
    <t>https://hivos.my.salesforce.com/sfc/servlet.shepherd/version/renditionDownload?rendition=ORIGINAL_Jpg&amp;versionId=0686M00000FLenJQAT</t>
  </si>
  <si>
    <t>Spend more time collecting wood</t>
  </si>
  <si>
    <t>Don't know any disadvantages</t>
  </si>
  <si>
    <t>The cost is too high for me because I have to buy building materials</t>
  </si>
  <si>
    <t xml:space="preserve">20kgs of wood per day. Workers use 5 hours to collect fuel. </t>
  </si>
  <si>
    <t>2021-11-29 16:46:47+0300</t>
  </si>
  <si>
    <t>2021-11-29 14:26:39+0300</t>
  </si>
  <si>
    <t>2021-11-29 14:26:00.000+03</t>
  </si>
  <si>
    <t>Dickson Ngeri - 723108128</t>
  </si>
  <si>
    <t>KE-EMB-1210-4111</t>
  </si>
  <si>
    <t xml:space="preserve">, James Ngari Mugane </t>
  </si>
  <si>
    <t>721229535</t>
  </si>
  <si>
    <t>Embu</t>
  </si>
  <si>
    <t>Embu North</t>
  </si>
  <si>
    <t>Kithimu</t>
  </si>
  <si>
    <t>Makena sylvia</t>
  </si>
  <si>
    <t>Twitter</t>
  </si>
  <si>
    <t>Telegram</t>
  </si>
  <si>
    <t>https://hivos.my.salesforce.com/sfc/servlet.shepherd/version/renditionDownload?rendition=ORIGINAL_Jpg&amp;versionId=0686M00000FLexnQAD</t>
  </si>
  <si>
    <t>July</t>
  </si>
  <si>
    <t>2021-11-29 19:15:21+0300</t>
  </si>
  <si>
    <t>2021-11-29 14:33:01+0300</t>
  </si>
  <si>
    <t>2021-11-29 14:33:00.000+03</t>
  </si>
  <si>
    <t>Lydia Gadhambi - 716302911</t>
  </si>
  <si>
    <t>KE-MER-1204-4463</t>
  </si>
  <si>
    <t xml:space="preserve">, Mary Karimi Mbaabu </t>
  </si>
  <si>
    <t>721969102</t>
  </si>
  <si>
    <t>Meru</t>
  </si>
  <si>
    <t>Meru Centra</t>
  </si>
  <si>
    <t>Kithirune west</t>
  </si>
  <si>
    <t>Nkate  Rutere</t>
  </si>
  <si>
    <t>https://hivos.my.salesforce.com/sfc/servlet.shepherd/version/renditionDownload?rendition=ORIGINAL_Jpg&amp;versionId=0686M00000FLf2TQAT</t>
  </si>
  <si>
    <t>Boiling milk for sale</t>
  </si>
  <si>
    <t>All poultry manure produced is used as daily spread</t>
  </si>
  <si>
    <t>2021-11-29 20:16:48+0300</t>
  </si>
  <si>
    <t>2021-11-29 15:06:07+0300</t>
  </si>
  <si>
    <t>2021-11-29 15:06:00.000+03</t>
  </si>
  <si>
    <t>KE-UAS-1210-5652</t>
  </si>
  <si>
    <t xml:space="preserve">, Milka Jepkemboi Maritim </t>
  </si>
  <si>
    <t>724716486</t>
  </si>
  <si>
    <t>Soy</t>
  </si>
  <si>
    <t>Moisbridge</t>
  </si>
  <si>
    <t>Emily kositany</t>
  </si>
  <si>
    <t>Maize cobs</t>
  </si>
  <si>
    <t>https://hivos.my.salesforce.com/sfc/servlet.shepherd/version/renditionDownload?rendition=ORIGINAL_Jpg&amp;versionId=0686M00000FLf3CQAT</t>
  </si>
  <si>
    <t>A lot of work is involved in feeding the biogas plant</t>
  </si>
  <si>
    <t>Other method of manure management is discarded</t>
  </si>
  <si>
    <t>2021-11-29 20:32:30+0300</t>
  </si>
  <si>
    <t>The number of HH members=7, a worker was erroneously added in the field survey making 8. Wood per day was a close proximation of 13 kgs not far from 10 kgs estimated by QC. Respondent unclear of the dairy cow manure quantities; Poultry was not mentioned earlier and now added.</t>
  </si>
  <si>
    <t>2021-11-29 15:20:23+0300</t>
  </si>
  <si>
    <t>2021-11-29 15:20:00.000+03</t>
  </si>
  <si>
    <t>Steven Churchil-0714894106</t>
  </si>
  <si>
    <t>KE-NYE-1303-07625</t>
  </si>
  <si>
    <t xml:space="preserve">, Ann Ngunyi </t>
  </si>
  <si>
    <t>0722793528</t>
  </si>
  <si>
    <t>Mathira East</t>
  </si>
  <si>
    <t>Magutu</t>
  </si>
  <si>
    <t>Christopher Ngara</t>
  </si>
  <si>
    <t>https://hivos.my.salesforce.com/sfc/servlet.shepherd/version/renditionDownload?rendition=ORIGINAL_Jpg&amp;versionId=0686M00000FLepmQAD</t>
  </si>
  <si>
    <t>Seasonal food requires different stove type</t>
  </si>
  <si>
    <t>2021-11-29 17:25:05+0300</t>
  </si>
  <si>
    <t>2021-11-29 15:24:35+0300</t>
  </si>
  <si>
    <t>2021-11-29 15:24:00.000+03</t>
  </si>
  <si>
    <t>KE-LAI-1306-09593</t>
  </si>
  <si>
    <t xml:space="preserve">, Teresiah Mukami Mbutu </t>
  </si>
  <si>
    <t>723538177</t>
  </si>
  <si>
    <t>Ngobit</t>
  </si>
  <si>
    <t>Lydia Nderitu</t>
  </si>
  <si>
    <t>https://hivos.my.salesforce.com/sfc/servlet.shepherd/version/renditionDownload?rendition=ORIGINAL_Jpg&amp;versionId=0686M00000FLefUQAT</t>
  </si>
  <si>
    <t>1 times a week</t>
  </si>
  <si>
    <t>They do not know how much it costs to install biogas but they feel it is too expensive, the piece of firewood in the picture is used for 2 days</t>
  </si>
  <si>
    <t>2021-11-29 15:47:12+0300</t>
  </si>
  <si>
    <t>2021-11-29 16:09:17+0300</t>
  </si>
  <si>
    <t>2021-11-29 16:09:00.000+03</t>
  </si>
  <si>
    <t>KE-MER-1204-3361</t>
  </si>
  <si>
    <t xml:space="preserve">, Gladys Mparu Mkiungu </t>
  </si>
  <si>
    <t>710231149</t>
  </si>
  <si>
    <t>Abothuguchi west</t>
  </si>
  <si>
    <t>PATRICK KIUGO</t>
  </si>
  <si>
    <t>https://hivos.my.salesforce.com/sfc/servlet.shepherd/version/renditionDownload?rendition=ORIGINAL_Jpg&amp;versionId=0686M00000FLf2JQAT</t>
  </si>
  <si>
    <t>The client  uses all  poultry manure  in daily spread.</t>
  </si>
  <si>
    <t>2021-11-29 20:10:01+0300</t>
  </si>
  <si>
    <t>2021-11-29 16:15:35+0300</t>
  </si>
  <si>
    <t>2021-11-29 17:02:00.000+03</t>
  </si>
  <si>
    <t>KE-EMB-1508-15147</t>
  </si>
  <si>
    <t>Mugo, Martin Kariuki</t>
  </si>
  <si>
    <t>722872981</t>
  </si>
  <si>
    <t>Manyatta</t>
  </si>
  <si>
    <t>Ngandori</t>
  </si>
  <si>
    <t>Yusuf mukokha</t>
  </si>
  <si>
    <t>Don't know</t>
  </si>
  <si>
    <t>https://hivos.my.salesforce.com/sfc/servlet.shepherd/version/renditionDownload?rendition=ORIGINAL_Jpg&amp;versionId=0686M00000FLexYQAT</t>
  </si>
  <si>
    <t>Cant say</t>
  </si>
  <si>
    <t xml:space="preserve">The respondent is a worker in the household. </t>
  </si>
  <si>
    <t>2021-11-29 19:01:01+0300</t>
  </si>
  <si>
    <t>2021-11-29 16:48:27+0300</t>
  </si>
  <si>
    <t>2021-11-29 16:48:00.000+03</t>
  </si>
  <si>
    <t>KE-NAN-1302-09507</t>
  </si>
  <si>
    <t xml:space="preserve">, Cosmus Kibore Tuwet </t>
  </si>
  <si>
    <t>723340325</t>
  </si>
  <si>
    <t>Nandi hills</t>
  </si>
  <si>
    <t>Chepkunyuk</t>
  </si>
  <si>
    <t>John Magut</t>
  </si>
  <si>
    <t>https://hivos.my.salesforce.com/sfc/servlet.shepherd/version/renditionDownload?rendition=ORIGINAL_Jpg&amp;versionId=0686M00000FLesdQAD</t>
  </si>
  <si>
    <t>I hadn't started dairy farming until recently.</t>
  </si>
  <si>
    <t>6kg gas lasts a week._x000D__x000D_The children do small takes all day._x000D_The cattle are completely confined_x000D_The manure produced is composted</t>
  </si>
  <si>
    <t>2021-11-29 17:58:10+0300</t>
  </si>
  <si>
    <t>2021-11-29 18:12:06+0300</t>
  </si>
  <si>
    <t>2021-11-29 18:12:00.000+03</t>
  </si>
  <si>
    <t>KE-TRA-1204-4101</t>
  </si>
  <si>
    <t xml:space="preserve">, Zachariah Mogunde Onsando </t>
  </si>
  <si>
    <t>721214779</t>
  </si>
  <si>
    <t>Trans Nzoia</t>
  </si>
  <si>
    <t>Trans Nzoia West</t>
  </si>
  <si>
    <t>Waitaluk</t>
  </si>
  <si>
    <t>Karen Nyamoita</t>
  </si>
  <si>
    <t>https://hivos.my.salesforce.com/sfc/servlet.shepherd/version/renditionDownload?rendition=ORIGINAL_Jpg&amp;versionId=0686M00000FLewuQAD</t>
  </si>
  <si>
    <t>Neighbour's farm</t>
  </si>
  <si>
    <t>Not sufficient, I have to be very sparing with how I use my fuel wood</t>
  </si>
  <si>
    <t xml:space="preserve">Dung are not managed, they are left all over, neighbours come occasionally to pick </t>
  </si>
  <si>
    <t>2021-11-29 19:06:12+0300</t>
  </si>
  <si>
    <t>2021-11-28 17:33:19+0300</t>
  </si>
  <si>
    <t>2021-11-29 09:43:00.000+03</t>
  </si>
  <si>
    <t>Shanice Linah Adhiambo - 710695645</t>
  </si>
  <si>
    <t>KE-NAK-1210-5953</t>
  </si>
  <si>
    <t xml:space="preserve">, Susan Genevieve Wamaitha Thungu </t>
  </si>
  <si>
    <t>726498212</t>
  </si>
  <si>
    <t>Bahati</t>
  </si>
  <si>
    <t>Maili tisa</t>
  </si>
  <si>
    <t>Lucy wairimu</t>
  </si>
  <si>
    <t>Other relative</t>
  </si>
  <si>
    <t>https://hivos.my.salesforce.com/sfc/servlet.shepherd/version/renditionDownload?rendition=ORIGINAL_Jpg&amp;versionId=0686M00000FLeZrQAL</t>
  </si>
  <si>
    <t>Change in fuel price</t>
  </si>
  <si>
    <t>Manure is collected periodically after 4 months. Their 6kg gas takes a period of 2 months and a half</t>
  </si>
  <si>
    <t>2021-11-29 10:53:26+0300</t>
  </si>
  <si>
    <t>2021-11-27 13:18:36+0300</t>
  </si>
  <si>
    <t>2021-11-29 12:48:00.000+03</t>
  </si>
  <si>
    <t>KE-NAK-1408-12291</t>
  </si>
  <si>
    <t>Gathathai, James Mwangi</t>
  </si>
  <si>
    <t>721215720</t>
  </si>
  <si>
    <t>Kabatini</t>
  </si>
  <si>
    <t>Ruth wanjiru</t>
  </si>
  <si>
    <t>https://hivos.my.salesforce.com/sfc/servlet.shepherd/version/renditionDownload?rendition=ORIGINAL_Jpg&amp;versionId=0686M00000FLeZcQAL</t>
  </si>
  <si>
    <t xml:space="preserve">Warming the house during cold seasons </t>
  </si>
  <si>
    <t>Due to rains</t>
  </si>
  <si>
    <t>2021-11-29 13:40:39+0300</t>
  </si>
  <si>
    <t>2021-11-29 16:27:41+0300</t>
  </si>
  <si>
    <t>2021-11-30 10:27:00.000+03</t>
  </si>
  <si>
    <t>KE-NYA-1307-09819</t>
  </si>
  <si>
    <t xml:space="preserve">, Peter Wachira Kimari </t>
  </si>
  <si>
    <t>724210354</t>
  </si>
  <si>
    <t>Nyandarua</t>
  </si>
  <si>
    <t>Ndaragwa</t>
  </si>
  <si>
    <t>Central</t>
  </si>
  <si>
    <t>Teresa Njambi Ndiritu</t>
  </si>
  <si>
    <t>Occasionally</t>
  </si>
  <si>
    <t>https://hivos.my.salesforce.com/sfc/servlet.shepherd/version/renditionDownload?rendition=ORIGINAL_Jpg&amp;versionId=0686M00000FLfs1QAD</t>
  </si>
  <si>
    <t>Using less fuel and using alternatives</t>
  </si>
  <si>
    <t>2021-11-30 18:49:57+0300</t>
  </si>
  <si>
    <t>2021-11-29 18:16:24+0300</t>
  </si>
  <si>
    <t>2021-11-30 15:16:00.000+03</t>
  </si>
  <si>
    <t>KE-LAI-1207-4275</t>
  </si>
  <si>
    <t xml:space="preserve">, Peterson Wangai Murage </t>
  </si>
  <si>
    <t>721558777</t>
  </si>
  <si>
    <t>Nyahururu</t>
  </si>
  <si>
    <t>Igwamiti</t>
  </si>
  <si>
    <t>Elizabeth Thuo</t>
  </si>
  <si>
    <t>LinkedIn</t>
  </si>
  <si>
    <t>https://hivos.my.salesforce.com/sfc/servlet.shepherd/version/renditionDownload?rendition=ORIGINAL_Jpg&amp;versionId=0686M00000FLft4QAD</t>
  </si>
  <si>
    <t>I can't get a loan for financing</t>
  </si>
  <si>
    <t>2021-11-30 18:56:17+0300</t>
  </si>
  <si>
    <t>2021-11-30 09:35:33+0300</t>
  </si>
  <si>
    <t>2021-11-30 09:35:00.000+03</t>
  </si>
  <si>
    <t>KE-TRA-1205-3734</t>
  </si>
  <si>
    <t xml:space="preserve">, Charles Makini Isanda </t>
  </si>
  <si>
    <t>717596533</t>
  </si>
  <si>
    <t>Mabonde</t>
  </si>
  <si>
    <t>Evance Mageto</t>
  </si>
  <si>
    <t>https://hivos.my.salesforce.com/sfc/servlet.shepherd/version/renditionDownload?rendition=ORIGINAL_Jpg&amp;versionId=0686M00000FLfORQA1</t>
  </si>
  <si>
    <t>In school</t>
  </si>
  <si>
    <t xml:space="preserve">Provides lights </t>
  </si>
  <si>
    <t>Requires intensive input and can easily breakdown if dung is insufficient</t>
  </si>
  <si>
    <t>Ke-Tra-1205-3734 was bitter because his digester broke down._x000D_The HH interviewed said he uses compost manure.</t>
  </si>
  <si>
    <t>2021-11-30 09:56:12+0300</t>
  </si>
  <si>
    <t>2021-11-30 09:51:12+0300</t>
  </si>
  <si>
    <t>2021-11-30 09:51:00.000+03</t>
  </si>
  <si>
    <t>KE-THA-1506-14319</t>
  </si>
  <si>
    <t xml:space="preserve">Eston, Mbae </t>
  </si>
  <si>
    <t>721917965</t>
  </si>
  <si>
    <t>Tharaka-Nithi</t>
  </si>
  <si>
    <t>Maara</t>
  </si>
  <si>
    <t>Kiriani</t>
  </si>
  <si>
    <t>Kimathi gilbert</t>
  </si>
  <si>
    <t>https://hivos.my.salesforce.com/sfc/servlet.shepherd/version/renditionDownload?rendition=ORIGINAL_Jpg&amp;versionId=0686M00000FLfyhQAD</t>
  </si>
  <si>
    <t>2021-11-30 10:29:00+0300</t>
  </si>
  <si>
    <t>Respondent did not mention Market Swine and poultry initially, added although these were not seen on site. Manure management confirmed as Daily spread</t>
  </si>
  <si>
    <t>2021-11-30 09:51:55+0300</t>
  </si>
  <si>
    <t>KE-MER-1307-10078</t>
  </si>
  <si>
    <t xml:space="preserve">, Eunice Muthoni Nyagah </t>
  </si>
  <si>
    <t>735232137</t>
  </si>
  <si>
    <t>Imenti North</t>
  </si>
  <si>
    <t>Joyce Gatwiri</t>
  </si>
  <si>
    <t>Cooks fast</t>
  </si>
  <si>
    <t>https://hivos.my.salesforce.com/sfc/servlet.shepherd/version/renditionDownload?rendition=ORIGINAL_Jpg&amp;versionId=0686M00000FLfmXQAT</t>
  </si>
  <si>
    <t xml:space="preserve">Uses charcoal and gas during rainy season </t>
  </si>
  <si>
    <t>Other cattle and poultry  manure is used as Daily spread</t>
  </si>
  <si>
    <t>2021-11-30 17:20:27+0300</t>
  </si>
  <si>
    <t>2021-11-30 10:09:18+0300</t>
  </si>
  <si>
    <t>2021-11-30 10:09:00.000+03</t>
  </si>
  <si>
    <t>KE-NYE-1306-09775</t>
  </si>
  <si>
    <t xml:space="preserve">, Jenifer Wanjiku Kangara </t>
  </si>
  <si>
    <t>723982966</t>
  </si>
  <si>
    <t>Mukurweni</t>
  </si>
  <si>
    <t>Mukurweini-west</t>
  </si>
  <si>
    <t>Ephantus Mainge Gachago</t>
  </si>
  <si>
    <t>https://hivos.my.salesforce.com/sfc/servlet.shepherd/version/renditionDownload?rendition=ORIGINAL_Jpg&amp;versionId=0686M00000FLfLXQA1</t>
  </si>
  <si>
    <t>Requires a lot of man power</t>
  </si>
  <si>
    <t>2021-11-30 10:42:25+0300</t>
  </si>
  <si>
    <t>2021-11-30 10:21:00+0300</t>
  </si>
  <si>
    <t>2021-11-30 10:21:00.000+03</t>
  </si>
  <si>
    <t>KE-TAI-1401-12944</t>
  </si>
  <si>
    <t>Mwandime, Mathias Mwikamba</t>
  </si>
  <si>
    <t>72365896</t>
  </si>
  <si>
    <t>Jane Mkakina Mwadime</t>
  </si>
  <si>
    <t>https://hivos.my.salesforce.com/sfc/servlet.shepherd/version/renditionDownload?rendition=ORIGINAL_Jpg&amp;versionId=0686M00000FLfemQAD</t>
  </si>
  <si>
    <t xml:space="preserve"> May </t>
  </si>
  <si>
    <t>HH hasn't heard good stories from her neighbours who have biogas. She feels they have suffered huge loses,-only willing to engage if biogas will be funded fully</t>
  </si>
  <si>
    <t>2021-11-30 14:36:45+0300</t>
  </si>
  <si>
    <t>2021-11-30 10:22:29+0300</t>
  </si>
  <si>
    <t>2021-11-30 10:22:00.000+03</t>
  </si>
  <si>
    <t>KE-NYA-1405-12479</t>
  </si>
  <si>
    <t>Nyangota, Johnson Nyangemi</t>
  </si>
  <si>
    <t>724111980</t>
  </si>
  <si>
    <t>Nyamira North</t>
  </si>
  <si>
    <t>Itibo</t>
  </si>
  <si>
    <t>Jackson Osiri Oguku</t>
  </si>
  <si>
    <t>It can cook many meals for a long, it brings warmth in the house</t>
  </si>
  <si>
    <t>https://hivos.my.salesforce.com/sfc/servlet.shepherd/version/renditionDownload?rendition=ORIGINAL_Jpg&amp;versionId=0686M00000FLfPuQAL</t>
  </si>
  <si>
    <t>Dislike for manure management exercise due to it's tedious nature. It's labour intensive</t>
  </si>
  <si>
    <t>Will help save my trees. Good hygiene</t>
  </si>
  <si>
    <t>Financial constrain</t>
  </si>
  <si>
    <t>Manure 23.3 kgs. _x000D_Poultry house is cleaned after a month, so the average daily weight can be determined based on the average collected</t>
  </si>
  <si>
    <t>2021-11-30 11:36:50+0300</t>
  </si>
  <si>
    <t>2021-11-30 10:29:21+0300</t>
  </si>
  <si>
    <t>2021-11-30 11:25:00.000+03</t>
  </si>
  <si>
    <t>KE-KAJ-1202-3756</t>
  </si>
  <si>
    <t xml:space="preserve">, Teresiah Wambui Ndungu </t>
  </si>
  <si>
    <t>719269420</t>
  </si>
  <si>
    <t>Kajiado</t>
  </si>
  <si>
    <t>Kajiado North</t>
  </si>
  <si>
    <t>Nkaimurunya</t>
  </si>
  <si>
    <t>Eunice Wairimu Muthoni</t>
  </si>
  <si>
    <t>Ethanol(Koko)</t>
  </si>
  <si>
    <t>Snacks for children</t>
  </si>
  <si>
    <t>Easier to operate and serve us.</t>
  </si>
  <si>
    <t>https://hivos.my.salesforce.com/sfc/servlet.shepherd/version/renditionDownload?rendition=ORIGINAL_Jpg&amp;versionId=0686M00000FLfl5QAD</t>
  </si>
  <si>
    <t>Using other fuels like Ethanol (Koko) and charcoal to reduce firewood usage</t>
  </si>
  <si>
    <t>Rabbit-1, donkey-2</t>
  </si>
  <si>
    <t>Rabbit</t>
  </si>
  <si>
    <t>Nairobi showground</t>
  </si>
  <si>
    <t>Firewood used is 6kg,= 100/= used biweekly,  Koko 4 litres per week, 2ltrs=178/=_x000D_, Charcoal 1 tin for 2 days@100/=_x000D_</t>
  </si>
  <si>
    <t>2021-11-30 17:05:21+0300</t>
  </si>
  <si>
    <t>Number under 18 years are 3 respodent initially never counted the son who joined college recently,respodent stated clearly they only use firewood from the mother inlaw only when the other fuels are not available, secondly the firewood Jiko is only at the inlaws compound, fo firewood is not the main fuel
5. The piglets were all captured as market swine coz they were big and not breastfeeding 
4. The manure part I can't really recall,  KE-KAJ-1202-3756, Eunice Wairimu Muthoni, went ahead to demonstrate how she uses Koko to prepare meals in addition to charcoal usage</t>
  </si>
  <si>
    <t>2021-11-30 10:53:56+0300</t>
  </si>
  <si>
    <t>2021-11-30 10:53:00.000+03</t>
  </si>
  <si>
    <t>KE-THA-1203-4681</t>
  </si>
  <si>
    <t xml:space="preserve">, George Nkonge Reche </t>
  </si>
  <si>
    <t>722361611</t>
  </si>
  <si>
    <t>Kanoo</t>
  </si>
  <si>
    <t>Irine muthoni</t>
  </si>
  <si>
    <t>https://hivos.my.salesforce.com/sfc/servlet.shepherd/version/renditionDownload?rendition=ORIGINAL_Jpg&amp;versionId=0686M00000FLfywQAD</t>
  </si>
  <si>
    <t>1 times in 2 months</t>
  </si>
  <si>
    <t>2021-11-30 13:40:12+0300</t>
  </si>
  <si>
    <t>The respondents QC estimates is skewed, animals like sheep poultry, goats and chicken were not verifiable on site. Fuel collection is done in their own yard so the distance of 2 kilimetres and time of 4 hours on wood collection maybe inaccurate</t>
  </si>
  <si>
    <t>2021-11-30 10:58:31+0300</t>
  </si>
  <si>
    <t>2021-11-30 10:58:00.000+03</t>
  </si>
  <si>
    <t>KE-UAS-1504-15535</t>
  </si>
  <si>
    <t>Philip, Kibusie K</t>
  </si>
  <si>
    <t>722668699</t>
  </si>
  <si>
    <t>Moiben</t>
  </si>
  <si>
    <t>Ziwa</t>
  </si>
  <si>
    <t>Anne Lel</t>
  </si>
  <si>
    <t>https://hivos.my.salesforce.com/sfc/servlet.shepherd/version/renditionDownload?rendition=ORIGINAL_Jpg&amp;versionId=0686M00000FLfvRQAT</t>
  </si>
  <si>
    <t>Social media</t>
  </si>
  <si>
    <t>Manure is not managed. Only collected when needed to grow vegetables, uses 13kgs lpg for 2 months</t>
  </si>
  <si>
    <t>2021-11-30 19:19:19+0300</t>
  </si>
  <si>
    <t>2021-11-30 11:09:08+0300</t>
  </si>
  <si>
    <t>2021-11-30 11:09:00.000+03</t>
  </si>
  <si>
    <t>KE-TRA-1203-6050</t>
  </si>
  <si>
    <t xml:space="preserve">, Elicah Naliaka Kisaka </t>
  </si>
  <si>
    <t>727213564</t>
  </si>
  <si>
    <t>Kiminini</t>
  </si>
  <si>
    <t>Elijah Nyamweya</t>
  </si>
  <si>
    <t>https://hivos.my.salesforce.com/sfc/servlet.shepherd/version/renditionDownload?rendition=ORIGINAL_Jpg&amp;versionId=0686M00000FLfOgQAL</t>
  </si>
  <si>
    <t>Planting more trees to increase fuel source</t>
  </si>
  <si>
    <t>Total dung is 7 wheelbarrows daily._x000D_Buys wood once a month</t>
  </si>
  <si>
    <t>2021-11-30 11:55:07+0300</t>
  </si>
  <si>
    <t>2021-11-30 11:11:26+0300</t>
  </si>
  <si>
    <t>2021-11-30 11:11:00.000+03</t>
  </si>
  <si>
    <t>KE-NAN-1507-15163</t>
  </si>
  <si>
    <t xml:space="preserve">Korir, Mary </t>
  </si>
  <si>
    <t>721865353</t>
  </si>
  <si>
    <t>Aldai</t>
  </si>
  <si>
    <t>Kaptumo/kaboi</t>
  </si>
  <si>
    <t>Everlyne Korir</t>
  </si>
  <si>
    <t>https://hivos.my.salesforce.com/sfc/servlet.shepherd/version/renditionDownload?rendition=ORIGINAL_Jpg&amp;versionId=0686M00000FLffQQAT</t>
  </si>
  <si>
    <t>2 times a week</t>
  </si>
  <si>
    <t>Weather related illnesses (e.g. pneumonia</t>
  </si>
  <si>
    <t xml:space="preserve"> sun burns/exposure etc)</t>
  </si>
  <si>
    <t>She doesn't see any disadvantages.</t>
  </si>
  <si>
    <t>40 mins to collect firewood._x000D_They cover 300 metres._x000D_They have tapped water.</t>
  </si>
  <si>
    <t>2021-11-30 15:43:35+0300</t>
  </si>
  <si>
    <t>2021-11-30 11:13:45+0300</t>
  </si>
  <si>
    <t>2021-11-30 11:13:00.000+03</t>
  </si>
  <si>
    <t>KE-TAI-1307-08833</t>
  </si>
  <si>
    <t xml:space="preserve">, Jemimah Dawson Mabruki </t>
  </si>
  <si>
    <t>72244659</t>
  </si>
  <si>
    <t>Voi</t>
  </si>
  <si>
    <t>Mbololo</t>
  </si>
  <si>
    <t>Joseph Ralph Mlamba</t>
  </si>
  <si>
    <t>https://hivos.my.salesforce.com/sfc/servlet.shepherd/version/renditionDownload?rendition=ORIGINAL_Jpg&amp;versionId=0686M00000FLfeDQAT</t>
  </si>
  <si>
    <t>Respiratory problems</t>
  </si>
  <si>
    <t>2021-11-30 13:58:42+0300</t>
  </si>
  <si>
    <t>2021-11-30 11:23:44+0300</t>
  </si>
  <si>
    <t>2021-11-30 11:23:00.000+03</t>
  </si>
  <si>
    <t>KE-NAK-1408-13878</t>
  </si>
  <si>
    <t>Limo, Zippora Kobilo</t>
  </si>
  <si>
    <t>72180748</t>
  </si>
  <si>
    <t>Magdaline Kiyai</t>
  </si>
  <si>
    <t>https://hivos.my.salesforce.com/sfc/servlet.shepherd/version/renditionDownload?rendition=ORIGINAL_Jpg&amp;versionId=0686M00000FLfgTQAT</t>
  </si>
  <si>
    <t>Irritating smoke during wet season</t>
  </si>
  <si>
    <t>Agricultural Exhibition-Egerton University</t>
  </si>
  <si>
    <t>May not function well with little feedstock</t>
  </si>
  <si>
    <t>HH only purchases charcoal for usage</t>
  </si>
  <si>
    <t>2021-11-30 16:04:23+0300</t>
  </si>
  <si>
    <t>2021-11-30 11:50:28+0300</t>
  </si>
  <si>
    <t>2021-11-30 11:50:00.000+03</t>
  </si>
  <si>
    <t>KE-TAI-1402-07950</t>
  </si>
  <si>
    <t xml:space="preserve">, Emmanuel Mwakisha Koronge </t>
  </si>
  <si>
    <t>720733148</t>
  </si>
  <si>
    <t>Wumingu kishushe</t>
  </si>
  <si>
    <t>Dalton Koronge</t>
  </si>
  <si>
    <t>https://hivos.my.salesforce.com/sfc/servlet.shepherd/version/renditionDownload?rendition=ORIGINAL_Jpg&amp;versionId=0686M00000FLfewQAD</t>
  </si>
  <si>
    <t>Uses more fuel (wood/charcoal) to warm themselves and house during wet/cold seasons.</t>
  </si>
  <si>
    <t>From community forest</t>
  </si>
  <si>
    <t>Uses wood 2 times a week, about 8kgs a day and mainly for boiling cereals.</t>
  </si>
  <si>
    <t>2021-11-30 14:51:08+0300</t>
  </si>
  <si>
    <t>2021-11-30 12:45:17+0300</t>
  </si>
  <si>
    <t>2021-11-30 12:45:00.000+03</t>
  </si>
  <si>
    <t>KE-KIA-1401-09379</t>
  </si>
  <si>
    <t xml:space="preserve">, Zachariah Kamau Njau </t>
  </si>
  <si>
    <t>722957698</t>
  </si>
  <si>
    <t>Kikuyu</t>
  </si>
  <si>
    <t>Kamuguga</t>
  </si>
  <si>
    <t>Fidelis</t>
  </si>
  <si>
    <t>20-29</t>
  </si>
  <si>
    <t>3 times Weekly</t>
  </si>
  <si>
    <t>https://hivos.my.salesforce.com/sfc/servlet.shepherd/version/renditionDownload?rendition=ORIGINAL_Jpg&amp;versionId=0686M00000FLfleQAD</t>
  </si>
  <si>
    <t>Warming purposes</t>
  </si>
  <si>
    <t>Warming</t>
  </si>
  <si>
    <t xml:space="preserve">  January</t>
  </si>
  <si>
    <t>2021-11-30 12:59:48+0300</t>
  </si>
  <si>
    <t>2021-11-30 12:48:34+0300</t>
  </si>
  <si>
    <t>2021-11-30 12:48:00.000+03</t>
  </si>
  <si>
    <t>KE-UAS-1306-09403</t>
  </si>
  <si>
    <t xml:space="preserve">, Daniel Arap Biy </t>
  </si>
  <si>
    <t>722988194</t>
  </si>
  <si>
    <t>Abraham Lagat</t>
  </si>
  <si>
    <t>https://hivos.my.salesforce.com/sfc/servlet.shepherd/version/renditionDownload?rendition=ORIGINAL_Jpg&amp;versionId=0686M00000FLfvCQAT</t>
  </si>
  <si>
    <t>Manure is discarded not managed.</t>
  </si>
  <si>
    <t>2021-11-30 19:04:34+0300</t>
  </si>
  <si>
    <t>2021-11-30 13:10:17+0300</t>
  </si>
  <si>
    <t>2021-11-30 13:10:00.000+03</t>
  </si>
  <si>
    <t>KE-NAN-1211-6298</t>
  </si>
  <si>
    <t xml:space="preserve">, Joel Kiptirio S O Kipkechei </t>
  </si>
  <si>
    <t>729579444</t>
  </si>
  <si>
    <t>Kaptumo /kaboi</t>
  </si>
  <si>
    <t>Edwin Sugut</t>
  </si>
  <si>
    <t>https://hivos.my.salesforce.com/sfc/servlet.shepherd/version/renditionDownload?rendition=ORIGINAL_Jpg&amp;versionId=0686M00000FLffBQAT</t>
  </si>
  <si>
    <t>That when the dung is not available it won't function.</t>
  </si>
  <si>
    <t>200 meters to collect firewood._x000D__x000D_30 mins is used in Manure Management._x000D_ 40 mins to collect firewood._x000D_They have tapped water.</t>
  </si>
  <si>
    <t>2021-11-30 15:55:44+0300</t>
  </si>
  <si>
    <t>Quantity of fuel quoted at 6 kgs is low, total wood weighed was 19kgs at the field. Chicken were not indicated initially but now added. Animals observed physically were not Dairy cows and the respondent may not be sure of the breeds he has</t>
  </si>
  <si>
    <t>2021-11-30 13:51:35+0300</t>
  </si>
  <si>
    <t>2021-11-30 13:51:00.000+03</t>
  </si>
  <si>
    <t>KE-NYE-1302-06826</t>
  </si>
  <si>
    <t xml:space="preserve">, Wilson Gakuo Kariuki </t>
  </si>
  <si>
    <t>721300959</t>
  </si>
  <si>
    <t>Muruguru</t>
  </si>
  <si>
    <t>Anastasia Nyokabi</t>
  </si>
  <si>
    <t>https://hivos.my.salesforce.com/sfc/servlet.shepherd/version/renditionDownload?rendition=ORIGINAL_Jpg&amp;versionId=0686M00000FLfXoQAL</t>
  </si>
  <si>
    <t>Blisters</t>
  </si>
  <si>
    <t>Respondent would like a loan for the biogas</t>
  </si>
  <si>
    <t>2021-11-30 14:32:14+0300</t>
  </si>
  <si>
    <t>2021-11-30 14:06:21+0300</t>
  </si>
  <si>
    <t>2021-11-30 14:06:00.000+03</t>
  </si>
  <si>
    <t>KE-NYE-1506-14674</t>
  </si>
  <si>
    <t>Gachango, Jane Nduta</t>
  </si>
  <si>
    <t>716528535</t>
  </si>
  <si>
    <t>Mukurweini Central</t>
  </si>
  <si>
    <t>Francis Mambo Gechuki</t>
  </si>
  <si>
    <t>https://hivos.my.salesforce.com/sfc/servlet.shepherd/version/renditionDownload?rendition=ORIGINAL_Jpg&amp;versionId=0686M00000FLfcvQAD</t>
  </si>
  <si>
    <t>2021-11-30 15:35:11+0300</t>
  </si>
  <si>
    <t>2021-11-30 14:18:09+0300</t>
  </si>
  <si>
    <t>2021-11-30 12:18:00.000+01</t>
  </si>
  <si>
    <t>KE-KIA-1403-12688</t>
  </si>
  <si>
    <t>Mugi, Kenneth Gitau</t>
  </si>
  <si>
    <t>725608801</t>
  </si>
  <si>
    <t>Joyce Nyambura Njihia</t>
  </si>
  <si>
    <t>https://hivos.my.salesforce.com/sfc/servlet.shepherd/version/renditionDownload?rendition=ORIGINAL_Jpg&amp;versionId=0686M00000FLfrcQAD</t>
  </si>
  <si>
    <t>Using LPG lonely for certain meals to alternate firewood use</t>
  </si>
  <si>
    <t>2021-11-30 20:41:55+0300</t>
  </si>
  <si>
    <t>2021-11-30 14:40:13+0300</t>
  </si>
  <si>
    <t>2021-11-30 15:07:00.000+03</t>
  </si>
  <si>
    <t>KE-TRA-1311-10364</t>
  </si>
  <si>
    <t xml:space="preserve">, Musa Kiptoo Ngisirei </t>
  </si>
  <si>
    <t>726357818</t>
  </si>
  <si>
    <t>Trans Nzoia East</t>
  </si>
  <si>
    <t>Motosiet</t>
  </si>
  <si>
    <t>Mwalimu Joseph  G Nganga</t>
  </si>
  <si>
    <t>Because she doesn't have any other choice</t>
  </si>
  <si>
    <t>https://hivos.my.salesforce.com/sfc/servlet.shepherd/version/renditionDownload?rendition=ORIGINAL_Jpg&amp;versionId=0686M00000FLfeNQAT</t>
  </si>
  <si>
    <t>Promotional voucher</t>
  </si>
  <si>
    <t>Renewability</t>
  </si>
  <si>
    <t>In case of animals death, it's functionality might be distorted Lack of access to technical resource</t>
  </si>
  <si>
    <t>Firewood are in big logs that needed to be broken first._x000D_The HH has 6kg and two 13kg LPG cylinders, the two 13 kg cylinders cost 2400/- each and the 6kg costs 1200/</t>
  </si>
  <si>
    <t>2021-11-30 15:57:48+0300</t>
  </si>
  <si>
    <t>number of eaters-2, firewood collection- 1 times a year,  LPG collection- 2 times a year, Main fuel used 5 years ago-, 4-Dairy cattle and 1 other cattle, Has 12 sheep and no goat, 20 chicken, There were also 3 pigs with piglets. Manure collected for all the animals was from the stable and he said they are about 2-3 wheelbarrows daily as he got a worker who does that but has never taken keen interest to know much.</t>
  </si>
  <si>
    <t>2021-11-30 14:42:42+0300</t>
  </si>
  <si>
    <t>2021-11-30 14:42:00.000+03</t>
  </si>
  <si>
    <t>KE-MUR-1403-12045</t>
  </si>
  <si>
    <t>Kuria, George Chege</t>
  </si>
  <si>
    <t>711841775</t>
  </si>
  <si>
    <t>Ngararia</t>
  </si>
  <si>
    <t>Joseph mugiri</t>
  </si>
  <si>
    <t>https://hivos.my.salesforce.com/sfc/servlet.shepherd/version/renditionDownload?rendition=ORIGINAL_Jpg&amp;versionId=0686M00000FLffkQAD</t>
  </si>
  <si>
    <t>The respondent told me that he is willing to have a biogas installed in he's HH.</t>
  </si>
  <si>
    <t>2021-11-30 15:48:49+0300</t>
  </si>
  <si>
    <t>2021-11-30 17:39:28+0300</t>
  </si>
  <si>
    <t>2021-11-30 15:39:00.000+01</t>
  </si>
  <si>
    <t>KE-KIA-1505-14920</t>
  </si>
  <si>
    <t>Mburu, Josphine Wanjiku</t>
  </si>
  <si>
    <t>726886455</t>
  </si>
  <si>
    <t>Kanunga</t>
  </si>
  <si>
    <t>Martin Mwaura Muhuhu</t>
  </si>
  <si>
    <t>https://hivos.my.salesforce.com/sfc/servlet.shepherd/version/renditionDownload?rendition=ORIGINAL_Jpg&amp;versionId=0686M00000FLfrNQAT</t>
  </si>
  <si>
    <t xml:space="preserve">The household has a couples of neighbours who would like to have biogas Installed in their homes. 13kgs @ 2700 = 1month </t>
  </si>
  <si>
    <t>2021-11-30 20:21:03+0300</t>
  </si>
  <si>
    <t>2021-11-30 09:25:16+0300</t>
  </si>
  <si>
    <t>2021-11-30 09:25:00.000+03</t>
  </si>
  <si>
    <t>KE-NAK-1307-09043</t>
  </si>
  <si>
    <t xml:space="preserve">, Peninah Wanja Kungu </t>
  </si>
  <si>
    <t>722646369</t>
  </si>
  <si>
    <t>Teresia Nyambura Kamiti</t>
  </si>
  <si>
    <t>YouTube</t>
  </si>
  <si>
    <t>Easy to control usage</t>
  </si>
  <si>
    <t>Prefer the taste of food on a certain stove</t>
  </si>
  <si>
    <t>Becomes a waste if a HH doesn't keep animals anymore</t>
  </si>
  <si>
    <t>Didn't have enough feedstock needed to maintain biogas production then</t>
  </si>
  <si>
    <t>HH doesn't collect charcoal but only purchases. 13 kg gas lasts 2 months</t>
  </si>
  <si>
    <t>2021-11-30 15:28:38+0300</t>
  </si>
  <si>
    <t>2021-11-29 19:02:22+0300</t>
  </si>
  <si>
    <t>2021-11-30 08:43:00.000+03</t>
  </si>
  <si>
    <t>KE-NAK-1401-10257</t>
  </si>
  <si>
    <t xml:space="preserve">, Beatrice Muthoni Mugweru Njuguna </t>
  </si>
  <si>
    <t>725855686</t>
  </si>
  <si>
    <t>Kiamaina</t>
  </si>
  <si>
    <t>Monica nyambura</t>
  </si>
  <si>
    <t>https://hivos.my.salesforce.com/sfc/servlet.shepherd/version/renditionDownload?rendition=ORIGINAL_Jpg&amp;versionId=0686M00000FLfYSQA1</t>
  </si>
  <si>
    <t>Due to rain because woods tend to be wet during rainy seasons</t>
  </si>
  <si>
    <t>Manure collected in wheelbarrows=5,for dairy cows and 1 for pigs</t>
  </si>
  <si>
    <t>2021-11-30 09:43:14+0300</t>
  </si>
  <si>
    <t>2021-11-28 17:47:12+0300</t>
  </si>
  <si>
    <t>2021-11-30 12:17:00.000+03</t>
  </si>
  <si>
    <t>KE-NAK-1307-09009</t>
  </si>
  <si>
    <t xml:space="preserve">, Daniel Mbugua Njenga </t>
  </si>
  <si>
    <t>722614885</t>
  </si>
  <si>
    <t>Alice waruiru jenga</t>
  </si>
  <si>
    <t>Electricity</t>
  </si>
  <si>
    <t>Cooking for the baby</t>
  </si>
  <si>
    <t>Its fast Doesn't dirty the sufuria</t>
  </si>
  <si>
    <t>https://hivos.my.salesforce.com/sfc/servlet.shepherd/version/renditionDownload?rendition=ORIGINAL_Jpg&amp;versionId=0686M00000FLfYDQA1</t>
  </si>
  <si>
    <t>Takes 30 mins to carry out her chores_x000D_, Manure collected in buckets of 20kg_x000D_. Poultry manure only collected periodically</t>
  </si>
  <si>
    <t>2021-11-30 12:39:43+0300</t>
  </si>
  <si>
    <t>2021-12-01 08:13:33+0300</t>
  </si>
  <si>
    <t>2021-12-01 08:13:00.000+03</t>
  </si>
  <si>
    <t>KE-NYE-1410-13218</t>
  </si>
  <si>
    <t>Gitonga, Perpetua Wanjiru</t>
  </si>
  <si>
    <t>728058856</t>
  </si>
  <si>
    <t>Harizon Wabuile</t>
  </si>
  <si>
    <t>https://hivos.my.salesforce.com/sfc/servlet.shepherd/version/renditionDownload?rendition=ORIGINAL_Jpg&amp;versionId=0686M00000FLgHrQAL</t>
  </si>
  <si>
    <t>The LPG used as a secondary fuel is a 6kg gas cylinder lasts 2 months. _x000D__x000D_The household is willing to install a biogas plant</t>
  </si>
  <si>
    <t>2021-12-01 10:33:18+0300</t>
  </si>
  <si>
    <t>2021-12-01 08:24:18+0300</t>
  </si>
  <si>
    <t>2021-12-01 08:24:00.000+03</t>
  </si>
  <si>
    <t>KE-KIS-1202-3430</t>
  </si>
  <si>
    <t xml:space="preserve">, Tom Tobby O Kondiek </t>
  </si>
  <si>
    <t>711208777</t>
  </si>
  <si>
    <t>Kisumu</t>
  </si>
  <si>
    <t>Kisumu East</t>
  </si>
  <si>
    <t>Kolwa East</t>
  </si>
  <si>
    <t>Helida Nyakeno Mundu</t>
  </si>
  <si>
    <t>Cooks well</t>
  </si>
  <si>
    <t>https://hivos.my.salesforce.com/sfc/servlet.shepherd/version/renditionDownload?rendition=ORIGINAL_Jpg&amp;versionId=0686M00000FLgFJQA1</t>
  </si>
  <si>
    <t>I don't know</t>
  </si>
  <si>
    <t xml:space="preserve">Manure is collected using a wheelbarrow 30kgs._x000D_ Worker takes 8 hours to collect fuel. Adult female 3 hours LPG is used for preparation of breakfast as a secondary fuel. 6kgs cylinder costs 1410. </t>
  </si>
  <si>
    <t>2021-12-01 09:11:31+0300</t>
  </si>
  <si>
    <t>2021-12-01 08:47:34+0300</t>
  </si>
  <si>
    <t>2021-12-01 08:47:00.000+03</t>
  </si>
  <si>
    <t>KE-KIA-1302-4929</t>
  </si>
  <si>
    <t xml:space="preserve">, John Njoroge Ndungu </t>
  </si>
  <si>
    <t>722651364</t>
  </si>
  <si>
    <t>Kiambaa</t>
  </si>
  <si>
    <t>Karuri</t>
  </si>
  <si>
    <t>Benard Ngugi Gathiru</t>
  </si>
  <si>
    <t>Wants to cook in the main house</t>
  </si>
  <si>
    <t>1 times in 4 months</t>
  </si>
  <si>
    <t>Respondent doesn't allow visitors in his kitchen. Photo of stove not taken</t>
  </si>
  <si>
    <t>2021-12-01 13:02:56+0300</t>
  </si>
  <si>
    <t>2021-12-01 09:36:56+0300</t>
  </si>
  <si>
    <t>2021-12-01 09:36:00.000+03</t>
  </si>
  <si>
    <t>KE-TRA-1210-4228</t>
  </si>
  <si>
    <t xml:space="preserve">, Ezekiel Obindi Musungu </t>
  </si>
  <si>
    <t>721447262</t>
  </si>
  <si>
    <t>Nabiswa</t>
  </si>
  <si>
    <t>Francis Anagasha</t>
  </si>
  <si>
    <t>https://hivos.my.salesforce.com/sfc/servlet.shepherd/version/renditionDownload?rendition=ORIGINAL_Jpg&amp;versionId=0686M00000FLg9lQAD</t>
  </si>
  <si>
    <t>The reference HH: 1210-4228 had broken pipe, cracked dome and complained a lot about compensation he missed.</t>
  </si>
  <si>
    <t>2021-12-01 10:23:00+0300</t>
  </si>
  <si>
    <t>2021-12-01 09:56:14+0300</t>
  </si>
  <si>
    <t>2021-12-01 09:56:00.000+03</t>
  </si>
  <si>
    <t>KE-UAS-1305-08424</t>
  </si>
  <si>
    <t xml:space="preserve">, Isaac Biwoti </t>
  </si>
  <si>
    <t>721782338</t>
  </si>
  <si>
    <t>Sergoit</t>
  </si>
  <si>
    <t>Samwel Rotich</t>
  </si>
  <si>
    <t>Mid morning porridge</t>
  </si>
  <si>
    <t>https://hivos.my.salesforce.com/sfc/servlet.shepherd/version/renditionDownload?rendition=ORIGINAL_Jpg&amp;versionId=0686M00000FLggmQAD</t>
  </si>
  <si>
    <t>Heating poultry chic house</t>
  </si>
  <si>
    <t>No 18 yrs or less hh member</t>
  </si>
  <si>
    <t>2021-12-01 16:12:28+0300</t>
  </si>
  <si>
    <t>2021-12-01 09:57:32+0300</t>
  </si>
  <si>
    <t>2021-12-01 09:57:00.000+03</t>
  </si>
  <si>
    <t>KE-BOM-1405-12451</t>
  </si>
  <si>
    <t xml:space="preserve">John, Mwolomet </t>
  </si>
  <si>
    <t>728017750</t>
  </si>
  <si>
    <t>Bomet</t>
  </si>
  <si>
    <t>Bomet East</t>
  </si>
  <si>
    <t>Chemaner</t>
  </si>
  <si>
    <t>Robert Kiprotich Korir</t>
  </si>
  <si>
    <t>https://hivos.my.salesforce.com/sfc/servlet.shepherd/version/renditionDownload?rendition=ORIGINAL_Jpg&amp;versionId=0686M00000FLgr3QAD</t>
  </si>
  <si>
    <t>1  times in 7 months</t>
  </si>
  <si>
    <t>When there's no enough dung and water.</t>
  </si>
  <si>
    <t>Male adult spends 30 mins in Manure Management._x000D_200 metres to collect firewood._x000D_Female adult spends 1hr 50 mins in cooking</t>
  </si>
  <si>
    <t>2021-12-01 11:04:01+0300</t>
  </si>
  <si>
    <t>2021-12-01 10:14:28+0300</t>
  </si>
  <si>
    <t>2021-12-01 10:14:00.000+03</t>
  </si>
  <si>
    <t>KE-NAK-1206-5606</t>
  </si>
  <si>
    <t xml:space="preserve">, Joyce Jeruto Korir </t>
  </si>
  <si>
    <t>724511874</t>
  </si>
  <si>
    <t>Kampi ya moto</t>
  </si>
  <si>
    <t>David Limo</t>
  </si>
  <si>
    <t>https://hivos.my.salesforce.com/sfc/servlet.shepherd/version/renditionDownload?rendition=ORIGINAL_Jpg&amp;versionId=0686M00000FLglEQAT</t>
  </si>
  <si>
    <t>Neighbour's Farmyard</t>
  </si>
  <si>
    <t>Safety issues/insecurity</t>
  </si>
  <si>
    <t>The HH only purchases charcoal for use. 6kg gas lasts a month.</t>
  </si>
  <si>
    <t>2021-12-01 17:00:28+0300</t>
  </si>
  <si>
    <t>2021-12-01 11:25:26+0300</t>
  </si>
  <si>
    <t>2021-12-01 11:25:00.000+03</t>
  </si>
  <si>
    <t>KE-UAS-1407-13112</t>
  </si>
  <si>
    <t>Chebii, Nicholas K</t>
  </si>
  <si>
    <t>720518224</t>
  </si>
  <si>
    <t>Kuinet kapsuswo</t>
  </si>
  <si>
    <t>Daniel Kimutai</t>
  </si>
  <si>
    <t>https://hivos.my.salesforce.com/sfc/servlet.shepherd/version/renditionDownload?rendition=ORIGINAL_Jpg&amp;versionId=0686M00000FLggXQAT</t>
  </si>
  <si>
    <t>Spending more money on fuel</t>
  </si>
  <si>
    <t>Has not constructed house on the current land/place of residence</t>
  </si>
  <si>
    <t>2021-12-01 15:31:01+0300</t>
  </si>
  <si>
    <t>2021-12-01 11:38:13+0300</t>
  </si>
  <si>
    <t>2021-12-01 09:38:00.000+01</t>
  </si>
  <si>
    <t>KE-KIA-1202-6151</t>
  </si>
  <si>
    <t xml:space="preserve">, Beatrice Wangui Munga </t>
  </si>
  <si>
    <t>722789273</t>
  </si>
  <si>
    <t>Kimathi</t>
  </si>
  <si>
    <t>Stephen Muigai Mwangi</t>
  </si>
  <si>
    <t>https://hivos.my.salesforce.com/sfc/servlet.shepherd/version/renditionDownload?rendition=ORIGINAL_Jpg&amp;versionId=0686M00000FLguQQAT</t>
  </si>
  <si>
    <t xml:space="preserve">1 times 3 months </t>
  </si>
  <si>
    <t>The HH collects firewood once after every 3mnths. Dominic Waweru has both 13kg and 6kgs cost 3800 for both and uses them daily for 2mnth</t>
  </si>
  <si>
    <t>2021-12-01 21:20:41+0300</t>
  </si>
  <si>
    <t>2021-12-01 11:53:41+0300</t>
  </si>
  <si>
    <t>2021-12-01 11:53:00.000+03</t>
  </si>
  <si>
    <t>KE-KIL-1503-15858</t>
  </si>
  <si>
    <t>Kodo, Teresia Njeri</t>
  </si>
  <si>
    <t>725261321</t>
  </si>
  <si>
    <t>Kilifi</t>
  </si>
  <si>
    <t>Rabai</t>
  </si>
  <si>
    <t>Kabe ribe</t>
  </si>
  <si>
    <t>Samwel Chai</t>
  </si>
  <si>
    <t>https://hivos.my.salesforce.com/sfc/servlet.shepherd/version/renditionDownload?rendition=ORIGINAL_Jpg&amp;versionId=0686M00000FLgnGQAT</t>
  </si>
  <si>
    <t>It is not easy to feed the bio-digester on daily basis</t>
  </si>
  <si>
    <t>The man is interested in installing the Bio-digester. But says he's yet to prepare himself financially.</t>
  </si>
  <si>
    <t>2021-12-01 16:53:46+0300</t>
  </si>
  <si>
    <t>Mr Chai made it clear that during dry season he uses more firewood than during the rain season. About goats, he did not have them in his custody at the time of the visit</t>
  </si>
  <si>
    <t>2021-12-01 12:03:05+0300</t>
  </si>
  <si>
    <t>2021-12-01 12:03:00.000+03</t>
  </si>
  <si>
    <t>KE-NYE-1505-14716</t>
  </si>
  <si>
    <t>Mutitu, Jesse Wambugu</t>
  </si>
  <si>
    <t>725679778</t>
  </si>
  <si>
    <t>Othaya</t>
  </si>
  <si>
    <t>Iriaini</t>
  </si>
  <si>
    <t>Peter Macharia</t>
  </si>
  <si>
    <t>4 times Weekly</t>
  </si>
  <si>
    <t>https://hivos.my.salesforce.com/sfc/servlet.shepherd/version/renditionDownload?rendition=ORIGINAL_Jpg&amp;versionId=0686M00000FLgwvQAD</t>
  </si>
  <si>
    <t>Pay more for firewood</t>
  </si>
  <si>
    <t>Rabbits</t>
  </si>
  <si>
    <t xml:space="preserve"> April </t>
  </si>
  <si>
    <t>Respondent would want a loan that he can pay in instalments for the construction of biodigester.</t>
  </si>
  <si>
    <t>2021-12-01 19:51:27+0300</t>
  </si>
  <si>
    <t>2021-12-01 12:34:55+0300</t>
  </si>
  <si>
    <t>2021-12-01 12:34:00.000+03</t>
  </si>
  <si>
    <t>KE-VIH-1401-10496</t>
  </si>
  <si>
    <t xml:space="preserve">, Abraham A Ludeshi </t>
  </si>
  <si>
    <t>726970846</t>
  </si>
  <si>
    <t>Vihiga</t>
  </si>
  <si>
    <t>Hamisi</t>
  </si>
  <si>
    <t>Shamakhoho</t>
  </si>
  <si>
    <t>Anjela Simekha Luvayo</t>
  </si>
  <si>
    <t>https://hivos.my.salesforce.com/sfc/servlet.shepherd/version/renditionDownload?rendition=ORIGINAL_Jpg&amp;versionId=0686M00000FLgTnQAL</t>
  </si>
  <si>
    <t>Purchasing more firewood</t>
  </si>
  <si>
    <t>Never had of any disadvantages</t>
  </si>
  <si>
    <t>No one has given me more information about it</t>
  </si>
  <si>
    <t xml:space="preserve">LPG is used as a secondary fuel for breakfast. A 6 kg cylinder costs 1450 used for at least 2 months. </t>
  </si>
  <si>
    <t>2021-12-01 14:12:45+0300</t>
  </si>
  <si>
    <t>2021-12-01 13:20:57+0300</t>
  </si>
  <si>
    <t>2021-12-01 13:20:00.000+03</t>
  </si>
  <si>
    <t>Esther Ocholla - 705725034</t>
  </si>
  <si>
    <t>KE-BUS-1312-08845</t>
  </si>
  <si>
    <t xml:space="preserve">, Lucy Iteroh Wandera </t>
  </si>
  <si>
    <t>722433038</t>
  </si>
  <si>
    <t>Busia</t>
  </si>
  <si>
    <t>Mundika</t>
  </si>
  <si>
    <t>Jennifer Abigael</t>
  </si>
  <si>
    <t xml:space="preserve">Cooking for a family gathering </t>
  </si>
  <si>
    <t>Saves time</t>
  </si>
  <si>
    <t>https://hivos.my.salesforce.com/sfc/servlet.shepherd/version/renditionDownload?rendition=ORIGINAL_Jpg&amp;versionId=0686M00000FLgpvQAD</t>
  </si>
  <si>
    <t xml:space="preserve">The household collects/cuts tree for firewood from the fence within the home if need be. Taro can't allow decimal distance.13 Kg gas lasts 1.5 months </t>
  </si>
  <si>
    <t>2021-12-01 18:28:33+0300</t>
  </si>
  <si>
    <t>2021-12-01 13:21:52+0300</t>
  </si>
  <si>
    <t>2021-12-01 16:50:00.000+03</t>
  </si>
  <si>
    <t>KE-MAC-1304-08017</t>
  </si>
  <si>
    <t xml:space="preserve">, Stephen Mutuku Munguti </t>
  </si>
  <si>
    <t>720861418</t>
  </si>
  <si>
    <t>Machakos</t>
  </si>
  <si>
    <t>Yatta</t>
  </si>
  <si>
    <t>Matuu</t>
  </si>
  <si>
    <t>Joyce Syombua Titus</t>
  </si>
  <si>
    <t>daily</t>
  </si>
  <si>
    <t>https://hivos.my.salesforce.com/sfc/servlet.shepherd/version/renditionDownload?rendition=ORIGINAL_Jpg&amp;versionId=0686M00000FLgxoQAD</t>
  </si>
  <si>
    <t>2 times in a year</t>
  </si>
  <si>
    <t>From protected forest</t>
  </si>
  <si>
    <t>Use efficient stove, use firewood sparingly</t>
  </si>
  <si>
    <t>It would save the environment from cutting trees</t>
  </si>
  <si>
    <t>To save my trees</t>
  </si>
  <si>
    <t>6Kg gas cylinder lasts 2 months. They burn charcoal from their farmyard which takes 6 days and burns again after 6 months</t>
  </si>
  <si>
    <t>2021-12-01 20:43:54+0300</t>
  </si>
  <si>
    <t>2021-12-01 13:30:07+0300</t>
  </si>
  <si>
    <t>2021-12-01 13:30:00.000+03</t>
  </si>
  <si>
    <t>KE-NYE-1303-09256</t>
  </si>
  <si>
    <t xml:space="preserve">, Paul Macharia Kariungu </t>
  </si>
  <si>
    <t>722828388</t>
  </si>
  <si>
    <t>Elijah Muchiri muturi</t>
  </si>
  <si>
    <t>https://hivos.my.salesforce.com/sfc/servlet.shepherd/version/renditionDownload?rendition=ORIGINAL_Jpg&amp;versionId=0686M00000FLgwgQAD</t>
  </si>
  <si>
    <t>2021-12-01 17:33:02+0300</t>
  </si>
  <si>
    <t>2021-12-01 13:40:20+0300</t>
  </si>
  <si>
    <t>2021-12-01 13:40:00.000+03</t>
  </si>
  <si>
    <t>KE-NAK-1206-5545</t>
  </si>
  <si>
    <t xml:space="preserve">, Chebett Margaret Koech </t>
  </si>
  <si>
    <t>724237146</t>
  </si>
  <si>
    <t>Stephen Momanyi</t>
  </si>
  <si>
    <t>https://hivos.my.salesforce.com/sfc/servlet.shepherd/version/renditionDownload?rendition=ORIGINAL_Jpg&amp;versionId=0686M00000FLgaJQAT</t>
  </si>
  <si>
    <t>Can't tell</t>
  </si>
  <si>
    <t>The HH  Purchases all its sources of fuel</t>
  </si>
  <si>
    <t>2021-12-01 17:12:14+0300</t>
  </si>
  <si>
    <t>~Confirmed, uses more fuel during wet season. Sorry for that part. Cumulatively, he has 11 market swines but only 5 are adults as l reported. Chicken; he said he has about 10 so 13 is close figure. Number of poultry updated to 14</t>
  </si>
  <si>
    <t>2021-12-01 14:02:40+0300</t>
  </si>
  <si>
    <t>2021-12-01 14:02:00.000+03</t>
  </si>
  <si>
    <t>KE-BOM-1305-10801</t>
  </si>
  <si>
    <t xml:space="preserve">, Zakayo Kipkorir Rotich </t>
  </si>
  <si>
    <t>728726451</t>
  </si>
  <si>
    <t>Konoin</t>
  </si>
  <si>
    <t>Embomos</t>
  </si>
  <si>
    <t>Joyce Rotich</t>
  </si>
  <si>
    <t>https://hivos.my.salesforce.com/sfc/servlet.shepherd/version/renditionDownload?rendition=ORIGINAL_Jpg&amp;versionId=0686M00000FLgrDQAT</t>
  </si>
  <si>
    <t xml:space="preserve"> December </t>
  </si>
  <si>
    <t>Inconsistent supply of water and a lot of work.</t>
  </si>
  <si>
    <t>No space in the compound. And no person to provide labour.</t>
  </si>
  <si>
    <t>The kids are underage therefore not assigned any role._x000D_Adult female spends 3 hours attending to vegetables weekly._x000D_The have tapped water</t>
  </si>
  <si>
    <t>2021-12-01 18:54:25+0300</t>
  </si>
  <si>
    <t>2021-12-01 14:10:24+0300</t>
  </si>
  <si>
    <t>2021-12-01 14:10:00.000+03</t>
  </si>
  <si>
    <t>KE-TAI-1304-10796</t>
  </si>
  <si>
    <t xml:space="preserve">, Dadi Tadale Mcharo </t>
  </si>
  <si>
    <t>748480425</t>
  </si>
  <si>
    <t>Taveta</t>
  </si>
  <si>
    <t>Mahoo</t>
  </si>
  <si>
    <t>Kenneth Lerawe</t>
  </si>
  <si>
    <t>https://hivos.my.salesforce.com/sfc/servlet.shepherd/version/renditionDownload?rendition=ORIGINAL_Jpg&amp;versionId=0686M00000FLgsoQAD</t>
  </si>
  <si>
    <t>Cook stove is out in the open, rainy seasons, she uses charcoal.</t>
  </si>
  <si>
    <t>During wet season, HH uses more charcoal.</t>
  </si>
  <si>
    <t>Collect more firewood and use charcoal in addition</t>
  </si>
  <si>
    <t>Other than the cost, HH does not know because she hasn't used one.</t>
  </si>
  <si>
    <t xml:space="preserve">Charcoal @100 and uses a kg per day, but will use more during the wet season when she uses charcoal exclusively. _x000D_Rarely uses gas </t>
  </si>
  <si>
    <t>2021-12-01 19:05:53+0300</t>
  </si>
  <si>
    <t>2021-12-01 14:13:28+0300</t>
  </si>
  <si>
    <t>2021-12-01 14:13:00.000+03</t>
  </si>
  <si>
    <t>KE-MUR-1204-3798</t>
  </si>
  <si>
    <t xml:space="preserve">, Teresia Wanjiru Mwirigi </t>
  </si>
  <si>
    <t>720123251</t>
  </si>
  <si>
    <t>Gatanga</t>
  </si>
  <si>
    <t>Gatunyu</t>
  </si>
  <si>
    <t>Faith wamboi</t>
  </si>
  <si>
    <t>https://hivos.my.salesforce.com/sfc/servlet.shepherd/version/renditionDownload?rendition=ORIGINAL_Jpg&amp;versionId=0686M00000FLgZOQA1</t>
  </si>
  <si>
    <t>Always tired needs other means to supplement</t>
  </si>
  <si>
    <t>The respondent was willing to install biogas only that she lacks knowledge, and means to install.</t>
  </si>
  <si>
    <t>2021-12-01 15:29:06+0300</t>
  </si>
  <si>
    <t>2021-12-01 14:42:53+0300</t>
  </si>
  <si>
    <t>2021-12-01 12:42:00.000+01</t>
  </si>
  <si>
    <t>KE-KIA-1209-6288</t>
  </si>
  <si>
    <t xml:space="preserve">, Peter Gitau Muigai </t>
  </si>
  <si>
    <t>729450624</t>
  </si>
  <si>
    <t>Elizabeth Waithira</t>
  </si>
  <si>
    <t>https://hivos.my.salesforce.com/sfc/servlet.shepherd/version/renditionDownload?rendition=ORIGINAL_Jpg&amp;versionId=0686M00000FLgufQAD</t>
  </si>
  <si>
    <t>The Manure from the cattle's and the pigs are all swept at the same time, She collects 2wheebarrows a day for both</t>
  </si>
  <si>
    <t>2021-12-01 21:35:36+0300</t>
  </si>
  <si>
    <t>2021-12-01 14:44:15+0300</t>
  </si>
  <si>
    <t>2021-12-01 14:44:00.000+03</t>
  </si>
  <si>
    <t>KE-MUR-1507-15680</t>
  </si>
  <si>
    <t>Kamau, Samuel Kimire</t>
  </si>
  <si>
    <t>722855276</t>
  </si>
  <si>
    <t>Mungumoini</t>
  </si>
  <si>
    <t>Kamau kirori</t>
  </si>
  <si>
    <t>https://hivos.my.salesforce.com/sfc/servlet.shepherd/version/renditionDownload?rendition=ORIGINAL_Jpg&amp;versionId=0686M00000FLgZ9QAL</t>
  </si>
  <si>
    <t>The respondent uses three fuels to cook, firewood, Lpg, and charcoal. I only accessed the cooking stones.</t>
  </si>
  <si>
    <t>2021-12-01 15:24:42+0300</t>
  </si>
  <si>
    <t>2021-12-01 14:54:05+0300</t>
  </si>
  <si>
    <t>2021-12-01 14:54:00.000+03</t>
  </si>
  <si>
    <t>KE-MER-1305-08643</t>
  </si>
  <si>
    <t xml:space="preserve">, Harriet Kagwiria Kimathi </t>
  </si>
  <si>
    <t>722258672</t>
  </si>
  <si>
    <t>Buuri</t>
  </si>
  <si>
    <t>Ontulili</t>
  </si>
  <si>
    <t>Rebeca kinya</t>
  </si>
  <si>
    <t>https://hivos.my.salesforce.com/sfc/servlet.shepherd/version/renditionDownload?rendition=ORIGINAL_Jpg&amp;versionId=0686M00000FLh27QAD</t>
  </si>
  <si>
    <t>The respondent household is 300m away from the  sampled household with a biodigester</t>
  </si>
  <si>
    <t>2021-12-02 06:20:25+0300</t>
  </si>
  <si>
    <t>2021-12-01 16:36:30+0300</t>
  </si>
  <si>
    <t>2021-12-02 16:36:00.000+03</t>
  </si>
  <si>
    <t>KE-BOM-1307-07684</t>
  </si>
  <si>
    <t xml:space="preserve">, Joseph Kiplasoi Sigilai </t>
  </si>
  <si>
    <t>719747479</t>
  </si>
  <si>
    <t>Sylvester Lang'at</t>
  </si>
  <si>
    <t>Picture provided separately</t>
  </si>
  <si>
    <t>1 times in 5 months</t>
  </si>
  <si>
    <t>Female children</t>
  </si>
  <si>
    <t>Entails a lot of time and work.</t>
  </si>
  <si>
    <t>They don't collect dung from "other cattle". Male adult doesn't do any of the house chores. 3 hours collecting firewood lasts them 2 months. Female adult spends 2hours 30 mins cooking daily.</t>
  </si>
  <si>
    <t>2021-12-01 16:53:08+0300</t>
  </si>
  <si>
    <t>2021-11-29 14:35:44+0300</t>
  </si>
  <si>
    <t>2021-11-01 09:10:00.000+03</t>
  </si>
  <si>
    <t>KE-NAK-1304-08647</t>
  </si>
  <si>
    <t xml:space="preserve">, David Mwaura Kihara </t>
  </si>
  <si>
    <t>723235963</t>
  </si>
  <si>
    <t>Lanet</t>
  </si>
  <si>
    <t>Susan njeri gashie</t>
  </si>
  <si>
    <t>https://hivos.my.salesforce.com/sfc/servlet.shepherd/version/renditionDownload?rendition=ORIGINAL_Jpg&amp;versionId=0686M00000FLgmBQAT</t>
  </si>
  <si>
    <t>I don't like the mixing part</t>
  </si>
  <si>
    <t>100 m to collect fire wood , _x000D_15minutes to clean pots_x000D_, Poultry and sheep manure not collected</t>
  </si>
  <si>
    <t>2021-12-01 16:18:37+0300</t>
  </si>
  <si>
    <t>2021-11-29 17:45:15+0300</t>
  </si>
  <si>
    <t>2021-12-01 13:02:00.000+03</t>
  </si>
  <si>
    <t>KE-EMB-1509-14534</t>
  </si>
  <si>
    <t>Mbogo, Henry Njue</t>
  </si>
  <si>
    <t>726637015</t>
  </si>
  <si>
    <t>Embu East</t>
  </si>
  <si>
    <t>Kagaari</t>
  </si>
  <si>
    <t>Bernard marete</t>
  </si>
  <si>
    <t>https://hivos.my.salesforce.com/sfc/servlet.shepherd/version/renditionDownload?rendition=ORIGINAL_Jpg&amp;versionId=0686M00000FLgRZQA1</t>
  </si>
  <si>
    <t>The respondent Manure is piped and runs down deep the valley to serve growing bananas</t>
  </si>
  <si>
    <t>2021-12-01 13:15:09+0300</t>
  </si>
  <si>
    <t>2021-11-29 14:34:23+0300</t>
  </si>
  <si>
    <t>2021-12-01 13:16:00.000+03</t>
  </si>
  <si>
    <t>KE-NAK-1305-08023</t>
  </si>
  <si>
    <t xml:space="preserve">, Njeri Kimani </t>
  </si>
  <si>
    <t>720872321</t>
  </si>
  <si>
    <t>Nyonjoro</t>
  </si>
  <si>
    <t>Mary mwangi</t>
  </si>
  <si>
    <t>Readily available and enough on my farm yard</t>
  </si>
  <si>
    <t>https://hivos.my.salesforce.com/sfc/servlet.shepherd/version/renditionDownload?rendition=ORIGINAL_Jpg&amp;versionId=0686M00000FLglwQAD</t>
  </si>
  <si>
    <t>Due to having wet or socked wood</t>
  </si>
  <si>
    <t>Pays more for fuel</t>
  </si>
  <si>
    <t xml:space="preserve">Firewood is brought by a donkey_x000D_ bought at 2500. _x000D_In a day she uses 4kg of firewood_x000D_. </t>
  </si>
  <si>
    <t>2021-12-01 13:53:40+0300</t>
  </si>
  <si>
    <t>2021-11-30 09:26:32+0300</t>
  </si>
  <si>
    <t>2021-11-30 09:26:00.000+03</t>
  </si>
  <si>
    <t>KE-KIA-1303-09809</t>
  </si>
  <si>
    <t xml:space="preserve">, Geoffrey Njuguna Ngae </t>
  </si>
  <si>
    <t>724163803</t>
  </si>
  <si>
    <t>Limuru</t>
  </si>
  <si>
    <t>Ndeiya</t>
  </si>
  <si>
    <t>Njoroge Karanja</t>
  </si>
  <si>
    <t>https://hivos.my.salesforce.com/sfc/servlet.shepherd/version/renditionDownload?rendition=ORIGINAL_Jpg&amp;versionId=0686M00000FLflPQAT</t>
  </si>
  <si>
    <t>Wood is wet during rainy season</t>
  </si>
  <si>
    <t>Charcoal is used when it rains</t>
  </si>
  <si>
    <t>Convenient</t>
  </si>
  <si>
    <t>May explode</t>
  </si>
  <si>
    <t>2021-11-30 10:37:49+0300</t>
  </si>
  <si>
    <t>2021-11-30 09:29:06+0300</t>
  </si>
  <si>
    <t>2021-12-01 09:29:00.000+03</t>
  </si>
  <si>
    <t>KE-LAI-1302-09007</t>
  </si>
  <si>
    <t xml:space="preserve">, Harriet Wambui Kirathe </t>
  </si>
  <si>
    <t>722611335</t>
  </si>
  <si>
    <t>Laikipia  West</t>
  </si>
  <si>
    <t>Melwa</t>
  </si>
  <si>
    <t>Titus Ngatia</t>
  </si>
  <si>
    <t>https://hivos.my.salesforce.com/sfc/servlet.shepherd/version/renditionDownload?rendition=ORIGINAL_Jpg&amp;versionId=0686M00000FLggDQAT</t>
  </si>
  <si>
    <t>They do not have an idea how much it cost to install biogas system</t>
  </si>
  <si>
    <t>2021-12-01 16:17:11+0300</t>
  </si>
  <si>
    <t>2021-11-30 10:16:39+0300</t>
  </si>
  <si>
    <t>2021-12-01 15:16:00.000+03</t>
  </si>
  <si>
    <t>KE-LAI-1307-10160</t>
  </si>
  <si>
    <t xml:space="preserve">, Maria Wangui Maruga </t>
  </si>
  <si>
    <t>725552588</t>
  </si>
  <si>
    <t>Agnes muthweri</t>
  </si>
  <si>
    <t>https://hivos.my.salesforce.com/sfc/servlet.shepherd/version/renditionDownload?rendition=ORIGINAL_Jpg&amp;versionId=0686M00000FLghlQAD</t>
  </si>
  <si>
    <t>They do sun drying of manure</t>
  </si>
  <si>
    <t>2021-12-01 16:28:20+0300</t>
  </si>
  <si>
    <t>2021-11-30 15:16:09+0300</t>
  </si>
  <si>
    <t>KE-KAK-1206-6100</t>
  </si>
  <si>
    <t xml:space="preserve">, Francis Wainaina Kamondia </t>
  </si>
  <si>
    <t>727617951</t>
  </si>
  <si>
    <t>Kakamega</t>
  </si>
  <si>
    <t>Likuyani</t>
  </si>
  <si>
    <t>Sango</t>
  </si>
  <si>
    <t>Nancy Gathoni Kibunja</t>
  </si>
  <si>
    <t>https://hivos.my.salesforce.com/sfc/servlet.shepherd/version/renditionDownload?rendition=ORIGINAL_Jpg&amp;versionId=0686M00000FLgEGQA1</t>
  </si>
  <si>
    <t>From state forest</t>
  </si>
  <si>
    <t>Less risky compared d to LPG</t>
  </si>
  <si>
    <t>Respondent couldn't estimate cost of installing biogas at all.13 Kg gas lasts 2 months</t>
  </si>
  <si>
    <t>2021-12-01 08:40:02+0300</t>
  </si>
  <si>
    <t>2021-11-30 11:48:28+0300</t>
  </si>
  <si>
    <t>2021-11-30 11:48:00.000+03</t>
  </si>
  <si>
    <t>KE-KAK-1402-07431</t>
  </si>
  <si>
    <t xml:space="preserve">, Philomena Magoba Musonye </t>
  </si>
  <si>
    <t>717878691</t>
  </si>
  <si>
    <t>Tom Mukangi</t>
  </si>
  <si>
    <t>https://hivos.my.salesforce.com/sfc/servlet.shepherd/version/renditionDownload?rendition=ORIGINAL_Jpg&amp;versionId=0686M00000FLgEVQA1</t>
  </si>
  <si>
    <t>LPG is used monthly when HH is back, Distance collecting firewood is just within the homestead.6 Kgs of gas last 3 weeks</t>
  </si>
  <si>
    <t>2021-12-01 09:13:33+0300</t>
  </si>
  <si>
    <t>2021-11-29 13:12:32+0300</t>
  </si>
  <si>
    <t>2021-11-29 13:12:00.000+03</t>
  </si>
  <si>
    <t>KE-KAK-1402-08247</t>
  </si>
  <si>
    <t xml:space="preserve">, Samwel Maruti </t>
  </si>
  <si>
    <t>721414697</t>
  </si>
  <si>
    <t>Lugari</t>
  </si>
  <si>
    <t>Chekalini</t>
  </si>
  <si>
    <t>Kennedy Ombola</t>
  </si>
  <si>
    <t>Saw dust</t>
  </si>
  <si>
    <t>weekly</t>
  </si>
  <si>
    <t xml:space="preserve">Sawdust </t>
  </si>
  <si>
    <t>Used to cook in the main house</t>
  </si>
  <si>
    <t>Sawdust</t>
  </si>
  <si>
    <t>https://hivos.my.salesforce.com/sfc/servlet.shepherd/version/renditionDownload?rendition=ORIGINAL_Jpg&amp;versionId=0686M00000FLfC1QAL</t>
  </si>
  <si>
    <t>A certain institution (but I cannot recall it's name)</t>
  </si>
  <si>
    <t>Readily available as long as one has the feedstock/ and feeds the digester</t>
  </si>
  <si>
    <t>Once constructed no recurrent expense</t>
  </si>
  <si>
    <t>Initial cost is high</t>
  </si>
  <si>
    <t>I have enough firewood to use.</t>
  </si>
  <si>
    <t>The respondent collects firewood  within the homestead, 6kgs gas lasts 2 weeks</t>
  </si>
  <si>
    <t>2021-11-30 09:16:34+0300</t>
  </si>
  <si>
    <t>2021-12-02 08:13:26+0300</t>
  </si>
  <si>
    <t>2021-12-02 08:13:00.000+03</t>
  </si>
  <si>
    <t>KE-KIR-1203-3535</t>
  </si>
  <si>
    <t xml:space="preserve">, Joseph Karimi Gatimu </t>
  </si>
  <si>
    <t>0712677944</t>
  </si>
  <si>
    <t>Kirinyaga</t>
  </si>
  <si>
    <t>Kerugoya/Kutus</t>
  </si>
  <si>
    <t>Inoi</t>
  </si>
  <si>
    <t>Martin Mugo</t>
  </si>
  <si>
    <t>Electric stove</t>
  </si>
  <si>
    <t>Cooking for workers</t>
  </si>
  <si>
    <t>https://hivos.my.salesforce.com/sfc/servlet.shepherd/version/renditionDownload?rendition=ORIGINAL_Jpg&amp;versionId=0686M00000FLh31QAD</t>
  </si>
  <si>
    <t>The HH were spending 5k on LPG a month which is equivalent to approx. 1k a week. They had a 22kg gas cylinder.</t>
  </si>
  <si>
    <t>2021-12-02 09:03:18+0300</t>
  </si>
  <si>
    <t>Respondent is the foreman in the home of Peterson Njiru, Main fuel- LPG and secondary Electricity, Dairy cows=12   and 16  calves, Dairy cows dunf= 7 wheelbarrows per day= 300kgs. Responses updated based on the input from the HH head.</t>
  </si>
  <si>
    <t>2021-12-02 09:03:58+0300</t>
  </si>
  <si>
    <t>2021-12-02 09:03:00.000+03</t>
  </si>
  <si>
    <t>KE-MER-1211-3525</t>
  </si>
  <si>
    <t xml:space="preserve">, Sammy Ngeera Kibunja </t>
  </si>
  <si>
    <t>712474552</t>
  </si>
  <si>
    <t>Kibirichia</t>
  </si>
  <si>
    <t>Mary kimaita</t>
  </si>
  <si>
    <t>https://hivos.my.salesforce.com/sfc/servlet.shepherd/version/renditionDownload?rendition=ORIGINAL_Jpg&amp;versionId=0686M00000FLhOCQA1</t>
  </si>
  <si>
    <t>Using LPG as alternative fuel</t>
  </si>
  <si>
    <t>Interested in the process of  mobilizing  materials required for biogas installation.</t>
  </si>
  <si>
    <t>2021-12-02 14:32:40+0300</t>
  </si>
  <si>
    <t>2021-12-02 09:52:49+0300</t>
  </si>
  <si>
    <t>2021-12-02 09:52:00.000+03</t>
  </si>
  <si>
    <t>KE-KIR-1210-4006</t>
  </si>
  <si>
    <t xml:space="preserve">, Jedidah Wamuhu Ndanu </t>
  </si>
  <si>
    <t>712658678</t>
  </si>
  <si>
    <t>Kanyekiini</t>
  </si>
  <si>
    <t>Caren Mugera</t>
  </si>
  <si>
    <t>https://hivos.my.salesforce.com/sfc/servlet.shepherd/version/renditionDownload?rendition=ORIGINAL_Jpg&amp;versionId=0686M00000FLh8UQAT</t>
  </si>
  <si>
    <t>2021-12-02 10:55:06+0300</t>
  </si>
  <si>
    <t>2021-12-02 09:54:23+0300</t>
  </si>
  <si>
    <t>2021-12-02 09:54:00.000+03</t>
  </si>
  <si>
    <t>KE-NAK-1302-5421</t>
  </si>
  <si>
    <t xml:space="preserve">, Hezekiah Kamuri Kairu </t>
  </si>
  <si>
    <t>723702286</t>
  </si>
  <si>
    <t>Naivasha</t>
  </si>
  <si>
    <t>Karai</t>
  </si>
  <si>
    <t>Samuel Njenga</t>
  </si>
  <si>
    <t>Easily available</t>
  </si>
  <si>
    <t>https://hivos.my.salesforce.com/sfc/servlet.shepherd/version/renditionDownload?rendition=ORIGINAL_Jpg&amp;versionId=0686M00000FLhgGQAT</t>
  </si>
  <si>
    <t>Haven't got much information about it</t>
  </si>
  <si>
    <t>13kg gas lasts a month.</t>
  </si>
  <si>
    <t>2021-12-02 18:02:59+0300</t>
  </si>
  <si>
    <t>2021-12-02 10:52:30+0300</t>
  </si>
  <si>
    <t>2021-12-02 12:32:00.000+03</t>
  </si>
  <si>
    <t>KE-MAC-1310-08429</t>
  </si>
  <si>
    <t xml:space="preserve">, Patriciah Mbesa Mutisya </t>
  </si>
  <si>
    <t>721791621</t>
  </si>
  <si>
    <t>Peter Munyuruku Wambugu</t>
  </si>
  <si>
    <t>Readily available</t>
  </si>
  <si>
    <t>https://hivos.my.salesforce.com/sfc/servlet.shepherd/version/renditionDownload?rendition=ORIGINAL_Jpg&amp;versionId=0686M00000FLhcuQAD</t>
  </si>
  <si>
    <t>For lighting</t>
  </si>
  <si>
    <t>1.Manure collected per day = 4 wheelbarrow= 12 buckets— 16kg=192kgs_x000D_2.Poultry manure 1/4 bucket=1kg_x000D_3.charcoal used 3kg=140 use once per week_x000D_4.Firewood used 22kg per day. Peter Munyuruku Wambugu burns charcoal from their farmyard which takes 1&amp;1/2 weeks and burns again after 1 month</t>
  </si>
  <si>
    <t>2021-12-02 17:14:57+0300</t>
  </si>
  <si>
    <t>2021-12-02 11:15:25+0300</t>
  </si>
  <si>
    <t>2021-12-02 11:15:00.000+03</t>
  </si>
  <si>
    <t>KE-BOM-1402-08943</t>
  </si>
  <si>
    <t xml:space="preserve">, Wilson Kipngetich Langat </t>
  </si>
  <si>
    <t>722539326</t>
  </si>
  <si>
    <t>David Marindany</t>
  </si>
  <si>
    <t>https://hivos.my.salesforce.com/sfc/servlet.shepherd/version/renditionDownload?rendition=ORIGINAL_Jpg&amp;versionId=0686M00000FLhVmQAL</t>
  </si>
  <si>
    <t>When there's a decrease of cow dung it won't function. It may take up more space in my farm.</t>
  </si>
  <si>
    <t>I didn't have enough cow dung.</t>
  </si>
  <si>
    <t>The male adult spends 20 mins during manure management._x000D_The male adult spends 24 hrs collecting firewood last them 6 months.</t>
  </si>
  <si>
    <t>2021-12-02 16:22:45+0300</t>
  </si>
  <si>
    <t>2021-12-02 11:41:51+0300</t>
  </si>
  <si>
    <t>2021-12-02 11:41:00.000+03</t>
  </si>
  <si>
    <t>KE-NYE-1401-07960</t>
  </si>
  <si>
    <t xml:space="preserve">, Reuben Ngunjiri Mutuira </t>
  </si>
  <si>
    <t>720758408</t>
  </si>
  <si>
    <t>Gikondi</t>
  </si>
  <si>
    <t>Beatrice Wangari Wahome</t>
  </si>
  <si>
    <t>https://hivos.my.salesforce.com/sfc/servlet.shepherd/version/renditionDownload?rendition=ORIGINAL_Jpg&amp;versionId=0686M00000FLhCbQAL</t>
  </si>
  <si>
    <t>Distance of collecting firewood is 300mtrs now and before</t>
  </si>
  <si>
    <t>2021-12-02 12:25:28+0300</t>
  </si>
  <si>
    <t>2021-12-02 11:45:39+0300</t>
  </si>
  <si>
    <t>2021-12-02 09:45:00.000+01</t>
  </si>
  <si>
    <t>KE-KIA-1206-3502</t>
  </si>
  <si>
    <t xml:space="preserve">, John Kamau Ndungu </t>
  </si>
  <si>
    <t>712056102</t>
  </si>
  <si>
    <t>Gatundu South</t>
  </si>
  <si>
    <t>Ndarungu</t>
  </si>
  <si>
    <t>Ibrahim Maina Kamawe</t>
  </si>
  <si>
    <t>https://hivos.my.salesforce.com/sfc/servlet.shepherd/version/renditionDownload?rendition=ORIGINAL_Jpg&amp;versionId=0686M00000FLhpcQAD</t>
  </si>
  <si>
    <t>1 times in 6 months</t>
  </si>
  <si>
    <t>The HH has 11 piglets and the firewood is collected once after 6 months in their own  yard</t>
  </si>
  <si>
    <t>2021-12-02 20:07:30+0300</t>
  </si>
  <si>
    <t>2021-12-02 11:48:38+0300</t>
  </si>
  <si>
    <t>2021-12-02 11:48:00.000+03</t>
  </si>
  <si>
    <t>KE-KER-1208-4894</t>
  </si>
  <si>
    <t xml:space="preserve">, Sarah Chepkorir Tonui </t>
  </si>
  <si>
    <t>0722620423</t>
  </si>
  <si>
    <t>Kericho</t>
  </si>
  <si>
    <t>Ainamoi</t>
  </si>
  <si>
    <t>Kapkugerwet</t>
  </si>
  <si>
    <t>Ruth Langat</t>
  </si>
  <si>
    <t>https://hivos.my.salesforce.com/sfc/servlet.shepherd/version/renditionDownload?rendition=ORIGINAL_Jpg&amp;versionId=0686M00000FLhoNQAT</t>
  </si>
  <si>
    <t>Undecided/Confusion on which type is appropriate</t>
  </si>
  <si>
    <t xml:space="preserve">13 Kg Lpg takes them 1 month, collected firewood is done within the compound hence less </t>
  </si>
  <si>
    <t>2021-12-02 19:52:39+0300</t>
  </si>
  <si>
    <t>2021-12-02 11:50:58+0300</t>
  </si>
  <si>
    <t>2021-12-02 11:50:00.000+03</t>
  </si>
  <si>
    <t>KE-KIR-1212-3552</t>
  </si>
  <si>
    <t xml:space="preserve">, David Muchiri Mugo </t>
  </si>
  <si>
    <t>713022661</t>
  </si>
  <si>
    <t>Kirinyaga East</t>
  </si>
  <si>
    <t>Karumandi</t>
  </si>
  <si>
    <t>Ivan Mararo</t>
  </si>
  <si>
    <t>https://hivos.my.salesforce.com/sfc/servlet.shepherd/version/renditionDownload?rendition=ORIGINAL_Jpg&amp;versionId=0686M00000FLhckQAD</t>
  </si>
  <si>
    <t>Added LPG as alternative fuel</t>
  </si>
  <si>
    <t>2021-12-02 17:16:37+0300</t>
  </si>
  <si>
    <t>2021-12-02 13:33:43+0300</t>
  </si>
  <si>
    <t>2021-12-02 13:33:00.000+03</t>
  </si>
  <si>
    <t>KE-KIR-1211-4718</t>
  </si>
  <si>
    <t xml:space="preserve">, Loise Wangithi Kimotho </t>
  </si>
  <si>
    <t>0722398058</t>
  </si>
  <si>
    <t>Mutira</t>
  </si>
  <si>
    <t>James mwangi murimi</t>
  </si>
  <si>
    <t>https://hivos.my.salesforce.com/sfc/servlet.shepherd/version/renditionDownload?rendition=ORIGINAL_Jpg&amp;versionId=0686M00000FLhcVQAT</t>
  </si>
  <si>
    <t>2021-12-02 17:06:18+0300</t>
  </si>
  <si>
    <t>2021-12-02 13:39:15+0300</t>
  </si>
  <si>
    <t>2021-12-02 13:39:00.000+03</t>
  </si>
  <si>
    <t>KE-MER-1207-3490</t>
  </si>
  <si>
    <t xml:space="preserve">, Evangeline M Keega </t>
  </si>
  <si>
    <t>726275578</t>
  </si>
  <si>
    <t>Ntima west</t>
  </si>
  <si>
    <t>WINFRED GATWIRI</t>
  </si>
  <si>
    <t>https://hivos.my.salesforce.com/sfc/servlet.shepherd/version/renditionDownload?rendition=ORIGINAL_Jpg&amp;versionId=0686M00000FLhORQA1</t>
  </si>
  <si>
    <t>Changes  during wet seasons</t>
  </si>
  <si>
    <t>Was unmarried then</t>
  </si>
  <si>
    <t>Mixing the dung is hectic</t>
  </si>
  <si>
    <t>2021-12-02 15:23:44+0300</t>
  </si>
  <si>
    <t>2021-12-02 15:08:26+0300</t>
  </si>
  <si>
    <t>2021-12-02 15:08:00.000+03</t>
  </si>
  <si>
    <t>KE-KER-1311-09908</t>
  </si>
  <si>
    <t xml:space="preserve">, Sally Chepkemoi Sang </t>
  </si>
  <si>
    <t>0724502559</t>
  </si>
  <si>
    <t>Bureti</t>
  </si>
  <si>
    <t>Cheboin</t>
  </si>
  <si>
    <t>Leah sang</t>
  </si>
  <si>
    <t>https://hivos.my.salesforce.com/sfc/servlet.shepherd/version/renditionDownload?rendition=ORIGINAL_Jpg&amp;versionId=0686M00000FLho8QAD</t>
  </si>
  <si>
    <t>Cow manure is the only managed i.e. solid storage .Poultry and sheep manure are discarded.</t>
  </si>
  <si>
    <t>2021-12-02 19:51:43+0300</t>
  </si>
  <si>
    <t>2021-12-02 15:08:39+0300</t>
  </si>
  <si>
    <t>KE-NAK-1307-07709</t>
  </si>
  <si>
    <t xml:space="preserve">, Patrick Maiteri Mugo </t>
  </si>
  <si>
    <t>720073507</t>
  </si>
  <si>
    <t>Biashara</t>
  </si>
  <si>
    <t>Zipporah Muthoni</t>
  </si>
  <si>
    <t>https://hivos.my.salesforce.com/sfc/servlet.shepherd/version/renditionDownload?rendition=ORIGINAL_Jpg&amp;versionId=0686M00000FLhgVQAT</t>
  </si>
  <si>
    <t xml:space="preserve">Rabbits </t>
  </si>
  <si>
    <t>13kg gas lasts a year</t>
  </si>
  <si>
    <t>2021-12-02 18:16:04+0300</t>
  </si>
  <si>
    <t xml:space="preserve">Distance for fuel collection to and for is averagely 0.3-0.5km. This distance of fuel collection has not changed btn now and 5 years ago. Fuel collection time as reported was 1-1.5 hrs. Again this has not changed between now and 5 years ago. </t>
  </si>
  <si>
    <t>2021-12-02 16:52:03+0300</t>
  </si>
  <si>
    <t>2021-12-02 14:52:00.000+01</t>
  </si>
  <si>
    <t>KE-KIA-1212-3825</t>
  </si>
  <si>
    <t xml:space="preserve">, Joseph Mungai Mwaura </t>
  </si>
  <si>
    <t>720246387</t>
  </si>
  <si>
    <t>Gatundu North</t>
  </si>
  <si>
    <t>Mangu</t>
  </si>
  <si>
    <t>Dominic waweru</t>
  </si>
  <si>
    <t>https://hivos.my.salesforce.com/sfc/servlet.shepherd/version/renditionDownload?rendition=ORIGINAL_Jpg&amp;versionId=0686M00000FLhprQAD</t>
  </si>
  <si>
    <t>My first respondent was the Head of the HH and  then wife continue with the rest of the questions. The HH uses both  13kg and 6kgs fuel as their main fuel.</t>
  </si>
  <si>
    <t>2021-12-02 22:35:01+0300</t>
  </si>
  <si>
    <t>2021-12-02 18:00:23+0300</t>
  </si>
  <si>
    <t>2021-12-02 18:00:00.000+03</t>
  </si>
  <si>
    <t>KE-NYE-1411-12998</t>
  </si>
  <si>
    <t>Wakaba, Miriam Muthoni</t>
  </si>
  <si>
    <t>720444883</t>
  </si>
  <si>
    <t>Tetu</t>
  </si>
  <si>
    <t>Gaaki</t>
  </si>
  <si>
    <t>Joseph k Taiti</t>
  </si>
  <si>
    <t>https://hivos.my.salesforce.com/sfc/servlet.shepherd/version/renditionDownload?rendition=ORIGINAL_Jpg&amp;versionId=0686M00000FLhlNQAT</t>
  </si>
  <si>
    <t>Not yet planned for it</t>
  </si>
  <si>
    <t>Really need a good plan to budget for the money. 13 Kg lasts 4 months</t>
  </si>
  <si>
    <t>2021-12-02 19:16:58+0300</t>
  </si>
  <si>
    <t>2021-12-02 18:03:29+0300</t>
  </si>
  <si>
    <t>2021-12-02 18:03:00.000+03</t>
  </si>
  <si>
    <t>KE-MUR-1303-07667</t>
  </si>
  <si>
    <t xml:space="preserve">, Beatrice Wanjiru Maina </t>
  </si>
  <si>
    <t>719258473</t>
  </si>
  <si>
    <t>Mathioya</t>
  </si>
  <si>
    <t>Kiru</t>
  </si>
  <si>
    <t>Millicent waithiru</t>
  </si>
  <si>
    <t>https://hivos.my.salesforce.com/sfc/servlet.shepherd/version/renditionDownload?rendition=ORIGINAL_Jpg&amp;versionId=0686M00000FLhrZQAT</t>
  </si>
  <si>
    <t>2021-12-02 21:47:46+0300</t>
  </si>
  <si>
    <t>2021-12-02 18:31:23+0300</t>
  </si>
  <si>
    <t>2021-12-02 18:31:00.000+03</t>
  </si>
  <si>
    <t>KE-MUR-1401-06824</t>
  </si>
  <si>
    <t xml:space="preserve">, Mary Watahi Njoroge </t>
  </si>
  <si>
    <t>720818790</t>
  </si>
  <si>
    <t>Duncan waweru</t>
  </si>
  <si>
    <t>https://hivos.my.salesforce.com/sfc/servlet.shepherd/version/renditionDownload?rendition=ORIGINAL_Jpg&amp;versionId=0686M00000FLhwUQAT</t>
  </si>
  <si>
    <t>2021-12-02 21:46:33+0300</t>
  </si>
  <si>
    <t>2021-11-30 11:57:17+0300</t>
  </si>
  <si>
    <t>2021-12-02 11:57:00.000+03</t>
  </si>
  <si>
    <t>KE-NYA-1301-5920</t>
  </si>
  <si>
    <t xml:space="preserve">, Reuben Mbogo Maina </t>
  </si>
  <si>
    <t>726270840</t>
  </si>
  <si>
    <t>Ol Kalou</t>
  </si>
  <si>
    <t>Mirangine</t>
  </si>
  <si>
    <t>Susan Waithera</t>
  </si>
  <si>
    <t>https://hivos.my.salesforce.com/sfc/servlet.shepherd/version/renditionDownload?rendition=ORIGINAL_Jpg&amp;versionId=0686M00000FLhM0QAL</t>
  </si>
  <si>
    <t>They keep manure for 1 year, chicken manure is swept daily and put in the farm</t>
  </si>
  <si>
    <t>2021-12-02 14:34:06+0300</t>
  </si>
  <si>
    <t>2021-11-30 13:14:43+0300</t>
  </si>
  <si>
    <t>2021-12-02 13:14:00.000+03</t>
  </si>
  <si>
    <t>KE-NYA-1203-3353</t>
  </si>
  <si>
    <t xml:space="preserve">, Peter Mbugua Kagia </t>
  </si>
  <si>
    <t>710191953</t>
  </si>
  <si>
    <t>Kaimbaga</t>
  </si>
  <si>
    <t>Peninah chege</t>
  </si>
  <si>
    <t>https://hivos.my.salesforce.com/sfc/servlet.shepherd/version/renditionDownload?rendition=ORIGINAL_Jpg&amp;versionId=0686M00000FLhMkQAL</t>
  </si>
  <si>
    <t>The HH had already taken manure to the farm non is left. They do so after several months of heaping it</t>
  </si>
  <si>
    <t>2021-12-02 14:47:06+0300</t>
  </si>
  <si>
    <t>2021-12-01 10:36:52+0300</t>
  </si>
  <si>
    <t>2021-12-01 10:36:00.000+03</t>
  </si>
  <si>
    <t>KE-MER-1304-09641</t>
  </si>
  <si>
    <t xml:space="preserve">, Japheth Mutwiri Kaongo </t>
  </si>
  <si>
    <t>723659257</t>
  </si>
  <si>
    <t>Timau</t>
  </si>
  <si>
    <t>Glory kanana</t>
  </si>
  <si>
    <t>https://hivos.my.salesforce.com/sfc/servlet.shepherd/version/renditionDownload?rendition=ORIGINAL_Jpg&amp;versionId=0686M00000FLh1iQAD</t>
  </si>
  <si>
    <t>The  respondent was  200m from the sampled household in the list</t>
  </si>
  <si>
    <t>2021-12-02 05:50:21+0300</t>
  </si>
  <si>
    <t>2021-11-30 21:49:40+0300</t>
  </si>
  <si>
    <t>KE-NAK-1405-12122</t>
  </si>
  <si>
    <t>Njoroge, Grace Wanjiku</t>
  </si>
  <si>
    <t>702222001</t>
  </si>
  <si>
    <t>Wanyororo</t>
  </si>
  <si>
    <t>Grace getao</t>
  </si>
  <si>
    <t>https://hivos.my.salesforce.com/sfc/servlet.shepherd/version/renditionDownload?rendition=ORIGINAL_Jpg&amp;versionId=0686M00000FLhc6QAD</t>
  </si>
  <si>
    <t>Because of rains and to be close to the main house</t>
  </si>
  <si>
    <t>30 minutes cooking both dinner, lunch and breakfast,  _x000D_20min washing pots_x000D_,  20 min manure collection, _x000D_20 min livestock care</t>
  </si>
  <si>
    <t>2021-12-02 13:27:10+0300</t>
  </si>
  <si>
    <t>2021-11-30 21:47:08+0300</t>
  </si>
  <si>
    <t>2021-12-02 08:47:00.000+03</t>
  </si>
  <si>
    <t>KE-NAK-1203-6188</t>
  </si>
  <si>
    <t xml:space="preserve">, Beatrice Wambui Nduati </t>
  </si>
  <si>
    <t>728179579</t>
  </si>
  <si>
    <t>Nancy njeri</t>
  </si>
  <si>
    <t>https://hivos.my.salesforce.com/sfc/servlet.shepherd/version/renditionDownload?rendition=ORIGINAL_Jpg&amp;versionId=0686M00000FLhbrQAD</t>
  </si>
  <si>
    <t xml:space="preserve">A sack of Charcoal last for 2 months , LPG last for 2 months_x000D_, 5minutes to wash pots_x000D_, 10 minutes to collect manure </t>
  </si>
  <si>
    <t>2021-12-02 11:43:21+0300</t>
  </si>
  <si>
    <t>2021-12-01 11:22:28+0300</t>
  </si>
  <si>
    <t>2021-12-01 11:40:00.000+03</t>
  </si>
  <si>
    <t>KE-KIA-1307-07745</t>
  </si>
  <si>
    <t xml:space="preserve">, Samuel Kinyanjui Nguuro </t>
  </si>
  <si>
    <t>720234151</t>
  </si>
  <si>
    <t>Ritoni</t>
  </si>
  <si>
    <t>Monica Wambui</t>
  </si>
  <si>
    <t>May be unsafe (explode)</t>
  </si>
  <si>
    <t>2021-12-01 13:03:46+0300</t>
  </si>
  <si>
    <t>2021-12-03 08:51:13+0300</t>
  </si>
  <si>
    <t>2021-12-03 08:51:00.000+03</t>
  </si>
  <si>
    <t>KE-MUR-1304-08996</t>
  </si>
  <si>
    <t xml:space="preserve">, Samson Chege Mwangi </t>
  </si>
  <si>
    <t>722600112</t>
  </si>
  <si>
    <t>Kiharu</t>
  </si>
  <si>
    <t>Mary wanjiru</t>
  </si>
  <si>
    <t>https://hivos.my.salesforce.com/sfc/servlet.shepherd/version/renditionDownload?rendition=ORIGINAL_Jpg&amp;versionId=0686M00000FLiI7QAL</t>
  </si>
  <si>
    <t>The respondent uses LPG for cooking most of the time.</t>
  </si>
  <si>
    <t>2021-12-03 12:26:57+0300</t>
  </si>
  <si>
    <t>The respondent is not sure on the estimation of the dairy cows categorization, Manure estimation seems to be collective value rahter tjhan daily estimate. Poultry and goats were not seen or mentioned during field visits</t>
  </si>
  <si>
    <t>2021-12-03 10:20:29+0300</t>
  </si>
  <si>
    <t>2021-12-03 10:20:00.000+03</t>
  </si>
  <si>
    <t>KE-NAK-1306-10236</t>
  </si>
  <si>
    <t xml:space="preserve">, Margaret Wangu Njoroge </t>
  </si>
  <si>
    <t>725802186</t>
  </si>
  <si>
    <t>Subukia</t>
  </si>
  <si>
    <t>Samson Gichuhi Karanja</t>
  </si>
  <si>
    <t xml:space="preserve"> June </t>
  </si>
  <si>
    <t>Doesn't function well during rainy season</t>
  </si>
  <si>
    <t>The HH only collects firewood and charcoal fuels for use. 13 Kg  gas lasts 3 months</t>
  </si>
  <si>
    <t>2021-12-03 17:47:44+0300</t>
  </si>
  <si>
    <t>2021-12-03 11:32:17+0300</t>
  </si>
  <si>
    <t>2021-12-03 09:32:00.000+01</t>
  </si>
  <si>
    <t>KE-KIA-1212-5484</t>
  </si>
  <si>
    <t xml:space="preserve">, Waweru Wamuga Nditi </t>
  </si>
  <si>
    <t>723889040</t>
  </si>
  <si>
    <t>Christine Sewa Juma</t>
  </si>
  <si>
    <t>https://hivos.my.salesforce.com/sfc/servlet.shepherd/version/renditionDownload?rendition=ORIGINAL_Jpg&amp;versionId=0686M00000FLitbQAD</t>
  </si>
  <si>
    <t>Collecting more firewood</t>
  </si>
  <si>
    <t>The hh uses 3 stones as their main cooking stove. They collect firewood once in every 4 months.</t>
  </si>
  <si>
    <t>2021-12-04 00:01:29+0300</t>
  </si>
  <si>
    <t>2021-12-03 13:07:41+0300</t>
  </si>
  <si>
    <t>2021-12-03 13:07:00.000+03</t>
  </si>
  <si>
    <t>KE-KIA-1506-15133</t>
  </si>
  <si>
    <t>Thubi, Marion Nguhi</t>
  </si>
  <si>
    <t>721293427</t>
  </si>
  <si>
    <t>Kirienye</t>
  </si>
  <si>
    <t>Antony Thubi</t>
  </si>
  <si>
    <t>https://hivos.my.salesforce.com/sfc/servlet.shepherd/version/renditionDownload?rendition=ORIGINAL_Jpg&amp;versionId=0686M00000FLilWQAT</t>
  </si>
  <si>
    <t>Respondent Would like someone to reach out, wants to own a biogas plant. Uses firewood when with visitors which is rare</t>
  </si>
  <si>
    <t>2021-12-03 13:30:12+0300</t>
  </si>
  <si>
    <t>2021-12-03 13:22:34+0300</t>
  </si>
  <si>
    <t>2021-12-03 13:22:00.000+03</t>
  </si>
  <si>
    <t>KE-KIR-1202-5197</t>
  </si>
  <si>
    <t xml:space="preserve">, Simon Ndirangu Mwaniki </t>
  </si>
  <si>
    <t>722924367</t>
  </si>
  <si>
    <t>Kerugoya</t>
  </si>
  <si>
    <t>Jecinta Kinyua</t>
  </si>
  <si>
    <t>https://hivos.my.salesforce.com/sfc/servlet.shepherd/version/renditionDownload?rendition=ORIGINAL_Jpg&amp;versionId=0686M00000FLifYQAT</t>
  </si>
  <si>
    <t>Still planning</t>
  </si>
  <si>
    <t>2021-12-03 16:37:53+0300</t>
  </si>
  <si>
    <t>2021-12-03 14:10:54+0300</t>
  </si>
  <si>
    <t>2021-12-03 10:10:00.000+03</t>
  </si>
  <si>
    <t>KE-NYE-1509-15603</t>
  </si>
  <si>
    <t>Ndirangu, Robert Njagi</t>
  </si>
  <si>
    <t>723846384</t>
  </si>
  <si>
    <t>Kieni East</t>
  </si>
  <si>
    <t>Kabaru</t>
  </si>
  <si>
    <t>Michael Gathugi.</t>
  </si>
  <si>
    <t>https://hivos.my.salesforce.com/sfc/servlet.shepherd/version/renditionDownload?rendition=ORIGINAL_Jpg&amp;versionId=0686M00000FLiW7QAL</t>
  </si>
  <si>
    <t>2021-12-03 14:49:00+0300</t>
  </si>
  <si>
    <t>2021-12-03 14:55:28+0300</t>
  </si>
  <si>
    <t>2021-12-03 14:55:00.000+03</t>
  </si>
  <si>
    <t>KE-NAK-1506-15519</t>
  </si>
  <si>
    <t>Njenga, Peter Waweru</t>
  </si>
  <si>
    <t>724731256</t>
  </si>
  <si>
    <t>Menengai West</t>
  </si>
  <si>
    <t>Alice Warigia</t>
  </si>
  <si>
    <t>https://hivos.my.salesforce.com/sfc/servlet.shepherd/version/renditionDownload?rendition=ORIGINAL_Jpg&amp;versionId=0686M00000FLilHQAT</t>
  </si>
  <si>
    <t>HH has a worker; collects firewood, manure management, livestock care and manure application to crops</t>
  </si>
  <si>
    <t>2021-12-03 18:07:46+0300</t>
  </si>
  <si>
    <t>2021-12-03 15:20:10+0300</t>
  </si>
  <si>
    <t>2021-12-03 15:20:00.000+03</t>
  </si>
  <si>
    <t>KE-KIA-1304-09711</t>
  </si>
  <si>
    <t xml:space="preserve">, Stephen Gitau Ngamau </t>
  </si>
  <si>
    <t>723820833</t>
  </si>
  <si>
    <t>Juliana Waithera</t>
  </si>
  <si>
    <t>https://hivos.my.salesforce.com/sfc/servlet.shepherd/version/renditionDownload?rendition=ORIGINAL_Jpg&amp;versionId=0686M00000FLilqQAD</t>
  </si>
  <si>
    <t>The digester may collapse, bad smell, may cook slow when</t>
  </si>
  <si>
    <t>2021-12-03 18:15:39+0300</t>
  </si>
  <si>
    <t>2021-12-02 09:23:05+0300</t>
  </si>
  <si>
    <t>2021-12-02 09:23:00.000+03</t>
  </si>
  <si>
    <t>KE-BUN-1210-4179</t>
  </si>
  <si>
    <t xml:space="preserve">, Richard Masai Wepukhulu </t>
  </si>
  <si>
    <t>721327387</t>
  </si>
  <si>
    <t>Bungoma</t>
  </si>
  <si>
    <t>Bungoma North</t>
  </si>
  <si>
    <t>Mbakalo</t>
  </si>
  <si>
    <t>Thaddeaus Wahuke</t>
  </si>
  <si>
    <t>https://hivos.my.salesforce.com/sfc/servlet.shepherd/version/renditionDownload?rendition=ORIGINAL_Jpg&amp;versionId=0686M00000FLiAdQAL</t>
  </si>
  <si>
    <t>warming the house as the food cooks using charcoal Moreso during wet season</t>
  </si>
  <si>
    <t>In case you've no mature it's not sustainable. It may fail on installation too</t>
  </si>
  <si>
    <t>The household makes their own charcoal within the homestead. Firewood is collected within the home by felling their trees.6kg gas lasts 1 month</t>
  </si>
  <si>
    <t>2021-12-03 11:08:27+0300</t>
  </si>
  <si>
    <t>2021-12-02 12:57:31+0300</t>
  </si>
  <si>
    <t>2021-12-02 12:57:00.000+03</t>
  </si>
  <si>
    <t>KE-BUN-1407-11464</t>
  </si>
  <si>
    <t xml:space="preserve">Wafugwa, Alex </t>
  </si>
  <si>
    <t>726008348</t>
  </si>
  <si>
    <t>Kimilili</t>
  </si>
  <si>
    <t>Meshak Kwasiso</t>
  </si>
  <si>
    <t>https://hivos.my.salesforce.com/sfc/servlet.shepherd/version/renditionDownload?rendition=ORIGINAL_Jpg&amp;versionId=0686M00000FLiAsQAL</t>
  </si>
  <si>
    <t xml:space="preserve"> backpain</t>
  </si>
  <si>
    <t>Collecting smelly manure  for feeding can be uncomfortable</t>
  </si>
  <si>
    <t>I have enough manure from dairy cows, other cattle and poultry to sustain it</t>
  </si>
  <si>
    <t>Household collects(cutting a tree) firewood within the farmyard/homestead</t>
  </si>
  <si>
    <t>2021-12-03 11:24:28+0300</t>
  </si>
  <si>
    <t>2021-11-30 21:48:20+0300</t>
  </si>
  <si>
    <t>2021-12-03 09:41:00.000+03</t>
  </si>
  <si>
    <t>KE-NAK-1303-07281</t>
  </si>
  <si>
    <t xml:space="preserve">, Margaret Nyawira Kamau </t>
  </si>
  <si>
    <t>712368233</t>
  </si>
  <si>
    <t>Dundori</t>
  </si>
  <si>
    <t>Magret magere mwangi</t>
  </si>
  <si>
    <t>https://hivos.my.salesforce.com/sfc/servlet.shepherd/version/renditionDownload?rendition=ORIGINAL_Jpg&amp;versionId=0686M00000FLiYNQA1</t>
  </si>
  <si>
    <t xml:space="preserve">10 minutes to collect firewood from around the home_x000D_, Has 3 calves_x000D_ </t>
  </si>
  <si>
    <t>2021-12-03 10:07:51+0300</t>
  </si>
  <si>
    <t>2021-11-30 14:12:31+0300</t>
  </si>
  <si>
    <t>2021-12-03 14:12:00.000+03</t>
  </si>
  <si>
    <t>KE-NYA-1305-11044</t>
  </si>
  <si>
    <t xml:space="preserve">, Ellis Ringui Mathu </t>
  </si>
  <si>
    <t>733647071</t>
  </si>
  <si>
    <t>Rurii</t>
  </si>
  <si>
    <t>Margaret Waithera</t>
  </si>
  <si>
    <t>https://hivos.my.salesforce.com/sfc/servlet.shepherd/version/renditionDownload?rendition=ORIGINAL_Jpg&amp;versionId=0686M00000FLifxQAD</t>
  </si>
  <si>
    <t>They collect manure and store for 2 weeks or three</t>
  </si>
  <si>
    <t>2021-12-03 16:50:13+0300</t>
  </si>
  <si>
    <t>2021-11-30 16:02:02+0300</t>
  </si>
  <si>
    <t>2021-12-03 16:02:00.000+03</t>
  </si>
  <si>
    <t>KE-NYA-1507-14889</t>
  </si>
  <si>
    <t>Kanyi, Joseph Thiong'o</t>
  </si>
  <si>
    <t>716844725</t>
  </si>
  <si>
    <t>North Kinangop</t>
  </si>
  <si>
    <t>Engineer</t>
  </si>
  <si>
    <t>Mary Njuguna</t>
  </si>
  <si>
    <t>https://hivos.my.salesforce.com/sfc/servlet.shepherd/version/renditionDownload?rendition=ORIGINAL_Jpg&amp;versionId=0686M00000FLigRQAT</t>
  </si>
  <si>
    <t>I see no need for it- happy with what currently use</t>
  </si>
  <si>
    <t>I am happy with what I have</t>
  </si>
  <si>
    <t>They give out manure to neighbour who has a farm who stores it as dry lot</t>
  </si>
  <si>
    <t>2021-12-03 17:03:12+0300</t>
  </si>
  <si>
    <t>2021-12-02 12:55:12+0300</t>
  </si>
  <si>
    <t>2021-12-02 12:55:00.000+03</t>
  </si>
  <si>
    <t>KE-KIA-1211-4236</t>
  </si>
  <si>
    <t xml:space="preserve">, Wilson Kiratu Ng'ang'a </t>
  </si>
  <si>
    <t>721458651</t>
  </si>
  <si>
    <t>Bibirioni</t>
  </si>
  <si>
    <t>Monica Muiru</t>
  </si>
  <si>
    <t>https://hivos.my.salesforce.com/sfc/servlet.shepherd/version/renditionDownload?rendition=ORIGINAL_Jpg&amp;versionId=0686M00000FLi3hQAD</t>
  </si>
  <si>
    <t>Doesn't know how to get one</t>
  </si>
  <si>
    <t xml:space="preserve">The respondent would like to get a biogas plant. </t>
  </si>
  <si>
    <t>2021-12-02 17:25:12+0300</t>
  </si>
  <si>
    <t>Anaerobic lagoon</t>
  </si>
  <si>
    <t>liquid/slurry</t>
  </si>
  <si>
    <t>solid storage</t>
  </si>
  <si>
    <t>dry lot</t>
  </si>
  <si>
    <t>daily spreadd</t>
  </si>
  <si>
    <t>Pasture</t>
  </si>
  <si>
    <t>burned as fuel</t>
  </si>
  <si>
    <t>composting static pile</t>
  </si>
  <si>
    <t>another way</t>
  </si>
  <si>
    <t>MCF</t>
  </si>
  <si>
    <t>Dairy cow</t>
  </si>
  <si>
    <t>Field</t>
  </si>
  <si>
    <t>Share collected</t>
  </si>
  <si>
    <t>MS of collected</t>
  </si>
  <si>
    <t>adjusted for share collected</t>
  </si>
  <si>
    <t>Annual average, weighted for length of the seasaons and hours not stabled</t>
  </si>
  <si>
    <t>confined</t>
  </si>
  <si>
    <t>dry</t>
  </si>
  <si>
    <t>wet</t>
  </si>
  <si>
    <t>Annual average, weighted for the length of season and stabling hours</t>
  </si>
  <si>
    <t>Stabling hours</t>
  </si>
  <si>
    <t>h/day</t>
  </si>
  <si>
    <t>Average MS</t>
  </si>
  <si>
    <t>sum of annualised confined and non confined conditions</t>
  </si>
  <si>
    <t>Sum MCF</t>
  </si>
  <si>
    <t>Cattle</t>
  </si>
  <si>
    <t>Market swine</t>
  </si>
  <si>
    <t>Breeding swine</t>
  </si>
  <si>
    <t>MS dry</t>
  </si>
  <si>
    <t>MS wet</t>
  </si>
  <si>
    <t>100% stabled</t>
  </si>
  <si>
    <t>months/year</t>
  </si>
  <si>
    <t>Rainy season</t>
  </si>
  <si>
    <t>dry season</t>
  </si>
  <si>
    <t xml:space="preserve">temperature </t>
  </si>
  <si>
    <t>Sample size</t>
  </si>
  <si>
    <t>Global Warming Potential of methane</t>
  </si>
  <si>
    <t>N2O</t>
  </si>
  <si>
    <t>Global Warming Potential of Nitrous dioxide</t>
  </si>
  <si>
    <r>
      <t>D</t>
    </r>
    <r>
      <rPr>
        <vertAlign val="subscript"/>
        <sz val="10"/>
        <color indexed="8"/>
        <rFont val="Calibri"/>
        <family val="2"/>
        <scheme val="minor"/>
      </rPr>
      <t>CH4</t>
    </r>
  </si>
  <si>
    <t>units/hh</t>
  </si>
  <si>
    <t>linked to raw data from the baseline survey</t>
  </si>
  <si>
    <t xml:space="preserve">linked to sheet AMWS </t>
  </si>
  <si>
    <t>tCH4/hh</t>
  </si>
  <si>
    <t>calculation</t>
  </si>
  <si>
    <r>
      <rPr>
        <i/>
        <sz val="10"/>
        <color indexed="8"/>
        <rFont val="Calibri"/>
        <family val="2"/>
        <scheme val="minor"/>
      </rPr>
      <t>f</t>
    </r>
    <r>
      <rPr>
        <vertAlign val="subscript"/>
        <sz val="10"/>
        <color indexed="8"/>
        <rFont val="Calibri"/>
        <family val="2"/>
        <scheme val="minor"/>
      </rPr>
      <t>NRB</t>
    </r>
  </si>
  <si>
    <r>
      <t>tCO</t>
    </r>
    <r>
      <rPr>
        <vertAlign val="subscript"/>
        <sz val="10"/>
        <rFont val="Calibri"/>
        <family val="2"/>
        <scheme val="minor"/>
      </rPr>
      <t>2</t>
    </r>
    <r>
      <rPr>
        <sz val="10"/>
        <color theme="1"/>
        <rFont val="Calibri"/>
        <family val="2"/>
        <scheme val="minor"/>
      </rPr>
      <t>/TJ</t>
    </r>
  </si>
  <si>
    <t>na</t>
  </si>
  <si>
    <t>m2</t>
  </si>
  <si>
    <t>m4</t>
  </si>
  <si>
    <t>m5</t>
  </si>
  <si>
    <t xml:space="preserve"> </t>
  </si>
  <si>
    <t>Calculation</t>
  </si>
  <si>
    <t>Kenya climate: average weather, temperature, precipitation, when to go (climatestotravel.com)</t>
  </si>
  <si>
    <t>NCV</t>
  </si>
  <si>
    <t>CO2 emisson factor of subsituted fuel</t>
  </si>
  <si>
    <t>Net calorific value of LPG fuel subsituted</t>
  </si>
  <si>
    <r>
      <t>1.</t>
    </r>
    <r>
      <rPr>
        <sz val="7"/>
        <color rgb="FF4D4D4C"/>
        <rFont val="Times New Roman"/>
        <family val="1"/>
      </rPr>
      <t xml:space="preserve">        </t>
    </r>
    <r>
      <rPr>
        <sz val="11"/>
        <color rgb="FF4D4D4C"/>
        <rFont val="Verdana"/>
        <family val="2"/>
      </rPr>
      <t xml:space="preserve">User follow up </t>
    </r>
  </si>
  <si>
    <r>
      <t>i.</t>
    </r>
    <r>
      <rPr>
        <sz val="7"/>
        <color rgb="FF4D4D4C"/>
        <rFont val="Times New Roman"/>
        <family val="1"/>
      </rPr>
      <t xml:space="preserve">         </t>
    </r>
    <r>
      <rPr>
        <sz val="11"/>
        <color rgb="FF4D4D4C"/>
        <rFont val="Verdana"/>
        <family val="2"/>
      </rPr>
      <t>Address or location</t>
    </r>
  </si>
  <si>
    <r>
      <t>ii.</t>
    </r>
    <r>
      <rPr>
        <sz val="7"/>
        <color rgb="FF4D4D4C"/>
        <rFont val="Times New Roman"/>
        <family val="1"/>
      </rPr>
      <t xml:space="preserve">        </t>
    </r>
    <r>
      <rPr>
        <sz val="11"/>
        <color rgb="FF4D4D4C"/>
        <rFont val="Verdana"/>
        <family val="2"/>
      </rPr>
      <t>Mobile telephone number and/or landline telephone number (when possible)</t>
    </r>
  </si>
  <si>
    <r>
      <t>2.</t>
    </r>
    <r>
      <rPr>
        <sz val="7"/>
        <color rgb="FF4D4D4C"/>
        <rFont val="Times New Roman"/>
        <family val="1"/>
      </rPr>
      <t xml:space="preserve">        </t>
    </r>
    <r>
      <rPr>
        <sz val="11"/>
        <color rgb="FF4D4D4C"/>
        <rFont val="Verdana"/>
        <family val="2"/>
      </rPr>
      <t>End user characteristics</t>
    </r>
  </si>
  <si>
    <r>
      <t>iii.</t>
    </r>
    <r>
      <rPr>
        <sz val="7"/>
        <color rgb="FF4D4D4C"/>
        <rFont val="Times New Roman"/>
        <family val="1"/>
      </rPr>
      <t xml:space="preserve">       </t>
    </r>
    <r>
      <rPr>
        <sz val="11"/>
        <color rgb="FF4D4D4C"/>
        <rFont val="Verdana"/>
        <family val="2"/>
      </rPr>
      <t>Number of people served by baseline technology</t>
    </r>
  </si>
  <si>
    <t>Number of people served</t>
  </si>
  <si>
    <r>
      <t>iv.</t>
    </r>
    <r>
      <rPr>
        <sz val="7"/>
        <color rgb="FF4D4D4C"/>
        <rFont val="Times New Roman"/>
        <family val="1"/>
      </rPr>
      <t xml:space="preserve">      </t>
    </r>
    <r>
      <rPr>
        <sz val="11"/>
        <color rgb="FF4D4D4C"/>
        <rFont val="Verdana"/>
        <family val="2"/>
      </rPr>
      <t>Typical baseline technology usage patterns and tasks (commercial, institutional, domestic, etc.)</t>
    </r>
  </si>
  <si>
    <r>
      <t>3.</t>
    </r>
    <r>
      <rPr>
        <sz val="7"/>
        <color rgb="FF4D4D4C"/>
        <rFont val="Times New Roman"/>
        <family val="1"/>
      </rPr>
      <t xml:space="preserve">        </t>
    </r>
    <r>
      <rPr>
        <sz val="11"/>
        <color rgb="FF4D4D4C"/>
        <rFont val="Verdana"/>
        <family val="2"/>
      </rPr>
      <t>Baseline technology and fuels</t>
    </r>
  </si>
  <si>
    <r>
      <t>v.</t>
    </r>
    <r>
      <rPr>
        <sz val="7"/>
        <color rgb="FF4D4D4C"/>
        <rFont val="Times New Roman"/>
        <family val="1"/>
      </rPr>
      <t xml:space="preserve">        </t>
    </r>
    <r>
      <rPr>
        <sz val="11"/>
        <color rgb="FF4D4D4C"/>
        <rFont val="Verdana"/>
        <family val="2"/>
      </rPr>
      <t>Types of baseline technologies used and estimated frequency (unit % of households with the technology)</t>
    </r>
  </si>
  <si>
    <t>improved charcoal</t>
  </si>
  <si>
    <t>Conventional wood</t>
  </si>
  <si>
    <t>conventional charcoal</t>
  </si>
  <si>
    <r>
      <t>vi.</t>
    </r>
    <r>
      <rPr>
        <sz val="7"/>
        <color rgb="FF4D4D4C"/>
        <rFont val="Times New Roman"/>
        <family val="1"/>
      </rPr>
      <t xml:space="preserve">      </t>
    </r>
    <r>
      <rPr>
        <sz val="11"/>
        <color rgb="FF4D4D4C"/>
        <rFont val="Verdana"/>
        <family val="2"/>
      </rPr>
      <t>Types of fuels used and estimated quantities (share of households by fuel</t>
    </r>
  </si>
  <si>
    <t>ton wood/year</t>
  </si>
  <si>
    <t>ton charcoal/year</t>
  </si>
  <si>
    <t>ton LPG/year</t>
  </si>
  <si>
    <r>
      <t>vii.</t>
    </r>
    <r>
      <rPr>
        <sz val="7"/>
        <color rgb="FF4D4D4C"/>
        <rFont val="Times New Roman"/>
        <family val="1"/>
      </rPr>
      <t xml:space="preserve">     </t>
    </r>
    <r>
      <rPr>
        <sz val="11"/>
        <color rgb="FF4D4D4C"/>
        <rFont val="Verdana"/>
        <family val="2"/>
      </rPr>
      <t xml:space="preserve">Seasonal variations in baseline technology and fuel use </t>
    </r>
  </si>
  <si>
    <t>No seasonal variation</t>
  </si>
  <si>
    <t>more fuel use in dry season</t>
  </si>
  <si>
    <t>More in wet season</t>
  </si>
  <si>
    <t xml:space="preserve">  </t>
  </si>
  <si>
    <r>
      <t>viii.</t>
    </r>
    <r>
      <rPr>
        <sz val="7"/>
        <color rgb="FF4D4D4C"/>
        <rFont val="Times New Roman"/>
        <family val="1"/>
      </rPr>
      <t xml:space="preserve">    </t>
    </r>
    <r>
      <rPr>
        <sz val="11"/>
        <color rgb="FF4D4D4C"/>
        <rFont val="Verdana"/>
        <family val="2"/>
      </rPr>
      <t>Sources of fuels; purchased, collected, etc.</t>
    </r>
  </si>
  <si>
    <t>% wood collected</t>
  </si>
  <si>
    <t>% Wood purchased</t>
  </si>
  <si>
    <t>% charcoal purchased</t>
  </si>
  <si>
    <t>% charcoal hand collected</t>
  </si>
  <si>
    <t>% LPG purchased</t>
  </si>
  <si>
    <r>
      <t>4.</t>
    </r>
    <r>
      <rPr>
        <sz val="7"/>
        <color rgb="FF4D4D4C"/>
        <rFont val="Times New Roman"/>
        <family val="1"/>
      </rPr>
      <t xml:space="preserve">        </t>
    </r>
    <r>
      <rPr>
        <sz val="11"/>
        <color rgb="FF4D4D4C"/>
        <rFont val="Verdana"/>
        <family val="2"/>
      </rPr>
      <t>AWMS</t>
    </r>
  </si>
  <si>
    <r>
      <t>x.</t>
    </r>
    <r>
      <rPr>
        <sz val="7"/>
        <color rgb="FF4D4D4C"/>
        <rFont val="Times New Roman"/>
        <family val="1"/>
      </rPr>
      <t xml:space="preserve">        </t>
    </r>
    <r>
      <rPr>
        <sz val="11"/>
        <color rgb="FF4D4D4C"/>
        <rFont val="Verdana"/>
        <family val="2"/>
      </rPr>
      <t>Type of animals</t>
    </r>
  </si>
  <si>
    <t>See indicator BGTA 26</t>
  </si>
  <si>
    <r>
      <t>xi.</t>
    </r>
    <r>
      <rPr>
        <sz val="7"/>
        <color rgb="FF4D4D4C"/>
        <rFont val="Times New Roman"/>
        <family val="1"/>
      </rPr>
      <t xml:space="preserve">      </t>
    </r>
    <r>
      <rPr>
        <sz val="11"/>
        <color rgb="FF4D4D4C"/>
        <rFont val="Verdana"/>
        <family val="2"/>
      </rPr>
      <t xml:space="preserve">Average number of animal for each system type. </t>
    </r>
  </si>
  <si>
    <r>
      <t>xii.</t>
    </r>
    <r>
      <rPr>
        <sz val="7"/>
        <color rgb="FF4D4D4C"/>
        <rFont val="Times New Roman"/>
        <family val="1"/>
      </rPr>
      <t xml:space="preserve">     </t>
    </r>
    <r>
      <rPr>
        <sz val="11"/>
        <color rgb="FF4D4D4C"/>
        <rFont val="Verdana"/>
        <family val="2"/>
      </rPr>
      <t xml:space="preserve">The amount of waste or raw materials that would decay anaerobically in the baseline situation </t>
    </r>
    <r>
      <rPr>
        <i/>
        <sz val="11"/>
        <color rgb="FF4D4D4C"/>
        <rFont val="Verdana"/>
        <family val="2"/>
      </rPr>
      <t>(since only VS degrades anaerobically, the information is expressed here as VS/day degraded anaerobically by animal type)</t>
    </r>
  </si>
  <si>
    <r>
      <t>xiii.</t>
    </r>
    <r>
      <rPr>
        <sz val="7"/>
        <color rgb="FF4D4D4C"/>
        <rFont val="Times New Roman"/>
        <family val="1"/>
      </rPr>
      <t xml:space="preserve">    </t>
    </r>
    <r>
      <rPr>
        <sz val="11"/>
        <color rgb="FF4D4D4C"/>
        <rFont val="Verdana"/>
        <family val="2"/>
      </rPr>
      <t xml:space="preserve">Fraction of manure handled in baseline animal manure management system </t>
    </r>
  </si>
  <si>
    <r>
      <t>xiv.</t>
    </r>
    <r>
      <rPr>
        <sz val="7"/>
        <color rgb="FF4D4D4C"/>
        <rFont val="Times New Roman"/>
        <family val="1"/>
      </rPr>
      <t xml:space="preserve">   </t>
    </r>
    <r>
      <rPr>
        <sz val="11"/>
        <color rgb="FF4D4D4C"/>
        <rFont val="Verdana"/>
        <family val="2"/>
      </rPr>
      <t>If the livestock is raised in shared centralized farms, the project proponent shall be able to show the baseline animal manure management practices at each farm, either individually or through sampling</t>
    </r>
  </si>
  <si>
    <t>N/A all farms are household farms</t>
  </si>
  <si>
    <t>See sheet baseline data column F to O</t>
  </si>
  <si>
    <t>as per selection criteria</t>
  </si>
  <si>
    <t>Improved charcoal</t>
  </si>
  <si>
    <t>Improved wood</t>
  </si>
  <si>
    <t>conventional wood</t>
  </si>
  <si>
    <t>improved wood</t>
  </si>
  <si>
    <t>Conclusion: higher fuel use in wet season</t>
  </si>
  <si>
    <t>ton maize cob/year</t>
  </si>
  <si>
    <t>Animal</t>
  </si>
  <si>
    <t>2019 refinement to the 2006 guidelines</t>
  </si>
  <si>
    <t>R</t>
  </si>
  <si>
    <t>Region</t>
  </si>
  <si>
    <t>Africa</t>
  </si>
  <si>
    <t>P</t>
  </si>
  <si>
    <t>Production system</t>
  </si>
  <si>
    <t>low productivity</t>
  </si>
  <si>
    <t>-</t>
  </si>
  <si>
    <t>Table 10A.1</t>
  </si>
  <si>
    <t>W</t>
  </si>
  <si>
    <t>Weight</t>
  </si>
  <si>
    <t>Table 10A.5</t>
  </si>
  <si>
    <t>VS</t>
  </si>
  <si>
    <t>Volatile excrection per 1000 kg</t>
  </si>
  <si>
    <t>VS (1000 kg animal mass -1 ) *day-1</t>
  </si>
  <si>
    <t>table 10.13A</t>
  </si>
  <si>
    <t>VS/day</t>
  </si>
  <si>
    <t>kg/animal/day</t>
  </si>
  <si>
    <t>Amount degraded in baseline</t>
  </si>
  <si>
    <t>VS anaerobically degraded</t>
  </si>
  <si>
    <t>T</t>
  </si>
  <si>
    <t>Type</t>
  </si>
  <si>
    <t>Swine finishing</t>
  </si>
  <si>
    <t>market swine</t>
  </si>
  <si>
    <t>Swine breeding</t>
  </si>
  <si>
    <t>breeding swine</t>
  </si>
  <si>
    <t>Uf</t>
  </si>
  <si>
    <t>Model correction for uncertainties</t>
  </si>
  <si>
    <t>BEAWMS,y</t>
  </si>
  <si>
    <t>Baseline emissions in year y</t>
  </si>
  <si>
    <t>DCH4</t>
  </si>
  <si>
    <t>Growing swine</t>
  </si>
  <si>
    <t>VST</t>
  </si>
  <si>
    <t>VPA06</t>
  </si>
  <si>
    <t>AWMS Tier 1</t>
  </si>
  <si>
    <r>
      <t>B</t>
    </r>
    <r>
      <rPr>
        <vertAlign val="subscript"/>
        <sz val="10"/>
        <color indexed="8"/>
        <rFont val="Calibri"/>
        <family val="2"/>
        <scheme val="minor"/>
      </rPr>
      <t>0T</t>
    </r>
  </si>
  <si>
    <r>
      <t>PE</t>
    </r>
    <r>
      <rPr>
        <sz val="8"/>
        <color theme="1"/>
        <rFont val="Calibri"/>
        <family val="2"/>
        <scheme val="minor"/>
      </rPr>
      <t>PL,y</t>
    </r>
  </si>
  <si>
    <r>
      <t>PE</t>
    </r>
    <r>
      <rPr>
        <sz val="8"/>
        <color theme="1"/>
        <rFont val="Calibri"/>
        <family val="2"/>
        <scheme val="minor"/>
      </rPr>
      <t>AWMS,y</t>
    </r>
  </si>
  <si>
    <t>Share manure treated in biodigester</t>
  </si>
  <si>
    <t>https://www.ipcc-nggip.iges.or.jp/public/2019rf/pdf/4_Volume4/19R_V4_Ch10_Livestock.pdf</t>
  </si>
  <si>
    <t>linked to sheet VS</t>
  </si>
  <si>
    <r>
      <t>PE</t>
    </r>
    <r>
      <rPr>
        <b/>
        <sz val="8"/>
        <color theme="9"/>
        <rFont val="Calibri"/>
        <family val="2"/>
        <scheme val="minor"/>
      </rPr>
      <t>awms,y</t>
    </r>
  </si>
  <si>
    <t xml:space="preserve">Project emissions from physical leakage in year y </t>
  </si>
  <si>
    <t xml:space="preserve">calculated with equation 14 in the methodology </t>
  </si>
  <si>
    <r>
      <t>P</t>
    </r>
    <r>
      <rPr>
        <sz val="9"/>
        <color theme="1"/>
        <rFont val="Calibri"/>
        <family val="2"/>
        <scheme val="minor"/>
      </rPr>
      <t>p,i,y</t>
    </r>
  </si>
  <si>
    <t xml:space="preserve">The quantity of wood consumed </t>
  </si>
  <si>
    <r>
      <t>EF</t>
    </r>
    <r>
      <rPr>
        <vertAlign val="subscript"/>
        <sz val="10"/>
        <color indexed="8"/>
        <rFont val="Calibri"/>
        <family val="2"/>
        <scheme val="minor"/>
      </rPr>
      <t>CO2</t>
    </r>
  </si>
  <si>
    <r>
      <t>CO</t>
    </r>
    <r>
      <rPr>
        <vertAlign val="subscript"/>
        <sz val="10"/>
        <rFont val="Calibri"/>
        <family val="2"/>
        <scheme val="minor"/>
      </rPr>
      <t>2</t>
    </r>
    <r>
      <rPr>
        <sz val="10"/>
        <color theme="1"/>
        <rFont val="Calibri"/>
        <family val="2"/>
        <scheme val="minor"/>
      </rPr>
      <t xml:space="preserve"> emission factor of wood</t>
    </r>
  </si>
  <si>
    <t>BGTA13 default</t>
  </si>
  <si>
    <r>
      <t>EF</t>
    </r>
    <r>
      <rPr>
        <vertAlign val="subscript"/>
        <sz val="10"/>
        <color indexed="8"/>
        <rFont val="Calibri"/>
        <family val="2"/>
        <scheme val="minor"/>
      </rPr>
      <t>nonCO2</t>
    </r>
  </si>
  <si>
    <t xml:space="preserve">Non CO2 emission factor of wood </t>
  </si>
  <si>
    <r>
      <t>tCO</t>
    </r>
    <r>
      <rPr>
        <sz val="6.5"/>
        <color rgb="FF4D4D4C"/>
        <rFont val="Verdana"/>
        <family val="2"/>
      </rPr>
      <t>2</t>
    </r>
    <r>
      <rPr>
        <sz val="10"/>
        <color rgb="FF4D4D4C"/>
        <rFont val="Verdana"/>
        <family val="2"/>
      </rPr>
      <t>/TJ</t>
    </r>
  </si>
  <si>
    <t>BGTA 14 default</t>
  </si>
  <si>
    <t xml:space="preserve">The quantity of charcoal consumed </t>
  </si>
  <si>
    <t>ton/year</t>
  </si>
  <si>
    <t>CO2 emission factor of charcoal</t>
  </si>
  <si>
    <t xml:space="preserve">Non-CO2 emission factor of charcoal </t>
  </si>
  <si>
    <t>The quantity of LPG consumed</t>
  </si>
  <si>
    <t>Non CO2 emission factor</t>
  </si>
  <si>
    <t xml:space="preserve">Calculated based on IPCC defaults </t>
  </si>
  <si>
    <t>𝑆𝐸p,𝑦,𝐶𝑂2</t>
  </si>
  <si>
    <t>Specific CO2 emissions for a project technology in year y</t>
  </si>
  <si>
    <t>𝑆𝐸p,𝑦,𝑛𝑜𝑛−𝐶𝑂2</t>
  </si>
  <si>
    <t>Specific non-CO2 emissions for a baseline b technology in year y</t>
  </si>
  <si>
    <t>tCO2e/yr/hh</t>
  </si>
  <si>
    <r>
      <t>PE</t>
    </r>
    <r>
      <rPr>
        <b/>
        <sz val="8"/>
        <color rgb="FF00B050"/>
        <rFont val="Calibri"/>
        <family val="2"/>
        <scheme val="minor"/>
      </rPr>
      <t>y</t>
    </r>
  </si>
  <si>
    <t xml:space="preserve">Project emissions for total project activity in year </t>
  </si>
  <si>
    <t>VPA01</t>
  </si>
  <si>
    <r>
      <t>P</t>
    </r>
    <r>
      <rPr>
        <sz val="9"/>
        <color theme="1"/>
        <rFont val="Calibri"/>
        <family val="2"/>
        <scheme val="minor"/>
      </rPr>
      <t>b,i,y</t>
    </r>
  </si>
  <si>
    <t>𝑆𝐸𝑏,𝑦,𝐶𝑂2</t>
  </si>
  <si>
    <t>Specific CO2 emissions for a baseline b technology in year y</t>
  </si>
  <si>
    <t>𝑆𝐸𝑏,𝑦,𝑛𝑜𝑛−𝐶𝑂2</t>
  </si>
  <si>
    <r>
      <t>BE</t>
    </r>
    <r>
      <rPr>
        <b/>
        <vertAlign val="subscript"/>
        <sz val="10"/>
        <color indexed="17"/>
        <rFont val="Calibri"/>
        <family val="2"/>
        <scheme val="minor"/>
      </rPr>
      <t>TA,y</t>
    </r>
  </si>
  <si>
    <t xml:space="preserve">Baseline emissions for total project activity in year y </t>
  </si>
  <si>
    <t>Average biodigester size</t>
  </si>
  <si>
    <t>Thermal capacity of a 100m3 biodigester</t>
  </si>
  <si>
    <t>kWth</t>
  </si>
  <si>
    <t>&lt;</t>
  </si>
  <si>
    <r>
      <rPr>
        <b/>
        <sz val="10"/>
        <rFont val="Arial"/>
        <family val="2"/>
      </rPr>
      <t>Threshold 2:</t>
    </r>
    <r>
      <rPr>
        <sz val="11"/>
        <color theme="1"/>
        <rFont val="Calibri"/>
        <family val="2"/>
        <scheme val="minor"/>
      </rPr>
      <t xml:space="preserve"> Capacity less than 1%</t>
    </r>
  </si>
  <si>
    <r>
      <rPr>
        <b/>
        <sz val="10"/>
        <rFont val="Arial"/>
        <family val="2"/>
      </rPr>
      <t xml:space="preserve">Threshold 3: </t>
    </r>
    <r>
      <rPr>
        <sz val="11"/>
        <color theme="1"/>
        <rFont val="Calibri"/>
        <family val="2"/>
        <scheme val="minor"/>
      </rPr>
      <t>Type III emissions below 60,000</t>
    </r>
  </si>
  <si>
    <t>tCO2e per year</t>
  </si>
  <si>
    <t>Space for additional units:</t>
  </si>
  <si>
    <r>
      <rPr>
        <b/>
        <sz val="10"/>
        <rFont val="Arial"/>
        <family val="2"/>
      </rPr>
      <t>Table:</t>
    </r>
    <r>
      <rPr>
        <sz val="11"/>
        <color theme="1"/>
        <rFont val="Calibri"/>
        <family val="2"/>
        <scheme val="minor"/>
      </rPr>
      <t xml:space="preserve"> Data for 100m3 biodigesters</t>
    </r>
  </si>
  <si>
    <t>Where:</t>
  </si>
  <si>
    <t>Value:</t>
  </si>
  <si>
    <t>Comments:</t>
  </si>
  <si>
    <t>t = hours/day usage</t>
  </si>
  <si>
    <t>η = efficiency of stove</t>
  </si>
  <si>
    <r>
      <t>H</t>
    </r>
    <r>
      <rPr>
        <vertAlign val="subscript"/>
        <sz val="10"/>
        <rFont val="Arial"/>
        <family val="2"/>
      </rPr>
      <t>b</t>
    </r>
    <r>
      <rPr>
        <sz val="10"/>
        <rFont val="Arial"/>
        <family val="2"/>
      </rPr>
      <t xml:space="preserve"> = heat of combustion per unit volume of biogas</t>
    </r>
  </si>
  <si>
    <r>
      <t xml:space="preserve">MJ/m3 </t>
    </r>
    <r>
      <rPr>
        <sz val="10"/>
        <color indexed="62"/>
        <rFont val="Arial"/>
        <family val="2"/>
      </rPr>
      <t>[1]</t>
    </r>
    <r>
      <rPr>
        <sz val="10"/>
        <rFont val="Arial"/>
        <family val="2"/>
      </rPr>
      <t xml:space="preserve">
Derived from IPCC defaults</t>
    </r>
  </si>
  <si>
    <r>
      <t>V</t>
    </r>
    <r>
      <rPr>
        <vertAlign val="subscript"/>
        <sz val="10"/>
        <rFont val="Arial"/>
        <family val="2"/>
      </rPr>
      <t>b</t>
    </r>
    <r>
      <rPr>
        <sz val="10"/>
        <rFont val="Arial"/>
        <family val="2"/>
      </rPr>
      <t xml:space="preserve"> = volume of biogas</t>
    </r>
  </si>
  <si>
    <r>
      <t xml:space="preserve">m3/day </t>
    </r>
    <r>
      <rPr>
        <sz val="10"/>
        <color indexed="62"/>
        <rFont val="Arial"/>
        <family val="2"/>
      </rPr>
      <t>[2]</t>
    </r>
    <r>
      <rPr>
        <sz val="10"/>
        <rFont val="Arial"/>
        <family val="2"/>
      </rPr>
      <t xml:space="preserve">
Data provided by Hivos</t>
    </r>
  </si>
  <si>
    <r>
      <t>E</t>
    </r>
    <r>
      <rPr>
        <sz val="10"/>
        <rFont val="Arial"/>
        <family val="2"/>
      </rPr>
      <t xml:space="preserve"> = Energy available from the biogas system</t>
    </r>
  </si>
  <si>
    <r>
      <t xml:space="preserve">MJ/day
Calculated </t>
    </r>
    <r>
      <rPr>
        <sz val="10"/>
        <color indexed="62"/>
        <rFont val="Arial"/>
        <family val="2"/>
      </rPr>
      <t>[3]</t>
    </r>
  </si>
  <si>
    <r>
      <t>E</t>
    </r>
    <r>
      <rPr>
        <b/>
        <vertAlign val="subscript"/>
        <sz val="10"/>
        <rFont val="Arial"/>
        <family val="2"/>
      </rPr>
      <t>th</t>
    </r>
    <r>
      <rPr>
        <b/>
        <sz val="10"/>
        <rFont val="Arial"/>
        <family val="2"/>
      </rPr>
      <t xml:space="preserve"> =</t>
    </r>
  </si>
  <si>
    <t>kWh/day
1 MJ = 0.2778 kWh</t>
  </si>
  <si>
    <r>
      <t>Th</t>
    </r>
    <r>
      <rPr>
        <b/>
        <vertAlign val="subscript"/>
        <sz val="10"/>
        <rFont val="Arial"/>
        <family val="2"/>
      </rPr>
      <t>cap</t>
    </r>
    <r>
      <rPr>
        <b/>
        <sz val="10"/>
        <rFont val="Arial"/>
        <family val="2"/>
      </rPr>
      <t xml:space="preserve"> =</t>
    </r>
  </si>
  <si>
    <t>kWth
Given a 2.15 hour/day usage</t>
  </si>
  <si>
    <t>[1] Methane has an energy value of 37.78 MJ/m3; thus, biogas at 55% CH4 has an energy value of 21 MJ/m3</t>
  </si>
  <si>
    <t>[2] Cow dung produces approximately 40 litres biogas per kg. Each m3 capacity of the biodigester needs 7.5 kg dung per day. Given a 100 m3 biodigester, 750 kg of cow dung per day is required. This translates into 30 m3 of gas produced per day.</t>
  </si>
  <si>
    <t>[3] Calculated as: 55% * 21 * 30</t>
  </si>
  <si>
    <t>Usage rate</t>
  </si>
  <si>
    <r>
      <rPr>
        <sz val="11"/>
        <color theme="1"/>
        <rFont val="Arial"/>
        <family val="2"/>
      </rPr>
      <t>N</t>
    </r>
    <r>
      <rPr>
        <vertAlign val="subscript"/>
        <sz val="11"/>
        <color theme="1"/>
        <rFont val="Arial"/>
        <family val="2"/>
      </rPr>
      <t xml:space="preserve">p,y </t>
    </r>
  </si>
  <si>
    <t>Projection</t>
  </si>
  <si>
    <t>days in year</t>
  </si>
  <si>
    <t>BEy</t>
  </si>
  <si>
    <t>Pey</t>
  </si>
  <si>
    <t>ERy</t>
  </si>
  <si>
    <r>
      <rPr>
        <b/>
        <sz val="10"/>
        <rFont val="Arial"/>
        <family val="2"/>
      </rPr>
      <t>Threshold 1:</t>
    </r>
    <r>
      <rPr>
        <sz val="11"/>
        <color theme="1"/>
        <rFont val="Calibri"/>
        <family val="2"/>
        <scheme val="minor"/>
      </rPr>
      <t xml:space="preserve"> Capacity total VPA</t>
    </r>
  </si>
  <si>
    <t>Average thermal capacity per biodigester for VPA</t>
  </si>
  <si>
    <t>VPA</t>
  </si>
  <si>
    <t>Account Name</t>
  </si>
  <si>
    <t>Included/Excluded</t>
  </si>
  <si>
    <t>Reason for Exclusion</t>
  </si>
  <si>
    <t>Completion Date</t>
  </si>
  <si>
    <t>Long Format Commission Date</t>
  </si>
  <si>
    <t>Commission Date</t>
  </si>
  <si>
    <t>Family Head Full Name</t>
  </si>
  <si>
    <t>Gender of Plant Owner</t>
  </si>
  <si>
    <t>Head of Household ID #</t>
  </si>
  <si>
    <t>Head of Household Mobile</t>
  </si>
  <si>
    <t>Phone Buffer</t>
  </si>
  <si>
    <t>Head of Household Mobile Buffer</t>
  </si>
  <si>
    <t>Zone 1 - Geographic</t>
  </si>
  <si>
    <t>Zone 6 - Geographic</t>
  </si>
  <si>
    <t>BCE Company</t>
  </si>
  <si>
    <t>Mason Name</t>
  </si>
  <si>
    <t>Brand of biogas plant</t>
  </si>
  <si>
    <t>Type of Biodigester</t>
  </si>
  <si>
    <t>Created Date</t>
  </si>
  <si>
    <t>Non Compliant</t>
  </si>
  <si>
    <t/>
  </si>
  <si>
    <t>Kirinyaga Central</t>
  </si>
  <si>
    <t>Ndimi</t>
  </si>
  <si>
    <t>Kibingo</t>
  </si>
  <si>
    <t>4</t>
  </si>
  <si>
    <t>Patrick Kinyua</t>
  </si>
  <si>
    <t>KENBIM</t>
  </si>
  <si>
    <t>Masonry</t>
  </si>
  <si>
    <t>Gikoe</t>
  </si>
  <si>
    <t>Biogas International Limited</t>
  </si>
  <si>
    <t>FLEXI</t>
  </si>
  <si>
    <t>Tubular</t>
  </si>
  <si>
    <t>Demolished</t>
  </si>
  <si>
    <t>99999</t>
  </si>
  <si>
    <t>Ikinu</t>
  </si>
  <si>
    <t>Gathaithi</t>
  </si>
  <si>
    <t>Takamoto Biogas</t>
  </si>
  <si>
    <t>BlueFlame BioSlurriGaz</t>
  </si>
  <si>
    <t>Plastic</t>
  </si>
  <si>
    <t>Abandoned</t>
  </si>
  <si>
    <t>Githiga</t>
  </si>
  <si>
    <t>Gituamba</t>
  </si>
  <si>
    <t>Kentainers Limited</t>
  </si>
  <si>
    <t>Ruguru ngandori</t>
  </si>
  <si>
    <t>Kigumo</t>
  </si>
  <si>
    <t>Riabai</t>
  </si>
  <si>
    <t>Kihingo</t>
  </si>
  <si>
    <t>Francis Kinyanjui</t>
  </si>
  <si>
    <t>Njoro</t>
  </si>
  <si>
    <t>Waseges</t>
  </si>
  <si>
    <t>Wiyumiririe</t>
  </si>
  <si>
    <t>Reuben Kariuki Kimenyi</t>
  </si>
  <si>
    <t>Katheka</t>
  </si>
  <si>
    <t>Mataara</t>
  </si>
  <si>
    <t>South Kinangop</t>
  </si>
  <si>
    <t>Githabai</t>
  </si>
  <si>
    <t>Kariaini</t>
  </si>
  <si>
    <t>Chogoria</t>
  </si>
  <si>
    <t>Majira</t>
  </si>
  <si>
    <t>Kiserian</t>
  </si>
  <si>
    <t>David Kuria Chege</t>
  </si>
  <si>
    <t>Molo</t>
  </si>
  <si>
    <t>Kamara</t>
  </si>
  <si>
    <t>Samuel Mwangi Juma</t>
  </si>
  <si>
    <t>Imenti South</t>
  </si>
  <si>
    <t>Nkuene</t>
  </si>
  <si>
    <t>Nkumbo</t>
  </si>
  <si>
    <t>Makuyu</t>
  </si>
  <si>
    <t>Washington Mwangi Muinuki</t>
  </si>
  <si>
    <t>Lushangonyi</t>
  </si>
  <si>
    <t>Jotham Kaluma</t>
  </si>
  <si>
    <t>Kembu</t>
  </si>
  <si>
    <t>Kabare</t>
  </si>
  <si>
    <t>David Chege</t>
  </si>
  <si>
    <t>Ikolomani</t>
  </si>
  <si>
    <t>Mombasa</t>
  </si>
  <si>
    <t>kisauni</t>
  </si>
  <si>
    <t>Majaoni</t>
  </si>
  <si>
    <t>Kashani</t>
  </si>
  <si>
    <t>Carly Mwandigha</t>
  </si>
  <si>
    <t>Visoi</t>
  </si>
  <si>
    <t>Festus Chepkwony</t>
  </si>
  <si>
    <t>Nairobi</t>
  </si>
  <si>
    <t>Dagoretti South</t>
  </si>
  <si>
    <t>Dagoretti</t>
  </si>
  <si>
    <t>Robert</t>
  </si>
  <si>
    <t>25778694</t>
  </si>
  <si>
    <t>Kagumo</t>
  </si>
  <si>
    <t>Mihango</t>
  </si>
  <si>
    <t>Reuben K Kimenyi</t>
  </si>
  <si>
    <t>Thakwa</t>
  </si>
  <si>
    <t>1st December,2015</t>
  </si>
  <si>
    <t>Ndia</t>
  </si>
  <si>
    <t>Kariko</t>
  </si>
  <si>
    <t>6</t>
  </si>
  <si>
    <t>Nicholas Kimenyi</t>
  </si>
  <si>
    <t>Nyakach</t>
  </si>
  <si>
    <t>Thomas Mboya Omwadho</t>
  </si>
  <si>
    <t>Wei</t>
  </si>
  <si>
    <t>Kamuiru</t>
  </si>
  <si>
    <t>Kiangombe</t>
  </si>
  <si>
    <t>Isaiah M Wandeto</t>
  </si>
  <si>
    <t>Kaguyu</t>
  </si>
  <si>
    <t>Kiaritha</t>
  </si>
  <si>
    <t>MKD</t>
  </si>
  <si>
    <t>Nakuru North</t>
  </si>
  <si>
    <t>Umoja</t>
  </si>
  <si>
    <t>Malindi</t>
  </si>
  <si>
    <t>Embakasi East</t>
  </si>
  <si>
    <t>Ruai</t>
  </si>
  <si>
    <t>Biotechno &amp; Services</t>
  </si>
  <si>
    <t>Ngenda</t>
  </si>
  <si>
    <t>Gachoka</t>
  </si>
  <si>
    <t>Njukiini</t>
  </si>
  <si>
    <t>Andcol Enterprises</t>
  </si>
  <si>
    <t>Dancan Gideon Mateba</t>
  </si>
  <si>
    <t>Gaichanjiru</t>
  </si>
  <si>
    <t>Kisii</t>
  </si>
  <si>
    <t>Kisii Central</t>
  </si>
  <si>
    <t>Nyangena</t>
  </si>
  <si>
    <t>Nachu</t>
  </si>
  <si>
    <t>Kamangu</t>
  </si>
  <si>
    <t>Thika West</t>
  </si>
  <si>
    <t>Landless</t>
  </si>
  <si>
    <t>Hostile Client</t>
  </si>
  <si>
    <t>Chania</t>
  </si>
  <si>
    <t>Igegania</t>
  </si>
  <si>
    <t>Katheri</t>
  </si>
  <si>
    <t>Fagaden Enterprises</t>
  </si>
  <si>
    <t>Kapseret</t>
  </si>
  <si>
    <t>Kabongo</t>
  </si>
  <si>
    <t>Chebarus</t>
  </si>
  <si>
    <t>Apollo Okinda Owundo</t>
  </si>
  <si>
    <t>Ngewa</t>
  </si>
  <si>
    <t>Kairi</t>
  </si>
  <si>
    <t>Joseph Ndua Tatu</t>
  </si>
  <si>
    <t>Kipkelion West</t>
  </si>
  <si>
    <t>Kimugul</t>
  </si>
  <si>
    <t>Wesley Kipyegon</t>
  </si>
  <si>
    <t>Ntemwene</t>
  </si>
  <si>
    <t>Zackmar Biotec Ltd</t>
  </si>
  <si>
    <t>Kandisi</t>
  </si>
  <si>
    <t>Kamagambo</t>
  </si>
  <si>
    <t>Ndimar Renewable Energy</t>
  </si>
  <si>
    <t>Mogogosiek</t>
  </si>
  <si>
    <t>Simoti</t>
  </si>
  <si>
    <t>Leonard Koech</t>
  </si>
  <si>
    <t>Bomet Central</t>
  </si>
  <si>
    <t>Silibwet</t>
  </si>
  <si>
    <t>Njerian</t>
  </si>
  <si>
    <t>Kipkelion East</t>
  </si>
  <si>
    <t>Joseph Tonui</t>
  </si>
  <si>
    <t>Runyenjes</t>
  </si>
  <si>
    <t>David Chege Wangui</t>
  </si>
  <si>
    <t>Mufu</t>
  </si>
  <si>
    <t>Laini</t>
  </si>
  <si>
    <t>James King'ori Chege</t>
  </si>
  <si>
    <t>Ting'ang'a</t>
  </si>
  <si>
    <t>Banana</t>
  </si>
  <si>
    <t>Kanjuku</t>
  </si>
  <si>
    <t>Afrisol Energy Ltd</t>
  </si>
  <si>
    <t>Mukure</t>
  </si>
  <si>
    <t>Nicholas Gichura Kimenyi</t>
  </si>
  <si>
    <t>Kiratina</t>
  </si>
  <si>
    <t>Kiamathaga</t>
  </si>
  <si>
    <t>Mwamenyi</t>
  </si>
  <si>
    <t>Mwatate</t>
  </si>
  <si>
    <t>Stephen Nyange</t>
  </si>
  <si>
    <t>Mururiri</t>
  </si>
  <si>
    <t>Gitare</t>
  </si>
  <si>
    <t>Muthigi</t>
  </si>
  <si>
    <t>Airstrip</t>
  </si>
  <si>
    <t>Unreachable</t>
  </si>
  <si>
    <t>Kaiti</t>
  </si>
  <si>
    <t>Nyabite</t>
  </si>
  <si>
    <t>Joel Nyambane Moigare</t>
  </si>
  <si>
    <t>Kisumu Central</t>
  </si>
  <si>
    <t>Nyalenda B</t>
  </si>
  <si>
    <t>Dunga</t>
  </si>
  <si>
    <t>729252110</t>
  </si>
  <si>
    <t>Cheplanget</t>
  </si>
  <si>
    <t>Philip Kurgat</t>
  </si>
  <si>
    <t>Stephen Macharia Kimenyi</t>
  </si>
  <si>
    <t>Peter Kareithi Mwangi</t>
  </si>
  <si>
    <t>Teachers</t>
  </si>
  <si>
    <t>Ogilgei</t>
  </si>
  <si>
    <t>Kihoto</t>
  </si>
  <si>
    <t>Kuresoi</t>
  </si>
  <si>
    <t>Kiptagich</t>
  </si>
  <si>
    <t>Simotwet</t>
  </si>
  <si>
    <t>Gilgil</t>
  </si>
  <si>
    <t>Kabati</t>
  </si>
  <si>
    <t>Maili Saba</t>
  </si>
  <si>
    <t>Nyathuna</t>
  </si>
  <si>
    <t>Stephen Otieno Okuta</t>
  </si>
  <si>
    <t>Teso North</t>
  </si>
  <si>
    <t>Muranga South</t>
  </si>
  <si>
    <t>Kamahuha</t>
  </si>
  <si>
    <t>Kahaini</t>
  </si>
  <si>
    <t>Kenbi Enterpises</t>
  </si>
  <si>
    <t>Mghange</t>
  </si>
  <si>
    <t>Carly C Mwandigha</t>
  </si>
  <si>
    <t>Iruma</t>
  </si>
  <si>
    <t>Kapsaos</t>
  </si>
  <si>
    <t>Kijabe</t>
  </si>
  <si>
    <t>Salgaa</t>
  </si>
  <si>
    <t>Kibagenge</t>
  </si>
  <si>
    <t>Andcol  Enterprises</t>
  </si>
  <si>
    <t>Mitero</t>
  </si>
  <si>
    <t>David Kangethe</t>
  </si>
  <si>
    <t>Kiamwangi</t>
  </si>
  <si>
    <t>Gathage</t>
  </si>
  <si>
    <t>Thika East</t>
  </si>
  <si>
    <t>Kamenu</t>
  </si>
  <si>
    <t>Muthaiga</t>
  </si>
  <si>
    <t>John Augustine Marunga</t>
  </si>
  <si>
    <t>Ngeteti</t>
  </si>
  <si>
    <t>Kahurura</t>
  </si>
  <si>
    <t>Ol Joro Orok</t>
  </si>
  <si>
    <t>Gatimu</t>
  </si>
  <si>
    <t>Kimangachuhu</t>
  </si>
  <si>
    <t>Nginda</t>
  </si>
  <si>
    <t>Kibugu</t>
  </si>
  <si>
    <t>Jackson Maina</t>
  </si>
  <si>
    <t>Igembe North</t>
  </si>
  <si>
    <t>Antuambui</t>
  </si>
  <si>
    <t>Felikam Biogas Services</t>
  </si>
  <si>
    <t>Igembe South</t>
  </si>
  <si>
    <t>Kioru</t>
  </si>
  <si>
    <t>Igwemas General Digester Ltd</t>
  </si>
  <si>
    <t>Lemelepo</t>
  </si>
  <si>
    <t>Nyakoe</t>
  </si>
  <si>
    <t>Manga</t>
  </si>
  <si>
    <t>Rimpa</t>
  </si>
  <si>
    <t>Narok</t>
  </si>
  <si>
    <t>Narok South</t>
  </si>
  <si>
    <t>Kinungi</t>
  </si>
  <si>
    <t>Sirikwa</t>
  </si>
  <si>
    <t>Karati</t>
  </si>
  <si>
    <t>Kwa Amos</t>
  </si>
  <si>
    <t>Khwisero</t>
  </si>
  <si>
    <t>Ainabkoi</t>
  </si>
  <si>
    <t>Kaptagat</t>
  </si>
  <si>
    <t>Strawbag</t>
  </si>
  <si>
    <t>Nandi Hills</t>
  </si>
  <si>
    <t>Kapkwang</t>
  </si>
  <si>
    <t>Lazurus Kariuki Ndotu</t>
  </si>
  <si>
    <t>Merigi</t>
  </si>
  <si>
    <t>Kigumone</t>
  </si>
  <si>
    <t>Migori</t>
  </si>
  <si>
    <t>Uriri</t>
  </si>
  <si>
    <t>Kariara</t>
  </si>
  <si>
    <t>Kihumbuini</t>
  </si>
  <si>
    <t>Karia</t>
  </si>
  <si>
    <t>Kambirwa</t>
  </si>
  <si>
    <t>Hamkam</t>
  </si>
  <si>
    <t>30th November,2015</t>
  </si>
  <si>
    <t>Riakahara</t>
  </si>
  <si>
    <t>Nicholas Mwaengo</t>
  </si>
  <si>
    <t>Chepkemel</t>
  </si>
  <si>
    <t>Nandi Central</t>
  </si>
  <si>
    <t>Kapsabet</t>
  </si>
  <si>
    <t>Irimis</t>
  </si>
  <si>
    <t>Chepterit</t>
  </si>
  <si>
    <t>Kapchepsir</t>
  </si>
  <si>
    <t>Benjamin Kirui</t>
  </si>
  <si>
    <t>Institutional</t>
  </si>
  <si>
    <t>6.2</t>
  </si>
  <si>
    <t>Loitokitok</t>
  </si>
  <si>
    <t>Illasit</t>
  </si>
  <si>
    <t>Mespt</t>
  </si>
  <si>
    <t>Peter Mbithi Kiniu</t>
  </si>
  <si>
    <t>Rombo</t>
  </si>
  <si>
    <t>Kathare</t>
  </si>
  <si>
    <t>Peter O Ong'ai</t>
  </si>
  <si>
    <t>Kieni South</t>
  </si>
  <si>
    <t>8</t>
  </si>
  <si>
    <t>Mathira</t>
  </si>
  <si>
    <t>Kangaita</t>
  </si>
  <si>
    <t>Mwea</t>
  </si>
  <si>
    <t>Shamakhokho</t>
  </si>
  <si>
    <t>William Tanui</t>
  </si>
  <si>
    <t>Ngong</t>
  </si>
  <si>
    <t>Oloolua</t>
  </si>
  <si>
    <t>Litein</t>
  </si>
  <si>
    <t>Sagana</t>
  </si>
  <si>
    <t>Kariti</t>
  </si>
  <si>
    <t>Kibingoti</t>
  </si>
  <si>
    <t>Kasarani</t>
  </si>
  <si>
    <t>Thika Town</t>
  </si>
  <si>
    <t>Thika</t>
  </si>
  <si>
    <t>Lutonyi</t>
  </si>
  <si>
    <t>SNV MKD Training</t>
  </si>
  <si>
    <t>Samson Tenai</t>
  </si>
  <si>
    <t>Job K Soimo</t>
  </si>
  <si>
    <t>Geseneno</t>
  </si>
  <si>
    <t>Musasa</t>
  </si>
  <si>
    <t>AKUT</t>
  </si>
  <si>
    <t>Kongoni</t>
  </si>
  <si>
    <t>Athi River</t>
  </si>
  <si>
    <t>Kithimani</t>
  </si>
  <si>
    <t>Sofia</t>
  </si>
  <si>
    <t>Gikambura</t>
  </si>
  <si>
    <t>Turbo</t>
  </si>
  <si>
    <t>Kamagut</t>
  </si>
  <si>
    <t>Aggrey Itavale</t>
  </si>
  <si>
    <t>Kiine</t>
  </si>
  <si>
    <t>Meru South</t>
  </si>
  <si>
    <t>Sewage</t>
  </si>
  <si>
    <t>John K Githaiga</t>
  </si>
  <si>
    <t>Kirathimo</t>
  </si>
  <si>
    <t>Mt. Elgon</t>
  </si>
  <si>
    <t>Eliud Lagat</t>
  </si>
  <si>
    <t>Barnabas</t>
  </si>
  <si>
    <t>Mathira West</t>
  </si>
  <si>
    <t>Ndenderu</t>
  </si>
  <si>
    <t>Kianjogu</t>
  </si>
  <si>
    <t>Tiekunu</t>
  </si>
  <si>
    <t>Christopher Njinju Ndungu</t>
  </si>
  <si>
    <t>Ruiru</t>
  </si>
  <si>
    <t>Mugutha</t>
  </si>
  <si>
    <t>Thome</t>
  </si>
  <si>
    <t>James Njoroge Wainaina</t>
  </si>
  <si>
    <t>Institutional Plant</t>
  </si>
  <si>
    <t>Murinduko</t>
  </si>
  <si>
    <t>Naaro</t>
  </si>
  <si>
    <t>Gititu</t>
  </si>
  <si>
    <t>Iriani</t>
  </si>
  <si>
    <t>Gatondo</t>
  </si>
  <si>
    <t>Kiaragana</t>
  </si>
  <si>
    <t>Mwala</t>
  </si>
  <si>
    <t>Kithiru</t>
  </si>
  <si>
    <t>Nkubu</t>
  </si>
  <si>
    <t>Kigene</t>
  </si>
  <si>
    <t>Riruta</t>
  </si>
  <si>
    <t>1121207</t>
  </si>
  <si>
    <t>728551331</t>
  </si>
  <si>
    <t>Siaya</t>
  </si>
  <si>
    <t>Ugunja</t>
  </si>
  <si>
    <t>Ugenya</t>
  </si>
  <si>
    <t>Central Alego</t>
  </si>
  <si>
    <t>Kaplamai</t>
  </si>
  <si>
    <t>Kibiko</t>
  </si>
  <si>
    <t>Duka Mpya</t>
  </si>
  <si>
    <t>Sarma</t>
  </si>
  <si>
    <t>Bondeni</t>
  </si>
  <si>
    <t>Kampi ya Moto</t>
  </si>
  <si>
    <t>Kamiruri</t>
  </si>
  <si>
    <t>Danger</t>
  </si>
  <si>
    <t>Mathew Kemboi</t>
  </si>
  <si>
    <t>Kiptenden</t>
  </si>
  <si>
    <t>Webuye West</t>
  </si>
  <si>
    <t>Lugulu</t>
  </si>
  <si>
    <t>Mitua</t>
  </si>
  <si>
    <t>Namunyiri</t>
  </si>
  <si>
    <t>Nambale</t>
  </si>
  <si>
    <t>Matungu</t>
  </si>
  <si>
    <t>Sirende</t>
  </si>
  <si>
    <t>Bernard Ambani Lumasani</t>
  </si>
  <si>
    <t>Kiamworia</t>
  </si>
  <si>
    <t>Nixon Kariuki Gaichuru</t>
  </si>
  <si>
    <t>Gakawa</t>
  </si>
  <si>
    <t>Icuga</t>
  </si>
  <si>
    <t>Gatuamba</t>
  </si>
  <si>
    <t>Kabete</t>
  </si>
  <si>
    <t>Muguga</t>
  </si>
  <si>
    <t>Waratho</t>
  </si>
  <si>
    <t>Kiambururu</t>
  </si>
  <si>
    <t>Thogoto</t>
  </si>
  <si>
    <t>Toll</t>
  </si>
  <si>
    <t>Chome</t>
  </si>
  <si>
    <t>Kiandieri</t>
  </si>
  <si>
    <t>Kariua</t>
  </si>
  <si>
    <t>Kiria</t>
  </si>
  <si>
    <t>Kamaguta</t>
  </si>
  <si>
    <t>Stephen Njuguna</t>
  </si>
  <si>
    <t>Gatura</t>
  </si>
  <si>
    <t>Magumu</t>
  </si>
  <si>
    <t>Tumaini</t>
  </si>
  <si>
    <t>Gikumbo</t>
  </si>
  <si>
    <t>Kibwezi West</t>
  </si>
  <si>
    <t>Makindu</t>
  </si>
  <si>
    <t>Nguuni</t>
  </si>
  <si>
    <t>Kanyakine</t>
  </si>
  <si>
    <t>Mbuti</t>
  </si>
  <si>
    <t>Marathi</t>
  </si>
  <si>
    <t>Muthambi</t>
  </si>
  <si>
    <t>Kimuri</t>
  </si>
  <si>
    <t>Amalo</t>
  </si>
  <si>
    <t>Lanet Umoja</t>
  </si>
  <si>
    <t>Roysambu</t>
  </si>
  <si>
    <t>Ongata Rongai</t>
  </si>
  <si>
    <t>Losogwa</t>
  </si>
  <si>
    <t>Salama</t>
  </si>
  <si>
    <t>Muruai</t>
  </si>
  <si>
    <t>Harun Muchiri Stephen</t>
  </si>
  <si>
    <t>Ndege ndimu</t>
  </si>
  <si>
    <t>Baraka</t>
  </si>
  <si>
    <t>Cherengany</t>
  </si>
  <si>
    <t>Sibanga</t>
  </si>
  <si>
    <t>Nyakinywa</t>
  </si>
  <si>
    <t>Kimumu</t>
  </si>
  <si>
    <t>Munyaka</t>
  </si>
  <si>
    <t>Ambrose Koech</t>
  </si>
  <si>
    <t>Lurambi</t>
  </si>
  <si>
    <t>Navakholo</t>
  </si>
  <si>
    <t>Sheywe</t>
  </si>
  <si>
    <t>Milimani</t>
  </si>
  <si>
    <t>Butere</t>
  </si>
  <si>
    <t>Kegati</t>
  </si>
  <si>
    <t>Kabiyet</t>
  </si>
  <si>
    <t>Lolkeringet</t>
  </si>
  <si>
    <t>Bura</t>
  </si>
  <si>
    <t>Wasinyi</t>
  </si>
  <si>
    <t>Kangema</t>
  </si>
  <si>
    <t>Gatitu</t>
  </si>
  <si>
    <t>Gerald  Waweru</t>
  </si>
  <si>
    <t>Ruiga</t>
  </si>
  <si>
    <t>Juja</t>
  </si>
  <si>
    <t>Geoffrey Ndua Mbugua</t>
  </si>
  <si>
    <t>Kaboi</t>
  </si>
  <si>
    <t>Igoji West</t>
  </si>
  <si>
    <t>Kiriko</t>
  </si>
  <si>
    <t>Kihingo Baptista</t>
  </si>
  <si>
    <t>Matasia</t>
  </si>
  <si>
    <t>10</t>
  </si>
  <si>
    <t>Eastern Bioteck</t>
  </si>
  <si>
    <t>Narumoro</t>
  </si>
  <si>
    <t>George Kiriungi Ngatia</t>
  </si>
  <si>
    <t>Thomas Masese Gikona</t>
  </si>
  <si>
    <t>Matanya</t>
  </si>
  <si>
    <t>Outspan</t>
  </si>
  <si>
    <t>Nanyuki</t>
  </si>
  <si>
    <t>Nkando</t>
  </si>
  <si>
    <t>11th November,2015</t>
  </si>
  <si>
    <t>Waihara</t>
  </si>
  <si>
    <t>Mt Kenya Renewable Energy</t>
  </si>
  <si>
    <t>Gaturi north</t>
  </si>
  <si>
    <t>Tigithi</t>
  </si>
  <si>
    <t>Rafiki</t>
  </si>
  <si>
    <t>Majengo</t>
  </si>
  <si>
    <t>Ondiri</t>
  </si>
  <si>
    <t>Kagaari south</t>
  </si>
  <si>
    <t>Kawanjara</t>
  </si>
  <si>
    <t>Mogotio</t>
  </si>
  <si>
    <t>Kiptoim</t>
  </si>
  <si>
    <t>Kichemu limited</t>
  </si>
  <si>
    <t>721714592</t>
  </si>
  <si>
    <t>Matayos</t>
  </si>
  <si>
    <t>Mugae</t>
  </si>
  <si>
    <t>Mwamba</t>
  </si>
  <si>
    <t>Kimunyu</t>
  </si>
  <si>
    <t>Kirenga</t>
  </si>
  <si>
    <t>Mathew Njoroge Nganga</t>
  </si>
  <si>
    <t>Kirangari</t>
  </si>
  <si>
    <t>Ngemwa</t>
  </si>
  <si>
    <t>Gatunguru</t>
  </si>
  <si>
    <t>Ithare</t>
  </si>
  <si>
    <t>Njumbi</t>
  </si>
  <si>
    <t>Charles K Ngeno</t>
  </si>
  <si>
    <t>Gatunganga</t>
  </si>
  <si>
    <t>Borabu</t>
  </si>
  <si>
    <t>Kiabonyoru</t>
  </si>
  <si>
    <t>Samjubiotec Enterprises</t>
  </si>
  <si>
    <t>Imenti</t>
  </si>
  <si>
    <t>Simon Ndirangu Waigwa</t>
  </si>
  <si>
    <t>Turi</t>
  </si>
  <si>
    <t>Mutwot</t>
  </si>
  <si>
    <t>Kiungani</t>
  </si>
  <si>
    <t>Sitatunga</t>
  </si>
  <si>
    <t>Siyoi</t>
  </si>
  <si>
    <t>Kahuho</t>
  </si>
  <si>
    <t>Willy Kauni</t>
  </si>
  <si>
    <t>Marura</t>
  </si>
  <si>
    <t>N/A</t>
  </si>
  <si>
    <t>Weru</t>
  </si>
  <si>
    <t>Kirimangai</t>
  </si>
  <si>
    <t>Peter Wachira Kimari</t>
  </si>
  <si>
    <t>Ngorongo</t>
  </si>
  <si>
    <t>Susan Njoki Kuria</t>
  </si>
  <si>
    <t>Rongo</t>
  </si>
  <si>
    <t>Eliud Simiyu Wamalwa</t>
  </si>
  <si>
    <t>Tinderet</t>
  </si>
  <si>
    <t>Chemelil</t>
  </si>
  <si>
    <t>Marakwet West</t>
  </si>
  <si>
    <t>Mata</t>
  </si>
  <si>
    <t>Timbila</t>
  </si>
  <si>
    <t>Kagoto</t>
  </si>
  <si>
    <t>Kahara</t>
  </si>
  <si>
    <t>Gerald Waweru</t>
  </si>
  <si>
    <t>Miguta</t>
  </si>
  <si>
    <t>12</t>
  </si>
  <si>
    <t>Githuguri</t>
  </si>
  <si>
    <t>Ngochi</t>
  </si>
  <si>
    <t>Githinga</t>
  </si>
  <si>
    <t>Kamiti</t>
  </si>
  <si>
    <t>Other Biodigester Type</t>
  </si>
  <si>
    <t>20th November,2015</t>
  </si>
  <si>
    <t>Kamondo</t>
  </si>
  <si>
    <t>Mbeere South</t>
  </si>
  <si>
    <t>Rural Green Energy Services</t>
  </si>
  <si>
    <t>Samuel Migwi</t>
  </si>
  <si>
    <t>Sabatia</t>
  </si>
  <si>
    <t>Patrick Kedemi Angundu</t>
  </si>
  <si>
    <t>Kaloleni</t>
  </si>
  <si>
    <t>Bahari</t>
  </si>
  <si>
    <t>Bondora</t>
  </si>
  <si>
    <t>1st May,2016</t>
  </si>
  <si>
    <t>Kamacharia</t>
  </si>
  <si>
    <t>Kajiado Central</t>
  </si>
  <si>
    <t>Olkeri</t>
  </si>
  <si>
    <t>Embu West</t>
  </si>
  <si>
    <t>Elburgon</t>
  </si>
  <si>
    <t>Lazarus N Kariuki</t>
  </si>
  <si>
    <t>Bioesline Company Ltd</t>
  </si>
  <si>
    <t>Wamagana</t>
  </si>
  <si>
    <t>726647144</t>
  </si>
  <si>
    <t>Mzalendo</t>
  </si>
  <si>
    <t>Kiamunyeki</t>
  </si>
  <si>
    <t>Loitoktok</t>
  </si>
  <si>
    <t>Kahuro</t>
  </si>
  <si>
    <t>Kagaa</t>
  </si>
  <si>
    <t>Sigilai</t>
  </si>
  <si>
    <t>Kapkechui</t>
  </si>
  <si>
    <t>Solai</t>
  </si>
  <si>
    <t>Kwa huku</t>
  </si>
  <si>
    <t>Mutarakwa</t>
  </si>
  <si>
    <t>Joseph Muchirira Mugo</t>
  </si>
  <si>
    <t>Kianjege</t>
  </si>
  <si>
    <t>Gathara</t>
  </si>
  <si>
    <t>Kamunyaka</t>
  </si>
  <si>
    <t>Gikororo</t>
  </si>
  <si>
    <t>Konyu</t>
  </si>
  <si>
    <t>Ndimaini</t>
  </si>
  <si>
    <t>Ruguru</t>
  </si>
  <si>
    <t>Thunguri</t>
  </si>
  <si>
    <t>Keiyo South</t>
  </si>
  <si>
    <t>Luka Kiprop Maiyo</t>
  </si>
  <si>
    <t>Saboti</t>
  </si>
  <si>
    <t>Kwanza</t>
  </si>
  <si>
    <t>West Pokot</t>
  </si>
  <si>
    <t>Kapenguria</t>
  </si>
  <si>
    <t>Kabimoi</t>
  </si>
  <si>
    <t>Kapchemutwo</t>
  </si>
  <si>
    <t>Singore</t>
  </si>
  <si>
    <t>Kajiado East</t>
  </si>
  <si>
    <t>Keekonyoki</t>
  </si>
  <si>
    <t>Kipeto</t>
  </si>
  <si>
    <t>Kajiado West</t>
  </si>
  <si>
    <t>Mutanga</t>
  </si>
  <si>
    <t>Thingithu</t>
  </si>
  <si>
    <t>Maili saba</t>
  </si>
  <si>
    <t>Chepseon</t>
  </si>
  <si>
    <t>John Mathenge</t>
  </si>
  <si>
    <t>Tembelio</t>
  </si>
  <si>
    <t>Taito</t>
  </si>
  <si>
    <t>Kiaria</t>
  </si>
  <si>
    <t>Gathanji</t>
  </si>
  <si>
    <t>Kanjai</t>
  </si>
  <si>
    <t>Githumu</t>
  </si>
  <si>
    <t>Kimorori</t>
  </si>
  <si>
    <t>Kiahiti</t>
  </si>
  <si>
    <t>Miiri</t>
  </si>
  <si>
    <t>Kipipiri</t>
  </si>
  <si>
    <t>Mungaria</t>
  </si>
  <si>
    <t>Loise Gathoni Murigu</t>
  </si>
  <si>
    <t>Gaturi south</t>
  </si>
  <si>
    <t>Gaturi</t>
  </si>
  <si>
    <t>Nembure</t>
  </si>
  <si>
    <t>Kyeni south</t>
  </si>
  <si>
    <t>Kithoka</t>
  </si>
  <si>
    <t>Chuka</t>
  </si>
  <si>
    <t>Kiangondu</t>
  </si>
  <si>
    <t>Ericson Kibet Musani</t>
  </si>
  <si>
    <t>Mweiga</t>
  </si>
  <si>
    <t>Aboni</t>
  </si>
  <si>
    <t>Keekonyokie</t>
  </si>
  <si>
    <t>Narumoru</t>
  </si>
  <si>
    <t>Murungaru</t>
  </si>
  <si>
    <t>Rumwe</t>
  </si>
  <si>
    <t>Kayole</t>
  </si>
  <si>
    <t>Kapkures</t>
  </si>
  <si>
    <t>Mununga</t>
  </si>
  <si>
    <t>Tongaren</t>
  </si>
  <si>
    <t>Mapera</t>
  </si>
  <si>
    <t>Samia</t>
  </si>
  <si>
    <t>Town</t>
  </si>
  <si>
    <t>Mararo</t>
  </si>
  <si>
    <t>Kalamba</t>
  </si>
  <si>
    <t>Perkerra</t>
  </si>
  <si>
    <t>Kosirai</t>
  </si>
  <si>
    <t>Kipsimo</t>
  </si>
  <si>
    <t>Joseph Mwangale</t>
  </si>
  <si>
    <t>Kapkechir</t>
  </si>
  <si>
    <t>Matuguta</t>
  </si>
  <si>
    <t>16</t>
  </si>
  <si>
    <t>Kiriari</t>
  </si>
  <si>
    <t>Olrongai</t>
  </si>
  <si>
    <t>24</t>
  </si>
  <si>
    <t>2</t>
  </si>
  <si>
    <t>James Musyoka</t>
  </si>
  <si>
    <t>Abiud limited</t>
  </si>
  <si>
    <t>Abiud Limited</t>
  </si>
  <si>
    <t>Kindiga</t>
  </si>
  <si>
    <t>3.3</t>
  </si>
  <si>
    <t>Sospeter Maina</t>
  </si>
  <si>
    <t>Mwariki</t>
  </si>
  <si>
    <t>Karima</t>
  </si>
  <si>
    <t>Nkogwe</t>
  </si>
  <si>
    <t>Kisagala</t>
  </si>
  <si>
    <t>Thamanda</t>
  </si>
  <si>
    <t>Nduma</t>
  </si>
  <si>
    <t>703796828</t>
  </si>
  <si>
    <t>Kirwara</t>
  </si>
  <si>
    <t>Mabae</t>
  </si>
  <si>
    <t>Kipteres</t>
  </si>
  <si>
    <t>Benjamin Birgen</t>
  </si>
  <si>
    <t>Kabngetuny</t>
  </si>
  <si>
    <t>Korosyot</t>
  </si>
  <si>
    <t>Kaheho</t>
  </si>
  <si>
    <t>Leshau pondo</t>
  </si>
  <si>
    <t>Mukarara</t>
  </si>
  <si>
    <t>Gatundu</t>
  </si>
  <si>
    <t>Kambaa</t>
  </si>
  <si>
    <t>Gathangari</t>
  </si>
  <si>
    <t>Muthithi</t>
  </si>
  <si>
    <t>Kidaya</t>
  </si>
  <si>
    <t>Wote</t>
  </si>
  <si>
    <t>Tigania West</t>
  </si>
  <si>
    <t>Ngimari</t>
  </si>
  <si>
    <t>Mutunduri</t>
  </si>
  <si>
    <t>Kamwangi</t>
  </si>
  <si>
    <t>Kiroe</t>
  </si>
  <si>
    <t>Francis Kamande</t>
  </si>
  <si>
    <t>Githurai</t>
  </si>
  <si>
    <t>Mukinyi</t>
  </si>
  <si>
    <t>Thegu</t>
  </si>
  <si>
    <t>Mwafunja</t>
  </si>
  <si>
    <t>Kitui</t>
  </si>
  <si>
    <t>Kitui West</t>
  </si>
  <si>
    <t>Nguluni</t>
  </si>
  <si>
    <t>Makutano</t>
  </si>
  <si>
    <t>Kilala</t>
  </si>
  <si>
    <t>Kianjai</t>
  </si>
  <si>
    <t>Kalewa</t>
  </si>
  <si>
    <t>Kimbo</t>
  </si>
  <si>
    <t>Kathiru</t>
  </si>
  <si>
    <t>Lilian Lelei</t>
  </si>
  <si>
    <t>Oloosurutia</t>
  </si>
  <si>
    <t>Kiamunyi</t>
  </si>
  <si>
    <t>Malava</t>
  </si>
  <si>
    <t>Kangunduini</t>
  </si>
  <si>
    <t>Kamirithu</t>
  </si>
  <si>
    <t>Kamandura</t>
  </si>
  <si>
    <t>Rugi</t>
  </si>
  <si>
    <t>Ngamwa</t>
  </si>
  <si>
    <t>Gaturia</t>
  </si>
  <si>
    <t>Gachiriro</t>
  </si>
  <si>
    <t>Tendwet</t>
  </si>
  <si>
    <t>Simat</t>
  </si>
  <si>
    <t>Daniel Bartilol</t>
  </si>
  <si>
    <t>1st January,2016</t>
  </si>
  <si>
    <t>Mutunguru</t>
  </si>
  <si>
    <t>Kimogoro</t>
  </si>
  <si>
    <t>John Githaiga</t>
  </si>
  <si>
    <t>Mwingi Central</t>
  </si>
  <si>
    <t>Waita</t>
  </si>
  <si>
    <t>Malewa</t>
  </si>
  <si>
    <t>Magumoni</t>
  </si>
  <si>
    <t>Gitumbi</t>
  </si>
  <si>
    <t>Kirimukuyu</t>
  </si>
  <si>
    <t>Mukungi</t>
  </si>
  <si>
    <t>Tigania East</t>
  </si>
  <si>
    <t>Maua</t>
  </si>
  <si>
    <t>Likunga Company Limited</t>
  </si>
  <si>
    <t>Julius Mwiraria</t>
  </si>
  <si>
    <t>Kinamba</t>
  </si>
  <si>
    <t>Karingani</t>
  </si>
  <si>
    <t>Mariaini</t>
  </si>
  <si>
    <t>Laikipia Central</t>
  </si>
  <si>
    <t>Kitengela</t>
  </si>
  <si>
    <t>3388528</t>
  </si>
  <si>
    <t>Mutithi</t>
  </si>
  <si>
    <t>Kagio</t>
  </si>
  <si>
    <t>Zablon Kimindio Kibara</t>
  </si>
  <si>
    <t>Nyakahura</t>
  </si>
  <si>
    <t>Mugango</t>
  </si>
  <si>
    <t>Butula</t>
  </si>
  <si>
    <t>Kinganjo</t>
  </si>
  <si>
    <t>Mavoko</t>
  </si>
  <si>
    <t>Kipkorgot</t>
  </si>
  <si>
    <t>Robert Kagwe</t>
  </si>
  <si>
    <t>Kabiti</t>
  </si>
  <si>
    <t>Githima</t>
  </si>
  <si>
    <t>Edwine Joseph Majale Okinda</t>
  </si>
  <si>
    <t>Kaptuiya</t>
  </si>
  <si>
    <t>Green Soil Enterprises</t>
  </si>
  <si>
    <t>Perjo Biogas and co ltd</t>
  </si>
  <si>
    <t>Mithi</t>
  </si>
  <si>
    <t>Karuga</t>
  </si>
  <si>
    <t>Kenbi Enterprises</t>
  </si>
  <si>
    <t>Kingio</t>
  </si>
  <si>
    <t>Kamune</t>
  </si>
  <si>
    <t>Tabsagoi</t>
  </si>
  <si>
    <t>Kieni West</t>
  </si>
  <si>
    <t>Muguru</t>
  </si>
  <si>
    <t>Lemook</t>
  </si>
  <si>
    <t>Andrew</t>
  </si>
  <si>
    <t>Kiriita</t>
  </si>
  <si>
    <t>KREEN</t>
  </si>
  <si>
    <t>Gakuri</t>
  </si>
  <si>
    <t>Kipsombe</t>
  </si>
  <si>
    <t>Ruaka</t>
  </si>
  <si>
    <t>Gacigi</t>
  </si>
  <si>
    <t>Kilome</t>
  </si>
  <si>
    <t>Paul K Musyoka</t>
  </si>
  <si>
    <t>Kiamachani</t>
  </si>
  <si>
    <t>John Kariuki</t>
  </si>
  <si>
    <t>Komothai</t>
  </si>
  <si>
    <t>20th December,2015</t>
  </si>
  <si>
    <t>Matisi</t>
  </si>
  <si>
    <t>Matthew Kemboi</t>
  </si>
  <si>
    <t>Kinyona</t>
  </si>
  <si>
    <t>VEP Enterprises</t>
  </si>
  <si>
    <t>Wiru</t>
  </si>
  <si>
    <t>Aguthi</t>
  </si>
  <si>
    <t>Bio Esline Company Ltd</t>
  </si>
  <si>
    <t>Kirege</t>
  </si>
  <si>
    <t>Mugeka</t>
  </si>
  <si>
    <t>Thindigwa</t>
  </si>
  <si>
    <t>Mukuyu</t>
  </si>
  <si>
    <t>Jerusalem</t>
  </si>
  <si>
    <t>Kalyet</t>
  </si>
  <si>
    <t>Kiangai</t>
  </si>
  <si>
    <t>Kapsebet</t>
  </si>
  <si>
    <t>Philip Kiget</t>
  </si>
  <si>
    <t>700000000</t>
  </si>
  <si>
    <t>Singorwet</t>
  </si>
  <si>
    <t>Chematich</t>
  </si>
  <si>
    <t>Kapsimotwo</t>
  </si>
  <si>
    <t>Ndarawetta</t>
  </si>
  <si>
    <t>Ndaraweta</t>
  </si>
  <si>
    <t>Masese</t>
  </si>
  <si>
    <t>Kongotik</t>
  </si>
  <si>
    <t>Ritaya</t>
  </si>
  <si>
    <t>Peter Kivuti</t>
  </si>
  <si>
    <t>Gesore</t>
  </si>
  <si>
    <t>4694205</t>
  </si>
  <si>
    <t>722336723</t>
  </si>
  <si>
    <t>Marmanet</t>
  </si>
  <si>
    <t>Iriari</t>
  </si>
  <si>
    <t>Karunga</t>
  </si>
  <si>
    <t>Thayu</t>
  </si>
  <si>
    <t>Kabazi</t>
  </si>
  <si>
    <t>Piave</t>
  </si>
  <si>
    <t>Chinga</t>
  </si>
  <si>
    <t>Makengi</t>
  </si>
  <si>
    <t>Kamburu</t>
  </si>
  <si>
    <t>Murera</t>
  </si>
  <si>
    <t>Municipal</t>
  </si>
  <si>
    <t>Thigio</t>
  </si>
  <si>
    <t>Gathuruine</t>
  </si>
  <si>
    <t>Kaitheri</t>
  </si>
  <si>
    <t>Joshua Wachira</t>
  </si>
  <si>
    <t>Thegenge</t>
  </si>
  <si>
    <t>Zablon Kimindo Kibara</t>
  </si>
  <si>
    <t>Ruringu</t>
  </si>
  <si>
    <t>Wanjohi</t>
  </si>
  <si>
    <t>Ritaya North</t>
  </si>
  <si>
    <t>Gakindu</t>
  </si>
  <si>
    <t>Karega</t>
  </si>
  <si>
    <t>Mukurweini</t>
  </si>
  <si>
    <t>Muhito</t>
  </si>
  <si>
    <t>Higin Chorongo</t>
  </si>
  <si>
    <t>Talaya</t>
  </si>
  <si>
    <t>Kipusi</t>
  </si>
  <si>
    <t>Pitwel Mwadime</t>
  </si>
  <si>
    <t>Kathande</t>
  </si>
  <si>
    <t>Kagaari north</t>
  </si>
  <si>
    <t>Njukiri</t>
  </si>
  <si>
    <t>Gakui</t>
  </si>
  <si>
    <t>Ngerwe</t>
  </si>
  <si>
    <t>Mutitu</t>
  </si>
  <si>
    <t>Kiamaiga</t>
  </si>
  <si>
    <t>Kisima</t>
  </si>
  <si>
    <t>Kieni</t>
  </si>
  <si>
    <t>Nyamaiya</t>
  </si>
  <si>
    <t>Nyachenge</t>
  </si>
  <si>
    <t>Nyando</t>
  </si>
  <si>
    <t>Kochogo</t>
  </si>
  <si>
    <t>Kisumu West</t>
  </si>
  <si>
    <t>713599874</t>
  </si>
  <si>
    <t>Sotik</t>
  </si>
  <si>
    <t>Mutai K Patrick</t>
  </si>
  <si>
    <t>Ndege</t>
  </si>
  <si>
    <t>Mukungugu</t>
  </si>
  <si>
    <t>Githioro</t>
  </si>
  <si>
    <t>Sobea</t>
  </si>
  <si>
    <t>Site</t>
  </si>
  <si>
    <t>Webuye East</t>
  </si>
  <si>
    <t>Maraka</t>
  </si>
  <si>
    <t>Luanda</t>
  </si>
  <si>
    <t>Mahiakalo</t>
  </si>
  <si>
    <t>Ichina</t>
  </si>
  <si>
    <t>Rironi</t>
  </si>
  <si>
    <t>Robert Kagwi Wango</t>
  </si>
  <si>
    <t>Wonderflame Biogas Contractors</t>
  </si>
  <si>
    <t>Muchatha</t>
  </si>
  <si>
    <t>Kiamwathi</t>
  </si>
  <si>
    <t>Rwathia</t>
  </si>
  <si>
    <t>Ruchu</t>
  </si>
  <si>
    <t>Kihoya</t>
  </si>
  <si>
    <t>Gathugu</t>
  </si>
  <si>
    <t>Mihuti</t>
  </si>
  <si>
    <t>Mwiyogo</t>
  </si>
  <si>
    <t>Kiambogo</t>
  </si>
  <si>
    <t>Thunguma</t>
  </si>
  <si>
    <t>Bamburi</t>
  </si>
  <si>
    <t>Mvita</t>
  </si>
  <si>
    <t>Koothine</t>
  </si>
  <si>
    <t>Kothine</t>
  </si>
  <si>
    <t>Ndile</t>
  </si>
  <si>
    <t>Chawia</t>
  </si>
  <si>
    <t>Igoki</t>
  </si>
  <si>
    <t>Gitinda</t>
  </si>
  <si>
    <t>Mwimbi</t>
  </si>
  <si>
    <t>Kithangari</t>
  </si>
  <si>
    <t>Kirima</t>
  </si>
  <si>
    <t>Kithirune</t>
  </si>
  <si>
    <t>Kagoji</t>
  </si>
  <si>
    <t>Igoji</t>
  </si>
  <si>
    <t>Muri</t>
  </si>
  <si>
    <t>Chugu</t>
  </si>
  <si>
    <t>Maringene</t>
  </si>
  <si>
    <t>Karandi</t>
  </si>
  <si>
    <t>Kamangura</t>
  </si>
  <si>
    <t>Giachonge</t>
  </si>
  <si>
    <t>Anthony Ndungu Kamau</t>
  </si>
  <si>
    <t>Ruku</t>
  </si>
  <si>
    <t>David Kaunga Thanara</t>
  </si>
  <si>
    <t>Rioki</t>
  </si>
  <si>
    <t>Gitithia</t>
  </si>
  <si>
    <t>Ndumberi</t>
  </si>
  <si>
    <t>Kairia</t>
  </si>
  <si>
    <t>Gathanje</t>
  </si>
  <si>
    <t>Githovokoni</t>
  </si>
  <si>
    <t>Njoguini</t>
  </si>
  <si>
    <t>Ngariama</t>
  </si>
  <si>
    <t>Nguguini</t>
  </si>
  <si>
    <t>Kimandi</t>
  </si>
  <si>
    <t>Karangi</t>
  </si>
  <si>
    <t>Mbiri</t>
  </si>
  <si>
    <t>Wangu</t>
  </si>
  <si>
    <t>Kigoro</t>
  </si>
  <si>
    <t>Rukira</t>
  </si>
  <si>
    <t>Gitaimbuka</t>
  </si>
  <si>
    <t>Kanyagia</t>
  </si>
  <si>
    <t>Shamata</t>
  </si>
  <si>
    <t>Subego</t>
  </si>
  <si>
    <t>Kiamutiga</t>
  </si>
  <si>
    <t>Mukaro</t>
  </si>
  <si>
    <t>Karaini</t>
  </si>
  <si>
    <t>Mugunda</t>
  </si>
  <si>
    <t>Municipality</t>
  </si>
  <si>
    <t>Gitiha</t>
  </si>
  <si>
    <t>Nyolo</t>
  </si>
  <si>
    <t>Boma</t>
  </si>
  <si>
    <t>Kangundo</t>
  </si>
  <si>
    <t>Kombe</t>
  </si>
  <si>
    <t>Kibwezi East</t>
  </si>
  <si>
    <t>Abothuguchi</t>
  </si>
  <si>
    <t>Kaaga</t>
  </si>
  <si>
    <t>Miathene</t>
  </si>
  <si>
    <t>Muurugi</t>
  </si>
  <si>
    <t>Uruku</t>
  </si>
  <si>
    <t>Abogeta West</t>
  </si>
  <si>
    <t>Kinoro</t>
  </si>
  <si>
    <t>Kirigu</t>
  </si>
  <si>
    <t>Karama</t>
  </si>
  <si>
    <t>Ntunene</t>
  </si>
  <si>
    <t>Kirendene</t>
  </si>
  <si>
    <t>Gaitune</t>
  </si>
  <si>
    <t>Gilbert Mwangi Gitau</t>
  </si>
  <si>
    <t>Kamungei</t>
  </si>
  <si>
    <t>Kiwanja</t>
  </si>
  <si>
    <t>Gucha  South</t>
  </si>
  <si>
    <t>Tabaka</t>
  </si>
  <si>
    <t>Bokimai</t>
  </si>
  <si>
    <t>Kolwa Central</t>
  </si>
  <si>
    <t>Muhoroni</t>
  </si>
  <si>
    <t>Miwani</t>
  </si>
  <si>
    <t>Tombe</t>
  </si>
  <si>
    <t>Kenyenya</t>
  </si>
  <si>
    <t>Bomwagamo</t>
  </si>
  <si>
    <t>Ibara</t>
  </si>
  <si>
    <t>Kimana</t>
  </si>
  <si>
    <t>Kipchimchim</t>
  </si>
  <si>
    <t>Chepnyonyoi</t>
  </si>
  <si>
    <t>Ngamini</t>
  </si>
  <si>
    <t>720131381</t>
  </si>
  <si>
    <t>Ngecha</t>
  </si>
  <si>
    <t>Mwariki B</t>
  </si>
  <si>
    <t>Jane Wanjiru Mwangi</t>
  </si>
  <si>
    <t>Tulwet</t>
  </si>
  <si>
    <t>Naitiri</t>
  </si>
  <si>
    <t>Mwangaza</t>
  </si>
  <si>
    <t>Samuel Njoroge Mwangi</t>
  </si>
  <si>
    <t>Kinyogori</t>
  </si>
  <si>
    <t>Waithaka</t>
  </si>
  <si>
    <t>Shate</t>
  </si>
  <si>
    <t>Kieru</t>
  </si>
  <si>
    <t>Kianjagi</t>
  </si>
  <si>
    <t>Turitu</t>
  </si>
  <si>
    <t>Kapkatet</t>
  </si>
  <si>
    <t>Ndemi</t>
  </si>
  <si>
    <t>Omone</t>
  </si>
  <si>
    <t>Joseph Mbariu</t>
  </si>
  <si>
    <t>Lessos</t>
  </si>
  <si>
    <t>Cides Ltd</t>
  </si>
  <si>
    <t>Giachuki</t>
  </si>
  <si>
    <t>Kingumo</t>
  </si>
  <si>
    <t>Maragua</t>
  </si>
  <si>
    <t>Sabasaba</t>
  </si>
  <si>
    <t>Mugoiri</t>
  </si>
  <si>
    <t>Marimba</t>
  </si>
  <si>
    <t>Gitaru</t>
  </si>
  <si>
    <t>Nyakio</t>
  </si>
  <si>
    <t>Keni</t>
  </si>
  <si>
    <t>Homa Bay</t>
  </si>
  <si>
    <t>Homabay</t>
  </si>
  <si>
    <t>Kahatia</t>
  </si>
  <si>
    <t>Mukuuri</t>
  </si>
  <si>
    <t>Sakaki Natural Renewable Energy Center</t>
  </si>
  <si>
    <t>Samson Sirya</t>
  </si>
  <si>
    <t>Mituguu</t>
  </si>
  <si>
    <t>Masaba North</t>
  </si>
  <si>
    <t>Gachuba</t>
  </si>
  <si>
    <t>Samuel Manyuna Otiso</t>
  </si>
  <si>
    <t>Kapyemit</t>
  </si>
  <si>
    <t>Kapkalan</t>
  </si>
  <si>
    <t>Kidaya ifumbu</t>
  </si>
  <si>
    <t>Zare</t>
  </si>
  <si>
    <t>Gathehu</t>
  </si>
  <si>
    <t>Njambini</t>
  </si>
  <si>
    <t>Mwisa</t>
  </si>
  <si>
    <t>Karura</t>
  </si>
  <si>
    <t>0</t>
  </si>
  <si>
    <t>Bogichora</t>
  </si>
  <si>
    <t>Patrick Zighani</t>
  </si>
  <si>
    <t>Kyeni</t>
  </si>
  <si>
    <t>Ngama</t>
  </si>
  <si>
    <t>Rianjagi</t>
  </si>
  <si>
    <t>Mugumo</t>
  </si>
  <si>
    <t>722929302</t>
  </si>
  <si>
    <t>Mugumoini</t>
  </si>
  <si>
    <t>Mikumbune</t>
  </si>
  <si>
    <t>Maurice Kinuthia Wangui</t>
  </si>
  <si>
    <t>Kangeta</t>
  </si>
  <si>
    <t>Karurumo</t>
  </si>
  <si>
    <t>Kimoson</t>
  </si>
  <si>
    <t>Kanjuiri</t>
  </si>
  <si>
    <t>Giathugu</t>
  </si>
  <si>
    <t>Nkunene</t>
  </si>
  <si>
    <t>John Mwangale</t>
  </si>
  <si>
    <t>Mwangi</t>
  </si>
  <si>
    <t>Mitahato</t>
  </si>
  <si>
    <t>Nduti</t>
  </si>
  <si>
    <t>Ithanga</t>
  </si>
  <si>
    <t>Kipkenyo</t>
  </si>
  <si>
    <t>Kapngetuny</t>
  </si>
  <si>
    <t>Kiyu</t>
  </si>
  <si>
    <t>Samuel Njoroge</t>
  </si>
  <si>
    <t>Mukuri</t>
  </si>
  <si>
    <t>Biomax Energy Ent</t>
  </si>
  <si>
    <t>Mikinduri</t>
  </si>
  <si>
    <t>Gakoe</t>
  </si>
  <si>
    <t>Kighala</t>
  </si>
  <si>
    <t>Jacob Maina Mwangi</t>
  </si>
  <si>
    <t>724261558</t>
  </si>
  <si>
    <t>Kapsoen</t>
  </si>
  <si>
    <t>Icamara</t>
  </si>
  <si>
    <t>Joshua</t>
  </si>
  <si>
    <t>Mombwo</t>
  </si>
  <si>
    <t>Karatina</t>
  </si>
  <si>
    <t>Goliba</t>
  </si>
  <si>
    <t>Kiamariga</t>
  </si>
  <si>
    <t>Ganga</t>
  </si>
  <si>
    <t>Peter Njoroge</t>
  </si>
  <si>
    <t>Kahuru</t>
  </si>
  <si>
    <t>Pafasi  Enterprise</t>
  </si>
  <si>
    <t>Mashangi</t>
  </si>
  <si>
    <t>George Maina</t>
  </si>
  <si>
    <t>Muronyo</t>
  </si>
  <si>
    <t>Kabonge</t>
  </si>
  <si>
    <t>Simatwet</t>
  </si>
  <si>
    <t>Forest</t>
  </si>
  <si>
    <t>Joseph Gitau</t>
  </si>
  <si>
    <t>Samuel Kirimi</t>
  </si>
  <si>
    <t>Kamakwa</t>
  </si>
  <si>
    <t>Joseph Oigara Nyakundi</t>
  </si>
  <si>
    <t>John Mwangi</t>
  </si>
  <si>
    <t>Mukangu</t>
  </si>
  <si>
    <t>Ejinja</t>
  </si>
  <si>
    <t>Rabuor</t>
  </si>
  <si>
    <t>Mashinani Green Energy Solutions</t>
  </si>
  <si>
    <t>South Maragoli</t>
  </si>
  <si>
    <t>Geoffrey K Gitau</t>
  </si>
  <si>
    <t>Kipsoen</t>
  </si>
  <si>
    <t>Matundura</t>
  </si>
  <si>
    <t>Mukaa</t>
  </si>
  <si>
    <t>Msagharinyi</t>
  </si>
  <si>
    <t>Kiawarigi</t>
  </si>
  <si>
    <t>Mateket</t>
  </si>
  <si>
    <t>Kaiboi</t>
  </si>
  <si>
    <t>Kapsoit</t>
  </si>
  <si>
    <t>Statunga</t>
  </si>
  <si>
    <t>Sinyerere</t>
  </si>
  <si>
    <t>Chepkanga</t>
  </si>
  <si>
    <t>Munyu</t>
  </si>
  <si>
    <t>Karanene</t>
  </si>
  <si>
    <t>Matwiku</t>
  </si>
  <si>
    <t>Kihara</t>
  </si>
  <si>
    <t>Paul Kamau Njoroge</t>
  </si>
  <si>
    <t>Kanyariri</t>
  </si>
  <si>
    <t>Chura</t>
  </si>
  <si>
    <t>Tharuni</t>
  </si>
  <si>
    <t>Ituru</t>
  </si>
  <si>
    <t>Mutaraho</t>
  </si>
  <si>
    <t>Mathore</t>
  </si>
  <si>
    <t>Gicungo</t>
  </si>
  <si>
    <t>Mitondo</t>
  </si>
  <si>
    <t>Joseph Kuria</t>
  </si>
  <si>
    <t>Mukui</t>
  </si>
  <si>
    <t>Edwin Odhiambo</t>
  </si>
  <si>
    <t>Gitiri</t>
  </si>
  <si>
    <t>Nduthi</t>
  </si>
  <si>
    <t>Kasuku</t>
  </si>
  <si>
    <t>Maganjo</t>
  </si>
  <si>
    <t>Ngorano</t>
  </si>
  <si>
    <t>Githagara</t>
  </si>
  <si>
    <t>Leshau</t>
  </si>
  <si>
    <t>Nyakinyua</t>
  </si>
  <si>
    <t>Kahachu</t>
  </si>
  <si>
    <t>Heni</t>
  </si>
  <si>
    <t>Gitugi</t>
  </si>
  <si>
    <t>Giakabei</t>
  </si>
  <si>
    <t>Gichira</t>
  </si>
  <si>
    <t>Gitegi</t>
  </si>
  <si>
    <t>Peter Kamau</t>
  </si>
  <si>
    <t>Kwale</t>
  </si>
  <si>
    <t>Matuga</t>
  </si>
  <si>
    <t>Michael Ngele Kitabo</t>
  </si>
  <si>
    <t>Colman Maghanga</t>
  </si>
  <si>
    <t>Ndiwenyi</t>
  </si>
  <si>
    <t>Saghasa</t>
  </si>
  <si>
    <t>Ngulu</t>
  </si>
  <si>
    <t>Kieganguru</t>
  </si>
  <si>
    <t>Kanja</t>
  </si>
  <si>
    <t>Kangaru</t>
  </si>
  <si>
    <t>Rukuriri</t>
  </si>
  <si>
    <t>Kitui Central</t>
  </si>
  <si>
    <t>Lukenya</t>
  </si>
  <si>
    <t>Abothuguchi Central</t>
  </si>
  <si>
    <t>Mariene</t>
  </si>
  <si>
    <t>Ngando</t>
  </si>
  <si>
    <t>Kebirigo</t>
  </si>
  <si>
    <t>George Otwori</t>
  </si>
  <si>
    <t>Nyansiongo</t>
  </si>
  <si>
    <t>Awasi</t>
  </si>
  <si>
    <t>Makoi</t>
  </si>
  <si>
    <t>Koisagat</t>
  </si>
  <si>
    <t>Kapsoya</t>
  </si>
  <si>
    <t>Ngorobich</t>
  </si>
  <si>
    <t>Boito</t>
  </si>
  <si>
    <t>Kipsonoi</t>
  </si>
  <si>
    <t>Koisungur</t>
  </si>
  <si>
    <t>Ntarara</t>
  </si>
  <si>
    <t>Sosit</t>
  </si>
  <si>
    <t>Murichu</t>
  </si>
  <si>
    <t>Kangumo</t>
  </si>
  <si>
    <t>Huhoini</t>
  </si>
  <si>
    <t>Kipsebwo</t>
  </si>
  <si>
    <t>723327497</t>
  </si>
  <si>
    <t>Maili Tisa</t>
  </si>
  <si>
    <t>Ngorika</t>
  </si>
  <si>
    <t>Mirera</t>
  </si>
  <si>
    <t>Joyce Njeri</t>
  </si>
  <si>
    <t>Chesoen</t>
  </si>
  <si>
    <t>Sosiot</t>
  </si>
  <si>
    <t>Kari</t>
  </si>
  <si>
    <t>John Kamau Mungai</t>
  </si>
  <si>
    <t>Wendo</t>
  </si>
  <si>
    <t>Gituru</t>
  </si>
  <si>
    <t>Lenginet</t>
  </si>
  <si>
    <t>Kamfam</t>
  </si>
  <si>
    <t>Canaan</t>
  </si>
  <si>
    <t>Kaisagat</t>
  </si>
  <si>
    <t>Welcome</t>
  </si>
  <si>
    <t>Shimo la tewa</t>
  </si>
  <si>
    <t>Sigot</t>
  </si>
  <si>
    <t>Kongasis</t>
  </si>
  <si>
    <t>Huruma</t>
  </si>
  <si>
    <t>Plateau</t>
  </si>
  <si>
    <t>Mirongo</t>
  </si>
  <si>
    <t>Koyonzo</t>
  </si>
  <si>
    <t>Sigona</t>
  </si>
  <si>
    <t>Mugaya</t>
  </si>
  <si>
    <t>Topflame</t>
  </si>
  <si>
    <t>Wiyumirerie</t>
  </si>
  <si>
    <t>Ithiru</t>
  </si>
  <si>
    <t>Kiamachimbi</t>
  </si>
  <si>
    <t>Gathungururu</t>
  </si>
  <si>
    <t>Gachuiro</t>
  </si>
  <si>
    <t>Dawida</t>
  </si>
  <si>
    <t>Kimuchia</t>
  </si>
  <si>
    <t>Kiamiogo</t>
  </si>
  <si>
    <t>Kamulu</t>
  </si>
  <si>
    <t>North Kitutu</t>
  </si>
  <si>
    <t>Gathima</t>
  </si>
  <si>
    <t>Kiharo</t>
  </si>
  <si>
    <t>Sachangwan</t>
  </si>
  <si>
    <t>Umoja 2</t>
  </si>
  <si>
    <t>Birunda</t>
  </si>
  <si>
    <t>Kuinet</t>
  </si>
  <si>
    <t>Kimoning</t>
  </si>
  <si>
    <t>Kakamega North</t>
  </si>
  <si>
    <t>Gitunduti</t>
  </si>
  <si>
    <t>Muthure</t>
  </si>
  <si>
    <t>Kiahuria</t>
  </si>
  <si>
    <t>Gatei</t>
  </si>
  <si>
    <t>Kavote</t>
  </si>
  <si>
    <t>727726002</t>
  </si>
  <si>
    <t>Kambara</t>
  </si>
  <si>
    <t>Mutego</t>
  </si>
  <si>
    <t>Ikohokoho</t>
  </si>
  <si>
    <t>Kangari</t>
  </si>
  <si>
    <t>Kiangurwe</t>
  </si>
  <si>
    <t>Ruona</t>
  </si>
  <si>
    <t>Nyati</t>
  </si>
  <si>
    <t>Thaara</t>
  </si>
  <si>
    <t>Charagita</t>
  </si>
  <si>
    <t>Micharage</t>
  </si>
  <si>
    <t>Muhoya</t>
  </si>
  <si>
    <t>Ndiriti</t>
  </si>
  <si>
    <t>Mwanda</t>
  </si>
  <si>
    <t>John Ochoki Obaga</t>
  </si>
  <si>
    <t>Mwabwalo</t>
  </si>
  <si>
    <t>Kimutwa</t>
  </si>
  <si>
    <t>Vota</t>
  </si>
  <si>
    <t>Ukia</t>
  </si>
  <si>
    <t>Mwatha</t>
  </si>
  <si>
    <t>Ndamene</t>
  </si>
  <si>
    <t>Churi</t>
  </si>
  <si>
    <t>Tigania</t>
  </si>
  <si>
    <t>Menwe</t>
  </si>
  <si>
    <t>Kajurene</t>
  </si>
  <si>
    <t>Kithima</t>
  </si>
  <si>
    <t>Ntakira</t>
  </si>
  <si>
    <t>Makuri</t>
  </si>
  <si>
    <t>Thuita</t>
  </si>
  <si>
    <t>Thigaa</t>
  </si>
  <si>
    <t>Ciombo</t>
  </si>
  <si>
    <t>Rachuonyo South</t>
  </si>
  <si>
    <t>Nyanchwa</t>
  </si>
  <si>
    <t>Kitutu Central</t>
  </si>
  <si>
    <t>723433295</t>
  </si>
  <si>
    <t>Kisii South</t>
  </si>
  <si>
    <t>Mogoma</t>
  </si>
  <si>
    <t>Salanga</t>
  </si>
  <si>
    <t>Teganda</t>
  </si>
  <si>
    <t>Chepkolon</t>
  </si>
  <si>
    <t>Sweetwater</t>
  </si>
  <si>
    <t>Mwireri</t>
  </si>
  <si>
    <t>Murungai</t>
  </si>
  <si>
    <t>Ichuga</t>
  </si>
  <si>
    <t>Kabiemit</t>
  </si>
  <si>
    <t>Laboret</t>
  </si>
  <si>
    <t>Ketbarak</t>
  </si>
  <si>
    <t>Chemundu</t>
  </si>
  <si>
    <t>Kamobo</t>
  </si>
  <si>
    <t>Nyondia</t>
  </si>
  <si>
    <t>Ingobor</t>
  </si>
  <si>
    <t>Land Mawe</t>
  </si>
  <si>
    <t>Peter Karanja Mbugua</t>
  </si>
  <si>
    <t>721120970</t>
  </si>
  <si>
    <t>Heshima</t>
  </si>
  <si>
    <t>Grassland</t>
  </si>
  <si>
    <t>Naisambu</t>
  </si>
  <si>
    <t>Siuna</t>
  </si>
  <si>
    <t>Mimosa</t>
  </si>
  <si>
    <t>Emuhaya</t>
  </si>
  <si>
    <t>Nzoia</t>
  </si>
  <si>
    <t>Mumias</t>
  </si>
  <si>
    <t>Matete</t>
  </si>
  <si>
    <t>Seregeya</t>
  </si>
  <si>
    <t>Kiangima</t>
  </si>
  <si>
    <t>Ichagachiru</t>
  </si>
  <si>
    <t>Mogoon</t>
  </si>
  <si>
    <t>Uplands</t>
  </si>
  <si>
    <t>Gitwe</t>
  </si>
  <si>
    <t>Motobo</t>
  </si>
  <si>
    <t>Lunga Lunga</t>
  </si>
  <si>
    <t>Vanga</t>
  </si>
  <si>
    <t>722245428</t>
  </si>
  <si>
    <t>Kihindu</t>
  </si>
  <si>
    <t>Irima</t>
  </si>
  <si>
    <t>Kagumoini</t>
  </si>
  <si>
    <t>Kapletundo</t>
  </si>
  <si>
    <t>Joseph Tanui</t>
  </si>
  <si>
    <t>Gachie</t>
  </si>
  <si>
    <t>Kiboya</t>
  </si>
  <si>
    <t>Baringo Central</t>
  </si>
  <si>
    <t>Kabarnet</t>
  </si>
  <si>
    <t>Joseph Mfumwa Melengo</t>
  </si>
  <si>
    <t>722354174</t>
  </si>
  <si>
    <t>Oloirien</t>
  </si>
  <si>
    <t>Kanjae</t>
  </si>
  <si>
    <t>722831266</t>
  </si>
  <si>
    <t>Kiawamururu</t>
  </si>
  <si>
    <t>Iguhu</t>
  </si>
  <si>
    <t>Nyakumu</t>
  </si>
  <si>
    <t>1st June,2016</t>
  </si>
  <si>
    <t>Robert Kagwi</t>
  </si>
  <si>
    <t>Tigoni</t>
  </si>
  <si>
    <t>Timothy Kabue</t>
  </si>
  <si>
    <t>Kiriti</t>
  </si>
  <si>
    <t>Sinyereri</t>
  </si>
  <si>
    <t>Samuel Mbugua</t>
  </si>
  <si>
    <t>Nguruka</t>
  </si>
  <si>
    <t>Reuben Ngure Kariuki</t>
  </si>
  <si>
    <t>Laikipia North</t>
  </si>
  <si>
    <t>Segera</t>
  </si>
  <si>
    <t>Mukima</t>
  </si>
  <si>
    <t>Kihuri</t>
  </si>
  <si>
    <t>Kamuchege</t>
  </si>
  <si>
    <t>James Mwai</t>
  </si>
  <si>
    <t>Kangocho</t>
  </si>
  <si>
    <t>Muyu</t>
  </si>
  <si>
    <t>Kaheti</t>
  </si>
  <si>
    <t>Mutukanio</t>
  </si>
  <si>
    <t>Gathiga</t>
  </si>
  <si>
    <t>Kibiku</t>
  </si>
  <si>
    <t>Mahiga</t>
  </si>
  <si>
    <t>Munyange</t>
  </si>
  <si>
    <t>Kwahuku</t>
  </si>
  <si>
    <t>Kingongo</t>
  </si>
  <si>
    <t>Karundu</t>
  </si>
  <si>
    <t>Ena</t>
  </si>
  <si>
    <t>Kamiu</t>
  </si>
  <si>
    <t>729331261</t>
  </si>
  <si>
    <t>Githongo</t>
  </si>
  <si>
    <t>Abothuguchi West</t>
  </si>
  <si>
    <t>Mwongori</t>
  </si>
  <si>
    <t>Mekenene</t>
  </si>
  <si>
    <t>James K Mugun</t>
  </si>
  <si>
    <t>Mercy Njeri</t>
  </si>
  <si>
    <t>Soin</t>
  </si>
  <si>
    <t>Ndalu</t>
  </si>
  <si>
    <t>Suguroi</t>
  </si>
  <si>
    <t>Kaptumbo</t>
  </si>
  <si>
    <t>Sunview</t>
  </si>
  <si>
    <t>Kagongo</t>
  </si>
  <si>
    <t>Gathanga</t>
  </si>
  <si>
    <t>Gaitumbi</t>
  </si>
  <si>
    <t>Thuthuriki</t>
  </si>
  <si>
    <t>Tinganga</t>
  </si>
  <si>
    <t>Murandia</t>
  </si>
  <si>
    <t>Kaganda</t>
  </si>
  <si>
    <t>Kitiri</t>
  </si>
  <si>
    <t>Mahinga</t>
  </si>
  <si>
    <t>Ndathi</t>
  </si>
  <si>
    <t>Rundunguru</t>
  </si>
  <si>
    <t>Ragati</t>
  </si>
  <si>
    <t>Unjiru</t>
  </si>
  <si>
    <t>Kangurwe</t>
  </si>
  <si>
    <t>Kiguru</t>
  </si>
  <si>
    <t>Rutiti</t>
  </si>
  <si>
    <t>Kigane</t>
  </si>
  <si>
    <t>Kalama</t>
  </si>
  <si>
    <t>Rigoma</t>
  </si>
  <si>
    <t>Tebeswet</t>
  </si>
  <si>
    <t>Nkoroi</t>
  </si>
  <si>
    <t>Kapsogeruk</t>
  </si>
  <si>
    <t>Techoget</t>
  </si>
  <si>
    <t>Kelelwa</t>
  </si>
  <si>
    <t>Oljabet</t>
  </si>
  <si>
    <t>Kiminda</t>
  </si>
  <si>
    <t>Kware</t>
  </si>
  <si>
    <t>Kapkoi</t>
  </si>
  <si>
    <t>Bigtree</t>
  </si>
  <si>
    <t>Sinoko</t>
  </si>
  <si>
    <t>Kahoho</t>
  </si>
  <si>
    <t>Kirita</t>
  </si>
  <si>
    <t>Islamic</t>
  </si>
  <si>
    <t>Karugia</t>
  </si>
  <si>
    <t>St.Martin</t>
  </si>
  <si>
    <t>Murengeti</t>
  </si>
  <si>
    <t>Gakera</t>
  </si>
  <si>
    <t>Botwa</t>
  </si>
  <si>
    <t>Cheplaskei</t>
  </si>
  <si>
    <t>Rangau</t>
  </si>
  <si>
    <t>Muragara</t>
  </si>
  <si>
    <t>Lelan</t>
  </si>
  <si>
    <t>Ngarariga</t>
  </si>
  <si>
    <t>720804289</t>
  </si>
  <si>
    <t>Njuguna Mary Wambui</t>
  </si>
  <si>
    <t>Ngesumin</t>
  </si>
  <si>
    <t>Simon</t>
  </si>
  <si>
    <t>Keringet</t>
  </si>
  <si>
    <t>Tegat</t>
  </si>
  <si>
    <t>Kamukunji</t>
  </si>
  <si>
    <t>Justus Inyasi Makipa</t>
  </si>
  <si>
    <t>727154572</t>
  </si>
  <si>
    <t>21880363</t>
  </si>
  <si>
    <t>Stephen Mwakiserere</t>
  </si>
  <si>
    <t>Kamuyu</t>
  </si>
  <si>
    <t>Kiandu</t>
  </si>
  <si>
    <t>31st October,2015</t>
  </si>
  <si>
    <t>Ritho</t>
  </si>
  <si>
    <t>Kiawaithanji</t>
  </si>
  <si>
    <t>Kimangaru</t>
  </si>
  <si>
    <t>Shinyalu</t>
  </si>
  <si>
    <t>711118081</t>
  </si>
  <si>
    <t>Gatito</t>
  </si>
  <si>
    <t>Rarienda</t>
  </si>
  <si>
    <t>Korompoi</t>
  </si>
  <si>
    <t>Joseph Njeru</t>
  </si>
  <si>
    <t>Kanduri</t>
  </si>
  <si>
    <t>Msengenyi</t>
  </si>
  <si>
    <t>Gede</t>
  </si>
  <si>
    <t>Mtepeni</t>
  </si>
  <si>
    <t>Jowama Biogas Construction</t>
  </si>
  <si>
    <t>Kibereke</t>
  </si>
  <si>
    <t>Sinendet</t>
  </si>
  <si>
    <t>722271983</t>
  </si>
  <si>
    <t>Enkariak-ronkena</t>
  </si>
  <si>
    <t>John Chege</t>
  </si>
  <si>
    <t>Boaz Wanyama</t>
  </si>
  <si>
    <t>Kaithege</t>
  </si>
  <si>
    <t>Nkiwanjani</t>
  </si>
  <si>
    <t>Kiamuiru</t>
  </si>
  <si>
    <t>Gitathini</t>
  </si>
  <si>
    <t>Muwa Estate</t>
  </si>
  <si>
    <t>Itiati</t>
  </si>
  <si>
    <t>Masaba</t>
  </si>
  <si>
    <t>726097835</t>
  </si>
  <si>
    <t>Cheptabach</t>
  </si>
  <si>
    <t>Kiringa</t>
  </si>
  <si>
    <t>Ikunu</t>
  </si>
  <si>
    <t>Gikuni</t>
  </si>
  <si>
    <t>Ngaita B</t>
  </si>
  <si>
    <t>Gaithece</t>
  </si>
  <si>
    <t>Mugambaciura</t>
  </si>
  <si>
    <t>Lucy Wairimu Kariuki</t>
  </si>
  <si>
    <t>Kimbimbi</t>
  </si>
  <si>
    <t>Baragwi</t>
  </si>
  <si>
    <t>Gakuu</t>
  </si>
  <si>
    <t>Kimunye</t>
  </si>
  <si>
    <t>Kirimunge</t>
  </si>
  <si>
    <t>Baricho</t>
  </si>
  <si>
    <t>Joshua Ngari</t>
  </si>
  <si>
    <t>Ngandu</t>
  </si>
  <si>
    <t>Ruruguti</t>
  </si>
  <si>
    <t>Chehe</t>
  </si>
  <si>
    <t>Kamba</t>
  </si>
  <si>
    <t>Mariakani</t>
  </si>
  <si>
    <t>Kisauni</t>
  </si>
  <si>
    <t>Bomanyanya</t>
  </si>
  <si>
    <t>Rangenyo</t>
  </si>
  <si>
    <t>Gucha</t>
  </si>
  <si>
    <t>North Kisumu</t>
  </si>
  <si>
    <t>Nyahera</t>
  </si>
  <si>
    <t>Awendo</t>
  </si>
  <si>
    <t>Isinya</t>
  </si>
  <si>
    <t>Lelboinet</t>
  </si>
  <si>
    <t>Belgut</t>
  </si>
  <si>
    <t>Waldai</t>
  </si>
  <si>
    <t>Mary Njeri Mwangi</t>
  </si>
  <si>
    <t>Kerma</t>
  </si>
  <si>
    <t>Machine</t>
  </si>
  <si>
    <t>Kabarak</t>
  </si>
  <si>
    <t>Growel</t>
  </si>
  <si>
    <t>Murram</t>
  </si>
  <si>
    <t>Kigio</t>
  </si>
  <si>
    <t>Westlands</t>
  </si>
  <si>
    <t>Kitusuru</t>
  </si>
  <si>
    <t>Mukurwe</t>
  </si>
  <si>
    <t>Kiriogo</t>
  </si>
  <si>
    <t>Nyeri Municipality</t>
  </si>
  <si>
    <t>Chala</t>
  </si>
  <si>
    <t>Kitehe</t>
  </si>
  <si>
    <t>710865305</t>
  </si>
  <si>
    <t>Bosiango</t>
  </si>
  <si>
    <t>Giku</t>
  </si>
  <si>
    <t>Simion Kimutai Saina</t>
  </si>
  <si>
    <t>Mwandus</t>
  </si>
  <si>
    <t>Redhill</t>
  </si>
  <si>
    <t>Kawaida</t>
  </si>
  <si>
    <t>Ndarugu</t>
  </si>
  <si>
    <t>Rukubi</t>
  </si>
  <si>
    <t>Kangoya</t>
  </si>
  <si>
    <t>Kiplombe</t>
  </si>
  <si>
    <t>Kahenia</t>
  </si>
  <si>
    <t>Kiania</t>
  </si>
  <si>
    <t>Mutuma</t>
  </si>
  <si>
    <t>Kiarutara</t>
  </si>
  <si>
    <t>Gathinja</t>
  </si>
  <si>
    <t>Gatuiku</t>
  </si>
  <si>
    <t>Kiairathe</t>
  </si>
  <si>
    <t>Munyuini</t>
  </si>
  <si>
    <t>1836416</t>
  </si>
  <si>
    <t>Kanyange</t>
  </si>
  <si>
    <t>Kiangoma</t>
  </si>
  <si>
    <t>Warazo</t>
  </si>
  <si>
    <t>Ngimaini</t>
  </si>
  <si>
    <t>Ngangarithi</t>
  </si>
  <si>
    <t>Kyeni North</t>
  </si>
  <si>
    <t>Gatimbi</t>
  </si>
  <si>
    <t>Matungulu</t>
  </si>
  <si>
    <t>Ngano</t>
  </si>
  <si>
    <t>Rutunguru</t>
  </si>
  <si>
    <t>Verovian</t>
  </si>
  <si>
    <t>Miti moja</t>
  </si>
  <si>
    <t>Modern estate</t>
  </si>
  <si>
    <t>Muhuti</t>
  </si>
  <si>
    <t>Namngoi</t>
  </si>
  <si>
    <t>Sikhendu</t>
  </si>
  <si>
    <t>Kaptuktuk</t>
  </si>
  <si>
    <t>Koitoror</t>
  </si>
  <si>
    <t>Bituyu</t>
  </si>
  <si>
    <t>Shirere</t>
  </si>
  <si>
    <t>Emmanuel Kitui</t>
  </si>
  <si>
    <t>Ngenia</t>
  </si>
  <si>
    <t>Saseta</t>
  </si>
  <si>
    <t>Mutomo</t>
  </si>
  <si>
    <t>Kangui</t>
  </si>
  <si>
    <t>Kitili</t>
  </si>
  <si>
    <t>Mumbuini</t>
  </si>
  <si>
    <t>Chepkatet</t>
  </si>
  <si>
    <t>Solian</t>
  </si>
  <si>
    <t>Kerwa</t>
  </si>
  <si>
    <t>Muselele</t>
  </si>
  <si>
    <t>12465722</t>
  </si>
  <si>
    <t>Jepkoyai</t>
  </si>
  <si>
    <t>Apollo Okinda</t>
  </si>
  <si>
    <t>Kapsergon</t>
  </si>
  <si>
    <t>Dam</t>
  </si>
  <si>
    <t>Joram Gathogo Mutahi</t>
  </si>
  <si>
    <t>Kenya Biotechnology</t>
  </si>
  <si>
    <t>Joseph Kimani Njunguna</t>
  </si>
  <si>
    <t>32</t>
  </si>
  <si>
    <t>Gokumu</t>
  </si>
  <si>
    <t>Bogeka</t>
  </si>
  <si>
    <t>Kennedy Nambwaya</t>
  </si>
  <si>
    <t>Kavutiri</t>
  </si>
  <si>
    <t>13</t>
  </si>
  <si>
    <t>Kiriru</t>
  </si>
  <si>
    <t>Marani</t>
  </si>
  <si>
    <t>Mugwe</t>
  </si>
  <si>
    <t>18</t>
  </si>
  <si>
    <t>Nilelynk Innovators</t>
  </si>
  <si>
    <t>Kairuri</t>
  </si>
  <si>
    <t>3.2</t>
  </si>
  <si>
    <t>linked to database</t>
  </si>
  <si>
    <t>Main entity/mason</t>
  </si>
  <si>
    <t>Number of farmers</t>
  </si>
  <si>
    <t>Cumulative number of BCE's operating in the value chain</t>
  </si>
  <si>
    <t>Kentainers</t>
  </si>
  <si>
    <t>Washington Mwangi</t>
  </si>
  <si>
    <t>Charles Ng'eno</t>
  </si>
  <si>
    <t>David Kaunga</t>
  </si>
  <si>
    <t>Edwine J M Okinda</t>
  </si>
  <si>
    <t>Festers Chepkwony</t>
  </si>
  <si>
    <t>Modified Camartec Digester</t>
  </si>
  <si>
    <t>Kreen</t>
  </si>
  <si>
    <t>HAMKAM</t>
  </si>
  <si>
    <t>Erickson K Musani</t>
  </si>
  <si>
    <t>BCE</t>
  </si>
  <si>
    <t>Joel N Moigare</t>
  </si>
  <si>
    <t>Mt Kenya Renewable energy</t>
  </si>
  <si>
    <t>George Kiriungi</t>
  </si>
  <si>
    <t>Total area in hectare on which bio-slurry is applied</t>
  </si>
  <si>
    <t>Number of households</t>
  </si>
  <si>
    <t>Number of employees</t>
  </si>
  <si>
    <t>hours/hh/year</t>
  </si>
  <si>
    <t xml:space="preserve"> number of masons provided biodigester jobs </t>
  </si>
  <si>
    <t>ton bio-slurry produced</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</si>
  <si>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</si>
  <si>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</si>
  <si>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</si>
  <si>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</si>
  <si>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</si>
  <si>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</si>
  <si>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</si>
  <si>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</si>
  <si>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</si>
  <si>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GS2747</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</si>
  <si>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</si>
  <si>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</si>
  <si>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</si>
  <si>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</si>
  <si>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</si>
  <si>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</si>
  <si>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</si>
  <si>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</si>
  <si>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</si>
  <si>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</si>
  <si>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</si>
  <si>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</si>
  <si>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Monitorin period no - 4</t>
  </si>
  <si>
    <t>Monitorin period no - 5</t>
  </si>
  <si>
    <t>Monitorin period no - 6</t>
  </si>
  <si>
    <t>Monitorin period no - 7</t>
  </si>
  <si>
    <t>Step 1</t>
  </si>
  <si>
    <t>Select the project type &gt;&gt;</t>
  </si>
  <si>
    <t>CSA</t>
  </si>
  <si>
    <t xml:space="preserve">&gt;&gt; List of Technology types included in current version is available here. </t>
  </si>
  <si>
    <t>&gt;&gt; SDGs</t>
  </si>
  <si>
    <t>Step 2</t>
  </si>
  <si>
    <t>Select preferred method &gt;&gt;</t>
  </si>
  <si>
    <t>Start with SDG</t>
  </si>
  <si>
    <t>&gt;&gt; List of impact category</t>
  </si>
  <si>
    <t>SDG 13 is MANDATORY for all project (don’t change this monitoring parameter)</t>
  </si>
  <si>
    <t>Monitoring indicator selection</t>
  </si>
  <si>
    <t>13. Climate action</t>
  </si>
  <si>
    <t>1. No poverty</t>
  </si>
  <si>
    <t>2. Zero hunger</t>
  </si>
  <si>
    <t>3. Good health and well being</t>
  </si>
  <si>
    <t>4. Quality education</t>
  </si>
  <si>
    <t xml:space="preserve">5. Gender equality </t>
  </si>
  <si>
    <t xml:space="preserve">7. Affordable and clean energy </t>
  </si>
  <si>
    <t>8. Decent work and economic growth</t>
  </si>
  <si>
    <t>9. Industry, innovation and infrastructure</t>
  </si>
  <si>
    <t xml:space="preserve">12. Responsible consumption and production </t>
  </si>
  <si>
    <t>15. Life on land</t>
  </si>
  <si>
    <t>Step 3</t>
  </si>
  <si>
    <t>Amount of GHGs emissions avoided or sequestered</t>
  </si>
  <si>
    <t>Average household savings i.e., decrease in expenditure on basic service such cooking, lighting, drinking</t>
  </si>
  <si>
    <t>Number of farmers adopted practices promoted by the project</t>
  </si>
  <si>
    <t xml:space="preserve">Area under sustainable agriculture </t>
  </si>
  <si>
    <t>Number of households that observed reduction in PM2.5 &amp; carbon monoxide (CO) concentration reductions</t>
  </si>
  <si>
    <t>Number of employees provided skill development training</t>
  </si>
  <si>
    <t>Average time saving associated with cooking time and fuel collection</t>
  </si>
  <si>
    <t>Number of beneficiaries: Individuals</t>
  </si>
  <si>
    <t>Total number of jobs</t>
  </si>
  <si>
    <t>Total number of companies supported for their integration into value chains and markets</t>
  </si>
  <si>
    <t xml:space="preserve">Compost  produced and used for sustainable and local agriculture </t>
  </si>
  <si>
    <t>Total non-renewable wood fuel saved</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</si>
  <si>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</si>
  <si>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</si>
  <si>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</si>
  <si>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Step 4</t>
  </si>
  <si>
    <t>Guideline to design monitoring and reporting plan</t>
  </si>
  <si>
    <t>Monitoring indicator ID</t>
  </si>
  <si>
    <t>Impact indicator</t>
  </si>
  <si>
    <t>Impact category</t>
  </si>
  <si>
    <t>SDG</t>
  </si>
  <si>
    <t xml:space="preserve">SDG target </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</si>
  <si>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</si>
  <si>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</si>
  <si>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</si>
  <si>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</si>
  <si>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</si>
  <si>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</si>
  <si>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</si>
  <si>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</si>
  <si>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</si>
  <si>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</si>
  <si>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</si>
  <si>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USD/hh/year and in local currency (shilling)</t>
  </si>
  <si>
    <t xml:space="preserve">Number of individuals </t>
  </si>
  <si>
    <t>ton NRB saved</t>
  </si>
  <si>
    <t>SDG montitoring survey (SMS)</t>
  </si>
  <si>
    <t>Bookkeeing by VPA implementer (excel sheets)</t>
  </si>
  <si>
    <t>Project database</t>
  </si>
  <si>
    <t>BFT and KPT studies</t>
  </si>
  <si>
    <t>Annual</t>
  </si>
  <si>
    <t>continously</t>
  </si>
  <si>
    <t>Biennual</t>
  </si>
  <si>
    <t xml:space="preserve">Survey methods </t>
  </si>
  <si>
    <t>recording of trainings</t>
  </si>
  <si>
    <t>booking of data in project database</t>
  </si>
  <si>
    <t>survey methods</t>
  </si>
  <si>
    <t>QA/QC procedures, if any</t>
  </si>
  <si>
    <t>Strict compliance with the applied methodology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</si>
  <si>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</si>
  <si>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</si>
  <si>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</si>
  <si>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</si>
  <si>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</si>
  <si>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</si>
  <si>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</si>
  <si>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</si>
  <si>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</si>
  <si>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</si>
  <si>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</si>
  <si>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conversion to local currenct will be as per prevailing forex echange rate at the date of document preparation</t>
  </si>
  <si>
    <t>it is assumed that 95% of the household will observe a reduction in indoor air pollution</t>
  </si>
  <si>
    <t>Training forecast by the VPA implementer</t>
  </si>
  <si>
    <t>Calculated based on 4.95 hh members as per baseline survey and the projected usage rate.</t>
  </si>
  <si>
    <t xml:space="preserve">Calculated based on number of plants forecated divided by the average number of masons involved in construction </t>
  </si>
  <si>
    <t xml:space="preserve">Calculated based on number of plants forecasted divided by the average number of BCE involved in construction </t>
  </si>
  <si>
    <t>Digester feeding (manure and water, assuming a 1:1 dilution) of 8 m3 digester is coverted into a kg/m3 figure. The  8 m3 digester is chosen being the closest to the average digester size in the database. The total is then total number of digesters in operation * average size * kg/m3 average feeding</t>
  </si>
  <si>
    <t>Calculated based on units in use in a year multiplied with baseline or project fuel scenario use.</t>
  </si>
  <si>
    <t>=</t>
  </si>
  <si>
    <t>kg/day</t>
  </si>
  <si>
    <t>B4:Other fuels</t>
  </si>
  <si>
    <t>B1: Firewood used to meet (more than 50%) of my cooking needs</t>
  </si>
  <si>
    <t>Productive time use</t>
  </si>
  <si>
    <t>B2: Charcoal used to meet (more than 50%) of my cooking needs</t>
  </si>
  <si>
    <t>Social activities</t>
  </si>
  <si>
    <t>Family activities</t>
  </si>
  <si>
    <t>Muranga</t>
  </si>
  <si>
    <t xml:space="preserve">kgCH4 per animal per year for livestock type LT </t>
  </si>
  <si>
    <t>kgCH/animal</t>
  </si>
  <si>
    <r>
      <t>BGTA 30: N</t>
    </r>
    <r>
      <rPr>
        <vertAlign val="subscript"/>
        <sz val="10"/>
        <color rgb="FF000000"/>
        <rFont val="Calibri"/>
        <family val="2"/>
        <scheme val="minor"/>
      </rPr>
      <t>p,y</t>
    </r>
  </si>
  <si>
    <r>
      <t>BGTA 10a,VS</t>
    </r>
    <r>
      <rPr>
        <vertAlign val="subscript"/>
        <sz val="10"/>
        <color indexed="8"/>
        <rFont val="Calibri"/>
        <family val="2"/>
        <scheme val="minor"/>
      </rPr>
      <t>T</t>
    </r>
  </si>
  <si>
    <r>
      <t>BE</t>
    </r>
    <r>
      <rPr>
        <vertAlign val="subscript"/>
        <sz val="10"/>
        <color theme="1"/>
        <rFont val="Calibri"/>
        <family val="2"/>
        <scheme val="minor"/>
      </rPr>
      <t>LT,y</t>
    </r>
  </si>
  <si>
    <t>Baseline emissions /animal</t>
  </si>
  <si>
    <t>linked to sheet VS, calculated using eq 3 of the methodology</t>
  </si>
  <si>
    <t>baseline survey, linked to sheet AWMS with full calculations</t>
  </si>
  <si>
    <t xml:space="preserve">Calculated with equation 1in the methodology </t>
  </si>
  <si>
    <t>B1</t>
  </si>
  <si>
    <t>B2</t>
  </si>
  <si>
    <t>B3</t>
  </si>
  <si>
    <t>BFTwoood result</t>
  </si>
  <si>
    <t>BFTcharcoal result</t>
  </si>
  <si>
    <t>N</t>
  </si>
  <si>
    <t>BFTLPG result</t>
  </si>
  <si>
    <t>source</t>
  </si>
  <si>
    <t>USD</t>
  </si>
  <si>
    <t>Sustainable Development Goals Targeted</t>
  </si>
  <si>
    <t>SDG Impact</t>
  </si>
  <si>
    <t>Estimated Annual Average</t>
  </si>
  <si>
    <t>Units or Products</t>
  </si>
  <si>
    <t>(defined in B.6)</t>
  </si>
  <si>
    <t>13 Climate Action (mandatory)</t>
  </si>
  <si>
    <t xml:space="preserve">Amount of GHGs emissions avoided or sequestered </t>
  </si>
  <si>
    <t>tCO2</t>
  </si>
  <si>
    <t>1 No Poverty</t>
  </si>
  <si>
    <t>Average household savings in expenditure on basic services such cooking</t>
  </si>
  <si>
    <t>USD/year</t>
  </si>
  <si>
    <t xml:space="preserve">2. Zero hunger </t>
  </si>
  <si>
    <t xml:space="preserve">Number of farmers adopted practices promoted by the project </t>
  </si>
  <si>
    <t>Number</t>
  </si>
  <si>
    <t xml:space="preserve">Area under sustainable agriculture  </t>
  </si>
  <si>
    <t>Hectare</t>
  </si>
  <si>
    <t>3 Good Health and Wellbeing</t>
  </si>
  <si>
    <t xml:space="preserve">Number of households that observed reduction in PM2.5 &amp; carbon monoxide (CO) concentration reductions </t>
  </si>
  <si>
    <t xml:space="preserve">Number of employees provided skill development training </t>
  </si>
  <si>
    <t xml:space="preserve">5. Gender equality  </t>
  </si>
  <si>
    <t>Hours/year</t>
  </si>
  <si>
    <t xml:space="preserve">7. Affordable and clean energy  </t>
  </si>
  <si>
    <t xml:space="preserve">Number of beneficiaries: Individuals and households  </t>
  </si>
  <si>
    <t>Number of beneficiaries: households</t>
  </si>
  <si>
    <t xml:space="preserve">8. Decent work and economic growth </t>
  </si>
  <si>
    <t xml:space="preserve">Total number of jobs </t>
  </si>
  <si>
    <t>Number of jobs</t>
  </si>
  <si>
    <t xml:space="preserve">Total number of companies supported for their integration into value chains and markets </t>
  </si>
  <si>
    <t>Number of companies</t>
  </si>
  <si>
    <t xml:space="preserve">12. Responsible consumption and production  </t>
  </si>
  <si>
    <t xml:space="preserve">Compost produced and used for sustainable and local agriculture </t>
  </si>
  <si>
    <t>Ton/year</t>
  </si>
  <si>
    <t xml:space="preserve">15. Life on land </t>
  </si>
  <si>
    <t xml:space="preserve">Total non-renewable wood fuel saved </t>
  </si>
  <si>
    <t>Gross savings/working plant</t>
  </si>
  <si>
    <t>Expenses/working plant</t>
  </si>
  <si>
    <t>net savings/working plant</t>
  </si>
  <si>
    <t>Forex</t>
  </si>
  <si>
    <t>savings USD (8/8/2023 forex)</t>
  </si>
  <si>
    <t>USD/day</t>
  </si>
  <si>
    <t>/day</t>
  </si>
  <si>
    <t>/USD</t>
  </si>
  <si>
    <t>around 90% of the famers use bio-slurry on their land as per CPII MPI SMS</t>
  </si>
  <si>
    <t>Farmers that apply bio-slurry</t>
  </si>
  <si>
    <t>hec contributing to SDG2</t>
  </si>
  <si>
    <t>hec/farner</t>
  </si>
  <si>
    <t>% improvement</t>
  </si>
  <si>
    <t>cumulative</t>
  </si>
  <si>
    <t>prior to CP2</t>
  </si>
  <si>
    <t>savings/female/hh</t>
  </si>
  <si>
    <t>minuntes/day</t>
  </si>
  <si>
    <t>avg</t>
  </si>
  <si>
    <t>Calculated based on 7.91 hh members as per baseline survey and the projected usage rate.</t>
  </si>
  <si>
    <t>Total feeding</t>
  </si>
  <si>
    <t>10Jan23 VPA06 MPIV survey SDG_ER sheet PFT9030 cell G60</t>
  </si>
  <si>
    <t>10Jan23 VPA06 MPIV survey SDG_ER sheet PFT9030 cell F60</t>
  </si>
  <si>
    <t>10Jan23 VPA06 MPIV survey SDG_ER sheet PFT9030 cell H60</t>
  </si>
  <si>
    <t>1000 Ksh/year</t>
  </si>
  <si>
    <t>Row Labels</t>
  </si>
  <si>
    <t>Grand Total</t>
  </si>
  <si>
    <t>BESP</t>
  </si>
  <si>
    <t>BIST</t>
  </si>
  <si>
    <t>CC</t>
  </si>
  <si>
    <t>Entrepreneur</t>
  </si>
  <si>
    <t>Mason</t>
  </si>
  <si>
    <t>NEW</t>
  </si>
  <si>
    <t>QSP</t>
  </si>
  <si>
    <t>Refresher</t>
  </si>
  <si>
    <t>Technician</t>
  </si>
  <si>
    <t>Trainer</t>
  </si>
  <si>
    <t>CPI</t>
  </si>
  <si>
    <t>CPII</t>
  </si>
  <si>
    <t>From fileVPA01 and vPA06 mason trainings since 2016</t>
  </si>
  <si>
    <t>Count of Account Name</t>
  </si>
  <si>
    <t>Summary</t>
  </si>
  <si>
    <t>tCO2/TJ</t>
  </si>
  <si>
    <t>EF CH4</t>
  </si>
  <si>
    <t>CH4  emisson factor of subsituted fuel</t>
  </si>
  <si>
    <t>Table 2.5, Chapter 2, Volume 2 of the 2006 IPCC Guidelines.</t>
  </si>
  <si>
    <t>EF N2O</t>
  </si>
  <si>
    <t>N20  emisson factor of subsituted fuel</t>
  </si>
  <si>
    <t>kgCO2/TJ</t>
  </si>
  <si>
    <t>usage of time</t>
  </si>
  <si>
    <t>% experienced</t>
  </si>
  <si>
    <t>Leisure</t>
  </si>
  <si>
    <t>education</t>
  </si>
  <si>
    <t xml:space="preserve">LPG non CO2 emission factor </t>
  </si>
  <si>
    <t>Head of Household Phone Buffer</t>
  </si>
  <si>
    <t>Size (m3)</t>
  </si>
  <si>
    <t>Mason phone</t>
  </si>
  <si>
    <t>Business Category</t>
  </si>
  <si>
    <t>VPA6</t>
  </si>
  <si>
    <t>KE-KER-1908-24849</t>
  </si>
  <si>
    <t>Included</t>
  </si>
  <si>
    <t>25th December,2018</t>
  </si>
  <si>
    <t>3rd August,2019</t>
  </si>
  <si>
    <t>Everline Chepngetich</t>
  </si>
  <si>
    <t>21454227</t>
  </si>
  <si>
    <t>254715859421</t>
  </si>
  <si>
    <t>715859421</t>
  </si>
  <si>
    <t>Kipteris</t>
  </si>
  <si>
    <t>Aron Cheruiyot</t>
  </si>
  <si>
    <t>Aaron Cheruiyot</t>
  </si>
  <si>
    <t>728771116</t>
  </si>
  <si>
    <t>Informal Business</t>
  </si>
  <si>
    <t>KE-KER-1907-24850</t>
  </si>
  <si>
    <t>22nd January,2019</t>
  </si>
  <si>
    <t>18th July,2019</t>
  </si>
  <si>
    <t>Martha Bor</t>
  </si>
  <si>
    <t>4753774</t>
  </si>
  <si>
    <t>254715984853</t>
  </si>
  <si>
    <t>KE-KER-1907-24847</t>
  </si>
  <si>
    <t>Excluded</t>
  </si>
  <si>
    <t>23rd August,2018</t>
  </si>
  <si>
    <t>15th July,2019</t>
  </si>
  <si>
    <t>Sharon Chepkirui</t>
  </si>
  <si>
    <t>29915179</t>
  </si>
  <si>
    <t>0715547805</t>
  </si>
  <si>
    <t>Magire</t>
  </si>
  <si>
    <t>KE-KER-1709-25389</t>
  </si>
  <si>
    <t>11th June,2017</t>
  </si>
  <si>
    <t>15th September,2017</t>
  </si>
  <si>
    <t>Siele Rosa</t>
  </si>
  <si>
    <t>6606760</t>
  </si>
  <si>
    <t>720209130</t>
  </si>
  <si>
    <t>Songonyet</t>
  </si>
  <si>
    <t>KE-KER-1906-24848</t>
  </si>
  <si>
    <t>20th August,2018</t>
  </si>
  <si>
    <t>10th June,2019</t>
  </si>
  <si>
    <t>Milgo Daniel</t>
  </si>
  <si>
    <t>13108969</t>
  </si>
  <si>
    <t>254717907955</t>
  </si>
  <si>
    <t>KE-NAN-1608-17046</t>
  </si>
  <si>
    <t>12th June,2016</t>
  </si>
  <si>
    <t>1st August,2016</t>
  </si>
  <si>
    <t>Rose Jepchumba Njenga</t>
  </si>
  <si>
    <t>5596351</t>
  </si>
  <si>
    <t>728812607</t>
  </si>
  <si>
    <t>Komobo</t>
  </si>
  <si>
    <t>Micro Business</t>
  </si>
  <si>
    <t>KE-NAN-1612-17053</t>
  </si>
  <si>
    <t>3rd November,2016</t>
  </si>
  <si>
    <t>23rd December,2016</t>
  </si>
  <si>
    <t>Julius Kipruto</t>
  </si>
  <si>
    <t>112961483</t>
  </si>
  <si>
    <t>719540861</t>
  </si>
  <si>
    <t>Kabsabet</t>
  </si>
  <si>
    <t>Kapmurkuiyes</t>
  </si>
  <si>
    <t>KE-NAN-1701-17054</t>
  </si>
  <si>
    <t>12th November,2016</t>
  </si>
  <si>
    <t>1st January,2017</t>
  </si>
  <si>
    <t>11605394</t>
  </si>
  <si>
    <t>723927697</t>
  </si>
  <si>
    <t>KE-NAN-1707-18479</t>
  </si>
  <si>
    <t>28th January,2017</t>
  </si>
  <si>
    <t>20th July,2017</t>
  </si>
  <si>
    <t>Lagat Jane Jepngeno</t>
  </si>
  <si>
    <t>4444675</t>
  </si>
  <si>
    <t>720777945</t>
  </si>
  <si>
    <t>Chesumei</t>
  </si>
  <si>
    <t>Kapmurkuiywo</t>
  </si>
  <si>
    <t>254724094711</t>
  </si>
  <si>
    <t>KE-NAN-1701-17436</t>
  </si>
  <si>
    <t>Hezron Kiptoo Mutai</t>
  </si>
  <si>
    <t>22733100</t>
  </si>
  <si>
    <t>720341933</t>
  </si>
  <si>
    <t>Chepmundu Kapngetony</t>
  </si>
  <si>
    <t>Kamurkus</t>
  </si>
  <si>
    <t>KE-UAS-1702-17440</t>
  </si>
  <si>
    <t>Temporarily Excluded</t>
  </si>
  <si>
    <t>13th December,2016</t>
  </si>
  <si>
    <t>1st February,2017</t>
  </si>
  <si>
    <t>Isaac Kipkirui Korir</t>
  </si>
  <si>
    <t>5452348</t>
  </si>
  <si>
    <t>722490168</t>
  </si>
  <si>
    <t>Eldoret</t>
  </si>
  <si>
    <t>Wales</t>
  </si>
  <si>
    <t>KE-NAN-1702-17490</t>
  </si>
  <si>
    <t>Matayo Kirwa</t>
  </si>
  <si>
    <t>21223399</t>
  </si>
  <si>
    <t>728402641</t>
  </si>
  <si>
    <t>Kipsinede</t>
  </si>
  <si>
    <t>KE-NAN-1612-17527</t>
  </si>
  <si>
    <t>11th November,2016</t>
  </si>
  <si>
    <t>31st December,2016</t>
  </si>
  <si>
    <t>Sammy Kipkorir Chebor</t>
  </si>
  <si>
    <t>21723538</t>
  </si>
  <si>
    <t>720849568</t>
  </si>
  <si>
    <t>Kilibwoni</t>
  </si>
  <si>
    <t>KE-NAN-1710-18481</t>
  </si>
  <si>
    <t>14th August,2017</t>
  </si>
  <si>
    <t>3rd October,2017</t>
  </si>
  <si>
    <t>Limo Gabriel</t>
  </si>
  <si>
    <t>720537136</t>
  </si>
  <si>
    <t>Kapkisengin</t>
  </si>
  <si>
    <t>724094711</t>
  </si>
  <si>
    <t>KE-NAN-1708-18485</t>
  </si>
  <si>
    <t>10th April,2017</t>
  </si>
  <si>
    <t>4th August,2017</t>
  </si>
  <si>
    <t>Tele Clementina</t>
  </si>
  <si>
    <t>724290390</t>
  </si>
  <si>
    <t>Koisolik</t>
  </si>
  <si>
    <t>KE-NAN-1803-25660</t>
  </si>
  <si>
    <t>22nd December,2017</t>
  </si>
  <si>
    <t>21st March,2018</t>
  </si>
  <si>
    <t>Fatuma Salim</t>
  </si>
  <si>
    <t>0705110102</t>
  </si>
  <si>
    <t>KE-NAN-1810-25663</t>
  </si>
  <si>
    <t>Under Verification</t>
  </si>
  <si>
    <t>9th July,2018</t>
  </si>
  <si>
    <t>23rd October,2018</t>
  </si>
  <si>
    <t>Safina Jematia</t>
  </si>
  <si>
    <t>707232091</t>
  </si>
  <si>
    <t>Kamurguiywo</t>
  </si>
  <si>
    <t>KE-NAN-1902-25656</t>
  </si>
  <si>
    <t>21st December,2018</t>
  </si>
  <si>
    <t>18th February,2019</t>
  </si>
  <si>
    <t>Beatrice Kipkorir</t>
  </si>
  <si>
    <t>0717672762</t>
  </si>
  <si>
    <t>KE-NAN-1901-25662</t>
  </si>
  <si>
    <t>17th January,2019</t>
  </si>
  <si>
    <t>Hellen Koech</t>
  </si>
  <si>
    <t>0710104628</t>
  </si>
  <si>
    <t>Kapkesengen</t>
  </si>
  <si>
    <t>KE-NAN-1702-17488</t>
  </si>
  <si>
    <t>Mary Chepngetich Koech</t>
  </si>
  <si>
    <t>23525662</t>
  </si>
  <si>
    <t>717901699</t>
  </si>
  <si>
    <t>KE-NAN-1612-17051</t>
  </si>
  <si>
    <t>12th October,2016</t>
  </si>
  <si>
    <t>1st December,2016</t>
  </si>
  <si>
    <t>Joseph Kiptoo Kibet</t>
  </si>
  <si>
    <t>20241300</t>
  </si>
  <si>
    <t>727682095</t>
  </si>
  <si>
    <t>KE-TAI-2111-29765</t>
  </si>
  <si>
    <t>4th September,2021</t>
  </si>
  <si>
    <t>26th November,2021</t>
  </si>
  <si>
    <t>Manambo Juliana Wache</t>
  </si>
  <si>
    <t>9983391</t>
  </si>
  <si>
    <t>254729356686</t>
  </si>
  <si>
    <t>KE-NYE-2112-31510</t>
  </si>
  <si>
    <t>21st December,2021</t>
  </si>
  <si>
    <t>Rukunga Charles Mwiti</t>
  </si>
  <si>
    <t>13359543</t>
  </si>
  <si>
    <t>254723561354</t>
  </si>
  <si>
    <t>254722816866</t>
  </si>
  <si>
    <t>KE-TAI-2106-29757</t>
  </si>
  <si>
    <t>7th June,2021</t>
  </si>
  <si>
    <t>13th June,2021</t>
  </si>
  <si>
    <t>Woresha Joseph Mwaghome</t>
  </si>
  <si>
    <t>14512498</t>
  </si>
  <si>
    <t>729805155</t>
  </si>
  <si>
    <t>254729805155</t>
  </si>
  <si>
    <t>Mwalekwa</t>
  </si>
  <si>
    <t>KE-TAI-2106-29758</t>
  </si>
  <si>
    <t>25th May,2021</t>
  </si>
  <si>
    <t>Mwasi Iveta Shigare</t>
  </si>
  <si>
    <t>2854234</t>
  </si>
  <si>
    <t>254726606621</t>
  </si>
  <si>
    <t>254726447702</t>
  </si>
  <si>
    <t>Msidunyi</t>
  </si>
  <si>
    <t>KE-TAI-2106-29759</t>
  </si>
  <si>
    <t>3rd May,2021</t>
  </si>
  <si>
    <t>Lugho Beatrice Mkakisha</t>
  </si>
  <si>
    <t>4678889</t>
  </si>
  <si>
    <t>254721569836</t>
  </si>
  <si>
    <t>254728320293</t>
  </si>
  <si>
    <t>Mwamusha</t>
  </si>
  <si>
    <t>KE-NYA-2109-31504</t>
  </si>
  <si>
    <t>21st August,2021</t>
  </si>
  <si>
    <t>23rd September,2021</t>
  </si>
  <si>
    <t>Muhuri Jane Mugure</t>
  </si>
  <si>
    <t>254703439104</t>
  </si>
  <si>
    <t>254729627234</t>
  </si>
  <si>
    <t>Mathingira</t>
  </si>
  <si>
    <t>Ndogino</t>
  </si>
  <si>
    <t>KE-NYA-2109-31503</t>
  </si>
  <si>
    <t>Gatheru Cecilia Njambi</t>
  </si>
  <si>
    <t>254798518813</t>
  </si>
  <si>
    <t>254726429008</t>
  </si>
  <si>
    <t>Kalamton</t>
  </si>
  <si>
    <t>KE-NAN-1805-17676</t>
  </si>
  <si>
    <t>2nd March,2018</t>
  </si>
  <si>
    <t>14th May,2018</t>
  </si>
  <si>
    <t>Jacob Kipsang Kipsang</t>
  </si>
  <si>
    <t>720777904</t>
  </si>
  <si>
    <t>Chabaribari</t>
  </si>
  <si>
    <t>712208650</t>
  </si>
  <si>
    <t>KE-EMB-1708-17670</t>
  </si>
  <si>
    <t>15th June,2017</t>
  </si>
  <si>
    <t>Njeru Alfred Njeru</t>
  </si>
  <si>
    <t>26543675</t>
  </si>
  <si>
    <t>724298280</t>
  </si>
  <si>
    <t>Kathanjure</t>
  </si>
  <si>
    <t>Kenginge</t>
  </si>
  <si>
    <t>KE-TRA-1708-17661</t>
  </si>
  <si>
    <t>12th June,2017</t>
  </si>
  <si>
    <t>1st August,2017</t>
  </si>
  <si>
    <t>Wanjiko Jane Wanjiko</t>
  </si>
  <si>
    <t>33543575</t>
  </si>
  <si>
    <t>727633169</t>
  </si>
  <si>
    <t>254712208650</t>
  </si>
  <si>
    <t>KE-KIS-1801-27858</t>
  </si>
  <si>
    <t>24th July,2017</t>
  </si>
  <si>
    <t>1st January,2018</t>
  </si>
  <si>
    <t>Jamilla Achieng Achieng</t>
  </si>
  <si>
    <t>8230287</t>
  </si>
  <si>
    <t>721252188</t>
  </si>
  <si>
    <t>Kogonyi</t>
  </si>
  <si>
    <t>Auchi</t>
  </si>
  <si>
    <t>KE-NYA-1901-27285</t>
  </si>
  <si>
    <t>24th December,2018</t>
  </si>
  <si>
    <t>3rd January,2019</t>
  </si>
  <si>
    <t>Joyce Nyaguthie Gichuhi</t>
  </si>
  <si>
    <t>9074058</t>
  </si>
  <si>
    <t>724366774</t>
  </si>
  <si>
    <t>751775663</t>
  </si>
  <si>
    <t>Kanyangia</t>
  </si>
  <si>
    <t>Saile</t>
  </si>
  <si>
    <t>KE-SAM-1710-17656</t>
  </si>
  <si>
    <t>31st July,2017</t>
  </si>
  <si>
    <t>7th October,2017</t>
  </si>
  <si>
    <t>Ngatia Roba Mnyeri</t>
  </si>
  <si>
    <t>26543643</t>
  </si>
  <si>
    <t>720224481</t>
  </si>
  <si>
    <t>Samburu</t>
  </si>
  <si>
    <t>Samburu Central</t>
  </si>
  <si>
    <t>Malaral</t>
  </si>
  <si>
    <t>KE-SAM-1708-17657</t>
  </si>
  <si>
    <t>28th June,2017</t>
  </si>
  <si>
    <t>17th August,2017</t>
  </si>
  <si>
    <t>Wahome Frances Kahiga</t>
  </si>
  <si>
    <t>23532535</t>
  </si>
  <si>
    <t>720900995</t>
  </si>
  <si>
    <t>Mtaro</t>
  </si>
  <si>
    <t>KE-TRA-1706-17665</t>
  </si>
  <si>
    <t>28th May,2017</t>
  </si>
  <si>
    <t>14th June,2017</t>
  </si>
  <si>
    <t>Namalwa Stea Wepukhulu</t>
  </si>
  <si>
    <t>26532874</t>
  </si>
  <si>
    <t>724568096</t>
  </si>
  <si>
    <t>Aruba</t>
  </si>
  <si>
    <t>KE-NYE-1708-27722</t>
  </si>
  <si>
    <t>Waweru Dickson Kiguta</t>
  </si>
  <si>
    <t>24441030</t>
  </si>
  <si>
    <t>723332330</t>
  </si>
  <si>
    <t>722580486</t>
  </si>
  <si>
    <t>Tumutumu</t>
  </si>
  <si>
    <t>KE-MAC-1804-17674</t>
  </si>
  <si>
    <t>26th March,2018</t>
  </si>
  <si>
    <t>30th April,2018</t>
  </si>
  <si>
    <t>Dorothy Ngui Ngui</t>
  </si>
  <si>
    <t>23232477</t>
  </si>
  <si>
    <t>720843871</t>
  </si>
  <si>
    <t>Nguruwa</t>
  </si>
  <si>
    <t>KE-NYE-1802-17672</t>
  </si>
  <si>
    <t>9th January,2018</t>
  </si>
  <si>
    <t>11th February,2018</t>
  </si>
  <si>
    <t>Minju Stephen Wachira</t>
  </si>
  <si>
    <t>720791725</t>
  </si>
  <si>
    <t>735525560</t>
  </si>
  <si>
    <t>KE-KIS-1808-17677</t>
  </si>
  <si>
    <t>5th July,2018</t>
  </si>
  <si>
    <t>6th August,2018</t>
  </si>
  <si>
    <t>Olongo Joseph Olongo</t>
  </si>
  <si>
    <t>2433545</t>
  </si>
  <si>
    <t>0722608676</t>
  </si>
  <si>
    <t>Akala</t>
  </si>
  <si>
    <t>Kwelye</t>
  </si>
  <si>
    <t>KE-TRA-1906-24879</t>
  </si>
  <si>
    <t>18th April,2019</t>
  </si>
  <si>
    <t>18th June,2019</t>
  </si>
  <si>
    <t>Nyantika Chrisanthus</t>
  </si>
  <si>
    <t>8299102</t>
  </si>
  <si>
    <t>254727146768</t>
  </si>
  <si>
    <t>Cherangany</t>
  </si>
  <si>
    <t>KE-TRA-1711-17671</t>
  </si>
  <si>
    <t>12th September,2017</t>
  </si>
  <si>
    <t>1st November,2017</t>
  </si>
  <si>
    <t>Rose Soita Soita</t>
  </si>
  <si>
    <t>24632564</t>
  </si>
  <si>
    <t>702406619</t>
  </si>
  <si>
    <t>KE-TRA-1805-17675</t>
  </si>
  <si>
    <t>19th March,2018</t>
  </si>
  <si>
    <t>8th May,2018</t>
  </si>
  <si>
    <t>John Wanyonyi Wanyonyi</t>
  </si>
  <si>
    <t>715444911</t>
  </si>
  <si>
    <t>Kitale</t>
  </si>
  <si>
    <t>Katuwa</t>
  </si>
  <si>
    <t>KE-NYA-1604-16038</t>
  </si>
  <si>
    <t>11th February,2016</t>
  </si>
  <si>
    <t>1st April,2016</t>
  </si>
  <si>
    <t>George Cyrus Macharia</t>
  </si>
  <si>
    <t>20641707</t>
  </si>
  <si>
    <t>728682589</t>
  </si>
  <si>
    <t>Subuko</t>
  </si>
  <si>
    <t>KE-TRA-2209-26451</t>
  </si>
  <si>
    <t>20th February,2022</t>
  </si>
  <si>
    <t>23rd September,2022</t>
  </si>
  <si>
    <t>Njehia Martha Wanjiku</t>
  </si>
  <si>
    <t>10012546</t>
  </si>
  <si>
    <t>0722669906</t>
  </si>
  <si>
    <t>0736169010</t>
  </si>
  <si>
    <t>KE-KER-1711-25290</t>
  </si>
  <si>
    <t>20th August,2017</t>
  </si>
  <si>
    <t>15th November,2017</t>
  </si>
  <si>
    <t>Sigilai Ruth</t>
  </si>
  <si>
    <t>7626589</t>
  </si>
  <si>
    <t>702601705</t>
  </si>
  <si>
    <t>Agnes Koech</t>
  </si>
  <si>
    <t>728276450</t>
  </si>
  <si>
    <t>KE-KER-1807-25305</t>
  </si>
  <si>
    <t>28th February,2018</t>
  </si>
  <si>
    <t>4th July,2018</t>
  </si>
  <si>
    <t>Too Everline</t>
  </si>
  <si>
    <t>25437422</t>
  </si>
  <si>
    <t>711149454</t>
  </si>
  <si>
    <t>KE-KER-1805-26243</t>
  </si>
  <si>
    <t>23rd February,2018</t>
  </si>
  <si>
    <t>7th May,2018</t>
  </si>
  <si>
    <t>Kirui Anki</t>
  </si>
  <si>
    <t>30202699</t>
  </si>
  <si>
    <t>0700256070</t>
  </si>
  <si>
    <t>KE-KER-1801-25293</t>
  </si>
  <si>
    <t>29th October,2017</t>
  </si>
  <si>
    <t>18th January,2018</t>
  </si>
  <si>
    <t>Bor Janet</t>
  </si>
  <si>
    <t>729593098</t>
  </si>
  <si>
    <t>Ndubusat</t>
  </si>
  <si>
    <t>KE-EMB-1701-17575</t>
  </si>
  <si>
    <t>21st November,2016</t>
  </si>
  <si>
    <t>10th January,2017</t>
  </si>
  <si>
    <t>Beth Waitherero Muriithi</t>
  </si>
  <si>
    <t>960638</t>
  </si>
  <si>
    <t>720108193</t>
  </si>
  <si>
    <t>Kirige</t>
  </si>
  <si>
    <t>Kathigiri</t>
  </si>
  <si>
    <t>Alex Mukundi</t>
  </si>
  <si>
    <t>254724641388</t>
  </si>
  <si>
    <t>KE-EMB-1802-18109</t>
  </si>
  <si>
    <t>4th January,2018</t>
  </si>
  <si>
    <t>2nd February,2018</t>
  </si>
  <si>
    <t>Opendi Mugendi Elias</t>
  </si>
  <si>
    <t>721439993</t>
  </si>
  <si>
    <t>713179748</t>
  </si>
  <si>
    <t>Gicheche</t>
  </si>
  <si>
    <t>724641388</t>
  </si>
  <si>
    <t>KE-EMB-1802-18108</t>
  </si>
  <si>
    <t>2nd May,2017</t>
  </si>
  <si>
    <t>14th February,2018</t>
  </si>
  <si>
    <t>Kiura Marigu Jane</t>
  </si>
  <si>
    <t>721280378</t>
  </si>
  <si>
    <t>720804952</t>
  </si>
  <si>
    <t>Kamuthara</t>
  </si>
  <si>
    <t>KE-EMB-1803-18107</t>
  </si>
  <si>
    <t>25th February,2018</t>
  </si>
  <si>
    <t>6th March,2018</t>
  </si>
  <si>
    <t>Njeru Lilian Njoka</t>
  </si>
  <si>
    <t>716634166</t>
  </si>
  <si>
    <t>716634162</t>
  </si>
  <si>
    <t>722941255</t>
  </si>
  <si>
    <t>Nyamara</t>
  </si>
  <si>
    <t>KE-THA-1905-25699</t>
  </si>
  <si>
    <t>4th May,2019</t>
  </si>
  <si>
    <t>23rd May,2019</t>
  </si>
  <si>
    <t>Samsom Veronicah Kendi</t>
  </si>
  <si>
    <t>7411209</t>
  </si>
  <si>
    <t>254726123014</t>
  </si>
  <si>
    <t>Mwonge</t>
  </si>
  <si>
    <t>Karamani</t>
  </si>
  <si>
    <t>KE-EMB-1612-18106</t>
  </si>
  <si>
    <t>20th October,2016</t>
  </si>
  <si>
    <t>9th December,2016</t>
  </si>
  <si>
    <t>Mburu Ndungu Mburu</t>
  </si>
  <si>
    <t>7475550</t>
  </si>
  <si>
    <t>724593264</t>
  </si>
  <si>
    <t>KE-NAN-1810-24597</t>
  </si>
  <si>
    <t>19th October,2018</t>
  </si>
  <si>
    <t>Chebet Evaline</t>
  </si>
  <si>
    <t>24318939</t>
  </si>
  <si>
    <t>725566405</t>
  </si>
  <si>
    <t>Kabirer</t>
  </si>
  <si>
    <t>Setek</t>
  </si>
  <si>
    <t>John Bett</t>
  </si>
  <si>
    <t>Alice  Mutai</t>
  </si>
  <si>
    <t>782079330</t>
  </si>
  <si>
    <t>KE-NAN-1810-24598</t>
  </si>
  <si>
    <t>21st October,2018</t>
  </si>
  <si>
    <t>Moso Pricilla</t>
  </si>
  <si>
    <t>8590411</t>
  </si>
  <si>
    <t>0711867538</t>
  </si>
  <si>
    <t>KE-NAN-1810-024558</t>
  </si>
  <si>
    <t>30th August,2018</t>
  </si>
  <si>
    <t>Maritim Vailet</t>
  </si>
  <si>
    <t>724381013</t>
  </si>
  <si>
    <t>Kolonget</t>
  </si>
  <si>
    <t>Alice Mutai</t>
  </si>
  <si>
    <t>704382145</t>
  </si>
  <si>
    <t>KE-NAN-1801-024499</t>
  </si>
  <si>
    <t>19th October,2017</t>
  </si>
  <si>
    <t>Kogo Emmly Chepkemboi</t>
  </si>
  <si>
    <t>26363639</t>
  </si>
  <si>
    <t>718865272</t>
  </si>
  <si>
    <t>738966270</t>
  </si>
  <si>
    <t>728920135</t>
  </si>
  <si>
    <t>Jonathan Tabut</t>
  </si>
  <si>
    <t>717898223</t>
  </si>
  <si>
    <t>KE-NAN-1810-27816</t>
  </si>
  <si>
    <t>29th August,2018</t>
  </si>
  <si>
    <t>18th October,2018</t>
  </si>
  <si>
    <t>Chemeli Viola</t>
  </si>
  <si>
    <t>737706287</t>
  </si>
  <si>
    <t>729332496</t>
  </si>
  <si>
    <t>Siret</t>
  </si>
  <si>
    <t>KE-NAN-1810-24604</t>
  </si>
  <si>
    <t>Sambai Linah</t>
  </si>
  <si>
    <t>746877504</t>
  </si>
  <si>
    <t>746877505</t>
  </si>
  <si>
    <t>KE-NAN-2001-28406</t>
  </si>
  <si>
    <t>15th October,2019</t>
  </si>
  <si>
    <t>26th January,2020</t>
  </si>
  <si>
    <t>Cherono Vivian</t>
  </si>
  <si>
    <t>28090459</t>
  </si>
  <si>
    <t>254714912401</t>
  </si>
  <si>
    <t>736795484</t>
  </si>
  <si>
    <t>Kapkwenyo</t>
  </si>
  <si>
    <t>KE-NAN-1810-27809</t>
  </si>
  <si>
    <t>17th May,2018</t>
  </si>
  <si>
    <t>17th October,2018</t>
  </si>
  <si>
    <t>Anna Too</t>
  </si>
  <si>
    <t>702781852</t>
  </si>
  <si>
    <t>Songhor</t>
  </si>
  <si>
    <t>Cherondo</t>
  </si>
  <si>
    <t>KE-NAN-1804-27812</t>
  </si>
  <si>
    <t>17th October,2017</t>
  </si>
  <si>
    <t>24th April,2018</t>
  </si>
  <si>
    <t>Emily Chebwabok</t>
  </si>
  <si>
    <t>5990150</t>
  </si>
  <si>
    <t>737173760</t>
  </si>
  <si>
    <t>Sohor</t>
  </si>
  <si>
    <t>KE-NAN-1906-25653</t>
  </si>
  <si>
    <t>1st May,2019</t>
  </si>
  <si>
    <t>16th June,2019</t>
  </si>
  <si>
    <t>Philomena Lagat</t>
  </si>
  <si>
    <t>23410967</t>
  </si>
  <si>
    <t>0710530505</t>
  </si>
  <si>
    <t>763530505</t>
  </si>
  <si>
    <t>KE-NAN-1811-25894</t>
  </si>
  <si>
    <t>5th August,2018</t>
  </si>
  <si>
    <t>21st November,2018</t>
  </si>
  <si>
    <t>Kerich John</t>
  </si>
  <si>
    <t>5580835</t>
  </si>
  <si>
    <t>254720874656</t>
  </si>
  <si>
    <t>Chepkunyuk Ward</t>
  </si>
  <si>
    <t>Alice Jeptoo</t>
  </si>
  <si>
    <t>254717898223</t>
  </si>
  <si>
    <t>KE-KIR-1708-20782</t>
  </si>
  <si>
    <t>Gakuna Antony Muriuki</t>
  </si>
  <si>
    <t>13241401</t>
  </si>
  <si>
    <t>723855234</t>
  </si>
  <si>
    <t>Kirinyaga West</t>
  </si>
  <si>
    <t>Riakiania</t>
  </si>
  <si>
    <t>Allan Gichuru Karugu</t>
  </si>
  <si>
    <t>705604956</t>
  </si>
  <si>
    <t>KE-KIR-1707-20791</t>
  </si>
  <si>
    <t>1st July,2017</t>
  </si>
  <si>
    <t>Kibue John Murithi</t>
  </si>
  <si>
    <t>755369</t>
  </si>
  <si>
    <t>721563903</t>
  </si>
  <si>
    <t>Getuya</t>
  </si>
  <si>
    <t>KE-KIR-1708-20783</t>
  </si>
  <si>
    <t>Patrick Njiraini Elijah</t>
  </si>
  <si>
    <t>11289245</t>
  </si>
  <si>
    <t>720165741</t>
  </si>
  <si>
    <t>Gituaba</t>
  </si>
  <si>
    <t>KE-KIR-1709-20787</t>
  </si>
  <si>
    <t>13th July,2017</t>
  </si>
  <si>
    <t>1st September,2017</t>
  </si>
  <si>
    <t>Gachoki James Kariuki</t>
  </si>
  <si>
    <t>13334682</t>
  </si>
  <si>
    <t>720236141</t>
  </si>
  <si>
    <t>Kiburu</t>
  </si>
  <si>
    <t>KE-KIR-1708-20780</t>
  </si>
  <si>
    <t>17th June,2017</t>
  </si>
  <si>
    <t>6th August,2017</t>
  </si>
  <si>
    <t>Ngari Rahab Wakanyei</t>
  </si>
  <si>
    <t>756639</t>
  </si>
  <si>
    <t>725558719</t>
  </si>
  <si>
    <t>KE-KIR-1708-20788</t>
  </si>
  <si>
    <t>Kaguma Peter Chomba</t>
  </si>
  <si>
    <t>23149946</t>
  </si>
  <si>
    <t>721920504</t>
  </si>
  <si>
    <t>KE-KIR-1709-20784</t>
  </si>
  <si>
    <t>Mwangi Michael Murithi</t>
  </si>
  <si>
    <t>230778</t>
  </si>
  <si>
    <t>721564609</t>
  </si>
  <si>
    <t>KE-KIR-1708-20785</t>
  </si>
  <si>
    <t>Munyangia Geofry Kinyua</t>
  </si>
  <si>
    <t>20266251</t>
  </si>
  <si>
    <t>722434101</t>
  </si>
  <si>
    <t>KE-KIR-1809-20803</t>
  </si>
  <si>
    <t>17th July,2018</t>
  </si>
  <si>
    <t>19th September,2018</t>
  </si>
  <si>
    <t>Kanegeni Samuel Kamau</t>
  </si>
  <si>
    <t>513575</t>
  </si>
  <si>
    <t>723813533</t>
  </si>
  <si>
    <t>727926440</t>
  </si>
  <si>
    <t>Karuku</t>
  </si>
  <si>
    <t>KE-NYA-2001-25862</t>
  </si>
  <si>
    <t>30th November,2019</t>
  </si>
  <si>
    <t>5th January,2020</t>
  </si>
  <si>
    <t>Wanderi Margaret Wangui</t>
  </si>
  <si>
    <t>254721576651</t>
  </si>
  <si>
    <t>Nyandarwa North</t>
  </si>
  <si>
    <t>Munada</t>
  </si>
  <si>
    <t>254705604956</t>
  </si>
  <si>
    <t>KE-KIR-1806-20799</t>
  </si>
  <si>
    <t>20th June,2018</t>
  </si>
  <si>
    <t>Muthii Mary Waruguru</t>
  </si>
  <si>
    <t>3387221</t>
  </si>
  <si>
    <t>717671198</t>
  </si>
  <si>
    <t>KE-NYE-1811-25846</t>
  </si>
  <si>
    <t>7th September,2018</t>
  </si>
  <si>
    <t>10th November,2018</t>
  </si>
  <si>
    <t>Wanjohi Esther Muthoni</t>
  </si>
  <si>
    <t>11261815</t>
  </si>
  <si>
    <t>701630233</t>
  </si>
  <si>
    <t>7228608703</t>
  </si>
  <si>
    <t>Nyeri  Town</t>
  </si>
  <si>
    <t>Kiriara</t>
  </si>
  <si>
    <t>KE-NYE-1703-20786</t>
  </si>
  <si>
    <t>1st March,2017</t>
  </si>
  <si>
    <t>Mwaniki Simon Mbote</t>
  </si>
  <si>
    <t>3467303</t>
  </si>
  <si>
    <t>716454369</t>
  </si>
  <si>
    <t>Ngurweini</t>
  </si>
  <si>
    <t>KE-NYE-1905-25854</t>
  </si>
  <si>
    <t>20th February,2019</t>
  </si>
  <si>
    <t>29th May,2019</t>
  </si>
  <si>
    <t>Wanjiku Gilbert Macharia</t>
  </si>
  <si>
    <t>27201414</t>
  </si>
  <si>
    <t>254724293105</t>
  </si>
  <si>
    <t>Mukurweini South</t>
  </si>
  <si>
    <t>Kaiini</t>
  </si>
  <si>
    <t>KE-MUR-1910-25861</t>
  </si>
  <si>
    <t>19th September,2019</t>
  </si>
  <si>
    <t>14th October,2019</t>
  </si>
  <si>
    <t>Rukungu Philip Gitau</t>
  </si>
  <si>
    <t>+254721400217</t>
  </si>
  <si>
    <t>Managua South</t>
  </si>
  <si>
    <t>+254705604956</t>
  </si>
  <si>
    <t>KE-KIA-1706-20779</t>
  </si>
  <si>
    <t>25th April,2017</t>
  </si>
  <si>
    <t>Manga Virginia Wambui</t>
  </si>
  <si>
    <t>23423055</t>
  </si>
  <si>
    <t>+254722987243</t>
  </si>
  <si>
    <t>KE-NYE-1811-25849</t>
  </si>
  <si>
    <t>21st May,2018</t>
  </si>
  <si>
    <t>Wachira Winfred Nyaguthi</t>
  </si>
  <si>
    <t>20751936</t>
  </si>
  <si>
    <t>720545770</t>
  </si>
  <si>
    <t>780545770</t>
  </si>
  <si>
    <t>KE-NYE-1811-25847</t>
  </si>
  <si>
    <t>5th October,2018</t>
  </si>
  <si>
    <t>11th November,2018</t>
  </si>
  <si>
    <t>Mutahi Flacidia Tugi</t>
  </si>
  <si>
    <t>11074756</t>
  </si>
  <si>
    <t>720437376</t>
  </si>
  <si>
    <t>727486230</t>
  </si>
  <si>
    <t>KE-NYE-1702-20792</t>
  </si>
  <si>
    <t>Njuki Simon Wachira</t>
  </si>
  <si>
    <t>1191686</t>
  </si>
  <si>
    <t>722376952</t>
  </si>
  <si>
    <t>Kieni  East</t>
  </si>
  <si>
    <t>726322851</t>
  </si>
  <si>
    <t>KE-NYE-1905-25852</t>
  </si>
  <si>
    <t>7th April,2019</t>
  </si>
  <si>
    <t>22nd May,2019</t>
  </si>
  <si>
    <t>Maina Jane Wairimu</t>
  </si>
  <si>
    <t>190643</t>
  </si>
  <si>
    <t>254721414294</t>
  </si>
  <si>
    <t>Karogoto</t>
  </si>
  <si>
    <t>KE-NYE-1905-25853</t>
  </si>
  <si>
    <t>8th April,2019</t>
  </si>
  <si>
    <t>Muriuki Francis Wachiuri</t>
  </si>
  <si>
    <t>5931077</t>
  </si>
  <si>
    <t>254723481962</t>
  </si>
  <si>
    <t>KE-UAS-1601-16863</t>
  </si>
  <si>
    <t>21st November,2015</t>
  </si>
  <si>
    <t>10th January,2016</t>
  </si>
  <si>
    <t>Paul Rutto</t>
  </si>
  <si>
    <t>27885469</t>
  </si>
  <si>
    <t>717299216</t>
  </si>
  <si>
    <t>KE-UAS-1603-15995</t>
  </si>
  <si>
    <t>11th January,2016</t>
  </si>
  <si>
    <t>1st March,2016</t>
  </si>
  <si>
    <t>Bruno K. Koimur</t>
  </si>
  <si>
    <t>8344938</t>
  </si>
  <si>
    <t>725791029</t>
  </si>
  <si>
    <t>Cheptinet</t>
  </si>
  <si>
    <t>Baraka Law</t>
  </si>
  <si>
    <t>KE-UAS-1601-15996</t>
  </si>
  <si>
    <t>12th November,2015</t>
  </si>
  <si>
    <t>Joseph Lesiew</t>
  </si>
  <si>
    <t>283991</t>
  </si>
  <si>
    <t>722759831</t>
  </si>
  <si>
    <t>Jobcentre</t>
  </si>
  <si>
    <t>723664529</t>
  </si>
  <si>
    <t>KE-UAS-1901-25181</t>
  </si>
  <si>
    <t>22nd December,2018</t>
  </si>
  <si>
    <t>Chebon Laurine</t>
  </si>
  <si>
    <t>722220821</t>
  </si>
  <si>
    <t>Dreamplan Developers</t>
  </si>
  <si>
    <t>KE-UAS-1911-28508</t>
  </si>
  <si>
    <t>22nd July,2019</t>
  </si>
  <si>
    <t>Kiptai Wesly</t>
  </si>
  <si>
    <t>10941806</t>
  </si>
  <si>
    <t>254722936666</t>
  </si>
  <si>
    <t>254723664529</t>
  </si>
  <si>
    <t>KE-ELG-1805-17567</t>
  </si>
  <si>
    <t>15th April,2018</t>
  </si>
  <si>
    <t>20th May,2018</t>
  </si>
  <si>
    <t>Nicholas Koimur</t>
  </si>
  <si>
    <t>727723445</t>
  </si>
  <si>
    <t>Sawaa</t>
  </si>
  <si>
    <t>KE-UAS-1807-27854</t>
  </si>
  <si>
    <t>31st May,2018</t>
  </si>
  <si>
    <t>2nd July,2018</t>
  </si>
  <si>
    <t>Barbengi Ann</t>
  </si>
  <si>
    <t>726477299</t>
  </si>
  <si>
    <t>Chepsirya</t>
  </si>
  <si>
    <t>723664523</t>
  </si>
  <si>
    <t>KE-UAS-1810-27856</t>
  </si>
  <si>
    <t>1st August,2018</t>
  </si>
  <si>
    <t>15th October,2018</t>
  </si>
  <si>
    <t>Ronoh Solomon Kipchoge</t>
  </si>
  <si>
    <t>724086911</t>
  </si>
  <si>
    <t>KE-UAS-1810-17573</t>
  </si>
  <si>
    <t>2nd August,2018</t>
  </si>
  <si>
    <t>1st October,2018</t>
  </si>
  <si>
    <t>Sang Dorcas</t>
  </si>
  <si>
    <t>722998238</t>
  </si>
  <si>
    <t>KE-UAS-1809-27855</t>
  </si>
  <si>
    <t>25th September,2018</t>
  </si>
  <si>
    <t>Ronoh Mary Jeruto</t>
  </si>
  <si>
    <t>724080566</t>
  </si>
  <si>
    <t>KE-UAS-2010-28521</t>
  </si>
  <si>
    <t>8th August,2020</t>
  </si>
  <si>
    <t>4th October,2020</t>
  </si>
  <si>
    <t>Dianah Kamar</t>
  </si>
  <si>
    <t>254718123102</t>
  </si>
  <si>
    <t>718123102</t>
  </si>
  <si>
    <t>Ilula</t>
  </si>
  <si>
    <t>KE-UAS-2008-28741</t>
  </si>
  <si>
    <t>16th May,2020</t>
  </si>
  <si>
    <t>1st August,2020</t>
  </si>
  <si>
    <t>Anne Lelei</t>
  </si>
  <si>
    <t>729818364</t>
  </si>
  <si>
    <t>Mfalme Millers</t>
  </si>
  <si>
    <t>KE-UAS-2006-28734</t>
  </si>
  <si>
    <t>21st May,2020</t>
  </si>
  <si>
    <t>22nd June,2020</t>
  </si>
  <si>
    <t>Maiyo Nelly Jemeli</t>
  </si>
  <si>
    <t>254720347177</t>
  </si>
  <si>
    <t>KE-UAS-2206-30152</t>
  </si>
  <si>
    <t>18th February,2022</t>
  </si>
  <si>
    <t>20th June,2022</t>
  </si>
  <si>
    <t>Cornelius Bayas</t>
  </si>
  <si>
    <t>726608028</t>
  </si>
  <si>
    <t>Ambrose koech</t>
  </si>
  <si>
    <t>KE-UAS-2206-30151</t>
  </si>
  <si>
    <t>30th November,2021</t>
  </si>
  <si>
    <t>Paul Tanui Kipkorir</t>
  </si>
  <si>
    <t>721919104</t>
  </si>
  <si>
    <t>KE-UAS-2102-26486</t>
  </si>
  <si>
    <t>23rd October,2020</t>
  </si>
  <si>
    <t>23rd February,2021</t>
  </si>
  <si>
    <t>Cheloti Ruth</t>
  </si>
  <si>
    <t>254729795841</t>
  </si>
  <si>
    <t>Upande road</t>
  </si>
  <si>
    <t>KE-UAS-2208-26489</t>
  </si>
  <si>
    <t>1st May,2022</t>
  </si>
  <si>
    <t>25th August,2022</t>
  </si>
  <si>
    <t>Asega Daniel</t>
  </si>
  <si>
    <t>0720480467</t>
  </si>
  <si>
    <t>0736134558</t>
  </si>
  <si>
    <t>Chelugui</t>
  </si>
  <si>
    <t>KE-UAS-2209-29703</t>
  </si>
  <si>
    <t>9th May,2022</t>
  </si>
  <si>
    <t>2nd September,2022</t>
  </si>
  <si>
    <t>Barbengi Rose</t>
  </si>
  <si>
    <t>0722978363</t>
  </si>
  <si>
    <t>Chesogor</t>
  </si>
  <si>
    <t>KE-KIA-1908-28817</t>
  </si>
  <si>
    <t>31st August,2019</t>
  </si>
  <si>
    <t>Mbugua Simon</t>
  </si>
  <si>
    <t>9325073</t>
  </si>
  <si>
    <t>721556938</t>
  </si>
  <si>
    <t>723020914</t>
  </si>
  <si>
    <t>KE-MUR-1701-17541</t>
  </si>
  <si>
    <t>Stephen Kogi</t>
  </si>
  <si>
    <t>3242101</t>
  </si>
  <si>
    <t>720302576</t>
  </si>
  <si>
    <t>Kanyanga</t>
  </si>
  <si>
    <t>Kangima</t>
  </si>
  <si>
    <t>KE-KIR-1701-17396</t>
  </si>
  <si>
    <t>6th December,2016</t>
  </si>
  <si>
    <t>25th January,2017</t>
  </si>
  <si>
    <t>Benson Evans Gathigo</t>
  </si>
  <si>
    <t>346789</t>
  </si>
  <si>
    <t>722707461</t>
  </si>
  <si>
    <t>Mau Tharui</t>
  </si>
  <si>
    <t>KE-KIR-1805-024703</t>
  </si>
  <si>
    <t>1st March,2018</t>
  </si>
  <si>
    <t>1st May,2018</t>
  </si>
  <si>
    <t>Miano Mureithi James</t>
  </si>
  <si>
    <t>721473762</t>
  </si>
  <si>
    <t>Block</t>
  </si>
  <si>
    <t>KE-MUR-1807-26788</t>
  </si>
  <si>
    <t>4th June,2018</t>
  </si>
  <si>
    <t>10th July,2018</t>
  </si>
  <si>
    <t>Mwangi Esther Wanjiku</t>
  </si>
  <si>
    <t>5581867</t>
  </si>
  <si>
    <t>729330864</t>
  </si>
  <si>
    <t>Icice</t>
  </si>
  <si>
    <t>KE-KIR-1907-27140</t>
  </si>
  <si>
    <t>1st June,2019</t>
  </si>
  <si>
    <t>1st July,2019</t>
  </si>
  <si>
    <t>Thairu Ephrahim Muriuki</t>
  </si>
  <si>
    <t>14521016</t>
  </si>
  <si>
    <t>0721265349</t>
  </si>
  <si>
    <t>721553653</t>
  </si>
  <si>
    <t>Wanguru</t>
  </si>
  <si>
    <t>KE-KIA-2005-26301</t>
  </si>
  <si>
    <t>18th May,2020</t>
  </si>
  <si>
    <t>Kihara Thuku John</t>
  </si>
  <si>
    <t>9574894</t>
  </si>
  <si>
    <t>254725630940</t>
  </si>
  <si>
    <t>Munguga</t>
  </si>
  <si>
    <t>KE-KIA-2005-26300</t>
  </si>
  <si>
    <t>Wamburu Ann Wambui</t>
  </si>
  <si>
    <t>25044317</t>
  </si>
  <si>
    <t>254726204313</t>
  </si>
  <si>
    <t>Makongeni</t>
  </si>
  <si>
    <t>KE-KIA-2104-26939</t>
  </si>
  <si>
    <t>10th March,2021</t>
  </si>
  <si>
    <t>15th April,2021</t>
  </si>
  <si>
    <t>Mwaura Njoroge John</t>
  </si>
  <si>
    <t>20675187</t>
  </si>
  <si>
    <t>254726154709</t>
  </si>
  <si>
    <t>254710518816</t>
  </si>
  <si>
    <t>Karangari</t>
  </si>
  <si>
    <t>KE-KIA-1512-15329</t>
  </si>
  <si>
    <t>31st December,2015</t>
  </si>
  <si>
    <t>Nehemia Kamau</t>
  </si>
  <si>
    <t>22424041</t>
  </si>
  <si>
    <t>723167121</t>
  </si>
  <si>
    <t>Kamemo</t>
  </si>
  <si>
    <t>Happy Valley</t>
  </si>
  <si>
    <t>KE-KIR-1806-24705</t>
  </si>
  <si>
    <t>1st June,2018</t>
  </si>
  <si>
    <t>Wathuta Wairimu Lucy</t>
  </si>
  <si>
    <t>723899684</t>
  </si>
  <si>
    <t>720899684</t>
  </si>
  <si>
    <t>KE-NAI-1712-17534</t>
  </si>
  <si>
    <t>11th November,2017</t>
  </si>
  <si>
    <t>31st December,2017</t>
  </si>
  <si>
    <t>Sarah W Waweru</t>
  </si>
  <si>
    <t>3105209</t>
  </si>
  <si>
    <t>733554335</t>
  </si>
  <si>
    <t>Block10</t>
  </si>
  <si>
    <t>KE-KIR-1906-27137</t>
  </si>
  <si>
    <t>24th May,2019</t>
  </si>
  <si>
    <t>24th June,2019</t>
  </si>
  <si>
    <t>David Muriuki Muthigani</t>
  </si>
  <si>
    <t>0723993514</t>
  </si>
  <si>
    <t>Kihuro</t>
  </si>
  <si>
    <t>KE-KIR-1905-26873</t>
  </si>
  <si>
    <t>1st April,2019</t>
  </si>
  <si>
    <t>Ngure Maina Dishon</t>
  </si>
  <si>
    <t>254721419511</t>
  </si>
  <si>
    <t>Kiini</t>
  </si>
  <si>
    <t>KE-MUR-2009-28536</t>
  </si>
  <si>
    <t>7th September,2020</t>
  </si>
  <si>
    <t>14th September,2020</t>
  </si>
  <si>
    <t>Kimani Mwangi Alex</t>
  </si>
  <si>
    <t>29645843</t>
  </si>
  <si>
    <t>254723022447</t>
  </si>
  <si>
    <t>Githigiri</t>
  </si>
  <si>
    <t>Golf View</t>
  </si>
  <si>
    <t>722755141</t>
  </si>
  <si>
    <t>KE-KIA-2007-26305</t>
  </si>
  <si>
    <t>23rd June,2020</t>
  </si>
  <si>
    <t>10th July,2020</t>
  </si>
  <si>
    <t>Kiyo Kinuthia Simon</t>
  </si>
  <si>
    <t>11183089</t>
  </si>
  <si>
    <t>254723659008</t>
  </si>
  <si>
    <t>Ndiuni</t>
  </si>
  <si>
    <t>KE-MER-1612-14597</t>
  </si>
  <si>
    <t>Jackson Kaunga</t>
  </si>
  <si>
    <t>1094721</t>
  </si>
  <si>
    <t>727859672</t>
  </si>
  <si>
    <t>KE-KIA-2007-28530</t>
  </si>
  <si>
    <t>5th July,2020</t>
  </si>
  <si>
    <t>21st July,2020</t>
  </si>
  <si>
    <t>Ngatia Mugo Kinyua</t>
  </si>
  <si>
    <t>3229964</t>
  </si>
  <si>
    <t>254726721842</t>
  </si>
  <si>
    <t>KE-KIL-2102-27025</t>
  </si>
  <si>
    <t>16th December,2020</t>
  </si>
  <si>
    <t>16th February,2021</t>
  </si>
  <si>
    <t>Pwani University</t>
  </si>
  <si>
    <t>30952955</t>
  </si>
  <si>
    <t>254712663278</t>
  </si>
  <si>
    <t>254754061226</t>
  </si>
  <si>
    <t>Ganze</t>
  </si>
  <si>
    <t>Kibaoni</t>
  </si>
  <si>
    <t>KE-MUR-1601-17397</t>
  </si>
  <si>
    <t>28th November,2015</t>
  </si>
  <si>
    <t>17th January,2016</t>
  </si>
  <si>
    <t>Charles Maina Kamau</t>
  </si>
  <si>
    <t>12668417</t>
  </si>
  <si>
    <t>727627060</t>
  </si>
  <si>
    <t>Ngelelya</t>
  </si>
  <si>
    <t>KE-KAJ-1809-27792</t>
  </si>
  <si>
    <t>12th August,2018</t>
  </si>
  <si>
    <t>20th September,2018</t>
  </si>
  <si>
    <t>Makokha Barasa</t>
  </si>
  <si>
    <t>733963674</t>
  </si>
  <si>
    <t>Noonkopir</t>
  </si>
  <si>
    <t>KE-MUR-1805-24904</t>
  </si>
  <si>
    <t>10th April,2018</t>
  </si>
  <si>
    <t>Limited Kefa Garden</t>
  </si>
  <si>
    <t>701408107</t>
  </si>
  <si>
    <t>Mitiini</t>
  </si>
  <si>
    <t>KE-KIR-1909-25416</t>
  </si>
  <si>
    <t>11th August,2019</t>
  </si>
  <si>
    <t>11th September,2019</t>
  </si>
  <si>
    <t>Mwangi Nancy Nyawira</t>
  </si>
  <si>
    <t>23367355</t>
  </si>
  <si>
    <t>710564176</t>
  </si>
  <si>
    <t>797296669</t>
  </si>
  <si>
    <t>Koroma</t>
  </si>
  <si>
    <t>Ubui</t>
  </si>
  <si>
    <t>KE-KIL-2012-25196</t>
  </si>
  <si>
    <t>14th November,2020</t>
  </si>
  <si>
    <t>8th December,2020</t>
  </si>
  <si>
    <t>Ruber Abdul Malik</t>
  </si>
  <si>
    <t>20492566</t>
  </si>
  <si>
    <t>254708848002</t>
  </si>
  <si>
    <t>Kikambala</t>
  </si>
  <si>
    <t>Msumarini</t>
  </si>
  <si>
    <t>KE-MER-1707-19582</t>
  </si>
  <si>
    <t>12th May,2017</t>
  </si>
  <si>
    <t>Gichara Samuel Mutabari</t>
  </si>
  <si>
    <t>21196332</t>
  </si>
  <si>
    <t>723768061</t>
  </si>
  <si>
    <t>732934849</t>
  </si>
  <si>
    <t>Laithichii</t>
  </si>
  <si>
    <t>Anderson Tuva</t>
  </si>
  <si>
    <t>738923711</t>
  </si>
  <si>
    <t>KE-THA-1707-19578</t>
  </si>
  <si>
    <t>17th May,2017</t>
  </si>
  <si>
    <t>6th July,2017</t>
  </si>
  <si>
    <t>Gitonga Mbabu Tyres</t>
  </si>
  <si>
    <t>27872500</t>
  </si>
  <si>
    <t>71815705</t>
  </si>
  <si>
    <t>Mugaani</t>
  </si>
  <si>
    <t>797594055</t>
  </si>
  <si>
    <t>KE-THA-1708-19580</t>
  </si>
  <si>
    <t>Ashford Ntiba Micheni</t>
  </si>
  <si>
    <t>5099887</t>
  </si>
  <si>
    <t>710465157</t>
  </si>
  <si>
    <t>Ikaani</t>
  </si>
  <si>
    <t>254738923711</t>
  </si>
  <si>
    <t>KE-MER-1707-19583</t>
  </si>
  <si>
    <t>4th April,2017</t>
  </si>
  <si>
    <t>9th July,2017</t>
  </si>
  <si>
    <t>Mutuma Thiringi Nathan</t>
  </si>
  <si>
    <t>22867511</t>
  </si>
  <si>
    <t>254723931300</t>
  </si>
  <si>
    <t>Kileleene</t>
  </si>
  <si>
    <t>KE-KIS-1812-26297</t>
  </si>
  <si>
    <t>29th October,2018</t>
  </si>
  <si>
    <t>18th December,2018</t>
  </si>
  <si>
    <t>Aluodo Moses</t>
  </si>
  <si>
    <t>722797706</t>
  </si>
  <si>
    <t>KE-KIA-2008-28528</t>
  </si>
  <si>
    <t>15th August,2020</t>
  </si>
  <si>
    <t>19th August,2020</t>
  </si>
  <si>
    <t>Ngigi Peter</t>
  </si>
  <si>
    <t>10811008</t>
  </si>
  <si>
    <t>+254724503446</t>
  </si>
  <si>
    <t>724229933</t>
  </si>
  <si>
    <t>724503446</t>
  </si>
  <si>
    <t>Kwa Wanene</t>
  </si>
  <si>
    <t>KE-KIA-1806-23696</t>
  </si>
  <si>
    <t>25th April,2018</t>
  </si>
  <si>
    <t>14th June,2018</t>
  </si>
  <si>
    <t>Njenga Agnes Nyambura</t>
  </si>
  <si>
    <t>22930715</t>
  </si>
  <si>
    <t>721691938</t>
  </si>
  <si>
    <t>711691938</t>
  </si>
  <si>
    <t>Kanyarere</t>
  </si>
  <si>
    <t>Kwamagu</t>
  </si>
  <si>
    <t>Andrew Tunui</t>
  </si>
  <si>
    <t>KE-KIA-1808-28083</t>
  </si>
  <si>
    <t>24th July,2018</t>
  </si>
  <si>
    <t>26th August,2018</t>
  </si>
  <si>
    <t>Kabuche Mary Muthoni</t>
  </si>
  <si>
    <t>229807</t>
  </si>
  <si>
    <t>721274484</t>
  </si>
  <si>
    <t>720337842</t>
  </si>
  <si>
    <t>KE-KIA-1804-024697</t>
  </si>
  <si>
    <t>4th March,2018</t>
  </si>
  <si>
    <t>23rd April,2018</t>
  </si>
  <si>
    <t>Mwiruri James Mwangi</t>
  </si>
  <si>
    <t>8844954</t>
  </si>
  <si>
    <t>786532553</t>
  </si>
  <si>
    <t>Kithokoni</t>
  </si>
  <si>
    <t>KE-KIA-1808-24699</t>
  </si>
  <si>
    <t>11th July,2018</t>
  </si>
  <si>
    <t>14th August,2018</t>
  </si>
  <si>
    <t>Nginge Nancy Wanjiru</t>
  </si>
  <si>
    <t>6595138</t>
  </si>
  <si>
    <t>723389671</t>
  </si>
  <si>
    <t>Guthokoni</t>
  </si>
  <si>
    <t>Gathai</t>
  </si>
  <si>
    <t>KE-KIA-1809-024695</t>
  </si>
  <si>
    <t>16th July,2018</t>
  </si>
  <si>
    <t>4th September,2018</t>
  </si>
  <si>
    <t>Ndungu Samuel</t>
  </si>
  <si>
    <t>11594252</t>
  </si>
  <si>
    <t>0724429342</t>
  </si>
  <si>
    <t>Raiguti</t>
  </si>
  <si>
    <t>KE-KIA-1810-24701</t>
  </si>
  <si>
    <t>18th September,2018</t>
  </si>
  <si>
    <t>16th October,2018</t>
  </si>
  <si>
    <t>Namalwa Geoffrey Khahemba</t>
  </si>
  <si>
    <t>31204893</t>
  </si>
  <si>
    <t>728097045</t>
  </si>
  <si>
    <t>Darambana</t>
  </si>
  <si>
    <t>KE-KIA-1810-024698</t>
  </si>
  <si>
    <t>26th October,2018</t>
  </si>
  <si>
    <t>Mwaniki Grace Wanjiru</t>
  </si>
  <si>
    <t>23612835</t>
  </si>
  <si>
    <t>0715354037</t>
  </si>
  <si>
    <t>792194026</t>
  </si>
  <si>
    <t>Givai-Ni</t>
  </si>
  <si>
    <t>KE-MUR-1808-24913</t>
  </si>
  <si>
    <t>7th July,2018</t>
  </si>
  <si>
    <t>15th August,2018</t>
  </si>
  <si>
    <t>Gikonyo James Kariuki</t>
  </si>
  <si>
    <t>723167600</t>
  </si>
  <si>
    <t>725175822</t>
  </si>
  <si>
    <t>713470349</t>
  </si>
  <si>
    <t>Iringuini</t>
  </si>
  <si>
    <t>Kihanga</t>
  </si>
  <si>
    <t>Anthony Mwai Mukunga</t>
  </si>
  <si>
    <t>726547597</t>
  </si>
  <si>
    <t>KE-NAK-2003-27381</t>
  </si>
  <si>
    <t>28th January,2020</t>
  </si>
  <si>
    <t>5th March,2020</t>
  </si>
  <si>
    <t>Benard Wambogo</t>
  </si>
  <si>
    <t>29704860</t>
  </si>
  <si>
    <t>254720942464</t>
  </si>
  <si>
    <t>723666289</t>
  </si>
  <si>
    <t>Mchangaa</t>
  </si>
  <si>
    <t>254722878722</t>
  </si>
  <si>
    <t>KE-NAK-2101-27388</t>
  </si>
  <si>
    <t>20th November,2020</t>
  </si>
  <si>
    <t>11th January,2021</t>
  </si>
  <si>
    <t>Mwangi Kamau Boniface</t>
  </si>
  <si>
    <t>5712072</t>
  </si>
  <si>
    <t>254720125156</t>
  </si>
  <si>
    <t>Elmentaita</t>
  </si>
  <si>
    <t>Elementata center</t>
  </si>
  <si>
    <t>KE-NYA-1812-24419</t>
  </si>
  <si>
    <t>8th July,2018</t>
  </si>
  <si>
    <t>1st December,2018</t>
  </si>
  <si>
    <t>Njoronge David Ngaruiya</t>
  </si>
  <si>
    <t>8757638</t>
  </si>
  <si>
    <t>795633811</t>
  </si>
  <si>
    <t>Mutenguri</t>
  </si>
  <si>
    <t>KE-NAK-1804-0</t>
  </si>
  <si>
    <t>27th February,2018</t>
  </si>
  <si>
    <t>4th April,2018</t>
  </si>
  <si>
    <t>Miriam Munyoro Wangari</t>
  </si>
  <si>
    <t>0711886272</t>
  </si>
  <si>
    <t>705839994</t>
  </si>
  <si>
    <t>Nakuru East</t>
  </si>
  <si>
    <t>Pipeline</t>
  </si>
  <si>
    <t>722878722</t>
  </si>
  <si>
    <t>KE-NAK-1808-17695</t>
  </si>
  <si>
    <t>29th June,2018</t>
  </si>
  <si>
    <t>18th August,2018</t>
  </si>
  <si>
    <t>Maina Muhoro Maina</t>
  </si>
  <si>
    <t>1143072</t>
  </si>
  <si>
    <t>702446693</t>
  </si>
  <si>
    <t>701391648</t>
  </si>
  <si>
    <t>Mathare</t>
  </si>
  <si>
    <t>KE-NYA-1811-24418</t>
  </si>
  <si>
    <t>28th November,2018</t>
  </si>
  <si>
    <t>Gichomo Mary Wambui</t>
  </si>
  <si>
    <t>24502545</t>
  </si>
  <si>
    <t>714681509</t>
  </si>
  <si>
    <t>Kinyahwe</t>
  </si>
  <si>
    <t>KE-NAK-1804-17688</t>
  </si>
  <si>
    <t>20th April,2018</t>
  </si>
  <si>
    <t>Lucy Karanja Wanjiku</t>
  </si>
  <si>
    <t>4271950</t>
  </si>
  <si>
    <t>72178458</t>
  </si>
  <si>
    <t>721784588</t>
  </si>
  <si>
    <t>Section 58</t>
  </si>
  <si>
    <t>KE-NAK-1709-17686</t>
  </si>
  <si>
    <t>22nd July,2017</t>
  </si>
  <si>
    <t>10th September,2017</t>
  </si>
  <si>
    <t>Mubia Milka</t>
  </si>
  <si>
    <t>9688692</t>
  </si>
  <si>
    <t>742817010</t>
  </si>
  <si>
    <t>Kerima</t>
  </si>
  <si>
    <t>KE-NAK-2101-27387</t>
  </si>
  <si>
    <t>7th December,2020</t>
  </si>
  <si>
    <t>17th January,2021</t>
  </si>
  <si>
    <t>Irungu Damaris</t>
  </si>
  <si>
    <t>1277527</t>
  </si>
  <si>
    <t>254720414526</t>
  </si>
  <si>
    <t>254722558861</t>
  </si>
  <si>
    <t>Free Area</t>
  </si>
  <si>
    <t>Shiners girls</t>
  </si>
  <si>
    <t>KE-NAK-1807-17694</t>
  </si>
  <si>
    <t>3rd July,2018</t>
  </si>
  <si>
    <t>19th July,2018</t>
  </si>
  <si>
    <t>Wahigwa Wathuo Joseph</t>
  </si>
  <si>
    <t>2156290</t>
  </si>
  <si>
    <t>727372003</t>
  </si>
  <si>
    <t>KE-NAK-1807-17693</t>
  </si>
  <si>
    <t>7th June,2018</t>
  </si>
  <si>
    <t>15th July,2018</t>
  </si>
  <si>
    <t>Ndungu Njama Paul</t>
  </si>
  <si>
    <t>35617587</t>
  </si>
  <si>
    <t>720989074</t>
  </si>
  <si>
    <t>Kwa Mungai</t>
  </si>
  <si>
    <t>KE-NAK-1709-17692</t>
  </si>
  <si>
    <t>27th July,2017</t>
  </si>
  <si>
    <t>18th September,2017</t>
  </si>
  <si>
    <t>Kamau Kamau N</t>
  </si>
  <si>
    <t>4511698</t>
  </si>
  <si>
    <t>724893529</t>
  </si>
  <si>
    <t>713862631</t>
  </si>
  <si>
    <t>KE-NAK-1903-24420</t>
  </si>
  <si>
    <t>25th February,2019</t>
  </si>
  <si>
    <t>3rd March,2019</t>
  </si>
  <si>
    <t>Mwangi Patrick Chege</t>
  </si>
  <si>
    <t>13753454</t>
  </si>
  <si>
    <t>728788905</t>
  </si>
  <si>
    <t>702205829</t>
  </si>
  <si>
    <t>Wanyororoa</t>
  </si>
  <si>
    <t>KE-NAK-1903-24421</t>
  </si>
  <si>
    <t>6th February,2019</t>
  </si>
  <si>
    <t>12th March,2019</t>
  </si>
  <si>
    <t>Gwaro Linet Kemunto</t>
  </si>
  <si>
    <t>9643240</t>
  </si>
  <si>
    <t>723932949</t>
  </si>
  <si>
    <t>KE-NAK-1711-17689</t>
  </si>
  <si>
    <t>27th October,2017</t>
  </si>
  <si>
    <t>7th November,2017</t>
  </si>
  <si>
    <t>John Kiritu M</t>
  </si>
  <si>
    <t>800519</t>
  </si>
  <si>
    <t>722822458</t>
  </si>
  <si>
    <t>Upper Heshima</t>
  </si>
  <si>
    <t>KE-NAK-1802-17690</t>
  </si>
  <si>
    <t>14th January,2018</t>
  </si>
  <si>
    <t>Jane Nyambura Kairu</t>
  </si>
  <si>
    <t>2307349</t>
  </si>
  <si>
    <t>713640844</t>
  </si>
  <si>
    <t>722801547</t>
  </si>
  <si>
    <t>KE-NAK-1903-26075</t>
  </si>
  <si>
    <t>13th February,2019</t>
  </si>
  <si>
    <t>6th March,2019</t>
  </si>
  <si>
    <t>Agnes Kamau Muthoni</t>
  </si>
  <si>
    <t>2250271</t>
  </si>
  <si>
    <t>254708404054</t>
  </si>
  <si>
    <t>Mastoo</t>
  </si>
  <si>
    <t>KE-NAK-1903-26079</t>
  </si>
  <si>
    <t>14th March,2019</t>
  </si>
  <si>
    <t>Chepkwony Chepngeno Edna</t>
  </si>
  <si>
    <t>2760249</t>
  </si>
  <si>
    <t>254721399266</t>
  </si>
  <si>
    <t>KE-LAI-1910-27676</t>
  </si>
  <si>
    <t>15th August,2019</t>
  </si>
  <si>
    <t>9th October,2019</t>
  </si>
  <si>
    <t>Wangombe Samuel Waweru</t>
  </si>
  <si>
    <t>13728686</t>
  </si>
  <si>
    <t>254724298681</t>
  </si>
  <si>
    <t>Muhonia</t>
  </si>
  <si>
    <t>Kiafunda</t>
  </si>
  <si>
    <t>KE-NAK-1804-17691</t>
  </si>
  <si>
    <t>3rd February,2018</t>
  </si>
  <si>
    <t>13th April,2018</t>
  </si>
  <si>
    <t>Abel Joel Ajega</t>
  </si>
  <si>
    <t>26402630</t>
  </si>
  <si>
    <t>254711626685</t>
  </si>
  <si>
    <t>711626685</t>
  </si>
  <si>
    <t>Posta</t>
  </si>
  <si>
    <t>KE-NAK-1903-26077</t>
  </si>
  <si>
    <t>18th January,2019</t>
  </si>
  <si>
    <t>Leck Muhoro</t>
  </si>
  <si>
    <t>7152730</t>
  </si>
  <si>
    <t>254723416861</t>
  </si>
  <si>
    <t>Ndudori</t>
  </si>
  <si>
    <t>Wanyororo A</t>
  </si>
  <si>
    <t>KE-KIA-1602-15969</t>
  </si>
  <si>
    <t>13th December,2015</t>
  </si>
  <si>
    <t>1st February,2016</t>
  </si>
  <si>
    <t>Evans Thuo Karanjah</t>
  </si>
  <si>
    <t>14687610</t>
  </si>
  <si>
    <t>721500267</t>
  </si>
  <si>
    <t>Kamahindu</t>
  </si>
  <si>
    <t>Kithogoyo</t>
  </si>
  <si>
    <t>KE-THA-1903-25621</t>
  </si>
  <si>
    <t>15th February,2019</t>
  </si>
  <si>
    <t>9th March,2019</t>
  </si>
  <si>
    <t>Kariuki Njoka Albino</t>
  </si>
  <si>
    <t>22080742</t>
  </si>
  <si>
    <t>254733845407</t>
  </si>
  <si>
    <t>723741826</t>
  </si>
  <si>
    <t>KE-NAK-1806-17697</t>
  </si>
  <si>
    <t>28th May,2018</t>
  </si>
  <si>
    <t>30th June,2018</t>
  </si>
  <si>
    <t>Kiruthi Komu Martin</t>
  </si>
  <si>
    <t>8106237</t>
  </si>
  <si>
    <t>722696944</t>
  </si>
  <si>
    <t>727449976</t>
  </si>
  <si>
    <t>KE-NAK-1806-17696</t>
  </si>
  <si>
    <t>27th May,2018</t>
  </si>
  <si>
    <t>21st June,2018</t>
  </si>
  <si>
    <t>Phyllis Wamboi Ngige</t>
  </si>
  <si>
    <t>3628334</t>
  </si>
  <si>
    <t>722854762</t>
  </si>
  <si>
    <t>Kiti</t>
  </si>
  <si>
    <t>KE-NAK-1904-26076</t>
  </si>
  <si>
    <t>25th March,2019</t>
  </si>
  <si>
    <t>Ephantus Wacira Mugo</t>
  </si>
  <si>
    <t>2480265</t>
  </si>
  <si>
    <t>721262028</t>
  </si>
  <si>
    <t>Laney Umoja</t>
  </si>
  <si>
    <t>KE-BOM-2108-29801</t>
  </si>
  <si>
    <t>6th May,2021</t>
  </si>
  <si>
    <t>5th August,2021</t>
  </si>
  <si>
    <t>Ngetich Edward Kiprotich</t>
  </si>
  <si>
    <t>24062619</t>
  </si>
  <si>
    <t>0729598331</t>
  </si>
  <si>
    <t>Silibwet township</t>
  </si>
  <si>
    <t>Medium Size Business</t>
  </si>
  <si>
    <t>KE-BOM-2108-29802</t>
  </si>
  <si>
    <t>11th December,2020</t>
  </si>
  <si>
    <t>Rotich Richard Kipkorir</t>
  </si>
  <si>
    <t>12553734</t>
  </si>
  <si>
    <t>720665685</t>
  </si>
  <si>
    <t>254720665685</t>
  </si>
  <si>
    <t>KE-NAK-1907-27662</t>
  </si>
  <si>
    <t>7th June,2019</t>
  </si>
  <si>
    <t>17th July,2019</t>
  </si>
  <si>
    <t>Veronica Chege</t>
  </si>
  <si>
    <t>479889</t>
  </si>
  <si>
    <t>0721673189</t>
  </si>
  <si>
    <t>726324729</t>
  </si>
  <si>
    <t>Store Mbili</t>
  </si>
  <si>
    <t>Ngoriga</t>
  </si>
  <si>
    <t>KE-NAK-1903-26074</t>
  </si>
  <si>
    <t>9th February,2019</t>
  </si>
  <si>
    <t>18th March,2019</t>
  </si>
  <si>
    <t>Kibe Maara Stephen</t>
  </si>
  <si>
    <t>2374106</t>
  </si>
  <si>
    <t>254710321925</t>
  </si>
  <si>
    <t>KE-NAK-1712-17698</t>
  </si>
  <si>
    <t>9th September,2017</t>
  </si>
  <si>
    <t>Kiptum Kipkogei Viola</t>
  </si>
  <si>
    <t>12937500</t>
  </si>
  <si>
    <t>710137201</t>
  </si>
  <si>
    <t>722780011</t>
  </si>
  <si>
    <t>Olive Center</t>
  </si>
  <si>
    <t>KE-KIS-1904-25121</t>
  </si>
  <si>
    <t>13th April,2019</t>
  </si>
  <si>
    <t>19th April,2019</t>
  </si>
  <si>
    <t>Christine Athing Awuor</t>
  </si>
  <si>
    <t>32795461</t>
  </si>
  <si>
    <t>0705915262</t>
  </si>
  <si>
    <t>739887909</t>
  </si>
  <si>
    <t>Kochieng</t>
  </si>
  <si>
    <t>Alpha Foundation</t>
  </si>
  <si>
    <t>Athing Otieno</t>
  </si>
  <si>
    <t>726352526</t>
  </si>
  <si>
    <t>Home Biogas</t>
  </si>
  <si>
    <t>KE-KIS-1905-25122</t>
  </si>
  <si>
    <t>15th April,2019</t>
  </si>
  <si>
    <t>Okiro Okiro Solomon</t>
  </si>
  <si>
    <t>10843438</t>
  </si>
  <si>
    <t>254722419577</t>
  </si>
  <si>
    <t>KE-KER-1709-26223</t>
  </si>
  <si>
    <t>13th June,2017</t>
  </si>
  <si>
    <t>Lelgo Jane</t>
  </si>
  <si>
    <t>5722438</t>
  </si>
  <si>
    <t>704412873</t>
  </si>
  <si>
    <t>Benard Kirui</t>
  </si>
  <si>
    <t>KE-KER-1709-25297</t>
  </si>
  <si>
    <t>5th June,2017</t>
  </si>
  <si>
    <t>5th September,2017</t>
  </si>
  <si>
    <t>Kikwai Milka</t>
  </si>
  <si>
    <t>28616476</t>
  </si>
  <si>
    <t>0704830311</t>
  </si>
  <si>
    <t>728517832</t>
  </si>
  <si>
    <t>KE-KER-1811-25310</t>
  </si>
  <si>
    <t>29th November,2018</t>
  </si>
  <si>
    <t>Chumo Rusi</t>
  </si>
  <si>
    <t>35739967</t>
  </si>
  <si>
    <t>706115813</t>
  </si>
  <si>
    <t>KE-KER-1906-25355</t>
  </si>
  <si>
    <t>30th November,2018</t>
  </si>
  <si>
    <t>15th June,2019</t>
  </si>
  <si>
    <t>Leah Sigei Cherotich</t>
  </si>
  <si>
    <t>21209795</t>
  </si>
  <si>
    <t>254796257733</t>
  </si>
  <si>
    <t>KE-KER-1907-24867</t>
  </si>
  <si>
    <t>21st August,2018</t>
  </si>
  <si>
    <t>12th July,2019</t>
  </si>
  <si>
    <t>Mutai Harriet Cherotich</t>
  </si>
  <si>
    <t>28576468</t>
  </si>
  <si>
    <t>0702077639</t>
  </si>
  <si>
    <t>796917297</t>
  </si>
  <si>
    <t>KE-KER-1906-24861</t>
  </si>
  <si>
    <t>20th December,2018</t>
  </si>
  <si>
    <t>5th June,2019</t>
  </si>
  <si>
    <t>Lessan Eunice Chepngetich</t>
  </si>
  <si>
    <t>8658585</t>
  </si>
  <si>
    <t>0703404282</t>
  </si>
  <si>
    <t>KE-KER-1907-24858</t>
  </si>
  <si>
    <t>16th March,2019</t>
  </si>
  <si>
    <t>30th July,2019</t>
  </si>
  <si>
    <t>Koech Joyce Chelangat</t>
  </si>
  <si>
    <t>20324836</t>
  </si>
  <si>
    <t>254705528372</t>
  </si>
  <si>
    <t>KE-KER-1907-24859</t>
  </si>
  <si>
    <t>2nd July,2019</t>
  </si>
  <si>
    <t>Yegon Recho</t>
  </si>
  <si>
    <t>9778530</t>
  </si>
  <si>
    <t>254786739080</t>
  </si>
  <si>
    <t>KE-KER-1908-24868</t>
  </si>
  <si>
    <t>7th August,2019</t>
  </si>
  <si>
    <t>Ngeny Recho Chepkemoi</t>
  </si>
  <si>
    <t>9578949</t>
  </si>
  <si>
    <t>254710319697</t>
  </si>
  <si>
    <t>KE-KER-2011-27951</t>
  </si>
  <si>
    <t>10th February,2019</t>
  </si>
  <si>
    <t>15th November,2020</t>
  </si>
  <si>
    <t>Kurgat Lydia</t>
  </si>
  <si>
    <t>30395130</t>
  </si>
  <si>
    <t>254717611152</t>
  </si>
  <si>
    <t>KE-KER-1803-26238</t>
  </si>
  <si>
    <t>15th March,2018</t>
  </si>
  <si>
    <t>Bett Sally C</t>
  </si>
  <si>
    <t>26091595</t>
  </si>
  <si>
    <t>705532466</t>
  </si>
  <si>
    <t>KE-KER-2009-26645</t>
  </si>
  <si>
    <t>20th July,2019</t>
  </si>
  <si>
    <t>30th September,2020</t>
  </si>
  <si>
    <t>Chelangat Nancy</t>
  </si>
  <si>
    <t>254724162020</t>
  </si>
  <si>
    <t>Benjamin Cheruiyot</t>
  </si>
  <si>
    <t>Benjamin</t>
  </si>
  <si>
    <t>KE-KER-2010-27959</t>
  </si>
  <si>
    <t>10th October,2020</t>
  </si>
  <si>
    <t>Chesang Naomi</t>
  </si>
  <si>
    <t>24662699</t>
  </si>
  <si>
    <t>254706115845</t>
  </si>
  <si>
    <t>KE-KER-1807-25304</t>
  </si>
  <si>
    <t>Tonui Jane</t>
  </si>
  <si>
    <t>20325538</t>
  </si>
  <si>
    <t>711380895</t>
  </si>
  <si>
    <t>706490066</t>
  </si>
  <si>
    <t>KE-KER-1801-25350</t>
  </si>
  <si>
    <t>27th November,2017</t>
  </si>
  <si>
    <t>Koech Elizabeth</t>
  </si>
  <si>
    <t>710907386</t>
  </si>
  <si>
    <t>720091630</t>
  </si>
  <si>
    <t>KE-KER-1807-25386</t>
  </si>
  <si>
    <t>14th April,2018</t>
  </si>
  <si>
    <t>Byomdo Jane</t>
  </si>
  <si>
    <t>7626380</t>
  </si>
  <si>
    <t>0712401726</t>
  </si>
  <si>
    <t>KE-KER-1906-25313</t>
  </si>
  <si>
    <t>24th January,2019</t>
  </si>
  <si>
    <t>29th June,2019</t>
  </si>
  <si>
    <t>Mosop Christine Chepkirui</t>
  </si>
  <si>
    <t>3866755</t>
  </si>
  <si>
    <t>254712320247</t>
  </si>
  <si>
    <t>710651470</t>
  </si>
  <si>
    <t>KE-KER-1908-25366</t>
  </si>
  <si>
    <t>24th March,2019</t>
  </si>
  <si>
    <t>10th August,2019</t>
  </si>
  <si>
    <t>Chebet Mercy</t>
  </si>
  <si>
    <t>25990951</t>
  </si>
  <si>
    <t>254727790108</t>
  </si>
  <si>
    <t>KE-KER-1906-24866</t>
  </si>
  <si>
    <t>30th June,2019</t>
  </si>
  <si>
    <t>Veronica Chepngetich</t>
  </si>
  <si>
    <t>32296893</t>
  </si>
  <si>
    <t>254710432110</t>
  </si>
  <si>
    <t>KE-KER-1907-24865</t>
  </si>
  <si>
    <t>Mutai Winnie Chepkemoi</t>
  </si>
  <si>
    <t>20332343</t>
  </si>
  <si>
    <t>0717862548</t>
  </si>
  <si>
    <t>KE-KER-1906-24857</t>
  </si>
  <si>
    <t>Mutai Naomy Cherono</t>
  </si>
  <si>
    <t>254797091550</t>
  </si>
  <si>
    <t>KE-KER-1904-25314</t>
  </si>
  <si>
    <t>27th August,2018</t>
  </si>
  <si>
    <t>Cherotich Rotich</t>
  </si>
  <si>
    <t>23994082</t>
  </si>
  <si>
    <t>254707426500</t>
  </si>
  <si>
    <t>Chilchilla</t>
  </si>
  <si>
    <t>KE-KER-1604-16201</t>
  </si>
  <si>
    <t>Remmy Bett Kipsang</t>
  </si>
  <si>
    <t>13020405</t>
  </si>
  <si>
    <t>710978774</t>
  </si>
  <si>
    <t>Chemosot</t>
  </si>
  <si>
    <t>Kapsumet</t>
  </si>
  <si>
    <t>KE-KER-1906-25319</t>
  </si>
  <si>
    <t>22nd June,2019</t>
  </si>
  <si>
    <t>Jedida Langat</t>
  </si>
  <si>
    <t>26150904</t>
  </si>
  <si>
    <t>0722100994</t>
  </si>
  <si>
    <t>728513076</t>
  </si>
  <si>
    <t>Kipsotet</t>
  </si>
  <si>
    <t>723474441</t>
  </si>
  <si>
    <t>KE-KER-2008-26628</t>
  </si>
  <si>
    <t>11th June,2020</t>
  </si>
  <si>
    <t>10th August,2020</t>
  </si>
  <si>
    <t>Kemei Kibet</t>
  </si>
  <si>
    <t>22640914</t>
  </si>
  <si>
    <t>+254732433441</t>
  </si>
  <si>
    <t>724640641</t>
  </si>
  <si>
    <t>732433441</t>
  </si>
  <si>
    <t>Chemorer</t>
  </si>
  <si>
    <t>KE-KER-1605-16202</t>
  </si>
  <si>
    <t>10th April,2016</t>
  </si>
  <si>
    <t>30th May,2016</t>
  </si>
  <si>
    <t>Charles Arap Sambu</t>
  </si>
  <si>
    <t>3227933</t>
  </si>
  <si>
    <t>722277932</t>
  </si>
  <si>
    <t>KE-KER-1708-17707</t>
  </si>
  <si>
    <t>Kirui Dickson Kipyegon</t>
  </si>
  <si>
    <t>4748212</t>
  </si>
  <si>
    <t>254722856896</t>
  </si>
  <si>
    <t>Ngecherok</t>
  </si>
  <si>
    <t>254723474441</t>
  </si>
  <si>
    <t>KE-KER-1710-23194</t>
  </si>
  <si>
    <t>30th October,2016</t>
  </si>
  <si>
    <t>30th October,2017</t>
  </si>
  <si>
    <t>Murei Patrick Kiplangat</t>
  </si>
  <si>
    <t>1770797</t>
  </si>
  <si>
    <t>717564744</t>
  </si>
  <si>
    <t>Londiani</t>
  </si>
  <si>
    <t>Kaptich</t>
  </si>
  <si>
    <t>Benson  Otieno</t>
  </si>
  <si>
    <t>254700000000</t>
  </si>
  <si>
    <t>KE-NYE-1610-23148</t>
  </si>
  <si>
    <t>12th August,2016</t>
  </si>
  <si>
    <t>1st October,2016</t>
  </si>
  <si>
    <t>Mumbura Jesse Wachira</t>
  </si>
  <si>
    <t>1882468</t>
  </si>
  <si>
    <t>725424517</t>
  </si>
  <si>
    <t>KE-NYE-1606-23149</t>
  </si>
  <si>
    <t>23rd April,2016</t>
  </si>
  <si>
    <t>Karangi Josphat Muchangi</t>
  </si>
  <si>
    <t>6418910</t>
  </si>
  <si>
    <t>726831238</t>
  </si>
  <si>
    <t>KE-KIR-1605-23137</t>
  </si>
  <si>
    <t>12th March,2016</t>
  </si>
  <si>
    <t>Gichungi Joseph Kinyua</t>
  </si>
  <si>
    <t>722352455</t>
  </si>
  <si>
    <t>KE-NYE-1610-23132</t>
  </si>
  <si>
    <t>Kuria Nicholas Ngatia</t>
  </si>
  <si>
    <t>1039184</t>
  </si>
  <si>
    <t>+254722904189</t>
  </si>
  <si>
    <t>Gathambara</t>
  </si>
  <si>
    <t>KE-NYE-1612-23133</t>
  </si>
  <si>
    <t>Murage Joseph Gichuki</t>
  </si>
  <si>
    <t>1831319</t>
  </si>
  <si>
    <t>720421401</t>
  </si>
  <si>
    <t>Icagaciri</t>
  </si>
  <si>
    <t>KE-KIS-1610-23198</t>
  </si>
  <si>
    <t>Nyansera Lilian</t>
  </si>
  <si>
    <t>24298165</t>
  </si>
  <si>
    <t>724737401</t>
  </si>
  <si>
    <t>Wanjare</t>
  </si>
  <si>
    <t>Bumwanda</t>
  </si>
  <si>
    <t>738689788</t>
  </si>
  <si>
    <t>KE-NYE-1610-23131</t>
  </si>
  <si>
    <t>Gathingi Obandia Muchori</t>
  </si>
  <si>
    <t>2314197</t>
  </si>
  <si>
    <t>722511420</t>
  </si>
  <si>
    <t>Mairuini</t>
  </si>
  <si>
    <t>KE-NYE-1610-23130</t>
  </si>
  <si>
    <t>Gathingi Isaac Iganjo</t>
  </si>
  <si>
    <t>1835819</t>
  </si>
  <si>
    <t>727805008</t>
  </si>
  <si>
    <t>KE-NYE-1610-23134</t>
  </si>
  <si>
    <t>Wambugu Solomon Muthoga</t>
  </si>
  <si>
    <t>3283843</t>
  </si>
  <si>
    <t>721780741</t>
  </si>
  <si>
    <t>KE-NYE-1706-23150</t>
  </si>
  <si>
    <t>12th April,2017</t>
  </si>
  <si>
    <t>1st June,2017</t>
  </si>
  <si>
    <t>Githinji Steven Gacheru</t>
  </si>
  <si>
    <t>25172708</t>
  </si>
  <si>
    <t>720018105</t>
  </si>
  <si>
    <t>712473942</t>
  </si>
  <si>
    <t>Kahutiri</t>
  </si>
  <si>
    <t>KE-UAS-1712-23412</t>
  </si>
  <si>
    <t>6th September,2017</t>
  </si>
  <si>
    <t>18th December,2017</t>
  </si>
  <si>
    <t>Chebii Andrew</t>
  </si>
  <si>
    <t>30251081</t>
  </si>
  <si>
    <t>703817840</t>
  </si>
  <si>
    <t>Perkera</t>
  </si>
  <si>
    <t>Bernard Ambani</t>
  </si>
  <si>
    <t>737689907</t>
  </si>
  <si>
    <t>KE-UAS-1708-23407</t>
  </si>
  <si>
    <t>26th August,2017</t>
  </si>
  <si>
    <t>David Kosgei</t>
  </si>
  <si>
    <t>7143418</t>
  </si>
  <si>
    <t>722869044</t>
  </si>
  <si>
    <t>Tuiyabei</t>
  </si>
  <si>
    <t>728447327</t>
  </si>
  <si>
    <t>KE-UAS-1809-24349</t>
  </si>
  <si>
    <t>1st September,2018</t>
  </si>
  <si>
    <t>Patroba Rutto</t>
  </si>
  <si>
    <t>0721293431</t>
  </si>
  <si>
    <t>KE-TRA-1812-24871</t>
  </si>
  <si>
    <t>10th October,2018</t>
  </si>
  <si>
    <t>4th December,2018</t>
  </si>
  <si>
    <t>Kirato Wanyonyi Wanjala</t>
  </si>
  <si>
    <t>725892946</t>
  </si>
  <si>
    <t>Murguiywo</t>
  </si>
  <si>
    <t>254728447327</t>
  </si>
  <si>
    <t>KE-BUS-1706-234010</t>
  </si>
  <si>
    <t>10th May,2017</t>
  </si>
  <si>
    <t>6th June,2017</t>
  </si>
  <si>
    <t>Ochieng Christianus Ochieng</t>
  </si>
  <si>
    <t>28167121</t>
  </si>
  <si>
    <t>702421655</t>
  </si>
  <si>
    <t>Nakaiyo</t>
  </si>
  <si>
    <t>KE-UAS-1711-23411</t>
  </si>
  <si>
    <t>6th October,2017</t>
  </si>
  <si>
    <t>25th November,2017</t>
  </si>
  <si>
    <t>Namoru Hellen</t>
  </si>
  <si>
    <t>721858853</t>
  </si>
  <si>
    <t>Kilimani</t>
  </si>
  <si>
    <t>KE-TRA-1809-27936</t>
  </si>
  <si>
    <t>8th September,2018</t>
  </si>
  <si>
    <t>Kapsioy Susan</t>
  </si>
  <si>
    <t>20672421</t>
  </si>
  <si>
    <t>720965777</t>
  </si>
  <si>
    <t>Kipyaiwan</t>
  </si>
  <si>
    <t>KE-TRA-1801-23409</t>
  </si>
  <si>
    <t>Wambaya Aggrey Wambaya</t>
  </si>
  <si>
    <t>7909877</t>
  </si>
  <si>
    <t>0713711140</t>
  </si>
  <si>
    <t>Sabata</t>
  </si>
  <si>
    <t>KE-KIA-1702-20676</t>
  </si>
  <si>
    <t>29th December,2016</t>
  </si>
  <si>
    <t>17th February,2017</t>
  </si>
  <si>
    <t>Githaiga Joseph G</t>
  </si>
  <si>
    <t>8779635</t>
  </si>
  <si>
    <t>711921646</t>
  </si>
  <si>
    <t>Ku</t>
  </si>
  <si>
    <t>Tembo</t>
  </si>
  <si>
    <t>723784968</t>
  </si>
  <si>
    <t>KE-MUR-1906-27643</t>
  </si>
  <si>
    <t>17th May,2019</t>
  </si>
  <si>
    <t>4th June,2019</t>
  </si>
  <si>
    <t>Mwangi Douglas Macharia</t>
  </si>
  <si>
    <t>2248585</t>
  </si>
  <si>
    <t>0727962287</t>
  </si>
  <si>
    <t>712733395</t>
  </si>
  <si>
    <t>KE-KIA-1609-16852</t>
  </si>
  <si>
    <t>13th July,2016</t>
  </si>
  <si>
    <t>1st September,2016</t>
  </si>
  <si>
    <t>Hiram Mburu Njoroge</t>
  </si>
  <si>
    <t>26886146</t>
  </si>
  <si>
    <t>722915186</t>
  </si>
  <si>
    <t>Mcharo</t>
  </si>
  <si>
    <t>KE-KIA-1612-16858</t>
  </si>
  <si>
    <t>Ayub Thuku Itotia</t>
  </si>
  <si>
    <t>20588329</t>
  </si>
  <si>
    <t>721543640</t>
  </si>
  <si>
    <t>Kamagabo</t>
  </si>
  <si>
    <t>Happy Valley Estate</t>
  </si>
  <si>
    <t>KE-KIA-1603-16859</t>
  </si>
  <si>
    <t>22nd January,2016</t>
  </si>
  <si>
    <t>John Chege Kanjiri</t>
  </si>
  <si>
    <t>4918688</t>
  </si>
  <si>
    <t>764581461</t>
  </si>
  <si>
    <t>KE-KIA-1703-20677</t>
  </si>
  <si>
    <t>13th January,2017</t>
  </si>
  <si>
    <t>4th March,2017</t>
  </si>
  <si>
    <t>Ndegwa John Maina</t>
  </si>
  <si>
    <t>958975</t>
  </si>
  <si>
    <t>713824898</t>
  </si>
  <si>
    <t>Murera Coffee</t>
  </si>
  <si>
    <t>KE-EMB-1903-27145</t>
  </si>
  <si>
    <t>31st January,2019</t>
  </si>
  <si>
    <t>30th March,2019</t>
  </si>
  <si>
    <t>Michael Elizabeth Wambui</t>
  </si>
  <si>
    <t>72468556</t>
  </si>
  <si>
    <t>Mukuria</t>
  </si>
  <si>
    <t>KE-EMB-1901-27149</t>
  </si>
  <si>
    <t>Karanga Catherine Wanja</t>
  </si>
  <si>
    <t>10629585</t>
  </si>
  <si>
    <t>0720612678</t>
  </si>
  <si>
    <t>725525101</t>
  </si>
  <si>
    <t>Gikuuri</t>
  </si>
  <si>
    <t>Kairimui</t>
  </si>
  <si>
    <t>KE-MUR-1905-27642</t>
  </si>
  <si>
    <t>3rd May,2019</t>
  </si>
  <si>
    <t>18th May,2019</t>
  </si>
  <si>
    <t>Njathi Charity Wairimu</t>
  </si>
  <si>
    <t>32105009</t>
  </si>
  <si>
    <t>0728130631</t>
  </si>
  <si>
    <t>Mathirika</t>
  </si>
  <si>
    <t>KE-NAK-1903-27663</t>
  </si>
  <si>
    <t>4th January,2019</t>
  </si>
  <si>
    <t>15th March,2019</t>
  </si>
  <si>
    <t>Kangethe Kanja David</t>
  </si>
  <si>
    <t>2185439</t>
  </si>
  <si>
    <t>254720748470</t>
  </si>
  <si>
    <t>Egerton Wright</t>
  </si>
  <si>
    <t>Njokerio</t>
  </si>
  <si>
    <t>KE-EMB-1901-27150</t>
  </si>
  <si>
    <t>1st January,2019</t>
  </si>
  <si>
    <t>Kagwanja Silvia</t>
  </si>
  <si>
    <t>21955956</t>
  </si>
  <si>
    <t>727757745</t>
  </si>
  <si>
    <t>711493980</t>
  </si>
  <si>
    <t>Kyeni South</t>
  </si>
  <si>
    <t>Kegonge</t>
  </si>
  <si>
    <t>KE-MER-1512-17018</t>
  </si>
  <si>
    <t>Eric Muthomi Kinyua</t>
  </si>
  <si>
    <t>24821617</t>
  </si>
  <si>
    <t>720493482</t>
  </si>
  <si>
    <t>Upper chure</t>
  </si>
  <si>
    <t>KE-MUR-1611-17022</t>
  </si>
  <si>
    <t>12th September,2016</t>
  </si>
  <si>
    <t>1st November,2016</t>
  </si>
  <si>
    <t>Maina Lucy Wanjiru</t>
  </si>
  <si>
    <t>73914842</t>
  </si>
  <si>
    <t>Gitungi</t>
  </si>
  <si>
    <t>Karunge</t>
  </si>
  <si>
    <t>KE-KIA-1612-16768</t>
  </si>
  <si>
    <t>Mariah Mugure</t>
  </si>
  <si>
    <t>722423542</t>
  </si>
  <si>
    <t>KE-BOM-1512-16789</t>
  </si>
  <si>
    <t>Geofrey Kipngeno</t>
  </si>
  <si>
    <t>727963912</t>
  </si>
  <si>
    <t>Chepalungu</t>
  </si>
  <si>
    <t>Kaboson</t>
  </si>
  <si>
    <t>KE-HOM-1603-16800</t>
  </si>
  <si>
    <t>10th March,2016</t>
  </si>
  <si>
    <t>20th March,2016</t>
  </si>
  <si>
    <t>Hilda Abade</t>
  </si>
  <si>
    <t>3492805</t>
  </si>
  <si>
    <t>720851648</t>
  </si>
  <si>
    <t>Mbita</t>
  </si>
  <si>
    <t>Kasgunga</t>
  </si>
  <si>
    <t>Kasuunga</t>
  </si>
  <si>
    <t>KE-KAJ-1609-16819</t>
  </si>
  <si>
    <t>Betty Onyango</t>
  </si>
  <si>
    <t>11222728</t>
  </si>
  <si>
    <t>711424319</t>
  </si>
  <si>
    <t>KE-MER-1612-16821</t>
  </si>
  <si>
    <t>Christine ( Meru Demo Site)</t>
  </si>
  <si>
    <t>710941548</t>
  </si>
  <si>
    <t>KE-KIA-1611-16832</t>
  </si>
  <si>
    <t>20th November,2016</t>
  </si>
  <si>
    <t>Rudolf Mwangi</t>
  </si>
  <si>
    <t>721576347</t>
  </si>
  <si>
    <t>KE-BUS-1610-16837</t>
  </si>
  <si>
    <t>Diana Olega</t>
  </si>
  <si>
    <t>725425455</t>
  </si>
  <si>
    <t>KE-KIS-1610-16845</t>
  </si>
  <si>
    <t>Mama Fibi Ochola</t>
  </si>
  <si>
    <t>8974393</t>
  </si>
  <si>
    <t>728358555</t>
  </si>
  <si>
    <t>Kawere</t>
  </si>
  <si>
    <t>KE-KIA-1712-16846</t>
  </si>
  <si>
    <t>Margaret Gathoni</t>
  </si>
  <si>
    <t>33453711</t>
  </si>
  <si>
    <t>720323138</t>
  </si>
  <si>
    <t>KE-KAJ-1512-16815</t>
  </si>
  <si>
    <t>Kirui John</t>
  </si>
  <si>
    <t>720705024</t>
  </si>
  <si>
    <t>KE-KIA-1612-17487</t>
  </si>
  <si>
    <t>Martha Wambui</t>
  </si>
  <si>
    <t>25946495</t>
  </si>
  <si>
    <t>+254726652605</t>
  </si>
  <si>
    <t>KE-KIT-1702-17520</t>
  </si>
  <si>
    <t>Richard Mwalu Muithya</t>
  </si>
  <si>
    <t>72134715</t>
  </si>
  <si>
    <t>Lower Yatta</t>
  </si>
  <si>
    <t>Yatta  Kwavonza</t>
  </si>
  <si>
    <t>Kathome</t>
  </si>
  <si>
    <t>KE-MAC-1612-17383</t>
  </si>
  <si>
    <t>20th December,2016</t>
  </si>
  <si>
    <t>30th December,2016</t>
  </si>
  <si>
    <t>Alfred Kitolo</t>
  </si>
  <si>
    <t>35718173</t>
  </si>
  <si>
    <t>734828402</t>
  </si>
  <si>
    <t>Kyethei</t>
  </si>
  <si>
    <t>Mikuyuni</t>
  </si>
  <si>
    <t>KE-KIT-1612-17393</t>
  </si>
  <si>
    <t>Augustine Mutua Mutuvi</t>
  </si>
  <si>
    <t>273824</t>
  </si>
  <si>
    <t>72650860</t>
  </si>
  <si>
    <t>Kanyangi</t>
  </si>
  <si>
    <t>Kyuani</t>
  </si>
  <si>
    <t>KE-KIT-1702-17429</t>
  </si>
  <si>
    <t>Gideon Mutisya Ngambi</t>
  </si>
  <si>
    <t>360292</t>
  </si>
  <si>
    <t>721654826</t>
  </si>
  <si>
    <t>Kwavoza</t>
  </si>
  <si>
    <t>Kamanyi</t>
  </si>
  <si>
    <t>KE-KIT-1702-17448</t>
  </si>
  <si>
    <t>Japheth Kula Mulewa</t>
  </si>
  <si>
    <t>722292061</t>
  </si>
  <si>
    <t>Maungu</t>
  </si>
  <si>
    <t>KE-KIT-1702-17450</t>
  </si>
  <si>
    <t>Jenniffer Kavenge Mutinda</t>
  </si>
  <si>
    <t>10829910</t>
  </si>
  <si>
    <t>720429266</t>
  </si>
  <si>
    <t>Kamwanyi</t>
  </si>
  <si>
    <t>KE-KIT-1612-17455</t>
  </si>
  <si>
    <t>John Munyoli Nyamai</t>
  </si>
  <si>
    <t>11050368</t>
  </si>
  <si>
    <t>+254710779596</t>
  </si>
  <si>
    <t>Syomuza</t>
  </si>
  <si>
    <t>KE-KIT-1702-17463</t>
  </si>
  <si>
    <t>Joseph Kyando Njia</t>
  </si>
  <si>
    <t>11520453</t>
  </si>
  <si>
    <t>72700406</t>
  </si>
  <si>
    <t>Kawongo Nthengu</t>
  </si>
  <si>
    <t>KE-KIT-1703-17467</t>
  </si>
  <si>
    <t>19th March,2017</t>
  </si>
  <si>
    <t>Josephat Mwengi King'Oto</t>
  </si>
  <si>
    <t>1906009</t>
  </si>
  <si>
    <t>+254724738791</t>
  </si>
  <si>
    <t>Kwavenza</t>
  </si>
  <si>
    <t>Kawengo</t>
  </si>
  <si>
    <t>Nzeve</t>
  </si>
  <si>
    <t>KE-BOM-1702-17470</t>
  </si>
  <si>
    <t>Joyce Chelangat Maritim</t>
  </si>
  <si>
    <t>9308723</t>
  </si>
  <si>
    <t>0722567196</t>
  </si>
  <si>
    <t>Siongiroi</t>
  </si>
  <si>
    <t>Chematundy</t>
  </si>
  <si>
    <t>KE-NYE-1610-17478</t>
  </si>
  <si>
    <t>Lydiah Nyakuai Mwangi</t>
  </si>
  <si>
    <t>22308768</t>
  </si>
  <si>
    <t>724628752</t>
  </si>
  <si>
    <t>Lusoi</t>
  </si>
  <si>
    <t>KE-NYE-1709-21983</t>
  </si>
  <si>
    <t>Stephen Ndungu Waweru</t>
  </si>
  <si>
    <t>23234184</t>
  </si>
  <si>
    <t>723584850</t>
  </si>
  <si>
    <t>Kariki</t>
  </si>
  <si>
    <t>254722700530</t>
  </si>
  <si>
    <t>KE-KAJ-1705-22026</t>
  </si>
  <si>
    <t>12th March,2017</t>
  </si>
  <si>
    <t>1st May,2017</t>
  </si>
  <si>
    <t>Nthiga Patrick Munyi</t>
  </si>
  <si>
    <t>8291587</t>
  </si>
  <si>
    <t>254721214007</t>
  </si>
  <si>
    <t>Kunde Road</t>
  </si>
  <si>
    <t>KE-MAK-1804-22151</t>
  </si>
  <si>
    <t>8th March,2018</t>
  </si>
  <si>
    <t>27th April,2018</t>
  </si>
  <si>
    <t>Kyonda Martina Kyonda</t>
  </si>
  <si>
    <t>3020545</t>
  </si>
  <si>
    <t>723418519</t>
  </si>
  <si>
    <t>727007763</t>
  </si>
  <si>
    <t>Syatu</t>
  </si>
  <si>
    <t>715836763</t>
  </si>
  <si>
    <t>KE-KIL-1605-21979</t>
  </si>
  <si>
    <t>5th April,2016</t>
  </si>
  <si>
    <t>21st May,2016</t>
  </si>
  <si>
    <t>Eco World Watamu Eco World Watamu Eco World Watamu</t>
  </si>
  <si>
    <t>721275818</t>
  </si>
  <si>
    <t>Arabuko Sokoke Forest</t>
  </si>
  <si>
    <t>Watamu</t>
  </si>
  <si>
    <t>Dabaso</t>
  </si>
  <si>
    <t>KE-SAM-1610-16816</t>
  </si>
  <si>
    <t>Jeff</t>
  </si>
  <si>
    <t>728419701</t>
  </si>
  <si>
    <t>Koor</t>
  </si>
  <si>
    <t>9</t>
  </si>
  <si>
    <t>KE-MAC-1612-16824</t>
  </si>
  <si>
    <t>Catherine</t>
  </si>
  <si>
    <t>6140088</t>
  </si>
  <si>
    <t>721235723</t>
  </si>
  <si>
    <t>KE-NAI-1612-16836</t>
  </si>
  <si>
    <t>26th October,2016</t>
  </si>
  <si>
    <t>15th December,2016</t>
  </si>
  <si>
    <t>David Waigwa</t>
  </si>
  <si>
    <t>777492923</t>
  </si>
  <si>
    <t>Langata</t>
  </si>
  <si>
    <t>KE-EMB-1512-16844</t>
  </si>
  <si>
    <t>Leatus Ndigwa</t>
  </si>
  <si>
    <t>726812348</t>
  </si>
  <si>
    <t>mufu-kiangungi</t>
  </si>
  <si>
    <t>KE-LAI-1610-16847</t>
  </si>
  <si>
    <t>Brown</t>
  </si>
  <si>
    <t>773508693</t>
  </si>
  <si>
    <t>KE-WES-1611-17019</t>
  </si>
  <si>
    <t>James Uhuru Lochomoruk</t>
  </si>
  <si>
    <t>36818113</t>
  </si>
  <si>
    <t>710309660</t>
  </si>
  <si>
    <t>South Pokot</t>
  </si>
  <si>
    <t>Purkut</t>
  </si>
  <si>
    <t>KE-WES-1612-17020</t>
  </si>
  <si>
    <t>29th October,2016</t>
  </si>
  <si>
    <t>18th December,2016</t>
  </si>
  <si>
    <t>P Kemoi Keneth Lomaipong</t>
  </si>
  <si>
    <t>277423</t>
  </si>
  <si>
    <t>718371748</t>
  </si>
  <si>
    <t>Pokot South</t>
  </si>
  <si>
    <t>Kapsait</t>
  </si>
  <si>
    <t>KE-ELG-1612-17021</t>
  </si>
  <si>
    <t>Kiplagat Suter</t>
  </si>
  <si>
    <t>27684331</t>
  </si>
  <si>
    <t>711723802</t>
  </si>
  <si>
    <t>KE-MUR-1610-17023</t>
  </si>
  <si>
    <t>Nancy Njeri Njoroge</t>
  </si>
  <si>
    <t>12665244</t>
  </si>
  <si>
    <t>728887499</t>
  </si>
  <si>
    <t>KE-NAN-1611-17025</t>
  </si>
  <si>
    <t>Susan Kibirech</t>
  </si>
  <si>
    <t>22927436</t>
  </si>
  <si>
    <t>729289190</t>
  </si>
  <si>
    <t>KE-WES-1612-17026</t>
  </si>
  <si>
    <t>Alphonce Kambe Lotilink</t>
  </si>
  <si>
    <t>8722837</t>
  </si>
  <si>
    <t>725429370</t>
  </si>
  <si>
    <t>KE-MUR-1701-17027</t>
  </si>
  <si>
    <t>Hezekiah Waweru Njenga</t>
  </si>
  <si>
    <t>10168507</t>
  </si>
  <si>
    <t>721230372</t>
  </si>
  <si>
    <t>Ithanji</t>
  </si>
  <si>
    <t>KE-WES-1612-17028</t>
  </si>
  <si>
    <t>Benson Lingatuket</t>
  </si>
  <si>
    <t>11280085</t>
  </si>
  <si>
    <t>719196355</t>
  </si>
  <si>
    <t>Kabichbich</t>
  </si>
  <si>
    <t>KE-MIG-1610-16784</t>
  </si>
  <si>
    <t>Robert Masanga</t>
  </si>
  <si>
    <t>11631686</t>
  </si>
  <si>
    <t>722433859</t>
  </si>
  <si>
    <t>Suba West</t>
  </si>
  <si>
    <t>KE-KIA-1610-16806</t>
  </si>
  <si>
    <t>Fridah Kithuku</t>
  </si>
  <si>
    <t>722823295</t>
  </si>
  <si>
    <t>KE-KIS-1610-16809</t>
  </si>
  <si>
    <t>Mitch Mctough</t>
  </si>
  <si>
    <t>773938005</t>
  </si>
  <si>
    <t>KE-NYE-1612-17392</t>
  </si>
  <si>
    <t>Apraim Munyua Guara</t>
  </si>
  <si>
    <t>6829325</t>
  </si>
  <si>
    <t>721407960</t>
  </si>
  <si>
    <t>Kimahuri</t>
  </si>
  <si>
    <t>Gatagati</t>
  </si>
  <si>
    <t>KE-MAK-1612-17394</t>
  </si>
  <si>
    <t>Beatah Ndunge Nzove</t>
  </si>
  <si>
    <t>5762578</t>
  </si>
  <si>
    <t>726760818</t>
  </si>
  <si>
    <t>Maliani</t>
  </si>
  <si>
    <t>KE-KIT-1702-17428</t>
  </si>
  <si>
    <t>Gideon Mulaya Mulei</t>
  </si>
  <si>
    <t>10679289</t>
  </si>
  <si>
    <t>726426634</t>
  </si>
  <si>
    <t>KE-KAJ-1701-17446</t>
  </si>
  <si>
    <t>7th January,2017</t>
  </si>
  <si>
    <t>23rd January,2017</t>
  </si>
  <si>
    <t>Janet Mercy Chepkorir Rop</t>
  </si>
  <si>
    <t>14579356</t>
  </si>
  <si>
    <t>722856151</t>
  </si>
  <si>
    <t>KE-NAI-1603-16650</t>
  </si>
  <si>
    <t>30th January,2016</t>
  </si>
  <si>
    <t>Khahemba Bernard</t>
  </si>
  <si>
    <t>23056006</t>
  </si>
  <si>
    <t>733571125</t>
  </si>
  <si>
    <t>KE-MAC-1604-17471</t>
  </si>
  <si>
    <t>12th February,2016</t>
  </si>
  <si>
    <t>2nd April,2016</t>
  </si>
  <si>
    <t>Joyce Nyamai</t>
  </si>
  <si>
    <t>12445076</t>
  </si>
  <si>
    <t>272416330</t>
  </si>
  <si>
    <t>Mishakani</t>
  </si>
  <si>
    <t>Machakos Town</t>
  </si>
  <si>
    <t>KE-KIT-1702-17472</t>
  </si>
  <si>
    <t>Judy Linau Nzamoza</t>
  </si>
  <si>
    <t>25516797</t>
  </si>
  <si>
    <t>729549542</t>
  </si>
  <si>
    <t>KE-KER-1610-17495</t>
  </si>
  <si>
    <t>23rd August,2016</t>
  </si>
  <si>
    <t>Mrs Joyce Tuimising</t>
  </si>
  <si>
    <t>703302718</t>
  </si>
  <si>
    <t>Kaboror</t>
  </si>
  <si>
    <t>KE-KIA-1602-16003</t>
  </si>
  <si>
    <t>Hellen Wangui Kimani</t>
  </si>
  <si>
    <t>5176887</t>
  </si>
  <si>
    <t>724568080</t>
  </si>
  <si>
    <t>KE-KIA-1603-16021</t>
  </si>
  <si>
    <t>Sarah Njoki Mugacha</t>
  </si>
  <si>
    <t>10255194</t>
  </si>
  <si>
    <t>721520380</t>
  </si>
  <si>
    <t>KE-NAI-1604-16022</t>
  </si>
  <si>
    <t>Joseph Kagwima Kabuani</t>
  </si>
  <si>
    <t>4830969</t>
  </si>
  <si>
    <t>721296934</t>
  </si>
  <si>
    <t>KE-KIA-1908-26820</t>
  </si>
  <si>
    <t>Mwaniki John Mangara</t>
  </si>
  <si>
    <t>5217241</t>
  </si>
  <si>
    <t>0720468942</t>
  </si>
  <si>
    <t>Ndeya</t>
  </si>
  <si>
    <t>Makutano/Mugetho</t>
  </si>
  <si>
    <t>720561118</t>
  </si>
  <si>
    <t>KE-KIA-1908-26821</t>
  </si>
  <si>
    <t>Kamau Anthony</t>
  </si>
  <si>
    <t>25197522</t>
  </si>
  <si>
    <t>254736959959</t>
  </si>
  <si>
    <t>Zambezi</t>
  </si>
  <si>
    <t>Kamungunga</t>
  </si>
  <si>
    <t>725561118</t>
  </si>
  <si>
    <t>KE-KIA-2003-28367</t>
  </si>
  <si>
    <t>22nd February,2020</t>
  </si>
  <si>
    <t>14th March,2020</t>
  </si>
  <si>
    <t>Kiarie John Mbugua</t>
  </si>
  <si>
    <t>5183777</t>
  </si>
  <si>
    <t>254723455644</t>
  </si>
  <si>
    <t>Kiriri</t>
  </si>
  <si>
    <t>KE-KIA-2003-28368</t>
  </si>
  <si>
    <t>8th February,2020</t>
  </si>
  <si>
    <t>18th March,2020</t>
  </si>
  <si>
    <t>Gitau Patricia Mwihaki</t>
  </si>
  <si>
    <t>6054840</t>
  </si>
  <si>
    <t>254723290931</t>
  </si>
  <si>
    <t>KE-VIH-1604-16704</t>
  </si>
  <si>
    <t>2nd March,2016</t>
  </si>
  <si>
    <t>21st April,2016</t>
  </si>
  <si>
    <t>Donald Chevai Chwea</t>
  </si>
  <si>
    <t>723510447</t>
  </si>
  <si>
    <t>Vihinga</t>
  </si>
  <si>
    <t>Kidudu</t>
  </si>
  <si>
    <t>KE-KIA-1712-18687</t>
  </si>
  <si>
    <t>15th October,2017</t>
  </si>
  <si>
    <t>4th December,2017</t>
  </si>
  <si>
    <t>Kariuki George Gitau</t>
  </si>
  <si>
    <t>22314924</t>
  </si>
  <si>
    <t>733372277</t>
  </si>
  <si>
    <t>726931307</t>
  </si>
  <si>
    <t>KE-KIA-1705-18689</t>
  </si>
  <si>
    <t>Kiarie Sylvia Wanjiku</t>
  </si>
  <si>
    <t>32701749</t>
  </si>
  <si>
    <t>701012204</t>
  </si>
  <si>
    <t>Ting'Ang'A</t>
  </si>
  <si>
    <t>Gaita</t>
  </si>
  <si>
    <t>254720561118</t>
  </si>
  <si>
    <t>KE-KIA-1808-18706</t>
  </si>
  <si>
    <t>Easter Mburu Wangeci</t>
  </si>
  <si>
    <t>5208363</t>
  </si>
  <si>
    <t>720845909</t>
  </si>
  <si>
    <t>728820353</t>
  </si>
  <si>
    <t>Wakang'Uthi</t>
  </si>
  <si>
    <t>KE-KIA-1512-15505</t>
  </si>
  <si>
    <t>30695486</t>
  </si>
  <si>
    <t>703649465</t>
  </si>
  <si>
    <t>Rusegetti</t>
  </si>
  <si>
    <t>KE-KIA-1612-14744</t>
  </si>
  <si>
    <t>John K Kimani</t>
  </si>
  <si>
    <t>KE-NYE-1810-18713</t>
  </si>
  <si>
    <t>15th September,2018</t>
  </si>
  <si>
    <t>Loice Muthoni Mwangi</t>
  </si>
  <si>
    <t>5953860</t>
  </si>
  <si>
    <t>721401062</t>
  </si>
  <si>
    <t>736661602</t>
  </si>
  <si>
    <t>Kabulaini</t>
  </si>
  <si>
    <t>Ketuke</t>
  </si>
  <si>
    <t>KE-HOM-1812-27231</t>
  </si>
  <si>
    <t>1st November,2018</t>
  </si>
  <si>
    <t>Alice Kwach Anyango</t>
  </si>
  <si>
    <t>2587873</t>
  </si>
  <si>
    <t>0724044272</t>
  </si>
  <si>
    <t>Oyugis</t>
  </si>
  <si>
    <t>Omuoso B</t>
  </si>
  <si>
    <t>KE-KIA-1612-16697</t>
  </si>
  <si>
    <t>22770711</t>
  </si>
  <si>
    <t>713730703</t>
  </si>
  <si>
    <t>Mamboroki</t>
  </si>
  <si>
    <t>Mabrouke</t>
  </si>
  <si>
    <t>KE-KAJ-1609-16703</t>
  </si>
  <si>
    <t>4th September,2016</t>
  </si>
  <si>
    <t>15th September,2016</t>
  </si>
  <si>
    <t>Sophia Ndunge Gichuhi</t>
  </si>
  <si>
    <t>703932330</t>
  </si>
  <si>
    <t>Muigai</t>
  </si>
  <si>
    <t>KE-KIA-1612-16709</t>
  </si>
  <si>
    <t>Moses Kimani Kahiu</t>
  </si>
  <si>
    <t>23111007</t>
  </si>
  <si>
    <t>702686962</t>
  </si>
  <si>
    <t>Kahehe</t>
  </si>
  <si>
    <t>Renguti</t>
  </si>
  <si>
    <t>KE-KIA-1710-18686</t>
  </si>
  <si>
    <t>Githuka Alice Alice</t>
  </si>
  <si>
    <t>1356789</t>
  </si>
  <si>
    <t>723688118</t>
  </si>
  <si>
    <t>723688119</t>
  </si>
  <si>
    <t>KE-NAI-1712-18690</t>
  </si>
  <si>
    <t>12th October,2017</t>
  </si>
  <si>
    <t>1st December,2017</t>
  </si>
  <si>
    <t>Kimani K Laurence</t>
  </si>
  <si>
    <t>22487632</t>
  </si>
  <si>
    <t>733313309</t>
  </si>
  <si>
    <t>Ndumboine</t>
  </si>
  <si>
    <t>254732762699</t>
  </si>
  <si>
    <t>KE-KIA-1512-14459</t>
  </si>
  <si>
    <t>George Njoroge Ndungu</t>
  </si>
  <si>
    <t>715046755</t>
  </si>
  <si>
    <t>Nderu</t>
  </si>
  <si>
    <t>KE-NAI-1707-18678</t>
  </si>
  <si>
    <t>George Gashimo Ge</t>
  </si>
  <si>
    <t>22836181</t>
  </si>
  <si>
    <t>722464751</t>
  </si>
  <si>
    <t>7205611118</t>
  </si>
  <si>
    <t>Mwiringo</t>
  </si>
  <si>
    <t>KE-SIA-1705-18691</t>
  </si>
  <si>
    <t>Odindo Ellijah Okiya</t>
  </si>
  <si>
    <t>725106805</t>
  </si>
  <si>
    <t>Othach</t>
  </si>
  <si>
    <t>Aduwa</t>
  </si>
  <si>
    <t>KE-KAK-1709-18688</t>
  </si>
  <si>
    <t>Mana Charles</t>
  </si>
  <si>
    <t>21721087</t>
  </si>
  <si>
    <t>721673643</t>
  </si>
  <si>
    <t>Mumias Township</t>
  </si>
  <si>
    <t>Buchinga</t>
  </si>
  <si>
    <t>KE-KAK-1809-27905</t>
  </si>
  <si>
    <t>12th September,2018</t>
  </si>
  <si>
    <t>Severio Otokoma Omoro</t>
  </si>
  <si>
    <t>729494720</t>
  </si>
  <si>
    <t>Bulwani</t>
  </si>
  <si>
    <t>KE-KIA-1605-15959</t>
  </si>
  <si>
    <t>Peter Chege Kiuna</t>
  </si>
  <si>
    <t>22108055</t>
  </si>
  <si>
    <t>726159995</t>
  </si>
  <si>
    <t>Gitutha</t>
  </si>
  <si>
    <t>KE-KIA-1601-15960</t>
  </si>
  <si>
    <t>Paul Mugwa</t>
  </si>
  <si>
    <t>2048666</t>
  </si>
  <si>
    <t>722416468</t>
  </si>
  <si>
    <t>KE-KIA-1603-15961</t>
  </si>
  <si>
    <t>Christine Mn Ndiki</t>
  </si>
  <si>
    <t>3087558</t>
  </si>
  <si>
    <t>733908206</t>
  </si>
  <si>
    <t>KE-KIA-1707-18685</t>
  </si>
  <si>
    <t>Kiuni Alex Kihika</t>
  </si>
  <si>
    <t>24169510</t>
  </si>
  <si>
    <t>723763617</t>
  </si>
  <si>
    <t>Bibirion</t>
  </si>
  <si>
    <t>KE-KAJ-1512-15958</t>
  </si>
  <si>
    <t>Mary Gevarse Obara</t>
  </si>
  <si>
    <t>9928646</t>
  </si>
  <si>
    <t>724293438</t>
  </si>
  <si>
    <t>Oljoro Onyore</t>
  </si>
  <si>
    <t>KE-KIA-1609-16707</t>
  </si>
  <si>
    <t>David Waweru Kagai</t>
  </si>
  <si>
    <t>703762326</t>
  </si>
  <si>
    <t>KE-UAS-1609-16260</t>
  </si>
  <si>
    <t>Helen Choge</t>
  </si>
  <si>
    <t>710245357</t>
  </si>
  <si>
    <t>Mossoriati</t>
  </si>
  <si>
    <t>KE-KIA-1908-26819</t>
  </si>
  <si>
    <t>Wandati Mirriam Mugure</t>
  </si>
  <si>
    <t>23370924</t>
  </si>
  <si>
    <t>0725780128</t>
  </si>
  <si>
    <t>Limiru</t>
  </si>
  <si>
    <t>Itogothi</t>
  </si>
  <si>
    <t>KE-VIH-1612-17044</t>
  </si>
  <si>
    <t>Cleophus Livatti</t>
  </si>
  <si>
    <t>2551307</t>
  </si>
  <si>
    <t>725514552</t>
  </si>
  <si>
    <t>Livatti</t>
  </si>
  <si>
    <t>KE-BUN-1804-18703</t>
  </si>
  <si>
    <t>10th February,2018</t>
  </si>
  <si>
    <t>1st April,2018</t>
  </si>
  <si>
    <t>Munyendo Ronald Munyendo</t>
  </si>
  <si>
    <t>28354151</t>
  </si>
  <si>
    <t>721634102</t>
  </si>
  <si>
    <t>724482023</t>
  </si>
  <si>
    <t>Midodo</t>
  </si>
  <si>
    <t>KE-HOM-1803-186701</t>
  </si>
  <si>
    <t>22nd January,2018</t>
  </si>
  <si>
    <t>13th March,2018</t>
  </si>
  <si>
    <t>Jacob Ongow Otieno</t>
  </si>
  <si>
    <t>9814704</t>
  </si>
  <si>
    <t>717599931</t>
  </si>
  <si>
    <t>733876839</t>
  </si>
  <si>
    <t>Arujo</t>
  </si>
  <si>
    <t>Shauri Yako</t>
  </si>
  <si>
    <t>KE-KIA-1609-0</t>
  </si>
  <si>
    <t>29th July,2016</t>
  </si>
  <si>
    <t>17th September,2016</t>
  </si>
  <si>
    <t>Lydia Njoki</t>
  </si>
  <si>
    <t>Wangige</t>
  </si>
  <si>
    <t>Blue Frame</t>
  </si>
  <si>
    <t>726841650</t>
  </si>
  <si>
    <t>KE-MAC-1710-18286</t>
  </si>
  <si>
    <t>12th August,2017</t>
  </si>
  <si>
    <t>1st October,2017</t>
  </si>
  <si>
    <t>Mwanza Jackson Mutuku</t>
  </si>
  <si>
    <t>1461045</t>
  </si>
  <si>
    <t>726837229</t>
  </si>
  <si>
    <t>Hapa Uamani</t>
  </si>
  <si>
    <t>254726841650</t>
  </si>
  <si>
    <t>KE-KIA-1609-27731</t>
  </si>
  <si>
    <t>30th August,2016</t>
  </si>
  <si>
    <t>20th September,2016</t>
  </si>
  <si>
    <t>Boro John Michuki</t>
  </si>
  <si>
    <t>2308474</t>
  </si>
  <si>
    <t>726440939</t>
  </si>
  <si>
    <t>726841659</t>
  </si>
  <si>
    <t>KE-KAK-1601-15439</t>
  </si>
  <si>
    <t>Pauline W Ngugi</t>
  </si>
  <si>
    <t>8285053</t>
  </si>
  <si>
    <t>722286018</t>
  </si>
  <si>
    <t>Bukhungu</t>
  </si>
  <si>
    <t>Shitaho</t>
  </si>
  <si>
    <t>Gillet Lihanda</t>
  </si>
  <si>
    <t>726230334</t>
  </si>
  <si>
    <t>KE-MER-1802-21875</t>
  </si>
  <si>
    <t>13th December,2017</t>
  </si>
  <si>
    <t>1st February,2018</t>
  </si>
  <si>
    <t>Miriti Eustace Mwiti</t>
  </si>
  <si>
    <t>2368517</t>
  </si>
  <si>
    <t>729313501</t>
  </si>
  <si>
    <t>702483341</t>
  </si>
  <si>
    <t>Kierera</t>
  </si>
  <si>
    <t>Boniface Wainaina</t>
  </si>
  <si>
    <t>740754837</t>
  </si>
  <si>
    <t>KE-MER-1709-27883</t>
  </si>
  <si>
    <t>Kimathi Marcy Nkatha</t>
  </si>
  <si>
    <t>24573014</t>
  </si>
  <si>
    <t>723477024</t>
  </si>
  <si>
    <t>Gitimene</t>
  </si>
  <si>
    <t>Muchaka</t>
  </si>
  <si>
    <t>Bornface Kimathi</t>
  </si>
  <si>
    <t>799575394</t>
  </si>
  <si>
    <t>KE-THA-1709-21812</t>
  </si>
  <si>
    <t>Kaburu Mary Jane</t>
  </si>
  <si>
    <t>4695788</t>
  </si>
  <si>
    <t>728260461</t>
  </si>
  <si>
    <t>708160503</t>
  </si>
  <si>
    <t>Kanjiambaki</t>
  </si>
  <si>
    <t>KE-KIA-1809-18711</t>
  </si>
  <si>
    <t>24th August,2018</t>
  </si>
  <si>
    <t>24th September,2018</t>
  </si>
  <si>
    <t>Bernard Muremi Mwaura</t>
  </si>
  <si>
    <t>729698544</t>
  </si>
  <si>
    <t>Calicano Agara</t>
  </si>
  <si>
    <t>704115500</t>
  </si>
  <si>
    <t>KE-KIA-1701-18676</t>
  </si>
  <si>
    <t>13th November,2016</t>
  </si>
  <si>
    <t>2nd January,2017</t>
  </si>
  <si>
    <t>William Mbai Njuguna</t>
  </si>
  <si>
    <t>4327943</t>
  </si>
  <si>
    <t>721256310</t>
  </si>
  <si>
    <t>Tiikaya</t>
  </si>
  <si>
    <t>KE-TAI-1807-17727</t>
  </si>
  <si>
    <t>6th July,2018</t>
  </si>
  <si>
    <t>Mwachanya Elijah Mwasamba</t>
  </si>
  <si>
    <t>21764823</t>
  </si>
  <si>
    <t>718966883</t>
  </si>
  <si>
    <t>Ronge</t>
  </si>
  <si>
    <t>Kigombo</t>
  </si>
  <si>
    <t>727154272</t>
  </si>
  <si>
    <t>KE-BUS-1608-17029</t>
  </si>
  <si>
    <t>11th July,2016</t>
  </si>
  <si>
    <t>Maurice Peter Simiyu</t>
  </si>
  <si>
    <t>300815</t>
  </si>
  <si>
    <t>722389373</t>
  </si>
  <si>
    <t>Buhayo West</t>
  </si>
  <si>
    <t>Siriya</t>
  </si>
  <si>
    <t>KE-TAI-1801-17726</t>
  </si>
  <si>
    <t>7th December,2017</t>
  </si>
  <si>
    <t>26th January,2018</t>
  </si>
  <si>
    <t>Mwangoo Stanley Mwangada</t>
  </si>
  <si>
    <t>22444148</t>
  </si>
  <si>
    <t>726838140</t>
  </si>
  <si>
    <t>726982299</t>
  </si>
  <si>
    <t>Gandenyi</t>
  </si>
  <si>
    <t>KE-TAI-2104-25217</t>
  </si>
  <si>
    <t>21st February,2021</t>
  </si>
  <si>
    <t>27th April,2021</t>
  </si>
  <si>
    <t>Mwangada Peter Kimoge</t>
  </si>
  <si>
    <t>4568656</t>
  </si>
  <si>
    <t>254736319315</t>
  </si>
  <si>
    <t>Ngandenyi</t>
  </si>
  <si>
    <t>KE-TAI-2105-25216</t>
  </si>
  <si>
    <t>22nd May,2021</t>
  </si>
  <si>
    <t>26th May,2021</t>
  </si>
  <si>
    <t>Mwayumba Patrick Mwambi</t>
  </si>
  <si>
    <t>234567</t>
  </si>
  <si>
    <t>722797989</t>
  </si>
  <si>
    <t>254722797987</t>
  </si>
  <si>
    <t>KE-TAI-2107-25218</t>
  </si>
  <si>
    <t>15th June,2021</t>
  </si>
  <si>
    <t>20th July,2021</t>
  </si>
  <si>
    <t>Kombo Fabian Mwanyalo</t>
  </si>
  <si>
    <t>1874725</t>
  </si>
  <si>
    <t>722955124</t>
  </si>
  <si>
    <t>254724124183</t>
  </si>
  <si>
    <t>254722955124</t>
  </si>
  <si>
    <t>Mwalashi</t>
  </si>
  <si>
    <t>KE-NAK-1607-16425</t>
  </si>
  <si>
    <t>12th May,2016</t>
  </si>
  <si>
    <t>1st July,2016</t>
  </si>
  <si>
    <t>Keter Bornes Agui</t>
  </si>
  <si>
    <t>722239353</t>
  </si>
  <si>
    <t>KE-KAJ-2210-31040</t>
  </si>
  <si>
    <t>20th August,2022</t>
  </si>
  <si>
    <t>25th October,2022</t>
  </si>
  <si>
    <t>Mungare Jared</t>
  </si>
  <si>
    <t>0721165189</t>
  </si>
  <si>
    <t>Kisirian</t>
  </si>
  <si>
    <t>Kwabunyu</t>
  </si>
  <si>
    <t>Kosun Agencies</t>
  </si>
  <si>
    <t>Charles kirui</t>
  </si>
  <si>
    <t>KE-NYA-2102-27391</t>
  </si>
  <si>
    <t>11th February,2021</t>
  </si>
  <si>
    <t>Mwaniki Elizabeth Wangui</t>
  </si>
  <si>
    <t>11708053</t>
  </si>
  <si>
    <t>710353086</t>
  </si>
  <si>
    <t>254710353086</t>
  </si>
  <si>
    <t>Chege</t>
  </si>
  <si>
    <t>KE-NYA-1809-27326</t>
  </si>
  <si>
    <t>13th August,2018</t>
  </si>
  <si>
    <t>Karia Peter Wanjohi</t>
  </si>
  <si>
    <t>2435671</t>
  </si>
  <si>
    <t>716234924</t>
  </si>
  <si>
    <t>Kanary</t>
  </si>
  <si>
    <t>KE-NAK-1803-27919</t>
  </si>
  <si>
    <t>17th January,2018</t>
  </si>
  <si>
    <t>Wamucii Lear Kariuki</t>
  </si>
  <si>
    <t>734678973</t>
  </si>
  <si>
    <t>KE-NAK-1606-16203</t>
  </si>
  <si>
    <t>12th April,2016</t>
  </si>
  <si>
    <t>George Mageria</t>
  </si>
  <si>
    <t>1350663</t>
  </si>
  <si>
    <t>71433339</t>
  </si>
  <si>
    <t>KE-NAK-2002-27382</t>
  </si>
  <si>
    <t>7th November,2019</t>
  </si>
  <si>
    <t>15th February,2020</t>
  </si>
  <si>
    <t>Mureithi Boniface</t>
  </si>
  <si>
    <t>254723702002</t>
  </si>
  <si>
    <t>Kamiriri Bahati</t>
  </si>
  <si>
    <t>714733339</t>
  </si>
  <si>
    <t>KE-NAK-1610-17564</t>
  </si>
  <si>
    <t>Peter K Nyagah</t>
  </si>
  <si>
    <t>150340</t>
  </si>
  <si>
    <t>724842442</t>
  </si>
  <si>
    <t>Ikirero</t>
  </si>
  <si>
    <t>KE-NAK-1811-26054</t>
  </si>
  <si>
    <t>17th September,2018</t>
  </si>
  <si>
    <t>Mary Nduta</t>
  </si>
  <si>
    <t>3072043</t>
  </si>
  <si>
    <t>717613012</t>
  </si>
  <si>
    <t>Kamiruri-Bahati</t>
  </si>
  <si>
    <t>KE-NAK-1909-27383</t>
  </si>
  <si>
    <t>26th January,2019</t>
  </si>
  <si>
    <t>20th September,2019</t>
  </si>
  <si>
    <t>Grace Wanja</t>
  </si>
  <si>
    <t>254724404740</t>
  </si>
  <si>
    <t>Bahati Center</t>
  </si>
  <si>
    <t>KE-MUR-1709-18783</t>
  </si>
  <si>
    <t>Ngugi Benson Mwaura</t>
  </si>
  <si>
    <t>5161764</t>
  </si>
  <si>
    <t>721330423</t>
  </si>
  <si>
    <t>Kibage</t>
  </si>
  <si>
    <t>254722688564</t>
  </si>
  <si>
    <t>KE-KIA-1710-18800</t>
  </si>
  <si>
    <t>Mungai Peter Kamenwa</t>
  </si>
  <si>
    <t>3101431</t>
  </si>
  <si>
    <t>723160107</t>
  </si>
  <si>
    <t>KE-KIA-1902-24722</t>
  </si>
  <si>
    <t>5th January,2019</t>
  </si>
  <si>
    <t>24th February,2019</t>
  </si>
  <si>
    <t>Kamau Peter</t>
  </si>
  <si>
    <t>0722233818</t>
  </si>
  <si>
    <t>724421162</t>
  </si>
  <si>
    <t>Gacharage</t>
  </si>
  <si>
    <t>KE-MER-1609-16950</t>
  </si>
  <si>
    <t>18th July,2016</t>
  </si>
  <si>
    <t>6th September,2016</t>
  </si>
  <si>
    <t>David Kimathi</t>
  </si>
  <si>
    <t>13181806</t>
  </si>
  <si>
    <t>714546472</t>
  </si>
  <si>
    <t>Mbeti</t>
  </si>
  <si>
    <t>KE-THA-1607-16952</t>
  </si>
  <si>
    <t>26th May,2016</t>
  </si>
  <si>
    <t>15th July,2016</t>
  </si>
  <si>
    <t>Tabitha Maingi</t>
  </si>
  <si>
    <t>701174822</t>
  </si>
  <si>
    <t>Mbogori</t>
  </si>
  <si>
    <t>KE-MUR-1611-16953</t>
  </si>
  <si>
    <t>Rose Wanja Mathu</t>
  </si>
  <si>
    <t>3329741</t>
  </si>
  <si>
    <t>722904646</t>
  </si>
  <si>
    <t>Kaharo</t>
  </si>
  <si>
    <t>KE-MER-1601-16954</t>
  </si>
  <si>
    <t>Phineas Bundi</t>
  </si>
  <si>
    <t>11694508</t>
  </si>
  <si>
    <t>720916233</t>
  </si>
  <si>
    <t>KE-MER-1701-16955</t>
  </si>
  <si>
    <t>Njeru Mutunga</t>
  </si>
  <si>
    <t>5098147</t>
  </si>
  <si>
    <t>728919567</t>
  </si>
  <si>
    <t>KE-THA-1607-16957</t>
  </si>
  <si>
    <t>Kellen Muthoni Marangu</t>
  </si>
  <si>
    <t>21538884</t>
  </si>
  <si>
    <t>739760559</t>
  </si>
  <si>
    <t>KE-MER-1607-16959</t>
  </si>
  <si>
    <t>Jamleck Murumia</t>
  </si>
  <si>
    <t>7011801</t>
  </si>
  <si>
    <t>720994799</t>
  </si>
  <si>
    <t>KE-THA-1608-16960</t>
  </si>
  <si>
    <t>Hellen Muthoni</t>
  </si>
  <si>
    <t>7459697</t>
  </si>
  <si>
    <t>736477088</t>
  </si>
  <si>
    <t>KE-MER-1609-16961</t>
  </si>
  <si>
    <t>20th July,2016</t>
  </si>
  <si>
    <t>8th September,2016</t>
  </si>
  <si>
    <t>Fredrick Mugambi</t>
  </si>
  <si>
    <t>7461475</t>
  </si>
  <si>
    <t>705521446</t>
  </si>
  <si>
    <t>KE-THA-1607-16962</t>
  </si>
  <si>
    <t>Edwin Gitonga</t>
  </si>
  <si>
    <t>3505442</t>
  </si>
  <si>
    <t>70552862</t>
  </si>
  <si>
    <t>KE-MER-1607-16963</t>
  </si>
  <si>
    <t>Douglas Kinyua</t>
  </si>
  <si>
    <t>4492167</t>
  </si>
  <si>
    <t>718458766</t>
  </si>
  <si>
    <t>KE-THA-1602-16964</t>
  </si>
  <si>
    <t>Faith Karimi</t>
  </si>
  <si>
    <t>8075239</t>
  </si>
  <si>
    <t>715203358</t>
  </si>
  <si>
    <t>KE-MER-1609-16966</t>
  </si>
  <si>
    <t>22nd July,2016</t>
  </si>
  <si>
    <t>10th September,2016</t>
  </si>
  <si>
    <t>Derrick Kiria</t>
  </si>
  <si>
    <t>2494208</t>
  </si>
  <si>
    <t>711224332</t>
  </si>
  <si>
    <t>KE-MER-1605-16656</t>
  </si>
  <si>
    <t>Jackson Majau</t>
  </si>
  <si>
    <t>13179825</t>
  </si>
  <si>
    <t>721906667</t>
  </si>
  <si>
    <t>Ngushishi</t>
  </si>
  <si>
    <t>KE-NYE-1606-16665</t>
  </si>
  <si>
    <t>Joseph Kariuki Munene</t>
  </si>
  <si>
    <t>638721</t>
  </si>
  <si>
    <t>722694751</t>
  </si>
  <si>
    <t>KE-MUR-1802-28374</t>
  </si>
  <si>
    <t>Mwangi Samuel Ndungu</t>
  </si>
  <si>
    <t>23242401</t>
  </si>
  <si>
    <t>722405771</t>
  </si>
  <si>
    <t>Githuya</t>
  </si>
  <si>
    <t>KE-MUR-1802-18811</t>
  </si>
  <si>
    <t>15th December,2017</t>
  </si>
  <si>
    <t>Njoroge Mary Wamaitha</t>
  </si>
  <si>
    <t>35678990</t>
  </si>
  <si>
    <t>722487813</t>
  </si>
  <si>
    <t>718815289</t>
  </si>
  <si>
    <t>KE-KIR-1707-18781</t>
  </si>
  <si>
    <t>Wanderi Ephraim Murage</t>
  </si>
  <si>
    <t>3210223</t>
  </si>
  <si>
    <t>722371834</t>
  </si>
  <si>
    <t>Mukire</t>
  </si>
  <si>
    <t>KE-MUR-1712-18784</t>
  </si>
  <si>
    <t>Njoroge Benson Kiarie</t>
  </si>
  <si>
    <t>2010485</t>
  </si>
  <si>
    <t>724763883</t>
  </si>
  <si>
    <t>723767759</t>
  </si>
  <si>
    <t>Mmugumoini</t>
  </si>
  <si>
    <t>KE-MUR-1711-18798</t>
  </si>
  <si>
    <t>Ayub Rufus Muigai</t>
  </si>
  <si>
    <t>618837</t>
  </si>
  <si>
    <t>722838783</t>
  </si>
  <si>
    <t>726650953</t>
  </si>
  <si>
    <t>Kiritu</t>
  </si>
  <si>
    <t>KE-MUR-1710-18797</t>
  </si>
  <si>
    <t>Nguyai Milkah Wanjiru</t>
  </si>
  <si>
    <t>2010990</t>
  </si>
  <si>
    <t>724248928</t>
  </si>
  <si>
    <t>KE-MUR-1712-18796</t>
  </si>
  <si>
    <t>Kinuthia Hellen Wanjiku</t>
  </si>
  <si>
    <t>2046689</t>
  </si>
  <si>
    <t>714892114</t>
  </si>
  <si>
    <t>722857308</t>
  </si>
  <si>
    <t>KE-MUR-1709-18795</t>
  </si>
  <si>
    <t>Mwangi Samson Maina</t>
  </si>
  <si>
    <t>399680</t>
  </si>
  <si>
    <t>722408966</t>
  </si>
  <si>
    <t>KE-MUR-1710-18790</t>
  </si>
  <si>
    <t>Gathitu Mary Njeri</t>
  </si>
  <si>
    <t>3206916</t>
  </si>
  <si>
    <t>72070345</t>
  </si>
  <si>
    <t>KE-MUR-1709-18786</t>
  </si>
  <si>
    <t>Karanja Tabitha Wangari</t>
  </si>
  <si>
    <t>2010448</t>
  </si>
  <si>
    <t>728029577</t>
  </si>
  <si>
    <t>KE-THA-1610-16951</t>
  </si>
  <si>
    <t>Boore Burini</t>
  </si>
  <si>
    <t>312345</t>
  </si>
  <si>
    <t>723100228</t>
  </si>
  <si>
    <t>KE-THA-1609-16956</t>
  </si>
  <si>
    <t>Michemi Ngarumi</t>
  </si>
  <si>
    <t>13181843</t>
  </si>
  <si>
    <t>729960440</t>
  </si>
  <si>
    <t>KE-KIA-1612-16958</t>
  </si>
  <si>
    <t>21st October,2016</t>
  </si>
  <si>
    <t>10th December,2016</t>
  </si>
  <si>
    <t>John Kinyanjui Njenga</t>
  </si>
  <si>
    <t>4879126</t>
  </si>
  <si>
    <t>721622292</t>
  </si>
  <si>
    <t>Munduro</t>
  </si>
  <si>
    <t>KE-THA-1610-16965</t>
  </si>
  <si>
    <t>Evans Mugendi</t>
  </si>
  <si>
    <t>13872614</t>
  </si>
  <si>
    <t>727983913</t>
  </si>
  <si>
    <t>KE-MUR-1801-28369</t>
  </si>
  <si>
    <t>12th November,2017</t>
  </si>
  <si>
    <t>Mwangi Peter Kariuki</t>
  </si>
  <si>
    <t>21695286</t>
  </si>
  <si>
    <t>721384667</t>
  </si>
  <si>
    <t>718234546</t>
  </si>
  <si>
    <t>KE-MUR-1802-18810</t>
  </si>
  <si>
    <t>17th December,2017</t>
  </si>
  <si>
    <t>5th February,2018</t>
  </si>
  <si>
    <t>Mwangi Veronica Nyambura</t>
  </si>
  <si>
    <t>778889999</t>
  </si>
  <si>
    <t>725639138</t>
  </si>
  <si>
    <t>720241290</t>
  </si>
  <si>
    <t>KE-MUR-1709-18789</t>
  </si>
  <si>
    <t>Mwaura Samuel Kagochi</t>
  </si>
  <si>
    <t>911535</t>
  </si>
  <si>
    <t>725580723</t>
  </si>
  <si>
    <t>KE-MUR-1811-25147</t>
  </si>
  <si>
    <t>3rd October,2018</t>
  </si>
  <si>
    <t>24th November,2018</t>
  </si>
  <si>
    <t>Thairu Samuel Kariuki</t>
  </si>
  <si>
    <t>1204609</t>
  </si>
  <si>
    <t>726851071</t>
  </si>
  <si>
    <t>727671208</t>
  </si>
  <si>
    <t>Nyakianga</t>
  </si>
  <si>
    <t>KE-NYE-1612-16662</t>
  </si>
  <si>
    <t>Francis Nderi Gachau</t>
  </si>
  <si>
    <t>3373217</t>
  </si>
  <si>
    <t>720927265</t>
  </si>
  <si>
    <t>KE-NYE-1707-18782</t>
  </si>
  <si>
    <t>23rd May,2017</t>
  </si>
  <si>
    <t>12th July,2017</t>
  </si>
  <si>
    <t>Wahome Harrison Kimotho</t>
  </si>
  <si>
    <t>252737378</t>
  </si>
  <si>
    <t>726427212</t>
  </si>
  <si>
    <t>729263631</t>
  </si>
  <si>
    <t>Kiaruhiu</t>
  </si>
  <si>
    <t>722688564</t>
  </si>
  <si>
    <t>KE-NAK-1708-18584</t>
  </si>
  <si>
    <t>20th June,2017</t>
  </si>
  <si>
    <t>9th August,2017</t>
  </si>
  <si>
    <t>Ogenche Gilbert Charles</t>
  </si>
  <si>
    <t>31658902</t>
  </si>
  <si>
    <t>722859466</t>
  </si>
  <si>
    <t>Bridge</t>
  </si>
  <si>
    <t>15</t>
  </si>
  <si>
    <t>Clacano Oduory</t>
  </si>
  <si>
    <t>KE-NAI-1809-6436345</t>
  </si>
  <si>
    <t>21st September,2018</t>
  </si>
  <si>
    <t>Ojwang Otieno Ken</t>
  </si>
  <si>
    <t>3643255</t>
  </si>
  <si>
    <t>0754328756</t>
  </si>
  <si>
    <t>732657643</t>
  </si>
  <si>
    <t>Embakasi Village</t>
  </si>
  <si>
    <t>Nyayo</t>
  </si>
  <si>
    <t>Collins</t>
  </si>
  <si>
    <t>710372728</t>
  </si>
  <si>
    <t>KE-MAK-1901-25835</t>
  </si>
  <si>
    <t>25th January,2019</t>
  </si>
  <si>
    <t>Kimeu Kimeu Eunice</t>
  </si>
  <si>
    <t>20546543</t>
  </si>
  <si>
    <t>0727789251</t>
  </si>
  <si>
    <t>721655251</t>
  </si>
  <si>
    <t>Miu  Town</t>
  </si>
  <si>
    <t>Miu</t>
  </si>
  <si>
    <t>KE-NAI-1902-25839</t>
  </si>
  <si>
    <t>Gachoki Samwel Kangoe</t>
  </si>
  <si>
    <t>10160060</t>
  </si>
  <si>
    <t>726719996</t>
  </si>
  <si>
    <t>701732280</t>
  </si>
  <si>
    <t>Kingori</t>
  </si>
  <si>
    <t>Emba Ranching</t>
  </si>
  <si>
    <t>KE-MAK-1809-23758</t>
  </si>
  <si>
    <t>8th August,2018</t>
  </si>
  <si>
    <t>27th September,2018</t>
  </si>
  <si>
    <t>Muange Jones Muli</t>
  </si>
  <si>
    <t>312104</t>
  </si>
  <si>
    <t>713324262</t>
  </si>
  <si>
    <t>714598927</t>
  </si>
  <si>
    <t>Ndueni</t>
  </si>
  <si>
    <t>KE-MAK-1809-23760</t>
  </si>
  <si>
    <t>Iluve Josephine Kavuu</t>
  </si>
  <si>
    <t>9317253</t>
  </si>
  <si>
    <t>70764834</t>
  </si>
  <si>
    <t>707648348</t>
  </si>
  <si>
    <t>721127488</t>
  </si>
  <si>
    <t>Kyuu</t>
  </si>
  <si>
    <t>Mutea</t>
  </si>
  <si>
    <t>KE-NAI-1809-23741</t>
  </si>
  <si>
    <t>Ronoh Joseph Kipkoech</t>
  </si>
  <si>
    <t>21743812</t>
  </si>
  <si>
    <t>727173480</t>
  </si>
  <si>
    <t>721387683</t>
  </si>
  <si>
    <t>Njiru</t>
  </si>
  <si>
    <t>KE-MAK-1809-23757</t>
  </si>
  <si>
    <t>Masila George Mutuku</t>
  </si>
  <si>
    <t>20499129</t>
  </si>
  <si>
    <t>721251896</t>
  </si>
  <si>
    <t>724959693</t>
  </si>
  <si>
    <t>Mutito</t>
  </si>
  <si>
    <t>KE-MAK-1809-23761</t>
  </si>
  <si>
    <t>Katiwa Esther Minoo</t>
  </si>
  <si>
    <t>2560559</t>
  </si>
  <si>
    <t>729672886</t>
  </si>
  <si>
    <t>710976699</t>
  </si>
  <si>
    <t>Thathaini</t>
  </si>
  <si>
    <t>KE-KAJ-1901-23731</t>
  </si>
  <si>
    <t>15th January,2019</t>
  </si>
  <si>
    <t>20th January,2019</t>
  </si>
  <si>
    <t>Academy Crest Acacia</t>
  </si>
  <si>
    <t>4346256</t>
  </si>
  <si>
    <t>722525404</t>
  </si>
  <si>
    <t>746966867</t>
  </si>
  <si>
    <t>Acacia</t>
  </si>
  <si>
    <t>KE-MAK-1901-25836</t>
  </si>
  <si>
    <t>3rd December,2018</t>
  </si>
  <si>
    <t>Musyoka Charles Kitonyi</t>
  </si>
  <si>
    <t>25994455</t>
  </si>
  <si>
    <t>721884127</t>
  </si>
  <si>
    <t>Kitise</t>
  </si>
  <si>
    <t>Mwania</t>
  </si>
  <si>
    <t>KE-KAJ-1901-25827</t>
  </si>
  <si>
    <t>13th January,2019</t>
  </si>
  <si>
    <t>Dawo George Odongo</t>
  </si>
  <si>
    <t>11650097</t>
  </si>
  <si>
    <t>722205221</t>
  </si>
  <si>
    <t>721482147</t>
  </si>
  <si>
    <t>KE-MAC-1901-25828</t>
  </si>
  <si>
    <t>Munyi Dorothy Mukami</t>
  </si>
  <si>
    <t>12578050</t>
  </si>
  <si>
    <t>722812307</t>
  </si>
  <si>
    <t>725925495</t>
  </si>
  <si>
    <t>Kipawa</t>
  </si>
  <si>
    <t>KE-KAJ-1901-25826</t>
  </si>
  <si>
    <t>Muindi James Karanja</t>
  </si>
  <si>
    <t>1350199</t>
  </si>
  <si>
    <t>722323476</t>
  </si>
  <si>
    <t>KE-BOM-1805-23727</t>
  </si>
  <si>
    <t>30th May,2018</t>
  </si>
  <si>
    <t>Sang Ken Kibet</t>
  </si>
  <si>
    <t>720652930</t>
  </si>
  <si>
    <t>Kipketii</t>
  </si>
  <si>
    <t>776140881</t>
  </si>
  <si>
    <t>KE-KIA-1711-23719</t>
  </si>
  <si>
    <t>10th October,2017</t>
  </si>
  <si>
    <t>29th November,2017</t>
  </si>
  <si>
    <t>Njoronge Teressia Wangoi</t>
  </si>
  <si>
    <t>63789342</t>
  </si>
  <si>
    <t>721209547</t>
  </si>
  <si>
    <t>722574326</t>
  </si>
  <si>
    <t>Kumuru</t>
  </si>
  <si>
    <t>Manguo</t>
  </si>
  <si>
    <t>KE-NYA-1708-23752</t>
  </si>
  <si>
    <t>Our Lady Of Mount Carmel Monastery Carmelites Sisters Carmelites Sisters</t>
  </si>
  <si>
    <t>0721599244</t>
  </si>
  <si>
    <t>Esava</t>
  </si>
  <si>
    <t>0700000000</t>
  </si>
  <si>
    <t>KE-MOM-1812-25822</t>
  </si>
  <si>
    <t>14th December,2018</t>
  </si>
  <si>
    <t>Mwashighadi Boniface Granton</t>
  </si>
  <si>
    <t>10235800</t>
  </si>
  <si>
    <t>717382758</t>
  </si>
  <si>
    <t>725965018</t>
  </si>
  <si>
    <t>KE-MUR-2211-30247</t>
  </si>
  <si>
    <t>18th September,2022</t>
  </si>
  <si>
    <t>17th November,2022</t>
  </si>
  <si>
    <t>Kahutho Grace Nyambura</t>
  </si>
  <si>
    <t>1204433</t>
  </si>
  <si>
    <t>0712226195</t>
  </si>
  <si>
    <t>0721253752</t>
  </si>
  <si>
    <t>Kiambamba</t>
  </si>
  <si>
    <t>Collins Odhiambo Ondiek</t>
  </si>
  <si>
    <t>Collins Odhiambo</t>
  </si>
  <si>
    <t>KE-MUR-2211-30244</t>
  </si>
  <si>
    <t>13th September,2022</t>
  </si>
  <si>
    <t>Gatunguta Jane Wambui</t>
  </si>
  <si>
    <t>11287453</t>
  </si>
  <si>
    <t>0722989570</t>
  </si>
  <si>
    <t>0728895477</t>
  </si>
  <si>
    <t>KE-MUR-2211-30248</t>
  </si>
  <si>
    <t>19th November,2022</t>
  </si>
  <si>
    <t>Wanyoike Philomena Wambui</t>
  </si>
  <si>
    <t>0727441725</t>
  </si>
  <si>
    <t>Kahigaini</t>
  </si>
  <si>
    <t>KE-MUR-2211-30246</t>
  </si>
  <si>
    <t>Mwangi Florence Wanjiru</t>
  </si>
  <si>
    <t>0710193043</t>
  </si>
  <si>
    <t>KE-MUR-2211-30250</t>
  </si>
  <si>
    <t>9th September,2022</t>
  </si>
  <si>
    <t>Thenge Gladys Wairimu</t>
  </si>
  <si>
    <t>6697052</t>
  </si>
  <si>
    <t>0724446652</t>
  </si>
  <si>
    <t>0706120807</t>
  </si>
  <si>
    <t>KE-MUR-2211-30245</t>
  </si>
  <si>
    <t>Njoroge Francis Kamande</t>
  </si>
  <si>
    <t>3697538</t>
  </si>
  <si>
    <t>0720939835</t>
  </si>
  <si>
    <t>0754990655</t>
  </si>
  <si>
    <t>KE-MUR-2211-30249</t>
  </si>
  <si>
    <t>Nganga Veronicah Muthoni</t>
  </si>
  <si>
    <t>6747201</t>
  </si>
  <si>
    <t>0728463037</t>
  </si>
  <si>
    <t>Punda milia</t>
  </si>
  <si>
    <t>KE-TAI-1807-23888</t>
  </si>
  <si>
    <t>13th May,2018</t>
  </si>
  <si>
    <t>Mwayalo Jhon Mghalu</t>
  </si>
  <si>
    <t>2526900</t>
  </si>
  <si>
    <t>723281307</t>
  </si>
  <si>
    <t>704670083</t>
  </si>
  <si>
    <t>KE-TAI-1807-23889</t>
  </si>
  <si>
    <t>Mwanyika Faustine</t>
  </si>
  <si>
    <t>7506750</t>
  </si>
  <si>
    <t>792421905</t>
  </si>
  <si>
    <t>KE-TAI-1911-27002</t>
  </si>
  <si>
    <t>29th September,2019</t>
  </si>
  <si>
    <t>18th November,2019</t>
  </si>
  <si>
    <t>Mwadisha Constance Wughanga</t>
  </si>
  <si>
    <t>14509321</t>
  </si>
  <si>
    <t>25472832496</t>
  </si>
  <si>
    <t>Kushamba</t>
  </si>
  <si>
    <t>Josa</t>
  </si>
  <si>
    <t>254704670083</t>
  </si>
  <si>
    <t>KE-KAK-1803-18698</t>
  </si>
  <si>
    <t>15th January,2018</t>
  </si>
  <si>
    <t>Erick Shibabo Efuna</t>
  </si>
  <si>
    <t>22250407</t>
  </si>
  <si>
    <t>714045382</t>
  </si>
  <si>
    <t>775818158</t>
  </si>
  <si>
    <t>Shamoni</t>
  </si>
  <si>
    <t>Shanda</t>
  </si>
  <si>
    <t>731099533</t>
  </si>
  <si>
    <t>KE-NYE-1811-26102</t>
  </si>
  <si>
    <t>12th October,2018</t>
  </si>
  <si>
    <t>3rd November,2018</t>
  </si>
  <si>
    <t>Wang'Ondu Martin Muthee</t>
  </si>
  <si>
    <t>21656248</t>
  </si>
  <si>
    <t>723728324</t>
  </si>
  <si>
    <t>Gathurangai</t>
  </si>
  <si>
    <t>KE-KAK-1707-18697</t>
  </si>
  <si>
    <t>Charles Shindano M</t>
  </si>
  <si>
    <t>936348</t>
  </si>
  <si>
    <t>720740782</t>
  </si>
  <si>
    <t>704761467</t>
  </si>
  <si>
    <t>Shirugu</t>
  </si>
  <si>
    <t>Malekha</t>
  </si>
  <si>
    <t>KE-KAK-1804-18695</t>
  </si>
  <si>
    <t>Pius Wakuche Shiundu</t>
  </si>
  <si>
    <t>258723</t>
  </si>
  <si>
    <t>722600002</t>
  </si>
  <si>
    <t>Shikoti</t>
  </si>
  <si>
    <t>Ekonyoro</t>
  </si>
  <si>
    <t>KE-KAK-1803-18696</t>
  </si>
  <si>
    <t>John Chitala M</t>
  </si>
  <si>
    <t>8972881</t>
  </si>
  <si>
    <t>722830069</t>
  </si>
  <si>
    <t>Shirugu North</t>
  </si>
  <si>
    <t>KE-KAK-1803-18699</t>
  </si>
  <si>
    <t>16th January,2018</t>
  </si>
  <si>
    <t>7th March,2018</t>
  </si>
  <si>
    <t>Samuel Nanjira Murunga</t>
  </si>
  <si>
    <t>6309374</t>
  </si>
  <si>
    <t>722612193</t>
  </si>
  <si>
    <t>KE-NYE-2201-30040</t>
  </si>
  <si>
    <t>30th December,2021</t>
  </si>
  <si>
    <t>26th January,2022</t>
  </si>
  <si>
    <t>Munyua Ngatia Moses</t>
  </si>
  <si>
    <t>125467</t>
  </si>
  <si>
    <t>254723574830</t>
  </si>
  <si>
    <t>Chaka</t>
  </si>
  <si>
    <t>Mwayona Ndegwa</t>
  </si>
  <si>
    <t>Daniel</t>
  </si>
  <si>
    <t>KE-UAS-1701-17760</t>
  </si>
  <si>
    <t>Kibor Peter</t>
  </si>
  <si>
    <t>722559339</t>
  </si>
  <si>
    <t>Kapsosio</t>
  </si>
  <si>
    <t>724427455</t>
  </si>
  <si>
    <t>KE-UAS-2007-25895</t>
  </si>
  <si>
    <t>12th June,2020</t>
  </si>
  <si>
    <t>27th July,2020</t>
  </si>
  <si>
    <t>Kimos Paulina</t>
  </si>
  <si>
    <t>254711167538</t>
  </si>
  <si>
    <t>711167538</t>
  </si>
  <si>
    <t>KE-BAR-1907-26085</t>
  </si>
  <si>
    <t>6th May,2019</t>
  </si>
  <si>
    <t>Tanui Anthony K</t>
  </si>
  <si>
    <t>12345678</t>
  </si>
  <si>
    <t>+254722396751</t>
  </si>
  <si>
    <t>722396751</t>
  </si>
  <si>
    <t>Emining</t>
  </si>
  <si>
    <t>Tilatilie</t>
  </si>
  <si>
    <t>KE-ELG-1809-17763</t>
  </si>
  <si>
    <t>Tanui Sarah</t>
  </si>
  <si>
    <t>721570696</t>
  </si>
  <si>
    <t>Irong</t>
  </si>
  <si>
    <t>Mororia</t>
  </si>
  <si>
    <t>KE-TRA-2203-Kbp/29707/22</t>
  </si>
  <si>
    <t>22nd November,2021</t>
  </si>
  <si>
    <t>23rd March,2022</t>
  </si>
  <si>
    <t>Wechuli Florence</t>
  </si>
  <si>
    <t>0729200372</t>
  </si>
  <si>
    <t>Namgoi Kibagenge</t>
  </si>
  <si>
    <t>KE-UAS-2110-26492</t>
  </si>
  <si>
    <t>2nd September,2021</t>
  </si>
  <si>
    <t>30th October,2021</t>
  </si>
  <si>
    <t>Geoffrey Wechuli</t>
  </si>
  <si>
    <t>254712888676</t>
  </si>
  <si>
    <t>Race course</t>
  </si>
  <si>
    <t>Daniel bartilol</t>
  </si>
  <si>
    <t>KE-UAS-2210-30153</t>
  </si>
  <si>
    <t>3rd August,2022</t>
  </si>
  <si>
    <t>3rd October,2022</t>
  </si>
  <si>
    <t>Kimutai Patrick</t>
  </si>
  <si>
    <t>0721284228</t>
  </si>
  <si>
    <t>KE-UAS-2210-30156</t>
  </si>
  <si>
    <t>3rd June,2022</t>
  </si>
  <si>
    <t>Barkoiyet Steve</t>
  </si>
  <si>
    <t>0729340422</t>
  </si>
  <si>
    <t>KE-UAS-1705-17756</t>
  </si>
  <si>
    <t>13th March,2017</t>
  </si>
  <si>
    <t>Margaret Maiyo</t>
  </si>
  <si>
    <t>12638678</t>
  </si>
  <si>
    <t>722828743</t>
  </si>
  <si>
    <t>Konda</t>
  </si>
  <si>
    <t>KE-UAS-1701-17757</t>
  </si>
  <si>
    <t>Paul Murei Kiprono</t>
  </si>
  <si>
    <t>722486114</t>
  </si>
  <si>
    <t>Kapboshe</t>
  </si>
  <si>
    <t>KE-UAS-1708-17758</t>
  </si>
  <si>
    <t>Michelle Cheruon</t>
  </si>
  <si>
    <t>23984390</t>
  </si>
  <si>
    <t>722768759</t>
  </si>
  <si>
    <t>Kabushen</t>
  </si>
  <si>
    <t>KE-UAS-1810-17765</t>
  </si>
  <si>
    <t>Kipronoh Selly</t>
  </si>
  <si>
    <t>719423147</t>
  </si>
  <si>
    <t>KE-UAS-1911-28505</t>
  </si>
  <si>
    <t>2nd November,2019</t>
  </si>
  <si>
    <t>25th November,2019</t>
  </si>
  <si>
    <t>Juliana Achieng</t>
  </si>
  <si>
    <t>723349666</t>
  </si>
  <si>
    <t>254724427455</t>
  </si>
  <si>
    <t>KE-UAS-1612-13937</t>
  </si>
  <si>
    <t>Andrew K Limo</t>
  </si>
  <si>
    <t>10030596</t>
  </si>
  <si>
    <t>720216834</t>
  </si>
  <si>
    <t>720216634</t>
  </si>
  <si>
    <t>Kipsinende</t>
  </si>
  <si>
    <t>Bombo</t>
  </si>
  <si>
    <t>KE-UAS-1707-17761</t>
  </si>
  <si>
    <t>7th May,2017</t>
  </si>
  <si>
    <t>30th July,2017</t>
  </si>
  <si>
    <t>Kibor Francis Matiba</t>
  </si>
  <si>
    <t>727043509</t>
  </si>
  <si>
    <t>724427445</t>
  </si>
  <si>
    <t>KE-UAS-2001-28512</t>
  </si>
  <si>
    <t>13th December,2019</t>
  </si>
  <si>
    <t>27th January,2020</t>
  </si>
  <si>
    <t>Lenah Lelmengit</t>
  </si>
  <si>
    <t>254712626329</t>
  </si>
  <si>
    <t>Ainapkoi</t>
  </si>
  <si>
    <t>Ngeleltarit</t>
  </si>
  <si>
    <t>KE-NAN-2112-29702</t>
  </si>
  <si>
    <t>6th December,2021</t>
  </si>
  <si>
    <t>28th December,2021</t>
  </si>
  <si>
    <t>Rael Magut</t>
  </si>
  <si>
    <t>722863119</t>
  </si>
  <si>
    <t>Lelmokwo</t>
  </si>
  <si>
    <t>KE-UAS-2006-25193</t>
  </si>
  <si>
    <t>12th February,2020</t>
  </si>
  <si>
    <t>17th June,2020</t>
  </si>
  <si>
    <t>Keitany Moses</t>
  </si>
  <si>
    <t>254722943195</t>
  </si>
  <si>
    <t>722943195</t>
  </si>
  <si>
    <t>KE-UAS-2008-28739</t>
  </si>
  <si>
    <t>16th June,2020</t>
  </si>
  <si>
    <t>13th August,2020</t>
  </si>
  <si>
    <t>Gladys Mutai</t>
  </si>
  <si>
    <t>254719231718</t>
  </si>
  <si>
    <t>719231718</t>
  </si>
  <si>
    <t>KE-UAS-2009-28727</t>
  </si>
  <si>
    <t>Monicah Kipsang</t>
  </si>
  <si>
    <t>254725871515</t>
  </si>
  <si>
    <t>725871515</t>
  </si>
  <si>
    <t>KE-UAS-2010-28738</t>
  </si>
  <si>
    <t>9th July,2020</t>
  </si>
  <si>
    <t>2nd October,2020</t>
  </si>
  <si>
    <t>Rono Consolata</t>
  </si>
  <si>
    <t>254721933533</t>
  </si>
  <si>
    <t>721933533</t>
  </si>
  <si>
    <t>Annex-Blossom</t>
  </si>
  <si>
    <t>KE-UAS-2010-28519</t>
  </si>
  <si>
    <t>12th July,2020</t>
  </si>
  <si>
    <t>8th October,2020</t>
  </si>
  <si>
    <t>Priscah Mosol</t>
  </si>
  <si>
    <t>254721558607</t>
  </si>
  <si>
    <t>721558607</t>
  </si>
  <si>
    <t>Judea Gate</t>
  </si>
  <si>
    <t>KE-UAS-2105-28748</t>
  </si>
  <si>
    <t>20th February,2021</t>
  </si>
  <si>
    <t>Evaline Kipruto Jerotich</t>
  </si>
  <si>
    <t>254727840808</t>
  </si>
  <si>
    <t>Cheseret</t>
  </si>
  <si>
    <t>KE-UAS-2208-26490</t>
  </si>
  <si>
    <t>16th April,2022</t>
  </si>
  <si>
    <t>23rd August,2022</t>
  </si>
  <si>
    <t>Serem Serem J</t>
  </si>
  <si>
    <t>0724896376</t>
  </si>
  <si>
    <t>KE-BOM-1903-26253</t>
  </si>
  <si>
    <t>Kirui David</t>
  </si>
  <si>
    <t>0719228573</t>
  </si>
  <si>
    <t>Masindoni</t>
  </si>
  <si>
    <t>KE-SIA-2104-26208</t>
  </si>
  <si>
    <t>2nd April,2021</t>
  </si>
  <si>
    <t>Otieno Raggot Thomas</t>
  </si>
  <si>
    <t>13491480</t>
  </si>
  <si>
    <t>707182966</t>
  </si>
  <si>
    <t>254707182966</t>
  </si>
  <si>
    <t>254706464444</t>
  </si>
  <si>
    <t>Bondo</t>
  </si>
  <si>
    <t>Ndori</t>
  </si>
  <si>
    <t>Nyabenge</t>
  </si>
  <si>
    <t>Daniel Owino Odhiambo</t>
  </si>
  <si>
    <t>KE-EMB-1607-16546</t>
  </si>
  <si>
    <t>David Muriuki Njiru</t>
  </si>
  <si>
    <t>9285946</t>
  </si>
  <si>
    <t>792551766</t>
  </si>
  <si>
    <t>Ndui</t>
  </si>
  <si>
    <t>KE-EMB-1607-16548</t>
  </si>
  <si>
    <t>Ibrahim Muriithi Nyaga</t>
  </si>
  <si>
    <t>3667187</t>
  </si>
  <si>
    <t>734341096</t>
  </si>
  <si>
    <t>Kathanji</t>
  </si>
  <si>
    <t>KE-NYE-1712-14892</t>
  </si>
  <si>
    <t>Joseph Wambugu K</t>
  </si>
  <si>
    <t>5924856</t>
  </si>
  <si>
    <t>722425309</t>
  </si>
  <si>
    <t>700713274</t>
  </si>
  <si>
    <t>KE-KIR-1612-14451</t>
  </si>
  <si>
    <t>George Mucheru K</t>
  </si>
  <si>
    <t>721362332</t>
  </si>
  <si>
    <t>Mwirua</t>
  </si>
  <si>
    <t>Kathaka</t>
  </si>
  <si>
    <t>KE-EMB-1712-18889</t>
  </si>
  <si>
    <t>2nd December,2017</t>
  </si>
  <si>
    <t>Nyaga Marigu Emily</t>
  </si>
  <si>
    <t>714645639</t>
  </si>
  <si>
    <t>KE-EMB-1803-18890</t>
  </si>
  <si>
    <t>6th December,2017</t>
  </si>
  <si>
    <t>Nyaga Mwatha</t>
  </si>
  <si>
    <t>725533754</t>
  </si>
  <si>
    <t>720236501</t>
  </si>
  <si>
    <t>Karungu</t>
  </si>
  <si>
    <t>7000713274</t>
  </si>
  <si>
    <t>KE-EMB-1709-18891</t>
  </si>
  <si>
    <t>30th September,2017</t>
  </si>
  <si>
    <t>Lucy Ndwiga</t>
  </si>
  <si>
    <t>723903269</t>
  </si>
  <si>
    <t>704308342</t>
  </si>
  <si>
    <t>Kathagiri</t>
  </si>
  <si>
    <t>KE-EMB-1806-18892</t>
  </si>
  <si>
    <t>Selesio Njeru</t>
  </si>
  <si>
    <t>723955077</t>
  </si>
  <si>
    <t>KE-NYE-1804-18897</t>
  </si>
  <si>
    <t>9th March,2018</t>
  </si>
  <si>
    <t>Karite David Mwangi</t>
  </si>
  <si>
    <t>710919938</t>
  </si>
  <si>
    <t>710919939</t>
  </si>
  <si>
    <t>KE-KIR-1904-26863</t>
  </si>
  <si>
    <t>10th April,2019</t>
  </si>
  <si>
    <t>Pauline Mugo Mumbi</t>
  </si>
  <si>
    <t>0724951785</t>
  </si>
  <si>
    <t>Kavumbu</t>
  </si>
  <si>
    <t>Gakarara</t>
  </si>
  <si>
    <t>KE-KIR-1903-26858</t>
  </si>
  <si>
    <t>1st February,2019</t>
  </si>
  <si>
    <t>1st March,2019</t>
  </si>
  <si>
    <t>Virginia Njinju Gichugu</t>
  </si>
  <si>
    <t>254721137994</t>
  </si>
  <si>
    <t>KE-KIR-1701-17512</t>
  </si>
  <si>
    <t>Peter Kasungu Daniel</t>
  </si>
  <si>
    <t>9216600</t>
  </si>
  <si>
    <t>+254720843665</t>
  </si>
  <si>
    <t>KE-NAK-1612-17533</t>
  </si>
  <si>
    <t>Sarah Njerunah Muthnga</t>
  </si>
  <si>
    <t>616723</t>
  </si>
  <si>
    <t>+254713153675</t>
  </si>
  <si>
    <t>Ndungiri</t>
  </si>
  <si>
    <t>Kabazi Makara</t>
  </si>
  <si>
    <t>KE-KIR-1612-17418</t>
  </si>
  <si>
    <t>31st October,2016</t>
  </si>
  <si>
    <t>Francis Murithi Kimotho</t>
  </si>
  <si>
    <t>1085492</t>
  </si>
  <si>
    <t>721246353</t>
  </si>
  <si>
    <t>KE-NYE-1512-15824</t>
  </si>
  <si>
    <t>Stpen Wanjohi Mutirithia</t>
  </si>
  <si>
    <t>3392046</t>
  </si>
  <si>
    <t>722940752</t>
  </si>
  <si>
    <t>Karembu</t>
  </si>
  <si>
    <t>KE-KIR-1608-18877</t>
  </si>
  <si>
    <t>22nd June,2016</t>
  </si>
  <si>
    <t>11th August,2016</t>
  </si>
  <si>
    <t>Njagi Rueben Githinji</t>
  </si>
  <si>
    <t>4695345</t>
  </si>
  <si>
    <t>722798982</t>
  </si>
  <si>
    <t>Kiawakara</t>
  </si>
  <si>
    <t>KE-KIR-1706-18876</t>
  </si>
  <si>
    <t>Gerishon Peter Gichuki</t>
  </si>
  <si>
    <t>754269</t>
  </si>
  <si>
    <t>723044836</t>
  </si>
  <si>
    <t>Mukinduru</t>
  </si>
  <si>
    <t>KE-NAK-1806-18899</t>
  </si>
  <si>
    <t>6th May,2018</t>
  </si>
  <si>
    <t>26th June,2018</t>
  </si>
  <si>
    <t>Mama Judy Mama Judy</t>
  </si>
  <si>
    <t>2587104</t>
  </si>
  <si>
    <t>78693613</t>
  </si>
  <si>
    <t>786936130</t>
  </si>
  <si>
    <t>KE-THA-1809-18900</t>
  </si>
  <si>
    <t>30th September,2018</t>
  </si>
  <si>
    <t>Mukembu Gitari Fredrick</t>
  </si>
  <si>
    <t>4320758</t>
  </si>
  <si>
    <t>0733883906</t>
  </si>
  <si>
    <t>710489006</t>
  </si>
  <si>
    <t>Kiracha</t>
  </si>
  <si>
    <t>David chege</t>
  </si>
  <si>
    <t>KE-EMB-1911-26870</t>
  </si>
  <si>
    <t>23rd October,2019</t>
  </si>
  <si>
    <t>23rd November,2019</t>
  </si>
  <si>
    <t>Nyaga Anthony Njagi</t>
  </si>
  <si>
    <t>254728967851</t>
  </si>
  <si>
    <t>Mbeti North</t>
  </si>
  <si>
    <t>Muthatari</t>
  </si>
  <si>
    <t>KE-KIR-1701-17425</t>
  </si>
  <si>
    <t>Geofrrey Warui Wachira</t>
  </si>
  <si>
    <t>721206757</t>
  </si>
  <si>
    <t>Kanyekini</t>
  </si>
  <si>
    <t>KE-EMB-1609-17483</t>
  </si>
  <si>
    <t>30th September,2016</t>
  </si>
  <si>
    <t>Margaret Wambui Kiura</t>
  </si>
  <si>
    <t>2030076</t>
  </si>
  <si>
    <t>721965279</t>
  </si>
  <si>
    <t>Mubu</t>
  </si>
  <si>
    <t>KE-LAI-1711-18881</t>
  </si>
  <si>
    <t>Nderitu Hellen Muthoni</t>
  </si>
  <si>
    <t>20185086</t>
  </si>
  <si>
    <t>720558502</t>
  </si>
  <si>
    <t>254700713274</t>
  </si>
  <si>
    <t>KE-KIR-1710-18884</t>
  </si>
  <si>
    <t>14th October,2017</t>
  </si>
  <si>
    <t>James Rukenya Murage</t>
  </si>
  <si>
    <t>727803912</t>
  </si>
  <si>
    <t>702394633</t>
  </si>
  <si>
    <t>Rwangondu</t>
  </si>
  <si>
    <t>KE-NYA-1707-18888</t>
  </si>
  <si>
    <t>Gichohi Margret Muthoni</t>
  </si>
  <si>
    <t>56234508</t>
  </si>
  <si>
    <t>722428841</t>
  </si>
  <si>
    <t>KE-KIR-1806-18895</t>
  </si>
  <si>
    <t>Kinyua Muthoni Burnace</t>
  </si>
  <si>
    <t>2966288</t>
  </si>
  <si>
    <t>710339596</t>
  </si>
  <si>
    <t>Kinya Kiiru</t>
  </si>
  <si>
    <t>KE-NAK-1902-26057</t>
  </si>
  <si>
    <t>2nd December,2018</t>
  </si>
  <si>
    <t>3rd February,2019</t>
  </si>
  <si>
    <t>Edith Wamboi</t>
  </si>
  <si>
    <t>2962105</t>
  </si>
  <si>
    <t>791871163</t>
  </si>
  <si>
    <t>Kianoi</t>
  </si>
  <si>
    <t>KE-NAK-1903-0</t>
  </si>
  <si>
    <t>6th December,2018</t>
  </si>
  <si>
    <t>22nd March,2019</t>
  </si>
  <si>
    <t>Magret Kaanake</t>
  </si>
  <si>
    <t>1165350</t>
  </si>
  <si>
    <t>725146580</t>
  </si>
  <si>
    <t>Akwisi</t>
  </si>
  <si>
    <t>KE-KIR-2004-27764</t>
  </si>
  <si>
    <t>4th February,2020</t>
  </si>
  <si>
    <t>1st April,2020</t>
  </si>
  <si>
    <t>Thiaka Grace Wawira</t>
  </si>
  <si>
    <t>254721800758</t>
  </si>
  <si>
    <t>KE-KIR-1711-18883</t>
  </si>
  <si>
    <t>22nd September,2017</t>
  </si>
  <si>
    <t>David Wangui Kinyu</t>
  </si>
  <si>
    <t>31488698</t>
  </si>
  <si>
    <t>72003358</t>
  </si>
  <si>
    <t>720033585</t>
  </si>
  <si>
    <t>701325354</t>
  </si>
  <si>
    <t>KE-NAK-1712-18886</t>
  </si>
  <si>
    <t>9th November,2017</t>
  </si>
  <si>
    <t>5th December,2017</t>
  </si>
  <si>
    <t>Wamaitha Njogu Cecilia</t>
  </si>
  <si>
    <t>11260552</t>
  </si>
  <si>
    <t>715695527</t>
  </si>
  <si>
    <t>Thayo</t>
  </si>
  <si>
    <t>KE-KIR-2002-27765</t>
  </si>
  <si>
    <t>4th January,2020</t>
  </si>
  <si>
    <t>14th February,2020</t>
  </si>
  <si>
    <t>Muchiri Luke Kinyua</t>
  </si>
  <si>
    <t>13565374</t>
  </si>
  <si>
    <t>254720688202</t>
  </si>
  <si>
    <t>Gakoigo</t>
  </si>
  <si>
    <t>KE-NAK-1712-21596</t>
  </si>
  <si>
    <t>Kiptoo June Jepngetich</t>
  </si>
  <si>
    <t>725220049</t>
  </si>
  <si>
    <t>Kampi Moto</t>
  </si>
  <si>
    <t>KE-LAI-1707-21600</t>
  </si>
  <si>
    <t>Wanjuki Annah Ngunju</t>
  </si>
  <si>
    <t>24482500</t>
  </si>
  <si>
    <t>721749475</t>
  </si>
  <si>
    <t>Nyambugisi</t>
  </si>
  <si>
    <t>Nyabugisi</t>
  </si>
  <si>
    <t>KE-MER-1809-024633</t>
  </si>
  <si>
    <t>Murithi Dorothy Nkirote</t>
  </si>
  <si>
    <t>8881325</t>
  </si>
  <si>
    <t>714721414</t>
  </si>
  <si>
    <t>731953270</t>
  </si>
  <si>
    <t>Mathangarine</t>
  </si>
  <si>
    <t>David Gituma</t>
  </si>
  <si>
    <t>728084891</t>
  </si>
  <si>
    <t>KE-KIR-1607-17005</t>
  </si>
  <si>
    <t>Joseph Mate Kiburi</t>
  </si>
  <si>
    <t>9872987</t>
  </si>
  <si>
    <t>728618406</t>
  </si>
  <si>
    <t>Kiandi</t>
  </si>
  <si>
    <t>KE-MUR-1608-17006</t>
  </si>
  <si>
    <t>John Wanjema Ngugi</t>
  </si>
  <si>
    <t>3504005</t>
  </si>
  <si>
    <t>722603762</t>
  </si>
  <si>
    <t>Mumbu</t>
  </si>
  <si>
    <t>KE-MUR-1607-16996</t>
  </si>
  <si>
    <t>Evanson Njoroge Gachu</t>
  </si>
  <si>
    <t>23039008</t>
  </si>
  <si>
    <t>723723717</t>
  </si>
  <si>
    <t>KE-MUR-1610-17004</t>
  </si>
  <si>
    <t>15th August,2016</t>
  </si>
  <si>
    <t>4th October,2016</t>
  </si>
  <si>
    <t>Jeremiah Mwangi Muturi</t>
  </si>
  <si>
    <t>7437226</t>
  </si>
  <si>
    <t>721959440</t>
  </si>
  <si>
    <t>Kandari</t>
  </si>
  <si>
    <t>KE-MUR-1609-16995</t>
  </si>
  <si>
    <t>3rd August,2016</t>
  </si>
  <si>
    <t>22nd September,2016</t>
  </si>
  <si>
    <t>John Macharia Karindi</t>
  </si>
  <si>
    <t>20425876</t>
  </si>
  <si>
    <t>729533660</t>
  </si>
  <si>
    <t>KE-KIA-1607-17007</t>
  </si>
  <si>
    <t>2nd June,2016</t>
  </si>
  <si>
    <t>Stephen Mage Njunguna</t>
  </si>
  <si>
    <t>21782264</t>
  </si>
  <si>
    <t>725257926</t>
  </si>
  <si>
    <t>Gitine</t>
  </si>
  <si>
    <t>KE-KIA-1601-17008</t>
  </si>
  <si>
    <t>John Njunguna Ihinyo</t>
  </si>
  <si>
    <t>21579162</t>
  </si>
  <si>
    <t>725233881</t>
  </si>
  <si>
    <t>KE-KIA-1606-16994</t>
  </si>
  <si>
    <t>16th June,2016</t>
  </si>
  <si>
    <t>Monica Wairimu Mburu</t>
  </si>
  <si>
    <t>9215369</t>
  </si>
  <si>
    <t>72337489</t>
  </si>
  <si>
    <t>KE-MER-1911-25719</t>
  </si>
  <si>
    <t>1st October,2019</t>
  </si>
  <si>
    <t>5th November,2019</t>
  </si>
  <si>
    <t>Kawiria Mururu Esther</t>
  </si>
  <si>
    <t>353321</t>
  </si>
  <si>
    <t>254707544042</t>
  </si>
  <si>
    <t>Anjilu</t>
  </si>
  <si>
    <t>254726368595</t>
  </si>
  <si>
    <t>KE-MER-1712-23328</t>
  </si>
  <si>
    <t>Ikamati Stephen Rimiri</t>
  </si>
  <si>
    <t>1834257</t>
  </si>
  <si>
    <t>721283664</t>
  </si>
  <si>
    <t>Antubamwitu</t>
  </si>
  <si>
    <t>Maumau</t>
  </si>
  <si>
    <t>726368595</t>
  </si>
  <si>
    <t>KE-MER-1704-23327</t>
  </si>
  <si>
    <t>14th March,2017</t>
  </si>
  <si>
    <t>16th April,2017</t>
  </si>
  <si>
    <t>Mwamba Catherine Karambu</t>
  </si>
  <si>
    <t>13177071</t>
  </si>
  <si>
    <t>721402186</t>
  </si>
  <si>
    <t>Karumathi</t>
  </si>
  <si>
    <t>KE-NAK-1606-16328</t>
  </si>
  <si>
    <t>John Muhia Njuguna</t>
  </si>
  <si>
    <t>1142305</t>
  </si>
  <si>
    <t>708489639</t>
  </si>
  <si>
    <t>Mugomo</t>
  </si>
  <si>
    <t>Green Action Network Ltd</t>
  </si>
  <si>
    <t>KE-KIA-1805-23022</t>
  </si>
  <si>
    <t>17th April,2018</t>
  </si>
  <si>
    <t>4th May,2018</t>
  </si>
  <si>
    <t>Maina Margaret Wangare</t>
  </si>
  <si>
    <t>21879122</t>
  </si>
  <si>
    <t>723651832</t>
  </si>
  <si>
    <t>723309121</t>
  </si>
  <si>
    <t>Maihe</t>
  </si>
  <si>
    <t>David Njoroge</t>
  </si>
  <si>
    <t>726757490</t>
  </si>
  <si>
    <t>KE-KER-2007-24931</t>
  </si>
  <si>
    <t>17th December,2019</t>
  </si>
  <si>
    <t>1st July,2020</t>
  </si>
  <si>
    <t>Mutai Joseph</t>
  </si>
  <si>
    <t>10886569</t>
  </si>
  <si>
    <t>254720653380</t>
  </si>
  <si>
    <t>Lelach</t>
  </si>
  <si>
    <t>Denis Kipkirui Tonui</t>
  </si>
  <si>
    <t>708910329</t>
  </si>
  <si>
    <t>KE-BOM-2005-26624</t>
  </si>
  <si>
    <t>21st September,2019</t>
  </si>
  <si>
    <t>20th May,2020</t>
  </si>
  <si>
    <t>Chelule Nixon Grace</t>
  </si>
  <si>
    <t>27837706</t>
  </si>
  <si>
    <t>254726501491</t>
  </si>
  <si>
    <t>Kaplong</t>
  </si>
  <si>
    <t>Kapcholyo</t>
  </si>
  <si>
    <t>KE-KIA-1908-27633</t>
  </si>
  <si>
    <t>1st August,2019</t>
  </si>
  <si>
    <t>Zipporah Muchunu W</t>
  </si>
  <si>
    <t>3387167</t>
  </si>
  <si>
    <t>254722591269</t>
  </si>
  <si>
    <t>Mai-Aiihii</t>
  </si>
  <si>
    <t>Doris Munene</t>
  </si>
  <si>
    <t>792762486</t>
  </si>
  <si>
    <t>KE-KIA-1906-27630</t>
  </si>
  <si>
    <t>14th June,2019</t>
  </si>
  <si>
    <t>Murigi Annastacia Wairimu</t>
  </si>
  <si>
    <t>254726741449</t>
  </si>
  <si>
    <t>Maporomoko</t>
  </si>
  <si>
    <t>KE-EMB-1611-16986</t>
  </si>
  <si>
    <t>8th July,2016</t>
  </si>
  <si>
    <t>24th November,2016</t>
  </si>
  <si>
    <t>Jane Muthoni Njoka</t>
  </si>
  <si>
    <t>795132972</t>
  </si>
  <si>
    <t>Kirimarii</t>
  </si>
  <si>
    <t>Bluevalley</t>
  </si>
  <si>
    <t>KE-EMB-1609-16987</t>
  </si>
  <si>
    <t>Jackline Wairimu Karinyu</t>
  </si>
  <si>
    <t>20648817</t>
  </si>
  <si>
    <t>70530127</t>
  </si>
  <si>
    <t>Kiajokoma</t>
  </si>
  <si>
    <t>KE-EMB-1612-16990</t>
  </si>
  <si>
    <t>Samuel Kariuki Nyaga</t>
  </si>
  <si>
    <t>10058031</t>
  </si>
  <si>
    <t>721589789</t>
  </si>
  <si>
    <t>Kiagoku</t>
  </si>
  <si>
    <t>Kiojok</t>
  </si>
  <si>
    <t>KE-EMB-1612-16991</t>
  </si>
  <si>
    <t>Nelson Njiiru Gilbert</t>
  </si>
  <si>
    <t>3304620</t>
  </si>
  <si>
    <t>735791201</t>
  </si>
  <si>
    <t>Ginda</t>
  </si>
  <si>
    <t>Kiandiri</t>
  </si>
  <si>
    <t>KE-EMB-1611-16992</t>
  </si>
  <si>
    <t>Roseline Njoki Muturi</t>
  </si>
  <si>
    <t>21163526</t>
  </si>
  <si>
    <t>711986931</t>
  </si>
  <si>
    <t>Kwage</t>
  </si>
  <si>
    <t>Kithego</t>
  </si>
  <si>
    <t>KE-EMB-1612-29888</t>
  </si>
  <si>
    <t>722649803</t>
  </si>
  <si>
    <t>Mbuvuri</t>
  </si>
  <si>
    <t>Kiarie</t>
  </si>
  <si>
    <t>KE-EMB-1607-17014</t>
  </si>
  <si>
    <t>Eusephia Mukami Nyaga</t>
  </si>
  <si>
    <t>22652088</t>
  </si>
  <si>
    <t>722230450</t>
  </si>
  <si>
    <t>Kagethia</t>
  </si>
  <si>
    <t>KE-EMB-1611-17015</t>
  </si>
  <si>
    <t>Nelson Muthuri Nyage</t>
  </si>
  <si>
    <t>11020964</t>
  </si>
  <si>
    <t>715692736</t>
  </si>
  <si>
    <t>Ganduri</t>
  </si>
  <si>
    <t>Kianjuki</t>
  </si>
  <si>
    <t>KE-EMB-1609-17016</t>
  </si>
  <si>
    <t>Dorothy Wanjiru Muriki</t>
  </si>
  <si>
    <t>11683841</t>
  </si>
  <si>
    <t>710817389</t>
  </si>
  <si>
    <t>Kaagari</t>
  </si>
  <si>
    <t>KE-EMB-1612-17017</t>
  </si>
  <si>
    <t>Peris Wanyaga Ndwiga</t>
  </si>
  <si>
    <t>13337926</t>
  </si>
  <si>
    <t>733838396</t>
  </si>
  <si>
    <t>Nganda</t>
  </si>
  <si>
    <t>Rutune</t>
  </si>
  <si>
    <t>KE-EMB-1608-17041</t>
  </si>
  <si>
    <t>Duplicate</t>
  </si>
  <si>
    <t>Henery Mugendi Ngagi</t>
  </si>
  <si>
    <t>721688360</t>
  </si>
  <si>
    <t>Kathiega</t>
  </si>
  <si>
    <t>Kawajara</t>
  </si>
  <si>
    <t>KE-EMB-1612-15047</t>
  </si>
  <si>
    <t>Lita Mwontune</t>
  </si>
  <si>
    <t>721882047</t>
  </si>
  <si>
    <t>Kagaari North</t>
  </si>
  <si>
    <t>Kianjokoma</t>
  </si>
  <si>
    <t>KE-EMB-1611-17408</t>
  </si>
  <si>
    <t>21st September,2016</t>
  </si>
  <si>
    <t>10th November,2016</t>
  </si>
  <si>
    <t>Ephantus Njagi</t>
  </si>
  <si>
    <t>10855046</t>
  </si>
  <si>
    <t>723824825</t>
  </si>
  <si>
    <t>KE-EMB-1708-21485</t>
  </si>
  <si>
    <t>Njagi Rechal Karimi</t>
  </si>
  <si>
    <t>13573913</t>
  </si>
  <si>
    <t>726355384</t>
  </si>
  <si>
    <t>719189192</t>
  </si>
  <si>
    <t>Kabutiri</t>
  </si>
  <si>
    <t>Gituara</t>
  </si>
  <si>
    <t>254724714221</t>
  </si>
  <si>
    <t>KE-KIR-1710-21487</t>
  </si>
  <si>
    <t>28th August,2017</t>
  </si>
  <si>
    <t>Waweru Jona Kamau</t>
  </si>
  <si>
    <t>1175818</t>
  </si>
  <si>
    <t>722767613</t>
  </si>
  <si>
    <t>Ichangi</t>
  </si>
  <si>
    <t>724714221</t>
  </si>
  <si>
    <t>KE-EMB-1512-14917</t>
  </si>
  <si>
    <t>Josphine Mutisya</t>
  </si>
  <si>
    <t>717738986</t>
  </si>
  <si>
    <t>Kamugeri</t>
  </si>
  <si>
    <t>KE-EMB-1701-17386</t>
  </si>
  <si>
    <t>Alice Njau</t>
  </si>
  <si>
    <t>21871517</t>
  </si>
  <si>
    <t>+254702952309</t>
  </si>
  <si>
    <t>Kangari North</t>
  </si>
  <si>
    <t>KE-EMB-1702-17406</t>
  </si>
  <si>
    <t>Emilio Munene Kamuger</t>
  </si>
  <si>
    <t>28215201</t>
  </si>
  <si>
    <t>711356566</t>
  </si>
  <si>
    <t>KE-EMB-1612-16988</t>
  </si>
  <si>
    <t>Isaak Njue Itugura</t>
  </si>
  <si>
    <t>10460759</t>
  </si>
  <si>
    <t>724980251</t>
  </si>
  <si>
    <t>Gatiri South</t>
  </si>
  <si>
    <t>Gichechi</t>
  </si>
  <si>
    <t>KE-EMB-1606-16989</t>
  </si>
  <si>
    <t>Mercy Wanja Nyaga</t>
  </si>
  <si>
    <t>23607036</t>
  </si>
  <si>
    <t>728016026</t>
  </si>
  <si>
    <t>Kiangi</t>
  </si>
  <si>
    <t>KE-MIG-1609-17458</t>
  </si>
  <si>
    <t>John Omwanda Dongo</t>
  </si>
  <si>
    <t>1042559</t>
  </si>
  <si>
    <t>729324503</t>
  </si>
  <si>
    <t>Nyatike</t>
  </si>
  <si>
    <t>Kacheing</t>
  </si>
  <si>
    <t>Ragoi</t>
  </si>
  <si>
    <t>KE-KIA-1602-15957</t>
  </si>
  <si>
    <t>Elizabeth Wanjiru</t>
  </si>
  <si>
    <t>10228441</t>
  </si>
  <si>
    <t>722712016</t>
  </si>
  <si>
    <t>Theta</t>
  </si>
  <si>
    <t>KE-KIA-1612-17509</t>
  </si>
  <si>
    <t>Pauline Wanjeru Chege</t>
  </si>
  <si>
    <t>4697976</t>
  </si>
  <si>
    <t>721879035</t>
  </si>
  <si>
    <t>KE-KIA-1911-28302</t>
  </si>
  <si>
    <t>8th November,2019</t>
  </si>
  <si>
    <t>22nd November,2019</t>
  </si>
  <si>
    <t>Njeng'A Jackline Njeri</t>
  </si>
  <si>
    <t>10671374</t>
  </si>
  <si>
    <t>0720496818</t>
  </si>
  <si>
    <t>711920597</t>
  </si>
  <si>
    <t>Kinoo</t>
  </si>
  <si>
    <t>Baraneki</t>
  </si>
  <si>
    <t>725335114</t>
  </si>
  <si>
    <t>KE-KIA-1808-18338</t>
  </si>
  <si>
    <t>16th August,2018</t>
  </si>
  <si>
    <t>Waweru Florence Wanjira</t>
  </si>
  <si>
    <t>728786952</t>
  </si>
  <si>
    <t>717423149</t>
  </si>
  <si>
    <t>Gakufu</t>
  </si>
  <si>
    <t>KE-LAI-1809-23024</t>
  </si>
  <si>
    <t>14th September,2018</t>
  </si>
  <si>
    <t>Ndana Agnes Nyaguthii</t>
  </si>
  <si>
    <t>721817260</t>
  </si>
  <si>
    <t>722466201</t>
  </si>
  <si>
    <t>Kiburuti</t>
  </si>
  <si>
    <t>KE-KIA-1807-23023</t>
  </si>
  <si>
    <t>14th July,2018</t>
  </si>
  <si>
    <t>Mureithi Nancy Njeri</t>
  </si>
  <si>
    <t>3111427</t>
  </si>
  <si>
    <t>728902356</t>
  </si>
  <si>
    <t>Lower Kabete</t>
  </si>
  <si>
    <t>Kahingaini</t>
  </si>
  <si>
    <t>KE-KIA-2009-28582</t>
  </si>
  <si>
    <t>5th September,2020</t>
  </si>
  <si>
    <t>15th September,2020</t>
  </si>
  <si>
    <t>Kago Fredrick Gathuru</t>
  </si>
  <si>
    <t>7544766</t>
  </si>
  <si>
    <t>254724969224</t>
  </si>
  <si>
    <t>Fredrick Gatungu Kago</t>
  </si>
  <si>
    <t>KE-KAK-1608-17002</t>
  </si>
  <si>
    <t>John W Wakaba</t>
  </si>
  <si>
    <t>21329945</t>
  </si>
  <si>
    <t>720639379</t>
  </si>
  <si>
    <t>Lukuyani</t>
  </si>
  <si>
    <t>Matunda</t>
  </si>
  <si>
    <t>KE-KIA-1811-25903</t>
  </si>
  <si>
    <t>20th October,2018</t>
  </si>
  <si>
    <t>8th November,2018</t>
  </si>
  <si>
    <t>Mungai Agnes Wanjiru</t>
  </si>
  <si>
    <t>722254243</t>
  </si>
  <si>
    <t>722586958</t>
  </si>
  <si>
    <t>KE-KIA-1912-28305</t>
  </si>
  <si>
    <t>1st December,2019</t>
  </si>
  <si>
    <t>Muthoni Nancy</t>
  </si>
  <si>
    <t>6611652</t>
  </si>
  <si>
    <t>254722232181</t>
  </si>
  <si>
    <t>254725335114</t>
  </si>
  <si>
    <t>KE-KIA-1806-26566</t>
  </si>
  <si>
    <t>12th June,2018</t>
  </si>
  <si>
    <t>Njau Anthony Mwiruri</t>
  </si>
  <si>
    <t>4331100</t>
  </si>
  <si>
    <t>710185710</t>
  </si>
  <si>
    <t>722836325</t>
  </si>
  <si>
    <t>Githiga B</t>
  </si>
  <si>
    <t>KE-UAS-1901-25180</t>
  </si>
  <si>
    <t>Kibinge Eunice Wanjiku</t>
  </si>
  <si>
    <t>0723706591</t>
  </si>
  <si>
    <t>Urare</t>
  </si>
  <si>
    <t>KE-KIA-2001-28552</t>
  </si>
  <si>
    <t>7th January,2020</t>
  </si>
  <si>
    <t>Kariuki Patrick Kihuria</t>
  </si>
  <si>
    <t>23293835</t>
  </si>
  <si>
    <t>254723462958</t>
  </si>
  <si>
    <t>KE-MUR-1610-16997</t>
  </si>
  <si>
    <t>9th September,2016</t>
  </si>
  <si>
    <t>Steven M Macharia</t>
  </si>
  <si>
    <t>723352106</t>
  </si>
  <si>
    <t>Muhohonyo</t>
  </si>
  <si>
    <t>KE-NAK-1607-16998</t>
  </si>
  <si>
    <t>Ester Wanjiru Kamau</t>
  </si>
  <si>
    <t>725587969</t>
  </si>
  <si>
    <t>Mettar</t>
  </si>
  <si>
    <t>KE-NAK-1603-16999</t>
  </si>
  <si>
    <t>Rahab Nyambura Muria</t>
  </si>
  <si>
    <t>25018087</t>
  </si>
  <si>
    <t>713812631</t>
  </si>
  <si>
    <t>KE-NAK-1607-17000</t>
  </si>
  <si>
    <t>Margret Wangoi Kamau</t>
  </si>
  <si>
    <t>2313639</t>
  </si>
  <si>
    <t>722245513</t>
  </si>
  <si>
    <t>Muyukanywo</t>
  </si>
  <si>
    <t>KE-NAK-1605-17001</t>
  </si>
  <si>
    <t>Viginia Wamboi Maina</t>
  </si>
  <si>
    <t>13440017</t>
  </si>
  <si>
    <t>700709673</t>
  </si>
  <si>
    <t>KE-MUR-1812-24912</t>
  </si>
  <si>
    <t>Thuita Simon Muiga</t>
  </si>
  <si>
    <t>20656539</t>
  </si>
  <si>
    <t>723509496</t>
  </si>
  <si>
    <t>726092451</t>
  </si>
  <si>
    <t>Mugira</t>
  </si>
  <si>
    <t>KE-MUR-1810-23025</t>
  </si>
  <si>
    <t>29th September,2018</t>
  </si>
  <si>
    <t>Mutoma Joshua</t>
  </si>
  <si>
    <t>720562644</t>
  </si>
  <si>
    <t>Gikindu</t>
  </si>
  <si>
    <t>Pioneer</t>
  </si>
  <si>
    <t>722490129</t>
  </si>
  <si>
    <t>KE-KIA-2109-29756</t>
  </si>
  <si>
    <t>1st September,2021</t>
  </si>
  <si>
    <t>18th September,2021</t>
  </si>
  <si>
    <t>Kuria Penninah Njambi</t>
  </si>
  <si>
    <t>0951664</t>
  </si>
  <si>
    <t>254721837846</t>
  </si>
  <si>
    <t>254739914968</t>
  </si>
  <si>
    <t>Ekman J.K. Karigi</t>
  </si>
  <si>
    <t>Ekman Kuria</t>
  </si>
  <si>
    <t>KE-KIA-2008-28324</t>
  </si>
  <si>
    <t>15th July,2020</t>
  </si>
  <si>
    <t>Kamau Peter Kiarie</t>
  </si>
  <si>
    <t>231576</t>
  </si>
  <si>
    <t>+254733298563</t>
  </si>
  <si>
    <t>728110310</t>
  </si>
  <si>
    <t>733298563</t>
  </si>
  <si>
    <t>Makeresha</t>
  </si>
  <si>
    <t>724106811</t>
  </si>
  <si>
    <t>KE-NAN-1802-27813</t>
  </si>
  <si>
    <t>6th February,2018</t>
  </si>
  <si>
    <t>Sarah Bor</t>
  </si>
  <si>
    <t>27580016</t>
  </si>
  <si>
    <t>81516088</t>
  </si>
  <si>
    <t>Elesus Kiprotich</t>
  </si>
  <si>
    <t>KE-MER-1904-25624</t>
  </si>
  <si>
    <t>12th April,2019</t>
  </si>
  <si>
    <t>Laban Kirimania Mugambi</t>
  </si>
  <si>
    <t>7465363</t>
  </si>
  <si>
    <t>254711155324</t>
  </si>
  <si>
    <t>Kathera</t>
  </si>
  <si>
    <t>Mwarine</t>
  </si>
  <si>
    <t>Eliatha Njagi</t>
  </si>
  <si>
    <t>718644238</t>
  </si>
  <si>
    <t>KE-MER-1902-25976</t>
  </si>
  <si>
    <t>14th February,2019</t>
  </si>
  <si>
    <t>Mutea Samuel Kirema</t>
  </si>
  <si>
    <t>13812683</t>
  </si>
  <si>
    <t>722284578</t>
  </si>
  <si>
    <t>706677405</t>
  </si>
  <si>
    <t>Bonthoa</t>
  </si>
  <si>
    <t>KE-MER-1905-25702</t>
  </si>
  <si>
    <t>2nd May,2019</t>
  </si>
  <si>
    <t>Murungi Francis Gikunda</t>
  </si>
  <si>
    <t>21694945</t>
  </si>
  <si>
    <t>254720803214</t>
  </si>
  <si>
    <t>Kiamiriru</t>
  </si>
  <si>
    <t>KE-THA-2001-28483</t>
  </si>
  <si>
    <t>30th December,2019</t>
  </si>
  <si>
    <t>Mbaya Kirika Duncan</t>
  </si>
  <si>
    <t>2491654</t>
  </si>
  <si>
    <t>254712606580</t>
  </si>
  <si>
    <t>Gilbert Mugendi</t>
  </si>
  <si>
    <t>KE-THA-1708-19588</t>
  </si>
  <si>
    <t>Nkonge Njeru Eric</t>
  </si>
  <si>
    <t>21589002</t>
  </si>
  <si>
    <t>720516989</t>
  </si>
  <si>
    <t>Girira</t>
  </si>
  <si>
    <t>KE-MER-1904-25632</t>
  </si>
  <si>
    <t>20th April,2019</t>
  </si>
  <si>
    <t>Gatene Mbaabu Salome</t>
  </si>
  <si>
    <t>479948</t>
  </si>
  <si>
    <t>254712337060</t>
  </si>
  <si>
    <t>Chure</t>
  </si>
  <si>
    <t>Dagene</t>
  </si>
  <si>
    <t>KE-THA-1903-25979</t>
  </si>
  <si>
    <t>5th March,2019</t>
  </si>
  <si>
    <t>Eunisius Rucha Kaburu</t>
  </si>
  <si>
    <t>7852065</t>
  </si>
  <si>
    <t>254714858321</t>
  </si>
  <si>
    <t>Likunga company limited</t>
  </si>
  <si>
    <t>KE-MER-1911-25605</t>
  </si>
  <si>
    <t>20th October,2019</t>
  </si>
  <si>
    <t>10th November,2019</t>
  </si>
  <si>
    <t>Kinyua M'Rinkanya Julius</t>
  </si>
  <si>
    <t>4470103</t>
  </si>
  <si>
    <t>254720659789</t>
  </si>
  <si>
    <t>254718644238</t>
  </si>
  <si>
    <t>KE-THA-1708-19586</t>
  </si>
  <si>
    <t>Kimathi Mbaka Jaspher</t>
  </si>
  <si>
    <t>22868368</t>
  </si>
  <si>
    <t>724747324</t>
  </si>
  <si>
    <t>725062986</t>
  </si>
  <si>
    <t>Mucwa</t>
  </si>
  <si>
    <t>KE-THA-1708-19579</t>
  </si>
  <si>
    <t>Jotham John Kamundi</t>
  </si>
  <si>
    <t>11026069</t>
  </si>
  <si>
    <t>728122407</t>
  </si>
  <si>
    <t>KE-KIA-1902-25977</t>
  </si>
  <si>
    <t>Kamau Kamanu Francis</t>
  </si>
  <si>
    <t>3087218</t>
  </si>
  <si>
    <t>254719693579</t>
  </si>
  <si>
    <t>KE-MER-1910-25603</t>
  </si>
  <si>
    <t>30th September,2019</t>
  </si>
  <si>
    <t>18th October,2019</t>
  </si>
  <si>
    <t>Arithi Moses Kithinji</t>
  </si>
  <si>
    <t>9697796</t>
  </si>
  <si>
    <t>254721324916</t>
  </si>
  <si>
    <t>KE-MER-1910-25601</t>
  </si>
  <si>
    <t>25th August,2019</t>
  </si>
  <si>
    <t>2nd October,2019</t>
  </si>
  <si>
    <t>John Nkunga Mawira</t>
  </si>
  <si>
    <t>13475853</t>
  </si>
  <si>
    <t>254725650386</t>
  </si>
  <si>
    <t>KE-MER-1905-25635</t>
  </si>
  <si>
    <t>26th April,2019</t>
  </si>
  <si>
    <t>28th May,2019</t>
  </si>
  <si>
    <t>Mwiti Penninah Makena</t>
  </si>
  <si>
    <t>21845126</t>
  </si>
  <si>
    <t>254712603265</t>
  </si>
  <si>
    <t>Tai_Maringene</t>
  </si>
  <si>
    <t>KE-MER-1811-25973</t>
  </si>
  <si>
    <t>Muchemi Mwangi Misheck</t>
  </si>
  <si>
    <t>798177</t>
  </si>
  <si>
    <t>720085076</t>
  </si>
  <si>
    <t>720288260</t>
  </si>
  <si>
    <t>Mutuatine</t>
  </si>
  <si>
    <t>KE-MER-1903-25627</t>
  </si>
  <si>
    <t>23rd February,2019</t>
  </si>
  <si>
    <t>27th March,2019</t>
  </si>
  <si>
    <t>Kimathi Mwirebua Patrick</t>
  </si>
  <si>
    <t>9696581</t>
  </si>
  <si>
    <t>254726186653</t>
  </si>
  <si>
    <t>KE-MER-1903-25623</t>
  </si>
  <si>
    <t>Gatobu Murerwa Peter</t>
  </si>
  <si>
    <t>24790597</t>
  </si>
  <si>
    <t>254720772005</t>
  </si>
  <si>
    <t>Tharu</t>
  </si>
  <si>
    <t>KE-THA-2003-28488</t>
  </si>
  <si>
    <t>18th February,2020</t>
  </si>
  <si>
    <t>25th March,2020</t>
  </si>
  <si>
    <t>Mukwanjeru Nyaga Aneta</t>
  </si>
  <si>
    <t>19456543</t>
  </si>
  <si>
    <t>254704852900</t>
  </si>
  <si>
    <t>Gitinje</t>
  </si>
  <si>
    <t>Rwanderi</t>
  </si>
  <si>
    <t>KE-THA-2002-24489</t>
  </si>
  <si>
    <t>28th February,2020</t>
  </si>
  <si>
    <t>Guantai Mwamba Julius</t>
  </si>
  <si>
    <t>97655778</t>
  </si>
  <si>
    <t>728078400</t>
  </si>
  <si>
    <t>2547804567345</t>
  </si>
  <si>
    <t>Ndagani</t>
  </si>
  <si>
    <t>Keriani</t>
  </si>
  <si>
    <t>KE-MER-1905-25700</t>
  </si>
  <si>
    <t>15th May,2019</t>
  </si>
  <si>
    <t>Kanampiu Kinyua Faith</t>
  </si>
  <si>
    <t>2463918</t>
  </si>
  <si>
    <t>254722843465</t>
  </si>
  <si>
    <t>KE-MER-1905-25636</t>
  </si>
  <si>
    <t>25th April,2019</t>
  </si>
  <si>
    <t>16th May,2019</t>
  </si>
  <si>
    <t>Mutonga Joses Kimathi</t>
  </si>
  <si>
    <t>21788665</t>
  </si>
  <si>
    <t>254721304116</t>
  </si>
  <si>
    <t>Upper Chure</t>
  </si>
  <si>
    <t>Gatia</t>
  </si>
  <si>
    <t>KE-NAN-1611-17049</t>
  </si>
  <si>
    <t>Isaiah Letting Kipkurgat</t>
  </si>
  <si>
    <t>721984383</t>
  </si>
  <si>
    <t>Samoo</t>
  </si>
  <si>
    <t>Eliud Langat</t>
  </si>
  <si>
    <t>KE-UAS-1804-17788</t>
  </si>
  <si>
    <t>Susan Too</t>
  </si>
  <si>
    <t>712937641</t>
  </si>
  <si>
    <t>Sosiani</t>
  </si>
  <si>
    <t>718180367</t>
  </si>
  <si>
    <t>KE-NAN-1902-25880</t>
  </si>
  <si>
    <t>27th December,2018</t>
  </si>
  <si>
    <t>Simatwo Georgina Jepchichir</t>
  </si>
  <si>
    <t>22116649</t>
  </si>
  <si>
    <t>0723834512</t>
  </si>
  <si>
    <t>723720966</t>
  </si>
  <si>
    <t>Itigo</t>
  </si>
  <si>
    <t>Olesoiyet</t>
  </si>
  <si>
    <t>KE-UAS-2006-28742</t>
  </si>
  <si>
    <t>15th April,2020</t>
  </si>
  <si>
    <t>4th June,2020</t>
  </si>
  <si>
    <t>Anne Misoi</t>
  </si>
  <si>
    <t>6864583</t>
  </si>
  <si>
    <t>254722496156</t>
  </si>
  <si>
    <t>KE-UAS-1606-17050</t>
  </si>
  <si>
    <t>Morogo Kipkemboi Daniel</t>
  </si>
  <si>
    <t>34227091</t>
  </si>
  <si>
    <t>723541674</t>
  </si>
  <si>
    <t>Kamaget</t>
  </si>
  <si>
    <t>Sugoi</t>
  </si>
  <si>
    <t>KE-UAS-1708-17787</t>
  </si>
  <si>
    <t>18th June,2017</t>
  </si>
  <si>
    <t>7th August,2017</t>
  </si>
  <si>
    <t>David David Bett</t>
  </si>
  <si>
    <t>3842856</t>
  </si>
  <si>
    <t>722382764</t>
  </si>
  <si>
    <t>Sosioni</t>
  </si>
  <si>
    <t>KE-UAS-1702-17786</t>
  </si>
  <si>
    <t>19th December,2016</t>
  </si>
  <si>
    <t>7th February,2017</t>
  </si>
  <si>
    <t>Simeon Simeon Kiprotich</t>
  </si>
  <si>
    <t>14526020</t>
  </si>
  <si>
    <t>722967438</t>
  </si>
  <si>
    <t>KE-NAN-1905-25881</t>
  </si>
  <si>
    <t>9th May,2019</t>
  </si>
  <si>
    <t>Kipyego Anna</t>
  </si>
  <si>
    <t>440732</t>
  </si>
  <si>
    <t>0746840416</t>
  </si>
  <si>
    <t>Kipsasuron</t>
  </si>
  <si>
    <t>KE-TRA-1804-17797</t>
  </si>
  <si>
    <t>2nd April,2018</t>
  </si>
  <si>
    <t>Kahiga Joseph</t>
  </si>
  <si>
    <t>722774082</t>
  </si>
  <si>
    <t>Kambi Chui</t>
  </si>
  <si>
    <t>724690775</t>
  </si>
  <si>
    <t>KE-BUN-1605-17796</t>
  </si>
  <si>
    <t>Silvanus Masakwi Shinduku</t>
  </si>
  <si>
    <t>5126137</t>
  </si>
  <si>
    <t>705535664</t>
  </si>
  <si>
    <t>KE-NAN-1802-27823</t>
  </si>
  <si>
    <t>17th November,2017</t>
  </si>
  <si>
    <t>16th February,2018</t>
  </si>
  <si>
    <t>Saina Rael</t>
  </si>
  <si>
    <t>11506732</t>
  </si>
  <si>
    <t>722820334</t>
  </si>
  <si>
    <t>735305547</t>
  </si>
  <si>
    <t>Simion Kiprop</t>
  </si>
  <si>
    <t>Elliasus Kipruto</t>
  </si>
  <si>
    <t>KE-NAN-1801-27227</t>
  </si>
  <si>
    <t>Chemutai Nancy</t>
  </si>
  <si>
    <t>24319930</t>
  </si>
  <si>
    <t>736066685</t>
  </si>
  <si>
    <t>791936024</t>
  </si>
  <si>
    <t>KE-NAN-1802-27822</t>
  </si>
  <si>
    <t>8th November,2017</t>
  </si>
  <si>
    <t>12th February,2018</t>
  </si>
  <si>
    <t>Ngeny Rosebellah</t>
  </si>
  <si>
    <t>5569161</t>
  </si>
  <si>
    <t>90608891</t>
  </si>
  <si>
    <t>790608891</t>
  </si>
  <si>
    <t>KE-NAN-1810-24614</t>
  </si>
  <si>
    <t>28th August,2018</t>
  </si>
  <si>
    <t>Cherubet Teclah</t>
  </si>
  <si>
    <t>786712795</t>
  </si>
  <si>
    <t>Emmanuel  Lagat</t>
  </si>
  <si>
    <t>726149945</t>
  </si>
  <si>
    <t>KE-NAN-1810-27815</t>
  </si>
  <si>
    <t>Chepkosgei Josphine</t>
  </si>
  <si>
    <t>708263038</t>
  </si>
  <si>
    <t>KE-NAN-1810-0</t>
  </si>
  <si>
    <t>Cheruto Teresa</t>
  </si>
  <si>
    <t>0703719131</t>
  </si>
  <si>
    <t>KE-NAN-1803-23537</t>
  </si>
  <si>
    <t>16th December,2017</t>
  </si>
  <si>
    <t>3rd March,2018</t>
  </si>
  <si>
    <t>Metto John</t>
  </si>
  <si>
    <t>9101604</t>
  </si>
  <si>
    <t>724790542</t>
  </si>
  <si>
    <t>Koilot</t>
  </si>
  <si>
    <t>Chepngetuny</t>
  </si>
  <si>
    <t>725978766</t>
  </si>
  <si>
    <t>KE-NAN-1710-24615</t>
  </si>
  <si>
    <t>Ngeny Jane</t>
  </si>
  <si>
    <t>26291077</t>
  </si>
  <si>
    <t>0787374107</t>
  </si>
  <si>
    <t>KE-KAK-1910-24881</t>
  </si>
  <si>
    <t>8th October,2019</t>
  </si>
  <si>
    <t>30th October,2019</t>
  </si>
  <si>
    <t>Ruth Njeri</t>
  </si>
  <si>
    <t>925163</t>
  </si>
  <si>
    <t>254708991928</t>
  </si>
  <si>
    <t>Lukusi</t>
  </si>
  <si>
    <t>254720106138</t>
  </si>
  <si>
    <t>KE-TRA-1608-23338Â¨?</t>
  </si>
  <si>
    <t>22nd August,2016</t>
  </si>
  <si>
    <t>Esther Kipyego</t>
  </si>
  <si>
    <t>720721105</t>
  </si>
  <si>
    <t>Tuigoin</t>
  </si>
  <si>
    <t>720106138</t>
  </si>
  <si>
    <t>KE-TRA-1608-23337</t>
  </si>
  <si>
    <t>18th June,2016</t>
  </si>
  <si>
    <t>28th August,2016</t>
  </si>
  <si>
    <t>Teresia Cheboi</t>
  </si>
  <si>
    <t>4507542</t>
  </si>
  <si>
    <t>720870716</t>
  </si>
  <si>
    <t>KE-KAJ-1908-28716</t>
  </si>
  <si>
    <t>14th July,2019</t>
  </si>
  <si>
    <t>8th August,2019</t>
  </si>
  <si>
    <t>Agatha Kiilu</t>
  </si>
  <si>
    <t>719534703</t>
  </si>
  <si>
    <t>Mashuuru</t>
  </si>
  <si>
    <t>Entepesi</t>
  </si>
  <si>
    <t>Mulonzya Mwanthi</t>
  </si>
  <si>
    <t>Emmanuel Mulonzya Kitui</t>
  </si>
  <si>
    <t>714999851</t>
  </si>
  <si>
    <t>KE-LAI-1607-27849</t>
  </si>
  <si>
    <t>9th June,2016</t>
  </si>
  <si>
    <t>10th July,2016</t>
  </si>
  <si>
    <t>Muthee Ephraim Muthee</t>
  </si>
  <si>
    <t>343947</t>
  </si>
  <si>
    <t>722744711</t>
  </si>
  <si>
    <t>Chuma</t>
  </si>
  <si>
    <t>Ephraim Muthee</t>
  </si>
  <si>
    <t>KE-KIR-1812-024706</t>
  </si>
  <si>
    <t>Kori Joseph Muriuki</t>
  </si>
  <si>
    <t>721798298</t>
  </si>
  <si>
    <t>Eric</t>
  </si>
  <si>
    <t>KE-NYE-1812-26296</t>
  </si>
  <si>
    <t>24th October,2018</t>
  </si>
  <si>
    <t>13th December,2018</t>
  </si>
  <si>
    <t>Warui Patrick</t>
  </si>
  <si>
    <t>6447343</t>
  </si>
  <si>
    <t>723624095</t>
  </si>
  <si>
    <t>721575524</t>
  </si>
  <si>
    <t>720366433</t>
  </si>
  <si>
    <t>Muheto</t>
  </si>
  <si>
    <t>Wamutitu</t>
  </si>
  <si>
    <t>KE-NYE-1902-27084</t>
  </si>
  <si>
    <t>16th January,2019</t>
  </si>
  <si>
    <t>Karugu Mwenja Peter</t>
  </si>
  <si>
    <t>254719461583</t>
  </si>
  <si>
    <t>Mumwe</t>
  </si>
  <si>
    <t>Eric Muthii Mugo</t>
  </si>
  <si>
    <t>Eric Mugo</t>
  </si>
  <si>
    <t>701939398</t>
  </si>
  <si>
    <t>KE-NYE-1905-27090</t>
  </si>
  <si>
    <t>7th May,2019</t>
  </si>
  <si>
    <t>Mukorongo Kahuho Samuel</t>
  </si>
  <si>
    <t>254723059224</t>
  </si>
  <si>
    <t>Kagonye</t>
  </si>
  <si>
    <t>254701939398</t>
  </si>
  <si>
    <t>KE-KIR-2104-25396</t>
  </si>
  <si>
    <t>7th February,2021</t>
  </si>
  <si>
    <t>7th April,2021</t>
  </si>
  <si>
    <t>Mwai Joseph Maina</t>
  </si>
  <si>
    <t>3395030</t>
  </si>
  <si>
    <t>254738619557</t>
  </si>
  <si>
    <t>254722862384</t>
  </si>
  <si>
    <t>KE-EMB-2006-25406</t>
  </si>
  <si>
    <t>13th June,2020</t>
  </si>
  <si>
    <t>28th June,2020</t>
  </si>
  <si>
    <t>Njagi Duncan Mwaniki</t>
  </si>
  <si>
    <t>254727549107</t>
  </si>
  <si>
    <t>KE-NYE-2004-27993</t>
  </si>
  <si>
    <t>21st February,2020</t>
  </si>
  <si>
    <t>Macharia Gilbert</t>
  </si>
  <si>
    <t>8649669</t>
  </si>
  <si>
    <t>722789130</t>
  </si>
  <si>
    <t>Mutonga</t>
  </si>
  <si>
    <t>Dibe</t>
  </si>
  <si>
    <t>KE-KIR-2002-27770</t>
  </si>
  <si>
    <t>1st January,2020</t>
  </si>
  <si>
    <t>Njoka Peter Muthii</t>
  </si>
  <si>
    <t>2121756054</t>
  </si>
  <si>
    <t>254723309646</t>
  </si>
  <si>
    <t>Ndundu</t>
  </si>
  <si>
    <t>KE-KIR-2011-27203</t>
  </si>
  <si>
    <t>1st October,2020</t>
  </si>
  <si>
    <t>1st November,2020</t>
  </si>
  <si>
    <t>Gichohi Mwaniki Simon</t>
  </si>
  <si>
    <t>0756897</t>
  </si>
  <si>
    <t>254729403638</t>
  </si>
  <si>
    <t>254734764110</t>
  </si>
  <si>
    <t>KE-KIR-2107-25404</t>
  </si>
  <si>
    <t>1st June,2021</t>
  </si>
  <si>
    <t>13th July,2021</t>
  </si>
  <si>
    <t>Kiige Evan Mwaniki</t>
  </si>
  <si>
    <t>2901590</t>
  </si>
  <si>
    <t>254713634693</t>
  </si>
  <si>
    <t>254710966318</t>
  </si>
  <si>
    <t>Gitako</t>
  </si>
  <si>
    <t>KE-KIR-2106-25408</t>
  </si>
  <si>
    <t>22nd March,2021</t>
  </si>
  <si>
    <t>22nd June,2021</t>
  </si>
  <si>
    <t>Kiara Alfred</t>
  </si>
  <si>
    <t>254726935173</t>
  </si>
  <si>
    <t>254722894137</t>
  </si>
  <si>
    <t>Giatama</t>
  </si>
  <si>
    <t>KE-KIR-2302-30814</t>
  </si>
  <si>
    <t>1st November,2022</t>
  </si>
  <si>
    <t>3rd February,2023</t>
  </si>
  <si>
    <t>Mwangi Charles Muriithi</t>
  </si>
  <si>
    <t>6448230</t>
  </si>
  <si>
    <t>0721252442</t>
  </si>
  <si>
    <t>0721935935</t>
  </si>
  <si>
    <t>Mukonyo</t>
  </si>
  <si>
    <t>KE-EMB-2211-30812</t>
  </si>
  <si>
    <t>8th August,2022</t>
  </si>
  <si>
    <t>8th November,2022</t>
  </si>
  <si>
    <t>Njogu Martin Mugo</t>
  </si>
  <si>
    <t>9063193</t>
  </si>
  <si>
    <t>0723877522</t>
  </si>
  <si>
    <t>0722434199</t>
  </si>
  <si>
    <t>Runyejes</t>
  </si>
  <si>
    <t>KE-MER-1911-28479</t>
  </si>
  <si>
    <t>15th November,2019</t>
  </si>
  <si>
    <t>Ncabira Erastus Lucy</t>
  </si>
  <si>
    <t>12406917</t>
  </si>
  <si>
    <t>254726453499</t>
  </si>
  <si>
    <t>Machikine</t>
  </si>
  <si>
    <t>Erick Munene Gitonga</t>
  </si>
  <si>
    <t>Eric Munene</t>
  </si>
  <si>
    <t>254728779943</t>
  </si>
  <si>
    <t>KE-MER-1807-23969</t>
  </si>
  <si>
    <t>5th June,2018</t>
  </si>
  <si>
    <t>25th July,2018</t>
  </si>
  <si>
    <t>Kimi Jim John</t>
  </si>
  <si>
    <t>22087675</t>
  </si>
  <si>
    <t>725636868</t>
  </si>
  <si>
    <t>728865874</t>
  </si>
  <si>
    <t>723828551</t>
  </si>
  <si>
    <t>Mwichuone</t>
  </si>
  <si>
    <t>728779943</t>
  </si>
  <si>
    <t>KE-MER-1807-21816</t>
  </si>
  <si>
    <t>6th June,2018</t>
  </si>
  <si>
    <t>26th July,2018</t>
  </si>
  <si>
    <t>Mbaya Gakii Purity</t>
  </si>
  <si>
    <t>24567890</t>
  </si>
  <si>
    <t>724389814</t>
  </si>
  <si>
    <t>729710730</t>
  </si>
  <si>
    <t>Nchuri</t>
  </si>
  <si>
    <t>Mungumone</t>
  </si>
  <si>
    <t>KE-MER-1806-21845</t>
  </si>
  <si>
    <t>16th May,2018</t>
  </si>
  <si>
    <t>Kinoti Gulbert Mbijiwe</t>
  </si>
  <si>
    <t>8870100</t>
  </si>
  <si>
    <t>724760772</t>
  </si>
  <si>
    <t>724236767</t>
  </si>
  <si>
    <t>Kingane</t>
  </si>
  <si>
    <t>KE-MER-1810-23882</t>
  </si>
  <si>
    <t>31st August,2018</t>
  </si>
  <si>
    <t>Kinyuru Kiburu Zaverio</t>
  </si>
  <si>
    <t>4470374</t>
  </si>
  <si>
    <t>792433846</t>
  </si>
  <si>
    <t>715516984</t>
  </si>
  <si>
    <t>Rugomi</t>
  </si>
  <si>
    <t>KE-MER-1907-25599</t>
  </si>
  <si>
    <t>Ntakira Kinoti Jane</t>
  </si>
  <si>
    <t>8870172</t>
  </si>
  <si>
    <t>254725708027</t>
  </si>
  <si>
    <t>Giuti</t>
  </si>
  <si>
    <t>KE-MER-1809-23875</t>
  </si>
  <si>
    <t>M'Arithi Joseph Gitonga</t>
  </si>
  <si>
    <t>4445272</t>
  </si>
  <si>
    <t>726454514</t>
  </si>
  <si>
    <t>Meru Central</t>
  </si>
  <si>
    <t>KE-MER-1809-23873</t>
  </si>
  <si>
    <t>22nd July,2018</t>
  </si>
  <si>
    <t>10th September,2018</t>
  </si>
  <si>
    <t>Kibue Lucy Waceke</t>
  </si>
  <si>
    <t>3110101</t>
  </si>
  <si>
    <t>726912767</t>
  </si>
  <si>
    <t>722287726</t>
  </si>
  <si>
    <t>Nkwiga</t>
  </si>
  <si>
    <t>KE-MER-1812-25995</t>
  </si>
  <si>
    <t>8th December,2018</t>
  </si>
  <si>
    <t>Mugambi Patrick Mwenda</t>
  </si>
  <si>
    <t>2360748</t>
  </si>
  <si>
    <t>254721384422</t>
  </si>
  <si>
    <t>KE-MER-1905-25634</t>
  </si>
  <si>
    <t>Gikunda Lucy Karimi</t>
  </si>
  <si>
    <t>20385971</t>
  </si>
  <si>
    <t>254724763679</t>
  </si>
  <si>
    <t>Kiarago</t>
  </si>
  <si>
    <t>KE-MER-1910-25718</t>
  </si>
  <si>
    <t>10th September,2019</t>
  </si>
  <si>
    <t>Muriungi Ndatho Silas</t>
  </si>
  <si>
    <t>21456787</t>
  </si>
  <si>
    <t>254724900018</t>
  </si>
  <si>
    <t>Wonyaine</t>
  </si>
  <si>
    <t>745678975</t>
  </si>
  <si>
    <t>KE-MER-2102-27058</t>
  </si>
  <si>
    <t>3rd January,2021</t>
  </si>
  <si>
    <t>2nd February,2021</t>
  </si>
  <si>
    <t>Kambura Kirimi Silvia</t>
  </si>
  <si>
    <t>9215503</t>
  </si>
  <si>
    <t>727374149</t>
  </si>
  <si>
    <t>254727374149</t>
  </si>
  <si>
    <t>254711258938</t>
  </si>
  <si>
    <t>Taai</t>
  </si>
  <si>
    <t>KE-MER-1709-21895</t>
  </si>
  <si>
    <t>Nkanata Silas Gitonga</t>
  </si>
  <si>
    <t>4470500</t>
  </si>
  <si>
    <t>718879269</t>
  </si>
  <si>
    <t>Mitarune</t>
  </si>
  <si>
    <t>KE-MER-1709-21887</t>
  </si>
  <si>
    <t>Geoffroy John Kaburu</t>
  </si>
  <si>
    <t>2364440</t>
  </si>
  <si>
    <t>720547413</t>
  </si>
  <si>
    <t>Giakama</t>
  </si>
  <si>
    <t>KE-NYA-1909-25675</t>
  </si>
  <si>
    <t>9th September,2019</t>
  </si>
  <si>
    <t>Githinji Simon Muhoro</t>
  </si>
  <si>
    <t>13213279</t>
  </si>
  <si>
    <t>254723800847</t>
  </si>
  <si>
    <t>Engeener</t>
  </si>
  <si>
    <t>Manyata</t>
  </si>
  <si>
    <t>KE-MER-1911-28477</t>
  </si>
  <si>
    <t>28th November,2019</t>
  </si>
  <si>
    <t>Mwari Gitonga Alice</t>
  </si>
  <si>
    <t>2368970</t>
  </si>
  <si>
    <t>254720471001</t>
  </si>
  <si>
    <t>KE-MER-1912-28480</t>
  </si>
  <si>
    <t>12th December,2019</t>
  </si>
  <si>
    <t>Mwenda Arimi David</t>
  </si>
  <si>
    <t>22489278</t>
  </si>
  <si>
    <t>254723971653</t>
  </si>
  <si>
    <t>Mwichiune</t>
  </si>
  <si>
    <t>KE-MER-2006-28496</t>
  </si>
  <si>
    <t>26th June,2020</t>
  </si>
  <si>
    <t>Ntinyari Kiugu Joy</t>
  </si>
  <si>
    <t>22184869</t>
  </si>
  <si>
    <t>254720616544</t>
  </si>
  <si>
    <t>Muthumbi</t>
  </si>
  <si>
    <t>KE-MER-2002-28484</t>
  </si>
  <si>
    <t>8th January,2020</t>
  </si>
  <si>
    <t>10th February,2020</t>
  </si>
  <si>
    <t>Gitonga Mworia Patrick</t>
  </si>
  <si>
    <t>24394064</t>
  </si>
  <si>
    <t>254720667304</t>
  </si>
  <si>
    <t>Kiunju</t>
  </si>
  <si>
    <t>KE-MER-2203-29693</t>
  </si>
  <si>
    <t>16th February,2022</t>
  </si>
  <si>
    <t>6th March,2022</t>
  </si>
  <si>
    <t>Gacheri Mutai Lucy</t>
  </si>
  <si>
    <t>12691053</t>
  </si>
  <si>
    <t>0716483429</t>
  </si>
  <si>
    <t>0719152306</t>
  </si>
  <si>
    <t>mikumbune</t>
  </si>
  <si>
    <t>kaunjugi</t>
  </si>
  <si>
    <t>KE-MER-2201-27074</t>
  </si>
  <si>
    <t>8th December,2021</t>
  </si>
  <si>
    <t>15th January,2022</t>
  </si>
  <si>
    <t>Nyaguthii Mwenda Esther</t>
  </si>
  <si>
    <t>23009181</t>
  </si>
  <si>
    <t>700276191</t>
  </si>
  <si>
    <t>0721778582</t>
  </si>
  <si>
    <t>chure</t>
  </si>
  <si>
    <t>kairune</t>
  </si>
  <si>
    <t>KE-MER-2202-27075</t>
  </si>
  <si>
    <t>17th January,2022</t>
  </si>
  <si>
    <t>2nd February,2022</t>
  </si>
  <si>
    <t>Kinyua Murithi Sebastian</t>
  </si>
  <si>
    <t>13813872</t>
  </si>
  <si>
    <t>705843312</t>
  </si>
  <si>
    <t>0705843317</t>
  </si>
  <si>
    <t>0717976516</t>
  </si>
  <si>
    <t>rugeju</t>
  </si>
  <si>
    <t>KE-MER-2203-29690</t>
  </si>
  <si>
    <t>5th March,2022</t>
  </si>
  <si>
    <t>20th March,2022</t>
  </si>
  <si>
    <t>Kagwiria Kimathi Mercy</t>
  </si>
  <si>
    <t>21706415</t>
  </si>
  <si>
    <t>0722388161</t>
  </si>
  <si>
    <t>0716038612</t>
  </si>
  <si>
    <t>muchege</t>
  </si>
  <si>
    <t>KE-MER-2205-29695</t>
  </si>
  <si>
    <t>20th April,2022</t>
  </si>
  <si>
    <t>22nd May,2022</t>
  </si>
  <si>
    <t>Kimathi Kaburia Douglas</t>
  </si>
  <si>
    <t>8871669</t>
  </si>
  <si>
    <t>0726807448</t>
  </si>
  <si>
    <t>0729205008</t>
  </si>
  <si>
    <t>KE-MER-2202-29688</t>
  </si>
  <si>
    <t>13th January,2022</t>
  </si>
  <si>
    <t>1st February,2022</t>
  </si>
  <si>
    <t>Kaburia James Gikunda</t>
  </si>
  <si>
    <t>24708406</t>
  </si>
  <si>
    <t>0725292476</t>
  </si>
  <si>
    <t>0719595171</t>
  </si>
  <si>
    <t>kothine</t>
  </si>
  <si>
    <t>ndagone</t>
  </si>
  <si>
    <t>KE-MER-1801-21829</t>
  </si>
  <si>
    <t>10th January,2018</t>
  </si>
  <si>
    <t>Arithi Mbaabu Gilbert</t>
  </si>
  <si>
    <t>7715233</t>
  </si>
  <si>
    <t>726354904</t>
  </si>
  <si>
    <t>735359535</t>
  </si>
  <si>
    <t>KE-MER-1903-25684</t>
  </si>
  <si>
    <t>Thuranira Peter Murithi</t>
  </si>
  <si>
    <t>14412824</t>
  </si>
  <si>
    <t>254726067515</t>
  </si>
  <si>
    <t>KE-MER-1809-23876</t>
  </si>
  <si>
    <t>3rd September,2018</t>
  </si>
  <si>
    <t>Murathe M'Rinkanya Muthaura</t>
  </si>
  <si>
    <t>16003074</t>
  </si>
  <si>
    <t>713118732</t>
  </si>
  <si>
    <t>Ruchoro</t>
  </si>
  <si>
    <t>728779843</t>
  </si>
  <si>
    <t>KE-MER-1902-25671</t>
  </si>
  <si>
    <t>Kirema Fridah Mukiri</t>
  </si>
  <si>
    <t>27567456</t>
  </si>
  <si>
    <t>706534078</t>
  </si>
  <si>
    <t>722389246</t>
  </si>
  <si>
    <t>Munani</t>
  </si>
  <si>
    <t>7045886683</t>
  </si>
  <si>
    <t>KE-MER-1712-21824</t>
  </si>
  <si>
    <t>Mirungu Wilson Mworia</t>
  </si>
  <si>
    <t>36971049</t>
  </si>
  <si>
    <t>713148133</t>
  </si>
  <si>
    <t>763296608</t>
  </si>
  <si>
    <t>Kanguru</t>
  </si>
  <si>
    <t>KE-MER-1712-21819</t>
  </si>
  <si>
    <t>Kanata Rosemary Kawiria</t>
  </si>
  <si>
    <t>11399964</t>
  </si>
  <si>
    <t>740342311</t>
  </si>
  <si>
    <t>736286280</t>
  </si>
  <si>
    <t>KE-MER-1711-21817</t>
  </si>
  <si>
    <t>13th September,2017</t>
  </si>
  <si>
    <t>2nd November,2017</t>
  </si>
  <si>
    <t>Kithinji Timothy Mwirigi</t>
  </si>
  <si>
    <t>13175167</t>
  </si>
  <si>
    <t>725036633</t>
  </si>
  <si>
    <t>KE-EMB-1912-25693</t>
  </si>
  <si>
    <t>18th December,2019</t>
  </si>
  <si>
    <t>Rundii Gitiri Rose</t>
  </si>
  <si>
    <t>254708161130</t>
  </si>
  <si>
    <t>Kieni  North</t>
  </si>
  <si>
    <t>Kariari</t>
  </si>
  <si>
    <t>KE-MER-1709-21892</t>
  </si>
  <si>
    <t>20th September,2017</t>
  </si>
  <si>
    <t>Kwiriga Josphat Mwiti</t>
  </si>
  <si>
    <t>9214787</t>
  </si>
  <si>
    <t>721435401</t>
  </si>
  <si>
    <t>Kiigene</t>
  </si>
  <si>
    <t>KE-MER-1708-21891</t>
  </si>
  <si>
    <t>Kwiriga Elias Mwebia</t>
  </si>
  <si>
    <t>11325764</t>
  </si>
  <si>
    <t>713110992</t>
  </si>
  <si>
    <t>KE-MER-1708-21897</t>
  </si>
  <si>
    <t>Ikiara Patrick Mutwiri</t>
  </si>
  <si>
    <t>627526</t>
  </si>
  <si>
    <t>723212385</t>
  </si>
  <si>
    <t>KE-MER-1911-28476</t>
  </si>
  <si>
    <t>20th November,2019</t>
  </si>
  <si>
    <t>Mbaya Mutuerandu Francis</t>
  </si>
  <si>
    <t>3218837</t>
  </si>
  <si>
    <t>711531101</t>
  </si>
  <si>
    <t>Kamaiga</t>
  </si>
  <si>
    <t>KE-MER-2203-29689</t>
  </si>
  <si>
    <t>22nd February,2022</t>
  </si>
  <si>
    <t>15th March,2022</t>
  </si>
  <si>
    <t>Gatobu Mugambi Nicholas</t>
  </si>
  <si>
    <t>23081533</t>
  </si>
  <si>
    <t>0725509906</t>
  </si>
  <si>
    <t>0712140911</t>
  </si>
  <si>
    <t>Kairune</t>
  </si>
  <si>
    <t>KE-MER-2006-28494</t>
  </si>
  <si>
    <t>23rd May,2020</t>
  </si>
  <si>
    <t>6th June,2020</t>
  </si>
  <si>
    <t>Muthuri Rimberia Isaac</t>
  </si>
  <si>
    <t>22345676</t>
  </si>
  <si>
    <t>254722572678</t>
  </si>
  <si>
    <t>KE-KIR-2110-29887</t>
  </si>
  <si>
    <t>27th July,2021</t>
  </si>
  <si>
    <t>27th October,2021</t>
  </si>
  <si>
    <t>Karani Peter Njogu</t>
  </si>
  <si>
    <t>254722451378</t>
  </si>
  <si>
    <t>254728670540</t>
  </si>
  <si>
    <t>Eric munene</t>
  </si>
  <si>
    <t>KE-MER-1903-25604</t>
  </si>
  <si>
    <t>4th March,2019</t>
  </si>
  <si>
    <t>Murithi Mbaya Boniface</t>
  </si>
  <si>
    <t>23079468</t>
  </si>
  <si>
    <t>254726913007</t>
  </si>
  <si>
    <t>Ndagene</t>
  </si>
  <si>
    <t>KE-MER-1907-25600</t>
  </si>
  <si>
    <t>Mwari Kirimi Beatrice</t>
  </si>
  <si>
    <t>10970042</t>
  </si>
  <si>
    <t>254711950518</t>
  </si>
  <si>
    <t>KE-KIA-1902-25692</t>
  </si>
  <si>
    <t>22nd February,2019</t>
  </si>
  <si>
    <t>Kabati Esther Wawira</t>
  </si>
  <si>
    <t>254710261997</t>
  </si>
  <si>
    <t>KE-MER-1710-21893</t>
  </si>
  <si>
    <t>Kirimbarimba David Mbaabu</t>
  </si>
  <si>
    <t>7453640</t>
  </si>
  <si>
    <t>720917826</t>
  </si>
  <si>
    <t>Miriene</t>
  </si>
  <si>
    <t>Eric Muriithi</t>
  </si>
  <si>
    <t>KE-KIR-1908-25414</t>
  </si>
  <si>
    <t>17th August,2019</t>
  </si>
  <si>
    <t>Muthii Catherine Wanjira</t>
  </si>
  <si>
    <t>722478129</t>
  </si>
  <si>
    <t>Mutira South</t>
  </si>
  <si>
    <t>Giagitogo</t>
  </si>
  <si>
    <t>KE-KIR-1901-26854</t>
  </si>
  <si>
    <t>Ngure Warui Stanely</t>
  </si>
  <si>
    <t>2904926</t>
  </si>
  <si>
    <t>728571344</t>
  </si>
  <si>
    <t>KE-KIR-2105-26768</t>
  </si>
  <si>
    <t>30th April,2021</t>
  </si>
  <si>
    <t>20th May,2021</t>
  </si>
  <si>
    <t>Munene Wanjiru Lucy</t>
  </si>
  <si>
    <t>3125443</t>
  </si>
  <si>
    <t>254720724256</t>
  </si>
  <si>
    <t>Kiarugu</t>
  </si>
  <si>
    <t>KE-KIR-2101-25398</t>
  </si>
  <si>
    <t>1st January,2021</t>
  </si>
  <si>
    <t>Njiru Joseph Muchira</t>
  </si>
  <si>
    <t>5774357</t>
  </si>
  <si>
    <t>254721688164</t>
  </si>
  <si>
    <t>254729823131</t>
  </si>
  <si>
    <t>Kerugoya ward</t>
  </si>
  <si>
    <t>KE-KIR-2002-25415</t>
  </si>
  <si>
    <t>Kigundu Paul Muthii</t>
  </si>
  <si>
    <t>3402013</t>
  </si>
  <si>
    <t>724332167</t>
  </si>
  <si>
    <t>Gathite</t>
  </si>
  <si>
    <t>KE-KIR-2101-27205</t>
  </si>
  <si>
    <t>Mithamo Muriuki Benson</t>
  </si>
  <si>
    <t>3402525</t>
  </si>
  <si>
    <t>254720357014</t>
  </si>
  <si>
    <t>254728909054</t>
  </si>
  <si>
    <t>KE-EMB-2210-30810</t>
  </si>
  <si>
    <t>24th October,2022</t>
  </si>
  <si>
    <t>Kiviu Rosemary Wanja</t>
  </si>
  <si>
    <t>1304088</t>
  </si>
  <si>
    <t>0723516488</t>
  </si>
  <si>
    <t>Embu town</t>
  </si>
  <si>
    <t>Mugoya</t>
  </si>
  <si>
    <t>KE-NYE-2210-30811</t>
  </si>
  <si>
    <t>22nd September,2022</t>
  </si>
  <si>
    <t>Mwai Joel Mathenge</t>
  </si>
  <si>
    <t>2909486</t>
  </si>
  <si>
    <t>0720724300</t>
  </si>
  <si>
    <t>Mbogo</t>
  </si>
  <si>
    <t>KE-KIR-1801-27829</t>
  </si>
  <si>
    <t>30th November,2017</t>
  </si>
  <si>
    <t>31st January,2018</t>
  </si>
  <si>
    <t>Mwai Gichimu John</t>
  </si>
  <si>
    <t>722862330</t>
  </si>
  <si>
    <t>KE-KIR-1905-27133</t>
  </si>
  <si>
    <t>30th May,2019</t>
  </si>
  <si>
    <t>Purity Mugo Wanja</t>
  </si>
  <si>
    <t>23380381</t>
  </si>
  <si>
    <t>254712041446</t>
  </si>
  <si>
    <t>Njoguini/Kanjii</t>
  </si>
  <si>
    <t>KE-KIA-2207-29668</t>
  </si>
  <si>
    <t>21st June,2022</t>
  </si>
  <si>
    <t>18th July,2022</t>
  </si>
  <si>
    <t>Gakang'A Albert</t>
  </si>
  <si>
    <t>0722852378</t>
  </si>
  <si>
    <t>0716500748</t>
  </si>
  <si>
    <t>Muiri</t>
  </si>
  <si>
    <t>KE-EMB-2103-25402</t>
  </si>
  <si>
    <t>27th February,2021</t>
  </si>
  <si>
    <t>27th March,2021</t>
  </si>
  <si>
    <t>Njiru Lincoln Muturi</t>
  </si>
  <si>
    <t>254722745138</t>
  </si>
  <si>
    <t>Murari</t>
  </si>
  <si>
    <t>KE-KIR-2105-25418</t>
  </si>
  <si>
    <t>29th April,2021</t>
  </si>
  <si>
    <t>Muchiri Muriuki Benson</t>
  </si>
  <si>
    <t>3120376</t>
  </si>
  <si>
    <t>254720446557</t>
  </si>
  <si>
    <t>KE-KIR-2210-30809</t>
  </si>
  <si>
    <t>18th June,2022</t>
  </si>
  <si>
    <t>19th October,2022</t>
  </si>
  <si>
    <t>Njeru Fredrick Muriuki</t>
  </si>
  <si>
    <t>11171452</t>
  </si>
  <si>
    <t>0723161075</t>
  </si>
  <si>
    <t>Mburi</t>
  </si>
  <si>
    <t>KE-ELG-1612-17003</t>
  </si>
  <si>
    <t>Jackline Ojoo Biwott</t>
  </si>
  <si>
    <t>12425226</t>
  </si>
  <si>
    <t>724817119</t>
  </si>
  <si>
    <t>Tembut</t>
  </si>
  <si>
    <t>KE-UAS-1703-19078</t>
  </si>
  <si>
    <t>5th February,2017</t>
  </si>
  <si>
    <t>27th March,2017</t>
  </si>
  <si>
    <t>Cheruiyot Samuel</t>
  </si>
  <si>
    <t>7137452</t>
  </si>
  <si>
    <t>723831185</t>
  </si>
  <si>
    <t>Airport</t>
  </si>
  <si>
    <t>KE-BAR-1805-19081</t>
  </si>
  <si>
    <t>2nd May,2018</t>
  </si>
  <si>
    <t>Josyline Kegei</t>
  </si>
  <si>
    <t>28339596</t>
  </si>
  <si>
    <t>723752317</t>
  </si>
  <si>
    <t>724601107</t>
  </si>
  <si>
    <t>KE-BAR-1805-27717</t>
  </si>
  <si>
    <t>Viola Tubei</t>
  </si>
  <si>
    <t>20215843</t>
  </si>
  <si>
    <t>729540323</t>
  </si>
  <si>
    <t>Chemokoch</t>
  </si>
  <si>
    <t>KE-BAR-1804-19079</t>
  </si>
  <si>
    <t>15th July,2017</t>
  </si>
  <si>
    <t>11th April,2018</t>
  </si>
  <si>
    <t>Simon Tarus</t>
  </si>
  <si>
    <t>7946865</t>
  </si>
  <si>
    <t>720330407</t>
  </si>
  <si>
    <t>KE-BAR-1804-19080</t>
  </si>
  <si>
    <t>20th April,2017</t>
  </si>
  <si>
    <t>Elijah Tubei</t>
  </si>
  <si>
    <t>11427478</t>
  </si>
  <si>
    <t>712232800</t>
  </si>
  <si>
    <t>KE-TRA-1905-24878</t>
  </si>
  <si>
    <t>Sumbei Leornard</t>
  </si>
  <si>
    <t>3473751</t>
  </si>
  <si>
    <t>0724454792</t>
  </si>
  <si>
    <t>Kitalale</t>
  </si>
  <si>
    <t>KE-KIS-1904-27125</t>
  </si>
  <si>
    <t>20th March,2019</t>
  </si>
  <si>
    <t>Onsongo Gichana Eliasif</t>
  </si>
  <si>
    <t>4113227</t>
  </si>
  <si>
    <t>0734452749</t>
  </si>
  <si>
    <t>720776585</t>
  </si>
  <si>
    <t>Mwamunali</t>
  </si>
  <si>
    <t>Kagani</t>
  </si>
  <si>
    <t>KE-ELG-1601-17031</t>
  </si>
  <si>
    <t>27th November,2015</t>
  </si>
  <si>
    <t>16th January,2016</t>
  </si>
  <si>
    <t>Joel Kipkemboi Rotich</t>
  </si>
  <si>
    <t>8028156</t>
  </si>
  <si>
    <t>722924549</t>
  </si>
  <si>
    <t>KE-TRA-2006-25803</t>
  </si>
  <si>
    <t>10th March,2020</t>
  </si>
  <si>
    <t>15th June,2020</t>
  </si>
  <si>
    <t>Jumba Eric Haradi</t>
  </si>
  <si>
    <t>11303831</t>
  </si>
  <si>
    <t>254721670096</t>
  </si>
  <si>
    <t>KE-ELG-2001-28513</t>
  </si>
  <si>
    <t>Mary Kiplagat</t>
  </si>
  <si>
    <t>254700589649</t>
  </si>
  <si>
    <t>Chemarkach</t>
  </si>
  <si>
    <t>KE-UAS-2004-28516</t>
  </si>
  <si>
    <t>19th January,2020</t>
  </si>
  <si>
    <t>24th April,2020</t>
  </si>
  <si>
    <t>Joan Rotich</t>
  </si>
  <si>
    <t>720315832</t>
  </si>
  <si>
    <t>254720315832</t>
  </si>
  <si>
    <t>Ancilia</t>
  </si>
  <si>
    <t>KE-KIA-1812-28084</t>
  </si>
  <si>
    <t>16th November,2018</t>
  </si>
  <si>
    <t>5th December,2018</t>
  </si>
  <si>
    <t>Thimba Lucas Kimani</t>
  </si>
  <si>
    <t>894131</t>
  </si>
  <si>
    <t>0712490458</t>
  </si>
  <si>
    <t>720475956</t>
  </si>
  <si>
    <t>Riambai</t>
  </si>
  <si>
    <t>Ezekiel Kibe</t>
  </si>
  <si>
    <t>722438617</t>
  </si>
  <si>
    <t>KE-KIA-1812-25915</t>
  </si>
  <si>
    <t>7th December,2018</t>
  </si>
  <si>
    <t>Njoroge Francis Huho</t>
  </si>
  <si>
    <t>717021441</t>
  </si>
  <si>
    <t>797858788</t>
  </si>
  <si>
    <t>KE-KIA-1901-25571</t>
  </si>
  <si>
    <t>5th September,2018</t>
  </si>
  <si>
    <t>Nyoike Lucy Wamaitha</t>
  </si>
  <si>
    <t>4301366</t>
  </si>
  <si>
    <t>714114088</t>
  </si>
  <si>
    <t>720450730</t>
  </si>
  <si>
    <t>Mutati</t>
  </si>
  <si>
    <t>Kahunyu</t>
  </si>
  <si>
    <t>KE-KIA-1812-25572</t>
  </si>
  <si>
    <t>15th December,2018</t>
  </si>
  <si>
    <t>Memia Simon Kinyanjui</t>
  </si>
  <si>
    <t>13028059</t>
  </si>
  <si>
    <t>723037254</t>
  </si>
  <si>
    <t>727076020</t>
  </si>
  <si>
    <t>KE-KIA-1812-25573</t>
  </si>
  <si>
    <t>11th December,2018</t>
  </si>
  <si>
    <t>Njogu Winfred Waithira</t>
  </si>
  <si>
    <t>12524207</t>
  </si>
  <si>
    <t>723286403</t>
  </si>
  <si>
    <t>Kawandagã¹</t>
  </si>
  <si>
    <t>KE-NAI-1712-23091</t>
  </si>
  <si>
    <t>Matega Michael</t>
  </si>
  <si>
    <t>964438</t>
  </si>
  <si>
    <t>722351750</t>
  </si>
  <si>
    <t>721696047</t>
  </si>
  <si>
    <t>Green View</t>
  </si>
  <si>
    <t>Amiran Kenya Ltd</t>
  </si>
  <si>
    <t>721959188</t>
  </si>
  <si>
    <t>KE-UAS-1802-230891</t>
  </si>
  <si>
    <t>19th December,2017</t>
  </si>
  <si>
    <t>7th February,2018</t>
  </si>
  <si>
    <t>Osiemo Justice John</t>
  </si>
  <si>
    <t>1446041</t>
  </si>
  <si>
    <t>720433330</t>
  </si>
  <si>
    <t>722141044</t>
  </si>
  <si>
    <t>Muguyuet</t>
  </si>
  <si>
    <t>799496732</t>
  </si>
  <si>
    <t>KE-KIA-1712-27940</t>
  </si>
  <si>
    <t>3rd November,2017</t>
  </si>
  <si>
    <t>23rd December,2017</t>
  </si>
  <si>
    <t>Njuguna Grace Nyambura</t>
  </si>
  <si>
    <t>977892</t>
  </si>
  <si>
    <t>793866561</t>
  </si>
  <si>
    <t>724784954</t>
  </si>
  <si>
    <t>722147897</t>
  </si>
  <si>
    <t>Karibaribi</t>
  </si>
  <si>
    <t>KE-MAK-1806-23898</t>
  </si>
  <si>
    <t>Mcntre Gary</t>
  </si>
  <si>
    <t>710733215</t>
  </si>
  <si>
    <t>706218292</t>
  </si>
  <si>
    <t>Mtito</t>
  </si>
  <si>
    <t>Kithokoi</t>
  </si>
  <si>
    <t>KE-HOM-1806-230899</t>
  </si>
  <si>
    <t>10th May,2018</t>
  </si>
  <si>
    <t>Omenda Rose</t>
  </si>
  <si>
    <t>409493</t>
  </si>
  <si>
    <t>729547369</t>
  </si>
  <si>
    <t>710239373</t>
  </si>
  <si>
    <t>North Kamagak</t>
  </si>
  <si>
    <t>Kagak</t>
  </si>
  <si>
    <t>KE-HOM-1806-230900</t>
  </si>
  <si>
    <t>Odhiambo Gilbert</t>
  </si>
  <si>
    <t>25753501</t>
  </si>
  <si>
    <t>724960327</t>
  </si>
  <si>
    <t>796558285</t>
  </si>
  <si>
    <t>Ndhiwa</t>
  </si>
  <si>
    <t>Kanyamwa</t>
  </si>
  <si>
    <t>Kosewe</t>
  </si>
  <si>
    <t>799496738</t>
  </si>
  <si>
    <t>KE-KIA-1807-230902</t>
  </si>
  <si>
    <t>Mbugua Ndegwa Ndegwa</t>
  </si>
  <si>
    <t>6419229</t>
  </si>
  <si>
    <t>0720251900</t>
  </si>
  <si>
    <t>Wabuga</t>
  </si>
  <si>
    <t>Amiran Kenya ltd</t>
  </si>
  <si>
    <t>KE-KIA-1807-230903</t>
  </si>
  <si>
    <t>Mbugua Edward Ndegwa</t>
  </si>
  <si>
    <t>6414229</t>
  </si>
  <si>
    <t>720251909</t>
  </si>
  <si>
    <t>KE-KIA-1807-230904</t>
  </si>
  <si>
    <t>22nd May,2018</t>
  </si>
  <si>
    <t>Kibati Esther Eregah</t>
  </si>
  <si>
    <t>726519812</t>
  </si>
  <si>
    <t>Komo</t>
  </si>
  <si>
    <t>799496742</t>
  </si>
  <si>
    <t>KE-MUR-1810-23004</t>
  </si>
  <si>
    <t>2nd September,2018</t>
  </si>
  <si>
    <t>22nd October,2018</t>
  </si>
  <si>
    <t>Ochieng Tom</t>
  </si>
  <si>
    <t>723904006</t>
  </si>
  <si>
    <t>722783594</t>
  </si>
  <si>
    <t>Gathabara</t>
  </si>
  <si>
    <t>KE-MUR-1810-23003</t>
  </si>
  <si>
    <t>Mureithi Geoffrey Gachugu</t>
  </si>
  <si>
    <t>7564077</t>
  </si>
  <si>
    <t>721358718</t>
  </si>
  <si>
    <t>721358677</t>
  </si>
  <si>
    <t>Gitweku</t>
  </si>
  <si>
    <t>KE-MAK-1804-0</t>
  </si>
  <si>
    <t>Mulee Mutie Mutie</t>
  </si>
  <si>
    <t>3767845</t>
  </si>
  <si>
    <t>0722510552</t>
  </si>
  <si>
    <t>713735243</t>
  </si>
  <si>
    <t>Kamaku</t>
  </si>
  <si>
    <t>KE-NAI-1804-26562</t>
  </si>
  <si>
    <t>19th April,2018</t>
  </si>
  <si>
    <t>Malde Atish Shashikant</t>
  </si>
  <si>
    <t>136252</t>
  </si>
  <si>
    <t>722340060</t>
  </si>
  <si>
    <t>723340060</t>
  </si>
  <si>
    <t>733956745</t>
  </si>
  <si>
    <t>Westgate</t>
  </si>
  <si>
    <t>79949496732</t>
  </si>
  <si>
    <t>KE-KAJ-1804-27939</t>
  </si>
  <si>
    <t>Muringa David</t>
  </si>
  <si>
    <t>9830532</t>
  </si>
  <si>
    <t>723479619</t>
  </si>
  <si>
    <t>721977624</t>
  </si>
  <si>
    <t>Naromoru</t>
  </si>
  <si>
    <t>KE-NAK-1805-27392</t>
  </si>
  <si>
    <t>11th May,2018</t>
  </si>
  <si>
    <t>Wiedman Ann Wanjiru</t>
  </si>
  <si>
    <t>8576229</t>
  </si>
  <si>
    <t>724039897</t>
  </si>
  <si>
    <t>781035661</t>
  </si>
  <si>
    <t>703238426</t>
  </si>
  <si>
    <t>Dodori</t>
  </si>
  <si>
    <t>KE-NAI-1805-230895</t>
  </si>
  <si>
    <t>25th March,2018</t>
  </si>
  <si>
    <t>Wanjira Alice</t>
  </si>
  <si>
    <t>11749948</t>
  </si>
  <si>
    <t>725213912</t>
  </si>
  <si>
    <t>729379090</t>
  </si>
  <si>
    <t>Embakasi</t>
  </si>
  <si>
    <t>Utawala</t>
  </si>
  <si>
    <t>Kwa Chief</t>
  </si>
  <si>
    <t>KE-KIA-1804-23557</t>
  </si>
  <si>
    <t>6th April,2018</t>
  </si>
  <si>
    <t>9th April,2018</t>
  </si>
  <si>
    <t>Katanja Joseph Thara</t>
  </si>
  <si>
    <t>12525449</t>
  </si>
  <si>
    <t>721574299</t>
  </si>
  <si>
    <t>722878255</t>
  </si>
  <si>
    <t>Raini</t>
  </si>
  <si>
    <t>KE-NAI-1804-230893</t>
  </si>
  <si>
    <t>Njoroge David</t>
  </si>
  <si>
    <t>11309697</t>
  </si>
  <si>
    <t>727444535</t>
  </si>
  <si>
    <t>722523047</t>
  </si>
  <si>
    <t>Muhuri Muchiri</t>
  </si>
  <si>
    <t>Rwai</t>
  </si>
  <si>
    <t>KE-MAC-1802-2030892</t>
  </si>
  <si>
    <t>8th January,2018</t>
  </si>
  <si>
    <t>Maluti Tabitha Nduku</t>
  </si>
  <si>
    <t>1816095</t>
  </si>
  <si>
    <t>718122787</t>
  </si>
  <si>
    <t>714651448</t>
  </si>
  <si>
    <t>Kyamwaki</t>
  </si>
  <si>
    <t>KE-KIA-1801-27938</t>
  </si>
  <si>
    <t>Njuguna Felistas Waithera</t>
  </si>
  <si>
    <t>3359231</t>
  </si>
  <si>
    <t>723284548</t>
  </si>
  <si>
    <t>713828976</t>
  </si>
  <si>
    <t>Thindigua</t>
  </si>
  <si>
    <t>Simon Kaniu Lane</t>
  </si>
  <si>
    <t>KE-MAC-1809-23097</t>
  </si>
  <si>
    <t>7th August,2018</t>
  </si>
  <si>
    <t>26th September,2018</t>
  </si>
  <si>
    <t>Murema Ibrahim</t>
  </si>
  <si>
    <t>9370650</t>
  </si>
  <si>
    <t>720424245</t>
  </si>
  <si>
    <t>722280682</t>
  </si>
  <si>
    <t>Syokimau</t>
  </si>
  <si>
    <t>KE-KIA-1809-27897</t>
  </si>
  <si>
    <t>Waithaka Simon Ndegwa</t>
  </si>
  <si>
    <t>11217260</t>
  </si>
  <si>
    <t>722682564</t>
  </si>
  <si>
    <t>724826866</t>
  </si>
  <si>
    <t>KE-KIA-1809-27898</t>
  </si>
  <si>
    <t>Kinyua Peris</t>
  </si>
  <si>
    <t>24133903</t>
  </si>
  <si>
    <t>712425183</t>
  </si>
  <si>
    <t>722854792</t>
  </si>
  <si>
    <t>Ridgeway Springs</t>
  </si>
  <si>
    <t>KE-KAJ-1809-23100</t>
  </si>
  <si>
    <t>9th August,2018</t>
  </si>
  <si>
    <t>28th September,2018</t>
  </si>
  <si>
    <t>Okalebo Faith</t>
  </si>
  <si>
    <t>13069282</t>
  </si>
  <si>
    <t>737434204</t>
  </si>
  <si>
    <t>726070379</t>
  </si>
  <si>
    <t>Seketo</t>
  </si>
  <si>
    <t>KE-NYE-1810-230001</t>
  </si>
  <si>
    <t>2nd October,2018</t>
  </si>
  <si>
    <t>Gachagua Richard Thairu</t>
  </si>
  <si>
    <t>5924207</t>
  </si>
  <si>
    <t>722769647</t>
  </si>
  <si>
    <t>7033344324</t>
  </si>
  <si>
    <t>Mathaithi</t>
  </si>
  <si>
    <t>KE-KIS-1809-23096</t>
  </si>
  <si>
    <t>27th July,2018</t>
  </si>
  <si>
    <t>Otieno Athing</t>
  </si>
  <si>
    <t>12505257</t>
  </si>
  <si>
    <t>7350928484</t>
  </si>
  <si>
    <t>Mbega</t>
  </si>
  <si>
    <t>KE-NAI-1809-23095</t>
  </si>
  <si>
    <t>Kirigo Alfred</t>
  </si>
  <si>
    <t>22792576</t>
  </si>
  <si>
    <t>722442694</t>
  </si>
  <si>
    <t>706728937</t>
  </si>
  <si>
    <t>Kamulu Echo Farm</t>
  </si>
  <si>
    <t>KE-MAK-1808-23561</t>
  </si>
  <si>
    <t>12th July,2018</t>
  </si>
  <si>
    <t>Misyoka Michael</t>
  </si>
  <si>
    <t>11269798</t>
  </si>
  <si>
    <t>725784982</t>
  </si>
  <si>
    <t>726207771</t>
  </si>
  <si>
    <t>Kambu</t>
  </si>
  <si>
    <t>Mbotela</t>
  </si>
  <si>
    <t>KE-NYA-1808-23092</t>
  </si>
  <si>
    <t>Kinyanjui Joseph Chege</t>
  </si>
  <si>
    <t>4855139</t>
  </si>
  <si>
    <t>0724352966</t>
  </si>
  <si>
    <t>7007209151</t>
  </si>
  <si>
    <t>Kili</t>
  </si>
  <si>
    <t>KE-MAC-1808-23560</t>
  </si>
  <si>
    <t>17th August,2018</t>
  </si>
  <si>
    <t>Muindi Damaris</t>
  </si>
  <si>
    <t>13423230</t>
  </si>
  <si>
    <t>710789023</t>
  </si>
  <si>
    <t>7107760318</t>
  </si>
  <si>
    <t>Tala</t>
  </si>
  <si>
    <t>Amiran kenya ltd</t>
  </si>
  <si>
    <t>KE-NYE-1809-230894</t>
  </si>
  <si>
    <t>Wanyiri Mercy</t>
  </si>
  <si>
    <t>3219151</t>
  </si>
  <si>
    <t>722976783</t>
  </si>
  <si>
    <t>724276801</t>
  </si>
  <si>
    <t>Gitathi</t>
  </si>
  <si>
    <t>KE-KIA-1512-14750</t>
  </si>
  <si>
    <t>John Karanja Kabogo</t>
  </si>
  <si>
    <t>722256090</t>
  </si>
  <si>
    <t>KE-MUR-1601-20878</t>
  </si>
  <si>
    <t>Marua Simon Muiruri</t>
  </si>
  <si>
    <t>3682940</t>
  </si>
  <si>
    <t>729738534</t>
  </si>
  <si>
    <t>716182663</t>
  </si>
  <si>
    <t>Ndiara Kagiri</t>
  </si>
  <si>
    <t>KE-LAI-1908-27490</t>
  </si>
  <si>
    <t>30th August,2019</t>
  </si>
  <si>
    <t>Mururu Ephantus Peter</t>
  </si>
  <si>
    <t>16008973</t>
  </si>
  <si>
    <t>723355808</t>
  </si>
  <si>
    <t>724416388</t>
  </si>
  <si>
    <t>Ethi</t>
  </si>
  <si>
    <t>Mia Moja</t>
  </si>
  <si>
    <t>KE-KIA-1608-16862</t>
  </si>
  <si>
    <t>Daniel Mburu Kamau</t>
  </si>
  <si>
    <t>30290910</t>
  </si>
  <si>
    <t>729638536</t>
  </si>
  <si>
    <t>KE-MUR-1610-16731</t>
  </si>
  <si>
    <t>Benedict Kuria Mwangi</t>
  </si>
  <si>
    <t>3671186</t>
  </si>
  <si>
    <t>720840599</t>
  </si>
  <si>
    <t>Kirathani</t>
  </si>
  <si>
    <t>KE-KIA-1610-16733</t>
  </si>
  <si>
    <t>Julius Kariuki Wambui</t>
  </si>
  <si>
    <t>21977161</t>
  </si>
  <si>
    <t>720471440</t>
  </si>
  <si>
    <t>KE-MUR-1611-16856</t>
  </si>
  <si>
    <t>Daniel Nganga</t>
  </si>
  <si>
    <t>23635108</t>
  </si>
  <si>
    <t>725812949</t>
  </si>
  <si>
    <t>KE-MUR-1707-20876</t>
  </si>
  <si>
    <t>7th June,2017</t>
  </si>
  <si>
    <t>Mugo Gladys Njambi</t>
  </si>
  <si>
    <t>3682814</t>
  </si>
  <si>
    <t>725481946</t>
  </si>
  <si>
    <t>Mabanda</t>
  </si>
  <si>
    <t>KE-MUR-1610-16736</t>
  </si>
  <si>
    <t>George Wambugu Kamau</t>
  </si>
  <si>
    <t>22478149</t>
  </si>
  <si>
    <t>71027226</t>
  </si>
  <si>
    <t>710433130</t>
  </si>
  <si>
    <t>Ngaburi</t>
  </si>
  <si>
    <t>KE-MUR-1512-15949</t>
  </si>
  <si>
    <t>Samuel Muritu Mwangi</t>
  </si>
  <si>
    <t>7197307</t>
  </si>
  <si>
    <t>721663410</t>
  </si>
  <si>
    <t>Nyongo</t>
  </si>
  <si>
    <t>KE-MUR-1609-16732</t>
  </si>
  <si>
    <t>Jamleck Muthua</t>
  </si>
  <si>
    <t>3357892</t>
  </si>
  <si>
    <t>720855410</t>
  </si>
  <si>
    <t>720855510</t>
  </si>
  <si>
    <t>Wairuri</t>
  </si>
  <si>
    <t>Sama</t>
  </si>
  <si>
    <t>KE-MUR-1607-16400</t>
  </si>
  <si>
    <t>Jane Njoki Irungu</t>
  </si>
  <si>
    <t>26924824</t>
  </si>
  <si>
    <t>724592450</t>
  </si>
  <si>
    <t>KE-KIA-1706-20882</t>
  </si>
  <si>
    <t>Muchai Davies Mburu</t>
  </si>
  <si>
    <t>974316</t>
  </si>
  <si>
    <t>721727080</t>
  </si>
  <si>
    <t>KE-KIA-1712-27736</t>
  </si>
  <si>
    <t>Mbugua Mumbi</t>
  </si>
  <si>
    <t>3106949</t>
  </si>
  <si>
    <t>707011192</t>
  </si>
  <si>
    <t>Kigongo</t>
  </si>
  <si>
    <t>Kawandagu</t>
  </si>
  <si>
    <t>KE-MUR-1712-20914</t>
  </si>
  <si>
    <t>Kamande Lucy Wanjiku</t>
  </si>
  <si>
    <t>9267966</t>
  </si>
  <si>
    <t>712056312</t>
  </si>
  <si>
    <t>727117233</t>
  </si>
  <si>
    <t>KE-MUR-1802-27874</t>
  </si>
  <si>
    <t>14th December,2017</t>
  </si>
  <si>
    <t>Waiyaki Peter Gatharau</t>
  </si>
  <si>
    <t>25806463</t>
  </si>
  <si>
    <t>710254450</t>
  </si>
  <si>
    <t>721798433</t>
  </si>
  <si>
    <t>721059188</t>
  </si>
  <si>
    <t>KE-KIA-1711-20910</t>
  </si>
  <si>
    <t>Ngugi Ngugi Karanja</t>
  </si>
  <si>
    <t>747800</t>
  </si>
  <si>
    <t>722236372</t>
  </si>
  <si>
    <t>3141414967</t>
  </si>
  <si>
    <t>Kiamumbi</t>
  </si>
  <si>
    <t>KE-NYE-1712-20913</t>
  </si>
  <si>
    <t>21st October,2017</t>
  </si>
  <si>
    <t>10th December,2017</t>
  </si>
  <si>
    <t>Karuri Ann Wangechi</t>
  </si>
  <si>
    <t>353041</t>
  </si>
  <si>
    <t>720851905</t>
  </si>
  <si>
    <t>Peter Chiira</t>
  </si>
  <si>
    <t>254721959188</t>
  </si>
  <si>
    <t>KE-KIA-1904-25585</t>
  </si>
  <si>
    <t>Muthigani Njoroge</t>
  </si>
  <si>
    <t>Kiukenda</t>
  </si>
  <si>
    <t>KE-NYE-1903-27486</t>
  </si>
  <si>
    <t>31st March,2019</t>
  </si>
  <si>
    <t>Wreru Jemima Mumbi</t>
  </si>
  <si>
    <t>254727327199</t>
  </si>
  <si>
    <t>Ndaroini</t>
  </si>
  <si>
    <t>KE-NYE-1903-27487</t>
  </si>
  <si>
    <t>Kahiro Francis Githinji</t>
  </si>
  <si>
    <t>254738575627</t>
  </si>
  <si>
    <t>KE-MUR-1904-25587</t>
  </si>
  <si>
    <t>6th April,2019</t>
  </si>
  <si>
    <t>Gichuru David Joshua</t>
  </si>
  <si>
    <t>5920700</t>
  </si>
  <si>
    <t>0721264520</t>
  </si>
  <si>
    <t>Kahumbu</t>
  </si>
  <si>
    <t>KE-NYE-1904-27488</t>
  </si>
  <si>
    <t>Thitai Ephraim Kabiru</t>
  </si>
  <si>
    <t>3374823</t>
  </si>
  <si>
    <t>721797954</t>
  </si>
  <si>
    <t>732066144</t>
  </si>
  <si>
    <t>Gatambi</t>
  </si>
  <si>
    <t>KE-NYE-1904-25588</t>
  </si>
  <si>
    <t>Mukuha Patrick Maina</t>
  </si>
  <si>
    <t>434334</t>
  </si>
  <si>
    <t>0711247608</t>
  </si>
  <si>
    <t>721689261</t>
  </si>
  <si>
    <t>Mukore</t>
  </si>
  <si>
    <t>KE-MUR-1904-25582</t>
  </si>
  <si>
    <t>28th April,2019</t>
  </si>
  <si>
    <t>Kangethe Antony Thuo</t>
  </si>
  <si>
    <t>10750458</t>
  </si>
  <si>
    <t>254729241230</t>
  </si>
  <si>
    <t>Iriguini</t>
  </si>
  <si>
    <t>KE-NYE-1903-25589</t>
  </si>
  <si>
    <t>Mwatha Daniel Kinyua</t>
  </si>
  <si>
    <t>254717974848</t>
  </si>
  <si>
    <t>Peter Ciira</t>
  </si>
  <si>
    <t>KE-NYE-1903-27476</t>
  </si>
  <si>
    <t>Muriuki Samuel Maina</t>
  </si>
  <si>
    <t>724502256</t>
  </si>
  <si>
    <t>703379877</t>
  </si>
  <si>
    <t>KE-NYE-1903-25586</t>
  </si>
  <si>
    <t>Mutero Lawrence Muriithi</t>
  </si>
  <si>
    <t>254720431086</t>
  </si>
  <si>
    <t>KE-NYE-1903-27477</t>
  </si>
  <si>
    <t>Muriuki Gladys Wangari</t>
  </si>
  <si>
    <t>254712442719</t>
  </si>
  <si>
    <t>721759188</t>
  </si>
  <si>
    <t>KE-NYE-1903-27478</t>
  </si>
  <si>
    <t>Muriithi Purity Wanjira</t>
  </si>
  <si>
    <t>254728168225</t>
  </si>
  <si>
    <t>Kiaguthu</t>
  </si>
  <si>
    <t>Fagaden enterprises</t>
  </si>
  <si>
    <t>KE-NYE-1903-27479</t>
  </si>
  <si>
    <t>Kahihu David Magondu</t>
  </si>
  <si>
    <t>254752595210</t>
  </si>
  <si>
    <t>KE-NYE-1903-25593</t>
  </si>
  <si>
    <t>Maina Maina Njoki</t>
  </si>
  <si>
    <t>254711287365</t>
  </si>
  <si>
    <t>Kahaxhu</t>
  </si>
  <si>
    <t>KE-KIR-1903-25592</t>
  </si>
  <si>
    <t>Irungu Pauline Njeri</t>
  </si>
  <si>
    <t>27814856</t>
  </si>
  <si>
    <t>0720045302</t>
  </si>
  <si>
    <t>722862823</t>
  </si>
  <si>
    <t>821959188</t>
  </si>
  <si>
    <t>KE-NYE-1903-25591</t>
  </si>
  <si>
    <t>8th March,2019</t>
  </si>
  <si>
    <t>Kanyotu Faith Wanja</t>
  </si>
  <si>
    <t>254721305362</t>
  </si>
  <si>
    <t>KE-KIA-1903-27485</t>
  </si>
  <si>
    <t>Ngoru Agnes Muthoni</t>
  </si>
  <si>
    <t>10393744</t>
  </si>
  <si>
    <t>0728745664</t>
  </si>
  <si>
    <t>723563166</t>
  </si>
  <si>
    <t>KE-NYE-1903-25590</t>
  </si>
  <si>
    <t>Mwangi Esther Wangechi</t>
  </si>
  <si>
    <t>254721429487</t>
  </si>
  <si>
    <t>821429487</t>
  </si>
  <si>
    <t>Kathaithi</t>
  </si>
  <si>
    <t>Kiandigi</t>
  </si>
  <si>
    <t>KE-NYE-1903-25575</t>
  </si>
  <si>
    <t>Maina Leah Wambui</t>
  </si>
  <si>
    <t>721894721</t>
  </si>
  <si>
    <t>KE-NYE-1903-25595</t>
  </si>
  <si>
    <t>Kogu Ephraim Mukua</t>
  </si>
  <si>
    <t>728630523</t>
  </si>
  <si>
    <t>KE-LAI-1909-24948</t>
  </si>
  <si>
    <t>24th September,2019</t>
  </si>
  <si>
    <t>Maina Jackson Wahome</t>
  </si>
  <si>
    <t>864947</t>
  </si>
  <si>
    <t>0722327975</t>
  </si>
  <si>
    <t>716487428</t>
  </si>
  <si>
    <t>KE-NYE-1909-24950</t>
  </si>
  <si>
    <t>25th September,2019</t>
  </si>
  <si>
    <t>Misno Francis Mbuthia</t>
  </si>
  <si>
    <t>3213660</t>
  </si>
  <si>
    <t>0712027517</t>
  </si>
  <si>
    <t>738931897</t>
  </si>
  <si>
    <t>Nfaroini</t>
  </si>
  <si>
    <t>Giakatathe</t>
  </si>
  <si>
    <t>KE-NYE-1909-24951</t>
  </si>
  <si>
    <t>Mwangi Tresa Wanjiru</t>
  </si>
  <si>
    <t>10503338</t>
  </si>
  <si>
    <t>0791847507</t>
  </si>
  <si>
    <t>715462747</t>
  </si>
  <si>
    <t>KE-NYE-1909-24952</t>
  </si>
  <si>
    <t>Mukuha Lydia Wanja</t>
  </si>
  <si>
    <t>0720700616</t>
  </si>
  <si>
    <t>723770446</t>
  </si>
  <si>
    <t>Giakarathe</t>
  </si>
  <si>
    <t>KE-KIA-1911-24953</t>
  </si>
  <si>
    <t>13th November,2019</t>
  </si>
  <si>
    <t>Chege Nelson Nelson</t>
  </si>
  <si>
    <t>720813164</t>
  </si>
  <si>
    <t>Komu</t>
  </si>
  <si>
    <t>Lanless</t>
  </si>
  <si>
    <t>KE-MUR-1701-17395</t>
  </si>
  <si>
    <t>Beatrice Nyokabi</t>
  </si>
  <si>
    <t>23723428</t>
  </si>
  <si>
    <t>726512201</t>
  </si>
  <si>
    <t>Kaha</t>
  </si>
  <si>
    <t>KE-MUR-1702-20915</t>
  </si>
  <si>
    <t>11th January,2017</t>
  </si>
  <si>
    <t>2nd February,2017</t>
  </si>
  <si>
    <t>Gatuhi Josephat Ndungu</t>
  </si>
  <si>
    <t>32986009</t>
  </si>
  <si>
    <t>720014354</t>
  </si>
  <si>
    <t>720205802</t>
  </si>
  <si>
    <t>Kagunduini</t>
  </si>
  <si>
    <t>Karuhiu</t>
  </si>
  <si>
    <t>KE-NYE-1601-14486</t>
  </si>
  <si>
    <t>14th November,2015</t>
  </si>
  <si>
    <t>3rd January,2016</t>
  </si>
  <si>
    <t>Gm Gitoto</t>
  </si>
  <si>
    <t>7994725</t>
  </si>
  <si>
    <t>724207010</t>
  </si>
  <si>
    <t>Iria-Ini</t>
  </si>
  <si>
    <t>KE-MUR-1706-20890</t>
  </si>
  <si>
    <t>Mwaura David Ndungu</t>
  </si>
  <si>
    <t>3295018</t>
  </si>
  <si>
    <t>722959419</t>
  </si>
  <si>
    <t>KE-KIA-1612-20888</t>
  </si>
  <si>
    <t>Kamau Sarah Nleri</t>
  </si>
  <si>
    <t>3106777</t>
  </si>
  <si>
    <t>724937677</t>
  </si>
  <si>
    <t>722145206</t>
  </si>
  <si>
    <t>Kigaa</t>
  </si>
  <si>
    <t>KE-MUR-1708-20893</t>
  </si>
  <si>
    <t>Gathuki Johnson Mambo</t>
  </si>
  <si>
    <t>8569390</t>
  </si>
  <si>
    <t>707340559</t>
  </si>
  <si>
    <t>Gathunya</t>
  </si>
  <si>
    <t>Mahiaini</t>
  </si>
  <si>
    <t>KE-MUR-1708-20895</t>
  </si>
  <si>
    <t>Wanjau Peter Maina</t>
  </si>
  <si>
    <t>3606347</t>
  </si>
  <si>
    <t>724360780</t>
  </si>
  <si>
    <t>KE-NYE-1708-20896</t>
  </si>
  <si>
    <t>Kibugu Peter Mathenge</t>
  </si>
  <si>
    <t>3207821</t>
  </si>
  <si>
    <t>722461037</t>
  </si>
  <si>
    <t>Kariguini</t>
  </si>
  <si>
    <t>KE-MUR-1706-20879</t>
  </si>
  <si>
    <t>4th May,2017</t>
  </si>
  <si>
    <t>23rd June,2017</t>
  </si>
  <si>
    <t>Mwangi Mary Magiri</t>
  </si>
  <si>
    <t>5158539</t>
  </si>
  <si>
    <t>710372495</t>
  </si>
  <si>
    <t>KE-MUR-1712-20877</t>
  </si>
  <si>
    <t>Mwangi John Kamau</t>
  </si>
  <si>
    <t>2024856</t>
  </si>
  <si>
    <t>70613164</t>
  </si>
  <si>
    <t>721959288</t>
  </si>
  <si>
    <t>KE-NYE-1709-20906</t>
  </si>
  <si>
    <t>Maina Ann Nyawira</t>
  </si>
  <si>
    <t>23840925</t>
  </si>
  <si>
    <t>725522122</t>
  </si>
  <si>
    <t>KE-NYE-1710-20907</t>
  </si>
  <si>
    <t>Kagema Millicent Ngima</t>
  </si>
  <si>
    <t>3374266</t>
  </si>
  <si>
    <t>722890049</t>
  </si>
  <si>
    <t>722888093</t>
  </si>
  <si>
    <t>Peter  Chiira</t>
  </si>
  <si>
    <t>KE-NYE-1709-20908</t>
  </si>
  <si>
    <t>Gathiga Joseph Wachira</t>
  </si>
  <si>
    <t>512342</t>
  </si>
  <si>
    <t>721429397</t>
  </si>
  <si>
    <t>KE-KIA-1710-20911</t>
  </si>
  <si>
    <t>Waweru Stephen Kariuki</t>
  </si>
  <si>
    <t>10874429</t>
  </si>
  <si>
    <t>711773165</t>
  </si>
  <si>
    <t>KE-MUR-1712-20881</t>
  </si>
  <si>
    <t>Mwaura Samuel Ndungu</t>
  </si>
  <si>
    <t>11251022</t>
  </si>
  <si>
    <t>708799757</t>
  </si>
  <si>
    <t>703468947</t>
  </si>
  <si>
    <t>KE-NYE-1709-20909</t>
  </si>
  <si>
    <t>Itheru David Karuku</t>
  </si>
  <si>
    <t>7038145</t>
  </si>
  <si>
    <t>722476917</t>
  </si>
  <si>
    <t>KE-KIA-1709-20900</t>
  </si>
  <si>
    <t>Kanyi Mary Wambui</t>
  </si>
  <si>
    <t>5760002</t>
  </si>
  <si>
    <t>705216636</t>
  </si>
  <si>
    <t>KE-KIA-1709-20901</t>
  </si>
  <si>
    <t>29th July,2017</t>
  </si>
  <si>
    <t>17th September,2017</t>
  </si>
  <si>
    <t>Gakere Dominic Mbuthia</t>
  </si>
  <si>
    <t>8188301</t>
  </si>
  <si>
    <t>716810812</t>
  </si>
  <si>
    <t>KE-MUR-1709-20885</t>
  </si>
  <si>
    <t>Ngugi Josephat Warorua</t>
  </si>
  <si>
    <t>72323838</t>
  </si>
  <si>
    <t>KE-NYE-1709-20883</t>
  </si>
  <si>
    <t>Wahome Charles Mwangi</t>
  </si>
  <si>
    <t>759521</t>
  </si>
  <si>
    <t>725589851</t>
  </si>
  <si>
    <t>KE-NYE-1709-20898</t>
  </si>
  <si>
    <t>Nduchi Francis Kabui</t>
  </si>
  <si>
    <t>11565375</t>
  </si>
  <si>
    <t>724984743</t>
  </si>
  <si>
    <t>Martita East</t>
  </si>
  <si>
    <t>KE-NYE-1709-20902</t>
  </si>
  <si>
    <t>Nduchi Dickson Karoki</t>
  </si>
  <si>
    <t>11802446</t>
  </si>
  <si>
    <t>727106913</t>
  </si>
  <si>
    <t>KE-KIA-1707-20892</t>
  </si>
  <si>
    <t>3rd June,2017</t>
  </si>
  <si>
    <t>23rd July,2017</t>
  </si>
  <si>
    <t>Muchina David Kamau</t>
  </si>
  <si>
    <t>3119484</t>
  </si>
  <si>
    <t>707027759</t>
  </si>
  <si>
    <t>KE-NYE-1709-20903</t>
  </si>
  <si>
    <t>Njogu Ann Wanja</t>
  </si>
  <si>
    <t>76894</t>
  </si>
  <si>
    <t>725311925</t>
  </si>
  <si>
    <t>722959188</t>
  </si>
  <si>
    <t>KE-NYE-1709-20905</t>
  </si>
  <si>
    <t>Karanja Mercy Wambui</t>
  </si>
  <si>
    <t>761686</t>
  </si>
  <si>
    <t>713711447</t>
  </si>
  <si>
    <t>KE-NYE-1708-20887</t>
  </si>
  <si>
    <t>Mwangi Stephene Weru</t>
  </si>
  <si>
    <t>7039249</t>
  </si>
  <si>
    <t>725972992</t>
  </si>
  <si>
    <t>KE-NYE-1708-20912</t>
  </si>
  <si>
    <t>Machira Antony Muriuki</t>
  </si>
  <si>
    <t>30902074</t>
  </si>
  <si>
    <t>727167829</t>
  </si>
  <si>
    <t>KE-NYE-1709-20886</t>
  </si>
  <si>
    <t>Njogu David Kamau</t>
  </si>
  <si>
    <t>11679502</t>
  </si>
  <si>
    <t>721326330</t>
  </si>
  <si>
    <t>Konyuhaithi</t>
  </si>
  <si>
    <t>KE-NYE-1709-20897</t>
  </si>
  <si>
    <t>Gichohi James Mwangi</t>
  </si>
  <si>
    <t>6334353</t>
  </si>
  <si>
    <t>721232979</t>
  </si>
  <si>
    <t>Ragat</t>
  </si>
  <si>
    <t>KE-EMB-1708-20899</t>
  </si>
  <si>
    <t>Muthoni Frida Joyce</t>
  </si>
  <si>
    <t>20981346</t>
  </si>
  <si>
    <t>72230575</t>
  </si>
  <si>
    <t>KE-NYE-1902-25584</t>
  </si>
  <si>
    <t>6th January,2019</t>
  </si>
  <si>
    <t>Mukaburu Elizabeth Wanjiru</t>
  </si>
  <si>
    <t>526881</t>
  </si>
  <si>
    <t>721104415</t>
  </si>
  <si>
    <t>721294288</t>
  </si>
  <si>
    <t>KE-NYE-1902-25580</t>
  </si>
  <si>
    <t>Mahinda Mary Wanjiru</t>
  </si>
  <si>
    <t>1407310</t>
  </si>
  <si>
    <t>724433508</t>
  </si>
  <si>
    <t>KE-NYE-1902-25574</t>
  </si>
  <si>
    <t>Mutonnyi Jane Wamuyu</t>
  </si>
  <si>
    <t>27157859</t>
  </si>
  <si>
    <t>0792689042</t>
  </si>
  <si>
    <t>720181774</t>
  </si>
  <si>
    <t>KE-NYE-1902-15576</t>
  </si>
  <si>
    <t>Nyawira Rose Mary</t>
  </si>
  <si>
    <t>11679914</t>
  </si>
  <si>
    <t>0757061383</t>
  </si>
  <si>
    <t>720723648</t>
  </si>
  <si>
    <t>KE-NYE-1902-25577</t>
  </si>
  <si>
    <t>Gatungu Francis Gatere</t>
  </si>
  <si>
    <t>30425363</t>
  </si>
  <si>
    <t>0723362340</t>
  </si>
  <si>
    <t>Ihuagi</t>
  </si>
  <si>
    <t>KE-NYE-1902-25578</t>
  </si>
  <si>
    <t>Mwaniki Geoffrey Kinyua</t>
  </si>
  <si>
    <t>254726528933</t>
  </si>
  <si>
    <t>KE-NYE-1902-25579</t>
  </si>
  <si>
    <t>Kuguru Purity Wanjiru</t>
  </si>
  <si>
    <t>7111074</t>
  </si>
  <si>
    <t>799780172</t>
  </si>
  <si>
    <t>726629007</t>
  </si>
  <si>
    <t>KE-MUR-1902-25581</t>
  </si>
  <si>
    <t>26th December,2018</t>
  </si>
  <si>
    <t>Kiarii Beatrice Njeri</t>
  </si>
  <si>
    <t>2021042</t>
  </si>
  <si>
    <t>721351884</t>
  </si>
  <si>
    <t>721432599</t>
  </si>
  <si>
    <t>KE-NYE-1901-26110</t>
  </si>
  <si>
    <t>21st January,2019</t>
  </si>
  <si>
    <t>Kareri Charity Wangui</t>
  </si>
  <si>
    <t>29717164</t>
  </si>
  <si>
    <t>721354778</t>
  </si>
  <si>
    <t>KE-NYE-1901-Wc3526</t>
  </si>
  <si>
    <t>Kimondo Zephnia Macharia</t>
  </si>
  <si>
    <t>29344134</t>
  </si>
  <si>
    <t>722910119</t>
  </si>
  <si>
    <t>716838187</t>
  </si>
  <si>
    <t>Kirimara</t>
  </si>
  <si>
    <t>KE-MUR-1901-Wc3528</t>
  </si>
  <si>
    <t>Kariuki Nnelson Nganga</t>
  </si>
  <si>
    <t>1986759</t>
  </si>
  <si>
    <t>0723677911</t>
  </si>
  <si>
    <t>728549070</t>
  </si>
  <si>
    <t>Kirere</t>
  </si>
  <si>
    <t>Kaimiri</t>
  </si>
  <si>
    <t>KE-NYE-1812-26104</t>
  </si>
  <si>
    <t>2nd November,2018</t>
  </si>
  <si>
    <t>Mugweru Gerald Gachau</t>
  </si>
  <si>
    <t>703361395</t>
  </si>
  <si>
    <t>Barichu</t>
  </si>
  <si>
    <t>KE-NYE-1901-26111</t>
  </si>
  <si>
    <t>20th November,2018</t>
  </si>
  <si>
    <t>9th January,2019</t>
  </si>
  <si>
    <t>Karugu Peter Kimondo</t>
  </si>
  <si>
    <t>12778752</t>
  </si>
  <si>
    <t>724211483</t>
  </si>
  <si>
    <t>724211283</t>
  </si>
  <si>
    <t>723336546</t>
  </si>
  <si>
    <t>KE-NYE-1812-260106</t>
  </si>
  <si>
    <t>Gachagua Nderiru Nderitu</t>
  </si>
  <si>
    <t>720224478</t>
  </si>
  <si>
    <t>KE-NYE-1812-26103</t>
  </si>
  <si>
    <t>28th October,2018</t>
  </si>
  <si>
    <t>17th December,2018</t>
  </si>
  <si>
    <t>Maina Richard Muraguri</t>
  </si>
  <si>
    <t>254720976318</t>
  </si>
  <si>
    <t>254721059188</t>
  </si>
  <si>
    <t>KE-KIA-1901-26109</t>
  </si>
  <si>
    <t>19th November,2018</t>
  </si>
  <si>
    <t>8th January,2019</t>
  </si>
  <si>
    <t>Mwangi Stephene Kimemia</t>
  </si>
  <si>
    <t>15972918</t>
  </si>
  <si>
    <t>721644015</t>
  </si>
  <si>
    <t>712767411</t>
  </si>
  <si>
    <t>Gatuanyaga</t>
  </si>
  <si>
    <t>KE-NYE-1812-26107</t>
  </si>
  <si>
    <t>Kimondo Janet Nyawira</t>
  </si>
  <si>
    <t>728124141</t>
  </si>
  <si>
    <t>KE-NYE-1812-26105</t>
  </si>
  <si>
    <t>Geoffrey Kariuki Gachira Geoffrey Kariuki</t>
  </si>
  <si>
    <t>725691809</t>
  </si>
  <si>
    <t>Junction Mukurweini</t>
  </si>
  <si>
    <t>KE-NYE-1812-26108</t>
  </si>
  <si>
    <t>4th November,2018</t>
  </si>
  <si>
    <t>Mwithi Anna Wairimu</t>
  </si>
  <si>
    <t>12774671</t>
  </si>
  <si>
    <t>713794360</t>
  </si>
  <si>
    <t>701656199</t>
  </si>
  <si>
    <t>713794362</t>
  </si>
  <si>
    <t>Giaituu</t>
  </si>
  <si>
    <t>KE-NYE-1812-26112</t>
  </si>
  <si>
    <t>7th November,2018</t>
  </si>
  <si>
    <t>Njugi Agnes Waguthi</t>
  </si>
  <si>
    <t>254720723648</t>
  </si>
  <si>
    <t>KE-NYE-1906-27158</t>
  </si>
  <si>
    <t>Mahinda Mary Wairimu</t>
  </si>
  <si>
    <t>254713701928</t>
  </si>
  <si>
    <t>KE-NYE-1906-27160</t>
  </si>
  <si>
    <t>Warui Anne Wambui</t>
  </si>
  <si>
    <t>721690378</t>
  </si>
  <si>
    <t>KE-NYE-1906-27481</t>
  </si>
  <si>
    <t>31st May,2019</t>
  </si>
  <si>
    <t>Njogu Peterson Mutahi</t>
  </si>
  <si>
    <t>0716310408</t>
  </si>
  <si>
    <t>KE-MUR-1907-24946</t>
  </si>
  <si>
    <t>13th July,2019</t>
  </si>
  <si>
    <t>Githuku Peter Karuiki</t>
  </si>
  <si>
    <t>10566909</t>
  </si>
  <si>
    <t>254722309216</t>
  </si>
  <si>
    <t>Waitua</t>
  </si>
  <si>
    <t>KE-MUR-1905-27489</t>
  </si>
  <si>
    <t>7th January,2019</t>
  </si>
  <si>
    <t>21st May,2019</t>
  </si>
  <si>
    <t>Gikungu Joseph Warui</t>
  </si>
  <si>
    <t>8516775</t>
  </si>
  <si>
    <t>254724111895</t>
  </si>
  <si>
    <t>721595188</t>
  </si>
  <si>
    <t>KE-NYE-1905-27483</t>
  </si>
  <si>
    <t>Irungu Michael Muriuki</t>
  </si>
  <si>
    <t>2272456</t>
  </si>
  <si>
    <t>254721710995</t>
  </si>
  <si>
    <t>Katarina Town</t>
  </si>
  <si>
    <t>KE-NYE-1910-24970</t>
  </si>
  <si>
    <t>Lack of feedstock</t>
  </si>
  <si>
    <t>25th October,2019</t>
  </si>
  <si>
    <t>Kahuthu Grace Njoki</t>
  </si>
  <si>
    <t>13319564</t>
  </si>
  <si>
    <t>729174101</t>
  </si>
  <si>
    <t>KE-NAR-1909-24947</t>
  </si>
  <si>
    <t>22nd September,2019</t>
  </si>
  <si>
    <t>Ngeno Alfred Ngeno</t>
  </si>
  <si>
    <t>0727825053</t>
  </si>
  <si>
    <t>703887921</t>
  </si>
  <si>
    <t>Transmara East</t>
  </si>
  <si>
    <t>Mokondo</t>
  </si>
  <si>
    <t>KE-NYE-1906-27480</t>
  </si>
  <si>
    <t>26th May,2019</t>
  </si>
  <si>
    <t>11th June,2019</t>
  </si>
  <si>
    <t>Kanyora James Mwai</t>
  </si>
  <si>
    <t>0720459293</t>
  </si>
  <si>
    <t>718038351</t>
  </si>
  <si>
    <t>Rurangi</t>
  </si>
  <si>
    <t>KE-NYE-1802-0</t>
  </si>
  <si>
    <t>30th December,2017</t>
  </si>
  <si>
    <t>18th February,2018</t>
  </si>
  <si>
    <t>Wanjeri Susan W</t>
  </si>
  <si>
    <t>722582288</t>
  </si>
  <si>
    <t>Kiambura</t>
  </si>
  <si>
    <t>KE-MUR-1707-20084</t>
  </si>
  <si>
    <t>Githinji Muturi</t>
  </si>
  <si>
    <t>6594319</t>
  </si>
  <si>
    <t>713908631</t>
  </si>
  <si>
    <t>Fanuel</t>
  </si>
  <si>
    <t>KE-KIA-1706-200080</t>
  </si>
  <si>
    <t>Kaggia Johnson Kariuki</t>
  </si>
  <si>
    <t>3883044</t>
  </si>
  <si>
    <t>714191926</t>
  </si>
  <si>
    <t>KE-MAK-1705-18777</t>
  </si>
  <si>
    <t>Munguti John Mutunga</t>
  </si>
  <si>
    <t>721874632</t>
  </si>
  <si>
    <t>722456574</t>
  </si>
  <si>
    <t>726234675</t>
  </si>
  <si>
    <t>Ngangani</t>
  </si>
  <si>
    <t>734567497</t>
  </si>
  <si>
    <t>KE-NYE-1607-16671</t>
  </si>
  <si>
    <t>Joseph Waithaka Kimamo</t>
  </si>
  <si>
    <t>1410473</t>
  </si>
  <si>
    <t>723334580</t>
  </si>
  <si>
    <t>789684226</t>
  </si>
  <si>
    <t>KE-MAK-1712-18776</t>
  </si>
  <si>
    <t>Munguti Martin Mutisya</t>
  </si>
  <si>
    <t>23761317</t>
  </si>
  <si>
    <t>721821811</t>
  </si>
  <si>
    <t>722655740</t>
  </si>
  <si>
    <t>KE-KIA-1601-16940</t>
  </si>
  <si>
    <t>Philomena Njoki Kariuki</t>
  </si>
  <si>
    <t>357778</t>
  </si>
  <si>
    <t>714095738</t>
  </si>
  <si>
    <t>Gatiru</t>
  </si>
  <si>
    <t>KE-KIA-1612-16941</t>
  </si>
  <si>
    <t>18th October,2016</t>
  </si>
  <si>
    <t>7th December,2016</t>
  </si>
  <si>
    <t>Marion Njeri Njuri</t>
  </si>
  <si>
    <t>34576896</t>
  </si>
  <si>
    <t>713624130</t>
  </si>
  <si>
    <t>Ngatia</t>
  </si>
  <si>
    <t>KE-KIA-1806-20386</t>
  </si>
  <si>
    <t>Karanja Joseph Kingitho</t>
  </si>
  <si>
    <t>7320753</t>
  </si>
  <si>
    <t>710154182</t>
  </si>
  <si>
    <t>719761195</t>
  </si>
  <si>
    <t>Muhathi</t>
  </si>
  <si>
    <t>721439273</t>
  </si>
  <si>
    <t>KE-KIA-1708-20380</t>
  </si>
  <si>
    <t>Manguru Edward N</t>
  </si>
  <si>
    <t>20544448</t>
  </si>
  <si>
    <t>714760077</t>
  </si>
  <si>
    <t>Kimbaa</t>
  </si>
  <si>
    <t>254721439273</t>
  </si>
  <si>
    <t>KE-KIA-1605-16939</t>
  </si>
  <si>
    <t>Kimani Waite</t>
  </si>
  <si>
    <t>7252438</t>
  </si>
  <si>
    <t>717763491</t>
  </si>
  <si>
    <t>723975622</t>
  </si>
  <si>
    <t>Ndemberi</t>
  </si>
  <si>
    <t>Kilingoini</t>
  </si>
  <si>
    <t>KE-KIA-1803-27870</t>
  </si>
  <si>
    <t>Kaiyanga Rachel Muihaki</t>
  </si>
  <si>
    <t>9167972</t>
  </si>
  <si>
    <t>713128984</t>
  </si>
  <si>
    <t>724110681</t>
  </si>
  <si>
    <t>KE-KIA-1812-27555</t>
  </si>
  <si>
    <t>Chomba Nelson Maina</t>
  </si>
  <si>
    <t>1905210</t>
  </si>
  <si>
    <t>721396040</t>
  </si>
  <si>
    <t>KE-KIA-1812-25916</t>
  </si>
  <si>
    <t>5th November,2018</t>
  </si>
  <si>
    <t>Mimi Hannah Njeri</t>
  </si>
  <si>
    <t>254713901274</t>
  </si>
  <si>
    <t>Ngaita</t>
  </si>
  <si>
    <t>KE-KIA-1910-27646</t>
  </si>
  <si>
    <t>16th September,2019</t>
  </si>
  <si>
    <t>Garuye Elizabeth Wanbui</t>
  </si>
  <si>
    <t>254713630663</t>
  </si>
  <si>
    <t>Kigami</t>
  </si>
  <si>
    <t>KE-KIA-1602-17056</t>
  </si>
  <si>
    <t>Naomi Mukuhi Kagia</t>
  </si>
  <si>
    <t>10974568</t>
  </si>
  <si>
    <t>726033868</t>
  </si>
  <si>
    <t>Muthiga</t>
  </si>
  <si>
    <t>KE-KIA-1706-27062</t>
  </si>
  <si>
    <t>24th April,2017</t>
  </si>
  <si>
    <t>Paul Kariuki Wainaina</t>
  </si>
  <si>
    <t>552941</t>
  </si>
  <si>
    <t>724431196</t>
  </si>
  <si>
    <t>721439263</t>
  </si>
  <si>
    <t>KE-KIA-1803-27912</t>
  </si>
  <si>
    <t>5th March,2018</t>
  </si>
  <si>
    <t>Gathairu Samuel Rua</t>
  </si>
  <si>
    <t>721444526</t>
  </si>
  <si>
    <t>722736790</t>
  </si>
  <si>
    <t>Gitamaiyu</t>
  </si>
  <si>
    <t>721439373</t>
  </si>
  <si>
    <t>KE-KIA-1812-25757</t>
  </si>
  <si>
    <t>Kamande Monicah Muthoni</t>
  </si>
  <si>
    <t>21202502</t>
  </si>
  <si>
    <t>0721912646</t>
  </si>
  <si>
    <t>722868130</t>
  </si>
  <si>
    <t>Rambai</t>
  </si>
  <si>
    <t>Kiigo</t>
  </si>
  <si>
    <t>KE-KIA-1904-25759</t>
  </si>
  <si>
    <t>11th April,2019</t>
  </si>
  <si>
    <t>Mwaura Thomas Ruhiu</t>
  </si>
  <si>
    <t>11250665</t>
  </si>
  <si>
    <t>0720750231</t>
  </si>
  <si>
    <t>KE-KIA-1902-25920</t>
  </si>
  <si>
    <t>29th December,2018</t>
  </si>
  <si>
    <t>Njugi Jesinta Njeri</t>
  </si>
  <si>
    <t>51642874</t>
  </si>
  <si>
    <t>254734343416</t>
  </si>
  <si>
    <t>Kiaura</t>
  </si>
  <si>
    <t>Gasharoro</t>
  </si>
  <si>
    <t>KE-KIA-1810-25918</t>
  </si>
  <si>
    <t>Nganga Magdalene Wambui</t>
  </si>
  <si>
    <t>1852733</t>
  </si>
  <si>
    <t>0721550007</t>
  </si>
  <si>
    <t>775396617</t>
  </si>
  <si>
    <t>High Point</t>
  </si>
  <si>
    <t>KE-KIA-1711-20384</t>
  </si>
  <si>
    <t>Kinge Peter Muita</t>
  </si>
  <si>
    <t>722252418</t>
  </si>
  <si>
    <t>KE-KIA-1709-20383</t>
  </si>
  <si>
    <t>Muchafa Joseph Mburu</t>
  </si>
  <si>
    <t>33078498</t>
  </si>
  <si>
    <t>725160542</t>
  </si>
  <si>
    <t>KE-KIA-1810-28088</t>
  </si>
  <si>
    <t>Richu Charcles Mimi</t>
  </si>
  <si>
    <t>356170</t>
  </si>
  <si>
    <t>720889045</t>
  </si>
  <si>
    <t>KE-NYE-1810-26101</t>
  </si>
  <si>
    <t>Warui Gichane Samuel</t>
  </si>
  <si>
    <t>31815850</t>
  </si>
  <si>
    <t>722973206</t>
  </si>
  <si>
    <t>722266988</t>
  </si>
  <si>
    <t>Thung'Ari</t>
  </si>
  <si>
    <t>KE-KIA-1812-25914</t>
  </si>
  <si>
    <t>Njoroge Florence Nduta</t>
  </si>
  <si>
    <t>550929</t>
  </si>
  <si>
    <t>722221997</t>
  </si>
  <si>
    <t>Kihigo</t>
  </si>
  <si>
    <t>KE-KIA-1703-20379</t>
  </si>
  <si>
    <t>16th March,2017</t>
  </si>
  <si>
    <t>Tabitha Kariuki Wanjiru</t>
  </si>
  <si>
    <t>13030106</t>
  </si>
  <si>
    <t>725602009</t>
  </si>
  <si>
    <t>KE-KIA-1606-16296</t>
  </si>
  <si>
    <t>Alice Njoki Kagwe</t>
  </si>
  <si>
    <t>8648169</t>
  </si>
  <si>
    <t>733498528</t>
  </si>
  <si>
    <t>KE-KIA-1810-20387</t>
  </si>
  <si>
    <t>Kiarie Carolyne Wanjku</t>
  </si>
  <si>
    <t>722649172</t>
  </si>
  <si>
    <t>723678194</t>
  </si>
  <si>
    <t>KE-MUR-1810-27551</t>
  </si>
  <si>
    <t>Wango Wa Kamau</t>
  </si>
  <si>
    <t>27597026</t>
  </si>
  <si>
    <t>0724846420</t>
  </si>
  <si>
    <t>721238496</t>
  </si>
  <si>
    <t>Ngarari</t>
  </si>
  <si>
    <t>KE-BOM-1809-18151</t>
  </si>
  <si>
    <t>11th September,2018</t>
  </si>
  <si>
    <t>Kirui Geoffry Kipngetich</t>
  </si>
  <si>
    <t>24808184</t>
  </si>
  <si>
    <t>723577169</t>
  </si>
  <si>
    <t>Felix</t>
  </si>
  <si>
    <t>725000000</t>
  </si>
  <si>
    <t>KE-NAR-1804-26247</t>
  </si>
  <si>
    <t>10th February,2017</t>
  </si>
  <si>
    <t>Ronoh Jonah Kipkoech</t>
  </si>
  <si>
    <t>23842148</t>
  </si>
  <si>
    <t>720911517</t>
  </si>
  <si>
    <t>734911517</t>
  </si>
  <si>
    <t>Mulot</t>
  </si>
  <si>
    <t>Mosimowok</t>
  </si>
  <si>
    <t>718318680</t>
  </si>
  <si>
    <t>KE-MUR-1907-27154</t>
  </si>
  <si>
    <t>Juma Lucy Wairimu</t>
  </si>
  <si>
    <t>723803924</t>
  </si>
  <si>
    <t>724394699</t>
  </si>
  <si>
    <t>KE-MUR-1812-24909</t>
  </si>
  <si>
    <t>27th October,2018</t>
  </si>
  <si>
    <t>Karanja Hannah Wanjiru</t>
  </si>
  <si>
    <t>2019731</t>
  </si>
  <si>
    <t>728817262</t>
  </si>
  <si>
    <t>789868631</t>
  </si>
  <si>
    <t>Wainonga</t>
  </si>
  <si>
    <t>KE-MUR-1812-24907</t>
  </si>
  <si>
    <t>22nd November,2018</t>
  </si>
  <si>
    <t>Kariuki Peter Ngamau</t>
  </si>
  <si>
    <t>726781116</t>
  </si>
  <si>
    <t>710810515</t>
  </si>
  <si>
    <t>Mwangu</t>
  </si>
  <si>
    <t>KE-KIA-1812-24906</t>
  </si>
  <si>
    <t>14th November,2018</t>
  </si>
  <si>
    <t>Muiruri Raphael Mwatha</t>
  </si>
  <si>
    <t>4831328</t>
  </si>
  <si>
    <t>720849846</t>
  </si>
  <si>
    <t>Muiringa</t>
  </si>
  <si>
    <t>Kifingo</t>
  </si>
  <si>
    <t>254724394699</t>
  </si>
  <si>
    <t>KE-MUR-1903-27157</t>
  </si>
  <si>
    <t>5th February,2019</t>
  </si>
  <si>
    <t>Mwangi Nancy Gathambi</t>
  </si>
  <si>
    <t>14574997</t>
  </si>
  <si>
    <t>254728576053</t>
  </si>
  <si>
    <t>Nyaga</t>
  </si>
  <si>
    <t>KE-MUR-1903-27156</t>
  </si>
  <si>
    <t>4th February,2019</t>
  </si>
  <si>
    <t>Wambogo Joyce Waruguru</t>
  </si>
  <si>
    <t>12996634</t>
  </si>
  <si>
    <t>254710917627</t>
  </si>
  <si>
    <t>Gichagine</t>
  </si>
  <si>
    <t>KE-MUR-1812-24910</t>
  </si>
  <si>
    <t>Wainaina Sarah Njeri</t>
  </si>
  <si>
    <t>2310555</t>
  </si>
  <si>
    <t>723231820</t>
  </si>
  <si>
    <t>714808556</t>
  </si>
  <si>
    <t>Mutheru</t>
  </si>
  <si>
    <t>Kanjoo</t>
  </si>
  <si>
    <t>KE-KIA-1905-27177</t>
  </si>
  <si>
    <t>27th May,2019</t>
  </si>
  <si>
    <t>Kuria Alice Wanjiru</t>
  </si>
  <si>
    <t>254714991966</t>
  </si>
  <si>
    <t>Kagwe</t>
  </si>
  <si>
    <t>Kachoire</t>
  </si>
  <si>
    <t>KE-NYA-1902-27102</t>
  </si>
  <si>
    <t>19th February,2019</t>
  </si>
  <si>
    <t>Lucybella Osongo Kwamboka</t>
  </si>
  <si>
    <t>448895</t>
  </si>
  <si>
    <t>0724415708</t>
  </si>
  <si>
    <t>724444628</t>
  </si>
  <si>
    <t>Kemera</t>
  </si>
  <si>
    <t>Motembe</t>
  </si>
  <si>
    <t>KE-MUR-1812-24908</t>
  </si>
  <si>
    <t>Herman Catherine Nduta</t>
  </si>
  <si>
    <t>728756514</t>
  </si>
  <si>
    <t>728756475</t>
  </si>
  <si>
    <t>KE-MUR-2011-26779</t>
  </si>
  <si>
    <t>5th October,2020</t>
  </si>
  <si>
    <t>10th November,2020</t>
  </si>
  <si>
    <t>Natiri Mark Wanyonyi</t>
  </si>
  <si>
    <t>254727989155</t>
  </si>
  <si>
    <t>254736650840</t>
  </si>
  <si>
    <t>County commissioners</t>
  </si>
  <si>
    <t>Francis kamande</t>
  </si>
  <si>
    <t>KE-KAJ-1512-14131</t>
  </si>
  <si>
    <t>Daniel Muhia</t>
  </si>
  <si>
    <t>14217604</t>
  </si>
  <si>
    <t>720404827</t>
  </si>
  <si>
    <t>Faraja</t>
  </si>
  <si>
    <t>KE-NYE-1812-25065</t>
  </si>
  <si>
    <t>Kanyora Titus Gatheca</t>
  </si>
  <si>
    <t>5100457</t>
  </si>
  <si>
    <t>723738050</t>
  </si>
  <si>
    <t>720868192</t>
  </si>
  <si>
    <t>726985649</t>
  </si>
  <si>
    <t>KE-NYA-1810-18374</t>
  </si>
  <si>
    <t>9th September,2018</t>
  </si>
  <si>
    <t>9th October,2018</t>
  </si>
  <si>
    <t>Mwangi James Ngugi</t>
  </si>
  <si>
    <t>25136506</t>
  </si>
  <si>
    <t>723255797</t>
  </si>
  <si>
    <t>721820986</t>
  </si>
  <si>
    <t>KE-NYA-1908-27726</t>
  </si>
  <si>
    <t>26th August,2019</t>
  </si>
  <si>
    <t>Ngugi John Kinuthia</t>
  </si>
  <si>
    <t>254716635882</t>
  </si>
  <si>
    <t>Ndivai</t>
  </si>
  <si>
    <t>KE-NYA-1711-18361</t>
  </si>
  <si>
    <t>Mbugu George Mukundi</t>
  </si>
  <si>
    <t>401594</t>
  </si>
  <si>
    <t>726748224</t>
  </si>
  <si>
    <t>725609350</t>
  </si>
  <si>
    <t>KE-LAI-1903-25050</t>
  </si>
  <si>
    <t>29th January,2019</t>
  </si>
  <si>
    <t>Kahiga Njenga Njenga</t>
  </si>
  <si>
    <t>6282517</t>
  </si>
  <si>
    <t>0720763014</t>
  </si>
  <si>
    <t>721257889</t>
  </si>
  <si>
    <t>KE-NYA-1604-16206</t>
  </si>
  <si>
    <t>Leshau Boys High School</t>
  </si>
  <si>
    <t>16103486</t>
  </si>
  <si>
    <t>724688245</t>
  </si>
  <si>
    <t>KE-NYA-1707-18359</t>
  </si>
  <si>
    <t>Kamamia Margret Wambui</t>
  </si>
  <si>
    <t>5551768</t>
  </si>
  <si>
    <t>725997139</t>
  </si>
  <si>
    <t>Kahutha</t>
  </si>
  <si>
    <t>KE-NYA-1806-18372</t>
  </si>
  <si>
    <t>12th May,2018</t>
  </si>
  <si>
    <t>Gicuki Gicuhi Ephantus</t>
  </si>
  <si>
    <t>5552250</t>
  </si>
  <si>
    <t>728884123</t>
  </si>
  <si>
    <t>725289671</t>
  </si>
  <si>
    <t>Mairoinya</t>
  </si>
  <si>
    <t>Kamukunga</t>
  </si>
  <si>
    <t>KE-NYA-1811-18375</t>
  </si>
  <si>
    <t>Kibuku Geoffrey Kamore</t>
  </si>
  <si>
    <t>1083147</t>
  </si>
  <si>
    <t>720473454</t>
  </si>
  <si>
    <t>Soilo Dam</t>
  </si>
  <si>
    <t>254726985649</t>
  </si>
  <si>
    <t>KE-NYA-1811-25064</t>
  </si>
  <si>
    <t>15th November,2018</t>
  </si>
  <si>
    <t>Munyi Peter Wangombe</t>
  </si>
  <si>
    <t>1155027</t>
  </si>
  <si>
    <t>725466993</t>
  </si>
  <si>
    <t>721288736</t>
  </si>
  <si>
    <t>Mauro Inya</t>
  </si>
  <si>
    <t>KE-NYA-1903-25048</t>
  </si>
  <si>
    <t>Gicuki Pauline Wangui</t>
  </si>
  <si>
    <t>5514534</t>
  </si>
  <si>
    <t>254721633047</t>
  </si>
  <si>
    <t>Karagoini</t>
  </si>
  <si>
    <t>KE-NYA-1911-27281</t>
  </si>
  <si>
    <t>8th May,2019</t>
  </si>
  <si>
    <t>14th November,2019</t>
  </si>
  <si>
    <t>Kariuki Beth Njeri</t>
  </si>
  <si>
    <t>721742666</t>
  </si>
  <si>
    <t>Njabini</t>
  </si>
  <si>
    <t>Warurungana</t>
  </si>
  <si>
    <t>KE-NYA-1705-18369</t>
  </si>
  <si>
    <t>29th March,2017</t>
  </si>
  <si>
    <t>6th May,2017</t>
  </si>
  <si>
    <t>Wambugu William Gichohi</t>
  </si>
  <si>
    <t>7669759</t>
  </si>
  <si>
    <t>720669851</t>
  </si>
  <si>
    <t>723847753</t>
  </si>
  <si>
    <t>KE-LAI-1805-18370</t>
  </si>
  <si>
    <t>Wambugu Joseph Karuri</t>
  </si>
  <si>
    <t>1180305</t>
  </si>
  <si>
    <t>723910803</t>
  </si>
  <si>
    <t>720821841</t>
  </si>
  <si>
    <t>Ngoru</t>
  </si>
  <si>
    <t>Kiandege</t>
  </si>
  <si>
    <t>KE-NYA-1805-18371</t>
  </si>
  <si>
    <t>9th May,2018</t>
  </si>
  <si>
    <t>Gikara Mary Wangari</t>
  </si>
  <si>
    <t>9322469</t>
  </si>
  <si>
    <t>729247173</t>
  </si>
  <si>
    <t>723779675</t>
  </si>
  <si>
    <t>KE-NYA-1901-25066</t>
  </si>
  <si>
    <t>Ndungu Samwel Mwangi</t>
  </si>
  <si>
    <t>7664192</t>
  </si>
  <si>
    <t>722826140</t>
  </si>
  <si>
    <t>726811053</t>
  </si>
  <si>
    <t>Mairo-Inya</t>
  </si>
  <si>
    <t>KE-NAK-1901-25063</t>
  </si>
  <si>
    <t>12th December,2018</t>
  </si>
  <si>
    <t>28th January,2019</t>
  </si>
  <si>
    <t>Muiruri Richard Njoroge</t>
  </si>
  <si>
    <t>4669496</t>
  </si>
  <si>
    <t>721825041</t>
  </si>
  <si>
    <t>720562725</t>
  </si>
  <si>
    <t>Freearea</t>
  </si>
  <si>
    <t>KE-NYA-1812-26113</t>
  </si>
  <si>
    <t>King'Ori Grace Muthoni</t>
  </si>
  <si>
    <t>3505031</t>
  </si>
  <si>
    <t>254716057457</t>
  </si>
  <si>
    <t>KE-NYE-1905-25052</t>
  </si>
  <si>
    <t>29th March,2019</t>
  </si>
  <si>
    <t>Wambugu Teopald Mukundi</t>
  </si>
  <si>
    <t>254722813885</t>
  </si>
  <si>
    <t>KE-LAI-1909-27295</t>
  </si>
  <si>
    <t>3rd June,2019</t>
  </si>
  <si>
    <t>3rd September,2019</t>
  </si>
  <si>
    <t>Wambeti Wanjiru Sarah</t>
  </si>
  <si>
    <t>819319</t>
  </si>
  <si>
    <t>725129572</t>
  </si>
  <si>
    <t>Mutara</t>
  </si>
  <si>
    <t>KE-NYA-1604-16204</t>
  </si>
  <si>
    <t>Cecilia Nyambura</t>
  </si>
  <si>
    <t>228654</t>
  </si>
  <si>
    <t>723446578</t>
  </si>
  <si>
    <t>KE-NYE-1710-18365</t>
  </si>
  <si>
    <t>Kangethe Eliud Cege</t>
  </si>
  <si>
    <t>2368643</t>
  </si>
  <si>
    <t>714222707</t>
  </si>
  <si>
    <t>Rare</t>
  </si>
  <si>
    <t>KE-NYA-1704-18356</t>
  </si>
  <si>
    <t>1st April,2017</t>
  </si>
  <si>
    <t>Waruhiu Godfrey Mwangi</t>
  </si>
  <si>
    <t>5549212</t>
  </si>
  <si>
    <t>700019115</t>
  </si>
  <si>
    <t>Mungetho</t>
  </si>
  <si>
    <t>KE-NYE-1705-18358</t>
  </si>
  <si>
    <t>7th April,2017</t>
  </si>
  <si>
    <t>27th May,2017</t>
  </si>
  <si>
    <t>Wanjira Emily Mugo</t>
  </si>
  <si>
    <t>3230866</t>
  </si>
  <si>
    <t>721785875</t>
  </si>
  <si>
    <t>Kariminu</t>
  </si>
  <si>
    <t>KE-LAI-1905-26132</t>
  </si>
  <si>
    <t>23rd March,2019</t>
  </si>
  <si>
    <t>Njoroge Zipporah Wanjiru</t>
  </si>
  <si>
    <t>254729478642</t>
  </si>
  <si>
    <t>KE-NYA-1801-18368</t>
  </si>
  <si>
    <t>21st December,2017</t>
  </si>
  <si>
    <t>29th January,2018</t>
  </si>
  <si>
    <t>Kingori John Wangai</t>
  </si>
  <si>
    <t>2944673</t>
  </si>
  <si>
    <t>721908466</t>
  </si>
  <si>
    <t>721908446</t>
  </si>
  <si>
    <t>721386667</t>
  </si>
  <si>
    <t>Shauri</t>
  </si>
  <si>
    <t>KE-NYA-1904-25051</t>
  </si>
  <si>
    <t>13th March,2019</t>
  </si>
  <si>
    <t>24th April,2019</t>
  </si>
  <si>
    <t>Maina John Githirwa</t>
  </si>
  <si>
    <t>5776045</t>
  </si>
  <si>
    <t>0746102347</t>
  </si>
  <si>
    <t>702372312</t>
  </si>
  <si>
    <t>KE-NYA-2001-27730</t>
  </si>
  <si>
    <t>5th December,2019</t>
  </si>
  <si>
    <t>Mwangi Joseph Kiguta</t>
  </si>
  <si>
    <t>2933690</t>
  </si>
  <si>
    <t>725923251</t>
  </si>
  <si>
    <t>729273446</t>
  </si>
  <si>
    <t>KE-NAK-1902-25062</t>
  </si>
  <si>
    <t>Gaturu Peter Kamau</t>
  </si>
  <si>
    <t>698946</t>
  </si>
  <si>
    <t>254723588568</t>
  </si>
  <si>
    <t>Ndenderu B</t>
  </si>
  <si>
    <t>KE-LAI-1904-25049</t>
  </si>
  <si>
    <t>Ndiritu Hiram Githinji</t>
  </si>
  <si>
    <t>254722348616</t>
  </si>
  <si>
    <t>KE-NAK-1904-25766</t>
  </si>
  <si>
    <t>Mbatia Margret Nyambura</t>
  </si>
  <si>
    <t>2485203</t>
  </si>
  <si>
    <t>254720755105</t>
  </si>
  <si>
    <t>KE-NYA-1910-27283</t>
  </si>
  <si>
    <t>17th September,2019</t>
  </si>
  <si>
    <t>17th October,2019</t>
  </si>
  <si>
    <t>Mbugua David Kimotho</t>
  </si>
  <si>
    <t>254722892546</t>
  </si>
  <si>
    <t>720336795</t>
  </si>
  <si>
    <t>Mwihoko</t>
  </si>
  <si>
    <t>Ex-Daya</t>
  </si>
  <si>
    <t>KE-NYA-2002-27284</t>
  </si>
  <si>
    <t>Kariuki Daniel N</t>
  </si>
  <si>
    <t>722818873</t>
  </si>
  <si>
    <t>Kimaru</t>
  </si>
  <si>
    <t>KE-LAI-2011-27263</t>
  </si>
  <si>
    <t>4th November,2020</t>
  </si>
  <si>
    <t>Minjire Daniel Mwatha</t>
  </si>
  <si>
    <t>254720045154</t>
  </si>
  <si>
    <t>254729832214</t>
  </si>
  <si>
    <t>Tugithi</t>
  </si>
  <si>
    <t>Weruini</t>
  </si>
  <si>
    <t>Wambui Gituku</t>
  </si>
  <si>
    <t>Francis Nyaga</t>
  </si>
  <si>
    <t>KE-LAI-2011-27273</t>
  </si>
  <si>
    <t>3rd November,2020</t>
  </si>
  <si>
    <t>Njoroge Beauty Wanjiru</t>
  </si>
  <si>
    <t>254723511598</t>
  </si>
  <si>
    <t>254729367524</t>
  </si>
  <si>
    <t>KE-LAI-2011-27262</t>
  </si>
  <si>
    <t>Ndirangu Charles Gitonga</t>
  </si>
  <si>
    <t>254721678706</t>
  </si>
  <si>
    <t>254728369636</t>
  </si>
  <si>
    <t>KE-LAI-2011-27256</t>
  </si>
  <si>
    <t>Kamura Peter Kibara</t>
  </si>
  <si>
    <t>726795797</t>
  </si>
  <si>
    <t>254724163404</t>
  </si>
  <si>
    <t>254757567661</t>
  </si>
  <si>
    <t>KE-LAI-2011-27266</t>
  </si>
  <si>
    <t>Ngubia Mary Nyangare</t>
  </si>
  <si>
    <t>254722684064</t>
  </si>
  <si>
    <t>254722873136</t>
  </si>
  <si>
    <t>KE-NYE-2107-27806</t>
  </si>
  <si>
    <t>17th May,2021</t>
  </si>
  <si>
    <t>6th July,2021</t>
  </si>
  <si>
    <t>Mbogo Joseph Kiragu</t>
  </si>
  <si>
    <t>40657057</t>
  </si>
  <si>
    <t>254725501602</t>
  </si>
  <si>
    <t>254723443647</t>
  </si>
  <si>
    <t>KE-LAI-2105-27270</t>
  </si>
  <si>
    <t>4th April,2021</t>
  </si>
  <si>
    <t>24th May,2021</t>
  </si>
  <si>
    <t>Maina John Iriga</t>
  </si>
  <si>
    <t>254711440805</t>
  </si>
  <si>
    <t>254720442294</t>
  </si>
  <si>
    <t>KE-LAI-2105-27269</t>
  </si>
  <si>
    <t>Kamau Hilam Kiruiro</t>
  </si>
  <si>
    <t>254720143320</t>
  </si>
  <si>
    <t>254722224140</t>
  </si>
  <si>
    <t>KE-NYE-2105-28064</t>
  </si>
  <si>
    <t>15th May,2021</t>
  </si>
  <si>
    <t>30th May,2021</t>
  </si>
  <si>
    <t>Johnson Wakarihu Muriuki</t>
  </si>
  <si>
    <t>11774749</t>
  </si>
  <si>
    <t>254721656260</t>
  </si>
  <si>
    <t>254725822341</t>
  </si>
  <si>
    <t>Gaturiri</t>
  </si>
  <si>
    <t>Francis Nyaga Muriithi</t>
  </si>
  <si>
    <t>KE-NYE-2111-30026</t>
  </si>
  <si>
    <t>20th October,2021</t>
  </si>
  <si>
    <t>1st November,2021</t>
  </si>
  <si>
    <t>Gichuki Simon Mwangi</t>
  </si>
  <si>
    <t>14641243</t>
  </si>
  <si>
    <t>254725894527</t>
  </si>
  <si>
    <t>254721296339</t>
  </si>
  <si>
    <t>KE-NYE-2210-30805</t>
  </si>
  <si>
    <t>27th August,2022</t>
  </si>
  <si>
    <t>31st October,2022</t>
  </si>
  <si>
    <t>Muriuki James Muriithi</t>
  </si>
  <si>
    <t>5941594</t>
  </si>
  <si>
    <t>0721561032</t>
  </si>
  <si>
    <t>0721583380</t>
  </si>
  <si>
    <t>Peter ciira</t>
  </si>
  <si>
    <t>KE-LAI-2210-30806</t>
  </si>
  <si>
    <t>18th October,2022</t>
  </si>
  <si>
    <t>Wangombe Josphine Muthoni</t>
  </si>
  <si>
    <t>13884027</t>
  </si>
  <si>
    <t>0723390300</t>
  </si>
  <si>
    <t>0721947943</t>
  </si>
  <si>
    <t>Kilimo</t>
  </si>
  <si>
    <t>KE-MER-1812-25983</t>
  </si>
  <si>
    <t>9th November,2018</t>
  </si>
  <si>
    <t>Kaaria Francis Riungu</t>
  </si>
  <si>
    <t>7743590</t>
  </si>
  <si>
    <t>711736584</t>
  </si>
  <si>
    <t>Franklin Mutuma</t>
  </si>
  <si>
    <t>254740766597</t>
  </si>
  <si>
    <t>KE-MER-1810-23883</t>
  </si>
  <si>
    <t>Muriungi Mukiri Godfrey</t>
  </si>
  <si>
    <t>22567834</t>
  </si>
  <si>
    <t>710568422</t>
  </si>
  <si>
    <t>724559423</t>
  </si>
  <si>
    <t>Rarambu</t>
  </si>
  <si>
    <t>740766597</t>
  </si>
  <si>
    <t>KE-MER-1811-25984</t>
  </si>
  <si>
    <t>25th November,2018</t>
  </si>
  <si>
    <t>Mugira Johnson Muriuki</t>
  </si>
  <si>
    <t>10593981</t>
  </si>
  <si>
    <t>710361601</t>
  </si>
  <si>
    <t>Ndagone</t>
  </si>
  <si>
    <t>KE-NAK-2210-29790</t>
  </si>
  <si>
    <t>12th August,2022</t>
  </si>
  <si>
    <t>1st October,2022</t>
  </si>
  <si>
    <t>David Kamande</t>
  </si>
  <si>
    <t>1033424</t>
  </si>
  <si>
    <t>0720209822</t>
  </si>
  <si>
    <t>0720664560</t>
  </si>
  <si>
    <t>Menengai hill farm</t>
  </si>
  <si>
    <t>Frederick Kago</t>
  </si>
  <si>
    <t>KE-KIA-1810-23248</t>
  </si>
  <si>
    <t>Waithera Debra</t>
  </si>
  <si>
    <t>27852441</t>
  </si>
  <si>
    <t>0710250615</t>
  </si>
  <si>
    <t>714836386</t>
  </si>
  <si>
    <t>KE-NYA-1911-25047</t>
  </si>
  <si>
    <t>Waikwa Joram Ichagua</t>
  </si>
  <si>
    <t>725978374</t>
  </si>
  <si>
    <t>Rutara</t>
  </si>
  <si>
    <t>KE-KIA-2201-29054</t>
  </si>
  <si>
    <t>22nd December,2021</t>
  </si>
  <si>
    <t>Kamau Antony Kibe</t>
  </si>
  <si>
    <t>23628919</t>
  </si>
  <si>
    <t>254703914799</t>
  </si>
  <si>
    <t>Frederick kago</t>
  </si>
  <si>
    <t>KE-MUR-2209-30979</t>
  </si>
  <si>
    <t>22nd July,2022</t>
  </si>
  <si>
    <t>17th September,2022</t>
  </si>
  <si>
    <t>Karuba Patrick Kamweya</t>
  </si>
  <si>
    <t>0716369975</t>
  </si>
  <si>
    <t>KE-KIA-2112-29100</t>
  </si>
  <si>
    <t>11th December,2021</t>
  </si>
  <si>
    <t>Gakuru Monicah Mukami</t>
  </si>
  <si>
    <t>0712177698</t>
  </si>
  <si>
    <t>07276410098</t>
  </si>
  <si>
    <t>KE-KIA-1908-29651</t>
  </si>
  <si>
    <t>21st July,2019</t>
  </si>
  <si>
    <t>4th August,2019</t>
  </si>
  <si>
    <t>Waweru John Njoroge</t>
  </si>
  <si>
    <t>721329290</t>
  </si>
  <si>
    <t>Fexmy EcoFuels</t>
  </si>
  <si>
    <t>KE-KIA-1909-27649</t>
  </si>
  <si>
    <t>8th September,2019</t>
  </si>
  <si>
    <t>Nganatha Elizabeth Njambi</t>
  </si>
  <si>
    <t>254725260774</t>
  </si>
  <si>
    <t>Kegio</t>
  </si>
  <si>
    <t>KE-KIA-1909-27650</t>
  </si>
  <si>
    <t>26th September,2019</t>
  </si>
  <si>
    <t>Kuria Mary Wambui</t>
  </si>
  <si>
    <t>3077215</t>
  </si>
  <si>
    <t>724139099</t>
  </si>
  <si>
    <t>254714836376</t>
  </si>
  <si>
    <t>KE-KIA-1802-23225</t>
  </si>
  <si>
    <t>9th February,2018</t>
  </si>
  <si>
    <t>Ngige Peter Wahome</t>
  </si>
  <si>
    <t>3621351</t>
  </si>
  <si>
    <t>720264920</t>
  </si>
  <si>
    <t>725584188</t>
  </si>
  <si>
    <t>KE-KIA-1807-23224</t>
  </si>
  <si>
    <t>Wango Margret Wangare</t>
  </si>
  <si>
    <t>29576037</t>
  </si>
  <si>
    <t>724848222</t>
  </si>
  <si>
    <t>Mungo</t>
  </si>
  <si>
    <t>KE-KIA-1805-23217</t>
  </si>
  <si>
    <t>26th May,2018</t>
  </si>
  <si>
    <t>Kamau Josphat Nganga</t>
  </si>
  <si>
    <t>3077206</t>
  </si>
  <si>
    <t>725782265</t>
  </si>
  <si>
    <t>731234074</t>
  </si>
  <si>
    <t>KE-KIA-1802-23219</t>
  </si>
  <si>
    <t>Kanuthia Kellen Nyambura</t>
  </si>
  <si>
    <t>4848583</t>
  </si>
  <si>
    <t>722313539</t>
  </si>
  <si>
    <t>KE-KIA-1811-024673</t>
  </si>
  <si>
    <t>23rd November,2018</t>
  </si>
  <si>
    <t>Ndungu Samuel Gitimu</t>
  </si>
  <si>
    <t>5698287</t>
  </si>
  <si>
    <t>729855753</t>
  </si>
  <si>
    <t>724488410</t>
  </si>
  <si>
    <t>KE-KIA-1811-024619</t>
  </si>
  <si>
    <t>27th November,2018</t>
  </si>
  <si>
    <t>Muchiri Hannah Nyokabi</t>
  </si>
  <si>
    <t>354876</t>
  </si>
  <si>
    <t>725550244</t>
  </si>
  <si>
    <t>Ngochii</t>
  </si>
  <si>
    <t>254714836386</t>
  </si>
  <si>
    <t>KE-KIA-1810-024670</t>
  </si>
  <si>
    <t>Kagunyi Grace Wangari</t>
  </si>
  <si>
    <t>727121294</t>
  </si>
  <si>
    <t>705514527</t>
  </si>
  <si>
    <t>KE-KIA-1810-024693</t>
  </si>
  <si>
    <t>6th September,2018</t>
  </si>
  <si>
    <t>Mutahi Paul Ikaru</t>
  </si>
  <si>
    <t>10810517</t>
  </si>
  <si>
    <t>721298641</t>
  </si>
  <si>
    <t>739492573</t>
  </si>
  <si>
    <t>Elimak</t>
  </si>
  <si>
    <t>KE-NYA-1811-024694</t>
  </si>
  <si>
    <t>Mwangi Paul Waweru</t>
  </si>
  <si>
    <t>22109886</t>
  </si>
  <si>
    <t>723799359</t>
  </si>
  <si>
    <t>Holy Aork</t>
  </si>
  <si>
    <t>KE-MUR-1810-024690</t>
  </si>
  <si>
    <t>Kamau Joel Chege</t>
  </si>
  <si>
    <t>2041721</t>
  </si>
  <si>
    <t>721204361</t>
  </si>
  <si>
    <t>Ikuma</t>
  </si>
  <si>
    <t>254738689788</t>
  </si>
  <si>
    <t>KE-KIA-1810-024632</t>
  </si>
  <si>
    <t>Muriithi Charles</t>
  </si>
  <si>
    <t>23252689</t>
  </si>
  <si>
    <t>721592490</t>
  </si>
  <si>
    <t>711450170</t>
  </si>
  <si>
    <t>Mugai-Inn</t>
  </si>
  <si>
    <t>KE-KIA-1810-23255</t>
  </si>
  <si>
    <t>Kago Fredrick Gatung'U</t>
  </si>
  <si>
    <t>31635026</t>
  </si>
  <si>
    <t>727242927</t>
  </si>
  <si>
    <t>KE-KIA-1810-23265</t>
  </si>
  <si>
    <t>Gathumbi Gichuhi</t>
  </si>
  <si>
    <t>4931769</t>
  </si>
  <si>
    <t>723636114</t>
  </si>
  <si>
    <t>713456266</t>
  </si>
  <si>
    <t>KE-KIA-1706-27887</t>
  </si>
  <si>
    <t>Njatha Ndungu Paul</t>
  </si>
  <si>
    <t>36941552</t>
  </si>
  <si>
    <t>714488722</t>
  </si>
  <si>
    <t>721241771</t>
  </si>
  <si>
    <t>717807583</t>
  </si>
  <si>
    <t>KE-KIA-1705-22001</t>
  </si>
  <si>
    <t>26th March,2017</t>
  </si>
  <si>
    <t>15th May,2017</t>
  </si>
  <si>
    <t>Njuguna Hannah Waithera</t>
  </si>
  <si>
    <t>22324068</t>
  </si>
  <si>
    <t>703870914</t>
  </si>
  <si>
    <t>KE-KIA-1701-22046</t>
  </si>
  <si>
    <t>Kamia Lucy Njeri</t>
  </si>
  <si>
    <t>11445071</t>
  </si>
  <si>
    <t>715459808</t>
  </si>
  <si>
    <t>KE-KIA-1705-27885</t>
  </si>
  <si>
    <t>Mihio Joseph Kinuthia</t>
  </si>
  <si>
    <t>724972310</t>
  </si>
  <si>
    <t>Kanjahi</t>
  </si>
  <si>
    <t>KE-KIA-1705-22009</t>
  </si>
  <si>
    <t>3rd May,2017</t>
  </si>
  <si>
    <t>Gitau Jane Wamuyu</t>
  </si>
  <si>
    <t>3687328</t>
  </si>
  <si>
    <t>715301714</t>
  </si>
  <si>
    <t>725890892</t>
  </si>
  <si>
    <t>714386386</t>
  </si>
  <si>
    <t>KE-KIA-1611-27889</t>
  </si>
  <si>
    <t>8th November,2016</t>
  </si>
  <si>
    <t>22nd November,2016</t>
  </si>
  <si>
    <t>Wairimu Lydia Njoroge</t>
  </si>
  <si>
    <t>5713456</t>
  </si>
  <si>
    <t>790268961</t>
  </si>
  <si>
    <t>765784386</t>
  </si>
  <si>
    <t>KE-KIA-1802-22255</t>
  </si>
  <si>
    <t>Karanja Samuel Paul</t>
  </si>
  <si>
    <t>4848917</t>
  </si>
  <si>
    <t>718934288</t>
  </si>
  <si>
    <t>Kanyoni</t>
  </si>
  <si>
    <t>Mubaoine</t>
  </si>
  <si>
    <t>14th September,2016</t>
  </si>
  <si>
    <t>Muchiri John Maina</t>
  </si>
  <si>
    <t>719873406</t>
  </si>
  <si>
    <t>722234291</t>
  </si>
  <si>
    <t>Gg</t>
  </si>
  <si>
    <t>KE-KIA-1706-27890</t>
  </si>
  <si>
    <t>Mwangi Margret Njeri</t>
  </si>
  <si>
    <t>6880805</t>
  </si>
  <si>
    <t>714998795</t>
  </si>
  <si>
    <t>Gume</t>
  </si>
  <si>
    <t>KE-KIA-1702-22000</t>
  </si>
  <si>
    <t>14th February,2017</t>
  </si>
  <si>
    <t>21st February,2017</t>
  </si>
  <si>
    <t>Kahura Hannah Njeri</t>
  </si>
  <si>
    <t>22913900</t>
  </si>
  <si>
    <t>720080525</t>
  </si>
  <si>
    <t>KE-KIA-1711-22266</t>
  </si>
  <si>
    <t>Ngugi Simeon Kimani</t>
  </si>
  <si>
    <t>1192043</t>
  </si>
  <si>
    <t>705144565</t>
  </si>
  <si>
    <t>799757563</t>
  </si>
  <si>
    <t>KE-KIA-1801-22263</t>
  </si>
  <si>
    <t>Njambi Joyce Njambi</t>
  </si>
  <si>
    <t>14514671</t>
  </si>
  <si>
    <t>713683530</t>
  </si>
  <si>
    <t>727965990</t>
  </si>
  <si>
    <t>Karinga</t>
  </si>
  <si>
    <t>KE-KIA-1803-22260</t>
  </si>
  <si>
    <t>23rd January,2018</t>
  </si>
  <si>
    <t>14th March,2018</t>
  </si>
  <si>
    <t>Muniu Peter Kariru</t>
  </si>
  <si>
    <t>11055239</t>
  </si>
  <si>
    <t>711139893</t>
  </si>
  <si>
    <t>716601116</t>
  </si>
  <si>
    <t>Nyanduma</t>
  </si>
  <si>
    <t>Kariguine</t>
  </si>
  <si>
    <t>KE-KIA-1801-22261</t>
  </si>
  <si>
    <t>Mbugi Francis Kinuthia</t>
  </si>
  <si>
    <t>3088620</t>
  </si>
  <si>
    <t>721617519</t>
  </si>
  <si>
    <t>716151303</t>
  </si>
  <si>
    <t>KE-KIA-1802-22274</t>
  </si>
  <si>
    <t>Gathenge Joseph Mutharia</t>
  </si>
  <si>
    <t>112222</t>
  </si>
  <si>
    <t>722772815</t>
  </si>
  <si>
    <t>723239953</t>
  </si>
  <si>
    <t>KE-KIA-1801-22258</t>
  </si>
  <si>
    <t>Mwaura Priscilah Wangui</t>
  </si>
  <si>
    <t>21558750</t>
  </si>
  <si>
    <t>741782297</t>
  </si>
  <si>
    <t>727074978</t>
  </si>
  <si>
    <t>Ndarugo</t>
  </si>
  <si>
    <t>KE-KIA-1803-22277</t>
  </si>
  <si>
    <t>Gatu Alice Njuguna</t>
  </si>
  <si>
    <t>13532572</t>
  </si>
  <si>
    <t>721850115</t>
  </si>
  <si>
    <t>718463613</t>
  </si>
  <si>
    <t>KE-KIA-1802-22259</t>
  </si>
  <si>
    <t>Njuguna George Njuguna</t>
  </si>
  <si>
    <t>723740773</t>
  </si>
  <si>
    <t>KE-KIA-1801-22269</t>
  </si>
  <si>
    <t>24th November,2017</t>
  </si>
  <si>
    <t>13th January,2018</t>
  </si>
  <si>
    <t>Njeri Esther Wambui</t>
  </si>
  <si>
    <t>14595219</t>
  </si>
  <si>
    <t>727816003</t>
  </si>
  <si>
    <t>720281714</t>
  </si>
  <si>
    <t>Kabuku</t>
  </si>
  <si>
    <t>KE-KIA-1801-22251</t>
  </si>
  <si>
    <t>Mathela Joyce Matheka</t>
  </si>
  <si>
    <t>14429833</t>
  </si>
  <si>
    <t>725050140</t>
  </si>
  <si>
    <t>Karie</t>
  </si>
  <si>
    <t>KE-KIA-1801-22248</t>
  </si>
  <si>
    <t>Wainaina Hellen Wambui</t>
  </si>
  <si>
    <t>2309180</t>
  </si>
  <si>
    <t>720119229</t>
  </si>
  <si>
    <t>732262818</t>
  </si>
  <si>
    <t>KE-KIA-1803-22267</t>
  </si>
  <si>
    <t>20th March,2018</t>
  </si>
  <si>
    <t>Kimani Samuel Kimani</t>
  </si>
  <si>
    <t>4308873</t>
  </si>
  <si>
    <t>722428395</t>
  </si>
  <si>
    <t>716909926</t>
  </si>
  <si>
    <t>Gachoire</t>
  </si>
  <si>
    <t>KE-KIA-1801-22256</t>
  </si>
  <si>
    <t>Kihanya Benson Ndungu</t>
  </si>
  <si>
    <t>1815947</t>
  </si>
  <si>
    <t>723874870</t>
  </si>
  <si>
    <t>731388492</t>
  </si>
  <si>
    <t>KE-KIA-1808-23236</t>
  </si>
  <si>
    <t>Warari Peter Warari</t>
  </si>
  <si>
    <t>8844724</t>
  </si>
  <si>
    <t>722271520</t>
  </si>
  <si>
    <t>KE-KIA-1801-23258</t>
  </si>
  <si>
    <t>Mberi Jacqueline Wairimu</t>
  </si>
  <si>
    <t>28253249</t>
  </si>
  <si>
    <t>710879343</t>
  </si>
  <si>
    <t>Kahunira</t>
  </si>
  <si>
    <t>KE-KIA-1810-23247</t>
  </si>
  <si>
    <t>19th August,2018</t>
  </si>
  <si>
    <t>8th October,2018</t>
  </si>
  <si>
    <t>Njuguna Joseph Muchai</t>
  </si>
  <si>
    <t>7253085</t>
  </si>
  <si>
    <t>727311756</t>
  </si>
  <si>
    <t>725705191</t>
  </si>
  <si>
    <t>KE-KIA-1810-23259</t>
  </si>
  <si>
    <t>Jane Gathere Njerii</t>
  </si>
  <si>
    <t>1192365</t>
  </si>
  <si>
    <t>723675524</t>
  </si>
  <si>
    <t>725174525</t>
  </si>
  <si>
    <t>KE-KIA-1808-27929</t>
  </si>
  <si>
    <t>Mburu Simon Mburu</t>
  </si>
  <si>
    <t>13032395</t>
  </si>
  <si>
    <t>702280148</t>
  </si>
  <si>
    <t>KE-KIA-1807-23251</t>
  </si>
  <si>
    <t>Kiragu Cyrus</t>
  </si>
  <si>
    <t>23254599</t>
  </si>
  <si>
    <t>723145395</t>
  </si>
  <si>
    <t>Mayaihii</t>
  </si>
  <si>
    <t>KE-THA-1802-22276</t>
  </si>
  <si>
    <t>20th February,2018</t>
  </si>
  <si>
    <t>Njue Eldard Riungu</t>
  </si>
  <si>
    <t>1728574</t>
  </si>
  <si>
    <t>721468579</t>
  </si>
  <si>
    <t>728000239</t>
  </si>
  <si>
    <t>Mitheru</t>
  </si>
  <si>
    <t>Giampampo</t>
  </si>
  <si>
    <t>786547129</t>
  </si>
  <si>
    <t>KE-MER-1803-22253</t>
  </si>
  <si>
    <t>Karaja Albert Gikunda</t>
  </si>
  <si>
    <t>7714248</t>
  </si>
  <si>
    <t>727524168</t>
  </si>
  <si>
    <t>720285591</t>
  </si>
  <si>
    <t>Murungurune</t>
  </si>
  <si>
    <t>KE-KIA-1809-23299</t>
  </si>
  <si>
    <t>Muchiri Stephen</t>
  </si>
  <si>
    <t>7571957</t>
  </si>
  <si>
    <t>722453904</t>
  </si>
  <si>
    <t>KE-KIA-1808-23249</t>
  </si>
  <si>
    <t>Kiragu Veronica Wahu</t>
  </si>
  <si>
    <t>3098144</t>
  </si>
  <si>
    <t>710352695</t>
  </si>
  <si>
    <t>720616320</t>
  </si>
  <si>
    <t>KE-KIA-1810-0</t>
  </si>
  <si>
    <t>Kamau James Njoroge</t>
  </si>
  <si>
    <t>35623386</t>
  </si>
  <si>
    <t>0718162152</t>
  </si>
  <si>
    <t>790702355</t>
  </si>
  <si>
    <t>KE-KIA-1806-23220</t>
  </si>
  <si>
    <t>23rd June,2018</t>
  </si>
  <si>
    <t>Mwaura David Kariru</t>
  </si>
  <si>
    <t>11154638</t>
  </si>
  <si>
    <t>723765738</t>
  </si>
  <si>
    <t>713297312</t>
  </si>
  <si>
    <t>KE-KIA-1806-23223</t>
  </si>
  <si>
    <t>9th June,2018</t>
  </si>
  <si>
    <t>Wango Cephas Ndungu</t>
  </si>
  <si>
    <t>3119926</t>
  </si>
  <si>
    <t>721376683</t>
  </si>
  <si>
    <t>745549303</t>
  </si>
  <si>
    <t>KE-KIA-1706-22044</t>
  </si>
  <si>
    <t>29th June,2017</t>
  </si>
  <si>
    <t>Njuku Jeffrey Gatonye</t>
  </si>
  <si>
    <t>13527768</t>
  </si>
  <si>
    <t>721359556</t>
  </si>
  <si>
    <t>719568246</t>
  </si>
  <si>
    <t>KE-KIA-2102-26943</t>
  </si>
  <si>
    <t>23rd December,2020</t>
  </si>
  <si>
    <t>Martha Ndungu Njeri</t>
  </si>
  <si>
    <t>3574634</t>
  </si>
  <si>
    <t>254722515466</t>
  </si>
  <si>
    <t>Kimuchu</t>
  </si>
  <si>
    <t>KE-KIA-1604-27888</t>
  </si>
  <si>
    <t>Nduchu Lucy Wamwitha</t>
  </si>
  <si>
    <t>707262309</t>
  </si>
  <si>
    <t>Frederick Ndungu</t>
  </si>
  <si>
    <t>KE-KIA-1704-27886</t>
  </si>
  <si>
    <t>3rd March,2017</t>
  </si>
  <si>
    <t>Githenji Mary Njeri</t>
  </si>
  <si>
    <t>11788706</t>
  </si>
  <si>
    <t>725376476</t>
  </si>
  <si>
    <t>729842233</t>
  </si>
  <si>
    <t>Kangengo</t>
  </si>
  <si>
    <t>724836386</t>
  </si>
  <si>
    <t>KE-LAI-1710-22247</t>
  </si>
  <si>
    <t>Gakunju Ruth Wanjiku</t>
  </si>
  <si>
    <t>7347458</t>
  </si>
  <si>
    <t>736689788</t>
  </si>
  <si>
    <t>711312652</t>
  </si>
  <si>
    <t>712072741</t>
  </si>
  <si>
    <t>Wiumiririe</t>
  </si>
  <si>
    <t>Gabriel Mburu</t>
  </si>
  <si>
    <t>KE-MER-1610-23138</t>
  </si>
  <si>
    <t>Ruthiri Joshua Ikiara</t>
  </si>
  <si>
    <t>16000469</t>
  </si>
  <si>
    <t>720258134</t>
  </si>
  <si>
    <t>713807256</t>
  </si>
  <si>
    <t>KE-KIR-1712-22265</t>
  </si>
  <si>
    <t>Muriuki Edwin Munyari</t>
  </si>
  <si>
    <t>8514169</t>
  </si>
  <si>
    <t>722484267</t>
  </si>
  <si>
    <t>724904068</t>
  </si>
  <si>
    <t>KE-MER-1803-22275</t>
  </si>
  <si>
    <t>Rukaria Julius Kirimi</t>
  </si>
  <si>
    <t>7411301</t>
  </si>
  <si>
    <t>720201777</t>
  </si>
  <si>
    <t>724928069</t>
  </si>
  <si>
    <t>KE-KIR-1801-22272</t>
  </si>
  <si>
    <t>12th December,2017</t>
  </si>
  <si>
    <t>Bernard Benson Muriuki</t>
  </si>
  <si>
    <t>9302673</t>
  </si>
  <si>
    <t>721229501</t>
  </si>
  <si>
    <t>796567143</t>
  </si>
  <si>
    <t>KE-KER-2012-27975</t>
  </si>
  <si>
    <t>5th December,2020</t>
  </si>
  <si>
    <t>Rotich Nancy Chelangat</t>
  </si>
  <si>
    <t>15103374</t>
  </si>
  <si>
    <t>254706289068</t>
  </si>
  <si>
    <t>Geoffrey  Chumba</t>
  </si>
  <si>
    <t>Geoffrey Chumba</t>
  </si>
  <si>
    <t>KE-KER-1711-25352</t>
  </si>
  <si>
    <t>Koskei Ireen</t>
  </si>
  <si>
    <t>20323506</t>
  </si>
  <si>
    <t>713195877</t>
  </si>
  <si>
    <t>717057810</t>
  </si>
  <si>
    <t>727673784</t>
  </si>
  <si>
    <t>KE-KER-1807-25388</t>
  </si>
  <si>
    <t>30th March,2018</t>
  </si>
  <si>
    <t>Milgo Alice</t>
  </si>
  <si>
    <t>30832409</t>
  </si>
  <si>
    <t>KE-KER-1711-25306</t>
  </si>
  <si>
    <t>19th September,2017</t>
  </si>
  <si>
    <t>18th November,2017</t>
  </si>
  <si>
    <t>Chumba Lydia</t>
  </si>
  <si>
    <t>31151628</t>
  </si>
  <si>
    <t>708225014</t>
  </si>
  <si>
    <t>KE-KER-1803-25281</t>
  </si>
  <si>
    <t>Bartai Jane</t>
  </si>
  <si>
    <t>13103312</t>
  </si>
  <si>
    <t>713307085</t>
  </si>
  <si>
    <t>KE-KER-1706-25271</t>
  </si>
  <si>
    <t>21st March,2017</t>
  </si>
  <si>
    <t>Chelangat Agnes</t>
  </si>
  <si>
    <t>23053997</t>
  </si>
  <si>
    <t>0729861908</t>
  </si>
  <si>
    <t>KE-KER-1703-25391</t>
  </si>
  <si>
    <t>30th January,2017</t>
  </si>
  <si>
    <t>15th March,2017</t>
  </si>
  <si>
    <t>Korir Florida</t>
  </si>
  <si>
    <t>711164949</t>
  </si>
  <si>
    <t>KE-KER-1907-25316</t>
  </si>
  <si>
    <t>25th July,2019</t>
  </si>
  <si>
    <t>Chelangat Mirriam</t>
  </si>
  <si>
    <t>20352620</t>
  </si>
  <si>
    <t>254708009002</t>
  </si>
  <si>
    <t>KE-KER-1906-24846</t>
  </si>
  <si>
    <t>Cherotich Bensive</t>
  </si>
  <si>
    <t>32508032</t>
  </si>
  <si>
    <t>254726962798</t>
  </si>
  <si>
    <t>KE-KIA-1601-16756</t>
  </si>
  <si>
    <t>Isaac M Njiraini</t>
  </si>
  <si>
    <t>1415725</t>
  </si>
  <si>
    <t>714941662</t>
  </si>
  <si>
    <t>Githobokoni</t>
  </si>
  <si>
    <t>KE-KIA-1804-25905</t>
  </si>
  <si>
    <t>18th April,2018</t>
  </si>
  <si>
    <t>Mbugua Susan Wangoi</t>
  </si>
  <si>
    <t>25005488</t>
  </si>
  <si>
    <t>721780811</t>
  </si>
  <si>
    <t>723752546</t>
  </si>
  <si>
    <t>714881763</t>
  </si>
  <si>
    <t>KE-KIA-1910-26816</t>
  </si>
  <si>
    <t>24th October,2019</t>
  </si>
  <si>
    <t>Muiruri Stephen Kimotho</t>
  </si>
  <si>
    <t>254721144375</t>
  </si>
  <si>
    <t>721521982</t>
  </si>
  <si>
    <t>254714881763</t>
  </si>
  <si>
    <t>KE-KIA-1910-26825</t>
  </si>
  <si>
    <t>Mwaniki Peter Mbugua</t>
  </si>
  <si>
    <t>3043516</t>
  </si>
  <si>
    <t>254723456389</t>
  </si>
  <si>
    <t>Kamothai</t>
  </si>
  <si>
    <t>2547148817763</t>
  </si>
  <si>
    <t>KE-KIA-1604-16221</t>
  </si>
  <si>
    <t>Lucy Wanjiku Ndungu</t>
  </si>
  <si>
    <t>1092189</t>
  </si>
  <si>
    <t>Kiairi</t>
  </si>
  <si>
    <t>KE-KIA-1602-16227</t>
  </si>
  <si>
    <t>Paul Kinuthia Kanja</t>
  </si>
  <si>
    <t>6240590</t>
  </si>
  <si>
    <t>712367232</t>
  </si>
  <si>
    <t>KE-KIA-1601-15982</t>
  </si>
  <si>
    <t>David Mwaura Kingori</t>
  </si>
  <si>
    <t>4310585</t>
  </si>
  <si>
    <t>720433887</t>
  </si>
  <si>
    <t>KE-KIA-1908-27640</t>
  </si>
  <si>
    <t>29th July,2019</t>
  </si>
  <si>
    <t>Gachumi Virginia Wanjiru</t>
  </si>
  <si>
    <t>4326723</t>
  </si>
  <si>
    <t>254713870384</t>
  </si>
  <si>
    <t>Gatahi</t>
  </si>
  <si>
    <t>KE-KIA-2006-28542</t>
  </si>
  <si>
    <t>8th May,2020</t>
  </si>
  <si>
    <t>18th June,2020</t>
  </si>
  <si>
    <t>Njuguna Juliah Njeri</t>
  </si>
  <si>
    <t>20423300</t>
  </si>
  <si>
    <t>254721321476</t>
  </si>
  <si>
    <t>721321476</t>
  </si>
  <si>
    <t>722123133</t>
  </si>
  <si>
    <t>KE-NYE-2201-29891</t>
  </si>
  <si>
    <t>24th January,2022</t>
  </si>
  <si>
    <t>Gathoho Gerlad Wanjohi</t>
  </si>
  <si>
    <t>10934995</t>
  </si>
  <si>
    <t>254723350780</t>
  </si>
  <si>
    <t>254725203821</t>
  </si>
  <si>
    <t>Mugwanjogu</t>
  </si>
  <si>
    <t>Geoffrey Kariuki Gachira</t>
  </si>
  <si>
    <t>Geoffrey Kariuki</t>
  </si>
  <si>
    <t>KE-NYE-2201-29892</t>
  </si>
  <si>
    <t>1st October,2021</t>
  </si>
  <si>
    <t>Muriuki Stephen Maina</t>
  </si>
  <si>
    <t>16000279</t>
  </si>
  <si>
    <t>254720706654</t>
  </si>
  <si>
    <t>KE-NYE-2201-29889</t>
  </si>
  <si>
    <t>Ndegwa Festus Gathogo</t>
  </si>
  <si>
    <t>0348558</t>
  </si>
  <si>
    <t>0727104085</t>
  </si>
  <si>
    <t>KE-NYE-2201-29890</t>
  </si>
  <si>
    <t>Kiambo Leah Wambui</t>
  </si>
  <si>
    <t>22146471</t>
  </si>
  <si>
    <t>254723326018</t>
  </si>
  <si>
    <t>254720270703</t>
  </si>
  <si>
    <t>Kirimukuyy</t>
  </si>
  <si>
    <t>Kiawabigo</t>
  </si>
  <si>
    <t>KE-MUR-2003-26790</t>
  </si>
  <si>
    <t>15th March,2020</t>
  </si>
  <si>
    <t>Mburu James Muiruri</t>
  </si>
  <si>
    <t>6697323</t>
  </si>
  <si>
    <t>254721387735</t>
  </si>
  <si>
    <t>254729687765</t>
  </si>
  <si>
    <t>Gathuri</t>
  </si>
  <si>
    <t>KE-KIR-1911-26869</t>
  </si>
  <si>
    <t>7th September,2019</t>
  </si>
  <si>
    <t>Kamuya Kenneth Wanjohi</t>
  </si>
  <si>
    <t>22210739</t>
  </si>
  <si>
    <t>254708445098</t>
  </si>
  <si>
    <t>708445098</t>
  </si>
  <si>
    <t>724816902</t>
  </si>
  <si>
    <t>Kibibi</t>
  </si>
  <si>
    <t>Red Soil</t>
  </si>
  <si>
    <t>KE-KIA-1705-17817</t>
  </si>
  <si>
    <t>30th March,2017</t>
  </si>
  <si>
    <t>19th May,2017</t>
  </si>
  <si>
    <t>Njuguna Wallace Kinyua</t>
  </si>
  <si>
    <t>3077257</t>
  </si>
  <si>
    <t>724035952</t>
  </si>
  <si>
    <t>724608147</t>
  </si>
  <si>
    <t>KE-KIA-1904-25746</t>
  </si>
  <si>
    <t>9th April,2019</t>
  </si>
  <si>
    <t>Kimani Grace Wanjuru</t>
  </si>
  <si>
    <t>3096849</t>
  </si>
  <si>
    <t>0723032720</t>
  </si>
  <si>
    <t>738040507</t>
  </si>
  <si>
    <t>KE-MUR-1906-27162</t>
  </si>
  <si>
    <t>29th April,2019</t>
  </si>
  <si>
    <t>Mwangi Josphat Maina</t>
  </si>
  <si>
    <t>0727316079</t>
  </si>
  <si>
    <t>707513448</t>
  </si>
  <si>
    <t>Muchunguca</t>
  </si>
  <si>
    <t>KE-KIA-1707-17818</t>
  </si>
  <si>
    <t>13th May,2017</t>
  </si>
  <si>
    <t>2nd July,2017</t>
  </si>
  <si>
    <t>Charles Gitau</t>
  </si>
  <si>
    <t>5698785</t>
  </si>
  <si>
    <t>722287646</t>
  </si>
  <si>
    <t>Riagithu</t>
  </si>
  <si>
    <t>KE-KIA-2107-28724</t>
  </si>
  <si>
    <t>3rd July,2021</t>
  </si>
  <si>
    <t>14th July,2021</t>
  </si>
  <si>
    <t>Gitau Penninah Mugure</t>
  </si>
  <si>
    <t>25994051</t>
  </si>
  <si>
    <t>254792531117</t>
  </si>
  <si>
    <t>Mureng'eti</t>
  </si>
  <si>
    <t>KE-MUR-1911-27175</t>
  </si>
  <si>
    <t>13th October,2019</t>
  </si>
  <si>
    <t>Nginya Julius Miatu</t>
  </si>
  <si>
    <t>34531222</t>
  </si>
  <si>
    <t>254724557002</t>
  </si>
  <si>
    <t>254724608147</t>
  </si>
  <si>
    <t>KE-MUR-2105-26793</t>
  </si>
  <si>
    <t>5th April,2021</t>
  </si>
  <si>
    <t>2nd May,2021</t>
  </si>
  <si>
    <t>Ndekei Roseline Muthoni</t>
  </si>
  <si>
    <t>3491467</t>
  </si>
  <si>
    <t>254723841469</t>
  </si>
  <si>
    <t>254702071585</t>
  </si>
  <si>
    <t>Mucungucha</t>
  </si>
  <si>
    <t>Thengeini</t>
  </si>
  <si>
    <t>KE-KIA-1807-17822</t>
  </si>
  <si>
    <t>Ngure Beth Wangare</t>
  </si>
  <si>
    <t>11883061</t>
  </si>
  <si>
    <t>721538508</t>
  </si>
  <si>
    <t>722212654</t>
  </si>
  <si>
    <t>Gikiriri</t>
  </si>
  <si>
    <t>KE-KIA-1709-17821</t>
  </si>
  <si>
    <t>11th July,2017</t>
  </si>
  <si>
    <t>Mburuti Esther Wanjiku</t>
  </si>
  <si>
    <t>2468893</t>
  </si>
  <si>
    <t>712000405</t>
  </si>
  <si>
    <t>Kwamuthai</t>
  </si>
  <si>
    <t>KE-KIA-1703-17816</t>
  </si>
  <si>
    <t>26th January,2017</t>
  </si>
  <si>
    <t>17th March,2017</t>
  </si>
  <si>
    <t>Kanogu Robert</t>
  </si>
  <si>
    <t>21251902</t>
  </si>
  <si>
    <t>726778634</t>
  </si>
  <si>
    <t>Loyal</t>
  </si>
  <si>
    <t>KE-KER-1712-26240</t>
  </si>
  <si>
    <t>22nd November,2017</t>
  </si>
  <si>
    <t>27th December,2017</t>
  </si>
  <si>
    <t>Muge Stella</t>
  </si>
  <si>
    <t>35749221</t>
  </si>
  <si>
    <t>0715576404</t>
  </si>
  <si>
    <t>Geoffrey Ngeno</t>
  </si>
  <si>
    <t>790758198</t>
  </si>
  <si>
    <t>KE-KER-1803-25301</t>
  </si>
  <si>
    <t>28th December,2017</t>
  </si>
  <si>
    <t>Rotich Rebecca</t>
  </si>
  <si>
    <t>6608575</t>
  </si>
  <si>
    <t>0700805119</t>
  </si>
  <si>
    <t>706867886</t>
  </si>
  <si>
    <t>KE-KER-1803-25300</t>
  </si>
  <si>
    <t>20th December,2017</t>
  </si>
  <si>
    <t>Cheruiyot Juliana</t>
  </si>
  <si>
    <t>7626408</t>
  </si>
  <si>
    <t>718660292</t>
  </si>
  <si>
    <t>KE-NAK-1708-18065</t>
  </si>
  <si>
    <t>Makini Daniel</t>
  </si>
  <si>
    <t>25045619</t>
  </si>
  <si>
    <t>723803662</t>
  </si>
  <si>
    <t>Nelson Mutai</t>
  </si>
  <si>
    <t>Geofrey  Korir</t>
  </si>
  <si>
    <t>724219301</t>
  </si>
  <si>
    <t>KE-LAI-2007-0000</t>
  </si>
  <si>
    <t>4th July,2020</t>
  </si>
  <si>
    <t>14th July,2020</t>
  </si>
  <si>
    <t>Twara Group Women</t>
  </si>
  <si>
    <t>254727845123</t>
  </si>
  <si>
    <t>Twara</t>
  </si>
  <si>
    <t>George</t>
  </si>
  <si>
    <t>717606741</t>
  </si>
  <si>
    <t>KE-NAK-1905-26666</t>
  </si>
  <si>
    <t>25th May,2019</t>
  </si>
  <si>
    <t>Virginia Ndung'U Wanjiku</t>
  </si>
  <si>
    <t>2186390</t>
  </si>
  <si>
    <t>254721992973</t>
  </si>
  <si>
    <t>Aremi</t>
  </si>
  <si>
    <t>715290735</t>
  </si>
  <si>
    <t>KE-NAK-1905-26649</t>
  </si>
  <si>
    <t>Jane Macharia Wangui</t>
  </si>
  <si>
    <t>899723</t>
  </si>
  <si>
    <t>254718969135</t>
  </si>
  <si>
    <t>KE-MER-1710-21808</t>
  </si>
  <si>
    <t>30th August,2017</t>
  </si>
  <si>
    <t>Inoti David Gitonga</t>
  </si>
  <si>
    <t>11059716</t>
  </si>
  <si>
    <t>742681946</t>
  </si>
  <si>
    <t>715299117</t>
  </si>
  <si>
    <t>George Gitonga</t>
  </si>
  <si>
    <t>7412935570</t>
  </si>
  <si>
    <t>KE-MER-1701-21805</t>
  </si>
  <si>
    <t>19th November,2016</t>
  </si>
  <si>
    <t>8th January,2017</t>
  </si>
  <si>
    <t>M'Amburi Damiano Muthaura</t>
  </si>
  <si>
    <t>8870319</t>
  </si>
  <si>
    <t>727570114</t>
  </si>
  <si>
    <t>707460103</t>
  </si>
  <si>
    <t>Kithunguri</t>
  </si>
  <si>
    <t>741293570</t>
  </si>
  <si>
    <t>KE-MER-1801-21825</t>
  </si>
  <si>
    <t>Kirujah David Gikunda</t>
  </si>
  <si>
    <t>13355821</t>
  </si>
  <si>
    <t>72213782</t>
  </si>
  <si>
    <t>726137822</t>
  </si>
  <si>
    <t>701463958</t>
  </si>
  <si>
    <t>Nugu</t>
  </si>
  <si>
    <t>KE-THA-1707-21804</t>
  </si>
  <si>
    <t>Nkune Lilian Karengi</t>
  </si>
  <si>
    <t>11399054</t>
  </si>
  <si>
    <t>733442099</t>
  </si>
  <si>
    <t>710992123</t>
  </si>
  <si>
    <t>Thunfuri</t>
  </si>
  <si>
    <t>KE-MER-1710-27740</t>
  </si>
  <si>
    <t>11th September,2017</t>
  </si>
  <si>
    <t>31st October,2017</t>
  </si>
  <si>
    <t>Mutungi Francis Kaburu</t>
  </si>
  <si>
    <t>4452975</t>
  </si>
  <si>
    <t>710375283</t>
  </si>
  <si>
    <t>Ntima</t>
  </si>
  <si>
    <t>Ntabiru</t>
  </si>
  <si>
    <t>254741293570</t>
  </si>
  <si>
    <t>KE-THA-1705-21803</t>
  </si>
  <si>
    <t>5th May,2017</t>
  </si>
  <si>
    <t>Murithi Evanston Gitonga</t>
  </si>
  <si>
    <t>36885190</t>
  </si>
  <si>
    <t>721345432</t>
  </si>
  <si>
    <t>741851168</t>
  </si>
  <si>
    <t>KE-THA-1707-21810</t>
  </si>
  <si>
    <t>Nyamu Eurita Wanja</t>
  </si>
  <si>
    <t>10716784</t>
  </si>
  <si>
    <t>711370272</t>
  </si>
  <si>
    <t>Kabuboni</t>
  </si>
  <si>
    <t>Mpukoni</t>
  </si>
  <si>
    <t>KE-MER-1606-16167</t>
  </si>
  <si>
    <t>27935645</t>
  </si>
  <si>
    <t>774283167</t>
  </si>
  <si>
    <t>KE-LAI-1611-17387</t>
  </si>
  <si>
    <t>Amos Maina</t>
  </si>
  <si>
    <t>718801019</t>
  </si>
  <si>
    <t>Thingitu</t>
  </si>
  <si>
    <t>KE-LAI-1710-19176</t>
  </si>
  <si>
    <t>18th July,2017</t>
  </si>
  <si>
    <t>18th October,2017</t>
  </si>
  <si>
    <t>Mathu Joseph Matu</t>
  </si>
  <si>
    <t>22035648</t>
  </si>
  <si>
    <t>0796387426</t>
  </si>
  <si>
    <t>715529912</t>
  </si>
  <si>
    <t>KE-LAI-1602-16164</t>
  </si>
  <si>
    <t>Peter Mwangi</t>
  </si>
  <si>
    <t>27056378</t>
  </si>
  <si>
    <t>788226835</t>
  </si>
  <si>
    <t>Serera</t>
  </si>
  <si>
    <t>KE-MER-1602-16170</t>
  </si>
  <si>
    <t>Paul Mathenge</t>
  </si>
  <si>
    <t>24583677</t>
  </si>
  <si>
    <t>714574533</t>
  </si>
  <si>
    <t>KE-LAI-1701-17398</t>
  </si>
  <si>
    <t>30th November,2016</t>
  </si>
  <si>
    <t>19th January,2017</t>
  </si>
  <si>
    <t>Charles Wachira Nyuyo</t>
  </si>
  <si>
    <t>725101918</t>
  </si>
  <si>
    <t>KE-LAI-1602-16163</t>
  </si>
  <si>
    <t>Bonface Masharia</t>
  </si>
  <si>
    <t>24491662</t>
  </si>
  <si>
    <t>715338895</t>
  </si>
  <si>
    <t>KE-NAK-1801-23089</t>
  </si>
  <si>
    <t>Nganga Mary Waithira</t>
  </si>
  <si>
    <t>5999551</t>
  </si>
  <si>
    <t>721130192</t>
  </si>
  <si>
    <t>728214414</t>
  </si>
  <si>
    <t>KE-NAK-1710-27728</t>
  </si>
  <si>
    <t>Ndungu Lucy</t>
  </si>
  <si>
    <t>2267349</t>
  </si>
  <si>
    <t>724380073</t>
  </si>
  <si>
    <t>Eburu/Baruku</t>
  </si>
  <si>
    <t>Greensted</t>
  </si>
  <si>
    <t>Laban Mwaniki</t>
  </si>
  <si>
    <t>KE-NAK-1703-18060</t>
  </si>
  <si>
    <t>Njoki Elizabeth Njoki</t>
  </si>
  <si>
    <t>28866974</t>
  </si>
  <si>
    <t>728896152</t>
  </si>
  <si>
    <t>721836170</t>
  </si>
  <si>
    <t>Kanga Kinga</t>
  </si>
  <si>
    <t>KE-NYA-1805-25338</t>
  </si>
  <si>
    <t>Evans Obegi Obegi</t>
  </si>
  <si>
    <t>9149370</t>
  </si>
  <si>
    <t>0714256248</t>
  </si>
  <si>
    <t>702976697</t>
  </si>
  <si>
    <t>Central Kituku</t>
  </si>
  <si>
    <t>Morambo</t>
  </si>
  <si>
    <t>George Odhiambo</t>
  </si>
  <si>
    <t>729996948</t>
  </si>
  <si>
    <t>KE-NYA-1812-27101</t>
  </si>
  <si>
    <t>28th December,2018</t>
  </si>
  <si>
    <t>Samwel Ogeto G.</t>
  </si>
  <si>
    <t>34169394</t>
  </si>
  <si>
    <t>720592910</t>
  </si>
  <si>
    <t>KE-MIG-1805-17831</t>
  </si>
  <si>
    <t>20th January,2018</t>
  </si>
  <si>
    <t>Michael N/A Odhiambo</t>
  </si>
  <si>
    <t>12672162</t>
  </si>
  <si>
    <t>726512638</t>
  </si>
  <si>
    <t>726512637</t>
  </si>
  <si>
    <t>Hosea</t>
  </si>
  <si>
    <t>710742379</t>
  </si>
  <si>
    <t>KE-NYA-1804-17827</t>
  </si>
  <si>
    <t>Biritha Torori Gesare</t>
  </si>
  <si>
    <t>559599</t>
  </si>
  <si>
    <t>723078079</t>
  </si>
  <si>
    <t>741159339</t>
  </si>
  <si>
    <t>KE-KIS-1806-17828</t>
  </si>
  <si>
    <t>Jackline Mochama Bitutu</t>
  </si>
  <si>
    <t>22979326</t>
  </si>
  <si>
    <t>717344461</t>
  </si>
  <si>
    <t>706336767</t>
  </si>
  <si>
    <t>KISII</t>
  </si>
  <si>
    <t>Mochiche</t>
  </si>
  <si>
    <t>KE-KIS-1902-27109</t>
  </si>
  <si>
    <t>10th December,2018</t>
  </si>
  <si>
    <t>Henry Bosire Onsongo</t>
  </si>
  <si>
    <t>26289395</t>
  </si>
  <si>
    <t>0726229681</t>
  </si>
  <si>
    <t>726237532</t>
  </si>
  <si>
    <t>Mwamonari</t>
  </si>
  <si>
    <t>Runyagaten</t>
  </si>
  <si>
    <t>710237479</t>
  </si>
  <si>
    <t>KE-KIS-1911-27236</t>
  </si>
  <si>
    <t>Patrick Rangi Rangi</t>
  </si>
  <si>
    <t>20020019</t>
  </si>
  <si>
    <t>254729049371</t>
  </si>
  <si>
    <t>Mwakivagendi</t>
  </si>
  <si>
    <t>Gisabakwa</t>
  </si>
  <si>
    <t>254710742379</t>
  </si>
  <si>
    <t>KE-KIS-2005-27249</t>
  </si>
  <si>
    <t>1st May,2020</t>
  </si>
  <si>
    <t>Samson Ogechi Ragira</t>
  </si>
  <si>
    <t>52274640</t>
  </si>
  <si>
    <t>254725342277</t>
  </si>
  <si>
    <t>KE-NYA-1805-17826</t>
  </si>
  <si>
    <t>21st April,2018</t>
  </si>
  <si>
    <t>Kissinger Momanyi Moruri</t>
  </si>
  <si>
    <t>725258488</t>
  </si>
  <si>
    <t>725639400</t>
  </si>
  <si>
    <t>Nyabichuki</t>
  </si>
  <si>
    <t>KE-HOM-1801-17830</t>
  </si>
  <si>
    <t>Barack George Otwori Ojuok</t>
  </si>
  <si>
    <t>4824455</t>
  </si>
  <si>
    <t>721306536</t>
  </si>
  <si>
    <t>710758753</t>
  </si>
  <si>
    <t>Rachuonyo North</t>
  </si>
  <si>
    <t>Rachuonyo  North</t>
  </si>
  <si>
    <t>Nyamang'Aria</t>
  </si>
  <si>
    <t>KE-NYA-1902-27110</t>
  </si>
  <si>
    <t>2nd February,2019</t>
  </si>
  <si>
    <t>Jeremiah Ngoko Mogesi</t>
  </si>
  <si>
    <t>13820</t>
  </si>
  <si>
    <t>0710509336</t>
  </si>
  <si>
    <t>703364742</t>
  </si>
  <si>
    <t>Miriri</t>
  </si>
  <si>
    <t>KE-NYA-1805-17832</t>
  </si>
  <si>
    <t>3rd May,2018</t>
  </si>
  <si>
    <t>Rose Nyogechi Oenga</t>
  </si>
  <si>
    <t>27632780</t>
  </si>
  <si>
    <t>710191212</t>
  </si>
  <si>
    <t>782191212</t>
  </si>
  <si>
    <t>Gachuka</t>
  </si>
  <si>
    <t>Girango</t>
  </si>
  <si>
    <t>710742369</t>
  </si>
  <si>
    <t>KE-KIS-1809-17833</t>
  </si>
  <si>
    <t>Benson Oginda Nyakwara</t>
  </si>
  <si>
    <t>1505880</t>
  </si>
  <si>
    <t>713423000</t>
  </si>
  <si>
    <t>723626260</t>
  </si>
  <si>
    <t>Nuoosia</t>
  </si>
  <si>
    <t>KE-KIS-2005-27248</t>
  </si>
  <si>
    <t>10th April,2020</t>
  </si>
  <si>
    <t>Vincent Marube Abusa</t>
  </si>
  <si>
    <t>13748324</t>
  </si>
  <si>
    <t>254704664699</t>
  </si>
  <si>
    <t>Iyabe</t>
  </si>
  <si>
    <t>Nyakiogiro</t>
  </si>
  <si>
    <t>KE-KIS-2005-27250</t>
  </si>
  <si>
    <t>10th January,2020</t>
  </si>
  <si>
    <t>Dennis Ong'Ono Okenye</t>
  </si>
  <si>
    <t>36338353</t>
  </si>
  <si>
    <t>254722124236</t>
  </si>
  <si>
    <t>Vosigisa</t>
  </si>
  <si>
    <t>KE-KIS-2111-28993</t>
  </si>
  <si>
    <t>Ondieki Alex Mataro</t>
  </si>
  <si>
    <t>34107758</t>
  </si>
  <si>
    <t>254726336463</t>
  </si>
  <si>
    <t>254713424179</t>
  </si>
  <si>
    <t>Bonyangatani</t>
  </si>
  <si>
    <t>KE-KIS-2201-28995</t>
  </si>
  <si>
    <t>20th January,2022</t>
  </si>
  <si>
    <t>Omari Simba Denis</t>
  </si>
  <si>
    <t>27603484</t>
  </si>
  <si>
    <t>0747001985</t>
  </si>
  <si>
    <t>0714378022</t>
  </si>
  <si>
    <t>Nyamecheo</t>
  </si>
  <si>
    <t>Kanyipo</t>
  </si>
  <si>
    <t>KE-KIS-2008-25890</t>
  </si>
  <si>
    <t>Paul Isaboke Momensu</t>
  </si>
  <si>
    <t>22233592</t>
  </si>
  <si>
    <t>254723868528</t>
  </si>
  <si>
    <t>254755550110</t>
  </si>
  <si>
    <t>Kianyavinge</t>
  </si>
  <si>
    <t>KE-NYA-2212-29015</t>
  </si>
  <si>
    <t>1st September,2022</t>
  </si>
  <si>
    <t>1st December,2022</t>
  </si>
  <si>
    <t>Mwambi James Nyamweya</t>
  </si>
  <si>
    <t>5825824</t>
  </si>
  <si>
    <t>0700485799</t>
  </si>
  <si>
    <t>07574296666</t>
  </si>
  <si>
    <t>Biburia</t>
  </si>
  <si>
    <t>KE-KIS-2203-29012</t>
  </si>
  <si>
    <t>10th February,2022</t>
  </si>
  <si>
    <t>1st March,2022</t>
  </si>
  <si>
    <t>Janet Omagwa Makori</t>
  </si>
  <si>
    <t>11037028</t>
  </si>
  <si>
    <t>0723539809</t>
  </si>
  <si>
    <t>0725325285</t>
  </si>
  <si>
    <t>Mariba B</t>
  </si>
  <si>
    <t>KE-MIG-1902-27108</t>
  </si>
  <si>
    <t>27th February,2019</t>
  </si>
  <si>
    <t>Lenny Mboga Abade</t>
  </si>
  <si>
    <t>746065</t>
  </si>
  <si>
    <t>0722682050</t>
  </si>
  <si>
    <t>721820245</t>
  </si>
  <si>
    <t>North East Sakwa</t>
  </si>
  <si>
    <t>Juelu</t>
  </si>
  <si>
    <t>KE-MIG-1911-27235</t>
  </si>
  <si>
    <t>George Adimo Omondi</t>
  </si>
  <si>
    <t>6599128</t>
  </si>
  <si>
    <t>254726817660</t>
  </si>
  <si>
    <t>Kodero Bara</t>
  </si>
  <si>
    <t>Obondo</t>
  </si>
  <si>
    <t>KE-KIS-2208-29013</t>
  </si>
  <si>
    <t>10th August,2022</t>
  </si>
  <si>
    <t>Lilian Mwamonari Sister</t>
  </si>
  <si>
    <t>13819934</t>
  </si>
  <si>
    <t>0722346365</t>
  </si>
  <si>
    <t>0722860716</t>
  </si>
  <si>
    <t>Rioma</t>
  </si>
  <si>
    <t>KE-NYA-1702-17528</t>
  </si>
  <si>
    <t>Samson Ombuna Nyakiongora</t>
  </si>
  <si>
    <t>1055851</t>
  </si>
  <si>
    <t>720462446</t>
  </si>
  <si>
    <t>Ligoma</t>
  </si>
  <si>
    <t>Tondori</t>
  </si>
  <si>
    <t>KE-NYA-1905-26350</t>
  </si>
  <si>
    <t>Martin Gisore Orangi</t>
  </si>
  <si>
    <t>1605070</t>
  </si>
  <si>
    <t>0722272121</t>
  </si>
  <si>
    <t>715305388</t>
  </si>
  <si>
    <t>Borangi</t>
  </si>
  <si>
    <t>Bonyengwe</t>
  </si>
  <si>
    <t>KE-NYA-1903-27116</t>
  </si>
  <si>
    <t>Charles Gisore Ombuyi</t>
  </si>
  <si>
    <t>7216385</t>
  </si>
  <si>
    <t>0720077934</t>
  </si>
  <si>
    <t>704020234</t>
  </si>
  <si>
    <t>Votievai</t>
  </si>
  <si>
    <t>KE-KIS-2005-27239</t>
  </si>
  <si>
    <t>Samuel Nyarango Nyaberi</t>
  </si>
  <si>
    <t>23011809</t>
  </si>
  <si>
    <t>254724650508</t>
  </si>
  <si>
    <t>Bouti</t>
  </si>
  <si>
    <t>KE-NYA-2101-28978</t>
  </si>
  <si>
    <t>12th November,2020</t>
  </si>
  <si>
    <t>Joel Nyambane Atuti</t>
  </si>
  <si>
    <t>23927041</t>
  </si>
  <si>
    <t>254703429603</t>
  </si>
  <si>
    <t>Nyambogo</t>
  </si>
  <si>
    <t>KE-NAN-2101-28747</t>
  </si>
  <si>
    <t>20th December,2020</t>
  </si>
  <si>
    <t>Martha Serem</t>
  </si>
  <si>
    <t>254728771897</t>
  </si>
  <si>
    <t>Kapsigiryo</t>
  </si>
  <si>
    <t>KE-MIG-2202-29011</t>
  </si>
  <si>
    <t>Tom Odero Akal</t>
  </si>
  <si>
    <t>0722557627</t>
  </si>
  <si>
    <t>0719549081</t>
  </si>
  <si>
    <t>Central Kamagambo</t>
  </si>
  <si>
    <t>Nyakwere</t>
  </si>
  <si>
    <t>KE-NYA-2211-29017</t>
  </si>
  <si>
    <t>15th August,2022</t>
  </si>
  <si>
    <t>Mogere Nyakundi Nyakundi</t>
  </si>
  <si>
    <t>9148851</t>
  </si>
  <si>
    <t>0722799566</t>
  </si>
  <si>
    <t>0715783459</t>
  </si>
  <si>
    <t>Keginga</t>
  </si>
  <si>
    <t>35</t>
  </si>
  <si>
    <t>KE-KIA-1710-21998</t>
  </si>
  <si>
    <t>4th September,2017</t>
  </si>
  <si>
    <t>24th October,2017</t>
  </si>
  <si>
    <t>Wanjiru Mary Warira</t>
  </si>
  <si>
    <t>25928230</t>
  </si>
  <si>
    <t>710827532</t>
  </si>
  <si>
    <t>George Thairu</t>
  </si>
  <si>
    <t>254715290735</t>
  </si>
  <si>
    <t>KE-KIA-1612-21989</t>
  </si>
  <si>
    <t>Mbarina Antony Muraithi</t>
  </si>
  <si>
    <t>12474380</t>
  </si>
  <si>
    <t>723118128</t>
  </si>
  <si>
    <t>Kimimi</t>
  </si>
  <si>
    <t>KE-KIA-1705-21996</t>
  </si>
  <si>
    <t>15th January,2017</t>
  </si>
  <si>
    <t>11th May,2017</t>
  </si>
  <si>
    <t>Azuri Health Jackson</t>
  </si>
  <si>
    <t>717950877</t>
  </si>
  <si>
    <t>KE-NYE-1904-27087</t>
  </si>
  <si>
    <t>3rd April,2019</t>
  </si>
  <si>
    <t>Wanyeri Wairagu Erustus</t>
  </si>
  <si>
    <t>254734766611</t>
  </si>
  <si>
    <t>Kirurumi</t>
  </si>
  <si>
    <t>Gemider Green Enterprises</t>
  </si>
  <si>
    <t>725263148</t>
  </si>
  <si>
    <t>KE-NYE-1903-27085</t>
  </si>
  <si>
    <t>12th February,2019</t>
  </si>
  <si>
    <t>Gatere Murimi Ephraim</t>
  </si>
  <si>
    <t>254723769086</t>
  </si>
  <si>
    <t>KE-NYE-1812-26099</t>
  </si>
  <si>
    <t>Murage Peter Njuguna</t>
  </si>
  <si>
    <t>72130038</t>
  </si>
  <si>
    <t>721300383</t>
  </si>
  <si>
    <t>Thigingi</t>
  </si>
  <si>
    <t>KE-NYE-1903-27086</t>
  </si>
  <si>
    <t>10th March,2019</t>
  </si>
  <si>
    <t>Kinyua Munene James</t>
  </si>
  <si>
    <t>254721622541</t>
  </si>
  <si>
    <t>Kianju</t>
  </si>
  <si>
    <t>KE-NYE-1807-17839</t>
  </si>
  <si>
    <t>Munene Rose Mumbi</t>
  </si>
  <si>
    <t>713868348</t>
  </si>
  <si>
    <t>Gachuguini</t>
  </si>
  <si>
    <t>KE-LAI-1904-25765</t>
  </si>
  <si>
    <t>Maina Peter Muraguri</t>
  </si>
  <si>
    <t>21362773</t>
  </si>
  <si>
    <t>0722565103</t>
  </si>
  <si>
    <t>Dindika</t>
  </si>
  <si>
    <t>KE-KAJ-1909-26930</t>
  </si>
  <si>
    <t>10th July,2019</t>
  </si>
  <si>
    <t>Sayialel Sarah</t>
  </si>
  <si>
    <t>495321</t>
  </si>
  <si>
    <t>711189780</t>
  </si>
  <si>
    <t>Gervasio Muriuki</t>
  </si>
  <si>
    <t>254727854470</t>
  </si>
  <si>
    <t>KE-MER-2111-2702</t>
  </si>
  <si>
    <t>21st September,2021</t>
  </si>
  <si>
    <t>10th November,2021</t>
  </si>
  <si>
    <t>Joseph Mwirigi Catherine</t>
  </si>
  <si>
    <t>7728421</t>
  </si>
  <si>
    <t>254700215185</t>
  </si>
  <si>
    <t>254713455435</t>
  </si>
  <si>
    <t>Kaubau</t>
  </si>
  <si>
    <t>Gideon Mbaabu</t>
  </si>
  <si>
    <t>KE-MER-2103-27055</t>
  </si>
  <si>
    <t>5th March,2021</t>
  </si>
  <si>
    <t>25th March,2021</t>
  </si>
  <si>
    <t>Mwiti Jackline Kawira</t>
  </si>
  <si>
    <t>195643567</t>
  </si>
  <si>
    <t>254719679202</t>
  </si>
  <si>
    <t>254721227712</t>
  </si>
  <si>
    <t>Katharani</t>
  </si>
  <si>
    <t>KE-MER-2111-27073</t>
  </si>
  <si>
    <t>17th October,2021</t>
  </si>
  <si>
    <t>2nd November,2021</t>
  </si>
  <si>
    <t>Kinoti Nahashon Peter</t>
  </si>
  <si>
    <t>10146066</t>
  </si>
  <si>
    <t>254712635105</t>
  </si>
  <si>
    <t>254720885567</t>
  </si>
  <si>
    <t>KE-THA-2105-27056</t>
  </si>
  <si>
    <t>Gitari Ann Kawira</t>
  </si>
  <si>
    <t>193487544</t>
  </si>
  <si>
    <t>254729371686</t>
  </si>
  <si>
    <t>254718355386</t>
  </si>
  <si>
    <t>KE-MER-1806-19610</t>
  </si>
  <si>
    <t>7th April,2018</t>
  </si>
  <si>
    <t>Charity George Kinyuru</t>
  </si>
  <si>
    <t>21642201</t>
  </si>
  <si>
    <t>7270589</t>
  </si>
  <si>
    <t>721270589</t>
  </si>
  <si>
    <t>736642656</t>
  </si>
  <si>
    <t>KE-THA-2103-27059</t>
  </si>
  <si>
    <t>19th February,2021</t>
  </si>
  <si>
    <t>Njeru Mbaka Eustace</t>
  </si>
  <si>
    <t>193454322</t>
  </si>
  <si>
    <t>254721555598</t>
  </si>
  <si>
    <t>Muiru</t>
  </si>
  <si>
    <t>Kambandi</t>
  </si>
  <si>
    <t>KE-THA-2103-27060</t>
  </si>
  <si>
    <t>28th February,2021</t>
  </si>
  <si>
    <t>18th March,2021</t>
  </si>
  <si>
    <t>Mutegi Felix Kithinji</t>
  </si>
  <si>
    <t>23432154</t>
  </si>
  <si>
    <t>254735973942</t>
  </si>
  <si>
    <t>254735973904</t>
  </si>
  <si>
    <t>KE-KER-1710-23195</t>
  </si>
  <si>
    <t>9th April,2016</t>
  </si>
  <si>
    <t>9th October,2017</t>
  </si>
  <si>
    <t>Ronoh Nancy Chepkoech</t>
  </si>
  <si>
    <t>0722691291</t>
  </si>
  <si>
    <t>Kaborok</t>
  </si>
  <si>
    <t>Gilbert  Mugendi</t>
  </si>
  <si>
    <t>728570658</t>
  </si>
  <si>
    <t>KE-MER-1806-23113</t>
  </si>
  <si>
    <t>25th May,2018</t>
  </si>
  <si>
    <t>28th June,2018</t>
  </si>
  <si>
    <t>Muriungi Rael Kinya</t>
  </si>
  <si>
    <t>24401047</t>
  </si>
  <si>
    <t>715452340</t>
  </si>
  <si>
    <t>Kathugua</t>
  </si>
  <si>
    <t>720829834</t>
  </si>
  <si>
    <t>KE-THA-1809-23116</t>
  </si>
  <si>
    <t>Kathenya Kinyua Morris</t>
  </si>
  <si>
    <t>23426274</t>
  </si>
  <si>
    <t>723371220</t>
  </si>
  <si>
    <t>725270151</t>
  </si>
  <si>
    <t>Kirumi</t>
  </si>
  <si>
    <t>Kauri</t>
  </si>
  <si>
    <t>KE-THA-1712-23103</t>
  </si>
  <si>
    <t>10th November,2017</t>
  </si>
  <si>
    <t>Mutegi Mercy Kanjiru</t>
  </si>
  <si>
    <t>20375390</t>
  </si>
  <si>
    <t>727878519</t>
  </si>
  <si>
    <t>KE-THA-1712-23104</t>
  </si>
  <si>
    <t>Mukarako George Mutembei</t>
  </si>
  <si>
    <t>704101004</t>
  </si>
  <si>
    <t>724639930</t>
  </si>
  <si>
    <t>Irera</t>
  </si>
  <si>
    <t>KE-THA-1711-23105</t>
  </si>
  <si>
    <t>5th November,2017</t>
  </si>
  <si>
    <t>Kaburu Kenneth Kinoti</t>
  </si>
  <si>
    <t>24119609</t>
  </si>
  <si>
    <t>723373192</t>
  </si>
  <si>
    <t>707189030</t>
  </si>
  <si>
    <t>KE-THA-1710-23107</t>
  </si>
  <si>
    <t>24th September,2017</t>
  </si>
  <si>
    <t>Mburia Calfred Mugendi</t>
  </si>
  <si>
    <t>7410339</t>
  </si>
  <si>
    <t>725825139</t>
  </si>
  <si>
    <t>710701697</t>
  </si>
  <si>
    <t>KE-THA-1710-23111</t>
  </si>
  <si>
    <t>28th September,2017</t>
  </si>
  <si>
    <t>8th October,2017</t>
  </si>
  <si>
    <t>Marete Loyoford Miriti</t>
  </si>
  <si>
    <t>23031192</t>
  </si>
  <si>
    <t>714194326</t>
  </si>
  <si>
    <t>790035321</t>
  </si>
  <si>
    <t>Cho9</t>
  </si>
  <si>
    <t>KE-THA-1906-25707</t>
  </si>
  <si>
    <t>25th June,2019</t>
  </si>
  <si>
    <t>Ruguru Charles Idah</t>
  </si>
  <si>
    <t>63001228</t>
  </si>
  <si>
    <t>0724470235</t>
  </si>
  <si>
    <t>701300691</t>
  </si>
  <si>
    <t>Giachaguara</t>
  </si>
  <si>
    <t>KE-THA-1909-25713</t>
  </si>
  <si>
    <t>2nd September,2019</t>
  </si>
  <si>
    <t>Kiruja Nkirote Sellah</t>
  </si>
  <si>
    <t>10899054</t>
  </si>
  <si>
    <t>254728049027</t>
  </si>
  <si>
    <t>Mpeani</t>
  </si>
  <si>
    <t>KE-THA-2007-28497</t>
  </si>
  <si>
    <t>8th July,2020</t>
  </si>
  <si>
    <t>18th July,2020</t>
  </si>
  <si>
    <t>Kawira Njeru Thamaru</t>
  </si>
  <si>
    <t>11256934</t>
  </si>
  <si>
    <t>254720616652</t>
  </si>
  <si>
    <t>KE-THA-1907-25708</t>
  </si>
  <si>
    <t>Kaari Kiruja Caroline</t>
  </si>
  <si>
    <t>255301</t>
  </si>
  <si>
    <t>254722452677</t>
  </si>
  <si>
    <t>722452677</t>
  </si>
  <si>
    <t>Kariakomo</t>
  </si>
  <si>
    <t>Ithai</t>
  </si>
  <si>
    <t>KE-THA-2109-29681</t>
  </si>
  <si>
    <t>20th August,2021</t>
  </si>
  <si>
    <t>12th September,2021</t>
  </si>
  <si>
    <t>Nyaga Mbiro Asunta</t>
  </si>
  <si>
    <t>2490351</t>
  </si>
  <si>
    <t>254712409543</t>
  </si>
  <si>
    <t>254714072399</t>
  </si>
  <si>
    <t>Mugijo</t>
  </si>
  <si>
    <t>KE-THA-2109-29682</t>
  </si>
  <si>
    <t>Nkabuni John Gitonga</t>
  </si>
  <si>
    <t>3521223</t>
  </si>
  <si>
    <t>254726128085</t>
  </si>
  <si>
    <t>Mutindwa</t>
  </si>
  <si>
    <t>KE-THA-2110-29680</t>
  </si>
  <si>
    <t>8th October,2021</t>
  </si>
  <si>
    <t>Mugira Dickson Mbae</t>
  </si>
  <si>
    <t>19564354</t>
  </si>
  <si>
    <t>254724478028</t>
  </si>
  <si>
    <t>254738756289</t>
  </si>
  <si>
    <t>KE-THA-2003-28493</t>
  </si>
  <si>
    <t>12th March,2020</t>
  </si>
  <si>
    <t>26th March,2020</t>
  </si>
  <si>
    <t>Mukami Njagi Jenny</t>
  </si>
  <si>
    <t>28456554</t>
  </si>
  <si>
    <t>0721453740</t>
  </si>
  <si>
    <t>721460662</t>
  </si>
  <si>
    <t>Chaige</t>
  </si>
  <si>
    <t>KE-THA-2004-28492</t>
  </si>
  <si>
    <t>1st March,2020</t>
  </si>
  <si>
    <t>13th April,2020</t>
  </si>
  <si>
    <t>Wanja Kagiri Dorothy</t>
  </si>
  <si>
    <t>22345645</t>
  </si>
  <si>
    <t>254727572502</t>
  </si>
  <si>
    <t>727572502</t>
  </si>
  <si>
    <t>254724106043</t>
  </si>
  <si>
    <t>730829834</t>
  </si>
  <si>
    <t>KE-THA-2110-29679</t>
  </si>
  <si>
    <t>20th September,2021</t>
  </si>
  <si>
    <t>10th October,2021</t>
  </si>
  <si>
    <t>Gakii Kinyua Jackline</t>
  </si>
  <si>
    <t>27632453</t>
  </si>
  <si>
    <t>254725019022</t>
  </si>
  <si>
    <t>254724839368</t>
  </si>
  <si>
    <t>KE-THA-1801-27928</t>
  </si>
  <si>
    <t>Kirunja Martin Mwenda</t>
  </si>
  <si>
    <t>21517042</t>
  </si>
  <si>
    <t>723001482</t>
  </si>
  <si>
    <t>714050960</t>
  </si>
  <si>
    <t>Kianchuku</t>
  </si>
  <si>
    <t>KE-THA-1711-23106</t>
  </si>
  <si>
    <t>Kaburu Humphrey Njeru</t>
  </si>
  <si>
    <t>11401146</t>
  </si>
  <si>
    <t>720149123</t>
  </si>
  <si>
    <t>KE-THA-2005-28490</t>
  </si>
  <si>
    <t>26th May,2020</t>
  </si>
  <si>
    <t>Kaari Micheni Mary</t>
  </si>
  <si>
    <t>22564353</t>
  </si>
  <si>
    <t>254729960440</t>
  </si>
  <si>
    <t>254714092022</t>
  </si>
  <si>
    <t>KE-THA-2110-29678</t>
  </si>
  <si>
    <t>10th September,2021</t>
  </si>
  <si>
    <t>Makena Mutegi Mercy</t>
  </si>
  <si>
    <t>22564387</t>
  </si>
  <si>
    <t>254720209875</t>
  </si>
  <si>
    <t>254726816962</t>
  </si>
  <si>
    <t>KE-THA-2109-29683</t>
  </si>
  <si>
    <t>16th August,2021</t>
  </si>
  <si>
    <t>Gitonga Peter Kiruja</t>
  </si>
  <si>
    <t>22456321</t>
  </si>
  <si>
    <t>254721529490</t>
  </si>
  <si>
    <t>254721741160</t>
  </si>
  <si>
    <t>KE-MUR-1905-24920</t>
  </si>
  <si>
    <t>Kamau Karanja James</t>
  </si>
  <si>
    <t>5935200</t>
  </si>
  <si>
    <t>254723743977</t>
  </si>
  <si>
    <t>Munyutha</t>
  </si>
  <si>
    <t>714125753</t>
  </si>
  <si>
    <t>KE-MUR-1808-17849</t>
  </si>
  <si>
    <t>30th July,2018</t>
  </si>
  <si>
    <t>Mwangi Elizabeth Wangui</t>
  </si>
  <si>
    <t>718320131</t>
  </si>
  <si>
    <t>728847174</t>
  </si>
  <si>
    <t>Kiabutu</t>
  </si>
  <si>
    <t>KE-MUR-1811-24898</t>
  </si>
  <si>
    <t>Mwangi Benson Karonga</t>
  </si>
  <si>
    <t>729346154</t>
  </si>
  <si>
    <t>711391195</t>
  </si>
  <si>
    <t>KE-MUR-1911-27174</t>
  </si>
  <si>
    <t>11th October,2019</t>
  </si>
  <si>
    <t>Maina Mary Wairimu</t>
  </si>
  <si>
    <t>254714716026</t>
  </si>
  <si>
    <t>Manganjo</t>
  </si>
  <si>
    <t>254714125753</t>
  </si>
  <si>
    <t>KE-MUR-2003-28353</t>
  </si>
  <si>
    <t>Kariuki Nancy Nyamburu</t>
  </si>
  <si>
    <t>0711750906</t>
  </si>
  <si>
    <t>728115863</t>
  </si>
  <si>
    <t>Karuru</t>
  </si>
  <si>
    <t>KE-MUR-1512-15978</t>
  </si>
  <si>
    <t>Mwangi Julius Kanyingi</t>
  </si>
  <si>
    <t>13460023</t>
  </si>
  <si>
    <t>735461182</t>
  </si>
  <si>
    <t>Murarandia</t>
  </si>
  <si>
    <t>KE-MUR-1812-24901</t>
  </si>
  <si>
    <t>Gichere Fabeus Maina</t>
  </si>
  <si>
    <t>721709457</t>
  </si>
  <si>
    <t>712363164</t>
  </si>
  <si>
    <t>Mungoiri</t>
  </si>
  <si>
    <t>KE-MUR-2007-28357</t>
  </si>
  <si>
    <t>2nd June,2020</t>
  </si>
  <si>
    <t>11th July,2020</t>
  </si>
  <si>
    <t>Wanjiku Jennifer Waithera</t>
  </si>
  <si>
    <t>14626407</t>
  </si>
  <si>
    <t>254727853832</t>
  </si>
  <si>
    <t>Gilbert M Gitau</t>
  </si>
  <si>
    <t>KE-THA-2107-29676</t>
  </si>
  <si>
    <t>29th July,2021</t>
  </si>
  <si>
    <t>Arthur Arthur Morris</t>
  </si>
  <si>
    <t>22564323</t>
  </si>
  <si>
    <t>724904724</t>
  </si>
  <si>
    <t>254721765878</t>
  </si>
  <si>
    <t>254724904724</t>
  </si>
  <si>
    <t>Kennedy Amiani Anzeze</t>
  </si>
  <si>
    <t>Gilbert Mwendwa</t>
  </si>
  <si>
    <t>KE-KAK-2111-28987</t>
  </si>
  <si>
    <t>23rd November,2021</t>
  </si>
  <si>
    <t>Kepher Mulinya Mtsoli</t>
  </si>
  <si>
    <t>254722641200</t>
  </si>
  <si>
    <t>254721317062</t>
  </si>
  <si>
    <t>Kakamega South</t>
  </si>
  <si>
    <t>Ivonda</t>
  </si>
  <si>
    <t>Lusui</t>
  </si>
  <si>
    <t>KE-BUN-2201-29004</t>
  </si>
  <si>
    <t>5th December,2021</t>
  </si>
  <si>
    <t>10th January,2022</t>
  </si>
  <si>
    <t>Elizabeth Gakuo Osidiana</t>
  </si>
  <si>
    <t>1165517</t>
  </si>
  <si>
    <t>0726627162</t>
  </si>
  <si>
    <t>0733614736</t>
  </si>
  <si>
    <t>Bungoma South</t>
  </si>
  <si>
    <t>Namurembe</t>
  </si>
  <si>
    <t>KE-KAK-2012-28977</t>
  </si>
  <si>
    <t>15th October,2020</t>
  </si>
  <si>
    <t>17th December,2020</t>
  </si>
  <si>
    <t>Mohamed Wapiria Mukopi</t>
  </si>
  <si>
    <t>4241967</t>
  </si>
  <si>
    <t>254712311368</t>
  </si>
  <si>
    <t>254723593902</t>
  </si>
  <si>
    <t>Lusumu</t>
  </si>
  <si>
    <t>Butieri</t>
  </si>
  <si>
    <t>KE-BUN-1807-17865</t>
  </si>
  <si>
    <t>12th January,2018</t>
  </si>
  <si>
    <t>Misiko Gresss Nasimiyu</t>
  </si>
  <si>
    <t>727762054</t>
  </si>
  <si>
    <t>701006743</t>
  </si>
  <si>
    <t>Sakwa</t>
  </si>
  <si>
    <t>728998455</t>
  </si>
  <si>
    <t>KE-BUN-1807-17863</t>
  </si>
  <si>
    <t>Nasong'O Phaustine Nambengele</t>
  </si>
  <si>
    <t>725381224</t>
  </si>
  <si>
    <t>797234885</t>
  </si>
  <si>
    <t>Kitai</t>
  </si>
  <si>
    <t>Namawanga</t>
  </si>
  <si>
    <t>KE-TRA-1804-17862</t>
  </si>
  <si>
    <t>22nd February,2018</t>
  </si>
  <si>
    <t>Odiaga Gladys</t>
  </si>
  <si>
    <t>674417</t>
  </si>
  <si>
    <t>721676498</t>
  </si>
  <si>
    <t>KE-BUN-1812-24872</t>
  </si>
  <si>
    <t>Teka Efa Asiko</t>
  </si>
  <si>
    <t>1948406</t>
  </si>
  <si>
    <t>720579831</t>
  </si>
  <si>
    <t>254728998455</t>
  </si>
  <si>
    <t>KE-KAK-2005-27247</t>
  </si>
  <si>
    <t>2nd May,2020</t>
  </si>
  <si>
    <t>25th May,2020</t>
  </si>
  <si>
    <t>Patrick Wanjala Odunga</t>
  </si>
  <si>
    <t>5649268</t>
  </si>
  <si>
    <t>254723124585</t>
  </si>
  <si>
    <t>KE-BUN-2005-27237</t>
  </si>
  <si>
    <t>4th May,2020</t>
  </si>
  <si>
    <t>Florence Khayanga Kulecho</t>
  </si>
  <si>
    <t>1444765</t>
  </si>
  <si>
    <t>254722917939</t>
  </si>
  <si>
    <t>Lungai</t>
  </si>
  <si>
    <t>KE-KAK-2012-25891</t>
  </si>
  <si>
    <t>25th October,2020</t>
  </si>
  <si>
    <t>9th December,2020</t>
  </si>
  <si>
    <t>Aggrey Luther Opele</t>
  </si>
  <si>
    <t>14552177</t>
  </si>
  <si>
    <t>254721799287</t>
  </si>
  <si>
    <t>254723707243</t>
  </si>
  <si>
    <t>Lwanda</t>
  </si>
  <si>
    <t>Nguvuli</t>
  </si>
  <si>
    <t>KE-KAK-1705-17859</t>
  </si>
  <si>
    <t>Okong'O Moses Moses</t>
  </si>
  <si>
    <t>87654</t>
  </si>
  <si>
    <t>72669772</t>
  </si>
  <si>
    <t>Shianda</t>
  </si>
  <si>
    <t>Malimali</t>
  </si>
  <si>
    <t>KE-KAK-1912-27246</t>
  </si>
  <si>
    <t>3rd December,2019</t>
  </si>
  <si>
    <t>21st December,2019</t>
  </si>
  <si>
    <t>Johnson Ongeri Masese</t>
  </si>
  <si>
    <t>25164938</t>
  </si>
  <si>
    <t>254720058517</t>
  </si>
  <si>
    <t>Shikoti East</t>
  </si>
  <si>
    <t>Eshungulu</t>
  </si>
  <si>
    <t>KE-KAK-1710-17858</t>
  </si>
  <si>
    <t>10th June,2017</t>
  </si>
  <si>
    <t>Waithera Mirriam</t>
  </si>
  <si>
    <t>23161838</t>
  </si>
  <si>
    <t>792761048</t>
  </si>
  <si>
    <t>East Kabras</t>
  </si>
  <si>
    <t>Iule</t>
  </si>
  <si>
    <t>KE-KAK-1708-17857</t>
  </si>
  <si>
    <t>Kisiangani Paul Nyongesa</t>
  </si>
  <si>
    <t>13535121</t>
  </si>
  <si>
    <t>722935564</t>
  </si>
  <si>
    <t>Shamberere</t>
  </si>
  <si>
    <t>Okumu</t>
  </si>
  <si>
    <t>KE-KAK-1810-27861</t>
  </si>
  <si>
    <t>Carolyne Sogoni Gishenga</t>
  </si>
  <si>
    <t>22529830</t>
  </si>
  <si>
    <t>702294928</t>
  </si>
  <si>
    <t>782606881</t>
  </si>
  <si>
    <t>Ishanji</t>
  </si>
  <si>
    <t>KE-KAK-1806-17866</t>
  </si>
  <si>
    <t>Roselyne Inyangala S</t>
  </si>
  <si>
    <t>471149</t>
  </si>
  <si>
    <t>722847953</t>
  </si>
  <si>
    <t>Emusonga</t>
  </si>
  <si>
    <t>KE-KAK-2201-28997</t>
  </si>
  <si>
    <t>15th December,2021</t>
  </si>
  <si>
    <t>23rd January,2022</t>
  </si>
  <si>
    <t>Shilavula Gregory Andove</t>
  </si>
  <si>
    <t>5628556</t>
  </si>
  <si>
    <t>254721839451</t>
  </si>
  <si>
    <t>254712925669</t>
  </si>
  <si>
    <t>South Busotsot</t>
  </si>
  <si>
    <t>Shiamboko</t>
  </si>
  <si>
    <t>KE-BUN-2205-29003</t>
  </si>
  <si>
    <t>15th April,2022</t>
  </si>
  <si>
    <t>25th May,2022</t>
  </si>
  <si>
    <t>Magret Wakhungu Wanjiku</t>
  </si>
  <si>
    <t>6517004</t>
  </si>
  <si>
    <t>0700315906</t>
  </si>
  <si>
    <t>0748023090</t>
  </si>
  <si>
    <t>Ndivisi</t>
  </si>
  <si>
    <t>Marinda</t>
  </si>
  <si>
    <t>KE-KAK-2103-28982</t>
  </si>
  <si>
    <t>15th December,2020</t>
  </si>
  <si>
    <t>12th March,2021</t>
  </si>
  <si>
    <t>Josephat Kwasira Kwasira</t>
  </si>
  <si>
    <t>254723981964</t>
  </si>
  <si>
    <t>254722477914</t>
  </si>
  <si>
    <t>Khayega</t>
  </si>
  <si>
    <t>Shirulu</t>
  </si>
  <si>
    <t>KE-KAK-2108-28986</t>
  </si>
  <si>
    <t>3rd August,2021</t>
  </si>
  <si>
    <t>17th August,2021</t>
  </si>
  <si>
    <t>Zablon Willimisi Anyula</t>
  </si>
  <si>
    <t>22478681</t>
  </si>
  <si>
    <t>254724817436</t>
  </si>
  <si>
    <t>254725936448</t>
  </si>
  <si>
    <t>KE-KAK-1701-17453</t>
  </si>
  <si>
    <t>John Gesabo Kebati</t>
  </si>
  <si>
    <t>31412494</t>
  </si>
  <si>
    <t>711323304</t>
  </si>
  <si>
    <t>Matende</t>
  </si>
  <si>
    <t>KE-BUN-2003-27238</t>
  </si>
  <si>
    <t>1st February,2020</t>
  </si>
  <si>
    <t>Esther Malomba Makungu</t>
  </si>
  <si>
    <t>16002447</t>
  </si>
  <si>
    <t>254721556327</t>
  </si>
  <si>
    <t>Kanduyi</t>
  </si>
  <si>
    <t>East Sang'Alo</t>
  </si>
  <si>
    <t>Ranje</t>
  </si>
  <si>
    <t>KE-NAN-2212-29018</t>
  </si>
  <si>
    <t>30th October,2022</t>
  </si>
  <si>
    <t>27th December,2022</t>
  </si>
  <si>
    <t>Vilembwa Washington Mahila</t>
  </si>
  <si>
    <t>2302686</t>
  </si>
  <si>
    <t>0719516649</t>
  </si>
  <si>
    <t>0726986858</t>
  </si>
  <si>
    <t>KE-KAK-2112-28996</t>
  </si>
  <si>
    <t>26th December,2021</t>
  </si>
  <si>
    <t>Milimu Agatha Mbalirwa</t>
  </si>
  <si>
    <t>9258875</t>
  </si>
  <si>
    <t>722623117</t>
  </si>
  <si>
    <t>0728354861</t>
  </si>
  <si>
    <t>Kakamega East</t>
  </si>
  <si>
    <t>Isukha</t>
  </si>
  <si>
    <t>Burimbuli</t>
  </si>
  <si>
    <t>KE-KAK-2110-28988</t>
  </si>
  <si>
    <t>15th September,2021</t>
  </si>
  <si>
    <t>2nd October,2021</t>
  </si>
  <si>
    <t>Walter Murumbutsa Malenya</t>
  </si>
  <si>
    <t>254722552463</t>
  </si>
  <si>
    <t>254721217039</t>
  </si>
  <si>
    <t>Elutali</t>
  </si>
  <si>
    <t>KE-UAS-1804-17864</t>
  </si>
  <si>
    <t>Mangira Joseph Murei</t>
  </si>
  <si>
    <t>40676587</t>
  </si>
  <si>
    <t>720713250</t>
  </si>
  <si>
    <t>Kuresiet</t>
  </si>
  <si>
    <t>KE-KIA-1810-23262</t>
  </si>
  <si>
    <t>Chege Paul</t>
  </si>
  <si>
    <t>10974293</t>
  </si>
  <si>
    <t>722675401</t>
  </si>
  <si>
    <t>710554968</t>
  </si>
  <si>
    <t>Githinji</t>
  </si>
  <si>
    <t>708864959</t>
  </si>
  <si>
    <t>KE-KIA-2008-28543</t>
  </si>
  <si>
    <t>3rd August,2020</t>
  </si>
  <si>
    <t>14th August,2020</t>
  </si>
  <si>
    <t>Njoroge David Wakagwe</t>
  </si>
  <si>
    <t>10087641</t>
  </si>
  <si>
    <t>254721238270</t>
  </si>
  <si>
    <t>721238270</t>
  </si>
  <si>
    <t>721791951</t>
  </si>
  <si>
    <t>KE-MUR-1712-27865</t>
  </si>
  <si>
    <t>Margret O Nganga</t>
  </si>
  <si>
    <t>245987</t>
  </si>
  <si>
    <t>728905327</t>
  </si>
  <si>
    <t>KE-MUR-1801-19379</t>
  </si>
  <si>
    <t>Nganga Margaret Muthoni</t>
  </si>
  <si>
    <t>1416500</t>
  </si>
  <si>
    <t>727835931</t>
  </si>
  <si>
    <t>723056497</t>
  </si>
  <si>
    <t>Muigariua</t>
  </si>
  <si>
    <t>KE-MUR-1606-16213</t>
  </si>
  <si>
    <t>Paul Macharia Mbaka</t>
  </si>
  <si>
    <t>1989136</t>
  </si>
  <si>
    <t>720600740</t>
  </si>
  <si>
    <t>Kiangari</t>
  </si>
  <si>
    <t>KE-MUR-1612-15976</t>
  </si>
  <si>
    <t>Laban Mwangi</t>
  </si>
  <si>
    <t>6399327</t>
  </si>
  <si>
    <t>723470917</t>
  </si>
  <si>
    <t>Gachaki</t>
  </si>
  <si>
    <t>KE-MUR-1712-17494</t>
  </si>
  <si>
    <t>Monicah Wambui Mwangi</t>
  </si>
  <si>
    <t>23970931</t>
  </si>
  <si>
    <t>722498007</t>
  </si>
  <si>
    <t>Gutu</t>
  </si>
  <si>
    <t>KE-MUR-1606-16214</t>
  </si>
  <si>
    <t>20407279</t>
  </si>
  <si>
    <t>726953013</t>
  </si>
  <si>
    <t>Kianwe</t>
  </si>
  <si>
    <t>KE-MUR-1611-16945</t>
  </si>
  <si>
    <t>Joel Kiavii Kamau</t>
  </si>
  <si>
    <t>22900521</t>
  </si>
  <si>
    <t>771269272</t>
  </si>
  <si>
    <t>Ikumbi</t>
  </si>
  <si>
    <t>KE-MUR-1611-16946</t>
  </si>
  <si>
    <t>Joel Kibe</t>
  </si>
  <si>
    <t>22140092</t>
  </si>
  <si>
    <t>736183206</t>
  </si>
  <si>
    <t>KE-KIA-1612-16948</t>
  </si>
  <si>
    <t>Philip Nyanjui Muturi</t>
  </si>
  <si>
    <t>6792791</t>
  </si>
  <si>
    <t>707566076</t>
  </si>
  <si>
    <t>Kiruga</t>
  </si>
  <si>
    <t>KE-MUR-1606-16207</t>
  </si>
  <si>
    <t>Prisila Wangui Ndegwa</t>
  </si>
  <si>
    <t>5982350</t>
  </si>
  <si>
    <t>721760269</t>
  </si>
  <si>
    <t>KE-MUR-1701-19377</t>
  </si>
  <si>
    <t>Declined to sign Certificate</t>
  </si>
  <si>
    <t>Nduti Josphat Mwangi</t>
  </si>
  <si>
    <t>360389</t>
  </si>
  <si>
    <t>722492586</t>
  </si>
  <si>
    <t>KE-MUR-1801-19380</t>
  </si>
  <si>
    <t>Kamau David Kinyanjui</t>
  </si>
  <si>
    <t>722451030</t>
  </si>
  <si>
    <t>724297794</t>
  </si>
  <si>
    <t>KE-THA-1801-19381</t>
  </si>
  <si>
    <t>Barine Japhet Kibara</t>
  </si>
  <si>
    <t>725636865</t>
  </si>
  <si>
    <t>735439861</t>
  </si>
  <si>
    <t>Murugi</t>
  </si>
  <si>
    <t>Gatharaki</t>
  </si>
  <si>
    <t>KE-MUR-1811-19388</t>
  </si>
  <si>
    <t>Njenga Geoffrey Mwangi</t>
  </si>
  <si>
    <t>30846597</t>
  </si>
  <si>
    <t>0716612298</t>
  </si>
  <si>
    <t>726399408</t>
  </si>
  <si>
    <t>KE-MUR-1908-26326</t>
  </si>
  <si>
    <t>13th August,2019</t>
  </si>
  <si>
    <t>Andrew Edward Kiarii</t>
  </si>
  <si>
    <t>796501</t>
  </si>
  <si>
    <t>0727644956</t>
  </si>
  <si>
    <t>722751473</t>
  </si>
  <si>
    <t>KE-MUR-1609-17402</t>
  </si>
  <si>
    <t>Dickson Kibe Muritu</t>
  </si>
  <si>
    <t>22617707</t>
  </si>
  <si>
    <t>792824930</t>
  </si>
  <si>
    <t>Their</t>
  </si>
  <si>
    <t>KE-KIA-1608-17424</t>
  </si>
  <si>
    <t>Geoffrey Mungai Nganga</t>
  </si>
  <si>
    <t>122105482</t>
  </si>
  <si>
    <t>701801105</t>
  </si>
  <si>
    <t>Gathi</t>
  </si>
  <si>
    <t>KE-MUR-1804-19383</t>
  </si>
  <si>
    <t>Mwangi Francis</t>
  </si>
  <si>
    <t>9152312</t>
  </si>
  <si>
    <t>722785604</t>
  </si>
  <si>
    <t>KE-MUR-1809-19387</t>
  </si>
  <si>
    <t>Njuguna Luke Mwangi</t>
  </si>
  <si>
    <t>12996298</t>
  </si>
  <si>
    <t>721458023</t>
  </si>
  <si>
    <t>726243399</t>
  </si>
  <si>
    <t>723881684</t>
  </si>
  <si>
    <t>728905337</t>
  </si>
  <si>
    <t>KE-MUR-1808-19385</t>
  </si>
  <si>
    <t>Maina Samuel Kagwanja</t>
  </si>
  <si>
    <t>713585706</t>
  </si>
  <si>
    <t>715674377</t>
  </si>
  <si>
    <t>Mukeuini</t>
  </si>
  <si>
    <t>KE-MUR-1808-19386</t>
  </si>
  <si>
    <t>20th July,2018</t>
  </si>
  <si>
    <t>Kariuki Mathew Kainuri</t>
  </si>
  <si>
    <t>22838666</t>
  </si>
  <si>
    <t>722225711</t>
  </si>
  <si>
    <t>724561187</t>
  </si>
  <si>
    <t>KE-MUR-1901-26322</t>
  </si>
  <si>
    <t>Kiiru Johnson Njau</t>
  </si>
  <si>
    <t>23118604</t>
  </si>
  <si>
    <t>729693420</t>
  </si>
  <si>
    <t>KE-MUR-1812-26321</t>
  </si>
  <si>
    <t>Kimemia Naftali K</t>
  </si>
  <si>
    <t>1990440</t>
  </si>
  <si>
    <t>721667202</t>
  </si>
  <si>
    <t>729835339</t>
  </si>
  <si>
    <t>Mariira</t>
  </si>
  <si>
    <t>Ireguini</t>
  </si>
  <si>
    <t>723905327</t>
  </si>
  <si>
    <t>KE-NYE-1907-26324</t>
  </si>
  <si>
    <t>5th July,2019</t>
  </si>
  <si>
    <t>Mumbi Ruth Njeri</t>
  </si>
  <si>
    <t>1820342</t>
  </si>
  <si>
    <t>0706070996</t>
  </si>
  <si>
    <t>708116536</t>
  </si>
  <si>
    <t>Kianjaini</t>
  </si>
  <si>
    <t>KE-NAI-1910-26327</t>
  </si>
  <si>
    <t>Githaiga Johnson Muchiri</t>
  </si>
  <si>
    <t>+254722695909</t>
  </si>
  <si>
    <t>+254728905327</t>
  </si>
  <si>
    <t>KE-MER-1701-19376</t>
  </si>
  <si>
    <t>16th January,2017</t>
  </si>
  <si>
    <t>Rugiri Lawrence Mungiria</t>
  </si>
  <si>
    <t>2398897</t>
  </si>
  <si>
    <t>+254702974753</t>
  </si>
  <si>
    <t>Taita</t>
  </si>
  <si>
    <t>KE-MUR-1709-19378</t>
  </si>
  <si>
    <t>Maina John Kabue</t>
  </si>
  <si>
    <t>7571523</t>
  </si>
  <si>
    <t>72237335</t>
  </si>
  <si>
    <t>Mirichu</t>
  </si>
  <si>
    <t>KE-MUR-1604-15975</t>
  </si>
  <si>
    <t>John Gakuya Kinyua</t>
  </si>
  <si>
    <t>1776320</t>
  </si>
  <si>
    <t>721250857</t>
  </si>
  <si>
    <t>Gumba</t>
  </si>
  <si>
    <t>KE-KIA-1601-15977</t>
  </si>
  <si>
    <t>Michael Okoth</t>
  </si>
  <si>
    <t>31604522</t>
  </si>
  <si>
    <t>725545796</t>
  </si>
  <si>
    <t>KE-MUR-1605-16211</t>
  </si>
  <si>
    <t>Stanely Njoroge</t>
  </si>
  <si>
    <t>27161783</t>
  </si>
  <si>
    <t>704097358</t>
  </si>
  <si>
    <t>727905327</t>
  </si>
  <si>
    <t>KE-MER-1809-19382</t>
  </si>
  <si>
    <t>Kabururu Francis Kiogora</t>
  </si>
  <si>
    <t>22832707</t>
  </si>
  <si>
    <t>72190442</t>
  </si>
  <si>
    <t>721904423</t>
  </si>
  <si>
    <t>Kibui</t>
  </si>
  <si>
    <t>KE-KAJ-2210-31048</t>
  </si>
  <si>
    <t>Njau Kennedy Gitau</t>
  </si>
  <si>
    <t>29047446</t>
  </si>
  <si>
    <t>0720024086</t>
  </si>
  <si>
    <t>0726220871</t>
  </si>
  <si>
    <t>Ogata rongai</t>
  </si>
  <si>
    <t>Mayor road</t>
  </si>
  <si>
    <t>Haron</t>
  </si>
  <si>
    <t>KE-KAJ-2210-31045</t>
  </si>
  <si>
    <t>Melonye Grace</t>
  </si>
  <si>
    <t>1357783</t>
  </si>
  <si>
    <t>0722689989</t>
  </si>
  <si>
    <t>Barizi garden area</t>
  </si>
  <si>
    <t>KE-KAJ-2210-31050</t>
  </si>
  <si>
    <t>25th July,2022</t>
  </si>
  <si>
    <t>Sabuni Saida</t>
  </si>
  <si>
    <t>7139059</t>
  </si>
  <si>
    <t>0722528489</t>
  </si>
  <si>
    <t>KE-KAJ-2210-31041</t>
  </si>
  <si>
    <t>21st July,2022</t>
  </si>
  <si>
    <t>Choti Thomas Morara</t>
  </si>
  <si>
    <t>11137431</t>
  </si>
  <si>
    <t>0721590461</t>
  </si>
  <si>
    <t>0726245161</t>
  </si>
  <si>
    <t>Nkaimoronya</t>
  </si>
  <si>
    <t>Kamula</t>
  </si>
  <si>
    <t>KE-KAJ-2210-31043</t>
  </si>
  <si>
    <t>23rd June,2022</t>
  </si>
  <si>
    <t>Warida Mary Edith</t>
  </si>
  <si>
    <t>0722688080</t>
  </si>
  <si>
    <t>KE-KAJ-2210-31047</t>
  </si>
  <si>
    <t>Elizabeth Karanja</t>
  </si>
  <si>
    <t>5963383</t>
  </si>
  <si>
    <t>0721916020</t>
  </si>
  <si>
    <t>0722837793</t>
  </si>
  <si>
    <t>Nkai moronya</t>
  </si>
  <si>
    <t>Haron Nyatiti</t>
  </si>
  <si>
    <t>KE-KAJ-2210-31049</t>
  </si>
  <si>
    <t>7th August,2022</t>
  </si>
  <si>
    <t>Njoroge Loise Njoki</t>
  </si>
  <si>
    <t>10715513</t>
  </si>
  <si>
    <t>0721396610</t>
  </si>
  <si>
    <t>0713741629</t>
  </si>
  <si>
    <t>KE-NYA-1610-17624</t>
  </si>
  <si>
    <t>6th April,2016</t>
  </si>
  <si>
    <t>14th October,2016</t>
  </si>
  <si>
    <t>Joel Muchiri</t>
  </si>
  <si>
    <t>723578468</t>
  </si>
  <si>
    <t>Jabini</t>
  </si>
  <si>
    <t>Kanyawa</t>
  </si>
  <si>
    <t>727561499</t>
  </si>
  <si>
    <t>KE-NYA-1602-16054</t>
  </si>
  <si>
    <t>Rosemary Gathoni Munyua</t>
  </si>
  <si>
    <t>722936916</t>
  </si>
  <si>
    <t>Ithigithathi</t>
  </si>
  <si>
    <t>254727561499</t>
  </si>
  <si>
    <t>KE-NYA-1708-21867</t>
  </si>
  <si>
    <t>26th June,2017</t>
  </si>
  <si>
    <t>15th August,2017</t>
  </si>
  <si>
    <t>Ngari Stanley Mwangi</t>
  </si>
  <si>
    <t>4670334</t>
  </si>
  <si>
    <t>722641246</t>
  </si>
  <si>
    <t>763641246</t>
  </si>
  <si>
    <t>KE-NYA-1605-16049</t>
  </si>
  <si>
    <t>Erastus Maina Githenya</t>
  </si>
  <si>
    <t>5945902</t>
  </si>
  <si>
    <t>721560011</t>
  </si>
  <si>
    <t>Kanyiriri</t>
  </si>
  <si>
    <t>KE-NYA-1602-16051</t>
  </si>
  <si>
    <t>Patrick B Kariithi</t>
  </si>
  <si>
    <t>803372</t>
  </si>
  <si>
    <t>729997204</t>
  </si>
  <si>
    <t>KE-NYA-1604-16055</t>
  </si>
  <si>
    <t>Maria Njeri Kariuki</t>
  </si>
  <si>
    <t>6367899</t>
  </si>
  <si>
    <t>723061185</t>
  </si>
  <si>
    <t>Reri</t>
  </si>
  <si>
    <t>KE-LAI-1611-17584</t>
  </si>
  <si>
    <t>Daniel Kabiru Mutoru</t>
  </si>
  <si>
    <t>10877383</t>
  </si>
  <si>
    <t>722245998</t>
  </si>
  <si>
    <t>Liron</t>
  </si>
  <si>
    <t>KE-NYA-1701-27864</t>
  </si>
  <si>
    <t>9th January,2017</t>
  </si>
  <si>
    <t>Kamami Martin Igecha</t>
  </si>
  <si>
    <t>722458141</t>
  </si>
  <si>
    <t>KE-NAN-1810-24611</t>
  </si>
  <si>
    <t>Jepkoech Philister</t>
  </si>
  <si>
    <t>5600957</t>
  </si>
  <si>
    <t>0716698419</t>
  </si>
  <si>
    <t>Henry Lagat</t>
  </si>
  <si>
    <t>788733013</t>
  </si>
  <si>
    <t>KE-NAN-1803-024497</t>
  </si>
  <si>
    <t>Chepkosgei Rose</t>
  </si>
  <si>
    <t>25227511</t>
  </si>
  <si>
    <t>797831498</t>
  </si>
  <si>
    <t>729946389</t>
  </si>
  <si>
    <t>703457053</t>
  </si>
  <si>
    <t>KE-NAN-1810-024595</t>
  </si>
  <si>
    <t>Chebet Diana</t>
  </si>
  <si>
    <t>713537279</t>
  </si>
  <si>
    <t>723246230</t>
  </si>
  <si>
    <t>KE-NAN-1810-24609</t>
  </si>
  <si>
    <t>Cherobon Tecla</t>
  </si>
  <si>
    <t>787149815</t>
  </si>
  <si>
    <t>KE-NAN-1810-27805</t>
  </si>
  <si>
    <t>Keter Sarah Chepchumba</t>
  </si>
  <si>
    <t>702177630</t>
  </si>
  <si>
    <t>KE-NAN-1810-27811</t>
  </si>
  <si>
    <t>Janet Bor</t>
  </si>
  <si>
    <t>708400608</t>
  </si>
  <si>
    <t>708400678</t>
  </si>
  <si>
    <t>KE-THA-1710-21896</t>
  </si>
  <si>
    <t>Mutegi Jackline Mugai</t>
  </si>
  <si>
    <t>5095243</t>
  </si>
  <si>
    <t>722358157</t>
  </si>
  <si>
    <t>704833441</t>
  </si>
  <si>
    <t>Henry Mutwiri</t>
  </si>
  <si>
    <t>254713823049</t>
  </si>
  <si>
    <t>KE-MOM-1806-23928</t>
  </si>
  <si>
    <t>Ngaruya John Ndegwa</t>
  </si>
  <si>
    <t>34256428</t>
  </si>
  <si>
    <t>733810567</t>
  </si>
  <si>
    <t>Majaoni Sunrise</t>
  </si>
  <si>
    <t>707011925</t>
  </si>
  <si>
    <t>KE-TAI-1905-25999</t>
  </si>
  <si>
    <t>2nd April,2019</t>
  </si>
  <si>
    <t>Mwashimba Pius Mwanjala</t>
  </si>
  <si>
    <t>7420853</t>
  </si>
  <si>
    <t>254724654559</t>
  </si>
  <si>
    <t>Murughua</t>
  </si>
  <si>
    <t>Ramunyi</t>
  </si>
  <si>
    <t>KE-TAI-1710-22562</t>
  </si>
  <si>
    <t>Tingi Wali Florence</t>
  </si>
  <si>
    <t>28236333</t>
  </si>
  <si>
    <t>72623755</t>
  </si>
  <si>
    <t>713037304</t>
  </si>
  <si>
    <t>Vilbenyi</t>
  </si>
  <si>
    <t>KE-KIA-2208-29662</t>
  </si>
  <si>
    <t>31st July,2022</t>
  </si>
  <si>
    <t>18th August,2022</t>
  </si>
  <si>
    <t>Gathiru Florence Njoki</t>
  </si>
  <si>
    <t>7816418</t>
  </si>
  <si>
    <t>0727262454</t>
  </si>
  <si>
    <t>0727760824</t>
  </si>
  <si>
    <t>Kahaaro</t>
  </si>
  <si>
    <t>Hilary</t>
  </si>
  <si>
    <t>KE-KIA-1912-28307</t>
  </si>
  <si>
    <t>Wanjiru Peresh</t>
  </si>
  <si>
    <t>4830925</t>
  </si>
  <si>
    <t>254724059684</t>
  </si>
  <si>
    <t>Varaniki</t>
  </si>
  <si>
    <t>Hillary Simiyu</t>
  </si>
  <si>
    <t>254796743647</t>
  </si>
  <si>
    <t>KE-KIA-2001-28551</t>
  </si>
  <si>
    <t>Godfrey Gatuota Njoroge</t>
  </si>
  <si>
    <t>12943137</t>
  </si>
  <si>
    <t>254724237989</t>
  </si>
  <si>
    <t>Baraniki</t>
  </si>
  <si>
    <t>KE-THA-1710-19591</t>
  </si>
  <si>
    <t>Njeru Fredrick Munene</t>
  </si>
  <si>
    <t>13356689</t>
  </si>
  <si>
    <t>722552691</t>
  </si>
  <si>
    <t>Ian Mbae</t>
  </si>
  <si>
    <t>254713265654</t>
  </si>
  <si>
    <t>KE-THA-1603-15954</t>
  </si>
  <si>
    <t>27th January,2016</t>
  </si>
  <si>
    <t>17th March,2016</t>
  </si>
  <si>
    <t>Justus Nthiri Mbungu</t>
  </si>
  <si>
    <t>5087219</t>
  </si>
  <si>
    <t>724710692</t>
  </si>
  <si>
    <t>Rwezamugwe</t>
  </si>
  <si>
    <t>KE-MER-1709-27741</t>
  </si>
  <si>
    <t>Imanyara John Kirimi</t>
  </si>
  <si>
    <t>21460827</t>
  </si>
  <si>
    <t>724406627</t>
  </si>
  <si>
    <t>254724104697</t>
  </si>
  <si>
    <t>KE-MER-1907-25674</t>
  </si>
  <si>
    <t>Inyingi Jacinta Karuki</t>
  </si>
  <si>
    <t>435549</t>
  </si>
  <si>
    <t>729272847</t>
  </si>
  <si>
    <t>721759493</t>
  </si>
  <si>
    <t>Miuene</t>
  </si>
  <si>
    <t>724104697</t>
  </si>
  <si>
    <t>KE-MER-1804-21840</t>
  </si>
  <si>
    <t>15th February,2018</t>
  </si>
  <si>
    <t>5th April,2018</t>
  </si>
  <si>
    <t>Kirimi Magret Ndegi</t>
  </si>
  <si>
    <t>9678931</t>
  </si>
  <si>
    <t>727502595</t>
  </si>
  <si>
    <t>721992805</t>
  </si>
  <si>
    <t>KE-EMB-2003-27775</t>
  </si>
  <si>
    <t>20th February,2020</t>
  </si>
  <si>
    <t>23rd March,2020</t>
  </si>
  <si>
    <t>Munyi Daniel Njue</t>
  </si>
  <si>
    <t>254723076318</t>
  </si>
  <si>
    <t>Kagaari North West</t>
  </si>
  <si>
    <t>Mugui</t>
  </si>
  <si>
    <t>KE-VIH-1802-18694</t>
  </si>
  <si>
    <t>Ronald Muhando Ovamba</t>
  </si>
  <si>
    <t>38914</t>
  </si>
  <si>
    <t>721359388</t>
  </si>
  <si>
    <t>789866758</t>
  </si>
  <si>
    <t>Kindundu</t>
  </si>
  <si>
    <t>Isaac Odamba</t>
  </si>
  <si>
    <t>717663613</t>
  </si>
  <si>
    <t>KE-VIH-1803-18693</t>
  </si>
  <si>
    <t>John Lukamo Indakisa</t>
  </si>
  <si>
    <t>10011014</t>
  </si>
  <si>
    <t>722890467</t>
  </si>
  <si>
    <t>722264805</t>
  </si>
  <si>
    <t>KE-VIH-1809-18708</t>
  </si>
  <si>
    <t>John Mwando Oganda</t>
  </si>
  <si>
    <t>1322577</t>
  </si>
  <si>
    <t>733779578</t>
  </si>
  <si>
    <t>Central Maragoli</t>
  </si>
  <si>
    <t>798307910</t>
  </si>
  <si>
    <t>KE-VIH-1809-18709</t>
  </si>
  <si>
    <t>Rose Muhando</t>
  </si>
  <si>
    <t>832698</t>
  </si>
  <si>
    <t>722425514</t>
  </si>
  <si>
    <t>Esava North</t>
  </si>
  <si>
    <t>Sibalo</t>
  </si>
  <si>
    <t>KE-NAN-2212-26510</t>
  </si>
  <si>
    <t>26th November,2022</t>
  </si>
  <si>
    <t>21st December,2022</t>
  </si>
  <si>
    <t>Biwott John</t>
  </si>
  <si>
    <t>1221445</t>
  </si>
  <si>
    <t>0729150277</t>
  </si>
  <si>
    <t>0736603776</t>
  </si>
  <si>
    <t>Kipchabo</t>
  </si>
  <si>
    <t>Kelvin Kimutai</t>
  </si>
  <si>
    <t>Isaac Sang</t>
  </si>
  <si>
    <t>KE-NAN-2010-28520</t>
  </si>
  <si>
    <t>22nd September,2020</t>
  </si>
  <si>
    <t>Yator Janeth</t>
  </si>
  <si>
    <t>1367054</t>
  </si>
  <si>
    <t>254713704241</t>
  </si>
  <si>
    <t>Kambi fire</t>
  </si>
  <si>
    <t>KE-NAN-2202-26506</t>
  </si>
  <si>
    <t>Patrick Togom</t>
  </si>
  <si>
    <t>0446790</t>
  </si>
  <si>
    <t>0748514538</t>
  </si>
  <si>
    <t>Kokwet</t>
  </si>
  <si>
    <t>Chepketei</t>
  </si>
  <si>
    <t>KE-NAN-2011-28740</t>
  </si>
  <si>
    <t>17th October,2020</t>
  </si>
  <si>
    <t>7th November,2020</t>
  </si>
  <si>
    <t>Kurgat Rebecca</t>
  </si>
  <si>
    <t>10030290</t>
  </si>
  <si>
    <t>254720289391</t>
  </si>
  <si>
    <t>KE-NAN-2106-26499</t>
  </si>
  <si>
    <t>26th October,2020</t>
  </si>
  <si>
    <t>Taragon Evarylne</t>
  </si>
  <si>
    <t>12828987</t>
  </si>
  <si>
    <t>254726211264</t>
  </si>
  <si>
    <t>Kabirsang</t>
  </si>
  <si>
    <t>Chesuwe</t>
  </si>
  <si>
    <t>KE-NAN-2208-26508</t>
  </si>
  <si>
    <t>17th May,2022</t>
  </si>
  <si>
    <t>22nd August,2022</t>
  </si>
  <si>
    <t>Kamarey Elizebah</t>
  </si>
  <si>
    <t>0718200326</t>
  </si>
  <si>
    <t>Mosoriot</t>
  </si>
  <si>
    <t>KE-NAN-2210-26509</t>
  </si>
  <si>
    <t>6th October,2022</t>
  </si>
  <si>
    <t>Mukawale Edward Muhavi</t>
  </si>
  <si>
    <t>009982</t>
  </si>
  <si>
    <t>0727394602</t>
  </si>
  <si>
    <t>0735603924</t>
  </si>
  <si>
    <t>Shamaghogho</t>
  </si>
  <si>
    <t>Kamunono</t>
  </si>
  <si>
    <t>KE-NAN-2205-26507</t>
  </si>
  <si>
    <t>21st March,2022</t>
  </si>
  <si>
    <t>6th May,2022</t>
  </si>
  <si>
    <t>Lel Loice Jeruto</t>
  </si>
  <si>
    <t>21635788</t>
  </si>
  <si>
    <t>0722583075</t>
  </si>
  <si>
    <t>0739391886</t>
  </si>
  <si>
    <t>Tabarin</t>
  </si>
  <si>
    <t>KE-KIR-1603-16750</t>
  </si>
  <si>
    <t>Jack Martin Murimi</t>
  </si>
  <si>
    <t>2143600</t>
  </si>
  <si>
    <t>729031493</t>
  </si>
  <si>
    <t>Gichugu</t>
  </si>
  <si>
    <t>Githucu</t>
  </si>
  <si>
    <t>KE-KIR-1604-16751</t>
  </si>
  <si>
    <t>Peterson Munene</t>
  </si>
  <si>
    <t>28436314</t>
  </si>
  <si>
    <t>723962214</t>
  </si>
  <si>
    <t>Kathiru-Ini</t>
  </si>
  <si>
    <t>KE-KIR-1601-15943</t>
  </si>
  <si>
    <t>Beth Wambui Muriuki</t>
  </si>
  <si>
    <t>231383</t>
  </si>
  <si>
    <t>726496097</t>
  </si>
  <si>
    <t>KE-KIR-1603-15948</t>
  </si>
  <si>
    <t>Ann Wanjira Gachoki</t>
  </si>
  <si>
    <t>34281614</t>
  </si>
  <si>
    <t>701501523</t>
  </si>
  <si>
    <t>KE-KIR-1602-15965</t>
  </si>
  <si>
    <t>Purity Muthoni Munene</t>
  </si>
  <si>
    <t>24632016</t>
  </si>
  <si>
    <t>728135989</t>
  </si>
  <si>
    <t>Kiairungu</t>
  </si>
  <si>
    <t>KE-KIR-1602-15967</t>
  </si>
  <si>
    <t>Miriam Nyawira Mathiri</t>
  </si>
  <si>
    <t>2448632</t>
  </si>
  <si>
    <t>725096498</t>
  </si>
  <si>
    <t>Kiarungu</t>
  </si>
  <si>
    <t>KE-KIR-1602-16331</t>
  </si>
  <si>
    <t>Duncan Mwangi Gituto</t>
  </si>
  <si>
    <t>26992926</t>
  </si>
  <si>
    <t>728470263</t>
  </si>
  <si>
    <t>KE-KIR-1602-16332</t>
  </si>
  <si>
    <t>Jane Nyawira Githinji</t>
  </si>
  <si>
    <t>10192926</t>
  </si>
  <si>
    <t>705725199</t>
  </si>
  <si>
    <t>Gitondo</t>
  </si>
  <si>
    <t>KE-KIR-1603-15945</t>
  </si>
  <si>
    <t>David Kinyua Gitari</t>
  </si>
  <si>
    <t>20565444</t>
  </si>
  <si>
    <t>723523529</t>
  </si>
  <si>
    <t>KE-KIR-1602-15946</t>
  </si>
  <si>
    <t>Joseph Githinji Kimaru</t>
  </si>
  <si>
    <t>1396483</t>
  </si>
  <si>
    <t>718884870</t>
  </si>
  <si>
    <t>KE-KIR-1606-16334</t>
  </si>
  <si>
    <t>Jeremiah Bundi Muriithi</t>
  </si>
  <si>
    <t>29442011</t>
  </si>
  <si>
    <t>737904143</t>
  </si>
  <si>
    <t>KE-KAJ-1810-24370</t>
  </si>
  <si>
    <t>Moraa Anastasia</t>
  </si>
  <si>
    <t>724532967</t>
  </si>
  <si>
    <t>Kuku</t>
  </si>
  <si>
    <t>Enkariakronkena</t>
  </si>
  <si>
    <t>Isaiya Moran</t>
  </si>
  <si>
    <t>710750045</t>
  </si>
  <si>
    <t>KE-KAJ-1906-28718</t>
  </si>
  <si>
    <t>Losioki Lepayon</t>
  </si>
  <si>
    <t>729312814</t>
  </si>
  <si>
    <t>Ngabobok Olchoro</t>
  </si>
  <si>
    <t>2547107500045</t>
  </si>
  <si>
    <t>KE-KAJ-1906-28719</t>
  </si>
  <si>
    <t>Rose Isaya</t>
  </si>
  <si>
    <t>705782965</t>
  </si>
  <si>
    <t>Olchoro</t>
  </si>
  <si>
    <t>Upper Olchoro</t>
  </si>
  <si>
    <t>KE-KAJ-1712-22597</t>
  </si>
  <si>
    <t>Kibe James</t>
  </si>
  <si>
    <t>495768</t>
  </si>
  <si>
    <t>72705603</t>
  </si>
  <si>
    <t>Ngarongena</t>
  </si>
  <si>
    <t>KE-KAJ-1906-28720</t>
  </si>
  <si>
    <t>28th March,2019</t>
  </si>
  <si>
    <t>21st June,2019</t>
  </si>
  <si>
    <t>Merin John</t>
  </si>
  <si>
    <t>718077700</t>
  </si>
  <si>
    <t>KE-KAJ-1906-27851</t>
  </si>
  <si>
    <t>Olekima Joel</t>
  </si>
  <si>
    <t>254700917493</t>
  </si>
  <si>
    <t>Impiron</t>
  </si>
  <si>
    <t>KE-KER-2004-24927</t>
  </si>
  <si>
    <t>2nd March,2020</t>
  </si>
  <si>
    <t>6th April,2020</t>
  </si>
  <si>
    <t>Chepkwony Emmy</t>
  </si>
  <si>
    <t>21030278</t>
  </si>
  <si>
    <t>254796554487</t>
  </si>
  <si>
    <t>Jackson Chepkwony</t>
  </si>
  <si>
    <t>791500677</t>
  </si>
  <si>
    <t>KE-KER-2106-26186</t>
  </si>
  <si>
    <t>20th March,2021</t>
  </si>
  <si>
    <t>28th June,2021</t>
  </si>
  <si>
    <t>Ngeno Allan</t>
  </si>
  <si>
    <t>29216605</t>
  </si>
  <si>
    <t>254715154170</t>
  </si>
  <si>
    <t>254720147762</t>
  </si>
  <si>
    <t>Chebwagan</t>
  </si>
  <si>
    <t>KE-KIR-1805-17868</t>
  </si>
  <si>
    <t>Muthie Kiragu Samuel</t>
  </si>
  <si>
    <t>6061158</t>
  </si>
  <si>
    <t>721595230</t>
  </si>
  <si>
    <t>Rubari</t>
  </si>
  <si>
    <t>KE-KIR-1808-17869</t>
  </si>
  <si>
    <t>Waweru Karimi John</t>
  </si>
  <si>
    <t>1019421</t>
  </si>
  <si>
    <t>723930609</t>
  </si>
  <si>
    <t>725685146</t>
  </si>
  <si>
    <t>716343611</t>
  </si>
  <si>
    <t>KE-KIR-1808-17870</t>
  </si>
  <si>
    <t>18th June,2018</t>
  </si>
  <si>
    <t>Mararo Gachoki John</t>
  </si>
  <si>
    <t>720955304</t>
  </si>
  <si>
    <t>718823417</t>
  </si>
  <si>
    <t>KE-KIR-1904-26864</t>
  </si>
  <si>
    <t>2nd March,2019</t>
  </si>
  <si>
    <t>Mureithi Kabata John</t>
  </si>
  <si>
    <t>2906194</t>
  </si>
  <si>
    <t>254724662775</t>
  </si>
  <si>
    <t>Kirunda</t>
  </si>
  <si>
    <t>KE-KIR-1904-26868</t>
  </si>
  <si>
    <t>Karani Mutugi John</t>
  </si>
  <si>
    <t>36362913</t>
  </si>
  <si>
    <t>254724216765</t>
  </si>
  <si>
    <t>KE-KIR-1603-15950</t>
  </si>
  <si>
    <t>George Maina K</t>
  </si>
  <si>
    <t>23554624</t>
  </si>
  <si>
    <t>725934640</t>
  </si>
  <si>
    <t>KE-KIR-1607-15951</t>
  </si>
  <si>
    <t>8th June,2016</t>
  </si>
  <si>
    <t>28th July,2016</t>
  </si>
  <si>
    <t>Daniel Muriuki</t>
  </si>
  <si>
    <t>13562635</t>
  </si>
  <si>
    <t>726616864</t>
  </si>
  <si>
    <t>Gatwe</t>
  </si>
  <si>
    <t>KE-KIR-1602-15952</t>
  </si>
  <si>
    <t>Francis Wanjohi Kimotho</t>
  </si>
  <si>
    <t>13839516</t>
  </si>
  <si>
    <t>727205109</t>
  </si>
  <si>
    <t>Gathuthuma</t>
  </si>
  <si>
    <t>KE-KIR-1906-27134</t>
  </si>
  <si>
    <t>11th May,2019</t>
  </si>
  <si>
    <t>Magret Karubiu Wanjiku</t>
  </si>
  <si>
    <t>10849551</t>
  </si>
  <si>
    <t>0721317845</t>
  </si>
  <si>
    <t>710424336</t>
  </si>
  <si>
    <t>KE-KIR-1905-26865</t>
  </si>
  <si>
    <t>Mwaniki Karimi Joseph</t>
  </si>
  <si>
    <t>3267824</t>
  </si>
  <si>
    <t>254723555322</t>
  </si>
  <si>
    <t>KE-KIR-1606-15968</t>
  </si>
  <si>
    <t>Samuel Mugo</t>
  </si>
  <si>
    <t>14651296</t>
  </si>
  <si>
    <t>789560410</t>
  </si>
  <si>
    <t>Kathuthuma</t>
  </si>
  <si>
    <t>KE-KIR-1612-17867</t>
  </si>
  <si>
    <t>Karonje Murugi Thomas</t>
  </si>
  <si>
    <t>724281466</t>
  </si>
  <si>
    <t>723988040</t>
  </si>
  <si>
    <t>KE-KIR-1805-17872</t>
  </si>
  <si>
    <t>29th March,2018</t>
  </si>
  <si>
    <t>Mwaniki Mwangi David</t>
  </si>
  <si>
    <t>21337622</t>
  </si>
  <si>
    <t>723330995</t>
  </si>
  <si>
    <t>Thaita</t>
  </si>
  <si>
    <t>KE-KIR-1805-17871</t>
  </si>
  <si>
    <t>Matere Nyagah Anthony</t>
  </si>
  <si>
    <t>720977320</t>
  </si>
  <si>
    <t>KE-KIR-1906-27141</t>
  </si>
  <si>
    <t>Gichira Githinji John</t>
  </si>
  <si>
    <t>254722135519</t>
  </si>
  <si>
    <t>Kangai</t>
  </si>
  <si>
    <t>Komboini</t>
  </si>
  <si>
    <t>KE-MAC-1912-27835</t>
  </si>
  <si>
    <t>10th December,2019</t>
  </si>
  <si>
    <t>Ndunge Justine Wayua</t>
  </si>
  <si>
    <t>36177724</t>
  </si>
  <si>
    <t>254712223215</t>
  </si>
  <si>
    <t>Kasolongo</t>
  </si>
  <si>
    <t>Jackson Muia Mutiso</t>
  </si>
  <si>
    <t>254726974814</t>
  </si>
  <si>
    <t>KE-MER-2110-29685</t>
  </si>
  <si>
    <t>14th October,2021</t>
  </si>
  <si>
    <t>Kinoti Rose Kagwiria</t>
  </si>
  <si>
    <t>24381593</t>
  </si>
  <si>
    <t>726974814</t>
  </si>
  <si>
    <t>254726450911</t>
  </si>
  <si>
    <t>254724956812</t>
  </si>
  <si>
    <t>Kongogacheke</t>
  </si>
  <si>
    <t>KE-KAJ-2007-29076</t>
  </si>
  <si>
    <t>Njambi Esther</t>
  </si>
  <si>
    <t>254727176670</t>
  </si>
  <si>
    <t>St.Patrick</t>
  </si>
  <si>
    <t>KE-KIA-2206-29057</t>
  </si>
  <si>
    <t>22nd June,2022</t>
  </si>
  <si>
    <t>Njoroge John Karumbi</t>
  </si>
  <si>
    <t>1868690</t>
  </si>
  <si>
    <t>0722882367</t>
  </si>
  <si>
    <t>0736882367</t>
  </si>
  <si>
    <t>KE-MUR-1812-24905</t>
  </si>
  <si>
    <t>Maina Nancy Nyambura</t>
  </si>
  <si>
    <t>724801441</t>
  </si>
  <si>
    <t>727270703</t>
  </si>
  <si>
    <t>KE-SAM-2002-28839</t>
  </si>
  <si>
    <t>George Malaluan</t>
  </si>
  <si>
    <t>4186037</t>
  </si>
  <si>
    <t>254700883774</t>
  </si>
  <si>
    <t>721552531</t>
  </si>
  <si>
    <t>Samburu East</t>
  </si>
  <si>
    <t>Waso East</t>
  </si>
  <si>
    <t>Ldergesi</t>
  </si>
  <si>
    <t>James</t>
  </si>
  <si>
    <t>KE-SAM-2106-27030</t>
  </si>
  <si>
    <t>16th June,2021</t>
  </si>
  <si>
    <t>26th June,2021</t>
  </si>
  <si>
    <t>Lenduda Joseph Mureibie</t>
  </si>
  <si>
    <t>254725015030</t>
  </si>
  <si>
    <t>254706256634</t>
  </si>
  <si>
    <t>Kelele</t>
  </si>
  <si>
    <t>KE-UAS-1802-20679</t>
  </si>
  <si>
    <t>Charagat Helen Helen</t>
  </si>
  <si>
    <t>721389882</t>
  </si>
  <si>
    <t>723790231</t>
  </si>
  <si>
    <t>Kapkaren</t>
  </si>
  <si>
    <t>KE-NYA-1812-26124</t>
  </si>
  <si>
    <t>Gatehi Michael Kibe</t>
  </si>
  <si>
    <t>953225</t>
  </si>
  <si>
    <t>254711325804</t>
  </si>
  <si>
    <t>Pasenga</t>
  </si>
  <si>
    <t>James Kingori Chege</t>
  </si>
  <si>
    <t>James Kingori</t>
  </si>
  <si>
    <t>254724568559</t>
  </si>
  <si>
    <t>KE-NAK-1912-27417</t>
  </si>
  <si>
    <t>3rd November,2019</t>
  </si>
  <si>
    <t>8th December,2019</t>
  </si>
  <si>
    <t>Moses Ngari</t>
  </si>
  <si>
    <t>42743778</t>
  </si>
  <si>
    <t>254712052555</t>
  </si>
  <si>
    <t>Maili Kumi</t>
  </si>
  <si>
    <t>KE-NYA-1903-25769</t>
  </si>
  <si>
    <t>Wahome Gedion Kimanja</t>
  </si>
  <si>
    <t>254718221233</t>
  </si>
  <si>
    <t>724568559</t>
  </si>
  <si>
    <t>KE-NAK-1910-27402</t>
  </si>
  <si>
    <t>19th October,2019</t>
  </si>
  <si>
    <t>Wahome Muthoni Magret</t>
  </si>
  <si>
    <t>1392641</t>
  </si>
  <si>
    <t>254728940869</t>
  </si>
  <si>
    <t>KE-NAK-2207-29781</t>
  </si>
  <si>
    <t>18th May,2022</t>
  </si>
  <si>
    <t>28th July,2022</t>
  </si>
  <si>
    <t>Charles Muturi Njogu</t>
  </si>
  <si>
    <t>711409486</t>
  </si>
  <si>
    <t>0716784339</t>
  </si>
  <si>
    <t>Wendo lower</t>
  </si>
  <si>
    <t>KE-NAK-2207-29782</t>
  </si>
  <si>
    <t>10th May,2022</t>
  </si>
  <si>
    <t>John Njoroge Waititi</t>
  </si>
  <si>
    <t>0720474570</t>
  </si>
  <si>
    <t>0727885216</t>
  </si>
  <si>
    <t>Kiamaina- Ola</t>
  </si>
  <si>
    <t>KE-NAK-2207-29780</t>
  </si>
  <si>
    <t>Wangari Ithebu Jane</t>
  </si>
  <si>
    <t>704420765</t>
  </si>
  <si>
    <t>0728770944</t>
  </si>
  <si>
    <t>Wendo -lower</t>
  </si>
  <si>
    <t>KE-NAK-1901-26052</t>
  </si>
  <si>
    <t>10th January,2019</t>
  </si>
  <si>
    <t>Agnes Muraguri</t>
  </si>
  <si>
    <t>22946969</t>
  </si>
  <si>
    <t>722448328</t>
  </si>
  <si>
    <t>725869571</t>
  </si>
  <si>
    <t>Nairobi Area</t>
  </si>
  <si>
    <t>KE-NYA-1903-26123</t>
  </si>
  <si>
    <t>Mukaki Farm Mukaki Farm</t>
  </si>
  <si>
    <t>5599298</t>
  </si>
  <si>
    <t>0724218315</t>
  </si>
  <si>
    <t>Tom</t>
  </si>
  <si>
    <t>KE-NAK-1805-26047</t>
  </si>
  <si>
    <t>12th April,2018</t>
  </si>
  <si>
    <t>5th May,2018</t>
  </si>
  <si>
    <t>Stephen Kuria Mwangi</t>
  </si>
  <si>
    <t>800207</t>
  </si>
  <si>
    <t>722538726</t>
  </si>
  <si>
    <t>Kfa</t>
  </si>
  <si>
    <t>KE-NAK-1807-26046</t>
  </si>
  <si>
    <t>Muthoni Mwangi Pauline</t>
  </si>
  <si>
    <t>729510154</t>
  </si>
  <si>
    <t>722811609</t>
  </si>
  <si>
    <t>Arutani</t>
  </si>
  <si>
    <t>KE-KIS-1804-23467</t>
  </si>
  <si>
    <t>23rd March,2018</t>
  </si>
  <si>
    <t>Truphena Kereu Nyang'Arisa</t>
  </si>
  <si>
    <t>1640246</t>
  </si>
  <si>
    <t>721814494</t>
  </si>
  <si>
    <t>721644931</t>
  </si>
  <si>
    <t>Gucha South</t>
  </si>
  <si>
    <t>KE-NAK-1806-23468</t>
  </si>
  <si>
    <t>25th June,2018</t>
  </si>
  <si>
    <t>Jane Mangera Njeri</t>
  </si>
  <si>
    <t>11715599</t>
  </si>
  <si>
    <t>720644157</t>
  </si>
  <si>
    <t>721564599</t>
  </si>
  <si>
    <t>KE-NYA-1903-25770</t>
  </si>
  <si>
    <t>Kariuki Ann Wangui</t>
  </si>
  <si>
    <t>21221940</t>
  </si>
  <si>
    <t>0721645557</t>
  </si>
  <si>
    <t>KE-NAN-2205-26505</t>
  </si>
  <si>
    <t>11th April,2022</t>
  </si>
  <si>
    <t>11th May,2022</t>
  </si>
  <si>
    <t>Busienei Samuel</t>
  </si>
  <si>
    <t>724401450</t>
  </si>
  <si>
    <t>Kipsigak</t>
  </si>
  <si>
    <t>James koech</t>
  </si>
  <si>
    <t>KE-NYE-1909-26134</t>
  </si>
  <si>
    <t>Muthami Michael Ndungu</t>
  </si>
  <si>
    <t>28252591</t>
  </si>
  <si>
    <t>728768194</t>
  </si>
  <si>
    <t>James Muchira Mwai</t>
  </si>
  <si>
    <t>728494110</t>
  </si>
  <si>
    <t>KE-LAI-2103-27093</t>
  </si>
  <si>
    <t>15th February,2021</t>
  </si>
  <si>
    <t>Kiboi Shandrak Nderitu</t>
  </si>
  <si>
    <t>254722638232</t>
  </si>
  <si>
    <t>254713659294</t>
  </si>
  <si>
    <t>metha</t>
  </si>
  <si>
    <t>KE-NAK-1906-25442</t>
  </si>
  <si>
    <t>Obedi Oira Oyori</t>
  </si>
  <si>
    <t>34766104</t>
  </si>
  <si>
    <t>254795067199</t>
  </si>
  <si>
    <t>Subukis</t>
  </si>
  <si>
    <t>KE-MAC-1712-22028</t>
  </si>
  <si>
    <t>Gakuo Ann Wambui</t>
  </si>
  <si>
    <t>11371736</t>
  </si>
  <si>
    <t>720002523</t>
  </si>
  <si>
    <t>706927939</t>
  </si>
  <si>
    <t>Katani</t>
  </si>
  <si>
    <t>KE-KIT-1706-21994</t>
  </si>
  <si>
    <t>Muasya Elijah Gideon</t>
  </si>
  <si>
    <t>29943230</t>
  </si>
  <si>
    <t>727057901</t>
  </si>
  <si>
    <t>Lawongo</t>
  </si>
  <si>
    <t>254715836763</t>
  </si>
  <si>
    <t>KE-KIR-1811-25247</t>
  </si>
  <si>
    <t>Muriithi Martha Muriithi</t>
  </si>
  <si>
    <t>9302943</t>
  </si>
  <si>
    <t>73467783</t>
  </si>
  <si>
    <t>734677838</t>
  </si>
  <si>
    <t>722325615</t>
  </si>
  <si>
    <t>Githumbu</t>
  </si>
  <si>
    <t>KE-NAK-1908-26689</t>
  </si>
  <si>
    <t>5th August,2019</t>
  </si>
  <si>
    <t>Kishoyan Simon Orket</t>
  </si>
  <si>
    <t>2329970</t>
  </si>
  <si>
    <t>0720627662</t>
  </si>
  <si>
    <t>722335399</t>
  </si>
  <si>
    <t>Kakakinga</t>
  </si>
  <si>
    <t>KE-NYE-2001-28834</t>
  </si>
  <si>
    <t>17th January,2020</t>
  </si>
  <si>
    <t>Thairu Joyce Wanjiru</t>
  </si>
  <si>
    <t>254722290938</t>
  </si>
  <si>
    <t>Kagioini</t>
  </si>
  <si>
    <t>KE-KAJ-1712-27942</t>
  </si>
  <si>
    <t>Kimani Esther Nduta</t>
  </si>
  <si>
    <t>12537902</t>
  </si>
  <si>
    <t>715755511</t>
  </si>
  <si>
    <t>729774048</t>
  </si>
  <si>
    <t>Kianungu</t>
  </si>
  <si>
    <t>KE-KIA-1707-22047</t>
  </si>
  <si>
    <t>25th July,2017</t>
  </si>
  <si>
    <t>Njiru Joyce Wanjiru</t>
  </si>
  <si>
    <t>3108642</t>
  </si>
  <si>
    <t>728448372</t>
  </si>
  <si>
    <t>KE-KIT-1810-31027</t>
  </si>
  <si>
    <t>4th October,2018</t>
  </si>
  <si>
    <t>Muli Mary Kayumbi</t>
  </si>
  <si>
    <t>728031653</t>
  </si>
  <si>
    <t>Ndunguni</t>
  </si>
  <si>
    <t>718484236</t>
  </si>
  <si>
    <t>KE-ISI-2002-28854</t>
  </si>
  <si>
    <t>19th February,2020</t>
  </si>
  <si>
    <t>29th February,2020</t>
  </si>
  <si>
    <t>Eiria Julius Loriuw</t>
  </si>
  <si>
    <t>25097312</t>
  </si>
  <si>
    <t>254710147909</t>
  </si>
  <si>
    <t>Isiolo</t>
  </si>
  <si>
    <t>Attan</t>
  </si>
  <si>
    <t>KE-ISI-2002-28857</t>
  </si>
  <si>
    <t>Lokwang Angelina Namoe</t>
  </si>
  <si>
    <t>26656291</t>
  </si>
  <si>
    <t>254707928752</t>
  </si>
  <si>
    <t>KE-ISI-2003-28867</t>
  </si>
  <si>
    <t>26th February,2020</t>
  </si>
  <si>
    <t>6th March,2020</t>
  </si>
  <si>
    <t>Lerosion Moite Emily</t>
  </si>
  <si>
    <t>22722201</t>
  </si>
  <si>
    <t>254721841849</t>
  </si>
  <si>
    <t>Oldonyiro</t>
  </si>
  <si>
    <t>KE-SAM-2002-28846</t>
  </si>
  <si>
    <t>11th February,2020</t>
  </si>
  <si>
    <t>Reuben Lekaldero</t>
  </si>
  <si>
    <t>861513</t>
  </si>
  <si>
    <t>715739406</t>
  </si>
  <si>
    <t>KE-ISI-2003-28860</t>
  </si>
  <si>
    <t>27th February,2020</t>
  </si>
  <si>
    <t>13th March,2020</t>
  </si>
  <si>
    <t>Lesokoyo Nicholas Loitiptip</t>
  </si>
  <si>
    <t>4199656</t>
  </si>
  <si>
    <t>254726757365</t>
  </si>
  <si>
    <t>Loruko</t>
  </si>
  <si>
    <t>KE-ISI-2003-28863</t>
  </si>
  <si>
    <t>9th March,2020</t>
  </si>
  <si>
    <t>Leteel Julius Raita</t>
  </si>
  <si>
    <t>20741079</t>
  </si>
  <si>
    <t>254720584709</t>
  </si>
  <si>
    <t>Matundai</t>
  </si>
  <si>
    <t>KE-SAM-2002-28841</t>
  </si>
  <si>
    <t>Lokorukoru Esther Sianoi</t>
  </si>
  <si>
    <t>28909177</t>
  </si>
  <si>
    <t>254796005234</t>
  </si>
  <si>
    <t>Ntepes</t>
  </si>
  <si>
    <t>KE-ISI-2003-28864</t>
  </si>
  <si>
    <t>Lekalkul Nanairo Jeniffer</t>
  </si>
  <si>
    <t>254726819583</t>
  </si>
  <si>
    <t>Lekiji</t>
  </si>
  <si>
    <t>KE-SAM-2002-28842</t>
  </si>
  <si>
    <t>13th February,2020</t>
  </si>
  <si>
    <t>23rd February,2020</t>
  </si>
  <si>
    <t>Lekonte Roseline Lejawe</t>
  </si>
  <si>
    <t>13044669</t>
  </si>
  <si>
    <t>254792725768</t>
  </si>
  <si>
    <t>703193991</t>
  </si>
  <si>
    <t>Matakwani</t>
  </si>
  <si>
    <t>KE-SAM-2002-28845</t>
  </si>
  <si>
    <t>24th February,2020</t>
  </si>
  <si>
    <t>Lenkokwai Philip Lenkokwai</t>
  </si>
  <si>
    <t>25072416</t>
  </si>
  <si>
    <t>254710578383</t>
  </si>
  <si>
    <t>714809382</t>
  </si>
  <si>
    <t>Lentanai</t>
  </si>
  <si>
    <t>KE-SAM-2002-28848</t>
  </si>
  <si>
    <t>16th February,2020</t>
  </si>
  <si>
    <t>Lolosoli Tom Sampero</t>
  </si>
  <si>
    <t>254721333524</t>
  </si>
  <si>
    <t>KE-SAM-2002-28852</t>
  </si>
  <si>
    <t>17th February,2020</t>
  </si>
  <si>
    <t>Lolosoli Rebecca Samaria</t>
  </si>
  <si>
    <t>290832</t>
  </si>
  <si>
    <t>254721659717</t>
  </si>
  <si>
    <t>KE-ISI-2002-28853</t>
  </si>
  <si>
    <t>Ekwam Antanas Alamach</t>
  </si>
  <si>
    <t>254720581921</t>
  </si>
  <si>
    <t>Manyatta Zebra</t>
  </si>
  <si>
    <t>KE-SAM-2107-26408</t>
  </si>
  <si>
    <t>30th June,2021</t>
  </si>
  <si>
    <t>15th July,2021</t>
  </si>
  <si>
    <t>Lelesara Catherine Chumpaan</t>
  </si>
  <si>
    <t>254793001639</t>
  </si>
  <si>
    <t>254741169203</t>
  </si>
  <si>
    <t>Mugur</t>
  </si>
  <si>
    <t>KE-SAM-2107-27027</t>
  </si>
  <si>
    <t>1st July,2021</t>
  </si>
  <si>
    <t>Lekushula John Ltumoki</t>
  </si>
  <si>
    <t>254725111018</t>
  </si>
  <si>
    <t>254704100979</t>
  </si>
  <si>
    <t>KMC</t>
  </si>
  <si>
    <t>KE-SAM-2107-26413</t>
  </si>
  <si>
    <t>Lodukiok Kinapu Lodukiok</t>
  </si>
  <si>
    <t>254710842499</t>
  </si>
  <si>
    <t>254702255685</t>
  </si>
  <si>
    <t>Sunoni</t>
  </si>
  <si>
    <t>KE-SAM-2107-27033</t>
  </si>
  <si>
    <t>4th July,2021</t>
  </si>
  <si>
    <t>16th July,2021</t>
  </si>
  <si>
    <t>Leakono Francis Sabaya</t>
  </si>
  <si>
    <t>254727637266</t>
  </si>
  <si>
    <t>254796850980</t>
  </si>
  <si>
    <t>KE-SAM-2107-25106</t>
  </si>
  <si>
    <t>9th July,2021</t>
  </si>
  <si>
    <t>23rd July,2021</t>
  </si>
  <si>
    <t>Ljarau Jackson Leteroi</t>
  </si>
  <si>
    <t>254727273405</t>
  </si>
  <si>
    <t>254705081702</t>
  </si>
  <si>
    <t>Longewan</t>
  </si>
  <si>
    <t>KE-SAM-2107-26405</t>
  </si>
  <si>
    <t>5th July,2021</t>
  </si>
  <si>
    <t>18th July,2021</t>
  </si>
  <si>
    <t>Lenaruti Moses Amy</t>
  </si>
  <si>
    <t>254701132873</t>
  </si>
  <si>
    <t>254704421593</t>
  </si>
  <si>
    <t>Kitobor</t>
  </si>
  <si>
    <t>KE-SAM-2107-26406</t>
  </si>
  <si>
    <t>Roindi Philip Lolmodooni</t>
  </si>
  <si>
    <t>254722830746</t>
  </si>
  <si>
    <t>254727432256</t>
  </si>
  <si>
    <t>Ntaduarai</t>
  </si>
  <si>
    <t>KE-SAM-2107-25105</t>
  </si>
  <si>
    <t>7th July,2021</t>
  </si>
  <si>
    <t>Ledonyo Jeneri Lengwana</t>
  </si>
  <si>
    <t>254728902282</t>
  </si>
  <si>
    <t>254716482205</t>
  </si>
  <si>
    <t>KE-SAM-2107-25107</t>
  </si>
  <si>
    <t>8th July,2021</t>
  </si>
  <si>
    <t>22nd July,2021</t>
  </si>
  <si>
    <t>Lemiranit Saidimu Lemiranit</t>
  </si>
  <si>
    <t>254705543775</t>
  </si>
  <si>
    <t>254703920557</t>
  </si>
  <si>
    <t>KE-SAM-2107-27047</t>
  </si>
  <si>
    <t>10th July,2021</t>
  </si>
  <si>
    <t>Kisapei Kai Kisapei</t>
  </si>
  <si>
    <t>254701780820</t>
  </si>
  <si>
    <t>254790337106</t>
  </si>
  <si>
    <t>Ramurk</t>
  </si>
  <si>
    <t>KE-SAM-2107-26411</t>
  </si>
  <si>
    <t>11th July,2021</t>
  </si>
  <si>
    <t>24th July,2021</t>
  </si>
  <si>
    <t>Dola Francis Leakono</t>
  </si>
  <si>
    <t>254717697429</t>
  </si>
  <si>
    <t>254792972128</t>
  </si>
  <si>
    <t>Lmari</t>
  </si>
  <si>
    <t>KE-BAR-2107-25098</t>
  </si>
  <si>
    <t>Sanduku Peter Kisur</t>
  </si>
  <si>
    <t>254727743907</t>
  </si>
  <si>
    <t>254796168641</t>
  </si>
  <si>
    <t>Baringo central</t>
  </si>
  <si>
    <t>Cherelsosoin</t>
  </si>
  <si>
    <t>KE-BAR-2107-27049</t>
  </si>
  <si>
    <t>12th July,2021</t>
  </si>
  <si>
    <t>25th July,2021</t>
  </si>
  <si>
    <t>Abure Joel Kipturu</t>
  </si>
  <si>
    <t>254621692664</t>
  </si>
  <si>
    <t>254719859484</t>
  </si>
  <si>
    <t>Kiptaru</t>
  </si>
  <si>
    <t>KE-BAR-2107-25097</t>
  </si>
  <si>
    <t>26th July,2021</t>
  </si>
  <si>
    <t>Amoni Isaac Nambair</t>
  </si>
  <si>
    <t>254722442269</t>
  </si>
  <si>
    <t>254711579777</t>
  </si>
  <si>
    <t>Cherel</t>
  </si>
  <si>
    <t>KE-SAM-2107-25111</t>
  </si>
  <si>
    <t>28th July,2021</t>
  </si>
  <si>
    <t>Machan Paul Lolmodooni</t>
  </si>
  <si>
    <t>254711321697</t>
  </si>
  <si>
    <t>254712744530</t>
  </si>
  <si>
    <t>KE-SAM-2107-25108</t>
  </si>
  <si>
    <t>Lesirima Hellen Samarin</t>
  </si>
  <si>
    <t>254722817806</t>
  </si>
  <si>
    <t>254718448794</t>
  </si>
  <si>
    <t>Loosuk</t>
  </si>
  <si>
    <t>KE-SAM-2107-27036</t>
  </si>
  <si>
    <t>17th July,2021</t>
  </si>
  <si>
    <t>30th July,2021</t>
  </si>
  <si>
    <t>Loosenge Paul Kilamoi</t>
  </si>
  <si>
    <t>254113408256</t>
  </si>
  <si>
    <t>254746859221</t>
  </si>
  <si>
    <t>Lpiira</t>
  </si>
  <si>
    <t>KE-KIA-2108-25116</t>
  </si>
  <si>
    <t>2nd August,2021</t>
  </si>
  <si>
    <t>12th August,2021</t>
  </si>
  <si>
    <t>Ochieng Francis Xavier</t>
  </si>
  <si>
    <t>254714693299</t>
  </si>
  <si>
    <t>254714693301</t>
  </si>
  <si>
    <t>Jkuat</t>
  </si>
  <si>
    <t>KE-ISI-2011-29477</t>
  </si>
  <si>
    <t>Paris Lekerimui Elijah</t>
  </si>
  <si>
    <t>24841840</t>
  </si>
  <si>
    <t>254726087091</t>
  </si>
  <si>
    <t>254700485264</t>
  </si>
  <si>
    <t>KE-SAM-2001-29500</t>
  </si>
  <si>
    <t>9th December,2019</t>
  </si>
  <si>
    <t>Leuria Daniel Lbebiyo</t>
  </si>
  <si>
    <t>32240045</t>
  </si>
  <si>
    <t>254794534736</t>
  </si>
  <si>
    <t>254112599263</t>
  </si>
  <si>
    <t>Archers post</t>
  </si>
  <si>
    <t>Lorubae</t>
  </si>
  <si>
    <t>KE-ISI-2011-29480</t>
  </si>
  <si>
    <t>8th November,2020</t>
  </si>
  <si>
    <t>Lemantile Lemantile Lobsah</t>
  </si>
  <si>
    <t>8052183</t>
  </si>
  <si>
    <t>254724018610</t>
  </si>
  <si>
    <t>254725177116</t>
  </si>
  <si>
    <t>Purkurku</t>
  </si>
  <si>
    <t>KE-ISI-2011-29476</t>
  </si>
  <si>
    <t>19th October,2020</t>
  </si>
  <si>
    <t>Lolchuragi Lolchuragi Nicholas</t>
  </si>
  <si>
    <t>28282321</t>
  </si>
  <si>
    <t>254727996787</t>
  </si>
  <si>
    <t>254719170466</t>
  </si>
  <si>
    <t>KE-ISI-2011-29482</t>
  </si>
  <si>
    <t>16th October,2020</t>
  </si>
  <si>
    <t>2nd November,2020</t>
  </si>
  <si>
    <t>Sedeyo Leparmarai Paul</t>
  </si>
  <si>
    <t>22228860</t>
  </si>
  <si>
    <t>254700720585</t>
  </si>
  <si>
    <t>254768499083</t>
  </si>
  <si>
    <t>Raap</t>
  </si>
  <si>
    <t>KE-ISI-2011-29487</t>
  </si>
  <si>
    <t>20th October,2020</t>
  </si>
  <si>
    <t>Wario Wario Cyril</t>
  </si>
  <si>
    <t>9432095</t>
  </si>
  <si>
    <t>254724389875</t>
  </si>
  <si>
    <t>254717212170</t>
  </si>
  <si>
    <t>Oldonyiro town</t>
  </si>
  <si>
    <t>KE-ISI-2011-29483</t>
  </si>
  <si>
    <t>24th October,2020</t>
  </si>
  <si>
    <t>Imoni Lenanyoike John</t>
  </si>
  <si>
    <t>27150411</t>
  </si>
  <si>
    <t>254717730110</t>
  </si>
  <si>
    <t>254715381250</t>
  </si>
  <si>
    <t>KE-SAM-2010-29494</t>
  </si>
  <si>
    <t>28th September,2020</t>
  </si>
  <si>
    <t>Ntoiles Rose Letoiye</t>
  </si>
  <si>
    <t>21875149</t>
  </si>
  <si>
    <t>254720920742</t>
  </si>
  <si>
    <t>254703953979</t>
  </si>
  <si>
    <t>Machine Ngiro</t>
  </si>
  <si>
    <t>KE-SAM-2011-29496</t>
  </si>
  <si>
    <t>Lepirei Lepirei Isaya</t>
  </si>
  <si>
    <t>254721285954</t>
  </si>
  <si>
    <t>KE-SAM-2011-29490</t>
  </si>
  <si>
    <t>27th October,2020</t>
  </si>
  <si>
    <t>16th November,2020</t>
  </si>
  <si>
    <t>Lengima Lengima Nicoleta</t>
  </si>
  <si>
    <t>35368085</t>
  </si>
  <si>
    <t>254727642743</t>
  </si>
  <si>
    <t>254742118829</t>
  </si>
  <si>
    <t>KE-SAM-2011-29497</t>
  </si>
  <si>
    <t>3rd October,2020</t>
  </si>
  <si>
    <t>28th November,2020</t>
  </si>
  <si>
    <t>Leportingat Joseph Raindi</t>
  </si>
  <si>
    <t>11455188</t>
  </si>
  <si>
    <t>254720406391</t>
  </si>
  <si>
    <t>254719280857</t>
  </si>
  <si>
    <t>KE-SAM-2010-29495</t>
  </si>
  <si>
    <t>29th September,2020</t>
  </si>
  <si>
    <t>Leperei Isaya Lodunga</t>
  </si>
  <si>
    <t>254721288954</t>
  </si>
  <si>
    <t>Machine ngiro</t>
  </si>
  <si>
    <t>KE-SAM-2010-29451</t>
  </si>
  <si>
    <t>Lekutas Lekutas Andrew</t>
  </si>
  <si>
    <t>20175522</t>
  </si>
  <si>
    <t>254799634435</t>
  </si>
  <si>
    <t>254795806148</t>
  </si>
  <si>
    <t>KE-SAM-2010-28975</t>
  </si>
  <si>
    <t>18th September,2020</t>
  </si>
  <si>
    <t>18th October,2020</t>
  </si>
  <si>
    <t>Lenakiyo Lenakiyo Joseph</t>
  </si>
  <si>
    <t>1375979</t>
  </si>
  <si>
    <t>254722831964</t>
  </si>
  <si>
    <t>254768133331</t>
  </si>
  <si>
    <t>Wamba</t>
  </si>
  <si>
    <t>KE-SAM-2012-28974</t>
  </si>
  <si>
    <t>5th November,2020</t>
  </si>
  <si>
    <t>Lemarikias Lemarikias Benjamin</t>
  </si>
  <si>
    <t>20034094</t>
  </si>
  <si>
    <t>254722328664</t>
  </si>
  <si>
    <t>254727679279</t>
  </si>
  <si>
    <t>KE-SAM-2011-28973</t>
  </si>
  <si>
    <t>11th September,2020</t>
  </si>
  <si>
    <t>11th November,2020</t>
  </si>
  <si>
    <t>London Lolngojine Jonah</t>
  </si>
  <si>
    <t>8132877</t>
  </si>
  <si>
    <t>254727963300</t>
  </si>
  <si>
    <t>254720109557</t>
  </si>
  <si>
    <t>Sordo</t>
  </si>
  <si>
    <t>KE-SAM-2010-28964</t>
  </si>
  <si>
    <t>24th September,2020</t>
  </si>
  <si>
    <t>Napeiyok Napeiyok Catherine</t>
  </si>
  <si>
    <t>1374599</t>
  </si>
  <si>
    <t>254723944298</t>
  </si>
  <si>
    <t>254708661727</t>
  </si>
  <si>
    <t>KE-SAM-2012-28971</t>
  </si>
  <si>
    <t>Lenamarker Matasi Silas</t>
  </si>
  <si>
    <t>254724321819</t>
  </si>
  <si>
    <t>254799493549</t>
  </si>
  <si>
    <t>KE-SAM-2012-28965</t>
  </si>
  <si>
    <t>10th December,2020</t>
  </si>
  <si>
    <t>Enzi Lesepe Dorcas</t>
  </si>
  <si>
    <t>23011253</t>
  </si>
  <si>
    <t>254720087849</t>
  </si>
  <si>
    <t>254700592855</t>
  </si>
  <si>
    <t>KE-SAM-2012-28962</t>
  </si>
  <si>
    <t>4th December,2020</t>
  </si>
  <si>
    <t>Lepeenoi Lepeenoi John</t>
  </si>
  <si>
    <t>23274392</t>
  </si>
  <si>
    <t>254721666138</t>
  </si>
  <si>
    <t>254713561240</t>
  </si>
  <si>
    <t>KE-SAM-2012-28960</t>
  </si>
  <si>
    <t>6th November,2020</t>
  </si>
  <si>
    <t>6th December,2020</t>
  </si>
  <si>
    <t>Ayanae Rose Agnes</t>
  </si>
  <si>
    <t>11542525</t>
  </si>
  <si>
    <t>254728520820</t>
  </si>
  <si>
    <t>254796844549</t>
  </si>
  <si>
    <t>KE-SAM-2010-28901</t>
  </si>
  <si>
    <t>17th September,2020</t>
  </si>
  <si>
    <t>Maina Lengiriraa Jonathan</t>
  </si>
  <si>
    <t>25650048</t>
  </si>
  <si>
    <t>254725312597</t>
  </si>
  <si>
    <t>254791912876</t>
  </si>
  <si>
    <t>KE-SAM-2012-28903</t>
  </si>
  <si>
    <t>Simon Lengonyekie Silas</t>
  </si>
  <si>
    <t>8732398</t>
  </si>
  <si>
    <t>254792674920</t>
  </si>
  <si>
    <t>254700428515</t>
  </si>
  <si>
    <t>KE-SAM-2011-28905</t>
  </si>
  <si>
    <t>Lesupuko Josphat Simon</t>
  </si>
  <si>
    <t>254728236868</t>
  </si>
  <si>
    <t>254768132196</t>
  </si>
  <si>
    <t>Treetop</t>
  </si>
  <si>
    <t>KE-SAM-2012-28911</t>
  </si>
  <si>
    <t>1st December,2020</t>
  </si>
  <si>
    <t>Lentoijoni Lentoijoni Jackson</t>
  </si>
  <si>
    <t>23838540</t>
  </si>
  <si>
    <t>254725027387</t>
  </si>
  <si>
    <t>254719124598</t>
  </si>
  <si>
    <t>Ndalambo</t>
  </si>
  <si>
    <t>KE-SAM-2010-28912</t>
  </si>
  <si>
    <t>21st September,2020</t>
  </si>
  <si>
    <t>7th October,2020</t>
  </si>
  <si>
    <t>Loise Leseato Anne</t>
  </si>
  <si>
    <t>24459785</t>
  </si>
  <si>
    <t>254710868881</t>
  </si>
  <si>
    <t>254722228650</t>
  </si>
  <si>
    <t>Dubai</t>
  </si>
  <si>
    <t>KE-SAM-2010-28913</t>
  </si>
  <si>
    <t>13th September,2020</t>
  </si>
  <si>
    <t>Isaiah Letira Tom</t>
  </si>
  <si>
    <t>20714746</t>
  </si>
  <si>
    <t>254721288448</t>
  </si>
  <si>
    <t>254713126310</t>
  </si>
  <si>
    <t>KE-SAM-2010-28915</t>
  </si>
  <si>
    <t>12th September,2020</t>
  </si>
  <si>
    <t>12th October,2020</t>
  </si>
  <si>
    <t>Maina Muniu Paul</t>
  </si>
  <si>
    <t>254720291811</t>
  </si>
  <si>
    <t>254707885730</t>
  </si>
  <si>
    <t>Wamba town</t>
  </si>
  <si>
    <t>KE-SAM-2010-28924</t>
  </si>
  <si>
    <t>28th October,2020</t>
  </si>
  <si>
    <t>Saayo Letaapo Titus</t>
  </si>
  <si>
    <t>10938655</t>
  </si>
  <si>
    <t>254726300956</t>
  </si>
  <si>
    <t>254728668507</t>
  </si>
  <si>
    <t>KE-SAM-2010-28920</t>
  </si>
  <si>
    <t>6th October,2020</t>
  </si>
  <si>
    <t>Lekiale Lekiale Bosco</t>
  </si>
  <si>
    <t>20029808</t>
  </si>
  <si>
    <t>254728516181</t>
  </si>
  <si>
    <t>254723482228</t>
  </si>
  <si>
    <t>Ken</t>
  </si>
  <si>
    <t>KE-SAM-2009-28919</t>
  </si>
  <si>
    <t>9th September,2020</t>
  </si>
  <si>
    <t>23rd September,2020</t>
  </si>
  <si>
    <t>Lkaitan Lkaitan Augostine</t>
  </si>
  <si>
    <t>254720591952</t>
  </si>
  <si>
    <t>254726680058</t>
  </si>
  <si>
    <t>KE-SAM-2010-28918</t>
  </si>
  <si>
    <t>Hosea Lalampaa Jispon</t>
  </si>
  <si>
    <t>12452634</t>
  </si>
  <si>
    <t>254728102672</t>
  </si>
  <si>
    <t>254742428929</t>
  </si>
  <si>
    <t>KE-SAM-2010-28921</t>
  </si>
  <si>
    <t>8th September,2020</t>
  </si>
  <si>
    <t>22nd October,2020</t>
  </si>
  <si>
    <t>Lenkupae Lenkupae Francis</t>
  </si>
  <si>
    <t>12871391</t>
  </si>
  <si>
    <t>254723568429</t>
  </si>
  <si>
    <t>254111644035</t>
  </si>
  <si>
    <t>KE-TAN-2106-26383</t>
  </si>
  <si>
    <t>21st May,2021</t>
  </si>
  <si>
    <t>3rd June,2021</t>
  </si>
  <si>
    <t>Hiribae Iliasa Abdalla</t>
  </si>
  <si>
    <t>8064279</t>
  </si>
  <si>
    <t>706828080</t>
  </si>
  <si>
    <t>254706828080</t>
  </si>
  <si>
    <t>254799741632</t>
  </si>
  <si>
    <t>Tana River</t>
  </si>
  <si>
    <t>Tana Delta</t>
  </si>
  <si>
    <t>Nduru</t>
  </si>
  <si>
    <t>KE-TAN-2106-26378</t>
  </si>
  <si>
    <t>5th June,2021</t>
  </si>
  <si>
    <t>Yussuf Said Abae</t>
  </si>
  <si>
    <t>1272986</t>
  </si>
  <si>
    <t>799741671</t>
  </si>
  <si>
    <t>254799741671</t>
  </si>
  <si>
    <t>254710773360</t>
  </si>
  <si>
    <t>KE-TAN-2106-26382</t>
  </si>
  <si>
    <t>23rd May,2021</t>
  </si>
  <si>
    <t>6th June,2021</t>
  </si>
  <si>
    <t>Gayoye Ali Garse</t>
  </si>
  <si>
    <t>39475168</t>
  </si>
  <si>
    <t>718889908</t>
  </si>
  <si>
    <t>254757835559</t>
  </si>
  <si>
    <t>254718889908</t>
  </si>
  <si>
    <t>KE-TAN-2106-26384</t>
  </si>
  <si>
    <t>Oddo Dhadho Omar</t>
  </si>
  <si>
    <t>25514345</t>
  </si>
  <si>
    <t>714372950</t>
  </si>
  <si>
    <t>254714372950</t>
  </si>
  <si>
    <t>254791174637</t>
  </si>
  <si>
    <t>KE-TAN-2106-26387</t>
  </si>
  <si>
    <t>8th June,2021</t>
  </si>
  <si>
    <t>Omar Mohammed Jaicha</t>
  </si>
  <si>
    <t>3456123</t>
  </si>
  <si>
    <t>714092870</t>
  </si>
  <si>
    <t>254714052236</t>
  </si>
  <si>
    <t>254727702844</t>
  </si>
  <si>
    <t>KE-TAN-2106-26220</t>
  </si>
  <si>
    <t>10th June,2021</t>
  </si>
  <si>
    <t>Mukenge Hassan Dende</t>
  </si>
  <si>
    <t>33572782</t>
  </si>
  <si>
    <t>725399851</t>
  </si>
  <si>
    <t>254715935892</t>
  </si>
  <si>
    <t>254718647579</t>
  </si>
  <si>
    <t>James musyoka</t>
  </si>
  <si>
    <t>KE-SAM-2106-26416</t>
  </si>
  <si>
    <t>17th June,2021</t>
  </si>
  <si>
    <t>27th June,2021</t>
  </si>
  <si>
    <t>Lesiripa Maliki Lengala</t>
  </si>
  <si>
    <t>254716105114</t>
  </si>
  <si>
    <t>254700341157</t>
  </si>
  <si>
    <t>Luaibii</t>
  </si>
  <si>
    <t>KE-TAN-2105-26216</t>
  </si>
  <si>
    <t>Matoto Omar Said</t>
  </si>
  <si>
    <t>20973533</t>
  </si>
  <si>
    <t>710638912</t>
  </si>
  <si>
    <t>254710638912</t>
  </si>
  <si>
    <t>254741092807</t>
  </si>
  <si>
    <t>Semikaro</t>
  </si>
  <si>
    <t>KE-TAN-2105-26218</t>
  </si>
  <si>
    <t>16th May,2021</t>
  </si>
  <si>
    <t>Abae Omari Wayu</t>
  </si>
  <si>
    <t>24327198</t>
  </si>
  <si>
    <t>708918187</t>
  </si>
  <si>
    <t>254712185274</t>
  </si>
  <si>
    <t>254708918187</t>
  </si>
  <si>
    <t>KE-SAM-2106-26409</t>
  </si>
  <si>
    <t>18th June,2021</t>
  </si>
  <si>
    <t>Lekaiseiyie Josphat Monto</t>
  </si>
  <si>
    <t>254710334500</t>
  </si>
  <si>
    <t>254798870433</t>
  </si>
  <si>
    <t>Luai A</t>
  </si>
  <si>
    <t>KE-SAM-2106-25104</t>
  </si>
  <si>
    <t>19th June,2021</t>
  </si>
  <si>
    <t>29th June,2021</t>
  </si>
  <si>
    <t>Lengoluoni Steve Mutengi</t>
  </si>
  <si>
    <t>254728091741</t>
  </si>
  <si>
    <t>254724361729</t>
  </si>
  <si>
    <t>Urban area</t>
  </si>
  <si>
    <t>KE-SAM-2106-26420</t>
  </si>
  <si>
    <t>20th June,2021</t>
  </si>
  <si>
    <t>Lesori Sultan Lesori</t>
  </si>
  <si>
    <t>254705172440</t>
  </si>
  <si>
    <t>254703987282</t>
  </si>
  <si>
    <t>KE-SAM-2107-27050</t>
  </si>
  <si>
    <t>21st June,2021</t>
  </si>
  <si>
    <t>Letarasi Lenduda Lenduda</t>
  </si>
  <si>
    <t>254713998010</t>
  </si>
  <si>
    <t>254796437465</t>
  </si>
  <si>
    <t>KE-SAM-2107-25103</t>
  </si>
  <si>
    <t>2nd July,2021</t>
  </si>
  <si>
    <t>Lepina Simon Lepina</t>
  </si>
  <si>
    <t>254718182089</t>
  </si>
  <si>
    <t>254740558095</t>
  </si>
  <si>
    <t>Sengei</t>
  </si>
  <si>
    <t>KE-SAM-2107-26402</t>
  </si>
  <si>
    <t>24th June,2021</t>
  </si>
  <si>
    <t>Lelesara Moses Kimpeko</t>
  </si>
  <si>
    <t>254721687780</t>
  </si>
  <si>
    <t>254713729976</t>
  </si>
  <si>
    <t>Luai</t>
  </si>
  <si>
    <t>KE-SAM-2107-27035</t>
  </si>
  <si>
    <t>25th June,2021</t>
  </si>
  <si>
    <t>Lekolol Michael Deula</t>
  </si>
  <si>
    <t>254720998090</t>
  </si>
  <si>
    <t>254792448709</t>
  </si>
  <si>
    <t>KE-SAM-2107-27032</t>
  </si>
  <si>
    <t>Langala Joseph Jamedi</t>
  </si>
  <si>
    <t>254713265488</t>
  </si>
  <si>
    <t>254740394183</t>
  </si>
  <si>
    <t>KE-SAM-2107-27045</t>
  </si>
  <si>
    <t>Leseketeti Ledeyo Leseketeti</t>
  </si>
  <si>
    <t>254720903066</t>
  </si>
  <si>
    <t>254712980784</t>
  </si>
  <si>
    <t>Lounoi</t>
  </si>
  <si>
    <t>KE-SAM-2107-27043</t>
  </si>
  <si>
    <t>Lepidany Cyrus Lobengula</t>
  </si>
  <si>
    <t>254702931577</t>
  </si>
  <si>
    <t>254724465897</t>
  </si>
  <si>
    <t>KE-SAM-2107-27048</t>
  </si>
  <si>
    <t>Lempaute Ltarasan Lempaute</t>
  </si>
  <si>
    <t>254112780645</t>
  </si>
  <si>
    <t>254706518492</t>
  </si>
  <si>
    <t>KE-NAK-1810-22112</t>
  </si>
  <si>
    <t>Sang David Arap</t>
  </si>
  <si>
    <t>326981</t>
  </si>
  <si>
    <t>254700088287</t>
  </si>
  <si>
    <t>724502415</t>
  </si>
  <si>
    <t>700088287</t>
  </si>
  <si>
    <t>KE-ELG-1801-20575</t>
  </si>
  <si>
    <t>24th January,2018</t>
  </si>
  <si>
    <t>Mitei Francis Mitei</t>
  </si>
  <si>
    <t>21455097</t>
  </si>
  <si>
    <t>723434967</t>
  </si>
  <si>
    <t>712880874</t>
  </si>
  <si>
    <t>KE-KIT-1807-22175</t>
  </si>
  <si>
    <t>Nzii Antony Nzii</t>
  </si>
  <si>
    <t>722315850</t>
  </si>
  <si>
    <t>714606766</t>
  </si>
  <si>
    <t>Mutonguni</t>
  </si>
  <si>
    <t>Kaimu</t>
  </si>
  <si>
    <t>719860811</t>
  </si>
  <si>
    <t>KE-MAK-1904-26650</t>
  </si>
  <si>
    <t>Mutuku Christopher Mulwa</t>
  </si>
  <si>
    <t>2989948</t>
  </si>
  <si>
    <t>27930649</t>
  </si>
  <si>
    <t>727930649</t>
  </si>
  <si>
    <t>727236751</t>
  </si>
  <si>
    <t>Mbooni West</t>
  </si>
  <si>
    <t>Kiume</t>
  </si>
  <si>
    <t>KE-MAC-1912-28829</t>
  </si>
  <si>
    <t>21st November,2019</t>
  </si>
  <si>
    <t>Mutia Janice Mathei</t>
  </si>
  <si>
    <t>722319360</t>
  </si>
  <si>
    <t>Joska</t>
  </si>
  <si>
    <t>KE-NYE-2007-28885</t>
  </si>
  <si>
    <t>20th July,2020</t>
  </si>
  <si>
    <t>Maina Rose Wamuyu</t>
  </si>
  <si>
    <t>5510977</t>
  </si>
  <si>
    <t>254721280057</t>
  </si>
  <si>
    <t>KE-KIA-1704-27941</t>
  </si>
  <si>
    <t>5th April,2017</t>
  </si>
  <si>
    <t>Muchogia Lucy Wanjiru</t>
  </si>
  <si>
    <t>21653335</t>
  </si>
  <si>
    <t>726643750</t>
  </si>
  <si>
    <t>711720427</t>
  </si>
  <si>
    <t>Kanyanjara</t>
  </si>
  <si>
    <t>KE-KAJ-1804-22150</t>
  </si>
  <si>
    <t>Kamau Victoria Kamau</t>
  </si>
  <si>
    <t>718650924</t>
  </si>
  <si>
    <t>Hawa</t>
  </si>
  <si>
    <t>KE-NAI-1609-22140</t>
  </si>
  <si>
    <t>7th August,2016</t>
  </si>
  <si>
    <t>26th September,2016</t>
  </si>
  <si>
    <t>Mugo Meshack Mwangi</t>
  </si>
  <si>
    <t>2332234</t>
  </si>
  <si>
    <t>721615108</t>
  </si>
  <si>
    <t>722953837</t>
  </si>
  <si>
    <t>Kasani</t>
  </si>
  <si>
    <t>KE-MAC-1809-24118</t>
  </si>
  <si>
    <t>Abachi Patrick Patrick</t>
  </si>
  <si>
    <t>23159424</t>
  </si>
  <si>
    <t>723040538</t>
  </si>
  <si>
    <t>705955424</t>
  </si>
  <si>
    <t>Kinanie</t>
  </si>
  <si>
    <t>KE-KIA-1809-24114</t>
  </si>
  <si>
    <t>Gatambu George Mbugua</t>
  </si>
  <si>
    <t>713263503</t>
  </si>
  <si>
    <t>702229661</t>
  </si>
  <si>
    <t>KE-KIA-1809-24112</t>
  </si>
  <si>
    <t>Waithaka Teresia Wanjiku</t>
  </si>
  <si>
    <t>715119075</t>
  </si>
  <si>
    <t>717515166</t>
  </si>
  <si>
    <t>KE-KIA-1810-22110</t>
  </si>
  <si>
    <t>Mbucho John Mbucho</t>
  </si>
  <si>
    <t>3429626</t>
  </si>
  <si>
    <t>711936843</t>
  </si>
  <si>
    <t>721600509</t>
  </si>
  <si>
    <t>KE-KIA-1810-24116</t>
  </si>
  <si>
    <t>Karanja David Kigotho</t>
  </si>
  <si>
    <t>710258432</t>
  </si>
  <si>
    <t>712787118</t>
  </si>
  <si>
    <t>KE-KIA-1810-24115</t>
  </si>
  <si>
    <t>Kinuthia Francis Waturu</t>
  </si>
  <si>
    <t>724043077</t>
  </si>
  <si>
    <t>727766225</t>
  </si>
  <si>
    <t>Kiguthi</t>
  </si>
  <si>
    <t>KE-KIA-1810-24113</t>
  </si>
  <si>
    <t>Gatheca Jacinta Mukami</t>
  </si>
  <si>
    <t>723979423</t>
  </si>
  <si>
    <t>714807486</t>
  </si>
  <si>
    <t>KE-KIA-1808-24105</t>
  </si>
  <si>
    <t>Gatumuta Hellen Gatumuta</t>
  </si>
  <si>
    <t>713400953</t>
  </si>
  <si>
    <t>Rungiri</t>
  </si>
  <si>
    <t>KE-EMB-1809-24108</t>
  </si>
  <si>
    <t>Njiru John Njiru</t>
  </si>
  <si>
    <t>13263421</t>
  </si>
  <si>
    <t>719506782</t>
  </si>
  <si>
    <t>729304986</t>
  </si>
  <si>
    <t>KE-KIA-1812-26149</t>
  </si>
  <si>
    <t>Antony Njoroge Muigai</t>
  </si>
  <si>
    <t>720794192</t>
  </si>
  <si>
    <t>KE-KAJ-1907-26684</t>
  </si>
  <si>
    <t>Monyangi Pamella Ndege</t>
  </si>
  <si>
    <t>13291571</t>
  </si>
  <si>
    <t>0720196526</t>
  </si>
  <si>
    <t>718638127</t>
  </si>
  <si>
    <t>KE-KAJ-1906-26675</t>
  </si>
  <si>
    <t>28th June,2019</t>
  </si>
  <si>
    <t>Daniel Solio Leshao</t>
  </si>
  <si>
    <t>22859190</t>
  </si>
  <si>
    <t>0722310013</t>
  </si>
  <si>
    <t>795186697</t>
  </si>
  <si>
    <t>Kiwanjani</t>
  </si>
  <si>
    <t>KE-KWA-1906-26665</t>
  </si>
  <si>
    <t>20th June,2019</t>
  </si>
  <si>
    <t>Kafuna Iris Atiamuga</t>
  </si>
  <si>
    <t>23497479</t>
  </si>
  <si>
    <t>711347444</t>
  </si>
  <si>
    <t>759759247</t>
  </si>
  <si>
    <t>Kinango</t>
  </si>
  <si>
    <t>Chomoni</t>
  </si>
  <si>
    <t>KE-KAJ-1910-26700</t>
  </si>
  <si>
    <t>Mugasia Ann Afandi</t>
  </si>
  <si>
    <t>26545665</t>
  </si>
  <si>
    <t>725665181</t>
  </si>
  <si>
    <t>+254715836763</t>
  </si>
  <si>
    <t>KE-MAC-1909-26695</t>
  </si>
  <si>
    <t>5th September,2019</t>
  </si>
  <si>
    <t>15th September,2019</t>
  </si>
  <si>
    <t>Manene Charity Nkatha</t>
  </si>
  <si>
    <t>7714300</t>
  </si>
  <si>
    <t>0722998786</t>
  </si>
  <si>
    <t>716651588</t>
  </si>
  <si>
    <t>Uamani</t>
  </si>
  <si>
    <t>KE-NAI-1910-26698</t>
  </si>
  <si>
    <t>12th October,2019</t>
  </si>
  <si>
    <t>Sudra Nicholas Maciej</t>
  </si>
  <si>
    <t>78193988</t>
  </si>
  <si>
    <t>9715836763</t>
  </si>
  <si>
    <t>KE-MAK-2008-28893</t>
  </si>
  <si>
    <t>12th August,2020</t>
  </si>
  <si>
    <t>20th August,2020</t>
  </si>
  <si>
    <t>Kimeu Marcelline Mwongeli</t>
  </si>
  <si>
    <t>984461</t>
  </si>
  <si>
    <t>724056288</t>
  </si>
  <si>
    <t>713789492</t>
  </si>
  <si>
    <t>Ngalikya</t>
  </si>
  <si>
    <t>KE-NAR-2108-25117</t>
  </si>
  <si>
    <t>15th August,2021</t>
  </si>
  <si>
    <t>Mara Water Users River</t>
  </si>
  <si>
    <t>254722570311</t>
  </si>
  <si>
    <t>254723074586</t>
  </si>
  <si>
    <t>Sunset</t>
  </si>
  <si>
    <t>KE-KAJ-2110-29579</t>
  </si>
  <si>
    <t>16th October,2021</t>
  </si>
  <si>
    <t>Pauline Ronkoine Sopilal</t>
  </si>
  <si>
    <t>254723834771</t>
  </si>
  <si>
    <t>254701598083</t>
  </si>
  <si>
    <t>Emapariswai</t>
  </si>
  <si>
    <t>KE-KAJ-2112-29587</t>
  </si>
  <si>
    <t>3rd December,2021</t>
  </si>
  <si>
    <t>Kuria Charles Gichingiri</t>
  </si>
  <si>
    <t>254774310747</t>
  </si>
  <si>
    <t>254758454145</t>
  </si>
  <si>
    <t>4th Avenue</t>
  </si>
  <si>
    <t>KE-EMB-2111-29582</t>
  </si>
  <si>
    <t>29th October,2021</t>
  </si>
  <si>
    <t>Nguru Anne Wambui</t>
  </si>
  <si>
    <t>254729847334</t>
  </si>
  <si>
    <t>Kavondore</t>
  </si>
  <si>
    <t>KE-MAC-2104-26209</t>
  </si>
  <si>
    <t>3rd April,2021</t>
  </si>
  <si>
    <t>10th April,2021</t>
  </si>
  <si>
    <t>Makau Rheon Kyalo</t>
  </si>
  <si>
    <t>21</t>
  </si>
  <si>
    <t>254720439398</t>
  </si>
  <si>
    <t>254793567016</t>
  </si>
  <si>
    <t>Katelembo</t>
  </si>
  <si>
    <t>KE-KAJ-2106-25113</t>
  </si>
  <si>
    <t>Rapasi Zedekiah Letion</t>
  </si>
  <si>
    <t>722599015</t>
  </si>
  <si>
    <t>254722599015</t>
  </si>
  <si>
    <t>254726033387</t>
  </si>
  <si>
    <t>KE-KIA-2105-26211</t>
  </si>
  <si>
    <t>5th May,2021</t>
  </si>
  <si>
    <t>Mugambi John Mugambi</t>
  </si>
  <si>
    <t>+254722687118</t>
  </si>
  <si>
    <t>254721433783</t>
  </si>
  <si>
    <t>KE-EMB-1712-22006</t>
  </si>
  <si>
    <t>Kariithi Lucy Wawira</t>
  </si>
  <si>
    <t>25192554</t>
  </si>
  <si>
    <t>721820296</t>
  </si>
  <si>
    <t>Gatituri</t>
  </si>
  <si>
    <t>KE-NYE-1912-27276</t>
  </si>
  <si>
    <t>12th September,2019</t>
  </si>
  <si>
    <t>Samuel Wagaita Wagura</t>
  </si>
  <si>
    <t>6833396</t>
  </si>
  <si>
    <t>254723146803</t>
  </si>
  <si>
    <t>Njigari</t>
  </si>
  <si>
    <t>KE-NAK-2106-27576</t>
  </si>
  <si>
    <t>7th May,2021</t>
  </si>
  <si>
    <t>Mwangi Nyagah George</t>
  </si>
  <si>
    <t>1338963</t>
  </si>
  <si>
    <t>254721303293</t>
  </si>
  <si>
    <t>KE-NYE-1912-26133</t>
  </si>
  <si>
    <t>17th November,2019</t>
  </si>
  <si>
    <t>Njogo John Wahira</t>
  </si>
  <si>
    <t>254763807602</t>
  </si>
  <si>
    <t>Endarasha</t>
  </si>
  <si>
    <t>254728494110</t>
  </si>
  <si>
    <t>KE-NYE-1912-26138</t>
  </si>
  <si>
    <t>David Wambugu Kinyua</t>
  </si>
  <si>
    <t>254722349014</t>
  </si>
  <si>
    <t>KE-NYE-1912-27277</t>
  </si>
  <si>
    <t>27th November,2019</t>
  </si>
  <si>
    <t>27th December,2019</t>
  </si>
  <si>
    <t>Mugo Michael</t>
  </si>
  <si>
    <t>254725734155</t>
  </si>
  <si>
    <t>Kinyaiti</t>
  </si>
  <si>
    <t>KE-LAI-1904-26129</t>
  </si>
  <si>
    <t>Wachira Stephen Mwangi</t>
  </si>
  <si>
    <t>254725324599</t>
  </si>
  <si>
    <t>Rural</t>
  </si>
  <si>
    <t>KE-NYA-2103-27286</t>
  </si>
  <si>
    <t>22nd January,2021</t>
  </si>
  <si>
    <t>Guchu Bernard N</t>
  </si>
  <si>
    <t>254723079500</t>
  </si>
  <si>
    <t>254729000490</t>
  </si>
  <si>
    <t>mwihoko</t>
  </si>
  <si>
    <t>karai</t>
  </si>
  <si>
    <t>KE-NYA-2102-27300</t>
  </si>
  <si>
    <t>5th February,2021</t>
  </si>
  <si>
    <t>Kamau Nganga</t>
  </si>
  <si>
    <t>254714392462</t>
  </si>
  <si>
    <t>254739595202</t>
  </si>
  <si>
    <t>KE-LAI-2104-28201</t>
  </si>
  <si>
    <t>Michael Philip Kariuki</t>
  </si>
  <si>
    <t>254710974655</t>
  </si>
  <si>
    <t>marmanet</t>
  </si>
  <si>
    <t>Sironi</t>
  </si>
  <si>
    <t>KE-NYE-1909-26135</t>
  </si>
  <si>
    <t>20th August,2019</t>
  </si>
  <si>
    <t>Kairu Anthony Karimi</t>
  </si>
  <si>
    <t>10966026</t>
  </si>
  <si>
    <t>0722761971</t>
  </si>
  <si>
    <t>722286733</t>
  </si>
  <si>
    <t>KE-NYE-2202-30043</t>
  </si>
  <si>
    <t>2nd January,2022</t>
  </si>
  <si>
    <t>Mwai Adele Wangare</t>
  </si>
  <si>
    <t>0724029484</t>
  </si>
  <si>
    <t>0751654675</t>
  </si>
  <si>
    <t>Muirungi</t>
  </si>
  <si>
    <t>James Mwangi</t>
  </si>
  <si>
    <t>KE-MUR-1912-26578</t>
  </si>
  <si>
    <t>Kamuyu Charles Kahiro</t>
  </si>
  <si>
    <t>22351793</t>
  </si>
  <si>
    <t>254798252180</t>
  </si>
  <si>
    <t>James Nganga</t>
  </si>
  <si>
    <t>254725713467</t>
  </si>
  <si>
    <t>KE-UAS-1711-22252</t>
  </si>
  <si>
    <t>27th September,2017</t>
  </si>
  <si>
    <t>16th November,2017</t>
  </si>
  <si>
    <t>Kenneth Kimitei Kenneth</t>
  </si>
  <si>
    <t>27339479</t>
  </si>
  <si>
    <t>725662140</t>
  </si>
  <si>
    <t>723762592</t>
  </si>
  <si>
    <t>Chemaluk</t>
  </si>
  <si>
    <t>James Nganga  Njoroge</t>
  </si>
  <si>
    <t>KE-KIA-1811-024651</t>
  </si>
  <si>
    <t>Irungu Mary Nyanguthia</t>
  </si>
  <si>
    <t>995797</t>
  </si>
  <si>
    <t>728661548</t>
  </si>
  <si>
    <t>Ngoliba</t>
  </si>
  <si>
    <t>Kantabu</t>
  </si>
  <si>
    <t>KE-MUR-1903-27562</t>
  </si>
  <si>
    <t>Gachanja Mary Njeri</t>
  </si>
  <si>
    <t>1902425</t>
  </si>
  <si>
    <t>254725116138</t>
  </si>
  <si>
    <t>Gaichanjuru</t>
  </si>
  <si>
    <t>Rokui</t>
  </si>
  <si>
    <t>725713467</t>
  </si>
  <si>
    <t>KE-NAI-1612-23171</t>
  </si>
  <si>
    <t>Simiyu Millicent</t>
  </si>
  <si>
    <t>27393377</t>
  </si>
  <si>
    <t>710266700</t>
  </si>
  <si>
    <t>Buruburu Farm</t>
  </si>
  <si>
    <t>KE-NAK-1705-23175</t>
  </si>
  <si>
    <t>Gakuru Wilfred Nganga</t>
  </si>
  <si>
    <t>21568140</t>
  </si>
  <si>
    <t>71834842</t>
  </si>
  <si>
    <t>Maili Sita</t>
  </si>
  <si>
    <t>KE-KAJ-1710-23196</t>
  </si>
  <si>
    <t>4th October,2017</t>
  </si>
  <si>
    <t>Rono Kennedy</t>
  </si>
  <si>
    <t>27358970</t>
  </si>
  <si>
    <t>721229900</t>
  </si>
  <si>
    <t>Forty Six</t>
  </si>
  <si>
    <t>725713346</t>
  </si>
  <si>
    <t>KE-NAK-1610-23176</t>
  </si>
  <si>
    <t>James Githinji</t>
  </si>
  <si>
    <t>21395776</t>
  </si>
  <si>
    <t>714946318</t>
  </si>
  <si>
    <t>Tombo</t>
  </si>
  <si>
    <t>KE-KIA-1904-27569</t>
  </si>
  <si>
    <t>Njenga James Kihumba</t>
  </si>
  <si>
    <t>1818104</t>
  </si>
  <si>
    <t>0799189540</t>
  </si>
  <si>
    <t>713908050</t>
  </si>
  <si>
    <t>KE-KIA-1808-23238</t>
  </si>
  <si>
    <t>Kamotho Milka Wanjiru</t>
  </si>
  <si>
    <t>22841397</t>
  </si>
  <si>
    <t>716351122</t>
  </si>
  <si>
    <t>716069822</t>
  </si>
  <si>
    <t>KE-MUR-1810-024675</t>
  </si>
  <si>
    <t>Ndegwa John Njoroge</t>
  </si>
  <si>
    <t>5148150</t>
  </si>
  <si>
    <t>720983604</t>
  </si>
  <si>
    <t>Gatumbo</t>
  </si>
  <si>
    <t>KE-MUR-1810-024676</t>
  </si>
  <si>
    <t>Gichira Kennedy Mwangi</t>
  </si>
  <si>
    <t>20813511</t>
  </si>
  <si>
    <t>0720531766</t>
  </si>
  <si>
    <t>KE-MUR-1810-024679</t>
  </si>
  <si>
    <t>Komo Stephen Ndoro</t>
  </si>
  <si>
    <t>9018648</t>
  </si>
  <si>
    <t>721236258</t>
  </si>
  <si>
    <t>Kahiro</t>
  </si>
  <si>
    <t>KE-KIR-1810-024684</t>
  </si>
  <si>
    <t>Wachira Geoffrey W</t>
  </si>
  <si>
    <t>3409668</t>
  </si>
  <si>
    <t>722424589</t>
  </si>
  <si>
    <t>722896301</t>
  </si>
  <si>
    <t>Mugwandi</t>
  </si>
  <si>
    <t>738639788</t>
  </si>
  <si>
    <t>KE-NYA-1810-23246</t>
  </si>
  <si>
    <t>Kinyanjui Stephen Ngotho</t>
  </si>
  <si>
    <t>20427245</t>
  </si>
  <si>
    <t>724310707</t>
  </si>
  <si>
    <t>735822461</t>
  </si>
  <si>
    <t>KE-KIA-1908-0</t>
  </si>
  <si>
    <t>Njoroge James Nganga</t>
  </si>
  <si>
    <t>13216769</t>
  </si>
  <si>
    <t>0725714467</t>
  </si>
  <si>
    <t>786102465</t>
  </si>
  <si>
    <t>Kanjao</t>
  </si>
  <si>
    <t>Miiro</t>
  </si>
  <si>
    <t>KE-KAJ-1908-26704</t>
  </si>
  <si>
    <t>Kinaiya Geoffrey Meitaron</t>
  </si>
  <si>
    <t>722838059</t>
  </si>
  <si>
    <t>Ormerrui</t>
  </si>
  <si>
    <t>KE-NAK-1712-22243</t>
  </si>
  <si>
    <t>Manitese Manitese Manitese</t>
  </si>
  <si>
    <t>11715439</t>
  </si>
  <si>
    <t>708695777</t>
  </si>
  <si>
    <t>713402737</t>
  </si>
  <si>
    <t>KE-NAK-1803-22262</t>
  </si>
  <si>
    <t>Bunyoli Madaleine Vugutsa</t>
  </si>
  <si>
    <t>7868793</t>
  </si>
  <si>
    <t>720683661</t>
  </si>
  <si>
    <t>703700083</t>
  </si>
  <si>
    <t>KE-KER-1801-27926</t>
  </si>
  <si>
    <t>Kiplang'At Micheal Koech</t>
  </si>
  <si>
    <t>21489343</t>
  </si>
  <si>
    <t>722930681</t>
  </si>
  <si>
    <t>728547871</t>
  </si>
  <si>
    <t>KE-NAK-1804-22246</t>
  </si>
  <si>
    <t>3rd April,2018</t>
  </si>
  <si>
    <t>Auma Wilfred Auma</t>
  </si>
  <si>
    <t>10469412</t>
  </si>
  <si>
    <t>722927239</t>
  </si>
  <si>
    <t>KE-KIA-1809-23221</t>
  </si>
  <si>
    <t>Kamau Simon Mburu</t>
  </si>
  <si>
    <t>33628832</t>
  </si>
  <si>
    <t>718162152</t>
  </si>
  <si>
    <t>KE-KIA-1807-22237</t>
  </si>
  <si>
    <t>Gichuhi Serah Wanjiru</t>
  </si>
  <si>
    <t>23290749</t>
  </si>
  <si>
    <t>724731876</t>
  </si>
  <si>
    <t>722639969</t>
  </si>
  <si>
    <t>KE-KIA-1809-23241</t>
  </si>
  <si>
    <t>Mutugi Jane Muthoni</t>
  </si>
  <si>
    <t>10176299</t>
  </si>
  <si>
    <t>725396205</t>
  </si>
  <si>
    <t>717121794</t>
  </si>
  <si>
    <t>KE-KIA-1909-26723</t>
  </si>
  <si>
    <t>23rd September,2019</t>
  </si>
  <si>
    <t>Kiangai Joyce Kigio</t>
  </si>
  <si>
    <t>11881827</t>
  </si>
  <si>
    <t>254715152813</t>
  </si>
  <si>
    <t>KE-NAK-1903-27568</t>
  </si>
  <si>
    <t>Ngigi Peter Maina</t>
  </si>
  <si>
    <t>11827322</t>
  </si>
  <si>
    <t>254721598624</t>
  </si>
  <si>
    <t>Munanda</t>
  </si>
  <si>
    <t>KE-KIA-1907-26706</t>
  </si>
  <si>
    <t>Kimani Martha Wanjiku</t>
  </si>
  <si>
    <t>24979737</t>
  </si>
  <si>
    <t>0705350981</t>
  </si>
  <si>
    <t>Kanduma</t>
  </si>
  <si>
    <t>KE-LAI-1909-26584</t>
  </si>
  <si>
    <t>14th September,2019</t>
  </si>
  <si>
    <t>Waikwa Dancan Munuhe</t>
  </si>
  <si>
    <t>3281092</t>
  </si>
  <si>
    <t>254722428894</t>
  </si>
  <si>
    <t>KE-KAJ-1704-23207</t>
  </si>
  <si>
    <t>Maleno/Wuala Elizabeth/Dickson Kilusu</t>
  </si>
  <si>
    <t>30634131</t>
  </si>
  <si>
    <t>722743601</t>
  </si>
  <si>
    <t>KE-MAC-1702-23178</t>
  </si>
  <si>
    <t>Kioko Robert</t>
  </si>
  <si>
    <t>12711115</t>
  </si>
  <si>
    <t>721705516</t>
  </si>
  <si>
    <t>Mua</t>
  </si>
  <si>
    <t>KE-MAC-1611-23180</t>
  </si>
  <si>
    <t>Mua Nicholas Mativo</t>
  </si>
  <si>
    <t>7404861</t>
  </si>
  <si>
    <t>722917083</t>
  </si>
  <si>
    <t>KE-MAC-1612-23199</t>
  </si>
  <si>
    <t>Wambua Petronillar Mueni</t>
  </si>
  <si>
    <t>21078890</t>
  </si>
  <si>
    <t>723788056</t>
  </si>
  <si>
    <t>Mutituni</t>
  </si>
  <si>
    <t>KE-KIA-1804-23250</t>
  </si>
  <si>
    <t>Kagwe Ruthmary Wangui</t>
  </si>
  <si>
    <t>6246387</t>
  </si>
  <si>
    <t>720494248</t>
  </si>
  <si>
    <t>721467708</t>
  </si>
  <si>
    <t>Rung'Uri</t>
  </si>
  <si>
    <t>KE-SIA-1810-23264</t>
  </si>
  <si>
    <t>Nyiera Joseph Oyugi</t>
  </si>
  <si>
    <t>3450381</t>
  </si>
  <si>
    <t>729204855</t>
  </si>
  <si>
    <t>722521955</t>
  </si>
  <si>
    <t>KE-SIA-1806-23232</t>
  </si>
  <si>
    <t>Odur Michael Odur</t>
  </si>
  <si>
    <t>13786386</t>
  </si>
  <si>
    <t>711597088</t>
  </si>
  <si>
    <t>Kogelo</t>
  </si>
  <si>
    <t>KE-KAK-1810-23260</t>
  </si>
  <si>
    <t>Kakamega County</t>
  </si>
  <si>
    <t>4149112</t>
  </si>
  <si>
    <t>726157874</t>
  </si>
  <si>
    <t>729697457</t>
  </si>
  <si>
    <t>Bukura</t>
  </si>
  <si>
    <t>KE-NYE-1810-23261</t>
  </si>
  <si>
    <t>Chege Martha Muthoni</t>
  </si>
  <si>
    <t>11593277</t>
  </si>
  <si>
    <t>72145705</t>
  </si>
  <si>
    <t>722484528</t>
  </si>
  <si>
    <t>Kagwathi</t>
  </si>
  <si>
    <t>KE-NAK-1905-26707</t>
  </si>
  <si>
    <t>Samuel Miugo Nderitu</t>
  </si>
  <si>
    <t>2173891</t>
  </si>
  <si>
    <t>254704428209</t>
  </si>
  <si>
    <t>KE-NAK-1905-26708</t>
  </si>
  <si>
    <t>Samoya Mary Emenza</t>
  </si>
  <si>
    <t>3565237</t>
  </si>
  <si>
    <t>0748187865</t>
  </si>
  <si>
    <t>718103947</t>
  </si>
  <si>
    <t>Mitoni</t>
  </si>
  <si>
    <t>KE-NAK-2003-28392</t>
  </si>
  <si>
    <t>27th March,2020</t>
  </si>
  <si>
    <t>Timothy Kahuria Muraguri</t>
  </si>
  <si>
    <t>23123017</t>
  </si>
  <si>
    <t>254726239027</t>
  </si>
  <si>
    <t>KE-KAJ-2003-28393</t>
  </si>
  <si>
    <t>One Horizon One Horizon One Horizion</t>
  </si>
  <si>
    <t>254717568565</t>
  </si>
  <si>
    <t>Lobariak</t>
  </si>
  <si>
    <t>Oldayati</t>
  </si>
  <si>
    <t>KE-ELG-1903-27567</t>
  </si>
  <si>
    <t>19th March,2019</t>
  </si>
  <si>
    <t>Chemursoi Safina Jepkorir</t>
  </si>
  <si>
    <t>11030</t>
  </si>
  <si>
    <t>0710436727</t>
  </si>
  <si>
    <t>725343160</t>
  </si>
  <si>
    <t>Kiptabus</t>
  </si>
  <si>
    <t>Chesitek</t>
  </si>
  <si>
    <t>KE-NAK-1903-27575</t>
  </si>
  <si>
    <t>Njambi Benson Gatara</t>
  </si>
  <si>
    <t>2195836</t>
  </si>
  <si>
    <t>254725803115</t>
  </si>
  <si>
    <t>Moto</t>
  </si>
  <si>
    <t>KE-KAJ-1908-26714</t>
  </si>
  <si>
    <t>Olegei Samante Eric</t>
  </si>
  <si>
    <t>1P@QAA</t>
  </si>
  <si>
    <t>0743783081</t>
  </si>
  <si>
    <t>726769601</t>
  </si>
  <si>
    <t>Kajiado South</t>
  </si>
  <si>
    <t>Lengsim</t>
  </si>
  <si>
    <t>Olepolos</t>
  </si>
  <si>
    <t>KE-NYA-1909-26721</t>
  </si>
  <si>
    <t>18th September,2019</t>
  </si>
  <si>
    <t>Karanja Sarah Mwende</t>
  </si>
  <si>
    <t>254715622387</t>
  </si>
  <si>
    <t>Chamuka</t>
  </si>
  <si>
    <t>725713476</t>
  </si>
  <si>
    <t>KE-NAK-1909-26722</t>
  </si>
  <si>
    <t>Kamau Joseph Muragu</t>
  </si>
  <si>
    <t>7082143</t>
  </si>
  <si>
    <t>0718980919</t>
  </si>
  <si>
    <t>722959817</t>
  </si>
  <si>
    <t>Mutirithia</t>
  </si>
  <si>
    <t>KE-UAS-1909-26725</t>
  </si>
  <si>
    <t>Kipyego France Chemwoka</t>
  </si>
  <si>
    <t>0721857684</t>
  </si>
  <si>
    <t>762205420</t>
  </si>
  <si>
    <t>Nyalimbei</t>
  </si>
  <si>
    <t>KE-ELG-1909-26724</t>
  </si>
  <si>
    <t>Koima Timothy Kosgei</t>
  </si>
  <si>
    <t>69127</t>
  </si>
  <si>
    <t>254720332361</t>
  </si>
  <si>
    <t>Mutei</t>
  </si>
  <si>
    <t>Kapteren</t>
  </si>
  <si>
    <t>KE-ELG-1909-26715</t>
  </si>
  <si>
    <t>Kiplagat Paul Kipronoh</t>
  </si>
  <si>
    <t>12678259</t>
  </si>
  <si>
    <t>254722365707</t>
  </si>
  <si>
    <t>Kamari</t>
  </si>
  <si>
    <t>726713467</t>
  </si>
  <si>
    <t>KE-KIA-1907-25908</t>
  </si>
  <si>
    <t>Njoroge Peter Murigi</t>
  </si>
  <si>
    <t>10255175</t>
  </si>
  <si>
    <t>0729961097</t>
  </si>
  <si>
    <t>711565051</t>
  </si>
  <si>
    <t>KE-KIA-1911-26576</t>
  </si>
  <si>
    <t>Kimani Pauline Njeri</t>
  </si>
  <si>
    <t>10975241</t>
  </si>
  <si>
    <t>254701269618</t>
  </si>
  <si>
    <t>KE-NAK-1911-26573</t>
  </si>
  <si>
    <t>John Wachira</t>
  </si>
  <si>
    <t>11717414</t>
  </si>
  <si>
    <t>254721930498</t>
  </si>
  <si>
    <t>Nandira</t>
  </si>
  <si>
    <t>KE-NAK-1911-26572</t>
  </si>
  <si>
    <t>John Mutwara Mworia</t>
  </si>
  <si>
    <t>24412650</t>
  </si>
  <si>
    <t>727103049</t>
  </si>
  <si>
    <t>Mutiume</t>
  </si>
  <si>
    <t>KE-KWA-1911-26581</t>
  </si>
  <si>
    <t>9th November,2019</t>
  </si>
  <si>
    <t>Kariuki Elizabeth Wanjiru</t>
  </si>
  <si>
    <t>3913854</t>
  </si>
  <si>
    <t>254718529811</t>
  </si>
  <si>
    <t>Mabibili</t>
  </si>
  <si>
    <t>KE-KIA-1911-26577</t>
  </si>
  <si>
    <t>Kiarie Zachary Nguwa</t>
  </si>
  <si>
    <t>254728294491</t>
  </si>
  <si>
    <t>Gikumari</t>
  </si>
  <si>
    <t>KE-KIA-1901-024622</t>
  </si>
  <si>
    <t>Mburu Solomon Mwaura</t>
  </si>
  <si>
    <t>723781999</t>
  </si>
  <si>
    <t>725755710</t>
  </si>
  <si>
    <t>KE-KIA-1901-024628</t>
  </si>
  <si>
    <t>Njuguna Samuel Kere</t>
  </si>
  <si>
    <t>6883594</t>
  </si>
  <si>
    <t>724271784</t>
  </si>
  <si>
    <t>796797144</t>
  </si>
  <si>
    <t>KE-ELG-1901-024621</t>
  </si>
  <si>
    <t>Cheruiyot Jane Jepkosgei</t>
  </si>
  <si>
    <t>8770910</t>
  </si>
  <si>
    <t>726616470</t>
  </si>
  <si>
    <t>710833017</t>
  </si>
  <si>
    <t>KE-KIA-1910-26583</t>
  </si>
  <si>
    <t>Njuguna Nancy Nduta</t>
  </si>
  <si>
    <t>3589031</t>
  </si>
  <si>
    <t>+254721521840</t>
  </si>
  <si>
    <t>Gikure</t>
  </si>
  <si>
    <t>+254725713467</t>
  </si>
  <si>
    <t>KE-KIA-1910-26587</t>
  </si>
  <si>
    <t>Mungai Elizabeth Wambui</t>
  </si>
  <si>
    <t>7544264</t>
  </si>
  <si>
    <t>+254715894121</t>
  </si>
  <si>
    <t>Ndumeri</t>
  </si>
  <si>
    <t>KE-MUR-1908-26712</t>
  </si>
  <si>
    <t>Irungu Roise Muthoni</t>
  </si>
  <si>
    <t>7283826</t>
  </si>
  <si>
    <t>254727372780</t>
  </si>
  <si>
    <t>KE-KIA-1908-26713</t>
  </si>
  <si>
    <t>Ngugi Peter Ndungu</t>
  </si>
  <si>
    <t>254724381967</t>
  </si>
  <si>
    <t>724381967</t>
  </si>
  <si>
    <t>726779564</t>
  </si>
  <si>
    <t>Muthunguchi</t>
  </si>
  <si>
    <t>KE-KIA-1807-23218</t>
  </si>
  <si>
    <t>Nyori Paul Njuguna</t>
  </si>
  <si>
    <t>10254633</t>
  </si>
  <si>
    <t>723896436</t>
  </si>
  <si>
    <t>711324283</t>
  </si>
  <si>
    <t>KE-KIA-1901-024623</t>
  </si>
  <si>
    <t>2nd January,2019</t>
  </si>
  <si>
    <t>Kaniu James Kamau</t>
  </si>
  <si>
    <t>0722568038</t>
  </si>
  <si>
    <t>722629093</t>
  </si>
  <si>
    <t>Matimbie</t>
  </si>
  <si>
    <t>KE-NYA-1701-16967</t>
  </si>
  <si>
    <t>28th November,2016</t>
  </si>
  <si>
    <t>17th January,2017</t>
  </si>
  <si>
    <t>Harison Njoroge Kara</t>
  </si>
  <si>
    <t>2954753</t>
  </si>
  <si>
    <t>725371791</t>
  </si>
  <si>
    <t>Ndunyu Njeru</t>
  </si>
  <si>
    <t>KE-NYA-1609-16422</t>
  </si>
  <si>
    <t>10245250</t>
  </si>
  <si>
    <t>722671302</t>
  </si>
  <si>
    <t>KE-NYA-2007-25900</t>
  </si>
  <si>
    <t>13th May,2020</t>
  </si>
  <si>
    <t>2nd July,2020</t>
  </si>
  <si>
    <t>Njuguna Priscah Muthoni</t>
  </si>
  <si>
    <t>13845637</t>
  </si>
  <si>
    <t>254720488044</t>
  </si>
  <si>
    <t>720488044</t>
  </si>
  <si>
    <t>Kinangop</t>
  </si>
  <si>
    <t>James Nyota</t>
  </si>
  <si>
    <t>724760944</t>
  </si>
  <si>
    <t>KE-KIA-1810-25896</t>
  </si>
  <si>
    <t>Kinyanjui Annie Wairimu</t>
  </si>
  <si>
    <t>3625206</t>
  </si>
  <si>
    <t>724707185</t>
  </si>
  <si>
    <t>719396704</t>
  </si>
  <si>
    <t>Karingaini</t>
  </si>
  <si>
    <t>KE-NYA-2008-25898</t>
  </si>
  <si>
    <t>30th August,2020</t>
  </si>
  <si>
    <t>Mwangi Haruni Kariuki</t>
  </si>
  <si>
    <t>913276</t>
  </si>
  <si>
    <t>254710784746</t>
  </si>
  <si>
    <t>710784746</t>
  </si>
  <si>
    <t>Gathaara</t>
  </si>
  <si>
    <t>KE-NYA-1603-16894</t>
  </si>
  <si>
    <t>Danie Njunguna Muya</t>
  </si>
  <si>
    <t>9812178</t>
  </si>
  <si>
    <t>720576863</t>
  </si>
  <si>
    <t>KE-NAK-1612-16895</t>
  </si>
  <si>
    <t>Patrick Njoroge Gitungu</t>
  </si>
  <si>
    <t>25921446</t>
  </si>
  <si>
    <t>711933617</t>
  </si>
  <si>
    <t>KE-KIA-1707-18396</t>
  </si>
  <si>
    <t>Kabiru Peter Kigenyi</t>
  </si>
  <si>
    <t>10425706</t>
  </si>
  <si>
    <t>710335871</t>
  </si>
  <si>
    <t>726896216</t>
  </si>
  <si>
    <t>Gitatiini</t>
  </si>
  <si>
    <t>KE-NYA-1905-25899</t>
  </si>
  <si>
    <t>27th April,2019</t>
  </si>
  <si>
    <t>Mundia Geoffrey Githaiga</t>
  </si>
  <si>
    <t>254724760944</t>
  </si>
  <si>
    <t>KE-NYA-1911-25897</t>
  </si>
  <si>
    <t>17th February,2019</t>
  </si>
  <si>
    <t>Paul Magdaline Wanjeri</t>
  </si>
  <si>
    <t>481072</t>
  </si>
  <si>
    <t>784500415</t>
  </si>
  <si>
    <t>723886609</t>
  </si>
  <si>
    <t>KE-SAM-1512-15414</t>
  </si>
  <si>
    <t>Paul Lolmingani</t>
  </si>
  <si>
    <t>21694509</t>
  </si>
  <si>
    <t>729318294</t>
  </si>
  <si>
    <t>KE-NAK-1611-14067</t>
  </si>
  <si>
    <t>Charles Iregi Wamai</t>
  </si>
  <si>
    <t>720811878</t>
  </si>
  <si>
    <t>Menengai</t>
  </si>
  <si>
    <t>KE-NAK-1911-27418</t>
  </si>
  <si>
    <t>Hannington Langat</t>
  </si>
  <si>
    <t>254721542123</t>
  </si>
  <si>
    <t>Januaries Kaloki</t>
  </si>
  <si>
    <t>714342097</t>
  </si>
  <si>
    <t>KE-KIT-2112-29772</t>
  </si>
  <si>
    <t>8th August,2021</t>
  </si>
  <si>
    <t>10th December,2021</t>
  </si>
  <si>
    <t>Mbeke Grace Gakii</t>
  </si>
  <si>
    <t>8635463</t>
  </si>
  <si>
    <t>254781998083</t>
  </si>
  <si>
    <t>254795727920</t>
  </si>
  <si>
    <t>Mwamboi</t>
  </si>
  <si>
    <t>Januaries kaloki</t>
  </si>
  <si>
    <t>KE-MAK-1904-27531</t>
  </si>
  <si>
    <t>Ngila Jackline Mutheu</t>
  </si>
  <si>
    <t>31604304</t>
  </si>
  <si>
    <t>725862614</t>
  </si>
  <si>
    <t>725923577</t>
  </si>
  <si>
    <t>Mitangani</t>
  </si>
  <si>
    <t>KE-MAK-1904-27533</t>
  </si>
  <si>
    <t>Kyule Eunice Ngwili</t>
  </si>
  <si>
    <t>11269925</t>
  </si>
  <si>
    <t>727290599</t>
  </si>
  <si>
    <t>711719299</t>
  </si>
  <si>
    <t>Kyumu</t>
  </si>
  <si>
    <t>KE-MAK-1904-27535</t>
  </si>
  <si>
    <t>Ndivo Paul Muia</t>
  </si>
  <si>
    <t>7879658</t>
  </si>
  <si>
    <t>0722101782</t>
  </si>
  <si>
    <t>701626322</t>
  </si>
  <si>
    <t>Utati</t>
  </si>
  <si>
    <t>KE-MAK-1904-27536</t>
  </si>
  <si>
    <t>Cleopas Kiio Mutua</t>
  </si>
  <si>
    <t>37689608</t>
  </si>
  <si>
    <t>722218516</t>
  </si>
  <si>
    <t>KE-MAK-1911-27831</t>
  </si>
  <si>
    <t>Mutua Joseph Kivindyo</t>
  </si>
  <si>
    <t>6129714</t>
  </si>
  <si>
    <t>254721293945</t>
  </si>
  <si>
    <t>721293945</t>
  </si>
  <si>
    <t>720865145</t>
  </si>
  <si>
    <t>Mikooni</t>
  </si>
  <si>
    <t>KE-MAK-1905-26728</t>
  </si>
  <si>
    <t>Ngenga James Kyalo</t>
  </si>
  <si>
    <t>0715745315</t>
  </si>
  <si>
    <t>Kyakatungu</t>
  </si>
  <si>
    <t>KE-MAK-1905-26729</t>
  </si>
  <si>
    <t>Kivuva Julius Mutisya</t>
  </si>
  <si>
    <t>14681017</t>
  </si>
  <si>
    <t>254718262352</t>
  </si>
  <si>
    <t>718262352</t>
  </si>
  <si>
    <t>Kyanzomo</t>
  </si>
  <si>
    <t>7144133333</t>
  </si>
  <si>
    <t>KE-MAK-2112-29764</t>
  </si>
  <si>
    <t>Mwailu Japheth Katumo</t>
  </si>
  <si>
    <t>36594786</t>
  </si>
  <si>
    <t>254742360146</t>
  </si>
  <si>
    <t>Kinyongo</t>
  </si>
  <si>
    <t>KE-KIT-2112-29653</t>
  </si>
  <si>
    <t>Mwalali Pauline Kikele</t>
  </si>
  <si>
    <t>3797718</t>
  </si>
  <si>
    <t>254722634073</t>
  </si>
  <si>
    <t>2547163711487</t>
  </si>
  <si>
    <t>Kitui central</t>
  </si>
  <si>
    <t>Kithama</t>
  </si>
  <si>
    <t>KE-KIT-2112-29654</t>
  </si>
  <si>
    <t>7th August,2021</t>
  </si>
  <si>
    <t>Mwanthi Sammy Ngui</t>
  </si>
  <si>
    <t>7234005</t>
  </si>
  <si>
    <t>254713431372</t>
  </si>
  <si>
    <t>Wamuyu</t>
  </si>
  <si>
    <t>KE-MAK-2108-29092</t>
  </si>
  <si>
    <t>19th July,2021</t>
  </si>
  <si>
    <t>25th August,2021</t>
  </si>
  <si>
    <t>Mutuku Josephine Wanza</t>
  </si>
  <si>
    <t>7095552</t>
  </si>
  <si>
    <t>254723303612</t>
  </si>
  <si>
    <t>Ithiani</t>
  </si>
  <si>
    <t>KE-MAK-1904-27532</t>
  </si>
  <si>
    <t>Manthi Nelson Mutisya</t>
  </si>
  <si>
    <t>314602</t>
  </si>
  <si>
    <t>740823173</t>
  </si>
  <si>
    <t>721618015</t>
  </si>
  <si>
    <t>KE-MAK-1812-25229</t>
  </si>
  <si>
    <t>Musau Stellamaris Ngina</t>
  </si>
  <si>
    <t>10114722</t>
  </si>
  <si>
    <t>721210762</t>
  </si>
  <si>
    <t>Kadula</t>
  </si>
  <si>
    <t>254714342097</t>
  </si>
  <si>
    <t>KE-MAK-1905-26726</t>
  </si>
  <si>
    <t>Ndaa Stephen Kyonda</t>
  </si>
  <si>
    <t>728859213</t>
  </si>
  <si>
    <t>715871786</t>
  </si>
  <si>
    <t>Kathonzweni</t>
  </si>
  <si>
    <t>Siatu</t>
  </si>
  <si>
    <t>KE-MAC-1903-27528</t>
  </si>
  <si>
    <t>11th March,2019</t>
  </si>
  <si>
    <t>Mihingo Isaac</t>
  </si>
  <si>
    <t>34019544</t>
  </si>
  <si>
    <t>702266379</t>
  </si>
  <si>
    <t>Mutalia</t>
  </si>
  <si>
    <t>KE-NAR-2104-26268</t>
  </si>
  <si>
    <t>20th April,2021</t>
  </si>
  <si>
    <t>Nchoko Zadra Narinoi</t>
  </si>
  <si>
    <t>30530453</t>
  </si>
  <si>
    <t>254717734283</t>
  </si>
  <si>
    <t>Ololunga</t>
  </si>
  <si>
    <t>Samwel Teres</t>
  </si>
  <si>
    <t>Jeremiah</t>
  </si>
  <si>
    <t>KE-NAR-2104-26258</t>
  </si>
  <si>
    <t>26th February,2021</t>
  </si>
  <si>
    <t>Sena Saitoti Sarone</t>
  </si>
  <si>
    <t>254722277528</t>
  </si>
  <si>
    <t>Jeremiah  langat</t>
  </si>
  <si>
    <t>KE-MUR-1802-21873</t>
  </si>
  <si>
    <t>Irungu Charles Murege</t>
  </si>
  <si>
    <t>725227329</t>
  </si>
  <si>
    <t>725837665</t>
  </si>
  <si>
    <t>Ithiegeni</t>
  </si>
  <si>
    <t>Jimmy Maina</t>
  </si>
  <si>
    <t>KE-BOM-1802-18076</t>
  </si>
  <si>
    <t>26th February,2018</t>
  </si>
  <si>
    <t>Sigei Joel Kiplangat</t>
  </si>
  <si>
    <t>11636217</t>
  </si>
  <si>
    <t>728488296</t>
  </si>
  <si>
    <t>732077704</t>
  </si>
  <si>
    <t>Kisabei</t>
  </si>
  <si>
    <t>Patrick Kipronoh Mutai</t>
  </si>
  <si>
    <t>Joash</t>
  </si>
  <si>
    <t>KE-BOM-2201-26369</t>
  </si>
  <si>
    <t>8th November,2021</t>
  </si>
  <si>
    <t>Lasoi Joseph K</t>
  </si>
  <si>
    <t>7494093</t>
  </si>
  <si>
    <t>0720357253</t>
  </si>
  <si>
    <t>0763357253</t>
  </si>
  <si>
    <t>Ngainet</t>
  </si>
  <si>
    <t>KE-NYA-1806-23948</t>
  </si>
  <si>
    <t>Pappin N/A Nyamoko</t>
  </si>
  <si>
    <t>2970782</t>
  </si>
  <si>
    <t>722856154</t>
  </si>
  <si>
    <t>720657990</t>
  </si>
  <si>
    <t>Kenyerere</t>
  </si>
  <si>
    <t>Joash Ogutu</t>
  </si>
  <si>
    <t>705534371</t>
  </si>
  <si>
    <t>KE-NAN-1712-17013</t>
  </si>
  <si>
    <t>29th December,2017</t>
  </si>
  <si>
    <t>Bett John K</t>
  </si>
  <si>
    <t>44912</t>
  </si>
  <si>
    <t>726211936</t>
  </si>
  <si>
    <t>721895082</t>
  </si>
  <si>
    <t>726075203</t>
  </si>
  <si>
    <t>KE-NAN-1801-27901</t>
  </si>
  <si>
    <t>7th January,2018</t>
  </si>
  <si>
    <t>Mitei Barnaba</t>
  </si>
  <si>
    <t>3446565</t>
  </si>
  <si>
    <t>725177188</t>
  </si>
  <si>
    <t>727880255</t>
  </si>
  <si>
    <t>Kapkoibai</t>
  </si>
  <si>
    <t>KE-NAN-1701-17435</t>
  </si>
  <si>
    <t>Henry K Bor</t>
  </si>
  <si>
    <t>24718087</t>
  </si>
  <si>
    <t>722854295</t>
  </si>
  <si>
    <t>Kapmochil</t>
  </si>
  <si>
    <t>KE-NAN-1712-17911</t>
  </si>
  <si>
    <t>Lilian Seurei</t>
  </si>
  <si>
    <t>21684990</t>
  </si>
  <si>
    <t>728010904</t>
  </si>
  <si>
    <t>Sochoi</t>
  </si>
  <si>
    <t>Lolduga</t>
  </si>
  <si>
    <t>KE-NAN-1905-25190</t>
  </si>
  <si>
    <t>Arusei Edward</t>
  </si>
  <si>
    <t>+254724399720</t>
  </si>
  <si>
    <t>Marinyin</t>
  </si>
  <si>
    <t>+254726075203</t>
  </si>
  <si>
    <t>KE-NAN-1801-27852</t>
  </si>
  <si>
    <t>Rotich Juliana</t>
  </si>
  <si>
    <t>23478112</t>
  </si>
  <si>
    <t>710710931</t>
  </si>
  <si>
    <t>Tebeson</t>
  </si>
  <si>
    <t>723075203</t>
  </si>
  <si>
    <t>KE-NAN-1811-25876</t>
  </si>
  <si>
    <t>Maiyo David</t>
  </si>
  <si>
    <t>708648415</t>
  </si>
  <si>
    <t>Kamanag</t>
  </si>
  <si>
    <t>254726075203</t>
  </si>
  <si>
    <t>KE-MAC-1612-22559</t>
  </si>
  <si>
    <t>Mati Emmaculate Mukede</t>
  </si>
  <si>
    <t>2293061</t>
  </si>
  <si>
    <t>254713268160</t>
  </si>
  <si>
    <t>Kathiani</t>
  </si>
  <si>
    <t>Mkuhuni</t>
  </si>
  <si>
    <t>254724281137</t>
  </si>
  <si>
    <t>KE-NAN-1607-16744</t>
  </si>
  <si>
    <t>27th May,2016</t>
  </si>
  <si>
    <t>16th July,2016</t>
  </si>
  <si>
    <t>Henry Tallam</t>
  </si>
  <si>
    <t>25361815</t>
  </si>
  <si>
    <t>720223414</t>
  </si>
  <si>
    <t>KE-NAN-1602-15991</t>
  </si>
  <si>
    <t>Kipkoech.R. Nyeno</t>
  </si>
  <si>
    <t>25611783</t>
  </si>
  <si>
    <t>724212422</t>
  </si>
  <si>
    <t>Juyat</t>
  </si>
  <si>
    <t>Kalelach</t>
  </si>
  <si>
    <t>KE-NAN-1705-17908</t>
  </si>
  <si>
    <t>20th February,2017</t>
  </si>
  <si>
    <t>Chesumbai Hellen J</t>
  </si>
  <si>
    <t>32193575</t>
  </si>
  <si>
    <t>771056575</t>
  </si>
  <si>
    <t>Kaplemet</t>
  </si>
  <si>
    <t>KE-NAN-1708-17909</t>
  </si>
  <si>
    <t>Magret Keino</t>
  </si>
  <si>
    <t>725420600</t>
  </si>
  <si>
    <t>KE-NAN-1701-17385</t>
  </si>
  <si>
    <t>Alice Jerono Ngetich</t>
  </si>
  <si>
    <t>26679205</t>
  </si>
  <si>
    <t>726365345</t>
  </si>
  <si>
    <t>Kosoiwot</t>
  </si>
  <si>
    <t>KE-NAN-1612-17439</t>
  </si>
  <si>
    <t>Isaac K Letting</t>
  </si>
  <si>
    <t>23457678</t>
  </si>
  <si>
    <t>721935784</t>
  </si>
  <si>
    <t>KE-NAN-1901-25879</t>
  </si>
  <si>
    <t>23rd January,2019</t>
  </si>
  <si>
    <t>Sawe Eunice</t>
  </si>
  <si>
    <t>0720364888</t>
  </si>
  <si>
    <t>Kosoiywwo</t>
  </si>
  <si>
    <t>KE-KIA-1705-18809</t>
  </si>
  <si>
    <t>Njoroge Regina Wangui</t>
  </si>
  <si>
    <t>716389560</t>
  </si>
  <si>
    <t>725243967</t>
  </si>
  <si>
    <t>Joel</t>
  </si>
  <si>
    <t>KE-KIA-1702-18679</t>
  </si>
  <si>
    <t>Kiogora Kiogora Lidya</t>
  </si>
  <si>
    <t>10899465</t>
  </si>
  <si>
    <t>714693314</t>
  </si>
  <si>
    <t>KE-KIA-1704-18778</t>
  </si>
  <si>
    <t>Kamau Moses Murithi</t>
  </si>
  <si>
    <t>11308803</t>
  </si>
  <si>
    <t>722673476</t>
  </si>
  <si>
    <t>KE-NYA-1809-19690</t>
  </si>
  <si>
    <t>13th July,2018</t>
  </si>
  <si>
    <t>Momanyi Livingston Nyan'Gau</t>
  </si>
  <si>
    <t>8578231</t>
  </si>
  <si>
    <t>729951116</t>
  </si>
  <si>
    <t>706107119</t>
  </si>
  <si>
    <t>Bomabacho</t>
  </si>
  <si>
    <t>710208102</t>
  </si>
  <si>
    <t>KE-NYA-2204-29008</t>
  </si>
  <si>
    <t>5th April,2022</t>
  </si>
  <si>
    <t>Caren Michira Kemunto</t>
  </si>
  <si>
    <t>1658264</t>
  </si>
  <si>
    <t>0714194004</t>
  </si>
  <si>
    <t>0740060242</t>
  </si>
  <si>
    <t>West Mugirango</t>
  </si>
  <si>
    <t>KE-NYA-2204-29009</t>
  </si>
  <si>
    <t>23rd December,2021</t>
  </si>
  <si>
    <t>Samuel Apiemi Omenta</t>
  </si>
  <si>
    <t>0406775</t>
  </si>
  <si>
    <t>0721242739</t>
  </si>
  <si>
    <t>0788234223</t>
  </si>
  <si>
    <t>Bonyamatuta Chache</t>
  </si>
  <si>
    <t>KE-NYA-2111-29000</t>
  </si>
  <si>
    <t>25th November,2021</t>
  </si>
  <si>
    <t>Mose Douglas Ondieki</t>
  </si>
  <si>
    <t>23063195</t>
  </si>
  <si>
    <t>0721106691</t>
  </si>
  <si>
    <t>0718603476</t>
  </si>
  <si>
    <t>Omogonchoro</t>
  </si>
  <si>
    <t>Kiendege</t>
  </si>
  <si>
    <t>KE-NYA-2112-28990</t>
  </si>
  <si>
    <t>Kieya Jones Kieya</t>
  </si>
  <si>
    <t>58121160</t>
  </si>
  <si>
    <t>0729308999</t>
  </si>
  <si>
    <t>0706857038</t>
  </si>
  <si>
    <t>Bogesinsi</t>
  </si>
  <si>
    <t>KE-NYA-2103-28983</t>
  </si>
  <si>
    <t>Edwin Nyakundi Musonga</t>
  </si>
  <si>
    <t>23903762</t>
  </si>
  <si>
    <t>254726364143</t>
  </si>
  <si>
    <t>254719132626</t>
  </si>
  <si>
    <t>Nyamokenye</t>
  </si>
  <si>
    <t>KE-NYA-2101-28981</t>
  </si>
  <si>
    <t>13th January,2021</t>
  </si>
  <si>
    <t>Orina Nyamwaya Samson</t>
  </si>
  <si>
    <t>1159494</t>
  </si>
  <si>
    <t>254726333031</t>
  </si>
  <si>
    <t>254723288793</t>
  </si>
  <si>
    <t>Rigen</t>
  </si>
  <si>
    <t>Boyengwe</t>
  </si>
  <si>
    <t>KE-NYA-2101-28979</t>
  </si>
  <si>
    <t>20th September,2020</t>
  </si>
  <si>
    <t>20th January,2021</t>
  </si>
  <si>
    <t>Dorca Nyaribo Kwamboka</t>
  </si>
  <si>
    <t>25386178</t>
  </si>
  <si>
    <t>254719115489</t>
  </si>
  <si>
    <t>254717777736</t>
  </si>
  <si>
    <t>Ziamani</t>
  </si>
  <si>
    <t>KE-NYA-2107-28984</t>
  </si>
  <si>
    <t>Samuel Ogechi Momanyi</t>
  </si>
  <si>
    <t>0947243</t>
  </si>
  <si>
    <t>254704020391</t>
  </si>
  <si>
    <t>254733475189</t>
  </si>
  <si>
    <t>Bonyunyu</t>
  </si>
  <si>
    <t>KE-NYA-2106-28985</t>
  </si>
  <si>
    <t>10th May,2021</t>
  </si>
  <si>
    <t>Stephen Sese Ondari</t>
  </si>
  <si>
    <t>0944536</t>
  </si>
  <si>
    <t>254723401650</t>
  </si>
  <si>
    <t>254734491146</t>
  </si>
  <si>
    <t>KE-NYA-1611-16765</t>
  </si>
  <si>
    <t>7th October,2016</t>
  </si>
  <si>
    <t>26th November,2016</t>
  </si>
  <si>
    <t>Dorcas Amoro Kerubo</t>
  </si>
  <si>
    <t>13089870</t>
  </si>
  <si>
    <t>717193468</t>
  </si>
  <si>
    <t>Nyairicha</t>
  </si>
  <si>
    <t>KE-NYA-1610-16767</t>
  </si>
  <si>
    <t>7th July,2016</t>
  </si>
  <si>
    <t>22nd October,2016</t>
  </si>
  <si>
    <t>Grace Nyanchama Nyabuti</t>
  </si>
  <si>
    <t>416333</t>
  </si>
  <si>
    <t>700574940</t>
  </si>
  <si>
    <t>700574049</t>
  </si>
  <si>
    <t>KE-NYA-1705-19676</t>
  </si>
  <si>
    <t>22nd March,2017</t>
  </si>
  <si>
    <t>Kamanda Robert</t>
  </si>
  <si>
    <t>2249290</t>
  </si>
  <si>
    <t>722947717</t>
  </si>
  <si>
    <t>Siamani</t>
  </si>
  <si>
    <t>KE-NYA-1904-25501</t>
  </si>
  <si>
    <t>30th December,2018</t>
  </si>
  <si>
    <t>Ndege Jackline Boruma</t>
  </si>
  <si>
    <t>22598259</t>
  </si>
  <si>
    <t>0710880111</t>
  </si>
  <si>
    <t>727910776</t>
  </si>
  <si>
    <t>KE-NYA-1904-25500</t>
  </si>
  <si>
    <t>Josephen Nyabayo Kwamboka</t>
  </si>
  <si>
    <t>13526430</t>
  </si>
  <si>
    <t>0708400920</t>
  </si>
  <si>
    <t>729310150</t>
  </si>
  <si>
    <t>West Mogirango</t>
  </si>
  <si>
    <t>Nyamaya</t>
  </si>
  <si>
    <t>KE-NYA-1911-25511</t>
  </si>
  <si>
    <t>Ondieki Gladys Mongina</t>
  </si>
  <si>
    <t>11137413</t>
  </si>
  <si>
    <t>254726007771</t>
  </si>
  <si>
    <t>Kemasare</t>
  </si>
  <si>
    <t>254710208102</t>
  </si>
  <si>
    <t>KE-NYA-1906-25502</t>
  </si>
  <si>
    <t>Makori Grace Bochaberi</t>
  </si>
  <si>
    <t>11037182</t>
  </si>
  <si>
    <t>0714409370</t>
  </si>
  <si>
    <t>729333932</t>
  </si>
  <si>
    <t>Sasuri</t>
  </si>
  <si>
    <t>KE-NYA-2008-28517</t>
  </si>
  <si>
    <t>Dancan Mogere Obondi</t>
  </si>
  <si>
    <t>303999</t>
  </si>
  <si>
    <t>254728379440</t>
  </si>
  <si>
    <t>728379440</t>
  </si>
  <si>
    <t>734564099</t>
  </si>
  <si>
    <t>KE-NYA-2201-28991</t>
  </si>
  <si>
    <t>12th December,2021</t>
  </si>
  <si>
    <t>27th January,2022</t>
  </si>
  <si>
    <t>Osiemo Joni Obegi</t>
  </si>
  <si>
    <t>1631247</t>
  </si>
  <si>
    <t>0728718439</t>
  </si>
  <si>
    <t>0726109197</t>
  </si>
  <si>
    <t>North Gitutu</t>
  </si>
  <si>
    <t>Bowendo</t>
  </si>
  <si>
    <t>KE-NYA-2011-28980</t>
  </si>
  <si>
    <t>Sibwoga Masengo Edward</t>
  </si>
  <si>
    <t>9148865</t>
  </si>
  <si>
    <t>254715360834</t>
  </si>
  <si>
    <t>254711703052</t>
  </si>
  <si>
    <t>KE-NYA-1606-15966</t>
  </si>
  <si>
    <t>John Nyagwencha Segera</t>
  </si>
  <si>
    <t>1874151</t>
  </si>
  <si>
    <t>733432963</t>
  </si>
  <si>
    <t>712908765</t>
  </si>
  <si>
    <t>Bosaragei</t>
  </si>
  <si>
    <t>KE-NYA-1807-19683</t>
  </si>
  <si>
    <t>3rd June,2018</t>
  </si>
  <si>
    <t>23rd July,2018</t>
  </si>
  <si>
    <t>Rose Gichana Kerubo</t>
  </si>
  <si>
    <t>12812532</t>
  </si>
  <si>
    <t>728074390</t>
  </si>
  <si>
    <t>755177681</t>
  </si>
  <si>
    <t>Sengera</t>
  </si>
  <si>
    <t>Nyaisa</t>
  </si>
  <si>
    <t>KE-NYA-1808-19684</t>
  </si>
  <si>
    <t>Ayienda Julius</t>
  </si>
  <si>
    <t>36364930</t>
  </si>
  <si>
    <t>792787198</t>
  </si>
  <si>
    <t>792787197</t>
  </si>
  <si>
    <t>702436368</t>
  </si>
  <si>
    <t>Kegogi</t>
  </si>
  <si>
    <t>KE-NYA-1806-19680</t>
  </si>
  <si>
    <t>26th April,2018</t>
  </si>
  <si>
    <t>15th June,2018</t>
  </si>
  <si>
    <t>Oteke Charles Mogire</t>
  </si>
  <si>
    <t>27918281</t>
  </si>
  <si>
    <t>720603109</t>
  </si>
  <si>
    <t>790587853</t>
  </si>
  <si>
    <t>KE-KIS-1806-19681</t>
  </si>
  <si>
    <t>28th April,2018</t>
  </si>
  <si>
    <t>17th June,2018</t>
  </si>
  <si>
    <t>Onyuoki Daniel Nyariki</t>
  </si>
  <si>
    <t>21633243</t>
  </si>
  <si>
    <t>727447528</t>
  </si>
  <si>
    <t>791806581</t>
  </si>
  <si>
    <t>Bomwanda</t>
  </si>
  <si>
    <t>Gesonso</t>
  </si>
  <si>
    <t>KE-KIS-1807-19678</t>
  </si>
  <si>
    <t>Robert Bogonko Ndemo</t>
  </si>
  <si>
    <t>22233358</t>
  </si>
  <si>
    <t>71831675</t>
  </si>
  <si>
    <t>718316758</t>
  </si>
  <si>
    <t>725704762</t>
  </si>
  <si>
    <t>Ngenyi</t>
  </si>
  <si>
    <t>Gesangero</t>
  </si>
  <si>
    <t>KE-NYA-1903-25498</t>
  </si>
  <si>
    <t>Asande Sospeter Turungi</t>
  </si>
  <si>
    <t>11593894</t>
  </si>
  <si>
    <t>254724304937</t>
  </si>
  <si>
    <t>Mosobeti</t>
  </si>
  <si>
    <t>KE-NYA-1710-19677</t>
  </si>
  <si>
    <t>31st August,2017</t>
  </si>
  <si>
    <t>20th October,2017</t>
  </si>
  <si>
    <t>Kennedy Moko Mokua</t>
  </si>
  <si>
    <t>11037037</t>
  </si>
  <si>
    <t>731035630</t>
  </si>
  <si>
    <t>Kenyoro</t>
  </si>
  <si>
    <t>KE-KIS-1809-19687</t>
  </si>
  <si>
    <t>13th September,2018</t>
  </si>
  <si>
    <t>Nyamweya Erick Onkoba</t>
  </si>
  <si>
    <t>21814722</t>
  </si>
  <si>
    <t>0722898156</t>
  </si>
  <si>
    <t>725832314</t>
  </si>
  <si>
    <t>Bogisero</t>
  </si>
  <si>
    <t>Riverside</t>
  </si>
  <si>
    <t>710207102</t>
  </si>
  <si>
    <t>KE-NYA-1810-19691</t>
  </si>
  <si>
    <t>Mingate Ester Moraa</t>
  </si>
  <si>
    <t>4136776</t>
  </si>
  <si>
    <t>0713934530</t>
  </si>
  <si>
    <t>Nyakongo</t>
  </si>
  <si>
    <t>Bigogo</t>
  </si>
  <si>
    <t>KE-NYA-1810-19692</t>
  </si>
  <si>
    <t>Rira Benard Orengo</t>
  </si>
  <si>
    <t>20578916</t>
  </si>
  <si>
    <t>710525193</t>
  </si>
  <si>
    <t>725989614</t>
  </si>
  <si>
    <t>KE-KIS-1809-19688</t>
  </si>
  <si>
    <t>Ayienda Maria Bosibori</t>
  </si>
  <si>
    <t>11357913</t>
  </si>
  <si>
    <t>726466663</t>
  </si>
  <si>
    <t>724517046</t>
  </si>
  <si>
    <t>Mwakibagen</t>
  </si>
  <si>
    <t>Nyansore</t>
  </si>
  <si>
    <t>KE-NYA-1809-19685</t>
  </si>
  <si>
    <t>Kerina Zablon Momanyi</t>
  </si>
  <si>
    <t>22007153</t>
  </si>
  <si>
    <t>711429592</t>
  </si>
  <si>
    <t>703389424</t>
  </si>
  <si>
    <t>Mochewa</t>
  </si>
  <si>
    <t>Geta</t>
  </si>
  <si>
    <t>KE-NYA-1809-19686</t>
  </si>
  <si>
    <t>Ndege Mondester Moraa</t>
  </si>
  <si>
    <t>12794141</t>
  </si>
  <si>
    <t>710208948</t>
  </si>
  <si>
    <t>713921853</t>
  </si>
  <si>
    <t>Keroka Township</t>
  </si>
  <si>
    <t>Mwamosima</t>
  </si>
  <si>
    <t>KE-NYA-1906-25504</t>
  </si>
  <si>
    <t>Kimoi Caroline Nyanchama</t>
  </si>
  <si>
    <t>27253260</t>
  </si>
  <si>
    <t>0717356351</t>
  </si>
  <si>
    <t>725341224</t>
  </si>
  <si>
    <t>Nyabiosi</t>
  </si>
  <si>
    <t>KE-NYA-1910-25508</t>
  </si>
  <si>
    <t>27th August,2019</t>
  </si>
  <si>
    <t>Kebaso Azinar Kwamboka</t>
  </si>
  <si>
    <t>1337475</t>
  </si>
  <si>
    <t>+254726414959</t>
  </si>
  <si>
    <t>+254710207102</t>
  </si>
  <si>
    <t>KE-NYA-1910-25505</t>
  </si>
  <si>
    <t>11th July,2019</t>
  </si>
  <si>
    <t>Atambo Samuel Momanyi</t>
  </si>
  <si>
    <t>5235149</t>
  </si>
  <si>
    <t>254722156931</t>
  </si>
  <si>
    <t>Itena</t>
  </si>
  <si>
    <t>KE-NYA-2005-25174</t>
  </si>
  <si>
    <t>30th April,2020</t>
  </si>
  <si>
    <t>15th May,2020</t>
  </si>
  <si>
    <t>Magret Sang'Anyi Sang'Anyi</t>
  </si>
  <si>
    <t>9404944</t>
  </si>
  <si>
    <t>+254722813560</t>
  </si>
  <si>
    <t>722805980</t>
  </si>
  <si>
    <t>722813560</t>
  </si>
  <si>
    <t>KE-NYA-2204-29010</t>
  </si>
  <si>
    <t>6th January,2022</t>
  </si>
  <si>
    <t>Julius Matwere Kinwomi</t>
  </si>
  <si>
    <t>0305121</t>
  </si>
  <si>
    <t>0722134569</t>
  </si>
  <si>
    <t>0725175512</t>
  </si>
  <si>
    <t>Rirumi</t>
  </si>
  <si>
    <t>KE-NYA-2201-28989</t>
  </si>
  <si>
    <t>1st December,2021</t>
  </si>
  <si>
    <t>Mambole Lilian Nyanchama</t>
  </si>
  <si>
    <t>36095882</t>
  </si>
  <si>
    <t>0707537964</t>
  </si>
  <si>
    <t>0755441520</t>
  </si>
  <si>
    <t>Nyamaiye</t>
  </si>
  <si>
    <t>KE-NYA-2110-28992</t>
  </si>
  <si>
    <t>14th September,2021</t>
  </si>
  <si>
    <t>Omagwa Jeridah Kwamboka</t>
  </si>
  <si>
    <t>38597738</t>
  </si>
  <si>
    <t>0712960272</t>
  </si>
  <si>
    <t>0725403646</t>
  </si>
  <si>
    <t>Riegechure</t>
  </si>
  <si>
    <t>KE-NYA-1601-16130</t>
  </si>
  <si>
    <t>Sagwe Magabi</t>
  </si>
  <si>
    <t>12899742</t>
  </si>
  <si>
    <t>705525060</t>
  </si>
  <si>
    <t>Mobamba</t>
  </si>
  <si>
    <t>KE-TRA-1806-19679</t>
  </si>
  <si>
    <t>8th June,2018</t>
  </si>
  <si>
    <t>Stanley Ambasa Ambasa</t>
  </si>
  <si>
    <t>8591152</t>
  </si>
  <si>
    <t>716297939</t>
  </si>
  <si>
    <t>715580364</t>
  </si>
  <si>
    <t>KE-NYA-1903-25499</t>
  </si>
  <si>
    <t>14th January,2019</t>
  </si>
  <si>
    <t>Ongwana Charles Kimaiga</t>
  </si>
  <si>
    <t>3466910</t>
  </si>
  <si>
    <t>254722601805</t>
  </si>
  <si>
    <t>Getuka</t>
  </si>
  <si>
    <t>KE-NYA-1812-25497</t>
  </si>
  <si>
    <t>16th December,2018</t>
  </si>
  <si>
    <t>Michieka Robinson Bwana</t>
  </si>
  <si>
    <t>740966</t>
  </si>
  <si>
    <t>728125803</t>
  </si>
  <si>
    <t>721267316</t>
  </si>
  <si>
    <t>Bosamaro</t>
  </si>
  <si>
    <t>Motagara</t>
  </si>
  <si>
    <t>KE-NYA-1906-25503</t>
  </si>
  <si>
    <t>27th June,2019</t>
  </si>
  <si>
    <t>Bogonko Simon Mocheche</t>
  </si>
  <si>
    <t>13329945</t>
  </si>
  <si>
    <t>720057930</t>
  </si>
  <si>
    <t>725309506</t>
  </si>
  <si>
    <t>736105007</t>
  </si>
  <si>
    <t>Konate</t>
  </si>
  <si>
    <t>KE-NYA-1910-25506</t>
  </si>
  <si>
    <t>Nyakundi Milka N /A</t>
  </si>
  <si>
    <t>37221616</t>
  </si>
  <si>
    <t>254702434894</t>
  </si>
  <si>
    <t>254781837955</t>
  </si>
  <si>
    <t>Viongozi Senta</t>
  </si>
  <si>
    <t>KE-NYA-1910-25509</t>
  </si>
  <si>
    <t>27th October,2019</t>
  </si>
  <si>
    <t>Ombuki Charles Nyariki</t>
  </si>
  <si>
    <t>10019461</t>
  </si>
  <si>
    <t>254726830935</t>
  </si>
  <si>
    <t>Gesima Nyasiongo</t>
  </si>
  <si>
    <t>Ribwago</t>
  </si>
  <si>
    <t>25410208102</t>
  </si>
  <si>
    <t>KE-NYA-2005-25715</t>
  </si>
  <si>
    <t>Catherine Ontita Nyameino</t>
  </si>
  <si>
    <t>8579444</t>
  </si>
  <si>
    <t>+254737803834</t>
  </si>
  <si>
    <t>722803834</t>
  </si>
  <si>
    <t>737803834</t>
  </si>
  <si>
    <t>Omogua</t>
  </si>
  <si>
    <t>KE-NYA-1911-25512</t>
  </si>
  <si>
    <t>19th August,2019</t>
  </si>
  <si>
    <t>29th November,2019</t>
  </si>
  <si>
    <t>Ondieki Jane Masaki</t>
  </si>
  <si>
    <t>13343740</t>
  </si>
  <si>
    <t>254702874887</t>
  </si>
  <si>
    <t>Nyakeore</t>
  </si>
  <si>
    <t>KE-NYA-1605-16503</t>
  </si>
  <si>
    <t>7th April,2016</t>
  </si>
  <si>
    <t>7th May,2016</t>
  </si>
  <si>
    <t>Peter Nyasani Orina</t>
  </si>
  <si>
    <t>1197211</t>
  </si>
  <si>
    <t>722707007</t>
  </si>
  <si>
    <t>Kineni</t>
  </si>
  <si>
    <t>KE-KIS-1809-19689</t>
  </si>
  <si>
    <t>Bwana Nicholas Ondicho</t>
  </si>
  <si>
    <t>36751046</t>
  </si>
  <si>
    <t>722489386</t>
  </si>
  <si>
    <t>Bogusero</t>
  </si>
  <si>
    <t>Bosingo</t>
  </si>
  <si>
    <t>KE-NYA-1812-25496</t>
  </si>
  <si>
    <t>Omuya Sebastian Nyan'Gau</t>
  </si>
  <si>
    <t>13082095</t>
  </si>
  <si>
    <t>722333929</t>
  </si>
  <si>
    <t>710558832</t>
  </si>
  <si>
    <t>KE-KIS-1910-25507</t>
  </si>
  <si>
    <t>6th August,2019</t>
  </si>
  <si>
    <t>Oseko Edwin Ombui</t>
  </si>
  <si>
    <t>14534482</t>
  </si>
  <si>
    <t>254796558560</t>
  </si>
  <si>
    <t>796558560</t>
  </si>
  <si>
    <t>754740876</t>
  </si>
  <si>
    <t>Geteri</t>
  </si>
  <si>
    <t>Mwagetenga</t>
  </si>
  <si>
    <t>KE-NYA-2008-25658</t>
  </si>
  <si>
    <t>20th June,2020</t>
  </si>
  <si>
    <t>Joyce Tiniga Moraa</t>
  </si>
  <si>
    <t>23432552</t>
  </si>
  <si>
    <t>+254737820284</t>
  </si>
  <si>
    <t>726911780</t>
  </si>
  <si>
    <t>737820284</t>
  </si>
  <si>
    <t>Obwari</t>
  </si>
  <si>
    <t>Bokibaru</t>
  </si>
  <si>
    <t>KE-NYA-1611-16766</t>
  </si>
  <si>
    <t>8th October,2016</t>
  </si>
  <si>
    <t>27th November,2016</t>
  </si>
  <si>
    <t>Nyakundi Mogere</t>
  </si>
  <si>
    <t>722799566</t>
  </si>
  <si>
    <t>Mecheo</t>
  </si>
  <si>
    <t>KE-KIA-1707-20762</t>
  </si>
  <si>
    <t>21st June,2017</t>
  </si>
  <si>
    <t>Kamau Allan Kiama</t>
  </si>
  <si>
    <t>24440732</t>
  </si>
  <si>
    <t>0721653986</t>
  </si>
  <si>
    <t>723987654</t>
  </si>
  <si>
    <t>John</t>
  </si>
  <si>
    <t>710621896</t>
  </si>
  <si>
    <t>KE-KIA-1812-26021</t>
  </si>
  <si>
    <t>Philis W Wakarura</t>
  </si>
  <si>
    <t>2300792</t>
  </si>
  <si>
    <t>0737817485</t>
  </si>
  <si>
    <t>707909813</t>
  </si>
  <si>
    <t>Kitutha</t>
  </si>
  <si>
    <t>Kamango</t>
  </si>
  <si>
    <t>731293971</t>
  </si>
  <si>
    <t>KE-KIA-1806-18705</t>
  </si>
  <si>
    <t>Josphat Njau Mbugua</t>
  </si>
  <si>
    <t>20175100</t>
  </si>
  <si>
    <t>721595481</t>
  </si>
  <si>
    <t>725017704</t>
  </si>
  <si>
    <t>Kalori</t>
  </si>
  <si>
    <t>Njiku</t>
  </si>
  <si>
    <t>713032193</t>
  </si>
  <si>
    <t>KE-KIA-1710-18684</t>
  </si>
  <si>
    <t>James Njega Thuku</t>
  </si>
  <si>
    <t>24649056</t>
  </si>
  <si>
    <t>723659854</t>
  </si>
  <si>
    <t>Karoli</t>
  </si>
  <si>
    <t>KE-NAI-1807-18704</t>
  </si>
  <si>
    <t>Nancy Washera Nderindu</t>
  </si>
  <si>
    <t>23806944</t>
  </si>
  <si>
    <t>713493291</t>
  </si>
  <si>
    <t>736950937</t>
  </si>
  <si>
    <t>Kahawa West</t>
  </si>
  <si>
    <t>KE-NAN-1810-24612</t>
  </si>
  <si>
    <t>Cherop Sarah</t>
  </si>
  <si>
    <t>736082539</t>
  </si>
  <si>
    <t>727402779</t>
  </si>
  <si>
    <t>KE-NAN-1811-024543</t>
  </si>
  <si>
    <t>Choge Emily</t>
  </si>
  <si>
    <t>24318606</t>
  </si>
  <si>
    <t>0739723137</t>
  </si>
  <si>
    <t>KE-NAN-1804-024498</t>
  </si>
  <si>
    <t>Terer Anne</t>
  </si>
  <si>
    <t>21533385</t>
  </si>
  <si>
    <t>724525617</t>
  </si>
  <si>
    <t>710789820</t>
  </si>
  <si>
    <t>724525671</t>
  </si>
  <si>
    <t>KE-NAN-1810-27802</t>
  </si>
  <si>
    <t>Kosgei Hellen Chepkoech</t>
  </si>
  <si>
    <t>708594529</t>
  </si>
  <si>
    <t>KE-NAN-1810-27814</t>
  </si>
  <si>
    <t>Rotich Ruth</t>
  </si>
  <si>
    <t>700759471</t>
  </si>
  <si>
    <t>703189361</t>
  </si>
  <si>
    <t>KE-NAN-1810-27808</t>
  </si>
  <si>
    <t>Arusei Caroline</t>
  </si>
  <si>
    <t>70576093</t>
  </si>
  <si>
    <t>705076093</t>
  </si>
  <si>
    <t>KE-NAN-1810-024593</t>
  </si>
  <si>
    <t>Bore Sally</t>
  </si>
  <si>
    <t>723246231</t>
  </si>
  <si>
    <t>KE-NAN-1810-024594</t>
  </si>
  <si>
    <t>Cheptanui Dorcas</t>
  </si>
  <si>
    <t>711397861</t>
  </si>
  <si>
    <t>KE-NAN-1810-27801</t>
  </si>
  <si>
    <t>Cherono Milka</t>
  </si>
  <si>
    <t>723470768</t>
  </si>
  <si>
    <t>KE-NAN-1810-246603</t>
  </si>
  <si>
    <t>Sambai Esther</t>
  </si>
  <si>
    <t>703423351</t>
  </si>
  <si>
    <t>KE-NAN-1810-24610</t>
  </si>
  <si>
    <t>Kurgat Dina</t>
  </si>
  <si>
    <t>703328333</t>
  </si>
  <si>
    <t>Chereres</t>
  </si>
  <si>
    <t>KE-NAN-1810-24596</t>
  </si>
  <si>
    <t>Too Veronica</t>
  </si>
  <si>
    <t>702411705</t>
  </si>
  <si>
    <t>716580426</t>
  </si>
  <si>
    <t>KE-NAN-1810-24600</t>
  </si>
  <si>
    <t>Chebet Eunice</t>
  </si>
  <si>
    <t>725080654</t>
  </si>
  <si>
    <t>KE-NAN-1810-24602</t>
  </si>
  <si>
    <t>Chemeli Dorcas</t>
  </si>
  <si>
    <t>72975944</t>
  </si>
  <si>
    <t>723843250</t>
  </si>
  <si>
    <t>KE-NAN-1904-25651</t>
  </si>
  <si>
    <t>28th February,2019</t>
  </si>
  <si>
    <t>Jebor Jenniffer</t>
  </si>
  <si>
    <t>25441359</t>
  </si>
  <si>
    <t>254719688936</t>
  </si>
  <si>
    <t>Olotwo</t>
  </si>
  <si>
    <t>KE-NAN-1908-25183</t>
  </si>
  <si>
    <t>20th May,2019</t>
  </si>
  <si>
    <t>Kamintho Leah</t>
  </si>
  <si>
    <t>9159129</t>
  </si>
  <si>
    <t>254729553105</t>
  </si>
  <si>
    <t>KE-NAN-1707-23098</t>
  </si>
  <si>
    <t>David Lagat</t>
  </si>
  <si>
    <t>2332888</t>
  </si>
  <si>
    <t>721466117</t>
  </si>
  <si>
    <t>Kibukwo Central</t>
  </si>
  <si>
    <t>KE-NAN-1708-23099</t>
  </si>
  <si>
    <t>Barnabas Togom</t>
  </si>
  <si>
    <t>30431269</t>
  </si>
  <si>
    <t>706914023</t>
  </si>
  <si>
    <t>Kapruret</t>
  </si>
  <si>
    <t>KE-NAN-1806-24068</t>
  </si>
  <si>
    <t>Mutai Rael</t>
  </si>
  <si>
    <t>22705587</t>
  </si>
  <si>
    <t>723856002</t>
  </si>
  <si>
    <t>KE-NAN-1810-24073</t>
  </si>
  <si>
    <t>Kemboi Pauline Cheptum</t>
  </si>
  <si>
    <t>9868544</t>
  </si>
  <si>
    <t>700157681</t>
  </si>
  <si>
    <t>703244639</t>
  </si>
  <si>
    <t>KE-NAN-1809-24071</t>
  </si>
  <si>
    <t>Busienei Lilian Jelagat</t>
  </si>
  <si>
    <t>21497829</t>
  </si>
  <si>
    <t>728064203</t>
  </si>
  <si>
    <t>728374628</t>
  </si>
  <si>
    <t>KE-NAN-1810-24599</t>
  </si>
  <si>
    <t>Chepketer Asca</t>
  </si>
  <si>
    <t>26291822</t>
  </si>
  <si>
    <t>787176688</t>
  </si>
  <si>
    <t>KE-NAN-2101-28415</t>
  </si>
  <si>
    <t>18th November,2020</t>
  </si>
  <si>
    <t>10th January,2021</t>
  </si>
  <si>
    <t>Rono Emmily</t>
  </si>
  <si>
    <t>20628108</t>
  </si>
  <si>
    <t>712509663</t>
  </si>
  <si>
    <t>254712509663</t>
  </si>
  <si>
    <t>254723458647</t>
  </si>
  <si>
    <t>Gimosong Enterprise Ltd</t>
  </si>
  <si>
    <t>KE-NAN-1812-25874</t>
  </si>
  <si>
    <t>12th November,2018</t>
  </si>
  <si>
    <t>Rotich Eunice Jesang</t>
  </si>
  <si>
    <t>710543834</t>
  </si>
  <si>
    <t>254727402779</t>
  </si>
  <si>
    <t>KE-NAN-1908-25652</t>
  </si>
  <si>
    <t>Birgen Margaret</t>
  </si>
  <si>
    <t>28925956</t>
  </si>
  <si>
    <t>0725271966</t>
  </si>
  <si>
    <t>733606473</t>
  </si>
  <si>
    <t>KE-NAN-1912-28511</t>
  </si>
  <si>
    <t>Fancy Kirwa</t>
  </si>
  <si>
    <t>22771514</t>
  </si>
  <si>
    <t>254724143027</t>
  </si>
  <si>
    <t>Mosoriot Centre</t>
  </si>
  <si>
    <t>KE-NAN-1912-28403</t>
  </si>
  <si>
    <t>20th December,2019</t>
  </si>
  <si>
    <t>Kisorio Roseline</t>
  </si>
  <si>
    <t>9601708</t>
  </si>
  <si>
    <t>254723819318</t>
  </si>
  <si>
    <t>Oldoldol</t>
  </si>
  <si>
    <t>KE-NAN-1911-25186</t>
  </si>
  <si>
    <t>Keter Leah Chepchumba</t>
  </si>
  <si>
    <t>13362199</t>
  </si>
  <si>
    <t>254726365000</t>
  </si>
  <si>
    <t>KE-NAN-1911-25187</t>
  </si>
  <si>
    <t>26th November,2019</t>
  </si>
  <si>
    <t>Suge Dorcas</t>
  </si>
  <si>
    <t>2090043</t>
  </si>
  <si>
    <t>254717535481</t>
  </si>
  <si>
    <t>Kspngenytui</t>
  </si>
  <si>
    <t>KE-NAN-1808-24069</t>
  </si>
  <si>
    <t>13th June,2018</t>
  </si>
  <si>
    <t>22nd August,2018</t>
  </si>
  <si>
    <t>Ednah Koech</t>
  </si>
  <si>
    <t>9308064</t>
  </si>
  <si>
    <t>728117504</t>
  </si>
  <si>
    <t>723829858</t>
  </si>
  <si>
    <t>Kapsiwan</t>
  </si>
  <si>
    <t>KE-NAN-1809-24072</t>
  </si>
  <si>
    <t>Kipsang Christine Chepkurgat</t>
  </si>
  <si>
    <t>10877327</t>
  </si>
  <si>
    <t>710908694</t>
  </si>
  <si>
    <t>764408694</t>
  </si>
  <si>
    <t>Kapngenytui</t>
  </si>
  <si>
    <t>KE-KAK-2002-28407</t>
  </si>
  <si>
    <t>Alfred Kinyangi</t>
  </si>
  <si>
    <t>0953850</t>
  </si>
  <si>
    <t>254708758874</t>
  </si>
  <si>
    <t>Mumias East</t>
  </si>
  <si>
    <t>Isongo</t>
  </si>
  <si>
    <t>KE-NAN-1908-25182</t>
  </si>
  <si>
    <t>8th July,2019</t>
  </si>
  <si>
    <t>Korir Joseph</t>
  </si>
  <si>
    <t>14692511</t>
  </si>
  <si>
    <t>254725264405</t>
  </si>
  <si>
    <t>Kerugo</t>
  </si>
  <si>
    <t>KE-NAN-1912-28404</t>
  </si>
  <si>
    <t>12th November,2019</t>
  </si>
  <si>
    <t>24th December,2019</t>
  </si>
  <si>
    <t>Kemei Kenneth</t>
  </si>
  <si>
    <t>13362721</t>
  </si>
  <si>
    <t>254720145441</t>
  </si>
  <si>
    <t>Kilibwani</t>
  </si>
  <si>
    <t>Kimaam</t>
  </si>
  <si>
    <t>KE-NAN-1910-25185</t>
  </si>
  <si>
    <t>4th September,2019</t>
  </si>
  <si>
    <t>Sitienei Peter</t>
  </si>
  <si>
    <t>21715873</t>
  </si>
  <si>
    <t>0728376591</t>
  </si>
  <si>
    <t>727279442</t>
  </si>
  <si>
    <t>Kapmanang</t>
  </si>
  <si>
    <t>KE-NAN-1909-25184</t>
  </si>
  <si>
    <t>Bett Barnabas</t>
  </si>
  <si>
    <t>20151336</t>
  </si>
  <si>
    <t>0719200900</t>
  </si>
  <si>
    <t>727456158</t>
  </si>
  <si>
    <t>KE-KAK-2002-28408</t>
  </si>
  <si>
    <t>Nyasili Peris</t>
  </si>
  <si>
    <t>20465360</t>
  </si>
  <si>
    <t>254721218376</t>
  </si>
  <si>
    <t>Sirongai</t>
  </si>
  <si>
    <t>Manda A</t>
  </si>
  <si>
    <t>KE-BOM-2003-28410</t>
  </si>
  <si>
    <t>Langat Bernard</t>
  </si>
  <si>
    <t>20578257</t>
  </si>
  <si>
    <t>254758931141</t>
  </si>
  <si>
    <t>Kimari</t>
  </si>
  <si>
    <t>KE-NAN-2002-28409</t>
  </si>
  <si>
    <t>31st January,2020</t>
  </si>
  <si>
    <t>Kimnyango Daniel</t>
  </si>
  <si>
    <t>4882166</t>
  </si>
  <si>
    <t>254722518212</t>
  </si>
  <si>
    <t>Kipture</t>
  </si>
  <si>
    <t>KE-NAN-2102-28416</t>
  </si>
  <si>
    <t>18th January,2021</t>
  </si>
  <si>
    <t>12th February,2021</t>
  </si>
  <si>
    <t>Kipyego Ann</t>
  </si>
  <si>
    <t>1250156</t>
  </si>
  <si>
    <t>254746840416</t>
  </si>
  <si>
    <t>254715541342</t>
  </si>
  <si>
    <t>KE-NAK-2001-28405</t>
  </si>
  <si>
    <t>Langat Eric</t>
  </si>
  <si>
    <t>13622452</t>
  </si>
  <si>
    <t>254721547653</t>
  </si>
  <si>
    <t>254722270707</t>
  </si>
  <si>
    <t>Burgei</t>
  </si>
  <si>
    <t>KE-NAN-2107-28422</t>
  </si>
  <si>
    <t>4th March,2021</t>
  </si>
  <si>
    <t>Letting Gideon</t>
  </si>
  <si>
    <t>0446982</t>
  </si>
  <si>
    <t>722504555</t>
  </si>
  <si>
    <t>254721525825</t>
  </si>
  <si>
    <t>254722504555</t>
  </si>
  <si>
    <t>KE-BOM-2009-28413</t>
  </si>
  <si>
    <t>9th August,2020</t>
  </si>
  <si>
    <t>Too Wilson</t>
  </si>
  <si>
    <t>2415879</t>
  </si>
  <si>
    <t>254725631856</t>
  </si>
  <si>
    <t>Afya</t>
  </si>
  <si>
    <t>KE-KER-2010-28414</t>
  </si>
  <si>
    <t>3rd July,2020</t>
  </si>
  <si>
    <t>14th October,2020</t>
  </si>
  <si>
    <t>Langat Walter</t>
  </si>
  <si>
    <t>13021191</t>
  </si>
  <si>
    <t>254721444135</t>
  </si>
  <si>
    <t>254723907033</t>
  </si>
  <si>
    <t>Kabartekan</t>
  </si>
  <si>
    <t>Chepisarwet</t>
  </si>
  <si>
    <t>John bett</t>
  </si>
  <si>
    <t>KE-BAR-2104-28418</t>
  </si>
  <si>
    <t>23rd April,2021</t>
  </si>
  <si>
    <t>Kotut Samwel</t>
  </si>
  <si>
    <t>254723764200</t>
  </si>
  <si>
    <t>254722736180</t>
  </si>
  <si>
    <t>KE-NAN-2104-28419</t>
  </si>
  <si>
    <t>Magut Samwel</t>
  </si>
  <si>
    <t>5602828</t>
  </si>
  <si>
    <t>254724333344</t>
  </si>
  <si>
    <t>254780165446</t>
  </si>
  <si>
    <t>Kapnyeperai</t>
  </si>
  <si>
    <t>KE-NAN-1807-22304</t>
  </si>
  <si>
    <t>Sang Anna Cherono</t>
  </si>
  <si>
    <t>1335802</t>
  </si>
  <si>
    <t>725792702</t>
  </si>
  <si>
    <t>7250792702</t>
  </si>
  <si>
    <t>725723755</t>
  </si>
  <si>
    <t>Chepilat</t>
  </si>
  <si>
    <t>Chepketemon</t>
  </si>
  <si>
    <t>KE-NAN-2007-28411</t>
  </si>
  <si>
    <t>25th July,2020</t>
  </si>
  <si>
    <t>Maiyo Hillary</t>
  </si>
  <si>
    <t>23658902</t>
  </si>
  <si>
    <t>254726383358</t>
  </si>
  <si>
    <t>Kogamei</t>
  </si>
  <si>
    <t>KE-UAS-2008-28412</t>
  </si>
  <si>
    <t>17th July,2020</t>
  </si>
  <si>
    <t>24th August,2020</t>
  </si>
  <si>
    <t>Suge Joyce</t>
  </si>
  <si>
    <t>11204986</t>
  </si>
  <si>
    <t>+254723163208</t>
  </si>
  <si>
    <t>720171684</t>
  </si>
  <si>
    <t>723163208</t>
  </si>
  <si>
    <t>Cheplelachbei</t>
  </si>
  <si>
    <t>KE-NAR-2104-28417</t>
  </si>
  <si>
    <t>21st April,2021</t>
  </si>
  <si>
    <t>Kerich Paul</t>
  </si>
  <si>
    <t>0514354</t>
  </si>
  <si>
    <t>254722868955</t>
  </si>
  <si>
    <t>254718115590</t>
  </si>
  <si>
    <t>Kapsasian</t>
  </si>
  <si>
    <t>Lelagoin</t>
  </si>
  <si>
    <t>KE-BOM-2107-28421</t>
  </si>
  <si>
    <t>30th March,2021</t>
  </si>
  <si>
    <t>Tesot Magdalin</t>
  </si>
  <si>
    <t>6024344</t>
  </si>
  <si>
    <t>254724667056</t>
  </si>
  <si>
    <t>254724213960</t>
  </si>
  <si>
    <t>KAPTIEN</t>
  </si>
  <si>
    <t>KOITALEL</t>
  </si>
  <si>
    <t>KE-NAN-2105-28420</t>
  </si>
  <si>
    <t>13th April,2021</t>
  </si>
  <si>
    <t>11th May,2021</t>
  </si>
  <si>
    <t>Maiyo Julius</t>
  </si>
  <si>
    <t>14509265</t>
  </si>
  <si>
    <t>+254723089863</t>
  </si>
  <si>
    <t>254725826370</t>
  </si>
  <si>
    <t>Kapchuriai</t>
  </si>
  <si>
    <t>KE-MAK-1910-27797</t>
  </si>
  <si>
    <t>Msau Johnson Kyalo</t>
  </si>
  <si>
    <t>254717965220</t>
  </si>
  <si>
    <t>Kikumini</t>
  </si>
  <si>
    <t>John Chege Nyingi</t>
  </si>
  <si>
    <t>723321416</t>
  </si>
  <si>
    <t>KE-KIA-2102-28540</t>
  </si>
  <si>
    <t>14th February,2021</t>
  </si>
  <si>
    <t>Ngigi Hannah Gakenia</t>
  </si>
  <si>
    <t>254721692378</t>
  </si>
  <si>
    <t>254708618671</t>
  </si>
  <si>
    <t>KE-KAJ-1512-22599</t>
  </si>
  <si>
    <t>Kamete Legete Ole</t>
  </si>
  <si>
    <t>10402807</t>
  </si>
  <si>
    <t>720892592</t>
  </si>
  <si>
    <t>Ntararaa</t>
  </si>
  <si>
    <t>KE-KAJ-1612-22594</t>
  </si>
  <si>
    <t>12th December,2016</t>
  </si>
  <si>
    <t>22nd December,2016</t>
  </si>
  <si>
    <t>Kinyanjui Ndegwa</t>
  </si>
  <si>
    <t>1328904</t>
  </si>
  <si>
    <t>792834564</t>
  </si>
  <si>
    <t>Entarara</t>
  </si>
  <si>
    <t>KE-MAK-2008-28584</t>
  </si>
  <si>
    <t>5th August,2020</t>
  </si>
  <si>
    <t>Mbela Boniface Mutua</t>
  </si>
  <si>
    <t>5634457</t>
  </si>
  <si>
    <t>254714809159</t>
  </si>
  <si>
    <t>Kaiyani</t>
  </si>
  <si>
    <t>KE-KAJ-1711-22543</t>
  </si>
  <si>
    <t>Partimo Saruni</t>
  </si>
  <si>
    <t>34263693</t>
  </si>
  <si>
    <t>727688661</t>
  </si>
  <si>
    <t>7201787122</t>
  </si>
  <si>
    <t>KE-KAJ-1712-22603</t>
  </si>
  <si>
    <t>Ndambuki Benjamin Muindi</t>
  </si>
  <si>
    <t>722537636</t>
  </si>
  <si>
    <t>723353371</t>
  </si>
  <si>
    <t>KE-KIA-1805-23477</t>
  </si>
  <si>
    <t>16th March,2018</t>
  </si>
  <si>
    <t>Gatonye Andrew Gatonye</t>
  </si>
  <si>
    <t>473941</t>
  </si>
  <si>
    <t>722240577</t>
  </si>
  <si>
    <t>KE-KAJ-1906-27791</t>
  </si>
  <si>
    <t>Mepukori Winfred</t>
  </si>
  <si>
    <t>254721907303</t>
  </si>
  <si>
    <t>Ololoopon</t>
  </si>
  <si>
    <t>Custom</t>
  </si>
  <si>
    <t>KE-MAK-1811-23480</t>
  </si>
  <si>
    <t>Mutua Charles Mutua</t>
  </si>
  <si>
    <t>25362835</t>
  </si>
  <si>
    <t>733464188</t>
  </si>
  <si>
    <t>Utini</t>
  </si>
  <si>
    <t>Thuti</t>
  </si>
  <si>
    <t>KE-MAK-1908-27788</t>
  </si>
  <si>
    <t>Mutava Cosmus Mutinda</t>
  </si>
  <si>
    <t>254722713129</t>
  </si>
  <si>
    <t>Mbimbini</t>
  </si>
  <si>
    <t>Uviluni</t>
  </si>
  <si>
    <t>KE-NAK-1809-26050</t>
  </si>
  <si>
    <t>Maryline Cherotich Chewen</t>
  </si>
  <si>
    <t>2451683</t>
  </si>
  <si>
    <t>723658155</t>
  </si>
  <si>
    <t>Metikei</t>
  </si>
  <si>
    <t>720759926</t>
  </si>
  <si>
    <t>KE-NYE-1803-27873</t>
  </si>
  <si>
    <t>Kamangu Grace Nyambura</t>
  </si>
  <si>
    <t>11286403</t>
  </si>
  <si>
    <t>723890553</t>
  </si>
  <si>
    <t>720802947</t>
  </si>
  <si>
    <t>John Kamangu</t>
  </si>
  <si>
    <t>KE-TRA-1811-27908</t>
  </si>
  <si>
    <t>Barasa Barasa</t>
  </si>
  <si>
    <t>729959371</t>
  </si>
  <si>
    <t>Transnzoia West</t>
  </si>
  <si>
    <t>726657561</t>
  </si>
  <si>
    <t>KE-LAI-1512-16023</t>
  </si>
  <si>
    <t>Gerald Muthui</t>
  </si>
  <si>
    <t>29612198</t>
  </si>
  <si>
    <t>710989822</t>
  </si>
  <si>
    <t>KE-LAI-1512-16024</t>
  </si>
  <si>
    <t>Joseph Mburu King'Ara</t>
  </si>
  <si>
    <t>722681412</t>
  </si>
  <si>
    <t>KE-NYA-1601-16026</t>
  </si>
  <si>
    <t>Johnson Theuri</t>
  </si>
  <si>
    <t>802969</t>
  </si>
  <si>
    <t>722977382</t>
  </si>
  <si>
    <t>KE-KIA-1811-27947</t>
  </si>
  <si>
    <t>Kihanya Stephen W</t>
  </si>
  <si>
    <t>224242522</t>
  </si>
  <si>
    <t>Ha Magu</t>
  </si>
  <si>
    <t>254726657561</t>
  </si>
  <si>
    <t>KE-BOM-1601-16025</t>
  </si>
  <si>
    <t>Philip Kaptetwony</t>
  </si>
  <si>
    <t>2349148</t>
  </si>
  <si>
    <t>708491242</t>
  </si>
  <si>
    <t>Ndanai</t>
  </si>
  <si>
    <t>Kabarit</t>
  </si>
  <si>
    <t>KE-NAK-1608-17503</t>
  </si>
  <si>
    <t>Nixon Kimugui Kibet</t>
  </si>
  <si>
    <t>20333985</t>
  </si>
  <si>
    <t>722642733</t>
  </si>
  <si>
    <t>Kampiya Moto</t>
  </si>
  <si>
    <t>KE-LAI-1701-17459</t>
  </si>
  <si>
    <t>28th December,2016</t>
  </si>
  <si>
    <t>5th January,2017</t>
  </si>
  <si>
    <t>John Wandati Mbochi</t>
  </si>
  <si>
    <t>2966114</t>
  </si>
  <si>
    <t>722867494</t>
  </si>
  <si>
    <t>KE-NAK-1809-24339</t>
  </si>
  <si>
    <t>Patrick Kariuki Ndirangu</t>
  </si>
  <si>
    <t>2147272</t>
  </si>
  <si>
    <t>725322142</t>
  </si>
  <si>
    <t>KE-NAK-1809-24338</t>
  </si>
  <si>
    <t>Mutemi David M</t>
  </si>
  <si>
    <t>2390653</t>
  </si>
  <si>
    <t>725761567</t>
  </si>
  <si>
    <t>716604898</t>
  </si>
  <si>
    <t>KE-LAI-1809-24340</t>
  </si>
  <si>
    <t>3rd August,2018</t>
  </si>
  <si>
    <t>22nd September,2018</t>
  </si>
  <si>
    <t>Priscila Maina Njeri</t>
  </si>
  <si>
    <t>29850841</t>
  </si>
  <si>
    <t>727275008</t>
  </si>
  <si>
    <t>Ashian</t>
  </si>
  <si>
    <t>KE-KIA-2005-26302</t>
  </si>
  <si>
    <t>Njane John Kamau</t>
  </si>
  <si>
    <t>1683843</t>
  </si>
  <si>
    <t>722622273</t>
  </si>
  <si>
    <t>254722622273</t>
  </si>
  <si>
    <t>KE-MER-1910-25666</t>
  </si>
  <si>
    <t>23rd April,2019</t>
  </si>
  <si>
    <t>Kirimi John</t>
  </si>
  <si>
    <t>8880854</t>
  </si>
  <si>
    <t>+254723543823</t>
  </si>
  <si>
    <t>Kamuringi</t>
  </si>
  <si>
    <t>John Kirimi</t>
  </si>
  <si>
    <t>KE-MER-1910-25189</t>
  </si>
  <si>
    <t>Mwari Mary</t>
  </si>
  <si>
    <t>19456787</t>
  </si>
  <si>
    <t>720160700</t>
  </si>
  <si>
    <t>Kairaa</t>
  </si>
  <si>
    <t>KE-MER-1910-25665</t>
  </si>
  <si>
    <t>Kirimi Ginson</t>
  </si>
  <si>
    <t>14415363</t>
  </si>
  <si>
    <t>+254720402471</t>
  </si>
  <si>
    <t>Yururu</t>
  </si>
  <si>
    <t>KE-THA-2003-28485</t>
  </si>
  <si>
    <t>Karimi Miriti Hellen</t>
  </si>
  <si>
    <t>23456545</t>
  </si>
  <si>
    <t>254720745697</t>
  </si>
  <si>
    <t>740897232</t>
  </si>
  <si>
    <t>KE-MER-1912-28481</t>
  </si>
  <si>
    <t>6th November,2019</t>
  </si>
  <si>
    <t>Mugambi Itonga Elias</t>
  </si>
  <si>
    <t>2522840</t>
  </si>
  <si>
    <t>254728856783</t>
  </si>
  <si>
    <t>Kamiguru</t>
  </si>
  <si>
    <t>723543823</t>
  </si>
  <si>
    <t>KE-MER-1912-28482</t>
  </si>
  <si>
    <t>4th November,2019</t>
  </si>
  <si>
    <t>6th December,2019</t>
  </si>
  <si>
    <t>Muthomi Kanampiu Eston</t>
  </si>
  <si>
    <t>13756936</t>
  </si>
  <si>
    <t>0720653997</t>
  </si>
  <si>
    <t>711735545</t>
  </si>
  <si>
    <t>Mururine</t>
  </si>
  <si>
    <t>722543823</t>
  </si>
  <si>
    <t>KE-KIA-1804-23021</t>
  </si>
  <si>
    <t>10th March,2018</t>
  </si>
  <si>
    <t>29th April,2018</t>
  </si>
  <si>
    <t>Gitundu David Kuria</t>
  </si>
  <si>
    <t>5212025</t>
  </si>
  <si>
    <t>722349792</t>
  </si>
  <si>
    <t>John Kuira</t>
  </si>
  <si>
    <t>714169583</t>
  </si>
  <si>
    <t>KE-UAS-1809-25806</t>
  </si>
  <si>
    <t>Malakwen Ndolo Kangogo</t>
  </si>
  <si>
    <t>722945954</t>
  </si>
  <si>
    <t>Olare</t>
  </si>
  <si>
    <t>Burnt Forest</t>
  </si>
  <si>
    <t>254723140069</t>
  </si>
  <si>
    <t>KE-UAS-1809-24279</t>
  </si>
  <si>
    <t>28th January,2018</t>
  </si>
  <si>
    <t>Nafthali Komen</t>
  </si>
  <si>
    <t>722814271</t>
  </si>
  <si>
    <t>723140069</t>
  </si>
  <si>
    <t>KE-KIA-1711-23017</t>
  </si>
  <si>
    <t>Kinuthia Margaret Wambui</t>
  </si>
  <si>
    <t>35607988</t>
  </si>
  <si>
    <t>721872687</t>
  </si>
  <si>
    <t>254714169583</t>
  </si>
  <si>
    <t>KE-KIA-1712-23019</t>
  </si>
  <si>
    <t>Muiruri Kinuthia Wachiru</t>
  </si>
  <si>
    <t>4917900</t>
  </si>
  <si>
    <t>722374893</t>
  </si>
  <si>
    <t>KE-NAK-1701-17409</t>
  </si>
  <si>
    <t>Esther Jebet Kipkosiom</t>
  </si>
  <si>
    <t>10940329</t>
  </si>
  <si>
    <t>722484941</t>
  </si>
  <si>
    <t>Kbt Farm</t>
  </si>
  <si>
    <t>John Mwangi Karugu</t>
  </si>
  <si>
    <t>KE-NAK-1912-27419</t>
  </si>
  <si>
    <t>Penina Korir</t>
  </si>
  <si>
    <t>254711664865</t>
  </si>
  <si>
    <t>703789720</t>
  </si>
  <si>
    <t>KE-NAK-1701-22485</t>
  </si>
  <si>
    <t>20th January,2017</t>
  </si>
  <si>
    <t>Joseph Casaon</t>
  </si>
  <si>
    <t>783789720</t>
  </si>
  <si>
    <t>Kabarrak</t>
  </si>
  <si>
    <t>Olo Rongai</t>
  </si>
  <si>
    <t>KE-MER-1902-25628</t>
  </si>
  <si>
    <t>Mbaabu Mbui Nicholas</t>
  </si>
  <si>
    <t>8857279</t>
  </si>
  <si>
    <t>726452085</t>
  </si>
  <si>
    <t>729972327</t>
  </si>
  <si>
    <t>Minwe</t>
  </si>
  <si>
    <t>Jonah Kirimi</t>
  </si>
  <si>
    <t>717394804</t>
  </si>
  <si>
    <t>KE-THA-1808-19617</t>
  </si>
  <si>
    <t>28th July,2018</t>
  </si>
  <si>
    <t>Kimandi Mbae Kenneth</t>
  </si>
  <si>
    <t>12406500</t>
  </si>
  <si>
    <t>721225686</t>
  </si>
  <si>
    <t>717598776</t>
  </si>
  <si>
    <t>Murugi West</t>
  </si>
  <si>
    <t>KE-MER-1811-25975</t>
  </si>
  <si>
    <t>Wanja Gitonga Jane</t>
  </si>
  <si>
    <t>9251593</t>
  </si>
  <si>
    <t>713759847</t>
  </si>
  <si>
    <t>724598131</t>
  </si>
  <si>
    <t>Kithurune</t>
  </si>
  <si>
    <t>717394808</t>
  </si>
  <si>
    <t>KE-THA-1812-25622</t>
  </si>
  <si>
    <t>9th December,2018</t>
  </si>
  <si>
    <t>Musa Edward Micheni</t>
  </si>
  <si>
    <t>5086722</t>
  </si>
  <si>
    <t>712402816</t>
  </si>
  <si>
    <t>723106866</t>
  </si>
  <si>
    <t>Gikwego</t>
  </si>
  <si>
    <t>KE-MER-1804-19604</t>
  </si>
  <si>
    <t>8th April,2018</t>
  </si>
  <si>
    <t>Murungi Julius Micubu</t>
  </si>
  <si>
    <t>23334801</t>
  </si>
  <si>
    <t>71785201</t>
  </si>
  <si>
    <t>721785201</t>
  </si>
  <si>
    <t>719614209</t>
  </si>
  <si>
    <t>Kabachi</t>
  </si>
  <si>
    <t>Mutuati</t>
  </si>
  <si>
    <t>Jonah Mwiti</t>
  </si>
  <si>
    <t>KE-NAN-1810-27800</t>
  </si>
  <si>
    <t>Cherono Rosebella</t>
  </si>
  <si>
    <t>25561768</t>
  </si>
  <si>
    <t>725664335</t>
  </si>
  <si>
    <t>708167281</t>
  </si>
  <si>
    <t>734751209</t>
  </si>
  <si>
    <t>KE-NAN-1810-024554</t>
  </si>
  <si>
    <t>Kurgat Salina</t>
  </si>
  <si>
    <t>714164269</t>
  </si>
  <si>
    <t>701392384</t>
  </si>
  <si>
    <t>KE-NAN-1805-024493</t>
  </si>
  <si>
    <t>19th January,2018</t>
  </si>
  <si>
    <t>Jepkemboi Selly</t>
  </si>
  <si>
    <t>20627556</t>
  </si>
  <si>
    <t>751225323</t>
  </si>
  <si>
    <t>720218794</t>
  </si>
  <si>
    <t>KE-NAN-1807-024494</t>
  </si>
  <si>
    <t>Chepkurui Lily</t>
  </si>
  <si>
    <t>1118897</t>
  </si>
  <si>
    <t>713191140</t>
  </si>
  <si>
    <t>756669462</t>
  </si>
  <si>
    <t>KE-NAN-1802-024496</t>
  </si>
  <si>
    <t>26th December,2017</t>
  </si>
  <si>
    <t>Too Teresa Chepkemboi</t>
  </si>
  <si>
    <t>20627625</t>
  </si>
  <si>
    <t>722237046</t>
  </si>
  <si>
    <t>722247046</t>
  </si>
  <si>
    <t>724528529</t>
  </si>
  <si>
    <t>KE-NAN-1802-024500</t>
  </si>
  <si>
    <t>13th February,2018</t>
  </si>
  <si>
    <t>Wanjiku Anne</t>
  </si>
  <si>
    <t>30455711</t>
  </si>
  <si>
    <t>715307691</t>
  </si>
  <si>
    <t>Cherobon Rosebellah</t>
  </si>
  <si>
    <t>700060049</t>
  </si>
  <si>
    <t>724880884</t>
  </si>
  <si>
    <t>KE-MAC-1708-23087</t>
  </si>
  <si>
    <t>Nzioka Ruth Mumbua</t>
  </si>
  <si>
    <t>22034371</t>
  </si>
  <si>
    <t>724029413</t>
  </si>
  <si>
    <t>734690326</t>
  </si>
  <si>
    <t>724029415</t>
  </si>
  <si>
    <t>Jamcity</t>
  </si>
  <si>
    <t>River Park</t>
  </si>
  <si>
    <t>738371662</t>
  </si>
  <si>
    <t>KE-MAC-1711-23088</t>
  </si>
  <si>
    <t>Waitiki Ester Wambui</t>
  </si>
  <si>
    <t>10880154</t>
  </si>
  <si>
    <t>721235223</t>
  </si>
  <si>
    <t>Mlolongo</t>
  </si>
  <si>
    <t>Sabaki</t>
  </si>
  <si>
    <t>KE-MAC-1706-17926</t>
  </si>
  <si>
    <t>Ngumbi Julius Musyoka</t>
  </si>
  <si>
    <t>189966</t>
  </si>
  <si>
    <t>712103255</t>
  </si>
  <si>
    <t>Katwanyaa</t>
  </si>
  <si>
    <t>723684776</t>
  </si>
  <si>
    <t>KE-MAC-1711-17934</t>
  </si>
  <si>
    <t>Nyamu Emmanuel Makau</t>
  </si>
  <si>
    <t>13226106</t>
  </si>
  <si>
    <t>726852704</t>
  </si>
  <si>
    <t>Kambusu</t>
  </si>
  <si>
    <t>254723684776</t>
  </si>
  <si>
    <t>KE-KAJ-1811-23061</t>
  </si>
  <si>
    <t>Mwangi Gerad Nganga</t>
  </si>
  <si>
    <t>11419605</t>
  </si>
  <si>
    <t>722950071</t>
  </si>
  <si>
    <t>Ngaruya</t>
  </si>
  <si>
    <t>KE-MAC-1707-17929</t>
  </si>
  <si>
    <t>Matingi Samwel Mutuku</t>
  </si>
  <si>
    <t>321214</t>
  </si>
  <si>
    <t>720791612</t>
  </si>
  <si>
    <t>Muumoni</t>
  </si>
  <si>
    <t>KE-MAC-1804-23058</t>
  </si>
  <si>
    <t>31st March,2018</t>
  </si>
  <si>
    <t>Mutua Joshua Makau</t>
  </si>
  <si>
    <t>12532825</t>
  </si>
  <si>
    <t>716769438</t>
  </si>
  <si>
    <t>710774530</t>
  </si>
  <si>
    <t>Sengani</t>
  </si>
  <si>
    <t>KE-MUR-1906-26847</t>
  </si>
  <si>
    <t>Watoro Naftaly Kimani</t>
  </si>
  <si>
    <t>10786135</t>
  </si>
  <si>
    <t>254723950175</t>
  </si>
  <si>
    <t>KE-MAC-1604-16735</t>
  </si>
  <si>
    <t>29th April,2016</t>
  </si>
  <si>
    <t>Cecilia Nabengare Wabere</t>
  </si>
  <si>
    <t>4526651</t>
  </si>
  <si>
    <t>712710343</t>
  </si>
  <si>
    <t>KE-MAC-1712-17927</t>
  </si>
  <si>
    <t>Mwangangi Amos Ndolo</t>
  </si>
  <si>
    <t>3875241</t>
  </si>
  <si>
    <t>721308348</t>
  </si>
  <si>
    <t>Matungulu East</t>
  </si>
  <si>
    <t>Itheuni</t>
  </si>
  <si>
    <t>KE-MAC-1706-17935</t>
  </si>
  <si>
    <t>27th April,2017</t>
  </si>
  <si>
    <t>16th June,2017</t>
  </si>
  <si>
    <t>Kyunguti Isaac Kituku</t>
  </si>
  <si>
    <t>1463114</t>
  </si>
  <si>
    <t>712397669</t>
  </si>
  <si>
    <t>Kanzalu</t>
  </si>
  <si>
    <t>KE-MAC-1710-17932</t>
  </si>
  <si>
    <t>Mbato Robert Muema</t>
  </si>
  <si>
    <t>6266888</t>
  </si>
  <si>
    <t>729302105</t>
  </si>
  <si>
    <t>Kawethei</t>
  </si>
  <si>
    <t>Munike</t>
  </si>
  <si>
    <t>KE-NAI-1808-23060</t>
  </si>
  <si>
    <t>10th August,2018</t>
  </si>
  <si>
    <t>Ndungu Cecilia Nyambura</t>
  </si>
  <si>
    <t>722972136</t>
  </si>
  <si>
    <t>722446500</t>
  </si>
  <si>
    <t>Ack</t>
  </si>
  <si>
    <t>KE-MAC-1808-23059</t>
  </si>
  <si>
    <t>18th July,2018</t>
  </si>
  <si>
    <t>Mutua Christne Mwikali</t>
  </si>
  <si>
    <t>4942900</t>
  </si>
  <si>
    <t>708029837</t>
  </si>
  <si>
    <t>705338769</t>
  </si>
  <si>
    <t>Kakuyuni</t>
  </si>
  <si>
    <t>Kionywene</t>
  </si>
  <si>
    <t>KE-KAJ-1612-17461</t>
  </si>
  <si>
    <t>Joseph Kiguta Ndirangu</t>
  </si>
  <si>
    <t>6855148</t>
  </si>
  <si>
    <t>745674179</t>
  </si>
  <si>
    <t>KE-NYE-1812-26961</t>
  </si>
  <si>
    <t>Muriithi Francis Mwangi</t>
  </si>
  <si>
    <t>11678760</t>
  </si>
  <si>
    <t>727363947</t>
  </si>
  <si>
    <t>710795595</t>
  </si>
  <si>
    <t>Kimenju</t>
  </si>
  <si>
    <t>KE-MAC-1812-26926</t>
  </si>
  <si>
    <t>Mutiso Urbanus Kioko</t>
  </si>
  <si>
    <t>9923658</t>
  </si>
  <si>
    <t>0721715159</t>
  </si>
  <si>
    <t>786715159</t>
  </si>
  <si>
    <t>Kisikioni</t>
  </si>
  <si>
    <t>Square London</t>
  </si>
  <si>
    <t>KE-NYE-1811-23063</t>
  </si>
  <si>
    <t>26th November,2018</t>
  </si>
  <si>
    <t>Michalicha Hezron Wachira</t>
  </si>
  <si>
    <t>723517263</t>
  </si>
  <si>
    <t>729030803</t>
  </si>
  <si>
    <t>Samaki</t>
  </si>
  <si>
    <t>KE-KIA-1904-26850</t>
  </si>
  <si>
    <t>Kinyagia Paul Ngone</t>
  </si>
  <si>
    <t>512135</t>
  </si>
  <si>
    <t>254727421302</t>
  </si>
  <si>
    <t>Makwa</t>
  </si>
  <si>
    <t>KE-KAJ-1912-26848</t>
  </si>
  <si>
    <t>19th November,2019</t>
  </si>
  <si>
    <t>4th December,2019</t>
  </si>
  <si>
    <t>Samuel Boswony Kiprono</t>
  </si>
  <si>
    <t>720319148</t>
  </si>
  <si>
    <t>Sholinke</t>
  </si>
  <si>
    <t>KE-KAJ-1703-17930</t>
  </si>
  <si>
    <t>Kwonyike Emily Nenkambi</t>
  </si>
  <si>
    <t>1744525</t>
  </si>
  <si>
    <t>726350459</t>
  </si>
  <si>
    <t>Emirui</t>
  </si>
  <si>
    <t>KE-MAC-1709-17931</t>
  </si>
  <si>
    <t>Muli Jonathan Muoki</t>
  </si>
  <si>
    <t>7540799</t>
  </si>
  <si>
    <t>729663991</t>
  </si>
  <si>
    <t>Matetani</t>
  </si>
  <si>
    <t>KE-MAC-1707-17928</t>
  </si>
  <si>
    <t>18th May,2017</t>
  </si>
  <si>
    <t>7th July,2017</t>
  </si>
  <si>
    <t>Menge Robert Nyamweya</t>
  </si>
  <si>
    <t>14859071</t>
  </si>
  <si>
    <t>725555990</t>
  </si>
  <si>
    <t>Matungulu West</t>
  </si>
  <si>
    <t>Wendano</t>
  </si>
  <si>
    <t>KE-NYE-1902-26849</t>
  </si>
  <si>
    <t>Kimiti Esther Wangari</t>
  </si>
  <si>
    <t>254722926532</t>
  </si>
  <si>
    <t>KE-MAC-2102-28606</t>
  </si>
  <si>
    <t>Somba Thomas</t>
  </si>
  <si>
    <t>11646097</t>
  </si>
  <si>
    <t>254722892436</t>
  </si>
  <si>
    <t>254729463881</t>
  </si>
  <si>
    <t>Kaewa</t>
  </si>
  <si>
    <t>Nzaikoni</t>
  </si>
  <si>
    <t>KE-KAJ-1711-17933</t>
  </si>
  <si>
    <t>Chege Isabella Nyokabi</t>
  </si>
  <si>
    <t>722279841</t>
  </si>
  <si>
    <t>725721623</t>
  </si>
  <si>
    <t>Ngong East</t>
  </si>
  <si>
    <t>Kililaponi</t>
  </si>
  <si>
    <t>KE-KAJ-1912-26846</t>
  </si>
  <si>
    <t>Kamau Mary Muthoni</t>
  </si>
  <si>
    <t>21227521</t>
  </si>
  <si>
    <t>723793554</t>
  </si>
  <si>
    <t>Kisaju</t>
  </si>
  <si>
    <t>Olosidan</t>
  </si>
  <si>
    <t>KE-KAJ-1512-14610</t>
  </si>
  <si>
    <t>Jacob Ngure</t>
  </si>
  <si>
    <t>721758513</t>
  </si>
  <si>
    <t>Idama</t>
  </si>
  <si>
    <t>Oloiya</t>
  </si>
  <si>
    <t>KE-KAJ-1802-23057</t>
  </si>
  <si>
    <t>17th February,2018</t>
  </si>
  <si>
    <t>Wanjiru Julia Njeri</t>
  </si>
  <si>
    <t>22595667</t>
  </si>
  <si>
    <t>723778345</t>
  </si>
  <si>
    <t>721910098</t>
  </si>
  <si>
    <t>KE-MAC-1906-26844</t>
  </si>
  <si>
    <t>Onyambu Joanes Ombwori</t>
  </si>
  <si>
    <t>29297221</t>
  </si>
  <si>
    <t>0722806110</t>
  </si>
  <si>
    <t>729560024</t>
  </si>
  <si>
    <t>Muthuani</t>
  </si>
  <si>
    <t>KE-LAI-2011-27265</t>
  </si>
  <si>
    <t>Njoroge Margaret Wangui</t>
  </si>
  <si>
    <t>254716883109</t>
  </si>
  <si>
    <t>Joseph</t>
  </si>
  <si>
    <t>KE-BAR-1809-KE000</t>
  </si>
  <si>
    <t>Onyango Paul Omondi</t>
  </si>
  <si>
    <t>0788639233</t>
  </si>
  <si>
    <t>722222222</t>
  </si>
  <si>
    <t>Marigat</t>
  </si>
  <si>
    <t>Funtex Designs</t>
  </si>
  <si>
    <t>729966378</t>
  </si>
  <si>
    <t>KE-KIA-1812-28086</t>
  </si>
  <si>
    <t>Ndungu Lenard Karudu</t>
  </si>
  <si>
    <t>7270344</t>
  </si>
  <si>
    <t>723936012</t>
  </si>
  <si>
    <t>770731358</t>
  </si>
  <si>
    <t>Jokima Renewable Energy</t>
  </si>
  <si>
    <t>Joseph Kimani</t>
  </si>
  <si>
    <t>725574044</t>
  </si>
  <si>
    <t>KE-KIA-1812-28091</t>
  </si>
  <si>
    <t>Thuku Stephen Gakuru</t>
  </si>
  <si>
    <t>254722441851</t>
  </si>
  <si>
    <t>254725574044</t>
  </si>
  <si>
    <t>KE-KIA-1812-28085</t>
  </si>
  <si>
    <t>6th November,2018</t>
  </si>
  <si>
    <t>Karano Wamaitha George</t>
  </si>
  <si>
    <t>731645633</t>
  </si>
  <si>
    <t>KE-KIA-1604-17067</t>
  </si>
  <si>
    <t>James Ngarimu Mungai</t>
  </si>
  <si>
    <t>13535359</t>
  </si>
  <si>
    <t>723233951</t>
  </si>
  <si>
    <t>KE-MUR-1811-18821</t>
  </si>
  <si>
    <t>Karia Ann Wanjiku</t>
  </si>
  <si>
    <t>5160235</t>
  </si>
  <si>
    <t>725560692</t>
  </si>
  <si>
    <t>CIDES ltd</t>
  </si>
  <si>
    <t>KE-MUR-1710-18788</t>
  </si>
  <si>
    <t>25th August,2017</t>
  </si>
  <si>
    <t>25th October,2017</t>
  </si>
  <si>
    <t>Kahora Samuel</t>
  </si>
  <si>
    <t>2011411</t>
  </si>
  <si>
    <t>700402365</t>
  </si>
  <si>
    <t>KE-MER-1606-23418</t>
  </si>
  <si>
    <t>Kirinya Elizabeth Kajuju</t>
  </si>
  <si>
    <t>2468790</t>
  </si>
  <si>
    <t>724541091</t>
  </si>
  <si>
    <t>Murathankari</t>
  </si>
  <si>
    <t>Kaanje</t>
  </si>
  <si>
    <t>722351016</t>
  </si>
  <si>
    <t>KE-MER-1702-23417</t>
  </si>
  <si>
    <t>Mwereria Joseph Muriungi</t>
  </si>
  <si>
    <t>25163541</t>
  </si>
  <si>
    <t>72077357</t>
  </si>
  <si>
    <t>Githu</t>
  </si>
  <si>
    <t>Kagiri</t>
  </si>
  <si>
    <t>722351026</t>
  </si>
  <si>
    <t>KE-MER-1607-23419</t>
  </si>
  <si>
    <t>Kithinji Cecelina Gacheri</t>
  </si>
  <si>
    <t>14645871</t>
  </si>
  <si>
    <t>726293736</t>
  </si>
  <si>
    <t>KE-MER-1606-23420</t>
  </si>
  <si>
    <t>Mbariu Joseph M</t>
  </si>
  <si>
    <t>23000000</t>
  </si>
  <si>
    <t>715674722</t>
  </si>
  <si>
    <t>Thimbiri</t>
  </si>
  <si>
    <t>Kathumbi</t>
  </si>
  <si>
    <t>KE-MER-1803-23422</t>
  </si>
  <si>
    <t>Karauri Regina Nyoroka</t>
  </si>
  <si>
    <t>26312157</t>
  </si>
  <si>
    <t>722443082</t>
  </si>
  <si>
    <t>Akamia</t>
  </si>
  <si>
    <t>Nkomo</t>
  </si>
  <si>
    <t>KE-THA-1709-23423</t>
  </si>
  <si>
    <t>25th September,2017</t>
  </si>
  <si>
    <t>Kaburu Lucyline Karimi</t>
  </si>
  <si>
    <t>3462530</t>
  </si>
  <si>
    <t>720878935</t>
  </si>
  <si>
    <t>724793750</t>
  </si>
  <si>
    <t>Pui</t>
  </si>
  <si>
    <t>KE-KIA-1711-27869</t>
  </si>
  <si>
    <t>12th January,2017</t>
  </si>
  <si>
    <t>Michael Michael Mburu</t>
  </si>
  <si>
    <t>895824</t>
  </si>
  <si>
    <t>722639291</t>
  </si>
  <si>
    <t>Joseph Mbugua</t>
  </si>
  <si>
    <t>KE-KAJ-1802-17958</t>
  </si>
  <si>
    <t>Njoroge Jacinta Mukami</t>
  </si>
  <si>
    <t>9830687</t>
  </si>
  <si>
    <t>726152303</t>
  </si>
  <si>
    <t>721590907</t>
  </si>
  <si>
    <t>723483314</t>
  </si>
  <si>
    <t>KE-KIA-1805-17960</t>
  </si>
  <si>
    <t>Njenga Susan Wangui</t>
  </si>
  <si>
    <t>34200189</t>
  </si>
  <si>
    <t>720593207</t>
  </si>
  <si>
    <t>725805220</t>
  </si>
  <si>
    <t>Kisii Estate</t>
  </si>
  <si>
    <t>KE-KIA-1801-17957</t>
  </si>
  <si>
    <t>Mburu Grace Wahu</t>
  </si>
  <si>
    <t>996206</t>
  </si>
  <si>
    <t>72027234</t>
  </si>
  <si>
    <t>720272534</t>
  </si>
  <si>
    <t>705702827</t>
  </si>
  <si>
    <t>Gatamaiyu</t>
  </si>
  <si>
    <t>KE-KIA-1907-25754</t>
  </si>
  <si>
    <t>4th July,2019</t>
  </si>
  <si>
    <t>Nairobi High School Tumaini</t>
  </si>
  <si>
    <t>254700787462</t>
  </si>
  <si>
    <t>Mihoko</t>
  </si>
  <si>
    <t>KE-KIA-2103-26936</t>
  </si>
  <si>
    <t>16th March,2021</t>
  </si>
  <si>
    <t>Wanjiru Kamau Joyce</t>
  </si>
  <si>
    <t>29005828</t>
  </si>
  <si>
    <t>707512522</t>
  </si>
  <si>
    <t>254707512522</t>
  </si>
  <si>
    <t>254701558293</t>
  </si>
  <si>
    <t>Kamunyu</t>
  </si>
  <si>
    <t>KE-NYA-1801-17959</t>
  </si>
  <si>
    <t>30th January,2018</t>
  </si>
  <si>
    <t>Gichangiru Rahab Muthoni</t>
  </si>
  <si>
    <t>20034341</t>
  </si>
  <si>
    <t>706731078</t>
  </si>
  <si>
    <t>723696411</t>
  </si>
  <si>
    <t>Kanyua</t>
  </si>
  <si>
    <t>KE-MUR-1812-25902</t>
  </si>
  <si>
    <t>Mutahi Benson Gichohi</t>
  </si>
  <si>
    <t>11307596</t>
  </si>
  <si>
    <t>722774761</t>
  </si>
  <si>
    <t>721165733</t>
  </si>
  <si>
    <t>Thamuru</t>
  </si>
  <si>
    <t>Githingiri</t>
  </si>
  <si>
    <t>KE-MUR-1902-25917</t>
  </si>
  <si>
    <t>8th February,2019</t>
  </si>
  <si>
    <t>Mwangi Agnes Nyambura</t>
  </si>
  <si>
    <t>28523375</t>
  </si>
  <si>
    <t>0723353655</t>
  </si>
  <si>
    <t>700250052</t>
  </si>
  <si>
    <t>Lain</t>
  </si>
  <si>
    <t>KE-NYE-1808-17961</t>
  </si>
  <si>
    <t>Mwaniki Stanley Maina</t>
  </si>
  <si>
    <t>726213989</t>
  </si>
  <si>
    <t>722890254</t>
  </si>
  <si>
    <t>Kabiruini</t>
  </si>
  <si>
    <t>KE-KIA-1812-28089</t>
  </si>
  <si>
    <t>Mbote Pauline Njeri</t>
  </si>
  <si>
    <t>1023282</t>
  </si>
  <si>
    <t>254722781885</t>
  </si>
  <si>
    <t>254723483314</t>
  </si>
  <si>
    <t>KE-KIA-2006-28565</t>
  </si>
  <si>
    <t>Mwaura Margret Muthoni</t>
  </si>
  <si>
    <t>0439208</t>
  </si>
  <si>
    <t>254722932265</t>
  </si>
  <si>
    <t>254710529771</t>
  </si>
  <si>
    <t>KE-KIA-2209-31033</t>
  </si>
  <si>
    <t>5th September,2022</t>
  </si>
  <si>
    <t>Kimani John Mwaura</t>
  </si>
  <si>
    <t>22887075</t>
  </si>
  <si>
    <t>0723865307</t>
  </si>
  <si>
    <t>0799262871</t>
  </si>
  <si>
    <t>Ruburi</t>
  </si>
  <si>
    <t>Gikobu</t>
  </si>
  <si>
    <t>KE-KIA-2201-29660</t>
  </si>
  <si>
    <t>18th December,2021</t>
  </si>
  <si>
    <t>4th January,2022</t>
  </si>
  <si>
    <t>Githimbo Njoroge Josphat</t>
  </si>
  <si>
    <t>0901417</t>
  </si>
  <si>
    <t>0720360360</t>
  </si>
  <si>
    <t>0714516064</t>
  </si>
  <si>
    <t>KE-KIA-1707-17956</t>
  </si>
  <si>
    <t>Kangi Charles Mbugua</t>
  </si>
  <si>
    <t>10045342</t>
  </si>
  <si>
    <t>721236106</t>
  </si>
  <si>
    <t>KE-KIA-2209-31037</t>
  </si>
  <si>
    <t>Githiru Gabriel</t>
  </si>
  <si>
    <t>22490611</t>
  </si>
  <si>
    <t>0722323710</t>
  </si>
  <si>
    <t>0710355108</t>
  </si>
  <si>
    <t>Genda</t>
  </si>
  <si>
    <t>KE-NYE-1611-17400</t>
  </si>
  <si>
    <t>5th November,2016</t>
  </si>
  <si>
    <t>David Maina Turunga</t>
  </si>
  <si>
    <t>22701069</t>
  </si>
  <si>
    <t>713385543</t>
  </si>
  <si>
    <t>Mugungu</t>
  </si>
  <si>
    <t>KE-KAJ-2201-29094</t>
  </si>
  <si>
    <t>20th December,2021</t>
  </si>
  <si>
    <t>28th January,2022</t>
  </si>
  <si>
    <t>Muigai Geoffrey</t>
  </si>
  <si>
    <t>0707785516</t>
  </si>
  <si>
    <t>0708508324</t>
  </si>
  <si>
    <t>Joseph Muriithi</t>
  </si>
  <si>
    <t>KE-KAJ-1611-22601</t>
  </si>
  <si>
    <t>Nalokitoo Oirishia Ole</t>
  </si>
  <si>
    <t>23929536</t>
  </si>
  <si>
    <t>254726321821</t>
  </si>
  <si>
    <t>Sinet</t>
  </si>
  <si>
    <t>KE-NAN-1711-24278</t>
  </si>
  <si>
    <t>Ngelechei Benjamim</t>
  </si>
  <si>
    <t>448414</t>
  </si>
  <si>
    <t>0720781878</t>
  </si>
  <si>
    <t>KE-UAS-1812-25807</t>
  </si>
  <si>
    <t>30th October,2018</t>
  </si>
  <si>
    <t>Teresia Sang</t>
  </si>
  <si>
    <t>254722487049</t>
  </si>
  <si>
    <t>Annex</t>
  </si>
  <si>
    <t>Matunda Close</t>
  </si>
  <si>
    <t>KE-KIA-1808-19886</t>
  </si>
  <si>
    <t>19th June,2018</t>
  </si>
  <si>
    <t>Njuguna Peter Mwang'I</t>
  </si>
  <si>
    <t>22580776</t>
  </si>
  <si>
    <t>720266076</t>
  </si>
  <si>
    <t>798209915</t>
  </si>
  <si>
    <t>716374871</t>
  </si>
  <si>
    <t>KE-KIA-1704-19877</t>
  </si>
  <si>
    <t>7th March,2017</t>
  </si>
  <si>
    <t>26th April,2017</t>
  </si>
  <si>
    <t>Ngotho Dickson Ndichu</t>
  </si>
  <si>
    <t>9924779</t>
  </si>
  <si>
    <t>726461621</t>
  </si>
  <si>
    <t>KE-KIA-1807-19883</t>
  </si>
  <si>
    <t>Muturi Rachael Wairimu</t>
  </si>
  <si>
    <t>36165581</t>
  </si>
  <si>
    <t>713687687</t>
  </si>
  <si>
    <t>726052240</t>
  </si>
  <si>
    <t>KE-KIA-1512-15980</t>
  </si>
  <si>
    <t>Gradys Nyambura Mwangi</t>
  </si>
  <si>
    <t>1838418</t>
  </si>
  <si>
    <t>714751355</t>
  </si>
  <si>
    <t>KE-KIA-1612-17388</t>
  </si>
  <si>
    <t>Angeline Gaceru Muruga</t>
  </si>
  <si>
    <t>20845672</t>
  </si>
  <si>
    <t>+254725945417</t>
  </si>
  <si>
    <t>Mitah</t>
  </si>
  <si>
    <t>KE-KIA-1702-17529</t>
  </si>
  <si>
    <t>19th February,2017</t>
  </si>
  <si>
    <t>Samuel Kangere Gatoto</t>
  </si>
  <si>
    <t>725019323</t>
  </si>
  <si>
    <t>Ndithia</t>
  </si>
  <si>
    <t>KE-KIA-1512-15200</t>
  </si>
  <si>
    <t>Mary Wanjiku</t>
  </si>
  <si>
    <t>723905869</t>
  </si>
  <si>
    <t>790801688</t>
  </si>
  <si>
    <t>Miathathia</t>
  </si>
  <si>
    <t>KE-KIA-1707-19876</t>
  </si>
  <si>
    <t>Njoroge Lucy Wacu</t>
  </si>
  <si>
    <t>3572397</t>
  </si>
  <si>
    <t>722497942</t>
  </si>
  <si>
    <t>KE-KIA-1704-19878</t>
  </si>
  <si>
    <t>Kamau Salome Njoki</t>
  </si>
  <si>
    <t>4242272</t>
  </si>
  <si>
    <t>727286062</t>
  </si>
  <si>
    <t>KE-KIA-2003-28317</t>
  </si>
  <si>
    <t>8th March,2020</t>
  </si>
  <si>
    <t>Githui Rose Wambui</t>
  </si>
  <si>
    <t>254710882794</t>
  </si>
  <si>
    <t>Ginduri</t>
  </si>
  <si>
    <t>KE-KIA-2005-28320</t>
  </si>
  <si>
    <t>17th April,2020</t>
  </si>
  <si>
    <t>Kamau Stephen</t>
  </si>
  <si>
    <t>3107443</t>
  </si>
  <si>
    <t>0726814129</t>
  </si>
  <si>
    <t>723745154</t>
  </si>
  <si>
    <t>KE-KIA-1603-15956</t>
  </si>
  <si>
    <t>Hannah Waceke Gitau</t>
  </si>
  <si>
    <t>334922</t>
  </si>
  <si>
    <t>726404395</t>
  </si>
  <si>
    <t>KE-KIA-1801-19882</t>
  </si>
  <si>
    <t>11th December,2017</t>
  </si>
  <si>
    <t>Kamau John Kamango</t>
  </si>
  <si>
    <t>722420489</t>
  </si>
  <si>
    <t>718166894</t>
  </si>
  <si>
    <t>Gwakairu</t>
  </si>
  <si>
    <t>KE-KIA-1811-25907</t>
  </si>
  <si>
    <t>Moses Karanja Nganga</t>
  </si>
  <si>
    <t>710376055</t>
  </si>
  <si>
    <t>254716374871</t>
  </si>
  <si>
    <t>KE-KIA-1512-14931</t>
  </si>
  <si>
    <t>Joyce Wanjiru Mbugua</t>
  </si>
  <si>
    <t>701715980</t>
  </si>
  <si>
    <t>Miirano</t>
  </si>
  <si>
    <t>KE-KIA-1807-19884</t>
  </si>
  <si>
    <t>16th June,2018</t>
  </si>
  <si>
    <t>Kamwati Edith Wambui</t>
  </si>
  <si>
    <t>733886673</t>
  </si>
  <si>
    <t>707731709</t>
  </si>
  <si>
    <t>KE-KIA-1512-15639</t>
  </si>
  <si>
    <t>Ruth Wanjiku Muturi</t>
  </si>
  <si>
    <t>711824922</t>
  </si>
  <si>
    <t>KE-KIA-1512-14589</t>
  </si>
  <si>
    <t>Jacinta Wambui Ng'Ang'A</t>
  </si>
  <si>
    <t>700792299</t>
  </si>
  <si>
    <t>KE-KIA-1706-19879</t>
  </si>
  <si>
    <t>Joyce Mwaura Mwihaki</t>
  </si>
  <si>
    <t>896080</t>
  </si>
  <si>
    <t>727629269</t>
  </si>
  <si>
    <t>KE-KIA-2004-28318</t>
  </si>
  <si>
    <t>4th April,2020</t>
  </si>
  <si>
    <t>Nginge David Cucu</t>
  </si>
  <si>
    <t>3137007</t>
  </si>
  <si>
    <t>254712697427</t>
  </si>
  <si>
    <t>KE-KIA-1702-17484</t>
  </si>
  <si>
    <t>Margaret Wambui Mwaura</t>
  </si>
  <si>
    <t>2130594</t>
  </si>
  <si>
    <t>728314969</t>
  </si>
  <si>
    <t>Rayani</t>
  </si>
  <si>
    <t>KE-KIS-1712-15907</t>
  </si>
  <si>
    <t>William Kinari Omwamba</t>
  </si>
  <si>
    <t>725045555</t>
  </si>
  <si>
    <t>Kanunda</t>
  </si>
  <si>
    <t>KE-KAK-1806-25343</t>
  </si>
  <si>
    <t>Mary Mwangi Wamboi</t>
  </si>
  <si>
    <t>23634006</t>
  </si>
  <si>
    <t>719665762</t>
  </si>
  <si>
    <t>721302569</t>
  </si>
  <si>
    <t>Spring Park</t>
  </si>
  <si>
    <t>Joseph Ong'ai</t>
  </si>
  <si>
    <t>KE-KAK-1809-25344</t>
  </si>
  <si>
    <t>Nancy Lusambo Wafula</t>
  </si>
  <si>
    <t>22215040</t>
  </si>
  <si>
    <t>715526171</t>
  </si>
  <si>
    <t>799687022</t>
  </si>
  <si>
    <t>Chevaywa</t>
  </si>
  <si>
    <t>KE-KAK-1811-25833</t>
  </si>
  <si>
    <t>Antony Mutete Mutete</t>
  </si>
  <si>
    <t>7936395</t>
  </si>
  <si>
    <t>727353842</t>
  </si>
  <si>
    <t>720582375</t>
  </si>
  <si>
    <t>Mwiba</t>
  </si>
  <si>
    <t>KE-NAK-1905-27670</t>
  </si>
  <si>
    <t>Githuki Stephen N.</t>
  </si>
  <si>
    <t>1173294</t>
  </si>
  <si>
    <t>254722650877</t>
  </si>
  <si>
    <t>Joseph Thumbi Kariuki</t>
  </si>
  <si>
    <t>716150662</t>
  </si>
  <si>
    <t>KE-NAK-2210-29788</t>
  </si>
  <si>
    <t>20th July,2022</t>
  </si>
  <si>
    <t>Joseph Kimani Maina</t>
  </si>
  <si>
    <t>0720448074</t>
  </si>
  <si>
    <t>KAG - BARAKA lanet</t>
  </si>
  <si>
    <t>KE-NAK-2210-29792</t>
  </si>
  <si>
    <t>James Kihungi Kariuki</t>
  </si>
  <si>
    <t>0710704463</t>
  </si>
  <si>
    <t>0797709016</t>
  </si>
  <si>
    <t>Miti tatu</t>
  </si>
  <si>
    <t>KE-NAK-2210-29791</t>
  </si>
  <si>
    <t>16th May,2022</t>
  </si>
  <si>
    <t>26th October,2022</t>
  </si>
  <si>
    <t>Peter Gathecha</t>
  </si>
  <si>
    <t>0722299415</t>
  </si>
  <si>
    <t>KE-NAK-2210-29535</t>
  </si>
  <si>
    <t>14th July,2022</t>
  </si>
  <si>
    <t>Keitany Jelagat</t>
  </si>
  <si>
    <t>0716330707</t>
  </si>
  <si>
    <t>Leketyo</t>
  </si>
  <si>
    <t>KE-BAR-2206-29528</t>
  </si>
  <si>
    <t>10th April,2022</t>
  </si>
  <si>
    <t>Songol Emmanuel</t>
  </si>
  <si>
    <t>0723687264</t>
  </si>
  <si>
    <t>Tenges</t>
  </si>
  <si>
    <t>Kaptigen</t>
  </si>
  <si>
    <t>KE-NYA-1612-17445</t>
  </si>
  <si>
    <t>Jane Wangui Githinji</t>
  </si>
  <si>
    <t>1076764</t>
  </si>
  <si>
    <t>727125393</t>
  </si>
  <si>
    <t>KE-TRA-2210-25798</t>
  </si>
  <si>
    <t>3rd July,2022</t>
  </si>
  <si>
    <t>27th October,2022</t>
  </si>
  <si>
    <t>Cheruiyot Moses Kiplangat</t>
  </si>
  <si>
    <t>1765318</t>
  </si>
  <si>
    <t>0728451158</t>
  </si>
  <si>
    <t>07057717652</t>
  </si>
  <si>
    <t>KE-TRA-2210-25779</t>
  </si>
  <si>
    <t>Kirui Joel Kipkemoi</t>
  </si>
  <si>
    <t>9043888</t>
  </si>
  <si>
    <t>0724268056</t>
  </si>
  <si>
    <t>0721390375</t>
  </si>
  <si>
    <t>Sitatungu</t>
  </si>
  <si>
    <t>Orombe</t>
  </si>
  <si>
    <t>KE-KER-1705-18136</t>
  </si>
  <si>
    <t>25th September,2016</t>
  </si>
  <si>
    <t>25th May,2017</t>
  </si>
  <si>
    <t>Ngeno Samwel Kimutai</t>
  </si>
  <si>
    <t>734860</t>
  </si>
  <si>
    <t>721731649</t>
  </si>
  <si>
    <t>Kusumek</t>
  </si>
  <si>
    <t>725682424</t>
  </si>
  <si>
    <t>KE-NAR-1708-18139</t>
  </si>
  <si>
    <t>Chebusit Emily Chepkoech</t>
  </si>
  <si>
    <t>27745778</t>
  </si>
  <si>
    <t>723697984</t>
  </si>
  <si>
    <t>KE-KER-1709-18137</t>
  </si>
  <si>
    <t>Siele Jackson Kipkirui</t>
  </si>
  <si>
    <t>11528648</t>
  </si>
  <si>
    <t>+254722471157</t>
  </si>
  <si>
    <t>Kapsuser</t>
  </si>
  <si>
    <t>Chepkutung</t>
  </si>
  <si>
    <t>KE-BOM-1710-18140</t>
  </si>
  <si>
    <t>Korir Simon K</t>
  </si>
  <si>
    <t>711824729</t>
  </si>
  <si>
    <t>Rotik</t>
  </si>
  <si>
    <t>KE-KIA-1908-26818</t>
  </si>
  <si>
    <t>Njenga Kiarie Samuel</t>
  </si>
  <si>
    <t>9124977</t>
  </si>
  <si>
    <t>0722646196</t>
  </si>
  <si>
    <t>721872432</t>
  </si>
  <si>
    <t>KE-MER-2210-29402</t>
  </si>
  <si>
    <t>4th October,2022</t>
  </si>
  <si>
    <t>20th October,2022</t>
  </si>
  <si>
    <t>M'Arithi Bildad Bundi</t>
  </si>
  <si>
    <t>5334402</t>
  </si>
  <si>
    <t>0714152092</t>
  </si>
  <si>
    <t>0795052478</t>
  </si>
  <si>
    <t>Mutharene</t>
  </si>
  <si>
    <t>Joshua Kiogora</t>
  </si>
  <si>
    <t>KE-MER-2211-29403</t>
  </si>
  <si>
    <t>5th November,2022</t>
  </si>
  <si>
    <t>Mwenda Everlyne Mwariumwe</t>
  </si>
  <si>
    <t>10252234</t>
  </si>
  <si>
    <t>0722378522</t>
  </si>
  <si>
    <t>0722336493</t>
  </si>
  <si>
    <t>Igoji East</t>
  </si>
  <si>
    <t>KE-MER-2211-29405</t>
  </si>
  <si>
    <t>11th October,2022</t>
  </si>
  <si>
    <t>30th November,2022</t>
  </si>
  <si>
    <t>Daniel Gerrishon Gitonga</t>
  </si>
  <si>
    <t>2369259</t>
  </si>
  <si>
    <t>0720830307</t>
  </si>
  <si>
    <t>0724936997</t>
  </si>
  <si>
    <t>Ntimayakiiga</t>
  </si>
  <si>
    <t>Joshua Muthaura</t>
  </si>
  <si>
    <t>KE-MER-2301-29406</t>
  </si>
  <si>
    <t>8th January,2023</t>
  </si>
  <si>
    <t>23rd January,2023</t>
  </si>
  <si>
    <t>John Tabitha Makena</t>
  </si>
  <si>
    <t>4516926</t>
  </si>
  <si>
    <t>0727281093</t>
  </si>
  <si>
    <t>0724015958</t>
  </si>
  <si>
    <t>KE-MER-2208-29696</t>
  </si>
  <si>
    <t>Gakii Mutwiri Jennifer</t>
  </si>
  <si>
    <t>2376689</t>
  </si>
  <si>
    <t>0710429094</t>
  </si>
  <si>
    <t>0720817408</t>
  </si>
  <si>
    <t>kathera</t>
  </si>
  <si>
    <t>Abonkono</t>
  </si>
  <si>
    <t>KE-MER-2210-29699</t>
  </si>
  <si>
    <t>2nd October,2022</t>
  </si>
  <si>
    <t>Alex Ngugi Beatrice</t>
  </si>
  <si>
    <t>27069789</t>
  </si>
  <si>
    <t>0716543367</t>
  </si>
  <si>
    <t>0723659245</t>
  </si>
  <si>
    <t>Central Imenti</t>
  </si>
  <si>
    <t>Ngonyi</t>
  </si>
  <si>
    <t>Rubutu</t>
  </si>
  <si>
    <t>KE-MER-2210-30951</t>
  </si>
  <si>
    <t>28th October,2022</t>
  </si>
  <si>
    <t>Kinoti George Stephen</t>
  </si>
  <si>
    <t>5611021</t>
  </si>
  <si>
    <t>0727330266</t>
  </si>
  <si>
    <t>0724371158</t>
  </si>
  <si>
    <t>KE-MER-2208-29697</t>
  </si>
  <si>
    <t>9th August,2022</t>
  </si>
  <si>
    <t>Kiogora Mwirigi Antony</t>
  </si>
  <si>
    <t>23035407</t>
  </si>
  <si>
    <t>0720113630</t>
  </si>
  <si>
    <t>0711624968</t>
  </si>
  <si>
    <t>KE-MER-2210-29700</t>
  </si>
  <si>
    <t>16th September,2022</t>
  </si>
  <si>
    <t>5th October,2022</t>
  </si>
  <si>
    <t>Kathure Kinyua Ruth</t>
  </si>
  <si>
    <t>22350560</t>
  </si>
  <si>
    <t>0724639296</t>
  </si>
  <si>
    <t>0713335478</t>
  </si>
  <si>
    <t>KE-MER-2209-29698</t>
  </si>
  <si>
    <t>Magambo Mukiri Alice</t>
  </si>
  <si>
    <t>10971047</t>
  </si>
  <si>
    <t>0712710368</t>
  </si>
  <si>
    <t>0718903249</t>
  </si>
  <si>
    <t>Gikuuni</t>
  </si>
  <si>
    <t>KE-KIR-1712-17977</t>
  </si>
  <si>
    <t>Kabugi Munyi Eliud</t>
  </si>
  <si>
    <t>723385877</t>
  </si>
  <si>
    <t>725779418</t>
  </si>
  <si>
    <t>Kirigo</t>
  </si>
  <si>
    <t>720589293</t>
  </si>
  <si>
    <t>KE-NYE-1910-27995</t>
  </si>
  <si>
    <t>1st September,2019</t>
  </si>
  <si>
    <t>Mwaniki Charles Kabaya</t>
  </si>
  <si>
    <t>722915230</t>
  </si>
  <si>
    <t>721314236</t>
  </si>
  <si>
    <t>KE-KIR-1805-17976</t>
  </si>
  <si>
    <t>23rd May,2018</t>
  </si>
  <si>
    <t>Wachira Rose</t>
  </si>
  <si>
    <t>722498099</t>
  </si>
  <si>
    <t>Rutui</t>
  </si>
  <si>
    <t>KE-KER-1712-25280</t>
  </si>
  <si>
    <t>23rd August,2017</t>
  </si>
  <si>
    <t>Bartai Daisy</t>
  </si>
  <si>
    <t>30789294</t>
  </si>
  <si>
    <t>0765822624</t>
  </si>
  <si>
    <t>Josphat Langat</t>
  </si>
  <si>
    <t>Josphat</t>
  </si>
  <si>
    <t>KE-KER-1712-25309</t>
  </si>
  <si>
    <t>22nd August,2017</t>
  </si>
  <si>
    <t>Tororei Joyce</t>
  </si>
  <si>
    <t>20183975</t>
  </si>
  <si>
    <t>0724568816</t>
  </si>
  <si>
    <t>KE-MER-1702-22073</t>
  </si>
  <si>
    <t>17th December,2016</t>
  </si>
  <si>
    <t>Thuranira Sabella Kagendo</t>
  </si>
  <si>
    <t>2368026</t>
  </si>
  <si>
    <t>713712342</t>
  </si>
  <si>
    <t>728382883</t>
  </si>
  <si>
    <t>Josphat Chege</t>
  </si>
  <si>
    <t>722700530</t>
  </si>
  <si>
    <t>KE-KER-1712-25274</t>
  </si>
  <si>
    <t>Bett Pascalia</t>
  </si>
  <si>
    <t>7626599</t>
  </si>
  <si>
    <t>711340031</t>
  </si>
  <si>
    <t>KE-KER-1711-25273</t>
  </si>
  <si>
    <t>Kirui Fancy Chepkoech</t>
  </si>
  <si>
    <t>26099551</t>
  </si>
  <si>
    <t>727928548</t>
  </si>
  <si>
    <t>KE-KER-1709-25279</t>
  </si>
  <si>
    <t>Cheruiyot Betty</t>
  </si>
  <si>
    <t>21730431</t>
  </si>
  <si>
    <t>724312202</t>
  </si>
  <si>
    <t>KE-KER-1712-25278</t>
  </si>
  <si>
    <t>3rd August,2017</t>
  </si>
  <si>
    <t>Rotich Winny</t>
  </si>
  <si>
    <t>701882010</t>
  </si>
  <si>
    <t>KE-KER-2008-27953</t>
  </si>
  <si>
    <t>Rutto Cherono</t>
  </si>
  <si>
    <t>32927767</t>
  </si>
  <si>
    <t>254715812609</t>
  </si>
  <si>
    <t>KE-MAK-1708-17986</t>
  </si>
  <si>
    <t>Ndise Daniel Mkumbo</t>
  </si>
  <si>
    <t>23731188</t>
  </si>
  <si>
    <t>724805230</t>
  </si>
  <si>
    <t>720785458</t>
  </si>
  <si>
    <t>Kiangini</t>
  </si>
  <si>
    <t>737944868</t>
  </si>
  <si>
    <t>KE-TAI-1710-22572</t>
  </si>
  <si>
    <t>Mnyika Kollen Mgirima</t>
  </si>
  <si>
    <t>6742368</t>
  </si>
  <si>
    <t>712746387</t>
  </si>
  <si>
    <t>Mbale</t>
  </si>
  <si>
    <t>2547055364440</t>
  </si>
  <si>
    <t>KE-KWA-1612-22565</t>
  </si>
  <si>
    <t>Hassan Hussein Omar</t>
  </si>
  <si>
    <t>5413191</t>
  </si>
  <si>
    <t>733455861</t>
  </si>
  <si>
    <t>Msambweni</t>
  </si>
  <si>
    <t>Mswambweni</t>
  </si>
  <si>
    <t>Liembeni</t>
  </si>
  <si>
    <t>705394440</t>
  </si>
  <si>
    <t>KE-TAI-2002-27607</t>
  </si>
  <si>
    <t>Maghanga Maghanga Mwandawiro</t>
  </si>
  <si>
    <t>14512513</t>
  </si>
  <si>
    <t>254722973581</t>
  </si>
  <si>
    <t>Mlawa</t>
  </si>
  <si>
    <t>Jotham kaluma</t>
  </si>
  <si>
    <t>KE-KWA-1512-13913</t>
  </si>
  <si>
    <t>24th November,2015</t>
  </si>
  <si>
    <t>Alice Jewa</t>
  </si>
  <si>
    <t>14602664</t>
  </si>
  <si>
    <t>728022078</t>
  </si>
  <si>
    <t>723648652</t>
  </si>
  <si>
    <t>Kikoneni</t>
  </si>
  <si>
    <t>Mwangai</t>
  </si>
  <si>
    <t>710588282</t>
  </si>
  <si>
    <t>KE-KWA-1612-16001</t>
  </si>
  <si>
    <t>Mwayaona Ndegwa Ngumbau</t>
  </si>
  <si>
    <t>13837144</t>
  </si>
  <si>
    <t>Dzombo</t>
  </si>
  <si>
    <t>Marenje A</t>
  </si>
  <si>
    <t>KE-TAI-1711-17987</t>
  </si>
  <si>
    <t>Pascal Sio(Plant1) Mtula</t>
  </si>
  <si>
    <t>5403391</t>
  </si>
  <si>
    <t>720911826</t>
  </si>
  <si>
    <t>Ikanga</t>
  </si>
  <si>
    <t>Biogas Taita Limited</t>
  </si>
  <si>
    <t>KE-TAI-1810-27839</t>
  </si>
  <si>
    <t>16th September,2018</t>
  </si>
  <si>
    <t>Mtula Pascal Sio (Plant 2)</t>
  </si>
  <si>
    <t>13490563</t>
  </si>
  <si>
    <t>728871871</t>
  </si>
  <si>
    <t>KE-KIL-1903-wc 0w228</t>
  </si>
  <si>
    <t>Nzaro Mary Henry</t>
  </si>
  <si>
    <t>4567865</t>
  </si>
  <si>
    <t>254720148491</t>
  </si>
  <si>
    <t>705364440</t>
  </si>
  <si>
    <t>KE-TAI-1805-27902</t>
  </si>
  <si>
    <t>Canon Kituri High School</t>
  </si>
  <si>
    <t>13270034</t>
  </si>
  <si>
    <t>715812377</t>
  </si>
  <si>
    <t>KE-KIL-1809-18995</t>
  </si>
  <si>
    <t>Mwingo Mwingo Wilberforce</t>
  </si>
  <si>
    <t>16754310</t>
  </si>
  <si>
    <t>712293139</t>
  </si>
  <si>
    <t>732253272</t>
  </si>
  <si>
    <t>Mwongoni</t>
  </si>
  <si>
    <t>KE-TAI-1808-17991</t>
  </si>
  <si>
    <t>Peter Mwashighadi Mzee</t>
  </si>
  <si>
    <t>5405999</t>
  </si>
  <si>
    <t>725176683</t>
  </si>
  <si>
    <t>728959253</t>
  </si>
  <si>
    <t>Shelemba</t>
  </si>
  <si>
    <t>KE-KIL-1905-27783</t>
  </si>
  <si>
    <t>Kenia Buxheim Hilfe</t>
  </si>
  <si>
    <t>9610358</t>
  </si>
  <si>
    <t>0714934802</t>
  </si>
  <si>
    <t>733804574</t>
  </si>
  <si>
    <t>Rojo</t>
  </si>
  <si>
    <t>KE-MAK-2011-27008</t>
  </si>
  <si>
    <t>Salmon Kivuva</t>
  </si>
  <si>
    <t>11052768</t>
  </si>
  <si>
    <t>254716216765</t>
  </si>
  <si>
    <t>254722854483</t>
  </si>
  <si>
    <t>Kiliani</t>
  </si>
  <si>
    <t>KE-KIL-1903-WCO2273</t>
  </si>
  <si>
    <t>21st March,2019</t>
  </si>
  <si>
    <t>Godoma School High</t>
  </si>
  <si>
    <t>24497979</t>
  </si>
  <si>
    <t>254702319689</t>
  </si>
  <si>
    <t>Bamba</t>
  </si>
  <si>
    <t>30</t>
  </si>
  <si>
    <t>KE-NYA-1903-25760</t>
  </si>
  <si>
    <t>Ngatia Charles Rigu</t>
  </si>
  <si>
    <t>254725378153</t>
  </si>
  <si>
    <t>711905041</t>
  </si>
  <si>
    <t>KE-NAK-1705-27743</t>
  </si>
  <si>
    <t>Gitau Joseph Njuguna</t>
  </si>
  <si>
    <t>67892467</t>
  </si>
  <si>
    <t>721938567</t>
  </si>
  <si>
    <t>Hells Gate</t>
  </si>
  <si>
    <t>KE-NAK-1802-27742</t>
  </si>
  <si>
    <t>Kiiru Paul Kimani</t>
  </si>
  <si>
    <t>26432972</t>
  </si>
  <si>
    <t>254720531340</t>
  </si>
  <si>
    <t>720531340</t>
  </si>
  <si>
    <t>KE-NYA-1612-17507</t>
  </si>
  <si>
    <t>Paul Muriithi Gichuki</t>
  </si>
  <si>
    <t>11788727</t>
  </si>
  <si>
    <t>722349899</t>
  </si>
  <si>
    <t>KE-NAK-1612-17524</t>
  </si>
  <si>
    <t>Rosemary Njeri Thiga</t>
  </si>
  <si>
    <t>7226327</t>
  </si>
  <si>
    <t>755676989</t>
  </si>
  <si>
    <t>Luthembe</t>
  </si>
  <si>
    <t>KE-MAC-1910-27506</t>
  </si>
  <si>
    <t>Kivuva Stephen Masai</t>
  </si>
  <si>
    <t>30906707</t>
  </si>
  <si>
    <t>723673526</t>
  </si>
  <si>
    <t>712705392</t>
  </si>
  <si>
    <t>Mbingoni</t>
  </si>
  <si>
    <t>700905041</t>
  </si>
  <si>
    <t>KE-KER-2005-26646</t>
  </si>
  <si>
    <t>30th May,2020</t>
  </si>
  <si>
    <t>Langat Sarah C</t>
  </si>
  <si>
    <t>13306058</t>
  </si>
  <si>
    <t>254712269034</t>
  </si>
  <si>
    <t>Joyce Tonui</t>
  </si>
  <si>
    <t>KE-KER-1711-26241</t>
  </si>
  <si>
    <t>Kirui Faith</t>
  </si>
  <si>
    <t>0795546746</t>
  </si>
  <si>
    <t>792504428</t>
  </si>
  <si>
    <t>KE-KER-1711-25312</t>
  </si>
  <si>
    <t>Rotich Elizabeth Chelangat</t>
  </si>
  <si>
    <t>1766599</t>
  </si>
  <si>
    <t>702601697</t>
  </si>
  <si>
    <t>KE-KER-1703-25385</t>
  </si>
  <si>
    <t>2nd March,2017</t>
  </si>
  <si>
    <t>Kirui Christine Chebii</t>
  </si>
  <si>
    <t>0725393915</t>
  </si>
  <si>
    <t>KE-KER-1801-25382</t>
  </si>
  <si>
    <t>Rotich Janeth</t>
  </si>
  <si>
    <t>20247604</t>
  </si>
  <si>
    <t>0726413998</t>
  </si>
  <si>
    <t>KE-KER-1711-25311</t>
  </si>
  <si>
    <t>Chumoh Eddy Chepkirui</t>
  </si>
  <si>
    <t>20596615</t>
  </si>
  <si>
    <t>724318917</t>
  </si>
  <si>
    <t>KE-KER-1709-25383</t>
  </si>
  <si>
    <t>Kemboi Irene</t>
  </si>
  <si>
    <t>24804181</t>
  </si>
  <si>
    <t>722884326</t>
  </si>
  <si>
    <t>KE-KAJ-2007-28886</t>
  </si>
  <si>
    <t>Able Nyakundi Nyukundi</t>
  </si>
  <si>
    <t>254723082890</t>
  </si>
  <si>
    <t>Juius</t>
  </si>
  <si>
    <t>711227754</t>
  </si>
  <si>
    <t>KE-KIA-1901-25919</t>
  </si>
  <si>
    <t>Njeri Florence</t>
  </si>
  <si>
    <t>11060718</t>
  </si>
  <si>
    <t>0722675681</t>
  </si>
  <si>
    <t>725605354</t>
  </si>
  <si>
    <t>Kalimoni</t>
  </si>
  <si>
    <t>Mumba</t>
  </si>
  <si>
    <t>Julias Odhiambo Mboga</t>
  </si>
  <si>
    <t>723987066</t>
  </si>
  <si>
    <t>KE-NAI-1810-28078</t>
  </si>
  <si>
    <t>Onyono Prisca</t>
  </si>
  <si>
    <t>722700705</t>
  </si>
  <si>
    <t>Handy</t>
  </si>
  <si>
    <t>KE-KIA-2009-28364</t>
  </si>
  <si>
    <t>Mugachia Daniel Mbugua</t>
  </si>
  <si>
    <t>254721664407</t>
  </si>
  <si>
    <t>KE-KIS-1808-27106</t>
  </si>
  <si>
    <t>25th August,2018</t>
  </si>
  <si>
    <t>Benard Ochogo Omondi</t>
  </si>
  <si>
    <t>24220117</t>
  </si>
  <si>
    <t>729955487</t>
  </si>
  <si>
    <t>726162784</t>
  </si>
  <si>
    <t>Homalime</t>
  </si>
  <si>
    <t>Menara</t>
  </si>
  <si>
    <t>KE-BUN-1908-24882</t>
  </si>
  <si>
    <t>Lagat Getrude</t>
  </si>
  <si>
    <t>25678563</t>
  </si>
  <si>
    <t>254720841032</t>
  </si>
  <si>
    <t>Mt Elgon</t>
  </si>
  <si>
    <t>Namutokholo</t>
  </si>
  <si>
    <t>254723987066</t>
  </si>
  <si>
    <t>KE-HOM-1701-18000</t>
  </si>
  <si>
    <t>27th January,2017</t>
  </si>
  <si>
    <t>Odok Ogero Barnabas</t>
  </si>
  <si>
    <t>3938203</t>
  </si>
  <si>
    <t>723901667</t>
  </si>
  <si>
    <t>703719201</t>
  </si>
  <si>
    <t>Kabor</t>
  </si>
  <si>
    <t>KE-KIA-1901-275521</t>
  </si>
  <si>
    <t>Njenga Jamss Koria</t>
  </si>
  <si>
    <t>22321316</t>
  </si>
  <si>
    <t>0721592413</t>
  </si>
  <si>
    <t>KE-KAJ-1610-17999</t>
  </si>
  <si>
    <t>Kemunto Josphine</t>
  </si>
  <si>
    <t>9314246</t>
  </si>
  <si>
    <t>724737119</t>
  </si>
  <si>
    <t>Kona Baridi</t>
  </si>
  <si>
    <t>254723986066</t>
  </si>
  <si>
    <t>KE-KAJ-1701-17998</t>
  </si>
  <si>
    <t>Oyieko Dismas</t>
  </si>
  <si>
    <t>722310920</t>
  </si>
  <si>
    <t>732087066</t>
  </si>
  <si>
    <t>KE-KIA-1806-28079</t>
  </si>
  <si>
    <t>19th May,2018</t>
  </si>
  <si>
    <t>Muchiri Ann Wanjiru</t>
  </si>
  <si>
    <t>12941619</t>
  </si>
  <si>
    <t>701619081</t>
  </si>
  <si>
    <t>701619080</t>
  </si>
  <si>
    <t>Undiri</t>
  </si>
  <si>
    <t>KE-KIA-1904-25748</t>
  </si>
  <si>
    <t>11th February,2019</t>
  </si>
  <si>
    <t>Ngang'A Mary Wanjiru</t>
  </si>
  <si>
    <t>254725879440</t>
  </si>
  <si>
    <t>KE-MUR-1802-25904</t>
  </si>
  <si>
    <t>Esther Wanjoike Wanjiku</t>
  </si>
  <si>
    <t>10874891</t>
  </si>
  <si>
    <t>720479320</t>
  </si>
  <si>
    <t>776611440</t>
  </si>
  <si>
    <t>Mafanda</t>
  </si>
  <si>
    <t>KE-KIA-2007-28325</t>
  </si>
  <si>
    <t>Ngigi Lucy Wambui</t>
  </si>
  <si>
    <t>254720738477</t>
  </si>
  <si>
    <t>KE-KIA-2001-28315</t>
  </si>
  <si>
    <t>15th January,2020</t>
  </si>
  <si>
    <t>Kimani Edith Wambui</t>
  </si>
  <si>
    <t>254723943725</t>
  </si>
  <si>
    <t>Gatimaiyo</t>
  </si>
  <si>
    <t>KE-KIA-2005-28323</t>
  </si>
  <si>
    <t>31st March,2020</t>
  </si>
  <si>
    <t>Mungai Patrick Kinyanjui</t>
  </si>
  <si>
    <t>254722588024</t>
  </si>
  <si>
    <t>KE-KIA-1704-17996</t>
  </si>
  <si>
    <t>Wanjiku Esther</t>
  </si>
  <si>
    <t>20840738</t>
  </si>
  <si>
    <t>710322946</t>
  </si>
  <si>
    <t>KE-KWA-1906-26656</t>
  </si>
  <si>
    <t>5th May,2019</t>
  </si>
  <si>
    <t>17th June,2019</t>
  </si>
  <si>
    <t>Tabitha Mtungi Peter</t>
  </si>
  <si>
    <t>2713859</t>
  </si>
  <si>
    <t>254720709847</t>
  </si>
  <si>
    <t>Matunga</t>
  </si>
  <si>
    <t>Mbegani</t>
  </si>
  <si>
    <t>Julius</t>
  </si>
  <si>
    <t>KE-KIS-1807-22179</t>
  </si>
  <si>
    <t>Akinyi Mary Joan</t>
  </si>
  <si>
    <t>29517333</t>
  </si>
  <si>
    <t>0717709981</t>
  </si>
  <si>
    <t>723542939</t>
  </si>
  <si>
    <t>Ndunga Beach</t>
  </si>
  <si>
    <t>Oooo</t>
  </si>
  <si>
    <t>KE-KWA-1910-26693</t>
  </si>
  <si>
    <t>Kenya Service Forest</t>
  </si>
  <si>
    <t>20651354</t>
  </si>
  <si>
    <t>254718065079</t>
  </si>
  <si>
    <t>Kinondo</t>
  </si>
  <si>
    <t>Vioni</t>
  </si>
  <si>
    <t>KE-MUR-2002-28870</t>
  </si>
  <si>
    <t>Mwai Timothy Kariuki</t>
  </si>
  <si>
    <t>20265330</t>
  </si>
  <si>
    <t>735733538</t>
  </si>
  <si>
    <t>Gikono</t>
  </si>
  <si>
    <t>254711237754</t>
  </si>
  <si>
    <t>KE-UAS-1903-28010</t>
  </si>
  <si>
    <t>7th March,2019</t>
  </si>
  <si>
    <t>David Cheruiyot</t>
  </si>
  <si>
    <t>721947262</t>
  </si>
  <si>
    <t>KE-KER-1707-22020</t>
  </si>
  <si>
    <t>Koech Lorna Chepkemoi</t>
  </si>
  <si>
    <t>13008130</t>
  </si>
  <si>
    <t>721295051</t>
  </si>
  <si>
    <t>722933636</t>
  </si>
  <si>
    <t>Sumeyon</t>
  </si>
  <si>
    <t>KE-KWA-1906-26663</t>
  </si>
  <si>
    <t>Samuel Ndei</t>
  </si>
  <si>
    <t>25470604343</t>
  </si>
  <si>
    <t>726121075</t>
  </si>
  <si>
    <t>KE-KIL-1910-26699</t>
  </si>
  <si>
    <t>Barnes Alistair James</t>
  </si>
  <si>
    <t>10122102</t>
  </si>
  <si>
    <t>0716788469</t>
  </si>
  <si>
    <t>707668600</t>
  </si>
  <si>
    <t>Plantation</t>
  </si>
  <si>
    <t>KE-KAJ-2007-28884</t>
  </si>
  <si>
    <t>22nd July,2020</t>
  </si>
  <si>
    <t>Orenyo Richard Okeno</t>
  </si>
  <si>
    <t>254722660384</t>
  </si>
  <si>
    <t>KE-THA-2102-27061</t>
  </si>
  <si>
    <t>1st February,2021</t>
  </si>
  <si>
    <t>25th February,2021</t>
  </si>
  <si>
    <t>Silas Justus Muriithi</t>
  </si>
  <si>
    <t>21456432</t>
  </si>
  <si>
    <t>724058821</t>
  </si>
  <si>
    <t>254724058821</t>
  </si>
  <si>
    <t>254714163714</t>
  </si>
  <si>
    <t>Kuangondu</t>
  </si>
  <si>
    <t>Julius Meme</t>
  </si>
  <si>
    <t>KE-KAJ-2006-28877</t>
  </si>
  <si>
    <t>Kipkorir John</t>
  </si>
  <si>
    <t>69855</t>
  </si>
  <si>
    <t>710970272</t>
  </si>
  <si>
    <t>Farmers</t>
  </si>
  <si>
    <t>Julius Misango</t>
  </si>
  <si>
    <t>KE-MER-1811-25972</t>
  </si>
  <si>
    <t>17th November,2018</t>
  </si>
  <si>
    <t>Grace Kobia Wacuka</t>
  </si>
  <si>
    <t>13539404</t>
  </si>
  <si>
    <t>0723264001</t>
  </si>
  <si>
    <t>722654977</t>
  </si>
  <si>
    <t>Mituntu</t>
  </si>
  <si>
    <t>Ntalami</t>
  </si>
  <si>
    <t>713007798</t>
  </si>
  <si>
    <t>KE-MER-1801-27866</t>
  </si>
  <si>
    <t>Kanyua Muchuka Jennifer</t>
  </si>
  <si>
    <t>8859881</t>
  </si>
  <si>
    <t>710489681</t>
  </si>
  <si>
    <t>726515541</t>
  </si>
  <si>
    <t>789567119</t>
  </si>
  <si>
    <t>KE-MER-1801-19595</t>
  </si>
  <si>
    <t>Mworia Murwithania Japhet</t>
  </si>
  <si>
    <t>8305043</t>
  </si>
  <si>
    <t>720545686</t>
  </si>
  <si>
    <t>735715657</t>
  </si>
  <si>
    <t>Kiruanyi</t>
  </si>
  <si>
    <t>KE-MER-1903-25629</t>
  </si>
  <si>
    <t>Mwenda Kairichia Amos</t>
  </si>
  <si>
    <t>10795039</t>
  </si>
  <si>
    <t>254720541935</t>
  </si>
  <si>
    <t>Kiaruji</t>
  </si>
  <si>
    <t>KE-MER-1904-25631</t>
  </si>
  <si>
    <t>Zeberio Misheck Kinoti</t>
  </si>
  <si>
    <t>8871156</t>
  </si>
  <si>
    <t>254722861255</t>
  </si>
  <si>
    <t>Gaatia</t>
  </si>
  <si>
    <t>KE-MER-1903-25630</t>
  </si>
  <si>
    <t>Kawiria Kirimi Winfred</t>
  </si>
  <si>
    <t>12892686</t>
  </si>
  <si>
    <t>254724596774</t>
  </si>
  <si>
    <t>Kaongogacheke</t>
  </si>
  <si>
    <t>KE-MER-1903-25625</t>
  </si>
  <si>
    <t>Monica Mutonga Maringa</t>
  </si>
  <si>
    <t>3458934</t>
  </si>
  <si>
    <t>254701803301</t>
  </si>
  <si>
    <t>Nguru</t>
  </si>
  <si>
    <t>KE-MER-1910-25602</t>
  </si>
  <si>
    <t>3rd October,2019</t>
  </si>
  <si>
    <t>Nkanata Kinoti Antony</t>
  </si>
  <si>
    <t>21789756</t>
  </si>
  <si>
    <t>718825135</t>
  </si>
  <si>
    <t>KE-MER-1807-19614</t>
  </si>
  <si>
    <t>31st July,2018</t>
  </si>
  <si>
    <t>Mwenda Kithure Joseph</t>
  </si>
  <si>
    <t>21743251</t>
  </si>
  <si>
    <t>727482699</t>
  </si>
  <si>
    <t>Kigarine</t>
  </si>
  <si>
    <t>KE-THA-1807-19612</t>
  </si>
  <si>
    <t>Thambu Benard Marangu</t>
  </si>
  <si>
    <t>12647380</t>
  </si>
  <si>
    <t>728226185</t>
  </si>
  <si>
    <t>720830572</t>
  </si>
  <si>
    <t>Kiamaogo</t>
  </si>
  <si>
    <t>KE-MER-1806-19609</t>
  </si>
  <si>
    <t>Kareche Eunice Mutua</t>
  </si>
  <si>
    <t>11862371</t>
  </si>
  <si>
    <t>727688674</t>
  </si>
  <si>
    <t>726067164</t>
  </si>
  <si>
    <t>KE-MER-1804-19605</t>
  </si>
  <si>
    <t>Kainda Kanathi Ruth</t>
  </si>
  <si>
    <t>22800431</t>
  </si>
  <si>
    <t>711720403</t>
  </si>
  <si>
    <t>724634759</t>
  </si>
  <si>
    <t>Kiugi</t>
  </si>
  <si>
    <t>KE-MER-1804-19608</t>
  </si>
  <si>
    <t>Mbaabu Kiugu Francis</t>
  </si>
  <si>
    <t>8885527</t>
  </si>
  <si>
    <t>721176219</t>
  </si>
  <si>
    <t>721695864</t>
  </si>
  <si>
    <t>733442837</t>
  </si>
  <si>
    <t>Kibucho</t>
  </si>
  <si>
    <t>KE-MER-1802-19600</t>
  </si>
  <si>
    <t>21st February,2018</t>
  </si>
  <si>
    <t>Mwirigi Hidha Gacheri</t>
  </si>
  <si>
    <t>9046800</t>
  </si>
  <si>
    <t>73467974</t>
  </si>
  <si>
    <t>734679744</t>
  </si>
  <si>
    <t>724478362</t>
  </si>
  <si>
    <t>KE-MER-1808-19616</t>
  </si>
  <si>
    <t>Kaburu Mwiandi Eustace</t>
  </si>
  <si>
    <t>28279424</t>
  </si>
  <si>
    <t>727236627</t>
  </si>
  <si>
    <t>726619808</t>
  </si>
  <si>
    <t>KE-MER-2104-27053</t>
  </si>
  <si>
    <t>28th March,2021</t>
  </si>
  <si>
    <t>16th April,2021</t>
  </si>
  <si>
    <t>Mbijiwe Timothy Mwenda</t>
  </si>
  <si>
    <t>254722844182</t>
  </si>
  <si>
    <t>254746627316</t>
  </si>
  <si>
    <t>KE-MER-2104-27054</t>
  </si>
  <si>
    <t>Ndegwa Edward Muriuki</t>
  </si>
  <si>
    <t>254723520492</t>
  </si>
  <si>
    <t>254726857561</t>
  </si>
  <si>
    <t>Ngirene</t>
  </si>
  <si>
    <t>Ngirine</t>
  </si>
  <si>
    <t>KE-THA-2003-28486</t>
  </si>
  <si>
    <t>2nd February,2020</t>
  </si>
  <si>
    <t>Muritani Mathae Justus</t>
  </si>
  <si>
    <t>254722164051</t>
  </si>
  <si>
    <t>Kangoji</t>
  </si>
  <si>
    <t>KE-THA-2004-28487</t>
  </si>
  <si>
    <t>5th April,2020</t>
  </si>
  <si>
    <t>Kanyua Marangu Rebecca</t>
  </si>
  <si>
    <t>19453456</t>
  </si>
  <si>
    <t>254724933609</t>
  </si>
  <si>
    <t>Kandungu</t>
  </si>
  <si>
    <t>Murambani</t>
  </si>
  <si>
    <t>KE-MER-1811-25974</t>
  </si>
  <si>
    <t>Williason Mbui Gatobu</t>
  </si>
  <si>
    <t>14412838</t>
  </si>
  <si>
    <t>708790107</t>
  </si>
  <si>
    <t>720571825</t>
  </si>
  <si>
    <t>Kibaranyeki</t>
  </si>
  <si>
    <t>Kiithe</t>
  </si>
  <si>
    <t>KE-MER-1811-25971</t>
  </si>
  <si>
    <t>25th October,2018</t>
  </si>
  <si>
    <t>Charles Manyara Kobia</t>
  </si>
  <si>
    <t>22308761</t>
  </si>
  <si>
    <t>727114538</t>
  </si>
  <si>
    <t>723962436</t>
  </si>
  <si>
    <t>Machaku</t>
  </si>
  <si>
    <t>KE-NAK-1707-22049</t>
  </si>
  <si>
    <t>22nd May,2017</t>
  </si>
  <si>
    <t>Munene Phenhas Njuguna</t>
  </si>
  <si>
    <t>27977570</t>
  </si>
  <si>
    <t>71455377</t>
  </si>
  <si>
    <t>Millimani Showground</t>
  </si>
  <si>
    <t>Julius Onyango</t>
  </si>
  <si>
    <t>KE-BUS-1705-22023</t>
  </si>
  <si>
    <t>Shiundu George Khakhubi</t>
  </si>
  <si>
    <t>27505152</t>
  </si>
  <si>
    <t>726116976</t>
  </si>
  <si>
    <t>Bujumba</t>
  </si>
  <si>
    <t>Burinda</t>
  </si>
  <si>
    <t>254711227754</t>
  </si>
  <si>
    <t>KE-KIS-1807-22278</t>
  </si>
  <si>
    <t>Agola Damarice Ayiemba</t>
  </si>
  <si>
    <t>702083460</t>
  </si>
  <si>
    <t>716804407</t>
  </si>
  <si>
    <t>Ooooooo</t>
  </si>
  <si>
    <t>KE-KIS-1807-22176</t>
  </si>
  <si>
    <t>Ondiek Pamela Akoth</t>
  </si>
  <si>
    <t>6164906</t>
  </si>
  <si>
    <t>727296822</t>
  </si>
  <si>
    <t>799784965</t>
  </si>
  <si>
    <t>711228754</t>
  </si>
  <si>
    <t>KE-KIS-1807-22177</t>
  </si>
  <si>
    <t>Didi Adhiambo Mary</t>
  </si>
  <si>
    <t>9099467</t>
  </si>
  <si>
    <t>719519006</t>
  </si>
  <si>
    <t>751341902</t>
  </si>
  <si>
    <t>Ooooo</t>
  </si>
  <si>
    <t>KE-TAI-1712-22130</t>
  </si>
  <si>
    <t>Ngare Ngare Charles</t>
  </si>
  <si>
    <t>32682635</t>
  </si>
  <si>
    <t>719257918</t>
  </si>
  <si>
    <t>796067389</t>
  </si>
  <si>
    <t>Ngarengashi</t>
  </si>
  <si>
    <t>Langatta</t>
  </si>
  <si>
    <t>71122700530</t>
  </si>
  <si>
    <t>KE-MUR-1804-22144</t>
  </si>
  <si>
    <t>Mwaura Beatrice Muirigo</t>
  </si>
  <si>
    <t>720698891</t>
  </si>
  <si>
    <t>734423043</t>
  </si>
  <si>
    <t>KE-KIA-1709-21976</t>
  </si>
  <si>
    <t>16th July,2017</t>
  </si>
  <si>
    <t>Chege Margaret Mwihaki</t>
  </si>
  <si>
    <t>7706338</t>
  </si>
  <si>
    <t>722734219</t>
  </si>
  <si>
    <t>KE-MER-1707-22007</t>
  </si>
  <si>
    <t>Japhet Muchiri Nkonge</t>
  </si>
  <si>
    <t>4269514</t>
  </si>
  <si>
    <t>720348690</t>
  </si>
  <si>
    <t>Kongokacheke</t>
  </si>
  <si>
    <t>KE-KAJ-1709-22045</t>
  </si>
  <si>
    <t>Osero Samson Kerandi</t>
  </si>
  <si>
    <t>3332777</t>
  </si>
  <si>
    <t>722714101</t>
  </si>
  <si>
    <t>KE-SIA-1709-22058</t>
  </si>
  <si>
    <t>Ouma Simon Peter</t>
  </si>
  <si>
    <t>South Ugenya</t>
  </si>
  <si>
    <t>Rang'Ala</t>
  </si>
  <si>
    <t>KE-KER-1707-22021</t>
  </si>
  <si>
    <t>24th May,2017</t>
  </si>
  <si>
    <t>Bill Eunice Chepkemoi</t>
  </si>
  <si>
    <t>11078462</t>
  </si>
  <si>
    <t>711556875</t>
  </si>
  <si>
    <t>Borborwet</t>
  </si>
  <si>
    <t>Kiboitu</t>
  </si>
  <si>
    <t>KE-KER-1707-22019</t>
  </si>
  <si>
    <t>Setey Josephine Chepkoech</t>
  </si>
  <si>
    <t>8071611</t>
  </si>
  <si>
    <t>721621911</t>
  </si>
  <si>
    <t>Kipterich</t>
  </si>
  <si>
    <t>Chimosi</t>
  </si>
  <si>
    <t>7112227754</t>
  </si>
  <si>
    <t>KE-KER-1707-22018</t>
  </si>
  <si>
    <t>8th July,2017</t>
  </si>
  <si>
    <t>Susy Susy Langat</t>
  </si>
  <si>
    <t>851955</t>
  </si>
  <si>
    <t>721298201</t>
  </si>
  <si>
    <t>Kiptaldal</t>
  </si>
  <si>
    <t>KE-KER-1707-22022</t>
  </si>
  <si>
    <t>Towett Sally</t>
  </si>
  <si>
    <t>2358058</t>
  </si>
  <si>
    <t>722705454</t>
  </si>
  <si>
    <t>Machorwa</t>
  </si>
  <si>
    <t>KE-KWA-1904-26658</t>
  </si>
  <si>
    <t>Kingoo Wanza Michael</t>
  </si>
  <si>
    <t>12902527</t>
  </si>
  <si>
    <t>254723879201</t>
  </si>
  <si>
    <t>Majimboni</t>
  </si>
  <si>
    <t>KE-KWA-1904-26655</t>
  </si>
  <si>
    <t>4th April,2019</t>
  </si>
  <si>
    <t>Khashy Mwakuchengwa Mwinyi</t>
  </si>
  <si>
    <t>21153083</t>
  </si>
  <si>
    <t>254707431880</t>
  </si>
  <si>
    <t>Tsimba</t>
  </si>
  <si>
    <t>KE-KWA-1905-0</t>
  </si>
  <si>
    <t>17th April,2019</t>
  </si>
  <si>
    <t>Nyasi Juma Tsuma</t>
  </si>
  <si>
    <t>7064509</t>
  </si>
  <si>
    <t>705159114</t>
  </si>
  <si>
    <t>Mazimalume</t>
  </si>
  <si>
    <t>KE-KWA-1905-28023</t>
  </si>
  <si>
    <t>Nassir Salim Shehe</t>
  </si>
  <si>
    <t>8619983</t>
  </si>
  <si>
    <t>254790507567</t>
  </si>
  <si>
    <t>Musamweni</t>
  </si>
  <si>
    <t>KE-KWA-1905-26653</t>
  </si>
  <si>
    <t>Gambrari Mwatime Ngoa</t>
  </si>
  <si>
    <t>20398141</t>
  </si>
  <si>
    <t>254705752122</t>
  </si>
  <si>
    <t>KE-KWA-1905-28022</t>
  </si>
  <si>
    <t>Amotoi Amotoi Mildred</t>
  </si>
  <si>
    <t>20407983</t>
  </si>
  <si>
    <t>254726887622</t>
  </si>
  <si>
    <t>KE-KWA-1805-28025</t>
  </si>
  <si>
    <t>Mary Mwikali</t>
  </si>
  <si>
    <t>21153062</t>
  </si>
  <si>
    <t>254718672076</t>
  </si>
  <si>
    <t>KE-KWA-1904-28019</t>
  </si>
  <si>
    <t>16th April,2019</t>
  </si>
  <si>
    <t>30th April,2019</t>
  </si>
  <si>
    <t>Obari Hendirika Makhokha</t>
  </si>
  <si>
    <t>206842</t>
  </si>
  <si>
    <t>254700801189</t>
  </si>
  <si>
    <t>KE-MUR-1705-22008</t>
  </si>
  <si>
    <t>Lucy Munanu</t>
  </si>
  <si>
    <t>12445676</t>
  </si>
  <si>
    <t>723123457</t>
  </si>
  <si>
    <t>723456789</t>
  </si>
  <si>
    <t>KE-UAS-1707-22075</t>
  </si>
  <si>
    <t>Likami Mwachi Felix</t>
  </si>
  <si>
    <t>25179892</t>
  </si>
  <si>
    <t>726095307</t>
  </si>
  <si>
    <t>722838969</t>
  </si>
  <si>
    <t>Mareba</t>
  </si>
  <si>
    <t>Barini</t>
  </si>
  <si>
    <t>KE-UAS-1707-22053</t>
  </si>
  <si>
    <t>14th July,2017</t>
  </si>
  <si>
    <t>17th July,2017</t>
  </si>
  <si>
    <t>Rutto Beatrice Jelimo</t>
  </si>
  <si>
    <t>22205950</t>
  </si>
  <si>
    <t>725133092</t>
  </si>
  <si>
    <t>799372296</t>
  </si>
  <si>
    <t>Kapsoiya</t>
  </si>
  <si>
    <t>Malakuwan</t>
  </si>
  <si>
    <t>KE-BAR-1707-22050</t>
  </si>
  <si>
    <t>Kurui James James</t>
  </si>
  <si>
    <t>69495</t>
  </si>
  <si>
    <t>722666735</t>
  </si>
  <si>
    <t>722802590</t>
  </si>
  <si>
    <t>Kapropita</t>
  </si>
  <si>
    <t>Tilelon</t>
  </si>
  <si>
    <t>KE-LAI-2009-28898</t>
  </si>
  <si>
    <t>25th September,2020</t>
  </si>
  <si>
    <t>Ichura John Irungu</t>
  </si>
  <si>
    <t>722304679</t>
  </si>
  <si>
    <t>KE-MAC-2006-30072</t>
  </si>
  <si>
    <t>Kingori Stephen Maina</t>
  </si>
  <si>
    <t>6454944</t>
  </si>
  <si>
    <t>722786598</t>
  </si>
  <si>
    <t>Quarry</t>
  </si>
  <si>
    <t>KE-KIT-1806-22156</t>
  </si>
  <si>
    <t>Ngotho Elizabeth Elizabeth</t>
  </si>
  <si>
    <t>711635406</t>
  </si>
  <si>
    <t>711634406</t>
  </si>
  <si>
    <t>9711227754</t>
  </si>
  <si>
    <t>KE-MIG-1708-22015</t>
  </si>
  <si>
    <t>Ogada Orondo Simon</t>
  </si>
  <si>
    <t>746174</t>
  </si>
  <si>
    <t>721325422</t>
  </si>
  <si>
    <t>Nyankondo</t>
  </si>
  <si>
    <t>Nyakondo</t>
  </si>
  <si>
    <t>KE-UAS-1903-28015</t>
  </si>
  <si>
    <t>Kirwa Busieney Claude</t>
  </si>
  <si>
    <t>52282200</t>
  </si>
  <si>
    <t>0701242795</t>
  </si>
  <si>
    <t>791483485</t>
  </si>
  <si>
    <t>Ooo</t>
  </si>
  <si>
    <t>KE-NAK-1906-26668</t>
  </si>
  <si>
    <t>Gicharu Kenneth Macharia</t>
  </si>
  <si>
    <t>27712481</t>
  </si>
  <si>
    <t>723153365</t>
  </si>
  <si>
    <t>707181153</t>
  </si>
  <si>
    <t>Kererwa</t>
  </si>
  <si>
    <t>Julius Onyango/Robert Wanjiku</t>
  </si>
  <si>
    <t>KE-KAJ-1905-27795</t>
  </si>
  <si>
    <t>Kamau David Kimani</t>
  </si>
  <si>
    <t>254723354477</t>
  </si>
  <si>
    <t>Lower Enkariak-Ronkena</t>
  </si>
  <si>
    <t>726850906</t>
  </si>
  <si>
    <t>KE-KAJ-2004-26938</t>
  </si>
  <si>
    <t>Lekake Peter</t>
  </si>
  <si>
    <t>254715901051</t>
  </si>
  <si>
    <t>254723604917</t>
  </si>
  <si>
    <t>KE-KAJ-1611-22596</t>
  </si>
  <si>
    <t>Masangira Regina Nairesiae</t>
  </si>
  <si>
    <t>13085082</t>
  </si>
  <si>
    <t>723322354</t>
  </si>
  <si>
    <t>Inkaria-Ronkena</t>
  </si>
  <si>
    <t>KE-KAJ-1711-22527</t>
  </si>
  <si>
    <t>Mukuria Julius Kamwanga</t>
  </si>
  <si>
    <t>5647004</t>
  </si>
  <si>
    <t>72480653</t>
  </si>
  <si>
    <t>724806532</t>
  </si>
  <si>
    <t>Oloolopon</t>
  </si>
  <si>
    <t>KE-KAJ-1512-22607</t>
  </si>
  <si>
    <t>Kagunda John Mbugua</t>
  </si>
  <si>
    <t>6257785</t>
  </si>
  <si>
    <t>722866424</t>
  </si>
  <si>
    <t>KE-KAJ-1710-22608</t>
  </si>
  <si>
    <t>Muthaisu Serah Mueni</t>
  </si>
  <si>
    <t>13610449</t>
  </si>
  <si>
    <t>72424125</t>
  </si>
  <si>
    <t>724241259</t>
  </si>
  <si>
    <t>KE-KAJ-1704-22600</t>
  </si>
  <si>
    <t>Mungai Joseph Kimani</t>
  </si>
  <si>
    <t>1752206</t>
  </si>
  <si>
    <t>723150750</t>
  </si>
  <si>
    <t>KE-KAJ-1906-28717</t>
  </si>
  <si>
    <t>13th May,2019</t>
  </si>
  <si>
    <t>Lesinet Kennedy</t>
  </si>
  <si>
    <t>728852515</t>
  </si>
  <si>
    <t>KE-MAK-2006-29079</t>
  </si>
  <si>
    <t>10th May,2020</t>
  </si>
  <si>
    <t>10th June,2020</t>
  </si>
  <si>
    <t>Mulonzi Josephat Kimeu</t>
  </si>
  <si>
    <t>254725901852</t>
  </si>
  <si>
    <t>Ngoluni</t>
  </si>
  <si>
    <t>KE-KAJ-1905-27860</t>
  </si>
  <si>
    <t>Kuruta Bernard</t>
  </si>
  <si>
    <t>254727825935</t>
  </si>
  <si>
    <t>Inkisanjani</t>
  </si>
  <si>
    <t>KE-NYE-1612-17623</t>
  </si>
  <si>
    <t>Jesse Wahome</t>
  </si>
  <si>
    <t>22065705</t>
  </si>
  <si>
    <t>720838087</t>
  </si>
  <si>
    <t>Gathuti</t>
  </si>
  <si>
    <t>Kanyi</t>
  </si>
  <si>
    <t>721810720</t>
  </si>
  <si>
    <t>KE-KIS-1904-26351</t>
  </si>
  <si>
    <t>Joseph Odhiambo Owino</t>
  </si>
  <si>
    <t>21740823</t>
  </si>
  <si>
    <t>722112219</t>
  </si>
  <si>
    <t>Ogwedhi</t>
  </si>
  <si>
    <t>Laban Okeyo</t>
  </si>
  <si>
    <t>Kbp Trainees</t>
  </si>
  <si>
    <t>725138950</t>
  </si>
  <si>
    <t>KE-KIS-1709-27230</t>
  </si>
  <si>
    <t>28th March,2017</t>
  </si>
  <si>
    <t>Peter Mabea Machuka</t>
  </si>
  <si>
    <t>505720</t>
  </si>
  <si>
    <t>0722646327</t>
  </si>
  <si>
    <t>728881998</t>
  </si>
  <si>
    <t>Kerera</t>
  </si>
  <si>
    <t>KE-KIS-1812-27118</t>
  </si>
  <si>
    <t>Paul Abuto Odhiambo</t>
  </si>
  <si>
    <t>2584536</t>
  </si>
  <si>
    <t>0724126957</t>
  </si>
  <si>
    <t>724778159</t>
  </si>
  <si>
    <t>Onjiko Awasi</t>
  </si>
  <si>
    <t>Kowino</t>
  </si>
  <si>
    <t>KBP</t>
  </si>
  <si>
    <t>KE-NAN-2006-28729</t>
  </si>
  <si>
    <t>20th April,2020</t>
  </si>
  <si>
    <t>Sang Janeth Jepchirchir</t>
  </si>
  <si>
    <t>29727856</t>
  </si>
  <si>
    <t>+254792060215</t>
  </si>
  <si>
    <t>792060215</t>
  </si>
  <si>
    <t>Kelvin kimutai</t>
  </si>
  <si>
    <t>707251266</t>
  </si>
  <si>
    <t>KE-NAN-2002-28728</t>
  </si>
  <si>
    <t>Maru Viola</t>
  </si>
  <si>
    <t>21678904</t>
  </si>
  <si>
    <t>254726634279</t>
  </si>
  <si>
    <t>KE-NAN-2009-28730</t>
  </si>
  <si>
    <t>Sang Sally</t>
  </si>
  <si>
    <t>25237697</t>
  </si>
  <si>
    <t>254722423889</t>
  </si>
  <si>
    <t>Kaplelmet</t>
  </si>
  <si>
    <t>KE-MUR-1607-16749</t>
  </si>
  <si>
    <t>Wilson Wamai Kahumba</t>
  </si>
  <si>
    <t>23894851</t>
  </si>
  <si>
    <t>720085244</t>
  </si>
  <si>
    <t>Kireaini</t>
  </si>
  <si>
    <t>KE-KIR-1605-16017</t>
  </si>
  <si>
    <t>Elizabeth Mueke Gichini</t>
  </si>
  <si>
    <t>6143654</t>
  </si>
  <si>
    <t>727810859</t>
  </si>
  <si>
    <t>Kamutwira</t>
  </si>
  <si>
    <t>KE-MUR-1604-16019</t>
  </si>
  <si>
    <t>Bilhah Nyambura Mugo</t>
  </si>
  <si>
    <t>3569867</t>
  </si>
  <si>
    <t>723798929</t>
  </si>
  <si>
    <t>Kamacharia/Karwinu</t>
  </si>
  <si>
    <t>KE-KIA-1604-16020</t>
  </si>
  <si>
    <t>Julius Ndungo</t>
  </si>
  <si>
    <t>2044216</t>
  </si>
  <si>
    <t>722769426</t>
  </si>
  <si>
    <t>Kuboma</t>
  </si>
  <si>
    <t>KE-KIA-1612-17481</t>
  </si>
  <si>
    <t>Margaret Njambi Mburu</t>
  </si>
  <si>
    <t>3073674</t>
  </si>
  <si>
    <t>712350885</t>
  </si>
  <si>
    <t>KE-MUR-1611-16748</t>
  </si>
  <si>
    <t>Susan Wanjiru Mwariri</t>
  </si>
  <si>
    <t>20223774</t>
  </si>
  <si>
    <t>733850444</t>
  </si>
  <si>
    <t>Chomo</t>
  </si>
  <si>
    <t>KE-NYE-1603-16018</t>
  </si>
  <si>
    <t>Peter Nduguya Kanyi</t>
  </si>
  <si>
    <t>11777749</t>
  </si>
  <si>
    <t>710106462</t>
  </si>
  <si>
    <t>Gatarakwa</t>
  </si>
  <si>
    <t>Embaringo</t>
  </si>
  <si>
    <t>KE-MUR-1701-17422</t>
  </si>
  <si>
    <t>Gathumbi John Gikuni</t>
  </si>
  <si>
    <t>22036570</t>
  </si>
  <si>
    <t>714430184</t>
  </si>
  <si>
    <t>Gatha-Ini</t>
  </si>
  <si>
    <t>KE-MUR-1612-17466</t>
  </si>
  <si>
    <t>Josephat Kamuri Wanyoike</t>
  </si>
  <si>
    <t>26553069</t>
  </si>
  <si>
    <t>722371901</t>
  </si>
  <si>
    <t>Samar</t>
  </si>
  <si>
    <t>KE-MUR-1612-17518</t>
  </si>
  <si>
    <t>Regina Wanjiku Muigai</t>
  </si>
  <si>
    <t>898854</t>
  </si>
  <si>
    <t>733683142</t>
  </si>
  <si>
    <t>KE-BUS-1701-17414</t>
  </si>
  <si>
    <t>Florencio Adenya Okwonkwon</t>
  </si>
  <si>
    <t>4234864</t>
  </si>
  <si>
    <t>+254713341149</t>
  </si>
  <si>
    <t>Musokoto</t>
  </si>
  <si>
    <t>Mutatsi</t>
  </si>
  <si>
    <t>KE-NAI-1901-27505</t>
  </si>
  <si>
    <t>Adagala Florence</t>
  </si>
  <si>
    <t>11045963</t>
  </si>
  <si>
    <t>0727778875</t>
  </si>
  <si>
    <t>Lower Manyatta</t>
  </si>
  <si>
    <t>720561962</t>
  </si>
  <si>
    <t>KE-VIH-1809-27234</t>
  </si>
  <si>
    <t>1st July,2018</t>
  </si>
  <si>
    <t>Richard Mukara Amayi</t>
  </si>
  <si>
    <t>4739326</t>
  </si>
  <si>
    <t>0710401076</t>
  </si>
  <si>
    <t>710245103</t>
  </si>
  <si>
    <t>Emakunda</t>
  </si>
  <si>
    <t>Emabuye</t>
  </si>
  <si>
    <t>782430755</t>
  </si>
  <si>
    <t>KE-BUN-1908-27242</t>
  </si>
  <si>
    <t>Vincent Komeri Wamalwa</t>
  </si>
  <si>
    <t>2060695</t>
  </si>
  <si>
    <t>0726067906</t>
  </si>
  <si>
    <t>701736493</t>
  </si>
  <si>
    <t>Bumula</t>
  </si>
  <si>
    <t>South Bukusa</t>
  </si>
  <si>
    <t>Kharakha B</t>
  </si>
  <si>
    <t>KE-KAJ-1904-27863</t>
  </si>
  <si>
    <t>Gacheru Paul Njenga</t>
  </si>
  <si>
    <t>0715227017</t>
  </si>
  <si>
    <t>Kisoronya</t>
  </si>
  <si>
    <t>KE-VIH-1808-27241</t>
  </si>
  <si>
    <t>Joseph Alukutsa Peter</t>
  </si>
  <si>
    <t>7969498</t>
  </si>
  <si>
    <t>0724398263</t>
  </si>
  <si>
    <t>711628899</t>
  </si>
  <si>
    <t>Luanda South</t>
  </si>
  <si>
    <t>Amwavia</t>
  </si>
  <si>
    <t>KE-VIH-1812-27240</t>
  </si>
  <si>
    <t>Newton Ambaisi Apwoka</t>
  </si>
  <si>
    <t>24575839</t>
  </si>
  <si>
    <t>722248152</t>
  </si>
  <si>
    <t>722165773</t>
  </si>
  <si>
    <t>Ipali</t>
  </si>
  <si>
    <t>Ebulinji</t>
  </si>
  <si>
    <t>KE-BUS-2010-25659</t>
  </si>
  <si>
    <t>Satrine Agneta Nabwire</t>
  </si>
  <si>
    <t>4222355</t>
  </si>
  <si>
    <t>254721910795</t>
  </si>
  <si>
    <t>254722944564</t>
  </si>
  <si>
    <t>Teso South</t>
  </si>
  <si>
    <t>Angoromo</t>
  </si>
  <si>
    <t>Amerikuay</t>
  </si>
  <si>
    <t>KE-KAJ-1802-23020</t>
  </si>
  <si>
    <t>Gachagua Frederick Austin</t>
  </si>
  <si>
    <t>4422457</t>
  </si>
  <si>
    <t>717544011</t>
  </si>
  <si>
    <t>722608412</t>
  </si>
  <si>
    <t>Mosian</t>
  </si>
  <si>
    <t>KE-VIH-2206-29005</t>
  </si>
  <si>
    <t>5th June,2022</t>
  </si>
  <si>
    <t>15th June,2022</t>
  </si>
  <si>
    <t>Christine Isutsa Walah</t>
  </si>
  <si>
    <t>2217317</t>
  </si>
  <si>
    <t>0701249873</t>
  </si>
  <si>
    <t>0722821514</t>
  </si>
  <si>
    <t>Echibuli</t>
  </si>
  <si>
    <t>Mwilonje</t>
  </si>
  <si>
    <t>KE-TRA-2107-26448</t>
  </si>
  <si>
    <t>Wasike Pamela Katoyi</t>
  </si>
  <si>
    <t>21676350</t>
  </si>
  <si>
    <t>727127569</t>
  </si>
  <si>
    <t>254727127569</t>
  </si>
  <si>
    <t>Mukhweso</t>
  </si>
  <si>
    <t>KE-VIH-1806-27233</t>
  </si>
  <si>
    <t>Alex Omwela Adala</t>
  </si>
  <si>
    <t>6283907</t>
  </si>
  <si>
    <t>0722946023</t>
  </si>
  <si>
    <t>718107406</t>
  </si>
  <si>
    <t>Ebubayi</t>
  </si>
  <si>
    <t>Owandweye</t>
  </si>
  <si>
    <t>KE-VIH-1909-27232</t>
  </si>
  <si>
    <t>Issac Makutwa Sihuli</t>
  </si>
  <si>
    <t>24313855</t>
  </si>
  <si>
    <t>0723129686</t>
  </si>
  <si>
    <t>711353963</t>
  </si>
  <si>
    <t>Ebusuhi</t>
  </si>
  <si>
    <t>KE-BUS-2010-25173</t>
  </si>
  <si>
    <t>Silvia Aluko</t>
  </si>
  <si>
    <t>254722473247</t>
  </si>
  <si>
    <t>254796094662</t>
  </si>
  <si>
    <t>KE-KIA-2012-25095</t>
  </si>
  <si>
    <t>30th December,2020</t>
  </si>
  <si>
    <t>Nganga Lilian</t>
  </si>
  <si>
    <t>722742553</t>
  </si>
  <si>
    <t>254722742553</t>
  </si>
  <si>
    <t>KE-BUN-1512-27729</t>
  </si>
  <si>
    <t>Wanyonyi Geoffrey Wanyama</t>
  </si>
  <si>
    <t>21454607</t>
  </si>
  <si>
    <t>724781889</t>
  </si>
  <si>
    <t>Webuye Sa</t>
  </si>
  <si>
    <t>Kennedy Makokha</t>
  </si>
  <si>
    <t>KE-BUN-1612-18680</t>
  </si>
  <si>
    <t>Wengesa Crestabel Namulanda</t>
  </si>
  <si>
    <t>23721107</t>
  </si>
  <si>
    <t>704481835</t>
  </si>
  <si>
    <t>KE-BUN-1706-18681</t>
  </si>
  <si>
    <t>Nabanga Violet Nafula</t>
  </si>
  <si>
    <t>20595141</t>
  </si>
  <si>
    <t>715322980</t>
  </si>
  <si>
    <t>Muchi</t>
  </si>
  <si>
    <t>Nang'Oto B</t>
  </si>
  <si>
    <t>KE-BUN-1608-18682</t>
  </si>
  <si>
    <t>Nabachecha Harrison Kundu</t>
  </si>
  <si>
    <t>26663521</t>
  </si>
  <si>
    <t>729444469</t>
  </si>
  <si>
    <t>KE-BUN-1708-18683</t>
  </si>
  <si>
    <t>Violet Namisini V</t>
  </si>
  <si>
    <t>2076958</t>
  </si>
  <si>
    <t>710385063</t>
  </si>
  <si>
    <t>KE-MUR-2101-28371</t>
  </si>
  <si>
    <t>24th November,2020</t>
  </si>
  <si>
    <t>15th January,2021</t>
  </si>
  <si>
    <t>Kimani Julia Muthoni</t>
  </si>
  <si>
    <t>21478436</t>
  </si>
  <si>
    <t>254725866160</t>
  </si>
  <si>
    <t>254724440926</t>
  </si>
  <si>
    <t>Kilele</t>
  </si>
  <si>
    <t>Kensam Constructor</t>
  </si>
  <si>
    <t>Kennedy Muchiri</t>
  </si>
  <si>
    <t>KE-BUN-1809-18707</t>
  </si>
  <si>
    <t>Marrie Masinde Goreti</t>
  </si>
  <si>
    <t>1816179</t>
  </si>
  <si>
    <t>714618297</t>
  </si>
  <si>
    <t>732762699</t>
  </si>
  <si>
    <t>Bungoma West</t>
  </si>
  <si>
    <t>Kitunyi</t>
  </si>
  <si>
    <t>Kituni</t>
  </si>
  <si>
    <t>KE-KIA-1812-26901</t>
  </si>
  <si>
    <t>Kamiri Hannah Wambui</t>
  </si>
  <si>
    <t>254728380100</t>
  </si>
  <si>
    <t>Gemwa</t>
  </si>
  <si>
    <t>Kennedy Samuel Mbugua</t>
  </si>
  <si>
    <t>254729308408</t>
  </si>
  <si>
    <t>KE-KIA-1801-26802</t>
  </si>
  <si>
    <t>Muchiri Annah G.</t>
  </si>
  <si>
    <t>1912788</t>
  </si>
  <si>
    <t>0727312011</t>
  </si>
  <si>
    <t>727312046</t>
  </si>
  <si>
    <t>729308408</t>
  </si>
  <si>
    <t>KE-MUR-1909-27166</t>
  </si>
  <si>
    <t>Muturi Joseph Mumiria</t>
  </si>
  <si>
    <t>0712642502</t>
  </si>
  <si>
    <t>711515443</t>
  </si>
  <si>
    <t>Marangua</t>
  </si>
  <si>
    <t>Ititu</t>
  </si>
  <si>
    <t>KE-EMB-1912-28051</t>
  </si>
  <si>
    <t>11th November,2019</t>
  </si>
  <si>
    <t>Gucema Samuel Kariuki</t>
  </si>
  <si>
    <t>254723101735</t>
  </si>
  <si>
    <t>717554588</t>
  </si>
  <si>
    <t>Kensam  Constructors</t>
  </si>
  <si>
    <t>KE-NYE-1909-29223</t>
  </si>
  <si>
    <t>Njogu Peterson Ngatia</t>
  </si>
  <si>
    <t>721330697</t>
  </si>
  <si>
    <t>KE-MUR-2107-26781</t>
  </si>
  <si>
    <t>27th May,2021</t>
  </si>
  <si>
    <t>Maina Mary Njeri</t>
  </si>
  <si>
    <t>254723879893</t>
  </si>
  <si>
    <t>Delview estate</t>
  </si>
  <si>
    <t>KE-KIA-2005-28563</t>
  </si>
  <si>
    <t>Wambui Mary Njeri</t>
  </si>
  <si>
    <t>29049524</t>
  </si>
  <si>
    <t>254720081462</t>
  </si>
  <si>
    <t>254726758688</t>
  </si>
  <si>
    <t>Thigira</t>
  </si>
  <si>
    <t>KE-KIA-2010-28549</t>
  </si>
  <si>
    <t>11th October,2020</t>
  </si>
  <si>
    <t>Muchuka Eunice Njeri</t>
  </si>
  <si>
    <t>254732060652</t>
  </si>
  <si>
    <t>254728052219</t>
  </si>
  <si>
    <t>Mwenjera</t>
  </si>
  <si>
    <t>KE-KIA-2004-28550</t>
  </si>
  <si>
    <t>18th April,2020</t>
  </si>
  <si>
    <t>Mwangi Maria Wanjiru</t>
  </si>
  <si>
    <t>23382851</t>
  </si>
  <si>
    <t>254720631064</t>
  </si>
  <si>
    <t>254725578328</t>
  </si>
  <si>
    <t>KE-EMB-1902-26859</t>
  </si>
  <si>
    <t>Kinga Njeru Albert</t>
  </si>
  <si>
    <t>0729571753</t>
  </si>
  <si>
    <t>723871725</t>
  </si>
  <si>
    <t>Kathangari</t>
  </si>
  <si>
    <t>KE-UAS-1612-17327</t>
  </si>
  <si>
    <t>Fridah Kimaiyo</t>
  </si>
  <si>
    <t>722405542</t>
  </si>
  <si>
    <t>KE-MAC-1602-17333</t>
  </si>
  <si>
    <t>Muraguri Irene</t>
  </si>
  <si>
    <t>722902448</t>
  </si>
  <si>
    <t>Katani Road</t>
  </si>
  <si>
    <t>KE-NYA-1606-17359</t>
  </si>
  <si>
    <t>15th April,2016</t>
  </si>
  <si>
    <t>4th June,2016</t>
  </si>
  <si>
    <t>Matheka Mwalili Noah</t>
  </si>
  <si>
    <t>4440712</t>
  </si>
  <si>
    <t>722251874</t>
  </si>
  <si>
    <t>Mumui</t>
  </si>
  <si>
    <t>KE-NYA-1609-17372</t>
  </si>
  <si>
    <t>Patrick Muchemi</t>
  </si>
  <si>
    <t>763819919</t>
  </si>
  <si>
    <t>KE-KIA-1610-17377</t>
  </si>
  <si>
    <t>Peter Mukiri Maina</t>
  </si>
  <si>
    <t>712691769</t>
  </si>
  <si>
    <t>KE-THA-1512-17380</t>
  </si>
  <si>
    <t>Plan International (Gatunga Boys Sec School)</t>
  </si>
  <si>
    <t>722610914</t>
  </si>
  <si>
    <t>Tharaka North</t>
  </si>
  <si>
    <t>Gatue Division</t>
  </si>
  <si>
    <t>Marimanti</t>
  </si>
  <si>
    <t>KE-BUN-1810-25342</t>
  </si>
  <si>
    <t>Branda Rasmus Mung'Onye</t>
  </si>
  <si>
    <t>2091738</t>
  </si>
  <si>
    <t>727610846</t>
  </si>
  <si>
    <t>714732228</t>
  </si>
  <si>
    <t>Soysambu</t>
  </si>
  <si>
    <t>Narat</t>
  </si>
  <si>
    <t>KE-KAK-1806-25341</t>
  </si>
  <si>
    <t>Japheth Mokire Khamusini</t>
  </si>
  <si>
    <t>12998104</t>
  </si>
  <si>
    <t>0706678069</t>
  </si>
  <si>
    <t>726713545</t>
  </si>
  <si>
    <t>Nyorotis</t>
  </si>
  <si>
    <t>KE-KIA-1612-17325</t>
  </si>
  <si>
    <t>Francis Muhoro Baiya</t>
  </si>
  <si>
    <t>616286</t>
  </si>
  <si>
    <t>723219620</t>
  </si>
  <si>
    <t>KE-KAK-1805-23740</t>
  </si>
  <si>
    <t>Wilberforce Keya Ilavuna</t>
  </si>
  <si>
    <t>1115110</t>
  </si>
  <si>
    <t>742712162</t>
  </si>
  <si>
    <t>718217249</t>
  </si>
  <si>
    <t>Mahutuma</t>
  </si>
  <si>
    <t>Kisangura</t>
  </si>
  <si>
    <t>KE-KAK-1805-23739</t>
  </si>
  <si>
    <t>Musa Omukami Namayi</t>
  </si>
  <si>
    <t>24481743</t>
  </si>
  <si>
    <t>0722463817</t>
  </si>
  <si>
    <t>719717443</t>
  </si>
  <si>
    <t>Chekalin</t>
  </si>
  <si>
    <t>Mulimani A</t>
  </si>
  <si>
    <t>KE-BUN-1808-23742</t>
  </si>
  <si>
    <t>Moses Wahungu Wahungu</t>
  </si>
  <si>
    <t>27406828</t>
  </si>
  <si>
    <t>706254702</t>
  </si>
  <si>
    <t>711823028</t>
  </si>
  <si>
    <t>Musikoma</t>
  </si>
  <si>
    <t>Siaga</t>
  </si>
  <si>
    <t>KE-BUN-1807-0</t>
  </si>
  <si>
    <t>James Nyaundi Mongera</t>
  </si>
  <si>
    <t>1640703</t>
  </si>
  <si>
    <t>726161207</t>
  </si>
  <si>
    <t>Tongarene</t>
  </si>
  <si>
    <t>KE-KAJ-1607-17515</t>
  </si>
  <si>
    <t>Rahin Kanyi</t>
  </si>
  <si>
    <t>734559779</t>
  </si>
  <si>
    <t>KE-MAC-1712-17519</t>
  </si>
  <si>
    <t>Reuben Kyalo</t>
  </si>
  <si>
    <t>721818915</t>
  </si>
  <si>
    <t>Mau Hills</t>
  </si>
  <si>
    <t>Savana Diaries</t>
  </si>
  <si>
    <t>KE-MUR-1701-17530</t>
  </si>
  <si>
    <t>Samuel Maina Kamau</t>
  </si>
  <si>
    <t>+254723347954</t>
  </si>
  <si>
    <t>Githanje</t>
  </si>
  <si>
    <t>KE-KIS-1612-17537</t>
  </si>
  <si>
    <t>Slyvester Olwenya</t>
  </si>
  <si>
    <t>710602278</t>
  </si>
  <si>
    <t>KE-BOM-1612-17308</t>
  </si>
  <si>
    <t>Andrea Kimutai Ruto</t>
  </si>
  <si>
    <t>707760797</t>
  </si>
  <si>
    <t>Chebole</t>
  </si>
  <si>
    <t>KE-KAK-1801-17309</t>
  </si>
  <si>
    <t>Beatrice Ngina Buyella</t>
  </si>
  <si>
    <t>724693025</t>
  </si>
  <si>
    <t>KE-NAK-1801-17310</t>
  </si>
  <si>
    <t>Betty Buyela/Christopher Kalonzo</t>
  </si>
  <si>
    <t>722288182</t>
  </si>
  <si>
    <t>KE-KIA-1607-17313</t>
  </si>
  <si>
    <t>Charles K Komothia</t>
  </si>
  <si>
    <t>722720766</t>
  </si>
  <si>
    <t>KE-NAI-1612-17318</t>
  </si>
  <si>
    <t>Deftec - Dod Embakasi Garrison</t>
  </si>
  <si>
    <t>724327768</t>
  </si>
  <si>
    <t>KE-NAI-1602-17321</t>
  </si>
  <si>
    <t>7th January,2016</t>
  </si>
  <si>
    <t>26th February,2016</t>
  </si>
  <si>
    <t>Eng. Kimani</t>
  </si>
  <si>
    <t>722936411</t>
  </si>
  <si>
    <t>Roaster</t>
  </si>
  <si>
    <t>KE-KIS-1612-17328</t>
  </si>
  <si>
    <t>Friends Of G10</t>
  </si>
  <si>
    <t>722617702</t>
  </si>
  <si>
    <t>Got Nanga</t>
  </si>
  <si>
    <t>KE-KIS-1612-17329</t>
  </si>
  <si>
    <t>Geneva International (Prof. Nyambati)</t>
  </si>
  <si>
    <t>721106744</t>
  </si>
  <si>
    <t>Bonchari</t>
  </si>
  <si>
    <t>Bomorenda</t>
  </si>
  <si>
    <t>Bonyaoro</t>
  </si>
  <si>
    <t>KE-NAI-1602-17330</t>
  </si>
  <si>
    <t>Grace Wanjiku</t>
  </si>
  <si>
    <t>722630533</t>
  </si>
  <si>
    <t>KE-LAI-1612-17331</t>
  </si>
  <si>
    <t>Hellen Oron</t>
  </si>
  <si>
    <t>720172079</t>
  </si>
  <si>
    <t>Seger Ranch</t>
  </si>
  <si>
    <t>KE-KIL-1601-17332</t>
  </si>
  <si>
    <t>Imani Childrens Home - Opudo</t>
  </si>
  <si>
    <t>724242922</t>
  </si>
  <si>
    <t>Mkenge</t>
  </si>
  <si>
    <t>KE-NAK-1601-17338</t>
  </si>
  <si>
    <t>Joram/James Muchiri</t>
  </si>
  <si>
    <t>720547928</t>
  </si>
  <si>
    <t>Eburu</t>
  </si>
  <si>
    <t>KE-EMB-1612-17340</t>
  </si>
  <si>
    <t>Josiah Njeru</t>
  </si>
  <si>
    <t>728760208</t>
  </si>
  <si>
    <t>Gaturi South</t>
  </si>
  <si>
    <t>Gatunduri</t>
  </si>
  <si>
    <t>KE-KIA-1612-17342</t>
  </si>
  <si>
    <t>Julius Mwangi/Susan Njeri</t>
  </si>
  <si>
    <t>714314563</t>
  </si>
  <si>
    <t>KE-KIS-1604-17345</t>
  </si>
  <si>
    <t>Kevin Otieno</t>
  </si>
  <si>
    <t>719364450</t>
  </si>
  <si>
    <t>Kamrongo</t>
  </si>
  <si>
    <t>KE-NYA-1612-17362</t>
  </si>
  <si>
    <t>Michael Ngugi Mwangi</t>
  </si>
  <si>
    <t>722472113</t>
  </si>
  <si>
    <t>Gwathukia</t>
  </si>
  <si>
    <t>KE-MAC-1612-17366</t>
  </si>
  <si>
    <t>Moses Kamolo</t>
  </si>
  <si>
    <t>721951084</t>
  </si>
  <si>
    <t>Ishamba</t>
  </si>
  <si>
    <t>Malili</t>
  </si>
  <si>
    <t>KE-KIR-1608-17367</t>
  </si>
  <si>
    <t>Mr Nyaga Njogu</t>
  </si>
  <si>
    <t>737024854</t>
  </si>
  <si>
    <t>Kibibe</t>
  </si>
  <si>
    <t>Muminako</t>
  </si>
  <si>
    <t>KE-NYE-1606-17376</t>
  </si>
  <si>
    <t>Peter Maina</t>
  </si>
  <si>
    <t>720599626</t>
  </si>
  <si>
    <t>Ruring'u</t>
  </si>
  <si>
    <t>Chorongi</t>
  </si>
  <si>
    <t>KE-KIA-1512-17379</t>
  </si>
  <si>
    <t>Peter Nyoro</t>
  </si>
  <si>
    <t>722835974</t>
  </si>
  <si>
    <t>KE-NAI-1605-17381</t>
  </si>
  <si>
    <t>25th March,2016</t>
  </si>
  <si>
    <t>14th May,2016</t>
  </si>
  <si>
    <t>Pollen Limited</t>
  </si>
  <si>
    <t>721399972</t>
  </si>
  <si>
    <t>KE-NYE-1710-23721</t>
  </si>
  <si>
    <t>Gatonye Peter Wahome</t>
  </si>
  <si>
    <t>722800743</t>
  </si>
  <si>
    <t>Ruring'U</t>
  </si>
  <si>
    <t>720519098</t>
  </si>
  <si>
    <t>KE-KAK-1804-25340</t>
  </si>
  <si>
    <t>Julius Akhuyo Ollinga</t>
  </si>
  <si>
    <t>1804682</t>
  </si>
  <si>
    <t>0722981007</t>
  </si>
  <si>
    <t>796376732</t>
  </si>
  <si>
    <t>Luyekhe</t>
  </si>
  <si>
    <t>KE-UAS-1612-17320</t>
  </si>
  <si>
    <t>Elphanus Kipleting Kemei</t>
  </si>
  <si>
    <t>72277796</t>
  </si>
  <si>
    <t>Race Course</t>
  </si>
  <si>
    <t>KE-KAK-1801-17323</t>
  </si>
  <si>
    <t>F. Ombaka</t>
  </si>
  <si>
    <t>722293936</t>
  </si>
  <si>
    <t>Nabongo</t>
  </si>
  <si>
    <t>KE-BAR-1709-17347</t>
  </si>
  <si>
    <t>Lawrence Kabasis</t>
  </si>
  <si>
    <t>722911296</t>
  </si>
  <si>
    <t>Timboia</t>
  </si>
  <si>
    <t>Sacho</t>
  </si>
  <si>
    <t>KE-BAR-1709-17348</t>
  </si>
  <si>
    <t>Lawrence Kibett</t>
  </si>
  <si>
    <t>722589320</t>
  </si>
  <si>
    <t>Timboywa</t>
  </si>
  <si>
    <t>KE-NAR-1607-17356</t>
  </si>
  <si>
    <t>Mary Namerae</t>
  </si>
  <si>
    <t>727289284</t>
  </si>
  <si>
    <t>Narok North</t>
  </si>
  <si>
    <t>KE-EMB-1801-17368</t>
  </si>
  <si>
    <t>Nehemia Nyaga Njiku</t>
  </si>
  <si>
    <t>3520725</t>
  </si>
  <si>
    <t>725213121</t>
  </si>
  <si>
    <t>3.1</t>
  </si>
  <si>
    <t>KE-NYE-1601-17369</t>
  </si>
  <si>
    <t>23rd November,2015</t>
  </si>
  <si>
    <t>12th January,2016</t>
  </si>
  <si>
    <t>Nelly Petronilla Masiko</t>
  </si>
  <si>
    <t>23251887</t>
  </si>
  <si>
    <t>722632971</t>
  </si>
  <si>
    <t>KE-NAI-1702-17374</t>
  </si>
  <si>
    <t>Paul Ochilo</t>
  </si>
  <si>
    <t>729365293</t>
  </si>
  <si>
    <t>Dagoretti North</t>
  </si>
  <si>
    <t>KE-NYE-1512-17375</t>
  </si>
  <si>
    <t>Peter Kimari Muthara</t>
  </si>
  <si>
    <t>721397737</t>
  </si>
  <si>
    <t>Mukurwe-Ini</t>
  </si>
  <si>
    <t>KE-KAK-1807-23743</t>
  </si>
  <si>
    <t>Peter Misango Misango</t>
  </si>
  <si>
    <t>30455995</t>
  </si>
  <si>
    <t>722757665</t>
  </si>
  <si>
    <t>700720648</t>
  </si>
  <si>
    <t>Kisa East</t>
  </si>
  <si>
    <t>Munjiti</t>
  </si>
  <si>
    <t>KE-KAJ-1807-23732</t>
  </si>
  <si>
    <t>Academy Acacia</t>
  </si>
  <si>
    <t>14566325</t>
  </si>
  <si>
    <t>Acacia Academy</t>
  </si>
  <si>
    <t>722795619</t>
  </si>
  <si>
    <t>KE-KAJ-1807-23730</t>
  </si>
  <si>
    <t>22nd June,2018</t>
  </si>
  <si>
    <t>Wamboi Winnie</t>
  </si>
  <si>
    <t>21059271</t>
  </si>
  <si>
    <t>721333385</t>
  </si>
  <si>
    <t>Ngere Road</t>
  </si>
  <si>
    <t>KE-KIS-1803-23753</t>
  </si>
  <si>
    <t>17th March,2018</t>
  </si>
  <si>
    <t>Dudi Adanja Lawrence</t>
  </si>
  <si>
    <t>2602192</t>
  </si>
  <si>
    <t>0722701031</t>
  </si>
  <si>
    <t>723806267</t>
  </si>
  <si>
    <t>St Cecilia</t>
  </si>
  <si>
    <t>787566426</t>
  </si>
  <si>
    <t>KE-KIS-1612-17525</t>
  </si>
  <si>
    <t>Roy Parcel</t>
  </si>
  <si>
    <t>+254713696130</t>
  </si>
  <si>
    <t>KE-KIA-1607-17334</t>
  </si>
  <si>
    <t>17th May,2016</t>
  </si>
  <si>
    <t>6th July,2016</t>
  </si>
  <si>
    <t>Irene Wanja</t>
  </si>
  <si>
    <t>724625263</t>
  </si>
  <si>
    <t>Mikinbi</t>
  </si>
  <si>
    <t>KE-KIA-1604-17341</t>
  </si>
  <si>
    <t>8th March,2016</t>
  </si>
  <si>
    <t>27th April,2016</t>
  </si>
  <si>
    <t>Joyce Wambui Nyingi</t>
  </si>
  <si>
    <t>729311061</t>
  </si>
  <si>
    <t>Kamiti Corner</t>
  </si>
  <si>
    <t>Mugumo-Ini</t>
  </si>
  <si>
    <t>KE-SIA-1801-17343</t>
  </si>
  <si>
    <t>Kelion Osiemo Wasonga</t>
  </si>
  <si>
    <t>722230456</t>
  </si>
  <si>
    <t>Gem</t>
  </si>
  <si>
    <t>Yala Township</t>
  </si>
  <si>
    <t>Sauri</t>
  </si>
  <si>
    <t>KE-EMB-1602-17349</t>
  </si>
  <si>
    <t>Leah Ndegi</t>
  </si>
  <si>
    <t>711977785</t>
  </si>
  <si>
    <t>Ruare</t>
  </si>
  <si>
    <t>KE-EMB-1612-17365</t>
  </si>
  <si>
    <t>Morris Njagi Njeru</t>
  </si>
  <si>
    <t>729944730</t>
  </si>
  <si>
    <t>KE-MER-2210-29401</t>
  </si>
  <si>
    <t>15th September,2022</t>
  </si>
  <si>
    <t>Kiogora Jerinder Ntinyari</t>
  </si>
  <si>
    <t>13177218</t>
  </si>
  <si>
    <t>0726120969</t>
  </si>
  <si>
    <t>0720335135</t>
  </si>
  <si>
    <t>Ithimbari</t>
  </si>
  <si>
    <t>Kevin Kiriinya</t>
  </si>
  <si>
    <t>KE-NYA-1702-17492</t>
  </si>
  <si>
    <t>Michael Kamau Wainaina</t>
  </si>
  <si>
    <t>271528</t>
  </si>
  <si>
    <t>723078997</t>
  </si>
  <si>
    <t>Samata</t>
  </si>
  <si>
    <t>Cannary</t>
  </si>
  <si>
    <t>Kichemu Limited</t>
  </si>
  <si>
    <t>KE-NYA-1610-17437</t>
  </si>
  <si>
    <t>5th October,2016</t>
  </si>
  <si>
    <t>Ibrahim Ngigi Kahihu</t>
  </si>
  <si>
    <t>177321338</t>
  </si>
  <si>
    <t>Wagukira</t>
  </si>
  <si>
    <t>KE-NYA-1609-16540</t>
  </si>
  <si>
    <t>Samuel Mbugua Maina</t>
  </si>
  <si>
    <t>5975516</t>
  </si>
  <si>
    <t>724649634</t>
  </si>
  <si>
    <t>727002750</t>
  </si>
  <si>
    <t>KE-NYA-1611-17399</t>
  </si>
  <si>
    <t>Daniel Wachira Gatamu</t>
  </si>
  <si>
    <t>12101515</t>
  </si>
  <si>
    <t>720145566</t>
  </si>
  <si>
    <t>KE-NYA-1611-17405</t>
  </si>
  <si>
    <t>Elinja Muriithi Njeru</t>
  </si>
  <si>
    <t>8206278</t>
  </si>
  <si>
    <t>723702885</t>
  </si>
  <si>
    <t>Pondo</t>
  </si>
  <si>
    <t>KE-NYA-1609-17419</t>
  </si>
  <si>
    <t>Francis Muthuma Njunguna</t>
  </si>
  <si>
    <t>551348</t>
  </si>
  <si>
    <t>728578426</t>
  </si>
  <si>
    <t>KE-NYA-1701-17426</t>
  </si>
  <si>
    <t>George Maiwa Gitonga</t>
  </si>
  <si>
    <t>5750479</t>
  </si>
  <si>
    <t>+254723996274</t>
  </si>
  <si>
    <t>Kahuthia</t>
  </si>
  <si>
    <t>KE-NYA-1712-17430</t>
  </si>
  <si>
    <t>Godfrey Maina Gachuri</t>
  </si>
  <si>
    <t>3199249</t>
  </si>
  <si>
    <t>724102998</t>
  </si>
  <si>
    <t>KE-NYA-1611-17433</t>
  </si>
  <si>
    <t>Grace Wanjiru Gathigi</t>
  </si>
  <si>
    <t>2244899</t>
  </si>
  <si>
    <t>720342806</t>
  </si>
  <si>
    <t>KE-LAI-1610-17464</t>
  </si>
  <si>
    <t>Joseph Maina Githaiga</t>
  </si>
  <si>
    <t>5773689</t>
  </si>
  <si>
    <t>711348714</t>
  </si>
  <si>
    <t>KE-NYA-1612-17475</t>
  </si>
  <si>
    <t>Leah Nyawira Wangai</t>
  </si>
  <si>
    <t>11678565</t>
  </si>
  <si>
    <t>723515122</t>
  </si>
  <si>
    <t>KE-NYA-1608-17477</t>
  </si>
  <si>
    <t>Lucy Wanjiku Theuri</t>
  </si>
  <si>
    <t>614328</t>
  </si>
  <si>
    <t>724397308</t>
  </si>
  <si>
    <t>Kalampton</t>
  </si>
  <si>
    <t>KE-NYA-1611-17485</t>
  </si>
  <si>
    <t>Mariam Wangui Mburu</t>
  </si>
  <si>
    <t>11613086</t>
  </si>
  <si>
    <t>727767052</t>
  </si>
  <si>
    <t>KE-NAK-1701-17498</t>
  </si>
  <si>
    <t>Nahashon Huri Kimemia</t>
  </si>
  <si>
    <t>2339562</t>
  </si>
  <si>
    <t>710804919</t>
  </si>
  <si>
    <t>KE-NYA-1609-17499</t>
  </si>
  <si>
    <t>Nathan Njoroge</t>
  </si>
  <si>
    <t>726296826</t>
  </si>
  <si>
    <t>Kiongo</t>
  </si>
  <si>
    <t>KE-NYA-1612-17501</t>
  </si>
  <si>
    <t>Ngariu Peter Kuria</t>
  </si>
  <si>
    <t>3506287</t>
  </si>
  <si>
    <t>726736084</t>
  </si>
  <si>
    <t>KE-NYA-1611-17505</t>
  </si>
  <si>
    <t>Patrick Ndirangu Macharia</t>
  </si>
  <si>
    <t>20421808</t>
  </si>
  <si>
    <t>711408932</t>
  </si>
  <si>
    <t>KE-NYA-1701-17510</t>
  </si>
  <si>
    <t>Peter Gacheru Muniu</t>
  </si>
  <si>
    <t>2213671</t>
  </si>
  <si>
    <t>722521270</t>
  </si>
  <si>
    <t>Camry</t>
  </si>
  <si>
    <t>KE-NYA-1701-17536</t>
  </si>
  <si>
    <t>Silas Mbuthia Mukuru</t>
  </si>
  <si>
    <t>2315774</t>
  </si>
  <si>
    <t>734570173</t>
  </si>
  <si>
    <t>Mihabati</t>
  </si>
  <si>
    <t>Miharati Matini</t>
  </si>
  <si>
    <t>KE-NYA-1612-17389</t>
  </si>
  <si>
    <t>Ann Muthoni Mwenda</t>
  </si>
  <si>
    <t>12949648</t>
  </si>
  <si>
    <t>721752571</t>
  </si>
  <si>
    <t>Kahembe</t>
  </si>
  <si>
    <t>KE-NAK-1903-25763</t>
  </si>
  <si>
    <t>Mburu Unditah Wanjiku</t>
  </si>
  <si>
    <t>22892059</t>
  </si>
  <si>
    <t>254722612952</t>
  </si>
  <si>
    <t>722612952</t>
  </si>
  <si>
    <t>Nganoini</t>
  </si>
  <si>
    <t>KE-NYA-1611-17548</t>
  </si>
  <si>
    <t>Watson Maina Mwaigi</t>
  </si>
  <si>
    <t>1120621</t>
  </si>
  <si>
    <t>722338277</t>
  </si>
  <si>
    <t>Warukira</t>
  </si>
  <si>
    <t>KE-NYA-1610-17407</t>
  </si>
  <si>
    <t>2nd October,2016</t>
  </si>
  <si>
    <t>Ephantus Ngigi</t>
  </si>
  <si>
    <t>693640</t>
  </si>
  <si>
    <t>722615958</t>
  </si>
  <si>
    <t>KE-NYA-1601-17447</t>
  </si>
  <si>
    <t>Janet Nduta Komu</t>
  </si>
  <si>
    <t>1234057</t>
  </si>
  <si>
    <t>711348749</t>
  </si>
  <si>
    <t>KE-NYA-1701-17482</t>
  </si>
  <si>
    <t>Margaret Nyambura Kihara</t>
  </si>
  <si>
    <t>722907375</t>
  </si>
  <si>
    <t>KE-NYA-1611-17506</t>
  </si>
  <si>
    <t>Paul Karanja Wainaina</t>
  </si>
  <si>
    <t>6353986</t>
  </si>
  <si>
    <t>725586182</t>
  </si>
  <si>
    <t>Ngamia</t>
  </si>
  <si>
    <t>KE-NYA-1909-27327</t>
  </si>
  <si>
    <t>21st August,2019</t>
  </si>
  <si>
    <t>Mwangi John Njogu</t>
  </si>
  <si>
    <t>254725759966</t>
  </si>
  <si>
    <t>Loko 4</t>
  </si>
  <si>
    <t>KE-NYA-1909-27328</t>
  </si>
  <si>
    <t>18th August,2019</t>
  </si>
  <si>
    <t>Mwoho Fredrik Mwangi</t>
  </si>
  <si>
    <t>254721342132</t>
  </si>
  <si>
    <t>721342132</t>
  </si>
  <si>
    <t>KE-MER-1804-19606</t>
  </si>
  <si>
    <t>19th February,2018</t>
  </si>
  <si>
    <t>Janet Kathuni Gitonga</t>
  </si>
  <si>
    <t>2300846</t>
  </si>
  <si>
    <t>719290204</t>
  </si>
  <si>
    <t>707157301</t>
  </si>
  <si>
    <t>Kimathi Karukwa</t>
  </si>
  <si>
    <t>723839187</t>
  </si>
  <si>
    <t>KE-MER-1804-19607</t>
  </si>
  <si>
    <t>Ngugi Mbaabu Mercy</t>
  </si>
  <si>
    <t>13813434</t>
  </si>
  <si>
    <t>721176217</t>
  </si>
  <si>
    <t>726726796</t>
  </si>
  <si>
    <t>723839189</t>
  </si>
  <si>
    <t>KE-THA-1705-19576</t>
  </si>
  <si>
    <t>Npengu Nicholas Kaburu</t>
  </si>
  <si>
    <t>21568827</t>
  </si>
  <si>
    <t>722406581</t>
  </si>
  <si>
    <t>Gianchuku</t>
  </si>
  <si>
    <t>KE-BOM-2210-29823</t>
  </si>
  <si>
    <t>8th September,2022</t>
  </si>
  <si>
    <t>21st October,2022</t>
  </si>
  <si>
    <t>Joyce Tuiya</t>
  </si>
  <si>
    <t>22024664</t>
  </si>
  <si>
    <t>0711532633</t>
  </si>
  <si>
    <t>Kirui Charles</t>
  </si>
  <si>
    <t>KE-NYA-1908-27229</t>
  </si>
  <si>
    <t>Joseph Mariga Masira</t>
  </si>
  <si>
    <t>3442072</t>
  </si>
  <si>
    <t>0723269013</t>
  </si>
  <si>
    <t>712839038</t>
  </si>
  <si>
    <t>Bosamaro Chache</t>
  </si>
  <si>
    <t>Kissinger Momanyi</t>
  </si>
  <si>
    <t>Kissinger Janet Momanyi</t>
  </si>
  <si>
    <t>KE-NYA-1903-27112</t>
  </si>
  <si>
    <t>Michael Omwamba Nyabuti</t>
  </si>
  <si>
    <t>29364734</t>
  </si>
  <si>
    <t>254724381952</t>
  </si>
  <si>
    <t>Mwongoli</t>
  </si>
  <si>
    <t>Mogusi</t>
  </si>
  <si>
    <t>Kissinger Momanyi Mwiruri</t>
  </si>
  <si>
    <t>KE-NYA-1903-27111</t>
  </si>
  <si>
    <t>Vane Nyagechanga Bosibori</t>
  </si>
  <si>
    <t>21854314</t>
  </si>
  <si>
    <t>0725593355</t>
  </si>
  <si>
    <t>725623329</t>
  </si>
  <si>
    <t>KE-NYA-1905-27117</t>
  </si>
  <si>
    <t>Kenneth Onundu Ontiria</t>
  </si>
  <si>
    <t>9977815</t>
  </si>
  <si>
    <t>254723587807</t>
  </si>
  <si>
    <t>KE-LAI-1809-19621</t>
  </si>
  <si>
    <t>Kilimo Promoters Biashara</t>
  </si>
  <si>
    <t>7759029</t>
  </si>
  <si>
    <t>721559513</t>
  </si>
  <si>
    <t>720557913</t>
  </si>
  <si>
    <t>Kairigire</t>
  </si>
  <si>
    <t>Laaria</t>
  </si>
  <si>
    <t>KE-KIR-1907-27146</t>
  </si>
  <si>
    <t>23rd July,2019</t>
  </si>
  <si>
    <t>Gituto Francis Wandeto</t>
  </si>
  <si>
    <t>3129911</t>
  </si>
  <si>
    <t>0722318590</t>
  </si>
  <si>
    <t>715437558</t>
  </si>
  <si>
    <t>KE-KIS-2111-28999</t>
  </si>
  <si>
    <t>24th October,2021</t>
  </si>
  <si>
    <t>Jimbo William Okuta</t>
  </si>
  <si>
    <t>25892541</t>
  </si>
  <si>
    <t>0721113904</t>
  </si>
  <si>
    <t>Onjiko</t>
  </si>
  <si>
    <t>Konim</t>
  </si>
  <si>
    <t>KE-KIS-2201-28998</t>
  </si>
  <si>
    <t>20th November,2021</t>
  </si>
  <si>
    <t>Training Center Boya Polytechnic</t>
  </si>
  <si>
    <t>33365625</t>
  </si>
  <si>
    <t>0726418276</t>
  </si>
  <si>
    <t>0704251622</t>
  </si>
  <si>
    <t>Boya</t>
  </si>
  <si>
    <t>KE-KIS-1803-27120</t>
  </si>
  <si>
    <t>Elly Odhong Onyando</t>
  </si>
  <si>
    <t>28365313</t>
  </si>
  <si>
    <t>0724479122</t>
  </si>
  <si>
    <t>707316937</t>
  </si>
  <si>
    <t>Nyamasaria</t>
  </si>
  <si>
    <t>KE-KIS-1901-27119</t>
  </si>
  <si>
    <t>Joseph Gowe Onyango</t>
  </si>
  <si>
    <t>24019154</t>
  </si>
  <si>
    <t>0722890016</t>
  </si>
  <si>
    <t>726424921</t>
  </si>
  <si>
    <t>Karombo</t>
  </si>
  <si>
    <t>KE-KAK-2011-29002</t>
  </si>
  <si>
    <t>Julius Lumeamu Shimenga</t>
  </si>
  <si>
    <t>0406870</t>
  </si>
  <si>
    <t>0721205784</t>
  </si>
  <si>
    <t>0716693699</t>
  </si>
  <si>
    <t>Bushiangala</t>
  </si>
  <si>
    <t>KE-KIS-2108-28994</t>
  </si>
  <si>
    <t>Juma Jairus Eshitubi</t>
  </si>
  <si>
    <t>31897055</t>
  </si>
  <si>
    <t>0706461397</t>
  </si>
  <si>
    <t>0720940526</t>
  </si>
  <si>
    <t>Seme</t>
  </si>
  <si>
    <t>Seme west</t>
  </si>
  <si>
    <t>Kitambo</t>
  </si>
  <si>
    <t>KE-NAI-1610-18016</t>
  </si>
  <si>
    <t>4th March,2016</t>
  </si>
  <si>
    <t>Kariuki Samwel Mugi</t>
  </si>
  <si>
    <t>720781525</t>
  </si>
  <si>
    <t>722772869</t>
  </si>
  <si>
    <t>Dune</t>
  </si>
  <si>
    <t>KE-NAK-1612-16891</t>
  </si>
  <si>
    <t>Samuel Njihia Kimathi</t>
  </si>
  <si>
    <t>4668904</t>
  </si>
  <si>
    <t>722689263</t>
  </si>
  <si>
    <t>Msummit</t>
  </si>
  <si>
    <t>Nyanda</t>
  </si>
  <si>
    <t>KE-NAK-1801-18018</t>
  </si>
  <si>
    <t>6th January,2018</t>
  </si>
  <si>
    <t>David Kipsang Mibei</t>
  </si>
  <si>
    <t>736393</t>
  </si>
  <si>
    <t>727577692</t>
  </si>
  <si>
    <t>727576921</t>
  </si>
  <si>
    <t>Bondet/Milimet</t>
  </si>
  <si>
    <t>KE-NAN-1810-27804</t>
  </si>
  <si>
    <t>Cherubet Dina</t>
  </si>
  <si>
    <t>12468808</t>
  </si>
  <si>
    <t>701441737</t>
  </si>
  <si>
    <t>Lena Chepchirchir</t>
  </si>
  <si>
    <t>707616055</t>
  </si>
  <si>
    <t>KE-NAN-1810-27806</t>
  </si>
  <si>
    <t>Cherubet Tecla</t>
  </si>
  <si>
    <t>707035323</t>
  </si>
  <si>
    <t>KE-NAN-1805-24560</t>
  </si>
  <si>
    <t>Patroba Jepkemboi</t>
  </si>
  <si>
    <t>728062924</t>
  </si>
  <si>
    <t>Kabukwo</t>
  </si>
  <si>
    <t>KE-NAN-1805-25559</t>
  </si>
  <si>
    <t>Marcella Chemeli</t>
  </si>
  <si>
    <t>13305768</t>
  </si>
  <si>
    <t>Kibukwo</t>
  </si>
  <si>
    <t>KE-BOM-1706-22109</t>
  </si>
  <si>
    <t>7th November,2015</t>
  </si>
  <si>
    <t>Too Daniel Kipkoech</t>
  </si>
  <si>
    <t>26301272</t>
  </si>
  <si>
    <t>722441649</t>
  </si>
  <si>
    <t>Sugumerga</t>
  </si>
  <si>
    <t>Cheptuiyet</t>
  </si>
  <si>
    <t>KE-BOM-1705-22108</t>
  </si>
  <si>
    <t>11th October,2016</t>
  </si>
  <si>
    <t>Korir Stanley Kibii</t>
  </si>
  <si>
    <t>24280463</t>
  </si>
  <si>
    <t>724327659</t>
  </si>
  <si>
    <t>Kapkigoruet</t>
  </si>
  <si>
    <t>KE-BOM-1611-22107</t>
  </si>
  <si>
    <t>Ngetich Hillary Kipkorir</t>
  </si>
  <si>
    <t>29436718</t>
  </si>
  <si>
    <t>716709049</t>
  </si>
  <si>
    <t>Sibaiyan</t>
  </si>
  <si>
    <t>Kaptorgo</t>
  </si>
  <si>
    <t>KE-MER-1512-15986</t>
  </si>
  <si>
    <t>Benson Munene Muura</t>
  </si>
  <si>
    <t>2355821</t>
  </si>
  <si>
    <t>724883321</t>
  </si>
  <si>
    <t>KE-THA-1703-19577</t>
  </si>
  <si>
    <t>Kanyua Njagi Jane</t>
  </si>
  <si>
    <t>23776591</t>
  </si>
  <si>
    <t>713872369</t>
  </si>
  <si>
    <t>Murugi East</t>
  </si>
  <si>
    <t>Munga</t>
  </si>
  <si>
    <t>720280964</t>
  </si>
  <si>
    <t>KE-MER-1701-17504</t>
  </si>
  <si>
    <t>Ntuara Harriet</t>
  </si>
  <si>
    <t>24307260</t>
  </si>
  <si>
    <t>721237694</t>
  </si>
  <si>
    <t>Abogeta East</t>
  </si>
  <si>
    <t>Mwichii</t>
  </si>
  <si>
    <t>KE-THA-1707-19581</t>
  </si>
  <si>
    <t>Muthoni Njeru Dionisio</t>
  </si>
  <si>
    <t>28852656</t>
  </si>
  <si>
    <t>728582602</t>
  </si>
  <si>
    <t>717760896</t>
  </si>
  <si>
    <t>Ikuu</t>
  </si>
  <si>
    <t>KE-MER-2106-27052</t>
  </si>
  <si>
    <t>14th May,2021</t>
  </si>
  <si>
    <t>2nd June,2021</t>
  </si>
  <si>
    <t>Rutere George Kirimi</t>
  </si>
  <si>
    <t>234565434</t>
  </si>
  <si>
    <t>728280816</t>
  </si>
  <si>
    <t>254728280816</t>
  </si>
  <si>
    <t>254728873106</t>
  </si>
  <si>
    <t>KE-THA-1610-16865</t>
  </si>
  <si>
    <t>Micheni Bernard</t>
  </si>
  <si>
    <t>1000274</t>
  </si>
  <si>
    <t>722373728</t>
  </si>
  <si>
    <t>Muga</t>
  </si>
  <si>
    <t>KE-THA-1610-16866</t>
  </si>
  <si>
    <t>Muriithi Bosco</t>
  </si>
  <si>
    <t>12218134</t>
  </si>
  <si>
    <t>721653918</t>
  </si>
  <si>
    <t>Masumoni</t>
  </si>
  <si>
    <t>KE-THA-1602-15987</t>
  </si>
  <si>
    <t>Frankline Ngaruthi</t>
  </si>
  <si>
    <t>2215468</t>
  </si>
  <si>
    <t>720243686</t>
  </si>
  <si>
    <t>KE-MER-1612-17417</t>
  </si>
  <si>
    <t>13th August,2016</t>
  </si>
  <si>
    <t>Francis Kithinji</t>
  </si>
  <si>
    <t>12113437</t>
  </si>
  <si>
    <t>721891715</t>
  </si>
  <si>
    <t>KE-MER-1702-17438</t>
  </si>
  <si>
    <t>Irene Karimi Kimathi</t>
  </si>
  <si>
    <t>4531039</t>
  </si>
  <si>
    <t>720720102</t>
  </si>
  <si>
    <t>Ntima West</t>
  </si>
  <si>
    <t>KE-MER-1702-17480</t>
  </si>
  <si>
    <t>Marceller Kiambi</t>
  </si>
  <si>
    <t>4482820</t>
  </si>
  <si>
    <t>721951631</t>
  </si>
  <si>
    <t>KE-THA-1612-14524</t>
  </si>
  <si>
    <t>Hellen Kinegeni</t>
  </si>
  <si>
    <t>12258241</t>
  </si>
  <si>
    <t>722823667</t>
  </si>
  <si>
    <t>Keria</t>
  </si>
  <si>
    <t>KE-MER-1608-16864</t>
  </si>
  <si>
    <t>Kamathi Ruth Ikolu</t>
  </si>
  <si>
    <t>20796120</t>
  </si>
  <si>
    <t>725513797</t>
  </si>
  <si>
    <t>Imenti Central</t>
  </si>
  <si>
    <t>Kaingima</t>
  </si>
  <si>
    <t>KE-MER-1602-15983</t>
  </si>
  <si>
    <t>Erastus Mwongera</t>
  </si>
  <si>
    <t>23330725</t>
  </si>
  <si>
    <t>723265174</t>
  </si>
  <si>
    <t>Kithirune West</t>
  </si>
  <si>
    <t>KE-MER-1612-17413</t>
  </si>
  <si>
    <t>Festus Kinoti</t>
  </si>
  <si>
    <t>11982551</t>
  </si>
  <si>
    <t>724622180</t>
  </si>
  <si>
    <t>KE-MER-1701-17449</t>
  </si>
  <si>
    <t>11th December,2016</t>
  </si>
  <si>
    <t>Jason Maingi</t>
  </si>
  <si>
    <t>2155534</t>
  </si>
  <si>
    <t>722877024</t>
  </si>
  <si>
    <t>Nthu</t>
  </si>
  <si>
    <t>KE-THA-1609-17502</t>
  </si>
  <si>
    <t>Nimrod Mutegi</t>
  </si>
  <si>
    <t>412378</t>
  </si>
  <si>
    <t>720734022</t>
  </si>
  <si>
    <t>Kiraro</t>
  </si>
  <si>
    <t>KE-MER-1606-16392</t>
  </si>
  <si>
    <t>Samuel Muriungi Kibui</t>
  </si>
  <si>
    <t>9215461</t>
  </si>
  <si>
    <t>722848962</t>
  </si>
  <si>
    <t>738830996</t>
  </si>
  <si>
    <t>KE-MER-1512-15527</t>
  </si>
  <si>
    <t>17th November,2015</t>
  </si>
  <si>
    <t>17th December,2015</t>
  </si>
  <si>
    <t>Phillip Kiruki</t>
  </si>
  <si>
    <t>16003397</t>
  </si>
  <si>
    <t>729851224</t>
  </si>
  <si>
    <t>736025225</t>
  </si>
  <si>
    <t>Njeki West</t>
  </si>
  <si>
    <t>Kambakia</t>
  </si>
  <si>
    <t>KE-UAS-1701-22488</t>
  </si>
  <si>
    <t>Arusei Musa Chipchir</t>
  </si>
  <si>
    <t>7444018</t>
  </si>
  <si>
    <t>727233820</t>
  </si>
  <si>
    <t>721611232</t>
  </si>
  <si>
    <t>798947928</t>
  </si>
  <si>
    <t>710424562</t>
  </si>
  <si>
    <t>KE-UAS-1704-22486</t>
  </si>
  <si>
    <t>Kitony Luke Kangogo</t>
  </si>
  <si>
    <t>34096419</t>
  </si>
  <si>
    <t>711140724</t>
  </si>
  <si>
    <t>710494562</t>
  </si>
  <si>
    <t>KE-UAS-1810-24721</t>
  </si>
  <si>
    <t>13th October,2018</t>
  </si>
  <si>
    <t>Rhoda Maswai</t>
  </si>
  <si>
    <t>723759700</t>
  </si>
  <si>
    <t>Kapseret Centre</t>
  </si>
  <si>
    <t>KE-NAN-1804-22496</t>
  </si>
  <si>
    <t>Kimani Beth Wanjiru</t>
  </si>
  <si>
    <t>23557074</t>
  </si>
  <si>
    <t>717567709</t>
  </si>
  <si>
    <t>Ndurio</t>
  </si>
  <si>
    <t>KE-UAS-1808-22502</t>
  </si>
  <si>
    <t>Mwalel Samson</t>
  </si>
  <si>
    <t>721221088</t>
  </si>
  <si>
    <t>Kabiriogi</t>
  </si>
  <si>
    <t>KE-UAS-1902-25179</t>
  </si>
  <si>
    <t>7th February,2019</t>
  </si>
  <si>
    <t>Siror Elijah</t>
  </si>
  <si>
    <t>254722694258</t>
  </si>
  <si>
    <t>Tugen Estate</t>
  </si>
  <si>
    <t>Felikam biogas services</t>
  </si>
  <si>
    <t>710494552</t>
  </si>
  <si>
    <t>KE-UAS-1704-22487</t>
  </si>
  <si>
    <t>28th February,2017</t>
  </si>
  <si>
    <t>19th April,2017</t>
  </si>
  <si>
    <t>Tolgos Alex Tanui</t>
  </si>
  <si>
    <t>20552164</t>
  </si>
  <si>
    <t>KE-TRA-1703-22489</t>
  </si>
  <si>
    <t>6th March,2017</t>
  </si>
  <si>
    <t>Kubok Leonard Kibet</t>
  </si>
  <si>
    <t>11784749</t>
  </si>
  <si>
    <t>721813908</t>
  </si>
  <si>
    <t>KE-BUN-1810-25892</t>
  </si>
  <si>
    <t>Kaei Noel</t>
  </si>
  <si>
    <t>718444391</t>
  </si>
  <si>
    <t>Kaptama</t>
  </si>
  <si>
    <t>Chebinyinyi</t>
  </si>
  <si>
    <t>KE-UAS-1809-24720</t>
  </si>
  <si>
    <t>21st July,2018</t>
  </si>
  <si>
    <t>Cheptum Jane</t>
  </si>
  <si>
    <t>722423011</t>
  </si>
  <si>
    <t>Merewet</t>
  </si>
  <si>
    <t>KE-UAS-2003-25192</t>
  </si>
  <si>
    <t>14th January,2020</t>
  </si>
  <si>
    <t>Monicah Wanjiku</t>
  </si>
  <si>
    <t>254703285376</t>
  </si>
  <si>
    <t>Silas</t>
  </si>
  <si>
    <t>KE-ELG-1911-28506</t>
  </si>
  <si>
    <t>Linah Limo</t>
  </si>
  <si>
    <t>254723920202</t>
  </si>
  <si>
    <t>254710494562</t>
  </si>
  <si>
    <t>KE-EMB-1706-21478</t>
  </si>
  <si>
    <t>Njeru Nyaga E</t>
  </si>
  <si>
    <t>884042</t>
  </si>
  <si>
    <t>725508732</t>
  </si>
  <si>
    <t>Linus Muchangi</t>
  </si>
  <si>
    <t>731538580</t>
  </si>
  <si>
    <t>KE-EMB-1702-21477</t>
  </si>
  <si>
    <t>Kiunjuri John Mwangi</t>
  </si>
  <si>
    <t>3374828</t>
  </si>
  <si>
    <t>711358325</t>
  </si>
  <si>
    <t>KE-EMB-1612-21486</t>
  </si>
  <si>
    <t>Nyaga Salome Wambui</t>
  </si>
  <si>
    <t>13871716</t>
  </si>
  <si>
    <t>728339323</t>
  </si>
  <si>
    <t>Gadore</t>
  </si>
  <si>
    <t>Kigari</t>
  </si>
  <si>
    <t>254731538580</t>
  </si>
  <si>
    <t>KE-THA-1710-21481</t>
  </si>
  <si>
    <t>Charoge Iren Mutege</t>
  </si>
  <si>
    <t>712368617</t>
  </si>
  <si>
    <t>Gachuri</t>
  </si>
  <si>
    <t>KE-THA-1707-21482</t>
  </si>
  <si>
    <t>Njau Elias Nkonge</t>
  </si>
  <si>
    <t>2463764</t>
  </si>
  <si>
    <t>711552800</t>
  </si>
  <si>
    <t>KE-THA-1710-21483</t>
  </si>
  <si>
    <t>Ariwa Zabelio Muchuku</t>
  </si>
  <si>
    <t>235508</t>
  </si>
  <si>
    <t>729573076</t>
  </si>
  <si>
    <t>KE-THA-1712-21484</t>
  </si>
  <si>
    <t>Rocha Benson Kinyua</t>
  </si>
  <si>
    <t>4433856</t>
  </si>
  <si>
    <t>726334456</t>
  </si>
  <si>
    <t>Kanyue</t>
  </si>
  <si>
    <t>KE-EMB-1704-21480</t>
  </si>
  <si>
    <t>17th April,2017</t>
  </si>
  <si>
    <t>Munyi Moses Munyi</t>
  </si>
  <si>
    <t>16020923</t>
  </si>
  <si>
    <t>733395607</t>
  </si>
  <si>
    <t>Kibogi</t>
  </si>
  <si>
    <t>KE-EMB-1708-21489</t>
  </si>
  <si>
    <t>Ndogo Jim Muturi</t>
  </si>
  <si>
    <t>37391883</t>
  </si>
  <si>
    <t>717063310</t>
  </si>
  <si>
    <t>Materu</t>
  </si>
  <si>
    <t>KE-NYA-1906-25767</t>
  </si>
  <si>
    <t>Nganga Mary Wakonyo</t>
  </si>
  <si>
    <t>2946272</t>
  </si>
  <si>
    <t>0796953570</t>
  </si>
  <si>
    <t>Sophia</t>
  </si>
  <si>
    <t>725042756</t>
  </si>
  <si>
    <t>KE-KIA-1911-25037</t>
  </si>
  <si>
    <t>Isaack Isaack Kingori</t>
  </si>
  <si>
    <t>254713605651</t>
  </si>
  <si>
    <t>254725042756</t>
  </si>
  <si>
    <t>KE-NYA-1811-25445</t>
  </si>
  <si>
    <t>14th October,2018</t>
  </si>
  <si>
    <t>Mwangi Moses Njuguna</t>
  </si>
  <si>
    <t>12485861</t>
  </si>
  <si>
    <t>723411403</t>
  </si>
  <si>
    <t>Gitobu</t>
  </si>
  <si>
    <t>KE-KIA-2011-0</t>
  </si>
  <si>
    <t>26th November,2020</t>
  </si>
  <si>
    <t>Grace Wangeci</t>
  </si>
  <si>
    <t>254720787727</t>
  </si>
  <si>
    <t>Kanyao</t>
  </si>
  <si>
    <t>Lucas Mbithi Muia</t>
  </si>
  <si>
    <t>KE-KAJ-2001-28715</t>
  </si>
  <si>
    <t>2nd December,2019</t>
  </si>
  <si>
    <t>2nd January,2020</t>
  </si>
  <si>
    <t>Mithika Mugambi</t>
  </si>
  <si>
    <t>721668523</t>
  </si>
  <si>
    <t>254721668523</t>
  </si>
  <si>
    <t>Sholinke Orsirkon</t>
  </si>
  <si>
    <t>254706279820</t>
  </si>
  <si>
    <t>KE-MAC-1911-27834</t>
  </si>
  <si>
    <t>13th September,2019</t>
  </si>
  <si>
    <t>Tumbo Charles Kisaa</t>
  </si>
  <si>
    <t>254726168427</t>
  </si>
  <si>
    <t>254727027796</t>
  </si>
  <si>
    <t>Kyelendu</t>
  </si>
  <si>
    <t>KE-MAC-1911-27832</t>
  </si>
  <si>
    <t>Hudson Nyambude Aiko</t>
  </si>
  <si>
    <t>254726730642</t>
  </si>
  <si>
    <t>254737188012</t>
  </si>
  <si>
    <t>Malaa</t>
  </si>
  <si>
    <t>KE-KIA-1912-28824</t>
  </si>
  <si>
    <t>Waithera Ann</t>
  </si>
  <si>
    <t>725996446</t>
  </si>
  <si>
    <t>Nguriunditu</t>
  </si>
  <si>
    <t>706279820</t>
  </si>
  <si>
    <t>KE-KIA-1908-28822</t>
  </si>
  <si>
    <t>9th August,2019</t>
  </si>
  <si>
    <t>Njongu Rhonda Nyambura</t>
  </si>
  <si>
    <t>721491213</t>
  </si>
  <si>
    <t>KE-KIA-2011-26927</t>
  </si>
  <si>
    <t>26th August,2020</t>
  </si>
  <si>
    <t>Nyutu Nganga Stephen</t>
  </si>
  <si>
    <t>2301771</t>
  </si>
  <si>
    <t>254722594961</t>
  </si>
  <si>
    <t>254721248679</t>
  </si>
  <si>
    <t>Acre moja</t>
  </si>
  <si>
    <t>KE-MAC-1707-18238</t>
  </si>
  <si>
    <t>Kithisya Stephen Muendo</t>
  </si>
  <si>
    <t>22108230</t>
  </si>
  <si>
    <t>722979241</t>
  </si>
  <si>
    <t>Paksan Ent</t>
  </si>
  <si>
    <t>Lucas Muia</t>
  </si>
  <si>
    <t>KE-NAN-1706-18582</t>
  </si>
  <si>
    <t>Kirwa Thomas Kiplimo</t>
  </si>
  <si>
    <t>5584000</t>
  </si>
  <si>
    <t>725338141</t>
  </si>
  <si>
    <t>Arwos</t>
  </si>
  <si>
    <t>KE-NAN-1702-17592</t>
  </si>
  <si>
    <t>3rd January,2017</t>
  </si>
  <si>
    <t>David Natui</t>
  </si>
  <si>
    <t>26008830</t>
  </si>
  <si>
    <t>72399297</t>
  </si>
  <si>
    <t>Kimolwo</t>
  </si>
  <si>
    <t>KE-MAC-1708-18237</t>
  </si>
  <si>
    <t>Kyenze Francis Makola</t>
  </si>
  <si>
    <t>703474</t>
  </si>
  <si>
    <t>725880275</t>
  </si>
  <si>
    <t>Mwatati</t>
  </si>
  <si>
    <t>Kituluni</t>
  </si>
  <si>
    <t>KE-MER-1705-18579</t>
  </si>
  <si>
    <t>Kahumbuthu Alphazard Chambari</t>
  </si>
  <si>
    <t>13175339</t>
  </si>
  <si>
    <t>721230660</t>
  </si>
  <si>
    <t>Kiagua</t>
  </si>
  <si>
    <t>KE-THA-1704-18580</t>
  </si>
  <si>
    <t>Miiru Jacob Muriungi</t>
  </si>
  <si>
    <t>313091</t>
  </si>
  <si>
    <t>724152439</t>
  </si>
  <si>
    <t>KE-KIR-1706-18583</t>
  </si>
  <si>
    <t>Gachigi Lucas Ndungu</t>
  </si>
  <si>
    <t>22519159</t>
  </si>
  <si>
    <t>701627328</t>
  </si>
  <si>
    <t>Kamunyange</t>
  </si>
  <si>
    <t>Kajiji</t>
  </si>
  <si>
    <t>KE-NYE-1711-18799</t>
  </si>
  <si>
    <t>Kingori Francis Mwangi</t>
  </si>
  <si>
    <t>25141226</t>
  </si>
  <si>
    <t>741284873</t>
  </si>
  <si>
    <t>720768249</t>
  </si>
  <si>
    <t>Ngura</t>
  </si>
  <si>
    <t>KE-TRA-1803-20286</t>
  </si>
  <si>
    <t>27th March,2018</t>
  </si>
  <si>
    <t>Mawera Lucy</t>
  </si>
  <si>
    <t>716766710</t>
  </si>
  <si>
    <t>Mailisaba</t>
  </si>
  <si>
    <t>723216036</t>
  </si>
  <si>
    <t>KE-UAS-1803-20287</t>
  </si>
  <si>
    <t>Kimaiyo Sang</t>
  </si>
  <si>
    <t>726478585</t>
  </si>
  <si>
    <t>Saramek</t>
  </si>
  <si>
    <t>KE-UAS-1901-28515</t>
  </si>
  <si>
    <t>19th January,2019</t>
  </si>
  <si>
    <t>Barmasai Kiptoo Eliud</t>
  </si>
  <si>
    <t>254722503579</t>
  </si>
  <si>
    <t>254723216036</t>
  </si>
  <si>
    <t>KE-UAS-1909-28518</t>
  </si>
  <si>
    <t>Kiptoo Hillary</t>
  </si>
  <si>
    <t>254786600003</t>
  </si>
  <si>
    <t>Chagir Farm</t>
  </si>
  <si>
    <t>KE-UAS-1912-28509</t>
  </si>
  <si>
    <t>Kemboi Lilian Cheboi</t>
  </si>
  <si>
    <t>254727102068</t>
  </si>
  <si>
    <t>Chepsiria</t>
  </si>
  <si>
    <t>KE-UAS-1704-20279</t>
  </si>
  <si>
    <t>17th November,2016</t>
  </si>
  <si>
    <t>Joseph Waswa</t>
  </si>
  <si>
    <t>722441544</t>
  </si>
  <si>
    <t>Maili nne</t>
  </si>
  <si>
    <t>KE-UAS-1703-20276</t>
  </si>
  <si>
    <t>16th October,2016</t>
  </si>
  <si>
    <t>10th March,2017</t>
  </si>
  <si>
    <t>Haron Kosut</t>
  </si>
  <si>
    <t>721514632</t>
  </si>
  <si>
    <t>Ngeny</t>
  </si>
  <si>
    <t>KE-UAS-1709-20277</t>
  </si>
  <si>
    <t>Joseph Tuwei</t>
  </si>
  <si>
    <t>33318032</t>
  </si>
  <si>
    <t>722309285</t>
  </si>
  <si>
    <t>Kapsumbeiwet</t>
  </si>
  <si>
    <t>KE-ELG-1605-20284</t>
  </si>
  <si>
    <t>Joseph Chepwolo</t>
  </si>
  <si>
    <t>243232</t>
  </si>
  <si>
    <t>710157259</t>
  </si>
  <si>
    <t>Katalel</t>
  </si>
  <si>
    <t>KE-ELG-2002-28523</t>
  </si>
  <si>
    <t>Rose Keitany</t>
  </si>
  <si>
    <t>254727646353</t>
  </si>
  <si>
    <t>Kesub</t>
  </si>
  <si>
    <t>KE-KIA-1709-18595</t>
  </si>
  <si>
    <t>Joronge Andrew Andrew</t>
  </si>
  <si>
    <t>12567856</t>
  </si>
  <si>
    <t>254791668360</t>
  </si>
  <si>
    <t>720598450</t>
  </si>
  <si>
    <t>Kiabaa</t>
  </si>
  <si>
    <t>Ectre Moja</t>
  </si>
  <si>
    <t>KE-KAK-1612-17062</t>
  </si>
  <si>
    <t>Herman Tsuma</t>
  </si>
  <si>
    <t>726961982</t>
  </si>
  <si>
    <t>Shiyunzu</t>
  </si>
  <si>
    <t>KE-UAS-1801-20282</t>
  </si>
  <si>
    <t>Simon Metto</t>
  </si>
  <si>
    <t>720433826</t>
  </si>
  <si>
    <t>KE-UAS-1806-20285</t>
  </si>
  <si>
    <t>Chebii Lazarus</t>
  </si>
  <si>
    <t>735161633</t>
  </si>
  <si>
    <t>River Site</t>
  </si>
  <si>
    <t>KE-UAS-1911-28507</t>
  </si>
  <si>
    <t>Martina Kibet</t>
  </si>
  <si>
    <t>722730579</t>
  </si>
  <si>
    <t>Kipkorgot Centre</t>
  </si>
  <si>
    <t>KE-UAS-1910-28510</t>
  </si>
  <si>
    <t>Kipchumba Esther</t>
  </si>
  <si>
    <t>254725372592</t>
  </si>
  <si>
    <t>Beta Farm</t>
  </si>
  <si>
    <t>KE-UAS-1612-22280</t>
  </si>
  <si>
    <t>Caroline Kiptugen</t>
  </si>
  <si>
    <t>30309631</t>
  </si>
  <si>
    <t>722647584</t>
  </si>
  <si>
    <t>KE-UAS-1704-20281</t>
  </si>
  <si>
    <t>David Kemboi</t>
  </si>
  <si>
    <t>13366590</t>
  </si>
  <si>
    <t>722379471</t>
  </si>
  <si>
    <t>Madona</t>
  </si>
  <si>
    <t>KE-ELG-1611-20283</t>
  </si>
  <si>
    <t>Nancy Jelimo</t>
  </si>
  <si>
    <t>721112083</t>
  </si>
  <si>
    <t>Mororio</t>
  </si>
  <si>
    <t>KE-ELG-1906-25800</t>
  </si>
  <si>
    <t>18th November,2018</t>
  </si>
  <si>
    <t>13th June,2019</t>
  </si>
  <si>
    <t>Bargogi Jacob Kiprop</t>
  </si>
  <si>
    <t>254727004500</t>
  </si>
  <si>
    <t>Kamoi</t>
  </si>
  <si>
    <t>KE-TRA-1909-25804</t>
  </si>
  <si>
    <t>Wasike Calistus W.</t>
  </si>
  <si>
    <t>26177572</t>
  </si>
  <si>
    <t>254721854600</t>
  </si>
  <si>
    <t>KE-ELG-2103-25805</t>
  </si>
  <si>
    <t>13th July,2020</t>
  </si>
  <si>
    <t>15th March,2021</t>
  </si>
  <si>
    <t>Kibor Timothy Kipchumba</t>
  </si>
  <si>
    <t>254723217684</t>
  </si>
  <si>
    <t>254729979705</t>
  </si>
  <si>
    <t>Saram</t>
  </si>
  <si>
    <t>Luka kiprop maiyo</t>
  </si>
  <si>
    <t>KE-UAS-2102-26446</t>
  </si>
  <si>
    <t>Sang Faustine Jeptarus</t>
  </si>
  <si>
    <t>729712349</t>
  </si>
  <si>
    <t>254729712349</t>
  </si>
  <si>
    <t>254712944387</t>
  </si>
  <si>
    <t>Tapsagoi</t>
  </si>
  <si>
    <t>KE-BAR-2209-29532</t>
  </si>
  <si>
    <t>20th September,2022</t>
  </si>
  <si>
    <t>Limo Victor</t>
  </si>
  <si>
    <t>0722614238</t>
  </si>
  <si>
    <t>Baringo North</t>
  </si>
  <si>
    <t>Kelyo</t>
  </si>
  <si>
    <t>Kaplumbei</t>
  </si>
  <si>
    <t>KE-UAS-1805-20280</t>
  </si>
  <si>
    <t>Sailas Baliat</t>
  </si>
  <si>
    <t>24411757</t>
  </si>
  <si>
    <t>722862999</t>
  </si>
  <si>
    <t>KE-UAS-1811-20288</t>
  </si>
  <si>
    <t>23rd September,2018</t>
  </si>
  <si>
    <t>13th November,2018</t>
  </si>
  <si>
    <t>Toroitich Pauline Chepkemboi</t>
  </si>
  <si>
    <t>728028394</t>
  </si>
  <si>
    <t>Sirgoet</t>
  </si>
  <si>
    <t>Kapsiria</t>
  </si>
  <si>
    <t>KE-UAS-2005-28735</t>
  </si>
  <si>
    <t>23rd April,2020</t>
  </si>
  <si>
    <t>Anthony Rutto</t>
  </si>
  <si>
    <t>254734284899</t>
  </si>
  <si>
    <t>KE-UAS-1512-15434</t>
  </si>
  <si>
    <t>28th December,2015</t>
  </si>
  <si>
    <t>Paulina Chellal</t>
  </si>
  <si>
    <t>6008047</t>
  </si>
  <si>
    <t>725343251</t>
  </si>
  <si>
    <t>KE-UAS-1601-17057</t>
  </si>
  <si>
    <t>Cryline Sitienei</t>
  </si>
  <si>
    <t>721715485</t>
  </si>
  <si>
    <t>Eldoret East</t>
  </si>
  <si>
    <t>KE-UAS-1610-17060</t>
  </si>
  <si>
    <t>Nicholas Kiprotich Chelulei</t>
  </si>
  <si>
    <t>722903984</t>
  </si>
  <si>
    <t>Naibrey</t>
  </si>
  <si>
    <t>KE-UAS-1604-17064</t>
  </si>
  <si>
    <t>Mr Bor</t>
  </si>
  <si>
    <t>721429120</t>
  </si>
  <si>
    <t>KE-UAS-1512-14529</t>
  </si>
  <si>
    <t>Henry Barmao</t>
  </si>
  <si>
    <t>726716715</t>
  </si>
  <si>
    <t>KE-UAS-2007-26471</t>
  </si>
  <si>
    <t>Kimitei Alicent</t>
  </si>
  <si>
    <t>254723670180</t>
  </si>
  <si>
    <t>254734670180</t>
  </si>
  <si>
    <t>Kao la Amani-Concord</t>
  </si>
  <si>
    <t>KE-UAS-2106-26487</t>
  </si>
  <si>
    <t>Jane Chebii</t>
  </si>
  <si>
    <t>728322298</t>
  </si>
  <si>
    <t>254728322298</t>
  </si>
  <si>
    <t>D block</t>
  </si>
  <si>
    <t>KE-UAS-2105-28749</t>
  </si>
  <si>
    <t>9th May,2021</t>
  </si>
  <si>
    <t>Rose Ngetich J</t>
  </si>
  <si>
    <t>254722276192</t>
  </si>
  <si>
    <t>Rock centre</t>
  </si>
  <si>
    <t>KE-UAS-2106-26482</t>
  </si>
  <si>
    <t>18th May,2021</t>
  </si>
  <si>
    <t>Elizabeth Lelei</t>
  </si>
  <si>
    <t>254722602087</t>
  </si>
  <si>
    <t>Sinai</t>
  </si>
  <si>
    <t>KE-UAS-2106-26483</t>
  </si>
  <si>
    <t>Naomi Bargoria</t>
  </si>
  <si>
    <t>726721514</t>
  </si>
  <si>
    <t>254726721514</t>
  </si>
  <si>
    <t>254725881333</t>
  </si>
  <si>
    <t>KE-UAS-1610-17065</t>
  </si>
  <si>
    <t>Emily Bitok</t>
  </si>
  <si>
    <t>722662431</t>
  </si>
  <si>
    <t>KE-BOM-1903-26254</t>
  </si>
  <si>
    <t>Ruttoh Wesley Kipyegon</t>
  </si>
  <si>
    <t>254726525551</t>
  </si>
  <si>
    <t>Kanusin</t>
  </si>
  <si>
    <t>Chebeiyan</t>
  </si>
  <si>
    <t>723216068</t>
  </si>
  <si>
    <t>KE-NAK-1705-18581</t>
  </si>
  <si>
    <t>Teresia Wambui Mukiri</t>
  </si>
  <si>
    <t>3456872</t>
  </si>
  <si>
    <t>710113921</t>
  </si>
  <si>
    <t>Moyaset</t>
  </si>
  <si>
    <t>KE-ELG-2102-29307</t>
  </si>
  <si>
    <t>5th January,2021</t>
  </si>
  <si>
    <t>24th February,2021</t>
  </si>
  <si>
    <t>Sirma Wilson</t>
  </si>
  <si>
    <t>0245772</t>
  </si>
  <si>
    <t>254722228296</t>
  </si>
  <si>
    <t>254732788757</t>
  </si>
  <si>
    <t>Maoi</t>
  </si>
  <si>
    <t>Kapsowek</t>
  </si>
  <si>
    <t>KE-BOM-1903-26252</t>
  </si>
  <si>
    <t>Siele Reuben Kipkoech</t>
  </si>
  <si>
    <t>13669589</t>
  </si>
  <si>
    <t>727039518</t>
  </si>
  <si>
    <t>KE-NYE-1802-18497</t>
  </si>
  <si>
    <t>Chals Maringa Kaharili</t>
  </si>
  <si>
    <t>722876054</t>
  </si>
  <si>
    <t>722668464</t>
  </si>
  <si>
    <t>Hombe</t>
  </si>
  <si>
    <t>Kiambi</t>
  </si>
  <si>
    <t>Lukas</t>
  </si>
  <si>
    <t>KE-NYE-1802-18496</t>
  </si>
  <si>
    <t>Wachira Partrick Mureithi</t>
  </si>
  <si>
    <t>3187016</t>
  </si>
  <si>
    <t>704361465</t>
  </si>
  <si>
    <t>Mathura East</t>
  </si>
  <si>
    <t>Ruthagati</t>
  </si>
  <si>
    <t>KE-KIA-1709-28821</t>
  </si>
  <si>
    <t>Luka Lydia Njambi</t>
  </si>
  <si>
    <t>4313496</t>
  </si>
  <si>
    <t>722939675</t>
  </si>
  <si>
    <t>Singona</t>
  </si>
  <si>
    <t>KE-KIR-1712-18898</t>
  </si>
  <si>
    <t>Githae Michael</t>
  </si>
  <si>
    <t>722514471</t>
  </si>
  <si>
    <t>KE-KIA-1706-27733</t>
  </si>
  <si>
    <t>Mwangi Purity Mugechi</t>
  </si>
  <si>
    <t>23393763</t>
  </si>
  <si>
    <t>722958091</t>
  </si>
  <si>
    <t>764958091</t>
  </si>
  <si>
    <t>Luke</t>
  </si>
  <si>
    <t>KE-KIA-1801-20090</t>
  </si>
  <si>
    <t>3rd January,2018</t>
  </si>
  <si>
    <t>Ndungu Anna Nyamwinga</t>
  </si>
  <si>
    <t>986215</t>
  </si>
  <si>
    <t>722357051</t>
  </si>
  <si>
    <t>Kenya</t>
  </si>
  <si>
    <t>KE-MUR-1704-20081</t>
  </si>
  <si>
    <t>26th February,2017</t>
  </si>
  <si>
    <t>Esban Norman Gitau</t>
  </si>
  <si>
    <t>897078</t>
  </si>
  <si>
    <t>721269422</t>
  </si>
  <si>
    <t>KE-NAN-1810-24601</t>
  </si>
  <si>
    <t>Cherobon Veronica</t>
  </si>
  <si>
    <t>27580063</t>
  </si>
  <si>
    <t>704800109</t>
  </si>
  <si>
    <t>7044800109</t>
  </si>
  <si>
    <t>Luke Kirwa</t>
  </si>
  <si>
    <t>786934597</t>
  </si>
  <si>
    <t>KE-NAN-1909-25648</t>
  </si>
  <si>
    <t>Chemaiyo Magdaline</t>
  </si>
  <si>
    <t>10445404</t>
  </si>
  <si>
    <t>254729333034</t>
  </si>
  <si>
    <t>KE-NYA-1610-21602</t>
  </si>
  <si>
    <t>Wangai Leah Nyawira</t>
  </si>
  <si>
    <t>798762676</t>
  </si>
  <si>
    <t>Pesi</t>
  </si>
  <si>
    <t>Macharia Muchangi</t>
  </si>
  <si>
    <t>KE-LAI-1701-21580</t>
  </si>
  <si>
    <t>Ndongo Esther Njambi</t>
  </si>
  <si>
    <t>11032214</t>
  </si>
  <si>
    <t>712046449</t>
  </si>
  <si>
    <t>KE-NYA-1710-27738</t>
  </si>
  <si>
    <t>Ndaya Elias Kaguchia</t>
  </si>
  <si>
    <t>4676988</t>
  </si>
  <si>
    <t>721927165</t>
  </si>
  <si>
    <t>KE-KIA-1910-26814</t>
  </si>
  <si>
    <t>Kihoro Mary Gachoki</t>
  </si>
  <si>
    <t>18654895</t>
  </si>
  <si>
    <t>254740938673</t>
  </si>
  <si>
    <t>Giteti</t>
  </si>
  <si>
    <t>Martin Mbiri Gitau</t>
  </si>
  <si>
    <t>Martin Gitau</t>
  </si>
  <si>
    <t>254724210921</t>
  </si>
  <si>
    <t>KE-KIA-1910-26813</t>
  </si>
  <si>
    <t>Waituka Beth Waithera</t>
  </si>
  <si>
    <t>254726175124</t>
  </si>
  <si>
    <t>KE-KIA-1910-26815</t>
  </si>
  <si>
    <t>Njega John Ngigi</t>
  </si>
  <si>
    <t>728097122</t>
  </si>
  <si>
    <t>KE-KIA-1910-27178</t>
  </si>
  <si>
    <t>Muigai Ruth Wanjiru</t>
  </si>
  <si>
    <t>720903038</t>
  </si>
  <si>
    <t>724210921</t>
  </si>
  <si>
    <t>KE-KIA-1910-26812</t>
  </si>
  <si>
    <t>Muingai John Njega</t>
  </si>
  <si>
    <t>254721703915</t>
  </si>
  <si>
    <t>KE-KIA-1811-024654</t>
  </si>
  <si>
    <t>Kinyanjui Michael Gitiha</t>
  </si>
  <si>
    <t>6049200</t>
  </si>
  <si>
    <t>725354390</t>
  </si>
  <si>
    <t>Martin Njoroge</t>
  </si>
  <si>
    <t>KE-KIA-2003-28553</t>
  </si>
  <si>
    <t>25th February,2020</t>
  </si>
  <si>
    <t>Kabungu Elizabeth Wairimu</t>
  </si>
  <si>
    <t>11536651</t>
  </si>
  <si>
    <t>254720223108</t>
  </si>
  <si>
    <t>254797080906</t>
  </si>
  <si>
    <t>Masinga</t>
  </si>
  <si>
    <t>KE-KIA-2010-28547</t>
  </si>
  <si>
    <t>Waithera Sarah</t>
  </si>
  <si>
    <t>254712173222</t>
  </si>
  <si>
    <t>254723207200</t>
  </si>
  <si>
    <t>Kabete gardens</t>
  </si>
  <si>
    <t>KE-KIA-2003-28562</t>
  </si>
  <si>
    <t>3rd March,2020</t>
  </si>
  <si>
    <t>Nyambura Virginia</t>
  </si>
  <si>
    <t>354221456</t>
  </si>
  <si>
    <t>254727164574</t>
  </si>
  <si>
    <t>KE-UAS-1811-18102</t>
  </si>
  <si>
    <t>Kangogo Veronicah</t>
  </si>
  <si>
    <t>721294050</t>
  </si>
  <si>
    <t>Crowel</t>
  </si>
  <si>
    <t>722819916</t>
  </si>
  <si>
    <t>KE-UAS-1809-17570</t>
  </si>
  <si>
    <t>Chemweno Simeon</t>
  </si>
  <si>
    <t>728790621</t>
  </si>
  <si>
    <t>KE-UAS-1809-18101</t>
  </si>
  <si>
    <t>2nd June,2018</t>
  </si>
  <si>
    <t>Thomas Koimur Ronoh</t>
  </si>
  <si>
    <t>725573875</t>
  </si>
  <si>
    <t>727224113</t>
  </si>
  <si>
    <t>Nangili</t>
  </si>
  <si>
    <t>KE-MUR-1902-24914</t>
  </si>
  <si>
    <t>Gacheru Chege Patrick</t>
  </si>
  <si>
    <t>2554724586636</t>
  </si>
  <si>
    <t>Makindi</t>
  </si>
  <si>
    <t>721154081</t>
  </si>
  <si>
    <t>KE-UAS-1812-25872</t>
  </si>
  <si>
    <t>Sirma Lorna</t>
  </si>
  <si>
    <t>726355618</t>
  </si>
  <si>
    <t>Chemalal</t>
  </si>
  <si>
    <t>254722819916</t>
  </si>
  <si>
    <t>KE-VIH-1910-28502</t>
  </si>
  <si>
    <t>10th October,2019</t>
  </si>
  <si>
    <t>Khasiani Kennedy Natse</t>
  </si>
  <si>
    <t>12567969</t>
  </si>
  <si>
    <t>254722321081</t>
  </si>
  <si>
    <t>Murugwon</t>
  </si>
  <si>
    <t>KE-TRA-1910-28501</t>
  </si>
  <si>
    <t>Nalika Agnes Nasimiyu</t>
  </si>
  <si>
    <t>10494843</t>
  </si>
  <si>
    <t>759325744</t>
  </si>
  <si>
    <t>Keiyo</t>
  </si>
  <si>
    <t>Sirende / Luhuya</t>
  </si>
  <si>
    <t>KE-UAS-1912-28402</t>
  </si>
  <si>
    <t>29th December,2019</t>
  </si>
  <si>
    <t>Kaptingei Beatrice Chepchirchir</t>
  </si>
  <si>
    <t>724839889</t>
  </si>
  <si>
    <t>Kaaboi</t>
  </si>
  <si>
    <t>KE-UAS-1703-18097</t>
  </si>
  <si>
    <t>28th October,2016</t>
  </si>
  <si>
    <t>Paul Serem</t>
  </si>
  <si>
    <t>722443914</t>
  </si>
  <si>
    <t>Radah</t>
  </si>
  <si>
    <t>KE-UAS-1804-18100</t>
  </si>
  <si>
    <t>Tobosei Ben Kiprono</t>
  </si>
  <si>
    <t>721651269</t>
  </si>
  <si>
    <t>Tuiyo-Luk</t>
  </si>
  <si>
    <t>KE-UAS-1812-25889</t>
  </si>
  <si>
    <t>Amdany Dinah</t>
  </si>
  <si>
    <t>722652445</t>
  </si>
  <si>
    <t>KE-UAS-1512-18098</t>
  </si>
  <si>
    <t>Jackson Choge</t>
  </si>
  <si>
    <t>721933816</t>
  </si>
  <si>
    <t>Lalakina</t>
  </si>
  <si>
    <t>KE-UAS-1610-18099</t>
  </si>
  <si>
    <t>Malakwen Tuei</t>
  </si>
  <si>
    <t>4902426</t>
  </si>
  <si>
    <t>728143226</t>
  </si>
  <si>
    <t>Emgweb</t>
  </si>
  <si>
    <t>KE-MUR-1810-24903</t>
  </si>
  <si>
    <t>Mungai Jacinta Nduta</t>
  </si>
  <si>
    <t>7569234</t>
  </si>
  <si>
    <t>700453380</t>
  </si>
  <si>
    <t>720793944</t>
  </si>
  <si>
    <t>Kangurumo</t>
  </si>
  <si>
    <t>KE-MAC-1711-18416</t>
  </si>
  <si>
    <t>Mutuku Aaron Nthenge</t>
  </si>
  <si>
    <t>13311129</t>
  </si>
  <si>
    <t>716209393</t>
  </si>
  <si>
    <t>710357140</t>
  </si>
  <si>
    <t>Mango</t>
  </si>
  <si>
    <t>Upper Vyulya</t>
  </si>
  <si>
    <t>KE-MUR-1711-18417</t>
  </si>
  <si>
    <t>Chege David Kariuki</t>
  </si>
  <si>
    <t>24033237</t>
  </si>
  <si>
    <t>710911080</t>
  </si>
  <si>
    <t>254721154081</t>
  </si>
  <si>
    <t>KE-MUR-1701-17583</t>
  </si>
  <si>
    <t>Daniel Gichia Kironji</t>
  </si>
  <si>
    <t>3053329</t>
  </si>
  <si>
    <t>726339774</t>
  </si>
  <si>
    <t>Cicu</t>
  </si>
  <si>
    <t>KE-NYA-1812-25056</t>
  </si>
  <si>
    <t>Moru Njau Merita</t>
  </si>
  <si>
    <t>852346</t>
  </si>
  <si>
    <t>Mutonyora C</t>
  </si>
  <si>
    <t>KE-MUR-1812-24902</t>
  </si>
  <si>
    <t>Mwangi Stephen Muthee</t>
  </si>
  <si>
    <t>725832059</t>
  </si>
  <si>
    <t>708452036</t>
  </si>
  <si>
    <t>KE-MUR-1610-17382</t>
  </si>
  <si>
    <t>31st August,2016</t>
  </si>
  <si>
    <t>Agnes Nduta Kiongo</t>
  </si>
  <si>
    <t>20362171</t>
  </si>
  <si>
    <t>721228870</t>
  </si>
  <si>
    <t>KE-THA-1706-23067</t>
  </si>
  <si>
    <t>24th February,2017</t>
  </si>
  <si>
    <t>Mbeti Kinyua Gladys</t>
  </si>
  <si>
    <t>2462147</t>
  </si>
  <si>
    <t>720581965</t>
  </si>
  <si>
    <t>728393314</t>
  </si>
  <si>
    <t>Muuni</t>
  </si>
  <si>
    <t>713376894</t>
  </si>
  <si>
    <t>KE-KIA-1811-28080</t>
  </si>
  <si>
    <t>Kimani Miriam M.</t>
  </si>
  <si>
    <t>8554926</t>
  </si>
  <si>
    <t>70515911</t>
  </si>
  <si>
    <t>729228781</t>
  </si>
  <si>
    <t>727784507</t>
  </si>
  <si>
    <t>Mucharagi</t>
  </si>
  <si>
    <t>KE-KIA-2004-30055</t>
  </si>
  <si>
    <t>Mwangi Martin Muchiri</t>
  </si>
  <si>
    <t>12530017</t>
  </si>
  <si>
    <t>724534692</t>
  </si>
  <si>
    <t>254724534692</t>
  </si>
  <si>
    <t>Ngeda</t>
  </si>
  <si>
    <t>Wamwangi</t>
  </si>
  <si>
    <t>KE-KIA-2205-30071</t>
  </si>
  <si>
    <t>18th March,2022</t>
  </si>
  <si>
    <t>Mbugua Lucy Wambui</t>
  </si>
  <si>
    <t>13409839</t>
  </si>
  <si>
    <t>0724848847</t>
  </si>
  <si>
    <t>0721431295</t>
  </si>
  <si>
    <t>Gacharangr</t>
  </si>
  <si>
    <t>Muyuini</t>
  </si>
  <si>
    <t>KE-KIA-2111-30060</t>
  </si>
  <si>
    <t>Nduguti Peter Kamonde</t>
  </si>
  <si>
    <t>8748929</t>
  </si>
  <si>
    <t>254729921185</t>
  </si>
  <si>
    <t>KE-KIA-2205-30073</t>
  </si>
  <si>
    <t>9th April,2022</t>
  </si>
  <si>
    <t>Gachui Alice Wanjiru</t>
  </si>
  <si>
    <t>4923683</t>
  </si>
  <si>
    <t>0727117209</t>
  </si>
  <si>
    <t>0722769669</t>
  </si>
  <si>
    <t>Gathaite</t>
  </si>
  <si>
    <t>KE-KIA-2111-30061</t>
  </si>
  <si>
    <t>Ngoci Anthony Nganga</t>
  </si>
  <si>
    <t>41364469</t>
  </si>
  <si>
    <t>254725744129</t>
  </si>
  <si>
    <t>254714265863</t>
  </si>
  <si>
    <t>Kagecu</t>
  </si>
  <si>
    <t>KE-MUR-2111-28373</t>
  </si>
  <si>
    <t>27th September,2021</t>
  </si>
  <si>
    <t>15th November,2021</t>
  </si>
  <si>
    <t>Karanja Grace Wayua</t>
  </si>
  <si>
    <t>0745033038</t>
  </si>
  <si>
    <t>0705861109</t>
  </si>
  <si>
    <t>KE-KIA-2112-30062</t>
  </si>
  <si>
    <t>17th December,2021</t>
  </si>
  <si>
    <t>Gitau Edward M</t>
  </si>
  <si>
    <t>6715159</t>
  </si>
  <si>
    <t>254720576304</t>
  </si>
  <si>
    <t>KE-KIA-2111-30066</t>
  </si>
  <si>
    <t>Gichee John Ndungu</t>
  </si>
  <si>
    <t>1020232</t>
  </si>
  <si>
    <t>254797466936</t>
  </si>
  <si>
    <t>Ishaweri</t>
  </si>
  <si>
    <t>KE-KIA-2111-30068</t>
  </si>
  <si>
    <t>23rd November,2020</t>
  </si>
  <si>
    <t>Nganga Benadetta Wanjiku</t>
  </si>
  <si>
    <t>315643</t>
  </si>
  <si>
    <t>254713839860</t>
  </si>
  <si>
    <t>Itiru</t>
  </si>
  <si>
    <t>KE-KIA-2111-30069</t>
  </si>
  <si>
    <t>Gathiga Dickson Kimani</t>
  </si>
  <si>
    <t>7985142</t>
  </si>
  <si>
    <t>254790998491</t>
  </si>
  <si>
    <t>254729436521</t>
  </si>
  <si>
    <t>KE-MUR-1710-23070</t>
  </si>
  <si>
    <t>2nd September,2017</t>
  </si>
  <si>
    <t>22nd October,2017</t>
  </si>
  <si>
    <t>Kamau Wambui Elizabeth</t>
  </si>
  <si>
    <t>13278512</t>
  </si>
  <si>
    <t>727598352</t>
  </si>
  <si>
    <t>Kingoro</t>
  </si>
  <si>
    <t>Nguni</t>
  </si>
  <si>
    <t>KE-MUR-1812-24917</t>
  </si>
  <si>
    <t>Macharia Nelius Wangari</t>
  </si>
  <si>
    <t>722385111</t>
  </si>
  <si>
    <t>722385119</t>
  </si>
  <si>
    <t>722912968</t>
  </si>
  <si>
    <t>Kenya Njeru</t>
  </si>
  <si>
    <t>KE-THA-1902-25596</t>
  </si>
  <si>
    <t>Njeru Kamitambo Moses</t>
  </si>
  <si>
    <t>3739355</t>
  </si>
  <si>
    <t>0735289306</t>
  </si>
  <si>
    <t>711721185</t>
  </si>
  <si>
    <t>KE-KIA-1912-28526</t>
  </si>
  <si>
    <t>23rd December,2019</t>
  </si>
  <si>
    <t>Mwangi Paul Kungu</t>
  </si>
  <si>
    <t>20793030</t>
  </si>
  <si>
    <t>254729416622</t>
  </si>
  <si>
    <t>254713376894</t>
  </si>
  <si>
    <t>KE-THA-1911-25720</t>
  </si>
  <si>
    <t>28th October,2019</t>
  </si>
  <si>
    <t>Naivasha Mugambi Kenneth</t>
  </si>
  <si>
    <t>22567854</t>
  </si>
  <si>
    <t>254721790897</t>
  </si>
  <si>
    <t>Muhuni</t>
  </si>
  <si>
    <t>KE-KIA-1808-23073</t>
  </si>
  <si>
    <t>11th August,2018</t>
  </si>
  <si>
    <t>Mugo Alice Wanjiku</t>
  </si>
  <si>
    <t>257747</t>
  </si>
  <si>
    <t>724411818</t>
  </si>
  <si>
    <t>727909499</t>
  </si>
  <si>
    <t>KE-THA-1807-23071</t>
  </si>
  <si>
    <t>Gatwiri John Christine</t>
  </si>
  <si>
    <t>725463225</t>
  </si>
  <si>
    <t>733139874</t>
  </si>
  <si>
    <t>Muriru</t>
  </si>
  <si>
    <t>KE-KIA-2004-30053</t>
  </si>
  <si>
    <t>Mwangi Joseph Maina</t>
  </si>
  <si>
    <t>6037138</t>
  </si>
  <si>
    <t>723905528</t>
  </si>
  <si>
    <t>KE-KIA-2004-30052</t>
  </si>
  <si>
    <t>Njuguna Michael Kamau</t>
  </si>
  <si>
    <t>4813403</t>
  </si>
  <si>
    <t>724640555</t>
  </si>
  <si>
    <t>254724640555</t>
  </si>
  <si>
    <t>KE-KIA-2111-30067</t>
  </si>
  <si>
    <t>Nganga George Kiarie</t>
  </si>
  <si>
    <t>7545323</t>
  </si>
  <si>
    <t>254725488677</t>
  </si>
  <si>
    <t>254727136679</t>
  </si>
  <si>
    <t>KE-KIA-2012-26941</t>
  </si>
  <si>
    <t>Nyambura Njoroge Fidelis</t>
  </si>
  <si>
    <t>6258799</t>
  </si>
  <si>
    <t>724473008</t>
  </si>
  <si>
    <t>254724473008</t>
  </si>
  <si>
    <t>KE-KIA-2011-26933</t>
  </si>
  <si>
    <t>25th November,2020</t>
  </si>
  <si>
    <t>James Kuhonwo</t>
  </si>
  <si>
    <t>13413833</t>
  </si>
  <si>
    <t>254727756528</t>
  </si>
  <si>
    <t>Kiongera</t>
  </si>
  <si>
    <t>KE-KIA-1710-18049</t>
  </si>
  <si>
    <t>Wanjiku Patricia</t>
  </si>
  <si>
    <t>14401766</t>
  </si>
  <si>
    <t>724752424</t>
  </si>
  <si>
    <t>254713374896</t>
  </si>
  <si>
    <t>KE-KIA-1512-27727</t>
  </si>
  <si>
    <t>Muchiri Phrisila Nyambura</t>
  </si>
  <si>
    <t>8515678</t>
  </si>
  <si>
    <t>727543756</t>
  </si>
  <si>
    <t>KE-KIA-1702-18053</t>
  </si>
  <si>
    <t>Njonjo George Kahora</t>
  </si>
  <si>
    <t>24156672</t>
  </si>
  <si>
    <t>700259868</t>
  </si>
  <si>
    <t>Kimuyu</t>
  </si>
  <si>
    <t>KE-THA-1711-18054</t>
  </si>
  <si>
    <t>Mbururia Charos Muriuki</t>
  </si>
  <si>
    <t>5086287</t>
  </si>
  <si>
    <t>706905171</t>
  </si>
  <si>
    <t>Mutuguni</t>
  </si>
  <si>
    <t>KE-THA-1602-18055</t>
  </si>
  <si>
    <t>Naibasha Rose Umotho</t>
  </si>
  <si>
    <t>13475827</t>
  </si>
  <si>
    <t>727528583</t>
  </si>
  <si>
    <t>KE-KIA-1611-17421</t>
  </si>
  <si>
    <t>Gabriel Kiarie</t>
  </si>
  <si>
    <t>263384</t>
  </si>
  <si>
    <t>719772459</t>
  </si>
  <si>
    <t>KE-KIA-1611-17427</t>
  </si>
  <si>
    <t>George Njoroge Kimani</t>
  </si>
  <si>
    <t>13843290</t>
  </si>
  <si>
    <t>763353401</t>
  </si>
  <si>
    <t>KE-KIA-1612-17444</t>
  </si>
  <si>
    <t>James Wamwati Kirunga</t>
  </si>
  <si>
    <t>37028856</t>
  </si>
  <si>
    <t>721770157</t>
  </si>
  <si>
    <t>KE-KIA-1611-17542</t>
  </si>
  <si>
    <t>Stephen Mwaura Thuku</t>
  </si>
  <si>
    <t>28575055</t>
  </si>
  <si>
    <t>718076128</t>
  </si>
  <si>
    <t>Kangongo</t>
  </si>
  <si>
    <t>KE-MUR-1705-18046</t>
  </si>
  <si>
    <t>18th March,2017</t>
  </si>
  <si>
    <t>Waita Virginia Muringo</t>
  </si>
  <si>
    <t>11547797</t>
  </si>
  <si>
    <t>712825069</t>
  </si>
  <si>
    <t>Nyagati</t>
  </si>
  <si>
    <t>KE-MUR-1607-18047</t>
  </si>
  <si>
    <t>23rd May,2016</t>
  </si>
  <si>
    <t>12th July,2016</t>
  </si>
  <si>
    <t>Ndwati Lucy Wacheke</t>
  </si>
  <si>
    <t>1019439</t>
  </si>
  <si>
    <t>712963741</t>
  </si>
  <si>
    <t>KE-KIA-1811-28081</t>
  </si>
  <si>
    <t>Philip Sellar Wangu</t>
  </si>
  <si>
    <t>10488112</t>
  </si>
  <si>
    <t>721895712</t>
  </si>
  <si>
    <t>724722441</t>
  </si>
  <si>
    <t>Musherere</t>
  </si>
  <si>
    <t>KE-KIA-1810-28076</t>
  </si>
  <si>
    <t>Kamau Lucy Waringa</t>
  </si>
  <si>
    <t>4918115</t>
  </si>
  <si>
    <t>720618937</t>
  </si>
  <si>
    <t>722603892</t>
  </si>
  <si>
    <t>KE-NYE-1904-27094</t>
  </si>
  <si>
    <t>Munyiri Mary Angela Njoki</t>
  </si>
  <si>
    <t>2432557</t>
  </si>
  <si>
    <t>0723755152</t>
  </si>
  <si>
    <t>Gikore</t>
  </si>
  <si>
    <t>KE-KIA-2205-30074</t>
  </si>
  <si>
    <t>16th January,2022</t>
  </si>
  <si>
    <t>Nyanjui Veronica Waceke</t>
  </si>
  <si>
    <t>0720811836</t>
  </si>
  <si>
    <t>0720548001</t>
  </si>
  <si>
    <t>KE-MUR-2204-30228</t>
  </si>
  <si>
    <t>3rd March,2022</t>
  </si>
  <si>
    <t>Damaris Machria</t>
  </si>
  <si>
    <t>0752386497</t>
  </si>
  <si>
    <t>0722388052</t>
  </si>
  <si>
    <t>KE-KIA-2112-30065</t>
  </si>
  <si>
    <t>Client has another biodigester but different brand</t>
  </si>
  <si>
    <t>12th January,2021</t>
  </si>
  <si>
    <t>Gitau Sophia Njeri</t>
  </si>
  <si>
    <t>3624150</t>
  </si>
  <si>
    <t>254722835587</t>
  </si>
  <si>
    <t>Mundoro</t>
  </si>
  <si>
    <t>KE-KIA-2111-30070</t>
  </si>
  <si>
    <t>23rd July,2020</t>
  </si>
  <si>
    <t>Kamau Lucy Nduta</t>
  </si>
  <si>
    <t>24828446</t>
  </si>
  <si>
    <t>254716814514</t>
  </si>
  <si>
    <t>254726474988</t>
  </si>
  <si>
    <t>KE-KIA-2012-26940</t>
  </si>
  <si>
    <t>29th November,2020</t>
  </si>
  <si>
    <t>Nyambura Kagonye Lucy</t>
  </si>
  <si>
    <t>13219820</t>
  </si>
  <si>
    <t>72550828</t>
  </si>
  <si>
    <t>254725508285</t>
  </si>
  <si>
    <t>254722381149</t>
  </si>
  <si>
    <t>KE-KIA-2011-28537</t>
  </si>
  <si>
    <t>Francis Amos Mungai</t>
  </si>
  <si>
    <t>9485106</t>
  </si>
  <si>
    <t>254728768766</t>
  </si>
  <si>
    <t>254724058651</t>
  </si>
  <si>
    <t>Icaweri</t>
  </si>
  <si>
    <t>KE-KIA-2011-26932</t>
  </si>
  <si>
    <t>23rd August,2020</t>
  </si>
  <si>
    <t>Njeri Kariuki Hannah</t>
  </si>
  <si>
    <t>3055748</t>
  </si>
  <si>
    <t>254720093216</t>
  </si>
  <si>
    <t>KE-KIA-2011-26934</t>
  </si>
  <si>
    <t>24th March,2020</t>
  </si>
  <si>
    <t>Waithira Kinyanjui Peris</t>
  </si>
  <si>
    <t>27073486</t>
  </si>
  <si>
    <t>254746799495</t>
  </si>
  <si>
    <t>KE-KIA-2011-26935</t>
  </si>
  <si>
    <t>Wainanina Kingera Lawrence</t>
  </si>
  <si>
    <t>252407</t>
  </si>
  <si>
    <t>254716805108</t>
  </si>
  <si>
    <t>Mbogoro</t>
  </si>
  <si>
    <t>KE-KIA-2011-26931</t>
  </si>
  <si>
    <t>26th September,2020</t>
  </si>
  <si>
    <t>Rose Njeri</t>
  </si>
  <si>
    <t>14712831</t>
  </si>
  <si>
    <t>254712347225</t>
  </si>
  <si>
    <t>KE-THA-1602-15981</t>
  </si>
  <si>
    <t>Caroline Wanja</t>
  </si>
  <si>
    <t>20710472</t>
  </si>
  <si>
    <t>713696130</t>
  </si>
  <si>
    <t>KE-KIA-1703-18051</t>
  </si>
  <si>
    <t>Kimani John Chege</t>
  </si>
  <si>
    <t>11770512</t>
  </si>
  <si>
    <t>723259211</t>
  </si>
  <si>
    <t>Gathaita</t>
  </si>
  <si>
    <t>KE-KIA-1706-18052</t>
  </si>
  <si>
    <t>Njenga John</t>
  </si>
  <si>
    <t>22288903</t>
  </si>
  <si>
    <t>724760939</t>
  </si>
  <si>
    <t>Githofokoni</t>
  </si>
  <si>
    <t>Gathaiti</t>
  </si>
  <si>
    <t>KE-KIA-1805-23068</t>
  </si>
  <si>
    <t>Wairimu Susan</t>
  </si>
  <si>
    <t>3366804</t>
  </si>
  <si>
    <t>712985299</t>
  </si>
  <si>
    <t>Githoya</t>
  </si>
  <si>
    <t>KE-KIA-1804-23069</t>
  </si>
  <si>
    <t>Kogi Patrick Charcles</t>
  </si>
  <si>
    <t>8050904</t>
  </si>
  <si>
    <t>727301272</t>
  </si>
  <si>
    <t>Kabuthi</t>
  </si>
  <si>
    <t>KE-MUR-1901-24916</t>
  </si>
  <si>
    <t>Kinuthia Julius Kimani</t>
  </si>
  <si>
    <t>7339307</t>
  </si>
  <si>
    <t>0713243988</t>
  </si>
  <si>
    <t>725008705</t>
  </si>
  <si>
    <t>KE-MUR-1812-24915</t>
  </si>
  <si>
    <t>Mwangi Juliah Wangui</t>
  </si>
  <si>
    <t>721983645</t>
  </si>
  <si>
    <t>722968847</t>
  </si>
  <si>
    <t>Mureru</t>
  </si>
  <si>
    <t>KE-KIA-1908-26822</t>
  </si>
  <si>
    <t>Kamau Allan Ngure</t>
  </si>
  <si>
    <t>20858794</t>
  </si>
  <si>
    <t>254792745591</t>
  </si>
  <si>
    <t>Ngoigwa</t>
  </si>
  <si>
    <t>713376874</t>
  </si>
  <si>
    <t>KE-KIA-1908-26823</t>
  </si>
  <si>
    <t>12th August,2019</t>
  </si>
  <si>
    <t>Kamau David</t>
  </si>
  <si>
    <t>32003071</t>
  </si>
  <si>
    <t>254722464152</t>
  </si>
  <si>
    <t>KE-KIA-1908-26804</t>
  </si>
  <si>
    <t>Kimani Stanley Kiaria</t>
  </si>
  <si>
    <t>795077</t>
  </si>
  <si>
    <t>254720124276</t>
  </si>
  <si>
    <t>KE-KIA-1912-30054</t>
  </si>
  <si>
    <t>Mwangi Jane Nyangahu</t>
  </si>
  <si>
    <t>12524483</t>
  </si>
  <si>
    <t>725448596</t>
  </si>
  <si>
    <t>254725448596</t>
  </si>
  <si>
    <t>KE-KIA-1612-17514</t>
  </si>
  <si>
    <t>Philp Kamau Gakibe</t>
  </si>
  <si>
    <t>2570413</t>
  </si>
  <si>
    <t>722340683</t>
  </si>
  <si>
    <t>Githarururu</t>
  </si>
  <si>
    <t>KE-KIA-1607-17531</t>
  </si>
  <si>
    <t>Samuel Njau Njunguna</t>
  </si>
  <si>
    <t>4297747</t>
  </si>
  <si>
    <t>721678832</t>
  </si>
  <si>
    <t>Ndithini</t>
  </si>
  <si>
    <t>KE-MUR-1612-17411</t>
  </si>
  <si>
    <t>Ezekiah Kimani Ngekenya</t>
  </si>
  <si>
    <t>7545121</t>
  </si>
  <si>
    <t>72444950</t>
  </si>
  <si>
    <t>Kenol</t>
  </si>
  <si>
    <t>KE-MUR-1708-18048</t>
  </si>
  <si>
    <t>Mburu Rosemary Wanjiku</t>
  </si>
  <si>
    <t>200941</t>
  </si>
  <si>
    <t>722129328</t>
  </si>
  <si>
    <t>Machengecha</t>
  </si>
  <si>
    <t>KE-MUR-1809-23072</t>
  </si>
  <si>
    <t>Muiruri Lucy Njeri</t>
  </si>
  <si>
    <t>1354012</t>
  </si>
  <si>
    <t>713231706</t>
  </si>
  <si>
    <t>Kanguindi</t>
  </si>
  <si>
    <t>KE-THA-1812-26010</t>
  </si>
  <si>
    <t>Bernard Micheki Mugo</t>
  </si>
  <si>
    <t>4419367</t>
  </si>
  <si>
    <t>726627822</t>
  </si>
  <si>
    <t>727940729</t>
  </si>
  <si>
    <t>723456787</t>
  </si>
  <si>
    <t>KE-MUR-1810-24900</t>
  </si>
  <si>
    <t>Kimani Review.Dr.Julius Karanja</t>
  </si>
  <si>
    <t>2302205</t>
  </si>
  <si>
    <t>0721639170</t>
  </si>
  <si>
    <t>Kameingua</t>
  </si>
  <si>
    <t>KE-KIA-1905-27176</t>
  </si>
  <si>
    <t>Njoroge Margaret Waithera</t>
  </si>
  <si>
    <t>11098260</t>
  </si>
  <si>
    <t>254720962075</t>
  </si>
  <si>
    <t>KE-NYE-1810-024630</t>
  </si>
  <si>
    <t>Wahome Salome W</t>
  </si>
  <si>
    <t>254723735144</t>
  </si>
  <si>
    <t>Mburu</t>
  </si>
  <si>
    <t>KE-NAI-1810-23243</t>
  </si>
  <si>
    <t>Asamba Paul Paul</t>
  </si>
  <si>
    <t>720959384</t>
  </si>
  <si>
    <t>Karen</t>
  </si>
  <si>
    <t>Mbuthia</t>
  </si>
  <si>
    <t>254735822461</t>
  </si>
  <si>
    <t>KE-KIA-1809-23234</t>
  </si>
  <si>
    <t>Mumbi Anastasia</t>
  </si>
  <si>
    <t>24036685</t>
  </si>
  <si>
    <t>0702445757</t>
  </si>
  <si>
    <t>726883926</t>
  </si>
  <si>
    <t>KE-NAN-1802-27821</t>
  </si>
  <si>
    <t>Chepkoech Jane</t>
  </si>
  <si>
    <t>20260921</t>
  </si>
  <si>
    <t>781596831</t>
  </si>
  <si>
    <t>714451551</t>
  </si>
  <si>
    <t>Mercy Jeruto</t>
  </si>
  <si>
    <t>Mercy Cheruto</t>
  </si>
  <si>
    <t>723034426</t>
  </si>
  <si>
    <t>KE-NAN-1808-024568</t>
  </si>
  <si>
    <t>Lagat Emily</t>
  </si>
  <si>
    <t>5595990</t>
  </si>
  <si>
    <t>700091814</t>
  </si>
  <si>
    <t>KE-NAN-1810-024561</t>
  </si>
  <si>
    <t>Jeptoo Jackline</t>
  </si>
  <si>
    <t>26594336</t>
  </si>
  <si>
    <t>723513776</t>
  </si>
  <si>
    <t>Tindiret</t>
  </si>
  <si>
    <t>Simon Kiprop</t>
  </si>
  <si>
    <t>KE-NAN-1711-024574</t>
  </si>
  <si>
    <t>Too Rebby</t>
  </si>
  <si>
    <t>11780885</t>
  </si>
  <si>
    <t>712097806</t>
  </si>
  <si>
    <t>736037405</t>
  </si>
  <si>
    <t>KE-NAN-1801-024591</t>
  </si>
  <si>
    <t>23rd November,2017</t>
  </si>
  <si>
    <t>Cheres Alice</t>
  </si>
  <si>
    <t>3861888</t>
  </si>
  <si>
    <t>714511442</t>
  </si>
  <si>
    <t>KE-NAN-1802-024581</t>
  </si>
  <si>
    <t>Chesondin Christine</t>
  </si>
  <si>
    <t>5569121</t>
  </si>
  <si>
    <t>707121856</t>
  </si>
  <si>
    <t>721236779</t>
  </si>
  <si>
    <t>KE-NAN-1711-24553</t>
  </si>
  <si>
    <t>13th November,2017</t>
  </si>
  <si>
    <t>Gladys Jelimo</t>
  </si>
  <si>
    <t>25764294</t>
  </si>
  <si>
    <t>725888331</t>
  </si>
  <si>
    <t>KE-KIA-1707-20077</t>
  </si>
  <si>
    <t>21st July,2017</t>
  </si>
  <si>
    <t>Kimani Mary Ngoiri</t>
  </si>
  <si>
    <t>16121607</t>
  </si>
  <si>
    <t>729937205</t>
  </si>
  <si>
    <t>Michael</t>
  </si>
  <si>
    <t>KE-KIA-1707-20088</t>
  </si>
  <si>
    <t>Nyanjui Lawrence Kimani</t>
  </si>
  <si>
    <t>10254586</t>
  </si>
  <si>
    <t>72196354</t>
  </si>
  <si>
    <t>KE-NYA-1707-18879</t>
  </si>
  <si>
    <t>Kamunge Sarah Wairimu</t>
  </si>
  <si>
    <t>13799685</t>
  </si>
  <si>
    <t>714194888</t>
  </si>
  <si>
    <t>Oljororok</t>
  </si>
  <si>
    <t>Michael Chege</t>
  </si>
  <si>
    <t>KE-NYA-1611-21577</t>
  </si>
  <si>
    <t>Gathigi Daniel Kimani</t>
  </si>
  <si>
    <t>21598185</t>
  </si>
  <si>
    <t>722225985</t>
  </si>
  <si>
    <t>KE-LAI-1709-21586</t>
  </si>
  <si>
    <t>Mbuthia Daniel Nguyo</t>
  </si>
  <si>
    <t>710982965</t>
  </si>
  <si>
    <t>Nyambugichi</t>
  </si>
  <si>
    <t>705914333</t>
  </si>
  <si>
    <t>KE-LAI-1709-21585</t>
  </si>
  <si>
    <t>Waturu Peter Mwangi</t>
  </si>
  <si>
    <t>12774104</t>
  </si>
  <si>
    <t>722457654</t>
  </si>
  <si>
    <t>KE-NYA-1701-18880</t>
  </si>
  <si>
    <t>Mungai Anthony Mungai</t>
  </si>
  <si>
    <t>700362899</t>
  </si>
  <si>
    <t>KE-KAJ-1706-22525</t>
  </si>
  <si>
    <t>Nurwa Joseph Ngugi</t>
  </si>
  <si>
    <t>497475</t>
  </si>
  <si>
    <t>725373070</t>
  </si>
  <si>
    <t>Michael Gitau</t>
  </si>
  <si>
    <t>KE-KAJ-1612-22593</t>
  </si>
  <si>
    <t>Mueni Serah</t>
  </si>
  <si>
    <t>23901059</t>
  </si>
  <si>
    <t>719568317</t>
  </si>
  <si>
    <t>KE-KIA-1908-27188</t>
  </si>
  <si>
    <t>Gachoka Lucy Mwende</t>
  </si>
  <si>
    <t>4300232</t>
  </si>
  <si>
    <t>254711707546</t>
  </si>
  <si>
    <t>Michael Munuve</t>
  </si>
  <si>
    <t>705862690</t>
  </si>
  <si>
    <t>KE-KIA-1908-27190</t>
  </si>
  <si>
    <t>28th August,2019</t>
  </si>
  <si>
    <t>Njoroge Joseph Kariuki</t>
  </si>
  <si>
    <t>728386724</t>
  </si>
  <si>
    <t>KE-KIA-1908-27191</t>
  </si>
  <si>
    <t>Waruguru Jacinta</t>
  </si>
  <si>
    <t>721311751</t>
  </si>
  <si>
    <t>KE-KIA-2001-28652</t>
  </si>
  <si>
    <t>30th January,2020</t>
  </si>
  <si>
    <t>Muchiri John</t>
  </si>
  <si>
    <t>22278430</t>
  </si>
  <si>
    <t>724214551</t>
  </si>
  <si>
    <t>715256300</t>
  </si>
  <si>
    <t>KE-KIA-1911-27195</t>
  </si>
  <si>
    <t>Chege Teresia Njeri</t>
  </si>
  <si>
    <t>727496225</t>
  </si>
  <si>
    <t>254705862690</t>
  </si>
  <si>
    <t>KE-KIA-1911-27197</t>
  </si>
  <si>
    <t>Mwaura Simon Chege</t>
  </si>
  <si>
    <t>3110261</t>
  </si>
  <si>
    <t>254721987210</t>
  </si>
  <si>
    <t>KE-KIA-1907-28818</t>
  </si>
  <si>
    <t>Kamatu Albert</t>
  </si>
  <si>
    <t>20014598</t>
  </si>
  <si>
    <t>254702299615</t>
  </si>
  <si>
    <t>Kwihota</t>
  </si>
  <si>
    <t>KE-KIA-1905-027767</t>
  </si>
  <si>
    <t>10th May,2019</t>
  </si>
  <si>
    <t>Wambui Ann</t>
  </si>
  <si>
    <t>254723499904</t>
  </si>
  <si>
    <t>King'Eero</t>
  </si>
  <si>
    <t>KE-KIA-1910-27196</t>
  </si>
  <si>
    <t>29th October,2019</t>
  </si>
  <si>
    <t>Mburu Martin</t>
  </si>
  <si>
    <t>722748403</t>
  </si>
  <si>
    <t>KE-KIA-1910-27194</t>
  </si>
  <si>
    <t>Kungu Rose</t>
  </si>
  <si>
    <t>11802991</t>
  </si>
  <si>
    <t>722812521</t>
  </si>
  <si>
    <t>720534364</t>
  </si>
  <si>
    <t>KE-KIA-2007-0816</t>
  </si>
  <si>
    <t>24th June,2020</t>
  </si>
  <si>
    <t>Osman Shaban</t>
  </si>
  <si>
    <t>254798382014</t>
  </si>
  <si>
    <t>Eden Ville</t>
  </si>
  <si>
    <t>KE-KIA-2007-0817</t>
  </si>
  <si>
    <t>16th July,2020</t>
  </si>
  <si>
    <t>Wambui Margaret</t>
  </si>
  <si>
    <t>722346623</t>
  </si>
  <si>
    <t>KE-KIA-2005-0814</t>
  </si>
  <si>
    <t>Maina Mwangi</t>
  </si>
  <si>
    <t>0439037</t>
  </si>
  <si>
    <t>254722610870</t>
  </si>
  <si>
    <t>Ngoingwa</t>
  </si>
  <si>
    <t>KE-KIA-2003-30051</t>
  </si>
  <si>
    <t>Wamanya Andrew</t>
  </si>
  <si>
    <t>24780622</t>
  </si>
  <si>
    <t>KE-KIA-2005-0815</t>
  </si>
  <si>
    <t>22nd May,2020</t>
  </si>
  <si>
    <t>Githongo Henry Githuku</t>
  </si>
  <si>
    <t>4922338</t>
  </si>
  <si>
    <t>714078897</t>
  </si>
  <si>
    <t>KE-KIA-1908-27187</t>
  </si>
  <si>
    <t>Gituku Jedida Wakonyo</t>
  </si>
  <si>
    <t>11705186</t>
  </si>
  <si>
    <t>254723117752</t>
  </si>
  <si>
    <t>KE-KIA-2007-28655</t>
  </si>
  <si>
    <t>Zabibu Centre (Plant1)</t>
  </si>
  <si>
    <t>254722707492</t>
  </si>
  <si>
    <t>KE-KIA-2007-28656</t>
  </si>
  <si>
    <t>12th May,2020</t>
  </si>
  <si>
    <t>Zabibu Centre (Plant2)</t>
  </si>
  <si>
    <t>KE-NAI-2007-28658</t>
  </si>
  <si>
    <t>Musa Halima</t>
  </si>
  <si>
    <t>13880558</t>
  </si>
  <si>
    <t>254722788652</t>
  </si>
  <si>
    <t>Tasia</t>
  </si>
  <si>
    <t>705762690</t>
  </si>
  <si>
    <t>KE-KIA-2001-28653</t>
  </si>
  <si>
    <t>11th December,2019</t>
  </si>
  <si>
    <t>Kamau Christopher</t>
  </si>
  <si>
    <t>711179700</t>
  </si>
  <si>
    <t>7</t>
  </si>
  <si>
    <t>KE-KAJ-2003-28654</t>
  </si>
  <si>
    <t>4th March,2020</t>
  </si>
  <si>
    <t>Ireri Boniface Ngari</t>
  </si>
  <si>
    <t>9291182</t>
  </si>
  <si>
    <t>254725347734</t>
  </si>
  <si>
    <t>Leiser Hill</t>
  </si>
  <si>
    <t>KE-SIA-2105-29001</t>
  </si>
  <si>
    <t>Philister Okello Atieno</t>
  </si>
  <si>
    <t>11438936</t>
  </si>
  <si>
    <t>0720345040</t>
  </si>
  <si>
    <t>0721467750</t>
  </si>
  <si>
    <t>Luhano</t>
  </si>
  <si>
    <t>Muyare</t>
  </si>
  <si>
    <t>KE-MUR-1706-27734</t>
  </si>
  <si>
    <t>Muiru Hssbon</t>
  </si>
  <si>
    <t>722443776</t>
  </si>
  <si>
    <t>Moses</t>
  </si>
  <si>
    <t>KE-MUR-1706-20078</t>
  </si>
  <si>
    <t>30th June,2017</t>
  </si>
  <si>
    <t>Mwangi Mary Wanjiru</t>
  </si>
  <si>
    <t>3091118</t>
  </si>
  <si>
    <t>724601862</t>
  </si>
  <si>
    <t>KE-NYE-1704-20082</t>
  </si>
  <si>
    <t>Mwangi John</t>
  </si>
  <si>
    <t>1808934</t>
  </si>
  <si>
    <t>722649630</t>
  </si>
  <si>
    <t>KE-MUR-1612-20089</t>
  </si>
  <si>
    <t>Ezekiel Esther Waithera</t>
  </si>
  <si>
    <t>2004856</t>
  </si>
  <si>
    <t>719644388</t>
  </si>
  <si>
    <t>KE-MUR-1911-25962</t>
  </si>
  <si>
    <t>Kinyanjui Magdalene</t>
  </si>
  <si>
    <t>13703996</t>
  </si>
  <si>
    <t>254723789558</t>
  </si>
  <si>
    <t>Mamboromoko</t>
  </si>
  <si>
    <t>KE-KIA-1802-18692</t>
  </si>
  <si>
    <t>Kimani Laurence K</t>
  </si>
  <si>
    <t>22487633</t>
  </si>
  <si>
    <t>723084487</t>
  </si>
  <si>
    <t>Kiringiti</t>
  </si>
  <si>
    <t>Mourice Mbai</t>
  </si>
  <si>
    <t>722623368</t>
  </si>
  <si>
    <t>KE-NYE-1607-15973</t>
  </si>
  <si>
    <t>James Gacheche Waweru</t>
  </si>
  <si>
    <t>3214940</t>
  </si>
  <si>
    <t>721290618</t>
  </si>
  <si>
    <t>KE-MUR-1805-20798</t>
  </si>
  <si>
    <t>Maina Joyce Muringo</t>
  </si>
  <si>
    <t>16097056</t>
  </si>
  <si>
    <t>721966388</t>
  </si>
  <si>
    <t>714877715</t>
  </si>
  <si>
    <t>Kigetuini</t>
  </si>
  <si>
    <t>KE-NYE-1804-20797</t>
  </si>
  <si>
    <t>Mutahi Mwangi</t>
  </si>
  <si>
    <t>72458316</t>
  </si>
  <si>
    <t>724583160</t>
  </si>
  <si>
    <t>Mweru</t>
  </si>
  <si>
    <t>KE-KIR-1809-20804</t>
  </si>
  <si>
    <t>Kafage Christopher Kinyua</t>
  </si>
  <si>
    <t>23061417</t>
  </si>
  <si>
    <t>708917250</t>
  </si>
  <si>
    <t>KE-NYE-1610-14731</t>
  </si>
  <si>
    <t>11th September,2016</t>
  </si>
  <si>
    <t>John B Kaguru</t>
  </si>
  <si>
    <t>726663651</t>
  </si>
  <si>
    <t>Ihuririo</t>
  </si>
  <si>
    <t>KE-NYE-1512-15531</t>
  </si>
  <si>
    <t>9th November,2015</t>
  </si>
  <si>
    <t>29th December,2015</t>
  </si>
  <si>
    <t>Philip Nginga Macharia</t>
  </si>
  <si>
    <t>1074342</t>
  </si>
  <si>
    <t>723629649</t>
  </si>
  <si>
    <t>715519321</t>
  </si>
  <si>
    <t>KE-NYE-1801-27871</t>
  </si>
  <si>
    <t>Nakweya Elisabeth Wamaitha</t>
  </si>
  <si>
    <t>3614923</t>
  </si>
  <si>
    <t>722886009</t>
  </si>
  <si>
    <t>KE-NYE-1801-27872</t>
  </si>
  <si>
    <t>Kago Salome Wairimu</t>
  </si>
  <si>
    <t>5506792</t>
  </si>
  <si>
    <t>721220580</t>
  </si>
  <si>
    <t>Mukurweini East</t>
  </si>
  <si>
    <t>Gathea</t>
  </si>
  <si>
    <t>KE-NYE-1807-20795</t>
  </si>
  <si>
    <t>Chalres Mwangi Mbogo</t>
  </si>
  <si>
    <t>1217066</t>
  </si>
  <si>
    <t>727523565</t>
  </si>
  <si>
    <t>7704523565</t>
  </si>
  <si>
    <t>Munungaini</t>
  </si>
  <si>
    <t>KE-NYE-1802-20796</t>
  </si>
  <si>
    <t>Murithi Stephen Wachira</t>
  </si>
  <si>
    <t>13884210</t>
  </si>
  <si>
    <t>721219409</t>
  </si>
  <si>
    <t>722140855</t>
  </si>
  <si>
    <t>KE-NYE-1811-25848</t>
  </si>
  <si>
    <t>Muchiri Rosemary Njeri</t>
  </si>
  <si>
    <t>13319059</t>
  </si>
  <si>
    <t>720747650</t>
  </si>
  <si>
    <t>720818585</t>
  </si>
  <si>
    <t>KE-EMB-2004-28055</t>
  </si>
  <si>
    <t>Njeru Mark</t>
  </si>
  <si>
    <t>22833351</t>
  </si>
  <si>
    <t>254723662328</t>
  </si>
  <si>
    <t>KE-MER-1512-15619</t>
  </si>
  <si>
    <t>Rose Wachira</t>
  </si>
  <si>
    <t>721474957</t>
  </si>
  <si>
    <t>KE-NYE-1612-14340</t>
  </si>
  <si>
    <t>Evans Wachira Gitimu</t>
  </si>
  <si>
    <t>3214173</t>
  </si>
  <si>
    <t>721555268</t>
  </si>
  <si>
    <t>KE-NYE-1708-20789</t>
  </si>
  <si>
    <t>Kinyua Margaret Wanjiku</t>
  </si>
  <si>
    <t>10088128</t>
  </si>
  <si>
    <t>722633137</t>
  </si>
  <si>
    <t>Mutathini</t>
  </si>
  <si>
    <t>KE-KIR-1704-20777</t>
  </si>
  <si>
    <t>8th March,2017</t>
  </si>
  <si>
    <t>Gachua Anne Mary Wangui</t>
  </si>
  <si>
    <t>1912538</t>
  </si>
  <si>
    <t>724630284</t>
  </si>
  <si>
    <t>Kiano</t>
  </si>
  <si>
    <t>KE-NYE-1902-25851</t>
  </si>
  <si>
    <t>Mathenge Lydia Wamuyu</t>
  </si>
  <si>
    <t>254720258377</t>
  </si>
  <si>
    <t>KE-NYE-1905-25856</t>
  </si>
  <si>
    <t>Mambo Grace Nyawira</t>
  </si>
  <si>
    <t>37036832</t>
  </si>
  <si>
    <t>254722572575</t>
  </si>
  <si>
    <t>KE-NYE-1906-25857</t>
  </si>
  <si>
    <t>2nd June,2019</t>
  </si>
  <si>
    <t>Ndegwa Charles Kabui</t>
  </si>
  <si>
    <t>0722467599</t>
  </si>
  <si>
    <t>KE-LAI-1602-15974</t>
  </si>
  <si>
    <t>Gladys Mirigo Gichine</t>
  </si>
  <si>
    <t>7668630</t>
  </si>
  <si>
    <t>726052495</t>
  </si>
  <si>
    <t>Ngombeti</t>
  </si>
  <si>
    <t>KE-NYE-1608-16942</t>
  </si>
  <si>
    <t>Joseph Maina Mwangi</t>
  </si>
  <si>
    <t>3159257</t>
  </si>
  <si>
    <t>722767921</t>
  </si>
  <si>
    <t>Kimwangi</t>
  </si>
  <si>
    <t>Cheru</t>
  </si>
  <si>
    <t>KE-KIR-1709-20790</t>
  </si>
  <si>
    <t>Wanyiri Daniel Wanjau</t>
  </si>
  <si>
    <t>36481901</t>
  </si>
  <si>
    <t>712658765</t>
  </si>
  <si>
    <t>KE-NYE-1906-25859</t>
  </si>
  <si>
    <t>Maina Wilfred Kibui</t>
  </si>
  <si>
    <t>22862365</t>
  </si>
  <si>
    <t>0721208287</t>
  </si>
  <si>
    <t>720227275</t>
  </si>
  <si>
    <t>KE-NYE-1808-20801</t>
  </si>
  <si>
    <t>Kiboi Wangari Lucy</t>
  </si>
  <si>
    <t>11318823</t>
  </si>
  <si>
    <t>728939887</t>
  </si>
  <si>
    <t>712690952</t>
  </si>
  <si>
    <t>KE-NYE-1512-15972</t>
  </si>
  <si>
    <t>Samuel Waweru</t>
  </si>
  <si>
    <t>999360</t>
  </si>
  <si>
    <t>725146060</t>
  </si>
  <si>
    <t>KE-NAK-1611-16855</t>
  </si>
  <si>
    <t>James Ngugi Kinyanjui</t>
  </si>
  <si>
    <t>493606</t>
  </si>
  <si>
    <t>710345848</t>
  </si>
  <si>
    <t>Rugongo</t>
  </si>
  <si>
    <t>KE-BOM-2201-26354</t>
  </si>
  <si>
    <t>Langat Anthony</t>
  </si>
  <si>
    <t>21900824</t>
  </si>
  <si>
    <t>0728364360</t>
  </si>
  <si>
    <t>0717358919</t>
  </si>
  <si>
    <t>Sagatet</t>
  </si>
  <si>
    <t>KE-BOM-2103-26346</t>
  </si>
  <si>
    <t>Kiguru Andrew</t>
  </si>
  <si>
    <t>254723823429</t>
  </si>
  <si>
    <t>Chemagel</t>
  </si>
  <si>
    <t>KE-BOM-2009-26632</t>
  </si>
  <si>
    <t>19th September,2020</t>
  </si>
  <si>
    <t>Kirui Peter</t>
  </si>
  <si>
    <t>240256405</t>
  </si>
  <si>
    <t>254726720641</t>
  </si>
  <si>
    <t>Kagasik</t>
  </si>
  <si>
    <t>KE-BOM-2012-27965</t>
  </si>
  <si>
    <t>26th December,2020</t>
  </si>
  <si>
    <t>Kirui Daudi</t>
  </si>
  <si>
    <t>24456280</t>
  </si>
  <si>
    <t>254723569334</t>
  </si>
  <si>
    <t>Mogoiywet</t>
  </si>
  <si>
    <t>KE-KWA-1612-22579</t>
  </si>
  <si>
    <t>Diyo Patrick Njole</t>
  </si>
  <si>
    <t>6733021</t>
  </si>
  <si>
    <t>722589428</t>
  </si>
  <si>
    <t>Dunguni</t>
  </si>
  <si>
    <t>Muyaona Ndegwa</t>
  </si>
  <si>
    <t>KE-MUR-1710-18791</t>
  </si>
  <si>
    <t>5th October,2017</t>
  </si>
  <si>
    <t>Kahora Jeremiah Mwaura</t>
  </si>
  <si>
    <t>12759367</t>
  </si>
  <si>
    <t>72361463</t>
  </si>
  <si>
    <t>723614634</t>
  </si>
  <si>
    <t>712114589</t>
  </si>
  <si>
    <t>KE-MAK-2208-31032</t>
  </si>
  <si>
    <t>29th August,2022</t>
  </si>
  <si>
    <t>Muteti Josephine</t>
  </si>
  <si>
    <t>9018378</t>
  </si>
  <si>
    <t>0720306385</t>
  </si>
  <si>
    <t>Kiimakiu</t>
  </si>
  <si>
    <t>Kautandini</t>
  </si>
  <si>
    <t>KE-KWA-2009-29268</t>
  </si>
  <si>
    <t>Guni Mbeyu Mtego</t>
  </si>
  <si>
    <t>29950687</t>
  </si>
  <si>
    <t>702091215</t>
  </si>
  <si>
    <t>Marenje</t>
  </si>
  <si>
    <t>KE-MAC-2205-30075</t>
  </si>
  <si>
    <t>19th April,2022</t>
  </si>
  <si>
    <t>Mwei Dickson Mutinda</t>
  </si>
  <si>
    <t>8427398</t>
  </si>
  <si>
    <t>0742701013</t>
  </si>
  <si>
    <t>0722672550</t>
  </si>
  <si>
    <t>Kwakatheke</t>
  </si>
  <si>
    <t>KE-MOM-2007-25742</t>
  </si>
  <si>
    <t>Mchula Abdullatif Mohammed</t>
  </si>
  <si>
    <t>04234567</t>
  </si>
  <si>
    <t>254726615567</t>
  </si>
  <si>
    <t>780605040</t>
  </si>
  <si>
    <t>Olienda</t>
  </si>
  <si>
    <t>Mwayona ndegwa</t>
  </si>
  <si>
    <t>KE-KIL-2009-29269</t>
  </si>
  <si>
    <t>Mombasa Cement</t>
  </si>
  <si>
    <t>3123567</t>
  </si>
  <si>
    <t>254718917504</t>
  </si>
  <si>
    <t>Takaungu</t>
  </si>
  <si>
    <t>72</t>
  </si>
  <si>
    <t>KE-MER-2109-27068</t>
  </si>
  <si>
    <t>3rd September,2021</t>
  </si>
  <si>
    <t>Kirunja David Mwebia</t>
  </si>
  <si>
    <t>7743055</t>
  </si>
  <si>
    <t>254114636533</t>
  </si>
  <si>
    <t>254726266599</t>
  </si>
  <si>
    <t>Mwiti ndubi</t>
  </si>
  <si>
    <t>KE-NYA-1708-18363</t>
  </si>
  <si>
    <t>Kariuki Samy Mwangi</t>
  </si>
  <si>
    <t>5777471</t>
  </si>
  <si>
    <t>711857052</t>
  </si>
  <si>
    <t>Ex-Ndaya</t>
  </si>
  <si>
    <t>Mwiyoi David</t>
  </si>
  <si>
    <t>254726918324</t>
  </si>
  <si>
    <t>KE-EMB-1707-23136</t>
  </si>
  <si>
    <t>Kariuki Victoria Muthoni</t>
  </si>
  <si>
    <t>34546972</t>
  </si>
  <si>
    <t>+254702857022</t>
  </si>
  <si>
    <t>Nderitu</t>
  </si>
  <si>
    <t>787552346</t>
  </si>
  <si>
    <t>KE-EMB-1610-23135</t>
  </si>
  <si>
    <t>Ndwiga Nicasio Murimi</t>
  </si>
  <si>
    <t>25592961</t>
  </si>
  <si>
    <t>+254711190062</t>
  </si>
  <si>
    <t>KE-NYE-1611-16628</t>
  </si>
  <si>
    <t>3rd October,2016</t>
  </si>
  <si>
    <t>Joan Njagi</t>
  </si>
  <si>
    <t>1107583</t>
  </si>
  <si>
    <t>722502781</t>
  </si>
  <si>
    <t>Ndima renewable Energy</t>
  </si>
  <si>
    <t>705921611</t>
  </si>
  <si>
    <t>KE-NAK-1910-25670</t>
  </si>
  <si>
    <t>Koech Chemutai Bicothy</t>
  </si>
  <si>
    <t>23296733</t>
  </si>
  <si>
    <t>0791910477</t>
  </si>
  <si>
    <t>728921247</t>
  </si>
  <si>
    <t>Kipkoris</t>
  </si>
  <si>
    <t>722797711</t>
  </si>
  <si>
    <t>KE-NAK-1910-25669</t>
  </si>
  <si>
    <t>6th June,2019</t>
  </si>
  <si>
    <t>Torongei Joel</t>
  </si>
  <si>
    <t>0724305182</t>
  </si>
  <si>
    <t>727640524</t>
  </si>
  <si>
    <t>KE-KER-1910-25195</t>
  </si>
  <si>
    <t>Mabwai Richard</t>
  </si>
  <si>
    <t>0722621942</t>
  </si>
  <si>
    <t>740923521</t>
  </si>
  <si>
    <t>Kiletye</t>
  </si>
  <si>
    <t>KE-KER-1910-25194</t>
  </si>
  <si>
    <t>Limo Benard</t>
  </si>
  <si>
    <t>0727079737</t>
  </si>
  <si>
    <t>72101221889</t>
  </si>
  <si>
    <t>Chepsir</t>
  </si>
  <si>
    <t>KE-UAS-2009-26479</t>
  </si>
  <si>
    <t>16th September,2020</t>
  </si>
  <si>
    <t>Salina Thuku</t>
  </si>
  <si>
    <t>254721330287</t>
  </si>
  <si>
    <t>Seiyot~sumbeiywet B</t>
  </si>
  <si>
    <t>KE-UAS-2011-26480</t>
  </si>
  <si>
    <t>Eunice Jemutai</t>
  </si>
  <si>
    <t>254722466597</t>
  </si>
  <si>
    <t>KE-UAS-2008-26475</t>
  </si>
  <si>
    <t>Alex Kogo Cheluget</t>
  </si>
  <si>
    <t>254723936863</t>
  </si>
  <si>
    <t>Aturei tuiyo</t>
  </si>
  <si>
    <t>KE-UAS-2009-26474</t>
  </si>
  <si>
    <t>Joshua Koech</t>
  </si>
  <si>
    <t>254721236399</t>
  </si>
  <si>
    <t>Ndoroto</t>
  </si>
  <si>
    <t>KE-UAS-2201-29706</t>
  </si>
  <si>
    <t>Kiragu David</t>
  </si>
  <si>
    <t>254727330904</t>
  </si>
  <si>
    <t>KE-UAS-2202-29704</t>
  </si>
  <si>
    <t>13th December,2021</t>
  </si>
  <si>
    <t>Margaret Arusei</t>
  </si>
  <si>
    <t>0702449886</t>
  </si>
  <si>
    <t>Shirika</t>
  </si>
  <si>
    <t>KE-NAN-1703-27732</t>
  </si>
  <si>
    <t>Magut Isaac</t>
  </si>
  <si>
    <t>4567826</t>
  </si>
  <si>
    <t>722388717</t>
  </si>
  <si>
    <t>Kabutie</t>
  </si>
  <si>
    <t>KE-NAN-1708-19978</t>
  </si>
  <si>
    <t>Grace Jeptoo</t>
  </si>
  <si>
    <t>3259718</t>
  </si>
  <si>
    <t>700617978</t>
  </si>
  <si>
    <t>Tamboiyo</t>
  </si>
  <si>
    <t>KE-NYE-1805-19985</t>
  </si>
  <si>
    <t>Mathaiya John Kabila</t>
  </si>
  <si>
    <t>729801205</t>
  </si>
  <si>
    <t>KE-NYE-1801-19984</t>
  </si>
  <si>
    <t>Kinyua Alfred Mwangi</t>
  </si>
  <si>
    <t>722303716</t>
  </si>
  <si>
    <t>Konyo</t>
  </si>
  <si>
    <t>KE-NYE-1802-19983</t>
  </si>
  <si>
    <t>Mwaniki Peter</t>
  </si>
  <si>
    <t>722443683</t>
  </si>
  <si>
    <t>722443983</t>
  </si>
  <si>
    <t>Ndima</t>
  </si>
  <si>
    <t>KE-UAS-1612-17451</t>
  </si>
  <si>
    <t>Joan Biwott</t>
  </si>
  <si>
    <t>12030444</t>
  </si>
  <si>
    <t>725461290</t>
  </si>
  <si>
    <t>Mailu Nne</t>
  </si>
  <si>
    <t>KE-NAN-1709-19976</t>
  </si>
  <si>
    <t>Suge Baruk</t>
  </si>
  <si>
    <t>722840692</t>
  </si>
  <si>
    <t>254722797711</t>
  </si>
  <si>
    <t>KE-UAS-1805-27911</t>
  </si>
  <si>
    <t>Jonathan Too Cheruiyot</t>
  </si>
  <si>
    <t>30470514</t>
  </si>
  <si>
    <t>721223630</t>
  </si>
  <si>
    <t>KE-TRA-1808-17569</t>
  </si>
  <si>
    <t>Nyongesa Rose</t>
  </si>
  <si>
    <t>722939156</t>
  </si>
  <si>
    <t>Wekhonye</t>
  </si>
  <si>
    <t>Wehoye</t>
  </si>
  <si>
    <t>KE-UAS-1902-24797</t>
  </si>
  <si>
    <t>Tarus Gabriel Kipchirchir</t>
  </si>
  <si>
    <t>722922314</t>
  </si>
  <si>
    <t>721948721</t>
  </si>
  <si>
    <t>Kapsaret</t>
  </si>
  <si>
    <t>KE-UAS-1902-24798</t>
  </si>
  <si>
    <t>Tenai Salome Cherono</t>
  </si>
  <si>
    <t>254722115805</t>
  </si>
  <si>
    <t>KE-UAS-1902-24799</t>
  </si>
  <si>
    <t>Lagat Gabriel Kosgei</t>
  </si>
  <si>
    <t>721586472</t>
  </si>
  <si>
    <t>KE-UAS-2101-26477</t>
  </si>
  <si>
    <t>12th December,2020</t>
  </si>
  <si>
    <t>William Kirwa</t>
  </si>
  <si>
    <t>751994701</t>
  </si>
  <si>
    <t>254751994701</t>
  </si>
  <si>
    <t>KE-UAS-2103-29705</t>
  </si>
  <si>
    <t>17th March,2021</t>
  </si>
  <si>
    <t>Emily Mining</t>
  </si>
  <si>
    <t>254722909039</t>
  </si>
  <si>
    <t>KE-UAS-2011-26481</t>
  </si>
  <si>
    <t>10th September,2020</t>
  </si>
  <si>
    <t>19th November,2020</t>
  </si>
  <si>
    <t>Loice Kiriswo</t>
  </si>
  <si>
    <t>718699998</t>
  </si>
  <si>
    <t>254718699998</t>
  </si>
  <si>
    <t>Kileges</t>
  </si>
  <si>
    <t>KE-TRA-2102-26484</t>
  </si>
  <si>
    <t>7th January,2021</t>
  </si>
  <si>
    <t>Kwetu Nyumbani Children'S Home</t>
  </si>
  <si>
    <t>254731195584</t>
  </si>
  <si>
    <t>254720956107</t>
  </si>
  <si>
    <t>Mell farm</t>
  </si>
  <si>
    <t>KE-NAN-2103-26494</t>
  </si>
  <si>
    <t>Nemiah Sareto</t>
  </si>
  <si>
    <t>254791580899</t>
  </si>
  <si>
    <t>Mogobich</t>
  </si>
  <si>
    <t>KE-NAN-2101-26501</t>
  </si>
  <si>
    <t>8th January,2021</t>
  </si>
  <si>
    <t>Caroline Koech Jepkoech</t>
  </si>
  <si>
    <t>721606200</t>
  </si>
  <si>
    <t>254752764026</t>
  </si>
  <si>
    <t>254721606200</t>
  </si>
  <si>
    <t>KE-NYE-1905-26866</t>
  </si>
  <si>
    <t>Ndege Cyrus Nduru</t>
  </si>
  <si>
    <t>3374982</t>
  </si>
  <si>
    <t>254723941028</t>
  </si>
  <si>
    <t>KE-UAS-1902-24796</t>
  </si>
  <si>
    <t>Bor Getrude Jeruto</t>
  </si>
  <si>
    <t>254707405616</t>
  </si>
  <si>
    <t>St Georges</t>
  </si>
  <si>
    <t>KE-NYE-1904-27088</t>
  </si>
  <si>
    <t>Wambugu Francis Kamau</t>
  </si>
  <si>
    <t>31488562</t>
  </si>
  <si>
    <t>254722243917</t>
  </si>
  <si>
    <t>KE-UAS-1904-24877</t>
  </si>
  <si>
    <t>Choge Pamela Chebet</t>
  </si>
  <si>
    <t>254757846740</t>
  </si>
  <si>
    <t>KE-UAS-2111-29701</t>
  </si>
  <si>
    <t>16th November,2021</t>
  </si>
  <si>
    <t>Anne Chebichi</t>
  </si>
  <si>
    <t>254719135610</t>
  </si>
  <si>
    <t>KE-UAS-2007-26478</t>
  </si>
  <si>
    <t>7th July,2020</t>
  </si>
  <si>
    <t>Elisha Kirwa Kiprono</t>
  </si>
  <si>
    <t>254722944535</t>
  </si>
  <si>
    <t>Inder</t>
  </si>
  <si>
    <t>KE-UAS-2009-26476</t>
  </si>
  <si>
    <t>Milka Kemboi</t>
  </si>
  <si>
    <t>254723878348</t>
  </si>
  <si>
    <t>Kimosob</t>
  </si>
  <si>
    <t>KE-UAS-1612-17390</t>
  </si>
  <si>
    <t>Anne Cherotich</t>
  </si>
  <si>
    <t>14420306</t>
  </si>
  <si>
    <t>726330286</t>
  </si>
  <si>
    <t>Chinese</t>
  </si>
  <si>
    <t>KE-TRA-1902-24800</t>
  </si>
  <si>
    <t>Kipkech John Simatwa</t>
  </si>
  <si>
    <t>26621005</t>
  </si>
  <si>
    <t>723407917</t>
  </si>
  <si>
    <t>Kipsingor</t>
  </si>
  <si>
    <t>KE-NAK-1701-17508</t>
  </si>
  <si>
    <t>4th January,2017</t>
  </si>
  <si>
    <t>Paul Njoroge Njuguna</t>
  </si>
  <si>
    <t>292149</t>
  </si>
  <si>
    <t>722853716</t>
  </si>
  <si>
    <t>Barita</t>
  </si>
  <si>
    <t>Ime</t>
  </si>
  <si>
    <t>KE-NYE-1605-16722</t>
  </si>
  <si>
    <t>Joseph Mwangi Njoroge</t>
  </si>
  <si>
    <t>Nekta Investments Limited</t>
  </si>
  <si>
    <t>KE-NYE-1610-16685</t>
  </si>
  <si>
    <t>28th September,2016</t>
  </si>
  <si>
    <t>Ngari Nderitu</t>
  </si>
  <si>
    <t>763734906</t>
  </si>
  <si>
    <t>Marua</t>
  </si>
  <si>
    <t>KE-NYA-1610-16689</t>
  </si>
  <si>
    <t>Manasseh Kingori Waichahi</t>
  </si>
  <si>
    <t>27633681</t>
  </si>
  <si>
    <t>729743625</t>
  </si>
  <si>
    <t>KE-NYE-1609-16690</t>
  </si>
  <si>
    <t>25th July,2016</t>
  </si>
  <si>
    <t>13th September,2016</t>
  </si>
  <si>
    <t>Gerald Juma Gichohi</t>
  </si>
  <si>
    <t>4342768</t>
  </si>
  <si>
    <t>721322606</t>
  </si>
  <si>
    <t>Muk West</t>
  </si>
  <si>
    <t>Wanjithi</t>
  </si>
  <si>
    <t>KE-NAK-1706-18062</t>
  </si>
  <si>
    <t>Yegon Pius</t>
  </si>
  <si>
    <t>25398516</t>
  </si>
  <si>
    <t>796097538</t>
  </si>
  <si>
    <t>Olenguruone</t>
  </si>
  <si>
    <t>Kapbugunot</t>
  </si>
  <si>
    <t>254716309134</t>
  </si>
  <si>
    <t>KE-NAK-1802-26053</t>
  </si>
  <si>
    <t>Teresa Chepngetich</t>
  </si>
  <si>
    <t>854590</t>
  </si>
  <si>
    <t>0728401394</t>
  </si>
  <si>
    <t>Olenguruoni</t>
  </si>
  <si>
    <t>716309134</t>
  </si>
  <si>
    <t>KE-NAK-1810-27668</t>
  </si>
  <si>
    <t>Surum Evaline</t>
  </si>
  <si>
    <t>14440553</t>
  </si>
  <si>
    <t>0722172708</t>
  </si>
  <si>
    <t>Chepnyalilo</t>
  </si>
  <si>
    <t>KE-NAK-1712-18063</t>
  </si>
  <si>
    <t>Obanga Wilfred</t>
  </si>
  <si>
    <t>2165784</t>
  </si>
  <si>
    <t>722461142</t>
  </si>
  <si>
    <t>KE-NAK-1801-18057</t>
  </si>
  <si>
    <t>Morangi Momanyi Agnes</t>
  </si>
  <si>
    <t>2501648</t>
  </si>
  <si>
    <t>723741156</t>
  </si>
  <si>
    <t>721551615</t>
  </si>
  <si>
    <t>KE-NAK-1710-18058</t>
  </si>
  <si>
    <t>Tomno Kipkulei Metucella</t>
  </si>
  <si>
    <t>2567548</t>
  </si>
  <si>
    <t>722353920</t>
  </si>
  <si>
    <t>Moogon</t>
  </si>
  <si>
    <t>KE-NAK-1708-18059</t>
  </si>
  <si>
    <t>Shikuku Omushieni Arlington</t>
  </si>
  <si>
    <t>722987333</t>
  </si>
  <si>
    <t>711837435</t>
  </si>
  <si>
    <t>Munyeki</t>
  </si>
  <si>
    <t>Upendo</t>
  </si>
  <si>
    <t>KE-NAK-1901-26056</t>
  </si>
  <si>
    <t>Sylvia Chelal</t>
  </si>
  <si>
    <t>5977169</t>
  </si>
  <si>
    <t>710928483</t>
  </si>
  <si>
    <t>721634523</t>
  </si>
  <si>
    <t>Nakuru West</t>
  </si>
  <si>
    <t>Tajasis</t>
  </si>
  <si>
    <t>KE-NAK-1812-26051</t>
  </si>
  <si>
    <t>Kennedy Oduor</t>
  </si>
  <si>
    <t>2564916</t>
  </si>
  <si>
    <t>722301226</t>
  </si>
  <si>
    <t>KE-NAK-1904-26073</t>
  </si>
  <si>
    <t>Esther Koril</t>
  </si>
  <si>
    <t>2646197</t>
  </si>
  <si>
    <t>254713712693</t>
  </si>
  <si>
    <t>KE-NAK-1905-26078</t>
  </si>
  <si>
    <t>12th May,2019</t>
  </si>
  <si>
    <t>Yatich William Eunice</t>
  </si>
  <si>
    <t>331586</t>
  </si>
  <si>
    <t>254722110239</t>
  </si>
  <si>
    <t>Kwenet</t>
  </si>
  <si>
    <t>KE-NAK-1807-18056</t>
  </si>
  <si>
    <t>Jepkemoi Bungei Jennifer</t>
  </si>
  <si>
    <t>35713691</t>
  </si>
  <si>
    <t>722347194</t>
  </si>
  <si>
    <t>KE-NAK-1810-23779</t>
  </si>
  <si>
    <t>Kamoing Wilson</t>
  </si>
  <si>
    <t>1173072</t>
  </si>
  <si>
    <t>254722508711</t>
  </si>
  <si>
    <t>722508711</t>
  </si>
  <si>
    <t>KE-NAK-2011-27393</t>
  </si>
  <si>
    <t>Kihara Viola</t>
  </si>
  <si>
    <t>254722839909</t>
  </si>
  <si>
    <t>KE-NAK-1905-27651</t>
  </si>
  <si>
    <t>Daniel Sachu</t>
  </si>
  <si>
    <t>2951305</t>
  </si>
  <si>
    <t>254720355117</t>
  </si>
  <si>
    <t>KE-NAK-2101-27394</t>
  </si>
  <si>
    <t>13th December,2020</t>
  </si>
  <si>
    <t>Ngere Anthony</t>
  </si>
  <si>
    <t>254727400651</t>
  </si>
  <si>
    <t>Lord Egerton</t>
  </si>
  <si>
    <t>KE-BOM-2112-29815</t>
  </si>
  <si>
    <t>Korir Judy Chepkoech</t>
  </si>
  <si>
    <t>22330104</t>
  </si>
  <si>
    <t>254727278317</t>
  </si>
  <si>
    <t>Nemcom Ltd</t>
  </si>
  <si>
    <t>KE-KER-2302-26189</t>
  </si>
  <si>
    <t>15th December,2022</t>
  </si>
  <si>
    <t>20th February,2023</t>
  </si>
  <si>
    <t>Ngeno Kiprono</t>
  </si>
  <si>
    <t>31037674</t>
  </si>
  <si>
    <t>0702545341</t>
  </si>
  <si>
    <t>Ketit ab Tengecha</t>
  </si>
  <si>
    <t>KE-KER-2110-29813</t>
  </si>
  <si>
    <t>19th October,2021</t>
  </si>
  <si>
    <t>Kiringet Faith Chepkorir</t>
  </si>
  <si>
    <t>33963863</t>
  </si>
  <si>
    <t>254798688282</t>
  </si>
  <si>
    <t>Masubeti</t>
  </si>
  <si>
    <t>KE-KER-2110-29812</t>
  </si>
  <si>
    <t>Cheruiyot Janet Chepnetich</t>
  </si>
  <si>
    <t>22467066</t>
  </si>
  <si>
    <t>254714029744</t>
  </si>
  <si>
    <t>Chebinyin</t>
  </si>
  <si>
    <t>KE-KER-2110-29814</t>
  </si>
  <si>
    <t>Mutai Hellen Chepkemoi</t>
  </si>
  <si>
    <t>21022171</t>
  </si>
  <si>
    <t>254726919436</t>
  </si>
  <si>
    <t>Kamira</t>
  </si>
  <si>
    <t>KE-KER-2110-29811</t>
  </si>
  <si>
    <t>Bett Michael Kiprotich</t>
  </si>
  <si>
    <t>8071401</t>
  </si>
  <si>
    <t>254722293243</t>
  </si>
  <si>
    <t>Ketitab Tengecha</t>
  </si>
  <si>
    <t>KE-BOM-2201-29817</t>
  </si>
  <si>
    <t>Koech Joseph Kibett</t>
  </si>
  <si>
    <t>0735115</t>
  </si>
  <si>
    <t>725919473</t>
  </si>
  <si>
    <t>254725919473</t>
  </si>
  <si>
    <t>254748479060</t>
  </si>
  <si>
    <t>Nyatembe</t>
  </si>
  <si>
    <t>KE-KIA-1809-18710</t>
  </si>
  <si>
    <t>Joseph Njenga Mungai</t>
  </si>
  <si>
    <t>11880530</t>
  </si>
  <si>
    <t>722449884</t>
  </si>
  <si>
    <t>Ngurubi</t>
  </si>
  <si>
    <t>Newton Lusimbi</t>
  </si>
  <si>
    <t>254726924814</t>
  </si>
  <si>
    <t>KE-KIR-1604-16896</t>
  </si>
  <si>
    <t>Stanley Muriithi Karimi</t>
  </si>
  <si>
    <t>703754184</t>
  </si>
  <si>
    <t>723268687</t>
  </si>
  <si>
    <t>KE-KIR-1607-16870</t>
  </si>
  <si>
    <t>Fredrick Githinji Nyaga</t>
  </si>
  <si>
    <t>25169785</t>
  </si>
  <si>
    <t>720111099</t>
  </si>
  <si>
    <t>KE-NYE-1611-16876</t>
  </si>
  <si>
    <t>Nicholas Maina Githinji</t>
  </si>
  <si>
    <t>27521029</t>
  </si>
  <si>
    <t>724579197</t>
  </si>
  <si>
    <t>KE-KIR-1605-16880</t>
  </si>
  <si>
    <t>Geoffery Njunguna Gachoki</t>
  </si>
  <si>
    <t>22647392</t>
  </si>
  <si>
    <t>702334467</t>
  </si>
  <si>
    <t>KE-MER-1607-16881</t>
  </si>
  <si>
    <t>Musyoki Kioko</t>
  </si>
  <si>
    <t>23412359</t>
  </si>
  <si>
    <t>724557846</t>
  </si>
  <si>
    <t>Mikindori</t>
  </si>
  <si>
    <t>Kariako</t>
  </si>
  <si>
    <t>KE-NYE-1607-17009</t>
  </si>
  <si>
    <t>7th June,2016</t>
  </si>
  <si>
    <t>27th July,2016</t>
  </si>
  <si>
    <t>Geoffrey Waweru</t>
  </si>
  <si>
    <t>583262</t>
  </si>
  <si>
    <t>708200258</t>
  </si>
  <si>
    <t>Dima</t>
  </si>
  <si>
    <t>KE-KIR-1607-17010</t>
  </si>
  <si>
    <t>11th June,2016</t>
  </si>
  <si>
    <t>31st July,2016</t>
  </si>
  <si>
    <t>28113240</t>
  </si>
  <si>
    <t>770225474</t>
  </si>
  <si>
    <t>Indi</t>
  </si>
  <si>
    <t>Muthii</t>
  </si>
  <si>
    <t>KE-NYA-1605-17011</t>
  </si>
  <si>
    <t>James Mugo</t>
  </si>
  <si>
    <t>5834562</t>
  </si>
  <si>
    <t>710285358</t>
  </si>
  <si>
    <t>KE-NYE-1607-17032</t>
  </si>
  <si>
    <t>10th June,2016</t>
  </si>
  <si>
    <t>30th July,2016</t>
  </si>
  <si>
    <t>Johnson Karekethi</t>
  </si>
  <si>
    <t>1124228</t>
  </si>
  <si>
    <t>729721553</t>
  </si>
  <si>
    <t>Kahuruku</t>
  </si>
  <si>
    <t>KE-KIR-1608-17033</t>
  </si>
  <si>
    <t>Julius Karimi</t>
  </si>
  <si>
    <t>3664268</t>
  </si>
  <si>
    <t>725150557</t>
  </si>
  <si>
    <t>Kiamutuku</t>
  </si>
  <si>
    <t>KE-NYE-1612-17034</t>
  </si>
  <si>
    <t>Joseph Mutongoeko</t>
  </si>
  <si>
    <t>211105</t>
  </si>
  <si>
    <t>715561627</t>
  </si>
  <si>
    <t>KE-NYE-1606-17037</t>
  </si>
  <si>
    <t>Francis Mwangi</t>
  </si>
  <si>
    <t>28773460</t>
  </si>
  <si>
    <t>732878006</t>
  </si>
  <si>
    <t>Tatu</t>
  </si>
  <si>
    <t>Dimainu</t>
  </si>
  <si>
    <t>KE-KIR-1601-17038</t>
  </si>
  <si>
    <t>Turbal Wachira</t>
  </si>
  <si>
    <t>2939456</t>
  </si>
  <si>
    <t>738026280</t>
  </si>
  <si>
    <t>KE-KIR-1605-17039</t>
  </si>
  <si>
    <t>Arthureon Machari</t>
  </si>
  <si>
    <t>26563321</t>
  </si>
  <si>
    <t>792588582</t>
  </si>
  <si>
    <t>Kwabiti</t>
  </si>
  <si>
    <t>KE-KIR-1612-17040</t>
  </si>
  <si>
    <t>John Muruthi</t>
  </si>
  <si>
    <t>25523361</t>
  </si>
  <si>
    <t>763853517</t>
  </si>
  <si>
    <t>KE-NYE-1606-17042</t>
  </si>
  <si>
    <t>Nicholas Kangangi</t>
  </si>
  <si>
    <t>29701134</t>
  </si>
  <si>
    <t>786854305</t>
  </si>
  <si>
    <t>KE-NYE-1605-17043</t>
  </si>
  <si>
    <t>31104761</t>
  </si>
  <si>
    <t>737319039</t>
  </si>
  <si>
    <t>KE-KIR-1602-16171</t>
  </si>
  <si>
    <t>Esther Karuana Mutithi</t>
  </si>
  <si>
    <t>21344806</t>
  </si>
  <si>
    <t>254713811166</t>
  </si>
  <si>
    <t>KE-KIR-1607-16175</t>
  </si>
  <si>
    <t>Teresia Wambui Muhoro</t>
  </si>
  <si>
    <t>3128640</t>
  </si>
  <si>
    <t>792086744</t>
  </si>
  <si>
    <t>Kabari</t>
  </si>
  <si>
    <t>KE-KIR-1602-16176</t>
  </si>
  <si>
    <t>Justus Githinji Ndeeri</t>
  </si>
  <si>
    <t>926596</t>
  </si>
  <si>
    <t>254725099065</t>
  </si>
  <si>
    <t>KE-KIR-1602-16177</t>
  </si>
  <si>
    <t>Joseph Kabuku Thinwa</t>
  </si>
  <si>
    <t>13241322</t>
  </si>
  <si>
    <t>254721529097</t>
  </si>
  <si>
    <t>Kaingai</t>
  </si>
  <si>
    <t>KE-KIR-1602-16178</t>
  </si>
  <si>
    <t>Alice Wangui Wachira</t>
  </si>
  <si>
    <t>30989993</t>
  </si>
  <si>
    <t>254710229368</t>
  </si>
  <si>
    <t>KE-KIR-1602-16181</t>
  </si>
  <si>
    <t>Teresia Wangari Njogu</t>
  </si>
  <si>
    <t>20633196</t>
  </si>
  <si>
    <t>254723642241</t>
  </si>
  <si>
    <t>KE-KIR-1605-16182</t>
  </si>
  <si>
    <t>Sammy Mwangi Ngare</t>
  </si>
  <si>
    <t>8796678</t>
  </si>
  <si>
    <t>254723855759</t>
  </si>
  <si>
    <t>KE-KIR-1603-16184</t>
  </si>
  <si>
    <t>Faith Muthoni Kariuki</t>
  </si>
  <si>
    <t>33743976</t>
  </si>
  <si>
    <t>254724481595</t>
  </si>
  <si>
    <t>Mutira North</t>
  </si>
  <si>
    <t>KE-NYE-1602-16185</t>
  </si>
  <si>
    <t>Duncan Mugo Muriuki</t>
  </si>
  <si>
    <t>21652066</t>
  </si>
  <si>
    <t>720504853</t>
  </si>
  <si>
    <t>KE-KIR-1601-16186</t>
  </si>
  <si>
    <t>Winfred Nyambura Njega</t>
  </si>
  <si>
    <t>9873542</t>
  </si>
  <si>
    <t>254711138767</t>
  </si>
  <si>
    <t>KE-KIR-1602-16187</t>
  </si>
  <si>
    <t>David Muthii Wachira</t>
  </si>
  <si>
    <t>9716003</t>
  </si>
  <si>
    <t>254722870953</t>
  </si>
  <si>
    <t>KE-KIR-1603-16188</t>
  </si>
  <si>
    <t>Lucy Wanjiku Maina</t>
  </si>
  <si>
    <t>13694405</t>
  </si>
  <si>
    <t>254720352892</t>
  </si>
  <si>
    <t>KE-KIR-1602-16192</t>
  </si>
  <si>
    <t>Rhoda Njoki Karani</t>
  </si>
  <si>
    <t>27061570</t>
  </si>
  <si>
    <t>254715045424</t>
  </si>
  <si>
    <t>KE-KIR-1603-16193</t>
  </si>
  <si>
    <t>Joseph Muriuki Njagi</t>
  </si>
  <si>
    <t>12977654</t>
  </si>
  <si>
    <t>254712802582</t>
  </si>
  <si>
    <t>KE-KIR-1603-16195</t>
  </si>
  <si>
    <t>Francis Kinyua Gachoki</t>
  </si>
  <si>
    <t>10648581</t>
  </si>
  <si>
    <t>254724638827</t>
  </si>
  <si>
    <t>KE-KIR-1602-16198</t>
  </si>
  <si>
    <t>Patrick Mbogo Wachira</t>
  </si>
  <si>
    <t>32451000</t>
  </si>
  <si>
    <t>254719626358</t>
  </si>
  <si>
    <t>KE-KIR-1609-16867</t>
  </si>
  <si>
    <t>Esther Wainoi K</t>
  </si>
  <si>
    <t>22835261</t>
  </si>
  <si>
    <t>789457782</t>
  </si>
  <si>
    <t>KE-KIR-1604-16869</t>
  </si>
  <si>
    <t>Pay Karoki</t>
  </si>
  <si>
    <t>21311029</t>
  </si>
  <si>
    <t>734352536</t>
  </si>
  <si>
    <t>KE-NYE-1604-16873</t>
  </si>
  <si>
    <t>George Njogu Kamaku</t>
  </si>
  <si>
    <t>23051381</t>
  </si>
  <si>
    <t>706394926</t>
  </si>
  <si>
    <t>KE-NAK-1608-16879</t>
  </si>
  <si>
    <t>Judy Wangu Kinyua</t>
  </si>
  <si>
    <t>23405463</t>
  </si>
  <si>
    <t>715671822</t>
  </si>
  <si>
    <t>Kamutongu</t>
  </si>
  <si>
    <t>KE-KIR-1605-16883</t>
  </si>
  <si>
    <t>Michael Munene</t>
  </si>
  <si>
    <t>23007106</t>
  </si>
  <si>
    <t>726293049</t>
  </si>
  <si>
    <t>KE-MUR-1609-16885</t>
  </si>
  <si>
    <t>James Wachira</t>
  </si>
  <si>
    <t>22056314</t>
  </si>
  <si>
    <t>789548642</t>
  </si>
  <si>
    <t>KE-MUR-1605-16886</t>
  </si>
  <si>
    <t>Francis Gichangi Muriithi</t>
  </si>
  <si>
    <t>21890113</t>
  </si>
  <si>
    <t>719677801</t>
  </si>
  <si>
    <t>KE-NYE-1604-16887</t>
  </si>
  <si>
    <t>Sammy Maina</t>
  </si>
  <si>
    <t>34611056</t>
  </si>
  <si>
    <t>710956497</t>
  </si>
  <si>
    <t>Kairothi</t>
  </si>
  <si>
    <t>KE-KIR-1604-16889</t>
  </si>
  <si>
    <t>Loise Nyawira</t>
  </si>
  <si>
    <t>58345620</t>
  </si>
  <si>
    <t>703181244</t>
  </si>
  <si>
    <t>Muchacharia</t>
  </si>
  <si>
    <t>Kiamwena</t>
  </si>
  <si>
    <t>KE-KIR-1604-16890</t>
  </si>
  <si>
    <t>Stephen Kariuki</t>
  </si>
  <si>
    <t>3846233</t>
  </si>
  <si>
    <t>702149026</t>
  </si>
  <si>
    <t>KE-KIR-1712-20476</t>
  </si>
  <si>
    <t>19th November,2017</t>
  </si>
  <si>
    <t>Gacheru Kimaru Stanley</t>
  </si>
  <si>
    <t>753986</t>
  </si>
  <si>
    <t>712675278</t>
  </si>
  <si>
    <t>755971892</t>
  </si>
  <si>
    <t>KE-KIR-1908-27754</t>
  </si>
  <si>
    <t>Githae Antony Munene.</t>
  </si>
  <si>
    <t>254722587108</t>
  </si>
  <si>
    <t>Mwerua</t>
  </si>
  <si>
    <t>KE-KIR-1908-25413</t>
  </si>
  <si>
    <t>Kaguchi James Mwangi</t>
  </si>
  <si>
    <t>254727487412</t>
  </si>
  <si>
    <t>Thiguku</t>
  </si>
  <si>
    <t>KE-KIR-1908-25412</t>
  </si>
  <si>
    <t>Gichira Harrison Mureithi</t>
  </si>
  <si>
    <t>231569</t>
  </si>
  <si>
    <t>0728450107</t>
  </si>
  <si>
    <t>722284172</t>
  </si>
  <si>
    <t>Kibate</t>
  </si>
  <si>
    <t>KE-KIR-1907-27148</t>
  </si>
  <si>
    <t>26th July,2019</t>
  </si>
  <si>
    <t>Kabaya Charles Maina</t>
  </si>
  <si>
    <t>9717188</t>
  </si>
  <si>
    <t>0721435407</t>
  </si>
  <si>
    <t>726971773</t>
  </si>
  <si>
    <t>KE-KIR-1906-27136</t>
  </si>
  <si>
    <t>Mwangi Kamau Francis</t>
  </si>
  <si>
    <t>2267147</t>
  </si>
  <si>
    <t>254724746087</t>
  </si>
  <si>
    <t>KE-KIR-1605-16191</t>
  </si>
  <si>
    <t>Peter Muriithi Kinyua</t>
  </si>
  <si>
    <t>13693094</t>
  </si>
  <si>
    <t>254736495908</t>
  </si>
  <si>
    <t>KE-KIR-1602-16197</t>
  </si>
  <si>
    <t>Mercy Wanjiku Karani</t>
  </si>
  <si>
    <t>27585502</t>
  </si>
  <si>
    <t>254787505752</t>
  </si>
  <si>
    <t>KE-KIR-1903-27131</t>
  </si>
  <si>
    <t>Simon Gakoru Murimi</t>
  </si>
  <si>
    <t>2947412</t>
  </si>
  <si>
    <t>254722921681</t>
  </si>
  <si>
    <t>KE-KIR-1604-16174</t>
  </si>
  <si>
    <t>Joyce Wakuthi Ngiri</t>
  </si>
  <si>
    <t>3387433</t>
  </si>
  <si>
    <t>254722351479</t>
  </si>
  <si>
    <t>KE-NYE-1512-15126</t>
  </si>
  <si>
    <t>Margaret Wanjira Mwangi</t>
  </si>
  <si>
    <t>20160188</t>
  </si>
  <si>
    <t>712276215</t>
  </si>
  <si>
    <t>KE-KIR-1612-14982</t>
  </si>
  <si>
    <t>Karimi Kirengi</t>
  </si>
  <si>
    <t>704176797</t>
  </si>
  <si>
    <t>KE-KIR-1612-14773</t>
  </si>
  <si>
    <t>John Muriithi Kimenju</t>
  </si>
  <si>
    <t>726755759</t>
  </si>
  <si>
    <t>KE-TAI-1702-17587</t>
  </si>
  <si>
    <t>Darius Renson Mwambala Kimuzi</t>
  </si>
  <si>
    <t>22020811</t>
  </si>
  <si>
    <t>721212911</t>
  </si>
  <si>
    <t>729326539</t>
  </si>
  <si>
    <t>KE-TAI-2002-25723</t>
  </si>
  <si>
    <t>Mwakulomba Colletta</t>
  </si>
  <si>
    <t>14098645</t>
  </si>
  <si>
    <t>722260296</t>
  </si>
  <si>
    <t>254729326539</t>
  </si>
  <si>
    <t>KE-TAI-2104-25215</t>
  </si>
  <si>
    <t>9th February,2021</t>
  </si>
  <si>
    <t>14th April,2021</t>
  </si>
  <si>
    <t>Mwadali Ayub Shaka</t>
  </si>
  <si>
    <t>3456677</t>
  </si>
  <si>
    <t>254722747738</t>
  </si>
  <si>
    <t>Ngolia</t>
  </si>
  <si>
    <t>Nicholas mwaengo</t>
  </si>
  <si>
    <t>KE-TAI-1801-18066</t>
  </si>
  <si>
    <t>21st November,2017</t>
  </si>
  <si>
    <t>Mwakatini Antony Andreah Mbeke</t>
  </si>
  <si>
    <t>1397864</t>
  </si>
  <si>
    <t>710411048</t>
  </si>
  <si>
    <t>Godoma</t>
  </si>
  <si>
    <t>Mwashoti</t>
  </si>
  <si>
    <t>KE-TAI-2203-2251</t>
  </si>
  <si>
    <t>11th February,2022</t>
  </si>
  <si>
    <t>17th March,2022</t>
  </si>
  <si>
    <t>Mwakachola Morris Mwakatini</t>
  </si>
  <si>
    <t>34436167</t>
  </si>
  <si>
    <t>0722900219</t>
  </si>
  <si>
    <t>0758145359</t>
  </si>
  <si>
    <t>KE-MOM-2009-29267</t>
  </si>
  <si>
    <t>Meadime Peter</t>
  </si>
  <si>
    <t>34578896</t>
  </si>
  <si>
    <t>727485868</t>
  </si>
  <si>
    <t>729326529</t>
  </si>
  <si>
    <t>KE-MOM-2108-29090</t>
  </si>
  <si>
    <t>Marcella Karimi</t>
  </si>
  <si>
    <t>56674567</t>
  </si>
  <si>
    <t>711242563</t>
  </si>
  <si>
    <t>254711842563</t>
  </si>
  <si>
    <t>Kashiani</t>
  </si>
  <si>
    <t>Kimbuga</t>
  </si>
  <si>
    <t>KE-KIL-2108-29091</t>
  </si>
  <si>
    <t>11th August,2021</t>
  </si>
  <si>
    <t>Mleghwa Otto Mitimingi</t>
  </si>
  <si>
    <t>22208498</t>
  </si>
  <si>
    <t>727795121</t>
  </si>
  <si>
    <t>254727795121</t>
  </si>
  <si>
    <t>Mtwapa</t>
  </si>
  <si>
    <t>Ndodo</t>
  </si>
  <si>
    <t>KE-TAI-1911-27003</t>
  </si>
  <si>
    <t>Mwarigha Evanson Mwakina</t>
  </si>
  <si>
    <t>10895632</t>
  </si>
  <si>
    <t>254701686911</t>
  </si>
  <si>
    <t>KE-KWA-2007-29259</t>
  </si>
  <si>
    <t>Haji Ali Saleh</t>
  </si>
  <si>
    <t>28557856</t>
  </si>
  <si>
    <t>254713415161</t>
  </si>
  <si>
    <t>Tiwi</t>
  </si>
  <si>
    <t>Patanani</t>
  </si>
  <si>
    <t>KE-MOM-2002-25726</t>
  </si>
  <si>
    <t>Abba Esmail Ibrahim</t>
  </si>
  <si>
    <t>5608972</t>
  </si>
  <si>
    <t>722750333</t>
  </si>
  <si>
    <t>254722750333</t>
  </si>
  <si>
    <t>Changamwe</t>
  </si>
  <si>
    <t>Kibarani</t>
  </si>
  <si>
    <t>254726326539</t>
  </si>
  <si>
    <t>KE-KIA-1907-164567889</t>
  </si>
  <si>
    <t>Kimani Thuo Joseph</t>
  </si>
  <si>
    <t>32456789</t>
  </si>
  <si>
    <t>0712567435</t>
  </si>
  <si>
    <t>712567543</t>
  </si>
  <si>
    <t>Riwa</t>
  </si>
  <si>
    <t>712456789</t>
  </si>
  <si>
    <t>KE-KIA-1906-16182123</t>
  </si>
  <si>
    <t>Thuo Joseph Mwangi</t>
  </si>
  <si>
    <t>7442467</t>
  </si>
  <si>
    <t>0721346605</t>
  </si>
  <si>
    <t>712255629</t>
  </si>
  <si>
    <t>KE-KIA-2212-31039</t>
  </si>
  <si>
    <t>4th December,2022</t>
  </si>
  <si>
    <t>17th December,2022</t>
  </si>
  <si>
    <t>Mbugua Gichuru John</t>
  </si>
  <si>
    <t>4949701</t>
  </si>
  <si>
    <t>0713028539</t>
  </si>
  <si>
    <t>0796126961</t>
  </si>
  <si>
    <t>Maguguni</t>
  </si>
  <si>
    <t>KE-MUR-2006-28356</t>
  </si>
  <si>
    <t>Mburu Sophia Njeri</t>
  </si>
  <si>
    <t>254711510561</t>
  </si>
  <si>
    <t>Keringu</t>
  </si>
  <si>
    <t>Ndonga</t>
  </si>
  <si>
    <t>KE-MUR-2006-28355</t>
  </si>
  <si>
    <t>5th May,2020</t>
  </si>
  <si>
    <t>Kamau Margret Nyambura</t>
  </si>
  <si>
    <t>27207137</t>
  </si>
  <si>
    <t>254745037546</t>
  </si>
  <si>
    <t>Kahunyo</t>
  </si>
  <si>
    <t>KE-KIA-1910-27910</t>
  </si>
  <si>
    <t>Kimani Veronica Mukuhi</t>
  </si>
  <si>
    <t>35110284</t>
  </si>
  <si>
    <t>+254719200720</t>
  </si>
  <si>
    <t>+254712255629</t>
  </si>
  <si>
    <t>KE-MER-1908-25717</t>
  </si>
  <si>
    <t>9th July,2019</t>
  </si>
  <si>
    <t>16th August,2019</t>
  </si>
  <si>
    <t>Ndutha Samuel Mwangi</t>
  </si>
  <si>
    <t>19567876</t>
  </si>
  <si>
    <t>254710122837</t>
  </si>
  <si>
    <t>KE-KIA-1910-26569</t>
  </si>
  <si>
    <t>Kiaria Emily Njeri</t>
  </si>
  <si>
    <t>1997977</t>
  </si>
  <si>
    <t>727545329</t>
  </si>
  <si>
    <t>Cigi-Ini</t>
  </si>
  <si>
    <t>KE-MUR-1909-28370</t>
  </si>
  <si>
    <t>Kago Margrate Wangari</t>
  </si>
  <si>
    <t>711949428</t>
  </si>
  <si>
    <t>Kiawangenye</t>
  </si>
  <si>
    <t>KE-KIA-2010-28532</t>
  </si>
  <si>
    <t>21st October,2020</t>
  </si>
  <si>
    <t>Ndungu John</t>
  </si>
  <si>
    <t>3055362</t>
  </si>
  <si>
    <t>254707366892</t>
  </si>
  <si>
    <t>707366892</t>
  </si>
  <si>
    <t>Nyamathumbi</t>
  </si>
  <si>
    <t>KE-MUR-2211-30980</t>
  </si>
  <si>
    <t>12th October,2022</t>
  </si>
  <si>
    <t>22nd November,2022</t>
  </si>
  <si>
    <t>Ngechu Rachel Wangui</t>
  </si>
  <si>
    <t>0723815747</t>
  </si>
  <si>
    <t>0722339090</t>
  </si>
  <si>
    <t>Kerika</t>
  </si>
  <si>
    <t>KE-KIA-2208-31031</t>
  </si>
  <si>
    <t>6th July,2022</t>
  </si>
  <si>
    <t>Hunyu Veronica</t>
  </si>
  <si>
    <t>9440086</t>
  </si>
  <si>
    <t>0722432464</t>
  </si>
  <si>
    <t>KE-MUR-2002-27168</t>
  </si>
  <si>
    <t>3rd January,2020</t>
  </si>
  <si>
    <t>Mburu Joseph Thiga</t>
  </si>
  <si>
    <t>5154987</t>
  </si>
  <si>
    <t>254700787862</t>
  </si>
  <si>
    <t>Mungumo-Ini</t>
  </si>
  <si>
    <t>254712255629</t>
  </si>
  <si>
    <t>KE-MUR-2203-30226</t>
  </si>
  <si>
    <t>10th March,2022</t>
  </si>
  <si>
    <t>Kairu Nancy Njoki</t>
  </si>
  <si>
    <t>2478910</t>
  </si>
  <si>
    <t>0721588166</t>
  </si>
  <si>
    <t>0721785641</t>
  </si>
  <si>
    <t>Mbili</t>
  </si>
  <si>
    <t>KE-MUR-2109-26800</t>
  </si>
  <si>
    <t>Ndirima Charles Wanyoike</t>
  </si>
  <si>
    <t>254724836054</t>
  </si>
  <si>
    <t>254726973297</t>
  </si>
  <si>
    <t>Munguini</t>
  </si>
  <si>
    <t>KE-KIA-2209-31035</t>
  </si>
  <si>
    <t>13th August,2022</t>
  </si>
  <si>
    <t>Mburu Susan Wairimu</t>
  </si>
  <si>
    <t>1882461</t>
  </si>
  <si>
    <t>0725628291</t>
  </si>
  <si>
    <t>0726065475</t>
  </si>
  <si>
    <t>KE-MUR-2005-28354</t>
  </si>
  <si>
    <t>Mwaura Elizabeth Woki</t>
  </si>
  <si>
    <t>25467775</t>
  </si>
  <si>
    <t>254715532282</t>
  </si>
  <si>
    <t>Keria-Ini</t>
  </si>
  <si>
    <t>KE-MUR-2006-28527</t>
  </si>
  <si>
    <t>Wangu Kinyanjui Mary</t>
  </si>
  <si>
    <t>5756095</t>
  </si>
  <si>
    <t>254726002006</t>
  </si>
  <si>
    <t>KE-KIA-1910-28711</t>
  </si>
  <si>
    <t>Kamau Francis Mburu</t>
  </si>
  <si>
    <t>12422785</t>
  </si>
  <si>
    <t>726793833</t>
  </si>
  <si>
    <t>KE-KIA-1910-26570</t>
  </si>
  <si>
    <t>Kanyanja Mary Wairimu</t>
  </si>
  <si>
    <t>13220573</t>
  </si>
  <si>
    <t>703765411</t>
  </si>
  <si>
    <t>KE-MUR-1906-26789</t>
  </si>
  <si>
    <t>Ngugi Jairus Kinuthia</t>
  </si>
  <si>
    <t>721763146</t>
  </si>
  <si>
    <t>KE-MUR-2008-28360</t>
  </si>
  <si>
    <t>27th August,2020</t>
  </si>
  <si>
    <t>Ngugi Faith Warau</t>
  </si>
  <si>
    <t>10849945</t>
  </si>
  <si>
    <t>+254792099636</t>
  </si>
  <si>
    <t>722951705</t>
  </si>
  <si>
    <t>792099636</t>
  </si>
  <si>
    <t>Mumbuine</t>
  </si>
  <si>
    <t>KE-MUR-2003-27167</t>
  </si>
  <si>
    <t>7th February,2020</t>
  </si>
  <si>
    <t>Mugai Sarah Wanjiku</t>
  </si>
  <si>
    <t>708440329</t>
  </si>
  <si>
    <t>25470844032</t>
  </si>
  <si>
    <t>KE-KIA-2011-28538</t>
  </si>
  <si>
    <t>Kahare Irura Dominic</t>
  </si>
  <si>
    <t>37338136</t>
  </si>
  <si>
    <t>254725793215</t>
  </si>
  <si>
    <t>254721287744</t>
  </si>
  <si>
    <t>Ndiko</t>
  </si>
  <si>
    <t>Gatina</t>
  </si>
  <si>
    <t>KE-MUR-2302-30977</t>
  </si>
  <si>
    <t>6th January,2023</t>
  </si>
  <si>
    <t>2nd February,2023</t>
  </si>
  <si>
    <t>Warwathe Eliud Mwangi</t>
  </si>
  <si>
    <t>0727003974</t>
  </si>
  <si>
    <t>0725269681</t>
  </si>
  <si>
    <t>Kigoro- sub</t>
  </si>
  <si>
    <t>KE-MUR-2001-26778</t>
  </si>
  <si>
    <t>9th January,2020</t>
  </si>
  <si>
    <t>Maina Elizabeth Njoki</t>
  </si>
  <si>
    <t>254713552898</t>
  </si>
  <si>
    <t>Gethiafu</t>
  </si>
  <si>
    <t>254727270703</t>
  </si>
  <si>
    <t>KE-MUR-2207-30234</t>
  </si>
  <si>
    <t>3rd May,2022</t>
  </si>
  <si>
    <t>5th July,2022</t>
  </si>
  <si>
    <t>Kamweru Salome Wanjiku</t>
  </si>
  <si>
    <t>0727797575</t>
  </si>
  <si>
    <t>0716598087</t>
  </si>
  <si>
    <t>Gakunya</t>
  </si>
  <si>
    <t>KE-MUR-2209-30230</t>
  </si>
  <si>
    <t>6th August,2022</t>
  </si>
  <si>
    <t>Waweru Elizabeth Waihunyu</t>
  </si>
  <si>
    <t>0713699877</t>
  </si>
  <si>
    <t>Ndiara</t>
  </si>
  <si>
    <t>KE-MUR-2208-30229</t>
  </si>
  <si>
    <t>5th August,2022</t>
  </si>
  <si>
    <t>Mahinda Faith Wanjiku</t>
  </si>
  <si>
    <t>0722908759</t>
  </si>
  <si>
    <t>0722965946</t>
  </si>
  <si>
    <t>Micharange</t>
  </si>
  <si>
    <t>KE-KIA-2006-26304</t>
  </si>
  <si>
    <t>Njeri Valentine</t>
  </si>
  <si>
    <t>23962242</t>
  </si>
  <si>
    <t>254721341637</t>
  </si>
  <si>
    <t>KE-KIA-2005-28529</t>
  </si>
  <si>
    <t>28th May,2020</t>
  </si>
  <si>
    <t>Karanja Ndungu Benard</t>
  </si>
  <si>
    <t>14400454</t>
  </si>
  <si>
    <t>0722317119</t>
  </si>
  <si>
    <t>KE-KIA-2206-31030</t>
  </si>
  <si>
    <t>30th April,2022</t>
  </si>
  <si>
    <t>16th June,2022</t>
  </si>
  <si>
    <t>Kimani Daniel Njoronge</t>
  </si>
  <si>
    <t>13223263</t>
  </si>
  <si>
    <t>0713613515</t>
  </si>
  <si>
    <t>0716529106</t>
  </si>
  <si>
    <t>Kahunguini</t>
  </si>
  <si>
    <t>KE-THA-1803-19603</t>
  </si>
  <si>
    <t>Karimi Mutembei Mofferty</t>
  </si>
  <si>
    <t>12731007</t>
  </si>
  <si>
    <t>712010458</t>
  </si>
  <si>
    <t>725825930</t>
  </si>
  <si>
    <t>Itintu</t>
  </si>
  <si>
    <t>Njagi Eliatha</t>
  </si>
  <si>
    <t>KE-THA-1801-19593</t>
  </si>
  <si>
    <t>5th January,2018</t>
  </si>
  <si>
    <t>Muruja Jackson Mbae</t>
  </si>
  <si>
    <t>1002427</t>
  </si>
  <si>
    <t>726687441</t>
  </si>
  <si>
    <t>733691933</t>
  </si>
  <si>
    <t>KE-MAC-1808-19615</t>
  </si>
  <si>
    <t>Mutuambugu Stephen Murithi</t>
  </si>
  <si>
    <t>986471</t>
  </si>
  <si>
    <t>722330859</t>
  </si>
  <si>
    <t>722907026</t>
  </si>
  <si>
    <t>Koma Hill</t>
  </si>
  <si>
    <t>Ivyani</t>
  </si>
  <si>
    <t>KE-THA-1807-19613</t>
  </si>
  <si>
    <t>Rucha Japhet Miriti</t>
  </si>
  <si>
    <t>764668495</t>
  </si>
  <si>
    <t>720288529</t>
  </si>
  <si>
    <t>Muurugi East</t>
  </si>
  <si>
    <t>Kathie 2</t>
  </si>
  <si>
    <t>KE-EMB-1803-19602</t>
  </si>
  <si>
    <t>Nyaga Muthoni Jane</t>
  </si>
  <si>
    <t>721622456</t>
  </si>
  <si>
    <t>733131519</t>
  </si>
  <si>
    <t>Mavuria</t>
  </si>
  <si>
    <t>Rugogwe</t>
  </si>
  <si>
    <t>KE-MAC-1807-19611</t>
  </si>
  <si>
    <t>Munene Ndubi James</t>
  </si>
  <si>
    <t>21553389</t>
  </si>
  <si>
    <t>724597673</t>
  </si>
  <si>
    <t>Mitatini</t>
  </si>
  <si>
    <t>KE-KIA-1906-25749</t>
  </si>
  <si>
    <t>Ngigi George Wainaina</t>
  </si>
  <si>
    <t>9377924</t>
  </si>
  <si>
    <t>254712679193</t>
  </si>
  <si>
    <t>Mutahato</t>
  </si>
  <si>
    <t>Njau Mbugua</t>
  </si>
  <si>
    <t>703767091</t>
  </si>
  <si>
    <t>KE-MUR-1812-024655</t>
  </si>
  <si>
    <t>Ngunjiri David Mwangi</t>
  </si>
  <si>
    <t>726835534</t>
  </si>
  <si>
    <t>Njenga</t>
  </si>
  <si>
    <t>728331639</t>
  </si>
  <si>
    <t>KE-EMB-2108-29882</t>
  </si>
  <si>
    <t>Kiura John Mwaniki</t>
  </si>
  <si>
    <t>0294958</t>
  </si>
  <si>
    <t>254724484090</t>
  </si>
  <si>
    <t>254795825056</t>
  </si>
  <si>
    <t>Mbeere North</t>
  </si>
  <si>
    <t>Gitiburi</t>
  </si>
  <si>
    <t>Kamachu</t>
  </si>
  <si>
    <t>Nobert Oloo</t>
  </si>
  <si>
    <t>KE-EMB-2108-29880</t>
  </si>
  <si>
    <t>Kabuteni Nicholas Munyi</t>
  </si>
  <si>
    <t>254723862431</t>
  </si>
  <si>
    <t>254708810332</t>
  </si>
  <si>
    <t>Muminji</t>
  </si>
  <si>
    <t>Itira</t>
  </si>
  <si>
    <t>KE-EMB-2108-29883</t>
  </si>
  <si>
    <t>Ngugi Njuguna Joseph</t>
  </si>
  <si>
    <t>7064911</t>
  </si>
  <si>
    <t>254724866296</t>
  </si>
  <si>
    <t>254720069689</t>
  </si>
  <si>
    <t>Riandu</t>
  </si>
  <si>
    <t>Kithigari</t>
  </si>
  <si>
    <t>KE-EMB-2108-29884</t>
  </si>
  <si>
    <t>14th August,2021</t>
  </si>
  <si>
    <t>26th August,2021</t>
  </si>
  <si>
    <t>Gitegua Mathias Ngari</t>
  </si>
  <si>
    <t>254720300529</t>
  </si>
  <si>
    <t>254726372953</t>
  </si>
  <si>
    <t>Ndunduri</t>
  </si>
  <si>
    <t>KE-EMB-2108-29877</t>
  </si>
  <si>
    <t>Ikindu Benson Ndwiga</t>
  </si>
  <si>
    <t>1895454</t>
  </si>
  <si>
    <t>254724567411</t>
  </si>
  <si>
    <t>254722357589</t>
  </si>
  <si>
    <t>Iganjage</t>
  </si>
  <si>
    <t>KE-EMB-2108-29881</t>
  </si>
  <si>
    <t>Kamau Christopher Waititu</t>
  </si>
  <si>
    <t>0887530</t>
  </si>
  <si>
    <t>254726873005</t>
  </si>
  <si>
    <t>254721695837</t>
  </si>
  <si>
    <t>Siakago</t>
  </si>
  <si>
    <t>Mutugu</t>
  </si>
  <si>
    <t>KE-MUR-1605-16672</t>
  </si>
  <si>
    <t>Daniel Mbugua</t>
  </si>
  <si>
    <t>498849</t>
  </si>
  <si>
    <t>722856232</t>
  </si>
  <si>
    <t>Kihumbu</t>
  </si>
  <si>
    <t>Norbert Ogwel</t>
  </si>
  <si>
    <t>KE-KIA-1612-16674</t>
  </si>
  <si>
    <t>21st December,2016</t>
  </si>
  <si>
    <t>Martin Muhoho</t>
  </si>
  <si>
    <t>22416761</t>
  </si>
  <si>
    <t>722445028</t>
  </si>
  <si>
    <t>KE-MUR-1612-16675</t>
  </si>
  <si>
    <t>Stephen Saba Njoroge</t>
  </si>
  <si>
    <t>1143724</t>
  </si>
  <si>
    <t>722250529</t>
  </si>
  <si>
    <t>KE-KIA-1710-18590</t>
  </si>
  <si>
    <t>Wacira John Wacira</t>
  </si>
  <si>
    <t>710639086</t>
  </si>
  <si>
    <t>KE-MUR-1609-16676</t>
  </si>
  <si>
    <t>Stephen Kamau</t>
  </si>
  <si>
    <t>10429112</t>
  </si>
  <si>
    <t>723442738</t>
  </si>
  <si>
    <t>KE-LAI-1806-21615</t>
  </si>
  <si>
    <t>Gichungo John Mwangi</t>
  </si>
  <si>
    <t>4343747</t>
  </si>
  <si>
    <t>721973254</t>
  </si>
  <si>
    <t>721278994</t>
  </si>
  <si>
    <t>Siloni</t>
  </si>
  <si>
    <t>KE-KIR-1812-23271</t>
  </si>
  <si>
    <t>Mugera Mugera Michael</t>
  </si>
  <si>
    <t>10192789</t>
  </si>
  <si>
    <t>Nyangati</t>
  </si>
  <si>
    <t>Nyagah Dickson</t>
  </si>
  <si>
    <t>KE-THA-1810-024631</t>
  </si>
  <si>
    <t>Wanja Betty Wanja</t>
  </si>
  <si>
    <t>22678656</t>
  </si>
  <si>
    <t>725566388</t>
  </si>
  <si>
    <t>Kauni</t>
  </si>
  <si>
    <t>KE-KAJ-1810-23256</t>
  </si>
  <si>
    <t>6th October,2018</t>
  </si>
  <si>
    <t>Ikinda Harrison Mwirigi</t>
  </si>
  <si>
    <t>717738641</t>
  </si>
  <si>
    <t>254723677318</t>
  </si>
  <si>
    <t>KE-KIA-2006-28322</t>
  </si>
  <si>
    <t>7th June,2020</t>
  </si>
  <si>
    <t>Kamau Esther Wairimu</t>
  </si>
  <si>
    <t>254789137465</t>
  </si>
  <si>
    <t>Okinda</t>
  </si>
  <si>
    <t>KE-KIA-2204-29665</t>
  </si>
  <si>
    <t>1st April,2022</t>
  </si>
  <si>
    <t>14th April,2022</t>
  </si>
  <si>
    <t>Gitau Simon M</t>
  </si>
  <si>
    <t>12940366</t>
  </si>
  <si>
    <t>0723996375</t>
  </si>
  <si>
    <t>0720510936</t>
  </si>
  <si>
    <t>Githunguri technical</t>
  </si>
  <si>
    <t>KE-KIA-2010-28544</t>
  </si>
  <si>
    <t>Kinyanjui Lucy</t>
  </si>
  <si>
    <t>713214730</t>
  </si>
  <si>
    <t>733550462</t>
  </si>
  <si>
    <t>Riamute</t>
  </si>
  <si>
    <t>KE-KIA-2010-28545</t>
  </si>
  <si>
    <t>Waweru Lilian Wanjiru</t>
  </si>
  <si>
    <t>798477882</t>
  </si>
  <si>
    <t>KE-MAC-1704-18239</t>
  </si>
  <si>
    <t>Musyoka Michael Mwathula</t>
  </si>
  <si>
    <t>722137308</t>
  </si>
  <si>
    <t>Kathaana</t>
  </si>
  <si>
    <t>Kathunguri</t>
  </si>
  <si>
    <t>Oloo</t>
  </si>
  <si>
    <t>KE-EMB-2109-29886</t>
  </si>
  <si>
    <t>Ngondi Wamuceke Nelea</t>
  </si>
  <si>
    <t>3685344</t>
  </si>
  <si>
    <t>254745741678</t>
  </si>
  <si>
    <t>254720047938</t>
  </si>
  <si>
    <t>KE-KIR-1701-20681</t>
  </si>
  <si>
    <t>Maina James Clet</t>
  </si>
  <si>
    <t>721591022</t>
  </si>
  <si>
    <t>Riamuga</t>
  </si>
  <si>
    <t>711469114</t>
  </si>
  <si>
    <t>KE-MUR-1704-18576</t>
  </si>
  <si>
    <t>5th March,2017</t>
  </si>
  <si>
    <t>Mugue Mofat Mburu Kamau</t>
  </si>
  <si>
    <t>1847743</t>
  </si>
  <si>
    <t>+254737818236</t>
  </si>
  <si>
    <t>Mathare Ini</t>
  </si>
  <si>
    <t>KE-KIR-1707-20680</t>
  </si>
  <si>
    <t>Chila Livingstone S</t>
  </si>
  <si>
    <t>254574</t>
  </si>
  <si>
    <t>+254725871234</t>
  </si>
  <si>
    <t>Kigwachi</t>
  </si>
  <si>
    <t>KE-EMB-2109-29885</t>
  </si>
  <si>
    <t>22nd August,2021</t>
  </si>
  <si>
    <t>Murage Felix Nyaga</t>
  </si>
  <si>
    <t>254726009598</t>
  </si>
  <si>
    <t>254719670083</t>
  </si>
  <si>
    <t>Muthege</t>
  </si>
  <si>
    <t>KE-MUR-1803-23749</t>
  </si>
  <si>
    <t>Kamande Lucas</t>
  </si>
  <si>
    <t>735577051</t>
  </si>
  <si>
    <t>Kikwuara</t>
  </si>
  <si>
    <t>Onyanyo</t>
  </si>
  <si>
    <t>KE-NYE-1907-25958</t>
  </si>
  <si>
    <t>Gitonga John Mureithi</t>
  </si>
  <si>
    <t>1207964</t>
  </si>
  <si>
    <t>0727241904</t>
  </si>
  <si>
    <t>Kihethu</t>
  </si>
  <si>
    <t>Otieno</t>
  </si>
  <si>
    <t>KE-MUR-1904-25074</t>
  </si>
  <si>
    <t>Kimondo Julius Kiruhi</t>
  </si>
  <si>
    <t>308495</t>
  </si>
  <si>
    <t>254736186554</t>
  </si>
  <si>
    <t>Karaguriro</t>
  </si>
  <si>
    <t>Pafasi Enterprise</t>
  </si>
  <si>
    <t>712956699</t>
  </si>
  <si>
    <t>KE-KAK-1909-25075</t>
  </si>
  <si>
    <t>Kinyangi Benard Okach</t>
  </si>
  <si>
    <t>7277672</t>
  </si>
  <si>
    <t>0722666723</t>
  </si>
  <si>
    <t>722538660</t>
  </si>
  <si>
    <t>Kambi  Mapesa</t>
  </si>
  <si>
    <t>KE-TRA-2002-25077</t>
  </si>
  <si>
    <t>Wekesa Linet Lumonya</t>
  </si>
  <si>
    <t>22642406</t>
  </si>
  <si>
    <t>254721586500</t>
  </si>
  <si>
    <t>Bukwet</t>
  </si>
  <si>
    <t>KE-TRA-2106-25085</t>
  </si>
  <si>
    <t>Irongi Abdi Kibet</t>
  </si>
  <si>
    <t>23525090</t>
  </si>
  <si>
    <t>254722381924</t>
  </si>
  <si>
    <t>254703400700</t>
  </si>
  <si>
    <t>KE-TRA-1908-24880</t>
  </si>
  <si>
    <t>19th July,2019</t>
  </si>
  <si>
    <t>Stephen Cheprot Psiwa</t>
  </si>
  <si>
    <t>13649640</t>
  </si>
  <si>
    <t>722222367</t>
  </si>
  <si>
    <t>Toro</t>
  </si>
  <si>
    <t>KE-TRA-1802-21685</t>
  </si>
  <si>
    <t>Kirui Philemon 0</t>
  </si>
  <si>
    <t>722326687</t>
  </si>
  <si>
    <t>726589483</t>
  </si>
  <si>
    <t>KE-TRA-1901-25071</t>
  </si>
  <si>
    <t>Migosi Daniel Oyugi</t>
  </si>
  <si>
    <t>5736607</t>
  </si>
  <si>
    <t>72036609</t>
  </si>
  <si>
    <t>720366095</t>
  </si>
  <si>
    <t>720366097</t>
  </si>
  <si>
    <t>KE-UAS-1909-25076</t>
  </si>
  <si>
    <t>Chemogos John Bore</t>
  </si>
  <si>
    <t>254705388727</t>
  </si>
  <si>
    <t>254712956699</t>
  </si>
  <si>
    <t>KE-TRA-2003-25079</t>
  </si>
  <si>
    <t>Ilole Joseph Khadiakala</t>
  </si>
  <si>
    <t>0997465</t>
  </si>
  <si>
    <t>254720580137</t>
  </si>
  <si>
    <t>Trans-Nzoia  East</t>
  </si>
  <si>
    <t>Ekatano/ Sibanga</t>
  </si>
  <si>
    <t>KE-TRA-2105-25084</t>
  </si>
  <si>
    <t>29th May,2021</t>
  </si>
  <si>
    <t>Ondego Zablon Kube</t>
  </si>
  <si>
    <t>0933051</t>
  </si>
  <si>
    <t>254723579372</t>
  </si>
  <si>
    <t>254714576669</t>
  </si>
  <si>
    <t>KE-TRA-2102-25083</t>
  </si>
  <si>
    <t>Wafula Maurice Simiyu</t>
  </si>
  <si>
    <t>5174269</t>
  </si>
  <si>
    <t>254723726393</t>
  </si>
  <si>
    <t>254721998643</t>
  </si>
  <si>
    <t>KE-TRA-1605-16393</t>
  </si>
  <si>
    <t>Sam Edung Riona</t>
  </si>
  <si>
    <t>7871163</t>
  </si>
  <si>
    <t>702606086</t>
  </si>
  <si>
    <t>Shauri Moyo</t>
  </si>
  <si>
    <t>KE-TRA-1801-21684</t>
  </si>
  <si>
    <t>Basweti Evans Abenga</t>
  </si>
  <si>
    <t>406753</t>
  </si>
  <si>
    <t>726500077</t>
  </si>
  <si>
    <t>706043833</t>
  </si>
  <si>
    <t>KE-ELG-1712-21683</t>
  </si>
  <si>
    <t>Kiplagat Cosmus Cherop</t>
  </si>
  <si>
    <t>5294068</t>
  </si>
  <si>
    <t>72225869</t>
  </si>
  <si>
    <t>Kapkessum</t>
  </si>
  <si>
    <t>KE-TRA-1903-25073</t>
  </si>
  <si>
    <t>Mudamba Josphat Mulusa</t>
  </si>
  <si>
    <t>2064072</t>
  </si>
  <si>
    <t>254722569070</t>
  </si>
  <si>
    <t>Kapsitwet</t>
  </si>
  <si>
    <t>Kitale Ndogo</t>
  </si>
  <si>
    <t>KE-TRA-1708-21679</t>
  </si>
  <si>
    <t>27th June,2017</t>
  </si>
  <si>
    <t>16th August,2017</t>
  </si>
  <si>
    <t>Gichuki Peter Mungongi</t>
  </si>
  <si>
    <t>11364738</t>
  </si>
  <si>
    <t>722322428</t>
  </si>
  <si>
    <t>724062953</t>
  </si>
  <si>
    <t>Suwerwa</t>
  </si>
  <si>
    <t>KE-UAS-1710-21682</t>
  </si>
  <si>
    <t>Kurgat Jonh Kiptui</t>
  </si>
  <si>
    <t>7395377</t>
  </si>
  <si>
    <t>720656787</t>
  </si>
  <si>
    <t>KE-TRA-1901-25072</t>
  </si>
  <si>
    <t>Simiyu Henry Wanyonyi</t>
  </si>
  <si>
    <t>14660089</t>
  </si>
  <si>
    <t>712250487</t>
  </si>
  <si>
    <t>722484797</t>
  </si>
  <si>
    <t>KE-TRA-2009-25081</t>
  </si>
  <si>
    <t>Alunga Judith Nyangano</t>
  </si>
  <si>
    <t>5778523</t>
  </si>
  <si>
    <t>254722920056</t>
  </si>
  <si>
    <t>KE-KAK-2006-25080</t>
  </si>
  <si>
    <t>Misoga Beatrice Kedogo</t>
  </si>
  <si>
    <t>5280289</t>
  </si>
  <si>
    <t>720230602</t>
  </si>
  <si>
    <t>Lianungu</t>
  </si>
  <si>
    <t>KE-BUN-2205-25089</t>
  </si>
  <si>
    <t>Wekesa Moses Sakwa</t>
  </si>
  <si>
    <t>11328500</t>
  </si>
  <si>
    <t>0722300753</t>
  </si>
  <si>
    <t>0722438586</t>
  </si>
  <si>
    <t>Tuti marakaru</t>
  </si>
  <si>
    <t>Tuti</t>
  </si>
  <si>
    <t>KE-UAS-2111-25088</t>
  </si>
  <si>
    <t>Tirop Patrick Chemwolo</t>
  </si>
  <si>
    <t>254723876508</t>
  </si>
  <si>
    <t>254725493374</t>
  </si>
  <si>
    <t>Karuna</t>
  </si>
  <si>
    <t>Tilatil</t>
  </si>
  <si>
    <t>KE-BUN-2109-25087</t>
  </si>
  <si>
    <t>25th September,2021</t>
  </si>
  <si>
    <t>Wanaswa Rosemary Naswa</t>
  </si>
  <si>
    <t>3463261</t>
  </si>
  <si>
    <t>254712506877</t>
  </si>
  <si>
    <t>254723995585</t>
  </si>
  <si>
    <t>Kibabi</t>
  </si>
  <si>
    <t>KE-TRA-2102-25082</t>
  </si>
  <si>
    <t>17th February,2021</t>
  </si>
  <si>
    <t>Humphrey Eliakim Otenyo</t>
  </si>
  <si>
    <t>6421161</t>
  </si>
  <si>
    <t>2547258577328</t>
  </si>
  <si>
    <t>254733530837</t>
  </si>
  <si>
    <t>Sioyi</t>
  </si>
  <si>
    <t>KE-TRA-1611-21678</t>
  </si>
  <si>
    <t>Wekoye Stephen Ngome</t>
  </si>
  <si>
    <t>778124</t>
  </si>
  <si>
    <t>+254722853316</t>
  </si>
  <si>
    <t>Sowerwa</t>
  </si>
  <si>
    <t>Tombili</t>
  </si>
  <si>
    <t>KE-TRA-1703-21677</t>
  </si>
  <si>
    <t>24th March,2017</t>
  </si>
  <si>
    <t>Waiguru Felister Njoki</t>
  </si>
  <si>
    <t>9821723</t>
  </si>
  <si>
    <t>72526048</t>
  </si>
  <si>
    <t>KE-TRA-2002-25078</t>
  </si>
  <si>
    <t>Kibii Eunice Jeruiyot</t>
  </si>
  <si>
    <t>12682232</t>
  </si>
  <si>
    <t>721958804</t>
  </si>
  <si>
    <t>254721958804</t>
  </si>
  <si>
    <t>254714556111</t>
  </si>
  <si>
    <t>KE-VIH-1612-15745</t>
  </si>
  <si>
    <t>Simon Kamdi Jumba</t>
  </si>
  <si>
    <t>16075789</t>
  </si>
  <si>
    <t>722613291</t>
  </si>
  <si>
    <t>Gimoimoi</t>
  </si>
  <si>
    <t>Gimamoi</t>
  </si>
  <si>
    <t>KE-VIH-1804-23707</t>
  </si>
  <si>
    <t>Philmon Mwavali</t>
  </si>
  <si>
    <t>833765</t>
  </si>
  <si>
    <t>722914875</t>
  </si>
  <si>
    <t>703908357</t>
  </si>
  <si>
    <t>Mudete</t>
  </si>
  <si>
    <t>704684007</t>
  </si>
  <si>
    <t>KE-KAK-1711-23708</t>
  </si>
  <si>
    <t>Rose Bulimu Boaz</t>
  </si>
  <si>
    <t>5731165</t>
  </si>
  <si>
    <t>713963852</t>
  </si>
  <si>
    <t>705852907</t>
  </si>
  <si>
    <t>Msusu</t>
  </si>
  <si>
    <t>735066637</t>
  </si>
  <si>
    <t>KE-KIR-1707-20580</t>
  </si>
  <si>
    <t>Kigundu Francis Mwangi</t>
  </si>
  <si>
    <t>20418386</t>
  </si>
  <si>
    <t>724550027</t>
  </si>
  <si>
    <t>716073975</t>
  </si>
  <si>
    <t>KE-KIR-1809-26851</t>
  </si>
  <si>
    <t>Maru Kinyua Eric</t>
  </si>
  <si>
    <t>21709373</t>
  </si>
  <si>
    <t>0720930614</t>
  </si>
  <si>
    <t>KE-KIR-1701-17586</t>
  </si>
  <si>
    <t>Daniel Muriuki Kamotho</t>
  </si>
  <si>
    <t>23674192</t>
  </si>
  <si>
    <t>729985139</t>
  </si>
  <si>
    <t>Kaaraini</t>
  </si>
  <si>
    <t>KE-KIR-1708-20576</t>
  </si>
  <si>
    <t>Murage Winfred Ngima</t>
  </si>
  <si>
    <t>5757080</t>
  </si>
  <si>
    <t>722266150</t>
  </si>
  <si>
    <t>KE-KIR-1811-26852</t>
  </si>
  <si>
    <t>Muthui Guchobi Jeremiah</t>
  </si>
  <si>
    <t>724078796</t>
  </si>
  <si>
    <t>717441134</t>
  </si>
  <si>
    <t>Kiangothe</t>
  </si>
  <si>
    <t>KE-KIR-1901-26853</t>
  </si>
  <si>
    <t>Karangi Muthee Charles</t>
  </si>
  <si>
    <t>721721554</t>
  </si>
  <si>
    <t>715671387</t>
  </si>
  <si>
    <t>KE-BOM-1607-16407</t>
  </si>
  <si>
    <t>Elisha Kipkirui Turgut</t>
  </si>
  <si>
    <t>278281</t>
  </si>
  <si>
    <t>729046475</t>
  </si>
  <si>
    <t>Kabungut</t>
  </si>
  <si>
    <t>Patrick Langat</t>
  </si>
  <si>
    <t>KE-THA-1809-23115</t>
  </si>
  <si>
    <t>Micheni Kaindi Catherine</t>
  </si>
  <si>
    <t>11259011</t>
  </si>
  <si>
    <t>722255734</t>
  </si>
  <si>
    <t>Patrick Mwangi</t>
  </si>
  <si>
    <t>722782126</t>
  </si>
  <si>
    <t>KE-TAI-1602-16000</t>
  </si>
  <si>
    <t>17th February,2016</t>
  </si>
  <si>
    <t>Marisela M Mwaigonyi</t>
  </si>
  <si>
    <t>2526078</t>
  </si>
  <si>
    <t>731349163</t>
  </si>
  <si>
    <t>Wumingu Kishushe</t>
  </si>
  <si>
    <t>KE-TAI-2012-27007</t>
  </si>
  <si>
    <t>Church Mrughuwa Catholic</t>
  </si>
  <si>
    <t>29501988</t>
  </si>
  <si>
    <t>254743873827</t>
  </si>
  <si>
    <t>Mrughuwa</t>
  </si>
  <si>
    <t>Patrick Zinghani</t>
  </si>
  <si>
    <t>Patrick zighani</t>
  </si>
  <si>
    <t>KE-MAK-1907-26732</t>
  </si>
  <si>
    <t>Mandina Dionice Mulwa</t>
  </si>
  <si>
    <t>254727443724</t>
  </si>
  <si>
    <t>727443724</t>
  </si>
  <si>
    <t>721443429</t>
  </si>
  <si>
    <t>Kilungu</t>
  </si>
  <si>
    <t>Ndeini</t>
  </si>
  <si>
    <t>KE-MAK-1609-17491</t>
  </si>
  <si>
    <t>Mathew Musau Mungata</t>
  </si>
  <si>
    <t>6413393</t>
  </si>
  <si>
    <t>722564001</t>
  </si>
  <si>
    <t>Iuane</t>
  </si>
  <si>
    <t>KE-MAC-1703-18236</t>
  </si>
  <si>
    <t>Katisya Brigid Mumbua</t>
  </si>
  <si>
    <t>9064759</t>
  </si>
  <si>
    <t>720559835</t>
  </si>
  <si>
    <t>Paul Kariuki</t>
  </si>
  <si>
    <t>723368491</t>
  </si>
  <si>
    <t>KE-KIA-2105-29097</t>
  </si>
  <si>
    <t>Ngugi Kabui David</t>
  </si>
  <si>
    <t>24038420</t>
  </si>
  <si>
    <t>2547577779880</t>
  </si>
  <si>
    <t>254724155132</t>
  </si>
  <si>
    <t>Paul kiama</t>
  </si>
  <si>
    <t>KE-MUR-2204-30227</t>
  </si>
  <si>
    <t>8th March,2022</t>
  </si>
  <si>
    <t>28th April,2022</t>
  </si>
  <si>
    <t>Kamau Andrew Gichuki</t>
  </si>
  <si>
    <t>0717220034</t>
  </si>
  <si>
    <t>0705031902</t>
  </si>
  <si>
    <t>KE-MER-1706-23146</t>
  </si>
  <si>
    <t>Mwirichia Gerishon Gikunda</t>
  </si>
  <si>
    <t>2516768</t>
  </si>
  <si>
    <t>713951760</t>
  </si>
  <si>
    <t>Kaangia</t>
  </si>
  <si>
    <t>Paul Mbugua</t>
  </si>
  <si>
    <t>725641906</t>
  </si>
  <si>
    <t>KE-MER-1701-23144</t>
  </si>
  <si>
    <t>Gikunda Geoffrey Mwirigi</t>
  </si>
  <si>
    <t>13553941</t>
  </si>
  <si>
    <t>726281182</t>
  </si>
  <si>
    <t>KE-MER-1608-23141</t>
  </si>
  <si>
    <t>Kiugu John Mburugu</t>
  </si>
  <si>
    <t>7670777</t>
  </si>
  <si>
    <t>725561831</t>
  </si>
  <si>
    <t>KE-MER-1612-23127</t>
  </si>
  <si>
    <t>Ngarunyi Japhet Gikunda</t>
  </si>
  <si>
    <t>1091177</t>
  </si>
  <si>
    <t>721238428</t>
  </si>
  <si>
    <t>Nyomba Ya Mbiti</t>
  </si>
  <si>
    <t>KE-MER-1702-23145</t>
  </si>
  <si>
    <t>Mburugu Hannington Mbaabu</t>
  </si>
  <si>
    <t>2523051</t>
  </si>
  <si>
    <t>726895290</t>
  </si>
  <si>
    <t>Kiungone</t>
  </si>
  <si>
    <t>KE-MER-1612-23143</t>
  </si>
  <si>
    <t>Ringera Henry Munene</t>
  </si>
  <si>
    <t>7465469</t>
  </si>
  <si>
    <t>724523051</t>
  </si>
  <si>
    <t>Nchoro</t>
  </si>
  <si>
    <t>KE-MER-1705-23142</t>
  </si>
  <si>
    <t>Gikunda George Kinoti</t>
  </si>
  <si>
    <t>21840687</t>
  </si>
  <si>
    <t>717423427</t>
  </si>
  <si>
    <t>KE-MER-1606-23140</t>
  </si>
  <si>
    <t>Kirera Christopher Mworia</t>
  </si>
  <si>
    <t>2516383</t>
  </si>
  <si>
    <t>720437209</t>
  </si>
  <si>
    <t>KE-NAK-2008-26608</t>
  </si>
  <si>
    <t>Muthusi Nduku Rita</t>
  </si>
  <si>
    <t>254711699144</t>
  </si>
  <si>
    <t>254722323838</t>
  </si>
  <si>
    <t>Lami</t>
  </si>
  <si>
    <t>Mwisho wa Lami</t>
  </si>
  <si>
    <t>Paul Mwai</t>
  </si>
  <si>
    <t>KE-KIR-1910-25687</t>
  </si>
  <si>
    <t>Njogu Njoki Irene</t>
  </si>
  <si>
    <t>701381996</t>
  </si>
  <si>
    <t>Kathugu</t>
  </si>
  <si>
    <t>Paul Timothy Murithi</t>
  </si>
  <si>
    <t>791853946</t>
  </si>
  <si>
    <t>KE-NYA-1711-21589</t>
  </si>
  <si>
    <t>Njiru Peter Njoroge</t>
  </si>
  <si>
    <t>24411916</t>
  </si>
  <si>
    <t>722863460</t>
  </si>
  <si>
    <t>Peter</t>
  </si>
  <si>
    <t>KE-NYA-1701-21590</t>
  </si>
  <si>
    <t>Waititu Jecinta Kariuko</t>
  </si>
  <si>
    <t>616741</t>
  </si>
  <si>
    <t>725599209</t>
  </si>
  <si>
    <t>KE-NYE-1906-27159</t>
  </si>
  <si>
    <t>Mahinda Peter Maina</t>
  </si>
  <si>
    <t>254715498351</t>
  </si>
  <si>
    <t>KE-NYA-2109-31506</t>
  </si>
  <si>
    <t>Mwangi Jamleck Maina</t>
  </si>
  <si>
    <t>725857212</t>
  </si>
  <si>
    <t>254725296340</t>
  </si>
  <si>
    <t>254725857212</t>
  </si>
  <si>
    <t>Peter Gatuhi</t>
  </si>
  <si>
    <t>KE-KIA-1909-26701</t>
  </si>
  <si>
    <t>Njuguna Augustine Mburu</t>
  </si>
  <si>
    <t>4922759</t>
  </si>
  <si>
    <t>727461434</t>
  </si>
  <si>
    <t>787841337</t>
  </si>
  <si>
    <t>Peter Githinji</t>
  </si>
  <si>
    <t>738414961</t>
  </si>
  <si>
    <t>KE-NAN-1902-27560</t>
  </si>
  <si>
    <t>26th February,2019</t>
  </si>
  <si>
    <t>Tum David Cheriot</t>
  </si>
  <si>
    <t>11506174</t>
  </si>
  <si>
    <t>721111256</t>
  </si>
  <si>
    <t>712454394</t>
  </si>
  <si>
    <t>Musoriot</t>
  </si>
  <si>
    <t>KE-KIA-1908-26703</t>
  </si>
  <si>
    <t>Kamau Margaret Wambui</t>
  </si>
  <si>
    <t>254700870407</t>
  </si>
  <si>
    <t>Darugo</t>
  </si>
  <si>
    <t>Gasagatha</t>
  </si>
  <si>
    <t>KE-KIA-1907-26717</t>
  </si>
  <si>
    <t>31st July,2019</t>
  </si>
  <si>
    <t>Nganga George Mwangi</t>
  </si>
  <si>
    <t>13510985</t>
  </si>
  <si>
    <t>254721701854</t>
  </si>
  <si>
    <t>KE-MUR-1911-26592</t>
  </si>
  <si>
    <t>7th October,2019</t>
  </si>
  <si>
    <t>Karaithi Joseph</t>
  </si>
  <si>
    <t>3450629</t>
  </si>
  <si>
    <t>254797915322</t>
  </si>
  <si>
    <t>KE-NAK-1901-024625</t>
  </si>
  <si>
    <t>Cdc Kanaan Kaanan</t>
  </si>
  <si>
    <t>25434961</t>
  </si>
  <si>
    <t>0726926417</t>
  </si>
  <si>
    <t>701785789</t>
  </si>
  <si>
    <t>Namuncha</t>
  </si>
  <si>
    <t>KE-NAN-1902-27556</t>
  </si>
  <si>
    <t>19th December,2018</t>
  </si>
  <si>
    <t>Serem Mark Kiplangat</t>
  </si>
  <si>
    <t>1798537</t>
  </si>
  <si>
    <t>713061877</t>
  </si>
  <si>
    <t>725822364</t>
  </si>
  <si>
    <t>Kapchebuchek</t>
  </si>
  <si>
    <t>KE-KER-1902-27557</t>
  </si>
  <si>
    <t>Terer Charles Kimutai</t>
  </si>
  <si>
    <t>2024179</t>
  </si>
  <si>
    <t>254720331043</t>
  </si>
  <si>
    <t>Kipsolu</t>
  </si>
  <si>
    <t>KE-NAK-2007-26605</t>
  </si>
  <si>
    <t>5th June,2020</t>
  </si>
  <si>
    <t>Patricia Kaniu</t>
  </si>
  <si>
    <t>254713482144</t>
  </si>
  <si>
    <t>723984968</t>
  </si>
  <si>
    <t>KE-NAK-1606-16761</t>
  </si>
  <si>
    <t>20th June,2016</t>
  </si>
  <si>
    <t>John Nganga Kiarie</t>
  </si>
  <si>
    <t>2481056</t>
  </si>
  <si>
    <t>723916871</t>
  </si>
  <si>
    <t>Peter Kamau Macharia</t>
  </si>
  <si>
    <t>KE-NAK-1512-15970</t>
  </si>
  <si>
    <t>Josephat Mwaura Kamau</t>
  </si>
  <si>
    <t>11461256</t>
  </si>
  <si>
    <t>726929414</t>
  </si>
  <si>
    <t>KE-NAK-1512-15328</t>
  </si>
  <si>
    <t>Ndungu Njenga Francis</t>
  </si>
  <si>
    <t>20323948</t>
  </si>
  <si>
    <t>726488366</t>
  </si>
  <si>
    <t>Miti Mingi</t>
  </si>
  <si>
    <t>711617322</t>
  </si>
  <si>
    <t>KE-NAI-1909-26593</t>
  </si>
  <si>
    <t>27th September,2019</t>
  </si>
  <si>
    <t>Kibera Rose Njeri</t>
  </si>
  <si>
    <t>24711815</t>
  </si>
  <si>
    <t>0720451942</t>
  </si>
  <si>
    <t>791757521</t>
  </si>
  <si>
    <t>Kamuthi</t>
  </si>
  <si>
    <t>PostGen Energy</t>
  </si>
  <si>
    <t>705116627</t>
  </si>
  <si>
    <t>KE-NAK-1906-27406</t>
  </si>
  <si>
    <t>19th June,2019</t>
  </si>
  <si>
    <t>Thande Stephen</t>
  </si>
  <si>
    <t>2595631</t>
  </si>
  <si>
    <t>254724786802</t>
  </si>
  <si>
    <t>254721714592</t>
  </si>
  <si>
    <t>KE-NAK-1905-27414</t>
  </si>
  <si>
    <t>Nyagaki Ndungu Hannah</t>
  </si>
  <si>
    <t>2189035</t>
  </si>
  <si>
    <t>254724001519</t>
  </si>
  <si>
    <t>Scheme</t>
  </si>
  <si>
    <t>KE-NAK-1812-27412</t>
  </si>
  <si>
    <t>Anthony Ngugi Mburu</t>
  </si>
  <si>
    <t>27342056</t>
  </si>
  <si>
    <t>254727862397</t>
  </si>
  <si>
    <t>KE-NAK-1909-27411</t>
  </si>
  <si>
    <t>6th July,2019</t>
  </si>
  <si>
    <t>Njeri Wanyoike Gladys</t>
  </si>
  <si>
    <t>2595210</t>
  </si>
  <si>
    <t>254711183489</t>
  </si>
  <si>
    <t>KE-NAK-1909-27409</t>
  </si>
  <si>
    <t>Ngatia Wandutu Robert</t>
  </si>
  <si>
    <t>2371072</t>
  </si>
  <si>
    <t>254721994152</t>
  </si>
  <si>
    <t>KE-NAK-1908-27410</t>
  </si>
  <si>
    <t>29th August,2019</t>
  </si>
  <si>
    <t>Njogu Wanjiku Elizabeth</t>
  </si>
  <si>
    <t>1842091</t>
  </si>
  <si>
    <t>254714581651</t>
  </si>
  <si>
    <t>KE-NAK-1903-27413</t>
  </si>
  <si>
    <t>Virginia Njeri</t>
  </si>
  <si>
    <t>2380655</t>
  </si>
  <si>
    <t>254725146036</t>
  </si>
  <si>
    <t>KE-NAK-2001-27378</t>
  </si>
  <si>
    <t>12th January,2020</t>
  </si>
  <si>
    <t>Sarah Wanjiru</t>
  </si>
  <si>
    <t>1178482</t>
  </si>
  <si>
    <t>254704423742</t>
  </si>
  <si>
    <t>KE-NAK-1703-23358</t>
  </si>
  <si>
    <t>Waweru Jane Nyambura</t>
  </si>
  <si>
    <t>8284677</t>
  </si>
  <si>
    <t>722670534</t>
  </si>
  <si>
    <t>KE-NAK-1701-23359</t>
  </si>
  <si>
    <t>Mwangi Francis Theuri</t>
  </si>
  <si>
    <t>21053303</t>
  </si>
  <si>
    <t>717829421</t>
  </si>
  <si>
    <t>KE-NAK-1708-23360</t>
  </si>
  <si>
    <t>Mwangi Mirriamu Waithera</t>
  </si>
  <si>
    <t>13351889</t>
  </si>
  <si>
    <t>796187240</t>
  </si>
  <si>
    <t>KE-NAK-1704-23361</t>
  </si>
  <si>
    <t>Kariuki Paul Njenga</t>
  </si>
  <si>
    <t>4273034</t>
  </si>
  <si>
    <t>701603129</t>
  </si>
  <si>
    <t>Bahati Schem</t>
  </si>
  <si>
    <t>KE-NAK-1702-23364</t>
  </si>
  <si>
    <t>Njorge Stanley Mwangi</t>
  </si>
  <si>
    <t>3294885</t>
  </si>
  <si>
    <t>721998010</t>
  </si>
  <si>
    <t>721457192</t>
  </si>
  <si>
    <t>KE-NAK-1909-27408</t>
  </si>
  <si>
    <t>Muthoi Kibara Daniel</t>
  </si>
  <si>
    <t>2592640</t>
  </si>
  <si>
    <t>254725642872</t>
  </si>
  <si>
    <t>KE-NAK-1908-27407</t>
  </si>
  <si>
    <t>Macharia Maina Andrew</t>
  </si>
  <si>
    <t>3372017</t>
  </si>
  <si>
    <t>254721639234</t>
  </si>
  <si>
    <t>KE-NAK-1912-27380</t>
  </si>
  <si>
    <t>Wamaitha Rotich</t>
  </si>
  <si>
    <t>254722761138</t>
  </si>
  <si>
    <t>254724107768</t>
  </si>
  <si>
    <t>Ngata Gate</t>
  </si>
  <si>
    <t>KE-NAK-1912-27379</t>
  </si>
  <si>
    <t>Susan Kiprono</t>
  </si>
  <si>
    <t>254723709414</t>
  </si>
  <si>
    <t>KE-NAK-1512-14808</t>
  </si>
  <si>
    <t>Johnson Manzi Mbuvi</t>
  </si>
  <si>
    <t>9426133</t>
  </si>
  <si>
    <t>722227412</t>
  </si>
  <si>
    <t>KE-EMB-1605-16337</t>
  </si>
  <si>
    <t>Paul Munyi Ndukanio</t>
  </si>
  <si>
    <t>10796879</t>
  </si>
  <si>
    <t>721298154</t>
  </si>
  <si>
    <t>KE-EMB-1802-15988</t>
  </si>
  <si>
    <t>Jenifer Njogu Difather</t>
  </si>
  <si>
    <t>8660893</t>
  </si>
  <si>
    <t>721916878</t>
  </si>
  <si>
    <t>Gaturi North</t>
  </si>
  <si>
    <t>Nguire</t>
  </si>
  <si>
    <t>Peter kivuti</t>
  </si>
  <si>
    <t>KE-EMB-1606-15989</t>
  </si>
  <si>
    <t>Angelo Mwangi Njoka</t>
  </si>
  <si>
    <t>4696956</t>
  </si>
  <si>
    <t>739927042</t>
  </si>
  <si>
    <t>Thumuri</t>
  </si>
  <si>
    <t>KE-EMB-1605-16338</t>
  </si>
  <si>
    <t>Jane W Nyaga</t>
  </si>
  <si>
    <t>11211217</t>
  </si>
  <si>
    <t>720350600</t>
  </si>
  <si>
    <t>Kiegucu</t>
  </si>
  <si>
    <t>KE-THA-1812-26889</t>
  </si>
  <si>
    <t>Kanampiu Muriithi Alfred</t>
  </si>
  <si>
    <t>7450359</t>
  </si>
  <si>
    <t>723980979</t>
  </si>
  <si>
    <t>710904645</t>
  </si>
  <si>
    <t>Ikuu Boys</t>
  </si>
  <si>
    <t>KE-EMB-1812-26891</t>
  </si>
  <si>
    <t>Munyi Wawira Ann</t>
  </si>
  <si>
    <t>254716251895</t>
  </si>
  <si>
    <t>KE-EMB-1908-25407</t>
  </si>
  <si>
    <t>22nd August,2019</t>
  </si>
  <si>
    <t>Muriithi Jeniffer Waitthira</t>
  </si>
  <si>
    <t>713984689</t>
  </si>
  <si>
    <t>KE-EMB-2002-27774</t>
  </si>
  <si>
    <t>11th January,2020</t>
  </si>
  <si>
    <t>Wokabi Stanely Kariuki</t>
  </si>
  <si>
    <t>269398</t>
  </si>
  <si>
    <t>254722569409</t>
  </si>
  <si>
    <t>Itabua</t>
  </si>
  <si>
    <t>Mwanagiti</t>
  </si>
  <si>
    <t>KE-EMB-2206-30804</t>
  </si>
  <si>
    <t>27th April,2022</t>
  </si>
  <si>
    <t>Kangara Joseph Njeru</t>
  </si>
  <si>
    <t>11151026</t>
  </si>
  <si>
    <t>0726243847</t>
  </si>
  <si>
    <t>KE-EMB-2107-25410</t>
  </si>
  <si>
    <t>Ndwiga Esther Wambeti</t>
  </si>
  <si>
    <t>254713553303</t>
  </si>
  <si>
    <t>Gakwegori</t>
  </si>
  <si>
    <t>KE-NAN-1806-22925</t>
  </si>
  <si>
    <t>Simatwo Milka Jepkosgey</t>
  </si>
  <si>
    <t>1167158</t>
  </si>
  <si>
    <t>711128115</t>
  </si>
  <si>
    <t>Kapnyeberai</t>
  </si>
  <si>
    <t>Rehau</t>
  </si>
  <si>
    <t>Peter Lagat</t>
  </si>
  <si>
    <t>704859310</t>
  </si>
  <si>
    <t>PVC</t>
  </si>
  <si>
    <t>KE-NAK-1904-26093</t>
  </si>
  <si>
    <t>Stanley Kiarie</t>
  </si>
  <si>
    <t>4289608</t>
  </si>
  <si>
    <t>254726716302</t>
  </si>
  <si>
    <t>Shalom</t>
  </si>
  <si>
    <t>711617332</t>
  </si>
  <si>
    <t>KE-NAK-1903-26095</t>
  </si>
  <si>
    <t>Paul Rugumi Ndungu</t>
  </si>
  <si>
    <t>5982607</t>
  </si>
  <si>
    <t>0721541850</t>
  </si>
  <si>
    <t>KE-NAK-1904-26094</t>
  </si>
  <si>
    <t>Joseph Kinyua</t>
  </si>
  <si>
    <t>1383627</t>
  </si>
  <si>
    <t>254721986525</t>
  </si>
  <si>
    <t>N Nganga</t>
  </si>
  <si>
    <t>KE-MAK-1802-23495</t>
  </si>
  <si>
    <t>Mutuku Frederick Mutuku</t>
  </si>
  <si>
    <t>20221132</t>
  </si>
  <si>
    <t>727772553</t>
  </si>
  <si>
    <t>727725573</t>
  </si>
  <si>
    <t>713801195</t>
  </si>
  <si>
    <t>Inyonywe</t>
  </si>
  <si>
    <t>Peter Kiniu</t>
  </si>
  <si>
    <t>KE-KAJ-2004-26929</t>
  </si>
  <si>
    <t>21st April,2020</t>
  </si>
  <si>
    <t>Ndung'U Joseph</t>
  </si>
  <si>
    <t>254723131392</t>
  </si>
  <si>
    <t>254711206344</t>
  </si>
  <si>
    <t>KE-KAJ-2206-30853</t>
  </si>
  <si>
    <t>25th June,2022</t>
  </si>
  <si>
    <t>Karongo Ann</t>
  </si>
  <si>
    <t>0727248052</t>
  </si>
  <si>
    <t>Koitokitok</t>
  </si>
  <si>
    <t>Enkariak-Ronkena</t>
  </si>
  <si>
    <t>KE-KAJ-2208-30858</t>
  </si>
  <si>
    <t>Nkancha Charles</t>
  </si>
  <si>
    <t>0720312630</t>
  </si>
  <si>
    <t>0723308888</t>
  </si>
  <si>
    <t>KE-NYE-1704-23487</t>
  </si>
  <si>
    <t>14th April,2017</t>
  </si>
  <si>
    <t>Macharia Peter Maina</t>
  </si>
  <si>
    <t>1083279</t>
  </si>
  <si>
    <t>722351420</t>
  </si>
  <si>
    <t>KE-KAJ-2108-29666</t>
  </si>
  <si>
    <t>24th August,2021</t>
  </si>
  <si>
    <t>Njeru Mary</t>
  </si>
  <si>
    <t>254721240790</t>
  </si>
  <si>
    <t>2541782528326</t>
  </si>
  <si>
    <t>KE-KAJ-2011-28591</t>
  </si>
  <si>
    <t>Kioko Josephat</t>
  </si>
  <si>
    <t>254727555024</t>
  </si>
  <si>
    <t>254712233450</t>
  </si>
  <si>
    <t>KE-KAJ-1710-22592</t>
  </si>
  <si>
    <t>Ole Lolkinyien Geoffrey Soikan</t>
  </si>
  <si>
    <t>499547</t>
  </si>
  <si>
    <t>702045815</t>
  </si>
  <si>
    <t>Ilasit</t>
  </si>
  <si>
    <t>KE-NYE-1610-16664</t>
  </si>
  <si>
    <t>Ephraim Maina Kibungu</t>
  </si>
  <si>
    <t>71931</t>
  </si>
  <si>
    <t>723784300</t>
  </si>
  <si>
    <t>720960497</t>
  </si>
  <si>
    <t>KE-KIA-1810-25758</t>
  </si>
  <si>
    <t>Somba Jesinta Njoki</t>
  </si>
  <si>
    <t>10183653</t>
  </si>
  <si>
    <t>0728833460</t>
  </si>
  <si>
    <t>710264309</t>
  </si>
  <si>
    <t>Mboloti</t>
  </si>
  <si>
    <t>KE-MAC-1907-26733</t>
  </si>
  <si>
    <t>Mutuku Kevin Josphat</t>
  </si>
  <si>
    <t>254725238432</t>
  </si>
  <si>
    <t>Kiniu</t>
  </si>
  <si>
    <t>KE-KIL-1910-25725</t>
  </si>
  <si>
    <t>16th October,2019</t>
  </si>
  <si>
    <t>Ndago Stanley Tinga</t>
  </si>
  <si>
    <t>5803697</t>
  </si>
  <si>
    <t>+254728945291</t>
  </si>
  <si>
    <t>Bandarasalama</t>
  </si>
  <si>
    <t>Kaoyeni</t>
  </si>
  <si>
    <t>+254713470637</t>
  </si>
  <si>
    <t>KE-NYE-1909-27826</t>
  </si>
  <si>
    <t>Munuhe David Theuri</t>
  </si>
  <si>
    <t>37431045</t>
  </si>
  <si>
    <t>0729549971</t>
  </si>
  <si>
    <t>726974334</t>
  </si>
  <si>
    <t>Wamaguta</t>
  </si>
  <si>
    <t>KE-KAJ-1710-22602</t>
  </si>
  <si>
    <t>Ng'Ang'A Paul Kamau</t>
  </si>
  <si>
    <t>25814280</t>
  </si>
  <si>
    <t>724544770</t>
  </si>
  <si>
    <t>70724544770</t>
  </si>
  <si>
    <t>KE-KAJ-1809-24369</t>
  </si>
  <si>
    <t>Muturi (2) Samwel</t>
  </si>
  <si>
    <t>11275766</t>
  </si>
  <si>
    <t>Olkaria</t>
  </si>
  <si>
    <t>KE-KIA-1710-23593</t>
  </si>
  <si>
    <t>Kihiu Hottensiah Wanjuku</t>
  </si>
  <si>
    <t>3678346</t>
  </si>
  <si>
    <t>729851833</t>
  </si>
  <si>
    <t>723309556</t>
  </si>
  <si>
    <t>KE-KIA-1708-23492</t>
  </si>
  <si>
    <t>18th August,2017</t>
  </si>
  <si>
    <t>Njoroge Peter</t>
  </si>
  <si>
    <t>5207184</t>
  </si>
  <si>
    <t>725985782</t>
  </si>
  <si>
    <t>Thigiyo</t>
  </si>
  <si>
    <t>KE-KAJ-1701-22604</t>
  </si>
  <si>
    <t>8th December,2016</t>
  </si>
  <si>
    <t>Malet Faustin Mwaura</t>
  </si>
  <si>
    <t>16120653</t>
  </si>
  <si>
    <t>722923057</t>
  </si>
  <si>
    <t>KE-KAJ-1712-22507</t>
  </si>
  <si>
    <t>Mueni Agnes Kisila</t>
  </si>
  <si>
    <t>6051649</t>
  </si>
  <si>
    <t>725932193</t>
  </si>
  <si>
    <t>725932153</t>
  </si>
  <si>
    <t>KE-MAC-1904-27530</t>
  </si>
  <si>
    <t>Machakos Company Limited Ranching</t>
  </si>
  <si>
    <t>9805459</t>
  </si>
  <si>
    <t>0741681581</t>
  </si>
  <si>
    <t>716630758</t>
  </si>
  <si>
    <t>Stoni Athi</t>
  </si>
  <si>
    <t>KE-KIA-1906-27644</t>
  </si>
  <si>
    <t>Ndegwa George K.</t>
  </si>
  <si>
    <t>5552823</t>
  </si>
  <si>
    <t>0721767718</t>
  </si>
  <si>
    <t>722921173</t>
  </si>
  <si>
    <t>Peter Mukuru Patel</t>
  </si>
  <si>
    <t>721724292</t>
  </si>
  <si>
    <t>KE-KIA-2009-28583</t>
  </si>
  <si>
    <t>4th September,2020</t>
  </si>
  <si>
    <t>Gatundu Mary Njeri</t>
  </si>
  <si>
    <t>479676</t>
  </si>
  <si>
    <t>254722856244</t>
  </si>
  <si>
    <t>Kumura</t>
  </si>
  <si>
    <t>John Ndua Tatu</t>
  </si>
  <si>
    <t>Peter Munyeki</t>
  </si>
  <si>
    <t>759257207</t>
  </si>
  <si>
    <t>KE-NAK-2210-29784</t>
  </si>
  <si>
    <t>17th August,2022</t>
  </si>
  <si>
    <t>10th October,2022</t>
  </si>
  <si>
    <t>Mary Ngatia Muthoni</t>
  </si>
  <si>
    <t>0343295</t>
  </si>
  <si>
    <t>0721739048</t>
  </si>
  <si>
    <t>Rohi boys</t>
  </si>
  <si>
    <t>Peter Mutanga</t>
  </si>
  <si>
    <t>Peter Mutang'a Goko</t>
  </si>
  <si>
    <t>KE-NAK-1612-23868</t>
  </si>
  <si>
    <t>Maina Kariuki Samuel</t>
  </si>
  <si>
    <t>700273503</t>
  </si>
  <si>
    <t>Sinda Lodge</t>
  </si>
  <si>
    <t>723421713</t>
  </si>
  <si>
    <t>KE-NAK-1907-27655</t>
  </si>
  <si>
    <t>27th July,2019</t>
  </si>
  <si>
    <t>Martha Ngure Ndinda</t>
  </si>
  <si>
    <t>2397262</t>
  </si>
  <si>
    <t>254722955561</t>
  </si>
  <si>
    <t>KE-KAK-1905-24876</t>
  </si>
  <si>
    <t>17th March,2019</t>
  </si>
  <si>
    <t>Musalia Alice</t>
  </si>
  <si>
    <t>254724847301</t>
  </si>
  <si>
    <t>Godown</t>
  </si>
  <si>
    <t>KE-NAK-1910-27674</t>
  </si>
  <si>
    <t>Kaguithia Nguyo Alex</t>
  </si>
  <si>
    <t>1393673</t>
  </si>
  <si>
    <t>254720940595</t>
  </si>
  <si>
    <t>KE-KIS-1804-27113</t>
  </si>
  <si>
    <t>Andrew Siocha Nyakora</t>
  </si>
  <si>
    <t>1584646</t>
  </si>
  <si>
    <t>0723080932</t>
  </si>
  <si>
    <t>711573714</t>
  </si>
  <si>
    <t>Kanyimbo</t>
  </si>
  <si>
    <t>Buyonge</t>
  </si>
  <si>
    <t>KE-TRA-1711-18127</t>
  </si>
  <si>
    <t>Manea Kusimba</t>
  </si>
  <si>
    <t>1049196</t>
  </si>
  <si>
    <t>728012530</t>
  </si>
  <si>
    <t>Surungai</t>
  </si>
  <si>
    <t>718861708</t>
  </si>
  <si>
    <t>KE-VIH-1901-27105</t>
  </si>
  <si>
    <t>Josephat Atsle Okwella</t>
  </si>
  <si>
    <t>14431542</t>
  </si>
  <si>
    <t>727103367</t>
  </si>
  <si>
    <t>714471678</t>
  </si>
  <si>
    <t>Musirundu</t>
  </si>
  <si>
    <t>KE-VIH-1904-27115</t>
  </si>
  <si>
    <t>Amayoti Sophia Jemima</t>
  </si>
  <si>
    <t>3481791</t>
  </si>
  <si>
    <t>0721540640</t>
  </si>
  <si>
    <t>Wakhomo</t>
  </si>
  <si>
    <t>Waluka</t>
  </si>
  <si>
    <t>KE-VIH-2001-25831</t>
  </si>
  <si>
    <t>Mundia Masara Gordon</t>
  </si>
  <si>
    <t>10352813</t>
  </si>
  <si>
    <t>254721238560</t>
  </si>
  <si>
    <t>722879979</t>
  </si>
  <si>
    <t>Vigina</t>
  </si>
  <si>
    <t>KE-VIH-1710-18126</t>
  </si>
  <si>
    <t>Haber Rosemary</t>
  </si>
  <si>
    <t>3065454</t>
  </si>
  <si>
    <t>704920349</t>
  </si>
  <si>
    <t>Emusenjeli</t>
  </si>
  <si>
    <t>Emutsanjeli</t>
  </si>
  <si>
    <t>254718861708</t>
  </si>
  <si>
    <t>KE-SIA-1808-18128</t>
  </si>
  <si>
    <t>Elijah Ooro Obor</t>
  </si>
  <si>
    <t>721748400</t>
  </si>
  <si>
    <t>East Gem</t>
  </si>
  <si>
    <t>Ahono</t>
  </si>
  <si>
    <t>KE-KIS-1904-26352</t>
  </si>
  <si>
    <t>Peter Abuya J</t>
  </si>
  <si>
    <t>413593</t>
  </si>
  <si>
    <t>723620749</t>
  </si>
  <si>
    <t>723348112</t>
  </si>
  <si>
    <t>Isantha</t>
  </si>
  <si>
    <t>KE-SIA-2202-29007</t>
  </si>
  <si>
    <t>27th December,2021</t>
  </si>
  <si>
    <t>15th February,2022</t>
  </si>
  <si>
    <t>Morris Oludhe Oyamo</t>
  </si>
  <si>
    <t>1169154</t>
  </si>
  <si>
    <t>0112287006</t>
  </si>
  <si>
    <t>0741259227</t>
  </si>
  <si>
    <t>Bondo Township</t>
  </si>
  <si>
    <t>Dunya</t>
  </si>
  <si>
    <t>KE-NYA-1902-26121</t>
  </si>
  <si>
    <t>Ndegwa Peterson Ndirangu</t>
  </si>
  <si>
    <t>7665812</t>
  </si>
  <si>
    <t>254720789768</t>
  </si>
  <si>
    <t>Peter Wachira</t>
  </si>
  <si>
    <t>254724210354</t>
  </si>
  <si>
    <t>KE-NYA-1812-26126</t>
  </si>
  <si>
    <t>Kanyoro Isaac Mwangi</t>
  </si>
  <si>
    <t>25635578</t>
  </si>
  <si>
    <t>254712382772</t>
  </si>
  <si>
    <t>KE-NYA-1805-25761</t>
  </si>
  <si>
    <t>16th April,2018</t>
  </si>
  <si>
    <t>Muturi Moses Wachira</t>
  </si>
  <si>
    <t>5973700</t>
  </si>
  <si>
    <t>0722311426</t>
  </si>
  <si>
    <t>714645434</t>
  </si>
  <si>
    <t>Koinange</t>
  </si>
  <si>
    <t>KE-NYA-1701-17720</t>
  </si>
  <si>
    <t>6th January,2017</t>
  </si>
  <si>
    <t>Gitau Eunice Ruguru</t>
  </si>
  <si>
    <t>5598715</t>
  </si>
  <si>
    <t>726005523</t>
  </si>
  <si>
    <t>728628321</t>
  </si>
  <si>
    <t>KE-NYA-1701-27724</t>
  </si>
  <si>
    <t>5th December,2016</t>
  </si>
  <si>
    <t>Kihumba Kanyongote Ndegwa</t>
  </si>
  <si>
    <t>2884545</t>
  </si>
  <si>
    <t>720715725</t>
  </si>
  <si>
    <t>Mwihangia</t>
  </si>
  <si>
    <t>KE-TRA-1703-27723</t>
  </si>
  <si>
    <t>Asava Henry Mudamba</t>
  </si>
  <si>
    <t>16078509</t>
  </si>
  <si>
    <t>722528733</t>
  </si>
  <si>
    <t>Kambi Miwa</t>
  </si>
  <si>
    <t>KE-NYA-1702-27725</t>
  </si>
  <si>
    <t>23rd February,2017</t>
  </si>
  <si>
    <t>Wanjiru Margret Wanjiru</t>
  </si>
  <si>
    <t>791696457</t>
  </si>
  <si>
    <t>724210274</t>
  </si>
  <si>
    <t>KE-KIA-2009-28558</t>
  </si>
  <si>
    <t>21st August,2020</t>
  </si>
  <si>
    <t>Wanjiku Serah</t>
  </si>
  <si>
    <t>2222</t>
  </si>
  <si>
    <t>254714028324</t>
  </si>
  <si>
    <t>254785984836</t>
  </si>
  <si>
    <t>Philip</t>
  </si>
  <si>
    <t>KE-KIA-2005-28557</t>
  </si>
  <si>
    <t>14th May,2020</t>
  </si>
  <si>
    <t>Githinji Ezabella Wamaitha</t>
  </si>
  <si>
    <t>11750849</t>
  </si>
  <si>
    <t>254712199534</t>
  </si>
  <si>
    <t>254722477779</t>
  </si>
  <si>
    <t>Mukawa</t>
  </si>
  <si>
    <t>KE-KER-1608-17047</t>
  </si>
  <si>
    <t>Lily Sang</t>
  </si>
  <si>
    <t>4744182</t>
  </si>
  <si>
    <t>725175719</t>
  </si>
  <si>
    <t>Cheborge</t>
  </si>
  <si>
    <t>Chesinge</t>
  </si>
  <si>
    <t>KE-KER-1801-18146</t>
  </si>
  <si>
    <t>Chirchir Gladys Chepkoech</t>
  </si>
  <si>
    <t>13020887</t>
  </si>
  <si>
    <t>728090701</t>
  </si>
  <si>
    <t>Kapkarin</t>
  </si>
  <si>
    <t>721577518</t>
  </si>
  <si>
    <t>KE-KER-1701-17473</t>
  </si>
  <si>
    <t>Kipkirui Weldon Ronoh</t>
  </si>
  <si>
    <t>25329833</t>
  </si>
  <si>
    <t>715799469</t>
  </si>
  <si>
    <t>KE-KER-1705-18150</t>
  </si>
  <si>
    <t>Langat Gilbert</t>
  </si>
  <si>
    <t>10314820</t>
  </si>
  <si>
    <t>721330506</t>
  </si>
  <si>
    <t>KE-KER-1702-17652</t>
  </si>
  <si>
    <t>Vincent Kipkemoi Bii</t>
  </si>
  <si>
    <t>4886525</t>
  </si>
  <si>
    <t>722361006</t>
  </si>
  <si>
    <t>Chemoiben</t>
  </si>
  <si>
    <t>KE-KER-2008-26625</t>
  </si>
  <si>
    <t>Mitei Elijah Cheruiyot</t>
  </si>
  <si>
    <t>10013840</t>
  </si>
  <si>
    <t>+254722886050</t>
  </si>
  <si>
    <t>722886050</t>
  </si>
  <si>
    <t>750479279</t>
  </si>
  <si>
    <t>Roret</t>
  </si>
  <si>
    <t>Monoru</t>
  </si>
  <si>
    <t>KE-KER-2004-24930</t>
  </si>
  <si>
    <t>16th March,2020</t>
  </si>
  <si>
    <t>22nd April,2020</t>
  </si>
  <si>
    <t>Cheriro Elijah</t>
  </si>
  <si>
    <t>2400672</t>
  </si>
  <si>
    <t>254722985098</t>
  </si>
  <si>
    <t>Kaborus</t>
  </si>
  <si>
    <t>KE-KER-2102-26265</t>
  </si>
  <si>
    <t>Chepkwony David Kipkoech</t>
  </si>
  <si>
    <t>20349011</t>
  </si>
  <si>
    <t>254720424973</t>
  </si>
  <si>
    <t>254754810030</t>
  </si>
  <si>
    <t>Tebesonik</t>
  </si>
  <si>
    <t>Chemobei</t>
  </si>
  <si>
    <t>KE-KER-1612-17048</t>
  </si>
  <si>
    <t>Chirchir C Dianarose</t>
  </si>
  <si>
    <t>23182134</t>
  </si>
  <si>
    <t>721930597</t>
  </si>
  <si>
    <t>Rurei</t>
  </si>
  <si>
    <t>KE-KER-1809-18160</t>
  </si>
  <si>
    <t>Tonui Simon Kiprugut</t>
  </si>
  <si>
    <t>6005150</t>
  </si>
  <si>
    <t>720283008</t>
  </si>
  <si>
    <t>710590035</t>
  </si>
  <si>
    <t>Mosubeti</t>
  </si>
  <si>
    <t>KE-KER-1901-25303</t>
  </si>
  <si>
    <t>Julie Mutai C</t>
  </si>
  <si>
    <t>21180054</t>
  </si>
  <si>
    <t>710769776</t>
  </si>
  <si>
    <t>729070468</t>
  </si>
  <si>
    <t>Butiik</t>
  </si>
  <si>
    <t>KE-NAR-2206-29819</t>
  </si>
  <si>
    <t>Bett Taitus</t>
  </si>
  <si>
    <t>0720994836</t>
  </si>
  <si>
    <t>Philip kiget</t>
  </si>
  <si>
    <t>KE-KER-2111-29809</t>
  </si>
  <si>
    <t>24th November,2021</t>
  </si>
  <si>
    <t>Tum Mercy Cherono</t>
  </si>
  <si>
    <t>13107676</t>
  </si>
  <si>
    <t>254719847910</t>
  </si>
  <si>
    <t>Cheplangat</t>
  </si>
  <si>
    <t>Singoruet</t>
  </si>
  <si>
    <t>KE-KER-2108-29806</t>
  </si>
  <si>
    <t>Rop Emily Chepkirui</t>
  </si>
  <si>
    <t>23987862</t>
  </si>
  <si>
    <t>254720856056</t>
  </si>
  <si>
    <t>KE-KER-2108-29804</t>
  </si>
  <si>
    <t>Kenduywo Bety Chelangat</t>
  </si>
  <si>
    <t>22091996</t>
  </si>
  <si>
    <t>254720365081</t>
  </si>
  <si>
    <t>Masarian</t>
  </si>
  <si>
    <t>KE-KER-2108-29807</t>
  </si>
  <si>
    <t>1st May,2021</t>
  </si>
  <si>
    <t>31st August,2021</t>
  </si>
  <si>
    <t>Mutai Nelson Kibet</t>
  </si>
  <si>
    <t>16082992</t>
  </si>
  <si>
    <t>254723700993</t>
  </si>
  <si>
    <t>Chomosot</t>
  </si>
  <si>
    <t>Kaminjewet</t>
  </si>
  <si>
    <t>KE-NAR-1903-26251</t>
  </si>
  <si>
    <t>Keter Richard Kipngeno</t>
  </si>
  <si>
    <t>11346652</t>
  </si>
  <si>
    <t>254722352433</t>
  </si>
  <si>
    <t>Njipiship</t>
  </si>
  <si>
    <t>Kapkoros</t>
  </si>
  <si>
    <t>KE-BOM-1905-25368</t>
  </si>
  <si>
    <t>Wesley Cheruiyot</t>
  </si>
  <si>
    <t>23388927</t>
  </si>
  <si>
    <t>254720487721</t>
  </si>
  <si>
    <t>Kaporuso</t>
  </si>
  <si>
    <t>KE-KER-1810-25359</t>
  </si>
  <si>
    <t>Mitei Hillary Kimutai</t>
  </si>
  <si>
    <t>33766598</t>
  </si>
  <si>
    <t>725251707</t>
  </si>
  <si>
    <t>710238586</t>
  </si>
  <si>
    <t>KE-BOM-1809-18159</t>
  </si>
  <si>
    <t>Too Antony Cheruiyot</t>
  </si>
  <si>
    <t>24772831</t>
  </si>
  <si>
    <t>721341372</t>
  </si>
  <si>
    <t>728783129</t>
  </si>
  <si>
    <t>KE-NAR-1809-18148</t>
  </si>
  <si>
    <t>10th June,2018</t>
  </si>
  <si>
    <t>Kositanya Philip Kipkering</t>
  </si>
  <si>
    <t>25040231</t>
  </si>
  <si>
    <t>720462305</t>
  </si>
  <si>
    <t>724472787</t>
  </si>
  <si>
    <t>Ilmotiook</t>
  </si>
  <si>
    <t>Oltepesi</t>
  </si>
  <si>
    <t>KE-BOM-2205-29826</t>
  </si>
  <si>
    <t>12th March,2022</t>
  </si>
  <si>
    <t>2nd May,2022</t>
  </si>
  <si>
    <t>Korir Amy Chepkirui</t>
  </si>
  <si>
    <t>27046385</t>
  </si>
  <si>
    <t>726351882</t>
  </si>
  <si>
    <t>0720815877</t>
  </si>
  <si>
    <t>KE-KER-2108-29805</t>
  </si>
  <si>
    <t>6th August,2021</t>
  </si>
  <si>
    <t>Chirchir Briarose Chepkorir</t>
  </si>
  <si>
    <t>10887802</t>
  </si>
  <si>
    <t>254722575361</t>
  </si>
  <si>
    <t>KE-KER-2012-26264</t>
  </si>
  <si>
    <t>Koech Benard Kipngeno</t>
  </si>
  <si>
    <t>22573828</t>
  </si>
  <si>
    <t>254720936085</t>
  </si>
  <si>
    <t>254729259194</t>
  </si>
  <si>
    <t>Kipchebon</t>
  </si>
  <si>
    <t>KE-KER-2005-24944</t>
  </si>
  <si>
    <t>Langat Dennis</t>
  </si>
  <si>
    <t>22046127</t>
  </si>
  <si>
    <t>0720577721</t>
  </si>
  <si>
    <t>712102940</t>
  </si>
  <si>
    <t>Kapkishara</t>
  </si>
  <si>
    <t>Cheboror</t>
  </si>
  <si>
    <t>KE-KER-2003-24929</t>
  </si>
  <si>
    <t>11th March,2020</t>
  </si>
  <si>
    <t>Bosuben Rose Chepngetich</t>
  </si>
  <si>
    <t>13035325</t>
  </si>
  <si>
    <t>254768291944</t>
  </si>
  <si>
    <t>Chepwagan</t>
  </si>
  <si>
    <t>Cheribo</t>
  </si>
  <si>
    <t>KE-BOM-2009-26634</t>
  </si>
  <si>
    <t>Korir Vincent</t>
  </si>
  <si>
    <t>10195903</t>
  </si>
  <si>
    <t>254720880171</t>
  </si>
  <si>
    <t>Tumbelyon</t>
  </si>
  <si>
    <t>KE-KER-2210-30755</t>
  </si>
  <si>
    <t>Koskey Nancy Chepkemoi</t>
  </si>
  <si>
    <t>20426183</t>
  </si>
  <si>
    <t>0711588033</t>
  </si>
  <si>
    <t>Kericho East</t>
  </si>
  <si>
    <t>Kablaboi</t>
  </si>
  <si>
    <t>KE-BOM-2207-29821</t>
  </si>
  <si>
    <t>15th May,2022</t>
  </si>
  <si>
    <t>9th July,2022</t>
  </si>
  <si>
    <t>Rotich Vincent</t>
  </si>
  <si>
    <t>20040166</t>
  </si>
  <si>
    <t>0713525993</t>
  </si>
  <si>
    <t>0711748091</t>
  </si>
  <si>
    <t>Kiptulwa</t>
  </si>
  <si>
    <t>Sisei</t>
  </si>
  <si>
    <t>KE-NAR-2109-29810</t>
  </si>
  <si>
    <t>22nd September,2021</t>
  </si>
  <si>
    <t>Kauria Zeddy Lemein</t>
  </si>
  <si>
    <t>8548706</t>
  </si>
  <si>
    <t>254722681543</t>
  </si>
  <si>
    <t>Oloshapani</t>
  </si>
  <si>
    <t>KE-BOM-1902-26249</t>
  </si>
  <si>
    <t>Kones Pauline Cherono</t>
  </si>
  <si>
    <t>24984894</t>
  </si>
  <si>
    <t>720941700</t>
  </si>
  <si>
    <t>Koporuso</t>
  </si>
  <si>
    <t>KE-BOM-2206-29818</t>
  </si>
  <si>
    <t>12th April,2022</t>
  </si>
  <si>
    <t>Kirui Sharon Chemutai</t>
  </si>
  <si>
    <t>3200308</t>
  </si>
  <si>
    <t>0740938486</t>
  </si>
  <si>
    <t>KE-KER-2111-29808</t>
  </si>
  <si>
    <t>Langat Daniel Kipngeno</t>
  </si>
  <si>
    <t>3852125</t>
  </si>
  <si>
    <t>254720057291</t>
  </si>
  <si>
    <t>Seretet</t>
  </si>
  <si>
    <t>Chekosilen</t>
  </si>
  <si>
    <t>KE-KER-2108-29803</t>
  </si>
  <si>
    <t>Kaptich Beatrice</t>
  </si>
  <si>
    <t>11368315</t>
  </si>
  <si>
    <t>0720000000</t>
  </si>
  <si>
    <t>KE-KER-2009-26630</t>
  </si>
  <si>
    <t>Chepkwony John Kipkirui</t>
  </si>
  <si>
    <t>8021102</t>
  </si>
  <si>
    <t>254720235351</t>
  </si>
  <si>
    <t>720235351</t>
  </si>
  <si>
    <t>720856046</t>
  </si>
  <si>
    <t>Sigowet/Soin</t>
  </si>
  <si>
    <t>Katui</t>
  </si>
  <si>
    <t>Baregeiwet</t>
  </si>
  <si>
    <t>KE-BOM-2009-26259</t>
  </si>
  <si>
    <t>Kerich Theophilus Kipsang</t>
  </si>
  <si>
    <t>23665027</t>
  </si>
  <si>
    <t>720500777</t>
  </si>
  <si>
    <t>254723500777</t>
  </si>
  <si>
    <t>254720828285</t>
  </si>
  <si>
    <t>Wasega</t>
  </si>
  <si>
    <t>KE-KER-2009-26638</t>
  </si>
  <si>
    <t>Ngeno Daniel Kipkoech</t>
  </si>
  <si>
    <t>10991650</t>
  </si>
  <si>
    <t>254720981167</t>
  </si>
  <si>
    <t>Kipwostuyet</t>
  </si>
  <si>
    <t>Kapkoroisi</t>
  </si>
  <si>
    <t>KE-BOM-2103-26176</t>
  </si>
  <si>
    <t>29th March,2021</t>
  </si>
  <si>
    <t>Rono Hillary</t>
  </si>
  <si>
    <t>13172761</t>
  </si>
  <si>
    <t>254724438346</t>
  </si>
  <si>
    <t>254723393251</t>
  </si>
  <si>
    <t>KE-BOM-2108-27968</t>
  </si>
  <si>
    <t>Nyangelei Caroline</t>
  </si>
  <si>
    <t>13009540</t>
  </si>
  <si>
    <t>254718479425</t>
  </si>
  <si>
    <t>KE-KER-2107-26185</t>
  </si>
  <si>
    <t>Rugut Fredrick</t>
  </si>
  <si>
    <t>26125781</t>
  </si>
  <si>
    <t>254724531613</t>
  </si>
  <si>
    <t>254727015051</t>
  </si>
  <si>
    <t>KE-KER-1706-23350</t>
  </si>
  <si>
    <t>Kurgat Weldon</t>
  </si>
  <si>
    <t>25075588</t>
  </si>
  <si>
    <t>723637831</t>
  </si>
  <si>
    <t>726616639</t>
  </si>
  <si>
    <t>KE-BOM-2011-26171</t>
  </si>
  <si>
    <t>Ngetich Stanley</t>
  </si>
  <si>
    <t>21794387</t>
  </si>
  <si>
    <t>254728454074</t>
  </si>
  <si>
    <t>Kabisoge</t>
  </si>
  <si>
    <t>Kapkwen</t>
  </si>
  <si>
    <t>KE-BOM-1811-25356</t>
  </si>
  <si>
    <t>Chepngetich Betsy</t>
  </si>
  <si>
    <t>23016496</t>
  </si>
  <si>
    <t>726118783</t>
  </si>
  <si>
    <t>Kipkelok</t>
  </si>
  <si>
    <t>KE-KER-1905-25361</t>
  </si>
  <si>
    <t>Benard Rotich Kiprono</t>
  </si>
  <si>
    <t>29554617</t>
  </si>
  <si>
    <t>254714262683</t>
  </si>
  <si>
    <t>KE-KER-1705-23349</t>
  </si>
  <si>
    <t>21st May,2017</t>
  </si>
  <si>
    <t>Cheruiyot Wesly</t>
  </si>
  <si>
    <t>25920698</t>
  </si>
  <si>
    <t>710447222</t>
  </si>
  <si>
    <t>Siryat</t>
  </si>
  <si>
    <t>KE-KER-1707-23353</t>
  </si>
  <si>
    <t>Yegon Benard Kipkemoi</t>
  </si>
  <si>
    <t>23782296</t>
  </si>
  <si>
    <t>720669768</t>
  </si>
  <si>
    <t>Chepkulgog</t>
  </si>
  <si>
    <t>254726616639</t>
  </si>
  <si>
    <t>KE-NAK-2011-26175</t>
  </si>
  <si>
    <t>30th November,2020</t>
  </si>
  <si>
    <t>Chemusian Magred</t>
  </si>
  <si>
    <t>13062671</t>
  </si>
  <si>
    <t>254722492618</t>
  </si>
  <si>
    <t>Chebosebat</t>
  </si>
  <si>
    <t>KE-KER-1912-24924</t>
  </si>
  <si>
    <t>Ngeno Abraham K</t>
  </si>
  <si>
    <t>214292280</t>
  </si>
  <si>
    <t>254720457096</t>
  </si>
  <si>
    <t>Kapketienya</t>
  </si>
  <si>
    <t>KE-BOM-1901-24855</t>
  </si>
  <si>
    <t>Cheruiyot Weldon K</t>
  </si>
  <si>
    <t>23405678</t>
  </si>
  <si>
    <t>0724926287</t>
  </si>
  <si>
    <t>711949239</t>
  </si>
  <si>
    <t>KE-KER-2007-26626</t>
  </si>
  <si>
    <t>Langat John</t>
  </si>
  <si>
    <t>254721544641</t>
  </si>
  <si>
    <t>KE-KER-2206-26359</t>
  </si>
  <si>
    <t>1st June,2022</t>
  </si>
  <si>
    <t>Ngetich Caroline</t>
  </si>
  <si>
    <t>22566922</t>
  </si>
  <si>
    <t>0712155935</t>
  </si>
  <si>
    <t>KE-KER-1706-23351</t>
  </si>
  <si>
    <t>John John Kosimbei</t>
  </si>
  <si>
    <t>736083</t>
  </si>
  <si>
    <t>723806009</t>
  </si>
  <si>
    <t>Kapsogut</t>
  </si>
  <si>
    <t>KE-KER-1708-23352</t>
  </si>
  <si>
    <t>Ronoh Peter Kipkirui</t>
  </si>
  <si>
    <t>22467489</t>
  </si>
  <si>
    <t>720172797</t>
  </si>
  <si>
    <t>KE-BOM-2004-24928</t>
  </si>
  <si>
    <t>Koskei Elijah</t>
  </si>
  <si>
    <t>3870357</t>
  </si>
  <si>
    <t>726847648</t>
  </si>
  <si>
    <t>KE-KER-2011-26172</t>
  </si>
  <si>
    <t>Koech Richard</t>
  </si>
  <si>
    <t>13021510</t>
  </si>
  <si>
    <t>254722727874</t>
  </si>
  <si>
    <t>KE-KER-2104-26183</t>
  </si>
  <si>
    <t>25th April,2021</t>
  </si>
  <si>
    <t>Chelangat Rosemary</t>
  </si>
  <si>
    <t>23193967</t>
  </si>
  <si>
    <t>721957663</t>
  </si>
  <si>
    <t>254728676675</t>
  </si>
  <si>
    <t>254721957663</t>
  </si>
  <si>
    <t>Kapkugeruet</t>
  </si>
  <si>
    <t>KE-KER-1805-22198</t>
  </si>
  <si>
    <t>Rotich Richard C</t>
  </si>
  <si>
    <t>27754602</t>
  </si>
  <si>
    <t>722852394</t>
  </si>
  <si>
    <t>KE-KER-2008-26627</t>
  </si>
  <si>
    <t>9th May,2020</t>
  </si>
  <si>
    <t>Siele David</t>
  </si>
  <si>
    <t>8603663</t>
  </si>
  <si>
    <t>+254725843115</t>
  </si>
  <si>
    <t>725843115</t>
  </si>
  <si>
    <t>Chebown</t>
  </si>
  <si>
    <t>KE-KER-2201-26353</t>
  </si>
  <si>
    <t>Joram Mutai</t>
  </si>
  <si>
    <t>29109496</t>
  </si>
  <si>
    <t>254718330164</t>
  </si>
  <si>
    <t>254710849106</t>
  </si>
  <si>
    <t>Kiptiriri</t>
  </si>
  <si>
    <t>KE-KER-2206-26357</t>
  </si>
  <si>
    <t>3rd April,2022</t>
  </si>
  <si>
    <t>Chepkirui Adijah</t>
  </si>
  <si>
    <t>30677473</t>
  </si>
  <si>
    <t>0727372755</t>
  </si>
  <si>
    <t>0721136682</t>
  </si>
  <si>
    <t>Siongi</t>
  </si>
  <si>
    <t>KE-KER-2202-26355</t>
  </si>
  <si>
    <t>27th February,2022</t>
  </si>
  <si>
    <t>Maritim Chepngetich</t>
  </si>
  <si>
    <t>24888718</t>
  </si>
  <si>
    <t>0726632163</t>
  </si>
  <si>
    <t>0716235332</t>
  </si>
  <si>
    <t>Korongoi</t>
  </si>
  <si>
    <t>KE-KER-2103-26184</t>
  </si>
  <si>
    <t>Kirui Nicholas</t>
  </si>
  <si>
    <t>25079877</t>
  </si>
  <si>
    <t>721172049</t>
  </si>
  <si>
    <t>254721172049</t>
  </si>
  <si>
    <t>254727901148</t>
  </si>
  <si>
    <t>KE-KER-2102-26181</t>
  </si>
  <si>
    <t>4th January,2021</t>
  </si>
  <si>
    <t>10th February,2021</t>
  </si>
  <si>
    <t>Tesot Wilson</t>
  </si>
  <si>
    <t>2302821</t>
  </si>
  <si>
    <t>720509414</t>
  </si>
  <si>
    <t>254720509414</t>
  </si>
  <si>
    <t>254725264471</t>
  </si>
  <si>
    <t>Twolyot</t>
  </si>
  <si>
    <t>KE-BOM-1801-222189</t>
  </si>
  <si>
    <t>Kirui Evans Kip</t>
  </si>
  <si>
    <t>23423171</t>
  </si>
  <si>
    <t>720409816</t>
  </si>
  <si>
    <t>Ngererit</t>
  </si>
  <si>
    <t>07000000000</t>
  </si>
  <si>
    <t>KE-BOM-1801-22193</t>
  </si>
  <si>
    <t>11th January,2018</t>
  </si>
  <si>
    <t>Ronoh Jane Chepkorir</t>
  </si>
  <si>
    <t>22306297</t>
  </si>
  <si>
    <t>710733680</t>
  </si>
  <si>
    <t>Kamirai</t>
  </si>
  <si>
    <t>KE-KER-1908-25315</t>
  </si>
  <si>
    <t>Rotich Simon</t>
  </si>
  <si>
    <t>24141987</t>
  </si>
  <si>
    <t>254720469425</t>
  </si>
  <si>
    <t>720469425</t>
  </si>
  <si>
    <t>Kapsenetwet</t>
  </si>
  <si>
    <t>KE-KER-1911-24870</t>
  </si>
  <si>
    <t>Chepkwony Bernard</t>
  </si>
  <si>
    <t>38653247</t>
  </si>
  <si>
    <t>254725323569</t>
  </si>
  <si>
    <t>KE-KER-1911-24921</t>
  </si>
  <si>
    <t>Koech Joel K</t>
  </si>
  <si>
    <t>30505323</t>
  </si>
  <si>
    <t>254722708275</t>
  </si>
  <si>
    <t>Kabartegan</t>
  </si>
  <si>
    <t>Sibaik</t>
  </si>
  <si>
    <t>KE-BOM-1911-24922</t>
  </si>
  <si>
    <t>Ronoh Benson</t>
  </si>
  <si>
    <t>38553246</t>
  </si>
  <si>
    <t>254727405406</t>
  </si>
  <si>
    <t>Mosonik</t>
  </si>
  <si>
    <t>Kiptemenio</t>
  </si>
  <si>
    <t>KE-BOM-1909-24854</t>
  </si>
  <si>
    <t>Bii Peter Kipkemoi</t>
  </si>
  <si>
    <t>11299973</t>
  </si>
  <si>
    <t>254723226281</t>
  </si>
  <si>
    <t>Chepchebaiyet</t>
  </si>
  <si>
    <t>KE-BOM-2007-26623</t>
  </si>
  <si>
    <t>Koech Edna</t>
  </si>
  <si>
    <t>254726979643</t>
  </si>
  <si>
    <t>KE-BOM-2003-24926</t>
  </si>
  <si>
    <t>Rono John Kipngeno</t>
  </si>
  <si>
    <t>1723236</t>
  </si>
  <si>
    <t>254727493945</t>
  </si>
  <si>
    <t>KE-BOM-1912-24923</t>
  </si>
  <si>
    <t>16th December,2019</t>
  </si>
  <si>
    <t>Rotich Jane</t>
  </si>
  <si>
    <t>254728759436</t>
  </si>
  <si>
    <t>KE-KER-2102-26178</t>
  </si>
  <si>
    <t>27th December,2020</t>
  </si>
  <si>
    <t>Kirui Samuel</t>
  </si>
  <si>
    <t>11718050</t>
  </si>
  <si>
    <t>254722345549</t>
  </si>
  <si>
    <t>Samituk</t>
  </si>
  <si>
    <t>KE-BOM-2103-26182</t>
  </si>
  <si>
    <t>2nd January,2021</t>
  </si>
  <si>
    <t>31st March,2021</t>
  </si>
  <si>
    <t>Cheruiyot Alfred</t>
  </si>
  <si>
    <t>1762143</t>
  </si>
  <si>
    <t>254722287526</t>
  </si>
  <si>
    <t>254724853117</t>
  </si>
  <si>
    <t>Kaptembwo</t>
  </si>
  <si>
    <t>Kenene</t>
  </si>
  <si>
    <t>KE-KER-1903-25370</t>
  </si>
  <si>
    <t>Rono Lucy Chepkirui</t>
  </si>
  <si>
    <t>22862541</t>
  </si>
  <si>
    <t>254725664051</t>
  </si>
  <si>
    <t>KE-KER-1905-25360</t>
  </si>
  <si>
    <t>Rutoh David Kiprono</t>
  </si>
  <si>
    <t>23891223</t>
  </si>
  <si>
    <t>254722816575</t>
  </si>
  <si>
    <t>KE-MER-2102-28469</t>
  </si>
  <si>
    <t>Kagwiria Mwirigi Regina</t>
  </si>
  <si>
    <t>22303643</t>
  </si>
  <si>
    <t>254726084301</t>
  </si>
  <si>
    <t>254725586876</t>
  </si>
  <si>
    <t>Mwirangara</t>
  </si>
  <si>
    <t>Phineas Mawira</t>
  </si>
  <si>
    <t>KE-MER-2109-29677</t>
  </si>
  <si>
    <t>Alex Mukami Margret</t>
  </si>
  <si>
    <t>28629983</t>
  </si>
  <si>
    <t>254712735641</t>
  </si>
  <si>
    <t>254707851911</t>
  </si>
  <si>
    <t>KE-MER-2204-29691</t>
  </si>
  <si>
    <t>27th March,2022</t>
  </si>
  <si>
    <t>13th April,2022</t>
  </si>
  <si>
    <t>Nkonge Nkanata Phineas</t>
  </si>
  <si>
    <t>7712674</t>
  </si>
  <si>
    <t>0723346479</t>
  </si>
  <si>
    <t>0703733981</t>
  </si>
  <si>
    <t>ndagene</t>
  </si>
  <si>
    <t>KE-MER-2204-29692</t>
  </si>
  <si>
    <t>22nd April,2022</t>
  </si>
  <si>
    <t>Mwirigi M'Arimi Ezekiel</t>
  </si>
  <si>
    <t>13812985</t>
  </si>
  <si>
    <t>0712617217</t>
  </si>
  <si>
    <t>0728337730</t>
  </si>
  <si>
    <t>KE-MER-2111-27071</t>
  </si>
  <si>
    <t>12th October,2021</t>
  </si>
  <si>
    <t>4th November,2021</t>
  </si>
  <si>
    <t>Mukiri Mutwiri Edith</t>
  </si>
  <si>
    <t>2529779</t>
  </si>
  <si>
    <t>254721262676</t>
  </si>
  <si>
    <t>254722654487</t>
  </si>
  <si>
    <t>KE-MER-2010-28459</t>
  </si>
  <si>
    <t>Mwebia Nkanata Catherine</t>
  </si>
  <si>
    <t>09697620</t>
  </si>
  <si>
    <t>254723146503</t>
  </si>
  <si>
    <t>254721468187</t>
  </si>
  <si>
    <t>Kimachia</t>
  </si>
  <si>
    <t>KE-MER-2010-28460</t>
  </si>
  <si>
    <t>Mugambi Arimi Patrick</t>
  </si>
  <si>
    <t>2526512</t>
  </si>
  <si>
    <t>254726683142</t>
  </si>
  <si>
    <t>254729524302</t>
  </si>
  <si>
    <t>Kongone</t>
  </si>
  <si>
    <t>KE-MER-2012-28467</t>
  </si>
  <si>
    <t>2nd December,2020</t>
  </si>
  <si>
    <t>Mutugi Murungi Lawrence</t>
  </si>
  <si>
    <t>22827527</t>
  </si>
  <si>
    <t>254726277546</t>
  </si>
  <si>
    <t>254723509708</t>
  </si>
  <si>
    <t>Kiamutuja</t>
  </si>
  <si>
    <t>KE-MER-2010-28461</t>
  </si>
  <si>
    <t>Kaburu Ikiara Japhet</t>
  </si>
  <si>
    <t>7743460</t>
  </si>
  <si>
    <t>254721278045</t>
  </si>
  <si>
    <t>254728779493</t>
  </si>
  <si>
    <t>Gatiguju</t>
  </si>
  <si>
    <t>KE-MER-2010-28462</t>
  </si>
  <si>
    <t>31st October,2020</t>
  </si>
  <si>
    <t>Kariuki Muthamia David</t>
  </si>
  <si>
    <t>23463186</t>
  </si>
  <si>
    <t>254727429413</t>
  </si>
  <si>
    <t>254743363013</t>
  </si>
  <si>
    <t>Memwe</t>
  </si>
  <si>
    <t>KE-MER-2101-28471</t>
  </si>
  <si>
    <t>30th January,2021</t>
  </si>
  <si>
    <t>Gakii Kinyuru Faith</t>
  </si>
  <si>
    <t>8858742</t>
  </si>
  <si>
    <t>254725279342</t>
  </si>
  <si>
    <t>254723749431</t>
  </si>
  <si>
    <t>Rugomo</t>
  </si>
  <si>
    <t>KE-MER-2104-28474</t>
  </si>
  <si>
    <t>24th March,2021</t>
  </si>
  <si>
    <t>6th April,2021</t>
  </si>
  <si>
    <t>Kagwiria Gitonga Nancy</t>
  </si>
  <si>
    <t>22093963</t>
  </si>
  <si>
    <t>721926975</t>
  </si>
  <si>
    <t>254721926975</t>
  </si>
  <si>
    <t>254720568095</t>
  </si>
  <si>
    <t>Kaguma</t>
  </si>
  <si>
    <t>KE-MER-2103-28472</t>
  </si>
  <si>
    <t>Kagwiria Mbae Grace</t>
  </si>
  <si>
    <t>13813193</t>
  </si>
  <si>
    <t>254716918860</t>
  </si>
  <si>
    <t>254710410584</t>
  </si>
  <si>
    <t>Konju</t>
  </si>
  <si>
    <t>KE-MER-2010-28463</t>
  </si>
  <si>
    <t>Kiogora Kirigia Charles</t>
  </si>
  <si>
    <t>12886347</t>
  </si>
  <si>
    <t>254706827250</t>
  </si>
  <si>
    <t>254790314140</t>
  </si>
  <si>
    <t>Kirumene</t>
  </si>
  <si>
    <t>KE-MER-2105-28475</t>
  </si>
  <si>
    <t>19th May,2021</t>
  </si>
  <si>
    <t>Muriungi Ibari Julius</t>
  </si>
  <si>
    <t>23846992</t>
  </si>
  <si>
    <t>254700860094</t>
  </si>
  <si>
    <t>254725094234</t>
  </si>
  <si>
    <t>Nyanya</t>
  </si>
  <si>
    <t>KE-MER-2106-27057</t>
  </si>
  <si>
    <t>4th May,2021</t>
  </si>
  <si>
    <t>Ngugi Kirimi Jane</t>
  </si>
  <si>
    <t>234543232</t>
  </si>
  <si>
    <t>704128740</t>
  </si>
  <si>
    <t>0702803447</t>
  </si>
  <si>
    <t>Kiarango</t>
  </si>
  <si>
    <t>KE-MER-2008-28452</t>
  </si>
  <si>
    <t>Gitonga Marete Francis</t>
  </si>
  <si>
    <t>13834489</t>
  </si>
  <si>
    <t>+254729515986</t>
  </si>
  <si>
    <t>726371767</t>
  </si>
  <si>
    <t>729515986</t>
  </si>
  <si>
    <t>718580557</t>
  </si>
  <si>
    <t>KE-MER-2008-28453</t>
  </si>
  <si>
    <t>16th August,2020</t>
  </si>
  <si>
    <t>Kinanu Muriuki Purity</t>
  </si>
  <si>
    <t>30800095</t>
  </si>
  <si>
    <t>+254726371726</t>
  </si>
  <si>
    <t>714658388</t>
  </si>
  <si>
    <t>726371726</t>
  </si>
  <si>
    <t>KE-THA-2203-29694</t>
  </si>
  <si>
    <t>13th February,2022</t>
  </si>
  <si>
    <t>Murithi Reri Phineas</t>
  </si>
  <si>
    <t>19565434</t>
  </si>
  <si>
    <t>0720355606</t>
  </si>
  <si>
    <t>0715042964</t>
  </si>
  <si>
    <t>chogoria</t>
  </si>
  <si>
    <t>Munore</t>
  </si>
  <si>
    <t>KE-MER-2106-27066</t>
  </si>
  <si>
    <t>23rd June,2021</t>
  </si>
  <si>
    <t>Muthoni Rutere Feliciana</t>
  </si>
  <si>
    <t>0717166</t>
  </si>
  <si>
    <t>720903885</t>
  </si>
  <si>
    <t>254720903885</t>
  </si>
  <si>
    <t>254726822009</t>
  </si>
  <si>
    <t>KE-MER-2110-27070</t>
  </si>
  <si>
    <t>3rd October,2021</t>
  </si>
  <si>
    <t>25th October,2021</t>
  </si>
  <si>
    <t>David Mwaja M</t>
  </si>
  <si>
    <t>196754325</t>
  </si>
  <si>
    <t>254722419522</t>
  </si>
  <si>
    <t>254728671742</t>
  </si>
  <si>
    <t>Kando</t>
  </si>
  <si>
    <t>KE-MER-2110-27069</t>
  </si>
  <si>
    <t>15th October,2021</t>
  </si>
  <si>
    <t>John Marete Doreen</t>
  </si>
  <si>
    <t>22675433</t>
  </si>
  <si>
    <t>254700180202</t>
  </si>
  <si>
    <t>254725118625</t>
  </si>
  <si>
    <t>KE-MER-2009-28458</t>
  </si>
  <si>
    <t>26th July,2020</t>
  </si>
  <si>
    <t>Kirimi Thuranira John</t>
  </si>
  <si>
    <t>13361309</t>
  </si>
  <si>
    <t>254724529534</t>
  </si>
  <si>
    <t>254729234730</t>
  </si>
  <si>
    <t>KE-MER-2012-28466</t>
  </si>
  <si>
    <t>28th December,2020</t>
  </si>
  <si>
    <t>Ntimbuka Kiambi Jennifer</t>
  </si>
  <si>
    <t>3159552</t>
  </si>
  <si>
    <t>254721716482</t>
  </si>
  <si>
    <t>254722776195</t>
  </si>
  <si>
    <t>Kiamukuro</t>
  </si>
  <si>
    <t>KE-MER-2101-28470</t>
  </si>
  <si>
    <t>Muriungi Rukaria Silas</t>
  </si>
  <si>
    <t>7457827</t>
  </si>
  <si>
    <t>254720033177</t>
  </si>
  <si>
    <t>254701403262</t>
  </si>
  <si>
    <t>KE-MER-2102-28473</t>
  </si>
  <si>
    <t>Njeru Flondah Nkirote</t>
  </si>
  <si>
    <t>19754323</t>
  </si>
  <si>
    <t>254720999485</t>
  </si>
  <si>
    <t>254768761105</t>
  </si>
  <si>
    <t>Gikui</t>
  </si>
  <si>
    <t>Ndariani</t>
  </si>
  <si>
    <t>KE-TAI-1604-15997</t>
  </si>
  <si>
    <t>Selestian Mombo Mwangombe</t>
  </si>
  <si>
    <t>20890066</t>
  </si>
  <si>
    <t>710360899</t>
  </si>
  <si>
    <t>Kitivo</t>
  </si>
  <si>
    <t>KE-TAI-1806-23767</t>
  </si>
  <si>
    <t>Mwalugha Kambale Kambale</t>
  </si>
  <si>
    <t>8457594</t>
  </si>
  <si>
    <t>711688660</t>
  </si>
  <si>
    <t>Landi</t>
  </si>
  <si>
    <t>California</t>
  </si>
  <si>
    <t>729162817</t>
  </si>
  <si>
    <t>KE-TAI-1806-23768</t>
  </si>
  <si>
    <t>Mwadawa Joel Kalema</t>
  </si>
  <si>
    <t>13270210</t>
  </si>
  <si>
    <t>729554527</t>
  </si>
  <si>
    <t>726855146</t>
  </si>
  <si>
    <t>KE-TAI-1801-27779</t>
  </si>
  <si>
    <t>4th November,2017</t>
  </si>
  <si>
    <t>Magagha Jared Mwachofi</t>
  </si>
  <si>
    <t>22647534</t>
  </si>
  <si>
    <t>721847649</t>
  </si>
  <si>
    <t>KE-TAI-1811-26020</t>
  </si>
  <si>
    <t>Ngolo Ruth Mkagombe</t>
  </si>
  <si>
    <t>29444808</t>
  </si>
  <si>
    <t>0707255730</t>
  </si>
  <si>
    <t>Mwachabo</t>
  </si>
  <si>
    <t>Mkengerenyi</t>
  </si>
  <si>
    <t>KE-KIA-1902-26903</t>
  </si>
  <si>
    <t>Kimani Hannah Njeri</t>
  </si>
  <si>
    <t>22686458</t>
  </si>
  <si>
    <t>254725678595</t>
  </si>
  <si>
    <t>Pius Wainaina</t>
  </si>
  <si>
    <t>743066409</t>
  </si>
  <si>
    <t>KE-KIA-1903-25756</t>
  </si>
  <si>
    <t>Njoroge Patrick Mburu</t>
  </si>
  <si>
    <t>3118794</t>
  </si>
  <si>
    <t>0726313540</t>
  </si>
  <si>
    <t>707289785</t>
  </si>
  <si>
    <t>Karatu</t>
  </si>
  <si>
    <t>Kuria</t>
  </si>
  <si>
    <t>KE-KIA-1905-25755</t>
  </si>
  <si>
    <t>Kinuthia Mary Nyambura</t>
  </si>
  <si>
    <t>5702201</t>
  </si>
  <si>
    <t>254713046207</t>
  </si>
  <si>
    <t>Sununiki</t>
  </si>
  <si>
    <t>KE-KAJ-1901-26906</t>
  </si>
  <si>
    <t>Gichuru Teresia Mumbi</t>
  </si>
  <si>
    <t>20208579</t>
  </si>
  <si>
    <t>0714690464</t>
  </si>
  <si>
    <t>722908088</t>
  </si>
  <si>
    <t>Memusi</t>
  </si>
  <si>
    <t>KE-KAJ-1904-26912</t>
  </si>
  <si>
    <t>Kabutbei Cyrus Kibiwott</t>
  </si>
  <si>
    <t>254721673278</t>
  </si>
  <si>
    <t>Rangau Tabis Kindergarten</t>
  </si>
  <si>
    <t>Metro</t>
  </si>
  <si>
    <t>KE-KAJ-1904-26914</t>
  </si>
  <si>
    <t>Jackson Christopher Kimaiyo</t>
  </si>
  <si>
    <t>254722619306</t>
  </si>
  <si>
    <t>Metro /Tabys Kindergarten</t>
  </si>
  <si>
    <t>KE-NAN-1806-27228</t>
  </si>
  <si>
    <t>Chepkogei Caroline</t>
  </si>
  <si>
    <t>27580045</t>
  </si>
  <si>
    <t>726209849</t>
  </si>
  <si>
    <t>Purity Chepkosgei</t>
  </si>
  <si>
    <t>712068557</t>
  </si>
  <si>
    <t>KE-NAN-1811-24613</t>
  </si>
  <si>
    <t>Saina Hallen Chesang</t>
  </si>
  <si>
    <t>11506405</t>
  </si>
  <si>
    <t>0714250712</t>
  </si>
  <si>
    <t>716877101</t>
  </si>
  <si>
    <t>707362859</t>
  </si>
  <si>
    <t>KE-NAN-1802-024578</t>
  </si>
  <si>
    <t>Cherotich Lydia</t>
  </si>
  <si>
    <t>26432907</t>
  </si>
  <si>
    <t>71740878</t>
  </si>
  <si>
    <t>717408789</t>
  </si>
  <si>
    <t>735530393</t>
  </si>
  <si>
    <t>KE-NAN-1807-24588</t>
  </si>
  <si>
    <t>29th July,2018</t>
  </si>
  <si>
    <t>Kurgat Marta</t>
  </si>
  <si>
    <t>9101079</t>
  </si>
  <si>
    <t>764350257</t>
  </si>
  <si>
    <t>716036539</t>
  </si>
  <si>
    <t>KE-NAN-1810-24607</t>
  </si>
  <si>
    <t>Limo Reveccah</t>
  </si>
  <si>
    <t>11780913</t>
  </si>
  <si>
    <t>795722282</t>
  </si>
  <si>
    <t>795722202</t>
  </si>
  <si>
    <t>KE-NAN-1810-24608</t>
  </si>
  <si>
    <t>Cheruiyot Pauline</t>
  </si>
  <si>
    <t>716685706</t>
  </si>
  <si>
    <t>KE-NAN-1908-25649</t>
  </si>
  <si>
    <t>Alice Mutai Jeptoo</t>
  </si>
  <si>
    <t>28708535</t>
  </si>
  <si>
    <t>Songhor/Soba</t>
  </si>
  <si>
    <t>KE-VIH-1611-23851</t>
  </si>
  <si>
    <t>9th November,2016</t>
  </si>
  <si>
    <t>Embwaga Erica Mulengeka</t>
  </si>
  <si>
    <t>994839</t>
  </si>
  <si>
    <t>0723097180</t>
  </si>
  <si>
    <t>Wodanga</t>
  </si>
  <si>
    <t>Gavudia</t>
  </si>
  <si>
    <t>KE-NAK-1601-16006</t>
  </si>
  <si>
    <t>Cecilia Wamaitha Warui</t>
  </si>
  <si>
    <t>29989086</t>
  </si>
  <si>
    <t>717082452</t>
  </si>
  <si>
    <t>KE-NAK-1512-16010</t>
  </si>
  <si>
    <t>Agustin Njoroge King'Ori</t>
  </si>
  <si>
    <t>2339771</t>
  </si>
  <si>
    <t>724921403</t>
  </si>
  <si>
    <t>Mihang'O</t>
  </si>
  <si>
    <t>KE-NAK-1712-20976</t>
  </si>
  <si>
    <t>Baruh Mwangi Jonson</t>
  </si>
  <si>
    <t>13462642</t>
  </si>
  <si>
    <t>+254701060152</t>
  </si>
  <si>
    <t>Nyamamithi</t>
  </si>
  <si>
    <t>721120979</t>
  </si>
  <si>
    <t>KE-KIA-1909-28713</t>
  </si>
  <si>
    <t>Waithera Margaret</t>
  </si>
  <si>
    <t>32300186</t>
  </si>
  <si>
    <t>714356989</t>
  </si>
  <si>
    <t>Gaitara</t>
  </si>
  <si>
    <t>254721120970</t>
  </si>
  <si>
    <t>KE-NAK-1705-21488</t>
  </si>
  <si>
    <t>Win Jahn Kamau</t>
  </si>
  <si>
    <t>45632167</t>
  </si>
  <si>
    <t>754365678</t>
  </si>
  <si>
    <t>KE-KIA-1909-26803</t>
  </si>
  <si>
    <t>Kariuki Peter Kabugu</t>
  </si>
  <si>
    <t>11446031</t>
  </si>
  <si>
    <t>254721440815</t>
  </si>
  <si>
    <t>KE-NAK-2103-27425</t>
  </si>
  <si>
    <t>28th January,2021</t>
  </si>
  <si>
    <t>Kagendo Kariuki Winfred</t>
  </si>
  <si>
    <t>30688378</t>
  </si>
  <si>
    <t>+254721120970</t>
  </si>
  <si>
    <t>254792275983</t>
  </si>
  <si>
    <t>KE-NAK-1810-24121</t>
  </si>
  <si>
    <t>Julius Ngeno</t>
  </si>
  <si>
    <t>21771956</t>
  </si>
  <si>
    <t>0729810886</t>
  </si>
  <si>
    <t>783043153</t>
  </si>
  <si>
    <t>Emitik</t>
  </si>
  <si>
    <t>Seger</t>
  </si>
  <si>
    <t>Biogas international limited</t>
  </si>
  <si>
    <t>KE-NAK-1810-24122</t>
  </si>
  <si>
    <t>Norah Mukuna</t>
  </si>
  <si>
    <t>23787950</t>
  </si>
  <si>
    <t>70020327</t>
  </si>
  <si>
    <t>700203277</t>
  </si>
  <si>
    <t>KE-NAI-1901-26167</t>
  </si>
  <si>
    <t>Tabitha Murigu</t>
  </si>
  <si>
    <t>703888037</t>
  </si>
  <si>
    <t>KE-NYA-1812-26146</t>
  </si>
  <si>
    <t>James Wanjiru Kariuki</t>
  </si>
  <si>
    <t>93735417</t>
  </si>
  <si>
    <t>720718543</t>
  </si>
  <si>
    <t>727896844</t>
  </si>
  <si>
    <t>Gatumbilo</t>
  </si>
  <si>
    <t>KE-KWA-1906-26672</t>
  </si>
  <si>
    <t>Joseph Mutukutu</t>
  </si>
  <si>
    <t>2225631</t>
  </si>
  <si>
    <t>254720736409</t>
  </si>
  <si>
    <t>KE-KWA-1906-26671</t>
  </si>
  <si>
    <t>26th June,2019</t>
  </si>
  <si>
    <t>Judith Alili</t>
  </si>
  <si>
    <t>14529258</t>
  </si>
  <si>
    <t>25471855356</t>
  </si>
  <si>
    <t>KE-SAM-2002-28849</t>
  </si>
  <si>
    <t>Nickson Emuria</t>
  </si>
  <si>
    <t>254707356654</t>
  </si>
  <si>
    <t>Lelata</t>
  </si>
  <si>
    <t>KE-NAK-1911-28827</t>
  </si>
  <si>
    <t>Nathan Kirui</t>
  </si>
  <si>
    <t>715664425</t>
  </si>
  <si>
    <t>254717606741</t>
  </si>
  <si>
    <t>KE-KIT-1808-24088</t>
  </si>
  <si>
    <t>Kasoa Esther Katumo</t>
  </si>
  <si>
    <t>13506839</t>
  </si>
  <si>
    <t>723536435</t>
  </si>
  <si>
    <t>723172193</t>
  </si>
  <si>
    <t>Kyabusya</t>
  </si>
  <si>
    <t>KE-NAK-1907-26677</t>
  </si>
  <si>
    <t>Jane Kerebi</t>
  </si>
  <si>
    <t>7095710</t>
  </si>
  <si>
    <t>254717257579</t>
  </si>
  <si>
    <t>Baroko</t>
  </si>
  <si>
    <t>Umash</t>
  </si>
  <si>
    <t>KE-LAI-2008-28891</t>
  </si>
  <si>
    <t>Naatum Women</t>
  </si>
  <si>
    <t>254701704780</t>
  </si>
  <si>
    <t>Morupusi</t>
  </si>
  <si>
    <t>KE-LAI-2008-28890</t>
  </si>
  <si>
    <t>Ilpolei Twara</t>
  </si>
  <si>
    <t>254727145123</t>
  </si>
  <si>
    <t>254724267742</t>
  </si>
  <si>
    <t>Mugodo</t>
  </si>
  <si>
    <t>Ilpolei</t>
  </si>
  <si>
    <t>KE-NYA-2008-28889</t>
  </si>
  <si>
    <t>30th July,2020</t>
  </si>
  <si>
    <t>Mary Maina Mumbi</t>
  </si>
  <si>
    <t>254737343863</t>
  </si>
  <si>
    <t>254720103079</t>
  </si>
  <si>
    <t>Kaibaga</t>
  </si>
  <si>
    <t>KE-SAM-2002-28851</t>
  </si>
  <si>
    <t>Erupe Lobuni</t>
  </si>
  <si>
    <t>20925747</t>
  </si>
  <si>
    <t>254721222366</t>
  </si>
  <si>
    <t>Wesr</t>
  </si>
  <si>
    <t>Gotu</t>
  </si>
  <si>
    <t>KE-ISI-2002-28865</t>
  </si>
  <si>
    <t>19th December,2019</t>
  </si>
  <si>
    <t>Francis Lekula</t>
  </si>
  <si>
    <t>254727976315</t>
  </si>
  <si>
    <t>KE-SAM-2002-28843</t>
  </si>
  <si>
    <t>Joseph Leparie</t>
  </si>
  <si>
    <t>291341</t>
  </si>
  <si>
    <t>254728259351</t>
  </si>
  <si>
    <t>KE-ISI-2002-28861</t>
  </si>
  <si>
    <t>5th February,2020</t>
  </si>
  <si>
    <t>Jeremiah Lekorerere</t>
  </si>
  <si>
    <t>254728752496</t>
  </si>
  <si>
    <t>KE-ISI-2002-28866</t>
  </si>
  <si>
    <t>Elias Lemois</t>
  </si>
  <si>
    <t>254727048960</t>
  </si>
  <si>
    <t>KE-SAM-2002-28856</t>
  </si>
  <si>
    <t>John Emuria</t>
  </si>
  <si>
    <t>254712643425</t>
  </si>
  <si>
    <t>Archers</t>
  </si>
  <si>
    <t>KE-SAM-2002-28850</t>
  </si>
  <si>
    <t>Catherine Lekanta</t>
  </si>
  <si>
    <t>254703435507</t>
  </si>
  <si>
    <t>Archers  Post</t>
  </si>
  <si>
    <t>KE-SAM-2012-28963</t>
  </si>
  <si>
    <t>Lepuyapui Donald Purale</t>
  </si>
  <si>
    <t>7965828</t>
  </si>
  <si>
    <t>254729510061</t>
  </si>
  <si>
    <t>254792972502</t>
  </si>
  <si>
    <t>KE-SAM-2012-28961</t>
  </si>
  <si>
    <t>Leorto Charity Scolastica</t>
  </si>
  <si>
    <t>23774201</t>
  </si>
  <si>
    <t>254724040508</t>
  </si>
  <si>
    <t>254726413897</t>
  </si>
  <si>
    <t>KE-SAM-2009-28959</t>
  </si>
  <si>
    <t>Leitore Philip Lesailas</t>
  </si>
  <si>
    <t>20783815</t>
  </si>
  <si>
    <t>254708700702</t>
  </si>
  <si>
    <t>254720284802</t>
  </si>
  <si>
    <t>KE-SAM-2012-28958</t>
  </si>
  <si>
    <t>Lenaituriae Leanaituriae Samson</t>
  </si>
  <si>
    <t>23929207</t>
  </si>
  <si>
    <t>254726865145</t>
  </si>
  <si>
    <t>254716260058</t>
  </si>
  <si>
    <t>KE-SAM-2012-28954</t>
  </si>
  <si>
    <t>Stephen Stephen Letiwa</t>
  </si>
  <si>
    <t>25950228</t>
  </si>
  <si>
    <t>254703715847</t>
  </si>
  <si>
    <t>254114477859</t>
  </si>
  <si>
    <t>Wamba east</t>
  </si>
  <si>
    <t>Ndarambo</t>
  </si>
  <si>
    <t>KE-MAC-2012-26196</t>
  </si>
  <si>
    <t>Titus Maangi</t>
  </si>
  <si>
    <t>726226496</t>
  </si>
  <si>
    <t>254726226496</t>
  </si>
  <si>
    <t>254723427697</t>
  </si>
  <si>
    <t>matuu</t>
  </si>
  <si>
    <t>kiyanzavi</t>
  </si>
  <si>
    <t>KE-NYA-2104-26210</t>
  </si>
  <si>
    <t>18th February,2021</t>
  </si>
  <si>
    <t>9th April,2021</t>
  </si>
  <si>
    <t>Joram Kamau Macharia</t>
  </si>
  <si>
    <t>723112534</t>
  </si>
  <si>
    <t>254723112534</t>
  </si>
  <si>
    <t>254735612895</t>
  </si>
  <si>
    <t>olkalao</t>
  </si>
  <si>
    <t>muthaiga</t>
  </si>
  <si>
    <t>KE-TAN-2105-26374</t>
  </si>
  <si>
    <t>Saidi Lakole</t>
  </si>
  <si>
    <t>40375261</t>
  </si>
  <si>
    <t>70233364</t>
  </si>
  <si>
    <t>254705232566</t>
  </si>
  <si>
    <t>254702339464</t>
  </si>
  <si>
    <t>chala</t>
  </si>
  <si>
    <t>semikalo</t>
  </si>
  <si>
    <t>KE-TAN-2105-26213</t>
  </si>
  <si>
    <t>Mwanaharusi Ghamasuru</t>
  </si>
  <si>
    <t>24220434</t>
  </si>
  <si>
    <t>729663783</t>
  </si>
  <si>
    <t>254748480690</t>
  </si>
  <si>
    <t>254729663783</t>
  </si>
  <si>
    <t>Semikalo</t>
  </si>
  <si>
    <t>KE-KAK-1911-28826</t>
  </si>
  <si>
    <t>Mary Maheli</t>
  </si>
  <si>
    <t>4376368</t>
  </si>
  <si>
    <t>254724082605</t>
  </si>
  <si>
    <t>Lulambi</t>
  </si>
  <si>
    <t>Mwihomo</t>
  </si>
  <si>
    <t>KE-SIA-1912-28830</t>
  </si>
  <si>
    <t>7th December,2019</t>
  </si>
  <si>
    <t>Steven Oriaro</t>
  </si>
  <si>
    <t>254727543934</t>
  </si>
  <si>
    <t>Kamlang</t>
  </si>
  <si>
    <t>KE-KIR-2001-28835</t>
  </si>
  <si>
    <t>Rachel Muchira</t>
  </si>
  <si>
    <t>254711620750</t>
  </si>
  <si>
    <t>Kabale</t>
  </si>
  <si>
    <t>Nyagithosi</t>
  </si>
  <si>
    <t>KE-MUR-2002-28836</t>
  </si>
  <si>
    <t>Francis Ngugi</t>
  </si>
  <si>
    <t>724898420</t>
  </si>
  <si>
    <t>254724898420</t>
  </si>
  <si>
    <t>254723007759</t>
  </si>
  <si>
    <t>KE-NYA-1911-28828</t>
  </si>
  <si>
    <t>David Nganga</t>
  </si>
  <si>
    <t>724750082</t>
  </si>
  <si>
    <t>Kenyatta Road</t>
  </si>
  <si>
    <t>Kwa Kanyua</t>
  </si>
  <si>
    <t>KE-NYE-2007-28882</t>
  </si>
  <si>
    <t>Elizabeth Mathenge</t>
  </si>
  <si>
    <t>254720273632</t>
  </si>
  <si>
    <t>Nairutia</t>
  </si>
  <si>
    <t>KE-TAI-2007-28871</t>
  </si>
  <si>
    <t>19th July,2020</t>
  </si>
  <si>
    <t>Livingstone Mwaighacho</t>
  </si>
  <si>
    <t>724397002</t>
  </si>
  <si>
    <t>Wumingu</t>
  </si>
  <si>
    <t>KE-KIS-1909-26696</t>
  </si>
  <si>
    <t>Otieno Isaac Othiambo</t>
  </si>
  <si>
    <t>11300034</t>
  </si>
  <si>
    <t>0722455075</t>
  </si>
  <si>
    <t>720729345</t>
  </si>
  <si>
    <t>Kalua Central</t>
  </si>
  <si>
    <t>Ofunyu</t>
  </si>
  <si>
    <t>KE-NAI-2009-28897</t>
  </si>
  <si>
    <t>Regina Kamitha</t>
  </si>
  <si>
    <t>717274517</t>
  </si>
  <si>
    <t>Mutuini</t>
  </si>
  <si>
    <t>KE-KAJ-2007-28887</t>
  </si>
  <si>
    <t>28th July,2020</t>
  </si>
  <si>
    <t>James Salaash</t>
  </si>
  <si>
    <t>254722333180</t>
  </si>
  <si>
    <t>Seuli</t>
  </si>
  <si>
    <t>KE-NYA-2003-28869</t>
  </si>
  <si>
    <t>20th March,2020</t>
  </si>
  <si>
    <t>Margaret Mbugi Wanjiru</t>
  </si>
  <si>
    <t>712848764</t>
  </si>
  <si>
    <t>KE-KAJ-2003-28831</t>
  </si>
  <si>
    <t>Samuel Miruka</t>
  </si>
  <si>
    <t>708345342</t>
  </si>
  <si>
    <t>KE-NAR-2003-28872</t>
  </si>
  <si>
    <t>Kirrokor Nelson</t>
  </si>
  <si>
    <t>22930087</t>
  </si>
  <si>
    <t>254721349260</t>
  </si>
  <si>
    <t>Nkoilale</t>
  </si>
  <si>
    <t>KE-TRA-2102-26206</t>
  </si>
  <si>
    <t>8th February,2021</t>
  </si>
  <si>
    <t>Pauline Kiburu</t>
  </si>
  <si>
    <t>720391122</t>
  </si>
  <si>
    <t>254720391122</t>
  </si>
  <si>
    <t>254720707179</t>
  </si>
  <si>
    <t>cheragany</t>
  </si>
  <si>
    <t>naisabu</t>
  </si>
  <si>
    <t>KE-MOM-2105-26377</t>
  </si>
  <si>
    <t>13th May,2021</t>
  </si>
  <si>
    <t>Technical University Mombasa</t>
  </si>
  <si>
    <t>72495537</t>
  </si>
  <si>
    <t>+254724955377</t>
  </si>
  <si>
    <t>Tudor</t>
  </si>
  <si>
    <t>KE-KER-1804-25371</t>
  </si>
  <si>
    <t>Misik Viola</t>
  </si>
  <si>
    <t>20140210</t>
  </si>
  <si>
    <t>0714852704</t>
  </si>
  <si>
    <t>Kiteris</t>
  </si>
  <si>
    <t>Kosyot</t>
  </si>
  <si>
    <t>Robert Birgen</t>
  </si>
  <si>
    <t>738715297</t>
  </si>
  <si>
    <t>KE-KER-1801-25295</t>
  </si>
  <si>
    <t>28th October,2017</t>
  </si>
  <si>
    <t>Melly Sharon</t>
  </si>
  <si>
    <t>28357438</t>
  </si>
  <si>
    <t>707136921</t>
  </si>
  <si>
    <t>723933960</t>
  </si>
  <si>
    <t>KE-KER-1909-24860</t>
  </si>
  <si>
    <t>21st February,2019</t>
  </si>
  <si>
    <t>Yegon Agnes</t>
  </si>
  <si>
    <t>13035985</t>
  </si>
  <si>
    <t>0790684886</t>
  </si>
  <si>
    <t>795183028</t>
  </si>
  <si>
    <t>710683406</t>
  </si>
  <si>
    <t>KE-KER-2004-26647</t>
  </si>
  <si>
    <t>12th April,2020</t>
  </si>
  <si>
    <t>Tonui Christine</t>
  </si>
  <si>
    <t>7626477</t>
  </si>
  <si>
    <t>254720000363</t>
  </si>
  <si>
    <t>Robert birgen</t>
  </si>
  <si>
    <t>KE-KIA-1901-28092</t>
  </si>
  <si>
    <t>Mwaniki John Kamau</t>
  </si>
  <si>
    <t>11446207</t>
  </si>
  <si>
    <t>0720530180</t>
  </si>
  <si>
    <t>Kamoriani</t>
  </si>
  <si>
    <t>725352364</t>
  </si>
  <si>
    <t>KE-KIA-1812-28098</t>
  </si>
  <si>
    <t>Nganga Jesinta Wanjiru</t>
  </si>
  <si>
    <t>254790559117</t>
  </si>
  <si>
    <t>254725352364</t>
  </si>
  <si>
    <t>KE-KIA-1702-17598</t>
  </si>
  <si>
    <t>Esther Wanjiku Kahindi</t>
  </si>
  <si>
    <t>8432975</t>
  </si>
  <si>
    <t>724988233</t>
  </si>
  <si>
    <t>KE-KIA-1609-17565</t>
  </si>
  <si>
    <t>Naomi W Kamuiru</t>
  </si>
  <si>
    <t>100453258</t>
  </si>
  <si>
    <t>721769147</t>
  </si>
  <si>
    <t>Nderi</t>
  </si>
  <si>
    <t>254723749258</t>
  </si>
  <si>
    <t>KE-KIA-1601-17566</t>
  </si>
  <si>
    <t>Penny Wambui Tharao</t>
  </si>
  <si>
    <t>23136843</t>
  </si>
  <si>
    <t>791254271</t>
  </si>
  <si>
    <t>Kanjegeni</t>
  </si>
  <si>
    <t>KE-KIA-1906-25750</t>
  </si>
  <si>
    <t>Muthiora Jane Wanjiru</t>
  </si>
  <si>
    <t>0722995344</t>
  </si>
  <si>
    <t>722729982</t>
  </si>
  <si>
    <t>KE-KIA-1512-15256</t>
  </si>
  <si>
    <t>Monicah Wanjiru Gathii</t>
  </si>
  <si>
    <t>710544740</t>
  </si>
  <si>
    <t>KE-NAI-1712-18296</t>
  </si>
  <si>
    <t>Murimi Kenneth Kahuthu</t>
  </si>
  <si>
    <t>7113173</t>
  </si>
  <si>
    <t>722371920</t>
  </si>
  <si>
    <t>733839480</t>
  </si>
  <si>
    <t>Robert Kamau Muthee</t>
  </si>
  <si>
    <t>723729258</t>
  </si>
  <si>
    <t>KE-KIA-1903-25747</t>
  </si>
  <si>
    <t>Kiongera Hannah Muthoni</t>
  </si>
  <si>
    <t>254728668755</t>
  </si>
  <si>
    <t>723749258</t>
  </si>
  <si>
    <t>KE-KIA-1701-17571</t>
  </si>
  <si>
    <t>Arthur John Njoroge</t>
  </si>
  <si>
    <t>11769843</t>
  </si>
  <si>
    <t>254722759245</t>
  </si>
  <si>
    <t>723520072</t>
  </si>
  <si>
    <t>KE-NAK-2301-29537</t>
  </si>
  <si>
    <t>10th December,2022</t>
  </si>
  <si>
    <t>Chelimo Cheptoo</t>
  </si>
  <si>
    <t>0725324862</t>
  </si>
  <si>
    <t>Mugunyone</t>
  </si>
  <si>
    <t>Robert Kiprono Ngetich</t>
  </si>
  <si>
    <t>Robert Ngetich</t>
  </si>
  <si>
    <t>KE-NAK-2102-26599</t>
  </si>
  <si>
    <t>Jepkorir Rose</t>
  </si>
  <si>
    <t>254703491677</t>
  </si>
  <si>
    <t>254771886975</t>
  </si>
  <si>
    <t>KE-NAK-2112-27362</t>
  </si>
  <si>
    <t>Janet Rotich</t>
  </si>
  <si>
    <t>0726467853</t>
  </si>
  <si>
    <t>Kigonor</t>
  </si>
  <si>
    <t>KE-NAK-2001-27376</t>
  </si>
  <si>
    <t>Jeniffer Lelgo</t>
  </si>
  <si>
    <t>1739921</t>
  </si>
  <si>
    <t>254722321151</t>
  </si>
  <si>
    <t>795463313</t>
  </si>
  <si>
    <t>KE-NAK-2008-26603</t>
  </si>
  <si>
    <t>Agnes Samoei</t>
  </si>
  <si>
    <t>20819740</t>
  </si>
  <si>
    <t>254715041314</t>
  </si>
  <si>
    <t>KE-NAK-2003-27386</t>
  </si>
  <si>
    <t>Isaac Yatich</t>
  </si>
  <si>
    <t>2591532</t>
  </si>
  <si>
    <t>254720870462</t>
  </si>
  <si>
    <t>Ngambo</t>
  </si>
  <si>
    <t>KE-NAK-2108-27586</t>
  </si>
  <si>
    <t>Linah Serem</t>
  </si>
  <si>
    <t>2595173</t>
  </si>
  <si>
    <t>254729554784</t>
  </si>
  <si>
    <t>254725011544</t>
  </si>
  <si>
    <t>Kapnandi</t>
  </si>
  <si>
    <t>KE-NAK-2107-27577</t>
  </si>
  <si>
    <t>Kimeli Kebenei David</t>
  </si>
  <si>
    <t>33973683</t>
  </si>
  <si>
    <t>254724950561</t>
  </si>
  <si>
    <t>254713992776</t>
  </si>
  <si>
    <t>KE-BAR-2209-29533</t>
  </si>
  <si>
    <t>10th June,2022</t>
  </si>
  <si>
    <t>21st September,2022</t>
  </si>
  <si>
    <t>Kiprono Rael Targok</t>
  </si>
  <si>
    <t>6591039</t>
  </si>
  <si>
    <t>0722589513</t>
  </si>
  <si>
    <t>Cheberen</t>
  </si>
  <si>
    <t>Oinopsos</t>
  </si>
  <si>
    <t>KE-NAK-2112-27352</t>
  </si>
  <si>
    <t>Jane Rotich</t>
  </si>
  <si>
    <t>2193728</t>
  </si>
  <si>
    <t>KE-NAK-2210-29786</t>
  </si>
  <si>
    <t>13th July,2022</t>
  </si>
  <si>
    <t>Richard Bett</t>
  </si>
  <si>
    <t>0716274338</t>
  </si>
  <si>
    <t>Kiptenen primary</t>
  </si>
  <si>
    <t>Barut</t>
  </si>
  <si>
    <t>KE-NAK-2210-29785</t>
  </si>
  <si>
    <t>Eric Korir</t>
  </si>
  <si>
    <t>6466294</t>
  </si>
  <si>
    <t>720951534</t>
  </si>
  <si>
    <t>0723003815</t>
  </si>
  <si>
    <t>Hillcrest</t>
  </si>
  <si>
    <t>KE-BAR-2209-29529</t>
  </si>
  <si>
    <t>13th May,2022</t>
  </si>
  <si>
    <t>19th September,2022</t>
  </si>
  <si>
    <t>Kipchumba Lennox</t>
  </si>
  <si>
    <t>0723843448</t>
  </si>
  <si>
    <t>Mandina</t>
  </si>
  <si>
    <t>Mid world</t>
  </si>
  <si>
    <t>KE-BAR-2209-29531</t>
  </si>
  <si>
    <t>Bunei Samuel</t>
  </si>
  <si>
    <t>0722552181</t>
  </si>
  <si>
    <t>KE-NAK-1807-22171</t>
  </si>
  <si>
    <t>Daniel Gathui</t>
  </si>
  <si>
    <t>10086672</t>
  </si>
  <si>
    <t>72195689</t>
  </si>
  <si>
    <t>721956898</t>
  </si>
  <si>
    <t>Robert Wanjiku</t>
  </si>
  <si>
    <t>KE-NAK-1807-22170</t>
  </si>
  <si>
    <t>29th May,2018</t>
  </si>
  <si>
    <t>Jason Thiongo Kigotho</t>
  </si>
  <si>
    <t>930000</t>
  </si>
  <si>
    <t>729094050</t>
  </si>
  <si>
    <t>St Monica</t>
  </si>
  <si>
    <t>KE-NAK-1807-22173</t>
  </si>
  <si>
    <t>John Kaara Kimani</t>
  </si>
  <si>
    <t>720713327</t>
  </si>
  <si>
    <t>Maombi</t>
  </si>
  <si>
    <t>KE-NAK-1807-22172</t>
  </si>
  <si>
    <t>Daniel Towett Tubon</t>
  </si>
  <si>
    <t>721291043</t>
  </si>
  <si>
    <t>711890651</t>
  </si>
  <si>
    <t>Laruet</t>
  </si>
  <si>
    <t>KE-NAK-1807-22174</t>
  </si>
  <si>
    <t>Moses Gathua</t>
  </si>
  <si>
    <t>8289377</t>
  </si>
  <si>
    <t>727449494</t>
  </si>
  <si>
    <t>Meroreni</t>
  </si>
  <si>
    <t>KE-EMB-1803-22145</t>
  </si>
  <si>
    <t>24th March,2018</t>
  </si>
  <si>
    <t>Rachael Waema</t>
  </si>
  <si>
    <t>722323628</t>
  </si>
  <si>
    <t>764523628</t>
  </si>
  <si>
    <t>KE-TAI-1802-22132</t>
  </si>
  <si>
    <t>Charles Kilonzi</t>
  </si>
  <si>
    <t>11310979</t>
  </si>
  <si>
    <t>722998174</t>
  </si>
  <si>
    <t>KE-NAK-1708-22034</t>
  </si>
  <si>
    <t>Nyakio Lake Kanio</t>
  </si>
  <si>
    <t>20096328</t>
  </si>
  <si>
    <t>713482144</t>
  </si>
  <si>
    <t>717754733</t>
  </si>
  <si>
    <t>Malaro</t>
  </si>
  <si>
    <t>KE-NAI-1706-22031</t>
  </si>
  <si>
    <t>Paul Muthee Mbutha</t>
  </si>
  <si>
    <t>10551545</t>
  </si>
  <si>
    <t>795191848</t>
  </si>
  <si>
    <t>KE-NAI-1512-22030</t>
  </si>
  <si>
    <t>Margaret Gitau Wanjiku</t>
  </si>
  <si>
    <t>29113577</t>
  </si>
  <si>
    <t>703100322</t>
  </si>
  <si>
    <t>KE-KIT-1705-21993</t>
  </si>
  <si>
    <t>Agnes Munyao Kaselili</t>
  </si>
  <si>
    <t>20462264</t>
  </si>
  <si>
    <t>718985682</t>
  </si>
  <si>
    <t>Kathekani</t>
  </si>
  <si>
    <t>KE-KIT-1706-21995</t>
  </si>
  <si>
    <t>Kabwere Thyaku</t>
  </si>
  <si>
    <t>25158947</t>
  </si>
  <si>
    <t>713345043</t>
  </si>
  <si>
    <t>713714540</t>
  </si>
  <si>
    <t>Kitui Rural</t>
  </si>
  <si>
    <t>KE-KIL-1802-27891</t>
  </si>
  <si>
    <t>Susan Sonje (Plant1)</t>
  </si>
  <si>
    <t>5383184</t>
  </si>
  <si>
    <t>721278856</t>
  </si>
  <si>
    <t>731690682</t>
  </si>
  <si>
    <t>Cha Fisi</t>
  </si>
  <si>
    <t>KE-KIR-1801-27892</t>
  </si>
  <si>
    <t>John Gichobi Gichobi</t>
  </si>
  <si>
    <t>9186800</t>
  </si>
  <si>
    <t>72624868</t>
  </si>
  <si>
    <t>726248687</t>
  </si>
  <si>
    <t>Kiramara</t>
  </si>
  <si>
    <t>KE-KIA-1710-22094</t>
  </si>
  <si>
    <t>Kenneth Gatundu Mungai</t>
  </si>
  <si>
    <t>28205294</t>
  </si>
  <si>
    <t>713157659</t>
  </si>
  <si>
    <t>Kagia</t>
  </si>
  <si>
    <t>KE-MAC-1710-22095</t>
  </si>
  <si>
    <t>Julius Kieti</t>
  </si>
  <si>
    <t>11362236</t>
  </si>
  <si>
    <t>728078834</t>
  </si>
  <si>
    <t>KE-NYE-1806-22155</t>
  </si>
  <si>
    <t>Maina James M</t>
  </si>
  <si>
    <t>12766498</t>
  </si>
  <si>
    <t>717020178</t>
  </si>
  <si>
    <t>KE-MAK-1707-21978</t>
  </si>
  <si>
    <t>Vincent Mutuku</t>
  </si>
  <si>
    <t>700859</t>
  </si>
  <si>
    <t>722717281</t>
  </si>
  <si>
    <t>Kiou</t>
  </si>
  <si>
    <t>Karimbini</t>
  </si>
  <si>
    <t>KE-KER-1708-22057</t>
  </si>
  <si>
    <t>5th August,2017</t>
  </si>
  <si>
    <t>Edna Sonoya Cherotich</t>
  </si>
  <si>
    <t>8287237</t>
  </si>
  <si>
    <t>714217307</t>
  </si>
  <si>
    <t>Kimuguru</t>
  </si>
  <si>
    <t>KE-KAJ-1706-22035</t>
  </si>
  <si>
    <t>Steven Chege Gichia</t>
  </si>
  <si>
    <t>11803434</t>
  </si>
  <si>
    <t>722327882</t>
  </si>
  <si>
    <t>KE-KIT-1810-21992</t>
  </si>
  <si>
    <t>Nzioki Kanini Kanini</t>
  </si>
  <si>
    <t>4416212</t>
  </si>
  <si>
    <t>710401068</t>
  </si>
  <si>
    <t>KE-THA-1710-22077</t>
  </si>
  <si>
    <t>2nd October,2017</t>
  </si>
  <si>
    <t>16th October,2017</t>
  </si>
  <si>
    <t>Gichunge Paul Kathuni</t>
  </si>
  <si>
    <t>4452974</t>
  </si>
  <si>
    <t>725177540</t>
  </si>
  <si>
    <t>717513063</t>
  </si>
  <si>
    <t>Mwanga</t>
  </si>
  <si>
    <t>KE-KIT-1808-24085</t>
  </si>
  <si>
    <t>29th January,2017</t>
  </si>
  <si>
    <t>Mutua Alfred Mwalimu</t>
  </si>
  <si>
    <t>25650707</t>
  </si>
  <si>
    <t>723140455</t>
  </si>
  <si>
    <t>712557389</t>
  </si>
  <si>
    <t>Ikubulutuni Maungu</t>
  </si>
  <si>
    <t>KE-KIT-1808-24089</t>
  </si>
  <si>
    <t>Kaviti David Kaviti</t>
  </si>
  <si>
    <t>10878364</t>
  </si>
  <si>
    <t>722294808</t>
  </si>
  <si>
    <t>Kyambusya</t>
  </si>
  <si>
    <t>KE-SAM-2002-28838</t>
  </si>
  <si>
    <t>Lekupano Benson Fredy</t>
  </si>
  <si>
    <t>12452633</t>
  </si>
  <si>
    <t>254713153006</t>
  </si>
  <si>
    <t>Mnanda</t>
  </si>
  <si>
    <t>KE-SAM-2002-28840</t>
  </si>
  <si>
    <t>Lenegwesi Charity Ntelai</t>
  </si>
  <si>
    <t>29121897</t>
  </si>
  <si>
    <t>254711667155</t>
  </si>
  <si>
    <t>KE-ISI-2011-28925</t>
  </si>
  <si>
    <t>Naheio Naheio Paul</t>
  </si>
  <si>
    <t>12875050</t>
  </si>
  <si>
    <t>254726138137</t>
  </si>
  <si>
    <t>254701317608</t>
  </si>
  <si>
    <t>KE-SAM-2010-28922</t>
  </si>
  <si>
    <t>Kalekia Karekia Jenerica</t>
  </si>
  <si>
    <t>21022815</t>
  </si>
  <si>
    <t>254716492015</t>
  </si>
  <si>
    <t>254726637535</t>
  </si>
  <si>
    <t>KE-ISI-2011-29478</t>
  </si>
  <si>
    <t>Itlas Itlas Leona</t>
  </si>
  <si>
    <t>20261313</t>
  </si>
  <si>
    <t>254724074615</t>
  </si>
  <si>
    <t>254790059188</t>
  </si>
  <si>
    <t>KE-ISI-2011-29479</t>
  </si>
  <si>
    <t>Lenangoisa Lenangoisa Ipararian</t>
  </si>
  <si>
    <t>243922346</t>
  </si>
  <si>
    <t>254725036679</t>
  </si>
  <si>
    <t>254742920078</t>
  </si>
  <si>
    <t>Parkurku</t>
  </si>
  <si>
    <t>KE-ISI-2011-29481</t>
  </si>
  <si>
    <t>Peter Lemasulani Mairiria</t>
  </si>
  <si>
    <t>12542975</t>
  </si>
  <si>
    <t>254724953482</t>
  </si>
  <si>
    <t>254707785055</t>
  </si>
  <si>
    <t>Robert wanjiku</t>
  </si>
  <si>
    <t>KE-ISI-2011-29484</t>
  </si>
  <si>
    <t>Lomiri Lepalo Francis</t>
  </si>
  <si>
    <t>30319843</t>
  </si>
  <si>
    <t>254705731280</t>
  </si>
  <si>
    <t>254768808399</t>
  </si>
  <si>
    <t>KE-ISI-2011-29485</t>
  </si>
  <si>
    <t>Lokitoe Lokitoe Thomas</t>
  </si>
  <si>
    <t>11274383</t>
  </si>
  <si>
    <t>254714313045</t>
  </si>
  <si>
    <t>KE-ISI-2011-29486</t>
  </si>
  <si>
    <t>22nd November,2020</t>
  </si>
  <si>
    <t>Moika Moika Peter</t>
  </si>
  <si>
    <t>24326985</t>
  </si>
  <si>
    <t>254726882342</t>
  </si>
  <si>
    <t>254726809001</t>
  </si>
  <si>
    <t>KE-SAM-2010-29493</t>
  </si>
  <si>
    <t>Letoiye Letoyie Rose</t>
  </si>
  <si>
    <t>3046488</t>
  </si>
  <si>
    <t>254721938409</t>
  </si>
  <si>
    <t>KE-SAM-2010-29488</t>
  </si>
  <si>
    <t>Lenayasa Abdumajid Headman</t>
  </si>
  <si>
    <t>30005849</t>
  </si>
  <si>
    <t>254702806459</t>
  </si>
  <si>
    <t>254724952955</t>
  </si>
  <si>
    <t>Archer's post</t>
  </si>
  <si>
    <t>KE-SAM-2001-29489</t>
  </si>
  <si>
    <t>Letura Letura Memusi</t>
  </si>
  <si>
    <t>34563241</t>
  </si>
  <si>
    <t>254724952935</t>
  </si>
  <si>
    <t>254770711525</t>
  </si>
  <si>
    <t>Lorubei</t>
  </si>
  <si>
    <t>KE-SAM-2011-29491</t>
  </si>
  <si>
    <t>Lesanjir Pluis Licaitons</t>
  </si>
  <si>
    <t>37072977</t>
  </si>
  <si>
    <t>254707378153</t>
  </si>
  <si>
    <t>254791183274</t>
  </si>
  <si>
    <t>KE-SAM-2011-29492</t>
  </si>
  <si>
    <t>Gabriel Gabriel Lendrop</t>
  </si>
  <si>
    <t>37878822</t>
  </si>
  <si>
    <t>254719702813</t>
  </si>
  <si>
    <t>254794762444</t>
  </si>
  <si>
    <t>Arches post</t>
  </si>
  <si>
    <t>KE-SAM-2010-29498</t>
  </si>
  <si>
    <t>Lemeleyon David Lekoomet</t>
  </si>
  <si>
    <t>9052898</t>
  </si>
  <si>
    <t>254721178886</t>
  </si>
  <si>
    <t>254723427338</t>
  </si>
  <si>
    <t>Kula Mawe</t>
  </si>
  <si>
    <t>KE-SAM-2012-29499</t>
  </si>
  <si>
    <t>Lelemoyok Lelemoyok John</t>
  </si>
  <si>
    <t>35368362</t>
  </si>
  <si>
    <t>254703995758</t>
  </si>
  <si>
    <t>254798792828</t>
  </si>
  <si>
    <t>Lelasoro</t>
  </si>
  <si>
    <t>KE-SAM-2011-29452</t>
  </si>
  <si>
    <t>Ikampian Ikampian Leterewa</t>
  </si>
  <si>
    <t>31564785</t>
  </si>
  <si>
    <t>254797058828</t>
  </si>
  <si>
    <t>254711484038</t>
  </si>
  <si>
    <t>KE-SAM-2011-29453</t>
  </si>
  <si>
    <t>30th October,2020</t>
  </si>
  <si>
    <t>Riungu Obed Mwenda</t>
  </si>
  <si>
    <t>23802503</t>
  </si>
  <si>
    <t>254724529629</t>
  </si>
  <si>
    <t>254722425535</t>
  </si>
  <si>
    <t>Kk</t>
  </si>
  <si>
    <t>KE-SAM-2010-28967</t>
  </si>
  <si>
    <t>Lenaipa Lenaipa Timothy</t>
  </si>
  <si>
    <t>24243908</t>
  </si>
  <si>
    <t>254734873520</t>
  </si>
  <si>
    <t>254720264877</t>
  </si>
  <si>
    <t>Golgoltim</t>
  </si>
  <si>
    <t>KE-SAM-2012-28953</t>
  </si>
  <si>
    <t>Bernard Letinina Nelson</t>
  </si>
  <si>
    <t>28205169</t>
  </si>
  <si>
    <t>254723080819</t>
  </si>
  <si>
    <t>254792228235</t>
  </si>
  <si>
    <t>KE-SAM-2010-28910</t>
  </si>
  <si>
    <t>Patrine Lento Jacinta</t>
  </si>
  <si>
    <t>8732848</t>
  </si>
  <si>
    <t>254712739283</t>
  </si>
  <si>
    <t>254719239194</t>
  </si>
  <si>
    <t>KE-SAM-2012-28972</t>
  </si>
  <si>
    <t>Kanaan Leshongoro Samuel</t>
  </si>
  <si>
    <t>21713877</t>
  </si>
  <si>
    <t>254717230253</t>
  </si>
  <si>
    <t>254742936009</t>
  </si>
  <si>
    <t>KE-SAM-2010-28966</t>
  </si>
  <si>
    <t>Lenaipa Lenaipa Solomon</t>
  </si>
  <si>
    <t>13046181</t>
  </si>
  <si>
    <t>254728521848</t>
  </si>
  <si>
    <t>254700883522</t>
  </si>
  <si>
    <t>KE-SAM-2010-28968</t>
  </si>
  <si>
    <t>Lenaipa Lenaipa Christopher</t>
  </si>
  <si>
    <t>33460623</t>
  </si>
  <si>
    <t>254729797473</t>
  </si>
  <si>
    <t>254792971239</t>
  </si>
  <si>
    <t>KE-SAM-2011-28969</t>
  </si>
  <si>
    <t>Lolgonjine Lolgonjine Joseph</t>
  </si>
  <si>
    <t>24459713</t>
  </si>
  <si>
    <t>254722983979</t>
  </si>
  <si>
    <t>254717287343</t>
  </si>
  <si>
    <t>KE-SAM-2012-28970</t>
  </si>
  <si>
    <t>Lenanyoike Lenanyoike Phillip</t>
  </si>
  <si>
    <t>254714944892</t>
  </si>
  <si>
    <t>254701414764</t>
  </si>
  <si>
    <t>KE-SAM-2012-28957</t>
  </si>
  <si>
    <t>3rd December,2020</t>
  </si>
  <si>
    <t>Lenaitiriaj Lenaitiriaj Priscilla</t>
  </si>
  <si>
    <t>20778059</t>
  </si>
  <si>
    <t>254716365130</t>
  </si>
  <si>
    <t>254726615985</t>
  </si>
  <si>
    <t>KE-SAM-2010-28955</t>
  </si>
  <si>
    <t>Letiwa Letiwa Maria</t>
  </si>
  <si>
    <t>3440297</t>
  </si>
  <si>
    <t>254708132212</t>
  </si>
  <si>
    <t>254726774753</t>
  </si>
  <si>
    <t>KE-SAM-2011-28902</t>
  </si>
  <si>
    <t>17th November,2020</t>
  </si>
  <si>
    <t>Lekonirai Ltangusi Alex</t>
  </si>
  <si>
    <t>21659963</t>
  </si>
  <si>
    <t>254712748262</t>
  </si>
  <si>
    <t>254776189053</t>
  </si>
  <si>
    <t>KE-SAM-2011-28951</t>
  </si>
  <si>
    <t>Elebare Nandani Joseph</t>
  </si>
  <si>
    <t>38955160</t>
  </si>
  <si>
    <t>254711482548</t>
  </si>
  <si>
    <t>254791668258</t>
  </si>
  <si>
    <t>Archer's Post</t>
  </si>
  <si>
    <t>KE-SAM-2010-28904</t>
  </si>
  <si>
    <t>Lekiale Naipanoi Juliette</t>
  </si>
  <si>
    <t>0861672</t>
  </si>
  <si>
    <t>254712726546</t>
  </si>
  <si>
    <t>254720293443</t>
  </si>
  <si>
    <t>KE-SAM-2012-28906</t>
  </si>
  <si>
    <t>Lepartobiko Lepartobiko Mannaseh</t>
  </si>
  <si>
    <t>24837247</t>
  </si>
  <si>
    <t>254729835542</t>
  </si>
  <si>
    <t>254708087399</t>
  </si>
  <si>
    <t>KE-SAM-2010-28908</t>
  </si>
  <si>
    <t>Doini Lerosion Andrea</t>
  </si>
  <si>
    <t>254742207378</t>
  </si>
  <si>
    <t>254728457702</t>
  </si>
  <si>
    <t>KE-SAM-2010-28914</t>
  </si>
  <si>
    <t>Monica Lolokuru Pamela</t>
  </si>
  <si>
    <t>24803719</t>
  </si>
  <si>
    <t>254727646797</t>
  </si>
  <si>
    <t>254700458038</t>
  </si>
  <si>
    <t>KE-SAM-2010-28909</t>
  </si>
  <si>
    <t>St.Theresa'S Girls Secondary School St.Theresa'S Girls Secondary School St.Theresa'S Girls Secondary School</t>
  </si>
  <si>
    <t>13048735</t>
  </si>
  <si>
    <t>254705707775</t>
  </si>
  <si>
    <t>254720464117</t>
  </si>
  <si>
    <t>KE-SAM-2010-28917</t>
  </si>
  <si>
    <t>Longonyek Longonyek Julius</t>
  </si>
  <si>
    <t>23876545</t>
  </si>
  <si>
    <t>254728516457</t>
  </si>
  <si>
    <t>254723738933</t>
  </si>
  <si>
    <t>Lororo</t>
  </si>
  <si>
    <t>KE-SAM-2010-28923</t>
  </si>
  <si>
    <t>Nteyian Lekonirai Jane</t>
  </si>
  <si>
    <t>22776311</t>
  </si>
  <si>
    <t>254728868435</t>
  </si>
  <si>
    <t>254712099975</t>
  </si>
  <si>
    <t>KE-KIT-1808-24087</t>
  </si>
  <si>
    <t>Mutinda Silas Sillah</t>
  </si>
  <si>
    <t>1736598</t>
  </si>
  <si>
    <t>727266089</t>
  </si>
  <si>
    <t>710141217</t>
  </si>
  <si>
    <t>Kwongo</t>
  </si>
  <si>
    <t>KE-VIH-1706-22017</t>
  </si>
  <si>
    <t>Linet Mwondi Kigamwa</t>
  </si>
  <si>
    <t>9988578</t>
  </si>
  <si>
    <t>796171250</t>
  </si>
  <si>
    <t>KE-MAK-1802-22106</t>
  </si>
  <si>
    <t>Joash Mutua</t>
  </si>
  <si>
    <t>22542071</t>
  </si>
  <si>
    <t>703394399</t>
  </si>
  <si>
    <t>708734316</t>
  </si>
  <si>
    <t>Nzaowi</t>
  </si>
  <si>
    <t>Maatha</t>
  </si>
  <si>
    <t>KE-MUR-1810-22111</t>
  </si>
  <si>
    <t>John Mungai</t>
  </si>
  <si>
    <t>8841928</t>
  </si>
  <si>
    <t>720207235</t>
  </si>
  <si>
    <t>Biri</t>
  </si>
  <si>
    <t>Gachero</t>
  </si>
  <si>
    <t>KE-MUR-1807-22168</t>
  </si>
  <si>
    <t>Protecting Life Movement Trust</t>
  </si>
  <si>
    <t>13558776</t>
  </si>
  <si>
    <t>721376742</t>
  </si>
  <si>
    <t>Njora</t>
  </si>
  <si>
    <t>KE-KER-1707-22041</t>
  </si>
  <si>
    <t>Esther Chelangat Kosgey</t>
  </si>
  <si>
    <t>1799507</t>
  </si>
  <si>
    <t>720815532</t>
  </si>
  <si>
    <t>Kipteress</t>
  </si>
  <si>
    <t>Kaptuya</t>
  </si>
  <si>
    <t>KE-KER-1707-22042</t>
  </si>
  <si>
    <t>Langa'T Roselyn Bii</t>
  </si>
  <si>
    <t>10013210</t>
  </si>
  <si>
    <t>707654970</t>
  </si>
  <si>
    <t>Chepkechei</t>
  </si>
  <si>
    <t>KE-KER-1708-22048</t>
  </si>
  <si>
    <t>Christine Rop Rop</t>
  </si>
  <si>
    <t>9232296</t>
  </si>
  <si>
    <t>727924883</t>
  </si>
  <si>
    <t>Saba</t>
  </si>
  <si>
    <t>KE-NAK-1803-22139</t>
  </si>
  <si>
    <t>Dandelion Africa</t>
  </si>
  <si>
    <t>21514855</t>
  </si>
  <si>
    <t>720844383</t>
  </si>
  <si>
    <t>Kambi Ya Moto</t>
  </si>
  <si>
    <t>Sarambe</t>
  </si>
  <si>
    <t>KE-TAI-1801-22134</t>
  </si>
  <si>
    <t>Sylvvester Mwadime Mwakideu</t>
  </si>
  <si>
    <t>5470573</t>
  </si>
  <si>
    <t>704388582</t>
  </si>
  <si>
    <t>Shigharo</t>
  </si>
  <si>
    <t>KE-KAJ-1802-27894</t>
  </si>
  <si>
    <t>13th October,2016</t>
  </si>
  <si>
    <t>Michael Tony</t>
  </si>
  <si>
    <t>722750437</t>
  </si>
  <si>
    <t>Matasai</t>
  </si>
  <si>
    <t>KE-KAJ-1809-24109</t>
  </si>
  <si>
    <t>Omenta Bernard Morara</t>
  </si>
  <si>
    <t>1654746</t>
  </si>
  <si>
    <t>728168844</t>
  </si>
  <si>
    <t>722782616</t>
  </si>
  <si>
    <t>Orosirikon Sholinke</t>
  </si>
  <si>
    <t>KE-KIR-1708-22061</t>
  </si>
  <si>
    <t>Charity Nyaga Wanjiku</t>
  </si>
  <si>
    <t>6448456</t>
  </si>
  <si>
    <t>729328776</t>
  </si>
  <si>
    <t>KE-KIA-1702-21987</t>
  </si>
  <si>
    <t>Wathika Jane Wangui</t>
  </si>
  <si>
    <t>213999273</t>
  </si>
  <si>
    <t>723059502</t>
  </si>
  <si>
    <t>KE-KIR-1706-22040</t>
  </si>
  <si>
    <t>James Gitogo Gachoki</t>
  </si>
  <si>
    <t>809538</t>
  </si>
  <si>
    <t>724162700</t>
  </si>
  <si>
    <t>Kiamiciri</t>
  </si>
  <si>
    <t>KE-KIR-1706-22043</t>
  </si>
  <si>
    <t>Allbert Ngari Kathiga</t>
  </si>
  <si>
    <t>12544842</t>
  </si>
  <si>
    <t>712205578</t>
  </si>
  <si>
    <t>Jokiani North</t>
  </si>
  <si>
    <t>KE-KIR-1707-22039</t>
  </si>
  <si>
    <t>Hellen Wajuki Nyaga</t>
  </si>
  <si>
    <t>10796863</t>
  </si>
  <si>
    <t>720968777</t>
  </si>
  <si>
    <t>Gachatha</t>
  </si>
  <si>
    <t>KE-MER-1707-22052</t>
  </si>
  <si>
    <t>Kevin Mureithi Mwenda</t>
  </si>
  <si>
    <t>24282047</t>
  </si>
  <si>
    <t>722307885</t>
  </si>
  <si>
    <t>KE-THA-1706-22051</t>
  </si>
  <si>
    <t>Alexander Itunga Ngai</t>
  </si>
  <si>
    <t>16042404</t>
  </si>
  <si>
    <t>723705645</t>
  </si>
  <si>
    <t>Muonge</t>
  </si>
  <si>
    <t>Kilamani</t>
  </si>
  <si>
    <t>KE-NAN-1802-024544</t>
  </si>
  <si>
    <t>Cherubet Wilter</t>
  </si>
  <si>
    <t>28018373</t>
  </si>
  <si>
    <t>713657857</t>
  </si>
  <si>
    <t>Ronald Kiprop</t>
  </si>
  <si>
    <t>726710920</t>
  </si>
  <si>
    <t>KE-NAN-1810-024548</t>
  </si>
  <si>
    <t>Ruto Selly</t>
  </si>
  <si>
    <t>710193698</t>
  </si>
  <si>
    <t>KE-NAN-1802-024545</t>
  </si>
  <si>
    <t>Chebor Magdaline</t>
  </si>
  <si>
    <t>27576266</t>
  </si>
  <si>
    <t>72179503</t>
  </si>
  <si>
    <t>706386617</t>
  </si>
  <si>
    <t>KE-NAN-1810-24605</t>
  </si>
  <si>
    <t>Busienei Margaret</t>
  </si>
  <si>
    <t>703704250</t>
  </si>
  <si>
    <t>702847802</t>
  </si>
  <si>
    <t>KE-EMB-1603-16944</t>
  </si>
  <si>
    <t>9th February,2016</t>
  </si>
  <si>
    <t>30th March,2016</t>
  </si>
  <si>
    <t>Jacob Njagi Mwaniki</t>
  </si>
  <si>
    <t>3306288</t>
  </si>
  <si>
    <t>710489467</t>
  </si>
  <si>
    <t>Bethole</t>
  </si>
  <si>
    <t>KE-NYA-1611-16975</t>
  </si>
  <si>
    <t>Alice Wanjiku Wangondu</t>
  </si>
  <si>
    <t>11613952</t>
  </si>
  <si>
    <t>733511328</t>
  </si>
  <si>
    <t>723328561</t>
  </si>
  <si>
    <t>Ndaragwa Central</t>
  </si>
  <si>
    <t>KE-NYA-1609-16985</t>
  </si>
  <si>
    <t>Josephat Nugwi K</t>
  </si>
  <si>
    <t>5769252</t>
  </si>
  <si>
    <t>709931108</t>
  </si>
  <si>
    <t>Meili Kumi</t>
  </si>
  <si>
    <t>KE-NYE-2202-29902</t>
  </si>
  <si>
    <t>22nd January,2022</t>
  </si>
  <si>
    <t>Wambugu Beth Nyawira</t>
  </si>
  <si>
    <t>34765490</t>
  </si>
  <si>
    <t>702402938</t>
  </si>
  <si>
    <t>Gatuaba</t>
  </si>
  <si>
    <t>KE-EMB-1612-16943</t>
  </si>
  <si>
    <t>Charles Nyaga</t>
  </si>
  <si>
    <t>9284802</t>
  </si>
  <si>
    <t>727230371</t>
  </si>
  <si>
    <t>Kirigi</t>
  </si>
  <si>
    <t>KE-NYA-1612-16949</t>
  </si>
  <si>
    <t>Maitai Mary Wairimu</t>
  </si>
  <si>
    <t>4669881</t>
  </si>
  <si>
    <t>727826548</t>
  </si>
  <si>
    <t>Mairo Kumi</t>
  </si>
  <si>
    <t>KE-NYA-1604-16974</t>
  </si>
  <si>
    <t>Ann Njeri Ndiritu</t>
  </si>
  <si>
    <t>5769283</t>
  </si>
  <si>
    <t>72042393</t>
  </si>
  <si>
    <t>KE-NYA-1611-16976</t>
  </si>
  <si>
    <t>Milliam Wanjiru Kamangu</t>
  </si>
  <si>
    <t>10244613</t>
  </si>
  <si>
    <t>727674275</t>
  </si>
  <si>
    <t>KE-NYA-1608-16977</t>
  </si>
  <si>
    <t>Francis Munene Gachui</t>
  </si>
  <si>
    <t>4243035</t>
  </si>
  <si>
    <t>724758380</t>
  </si>
  <si>
    <t>KE-NYE-1601-16979</t>
  </si>
  <si>
    <t>4th December,2015</t>
  </si>
  <si>
    <t>23rd January,2016</t>
  </si>
  <si>
    <t>Michel Waigwa Gatheita</t>
  </si>
  <si>
    <t>1856723</t>
  </si>
  <si>
    <t>723533494</t>
  </si>
  <si>
    <t>KE-NYA-1611-16981</t>
  </si>
  <si>
    <t>29th September,2016</t>
  </si>
  <si>
    <t>18th November,2016</t>
  </si>
  <si>
    <t>Lucy Thigi Gitahi</t>
  </si>
  <si>
    <t>20208120</t>
  </si>
  <si>
    <t>724768589</t>
  </si>
  <si>
    <t>Mailu Kumi</t>
  </si>
  <si>
    <t>KE-NYE-1609-16984</t>
  </si>
  <si>
    <t>Beatrice Muthoni Mehugu</t>
  </si>
  <si>
    <t>22822881</t>
  </si>
  <si>
    <t>724473840</t>
  </si>
  <si>
    <t>Gichuru</t>
  </si>
  <si>
    <t>KE-EMB-1602-16215</t>
  </si>
  <si>
    <t>Charles K Nyaga</t>
  </si>
  <si>
    <t>3524450</t>
  </si>
  <si>
    <t>721286712</t>
  </si>
  <si>
    <t>Mukongano</t>
  </si>
  <si>
    <t>254723421759</t>
  </si>
  <si>
    <t>KE-EMB-1605-16216</t>
  </si>
  <si>
    <t>Charles Muriithi Njinju</t>
  </si>
  <si>
    <t>4400838</t>
  </si>
  <si>
    <t>254722899562</t>
  </si>
  <si>
    <t>EMbu</t>
  </si>
  <si>
    <t>KE-EMB-1604-16217</t>
  </si>
  <si>
    <t>Venancio Ndwiga Njue</t>
  </si>
  <si>
    <t>1298912</t>
  </si>
  <si>
    <t>711247479</t>
  </si>
  <si>
    <t>Kiangengi</t>
  </si>
  <si>
    <t>KE-EMB-1603-16218</t>
  </si>
  <si>
    <t>Phylis Njeru</t>
  </si>
  <si>
    <t>11151689</t>
  </si>
  <si>
    <t>716507017</t>
  </si>
  <si>
    <t>Mucegori</t>
  </si>
  <si>
    <t>KE-KIR-1802-23639</t>
  </si>
  <si>
    <t>Gatimu Karimi Joseph</t>
  </si>
  <si>
    <t>754288</t>
  </si>
  <si>
    <t>711444359</t>
  </si>
  <si>
    <t>723421759</t>
  </si>
  <si>
    <t>KE-NYE-1908-26436</t>
  </si>
  <si>
    <t>Gachau Henry Muchiri</t>
  </si>
  <si>
    <t>10188763</t>
  </si>
  <si>
    <t>0722447629</t>
  </si>
  <si>
    <t>721217395</t>
  </si>
  <si>
    <t>KE-KIR-1801-20478</t>
  </si>
  <si>
    <t>Kibuchi Harrison</t>
  </si>
  <si>
    <t>12977582</t>
  </si>
  <si>
    <t>723659634</t>
  </si>
  <si>
    <t>Mwangathia</t>
  </si>
  <si>
    <t>723421756</t>
  </si>
  <si>
    <t>KE-NYE-2202-29903</t>
  </si>
  <si>
    <t>Kahuthu Geoffrey Kinyajui</t>
  </si>
  <si>
    <t>2365478</t>
  </si>
  <si>
    <t>718619124</t>
  </si>
  <si>
    <t>KE-NYE-2202-29904</t>
  </si>
  <si>
    <t>Kibuku John Ndirangu</t>
  </si>
  <si>
    <t>14476968</t>
  </si>
  <si>
    <t>0722587402</t>
  </si>
  <si>
    <t>KE-NYE-2202-29907</t>
  </si>
  <si>
    <t>Waihenya Penninah Wangu</t>
  </si>
  <si>
    <t>34565714</t>
  </si>
  <si>
    <t>0720393894</t>
  </si>
  <si>
    <t>KE-NYE-2202-29910</t>
  </si>
  <si>
    <t>Ruth Wairimu Muturi</t>
  </si>
  <si>
    <t>3726215</t>
  </si>
  <si>
    <t>0729987856</t>
  </si>
  <si>
    <t>KE-NYE-2202-29911</t>
  </si>
  <si>
    <t>3rd January,2022</t>
  </si>
  <si>
    <t>Njure John Kabiro</t>
  </si>
  <si>
    <t>2317849</t>
  </si>
  <si>
    <t>0720369015</t>
  </si>
  <si>
    <t>KE-NYE-2202-29912</t>
  </si>
  <si>
    <t>Kirongothi Charles Murage</t>
  </si>
  <si>
    <t>14367434</t>
  </si>
  <si>
    <t>0714773713</t>
  </si>
  <si>
    <t>KE-NYE-2202-29913</t>
  </si>
  <si>
    <t>22nd October,2021</t>
  </si>
  <si>
    <t>Kabuiku Alice Muthoni</t>
  </si>
  <si>
    <t>89065434</t>
  </si>
  <si>
    <t>0722818015</t>
  </si>
  <si>
    <t>KE-NYE-2202-29914</t>
  </si>
  <si>
    <t>Kinyanjui Elizabeth Mbithe</t>
  </si>
  <si>
    <t>4367890</t>
  </si>
  <si>
    <t>0722625577</t>
  </si>
  <si>
    <t>KE-KIR-2202-29916</t>
  </si>
  <si>
    <t>24th February,2022</t>
  </si>
  <si>
    <t>Wanjohi Marystella Wangechi</t>
  </si>
  <si>
    <t>0720806993</t>
  </si>
  <si>
    <t>KE-NYE-2202-29893</t>
  </si>
  <si>
    <t>Maina Peter Kanyora</t>
  </si>
  <si>
    <t>0727868887</t>
  </si>
  <si>
    <t>KE-NYE-2202-29915</t>
  </si>
  <si>
    <t>Wanjau John Njogu</t>
  </si>
  <si>
    <t>2335674</t>
  </si>
  <si>
    <t>0720696088</t>
  </si>
  <si>
    <t>KE-NYE-2202-29908</t>
  </si>
  <si>
    <t>Githinji Mureithi</t>
  </si>
  <si>
    <t>13724157</t>
  </si>
  <si>
    <t>0721203139</t>
  </si>
  <si>
    <t>KE-NYE-2202-29906</t>
  </si>
  <si>
    <t>Muchiri Paul Mugi</t>
  </si>
  <si>
    <t>10119287</t>
  </si>
  <si>
    <t>0722246591</t>
  </si>
  <si>
    <t>KE-NYE-2202-29909</t>
  </si>
  <si>
    <t>Muriithi Lydia Wanjiku</t>
  </si>
  <si>
    <t>12650576</t>
  </si>
  <si>
    <t>0725774366</t>
  </si>
  <si>
    <t>KE-NYE-2202-29905</t>
  </si>
  <si>
    <t>Charles Muraya Ndirangu</t>
  </si>
  <si>
    <t>31325066</t>
  </si>
  <si>
    <t>0720810884</t>
  </si>
  <si>
    <t>KE-NYE-2202-29901</t>
  </si>
  <si>
    <t>11th January,2022</t>
  </si>
  <si>
    <t>Gathigi Roseline Anyoso</t>
  </si>
  <si>
    <t>21844465</t>
  </si>
  <si>
    <t>Kamuhiuhia</t>
  </si>
  <si>
    <t>KE-NYE-2202-29896</t>
  </si>
  <si>
    <t>21st January,2022</t>
  </si>
  <si>
    <t>Kiana Alice Wambura</t>
  </si>
  <si>
    <t>0724215840</t>
  </si>
  <si>
    <t>KE-NYE-2202-29917</t>
  </si>
  <si>
    <t>5th January,2022</t>
  </si>
  <si>
    <t>Muraguri Geoffrey Gathu</t>
  </si>
  <si>
    <t>0726758060</t>
  </si>
  <si>
    <t>Kageti</t>
  </si>
  <si>
    <t>KE-NYE-2202-29918</t>
  </si>
  <si>
    <t>23rd October,2021</t>
  </si>
  <si>
    <t>Macharia Josphat Kihuro</t>
  </si>
  <si>
    <t>0720126504</t>
  </si>
  <si>
    <t>KE-NYE-2202-29919</t>
  </si>
  <si>
    <t>24th September,2021</t>
  </si>
  <si>
    <t>Mwangi Esther Gathoni</t>
  </si>
  <si>
    <t>27353943</t>
  </si>
  <si>
    <t>0720496718</t>
  </si>
  <si>
    <t>0746518710</t>
  </si>
  <si>
    <t>KE-NYE-2202-29921</t>
  </si>
  <si>
    <t>Kagwe Joseph Kabugu</t>
  </si>
  <si>
    <t>0714126736</t>
  </si>
  <si>
    <t>KE-NYE-2202-29922</t>
  </si>
  <si>
    <t>24th December,2021</t>
  </si>
  <si>
    <t>Muriuki Wilson Ngatia</t>
  </si>
  <si>
    <t>0723214654</t>
  </si>
  <si>
    <t>KE-NYE-2202-29923</t>
  </si>
  <si>
    <t>Wahome Job Mwangi</t>
  </si>
  <si>
    <t>0725148214</t>
  </si>
  <si>
    <t>KE-NYE-2202-29924</t>
  </si>
  <si>
    <t>Maina Cyrus Muriuki</t>
  </si>
  <si>
    <t>0715393085</t>
  </si>
  <si>
    <t>KE-NYE-2202-29925</t>
  </si>
  <si>
    <t>Karitu Joseph Macharia</t>
  </si>
  <si>
    <t>0723741454</t>
  </si>
  <si>
    <t>KE-NYE-2202-29897</t>
  </si>
  <si>
    <t>Mwangi Stephen Karanja</t>
  </si>
  <si>
    <t>0700091519</t>
  </si>
  <si>
    <t>KE-NYE-2202-29894</t>
  </si>
  <si>
    <t>Kiriaku Francis Ngacha</t>
  </si>
  <si>
    <t>0710825816</t>
  </si>
  <si>
    <t>KE-NYE-2202-29895</t>
  </si>
  <si>
    <t>Wanjohi Fedis Waihuini</t>
  </si>
  <si>
    <t>0721984631</t>
  </si>
  <si>
    <t>KE-NYE-2202-29920</t>
  </si>
  <si>
    <t>Mbiga Gerlad Maina</t>
  </si>
  <si>
    <t>0722162459</t>
  </si>
  <si>
    <t>Ndumaini</t>
  </si>
  <si>
    <t>KE-NYE-1609-16980</t>
  </si>
  <si>
    <t>Julius Gitero Kaboyo</t>
  </si>
  <si>
    <t>27578690</t>
  </si>
  <si>
    <t>722746120</t>
  </si>
  <si>
    <t>Mwihito</t>
  </si>
  <si>
    <t>Kiangonga</t>
  </si>
  <si>
    <t>KE-NYE-1612-16983</t>
  </si>
  <si>
    <t>25th October,2016</t>
  </si>
  <si>
    <t>14th December,2016</t>
  </si>
  <si>
    <t>David Nduhiu Wanjiri</t>
  </si>
  <si>
    <t>3199879</t>
  </si>
  <si>
    <t>723221767</t>
  </si>
  <si>
    <t>KE-NYE-1611-16982</t>
  </si>
  <si>
    <t>Madison Mwangi Mwaniki</t>
  </si>
  <si>
    <t>20106018</t>
  </si>
  <si>
    <t>723518619</t>
  </si>
  <si>
    <t>Njewe</t>
  </si>
  <si>
    <t>KE-EMB-1601-16205</t>
  </si>
  <si>
    <t>Jesee Muriithi Njue</t>
  </si>
  <si>
    <t>13573003</t>
  </si>
  <si>
    <t>720954045</t>
  </si>
  <si>
    <t>KE-EMB-1605-16212</t>
  </si>
  <si>
    <t>John Ireri Nyaga</t>
  </si>
  <si>
    <t>1838624</t>
  </si>
  <si>
    <t>721444653</t>
  </si>
  <si>
    <t>Kiangungi</t>
  </si>
  <si>
    <t>KE-KIL-2007-29258</t>
  </si>
  <si>
    <t>Mwaro Yaa Jefwa</t>
  </si>
  <si>
    <t>0856345</t>
  </si>
  <si>
    <t>722641156</t>
  </si>
  <si>
    <t>Magangani</t>
  </si>
  <si>
    <t>Samson sirya</t>
  </si>
  <si>
    <t>703927321</t>
  </si>
  <si>
    <t>KE-KIL-2007-29257</t>
  </si>
  <si>
    <t>Jefwa Katana Samuel</t>
  </si>
  <si>
    <t>0747050</t>
  </si>
  <si>
    <t>727378109</t>
  </si>
  <si>
    <t>Chafisi</t>
  </si>
  <si>
    <t>703927341</t>
  </si>
  <si>
    <t>KE-KIL-2002-25727</t>
  </si>
  <si>
    <t>Sonje Susan(Plant2)</t>
  </si>
  <si>
    <t>6508764</t>
  </si>
  <si>
    <t>Muyaza</t>
  </si>
  <si>
    <t>254703927321</t>
  </si>
  <si>
    <t>KE-KIL-1710-22571</t>
  </si>
  <si>
    <t>Mwangala Johnston Chigongo</t>
  </si>
  <si>
    <t>2140884</t>
  </si>
  <si>
    <t>722460624</t>
  </si>
  <si>
    <t>KE-KIL-2007-25738</t>
  </si>
  <si>
    <t>Makumbi Bonface Mutua</t>
  </si>
  <si>
    <t>9207378</t>
  </si>
  <si>
    <t>722870492</t>
  </si>
  <si>
    <t>Ndonya</t>
  </si>
  <si>
    <t>703927381</t>
  </si>
  <si>
    <t>KE-KWA-2002-25724</t>
  </si>
  <si>
    <t>Hiribae Jilo Masera</t>
  </si>
  <si>
    <t>22561209</t>
  </si>
  <si>
    <t>720439401</t>
  </si>
  <si>
    <t>Gandini</t>
  </si>
  <si>
    <t>KE-KIL-2110-29766</t>
  </si>
  <si>
    <t>Kibe Lucy Mary Njeri</t>
  </si>
  <si>
    <t>0456787</t>
  </si>
  <si>
    <t>254722724484</t>
  </si>
  <si>
    <t>KE-KIL-1710-22552</t>
  </si>
  <si>
    <t>Musau Benson Muthani</t>
  </si>
  <si>
    <t>722755746</t>
  </si>
  <si>
    <t>254703297321</t>
  </si>
  <si>
    <t>KE-KIL-1710-22577</t>
  </si>
  <si>
    <t>Chege Nashaon K</t>
  </si>
  <si>
    <t>2142029</t>
  </si>
  <si>
    <t>708539915</t>
  </si>
  <si>
    <t>Kianii</t>
  </si>
  <si>
    <t>703297321</t>
  </si>
  <si>
    <t>KE-KIL-1606-16351</t>
  </si>
  <si>
    <t>Alice Waithera Mwangi</t>
  </si>
  <si>
    <t>346734</t>
  </si>
  <si>
    <t>724309306</t>
  </si>
  <si>
    <t>KE-KIL-1805-23908</t>
  </si>
  <si>
    <t>Mbugua James Njunguna</t>
  </si>
  <si>
    <t>6788126</t>
  </si>
  <si>
    <t>723928072</t>
  </si>
  <si>
    <t>Mtomondoni</t>
  </si>
  <si>
    <t>KE-KIL-2003-25732</t>
  </si>
  <si>
    <t>21st January,2020</t>
  </si>
  <si>
    <t>Abdallah Anwar Mansoor</t>
  </si>
  <si>
    <t>21477877</t>
  </si>
  <si>
    <t>712425635</t>
  </si>
  <si>
    <t>KE-KIL-2110-29762</t>
  </si>
  <si>
    <t>5th October,2021</t>
  </si>
  <si>
    <t>Mbatia Anne W</t>
  </si>
  <si>
    <t>2144052</t>
  </si>
  <si>
    <t>254722652223</t>
  </si>
  <si>
    <t>Kawala</t>
  </si>
  <si>
    <t>KE-KIL-2110-29760</t>
  </si>
  <si>
    <t>Ruwa Masha Kalama</t>
  </si>
  <si>
    <t>34567845</t>
  </si>
  <si>
    <t>254721338031</t>
  </si>
  <si>
    <t>254706421250</t>
  </si>
  <si>
    <t>Chanagande</t>
  </si>
  <si>
    <t>Mikiriani</t>
  </si>
  <si>
    <t>KE-KIL-2110-29761</t>
  </si>
  <si>
    <t>Mtwapa Shariani Elite</t>
  </si>
  <si>
    <t>5430765</t>
  </si>
  <si>
    <t>254722660398</t>
  </si>
  <si>
    <t>Shariani</t>
  </si>
  <si>
    <t>KE-KIL-1612-22563</t>
  </si>
  <si>
    <t>Mngori Geoffrey Wolder</t>
  </si>
  <si>
    <t>1123122</t>
  </si>
  <si>
    <t>722796197</t>
  </si>
  <si>
    <t>KE-KIL-1606-22574</t>
  </si>
  <si>
    <t>Kamau Mercy Marselina</t>
  </si>
  <si>
    <t>84570051</t>
  </si>
  <si>
    <t>720130805</t>
  </si>
  <si>
    <t>KE-TRA-1810-18183</t>
  </si>
  <si>
    <t>Nanyende Enes Nekesa</t>
  </si>
  <si>
    <t>728755646</t>
  </si>
  <si>
    <t>725281748</t>
  </si>
  <si>
    <t>KE-TRA-1807-18179</t>
  </si>
  <si>
    <t>Kimutai Jacob Kimetto</t>
  </si>
  <si>
    <t>720707587</t>
  </si>
  <si>
    <t>706031428</t>
  </si>
  <si>
    <t>KE-TRA-1804-18180</t>
  </si>
  <si>
    <t>Egesa Florence Adhiambo</t>
  </si>
  <si>
    <t>734715009</t>
  </si>
  <si>
    <t>720367426</t>
  </si>
  <si>
    <t>Maji Mazuri</t>
  </si>
  <si>
    <t>KE-WES-1809-18182</t>
  </si>
  <si>
    <t>Lipale Peninah Titmo</t>
  </si>
  <si>
    <t>20670816</t>
  </si>
  <si>
    <t>724928184</t>
  </si>
  <si>
    <t>712766814</t>
  </si>
  <si>
    <t>Magei</t>
  </si>
  <si>
    <t>St Marys</t>
  </si>
  <si>
    <t>KE-TRA-1808-18181</t>
  </si>
  <si>
    <t>Stephen Nyamu Kamau</t>
  </si>
  <si>
    <t>726600290</t>
  </si>
  <si>
    <t>739068082</t>
  </si>
  <si>
    <t>Mutambo</t>
  </si>
  <si>
    <t>KE-TRA-1806-18178</t>
  </si>
  <si>
    <t>Njuguna Abraham Kaburi</t>
  </si>
  <si>
    <t>720794385</t>
  </si>
  <si>
    <t>729639246</t>
  </si>
  <si>
    <t>KE-TRA-1806-18177</t>
  </si>
  <si>
    <t>Rono Jeremiah Bitok</t>
  </si>
  <si>
    <t>710163033</t>
  </si>
  <si>
    <t>722696381</t>
  </si>
  <si>
    <t>KE-MER-1710-21814</t>
  </si>
  <si>
    <t>24th August,2017</t>
  </si>
  <si>
    <t>Titus Lucy Tirindi</t>
  </si>
  <si>
    <t>7712038</t>
  </si>
  <si>
    <t>714108010</t>
  </si>
  <si>
    <t>KE-MER-1712-21822</t>
  </si>
  <si>
    <t>Nkanata Philiy Mbabu</t>
  </si>
  <si>
    <t>725663725</t>
  </si>
  <si>
    <t>710401386</t>
  </si>
  <si>
    <t>KE-MER-1807-21846</t>
  </si>
  <si>
    <t>Regina Gatimbu Mwari</t>
  </si>
  <si>
    <t>24693662</t>
  </si>
  <si>
    <t>725566555</t>
  </si>
  <si>
    <t>729260496</t>
  </si>
  <si>
    <t>722662164</t>
  </si>
  <si>
    <t>793022614</t>
  </si>
  <si>
    <t>KE-MER-1804-21842</t>
  </si>
  <si>
    <t>Kaara Wangari Grace</t>
  </si>
  <si>
    <t>7729829</t>
  </si>
  <si>
    <t>721487133</t>
  </si>
  <si>
    <t>722487486</t>
  </si>
  <si>
    <t>Muchichune</t>
  </si>
  <si>
    <t>KE-MER-1803-21837</t>
  </si>
  <si>
    <t>Kinoti Harun Mutai</t>
  </si>
  <si>
    <t>23773902</t>
  </si>
  <si>
    <t>712141465</t>
  </si>
  <si>
    <t>732252049</t>
  </si>
  <si>
    <t>Muthangene</t>
  </si>
  <si>
    <t>KE-MER-1712-21835</t>
  </si>
  <si>
    <t>Kiruja Benjamin Mwiti</t>
  </si>
  <si>
    <t>9294858</t>
  </si>
  <si>
    <t>726635627</t>
  </si>
  <si>
    <t>713104381</t>
  </si>
  <si>
    <t>KE-MER-2112-29556</t>
  </si>
  <si>
    <t>Murithi Mbaabu Naftaly</t>
  </si>
  <si>
    <t>2345677</t>
  </si>
  <si>
    <t>254725399421</t>
  </si>
  <si>
    <t>254727687610</t>
  </si>
  <si>
    <t>Katheri central</t>
  </si>
  <si>
    <t>Muchusa</t>
  </si>
  <si>
    <t>KE-MER-2111-29554</t>
  </si>
  <si>
    <t>3rd November,2021</t>
  </si>
  <si>
    <t>Ariithi Mbaya Joram</t>
  </si>
  <si>
    <t>3094374</t>
  </si>
  <si>
    <t>254721681450</t>
  </si>
  <si>
    <t>254720701383</t>
  </si>
  <si>
    <t>Gacibi</t>
  </si>
  <si>
    <t>KE-THA-1707-21828</t>
  </si>
  <si>
    <t>Mugo Severino Gitari</t>
  </si>
  <si>
    <t>34391641</t>
  </si>
  <si>
    <t>725626072</t>
  </si>
  <si>
    <t>Kanyakini</t>
  </si>
  <si>
    <t>KE-THA-1707-21827</t>
  </si>
  <si>
    <t>Ndeke Justin Mwiti</t>
  </si>
  <si>
    <t>2431598</t>
  </si>
  <si>
    <t>726007458</t>
  </si>
  <si>
    <t>Mbukoni</t>
  </si>
  <si>
    <t>KE-THA-1708-21777</t>
  </si>
  <si>
    <t>Kenya David Njeru</t>
  </si>
  <si>
    <t>21619219</t>
  </si>
  <si>
    <t>700424373</t>
  </si>
  <si>
    <t>Ithio</t>
  </si>
  <si>
    <t>740874862</t>
  </si>
  <si>
    <t>KE-KIA-1802-21833</t>
  </si>
  <si>
    <t>Muniu David Ngethe</t>
  </si>
  <si>
    <t>735603772</t>
  </si>
  <si>
    <t>721685697</t>
  </si>
  <si>
    <t>Gathungu</t>
  </si>
  <si>
    <t>KE-THA-1707-21832</t>
  </si>
  <si>
    <t>Rece Mati Justin</t>
  </si>
  <si>
    <t>23524471</t>
  </si>
  <si>
    <t>729305351</t>
  </si>
  <si>
    <t>718434068</t>
  </si>
  <si>
    <t>Kachuri</t>
  </si>
  <si>
    <t>KE-MER-1707-21815</t>
  </si>
  <si>
    <t>Leonard Fanniel Mwiti</t>
  </si>
  <si>
    <t>21821538</t>
  </si>
  <si>
    <t>721306492</t>
  </si>
  <si>
    <t>254740754837</t>
  </si>
  <si>
    <t>KE-THA-1706-21801</t>
  </si>
  <si>
    <t>9th May,2017</t>
  </si>
  <si>
    <t>Njeru John</t>
  </si>
  <si>
    <t>11058709</t>
  </si>
  <si>
    <t>719157020</t>
  </si>
  <si>
    <t>KE-THA-1705-21802</t>
  </si>
  <si>
    <t>Mati Lucyline Jerri</t>
  </si>
  <si>
    <t>2383870</t>
  </si>
  <si>
    <t>728681159</t>
  </si>
  <si>
    <t>Kiadogo</t>
  </si>
  <si>
    <t>KE-MER-1706-21800</t>
  </si>
  <si>
    <t>Mwithimbu Henry Kirema</t>
  </si>
  <si>
    <t>2372031</t>
  </si>
  <si>
    <t>721325650</t>
  </si>
  <si>
    <t>KE-THA-1703-21811</t>
  </si>
  <si>
    <t>Maoki Linus Mukuru</t>
  </si>
  <si>
    <t>2384419</t>
  </si>
  <si>
    <t>717049034</t>
  </si>
  <si>
    <t>702813354</t>
  </si>
  <si>
    <t>Kagaani</t>
  </si>
  <si>
    <t>KE-THA-1804-21839</t>
  </si>
  <si>
    <t>Kiambi Hillary Karimi</t>
  </si>
  <si>
    <t>448300</t>
  </si>
  <si>
    <t>720481419</t>
  </si>
  <si>
    <t>720481449</t>
  </si>
  <si>
    <t>722607758</t>
  </si>
  <si>
    <t>Murungi</t>
  </si>
  <si>
    <t>748202414</t>
  </si>
  <si>
    <t>KE-MER-1804-21874</t>
  </si>
  <si>
    <t>Ariithi Cheran Kineng'Eni</t>
  </si>
  <si>
    <t>7758022</t>
  </si>
  <si>
    <t>721212657</t>
  </si>
  <si>
    <t>725363543</t>
  </si>
  <si>
    <t>KE-THA-1709-21831</t>
  </si>
  <si>
    <t>Gatari Mary Mary Kangai</t>
  </si>
  <si>
    <t>13617803</t>
  </si>
  <si>
    <t>722645895</t>
  </si>
  <si>
    <t>720263710</t>
  </si>
  <si>
    <t>KE-THA-1810-27932</t>
  </si>
  <si>
    <t>Kirimi Sylvia Kaari</t>
  </si>
  <si>
    <t>22618525</t>
  </si>
  <si>
    <t>728446480</t>
  </si>
  <si>
    <t>712957937</t>
  </si>
  <si>
    <t>793022613</t>
  </si>
  <si>
    <t>KE-MER-2007-28498</t>
  </si>
  <si>
    <t>David Jerinda Mukiri</t>
  </si>
  <si>
    <t>10970728</t>
  </si>
  <si>
    <t>+254704009138</t>
  </si>
  <si>
    <t>710969001</t>
  </si>
  <si>
    <t>704009138</t>
  </si>
  <si>
    <t>Mbirikene</t>
  </si>
  <si>
    <t>Nkurene</t>
  </si>
  <si>
    <t>737028484</t>
  </si>
  <si>
    <t>KE-MER-2007-28500</t>
  </si>
  <si>
    <t>21st June,2020</t>
  </si>
  <si>
    <t>Gitonga Mwithirwa Henery</t>
  </si>
  <si>
    <t>13401333</t>
  </si>
  <si>
    <t>+254722517438</t>
  </si>
  <si>
    <t>724701194</t>
  </si>
  <si>
    <t>722517438</t>
  </si>
  <si>
    <t>Tabura</t>
  </si>
  <si>
    <t>KE-THA-2110-29551</t>
  </si>
  <si>
    <t>Mieri Gitari Jack</t>
  </si>
  <si>
    <t>194531436</t>
  </si>
  <si>
    <t>254729831967</t>
  </si>
  <si>
    <t>254741705344</t>
  </si>
  <si>
    <t>Gitarene</t>
  </si>
  <si>
    <t>Samuel kirimi</t>
  </si>
  <si>
    <t>KE-MER-2110-29553</t>
  </si>
  <si>
    <t>28th October,2021</t>
  </si>
  <si>
    <t>Nkuene Kibia Separanza</t>
  </si>
  <si>
    <t>19432354</t>
  </si>
  <si>
    <t>254721590831</t>
  </si>
  <si>
    <t>254750778935</t>
  </si>
  <si>
    <t>Rwarene</t>
  </si>
  <si>
    <t>KE-MER-2110-29555</t>
  </si>
  <si>
    <t>Muriuki Kiambi Benson</t>
  </si>
  <si>
    <t>14671294</t>
  </si>
  <si>
    <t>254726465028</t>
  </si>
  <si>
    <t>254706038911</t>
  </si>
  <si>
    <t>Kagaru</t>
  </si>
  <si>
    <t>KE-MER-2211-29404</t>
  </si>
  <si>
    <t>22nd October,2022</t>
  </si>
  <si>
    <t>15th November,2022</t>
  </si>
  <si>
    <t>Mugwimi Virginia Kaimuri</t>
  </si>
  <si>
    <t>7011236</t>
  </si>
  <si>
    <t>0721334764</t>
  </si>
  <si>
    <t>0725563467</t>
  </si>
  <si>
    <t>Njerune</t>
  </si>
  <si>
    <t>KE-THA-2006-28495</t>
  </si>
  <si>
    <t>1st June,2020</t>
  </si>
  <si>
    <t>Cianyoka Ntwinga Silvester</t>
  </si>
  <si>
    <t>1720146</t>
  </si>
  <si>
    <t>254726495657</t>
  </si>
  <si>
    <t>Gaciambeu</t>
  </si>
  <si>
    <t>KE-MER-1709-21813</t>
  </si>
  <si>
    <t>Meme Phineas Mutuma</t>
  </si>
  <si>
    <t>22068415</t>
  </si>
  <si>
    <t>727153152</t>
  </si>
  <si>
    <t>KE-THA-1805-21844</t>
  </si>
  <si>
    <t>Muturuchiu Nancy Kathambi</t>
  </si>
  <si>
    <t>9215088</t>
  </si>
  <si>
    <t>720535797</t>
  </si>
  <si>
    <t>728369150</t>
  </si>
  <si>
    <t>KE-MER-1808-23701</t>
  </si>
  <si>
    <t>Kathure Murithi Ann</t>
  </si>
  <si>
    <t>25237825</t>
  </si>
  <si>
    <t>700399541</t>
  </si>
  <si>
    <t>7200399541</t>
  </si>
  <si>
    <t>Ngira</t>
  </si>
  <si>
    <t>KE-THA-2102-28468</t>
  </si>
  <si>
    <t>6th February,2021</t>
  </si>
  <si>
    <t>Mwiti Kaburi John</t>
  </si>
  <si>
    <t>1921234</t>
  </si>
  <si>
    <t>254723323897</t>
  </si>
  <si>
    <t>254723323898</t>
  </si>
  <si>
    <t>Igambang'ombe</t>
  </si>
  <si>
    <t>Kaarani</t>
  </si>
  <si>
    <t>KE-MER-1907-25695</t>
  </si>
  <si>
    <t>Rukunga Nathama Martha</t>
  </si>
  <si>
    <t>19678767</t>
  </si>
  <si>
    <t>254707442701</t>
  </si>
  <si>
    <t>707442701</t>
  </si>
  <si>
    <t>712079103</t>
  </si>
  <si>
    <t>Thubuku</t>
  </si>
  <si>
    <t>Antuanuu</t>
  </si>
  <si>
    <t>7930220614</t>
  </si>
  <si>
    <t>KE-MER-1709-21809</t>
  </si>
  <si>
    <t>Kariaa Geoffrey Kimathi</t>
  </si>
  <si>
    <t>28002709</t>
  </si>
  <si>
    <t>72263556</t>
  </si>
  <si>
    <t>722631906</t>
  </si>
  <si>
    <t>711497537</t>
  </si>
  <si>
    <t>KE-MER-2112-29557</t>
  </si>
  <si>
    <t>29th December,2021</t>
  </si>
  <si>
    <t>Arithi Kithinji Javason</t>
  </si>
  <si>
    <t>7714622</t>
  </si>
  <si>
    <t>254722835045</t>
  </si>
  <si>
    <t>254726895223</t>
  </si>
  <si>
    <t>Kingene</t>
  </si>
  <si>
    <t>KE-MER-2005-25877</t>
  </si>
  <si>
    <t>Muriuki Kaigongi Zipporah</t>
  </si>
  <si>
    <t>2371353</t>
  </si>
  <si>
    <t>254716536491</t>
  </si>
  <si>
    <t>Kibaranyaki</t>
  </si>
  <si>
    <t>KE-THA-1701-21826</t>
  </si>
  <si>
    <t>Naivasha Frankline Murithi</t>
  </si>
  <si>
    <t>26188363</t>
  </si>
  <si>
    <t>723960155</t>
  </si>
  <si>
    <t>Shumaita</t>
  </si>
  <si>
    <t>KE-MER-1809-63972</t>
  </si>
  <si>
    <t>M'Mwitari Muthamia Zachary</t>
  </si>
  <si>
    <t>8871484</t>
  </si>
  <si>
    <t>727631546</t>
  </si>
  <si>
    <t>729335716</t>
  </si>
  <si>
    <t>Ruakithangari</t>
  </si>
  <si>
    <t>Ntharene</t>
  </si>
  <si>
    <t>KE-MUR-2202-29558</t>
  </si>
  <si>
    <t>17th February,2022</t>
  </si>
  <si>
    <t>Karuma Karuma Joseph</t>
  </si>
  <si>
    <t>2014311</t>
  </si>
  <si>
    <t>0722775885</t>
  </si>
  <si>
    <t>0724532148</t>
  </si>
  <si>
    <t>Mbogiti</t>
  </si>
  <si>
    <t>KE-KIS-1601-17384</t>
  </si>
  <si>
    <t>Alfred Oseko Mokaya</t>
  </si>
  <si>
    <t>9772943</t>
  </si>
  <si>
    <t>723311577</t>
  </si>
  <si>
    <t>Sensi</t>
  </si>
  <si>
    <t>Nyansancha Biogas</t>
  </si>
  <si>
    <t>KE-KIS-1905-25334</t>
  </si>
  <si>
    <t>Mogaka Ruth Bosibori</t>
  </si>
  <si>
    <t>22636151</t>
  </si>
  <si>
    <t>254723640611</t>
  </si>
  <si>
    <t>Masaba South</t>
  </si>
  <si>
    <t>Water</t>
  </si>
  <si>
    <t>KE-SIA-1701-17420</t>
  </si>
  <si>
    <t>Francisca Apiyo Oluoch</t>
  </si>
  <si>
    <t>3967556</t>
  </si>
  <si>
    <t>722232835</t>
  </si>
  <si>
    <t>Alego</t>
  </si>
  <si>
    <t>Pap Nyadier</t>
  </si>
  <si>
    <t>KE-KIS-1904-25331</t>
  </si>
  <si>
    <t>Ogero Samwel Onkoba</t>
  </si>
  <si>
    <t>1608133</t>
  </si>
  <si>
    <t>0722446594</t>
  </si>
  <si>
    <t>720938111</t>
  </si>
  <si>
    <t>Gesoni</t>
  </si>
  <si>
    <t>Mwamotoka</t>
  </si>
  <si>
    <t>KE-NYA-1904-25330</t>
  </si>
  <si>
    <t>21st April,2019</t>
  </si>
  <si>
    <t>Rasugu Bathsheba Nyaboke</t>
  </si>
  <si>
    <t>22494589</t>
  </si>
  <si>
    <t>0710851333</t>
  </si>
  <si>
    <t>714046576</t>
  </si>
  <si>
    <t>Mogumo</t>
  </si>
  <si>
    <t>KE-NYA-1901-25327</t>
  </si>
  <si>
    <t>30th January,2019</t>
  </si>
  <si>
    <t>Mokono Daniel Juma</t>
  </si>
  <si>
    <t>712341656</t>
  </si>
  <si>
    <t>711821054</t>
  </si>
  <si>
    <t>Mogusii</t>
  </si>
  <si>
    <t>KE-NYA-1909-27123</t>
  </si>
  <si>
    <t>Orina Joshua Ratandi</t>
  </si>
  <si>
    <t>25153449</t>
  </si>
  <si>
    <t>0723933806</t>
  </si>
  <si>
    <t>Barabu</t>
  </si>
  <si>
    <t>O.Moyo</t>
  </si>
  <si>
    <t>KE-KIS-2105-26523</t>
  </si>
  <si>
    <t>Oyiako Paul</t>
  </si>
  <si>
    <t>8273655</t>
  </si>
  <si>
    <t>+254740694180</t>
  </si>
  <si>
    <t>254712652146</t>
  </si>
  <si>
    <t>Bomobega</t>
  </si>
  <si>
    <t>KE-KIS-2104-26521</t>
  </si>
  <si>
    <t>11th April,2021</t>
  </si>
  <si>
    <t>Johnston Orenge</t>
  </si>
  <si>
    <t>4119407</t>
  </si>
  <si>
    <t>254725856595</t>
  </si>
  <si>
    <t>254735461735</t>
  </si>
  <si>
    <t>Nyamache</t>
  </si>
  <si>
    <t>Nyacheki</t>
  </si>
  <si>
    <t>Isena</t>
  </si>
  <si>
    <t>KE-KIS-2105-26524</t>
  </si>
  <si>
    <t>12th May,2021</t>
  </si>
  <si>
    <t>Karori Yunes Gesare</t>
  </si>
  <si>
    <t>5826551</t>
  </si>
  <si>
    <t>+2547229756963</t>
  </si>
  <si>
    <t>254722984679</t>
  </si>
  <si>
    <t>Boviakhmu</t>
  </si>
  <si>
    <t>Gsugurj</t>
  </si>
  <si>
    <t>KE-HOM-1807-21197</t>
  </si>
  <si>
    <t>Mboga David Nyagwoka</t>
  </si>
  <si>
    <t>5834699</t>
  </si>
  <si>
    <t>722562150</t>
  </si>
  <si>
    <t>725147061</t>
  </si>
  <si>
    <t>Nyasora</t>
  </si>
  <si>
    <t>823433295</t>
  </si>
  <si>
    <t>KE-LAI-1807-21196</t>
  </si>
  <si>
    <t>Ritho John Kawhai</t>
  </si>
  <si>
    <t>1830045</t>
  </si>
  <si>
    <t>729219731</t>
  </si>
  <si>
    <t>Mahianyu</t>
  </si>
  <si>
    <t>KE-NYA-1806-21194</t>
  </si>
  <si>
    <t>Nyangeri Javkline</t>
  </si>
  <si>
    <t>724473080</t>
  </si>
  <si>
    <t>Maziwa</t>
  </si>
  <si>
    <t>KE-KIS-1802-21187</t>
  </si>
  <si>
    <t>Ombachi Lenard Ndemo</t>
  </si>
  <si>
    <t>733958990</t>
  </si>
  <si>
    <t>733754660</t>
  </si>
  <si>
    <t>KE-KIS-1705-21180</t>
  </si>
  <si>
    <t>Nyachoke Petronila Nyanchama</t>
  </si>
  <si>
    <t>9970173</t>
  </si>
  <si>
    <t>721245987</t>
  </si>
  <si>
    <t>Nyatieko</t>
  </si>
  <si>
    <t>Masakara</t>
  </si>
  <si>
    <t>254723433295</t>
  </si>
  <si>
    <t>KE-NYA-1905-25332</t>
  </si>
  <si>
    <t>Mogaka Jameson Obwagi</t>
  </si>
  <si>
    <t>731725</t>
  </si>
  <si>
    <t>0725360061</t>
  </si>
  <si>
    <t>713621280</t>
  </si>
  <si>
    <t>KE-NYA-1908-27122</t>
  </si>
  <si>
    <t>Nyambariga Zabulon Gichana</t>
  </si>
  <si>
    <t>12502291</t>
  </si>
  <si>
    <t>0727917340</t>
  </si>
  <si>
    <t>700769238</t>
  </si>
  <si>
    <t>KE-KIS-2003-25830</t>
  </si>
  <si>
    <t>Mary Thomas Nyaboke</t>
  </si>
  <si>
    <t>10929746</t>
  </si>
  <si>
    <t>254736563378</t>
  </si>
  <si>
    <t>Kabwori</t>
  </si>
  <si>
    <t>KE-KIS-1902-25328</t>
  </si>
  <si>
    <t>Onyoni Norah Nyanchage</t>
  </si>
  <si>
    <t>300370</t>
  </si>
  <si>
    <t>718217469</t>
  </si>
  <si>
    <t>726340215</t>
  </si>
  <si>
    <t>Masongo</t>
  </si>
  <si>
    <t>Nyansancha</t>
  </si>
  <si>
    <t>KE-NYA-1905-25336</t>
  </si>
  <si>
    <t>Onwong'A Ogembo Richard</t>
  </si>
  <si>
    <t>10785454</t>
  </si>
  <si>
    <t>0727902186</t>
  </si>
  <si>
    <t>717312943</t>
  </si>
  <si>
    <t>Matutu</t>
  </si>
  <si>
    <t>KE-KIS-1905-25335</t>
  </si>
  <si>
    <t>Kara Martha Bwari</t>
  </si>
  <si>
    <t>27544670</t>
  </si>
  <si>
    <t>0702299157</t>
  </si>
  <si>
    <t>Kiaruta</t>
  </si>
  <si>
    <t>KE-NYA-1804-21193</t>
  </si>
  <si>
    <t>Jemima Ondomu</t>
  </si>
  <si>
    <t>1646707</t>
  </si>
  <si>
    <t>722126793</t>
  </si>
  <si>
    <t>Ensakia</t>
  </si>
  <si>
    <t>Nderema</t>
  </si>
  <si>
    <t>KE-MIG-1810-27915</t>
  </si>
  <si>
    <t>Anginya Tobias Otieno</t>
  </si>
  <si>
    <t>4243363</t>
  </si>
  <si>
    <t>722223977</t>
  </si>
  <si>
    <t>Koderobara</t>
  </si>
  <si>
    <t>Kanyigombe</t>
  </si>
  <si>
    <t>KE-NYA-1708-21181</t>
  </si>
  <si>
    <t>Onkoba N.A Job</t>
  </si>
  <si>
    <t>2188036</t>
  </si>
  <si>
    <t>717702116</t>
  </si>
  <si>
    <t>KE-NYA-1803-21182</t>
  </si>
  <si>
    <t>Asiago Peter</t>
  </si>
  <si>
    <t>8772907</t>
  </si>
  <si>
    <t>733722745</t>
  </si>
  <si>
    <t>KE-NYA-1804-21183</t>
  </si>
  <si>
    <t>Orina Nyaboke Jacklyn</t>
  </si>
  <si>
    <t>13570698</t>
  </si>
  <si>
    <t>725927686</t>
  </si>
  <si>
    <t>KE-KIS-1801-21185</t>
  </si>
  <si>
    <t>Alice Bikeri</t>
  </si>
  <si>
    <t>714923862</t>
  </si>
  <si>
    <t>Ogembo</t>
  </si>
  <si>
    <t>Omoringamu</t>
  </si>
  <si>
    <t>KE-KIS-1712-21186</t>
  </si>
  <si>
    <t>Hosea Seme Nyakundi</t>
  </si>
  <si>
    <t>724861490</t>
  </si>
  <si>
    <t>KE-NYA-1701-17479</t>
  </si>
  <si>
    <t>Manwa Osebe Jackline</t>
  </si>
  <si>
    <t>7708767</t>
  </si>
  <si>
    <t>728008731</t>
  </si>
  <si>
    <t>Riyei</t>
  </si>
  <si>
    <t>KE-KIS-1712-17493</t>
  </si>
  <si>
    <t>Moline Nyanturie Karori</t>
  </si>
  <si>
    <t>2775703</t>
  </si>
  <si>
    <t>705476368</t>
  </si>
  <si>
    <t>KE-NYA-1911-27124</t>
  </si>
  <si>
    <t>Achoki Charles Ondari</t>
  </si>
  <si>
    <t>304905</t>
  </si>
  <si>
    <t>254723460563</t>
  </si>
  <si>
    <t>KE-NYA-2003-25829</t>
  </si>
  <si>
    <t>Priscillah Obwaya Nyaruri</t>
  </si>
  <si>
    <t>5847395</t>
  </si>
  <si>
    <t>254724323785</t>
  </si>
  <si>
    <t>Gilango</t>
  </si>
  <si>
    <t>KE-KIS-1907-25333</t>
  </si>
  <si>
    <t>Samwel Margaret Bosibori</t>
  </si>
  <si>
    <t>5948407</t>
  </si>
  <si>
    <t>0724056173</t>
  </si>
  <si>
    <t>Matibo</t>
  </si>
  <si>
    <t>KE-MIG-2105-26525</t>
  </si>
  <si>
    <t>Measick Elizabeth</t>
  </si>
  <si>
    <t>2800825</t>
  </si>
  <si>
    <t>+254703379311</t>
  </si>
  <si>
    <t>254706193353</t>
  </si>
  <si>
    <t>Nyarach</t>
  </si>
  <si>
    <t>KE-KIS-2105-26522</t>
  </si>
  <si>
    <t>Farm Ogembo Daily</t>
  </si>
  <si>
    <t>20459798</t>
  </si>
  <si>
    <t>+254728570693</t>
  </si>
  <si>
    <t>254726449722</t>
  </si>
  <si>
    <t>Machoge</t>
  </si>
  <si>
    <t>Nyabisiongororo</t>
  </si>
  <si>
    <t>KE-KIS-1806-21195</t>
  </si>
  <si>
    <t>Tabaka Mission Hospital</t>
  </si>
  <si>
    <t>24068106</t>
  </si>
  <si>
    <t>721361953</t>
  </si>
  <si>
    <t>Masige West</t>
  </si>
  <si>
    <t>KE-KIS-1704-21178</t>
  </si>
  <si>
    <t>23rd April,2017</t>
  </si>
  <si>
    <t>Nyamogoba Phanuel Nyamwaro</t>
  </si>
  <si>
    <t>729097041</t>
  </si>
  <si>
    <t>Kiogoro</t>
  </si>
  <si>
    <t>Kamagwa</t>
  </si>
  <si>
    <t>KE-NYA-1902-27121</t>
  </si>
  <si>
    <t>Nyavoto Farm Farm</t>
  </si>
  <si>
    <t>13745735</t>
  </si>
  <si>
    <t>0723877796</t>
  </si>
  <si>
    <t>Simbauti</t>
  </si>
  <si>
    <t>KE-EMB-1904-26872</t>
  </si>
  <si>
    <t>14th April,2019</t>
  </si>
  <si>
    <t>Njagi Mbogo Gerlad</t>
  </si>
  <si>
    <t>254725110030</t>
  </si>
  <si>
    <t>Ngadori West</t>
  </si>
  <si>
    <t>KE-KIR-2105-25411</t>
  </si>
  <si>
    <t>1st April,2021</t>
  </si>
  <si>
    <t>Gachaki James Mburu</t>
  </si>
  <si>
    <t>3382215</t>
  </si>
  <si>
    <t>+254722473475</t>
  </si>
  <si>
    <t>Kiamutugu</t>
  </si>
  <si>
    <t>Samuel mbugua</t>
  </si>
  <si>
    <t>KE-NYE-1910-25860</t>
  </si>
  <si>
    <t>Gatundu Johnson Mwangi</t>
  </si>
  <si>
    <t>5503531</t>
  </si>
  <si>
    <t>0720979348</t>
  </si>
  <si>
    <t>721813381</t>
  </si>
  <si>
    <t>KE-KIR-1907-27144</t>
  </si>
  <si>
    <t>Njuguna Mary Karimi</t>
  </si>
  <si>
    <t>0721162640</t>
  </si>
  <si>
    <t>723715755</t>
  </si>
  <si>
    <t>Kanyaga</t>
  </si>
  <si>
    <t>KE-NYE-1901-25850</t>
  </si>
  <si>
    <t>23rd December,2018</t>
  </si>
  <si>
    <t>Ndugi Cecilia Wambui</t>
  </si>
  <si>
    <t>1833900</t>
  </si>
  <si>
    <t>720689203</t>
  </si>
  <si>
    <t>721582135</t>
  </si>
  <si>
    <t>KE-KIA-1903-26907</t>
  </si>
  <si>
    <t>Nginge Mary Mwihaki</t>
  </si>
  <si>
    <t>254796599086</t>
  </si>
  <si>
    <t>KE-KIA-1811-26909</t>
  </si>
  <si>
    <t>Kimani Anastasia Mumbi</t>
  </si>
  <si>
    <t>11645837</t>
  </si>
  <si>
    <t>254724977400</t>
  </si>
  <si>
    <t>KE-KIA-1812-26908</t>
  </si>
  <si>
    <t>Kagwe James Mwaura</t>
  </si>
  <si>
    <t>10229016</t>
  </si>
  <si>
    <t>0721959317</t>
  </si>
  <si>
    <t>733959317</t>
  </si>
  <si>
    <t>Nyambaka</t>
  </si>
  <si>
    <t>KE-KIA-1811-26905</t>
  </si>
  <si>
    <t>Njenga Tabitha Njoki</t>
  </si>
  <si>
    <t>254710556421</t>
  </si>
  <si>
    <t>Gathaji</t>
  </si>
  <si>
    <t>KE-KIA-1811-26904</t>
  </si>
  <si>
    <t>Kane Nelly Nyagikinyo</t>
  </si>
  <si>
    <t>434762</t>
  </si>
  <si>
    <t>254720225217</t>
  </si>
  <si>
    <t>KE-EMB-1906-27139</t>
  </si>
  <si>
    <t>Njeru Karimi Lydia</t>
  </si>
  <si>
    <t>254719357567</t>
  </si>
  <si>
    <t>KE-MER-2105-27051</t>
  </si>
  <si>
    <t>18th April,2021</t>
  </si>
  <si>
    <t>Kibanga Dennis Mutuma</t>
  </si>
  <si>
    <t>25237834</t>
  </si>
  <si>
    <t>720549884</t>
  </si>
  <si>
    <t>254720549884</t>
  </si>
  <si>
    <t>Mwichoune</t>
  </si>
  <si>
    <t>Rambu</t>
  </si>
  <si>
    <t>KE-KIA-1903-26913</t>
  </si>
  <si>
    <t>Mungai Lucy Wariga</t>
  </si>
  <si>
    <t>254722928726</t>
  </si>
  <si>
    <t>KE-NYE-1712-22129</t>
  </si>
  <si>
    <t>Kabothu Paul Kidukia</t>
  </si>
  <si>
    <t>722979276</t>
  </si>
  <si>
    <t>254735647705</t>
  </si>
  <si>
    <t>KE-EMB-1703-22121</t>
  </si>
  <si>
    <t>Nyaga Janerose Muthoni</t>
  </si>
  <si>
    <t>436218</t>
  </si>
  <si>
    <t>704500380</t>
  </si>
  <si>
    <t>825647705</t>
  </si>
  <si>
    <t>KE-EMB-1610-22122</t>
  </si>
  <si>
    <t>Mwenda Livio Njiru</t>
  </si>
  <si>
    <t>21873678</t>
  </si>
  <si>
    <t>720369921</t>
  </si>
  <si>
    <t>725647705</t>
  </si>
  <si>
    <t>KE-EMB-1606-22123</t>
  </si>
  <si>
    <t>Njiru Antony Munene</t>
  </si>
  <si>
    <t>10367289</t>
  </si>
  <si>
    <t>714125457</t>
  </si>
  <si>
    <t>KE-EMB-1711-22124</t>
  </si>
  <si>
    <t>Njagi Charles Kariuki</t>
  </si>
  <si>
    <t>725701140</t>
  </si>
  <si>
    <t>KE-EMB-1608-22125</t>
  </si>
  <si>
    <t>29th August,2016</t>
  </si>
  <si>
    <t>Mbaka John Kariuki</t>
  </si>
  <si>
    <t>1236578</t>
  </si>
  <si>
    <t>732745079</t>
  </si>
  <si>
    <t>KE-EMB-1602-22338</t>
  </si>
  <si>
    <t>Nyaga Eliphas Njeru</t>
  </si>
  <si>
    <t>2246789</t>
  </si>
  <si>
    <t>720453087</t>
  </si>
  <si>
    <t>KE-EMB-1610-22120</t>
  </si>
  <si>
    <t>Waiganjo Humphrey Joses</t>
  </si>
  <si>
    <t>7034191</t>
  </si>
  <si>
    <t>720733159</t>
  </si>
  <si>
    <t>KE-EMB-1610-22339</t>
  </si>
  <si>
    <t>Ngari Pauline. Muthoni</t>
  </si>
  <si>
    <t>727479941</t>
  </si>
  <si>
    <t>Runyan</t>
  </si>
  <si>
    <t>KE-EMB-1610-22340</t>
  </si>
  <si>
    <t>Main Sarah Igandu</t>
  </si>
  <si>
    <t>1294674</t>
  </si>
  <si>
    <t>718433983</t>
  </si>
  <si>
    <t>KE-EMB-1701-22341</t>
  </si>
  <si>
    <t>Muriuki Joseph Muriuki</t>
  </si>
  <si>
    <t>8600765</t>
  </si>
  <si>
    <t>717323568</t>
  </si>
  <si>
    <t>KE-EMB-1609-23440</t>
  </si>
  <si>
    <t>17th July,2016</t>
  </si>
  <si>
    <t>5th September,2016</t>
  </si>
  <si>
    <t>John Lawrence Nyaga</t>
  </si>
  <si>
    <t>9679269</t>
  </si>
  <si>
    <t>713069171</t>
  </si>
  <si>
    <t>KE-EMB-1610-22343</t>
  </si>
  <si>
    <t>Nyaga Nasaria Marigu</t>
  </si>
  <si>
    <t>3637509</t>
  </si>
  <si>
    <t>711868189</t>
  </si>
  <si>
    <t>KE-EMB-1610-23442</t>
  </si>
  <si>
    <t>Njagi Dennis Njiru</t>
  </si>
  <si>
    <t>13360222</t>
  </si>
  <si>
    <t>719251316</t>
  </si>
  <si>
    <t>719261316</t>
  </si>
  <si>
    <t>725192319</t>
  </si>
  <si>
    <t>KE-EMB-1607-22345</t>
  </si>
  <si>
    <t>Kinyua Esther Igoki</t>
  </si>
  <si>
    <t>9285220</t>
  </si>
  <si>
    <t>712351119</t>
  </si>
  <si>
    <t>KE-EMB-1610-22117</t>
  </si>
  <si>
    <t>Njeru James Gitonga</t>
  </si>
  <si>
    <t>23280273</t>
  </si>
  <si>
    <t>726204005</t>
  </si>
  <si>
    <t>KE-EMB-1611-22118</t>
  </si>
  <si>
    <t>10th October,2016</t>
  </si>
  <si>
    <t>29th November,2016</t>
  </si>
  <si>
    <t>Njoe Irene Wanyaga</t>
  </si>
  <si>
    <t>12577953</t>
  </si>
  <si>
    <t>724723469</t>
  </si>
  <si>
    <t>KE-EMB-1608-22119</t>
  </si>
  <si>
    <t>Mugendi James Mugendi</t>
  </si>
  <si>
    <t>726128090</t>
  </si>
  <si>
    <t>KE-NYE-1705-23434</t>
  </si>
  <si>
    <t>Githa Joseph Mwangi</t>
  </si>
  <si>
    <t>22139644</t>
  </si>
  <si>
    <t>738436321</t>
  </si>
  <si>
    <t>KE-NYE-1512-17718</t>
  </si>
  <si>
    <t>Gichuki James Kiai</t>
  </si>
  <si>
    <t>724306261</t>
  </si>
  <si>
    <t>KE-NYE-1711-17719</t>
  </si>
  <si>
    <t>5th November,2015</t>
  </si>
  <si>
    <t>Kiruri Peter Githaiga</t>
  </si>
  <si>
    <t>6835696</t>
  </si>
  <si>
    <t>724496198</t>
  </si>
  <si>
    <t>KE-NYE-1801-22334</t>
  </si>
  <si>
    <t>Nderitu Ibrahim Ngatia</t>
  </si>
  <si>
    <t>726891084</t>
  </si>
  <si>
    <t>743081926</t>
  </si>
  <si>
    <t>Rititi</t>
  </si>
  <si>
    <t>KE-NYE-1808-24350</t>
  </si>
  <si>
    <t>Wachira Njaga James</t>
  </si>
  <si>
    <t>4367899</t>
  </si>
  <si>
    <t>711154005</t>
  </si>
  <si>
    <t>727886198</t>
  </si>
  <si>
    <t>Giakinaikirima</t>
  </si>
  <si>
    <t>KE-NYE-1810-24351</t>
  </si>
  <si>
    <t>Kiama. Watetu Ann</t>
  </si>
  <si>
    <t>54886465</t>
  </si>
  <si>
    <t>721255647</t>
  </si>
  <si>
    <t>KE-NYE-1703-17717</t>
  </si>
  <si>
    <t>Mbote Charles Maina</t>
  </si>
  <si>
    <t>23455211</t>
  </si>
  <si>
    <t>728727155</t>
  </si>
  <si>
    <t>KE-NYE-1701-17721</t>
  </si>
  <si>
    <t>Migwi Gladys Wangeci</t>
  </si>
  <si>
    <t>11678893</t>
  </si>
  <si>
    <t>723855547</t>
  </si>
  <si>
    <t>KE-NYE-1710-17722</t>
  </si>
  <si>
    <t>Kamunyo Jane Muthoni</t>
  </si>
  <si>
    <t>8978326</t>
  </si>
  <si>
    <t>720484270</t>
  </si>
  <si>
    <t>Maradi</t>
  </si>
  <si>
    <t>KE-NYE-1608-17724</t>
  </si>
  <si>
    <t>Mugo Faith Waithiegeni</t>
  </si>
  <si>
    <t>22917715</t>
  </si>
  <si>
    <t>727787835</t>
  </si>
  <si>
    <t>Kiambachi</t>
  </si>
  <si>
    <t>KE-NYE-1707-17725</t>
  </si>
  <si>
    <t>Njari Jacinta Wamuyu</t>
  </si>
  <si>
    <t>24097135</t>
  </si>
  <si>
    <t>721178218</t>
  </si>
  <si>
    <t>KE-NYE-1612-23427</t>
  </si>
  <si>
    <t>Gakiri Ann Mwarania</t>
  </si>
  <si>
    <t>22824125</t>
  </si>
  <si>
    <t>725281916</t>
  </si>
  <si>
    <t>Ngadu</t>
  </si>
  <si>
    <t>KE-NYE-1708-17716</t>
  </si>
  <si>
    <t>Mutahi Joseph Kariuki</t>
  </si>
  <si>
    <t>7868473</t>
  </si>
  <si>
    <t>729644425</t>
  </si>
  <si>
    <t>Joe</t>
  </si>
  <si>
    <t>KE-NYE-1707-23429</t>
  </si>
  <si>
    <t>Njogu Purity Nyarwai</t>
  </si>
  <si>
    <t>758475</t>
  </si>
  <si>
    <t>722498906</t>
  </si>
  <si>
    <t>KE-KIR-1610-23432</t>
  </si>
  <si>
    <t>Muchoki Frederick Ngari</t>
  </si>
  <si>
    <t>3382216</t>
  </si>
  <si>
    <t>718377132</t>
  </si>
  <si>
    <t>Riandira</t>
  </si>
  <si>
    <t>KE-NYE-1604-22126</t>
  </si>
  <si>
    <t>16th February,2016</t>
  </si>
  <si>
    <t>Nyakio Esther Nyakio</t>
  </si>
  <si>
    <t>254721301674</t>
  </si>
  <si>
    <t>Nyamari</t>
  </si>
  <si>
    <t>254725647705</t>
  </si>
  <si>
    <t>KE-NYE-1612-22128</t>
  </si>
  <si>
    <t>Njuki Joseph Muchiri</t>
  </si>
  <si>
    <t>254722380627</t>
  </si>
  <si>
    <t>Kina</t>
  </si>
  <si>
    <t>KE-NYE-1708-23431</t>
  </si>
  <si>
    <t>10th July,2017</t>
  </si>
  <si>
    <t>29th August,2017</t>
  </si>
  <si>
    <t>Gathii Samuel</t>
  </si>
  <si>
    <t>92636851</t>
  </si>
  <si>
    <t>KE-NYE-1601-23435</t>
  </si>
  <si>
    <t>Ngunjiri Daniel Muriithi</t>
  </si>
  <si>
    <t>9142395</t>
  </si>
  <si>
    <t>722641013</t>
  </si>
  <si>
    <t>KE-NYE-1611-23433</t>
  </si>
  <si>
    <t>Njai Christopher Muturi</t>
  </si>
  <si>
    <t>517891</t>
  </si>
  <si>
    <t>721457057</t>
  </si>
  <si>
    <t>KE-KIR-1810-24356</t>
  </si>
  <si>
    <t>Johnston Karuku Koiyaki</t>
  </si>
  <si>
    <t>72626323</t>
  </si>
  <si>
    <t>726263232</t>
  </si>
  <si>
    <t>721322253</t>
  </si>
  <si>
    <t>Kandongu</t>
  </si>
  <si>
    <t>KE-LAI-1809-24352</t>
  </si>
  <si>
    <t>Kabiro Ngure John</t>
  </si>
  <si>
    <t>237895</t>
  </si>
  <si>
    <t>706202013</t>
  </si>
  <si>
    <t>KE-NYE-1810-24353</t>
  </si>
  <si>
    <t>Kariuki Mumbi Grace</t>
  </si>
  <si>
    <t>723668323</t>
  </si>
  <si>
    <t>KE-NYE-1801-22327</t>
  </si>
  <si>
    <t>Wahome Francis Gakungu</t>
  </si>
  <si>
    <t>720107624</t>
  </si>
  <si>
    <t>725308328</t>
  </si>
  <si>
    <t>Kiangima Gathithi</t>
  </si>
  <si>
    <t>KE-NYE-1801-22326</t>
  </si>
  <si>
    <t>Muikia John Maina</t>
  </si>
  <si>
    <t>8106502</t>
  </si>
  <si>
    <t>727142201</t>
  </si>
  <si>
    <t>727242201</t>
  </si>
  <si>
    <t>721480852</t>
  </si>
  <si>
    <t>KE-NYE-1801-22328</t>
  </si>
  <si>
    <t>Kiguta Alice Wakunyu</t>
  </si>
  <si>
    <t>728265358</t>
  </si>
  <si>
    <t>724264177</t>
  </si>
  <si>
    <t>KE-NYE-1801-22329</t>
  </si>
  <si>
    <t>Kimaru Catherine Wairimu</t>
  </si>
  <si>
    <t>720985471</t>
  </si>
  <si>
    <t>720959979</t>
  </si>
  <si>
    <t>725647706</t>
  </si>
  <si>
    <t>KE-NYE-1801-22330</t>
  </si>
  <si>
    <t>Mwai Anne Mumbi</t>
  </si>
  <si>
    <t>721526189</t>
  </si>
  <si>
    <t>KE-NYE-1808-27933</t>
  </si>
  <si>
    <t>Kariuki John Kimaru</t>
  </si>
  <si>
    <t>721254835</t>
  </si>
  <si>
    <t>738185045</t>
  </si>
  <si>
    <t>KE-EMB-1808-27899</t>
  </si>
  <si>
    <t>Gilbert Runji</t>
  </si>
  <si>
    <t>727740157</t>
  </si>
  <si>
    <t>728981250</t>
  </si>
  <si>
    <t>Ichiara</t>
  </si>
  <si>
    <t>KE-NYE-1608-17723</t>
  </si>
  <si>
    <t>Theuri Jane Njoki</t>
  </si>
  <si>
    <t>10137092</t>
  </si>
  <si>
    <t>722294676</t>
  </si>
  <si>
    <t>Githii</t>
  </si>
  <si>
    <t>Githongongo</t>
  </si>
  <si>
    <t>KE-NYE-1812-26876</t>
  </si>
  <si>
    <t>Timothy Mwai Kagotho</t>
  </si>
  <si>
    <t>1828581</t>
  </si>
  <si>
    <t>727483623</t>
  </si>
  <si>
    <t>723104383</t>
  </si>
  <si>
    <t>KE-NYE-1702-22127</t>
  </si>
  <si>
    <t>Wanjora Antony Kingori</t>
  </si>
  <si>
    <t>6414867</t>
  </si>
  <si>
    <t>725543620</t>
  </si>
  <si>
    <t>KE-MUR-1609-16740</t>
  </si>
  <si>
    <t>David Muchori Kaboga</t>
  </si>
  <si>
    <t>235661</t>
  </si>
  <si>
    <t>721274194</t>
  </si>
  <si>
    <t>Kimoron</t>
  </si>
  <si>
    <t>Ithangira</t>
  </si>
  <si>
    <t>KE-NAK-1702-17391</t>
  </si>
  <si>
    <t>Anne Ngima Muriu</t>
  </si>
  <si>
    <t>1011914</t>
  </si>
  <si>
    <t>722392070</t>
  </si>
  <si>
    <t>KE-NAK-1702-17442</t>
  </si>
  <si>
    <t>James Mwami Mwaura</t>
  </si>
  <si>
    <t>2335842</t>
  </si>
  <si>
    <t>710267159</t>
  </si>
  <si>
    <t>Khanuia</t>
  </si>
  <si>
    <t>KE-NAK-1612-17476</t>
  </si>
  <si>
    <t>220358</t>
  </si>
  <si>
    <t>723150894</t>
  </si>
  <si>
    <t>Iski</t>
  </si>
  <si>
    <t>KE-NAK-1702-17543</t>
  </si>
  <si>
    <t>Stephen Ndegwa Kungu</t>
  </si>
  <si>
    <t>264105</t>
  </si>
  <si>
    <t>721527444</t>
  </si>
  <si>
    <t>Kamia</t>
  </si>
  <si>
    <t>KE-NAK-1704-21276</t>
  </si>
  <si>
    <t>Mutahi Wamuyu Salome</t>
  </si>
  <si>
    <t>402355</t>
  </si>
  <si>
    <t>729561896</t>
  </si>
  <si>
    <t>Gathioro</t>
  </si>
  <si>
    <t>Taboga</t>
  </si>
  <si>
    <t>725884727</t>
  </si>
  <si>
    <t>KE-NAK-2201-27358</t>
  </si>
  <si>
    <t>29th November,2021</t>
  </si>
  <si>
    <t>18th January,2022</t>
  </si>
  <si>
    <t>Monicah Njoroge Wangari</t>
  </si>
  <si>
    <t>3313900</t>
  </si>
  <si>
    <t>254723753456</t>
  </si>
  <si>
    <t>Rimuko-upper</t>
  </si>
  <si>
    <t>KE-NAK-2201-27359</t>
  </si>
  <si>
    <t>Phyllis Mburu Nyambura</t>
  </si>
  <si>
    <t>23528233</t>
  </si>
  <si>
    <t>254716129943</t>
  </si>
  <si>
    <t>254726685638</t>
  </si>
  <si>
    <t>KE-NAK-2201-27360</t>
  </si>
  <si>
    <t>Ziporah Kamau Wanjiru</t>
  </si>
  <si>
    <t>10934456</t>
  </si>
  <si>
    <t>254723220109</t>
  </si>
  <si>
    <t>KE-NAK-2201-27361</t>
  </si>
  <si>
    <t>Ann Wachira Wanjiru</t>
  </si>
  <si>
    <t>24177653</t>
  </si>
  <si>
    <t>254729614142</t>
  </si>
  <si>
    <t>254725605857</t>
  </si>
  <si>
    <t>Baruti</t>
  </si>
  <si>
    <t>KE-NAK-2204-27366</t>
  </si>
  <si>
    <t>14th March,2022</t>
  </si>
  <si>
    <t>4th April,2022</t>
  </si>
  <si>
    <t>Kenduywo Priscilla</t>
  </si>
  <si>
    <t>725460394</t>
  </si>
  <si>
    <t>0707756689</t>
  </si>
  <si>
    <t>KE-NAK-2204-27365</t>
  </si>
  <si>
    <t>Chebet Chepkwony Jane</t>
  </si>
  <si>
    <t>9233355</t>
  </si>
  <si>
    <t>729629022</t>
  </si>
  <si>
    <t>0721844313</t>
  </si>
  <si>
    <t>KE-NAK-2107-27578</t>
  </si>
  <si>
    <t>12th April,2021</t>
  </si>
  <si>
    <t>Muthoni Wangui Esther</t>
  </si>
  <si>
    <t>26392183</t>
  </si>
  <si>
    <t>254726039088</t>
  </si>
  <si>
    <t>254724582593</t>
  </si>
  <si>
    <t>KE-NAK-2204-27363</t>
  </si>
  <si>
    <t>Kiarie David Njuguna</t>
  </si>
  <si>
    <t>8949654</t>
  </si>
  <si>
    <t>0722924656</t>
  </si>
  <si>
    <t>0724499065</t>
  </si>
  <si>
    <t>Kagumo- gilgil</t>
  </si>
  <si>
    <t>KE-NAK-2204-27364</t>
  </si>
  <si>
    <t>Boniface Kinyanjui Muiruri</t>
  </si>
  <si>
    <t>20729602</t>
  </si>
  <si>
    <t>0725695746</t>
  </si>
  <si>
    <t>0717407660</t>
  </si>
  <si>
    <t>Gitare-gilgil</t>
  </si>
  <si>
    <t>KE-NAK-2104-27424</t>
  </si>
  <si>
    <t>26th April,2021</t>
  </si>
  <si>
    <t>James Gitau Gaturu</t>
  </si>
  <si>
    <t>9554499</t>
  </si>
  <si>
    <t>254726391360</t>
  </si>
  <si>
    <t>254719537758</t>
  </si>
  <si>
    <t>KE-NAK-1906-27667</t>
  </si>
  <si>
    <t>Christopher Mukuria</t>
  </si>
  <si>
    <t>2643629</t>
  </si>
  <si>
    <t>254712721519</t>
  </si>
  <si>
    <t>KE-KIR-1806-21282</t>
  </si>
  <si>
    <t>Kimani Rhoda Njeri</t>
  </si>
  <si>
    <t>711177232</t>
  </si>
  <si>
    <t>Githure</t>
  </si>
  <si>
    <t>KE-KIA-1804-21281</t>
  </si>
  <si>
    <t>Gathoni Susan Wanjiru</t>
  </si>
  <si>
    <t>21940836</t>
  </si>
  <si>
    <t>714299829</t>
  </si>
  <si>
    <t>723889311</t>
  </si>
  <si>
    <t>Gitei</t>
  </si>
  <si>
    <t>KE-NAK-1902-26058</t>
  </si>
  <si>
    <t>James Mbugua Ngomi</t>
  </si>
  <si>
    <t>2691394</t>
  </si>
  <si>
    <t>254723464362</t>
  </si>
  <si>
    <t>KE-NAK-1908-27672</t>
  </si>
  <si>
    <t>Zack Magomere</t>
  </si>
  <si>
    <t>2589268</t>
  </si>
  <si>
    <t>254722677975</t>
  </si>
  <si>
    <t>KE-NAK-1809-21284</t>
  </si>
  <si>
    <t>Kamau Nganga James</t>
  </si>
  <si>
    <t>13391885</t>
  </si>
  <si>
    <t>729488080</t>
  </si>
  <si>
    <t>KE-NAK-2007-26598</t>
  </si>
  <si>
    <t>31st July,2020</t>
  </si>
  <si>
    <t>Mary Njambi</t>
  </si>
  <si>
    <t>9101514</t>
  </si>
  <si>
    <t>254724100995</t>
  </si>
  <si>
    <t>KE-NAK-2009-27396</t>
  </si>
  <si>
    <t>Zacheaus Kamau</t>
  </si>
  <si>
    <t>725836303</t>
  </si>
  <si>
    <t>735256866</t>
  </si>
  <si>
    <t>KE-NAK-1701-16737</t>
  </si>
  <si>
    <t>James Kibocha Karanja</t>
  </si>
  <si>
    <t>576859</t>
  </si>
  <si>
    <t>+254727484839</t>
  </si>
  <si>
    <t>KE-NAK-1806-21280</t>
  </si>
  <si>
    <t>Muchiri Joseph Kiama</t>
  </si>
  <si>
    <t>11287021</t>
  </si>
  <si>
    <t>722895781</t>
  </si>
  <si>
    <t>721453975</t>
  </si>
  <si>
    <t>Jaction</t>
  </si>
  <si>
    <t>KE-NYE-1906-26060</t>
  </si>
  <si>
    <t>Thiga Daniel Waithaka</t>
  </si>
  <si>
    <t>6441014</t>
  </si>
  <si>
    <t>0722472973</t>
  </si>
  <si>
    <t>KE-NAK-2011-27389</t>
  </si>
  <si>
    <t>Elizabeth Wangari</t>
  </si>
  <si>
    <t>39191912</t>
  </si>
  <si>
    <t>254720167176</t>
  </si>
  <si>
    <t>254745733940</t>
  </si>
  <si>
    <t>KE-NAK-1703-21277</t>
  </si>
  <si>
    <t>Njenga Jane Njeri</t>
  </si>
  <si>
    <t>5194175</t>
  </si>
  <si>
    <t>715379309</t>
  </si>
  <si>
    <t>Nyathona</t>
  </si>
  <si>
    <t>KE-NAK-2010-26607</t>
  </si>
  <si>
    <t>Karanja Geoffrey</t>
  </si>
  <si>
    <t>10578410</t>
  </si>
  <si>
    <t>254723170513</t>
  </si>
  <si>
    <t>723170513</t>
  </si>
  <si>
    <t>Miti Tatu</t>
  </si>
  <si>
    <t>KE-NAK-1904-26072</t>
  </si>
  <si>
    <t>Lucy Muiruri Mwangi</t>
  </si>
  <si>
    <t>4904755</t>
  </si>
  <si>
    <t>0722833823</t>
  </si>
  <si>
    <t>Kameruri</t>
  </si>
  <si>
    <t>KE-NAK-2008-26602</t>
  </si>
  <si>
    <t>25th August,2020</t>
  </si>
  <si>
    <t>Maina Kamwere John</t>
  </si>
  <si>
    <t>+254733673741</t>
  </si>
  <si>
    <t>722673741</t>
  </si>
  <si>
    <t>733673741</t>
  </si>
  <si>
    <t>Kenlands</t>
  </si>
  <si>
    <t>KE-NAK-2007-26597</t>
  </si>
  <si>
    <t>27th June,2020</t>
  </si>
  <si>
    <t>Mugo Wacira</t>
  </si>
  <si>
    <t>1816686</t>
  </si>
  <si>
    <t>254729265618</t>
  </si>
  <si>
    <t>14</t>
  </si>
  <si>
    <t>KE-NAR-1806-21283</t>
  </si>
  <si>
    <t>Francis Olenchige Olenchige</t>
  </si>
  <si>
    <t>25459108</t>
  </si>
  <si>
    <t>722288992</t>
  </si>
  <si>
    <t>Olokirikirai</t>
  </si>
  <si>
    <t>KE-NAK-1808-27945</t>
  </si>
  <si>
    <t>Mbai Peter Njau</t>
  </si>
  <si>
    <t>2742078</t>
  </si>
  <si>
    <t>72530060</t>
  </si>
  <si>
    <t>725300606</t>
  </si>
  <si>
    <t>KE-NAR-1803-21278</t>
  </si>
  <si>
    <t>Koikai Benson Memusi</t>
  </si>
  <si>
    <t>2294171</t>
  </si>
  <si>
    <t>0722743980</t>
  </si>
  <si>
    <t>722248392</t>
  </si>
  <si>
    <t>KE-NAR-1902-26246</t>
  </si>
  <si>
    <t>Cheruiyot Geoffrey Kipsigei</t>
  </si>
  <si>
    <t>14599214</t>
  </si>
  <si>
    <t>254722545417</t>
  </si>
  <si>
    <t>Sagamian</t>
  </si>
  <si>
    <t>711156128</t>
  </si>
  <si>
    <t>KE-NAR-2301-29827</t>
  </si>
  <si>
    <t>28th November,2022</t>
  </si>
  <si>
    <t>21st January,2023</t>
  </si>
  <si>
    <t>Tangus Winny Cherono</t>
  </si>
  <si>
    <t>20190234</t>
  </si>
  <si>
    <t>0728648457</t>
  </si>
  <si>
    <t>Transmara West</t>
  </si>
  <si>
    <t>Lelechuet</t>
  </si>
  <si>
    <t>KE-NAR-1902-26248</t>
  </si>
  <si>
    <t>Torome Benard Parsaloi</t>
  </si>
  <si>
    <t>6217060</t>
  </si>
  <si>
    <t>723713713</t>
  </si>
  <si>
    <t>722619833</t>
  </si>
  <si>
    <t>Block 5</t>
  </si>
  <si>
    <t>KE-BOM-1902-26250</t>
  </si>
  <si>
    <t>Ronoh Benson Kiptoo</t>
  </si>
  <si>
    <t>254711156128</t>
  </si>
  <si>
    <t>KE-NAR-2012-26261</t>
  </si>
  <si>
    <t>Korir Paul</t>
  </si>
  <si>
    <t>23880057</t>
  </si>
  <si>
    <t>254725214191</t>
  </si>
  <si>
    <t>254726020489</t>
  </si>
  <si>
    <t>Hilmotyok</t>
  </si>
  <si>
    <t>Chekwendo</t>
  </si>
  <si>
    <t>KE-NAK-2011-26266</t>
  </si>
  <si>
    <t>27th November,2020</t>
  </si>
  <si>
    <t>Koskei Richard Kiprotich</t>
  </si>
  <si>
    <t>12550219</t>
  </si>
  <si>
    <t>254722248757</t>
  </si>
  <si>
    <t>254711588034</t>
  </si>
  <si>
    <t>Kirenget</t>
  </si>
  <si>
    <t>Bararket</t>
  </si>
  <si>
    <t>KE-NAR-2210-29820</t>
  </si>
  <si>
    <t>Maiywa Joel Kiplongei</t>
  </si>
  <si>
    <t>009626</t>
  </si>
  <si>
    <t>0723805562</t>
  </si>
  <si>
    <t>Sachagwan</t>
  </si>
  <si>
    <t>KE-BOM-2008-26263</t>
  </si>
  <si>
    <t>Korir Julius Kipronoh</t>
  </si>
  <si>
    <t>20630652</t>
  </si>
  <si>
    <t>723013817</t>
  </si>
  <si>
    <t>254723013817</t>
  </si>
  <si>
    <t>Teget</t>
  </si>
  <si>
    <t>Choronok</t>
  </si>
  <si>
    <t>KE-NAI-1801-27946</t>
  </si>
  <si>
    <t>Flexi Technology Biogas-Plant 1</t>
  </si>
  <si>
    <t>32951711</t>
  </si>
  <si>
    <t>Mwitu</t>
  </si>
  <si>
    <t>Seremba Patrck</t>
  </si>
  <si>
    <t>784475352</t>
  </si>
  <si>
    <t>KE-KAJ-1604-22598</t>
  </si>
  <si>
    <t>13th February,2016</t>
  </si>
  <si>
    <t>3rd April,2016</t>
  </si>
  <si>
    <t>Koipatat Nelly Koiyet</t>
  </si>
  <si>
    <t>723333068</t>
  </si>
  <si>
    <t>Mountain</t>
  </si>
  <si>
    <t>Shadrack Kuria</t>
  </si>
  <si>
    <t>KE-TAI-2011-25201</t>
  </si>
  <si>
    <t>Msema Ephraim Julius</t>
  </si>
  <si>
    <t>4654857</t>
  </si>
  <si>
    <t>254724063223</t>
  </si>
  <si>
    <t>Msisinenyi</t>
  </si>
  <si>
    <t>Silvester M Mwadime</t>
  </si>
  <si>
    <t>KE-TAI-2005-25737</t>
  </si>
  <si>
    <t>Mwazilo Philisia Wali</t>
  </si>
  <si>
    <t>12345676</t>
  </si>
  <si>
    <t>798520952</t>
  </si>
  <si>
    <t>254798520952</t>
  </si>
  <si>
    <t>254759534691</t>
  </si>
  <si>
    <t>KE-TAI-2211-2276</t>
  </si>
  <si>
    <t>Mwale Jane Ndela</t>
  </si>
  <si>
    <t>29752358</t>
  </si>
  <si>
    <t>0728021721</t>
  </si>
  <si>
    <t>Sagha</t>
  </si>
  <si>
    <t>KE-TAI-1905-26000</t>
  </si>
  <si>
    <t>Mwakisha Daniel Makoko</t>
  </si>
  <si>
    <t>25365</t>
  </si>
  <si>
    <t>254722445635</t>
  </si>
  <si>
    <t>KE-TAI-1607-23610</t>
  </si>
  <si>
    <t>Maghaga Josephat Kilai</t>
  </si>
  <si>
    <t>150925</t>
  </si>
  <si>
    <t>728962941</t>
  </si>
  <si>
    <t>KE-TAI-1905-25997</t>
  </si>
  <si>
    <t>Mbele Athanas Mwachia</t>
  </si>
  <si>
    <t>11146820</t>
  </si>
  <si>
    <t>254712970610</t>
  </si>
  <si>
    <t>KE-NAN-1812-024503</t>
  </si>
  <si>
    <t>Chepkosgei Lilian</t>
  </si>
  <si>
    <t>26449616</t>
  </si>
  <si>
    <t>726281279</t>
  </si>
  <si>
    <t>KE-NAN-1807-024570</t>
  </si>
  <si>
    <t>Kessei Chelagat</t>
  </si>
  <si>
    <t>21191294</t>
  </si>
  <si>
    <t>726849632</t>
  </si>
  <si>
    <t>KE-NAN-1711-024569</t>
  </si>
  <si>
    <t>Chepkemboi Susan</t>
  </si>
  <si>
    <t>12739784</t>
  </si>
  <si>
    <t>713787610</t>
  </si>
  <si>
    <t>723797036</t>
  </si>
  <si>
    <t>KE-NAN-1810-024555</t>
  </si>
  <si>
    <t>Chepkoech Selly</t>
  </si>
  <si>
    <t>23887059</t>
  </si>
  <si>
    <t>717593241</t>
  </si>
  <si>
    <t>KE-NAN-1810-024550</t>
  </si>
  <si>
    <t>Choge Nancy</t>
  </si>
  <si>
    <t>28517948</t>
  </si>
  <si>
    <t>KE-NAN-1711-27820</t>
  </si>
  <si>
    <t>13th April,2017</t>
  </si>
  <si>
    <t>Sawe Rael</t>
  </si>
  <si>
    <t>9868787</t>
  </si>
  <si>
    <t>704900765</t>
  </si>
  <si>
    <t>KE-NAN-1803-27225</t>
  </si>
  <si>
    <t>Arapta Hellen</t>
  </si>
  <si>
    <t>13314280</t>
  </si>
  <si>
    <t>738156113</t>
  </si>
  <si>
    <t>704282145</t>
  </si>
  <si>
    <t>KE-NAN-1811-27224</t>
  </si>
  <si>
    <t>Saina Tecla</t>
  </si>
  <si>
    <t>11506211</t>
  </si>
  <si>
    <t>701325585</t>
  </si>
  <si>
    <t>254704382145</t>
  </si>
  <si>
    <t>KE-NAN-1711-27226</t>
  </si>
  <si>
    <t>7th September,2017</t>
  </si>
  <si>
    <t>Moso Jane</t>
  </si>
  <si>
    <t>13305764</t>
  </si>
  <si>
    <t>717579488</t>
  </si>
  <si>
    <t>717529448</t>
  </si>
  <si>
    <t>KE-NAN-1810-024590</t>
  </si>
  <si>
    <t>15th May,2018</t>
  </si>
  <si>
    <t>Too Monica</t>
  </si>
  <si>
    <t>5591473</t>
  </si>
  <si>
    <t>729759447</t>
  </si>
  <si>
    <t>710510191</t>
  </si>
  <si>
    <t>KE-NAN-1802-024572</t>
  </si>
  <si>
    <t>Chemasunde Ruth</t>
  </si>
  <si>
    <t>20712338</t>
  </si>
  <si>
    <t>719726656</t>
  </si>
  <si>
    <t>735076989</t>
  </si>
  <si>
    <t>KE-NAN-1711-024573</t>
  </si>
  <si>
    <t>Too Eusila Jepkorir</t>
  </si>
  <si>
    <t>26362659</t>
  </si>
  <si>
    <t>701139043</t>
  </si>
  <si>
    <t>781138914</t>
  </si>
  <si>
    <t>KE-NAN-1808-024575</t>
  </si>
  <si>
    <t>Chepchumba Rose</t>
  </si>
  <si>
    <t>792913096</t>
  </si>
  <si>
    <t>Simion kiprop</t>
  </si>
  <si>
    <t>KE-NAN-1802-024571</t>
  </si>
  <si>
    <t>Chemutai Lidya</t>
  </si>
  <si>
    <t>32664400</t>
  </si>
  <si>
    <t>704382107</t>
  </si>
  <si>
    <t>756944168</t>
  </si>
  <si>
    <t>KE-NAN-1802-27819</t>
  </si>
  <si>
    <t>Talam Jane</t>
  </si>
  <si>
    <t>9868530</t>
  </si>
  <si>
    <t>700389846</t>
  </si>
  <si>
    <t>712063126</t>
  </si>
  <si>
    <t>KE-NAN-1805-024583</t>
  </si>
  <si>
    <t>Chemeli Jane</t>
  </si>
  <si>
    <t>24341202</t>
  </si>
  <si>
    <t>727998104</t>
  </si>
  <si>
    <t>KE-NAN-1711-024582</t>
  </si>
  <si>
    <t>Chepkirong Sally</t>
  </si>
  <si>
    <t>29051898</t>
  </si>
  <si>
    <t>715115559</t>
  </si>
  <si>
    <t>704897200</t>
  </si>
  <si>
    <t>KE-NAN-1705-024579</t>
  </si>
  <si>
    <t>16th February,2017</t>
  </si>
  <si>
    <t>Saina Colleta Chepchoge</t>
  </si>
  <si>
    <t>9870400</t>
  </si>
  <si>
    <t>734749039</t>
  </si>
  <si>
    <t>KE-NAN-1802-024584</t>
  </si>
  <si>
    <t>13th October,2017</t>
  </si>
  <si>
    <t>Kailel Ester</t>
  </si>
  <si>
    <t>3290280</t>
  </si>
  <si>
    <t>711824754</t>
  </si>
  <si>
    <t>KE-NAN-1808-024585</t>
  </si>
  <si>
    <t>Chepkwony Flora</t>
  </si>
  <si>
    <t>13013492</t>
  </si>
  <si>
    <t>700012855</t>
  </si>
  <si>
    <t>716756843</t>
  </si>
  <si>
    <t>KE-NAN-1810-024502</t>
  </si>
  <si>
    <t>Barno Helen</t>
  </si>
  <si>
    <t>71168905</t>
  </si>
  <si>
    <t>0713841620</t>
  </si>
  <si>
    <t>797755876</t>
  </si>
  <si>
    <t>KE-NAN-1810-024592</t>
  </si>
  <si>
    <t>Chuma Dia</t>
  </si>
  <si>
    <t>5591245</t>
  </si>
  <si>
    <t>725671539</t>
  </si>
  <si>
    <t>724417015</t>
  </si>
  <si>
    <t>KE-NAN-1806-27937</t>
  </si>
  <si>
    <t>Chepkorir Sarah</t>
  </si>
  <si>
    <t>26488258</t>
  </si>
  <si>
    <t>722386718</t>
  </si>
  <si>
    <t>KE-NAN-1801-024589</t>
  </si>
  <si>
    <t>Tum Margret</t>
  </si>
  <si>
    <t>13013755</t>
  </si>
  <si>
    <t>702070706</t>
  </si>
  <si>
    <t>KE-NAN-1801-024576</t>
  </si>
  <si>
    <t>Barno Ann</t>
  </si>
  <si>
    <t>5569140</t>
  </si>
  <si>
    <t>732958006</t>
  </si>
  <si>
    <t>KE-NAN-1808-024577</t>
  </si>
  <si>
    <t>18th March,2018</t>
  </si>
  <si>
    <t>Chebichi Gladis</t>
  </si>
  <si>
    <t>27576252</t>
  </si>
  <si>
    <t>705507951</t>
  </si>
  <si>
    <t>721795039</t>
  </si>
  <si>
    <t>KE-NAN-1809-024580</t>
  </si>
  <si>
    <t>Chebet Flora</t>
  </si>
  <si>
    <t>13293406</t>
  </si>
  <si>
    <t>717264290</t>
  </si>
  <si>
    <t>KE-NAN-1802-024587</t>
  </si>
  <si>
    <t>Chemisic Emily</t>
  </si>
  <si>
    <t>5568902</t>
  </si>
  <si>
    <t>725238655</t>
  </si>
  <si>
    <t>714556753</t>
  </si>
  <si>
    <t>KE-NAN-1903-25647</t>
  </si>
  <si>
    <t>Jemeli Peres</t>
  </si>
  <si>
    <t>28781042</t>
  </si>
  <si>
    <t>254725478150</t>
  </si>
  <si>
    <t>KE-NAN-1810-024551</t>
  </si>
  <si>
    <t>Cherubet Victorine</t>
  </si>
  <si>
    <t>13306136</t>
  </si>
  <si>
    <t>0716316284</t>
  </si>
  <si>
    <t>KE-NAN-1807-024505</t>
  </si>
  <si>
    <t>Cherotich Gladys</t>
  </si>
  <si>
    <t>26366014</t>
  </si>
  <si>
    <t>701138904</t>
  </si>
  <si>
    <t>KE-NAN-1905-25650</t>
  </si>
  <si>
    <t>Tanui Josphine Cherotich</t>
  </si>
  <si>
    <t>5277085</t>
  </si>
  <si>
    <t>254726516907</t>
  </si>
  <si>
    <t>KE-KIA-1911-27198</t>
  </si>
  <si>
    <t>Hannah Kamau Wangari</t>
  </si>
  <si>
    <t>5706697</t>
  </si>
  <si>
    <t>720604829</t>
  </si>
  <si>
    <t>254706021436</t>
  </si>
  <si>
    <t>KE-KIA-2007-28657</t>
  </si>
  <si>
    <t>Zabibu Centre (Plant3)</t>
  </si>
  <si>
    <t>706021436</t>
  </si>
  <si>
    <t>KE-MUR-2006-12345</t>
  </si>
  <si>
    <t>John Monye</t>
  </si>
  <si>
    <t>+254715577489</t>
  </si>
  <si>
    <t>715577489</t>
  </si>
  <si>
    <t>Ng'Etho</t>
  </si>
  <si>
    <t>KE-NYA-1904-26125</t>
  </si>
  <si>
    <t>Gitonga Mary Wangari</t>
  </si>
  <si>
    <t>3418406</t>
  </si>
  <si>
    <t>0723355392</t>
  </si>
  <si>
    <t>Chakareli</t>
  </si>
  <si>
    <t>Simon Kabucho</t>
  </si>
  <si>
    <t>726735953</t>
  </si>
  <si>
    <t>KE-NAK-1906-27665</t>
  </si>
  <si>
    <t>Humphrey Mbugua</t>
  </si>
  <si>
    <t>3317909</t>
  </si>
  <si>
    <t>0722482991</t>
  </si>
  <si>
    <t>Dondori</t>
  </si>
  <si>
    <t>726725953</t>
  </si>
  <si>
    <t>KE-NAK-1610-21376</t>
  </si>
  <si>
    <t>Kibe James Njunge</t>
  </si>
  <si>
    <t>1035250</t>
  </si>
  <si>
    <t>726918896</t>
  </si>
  <si>
    <t>KE-NAK-1612-21386</t>
  </si>
  <si>
    <t>Kamau Christopher Karingu</t>
  </si>
  <si>
    <t>3631364</t>
  </si>
  <si>
    <t>722425487</t>
  </si>
  <si>
    <t>Simon kabucho</t>
  </si>
  <si>
    <t>KE-NAK-1809-21409</t>
  </si>
  <si>
    <t>Tuei James</t>
  </si>
  <si>
    <t>4762130</t>
  </si>
  <si>
    <t>720061589</t>
  </si>
  <si>
    <t>Ketitui</t>
  </si>
  <si>
    <t>KE-NAK-1809-21407</t>
  </si>
  <si>
    <t>Langat Wesley</t>
  </si>
  <si>
    <t>34230980</t>
  </si>
  <si>
    <t>717799329</t>
  </si>
  <si>
    <t>KE-KIA-2004-28321</t>
  </si>
  <si>
    <t>17th March,2020</t>
  </si>
  <si>
    <t>Wambui James Kimani</t>
  </si>
  <si>
    <t>13214688</t>
  </si>
  <si>
    <t>254729021511</t>
  </si>
  <si>
    <t>729021511</t>
  </si>
  <si>
    <t>254726202084</t>
  </si>
  <si>
    <t>Nduini</t>
  </si>
  <si>
    <t>KE-NAK-2204-29779</t>
  </si>
  <si>
    <t>Maina Mwangi Ananiahs</t>
  </si>
  <si>
    <t>31133707</t>
  </si>
  <si>
    <t>0717276966</t>
  </si>
  <si>
    <t>0725014906</t>
  </si>
  <si>
    <t>Thayu shopping centre</t>
  </si>
  <si>
    <t>KE-NAK-2204-29778</t>
  </si>
  <si>
    <t>25th February,2022</t>
  </si>
  <si>
    <t>Joyce Mwangi</t>
  </si>
  <si>
    <t>27823464</t>
  </si>
  <si>
    <t>0700915330</t>
  </si>
  <si>
    <t>0717562919</t>
  </si>
  <si>
    <t>KE-NAK-2207-29777</t>
  </si>
  <si>
    <t>7th July,2022</t>
  </si>
  <si>
    <t>James Ngunjiri Wachira</t>
  </si>
  <si>
    <t>3206702</t>
  </si>
  <si>
    <t>721636440</t>
  </si>
  <si>
    <t>0722946195</t>
  </si>
  <si>
    <t>Ndege ndimu center</t>
  </si>
  <si>
    <t>KE-NAK-2204-29776</t>
  </si>
  <si>
    <t>26th February,2022</t>
  </si>
  <si>
    <t>Joyce Onyino Minage</t>
  </si>
  <si>
    <t>30495537</t>
  </si>
  <si>
    <t>0714581556</t>
  </si>
  <si>
    <t>0717195471</t>
  </si>
  <si>
    <t>KE-EMB-2204-30801</t>
  </si>
  <si>
    <t>Irungu Patrick</t>
  </si>
  <si>
    <t>9836634</t>
  </si>
  <si>
    <t>0728240287</t>
  </si>
  <si>
    <t>0738063060</t>
  </si>
  <si>
    <t>Ngeniari</t>
  </si>
  <si>
    <t>KE-EMB-2204-30802</t>
  </si>
  <si>
    <t>Njiru James Mbogo</t>
  </si>
  <si>
    <t>13338758</t>
  </si>
  <si>
    <t>0792539945</t>
  </si>
  <si>
    <t>0739561919</t>
  </si>
  <si>
    <t>Ivari</t>
  </si>
  <si>
    <t>KE-EMB-2204-30803</t>
  </si>
  <si>
    <t>1st August,2021</t>
  </si>
  <si>
    <t>Njue Susan Wariime</t>
  </si>
  <si>
    <t>07160341</t>
  </si>
  <si>
    <t>0713513425</t>
  </si>
  <si>
    <t>0798208895</t>
  </si>
  <si>
    <t>Nthagaiya</t>
  </si>
  <si>
    <t>KE-NAK-2101-28676</t>
  </si>
  <si>
    <t>29th January,2021</t>
  </si>
  <si>
    <t>Rotich Philip</t>
  </si>
  <si>
    <t>13034017</t>
  </si>
  <si>
    <t>254723809680</t>
  </si>
  <si>
    <t>254726840706</t>
  </si>
  <si>
    <t>Banana/ngairubi</t>
  </si>
  <si>
    <t>KE-NAK-2101-27390</t>
  </si>
  <si>
    <t>Nyanjui Walter</t>
  </si>
  <si>
    <t>21526774</t>
  </si>
  <si>
    <t>254729217014</t>
  </si>
  <si>
    <t>254727784449</t>
  </si>
  <si>
    <t>KE-NAK-1608-16968</t>
  </si>
  <si>
    <t>John Njunguna Ngugi</t>
  </si>
  <si>
    <t>5211909</t>
  </si>
  <si>
    <t>728200601</t>
  </si>
  <si>
    <t>KE-NAK-1609-16969</t>
  </si>
  <si>
    <t>2246366</t>
  </si>
  <si>
    <t>795867808</t>
  </si>
  <si>
    <t>KE-NAK-1612-16970</t>
  </si>
  <si>
    <t>Sammy Macharia Thuo</t>
  </si>
  <si>
    <t>4436434</t>
  </si>
  <si>
    <t>722695487</t>
  </si>
  <si>
    <t>KE-NAK-1701-16971</t>
  </si>
  <si>
    <t>Margrate Nyambura Kamau</t>
  </si>
  <si>
    <t>27427538</t>
  </si>
  <si>
    <t>728162929</t>
  </si>
  <si>
    <t>KE-NAK-1612-16972</t>
  </si>
  <si>
    <t>Peter Njoroge Njunguna</t>
  </si>
  <si>
    <t>23265645</t>
  </si>
  <si>
    <t>726210343</t>
  </si>
  <si>
    <t>KE-NAK-1701-16973</t>
  </si>
  <si>
    <t>Janita Njambi Mungai</t>
  </si>
  <si>
    <t>462652</t>
  </si>
  <si>
    <t>723350909</t>
  </si>
  <si>
    <t>Mutunguna</t>
  </si>
  <si>
    <t>KE-NAK-1803-21393</t>
  </si>
  <si>
    <t>21st January,2018</t>
  </si>
  <si>
    <t>12th March,2018</t>
  </si>
  <si>
    <t>Peninna Mbua Wairmu</t>
  </si>
  <si>
    <t>1335125</t>
  </si>
  <si>
    <t>722943384</t>
  </si>
  <si>
    <t>KE-NAK-1802-21871</t>
  </si>
  <si>
    <t>Ruth Mwaura Njeri</t>
  </si>
  <si>
    <t>32982173</t>
  </si>
  <si>
    <t>726756492</t>
  </si>
  <si>
    <t>KE-NAK-1802-27916</t>
  </si>
  <si>
    <t>Simon Kifaru Gitonga</t>
  </si>
  <si>
    <t>20471251</t>
  </si>
  <si>
    <t>726431845</t>
  </si>
  <si>
    <t>KE-NAK-1710-21388</t>
  </si>
  <si>
    <t>Ann Gachara Wanjiku</t>
  </si>
  <si>
    <t>24525352</t>
  </si>
  <si>
    <t>254718726866</t>
  </si>
  <si>
    <t>254726725953</t>
  </si>
  <si>
    <t>KE-NAK-1712-21389</t>
  </si>
  <si>
    <t>David Njenga Maina</t>
  </si>
  <si>
    <t>9124941</t>
  </si>
  <si>
    <t>720912487</t>
  </si>
  <si>
    <t>Nyayu</t>
  </si>
  <si>
    <t>KE-NAK-1712-21387</t>
  </si>
  <si>
    <t>Jane Jurias Waithira</t>
  </si>
  <si>
    <t>3551316</t>
  </si>
  <si>
    <t>702727592</t>
  </si>
  <si>
    <t>KE-NYA-1904-26128</t>
  </si>
  <si>
    <t>16th February,2019</t>
  </si>
  <si>
    <t>Kamau Caroline Mumbi</t>
  </si>
  <si>
    <t>23811736</t>
  </si>
  <si>
    <t>0724707856</t>
  </si>
  <si>
    <t>728415834</t>
  </si>
  <si>
    <t>Ndothua</t>
  </si>
  <si>
    <t>0000000000</t>
  </si>
  <si>
    <t>KE-NAK-1912-27420</t>
  </si>
  <si>
    <t>Gathitu Gachambi Wangai</t>
  </si>
  <si>
    <t>1035501</t>
  </si>
  <si>
    <t>254722809108</t>
  </si>
  <si>
    <t>KE-NAK-1912-27415</t>
  </si>
  <si>
    <t>Gitau Mary Mukami</t>
  </si>
  <si>
    <t>8847046</t>
  </si>
  <si>
    <t>254725305504</t>
  </si>
  <si>
    <t>KE-LAI-1911-26144</t>
  </si>
  <si>
    <t>22nd October,2019</t>
  </si>
  <si>
    <t>Kabucho John Kahwai</t>
  </si>
  <si>
    <t>254722388675</t>
  </si>
  <si>
    <t>Goal</t>
  </si>
  <si>
    <t>KE-NAK-1712-21390</t>
  </si>
  <si>
    <t>Kingori David Huro</t>
  </si>
  <si>
    <t>20250986</t>
  </si>
  <si>
    <t>732255049</t>
  </si>
  <si>
    <t>KE-NAK-1706-21383</t>
  </si>
  <si>
    <t>Thiongo Serah Wanjiku</t>
  </si>
  <si>
    <t>7083412</t>
  </si>
  <si>
    <t>718514995</t>
  </si>
  <si>
    <t>KE-NAK-1709-21380</t>
  </si>
  <si>
    <t>Kimani Benard Chege</t>
  </si>
  <si>
    <t>2568161</t>
  </si>
  <si>
    <t>720976878</t>
  </si>
  <si>
    <t>KE-NAK-1611-21379</t>
  </si>
  <si>
    <t>24th September,2016</t>
  </si>
  <si>
    <t>Muchiri Susan Kamene</t>
  </si>
  <si>
    <t>24386587</t>
  </si>
  <si>
    <t>723493246</t>
  </si>
  <si>
    <t>KE-NAK-1611-21378</t>
  </si>
  <si>
    <t>Gitau Ann Wairimu</t>
  </si>
  <si>
    <t>27733577</t>
  </si>
  <si>
    <t>714565183</t>
  </si>
  <si>
    <t>727725953</t>
  </si>
  <si>
    <t>KE-NAK-1701-21377</t>
  </si>
  <si>
    <t>Ngari Wanjiru Frolence</t>
  </si>
  <si>
    <t>7145033</t>
  </si>
  <si>
    <t>710786811</t>
  </si>
  <si>
    <t>KE-NYE-1804-21397</t>
  </si>
  <si>
    <t>Weru Grace Wanjiru</t>
  </si>
  <si>
    <t>720245603</t>
  </si>
  <si>
    <t>724453658</t>
  </si>
  <si>
    <t>Ikiraniro</t>
  </si>
  <si>
    <t>KE-NAK-1809-21408</t>
  </si>
  <si>
    <t>Mibei David</t>
  </si>
  <si>
    <t>2380261</t>
  </si>
  <si>
    <t>711187515</t>
  </si>
  <si>
    <t>Cheptuech</t>
  </si>
  <si>
    <t>KE-NAK-1808-21402</t>
  </si>
  <si>
    <t>Wahome Jane Wangari</t>
  </si>
  <si>
    <t>1764773</t>
  </si>
  <si>
    <t>715365656</t>
  </si>
  <si>
    <t>KE-NAK-1808-21404</t>
  </si>
  <si>
    <t>Kimani Teresia Nyambura</t>
  </si>
  <si>
    <t>2065105</t>
  </si>
  <si>
    <t>719696589</t>
  </si>
  <si>
    <t>KE-NAK-1808-21405</t>
  </si>
  <si>
    <t>24th June,2018</t>
  </si>
  <si>
    <t>Njoroge Maina</t>
  </si>
  <si>
    <t>34648219</t>
  </si>
  <si>
    <t>721679115</t>
  </si>
  <si>
    <t>KE-NAK-1808-21406</t>
  </si>
  <si>
    <t>Samson Ndiritu</t>
  </si>
  <si>
    <t>2973062</t>
  </si>
  <si>
    <t>720083148</t>
  </si>
  <si>
    <t>KE-KIA-1808-21401</t>
  </si>
  <si>
    <t>Karelthi John Maina</t>
  </si>
  <si>
    <t>11190737</t>
  </si>
  <si>
    <t>726595734</t>
  </si>
  <si>
    <t>KE-KIA-1808-21400</t>
  </si>
  <si>
    <t>Mburu Mary Wanjiru</t>
  </si>
  <si>
    <t>23825397</t>
  </si>
  <si>
    <t>713337422</t>
  </si>
  <si>
    <t>KE-NYA-1902-25060</t>
  </si>
  <si>
    <t>Kiugu Charles Maigi</t>
  </si>
  <si>
    <t>723476330</t>
  </si>
  <si>
    <t>716805030</t>
  </si>
  <si>
    <t>KE-NAK-1905-27652</t>
  </si>
  <si>
    <t>Kariuki Mwangi James</t>
  </si>
  <si>
    <t>9124616</t>
  </si>
  <si>
    <t>0720214641</t>
  </si>
  <si>
    <t>729045541</t>
  </si>
  <si>
    <t>KE-LAI-1904-27099</t>
  </si>
  <si>
    <t>Beru Erustus Kiretai</t>
  </si>
  <si>
    <t>254722698798</t>
  </si>
  <si>
    <t>KE-NYA-1905-25061</t>
  </si>
  <si>
    <t>Thamaini Richard Erick</t>
  </si>
  <si>
    <t>254720518058</t>
  </si>
  <si>
    <t>KE-NYA-1908-26130</t>
  </si>
  <si>
    <t>Kuria Ruth Wairimu</t>
  </si>
  <si>
    <t>254713754455</t>
  </si>
  <si>
    <t>Machinery</t>
  </si>
  <si>
    <t>KE-NAK-2008-26600</t>
  </si>
  <si>
    <t>Joseph Kimotho Njuguna</t>
  </si>
  <si>
    <t>+254722685535</t>
  </si>
  <si>
    <t>722631641</t>
  </si>
  <si>
    <t>722685535</t>
  </si>
  <si>
    <t>Kirengero</t>
  </si>
  <si>
    <t>KE-NAK-2004-27384</t>
  </si>
  <si>
    <t>Leah Tharau</t>
  </si>
  <si>
    <t>25914732</t>
  </si>
  <si>
    <t>254705918076</t>
  </si>
  <si>
    <t>Gecha Nyathuna</t>
  </si>
  <si>
    <t>KE-NAK-2003-27385</t>
  </si>
  <si>
    <t>Francis Njorige</t>
  </si>
  <si>
    <t>28342021</t>
  </si>
  <si>
    <t>25472450505</t>
  </si>
  <si>
    <t>254724505056</t>
  </si>
  <si>
    <t>254724718529</t>
  </si>
  <si>
    <t>Prayer Center</t>
  </si>
  <si>
    <t>KE-NAK-2201-28678</t>
  </si>
  <si>
    <t>Kigaga Patrick Wachira</t>
  </si>
  <si>
    <t>3187982</t>
  </si>
  <si>
    <t>254713344809</t>
  </si>
  <si>
    <t>Subukia east</t>
  </si>
  <si>
    <t>Nguba</t>
  </si>
  <si>
    <t>KE-NAK-2201-28679</t>
  </si>
  <si>
    <t>Njenga Jaymes Wamagata</t>
  </si>
  <si>
    <t>9127697</t>
  </si>
  <si>
    <t>254724805492</t>
  </si>
  <si>
    <t>254701232414</t>
  </si>
  <si>
    <t>KE-NAK-2101-27422</t>
  </si>
  <si>
    <t>Murimi Lucy Nyambura</t>
  </si>
  <si>
    <t>27054693</t>
  </si>
  <si>
    <t>254719677845</t>
  </si>
  <si>
    <t>254111810417</t>
  </si>
  <si>
    <t>Kilima Ngai</t>
  </si>
  <si>
    <t>KE-NAK-2011-26610</t>
  </si>
  <si>
    <t>27th September,2020</t>
  </si>
  <si>
    <t>Langat Geoffrey K</t>
  </si>
  <si>
    <t>20766309</t>
  </si>
  <si>
    <t>254722442922</t>
  </si>
  <si>
    <t>Irongo</t>
  </si>
  <si>
    <t>KE-NAK-2210-29789</t>
  </si>
  <si>
    <t>24th August,2022</t>
  </si>
  <si>
    <t>Stephen Karanja</t>
  </si>
  <si>
    <t>0725630562</t>
  </si>
  <si>
    <t>0710750581</t>
  </si>
  <si>
    <t>Kwa murera - tabuga</t>
  </si>
  <si>
    <t>KE-NAK-2208-29783</t>
  </si>
  <si>
    <t>26th August,2022</t>
  </si>
  <si>
    <t>Emily Koech</t>
  </si>
  <si>
    <t>710407298</t>
  </si>
  <si>
    <t>Ingogobor</t>
  </si>
  <si>
    <t>KE-NAK-1802-21394</t>
  </si>
  <si>
    <t>Amos Ndegwa Kamotho</t>
  </si>
  <si>
    <t>2410749</t>
  </si>
  <si>
    <t>721615653</t>
  </si>
  <si>
    <t>KE-NAK-1806-21398</t>
  </si>
  <si>
    <t>Beatreace Githinji Wanjiku</t>
  </si>
  <si>
    <t>12831136</t>
  </si>
  <si>
    <t>704173846</t>
  </si>
  <si>
    <t>717574198</t>
  </si>
  <si>
    <t>KE-NAK-1806-21399</t>
  </si>
  <si>
    <t>Mary Wilson Mbaluze</t>
  </si>
  <si>
    <t>5172376</t>
  </si>
  <si>
    <t>726072808</t>
  </si>
  <si>
    <t>729015098</t>
  </si>
  <si>
    <t>Keringeti</t>
  </si>
  <si>
    <t>Tendweti</t>
  </si>
  <si>
    <t>KE-MIG-1901-27114</t>
  </si>
  <si>
    <t>Hesborn Owiso Okinyi</t>
  </si>
  <si>
    <t>2816021</t>
  </si>
  <si>
    <t>0723442101</t>
  </si>
  <si>
    <t>726068515</t>
  </si>
  <si>
    <t>Lower Central Kadem</t>
  </si>
  <si>
    <t>Kwoyo A</t>
  </si>
  <si>
    <t>KE-NAK-1903-26127</t>
  </si>
  <si>
    <t>Kariuki Evanson Mwangi</t>
  </si>
  <si>
    <t>9126910</t>
  </si>
  <si>
    <t>0722330585</t>
  </si>
  <si>
    <t>KE-NAK-1608-22382</t>
  </si>
  <si>
    <t>19th June,2016</t>
  </si>
  <si>
    <t>8th August,2016</t>
  </si>
  <si>
    <t>Ngugi Grace Njeri</t>
  </si>
  <si>
    <t>6342111</t>
  </si>
  <si>
    <t>722136703</t>
  </si>
  <si>
    <t>KE-NAK-1610-21381</t>
  </si>
  <si>
    <t>Ngure Njambi Sicily</t>
  </si>
  <si>
    <t>28707831</t>
  </si>
  <si>
    <t>723433259</t>
  </si>
  <si>
    <t>KE-NAK-1809-21410</t>
  </si>
  <si>
    <t>Mutai Richard</t>
  </si>
  <si>
    <t>2461708</t>
  </si>
  <si>
    <t>725231700</t>
  </si>
  <si>
    <t>Kaparus</t>
  </si>
  <si>
    <t>KE-NYA-1901-25068</t>
  </si>
  <si>
    <t>Kamonjo Nyokabi Jane</t>
  </si>
  <si>
    <t>3205019</t>
  </si>
  <si>
    <t>721233604</t>
  </si>
  <si>
    <t>705271230</t>
  </si>
  <si>
    <t>Oljorolok</t>
  </si>
  <si>
    <t>Gatumbiro</t>
  </si>
  <si>
    <t>KE-NAK-2008-26601</t>
  </si>
  <si>
    <t>David Mathu</t>
  </si>
  <si>
    <t>3724481</t>
  </si>
  <si>
    <t>+254720024270</t>
  </si>
  <si>
    <t>727793842</t>
  </si>
  <si>
    <t>720024270</t>
  </si>
  <si>
    <t>Buruburu</t>
  </si>
  <si>
    <t>KE-NAK-2011-26609</t>
  </si>
  <si>
    <t>Kotut Magdaleine</t>
  </si>
  <si>
    <t>20247855</t>
  </si>
  <si>
    <t>254721336399</t>
  </si>
  <si>
    <t>254799015311</t>
  </si>
  <si>
    <t>KE-NAK-2101-28677</t>
  </si>
  <si>
    <t>Kimotho Mututho Kahuni</t>
  </si>
  <si>
    <t>11114850</t>
  </si>
  <si>
    <t>254723913528</t>
  </si>
  <si>
    <t>254721116431</t>
  </si>
  <si>
    <t>Olive lnn</t>
  </si>
  <si>
    <t>Mecy njeri</t>
  </si>
  <si>
    <t>KE-NYE-1802-27917</t>
  </si>
  <si>
    <t>Kibuka Anthony</t>
  </si>
  <si>
    <t>729361982</t>
  </si>
  <si>
    <t>Bagamoyo</t>
  </si>
  <si>
    <t>KE-NYE-1905-25058</t>
  </si>
  <si>
    <t>Mwangi James William</t>
  </si>
  <si>
    <t>254724885115</t>
  </si>
  <si>
    <t>KE-EMB-1801-23465</t>
  </si>
  <si>
    <t>Njiru Kanana Mary</t>
  </si>
  <si>
    <t>710486669</t>
  </si>
  <si>
    <t>724876675</t>
  </si>
  <si>
    <t>Simon Kamau</t>
  </si>
  <si>
    <t>718265838</t>
  </si>
  <si>
    <t>KE-EMB-1708-23448</t>
  </si>
  <si>
    <t>5th July,2017</t>
  </si>
  <si>
    <t>Ndwiga Daniel</t>
  </si>
  <si>
    <t>712322502</t>
  </si>
  <si>
    <t>7123871904</t>
  </si>
  <si>
    <t>KE-EMB-1711-23466</t>
  </si>
  <si>
    <t>11th August,2017</t>
  </si>
  <si>
    <t>Nyaga Njeri Hellen</t>
  </si>
  <si>
    <t>727555753</t>
  </si>
  <si>
    <t>713229165</t>
  </si>
  <si>
    <t>KE-EMB-1902-26856</t>
  </si>
  <si>
    <t>Mwaniki Wanjugu Lucy</t>
  </si>
  <si>
    <t>721653815</t>
  </si>
  <si>
    <t>Mbiruri</t>
  </si>
  <si>
    <t>KE-NYE-1810-21868</t>
  </si>
  <si>
    <t>Gateru Lucy Ngima</t>
  </si>
  <si>
    <t>716292092</t>
  </si>
  <si>
    <t>Simon Kuira</t>
  </si>
  <si>
    <t>703796534</t>
  </si>
  <si>
    <t>KE-EMB-1902-26116</t>
  </si>
  <si>
    <t>31st December,2018</t>
  </si>
  <si>
    <t>Mutethia Dionisio Nyaga</t>
  </si>
  <si>
    <t>0723556556</t>
  </si>
  <si>
    <t>712781847</t>
  </si>
  <si>
    <t>Gicherorã®</t>
  </si>
  <si>
    <t>KE-NYE-1907-27452</t>
  </si>
  <si>
    <t>Mucheke Salome Wairimu</t>
  </si>
  <si>
    <t>11128502</t>
  </si>
  <si>
    <t>0725666599</t>
  </si>
  <si>
    <t>723923494</t>
  </si>
  <si>
    <t>KE-NYE-1907-27451</t>
  </si>
  <si>
    <t>Wachira Andrew Kibe</t>
  </si>
  <si>
    <t>1389719</t>
  </si>
  <si>
    <t>0721659030</t>
  </si>
  <si>
    <t>722570414</t>
  </si>
  <si>
    <t>KE-NYE-1907-27453</t>
  </si>
  <si>
    <t>16th July,2019</t>
  </si>
  <si>
    <t>Wachira Christina Gacambi</t>
  </si>
  <si>
    <t>5559062</t>
  </si>
  <si>
    <t>0721638300</t>
  </si>
  <si>
    <t>720139389</t>
  </si>
  <si>
    <t>KE-NYE-1907-27454</t>
  </si>
  <si>
    <t>Kibera Haron Waruiru</t>
  </si>
  <si>
    <t>14688913</t>
  </si>
  <si>
    <t>0713311435</t>
  </si>
  <si>
    <t>737715245</t>
  </si>
  <si>
    <t>KE-NYE-1907-27455</t>
  </si>
  <si>
    <t>Waruiru Florence Wanjiku</t>
  </si>
  <si>
    <t>1835102</t>
  </si>
  <si>
    <t>0723007387</t>
  </si>
  <si>
    <t>KE-EMB-1901-26097</t>
  </si>
  <si>
    <t>Mbogori Athanas Githenji</t>
  </si>
  <si>
    <t>4244191</t>
  </si>
  <si>
    <t>720243772</t>
  </si>
  <si>
    <t>712322570</t>
  </si>
  <si>
    <t>Ngida</t>
  </si>
  <si>
    <t>Gikirima</t>
  </si>
  <si>
    <t>KE-NYE-1905-26118</t>
  </si>
  <si>
    <t>Karani Michael Kangara</t>
  </si>
  <si>
    <t>13536146</t>
  </si>
  <si>
    <t>254715072982</t>
  </si>
  <si>
    <t>Kiawaiguru</t>
  </si>
  <si>
    <t>KE-NYE-1909-27079</t>
  </si>
  <si>
    <t>Ndugu Maina Eunice Njeri</t>
  </si>
  <si>
    <t>3506971</t>
  </si>
  <si>
    <t>254722790474</t>
  </si>
  <si>
    <t>Mukurweiini</t>
  </si>
  <si>
    <t>Matira-Ini</t>
  </si>
  <si>
    <t>KE-NYE-1909-27080</t>
  </si>
  <si>
    <t>Macharia Anthony Wachira</t>
  </si>
  <si>
    <t>23505105</t>
  </si>
  <si>
    <t>254720282343</t>
  </si>
  <si>
    <t>KE-NYE-1909-27082</t>
  </si>
  <si>
    <t>Mwangi Pauline Wangui</t>
  </si>
  <si>
    <t>2222222</t>
  </si>
  <si>
    <t>254725363697</t>
  </si>
  <si>
    <t>KE-NYE-1909-27077</t>
  </si>
  <si>
    <t>Githinji Sarah Wanja</t>
  </si>
  <si>
    <t>7821348</t>
  </si>
  <si>
    <t>254720696839</t>
  </si>
  <si>
    <t>Mbarã® Ya Mugo</t>
  </si>
  <si>
    <t>KE-NYE-1902-26115</t>
  </si>
  <si>
    <t>Murathe Joseph Ngari</t>
  </si>
  <si>
    <t>712568341</t>
  </si>
  <si>
    <t>721674291</t>
  </si>
  <si>
    <t>Gathurungai</t>
  </si>
  <si>
    <t>KE-LAI-1902-26114</t>
  </si>
  <si>
    <t>Mumero John Mathai</t>
  </si>
  <si>
    <t>7863830</t>
  </si>
  <si>
    <t>722444334</t>
  </si>
  <si>
    <t>721274983</t>
  </si>
  <si>
    <t>KE-NYA-1901-26096</t>
  </si>
  <si>
    <t>Gateru Margret Wangechi</t>
  </si>
  <si>
    <t>6051654</t>
  </si>
  <si>
    <t>722832003</t>
  </si>
  <si>
    <t>733977580</t>
  </si>
  <si>
    <t>KE-NYE-1909-27081</t>
  </si>
  <si>
    <t>Kariuki Samuel Waiguru</t>
  </si>
  <si>
    <t>11287756</t>
  </si>
  <si>
    <t>723168669</t>
  </si>
  <si>
    <t>720322649</t>
  </si>
  <si>
    <t>KE-LAI-1903-26117</t>
  </si>
  <si>
    <t>Kariuki Sebastian Kamau</t>
  </si>
  <si>
    <t>1864191</t>
  </si>
  <si>
    <t>0720838602</t>
  </si>
  <si>
    <t>721764756</t>
  </si>
  <si>
    <t>KE-NYE-1901-26098</t>
  </si>
  <si>
    <t>Muhia Duncan Njuguna</t>
  </si>
  <si>
    <t>20663970</t>
  </si>
  <si>
    <t>720872827</t>
  </si>
  <si>
    <t>723994474</t>
  </si>
  <si>
    <t>KE-NYE-1909-27078</t>
  </si>
  <si>
    <t>Muhoro Isabella Mumbi</t>
  </si>
  <si>
    <t>1219098</t>
  </si>
  <si>
    <t>254718980346</t>
  </si>
  <si>
    <t>KE-NYE-1909-27076</t>
  </si>
  <si>
    <t>Wanyeki Eustus Karing'U</t>
  </si>
  <si>
    <t>3370473</t>
  </si>
  <si>
    <t>0723059735</t>
  </si>
  <si>
    <t>723628890</t>
  </si>
  <si>
    <t>KE-MUR-1905-25752</t>
  </si>
  <si>
    <t>Njoroge Anthony</t>
  </si>
  <si>
    <t>11880065</t>
  </si>
  <si>
    <t>254722856270</t>
  </si>
  <si>
    <t>Kenyatta Farm</t>
  </si>
  <si>
    <t>Simon Mbocua</t>
  </si>
  <si>
    <t>726764743</t>
  </si>
  <si>
    <t>KE-KIA-1907-27639</t>
  </si>
  <si>
    <t>Gachiengo Dancan</t>
  </si>
  <si>
    <t>254721751600</t>
  </si>
  <si>
    <t>Raibai</t>
  </si>
  <si>
    <t>7267647443</t>
  </si>
  <si>
    <t>KE-KIA-1906-25751</t>
  </si>
  <si>
    <t>Muigai Joseph Muhia</t>
  </si>
  <si>
    <t>254713482378</t>
  </si>
  <si>
    <t>KE-NAK-1811-027749</t>
  </si>
  <si>
    <t>Kungu Julia</t>
  </si>
  <si>
    <t>7171766</t>
  </si>
  <si>
    <t>727130714</t>
  </si>
  <si>
    <t>Eden</t>
  </si>
  <si>
    <t>Simon Musali</t>
  </si>
  <si>
    <t>KE-KIS-1810-27748</t>
  </si>
  <si>
    <t>Onyango Tobias</t>
  </si>
  <si>
    <t>12593541</t>
  </si>
  <si>
    <t>0724606479</t>
  </si>
  <si>
    <t>721681015</t>
  </si>
  <si>
    <t>Kanyamega</t>
  </si>
  <si>
    <t>Wasiema</t>
  </si>
  <si>
    <t>KE-KIA-1904-027760</t>
  </si>
  <si>
    <t>Gichara Anne Wambui</t>
  </si>
  <si>
    <t>353054</t>
  </si>
  <si>
    <t>254706746889</t>
  </si>
  <si>
    <t>KE-KIA-1904-027761</t>
  </si>
  <si>
    <t>Njeri Mary</t>
  </si>
  <si>
    <t>28570206</t>
  </si>
  <si>
    <t>720281955</t>
  </si>
  <si>
    <t>KE-KIA-1904-027762</t>
  </si>
  <si>
    <t>Wambui Mary</t>
  </si>
  <si>
    <t>5208852</t>
  </si>
  <si>
    <t>0722223677</t>
  </si>
  <si>
    <t>Galaliga</t>
  </si>
  <si>
    <t>KE-KIA-1904-28722</t>
  </si>
  <si>
    <t>5th April,2019</t>
  </si>
  <si>
    <t>Isige June</t>
  </si>
  <si>
    <t>22816865</t>
  </si>
  <si>
    <t>0780338894</t>
  </si>
  <si>
    <t>Mirimaini</t>
  </si>
  <si>
    <t>KE-NAK-1904-0</t>
  </si>
  <si>
    <t>Orora Gerrad Nyakundi</t>
  </si>
  <si>
    <t>21950605</t>
  </si>
  <si>
    <t>0713502403</t>
  </si>
  <si>
    <t>Baruku</t>
  </si>
  <si>
    <t>KE-NAI-1904-027766</t>
  </si>
  <si>
    <t>Njoroge Lucy Njeri</t>
  </si>
  <si>
    <t>6712912</t>
  </si>
  <si>
    <t>0797650459</t>
  </si>
  <si>
    <t>Starehe</t>
  </si>
  <si>
    <t>Pangani</t>
  </si>
  <si>
    <t>KE-KIA-1903-027752</t>
  </si>
  <si>
    <t>26th March,2019</t>
  </si>
  <si>
    <t>Boro George Owen</t>
  </si>
  <si>
    <t>6712609</t>
  </si>
  <si>
    <t>254721816608</t>
  </si>
  <si>
    <t>KE-KIA-1903-027753</t>
  </si>
  <si>
    <t>Njenga Peter Kinyanjui</t>
  </si>
  <si>
    <t>11390424</t>
  </si>
  <si>
    <t>254723772044</t>
  </si>
  <si>
    <t>Gachirichiri</t>
  </si>
  <si>
    <t>KE-KIA-1903-0</t>
  </si>
  <si>
    <t>Lukio Firanjah Makaya</t>
  </si>
  <si>
    <t>254720771509</t>
  </si>
  <si>
    <t>Golden Palm</t>
  </si>
  <si>
    <t>KE-MAC-1903-027750</t>
  </si>
  <si>
    <t>0713164900</t>
  </si>
  <si>
    <t>706602149</t>
  </si>
  <si>
    <t>KE-KAJ-1903-027751</t>
  </si>
  <si>
    <t>Brydges Centre</t>
  </si>
  <si>
    <t>27775784</t>
  </si>
  <si>
    <t>712236133</t>
  </si>
  <si>
    <t>KE-KIA-1903-027755</t>
  </si>
  <si>
    <t>Wanjiku Cecilia</t>
  </si>
  <si>
    <t>11143805</t>
  </si>
  <si>
    <t>0720591016</t>
  </si>
  <si>
    <t>706021536</t>
  </si>
  <si>
    <t>KE-KIA-1903-027756</t>
  </si>
  <si>
    <t>Karanja Lawrence Ndung'U</t>
  </si>
  <si>
    <t>7279979</t>
  </si>
  <si>
    <t>0722211700</t>
  </si>
  <si>
    <t>Mai-I-Hii</t>
  </si>
  <si>
    <t>KE-KIA-1903-027757</t>
  </si>
  <si>
    <t>Kamau Joseph Kimani</t>
  </si>
  <si>
    <t>5192601</t>
  </si>
  <si>
    <t>254721553458</t>
  </si>
  <si>
    <t>KE-KIA-1903-027758</t>
  </si>
  <si>
    <t>Wanjiru Cecilia</t>
  </si>
  <si>
    <t>4918397</t>
  </si>
  <si>
    <t>0723134525</t>
  </si>
  <si>
    <t>Ngindure</t>
  </si>
  <si>
    <t>KE-KIA-1903-027759</t>
  </si>
  <si>
    <t>Kiraka Joseph Memia</t>
  </si>
  <si>
    <t>524829</t>
  </si>
  <si>
    <t>0714709579</t>
  </si>
  <si>
    <t>KE-KIA-1908-27189</t>
  </si>
  <si>
    <t>Godfrey Gatuati</t>
  </si>
  <si>
    <t>720354449</t>
  </si>
  <si>
    <t>KE-EMB-1909-27192</t>
  </si>
  <si>
    <t>Kibui Mergery Njura</t>
  </si>
  <si>
    <t>11211006</t>
  </si>
  <si>
    <t>0720898873</t>
  </si>
  <si>
    <t>KE-EMB-1907-27184</t>
  </si>
  <si>
    <t>Norman Nguu</t>
  </si>
  <si>
    <t>0723058752</t>
  </si>
  <si>
    <t>KE-EMB-1907-27185</t>
  </si>
  <si>
    <t>9th June,2019</t>
  </si>
  <si>
    <t>Ernest Fundi</t>
  </si>
  <si>
    <t>711677204</t>
  </si>
  <si>
    <t>KE-MER-1907-27186</t>
  </si>
  <si>
    <t>Florance Kaluyo</t>
  </si>
  <si>
    <t>12616497</t>
  </si>
  <si>
    <t>721765716</t>
  </si>
  <si>
    <t>KE-KIA-1911-27199</t>
  </si>
  <si>
    <t>Muturi Peter Gachie</t>
  </si>
  <si>
    <t>4854130</t>
  </si>
  <si>
    <t>721990306</t>
  </si>
  <si>
    <t>KE-KAK-1810-27900</t>
  </si>
  <si>
    <t>Mmbehi Priscillah Mwanuli</t>
  </si>
  <si>
    <t>5448079</t>
  </si>
  <si>
    <t>702949336</t>
  </si>
  <si>
    <t>791958548</t>
  </si>
  <si>
    <t>Buhungu</t>
  </si>
  <si>
    <t>KE-BUN-1810-027745</t>
  </si>
  <si>
    <t>Bwami Titus</t>
  </si>
  <si>
    <t>715270074</t>
  </si>
  <si>
    <t>729412171</t>
  </si>
  <si>
    <t>KE-BUN-1810-27746</t>
  </si>
  <si>
    <t>Audreyrhoda Wanaswa Mulongo</t>
  </si>
  <si>
    <t>702400251</t>
  </si>
  <si>
    <t>725907171</t>
  </si>
  <si>
    <t>Miendo</t>
  </si>
  <si>
    <t>Lutaso</t>
  </si>
  <si>
    <t>KE-BUN-1810-027747</t>
  </si>
  <si>
    <t>Kavogoyi Violet</t>
  </si>
  <si>
    <t>20649112</t>
  </si>
  <si>
    <t>0702686311</t>
  </si>
  <si>
    <t>781088549</t>
  </si>
  <si>
    <t>Chetambe</t>
  </si>
  <si>
    <t>Ndumbu</t>
  </si>
  <si>
    <t>KE-KIA-1907-27182</t>
  </si>
  <si>
    <t>Leonard Wainaina</t>
  </si>
  <si>
    <t>254702926282</t>
  </si>
  <si>
    <t>KE-NAI-1907-27763</t>
  </si>
  <si>
    <t>Cohen Yaron</t>
  </si>
  <si>
    <t>254715511164</t>
  </si>
  <si>
    <t>KE-KAJ-1907-27183</t>
  </si>
  <si>
    <t>Isabella Njoroge</t>
  </si>
  <si>
    <t>259165</t>
  </si>
  <si>
    <t>0723799397</t>
  </si>
  <si>
    <t>Ololua</t>
  </si>
  <si>
    <t>KE-EMB-1906-27180</t>
  </si>
  <si>
    <t>Christopher Njeru</t>
  </si>
  <si>
    <t>23635810</t>
  </si>
  <si>
    <t>254726436595</t>
  </si>
  <si>
    <t>KE-KIA-1910-27193</t>
  </si>
  <si>
    <t>Kihara Peter</t>
  </si>
  <si>
    <t>5465798</t>
  </si>
  <si>
    <t>0720770748</t>
  </si>
  <si>
    <t>KE-KIA-2001-28651</t>
  </si>
  <si>
    <t>29th January,2020</t>
  </si>
  <si>
    <t>Kibia Ann</t>
  </si>
  <si>
    <t>20338467</t>
  </si>
  <si>
    <t>723692155</t>
  </si>
  <si>
    <t>720434087</t>
  </si>
  <si>
    <t>Jomoko</t>
  </si>
  <si>
    <t>KE-NYE-1802-20793</t>
  </si>
  <si>
    <t>3rd July,2017</t>
  </si>
  <si>
    <t>Ndirangu Ferishina Warigia</t>
  </si>
  <si>
    <t>9088600</t>
  </si>
  <si>
    <t>721267894</t>
  </si>
  <si>
    <t>710642386</t>
  </si>
  <si>
    <t>Dugamano</t>
  </si>
  <si>
    <t>723857609</t>
  </si>
  <si>
    <t>KE-UAS-1912-28726</t>
  </si>
  <si>
    <t>Limo Simion</t>
  </si>
  <si>
    <t>254722893818</t>
  </si>
  <si>
    <t>Simon Saina</t>
  </si>
  <si>
    <t>713657186</t>
  </si>
  <si>
    <t>KE-MUR-1810-24911</t>
  </si>
  <si>
    <t>Mungai Daniel Kuria</t>
  </si>
  <si>
    <t>725598439</t>
  </si>
  <si>
    <t>Githama</t>
  </si>
  <si>
    <t>Sospeter maina</t>
  </si>
  <si>
    <t>KE-EMB-1908-25405</t>
  </si>
  <si>
    <t>7th July,2019</t>
  </si>
  <si>
    <t>Njagi Grace Watare</t>
  </si>
  <si>
    <t>722816371</t>
  </si>
  <si>
    <t>KE-EMB-1811-26890</t>
  </si>
  <si>
    <t>Njiru Njoki Irene</t>
  </si>
  <si>
    <t>702552726</t>
  </si>
  <si>
    <t>Gaikiro</t>
  </si>
  <si>
    <t>KE-MUR-1906-27173</t>
  </si>
  <si>
    <t>Njoroge Mungai</t>
  </si>
  <si>
    <t>9197754</t>
  </si>
  <si>
    <t>254724585632</t>
  </si>
  <si>
    <t>KE-EMB-1805-27918</t>
  </si>
  <si>
    <t>Njururi Njuki Robert</t>
  </si>
  <si>
    <t>20236128</t>
  </si>
  <si>
    <t>727268756</t>
  </si>
  <si>
    <t>707620149</t>
  </si>
  <si>
    <t>715796632</t>
  </si>
  <si>
    <t>Mbuvori</t>
  </si>
  <si>
    <t>Kiaweru</t>
  </si>
  <si>
    <t>KE-EMB-1812-21493</t>
  </si>
  <si>
    <t>Alex Mukundi Godfrey</t>
  </si>
  <si>
    <t>725978802</t>
  </si>
  <si>
    <t>Buvori</t>
  </si>
  <si>
    <t>Kiungu</t>
  </si>
  <si>
    <t>KE-EMB-1812-21496</t>
  </si>
  <si>
    <t>Njeru Kiriri Matthew</t>
  </si>
  <si>
    <t>728232751</t>
  </si>
  <si>
    <t>Kagari North</t>
  </si>
  <si>
    <t>KE-MUR-1810-26886</t>
  </si>
  <si>
    <t>Thuku Gikingo Onesmus</t>
  </si>
  <si>
    <t>722628389</t>
  </si>
  <si>
    <t>722942830</t>
  </si>
  <si>
    <t>Gaitwa</t>
  </si>
  <si>
    <t>KE-MUR-1811-26887</t>
  </si>
  <si>
    <t>Rwanderi Kinyua David</t>
  </si>
  <si>
    <t>16132462</t>
  </si>
  <si>
    <t>0725376754</t>
  </si>
  <si>
    <t>726311346</t>
  </si>
  <si>
    <t>Gikaragu</t>
  </si>
  <si>
    <t>Eastern bioteck</t>
  </si>
  <si>
    <t>KE-KIR-1907-27147</t>
  </si>
  <si>
    <t>Njagi Gitari Simon</t>
  </si>
  <si>
    <t>0722506934</t>
  </si>
  <si>
    <t>722910122</t>
  </si>
  <si>
    <t>Njukini</t>
  </si>
  <si>
    <t>KE-EMB-1806-21495</t>
  </si>
  <si>
    <t>Njeru Nganga</t>
  </si>
  <si>
    <t>3515626</t>
  </si>
  <si>
    <t>724526110</t>
  </si>
  <si>
    <t>727493077</t>
  </si>
  <si>
    <t>Kithuguriri</t>
  </si>
  <si>
    <t>KE-MUR-1810-26888</t>
  </si>
  <si>
    <t>Gachau Njeri Susan</t>
  </si>
  <si>
    <t>722683080</t>
  </si>
  <si>
    <t>KE-EMB-1803-21497</t>
  </si>
  <si>
    <t>28th March,2018</t>
  </si>
  <si>
    <t>Ndogo Annmercy</t>
  </si>
  <si>
    <t>1003154</t>
  </si>
  <si>
    <t>723916731</t>
  </si>
  <si>
    <t>Matiru</t>
  </si>
  <si>
    <t>KE-KER-1711-25286</t>
  </si>
  <si>
    <t>Cheruiyot Ruth Chepkoech</t>
  </si>
  <si>
    <t>9726701</t>
  </si>
  <si>
    <t>0757222797</t>
  </si>
  <si>
    <t>Stanley Mutai</t>
  </si>
  <si>
    <t>726798608</t>
  </si>
  <si>
    <t>KE-KER-1803-25285</t>
  </si>
  <si>
    <t>Koskei Dinah</t>
  </si>
  <si>
    <t>5235203</t>
  </si>
  <si>
    <t>728770421</t>
  </si>
  <si>
    <t>KE-KER-1803-25282</t>
  </si>
  <si>
    <t>23rd September,2017</t>
  </si>
  <si>
    <t>Milgo Salina</t>
  </si>
  <si>
    <t>2077718</t>
  </si>
  <si>
    <t>740946958</t>
  </si>
  <si>
    <t>KE-KER-1907-24862</t>
  </si>
  <si>
    <t>28th July,2019</t>
  </si>
  <si>
    <t>Caroline Chebet</t>
  </si>
  <si>
    <t>28922028</t>
  </si>
  <si>
    <t>254796243469</t>
  </si>
  <si>
    <t>KE-KER-1908-24864</t>
  </si>
  <si>
    <t>Mutai Esther Chepkurui</t>
  </si>
  <si>
    <t>20986545</t>
  </si>
  <si>
    <t>0714655598</t>
  </si>
  <si>
    <t>KE-KER-1805-25283</t>
  </si>
  <si>
    <t>Marindany Mary</t>
  </si>
  <si>
    <t>4752286</t>
  </si>
  <si>
    <t>713790329</t>
  </si>
  <si>
    <t>KE-KIA-1903-27570</t>
  </si>
  <si>
    <t>Kihungu Jeremiah Njenga</t>
  </si>
  <si>
    <t>22058395</t>
  </si>
  <si>
    <t>727246149</t>
  </si>
  <si>
    <t>710322789</t>
  </si>
  <si>
    <t>Mirithu</t>
  </si>
  <si>
    <t>Stephen  Kinyua Kimani</t>
  </si>
  <si>
    <t>729179001</t>
  </si>
  <si>
    <t>KE-NAK-1908-27657</t>
  </si>
  <si>
    <t>12th June,2019</t>
  </si>
  <si>
    <t>Wesley Kirui</t>
  </si>
  <si>
    <t>23495395</t>
  </si>
  <si>
    <t>254706670276</t>
  </si>
  <si>
    <t>Tinet</t>
  </si>
  <si>
    <t>Sangawet</t>
  </si>
  <si>
    <t>KE-NAK-1811-26049</t>
  </si>
  <si>
    <t>Kimeto Bernard K</t>
  </si>
  <si>
    <t>0727597748</t>
  </si>
  <si>
    <t>KE-NAK-1904-27405</t>
  </si>
  <si>
    <t>Emmy Chemutai</t>
  </si>
  <si>
    <t>23820302</t>
  </si>
  <si>
    <t>714925668</t>
  </si>
  <si>
    <t>714503538</t>
  </si>
  <si>
    <t>KE-LAI-2005-27260</t>
  </si>
  <si>
    <t>13th January,2020</t>
  </si>
  <si>
    <t>Gitonga James Maina</t>
  </si>
  <si>
    <t>254726820467</t>
  </si>
  <si>
    <t>Lamuria</t>
  </si>
  <si>
    <t>Metha.miatuini</t>
  </si>
  <si>
    <t>KE-LAI-2103-27091</t>
  </si>
  <si>
    <t>24th July,2020</t>
  </si>
  <si>
    <t>Kiarie James Njoroge</t>
  </si>
  <si>
    <t>711261734</t>
  </si>
  <si>
    <t>254711261734</t>
  </si>
  <si>
    <t>254792516254</t>
  </si>
  <si>
    <t>ngobit</t>
  </si>
  <si>
    <t>wiyumiririeB</t>
  </si>
  <si>
    <t>KE-LAI-2007-27257</t>
  </si>
  <si>
    <t>Wanjoya Geoffrey Waigwa</t>
  </si>
  <si>
    <t>254722923496</t>
  </si>
  <si>
    <t>254700132361</t>
  </si>
  <si>
    <t>KE-LAI-2109-27351</t>
  </si>
  <si>
    <t>10th August,2021</t>
  </si>
  <si>
    <t>Agnes Mathenge Nyambura</t>
  </si>
  <si>
    <t>254728074054</t>
  </si>
  <si>
    <t>Metha</t>
  </si>
  <si>
    <t>KE-LAI-2109-27355</t>
  </si>
  <si>
    <t>Warugongo Wangeci Mary</t>
  </si>
  <si>
    <t>254714873504</t>
  </si>
  <si>
    <t>254713060402</t>
  </si>
  <si>
    <t>Gobit</t>
  </si>
  <si>
    <t>Central dam</t>
  </si>
  <si>
    <t>KE-LAI-2109-27354</t>
  </si>
  <si>
    <t>Shadrack Njocora Karuri</t>
  </si>
  <si>
    <t>254720420040</t>
  </si>
  <si>
    <t>254727440021</t>
  </si>
  <si>
    <t>KE-LAI-2109-27353</t>
  </si>
  <si>
    <t>Rahab Wangechi</t>
  </si>
  <si>
    <t>254720415649</t>
  </si>
  <si>
    <t>254726233638</t>
  </si>
  <si>
    <t>Mathu</t>
  </si>
  <si>
    <t>KE-LAI-2109-27352</t>
  </si>
  <si>
    <t>Joseph Dunatoh Mwaniki</t>
  </si>
  <si>
    <t>254723574773</t>
  </si>
  <si>
    <t>KE-NAK-1908-27656</t>
  </si>
  <si>
    <t>Emily Rono</t>
  </si>
  <si>
    <t>20656030</t>
  </si>
  <si>
    <t>254711314713</t>
  </si>
  <si>
    <t>Etare</t>
  </si>
  <si>
    <t>Chepkoprot</t>
  </si>
  <si>
    <t>KE-NAK-1908-27661</t>
  </si>
  <si>
    <t>Chelangat Barno Mary</t>
  </si>
  <si>
    <t>2365318</t>
  </si>
  <si>
    <t>254701428285</t>
  </si>
  <si>
    <t>KE-NAK-1908-27660</t>
  </si>
  <si>
    <t>Charles Korir</t>
  </si>
  <si>
    <t>2580163</t>
  </si>
  <si>
    <t>254720604783</t>
  </si>
  <si>
    <t>Tirigoi</t>
  </si>
  <si>
    <t>KE-NAK-1908-27658</t>
  </si>
  <si>
    <t>Livingstone Tesot</t>
  </si>
  <si>
    <t>21652928</t>
  </si>
  <si>
    <t>254758986208</t>
  </si>
  <si>
    <t>Kabongoi</t>
  </si>
  <si>
    <t>KE-UAS-1901-24875</t>
  </si>
  <si>
    <t>Mosbei Dismas Kimutai</t>
  </si>
  <si>
    <t>716388528</t>
  </si>
  <si>
    <t>Chepkoil</t>
  </si>
  <si>
    <t>KE-BUN-1901-24873</t>
  </si>
  <si>
    <t>Simiyu Stella</t>
  </si>
  <si>
    <t>0722446124</t>
  </si>
  <si>
    <t>Tabani</t>
  </si>
  <si>
    <t>KE-NAK-1906-27654</t>
  </si>
  <si>
    <t>Jacinta Muthoni Kareithi</t>
  </si>
  <si>
    <t>2169425</t>
  </si>
  <si>
    <t>254720372453</t>
  </si>
  <si>
    <t>Jacaranda</t>
  </si>
  <si>
    <t>KE-NAK-1906-27653</t>
  </si>
  <si>
    <t>John Ngige</t>
  </si>
  <si>
    <t>2590134</t>
  </si>
  <si>
    <t>254720380456</t>
  </si>
  <si>
    <t>KE-BAR-1805-21613</t>
  </si>
  <si>
    <t>Kipruto Sarah</t>
  </si>
  <si>
    <t>20080435</t>
  </si>
  <si>
    <t>28396707</t>
  </si>
  <si>
    <t>728396707</t>
  </si>
  <si>
    <t>722310142</t>
  </si>
  <si>
    <t>7270022750</t>
  </si>
  <si>
    <t>KE-LAI-1808-27924</t>
  </si>
  <si>
    <t>Gatoro Hannah Nyambura</t>
  </si>
  <si>
    <t>24865574</t>
  </si>
  <si>
    <t>710889385</t>
  </si>
  <si>
    <t>725855873</t>
  </si>
  <si>
    <t>Suguroi 1</t>
  </si>
  <si>
    <t>KE-KIR-1903-26862</t>
  </si>
  <si>
    <t>Mureithi Kabutu Simon</t>
  </si>
  <si>
    <t>3403425</t>
  </si>
  <si>
    <t>254727211745</t>
  </si>
  <si>
    <t>KE-NAK-1910-27401</t>
  </si>
  <si>
    <t>Njuguna Karanja</t>
  </si>
  <si>
    <t>4268123</t>
  </si>
  <si>
    <t>+254724528912</t>
  </si>
  <si>
    <t>+254727002750</t>
  </si>
  <si>
    <t>KE-TAI-1605-16210</t>
  </si>
  <si>
    <t>Hannington K Kililo</t>
  </si>
  <si>
    <t>5374207</t>
  </si>
  <si>
    <t>715606242</t>
  </si>
  <si>
    <t>KE-KIA-1612-14461</t>
  </si>
  <si>
    <t>George Njuruba Mukura</t>
  </si>
  <si>
    <t>5197080</t>
  </si>
  <si>
    <t>711208888</t>
  </si>
  <si>
    <t>716576998</t>
  </si>
  <si>
    <t>Mugumuini</t>
  </si>
  <si>
    <t>724338563</t>
  </si>
  <si>
    <t>KE-KIA-1512-14612</t>
  </si>
  <si>
    <t>10th December,2015</t>
  </si>
  <si>
    <t>Jacob Njuguna Mugo</t>
  </si>
  <si>
    <t>726078391</t>
  </si>
  <si>
    <t>Karwigi</t>
  </si>
  <si>
    <t>KE-TAI-1908-25722</t>
  </si>
  <si>
    <t>Mwakishiki Mercy Sanguli</t>
  </si>
  <si>
    <t>10843691</t>
  </si>
  <si>
    <t>254723437699</t>
  </si>
  <si>
    <t>Kidaya Ngerenyi</t>
  </si>
  <si>
    <t>Solome</t>
  </si>
  <si>
    <t>KE-TAI-2111-29775</t>
  </si>
  <si>
    <t>13th October,2021</t>
  </si>
  <si>
    <t>17th November,2021</t>
  </si>
  <si>
    <t>Mwanyindo Wisdom Silas</t>
  </si>
  <si>
    <t>0755567</t>
  </si>
  <si>
    <t>254720970883</t>
  </si>
  <si>
    <t>254725648713</t>
  </si>
  <si>
    <t>Mghondinyi</t>
  </si>
  <si>
    <t>Stephen nyange</t>
  </si>
  <si>
    <t>KE-TAI-1610-17030</t>
  </si>
  <si>
    <t>Justus Julius Maganga Mwamburi</t>
  </si>
  <si>
    <t>4876399</t>
  </si>
  <si>
    <t>791211073</t>
  </si>
  <si>
    <t>Mlombo</t>
  </si>
  <si>
    <t>KE-TAI-1807-18461</t>
  </si>
  <si>
    <t>Mwimwa Patrick Mwaki</t>
  </si>
  <si>
    <t>2526484</t>
  </si>
  <si>
    <t>715607074</t>
  </si>
  <si>
    <t>KE-TAI-1806-18457</t>
  </si>
  <si>
    <t>Mwacharo Arnest Francis</t>
  </si>
  <si>
    <t>5327220</t>
  </si>
  <si>
    <t>727378441</t>
  </si>
  <si>
    <t>KE-TAI-1810-18460</t>
  </si>
  <si>
    <t>Ngerere Peter Mwamburi</t>
  </si>
  <si>
    <t>8905432</t>
  </si>
  <si>
    <t>727997663</t>
  </si>
  <si>
    <t>KE-TAI-1908-25721</t>
  </si>
  <si>
    <t>Mcharo Darius Mwashigadi</t>
  </si>
  <si>
    <t>5809635</t>
  </si>
  <si>
    <t>254722684747</t>
  </si>
  <si>
    <t>254710865305</t>
  </si>
  <si>
    <t>KE-TAI-1911-27001</t>
  </si>
  <si>
    <t>Kizongona Jenipher Shigare</t>
  </si>
  <si>
    <t>7658368</t>
  </si>
  <si>
    <t>715489252</t>
  </si>
  <si>
    <t>Kishamba</t>
  </si>
  <si>
    <t>254710865301</t>
  </si>
  <si>
    <t>KE-TAI-2006-25734</t>
  </si>
  <si>
    <t>Mwachala Michael Mwandwari</t>
  </si>
  <si>
    <t>25448144</t>
  </si>
  <si>
    <t>71787895</t>
  </si>
  <si>
    <t>Mngama</t>
  </si>
  <si>
    <t>KE-TAI-1707-17609</t>
  </si>
  <si>
    <t>Ginorah Sambo Ngali</t>
  </si>
  <si>
    <t>20332584</t>
  </si>
  <si>
    <t>729917825</t>
  </si>
  <si>
    <t>KE-TAI-1902-26001</t>
  </si>
  <si>
    <t>Kitoho Metrina Riziki</t>
  </si>
  <si>
    <t>10563542</t>
  </si>
  <si>
    <t>725286785</t>
  </si>
  <si>
    <t>Mwalemba</t>
  </si>
  <si>
    <t>KE-TAI-1810-26019</t>
  </si>
  <si>
    <t>Mwacharo Andrew Mwacharo</t>
  </si>
  <si>
    <t>7803213</t>
  </si>
  <si>
    <t>705416052</t>
  </si>
  <si>
    <t>KE-MER-1904-25696</t>
  </si>
  <si>
    <t>Muguna Joseph Muriungi</t>
  </si>
  <si>
    <t>14413675</t>
  </si>
  <si>
    <t>0720295011</t>
  </si>
  <si>
    <t>727088565</t>
  </si>
  <si>
    <t>Thaene</t>
  </si>
  <si>
    <t>KE-MER-1905-25703</t>
  </si>
  <si>
    <t>Ibutu Julius Kinyua</t>
  </si>
  <si>
    <t>3235944</t>
  </si>
  <si>
    <t>254719332055</t>
  </si>
  <si>
    <t>Murathakari</t>
  </si>
  <si>
    <t>Kathita</t>
  </si>
  <si>
    <t>KE-MER-1905-25704</t>
  </si>
  <si>
    <t>Gitonga Gitonga Elias</t>
  </si>
  <si>
    <t>167128</t>
  </si>
  <si>
    <t>254726435744</t>
  </si>
  <si>
    <t>Thuura</t>
  </si>
  <si>
    <t>KE-MER-1904-25697</t>
  </si>
  <si>
    <t>Marete Julius Kimathi</t>
  </si>
  <si>
    <t>13181190</t>
  </si>
  <si>
    <t>254721834418</t>
  </si>
  <si>
    <t>Igandene</t>
  </si>
  <si>
    <t>KE-MER-1904-25698</t>
  </si>
  <si>
    <t>M'Buuri Kirimi M'Buuri</t>
  </si>
  <si>
    <t>7715135</t>
  </si>
  <si>
    <t>254721606480</t>
  </si>
  <si>
    <t>KE-TAI-2104-25213</t>
  </si>
  <si>
    <t>Mwandoe Damaris</t>
  </si>
  <si>
    <t>0134567</t>
  </si>
  <si>
    <t>254726351332</t>
  </si>
  <si>
    <t>KE-MAC-1905-26727</t>
  </si>
  <si>
    <t>Kituu Pascalia Nduleve</t>
  </si>
  <si>
    <t>110738031</t>
  </si>
  <si>
    <t>707688609</t>
  </si>
  <si>
    <t>Kithendu</t>
  </si>
  <si>
    <t>KE-TAI-1902-15472</t>
  </si>
  <si>
    <t>Otange Vuy Hem</t>
  </si>
  <si>
    <t>12986354</t>
  </si>
  <si>
    <t>72156789</t>
  </si>
  <si>
    <t>721567890</t>
  </si>
  <si>
    <t>722123456</t>
  </si>
  <si>
    <t>Pose</t>
  </si>
  <si>
    <t>722456789</t>
  </si>
  <si>
    <t>KE-KER-1512-15998</t>
  </si>
  <si>
    <t>Trevor Jennings</t>
  </si>
  <si>
    <t>21198283</t>
  </si>
  <si>
    <t>700382259</t>
  </si>
  <si>
    <t>KE-TAI-1806-18458</t>
  </si>
  <si>
    <t>Mwashigadi Michael Mjomba</t>
  </si>
  <si>
    <t>504826</t>
  </si>
  <si>
    <t>71141184</t>
  </si>
  <si>
    <t>711411842</t>
  </si>
  <si>
    <t>Mwazambo</t>
  </si>
  <si>
    <t>KE-MER-1812-25988</t>
  </si>
  <si>
    <t>Muguna Mbuthu Martha</t>
  </si>
  <si>
    <t>2386232</t>
  </si>
  <si>
    <t>254718787206</t>
  </si>
  <si>
    <t>Kaungu</t>
  </si>
  <si>
    <t>KE-MER-1812-25989</t>
  </si>
  <si>
    <t>Muthamia Njeri Mariam</t>
  </si>
  <si>
    <t>8841861</t>
  </si>
  <si>
    <t>724566485</t>
  </si>
  <si>
    <t>Baitegetu</t>
  </si>
  <si>
    <t>KE-MER-1812-25990</t>
  </si>
  <si>
    <t>Kirimi Stella Kawira</t>
  </si>
  <si>
    <t>34153562</t>
  </si>
  <si>
    <t>254723986846</t>
  </si>
  <si>
    <t>KE-MER-1812-25985</t>
  </si>
  <si>
    <t>Mwenda Jackline Wamwea</t>
  </si>
  <si>
    <t>34373696</t>
  </si>
  <si>
    <t>254710888099</t>
  </si>
  <si>
    <t>Mbuthune</t>
  </si>
  <si>
    <t>KE-MER-1812-25986</t>
  </si>
  <si>
    <t>Edward Anapwi Mutuma</t>
  </si>
  <si>
    <t>7456217</t>
  </si>
  <si>
    <t>254728028019</t>
  </si>
  <si>
    <t>KE-MER-1812-25987</t>
  </si>
  <si>
    <t>Mwongera Mutuma Timothy</t>
  </si>
  <si>
    <t>22468323</t>
  </si>
  <si>
    <t>254712409800</t>
  </si>
  <si>
    <t>Kiburie</t>
  </si>
  <si>
    <t>KE-TAI-1810-18459</t>
  </si>
  <si>
    <t>25th January,2018</t>
  </si>
  <si>
    <t>Maghema Peter Mghana</t>
  </si>
  <si>
    <t>9032703</t>
  </si>
  <si>
    <t>722955320</t>
  </si>
  <si>
    <t>Ilole Mbale</t>
  </si>
  <si>
    <t>KE-TAI-1811-27904</t>
  </si>
  <si>
    <t>Glorit Elizabeth Wagechi</t>
  </si>
  <si>
    <t>2323567</t>
  </si>
  <si>
    <t>KE-TAI-2006-25731</t>
  </si>
  <si>
    <t>Stephen Mwagharo Kiringo</t>
  </si>
  <si>
    <t>1067885</t>
  </si>
  <si>
    <t>254723519460</t>
  </si>
  <si>
    <t>Ngambinyi</t>
  </si>
  <si>
    <t>KE-TAI-1710-18456</t>
  </si>
  <si>
    <t>Wakale Edward Edward</t>
  </si>
  <si>
    <t>718273939</t>
  </si>
  <si>
    <t>Mlughi</t>
  </si>
  <si>
    <t>Ivarenyi</t>
  </si>
  <si>
    <t>KE-TAI-1902-25998</t>
  </si>
  <si>
    <t>Mwasaghua Severini Tole</t>
  </si>
  <si>
    <t>7598639</t>
  </si>
  <si>
    <t>254728907569</t>
  </si>
  <si>
    <t>KE-KIT-1901-31026</t>
  </si>
  <si>
    <t>Musyoki Peter Mbathi</t>
  </si>
  <si>
    <t>7005894</t>
  </si>
  <si>
    <t>722682316</t>
  </si>
  <si>
    <t>714710980</t>
  </si>
  <si>
    <t>Kalivini</t>
  </si>
  <si>
    <t>KE-MAC-1901-25235</t>
  </si>
  <si>
    <t>Nzioka Patrick Mbawa</t>
  </si>
  <si>
    <t>10114047</t>
  </si>
  <si>
    <t>726102441</t>
  </si>
  <si>
    <t>712037115</t>
  </si>
  <si>
    <t>Kabaa</t>
  </si>
  <si>
    <t>KE-TAI-1812-26002</t>
  </si>
  <si>
    <t>Maghangha Wilfred Lombo</t>
  </si>
  <si>
    <t>9805625</t>
  </si>
  <si>
    <t>254702069562</t>
  </si>
  <si>
    <t>Kazamoyo</t>
  </si>
  <si>
    <t>KE-MAC-1901-25233</t>
  </si>
  <si>
    <t>Muasa Agatha Mbithi</t>
  </si>
  <si>
    <t>30457628</t>
  </si>
  <si>
    <t>0714320792</t>
  </si>
  <si>
    <t>721848632</t>
  </si>
  <si>
    <t>Kakungu</t>
  </si>
  <si>
    <t>KE-MAC-1901-25232</t>
  </si>
  <si>
    <t>Wambua Beatrice Kamene</t>
  </si>
  <si>
    <t>537132</t>
  </si>
  <si>
    <t>723911014</t>
  </si>
  <si>
    <t>725653263</t>
  </si>
  <si>
    <t>Kwayenga</t>
  </si>
  <si>
    <t>KE-MAC-1901-25230</t>
  </si>
  <si>
    <t>Muiu Robert Munyao</t>
  </si>
  <si>
    <t>9316854</t>
  </si>
  <si>
    <t>721537023</t>
  </si>
  <si>
    <t>751448455</t>
  </si>
  <si>
    <t>Uvaini</t>
  </si>
  <si>
    <t>KE-MAC-1805-25234</t>
  </si>
  <si>
    <t>Muthami Alex Mutuku</t>
  </si>
  <si>
    <t>700988</t>
  </si>
  <si>
    <t>711378754</t>
  </si>
  <si>
    <t>Mayuuni</t>
  </si>
  <si>
    <t>KE-MER-1812-25991</t>
  </si>
  <si>
    <t>Nkonge Njau John</t>
  </si>
  <si>
    <t>2516388</t>
  </si>
  <si>
    <t>710308182</t>
  </si>
  <si>
    <t>717649342</t>
  </si>
  <si>
    <t>KE-MER-1812-25992</t>
  </si>
  <si>
    <t>Karotimi Philis Nchugune</t>
  </si>
  <si>
    <t>2524533</t>
  </si>
  <si>
    <t>723164232</t>
  </si>
  <si>
    <t>KE-MER-1812-25993</t>
  </si>
  <si>
    <t>Mugwiria Douglas Gitonga</t>
  </si>
  <si>
    <t>23456787</t>
  </si>
  <si>
    <t>725103386</t>
  </si>
  <si>
    <t>729224451</t>
  </si>
  <si>
    <t>Kithithina</t>
  </si>
  <si>
    <t>Mutethia</t>
  </si>
  <si>
    <t>KE-TAI-2104-25214</t>
  </si>
  <si>
    <t>Noti William Mghanga</t>
  </si>
  <si>
    <t>254718001800</t>
  </si>
  <si>
    <t>254722262224</t>
  </si>
  <si>
    <t>Wongonyi</t>
  </si>
  <si>
    <t>Mwakilati</t>
  </si>
  <si>
    <t>KE-BUS-1603-15993</t>
  </si>
  <si>
    <t>Imelda Nabwire Itela</t>
  </si>
  <si>
    <t>3464475</t>
  </si>
  <si>
    <t>727888849</t>
  </si>
  <si>
    <t>Amukura Central</t>
  </si>
  <si>
    <t>Kuruk</t>
  </si>
  <si>
    <t>KE-MIG-1802-18226</t>
  </si>
  <si>
    <t>Dolly Rajuai</t>
  </si>
  <si>
    <t>1062238</t>
  </si>
  <si>
    <t>721256252</t>
  </si>
  <si>
    <t>Oyani</t>
  </si>
  <si>
    <t>712644859</t>
  </si>
  <si>
    <t>KE-NAN-1810-25882</t>
  </si>
  <si>
    <t>Christine Tuimur</t>
  </si>
  <si>
    <t>710463124</t>
  </si>
  <si>
    <t>Stephen Tesot</t>
  </si>
  <si>
    <t>KE-KIA-1807-19885</t>
  </si>
  <si>
    <t>Muringi Henry Gathiru</t>
  </si>
  <si>
    <t>3433537</t>
  </si>
  <si>
    <t>722608161</t>
  </si>
  <si>
    <t>715798089</t>
  </si>
  <si>
    <t>Kamuthai</t>
  </si>
  <si>
    <t>Stephens Mbugu Wanjau</t>
  </si>
  <si>
    <t>KE-NAI-2012-26928</t>
  </si>
  <si>
    <t>Njoki Gachia Mary</t>
  </si>
  <si>
    <t>254721674545</t>
  </si>
  <si>
    <t>254722616946</t>
  </si>
  <si>
    <t>Kingoris</t>
  </si>
  <si>
    <t>Susan</t>
  </si>
  <si>
    <t>KE-MAC-1610-16861</t>
  </si>
  <si>
    <t>Bernard Musyoka</t>
  </si>
  <si>
    <t>4653885</t>
  </si>
  <si>
    <t>729166513</t>
  </si>
  <si>
    <t>Kagundo</t>
  </si>
  <si>
    <t>Kanzi</t>
  </si>
  <si>
    <t>KE-KIA-1903-24740</t>
  </si>
  <si>
    <t>Njega Margret Muthoni</t>
  </si>
  <si>
    <t>724814874</t>
  </si>
  <si>
    <t>724814860</t>
  </si>
  <si>
    <t>Gitwamba</t>
  </si>
  <si>
    <t>Susan Njoki</t>
  </si>
  <si>
    <t>710889028</t>
  </si>
  <si>
    <t>KE-MUR-1802-27930</t>
  </si>
  <si>
    <t>Grace Maina</t>
  </si>
  <si>
    <t>720081381</t>
  </si>
  <si>
    <t>720081382</t>
  </si>
  <si>
    <t>KE-KIA-2003-28380</t>
  </si>
  <si>
    <t>Macharia Patrick</t>
  </si>
  <si>
    <t>23802818</t>
  </si>
  <si>
    <t>725683622</t>
  </si>
  <si>
    <t>KE-NAK-2001-28382</t>
  </si>
  <si>
    <t>Matoke Caleb</t>
  </si>
  <si>
    <t>1610430</t>
  </si>
  <si>
    <t>254727457900</t>
  </si>
  <si>
    <t>Temoyetta</t>
  </si>
  <si>
    <t>KE-KAJ-1812-27564</t>
  </si>
  <si>
    <t>Tonkei Jastus Koin</t>
  </si>
  <si>
    <t>3929276</t>
  </si>
  <si>
    <t>0722425676</t>
  </si>
  <si>
    <t>727982190</t>
  </si>
  <si>
    <t>Ilpolosat</t>
  </si>
  <si>
    <t>Konza</t>
  </si>
  <si>
    <t>KE-KIS-1707-23200</t>
  </si>
  <si>
    <t>Omia Rose</t>
  </si>
  <si>
    <t>22964698</t>
  </si>
  <si>
    <t>722536096</t>
  </si>
  <si>
    <t>Bondo Kachola</t>
  </si>
  <si>
    <t>Takamoto biogas</t>
  </si>
  <si>
    <t>KE-BOM-2105-26269</t>
  </si>
  <si>
    <t>Chebusit Samwel Kiprotich</t>
  </si>
  <si>
    <t>0462439</t>
  </si>
  <si>
    <t>+254729978660</t>
  </si>
  <si>
    <t>Moburo</t>
  </si>
  <si>
    <t>KE-MUR-1802-23226</t>
  </si>
  <si>
    <t>Stephen Ndolo</t>
  </si>
  <si>
    <t>Kanorero</t>
  </si>
  <si>
    <t>733689788</t>
  </si>
  <si>
    <t>KE-KAJ-1806-23216</t>
  </si>
  <si>
    <t>Gichuhi Samwel</t>
  </si>
  <si>
    <t>21146841</t>
  </si>
  <si>
    <t>721393512</t>
  </si>
  <si>
    <t>721862605</t>
  </si>
  <si>
    <t>KE-KIR-1812-23270</t>
  </si>
  <si>
    <t>Njuki Njuki Florah</t>
  </si>
  <si>
    <t>10161575</t>
  </si>
  <si>
    <t>722899562</t>
  </si>
  <si>
    <t>722292810</t>
  </si>
  <si>
    <t>KE-MAC-1811-024646</t>
  </si>
  <si>
    <t>Mwau Philis Mwongeli</t>
  </si>
  <si>
    <t>299773</t>
  </si>
  <si>
    <t>735968014</t>
  </si>
  <si>
    <t>Kyasila</t>
  </si>
  <si>
    <t>KE-KAJ-1811-024685</t>
  </si>
  <si>
    <t>Gichuki Antony Mwangi</t>
  </si>
  <si>
    <t>4830407</t>
  </si>
  <si>
    <t>722321232</t>
  </si>
  <si>
    <t>Embul Bul</t>
  </si>
  <si>
    <t>Kerarapon</t>
  </si>
  <si>
    <t>KE-NYE-1904-28096</t>
  </si>
  <si>
    <t>Mwangi Leonard Gathirua</t>
  </si>
  <si>
    <t>24097511</t>
  </si>
  <si>
    <t>723849981</t>
  </si>
  <si>
    <t>763849981</t>
  </si>
  <si>
    <t>Othaya South</t>
  </si>
  <si>
    <t>KE-NYE-1903-0</t>
  </si>
  <si>
    <t>Wanjugu Ann Naomi</t>
  </si>
  <si>
    <t>13491320</t>
  </si>
  <si>
    <t>724470240</t>
  </si>
  <si>
    <t>703429883</t>
  </si>
  <si>
    <t>KE-KIA-1904-28093</t>
  </si>
  <si>
    <t>Waweru Purity Wangari</t>
  </si>
  <si>
    <t>24098880</t>
  </si>
  <si>
    <t>254729501083</t>
  </si>
  <si>
    <t>Mbaruini</t>
  </si>
  <si>
    <t>KE-KIA-1904-27565</t>
  </si>
  <si>
    <t>Wandie Margaret Waithera</t>
  </si>
  <si>
    <t>725550307</t>
  </si>
  <si>
    <t>Kabae</t>
  </si>
  <si>
    <t>KE-KIA-1904-27571</t>
  </si>
  <si>
    <t>Kaguni David Kageni</t>
  </si>
  <si>
    <t>347727</t>
  </si>
  <si>
    <t>254704465515</t>
  </si>
  <si>
    <t>Kwamaiko</t>
  </si>
  <si>
    <t>KE-KAJ-1907-26710</t>
  </si>
  <si>
    <t>Sendema Lenku</t>
  </si>
  <si>
    <t>30126066</t>
  </si>
  <si>
    <t>712094182</t>
  </si>
  <si>
    <t>Lenkism</t>
  </si>
  <si>
    <t>Oloelale</t>
  </si>
  <si>
    <t>KE-KAJ-1907-26709</t>
  </si>
  <si>
    <t>Dalai Saiyanga</t>
  </si>
  <si>
    <t>0708178010</t>
  </si>
  <si>
    <t>KE-NAK-1909-26595</t>
  </si>
  <si>
    <t>Gitiha John Kinyua</t>
  </si>
  <si>
    <t>2460163</t>
  </si>
  <si>
    <t>254727570542</t>
  </si>
  <si>
    <t>Nyodia</t>
  </si>
  <si>
    <t>KE-BOM-2001-26575</t>
  </si>
  <si>
    <t>Bett Reuben</t>
  </si>
  <si>
    <t>254728396569</t>
  </si>
  <si>
    <t>Terganda</t>
  </si>
  <si>
    <t>Sogoiyet</t>
  </si>
  <si>
    <t>KE-MER-1601-23139</t>
  </si>
  <si>
    <t>13th November,2015</t>
  </si>
  <si>
    <t>2nd January,2016</t>
  </si>
  <si>
    <t>Thuranira Aruyaru Thiane</t>
  </si>
  <si>
    <t>2516906</t>
  </si>
  <si>
    <t>733587232</t>
  </si>
  <si>
    <t>Amatu</t>
  </si>
  <si>
    <t>KE-MAC-1710-23177</t>
  </si>
  <si>
    <t>Nyamweya Martin</t>
  </si>
  <si>
    <t>21482245</t>
  </si>
  <si>
    <t>713436270</t>
  </si>
  <si>
    <t>KE-KER-1612-23201</t>
  </si>
  <si>
    <t>Koskey Geoffry Kipkorir</t>
  </si>
  <si>
    <t>24244517</t>
  </si>
  <si>
    <t>721434322</t>
  </si>
  <si>
    <t>Kaptoiti</t>
  </si>
  <si>
    <t>254728570658</t>
  </si>
  <si>
    <t>KE-KAK-1707-23128</t>
  </si>
  <si>
    <t>Owuor Alfred Ogwang</t>
  </si>
  <si>
    <t>13468512</t>
  </si>
  <si>
    <t>722955997</t>
  </si>
  <si>
    <t>Kusa Central</t>
  </si>
  <si>
    <t>Ebukambuli</t>
  </si>
  <si>
    <t>KE-NAN-1608-23147</t>
  </si>
  <si>
    <t>Rael Jemisik</t>
  </si>
  <si>
    <t>449461</t>
  </si>
  <si>
    <t>72554986</t>
  </si>
  <si>
    <t>Ngechek</t>
  </si>
  <si>
    <t>Kapcheluch</t>
  </si>
  <si>
    <t>KE-KIA-1706-23167</t>
  </si>
  <si>
    <t>Kamau Joseph Mburu</t>
  </si>
  <si>
    <t>10255594</t>
  </si>
  <si>
    <t>728684621</t>
  </si>
  <si>
    <t>KE-KIA-1706-23183</t>
  </si>
  <si>
    <t>Iraya Pauline Gathoni</t>
  </si>
  <si>
    <t>562560</t>
  </si>
  <si>
    <t>723784909</t>
  </si>
  <si>
    <t>Mukindori</t>
  </si>
  <si>
    <t>KE-NAK-1811-024470</t>
  </si>
  <si>
    <t>Mungai Benson Wariomba</t>
  </si>
  <si>
    <t>21700362</t>
  </si>
  <si>
    <t>720458737</t>
  </si>
  <si>
    <t>723310736</t>
  </si>
  <si>
    <t>Mai Mahiu</t>
  </si>
  <si>
    <t>KE-MAK-1902-27563</t>
  </si>
  <si>
    <t>Mutangiri David Muthoka</t>
  </si>
  <si>
    <t>974085</t>
  </si>
  <si>
    <t>0711671815</t>
  </si>
  <si>
    <t>714090630</t>
  </si>
  <si>
    <t>Kalanzoni</t>
  </si>
  <si>
    <t>Kwandeke</t>
  </si>
  <si>
    <t>KE-BUN-1908-26702</t>
  </si>
  <si>
    <t>Wamukota Mackline</t>
  </si>
  <si>
    <t>20085671</t>
  </si>
  <si>
    <t>0718072087</t>
  </si>
  <si>
    <t>Chwele</t>
  </si>
  <si>
    <t>KE-NYA-1905-26711</t>
  </si>
  <si>
    <t>Gatana Daniel Njihia</t>
  </si>
  <si>
    <t>254704724010</t>
  </si>
  <si>
    <t>Olkarou</t>
  </si>
  <si>
    <t>Roba</t>
  </si>
  <si>
    <t>124</t>
  </si>
  <si>
    <t>KE-BOM-1912-26574</t>
  </si>
  <si>
    <t>Kipngeno Charles Mutai</t>
  </si>
  <si>
    <t>720171404</t>
  </si>
  <si>
    <t>Siribwet</t>
  </si>
  <si>
    <t>KE-KAJ-1909-26720</t>
  </si>
  <si>
    <t>Rockfield Rockfield Rockfield</t>
  </si>
  <si>
    <t>0722363386</t>
  </si>
  <si>
    <t>791470600</t>
  </si>
  <si>
    <t>Lankau</t>
  </si>
  <si>
    <t>KE-KIA-2003-28389</t>
  </si>
  <si>
    <t>18th January,2020</t>
  </si>
  <si>
    <t>21st March,2020</t>
  </si>
  <si>
    <t>Mburu Amos Mwaniki</t>
  </si>
  <si>
    <t>37796073</t>
  </si>
  <si>
    <t>254722609516</t>
  </si>
  <si>
    <t>Ngurionditu - Utafiti School</t>
  </si>
  <si>
    <t>KE-KER-1705-21985</t>
  </si>
  <si>
    <t>Gitau Kang'Ethe Eliud</t>
  </si>
  <si>
    <t>10934182</t>
  </si>
  <si>
    <t>720668067</t>
  </si>
  <si>
    <t>716476606</t>
  </si>
  <si>
    <t>Thairu George</t>
  </si>
  <si>
    <t>KE-KIA-1601-22025</t>
  </si>
  <si>
    <t>26th November,2015</t>
  </si>
  <si>
    <t>15th January,2016</t>
  </si>
  <si>
    <t>Njaci Gitau Emmanuel</t>
  </si>
  <si>
    <t>22165192</t>
  </si>
  <si>
    <t>722103519</t>
  </si>
  <si>
    <t>KE-NAN-1706-21988</t>
  </si>
  <si>
    <t>Shivo Tom</t>
  </si>
  <si>
    <t>10863742</t>
  </si>
  <si>
    <t>722730071</t>
  </si>
  <si>
    <t>Kiptuiya</t>
  </si>
  <si>
    <t>Chemgonjwa</t>
  </si>
  <si>
    <t>KE-KIS-1605-16357</t>
  </si>
  <si>
    <t>Emily Mogire</t>
  </si>
  <si>
    <t>722273861</t>
  </si>
  <si>
    <t>Bokeire</t>
  </si>
  <si>
    <t>Ekiendege</t>
  </si>
  <si>
    <t>KE-KIS-1606-16358</t>
  </si>
  <si>
    <t>Jairo Moturi Osaka</t>
  </si>
  <si>
    <t>8578003</t>
  </si>
  <si>
    <t>725274273</t>
  </si>
  <si>
    <t>Boilimonge</t>
  </si>
  <si>
    <t>Kerongorori</t>
  </si>
  <si>
    <t>KE-KIS-1901-27104</t>
  </si>
  <si>
    <t>Alice Keronche Nyaboke</t>
  </si>
  <si>
    <t>4137637</t>
  </si>
  <si>
    <t>729711103</t>
  </si>
  <si>
    <t>780711103</t>
  </si>
  <si>
    <t>Itheresi</t>
  </si>
  <si>
    <t>729577089</t>
  </si>
  <si>
    <t>KE-KIS-1902-27103</t>
  </si>
  <si>
    <t>Roselyn Oseko Mokeira</t>
  </si>
  <si>
    <t>945386</t>
  </si>
  <si>
    <t>711174246</t>
  </si>
  <si>
    <t>725016011</t>
  </si>
  <si>
    <t>KE-KIS-2212-29016</t>
  </si>
  <si>
    <t>10th November,2022</t>
  </si>
  <si>
    <t>Omari Meshack Ogora</t>
  </si>
  <si>
    <t>0264350</t>
  </si>
  <si>
    <t>0728702410</t>
  </si>
  <si>
    <t>0726964172</t>
  </si>
  <si>
    <t>Bomwagi</t>
  </si>
  <si>
    <t>KE-KIS-1912-29006</t>
  </si>
  <si>
    <t>28th December,2019</t>
  </si>
  <si>
    <t>Evans Mayagi Ouko</t>
  </si>
  <si>
    <t>0721310143</t>
  </si>
  <si>
    <t>0740738644</t>
  </si>
  <si>
    <t>KE-KIS-2204-29014</t>
  </si>
  <si>
    <t>Patrick Barongo Omare</t>
  </si>
  <si>
    <t>22651071</t>
  </si>
  <si>
    <t>0722169950</t>
  </si>
  <si>
    <t>0700321000</t>
  </si>
  <si>
    <t>KE-KIS-1704-18246</t>
  </si>
  <si>
    <t>11th March,2017</t>
  </si>
  <si>
    <t>30th April,2017</t>
  </si>
  <si>
    <t>Mengo Joseph</t>
  </si>
  <si>
    <t>6542274</t>
  </si>
  <si>
    <t>710143576</t>
  </si>
  <si>
    <t>Gomba</t>
  </si>
  <si>
    <t>KE-KIS-1705-18247</t>
  </si>
  <si>
    <t>Ogesi Johnson Ombaba</t>
  </si>
  <si>
    <t>23425736</t>
  </si>
  <si>
    <t>727981908</t>
  </si>
  <si>
    <t>Kenoka</t>
  </si>
  <si>
    <t>KE-SIA-1910-27245</t>
  </si>
  <si>
    <t>Daniel Ogola Ochieng</t>
  </si>
  <si>
    <t>0722717056</t>
  </si>
  <si>
    <t>Usigu</t>
  </si>
  <si>
    <t>Lwala</t>
  </si>
  <si>
    <t>725043676</t>
  </si>
  <si>
    <t>KE-KIS-1805-18263</t>
  </si>
  <si>
    <t>Francis Aluoch Otene</t>
  </si>
  <si>
    <t>7495371</t>
  </si>
  <si>
    <t>0722362199</t>
  </si>
  <si>
    <t>777362199</t>
  </si>
  <si>
    <t>St. Paul</t>
  </si>
  <si>
    <t>KE-KIS-1701-17452</t>
  </si>
  <si>
    <t>Joe Ombwayo Miyaa</t>
  </si>
  <si>
    <t>6611388</t>
  </si>
  <si>
    <t>733701717</t>
  </si>
  <si>
    <t>Kohwa</t>
  </si>
  <si>
    <t>Obong</t>
  </si>
  <si>
    <t>KE-KIS-1612-15876</t>
  </si>
  <si>
    <t>Tubias Onyango Odera</t>
  </si>
  <si>
    <t>12112931</t>
  </si>
  <si>
    <t>721438007</t>
  </si>
  <si>
    <t>789482611</t>
  </si>
  <si>
    <t>Central Nyakach</t>
  </si>
  <si>
    <t>Kolweny</t>
  </si>
  <si>
    <t>KE-KIS-1709-18256</t>
  </si>
  <si>
    <t>Siaga Edwina</t>
  </si>
  <si>
    <t>722825355</t>
  </si>
  <si>
    <t>Mamboleo</t>
  </si>
  <si>
    <t>KE-HOM-1708-18261</t>
  </si>
  <si>
    <t>Obanda Ocholla Isaac</t>
  </si>
  <si>
    <t>13384289</t>
  </si>
  <si>
    <t>734209054</t>
  </si>
  <si>
    <t>Ndiwa</t>
  </si>
  <si>
    <t>Rangenya</t>
  </si>
  <si>
    <t>KE-KIS-1704-18257</t>
  </si>
  <si>
    <t>22nd April,2017</t>
  </si>
  <si>
    <t>Mageto Ombeka Julius</t>
  </si>
  <si>
    <t>1640901</t>
  </si>
  <si>
    <t>721236719</t>
  </si>
  <si>
    <t>Bochari</t>
  </si>
  <si>
    <t>KE-KIS-1901-27107</t>
  </si>
  <si>
    <t>George Lusi Okoth</t>
  </si>
  <si>
    <t>23351376</t>
  </si>
  <si>
    <t>0726488185</t>
  </si>
  <si>
    <t>792260356</t>
  </si>
  <si>
    <t>North East Kano</t>
  </si>
  <si>
    <t>Nyakungru</t>
  </si>
  <si>
    <t>KE-KIS-1512-15653</t>
  </si>
  <si>
    <t>Sammuel Opere</t>
  </si>
  <si>
    <t>10661149</t>
  </si>
  <si>
    <t>722958936</t>
  </si>
  <si>
    <t>203506981</t>
  </si>
  <si>
    <t>West Nyakach</t>
  </si>
  <si>
    <t>Uruui</t>
  </si>
  <si>
    <t>KE-HOM-1609-18262</t>
  </si>
  <si>
    <t>Oyugi Otieno Morris</t>
  </si>
  <si>
    <t>728033864</t>
  </si>
  <si>
    <t>716574034</t>
  </si>
  <si>
    <t>Pala</t>
  </si>
  <si>
    <t>KE-MER-1810-23881</t>
  </si>
  <si>
    <t>M'Rukaria Muriungi Joel</t>
  </si>
  <si>
    <t>12885924</t>
  </si>
  <si>
    <t>700312566</t>
  </si>
  <si>
    <t>715775531</t>
  </si>
  <si>
    <t>Timothy  Murithi</t>
  </si>
  <si>
    <t>KE-MER-1810-23878</t>
  </si>
  <si>
    <t>Murira Gatobu Martin</t>
  </si>
  <si>
    <t>23367133</t>
  </si>
  <si>
    <t>720817228</t>
  </si>
  <si>
    <t>710349481</t>
  </si>
  <si>
    <t>Muoroga</t>
  </si>
  <si>
    <t>Kiau</t>
  </si>
  <si>
    <t>KE-MER-1808-23702</t>
  </si>
  <si>
    <t>Kungania Ngiri Naom</t>
  </si>
  <si>
    <t>6684508</t>
  </si>
  <si>
    <t>724834575</t>
  </si>
  <si>
    <t>7351858561</t>
  </si>
  <si>
    <t>719853946</t>
  </si>
  <si>
    <t>KE-MER-1812-25994</t>
  </si>
  <si>
    <t>Kinoti Catherine Gakii</t>
  </si>
  <si>
    <t>22084621</t>
  </si>
  <si>
    <t>721287447</t>
  </si>
  <si>
    <t>254791853946</t>
  </si>
  <si>
    <t>KE-MER-1809-23874</t>
  </si>
  <si>
    <t>Mbaya Catherine Kiende</t>
  </si>
  <si>
    <t>24706252</t>
  </si>
  <si>
    <t>723046197</t>
  </si>
  <si>
    <t>727570126</t>
  </si>
  <si>
    <t>KE-MER-1810-23880</t>
  </si>
  <si>
    <t>Kimathi Jane Kithira</t>
  </si>
  <si>
    <t>13399254</t>
  </si>
  <si>
    <t>721899707</t>
  </si>
  <si>
    <t>721985466</t>
  </si>
  <si>
    <t>Giaki</t>
  </si>
  <si>
    <t>Ciokiura</t>
  </si>
  <si>
    <t>KE-KIA-2002-28319</t>
  </si>
  <si>
    <t>23rd January,2020</t>
  </si>
  <si>
    <t>Nganga Lucy Thira</t>
  </si>
  <si>
    <t>11250797</t>
  </si>
  <si>
    <t>254718423478</t>
  </si>
  <si>
    <t>Gatwanafu</t>
  </si>
  <si>
    <t>716567854</t>
  </si>
  <si>
    <t>KE-NAK-2204-29055</t>
  </si>
  <si>
    <t>2nd April,2022</t>
  </si>
  <si>
    <t>Goko Joseph Muthumbi</t>
  </si>
  <si>
    <t>3622036</t>
  </si>
  <si>
    <t>0722761763</t>
  </si>
  <si>
    <t>0722787857</t>
  </si>
  <si>
    <t>KE-KIA-2207-29058</t>
  </si>
  <si>
    <t>Wanjiru Beatrice Wangui</t>
  </si>
  <si>
    <t>31147450</t>
  </si>
  <si>
    <t>0720204176</t>
  </si>
  <si>
    <t>0724433860</t>
  </si>
  <si>
    <t>KE-KIA-2112-29053</t>
  </si>
  <si>
    <t>Gatonye Margret Wanjiru</t>
  </si>
  <si>
    <t>254724537213</t>
  </si>
  <si>
    <t>254737464096</t>
  </si>
  <si>
    <t>Gitangu</t>
  </si>
  <si>
    <t>KE-KIA-2004-28535</t>
  </si>
  <si>
    <t>3rd April,2020</t>
  </si>
  <si>
    <t>Kangethe Ann Wanjiku</t>
  </si>
  <si>
    <t>123456</t>
  </si>
  <si>
    <t>254723748911</t>
  </si>
  <si>
    <t>254715447684</t>
  </si>
  <si>
    <t>Gatuanafu</t>
  </si>
  <si>
    <t>KE-KIA-2108-29051</t>
  </si>
  <si>
    <t>4th August,2021</t>
  </si>
  <si>
    <t>Eli Githiri Njonjo</t>
  </si>
  <si>
    <t>254722317063</t>
  </si>
  <si>
    <t>KE-KIA-2002-28316</t>
  </si>
  <si>
    <t>Mwaura Paul Kamanja</t>
  </si>
  <si>
    <t>22287780</t>
  </si>
  <si>
    <t>254720882835</t>
  </si>
  <si>
    <t>Gatwanabu</t>
  </si>
  <si>
    <t>KE-KIA-2109-29052</t>
  </si>
  <si>
    <t>Kimotho William Gitau</t>
  </si>
  <si>
    <t>8615018</t>
  </si>
  <si>
    <t>254720123486</t>
  </si>
  <si>
    <t>254702236406</t>
  </si>
  <si>
    <t>KE-KIA-2009-28533</t>
  </si>
  <si>
    <t>2563324</t>
  </si>
  <si>
    <t>254722524286</t>
  </si>
  <si>
    <t>254711163349</t>
  </si>
  <si>
    <t>KE-NAI-2103-28541</t>
  </si>
  <si>
    <t>3rd March,2021</t>
  </si>
  <si>
    <t>Matheka Janeffer Ngina</t>
  </si>
  <si>
    <t>13311895</t>
  </si>
  <si>
    <t>254722782436</t>
  </si>
  <si>
    <t>254727291108</t>
  </si>
  <si>
    <t>Twin bird b</t>
  </si>
  <si>
    <t>KE-KIA-2107-29098</t>
  </si>
  <si>
    <t>Waweru Peter Njoroge</t>
  </si>
  <si>
    <t>2305127</t>
  </si>
  <si>
    <t>254722497934</t>
  </si>
  <si>
    <t>254723963282</t>
  </si>
  <si>
    <t>KE-NYE-1710-18364</t>
  </si>
  <si>
    <t>Mwangi Francis Githinji</t>
  </si>
  <si>
    <t>21845557</t>
  </si>
  <si>
    <t>722243291</t>
  </si>
  <si>
    <t>Timothy Maina</t>
  </si>
  <si>
    <t>254710341206</t>
  </si>
  <si>
    <t>KE-NYE-1706-18360</t>
  </si>
  <si>
    <t>Maina Stephen Kirwea</t>
  </si>
  <si>
    <t>11032679</t>
  </si>
  <si>
    <t>722487951</t>
  </si>
  <si>
    <t>Gatemu</t>
  </si>
  <si>
    <t>710341206</t>
  </si>
  <si>
    <t>KE-LAI-1705-18357</t>
  </si>
  <si>
    <t>Ndungu John Njenga</t>
  </si>
  <si>
    <t>5776108</t>
  </si>
  <si>
    <t>722234709</t>
  </si>
  <si>
    <t>KE-NYA-1701-18362</t>
  </si>
  <si>
    <t>Ndiritu Samwel Kamwaga</t>
  </si>
  <si>
    <t>22859222</t>
  </si>
  <si>
    <t>721952895</t>
  </si>
  <si>
    <t>Retief</t>
  </si>
  <si>
    <t>KE-MER-1809-23700</t>
  </si>
  <si>
    <t>Mbaya Kathurima Lawrence</t>
  </si>
  <si>
    <t>22768978</t>
  </si>
  <si>
    <t>722748619</t>
  </si>
  <si>
    <t>729368867</t>
  </si>
  <si>
    <t>Ntungi</t>
  </si>
  <si>
    <t>Ibii</t>
  </si>
  <si>
    <t>Timothy Murithi</t>
  </si>
  <si>
    <t>KE-MER-1807-23968</t>
  </si>
  <si>
    <t>Nkanata Nkoroi Geoffrey</t>
  </si>
  <si>
    <t>1908647</t>
  </si>
  <si>
    <t>710544599</t>
  </si>
  <si>
    <t>724056927</t>
  </si>
  <si>
    <t>Uruko</t>
  </si>
  <si>
    <t>791853948</t>
  </si>
  <si>
    <t>KE-NAK-1909-25681</t>
  </si>
  <si>
    <t>Njogu Waithera Alice</t>
  </si>
  <si>
    <t>2334711</t>
  </si>
  <si>
    <t>0724795535</t>
  </si>
  <si>
    <t>720147272</t>
  </si>
  <si>
    <t>KE-MER-1811-25982</t>
  </si>
  <si>
    <t>Muthuri Margaret Kaguri</t>
  </si>
  <si>
    <t>22789193</t>
  </si>
  <si>
    <t>254725762539</t>
  </si>
  <si>
    <t>Majerune</t>
  </si>
  <si>
    <t>KE-MER-1909-25714</t>
  </si>
  <si>
    <t>Mwenda Kinoti Philip</t>
  </si>
  <si>
    <t>21567867</t>
  </si>
  <si>
    <t>254721575154</t>
  </si>
  <si>
    <t>Kagene</t>
  </si>
  <si>
    <t>KE-MER-1909-25683</t>
  </si>
  <si>
    <t>Rukaria Kinyua Silas</t>
  </si>
  <si>
    <t>23031322</t>
  </si>
  <si>
    <t>727916878</t>
  </si>
  <si>
    <t>727917053</t>
  </si>
  <si>
    <t>Katheri Central</t>
  </si>
  <si>
    <t>Aboetene</t>
  </si>
  <si>
    <t>KE-THA-2004-25682</t>
  </si>
  <si>
    <t>29th April,2020</t>
  </si>
  <si>
    <t>Simon Stanley Kathuni</t>
  </si>
  <si>
    <t>34253456</t>
  </si>
  <si>
    <t>720856586</t>
  </si>
  <si>
    <t>KE-MER-2007-28456</t>
  </si>
  <si>
    <t>Kinyua Peter Eric</t>
  </si>
  <si>
    <t>23247822</t>
  </si>
  <si>
    <t>254700773441</t>
  </si>
  <si>
    <t>254711640933</t>
  </si>
  <si>
    <t>Muukuru</t>
  </si>
  <si>
    <t>KE-MER-1906-25690</t>
  </si>
  <si>
    <t>Thuranira Joseph Kithinji</t>
  </si>
  <si>
    <t>7011739</t>
  </si>
  <si>
    <t>07060226871</t>
  </si>
  <si>
    <t>728438731</t>
  </si>
  <si>
    <t>Kirua</t>
  </si>
  <si>
    <t>KE-MER-1905-25673</t>
  </si>
  <si>
    <t>Murangiri Eunice Gakii</t>
  </si>
  <si>
    <t>28471160</t>
  </si>
  <si>
    <t>254712166559</t>
  </si>
  <si>
    <t>Mboroga</t>
  </si>
  <si>
    <t>KE-MER-2004-25680</t>
  </si>
  <si>
    <t>Kirumba Ruteere Mary</t>
  </si>
  <si>
    <t>24567655</t>
  </si>
  <si>
    <t>254721638139</t>
  </si>
  <si>
    <t>Kiambongo</t>
  </si>
  <si>
    <t>791853846</t>
  </si>
  <si>
    <t>KE-THA-2005-25679</t>
  </si>
  <si>
    <t>Mugandi Thirika Toy</t>
  </si>
  <si>
    <t>24655297</t>
  </si>
  <si>
    <t>721656289</t>
  </si>
  <si>
    <t>254721656287</t>
  </si>
  <si>
    <t>254726694527</t>
  </si>
  <si>
    <t>KE-MER-2004-25676</t>
  </si>
  <si>
    <t>Igweta Kaaria Joseph</t>
  </si>
  <si>
    <t>35423412</t>
  </si>
  <si>
    <t>254720658251</t>
  </si>
  <si>
    <t>Rwanyange</t>
  </si>
  <si>
    <t>Kangiju</t>
  </si>
  <si>
    <t>KE-LAI-1712-18367</t>
  </si>
  <si>
    <t>28th November,2017</t>
  </si>
  <si>
    <t>Gakuu Stephen Muciri</t>
  </si>
  <si>
    <t>614805</t>
  </si>
  <si>
    <t>722347746</t>
  </si>
  <si>
    <t>706833036</t>
  </si>
  <si>
    <t>714678908</t>
  </si>
  <si>
    <t>KE-MER-2006-28499</t>
  </si>
  <si>
    <t>29th May,2020</t>
  </si>
  <si>
    <t>25th June,2020</t>
  </si>
  <si>
    <t>Geoffrey Irware Mururu</t>
  </si>
  <si>
    <t>2445634</t>
  </si>
  <si>
    <t>+254725649320</t>
  </si>
  <si>
    <t>728159695</t>
  </si>
  <si>
    <t>725649320</t>
  </si>
  <si>
    <t>Marega</t>
  </si>
  <si>
    <t>KE-MER-1907-25686</t>
  </si>
  <si>
    <t>Mukeku Kithure Robert</t>
  </si>
  <si>
    <t>21567787</t>
  </si>
  <si>
    <t>254721302387</t>
  </si>
  <si>
    <t>Murunguma</t>
  </si>
  <si>
    <t>KE-THA-2010-28455</t>
  </si>
  <si>
    <t>Karuru Mugambi Joyce</t>
  </si>
  <si>
    <t>22345432</t>
  </si>
  <si>
    <t>254724556722</t>
  </si>
  <si>
    <t>724556722</t>
  </si>
  <si>
    <t>726600767</t>
  </si>
  <si>
    <t>Mbuka</t>
  </si>
  <si>
    <t>KE-MER-2102-27067</t>
  </si>
  <si>
    <t>M'Ituuru Gitonga Johnson</t>
  </si>
  <si>
    <t>22243234</t>
  </si>
  <si>
    <t>720616558</t>
  </si>
  <si>
    <t>254720616558</t>
  </si>
  <si>
    <t>254711156894</t>
  </si>
  <si>
    <t>KE-THA-2005-25689</t>
  </si>
  <si>
    <t>Mugambi Mutengi Eustace</t>
  </si>
  <si>
    <t>194563455</t>
  </si>
  <si>
    <t>254725746566</t>
  </si>
  <si>
    <t>Mbuta</t>
  </si>
  <si>
    <t>KE-MER-1912-28478</t>
  </si>
  <si>
    <t>Mbae Manyara Titus</t>
  </si>
  <si>
    <t>1115784</t>
  </si>
  <si>
    <t>254711243260</t>
  </si>
  <si>
    <t>Timothy Muriithi Paul</t>
  </si>
  <si>
    <t>KE-MER-2007-28451</t>
  </si>
  <si>
    <t>Mukami Mwenda Annestine</t>
  </si>
  <si>
    <t>13617491</t>
  </si>
  <si>
    <t>+254722994933</t>
  </si>
  <si>
    <t>720817862</t>
  </si>
  <si>
    <t>722994933</t>
  </si>
  <si>
    <t>Mwithu</t>
  </si>
  <si>
    <t>KE-THA-2010-28454</t>
  </si>
  <si>
    <t>Gacheri Willson Sarah</t>
  </si>
  <si>
    <t>3249582</t>
  </si>
  <si>
    <t>720827722</t>
  </si>
  <si>
    <t>720791557</t>
  </si>
  <si>
    <t>KE-THA-2012-28464</t>
  </si>
  <si>
    <t>Ndei Aletus Ngai</t>
  </si>
  <si>
    <t>19234575</t>
  </si>
  <si>
    <t>254729496037</t>
  </si>
  <si>
    <t>254711587025</t>
  </si>
  <si>
    <t>Gitareni</t>
  </si>
  <si>
    <t>Miringani</t>
  </si>
  <si>
    <t>KE-MER-2012-28465</t>
  </si>
  <si>
    <t>Marete Margret Nkinga</t>
  </si>
  <si>
    <t>22543221</t>
  </si>
  <si>
    <t>254720173902</t>
  </si>
  <si>
    <t>254724785113</t>
  </si>
  <si>
    <t>Kiamweri</t>
  </si>
  <si>
    <t>KE-KER-2010-26639</t>
  </si>
  <si>
    <t>William Tole Kipyegon</t>
  </si>
  <si>
    <t>23189903</t>
  </si>
  <si>
    <t>254721275052</t>
  </si>
  <si>
    <t>Chemorir</t>
  </si>
  <si>
    <t>Tonui</t>
  </si>
  <si>
    <t>KE-KER-2207-26356</t>
  </si>
  <si>
    <t>6th April,2022</t>
  </si>
  <si>
    <t>2nd July,2022</t>
  </si>
  <si>
    <t>Cheruiyot Solomon</t>
  </si>
  <si>
    <t>25221090</t>
  </si>
  <si>
    <t>0712183976</t>
  </si>
  <si>
    <t>Silot</t>
  </si>
  <si>
    <t>Tonui Denis</t>
  </si>
  <si>
    <t>KE-NAI-1804-26563</t>
  </si>
  <si>
    <t>Biogas International Flexi Biogas</t>
  </si>
  <si>
    <t>712345678</t>
  </si>
  <si>
    <t>Kibra</t>
  </si>
  <si>
    <t>Tony Malila</t>
  </si>
  <si>
    <t>KE-NAI-1801-27927</t>
  </si>
  <si>
    <t>Flexi Technology Biogas-Plant2</t>
  </si>
  <si>
    <t>KE-NAK-1709-18436</t>
  </si>
  <si>
    <t>Chepkwony Ann Chepkwony</t>
  </si>
  <si>
    <t>1132117</t>
  </si>
  <si>
    <t>725176806</t>
  </si>
  <si>
    <t>Ingata</t>
  </si>
  <si>
    <t>Towett Kiprotich</t>
  </si>
  <si>
    <t>700536470</t>
  </si>
  <si>
    <t>KE-NAK-1608-18437</t>
  </si>
  <si>
    <t>15th June,2016</t>
  </si>
  <si>
    <t>4th August,2016</t>
  </si>
  <si>
    <t>Ronoh Jane Chelangat</t>
  </si>
  <si>
    <t>8751169</t>
  </si>
  <si>
    <t>721298958</t>
  </si>
  <si>
    <t>KE-THA-1801-19594</t>
  </si>
  <si>
    <t>Mwenda Japheth Irvine</t>
  </si>
  <si>
    <t>2463208</t>
  </si>
  <si>
    <t>718971889</t>
  </si>
  <si>
    <t>Tuva</t>
  </si>
  <si>
    <t>KE-MER-1708-19587</t>
  </si>
  <si>
    <t>Kamande Esther Muthoni</t>
  </si>
  <si>
    <t>24588201</t>
  </si>
  <si>
    <t>723939069</t>
  </si>
  <si>
    <t>723818846</t>
  </si>
  <si>
    <t>Ntobuine</t>
  </si>
  <si>
    <t>KE-KWA-1712-22550</t>
  </si>
  <si>
    <t>Itidua Alexander John</t>
  </si>
  <si>
    <t>13628060</t>
  </si>
  <si>
    <t>727929343</t>
  </si>
  <si>
    <t>Mwana Mamba</t>
  </si>
  <si>
    <t>Unyao Degwa</t>
  </si>
  <si>
    <t>KE-NAN-1810-27799</t>
  </si>
  <si>
    <t>Too Alice</t>
  </si>
  <si>
    <t>20562276</t>
  </si>
  <si>
    <t>719264456</t>
  </si>
  <si>
    <t>726978107</t>
  </si>
  <si>
    <t>Viola Chepkorir</t>
  </si>
  <si>
    <t>KE-NAN-1802-24557</t>
  </si>
  <si>
    <t>Teresa Kiptoo</t>
  </si>
  <si>
    <t>7168261</t>
  </si>
  <si>
    <t>KE-NAN-1802-27810</t>
  </si>
  <si>
    <t>8th August,2017</t>
  </si>
  <si>
    <t>Hellen Jemutai</t>
  </si>
  <si>
    <t>22307538</t>
  </si>
  <si>
    <t>790195832</t>
  </si>
  <si>
    <t>735769183</t>
  </si>
  <si>
    <t>734751201</t>
  </si>
  <si>
    <t>KE-NYE-2203-30037</t>
  </si>
  <si>
    <t>31st March,2022</t>
  </si>
  <si>
    <t>Gitahi Monica Nyambura</t>
  </si>
  <si>
    <t>5963261</t>
  </si>
  <si>
    <t>0720344947</t>
  </si>
  <si>
    <t>0723761729</t>
  </si>
  <si>
    <t>Kwa mweya B</t>
  </si>
  <si>
    <t>KE-NYE-2203-30032</t>
  </si>
  <si>
    <t>9th January,2022</t>
  </si>
  <si>
    <t>Waweru Jane Wamaitha</t>
  </si>
  <si>
    <t>21436589</t>
  </si>
  <si>
    <t>0721613913</t>
  </si>
  <si>
    <t>0713141843</t>
  </si>
  <si>
    <t>KE-NYE-2203-30036</t>
  </si>
  <si>
    <t>Mwaragania Faith Wambui</t>
  </si>
  <si>
    <t>10608062</t>
  </si>
  <si>
    <t>0721555575</t>
  </si>
  <si>
    <t>0724665166</t>
  </si>
  <si>
    <t>Burugutia</t>
  </si>
  <si>
    <t>KE-NYE-2205-30910</t>
  </si>
  <si>
    <t>26th May,2022</t>
  </si>
  <si>
    <t>Gathoga Paul Njogu</t>
  </si>
  <si>
    <t>22116625</t>
  </si>
  <si>
    <t>0705660485</t>
  </si>
  <si>
    <t>0725568705</t>
  </si>
  <si>
    <t>Mikumbuni</t>
  </si>
  <si>
    <t>KE-NYE-2301-30045</t>
  </si>
  <si>
    <t>4th January,2023</t>
  </si>
  <si>
    <t>Gathogo Peter Kariuki</t>
  </si>
  <si>
    <t>12474292</t>
  </si>
  <si>
    <t>0722565926</t>
  </si>
  <si>
    <t>0727587378</t>
  </si>
  <si>
    <t>Muhururu</t>
  </si>
  <si>
    <t>Rural &amp; Urban Alternative Energy</t>
  </si>
  <si>
    <t>Wambui gituku</t>
  </si>
  <si>
    <t>KE-NYE-2006-29204</t>
  </si>
  <si>
    <t>Munyiri Leonard Murage</t>
  </si>
  <si>
    <t>1832097</t>
  </si>
  <si>
    <t>721295115</t>
  </si>
  <si>
    <t>254721295115</t>
  </si>
  <si>
    <t>Kibendera</t>
  </si>
  <si>
    <t>710447525</t>
  </si>
  <si>
    <t>KE-NYE-2006-27803</t>
  </si>
  <si>
    <t>Ndirangu Lucia Wanjira</t>
  </si>
  <si>
    <t>254726229924</t>
  </si>
  <si>
    <t>Camel. Hills</t>
  </si>
  <si>
    <t>KE-NYE-2002-29203</t>
  </si>
  <si>
    <t>Muraguri Jeniffer Nyaguthii</t>
  </si>
  <si>
    <t>5565539</t>
  </si>
  <si>
    <t>72356278</t>
  </si>
  <si>
    <t>Kileleshwa</t>
  </si>
  <si>
    <t>KE-NYE-2001-27771</t>
  </si>
  <si>
    <t>Githaiga Lawrence Kinyua</t>
  </si>
  <si>
    <t>07228708</t>
  </si>
  <si>
    <t>254725073653</t>
  </si>
  <si>
    <t>254723589763</t>
  </si>
  <si>
    <t>KE-NYE-2203-30034</t>
  </si>
  <si>
    <t>28th February,2022</t>
  </si>
  <si>
    <t>Wambugu Moses Ndiritu</t>
  </si>
  <si>
    <t>16000273</t>
  </si>
  <si>
    <t>0722390161</t>
  </si>
  <si>
    <t>0715684037</t>
  </si>
  <si>
    <t>KE-NYE-2203-30031</t>
  </si>
  <si>
    <t>29th January,2022</t>
  </si>
  <si>
    <t>7th March,2022</t>
  </si>
  <si>
    <t>Ndegwa Ruth Wanjiru</t>
  </si>
  <si>
    <t>3215290</t>
  </si>
  <si>
    <t>722944233</t>
  </si>
  <si>
    <t>0720566195</t>
  </si>
  <si>
    <t>KE-NYE-2203-30038</t>
  </si>
  <si>
    <t>Wachira Nderitu</t>
  </si>
  <si>
    <t>4538907</t>
  </si>
  <si>
    <t>0720370821</t>
  </si>
  <si>
    <t>0722632901</t>
  </si>
  <si>
    <t>KE-NYE-2203-30035</t>
  </si>
  <si>
    <t>Muriuki Duncan Wanjohi</t>
  </si>
  <si>
    <t>3282871</t>
  </si>
  <si>
    <t>0723378987</t>
  </si>
  <si>
    <t>KE-NYE-2203-30033</t>
  </si>
  <si>
    <t>8th January,2022</t>
  </si>
  <si>
    <t>Ndirangu Irene Nyathogora</t>
  </si>
  <si>
    <t>3490150</t>
  </si>
  <si>
    <t>0721948788</t>
  </si>
  <si>
    <t>0722475575</t>
  </si>
  <si>
    <t>KE-NYE-2204-27271</t>
  </si>
  <si>
    <t>9th March,2022</t>
  </si>
  <si>
    <t>Kinyua Francis Ndegwa</t>
  </si>
  <si>
    <t>6618761</t>
  </si>
  <si>
    <t>0722630446</t>
  </si>
  <si>
    <t>0721743099</t>
  </si>
  <si>
    <t>KE-NYE-2204-27272</t>
  </si>
  <si>
    <t>25th April,2022</t>
  </si>
  <si>
    <t>Maina Jane Rindi</t>
  </si>
  <si>
    <t>9074889</t>
  </si>
  <si>
    <t>0725283911</t>
  </si>
  <si>
    <t>0721908727</t>
  </si>
  <si>
    <t>KE-NYE-2001-27772</t>
  </si>
  <si>
    <t>1st November,2019</t>
  </si>
  <si>
    <t>Kanyuguto David Gitonga</t>
  </si>
  <si>
    <t>23115383</t>
  </si>
  <si>
    <t>254721328076</t>
  </si>
  <si>
    <t>254717712626</t>
  </si>
  <si>
    <t>KE-NYE-2203-30030</t>
  </si>
  <si>
    <t>7th February,2022</t>
  </si>
  <si>
    <t>Ndumia Benjamin Kingori</t>
  </si>
  <si>
    <t>1678692</t>
  </si>
  <si>
    <t>0724571896</t>
  </si>
  <si>
    <t>0721259784</t>
  </si>
  <si>
    <t>KE-NAK-1704-21581</t>
  </si>
  <si>
    <t>Mitei Peter Cheruyot</t>
  </si>
  <si>
    <t>5496869</t>
  </si>
  <si>
    <t>722897927</t>
  </si>
  <si>
    <t>Kituru</t>
  </si>
  <si>
    <t>Wanjau</t>
  </si>
  <si>
    <t>KE-NYA-1612-17540</t>
  </si>
  <si>
    <t>Stephen Gacheche Karoni</t>
  </si>
  <si>
    <t>2885697</t>
  </si>
  <si>
    <t>720732847</t>
  </si>
  <si>
    <t>712795629</t>
  </si>
  <si>
    <t>KE-NAK-1801-27880</t>
  </si>
  <si>
    <t>Kamau Hannah Nyambura</t>
  </si>
  <si>
    <t>22442223</t>
  </si>
  <si>
    <t>708653529</t>
  </si>
  <si>
    <t>714745366</t>
  </si>
  <si>
    <t>KE-BAR-1807-21616</t>
  </si>
  <si>
    <t>Salam Brain</t>
  </si>
  <si>
    <t>2576341</t>
  </si>
  <si>
    <t>721539809</t>
  </si>
  <si>
    <t>725839555</t>
  </si>
  <si>
    <t>Ravine</t>
  </si>
  <si>
    <t>KE-NYA-1712-21599</t>
  </si>
  <si>
    <t>Gitungo Lucy Wamaitha</t>
  </si>
  <si>
    <t>722384276</t>
  </si>
  <si>
    <t>KE-NAK-1708-21592</t>
  </si>
  <si>
    <t>Kugwa Amos Mwangi</t>
  </si>
  <si>
    <t>13489351</t>
  </si>
  <si>
    <t>712412527</t>
  </si>
  <si>
    <t>715593933</t>
  </si>
  <si>
    <t>KE-LAI-1803-21612</t>
  </si>
  <si>
    <t>Nganga Njuria Wanjiru</t>
  </si>
  <si>
    <t>720892849</t>
  </si>
  <si>
    <t>721895937</t>
  </si>
  <si>
    <t>Chukurui 1</t>
  </si>
  <si>
    <t>KE-NYA-1612-17454</t>
  </si>
  <si>
    <t>John Githithi Mwangi</t>
  </si>
  <si>
    <t>10881089</t>
  </si>
  <si>
    <t>721252661</t>
  </si>
  <si>
    <t>Warikira</t>
  </si>
  <si>
    <t>KE-BAR-1709-21601</t>
  </si>
  <si>
    <t>Labat Esther Jeruto</t>
  </si>
  <si>
    <t>10745604</t>
  </si>
  <si>
    <t>727959191</t>
  </si>
  <si>
    <t>Emgwen</t>
  </si>
  <si>
    <t>KE-ISI-2002-28862</t>
  </si>
  <si>
    <t>Lucy Lalampa</t>
  </si>
  <si>
    <t>254728270977</t>
  </si>
  <si>
    <t>Kambi Soko</t>
  </si>
  <si>
    <t>Wanjiku</t>
  </si>
  <si>
    <t>KE-MUR-2203-30981</t>
  </si>
  <si>
    <t>6th February,2022</t>
  </si>
  <si>
    <t>Kibobo James Mwangi</t>
  </si>
  <si>
    <t>5175981</t>
  </si>
  <si>
    <t>0713252628</t>
  </si>
  <si>
    <t>0705103371</t>
  </si>
  <si>
    <t>Kirigithu</t>
  </si>
  <si>
    <t>KE-MUR-2002-28352</t>
  </si>
  <si>
    <t>Nguru Joyce Wacera</t>
  </si>
  <si>
    <t>01069951</t>
  </si>
  <si>
    <t>254720257333</t>
  </si>
  <si>
    <t>725344246</t>
  </si>
  <si>
    <t>KE-MUR-2108-26796</t>
  </si>
  <si>
    <t>Simon Sofia Muthoni</t>
  </si>
  <si>
    <t>5601654</t>
  </si>
  <si>
    <t>254722683380</t>
  </si>
  <si>
    <t>KE-MUR-2204-30243</t>
  </si>
  <si>
    <t>Wambote Rose Wanjiku</t>
  </si>
  <si>
    <t>0713260793</t>
  </si>
  <si>
    <t>0725663402</t>
  </si>
  <si>
    <t>Mareira</t>
  </si>
  <si>
    <t>Wakefungi</t>
  </si>
  <si>
    <t>KE-MUR-1907-27163</t>
  </si>
  <si>
    <t>Njihia James Mwangi</t>
  </si>
  <si>
    <t>2010048</t>
  </si>
  <si>
    <t>254722309664</t>
  </si>
  <si>
    <t>722309664</t>
  </si>
  <si>
    <t>722596970</t>
  </si>
  <si>
    <t>Kimatheri</t>
  </si>
  <si>
    <t>KE-MUR-1910-27165</t>
  </si>
  <si>
    <t>Maina Jane Muthoni</t>
  </si>
  <si>
    <t>8350961</t>
  </si>
  <si>
    <t>254723890343</t>
  </si>
  <si>
    <t>254725344246</t>
  </si>
  <si>
    <t>KE-MUR-1910-26777</t>
  </si>
  <si>
    <t>Muthua Emmah Waruguru</t>
  </si>
  <si>
    <t>11443126</t>
  </si>
  <si>
    <t>724833516</t>
  </si>
  <si>
    <t>KE-MUR-1611-17434</t>
  </si>
  <si>
    <t>Henely Nduati Kimotho</t>
  </si>
  <si>
    <t>2761551</t>
  </si>
  <si>
    <t>728074183</t>
  </si>
  <si>
    <t>Ruathi</t>
  </si>
  <si>
    <t>KE-MUR-1805-18283</t>
  </si>
  <si>
    <t>Kuria Joseph Karanja</t>
  </si>
  <si>
    <t>4669432</t>
  </si>
  <si>
    <t>722349174</t>
  </si>
  <si>
    <t>716426233</t>
  </si>
  <si>
    <t>KE-MUR-1712-18278</t>
  </si>
  <si>
    <t>Njuguna Ruth Wanjiku</t>
  </si>
  <si>
    <t>2045774</t>
  </si>
  <si>
    <t>725353990</t>
  </si>
  <si>
    <t>727069996</t>
  </si>
  <si>
    <t>KE-MUR-1712-18279</t>
  </si>
  <si>
    <t>Nganga Mary Mweru</t>
  </si>
  <si>
    <t>724375222</t>
  </si>
  <si>
    <t>KE-MUR-1807-21872</t>
  </si>
  <si>
    <t>Gethongo Michael Mwangi</t>
  </si>
  <si>
    <t>10393787</t>
  </si>
  <si>
    <t>713980879</t>
  </si>
  <si>
    <t>712773923</t>
  </si>
  <si>
    <t>KE-MUR-2004-28351</t>
  </si>
  <si>
    <t>Njuru Hellen Wawira</t>
  </si>
  <si>
    <t>254790473337</t>
  </si>
  <si>
    <t>KE-KIA-2106-26799</t>
  </si>
  <si>
    <t>Mwangi Lucy Njeri</t>
  </si>
  <si>
    <t>28080870</t>
  </si>
  <si>
    <t>254713961551</t>
  </si>
  <si>
    <t>254723178002</t>
  </si>
  <si>
    <t>Gatwanyanga</t>
  </si>
  <si>
    <t>KE-MUR-2207-30240</t>
  </si>
  <si>
    <t>8th June,2022</t>
  </si>
  <si>
    <t>Ngokonyo Endmad Babu</t>
  </si>
  <si>
    <t>0727337639</t>
  </si>
  <si>
    <t>0799955640</t>
  </si>
  <si>
    <t>Maragua range</t>
  </si>
  <si>
    <t>Matanya area</t>
  </si>
  <si>
    <t>KE-MUR-2201-30232</t>
  </si>
  <si>
    <t>28th November,2021</t>
  </si>
  <si>
    <t>Kagiri Phyllis Muthoni</t>
  </si>
  <si>
    <t>0725762460</t>
  </si>
  <si>
    <t>0720619996</t>
  </si>
  <si>
    <t>Rwengetha</t>
  </si>
  <si>
    <t>KE-MUR-1910-26776</t>
  </si>
  <si>
    <t>Njiiri Faith Nyambura</t>
  </si>
  <si>
    <t>6572741</t>
  </si>
  <si>
    <t>254719615028</t>
  </si>
  <si>
    <t>Kiangurue</t>
  </si>
  <si>
    <t>KE-MUR-2211-30978</t>
  </si>
  <si>
    <t>18th November,2022</t>
  </si>
  <si>
    <t>Nganga Elizabeth Kasyoka</t>
  </si>
  <si>
    <t>0721242322</t>
  </si>
  <si>
    <t>KE-MUR-2109-26795</t>
  </si>
  <si>
    <t>17th September,2021</t>
  </si>
  <si>
    <t>Mukuha Joshua Kuria</t>
  </si>
  <si>
    <t>11067127</t>
  </si>
  <si>
    <t>254718335929</t>
  </si>
  <si>
    <t>254740369256</t>
  </si>
  <si>
    <t>KE-MUR-2205-30239</t>
  </si>
  <si>
    <t>Muiruri Rose Wanjiku</t>
  </si>
  <si>
    <t>0718967680</t>
  </si>
  <si>
    <t>0703527471</t>
  </si>
  <si>
    <t>Gichangine</t>
  </si>
  <si>
    <t>KE-MUR-2209-30236</t>
  </si>
  <si>
    <t>Ng'Ang'A Mary Wanjiru</t>
  </si>
  <si>
    <t>0784360308</t>
  </si>
  <si>
    <t>0715228082</t>
  </si>
  <si>
    <t>KE-MUR-2209-30235</t>
  </si>
  <si>
    <t>10th September,2022</t>
  </si>
  <si>
    <t>Njoroge Jane Muthoni</t>
  </si>
  <si>
    <t>0723282690</t>
  </si>
  <si>
    <t>Mwarano</t>
  </si>
  <si>
    <t>KE-MUR-2107-26798</t>
  </si>
  <si>
    <t>Kamuri Gachago</t>
  </si>
  <si>
    <t>3588056</t>
  </si>
  <si>
    <t>254722843706</t>
  </si>
  <si>
    <t>254723368058</t>
  </si>
  <si>
    <t>Muranga town</t>
  </si>
  <si>
    <t>KE-MUR-2103-26797</t>
  </si>
  <si>
    <t>Burugu Rhoda Nduta</t>
  </si>
  <si>
    <t>32128764</t>
  </si>
  <si>
    <t>254716877936</t>
  </si>
  <si>
    <t>254722626921</t>
  </si>
  <si>
    <t>Kague</t>
  </si>
  <si>
    <t>KE-KIA-2102-26787</t>
  </si>
  <si>
    <t>Gatumbi Arthur Rubia</t>
  </si>
  <si>
    <t>21754698</t>
  </si>
  <si>
    <t>72293881</t>
  </si>
  <si>
    <t>254722938817</t>
  </si>
  <si>
    <t>254722658356</t>
  </si>
  <si>
    <t>Galili</t>
  </si>
  <si>
    <t>KE-MUR-2208-30237</t>
  </si>
  <si>
    <t>Gitonga Kagai John</t>
  </si>
  <si>
    <t>0727821516</t>
  </si>
  <si>
    <t>0719778672</t>
  </si>
  <si>
    <t>Kangaro</t>
  </si>
  <si>
    <t>Njauni</t>
  </si>
  <si>
    <t>KE-MUR-2205-30238</t>
  </si>
  <si>
    <t>Mwangi Cicelia Wanjiku</t>
  </si>
  <si>
    <t>0702966197</t>
  </si>
  <si>
    <t>0722426903</t>
  </si>
  <si>
    <t>Gatiani</t>
  </si>
  <si>
    <t>KE-MUR-2210-30233</t>
  </si>
  <si>
    <t>Gichu William Michino</t>
  </si>
  <si>
    <t>0716923234</t>
  </si>
  <si>
    <t>KE-MUR-2204-30242</t>
  </si>
  <si>
    <t>Wainaina Jane Wanjiku</t>
  </si>
  <si>
    <t>0722731450</t>
  </si>
  <si>
    <t>0721643291</t>
  </si>
  <si>
    <t>Marimera</t>
  </si>
  <si>
    <t>KE-MUR-1807-18284</t>
  </si>
  <si>
    <t>Mwangi Jemimah Wanjiku</t>
  </si>
  <si>
    <t>799921304</t>
  </si>
  <si>
    <t>KE-MUR-1811-24896</t>
  </si>
  <si>
    <t>Njoroge Simon Muturi</t>
  </si>
  <si>
    <t>725741068</t>
  </si>
  <si>
    <t>728827864</t>
  </si>
  <si>
    <t>Mairi</t>
  </si>
  <si>
    <t>KE-MUR-1811-24897</t>
  </si>
  <si>
    <t>Mwangi Alban Peter</t>
  </si>
  <si>
    <t>705924296</t>
  </si>
  <si>
    <t>721475383</t>
  </si>
  <si>
    <t>Koimbe</t>
  </si>
  <si>
    <t>KE-MUR-1907-27164</t>
  </si>
  <si>
    <t>Nganga John Kamau</t>
  </si>
  <si>
    <t>14727571</t>
  </si>
  <si>
    <t>254728459369</t>
  </si>
  <si>
    <t>728459369</t>
  </si>
  <si>
    <t>715062059</t>
  </si>
  <si>
    <t>KE-MUR-1611-17443</t>
  </si>
  <si>
    <t>James Mwangi Ngugi</t>
  </si>
  <si>
    <t>3329850</t>
  </si>
  <si>
    <t>+254721515534</t>
  </si>
  <si>
    <t>KE-NAI-1803-18280</t>
  </si>
  <si>
    <t>Gachanja Robert Macharua</t>
  </si>
  <si>
    <t>5563291</t>
  </si>
  <si>
    <t>729997769</t>
  </si>
  <si>
    <t>710157871</t>
  </si>
  <si>
    <t>Kahawa</t>
  </si>
  <si>
    <t>KE-MUR-1804-18282</t>
  </si>
  <si>
    <t>Kanyi Samuel Njoroge</t>
  </si>
  <si>
    <t>1194918</t>
  </si>
  <si>
    <t>720257474</t>
  </si>
  <si>
    <t>KE-MUR-1801-18277</t>
  </si>
  <si>
    <t>24th December,2017</t>
  </si>
  <si>
    <t>Njuguna Peter Macharia</t>
  </si>
  <si>
    <t>25243297</t>
  </si>
  <si>
    <t>726576455</t>
  </si>
  <si>
    <t>716647640</t>
  </si>
  <si>
    <t>KE-KIR-1803-18276</t>
  </si>
  <si>
    <t>Kabuthia Johnson Muchira</t>
  </si>
  <si>
    <t>720954932</t>
  </si>
  <si>
    <t>721945780</t>
  </si>
  <si>
    <t>KE-MUR-1904-27152</t>
  </si>
  <si>
    <t>22nd April,2019</t>
  </si>
  <si>
    <t>Kimani Mary Nyambura</t>
  </si>
  <si>
    <t>9588905</t>
  </si>
  <si>
    <t>254702390492</t>
  </si>
  <si>
    <t>KE-MUR-1904-27151</t>
  </si>
  <si>
    <t>Ngure Wa Kamau</t>
  </si>
  <si>
    <t>254722714598</t>
  </si>
  <si>
    <t>Watuhu</t>
  </si>
  <si>
    <t>KE-MUR-1904-27153</t>
  </si>
  <si>
    <t>Kihato Annie Njeri</t>
  </si>
  <si>
    <t>KE-MUR-1905-27155</t>
  </si>
  <si>
    <t>Irungu Tom Mwangi</t>
  </si>
  <si>
    <t>7437543</t>
  </si>
  <si>
    <t>254725244600</t>
  </si>
  <si>
    <t>Gacharange</t>
  </si>
  <si>
    <t>KE-MUR-2008-28359</t>
  </si>
  <si>
    <t>Kinina Mercy Wanjiru</t>
  </si>
  <si>
    <t>10121890</t>
  </si>
  <si>
    <t>+254722695790</t>
  </si>
  <si>
    <t>724763793</t>
  </si>
  <si>
    <t>722695790</t>
  </si>
  <si>
    <t>Kahugu</t>
  </si>
  <si>
    <t>KE-MUR-2008-28358</t>
  </si>
  <si>
    <t>Mathaga Christopher Nganga</t>
  </si>
  <si>
    <t>9153368</t>
  </si>
  <si>
    <t>+254795614742</t>
  </si>
  <si>
    <t>720399614</t>
  </si>
  <si>
    <t>795614742</t>
  </si>
  <si>
    <t>KE-MUR-1608-16892</t>
  </si>
  <si>
    <t>Ezekiel Thuo Chege</t>
  </si>
  <si>
    <t>686423</t>
  </si>
  <si>
    <t>700618357</t>
  </si>
  <si>
    <t>KE-MUR-2011-28361</t>
  </si>
  <si>
    <t>Gitu Mary Nyambura</t>
  </si>
  <si>
    <t>254728277397</t>
  </si>
  <si>
    <t>254728015348</t>
  </si>
  <si>
    <t>KE-MUR-2206-30231</t>
  </si>
  <si>
    <t>14th June,2022</t>
  </si>
  <si>
    <t>Mwangi Gabriel Macharia</t>
  </si>
  <si>
    <t>0724538360</t>
  </si>
  <si>
    <t>Githuma</t>
  </si>
  <si>
    <t>KE-NYE-1608-16893</t>
  </si>
  <si>
    <t>Charity Wangui Mwangi</t>
  </si>
  <si>
    <t>7166718</t>
  </si>
  <si>
    <t>722767374</t>
  </si>
  <si>
    <t>KE-KER-1807-25353</t>
  </si>
  <si>
    <t>Rotich Emmy</t>
  </si>
  <si>
    <t>0706144773</t>
  </si>
  <si>
    <t>716691704</t>
  </si>
  <si>
    <t>726581600</t>
  </si>
  <si>
    <t>KE-KER-1801-25277</t>
  </si>
  <si>
    <t>Rono Florence</t>
  </si>
  <si>
    <t>703742460</t>
  </si>
  <si>
    <t>KE-KER-1711-25308</t>
  </si>
  <si>
    <t>Koros Nancy</t>
  </si>
  <si>
    <t>715110890</t>
  </si>
  <si>
    <t>KE-KER-1709-25307</t>
  </si>
  <si>
    <t>Ngeno Susan</t>
  </si>
  <si>
    <t>33890116</t>
  </si>
  <si>
    <t>796199102</t>
  </si>
  <si>
    <t>KE-KER-1810-25296</t>
  </si>
  <si>
    <t>27th June,2018</t>
  </si>
  <si>
    <t>Kitur Esther</t>
  </si>
  <si>
    <t>723678054</t>
  </si>
  <si>
    <t>KE-KER-1805-25275</t>
  </si>
  <si>
    <t>Ruto Judy Chepngeno</t>
  </si>
  <si>
    <t>32528985</t>
  </si>
  <si>
    <t>723920045</t>
  </si>
  <si>
    <t>KE-KER-1908-24863</t>
  </si>
  <si>
    <t>24th August,2019</t>
  </si>
  <si>
    <t>Nyalile Christine Chepketer</t>
  </si>
  <si>
    <t>13011009</t>
  </si>
  <si>
    <t>254703733546</t>
  </si>
  <si>
    <t>KE-KER-2006-26643</t>
  </si>
  <si>
    <t>Purity Chebet</t>
  </si>
  <si>
    <t>254702601697</t>
  </si>
  <si>
    <t>KE-KER-2010-26644</t>
  </si>
  <si>
    <t>Rogony Rusi</t>
  </si>
  <si>
    <t>7626393</t>
  </si>
  <si>
    <t>254727452304</t>
  </si>
  <si>
    <t>KE-KIR-2012-25399</t>
  </si>
  <si>
    <t>Mwaniki Eunice Wanjiru</t>
  </si>
  <si>
    <t>21698437</t>
  </si>
  <si>
    <t>254722905379</t>
  </si>
  <si>
    <t>254712824756</t>
  </si>
  <si>
    <t>Ndomba</t>
  </si>
  <si>
    <t>William igweta</t>
  </si>
  <si>
    <t>KE-KIR-2012-25397</t>
  </si>
  <si>
    <t>Ireri Ostiano Muriuki</t>
  </si>
  <si>
    <t>0806512</t>
  </si>
  <si>
    <t>254723766702</t>
  </si>
  <si>
    <t>254721586346</t>
  </si>
  <si>
    <t>KE-NAN-1704-18007</t>
  </si>
  <si>
    <t>Kisorio Wilson</t>
  </si>
  <si>
    <t>+254712343534</t>
  </si>
  <si>
    <t>712584447</t>
  </si>
  <si>
    <t>KE-NAN-1701-18006</t>
  </si>
  <si>
    <t>Kisorior Wilson Kimalel</t>
  </si>
  <si>
    <t>6710073</t>
  </si>
  <si>
    <t>713982587</t>
  </si>
  <si>
    <t>KE-NAN-1901-25878</t>
  </si>
  <si>
    <t>Rotich Domtila</t>
  </si>
  <si>
    <t>5582952</t>
  </si>
  <si>
    <t>723733666</t>
  </si>
  <si>
    <t>Lelwak</t>
  </si>
  <si>
    <t>KE-NAN-1812-25875</t>
  </si>
  <si>
    <t>Purity Bittok</t>
  </si>
  <si>
    <t>254722603540</t>
  </si>
  <si>
    <t>Kabaskei</t>
  </si>
  <si>
    <t>254712584447</t>
  </si>
  <si>
    <t>KE-MAC-1805-18287</t>
  </si>
  <si>
    <t>Kiio Peter Musyoka</t>
  </si>
  <si>
    <t>4890066</t>
  </si>
  <si>
    <t>711645317</t>
  </si>
  <si>
    <t>727392239</t>
  </si>
  <si>
    <t>KE-KIA-1907-27638</t>
  </si>
  <si>
    <t>Thiga Joseph Mburu</t>
  </si>
  <si>
    <t>30014560</t>
  </si>
  <si>
    <t>254722883762</t>
  </si>
  <si>
    <t>Universal</t>
  </si>
  <si>
    <t>KE-KIA-1807-024468</t>
  </si>
  <si>
    <t>Ngaga Rachel Njeri</t>
  </si>
  <si>
    <t>720590669</t>
  </si>
  <si>
    <t>710671500</t>
  </si>
  <si>
    <t>KE-KIA-1709-23215</t>
  </si>
  <si>
    <t>Njoroge Mzee</t>
  </si>
  <si>
    <t>3659944</t>
  </si>
  <si>
    <t>722641677</t>
  </si>
  <si>
    <t>KE-MAC-1612-15502</t>
  </si>
  <si>
    <t>Peter Nguza</t>
  </si>
  <si>
    <t>20997095</t>
  </si>
  <si>
    <t>721374954</t>
  </si>
  <si>
    <t>Kikambuani</t>
  </si>
  <si>
    <t>KE-KIA-1808-024469</t>
  </si>
  <si>
    <t>Wairimu Grace</t>
  </si>
  <si>
    <t>715005929</t>
  </si>
  <si>
    <t>723134188</t>
  </si>
  <si>
    <t>KE-NYA-1901-28090</t>
  </si>
  <si>
    <t>27th January,2019</t>
  </si>
  <si>
    <t>Watisho John Kamau</t>
  </si>
  <si>
    <t>479789</t>
  </si>
  <si>
    <t>722983338</t>
  </si>
  <si>
    <t>702285909</t>
  </si>
  <si>
    <t>Kwaharaka</t>
  </si>
  <si>
    <t>KE-NYE-1703-17580</t>
  </si>
  <si>
    <t>Charles Karanja Mwai</t>
  </si>
  <si>
    <t>510440</t>
  </si>
  <si>
    <t>721322938</t>
  </si>
  <si>
    <t>Mangutu</t>
  </si>
  <si>
    <t>726350010</t>
  </si>
  <si>
    <t>KE-KIR-1711-18306</t>
  </si>
  <si>
    <t>20th November,2017</t>
  </si>
  <si>
    <t>Ngigi James Ndung'U</t>
  </si>
  <si>
    <t>6091517</t>
  </si>
  <si>
    <t>724639398</t>
  </si>
  <si>
    <t>725397650</t>
  </si>
  <si>
    <t>KE-KIR-1810-26884</t>
  </si>
  <si>
    <t>Njogu Peter Muriuki</t>
  </si>
  <si>
    <t>23124392</t>
  </si>
  <si>
    <t>2728320289</t>
  </si>
  <si>
    <t>731329799</t>
  </si>
  <si>
    <t>Kiangwenyi</t>
  </si>
  <si>
    <t>KE-KIA-1711-23018</t>
  </si>
  <si>
    <t>Mwathi Daniel Kanyi</t>
  </si>
  <si>
    <t>33404788</t>
  </si>
  <si>
    <t>722334029</t>
  </si>
  <si>
    <t>254726350010</t>
  </si>
  <si>
    <t>KE-EMB-1812-26885</t>
  </si>
  <si>
    <t>Njiru Francis Mwaniki</t>
  </si>
  <si>
    <t>11672560</t>
  </si>
  <si>
    <t>71915163</t>
  </si>
  <si>
    <t>KE-KIR-1802-23527</t>
  </si>
  <si>
    <t>Njogu Joseph Murimi</t>
  </si>
  <si>
    <t>11700057</t>
  </si>
  <si>
    <t>722831739</t>
  </si>
  <si>
    <t>720887979</t>
  </si>
  <si>
    <t>KE-NYE-1805-18307</t>
  </si>
  <si>
    <t>Githinji Peter Kagwi</t>
  </si>
  <si>
    <t>5745625</t>
  </si>
  <si>
    <t>722495114</t>
  </si>
  <si>
    <t>725527968</t>
  </si>
  <si>
    <t>KE-KIR-1904-27142</t>
  </si>
  <si>
    <t>Eliud Naftary Mwangi</t>
  </si>
  <si>
    <t>1012779</t>
  </si>
  <si>
    <t>254722221901</t>
  </si>
  <si>
    <t>Nyamuge</t>
  </si>
  <si>
    <t>KE-MER-1512-14629</t>
  </si>
  <si>
    <t>James Kirema Simon</t>
  </si>
  <si>
    <t>727893521</t>
  </si>
  <si>
    <t>KE-MER-1712-21900</t>
  </si>
  <si>
    <t>Mwiti Martin Mwiti</t>
  </si>
  <si>
    <t>2826519</t>
  </si>
  <si>
    <t>729284613</t>
  </si>
  <si>
    <t>705023234</t>
  </si>
  <si>
    <t>723233226</t>
  </si>
  <si>
    <t>KE-MER-1703-21882</t>
  </si>
  <si>
    <t>Miriti Atonina Karimi</t>
  </si>
  <si>
    <t>2515488</t>
  </si>
  <si>
    <t>724682326</t>
  </si>
  <si>
    <t>Mwichune</t>
  </si>
  <si>
    <t>KE-MER-1704-21881</t>
  </si>
  <si>
    <t>Murori Perpetua Kathuraniri</t>
  </si>
  <si>
    <t>27686154</t>
  </si>
  <si>
    <t>770832376</t>
  </si>
  <si>
    <t>Kiungune West</t>
  </si>
  <si>
    <t>KE-MER-1701-17630</t>
  </si>
  <si>
    <t>John Mwenda Mutungu</t>
  </si>
  <si>
    <t>8610252</t>
  </si>
  <si>
    <t>722507344</t>
  </si>
  <si>
    <t>Karua</t>
  </si>
  <si>
    <t>254723233226</t>
  </si>
  <si>
    <t>KE-MER-1706-21888</t>
  </si>
  <si>
    <t>19th June,2017</t>
  </si>
  <si>
    <t>Magaju Sails Joseph</t>
  </si>
  <si>
    <t>5773644</t>
  </si>
  <si>
    <t>712319405</t>
  </si>
  <si>
    <t>Upper Mikumbune</t>
  </si>
  <si>
    <t>KE-MER-1608-16720</t>
  </si>
  <si>
    <t>Stephen Kaume Akwalu</t>
  </si>
  <si>
    <t>92110922</t>
  </si>
  <si>
    <t>722922881</t>
  </si>
  <si>
    <t>Nyaki W</t>
  </si>
  <si>
    <t>Kigure</t>
  </si>
  <si>
    <t>KE-MER-1705-21877</t>
  </si>
  <si>
    <t>Gatari Geoffrey Ringera</t>
  </si>
  <si>
    <t>10142894</t>
  </si>
  <si>
    <t>720495752</t>
  </si>
  <si>
    <t>Themba</t>
  </si>
  <si>
    <t>723233227</t>
  </si>
  <si>
    <t>KE-MER-1705-21898</t>
  </si>
  <si>
    <t>3rd April,2017</t>
  </si>
  <si>
    <t>Kathia Bosco Mutai</t>
  </si>
  <si>
    <t>22692354</t>
  </si>
  <si>
    <t>703379382</t>
  </si>
  <si>
    <t>Imenti  South</t>
  </si>
  <si>
    <t>Runtuntu</t>
  </si>
  <si>
    <t>KE-MER-1703-17636</t>
  </si>
  <si>
    <t>Kirema Nkanata Mburugu</t>
  </si>
  <si>
    <t>9294852</t>
  </si>
  <si>
    <t>722347057</t>
  </si>
  <si>
    <t>Upper Lgoki</t>
  </si>
  <si>
    <t>KE-MER-1702-17585</t>
  </si>
  <si>
    <t>11th February,2017</t>
  </si>
  <si>
    <t>Daniel Kithinji M'Ngata</t>
  </si>
  <si>
    <t>9232151</t>
  </si>
  <si>
    <t>788143150</t>
  </si>
  <si>
    <t>Kariene</t>
  </si>
  <si>
    <t>Kithagwe</t>
  </si>
  <si>
    <t>2547232333226</t>
  </si>
  <si>
    <t>KE-MER-1707-21890</t>
  </si>
  <si>
    <t>Mungiria James Mwita</t>
  </si>
  <si>
    <t>20855993</t>
  </si>
  <si>
    <t>Miaguene</t>
  </si>
  <si>
    <t>KE-MER-1703-21880</t>
  </si>
  <si>
    <t>Ikiaara Gilbert Kiogora</t>
  </si>
  <si>
    <t>10612981</t>
  </si>
  <si>
    <t>721697801</t>
  </si>
  <si>
    <t>KE-NYE-1608-17544</t>
  </si>
  <si>
    <t>Symon Gichugu Gathuki</t>
  </si>
  <si>
    <t>3233969</t>
  </si>
  <si>
    <t>721217614</t>
  </si>
  <si>
    <t>Rurera Ini</t>
  </si>
  <si>
    <t>KE-VIH-1804-22143</t>
  </si>
  <si>
    <t>Kidamba John Oyengo</t>
  </si>
  <si>
    <t>22905723</t>
  </si>
  <si>
    <t>722777246</t>
  </si>
  <si>
    <t>713618510</t>
  </si>
  <si>
    <t>Sossian</t>
  </si>
  <si>
    <t>Zadock</t>
  </si>
  <si>
    <t>720562659</t>
  </si>
  <si>
    <t>KE-KIS-1802-27893</t>
  </si>
  <si>
    <t>8th February,2018</t>
  </si>
  <si>
    <t>Oresi Mathew Oreso</t>
  </si>
  <si>
    <t>13467488</t>
  </si>
  <si>
    <t>717846926</t>
  </si>
  <si>
    <t>795395873</t>
  </si>
  <si>
    <t>South West</t>
  </si>
  <si>
    <t>Nyamarimba</t>
  </si>
  <si>
    <t>KE-KIS-1812-25255</t>
  </si>
  <si>
    <t>Okuta Magret Oketch</t>
  </si>
  <si>
    <t>34932039</t>
  </si>
  <si>
    <t>720065472</t>
  </si>
  <si>
    <t>701859181</t>
  </si>
  <si>
    <t>Kolwa West</t>
  </si>
  <si>
    <t>KE-KIS-1812-25253</t>
  </si>
  <si>
    <t>Ogada Millicent Atieno</t>
  </si>
  <si>
    <t>26321961</t>
  </si>
  <si>
    <t>711728260</t>
  </si>
  <si>
    <t>713065352</t>
  </si>
  <si>
    <t>KE-KIS-1812-25251</t>
  </si>
  <si>
    <t>Ochieng Rebecca Achieng</t>
  </si>
  <si>
    <t>26765239</t>
  </si>
  <si>
    <t>708671625</t>
  </si>
  <si>
    <t>754843996</t>
  </si>
  <si>
    <t>KE-KIS-1901-25252</t>
  </si>
  <si>
    <t>Okwaro Godfrey Arodi</t>
  </si>
  <si>
    <t>12505074</t>
  </si>
  <si>
    <t>0728347617</t>
  </si>
  <si>
    <t>712505074</t>
  </si>
  <si>
    <t>Kolwa</t>
  </si>
  <si>
    <t>KE-KIS-1901-25266</t>
  </si>
  <si>
    <t>Khamusali Francis Lumula</t>
  </si>
  <si>
    <t>34815646</t>
  </si>
  <si>
    <t>703451006</t>
  </si>
  <si>
    <t>795414004</t>
  </si>
  <si>
    <t>Nalenda B</t>
  </si>
  <si>
    <t>KE-KIS-1904-26156</t>
  </si>
  <si>
    <t>Oyugi Loice Magak</t>
  </si>
  <si>
    <t>8912114</t>
  </si>
  <si>
    <t>722833688</t>
  </si>
  <si>
    <t>715974857</t>
  </si>
  <si>
    <t>KE-KIS-1904-25270</t>
  </si>
  <si>
    <t>Omoke Anjeline Apiyo</t>
  </si>
  <si>
    <t>6164603</t>
  </si>
  <si>
    <t>711846302</t>
  </si>
  <si>
    <t>KE-KIS-1903-28005</t>
  </si>
  <si>
    <t>Ogendo Esther Atieno</t>
  </si>
  <si>
    <t>16049202</t>
  </si>
  <si>
    <t>734941268</t>
  </si>
  <si>
    <t>KE-KIS-1903-26157</t>
  </si>
  <si>
    <t>Masawa Margaret Adhiambo</t>
  </si>
  <si>
    <t>2316622</t>
  </si>
  <si>
    <t>254704109372</t>
  </si>
  <si>
    <t>KE-KIS-1903-28008</t>
  </si>
  <si>
    <t>Agolla Pamella Akinyi</t>
  </si>
  <si>
    <t>30646941</t>
  </si>
  <si>
    <t>795822051</t>
  </si>
  <si>
    <t>746216326</t>
  </si>
  <si>
    <t>KE-KIS-1904-28016</t>
  </si>
  <si>
    <t>Wando Vitalis Otieno</t>
  </si>
  <si>
    <t>3645062</t>
  </si>
  <si>
    <t>0702186513</t>
  </si>
  <si>
    <t>706365849</t>
  </si>
  <si>
    <t>KE-KIS-1904-28017</t>
  </si>
  <si>
    <t>Nyumba Regina Auma</t>
  </si>
  <si>
    <t>2636567</t>
  </si>
  <si>
    <t>0718700655</t>
  </si>
  <si>
    <t>712440377</t>
  </si>
  <si>
    <t>KE-KIS-1904-28012</t>
  </si>
  <si>
    <t>Jera Maurice Oyango</t>
  </si>
  <si>
    <t>2636055</t>
  </si>
  <si>
    <t>0706222502</t>
  </si>
  <si>
    <t>754166458</t>
  </si>
  <si>
    <t>KE-KIS-1904-28014</t>
  </si>
  <si>
    <t>Okoth Alfred Angira</t>
  </si>
  <si>
    <t>22999472</t>
  </si>
  <si>
    <t>0796077778</t>
  </si>
  <si>
    <t>711751978</t>
  </si>
  <si>
    <t>KE-KIS-1903-28009</t>
  </si>
  <si>
    <t>Owino Karen Auma</t>
  </si>
  <si>
    <t>28168736</t>
  </si>
  <si>
    <t>719284609</t>
  </si>
  <si>
    <t>713747249</t>
  </si>
  <si>
    <t>West Kolwa</t>
  </si>
  <si>
    <t>KE-KIS-1903-26159</t>
  </si>
  <si>
    <t>Naone Peres Akoth</t>
  </si>
  <si>
    <t>2631456</t>
  </si>
  <si>
    <t>254703727119</t>
  </si>
  <si>
    <t>KE-KIS-1903-26153</t>
  </si>
  <si>
    <t>Idii Teresa Achieng</t>
  </si>
  <si>
    <t>34607421</t>
  </si>
  <si>
    <t>741606839</t>
  </si>
  <si>
    <t>KE-KIS-1903-28003</t>
  </si>
  <si>
    <t>Omoke Samwel Ouma</t>
  </si>
  <si>
    <t>32054075</t>
  </si>
  <si>
    <t>708325474</t>
  </si>
  <si>
    <t>KE-KIS-1903-25267</t>
  </si>
  <si>
    <t>Yusuf Zamaladi Kafuko</t>
  </si>
  <si>
    <t>7502179</t>
  </si>
  <si>
    <t>0719691865</t>
  </si>
  <si>
    <t>732013835</t>
  </si>
  <si>
    <t>KE-KIS-1903-25261</t>
  </si>
  <si>
    <t>Oruko Sebius Ochieng</t>
  </si>
  <si>
    <t>10251354</t>
  </si>
  <si>
    <t>725587481</t>
  </si>
  <si>
    <t>KE-KIS-1903-25250</t>
  </si>
  <si>
    <t>Oganga George Otieno</t>
  </si>
  <si>
    <t>3630081</t>
  </si>
  <si>
    <t>726711964</t>
  </si>
  <si>
    <t>KE-KIS-1903-26162</t>
  </si>
  <si>
    <t>Otieno Martina Akoth</t>
  </si>
  <si>
    <t>2630290</t>
  </si>
  <si>
    <t>728074451</t>
  </si>
  <si>
    <t>KE-KIS-1903-28002</t>
  </si>
  <si>
    <t>Decommissioned</t>
  </si>
  <si>
    <t>Omoke Christine Ogwel</t>
  </si>
  <si>
    <t>6460464</t>
  </si>
  <si>
    <t>729980636</t>
  </si>
  <si>
    <t>726645373</t>
  </si>
  <si>
    <t>KE-KIS-1903-26160</t>
  </si>
  <si>
    <t>Obuya Judith Atieno</t>
  </si>
  <si>
    <t>14549682</t>
  </si>
  <si>
    <t>701069713</t>
  </si>
  <si>
    <t>KE-KIS-1903-26170</t>
  </si>
  <si>
    <t>Wagare Magret Juma</t>
  </si>
  <si>
    <t>1544010</t>
  </si>
  <si>
    <t>718701131</t>
  </si>
  <si>
    <t>KE-KIS-1903-26166</t>
  </si>
  <si>
    <t>Nakhukwa Kelvixs Ochieng</t>
  </si>
  <si>
    <t>13231007</t>
  </si>
  <si>
    <t>725483855</t>
  </si>
  <si>
    <t>KE-KIS-1903-28011</t>
  </si>
  <si>
    <t>Oketch Linda Akoth</t>
  </si>
  <si>
    <t>28952581</t>
  </si>
  <si>
    <t>254718701054</t>
  </si>
  <si>
    <t>KE-KIS-1903-25256</t>
  </si>
  <si>
    <t>Magai Elizabeth Kadogi</t>
  </si>
  <si>
    <t>25512634</t>
  </si>
  <si>
    <t>718700682</t>
  </si>
  <si>
    <t>KE-KIS-1903-26163</t>
  </si>
  <si>
    <t>Ondiek Martha Adhiambo</t>
  </si>
  <si>
    <t>26266366</t>
  </si>
  <si>
    <t>714315565</t>
  </si>
  <si>
    <t>713565250</t>
  </si>
  <si>
    <t>KE-KIS-1903-26164</t>
  </si>
  <si>
    <t>Ongowe Maurice Ochieng</t>
  </si>
  <si>
    <t>2636359</t>
  </si>
  <si>
    <t>0723884024</t>
  </si>
  <si>
    <t>719454049</t>
  </si>
  <si>
    <t>KE-KIS-1903-26155</t>
  </si>
  <si>
    <t>Bita Anjeline Atieno</t>
  </si>
  <si>
    <t>29354533</t>
  </si>
  <si>
    <t>0797845223</t>
  </si>
  <si>
    <t>700216562</t>
  </si>
  <si>
    <t>KE-KIS-1903-28013</t>
  </si>
  <si>
    <t>Obura Caroline Atieno</t>
  </si>
  <si>
    <t>30724119</t>
  </si>
  <si>
    <t>KE-KIS-1903-26150</t>
  </si>
  <si>
    <t>Obilo Veronica Auma</t>
  </si>
  <si>
    <t>2631050</t>
  </si>
  <si>
    <t>254722770897</t>
  </si>
  <si>
    <t>KE-SIA-1907-26686</t>
  </si>
  <si>
    <t>Owiti Alice Achieng</t>
  </si>
  <si>
    <t>4699674</t>
  </si>
  <si>
    <t>0710130874</t>
  </si>
  <si>
    <t>704093192</t>
  </si>
  <si>
    <t>Magwar</t>
  </si>
  <si>
    <t>KE-KIS-1907-28001</t>
  </si>
  <si>
    <t>Okiri Enock Owuor</t>
  </si>
  <si>
    <t>29274737</t>
  </si>
  <si>
    <t>707783959</t>
  </si>
  <si>
    <t>796091292</t>
  </si>
  <si>
    <t>KE-KIS-1901-25264</t>
  </si>
  <si>
    <t>11th January,2019</t>
  </si>
  <si>
    <t>Agolla Joshua Ochieng</t>
  </si>
  <si>
    <t>26772112</t>
  </si>
  <si>
    <t>0706733924</t>
  </si>
  <si>
    <t>752734433</t>
  </si>
  <si>
    <t>KE-MER-1705-21982</t>
  </si>
  <si>
    <t>Oranyo Joshua Oriko</t>
  </si>
  <si>
    <t>1515594</t>
  </si>
  <si>
    <t>722221272</t>
  </si>
  <si>
    <t>729675279</t>
  </si>
  <si>
    <t>Kakrao North</t>
  </si>
  <si>
    <t>Nyikendu</t>
  </si>
  <si>
    <t>KE-BUN-1712-22037</t>
  </si>
  <si>
    <t>Wekesa Anicetus Wafula</t>
  </si>
  <si>
    <t>127592</t>
  </si>
  <si>
    <t>711293207</t>
  </si>
  <si>
    <t>Bukembe West</t>
  </si>
  <si>
    <t>Tobolia</t>
  </si>
  <si>
    <t>KE-HOM-1803-22142</t>
  </si>
  <si>
    <t>Ouma Meshark Onyango</t>
  </si>
  <si>
    <t>30884588</t>
  </si>
  <si>
    <t>722308830</t>
  </si>
  <si>
    <t>722731892</t>
  </si>
  <si>
    <t>Kakelo</t>
  </si>
  <si>
    <t>Katieno</t>
  </si>
  <si>
    <t>KE-KAK-1802-22141</t>
  </si>
  <si>
    <t>Oluoch Jimmy Mkabana</t>
  </si>
  <si>
    <t>27685450</t>
  </si>
  <si>
    <t>719153119</t>
  </si>
  <si>
    <t>722639705</t>
  </si>
  <si>
    <t>Seregea</t>
  </si>
  <si>
    <t>KE-KIS-1901-25268</t>
  </si>
  <si>
    <t>Ouka Torika Bukua</t>
  </si>
  <si>
    <t>774835</t>
  </si>
  <si>
    <t>702186546</t>
  </si>
  <si>
    <t>718416100</t>
  </si>
  <si>
    <t>KE-KIS-1901-25254</t>
  </si>
  <si>
    <t>Toya Nicholus Oginga</t>
  </si>
  <si>
    <t>6610673</t>
  </si>
  <si>
    <t>729418156</t>
  </si>
  <si>
    <t>753091289</t>
  </si>
  <si>
    <t>KE-KIS-1901-25263</t>
  </si>
  <si>
    <t>Guya Florence Mboga</t>
  </si>
  <si>
    <t>0717544302</t>
  </si>
  <si>
    <t>720307393</t>
  </si>
  <si>
    <t>KE-UAS-1908-26692</t>
  </si>
  <si>
    <t>Korir Teresa Nyambura</t>
  </si>
  <si>
    <t>10876225</t>
  </si>
  <si>
    <t>0722383742</t>
  </si>
  <si>
    <t>722472832</t>
  </si>
  <si>
    <t>Lamywet</t>
  </si>
  <si>
    <t>KE-SIA-1812-26148</t>
  </si>
  <si>
    <t>Orwa Henry Otieno</t>
  </si>
  <si>
    <t>323860</t>
  </si>
  <si>
    <t>0722456719</t>
  </si>
  <si>
    <t>South West Gem</t>
  </si>
  <si>
    <t>Got Ogwang</t>
  </si>
  <si>
    <t>KE-HOM-1812-25258</t>
  </si>
  <si>
    <t>Otuo Peter Onyango</t>
  </si>
  <si>
    <t>190426</t>
  </si>
  <si>
    <t>0723086842</t>
  </si>
  <si>
    <t>722497664</t>
  </si>
  <si>
    <t>East Kanyada</t>
  </si>
  <si>
    <t>Kogwang</t>
  </si>
  <si>
    <t>KE-KIS-1904-28018</t>
  </si>
  <si>
    <t>Kahumbu Domnic Wanjihia</t>
  </si>
  <si>
    <t>8343151</t>
  </si>
  <si>
    <t>0724316992</t>
  </si>
  <si>
    <t>KE-KIS-1903-26151</t>
  </si>
  <si>
    <t>Ally Rehema Achieng</t>
  </si>
  <si>
    <t>6056850</t>
  </si>
  <si>
    <t>254701088362</t>
  </si>
  <si>
    <t>KE-KIS-1903-26165</t>
  </si>
  <si>
    <t>Atendo Domnic Oduor</t>
  </si>
  <si>
    <t>13464076</t>
  </si>
  <si>
    <t>254723727618</t>
  </si>
  <si>
    <t>KE-MIG-1907-26683</t>
  </si>
  <si>
    <t>Lukalo Beatrice Afandi</t>
  </si>
  <si>
    <t>569767</t>
  </si>
  <si>
    <t>0720821273</t>
  </si>
  <si>
    <t>706291527</t>
  </si>
  <si>
    <t>Anjego</t>
  </si>
  <si>
    <t>Eko</t>
  </si>
  <si>
    <t>KE-TRA-1907-26688</t>
  </si>
  <si>
    <t>Mbugua Douglas Giathi</t>
  </si>
  <si>
    <t>1865445</t>
  </si>
  <si>
    <t>0727633127</t>
  </si>
  <si>
    <t>711209412</t>
  </si>
  <si>
    <t>KE-KIS-1907-26685</t>
  </si>
  <si>
    <t>Knoepfle Manfred Wilhelm.</t>
  </si>
  <si>
    <t>25171615</t>
  </si>
  <si>
    <t>752297227</t>
  </si>
  <si>
    <t>777196827</t>
  </si>
  <si>
    <t>Masawa</t>
  </si>
  <si>
    <t>KE-MIG-1802-22137</t>
  </si>
  <si>
    <t>Nganyi Rael Anyango</t>
  </si>
  <si>
    <t>22703252</t>
  </si>
  <si>
    <t>712659465</t>
  </si>
  <si>
    <t>702591156</t>
  </si>
  <si>
    <t>Karungu South</t>
  </si>
  <si>
    <t>Ungoe</t>
  </si>
  <si>
    <t>KE-KIS-1905-26651</t>
  </si>
  <si>
    <t>Demba Emmanuel Nobert</t>
  </si>
  <si>
    <t>25363910</t>
  </si>
  <si>
    <t>254710528545</t>
  </si>
  <si>
    <t>Central Kisumu</t>
  </si>
  <si>
    <t>Kodao</t>
  </si>
  <si>
    <t>KE-HOM-1908-26691</t>
  </si>
  <si>
    <t>Okite Patrick William</t>
  </si>
  <si>
    <t>2702054</t>
  </si>
  <si>
    <t>0722268025</t>
  </si>
  <si>
    <t>706687776</t>
  </si>
  <si>
    <t>Koguta</t>
  </si>
  <si>
    <t>Ondati</t>
  </si>
  <si>
    <t>KE-HOM-2003-28873</t>
  </si>
  <si>
    <t>Kunyada Enock Peter</t>
  </si>
  <si>
    <t>Ma248301</t>
  </si>
  <si>
    <t>254721361051</t>
  </si>
  <si>
    <t>Kokwanyo</t>
  </si>
  <si>
    <t>Nyawango</t>
  </si>
  <si>
    <t>KE-TRA-2007-28879</t>
  </si>
  <si>
    <t>Osodo Marisa Vushia</t>
  </si>
  <si>
    <t>36539265</t>
  </si>
  <si>
    <t>254726238922</t>
  </si>
  <si>
    <t>KE-NAR-2007-28880</t>
  </si>
  <si>
    <t>29th June,2020</t>
  </si>
  <si>
    <t>Sang Cyrus Bet</t>
  </si>
  <si>
    <t>27147164</t>
  </si>
  <si>
    <t>254702193167</t>
  </si>
  <si>
    <t>KE-BUS-2007-28881</t>
  </si>
  <si>
    <t>Shiundu Felix Okanga</t>
  </si>
  <si>
    <t>21809822</t>
  </si>
  <si>
    <t>722984866</t>
  </si>
  <si>
    <t>Bukalama</t>
  </si>
  <si>
    <t>9720562659</t>
  </si>
  <si>
    <t>KE-KIS-2003-28868</t>
  </si>
  <si>
    <t>Rao Elizphan James</t>
  </si>
  <si>
    <t>13467515</t>
  </si>
  <si>
    <t>254722282858</t>
  </si>
  <si>
    <t>Muhoroni East</t>
  </si>
  <si>
    <t>Ruke</t>
  </si>
  <si>
    <t>254720562659</t>
  </si>
  <si>
    <t>KE-BUN-2001-28833</t>
  </si>
  <si>
    <t>Masibo James Toili</t>
  </si>
  <si>
    <t>7977291</t>
  </si>
  <si>
    <t>254722788343</t>
  </si>
  <si>
    <t>KE-KIS-2001-28832</t>
  </si>
  <si>
    <t>Anditi James Angawa</t>
  </si>
  <si>
    <t>10842033</t>
  </si>
  <si>
    <t>254724126844</t>
  </si>
  <si>
    <t>Karajoro</t>
  </si>
  <si>
    <t>KE-UAS-2009-28896</t>
  </si>
  <si>
    <t>3rd September,2020</t>
  </si>
  <si>
    <t>Kipkeu Michael Limo</t>
  </si>
  <si>
    <t>5228015</t>
  </si>
  <si>
    <t>254722648972</t>
  </si>
  <si>
    <t>722648972</t>
  </si>
  <si>
    <t>722261152</t>
  </si>
  <si>
    <t>KE-UAS-2008-28888</t>
  </si>
  <si>
    <t>Bartuiyot Erick Choge</t>
  </si>
  <si>
    <t>254722995652</t>
  </si>
  <si>
    <t>254721294600</t>
  </si>
  <si>
    <t>KE-NYA-2010-28899</t>
  </si>
  <si>
    <t>Kinyanjui John Mukunga</t>
  </si>
  <si>
    <t>9143843</t>
  </si>
  <si>
    <t>729996789</t>
  </si>
  <si>
    <t>727510781</t>
  </si>
  <si>
    <t>KE-MIG-2008-28892</t>
  </si>
  <si>
    <t>Otieno Edwin Odhiambo</t>
  </si>
  <si>
    <t>30251063</t>
  </si>
  <si>
    <t>254725663635</t>
  </si>
  <si>
    <t>725663635</t>
  </si>
  <si>
    <t>706459198</t>
  </si>
  <si>
    <t>Kosodo</t>
  </si>
  <si>
    <t>KE-MIG-2008-28894</t>
  </si>
  <si>
    <t>11th August,2020</t>
  </si>
  <si>
    <t>Otina Caren Akoth</t>
  </si>
  <si>
    <t>11799314</t>
  </si>
  <si>
    <t>254726651955</t>
  </si>
  <si>
    <t>726651955</t>
  </si>
  <si>
    <t>720296542</t>
  </si>
  <si>
    <t>Godjope</t>
  </si>
  <si>
    <t>Kamuga Nyaduong</t>
  </si>
  <si>
    <t>KE-MIG-1705-22016</t>
  </si>
  <si>
    <t>Ongugo Denis Ogwang</t>
  </si>
  <si>
    <t>20212978</t>
  </si>
  <si>
    <t>729392359</t>
  </si>
  <si>
    <t>Muhuru</t>
  </si>
  <si>
    <t>Ebiruga</t>
  </si>
  <si>
    <t>KE-EMB-1704-18578</t>
  </si>
  <si>
    <t>Josephat Ndwiga Ndwiga</t>
  </si>
  <si>
    <t>11043765</t>
  </si>
  <si>
    <t>732041536</t>
  </si>
  <si>
    <t>Mbere</t>
  </si>
  <si>
    <t>Kimuringa</t>
  </si>
  <si>
    <t>Zakary</t>
  </si>
  <si>
    <t>KE-KER-1807-25351</t>
  </si>
  <si>
    <t>Koskei Marcella</t>
  </si>
  <si>
    <t>701875626</t>
  </si>
  <si>
    <t>KE-KER-1811-26226</t>
  </si>
  <si>
    <t>Chepngeno Winny</t>
  </si>
  <si>
    <t>708015478</t>
  </si>
  <si>
    <t>Karosyot</t>
  </si>
  <si>
    <t>KE-KER-1709-25393</t>
  </si>
  <si>
    <t>Yegon Josephine</t>
  </si>
  <si>
    <t>723225348</t>
  </si>
  <si>
    <t>Nbubusat</t>
  </si>
  <si>
    <t>KE-KER-1712-25377</t>
  </si>
  <si>
    <t>Rono Stella Cherono</t>
  </si>
  <si>
    <t>713414673</t>
  </si>
  <si>
    <t>Nyairobi</t>
  </si>
  <si>
    <t>KE-KER-1711-25376</t>
  </si>
  <si>
    <t>29th May,2017</t>
  </si>
  <si>
    <t>Tonui Janet</t>
  </si>
  <si>
    <t>713649627</t>
  </si>
  <si>
    <t>KE-KER-1811-25288</t>
  </si>
  <si>
    <t>Yegon Lily</t>
  </si>
  <si>
    <t>708241313</t>
  </si>
  <si>
    <t>KE-KER-1711-25394</t>
  </si>
  <si>
    <t>Langat Ann</t>
  </si>
  <si>
    <t>0741893521</t>
  </si>
  <si>
    <t>Aron cheruiyot</t>
  </si>
  <si>
    <t>KE-KER-1711-25384</t>
  </si>
  <si>
    <t>Maritim Ruth Chepchirchir</t>
  </si>
  <si>
    <t>2035007</t>
  </si>
  <si>
    <t>0714570543</t>
  </si>
  <si>
    <t>Joyce tonui</t>
  </si>
  <si>
    <t>KE-KER-1711-25354</t>
  </si>
  <si>
    <t>Mutai Rose</t>
  </si>
  <si>
    <t>729446148</t>
  </si>
  <si>
    <t>KE-KER-1709-25291</t>
  </si>
  <si>
    <t>Maritim Grace</t>
  </si>
  <si>
    <t>0721308249</t>
  </si>
  <si>
    <t>Agnes koech</t>
  </si>
  <si>
    <t>KE-KER-1712-25349</t>
  </si>
  <si>
    <t>Birgen Ruth</t>
  </si>
  <si>
    <t>715372448</t>
  </si>
  <si>
    <t>KE-KER-1807-25302</t>
  </si>
  <si>
    <t>Koskei Ann</t>
  </si>
  <si>
    <t>0796305003</t>
  </si>
  <si>
    <t>KE-KER-1712-25348</t>
  </si>
  <si>
    <t>Mutai Daisy</t>
  </si>
  <si>
    <t>713695985</t>
  </si>
  <si>
    <t>KE-KER-1712-25347</t>
  </si>
  <si>
    <t>Kikwai Salina</t>
  </si>
  <si>
    <t>11717573</t>
  </si>
  <si>
    <t>715512954</t>
  </si>
  <si>
    <t>KE-KER-1712-26236</t>
  </si>
  <si>
    <t>Langat Mercy</t>
  </si>
  <si>
    <t>713088470</t>
  </si>
  <si>
    <t>714492700</t>
  </si>
  <si>
    <t>Joice Tonui</t>
  </si>
  <si>
    <t>KE-KER-1705-26230</t>
  </si>
  <si>
    <t>Bengat Eveline</t>
  </si>
  <si>
    <t>701039833</t>
  </si>
  <si>
    <t>KE-KER-1712-26235</t>
  </si>
  <si>
    <t>Koech Jane</t>
  </si>
  <si>
    <t>0710122172</t>
  </si>
  <si>
    <t>KE-KER-1712-26232</t>
  </si>
  <si>
    <t>Rop Alice</t>
  </si>
  <si>
    <t>0750181261</t>
  </si>
  <si>
    <t>KE-KER-1801-26244</t>
  </si>
  <si>
    <t>Rotich Irine</t>
  </si>
  <si>
    <t>704821130</t>
  </si>
  <si>
    <t>KE-KER-1712-26231</t>
  </si>
  <si>
    <t>Terer Edith</t>
  </si>
  <si>
    <t>0726142717</t>
  </si>
  <si>
    <t>KE-KER-1711-26237</t>
  </si>
  <si>
    <t>29th September,2017</t>
  </si>
  <si>
    <t>Koech Agnes</t>
  </si>
  <si>
    <t>KE-KER-1712-26228</t>
  </si>
  <si>
    <t>21st September,2017</t>
  </si>
  <si>
    <t>Ruttoh Elizabeth</t>
  </si>
  <si>
    <t>0728891907</t>
  </si>
  <si>
    <t>KE-KER-1709-26229</t>
  </si>
  <si>
    <t>Koe Ann</t>
  </si>
  <si>
    <t>0729564324</t>
  </si>
  <si>
    <t>KE-KER-1709-26233</t>
  </si>
  <si>
    <t>Rono Eunice</t>
  </si>
  <si>
    <t>721667095</t>
  </si>
  <si>
    <t>KE-KER-1706-25272</t>
  </si>
  <si>
    <t>Kirui Janet</t>
  </si>
  <si>
    <t>6245923</t>
  </si>
  <si>
    <t>715975491</t>
  </si>
  <si>
    <t>KE-KER-1712-25287</t>
  </si>
  <si>
    <t>Birgen Scholar</t>
  </si>
  <si>
    <t>716529292</t>
  </si>
  <si>
    <t>KE-KER-1712-25390</t>
  </si>
  <si>
    <t>Cheruiyot Silvia</t>
  </si>
  <si>
    <t>715756907</t>
  </si>
  <si>
    <t>KE-KIR-1604-16458</t>
  </si>
  <si>
    <t>Peter Muthii Wanjiku</t>
  </si>
  <si>
    <t>716074036</t>
  </si>
  <si>
    <t>KE-KIR-1604-16464</t>
  </si>
  <si>
    <t>Stephen Karani Mwaniki</t>
  </si>
  <si>
    <t>751508055</t>
  </si>
  <si>
    <t>KE-KIR-1604-16470</t>
  </si>
  <si>
    <t>Morris Kaniaru Wairangi</t>
  </si>
  <si>
    <t>721212515</t>
  </si>
  <si>
    <t>KE-KIR-1607-16476</t>
  </si>
  <si>
    <t>Moses Muthii Kamau</t>
  </si>
  <si>
    <t>724075552</t>
  </si>
  <si>
    <t>KE-KIR-1604-16479</t>
  </si>
  <si>
    <t>Edward Mwangi Munge</t>
  </si>
  <si>
    <t>727455924</t>
  </si>
  <si>
    <t>KE-KIR-1602-16568</t>
  </si>
  <si>
    <t>Zakaria Munene Maina</t>
  </si>
  <si>
    <t>33297302</t>
  </si>
  <si>
    <t>707245805</t>
  </si>
  <si>
    <t>KE-LAI-1610-16687</t>
  </si>
  <si>
    <t>Eunice Nyaguthi Ngunjiri</t>
  </si>
  <si>
    <t>1826160</t>
  </si>
  <si>
    <t>71251151</t>
  </si>
  <si>
    <t>Withare</t>
  </si>
  <si>
    <t>KE-LAI-1604-16904</t>
  </si>
  <si>
    <t>Daniel Wanjohi Kagunya</t>
  </si>
  <si>
    <t>726620599</t>
  </si>
  <si>
    <t>KE-NYE-1605-16925</t>
  </si>
  <si>
    <t>Michael Wanyoike Muniu</t>
  </si>
  <si>
    <t>866874</t>
  </si>
  <si>
    <t>708286597</t>
  </si>
  <si>
    <t>Saki</t>
  </si>
  <si>
    <t>Charles Nguru</t>
  </si>
  <si>
    <t>KE-NYE-1604-16683</t>
  </si>
  <si>
    <t>Agnes Wanjiru Wambugu</t>
  </si>
  <si>
    <t>3200355</t>
  </si>
  <si>
    <t>727481433</t>
  </si>
  <si>
    <t>735599958</t>
  </si>
  <si>
    <t>KE-ELG-1709-22922</t>
  </si>
  <si>
    <t>Chepkener Nathaniel</t>
  </si>
  <si>
    <t>0721326211</t>
  </si>
  <si>
    <t>Kawosor</t>
  </si>
  <si>
    <t>KE-KER-2005-24934</t>
  </si>
  <si>
    <t>Ruttoh David</t>
  </si>
  <si>
    <t>9726927</t>
  </si>
  <si>
    <t>0725121130</t>
  </si>
  <si>
    <t>KE-KER-2005-24933</t>
  </si>
  <si>
    <t>Selim Florence</t>
  </si>
  <si>
    <t>4753186</t>
  </si>
  <si>
    <t>0723766902</t>
  </si>
  <si>
    <t>KE-KER-2002-24942</t>
  </si>
  <si>
    <t>24th July,2019</t>
  </si>
  <si>
    <t>Koech Wilkister</t>
  </si>
  <si>
    <t>26150639</t>
  </si>
  <si>
    <t>0704224494</t>
  </si>
  <si>
    <t>KE-KER-2002-24940</t>
  </si>
  <si>
    <t>Kenduiywo Alice Chepkemoi</t>
  </si>
  <si>
    <t>7626372</t>
  </si>
  <si>
    <t>0726933275</t>
  </si>
  <si>
    <t>KE-KER-2005-24939</t>
  </si>
  <si>
    <t>24th January,2020</t>
  </si>
  <si>
    <t>24th May,2020</t>
  </si>
  <si>
    <t>Ngeno Caroline Chelangat</t>
  </si>
  <si>
    <t>30407101</t>
  </si>
  <si>
    <t>0796199078</t>
  </si>
  <si>
    <t>KE-KER-2012-27974</t>
  </si>
  <si>
    <t>Mutai Jane Chepkemoi</t>
  </si>
  <si>
    <t>6013855</t>
  </si>
  <si>
    <t>254710197643</t>
  </si>
  <si>
    <t>KE-KER-2008-24943</t>
  </si>
  <si>
    <t>Sigilai Jane</t>
  </si>
  <si>
    <t>7626530</t>
  </si>
  <si>
    <t>254725061008</t>
  </si>
  <si>
    <t>KE-KER-2009-26641</t>
  </si>
  <si>
    <t>Koech Irene</t>
  </si>
  <si>
    <t>21547307</t>
  </si>
  <si>
    <t>254708319760</t>
  </si>
  <si>
    <t>KE-KER-2011-27961</t>
  </si>
  <si>
    <t>9th November,2020</t>
  </si>
  <si>
    <t>Soy Sarah</t>
  </si>
  <si>
    <t>254706808273</t>
  </si>
  <si>
    <t>KE-KER-2005-26648</t>
  </si>
  <si>
    <t>Ruttoh Zeddy</t>
  </si>
  <si>
    <t>12750775</t>
  </si>
  <si>
    <t>254729265605</t>
  </si>
  <si>
    <t>KE-KER-2008-27962</t>
  </si>
  <si>
    <t>Beatrice Seroney</t>
  </si>
  <si>
    <t>25467642</t>
  </si>
  <si>
    <t>254726545302</t>
  </si>
  <si>
    <t>Chepkitar</t>
  </si>
  <si>
    <t>KE-KER-2003-27958</t>
  </si>
  <si>
    <t>Ruttoh Pauline Cherotich</t>
  </si>
  <si>
    <t>13011012</t>
  </si>
  <si>
    <t>254724881978</t>
  </si>
  <si>
    <t>254723354899</t>
  </si>
  <si>
    <t>KE-KER-2005-27952</t>
  </si>
  <si>
    <t>Caron Cherotich</t>
  </si>
  <si>
    <t>21498675</t>
  </si>
  <si>
    <t>254718831974</t>
  </si>
  <si>
    <t>KE-KER-2006-27954</t>
  </si>
  <si>
    <t>3rd June,2020</t>
  </si>
  <si>
    <t>Keter Jackline</t>
  </si>
  <si>
    <t>31510193</t>
  </si>
  <si>
    <t>254715213249</t>
  </si>
  <si>
    <t>KE-KER-2007-27956</t>
  </si>
  <si>
    <t>23rd August,2019</t>
  </si>
  <si>
    <t>Bett Caroline</t>
  </si>
  <si>
    <t>30093857</t>
  </si>
  <si>
    <t>254702545889</t>
  </si>
  <si>
    <t>KE-KER-2012-27964</t>
  </si>
  <si>
    <t>Alice Too Chepkoech</t>
  </si>
  <si>
    <t>7626556</t>
  </si>
  <si>
    <t>254707529105</t>
  </si>
  <si>
    <t>KE-KER-2008-26348</t>
  </si>
  <si>
    <t>18th August,2020</t>
  </si>
  <si>
    <t>Barno Annah Chelangat</t>
  </si>
  <si>
    <t>20070703</t>
  </si>
  <si>
    <t>254705270338</t>
  </si>
  <si>
    <t>KE-KER-2012-27971</t>
  </si>
  <si>
    <t>Magut Hellen</t>
  </si>
  <si>
    <t>29251850</t>
  </si>
  <si>
    <t>254713377844</t>
  </si>
  <si>
    <t>KE-KER-2011-27972</t>
  </si>
  <si>
    <t>27th May,2020</t>
  </si>
  <si>
    <t>Jane Berenge Chepkemoi</t>
  </si>
  <si>
    <t>7653915</t>
  </si>
  <si>
    <t>254714868515</t>
  </si>
  <si>
    <t>KE-KER-2011-26347</t>
  </si>
  <si>
    <t>Ngeno Esther</t>
  </si>
  <si>
    <t>3876531</t>
  </si>
  <si>
    <t>254716794383</t>
  </si>
  <si>
    <t>KE-KER-2006-27969</t>
  </si>
  <si>
    <t>Faustina Ombaba Matara</t>
  </si>
  <si>
    <t>7301618</t>
  </si>
  <si>
    <t>254700675806</t>
  </si>
  <si>
    <t>KE-KER-2011-27970</t>
  </si>
  <si>
    <t>Bor Justina</t>
  </si>
  <si>
    <t>7626884</t>
  </si>
  <si>
    <t>254792441119</t>
  </si>
  <si>
    <t>254706143459</t>
  </si>
  <si>
    <t>KE-THA-1806-22154</t>
  </si>
  <si>
    <t>Peter Mbaya</t>
  </si>
  <si>
    <t>722345064</t>
  </si>
  <si>
    <t>724398835</t>
  </si>
  <si>
    <t>729676667</t>
  </si>
  <si>
    <t>Igathi</t>
  </si>
  <si>
    <t>KE-KIA-1608-16637</t>
  </si>
  <si>
    <t>Peter Nganga</t>
  </si>
  <si>
    <t>726691688</t>
  </si>
  <si>
    <t>KE-NYA-1608-16647</t>
  </si>
  <si>
    <t>17th June,2016</t>
  </si>
  <si>
    <t>6th August,2016</t>
  </si>
  <si>
    <t>Joshua Muraya</t>
  </si>
  <si>
    <t>722348505</t>
  </si>
  <si>
    <t>KE-KAJ-1804-22147</t>
  </si>
  <si>
    <t>Penina Pashile Esianoi</t>
  </si>
  <si>
    <t>22661874</t>
  </si>
  <si>
    <t>707965132</t>
  </si>
  <si>
    <t>Sajironi</t>
  </si>
  <si>
    <t>Eiti</t>
  </si>
  <si>
    <t>KE-KAJ-1901-25249</t>
  </si>
  <si>
    <t>Joseph Kinyanjui</t>
  </si>
  <si>
    <t>719763383</t>
  </si>
  <si>
    <t>Gati Ikuru</t>
  </si>
  <si>
    <t>KE-KAJ-1906-26168</t>
  </si>
  <si>
    <t>Timothy Kores</t>
  </si>
  <si>
    <t>0722297904</t>
  </si>
  <si>
    <t>Lele</t>
  </si>
  <si>
    <t>KE-ISI-2002-28855</t>
  </si>
  <si>
    <t>Abdirahman Yarrow Mohammed</t>
  </si>
  <si>
    <t>6411400</t>
  </si>
  <si>
    <t>254723267179</t>
  </si>
  <si>
    <t>Boji/Dera</t>
  </si>
  <si>
    <t>KE-BAR-2107-25101</t>
  </si>
  <si>
    <t>Silas Tiyos</t>
  </si>
  <si>
    <t>254799781468</t>
  </si>
  <si>
    <t>254703693561</t>
  </si>
  <si>
    <t>East Pokot</t>
  </si>
  <si>
    <t>amaiya</t>
  </si>
  <si>
    <t>kiptar</t>
  </si>
  <si>
    <t>KE-BAR-2107-25110</t>
  </si>
  <si>
    <t>Christine Loremoi</t>
  </si>
  <si>
    <t>254705312242</t>
  </si>
  <si>
    <t>254721905790</t>
  </si>
  <si>
    <t>Amaiya</t>
  </si>
  <si>
    <t>KE-SAM-2107-25099</t>
  </si>
  <si>
    <t>Ngoiman Lemoti</t>
  </si>
  <si>
    <t>254715303436</t>
  </si>
  <si>
    <t>254723083929</t>
  </si>
  <si>
    <t>longewan</t>
  </si>
  <si>
    <t>KE-SAM-2107-25100</t>
  </si>
  <si>
    <t>James Lelmegit</t>
  </si>
  <si>
    <t>254726064932</t>
  </si>
  <si>
    <t>254742212010</t>
  </si>
  <si>
    <t>suguta mar mar</t>
  </si>
  <si>
    <t>KE-SAM-2107-25112</t>
  </si>
  <si>
    <t>Jonah Londungokiak</t>
  </si>
  <si>
    <t>254710769532</t>
  </si>
  <si>
    <t>254717622081</t>
  </si>
  <si>
    <t>lolmolok</t>
  </si>
  <si>
    <t>KE-KWA-2107-25115</t>
  </si>
  <si>
    <t>Rahab Gitau Waruguru</t>
  </si>
  <si>
    <t>729209892</t>
  </si>
  <si>
    <t>254713879727</t>
  </si>
  <si>
    <t>254729209892</t>
  </si>
  <si>
    <t>ukunda</t>
  </si>
  <si>
    <t>maweni B(ushago)</t>
  </si>
  <si>
    <t>KE-SAM-2106-27034</t>
  </si>
  <si>
    <t>Irene Lengolooni</t>
  </si>
  <si>
    <t>254721379639</t>
  </si>
  <si>
    <t>254720719175</t>
  </si>
  <si>
    <t>kirimon</t>
  </si>
  <si>
    <t>suraanduru</t>
  </si>
  <si>
    <t>KE-SAM-2107-26410</t>
  </si>
  <si>
    <t>Leadise Lpenaiyanae</t>
  </si>
  <si>
    <t>254729848065</t>
  </si>
  <si>
    <t>254718821685</t>
  </si>
  <si>
    <t>suguta  marmar</t>
  </si>
  <si>
    <t>KE-SAM-2107-26407</t>
  </si>
  <si>
    <t>Naomi Lejunrut</t>
  </si>
  <si>
    <t>254726237584</t>
  </si>
  <si>
    <t>254712111344</t>
  </si>
  <si>
    <t>rankau</t>
  </si>
  <si>
    <t>KE-SAM-2107-26414</t>
  </si>
  <si>
    <t>Amos Lekirenyei</t>
  </si>
  <si>
    <t>254710380000</t>
  </si>
  <si>
    <t>254706535297</t>
  </si>
  <si>
    <t>suguta marmar</t>
  </si>
  <si>
    <t>lolgese</t>
  </si>
  <si>
    <t>KE-SAM-2107-27039</t>
  </si>
  <si>
    <t>Wilson Leadise</t>
  </si>
  <si>
    <t>254728937336</t>
  </si>
  <si>
    <t>254722446586</t>
  </si>
  <si>
    <t>KE-SAM-2107-27046</t>
  </si>
  <si>
    <t>Cecilia Lesien</t>
  </si>
  <si>
    <t>254721472925</t>
  </si>
  <si>
    <t>254718409786</t>
  </si>
  <si>
    <t>KE-SAM-2107-27042</t>
  </si>
  <si>
    <t>Agnes Lemuna</t>
  </si>
  <si>
    <t>254714486743</t>
  </si>
  <si>
    <t>254711408315</t>
  </si>
  <si>
    <t>KE-SAM-2107-25109</t>
  </si>
  <si>
    <t>Raita Lekipukel</t>
  </si>
  <si>
    <t>254799632381</t>
  </si>
  <si>
    <t>254725407970</t>
  </si>
  <si>
    <t>KE-SAM-2107-26412</t>
  </si>
  <si>
    <t>Benjamin Lengapiani</t>
  </si>
  <si>
    <t>254728099406</t>
  </si>
  <si>
    <t>254710481229</t>
  </si>
  <si>
    <t>KE-SAM-2107-26417</t>
  </si>
  <si>
    <t>21st July,2021</t>
  </si>
  <si>
    <t>Kipatia Lekarkar</t>
  </si>
  <si>
    <t>254720620750</t>
  </si>
  <si>
    <t>254742930042</t>
  </si>
  <si>
    <t>sugata marmar</t>
  </si>
  <si>
    <t>KE-SAM-2106-25102</t>
  </si>
  <si>
    <t>Harrison Lenduda</t>
  </si>
  <si>
    <t>254700121204</t>
  </si>
  <si>
    <t>254757142281</t>
  </si>
  <si>
    <t>kelele</t>
  </si>
  <si>
    <t>KE-SAM-2106-27038</t>
  </si>
  <si>
    <t>Pati Lodopapit</t>
  </si>
  <si>
    <t>254703131536</t>
  </si>
  <si>
    <t>254769765197</t>
  </si>
  <si>
    <t>luai</t>
  </si>
  <si>
    <t>KE-SAM-2106-26419</t>
  </si>
  <si>
    <t>Joyce Kipaloi</t>
  </si>
  <si>
    <t>254726314498</t>
  </si>
  <si>
    <t>254743903539</t>
  </si>
  <si>
    <t>luai B</t>
  </si>
  <si>
    <t>KE-SAM-2106-27026</t>
  </si>
  <si>
    <t>Catherine Riungu</t>
  </si>
  <si>
    <t>254728761854</t>
  </si>
  <si>
    <t>254726685368</t>
  </si>
  <si>
    <t>KE-SAM-2106-26418</t>
  </si>
  <si>
    <t>Jane Lempirdany</t>
  </si>
  <si>
    <t>254724358422</t>
  </si>
  <si>
    <t>254743346729</t>
  </si>
  <si>
    <t>KE-SAM-2106-27031</t>
  </si>
  <si>
    <t>Agnes Lesrima</t>
  </si>
  <si>
    <t>254713352000</t>
  </si>
  <si>
    <t>254111480200</t>
  </si>
  <si>
    <t>KE-SAM-2106-26403</t>
  </si>
  <si>
    <t>Dorris Lengolooni</t>
  </si>
  <si>
    <t>254713967667</t>
  </si>
  <si>
    <t>KE-SAM-2106-27041</t>
  </si>
  <si>
    <t>4th June,2021</t>
  </si>
  <si>
    <t>Catherine Lenduda</t>
  </si>
  <si>
    <t>254704344752</t>
  </si>
  <si>
    <t>254720987797</t>
  </si>
  <si>
    <t>KE-SAM-2106-27028</t>
  </si>
  <si>
    <t>Leseketeti Brian Saruni</t>
  </si>
  <si>
    <t>254708118530</t>
  </si>
  <si>
    <t>254723783161</t>
  </si>
  <si>
    <t>KE-SAM-2106-27040</t>
  </si>
  <si>
    <t>17th April,2021</t>
  </si>
  <si>
    <t>Joseph Lenduda</t>
  </si>
  <si>
    <t>254727721469</t>
  </si>
  <si>
    <t>254769656054</t>
  </si>
  <si>
    <t>KE-SAM-2106-26404</t>
  </si>
  <si>
    <t>Christine Lengala</t>
  </si>
  <si>
    <t>254713747697</t>
  </si>
  <si>
    <t>254721591172</t>
  </si>
  <si>
    <t>KE-SAM-2106-26415</t>
  </si>
  <si>
    <t>19th April,2021</t>
  </si>
  <si>
    <t>Silas Lobengula</t>
  </si>
  <si>
    <t>254768983326</t>
  </si>
  <si>
    <t>KE-SAM-2106-27029</t>
  </si>
  <si>
    <t>9th June,2021</t>
  </si>
  <si>
    <t>Isaiah Lemiruni Kaduru</t>
  </si>
  <si>
    <t>254720705978</t>
  </si>
  <si>
    <t>254715747793</t>
  </si>
  <si>
    <t>KE-KIA-1606-16268</t>
  </si>
  <si>
    <t>James Mbuthia</t>
  </si>
  <si>
    <t>22721107</t>
  </si>
  <si>
    <t>728483783</t>
  </si>
  <si>
    <t>KE-KIA-1512-16269</t>
  </si>
  <si>
    <t>Peter Njuguna Njenga</t>
  </si>
  <si>
    <t>23770711</t>
  </si>
  <si>
    <t>722607858</t>
  </si>
  <si>
    <t>KE-VIH-1607-16270</t>
  </si>
  <si>
    <t>Violet Nyongore Kirundu</t>
  </si>
  <si>
    <t>21721107</t>
  </si>
  <si>
    <t>720759301</t>
  </si>
  <si>
    <t>Ikumba</t>
  </si>
  <si>
    <t>KE-KIA-1610-16702</t>
  </si>
  <si>
    <t>Cecilia Wangare Kariuki</t>
  </si>
  <si>
    <t>718747170</t>
  </si>
  <si>
    <t>KE-KIA-1602-16698</t>
  </si>
  <si>
    <t>Francis Mungai Maingi</t>
  </si>
  <si>
    <t>26409630</t>
  </si>
  <si>
    <t>723285319</t>
  </si>
  <si>
    <t>701783315</t>
  </si>
  <si>
    <t>KE-BAR-1812-26090</t>
  </si>
  <si>
    <t>Sambu Irine Kiptoo</t>
  </si>
  <si>
    <t>11353232</t>
  </si>
  <si>
    <t>722576176</t>
  </si>
  <si>
    <t>721943252</t>
  </si>
  <si>
    <t>Moringwo</t>
  </si>
  <si>
    <t>KE-NYA-1811-1849</t>
  </si>
  <si>
    <t>Muthee Jane</t>
  </si>
  <si>
    <t>5281614</t>
  </si>
  <si>
    <t>723502764</t>
  </si>
  <si>
    <t>722868269</t>
  </si>
  <si>
    <t>Olunjororoko</t>
  </si>
  <si>
    <t>KE-KIA-2008-28534</t>
  </si>
  <si>
    <t>Mwai Benson</t>
  </si>
  <si>
    <t>11699551</t>
  </si>
  <si>
    <t>254718122056</t>
  </si>
  <si>
    <t>718122056</t>
  </si>
  <si>
    <t>722795857</t>
  </si>
  <si>
    <t>KE-KER-1804-25372</t>
  </si>
  <si>
    <t>Cheptoo Rose</t>
  </si>
  <si>
    <t>13109684</t>
  </si>
  <si>
    <t>0704688209</t>
  </si>
  <si>
    <t>KE-KER-1811-26225</t>
  </si>
  <si>
    <t>Lelgo Joseph</t>
  </si>
  <si>
    <t>13035923</t>
  </si>
  <si>
    <t>711142524</t>
  </si>
  <si>
    <t>KE-KER-1807-25346</t>
  </si>
  <si>
    <t>Langat Faith</t>
  </si>
  <si>
    <t>35769427</t>
  </si>
  <si>
    <t>701697455</t>
  </si>
  <si>
    <t>KE-KER-1803-26242</t>
  </si>
  <si>
    <t>Biegon Priscilla</t>
  </si>
  <si>
    <t>0723791696</t>
  </si>
  <si>
    <t>KE-KER-1802-26222</t>
  </si>
  <si>
    <t>Kirui Sally</t>
  </si>
  <si>
    <t>13035917</t>
  </si>
  <si>
    <t>716043490</t>
  </si>
  <si>
    <t>KE-KER-1803-26224</t>
  </si>
  <si>
    <t>Chumo Ann</t>
  </si>
  <si>
    <t>27853047</t>
  </si>
  <si>
    <t>0729692174</t>
  </si>
  <si>
    <t>KE-KER-1803-25392</t>
  </si>
  <si>
    <t>Kemboi Jackline</t>
  </si>
  <si>
    <t>29789048</t>
  </si>
  <si>
    <t>701402605</t>
  </si>
  <si>
    <t>KE-KER-1805-25395</t>
  </si>
  <si>
    <t>27th January,2018</t>
  </si>
  <si>
    <t>Korir Janet</t>
  </si>
  <si>
    <t>21429284</t>
  </si>
  <si>
    <t>0704690248</t>
  </si>
  <si>
    <t>KE-KER-1807-25387</t>
  </si>
  <si>
    <t>Korir Alphine</t>
  </si>
  <si>
    <t>13011187</t>
  </si>
  <si>
    <t>0725894600</t>
  </si>
  <si>
    <t>Josphat langat</t>
  </si>
  <si>
    <t>KE-KER-1907-25365</t>
  </si>
  <si>
    <t>Kogo Sarah Chesang</t>
  </si>
  <si>
    <t>20223079</t>
  </si>
  <si>
    <t>0799744899</t>
  </si>
  <si>
    <t>KE-KER-1905-24851</t>
  </si>
  <si>
    <t>Kirui Lily</t>
  </si>
  <si>
    <t>8602576</t>
  </si>
  <si>
    <t>254708109080</t>
  </si>
  <si>
    <t>KE-KER-1908-25367</t>
  </si>
  <si>
    <t>Kalya Chelangat Ann</t>
  </si>
  <si>
    <t>20387238</t>
  </si>
  <si>
    <t>254728723957</t>
  </si>
  <si>
    <t>KE-KER-1905-25369</t>
  </si>
  <si>
    <t>14th May,2019</t>
  </si>
  <si>
    <t>Kikwai Sarah</t>
  </si>
  <si>
    <t>7626617</t>
  </si>
  <si>
    <t>254796528482</t>
  </si>
  <si>
    <t>KE-KER-1906-24852</t>
  </si>
  <si>
    <t>Maritim Lily</t>
  </si>
  <si>
    <t>22807332</t>
  </si>
  <si>
    <t>254740687916</t>
  </si>
  <si>
    <t>KE-KER-1905-25364</t>
  </si>
  <si>
    <t>Kerubo Priscah</t>
  </si>
  <si>
    <t>26091451</t>
  </si>
  <si>
    <t>254721218730</t>
  </si>
  <si>
    <t>KE-KER-1905-24853</t>
  </si>
  <si>
    <t>Sigei Recho</t>
  </si>
  <si>
    <t>7626548</t>
  </si>
  <si>
    <t>254710809910</t>
  </si>
  <si>
    <t>KE-KER-1907-25363</t>
  </si>
  <si>
    <t>Siongok Elizabeth Cherop</t>
  </si>
  <si>
    <t>7627188</t>
  </si>
  <si>
    <t>254723901539</t>
  </si>
  <si>
    <t>KE-KER-1905-25317</t>
  </si>
  <si>
    <t>Rono Sarah Chepngeno</t>
  </si>
  <si>
    <t>1771510</t>
  </si>
  <si>
    <t>254729678731</t>
  </si>
  <si>
    <t>KE-KER-1906-25379</t>
  </si>
  <si>
    <t>Martha Kirui Cherugut</t>
  </si>
  <si>
    <t>13035921</t>
  </si>
  <si>
    <t>254741894766</t>
  </si>
  <si>
    <t>KE-KER-1908-24856</t>
  </si>
  <si>
    <t>Rono Hellen Chemutai</t>
  </si>
  <si>
    <t>20996340</t>
  </si>
  <si>
    <t>254719467058</t>
  </si>
  <si>
    <t>KE-KER-2004-24932</t>
  </si>
  <si>
    <t>Chepkorir Lilian</t>
  </si>
  <si>
    <t>27928139</t>
  </si>
  <si>
    <t>254715110823</t>
  </si>
  <si>
    <t>KE-KER-2003-24941</t>
  </si>
  <si>
    <t>22nd December,2019</t>
  </si>
  <si>
    <t>Too Joyce</t>
  </si>
  <si>
    <t>26091629</t>
  </si>
  <si>
    <t>254707587911</t>
  </si>
  <si>
    <t>Tabulukwet</t>
  </si>
  <si>
    <t>KE-KER-2002-27967</t>
  </si>
  <si>
    <t>Recho Chepkwony Chelangat</t>
  </si>
  <si>
    <t>30823417</t>
  </si>
  <si>
    <t>254726882223</t>
  </si>
  <si>
    <t>KE-KER-2003-27966</t>
  </si>
  <si>
    <t>Ruth Koskei Chepngetich</t>
  </si>
  <si>
    <t>3867335</t>
  </si>
  <si>
    <t>254718843716</t>
  </si>
  <si>
    <t>KE-KER-2004-26640</t>
  </si>
  <si>
    <t>Muge Edna C</t>
  </si>
  <si>
    <t>27659333</t>
  </si>
  <si>
    <t>254719270069</t>
  </si>
  <si>
    <t>KE-KER-2009-26637</t>
  </si>
  <si>
    <t>2nd September,2020</t>
  </si>
  <si>
    <t>Kosgei Rosemary Cherotich</t>
  </si>
  <si>
    <t>27995008</t>
  </si>
  <si>
    <t>254727407995</t>
  </si>
  <si>
    <t>727407995</t>
  </si>
  <si>
    <t>KE-KER-2009-24945</t>
  </si>
  <si>
    <t>Mokwa Teresia Morangi</t>
  </si>
  <si>
    <t>4273114</t>
  </si>
  <si>
    <t>254714919752</t>
  </si>
  <si>
    <t>714919752</t>
  </si>
  <si>
    <t>KE-KER-2011-27960</t>
  </si>
  <si>
    <t>Tonui Sarah</t>
  </si>
  <si>
    <t>12750796</t>
  </si>
  <si>
    <t>707368617</t>
  </si>
  <si>
    <t>254707368617</t>
  </si>
  <si>
    <t>KE-KER-2001-27963</t>
  </si>
  <si>
    <t>Kormon Esther C</t>
  </si>
  <si>
    <t>7627194</t>
  </si>
  <si>
    <t>254720601174</t>
  </si>
  <si>
    <t>KE-KER-2001-27955</t>
  </si>
  <si>
    <t>Mibei Stella C</t>
  </si>
  <si>
    <t>26855280</t>
  </si>
  <si>
    <t>254713220631</t>
  </si>
  <si>
    <t>KE-KER-2001-27957</t>
  </si>
  <si>
    <t>Too Jackline</t>
  </si>
  <si>
    <t>28931333</t>
  </si>
  <si>
    <t>254705939516</t>
  </si>
  <si>
    <t>KE-MER-1902-28006</t>
  </si>
  <si>
    <t>Nereah Nkuene</t>
  </si>
  <si>
    <t>7729939</t>
  </si>
  <si>
    <t>724398627</t>
  </si>
  <si>
    <t>737358319</t>
  </si>
  <si>
    <t>Kiraaa</t>
  </si>
  <si>
    <t>KE-KWA-1906-26670</t>
  </si>
  <si>
    <t>Saidi Wato</t>
  </si>
  <si>
    <t>24601120</t>
  </si>
  <si>
    <t>254723146280</t>
  </si>
  <si>
    <t>KE-KWA-1906-26661</t>
  </si>
  <si>
    <t>Ndoro Ndarerwa</t>
  </si>
  <si>
    <t>6092142</t>
  </si>
  <si>
    <t>254727143570</t>
  </si>
  <si>
    <t>KE-KWA-1906-26654</t>
  </si>
  <si>
    <t>19th May,2019</t>
  </si>
  <si>
    <t>Masudi Mwanzije</t>
  </si>
  <si>
    <t>20194721</t>
  </si>
  <si>
    <t>254739321143</t>
  </si>
  <si>
    <t>KE-KWA-1906-26664</t>
  </si>
  <si>
    <t>Samuel Mwero</t>
  </si>
  <si>
    <t>12901093</t>
  </si>
  <si>
    <t>254725321709</t>
  </si>
  <si>
    <t>KE-KWA-1906-26657</t>
  </si>
  <si>
    <t>Ali Kidzeli</t>
  </si>
  <si>
    <t>14605912</t>
  </si>
  <si>
    <t>254791038467</t>
  </si>
  <si>
    <t>KE-KWA-1906-26652</t>
  </si>
  <si>
    <t>Mose Ndego</t>
  </si>
  <si>
    <t>8427629</t>
  </si>
  <si>
    <t>254719648797</t>
  </si>
  <si>
    <t>KE-KWA-1906-26659</t>
  </si>
  <si>
    <t>Simon Ndarerwa</t>
  </si>
  <si>
    <t>12852527</t>
  </si>
  <si>
    <t>254725860119</t>
  </si>
  <si>
    <t>KE-KWA-1906-26673</t>
  </si>
  <si>
    <t>Daniel Makanga Tsuma</t>
  </si>
  <si>
    <t>25479466</t>
  </si>
  <si>
    <t>254725998433</t>
  </si>
  <si>
    <t>KE-KWA-1906-26660</t>
  </si>
  <si>
    <t>Mesalimu Mwaraha</t>
  </si>
  <si>
    <t>13408527</t>
  </si>
  <si>
    <t>254707542742</t>
  </si>
  <si>
    <t>KE-KWA-1906-26669</t>
  </si>
  <si>
    <t>Hamadi Saidi</t>
  </si>
  <si>
    <t>12852437</t>
  </si>
  <si>
    <t>254718229439</t>
  </si>
  <si>
    <t>KE-KER-2211-26195</t>
  </si>
  <si>
    <t>Tonui Philiph</t>
  </si>
  <si>
    <t>20839831</t>
  </si>
  <si>
    <t>0721147146</t>
  </si>
  <si>
    <t>0725049823</t>
  </si>
  <si>
    <t>KE-KIS-1607-16033</t>
  </si>
  <si>
    <t>Sabina A Okoth</t>
  </si>
  <si>
    <t>1269375</t>
  </si>
  <si>
    <t>719755638</t>
  </si>
  <si>
    <t>Kajimbo</t>
  </si>
  <si>
    <t>KE-KIR-1608-16057</t>
  </si>
  <si>
    <t>9th August,2016</t>
  </si>
  <si>
    <t>Kennedy M Mithamo</t>
  </si>
  <si>
    <t>20678206</t>
  </si>
  <si>
    <t>254728007072</t>
  </si>
  <si>
    <t>KE-KIR-1604-16063</t>
  </si>
  <si>
    <t>Robert Muthii Gacibi</t>
  </si>
  <si>
    <t>16019612</t>
  </si>
  <si>
    <t>254734757554</t>
  </si>
  <si>
    <t>KE-NAK-1607-16100</t>
  </si>
  <si>
    <t>18th May,2016</t>
  </si>
  <si>
    <t>Peter Kamau Wairimu</t>
  </si>
  <si>
    <t>23128907</t>
  </si>
  <si>
    <t>254728396659</t>
  </si>
  <si>
    <t>Woseges</t>
  </si>
  <si>
    <t>KE-NAK-1611-16102</t>
  </si>
  <si>
    <t>Peter Mwangi Wanjiku</t>
  </si>
  <si>
    <t>736013013</t>
  </si>
  <si>
    <t>KE-NYA-1608-16119</t>
  </si>
  <si>
    <t>Peter Kairu</t>
  </si>
  <si>
    <t>25316366</t>
  </si>
  <si>
    <t>254701409640</t>
  </si>
  <si>
    <t>Kouamiti</t>
  </si>
  <si>
    <t>Karugu</t>
  </si>
  <si>
    <t>KE-KIR-1604-16125</t>
  </si>
  <si>
    <t>Winfred Nyawira Mugo</t>
  </si>
  <si>
    <t>24161128</t>
  </si>
  <si>
    <t>254718429694</t>
  </si>
  <si>
    <t>KE-KIR-1606-16134</t>
  </si>
  <si>
    <t>Joseph Mureithi Karui</t>
  </si>
  <si>
    <t>3403178</t>
  </si>
  <si>
    <t>705723720</t>
  </si>
  <si>
    <t>KE-KIR-1601-16135</t>
  </si>
  <si>
    <t>Alphan Njeru Wanjohi</t>
  </si>
  <si>
    <t>3384837</t>
  </si>
  <si>
    <t>254721281549</t>
  </si>
  <si>
    <t>KE-NYA-1608-16496</t>
  </si>
  <si>
    <t>Jane Wangechi Gichuru</t>
  </si>
  <si>
    <t>3440165</t>
  </si>
  <si>
    <t>725919915</t>
  </si>
  <si>
    <t>Upper Gilgil</t>
  </si>
  <si>
    <t>KE-NYA-1608-16498</t>
  </si>
  <si>
    <t>Susan W Mbugua</t>
  </si>
  <si>
    <t>11029681</t>
  </si>
  <si>
    <t>720829020</t>
  </si>
  <si>
    <t>KE-NYA-1608-16502</t>
  </si>
  <si>
    <t>Joseph Moriasi Aroni</t>
  </si>
  <si>
    <t>10468028</t>
  </si>
  <si>
    <t>728977673</t>
  </si>
  <si>
    <t>KE-EMB-1607-16510</t>
  </si>
  <si>
    <t>John Njagi Njiru</t>
  </si>
  <si>
    <t>20056940</t>
  </si>
  <si>
    <t>710928897</t>
  </si>
  <si>
    <t>Ngure</t>
  </si>
  <si>
    <t>KE-EMB-1607-16512</t>
  </si>
  <si>
    <t>Bidan Kinyua Nyaga</t>
  </si>
  <si>
    <t>3338634</t>
  </si>
  <si>
    <t>718605852</t>
  </si>
  <si>
    <t>Mbo</t>
  </si>
  <si>
    <t>KE-KIR-1601-16136</t>
  </si>
  <si>
    <t>Joseph Wanjohi Kariuki</t>
  </si>
  <si>
    <t>10332578</t>
  </si>
  <si>
    <t>254711793846</t>
  </si>
  <si>
    <t>KE-KIR-1601-16138</t>
  </si>
  <si>
    <t>Geoffrey Wachira Kibuchi</t>
  </si>
  <si>
    <t>25636950</t>
  </si>
  <si>
    <t>254702892838</t>
  </si>
  <si>
    <t>KE-KIR-1601-16143</t>
  </si>
  <si>
    <t>Fredrick Mwangi Gitari</t>
  </si>
  <si>
    <t>10496387</t>
  </si>
  <si>
    <t>254723618971</t>
  </si>
  <si>
    <t>KE-EMB-1603-16146</t>
  </si>
  <si>
    <t>Mary Nyambura</t>
  </si>
  <si>
    <t>10576092</t>
  </si>
  <si>
    <t>722620546</t>
  </si>
  <si>
    <t>Don Bosco</t>
  </si>
  <si>
    <t>KE-KIR-1601-16148</t>
  </si>
  <si>
    <t>Cecilia Muthoni Wanjau</t>
  </si>
  <si>
    <t>3624711</t>
  </si>
  <si>
    <t>254721567119</t>
  </si>
  <si>
    <t>Kariku</t>
  </si>
  <si>
    <t>KE-NYE-1601-16149</t>
  </si>
  <si>
    <t>Lucy Gathigia Ngatia</t>
  </si>
  <si>
    <t>1612200</t>
  </si>
  <si>
    <t>724340720</t>
  </si>
  <si>
    <t>KE-KIR-1601-16152</t>
  </si>
  <si>
    <t>Gerison Irungu Gakinya</t>
  </si>
  <si>
    <t>8631169</t>
  </si>
  <si>
    <t>723162520</t>
  </si>
  <si>
    <t>KE-KIR-1602-16154</t>
  </si>
  <si>
    <t>Margaret Wanjiku Muthii</t>
  </si>
  <si>
    <t>23150130</t>
  </si>
  <si>
    <t>716034549</t>
  </si>
  <si>
    <t>KE-KIR-1601-16158</t>
  </si>
  <si>
    <t>Jecinta Wanjiku Kinyua</t>
  </si>
  <si>
    <t>23974260</t>
  </si>
  <si>
    <t>254720674514</t>
  </si>
  <si>
    <t>KE-KIR-1605-16159</t>
  </si>
  <si>
    <t>David Munene Kinyua</t>
  </si>
  <si>
    <t>7074387</t>
  </si>
  <si>
    <t>254790437346</t>
  </si>
  <si>
    <t>KE-KIR-1607-16547</t>
  </si>
  <si>
    <t>Caroline Muthoni Kinyua</t>
  </si>
  <si>
    <t>1265367</t>
  </si>
  <si>
    <t>710650004</t>
  </si>
  <si>
    <t>Kinii</t>
  </si>
  <si>
    <t>Gatini</t>
  </si>
  <si>
    <t>KE-KIR-1603-16574</t>
  </si>
  <si>
    <t>Joyce Wagatwe Muriithi</t>
  </si>
  <si>
    <t>2906163</t>
  </si>
  <si>
    <t>718433117</t>
  </si>
  <si>
    <t>KE-KIR-1601-16161</t>
  </si>
  <si>
    <t>Lydia Wanjiku Mugo</t>
  </si>
  <si>
    <t>13848839</t>
  </si>
  <si>
    <t>254712902057</t>
  </si>
  <si>
    <t>KE-NYE-1603-16597</t>
  </si>
  <si>
    <t>Daniel Muraguri Irungu</t>
  </si>
  <si>
    <t>21187363</t>
  </si>
  <si>
    <t>723681000</t>
  </si>
  <si>
    <t>Ichamara</t>
  </si>
  <si>
    <t>KE-TAI-1606-16601</t>
  </si>
  <si>
    <t>Abduh Mrondwe Omari</t>
  </si>
  <si>
    <t>11654163</t>
  </si>
  <si>
    <t>755370966</t>
  </si>
  <si>
    <t>Bomeni</t>
  </si>
  <si>
    <t>Marudu</t>
  </si>
  <si>
    <t>KE-NAK-1605-16711</t>
  </si>
  <si>
    <t>Miriam Wachuka</t>
  </si>
  <si>
    <t>725690680</t>
  </si>
  <si>
    <t>KE-TAI-1608-16224</t>
  </si>
  <si>
    <t>Angelina Wakio Nganga</t>
  </si>
  <si>
    <t>13709447</t>
  </si>
  <si>
    <t>716490419</t>
  </si>
  <si>
    <t>Wusi Kishamba</t>
  </si>
  <si>
    <t>Kidaya Ifumbu</t>
  </si>
  <si>
    <t>KE-NAK-1601-16228</t>
  </si>
  <si>
    <t>Rose Talaa</t>
  </si>
  <si>
    <t>7092818</t>
  </si>
  <si>
    <t>726524089</t>
  </si>
  <si>
    <t>KE-KIS-1606-16719</t>
  </si>
  <si>
    <t>Peter Omari Gichana</t>
  </si>
  <si>
    <t>723716514</t>
  </si>
  <si>
    <t>KE-NYE-1611-16721</t>
  </si>
  <si>
    <t>Margaret Wangui Mutahi</t>
  </si>
  <si>
    <t>3191400</t>
  </si>
  <si>
    <t>72264568</t>
  </si>
  <si>
    <t>Kahiti</t>
  </si>
  <si>
    <t>KE-MER-1611-16259</t>
  </si>
  <si>
    <t>Jenniffer Wanja</t>
  </si>
  <si>
    <t>1104327</t>
  </si>
  <si>
    <t>714557421</t>
  </si>
  <si>
    <t>Athi</t>
  </si>
  <si>
    <t>Kirindeni</t>
  </si>
  <si>
    <t>KE-KIR-1610-16758</t>
  </si>
  <si>
    <t>James Ayub Muriithi</t>
  </si>
  <si>
    <t>2924319</t>
  </si>
  <si>
    <t>720248739</t>
  </si>
  <si>
    <t>Kamwanya</t>
  </si>
  <si>
    <t>KE-KIR-1610-16759</t>
  </si>
  <si>
    <t>John Gachanja Mundia</t>
  </si>
  <si>
    <t>13451496</t>
  </si>
  <si>
    <t>722986400</t>
  </si>
  <si>
    <t>KE-KIR-1608-16760</t>
  </si>
  <si>
    <t>Michael Mwangi Githinji</t>
  </si>
  <si>
    <t>26199477</t>
  </si>
  <si>
    <t>719276145</t>
  </si>
  <si>
    <t>KE-KIR-1606-16272</t>
  </si>
  <si>
    <t>Albert Muriithi</t>
  </si>
  <si>
    <t>25436768</t>
  </si>
  <si>
    <t>710901694</t>
  </si>
  <si>
    <t>Gitonguini</t>
  </si>
  <si>
    <t>KE-NAK-1605-16274</t>
  </si>
  <si>
    <t>David Ngugi Mwangi</t>
  </si>
  <si>
    <t>28441671</t>
  </si>
  <si>
    <t>729609270</t>
  </si>
  <si>
    <t>Weseges</t>
  </si>
  <si>
    <t>Kianbe</t>
  </si>
  <si>
    <t>KE-KIR-1606-16275</t>
  </si>
  <si>
    <t>Wine Wanjiru Kinyua</t>
  </si>
  <si>
    <t>31003138</t>
  </si>
  <si>
    <t>706734768</t>
  </si>
  <si>
    <t>Gitunda</t>
  </si>
  <si>
    <t>Gatue</t>
  </si>
  <si>
    <t>KE-KIR-1605-16287</t>
  </si>
  <si>
    <t>Joel Gachoki Mithamo</t>
  </si>
  <si>
    <t>25253041</t>
  </si>
  <si>
    <t>726018984</t>
  </si>
  <si>
    <t>KE-KIR-1603-16340</t>
  </si>
  <si>
    <t>James Kinyua Kamau</t>
  </si>
  <si>
    <t>21739077</t>
  </si>
  <si>
    <t>722896107</t>
  </si>
  <si>
    <t>KE-MUR-1606-16342</t>
  </si>
  <si>
    <t>Eunice Kamande Joho</t>
  </si>
  <si>
    <t>32925419</t>
  </si>
  <si>
    <t>717848955</t>
  </si>
  <si>
    <t>KE-KIR-1604-16345</t>
  </si>
  <si>
    <t>Lucy Wanjiru Munene</t>
  </si>
  <si>
    <t>4223167</t>
  </si>
  <si>
    <t>713176363</t>
  </si>
  <si>
    <t>Mukinduri</t>
  </si>
  <si>
    <t>KE-NYE-1606-16346</t>
  </si>
  <si>
    <t>Ruth Wachuka</t>
  </si>
  <si>
    <t>32116946</t>
  </si>
  <si>
    <t>701191834</t>
  </si>
  <si>
    <t>KE-EMB-1605-16347</t>
  </si>
  <si>
    <t>Cicily Wambui Mwaniki</t>
  </si>
  <si>
    <t>6133127</t>
  </si>
  <si>
    <t>708220904</t>
  </si>
  <si>
    <t>Kathangeri</t>
  </si>
  <si>
    <t>KE-MER-1605-16368</t>
  </si>
  <si>
    <t>22nd March,2016</t>
  </si>
  <si>
    <t>11th May,2016</t>
  </si>
  <si>
    <t>Vincent Mugambi</t>
  </si>
  <si>
    <t>21403111</t>
  </si>
  <si>
    <t>789254879</t>
  </si>
  <si>
    <t>Ichira</t>
  </si>
  <si>
    <t>Metheru</t>
  </si>
  <si>
    <t>Gitize</t>
  </si>
  <si>
    <t>KE-NYE-1604-16371</t>
  </si>
  <si>
    <t>Robert Miiko</t>
  </si>
  <si>
    <t>14288856</t>
  </si>
  <si>
    <t>715800957</t>
  </si>
  <si>
    <t>KE-NYE-1604-16372</t>
  </si>
  <si>
    <t>Zachary Mhindi</t>
  </si>
  <si>
    <t>788668877</t>
  </si>
  <si>
    <t>Mathari</t>
  </si>
  <si>
    <t>KE-MER-1606-16373</t>
  </si>
  <si>
    <t>Bonface Maina(2Nd Plant)</t>
  </si>
  <si>
    <t>28036578</t>
  </si>
  <si>
    <t>716552343</t>
  </si>
  <si>
    <t>KE-NYE-1606-16375</t>
  </si>
  <si>
    <t>Michael Muriuki</t>
  </si>
  <si>
    <t>5557387</t>
  </si>
  <si>
    <t>720296479</t>
  </si>
  <si>
    <t>KE-KIA-1606-16382</t>
  </si>
  <si>
    <t>John David Kimani</t>
  </si>
  <si>
    <t>711754429</t>
  </si>
  <si>
    <t>Nyamothangi</t>
  </si>
  <si>
    <t>KE-NAI-1601-16384</t>
  </si>
  <si>
    <t>Simon Kariuki</t>
  </si>
  <si>
    <t>11182328</t>
  </si>
  <si>
    <t>723772376</t>
  </si>
  <si>
    <t>KE-MAC-1602-16385</t>
  </si>
  <si>
    <t>723850843</t>
  </si>
  <si>
    <t>Kiuinyoni</t>
  </si>
  <si>
    <t>Mbembani</t>
  </si>
  <si>
    <t>KE-KIR-1607-16421</t>
  </si>
  <si>
    <t>24th May,2016</t>
  </si>
  <si>
    <t>Peter Mwangi Martin</t>
  </si>
  <si>
    <t>9187474</t>
  </si>
  <si>
    <t>731631910</t>
  </si>
  <si>
    <t>KE-EMB-1608-16440</t>
  </si>
  <si>
    <t>Jacenter Wanjira Muriuki</t>
  </si>
  <si>
    <t>12402687</t>
  </si>
  <si>
    <t>727233542</t>
  </si>
  <si>
    <t>KE-KIR-1604-16456</t>
  </si>
  <si>
    <t>Anthony Mwai Njogu</t>
  </si>
  <si>
    <t>727664709</t>
  </si>
  <si>
    <t>KE-KIR-1604-16463</t>
  </si>
  <si>
    <t>Julius Kinyua Mburi</t>
  </si>
  <si>
    <t>0723831831</t>
  </si>
  <si>
    <t>KE-KIR-1604-16466</t>
  </si>
  <si>
    <t>John Murimi Muriithi</t>
  </si>
  <si>
    <t>791035548</t>
  </si>
  <si>
    <t>KE-KIR-1601-16472</t>
  </si>
  <si>
    <t>James Waweru Muthoni</t>
  </si>
  <si>
    <t>701175497</t>
  </si>
  <si>
    <t>KE-KIR-1604-16473</t>
  </si>
  <si>
    <t>Peterson Ngiima Karani</t>
  </si>
  <si>
    <t>724859429</t>
  </si>
  <si>
    <t>KE-NYE-1608-16475</t>
  </si>
  <si>
    <t>Joseph Karani Gituri</t>
  </si>
  <si>
    <t>23551660</t>
  </si>
  <si>
    <t>723261279</t>
  </si>
  <si>
    <t>KE-KIR-1602-16487</t>
  </si>
  <si>
    <t>Jastin Munene Mugo</t>
  </si>
  <si>
    <t>1211381</t>
  </si>
  <si>
    <t>723341485</t>
  </si>
  <si>
    <t>KE-KIR-1604-16900</t>
  </si>
  <si>
    <t>Johnson Munene Mwai</t>
  </si>
  <si>
    <t>563258</t>
  </si>
  <si>
    <t>703253485</t>
  </si>
  <si>
    <t>KE-KIR-1604-16902</t>
  </si>
  <si>
    <t>Stephen Gachogu Mwai</t>
  </si>
  <si>
    <t>731840383</t>
  </si>
  <si>
    <t>KE-KIR-1604-16903</t>
  </si>
  <si>
    <t>Samuel Wachira Muriuki</t>
  </si>
  <si>
    <t>728006665</t>
  </si>
  <si>
    <t>KE-KIR-1604-16905</t>
  </si>
  <si>
    <t>David Muthii Wanjiku</t>
  </si>
  <si>
    <t>25501731</t>
  </si>
  <si>
    <t>721968154</t>
  </si>
  <si>
    <t>KE-BAR-1606-16906</t>
  </si>
  <si>
    <t>Tallam Kiprono Johana</t>
  </si>
  <si>
    <t>7233622</t>
  </si>
  <si>
    <t>720532194</t>
  </si>
  <si>
    <t>KE-KIR-1604-16912</t>
  </si>
  <si>
    <t>Mark Wanjau Muthoni</t>
  </si>
  <si>
    <t>26634856</t>
  </si>
  <si>
    <t>707802883</t>
  </si>
  <si>
    <t>KE-KIR-1606-16913</t>
  </si>
  <si>
    <t>David Muriuki Kambo</t>
  </si>
  <si>
    <t>11599182</t>
  </si>
  <si>
    <t>707693707</t>
  </si>
  <si>
    <t>KE-NAK-1610-16108</t>
  </si>
  <si>
    <t>Alice Njeri Sirol</t>
  </si>
  <si>
    <t>6528607</t>
  </si>
  <si>
    <t>728474754</t>
  </si>
  <si>
    <t>KE-SIA-1604-16112</t>
  </si>
  <si>
    <t>Joachime Owira Amoth</t>
  </si>
  <si>
    <t>1881045</t>
  </si>
  <si>
    <t>734976545</t>
  </si>
  <si>
    <t>Adodi A</t>
  </si>
  <si>
    <t>KE-NAK-1607-0</t>
  </si>
  <si>
    <t>Benson Wairegi Maina</t>
  </si>
  <si>
    <t>34268009</t>
  </si>
  <si>
    <t>+254789750637</t>
  </si>
  <si>
    <t>KE-NYE-1608-17549</t>
  </si>
  <si>
    <t>Anthony Kanjube</t>
  </si>
  <si>
    <t>53214386</t>
  </si>
  <si>
    <t>+254717347409</t>
  </si>
  <si>
    <t>KE-MUR-1702-17596</t>
  </si>
  <si>
    <t>Eric Kamau</t>
  </si>
  <si>
    <t>10277281</t>
  </si>
  <si>
    <t>+254721748220</t>
  </si>
  <si>
    <t>KE-NYE-1607-17603</t>
  </si>
  <si>
    <t>Francis Maina</t>
  </si>
  <si>
    <t>26965132</t>
  </si>
  <si>
    <t>+254721134792</t>
  </si>
  <si>
    <t>KE-LAI-1608-17613</t>
  </si>
  <si>
    <t>James Karani Karugu</t>
  </si>
  <si>
    <t>40326541</t>
  </si>
  <si>
    <t>+254799503939</t>
  </si>
  <si>
    <t>KE-NAK-1512-17618</t>
  </si>
  <si>
    <t>James Nganga Waweru</t>
  </si>
  <si>
    <t>24369225</t>
  </si>
  <si>
    <t>792614555</t>
  </si>
  <si>
    <t>KE-NAK-1612-17625</t>
  </si>
  <si>
    <t>Joel Njoroge Githinji</t>
  </si>
  <si>
    <t>35254753</t>
  </si>
  <si>
    <t>+254717506341</t>
  </si>
  <si>
    <t>KE-NAK-1612-17627</t>
  </si>
  <si>
    <t>John Kariuki Maina</t>
  </si>
  <si>
    <t>10447480</t>
  </si>
  <si>
    <t>727313949</t>
  </si>
  <si>
    <t>Mihengo</t>
  </si>
  <si>
    <t>KE-MUR-1610-17629</t>
  </si>
  <si>
    <t>2351364</t>
  </si>
  <si>
    <t>+254720556121</t>
  </si>
  <si>
    <t>KE-LAI-1608-17633</t>
  </si>
  <si>
    <t>Joseph Muthii</t>
  </si>
  <si>
    <t>52061260</t>
  </si>
  <si>
    <t>+254713806213</t>
  </si>
  <si>
    <t>Ndemu</t>
  </si>
  <si>
    <t>KE-NYA-1609-15338</t>
  </si>
  <si>
    <t>Nicholas Waweru Wanjohi</t>
  </si>
  <si>
    <t>32205980</t>
  </si>
  <si>
    <t>718798969</t>
  </si>
  <si>
    <t>KE-TAI-1708-17572</t>
  </si>
  <si>
    <t>Ashil Mkindi Wachilu</t>
  </si>
  <si>
    <t>11654353</t>
  </si>
  <si>
    <t>717563032</t>
  </si>
  <si>
    <t>722262445</t>
  </si>
  <si>
    <t>Mgange</t>
  </si>
  <si>
    <t>KE-KAJ-1612-17591</t>
  </si>
  <si>
    <t>David Muchura</t>
  </si>
  <si>
    <t>24225794</t>
  </si>
  <si>
    <t>724984280</t>
  </si>
  <si>
    <t>kajiado</t>
  </si>
  <si>
    <t>Ukuta</t>
  </si>
  <si>
    <t>Okuta</t>
  </si>
  <si>
    <t>KE-NYA-1608-17593</t>
  </si>
  <si>
    <t>David Ngubia</t>
  </si>
  <si>
    <t>53224620</t>
  </si>
  <si>
    <t>+254716601434</t>
  </si>
  <si>
    <t>KE-KIA-1904-28825</t>
  </si>
  <si>
    <t>Wanjiku Jane</t>
  </si>
  <si>
    <t>31515176</t>
  </si>
  <si>
    <t>725897750</t>
  </si>
  <si>
    <t>KE-KIA-1908-27921</t>
  </si>
  <si>
    <t>Wanjiru Mary</t>
  </si>
  <si>
    <t>254724374867</t>
  </si>
  <si>
    <t>KE-KIA-1902-26565</t>
  </si>
  <si>
    <t>Muchiri Hannah Wangari</t>
  </si>
  <si>
    <t>720463432</t>
  </si>
  <si>
    <t>KE-KIA-1906-27919</t>
  </si>
  <si>
    <t>Muthee Jane Waturi</t>
  </si>
  <si>
    <t>22695264</t>
  </si>
  <si>
    <t>254723165238</t>
  </si>
  <si>
    <t>KE-KIA-1904-27909</t>
  </si>
  <si>
    <t>254724065219</t>
  </si>
  <si>
    <t>KE-THA-1612-17486</t>
  </si>
  <si>
    <t>Martha Kagendo Nyaga</t>
  </si>
  <si>
    <t>660733</t>
  </si>
  <si>
    <t>+254723914673</t>
  </si>
  <si>
    <t>KE-NAK-1608-17532</t>
  </si>
  <si>
    <t>Samwel Kariuki Irungu</t>
  </si>
  <si>
    <t>3466315</t>
  </si>
  <si>
    <t>+254719279648</t>
  </si>
  <si>
    <t>Arachi</t>
  </si>
  <si>
    <t>KE-NYA-1607-16415</t>
  </si>
  <si>
    <t>Ngugi Devina</t>
  </si>
  <si>
    <t>285405861</t>
  </si>
  <si>
    <t>725626338</t>
  </si>
  <si>
    <t>KE-UAS-1805-17762</t>
  </si>
  <si>
    <t>Chepkonga Michael</t>
  </si>
  <si>
    <t>721589647</t>
  </si>
  <si>
    <t>KE-KIR-1608-17635</t>
  </si>
  <si>
    <t>Julius Gitumbi</t>
  </si>
  <si>
    <t>37282341</t>
  </si>
  <si>
    <t>+254718477478</t>
  </si>
  <si>
    <t>KE-KIR-1611-17638</t>
  </si>
  <si>
    <t>Maina Mugo</t>
  </si>
  <si>
    <t>11953423</t>
  </si>
  <si>
    <t>+254722659942</t>
  </si>
  <si>
    <t>Kagii</t>
  </si>
  <si>
    <t>KE-KIA-1608-17642</t>
  </si>
  <si>
    <t>28th June,2016</t>
  </si>
  <si>
    <t>17th August,2016</t>
  </si>
  <si>
    <t>Methew Maina</t>
  </si>
  <si>
    <t>53263131</t>
  </si>
  <si>
    <t>+254722491199</t>
  </si>
  <si>
    <t>KE-NYE-1606-17643</t>
  </si>
  <si>
    <t>Michael Kariuki</t>
  </si>
  <si>
    <t>28346372</t>
  </si>
  <si>
    <t>+254700498670</t>
  </si>
  <si>
    <t>Kamiku</t>
  </si>
  <si>
    <t>KE-NYE-1608-17644</t>
  </si>
  <si>
    <t>Moris Mitambo</t>
  </si>
  <si>
    <t>285136</t>
  </si>
  <si>
    <t>+254705045019</t>
  </si>
  <si>
    <t>KE-NYA-1608-17651</t>
  </si>
  <si>
    <t>Robert Munene</t>
  </si>
  <si>
    <t>48320051</t>
  </si>
  <si>
    <t>+254722491163</t>
  </si>
  <si>
    <t>KE-MUR-1611-17654</t>
  </si>
  <si>
    <t>William Kuguru</t>
  </si>
  <si>
    <t>1514262</t>
  </si>
  <si>
    <t>+254723697920</t>
  </si>
  <si>
    <t>KE-NYA-1608-19276</t>
  </si>
  <si>
    <t>Samuel Michiri Muchiri</t>
  </si>
  <si>
    <t>9813018</t>
  </si>
  <si>
    <t>726300269</t>
  </si>
  <si>
    <t>Gathigira</t>
  </si>
  <si>
    <t>KE-KIR-1603-20479</t>
  </si>
  <si>
    <t>Elastus Muita Musendu</t>
  </si>
  <si>
    <t>724023004</t>
  </si>
  <si>
    <t>KE-NAK-1604-20977</t>
  </si>
  <si>
    <t>Stephen Mwangi Thamaini</t>
  </si>
  <si>
    <t>1278063</t>
  </si>
  <si>
    <t>701060152</t>
  </si>
  <si>
    <t>KE-KER-2008-26629</t>
  </si>
  <si>
    <t>Langat Hillary</t>
  </si>
  <si>
    <t>27926242</t>
  </si>
  <si>
    <t>+254724582429</t>
  </si>
  <si>
    <t>Poiywek</t>
  </si>
  <si>
    <t>Chebir</t>
  </si>
  <si>
    <t>KE-TAI-2008-29260</t>
  </si>
  <si>
    <t>17th August,2020</t>
  </si>
  <si>
    <t>Mwashighadi Justin Fundi</t>
  </si>
  <si>
    <t>3171480</t>
  </si>
  <si>
    <t>+254728357661</t>
  </si>
  <si>
    <t>KE-TAI-2008-29262</t>
  </si>
  <si>
    <t>Mwamidi Joseph Maghaga</t>
  </si>
  <si>
    <t>9786822</t>
  </si>
  <si>
    <t>+254722907826</t>
  </si>
  <si>
    <t>Fururu</t>
  </si>
  <si>
    <t>KE-KIR-2008-28071</t>
  </si>
  <si>
    <t>Muchai Wanjiku Alice</t>
  </si>
  <si>
    <t>+254723428747</t>
  </si>
  <si>
    <t>Kiamutuira</t>
  </si>
  <si>
    <t>KE-KIA-2001-28314</t>
  </si>
  <si>
    <t>Nginya Magdaline Gathoni</t>
  </si>
  <si>
    <t>5350153</t>
  </si>
  <si>
    <t>723618404</t>
  </si>
  <si>
    <t>Kwa D.C</t>
  </si>
  <si>
    <t>KE-NYE-2201-30028</t>
  </si>
  <si>
    <t>Muriuki Joel Muthui</t>
  </si>
  <si>
    <t>8979515</t>
  </si>
  <si>
    <t>254712127928</t>
  </si>
  <si>
    <t>254726355833</t>
  </si>
  <si>
    <t>Ngerima</t>
  </si>
  <si>
    <t>KE-NYE-2205-30903</t>
  </si>
  <si>
    <t>Mutuirandu Phineus Ndege</t>
  </si>
  <si>
    <t>2398571</t>
  </si>
  <si>
    <t>0727792166</t>
  </si>
  <si>
    <t>0723008717</t>
  </si>
  <si>
    <t>KE-MAC-2204-28596</t>
  </si>
  <si>
    <t>Masila Dalmus</t>
  </si>
  <si>
    <t>0723503085</t>
  </si>
  <si>
    <t>Kilima</t>
  </si>
  <si>
    <t>KE-BOM-2204-26370</t>
  </si>
  <si>
    <t>1st January,2022</t>
  </si>
  <si>
    <t>Chebet Daisy</t>
  </si>
  <si>
    <t>32602868</t>
  </si>
  <si>
    <t>725759080</t>
  </si>
  <si>
    <t>Chamkokwet</t>
  </si>
  <si>
    <t>KE-KIA-2008-28548</t>
  </si>
  <si>
    <t>Kanyari Michael Wanderi</t>
  </si>
  <si>
    <t>20694032</t>
  </si>
  <si>
    <t>254729903549</t>
  </si>
  <si>
    <t>254700267434</t>
  </si>
  <si>
    <t>Kangenga</t>
  </si>
  <si>
    <t>KE-KIA-2010-26551</t>
  </si>
  <si>
    <t>Mbugua Fredrick</t>
  </si>
  <si>
    <t>114462686</t>
  </si>
  <si>
    <t>254725961910</t>
  </si>
  <si>
    <t>254716531606</t>
  </si>
  <si>
    <t>KE-KIA-2009-26553</t>
  </si>
  <si>
    <t>Kimotho Joseph Mbaya</t>
  </si>
  <si>
    <t>5209818</t>
  </si>
  <si>
    <t>254714427244</t>
  </si>
  <si>
    <t>254704180535</t>
  </si>
  <si>
    <t>Kamunoru</t>
  </si>
  <si>
    <t>KE-KIR-2101-27204</t>
  </si>
  <si>
    <t>Mwangi Nyaguthii Margaret</t>
  </si>
  <si>
    <t>254713992930</t>
  </si>
  <si>
    <t>KE-KIA-2101-26548</t>
  </si>
  <si>
    <t>23rd January,2021</t>
  </si>
  <si>
    <t>Karoki Margaret</t>
  </si>
  <si>
    <t>5709916</t>
  </si>
  <si>
    <t>254721358628</t>
  </si>
  <si>
    <t>254708498484</t>
  </si>
  <si>
    <t>Gishesheni</t>
  </si>
  <si>
    <t>KE-KIA-2010-26557</t>
  </si>
  <si>
    <t>13th October,2020</t>
  </si>
  <si>
    <t>Mbugua Stephen Muciri</t>
  </si>
  <si>
    <t>254717688031</t>
  </si>
  <si>
    <t>254710260830</t>
  </si>
  <si>
    <t>Wandemi</t>
  </si>
  <si>
    <t>KE-KIA-2103-26559</t>
  </si>
  <si>
    <t>19th December,2020</t>
  </si>
  <si>
    <t>Kimata Mary Muthoni</t>
  </si>
  <si>
    <t>6851966</t>
  </si>
  <si>
    <t>254723297935</t>
  </si>
  <si>
    <t>254721965682</t>
  </si>
  <si>
    <t>Mutashoya</t>
  </si>
  <si>
    <t>KE-MUR-2006-26785</t>
  </si>
  <si>
    <t>Njoroge John Githu</t>
  </si>
  <si>
    <t>254721558091</t>
  </si>
  <si>
    <t>254722254221</t>
  </si>
  <si>
    <t>Kindugira</t>
  </si>
  <si>
    <t>KE-BOM-2103-26179</t>
  </si>
  <si>
    <t>Maritim Wesley</t>
  </si>
  <si>
    <t>125545100</t>
  </si>
  <si>
    <t>254725532926</t>
  </si>
  <si>
    <t>0715781837</t>
  </si>
  <si>
    <t>Kiromwok</t>
  </si>
  <si>
    <t>KE-MAK-2106-29086</t>
  </si>
  <si>
    <t>Kitundu Kilonzo</t>
  </si>
  <si>
    <t>254722919182</t>
  </si>
  <si>
    <t>254796912745</t>
  </si>
  <si>
    <t>Inyoni</t>
  </si>
  <si>
    <t>KE-KAJ-2105-29083</t>
  </si>
  <si>
    <t>Nkurupe Everlyn</t>
  </si>
  <si>
    <t>254717431498</t>
  </si>
  <si>
    <t>KE-NYE-2210-30807</t>
  </si>
  <si>
    <t>25th September,2022</t>
  </si>
  <si>
    <t>Gikunda Gideon Muthuri</t>
  </si>
  <si>
    <t>24458037</t>
  </si>
  <si>
    <t>0720665767</t>
  </si>
  <si>
    <t>0780448943</t>
  </si>
  <si>
    <t>KE-NYE-2211-27805</t>
  </si>
  <si>
    <t>8th April,2022</t>
  </si>
  <si>
    <t>3rd November,2022</t>
  </si>
  <si>
    <t>Kiugu Japhet Muthuri</t>
  </si>
  <si>
    <t>9705979</t>
  </si>
  <si>
    <t>0725594169</t>
  </si>
  <si>
    <t>0723660051</t>
  </si>
  <si>
    <t>Kwa mweya</t>
  </si>
  <si>
    <t>KE-NYE-2209-30921</t>
  </si>
  <si>
    <t>Rechael Waithira</t>
  </si>
  <si>
    <t>0727612238</t>
  </si>
  <si>
    <t>KE-NYE-2209-30913</t>
  </si>
  <si>
    <t>14th May,2022</t>
  </si>
  <si>
    <t>Samson . Muthamia</t>
  </si>
  <si>
    <t>0720100353</t>
  </si>
  <si>
    <t>KE-NYE-2209-30917</t>
  </si>
  <si>
    <t>Benard Mutahi</t>
  </si>
  <si>
    <t>0724811516</t>
  </si>
  <si>
    <t>KE-NYE-2209-30919</t>
  </si>
  <si>
    <t>Ann Kananu</t>
  </si>
  <si>
    <t>0710732478</t>
  </si>
  <si>
    <t>0723364655</t>
  </si>
  <si>
    <t>KE-NYE-2209-30916</t>
  </si>
  <si>
    <t>Jelica Wanja</t>
  </si>
  <si>
    <t>0725476596</t>
  </si>
  <si>
    <t>KE-NYE-2205-30909</t>
  </si>
  <si>
    <t>7th May,2022</t>
  </si>
  <si>
    <t>24th May,2022</t>
  </si>
  <si>
    <t>Kinyua Jane Wanjiru</t>
  </si>
  <si>
    <t>28825342</t>
  </si>
  <si>
    <t>0710523928</t>
  </si>
  <si>
    <t>0723999492</t>
  </si>
  <si>
    <t>KE-NYE-2209-30915</t>
  </si>
  <si>
    <t>17th July,2022</t>
  </si>
  <si>
    <t>Jane Maina Wanjiru</t>
  </si>
  <si>
    <t>0726500812</t>
  </si>
  <si>
    <t>0705545303</t>
  </si>
  <si>
    <t>KE-NYE-2209-30920</t>
  </si>
  <si>
    <t>17th June,2022</t>
  </si>
  <si>
    <t>Regina Ngugi</t>
  </si>
  <si>
    <t>0720067649</t>
  </si>
  <si>
    <t>KE-NYE-2209-30918</t>
  </si>
  <si>
    <t>Perpetua Igoki</t>
  </si>
  <si>
    <t>0728234687</t>
  </si>
  <si>
    <t>KE-NAI-1612-16797</t>
  </si>
  <si>
    <t>Stephen Mutumbi</t>
  </si>
  <si>
    <t>722721680</t>
  </si>
  <si>
    <t>KE-MAK-1512-16798</t>
  </si>
  <si>
    <t>Selestine Musyoka</t>
  </si>
  <si>
    <t>72273738</t>
  </si>
  <si>
    <t>KE-KAJ-1611-16801</t>
  </si>
  <si>
    <t>Jackson Sanko</t>
  </si>
  <si>
    <t>1062281</t>
  </si>
  <si>
    <t>720984982</t>
  </si>
  <si>
    <t>KE-NAI-1706-22032</t>
  </si>
  <si>
    <t>Phelister Kamau Wanjiku</t>
  </si>
  <si>
    <t>11705710</t>
  </si>
  <si>
    <t>708559575</t>
  </si>
  <si>
    <t>KE-KIT-1709-21991</t>
  </si>
  <si>
    <t>Mary Kathini</t>
  </si>
  <si>
    <t>11859076</t>
  </si>
  <si>
    <t>716527480</t>
  </si>
  <si>
    <t>716527490</t>
  </si>
  <si>
    <t>KE-NYA-1703-23206</t>
  </si>
  <si>
    <t>Kanyoi Wilson</t>
  </si>
  <si>
    <t>989739</t>
  </si>
  <si>
    <t>723996343</t>
  </si>
  <si>
    <t>KE-NAK-1609-16611</t>
  </si>
  <si>
    <t>Godfrey Wachira</t>
  </si>
  <si>
    <t>25960103</t>
  </si>
  <si>
    <t>717163532</t>
  </si>
  <si>
    <t>KE-KIL-1609-16624</t>
  </si>
  <si>
    <t>Salina Juma</t>
  </si>
  <si>
    <t>727955281</t>
  </si>
  <si>
    <t>Makobeni</t>
  </si>
  <si>
    <t>KE-KIL-1608-16640</t>
  </si>
  <si>
    <t>29th June,2016</t>
  </si>
  <si>
    <t>18th August,2016</t>
  </si>
  <si>
    <t>Margaret Chizi</t>
  </si>
  <si>
    <t>2162887</t>
  </si>
  <si>
    <t>723239905</t>
  </si>
  <si>
    <t>KE-NYA-1608-16605</t>
  </si>
  <si>
    <t>25th June,2016</t>
  </si>
  <si>
    <t>14th August,2016</t>
  </si>
  <si>
    <t>Betty Nderitu</t>
  </si>
  <si>
    <t>704196691</t>
  </si>
  <si>
    <t>KE-MAC-1603-16606</t>
  </si>
  <si>
    <t>Bibiana Mwanzia</t>
  </si>
  <si>
    <t>6270301</t>
  </si>
  <si>
    <t>710844046</t>
  </si>
  <si>
    <t>KE-KAJ-1608-16607</t>
  </si>
  <si>
    <t>Bilha Gitonga</t>
  </si>
  <si>
    <t>722863241</t>
  </si>
  <si>
    <t>KE-NYE-1607-16613</t>
  </si>
  <si>
    <t>Eunice Wairimu Gateru</t>
  </si>
  <si>
    <t>726283850</t>
  </si>
  <si>
    <t>Mbiriri</t>
  </si>
  <si>
    <t>KE-NAI-1602-16618</t>
  </si>
  <si>
    <t>Charles Mbugua Gitau</t>
  </si>
  <si>
    <t>715531964</t>
  </si>
  <si>
    <t>KE-KAJ-1605-16619</t>
  </si>
  <si>
    <t>Andrew Amadi</t>
  </si>
  <si>
    <t>26875476</t>
  </si>
  <si>
    <t>721159337</t>
  </si>
  <si>
    <t>KE-NYE-1607-16620</t>
  </si>
  <si>
    <t>Agnes Wangechi Kamunya</t>
  </si>
  <si>
    <t>714127686</t>
  </si>
  <si>
    <t>KE-KIA-1606-16625</t>
  </si>
  <si>
    <t>Rosemary Wanjiru Wanjiku</t>
  </si>
  <si>
    <t>25538509</t>
  </si>
  <si>
    <t>722319033</t>
  </si>
  <si>
    <t>KE-NYA-1605-16626</t>
  </si>
  <si>
    <t>James Ngotho</t>
  </si>
  <si>
    <t>721616334</t>
  </si>
  <si>
    <t>KE-NAI-1606-16630</t>
  </si>
  <si>
    <t>Kezaih N Wangeshi</t>
  </si>
  <si>
    <t>722436192</t>
  </si>
  <si>
    <t>KE-NAN-1607-16631</t>
  </si>
  <si>
    <t>Rhoda J Lelei</t>
  </si>
  <si>
    <t>715512632</t>
  </si>
  <si>
    <t>Kapsabet Town</t>
  </si>
  <si>
    <t>KE-NYA-1608-16632</t>
  </si>
  <si>
    <t>John Watema</t>
  </si>
  <si>
    <t>721629983</t>
  </si>
  <si>
    <t>KE-MAC-1607-16635</t>
  </si>
  <si>
    <t>Samuel Maithya</t>
  </si>
  <si>
    <t>722486824</t>
  </si>
  <si>
    <t>Ilima</t>
  </si>
  <si>
    <t>Kyamuoso</t>
  </si>
  <si>
    <t>KE-MOM-1612-16636</t>
  </si>
  <si>
    <t>Rebecca</t>
  </si>
  <si>
    <t>2031614</t>
  </si>
  <si>
    <t>722745512</t>
  </si>
  <si>
    <t>KE-NAK-1604-16639</t>
  </si>
  <si>
    <t>Njiiri</t>
  </si>
  <si>
    <t>722340879</t>
  </si>
  <si>
    <t>KE-NYE-1607-16641</t>
  </si>
  <si>
    <t>Millicent Wanjiru</t>
  </si>
  <si>
    <t>704040110</t>
  </si>
  <si>
    <t>Mathaka</t>
  </si>
  <si>
    <t>KE-MER-1603-16644</t>
  </si>
  <si>
    <t>13th January,2016</t>
  </si>
  <si>
    <t>3rd March,2016</t>
  </si>
  <si>
    <t>Mwiti Manyara</t>
  </si>
  <si>
    <t>722747629</t>
  </si>
  <si>
    <t>KE-MUR-1606-16645</t>
  </si>
  <si>
    <t>24th April,2016</t>
  </si>
  <si>
    <t>13th June,2016</t>
  </si>
  <si>
    <t>John Ngugi</t>
  </si>
  <si>
    <t>24236050</t>
  </si>
  <si>
    <t>729360302</t>
  </si>
  <si>
    <t>KE-KIL-1608-16648</t>
  </si>
  <si>
    <t>Gibson Kembo</t>
  </si>
  <si>
    <t>716076227</t>
  </si>
  <si>
    <t>KE-TUR-1605-16447</t>
  </si>
  <si>
    <t>Susan Naima</t>
  </si>
  <si>
    <t>711208538</t>
  </si>
  <si>
    <t>Turkana</t>
  </si>
  <si>
    <t>Turkana North</t>
  </si>
  <si>
    <t>Kakuma</t>
  </si>
  <si>
    <t>KE-NAK-1612-16617</t>
  </si>
  <si>
    <t>Charles Ndungu</t>
  </si>
  <si>
    <t>720913020</t>
  </si>
  <si>
    <t>KE-BUN-1604-16627</t>
  </si>
  <si>
    <t>Jeremiah Ngolo</t>
  </si>
  <si>
    <t>3813232</t>
  </si>
  <si>
    <t>722202866</t>
  </si>
  <si>
    <t>Kitandoi</t>
  </si>
  <si>
    <t>Namasanda</t>
  </si>
  <si>
    <t>KE-NYE-1608-16633</t>
  </si>
  <si>
    <t>Samuel Maregwa Gechini</t>
  </si>
  <si>
    <t>720704446</t>
  </si>
  <si>
    <t>KE-NYE-1607-16634</t>
  </si>
  <si>
    <t>Jane Wangari Ndungu</t>
  </si>
  <si>
    <t>712633956</t>
  </si>
  <si>
    <t>KE-KIT-1612-17462</t>
  </si>
  <si>
    <t>Joseph Kivului Kisove</t>
  </si>
  <si>
    <t>31845096</t>
  </si>
  <si>
    <t>+254706336631</t>
  </si>
  <si>
    <t>Kirui Rural</t>
  </si>
  <si>
    <t>KE-KIT-1701-17468</t>
  </si>
  <si>
    <t>Joshua Mutua Maingi</t>
  </si>
  <si>
    <t>8744197</t>
  </si>
  <si>
    <t>72183226</t>
  </si>
  <si>
    <t>KE-TRA-1611-17024</t>
  </si>
  <si>
    <t>Musa Majimbo Andiema</t>
  </si>
  <si>
    <t>11581607</t>
  </si>
  <si>
    <t>722648160</t>
  </si>
  <si>
    <t>Endebbes</t>
  </si>
  <si>
    <t>Cheptantan</t>
  </si>
  <si>
    <t>KE-KIL-1705-21981</t>
  </si>
  <si>
    <t>Katuri Operator Pastor Amon Joshua</t>
  </si>
  <si>
    <t>722411379</t>
  </si>
  <si>
    <t>Kilifi South</t>
  </si>
  <si>
    <t>Mto Mondoni</t>
  </si>
  <si>
    <t>KE-NAI-1703-24079</t>
  </si>
  <si>
    <t>25th February,2017</t>
  </si>
  <si>
    <t>Mwenesi Bilha Mukekani</t>
  </si>
  <si>
    <t>722737403</t>
  </si>
  <si>
    <t>773547249</t>
  </si>
  <si>
    <t>Mimosa Ngong Road</t>
  </si>
  <si>
    <t>Mbaruk  Road</t>
  </si>
  <si>
    <t>KE-SAM-2002-28847</t>
  </si>
  <si>
    <t>Philip Taba</t>
  </si>
  <si>
    <t>254705900070</t>
  </si>
  <si>
    <t>KE-SAM-2002-28844</t>
  </si>
  <si>
    <t>Veronica Lokia</t>
  </si>
  <si>
    <t>254721768902</t>
  </si>
  <si>
    <t>Wasp East</t>
  </si>
  <si>
    <t>Larusoro</t>
  </si>
  <si>
    <t>KE-NAK-2111-29583</t>
  </si>
  <si>
    <t>9th November,2021</t>
  </si>
  <si>
    <t>John Albano Mwangi</t>
  </si>
  <si>
    <t>254729439705</t>
  </si>
  <si>
    <t>254725504760</t>
  </si>
  <si>
    <t>kikopey</t>
  </si>
  <si>
    <t>KE-BUN-2111-29585</t>
  </si>
  <si>
    <t>18th November,2021</t>
  </si>
  <si>
    <t>Bridget Murunga</t>
  </si>
  <si>
    <t>254723275357</t>
  </si>
  <si>
    <t>254114283104</t>
  </si>
  <si>
    <t>Togaleni</t>
  </si>
  <si>
    <t>mbirira</t>
  </si>
  <si>
    <t>KE-TAN-2105-26219</t>
  </si>
  <si>
    <t>Ali Abdallah Hiribae</t>
  </si>
  <si>
    <t>25392954</t>
  </si>
  <si>
    <t>774695565</t>
  </si>
  <si>
    <t>254712917039</t>
  </si>
  <si>
    <t>254799741668</t>
  </si>
  <si>
    <t>chara</t>
  </si>
  <si>
    <t>nduru</t>
  </si>
  <si>
    <t>KE-TAN-2105-26385</t>
  </si>
  <si>
    <t>Morowa Hiribae Majid</t>
  </si>
  <si>
    <t>2253247</t>
  </si>
  <si>
    <t>729170356</t>
  </si>
  <si>
    <t>254729749878</t>
  </si>
  <si>
    <t>254728748371</t>
  </si>
  <si>
    <t>KE-TAN-2105-26389</t>
  </si>
  <si>
    <t>Mohammed Wario G</t>
  </si>
  <si>
    <t>33537318</t>
  </si>
  <si>
    <t>720985217</t>
  </si>
  <si>
    <t>254720985217</t>
  </si>
  <si>
    <t>254745956252</t>
  </si>
  <si>
    <t>KE-TAN-2105-26381</t>
  </si>
  <si>
    <t>Lawia Dhidha Hakofa</t>
  </si>
  <si>
    <t>1379109</t>
  </si>
  <si>
    <t>790139268</t>
  </si>
  <si>
    <t>254790139268</t>
  </si>
  <si>
    <t>254743995235</t>
  </si>
  <si>
    <t>KE-TAN-2105-26390</t>
  </si>
  <si>
    <t>13th March,2021</t>
  </si>
  <si>
    <t>Abio Gayoye</t>
  </si>
  <si>
    <t>34567876</t>
  </si>
  <si>
    <t>71569361</t>
  </si>
  <si>
    <t>254115693615</t>
  </si>
  <si>
    <t>254796519241</t>
  </si>
  <si>
    <t>KE-TAN-2105-26380</t>
  </si>
  <si>
    <t>Mohammed Dida Dadi</t>
  </si>
  <si>
    <t>5354449</t>
  </si>
  <si>
    <t>726740168</t>
  </si>
  <si>
    <t>254726740168</t>
  </si>
  <si>
    <t>254792737185</t>
  </si>
  <si>
    <t>KE-TAN-2105-26371</t>
  </si>
  <si>
    <t>Ramadhan Maryam</t>
  </si>
  <si>
    <t>2355666</t>
  </si>
  <si>
    <t>718454995</t>
  </si>
  <si>
    <t>254718454995</t>
  </si>
  <si>
    <t>254768268518</t>
  </si>
  <si>
    <t>KE-TAN-2105-26372</t>
  </si>
  <si>
    <t>Esha Dhadho</t>
  </si>
  <si>
    <t>35294656</t>
  </si>
  <si>
    <t>701493567</t>
  </si>
  <si>
    <t>254701493567</t>
  </si>
  <si>
    <t>254790176961</t>
  </si>
  <si>
    <t>KE-TAN-2105-26386</t>
  </si>
  <si>
    <t>8th March,2021</t>
  </si>
  <si>
    <t>Isaeck Ware Bakero</t>
  </si>
  <si>
    <t>33601650</t>
  </si>
  <si>
    <t>700557239</t>
  </si>
  <si>
    <t>254700572363</t>
  </si>
  <si>
    <t>254799679730</t>
  </si>
  <si>
    <t>KE-TAN-2105-26399</t>
  </si>
  <si>
    <t>19th March,2021</t>
  </si>
  <si>
    <t>8th May,2021</t>
  </si>
  <si>
    <t>Mwanajuma Hiribae Habwoka</t>
  </si>
  <si>
    <t>245677756</t>
  </si>
  <si>
    <t>254712539560</t>
  </si>
  <si>
    <t>254723532230</t>
  </si>
  <si>
    <t>chamwanamuma</t>
  </si>
  <si>
    <t>KE-TAN-2105-26398</t>
  </si>
  <si>
    <t>Diramo Maro Diramo</t>
  </si>
  <si>
    <t>12730299</t>
  </si>
  <si>
    <t>724645364</t>
  </si>
  <si>
    <t>254724645364</t>
  </si>
  <si>
    <t>254711916022</t>
  </si>
  <si>
    <t>KE-TAN-2105-26395</t>
  </si>
  <si>
    <t>21st March,2021</t>
  </si>
  <si>
    <t>Abae Jillo Nkindu</t>
  </si>
  <si>
    <t>2234665</t>
  </si>
  <si>
    <t>702828635</t>
  </si>
  <si>
    <t>254702848635</t>
  </si>
  <si>
    <t>254795046429</t>
  </si>
  <si>
    <t>semikaro</t>
  </si>
  <si>
    <t>KE-TAN-2105-26397</t>
  </si>
  <si>
    <t>Said Rhova Mohammed</t>
  </si>
  <si>
    <t>56457865</t>
  </si>
  <si>
    <t>727847236</t>
  </si>
  <si>
    <t>254727847252</t>
  </si>
  <si>
    <t>254759211134</t>
  </si>
  <si>
    <t>KE-TAN-2105-26396</t>
  </si>
  <si>
    <t>Mwenyesa Kombo</t>
  </si>
  <si>
    <t>21412512</t>
  </si>
  <si>
    <t>728939588</t>
  </si>
  <si>
    <t>254728939588</t>
  </si>
  <si>
    <t>254706537925</t>
  </si>
  <si>
    <t>KE-TAN-2105-26394</t>
  </si>
  <si>
    <t>Bute Bashora</t>
  </si>
  <si>
    <t>26553963</t>
  </si>
  <si>
    <t>717439435</t>
  </si>
  <si>
    <t>254714394980</t>
  </si>
  <si>
    <t>254759858458</t>
  </si>
  <si>
    <t>KE-TAN-2105-26373</t>
  </si>
  <si>
    <t>28th May,2021</t>
  </si>
  <si>
    <t>Ali Mohammed</t>
  </si>
  <si>
    <t>24934013</t>
  </si>
  <si>
    <t>746969637</t>
  </si>
  <si>
    <t>254746969637</t>
  </si>
  <si>
    <t>254708756450</t>
  </si>
  <si>
    <t>KE-TAN-2106-26379</t>
  </si>
  <si>
    <t>Salim Babiyo Hiribae</t>
  </si>
  <si>
    <t>4598567</t>
  </si>
  <si>
    <t>722987525</t>
  </si>
  <si>
    <t>254722987525</t>
  </si>
  <si>
    <t>254799206262</t>
  </si>
  <si>
    <t>KE-TAN-2106-26393</t>
  </si>
  <si>
    <t>Komolo Godhana</t>
  </si>
  <si>
    <t>3916294</t>
  </si>
  <si>
    <t>725398889</t>
  </si>
  <si>
    <t>254710599143</t>
  </si>
  <si>
    <t>254758880148</t>
  </si>
  <si>
    <t>KE-TAN-2106-26392</t>
  </si>
  <si>
    <t>12th June,2021</t>
  </si>
  <si>
    <t>Said Kofu Hassan</t>
  </si>
  <si>
    <t>724242054</t>
  </si>
  <si>
    <t>254724242054</t>
  </si>
  <si>
    <t>254732521311</t>
  </si>
  <si>
    <t>Chara</t>
  </si>
  <si>
    <t>Tarasaa</t>
  </si>
  <si>
    <t>KE-TAN-2106-26401</t>
  </si>
  <si>
    <t>11th June,2021</t>
  </si>
  <si>
    <t>Barisa Omar Mohammed</t>
  </si>
  <si>
    <t>23455665</t>
  </si>
  <si>
    <t>254701714524</t>
  </si>
  <si>
    <t>254703974605</t>
  </si>
  <si>
    <t>shirikisho</t>
  </si>
  <si>
    <t>KE-TAN-2105-26375</t>
  </si>
  <si>
    <t>Mwana Idi Awadhi</t>
  </si>
  <si>
    <t>5354465</t>
  </si>
  <si>
    <t>759231258</t>
  </si>
  <si>
    <t>254724239830</t>
  </si>
  <si>
    <t>254759231258</t>
  </si>
  <si>
    <t>KE-TAN-2105-26215</t>
  </si>
  <si>
    <t>Mohammed Hiribae Kalota</t>
  </si>
  <si>
    <t>24162119</t>
  </si>
  <si>
    <t>715648246</t>
  </si>
  <si>
    <t>254715648246</t>
  </si>
  <si>
    <t>254724162519</t>
  </si>
  <si>
    <t>senikaro</t>
  </si>
  <si>
    <t>KE-MER-1603-16133</t>
  </si>
  <si>
    <t>Kinyua Ikiara</t>
  </si>
  <si>
    <t>722698998</t>
  </si>
  <si>
    <t>KE-NAK-1605-16491</t>
  </si>
  <si>
    <t>Monica Kanyingi</t>
  </si>
  <si>
    <t>2325509</t>
  </si>
  <si>
    <t>710514479</t>
  </si>
  <si>
    <t>KE-NAK-1607-16516</t>
  </si>
  <si>
    <t>Ephantus M Wanduri</t>
  </si>
  <si>
    <t>1392181</t>
  </si>
  <si>
    <t>710508333</t>
  </si>
  <si>
    <t>KE-MUR-1610-16652</t>
  </si>
  <si>
    <t>Joseph Kiruri</t>
  </si>
  <si>
    <t>3402065</t>
  </si>
  <si>
    <t>721923306</t>
  </si>
  <si>
    <t>KE-NYE-1607-16654</t>
  </si>
  <si>
    <t>Lily Ngendo Maina</t>
  </si>
  <si>
    <t>3189601</t>
  </si>
  <si>
    <t>719655350</t>
  </si>
  <si>
    <t>Taiga</t>
  </si>
  <si>
    <t>KE-MER-1610-16717</t>
  </si>
  <si>
    <t>Ann Mwari Mbaru</t>
  </si>
  <si>
    <t>8870596</t>
  </si>
  <si>
    <t>717666607</t>
  </si>
  <si>
    <t>KE-MUR-1604-16747</t>
  </si>
  <si>
    <t>Loise Nyina Njoroge</t>
  </si>
  <si>
    <t>13460727</t>
  </si>
  <si>
    <t>720460389</t>
  </si>
  <si>
    <t>Kangangu</t>
  </si>
  <si>
    <t>KE-MER-1602-16263</t>
  </si>
  <si>
    <t>15th November,2015</t>
  </si>
  <si>
    <t>19th February,2016</t>
  </si>
  <si>
    <t>Emilio Gatu Njue</t>
  </si>
  <si>
    <t>10371271</t>
  </si>
  <si>
    <t>705447823</t>
  </si>
  <si>
    <t>Kigandeni</t>
  </si>
  <si>
    <t>KE-MER-1601-16264</t>
  </si>
  <si>
    <t>Lucy Meme</t>
  </si>
  <si>
    <t>10924140</t>
  </si>
  <si>
    <t>721920765</t>
  </si>
  <si>
    <t>Muudani</t>
  </si>
  <si>
    <t>Center</t>
  </si>
  <si>
    <t>KE-MER-1601-16265</t>
  </si>
  <si>
    <t>Peter Ntarabu</t>
  </si>
  <si>
    <t>25652471</t>
  </si>
  <si>
    <t>721692611</t>
  </si>
  <si>
    <t>Njeme</t>
  </si>
  <si>
    <t>Gaiti</t>
  </si>
  <si>
    <t>KE-MUR-1607-16302</t>
  </si>
  <si>
    <t>Julius Kiuru Ngugi</t>
  </si>
  <si>
    <t>13274517</t>
  </si>
  <si>
    <t>718547663</t>
  </si>
  <si>
    <t>KE-KIA-1606-16316</t>
  </si>
  <si>
    <t>Mumina Mutua</t>
  </si>
  <si>
    <t>720389301</t>
  </si>
  <si>
    <t>KE-KIA-1604-16317</t>
  </si>
  <si>
    <t>George Kamai</t>
  </si>
  <si>
    <t>72548561</t>
  </si>
  <si>
    <t>KE-NAK-1606-16341</t>
  </si>
  <si>
    <t>Daniel Ndungu Nganga</t>
  </si>
  <si>
    <t>1032314</t>
  </si>
  <si>
    <t>727146047</t>
  </si>
  <si>
    <t>KE-NAK-1606-16488</t>
  </si>
  <si>
    <t>Susan Mumbi</t>
  </si>
  <si>
    <t>8173642</t>
  </si>
  <si>
    <t>KE-LAI-1603-16926</t>
  </si>
  <si>
    <t>Gerald Mwangi</t>
  </si>
  <si>
    <t>4132417</t>
  </si>
  <si>
    <t>722300791</t>
  </si>
  <si>
    <t>G.Co</t>
  </si>
  <si>
    <t>KE-NYE-1701-21134</t>
  </si>
  <si>
    <t>Karuri Daniel Mwangi</t>
  </si>
  <si>
    <t>24874748</t>
  </si>
  <si>
    <t>721119555</t>
  </si>
  <si>
    <t>Thangathi</t>
  </si>
  <si>
    <t>KE-NYE-1703-21084</t>
  </si>
  <si>
    <t>Njogu Lucy Wanjiru</t>
  </si>
  <si>
    <t>720501496</t>
  </si>
  <si>
    <t>720683702</t>
  </si>
  <si>
    <t>KE-NYE-1705-21077</t>
  </si>
  <si>
    <t>Matara Venancio Gichui</t>
  </si>
  <si>
    <t>41328598</t>
  </si>
  <si>
    <t>722964409</t>
  </si>
  <si>
    <t>Baaini</t>
  </si>
  <si>
    <t>KE-NYE-1708-21106</t>
  </si>
  <si>
    <t>Maina Frola Wanjiku</t>
  </si>
  <si>
    <t>3614133</t>
  </si>
  <si>
    <t>728484180</t>
  </si>
  <si>
    <t>Gakima</t>
  </si>
  <si>
    <t>KE-KIA-1712-18593</t>
  </si>
  <si>
    <t>23rd October,2017</t>
  </si>
  <si>
    <t>Muiru Harrison</t>
  </si>
  <si>
    <t>256777890</t>
  </si>
  <si>
    <t>724281783</t>
  </si>
  <si>
    <t>KE-EMB-1710-20688</t>
  </si>
  <si>
    <t>Peter Muriuki Njeru</t>
  </si>
  <si>
    <t>3708335</t>
  </si>
  <si>
    <t>723511747</t>
  </si>
  <si>
    <t>Kiaboa</t>
  </si>
  <si>
    <t>KE-MUR-1712-18802</t>
  </si>
  <si>
    <t>Karaka Margaret Waringa</t>
  </si>
  <si>
    <t>35608385</t>
  </si>
  <si>
    <t>723471029</t>
  </si>
  <si>
    <t>KE-MUR-1708-18805</t>
  </si>
  <si>
    <t>Macharia John Ndungu</t>
  </si>
  <si>
    <t>4342366</t>
  </si>
  <si>
    <t>704318051</t>
  </si>
  <si>
    <t>KE-MUR-1710-18806</t>
  </si>
  <si>
    <t>Maina Mary Waithira</t>
  </si>
  <si>
    <t>3654923</t>
  </si>
  <si>
    <t>729265914</t>
  </si>
  <si>
    <t>KE-KIA-1701-17610</t>
  </si>
  <si>
    <t>Harison Thuo Kirugu</t>
  </si>
  <si>
    <t>840412</t>
  </si>
  <si>
    <t>+254722767344</t>
  </si>
  <si>
    <t>Lndl</t>
  </si>
  <si>
    <t>KE-KIA-1610-17615</t>
  </si>
  <si>
    <t>James Kigo Kinuthia</t>
  </si>
  <si>
    <t>8822350</t>
  </si>
  <si>
    <t>721777448</t>
  </si>
  <si>
    <t>Kaango</t>
  </si>
  <si>
    <t>KE-MUR-1612-14828</t>
  </si>
  <si>
    <t>Joseph Karanja Njoroge</t>
  </si>
  <si>
    <t>711686088</t>
  </si>
  <si>
    <t>Gatunguru B</t>
  </si>
  <si>
    <t>KE-MUR-1811-25148</t>
  </si>
  <si>
    <t>Maina Racheal Waithira</t>
  </si>
  <si>
    <t>10621790</t>
  </si>
  <si>
    <t>720617020</t>
  </si>
  <si>
    <t>Kenyanjeru</t>
  </si>
  <si>
    <t>KE-KIR-1907-25544</t>
  </si>
  <si>
    <t>Margret Kimenyi Muthoni</t>
  </si>
  <si>
    <t>3520335</t>
  </si>
  <si>
    <t>0717554664</t>
  </si>
  <si>
    <t>South Ngariama</t>
  </si>
  <si>
    <t>Ngomano</t>
  </si>
  <si>
    <t>KE-NYE-1706-21086</t>
  </si>
  <si>
    <t>Ngera Karinga Charles</t>
  </si>
  <si>
    <t>27563248</t>
  </si>
  <si>
    <t>722440732</t>
  </si>
  <si>
    <t>Ruthanje</t>
  </si>
  <si>
    <t>KE-KIA-1512-14759</t>
  </si>
  <si>
    <t>John Kinyanjui Muchai</t>
  </si>
  <si>
    <t>721681445</t>
  </si>
  <si>
    <t>KE-NYE-1708-21087</t>
  </si>
  <si>
    <t>Ndirangu David Gathua</t>
  </si>
  <si>
    <t>4811678</t>
  </si>
  <si>
    <t>728617762</t>
  </si>
  <si>
    <t>Gatunduini</t>
  </si>
  <si>
    <t>KE-MER-1802-19601</t>
  </si>
  <si>
    <t>Mbui Douglas Mwiti</t>
  </si>
  <si>
    <t>13249332</t>
  </si>
  <si>
    <t>725604155</t>
  </si>
  <si>
    <t>714991150</t>
  </si>
  <si>
    <t>Kiangua</t>
  </si>
  <si>
    <t>Kithira</t>
  </si>
  <si>
    <t>KE-EMB-1901-25547</t>
  </si>
  <si>
    <t>Dwiga Kariuki David</t>
  </si>
  <si>
    <t>30877027</t>
  </si>
  <si>
    <t>KE-KIA-1901-25150</t>
  </si>
  <si>
    <t>Njoroge Lawrence</t>
  </si>
  <si>
    <t>1821150</t>
  </si>
  <si>
    <t>724336664</t>
  </si>
  <si>
    <t>Nyacaba</t>
  </si>
  <si>
    <t>KE-NYE-1812-25154</t>
  </si>
  <si>
    <t>Miano Ann Wanjiku</t>
  </si>
  <si>
    <t>3233423</t>
  </si>
  <si>
    <t>713326776</t>
  </si>
  <si>
    <t>729500763</t>
  </si>
  <si>
    <t>Cheje</t>
  </si>
  <si>
    <t>Giathuku</t>
  </si>
  <si>
    <t>KE-MUR-1812-25152</t>
  </si>
  <si>
    <t>Mwangi Joyce Wanjiku</t>
  </si>
  <si>
    <t>4890640</t>
  </si>
  <si>
    <t>713690451</t>
  </si>
  <si>
    <t>KE-BUS-1601-15992</t>
  </si>
  <si>
    <t>Gabriel Itela</t>
  </si>
  <si>
    <t>864253</t>
  </si>
  <si>
    <t>714743114</t>
  </si>
  <si>
    <t>KE-BUS-1603-15994</t>
  </si>
  <si>
    <t>Joab Oyera Etyang</t>
  </si>
  <si>
    <t>4212238</t>
  </si>
  <si>
    <t>728036611</t>
  </si>
  <si>
    <t>Malaba Central</t>
  </si>
  <si>
    <t>Kongor</t>
  </si>
  <si>
    <t>KE-KIA-1909-28823</t>
  </si>
  <si>
    <t>Gitau Joseph Waweru</t>
  </si>
  <si>
    <t>2307090</t>
  </si>
  <si>
    <t>722316136</t>
  </si>
  <si>
    <t>KE-KIA-1909-28819</t>
  </si>
  <si>
    <t>Ngugi Lucy Nyabara</t>
  </si>
  <si>
    <t>10182951</t>
  </si>
  <si>
    <t>715938102</t>
  </si>
  <si>
    <t>Gatimo</t>
  </si>
  <si>
    <t>KE-KIA-1909-28303</t>
  </si>
  <si>
    <t>Ngeene Charles Mbugua</t>
  </si>
  <si>
    <t>8240918</t>
  </si>
  <si>
    <t>720208671</t>
  </si>
  <si>
    <t>Juja Farm</t>
  </si>
  <si>
    <t>KE-KIA-1912-28304</t>
  </si>
  <si>
    <t>Iguku Eunice Wairimu</t>
  </si>
  <si>
    <t>2307019</t>
  </si>
  <si>
    <t>254725790157</t>
  </si>
  <si>
    <t>Gatwanafa</t>
  </si>
  <si>
    <t>KE-KER-1806-17708</t>
  </si>
  <si>
    <t>Rutto Stanley</t>
  </si>
  <si>
    <t>8073608</t>
  </si>
  <si>
    <t>723225964</t>
  </si>
  <si>
    <t>728472376</t>
  </si>
  <si>
    <t>Koitamat</t>
  </si>
  <si>
    <t>KE-KER-1906-25318</t>
  </si>
  <si>
    <t>Florence Koech</t>
  </si>
  <si>
    <t>8752535</t>
  </si>
  <si>
    <t>0725043644</t>
  </si>
  <si>
    <t>Kipkoiyan</t>
  </si>
  <si>
    <t>Kiboe</t>
  </si>
  <si>
    <t>KE-MUR-1908-27833</t>
  </si>
  <si>
    <t>Mwenda John Njoroge</t>
  </si>
  <si>
    <t>254742572331</t>
  </si>
  <si>
    <t>Ndunyu Chege</t>
  </si>
  <si>
    <t>KE-MAK-2006-29077</t>
  </si>
  <si>
    <t>Wanza Catherine Kinyumu</t>
  </si>
  <si>
    <t>254716572521</t>
  </si>
  <si>
    <t>Iiuni</t>
  </si>
  <si>
    <t>KE-LAI-2011-27267</t>
  </si>
  <si>
    <t>Macharia Johnson Maina</t>
  </si>
  <si>
    <t>254726298586</t>
  </si>
  <si>
    <t>254727532174</t>
  </si>
  <si>
    <t>KE-LAI-2011-27268</t>
  </si>
  <si>
    <t>Maina George Kimani</t>
  </si>
  <si>
    <t>254720034543</t>
  </si>
  <si>
    <t>254716539688</t>
  </si>
  <si>
    <t>KE-KER-2001-26636</t>
  </si>
  <si>
    <t>254708320237</t>
  </si>
  <si>
    <t>Cheparus</t>
  </si>
  <si>
    <t>KE-LAI-2011-27264</t>
  </si>
  <si>
    <t>Waiganjo Ann Nyawira</t>
  </si>
  <si>
    <t>254727432301</t>
  </si>
  <si>
    <t>KE-KIA-2010-28564</t>
  </si>
  <si>
    <t>Njambi John Kago</t>
  </si>
  <si>
    <t>254726489588</t>
  </si>
  <si>
    <t>254721518043</t>
  </si>
  <si>
    <t>KE-MUR-2011-28362</t>
  </si>
  <si>
    <t>Kinuthia Mary Ruguru</t>
  </si>
  <si>
    <t>254715714473</t>
  </si>
  <si>
    <t>254711479848</t>
  </si>
  <si>
    <t>KE-MUR-2011-28363</t>
  </si>
  <si>
    <t>Ngige Nancy Wanjiru</t>
  </si>
  <si>
    <t>710673098</t>
  </si>
  <si>
    <t>254710673098</t>
  </si>
  <si>
    <t>254721153332</t>
  </si>
  <si>
    <t>KE-NAK-1907-26679</t>
  </si>
  <si>
    <t>Wambaire Rose</t>
  </si>
  <si>
    <t>1332369</t>
  </si>
  <si>
    <t>720654470</t>
  </si>
  <si>
    <t>KE-KIS-1909-26694</t>
  </si>
  <si>
    <t>Odhiambo Rosemary</t>
  </si>
  <si>
    <t>27509352</t>
  </si>
  <si>
    <t>254728588559</t>
  </si>
  <si>
    <t>Kandalo</t>
  </si>
  <si>
    <t>KE-MUR-1802-27862</t>
  </si>
  <si>
    <t>Muraguri Nicholas</t>
  </si>
  <si>
    <t>722796987</t>
  </si>
  <si>
    <t>Kahore</t>
  </si>
  <si>
    <t>KE-NYE-1903-24738</t>
  </si>
  <si>
    <t>Kahuko Grace Wanjiru</t>
  </si>
  <si>
    <t>254722909512</t>
  </si>
  <si>
    <t>KE-NYE-1902-24773</t>
  </si>
  <si>
    <t>Kagwathi Eunice Wanjiku</t>
  </si>
  <si>
    <t>254729680026</t>
  </si>
  <si>
    <t>KE-EMB-1908-26438</t>
  </si>
  <si>
    <t>Machungu Sebastian Muriithi</t>
  </si>
  <si>
    <t>254727767368</t>
  </si>
  <si>
    <t>Gichoya</t>
  </si>
  <si>
    <t>KE-KIR-1809-23627</t>
  </si>
  <si>
    <t>Wanjohi Douglas Wachira</t>
  </si>
  <si>
    <t>721356629</t>
  </si>
  <si>
    <t>725330174</t>
  </si>
  <si>
    <t>KE-KIA-1811-25948</t>
  </si>
  <si>
    <t>7th October,2018</t>
  </si>
  <si>
    <t>Muhuhu Juliana Waithera</t>
  </si>
  <si>
    <t>14403657</t>
  </si>
  <si>
    <t>725793455</t>
  </si>
  <si>
    <t>Waguthu</t>
  </si>
  <si>
    <t>KE-KIA-1904-27626</t>
  </si>
  <si>
    <t>Nganga Mary Wanjiru</t>
  </si>
  <si>
    <t>9371879</t>
  </si>
  <si>
    <t>0723864433</t>
  </si>
  <si>
    <t>706046202</t>
  </si>
  <si>
    <t>KE-KIA-1904-24728</t>
  </si>
  <si>
    <t>Waithira Margaret</t>
  </si>
  <si>
    <t>9325132</t>
  </si>
  <si>
    <t>700162331</t>
  </si>
  <si>
    <t>Rwabura</t>
  </si>
  <si>
    <t>KE-KIA-1904-24734</t>
  </si>
  <si>
    <t>Wainaina Francis Kingaru</t>
  </si>
  <si>
    <t>21769513</t>
  </si>
  <si>
    <t>254711660149</t>
  </si>
  <si>
    <t>Nembu</t>
  </si>
  <si>
    <t>KE-KIR-1910-25672</t>
  </si>
  <si>
    <t>Kabiu Jamleck Mwaniki</t>
  </si>
  <si>
    <t>722423143</t>
  </si>
  <si>
    <t>KE-KIA-1910-27647</t>
  </si>
  <si>
    <t>5th October,2019</t>
  </si>
  <si>
    <t>Gambugo Virginia Gathoni</t>
  </si>
  <si>
    <t>13028584</t>
  </si>
  <si>
    <t>254726449334</t>
  </si>
  <si>
    <t>Gathukuyu</t>
  </si>
  <si>
    <t>KE-NAK-2212-29794</t>
  </si>
  <si>
    <t>18th December,2022</t>
  </si>
  <si>
    <t>Ezekiel Rop Kipngeno</t>
  </si>
  <si>
    <t>0727542032</t>
  </si>
  <si>
    <t>0722703237</t>
  </si>
  <si>
    <t>Sigowet</t>
  </si>
  <si>
    <t>KE-KAJ-2212-30861</t>
  </si>
  <si>
    <t>Muloko Kongolo</t>
  </si>
  <si>
    <t>0722749158</t>
  </si>
  <si>
    <t>Natembeya</t>
  </si>
  <si>
    <t>KE-NAK-2212-29795</t>
  </si>
  <si>
    <t>6th June,2022</t>
  </si>
  <si>
    <t>Stephen Kirui</t>
  </si>
  <si>
    <t>0724266965</t>
  </si>
  <si>
    <t>0700193642</t>
  </si>
  <si>
    <t>Olenguruone secondary</t>
  </si>
  <si>
    <t>KE-NYA-2211-30831</t>
  </si>
  <si>
    <t>Dickson Bundi K</t>
  </si>
  <si>
    <t>0721656423</t>
  </si>
  <si>
    <t>0721656421</t>
  </si>
  <si>
    <t>Kangūū</t>
  </si>
  <si>
    <t>KE-NAK-1608-16909</t>
  </si>
  <si>
    <t>Karembo Eunice Muthoni</t>
  </si>
  <si>
    <t>6586803</t>
  </si>
  <si>
    <t>722826889</t>
  </si>
  <si>
    <t>KE-KIA-1609-16916</t>
  </si>
  <si>
    <t>Moses Wanyoike Richu</t>
  </si>
  <si>
    <t>421623</t>
  </si>
  <si>
    <t>722270612</t>
  </si>
  <si>
    <t>KE-NAK-1604-16917</t>
  </si>
  <si>
    <t>Harun Ngetich</t>
  </si>
  <si>
    <t>25168919</t>
  </si>
  <si>
    <t>726913620</t>
  </si>
  <si>
    <t>KE-NAK-1609-16931</t>
  </si>
  <si>
    <t>Charity Wangui</t>
  </si>
  <si>
    <t>1335640</t>
  </si>
  <si>
    <t>729098550</t>
  </si>
  <si>
    <t>KE-LAI-1607-16437</t>
  </si>
  <si>
    <t>15th May,2016</t>
  </si>
  <si>
    <t>4th July,2016</t>
  </si>
  <si>
    <t>Paul Muchiri</t>
  </si>
  <si>
    <t>21571735</t>
  </si>
  <si>
    <t>712854445</t>
  </si>
  <si>
    <t>Kalalu</t>
  </si>
  <si>
    <t>KE-KIR-1609-16442</t>
  </si>
  <si>
    <t>Fraciah Wambui Kinyua</t>
  </si>
  <si>
    <t>2620121</t>
  </si>
  <si>
    <t>721686057</t>
  </si>
  <si>
    <t>KE-KIA-1607-16443</t>
  </si>
  <si>
    <t>Susan Mumbi Kimani</t>
  </si>
  <si>
    <t>12736091</t>
  </si>
  <si>
    <t>738764667</t>
  </si>
  <si>
    <t>KE-TAI-1606-16450</t>
  </si>
  <si>
    <t>Winnie Mwadagina</t>
  </si>
  <si>
    <t>9983481</t>
  </si>
  <si>
    <t>716506065</t>
  </si>
  <si>
    <t>Kinaya</t>
  </si>
  <si>
    <t>KE-KIA-1608-16452</t>
  </si>
  <si>
    <t>Nancy Wanja Kibe</t>
  </si>
  <si>
    <t>5358634</t>
  </si>
  <si>
    <t>729524263</t>
  </si>
  <si>
    <t>KE-THA-1602-16484</t>
  </si>
  <si>
    <t>Elosy Gatakaa Njeru</t>
  </si>
  <si>
    <t>22387091</t>
  </si>
  <si>
    <t>724876629</t>
  </si>
  <si>
    <t>KE-EMB-1605-16485</t>
  </si>
  <si>
    <t>Peterson Njagi Kinyua</t>
  </si>
  <si>
    <t>3656488</t>
  </si>
  <si>
    <t>726396147</t>
  </si>
  <si>
    <t>KE-NYA-1604-16504</t>
  </si>
  <si>
    <t>Godfrey Mongare Mocheche</t>
  </si>
  <si>
    <t>9929362</t>
  </si>
  <si>
    <t>736524029</t>
  </si>
  <si>
    <t>Bomondo</t>
  </si>
  <si>
    <t>KE-NAK-1609-16519</t>
  </si>
  <si>
    <t>23118</t>
  </si>
  <si>
    <t>725553724</t>
  </si>
  <si>
    <t>KE-KIA-1604-16520</t>
  </si>
  <si>
    <t>Jackson Mwiruri Murunyu</t>
  </si>
  <si>
    <t>456732467</t>
  </si>
  <si>
    <t>738471992</t>
  </si>
  <si>
    <t>KE-UAS-1608-16521</t>
  </si>
  <si>
    <t>6th May,2016</t>
  </si>
  <si>
    <t>16th August,2016</t>
  </si>
  <si>
    <t>Jonathan Kipyego Tanui</t>
  </si>
  <si>
    <t>5291710</t>
  </si>
  <si>
    <t>723303692</t>
  </si>
  <si>
    <t>Chepgoror</t>
  </si>
  <si>
    <t>KE-NAN-1612-16523</t>
  </si>
  <si>
    <t>Samuel Too</t>
  </si>
  <si>
    <t>13363130</t>
  </si>
  <si>
    <t>722780415</t>
  </si>
  <si>
    <t>Chepterwai</t>
  </si>
  <si>
    <t>Chebisaas</t>
  </si>
  <si>
    <t>KE-THA-1609-16545</t>
  </si>
  <si>
    <t>14th July,2016</t>
  </si>
  <si>
    <t>2nd September,2016</t>
  </si>
  <si>
    <t>Jafford Njeru Muthaa</t>
  </si>
  <si>
    <t>6344561</t>
  </si>
  <si>
    <t>721932935</t>
  </si>
  <si>
    <t>Mwange</t>
  </si>
  <si>
    <t>KE-EMB-1608-16549</t>
  </si>
  <si>
    <t>Warue Kauma</t>
  </si>
  <si>
    <t>1303441</t>
  </si>
  <si>
    <t>701474701</t>
  </si>
  <si>
    <t>Miringari</t>
  </si>
  <si>
    <t>KE-MUR-1603-16552</t>
  </si>
  <si>
    <t>Gilbert Karanja Ndegwa</t>
  </si>
  <si>
    <t>5934706</t>
  </si>
  <si>
    <t>711748063</t>
  </si>
  <si>
    <t>KE-LAI-1611-16562</t>
  </si>
  <si>
    <t>6th November,2016</t>
  </si>
  <si>
    <t>Anthony Wambugu</t>
  </si>
  <si>
    <t>29719760</t>
  </si>
  <si>
    <t>711215648</t>
  </si>
  <si>
    <t>Kwa Makari</t>
  </si>
  <si>
    <t>KE-KIS-1610-16567</t>
  </si>
  <si>
    <t>Elkanah Ogakumi Isaboke</t>
  </si>
  <si>
    <t>13235367</t>
  </si>
  <si>
    <t>723509458</t>
  </si>
  <si>
    <t>Ikoba</t>
  </si>
  <si>
    <t>KE-KIR-1603-16569</t>
  </si>
  <si>
    <t>Alice Wanjiku Njuki</t>
  </si>
  <si>
    <t>24116180</t>
  </si>
  <si>
    <t>713599925</t>
  </si>
  <si>
    <t>Njuku</t>
  </si>
  <si>
    <t>KE-EMB-1603-16572</t>
  </si>
  <si>
    <t>Dionisia Wanjiru Thumi</t>
  </si>
  <si>
    <t>13573916</t>
  </si>
  <si>
    <t>716416876</t>
  </si>
  <si>
    <t>KE-KIR-1602-16575</t>
  </si>
  <si>
    <t>Jedidah Muthoni Njogu</t>
  </si>
  <si>
    <t>2905178</t>
  </si>
  <si>
    <t>711934412</t>
  </si>
  <si>
    <t>KE-KIR-1601-16576</t>
  </si>
  <si>
    <t>Esther Wamarwa Kamau</t>
  </si>
  <si>
    <t>13474850</t>
  </si>
  <si>
    <t>716727243</t>
  </si>
  <si>
    <t>KE-NAK-1611-16578</t>
  </si>
  <si>
    <t>John Macharia Thuku</t>
  </si>
  <si>
    <t>14565107</t>
  </si>
  <si>
    <t>722506289</t>
  </si>
  <si>
    <t>Morep</t>
  </si>
  <si>
    <t>KE-ELG-1612-16582</t>
  </si>
  <si>
    <t>Hellen Kiriswo</t>
  </si>
  <si>
    <t>22852136</t>
  </si>
  <si>
    <t>729916574</t>
  </si>
  <si>
    <t>Metket</t>
  </si>
  <si>
    <t>Kaserog</t>
  </si>
  <si>
    <t>KE-ELG-1602-16583</t>
  </si>
  <si>
    <t>Benjamin K Kibias</t>
  </si>
  <si>
    <t>245728</t>
  </si>
  <si>
    <t>723486758</t>
  </si>
  <si>
    <t>Tumeyoi</t>
  </si>
  <si>
    <t>Tambul</t>
  </si>
  <si>
    <t>KE-NAN-1603-16584</t>
  </si>
  <si>
    <t>Isaac Kiprono Ruto</t>
  </si>
  <si>
    <t>24040625</t>
  </si>
  <si>
    <t>725666350</t>
  </si>
  <si>
    <t>KE-ELG-1607-16586</t>
  </si>
  <si>
    <t>Priscilla Komen Kiprotich</t>
  </si>
  <si>
    <t>9172221</t>
  </si>
  <si>
    <t>727846401</t>
  </si>
  <si>
    <t>Kabienet</t>
  </si>
  <si>
    <t>Siliboi</t>
  </si>
  <si>
    <t>KE-NYE-1607-16592</t>
  </si>
  <si>
    <t>Wambura Njure</t>
  </si>
  <si>
    <t>16020278</t>
  </si>
  <si>
    <t>700054329</t>
  </si>
  <si>
    <t>KE-KIR-1607-16651</t>
  </si>
  <si>
    <t>Josephine Muthoni Maina</t>
  </si>
  <si>
    <t>205874</t>
  </si>
  <si>
    <t>722149984</t>
  </si>
  <si>
    <t>Masanjo</t>
  </si>
  <si>
    <t>KE-KIA-1611-17069</t>
  </si>
  <si>
    <t>488226</t>
  </si>
  <si>
    <t>721814362</t>
  </si>
  <si>
    <t>KE-MUR-1608-17072</t>
  </si>
  <si>
    <t>Francis Wahinya Kamau</t>
  </si>
  <si>
    <t>23196495</t>
  </si>
  <si>
    <t>71866362</t>
  </si>
  <si>
    <t>KE-TRA-1608-16678</t>
  </si>
  <si>
    <t>John Nyaga Ndumia</t>
  </si>
  <si>
    <t>21661810</t>
  </si>
  <si>
    <t>720899428</t>
  </si>
  <si>
    <t>KE-MUR-1609-17073</t>
  </si>
  <si>
    <t>Mary Wangari Maina</t>
  </si>
  <si>
    <t>25829236</t>
  </si>
  <si>
    <t>724949558</t>
  </si>
  <si>
    <t>KE-MUR-1605-16693</t>
  </si>
  <si>
    <t>Geoffrey Maina</t>
  </si>
  <si>
    <t>3069268</t>
  </si>
  <si>
    <t>716190250</t>
  </si>
  <si>
    <t>Kiriaini</t>
  </si>
  <si>
    <t>KE-KIR-1604-16694</t>
  </si>
  <si>
    <t>Danson Njeru</t>
  </si>
  <si>
    <t>10648378</t>
  </si>
  <si>
    <t>728653086</t>
  </si>
  <si>
    <t>Kithure</t>
  </si>
  <si>
    <t>KE-KIR-1608-16696</t>
  </si>
  <si>
    <t>Dickson Mugo</t>
  </si>
  <si>
    <t>8631820</t>
  </si>
  <si>
    <t>729944780</t>
  </si>
  <si>
    <t>KE-KIA-1607-16726</t>
  </si>
  <si>
    <t>Lydia Wanjiku Ndichu</t>
  </si>
  <si>
    <t>21828689</t>
  </si>
  <si>
    <t>711964359</t>
  </si>
  <si>
    <t>KE-KIR-1605-16752</t>
  </si>
  <si>
    <t>Bernard Buudi</t>
  </si>
  <si>
    <t>24739940</t>
  </si>
  <si>
    <t>703145479</t>
  </si>
  <si>
    <t>Kiandieni</t>
  </si>
  <si>
    <t>KE-NYA-1610-16763</t>
  </si>
  <si>
    <t>John Mwangi Kamau</t>
  </si>
  <si>
    <t>703554901</t>
  </si>
  <si>
    <t>Olkarao</t>
  </si>
  <si>
    <t>Karagita</t>
  </si>
  <si>
    <t>KE-NAK-1610-16764</t>
  </si>
  <si>
    <t>Abednego Mwangi Githenya</t>
  </si>
  <si>
    <t>KE-KIR-1601-16147</t>
  </si>
  <si>
    <t>John Mwangi Wachira</t>
  </si>
  <si>
    <t>14503673</t>
  </si>
  <si>
    <t>254720591143</t>
  </si>
  <si>
    <t>KE-KIR-1607-16220</t>
  </si>
  <si>
    <t>19th May,2016</t>
  </si>
  <si>
    <t>Anthony Mwangi Muigana</t>
  </si>
  <si>
    <t>20481610</t>
  </si>
  <si>
    <t>254727432235</t>
  </si>
  <si>
    <t>Kengoya</t>
  </si>
  <si>
    <t>KE-TAI-1708-16222</t>
  </si>
  <si>
    <t>Loice Chao Maza</t>
  </si>
  <si>
    <t>10394508</t>
  </si>
  <si>
    <t>715641520</t>
  </si>
  <si>
    <t>KE-TAI-1606-16223</t>
  </si>
  <si>
    <t>Darius Mwamlala Maghanga</t>
  </si>
  <si>
    <t>14511887</t>
  </si>
  <si>
    <t>713361787</t>
  </si>
  <si>
    <t>KE-TRA-1612-16238</t>
  </si>
  <si>
    <t>Prisca Serem</t>
  </si>
  <si>
    <t>22063545</t>
  </si>
  <si>
    <t>724490536</t>
  </si>
  <si>
    <t>Nyasiland</t>
  </si>
  <si>
    <t>KE-TRA-1606-16242</t>
  </si>
  <si>
    <t>Peter Okusi</t>
  </si>
  <si>
    <t>705407475</t>
  </si>
  <si>
    <t>KE-KIA-1603-16277</t>
  </si>
  <si>
    <t>Jackson Njuguna Kinyanjui</t>
  </si>
  <si>
    <t>12940531</t>
  </si>
  <si>
    <t>723635554</t>
  </si>
  <si>
    <t>KE-TAI-1607-16361</t>
  </si>
  <si>
    <t>21st July,2016</t>
  </si>
  <si>
    <t>Prudence Kambe Zenge</t>
  </si>
  <si>
    <t>155187</t>
  </si>
  <si>
    <t>711911930</t>
  </si>
  <si>
    <t>Mgawa</t>
  </si>
  <si>
    <t>KE-TAI-1606-16366</t>
  </si>
  <si>
    <t>21st June,2016</t>
  </si>
  <si>
    <t>Patrick Nyali Kalela</t>
  </si>
  <si>
    <t>5399595</t>
  </si>
  <si>
    <t>734139630</t>
  </si>
  <si>
    <t>KE-KIA-1607-16367</t>
  </si>
  <si>
    <t>Joseph Mwangi Karanja</t>
  </si>
  <si>
    <t>21867345</t>
  </si>
  <si>
    <t>720100203</t>
  </si>
  <si>
    <t>KE-MER-1605-16369</t>
  </si>
  <si>
    <t>Moses Karani</t>
  </si>
  <si>
    <t>28081377</t>
  </si>
  <si>
    <t>718654034</t>
  </si>
  <si>
    <t>Malima</t>
  </si>
  <si>
    <t>KE-NYE-1606-16370</t>
  </si>
  <si>
    <t>25406432</t>
  </si>
  <si>
    <t>719548506</t>
  </si>
  <si>
    <t>Watuka</t>
  </si>
  <si>
    <t>KE-MER-1605-16374</t>
  </si>
  <si>
    <t>Patrick Wachira</t>
  </si>
  <si>
    <t>21349279</t>
  </si>
  <si>
    <t>770625717</t>
  </si>
  <si>
    <t>KE-KIA-1604-16412</t>
  </si>
  <si>
    <t>Paul Kimani Muchiri</t>
  </si>
  <si>
    <t>10228361</t>
  </si>
  <si>
    <t>726025522</t>
  </si>
  <si>
    <t>KE-NYE-1607-16413</t>
  </si>
  <si>
    <t>Samson Kamau</t>
  </si>
  <si>
    <t>711840258</t>
  </si>
  <si>
    <t>Maregi</t>
  </si>
  <si>
    <t>KE-NYA-1605-16414</t>
  </si>
  <si>
    <t>Samuel Kabuthia</t>
  </si>
  <si>
    <t>3603033</t>
  </si>
  <si>
    <t>724664738</t>
  </si>
  <si>
    <t>Mairo Inya</t>
  </si>
  <si>
    <t>KE-TAI-1612-16416</t>
  </si>
  <si>
    <t>Vitalis Nyambu Makale</t>
  </si>
  <si>
    <t>2276748</t>
  </si>
  <si>
    <t>728505453</t>
  </si>
  <si>
    <t>KE-NAK-1607-16307</t>
  </si>
  <si>
    <t>Stephen Mbatia</t>
  </si>
  <si>
    <t>1800625</t>
  </si>
  <si>
    <t>721462740</t>
  </si>
  <si>
    <t>KE-EMB-1602-16377</t>
  </si>
  <si>
    <t>Joseph Murathi Muthee</t>
  </si>
  <si>
    <t>721658901</t>
  </si>
  <si>
    <t>KE-EMB-1603-16378</t>
  </si>
  <si>
    <t>Fredrick Njeru Gatuko</t>
  </si>
  <si>
    <t>722465087</t>
  </si>
  <si>
    <t>KE-EMB-1604-16379</t>
  </si>
  <si>
    <t>John Njiru Njagi</t>
  </si>
  <si>
    <t>7852092</t>
  </si>
  <si>
    <t>726625828</t>
  </si>
  <si>
    <t>KE-BUN-1603-16381</t>
  </si>
  <si>
    <t>Hellen Wanjala</t>
  </si>
  <si>
    <t>14640803</t>
  </si>
  <si>
    <t>710592322</t>
  </si>
  <si>
    <t>KE-KIA-1607-16389</t>
  </si>
  <si>
    <t>Jeremiah N Ndungu</t>
  </si>
  <si>
    <t>11585480</t>
  </si>
  <si>
    <t>721352056</t>
  </si>
  <si>
    <t>Mitundu</t>
  </si>
  <si>
    <t>KE-NAK-1608-16426</t>
  </si>
  <si>
    <t>George Karanja Kariuki</t>
  </si>
  <si>
    <t>36233383</t>
  </si>
  <si>
    <t>701202578</t>
  </si>
  <si>
    <t>798677126</t>
  </si>
  <si>
    <t>Wedo</t>
  </si>
  <si>
    <t>KE-NAK-1703-16427</t>
  </si>
  <si>
    <t>Tabitha Nyambura Mburu</t>
  </si>
  <si>
    <t>23183081</t>
  </si>
  <si>
    <t>701122490</t>
  </si>
  <si>
    <t>KE-NAK-1606-16428</t>
  </si>
  <si>
    <t>David Peter Mwarangu</t>
  </si>
  <si>
    <t>30541459</t>
  </si>
  <si>
    <t>712581878</t>
  </si>
  <si>
    <t>Shinners</t>
  </si>
  <si>
    <t>KE-TAI-1610-16431</t>
  </si>
  <si>
    <t>27th August,2016</t>
  </si>
  <si>
    <t>Esau Kiora Mjomba</t>
  </si>
  <si>
    <t>4875585</t>
  </si>
  <si>
    <t>735868299</t>
  </si>
  <si>
    <t>KE-LAI-1607-16436</t>
  </si>
  <si>
    <t>Patrick Wachieni</t>
  </si>
  <si>
    <t>1413821</t>
  </si>
  <si>
    <t>721384769</t>
  </si>
  <si>
    <t>KE-KIS-1607-16028</t>
  </si>
  <si>
    <t>Philip Okech Okech</t>
  </si>
  <si>
    <t>2513415</t>
  </si>
  <si>
    <t>722618220</t>
  </si>
  <si>
    <t>KE-LAI-1606-16398</t>
  </si>
  <si>
    <t>Godfrey Nderitu</t>
  </si>
  <si>
    <t>26956784</t>
  </si>
  <si>
    <t>714079776</t>
  </si>
  <si>
    <t>KE-KIS-1512-16401</t>
  </si>
  <si>
    <t>Rhoda A Apunda</t>
  </si>
  <si>
    <t>1082049</t>
  </si>
  <si>
    <t>707419951</t>
  </si>
  <si>
    <t>Kanyakwar Korumba</t>
  </si>
  <si>
    <t>KE-KIA-1602-16048</t>
  </si>
  <si>
    <t>Christina Wangari Njoroge</t>
  </si>
  <si>
    <t>713218708</t>
  </si>
  <si>
    <t>Kagwi</t>
  </si>
  <si>
    <t>KE-LAI-1606-16050</t>
  </si>
  <si>
    <t>Samuel Nganga Boro</t>
  </si>
  <si>
    <t>720214204</t>
  </si>
  <si>
    <t>Malmanet</t>
  </si>
  <si>
    <t>KE-NAK-1604-16289</t>
  </si>
  <si>
    <t>Stanley Karanja</t>
  </si>
  <si>
    <t>359705</t>
  </si>
  <si>
    <t>722810530</t>
  </si>
  <si>
    <t>KE-MUR-1606-16290</t>
  </si>
  <si>
    <t>Wilson Kariuki Karanja</t>
  </si>
  <si>
    <t>723393245</t>
  </si>
  <si>
    <t>Wajengi</t>
  </si>
  <si>
    <t>KE-MUR-1606-16291</t>
  </si>
  <si>
    <t>Mary Wambui Wambugu</t>
  </si>
  <si>
    <t>11776585</t>
  </si>
  <si>
    <t>72550372</t>
  </si>
  <si>
    <t>Kaihungu</t>
  </si>
  <si>
    <t>KE-KIR-1602-16062</t>
  </si>
  <si>
    <t>Martin M Mithamo</t>
  </si>
  <si>
    <t>40698723</t>
  </si>
  <si>
    <t>254726653021</t>
  </si>
  <si>
    <t>KE-KIR-1602-16073</t>
  </si>
  <si>
    <t>Francis Munene Kuriria</t>
  </si>
  <si>
    <t>24139567</t>
  </si>
  <si>
    <t>254731490663</t>
  </si>
  <si>
    <t>KE-NYA-1601-16075</t>
  </si>
  <si>
    <t>Godfrey Njiri Kimani</t>
  </si>
  <si>
    <t>23394007</t>
  </si>
  <si>
    <t>725703674</t>
  </si>
  <si>
    <t>KE-KIR-1601-16076</t>
  </si>
  <si>
    <t>Beatrice Njoki Gachimu</t>
  </si>
  <si>
    <t>10953561</t>
  </si>
  <si>
    <t>720598997</t>
  </si>
  <si>
    <t>KE-NYE-1602-16077</t>
  </si>
  <si>
    <t>Joseph Njogu Mwai</t>
  </si>
  <si>
    <t>8813708</t>
  </si>
  <si>
    <t>726771859</t>
  </si>
  <si>
    <t>KE-KIR-1602-16079</t>
  </si>
  <si>
    <t>David Munene Muriithi</t>
  </si>
  <si>
    <t>10648895</t>
  </si>
  <si>
    <t>254712042846</t>
  </si>
  <si>
    <t>KE-EMB-1605-16348</t>
  </si>
  <si>
    <t>11th April,2016</t>
  </si>
  <si>
    <t>31st May,2016</t>
  </si>
  <si>
    <t>Kariuki Gichuki</t>
  </si>
  <si>
    <t>3750536</t>
  </si>
  <si>
    <t>728904533</t>
  </si>
  <si>
    <t>Kanyuambora</t>
  </si>
  <si>
    <t>KE-KIA-1705-16349</t>
  </si>
  <si>
    <t>Wallace K Njuguna</t>
  </si>
  <si>
    <t>13412202</t>
  </si>
  <si>
    <t>764828147</t>
  </si>
  <si>
    <t>KE-KIA-1606-16356</t>
  </si>
  <si>
    <t>Mary Ndiko Kinyita</t>
  </si>
  <si>
    <t>1022966</t>
  </si>
  <si>
    <t>727606841</t>
  </si>
  <si>
    <t>Githungucu</t>
  </si>
  <si>
    <t>KE-NYE-1602-16094</t>
  </si>
  <si>
    <t>Irene Nyawira Ngahu</t>
  </si>
  <si>
    <t>9668220</t>
  </si>
  <si>
    <t>729270208</t>
  </si>
  <si>
    <t>KE-MER-1606-16403</t>
  </si>
  <si>
    <t>19th April,2016</t>
  </si>
  <si>
    <t>Alfred Maseno</t>
  </si>
  <si>
    <t>21348246</t>
  </si>
  <si>
    <t>736670532</t>
  </si>
  <si>
    <t>KE-LAI-1606-16404</t>
  </si>
  <si>
    <t>4th May,2016</t>
  </si>
  <si>
    <t>23rd June,2016</t>
  </si>
  <si>
    <t>Paul Wanjohi Kimani</t>
  </si>
  <si>
    <t>1413289</t>
  </si>
  <si>
    <t>776707380</t>
  </si>
  <si>
    <t>KE-NAK-1607-16405</t>
  </si>
  <si>
    <t>Faith Cherono</t>
  </si>
  <si>
    <t>724070496</t>
  </si>
  <si>
    <t>KE-LAI-1606-16406</t>
  </si>
  <si>
    <t>25th April,2016</t>
  </si>
  <si>
    <t>14th June,2016</t>
  </si>
  <si>
    <t>Paul Musembi</t>
  </si>
  <si>
    <t>20481829</t>
  </si>
  <si>
    <t>790662667</t>
  </si>
  <si>
    <t>Kararu</t>
  </si>
  <si>
    <t>KE-LAI-1605-16408</t>
  </si>
  <si>
    <t>9th May,2016</t>
  </si>
  <si>
    <t>28032756</t>
  </si>
  <si>
    <t>715329912</t>
  </si>
  <si>
    <t>KE-LAI-1606-16409</t>
  </si>
  <si>
    <t>3rd May,2016</t>
  </si>
  <si>
    <t>Samuel Wahugu</t>
  </si>
  <si>
    <t>11341079</t>
  </si>
  <si>
    <t>776009762</t>
  </si>
  <si>
    <t>KE-KIR-1604-16099</t>
  </si>
  <si>
    <t>Simon Muriuki Ndegwa</t>
  </si>
  <si>
    <t>28609173</t>
  </si>
  <si>
    <t>254704413395</t>
  </si>
  <si>
    <t>Kabumbu</t>
  </si>
  <si>
    <t>KE-KIR-1604-16123</t>
  </si>
  <si>
    <t>Sarah Wambui Mwangi</t>
  </si>
  <si>
    <t>24146410</t>
  </si>
  <si>
    <t>254712753910</t>
  </si>
  <si>
    <t>Karii</t>
  </si>
  <si>
    <t>KE-KIR-1607-16124</t>
  </si>
  <si>
    <t>Josphat Murimi Muriuki</t>
  </si>
  <si>
    <t>2914402</t>
  </si>
  <si>
    <t>254725591069</t>
  </si>
  <si>
    <t>KE-EMB-1603-16145</t>
  </si>
  <si>
    <t>James Karenju</t>
  </si>
  <si>
    <t>575792</t>
  </si>
  <si>
    <t>728692757</t>
  </si>
  <si>
    <t>KE-MAC-1612-14758</t>
  </si>
  <si>
    <t>John Kingoli Nzioka</t>
  </si>
  <si>
    <t>11268939</t>
  </si>
  <si>
    <t>722611313</t>
  </si>
  <si>
    <t>KE-MAC-1612-14907</t>
  </si>
  <si>
    <t>Joshua Mutie Ndolo</t>
  </si>
  <si>
    <t>9809832</t>
  </si>
  <si>
    <t>706180930</t>
  </si>
  <si>
    <t>700641002</t>
  </si>
  <si>
    <t>KE-TAI-1701-17602</t>
  </si>
  <si>
    <t>Florence Kimblo Mekingi</t>
  </si>
  <si>
    <t>22726927</t>
  </si>
  <si>
    <t>726237555</t>
  </si>
  <si>
    <t>721613365</t>
  </si>
  <si>
    <t>Kigala</t>
  </si>
  <si>
    <t>KE-TAI-1702-17622</t>
  </si>
  <si>
    <t>Jediliah Shali Madeba</t>
  </si>
  <si>
    <t>10394376</t>
  </si>
  <si>
    <t>713924397</t>
  </si>
  <si>
    <t>721354830</t>
  </si>
  <si>
    <t>Managi</t>
  </si>
  <si>
    <t>KE-NAK-1610-17595</t>
  </si>
  <si>
    <t>Dominic Mwaura</t>
  </si>
  <si>
    <t>291346</t>
  </si>
  <si>
    <t>+254706011290</t>
  </si>
  <si>
    <t>Mbarugu</t>
  </si>
  <si>
    <t>KE-KIR-1612-15867</t>
  </si>
  <si>
    <t>Timothy Wanjohi Mugo</t>
  </si>
  <si>
    <t>28608163</t>
  </si>
  <si>
    <t>707218831</t>
  </si>
  <si>
    <t>KE-KIR-1811-26753</t>
  </si>
  <si>
    <t>Mbogo Njoka Fredrick</t>
  </si>
  <si>
    <t>517075</t>
  </si>
  <si>
    <t>0720318929</t>
  </si>
  <si>
    <t>Kariria</t>
  </si>
  <si>
    <t>KE-KAJ-1907-28600</t>
  </si>
  <si>
    <t>Waweru James Gitonga</t>
  </si>
  <si>
    <t>1019093</t>
  </si>
  <si>
    <t>723393334</t>
  </si>
  <si>
    <t>KE-KIA-1910-27925</t>
  </si>
  <si>
    <t>Muniu Stephen Kiarie</t>
  </si>
  <si>
    <t>13215750</t>
  </si>
  <si>
    <t>254720611046</t>
  </si>
  <si>
    <t>KE-KIR-1606-17535</t>
  </si>
  <si>
    <t>Scolllah Wanjiru Mwangi</t>
  </si>
  <si>
    <t>2314752</t>
  </si>
  <si>
    <t>71030406</t>
  </si>
  <si>
    <t>KE-EMB-1609-17403</t>
  </si>
  <si>
    <t>Doris Muthoni Karanja</t>
  </si>
  <si>
    <t>1360018</t>
  </si>
  <si>
    <t>+254712096233</t>
  </si>
  <si>
    <t>Mbeere</t>
  </si>
  <si>
    <t>Mbora</t>
  </si>
  <si>
    <t>KE-TAI-1612-17415</t>
  </si>
  <si>
    <t>Fr Dismas Moranga Chapaaji</t>
  </si>
  <si>
    <t>727375483</t>
  </si>
  <si>
    <t>KE-KIR-1611-17423</t>
  </si>
  <si>
    <t>Genson Kinyua Muriuki</t>
  </si>
  <si>
    <t>6602256</t>
  </si>
  <si>
    <t>72080783</t>
  </si>
  <si>
    <t>KE-MIG-1611-17441</t>
  </si>
  <si>
    <t>James Awega Onyango</t>
  </si>
  <si>
    <t>270892</t>
  </si>
  <si>
    <t>723205168</t>
  </si>
  <si>
    <t>Kanya</t>
  </si>
  <si>
    <t>KE-EMB-1602-17465</t>
  </si>
  <si>
    <t>Joseph Nyaga Njeru</t>
  </si>
  <si>
    <t>+254719475869</t>
  </si>
  <si>
    <t>Kanyau</t>
  </si>
  <si>
    <t>KE-NAK-1606-17489</t>
  </si>
  <si>
    <t>Mary Nyambura Kamau</t>
  </si>
  <si>
    <t>586850</t>
  </si>
  <si>
    <t>728290588</t>
  </si>
  <si>
    <t>Kiamunyu</t>
  </si>
  <si>
    <t>KE-KIR-1610-17511</t>
  </si>
  <si>
    <t>Peter Kamau Mwangi</t>
  </si>
  <si>
    <t>24390264</t>
  </si>
  <si>
    <t>+254736516980</t>
  </si>
  <si>
    <t>Kiringati</t>
  </si>
  <si>
    <t>KE-TAI-1701-17521</t>
  </si>
  <si>
    <t>Rose Mkiwa Mwasaru</t>
  </si>
  <si>
    <t>24074008</t>
  </si>
  <si>
    <t>715882247</t>
  </si>
  <si>
    <t>Wamingu</t>
  </si>
  <si>
    <t>Ndineyi</t>
  </si>
  <si>
    <t>KE-KIR-1612-17522</t>
  </si>
  <si>
    <t>Rose Wambui Ngiri</t>
  </si>
  <si>
    <t>2583200</t>
  </si>
  <si>
    <t>728893837</t>
  </si>
  <si>
    <t>KE-KIR-1712-17547</t>
  </si>
  <si>
    <t>Tomas Mwangi Muriithi</t>
  </si>
  <si>
    <t>133333</t>
  </si>
  <si>
    <t>+254721411378</t>
  </si>
  <si>
    <t>Kianderi</t>
  </si>
  <si>
    <t>KE-THA-1612-17474</t>
  </si>
  <si>
    <t>Kiria David Nyaga</t>
  </si>
  <si>
    <t>1089898</t>
  </si>
  <si>
    <t>703512798</t>
  </si>
  <si>
    <t>KE-TAI-1612-15901</t>
  </si>
  <si>
    <t>Wilfred Mnendo Norman</t>
  </si>
  <si>
    <t>2252265</t>
  </si>
  <si>
    <t>721693147</t>
  </si>
  <si>
    <t>KE-TRA-1607-17058</t>
  </si>
  <si>
    <t>Paul Waliaula</t>
  </si>
  <si>
    <t>25592652</t>
  </si>
  <si>
    <t>792759552</t>
  </si>
  <si>
    <t>Suam</t>
  </si>
  <si>
    <t>KE-NAK-1607-16499</t>
  </si>
  <si>
    <t>John Njoroge Wahome</t>
  </si>
  <si>
    <t>20461523</t>
  </si>
  <si>
    <t>724775987</t>
  </si>
  <si>
    <t>Nyakinywe</t>
  </si>
  <si>
    <t>KE-TAI-1607-16692</t>
  </si>
  <si>
    <t>Sylas Mzee Mwawai</t>
  </si>
  <si>
    <t>527841</t>
  </si>
  <si>
    <t>721394024</t>
  </si>
  <si>
    <t>KE-KIA-1512-15178</t>
  </si>
  <si>
    <t>10432226</t>
  </si>
  <si>
    <t>728555509</t>
  </si>
  <si>
    <t>711768477</t>
  </si>
  <si>
    <t>KE-NYE-1606-14025</t>
  </si>
  <si>
    <t>Bonface Murage Gakuya</t>
  </si>
  <si>
    <t>26466993</t>
  </si>
  <si>
    <t>723025420</t>
  </si>
  <si>
    <t>KE-NAK-1609-20076</t>
  </si>
  <si>
    <t>Kamithi Samuel</t>
  </si>
  <si>
    <t>8615912</t>
  </si>
  <si>
    <t>722604118</t>
  </si>
  <si>
    <t>KE-UAS-1805-17759</t>
  </si>
  <si>
    <t>Kipkoech Emmy</t>
  </si>
  <si>
    <t>700386727</t>
  </si>
  <si>
    <t>720956548</t>
  </si>
  <si>
    <t>KE-KIR-1712-27867</t>
  </si>
  <si>
    <t>8th December,2017</t>
  </si>
  <si>
    <t>Kamau Gakombe Christopher</t>
  </si>
  <si>
    <t>10161722</t>
  </si>
  <si>
    <t>791343500</t>
  </si>
  <si>
    <t>736352398</t>
  </si>
  <si>
    <t>Ndigaru</t>
  </si>
  <si>
    <t>KE-UAS-1804-17764</t>
  </si>
  <si>
    <t>Kipyego Abraham</t>
  </si>
  <si>
    <t>722606419</t>
  </si>
  <si>
    <t>KE-NYE-1701-30027</t>
  </si>
  <si>
    <t>Macharia Ann Wanjiru</t>
  </si>
  <si>
    <t>23493756</t>
  </si>
  <si>
    <t>713088890</t>
  </si>
  <si>
    <t>712186159</t>
  </si>
  <si>
    <t>Kiamacibi</t>
  </si>
  <si>
    <t>KE-NYE-1801-27895</t>
  </si>
  <si>
    <t>Muriuki Faith Wanjiku</t>
  </si>
  <si>
    <t>720957788</t>
  </si>
  <si>
    <t>KE-LAI-1610-17634</t>
  </si>
  <si>
    <t>Joseph Mwangi Njaramba</t>
  </si>
  <si>
    <t>1260603</t>
  </si>
  <si>
    <t>725309337</t>
  </si>
  <si>
    <t>734549555</t>
  </si>
  <si>
    <t>KE-TAI-1603-17640</t>
  </si>
  <si>
    <t>24th February,2016</t>
  </si>
  <si>
    <t>15th March,2016</t>
  </si>
  <si>
    <t>Martha Wakio Mwadime</t>
  </si>
  <si>
    <t>5479370</t>
  </si>
  <si>
    <t>728409227</t>
  </si>
  <si>
    <t>Muange</t>
  </si>
  <si>
    <t>KE-LAI-1701-19177</t>
  </si>
  <si>
    <t>Stephen Mucheru</t>
  </si>
  <si>
    <t>21552874</t>
  </si>
  <si>
    <t>254708189442</t>
  </si>
  <si>
    <t>KE-NYA-1603-20480</t>
  </si>
  <si>
    <t>Eric Githinji Mwangi</t>
  </si>
  <si>
    <t>711808892</t>
  </si>
  <si>
    <t>Kianjukuma</t>
  </si>
  <si>
    <t>KE-NYE-1807-0</t>
  </si>
  <si>
    <t>Wajiru Macharia Ann</t>
  </si>
  <si>
    <t>23393756</t>
  </si>
  <si>
    <t>723088898</t>
  </si>
  <si>
    <t>713219321</t>
  </si>
  <si>
    <t>KE-KIA-1902-26826</t>
  </si>
  <si>
    <t>Hannah Nyoro</t>
  </si>
  <si>
    <t>3048717</t>
  </si>
  <si>
    <t>728377932</t>
  </si>
  <si>
    <t>Kiaigi</t>
  </si>
  <si>
    <t>KE-MAK-2007-28714</t>
  </si>
  <si>
    <t>Kivuva Edward</t>
  </si>
  <si>
    <t>713088969</t>
  </si>
  <si>
    <t>Kalimbini</t>
  </si>
  <si>
    <t>KE-TAI-2008-29261</t>
  </si>
  <si>
    <t>Maghaga Joseph Tole</t>
  </si>
  <si>
    <t>14567207</t>
  </si>
  <si>
    <t>722702016</t>
  </si>
  <si>
    <t>KE-BAR-2203-27724</t>
  </si>
  <si>
    <t>Kipkech Sarah</t>
  </si>
  <si>
    <t>0726871389</t>
  </si>
  <si>
    <t>Riwo</t>
  </si>
  <si>
    <t>KE-BAR-2203-27709</t>
  </si>
  <si>
    <t>Towet Mary</t>
  </si>
  <si>
    <t>723443330</t>
  </si>
  <si>
    <t>KE-BAR-2203-27701</t>
  </si>
  <si>
    <t>Cheruiyot Maria</t>
  </si>
  <si>
    <t>254720532720</t>
  </si>
  <si>
    <t>KE-TAI-2107-31515</t>
  </si>
  <si>
    <t>Rauni Johana Kimwaga</t>
  </si>
  <si>
    <t>22683376</t>
  </si>
  <si>
    <t>73495308</t>
  </si>
  <si>
    <t>KE-TAI-2107-31513</t>
  </si>
  <si>
    <t>Mkala Damaris Wakio</t>
  </si>
  <si>
    <t>27481144</t>
  </si>
  <si>
    <t>728474804</t>
  </si>
  <si>
    <t>KE-TAI-2207-2270</t>
  </si>
  <si>
    <t>2nd June,2022</t>
  </si>
  <si>
    <t>Mnjala Naftal Kimori</t>
  </si>
  <si>
    <t>13822991</t>
  </si>
  <si>
    <t>114613823</t>
  </si>
  <si>
    <t>KE-NYE-2203-30901</t>
  </si>
  <si>
    <t>14th February,2022</t>
  </si>
  <si>
    <t>30th March,2022</t>
  </si>
  <si>
    <t>Mwangi Henry Macharia</t>
  </si>
  <si>
    <t>154308</t>
  </si>
  <si>
    <t>0722817054</t>
  </si>
  <si>
    <t>Kaburaini</t>
  </si>
  <si>
    <t>Kaguongo</t>
  </si>
  <si>
    <t>KE-NYE-2205-30905</t>
  </si>
  <si>
    <t>M'Nkanatha Ayub Kathurima</t>
  </si>
  <si>
    <t>3219772</t>
  </si>
  <si>
    <t>0727529226</t>
  </si>
  <si>
    <t>0723767279</t>
  </si>
  <si>
    <t>KE-NYE-2205-30906</t>
  </si>
  <si>
    <t>Gathiri Judith Kinanu</t>
  </si>
  <si>
    <t>5501644</t>
  </si>
  <si>
    <t>0723705861</t>
  </si>
  <si>
    <t>0717707498</t>
  </si>
  <si>
    <t>KE-NYE-2205-30907</t>
  </si>
  <si>
    <t>Kabuyee Jane Murochia</t>
  </si>
  <si>
    <t>2365071</t>
  </si>
  <si>
    <t>712015455</t>
  </si>
  <si>
    <t>0721621563</t>
  </si>
  <si>
    <t>KE-NYE-2205-30904</t>
  </si>
  <si>
    <t>Mbogori Doughlas Mutai</t>
  </si>
  <si>
    <t>2376047</t>
  </si>
  <si>
    <t>0722458494</t>
  </si>
  <si>
    <t>0722275207</t>
  </si>
  <si>
    <t>KE-NYE-2205-30908</t>
  </si>
  <si>
    <t>Muriungi Rael Gacheri</t>
  </si>
  <si>
    <t>7736441</t>
  </si>
  <si>
    <t>722573481</t>
  </si>
  <si>
    <t>0716505421</t>
  </si>
  <si>
    <t>KE-NAN-2105-26504</t>
  </si>
  <si>
    <t>Barno Grace Jepchirchir</t>
  </si>
  <si>
    <t>4007098</t>
  </si>
  <si>
    <t>254711331203</t>
  </si>
  <si>
    <t>Kapng'orom</t>
  </si>
  <si>
    <t>KE-BAR-2205-29526</t>
  </si>
  <si>
    <t>Kimen Reuben</t>
  </si>
  <si>
    <t>0725939551</t>
  </si>
  <si>
    <t>Kipngemui</t>
  </si>
  <si>
    <t>KE-NYE-2205-30926</t>
  </si>
  <si>
    <t>Gitonga Joyce Wanjiku</t>
  </si>
  <si>
    <t>3181989</t>
  </si>
  <si>
    <t>0721967955</t>
  </si>
  <si>
    <t>0720348870</t>
  </si>
  <si>
    <t>KE-TAI-2109-29763</t>
  </si>
  <si>
    <t>Mghendi Amon M</t>
  </si>
  <si>
    <t>0156842</t>
  </si>
  <si>
    <t>254720794957</t>
  </si>
  <si>
    <t>Msindunyi</t>
  </si>
  <si>
    <t>KE-LAI-2109-28226</t>
  </si>
  <si>
    <t>Jeremiah Gitonga</t>
  </si>
  <si>
    <t>254701265575</t>
  </si>
  <si>
    <t>Methenya</t>
  </si>
  <si>
    <t>KE-KIA-2109-29770</t>
  </si>
  <si>
    <t>Nyambura Penninah</t>
  </si>
  <si>
    <t>28167359</t>
  </si>
  <si>
    <t>254708877671</t>
  </si>
  <si>
    <t>254727785752</t>
  </si>
  <si>
    <t>Gatukuyu</t>
  </si>
  <si>
    <t>KE-KIA-2109-29769</t>
  </si>
  <si>
    <t>9th September,2021</t>
  </si>
  <si>
    <t>Macharia Alice</t>
  </si>
  <si>
    <t>254724777788</t>
  </si>
  <si>
    <t>254722516665</t>
  </si>
  <si>
    <t>KE-NYE-2112-31512</t>
  </si>
  <si>
    <t>19th September,2021</t>
  </si>
  <si>
    <t>Munyua Samuel Njogu</t>
  </si>
  <si>
    <t>254720934516</t>
  </si>
  <si>
    <t>254710235420</t>
  </si>
  <si>
    <t>KE-NYE-2112-31521</t>
  </si>
  <si>
    <t>Murage John</t>
  </si>
  <si>
    <t>254724097847</t>
  </si>
  <si>
    <t>KE-NYE-2112-31511</t>
  </si>
  <si>
    <t>Gitonga Margret Wangu</t>
  </si>
  <si>
    <t>11253884</t>
  </si>
  <si>
    <t>254723418643</t>
  </si>
  <si>
    <t>254748811528</t>
  </si>
  <si>
    <t>KE-NYE-2112-31520</t>
  </si>
  <si>
    <t>Mwangi Jennifer Wangui</t>
  </si>
  <si>
    <t>3590737</t>
  </si>
  <si>
    <t>254722256762</t>
  </si>
  <si>
    <t>254737622821</t>
  </si>
  <si>
    <t>Reli</t>
  </si>
  <si>
    <t>KE-MUR-2112-28372</t>
  </si>
  <si>
    <t>6th November,2021</t>
  </si>
  <si>
    <t>Mwangi Grace Njeri</t>
  </si>
  <si>
    <t>0720336690</t>
  </si>
  <si>
    <t>0723697431</t>
  </si>
  <si>
    <t>KE-KAJ-2107-29652</t>
  </si>
  <si>
    <t>Maina Albert</t>
  </si>
  <si>
    <t>254726346333</t>
  </si>
  <si>
    <t>254727350468</t>
  </si>
  <si>
    <t>KE-NYE-2203-30039</t>
  </si>
  <si>
    <t>Kagwaini Samuel Macharia</t>
  </si>
  <si>
    <t>0672301</t>
  </si>
  <si>
    <t>0722243812</t>
  </si>
  <si>
    <t>0722757605</t>
  </si>
  <si>
    <t>KE-NYE-2202-30029</t>
  </si>
  <si>
    <t>25th December,2021</t>
  </si>
  <si>
    <t>8th February,2022</t>
  </si>
  <si>
    <t>Muriuki Wilson Mwaniki</t>
  </si>
  <si>
    <t>31593691</t>
  </si>
  <si>
    <t>0726476065</t>
  </si>
  <si>
    <t>0723705658</t>
  </si>
  <si>
    <t>KE-NYE-2202-30042</t>
  </si>
  <si>
    <t>Gitari Lucy Wanjiku</t>
  </si>
  <si>
    <t>12496512</t>
  </si>
  <si>
    <t>0724572725</t>
  </si>
  <si>
    <t>0729592953</t>
  </si>
  <si>
    <t>Mwea B</t>
  </si>
  <si>
    <t>KE-NYE-2202-30041</t>
  </si>
  <si>
    <t>Njoroge Ezekiel Mwangi</t>
  </si>
  <si>
    <t>23895825</t>
  </si>
  <si>
    <t>0720972363</t>
  </si>
  <si>
    <t>0722573479</t>
  </si>
  <si>
    <t>Kwa Mwea</t>
  </si>
  <si>
    <t>KE-NYE-2204-30044</t>
  </si>
  <si>
    <t>Riri Tabitha Mwari</t>
  </si>
  <si>
    <t>5510135</t>
  </si>
  <si>
    <t>0740131930</t>
  </si>
  <si>
    <t>0724340520</t>
  </si>
  <si>
    <t>KE-NYA-2110-31505</t>
  </si>
  <si>
    <t>9th August,2021</t>
  </si>
  <si>
    <t>Maina Jane Wangui</t>
  </si>
  <si>
    <t>254719747250</t>
  </si>
  <si>
    <t>254723321260</t>
  </si>
  <si>
    <t>KE-NYA-2110-31508</t>
  </si>
  <si>
    <t>Mburu Susan Wangeci</t>
  </si>
  <si>
    <t>706543732</t>
  </si>
  <si>
    <t>254710307023</t>
  </si>
  <si>
    <t>Njoma</t>
  </si>
  <si>
    <t>KE-LAI-2201-30827</t>
  </si>
  <si>
    <t>Mukami Gladys</t>
  </si>
  <si>
    <t>0703906111</t>
  </si>
  <si>
    <t>0719152911</t>
  </si>
  <si>
    <t>KE-NYA-2110-31507</t>
  </si>
  <si>
    <t>Kimani Samuel Ngoyo</t>
  </si>
  <si>
    <t>254718900730</t>
  </si>
  <si>
    <t>254790558233</t>
  </si>
  <si>
    <t>Miti-iri</t>
  </si>
  <si>
    <t>KE-TAI-2204-29663</t>
  </si>
  <si>
    <t>Mnyika Philip Mwawughanga</t>
  </si>
  <si>
    <t>8464787</t>
  </si>
  <si>
    <t>726865376</t>
  </si>
  <si>
    <t>Mwalemyi</t>
  </si>
  <si>
    <t>KE-TAI-2107-31514</t>
  </si>
  <si>
    <t>Mwaraghi Darius Mdawida</t>
  </si>
  <si>
    <t>0304566</t>
  </si>
  <si>
    <t>0757577165</t>
  </si>
  <si>
    <t>KE-MUR-2106-26782</t>
  </si>
  <si>
    <t>Gichana Jane Wangui</t>
  </si>
  <si>
    <t>5154835</t>
  </si>
  <si>
    <t>723530904</t>
  </si>
  <si>
    <t>254723530904</t>
  </si>
  <si>
    <t>KE-BAR-2203-27722</t>
  </si>
  <si>
    <t>Limo Solomon</t>
  </si>
  <si>
    <t>0728275194</t>
  </si>
  <si>
    <t>KE-KIA-2010-28561</t>
  </si>
  <si>
    <t>Ndirangu Richard Kiarie</t>
  </si>
  <si>
    <t>1880217</t>
  </si>
  <si>
    <t>254721814737</t>
  </si>
  <si>
    <t>254721328050</t>
  </si>
  <si>
    <t>Juja farm</t>
  </si>
  <si>
    <t>KE-KIA-2007-28546</t>
  </si>
  <si>
    <t>Kariuki Bernard</t>
  </si>
  <si>
    <t>24904039</t>
  </si>
  <si>
    <t>254727264640</t>
  </si>
  <si>
    <t>254720247347</t>
  </si>
  <si>
    <t>Karafara</t>
  </si>
  <si>
    <t>KE-KIA-2101-26546</t>
  </si>
  <si>
    <t>Kimani Ruth Nyamwathi</t>
  </si>
  <si>
    <t>7240710</t>
  </si>
  <si>
    <t>254790613173</t>
  </si>
  <si>
    <t>254733389487</t>
  </si>
  <si>
    <t>Gathiaka</t>
  </si>
  <si>
    <t>KE-TAI-2011-25200</t>
  </si>
  <si>
    <t>Mkongo Franklyn Mriwe</t>
  </si>
  <si>
    <t>12549370</t>
  </si>
  <si>
    <t>254717992678</t>
  </si>
  <si>
    <t>254752475666</t>
  </si>
  <si>
    <t>Mtango</t>
  </si>
  <si>
    <t>KE-KIA-2011-28556</t>
  </si>
  <si>
    <t>Kihara Wilfred Mwenda</t>
  </si>
  <si>
    <t>13355541</t>
  </si>
  <si>
    <t>254738152739</t>
  </si>
  <si>
    <t>Kizito</t>
  </si>
  <si>
    <t>KE-MUR-2001-26780</t>
  </si>
  <si>
    <t>20th January,2020</t>
  </si>
  <si>
    <t>Macharia Phylis Wanjiku</t>
  </si>
  <si>
    <t>1990112</t>
  </si>
  <si>
    <t>254727928173</t>
  </si>
  <si>
    <t>254724668574</t>
  </si>
  <si>
    <t>Kelela</t>
  </si>
  <si>
    <t>KE-KIA-2011-26556</t>
  </si>
  <si>
    <t>Kamau Josphine Gakenia</t>
  </si>
  <si>
    <t>254727778666</t>
  </si>
  <si>
    <t>254784920576</t>
  </si>
  <si>
    <t>KE-KIA-2102-26555</t>
  </si>
  <si>
    <t>Njoroge Hannah</t>
  </si>
  <si>
    <t>254720300173</t>
  </si>
  <si>
    <t>254727736824</t>
  </si>
  <si>
    <t>KE-NAN-2108-0</t>
  </si>
  <si>
    <t>29th August,2021</t>
  </si>
  <si>
    <t>Rutto Josiah Kipngetich</t>
  </si>
  <si>
    <t>24304870</t>
  </si>
  <si>
    <t>72362287</t>
  </si>
  <si>
    <t>Ndulele</t>
  </si>
  <si>
    <t>KE-KIA-2105-29754</t>
  </si>
  <si>
    <t>Waweru Irine</t>
  </si>
  <si>
    <t>254725252106</t>
  </si>
  <si>
    <t>254721202956</t>
  </si>
  <si>
    <t>Magoto</t>
  </si>
  <si>
    <t>KE-KIA-2104-29755</t>
  </si>
  <si>
    <t>Kibue Beatrice Gathoni</t>
  </si>
  <si>
    <t>0988527</t>
  </si>
  <si>
    <t>254721768214</t>
  </si>
  <si>
    <t>254100243001</t>
  </si>
  <si>
    <t>Kinenie</t>
  </si>
  <si>
    <t>KE-MAC-2108-29088</t>
  </si>
  <si>
    <t>27th August,2021</t>
  </si>
  <si>
    <t>Mutuku Stephen Nzonzi</t>
  </si>
  <si>
    <t>31220838</t>
  </si>
  <si>
    <t>254714352657</t>
  </si>
  <si>
    <t>KE-KAJ-2105-29084</t>
  </si>
  <si>
    <t>Mumo Stellamaris</t>
  </si>
  <si>
    <t>254724016960</t>
  </si>
  <si>
    <t>KE-EMB-2108-29878</t>
  </si>
  <si>
    <t>Njeru Joseph Fundi</t>
  </si>
  <si>
    <t>27766479</t>
  </si>
  <si>
    <t>254711268488</t>
  </si>
  <si>
    <t>Kamuthatha</t>
  </si>
  <si>
    <t>KE-EMB-2108-29879</t>
  </si>
  <si>
    <t>Mugo Gerevasio Muriithi</t>
  </si>
  <si>
    <t>254725686425</t>
  </si>
  <si>
    <t>Kamuthata</t>
  </si>
  <si>
    <t>KE-EMB-2108-29876</t>
  </si>
  <si>
    <t>Mugo Peter Muriithi</t>
  </si>
  <si>
    <t>254721239184</t>
  </si>
  <si>
    <t>254726401803</t>
  </si>
  <si>
    <t>Macadamia</t>
  </si>
  <si>
    <t>KE-MAC-2105-28597</t>
  </si>
  <si>
    <t>Kiilu Salome</t>
  </si>
  <si>
    <t>+254702308406</t>
  </si>
  <si>
    <t>Kitanga</t>
  </si>
  <si>
    <t>KE-KIA-2101-29753</t>
  </si>
  <si>
    <t>13th November,2020</t>
  </si>
  <si>
    <t>254717041124</t>
  </si>
  <si>
    <t>254720050890</t>
  </si>
  <si>
    <t>KE-KIA-2105-29752</t>
  </si>
  <si>
    <t>Gakumu Wambui Lucy</t>
  </si>
  <si>
    <t>9347000</t>
  </si>
  <si>
    <t>254720784273</t>
  </si>
  <si>
    <t>254711163424</t>
  </si>
  <si>
    <t>KE-KAJ-2105-29082</t>
  </si>
  <si>
    <t>Motong'O Elizabeth</t>
  </si>
  <si>
    <t>254722238773</t>
  </si>
  <si>
    <t>Emanyatta</t>
  </si>
  <si>
    <t>KE-NAK-2210-29536</t>
  </si>
  <si>
    <t>9th June,2022</t>
  </si>
  <si>
    <t>Chepkoriri Josephine</t>
  </si>
  <si>
    <t>0725731119</t>
  </si>
  <si>
    <t>Olorongai</t>
  </si>
  <si>
    <t>KE-NYE-2210-30912</t>
  </si>
  <si>
    <t>29th October,2022</t>
  </si>
  <si>
    <t>Marete Isaiah Muriungi</t>
  </si>
  <si>
    <t>2525466</t>
  </si>
  <si>
    <t>0723910775</t>
  </si>
  <si>
    <t>0724394366</t>
  </si>
  <si>
    <t>KE-NYE-2210-30808</t>
  </si>
  <si>
    <t>Gikunda Rosemary</t>
  </si>
  <si>
    <t>7736903</t>
  </si>
  <si>
    <t>0723314691</t>
  </si>
  <si>
    <t>KE-NYE-2210-30911</t>
  </si>
  <si>
    <t>Mbuthia Lucy Wanduti</t>
  </si>
  <si>
    <t>3463221</t>
  </si>
  <si>
    <t>0722617424</t>
  </si>
  <si>
    <t>0728332913</t>
  </si>
  <si>
    <t>KE-KIA-2208-29669</t>
  </si>
  <si>
    <t>25th April,2020</t>
  </si>
  <si>
    <t>4th August,2022</t>
  </si>
  <si>
    <t>Nyambura Scholar</t>
  </si>
  <si>
    <t>0708626413</t>
  </si>
  <si>
    <t>0722975763</t>
  </si>
  <si>
    <t>KE-NYE-2209-30914</t>
  </si>
  <si>
    <t>Susan Waithaka Nyambura</t>
  </si>
  <si>
    <t>0721944344</t>
  </si>
  <si>
    <t>KE-NYA-1705-0</t>
  </si>
  <si>
    <t>Ndirangu Catherine Nyaruai</t>
  </si>
  <si>
    <t>11566730</t>
  </si>
  <si>
    <t>0722891650</t>
  </si>
  <si>
    <t>719430982</t>
  </si>
  <si>
    <t>KE-TAI-1710-22556</t>
  </si>
  <si>
    <t>Mghaga Duncan Mwatela</t>
  </si>
  <si>
    <t>155929</t>
  </si>
  <si>
    <t>726360355</t>
  </si>
  <si>
    <t>KE-TAI-1707-22612</t>
  </si>
  <si>
    <t>Mwaluma Mwaluma Mwaghogho</t>
  </si>
  <si>
    <t>103959404</t>
  </si>
  <si>
    <t>728912805</t>
  </si>
  <si>
    <t>KE-KIA-1712-23155</t>
  </si>
  <si>
    <t>Ng'Ang'A Jane Nugari</t>
  </si>
  <si>
    <t>723983867</t>
  </si>
  <si>
    <t>KE-NYE-1605-16668</t>
  </si>
  <si>
    <t>Joyce Nyambura Thuita</t>
  </si>
  <si>
    <t>10654318</t>
  </si>
  <si>
    <t>721997672</t>
  </si>
  <si>
    <t>KE-LAI-1609-16923</t>
  </si>
  <si>
    <t>Florence Njoki Gagia</t>
  </si>
  <si>
    <t>1341010</t>
  </si>
  <si>
    <t>727839133</t>
  </si>
  <si>
    <t>Mastone</t>
  </si>
  <si>
    <t>KE-NAK-1607-16928</t>
  </si>
  <si>
    <t>Kimani Njenga</t>
  </si>
  <si>
    <t>2310497</t>
  </si>
  <si>
    <t>721764969</t>
  </si>
  <si>
    <t>KE-NAK-1605-16936</t>
  </si>
  <si>
    <t>Stephen Kironji Waihi</t>
  </si>
  <si>
    <t>14402500</t>
  </si>
  <si>
    <t>721567222</t>
  </si>
  <si>
    <t>KE-NAK-1606-16481</t>
  </si>
  <si>
    <t>Loise Mburu</t>
  </si>
  <si>
    <t>8289841</t>
  </si>
  <si>
    <t>723791556</t>
  </si>
  <si>
    <t>Kiungururia</t>
  </si>
  <si>
    <t>KE-NAK-1608-16482</t>
  </si>
  <si>
    <t>Eddah Mukami</t>
  </si>
  <si>
    <t>25022150</t>
  </si>
  <si>
    <t>725620706</t>
  </si>
  <si>
    <t>KE-NAK-1607-16483</t>
  </si>
  <si>
    <t>Teresa Njeri</t>
  </si>
  <si>
    <t>6842453</t>
  </si>
  <si>
    <t>724174191</t>
  </si>
  <si>
    <t>Maobi</t>
  </si>
  <si>
    <t>KE-NYA-1608-16492</t>
  </si>
  <si>
    <t>20th August,2016</t>
  </si>
  <si>
    <t>Joshua Waithaka Wairegi</t>
  </si>
  <si>
    <t>20153321</t>
  </si>
  <si>
    <t>717019960</t>
  </si>
  <si>
    <t>Kwanjwiri</t>
  </si>
  <si>
    <t>KE-LAI-1607-16506</t>
  </si>
  <si>
    <t>Charles Mwangi Kamau</t>
  </si>
  <si>
    <t>14415843</t>
  </si>
  <si>
    <t>735912411</t>
  </si>
  <si>
    <t>KE-NYA-1609-16513</t>
  </si>
  <si>
    <t>George Ndungu Waweru</t>
  </si>
  <si>
    <t>2968288</t>
  </si>
  <si>
    <t>734195645</t>
  </si>
  <si>
    <t>KE-NAK-1607-16515</t>
  </si>
  <si>
    <t>Margaret K Wanjugu</t>
  </si>
  <si>
    <t>11174409</t>
  </si>
  <si>
    <t>711657913</t>
  </si>
  <si>
    <t>Umoja1</t>
  </si>
  <si>
    <t>KE-NAN-1607-16524</t>
  </si>
  <si>
    <t>Kipchumba Koech</t>
  </si>
  <si>
    <t>13363549</t>
  </si>
  <si>
    <t>725224660</t>
  </si>
  <si>
    <t>Kiptoros</t>
  </si>
  <si>
    <t>KE-NAN-1607-16526</t>
  </si>
  <si>
    <t>Nicholas Kipkirui Ngeno</t>
  </si>
  <si>
    <t>14508923</t>
  </si>
  <si>
    <t>728617593</t>
  </si>
  <si>
    <t>Kaptumoo</t>
  </si>
  <si>
    <t>KE-NAN-1607-16528</t>
  </si>
  <si>
    <t>Francis Kiprotich Chirchir</t>
  </si>
  <si>
    <t>12469042</t>
  </si>
  <si>
    <t>729810766</t>
  </si>
  <si>
    <t>Ngenymesut</t>
  </si>
  <si>
    <t>KE-NAN-1608-16529</t>
  </si>
  <si>
    <t>Leah Jeptoo Ngotie</t>
  </si>
  <si>
    <t>6861898</t>
  </si>
  <si>
    <t>723538296</t>
  </si>
  <si>
    <t>Kamoiywo</t>
  </si>
  <si>
    <t>Kabuson</t>
  </si>
  <si>
    <t>KE-NAN-1607-16530</t>
  </si>
  <si>
    <t>Gideon Kiprotich Maritim</t>
  </si>
  <si>
    <t>22211526</t>
  </si>
  <si>
    <t>720430276</t>
  </si>
  <si>
    <t>KE-NAN-1606-16531</t>
  </si>
  <si>
    <t>Nelly Chepngetich</t>
  </si>
  <si>
    <t>28814266</t>
  </si>
  <si>
    <t>719795987</t>
  </si>
  <si>
    <t>Kipsimendo</t>
  </si>
  <si>
    <t>KE-NAN-1606-16532</t>
  </si>
  <si>
    <t>Ben Kiplagat Maritim</t>
  </si>
  <si>
    <t>21520952</t>
  </si>
  <si>
    <t>722281932</t>
  </si>
  <si>
    <t>KE-NAN-1601-16534</t>
  </si>
  <si>
    <t>Richard Tuwei</t>
  </si>
  <si>
    <t>11605290</t>
  </si>
  <si>
    <t>713920028</t>
  </si>
  <si>
    <t>Cheplengu</t>
  </si>
  <si>
    <t>KE-NAN-1612-16535</t>
  </si>
  <si>
    <t>Henry Keino</t>
  </si>
  <si>
    <t>7160229</t>
  </si>
  <si>
    <t>720654382</t>
  </si>
  <si>
    <t>KE-NAN-1609-16536</t>
  </si>
  <si>
    <t>Lucy Jelagat</t>
  </si>
  <si>
    <t>25823474</t>
  </si>
  <si>
    <t>727833916</t>
  </si>
  <si>
    <t>KE-NAN-1607-16537</t>
  </si>
  <si>
    <t>Elizabeth Chepchirchir Rotich</t>
  </si>
  <si>
    <t>20296120</t>
  </si>
  <si>
    <t>726490674</t>
  </si>
  <si>
    <t>Kangetuny</t>
  </si>
  <si>
    <t>Chemudu</t>
  </si>
  <si>
    <t>KE-KIA-1607-16577</t>
  </si>
  <si>
    <t>George Karani Waititu</t>
  </si>
  <si>
    <t>3366642</t>
  </si>
  <si>
    <t>727988453</t>
  </si>
  <si>
    <t>KE-MUR-1608-16587</t>
  </si>
  <si>
    <t>Edward Kihu Gathura</t>
  </si>
  <si>
    <t>3346350</t>
  </si>
  <si>
    <t>727402224</t>
  </si>
  <si>
    <t>KE-NAK-1608-16595</t>
  </si>
  <si>
    <t>Teresia Wangari N</t>
  </si>
  <si>
    <t>22327852</t>
  </si>
  <si>
    <t>702949834</t>
  </si>
  <si>
    <t>KE-MUR-1608-16655</t>
  </si>
  <si>
    <t>Agnes Njoki Ndungu</t>
  </si>
  <si>
    <t>12991531</t>
  </si>
  <si>
    <t>722362808</t>
  </si>
  <si>
    <t>KE-NYE-1607-16658</t>
  </si>
  <si>
    <t>Jane Wambui Kinyua</t>
  </si>
  <si>
    <t>30817895</t>
  </si>
  <si>
    <t>710826673</t>
  </si>
  <si>
    <t>KE-NYE-1608-16659</t>
  </si>
  <si>
    <t>Jecinta Wangari Kioni</t>
  </si>
  <si>
    <t>805600</t>
  </si>
  <si>
    <t>700136534</t>
  </si>
  <si>
    <t>KE-NYE-1606-16663</t>
  </si>
  <si>
    <t>Lydiah Waruguru Muriuki</t>
  </si>
  <si>
    <t>9323557</t>
  </si>
  <si>
    <t>712281353</t>
  </si>
  <si>
    <t>KE-NYE-1609-16666</t>
  </si>
  <si>
    <t>Nancy Wandia Kamweti</t>
  </si>
  <si>
    <t>5549006</t>
  </si>
  <si>
    <t>729565963</t>
  </si>
  <si>
    <t>KE-NYE-1608-16670</t>
  </si>
  <si>
    <t>Gathithi Kamondo Zachary</t>
  </si>
  <si>
    <t>5564062</t>
  </si>
  <si>
    <t>721621329</t>
  </si>
  <si>
    <t>KE-KIR-1607-17084</t>
  </si>
  <si>
    <t>Edward Nyaga Thaba</t>
  </si>
  <si>
    <t>351217</t>
  </si>
  <si>
    <t>712070468</t>
  </si>
  <si>
    <t>KE-KIR-1602-17085</t>
  </si>
  <si>
    <t>Joseph Njagi Agostino</t>
  </si>
  <si>
    <t>6224703</t>
  </si>
  <si>
    <t>710333727</t>
  </si>
  <si>
    <t>Mugamba-Ciura</t>
  </si>
  <si>
    <t>KE-KIR-1609-17087</t>
  </si>
  <si>
    <t>Simon Njunguna</t>
  </si>
  <si>
    <t>720587052</t>
  </si>
  <si>
    <t>Isimbo</t>
  </si>
  <si>
    <t>KE-KIA-1601-16710</t>
  </si>
  <si>
    <t>Lucas Mwiru Njoroge</t>
  </si>
  <si>
    <t>712046058</t>
  </si>
  <si>
    <t>Kaimwangi</t>
  </si>
  <si>
    <t>KE-MER-1610-16715</t>
  </si>
  <si>
    <t>Nelson Muthomi</t>
  </si>
  <si>
    <t>2209533</t>
  </si>
  <si>
    <t>721516183</t>
  </si>
  <si>
    <t>Abogeta</t>
  </si>
  <si>
    <t>KE-MER-1610-16716</t>
  </si>
  <si>
    <t>Linus Mworia</t>
  </si>
  <si>
    <t>252887</t>
  </si>
  <si>
    <t>725080429</t>
  </si>
  <si>
    <t>KE-NAK-1610-16739</t>
  </si>
  <si>
    <t>Stephen Kamau Mwangi</t>
  </si>
  <si>
    <t>8642537</t>
  </si>
  <si>
    <t>721337451</t>
  </si>
  <si>
    <t>Murangini</t>
  </si>
  <si>
    <t>KE-NAN-1609-16743</t>
  </si>
  <si>
    <t>Jeremiah Kipyego</t>
  </si>
  <si>
    <t>722587054</t>
  </si>
  <si>
    <t>KE-KIR-1610-16854</t>
  </si>
  <si>
    <t>Gitari Murigi</t>
  </si>
  <si>
    <t>565113</t>
  </si>
  <si>
    <t>732412878</t>
  </si>
  <si>
    <t>Baicho</t>
  </si>
  <si>
    <t>KE-EMB-1603-16208</t>
  </si>
  <si>
    <t>21st January,2016</t>
  </si>
  <si>
    <t>11th March,2016</t>
  </si>
  <si>
    <t>Dickson Njeru</t>
  </si>
  <si>
    <t>267029</t>
  </si>
  <si>
    <t>735945629</t>
  </si>
  <si>
    <t>KE-MER-1605-16219</t>
  </si>
  <si>
    <t>Siphira Kagendo Njuki</t>
  </si>
  <si>
    <t>9215962</t>
  </si>
  <si>
    <t>726120931</t>
  </si>
  <si>
    <t>KE-NAK-1606-16229</t>
  </si>
  <si>
    <t>Ann Wagachu Macharia</t>
  </si>
  <si>
    <t>8028679</t>
  </si>
  <si>
    <t>704476009</t>
  </si>
  <si>
    <t>KE-MUR-1605-16230</t>
  </si>
  <si>
    <t>Peter Mungai</t>
  </si>
  <si>
    <t>7185932</t>
  </si>
  <si>
    <t>721480360</t>
  </si>
  <si>
    <t>KE-NAK-1603-16232</t>
  </si>
  <si>
    <t>James Njenga Waweru</t>
  </si>
  <si>
    <t>4538862</t>
  </si>
  <si>
    <t>722504870</t>
  </si>
  <si>
    <t>KE-KIA-1606-16234</t>
  </si>
  <si>
    <t>Lilian Nyambura Gituere</t>
  </si>
  <si>
    <t>28101155</t>
  </si>
  <si>
    <t>726311961</t>
  </si>
  <si>
    <t>KE-EMB-1603-16279</t>
  </si>
  <si>
    <t>Patrick Ndwiga</t>
  </si>
  <si>
    <t>10797485</t>
  </si>
  <si>
    <t>710729983</t>
  </si>
  <si>
    <t>KE-KIA-1606-16293</t>
  </si>
  <si>
    <t>Hannah Wambui Macharia</t>
  </si>
  <si>
    <t>9019975</t>
  </si>
  <si>
    <t>726946033</t>
  </si>
  <si>
    <t>Nyautu</t>
  </si>
  <si>
    <t>KE-KIA-1606-16300</t>
  </si>
  <si>
    <t>John Kabaru Mwangi</t>
  </si>
  <si>
    <t>28465144</t>
  </si>
  <si>
    <t>722589775</t>
  </si>
  <si>
    <t>KE-NYE-1606-16301</t>
  </si>
  <si>
    <t>David Wachira Kiara</t>
  </si>
  <si>
    <t>4438700</t>
  </si>
  <si>
    <t>721336744</t>
  </si>
  <si>
    <t>Karatina Town</t>
  </si>
  <si>
    <t>KE-KIA-1602-16304</t>
  </si>
  <si>
    <t>Joel Kamau</t>
  </si>
  <si>
    <t>8615041</t>
  </si>
  <si>
    <t>723343710</t>
  </si>
  <si>
    <t>Igamagabo</t>
  </si>
  <si>
    <t>KE-KIA-1602-16305</t>
  </si>
  <si>
    <t>Patrick M Maina</t>
  </si>
  <si>
    <t>20969085</t>
  </si>
  <si>
    <t>722439631</t>
  </si>
  <si>
    <t>Mkana Kii</t>
  </si>
  <si>
    <t>KE-MUR-1603-16364</t>
  </si>
  <si>
    <t>2nd February,2016</t>
  </si>
  <si>
    <t>23rd March,2016</t>
  </si>
  <si>
    <t>Benjamin Mwema Kariuki</t>
  </si>
  <si>
    <t>799220</t>
  </si>
  <si>
    <t>712043396</t>
  </si>
  <si>
    <t>Giatatu</t>
  </si>
  <si>
    <t>KE-MUR-1608-16419</t>
  </si>
  <si>
    <t>Paul Mwangi Munene</t>
  </si>
  <si>
    <t>10488165</t>
  </si>
  <si>
    <t>726351093</t>
  </si>
  <si>
    <t>KE-MUR-1607-16420</t>
  </si>
  <si>
    <t>Milka Wangui Gatua</t>
  </si>
  <si>
    <t>21956593</t>
  </si>
  <si>
    <t>727759083</t>
  </si>
  <si>
    <t>KE-MER-1606-16306</t>
  </si>
  <si>
    <t>Charles Mwangi</t>
  </si>
  <si>
    <t>9097801</t>
  </si>
  <si>
    <t>721244326</t>
  </si>
  <si>
    <t>KE-MER-1605-16314</t>
  </si>
  <si>
    <t>John Miriti</t>
  </si>
  <si>
    <t>726162634</t>
  </si>
  <si>
    <t>Antubudi</t>
  </si>
  <si>
    <t>KE-MUR-1605-16315</t>
  </si>
  <si>
    <t>Francis Macharia Kangethe</t>
  </si>
  <si>
    <t>721811345</t>
  </si>
  <si>
    <t>KE-MER-1601-16320</t>
  </si>
  <si>
    <t>Dominic Mwaki Kendi</t>
  </si>
  <si>
    <t>2360659</t>
  </si>
  <si>
    <t>724544008</t>
  </si>
  <si>
    <t>Karandane</t>
  </si>
  <si>
    <t>KE-MER-1602-16321</t>
  </si>
  <si>
    <t>Daniel Mbaya</t>
  </si>
  <si>
    <t>2524855</t>
  </si>
  <si>
    <t>720088436</t>
  </si>
  <si>
    <t>KE-MER-1602-16322</t>
  </si>
  <si>
    <t>Hariet Mwagera</t>
  </si>
  <si>
    <t>13181773</t>
  </si>
  <si>
    <t>701689709</t>
  </si>
  <si>
    <t>Ngumoli</t>
  </si>
  <si>
    <t>KE-EMB-1604-16323</t>
  </si>
  <si>
    <t>Dancun Kariuki</t>
  </si>
  <si>
    <t>346840</t>
  </si>
  <si>
    <t>720776843</t>
  </si>
  <si>
    <t>Kasafari</t>
  </si>
  <si>
    <t>KE-EMB-1605-16324</t>
  </si>
  <si>
    <t>Sebastian Mbaka Muigai</t>
  </si>
  <si>
    <t>561754</t>
  </si>
  <si>
    <t>712317587</t>
  </si>
  <si>
    <t>KE-EMB-1605-16325</t>
  </si>
  <si>
    <t>Lincon Njeru</t>
  </si>
  <si>
    <t>2907022</t>
  </si>
  <si>
    <t>723650242</t>
  </si>
  <si>
    <t>Kiambusho</t>
  </si>
  <si>
    <t>KE-EMB-1602-16326</t>
  </si>
  <si>
    <t>Evans Njeru Kichoni</t>
  </si>
  <si>
    <t>3708861</t>
  </si>
  <si>
    <t>724645383</t>
  </si>
  <si>
    <t>Gathunguri</t>
  </si>
  <si>
    <t>KE-EMB-1604-16327</t>
  </si>
  <si>
    <t>Peter Munjai Nyaga</t>
  </si>
  <si>
    <t>5746636</t>
  </si>
  <si>
    <t>720860560</t>
  </si>
  <si>
    <t>Evurore</t>
  </si>
  <si>
    <t>KE-MER-1609-16390</t>
  </si>
  <si>
    <t>Esther Mwebia</t>
  </si>
  <si>
    <t>20556422</t>
  </si>
  <si>
    <t>720710374</t>
  </si>
  <si>
    <t>Thia</t>
  </si>
  <si>
    <t>KE-THA-1609-16394</t>
  </si>
  <si>
    <t>George Kaburu Gilbert</t>
  </si>
  <si>
    <t>20544432</t>
  </si>
  <si>
    <t>727861100</t>
  </si>
  <si>
    <t>KE-KIS-1602-16395</t>
  </si>
  <si>
    <t>Elijah O Getugi</t>
  </si>
  <si>
    <t>2616229</t>
  </si>
  <si>
    <t>729244610</t>
  </si>
  <si>
    <t>KE-KIA-1606-16399</t>
  </si>
  <si>
    <t>Regina Nduta Murira</t>
  </si>
  <si>
    <t>721418180</t>
  </si>
  <si>
    <t>720358340</t>
  </si>
  <si>
    <t>KE-TRA-1605-16030</t>
  </si>
  <si>
    <t>Richard Juma Obongo</t>
  </si>
  <si>
    <t>8586235</t>
  </si>
  <si>
    <t>722450086</t>
  </si>
  <si>
    <t>KE-UAS-1606-16037</t>
  </si>
  <si>
    <t>Stephen Kimurto</t>
  </si>
  <si>
    <t>17429422</t>
  </si>
  <si>
    <t>722689664</t>
  </si>
  <si>
    <t>KE-THA-1604-16043</t>
  </si>
  <si>
    <t>Nicholas Mbuko</t>
  </si>
  <si>
    <t>28564212</t>
  </si>
  <si>
    <t>720638432</t>
  </si>
  <si>
    <t>Chera</t>
  </si>
  <si>
    <t>KE-EMB-1603-16281</t>
  </si>
  <si>
    <t>Jonathan Gakuya</t>
  </si>
  <si>
    <t>720277720</t>
  </si>
  <si>
    <t>Ndari</t>
  </si>
  <si>
    <t>KE-EMB-1606-16284</t>
  </si>
  <si>
    <t>Lucy Muthoni</t>
  </si>
  <si>
    <t>13855444</t>
  </si>
  <si>
    <t>723005085</t>
  </si>
  <si>
    <t>Nyagaguti</t>
  </si>
  <si>
    <t>KE-KIR-1606-16285</t>
  </si>
  <si>
    <t>Jane Wanjiku Karuthi</t>
  </si>
  <si>
    <t>722671131</t>
  </si>
  <si>
    <t>KE-KIA-1604-16355</t>
  </si>
  <si>
    <t>Simon Kinyanjui Thiongo</t>
  </si>
  <si>
    <t>7279841</t>
  </si>
  <si>
    <t>726546423</t>
  </si>
  <si>
    <t>Karibai</t>
  </si>
  <si>
    <t>KE-NYA-1605-16085</t>
  </si>
  <si>
    <t>Duke Mogare Manani</t>
  </si>
  <si>
    <t>13341317</t>
  </si>
  <si>
    <t>721931663</t>
  </si>
  <si>
    <t>KE-TRA-1605-16092</t>
  </si>
  <si>
    <t>Jared Babu Makori</t>
  </si>
  <si>
    <t>13147003</t>
  </si>
  <si>
    <t>726461067</t>
  </si>
  <si>
    <t>Kachibora</t>
  </si>
  <si>
    <t>Kabul</t>
  </si>
  <si>
    <t>KE-KIA-1603-16402</t>
  </si>
  <si>
    <t>Lydia Wanjiru Njoroge</t>
  </si>
  <si>
    <t>6258509</t>
  </si>
  <si>
    <t>711367453</t>
  </si>
  <si>
    <t>KE-THA-1607-16411</t>
  </si>
  <si>
    <t>Frankline James Mugambi</t>
  </si>
  <si>
    <t>25070502</t>
  </si>
  <si>
    <t>724506997</t>
  </si>
  <si>
    <t>KE-MER-1604-16129</t>
  </si>
  <si>
    <t>Elias Murungi</t>
  </si>
  <si>
    <t>775617</t>
  </si>
  <si>
    <t>727773028</t>
  </si>
  <si>
    <t>KE-MER-1605-16131</t>
  </si>
  <si>
    <t>Jennifer Ndege</t>
  </si>
  <si>
    <t>14221156</t>
  </si>
  <si>
    <t>717705155</t>
  </si>
  <si>
    <t>KE-MER-1602-16132</t>
  </si>
  <si>
    <t>John Mugambi</t>
  </si>
  <si>
    <t>224788</t>
  </si>
  <si>
    <t>722429268</t>
  </si>
  <si>
    <t>Mugambone</t>
  </si>
  <si>
    <t>KE-THA-1611-21127</t>
  </si>
  <si>
    <t>Barini Charles Musungu</t>
  </si>
  <si>
    <t>2462913</t>
  </si>
  <si>
    <t>700574848</t>
  </si>
  <si>
    <t>KE-EMB-1702-21131</t>
  </si>
  <si>
    <t>Njeru Mary Wambura</t>
  </si>
  <si>
    <t>721129</t>
  </si>
  <si>
    <t>737833546</t>
  </si>
  <si>
    <t>KE-EMB-1702-21139</t>
  </si>
  <si>
    <t>Njagi Selesio Kinyua</t>
  </si>
  <si>
    <t>16024974</t>
  </si>
  <si>
    <t>726010315</t>
  </si>
  <si>
    <t>Nguviu</t>
  </si>
  <si>
    <t>KE-EMB-1702-21128</t>
  </si>
  <si>
    <t>Benson Elious Mwaniki</t>
  </si>
  <si>
    <t>237843</t>
  </si>
  <si>
    <t>711401721</t>
  </si>
  <si>
    <t>735933622</t>
  </si>
  <si>
    <t>KE-KIR-1702-21133</t>
  </si>
  <si>
    <t>Githinji Jamlick Njagi</t>
  </si>
  <si>
    <t>2911244</t>
  </si>
  <si>
    <t>726326673</t>
  </si>
  <si>
    <t>728246610</t>
  </si>
  <si>
    <t>Kiambui</t>
  </si>
  <si>
    <t>KE-EMB-1702-21129</t>
  </si>
  <si>
    <t>Muriuki Jane Wawira</t>
  </si>
  <si>
    <t>21481471</t>
  </si>
  <si>
    <t>721992560</t>
  </si>
  <si>
    <t>708886979</t>
  </si>
  <si>
    <t>KE-KIR-1703-21137</t>
  </si>
  <si>
    <t>Mutisya Lisper Njoki</t>
  </si>
  <si>
    <t>10640690</t>
  </si>
  <si>
    <t>713496760</t>
  </si>
  <si>
    <t>Kiaumbui</t>
  </si>
  <si>
    <t>KE-NYE-1703-21136</t>
  </si>
  <si>
    <t>Muriithi Purity Wangui</t>
  </si>
  <si>
    <t>11033646</t>
  </si>
  <si>
    <t>712726051</t>
  </si>
  <si>
    <t>Kiangaina</t>
  </si>
  <si>
    <t>KE-NYA-1704-18476</t>
  </si>
  <si>
    <t>Magonya David</t>
  </si>
  <si>
    <t>22936557</t>
  </si>
  <si>
    <t>721897247</t>
  </si>
  <si>
    <t>Nyaigwa</t>
  </si>
  <si>
    <t>KE-UAS-1703-27744</t>
  </si>
  <si>
    <t>Kemei Alphonsus Kipkemboi</t>
  </si>
  <si>
    <t>29159379</t>
  </si>
  <si>
    <t>729290208</t>
  </si>
  <si>
    <t>Wales Drive</t>
  </si>
  <si>
    <t>KE-EMB-1704-21082</t>
  </si>
  <si>
    <t>Wahome Walter Kamau</t>
  </si>
  <si>
    <t>4719548</t>
  </si>
  <si>
    <t>71061640</t>
  </si>
  <si>
    <t>Gogo</t>
  </si>
  <si>
    <t>KE-NYE-1703-21083</t>
  </si>
  <si>
    <t>Kamau Peter Mwangi</t>
  </si>
  <si>
    <t>7441046</t>
  </si>
  <si>
    <t>723437619</t>
  </si>
  <si>
    <t>KE-NYA-1608-21078</t>
  </si>
  <si>
    <t>Githinji Jackson Wanyeki</t>
  </si>
  <si>
    <t>998377</t>
  </si>
  <si>
    <t>720277148</t>
  </si>
  <si>
    <t>Mairo Ikumi</t>
  </si>
  <si>
    <t>KE-KIA-1608-18596</t>
  </si>
  <si>
    <t>Kinuthia John Ngugi</t>
  </si>
  <si>
    <t>4294414</t>
  </si>
  <si>
    <t>71863295</t>
  </si>
  <si>
    <t>KE-NAN-1706-18477</t>
  </si>
  <si>
    <t>Murgor Daniel K</t>
  </si>
  <si>
    <t>23416848</t>
  </si>
  <si>
    <t>723263461</t>
  </si>
  <si>
    <t>Singorwa</t>
  </si>
  <si>
    <t>KE-NYA-1612-21079</t>
  </si>
  <si>
    <t>Macharia Wilson Mwangi</t>
  </si>
  <si>
    <t>1191007</t>
  </si>
  <si>
    <t>722560521</t>
  </si>
  <si>
    <t>KE-EMB-1705-21080</t>
  </si>
  <si>
    <t>Njeru Sanuel M</t>
  </si>
  <si>
    <t>3521621</t>
  </si>
  <si>
    <t>711302845</t>
  </si>
  <si>
    <t>Ithara</t>
  </si>
  <si>
    <t>KE-EMB-1704-21081</t>
  </si>
  <si>
    <t>Njagi Silus Ndugu</t>
  </si>
  <si>
    <t>1306380</t>
  </si>
  <si>
    <t>724854704</t>
  </si>
  <si>
    <t>Beti</t>
  </si>
  <si>
    <t>KE-NAN-1706-17410</t>
  </si>
  <si>
    <t>Eunice Chepngetich</t>
  </si>
  <si>
    <t>3445409</t>
  </si>
  <si>
    <t>716645889</t>
  </si>
  <si>
    <t>KE-NAN-1612-17052</t>
  </si>
  <si>
    <t>Paul Tuwei</t>
  </si>
  <si>
    <t>5600831</t>
  </si>
  <si>
    <t>720702570</t>
  </si>
  <si>
    <t>KE-MUR-1708-21088</t>
  </si>
  <si>
    <t>Kariuki Gibson Mararo</t>
  </si>
  <si>
    <t>2274628</t>
  </si>
  <si>
    <t>729919972</t>
  </si>
  <si>
    <t>Ngamba</t>
  </si>
  <si>
    <t>KE-KIR-1707-21107</t>
  </si>
  <si>
    <t>Muruga Albert Muchira</t>
  </si>
  <si>
    <t>9410864</t>
  </si>
  <si>
    <t>715663227</t>
  </si>
  <si>
    <t>Kiaubui</t>
  </si>
  <si>
    <t>KE-KIR-1708-27737</t>
  </si>
  <si>
    <t>21st August,2017</t>
  </si>
  <si>
    <t>Githinji Violet Michere</t>
  </si>
  <si>
    <t>254858</t>
  </si>
  <si>
    <t>721310711</t>
  </si>
  <si>
    <t>728250956</t>
  </si>
  <si>
    <t>KE-KIR-1703-21111</t>
  </si>
  <si>
    <t>Kithome Andrew Wairegi</t>
  </si>
  <si>
    <t>710549068</t>
  </si>
  <si>
    <t>710519068</t>
  </si>
  <si>
    <t>720267196</t>
  </si>
  <si>
    <t>KE-KIA-1708-18478</t>
  </si>
  <si>
    <t>Musa Godfrey Gitonga</t>
  </si>
  <si>
    <t>7446584</t>
  </si>
  <si>
    <t>722507621</t>
  </si>
  <si>
    <t>KE-NYE-1801-29225</t>
  </si>
  <si>
    <t>Ndiritu Isaac Kimaru</t>
  </si>
  <si>
    <t>721999366</t>
  </si>
  <si>
    <t>716810688</t>
  </si>
  <si>
    <t>Piura</t>
  </si>
  <si>
    <t>KE-KIA-1801-27868</t>
  </si>
  <si>
    <t>2nd January,2018</t>
  </si>
  <si>
    <t>Ndegwa Jonathan</t>
  </si>
  <si>
    <t>32390547</t>
  </si>
  <si>
    <t>Ki</t>
  </si>
  <si>
    <t>KE-EMB-1801-27914</t>
  </si>
  <si>
    <t>Njoka Mary Njura</t>
  </si>
  <si>
    <t>705949395</t>
  </si>
  <si>
    <t>727024859</t>
  </si>
  <si>
    <t>Ngarike</t>
  </si>
  <si>
    <t>KE-NAK-1801-21603</t>
  </si>
  <si>
    <t>Cheboi Safaniah Komi</t>
  </si>
  <si>
    <t>856811</t>
  </si>
  <si>
    <t>721220049</t>
  </si>
  <si>
    <t>723225971</t>
  </si>
  <si>
    <t>KE-KER-1712-27920</t>
  </si>
  <si>
    <t>Kirubi Ndavid N</t>
  </si>
  <si>
    <t>9777316</t>
  </si>
  <si>
    <t>724880621</t>
  </si>
  <si>
    <t>737870623</t>
  </si>
  <si>
    <t>Masita</t>
  </si>
  <si>
    <t>Yetu Farm</t>
  </si>
  <si>
    <t>KE-MER-1703-20690</t>
  </si>
  <si>
    <t>8th February,2017</t>
  </si>
  <si>
    <t>Mbukia Francis Kinyua</t>
  </si>
  <si>
    <t>2387329</t>
  </si>
  <si>
    <t>723212231</t>
  </si>
  <si>
    <t>Ngobu</t>
  </si>
  <si>
    <t>KE-MER-1710-20691</t>
  </si>
  <si>
    <t>13th August,2017</t>
  </si>
  <si>
    <t>Marimi Simon Kuantai</t>
  </si>
  <si>
    <t>2387228</t>
  </si>
  <si>
    <t>725686055</t>
  </si>
  <si>
    <t>Kiri</t>
  </si>
  <si>
    <t>KE-MUR-1710-18785</t>
  </si>
  <si>
    <t>Mwaura John Wainaina</t>
  </si>
  <si>
    <t>11545093</t>
  </si>
  <si>
    <t>721264424</t>
  </si>
  <si>
    <t>KE-MAC-1702-20692</t>
  </si>
  <si>
    <t>Muia Onesmus</t>
  </si>
  <si>
    <t>12540174</t>
  </si>
  <si>
    <t>254726797297</t>
  </si>
  <si>
    <t>KE-EMB-1611-20689</t>
  </si>
  <si>
    <t>Cyprian Kuviuva</t>
  </si>
  <si>
    <t>3709414</t>
  </si>
  <si>
    <t>725318905</t>
  </si>
  <si>
    <t>KE-NYE-1611-20683</t>
  </si>
  <si>
    <t>Mburu Joseph Wainaina</t>
  </si>
  <si>
    <t>2534853</t>
  </si>
  <si>
    <t>721245553</t>
  </si>
  <si>
    <t>Blue Line</t>
  </si>
  <si>
    <t>KE-NYE-1705-20686</t>
  </si>
  <si>
    <t>Nguthi Cristopher Mwangi</t>
  </si>
  <si>
    <t>3227559</t>
  </si>
  <si>
    <t>723858394</t>
  </si>
  <si>
    <t>KE-MUR-1710-18787</t>
  </si>
  <si>
    <t>Muthunga Francis</t>
  </si>
  <si>
    <t>1587727</t>
  </si>
  <si>
    <t>720724473</t>
  </si>
  <si>
    <t>KE-MUR-1710-18794</t>
  </si>
  <si>
    <t>Kinuthia John Kuria</t>
  </si>
  <si>
    <t>563333</t>
  </si>
  <si>
    <t>722567845</t>
  </si>
  <si>
    <t>KE-NYE-1702-20687</t>
  </si>
  <si>
    <t>Wangombe Charse</t>
  </si>
  <si>
    <t>32456319</t>
  </si>
  <si>
    <t>724827571</t>
  </si>
  <si>
    <t>KE-MUR-1709-18792</t>
  </si>
  <si>
    <t>Mwaura Julius Maina</t>
  </si>
  <si>
    <t>2010091</t>
  </si>
  <si>
    <t>722176456</t>
  </si>
  <si>
    <t>KE-MUR-1711-18793</t>
  </si>
  <si>
    <t>Kinuthia Peter Ngugi</t>
  </si>
  <si>
    <t>24838425</t>
  </si>
  <si>
    <t>721602173</t>
  </si>
  <si>
    <t>721569291</t>
  </si>
  <si>
    <t>KE-MUR-1711-18801</t>
  </si>
  <si>
    <t>Ngugi Ann Wangari</t>
  </si>
  <si>
    <t>32360074</t>
  </si>
  <si>
    <t>721643109</t>
  </si>
  <si>
    <t>KE-EMB-1703-21125</t>
  </si>
  <si>
    <t>Wambui Shalin</t>
  </si>
  <si>
    <t>14410203</t>
  </si>
  <si>
    <t>703684800</t>
  </si>
  <si>
    <t>711599357</t>
  </si>
  <si>
    <t>KE-NYE-1710-21115</t>
  </si>
  <si>
    <t>Macharia Magret Wangui</t>
  </si>
  <si>
    <t>282843</t>
  </si>
  <si>
    <t>721399941</t>
  </si>
  <si>
    <t>KE-UAS-1710-18483</t>
  </si>
  <si>
    <t>Rotich Paul Kimutai</t>
  </si>
  <si>
    <t>100150</t>
  </si>
  <si>
    <t>722690442</t>
  </si>
  <si>
    <t>Kokwotai</t>
  </si>
  <si>
    <t>KE-MUR-1711-18807</t>
  </si>
  <si>
    <t>Kahiga Gathirwa Samuel</t>
  </si>
  <si>
    <t>7336343</t>
  </si>
  <si>
    <t>720964593</t>
  </si>
  <si>
    <t>KE-MUR-1711-18808</t>
  </si>
  <si>
    <t>Ngunjiri Anastasia Kabura</t>
  </si>
  <si>
    <t>28407843</t>
  </si>
  <si>
    <t>726284320</t>
  </si>
  <si>
    <t>KE-EMB-1709-21114</t>
  </si>
  <si>
    <t>Benson Gladys Muthanje</t>
  </si>
  <si>
    <t>3307777</t>
  </si>
  <si>
    <t>716020939</t>
  </si>
  <si>
    <t>KE-EMB-1706-21099</t>
  </si>
  <si>
    <t>18th April,2017</t>
  </si>
  <si>
    <t>Njeru Peter Fundi</t>
  </si>
  <si>
    <t>9819981</t>
  </si>
  <si>
    <t>723854323</t>
  </si>
  <si>
    <t>723852254</t>
  </si>
  <si>
    <t>KE-BUN-1807-21618</t>
  </si>
  <si>
    <t>Wanyonyi Ezibellah</t>
  </si>
  <si>
    <t>10858125</t>
  </si>
  <si>
    <t>721546459</t>
  </si>
  <si>
    <t>722476711</t>
  </si>
  <si>
    <t>KE-NAK-1701-17563</t>
  </si>
  <si>
    <t>Nelly Wangui Ngwinyi</t>
  </si>
  <si>
    <t>9934653</t>
  </si>
  <si>
    <t>721563142</t>
  </si>
  <si>
    <t>721748104</t>
  </si>
  <si>
    <t>KE-MUR-1612-17600</t>
  </si>
  <si>
    <t>Evlyn Wangare</t>
  </si>
  <si>
    <t>1042411</t>
  </si>
  <si>
    <t>712623710</t>
  </si>
  <si>
    <t>KE-NYE-1703-17588</t>
  </si>
  <si>
    <t>David Gacheru</t>
  </si>
  <si>
    <t>+254722612622</t>
  </si>
  <si>
    <t>KE-NAN-1805-0</t>
  </si>
  <si>
    <t>Tenai Matayo Kiplimo</t>
  </si>
  <si>
    <t>24313272</t>
  </si>
  <si>
    <t>0724502580</t>
  </si>
  <si>
    <t>Kisaget</t>
  </si>
  <si>
    <t>KE-NYE-1811-23633</t>
  </si>
  <si>
    <t>Gitau Ann Gatitu</t>
  </si>
  <si>
    <t>1520198</t>
  </si>
  <si>
    <t>722632103</t>
  </si>
  <si>
    <t>724980508</t>
  </si>
  <si>
    <t>Munisparity</t>
  </si>
  <si>
    <t>Githaithira</t>
  </si>
  <si>
    <t>KE-KIR-1811-Wc3501</t>
  </si>
  <si>
    <t>Karimi Rosemary Karimi</t>
  </si>
  <si>
    <t>10953954</t>
  </si>
  <si>
    <t>723794912</t>
  </si>
  <si>
    <t>Kinyaga</t>
  </si>
  <si>
    <t>Gatarwa</t>
  </si>
  <si>
    <t>KE-NYE-1810-23631</t>
  </si>
  <si>
    <t>Mwangi Nancy Mukami</t>
  </si>
  <si>
    <t>726770299</t>
  </si>
  <si>
    <t>787999761</t>
  </si>
  <si>
    <t>KE-KIR-1808-20806</t>
  </si>
  <si>
    <t>Koigia Gituro Anthony</t>
  </si>
  <si>
    <t>5756904</t>
  </si>
  <si>
    <t>723446004</t>
  </si>
  <si>
    <t>KE-KIA-1903-24729</t>
  </si>
  <si>
    <t>Munyua Mary Nyambura</t>
  </si>
  <si>
    <t>5181267</t>
  </si>
  <si>
    <t>0712903176</t>
  </si>
  <si>
    <t>725454130</t>
  </si>
  <si>
    <t>Ndarakwa</t>
  </si>
  <si>
    <t>KE-EMB-1904-25553</t>
  </si>
  <si>
    <t>Rispar Gathagana G</t>
  </si>
  <si>
    <t>718749</t>
  </si>
  <si>
    <t>0721985508</t>
  </si>
  <si>
    <t>721433260</t>
  </si>
  <si>
    <t>Runyenyes Central</t>
  </si>
  <si>
    <t>KE-NYE-1903-25551</t>
  </si>
  <si>
    <t>Winstone Wagochi Wagochi</t>
  </si>
  <si>
    <t>1825246</t>
  </si>
  <si>
    <t>712827001</t>
  </si>
  <si>
    <t>720121644</t>
  </si>
  <si>
    <t>Agothi</t>
  </si>
  <si>
    <t>Ithekahuno</t>
  </si>
  <si>
    <t>KE-NYE-1902-24778</t>
  </si>
  <si>
    <t>Wachira Purity</t>
  </si>
  <si>
    <t>711126958</t>
  </si>
  <si>
    <t>KE-KIA-1911-24726</t>
  </si>
  <si>
    <t>Matheri Henry Kimani</t>
  </si>
  <si>
    <t>794932</t>
  </si>
  <si>
    <t>722603833</t>
  </si>
  <si>
    <t>720825836</t>
  </si>
  <si>
    <t>Kiawandiga</t>
  </si>
  <si>
    <t>KE-MUR-1608-17457</t>
  </si>
  <si>
    <t>John Muuhu Muuga</t>
  </si>
  <si>
    <t>985710</t>
  </si>
  <si>
    <t>723575187</t>
  </si>
  <si>
    <t>KE-MER-1609-16734</t>
  </si>
  <si>
    <t>Pastoral Gitoro</t>
  </si>
  <si>
    <t>12888608</t>
  </si>
  <si>
    <t>722381973</t>
  </si>
  <si>
    <t>Nyariki</t>
  </si>
  <si>
    <t>Gitoro</t>
  </si>
  <si>
    <t>KE-NYA-1610-16544</t>
  </si>
  <si>
    <t>Samuel Wanjau Muriuki</t>
  </si>
  <si>
    <t>725895640</t>
  </si>
  <si>
    <t>KE-NYE-1607-16669</t>
  </si>
  <si>
    <t>Joseph Chege Ngatia/ Ann Wangui</t>
  </si>
  <si>
    <t>712177</t>
  </si>
  <si>
    <t>720969604</t>
  </si>
  <si>
    <t>723921807</t>
  </si>
  <si>
    <t>KE-NYE-1607-16657</t>
  </si>
  <si>
    <t>Charles Mwangi Gichuru</t>
  </si>
  <si>
    <t>2043638</t>
  </si>
  <si>
    <t>728543900</t>
  </si>
  <si>
    <t>KE-NYE-1605-16661</t>
  </si>
  <si>
    <t>Hanna Nyambura Muchangi</t>
  </si>
  <si>
    <t>3373769</t>
  </si>
  <si>
    <t>724800812</t>
  </si>
  <si>
    <t>722277655</t>
  </si>
  <si>
    <t>KE-NYE-1704-21583</t>
  </si>
  <si>
    <t>Kahama Alice Wangu</t>
  </si>
  <si>
    <t>8494236</t>
  </si>
  <si>
    <t>722696302</t>
  </si>
  <si>
    <t>Muiga</t>
  </si>
  <si>
    <t>KE-EMB-1705-21092</t>
  </si>
  <si>
    <t>2nd April,2017</t>
  </si>
  <si>
    <t>Naman Naman Njeru</t>
  </si>
  <si>
    <t>31754560</t>
  </si>
  <si>
    <t>727822708</t>
  </si>
  <si>
    <t>KE-EMB-1706-21093</t>
  </si>
  <si>
    <t>Njiru Japhat Njagi</t>
  </si>
  <si>
    <t>3306248</t>
  </si>
  <si>
    <t>718512960</t>
  </si>
  <si>
    <t>Mukuurine</t>
  </si>
  <si>
    <t>KE-EMB-1707-21094</t>
  </si>
  <si>
    <t>Njiru Joseph Mwaniki</t>
  </si>
  <si>
    <t>721970</t>
  </si>
  <si>
    <t>721659359</t>
  </si>
  <si>
    <t>KE-EMB-1705-21095</t>
  </si>
  <si>
    <t>31st March,2017</t>
  </si>
  <si>
    <t>20th May,2017</t>
  </si>
  <si>
    <t>Rutere Alice Muthanje</t>
  </si>
  <si>
    <t>3307878</t>
  </si>
  <si>
    <t>719525872</t>
  </si>
  <si>
    <t>KE-EMB-1705-21096</t>
  </si>
  <si>
    <t>Njiru Sisily Ruguru</t>
  </si>
  <si>
    <t>7034896</t>
  </si>
  <si>
    <t>725992414</t>
  </si>
  <si>
    <t>KE-EMB-1705-21097</t>
  </si>
  <si>
    <t>Kathari Joseph Dwiga</t>
  </si>
  <si>
    <t>10223433</t>
  </si>
  <si>
    <t>723548237</t>
  </si>
  <si>
    <t>KE-EMB-1705-21098</t>
  </si>
  <si>
    <t>Njiru Silvester Njeru</t>
  </si>
  <si>
    <t>10058760</t>
  </si>
  <si>
    <t>727368077</t>
  </si>
  <si>
    <t>KE-KIR-1702-21102</t>
  </si>
  <si>
    <t>Njagi Linus Kariuki</t>
  </si>
  <si>
    <t>21916697</t>
  </si>
  <si>
    <t>722790547</t>
  </si>
  <si>
    <t>Githaraini</t>
  </si>
  <si>
    <t>KE-KIR-1705-21101</t>
  </si>
  <si>
    <t>Muraya John Gichu</t>
  </si>
  <si>
    <t>28991663</t>
  </si>
  <si>
    <t>722672886</t>
  </si>
  <si>
    <t>Karuangi</t>
  </si>
  <si>
    <t>KE-NAK-1710-18587</t>
  </si>
  <si>
    <t>Kisumba Patric Kisumba</t>
  </si>
  <si>
    <t>33437890</t>
  </si>
  <si>
    <t>254727356060</t>
  </si>
  <si>
    <t>Kwa Ben</t>
  </si>
  <si>
    <t>KE-NYE-1709-21110</t>
  </si>
  <si>
    <t>26th July,2017</t>
  </si>
  <si>
    <t>14th September,2017</t>
  </si>
  <si>
    <t>Chege Stephen Muriuki</t>
  </si>
  <si>
    <t>14627553</t>
  </si>
  <si>
    <t>723221855</t>
  </si>
  <si>
    <t>KE-EMB-1709-21113</t>
  </si>
  <si>
    <t>Ndwiga Regina Njoki</t>
  </si>
  <si>
    <t>33385738</t>
  </si>
  <si>
    <t>726251534</t>
  </si>
  <si>
    <t>Kiaviti</t>
  </si>
  <si>
    <t>KE-KIR-1709-21118</t>
  </si>
  <si>
    <t>Muchira George Maina</t>
  </si>
  <si>
    <t>1865709</t>
  </si>
  <si>
    <t>71843312</t>
  </si>
  <si>
    <t>KE-BAR-1708-21591</t>
  </si>
  <si>
    <t>Kipkech Jane Cheptilal</t>
  </si>
  <si>
    <t>36646513</t>
  </si>
  <si>
    <t>720802160</t>
  </si>
  <si>
    <t>Mochongoi</t>
  </si>
  <si>
    <t>KE-NAK-1805-21611</t>
  </si>
  <si>
    <t>Chadrack Ndungu Kariuki</t>
  </si>
  <si>
    <t>13131611</t>
  </si>
  <si>
    <t>712052730</t>
  </si>
  <si>
    <t>Moro</t>
  </si>
  <si>
    <t>KE-NYE-1802-29224</t>
  </si>
  <si>
    <t>Ndirangu Joel Karanja</t>
  </si>
  <si>
    <t>3220434</t>
  </si>
  <si>
    <t>725167334</t>
  </si>
  <si>
    <t>727013256</t>
  </si>
  <si>
    <t>KE-BAR-1803-21609</t>
  </si>
  <si>
    <t>Lairi Kangugu</t>
  </si>
  <si>
    <t>11662588</t>
  </si>
  <si>
    <t>722589245</t>
  </si>
  <si>
    <t>KE-KIA-1802-18814</t>
  </si>
  <si>
    <t>Lahama Mwangi Peter</t>
  </si>
  <si>
    <t>722825527</t>
  </si>
  <si>
    <t>KE-KIA-1802-18813</t>
  </si>
  <si>
    <t>Njoroge Janeffer Njeri</t>
  </si>
  <si>
    <t>5907725</t>
  </si>
  <si>
    <t>714514802</t>
  </si>
  <si>
    <t>Kimuga</t>
  </si>
  <si>
    <t>KE-NAN-1810-18488</t>
  </si>
  <si>
    <t>Jeruto Florida</t>
  </si>
  <si>
    <t>11297047</t>
  </si>
  <si>
    <t>0724707147</t>
  </si>
  <si>
    <t>KE-NAN-1810-18489</t>
  </si>
  <si>
    <t>Kipkosgei Leonard</t>
  </si>
  <si>
    <t>32381905</t>
  </si>
  <si>
    <t>729724411</t>
  </si>
  <si>
    <t>KE-KIA-1808-27907</t>
  </si>
  <si>
    <t>Kahiga Njenga Kakagu</t>
  </si>
  <si>
    <t>4270033</t>
  </si>
  <si>
    <t>727331299</t>
  </si>
  <si>
    <t>KE-KIA-1810-20917</t>
  </si>
  <si>
    <t>Chege John Ichangai</t>
  </si>
  <si>
    <t>816191</t>
  </si>
  <si>
    <t>723059062</t>
  </si>
  <si>
    <t>KE-NYE-1809-23630</t>
  </si>
  <si>
    <t>Gitonga Peter Njau</t>
  </si>
  <si>
    <t>3178948</t>
  </si>
  <si>
    <t>720755323</t>
  </si>
  <si>
    <t>723233059</t>
  </si>
  <si>
    <t>Gatune</t>
  </si>
  <si>
    <t>KE-NAK-1808-0</t>
  </si>
  <si>
    <t>Koech Oliviar</t>
  </si>
  <si>
    <t>10014584</t>
  </si>
  <si>
    <t>710761243</t>
  </si>
  <si>
    <t>Kirusoi</t>
  </si>
  <si>
    <t>Irungu</t>
  </si>
  <si>
    <t>KE-SIA-1702-17649</t>
  </si>
  <si>
    <t>Protus Otieno</t>
  </si>
  <si>
    <t>4427301</t>
  </si>
  <si>
    <t>737867774</t>
  </si>
  <si>
    <t>Kego</t>
  </si>
  <si>
    <t>Ramula</t>
  </si>
  <si>
    <t>KE-MER-1703-19592</t>
  </si>
  <si>
    <t>Silas Kiburi</t>
  </si>
  <si>
    <t>2539472</t>
  </si>
  <si>
    <t>729516543</t>
  </si>
  <si>
    <t>Kiithwa</t>
  </si>
  <si>
    <t>KE-KIR-1606-20481</t>
  </si>
  <si>
    <t>James Karuri Kiarago</t>
  </si>
  <si>
    <t>722883321</t>
  </si>
  <si>
    <t>Kangu</t>
  </si>
  <si>
    <t>KE-NAK-1901-25460</t>
  </si>
  <si>
    <t>Mburu Uniter Wanjiku</t>
  </si>
  <si>
    <t>344969</t>
  </si>
  <si>
    <t>0722512952</t>
  </si>
  <si>
    <t>KE-NAK-1902-25461</t>
  </si>
  <si>
    <t>12th January,2019</t>
  </si>
  <si>
    <t>Gitau David Kabarai</t>
  </si>
  <si>
    <t>9715346</t>
  </si>
  <si>
    <t>720290175</t>
  </si>
  <si>
    <t>Mutukanio C</t>
  </si>
  <si>
    <t>KE-KIA-1901-25165</t>
  </si>
  <si>
    <t>Munyua Kamau</t>
  </si>
  <si>
    <t>713195</t>
  </si>
  <si>
    <t>0723564487</t>
  </si>
  <si>
    <t>Mathuri</t>
  </si>
  <si>
    <t>KE-EMB-1901-26898</t>
  </si>
  <si>
    <t>Stephen Mwangi Wachira</t>
  </si>
  <si>
    <t>10848651</t>
  </si>
  <si>
    <t>254724235800</t>
  </si>
  <si>
    <t>Kagari</t>
  </si>
  <si>
    <t>KE-EMB-1901-26900</t>
  </si>
  <si>
    <t>Catherine Kinyua Njeri</t>
  </si>
  <si>
    <t>22580364</t>
  </si>
  <si>
    <t>254729498920</t>
  </si>
  <si>
    <t>Karumiri</t>
  </si>
  <si>
    <t>KE-EMB-1901-25546</t>
  </si>
  <si>
    <t>Robinson Walter Ngano</t>
  </si>
  <si>
    <t>23932412</t>
  </si>
  <si>
    <t>254728614834</t>
  </si>
  <si>
    <t>KE-KIR-1901-26897</t>
  </si>
  <si>
    <t>Njomo Wanjiru Jane</t>
  </si>
  <si>
    <t>29856489</t>
  </si>
  <si>
    <t>254728229653</t>
  </si>
  <si>
    <t>Kianjanga</t>
  </si>
  <si>
    <t>KE-KIA-1902-24731</t>
  </si>
  <si>
    <t>Manga Moses Iregi</t>
  </si>
  <si>
    <t>6714328</t>
  </si>
  <si>
    <t>720791743</t>
  </si>
  <si>
    <t>Igamba</t>
  </si>
  <si>
    <t>KE-NYE-1901-25166</t>
  </si>
  <si>
    <t>Waithima Charles</t>
  </si>
  <si>
    <t>234575687</t>
  </si>
  <si>
    <t>0720779780</t>
  </si>
  <si>
    <t>728128590</t>
  </si>
  <si>
    <t>Mumu</t>
  </si>
  <si>
    <t>KE-KIA-1901-25459</t>
  </si>
  <si>
    <t>Wambaki Jane Wangui</t>
  </si>
  <si>
    <t>21874612</t>
  </si>
  <si>
    <t>723686815</t>
  </si>
  <si>
    <t>721619310</t>
  </si>
  <si>
    <t>KE-KIA-1812-25157</t>
  </si>
  <si>
    <t>Njuguna Mises</t>
  </si>
  <si>
    <t>23674659</t>
  </si>
  <si>
    <t>738528405</t>
  </si>
  <si>
    <t>738528404</t>
  </si>
  <si>
    <t>Mathanja A</t>
  </si>
  <si>
    <t>KE-KIA-1901-25167</t>
  </si>
  <si>
    <t>Njabahu Samuel</t>
  </si>
  <si>
    <t>4310630</t>
  </si>
  <si>
    <t>715875075</t>
  </si>
  <si>
    <t>Mathanja B</t>
  </si>
  <si>
    <t>KE-KIA-1901-25164</t>
  </si>
  <si>
    <t>Njoroge Charles Kinuthia</t>
  </si>
  <si>
    <t>4308815</t>
  </si>
  <si>
    <t>719881034</t>
  </si>
  <si>
    <t>KE-KIR-1901-25446</t>
  </si>
  <si>
    <t>Cecily Ikanya W.</t>
  </si>
  <si>
    <t>713390840</t>
  </si>
  <si>
    <t>KE-KIR-1901-25458</t>
  </si>
  <si>
    <t>Mugo Esther Wangari</t>
  </si>
  <si>
    <t>755424</t>
  </si>
  <si>
    <t>728653897</t>
  </si>
  <si>
    <t>725914383</t>
  </si>
  <si>
    <t>Kerugoya Kutus</t>
  </si>
  <si>
    <t>Kamitiini</t>
  </si>
  <si>
    <t>KE-KIR-1901-25448</t>
  </si>
  <si>
    <t>Kinyua Lucy Wamuyu</t>
  </si>
  <si>
    <t>713556839</t>
  </si>
  <si>
    <t>721529684</t>
  </si>
  <si>
    <t>KE-KIR-1901-25449</t>
  </si>
  <si>
    <t>Kamau Wanjira Jane</t>
  </si>
  <si>
    <t>717353179</t>
  </si>
  <si>
    <t>727486181</t>
  </si>
  <si>
    <t>KE-KIR-1901-25450</t>
  </si>
  <si>
    <t>Kinyua Julia Wanjiru</t>
  </si>
  <si>
    <t>713390839</t>
  </si>
  <si>
    <t>716390481</t>
  </si>
  <si>
    <t>KE-KIR-1901-25451</t>
  </si>
  <si>
    <t>Murithii Cecily Wanjiku</t>
  </si>
  <si>
    <t>5757527</t>
  </si>
  <si>
    <t>722749122</t>
  </si>
  <si>
    <t>748632008</t>
  </si>
  <si>
    <t>KE-KIR-1901-25452</t>
  </si>
  <si>
    <t>Mugo Jane Karuana</t>
  </si>
  <si>
    <t>725398712</t>
  </si>
  <si>
    <t>726962931</t>
  </si>
  <si>
    <t>KE-KIR-1901-25453</t>
  </si>
  <si>
    <t>Mwangi Karuana Esther</t>
  </si>
  <si>
    <t>5744301</t>
  </si>
  <si>
    <t>712914769</t>
  </si>
  <si>
    <t>Kiandaka</t>
  </si>
  <si>
    <t>KE-KIR-1901-25454</t>
  </si>
  <si>
    <t>Mundia Wagatwe Margaret</t>
  </si>
  <si>
    <t>721622798</t>
  </si>
  <si>
    <t>722612338</t>
  </si>
  <si>
    <t>KE-KIR-1901-25455</t>
  </si>
  <si>
    <t>Kibuga Nelson Kibara</t>
  </si>
  <si>
    <t>3120176</t>
  </si>
  <si>
    <t>721290643</t>
  </si>
  <si>
    <t>KE-KIR-1901-25456</t>
  </si>
  <si>
    <t>Kinyua Jecinta Wangithi</t>
  </si>
  <si>
    <t>3386036</t>
  </si>
  <si>
    <t>719223676</t>
  </si>
  <si>
    <t>KE-MUR-1812-25155</t>
  </si>
  <si>
    <t>Chege Jackson Njoroge</t>
  </si>
  <si>
    <t>13753966</t>
  </si>
  <si>
    <t>725207232</t>
  </si>
  <si>
    <t>721328483</t>
  </si>
  <si>
    <t>KE-KIA-1812-27628</t>
  </si>
  <si>
    <t>Ndambiri Mary Waruguru</t>
  </si>
  <si>
    <t>5745962</t>
  </si>
  <si>
    <t>0721858939</t>
  </si>
  <si>
    <t>Kamaye</t>
  </si>
  <si>
    <t>KE-KIA-1910-24770</t>
  </si>
  <si>
    <t>Nganga Pauline Wambui</t>
  </si>
  <si>
    <t>5699555</t>
  </si>
  <si>
    <t>0729339844</t>
  </si>
  <si>
    <t>KE-MUR-1909-26445</t>
  </si>
  <si>
    <t>Isac Gakoi Gakoi</t>
  </si>
  <si>
    <t>0770371429</t>
  </si>
  <si>
    <t>703530311</t>
  </si>
  <si>
    <t>Boro</t>
  </si>
  <si>
    <t>KE-KIA-1908-24745</t>
  </si>
  <si>
    <t>Kungu George</t>
  </si>
  <si>
    <t>25180729</t>
  </si>
  <si>
    <t>0714573167</t>
  </si>
  <si>
    <t>736458471</t>
  </si>
  <si>
    <t>Kihenjo</t>
  </si>
  <si>
    <t>KE-NAK-1905-26091</t>
  </si>
  <si>
    <t>Ngetich Gideon</t>
  </si>
  <si>
    <t>22965676</t>
  </si>
  <si>
    <t>0799159513</t>
  </si>
  <si>
    <t>KE-NYE-1908-26441</t>
  </si>
  <si>
    <t>Maina Rose Wanjira</t>
  </si>
  <si>
    <t>3727077</t>
  </si>
  <si>
    <t>0724292296</t>
  </si>
  <si>
    <t>706873240</t>
  </si>
  <si>
    <t>Karuugi</t>
  </si>
  <si>
    <t>KE-NYE-1909-26442</t>
  </si>
  <si>
    <t>Ngure Paul Mathenge</t>
  </si>
  <si>
    <t>11032878</t>
  </si>
  <si>
    <t>0720954667</t>
  </si>
  <si>
    <t>728167772</t>
  </si>
  <si>
    <t>Kamburaini</t>
  </si>
  <si>
    <t>KE-LAI-2201-30829</t>
  </si>
  <si>
    <t>Njoroge Haron</t>
  </si>
  <si>
    <t>0797891665</t>
  </si>
  <si>
    <t>01127021119</t>
  </si>
  <si>
    <t>Gieterero</t>
  </si>
  <si>
    <t>KE-LAI-2201-30828</t>
  </si>
  <si>
    <t>0745461796</t>
  </si>
  <si>
    <t>0704350935</t>
  </si>
  <si>
    <t>Miatuini</t>
  </si>
  <si>
    <t>KE-BAR-2112-27720</t>
  </si>
  <si>
    <t>11th September,2021</t>
  </si>
  <si>
    <t>Kimosop Miriam</t>
  </si>
  <si>
    <t>4535999</t>
  </si>
  <si>
    <t>254715444507</t>
  </si>
  <si>
    <t>Kaplekwon</t>
  </si>
  <si>
    <t>KE-LAI-2201-30826</t>
  </si>
  <si>
    <t>13th November,2021</t>
  </si>
  <si>
    <t>Lucy Muita W</t>
  </si>
  <si>
    <t>0701695087</t>
  </si>
  <si>
    <t>KE-BAR-2104-29309</t>
  </si>
  <si>
    <t>8th April,2021</t>
  </si>
  <si>
    <t>Kimaiyo Jennifer C</t>
  </si>
  <si>
    <t>254720876525</t>
  </si>
  <si>
    <t>Chemosong</t>
  </si>
  <si>
    <t>KE-BAR-2105-27703</t>
  </si>
  <si>
    <t>Yegon Joseph</t>
  </si>
  <si>
    <t>254713348945</t>
  </si>
  <si>
    <t>Tulwongoi</t>
  </si>
  <si>
    <t>KE-BAR-2108-27708</t>
  </si>
  <si>
    <t>Toroitich Sarah</t>
  </si>
  <si>
    <t>6597042</t>
  </si>
  <si>
    <t>726839195</t>
  </si>
  <si>
    <t>254726839195</t>
  </si>
  <si>
    <t>KE-BAR-2108-27710</t>
  </si>
  <si>
    <t>Chebon Nancy</t>
  </si>
  <si>
    <t>254724787046</t>
  </si>
  <si>
    <t>KE-UAS-2210-30157</t>
  </si>
  <si>
    <t>Jebet Julia</t>
  </si>
  <si>
    <t>0701289001</t>
  </si>
  <si>
    <t>Royalton</t>
  </si>
  <si>
    <t>KE-NAN-1807-27853</t>
  </si>
  <si>
    <t>Magret Sambu</t>
  </si>
  <si>
    <t>5589129</t>
  </si>
  <si>
    <t>773779478</t>
  </si>
  <si>
    <t>724173725</t>
  </si>
  <si>
    <t>Chemomi</t>
  </si>
  <si>
    <t>Soiyet</t>
  </si>
  <si>
    <t>KE-KIS-1603-15962</t>
  </si>
  <si>
    <t>5th February,2016</t>
  </si>
  <si>
    <t>26th March,2016</t>
  </si>
  <si>
    <t>Daniel Ombongi Oongo</t>
  </si>
  <si>
    <t>2616175</t>
  </si>
  <si>
    <t>727671492</t>
  </si>
  <si>
    <t>Mwamosioma</t>
  </si>
  <si>
    <t>Bochura</t>
  </si>
  <si>
    <t>KE-NYA-1601-16011</t>
  </si>
  <si>
    <t>27th December,2015</t>
  </si>
  <si>
    <t>Charles Wachira Ndiritu</t>
  </si>
  <si>
    <t>8106449</t>
  </si>
  <si>
    <t>722139431</t>
  </si>
  <si>
    <t>KE-MER-1603-15985</t>
  </si>
  <si>
    <t>Kibiti Lintari</t>
  </si>
  <si>
    <t>721316759</t>
  </si>
  <si>
    <t>Antubochiu</t>
  </si>
  <si>
    <t>KE-KIR-1812-26758</t>
  </si>
  <si>
    <t>Waweru Wanjiku Rosemary</t>
  </si>
  <si>
    <t>254717208501</t>
  </si>
  <si>
    <t>Kianjang'A</t>
  </si>
  <si>
    <t>KE-KIR-1903-26756</t>
  </si>
  <si>
    <t>Mutugi Wamuyu Emily</t>
  </si>
  <si>
    <t>20214515</t>
  </si>
  <si>
    <t>254704287733</t>
  </si>
  <si>
    <t>KE-KIR-1812-26755</t>
  </si>
  <si>
    <t>Manu Syrus Wachira</t>
  </si>
  <si>
    <t>254720303909</t>
  </si>
  <si>
    <t>KE-KIR-1812-26754</t>
  </si>
  <si>
    <t>Gacheru Michael Muriithi</t>
  </si>
  <si>
    <t>0722679860</t>
  </si>
  <si>
    <t>KE-KIR-1812-26752</t>
  </si>
  <si>
    <t>Gatua Maina Titus Zebedee</t>
  </si>
  <si>
    <t>254722629617</t>
  </si>
  <si>
    <t>KE-KIR-1902-26751</t>
  </si>
  <si>
    <t>Kathirimu Kabothe Bethuel</t>
  </si>
  <si>
    <t>5565642</t>
  </si>
  <si>
    <t>0724973702</t>
  </si>
  <si>
    <t>714632243</t>
  </si>
  <si>
    <t>KE-UAS-1909-28514</t>
  </si>
  <si>
    <t>2nd August,2019</t>
  </si>
  <si>
    <t>Singa Naomi</t>
  </si>
  <si>
    <t>254725525207</t>
  </si>
  <si>
    <t>Ngelel Tarit</t>
  </si>
  <si>
    <t>KE-KIA-1912-28309</t>
  </si>
  <si>
    <t>Ngamau Benson</t>
  </si>
  <si>
    <t>254723736303</t>
  </si>
  <si>
    <t>Githaruru</t>
  </si>
  <si>
    <t>KE-KIA-1912-28308</t>
  </si>
  <si>
    <t>Ngotho Paul Wahinya</t>
  </si>
  <si>
    <t>254720021030</t>
  </si>
  <si>
    <t>Kiawamatu</t>
  </si>
  <si>
    <t>KE-KAJ-2006-29081</t>
  </si>
  <si>
    <t>14th June,2020</t>
  </si>
  <si>
    <t>Katuku Catherine</t>
  </si>
  <si>
    <t>254712754109</t>
  </si>
  <si>
    <t>254111306707</t>
  </si>
  <si>
    <t>Oloile</t>
  </si>
  <si>
    <t>KE-KAJ-2006-26937</t>
  </si>
  <si>
    <t>Leng'Ete Kecia</t>
  </si>
  <si>
    <t>254723460213</t>
  </si>
  <si>
    <t>Kibo Centre</t>
  </si>
  <si>
    <t>KE-KIR-1905-27135</t>
  </si>
  <si>
    <t>Clement Kangagi Kiragu</t>
  </si>
  <si>
    <t>317065</t>
  </si>
  <si>
    <t>254721234934</t>
  </si>
  <si>
    <t>KE-KIR-1905-27126</t>
  </si>
  <si>
    <t>Francis Gathigai Ndege</t>
  </si>
  <si>
    <t>254723262359</t>
  </si>
  <si>
    <t>KE-KIR-1904-27127</t>
  </si>
  <si>
    <t>Kinguru Mwangi Nelson</t>
  </si>
  <si>
    <t>254722397241</t>
  </si>
  <si>
    <t>KE-KIR-1902-27128</t>
  </si>
  <si>
    <t>Ephantus Kibue Maina</t>
  </si>
  <si>
    <t>24408158</t>
  </si>
  <si>
    <t>0723896743</t>
  </si>
  <si>
    <t>Ihara</t>
  </si>
  <si>
    <t>KE-KIR-1905-27130</t>
  </si>
  <si>
    <t>Kimani Kiongo Joshua</t>
  </si>
  <si>
    <t>254722670922</t>
  </si>
  <si>
    <t>KE-KIR-1904-27129</t>
  </si>
  <si>
    <t>Caxton Mwangi M</t>
  </si>
  <si>
    <t>3154921</t>
  </si>
  <si>
    <t>254722778591</t>
  </si>
  <si>
    <t>KE-KIR-1903-27132</t>
  </si>
  <si>
    <t>Joel Murimi Muriuki</t>
  </si>
  <si>
    <t>23470455</t>
  </si>
  <si>
    <t>254728624750</t>
  </si>
  <si>
    <t>KE-KIA-2001-28313</t>
  </si>
  <si>
    <t>Wandaka Jane</t>
  </si>
  <si>
    <t>10670640</t>
  </si>
  <si>
    <t>254723450648</t>
  </si>
  <si>
    <t>721659540</t>
  </si>
  <si>
    <t>Gishagi Kwa D.O</t>
  </si>
  <si>
    <t>KE-NYE-2004-27807</t>
  </si>
  <si>
    <t>Macharia Fredrick Mungai</t>
  </si>
  <si>
    <t>254721248984</t>
  </si>
  <si>
    <t>KE-KIA-2004-28559</t>
  </si>
  <si>
    <t>Wanjiru Esther</t>
  </si>
  <si>
    <t>11337566</t>
  </si>
  <si>
    <t>254704717342</t>
  </si>
  <si>
    <t>254727948998</t>
  </si>
  <si>
    <t>Uturu</t>
  </si>
  <si>
    <t>KE-KIA-2008-28560</t>
  </si>
  <si>
    <t>Kihonge Gabriel Kihuria</t>
  </si>
  <si>
    <t>11165875</t>
  </si>
  <si>
    <t>254723930146</t>
  </si>
  <si>
    <t>254726859782</t>
  </si>
  <si>
    <t>Kafothi</t>
  </si>
  <si>
    <t>KE-KAJ-2010-28589</t>
  </si>
  <si>
    <t>Amuti Catherine</t>
  </si>
  <si>
    <t>720926238</t>
  </si>
  <si>
    <t>723734611</t>
  </si>
  <si>
    <t>Metro Rangau</t>
  </si>
  <si>
    <t>KE-KIR-2010-27202</t>
  </si>
  <si>
    <t>Thagana Alex Mugo</t>
  </si>
  <si>
    <t>254722456553</t>
  </si>
  <si>
    <t>Kanyeki ini</t>
  </si>
  <si>
    <t>KE-TAI-2011-25197</t>
  </si>
  <si>
    <t>Mwaluma Granton Mombo</t>
  </si>
  <si>
    <t>0157200</t>
  </si>
  <si>
    <t>254718512841</t>
  </si>
  <si>
    <t>KE-TAI-2011-25198</t>
  </si>
  <si>
    <t>Ndingila Abraham Mwakulomba</t>
  </si>
  <si>
    <t>096853</t>
  </si>
  <si>
    <t>254725467785</t>
  </si>
  <si>
    <t>KE-TAI-2011-25202</t>
  </si>
  <si>
    <t>Mwaita Lonice Daftone</t>
  </si>
  <si>
    <t>047224</t>
  </si>
  <si>
    <t>254721705068</t>
  </si>
  <si>
    <t>KE-KER-2009-26642</t>
  </si>
  <si>
    <t>Serem Anthony</t>
  </si>
  <si>
    <t>8752590</t>
  </si>
  <si>
    <t>254725230042</t>
  </si>
  <si>
    <t>Ketpyese</t>
  </si>
  <si>
    <t>KE-TAI-2010-27006</t>
  </si>
  <si>
    <t>Tole Vita Fabian</t>
  </si>
  <si>
    <t>263445</t>
  </si>
  <si>
    <t>734342536</t>
  </si>
  <si>
    <t>254734342921</t>
  </si>
  <si>
    <t>KE-KAJ-2010-28592</t>
  </si>
  <si>
    <t>Muiruri Peter</t>
  </si>
  <si>
    <t>21921943</t>
  </si>
  <si>
    <t>254722658451</t>
  </si>
  <si>
    <t>Kiserian secondary</t>
  </si>
  <si>
    <t>KE-MAK-2008-29078</t>
  </si>
  <si>
    <t>Munyoki Jane Ndinda</t>
  </si>
  <si>
    <t>3011245</t>
  </si>
  <si>
    <t>254724950410</t>
  </si>
  <si>
    <t>KE-TAI-2010-25730</t>
  </si>
  <si>
    <t>Mghanga Prudence Eghwa</t>
  </si>
  <si>
    <t>3467886</t>
  </si>
  <si>
    <t>723507999</t>
  </si>
  <si>
    <t>723507599</t>
  </si>
  <si>
    <t>KE-KAJ-1903-27558</t>
  </si>
  <si>
    <t>Karuri Eric Wamae</t>
  </si>
  <si>
    <t>111111</t>
  </si>
  <si>
    <t>0722211121</t>
  </si>
  <si>
    <t>714140291</t>
  </si>
  <si>
    <t>Oletepes</t>
  </si>
  <si>
    <t>KE-NAK-1706-21604</t>
  </si>
  <si>
    <t>Koril Esther C</t>
  </si>
  <si>
    <t>2489127</t>
  </si>
  <si>
    <t>254722335283</t>
  </si>
  <si>
    <t>KE-BAR-1712-27702</t>
  </si>
  <si>
    <t>Kuttol Brenda Jerotich</t>
  </si>
  <si>
    <t>2405442</t>
  </si>
  <si>
    <t>724291944</t>
  </si>
  <si>
    <t>721770483</t>
  </si>
  <si>
    <t>Emkwen</t>
  </si>
  <si>
    <t>KE-BAR-1711-21598</t>
  </si>
  <si>
    <t>Cheboi Rose</t>
  </si>
  <si>
    <t>10377447</t>
  </si>
  <si>
    <t>723584099</t>
  </si>
  <si>
    <t>KE-EMB-1807-23617</t>
  </si>
  <si>
    <t>Muthenya Erasmus Kithinji</t>
  </si>
  <si>
    <t>22026639</t>
  </si>
  <si>
    <t>729725936</t>
  </si>
  <si>
    <t>725849836</t>
  </si>
  <si>
    <t>KE-KIR-1805-23611</t>
  </si>
  <si>
    <t>Kariuki Jessee Mbugi</t>
  </si>
  <si>
    <t>754310</t>
  </si>
  <si>
    <t>721549044</t>
  </si>
  <si>
    <t>724206965</t>
  </si>
  <si>
    <t>KE-BAR-1806-21614</t>
  </si>
  <si>
    <t>Kiptui Willy Lactano</t>
  </si>
  <si>
    <t>6630115</t>
  </si>
  <si>
    <t>723142851</t>
  </si>
  <si>
    <t>715321022</t>
  </si>
  <si>
    <t>Eleda Maravin</t>
  </si>
  <si>
    <t>Ftc</t>
  </si>
  <si>
    <t>KE-KIA-1811-23638</t>
  </si>
  <si>
    <t>Wachira Wilson Mutahi</t>
  </si>
  <si>
    <t>Gatongora</t>
  </si>
  <si>
    <t>Mutonya</t>
  </si>
  <si>
    <t>KE-BAR-1811-1877</t>
  </si>
  <si>
    <t>Michael Mundui K</t>
  </si>
  <si>
    <t>1170328</t>
  </si>
  <si>
    <t>725728179</t>
  </si>
  <si>
    <t>Esageri</t>
  </si>
  <si>
    <t>KE-KIR-1808-24704</t>
  </si>
  <si>
    <t>Kabata Wambui Miriam</t>
  </si>
  <si>
    <t>714773786</t>
  </si>
  <si>
    <t>KE-KIA-1902-24730</t>
  </si>
  <si>
    <t>Kimani Mary Wangui</t>
  </si>
  <si>
    <t>9924199</t>
  </si>
  <si>
    <t>254724177495</t>
  </si>
  <si>
    <t>712592768</t>
  </si>
  <si>
    <t>KE-THA-1903-24780</t>
  </si>
  <si>
    <t>Mwiti John</t>
  </si>
  <si>
    <t>23242382</t>
  </si>
  <si>
    <t>254721227921</t>
  </si>
  <si>
    <t>Ituntu</t>
  </si>
  <si>
    <t>KE-KIR-1904-26759</t>
  </si>
  <si>
    <t>Kibuthu Benson Muriithi</t>
  </si>
  <si>
    <t>6091855</t>
  </si>
  <si>
    <t>0727359181</t>
  </si>
  <si>
    <t>KE-MUR-1904-25957</t>
  </si>
  <si>
    <t>Kamau Lucy Angela</t>
  </si>
  <si>
    <t>12665647</t>
  </si>
  <si>
    <t>0726151822</t>
  </si>
  <si>
    <t>Kagaita</t>
  </si>
  <si>
    <t>KE-NYE-1902-24776</t>
  </si>
  <si>
    <t>Kingathia Jackson Muriuki</t>
  </si>
  <si>
    <t>23258716</t>
  </si>
  <si>
    <t>254717585679</t>
  </si>
  <si>
    <t>KE-NYE-1902-24774</t>
  </si>
  <si>
    <t>Githae Jane Wachuka</t>
  </si>
  <si>
    <t>9392592</t>
  </si>
  <si>
    <t>0724388235</t>
  </si>
  <si>
    <t>KE-NYE-1902-24775</t>
  </si>
  <si>
    <t>Karani Mary Wanja</t>
  </si>
  <si>
    <t>2165952</t>
  </si>
  <si>
    <t>254728313748</t>
  </si>
  <si>
    <t>KE-NYE-1902-24777</t>
  </si>
  <si>
    <t>Mwangi James Nguya</t>
  </si>
  <si>
    <t>24080495</t>
  </si>
  <si>
    <t>0720233345</t>
  </si>
  <si>
    <t>Gathuini</t>
  </si>
  <si>
    <t>KE-NYE-1903-24779</t>
  </si>
  <si>
    <t>Mwangi Agnes Wanjiru</t>
  </si>
  <si>
    <t>254721289019</t>
  </si>
  <si>
    <t>KE-NYE-1903-24781</t>
  </si>
  <si>
    <t>Murigu Solomon Thirimu</t>
  </si>
  <si>
    <t>254721257601</t>
  </si>
  <si>
    <t>Kiamucheru</t>
  </si>
  <si>
    <t>KE-NAR-1903-26299</t>
  </si>
  <si>
    <t>Kenta Lucy</t>
  </si>
  <si>
    <t>254757115286</t>
  </si>
  <si>
    <t>Ewasonyiro</t>
  </si>
  <si>
    <t>Loita</t>
  </si>
  <si>
    <t>KE-KIA-1902-25168</t>
  </si>
  <si>
    <t>Kibunyi Josephat Kinyanjui</t>
  </si>
  <si>
    <t>562318974</t>
  </si>
  <si>
    <t>0724314973</t>
  </si>
  <si>
    <t>KE-KIA-1903-24723</t>
  </si>
  <si>
    <t>Ndungu Rose Wanjiru</t>
  </si>
  <si>
    <t>254722161055</t>
  </si>
  <si>
    <t>KE-KIA-1903-24727</t>
  </si>
  <si>
    <t>Mburu Jacinta Wanjiku</t>
  </si>
  <si>
    <t>3070470</t>
  </si>
  <si>
    <t>254716528076</t>
  </si>
  <si>
    <t>KE-MUR-1903-26895</t>
  </si>
  <si>
    <t>Stanery Kihumba Kihumba</t>
  </si>
  <si>
    <t>8583313</t>
  </si>
  <si>
    <t>254722457504</t>
  </si>
  <si>
    <t>Wamikurwe</t>
  </si>
  <si>
    <t>KE-NYE-1906-24769</t>
  </si>
  <si>
    <t>Wangu Loise</t>
  </si>
  <si>
    <t>13725102</t>
  </si>
  <si>
    <t>254714449035</t>
  </si>
  <si>
    <t>KE-EMB-1908-26437</t>
  </si>
  <si>
    <t>Kinyua Eunice Wanjuki</t>
  </si>
  <si>
    <t>254724884999</t>
  </si>
  <si>
    <t>Ngurukiri</t>
  </si>
  <si>
    <t>KE-EMB-1906-25536</t>
  </si>
  <si>
    <t>Namu Irene Gichuku</t>
  </si>
  <si>
    <t>3736474</t>
  </si>
  <si>
    <t>254726573783</t>
  </si>
  <si>
    <t>Ken East</t>
  </si>
  <si>
    <t>KE-EMB-1906-25537</t>
  </si>
  <si>
    <t>Muriithi Caroline Wawira</t>
  </si>
  <si>
    <t>254720547169</t>
  </si>
  <si>
    <t>Gichiche</t>
  </si>
  <si>
    <t>KE-NYE-1907-26421</t>
  </si>
  <si>
    <t>Weru Eusebia Warue</t>
  </si>
  <si>
    <t>254720146705</t>
  </si>
  <si>
    <t>Mungi</t>
  </si>
  <si>
    <t>KE-NYE-1907-25545</t>
  </si>
  <si>
    <t>Weru Ephraim Nyamu</t>
  </si>
  <si>
    <t>254722811572</t>
  </si>
  <si>
    <t>KE-NYE-1907-26422</t>
  </si>
  <si>
    <t>Wambugu Grace Wangui</t>
  </si>
  <si>
    <t>254724008955</t>
  </si>
  <si>
    <t>KE-NYE-1907-26424</t>
  </si>
  <si>
    <t>Kiburi Joseph Mwangi</t>
  </si>
  <si>
    <t>254728676285</t>
  </si>
  <si>
    <t>Kiamabara</t>
  </si>
  <si>
    <t>KE-NYE-1907-26431</t>
  </si>
  <si>
    <t>Kimondo Silas Kongo</t>
  </si>
  <si>
    <t>1833099</t>
  </si>
  <si>
    <t>254720807313</t>
  </si>
  <si>
    <t>KE-NYE-1906-24764</t>
  </si>
  <si>
    <t>Gichuki Lidya Gathoni</t>
  </si>
  <si>
    <t>3712518</t>
  </si>
  <si>
    <t>254719779553</t>
  </si>
  <si>
    <t>KE-NYE-1906-24766</t>
  </si>
  <si>
    <t>Kigio James Muriuki</t>
  </si>
  <si>
    <t>605924</t>
  </si>
  <si>
    <t>254722299127</t>
  </si>
  <si>
    <t>KE-KIA-1911-26806</t>
  </si>
  <si>
    <t>Mwangi Mary</t>
  </si>
  <si>
    <t>254704536268</t>
  </si>
  <si>
    <t>Kirai</t>
  </si>
  <si>
    <t>KE-KIA-1911-26810</t>
  </si>
  <si>
    <t>Kungu Peter Gitu</t>
  </si>
  <si>
    <t>13221069</t>
  </si>
  <si>
    <t>254704314119</t>
  </si>
  <si>
    <t>Kariciungu</t>
  </si>
  <si>
    <t>KE-KAJ-1911-28599</t>
  </si>
  <si>
    <t>Njoroge Jane Wairimu</t>
  </si>
  <si>
    <t>13261964</t>
  </si>
  <si>
    <t>721841852</t>
  </si>
  <si>
    <t>KE-KIR-1910-25419</t>
  </si>
  <si>
    <t>Murango Mercy Muthoni</t>
  </si>
  <si>
    <t>23674261</t>
  </si>
  <si>
    <t>254720324361</t>
  </si>
  <si>
    <t>KE-KIA-1910-27884</t>
  </si>
  <si>
    <t>Kiundi David Mwaura</t>
  </si>
  <si>
    <t>7985493</t>
  </si>
  <si>
    <t>254725046686</t>
  </si>
  <si>
    <t>Gitugu</t>
  </si>
  <si>
    <t>KE-KIR-2006-28058</t>
  </si>
  <si>
    <t>Muriithi Wamaina Nancy</t>
  </si>
  <si>
    <t>254726648685</t>
  </si>
  <si>
    <t>Kanyotu Estate</t>
  </si>
  <si>
    <t>KE-KIR-1804-23608</t>
  </si>
  <si>
    <t>Njarui James Muriuki</t>
  </si>
  <si>
    <t>2919547</t>
  </si>
  <si>
    <t>720847808</t>
  </si>
  <si>
    <t>706402677</t>
  </si>
  <si>
    <t>Kanjarara</t>
  </si>
  <si>
    <t>KE-BAR-1803-27922</t>
  </si>
  <si>
    <t>L Chepkemoi Aiyabei</t>
  </si>
  <si>
    <t>10744713</t>
  </si>
  <si>
    <t>712128195</t>
  </si>
  <si>
    <t>713362882</t>
  </si>
  <si>
    <t>Kapseliboi</t>
  </si>
  <si>
    <t>KE-KIR-1802-27878</t>
  </si>
  <si>
    <t>Muriuki Stephen Wanjohi</t>
  </si>
  <si>
    <t>6050422</t>
  </si>
  <si>
    <t>725703869</t>
  </si>
  <si>
    <t>724262477</t>
  </si>
  <si>
    <t>Gituya</t>
  </si>
  <si>
    <t>KE-NYE-1802-27879</t>
  </si>
  <si>
    <t>Waweru Abros Kingori</t>
  </si>
  <si>
    <t>25123247</t>
  </si>
  <si>
    <t>722565351</t>
  </si>
  <si>
    <t>723263693</t>
  </si>
  <si>
    <t>KE-NYE-1802-27913</t>
  </si>
  <si>
    <t>4th February,2018</t>
  </si>
  <si>
    <t>Ndungu Benard Maina</t>
  </si>
  <si>
    <t>10242577</t>
  </si>
  <si>
    <t>721598022</t>
  </si>
  <si>
    <t>721590732</t>
  </si>
  <si>
    <t>KE-EMB-1804-23607</t>
  </si>
  <si>
    <t>11th March,2018</t>
  </si>
  <si>
    <t>Njue Ignatius Njagi</t>
  </si>
  <si>
    <t>435960</t>
  </si>
  <si>
    <t>721606205</t>
  </si>
  <si>
    <t>727382583</t>
  </si>
  <si>
    <t>Kiamiruru</t>
  </si>
  <si>
    <t>KE-NYE-1809-23618</t>
  </si>
  <si>
    <t>Njoroge Francis Njoroge</t>
  </si>
  <si>
    <t>725790653</t>
  </si>
  <si>
    <t>721617675</t>
  </si>
  <si>
    <t>Ishamara</t>
  </si>
  <si>
    <t>Komondo</t>
  </si>
  <si>
    <t>KE-NAN-1810-18491</t>
  </si>
  <si>
    <t>Kosut Jennifer</t>
  </si>
  <si>
    <t>727958073</t>
  </si>
  <si>
    <t>Kaboen</t>
  </si>
  <si>
    <t>KE-NAN-1810-18490</t>
  </si>
  <si>
    <t>Cheptonui Josphine</t>
  </si>
  <si>
    <t>728813650</t>
  </si>
  <si>
    <t>KE-KIA-1809-21622</t>
  </si>
  <si>
    <t>Nganga Ebrahim Mungai</t>
  </si>
  <si>
    <t>2571333</t>
  </si>
  <si>
    <t>721801617</t>
  </si>
  <si>
    <t>723536995</t>
  </si>
  <si>
    <t>Kiaheho</t>
  </si>
  <si>
    <t>KE-KIA-1809-21623</t>
  </si>
  <si>
    <t>Warui James Gachoka</t>
  </si>
  <si>
    <t>1836551</t>
  </si>
  <si>
    <t>723133240</t>
  </si>
  <si>
    <t>716685586</t>
  </si>
  <si>
    <t>KE-NAN-1809-18486</t>
  </si>
  <si>
    <t>Kemboi Richard</t>
  </si>
  <si>
    <t>727698926</t>
  </si>
  <si>
    <t>Lelgoi</t>
  </si>
  <si>
    <t>KE-NYE-1809-23632</t>
  </si>
  <si>
    <t>Wambugu Jeremiah Kariuki</t>
  </si>
  <si>
    <t>724966047</t>
  </si>
  <si>
    <t>729905404</t>
  </si>
  <si>
    <t>KE-NYA-1808-21619</t>
  </si>
  <si>
    <t>Maina Elinjah Mwangi</t>
  </si>
  <si>
    <t>2035627</t>
  </si>
  <si>
    <t>710887873</t>
  </si>
  <si>
    <t>723078998</t>
  </si>
  <si>
    <t>Muricho 4</t>
  </si>
  <si>
    <t>KE-KIA-1902-25170</t>
  </si>
  <si>
    <t>Kahenya John Gichuhi</t>
  </si>
  <si>
    <t>710339080</t>
  </si>
  <si>
    <t>712333080</t>
  </si>
  <si>
    <t>KE-MUR-1902-25954</t>
  </si>
  <si>
    <t>Gichui Bernard Wanyoike</t>
  </si>
  <si>
    <t>20583078</t>
  </si>
  <si>
    <t>0722570937</t>
  </si>
  <si>
    <t>KE-NAK-1902-26068</t>
  </si>
  <si>
    <t>Lempassy Rebecca</t>
  </si>
  <si>
    <t>2511924</t>
  </si>
  <si>
    <t>722855322</t>
  </si>
  <si>
    <t>KE-KIA-1902-24732</t>
  </si>
  <si>
    <t>Gitau Beth Wanjiru</t>
  </si>
  <si>
    <t>254727555630</t>
  </si>
  <si>
    <t>KE-MUR-1902-26894</t>
  </si>
  <si>
    <t>Wanjiku Julius Maina</t>
  </si>
  <si>
    <t>23476779</t>
  </si>
  <si>
    <t>254723664294</t>
  </si>
  <si>
    <t>Migumoini</t>
  </si>
  <si>
    <t>KE-MUR-1902-26893</t>
  </si>
  <si>
    <t>Kareithi David</t>
  </si>
  <si>
    <t>254721700816</t>
  </si>
  <si>
    <t>Kagioni</t>
  </si>
  <si>
    <t>KE-KIA-1901-25149</t>
  </si>
  <si>
    <t>Thuo Michael</t>
  </si>
  <si>
    <t>14687638</t>
  </si>
  <si>
    <t>728859800</t>
  </si>
  <si>
    <t>Mungere</t>
  </si>
  <si>
    <t>KE-NAK-1811-27395</t>
  </si>
  <si>
    <t>Nyaga Lucy K</t>
  </si>
  <si>
    <t>2303671</t>
  </si>
  <si>
    <t>724802476</t>
  </si>
  <si>
    <t>KE-MUR-1811-25949</t>
  </si>
  <si>
    <t>Waweru Gibson Ngige Waweru</t>
  </si>
  <si>
    <t>723367115</t>
  </si>
  <si>
    <t>711288082</t>
  </si>
  <si>
    <t>KE-NYE-1906-24756</t>
  </si>
  <si>
    <t>Muchangi Wilson</t>
  </si>
  <si>
    <t>345706</t>
  </si>
  <si>
    <t>254720651194</t>
  </si>
  <si>
    <t>KE-NYE-1906-24757</t>
  </si>
  <si>
    <t>Njagiru Charles Muriuki</t>
  </si>
  <si>
    <t>254728298571</t>
  </si>
  <si>
    <t>Gikowe</t>
  </si>
  <si>
    <t>KE-KIA-1904-24795</t>
  </si>
  <si>
    <t>Githio Simon Kariuki</t>
  </si>
  <si>
    <t>13532507</t>
  </si>
  <si>
    <t>254710139562</t>
  </si>
  <si>
    <t>KE-NYE-1905-25556</t>
  </si>
  <si>
    <t>Alice Maina Wangui</t>
  </si>
  <si>
    <t>232159223</t>
  </si>
  <si>
    <t>254723712491</t>
  </si>
  <si>
    <t>Sakaki Natural Renewable Energy center</t>
  </si>
  <si>
    <t>KE-NYE-1905-25521</t>
  </si>
  <si>
    <t>Kariuki Mary Wanjiru</t>
  </si>
  <si>
    <t>+254727606583</t>
  </si>
  <si>
    <t>Gathue</t>
  </si>
  <si>
    <t>KE-NYE-1905-25522</t>
  </si>
  <si>
    <t>Maina Mary Wanjiru</t>
  </si>
  <si>
    <t>+254725220916</t>
  </si>
  <si>
    <t>KE-NYE-1905-25523</t>
  </si>
  <si>
    <t>Maina Mary Wangechi</t>
  </si>
  <si>
    <t>+254722772994</t>
  </si>
  <si>
    <t>KE-NYE-1905-25524</t>
  </si>
  <si>
    <t>Kamaitha Njoroge Geoffrey</t>
  </si>
  <si>
    <t>+254721576807</t>
  </si>
  <si>
    <t>Karidudu</t>
  </si>
  <si>
    <t>KE-NYE-1905-25525</t>
  </si>
  <si>
    <t>Mwai Daniel Rurigi</t>
  </si>
  <si>
    <t>+254727416871</t>
  </si>
  <si>
    <t>KE-NYE-1905-25526</t>
  </si>
  <si>
    <t>Machira James Maina</t>
  </si>
  <si>
    <t>+254728236833</t>
  </si>
  <si>
    <t>KE-NYE-1905-25527</t>
  </si>
  <si>
    <t>Njukia Peter Wachuga</t>
  </si>
  <si>
    <t>+254728325930</t>
  </si>
  <si>
    <t>KE-NYE-1905-25528</t>
  </si>
  <si>
    <t>Karumi Grace Wambui</t>
  </si>
  <si>
    <t>254742124019</t>
  </si>
  <si>
    <t>KE-NYE-1905-25529</t>
  </si>
  <si>
    <t>Irungu Virginia Wamaitha</t>
  </si>
  <si>
    <t>+254723764716</t>
  </si>
  <si>
    <t>Gathagana</t>
  </si>
  <si>
    <t>KE-NYE-1905-25531</t>
  </si>
  <si>
    <t>Karaya Wangui Lucy</t>
  </si>
  <si>
    <t>+254729629955</t>
  </si>
  <si>
    <t>KE-NYE-1905-25532</t>
  </si>
  <si>
    <t>Meangi Evah W</t>
  </si>
  <si>
    <t>+254720360746</t>
  </si>
  <si>
    <t>Saigoni</t>
  </si>
  <si>
    <t>KE-NYE-1905-25533</t>
  </si>
  <si>
    <t>Kiritu Harry Githae</t>
  </si>
  <si>
    <t>+254721604902</t>
  </si>
  <si>
    <t>KE-NYE-1904-24746</t>
  </si>
  <si>
    <t>Wanjohi Beatrice Wangu</t>
  </si>
  <si>
    <t>7021185</t>
  </si>
  <si>
    <t>254721708503</t>
  </si>
  <si>
    <t>KE-NYE-1904-24748</t>
  </si>
  <si>
    <t>Muya Joseph Kariuki</t>
  </si>
  <si>
    <t>781529</t>
  </si>
  <si>
    <t>254720600832</t>
  </si>
  <si>
    <t>KE-NYE-1904-24749</t>
  </si>
  <si>
    <t>Njoroge Alice Wanjiru</t>
  </si>
  <si>
    <t>5483575</t>
  </si>
  <si>
    <t>254714290414</t>
  </si>
  <si>
    <t>KE-NYE-1904-24747</t>
  </si>
  <si>
    <t>Macharia George</t>
  </si>
  <si>
    <t>4879200</t>
  </si>
  <si>
    <t>254723833986</t>
  </si>
  <si>
    <t>KE-NYE-1904-24786</t>
  </si>
  <si>
    <t>Kamunya Janet Gathigia</t>
  </si>
  <si>
    <t>22784569</t>
  </si>
  <si>
    <t>254723489165</t>
  </si>
  <si>
    <t>Mutaga</t>
  </si>
  <si>
    <t>KE-NYE-1904-24750</t>
  </si>
  <si>
    <t>Mbuitu Margaret Wanjiru</t>
  </si>
  <si>
    <t>13847230</t>
  </si>
  <si>
    <t>254721515931</t>
  </si>
  <si>
    <t>KE-NYE-1904-24751</t>
  </si>
  <si>
    <t>Gichuru Joseph Macharia</t>
  </si>
  <si>
    <t>21993948</t>
  </si>
  <si>
    <t>254714020004</t>
  </si>
  <si>
    <t>Gsthuini</t>
  </si>
  <si>
    <t>KE-NYE-1905-27089</t>
  </si>
  <si>
    <t>Githiaka Kabue Aloise</t>
  </si>
  <si>
    <t>254722757584</t>
  </si>
  <si>
    <t>Lenana</t>
  </si>
  <si>
    <t>KE-NYE-1905-25562</t>
  </si>
  <si>
    <t>Mwangi Mwangi Godfrey Mwago Mwago</t>
  </si>
  <si>
    <t>28625880</t>
  </si>
  <si>
    <t>+254725180879</t>
  </si>
  <si>
    <t>KE-NYE-1905-25563</t>
  </si>
  <si>
    <t>Githaiga Benson Karoki</t>
  </si>
  <si>
    <t>+254711334801</t>
  </si>
  <si>
    <t>711334801</t>
  </si>
  <si>
    <t>714602190</t>
  </si>
  <si>
    <t>KE-NYE-1905-25564</t>
  </si>
  <si>
    <t>Mwai Jane Wangui</t>
  </si>
  <si>
    <t>+254719880063</t>
  </si>
  <si>
    <t>KE-NYE-1905-25565</t>
  </si>
  <si>
    <t>Mwangi Simon Kahuthu</t>
  </si>
  <si>
    <t>+254723953861</t>
  </si>
  <si>
    <t>Karebu</t>
  </si>
  <si>
    <t>KE-NYE-1905-25566</t>
  </si>
  <si>
    <t>Mugo Eva Wanjiru</t>
  </si>
  <si>
    <t>+254724902804</t>
  </si>
  <si>
    <t>KE-NYE-1905-25567</t>
  </si>
  <si>
    <t>Ngetha James Machira</t>
  </si>
  <si>
    <t>+254721298485</t>
  </si>
  <si>
    <t>KE-NYE-1905-25568</t>
  </si>
  <si>
    <t>Gaitho Jackson Maina</t>
  </si>
  <si>
    <t>+254720671888</t>
  </si>
  <si>
    <t>Mahigaini</t>
  </si>
  <si>
    <t>KE-KIA-1908-24753</t>
  </si>
  <si>
    <t>Njoroge Patrick Mungai</t>
  </si>
  <si>
    <t>3114110</t>
  </si>
  <si>
    <t>254727264414</t>
  </si>
  <si>
    <t>KE-NYE-1910-27980</t>
  </si>
  <si>
    <t>26th October,2019</t>
  </si>
  <si>
    <t>Francis Wamae Maina</t>
  </si>
  <si>
    <t>254721894801</t>
  </si>
  <si>
    <t>723369324</t>
  </si>
  <si>
    <t>Gukura</t>
  </si>
  <si>
    <t>KE-KIA-1910-27179</t>
  </si>
  <si>
    <t>Maina Leah Wanjiru</t>
  </si>
  <si>
    <t>254724967008</t>
  </si>
  <si>
    <t>Ruria</t>
  </si>
  <si>
    <t>KE-KIA-1910-25163</t>
  </si>
  <si>
    <t>Ngugi Agnes Wangui</t>
  </si>
  <si>
    <t>254700785739</t>
  </si>
  <si>
    <t>KE-KIA-1910-24733</t>
  </si>
  <si>
    <t>Muhindi Ann Njeri</t>
  </si>
  <si>
    <t>11148394</t>
  </si>
  <si>
    <t>254714192073</t>
  </si>
  <si>
    <t>Rwamburi</t>
  </si>
  <si>
    <t>KE-KIA-1911-24785</t>
  </si>
  <si>
    <t>Ngumi Anthony</t>
  </si>
  <si>
    <t>18562850</t>
  </si>
  <si>
    <t>254722633046</t>
  </si>
  <si>
    <t>Mukuru</t>
  </si>
  <si>
    <t>KE-KIA-1910-24794</t>
  </si>
  <si>
    <t>Kamau Jane Wangui</t>
  </si>
  <si>
    <t>308260</t>
  </si>
  <si>
    <t>254711976709</t>
  </si>
  <si>
    <t>KE-KIA-1908-27648</t>
  </si>
  <si>
    <t>14th August,2019</t>
  </si>
  <si>
    <t>Giseha Mary Nduta</t>
  </si>
  <si>
    <t>10044271</t>
  </si>
  <si>
    <t>254707455181</t>
  </si>
  <si>
    <t>Kwa Dk</t>
  </si>
  <si>
    <t>KE-KIA-1910-24744</t>
  </si>
  <si>
    <t>Njuguna Alice Wanjiku</t>
  </si>
  <si>
    <t>98534765</t>
  </si>
  <si>
    <t>254726350193</t>
  </si>
  <si>
    <t>Thingati</t>
  </si>
  <si>
    <t>KE-KIA-1910-26811</t>
  </si>
  <si>
    <t>Mburu Peter</t>
  </si>
  <si>
    <t>254721329282</t>
  </si>
  <si>
    <t>KE-KIA-1910-24784</t>
  </si>
  <si>
    <t>Maina Susan Nyambura</t>
  </si>
  <si>
    <t>14402474</t>
  </si>
  <si>
    <t>254734701885</t>
  </si>
  <si>
    <t>KE-KIA-1911-28605</t>
  </si>
  <si>
    <t>Nguturi Francis Njung'E</t>
  </si>
  <si>
    <t>1698660</t>
  </si>
  <si>
    <t>254721483259</t>
  </si>
  <si>
    <t>Kagoiyo</t>
  </si>
  <si>
    <t>KE-KIR-1910-26444</t>
  </si>
  <si>
    <t>Njagi Charles Murimi</t>
  </si>
  <si>
    <t>254784431772</t>
  </si>
  <si>
    <t>Kiangagiro</t>
  </si>
  <si>
    <t>KE-NYE-1910-27976</t>
  </si>
  <si>
    <t>Gituku Beatrice Muthoni</t>
  </si>
  <si>
    <t>254712390784</t>
  </si>
  <si>
    <t>787680874</t>
  </si>
  <si>
    <t>Kiririshua</t>
  </si>
  <si>
    <t>KE-NYE-1910-27977</t>
  </si>
  <si>
    <t>Mwangi Agnes Mweru</t>
  </si>
  <si>
    <t>254722638778</t>
  </si>
  <si>
    <t>Murwa</t>
  </si>
  <si>
    <t>KE-NAI-1908-24788</t>
  </si>
  <si>
    <t>Njenga Petronilla</t>
  </si>
  <si>
    <t>254722897074</t>
  </si>
  <si>
    <t>KE-KIA-1908-24742</t>
  </si>
  <si>
    <t>Muiru Peter Kariuki</t>
  </si>
  <si>
    <t>315779</t>
  </si>
  <si>
    <t>254720894154</t>
  </si>
  <si>
    <t>Kibera</t>
  </si>
  <si>
    <t>KE-KIA-1910-24743</t>
  </si>
  <si>
    <t>Mukara Jane Wambui</t>
  </si>
  <si>
    <t>254714557118</t>
  </si>
  <si>
    <t>714557118</t>
  </si>
  <si>
    <t>712105990</t>
  </si>
  <si>
    <t>Mwenji</t>
  </si>
  <si>
    <t>KE-KIA-1908-24792</t>
  </si>
  <si>
    <t>Ndonga Mercy Nyambura</t>
  </si>
  <si>
    <t>22707122</t>
  </si>
  <si>
    <t>254726109745</t>
  </si>
  <si>
    <t>KE-KIA-1908-24791</t>
  </si>
  <si>
    <t>Kimuhu Samuel Mburu</t>
  </si>
  <si>
    <t>13535784</t>
  </si>
  <si>
    <t>254719794320</t>
  </si>
  <si>
    <t>Mwea Kwa Dk</t>
  </si>
  <si>
    <t>KE-KIA-1909-24762</t>
  </si>
  <si>
    <t>Gathungu Veronica Wanjiku</t>
  </si>
  <si>
    <t>8614430</t>
  </si>
  <si>
    <t>254720101801</t>
  </si>
  <si>
    <t>KE-NYE-2008-29222</t>
  </si>
  <si>
    <t>29th August,2020</t>
  </si>
  <si>
    <t>Njine Njogu Silas</t>
  </si>
  <si>
    <t>4326933</t>
  </si>
  <si>
    <t>254720796879</t>
  </si>
  <si>
    <t>KE-LAI-2004-27258</t>
  </si>
  <si>
    <t>Kingori Jane Wanjiru</t>
  </si>
  <si>
    <t>721485224</t>
  </si>
  <si>
    <t>254710485224</t>
  </si>
  <si>
    <t>KE-LAI-2005-27259</t>
  </si>
  <si>
    <t>Kibe Christopher Ngururi</t>
  </si>
  <si>
    <t>254728287354</t>
  </si>
  <si>
    <t>KE-NYE-1701-20684</t>
  </si>
  <si>
    <t>Maina Daniel Mwangi</t>
  </si>
  <si>
    <t>234595556</t>
  </si>
  <si>
    <t>722615520</t>
  </si>
  <si>
    <t>Blueline</t>
  </si>
  <si>
    <t>Kafedera</t>
  </si>
  <si>
    <t>KE-KIS-1607-16848</t>
  </si>
  <si>
    <t>Janet Okeno</t>
  </si>
  <si>
    <t>33196238</t>
  </si>
  <si>
    <t>722342080</t>
  </si>
  <si>
    <t>KE-NYE-1612-16629</t>
  </si>
  <si>
    <t>Joyce Wamae</t>
  </si>
  <si>
    <t>721427267</t>
  </si>
  <si>
    <t>KE-LAI-1611-16787</t>
  </si>
  <si>
    <t>Samuel Kahiga</t>
  </si>
  <si>
    <t>11514886</t>
  </si>
  <si>
    <t>723016745</t>
  </si>
  <si>
    <t>KE-BUS-1512-16788</t>
  </si>
  <si>
    <t>George Abuya</t>
  </si>
  <si>
    <t>9898869</t>
  </si>
  <si>
    <t>722520194</t>
  </si>
  <si>
    <t>Busibwabo</t>
  </si>
  <si>
    <t>Nakhakina</t>
  </si>
  <si>
    <t>KE-NYE-1608-16449</t>
  </si>
  <si>
    <t>Susan Wanjiku Kaburu</t>
  </si>
  <si>
    <t>722789842</t>
  </si>
  <si>
    <t>KE-KAJ-1604-16448</t>
  </si>
  <si>
    <t>Virginia Nyambura Gitau</t>
  </si>
  <si>
    <t>712422526</t>
  </si>
  <si>
    <t>KE-MAK-1602-16604</t>
  </si>
  <si>
    <t>720539266</t>
  </si>
  <si>
    <t>Kibwezi</t>
  </si>
  <si>
    <t>Ithumba</t>
  </si>
  <si>
    <t>KE-MAC-1607-16608</t>
  </si>
  <si>
    <t>Margaret Kisyanga</t>
  </si>
  <si>
    <t>14470448</t>
  </si>
  <si>
    <t>729727498</t>
  </si>
  <si>
    <t>KE-UAS-1512-16610</t>
  </si>
  <si>
    <t>Henry Koros</t>
  </si>
  <si>
    <t>721217873</t>
  </si>
  <si>
    <t>KE-BOM-1608-16612</t>
  </si>
  <si>
    <t>Francis Kapketwoy</t>
  </si>
  <si>
    <t>736249</t>
  </si>
  <si>
    <t>723207818</t>
  </si>
  <si>
    <t>Kipsuter</t>
  </si>
  <si>
    <t>KE-KAJ-1603-16614</t>
  </si>
  <si>
    <t>Ezekiel Koisinget</t>
  </si>
  <si>
    <t>726822130</t>
  </si>
  <si>
    <t>Enkasiti</t>
  </si>
  <si>
    <t>Kitenkela</t>
  </si>
  <si>
    <t>KE-KAJ-1610-16621</t>
  </si>
  <si>
    <t>John Ibai Njoroge</t>
  </si>
  <si>
    <t>22661880</t>
  </si>
  <si>
    <t>723837205</t>
  </si>
  <si>
    <t>KE-BOM-1609-16623</t>
  </si>
  <si>
    <t>Richard Soy</t>
  </si>
  <si>
    <t>723829716</t>
  </si>
  <si>
    <t>Kong'asis</t>
  </si>
  <si>
    <t>Kabema</t>
  </si>
  <si>
    <t>KE-NYE-1612-17401</t>
  </si>
  <si>
    <t>Dickson Githaiga Wambugu</t>
  </si>
  <si>
    <t>12476118</t>
  </si>
  <si>
    <t>714762797</t>
  </si>
  <si>
    <t>Thegu River</t>
  </si>
  <si>
    <t>KE-NAI-1601-16642</t>
  </si>
  <si>
    <t>Sister Mary</t>
  </si>
  <si>
    <t>720890217</t>
  </si>
  <si>
    <t>KE-NYA-1606-16643</t>
  </si>
  <si>
    <t>17th April,2016</t>
  </si>
  <si>
    <t>6th June,2016</t>
  </si>
  <si>
    <t>Miriam Wangechi Gituku</t>
  </si>
  <si>
    <t>11652831</t>
  </si>
  <si>
    <t>KE-EMB-1603-16646</t>
  </si>
  <si>
    <t>Joseph Ireri</t>
  </si>
  <si>
    <t>725686334</t>
  </si>
  <si>
    <t>Mbeti South</t>
  </si>
  <si>
    <t>KE-NAN-1701-17460</t>
  </si>
  <si>
    <t>Joseph Chepsiror Saina</t>
  </si>
  <si>
    <t>3257581</t>
  </si>
  <si>
    <t>715418080</t>
  </si>
  <si>
    <t>Kimunda</t>
  </si>
  <si>
    <t>Kapkorio</t>
  </si>
  <si>
    <t>KE-TRA-1604-16609</t>
  </si>
  <si>
    <t>18th March,2016</t>
  </si>
  <si>
    <t>Irene Omukata</t>
  </si>
  <si>
    <t>721261466</t>
  </si>
  <si>
    <t>KE-KAJ-1607-16615</t>
  </si>
  <si>
    <t>Eunice Wamwere Njoroge</t>
  </si>
  <si>
    <t>728722409</t>
  </si>
  <si>
    <t>Hellena</t>
  </si>
  <si>
    <t>KE-KIA-1803-22146</t>
  </si>
  <si>
    <t>2262678</t>
  </si>
  <si>
    <t>722571820</t>
  </si>
  <si>
    <t>Animaaa</t>
  </si>
  <si>
    <t>KE-KWA-1604-22080</t>
  </si>
  <si>
    <t>23rd February,2016</t>
  </si>
  <si>
    <t>Wambua John</t>
  </si>
  <si>
    <t>23410771</t>
  </si>
  <si>
    <t>722564011</t>
  </si>
  <si>
    <t>Mswabweni</t>
  </si>
  <si>
    <t>Bumamani</t>
  </si>
  <si>
    <t>KE-BAR-1704-21986</t>
  </si>
  <si>
    <t>Bartonjo Monica</t>
  </si>
  <si>
    <t>9778681</t>
  </si>
  <si>
    <t>722446494</t>
  </si>
  <si>
    <t>KE-NAR-1907-26687</t>
  </si>
  <si>
    <t>Koileken John</t>
  </si>
  <si>
    <t>0727121467</t>
  </si>
  <si>
    <t>728363512</t>
  </si>
  <si>
    <t>Enabelbelr</t>
  </si>
  <si>
    <t>Erorkitok</t>
  </si>
  <si>
    <t>KE-BUN-1910-26697</t>
  </si>
  <si>
    <t>Dennis Anyembe Amukoa</t>
  </si>
  <si>
    <t>728981353</t>
  </si>
  <si>
    <t>700216101</t>
  </si>
  <si>
    <t>KE-NYA-2008-28895</t>
  </si>
  <si>
    <t>28th August,2020</t>
  </si>
  <si>
    <t>Samuel Theuri Wachira</t>
  </si>
  <si>
    <t>722896129</t>
  </si>
  <si>
    <t>Karadi</t>
  </si>
  <si>
    <t>KE-KIA-2110-29580</t>
  </si>
  <si>
    <t>Hannah Maina Njeri</t>
  </si>
  <si>
    <t>254729883644</t>
  </si>
  <si>
    <t>254725507139</t>
  </si>
  <si>
    <t>kiamumbi</t>
  </si>
  <si>
    <t>KE-NYA-2109-29577</t>
  </si>
  <si>
    <t>16th September,2021</t>
  </si>
  <si>
    <t>Peter Thambo</t>
  </si>
  <si>
    <t>254713536094</t>
  </si>
  <si>
    <t>254721896778</t>
  </si>
  <si>
    <t>ngorika</t>
  </si>
  <si>
    <t>KE-KAK-2111-29584</t>
  </si>
  <si>
    <t>12th November,2021</t>
  </si>
  <si>
    <t>Alexina Mwisheni</t>
  </si>
  <si>
    <t>24979523</t>
  </si>
  <si>
    <t>254715351279</t>
  </si>
  <si>
    <t>254722573561</t>
  </si>
  <si>
    <t>kambiri</t>
  </si>
  <si>
    <t>shikhungula</t>
  </si>
  <si>
    <t>KE-TRA-2111-29581</t>
  </si>
  <si>
    <t>19th November,2021</t>
  </si>
  <si>
    <t>John Omuduki</t>
  </si>
  <si>
    <t>254722744696</t>
  </si>
  <si>
    <t>254732744696</t>
  </si>
  <si>
    <t>KE-NYA-2112-29586</t>
  </si>
  <si>
    <t>Joseph Kabata Ndichu</t>
  </si>
  <si>
    <t>254711301820</t>
  </si>
  <si>
    <t>254721253276</t>
  </si>
  <si>
    <t>ndonyo njeru</t>
  </si>
  <si>
    <t>Mkongi</t>
  </si>
  <si>
    <t>KE-MUR-2112-29589</t>
  </si>
  <si>
    <t>27th November,2021</t>
  </si>
  <si>
    <t>David Kiiru Maina</t>
  </si>
  <si>
    <t>254721282156</t>
  </si>
  <si>
    <t>254707527510</t>
  </si>
  <si>
    <t>kamune</t>
  </si>
  <si>
    <t>KE-MAC-2112-29591</t>
  </si>
  <si>
    <t>7th December,2021</t>
  </si>
  <si>
    <t>David Nyandoro Nyambaso</t>
  </si>
  <si>
    <t>254721603863</t>
  </si>
  <si>
    <t>254723820338</t>
  </si>
  <si>
    <t>syokimau</t>
  </si>
  <si>
    <t>KE-BUS-2103-26207</t>
  </si>
  <si>
    <t>2nd March,2021</t>
  </si>
  <si>
    <t>Trufena Baraza</t>
  </si>
  <si>
    <t>714175116</t>
  </si>
  <si>
    <t>254714175116</t>
  </si>
  <si>
    <t>KE-KER-1803-21610</t>
  </si>
  <si>
    <t>Ndegwa Julia Mukami</t>
  </si>
  <si>
    <t>26657635</t>
  </si>
  <si>
    <t>708305929</t>
  </si>
  <si>
    <t>713822912</t>
  </si>
  <si>
    <t>Karimi</t>
  </si>
  <si>
    <t>KE-KIA-1910-28820</t>
  </si>
  <si>
    <t>Githinji Ruth Wanjiru</t>
  </si>
  <si>
    <t>6289277</t>
  </si>
  <si>
    <t>720486083</t>
  </si>
  <si>
    <t>Gecha</t>
  </si>
  <si>
    <t>KE-KIA-1910-27903</t>
  </si>
  <si>
    <t>Kimani Evanson</t>
  </si>
  <si>
    <t>21932593</t>
  </si>
  <si>
    <t>254722236602</t>
  </si>
  <si>
    <t>Ruthigiti</t>
  </si>
  <si>
    <t>KE-NAK-1911-26682</t>
  </si>
  <si>
    <t>3rd July,2019</t>
  </si>
  <si>
    <t>Mburu Pauline Nyambura</t>
  </si>
  <si>
    <t>11071902</t>
  </si>
  <si>
    <t>71151162</t>
  </si>
  <si>
    <t>711511622</t>
  </si>
  <si>
    <t>KE-NAK-1907-26681</t>
  </si>
  <si>
    <t>Mengich Catherine</t>
  </si>
  <si>
    <t>711799377</t>
  </si>
  <si>
    <t>726973343</t>
  </si>
  <si>
    <t>KE-NAK-1907-26680</t>
  </si>
  <si>
    <t>Edna Mutai C</t>
  </si>
  <si>
    <t>20292665</t>
  </si>
  <si>
    <t>72664714</t>
  </si>
  <si>
    <t>722633616</t>
  </si>
  <si>
    <t>KE-KWA-1906-26662</t>
  </si>
  <si>
    <t>Asha Pojo Omar</t>
  </si>
  <si>
    <t>12903306</t>
  </si>
  <si>
    <t>70407757</t>
  </si>
  <si>
    <t>KE-NAN-1706-17906</t>
  </si>
  <si>
    <t>Kosgei Elijah Kipkoech</t>
  </si>
  <si>
    <t>723956569</t>
  </si>
  <si>
    <t>729741428</t>
  </si>
  <si>
    <t>Tururo</t>
  </si>
  <si>
    <t>KE-KIA-2301-29670</t>
  </si>
  <si>
    <t>19th December,2022</t>
  </si>
  <si>
    <t>14th January,2023</t>
  </si>
  <si>
    <t>Kinyanjui Jane Muthoni</t>
  </si>
  <si>
    <t>4308728</t>
  </si>
  <si>
    <t>0723630996</t>
  </si>
  <si>
    <t>0723945489</t>
  </si>
  <si>
    <t>KE-KER-2212-26187</t>
  </si>
  <si>
    <t>Rono Denis</t>
  </si>
  <si>
    <t>13024424</t>
  </si>
  <si>
    <t>0712842142</t>
  </si>
  <si>
    <t>KE-NAK-2212-29793</t>
  </si>
  <si>
    <t>29th March,2022</t>
  </si>
  <si>
    <t>Joel Mibei</t>
  </si>
  <si>
    <t>0741334162</t>
  </si>
  <si>
    <t>KE-KER-2212-30752</t>
  </si>
  <si>
    <t>20th December,2022</t>
  </si>
  <si>
    <t>Cheruiyot Joseph</t>
  </si>
  <si>
    <t>5226938</t>
  </si>
  <si>
    <t>0714474374</t>
  </si>
  <si>
    <t>KE-KER-2211-30751</t>
  </si>
  <si>
    <t>21st November,2022</t>
  </si>
  <si>
    <t>Langat Geofrey</t>
  </si>
  <si>
    <t>25337517</t>
  </si>
  <si>
    <t>0719355837</t>
  </si>
  <si>
    <t>KE-KIA-2208-29671</t>
  </si>
  <si>
    <t>Kimani Hannah Wambui</t>
  </si>
  <si>
    <t>10344100</t>
  </si>
  <si>
    <t>0724469353</t>
  </si>
  <si>
    <t>KE-KIA-2204-29661</t>
  </si>
  <si>
    <t>18th April,2022</t>
  </si>
  <si>
    <t>Gakuru Henry</t>
  </si>
  <si>
    <t>0720050890</t>
  </si>
  <si>
    <t>0721206267</t>
  </si>
  <si>
    <t>KE-KIR-1602-16558</t>
  </si>
  <si>
    <t>Norah Njoki Mbatia</t>
  </si>
  <si>
    <t>22671733</t>
  </si>
  <si>
    <t>716634717</t>
  </si>
  <si>
    <t>Rwambiti</t>
  </si>
  <si>
    <t>KE-NYE-1604-16566</t>
  </si>
  <si>
    <t>Simon Mwangi Gichuki</t>
  </si>
  <si>
    <t>25837173</t>
  </si>
  <si>
    <t>704737203</t>
  </si>
  <si>
    <t>KE-LAI-1608-16570</t>
  </si>
  <si>
    <t>Ken Ngatia</t>
  </si>
  <si>
    <t>14341978</t>
  </si>
  <si>
    <t>726955813</t>
  </si>
  <si>
    <t>Thigithu</t>
  </si>
  <si>
    <t>Njurukuma</t>
  </si>
  <si>
    <t>KE-KIR-1603-16573</t>
  </si>
  <si>
    <t>Samuel Muriithi Mwangi</t>
  </si>
  <si>
    <t>13564362</t>
  </si>
  <si>
    <t>722288303</t>
  </si>
  <si>
    <t>KE-NYE-1607-16593</t>
  </si>
  <si>
    <t>Eric Gathenya Maina</t>
  </si>
  <si>
    <t>5925095</t>
  </si>
  <si>
    <t>722337652</t>
  </si>
  <si>
    <t>KE-TRA-1603-16677</t>
  </si>
  <si>
    <t>14th January,2016</t>
  </si>
  <si>
    <t>Joab Samboroma</t>
  </si>
  <si>
    <t>11365344</t>
  </si>
  <si>
    <t>727565332</t>
  </si>
  <si>
    <t>Kapmboi</t>
  </si>
  <si>
    <t>Kitale Noroge</t>
  </si>
  <si>
    <t>KE-TAI-1610-16679</t>
  </si>
  <si>
    <t>James Sembua</t>
  </si>
  <si>
    <t>32812198</t>
  </si>
  <si>
    <t>700242696</t>
  </si>
  <si>
    <t>Lesenisia</t>
  </si>
  <si>
    <t>KE-NYE-1605-16688</t>
  </si>
  <si>
    <t>Solomon Waribu Mutahi</t>
  </si>
  <si>
    <t>22980651</t>
  </si>
  <si>
    <t>733750440</t>
  </si>
  <si>
    <t>Mukwest</t>
  </si>
  <si>
    <t>Matiraini</t>
  </si>
  <si>
    <t>KE-LAI-1609-16691</t>
  </si>
  <si>
    <t>Margaret Muthoni Ndungu</t>
  </si>
  <si>
    <t>617173</t>
  </si>
  <si>
    <t>721764439</t>
  </si>
  <si>
    <t>KE-KIA-1605-16727</t>
  </si>
  <si>
    <t>Peter Richu Kimani</t>
  </si>
  <si>
    <t>25070700</t>
  </si>
  <si>
    <t>726792867</t>
  </si>
  <si>
    <t>KE-KIA-1609-16728</t>
  </si>
  <si>
    <t>Njenga Mugo James</t>
  </si>
  <si>
    <t>13215128</t>
  </si>
  <si>
    <t>788881213</t>
  </si>
  <si>
    <t>KE-KIA-1609-16729</t>
  </si>
  <si>
    <t>Damaris Wambui Muniu</t>
  </si>
  <si>
    <t>3522062</t>
  </si>
  <si>
    <t>708042644</t>
  </si>
  <si>
    <t>KE-TRA-1607-16730</t>
  </si>
  <si>
    <t>Jane Wanjiru Mumene</t>
  </si>
  <si>
    <t>725945255</t>
  </si>
  <si>
    <t>KE-NAK-1606-16907</t>
  </si>
  <si>
    <t>Patrick G Kamau</t>
  </si>
  <si>
    <t>2963103</t>
  </si>
  <si>
    <t>722826642</t>
  </si>
  <si>
    <t>Lare</t>
  </si>
  <si>
    <t>KE-NAK-1610-16908</t>
  </si>
  <si>
    <t>9th October,2016</t>
  </si>
  <si>
    <t>Paul K Reswaget</t>
  </si>
  <si>
    <t>726167116</t>
  </si>
  <si>
    <t>Naswet</t>
  </si>
  <si>
    <t>KE-BAR-1609-16910</t>
  </si>
  <si>
    <t>Loise Kiptala</t>
  </si>
  <si>
    <t>720223304</t>
  </si>
  <si>
    <t>Sads Kibias</t>
  </si>
  <si>
    <t>Sads</t>
  </si>
  <si>
    <t>KE-KIR-1603-16914</t>
  </si>
  <si>
    <t>Ann Wanjiru Kinyua</t>
  </si>
  <si>
    <t>21776566</t>
  </si>
  <si>
    <t>710126509</t>
  </si>
  <si>
    <t>KE-KIA-1608-16915</t>
  </si>
  <si>
    <t>Erene Wangui Gicho</t>
  </si>
  <si>
    <t>10378301</t>
  </si>
  <si>
    <t>733384226</t>
  </si>
  <si>
    <t>KE-MAC-1610-16918</t>
  </si>
  <si>
    <t>Kelvin Kyenge Mutuku</t>
  </si>
  <si>
    <t>25058968</t>
  </si>
  <si>
    <t>701633325</t>
  </si>
  <si>
    <t>Matriku</t>
  </si>
  <si>
    <t>Nzaui</t>
  </si>
  <si>
    <t>KE-MIG-1606-16919</t>
  </si>
  <si>
    <t>Mark Nyamita</t>
  </si>
  <si>
    <t>340341</t>
  </si>
  <si>
    <t>702247669</t>
  </si>
  <si>
    <t>Rapogi</t>
  </si>
  <si>
    <t>KE-NAK-1612-16922</t>
  </si>
  <si>
    <t>Daniel K Mutai</t>
  </si>
  <si>
    <t>714990129</t>
  </si>
  <si>
    <t>Chepsion</t>
  </si>
  <si>
    <t>KE-EMB-1610-16039</t>
  </si>
  <si>
    <t>19th August,2016</t>
  </si>
  <si>
    <t>Moses Mugo</t>
  </si>
  <si>
    <t>40412840</t>
  </si>
  <si>
    <t>254716661306</t>
  </si>
  <si>
    <t>KE-NYA-1603-16040</t>
  </si>
  <si>
    <t>24th January,2016</t>
  </si>
  <si>
    <t>14th March,2016</t>
  </si>
  <si>
    <t>David Orwenyo</t>
  </si>
  <si>
    <t>10785573</t>
  </si>
  <si>
    <t>722896411</t>
  </si>
  <si>
    <t>KE-KIA-1611-17081</t>
  </si>
  <si>
    <t>Komu Gitau Jeremia</t>
  </si>
  <si>
    <t>1276015</t>
  </si>
  <si>
    <t>725980192</t>
  </si>
  <si>
    <t>KE-KIA-1604-16046</t>
  </si>
  <si>
    <t>Margaret W Kungu</t>
  </si>
  <si>
    <t>14594941</t>
  </si>
  <si>
    <t>254724587918</t>
  </si>
  <si>
    <t>Miritho</t>
  </si>
  <si>
    <t>KE-NYA-1604-16052</t>
  </si>
  <si>
    <t>Joseph Ndungu Githaiga</t>
  </si>
  <si>
    <t>3180208</t>
  </si>
  <si>
    <t>Muhoteni</t>
  </si>
  <si>
    <t>KE-LAI-1602-16056</t>
  </si>
  <si>
    <t>Simon N Mwangi</t>
  </si>
  <si>
    <t>11507942</t>
  </si>
  <si>
    <t>KE-KER-1608-16064</t>
  </si>
  <si>
    <t>David A Cheruiyot</t>
  </si>
  <si>
    <t>5241364</t>
  </si>
  <si>
    <t>711166660</t>
  </si>
  <si>
    <t>Kaplatet</t>
  </si>
  <si>
    <t>KE-SIA-1605-16089</t>
  </si>
  <si>
    <t>Philipa Nyamulo Ochidi</t>
  </si>
  <si>
    <t>1892161</t>
  </si>
  <si>
    <t>729553434</t>
  </si>
  <si>
    <t>Yala</t>
  </si>
  <si>
    <t>Nyamninia</t>
  </si>
  <si>
    <t>KE-KIR-1604-16126</t>
  </si>
  <si>
    <t>Anthony K Njeru</t>
  </si>
  <si>
    <t>21146319</t>
  </si>
  <si>
    <t>254721612749</t>
  </si>
  <si>
    <t>KE-KIR-1601-16140</t>
  </si>
  <si>
    <t>Charity Njeri Kibuchi</t>
  </si>
  <si>
    <t>6091582</t>
  </si>
  <si>
    <t>254711793481</t>
  </si>
  <si>
    <t>KE-KIR-1601-16141</t>
  </si>
  <si>
    <t>Anthony Maina Muriithi</t>
  </si>
  <si>
    <t>25168951</t>
  </si>
  <si>
    <t>254729457032</t>
  </si>
  <si>
    <t>KE-KIR-1601-16142</t>
  </si>
  <si>
    <t>James Gichuki Wairi</t>
  </si>
  <si>
    <t>2905492</t>
  </si>
  <si>
    <t>254714422184</t>
  </si>
  <si>
    <t>KE-KIR-1601-16150</t>
  </si>
  <si>
    <t>Peninnah Wambui Mwangi</t>
  </si>
  <si>
    <t>11317688</t>
  </si>
  <si>
    <t>254712951918</t>
  </si>
  <si>
    <t>KE-KIR-1602-16157</t>
  </si>
  <si>
    <t>Jane Njeri Karani</t>
  </si>
  <si>
    <t>14714029</t>
  </si>
  <si>
    <t>724216765</t>
  </si>
  <si>
    <t>KE-MER-1602-16166</t>
  </si>
  <si>
    <t>9th January,2016</t>
  </si>
  <si>
    <t>28th February,2016</t>
  </si>
  <si>
    <t>Victor Githigi</t>
  </si>
  <si>
    <t>216881</t>
  </si>
  <si>
    <t>792564814</t>
  </si>
  <si>
    <t>KE-MER-1604-16169</t>
  </si>
  <si>
    <t>14th February,2016</t>
  </si>
  <si>
    <t>4th April,2016</t>
  </si>
  <si>
    <t>Simon G Kamau</t>
  </si>
  <si>
    <t>24059516</t>
  </si>
  <si>
    <t>729691841</t>
  </si>
  <si>
    <t>KE-NAK-1605-16239</t>
  </si>
  <si>
    <t>Father Michael Ondiek</t>
  </si>
  <si>
    <t>722655880</t>
  </si>
  <si>
    <t>KE-TRA-1605-16240</t>
  </si>
  <si>
    <t>Peter Mbugua Mungai</t>
  </si>
  <si>
    <t>726100113</t>
  </si>
  <si>
    <t>KE-TRA-1606-16241</t>
  </si>
  <si>
    <t>Osiri Nyakundi</t>
  </si>
  <si>
    <t>724330947</t>
  </si>
  <si>
    <t>Moige B</t>
  </si>
  <si>
    <t>KE-NYE-1607-16310</t>
  </si>
  <si>
    <t>3rd June,2016</t>
  </si>
  <si>
    <t>23rd July,2016</t>
  </si>
  <si>
    <t>Solomon Muraya</t>
  </si>
  <si>
    <t>23031427</t>
  </si>
  <si>
    <t>720329227</t>
  </si>
  <si>
    <t>KE-NYE-1601-16350</t>
  </si>
  <si>
    <t>Catherine Njeri Mbogo</t>
  </si>
  <si>
    <t>KE-NYE-1606-16353</t>
  </si>
  <si>
    <t>John Ndirangu Karururma</t>
  </si>
  <si>
    <t>5507256</t>
  </si>
  <si>
    <t>721746149</t>
  </si>
  <si>
    <t>KE-KAK-1609-16380</t>
  </si>
  <si>
    <t>Francis Lusese Alusiola</t>
  </si>
  <si>
    <t>10725825</t>
  </si>
  <si>
    <t>722610164</t>
  </si>
  <si>
    <t>KE-NAI-1607-16388</t>
  </si>
  <si>
    <t>Ann Njambi Mbuthia</t>
  </si>
  <si>
    <t>3328723</t>
  </si>
  <si>
    <t>726291607</t>
  </si>
  <si>
    <t>Gatooro</t>
  </si>
  <si>
    <t>KE-KIA-1608-16423</t>
  </si>
  <si>
    <t>Leah Wanjiku Wakarogo</t>
  </si>
  <si>
    <t>1123021</t>
  </si>
  <si>
    <t>725223489</t>
  </si>
  <si>
    <t>KE-NYA-1609-16424</t>
  </si>
  <si>
    <t>Richard Kaguchia Wambugu</t>
  </si>
  <si>
    <t>26023862</t>
  </si>
  <si>
    <t>72068509</t>
  </si>
  <si>
    <t>KE-NAN-1608-16439</t>
  </si>
  <si>
    <t>Patrick Lumwaghi</t>
  </si>
  <si>
    <t>724721387</t>
  </si>
  <si>
    <t>Chiswa</t>
  </si>
  <si>
    <t>Chibuwa</t>
  </si>
  <si>
    <t>KE-MUR-1605-16444</t>
  </si>
  <si>
    <t>Rahab Wanego Muthurimi</t>
  </si>
  <si>
    <t>11272865</t>
  </si>
  <si>
    <t>72620148</t>
  </si>
  <si>
    <t>KE-NYA-1609-16505</t>
  </si>
  <si>
    <t>Laban Ondieki Mounde</t>
  </si>
  <si>
    <t>904400</t>
  </si>
  <si>
    <t>729240374</t>
  </si>
  <si>
    <t>Kerobe</t>
  </si>
  <si>
    <t>KE-NYA-1712-16518</t>
  </si>
  <si>
    <t>Eunice Wakarura Mukuria</t>
  </si>
  <si>
    <t>4357177</t>
  </si>
  <si>
    <t>724205631</t>
  </si>
  <si>
    <t>Shamba</t>
  </si>
  <si>
    <t>KE-KER-1601-16397</t>
  </si>
  <si>
    <t>Mary Jepkorir Cheruiyot</t>
  </si>
  <si>
    <t>6209674</t>
  </si>
  <si>
    <t>722562198</t>
  </si>
  <si>
    <t>Kapsuser/Cheswerta</t>
  </si>
  <si>
    <t>KE-KIA-1712-15767</t>
  </si>
  <si>
    <t>Solomon Njoroge N</t>
  </si>
  <si>
    <t>23769479</t>
  </si>
  <si>
    <t>726024137</t>
  </si>
  <si>
    <t>KE-NAK-1702-18050</t>
  </si>
  <si>
    <t>Ann Ndungu Njambi</t>
  </si>
  <si>
    <t>27747022</t>
  </si>
  <si>
    <t>710798997</t>
  </si>
  <si>
    <t>KE-NYE-1801-22337</t>
  </si>
  <si>
    <t>Wangeci Dorcas Wandia</t>
  </si>
  <si>
    <t>23457698</t>
  </si>
  <si>
    <t>702922727</t>
  </si>
  <si>
    <t>KE-UAS-1811-24448</t>
  </si>
  <si>
    <t>Lessan Joyce Jerono</t>
  </si>
  <si>
    <t>72805924</t>
  </si>
  <si>
    <t>722603792</t>
  </si>
  <si>
    <t>KE-KAJ-1811-27793</t>
  </si>
  <si>
    <t>Njenga John Kaniaru</t>
  </si>
  <si>
    <t>254721705036</t>
  </si>
  <si>
    <t>KE-KAJ-2006-28580</t>
  </si>
  <si>
    <t>Aseyo John</t>
  </si>
  <si>
    <t>+254722640593</t>
  </si>
  <si>
    <t>721270622</t>
  </si>
  <si>
    <t>Upper Valley Estate</t>
  </si>
  <si>
    <t>KE-NAI-2007-28577</t>
  </si>
  <si>
    <t>Mundia Mercy</t>
  </si>
  <si>
    <t>722869119</t>
  </si>
  <si>
    <t>KE-BAR-2203-27725</t>
  </si>
  <si>
    <t>Korir Esther</t>
  </si>
  <si>
    <t>0722320386</t>
  </si>
  <si>
    <t>Kapsoo</t>
  </si>
  <si>
    <t>KE-KAJ-2110-29664</t>
  </si>
  <si>
    <t>Frank Lijodi</t>
  </si>
  <si>
    <t>254753101015</t>
  </si>
  <si>
    <t>254711203221</t>
  </si>
  <si>
    <t>KE-BAR-2207-29530</t>
  </si>
  <si>
    <t>20th May,2022</t>
  </si>
  <si>
    <t>4th July,2022</t>
  </si>
  <si>
    <t>Kosgei Michael</t>
  </si>
  <si>
    <t>722369655</t>
  </si>
  <si>
    <t>Lebolos</t>
  </si>
  <si>
    <t>KE-BAR-2205-29527</t>
  </si>
  <si>
    <t>Kandagor Hosea K</t>
  </si>
  <si>
    <t>720495628</t>
  </si>
  <si>
    <t>0724980628</t>
  </si>
  <si>
    <t>Cereals</t>
  </si>
  <si>
    <t>KE-KAJ-2201-29095</t>
  </si>
  <si>
    <t>25th January,2022</t>
  </si>
  <si>
    <t>Njau Samwel Richard</t>
  </si>
  <si>
    <t>254722281026</t>
  </si>
  <si>
    <t>Bookland</t>
  </si>
  <si>
    <t>KE-KAJ-2104-29656</t>
  </si>
  <si>
    <t>Nyatae Jane Wanjiru</t>
  </si>
  <si>
    <t>254724755818</t>
  </si>
  <si>
    <t>Nkama</t>
  </si>
  <si>
    <t>KE-NYE-2205-30927</t>
  </si>
  <si>
    <t>Muthega Daniel Mwangi</t>
  </si>
  <si>
    <t>3201285</t>
  </si>
  <si>
    <t>0726831959</t>
  </si>
  <si>
    <t>0720589290</t>
  </si>
  <si>
    <t>KE-KAJ-2204-29087</t>
  </si>
  <si>
    <t>Wanjiru Judy</t>
  </si>
  <si>
    <t>0726507083</t>
  </si>
  <si>
    <t>KE-KAJ-2012-28594</t>
  </si>
  <si>
    <t>Mumbi Veronica</t>
  </si>
  <si>
    <t>254723006294</t>
  </si>
  <si>
    <t>254100151380</t>
  </si>
  <si>
    <t>KE-KIA-2010-28554</t>
  </si>
  <si>
    <t>Karanja Joyce Wanjira</t>
  </si>
  <si>
    <t>13471607</t>
  </si>
  <si>
    <t>254721673901</t>
  </si>
  <si>
    <t>254727131498</t>
  </si>
  <si>
    <t>Kibichiku</t>
  </si>
  <si>
    <t>KE-KIA-2012-26550</t>
  </si>
  <si>
    <t>Kigera Michael</t>
  </si>
  <si>
    <t>4928245</t>
  </si>
  <si>
    <t>254720824825</t>
  </si>
  <si>
    <t>254717419563</t>
  </si>
  <si>
    <t>KE-KIA-2008-28581</t>
  </si>
  <si>
    <t>Thomas Karao Thuku</t>
  </si>
  <si>
    <t>254722482213</t>
  </si>
  <si>
    <t>Nyakambugi</t>
  </si>
  <si>
    <t>KE-KER-2010-26174</t>
  </si>
  <si>
    <t>29th October,2020</t>
  </si>
  <si>
    <t>Paul Cheruiyot</t>
  </si>
  <si>
    <t>254722472253</t>
  </si>
  <si>
    <t>254712737096</t>
  </si>
  <si>
    <t>KE-KIA-2101-26552</t>
  </si>
  <si>
    <t>16th January,2021</t>
  </si>
  <si>
    <t>Nganga Thomas Thuku</t>
  </si>
  <si>
    <t>254721352339</t>
  </si>
  <si>
    <t>KE-KIA-2011-26946</t>
  </si>
  <si>
    <t>Ndungu Ibinda Michael</t>
  </si>
  <si>
    <t>2301326</t>
  </si>
  <si>
    <t>71396967</t>
  </si>
  <si>
    <t>KE-KIA-2103-26558</t>
  </si>
  <si>
    <t>Waringa Martin Muhoro</t>
  </si>
  <si>
    <t>254723880122</t>
  </si>
  <si>
    <t>254748296077</t>
  </si>
  <si>
    <t>Kionguro</t>
  </si>
  <si>
    <t>KE-NAN-2101-26498</t>
  </si>
  <si>
    <t>Kosgei Rael</t>
  </si>
  <si>
    <t>6665448</t>
  </si>
  <si>
    <t>254729666305</t>
  </si>
  <si>
    <t>254725882399</t>
  </si>
  <si>
    <t>Chepnoet</t>
  </si>
  <si>
    <t>KE-KIA-2101-26549</t>
  </si>
  <si>
    <t>21st November,2020</t>
  </si>
  <si>
    <t>Mukami Joseph Waweru</t>
  </si>
  <si>
    <t>240116</t>
  </si>
  <si>
    <t>254725303627</t>
  </si>
  <si>
    <t>254707011798</t>
  </si>
  <si>
    <t>KE-NAN-2102-26496</t>
  </si>
  <si>
    <t>Kipruto Conseslus</t>
  </si>
  <si>
    <t>29173214</t>
  </si>
  <si>
    <t>254707442657</t>
  </si>
  <si>
    <t>254707160861</t>
  </si>
  <si>
    <t>Tironin</t>
  </si>
  <si>
    <t>KE-KIR-2102-27206</t>
  </si>
  <si>
    <t>Muriuki Njagi Andrew</t>
  </si>
  <si>
    <t>9303496</t>
  </si>
  <si>
    <t>254721537737</t>
  </si>
  <si>
    <t>254790960115</t>
  </si>
  <si>
    <t>Gachigi</t>
  </si>
  <si>
    <t>Kianguenyi</t>
  </si>
  <si>
    <t>KE-KAJ-2105-28721</t>
  </si>
  <si>
    <t>Ntoyai Paul</t>
  </si>
  <si>
    <t>254727073311</t>
  </si>
  <si>
    <t>254722247872</t>
  </si>
  <si>
    <t>KE-KAJ-2105-29085</t>
  </si>
  <si>
    <t>Nyamweya Jairus</t>
  </si>
  <si>
    <t>254722797057</t>
  </si>
  <si>
    <t>KE-KER-2209-26358</t>
  </si>
  <si>
    <t>1st August,2022</t>
  </si>
  <si>
    <t>4th September,2022</t>
  </si>
  <si>
    <t>Rutto Peter</t>
  </si>
  <si>
    <t>20126234</t>
  </si>
  <si>
    <t>0726101819</t>
  </si>
  <si>
    <t>Ketengeret</t>
  </si>
  <si>
    <t>KE-KAJ-2210-30857</t>
  </si>
  <si>
    <t>15th October,2022</t>
  </si>
  <si>
    <t>Karimi Anthony</t>
  </si>
  <si>
    <t>0722723020</t>
  </si>
  <si>
    <t>0722757142</t>
  </si>
  <si>
    <t>KE-KER-2208-26362</t>
  </si>
  <si>
    <t>2nd March,2022</t>
  </si>
  <si>
    <t>Cheruiyot Stanley</t>
  </si>
  <si>
    <t>10887261</t>
  </si>
  <si>
    <t>0722304468</t>
  </si>
  <si>
    <t>Kamolok</t>
  </si>
  <si>
    <t>KE-TRA-2209-26452</t>
  </si>
  <si>
    <t>Onyango Edbert Owino</t>
  </si>
  <si>
    <t>13875461</t>
  </si>
  <si>
    <t>0721157624</t>
  </si>
  <si>
    <t>0710100491</t>
  </si>
  <si>
    <t>KE-KER-2208-26361</t>
  </si>
  <si>
    <t>Maina Chemutai</t>
  </si>
  <si>
    <t>0866500</t>
  </si>
  <si>
    <t>0723157614</t>
  </si>
  <si>
    <t>KE-TRA-2209-26450</t>
  </si>
  <si>
    <t>12th July,2022</t>
  </si>
  <si>
    <t>Murashe Loice Nyambura</t>
  </si>
  <si>
    <t>27536287</t>
  </si>
  <si>
    <t>0712881625</t>
  </si>
  <si>
    <t>0728923652</t>
  </si>
  <si>
    <t>Mkuyu</t>
  </si>
  <si>
    <t>KE-TRA-2209-26449</t>
  </si>
  <si>
    <t>Masimba Henry Angwenyi</t>
  </si>
  <si>
    <t>11135517</t>
  </si>
  <si>
    <t>0710871778</t>
  </si>
  <si>
    <t>0717616954</t>
  </si>
  <si>
    <t>KE-KIA-1709-23211</t>
  </si>
  <si>
    <t>Kiogo Augustine</t>
  </si>
  <si>
    <t>22840413</t>
  </si>
  <si>
    <t>726837266</t>
  </si>
  <si>
    <t>KE-MUR-1709-23210</t>
  </si>
  <si>
    <t>10th August,2017</t>
  </si>
  <si>
    <t>Maina Andrew</t>
  </si>
  <si>
    <t>21580379</t>
  </si>
  <si>
    <t>721383323</t>
  </si>
  <si>
    <t>Marumi</t>
  </si>
  <si>
    <t>KE-NYE-1708-23209</t>
  </si>
  <si>
    <t>Wambaki Frashia Wairimu</t>
  </si>
  <si>
    <t>1076231</t>
  </si>
  <si>
    <t>729167212</t>
  </si>
  <si>
    <t>Kihugiru</t>
  </si>
  <si>
    <t>KE-KIR-1706-23212</t>
  </si>
  <si>
    <t>Kariri Edward Mwangi</t>
  </si>
  <si>
    <t>10864787</t>
  </si>
  <si>
    <t>72157635</t>
  </si>
  <si>
    <t>Baragwa</t>
  </si>
  <si>
    <t>Kiandai</t>
  </si>
  <si>
    <t>KE-KIA-1712-23205</t>
  </si>
  <si>
    <t>Mwaura Hellen</t>
  </si>
  <si>
    <t>985567</t>
  </si>
  <si>
    <t>722657199</t>
  </si>
  <si>
    <t>KE-KIA-1708-23202</t>
  </si>
  <si>
    <t>Njuguna Charles Kirumba</t>
  </si>
  <si>
    <t>11880411</t>
  </si>
  <si>
    <t>720321718</t>
  </si>
  <si>
    <t>Kaspat</t>
  </si>
  <si>
    <t>Kirihinya</t>
  </si>
  <si>
    <t>KE-KIA-1710-23208</t>
  </si>
  <si>
    <t>Kibe John</t>
  </si>
  <si>
    <t>21904847</t>
  </si>
  <si>
    <t>723788871</t>
  </si>
  <si>
    <t>KE-KIA-1711-23214</t>
  </si>
  <si>
    <t>Mwangi Hannah</t>
  </si>
  <si>
    <t>725313002</t>
  </si>
  <si>
    <t>Kamiritia</t>
  </si>
  <si>
    <t>KE-KIA-1704-23173</t>
  </si>
  <si>
    <t>18th February,2017</t>
  </si>
  <si>
    <t>9th April,2017</t>
  </si>
  <si>
    <t>Mathenge Ephraim</t>
  </si>
  <si>
    <t>22843071</t>
  </si>
  <si>
    <t>722784259</t>
  </si>
  <si>
    <t>KE-MUR-1705-23172</t>
  </si>
  <si>
    <t>Kamau Michael</t>
  </si>
  <si>
    <t>22202752</t>
  </si>
  <si>
    <t>722298492</t>
  </si>
  <si>
    <t>KE-KIA-1712-23204</t>
  </si>
  <si>
    <t>4817826</t>
  </si>
  <si>
    <t>722835587</t>
  </si>
  <si>
    <t>KE-KIA-1611-23203</t>
  </si>
  <si>
    <t>Rimi Patrick</t>
  </si>
  <si>
    <t>12527597</t>
  </si>
  <si>
    <t>720279146</t>
  </si>
  <si>
    <t>KE-KIA-2001-26589</t>
  </si>
  <si>
    <t>16th January,2020</t>
  </si>
  <si>
    <t>Gitau John Ngigi</t>
  </si>
  <si>
    <t>0711476654</t>
  </si>
  <si>
    <t>719540326</t>
  </si>
  <si>
    <t>Maigotha</t>
  </si>
  <si>
    <t>KE-KIA-1610-23193</t>
  </si>
  <si>
    <t>Waweru John Mburu</t>
  </si>
  <si>
    <t>21339863</t>
  </si>
  <si>
    <t>720892281</t>
  </si>
  <si>
    <t>KE-KIA-1712-23182</t>
  </si>
  <si>
    <t>Ndotono John Mwangi</t>
  </si>
  <si>
    <t>5704808</t>
  </si>
  <si>
    <t>254724958383</t>
  </si>
  <si>
    <t>Gaturiamaru</t>
  </si>
  <si>
    <t>KE-UAS-1705-23174</t>
  </si>
  <si>
    <t>Kipchircchir David</t>
  </si>
  <si>
    <t>20403020</t>
  </si>
  <si>
    <t>726135402</t>
  </si>
  <si>
    <t>KE-ELG-1706-23197</t>
  </si>
  <si>
    <t>Kiptoo William</t>
  </si>
  <si>
    <t>13069860</t>
  </si>
  <si>
    <t>722347880</t>
  </si>
  <si>
    <t>Bugar</t>
  </si>
  <si>
    <t>KE-KIA-1610-23189</t>
  </si>
  <si>
    <t>Njeri Paul Thiogo</t>
  </si>
  <si>
    <t>22295232</t>
  </si>
  <si>
    <t>723869472</t>
  </si>
  <si>
    <t>Gichagi</t>
  </si>
  <si>
    <t>KE-KIA-1701-23187</t>
  </si>
  <si>
    <t>Njuguna Patrick</t>
  </si>
  <si>
    <t>3048413</t>
  </si>
  <si>
    <t>723482814</t>
  </si>
  <si>
    <t>Kairii</t>
  </si>
  <si>
    <t>KE-KIA-1710-23185</t>
  </si>
  <si>
    <t>Muya Mary</t>
  </si>
  <si>
    <t>4438286</t>
  </si>
  <si>
    <t>703346427</t>
  </si>
  <si>
    <t>KE-KIA-1612-23192</t>
  </si>
  <si>
    <t>30th October,2015</t>
  </si>
  <si>
    <t>Njeri Monicah</t>
  </si>
  <si>
    <t>10975338</t>
  </si>
  <si>
    <t>726703311</t>
  </si>
  <si>
    <t>Kwandoga</t>
  </si>
  <si>
    <t>KE-KIA-1709-23186</t>
  </si>
  <si>
    <t>Muhia Stephen Mwangi</t>
  </si>
  <si>
    <t>1837608</t>
  </si>
  <si>
    <t>721409255</t>
  </si>
  <si>
    <t>Mbariyaigi</t>
  </si>
  <si>
    <t>KE-KIA-1709-23165</t>
  </si>
  <si>
    <t>Muroki Jane</t>
  </si>
  <si>
    <t>7485681</t>
  </si>
  <si>
    <t>723329828</t>
  </si>
  <si>
    <t>KE-KIA-1611-23188</t>
  </si>
  <si>
    <t>Karuri Mary Wanjira</t>
  </si>
  <si>
    <t>2547385860</t>
  </si>
  <si>
    <t>725450092</t>
  </si>
  <si>
    <t>KE-KIA-1703-23181</t>
  </si>
  <si>
    <t>Wanyanga Wallace</t>
  </si>
  <si>
    <t>25504543</t>
  </si>
  <si>
    <t>720432328</t>
  </si>
  <si>
    <t>Nyanga</t>
  </si>
  <si>
    <t>KE-KIA-1705-23184</t>
  </si>
  <si>
    <t>5th May,2016</t>
  </si>
  <si>
    <t>Ng'Ang'A Michael</t>
  </si>
  <si>
    <t>11408987</t>
  </si>
  <si>
    <t>710556420</t>
  </si>
  <si>
    <t>KE-KIA-1712-23190</t>
  </si>
  <si>
    <t>Maina Paul</t>
  </si>
  <si>
    <t>22401183</t>
  </si>
  <si>
    <t>724719418</t>
  </si>
  <si>
    <t>Ebeneza</t>
  </si>
  <si>
    <t>KE-KIA-1612-23158</t>
  </si>
  <si>
    <t>Ndungu Hannah</t>
  </si>
  <si>
    <t>12523882</t>
  </si>
  <si>
    <t>726927397</t>
  </si>
  <si>
    <t>Muguti</t>
  </si>
  <si>
    <t>KE-NYA-1704-20176</t>
  </si>
  <si>
    <t>Nunga Editor Nunga</t>
  </si>
  <si>
    <t>25005575</t>
  </si>
  <si>
    <t>723999734</t>
  </si>
  <si>
    <t>Baari</t>
  </si>
  <si>
    <t>KE-KIA-1707-23169</t>
  </si>
  <si>
    <t>Karimeri John Njoroge</t>
  </si>
  <si>
    <t>4310082</t>
  </si>
  <si>
    <t>720950314</t>
  </si>
  <si>
    <t>KE-KIA-1703-23168</t>
  </si>
  <si>
    <t>23rd March,2017</t>
  </si>
  <si>
    <t>Thuku Hannah Nduta</t>
  </si>
  <si>
    <t>13215486</t>
  </si>
  <si>
    <t>724202569</t>
  </si>
  <si>
    <t>KE-KIA-1710-23157</t>
  </si>
  <si>
    <t>Kagethe John Karanja</t>
  </si>
  <si>
    <t>8574182</t>
  </si>
  <si>
    <t>724570705</t>
  </si>
  <si>
    <t>Kifucho</t>
  </si>
  <si>
    <t>KE-KIA-1901-024627</t>
  </si>
  <si>
    <t>Gichiri Patrick Ndungu</t>
  </si>
  <si>
    <t>10998815</t>
  </si>
  <si>
    <t>723525174</t>
  </si>
  <si>
    <t>719218514</t>
  </si>
  <si>
    <t>KE-MUR-1901-024626</t>
  </si>
  <si>
    <t>Mwangi David Kibe</t>
  </si>
  <si>
    <t>24626</t>
  </si>
  <si>
    <t>72245246</t>
  </si>
  <si>
    <t>722452476</t>
  </si>
  <si>
    <t>721291280</t>
  </si>
  <si>
    <t>Ithiranja</t>
  </si>
  <si>
    <t>KE-NAK-2003-28381</t>
  </si>
  <si>
    <t>Samuel Muiruri</t>
  </si>
  <si>
    <t>34097247</t>
  </si>
  <si>
    <t>254717636050</t>
  </si>
  <si>
    <t>KE-MER-2002-26588</t>
  </si>
  <si>
    <t>6th February,2020</t>
  </si>
  <si>
    <t>Kigunda Charity</t>
  </si>
  <si>
    <t>9432480</t>
  </si>
  <si>
    <t>254712756200</t>
  </si>
  <si>
    <t>Gusia</t>
  </si>
  <si>
    <t>KE-NAK-1604-16594</t>
  </si>
  <si>
    <t>Jacob Cheboi</t>
  </si>
  <si>
    <t>11847674</t>
  </si>
  <si>
    <t>720982880</t>
  </si>
  <si>
    <t>KE-THA-1603-16745</t>
  </si>
  <si>
    <t>Rose Gakii Michewi</t>
  </si>
  <si>
    <t>4482968</t>
  </si>
  <si>
    <t>720774376</t>
  </si>
  <si>
    <t>Kiereni</t>
  </si>
  <si>
    <t>KE-LAI-1609-16935</t>
  </si>
  <si>
    <t>Pauline Muriithi</t>
  </si>
  <si>
    <t>13321306</t>
  </si>
  <si>
    <t>716423519</t>
  </si>
  <si>
    <t>KE-KAK-1604-16032</t>
  </si>
  <si>
    <t>Richard Angimba Matsalia</t>
  </si>
  <si>
    <t>673501</t>
  </si>
  <si>
    <t>722880696</t>
  </si>
  <si>
    <t>Vinyenya</t>
  </si>
  <si>
    <t>KE-EMB-1604-16036</t>
  </si>
  <si>
    <t>Nyaga Nderi</t>
  </si>
  <si>
    <t>6123445</t>
  </si>
  <si>
    <t>718328390</t>
  </si>
  <si>
    <t>KE-THA-1604-16042</t>
  </si>
  <si>
    <t>Augustino Gitonga</t>
  </si>
  <si>
    <t>5087225</t>
  </si>
  <si>
    <t>726225915</t>
  </si>
  <si>
    <t>Makeuni</t>
  </si>
  <si>
    <t>KE-NYE-1607-17070</t>
  </si>
  <si>
    <t>Elizabeth Wangu Njunguna</t>
  </si>
  <si>
    <t>3184996</t>
  </si>
  <si>
    <t>727589284</t>
  </si>
  <si>
    <t>Teru</t>
  </si>
  <si>
    <t>Chero</t>
  </si>
  <si>
    <t>KE-KIA-1605-16044</t>
  </si>
  <si>
    <t>Andrew M Kuria</t>
  </si>
  <si>
    <t>5151882</t>
  </si>
  <si>
    <t>711220968</t>
  </si>
  <si>
    <t>KE-THA-1604-16045</t>
  </si>
  <si>
    <t>Mathius B Mbabu</t>
  </si>
  <si>
    <t>347563</t>
  </si>
  <si>
    <t>721974823</t>
  </si>
  <si>
    <t>Muwe</t>
  </si>
  <si>
    <t>Kamweru</t>
  </si>
  <si>
    <t>KE-KIA-1604-16261</t>
  </si>
  <si>
    <t>Kiarii Ngugi</t>
  </si>
  <si>
    <t>5209581</t>
  </si>
  <si>
    <t>736945759</t>
  </si>
  <si>
    <t>KE-KIA-1606-16267</t>
  </si>
  <si>
    <t>Mungai Muhia</t>
  </si>
  <si>
    <t>13398077</t>
  </si>
  <si>
    <t>722255537</t>
  </si>
  <si>
    <t>Kagoya</t>
  </si>
  <si>
    <t>KE-BUS-1606-16271</t>
  </si>
  <si>
    <t>Alex Emukene</t>
  </si>
  <si>
    <t>1823743</t>
  </si>
  <si>
    <t>712241424</t>
  </si>
  <si>
    <t>Ang'urai North</t>
  </si>
  <si>
    <t>Moding</t>
  </si>
  <si>
    <t>KE-THA-1606-16278</t>
  </si>
  <si>
    <t>Willys Mutembei</t>
  </si>
  <si>
    <t>1014936</t>
  </si>
  <si>
    <t>726138003</t>
  </si>
  <si>
    <t>KE-KIA-1602-16294</t>
  </si>
  <si>
    <t>George Nganga Njoroge</t>
  </si>
  <si>
    <t>12944266</t>
  </si>
  <si>
    <t>712159702</t>
  </si>
  <si>
    <t>KE-KIA-1606-16295</t>
  </si>
  <si>
    <t>Sophia Ndinda Kariuki</t>
  </si>
  <si>
    <t>895091</t>
  </si>
  <si>
    <t>723945858</t>
  </si>
  <si>
    <t>KE-MER-1605-16391</t>
  </si>
  <si>
    <t>Caroline Kiende Ringera</t>
  </si>
  <si>
    <t>2207416</t>
  </si>
  <si>
    <t>720336038</t>
  </si>
  <si>
    <t>KE-KIR-1607-16396</t>
  </si>
  <si>
    <t>John Muthike</t>
  </si>
  <si>
    <t>6071746</t>
  </si>
  <si>
    <t>770923920</t>
  </si>
  <si>
    <t>Njakini</t>
  </si>
  <si>
    <t>Mariki</t>
  </si>
  <si>
    <t>KE-NYA-1611-16480</t>
  </si>
  <si>
    <t>Francis Mburu Kabaria</t>
  </si>
  <si>
    <t>21889363</t>
  </si>
  <si>
    <t>722464260</t>
  </si>
  <si>
    <t>KE-NAK-1607-16489</t>
  </si>
  <si>
    <t>5th June,2016</t>
  </si>
  <si>
    <t>Margaret Wanjiku Gaitho</t>
  </si>
  <si>
    <t>8636719</t>
  </si>
  <si>
    <t>724740328</t>
  </si>
  <si>
    <t>KE-THA-1701-21135</t>
  </si>
  <si>
    <t>Mugambi Mike Mugambi</t>
  </si>
  <si>
    <t>11257641</t>
  </si>
  <si>
    <t>726375786</t>
  </si>
  <si>
    <t>KE-THA-1612-21130</t>
  </si>
  <si>
    <t>Ndiga Eustac Cheni</t>
  </si>
  <si>
    <t>3215455</t>
  </si>
  <si>
    <t>711538683</t>
  </si>
  <si>
    <t>Murigi West</t>
  </si>
  <si>
    <t>KE-NYE-1703-21132</t>
  </si>
  <si>
    <t>Waithaka Ephuntus Mugambi</t>
  </si>
  <si>
    <t>1079890</t>
  </si>
  <si>
    <t>724143937</t>
  </si>
  <si>
    <t>Gatugi</t>
  </si>
  <si>
    <t>KE-NYE-1701-21085</t>
  </si>
  <si>
    <t>Karuiru Charles Kariithi</t>
  </si>
  <si>
    <t>4091582</t>
  </si>
  <si>
    <t>727359179</t>
  </si>
  <si>
    <t>KE-MUR-1705-21076</t>
  </si>
  <si>
    <t>Mwangi Benard Kamore</t>
  </si>
  <si>
    <t>4507754</t>
  </si>
  <si>
    <t>728027851</t>
  </si>
  <si>
    <t>Kiuu</t>
  </si>
  <si>
    <t>KE-KIR-1708-21090</t>
  </si>
  <si>
    <t>Gititu Virginia Wangui</t>
  </si>
  <si>
    <t>22436386</t>
  </si>
  <si>
    <t>764651538</t>
  </si>
  <si>
    <t>716877383</t>
  </si>
  <si>
    <t>KE-NAK-1712-21594</t>
  </si>
  <si>
    <t>Lesonet John</t>
  </si>
  <si>
    <t>727537290</t>
  </si>
  <si>
    <t>Mainga</t>
  </si>
  <si>
    <t>KE-NAK-1802-21605</t>
  </si>
  <si>
    <t>Thuku Ruth Wambui</t>
  </si>
  <si>
    <t>27324518</t>
  </si>
  <si>
    <t>726809853</t>
  </si>
  <si>
    <t>KE-KIR-1801-21123</t>
  </si>
  <si>
    <t>Njeru Stephen Muchira</t>
  </si>
  <si>
    <t>11381324</t>
  </si>
  <si>
    <t>724583327</t>
  </si>
  <si>
    <t>708810931</t>
  </si>
  <si>
    <t>KE-NAK-1801-27881</t>
  </si>
  <si>
    <t>Catherine U Amdany</t>
  </si>
  <si>
    <t>22672007</t>
  </si>
  <si>
    <t>720964876</t>
  </si>
  <si>
    <t>725496082</t>
  </si>
  <si>
    <t>KE-KIR-1712-18592</t>
  </si>
  <si>
    <t>Mwaura Michael</t>
  </si>
  <si>
    <t>720938222</t>
  </si>
  <si>
    <t>Mukimaini</t>
  </si>
  <si>
    <t>KE-MUR-1709-18803</t>
  </si>
  <si>
    <t>Maina Henry Muhuri</t>
  </si>
  <si>
    <t>4842324</t>
  </si>
  <si>
    <t>721535202</t>
  </si>
  <si>
    <t>KE-EMB-1709-21122</t>
  </si>
  <si>
    <t>Kiarago Herbert Ndwiga</t>
  </si>
  <si>
    <t>441092</t>
  </si>
  <si>
    <t>71409615</t>
  </si>
  <si>
    <t>KE-NYE-1709-21119</t>
  </si>
  <si>
    <t>Maina Lucy Wangui</t>
  </si>
  <si>
    <t>13885033</t>
  </si>
  <si>
    <t>723537699</t>
  </si>
  <si>
    <t>724614693</t>
  </si>
  <si>
    <t>Mohito</t>
  </si>
  <si>
    <t>Kiroro</t>
  </si>
  <si>
    <t>KE-LAI-1612-13895</t>
  </si>
  <si>
    <t>Agnes Wamuyu</t>
  </si>
  <si>
    <t>13132118</t>
  </si>
  <si>
    <t>725583534</t>
  </si>
  <si>
    <t>KE-NYE-1703-17601</t>
  </si>
  <si>
    <t>Felix Karanja Karuthi</t>
  </si>
  <si>
    <t>1943219</t>
  </si>
  <si>
    <t>721299326</t>
  </si>
  <si>
    <t>KE-MER-1701-17608</t>
  </si>
  <si>
    <t>Gichuru Beatrice Iguki</t>
  </si>
  <si>
    <t>14413322</t>
  </si>
  <si>
    <t>723845956</t>
  </si>
  <si>
    <t>KE-NYE-1512-17578</t>
  </si>
  <si>
    <t>Charles Githaiga</t>
  </si>
  <si>
    <t>21246541</t>
  </si>
  <si>
    <t>+254722997776</t>
  </si>
  <si>
    <t>KE-VIH-1810-23640</t>
  </si>
  <si>
    <t>31st October,2018</t>
  </si>
  <si>
    <t>Asiligwa Emmy Asiligwa</t>
  </si>
  <si>
    <t>726377526</t>
  </si>
  <si>
    <t>722623122</t>
  </si>
  <si>
    <t>Mdete</t>
  </si>
  <si>
    <t>Vokoli</t>
  </si>
  <si>
    <t>KE-KIA-1904-24783</t>
  </si>
  <si>
    <t>Koimburi Joseph</t>
  </si>
  <si>
    <t>714828</t>
  </si>
  <si>
    <t>0712965881</t>
  </si>
  <si>
    <t>Githarane</t>
  </si>
  <si>
    <t>KE-EMB-1904-25552</t>
  </si>
  <si>
    <t>Ndwiga Joseph Mbogo</t>
  </si>
  <si>
    <t>0713088564</t>
  </si>
  <si>
    <t>787445329</t>
  </si>
  <si>
    <t>Kiangucu</t>
  </si>
  <si>
    <t>KE-KIA-1904-24725</t>
  </si>
  <si>
    <t>Richu Mwangi David Joseph</t>
  </si>
  <si>
    <t>22246110</t>
  </si>
  <si>
    <t>0723467169</t>
  </si>
  <si>
    <t>Thweri</t>
  </si>
  <si>
    <t>KE-MUR-1908-26440</t>
  </si>
  <si>
    <t>Ethan Washington Maina</t>
  </si>
  <si>
    <t>0722966309</t>
  </si>
  <si>
    <t>720494757</t>
  </si>
  <si>
    <t>KE-UAS-1912-26081</t>
  </si>
  <si>
    <t>Ronoh Lilian J</t>
  </si>
  <si>
    <t>13069869</t>
  </si>
  <si>
    <t>254727109209</t>
  </si>
  <si>
    <t>KE-KAJ-1610-16673</t>
  </si>
  <si>
    <t>7th September,2016</t>
  </si>
  <si>
    <t>Nyareki James</t>
  </si>
  <si>
    <t>720330003</t>
  </si>
  <si>
    <t>Green Wood Estate</t>
  </si>
  <si>
    <t>KE-EMB-1707-21089</t>
  </si>
  <si>
    <t>N Jane Muthanje</t>
  </si>
  <si>
    <t>1092664</t>
  </si>
  <si>
    <t>720231898</t>
  </si>
  <si>
    <t>Kevote</t>
  </si>
  <si>
    <t>KE-EMB-1709-21105</t>
  </si>
  <si>
    <t>Njeru Plisila Gatumwa</t>
  </si>
  <si>
    <t>8067111</t>
  </si>
  <si>
    <t>733854323</t>
  </si>
  <si>
    <t>Damunge</t>
  </si>
  <si>
    <t>KE-KIR-1710-21124</t>
  </si>
  <si>
    <t>Minano Susan Wambura</t>
  </si>
  <si>
    <t>232328</t>
  </si>
  <si>
    <t>721212802</t>
  </si>
  <si>
    <t>Maarikiini</t>
  </si>
  <si>
    <t>KE-KIA-1710-21117</t>
  </si>
  <si>
    <t>Njogu Peter Kimani</t>
  </si>
  <si>
    <t>21332387</t>
  </si>
  <si>
    <t>721628211</t>
  </si>
  <si>
    <t>KE-BAR-1711-27739</t>
  </si>
  <si>
    <t>Kotut Grace</t>
  </si>
  <si>
    <t>484415</t>
  </si>
  <si>
    <t>702126751</t>
  </si>
  <si>
    <t>KE-NYE-1709-21120</t>
  </si>
  <si>
    <t>Gatonga Jackson Francis</t>
  </si>
  <si>
    <t>4643358</t>
  </si>
  <si>
    <t>722620350</t>
  </si>
  <si>
    <t>Igana</t>
  </si>
  <si>
    <t>KE-BAR-1710-21606</t>
  </si>
  <si>
    <t>Sabu Salangat Florence</t>
  </si>
  <si>
    <t>100307</t>
  </si>
  <si>
    <t>712134717</t>
  </si>
  <si>
    <t>727608757</t>
  </si>
  <si>
    <t>Lelkel</t>
  </si>
  <si>
    <t>Legkel</t>
  </si>
  <si>
    <t>KE-NAK-1801-21607</t>
  </si>
  <si>
    <t>Bett Chepkemoi Janet</t>
  </si>
  <si>
    <t>2756114</t>
  </si>
  <si>
    <t>711886741</t>
  </si>
  <si>
    <t>721209710</t>
  </si>
  <si>
    <t>Olunguruoni</t>
  </si>
  <si>
    <t>Kitagich</t>
  </si>
  <si>
    <t>KE-BAR-1803-21608</t>
  </si>
  <si>
    <t>Tanui Nancy J</t>
  </si>
  <si>
    <t>20844798</t>
  </si>
  <si>
    <t>21930985</t>
  </si>
  <si>
    <t>721930985</t>
  </si>
  <si>
    <t>722342018</t>
  </si>
  <si>
    <t>KE-KIR-1810-23625</t>
  </si>
  <si>
    <t>Kinyua Susan Kinyua</t>
  </si>
  <si>
    <t>721922206</t>
  </si>
  <si>
    <t>721898510</t>
  </si>
  <si>
    <t>Gathambi</t>
  </si>
  <si>
    <t>KE-KIA-1808-18812</t>
  </si>
  <si>
    <t>Kagai Moses Chege</t>
  </si>
  <si>
    <t>4309662</t>
  </si>
  <si>
    <t>717268039</t>
  </si>
  <si>
    <t>Chiboni</t>
  </si>
  <si>
    <t>KE-NAK-1808-21620</t>
  </si>
  <si>
    <t>Pricilar Mwangi W</t>
  </si>
  <si>
    <t>8290243</t>
  </si>
  <si>
    <t>722045631</t>
  </si>
  <si>
    <t>722645631</t>
  </si>
  <si>
    <t>722896664</t>
  </si>
  <si>
    <t>KE-BAR-1809-21621</t>
  </si>
  <si>
    <t>Limo Henry K</t>
  </si>
  <si>
    <t>4546140</t>
  </si>
  <si>
    <t>727692631</t>
  </si>
  <si>
    <t>726621295</t>
  </si>
  <si>
    <t>Kamelilo</t>
  </si>
  <si>
    <t>KE-KIA-1901-26896</t>
  </si>
  <si>
    <t>Wangari Pliscilla Wangari</t>
  </si>
  <si>
    <t>357057</t>
  </si>
  <si>
    <t>718629624</t>
  </si>
  <si>
    <t>Kiawandumbo</t>
  </si>
  <si>
    <t>KE-EMB-1901-26899</t>
  </si>
  <si>
    <t>Charles Gichohi Maina</t>
  </si>
  <si>
    <t>25901048</t>
  </si>
  <si>
    <t>0720001167</t>
  </si>
  <si>
    <t>721357066</t>
  </si>
  <si>
    <t>KE-EMB-1902-25549</t>
  </si>
  <si>
    <t>Ireri Stanley Adriano</t>
  </si>
  <si>
    <t>7644153</t>
  </si>
  <si>
    <t>254722336341</t>
  </si>
  <si>
    <t>KE-KIR-1901-25447</t>
  </si>
  <si>
    <t>Edward Njiraini Mugo</t>
  </si>
  <si>
    <t>722680902</t>
  </si>
  <si>
    <t>723884542</t>
  </si>
  <si>
    <t>KE-TRA-1812-24899</t>
  </si>
  <si>
    <t>Koech Joseph</t>
  </si>
  <si>
    <t>5674735</t>
  </si>
  <si>
    <t>716146504</t>
  </si>
  <si>
    <t>724815500</t>
  </si>
  <si>
    <t>KE-EMB-1901-25548</t>
  </si>
  <si>
    <t>Patrick Mbogo</t>
  </si>
  <si>
    <t>0725376835</t>
  </si>
  <si>
    <t>KE-UAS-2007-29304</t>
  </si>
  <si>
    <t>Kipkemei Anthony</t>
  </si>
  <si>
    <t>25323161</t>
  </si>
  <si>
    <t>254724262573</t>
  </si>
  <si>
    <t>Arangai</t>
  </si>
  <si>
    <t>KE-BAR-2110-27715</t>
  </si>
  <si>
    <t>11th October,2021</t>
  </si>
  <si>
    <t>Kosgei Pamela</t>
  </si>
  <si>
    <t>9779287</t>
  </si>
  <si>
    <t>254722298425</t>
  </si>
  <si>
    <t>poror/Arama</t>
  </si>
  <si>
    <t>Poror</t>
  </si>
  <si>
    <t>KE-NYE-2101-27992</t>
  </si>
  <si>
    <t>Githaiga Lucy Wangare</t>
  </si>
  <si>
    <t>724274071</t>
  </si>
  <si>
    <t>254724274071</t>
  </si>
  <si>
    <t>254724274074</t>
  </si>
  <si>
    <t>KE-BAR-2101-0</t>
  </si>
  <si>
    <t>21st January,2021</t>
  </si>
  <si>
    <t>Sokomo Josphine</t>
  </si>
  <si>
    <t>722571937</t>
  </si>
  <si>
    <t>254722571937</t>
  </si>
  <si>
    <t>Benonin</t>
  </si>
  <si>
    <t>Kaplelechwo</t>
  </si>
  <si>
    <t>KE-BAR-2103-29308</t>
  </si>
  <si>
    <t>11th March,2021</t>
  </si>
  <si>
    <t>Chepkwony John</t>
  </si>
  <si>
    <t>4545318</t>
  </si>
  <si>
    <t>254722857941</t>
  </si>
  <si>
    <t>Kabonde</t>
  </si>
  <si>
    <t>KE-BAR-2108-27711</t>
  </si>
  <si>
    <t>Biwott Joseph L</t>
  </si>
  <si>
    <t>721359087</t>
  </si>
  <si>
    <t>254721359087</t>
  </si>
  <si>
    <t>Kapchesir</t>
  </si>
  <si>
    <t>KE-BAR-2108-27713</t>
  </si>
  <si>
    <t>Komen Judy</t>
  </si>
  <si>
    <t>711511072</t>
  </si>
  <si>
    <t>254711511072</t>
  </si>
  <si>
    <t>Mumol</t>
  </si>
  <si>
    <t>KE-KIA-1603-16002</t>
  </si>
  <si>
    <t>Josephine Wangare Kimwana</t>
  </si>
  <si>
    <t>723940134</t>
  </si>
  <si>
    <t>KE-NYA-1604-16016</t>
  </si>
  <si>
    <t>20th February,2016</t>
  </si>
  <si>
    <t>Jane Wanjiru Ririani</t>
  </si>
  <si>
    <t>4863661</t>
  </si>
  <si>
    <t>712722604</t>
  </si>
  <si>
    <t>KE-BOM-1902-25473</t>
  </si>
  <si>
    <t>Joseph Marisa</t>
  </si>
  <si>
    <t>1795916</t>
  </si>
  <si>
    <t>254725819102</t>
  </si>
  <si>
    <t>Chebirbelek</t>
  </si>
  <si>
    <t>Siroin</t>
  </si>
  <si>
    <t>KE-BOM-1902-25362</t>
  </si>
  <si>
    <t>8008010</t>
  </si>
  <si>
    <t>254720282997</t>
  </si>
  <si>
    <t>KE-KIA-1905-27631</t>
  </si>
  <si>
    <t>Mwago Arthur Kimani</t>
  </si>
  <si>
    <t>7216478</t>
  </si>
  <si>
    <t>254729258388</t>
  </si>
  <si>
    <t>KE-KAJ-1911-28598</t>
  </si>
  <si>
    <t>21st October,2019</t>
  </si>
  <si>
    <t>Kariuki Ndirangu</t>
  </si>
  <si>
    <t>722711707</t>
  </si>
  <si>
    <t>254722711707</t>
  </si>
  <si>
    <t>Kareru</t>
  </si>
  <si>
    <t>KE-KIA-1911-28301</t>
  </si>
  <si>
    <t>Wambugu Lydia Njeri</t>
  </si>
  <si>
    <t>20671273</t>
  </si>
  <si>
    <t>254723854625</t>
  </si>
  <si>
    <t>Guthinjiru</t>
  </si>
  <si>
    <t>KE-KAJ-1810-27794</t>
  </si>
  <si>
    <t>Kiarie Joseph</t>
  </si>
  <si>
    <t>724531134</t>
  </si>
  <si>
    <t>KE-EMB-1901-26861</t>
  </si>
  <si>
    <t>Rita Njagi Wambeti</t>
  </si>
  <si>
    <t>0715837043</t>
  </si>
  <si>
    <t>714309649</t>
  </si>
  <si>
    <t>Runyejes East</t>
  </si>
  <si>
    <t>Gachiai</t>
  </si>
  <si>
    <t>KE-KIA-2008-28578</t>
  </si>
  <si>
    <t>Waithera Lucy</t>
  </si>
  <si>
    <t>11644960</t>
  </si>
  <si>
    <t>714949540</t>
  </si>
  <si>
    <t>254714949540</t>
  </si>
  <si>
    <t>254783811321</t>
  </si>
  <si>
    <t>Power</t>
  </si>
  <si>
    <t>KE-KIR-2004-26770</t>
  </si>
  <si>
    <t>Theuri Milkah</t>
  </si>
  <si>
    <t>254721567046</t>
  </si>
  <si>
    <t>Kiangwashe</t>
  </si>
  <si>
    <t>KE-KIA-2001-28310</t>
  </si>
  <si>
    <t>Mburu Elizabeth Beth</t>
  </si>
  <si>
    <t>254714961158</t>
  </si>
  <si>
    <t>254723602776</t>
  </si>
  <si>
    <t>KE-MUR-2101-26792</t>
  </si>
  <si>
    <t>Mbaya Faith Ntinyari</t>
  </si>
  <si>
    <t>723781067</t>
  </si>
  <si>
    <t>254723781067</t>
  </si>
  <si>
    <t>Mwahuro</t>
  </si>
  <si>
    <t xml:space="preserve">Blue Frame </t>
  </si>
  <si>
    <t>KE-NYE-2102-27999</t>
  </si>
  <si>
    <t>Ngunjiri Amos Itune</t>
  </si>
  <si>
    <t>13726618</t>
  </si>
  <si>
    <t>+254721518963</t>
  </si>
  <si>
    <t>254703141275</t>
  </si>
  <si>
    <t>Mbari ya karoe</t>
  </si>
  <si>
    <t>KE-NAK-1805-23227</t>
  </si>
  <si>
    <t>Muthoni Gitonga Ann</t>
  </si>
  <si>
    <t>25010546</t>
  </si>
  <si>
    <t>254722456370</t>
  </si>
  <si>
    <t>722456370</t>
  </si>
  <si>
    <t>738689789</t>
  </si>
  <si>
    <t>KE-KIA-1901-25906</t>
  </si>
  <si>
    <t>Figl Rachael Mumbi</t>
  </si>
  <si>
    <t>9925271</t>
  </si>
  <si>
    <t>0724591643</t>
  </si>
  <si>
    <t>729367274</t>
  </si>
  <si>
    <t>KE-NAK-1712-27882</t>
  </si>
  <si>
    <t>Kimtai Rachael J</t>
  </si>
  <si>
    <t>910055</t>
  </si>
  <si>
    <t>254722786334</t>
  </si>
  <si>
    <t>722786334</t>
  </si>
  <si>
    <t>KE-BAR-1807-0</t>
  </si>
  <si>
    <t>Lydia Tuigong Tuigong</t>
  </si>
  <si>
    <t>6541538</t>
  </si>
  <si>
    <t>23897444</t>
  </si>
  <si>
    <t>723897444</t>
  </si>
  <si>
    <t>KE-NYE-1810-18820</t>
  </si>
  <si>
    <t>Gaiko John</t>
  </si>
  <si>
    <t>35562332</t>
  </si>
  <si>
    <t>739020480</t>
  </si>
  <si>
    <t>KE-KIA-1902-28712</t>
  </si>
  <si>
    <t>Ndungu Ruth Wambui</t>
  </si>
  <si>
    <t>724714010</t>
  </si>
  <si>
    <t>722714428</t>
  </si>
  <si>
    <t>Thangari</t>
  </si>
  <si>
    <t>KE-NAK-1903-25463</t>
  </si>
  <si>
    <t>Ngotie Eric K</t>
  </si>
  <si>
    <t>2380153</t>
  </si>
  <si>
    <t>254721717873</t>
  </si>
  <si>
    <t>Lengenet</t>
  </si>
  <si>
    <t>KE-MUR-1903-26892</t>
  </si>
  <si>
    <t>Edgar M Kariuki</t>
  </si>
  <si>
    <t>254724583759</t>
  </si>
  <si>
    <t>KE-NYE-1902-24771</t>
  </si>
  <si>
    <t>Kahuthu Richard Mwangi</t>
  </si>
  <si>
    <t>6549872</t>
  </si>
  <si>
    <t>254712292209</t>
  </si>
  <si>
    <t>KE-MUR-1906-25535</t>
  </si>
  <si>
    <t>Mbugua Olipah Mbugua</t>
  </si>
  <si>
    <t>254724601341</t>
  </si>
  <si>
    <t>Gichagini</t>
  </si>
  <si>
    <t>KE-EMB-1906-25550</t>
  </si>
  <si>
    <t>Charles Mwangi Mucangi</t>
  </si>
  <si>
    <t>254721327879</t>
  </si>
  <si>
    <t>Kambo</t>
  </si>
  <si>
    <t>KE-EMB-1907-26423</t>
  </si>
  <si>
    <t>Mbogo Banis Wanjiru</t>
  </si>
  <si>
    <t>254724631507</t>
  </si>
  <si>
    <t>KE-KIA-1906-24754</t>
  </si>
  <si>
    <t>Kiwara Phillip</t>
  </si>
  <si>
    <t>9236256</t>
  </si>
  <si>
    <t>711180438</t>
  </si>
  <si>
    <t>711342923</t>
  </si>
  <si>
    <t>Kuri</t>
  </si>
  <si>
    <t>KE-KIA-1906-24761</t>
  </si>
  <si>
    <t>Njau Hannah Nyambura</t>
  </si>
  <si>
    <t>254722807112</t>
  </si>
  <si>
    <t>KE-NYE-1906-24765</t>
  </si>
  <si>
    <t>Magondu Joseph Gaitiu</t>
  </si>
  <si>
    <t>9322583</t>
  </si>
  <si>
    <t>254721449236</t>
  </si>
  <si>
    <t>KE-NYE-1906-24767</t>
  </si>
  <si>
    <t>Wanja Victoria</t>
  </si>
  <si>
    <t>254727313893</t>
  </si>
  <si>
    <t>KE-NYE-1906-24768</t>
  </si>
  <si>
    <t>Itote Anastacia</t>
  </si>
  <si>
    <t>1083699</t>
  </si>
  <si>
    <t>0722443020</t>
  </si>
  <si>
    <t>KE-MUR-1911-26783</t>
  </si>
  <si>
    <t>Gitau Davis M</t>
  </si>
  <si>
    <t>3733371</t>
  </si>
  <si>
    <t>722881520</t>
  </si>
  <si>
    <t>Ndimu</t>
  </si>
  <si>
    <t>KE-KIA-1910-27886</t>
  </si>
  <si>
    <t>Kabi Michael Kiboo</t>
  </si>
  <si>
    <t>21422211</t>
  </si>
  <si>
    <t>254724112324</t>
  </si>
  <si>
    <t>Nembu Central</t>
  </si>
  <si>
    <t>KE-KIA-1910-26567</t>
  </si>
  <si>
    <t>Kibera Joseph Kirite</t>
  </si>
  <si>
    <t>3439651</t>
  </si>
  <si>
    <t>713639077</t>
  </si>
  <si>
    <t>KE-KIR-2006-28056</t>
  </si>
  <si>
    <t>Kamau Wangeci Esther</t>
  </si>
  <si>
    <t>254724648715</t>
  </si>
  <si>
    <t>254724648214</t>
  </si>
  <si>
    <t>KE-BAR-2007-29302</t>
  </si>
  <si>
    <t>9th June,2020</t>
  </si>
  <si>
    <t>Rop Philip</t>
  </si>
  <si>
    <t>12356785</t>
  </si>
  <si>
    <t>254721475115</t>
  </si>
  <si>
    <t>Naitili</t>
  </si>
  <si>
    <t>KE-KIR-1804-27931</t>
  </si>
  <si>
    <t>Karigu Henry Mithamo</t>
  </si>
  <si>
    <t>3386373</t>
  </si>
  <si>
    <t>722357227</t>
  </si>
  <si>
    <t>711926901</t>
  </si>
  <si>
    <t>KE-NYA-1809-21624</t>
  </si>
  <si>
    <t>Waihumbu Esther Njeri</t>
  </si>
  <si>
    <t>31281508</t>
  </si>
  <si>
    <t>726736113</t>
  </si>
  <si>
    <t>Kiraita</t>
  </si>
  <si>
    <t>KE-NYE-1808-23626</t>
  </si>
  <si>
    <t>Kingori Godfrey Gikaria</t>
  </si>
  <si>
    <t>3300435</t>
  </si>
  <si>
    <t>713634185</t>
  </si>
  <si>
    <t>720966171</t>
  </si>
  <si>
    <t>Mwiogo</t>
  </si>
  <si>
    <t>KE-LAI-1808-21617</t>
  </si>
  <si>
    <t>Mwangi Miriam Njeri</t>
  </si>
  <si>
    <t>24945005</t>
  </si>
  <si>
    <t>714142030</t>
  </si>
  <si>
    <t>711538604</t>
  </si>
  <si>
    <t>Thukurui 2</t>
  </si>
  <si>
    <t>KE-EMB-1808-23624</t>
  </si>
  <si>
    <t>Nyaga Thomas Njiru</t>
  </si>
  <si>
    <t>4401523</t>
  </si>
  <si>
    <t>713800149</t>
  </si>
  <si>
    <t>Kirigiri</t>
  </si>
  <si>
    <t>KE-MUR-1902-25955</t>
  </si>
  <si>
    <t>Macharia Henry Njau</t>
  </si>
  <si>
    <t>0714373057</t>
  </si>
  <si>
    <t>Nyakagumo</t>
  </si>
  <si>
    <t>KE-KIA-1906-25753</t>
  </si>
  <si>
    <t>Waihumbu Felistas Wambui</t>
  </si>
  <si>
    <t>254712720721</t>
  </si>
  <si>
    <t>KE-NYE-1906-24758</t>
  </si>
  <si>
    <t>Mumbi Emily</t>
  </si>
  <si>
    <t>10967590</t>
  </si>
  <si>
    <t>254726812606</t>
  </si>
  <si>
    <t>KE-KIA-1906-27629</t>
  </si>
  <si>
    <t>8th June,2019</t>
  </si>
  <si>
    <t>Mburu Samuel</t>
  </si>
  <si>
    <t>254720393958</t>
  </si>
  <si>
    <t>Green Rage Estate</t>
  </si>
  <si>
    <t>KE-KIR-1905-25555</t>
  </si>
  <si>
    <t>Mugo Josephine Njeri</t>
  </si>
  <si>
    <t>2896838</t>
  </si>
  <si>
    <t>254725012042</t>
  </si>
  <si>
    <t>Rwathai</t>
  </si>
  <si>
    <t>KE-EMB-1905-25557</t>
  </si>
  <si>
    <t>Catherine Munene Njeri</t>
  </si>
  <si>
    <t>3795110</t>
  </si>
  <si>
    <t>254726941005</t>
  </si>
  <si>
    <t>Beti North</t>
  </si>
  <si>
    <t>KE-NYE-1905-25570</t>
  </si>
  <si>
    <t>Muriuki Ruth Wambui</t>
  </si>
  <si>
    <t>+254715856333</t>
  </si>
  <si>
    <t>KE-BAR-1906-26089</t>
  </si>
  <si>
    <t>Kerui Julia</t>
  </si>
  <si>
    <t>485165</t>
  </si>
  <si>
    <t>+254729161372</t>
  </si>
  <si>
    <t>729161372</t>
  </si>
  <si>
    <t>Tuiyobei</t>
  </si>
  <si>
    <t>KE-NYE-1905-25560</t>
  </si>
  <si>
    <t>George Gicheru Kimuri</t>
  </si>
  <si>
    <t>3213955</t>
  </si>
  <si>
    <t>+254721894739</t>
  </si>
  <si>
    <t>KE-EMB-1905-25561</t>
  </si>
  <si>
    <t>Mugo Winfrend Wachera</t>
  </si>
  <si>
    <t>9187034</t>
  </si>
  <si>
    <t>254720838654</t>
  </si>
  <si>
    <t>KE-NYE-1910-27979</t>
  </si>
  <si>
    <t>6th October,2019</t>
  </si>
  <si>
    <t>Wagichuhi Peter Wamiti</t>
  </si>
  <si>
    <t>254720214302</t>
  </si>
  <si>
    <t>721866425</t>
  </si>
  <si>
    <t>Kamatongu</t>
  </si>
  <si>
    <t>KE-KIA-1909-25961</t>
  </si>
  <si>
    <t>School Gitithia Primary</t>
  </si>
  <si>
    <t>776775548</t>
  </si>
  <si>
    <t>KE-NYE-2007-28000</t>
  </si>
  <si>
    <t>Gathecha Maina Robert</t>
  </si>
  <si>
    <t>254722297773</t>
  </si>
  <si>
    <t>Itinii</t>
  </si>
  <si>
    <t>KE-NYE-2003-27994</t>
  </si>
  <si>
    <t>Maina Mwai Peter</t>
  </si>
  <si>
    <t>722708626</t>
  </si>
  <si>
    <t>254721374395</t>
  </si>
  <si>
    <t>254711728535</t>
  </si>
  <si>
    <t>KE-BAR-2006-26083</t>
  </si>
  <si>
    <t>3rd May,2020</t>
  </si>
  <si>
    <t>Jonah Evans Gathu</t>
  </si>
  <si>
    <t>20048703</t>
  </si>
  <si>
    <t>254721334948</t>
  </si>
  <si>
    <t>Timboroa</t>
  </si>
  <si>
    <t>KE-NYE-2003-29220</t>
  </si>
  <si>
    <t>Kariuki Mwariri Francis</t>
  </si>
  <si>
    <t>11321680</t>
  </si>
  <si>
    <t>722332636</t>
  </si>
  <si>
    <t>254722332636</t>
  </si>
  <si>
    <t>254722332625</t>
  </si>
  <si>
    <t>Kagati</t>
  </si>
  <si>
    <t>KE-NYE-2003-29221</t>
  </si>
  <si>
    <t>Mbogo Ndirangu James</t>
  </si>
  <si>
    <t>1831401</t>
  </si>
  <si>
    <t>721358281</t>
  </si>
  <si>
    <t>254721358281</t>
  </si>
  <si>
    <t>254722643940</t>
  </si>
  <si>
    <t>KE-NYE-2008-27818</t>
  </si>
  <si>
    <t>Makomi Mary Muthoni</t>
  </si>
  <si>
    <t>254721422942</t>
  </si>
  <si>
    <t>254724960676</t>
  </si>
  <si>
    <t>KE-NYE-2008-27989</t>
  </si>
  <si>
    <t>Ngungi Robert Kibira</t>
  </si>
  <si>
    <t>21772059</t>
  </si>
  <si>
    <t>727795888</t>
  </si>
  <si>
    <t>254727795888</t>
  </si>
  <si>
    <t>254727925001</t>
  </si>
  <si>
    <t>KE-NYE-2008-27988</t>
  </si>
  <si>
    <t>Muchiri Charles Gikunju</t>
  </si>
  <si>
    <t>11628177</t>
  </si>
  <si>
    <t>254725136762</t>
  </si>
  <si>
    <t>254748216641</t>
  </si>
  <si>
    <t>KE-NYE-2008-27996</t>
  </si>
  <si>
    <t>Kiriga David Wachira</t>
  </si>
  <si>
    <t>46567213</t>
  </si>
  <si>
    <t>725899547</t>
  </si>
  <si>
    <t>254725899547</t>
  </si>
  <si>
    <t>254714064527</t>
  </si>
  <si>
    <t>KE-NYE-2008-27990</t>
  </si>
  <si>
    <t>Murage James Kariuki</t>
  </si>
  <si>
    <t>21848368</t>
  </si>
  <si>
    <t>254724618014</t>
  </si>
  <si>
    <t>254701491887</t>
  </si>
  <si>
    <t>KE-TRA-2108-25086</t>
  </si>
  <si>
    <t>Wasike Jackline Mukwana</t>
  </si>
  <si>
    <t>12442101</t>
  </si>
  <si>
    <t>72286879</t>
  </si>
  <si>
    <t>254722868789</t>
  </si>
  <si>
    <t>254721277219</t>
  </si>
  <si>
    <t>Minex</t>
  </si>
  <si>
    <t>KE-BAR-2108-27712</t>
  </si>
  <si>
    <t>Jebet Christine</t>
  </si>
  <si>
    <t>720927582</t>
  </si>
  <si>
    <t>254720927582</t>
  </si>
  <si>
    <t>KE-KER-2206-30753</t>
  </si>
  <si>
    <t>4th June,2022</t>
  </si>
  <si>
    <t>Kibet Joseph Boen</t>
  </si>
  <si>
    <t>21614842</t>
  </si>
  <si>
    <t>0722538797</t>
  </si>
  <si>
    <t>0722952075</t>
  </si>
  <si>
    <t>KE-MAK-2209-30859</t>
  </si>
  <si>
    <t>28th September,2022</t>
  </si>
  <si>
    <t>Muleli Erick</t>
  </si>
  <si>
    <t>0722851757</t>
  </si>
  <si>
    <t>0722962215</t>
  </si>
  <si>
    <t>KE-ELG-2211-30160</t>
  </si>
  <si>
    <t>23rd October,2022</t>
  </si>
  <si>
    <t>23rd November,2022</t>
  </si>
  <si>
    <t>Gilbert Suter K</t>
  </si>
  <si>
    <t>0723971761</t>
  </si>
  <si>
    <t>0731424816</t>
  </si>
  <si>
    <t>Kapsisi east</t>
  </si>
  <si>
    <t>KE-KER-2211-29825</t>
  </si>
  <si>
    <t>25th November,2022</t>
  </si>
  <si>
    <t>Kiprotich Rugut</t>
  </si>
  <si>
    <t>22223491</t>
  </si>
  <si>
    <t>0726560508</t>
  </si>
  <si>
    <t>KE-KER-2301-26192</t>
  </si>
  <si>
    <t>6th November,2022</t>
  </si>
  <si>
    <t>28th January,2023</t>
  </si>
  <si>
    <t>Ronoh Gideon</t>
  </si>
  <si>
    <t>24215644</t>
  </si>
  <si>
    <t>0727234859</t>
  </si>
  <si>
    <t>0700100121</t>
  </si>
  <si>
    <t>Kabianga</t>
  </si>
  <si>
    <t>Barmei</t>
  </si>
  <si>
    <t>KE-UAS-1607-16579</t>
  </si>
  <si>
    <t>Thomas Kigen</t>
  </si>
  <si>
    <t>20487391</t>
  </si>
  <si>
    <t>700844977</t>
  </si>
  <si>
    <t>Malel</t>
  </si>
  <si>
    <t>KE-UAS-1712-16580</t>
  </si>
  <si>
    <t>Nancy Kiplimo</t>
  </si>
  <si>
    <t>33478220</t>
  </si>
  <si>
    <t>710799769</t>
  </si>
  <si>
    <t>Lelit</t>
  </si>
  <si>
    <t>KE-NYA-1606-16588</t>
  </si>
  <si>
    <t>James Waithuki Hari</t>
  </si>
  <si>
    <t>2176492</t>
  </si>
  <si>
    <t>722794380</t>
  </si>
  <si>
    <t>KE-KIR-1603-16589</t>
  </si>
  <si>
    <t>Moses Miano Kibuchi</t>
  </si>
  <si>
    <t>701348022</t>
  </si>
  <si>
    <t>KE-KIR-1601-16600</t>
  </si>
  <si>
    <t>Polly Wangu Gakinya</t>
  </si>
  <si>
    <t>220784626</t>
  </si>
  <si>
    <t>720995296</t>
  </si>
  <si>
    <t>KE-KIA-1601-16712</t>
  </si>
  <si>
    <t>Cephas Githinji Mwaura</t>
  </si>
  <si>
    <t>2308782</t>
  </si>
  <si>
    <t>727771902</t>
  </si>
  <si>
    <t>KE-KAJ-1603-16713</t>
  </si>
  <si>
    <t>Caroline Wambui Ndingu</t>
  </si>
  <si>
    <t>12651013</t>
  </si>
  <si>
    <t>724334981</t>
  </si>
  <si>
    <t>KE-KIA-1602-16714</t>
  </si>
  <si>
    <t>Catherine Wangechi Muchira</t>
  </si>
  <si>
    <t>14714078</t>
  </si>
  <si>
    <t>721516319</t>
  </si>
  <si>
    <t>Kibichuku</t>
  </si>
  <si>
    <t>KE-NYA-1612-16494</t>
  </si>
  <si>
    <t>Suleiman K Mwangi</t>
  </si>
  <si>
    <t>2952279</t>
  </si>
  <si>
    <t>723798260</t>
  </si>
  <si>
    <t>KE-TRA-1602-16027</t>
  </si>
  <si>
    <t>Aggrey Kalwala</t>
  </si>
  <si>
    <t>12943720</t>
  </si>
  <si>
    <t>722770677</t>
  </si>
  <si>
    <t>Mois Bridge</t>
  </si>
  <si>
    <t>KE-NYA-1607-16041</t>
  </si>
  <si>
    <t>Nelson Makori Kerosi</t>
  </si>
  <si>
    <t>13076574</t>
  </si>
  <si>
    <t>702124180</t>
  </si>
  <si>
    <t>Ikenye</t>
  </si>
  <si>
    <t>KE-LAI-1609-16053</t>
  </si>
  <si>
    <t>Jane Wanjiru Njoroge</t>
  </si>
  <si>
    <t>5944296</t>
  </si>
  <si>
    <t>725353234</t>
  </si>
  <si>
    <t>KE-KAJ-1601-16096</t>
  </si>
  <si>
    <t>Joyce Khavere Mkobero</t>
  </si>
  <si>
    <t>11791572</t>
  </si>
  <si>
    <t>72488802</t>
  </si>
  <si>
    <t>Nkiwanjan</t>
  </si>
  <si>
    <t>Inkiwanjani</t>
  </si>
  <si>
    <t>KE-NYE-1607-16162</t>
  </si>
  <si>
    <t>Mary Njeri</t>
  </si>
  <si>
    <t>25689108</t>
  </si>
  <si>
    <t>774868287</t>
  </si>
  <si>
    <t>KE-NAI-1605-16226</t>
  </si>
  <si>
    <t>Vincent Mogaka</t>
  </si>
  <si>
    <t>346341</t>
  </si>
  <si>
    <t>733815798</t>
  </si>
  <si>
    <t>KE-MUR-1606-16311</t>
  </si>
  <si>
    <t>Christopher Muhia Ngari</t>
  </si>
  <si>
    <t>620115</t>
  </si>
  <si>
    <t>704337450</t>
  </si>
  <si>
    <t>Mukiumoini</t>
  </si>
  <si>
    <t>KE-KIR-1605-16312</t>
  </si>
  <si>
    <t>Joseph Ngaari Kinyanjui</t>
  </si>
  <si>
    <t>10319568</t>
  </si>
  <si>
    <t>727614356</t>
  </si>
  <si>
    <t>Rukanga</t>
  </si>
  <si>
    <t>KE-MUR-1603-16313</t>
  </si>
  <si>
    <t>Rose Njeri Kamau</t>
  </si>
  <si>
    <t>11669748</t>
  </si>
  <si>
    <t>720880626</t>
  </si>
  <si>
    <t>KE-KIA-1609-16417</t>
  </si>
  <si>
    <t>Wainaina Wa Gitau</t>
  </si>
  <si>
    <t>2332618</t>
  </si>
  <si>
    <t>721218265</t>
  </si>
  <si>
    <t>Komaitai</t>
  </si>
  <si>
    <t>Gaihuku</t>
  </si>
  <si>
    <t>KE-LAI-1608-16430</t>
  </si>
  <si>
    <t>Monica Wairimu Kuria</t>
  </si>
  <si>
    <t>20704457</t>
  </si>
  <si>
    <t>71134870</t>
  </si>
  <si>
    <t>KE-TRA-1602-16433</t>
  </si>
  <si>
    <t>Ann Keya</t>
  </si>
  <si>
    <t>1799582</t>
  </si>
  <si>
    <t>721774493</t>
  </si>
  <si>
    <t>Wallace Kegode</t>
  </si>
  <si>
    <t>KE-VIH-1601-16434</t>
  </si>
  <si>
    <t>26th January,2016</t>
  </si>
  <si>
    <t>Felix Dambo Sangale</t>
  </si>
  <si>
    <t>503369</t>
  </si>
  <si>
    <t>724239325</t>
  </si>
  <si>
    <t>Shaviringa</t>
  </si>
  <si>
    <t>Jeptulu</t>
  </si>
  <si>
    <t>KE-VIH-1603-16453</t>
  </si>
  <si>
    <t>Milcah Kavuchi Nyarigu</t>
  </si>
  <si>
    <t>713740556</t>
  </si>
  <si>
    <t>Chavakali</t>
  </si>
  <si>
    <t>Walodeya</t>
  </si>
  <si>
    <t>KE-NYA-1608-16493</t>
  </si>
  <si>
    <t>Suleiman Kimani</t>
  </si>
  <si>
    <t>21772843</t>
  </si>
  <si>
    <t>724235248</t>
  </si>
  <si>
    <t>Ol-Kalau</t>
  </si>
  <si>
    <t>KE-NYA-1608-16495</t>
  </si>
  <si>
    <t>Patrick Gichohi Muriithi</t>
  </si>
  <si>
    <t>3415869</t>
  </si>
  <si>
    <t>720370142</t>
  </si>
  <si>
    <t>Ngawa</t>
  </si>
  <si>
    <t>KE-NAK-1602-16551</t>
  </si>
  <si>
    <t>Irene Njeri Mutia</t>
  </si>
  <si>
    <t>11616932</t>
  </si>
  <si>
    <t>720731930</t>
  </si>
  <si>
    <t>KE-NYA-1512-15111</t>
  </si>
  <si>
    <t>Margaret Mwihaki Njihia</t>
  </si>
  <si>
    <t>726844494</t>
  </si>
  <si>
    <t>KE-KIA-1609-17619</t>
  </si>
  <si>
    <t>James Njoroge Warui</t>
  </si>
  <si>
    <t>254722790429</t>
  </si>
  <si>
    <t>KE-NYA-1702-17621</t>
  </si>
  <si>
    <t>Jane Mugendo Kinuthia</t>
  </si>
  <si>
    <t>2967129</t>
  </si>
  <si>
    <t>720929365</t>
  </si>
  <si>
    <t>Satma</t>
  </si>
  <si>
    <t>KE-LAI-1701-17632</t>
  </si>
  <si>
    <t>John Ndiritu</t>
  </si>
  <si>
    <t>9745561</t>
  </si>
  <si>
    <t>722757219</t>
  </si>
  <si>
    <t>Muthagera</t>
  </si>
  <si>
    <t>KE-EMB-1612-15400</t>
  </si>
  <si>
    <t>Patrik Mwaniki</t>
  </si>
  <si>
    <t>720850783</t>
  </si>
  <si>
    <t>Kiandundu</t>
  </si>
  <si>
    <t>KE-KIA-1512-15482</t>
  </si>
  <si>
    <t>Peter Mburu Wainaina</t>
  </si>
  <si>
    <t>715277355</t>
  </si>
  <si>
    <t>715277356</t>
  </si>
  <si>
    <t>KE-BOM-1810-26234</t>
  </si>
  <si>
    <t>Ngeno Wilfred Kipkirui</t>
  </si>
  <si>
    <t>26124599</t>
  </si>
  <si>
    <t>725430839</t>
  </si>
  <si>
    <t>KE-KIA-1907-0</t>
  </si>
  <si>
    <t>Nelima Jacky</t>
  </si>
  <si>
    <t>254706632162</t>
  </si>
  <si>
    <t>Hecta Imwe</t>
  </si>
  <si>
    <t>KE-NAK-1604-17496</t>
  </si>
  <si>
    <t>22nd February,2016</t>
  </si>
  <si>
    <t>Mukey James Kipsang</t>
  </si>
  <si>
    <t>28191631</t>
  </si>
  <si>
    <t>701202202</t>
  </si>
  <si>
    <t>O-Rongai</t>
  </si>
  <si>
    <t>Gitau</t>
  </si>
  <si>
    <t>KE-NAK-1612-16933</t>
  </si>
  <si>
    <t>Joseph Maina Ndegwa</t>
  </si>
  <si>
    <t>484025</t>
  </si>
  <si>
    <t>710514583</t>
  </si>
  <si>
    <t>Ndundori</t>
  </si>
  <si>
    <t>KE-NYE-1801-22335</t>
  </si>
  <si>
    <t>Muthigani Patrick Muriithi</t>
  </si>
  <si>
    <t>714149996</t>
  </si>
  <si>
    <t>712482818</t>
  </si>
  <si>
    <t>KE-NYE-1801-22336</t>
  </si>
  <si>
    <t>Githui Peter Mwaniki</t>
  </si>
  <si>
    <t>723533150</t>
  </si>
  <si>
    <t>717224247</t>
  </si>
  <si>
    <t>KE-NYE-1801-22333</t>
  </si>
  <si>
    <t>Githaiga Fredrick Githaiga</t>
  </si>
  <si>
    <t>722969302</t>
  </si>
  <si>
    <t>KE-NYE-1801-223332</t>
  </si>
  <si>
    <t>Kaigugu Peris Wanja</t>
  </si>
  <si>
    <t>734530725</t>
  </si>
  <si>
    <t>734936131</t>
  </si>
  <si>
    <t>Kia Ngima</t>
  </si>
  <si>
    <t>KE-NYE-1806-24345</t>
  </si>
  <si>
    <t>Muya Muruga James</t>
  </si>
  <si>
    <t>77532111</t>
  </si>
  <si>
    <t>721798259</t>
  </si>
  <si>
    <t>720084107</t>
  </si>
  <si>
    <t>Karecheni</t>
  </si>
  <si>
    <t>KE-NYE-1808-27935</t>
  </si>
  <si>
    <t>Githua Wangui Patricia</t>
  </si>
  <si>
    <t>6766545</t>
  </si>
  <si>
    <t>721685702</t>
  </si>
  <si>
    <t>KE-NYE-1806-24342</t>
  </si>
  <si>
    <t>Mathuthu Mathuthu Issack</t>
  </si>
  <si>
    <t>718430794</t>
  </si>
  <si>
    <t>718430792</t>
  </si>
  <si>
    <t>KE-KIA-1703-17637</t>
  </si>
  <si>
    <t>Leonard Gitungo Kamau</t>
  </si>
  <si>
    <t>5697099</t>
  </si>
  <si>
    <t>721964252</t>
  </si>
  <si>
    <t>KE-MUR-1702-18337</t>
  </si>
  <si>
    <t>Samuel Gaithuma Joseph</t>
  </si>
  <si>
    <t>438767</t>
  </si>
  <si>
    <t>722359588</t>
  </si>
  <si>
    <t>710703711</t>
  </si>
  <si>
    <t>KE-KAJ-2007-28601</t>
  </si>
  <si>
    <t>Ng'Etich Purity</t>
  </si>
  <si>
    <t>22062816</t>
  </si>
  <si>
    <t>254722921041</t>
  </si>
  <si>
    <t>Ole Kisio</t>
  </si>
  <si>
    <t>KE-KIA-1906-28311</t>
  </si>
  <si>
    <t>Karande Daniel Kariuki</t>
  </si>
  <si>
    <t>29356151</t>
  </si>
  <si>
    <t>729675096</t>
  </si>
  <si>
    <t>Gichocho</t>
  </si>
  <si>
    <t>KE-KIA-2001-28312</t>
  </si>
  <si>
    <t>Chai Mary Wambui</t>
  </si>
  <si>
    <t>13219319</t>
  </si>
  <si>
    <t>254711607181</t>
  </si>
  <si>
    <t>Munyu-Ini</t>
  </si>
  <si>
    <t>Gatundu-Ini</t>
  </si>
  <si>
    <t>KE-KER-2002-24925</t>
  </si>
  <si>
    <t>Rotich Charles</t>
  </si>
  <si>
    <t>13020155</t>
  </si>
  <si>
    <t>254720914046</t>
  </si>
  <si>
    <t>706727760</t>
  </si>
  <si>
    <t>Kabusienduk</t>
  </si>
  <si>
    <t>KE-BAR-2203-27718</t>
  </si>
  <si>
    <t>Chepyegon Tito Kipter</t>
  </si>
  <si>
    <t>2547222578447</t>
  </si>
  <si>
    <t>KE-KIA-2107-29767</t>
  </si>
  <si>
    <t>Wambui Delfine</t>
  </si>
  <si>
    <t>254769168812</t>
  </si>
  <si>
    <t>254717371116</t>
  </si>
  <si>
    <t>Gathiri</t>
  </si>
  <si>
    <t>KE-KIA-2206-29657</t>
  </si>
  <si>
    <t>Ndungi Jane Wambui</t>
  </si>
  <si>
    <t>22720526</t>
  </si>
  <si>
    <t>0727768046</t>
  </si>
  <si>
    <t>0720476347</t>
  </si>
  <si>
    <t>KE-KIA-2206-28722</t>
  </si>
  <si>
    <t>Mbugua Margaret Njambi</t>
  </si>
  <si>
    <t>21991879</t>
  </si>
  <si>
    <t>0112867956</t>
  </si>
  <si>
    <t>0703476267</t>
  </si>
  <si>
    <t>KE-NYA-2201-28224</t>
  </si>
  <si>
    <t>Karumba Margaret</t>
  </si>
  <si>
    <t>254721684175</t>
  </si>
  <si>
    <t>Kianjata/Njunu</t>
  </si>
  <si>
    <t>KE-KAJ-2201-29093</t>
  </si>
  <si>
    <t>Noombaek Parsanga</t>
  </si>
  <si>
    <t>0721445442</t>
  </si>
  <si>
    <t>0721972223</t>
  </si>
  <si>
    <t>Enkariakrongena</t>
  </si>
  <si>
    <t>KE-KAJ-2207-30855</t>
  </si>
  <si>
    <t>15th July,2022</t>
  </si>
  <si>
    <t>Muthoni Rosemary</t>
  </si>
  <si>
    <t>0720161635</t>
  </si>
  <si>
    <t>KE-KIA-2107-29768</t>
  </si>
  <si>
    <t>Kagurani Joseph Munene</t>
  </si>
  <si>
    <t>254724320042</t>
  </si>
  <si>
    <t>254728671697</t>
  </si>
  <si>
    <t>KE-KAJ-2106-29667</t>
  </si>
  <si>
    <t>14th June,2021</t>
  </si>
  <si>
    <t>Saitoti David</t>
  </si>
  <si>
    <t>254721412511</t>
  </si>
  <si>
    <t>254704492335</t>
  </si>
  <si>
    <t>KE-BAR-2203-27707</t>
  </si>
  <si>
    <t>18th August,2021</t>
  </si>
  <si>
    <t>Korir Stanley Kosgei</t>
  </si>
  <si>
    <t>0722410960</t>
  </si>
  <si>
    <t>Chekorongos</t>
  </si>
  <si>
    <t>KE-NYA-2202-28223</t>
  </si>
  <si>
    <t>Guuru Mwiruri</t>
  </si>
  <si>
    <t>0724151394</t>
  </si>
  <si>
    <t>0706622226</t>
  </si>
  <si>
    <t>Nandras</t>
  </si>
  <si>
    <t>KE-KIA-2201-29658</t>
  </si>
  <si>
    <t>Wambui Grace Hamphrey</t>
  </si>
  <si>
    <t>0720474347</t>
  </si>
  <si>
    <t>0721411226</t>
  </si>
  <si>
    <t>KE-KIA-2202-29659</t>
  </si>
  <si>
    <t>3rd February,2022</t>
  </si>
  <si>
    <t>Matindi Florence</t>
  </si>
  <si>
    <t>3834591</t>
  </si>
  <si>
    <t>254701803249</t>
  </si>
  <si>
    <t>0725895262</t>
  </si>
  <si>
    <t>Hihara</t>
  </si>
  <si>
    <t>KE-TAI-2111-29774</t>
  </si>
  <si>
    <t>Mwatate Secondary</t>
  </si>
  <si>
    <t>446779</t>
  </si>
  <si>
    <t>724607630</t>
  </si>
  <si>
    <t>KE-BAR-2203-27723</t>
  </si>
  <si>
    <t>Kipkemboi Grace</t>
  </si>
  <si>
    <t>0722647530</t>
  </si>
  <si>
    <t>KE-KAJ-2011-28587</t>
  </si>
  <si>
    <t>Magutu Gerald</t>
  </si>
  <si>
    <t>254722746957</t>
  </si>
  <si>
    <t>254717842517</t>
  </si>
  <si>
    <t>Geticha Firm</t>
  </si>
  <si>
    <t>KE-KIA-2009-28579</t>
  </si>
  <si>
    <t>Nyambura Esther Kamau</t>
  </si>
  <si>
    <t>713463011</t>
  </si>
  <si>
    <t>KE-KAJ-2005-28585</t>
  </si>
  <si>
    <t>Yarumal Missionaries</t>
  </si>
  <si>
    <t>254752624592</t>
  </si>
  <si>
    <t>KE-KAJ-2010-28590</t>
  </si>
  <si>
    <t>Atieno Ruth</t>
  </si>
  <si>
    <t>722746748</t>
  </si>
  <si>
    <t>Mbuni Close</t>
  </si>
  <si>
    <t>KE-NAN-2006-28522</t>
  </si>
  <si>
    <t>8th June,2020</t>
  </si>
  <si>
    <t>Magut Joseph</t>
  </si>
  <si>
    <t>5603320</t>
  </si>
  <si>
    <t>728354864</t>
  </si>
  <si>
    <t>KE-NAN-2009-26497</t>
  </si>
  <si>
    <t>Killy Joyce</t>
  </si>
  <si>
    <t>7352410</t>
  </si>
  <si>
    <t>254722951606</t>
  </si>
  <si>
    <t>254722320003</t>
  </si>
  <si>
    <t>KE-KAJ-2102-28595</t>
  </si>
  <si>
    <t>Ndichu Mbugua</t>
  </si>
  <si>
    <t>254722868670</t>
  </si>
  <si>
    <t>254722888363</t>
  </si>
  <si>
    <t>KE-KIA-2009-26554</t>
  </si>
  <si>
    <t>Ndua Nelson</t>
  </si>
  <si>
    <t>254725782512</t>
  </si>
  <si>
    <t>254748297818</t>
  </si>
  <si>
    <t>KE-KIA-2103-26560</t>
  </si>
  <si>
    <t>Mwiruri Esther Ngendo</t>
  </si>
  <si>
    <t>254727211517</t>
  </si>
  <si>
    <t>254721437500</t>
  </si>
  <si>
    <t>KE-MUR-2004-26784</t>
  </si>
  <si>
    <t>Njoroge Mirriam Mburu</t>
  </si>
  <si>
    <t>7568390</t>
  </si>
  <si>
    <t>254722430664</t>
  </si>
  <si>
    <t>254723572430</t>
  </si>
  <si>
    <t>Mikuyu</t>
  </si>
  <si>
    <t>KE-KER-2102-26177</t>
  </si>
  <si>
    <t>Keter Japhet</t>
  </si>
  <si>
    <t>254720916333</t>
  </si>
  <si>
    <t>KE-MUR-2104-26791</t>
  </si>
  <si>
    <t>Maina Grace Njeri</t>
  </si>
  <si>
    <t>12529275</t>
  </si>
  <si>
    <t>721562327</t>
  </si>
  <si>
    <t>254722369308</t>
  </si>
  <si>
    <t>Kinyu</t>
  </si>
  <si>
    <t>KE-MAK-2108-29089</t>
  </si>
  <si>
    <t>Matilu Leonard Muthoka</t>
  </si>
  <si>
    <t>7409249</t>
  </si>
  <si>
    <t>254722830114</t>
  </si>
  <si>
    <t>Mbooni west</t>
  </si>
  <si>
    <t>Utwangwa kilengw</t>
  </si>
  <si>
    <t>KE-KIA-2104-29751</t>
  </si>
  <si>
    <t>Kuria James</t>
  </si>
  <si>
    <t>254720848153</t>
  </si>
  <si>
    <t>254720880390</t>
  </si>
  <si>
    <t>Nguruwe</t>
  </si>
  <si>
    <t>KE-KAJ-2210-30856</t>
  </si>
  <si>
    <t>Mantina Eunice Njeri</t>
  </si>
  <si>
    <t>0721290120</t>
  </si>
  <si>
    <t>0711793449</t>
  </si>
  <si>
    <t>Olchoro onyori</t>
  </si>
  <si>
    <t>KE-UAS-2210-30158</t>
  </si>
  <si>
    <t>Rotich David Koima</t>
  </si>
  <si>
    <t>0721969900</t>
  </si>
  <si>
    <t>KE-KER-2210-29824</t>
  </si>
  <si>
    <t>29th May,2022</t>
  </si>
  <si>
    <t>Chepkoech Josphine</t>
  </si>
  <si>
    <t>20967639</t>
  </si>
  <si>
    <t>0728247523</t>
  </si>
  <si>
    <t>0729422287</t>
  </si>
  <si>
    <t>Kisiara</t>
  </si>
  <si>
    <t>Kaprote</t>
  </si>
  <si>
    <t>KE-KER-2210-30754</t>
  </si>
  <si>
    <t>Rono Lily</t>
  </si>
  <si>
    <t>10886357</t>
  </si>
  <si>
    <t>0727345806</t>
  </si>
  <si>
    <t>Bargiro</t>
  </si>
  <si>
    <t>Amos Ndung'u</t>
  </si>
  <si>
    <t>KE-KER-2209-26363</t>
  </si>
  <si>
    <t>Rotich Paul</t>
  </si>
  <si>
    <t>20323176</t>
  </si>
  <si>
    <t>0704439381</t>
  </si>
  <si>
    <t>0743265880</t>
  </si>
  <si>
    <t>Senetwet</t>
  </si>
  <si>
    <t>KE-UAS-2210-30159</t>
  </si>
  <si>
    <t>Kipkemboi Nicholas</t>
  </si>
  <si>
    <t>0727364622</t>
  </si>
  <si>
    <t>KE-MUR-1701-23154</t>
  </si>
  <si>
    <t>Maina Johnson</t>
  </si>
  <si>
    <t>2131467</t>
  </si>
  <si>
    <t>720702022</t>
  </si>
  <si>
    <t>KE-MUR-1707-23153</t>
  </si>
  <si>
    <t>Macharia Jane Wanjiku</t>
  </si>
  <si>
    <t>10433008</t>
  </si>
  <si>
    <t>728765621</t>
  </si>
  <si>
    <t>KE-MUR-1707-23152</t>
  </si>
  <si>
    <t>Muthoga Jane Wanjiru</t>
  </si>
  <si>
    <t>5143585</t>
  </si>
  <si>
    <t>721665139</t>
  </si>
  <si>
    <t>Kayu</t>
  </si>
  <si>
    <t>KE-NYE-1703-23151</t>
  </si>
  <si>
    <t>Waititu Richard</t>
  </si>
  <si>
    <t>976282</t>
  </si>
  <si>
    <t>722400382</t>
  </si>
  <si>
    <t>Jinga South</t>
  </si>
  <si>
    <t>Kaanwe</t>
  </si>
  <si>
    <t>KE-KIA-1610-23166</t>
  </si>
  <si>
    <t>Kanyoige Joseph Murigi</t>
  </si>
  <si>
    <t>3048714</t>
  </si>
  <si>
    <t>727008704</t>
  </si>
  <si>
    <t>Gachogocho</t>
  </si>
  <si>
    <t>KE-KIA-1712-23156</t>
  </si>
  <si>
    <t>Muturi Josphat</t>
  </si>
  <si>
    <t>2148156</t>
  </si>
  <si>
    <t>720666878</t>
  </si>
  <si>
    <t>727075076</t>
  </si>
  <si>
    <t>KE-TAI-2111-29578</t>
  </si>
  <si>
    <t>Green Village Green Village</t>
  </si>
  <si>
    <t>1198524578</t>
  </si>
  <si>
    <t>254798524578</t>
  </si>
  <si>
    <t>Ghazi</t>
  </si>
  <si>
    <t>mwakajo</t>
  </si>
  <si>
    <t>KE-KIA-1609-16653</t>
  </si>
  <si>
    <t>Peter Muteria Kuria</t>
  </si>
  <si>
    <t>13259415</t>
  </si>
  <si>
    <t>722811457</t>
  </si>
  <si>
    <t>KE-MAK-1608-16667</t>
  </si>
  <si>
    <t>Agnes Nyamu Jeremiah</t>
  </si>
  <si>
    <t>655921</t>
  </si>
  <si>
    <t>734596101</t>
  </si>
  <si>
    <t>KE-NAK-1608-16738</t>
  </si>
  <si>
    <t>Teresia Njoki Kiarie</t>
  </si>
  <si>
    <t>10934020</t>
  </si>
  <si>
    <t>723918768</t>
  </si>
  <si>
    <t>KE-MAC-1610-16853</t>
  </si>
  <si>
    <t>John Wambua</t>
  </si>
  <si>
    <t>9670070</t>
  </si>
  <si>
    <t>701773299</t>
  </si>
  <si>
    <t>KE-TRA-1602-16031</t>
  </si>
  <si>
    <t>Priscillah C Rutto</t>
  </si>
  <si>
    <t>8319347</t>
  </si>
  <si>
    <t>722586655</t>
  </si>
  <si>
    <t>KE-KIR-1603-16034</t>
  </si>
  <si>
    <t>Paul Ngari</t>
  </si>
  <si>
    <t>22143405</t>
  </si>
  <si>
    <t>254720326405</t>
  </si>
  <si>
    <t>KE-KIA-1602-16035</t>
  </si>
  <si>
    <t>Humphrey Maina</t>
  </si>
  <si>
    <t>51212636</t>
  </si>
  <si>
    <t>722980732</t>
  </si>
  <si>
    <t>KE-KIR-1603-16233</t>
  </si>
  <si>
    <t>Purity Wanjiru Njeru</t>
  </si>
  <si>
    <t>11501281</t>
  </si>
  <si>
    <t>723327108</t>
  </si>
  <si>
    <t>KE-NAN-1605-16243</t>
  </si>
  <si>
    <t>Julius K Rotich</t>
  </si>
  <si>
    <t>734188888</t>
  </si>
  <si>
    <t>Lemokurongochok</t>
  </si>
  <si>
    <t>Kapngetich</t>
  </si>
  <si>
    <t>KE-KIA-1601-16299</t>
  </si>
  <si>
    <t>Dennis Waruingi Kimani</t>
  </si>
  <si>
    <t>724990130</t>
  </si>
  <si>
    <t>KE-KIS-1611-16500</t>
  </si>
  <si>
    <t>Richard Mogendi</t>
  </si>
  <si>
    <t>21909088</t>
  </si>
  <si>
    <t>713121169</t>
  </si>
  <si>
    <t>Boochi Tendere</t>
  </si>
  <si>
    <t>Mananasi</t>
  </si>
  <si>
    <t>KE-KIS-1608-16501</t>
  </si>
  <si>
    <t>Peter Ogoti Mandi</t>
  </si>
  <si>
    <t>13341394</t>
  </si>
  <si>
    <t>726425881</t>
  </si>
  <si>
    <t>Mwamonda</t>
  </si>
  <si>
    <t>KE-KIA-1606-16507</t>
  </si>
  <si>
    <t>Samuel Waithaka Mwangi</t>
  </si>
  <si>
    <t>3068128</t>
  </si>
  <si>
    <t>721273524</t>
  </si>
  <si>
    <t>KE-NAN-1607-16527</t>
  </si>
  <si>
    <t>William Kipkazi Tanui</t>
  </si>
  <si>
    <t>10181803</t>
  </si>
  <si>
    <t>715183749</t>
  </si>
  <si>
    <t>KE-EMB-1712-21126</t>
  </si>
  <si>
    <t>Abel Alice Gatavi</t>
  </si>
  <si>
    <t>717419</t>
  </si>
  <si>
    <t>720329852</t>
  </si>
  <si>
    <t>KE-NAN-1708-18480</t>
  </si>
  <si>
    <t>Sawe Simion Kipsongok</t>
  </si>
  <si>
    <t>568196</t>
  </si>
  <si>
    <t>725736696</t>
  </si>
  <si>
    <t>KE-THA-1711-27875</t>
  </si>
  <si>
    <t>26th October,2017</t>
  </si>
  <si>
    <t>M'Nyiri Frankloyd Gitonga</t>
  </si>
  <si>
    <t>1355323</t>
  </si>
  <si>
    <t>724626143</t>
  </si>
  <si>
    <t>723776487</t>
  </si>
  <si>
    <t>KE-NYA-1712-27282</t>
  </si>
  <si>
    <t>Wanjohi Veronica Metumi</t>
  </si>
  <si>
    <t>10488290</t>
  </si>
  <si>
    <t>711869472</t>
  </si>
  <si>
    <t>729755226</t>
  </si>
  <si>
    <t>Pessi</t>
  </si>
  <si>
    <t>KE-KIR-1711-18591</t>
  </si>
  <si>
    <t>Mugo Zabron</t>
  </si>
  <si>
    <t>3733126</t>
  </si>
  <si>
    <t>254722803065</t>
  </si>
  <si>
    <t>KE-NYE-1612-17562</t>
  </si>
  <si>
    <t>Peter Mwangi Pewa</t>
  </si>
  <si>
    <t>1764715</t>
  </si>
  <si>
    <t>722852795</t>
  </si>
  <si>
    <t>KE-NYE-1703-17607</t>
  </si>
  <si>
    <t>Geofrey Macharia Maina</t>
  </si>
  <si>
    <t>20554140</t>
  </si>
  <si>
    <t>722319401</t>
  </si>
  <si>
    <t>Kiamgoma</t>
  </si>
  <si>
    <t>KE-NYE-1703-17611</t>
  </si>
  <si>
    <t>James Gachango</t>
  </si>
  <si>
    <t>19341174</t>
  </si>
  <si>
    <t>KE-NYE-1703-17612</t>
  </si>
  <si>
    <t>James Gathanwa</t>
  </si>
  <si>
    <t>22001231</t>
  </si>
  <si>
    <t>713596682</t>
  </si>
  <si>
    <t>KE-KIR-1904-26760</t>
  </si>
  <si>
    <t>Njoka Francis Muchiri</t>
  </si>
  <si>
    <t>2907043</t>
  </si>
  <si>
    <t>0712970178</t>
  </si>
  <si>
    <t>712970175</t>
  </si>
  <si>
    <t>KE-MUR-1910-26808</t>
  </si>
  <si>
    <t>Gichuhi Bernard Wainaina</t>
  </si>
  <si>
    <t>7338703</t>
  </si>
  <si>
    <t>254722989037</t>
  </si>
  <si>
    <t>Kimorori Wemba</t>
  </si>
  <si>
    <t>KE-KIA-1910-26809</t>
  </si>
  <si>
    <t>Gitau John</t>
  </si>
  <si>
    <t>24055321</t>
  </si>
  <si>
    <t>254728728653</t>
  </si>
  <si>
    <t>KE-NAK-2007-29303</t>
  </si>
  <si>
    <t>6th May,2020</t>
  </si>
  <si>
    <t>Wafula Bevalyn</t>
  </si>
  <si>
    <t>24623955</t>
  </si>
  <si>
    <t>254724838674</t>
  </si>
  <si>
    <t>KE-KIA-1611-17432</t>
  </si>
  <si>
    <t>Gorreti Wambui Kamwende</t>
  </si>
  <si>
    <t>11055663</t>
  </si>
  <si>
    <t>+254721679182</t>
  </si>
  <si>
    <t>Tingatinga</t>
  </si>
  <si>
    <t>KE-NYE-1609-16924</t>
  </si>
  <si>
    <t>Elizabeth Nyangari Kareithi</t>
  </si>
  <si>
    <t>725908006</t>
  </si>
  <si>
    <t>KE-NYE-1606-16927</t>
  </si>
  <si>
    <t>Thumbi Mwangi</t>
  </si>
  <si>
    <t>21906114</t>
  </si>
  <si>
    <t>721797008</t>
  </si>
  <si>
    <t>Muturangora</t>
  </si>
  <si>
    <t>KE-TRA-1602-16932</t>
  </si>
  <si>
    <t>Isaac Baraga Wekesa</t>
  </si>
  <si>
    <t>9994719</t>
  </si>
  <si>
    <t>722359682</t>
  </si>
  <si>
    <t>KE-NYE-1608-17068</t>
  </si>
  <si>
    <t>Agata Gathigia Wangware</t>
  </si>
  <si>
    <t>2930763</t>
  </si>
  <si>
    <t>720825769</t>
  </si>
  <si>
    <t>KE-MER-1609-17071</t>
  </si>
  <si>
    <t>Fredrick Mutahi Gathogo</t>
  </si>
  <si>
    <t>289089</t>
  </si>
  <si>
    <t>720847973</t>
  </si>
  <si>
    <t>Gatheri</t>
  </si>
  <si>
    <t>KE-NYE-1606-17074</t>
  </si>
  <si>
    <t>George Mwangi Maina</t>
  </si>
  <si>
    <t>25008534</t>
  </si>
  <si>
    <t>724656153</t>
  </si>
  <si>
    <t>Gathiuru</t>
  </si>
  <si>
    <t>KE-NAI-1606-17075</t>
  </si>
  <si>
    <t>Euphurus Kariuki Kogi</t>
  </si>
  <si>
    <t>7237854</t>
  </si>
  <si>
    <t>716517070</t>
  </si>
  <si>
    <t>KE-NYE-1612-17076</t>
  </si>
  <si>
    <t>Hutchison Wanjohi Githinji</t>
  </si>
  <si>
    <t>1074224</t>
  </si>
  <si>
    <t>720806944</t>
  </si>
  <si>
    <t>Waitora</t>
  </si>
  <si>
    <t>KE-KIA-1609-17077</t>
  </si>
  <si>
    <t>James Kiarie Mwaura</t>
  </si>
  <si>
    <t>1198005</t>
  </si>
  <si>
    <t>728544853</t>
  </si>
  <si>
    <t>Thegi</t>
  </si>
  <si>
    <t>KE-KIA-1607-17078</t>
  </si>
  <si>
    <t>Jane Wanjiku Ruchu</t>
  </si>
  <si>
    <t>4511825</t>
  </si>
  <si>
    <t>721967944</t>
  </si>
  <si>
    <t>KE-KIA-1608-17079</t>
  </si>
  <si>
    <t>Joseph Muchina Njenga</t>
  </si>
  <si>
    <t>8779440</t>
  </si>
  <si>
    <t>721855886</t>
  </si>
  <si>
    <t>KE-MAR-1607-17080</t>
  </si>
  <si>
    <t>Joseph Dommann Henry</t>
  </si>
  <si>
    <t>244595</t>
  </si>
  <si>
    <t>717766145</t>
  </si>
  <si>
    <t>Marsabit</t>
  </si>
  <si>
    <t>Marsabit Town</t>
  </si>
  <si>
    <t>KE-EMB-1608-17083</t>
  </si>
  <si>
    <t>Dionisia Ireri</t>
  </si>
  <si>
    <t>21755821</t>
  </si>
  <si>
    <t>725382299</t>
  </si>
  <si>
    <t>KE-EMB-1701-21476</t>
  </si>
  <si>
    <t>Iriri Samwel Mureithi</t>
  </si>
  <si>
    <t>9063828</t>
  </si>
  <si>
    <t>75783926</t>
  </si>
  <si>
    <t>725783926</t>
  </si>
  <si>
    <t>Kagarie North</t>
  </si>
  <si>
    <t>KE-NYE-1608-16660</t>
  </si>
  <si>
    <t>Samuel Wangombe Karingithi</t>
  </si>
  <si>
    <t>12969095</t>
  </si>
  <si>
    <t>720597611</t>
  </si>
  <si>
    <t>720941681</t>
  </si>
  <si>
    <t>Gadhobi</t>
  </si>
  <si>
    <t>KE-KIA-1708-20381</t>
  </si>
  <si>
    <t>Kamithi Margret</t>
  </si>
  <si>
    <t>1243464</t>
  </si>
  <si>
    <t>254722821922</t>
  </si>
  <si>
    <t>KE-EMB-1803-27876</t>
  </si>
  <si>
    <t>Njiru Frolence Wanja</t>
  </si>
  <si>
    <t>14409952</t>
  </si>
  <si>
    <t>723299499</t>
  </si>
  <si>
    <t>721390307</t>
  </si>
  <si>
    <t>KE-MUR-1802-18815</t>
  </si>
  <si>
    <t>Irugu Mwangi</t>
  </si>
  <si>
    <t>722523969</t>
  </si>
  <si>
    <t>Samary</t>
  </si>
  <si>
    <t>KE-KIA-1802-18816</t>
  </si>
  <si>
    <t>Boyce Harries</t>
  </si>
  <si>
    <t>245789</t>
  </si>
  <si>
    <t>722204836</t>
  </si>
  <si>
    <t>KE-NYE-1612-17645</t>
  </si>
  <si>
    <t>Muniki Muruga</t>
  </si>
  <si>
    <t>26194921</t>
  </si>
  <si>
    <t>+254723313257</t>
  </si>
  <si>
    <t>KE-NYE-1701-17653</t>
  </si>
  <si>
    <t>Peter Karuge Ngutiti</t>
  </si>
  <si>
    <t>1943108</t>
  </si>
  <si>
    <t>KE-BUS-1702-18597</t>
  </si>
  <si>
    <t>Vincent Obisa Wanyama</t>
  </si>
  <si>
    <t>721793103</t>
  </si>
  <si>
    <t>Busulere</t>
  </si>
  <si>
    <t>Ludacho</t>
  </si>
  <si>
    <t>KE-NYE-1512-20794</t>
  </si>
  <si>
    <t>Samson Githua</t>
  </si>
  <si>
    <t>722299505</t>
  </si>
  <si>
    <t>Gathuthi</t>
  </si>
  <si>
    <t>Ndugamano</t>
  </si>
  <si>
    <t>KE-NYE-1902-26298</t>
  </si>
  <si>
    <t>Mukinyi Elena</t>
  </si>
  <si>
    <t>764874462</t>
  </si>
  <si>
    <t>722496485</t>
  </si>
  <si>
    <t>KE-KIR-1901-25465</t>
  </si>
  <si>
    <t>Bernard Murage Kinyua</t>
  </si>
  <si>
    <t>10864810</t>
  </si>
  <si>
    <t>719763232</t>
  </si>
  <si>
    <t>KE-UAS-1801-25771</t>
  </si>
  <si>
    <t>Kapkusum Henry N</t>
  </si>
  <si>
    <t>3650873</t>
  </si>
  <si>
    <t>0721400066</t>
  </si>
  <si>
    <t>KE-EMB-1901-26855</t>
  </si>
  <si>
    <t>Stephen Njine Njue</t>
  </si>
  <si>
    <t>3737451</t>
  </si>
  <si>
    <t>0723361734</t>
  </si>
  <si>
    <t>720929271</t>
  </si>
  <si>
    <t>KE-NYE-1901-25953</t>
  </si>
  <si>
    <t>Karimi Faith</t>
  </si>
  <si>
    <t>29159864</t>
  </si>
  <si>
    <t>720421309</t>
  </si>
  <si>
    <t>Karathi</t>
  </si>
  <si>
    <t>KE-KIA-1810-25947</t>
  </si>
  <si>
    <t>Njuki Wairimu</t>
  </si>
  <si>
    <t>15761795</t>
  </si>
  <si>
    <t>722565995</t>
  </si>
  <si>
    <t>KE-KIA-1901-25951</t>
  </si>
  <si>
    <t>Mbitu Joshua Mwangi</t>
  </si>
  <si>
    <t>22587832</t>
  </si>
  <si>
    <t>0710431886</t>
  </si>
  <si>
    <t>KE-KIA-1901-25946</t>
  </si>
  <si>
    <t>Mwangi Simon/Walkpark Hotel Ltd Mugwe</t>
  </si>
  <si>
    <t>29925790</t>
  </si>
  <si>
    <t>722423235</t>
  </si>
  <si>
    <t>763850449</t>
  </si>
  <si>
    <t>Thika Township</t>
  </si>
  <si>
    <t>KE-KIA-1901-25952</t>
  </si>
  <si>
    <t>25235987</t>
  </si>
  <si>
    <t>722988080</t>
  </si>
  <si>
    <t>KE-KIR-1910-27978</t>
  </si>
  <si>
    <t>Muriithi Stephen Mugo</t>
  </si>
  <si>
    <t>254726583881</t>
  </si>
  <si>
    <t>Mukunduri</t>
  </si>
  <si>
    <t>KE-BAR-2112-27719</t>
  </si>
  <si>
    <t>Kipkwarkwar William</t>
  </si>
  <si>
    <t>254729035258</t>
  </si>
  <si>
    <t>Siginwo</t>
  </si>
  <si>
    <t>KE-BAR-2112-27721</t>
  </si>
  <si>
    <t>Sang Geofrey</t>
  </si>
  <si>
    <t>254727991643</t>
  </si>
  <si>
    <t>KE-BAR-2202-27706</t>
  </si>
  <si>
    <t>9th February,2022</t>
  </si>
  <si>
    <t>Kosgei David B</t>
  </si>
  <si>
    <t>0722805882</t>
  </si>
  <si>
    <t>KE-NYE-2011-27991</t>
  </si>
  <si>
    <t>9th October,2020</t>
  </si>
  <si>
    <t>Mwangi Muriithi Ambrose</t>
  </si>
  <si>
    <t>11609903</t>
  </si>
  <si>
    <t>722423814</t>
  </si>
  <si>
    <t>254722423814</t>
  </si>
  <si>
    <t>254721783575</t>
  </si>
  <si>
    <t>KE-LAI-2101-27287</t>
  </si>
  <si>
    <t>Mutoru Tirus Kamau</t>
  </si>
  <si>
    <t>254722912069</t>
  </si>
  <si>
    <t>Katharaini</t>
  </si>
  <si>
    <t>KE-UAS-2104-29310</t>
  </si>
  <si>
    <t>Keter Mike K</t>
  </si>
  <si>
    <t>254720277588</t>
  </si>
  <si>
    <t>254727454406</t>
  </si>
  <si>
    <t>Kapkei</t>
  </si>
  <si>
    <t>KE-BAR-2105-27704</t>
  </si>
  <si>
    <t>Lenge Jackson Kibet</t>
  </si>
  <si>
    <t>254726327055</t>
  </si>
  <si>
    <t>KE-NAK-2107-27705</t>
  </si>
  <si>
    <t>Kipsoi Richard</t>
  </si>
  <si>
    <t>11427425</t>
  </si>
  <si>
    <t>254723478924</t>
  </si>
  <si>
    <t>KE-BOM-2210-26366</t>
  </si>
  <si>
    <t>Cherotich Cheokwony</t>
  </si>
  <si>
    <t>23469074</t>
  </si>
  <si>
    <t>0727321381</t>
  </si>
  <si>
    <t>Kapkimolwet</t>
  </si>
  <si>
    <t>Sumek</t>
  </si>
  <si>
    <t>KE-NAR-1811-25358</t>
  </si>
  <si>
    <t>Chelule Peter Kipkirui</t>
  </si>
  <si>
    <t>12981756</t>
  </si>
  <si>
    <t>725966039</t>
  </si>
  <si>
    <t>Menderet</t>
  </si>
  <si>
    <t>KE-NAR-1811-25357</t>
  </si>
  <si>
    <t>Kositany Samwel Kiprotich Kirui</t>
  </si>
  <si>
    <t>24810979</t>
  </si>
  <si>
    <t>723519866</t>
  </si>
  <si>
    <t>Kilusu</t>
  </si>
  <si>
    <t>KE-NYA-1903-26824</t>
  </si>
  <si>
    <t>Mbugua Ann Ngonyo</t>
  </si>
  <si>
    <t>254722359014</t>
  </si>
  <si>
    <t>Olkalou</t>
  </si>
  <si>
    <t>KE-KIA-1912-28306</t>
  </si>
  <si>
    <t>28th September,2019</t>
  </si>
  <si>
    <t>Muchiri Paul Waithanji</t>
  </si>
  <si>
    <t>254722842820</t>
  </si>
  <si>
    <t>Ituro</t>
  </si>
  <si>
    <t>Kamonyo</t>
  </si>
  <si>
    <t>KE-KER-1805-18161</t>
  </si>
  <si>
    <t>18th May,2018</t>
  </si>
  <si>
    <t>Maritim Benson</t>
  </si>
  <si>
    <t>850282</t>
  </si>
  <si>
    <t>722785551</t>
  </si>
  <si>
    <t>733227507</t>
  </si>
  <si>
    <t>KE-NYE-1805-27934</t>
  </si>
  <si>
    <t>Kamiri Wairimu Ann</t>
  </si>
  <si>
    <t>720725781</t>
  </si>
  <si>
    <t>720333070</t>
  </si>
  <si>
    <t>KE-NYE-1808-24343</t>
  </si>
  <si>
    <t>Kanyi Nguru Dennis</t>
  </si>
  <si>
    <t>KE-NYE-1807-24344</t>
  </si>
  <si>
    <t>Rukiri Mwangi Peter</t>
  </si>
  <si>
    <t>KE-NYE-1807-24348</t>
  </si>
  <si>
    <t>Wanjugu Nathan Susan</t>
  </si>
  <si>
    <t>724323850</t>
  </si>
  <si>
    <t>734671939</t>
  </si>
  <si>
    <t>Ruiiri</t>
  </si>
  <si>
    <t>KE-NYE-1807-24347</t>
  </si>
  <si>
    <t>Kingori Muiruri Francis</t>
  </si>
  <si>
    <t>725571149</t>
  </si>
  <si>
    <t>712785486</t>
  </si>
  <si>
    <t>KE-NYE-1807-24346</t>
  </si>
  <si>
    <t>Gathua Wangechi Nancy</t>
  </si>
  <si>
    <t>723212167</t>
  </si>
  <si>
    <t>722603706</t>
  </si>
  <si>
    <t>KE-KAJ-1904-27504</t>
  </si>
  <si>
    <t>254722750846</t>
  </si>
  <si>
    <t>KE-KAJ-1904-27798</t>
  </si>
  <si>
    <t>Ngatia Mary Wambui</t>
  </si>
  <si>
    <t>254721687744</t>
  </si>
  <si>
    <t>Lewisa</t>
  </si>
  <si>
    <t>KE-NAR-1906-26256</t>
  </si>
  <si>
    <t>Fred Memusi</t>
  </si>
  <si>
    <t>22916999</t>
  </si>
  <si>
    <t>790910000</t>
  </si>
  <si>
    <t>Ngarata</t>
  </si>
  <si>
    <t>Katakala</t>
  </si>
  <si>
    <t>KE-EMB-1902-26860</t>
  </si>
  <si>
    <t>Njagi Wanja Lawrencia</t>
  </si>
  <si>
    <t>254720588904</t>
  </si>
  <si>
    <t>Kithungururu</t>
  </si>
  <si>
    <t>KE-BOM-1911-24869</t>
  </si>
  <si>
    <t>Koech Edwin Kipyegon</t>
  </si>
  <si>
    <t>22339693</t>
  </si>
  <si>
    <t>254719558475</t>
  </si>
  <si>
    <t>719558475</t>
  </si>
  <si>
    <t>Sotit</t>
  </si>
  <si>
    <t>Tebesetin</t>
  </si>
  <si>
    <t>KE-KAJ-2006-29080</t>
  </si>
  <si>
    <t>Kimuhu Johnson</t>
  </si>
  <si>
    <t>254712841488</t>
  </si>
  <si>
    <t>Baraka Farm</t>
  </si>
  <si>
    <t>KE-KIA-2010-28366</t>
  </si>
  <si>
    <t>Ngige Mary Njeri</t>
  </si>
  <si>
    <t>254728000879</t>
  </si>
  <si>
    <t>254726824719</t>
  </si>
  <si>
    <t>KE-KAJ-2008-28586</t>
  </si>
  <si>
    <t>Mathenge Eunice</t>
  </si>
  <si>
    <t>254721989700</t>
  </si>
  <si>
    <t>KE-KAJ-2010-28602</t>
  </si>
  <si>
    <t>Leperes Catherine</t>
  </si>
  <si>
    <t>28670010</t>
  </si>
  <si>
    <t>254721633351</t>
  </si>
  <si>
    <t>254785415440</t>
  </si>
  <si>
    <t>KE-KAJ-2006-28588</t>
  </si>
  <si>
    <t>Waweru David</t>
  </si>
  <si>
    <t>254743815807</t>
  </si>
  <si>
    <t>Olepotholos</t>
  </si>
  <si>
    <t>KE-KIA-1911-27645</t>
  </si>
  <si>
    <t>Kariuki Joseph Karatu</t>
  </si>
  <si>
    <t>5706246</t>
  </si>
  <si>
    <t>722608417</t>
  </si>
  <si>
    <t>KE-NAK-1807-27923</t>
  </si>
  <si>
    <t>Chelagat Michael</t>
  </si>
  <si>
    <t>23564343</t>
  </si>
  <si>
    <t>254704378955</t>
  </si>
  <si>
    <t>724240248</t>
  </si>
  <si>
    <t>704378955</t>
  </si>
  <si>
    <t>KE-NYE-1806-23613</t>
  </si>
  <si>
    <t>Mugaruro Phylis Wangechi</t>
  </si>
  <si>
    <t>4608686</t>
  </si>
  <si>
    <t>725589650</t>
  </si>
  <si>
    <t>722524713</t>
  </si>
  <si>
    <t>KE-KIA-1902-24724</t>
  </si>
  <si>
    <t>Kinyanjui Anne Wangari</t>
  </si>
  <si>
    <t>254720936430</t>
  </si>
  <si>
    <t>KE-MUR-1903-24782</t>
  </si>
  <si>
    <t>Maina Simon Peter</t>
  </si>
  <si>
    <t>1085875</t>
  </si>
  <si>
    <t>254716485828</t>
  </si>
  <si>
    <t>KE-NYE-1902-24772</t>
  </si>
  <si>
    <t>Muraguri Jane Wanjiru</t>
  </si>
  <si>
    <t>5482133</t>
  </si>
  <si>
    <t>254723688056</t>
  </si>
  <si>
    <t>Cides ltd</t>
  </si>
  <si>
    <t>KE-MUR-1908-25959</t>
  </si>
  <si>
    <t>Mwangi Isaac Karanja</t>
  </si>
  <si>
    <t>254726870224</t>
  </si>
  <si>
    <t>KE-KIR-1908-26439</t>
  </si>
  <si>
    <t>Kahunya Simon Wario</t>
  </si>
  <si>
    <t>254725270953</t>
  </si>
  <si>
    <t>KE-NYE-1907-25539</t>
  </si>
  <si>
    <t>Gachuiri Thiga Peter</t>
  </si>
  <si>
    <t>1427801</t>
  </si>
  <si>
    <t>254729333543</t>
  </si>
  <si>
    <t>KE-NYE-1907-25540</t>
  </si>
  <si>
    <t>Mutero Margaret Wachuka</t>
  </si>
  <si>
    <t>22242949</t>
  </si>
  <si>
    <t>254710124044</t>
  </si>
  <si>
    <t>KE-NYE-1907-25541</t>
  </si>
  <si>
    <t>Kabuu Cecida Wangeci</t>
  </si>
  <si>
    <t>2540723275344</t>
  </si>
  <si>
    <t>KE-NYE-1907-25542</t>
  </si>
  <si>
    <t>Macharia Elizabeth Waceke</t>
  </si>
  <si>
    <t>9381292</t>
  </si>
  <si>
    <t>254723480677</t>
  </si>
  <si>
    <t>KE-NYE-1907-25543</t>
  </si>
  <si>
    <t>Njigu Elizabeth Wanjiru</t>
  </si>
  <si>
    <t>21843615</t>
  </si>
  <si>
    <t>254721322484</t>
  </si>
  <si>
    <t>KE-NYE-1907-26426</t>
  </si>
  <si>
    <t>Kamau Paul Mwangi</t>
  </si>
  <si>
    <t>12781503</t>
  </si>
  <si>
    <t>254720105372</t>
  </si>
  <si>
    <t>KE-NYE-1907-26427</t>
  </si>
  <si>
    <t>Kuria Nancy Wachera</t>
  </si>
  <si>
    <t>1833954</t>
  </si>
  <si>
    <t>254720856239</t>
  </si>
  <si>
    <t>Gathiriri</t>
  </si>
  <si>
    <t>KE-NYE-1907-26429</t>
  </si>
  <si>
    <t>Githiga Alice Wangechi</t>
  </si>
  <si>
    <t>254721655658</t>
  </si>
  <si>
    <t>KE-NYE-1907-26430</t>
  </si>
  <si>
    <t>Kanyingi Mary Nyakairia</t>
  </si>
  <si>
    <t>1833297</t>
  </si>
  <si>
    <t>254723853006</t>
  </si>
  <si>
    <t>KE-NYE-1907-26432</t>
  </si>
  <si>
    <t>Waithaka Margret Wambui</t>
  </si>
  <si>
    <t>1831196</t>
  </si>
  <si>
    <t>254712007708</t>
  </si>
  <si>
    <t>KE-NYE-1907-26433</t>
  </si>
  <si>
    <t>Muchiri Sofia W.</t>
  </si>
  <si>
    <t>1834554</t>
  </si>
  <si>
    <t>254721712672</t>
  </si>
  <si>
    <t>KE-MUR-1907-26434</t>
  </si>
  <si>
    <t>Ngari Keru Keru</t>
  </si>
  <si>
    <t>2042432</t>
  </si>
  <si>
    <t>254721696595</t>
  </si>
  <si>
    <t>KE-LAI-1910-26807</t>
  </si>
  <si>
    <t>Gichuru Anna Kabui</t>
  </si>
  <si>
    <t>254723423289</t>
  </si>
  <si>
    <t>KE-KIA-1804-18499</t>
  </si>
  <si>
    <t>Ikame Muigai</t>
  </si>
  <si>
    <t>25943046</t>
  </si>
  <si>
    <t>721409933</t>
  </si>
  <si>
    <t>722596001</t>
  </si>
  <si>
    <t>KE-NYE-1808-23615</t>
  </si>
  <si>
    <t>Muiruri Francis Mwaura</t>
  </si>
  <si>
    <t>3233586</t>
  </si>
  <si>
    <t>721881688</t>
  </si>
  <si>
    <t>725363394</t>
  </si>
  <si>
    <t>Rabura</t>
  </si>
  <si>
    <t>KE-BAR-1902-27671</t>
  </si>
  <si>
    <t>Limo Andrew K</t>
  </si>
  <si>
    <t>483457</t>
  </si>
  <si>
    <t>722819655</t>
  </si>
  <si>
    <t>Kaburwao</t>
  </si>
  <si>
    <t>Uzalendo</t>
  </si>
  <si>
    <t>KE-NYE-1906-24759</t>
  </si>
  <si>
    <t>Githaiga Simon</t>
  </si>
  <si>
    <t>70138016</t>
  </si>
  <si>
    <t>254711315753</t>
  </si>
  <si>
    <t>Kigutha</t>
  </si>
  <si>
    <t>KE-EMB-1905-25558</t>
  </si>
  <si>
    <t>Ngatho Lucy Gathoni</t>
  </si>
  <si>
    <t>3393773</t>
  </si>
  <si>
    <t>254720143115</t>
  </si>
  <si>
    <t>Givunguro</t>
  </si>
  <si>
    <t>KE-NAI-1905-26564</t>
  </si>
  <si>
    <t>Nemwueri Grace Nyanduko</t>
  </si>
  <si>
    <t>725289968</t>
  </si>
  <si>
    <t>790791520</t>
  </si>
  <si>
    <t>Drumvaley</t>
  </si>
  <si>
    <t>KE-NYE-1904-24752</t>
  </si>
  <si>
    <t>Gathaara Jeremiah Maina</t>
  </si>
  <si>
    <t>1808571</t>
  </si>
  <si>
    <t>254722917722</t>
  </si>
  <si>
    <t>KE-NAI-1904-25554</t>
  </si>
  <si>
    <t>Partson Nyaga Kirimi</t>
  </si>
  <si>
    <t>2547228019093</t>
  </si>
  <si>
    <t>Gatuoro</t>
  </si>
  <si>
    <t>KE-KIA-1909-24790</t>
  </si>
  <si>
    <t>Wambugu Lawrence</t>
  </si>
  <si>
    <t>254711732067</t>
  </si>
  <si>
    <t>KE-KIA-1909-24789</t>
  </si>
  <si>
    <t>Waweru Grace Muthoni</t>
  </si>
  <si>
    <t>20610079</t>
  </si>
  <si>
    <t>254789596928</t>
  </si>
  <si>
    <t>789596928</t>
  </si>
  <si>
    <t>728743459</t>
  </si>
  <si>
    <t>KE-BAR-2002-26086</t>
  </si>
  <si>
    <t>Kaptum Haron</t>
  </si>
  <si>
    <t>7898720</t>
  </si>
  <si>
    <t>254721858900</t>
  </si>
  <si>
    <t>Kabartonjo</t>
  </si>
  <si>
    <t>KE-NYE-2010-27987</t>
  </si>
  <si>
    <t>Kiruga Ngunjiri Peter</t>
  </si>
  <si>
    <t>20144327</t>
  </si>
  <si>
    <t>721711195</t>
  </si>
  <si>
    <t>254721711195</t>
  </si>
  <si>
    <t>254713332115</t>
  </si>
  <si>
    <t>Muthinga</t>
  </si>
  <si>
    <t>KE-NYE-2103-28065</t>
  </si>
  <si>
    <t>1st March,2021</t>
  </si>
  <si>
    <t>Iregi David Gathongo</t>
  </si>
  <si>
    <t>13539659</t>
  </si>
  <si>
    <t>+254720476043</t>
  </si>
  <si>
    <t>254726675319</t>
  </si>
  <si>
    <t>Hobe</t>
  </si>
  <si>
    <t>Kiambii</t>
  </si>
  <si>
    <t>KE-NYE-1807-24341</t>
  </si>
  <si>
    <t>Guama Kahihu Daniel</t>
  </si>
  <si>
    <t>21360185</t>
  </si>
  <si>
    <t>724887151</t>
  </si>
  <si>
    <t>KE-LAI-1608-16538</t>
  </si>
  <si>
    <t>Ruth Wanjiku Kagwi</t>
  </si>
  <si>
    <t>23671043</t>
  </si>
  <si>
    <t>737088914</t>
  </si>
  <si>
    <t>KE-KIA-1605-16539</t>
  </si>
  <si>
    <t>Francis K Kungu</t>
  </si>
  <si>
    <t>1018530</t>
  </si>
  <si>
    <t>722922528</t>
  </si>
  <si>
    <t>Handege</t>
  </si>
  <si>
    <t>KE-KIS-1612-14657</t>
  </si>
  <si>
    <t>James Obonyo</t>
  </si>
  <si>
    <t>11243268</t>
  </si>
  <si>
    <t>708947956</t>
  </si>
  <si>
    <t>KE-UAS-1703-18484</t>
  </si>
  <si>
    <t>Kosgei Wycliffe Kipkurui</t>
  </si>
  <si>
    <t>22676152</t>
  </si>
  <si>
    <t>723758638</t>
  </si>
  <si>
    <t>Simat Kapseret</t>
  </si>
  <si>
    <t>KE-NYE-1706-20685</t>
  </si>
  <si>
    <t>Nyokabi Winrose</t>
  </si>
  <si>
    <t>12523690</t>
  </si>
  <si>
    <t>722887395</t>
  </si>
  <si>
    <t>KE-KIS-1603-16082</t>
  </si>
  <si>
    <t>Peter Oeri Obwoge</t>
  </si>
  <si>
    <t>1506585</t>
  </si>
  <si>
    <t>736267098</t>
  </si>
  <si>
    <t>Bogiakumu</t>
  </si>
  <si>
    <t>Mosando</t>
  </si>
  <si>
    <t>KE-LAI-1604-17082</t>
  </si>
  <si>
    <t>Loise Wacera Kiratu</t>
  </si>
  <si>
    <t>21627833</t>
  </si>
  <si>
    <t>724659494</t>
  </si>
  <si>
    <t>Sirimon</t>
  </si>
  <si>
    <t>KE-NAK-1608-16541</t>
  </si>
  <si>
    <t>2nd July,2016</t>
  </si>
  <si>
    <t>21st August,2016</t>
  </si>
  <si>
    <t>Anthony Wanjau</t>
  </si>
  <si>
    <t>721492720</t>
  </si>
  <si>
    <t>KE-KIA-1705-20682</t>
  </si>
  <si>
    <t>Lawlence Muthumbi Mwangi</t>
  </si>
  <si>
    <t>30015561</t>
  </si>
  <si>
    <t>+254723839863</t>
  </si>
  <si>
    <t>KE-UAS-1710-18482</t>
  </si>
  <si>
    <t>Chumba Ronald Kipkoech</t>
  </si>
  <si>
    <t>27757184</t>
  </si>
  <si>
    <t>725049279</t>
  </si>
  <si>
    <t>Greenland</t>
  </si>
  <si>
    <t>KE-EMB-1709-18586</t>
  </si>
  <si>
    <t>Fundi Edwin Michael</t>
  </si>
  <si>
    <t>23819455</t>
  </si>
  <si>
    <t>+254723854323</t>
  </si>
  <si>
    <t>Ithata</t>
  </si>
  <si>
    <t>KE-KIS-1604-16069</t>
  </si>
  <si>
    <t>Victor Mageto</t>
  </si>
  <si>
    <t>9913812</t>
  </si>
  <si>
    <t>721925443</t>
  </si>
  <si>
    <t>KE-KIA-1606-16303</t>
  </si>
  <si>
    <t>Patrick Gachomba</t>
  </si>
  <si>
    <t>4817241</t>
  </si>
  <si>
    <t>722734329</t>
  </si>
  <si>
    <t>Kasphat</t>
  </si>
  <si>
    <t>KE-NAR-1606-16490</t>
  </si>
  <si>
    <t>Ruth Naipanoi Shangiriaki</t>
  </si>
  <si>
    <t>1022178</t>
  </si>
  <si>
    <t>722247800</t>
  </si>
  <si>
    <t>Yawei</t>
  </si>
  <si>
    <t>Isagiri</t>
  </si>
  <si>
    <t>KE-KIA-1610-17086</t>
  </si>
  <si>
    <t>Kariuki Fm</t>
  </si>
  <si>
    <t>21344445</t>
  </si>
  <si>
    <t>72364545</t>
  </si>
  <si>
    <t>KE-NAK-1601-16231</t>
  </si>
  <si>
    <t>Joseph Kongo Gitau</t>
  </si>
  <si>
    <t>20675041</t>
  </si>
  <si>
    <t>724618721</t>
  </si>
  <si>
    <t>KE-KIA-1702-17576</t>
  </si>
  <si>
    <t>Bethuel Kiplangat Lelgo</t>
  </si>
  <si>
    <t>2718375</t>
  </si>
  <si>
    <t>254717013627</t>
  </si>
  <si>
    <t>723552648</t>
  </si>
  <si>
    <t>KE-NAN-1610-16742</t>
  </si>
  <si>
    <t>Edward Bitok</t>
  </si>
  <si>
    <t>16140233</t>
  </si>
  <si>
    <t>722803772</t>
  </si>
  <si>
    <t>KE-MUR-1512-14414</t>
  </si>
  <si>
    <t>Fredric Mwenda Murugu</t>
  </si>
  <si>
    <t>722320250</t>
  </si>
  <si>
    <t>Gathuthu</t>
  </si>
  <si>
    <t>70</t>
  </si>
  <si>
    <t>KE-BOM-2201-26368</t>
  </si>
  <si>
    <t>Bett Robert</t>
  </si>
  <si>
    <t>23363061</t>
  </si>
  <si>
    <t>0720283035</t>
  </si>
  <si>
    <t>0112830135</t>
  </si>
  <si>
    <t>KE-TAI-2301-2272</t>
  </si>
  <si>
    <t>10th January,2023</t>
  </si>
  <si>
    <t>Timbila High School Timbila High School Timbila High School</t>
  </si>
  <si>
    <t>34567897</t>
  </si>
  <si>
    <t>0722798040</t>
  </si>
  <si>
    <t>KE-NYA-2207-30830</t>
  </si>
  <si>
    <t>24th April,2022</t>
  </si>
  <si>
    <t>Kung'U Robert Kimata</t>
  </si>
  <si>
    <t>0722449440</t>
  </si>
  <si>
    <t>Fraha Biotech</t>
  </si>
  <si>
    <t>KE-KAJ-2211-30864</t>
  </si>
  <si>
    <t>Kamau Edwin</t>
  </si>
  <si>
    <t>0714056300</t>
  </si>
  <si>
    <t>KE-NYA-1608-17561</t>
  </si>
  <si>
    <t>10th August,2016</t>
  </si>
  <si>
    <t>Ruth Wangui Ngotho</t>
  </si>
  <si>
    <t>713471913</t>
  </si>
  <si>
    <t>729604951</t>
  </si>
  <si>
    <t>Atura</t>
  </si>
  <si>
    <t>KE-KIA-1904-27906</t>
  </si>
  <si>
    <t>Kamau Kent</t>
  </si>
  <si>
    <t>7111405</t>
  </si>
  <si>
    <t>254704833384</t>
  </si>
  <si>
    <t>Kagia Farm</t>
  </si>
  <si>
    <t>KE-KIA-1608-16418</t>
  </si>
  <si>
    <t>Leonard Kamande Njoroge</t>
  </si>
  <si>
    <t>20223844</t>
  </si>
  <si>
    <t>722808730</t>
  </si>
  <si>
    <t>KE-UAS-1608-16602</t>
  </si>
  <si>
    <t>Julius Kipkoech</t>
  </si>
  <si>
    <t>12941322</t>
  </si>
  <si>
    <t>720803947</t>
  </si>
  <si>
    <t>E/Border</t>
  </si>
  <si>
    <t>Elgeyo Border</t>
  </si>
  <si>
    <t>KE-LAI-1610-16686</t>
  </si>
  <si>
    <t>Peter Kigotho Kamau</t>
  </si>
  <si>
    <t>254749</t>
  </si>
  <si>
    <t>70683920</t>
  </si>
  <si>
    <t>KE-NYE-1801-27896</t>
  </si>
  <si>
    <t>Gakuya Moses Njoroge</t>
  </si>
  <si>
    <t>726470615</t>
  </si>
  <si>
    <t>821247304</t>
  </si>
  <si>
    <t>KE-KER-1910-24971</t>
  </si>
  <si>
    <t>Rono Faith</t>
  </si>
  <si>
    <t>254720535336</t>
  </si>
  <si>
    <t>KE-KIL-2206-2254</t>
  </si>
  <si>
    <t>11th March,2022</t>
  </si>
  <si>
    <t>Pwani University Pwani University Pwani University</t>
  </si>
  <si>
    <t>32868146</t>
  </si>
  <si>
    <t>0706612031</t>
  </si>
  <si>
    <t>KE-BOM-2009-26635</t>
  </si>
  <si>
    <t>Ruttoh Richard K</t>
  </si>
  <si>
    <t>14439745</t>
  </si>
  <si>
    <t>254722381797</t>
  </si>
  <si>
    <t>Lelechwet</t>
  </si>
  <si>
    <t>KE-KER-2011-26173</t>
  </si>
  <si>
    <t>Geoffrey Chepkwony</t>
  </si>
  <si>
    <t>254721714051</t>
  </si>
  <si>
    <t>Kapketyenya</t>
  </si>
  <si>
    <t>KE-KIA-2009-26561</t>
  </si>
  <si>
    <t>Njenga Carol Wangechi</t>
  </si>
  <si>
    <t>9574277</t>
  </si>
  <si>
    <t>254723948204</t>
  </si>
  <si>
    <t>254721840545</t>
  </si>
  <si>
    <t>Mugumo-ini</t>
  </si>
  <si>
    <t>KE-BAR-2210-29534</t>
  </si>
  <si>
    <t>Keitany Kibet Kibor</t>
  </si>
  <si>
    <t>0720732189</t>
  </si>
  <si>
    <t>KE-KIA-1707-22024</t>
  </si>
  <si>
    <t>Moses Ngetho Ngugi</t>
  </si>
  <si>
    <t>353092</t>
  </si>
  <si>
    <t>720311854</t>
  </si>
  <si>
    <t>Kiihota</t>
  </si>
  <si>
    <t>KE-UAS-1612-14148</t>
  </si>
  <si>
    <t>Daniel Rotich</t>
  </si>
  <si>
    <t>721262752</t>
  </si>
  <si>
    <t>721262725</t>
  </si>
  <si>
    <t>Chepkattet</t>
  </si>
  <si>
    <t>KE-NYE-1607-16596</t>
  </si>
  <si>
    <t>3421357</t>
  </si>
  <si>
    <t>KE-KIR-1706-21100</t>
  </si>
  <si>
    <t>Gateri Wilson Kariuki</t>
  </si>
  <si>
    <t>21953981</t>
  </si>
  <si>
    <t>720430827</t>
  </si>
  <si>
    <t>KE-KIA-1710-20086</t>
  </si>
  <si>
    <t>Kiumbi Duncan Gikuma</t>
  </si>
  <si>
    <t>24442166</t>
  </si>
  <si>
    <t>722820056</t>
  </si>
  <si>
    <t>KE-MUR-1702-17646</t>
  </si>
  <si>
    <t>27th December,2016</t>
  </si>
  <si>
    <t>15th February,2017</t>
  </si>
  <si>
    <t>Peter Ndururi</t>
  </si>
  <si>
    <t>42241</t>
  </si>
  <si>
    <t>720129468</t>
  </si>
  <si>
    <t>23</t>
  </si>
  <si>
    <t>KE-KIA-1901-25146</t>
  </si>
  <si>
    <t>Gathoni Margaret</t>
  </si>
  <si>
    <t>5482819</t>
  </si>
  <si>
    <t>725465428</t>
  </si>
  <si>
    <t>Cianda</t>
  </si>
  <si>
    <t>KE-KIA-1812-25950</t>
  </si>
  <si>
    <t>Muinde Festus</t>
  </si>
  <si>
    <t>9933965</t>
  </si>
  <si>
    <t>0780331700</t>
  </si>
  <si>
    <t>KE-BAR-1906-26088</t>
  </si>
  <si>
    <t>Solian Girls High School</t>
  </si>
  <si>
    <t>10858129</t>
  </si>
  <si>
    <t>0721546459</t>
  </si>
  <si>
    <t>KE-NYE-1909-26443</t>
  </si>
  <si>
    <t>Kihumba John Macharia</t>
  </si>
  <si>
    <t>0725211938</t>
  </si>
  <si>
    <t>KE-BAR-1904-26082</t>
  </si>
  <si>
    <t>Kiplagat (Lake Bogoria Spa &amp; Resort) Titus</t>
  </si>
  <si>
    <t>0726594730</t>
  </si>
  <si>
    <t>783463410</t>
  </si>
  <si>
    <t>Loboi</t>
  </si>
  <si>
    <t>Chelaba</t>
  </si>
  <si>
    <t>KE-KAJ-2011-28593</t>
  </si>
  <si>
    <t>Laden Aden</t>
  </si>
  <si>
    <t>254711941947</t>
  </si>
  <si>
    <t>Kwasameri</t>
  </si>
  <si>
    <t>KE-BAR-2104-29311</t>
  </si>
  <si>
    <t>Kittony Francis K</t>
  </si>
  <si>
    <t>254722577258</t>
  </si>
  <si>
    <t>Kapkut</t>
  </si>
  <si>
    <t>KE-BOM-2210-26367</t>
  </si>
  <si>
    <t>26th June,2022</t>
  </si>
  <si>
    <t>16th October,2022</t>
  </si>
  <si>
    <t>Chepkirui Josphine</t>
  </si>
  <si>
    <t>29991334</t>
  </si>
  <si>
    <t>0720374868</t>
  </si>
  <si>
    <t>Balek 'A'</t>
  </si>
  <si>
    <t>KE-BOM-2009-26633</t>
  </si>
  <si>
    <t>Barchok Winny</t>
  </si>
  <si>
    <t>28322117</t>
  </si>
  <si>
    <t>254716126819</t>
  </si>
  <si>
    <t>Kimenderit</t>
  </si>
  <si>
    <t>KE-NYE-2002-28379</t>
  </si>
  <si>
    <t>Gitahi Esther Wangui</t>
  </si>
  <si>
    <t>3179324</t>
  </si>
  <si>
    <t>722815179</t>
  </si>
  <si>
    <t>KE-EMB-1907-25538</t>
  </si>
  <si>
    <t>Muriithi Johnson Muriithi</t>
  </si>
  <si>
    <t>254727674246</t>
  </si>
  <si>
    <t>Runyenyes Town</t>
  </si>
  <si>
    <t>Kiamwinga</t>
  </si>
  <si>
    <t>KE-NYE-1907-26435</t>
  </si>
  <si>
    <t>Gakuru Francis Kamunya</t>
  </si>
  <si>
    <t>10966274</t>
  </si>
  <si>
    <t>254720367989</t>
  </si>
  <si>
    <t>KE-EMB-1803-27877</t>
  </si>
  <si>
    <t>Ngoroi Caundesia Wanja</t>
  </si>
  <si>
    <t>10797934</t>
  </si>
  <si>
    <t>70829822</t>
  </si>
  <si>
    <t>708029822</t>
  </si>
  <si>
    <t>712938392</t>
  </si>
  <si>
    <t>Kibugua</t>
  </si>
  <si>
    <t>KE-KIA-1809-23628</t>
  </si>
  <si>
    <t>Kariuki Joyce Njeri</t>
  </si>
  <si>
    <t>30244979</t>
  </si>
  <si>
    <t>729443149</t>
  </si>
  <si>
    <t>719183531</t>
  </si>
  <si>
    <t>Magana</t>
  </si>
  <si>
    <t>KE-KIA-1903-27627</t>
  </si>
  <si>
    <t>Muchungu David Kagaita</t>
  </si>
  <si>
    <t>254722982979</t>
  </si>
  <si>
    <t>Migutha</t>
  </si>
  <si>
    <t>KE-KIR-1905-25534</t>
  </si>
  <si>
    <t>Karani James Kinyua</t>
  </si>
  <si>
    <t>+254725585466</t>
  </si>
  <si>
    <t>Location</t>
  </si>
  <si>
    <t>Kanugu</t>
  </si>
  <si>
    <t>KE-BAR-1905-26080</t>
  </si>
  <si>
    <t>Kipsokei Daniel K</t>
  </si>
  <si>
    <t>24363137</t>
  </si>
  <si>
    <t>254724328281</t>
  </si>
  <si>
    <t>KE-NYE-2005-27998</t>
  </si>
  <si>
    <t>22nd March,2020</t>
  </si>
  <si>
    <t>11th May,2020</t>
  </si>
  <si>
    <t>Riitho Kiambo John</t>
  </si>
  <si>
    <t>254726288777</t>
  </si>
  <si>
    <t>254720014536</t>
  </si>
  <si>
    <t>254726228777</t>
  </si>
  <si>
    <t>KE-NYE-2003-27997</t>
  </si>
  <si>
    <t>Mutahi Muhika David</t>
  </si>
  <si>
    <t>5753685</t>
  </si>
  <si>
    <t>254722255828</t>
  </si>
  <si>
    <t>254722535290</t>
  </si>
  <si>
    <t>KE-MOM-2303-2261</t>
  </si>
  <si>
    <t>5th March,2023</t>
  </si>
  <si>
    <t>Taraj Twabel Mohamed</t>
  </si>
  <si>
    <t>2002344</t>
  </si>
  <si>
    <t>0738954960</t>
  </si>
  <si>
    <t>07/03/2023</t>
  </si>
  <si>
    <t>KE-KIL-2303-2262</t>
  </si>
  <si>
    <t>7th March,2023</t>
  </si>
  <si>
    <t>Jafer Ali Farisi</t>
  </si>
  <si>
    <t>41092959</t>
  </si>
  <si>
    <t>0769173923</t>
  </si>
  <si>
    <t>Mavueni</t>
  </si>
  <si>
    <t>Vijiweni</t>
  </si>
  <si>
    <t>KE-KIL-2303-29992</t>
  </si>
  <si>
    <t>Wanajibu agro ltd Wanajibu agro ltd Wanajibu agro ltd</t>
  </si>
  <si>
    <t>34221055</t>
  </si>
  <si>
    <t>0704042807</t>
  </si>
  <si>
    <t>Vipingo</t>
  </si>
  <si>
    <t>Vipigo rigde</t>
  </si>
  <si>
    <t>KE-KIL-2303-29987</t>
  </si>
  <si>
    <t>2nd November,2022</t>
  </si>
  <si>
    <t>Kitumbui Berly Furaha</t>
  </si>
  <si>
    <t>23377062</t>
  </si>
  <si>
    <t>0784333159</t>
  </si>
  <si>
    <t>Kwajuwaje</t>
  </si>
  <si>
    <t>KE-MOM-2303-29996</t>
  </si>
  <si>
    <t>Likada Consolata Atieno</t>
  </si>
  <si>
    <t>3145040</t>
  </si>
  <si>
    <t>0722440885</t>
  </si>
  <si>
    <t>Manjaoni</t>
  </si>
  <si>
    <t>KE-ELG-2303-29539</t>
  </si>
  <si>
    <t xml:space="preserve">Chemirmir Esther </t>
  </si>
  <si>
    <t>0747019021</t>
  </si>
  <si>
    <t>Biretwo</t>
  </si>
  <si>
    <t>Luka Maiyo</t>
  </si>
  <si>
    <t>08/03/2023</t>
  </si>
  <si>
    <t>KE-LAI-2303-30815</t>
  </si>
  <si>
    <t>7th February,2023</t>
  </si>
  <si>
    <t>8th March,2023</t>
  </si>
  <si>
    <t>1322276</t>
  </si>
  <si>
    <t>0720220953</t>
  </si>
  <si>
    <t>Francis Nyaga Mureithi</t>
  </si>
  <si>
    <t>KE-NYE-2303-30817</t>
  </si>
  <si>
    <t>16th December,2022</t>
  </si>
  <si>
    <t>18th March,2023</t>
  </si>
  <si>
    <t>Mwaniki Simon Mwangi</t>
  </si>
  <si>
    <t>10325538</t>
  </si>
  <si>
    <t>0726547918</t>
  </si>
  <si>
    <t>18/03/2023</t>
  </si>
  <si>
    <t>KE-MER-2303-30962</t>
  </si>
  <si>
    <t>15th February,2023</t>
  </si>
  <si>
    <t>2nd March,2023</t>
  </si>
  <si>
    <t>Muriungi Kiende Margrate</t>
  </si>
  <si>
    <t>22692410</t>
  </si>
  <si>
    <t>0729516113</t>
  </si>
  <si>
    <t>0710397545</t>
  </si>
  <si>
    <t>Kaujugi</t>
  </si>
  <si>
    <t>28/03/2023</t>
  </si>
  <si>
    <t>KE-MER-2303-29414</t>
  </si>
  <si>
    <t>4th March,2023</t>
  </si>
  <si>
    <t>23rd March,2023</t>
  </si>
  <si>
    <t>Kimathi Stella Mugito</t>
  </si>
  <si>
    <t>23698256</t>
  </si>
  <si>
    <t>0700681745</t>
  </si>
  <si>
    <t>07231130678</t>
  </si>
  <si>
    <t>31/03/2023</t>
  </si>
  <si>
    <t>KE-BOM-2303-30760</t>
  </si>
  <si>
    <t>12th December,2022</t>
  </si>
  <si>
    <t>29th March,2023</t>
  </si>
  <si>
    <t>Langat Samwel Kiporos</t>
  </si>
  <si>
    <t>7699302</t>
  </si>
  <si>
    <t>0727069142</t>
  </si>
  <si>
    <t>0713870005</t>
  </si>
  <si>
    <t>Matarmat</t>
  </si>
  <si>
    <t>KE-UAS-2303-29709</t>
  </si>
  <si>
    <t>15th March,2023</t>
  </si>
  <si>
    <t xml:space="preserve">Joyce Tanui </t>
  </si>
  <si>
    <t>0720400841</t>
  </si>
  <si>
    <t>Baraka-Berur</t>
  </si>
  <si>
    <t>KE-UAS-2303-29712</t>
  </si>
  <si>
    <t>30th March,2023</t>
  </si>
  <si>
    <t xml:space="preserve">Kimalel . </t>
  </si>
  <si>
    <t>0721207185</t>
  </si>
  <si>
    <t>Sambut</t>
  </si>
  <si>
    <t>KE-UAS-2303-29710</t>
  </si>
  <si>
    <t>14th December,2022</t>
  </si>
  <si>
    <t>14th March,2023</t>
  </si>
  <si>
    <t xml:space="preserve">Stephen Mutai </t>
  </si>
  <si>
    <t>0723580963</t>
  </si>
  <si>
    <t>digester/BCE</t>
  </si>
  <si>
    <t>digesters/mason</t>
  </si>
  <si>
    <t>VPA06 units 28/2/2023</t>
  </si>
  <si>
    <t>VPA01 CPII MRI</t>
  </si>
  <si>
    <t>source VPA01-DD</t>
  </si>
  <si>
    <t>source VPA01 CPII DD</t>
  </si>
  <si>
    <t>EF AWMS (gCH4/kgVS)</t>
  </si>
  <si>
    <t>Note on calculations (calculations is values in red)</t>
  </si>
  <si>
    <t>as per table 10.14. values are calculated based on MCF*Bo*0.67. Missing values in table 10.14 are calculated based on the MCF provided in table 10.17 and adjusted proportionally with known values in table 10.14. This is correct since the Bo and the 0.67 factor are the same for all AWMS</t>
  </si>
  <si>
    <t>assumed to the the lowest emitting system</t>
  </si>
  <si>
    <t>Sources</t>
  </si>
  <si>
    <t>IPCC 2019 guidelines volume 4, chapter 10 table 10.14 for low productivity species and montane tropical climate</t>
  </si>
  <si>
    <t>note</t>
  </si>
  <si>
    <t>as per table 10.14. values are calculated based on MCF*Bo*0.67</t>
  </si>
  <si>
    <t>growing and breeding swine</t>
  </si>
  <si>
    <t>Bo</t>
  </si>
  <si>
    <t>table 10.16A</t>
  </si>
  <si>
    <t>EF AMWS</t>
  </si>
  <si>
    <t>calculated</t>
  </si>
  <si>
    <t xml:space="preserve">MCF </t>
  </si>
  <si>
    <t>IPCC table 10.17</t>
  </si>
  <si>
    <t>for tropical montane</t>
  </si>
  <si>
    <t>pasture</t>
  </si>
  <si>
    <t>composting</t>
  </si>
  <si>
    <t>Assumed infrequent turning (passive systems)</t>
  </si>
  <si>
    <t>Daily spread</t>
  </si>
  <si>
    <t>liquid slurry</t>
  </si>
  <si>
    <t>3 months assumed</t>
  </si>
  <si>
    <t>BGTA 31: MS%i,y</t>
  </si>
  <si>
    <t>Fraction of manure handled in project animal manure management system i</t>
  </si>
  <si>
    <t>linked to survey data</t>
  </si>
  <si>
    <t>static population, annual average taken from survey data</t>
  </si>
  <si>
    <t>Fist monitoring survey CPII - fixed for this CP</t>
  </si>
  <si>
    <t>ABPL BFT firewood  result sheet cel I63</t>
  </si>
  <si>
    <t>ABPL BFT firewood  result sheet cell M63</t>
  </si>
  <si>
    <t>ABPL BFT firewood  result sheet cell U63</t>
  </si>
  <si>
    <t>ABPL BFT Charcoal result sheet cell M62</t>
  </si>
  <si>
    <t>ABPL BFT LPG result sheet cell I62</t>
  </si>
  <si>
    <t>ABPL BFT LPG result sheet cell M62</t>
  </si>
  <si>
    <t>ABPL BFT LPG result sheet cell U62</t>
  </si>
  <si>
    <r>
      <t>BGTA 30: N</t>
    </r>
    <r>
      <rPr>
        <vertAlign val="subscript"/>
        <sz val="8"/>
        <color rgb="FF000000"/>
        <rFont val="Calibri"/>
        <family val="2"/>
        <scheme val="minor"/>
      </rPr>
      <t>LT,</t>
    </r>
    <r>
      <rPr>
        <vertAlign val="subscript"/>
        <sz val="10"/>
        <color rgb="FF000000"/>
        <rFont val="Calibri"/>
        <family val="2"/>
        <scheme val="minor"/>
      </rPr>
      <t>y</t>
    </r>
  </si>
  <si>
    <r>
      <t>BGTA 31: MS</t>
    </r>
    <r>
      <rPr>
        <vertAlign val="subscript"/>
        <sz val="8"/>
        <color theme="1"/>
        <rFont val="Calibri"/>
        <family val="2"/>
        <scheme val="minor"/>
      </rPr>
      <t>%i,y</t>
    </r>
  </si>
  <si>
    <t>Physical leakage factor</t>
  </si>
  <si>
    <t>methodology default</t>
  </si>
  <si>
    <t>gCH4/day</t>
  </si>
  <si>
    <t>Number of market swine</t>
  </si>
  <si>
    <t xml:space="preserve">Daily volatile solid excreted for livestock category T in g dry matter </t>
  </si>
  <si>
    <t>Maximum methane producing capacity for manure produced by animal LT</t>
  </si>
  <si>
    <t>Total units constructed end of that year regarding of inclusion status</t>
  </si>
  <si>
    <r>
      <t xml:space="preserve">Technology days - 2 weeks </t>
    </r>
    <r>
      <rPr>
        <b/>
        <sz val="10"/>
        <color rgb="FFFF0000"/>
        <rFont val="Arial"/>
        <family val="2"/>
      </rPr>
      <t>to account for startup time</t>
    </r>
  </si>
  <si>
    <t>units included</t>
  </si>
  <si>
    <t>average number of units in use in that year</t>
  </si>
  <si>
    <t>Operational days (technology days * usage rate)</t>
  </si>
  <si>
    <t>Opertional years</t>
  </si>
  <si>
    <t>Source VPA01 VPA-DD</t>
  </si>
  <si>
    <t>Units commissioned</t>
  </si>
  <si>
    <t>Number of biodigesters VPA in operation</t>
  </si>
  <si>
    <t>end of CP</t>
  </si>
  <si>
    <t>CPI MPIV report (latest verified report)</t>
  </si>
  <si>
    <t>min size</t>
  </si>
  <si>
    <t>max size</t>
  </si>
  <si>
    <t>average</t>
  </si>
  <si>
    <t>//included units only</t>
  </si>
  <si>
    <t>Total space</t>
  </si>
  <si>
    <t>domestic cooking</t>
  </si>
  <si>
    <t>Check</t>
  </si>
  <si>
    <t>fNRB survey</t>
  </si>
  <si>
    <r>
      <t>tCO</t>
    </r>
    <r>
      <rPr>
        <vertAlign val="subscript"/>
        <sz val="10"/>
        <color indexed="17"/>
        <rFont val="Calibri"/>
        <family val="2"/>
        <scheme val="minor"/>
      </rPr>
      <t>2e</t>
    </r>
    <r>
      <rPr>
        <sz val="10"/>
        <color indexed="17"/>
        <rFont val="Calibri"/>
        <family val="2"/>
        <scheme val="minor"/>
      </rPr>
      <t xml:space="preserve"> / yr /hh</t>
    </r>
  </si>
  <si>
    <r>
      <t>tCO</t>
    </r>
    <r>
      <rPr>
        <vertAlign val="subscript"/>
        <sz val="10"/>
        <rFont val="Calibri"/>
        <family val="2"/>
        <scheme val="minor"/>
      </rPr>
      <t>2e</t>
    </r>
    <r>
      <rPr>
        <sz val="10"/>
        <color theme="1"/>
        <rFont val="Calibri"/>
        <family val="2"/>
        <scheme val="minor"/>
      </rPr>
      <t>/TJ</t>
    </r>
  </si>
  <si>
    <r>
      <t>tCO</t>
    </r>
    <r>
      <rPr>
        <vertAlign val="subscript"/>
        <sz val="10"/>
        <color indexed="17"/>
        <rFont val="Calibri"/>
        <family val="2"/>
        <scheme val="minor"/>
      </rPr>
      <t>2</t>
    </r>
    <r>
      <rPr>
        <sz val="10"/>
        <color indexed="17"/>
        <rFont val="Calibri"/>
        <family val="2"/>
        <scheme val="minor"/>
      </rPr>
      <t xml:space="preserve"> e/ yr /hh</t>
    </r>
  </si>
  <si>
    <r>
      <t>tCO</t>
    </r>
    <r>
      <rPr>
        <vertAlign val="subscript"/>
        <sz val="10"/>
        <color indexed="53"/>
        <rFont val="Calibri"/>
        <family val="2"/>
        <scheme val="minor"/>
      </rPr>
      <t>2e</t>
    </r>
    <r>
      <rPr>
        <sz val="10"/>
        <color indexed="53"/>
        <rFont val="Calibri"/>
        <family val="2"/>
        <scheme val="minor"/>
      </rPr>
      <t xml:space="preserve"> / yr/hh</t>
    </r>
  </si>
  <si>
    <t>Source VPA01-DD</t>
  </si>
  <si>
    <t>CPII first monitoring survey reported in VPA01-DD CPII</t>
  </si>
  <si>
    <t>CPI VPA03 attribution (50%)</t>
  </si>
  <si>
    <t>GS5801</t>
  </si>
  <si>
    <t>BGTA 7:CH4</t>
  </si>
  <si>
    <r>
      <t>BGTA 9:EF</t>
    </r>
    <r>
      <rPr>
        <sz val="8"/>
        <color theme="1"/>
        <rFont val="Calibri"/>
        <family val="2"/>
        <scheme val="minor"/>
      </rPr>
      <t>LT</t>
    </r>
  </si>
  <si>
    <t xml:space="preserve">Project scenario emissions </t>
  </si>
  <si>
    <t>14/03/24 to 31/12/2024</t>
  </si>
  <si>
    <t>1/1/2031 to 13/03/2031</t>
  </si>
  <si>
    <t>expected on 13/04/2024</t>
  </si>
  <si>
    <t>average ER</t>
  </si>
  <si>
    <t>Average number in use</t>
  </si>
  <si>
    <t>average ER/unit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</si>
</sst>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
    <numFmt numFmtId="166" formatCode="_-* #,##0_-;\-* #,##0_-;_-* &quot;-&quot;??_-;_-@_-"/>
    <numFmt numFmtId="167" formatCode="0.000"/>
    <numFmt numFmtId="168" formatCode="0.0000"/>
    <numFmt numFmtId="169" formatCode="0.00000"/>
    <numFmt numFmtId="170" formatCode="_(* #,##0_);_(* \(#,##0\);_(* &quot;-&quot;??_);_(@_)"/>
    <numFmt numFmtId="171" formatCode="_-* #,##0\ _X_D_R_-;\-* #,##0\ _X_D_R_-;_-* &quot;-&quot;??\ _X_D_R_-;_-@_-"/>
    <numFmt numFmtId="172" formatCode="_-[$Ksh-441]\ * #,##0.00_-;\-[$Ksh-441]\ * #,##0.00_-;_-[$Ksh-441]\ * &quot;-&quot;??_-;_-@_-"/>
    <numFmt numFmtId="173" formatCode="[$-409]dd\-mmm\-yy;@"/>
    <numFmt numFmtId="174" formatCode="_-* #,##0.00\ _X_D_R_-;\-* #,##0.00\ _X_D_R_-;_-* &quot;-&quot;??\ _X_D_R_-;_-@_-"/>
  </numFmts>
  <fonts count="119">
    <font>
      <sz val="11"/>
      <color theme="1"/>
      <name val="Calibri"/>
      <family val="2"/>
      <scheme val="minor"/>
    </font>
    <font>
      <sz val="10"/>
      <name val="Arial"/>
      <family val="2"/>
    </font>
    <font>
      <b/>
      <sz val="10"/>
      <name val="Arial"/>
      <family val="2"/>
    </font>
    <font>
      <i/>
      <sz val="10"/>
      <name val="Arial"/>
      <family val="2"/>
    </font>
    <font>
      <b/>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0"/>
      <color theme="0"/>
      <name val="Arial"/>
      <family val="2"/>
    </font>
    <font>
      <u/>
      <sz val="11"/>
      <color theme="10"/>
      <name val="Calibri"/>
      <family val="2"/>
    </font>
    <font>
      <sz val="11"/>
      <color theme="1"/>
      <name val="Arial"/>
      <family val="2"/>
    </font>
    <font>
      <vertAlign val="subscript"/>
      <sz val="11"/>
      <color theme="1"/>
      <name val="Arial"/>
      <family val="2"/>
    </font>
    <font>
      <sz val="11"/>
      <color theme="1"/>
      <name val="Calibri"/>
      <family val="2"/>
    </font>
    <font>
      <b/>
      <sz val="8"/>
      <name val="Calibri"/>
      <family val="2"/>
      <scheme val="minor"/>
    </font>
    <font>
      <b/>
      <sz val="8"/>
      <name val="Calibri"/>
      <family val="2"/>
    </font>
    <font>
      <sz val="8"/>
      <name val="Calibri"/>
      <family val="2"/>
      <scheme val="minor"/>
    </font>
    <font>
      <sz val="8"/>
      <name val="Calibri"/>
      <family val="2"/>
    </font>
    <font>
      <sz val="8"/>
      <color rgb="FFFF0000"/>
      <name val="Calibri"/>
      <family val="2"/>
      <scheme val="minor"/>
    </font>
    <font>
      <b/>
      <sz val="8"/>
      <color rgb="FFFF0000"/>
      <name val="Calibri"/>
      <family val="2"/>
      <scheme val="minor"/>
    </font>
    <font>
      <sz val="9"/>
      <name val="Calibri"/>
      <family val="2"/>
    </font>
    <font>
      <b/>
      <sz val="9"/>
      <color indexed="81"/>
      <name val="Tahoma"/>
      <family val="2"/>
    </font>
    <font>
      <sz val="9"/>
      <color indexed="81"/>
      <name val="Tahoma"/>
      <family val="2"/>
    </font>
    <font>
      <b/>
      <sz val="16"/>
      <color theme="1"/>
      <name val="Calibri"/>
      <family val="2"/>
      <scheme val="minor"/>
    </font>
    <font>
      <b/>
      <sz val="11"/>
      <color rgb="FFFF0000"/>
      <name val="Calibri"/>
      <family val="2"/>
      <scheme val="minor"/>
    </font>
    <font>
      <sz val="10"/>
      <color theme="1"/>
      <name val="Calibri"/>
      <family val="2"/>
      <scheme val="minor"/>
    </font>
    <font>
      <b/>
      <sz val="10"/>
      <name val="Calibri"/>
      <family val="2"/>
      <scheme val="minor"/>
    </font>
    <font>
      <sz val="10"/>
      <color rgb="FF000000"/>
      <name val="Calibri"/>
      <family val="2"/>
      <scheme val="minor"/>
    </font>
    <font>
      <i/>
      <sz val="10"/>
      <color rgb="FFFF0000"/>
      <name val="Calibri"/>
      <family val="2"/>
      <scheme val="minor"/>
    </font>
    <font>
      <i/>
      <sz val="10"/>
      <color theme="7" tint="0.39997558519241921"/>
      <name val="Calibri"/>
      <family val="2"/>
      <scheme val="minor"/>
    </font>
    <font>
      <sz val="10"/>
      <name val="Calibri"/>
      <family val="2"/>
      <scheme val="minor"/>
    </font>
    <font>
      <vertAlign val="subscript"/>
      <sz val="10"/>
      <color indexed="8"/>
      <name val="Calibri"/>
      <family val="2"/>
      <scheme val="minor"/>
    </font>
    <font>
      <sz val="10"/>
      <color rgb="FF3F3F76"/>
      <name val="Calibri"/>
      <family val="2"/>
      <scheme val="minor"/>
    </font>
    <font>
      <b/>
      <sz val="10"/>
      <color theme="9"/>
      <name val="Calibri"/>
      <family val="2"/>
      <scheme val="minor"/>
    </font>
    <font>
      <vertAlign val="subscript"/>
      <sz val="10"/>
      <color indexed="53"/>
      <name val="Calibri"/>
      <family val="2"/>
      <scheme val="minor"/>
    </font>
    <font>
      <sz val="10"/>
      <color indexed="53"/>
      <name val="Calibri"/>
      <family val="2"/>
      <scheme val="minor"/>
    </font>
    <font>
      <sz val="10"/>
      <color indexed="8"/>
      <name val="Calibri"/>
      <family val="2"/>
      <scheme val="minor"/>
    </font>
    <font>
      <i/>
      <sz val="10"/>
      <color indexed="8"/>
      <name val="Calibri"/>
      <family val="2"/>
      <scheme val="minor"/>
    </font>
    <font>
      <vertAlign val="subscript"/>
      <sz val="10"/>
      <name val="Calibri"/>
      <family val="2"/>
      <scheme val="minor"/>
    </font>
    <font>
      <sz val="10"/>
      <color rgb="FF4D4D4C"/>
      <name val="Verdana"/>
      <family val="2"/>
    </font>
    <font>
      <sz val="6.5"/>
      <color rgb="FF4D4D4C"/>
      <name val="Verdana"/>
      <family val="2"/>
    </font>
    <font>
      <b/>
      <sz val="10"/>
      <color rgb="FF00B050"/>
      <name val="Calibri"/>
      <family val="2"/>
      <scheme val="minor"/>
    </font>
    <font>
      <b/>
      <vertAlign val="subscript"/>
      <sz val="10"/>
      <color indexed="17"/>
      <name val="Calibri"/>
      <family val="2"/>
      <scheme val="minor"/>
    </font>
    <font>
      <sz val="10"/>
      <color rgb="FF00B050"/>
      <name val="Calibri"/>
      <family val="2"/>
      <scheme val="minor"/>
    </font>
    <font>
      <vertAlign val="subscript"/>
      <sz val="10"/>
      <color indexed="17"/>
      <name val="Calibri"/>
      <family val="2"/>
      <scheme val="minor"/>
    </font>
    <font>
      <sz val="10"/>
      <color indexed="17"/>
      <name val="Calibri"/>
      <family val="2"/>
      <scheme val="minor"/>
    </font>
    <font>
      <sz val="11"/>
      <color rgb="FF4D4D4C"/>
      <name val="Verdana"/>
      <family val="2"/>
    </font>
    <font>
      <sz val="7"/>
      <color rgb="FF4D4D4C"/>
      <name val="Times New Roman"/>
      <family val="1"/>
    </font>
    <font>
      <sz val="11"/>
      <color theme="1"/>
      <name val="Cambria"/>
      <family val="1"/>
    </font>
    <font>
      <i/>
      <sz val="11"/>
      <color rgb="FF4D4D4C"/>
      <name val="Verdana"/>
      <family val="2"/>
    </font>
    <font>
      <b/>
      <sz val="16"/>
      <name val="Calibri"/>
      <family val="2"/>
      <scheme val="minor"/>
    </font>
    <font>
      <sz val="8"/>
      <color theme="1"/>
      <name val="Calibri"/>
      <family val="2"/>
      <scheme val="minor"/>
    </font>
    <font>
      <b/>
      <sz val="8"/>
      <color theme="9"/>
      <name val="Calibri"/>
      <family val="2"/>
      <scheme val="minor"/>
    </font>
    <font>
      <sz val="9"/>
      <color theme="1"/>
      <name val="Calibri"/>
      <family val="2"/>
      <scheme val="minor"/>
    </font>
    <font>
      <b/>
      <sz val="8"/>
      <color rgb="FF00B050"/>
      <name val="Calibri"/>
      <family val="2"/>
      <scheme val="minor"/>
    </font>
    <font>
      <b/>
      <sz val="10"/>
      <color theme="1"/>
      <name val="Calibri"/>
      <family val="2"/>
      <scheme val="minor"/>
    </font>
    <font>
      <sz val="11"/>
      <name val="Arial"/>
      <family val="2"/>
    </font>
    <font>
      <vertAlign val="subscript"/>
      <sz val="10"/>
      <name val="Arial"/>
      <family val="2"/>
    </font>
    <font>
      <sz val="10"/>
      <color indexed="62"/>
      <name val="Arial"/>
      <family val="2"/>
    </font>
    <font>
      <b/>
      <vertAlign val="subscript"/>
      <sz val="10"/>
      <name val="Arial"/>
      <family val="2"/>
    </font>
    <font>
      <b/>
      <sz val="18"/>
      <color theme="1"/>
      <name val="Calibri"/>
      <family val="2"/>
      <scheme val="minor"/>
    </font>
    <font>
      <b/>
      <sz val="11"/>
      <color theme="1"/>
      <name val="Calibri"/>
      <family val="2"/>
    </font>
    <font>
      <sz val="11"/>
      <color rgb="FFFF0000"/>
      <name val="Calibri"/>
      <family val="2"/>
    </font>
    <font>
      <b/>
      <sz val="10"/>
      <color theme="1"/>
      <name val="Arial"/>
      <family val="2"/>
    </font>
    <font>
      <sz val="10"/>
      <color theme="1"/>
      <name val="Arial"/>
      <family val="2"/>
    </font>
    <font>
      <b/>
      <sz val="12"/>
      <color rgb="FF56585B"/>
      <name val="Calibri"/>
      <family val="2"/>
    </font>
    <font>
      <sz val="12"/>
      <color rgb="FF000000"/>
      <name val="Calibri"/>
      <family val="2"/>
    </font>
    <font>
      <sz val="11"/>
      <color rgb="FF3F3F76"/>
      <name val="Calibri"/>
      <family val="2"/>
    </font>
    <font>
      <sz val="14"/>
      <color rgb="FF222226"/>
      <name val="Segoe UI"/>
      <family val="2"/>
    </font>
    <font>
      <i/>
      <sz val="13"/>
      <color theme="1"/>
      <name val="Abadi"/>
      <family val="2"/>
    </font>
    <font>
      <sz val="10"/>
      <color theme="1"/>
      <name val="Abadi"/>
      <family val="2"/>
    </font>
    <font>
      <sz val="9"/>
      <color theme="0"/>
      <name val="Abadi"/>
      <family val="2"/>
    </font>
    <font>
      <sz val="9"/>
      <color theme="1"/>
      <name val="Abadi"/>
      <family val="2"/>
    </font>
    <font>
      <sz val="12"/>
      <color theme="1"/>
      <name val="Abadi"/>
      <family val="2"/>
    </font>
    <font>
      <sz val="12"/>
      <color theme="0"/>
      <name val="Abadi"/>
      <family val="2"/>
    </font>
    <font>
      <i/>
      <sz val="12"/>
      <color theme="1"/>
      <name val="Abadi"/>
      <family val="2"/>
    </font>
    <font>
      <sz val="10"/>
      <color theme="0"/>
      <name val="Abadi"/>
      <family val="2"/>
    </font>
    <font>
      <i/>
      <u/>
      <sz val="8"/>
      <color theme="10"/>
      <name val="Abadi"/>
      <family val="2"/>
    </font>
    <font>
      <sz val="8"/>
      <color theme="1"/>
      <name val="Abadi"/>
      <family val="2"/>
    </font>
    <font>
      <i/>
      <u/>
      <sz val="8"/>
      <color theme="10"/>
      <name val="Calibri"/>
      <family val="2"/>
      <scheme val="minor"/>
    </font>
    <font>
      <sz val="10"/>
      <name val="Abadi"/>
      <family val="2"/>
    </font>
    <font>
      <i/>
      <sz val="10"/>
      <color theme="1"/>
      <name val="Abadi"/>
      <family val="2"/>
    </font>
    <font>
      <i/>
      <sz val="8"/>
      <color theme="1"/>
      <name val="Abadi"/>
      <family val="2"/>
    </font>
    <font>
      <b/>
      <i/>
      <u/>
      <sz val="8"/>
      <color theme="1"/>
      <name val="Abadi"/>
      <family val="2"/>
    </font>
    <font>
      <u/>
      <sz val="8"/>
      <color theme="10"/>
      <name val="Calibri"/>
      <family val="2"/>
      <scheme val="minor"/>
    </font>
    <font>
      <sz val="11"/>
      <color theme="1"/>
      <name val="Abadi"/>
      <family val="2"/>
    </font>
    <font>
      <sz val="9"/>
      <name val="Abadi"/>
      <family val="2"/>
    </font>
    <font>
      <sz val="9"/>
      <name val="Cambria"/>
      <family val="1"/>
    </font>
    <font>
      <vertAlign val="subscript"/>
      <sz val="10"/>
      <color rgb="FF000000"/>
      <name val="Calibri"/>
      <family val="2"/>
      <scheme val="minor"/>
    </font>
    <font>
      <vertAlign val="subscript"/>
      <sz val="10"/>
      <color theme="1"/>
      <name val="Calibri"/>
      <family val="2"/>
      <scheme val="minor"/>
    </font>
    <font>
      <b/>
      <sz val="10"/>
      <color rgb="FF000000"/>
      <name val="Calibri"/>
      <family val="2"/>
      <scheme val="minor"/>
    </font>
    <font>
      <b/>
      <sz val="10"/>
      <color rgb="FFFFFFFF"/>
      <name val="Verdana"/>
      <family val="2"/>
    </font>
    <font>
      <vertAlign val="subscript"/>
      <sz val="8"/>
      <color theme="1"/>
      <name val="Calibri"/>
      <family val="2"/>
      <scheme val="minor"/>
    </font>
    <font>
      <b/>
      <sz val="11"/>
      <color rgb="FF000000"/>
      <name val="Calibri"/>
      <family val="2"/>
    </font>
    <font>
      <sz val="11"/>
      <color rgb="FF000000"/>
      <name val="Calibri"/>
      <family val="2"/>
    </font>
    <font>
      <sz val="10"/>
      <color rgb="FFFF0000"/>
      <name val="Arial"/>
      <family val="2"/>
    </font>
    <font>
      <sz val="11"/>
      <color indexed="8"/>
      <name val="Calibri"/>
      <family val="2"/>
      <scheme val="minor"/>
    </font>
    <font>
      <sz val="11"/>
      <color rgb="FFD0021B"/>
      <name val="Consolas"/>
      <family val="3"/>
    </font>
    <font>
      <i/>
      <sz val="11"/>
      <color rgb="FFFF0000"/>
      <name val="Calibri"/>
      <family val="2"/>
      <scheme val="minor"/>
    </font>
    <font>
      <sz val="11"/>
      <name val="Calibri"/>
      <family val="2"/>
    </font>
    <font>
      <vertAlign val="subscript"/>
      <sz val="8"/>
      <color rgb="FF000000"/>
      <name val="Calibri"/>
      <family val="2"/>
      <scheme val="minor"/>
    </font>
    <font>
      <b/>
      <sz val="10"/>
      <color rgb="FFFF0000"/>
      <name val="Arial"/>
      <family val="2"/>
    </font>
    <font>
      <i/>
      <sz val="11"/>
      <color theme="1"/>
      <name val="Verdana"/>
      <family val="2"/>
    </font>
    <font>
      <sz val="11"/>
      <color theme="1"/>
      <name val="Verdana"/>
      <family val="2"/>
    </font>
    <font>
      <sz val="11"/>
      <name val="Verdana"/>
      <family val="2"/>
    </font>
  </fonts>
  <fills count="8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4"/>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bgColor indexed="64"/>
      </patternFill>
    </fill>
    <fill>
      <patternFill patternType="solid">
        <fgColor theme="0" tint="-0.34998626667073579"/>
        <bgColor indexed="64"/>
      </patternFill>
    </fill>
    <fill>
      <patternFill patternType="solid">
        <fgColor theme="7"/>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bgColor theme="0"/>
      </patternFill>
    </fill>
    <fill>
      <patternFill patternType="solid">
        <fgColor rgb="FFFBE4D5"/>
        <bgColor rgb="FFFBE4D5"/>
      </patternFill>
    </fill>
    <fill>
      <patternFill patternType="solid">
        <fgColor rgb="FFE9E8E5"/>
      </patternFill>
    </fill>
    <fill>
      <patternFill patternType="solid">
        <fgColor rgb="FFFFFFFF"/>
      </patternFill>
    </fill>
    <fill>
      <patternFill patternType="solid">
        <fgColor rgb="FFEAF5FC"/>
      </patternFill>
    </fill>
    <fill>
      <patternFill patternType="solid">
        <fgColor theme="0" tint="-0.499984740745262"/>
        <bgColor indexed="64"/>
      </patternFill>
    </fill>
    <fill>
      <patternFill patternType="solid">
        <fgColor theme="1"/>
        <bgColor indexed="64"/>
      </patternFill>
    </fill>
    <fill>
      <patternFill patternType="solid">
        <fgColor rgb="FF00B9B9"/>
        <bgColor indexed="64"/>
      </patternFill>
    </fill>
    <fill>
      <patternFill patternType="solid">
        <fgColor rgb="FFFF0000"/>
        <bgColor indexed="64"/>
      </patternFill>
    </fill>
    <fill>
      <patternFill patternType="solid">
        <fgColor rgb="FF00B9BD"/>
        <bgColor indexed="64"/>
      </patternFill>
    </fill>
    <fill>
      <patternFill patternType="solid">
        <fgColor theme="4" tint="0.79998168889431442"/>
        <bgColor theme="4" tint="0.79998168889431442"/>
      </patternFill>
    </fill>
    <fill>
      <patternFill patternType="solid">
        <fgColor rgb="FFEDEDED"/>
        <bgColor indexed="64"/>
      </patternFill>
    </fill>
    <fill>
      <patternFill patternType="solid">
        <fgColor rgb="FFFFCC99"/>
        <bgColor rgb="FFFFCC99"/>
      </patternFill>
    </fill>
  </fills>
  <borders count="10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op>
      <bottom style="thin">
        <color theme="0"/>
      </bottom>
      <diagonal/>
    </border>
    <border>
      <left style="thin">
        <color theme="0"/>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medium">
        <color indexed="64"/>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rgb="FFFF8001"/>
      </bottom>
      <diagonal/>
    </border>
    <border>
      <left style="thin">
        <color theme="0"/>
      </left>
      <right style="medium">
        <color indexed="64"/>
      </right>
      <top/>
      <bottom/>
      <diagonal/>
    </border>
    <border>
      <left style="thin">
        <color theme="0"/>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rgb="FF7F7F7F"/>
      </left>
      <right style="thin">
        <color rgb="FF7F7F7F"/>
      </right>
      <top style="thin">
        <color indexed="64"/>
      </top>
      <bottom style="thin">
        <color rgb="FF7F7F7F"/>
      </bottom>
      <diagonal/>
    </border>
    <border>
      <left style="thin">
        <color rgb="FF3F3F3F"/>
      </left>
      <right style="thin">
        <color rgb="FF3F3F3F"/>
      </right>
      <top style="thin">
        <color rgb="FF3F3F3F"/>
      </top>
      <bottom style="thin">
        <color indexed="64"/>
      </bottom>
      <diagonal/>
    </border>
    <border>
      <left style="medium">
        <color indexed="64"/>
      </left>
      <right style="medium">
        <color indexed="64"/>
      </right>
      <top/>
      <bottom style="medium">
        <color indexed="64"/>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D5D3D1"/>
      </left>
      <right style="thin">
        <color rgb="FFD5D3D1"/>
      </right>
      <top style="thin">
        <color rgb="FFD5D3D1"/>
      </top>
      <bottom style="thin">
        <color rgb="FFD5D3D1"/>
      </bottom>
      <diagonal/>
    </border>
    <border>
      <left/>
      <right style="thin">
        <color indexed="64"/>
      </right>
      <top style="medium">
        <color indexed="64"/>
      </top>
      <bottom style="medium">
        <color indexed="64"/>
      </bottom>
      <diagonal/>
    </border>
    <border>
      <left/>
      <right/>
      <top style="thick">
        <color auto="1"/>
      </top>
      <bottom/>
      <diagonal/>
    </border>
    <border>
      <left/>
      <right style="thin">
        <color indexed="64"/>
      </right>
      <top style="thick">
        <color auto="1"/>
      </top>
      <bottom/>
      <diagonal/>
    </border>
    <border>
      <left style="thin">
        <color indexed="64"/>
      </left>
      <right/>
      <top style="thick">
        <color auto="1"/>
      </top>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right style="medium">
        <color indexed="64"/>
      </right>
      <top style="medium">
        <color indexed="64"/>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D5D3D1"/>
      </left>
      <right/>
      <top style="thin">
        <color rgb="FFD5D3D1"/>
      </top>
      <bottom style="thin">
        <color rgb="FFD5D3D1"/>
      </bottom>
      <diagonal/>
    </border>
    <border>
      <left style="medium">
        <color rgb="FF000000"/>
      </left>
      <right/>
      <top/>
      <bottom style="thin">
        <color rgb="FF000000"/>
      </bottom>
      <diagonal/>
    </border>
    <border>
      <left style="medium">
        <color indexed="64"/>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indexed="64"/>
      </left>
      <right style="thin">
        <color rgb="FF000000"/>
      </right>
      <top style="thin">
        <color rgb="FF000000"/>
      </top>
      <bottom style="medium">
        <color indexed="64"/>
      </bottom>
      <diagonal/>
    </border>
    <border>
      <left/>
      <right style="thin">
        <color rgb="FF7F7F7F"/>
      </right>
      <top style="thin">
        <color rgb="FF7F7F7F"/>
      </top>
      <bottom style="thin">
        <color rgb="FF7F7F7F"/>
      </bottom>
      <diagonal/>
    </border>
  </borders>
  <cellStyleXfs count="5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7" applyNumberFormat="0" applyAlignment="0" applyProtection="0"/>
    <xf numFmtId="0" fontId="9" fillId="28" borderId="18" applyNumberFormat="0" applyAlignment="0" applyProtection="0"/>
    <xf numFmtId="164" fontId="1"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19" applyNumberFormat="0" applyFill="0" applyAlignment="0" applyProtection="0"/>
    <xf numFmtId="0" fontId="13" fillId="0" borderId="20" applyNumberFormat="0" applyFill="0" applyAlignment="0" applyProtection="0"/>
    <xf numFmtId="0" fontId="14" fillId="0" borderId="21"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17" applyNumberFormat="0" applyAlignment="0" applyProtection="0"/>
    <xf numFmtId="0" fontId="17" fillId="0" borderId="22" applyNumberFormat="0" applyFill="0" applyAlignment="0" applyProtection="0"/>
    <xf numFmtId="0" fontId="18" fillId="31" borderId="0" applyNumberFormat="0" applyBorder="0" applyAlignment="0" applyProtection="0"/>
    <xf numFmtId="0" fontId="5" fillId="32" borderId="23" applyNumberFormat="0" applyFont="0" applyAlignment="0" applyProtection="0"/>
    <xf numFmtId="0" fontId="19" fillId="27" borderId="24" applyNumberFormat="0" applyAlignment="0" applyProtection="0"/>
    <xf numFmtId="9" fontId="5"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0" applyNumberFormat="0" applyFill="0" applyBorder="0" applyAlignment="0" applyProtection="0"/>
    <xf numFmtId="0" fontId="24" fillId="0" borderId="0" applyNumberFormat="0" applyFill="0" applyBorder="0" applyAlignment="0" applyProtection="0">
      <alignment vertical="top"/>
      <protection locked="0"/>
    </xf>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10" fillId="0" borderId="0"/>
  </cellStyleXfs>
  <cellXfs count="972">
    <xf numFmtId="0" fontId="0" fillId="0" borderId="0" xfId="0"/>
    <xf numFmtId="0" fontId="0" fillId="33" borderId="0" xfId="0" applyFill="1" applyAlignment="1">
      <alignment vertical="top"/>
    </xf>
    <xf numFmtId="0" fontId="0" fillId="33" borderId="0" xfId="0" applyFill="1" applyAlignment="1">
      <alignment vertical="center"/>
    </xf>
    <xf numFmtId="0" fontId="0" fillId="33" borderId="0" xfId="0" applyFill="1" applyAlignment="1">
      <alignment horizontal="left" vertical="top"/>
    </xf>
    <xf numFmtId="0" fontId="2" fillId="33" borderId="26" xfId="0" applyFont="1" applyFill="1" applyBorder="1" applyAlignment="1">
      <alignment vertical="top"/>
    </xf>
    <xf numFmtId="0" fontId="1" fillId="33" borderId="0" xfId="0" applyFont="1" applyFill="1" applyAlignment="1">
      <alignment vertical="center"/>
    </xf>
    <xf numFmtId="0" fontId="3" fillId="33" borderId="0" xfId="0" applyFont="1" applyFill="1" applyAlignment="1">
      <alignment horizontal="right" vertical="center" indent="1"/>
    </xf>
    <xf numFmtId="166" fontId="1" fillId="34" borderId="1" xfId="28" applyNumberFormat="1" applyFont="1" applyFill="1" applyBorder="1" applyAlignment="1">
      <alignment horizontal="right" vertical="center"/>
    </xf>
    <xf numFmtId="170" fontId="1" fillId="34" borderId="1" xfId="28" applyNumberFormat="1" applyFont="1" applyFill="1" applyBorder="1" applyAlignment="1">
      <alignment vertical="center"/>
    </xf>
    <xf numFmtId="14" fontId="2" fillId="33" borderId="0" xfId="0" applyNumberFormat="1" applyFont="1" applyFill="1" applyAlignment="1">
      <alignment vertical="center"/>
    </xf>
    <xf numFmtId="170" fontId="1" fillId="34" borderId="16" xfId="28" applyNumberFormat="1" applyFont="1" applyFill="1" applyBorder="1" applyAlignment="1">
      <alignment vertical="center"/>
    </xf>
    <xf numFmtId="0" fontId="28" fillId="37" borderId="1" xfId="0" applyFont="1" applyFill="1" applyBorder="1" applyAlignment="1">
      <alignment vertical="top" wrapText="1"/>
    </xf>
    <xf numFmtId="0" fontId="28" fillId="0" borderId="1" xfId="0" applyFont="1" applyBorder="1" applyAlignment="1">
      <alignment vertical="top" wrapText="1"/>
    </xf>
    <xf numFmtId="0" fontId="28" fillId="38" borderId="1" xfId="0" applyFont="1" applyFill="1" applyBorder="1" applyAlignment="1">
      <alignment vertical="top" wrapText="1"/>
    </xf>
    <xf numFmtId="0" fontId="29" fillId="38" borderId="1" xfId="0" applyFont="1" applyFill="1" applyBorder="1" applyAlignment="1">
      <alignment vertical="center" wrapText="1"/>
    </xf>
    <xf numFmtId="0" fontId="28" fillId="35" borderId="1" xfId="0" applyFont="1" applyFill="1" applyBorder="1" applyAlignment="1">
      <alignment vertical="top" wrapText="1"/>
    </xf>
    <xf numFmtId="0" fontId="28" fillId="35" borderId="1" xfId="0" applyFont="1" applyFill="1" applyBorder="1" applyAlignment="1">
      <alignment horizontal="left" vertical="top" wrapText="1"/>
    </xf>
    <xf numFmtId="0" fontId="28" fillId="35" borderId="1" xfId="0" applyFont="1" applyFill="1" applyBorder="1" applyAlignment="1">
      <alignment horizontal="center" vertical="top" wrapText="1"/>
    </xf>
    <xf numFmtId="0" fontId="28" fillId="0" borderId="1" xfId="0" applyFont="1" applyBorder="1" applyAlignment="1">
      <alignment horizontal="center" vertical="top" wrapText="1"/>
    </xf>
    <xf numFmtId="0" fontId="28" fillId="37" borderId="1" xfId="0" applyFont="1" applyFill="1" applyBorder="1" applyAlignment="1">
      <alignment horizontal="center" vertical="top" wrapText="1"/>
    </xf>
    <xf numFmtId="0" fontId="28" fillId="38" borderId="1" xfId="0" applyFont="1" applyFill="1" applyBorder="1" applyAlignment="1">
      <alignment vertical="center" wrapText="1"/>
    </xf>
    <xf numFmtId="0" fontId="28" fillId="39" borderId="1" xfId="0" applyFont="1" applyFill="1" applyBorder="1" applyAlignment="1">
      <alignment horizontal="center" vertical="top" wrapText="1"/>
    </xf>
    <xf numFmtId="0" fontId="28" fillId="39" borderId="1" xfId="0" applyFont="1" applyFill="1" applyBorder="1" applyAlignment="1">
      <alignment vertical="top" wrapText="1"/>
    </xf>
    <xf numFmtId="0" fontId="28" fillId="37" borderId="1" xfId="0" applyFont="1" applyFill="1" applyBorder="1" applyAlignment="1">
      <alignment horizontal="left" vertical="top" wrapText="1"/>
    </xf>
    <xf numFmtId="0" fontId="28" fillId="38" borderId="1" xfId="0" applyFont="1" applyFill="1" applyBorder="1" applyAlignment="1">
      <alignment horizontal="left" vertical="top" wrapText="1"/>
    </xf>
    <xf numFmtId="0" fontId="28" fillId="40" borderId="1" xfId="0" applyFont="1" applyFill="1" applyBorder="1" applyAlignment="1">
      <alignment vertical="top" wrapText="1"/>
    </xf>
    <xf numFmtId="0" fontId="28" fillId="41" borderId="1" xfId="0" applyFont="1" applyFill="1" applyBorder="1" applyAlignment="1">
      <alignment vertical="top" wrapText="1"/>
    </xf>
    <xf numFmtId="170" fontId="28" fillId="39" borderId="1" xfId="47" applyNumberFormat="1" applyFont="1" applyFill="1" applyBorder="1" applyAlignment="1">
      <alignment horizontal="right" vertical="top" wrapText="1"/>
    </xf>
    <xf numFmtId="9" fontId="28" fillId="39" borderId="1" xfId="41" applyFont="1" applyFill="1" applyBorder="1" applyAlignment="1">
      <alignment horizontal="center" vertical="top" wrapText="1"/>
    </xf>
    <xf numFmtId="0" fontId="28" fillId="42" borderId="1" xfId="0" applyFont="1" applyFill="1" applyBorder="1" applyAlignment="1">
      <alignment vertical="top" wrapText="1"/>
    </xf>
    <xf numFmtId="0" fontId="28" fillId="42" borderId="1" xfId="0" applyFont="1" applyFill="1" applyBorder="1" applyAlignment="1">
      <alignment horizontal="center" vertical="top" wrapText="1"/>
    </xf>
    <xf numFmtId="9" fontId="28" fillId="42" borderId="1" xfId="41" applyFont="1" applyFill="1" applyBorder="1" applyAlignment="1">
      <alignment horizontal="center" vertical="top" wrapText="1"/>
    </xf>
    <xf numFmtId="0" fontId="28" fillId="43" borderId="1" xfId="0" applyFont="1" applyFill="1" applyBorder="1" applyAlignment="1">
      <alignment vertical="top" wrapText="1"/>
    </xf>
    <xf numFmtId="0" fontId="28" fillId="43" borderId="1" xfId="0" applyFont="1" applyFill="1" applyBorder="1" applyAlignment="1">
      <alignment horizontal="center" vertical="top" wrapText="1"/>
    </xf>
    <xf numFmtId="0" fontId="28" fillId="34" borderId="1" xfId="0" applyFont="1" applyFill="1" applyBorder="1" applyAlignment="1">
      <alignment horizontal="center" vertical="top" wrapText="1"/>
    </xf>
    <xf numFmtId="0" fontId="28" fillId="44" borderId="1" xfId="0" applyFont="1" applyFill="1" applyBorder="1" applyAlignment="1">
      <alignment horizontal="center" vertical="top" wrapText="1"/>
    </xf>
    <xf numFmtId="0" fontId="28" fillId="45" borderId="1" xfId="0" applyFont="1" applyFill="1" applyBorder="1" applyAlignment="1">
      <alignment horizontal="center" vertical="top" wrapText="1"/>
    </xf>
    <xf numFmtId="0" fontId="28" fillId="38" borderId="1" xfId="0" applyFont="1" applyFill="1" applyBorder="1" applyAlignment="1">
      <alignment horizontal="center" vertical="top" wrapText="1"/>
    </xf>
    <xf numFmtId="0" fontId="28" fillId="46" borderId="1" xfId="0" applyFont="1" applyFill="1" applyBorder="1" applyAlignment="1">
      <alignment horizontal="left" vertical="top" wrapText="1"/>
    </xf>
    <xf numFmtId="0" fontId="28" fillId="47" borderId="1" xfId="0" applyFont="1" applyFill="1" applyBorder="1" applyAlignment="1">
      <alignment horizontal="center" vertical="top" wrapText="1"/>
    </xf>
    <xf numFmtId="0" fontId="28" fillId="48" borderId="1" xfId="0" applyFont="1" applyFill="1" applyBorder="1" applyAlignment="1">
      <alignment horizontal="center" vertical="top" wrapText="1"/>
    </xf>
    <xf numFmtId="0" fontId="28" fillId="37" borderId="1" xfId="0" applyFont="1" applyFill="1" applyBorder="1" applyAlignment="1">
      <alignment horizontal="left" vertical="center" wrapText="1"/>
    </xf>
    <xf numFmtId="0" fontId="28" fillId="46" borderId="1" xfId="0" applyFont="1" applyFill="1" applyBorder="1" applyAlignment="1">
      <alignment vertical="top" wrapText="1"/>
    </xf>
    <xf numFmtId="0" fontId="28" fillId="46" borderId="1" xfId="0" applyFont="1" applyFill="1" applyBorder="1" applyAlignment="1">
      <alignment horizontal="center" vertical="top" wrapText="1"/>
    </xf>
    <xf numFmtId="9" fontId="28" fillId="46" borderId="1" xfId="0" applyNumberFormat="1" applyFont="1" applyFill="1" applyBorder="1" applyAlignment="1">
      <alignment horizontal="center"/>
    </xf>
    <xf numFmtId="9" fontId="30" fillId="46" borderId="1" xfId="0" applyNumberFormat="1" applyFont="1" applyFill="1" applyBorder="1" applyAlignment="1">
      <alignment horizontal="center"/>
    </xf>
    <xf numFmtId="0" fontId="28" fillId="41" borderId="1" xfId="0" applyFont="1" applyFill="1" applyBorder="1" applyAlignment="1">
      <alignment horizontal="center" vertical="top" wrapText="1"/>
    </xf>
    <xf numFmtId="0" fontId="28" fillId="49" borderId="1" xfId="0" applyFont="1" applyFill="1" applyBorder="1" applyAlignment="1">
      <alignment horizontal="center" vertical="top" wrapText="1"/>
    </xf>
    <xf numFmtId="0" fontId="28" fillId="50" borderId="1" xfId="0" applyFont="1" applyFill="1" applyBorder="1" applyAlignment="1">
      <alignment horizontal="center" vertical="top" wrapText="1"/>
    </xf>
    <xf numFmtId="0" fontId="28" fillId="51" borderId="1" xfId="0" applyFont="1" applyFill="1" applyBorder="1" applyAlignment="1">
      <alignment horizontal="center" vertical="top" wrapText="1"/>
    </xf>
    <xf numFmtId="0" fontId="28" fillId="52" borderId="1" xfId="0" applyFont="1" applyFill="1" applyBorder="1" applyAlignment="1">
      <alignment vertical="top" wrapText="1"/>
    </xf>
    <xf numFmtId="0" fontId="28" fillId="52" borderId="1" xfId="0" applyFont="1" applyFill="1" applyBorder="1" applyAlignment="1">
      <alignment horizontal="center" vertical="top" wrapText="1"/>
    </xf>
    <xf numFmtId="0" fontId="28" fillId="53" borderId="1" xfId="0" applyFont="1" applyFill="1" applyBorder="1" applyAlignment="1">
      <alignment vertical="top" wrapText="1"/>
    </xf>
    <xf numFmtId="0" fontId="28" fillId="53" borderId="1" xfId="0" applyFont="1" applyFill="1" applyBorder="1" applyAlignment="1">
      <alignment horizontal="center" vertical="top" wrapText="1"/>
    </xf>
    <xf numFmtId="0" fontId="28" fillId="34" borderId="1" xfId="0" applyFont="1" applyFill="1" applyBorder="1" applyAlignment="1">
      <alignment vertical="top" wrapText="1"/>
    </xf>
    <xf numFmtId="0" fontId="28" fillId="34" borderId="1" xfId="0" applyFont="1" applyFill="1" applyBorder="1" applyAlignment="1">
      <alignment horizontal="left" vertical="top" wrapText="1"/>
    </xf>
    <xf numFmtId="0" fontId="28" fillId="54" borderId="1" xfId="0" applyFont="1" applyFill="1" applyBorder="1" applyAlignment="1">
      <alignment horizontal="center" vertical="top" wrapText="1"/>
    </xf>
    <xf numFmtId="0" fontId="28" fillId="55" borderId="1" xfId="0" applyFont="1" applyFill="1" applyBorder="1" applyAlignment="1">
      <alignment horizontal="center" vertical="top" wrapText="1"/>
    </xf>
    <xf numFmtId="0" fontId="28" fillId="55" borderId="1" xfId="0" applyFont="1" applyFill="1" applyBorder="1" applyAlignment="1">
      <alignment vertical="top" wrapText="1"/>
    </xf>
    <xf numFmtId="0" fontId="28" fillId="51" borderId="1" xfId="0" applyFont="1" applyFill="1" applyBorder="1" applyAlignment="1">
      <alignment vertical="top" wrapText="1"/>
    </xf>
    <xf numFmtId="0" fontId="28" fillId="54" borderId="1" xfId="0" applyFont="1" applyFill="1" applyBorder="1" applyAlignment="1">
      <alignment vertical="top" wrapText="1"/>
    </xf>
    <xf numFmtId="0" fontId="28" fillId="47" borderId="1" xfId="0" applyFont="1" applyFill="1" applyBorder="1" applyAlignment="1">
      <alignment vertical="top" wrapText="1"/>
    </xf>
    <xf numFmtId="0" fontId="28" fillId="56" borderId="1" xfId="0" applyFont="1" applyFill="1" applyBorder="1" applyAlignment="1">
      <alignment horizontal="center" vertical="top" wrapText="1"/>
    </xf>
    <xf numFmtId="0" fontId="28" fillId="56" borderId="1" xfId="0" applyFont="1" applyFill="1" applyBorder="1" applyAlignment="1">
      <alignment vertical="top" wrapText="1"/>
    </xf>
    <xf numFmtId="0" fontId="28" fillId="57" borderId="1" xfId="0" applyFont="1" applyFill="1" applyBorder="1" applyAlignment="1">
      <alignment horizontal="center" vertical="top" wrapText="1"/>
    </xf>
    <xf numFmtId="0" fontId="28" fillId="57" borderId="1" xfId="0" applyFont="1" applyFill="1" applyBorder="1" applyAlignment="1">
      <alignment vertical="top" wrapText="1"/>
    </xf>
    <xf numFmtId="0" fontId="28" fillId="58" borderId="1" xfId="0" applyFont="1" applyFill="1" applyBorder="1" applyAlignment="1">
      <alignment horizontal="center" vertical="top" wrapText="1"/>
    </xf>
    <xf numFmtId="0" fontId="28" fillId="58" borderId="1" xfId="0" applyFont="1" applyFill="1" applyBorder="1" applyAlignment="1">
      <alignment vertical="top" wrapText="1"/>
    </xf>
    <xf numFmtId="0" fontId="28" fillId="59" borderId="1" xfId="0" applyFont="1" applyFill="1" applyBorder="1" applyAlignment="1">
      <alignment horizontal="center" vertical="top" wrapText="1"/>
    </xf>
    <xf numFmtId="9" fontId="28" fillId="34" borderId="1" xfId="41" applyFont="1" applyFill="1" applyBorder="1" applyAlignment="1">
      <alignment horizontal="center" vertical="center" wrapText="1"/>
    </xf>
    <xf numFmtId="9" fontId="28" fillId="38" borderId="1" xfId="41" applyFont="1" applyFill="1" applyBorder="1" applyAlignment="1">
      <alignment horizontal="center" vertical="top" wrapText="1"/>
    </xf>
    <xf numFmtId="9" fontId="28" fillId="49" borderId="1" xfId="41" applyFont="1" applyFill="1" applyBorder="1" applyAlignment="1">
      <alignment horizontal="center" vertical="top" wrapText="1"/>
    </xf>
    <xf numFmtId="9" fontId="28" fillId="57" borderId="1" xfId="41" applyFont="1" applyFill="1" applyBorder="1" applyAlignment="1">
      <alignment horizontal="center" vertical="top" wrapText="1"/>
    </xf>
    <xf numFmtId="0" fontId="28" fillId="36" borderId="1" xfId="0" applyFont="1" applyFill="1" applyBorder="1" applyAlignment="1">
      <alignment horizontal="center" vertical="top" wrapText="1"/>
    </xf>
    <xf numFmtId="9" fontId="28" fillId="36" borderId="1" xfId="41" applyFont="1" applyFill="1" applyBorder="1" applyAlignment="1">
      <alignment horizontal="center" vertical="top" wrapText="1"/>
    </xf>
    <xf numFmtId="9" fontId="28" fillId="35" borderId="1" xfId="41" applyFont="1" applyFill="1" applyBorder="1" applyAlignment="1">
      <alignment horizontal="center" vertical="top" wrapText="1"/>
    </xf>
    <xf numFmtId="9" fontId="28" fillId="41" borderId="1" xfId="41" applyFont="1" applyFill="1" applyBorder="1" applyAlignment="1">
      <alignment horizontal="center" vertical="center" wrapText="1"/>
    </xf>
    <xf numFmtId="9" fontId="28" fillId="56" borderId="1" xfId="41" applyFont="1" applyFill="1" applyBorder="1" applyAlignment="1">
      <alignment horizontal="center" vertical="top" wrapText="1"/>
    </xf>
    <xf numFmtId="0" fontId="28" fillId="60" borderId="1" xfId="0" applyFont="1" applyFill="1" applyBorder="1" applyAlignment="1">
      <alignment horizontal="center" vertical="top" wrapText="1"/>
    </xf>
    <xf numFmtId="9" fontId="28" fillId="60" borderId="1" xfId="41" applyFont="1" applyFill="1" applyBorder="1" applyAlignment="1">
      <alignment horizontal="center" vertical="top" wrapText="1"/>
    </xf>
    <xf numFmtId="9" fontId="28" fillId="45" borderId="1" xfId="41" applyFont="1" applyFill="1" applyBorder="1" applyAlignment="1">
      <alignment horizontal="center" vertical="top" wrapText="1"/>
    </xf>
    <xf numFmtId="9" fontId="28" fillId="59" borderId="1" xfId="41" applyFont="1" applyFill="1" applyBorder="1" applyAlignment="1">
      <alignment horizontal="center" vertical="top" wrapText="1"/>
    </xf>
    <xf numFmtId="0" fontId="28" fillId="61" borderId="1" xfId="0" applyFont="1" applyFill="1" applyBorder="1" applyAlignment="1">
      <alignment horizontal="center" vertical="top" wrapText="1"/>
    </xf>
    <xf numFmtId="9" fontId="28" fillId="61" borderId="1" xfId="41" applyFont="1" applyFill="1" applyBorder="1" applyAlignment="1">
      <alignment horizontal="center" vertical="top" wrapText="1"/>
    </xf>
    <xf numFmtId="0" fontId="28" fillId="62" borderId="1" xfId="0" applyFont="1" applyFill="1" applyBorder="1" applyAlignment="1">
      <alignment horizontal="center" vertical="top" wrapText="1"/>
    </xf>
    <xf numFmtId="9" fontId="28" fillId="62" borderId="1" xfId="41" applyFont="1" applyFill="1" applyBorder="1" applyAlignment="1">
      <alignment horizontal="center" vertical="top" wrapText="1"/>
    </xf>
    <xf numFmtId="9" fontId="28" fillId="51" borderId="1" xfId="41" applyFont="1" applyFill="1" applyBorder="1" applyAlignment="1">
      <alignment horizontal="center" vertical="top" wrapText="1"/>
    </xf>
    <xf numFmtId="9" fontId="28" fillId="46" borderId="1" xfId="41" applyFont="1" applyFill="1" applyBorder="1" applyAlignment="1">
      <alignment horizontal="center" vertical="top" wrapText="1"/>
    </xf>
    <xf numFmtId="0" fontId="28" fillId="63" borderId="1" xfId="0" applyFont="1" applyFill="1" applyBorder="1" applyAlignment="1">
      <alignment horizontal="center" vertical="top" wrapText="1"/>
    </xf>
    <xf numFmtId="9" fontId="28" fillId="63" borderId="1" xfId="41" applyFont="1" applyFill="1" applyBorder="1" applyAlignment="1">
      <alignment horizontal="center" vertical="top" wrapText="1"/>
    </xf>
    <xf numFmtId="9" fontId="28" fillId="52" borderId="1" xfId="41" applyFont="1" applyFill="1" applyBorder="1" applyAlignment="1">
      <alignment horizontal="center" vertical="top" wrapText="1"/>
    </xf>
    <xf numFmtId="0" fontId="28" fillId="39" borderId="1" xfId="0" applyFont="1" applyFill="1" applyBorder="1" applyAlignment="1">
      <alignment horizontal="left" vertical="top" wrapText="1"/>
    </xf>
    <xf numFmtId="0" fontId="28" fillId="64" borderId="1" xfId="0" applyFont="1" applyFill="1" applyBorder="1" applyAlignment="1">
      <alignment horizontal="center" vertical="top" wrapText="1"/>
    </xf>
    <xf numFmtId="0" fontId="28" fillId="41" borderId="1" xfId="0" applyFont="1" applyFill="1" applyBorder="1" applyAlignment="1">
      <alignment horizontal="center" vertical="center" wrapText="1"/>
    </xf>
    <xf numFmtId="170" fontId="28" fillId="37" borderId="1" xfId="47" applyNumberFormat="1" applyFont="1" applyFill="1" applyBorder="1" applyAlignment="1">
      <alignment horizontal="left" vertical="top" wrapText="1"/>
    </xf>
    <xf numFmtId="0" fontId="28" fillId="61" borderId="1" xfId="0" applyFont="1" applyFill="1" applyBorder="1" applyAlignment="1">
      <alignment vertical="top" wrapText="1"/>
    </xf>
    <xf numFmtId="0" fontId="28" fillId="59" borderId="1" xfId="0" applyFont="1" applyFill="1" applyBorder="1" applyAlignment="1">
      <alignment vertical="top" wrapText="1"/>
    </xf>
    <xf numFmtId="0" fontId="30" fillId="0" borderId="1" xfId="0" applyFont="1" applyBorder="1"/>
    <xf numFmtId="0" fontId="31" fillId="38" borderId="1" xfId="0" applyFont="1" applyFill="1" applyBorder="1" applyAlignment="1">
      <alignment horizontal="left"/>
    </xf>
    <xf numFmtId="0" fontId="31" fillId="38" borderId="1" xfId="0" applyFont="1" applyFill="1" applyBorder="1" applyAlignment="1">
      <alignment horizontal="right"/>
    </xf>
    <xf numFmtId="0" fontId="30" fillId="35" borderId="1" xfId="0" applyFont="1" applyFill="1" applyBorder="1"/>
    <xf numFmtId="0" fontId="30" fillId="35" borderId="1" xfId="0" applyFont="1" applyFill="1" applyBorder="1" applyAlignment="1">
      <alignment horizontal="left"/>
    </xf>
    <xf numFmtId="0" fontId="30" fillId="35" borderId="1" xfId="0" applyFont="1" applyFill="1" applyBorder="1" applyAlignment="1">
      <alignment horizontal="center"/>
    </xf>
    <xf numFmtId="0" fontId="30" fillId="0" borderId="1" xfId="0" applyFont="1" applyBorder="1" applyAlignment="1">
      <alignment horizontal="center"/>
    </xf>
    <xf numFmtId="0" fontId="30" fillId="38" borderId="1" xfId="0" applyFont="1" applyFill="1" applyBorder="1" applyAlignment="1">
      <alignment horizontal="left" vertical="center"/>
    </xf>
    <xf numFmtId="0" fontId="30" fillId="39" borderId="1" xfId="0" applyFont="1" applyFill="1" applyBorder="1"/>
    <xf numFmtId="0" fontId="30" fillId="39" borderId="1" xfId="0" applyFont="1" applyFill="1" applyBorder="1" applyAlignment="1">
      <alignment horizontal="center"/>
    </xf>
    <xf numFmtId="0" fontId="30" fillId="0" borderId="1" xfId="0" applyFont="1" applyBorder="1" applyAlignment="1">
      <alignment horizontal="left"/>
    </xf>
    <xf numFmtId="0" fontId="30" fillId="38" borderId="1" xfId="0" applyFont="1" applyFill="1" applyBorder="1" applyAlignment="1">
      <alignment horizontal="left"/>
    </xf>
    <xf numFmtId="0" fontId="30" fillId="40" borderId="1" xfId="0" applyFont="1" applyFill="1" applyBorder="1"/>
    <xf numFmtId="0" fontId="30" fillId="40" borderId="1" xfId="0" applyFont="1" applyFill="1" applyBorder="1" applyAlignment="1">
      <alignment horizontal="center"/>
    </xf>
    <xf numFmtId="0" fontId="30" fillId="39" borderId="1" xfId="0" applyFont="1" applyFill="1" applyBorder="1" applyAlignment="1">
      <alignment horizontal="left"/>
    </xf>
    <xf numFmtId="0" fontId="30" fillId="41" borderId="1" xfId="0" applyFont="1" applyFill="1" applyBorder="1"/>
    <xf numFmtId="0" fontId="30" fillId="41" borderId="1" xfId="0" applyFont="1" applyFill="1" applyBorder="1" applyAlignment="1">
      <alignment horizontal="left"/>
    </xf>
    <xf numFmtId="170" fontId="30" fillId="39" borderId="1" xfId="47" applyNumberFormat="1" applyFont="1" applyFill="1" applyBorder="1" applyAlignment="1">
      <alignment horizontal="right"/>
    </xf>
    <xf numFmtId="9" fontId="30" fillId="39" borderId="1" xfId="41" applyFont="1" applyFill="1" applyBorder="1" applyAlignment="1">
      <alignment horizontal="center"/>
    </xf>
    <xf numFmtId="9" fontId="28" fillId="39" borderId="1" xfId="41" applyFont="1" applyFill="1" applyBorder="1" applyAlignment="1">
      <alignment horizontal="center"/>
    </xf>
    <xf numFmtId="0" fontId="30" fillId="42" borderId="1" xfId="0" applyFont="1" applyFill="1" applyBorder="1"/>
    <xf numFmtId="0" fontId="30" fillId="42" borderId="1" xfId="0" applyFont="1" applyFill="1" applyBorder="1" applyAlignment="1">
      <alignment horizontal="center"/>
    </xf>
    <xf numFmtId="0" fontId="28" fillId="42" borderId="1" xfId="0" applyFont="1" applyFill="1" applyBorder="1" applyAlignment="1">
      <alignment horizontal="center"/>
    </xf>
    <xf numFmtId="9" fontId="30" fillId="39" borderId="1" xfId="0" applyNumberFormat="1" applyFont="1" applyFill="1" applyBorder="1" applyAlignment="1">
      <alignment horizontal="center"/>
    </xf>
    <xf numFmtId="0" fontId="30" fillId="43" borderId="1" xfId="0" applyFont="1" applyFill="1" applyBorder="1"/>
    <xf numFmtId="0" fontId="30" fillId="43" borderId="1" xfId="0" applyFont="1" applyFill="1" applyBorder="1" applyAlignment="1">
      <alignment horizontal="center"/>
    </xf>
    <xf numFmtId="0" fontId="30" fillId="34" borderId="1" xfId="0" applyFont="1" applyFill="1" applyBorder="1" applyAlignment="1">
      <alignment horizontal="center"/>
    </xf>
    <xf numFmtId="0" fontId="30" fillId="44" borderId="1" xfId="0" applyFont="1" applyFill="1" applyBorder="1" applyAlignment="1">
      <alignment horizontal="center"/>
    </xf>
    <xf numFmtId="0" fontId="30" fillId="45" borderId="1" xfId="0" applyFont="1" applyFill="1" applyBorder="1" applyAlignment="1">
      <alignment horizontal="center"/>
    </xf>
    <xf numFmtId="0" fontId="30" fillId="38" borderId="1" xfId="0" applyFont="1" applyFill="1" applyBorder="1" applyAlignment="1">
      <alignment horizontal="center"/>
    </xf>
    <xf numFmtId="0" fontId="30" fillId="46" borderId="1" xfId="0" applyFont="1" applyFill="1" applyBorder="1" applyAlignment="1">
      <alignment horizontal="left"/>
    </xf>
    <xf numFmtId="0" fontId="30" fillId="47" borderId="1" xfId="0" applyFont="1" applyFill="1" applyBorder="1" applyAlignment="1">
      <alignment horizontal="center"/>
    </xf>
    <xf numFmtId="0" fontId="30" fillId="48" borderId="1" xfId="0" applyFont="1" applyFill="1" applyBorder="1" applyAlignment="1">
      <alignment horizontal="center"/>
    </xf>
    <xf numFmtId="0" fontId="30" fillId="46" borderId="1" xfId="0" applyFont="1" applyFill="1" applyBorder="1"/>
    <xf numFmtId="0" fontId="30" fillId="46" borderId="1" xfId="0" applyFont="1" applyFill="1" applyBorder="1" applyAlignment="1">
      <alignment horizontal="center"/>
    </xf>
    <xf numFmtId="0" fontId="30" fillId="41" borderId="1" xfId="0" applyFont="1" applyFill="1" applyBorder="1" applyAlignment="1">
      <alignment horizontal="center"/>
    </xf>
    <xf numFmtId="0" fontId="30" fillId="49" borderId="1" xfId="0" applyFont="1" applyFill="1" applyBorder="1" applyAlignment="1">
      <alignment horizontal="center"/>
    </xf>
    <xf numFmtId="0" fontId="30" fillId="50" borderId="1" xfId="0" applyFont="1" applyFill="1" applyBorder="1" applyAlignment="1">
      <alignment horizontal="center"/>
    </xf>
    <xf numFmtId="0" fontId="30" fillId="51" borderId="1" xfId="0" applyFont="1" applyFill="1" applyBorder="1" applyAlignment="1">
      <alignment horizontal="center"/>
    </xf>
    <xf numFmtId="0" fontId="30" fillId="52" borderId="1" xfId="0" applyFont="1" applyFill="1" applyBorder="1"/>
    <xf numFmtId="0" fontId="30" fillId="52" borderId="1" xfId="0" applyFont="1" applyFill="1" applyBorder="1" applyAlignment="1">
      <alignment horizontal="center"/>
    </xf>
    <xf numFmtId="0" fontId="30" fillId="53" borderId="1" xfId="0" applyFont="1" applyFill="1" applyBorder="1"/>
    <xf numFmtId="0" fontId="30" fillId="34" borderId="1" xfId="0" applyFont="1" applyFill="1" applyBorder="1"/>
    <xf numFmtId="0" fontId="30" fillId="34" borderId="1" xfId="0" applyFont="1" applyFill="1" applyBorder="1" applyAlignment="1">
      <alignment horizontal="left"/>
    </xf>
    <xf numFmtId="0" fontId="30" fillId="54" borderId="1" xfId="0" applyFont="1" applyFill="1" applyBorder="1" applyAlignment="1">
      <alignment horizontal="center"/>
    </xf>
    <xf numFmtId="9" fontId="30" fillId="35" borderId="1" xfId="0" applyNumberFormat="1" applyFont="1" applyFill="1" applyBorder="1" applyAlignment="1">
      <alignment horizontal="center"/>
    </xf>
    <xf numFmtId="9" fontId="30" fillId="47" borderId="1" xfId="0" applyNumberFormat="1" applyFont="1" applyFill="1" applyBorder="1" applyAlignment="1">
      <alignment horizontal="center"/>
    </xf>
    <xf numFmtId="0" fontId="30" fillId="55" borderId="1" xfId="0" applyFont="1" applyFill="1" applyBorder="1" applyAlignment="1">
      <alignment horizontal="center"/>
    </xf>
    <xf numFmtId="0" fontId="30" fillId="53" borderId="1" xfId="0" applyFont="1" applyFill="1" applyBorder="1" applyAlignment="1">
      <alignment horizontal="center"/>
    </xf>
    <xf numFmtId="0" fontId="30" fillId="56" borderId="1" xfId="0" applyFont="1" applyFill="1" applyBorder="1" applyAlignment="1">
      <alignment horizontal="center"/>
    </xf>
    <xf numFmtId="0" fontId="30" fillId="57" borderId="1" xfId="0" applyFont="1" applyFill="1" applyBorder="1" applyAlignment="1">
      <alignment horizontal="center"/>
    </xf>
    <xf numFmtId="0" fontId="30" fillId="58" borderId="1" xfId="0" applyFont="1" applyFill="1" applyBorder="1" applyAlignment="1">
      <alignment horizontal="center"/>
    </xf>
    <xf numFmtId="0" fontId="30" fillId="59" borderId="1" xfId="0" applyFont="1" applyFill="1" applyBorder="1" applyAlignment="1">
      <alignment horizontal="center"/>
    </xf>
    <xf numFmtId="9" fontId="30" fillId="54" borderId="1" xfId="0" applyNumberFormat="1" applyFont="1" applyFill="1" applyBorder="1" applyAlignment="1">
      <alignment horizontal="center"/>
    </xf>
    <xf numFmtId="9" fontId="28" fillId="54" borderId="1" xfId="0" applyNumberFormat="1" applyFont="1" applyFill="1" applyBorder="1" applyAlignment="1">
      <alignment horizontal="center"/>
    </xf>
    <xf numFmtId="9" fontId="30" fillId="41" borderId="1" xfId="0" applyNumberFormat="1" applyFont="1" applyFill="1" applyBorder="1" applyAlignment="1">
      <alignment horizontal="center"/>
    </xf>
    <xf numFmtId="9" fontId="28" fillId="41" borderId="1" xfId="0" applyNumberFormat="1" applyFont="1" applyFill="1" applyBorder="1"/>
    <xf numFmtId="9" fontId="28" fillId="35" borderId="1" xfId="0" applyNumberFormat="1" applyFont="1" applyFill="1" applyBorder="1" applyAlignment="1">
      <alignment horizontal="center"/>
    </xf>
    <xf numFmtId="9" fontId="30" fillId="34" borderId="1" xfId="0" applyNumberFormat="1" applyFont="1" applyFill="1" applyBorder="1" applyAlignment="1">
      <alignment horizontal="center"/>
    </xf>
    <xf numFmtId="9" fontId="28" fillId="34" borderId="1" xfId="0" applyNumberFormat="1" applyFont="1" applyFill="1" applyBorder="1" applyAlignment="1">
      <alignment horizontal="center"/>
    </xf>
    <xf numFmtId="9" fontId="30" fillId="38" borderId="1" xfId="0" applyNumberFormat="1" applyFont="1" applyFill="1" applyBorder="1" applyAlignment="1">
      <alignment horizontal="center"/>
    </xf>
    <xf numFmtId="9" fontId="30" fillId="49" borderId="1" xfId="0" applyNumberFormat="1" applyFont="1" applyFill="1" applyBorder="1" applyAlignment="1">
      <alignment horizontal="center"/>
    </xf>
    <xf numFmtId="9" fontId="28" fillId="49" borderId="1" xfId="0" applyNumberFormat="1" applyFont="1" applyFill="1" applyBorder="1" applyAlignment="1">
      <alignment horizontal="center"/>
    </xf>
    <xf numFmtId="9" fontId="30" fillId="57" borderId="1" xfId="0" applyNumberFormat="1" applyFont="1" applyFill="1" applyBorder="1" applyAlignment="1">
      <alignment horizontal="center"/>
    </xf>
    <xf numFmtId="9" fontId="28" fillId="57" borderId="1" xfId="0" applyNumberFormat="1" applyFont="1" applyFill="1" applyBorder="1" applyAlignment="1">
      <alignment horizontal="center"/>
    </xf>
    <xf numFmtId="9" fontId="30" fillId="36" borderId="14" xfId="0" applyNumberFormat="1" applyFont="1" applyFill="1" applyBorder="1" applyAlignment="1">
      <alignment horizontal="center"/>
    </xf>
    <xf numFmtId="9" fontId="28" fillId="36" borderId="14" xfId="0" applyNumberFormat="1" applyFont="1" applyFill="1" applyBorder="1" applyAlignment="1">
      <alignment horizontal="center"/>
    </xf>
    <xf numFmtId="9" fontId="28" fillId="41" borderId="1" xfId="0" applyNumberFormat="1" applyFont="1" applyFill="1" applyBorder="1" applyAlignment="1">
      <alignment horizontal="center"/>
    </xf>
    <xf numFmtId="9" fontId="28" fillId="38" borderId="1" xfId="0" applyNumberFormat="1" applyFont="1" applyFill="1" applyBorder="1" applyAlignment="1">
      <alignment horizontal="center"/>
    </xf>
    <xf numFmtId="9" fontId="30" fillId="56" borderId="1" xfId="0" applyNumberFormat="1" applyFont="1" applyFill="1" applyBorder="1" applyAlignment="1">
      <alignment horizontal="center"/>
    </xf>
    <xf numFmtId="9" fontId="28" fillId="56" borderId="1" xfId="0" applyNumberFormat="1" applyFont="1" applyFill="1" applyBorder="1" applyAlignment="1">
      <alignment horizontal="center"/>
    </xf>
    <xf numFmtId="9" fontId="28" fillId="39" borderId="1" xfId="0" applyNumberFormat="1" applyFont="1" applyFill="1" applyBorder="1" applyAlignment="1">
      <alignment horizontal="center"/>
    </xf>
    <xf numFmtId="9" fontId="30" fillId="60" borderId="1" xfId="0" applyNumberFormat="1" applyFont="1" applyFill="1" applyBorder="1" applyAlignment="1">
      <alignment horizontal="center"/>
    </xf>
    <xf numFmtId="9" fontId="28" fillId="60" borderId="1" xfId="0" applyNumberFormat="1" applyFont="1" applyFill="1" applyBorder="1" applyAlignment="1">
      <alignment horizontal="center"/>
    </xf>
    <xf numFmtId="9" fontId="30" fillId="51" borderId="1" xfId="0" applyNumberFormat="1" applyFont="1" applyFill="1" applyBorder="1" applyAlignment="1">
      <alignment horizontal="center"/>
    </xf>
    <xf numFmtId="9" fontId="28" fillId="51" borderId="1" xfId="0" applyNumberFormat="1" applyFont="1" applyFill="1" applyBorder="1" applyAlignment="1">
      <alignment horizontal="center"/>
    </xf>
    <xf numFmtId="0" fontId="28" fillId="41" borderId="1" xfId="0" applyFont="1" applyFill="1" applyBorder="1" applyAlignment="1">
      <alignment horizontal="center"/>
    </xf>
    <xf numFmtId="0" fontId="28" fillId="35" borderId="1" xfId="0" applyFont="1" applyFill="1" applyBorder="1" applyAlignment="1">
      <alignment horizontal="center"/>
    </xf>
    <xf numFmtId="0" fontId="28" fillId="45" borderId="1" xfId="0" applyFont="1" applyFill="1" applyBorder="1" applyAlignment="1">
      <alignment horizontal="center"/>
    </xf>
    <xf numFmtId="0" fontId="28" fillId="59" borderId="1" xfId="0" applyFont="1" applyFill="1" applyBorder="1" applyAlignment="1">
      <alignment horizontal="center"/>
    </xf>
    <xf numFmtId="0" fontId="30" fillId="61" borderId="1" xfId="0" applyFont="1" applyFill="1" applyBorder="1" applyAlignment="1">
      <alignment horizontal="center"/>
    </xf>
    <xf numFmtId="0" fontId="28" fillId="61" borderId="1" xfId="0" applyFont="1" applyFill="1" applyBorder="1" applyAlignment="1">
      <alignment horizontal="center"/>
    </xf>
    <xf numFmtId="0" fontId="30" fillId="62" borderId="1" xfId="0" applyFont="1" applyFill="1" applyBorder="1" applyAlignment="1">
      <alignment horizontal="center"/>
    </xf>
    <xf numFmtId="0" fontId="28" fillId="62" borderId="1" xfId="0" applyFont="1" applyFill="1" applyBorder="1" applyAlignment="1">
      <alignment horizontal="center"/>
    </xf>
    <xf numFmtId="9" fontId="28" fillId="51" borderId="1" xfId="41" applyFont="1" applyFill="1" applyBorder="1" applyAlignment="1">
      <alignment horizontal="center"/>
    </xf>
    <xf numFmtId="0" fontId="28" fillId="46" borderId="1" xfId="0" applyFont="1" applyFill="1" applyBorder="1" applyAlignment="1">
      <alignment horizontal="center"/>
    </xf>
    <xf numFmtId="9" fontId="28" fillId="60" borderId="1" xfId="41" applyFont="1" applyFill="1" applyBorder="1" applyAlignment="1">
      <alignment horizontal="center"/>
    </xf>
    <xf numFmtId="0" fontId="30" fillId="60" borderId="1" xfId="0" applyFont="1" applyFill="1" applyBorder="1" applyAlignment="1">
      <alignment horizontal="center"/>
    </xf>
    <xf numFmtId="0" fontId="28" fillId="60" borderId="1" xfId="0" applyFont="1" applyFill="1" applyBorder="1" applyAlignment="1">
      <alignment horizontal="center"/>
    </xf>
    <xf numFmtId="0" fontId="30" fillId="63" borderId="1" xfId="0" applyFont="1" applyFill="1" applyBorder="1" applyAlignment="1">
      <alignment horizontal="center"/>
    </xf>
    <xf numFmtId="0" fontId="28" fillId="63" borderId="1" xfId="0" applyFont="1" applyFill="1" applyBorder="1" applyAlignment="1">
      <alignment horizontal="center"/>
    </xf>
    <xf numFmtId="9" fontId="28" fillId="52" borderId="1" xfId="41" applyFont="1" applyFill="1" applyBorder="1" applyAlignment="1">
      <alignment horizontal="center"/>
    </xf>
    <xf numFmtId="0" fontId="28" fillId="49" borderId="1" xfId="0" applyFont="1" applyFill="1" applyBorder="1" applyAlignment="1">
      <alignment horizontal="center"/>
    </xf>
    <xf numFmtId="0" fontId="30" fillId="51" borderId="1" xfId="0" applyFont="1" applyFill="1" applyBorder="1"/>
    <xf numFmtId="0" fontId="30" fillId="38" borderId="1" xfId="0" applyFont="1" applyFill="1" applyBorder="1"/>
    <xf numFmtId="0" fontId="30" fillId="64" borderId="1" xfId="0" applyFont="1" applyFill="1" applyBorder="1" applyAlignment="1">
      <alignment horizontal="center"/>
    </xf>
    <xf numFmtId="0" fontId="30" fillId="41" borderId="1" xfId="0" applyFont="1" applyFill="1" applyBorder="1" applyAlignment="1">
      <alignment horizontal="center" vertical="center"/>
    </xf>
    <xf numFmtId="170" fontId="30" fillId="0" borderId="1" xfId="47" applyNumberFormat="1" applyFont="1" applyFill="1" applyBorder="1" applyAlignment="1">
      <alignment horizontal="left"/>
    </xf>
    <xf numFmtId="0" fontId="30" fillId="61" borderId="1" xfId="0" applyFont="1" applyFill="1" applyBorder="1"/>
    <xf numFmtId="0" fontId="30" fillId="59" borderId="1" xfId="0" applyFont="1" applyFill="1" applyBorder="1"/>
    <xf numFmtId="0" fontId="30" fillId="38" borderId="1" xfId="0" applyFont="1" applyFill="1" applyBorder="1" applyAlignment="1">
      <alignment horizontal="center" vertical="center"/>
    </xf>
    <xf numFmtId="9" fontId="30" fillId="42" borderId="1" xfId="0" applyNumberFormat="1" applyFont="1" applyFill="1" applyBorder="1" applyAlignment="1">
      <alignment horizontal="center"/>
    </xf>
    <xf numFmtId="9" fontId="30" fillId="42" borderId="1" xfId="0" applyNumberFormat="1" applyFont="1" applyFill="1" applyBorder="1"/>
    <xf numFmtId="9" fontId="28" fillId="42" borderId="1" xfId="41" applyFont="1" applyFill="1" applyBorder="1" applyAlignment="1">
      <alignment horizontal="center"/>
    </xf>
    <xf numFmtId="9" fontId="30" fillId="36" borderId="1" xfId="0" applyNumberFormat="1" applyFont="1" applyFill="1" applyBorder="1" applyAlignment="1">
      <alignment horizontal="center"/>
    </xf>
    <xf numFmtId="9" fontId="28" fillId="36" borderId="1" xfId="0" applyNumberFormat="1" applyFont="1" applyFill="1" applyBorder="1" applyAlignment="1">
      <alignment horizontal="center"/>
    </xf>
    <xf numFmtId="9" fontId="30" fillId="59" borderId="1" xfId="0" applyNumberFormat="1" applyFont="1" applyFill="1" applyBorder="1" applyAlignment="1">
      <alignment horizontal="center"/>
    </xf>
    <xf numFmtId="9" fontId="28" fillId="59" borderId="1" xfId="41" applyFont="1" applyFill="1" applyBorder="1" applyAlignment="1">
      <alignment horizontal="center"/>
    </xf>
    <xf numFmtId="9" fontId="30" fillId="63" borderId="1" xfId="0" applyNumberFormat="1" applyFont="1" applyFill="1" applyBorder="1" applyAlignment="1">
      <alignment horizontal="center"/>
    </xf>
    <xf numFmtId="9" fontId="28" fillId="63" borderId="1" xfId="41" applyFont="1" applyFill="1" applyBorder="1" applyAlignment="1">
      <alignment horizontal="center"/>
    </xf>
    <xf numFmtId="9" fontId="30" fillId="42" borderId="1" xfId="41" applyFont="1" applyFill="1" applyBorder="1" applyAlignment="1">
      <alignment horizontal="center"/>
    </xf>
    <xf numFmtId="9" fontId="30" fillId="55" borderId="1" xfId="0" applyNumberFormat="1" applyFont="1" applyFill="1" applyBorder="1" applyAlignment="1">
      <alignment horizontal="center"/>
    </xf>
    <xf numFmtId="9" fontId="30" fillId="53" borderId="1" xfId="0" applyNumberFormat="1" applyFont="1" applyFill="1" applyBorder="1" applyAlignment="1">
      <alignment horizontal="center"/>
    </xf>
    <xf numFmtId="9" fontId="30" fillId="61" borderId="1" xfId="0" applyNumberFormat="1" applyFont="1" applyFill="1" applyBorder="1" applyAlignment="1">
      <alignment horizontal="center"/>
    </xf>
    <xf numFmtId="9" fontId="28" fillId="61" borderId="1" xfId="41" applyFont="1" applyFill="1" applyBorder="1" applyAlignment="1">
      <alignment horizontal="center"/>
    </xf>
    <xf numFmtId="9" fontId="30" fillId="52" borderId="1" xfId="0" applyNumberFormat="1" applyFont="1" applyFill="1" applyBorder="1" applyAlignment="1">
      <alignment horizontal="center"/>
    </xf>
    <xf numFmtId="9" fontId="30" fillId="43" borderId="1" xfId="0" applyNumberFormat="1" applyFont="1" applyFill="1" applyBorder="1" applyAlignment="1">
      <alignment horizontal="center"/>
    </xf>
    <xf numFmtId="0" fontId="30" fillId="47" borderId="1" xfId="0" applyFont="1" applyFill="1" applyBorder="1"/>
    <xf numFmtId="0" fontId="31" fillId="47" borderId="1" xfId="0" applyFont="1" applyFill="1" applyBorder="1" applyAlignment="1">
      <alignment horizontal="left"/>
    </xf>
    <xf numFmtId="0" fontId="31" fillId="47" borderId="1" xfId="0" applyFont="1" applyFill="1" applyBorder="1" applyAlignment="1">
      <alignment horizontal="right"/>
    </xf>
    <xf numFmtId="0" fontId="30" fillId="47" borderId="1" xfId="0" applyFont="1" applyFill="1" applyBorder="1" applyAlignment="1">
      <alignment horizontal="left"/>
    </xf>
    <xf numFmtId="0" fontId="30" fillId="47" borderId="1" xfId="0" applyFont="1" applyFill="1" applyBorder="1" applyAlignment="1">
      <alignment horizontal="left" vertical="center"/>
    </xf>
    <xf numFmtId="0" fontId="30" fillId="47" borderId="1" xfId="0" applyFont="1" applyFill="1" applyBorder="1" applyAlignment="1">
      <alignment horizontal="center" vertical="center"/>
    </xf>
    <xf numFmtId="170" fontId="30" fillId="47" borderId="1" xfId="47" applyNumberFormat="1" applyFont="1" applyFill="1" applyBorder="1" applyAlignment="1">
      <alignment horizontal="right"/>
    </xf>
    <xf numFmtId="9" fontId="30" fillId="47" borderId="1" xfId="41" applyFont="1" applyFill="1" applyBorder="1" applyAlignment="1">
      <alignment horizontal="center"/>
    </xf>
    <xf numFmtId="9" fontId="28" fillId="47" borderId="1" xfId="41" applyFont="1" applyFill="1" applyBorder="1" applyAlignment="1">
      <alignment horizontal="center"/>
    </xf>
    <xf numFmtId="9" fontId="28" fillId="47" borderId="1" xfId="0" applyNumberFormat="1" applyFont="1" applyFill="1" applyBorder="1" applyAlignment="1">
      <alignment horizontal="center"/>
    </xf>
    <xf numFmtId="9" fontId="28" fillId="47" borderId="1" xfId="0" applyNumberFormat="1" applyFont="1" applyFill="1" applyBorder="1"/>
    <xf numFmtId="9" fontId="30" fillId="47" borderId="14" xfId="0" applyNumberFormat="1" applyFont="1" applyFill="1" applyBorder="1" applyAlignment="1">
      <alignment horizontal="center"/>
    </xf>
    <xf numFmtId="9" fontId="28" fillId="47" borderId="14" xfId="0" applyNumberFormat="1" applyFont="1" applyFill="1" applyBorder="1" applyAlignment="1">
      <alignment horizontal="center"/>
    </xf>
    <xf numFmtId="0" fontId="28" fillId="47" borderId="1" xfId="0" applyFont="1" applyFill="1" applyBorder="1" applyAlignment="1">
      <alignment horizontal="center"/>
    </xf>
    <xf numFmtId="170" fontId="30" fillId="47" borderId="1" xfId="47" applyNumberFormat="1" applyFont="1" applyFill="1" applyBorder="1" applyAlignment="1">
      <alignment horizontal="left"/>
    </xf>
    <xf numFmtId="9" fontId="30" fillId="44" borderId="1" xfId="0" applyNumberFormat="1" applyFont="1" applyFill="1" applyBorder="1" applyAlignment="1">
      <alignment horizontal="center"/>
    </xf>
    <xf numFmtId="0" fontId="28" fillId="51" borderId="1" xfId="0" applyFont="1" applyFill="1" applyBorder="1" applyAlignment="1">
      <alignment horizontal="center"/>
    </xf>
    <xf numFmtId="9" fontId="28" fillId="46" borderId="1" xfId="41" applyFont="1" applyFill="1" applyBorder="1" applyAlignment="1">
      <alignment horizontal="center"/>
    </xf>
    <xf numFmtId="9" fontId="30" fillId="41" borderId="1" xfId="41" applyFont="1" applyFill="1" applyBorder="1" applyAlignment="1">
      <alignment horizontal="center"/>
    </xf>
    <xf numFmtId="9" fontId="28" fillId="41" borderId="1" xfId="41" applyFont="1" applyFill="1" applyBorder="1" applyAlignment="1">
      <alignment horizontal="center"/>
    </xf>
    <xf numFmtId="0" fontId="32" fillId="47" borderId="1" xfId="0" applyFont="1" applyFill="1" applyBorder="1" applyAlignment="1">
      <alignment horizontal="center"/>
    </xf>
    <xf numFmtId="0" fontId="31" fillId="0" borderId="1" xfId="0" applyFont="1" applyBorder="1" applyAlignment="1">
      <alignment horizontal="left"/>
    </xf>
    <xf numFmtId="9" fontId="30" fillId="45" borderId="1" xfId="0" applyNumberFormat="1" applyFont="1" applyFill="1" applyBorder="1" applyAlignment="1">
      <alignment horizontal="center"/>
    </xf>
    <xf numFmtId="9" fontId="28" fillId="45" borderId="1" xfId="41" applyFont="1" applyFill="1" applyBorder="1" applyAlignment="1">
      <alignment horizontal="center"/>
    </xf>
    <xf numFmtId="0" fontId="30" fillId="45" borderId="1" xfId="0" applyFont="1" applyFill="1" applyBorder="1"/>
    <xf numFmtId="9" fontId="30" fillId="58" borderId="1" xfId="0" applyNumberFormat="1" applyFont="1" applyFill="1" applyBorder="1" applyAlignment="1">
      <alignment horizontal="center"/>
    </xf>
    <xf numFmtId="9" fontId="28" fillId="35" borderId="1" xfId="41" applyFont="1" applyFill="1" applyBorder="1" applyAlignment="1">
      <alignment horizontal="center"/>
    </xf>
    <xf numFmtId="9" fontId="30" fillId="62" borderId="1" xfId="0" applyNumberFormat="1" applyFont="1" applyFill="1" applyBorder="1" applyAlignment="1">
      <alignment horizontal="center"/>
    </xf>
    <xf numFmtId="9" fontId="28" fillId="62" borderId="1" xfId="41" applyFont="1" applyFill="1" applyBorder="1" applyAlignment="1">
      <alignment horizontal="center"/>
    </xf>
    <xf numFmtId="9" fontId="28" fillId="49" borderId="1" xfId="41" applyFont="1" applyFill="1" applyBorder="1" applyAlignment="1">
      <alignment horizontal="center"/>
    </xf>
    <xf numFmtId="0" fontId="31" fillId="38" borderId="1" xfId="0" applyFont="1" applyFill="1" applyBorder="1" applyAlignment="1">
      <alignment horizontal="center"/>
    </xf>
    <xf numFmtId="170" fontId="30" fillId="39" borderId="1" xfId="47" applyNumberFormat="1" applyFont="1" applyFill="1" applyBorder="1" applyAlignment="1">
      <alignment horizontal="center"/>
    </xf>
    <xf numFmtId="170" fontId="30" fillId="0" borderId="1" xfId="47" applyNumberFormat="1" applyFont="1" applyFill="1" applyBorder="1" applyAlignment="1">
      <alignment horizontal="center"/>
    </xf>
    <xf numFmtId="0" fontId="32" fillId="47" borderId="1" xfId="0" applyFont="1" applyFill="1" applyBorder="1" applyAlignment="1">
      <alignment horizontal="left"/>
    </xf>
    <xf numFmtId="9" fontId="32" fillId="47" borderId="1" xfId="0" applyNumberFormat="1" applyFont="1" applyFill="1" applyBorder="1" applyAlignment="1">
      <alignment horizontal="center"/>
    </xf>
    <xf numFmtId="9" fontId="33" fillId="47" borderId="1" xfId="0" applyNumberFormat="1" applyFont="1" applyFill="1" applyBorder="1" applyAlignment="1">
      <alignment horizontal="center"/>
    </xf>
    <xf numFmtId="9" fontId="32" fillId="47" borderId="1" xfId="41" applyFont="1" applyFill="1" applyBorder="1" applyAlignment="1">
      <alignment horizontal="center"/>
    </xf>
    <xf numFmtId="9" fontId="33" fillId="47" borderId="1" xfId="41" applyFont="1" applyFill="1" applyBorder="1" applyAlignment="1">
      <alignment horizontal="center"/>
    </xf>
    <xf numFmtId="9" fontId="30" fillId="47" borderId="1" xfId="0" applyNumberFormat="1" applyFont="1" applyFill="1" applyBorder="1"/>
    <xf numFmtId="0" fontId="32" fillId="47" borderId="1" xfId="0" applyFont="1" applyFill="1" applyBorder="1"/>
    <xf numFmtId="170" fontId="30" fillId="61" borderId="1" xfId="47" applyNumberFormat="1" applyFont="1" applyFill="1" applyBorder="1" applyAlignment="1">
      <alignment horizontal="center"/>
    </xf>
    <xf numFmtId="0" fontId="30" fillId="47" borderId="1" xfId="0" applyFont="1" applyFill="1" applyBorder="1" applyAlignment="1">
      <alignment wrapText="1"/>
    </xf>
    <xf numFmtId="9" fontId="30" fillId="59" borderId="1" xfId="41" applyFont="1" applyFill="1" applyBorder="1" applyAlignment="1">
      <alignment horizontal="center"/>
    </xf>
    <xf numFmtId="1" fontId="30" fillId="0" borderId="1" xfId="47" applyNumberFormat="1" applyFont="1" applyFill="1" applyBorder="1" applyAlignment="1">
      <alignment horizontal="center"/>
    </xf>
    <xf numFmtId="1" fontId="30" fillId="39" borderId="1" xfId="47" applyNumberFormat="1" applyFont="1" applyFill="1" applyBorder="1" applyAlignment="1">
      <alignment horizontal="center"/>
    </xf>
    <xf numFmtId="9" fontId="30" fillId="61" borderId="1" xfId="0" applyNumberFormat="1" applyFont="1" applyFill="1" applyBorder="1"/>
    <xf numFmtId="0" fontId="30" fillId="0" borderId="1" xfId="0" applyFont="1" applyBorder="1" applyAlignment="1">
      <alignment horizontal="left" vertical="center"/>
    </xf>
    <xf numFmtId="9" fontId="30" fillId="0" borderId="1" xfId="41" applyFont="1" applyFill="1" applyBorder="1" applyAlignment="1">
      <alignment horizontal="center"/>
    </xf>
    <xf numFmtId="9" fontId="28" fillId="0" borderId="1" xfId="41" applyFont="1" applyFill="1" applyBorder="1" applyAlignment="1">
      <alignment horizontal="center"/>
    </xf>
    <xf numFmtId="0" fontId="28" fillId="0" borderId="1" xfId="0" applyFont="1" applyBorder="1" applyAlignment="1">
      <alignment horizontal="center"/>
    </xf>
    <xf numFmtId="9" fontId="30" fillId="0" borderId="1" xfId="0" applyNumberFormat="1" applyFont="1" applyBorder="1" applyAlignment="1">
      <alignment horizontal="center"/>
    </xf>
    <xf numFmtId="0" fontId="30" fillId="65" borderId="1" xfId="0" applyFont="1" applyFill="1" applyBorder="1" applyAlignment="1">
      <alignment horizontal="center"/>
    </xf>
    <xf numFmtId="170" fontId="30" fillId="0" borderId="1" xfId="47" applyNumberFormat="1" applyFont="1" applyBorder="1" applyAlignment="1">
      <alignment horizontal="left"/>
    </xf>
    <xf numFmtId="0" fontId="30" fillId="52" borderId="1" xfId="0" applyFont="1" applyFill="1" applyBorder="1" applyAlignment="1">
      <alignment horizontal="left"/>
    </xf>
    <xf numFmtId="9" fontId="30" fillId="61" borderId="1" xfId="41" applyFont="1" applyFill="1" applyBorder="1" applyAlignment="1">
      <alignment horizontal="center"/>
    </xf>
    <xf numFmtId="49" fontId="30" fillId="35" borderId="1" xfId="0" applyNumberFormat="1" applyFont="1" applyFill="1" applyBorder="1" applyAlignment="1">
      <alignment horizontal="center"/>
    </xf>
    <xf numFmtId="0" fontId="30" fillId="0" borderId="1" xfId="0" applyFont="1" applyBorder="1" applyAlignment="1">
      <alignment vertical="center"/>
    </xf>
    <xf numFmtId="9" fontId="28" fillId="38" borderId="1" xfId="0" applyNumberFormat="1" applyFont="1" applyFill="1" applyBorder="1"/>
    <xf numFmtId="0" fontId="34" fillId="47" borderId="1" xfId="0" applyFont="1" applyFill="1" applyBorder="1" applyAlignment="1">
      <alignment horizontal="left"/>
    </xf>
    <xf numFmtId="0" fontId="34" fillId="47" borderId="1" xfId="0" applyFont="1" applyFill="1" applyBorder="1" applyAlignment="1">
      <alignment horizontal="right"/>
    </xf>
    <xf numFmtId="9" fontId="30" fillId="46" borderId="1" xfId="41" applyFont="1" applyFill="1" applyBorder="1" applyAlignment="1">
      <alignment horizontal="center"/>
    </xf>
    <xf numFmtId="9" fontId="30" fillId="49" borderId="1" xfId="41" applyFont="1" applyFill="1" applyBorder="1" applyAlignment="1">
      <alignment horizontal="center"/>
    </xf>
    <xf numFmtId="9" fontId="30" fillId="52" borderId="1" xfId="41" applyFont="1" applyFill="1" applyBorder="1" applyAlignment="1">
      <alignment horizontal="center"/>
    </xf>
    <xf numFmtId="0" fontId="30" fillId="0" borderId="1" xfId="0" applyFont="1" applyBorder="1" applyAlignment="1">
      <alignment wrapText="1"/>
    </xf>
    <xf numFmtId="0" fontId="21" fillId="0" borderId="0" xfId="0" applyFont="1"/>
    <xf numFmtId="0" fontId="0" fillId="0" borderId="0" xfId="0" applyAlignment="1">
      <alignment wrapText="1"/>
    </xf>
    <xf numFmtId="0" fontId="0" fillId="0" borderId="12" xfId="0" applyBorder="1"/>
    <xf numFmtId="9" fontId="0" fillId="0" borderId="12" xfId="0" applyNumberFormat="1" applyBorder="1"/>
    <xf numFmtId="10" fontId="0" fillId="0" borderId="12" xfId="0" applyNumberFormat="1" applyBorder="1"/>
    <xf numFmtId="165" fontId="0" fillId="0" borderId="12" xfId="0" applyNumberFormat="1" applyBorder="1"/>
    <xf numFmtId="0" fontId="15" fillId="0" borderId="0" xfId="35"/>
    <xf numFmtId="0" fontId="37" fillId="0" borderId="3" xfId="0" applyFont="1" applyBorder="1"/>
    <xf numFmtId="0" fontId="21" fillId="0" borderId="4" xfId="0" applyFont="1" applyBorder="1"/>
    <xf numFmtId="0" fontId="0" fillId="0" borderId="4" xfId="0" applyBorder="1"/>
    <xf numFmtId="0" fontId="0" fillId="0" borderId="5" xfId="0" applyBorder="1"/>
    <xf numFmtId="0" fontId="37" fillId="0" borderId="6" xfId="0" applyFont="1" applyBorder="1"/>
    <xf numFmtId="9" fontId="0" fillId="0" borderId="0" xfId="41" applyFont="1" applyBorder="1"/>
    <xf numFmtId="9" fontId="0" fillId="0" borderId="7" xfId="41" applyFont="1" applyBorder="1"/>
    <xf numFmtId="0" fontId="0" fillId="0" borderId="7" xfId="0" applyBorder="1"/>
    <xf numFmtId="0" fontId="11" fillId="29" borderId="0" xfId="30" applyBorder="1" applyAlignment="1">
      <alignment wrapText="1"/>
    </xf>
    <xf numFmtId="165" fontId="8" fillId="27" borderId="32" xfId="26" applyNumberFormat="1" applyBorder="1"/>
    <xf numFmtId="168" fontId="0" fillId="0" borderId="0" xfId="0" applyNumberFormat="1"/>
    <xf numFmtId="10" fontId="0" fillId="0" borderId="7" xfId="0" applyNumberFormat="1" applyBorder="1"/>
    <xf numFmtId="0" fontId="37" fillId="0" borderId="8" xfId="0" applyFont="1" applyBorder="1"/>
    <xf numFmtId="0" fontId="0" fillId="0" borderId="9" xfId="0" applyBorder="1"/>
    <xf numFmtId="168" fontId="0" fillId="0" borderId="9" xfId="0" applyNumberFormat="1" applyBorder="1"/>
    <xf numFmtId="0" fontId="0" fillId="0" borderId="10" xfId="0" applyBorder="1"/>
    <xf numFmtId="0" fontId="37" fillId="0" borderId="0" xfId="0" applyFont="1"/>
    <xf numFmtId="9" fontId="0" fillId="0" borderId="7" xfId="0" applyNumberFormat="1" applyBorder="1"/>
    <xf numFmtId="10" fontId="37" fillId="0" borderId="9" xfId="0" applyNumberFormat="1" applyFont="1" applyBorder="1"/>
    <xf numFmtId="9" fontId="0" fillId="0" borderId="4" xfId="0" applyNumberFormat="1" applyBorder="1"/>
    <xf numFmtId="0" fontId="11" fillId="29" borderId="0" xfId="30" applyBorder="1"/>
    <xf numFmtId="0" fontId="0" fillId="0" borderId="6" xfId="0" applyBorder="1"/>
    <xf numFmtId="0" fontId="0" fillId="0" borderId="8" xfId="0" applyBorder="1"/>
    <xf numFmtId="0" fontId="39" fillId="33" borderId="0" xfId="0" applyFont="1" applyFill="1" applyAlignment="1">
      <alignment vertical="top"/>
    </xf>
    <xf numFmtId="0" fontId="39" fillId="33" borderId="0" xfId="0" applyFont="1" applyFill="1" applyAlignment="1">
      <alignment vertical="center"/>
    </xf>
    <xf numFmtId="0" fontId="39" fillId="33" borderId="0" xfId="0" applyFont="1" applyFill="1" applyAlignment="1">
      <alignment horizontal="left" vertical="top"/>
    </xf>
    <xf numFmtId="0" fontId="40" fillId="34" borderId="3" xfId="0" applyFont="1" applyFill="1" applyBorder="1" applyAlignment="1">
      <alignment vertical="top" wrapText="1"/>
    </xf>
    <xf numFmtId="0" fontId="40" fillId="34" borderId="4" xfId="0" applyFont="1" applyFill="1" applyBorder="1" applyAlignment="1">
      <alignment vertical="top" wrapText="1"/>
    </xf>
    <xf numFmtId="0" fontId="40" fillId="34" borderId="4" xfId="0" applyFont="1" applyFill="1" applyBorder="1" applyAlignment="1">
      <alignment vertical="center"/>
    </xf>
    <xf numFmtId="0" fontId="40" fillId="34" borderId="4" xfId="0" applyFont="1" applyFill="1" applyBorder="1" applyAlignment="1">
      <alignment horizontal="left" vertical="top"/>
    </xf>
    <xf numFmtId="0" fontId="40" fillId="34" borderId="4" xfId="0" applyFont="1" applyFill="1" applyBorder="1" applyAlignment="1">
      <alignment vertical="top"/>
    </xf>
    <xf numFmtId="0" fontId="40" fillId="33" borderId="6" xfId="0" applyFont="1" applyFill="1" applyBorder="1" applyAlignment="1">
      <alignment vertical="top" wrapText="1"/>
    </xf>
    <xf numFmtId="0" fontId="40" fillId="33" borderId="0" xfId="0" applyFont="1" applyFill="1" applyAlignment="1">
      <alignment vertical="top" wrapText="1"/>
    </xf>
    <xf numFmtId="0" fontId="40" fillId="33" borderId="0" xfId="0" applyFont="1" applyFill="1" applyAlignment="1">
      <alignment vertical="center"/>
    </xf>
    <xf numFmtId="0" fontId="40" fillId="33" borderId="0" xfId="0" applyFont="1" applyFill="1" applyAlignment="1">
      <alignment horizontal="left" vertical="top"/>
    </xf>
    <xf numFmtId="0" fontId="40" fillId="33" borderId="0" xfId="0" applyFont="1" applyFill="1" applyAlignment="1">
      <alignment vertical="top"/>
    </xf>
    <xf numFmtId="0" fontId="39" fillId="33" borderId="7" xfId="0" applyFont="1" applyFill="1" applyBorder="1" applyAlignment="1">
      <alignment vertical="top"/>
    </xf>
    <xf numFmtId="0" fontId="40" fillId="35" borderId="7" xfId="0" applyFont="1" applyFill="1" applyBorder="1" applyAlignment="1">
      <alignment vertical="top"/>
    </xf>
    <xf numFmtId="0" fontId="39" fillId="33" borderId="6" xfId="0" applyFont="1" applyFill="1" applyBorder="1" applyAlignment="1">
      <alignment horizontal="left" vertical="top" wrapText="1"/>
    </xf>
    <xf numFmtId="0" fontId="41" fillId="33" borderId="0" xfId="0" applyFont="1" applyFill="1" applyAlignment="1">
      <alignment vertical="top"/>
    </xf>
    <xf numFmtId="0" fontId="39" fillId="33" borderId="0" xfId="0" applyFont="1" applyFill="1" applyAlignment="1">
      <alignment vertical="center" wrapText="1"/>
    </xf>
    <xf numFmtId="165" fontId="39" fillId="33" borderId="0" xfId="0" applyNumberFormat="1" applyFont="1" applyFill="1" applyAlignment="1">
      <alignment horizontal="left" vertical="top"/>
    </xf>
    <xf numFmtId="0" fontId="42" fillId="33" borderId="6" xfId="0" applyFont="1" applyFill="1" applyBorder="1" applyAlignment="1">
      <alignment vertical="top"/>
    </xf>
    <xf numFmtId="0" fontId="43" fillId="33" borderId="6" xfId="0" applyFont="1" applyFill="1" applyBorder="1" applyAlignment="1">
      <alignment vertical="top"/>
    </xf>
    <xf numFmtId="0" fontId="39" fillId="33" borderId="6" xfId="0" applyFont="1" applyFill="1" applyBorder="1" applyAlignment="1">
      <alignment vertical="top"/>
    </xf>
    <xf numFmtId="0" fontId="39" fillId="33" borderId="0" xfId="0" applyFont="1" applyFill="1"/>
    <xf numFmtId="2" fontId="39" fillId="33" borderId="0" xfId="0" applyNumberFormat="1" applyFont="1" applyFill="1" applyAlignment="1">
      <alignment horizontal="left" vertical="top"/>
    </xf>
    <xf numFmtId="0" fontId="39" fillId="33" borderId="8" xfId="0" applyFont="1" applyFill="1" applyBorder="1" applyAlignment="1">
      <alignment vertical="top"/>
    </xf>
    <xf numFmtId="0" fontId="39" fillId="33" borderId="9" xfId="0" applyFont="1" applyFill="1" applyBorder="1" applyAlignment="1">
      <alignment vertical="top"/>
    </xf>
    <xf numFmtId="0" fontId="39" fillId="33" borderId="9" xfId="0" applyFont="1" applyFill="1" applyBorder="1" applyAlignment="1">
      <alignment vertical="center"/>
    </xf>
    <xf numFmtId="0" fontId="39" fillId="33" borderId="9" xfId="0" applyFont="1" applyFill="1" applyBorder="1" applyAlignment="1">
      <alignment horizontal="left" vertical="top"/>
    </xf>
    <xf numFmtId="0" fontId="39" fillId="33" borderId="10" xfId="0" applyFont="1" applyFill="1" applyBorder="1" applyAlignment="1">
      <alignment vertical="top"/>
    </xf>
    <xf numFmtId="0" fontId="39" fillId="33" borderId="9" xfId="0" applyFont="1" applyFill="1" applyBorder="1"/>
    <xf numFmtId="0" fontId="0" fillId="0" borderId="1" xfId="0" applyBorder="1"/>
    <xf numFmtId="0" fontId="30" fillId="0" borderId="0" xfId="0" applyFont="1"/>
    <xf numFmtId="0" fontId="30" fillId="0" borderId="0" xfId="0" applyFont="1" applyAlignment="1">
      <alignment horizontal="left"/>
    </xf>
    <xf numFmtId="0" fontId="31" fillId="38" borderId="0" xfId="0" applyFont="1" applyFill="1" applyAlignment="1">
      <alignment horizontal="left"/>
    </xf>
    <xf numFmtId="0" fontId="31" fillId="38" borderId="0" xfId="0" applyFont="1" applyFill="1" applyAlignment="1">
      <alignment horizontal="right"/>
    </xf>
    <xf numFmtId="0" fontId="30" fillId="35" borderId="0" xfId="0" applyFont="1" applyFill="1"/>
    <xf numFmtId="0" fontId="30" fillId="35" borderId="0" xfId="0" applyFont="1" applyFill="1" applyAlignment="1">
      <alignment horizontal="left"/>
    </xf>
    <xf numFmtId="0" fontId="30" fillId="35" borderId="0" xfId="0" applyFont="1" applyFill="1" applyAlignment="1">
      <alignment horizontal="center"/>
    </xf>
    <xf numFmtId="0" fontId="30" fillId="0" borderId="0" xfId="0" applyFont="1" applyAlignment="1">
      <alignment horizontal="center"/>
    </xf>
    <xf numFmtId="0" fontId="30" fillId="38" borderId="0" xfId="0" applyFont="1" applyFill="1" applyAlignment="1">
      <alignment horizontal="left" vertical="center"/>
    </xf>
    <xf numFmtId="0" fontId="30" fillId="39" borderId="0" xfId="0" applyFont="1" applyFill="1"/>
    <xf numFmtId="0" fontId="30" fillId="39" borderId="0" xfId="0" applyFont="1" applyFill="1" applyAlignment="1">
      <alignment horizontal="center"/>
    </xf>
    <xf numFmtId="0" fontId="30" fillId="38" borderId="0" xfId="0" applyFont="1" applyFill="1" applyAlignment="1">
      <alignment horizontal="left"/>
    </xf>
    <xf numFmtId="0" fontId="30" fillId="40" borderId="0" xfId="0" applyFont="1" applyFill="1"/>
    <xf numFmtId="0" fontId="30" fillId="40" borderId="0" xfId="0" applyFont="1" applyFill="1" applyAlignment="1">
      <alignment horizontal="center"/>
    </xf>
    <xf numFmtId="0" fontId="30" fillId="39" borderId="0" xfId="0" applyFont="1" applyFill="1" applyAlignment="1">
      <alignment horizontal="left"/>
    </xf>
    <xf numFmtId="0" fontId="30" fillId="41" borderId="0" xfId="0" applyFont="1" applyFill="1"/>
    <xf numFmtId="0" fontId="30" fillId="41" borderId="0" xfId="0" applyFont="1" applyFill="1" applyAlignment="1">
      <alignment horizontal="left"/>
    </xf>
    <xf numFmtId="170" fontId="30" fillId="39" borderId="0" xfId="47" applyNumberFormat="1" applyFont="1" applyFill="1" applyBorder="1" applyAlignment="1">
      <alignment horizontal="right"/>
    </xf>
    <xf numFmtId="0" fontId="30" fillId="42" borderId="0" xfId="0" applyFont="1" applyFill="1"/>
    <xf numFmtId="0" fontId="30" fillId="42" borderId="0" xfId="0" applyFont="1" applyFill="1" applyAlignment="1">
      <alignment horizontal="center"/>
    </xf>
    <xf numFmtId="9" fontId="30" fillId="39" borderId="0" xfId="0" applyNumberFormat="1" applyFont="1" applyFill="1" applyAlignment="1">
      <alignment horizontal="center"/>
    </xf>
    <xf numFmtId="0" fontId="30" fillId="43" borderId="0" xfId="0" applyFont="1" applyFill="1"/>
    <xf numFmtId="0" fontId="30" fillId="43" borderId="0" xfId="0" applyFont="1" applyFill="1" applyAlignment="1">
      <alignment horizontal="center"/>
    </xf>
    <xf numFmtId="0" fontId="30" fillId="34" borderId="0" xfId="0" applyFont="1" applyFill="1" applyAlignment="1">
      <alignment horizontal="center"/>
    </xf>
    <xf numFmtId="0" fontId="30" fillId="44" borderId="0" xfId="0" applyFont="1" applyFill="1" applyAlignment="1">
      <alignment horizontal="center"/>
    </xf>
    <xf numFmtId="0" fontId="30" fillId="45" borderId="0" xfId="0" applyFont="1" applyFill="1" applyAlignment="1">
      <alignment horizontal="center"/>
    </xf>
    <xf numFmtId="0" fontId="30" fillId="38" borderId="0" xfId="0" applyFont="1" applyFill="1" applyAlignment="1">
      <alignment horizontal="center"/>
    </xf>
    <xf numFmtId="0" fontId="30" fillId="46" borderId="0" xfId="0" applyFont="1" applyFill="1" applyAlignment="1">
      <alignment horizontal="left"/>
    </xf>
    <xf numFmtId="0" fontId="30" fillId="47" borderId="0" xfId="0" applyFont="1" applyFill="1" applyAlignment="1">
      <alignment horizontal="center"/>
    </xf>
    <xf numFmtId="0" fontId="30" fillId="48" borderId="0" xfId="0" applyFont="1" applyFill="1" applyAlignment="1">
      <alignment horizontal="center"/>
    </xf>
    <xf numFmtId="0" fontId="30" fillId="46" borderId="0" xfId="0" applyFont="1" applyFill="1"/>
    <xf numFmtId="0" fontId="30" fillId="46" borderId="0" xfId="0" applyFont="1" applyFill="1" applyAlignment="1">
      <alignment horizontal="center"/>
    </xf>
    <xf numFmtId="0" fontId="30" fillId="41" borderId="0" xfId="0" applyFont="1" applyFill="1" applyAlignment="1">
      <alignment horizontal="center"/>
    </xf>
    <xf numFmtId="0" fontId="30" fillId="49" borderId="0" xfId="0" applyFont="1" applyFill="1" applyAlignment="1">
      <alignment horizontal="center"/>
    </xf>
    <xf numFmtId="0" fontId="30" fillId="50" borderId="0" xfId="0" applyFont="1" applyFill="1" applyAlignment="1">
      <alignment horizontal="center"/>
    </xf>
    <xf numFmtId="0" fontId="30" fillId="51" borderId="0" xfId="0" applyFont="1" applyFill="1" applyAlignment="1">
      <alignment horizontal="center"/>
    </xf>
    <xf numFmtId="0" fontId="30" fillId="52" borderId="0" xfId="0" applyFont="1" applyFill="1"/>
    <xf numFmtId="0" fontId="30" fillId="52" borderId="0" xfId="0" applyFont="1" applyFill="1" applyAlignment="1">
      <alignment horizontal="center"/>
    </xf>
    <xf numFmtId="0" fontId="30" fillId="53" borderId="0" xfId="0" applyFont="1" applyFill="1" applyAlignment="1">
      <alignment horizontal="center"/>
    </xf>
    <xf numFmtId="0" fontId="30" fillId="34" borderId="0" xfId="0" applyFont="1" applyFill="1" applyAlignment="1">
      <alignment horizontal="left"/>
    </xf>
    <xf numFmtId="0" fontId="30" fillId="54" borderId="0" xfId="0" applyFont="1" applyFill="1" applyAlignment="1">
      <alignment horizontal="center"/>
    </xf>
    <xf numFmtId="9" fontId="30" fillId="35" borderId="0" xfId="0" applyNumberFormat="1" applyFont="1" applyFill="1" applyAlignment="1">
      <alignment horizontal="center"/>
    </xf>
    <xf numFmtId="9" fontId="30" fillId="47" borderId="0" xfId="0" applyNumberFormat="1" applyFont="1" applyFill="1" applyAlignment="1">
      <alignment horizontal="center"/>
    </xf>
    <xf numFmtId="9" fontId="30" fillId="34" borderId="0" xfId="0" applyNumberFormat="1" applyFont="1" applyFill="1" applyAlignment="1">
      <alignment horizontal="center"/>
    </xf>
    <xf numFmtId="0" fontId="30" fillId="55" borderId="0" xfId="0" applyFont="1" applyFill="1" applyAlignment="1">
      <alignment horizontal="center"/>
    </xf>
    <xf numFmtId="9" fontId="30" fillId="54" borderId="0" xfId="0" applyNumberFormat="1" applyFont="1" applyFill="1" applyAlignment="1">
      <alignment horizontal="center"/>
    </xf>
    <xf numFmtId="9" fontId="30" fillId="55" borderId="0" xfId="0" applyNumberFormat="1" applyFont="1" applyFill="1" applyAlignment="1">
      <alignment horizontal="center"/>
    </xf>
    <xf numFmtId="9" fontId="30" fillId="53" borderId="0" xfId="0" applyNumberFormat="1" applyFont="1" applyFill="1" applyAlignment="1">
      <alignment horizontal="center"/>
    </xf>
    <xf numFmtId="0" fontId="30" fillId="56" borderId="0" xfId="0" applyFont="1" applyFill="1" applyAlignment="1">
      <alignment horizontal="center"/>
    </xf>
    <xf numFmtId="0" fontId="30" fillId="57" borderId="0" xfId="0" applyFont="1" applyFill="1" applyAlignment="1">
      <alignment horizontal="center"/>
    </xf>
    <xf numFmtId="0" fontId="30" fillId="58" borderId="0" xfId="0" applyFont="1" applyFill="1" applyAlignment="1">
      <alignment horizontal="center"/>
    </xf>
    <xf numFmtId="9" fontId="30" fillId="58" borderId="0" xfId="0" applyNumberFormat="1" applyFont="1" applyFill="1" applyAlignment="1">
      <alignment horizontal="center"/>
    </xf>
    <xf numFmtId="0" fontId="30" fillId="59" borderId="0" xfId="0" applyFont="1" applyFill="1" applyAlignment="1">
      <alignment horizontal="center"/>
    </xf>
    <xf numFmtId="9" fontId="30" fillId="59" borderId="0" xfId="0" applyNumberFormat="1" applyFont="1" applyFill="1" applyAlignment="1">
      <alignment horizontal="center"/>
    </xf>
    <xf numFmtId="9" fontId="30" fillId="41" borderId="0" xfId="0" applyNumberFormat="1" applyFont="1" applyFill="1" applyAlignment="1">
      <alignment horizontal="center"/>
    </xf>
    <xf numFmtId="9" fontId="30" fillId="41" borderId="0" xfId="0" applyNumberFormat="1" applyFont="1" applyFill="1"/>
    <xf numFmtId="9" fontId="30" fillId="46" borderId="0" xfId="41" applyFont="1" applyFill="1" applyBorder="1" applyAlignment="1">
      <alignment horizontal="center"/>
    </xf>
    <xf numFmtId="9" fontId="30" fillId="46" borderId="0" xfId="0" applyNumberFormat="1" applyFont="1" applyFill="1" applyAlignment="1">
      <alignment horizontal="center"/>
    </xf>
    <xf numFmtId="9" fontId="30" fillId="38" borderId="0" xfId="0" applyNumberFormat="1" applyFont="1" applyFill="1" applyAlignment="1">
      <alignment horizontal="center"/>
    </xf>
    <xf numFmtId="9" fontId="30" fillId="49" borderId="0" xfId="0" applyNumberFormat="1" applyFont="1" applyFill="1" applyAlignment="1">
      <alignment horizontal="center"/>
    </xf>
    <xf numFmtId="9" fontId="28" fillId="49" borderId="0" xfId="0" applyNumberFormat="1" applyFont="1" applyFill="1" applyAlignment="1">
      <alignment horizontal="center"/>
    </xf>
    <xf numFmtId="9" fontId="30" fillId="57" borderId="0" xfId="0" applyNumberFormat="1" applyFont="1" applyFill="1" applyAlignment="1">
      <alignment horizontal="center"/>
    </xf>
    <xf numFmtId="9" fontId="28" fillId="57" borderId="0" xfId="0" applyNumberFormat="1" applyFont="1" applyFill="1" applyAlignment="1">
      <alignment horizontal="center"/>
    </xf>
    <xf numFmtId="9" fontId="30" fillId="36" borderId="0" xfId="0" applyNumberFormat="1" applyFont="1" applyFill="1" applyAlignment="1">
      <alignment horizontal="center"/>
    </xf>
    <xf numFmtId="9" fontId="28" fillId="36" borderId="0" xfId="0" applyNumberFormat="1" applyFont="1" applyFill="1" applyAlignment="1">
      <alignment horizontal="center"/>
    </xf>
    <xf numFmtId="9" fontId="28" fillId="46" borderId="0" xfId="0" applyNumberFormat="1" applyFont="1" applyFill="1" applyAlignment="1">
      <alignment horizontal="center"/>
    </xf>
    <xf numFmtId="9" fontId="28" fillId="41" borderId="0" xfId="0" applyNumberFormat="1" applyFont="1" applyFill="1" applyAlignment="1">
      <alignment horizontal="center"/>
    </xf>
    <xf numFmtId="9" fontId="28" fillId="38" borderId="0" xfId="0" applyNumberFormat="1" applyFont="1" applyFill="1" applyAlignment="1">
      <alignment horizontal="center"/>
    </xf>
    <xf numFmtId="9" fontId="30" fillId="56" borderId="0" xfId="0" applyNumberFormat="1" applyFont="1" applyFill="1" applyAlignment="1">
      <alignment horizontal="center"/>
    </xf>
    <xf numFmtId="9" fontId="28" fillId="56" borderId="0" xfId="0" applyNumberFormat="1" applyFont="1" applyFill="1" applyAlignment="1">
      <alignment horizontal="center"/>
    </xf>
    <xf numFmtId="9" fontId="28" fillId="39" borderId="0" xfId="0" applyNumberFormat="1" applyFont="1" applyFill="1" applyAlignment="1">
      <alignment horizontal="center"/>
    </xf>
    <xf numFmtId="9" fontId="30" fillId="60" borderId="0" xfId="0" applyNumberFormat="1" applyFont="1" applyFill="1" applyAlignment="1">
      <alignment horizontal="center"/>
    </xf>
    <xf numFmtId="9" fontId="28" fillId="60" borderId="0" xfId="0" applyNumberFormat="1" applyFont="1" applyFill="1" applyAlignment="1">
      <alignment horizontal="center"/>
    </xf>
    <xf numFmtId="9" fontId="30" fillId="51" borderId="0" xfId="0" applyNumberFormat="1" applyFont="1" applyFill="1" applyAlignment="1">
      <alignment horizontal="center"/>
    </xf>
    <xf numFmtId="0" fontId="30" fillId="61" borderId="0" xfId="0" applyFont="1" applyFill="1" applyAlignment="1">
      <alignment horizontal="center"/>
    </xf>
    <xf numFmtId="0" fontId="30" fillId="62" borderId="0" xfId="0" applyFont="1" applyFill="1" applyAlignment="1">
      <alignment horizontal="center"/>
    </xf>
    <xf numFmtId="9" fontId="30" fillId="51" borderId="0" xfId="41" applyFont="1" applyFill="1" applyBorder="1" applyAlignment="1">
      <alignment horizontal="center"/>
    </xf>
    <xf numFmtId="9" fontId="30" fillId="60" borderId="0" xfId="41" applyFont="1" applyFill="1" applyBorder="1" applyAlignment="1">
      <alignment horizontal="center"/>
    </xf>
    <xf numFmtId="9" fontId="30" fillId="61" borderId="0" xfId="0" applyNumberFormat="1" applyFont="1" applyFill="1"/>
    <xf numFmtId="9" fontId="30" fillId="61" borderId="0" xfId="0" applyNumberFormat="1" applyFont="1" applyFill="1" applyAlignment="1">
      <alignment horizontal="center"/>
    </xf>
    <xf numFmtId="9" fontId="30" fillId="61" borderId="0" xfId="41" applyFont="1" applyFill="1" applyBorder="1" applyAlignment="1">
      <alignment horizontal="center"/>
    </xf>
    <xf numFmtId="0" fontId="30" fillId="60" borderId="0" xfId="0" applyFont="1" applyFill="1" applyAlignment="1">
      <alignment horizontal="center"/>
    </xf>
    <xf numFmtId="0" fontId="30" fillId="63" borderId="0" xfId="0" applyFont="1" applyFill="1" applyAlignment="1">
      <alignment horizontal="center"/>
    </xf>
    <xf numFmtId="9" fontId="30" fillId="63" borderId="0" xfId="41" applyFont="1" applyFill="1" applyBorder="1" applyAlignment="1">
      <alignment horizontal="center"/>
    </xf>
    <xf numFmtId="9" fontId="30" fillId="52" borderId="0" xfId="41" applyFont="1" applyFill="1" applyBorder="1" applyAlignment="1">
      <alignment horizontal="center"/>
    </xf>
    <xf numFmtId="9" fontId="30" fillId="49" borderId="0" xfId="41" applyFont="1" applyFill="1" applyBorder="1" applyAlignment="1">
      <alignment horizontal="center"/>
    </xf>
    <xf numFmtId="0" fontId="30" fillId="51" borderId="0" xfId="0" applyFont="1" applyFill="1"/>
    <xf numFmtId="0" fontId="30" fillId="38" borderId="0" xfId="0" applyFont="1" applyFill="1"/>
    <xf numFmtId="0" fontId="30" fillId="64" borderId="0" xfId="0" applyFont="1" applyFill="1" applyAlignment="1">
      <alignment horizontal="center"/>
    </xf>
    <xf numFmtId="0" fontId="30" fillId="41" borderId="0" xfId="0" applyFont="1" applyFill="1" applyAlignment="1">
      <alignment horizontal="center" vertical="center"/>
    </xf>
    <xf numFmtId="170" fontId="30" fillId="0" borderId="0" xfId="47" applyNumberFormat="1" applyFont="1" applyFill="1" applyBorder="1" applyAlignment="1">
      <alignment horizontal="left"/>
    </xf>
    <xf numFmtId="0" fontId="30" fillId="61" borderId="0" xfId="0" applyFont="1" applyFill="1"/>
    <xf numFmtId="0" fontId="30" fillId="59" borderId="0" xfId="0" applyFont="1" applyFill="1"/>
    <xf numFmtId="0" fontId="30" fillId="0" borderId="0" xfId="0" applyFont="1" applyAlignment="1">
      <alignment wrapText="1"/>
    </xf>
    <xf numFmtId="9" fontId="0" fillId="0" borderId="1" xfId="0" applyNumberFormat="1" applyBorder="1"/>
    <xf numFmtId="0" fontId="39" fillId="33" borderId="27" xfId="0" applyFont="1" applyFill="1" applyBorder="1" applyAlignment="1">
      <alignment horizontal="left" vertical="top"/>
    </xf>
    <xf numFmtId="0" fontId="7" fillId="26" borderId="1" xfId="25" applyBorder="1"/>
    <xf numFmtId="9" fontId="7" fillId="26" borderId="1" xfId="25" applyNumberFormat="1" applyBorder="1"/>
    <xf numFmtId="9" fontId="0" fillId="0" borderId="5" xfId="0" applyNumberFormat="1" applyBorder="1"/>
    <xf numFmtId="9" fontId="0" fillId="0" borderId="0" xfId="0" applyNumberFormat="1"/>
    <xf numFmtId="165" fontId="8" fillId="27" borderId="17" xfId="26" applyNumberFormat="1"/>
    <xf numFmtId="10" fontId="0" fillId="0" borderId="0" xfId="0" applyNumberFormat="1"/>
    <xf numFmtId="1" fontId="0" fillId="0" borderId="0" xfId="0" applyNumberFormat="1"/>
    <xf numFmtId="0" fontId="38" fillId="0" borderId="0" xfId="0" applyFont="1"/>
    <xf numFmtId="0" fontId="32" fillId="0" borderId="1" xfId="0" applyFont="1" applyBorder="1" applyAlignment="1">
      <alignment horizontal="center"/>
    </xf>
    <xf numFmtId="0" fontId="32" fillId="39" borderId="1" xfId="0" applyFont="1" applyFill="1" applyBorder="1" applyAlignment="1">
      <alignment horizontal="center"/>
    </xf>
    <xf numFmtId="9" fontId="0" fillId="0" borderId="4" xfId="41" applyFont="1" applyBorder="1"/>
    <xf numFmtId="0" fontId="0" fillId="0" borderId="0" xfId="0" applyAlignment="1">
      <alignment horizontal="right"/>
    </xf>
    <xf numFmtId="0" fontId="22" fillId="0" borderId="0" xfId="0" applyFont="1"/>
    <xf numFmtId="165" fontId="0" fillId="0" borderId="0" xfId="0" applyNumberFormat="1"/>
    <xf numFmtId="165" fontId="0" fillId="0" borderId="7" xfId="0" applyNumberFormat="1" applyBorder="1"/>
    <xf numFmtId="10" fontId="37" fillId="0" borderId="0" xfId="0" applyNumberFormat="1" applyFont="1"/>
    <xf numFmtId="0" fontId="60" fillId="66" borderId="34" xfId="0" applyFont="1" applyFill="1" applyBorder="1" applyAlignment="1">
      <alignment horizontal="left" vertical="center" wrapText="1"/>
    </xf>
    <xf numFmtId="0" fontId="60" fillId="66" borderId="1" xfId="0" applyFont="1" applyFill="1" applyBorder="1" applyAlignment="1">
      <alignment horizontal="left" vertical="center" wrapText="1"/>
    </xf>
    <xf numFmtId="169" fontId="60" fillId="66" borderId="1" xfId="0" applyNumberFormat="1" applyFont="1" applyFill="1" applyBorder="1" applyAlignment="1">
      <alignment horizontal="left" vertical="center" wrapText="1"/>
    </xf>
    <xf numFmtId="2" fontId="60" fillId="66" borderId="16" xfId="41" applyNumberFormat="1" applyFont="1" applyFill="1" applyBorder="1" applyAlignment="1">
      <alignment horizontal="right" vertical="center" wrapText="1"/>
    </xf>
    <xf numFmtId="9" fontId="60" fillId="66" borderId="16" xfId="41" applyFont="1" applyFill="1" applyBorder="1" applyAlignment="1">
      <alignment horizontal="right" vertical="center" wrapText="1"/>
    </xf>
    <xf numFmtId="0" fontId="60" fillId="66" borderId="31" xfId="0" applyFont="1" applyFill="1" applyBorder="1" applyAlignment="1">
      <alignment horizontal="left" vertical="center" wrapText="1"/>
    </xf>
    <xf numFmtId="9" fontId="60" fillId="66" borderId="36" xfId="41" applyFont="1" applyFill="1" applyBorder="1" applyAlignment="1">
      <alignment horizontal="right" vertical="center" wrapText="1"/>
    </xf>
    <xf numFmtId="0" fontId="62" fillId="0" borderId="1" xfId="0" applyFont="1" applyBorder="1" applyAlignment="1">
      <alignment vertical="center" wrapText="1"/>
    </xf>
    <xf numFmtId="9" fontId="60" fillId="66" borderId="29" xfId="41" applyFont="1" applyFill="1" applyBorder="1" applyAlignment="1">
      <alignment horizontal="right" vertical="center" wrapText="1"/>
    </xf>
    <xf numFmtId="165" fontId="60" fillId="66" borderId="16" xfId="41" applyNumberFormat="1" applyFont="1" applyFill="1" applyBorder="1" applyAlignment="1">
      <alignment horizontal="right" vertical="center" wrapText="1"/>
    </xf>
    <xf numFmtId="0" fontId="62" fillId="0" borderId="14" xfId="0" applyFont="1" applyBorder="1" applyAlignment="1">
      <alignment vertical="center" wrapText="1"/>
    </xf>
    <xf numFmtId="0" fontId="60" fillId="66" borderId="38" xfId="0" applyFont="1" applyFill="1" applyBorder="1" applyAlignment="1">
      <alignment horizontal="left" vertical="center" wrapText="1"/>
    </xf>
    <xf numFmtId="0" fontId="60" fillId="66" borderId="31" xfId="0" applyFont="1" applyFill="1" applyBorder="1" applyAlignment="1">
      <alignment vertical="top" wrapText="1"/>
    </xf>
    <xf numFmtId="169" fontId="60" fillId="66" borderId="34" xfId="0" applyNumberFormat="1" applyFont="1" applyFill="1" applyBorder="1" applyAlignment="1">
      <alignment horizontal="left" vertical="center" wrapText="1"/>
    </xf>
    <xf numFmtId="2" fontId="60" fillId="66" borderId="35" xfId="41" applyNumberFormat="1" applyFont="1" applyFill="1" applyBorder="1" applyAlignment="1">
      <alignment horizontal="right" vertical="center" wrapText="1"/>
    </xf>
    <xf numFmtId="169" fontId="60" fillId="66" borderId="48" xfId="0" applyNumberFormat="1" applyFont="1" applyFill="1" applyBorder="1" applyAlignment="1">
      <alignment horizontal="left" vertical="center" wrapText="1"/>
    </xf>
    <xf numFmtId="0" fontId="0" fillId="0" borderId="10" xfId="0" applyBorder="1" applyAlignment="1">
      <alignment wrapText="1"/>
    </xf>
    <xf numFmtId="0" fontId="40" fillId="34" borderId="5" xfId="0" applyFont="1" applyFill="1" applyBorder="1" applyAlignment="1">
      <alignment vertical="top"/>
    </xf>
    <xf numFmtId="0" fontId="40" fillId="33" borderId="7" xfId="0" applyFont="1" applyFill="1" applyBorder="1" applyAlignment="1">
      <alignment vertical="top"/>
    </xf>
    <xf numFmtId="0" fontId="40" fillId="35" borderId="6" xfId="0" applyFont="1" applyFill="1" applyBorder="1" applyAlignment="1">
      <alignment vertical="top"/>
    </xf>
    <xf numFmtId="0" fontId="40" fillId="35" borderId="0" xfId="0" applyFont="1" applyFill="1" applyAlignment="1">
      <alignment vertical="top"/>
    </xf>
    <xf numFmtId="2" fontId="39" fillId="33" borderId="7" xfId="0" applyNumberFormat="1" applyFont="1" applyFill="1" applyBorder="1" applyAlignment="1">
      <alignment vertical="top"/>
    </xf>
    <xf numFmtId="0" fontId="39" fillId="33" borderId="0" xfId="0" quotePrefix="1" applyFont="1" applyFill="1" applyAlignment="1">
      <alignment horizontal="center" vertical="top"/>
    </xf>
    <xf numFmtId="2" fontId="40" fillId="33" borderId="7" xfId="0" applyNumberFormat="1" applyFont="1" applyFill="1" applyBorder="1" applyAlignment="1">
      <alignment vertical="top"/>
    </xf>
    <xf numFmtId="2" fontId="44" fillId="33" borderId="0" xfId="28" applyNumberFormat="1" applyFont="1" applyFill="1" applyBorder="1" applyAlignment="1">
      <alignment horizontal="left" vertical="top"/>
    </xf>
    <xf numFmtId="0" fontId="0" fillId="33" borderId="0" xfId="0" applyFill="1"/>
    <xf numFmtId="2" fontId="8" fillId="27" borderId="17" xfId="26" applyNumberFormat="1" applyAlignment="1">
      <alignment horizontal="left" vertical="top"/>
    </xf>
    <xf numFmtId="0" fontId="39" fillId="33" borderId="0" xfId="0" applyFont="1" applyFill="1" applyAlignment="1">
      <alignment horizontal="left" wrapText="1"/>
    </xf>
    <xf numFmtId="167" fontId="8" fillId="27" borderId="17" xfId="26" applyNumberFormat="1" applyAlignment="1">
      <alignment horizontal="left" vertical="top"/>
    </xf>
    <xf numFmtId="0" fontId="0" fillId="33" borderId="7" xfId="0" applyFill="1" applyBorder="1"/>
    <xf numFmtId="167" fontId="8" fillId="27" borderId="49" xfId="26" applyNumberFormat="1" applyBorder="1" applyAlignment="1">
      <alignment horizontal="left" vertical="top"/>
    </xf>
    <xf numFmtId="0" fontId="0" fillId="33" borderId="10" xfId="0" applyFill="1" applyBorder="1"/>
    <xf numFmtId="1" fontId="1" fillId="34" borderId="1" xfId="0" applyNumberFormat="1" applyFont="1" applyFill="1" applyBorder="1" applyAlignment="1">
      <alignment vertical="center"/>
    </xf>
    <xf numFmtId="0" fontId="40" fillId="34" borderId="50" xfId="0" applyFont="1" applyFill="1" applyBorder="1" applyAlignment="1">
      <alignment vertical="top" wrapText="1"/>
    </xf>
    <xf numFmtId="0" fontId="40" fillId="34" borderId="51" xfId="0" applyFont="1" applyFill="1" applyBorder="1" applyAlignment="1">
      <alignment vertical="top" wrapText="1"/>
    </xf>
    <xf numFmtId="0" fontId="40" fillId="34" borderId="51" xfId="0" applyFont="1" applyFill="1" applyBorder="1" applyAlignment="1">
      <alignment vertical="center"/>
    </xf>
    <xf numFmtId="0" fontId="40" fillId="34" borderId="51" xfId="0" applyFont="1" applyFill="1" applyBorder="1" applyAlignment="1">
      <alignment horizontal="left" vertical="top"/>
    </xf>
    <xf numFmtId="0" fontId="40" fillId="34" borderId="43" xfId="0" applyFont="1" applyFill="1" applyBorder="1" applyAlignment="1">
      <alignment vertical="top"/>
    </xf>
    <xf numFmtId="0" fontId="41" fillId="37" borderId="52" xfId="0" applyFont="1" applyFill="1" applyBorder="1" applyAlignment="1">
      <alignment vertical="top"/>
    </xf>
    <xf numFmtId="0" fontId="44" fillId="37" borderId="11" xfId="28" applyNumberFormat="1" applyFont="1" applyFill="1" applyBorder="1" applyAlignment="1">
      <alignment horizontal="left" vertical="top"/>
    </xf>
    <xf numFmtId="0" fontId="39" fillId="37" borderId="11" xfId="0" applyFont="1" applyFill="1" applyBorder="1" applyAlignment="1">
      <alignment horizontal="left" vertical="top" wrapText="1"/>
    </xf>
    <xf numFmtId="0" fontId="41" fillId="37" borderId="54" xfId="0" applyFont="1" applyFill="1" applyBorder="1" applyAlignment="1">
      <alignment vertical="top"/>
    </xf>
    <xf numFmtId="0" fontId="39" fillId="37" borderId="54" xfId="0" applyFont="1" applyFill="1" applyBorder="1"/>
    <xf numFmtId="0" fontId="39" fillId="37" borderId="56" xfId="0" applyFont="1" applyFill="1" applyBorder="1"/>
    <xf numFmtId="0" fontId="39" fillId="37" borderId="12" xfId="0" applyFont="1" applyFill="1" applyBorder="1"/>
    <xf numFmtId="0" fontId="39" fillId="37" borderId="12" xfId="0" applyFont="1" applyFill="1" applyBorder="1" applyAlignment="1">
      <alignment horizontal="left"/>
    </xf>
    <xf numFmtId="0" fontId="39" fillId="37" borderId="11" xfId="0" applyFont="1" applyFill="1" applyBorder="1"/>
    <xf numFmtId="2" fontId="17" fillId="0" borderId="57" xfId="37" applyNumberFormat="1" applyBorder="1" applyAlignment="1">
      <alignment horizontal="left"/>
    </xf>
    <xf numFmtId="0" fontId="39" fillId="33" borderId="1" xfId="0" applyFont="1" applyFill="1" applyBorder="1" applyAlignment="1">
      <alignment horizontal="left"/>
    </xf>
    <xf numFmtId="0" fontId="17" fillId="37" borderId="1" xfId="37" applyFill="1" applyBorder="1" applyAlignment="1">
      <alignment horizontal="left"/>
    </xf>
    <xf numFmtId="9" fontId="39" fillId="33" borderId="1" xfId="0" applyNumberFormat="1" applyFont="1" applyFill="1" applyBorder="1" applyAlignment="1">
      <alignment horizontal="left"/>
    </xf>
    <xf numFmtId="2" fontId="46" fillId="30" borderId="11" xfId="36" applyNumberFormat="1" applyFont="1" applyBorder="1" applyAlignment="1">
      <alignment horizontal="left" vertical="top"/>
    </xf>
    <xf numFmtId="0" fontId="39" fillId="67" borderId="52" xfId="0" applyFont="1" applyFill="1" applyBorder="1" applyAlignment="1">
      <alignment vertical="top"/>
    </xf>
    <xf numFmtId="0" fontId="39" fillId="67" borderId="11" xfId="0" applyFont="1" applyFill="1" applyBorder="1" applyAlignment="1">
      <alignment vertical="center"/>
    </xf>
    <xf numFmtId="167" fontId="17" fillId="33" borderId="57" xfId="37" applyNumberFormat="1" applyFill="1" applyBorder="1" applyAlignment="1">
      <alignment horizontal="left" vertical="top"/>
    </xf>
    <xf numFmtId="2" fontId="39" fillId="67" borderId="11" xfId="0" applyNumberFormat="1" applyFont="1" applyFill="1" applyBorder="1" applyAlignment="1">
      <alignment horizontal="left" vertical="top" wrapText="1"/>
    </xf>
    <xf numFmtId="0" fontId="41" fillId="67" borderId="54" xfId="0" applyFont="1" applyFill="1" applyBorder="1" applyAlignment="1">
      <alignment vertical="top"/>
    </xf>
    <xf numFmtId="0" fontId="41" fillId="67" borderId="56" xfId="0" applyFont="1" applyFill="1" applyBorder="1" applyAlignment="1">
      <alignment vertical="top"/>
    </xf>
    <xf numFmtId="0" fontId="39" fillId="67" borderId="12" xfId="0" applyFont="1" applyFill="1" applyBorder="1" applyAlignment="1">
      <alignment vertical="center"/>
    </xf>
    <xf numFmtId="0" fontId="39" fillId="0" borderId="12" xfId="0" applyFont="1" applyBorder="1" applyAlignment="1">
      <alignment horizontal="left" vertical="top"/>
    </xf>
    <xf numFmtId="0" fontId="53" fillId="67" borderId="12" xfId="0" applyFont="1" applyFill="1" applyBorder="1"/>
    <xf numFmtId="0" fontId="39" fillId="67" borderId="11" xfId="0" applyFont="1" applyFill="1" applyBorder="1" applyAlignment="1">
      <alignment vertical="top"/>
    </xf>
    <xf numFmtId="0" fontId="39" fillId="67" borderId="12" xfId="0" applyFont="1" applyFill="1" applyBorder="1" applyAlignment="1">
      <alignment vertical="top"/>
    </xf>
    <xf numFmtId="2" fontId="39" fillId="67" borderId="11" xfId="0" applyNumberFormat="1" applyFont="1" applyFill="1" applyBorder="1" applyAlignment="1">
      <alignment horizontal="left" vertical="top"/>
    </xf>
    <xf numFmtId="0" fontId="39" fillId="67" borderId="12" xfId="0" applyFont="1" applyFill="1" applyBorder="1" applyAlignment="1">
      <alignment horizontal="left" vertical="top"/>
    </xf>
    <xf numFmtId="0" fontId="47" fillId="67" borderId="52" xfId="0" applyFont="1" applyFill="1" applyBorder="1" applyAlignment="1">
      <alignment vertical="top"/>
    </xf>
    <xf numFmtId="0" fontId="47" fillId="67" borderId="11" xfId="0" applyFont="1" applyFill="1" applyBorder="1" applyAlignment="1">
      <alignment vertical="center"/>
    </xf>
    <xf numFmtId="0" fontId="39" fillId="67" borderId="54" xfId="0" applyFont="1" applyFill="1" applyBorder="1" applyAlignment="1">
      <alignment vertical="top"/>
    </xf>
    <xf numFmtId="0" fontId="50" fillId="67" borderId="54" xfId="0" applyFont="1" applyFill="1" applyBorder="1" applyAlignment="1">
      <alignment vertical="top"/>
    </xf>
    <xf numFmtId="0" fontId="55" fillId="67" borderId="56" xfId="0" applyFont="1" applyFill="1" applyBorder="1" applyAlignment="1">
      <alignment vertical="top"/>
    </xf>
    <xf numFmtId="0" fontId="55" fillId="67" borderId="12" xfId="0" applyFont="1" applyFill="1" applyBorder="1" applyAlignment="1">
      <alignment vertical="center"/>
    </xf>
    <xf numFmtId="2" fontId="39" fillId="33" borderId="58" xfId="0" applyNumberFormat="1" applyFont="1" applyFill="1" applyBorder="1" applyAlignment="1">
      <alignment vertical="top"/>
    </xf>
    <xf numFmtId="165" fontId="39" fillId="33" borderId="7" xfId="0" applyNumberFormat="1" applyFont="1" applyFill="1" applyBorder="1" applyAlignment="1">
      <alignment vertical="top"/>
    </xf>
    <xf numFmtId="0" fontId="39" fillId="37" borderId="0" xfId="0" applyFont="1" applyFill="1" applyAlignment="1">
      <alignment horizontal="left" vertical="top"/>
    </xf>
    <xf numFmtId="0" fontId="39" fillId="37" borderId="0" xfId="0" applyFont="1" applyFill="1"/>
    <xf numFmtId="0" fontId="39" fillId="33" borderId="7" xfId="0" applyFont="1" applyFill="1" applyBorder="1" applyAlignment="1">
      <alignment vertical="center"/>
    </xf>
    <xf numFmtId="165" fontId="40" fillId="33" borderId="58" xfId="0" applyNumberFormat="1" applyFont="1" applyFill="1" applyBorder="1" applyAlignment="1">
      <alignment vertical="top"/>
    </xf>
    <xf numFmtId="0" fontId="39" fillId="0" borderId="0" xfId="0" applyFont="1" applyAlignment="1">
      <alignment horizontal="left" vertical="top"/>
    </xf>
    <xf numFmtId="0" fontId="53" fillId="0" borderId="0" xfId="0" applyFont="1"/>
    <xf numFmtId="167" fontId="39" fillId="0" borderId="0" xfId="0" applyNumberFormat="1" applyFont="1" applyAlignment="1">
      <alignment horizontal="left" vertical="top"/>
    </xf>
    <xf numFmtId="165" fontId="40" fillId="33" borderId="59" xfId="0" applyNumberFormat="1" applyFont="1" applyFill="1" applyBorder="1" applyAlignment="1">
      <alignment vertical="top"/>
    </xf>
    <xf numFmtId="0" fontId="40" fillId="34" borderId="60" xfId="0" applyFont="1" applyFill="1" applyBorder="1" applyAlignment="1">
      <alignment vertical="top" wrapText="1"/>
    </xf>
    <xf numFmtId="0" fontId="40" fillId="34" borderId="61" xfId="0" applyFont="1" applyFill="1" applyBorder="1" applyAlignment="1">
      <alignment vertical="top" wrapText="1"/>
    </xf>
    <xf numFmtId="0" fontId="40" fillId="34" borderId="61" xfId="0" applyFont="1" applyFill="1" applyBorder="1" applyAlignment="1">
      <alignment vertical="center"/>
    </xf>
    <xf numFmtId="0" fontId="40" fillId="34" borderId="61" xfId="0" applyFont="1" applyFill="1" applyBorder="1" applyAlignment="1">
      <alignment horizontal="left" vertical="top"/>
    </xf>
    <xf numFmtId="0" fontId="40" fillId="34" borderId="61" xfId="0" applyFont="1" applyFill="1" applyBorder="1" applyAlignment="1">
      <alignment vertical="top"/>
    </xf>
    <xf numFmtId="0" fontId="39" fillId="37" borderId="11" xfId="0" applyFont="1" applyFill="1" applyBorder="1" applyAlignment="1">
      <alignment vertical="center"/>
    </xf>
    <xf numFmtId="0" fontId="39" fillId="37" borderId="11" xfId="0" applyFont="1" applyFill="1" applyBorder="1" applyAlignment="1">
      <alignment horizontal="left" vertical="top"/>
    </xf>
    <xf numFmtId="0" fontId="39" fillId="37" borderId="54" xfId="0" applyFont="1" applyFill="1" applyBorder="1" applyAlignment="1">
      <alignment vertical="top"/>
    </xf>
    <xf numFmtId="0" fontId="44" fillId="37" borderId="0" xfId="28" applyNumberFormat="1" applyFont="1" applyFill="1" applyBorder="1" applyAlignment="1">
      <alignment horizontal="left" vertical="top"/>
    </xf>
    <xf numFmtId="0" fontId="39" fillId="37" borderId="12" xfId="0" applyFont="1" applyFill="1" applyBorder="1" applyAlignment="1">
      <alignment vertical="center"/>
    </xf>
    <xf numFmtId="0" fontId="44" fillId="37" borderId="12" xfId="28" applyNumberFormat="1" applyFont="1" applyFill="1" applyBorder="1" applyAlignment="1">
      <alignment horizontal="left" vertical="top"/>
    </xf>
    <xf numFmtId="0" fontId="39" fillId="37" borderId="12" xfId="0" applyFont="1" applyFill="1" applyBorder="1" applyAlignment="1">
      <alignment horizontal="left" vertical="top"/>
    </xf>
    <xf numFmtId="0" fontId="0" fillId="37" borderId="12" xfId="0" applyFill="1" applyBorder="1"/>
    <xf numFmtId="0" fontId="39" fillId="40" borderId="52" xfId="0" applyFont="1" applyFill="1" applyBorder="1" applyAlignment="1">
      <alignment vertical="top"/>
    </xf>
    <xf numFmtId="0" fontId="39" fillId="40" borderId="11" xfId="0" applyFont="1" applyFill="1" applyBorder="1" applyAlignment="1">
      <alignment vertical="center"/>
    </xf>
    <xf numFmtId="2" fontId="39" fillId="40" borderId="11" xfId="0" applyNumberFormat="1" applyFont="1" applyFill="1" applyBorder="1" applyAlignment="1">
      <alignment horizontal="left" vertical="top" wrapText="1"/>
    </xf>
    <xf numFmtId="0" fontId="39" fillId="40" borderId="11" xfId="0" applyFont="1" applyFill="1" applyBorder="1" applyAlignment="1">
      <alignment vertical="top"/>
    </xf>
    <xf numFmtId="0" fontId="41" fillId="40" borderId="54" xfId="0" applyFont="1" applyFill="1" applyBorder="1" applyAlignment="1">
      <alignment vertical="top"/>
    </xf>
    <xf numFmtId="0" fontId="41" fillId="40" borderId="56" xfId="0" applyFont="1" applyFill="1" applyBorder="1" applyAlignment="1">
      <alignment vertical="top"/>
    </xf>
    <xf numFmtId="0" fontId="39" fillId="40" borderId="12" xfId="0" applyFont="1" applyFill="1" applyBorder="1" applyAlignment="1">
      <alignment vertical="center"/>
    </xf>
    <xf numFmtId="0" fontId="53" fillId="40" borderId="12" xfId="0" applyFont="1" applyFill="1" applyBorder="1"/>
    <xf numFmtId="0" fontId="39" fillId="40" borderId="12" xfId="0" applyFont="1" applyFill="1" applyBorder="1" applyAlignment="1">
      <alignment vertical="top"/>
    </xf>
    <xf numFmtId="0" fontId="39" fillId="37" borderId="0" xfId="0" applyFont="1" applyFill="1" applyAlignment="1">
      <alignment vertical="center"/>
    </xf>
    <xf numFmtId="0" fontId="39" fillId="37" borderId="0" xfId="0" applyFont="1" applyFill="1" applyAlignment="1">
      <alignment vertical="top"/>
    </xf>
    <xf numFmtId="165" fontId="40" fillId="33" borderId="0" xfId="0" applyNumberFormat="1" applyFont="1" applyFill="1" applyAlignment="1">
      <alignment vertical="top"/>
    </xf>
    <xf numFmtId="0" fontId="0" fillId="37" borderId="0" xfId="0" applyFill="1"/>
    <xf numFmtId="0" fontId="39" fillId="40" borderId="0" xfId="0" applyFont="1" applyFill="1" applyAlignment="1">
      <alignment vertical="center" wrapText="1"/>
    </xf>
    <xf numFmtId="0" fontId="39" fillId="40" borderId="0" xfId="0" applyFont="1" applyFill="1" applyAlignment="1">
      <alignment horizontal="left" vertical="top"/>
    </xf>
    <xf numFmtId="0" fontId="39" fillId="40" borderId="0" xfId="0" applyFont="1" applyFill="1" applyAlignment="1">
      <alignment vertical="top"/>
    </xf>
    <xf numFmtId="0" fontId="39" fillId="40" borderId="0" xfId="0" applyFont="1" applyFill="1" applyAlignment="1">
      <alignment vertical="center"/>
    </xf>
    <xf numFmtId="0" fontId="0" fillId="33" borderId="9" xfId="0" applyFill="1" applyBorder="1"/>
    <xf numFmtId="167" fontId="69" fillId="0" borderId="12" xfId="0" applyNumberFormat="1" applyFont="1" applyBorder="1" applyAlignment="1">
      <alignment horizontal="left" vertical="top"/>
    </xf>
    <xf numFmtId="168" fontId="40" fillId="33" borderId="12" xfId="28" applyNumberFormat="1" applyFont="1" applyFill="1" applyBorder="1" applyAlignment="1">
      <alignment horizontal="left" vertical="top"/>
    </xf>
    <xf numFmtId="2" fontId="16" fillId="30" borderId="17" xfId="36" applyNumberFormat="1"/>
    <xf numFmtId="0" fontId="0" fillId="33" borderId="0" xfId="0" applyFill="1" applyAlignment="1">
      <alignment wrapText="1"/>
    </xf>
    <xf numFmtId="1" fontId="0" fillId="33" borderId="0" xfId="0" applyNumberFormat="1" applyFill="1"/>
    <xf numFmtId="2" fontId="0" fillId="33" borderId="0" xfId="0" applyNumberFormat="1" applyFill="1"/>
    <xf numFmtId="170" fontId="1" fillId="33" borderId="0" xfId="28" applyNumberFormat="1" applyFont="1" applyFill="1"/>
    <xf numFmtId="0" fontId="23" fillId="36" borderId="0" xfId="0" applyFont="1" applyFill="1" applyAlignment="1">
      <alignment horizontal="center"/>
    </xf>
    <xf numFmtId="3" fontId="0" fillId="36" borderId="0" xfId="0" applyNumberFormat="1" applyFill="1"/>
    <xf numFmtId="164" fontId="1" fillId="33" borderId="0" xfId="28" applyFont="1" applyFill="1"/>
    <xf numFmtId="0" fontId="0" fillId="36" borderId="0" xfId="0" applyFill="1"/>
    <xf numFmtId="170" fontId="8" fillId="27" borderId="17" xfId="26" applyNumberFormat="1"/>
    <xf numFmtId="0" fontId="23" fillId="33" borderId="0" xfId="0" applyFont="1" applyFill="1" applyAlignment="1">
      <alignment horizontal="center"/>
    </xf>
    <xf numFmtId="0" fontId="70" fillId="33" borderId="8" xfId="0" applyFont="1" applyFill="1" applyBorder="1" applyAlignment="1">
      <alignment vertical="center" wrapText="1"/>
    </xf>
    <xf numFmtId="0" fontId="70" fillId="33" borderId="9" xfId="0" applyFont="1" applyFill="1" applyBorder="1" applyAlignment="1">
      <alignment vertical="center" wrapText="1"/>
    </xf>
    <xf numFmtId="0" fontId="70" fillId="33" borderId="10" xfId="0" applyFont="1" applyFill="1" applyBorder="1" applyAlignment="1">
      <alignment vertical="center" wrapText="1"/>
    </xf>
    <xf numFmtId="0" fontId="0" fillId="33" borderId="65" xfId="0" applyFill="1" applyBorder="1" applyAlignment="1">
      <alignment horizontal="justify" vertical="center" wrapText="1"/>
    </xf>
    <xf numFmtId="0" fontId="0" fillId="33" borderId="10" xfId="0" applyFill="1" applyBorder="1" applyAlignment="1">
      <alignment horizontal="justify" vertical="center" wrapText="1"/>
    </xf>
    <xf numFmtId="0" fontId="0" fillId="33" borderId="65" xfId="0" applyFill="1" applyBorder="1" applyAlignment="1">
      <alignment horizontal="left" vertical="center" wrapText="1"/>
    </xf>
    <xf numFmtId="0" fontId="2" fillId="33" borderId="65" xfId="0" applyFont="1" applyFill="1" applyBorder="1" applyAlignment="1">
      <alignment horizontal="left" vertical="center" wrapText="1"/>
    </xf>
    <xf numFmtId="0" fontId="2" fillId="33" borderId="65" xfId="0" applyFont="1" applyFill="1" applyBorder="1" applyAlignment="1">
      <alignment horizontal="right" vertical="center" wrapText="1"/>
    </xf>
    <xf numFmtId="2" fontId="0" fillId="33" borderId="10" xfId="0" applyNumberFormat="1" applyFill="1" applyBorder="1" applyAlignment="1">
      <alignment horizontal="justify" vertical="center" wrapText="1"/>
    </xf>
    <xf numFmtId="0" fontId="15" fillId="33" borderId="0" xfId="35" applyFill="1" applyAlignment="1" applyProtection="1">
      <alignment horizontal="justify" vertical="center"/>
    </xf>
    <xf numFmtId="0" fontId="74" fillId="0" borderId="0" xfId="0" applyFont="1"/>
    <xf numFmtId="0" fontId="75" fillId="0" borderId="0" xfId="0" applyFont="1"/>
    <xf numFmtId="0" fontId="27" fillId="0" borderId="0" xfId="0" applyFont="1"/>
    <xf numFmtId="14" fontId="27" fillId="0" borderId="0" xfId="0" applyNumberFormat="1" applyFont="1"/>
    <xf numFmtId="0" fontId="76" fillId="0" borderId="0" xfId="0" quotePrefix="1" applyFont="1"/>
    <xf numFmtId="0" fontId="77" fillId="68" borderId="66" xfId="0" applyFont="1" applyFill="1" applyBorder="1" applyAlignment="1">
      <alignment horizontal="right" vertical="top" wrapText="1"/>
    </xf>
    <xf numFmtId="0" fontId="77" fillId="68" borderId="67" xfId="0" applyFont="1" applyFill="1" applyBorder="1" applyAlignment="1">
      <alignment horizontal="right" vertical="top" wrapText="1"/>
    </xf>
    <xf numFmtId="0" fontId="25" fillId="0" borderId="68" xfId="0" applyFont="1" applyBorder="1" applyAlignment="1">
      <alignment vertical="top" wrapText="1"/>
    </xf>
    <xf numFmtId="0" fontId="77" fillId="68" borderId="69" xfId="0" applyFont="1" applyFill="1" applyBorder="1" applyAlignment="1">
      <alignment horizontal="right" vertical="top" wrapText="1"/>
    </xf>
    <xf numFmtId="0" fontId="77" fillId="68" borderId="70" xfId="0" applyFont="1" applyFill="1" applyBorder="1" applyAlignment="1">
      <alignment horizontal="right" vertical="top" wrapText="1"/>
    </xf>
    <xf numFmtId="1" fontId="78" fillId="69" borderId="73" xfId="0" applyNumberFormat="1" applyFont="1" applyFill="1" applyBorder="1" applyAlignment="1">
      <alignment vertical="center"/>
    </xf>
    <xf numFmtId="1" fontId="78" fillId="69" borderId="74" xfId="0" applyNumberFormat="1" applyFont="1" applyFill="1" applyBorder="1" applyAlignment="1">
      <alignment vertical="center"/>
    </xf>
    <xf numFmtId="1" fontId="78" fillId="69" borderId="77" xfId="0" applyNumberFormat="1" applyFont="1" applyFill="1" applyBorder="1" applyAlignment="1">
      <alignment vertical="center"/>
    </xf>
    <xf numFmtId="0" fontId="2" fillId="68" borderId="67" xfId="0" applyFont="1" applyFill="1" applyBorder="1" applyAlignment="1">
      <alignment horizontal="right" vertical="top" wrapText="1"/>
    </xf>
    <xf numFmtId="0" fontId="2" fillId="33" borderId="33" xfId="0" applyFont="1" applyFill="1" applyBorder="1" applyAlignment="1">
      <alignment horizontal="right" vertical="center" wrapText="1"/>
    </xf>
    <xf numFmtId="0" fontId="2" fillId="33" borderId="34" xfId="0" applyFont="1" applyFill="1" applyBorder="1" applyAlignment="1">
      <alignment horizontal="right" vertical="center" wrapText="1"/>
    </xf>
    <xf numFmtId="0" fontId="2" fillId="33" borderId="34" xfId="0" applyFont="1" applyFill="1" applyBorder="1" applyAlignment="1">
      <alignment vertical="center" wrapText="1"/>
    </xf>
    <xf numFmtId="0" fontId="1" fillId="33" borderId="34" xfId="0" applyFont="1" applyFill="1" applyBorder="1" applyAlignment="1">
      <alignment vertical="center"/>
    </xf>
    <xf numFmtId="0" fontId="2" fillId="33" borderId="35" xfId="0" applyFont="1" applyFill="1" applyBorder="1" applyAlignment="1">
      <alignment vertical="center" wrapText="1"/>
    </xf>
    <xf numFmtId="166" fontId="8" fillId="27" borderId="1" xfId="26" applyNumberFormat="1" applyBorder="1" applyAlignment="1">
      <alignment horizontal="right" vertical="center"/>
    </xf>
    <xf numFmtId="1" fontId="1" fillId="34" borderId="31" xfId="0" applyNumberFormat="1" applyFont="1" applyFill="1" applyBorder="1" applyAlignment="1">
      <alignment vertical="center"/>
    </xf>
    <xf numFmtId="170" fontId="1" fillId="34" borderId="31" xfId="28" applyNumberFormat="1" applyFont="1" applyFill="1" applyBorder="1" applyAlignment="1">
      <alignment vertical="center"/>
    </xf>
    <xf numFmtId="170" fontId="1" fillId="34" borderId="36" xfId="28" applyNumberFormat="1" applyFont="1" applyFill="1" applyBorder="1" applyAlignment="1">
      <alignment vertical="center"/>
    </xf>
    <xf numFmtId="0" fontId="4" fillId="33" borderId="8" xfId="0" applyFont="1" applyFill="1" applyBorder="1" applyAlignment="1">
      <alignment horizontal="right" vertical="center" indent="1"/>
    </xf>
    <xf numFmtId="0" fontId="1" fillId="33" borderId="9" xfId="0" applyFont="1" applyFill="1" applyBorder="1" applyAlignment="1">
      <alignment vertical="center"/>
    </xf>
    <xf numFmtId="166" fontId="2" fillId="33" borderId="9" xfId="0" applyNumberFormat="1" applyFont="1" applyFill="1" applyBorder="1" applyAlignment="1">
      <alignment vertical="center"/>
    </xf>
    <xf numFmtId="166" fontId="2" fillId="33" borderId="10" xfId="0" applyNumberFormat="1" applyFont="1" applyFill="1" applyBorder="1" applyAlignment="1">
      <alignment vertical="center"/>
    </xf>
    <xf numFmtId="0" fontId="22" fillId="33" borderId="0" xfId="0" applyFont="1" applyFill="1"/>
    <xf numFmtId="0" fontId="79" fillId="70" borderId="78" xfId="0" applyFont="1" applyFill="1" applyBorder="1"/>
    <xf numFmtId="0" fontId="80" fillId="71" borderId="78" xfId="0" applyFont="1" applyFill="1" applyBorder="1" applyAlignment="1">
      <alignment horizontal="left"/>
    </xf>
    <xf numFmtId="14" fontId="80" fillId="71" borderId="78" xfId="0" applyNumberFormat="1" applyFont="1" applyFill="1" applyBorder="1" applyAlignment="1">
      <alignment horizontal="left"/>
    </xf>
    <xf numFmtId="0" fontId="80" fillId="71" borderId="78" xfId="0" applyFont="1" applyFill="1" applyBorder="1" applyAlignment="1">
      <alignment horizontal="right"/>
    </xf>
    <xf numFmtId="0" fontId="80" fillId="72" borderId="78" xfId="0" applyFont="1" applyFill="1" applyBorder="1" applyAlignment="1">
      <alignment horizontal="right"/>
    </xf>
    <xf numFmtId="0" fontId="82" fillId="0" borderId="0" xfId="0" applyFont="1"/>
    <xf numFmtId="0" fontId="84" fillId="33" borderId="0" xfId="0" applyFont="1" applyFill="1" applyAlignment="1">
      <alignment horizontal="right"/>
    </xf>
    <xf numFmtId="0" fontId="85" fillId="33" borderId="0" xfId="0" applyFont="1" applyFill="1"/>
    <xf numFmtId="0" fontId="86" fillId="33" borderId="0" xfId="0" applyFont="1" applyFill="1" applyAlignment="1">
      <alignment horizontal="left" vertical="top"/>
    </xf>
    <xf numFmtId="0" fontId="84" fillId="33" borderId="0" xfId="0" applyFont="1" applyFill="1"/>
    <xf numFmtId="0" fontId="87" fillId="37" borderId="40" xfId="0" applyFont="1" applyFill="1" applyBorder="1" applyAlignment="1">
      <alignment horizontal="center"/>
    </xf>
    <xf numFmtId="0" fontId="88" fillId="73" borderId="0" xfId="0" applyFont="1" applyFill="1"/>
    <xf numFmtId="0" fontId="89" fillId="33" borderId="0" xfId="0" applyFont="1" applyFill="1" applyAlignment="1">
      <alignment vertical="top"/>
    </xf>
    <xf numFmtId="0" fontId="90" fillId="74" borderId="0" xfId="0" applyFont="1" applyFill="1"/>
    <xf numFmtId="0" fontId="90" fillId="75" borderId="0" xfId="0" applyFont="1" applyFill="1"/>
    <xf numFmtId="0" fontId="84" fillId="37" borderId="1" xfId="0" applyFont="1" applyFill="1" applyBorder="1"/>
    <xf numFmtId="0" fontId="90" fillId="73" borderId="1" xfId="0" applyFont="1" applyFill="1" applyBorder="1"/>
    <xf numFmtId="14" fontId="86" fillId="37" borderId="1" xfId="0" applyNumberFormat="1" applyFont="1" applyFill="1" applyBorder="1" applyAlignment="1">
      <alignment horizontal="left"/>
    </xf>
    <xf numFmtId="0" fontId="91" fillId="33" borderId="0" xfId="35" applyFont="1" applyFill="1" applyAlignment="1">
      <alignment wrapText="1"/>
    </xf>
    <xf numFmtId="0" fontId="92" fillId="33" borderId="0" xfId="0" applyFont="1" applyFill="1"/>
    <xf numFmtId="0" fontId="93" fillId="33" borderId="0" xfId="35" applyFont="1" applyFill="1"/>
    <xf numFmtId="0" fontId="90" fillId="75" borderId="0" xfId="0" applyFont="1" applyFill="1" applyAlignment="1">
      <alignment wrapText="1"/>
    </xf>
    <xf numFmtId="0" fontId="90" fillId="33" borderId="0" xfId="0" applyFont="1" applyFill="1"/>
    <xf numFmtId="0" fontId="90" fillId="33" borderId="0" xfId="0" applyFont="1" applyFill="1" applyAlignment="1">
      <alignment wrapText="1"/>
    </xf>
    <xf numFmtId="0" fontId="84" fillId="0" borderId="0" xfId="0" applyFont="1"/>
    <xf numFmtId="0" fontId="90" fillId="75" borderId="0" xfId="0" applyFont="1" applyFill="1" applyAlignment="1">
      <alignment horizontal="right" wrapText="1"/>
    </xf>
    <xf numFmtId="0" fontId="94" fillId="33" borderId="0" xfId="0" applyFont="1" applyFill="1"/>
    <xf numFmtId="0" fontId="84" fillId="33" borderId="54" xfId="0" applyFont="1" applyFill="1" applyBorder="1" applyAlignment="1">
      <alignment horizontal="left"/>
    </xf>
    <xf numFmtId="0" fontId="84" fillId="33" borderId="0" xfId="0" applyFont="1" applyFill="1" applyAlignment="1">
      <alignment horizontal="left"/>
    </xf>
    <xf numFmtId="0" fontId="84" fillId="33" borderId="55" xfId="0" applyFont="1" applyFill="1" applyBorder="1" applyAlignment="1">
      <alignment horizontal="left"/>
    </xf>
    <xf numFmtId="0" fontId="84" fillId="33" borderId="54" xfId="0" applyFont="1" applyFill="1" applyBorder="1"/>
    <xf numFmtId="0" fontId="84" fillId="33" borderId="55" xfId="0" applyFont="1" applyFill="1" applyBorder="1"/>
    <xf numFmtId="0" fontId="90" fillId="75" borderId="0" xfId="0" applyFont="1" applyFill="1" applyAlignment="1">
      <alignment horizontal="right" vertical="top" wrapText="1"/>
    </xf>
    <xf numFmtId="0" fontId="95" fillId="33" borderId="0" xfId="0" applyFont="1" applyFill="1"/>
    <xf numFmtId="0" fontId="91" fillId="33" borderId="54" xfId="35" applyFont="1" applyFill="1" applyBorder="1"/>
    <xf numFmtId="0" fontId="96" fillId="33" borderId="0" xfId="0" applyFont="1" applyFill="1"/>
    <xf numFmtId="0" fontId="96" fillId="33" borderId="55" xfId="0" applyFont="1" applyFill="1" applyBorder="1"/>
    <xf numFmtId="0" fontId="95" fillId="33" borderId="55" xfId="0" applyFont="1" applyFill="1" applyBorder="1"/>
    <xf numFmtId="0" fontId="90" fillId="74" borderId="80" xfId="0" applyFont="1" applyFill="1" applyBorder="1"/>
    <xf numFmtId="0" fontId="90" fillId="77" borderId="81" xfId="0" applyFont="1" applyFill="1" applyBorder="1"/>
    <xf numFmtId="0" fontId="90" fillId="77" borderId="82" xfId="0" applyFont="1" applyFill="1" applyBorder="1"/>
    <xf numFmtId="0" fontId="90" fillId="77" borderId="80" xfId="0" applyFont="1" applyFill="1" applyBorder="1"/>
    <xf numFmtId="0" fontId="84" fillId="77" borderId="81" xfId="0" applyFont="1" applyFill="1" applyBorder="1"/>
    <xf numFmtId="0" fontId="84" fillId="77" borderId="80" xfId="0" applyFont="1" applyFill="1" applyBorder="1"/>
    <xf numFmtId="0" fontId="84" fillId="77" borderId="82" xfId="0" applyFont="1" applyFill="1" applyBorder="1"/>
    <xf numFmtId="0" fontId="84" fillId="63" borderId="28" xfId="0" applyFont="1" applyFill="1" applyBorder="1" applyAlignment="1">
      <alignment horizontal="left" vertical="top"/>
    </xf>
    <xf numFmtId="0" fontId="84" fillId="63" borderId="2" xfId="0" applyFont="1" applyFill="1" applyBorder="1" applyAlignment="1">
      <alignment horizontal="left" vertical="top"/>
    </xf>
    <xf numFmtId="0" fontId="98" fillId="33" borderId="0" xfId="35" applyFont="1" applyFill="1" applyAlignment="1">
      <alignment vertical="top" wrapText="1"/>
    </xf>
    <xf numFmtId="0" fontId="84" fillId="63" borderId="2" xfId="0" applyFont="1" applyFill="1" applyBorder="1" applyAlignment="1">
      <alignment horizontal="left" vertical="top" wrapText="1"/>
    </xf>
    <xf numFmtId="0" fontId="84" fillId="63" borderId="2" xfId="0" applyFont="1" applyFill="1" applyBorder="1"/>
    <xf numFmtId="0" fontId="84" fillId="0" borderId="55" xfId="0" applyFont="1" applyBorder="1"/>
    <xf numFmtId="0" fontId="90" fillId="74" borderId="9" xfId="0" applyFont="1" applyFill="1" applyBorder="1"/>
    <xf numFmtId="0" fontId="88" fillId="77" borderId="83" xfId="0" applyFont="1" applyFill="1" applyBorder="1"/>
    <xf numFmtId="0" fontId="90" fillId="77" borderId="9" xfId="0" applyFont="1" applyFill="1" applyBorder="1"/>
    <xf numFmtId="0" fontId="84" fillId="77" borderId="9" xfId="0" applyFont="1" applyFill="1" applyBorder="1"/>
    <xf numFmtId="0" fontId="84" fillId="33" borderId="9" xfId="0" applyFont="1" applyFill="1" applyBorder="1"/>
    <xf numFmtId="0" fontId="84" fillId="77" borderId="84" xfId="0" applyFont="1" applyFill="1" applyBorder="1"/>
    <xf numFmtId="0" fontId="84" fillId="63" borderId="28" xfId="0" applyFont="1" applyFill="1" applyBorder="1"/>
    <xf numFmtId="0" fontId="86" fillId="33" borderId="0" xfId="0" applyFont="1" applyFill="1"/>
    <xf numFmtId="0" fontId="86" fillId="0" borderId="0" xfId="0" applyFont="1"/>
    <xf numFmtId="0" fontId="100" fillId="73" borderId="1" xfId="0" applyFont="1" applyFill="1" applyBorder="1" applyAlignment="1">
      <alignment horizontal="center"/>
    </xf>
    <xf numFmtId="166" fontId="86" fillId="0" borderId="1" xfId="47" applyNumberFormat="1" applyFont="1" applyBorder="1" applyAlignment="1">
      <alignment horizontal="center"/>
    </xf>
    <xf numFmtId="0" fontId="86" fillId="0" borderId="1" xfId="0" applyFont="1" applyBorder="1" applyAlignment="1">
      <alignment horizontal="center"/>
    </xf>
    <xf numFmtId="171" fontId="86" fillId="0" borderId="1" xfId="0" applyNumberFormat="1" applyFont="1" applyBorder="1" applyAlignment="1">
      <alignment horizontal="center"/>
    </xf>
    <xf numFmtId="0" fontId="86" fillId="0" borderId="1" xfId="0" applyFont="1" applyBorder="1"/>
    <xf numFmtId="0" fontId="40" fillId="34" borderId="62" xfId="0" applyFont="1" applyFill="1" applyBorder="1" applyAlignment="1">
      <alignment horizontal="center" vertical="top"/>
    </xf>
    <xf numFmtId="0" fontId="34" fillId="0" borderId="76" xfId="0" applyFont="1" applyBorder="1" applyAlignment="1">
      <alignment horizontal="left"/>
    </xf>
    <xf numFmtId="0" fontId="101" fillId="0" borderId="76" xfId="0" applyFont="1" applyBorder="1" applyAlignment="1">
      <alignment horizontal="left"/>
    </xf>
    <xf numFmtId="0" fontId="39" fillId="37" borderId="0" xfId="0" applyFont="1" applyFill="1" applyAlignment="1">
      <alignment vertical="center" wrapText="1"/>
    </xf>
    <xf numFmtId="0" fontId="0" fillId="37" borderId="0" xfId="0" applyFill="1" applyAlignment="1">
      <alignment wrapText="1"/>
    </xf>
    <xf numFmtId="0" fontId="39" fillId="37" borderId="11" xfId="0" applyFont="1" applyFill="1" applyBorder="1" applyAlignment="1">
      <alignment vertical="center" wrapText="1"/>
    </xf>
    <xf numFmtId="0" fontId="39" fillId="37" borderId="12" xfId="0" applyFont="1" applyFill="1" applyBorder="1" applyAlignment="1">
      <alignment vertical="center" wrapText="1"/>
    </xf>
    <xf numFmtId="0" fontId="39" fillId="37" borderId="11" xfId="0" applyFont="1" applyFill="1" applyBorder="1" applyAlignment="1">
      <alignment wrapText="1"/>
    </xf>
    <xf numFmtId="0" fontId="0" fillId="37" borderId="12" xfId="0" applyFill="1" applyBorder="1" applyAlignment="1">
      <alignment wrapText="1"/>
    </xf>
    <xf numFmtId="0" fontId="39" fillId="37" borderId="12" xfId="0" applyFont="1" applyFill="1" applyBorder="1" applyAlignment="1">
      <alignment wrapText="1"/>
    </xf>
    <xf numFmtId="0" fontId="104" fillId="34" borderId="52" xfId="0" applyFont="1" applyFill="1" applyBorder="1" applyAlignment="1">
      <alignment vertical="top" wrapText="1"/>
    </xf>
    <xf numFmtId="0" fontId="39" fillId="34" borderId="11" xfId="0" applyFont="1" applyFill="1" applyBorder="1" applyAlignment="1">
      <alignment vertical="center" wrapText="1"/>
    </xf>
    <xf numFmtId="0" fontId="104" fillId="34" borderId="54" xfId="0" applyFont="1" applyFill="1" applyBorder="1" applyAlignment="1">
      <alignment vertical="top" wrapText="1"/>
    </xf>
    <xf numFmtId="0" fontId="39" fillId="33" borderId="0" xfId="0" applyFont="1" applyFill="1" applyAlignment="1">
      <alignment vertical="top" wrapText="1"/>
    </xf>
    <xf numFmtId="0" fontId="104" fillId="34" borderId="52" xfId="0" applyFont="1" applyFill="1" applyBorder="1" applyAlignment="1">
      <alignment vertical="top"/>
    </xf>
    <xf numFmtId="2" fontId="39" fillId="34" borderId="11" xfId="0" applyNumberFormat="1" applyFont="1" applyFill="1" applyBorder="1" applyAlignment="1">
      <alignment horizontal="left" vertical="top"/>
    </xf>
    <xf numFmtId="0" fontId="41" fillId="34" borderId="54" xfId="0" applyFont="1" applyFill="1" applyBorder="1" applyAlignment="1">
      <alignment vertical="top"/>
    </xf>
    <xf numFmtId="0" fontId="41" fillId="34" borderId="56" xfId="0" applyFont="1" applyFill="1" applyBorder="1" applyAlignment="1">
      <alignment vertical="top"/>
    </xf>
    <xf numFmtId="0" fontId="39" fillId="34" borderId="12" xfId="0" applyFont="1" applyFill="1" applyBorder="1" applyAlignment="1">
      <alignment vertical="center" wrapText="1"/>
    </xf>
    <xf numFmtId="2" fontId="39" fillId="34" borderId="12" xfId="0" applyNumberFormat="1" applyFont="1" applyFill="1" applyBorder="1" applyAlignment="1">
      <alignment horizontal="left" vertical="top"/>
    </xf>
    <xf numFmtId="9" fontId="8" fillId="27" borderId="17" xfId="26" applyNumberFormat="1"/>
    <xf numFmtId="0" fontId="105" fillId="77" borderId="11" xfId="0" applyFont="1" applyFill="1" applyBorder="1" applyAlignment="1">
      <alignment vertical="center"/>
    </xf>
    <xf numFmtId="0" fontId="105" fillId="77" borderId="0" xfId="0" applyFont="1" applyFill="1" applyAlignment="1">
      <alignment vertical="center"/>
    </xf>
    <xf numFmtId="0" fontId="60" fillId="0" borderId="86" xfId="0" applyFont="1" applyBorder="1" applyAlignment="1">
      <alignment vertical="center"/>
    </xf>
    <xf numFmtId="0" fontId="60" fillId="0" borderId="87" xfId="0" applyFont="1" applyBorder="1" applyAlignment="1">
      <alignment vertical="center"/>
    </xf>
    <xf numFmtId="171" fontId="60" fillId="0" borderId="87" xfId="0" applyNumberFormat="1" applyFont="1" applyBorder="1" applyAlignment="1">
      <alignment vertical="center"/>
    </xf>
    <xf numFmtId="0" fontId="60" fillId="0" borderId="79" xfId="0" applyFont="1" applyBorder="1" applyAlignment="1">
      <alignment vertical="center"/>
    </xf>
    <xf numFmtId="0" fontId="60" fillId="0" borderId="88" xfId="0" applyFont="1" applyBorder="1" applyAlignment="1">
      <alignment vertical="center"/>
    </xf>
    <xf numFmtId="0" fontId="60" fillId="0" borderId="4" xfId="0" applyFont="1" applyBorder="1" applyAlignment="1">
      <alignment vertical="center"/>
    </xf>
    <xf numFmtId="166" fontId="60" fillId="0" borderId="4" xfId="0" applyNumberFormat="1" applyFont="1" applyBorder="1" applyAlignment="1">
      <alignment vertical="center"/>
    </xf>
    <xf numFmtId="0" fontId="60" fillId="0" borderId="55" xfId="0" applyFont="1" applyBorder="1" applyAlignment="1">
      <alignment vertical="center"/>
    </xf>
    <xf numFmtId="0" fontId="60" fillId="0" borderId="85" xfId="0" applyFont="1" applyBorder="1" applyAlignment="1">
      <alignment vertical="center"/>
    </xf>
    <xf numFmtId="0" fontId="60" fillId="0" borderId="9" xfId="0" applyFont="1" applyBorder="1" applyAlignment="1">
      <alignment vertical="center"/>
    </xf>
    <xf numFmtId="166" fontId="60" fillId="0" borderId="9" xfId="0" applyNumberFormat="1" applyFont="1" applyBorder="1" applyAlignment="1">
      <alignment vertical="center"/>
    </xf>
    <xf numFmtId="0" fontId="60" fillId="0" borderId="84" xfId="0" applyFont="1" applyBorder="1" applyAlignment="1">
      <alignment vertical="center"/>
    </xf>
    <xf numFmtId="171" fontId="60" fillId="0" borderId="9" xfId="0" applyNumberFormat="1" applyFont="1" applyBorder="1" applyAlignment="1">
      <alignment vertical="center"/>
    </xf>
    <xf numFmtId="0" fontId="60" fillId="0" borderId="0" xfId="0" applyFont="1"/>
    <xf numFmtId="171" fontId="60" fillId="0" borderId="0" xfId="0" applyNumberFormat="1" applyFont="1" applyAlignment="1">
      <alignment vertical="center"/>
    </xf>
    <xf numFmtId="0" fontId="60" fillId="0" borderId="54" xfId="0" applyFont="1" applyBorder="1" applyAlignment="1">
      <alignment vertical="center"/>
    </xf>
    <xf numFmtId="0" fontId="60" fillId="0" borderId="0" xfId="0" applyFont="1" applyAlignment="1">
      <alignment vertical="center"/>
    </xf>
    <xf numFmtId="171" fontId="60" fillId="0" borderId="4" xfId="0" applyNumberFormat="1" applyFont="1" applyBorder="1" applyAlignment="1">
      <alignment vertical="center"/>
    </xf>
    <xf numFmtId="0" fontId="60" fillId="0" borderId="89" xfId="0" applyFont="1" applyBorder="1" applyAlignment="1">
      <alignment vertical="center"/>
    </xf>
    <xf numFmtId="0" fontId="60" fillId="0" borderId="42" xfId="0" applyFont="1" applyBorder="1" applyAlignment="1">
      <alignment vertical="center"/>
    </xf>
    <xf numFmtId="0" fontId="60" fillId="0" borderId="51" xfId="0" applyFont="1" applyBorder="1" applyAlignment="1">
      <alignment vertical="center"/>
    </xf>
    <xf numFmtId="171" fontId="60" fillId="0" borderId="51" xfId="0" applyNumberFormat="1" applyFont="1" applyBorder="1" applyAlignment="1">
      <alignment vertical="center"/>
    </xf>
    <xf numFmtId="0" fontId="60" fillId="0" borderId="90" xfId="0" applyFont="1" applyBorder="1" applyAlignment="1">
      <alignment vertical="center"/>
    </xf>
    <xf numFmtId="1" fontId="84" fillId="0" borderId="0" xfId="0" applyNumberFormat="1" applyFont="1" applyAlignment="1">
      <alignment horizontal="center"/>
    </xf>
    <xf numFmtId="2" fontId="84" fillId="0" borderId="0" xfId="0" applyNumberFormat="1" applyFont="1" applyAlignment="1">
      <alignment horizontal="center"/>
    </xf>
    <xf numFmtId="172" fontId="84" fillId="0" borderId="0" xfId="0" applyNumberFormat="1" applyFont="1" applyAlignment="1">
      <alignment horizontal="center"/>
    </xf>
    <xf numFmtId="9" fontId="84" fillId="0" borderId="0" xfId="41" applyFont="1"/>
    <xf numFmtId="9" fontId="84" fillId="0" borderId="0" xfId="0" applyNumberFormat="1" applyFont="1"/>
    <xf numFmtId="2" fontId="84" fillId="0" borderId="0" xfId="0" applyNumberFormat="1" applyFont="1"/>
    <xf numFmtId="167" fontId="84" fillId="0" borderId="0" xfId="0" applyNumberFormat="1" applyFont="1"/>
    <xf numFmtId="1" fontId="84" fillId="0" borderId="0" xfId="0" applyNumberFormat="1" applyFont="1"/>
    <xf numFmtId="2" fontId="84" fillId="33" borderId="0" xfId="0" applyNumberFormat="1" applyFont="1" applyFill="1"/>
    <xf numFmtId="0" fontId="84" fillId="33" borderId="0" xfId="0" quotePrefix="1" applyFont="1" applyFill="1"/>
    <xf numFmtId="167" fontId="84" fillId="33" borderId="0" xfId="0" applyNumberFormat="1" applyFont="1" applyFill="1"/>
    <xf numFmtId="167" fontId="39" fillId="34" borderId="11" xfId="0" applyNumberFormat="1" applyFont="1" applyFill="1" applyBorder="1" applyAlignment="1">
      <alignment horizontal="left" vertical="top"/>
    </xf>
    <xf numFmtId="167" fontId="39" fillId="34" borderId="12" xfId="0" applyNumberFormat="1" applyFont="1" applyFill="1" applyBorder="1" applyAlignment="1">
      <alignment horizontal="left" vertical="top"/>
    </xf>
    <xf numFmtId="0" fontId="21" fillId="78" borderId="91" xfId="0" applyFont="1" applyFill="1" applyBorder="1"/>
    <xf numFmtId="0" fontId="0" fillId="0" borderId="0" xfId="0" applyAlignment="1">
      <alignment horizontal="left"/>
    </xf>
    <xf numFmtId="0" fontId="0" fillId="41" borderId="0" xfId="0" applyFill="1"/>
    <xf numFmtId="0" fontId="21" fillId="78" borderId="92" xfId="0" applyFont="1" applyFill="1" applyBorder="1" applyAlignment="1">
      <alignment horizontal="left"/>
    </xf>
    <xf numFmtId="0" fontId="21" fillId="78" borderId="92" xfId="0" applyFont="1" applyFill="1" applyBorder="1"/>
    <xf numFmtId="166" fontId="1" fillId="34" borderId="1" xfId="47" applyNumberFormat="1" applyFont="1" applyFill="1" applyBorder="1" applyAlignment="1">
      <alignment vertical="center"/>
    </xf>
    <xf numFmtId="0" fontId="0" fillId="0" borderId="0" xfId="0" pivotButton="1"/>
    <xf numFmtId="0" fontId="21" fillId="0" borderId="1" xfId="0" applyFont="1" applyBorder="1"/>
    <xf numFmtId="165" fontId="0" fillId="0" borderId="1" xfId="0" applyNumberFormat="1" applyBorder="1"/>
    <xf numFmtId="9" fontId="0" fillId="0" borderId="0" xfId="41" applyFont="1"/>
    <xf numFmtId="0" fontId="40" fillId="35" borderId="0" xfId="0" applyFont="1" applyFill="1" applyAlignment="1">
      <alignment horizontal="left" vertical="top"/>
    </xf>
    <xf numFmtId="2" fontId="0" fillId="0" borderId="0" xfId="0" applyNumberFormat="1" applyAlignment="1">
      <alignment horizontal="left"/>
    </xf>
    <xf numFmtId="9" fontId="39" fillId="34" borderId="11" xfId="41" applyFont="1" applyFill="1" applyBorder="1" applyAlignment="1">
      <alignment horizontal="left" vertical="top"/>
    </xf>
    <xf numFmtId="9" fontId="39" fillId="34" borderId="12" xfId="41" applyFont="1" applyFill="1" applyBorder="1" applyAlignment="1">
      <alignment horizontal="left" vertical="top"/>
    </xf>
    <xf numFmtId="0" fontId="39" fillId="34" borderId="11" xfId="0" quotePrefix="1" applyFont="1" applyFill="1" applyBorder="1" applyAlignment="1">
      <alignment horizontal="left" vertical="top" wrapText="1"/>
    </xf>
    <xf numFmtId="0" fontId="39" fillId="37" borderId="53" xfId="0" applyFont="1" applyFill="1" applyBorder="1" applyAlignment="1">
      <alignment wrapText="1"/>
    </xf>
    <xf numFmtId="0" fontId="39" fillId="37" borderId="55" xfId="0" applyFont="1" applyFill="1" applyBorder="1" applyAlignment="1">
      <alignment wrapText="1"/>
    </xf>
    <xf numFmtId="0" fontId="39" fillId="37" borderId="28" xfId="0" applyFont="1" applyFill="1" applyBorder="1" applyAlignment="1">
      <alignment wrapText="1"/>
    </xf>
    <xf numFmtId="0" fontId="39" fillId="67" borderId="53" xfId="0" applyFont="1" applyFill="1" applyBorder="1" applyAlignment="1">
      <alignment vertical="top" wrapText="1"/>
    </xf>
    <xf numFmtId="0" fontId="39" fillId="67" borderId="55" xfId="0" applyFont="1" applyFill="1" applyBorder="1" applyAlignment="1">
      <alignment vertical="top" wrapText="1"/>
    </xf>
    <xf numFmtId="0" fontId="39" fillId="67" borderId="28" xfId="0" applyFont="1" applyFill="1" applyBorder="1" applyAlignment="1">
      <alignment vertical="top" wrapText="1"/>
    </xf>
    <xf numFmtId="0" fontId="57" fillId="67" borderId="28" xfId="0" applyFont="1" applyFill="1" applyBorder="1" applyAlignment="1">
      <alignment vertical="top" wrapText="1"/>
    </xf>
    <xf numFmtId="0" fontId="39" fillId="40" borderId="53" xfId="0" applyFont="1" applyFill="1" applyBorder="1" applyAlignment="1">
      <alignment vertical="top"/>
    </xf>
    <xf numFmtId="0" fontId="39" fillId="40" borderId="55" xfId="0" applyFont="1" applyFill="1" applyBorder="1" applyAlignment="1">
      <alignment vertical="top"/>
    </xf>
    <xf numFmtId="0" fontId="39" fillId="40" borderId="12" xfId="0" applyFont="1" applyFill="1" applyBorder="1" applyAlignment="1">
      <alignment horizontal="left" vertical="top"/>
    </xf>
    <xf numFmtId="0" fontId="39" fillId="40" borderId="28" xfId="0" applyFont="1" applyFill="1" applyBorder="1" applyAlignment="1">
      <alignment vertical="top" wrapText="1"/>
    </xf>
    <xf numFmtId="0" fontId="39" fillId="34" borderId="53" xfId="0" applyFont="1" applyFill="1" applyBorder="1" applyAlignment="1">
      <alignment vertical="top" wrapText="1"/>
    </xf>
    <xf numFmtId="0" fontId="39" fillId="34" borderId="0" xfId="0" applyFont="1" applyFill="1" applyAlignment="1">
      <alignment vertical="center" wrapText="1"/>
    </xf>
    <xf numFmtId="0" fontId="39" fillId="34" borderId="0" xfId="0" applyFont="1" applyFill="1" applyAlignment="1">
      <alignment horizontal="left" vertical="top" wrapText="1"/>
    </xf>
    <xf numFmtId="0" fontId="39" fillId="34" borderId="55" xfId="0" applyFont="1" applyFill="1" applyBorder="1" applyAlignment="1">
      <alignment vertical="top" wrapText="1"/>
    </xf>
    <xf numFmtId="0" fontId="104" fillId="34" borderId="56" xfId="0" applyFont="1" applyFill="1" applyBorder="1" applyAlignment="1">
      <alignment vertical="top" wrapText="1"/>
    </xf>
    <xf numFmtId="0" fontId="39" fillId="34" borderId="12" xfId="0" applyFont="1" applyFill="1" applyBorder="1" applyAlignment="1">
      <alignment horizontal="left" vertical="top" wrapText="1"/>
    </xf>
    <xf numFmtId="0" fontId="39" fillId="34" borderId="28" xfId="0" applyFont="1" applyFill="1" applyBorder="1" applyAlignment="1">
      <alignment vertical="top" wrapText="1"/>
    </xf>
    <xf numFmtId="167" fontId="39" fillId="34" borderId="0" xfId="0" applyNumberFormat="1" applyFont="1" applyFill="1" applyAlignment="1">
      <alignment horizontal="left" vertical="top"/>
    </xf>
    <xf numFmtId="2" fontId="39" fillId="34" borderId="0" xfId="0" applyNumberFormat="1" applyFont="1" applyFill="1" applyAlignment="1">
      <alignment horizontal="left" vertical="top"/>
    </xf>
    <xf numFmtId="0" fontId="39" fillId="40" borderId="28" xfId="0" applyFont="1" applyFill="1" applyBorder="1" applyAlignment="1">
      <alignment vertical="top"/>
    </xf>
    <xf numFmtId="165" fontId="39" fillId="33" borderId="1" xfId="0" applyNumberFormat="1" applyFont="1" applyFill="1" applyBorder="1" applyAlignment="1">
      <alignment horizontal="left"/>
    </xf>
    <xf numFmtId="168" fontId="17" fillId="33" borderId="57" xfId="37" applyNumberFormat="1" applyFill="1" applyBorder="1" applyAlignment="1">
      <alignment horizontal="left" vertical="top"/>
    </xf>
    <xf numFmtId="0" fontId="107" fillId="79" borderId="0" xfId="0" applyFont="1" applyFill="1" applyAlignment="1">
      <alignment vertical="center"/>
    </xf>
    <xf numFmtId="0" fontId="108" fillId="66" borderId="13" xfId="0" applyFont="1" applyFill="1" applyBorder="1" applyAlignment="1">
      <alignment vertical="center" wrapText="1"/>
    </xf>
    <xf numFmtId="0" fontId="108" fillId="66" borderId="65" xfId="0" applyFont="1" applyFill="1" applyBorder="1" applyAlignment="1">
      <alignment vertical="center" wrapText="1"/>
    </xf>
    <xf numFmtId="9" fontId="108" fillId="66" borderId="10" xfId="0" applyNumberFormat="1" applyFont="1" applyFill="1" applyBorder="1" applyAlignment="1">
      <alignment horizontal="right" vertical="center"/>
    </xf>
    <xf numFmtId="1" fontId="108" fillId="66" borderId="93" xfId="0" applyNumberFormat="1" applyFont="1" applyFill="1" applyBorder="1" applyAlignment="1">
      <alignment horizontal="right" vertical="center"/>
    </xf>
    <xf numFmtId="0" fontId="109" fillId="33" borderId="0" xfId="0" quotePrefix="1" applyFont="1" applyFill="1" applyAlignment="1">
      <alignment vertical="center"/>
    </xf>
    <xf numFmtId="168" fontId="39" fillId="33" borderId="27" xfId="0" applyNumberFormat="1" applyFont="1" applyFill="1" applyBorder="1" applyAlignment="1">
      <alignment horizontal="left" vertical="top"/>
    </xf>
    <xf numFmtId="1" fontId="81" fillId="80" borderId="17" xfId="0" applyNumberFormat="1" applyFont="1" applyFill="1" applyBorder="1" applyAlignment="1">
      <alignment vertical="center"/>
    </xf>
    <xf numFmtId="0" fontId="79" fillId="70" borderId="78" xfId="50" applyFont="1" applyFill="1" applyBorder="1" applyAlignment="1">
      <alignment wrapText="1"/>
    </xf>
    <xf numFmtId="0" fontId="80" fillId="71" borderId="78" xfId="50" applyFont="1" applyFill="1" applyBorder="1" applyAlignment="1">
      <alignment horizontal="left"/>
    </xf>
    <xf numFmtId="14" fontId="80" fillId="71" borderId="78" xfId="50" applyNumberFormat="1" applyFont="1" applyFill="1" applyBorder="1" applyAlignment="1">
      <alignment horizontal="left"/>
    </xf>
    <xf numFmtId="0" fontId="80" fillId="71" borderId="78" xfId="50" applyFont="1" applyFill="1" applyBorder="1" applyAlignment="1">
      <alignment horizontal="right"/>
    </xf>
    <xf numFmtId="0" fontId="80" fillId="71" borderId="78" xfId="50" applyFont="1" applyFill="1" applyBorder="1" applyAlignment="1">
      <alignment horizontal="center"/>
    </xf>
    <xf numFmtId="11" fontId="80" fillId="71" borderId="78" xfId="50" applyNumberFormat="1" applyFont="1" applyFill="1" applyBorder="1" applyAlignment="1">
      <alignment horizontal="left"/>
    </xf>
    <xf numFmtId="0" fontId="79" fillId="72" borderId="96" xfId="0" applyFont="1" applyFill="1" applyBorder="1"/>
    <xf numFmtId="0" fontId="111" fillId="0" borderId="0" xfId="0" applyFont="1"/>
    <xf numFmtId="173" fontId="27" fillId="0" borderId="0" xfId="0" applyNumberFormat="1" applyFont="1" applyAlignment="1">
      <alignment horizontal="right"/>
    </xf>
    <xf numFmtId="0" fontId="41" fillId="37" borderId="11" xfId="0" applyFont="1" applyFill="1" applyBorder="1" applyAlignment="1">
      <alignment vertical="top"/>
    </xf>
    <xf numFmtId="9" fontId="39" fillId="34" borderId="0" xfId="41" applyFont="1" applyFill="1" applyAlignment="1">
      <alignment horizontal="left" vertical="top"/>
    </xf>
    <xf numFmtId="0" fontId="41" fillId="37" borderId="0" xfId="0" applyFont="1" applyFill="1" applyAlignment="1">
      <alignment vertical="top"/>
    </xf>
    <xf numFmtId="0" fontId="39" fillId="37" borderId="0" xfId="0" applyFont="1" applyFill="1" applyAlignment="1">
      <alignment horizontal="left"/>
    </xf>
    <xf numFmtId="0" fontId="39" fillId="33" borderId="0" xfId="0" applyFont="1" applyFill="1" applyAlignment="1">
      <alignment wrapText="1"/>
    </xf>
    <xf numFmtId="0" fontId="39" fillId="37" borderId="0" xfId="0" applyFont="1" applyFill="1" applyAlignment="1">
      <alignment wrapText="1"/>
    </xf>
    <xf numFmtId="0" fontId="39" fillId="33" borderId="0" xfId="0" applyFont="1" applyFill="1" applyAlignment="1">
      <alignment horizontal="justify" vertical="center"/>
    </xf>
    <xf numFmtId="0" fontId="39" fillId="67" borderId="0" xfId="0" applyFont="1" applyFill="1" applyAlignment="1">
      <alignment vertical="center" wrapText="1"/>
    </xf>
    <xf numFmtId="0" fontId="39" fillId="67" borderId="0" xfId="0" applyFont="1" applyFill="1" applyAlignment="1">
      <alignment horizontal="left" vertical="top"/>
    </xf>
    <xf numFmtId="0" fontId="39" fillId="67" borderId="0" xfId="0" applyFont="1" applyFill="1" applyAlignment="1">
      <alignment vertical="center"/>
    </xf>
    <xf numFmtId="0" fontId="39" fillId="67" borderId="0" xfId="0" applyFont="1" applyFill="1" applyAlignment="1">
      <alignment vertical="top"/>
    </xf>
    <xf numFmtId="0" fontId="39" fillId="67" borderId="0" xfId="0" applyFont="1" applyFill="1"/>
    <xf numFmtId="2" fontId="39" fillId="67" borderId="0" xfId="0" applyNumberFormat="1" applyFont="1" applyFill="1" applyAlignment="1">
      <alignment horizontal="left" vertical="top"/>
    </xf>
    <xf numFmtId="9" fontId="39" fillId="0" borderId="0" xfId="41" applyFont="1" applyBorder="1" applyAlignment="1">
      <alignment horizontal="left" vertical="top"/>
    </xf>
    <xf numFmtId="0" fontId="42" fillId="33" borderId="8" xfId="0" applyFont="1" applyFill="1" applyBorder="1" applyAlignment="1">
      <alignment vertical="top"/>
    </xf>
    <xf numFmtId="0" fontId="55" fillId="33" borderId="9" xfId="0" applyFont="1" applyFill="1" applyBorder="1" applyAlignment="1">
      <alignment vertical="top"/>
    </xf>
    <xf numFmtId="0" fontId="55" fillId="33" borderId="9" xfId="0" applyFont="1" applyFill="1" applyBorder="1" applyAlignment="1">
      <alignment vertical="center"/>
    </xf>
    <xf numFmtId="167" fontId="69" fillId="0" borderId="9" xfId="0" applyNumberFormat="1" applyFont="1" applyBorder="1" applyAlignment="1">
      <alignment horizontal="left" vertical="top"/>
    </xf>
    <xf numFmtId="0" fontId="57" fillId="33" borderId="9" xfId="0" applyFont="1" applyFill="1" applyBorder="1" applyAlignment="1">
      <alignment vertical="top" wrapText="1"/>
    </xf>
    <xf numFmtId="166" fontId="100" fillId="73" borderId="1" xfId="47" applyNumberFormat="1" applyFont="1" applyFill="1" applyBorder="1" applyAlignment="1">
      <alignment horizontal="center"/>
    </xf>
    <xf numFmtId="2" fontId="39" fillId="40" borderId="55" xfId="0" applyNumberFormat="1" applyFont="1" applyFill="1" applyBorder="1" applyAlignment="1">
      <alignment vertical="top"/>
    </xf>
    <xf numFmtId="0" fontId="112" fillId="33" borderId="0" xfId="0" quotePrefix="1" applyFont="1" applyFill="1"/>
    <xf numFmtId="0" fontId="107" fillId="0" borderId="0" xfId="0" applyFont="1" applyAlignment="1">
      <alignment wrapText="1"/>
    </xf>
    <xf numFmtId="0" fontId="107" fillId="0" borderId="0" xfId="0" applyFont="1"/>
    <xf numFmtId="2" fontId="27" fillId="0" borderId="0" xfId="0" applyNumberFormat="1" applyFont="1"/>
    <xf numFmtId="2" fontId="76" fillId="0" borderId="0" xfId="0" applyNumberFormat="1" applyFont="1"/>
    <xf numFmtId="0" fontId="76" fillId="0" borderId="0" xfId="0" applyFont="1"/>
    <xf numFmtId="2" fontId="113" fillId="0" borderId="0" xfId="0" applyNumberFormat="1" applyFont="1"/>
    <xf numFmtId="169" fontId="27" fillId="0" borderId="0" xfId="0" applyNumberFormat="1" applyFont="1"/>
    <xf numFmtId="10" fontId="27" fillId="0" borderId="0" xfId="0" applyNumberFormat="1" applyFont="1"/>
    <xf numFmtId="9" fontId="27" fillId="0" borderId="0" xfId="0" applyNumberFormat="1" applyFont="1"/>
    <xf numFmtId="0" fontId="39" fillId="37" borderId="54" xfId="0" applyFont="1" applyFill="1" applyBorder="1" applyAlignment="1">
      <alignment wrapText="1"/>
    </xf>
    <xf numFmtId="167" fontId="19" fillId="27" borderId="64" xfId="40" applyNumberFormat="1" applyBorder="1" applyAlignment="1">
      <alignment horizontal="left" vertical="top" wrapText="1"/>
    </xf>
    <xf numFmtId="2" fontId="46" fillId="30" borderId="63" xfId="36" applyNumberFormat="1" applyFont="1" applyBorder="1" applyAlignment="1">
      <alignment horizontal="left" vertical="top" wrapText="1"/>
    </xf>
    <xf numFmtId="0" fontId="44" fillId="33" borderId="0" xfId="28" applyNumberFormat="1" applyFont="1" applyFill="1" applyBorder="1" applyAlignment="1">
      <alignment horizontal="left" vertical="top" wrapText="1"/>
    </xf>
    <xf numFmtId="167" fontId="8" fillId="27" borderId="17" xfId="26" applyNumberFormat="1" applyAlignment="1">
      <alignment horizontal="left" vertical="top" wrapText="1"/>
    </xf>
    <xf numFmtId="2" fontId="39" fillId="34" borderId="53" xfId="0" applyNumberFormat="1" applyFont="1" applyFill="1" applyBorder="1" applyAlignment="1">
      <alignment horizontal="left" vertical="top" wrapText="1"/>
    </xf>
    <xf numFmtId="2" fontId="39" fillId="34" borderId="55" xfId="0" applyNumberFormat="1" applyFont="1" applyFill="1" applyBorder="1" applyAlignment="1">
      <alignment horizontal="left" vertical="top" wrapText="1"/>
    </xf>
    <xf numFmtId="2" fontId="39" fillId="34" borderId="28" xfId="0" applyNumberFormat="1" applyFont="1" applyFill="1" applyBorder="1" applyAlignment="1">
      <alignment horizontal="left" vertical="top" wrapText="1"/>
    </xf>
    <xf numFmtId="9" fontId="39" fillId="37" borderId="54" xfId="0" applyNumberFormat="1" applyFont="1" applyFill="1" applyBorder="1" applyAlignment="1">
      <alignment horizontal="left"/>
    </xf>
    <xf numFmtId="2" fontId="8" fillId="27" borderId="1" xfId="26" applyNumberFormat="1" applyBorder="1" applyAlignment="1">
      <alignment horizontal="left"/>
    </xf>
    <xf numFmtId="0" fontId="39" fillId="37" borderId="0" xfId="0" quotePrefix="1" applyFont="1" applyFill="1"/>
    <xf numFmtId="0" fontId="39" fillId="37" borderId="40" xfId="0" applyFont="1" applyFill="1" applyBorder="1"/>
    <xf numFmtId="0" fontId="39" fillId="37" borderId="61" xfId="0" applyFont="1" applyFill="1" applyBorder="1" applyAlignment="1">
      <alignment vertical="top" wrapText="1"/>
    </xf>
    <xf numFmtId="167" fontId="44" fillId="33" borderId="61" xfId="28" applyNumberFormat="1" applyFont="1" applyFill="1" applyBorder="1" applyAlignment="1">
      <alignment horizontal="left" vertical="top"/>
    </xf>
    <xf numFmtId="0" fontId="39" fillId="37" borderId="61" xfId="0" applyFont="1" applyFill="1" applyBorder="1" applyAlignment="1">
      <alignment vertical="top"/>
    </xf>
    <xf numFmtId="0" fontId="39" fillId="37" borderId="2" xfId="0" applyFont="1" applyFill="1" applyBorder="1" applyAlignment="1">
      <alignment vertical="top" wrapText="1"/>
    </xf>
    <xf numFmtId="0" fontId="77" fillId="68" borderId="70" xfId="0" applyFont="1" applyFill="1" applyBorder="1" applyAlignment="1">
      <alignment horizontal="right" vertical="center" wrapText="1"/>
    </xf>
    <xf numFmtId="167" fontId="0" fillId="0" borderId="0" xfId="0" applyNumberFormat="1"/>
    <xf numFmtId="0" fontId="0" fillId="0" borderId="0" xfId="0" quotePrefix="1"/>
    <xf numFmtId="14" fontId="78" fillId="69" borderId="97" xfId="0" applyNumberFormat="1" applyFont="1" applyFill="1" applyBorder="1" applyAlignment="1">
      <alignment vertical="center"/>
    </xf>
    <xf numFmtId="14" fontId="78" fillId="69" borderId="98" xfId="0" applyNumberFormat="1" applyFont="1" applyFill="1" applyBorder="1" applyAlignment="1">
      <alignment vertical="center"/>
    </xf>
    <xf numFmtId="14" fontId="78" fillId="69" borderId="99" xfId="0" applyNumberFormat="1" applyFont="1" applyFill="1" applyBorder="1" applyAlignment="1">
      <alignment vertical="center"/>
    </xf>
    <xf numFmtId="14" fontId="78" fillId="69" borderId="100" xfId="0" applyNumberFormat="1" applyFont="1" applyFill="1" applyBorder="1" applyAlignment="1">
      <alignment vertical="center"/>
    </xf>
    <xf numFmtId="14" fontId="78" fillId="69" borderId="101" xfId="0" applyNumberFormat="1" applyFont="1" applyFill="1" applyBorder="1" applyAlignment="1">
      <alignment vertical="center"/>
    </xf>
    <xf numFmtId="14" fontId="78" fillId="69" borderId="102" xfId="0" applyNumberFormat="1" applyFont="1" applyFill="1" applyBorder="1" applyAlignment="1">
      <alignment vertical="center"/>
    </xf>
    <xf numFmtId="2" fontId="60" fillId="66" borderId="16" xfId="0" applyNumberFormat="1" applyFont="1" applyFill="1" applyBorder="1" applyAlignment="1">
      <alignment horizontal="right" vertical="center" wrapText="1"/>
    </xf>
    <xf numFmtId="165" fontId="78" fillId="69" borderId="72" xfId="0" applyNumberFormat="1" applyFont="1" applyFill="1" applyBorder="1" applyAlignment="1">
      <alignment vertical="center"/>
    </xf>
    <xf numFmtId="165" fontId="78" fillId="69" borderId="76" xfId="0" applyNumberFormat="1" applyFont="1" applyFill="1" applyBorder="1" applyAlignment="1">
      <alignment vertical="center"/>
    </xf>
    <xf numFmtId="0" fontId="0" fillId="0" borderId="78" xfId="0" applyBorder="1"/>
    <xf numFmtId="0" fontId="80" fillId="71" borderId="0" xfId="50" applyFont="1" applyFill="1" applyAlignment="1">
      <alignment horizontal="left"/>
    </xf>
    <xf numFmtId="0" fontId="84" fillId="39" borderId="1" xfId="0" applyFont="1" applyFill="1" applyBorder="1"/>
    <xf numFmtId="9" fontId="16" fillId="30" borderId="103" xfId="41" applyFont="1" applyFill="1" applyBorder="1" applyAlignment="1">
      <alignment wrapText="1"/>
    </xf>
    <xf numFmtId="174" fontId="1" fillId="33" borderId="0" xfId="0" applyNumberFormat="1" applyFont="1" applyFill="1" applyAlignment="1">
      <alignment vertical="center"/>
    </xf>
    <xf numFmtId="1" fontId="81" fillId="80" borderId="0" xfId="0" applyNumberFormat="1" applyFont="1" applyFill="1" applyAlignment="1">
      <alignment vertical="center"/>
    </xf>
    <xf numFmtId="14" fontId="78" fillId="69" borderId="0" xfId="0" applyNumberFormat="1" applyFont="1" applyFill="1" applyAlignment="1">
      <alignment vertical="center"/>
    </xf>
    <xf numFmtId="14" fontId="78" fillId="69" borderId="9" xfId="0" applyNumberFormat="1" applyFont="1" applyFill="1" applyBorder="1" applyAlignment="1">
      <alignment vertical="center"/>
    </xf>
    <xf numFmtId="14" fontId="78" fillId="69" borderId="71" xfId="0" applyNumberFormat="1" applyFont="1" applyFill="1" applyBorder="1" applyAlignment="1">
      <alignment vertical="center"/>
    </xf>
    <xf numFmtId="14" fontId="78" fillId="69" borderId="72" xfId="0" applyNumberFormat="1" applyFont="1" applyFill="1" applyBorder="1" applyAlignment="1">
      <alignment vertical="center"/>
    </xf>
    <xf numFmtId="14" fontId="78" fillId="69" borderId="75" xfId="0" applyNumberFormat="1" applyFont="1" applyFill="1" applyBorder="1" applyAlignment="1">
      <alignment vertical="center"/>
    </xf>
    <xf numFmtId="14" fontId="78" fillId="69" borderId="76" xfId="0" applyNumberFormat="1" applyFont="1" applyFill="1" applyBorder="1" applyAlignment="1">
      <alignment vertical="center"/>
    </xf>
    <xf numFmtId="14" fontId="78" fillId="69" borderId="94" xfId="0" applyNumberFormat="1" applyFont="1" applyFill="1" applyBorder="1" applyAlignment="1">
      <alignment vertical="center"/>
    </xf>
    <xf numFmtId="14" fontId="78" fillId="69" borderId="95" xfId="0" applyNumberFormat="1" applyFont="1" applyFill="1" applyBorder="1" applyAlignment="1">
      <alignment vertical="center"/>
    </xf>
    <xf numFmtId="0" fontId="117" fillId="63" borderId="2" xfId="0" applyFont="1" applyFill="1" applyBorder="1"/>
    <xf numFmtId="170" fontId="118" fillId="34" borderId="1" xfId="41" applyNumberFormat="1" applyFont="1" applyFill="1" applyBorder="1" applyAlignment="1">
      <alignment vertical="center"/>
    </xf>
    <xf numFmtId="0" fontId="117" fillId="33" borderId="0" xfId="0" applyFont="1" applyFill="1"/>
    <xf numFmtId="0" fontId="117" fillId="0" borderId="1" xfId="0" applyFont="1" applyBorder="1" applyAlignment="1">
      <alignment horizontal="center"/>
    </xf>
    <xf numFmtId="166" fontId="117" fillId="0" borderId="1" xfId="47" applyNumberFormat="1" applyFont="1" applyBorder="1" applyAlignment="1">
      <alignment horizontal="center"/>
    </xf>
    <xf numFmtId="0" fontId="117" fillId="0" borderId="0" xfId="0" applyFont="1"/>
    <xf numFmtId="1" fontId="118" fillId="34" borderId="1" xfId="41" applyNumberFormat="1" applyFont="1" applyFill="1" applyBorder="1" applyAlignment="1">
      <alignment vertical="center"/>
    </xf>
    <xf numFmtId="166" fontId="118" fillId="34" borderId="1" xfId="47" applyNumberFormat="1" applyFont="1" applyFill="1" applyBorder="1" applyAlignment="1">
      <alignment vertical="center"/>
    </xf>
    <xf numFmtId="1" fontId="118" fillId="34" borderId="1" xfId="0" applyNumberFormat="1" applyFont="1" applyFill="1" applyBorder="1" applyAlignment="1">
      <alignment vertical="center"/>
    </xf>
    <xf numFmtId="171" fontId="117" fillId="0" borderId="1" xfId="0" applyNumberFormat="1" applyFont="1" applyBorder="1" applyAlignment="1">
      <alignment horizontal="center"/>
    </xf>
    <xf numFmtId="171" fontId="1" fillId="33" borderId="0" xfId="0" applyNumberFormat="1" applyFont="1" applyFill="1" applyAlignment="1">
      <alignment vertical="center"/>
    </xf>
    <xf numFmtId="0" fontId="60" fillId="66" borderId="33" xfId="0" applyFont="1" applyFill="1" applyBorder="1" applyAlignment="1">
      <alignment horizontal="left" vertical="center" wrapText="1"/>
    </xf>
    <xf numFmtId="0" fontId="60" fillId="66" borderId="15" xfId="0" applyFont="1" applyFill="1" applyBorder="1" applyAlignment="1">
      <alignment horizontal="left" vertical="center" wrapText="1"/>
    </xf>
    <xf numFmtId="0" fontId="60" fillId="66" borderId="45" xfId="0" applyFont="1" applyFill="1" applyBorder="1" applyAlignment="1">
      <alignment horizontal="left" vertical="center" wrapText="1"/>
    </xf>
    <xf numFmtId="0" fontId="60" fillId="66" borderId="34" xfId="0" applyFont="1" applyFill="1" applyBorder="1" applyAlignment="1">
      <alignment horizontal="left" vertical="center" wrapText="1"/>
    </xf>
    <xf numFmtId="0" fontId="60" fillId="66" borderId="35" xfId="0" applyFont="1" applyFill="1" applyBorder="1" applyAlignment="1">
      <alignment horizontal="left" vertical="center" wrapText="1"/>
    </xf>
    <xf numFmtId="0" fontId="60" fillId="66" borderId="1" xfId="0" applyFont="1" applyFill="1" applyBorder="1" applyAlignment="1">
      <alignment horizontal="left" vertical="center" wrapText="1"/>
    </xf>
    <xf numFmtId="0" fontId="60" fillId="66" borderId="16" xfId="0" applyFont="1" applyFill="1" applyBorder="1" applyAlignment="1">
      <alignment horizontal="left" vertical="center" wrapText="1"/>
    </xf>
    <xf numFmtId="0" fontId="60" fillId="66" borderId="38" xfId="0" applyFont="1" applyFill="1" applyBorder="1" applyAlignment="1">
      <alignment horizontal="left" vertical="center" wrapText="1"/>
    </xf>
    <xf numFmtId="0" fontId="60" fillId="66" borderId="46" xfId="0" applyFont="1" applyFill="1" applyBorder="1" applyAlignment="1">
      <alignment horizontal="left" vertical="center" wrapText="1"/>
    </xf>
    <xf numFmtId="0" fontId="60" fillId="66" borderId="30" xfId="0" applyFont="1" applyFill="1" applyBorder="1" applyAlignment="1">
      <alignment horizontal="left" vertical="center" wrapText="1"/>
    </xf>
    <xf numFmtId="0" fontId="60" fillId="66" borderId="37" xfId="0" applyFont="1" applyFill="1" applyBorder="1" applyAlignment="1">
      <alignment horizontal="left" vertical="center" wrapText="1"/>
    </xf>
    <xf numFmtId="0" fontId="60" fillId="66" borderId="41" xfId="0" applyFont="1" applyFill="1" applyBorder="1" applyAlignment="1">
      <alignment horizontal="left" vertical="center" wrapText="1"/>
    </xf>
    <xf numFmtId="0" fontId="60" fillId="66" borderId="1" xfId="0" applyFont="1" applyFill="1" applyBorder="1" applyAlignment="1">
      <alignment horizontal="left" vertical="top" wrapText="1"/>
    </xf>
    <xf numFmtId="0" fontId="60" fillId="66" borderId="40" xfId="0" applyFont="1" applyFill="1" applyBorder="1" applyAlignment="1">
      <alignment horizontal="center" vertical="center" wrapText="1"/>
    </xf>
    <xf numFmtId="0" fontId="60" fillId="66" borderId="2" xfId="0" applyFont="1" applyFill="1" applyBorder="1" applyAlignment="1">
      <alignment horizontal="center" vertical="center" wrapText="1"/>
    </xf>
    <xf numFmtId="0" fontId="60" fillId="66" borderId="31" xfId="0" applyFont="1" applyFill="1" applyBorder="1" applyAlignment="1">
      <alignment horizontal="left" vertical="center" wrapText="1"/>
    </xf>
    <xf numFmtId="0" fontId="60" fillId="66" borderId="47" xfId="0" applyFont="1" applyFill="1" applyBorder="1" applyAlignment="1">
      <alignment horizontal="center" vertical="center" wrapText="1"/>
    </xf>
    <xf numFmtId="0" fontId="60" fillId="66" borderId="39" xfId="0" applyFont="1" applyFill="1" applyBorder="1" applyAlignment="1">
      <alignment horizontal="center" vertical="center" wrapText="1"/>
    </xf>
    <xf numFmtId="0" fontId="60" fillId="66" borderId="14" xfId="0" applyFont="1" applyFill="1" applyBorder="1" applyAlignment="1">
      <alignment horizontal="center" vertical="center" wrapText="1"/>
    </xf>
    <xf numFmtId="0" fontId="60" fillId="66" borderId="47" xfId="0" applyFont="1" applyFill="1" applyBorder="1" applyAlignment="1">
      <alignment horizontal="left" vertical="top" wrapText="1"/>
    </xf>
    <xf numFmtId="0" fontId="60" fillId="66" borderId="39" xfId="0" applyFont="1" applyFill="1" applyBorder="1" applyAlignment="1">
      <alignment horizontal="left" vertical="top" wrapText="1"/>
    </xf>
    <xf numFmtId="0" fontId="60" fillId="66" borderId="14" xfId="0" applyFont="1" applyFill="1" applyBorder="1" applyAlignment="1">
      <alignment horizontal="left" vertical="top" wrapText="1"/>
    </xf>
    <xf numFmtId="0" fontId="60" fillId="66" borderId="38" xfId="0" applyFont="1" applyFill="1" applyBorder="1" applyAlignment="1">
      <alignment horizontal="left" vertical="top" wrapText="1"/>
    </xf>
    <xf numFmtId="0" fontId="60" fillId="66" borderId="42" xfId="0" applyFont="1" applyFill="1" applyBorder="1" applyAlignment="1">
      <alignment horizontal="left" vertical="center" wrapText="1"/>
    </xf>
    <xf numFmtId="0" fontId="60" fillId="66" borderId="43" xfId="0" applyFont="1" applyFill="1" applyBorder="1" applyAlignment="1">
      <alignment horizontal="left" vertical="center" wrapText="1"/>
    </xf>
    <xf numFmtId="0" fontId="60" fillId="66" borderId="40" xfId="0" applyFont="1" applyFill="1" applyBorder="1" applyAlignment="1">
      <alignment horizontal="left" vertical="center" wrapText="1"/>
    </xf>
    <xf numFmtId="0" fontId="60" fillId="66" borderId="44" xfId="0" applyFont="1" applyFill="1" applyBorder="1" applyAlignment="1">
      <alignment horizontal="left" vertical="center" wrapText="1"/>
    </xf>
    <xf numFmtId="0" fontId="60" fillId="66" borderId="36" xfId="0" applyFont="1" applyFill="1" applyBorder="1" applyAlignment="1">
      <alignment horizontal="left" vertical="center" wrapText="1"/>
    </xf>
    <xf numFmtId="0" fontId="64" fillId="35" borderId="3" xfId="0" applyFont="1" applyFill="1" applyBorder="1" applyAlignment="1">
      <alignment horizontal="center" vertical="top"/>
    </xf>
    <xf numFmtId="0" fontId="64" fillId="35" borderId="4" xfId="0" applyFont="1" applyFill="1" applyBorder="1" applyAlignment="1">
      <alignment horizontal="center" vertical="top"/>
    </xf>
    <xf numFmtId="0" fontId="64" fillId="35" borderId="5" xfId="0" applyFont="1" applyFill="1" applyBorder="1" applyAlignment="1">
      <alignment horizontal="center" vertical="top"/>
    </xf>
    <xf numFmtId="0" fontId="99" fillId="63" borderId="56" xfId="0" applyFont="1" applyFill="1" applyBorder="1" applyAlignment="1">
      <alignment horizontal="center" vertical="top"/>
    </xf>
    <xf numFmtId="0" fontId="99" fillId="63" borderId="12" xfId="0" applyFont="1" applyFill="1" applyBorder="1" applyAlignment="1">
      <alignment horizontal="center" vertical="top"/>
    </xf>
    <xf numFmtId="0" fontId="99" fillId="63" borderId="28" xfId="0" applyFont="1" applyFill="1" applyBorder="1" applyAlignment="1">
      <alignment horizontal="center" vertical="top"/>
    </xf>
    <xf numFmtId="0" fontId="84" fillId="37" borderId="40" xfId="0" applyFont="1" applyFill="1" applyBorder="1" applyAlignment="1">
      <alignment horizontal="center"/>
    </xf>
    <xf numFmtId="0" fontId="84" fillId="37" borderId="61" xfId="0" applyFont="1" applyFill="1" applyBorder="1" applyAlignment="1">
      <alignment horizontal="center"/>
    </xf>
    <xf numFmtId="0" fontId="84" fillId="37" borderId="40" xfId="0" quotePrefix="1" applyFont="1" applyFill="1" applyBorder="1" applyAlignment="1">
      <alignment horizontal="center"/>
    </xf>
    <xf numFmtId="0" fontId="86" fillId="33" borderId="1" xfId="0" applyFont="1" applyFill="1" applyBorder="1" applyAlignment="1">
      <alignment horizontal="center" vertical="top"/>
    </xf>
    <xf numFmtId="0" fontId="105" fillId="77" borderId="52" xfId="0" applyFont="1" applyFill="1" applyBorder="1" applyAlignment="1">
      <alignment vertical="center"/>
    </xf>
    <xf numFmtId="0" fontId="105" fillId="77" borderId="85" xfId="0" applyFont="1" applyFill="1" applyBorder="1" applyAlignment="1">
      <alignment vertical="center"/>
    </xf>
    <xf numFmtId="0" fontId="105" fillId="77" borderId="11" xfId="0" applyFont="1" applyFill="1" applyBorder="1" applyAlignment="1">
      <alignment vertical="center"/>
    </xf>
    <xf numFmtId="0" fontId="105" fillId="77" borderId="9" xfId="0" applyFont="1" applyFill="1" applyBorder="1" applyAlignment="1">
      <alignment vertical="center"/>
    </xf>
    <xf numFmtId="0" fontId="105" fillId="77" borderId="53" xfId="0" applyFont="1" applyFill="1" applyBorder="1" applyAlignment="1">
      <alignment vertical="center"/>
    </xf>
    <xf numFmtId="0" fontId="105" fillId="77" borderId="84" xfId="0" applyFont="1" applyFill="1" applyBorder="1" applyAlignment="1">
      <alignment vertical="center"/>
    </xf>
    <xf numFmtId="0" fontId="60" fillId="0" borderId="88" xfId="0" applyFont="1" applyBorder="1" applyAlignment="1">
      <alignment vertical="center"/>
    </xf>
    <xf numFmtId="0" fontId="60" fillId="0" borderId="85" xfId="0" applyFont="1" applyBorder="1" applyAlignment="1">
      <alignment vertical="center"/>
    </xf>
    <xf numFmtId="0" fontId="60" fillId="0" borderId="4" xfId="0" applyFont="1" applyBorder="1" applyAlignment="1">
      <alignment vertical="center"/>
    </xf>
    <xf numFmtId="0" fontId="60" fillId="0" borderId="9" xfId="0" applyFont="1" applyBorder="1" applyAlignment="1">
      <alignment vertical="center"/>
    </xf>
    <xf numFmtId="0" fontId="60" fillId="0" borderId="88" xfId="0" applyFont="1" applyBorder="1" applyAlignment="1">
      <alignment horizontal="center" vertical="center"/>
    </xf>
    <xf numFmtId="0" fontId="60" fillId="0" borderId="54" xfId="0" applyFont="1" applyBorder="1" applyAlignment="1">
      <alignment horizontal="center" vertical="center"/>
    </xf>
    <xf numFmtId="0" fontId="99" fillId="63" borderId="56" xfId="0" applyFont="1" applyFill="1" applyBorder="1" applyAlignment="1">
      <alignment horizontal="center" vertical="top" wrapText="1"/>
    </xf>
    <xf numFmtId="0" fontId="99" fillId="63" borderId="12" xfId="0" applyFont="1" applyFill="1" applyBorder="1" applyAlignment="1">
      <alignment horizontal="center" vertical="top" wrapText="1"/>
    </xf>
    <xf numFmtId="0" fontId="99" fillId="63" borderId="28" xfId="0" applyFont="1" applyFill="1" applyBorder="1" applyAlignment="1">
      <alignment horizontal="center" vertical="top" wrapText="1"/>
    </xf>
    <xf numFmtId="0" fontId="83" fillId="52" borderId="0" xfId="0" applyFont="1" applyFill="1" applyAlignment="1">
      <alignment horizontal="center" wrapText="1"/>
    </xf>
    <xf numFmtId="0" fontId="90" fillId="74" borderId="55" xfId="0" applyFont="1" applyFill="1" applyBorder="1" applyAlignment="1">
      <alignment horizontal="left" vertical="center"/>
    </xf>
    <xf numFmtId="0" fontId="90" fillId="76" borderId="52" xfId="0" applyFont="1" applyFill="1" applyBorder="1" applyAlignment="1">
      <alignment horizontal="center"/>
    </xf>
    <xf numFmtId="0" fontId="90" fillId="76" borderId="11" xfId="0" applyFont="1" applyFill="1" applyBorder="1" applyAlignment="1">
      <alignment horizontal="center"/>
    </xf>
    <xf numFmtId="0" fontId="90" fillId="76" borderId="53" xfId="0" applyFont="1" applyFill="1" applyBorder="1" applyAlignment="1">
      <alignment horizontal="center"/>
    </xf>
    <xf numFmtId="0" fontId="90" fillId="77" borderId="52" xfId="0" applyFont="1" applyFill="1" applyBorder="1" applyAlignment="1">
      <alignment horizontal="center"/>
    </xf>
    <xf numFmtId="0" fontId="90" fillId="77" borderId="11" xfId="0" applyFont="1" applyFill="1" applyBorder="1" applyAlignment="1">
      <alignment horizontal="center"/>
    </xf>
    <xf numFmtId="0" fontId="90" fillId="77" borderId="53" xfId="0" applyFont="1" applyFill="1" applyBorder="1" applyAlignment="1">
      <alignment horizontal="center"/>
    </xf>
    <xf numFmtId="0" fontId="90" fillId="73" borderId="54" xfId="0" applyFont="1" applyFill="1" applyBorder="1" applyAlignment="1">
      <alignment horizontal="left" vertical="top" wrapText="1"/>
    </xf>
    <xf numFmtId="0" fontId="90" fillId="73" borderId="0" xfId="0" applyFont="1" applyFill="1" applyAlignment="1">
      <alignment horizontal="left" vertical="top" wrapText="1"/>
    </xf>
    <xf numFmtId="0" fontId="90" fillId="73" borderId="55" xfId="0" applyFont="1" applyFill="1" applyBorder="1" applyAlignment="1">
      <alignment horizontal="left" vertical="top" wrapText="1"/>
    </xf>
    <xf numFmtId="0" fontId="84" fillId="0" borderId="56" xfId="0" applyFont="1" applyBorder="1" applyAlignment="1">
      <alignment horizontal="center"/>
    </xf>
    <xf numFmtId="0" fontId="84" fillId="0" borderId="12" xfId="0" applyFont="1" applyBorder="1" applyAlignment="1">
      <alignment horizontal="center"/>
    </xf>
    <xf numFmtId="0" fontId="84" fillId="0" borderId="28" xfId="0" applyFont="1" applyBorder="1" applyAlignment="1">
      <alignment horizontal="center"/>
    </xf>
    <xf numFmtId="0" fontId="90" fillId="73" borderId="40" xfId="0" applyFont="1" applyFill="1" applyBorder="1" applyAlignment="1">
      <alignment horizontal="left" vertical="top" wrapText="1"/>
    </xf>
    <xf numFmtId="0" fontId="90" fillId="73" borderId="61" xfId="0" applyFont="1" applyFill="1" applyBorder="1" applyAlignment="1">
      <alignment horizontal="left" vertical="top" wrapText="1"/>
    </xf>
    <xf numFmtId="0" fontId="90" fillId="73" borderId="2" xfId="0" applyFont="1" applyFill="1" applyBorder="1" applyAlignment="1">
      <alignment horizontal="left" vertical="top" wrapText="1"/>
    </xf>
    <xf numFmtId="0" fontId="90" fillId="73" borderId="40" xfId="0" applyFont="1" applyFill="1" applyBorder="1" applyAlignment="1">
      <alignment horizontal="center" vertical="top" wrapText="1"/>
    </xf>
    <xf numFmtId="0" fontId="90" fillId="73" borderId="61" xfId="0" applyFont="1" applyFill="1" applyBorder="1" applyAlignment="1">
      <alignment horizontal="center" vertical="top" wrapText="1"/>
    </xf>
    <xf numFmtId="0" fontId="90" fillId="73" borderId="2" xfId="0" applyFont="1" applyFill="1" applyBorder="1" applyAlignment="1">
      <alignment horizontal="center" vertical="top" wrapText="1"/>
    </xf>
    <xf numFmtId="0" fontId="84" fillId="0" borderId="54" xfId="0" applyFont="1" applyBorder="1" applyAlignment="1">
      <alignment horizontal="left" vertical="top" wrapText="1"/>
    </xf>
    <xf numFmtId="0" fontId="84" fillId="0" borderId="0" xfId="0" applyFont="1" applyAlignment="1">
      <alignment horizontal="left" vertical="top" wrapText="1"/>
    </xf>
    <xf numFmtId="0" fontId="84" fillId="0" borderId="55" xfId="0" applyFont="1" applyBorder="1" applyAlignment="1">
      <alignment horizontal="left" vertical="top" wrapText="1"/>
    </xf>
    <xf numFmtId="0" fontId="84" fillId="0" borderId="54" xfId="0" applyFont="1" applyBorder="1" applyAlignment="1">
      <alignment horizontal="left" wrapText="1"/>
    </xf>
    <xf numFmtId="0" fontId="84" fillId="0" borderId="0" xfId="0" applyFont="1" applyAlignment="1">
      <alignment horizontal="left" wrapText="1"/>
    </xf>
    <xf numFmtId="0" fontId="84" fillId="0" borderId="55" xfId="0" applyFont="1" applyBorder="1" applyAlignment="1">
      <alignment horizontal="left" wrapText="1"/>
    </xf>
    <xf numFmtId="0" fontId="84" fillId="0" borderId="54" xfId="0" applyFont="1" applyBorder="1" applyAlignment="1">
      <alignment horizontal="left"/>
    </xf>
    <xf numFmtId="0" fontId="84" fillId="0" borderId="0" xfId="0" applyFont="1" applyAlignment="1">
      <alignment horizontal="left"/>
    </xf>
    <xf numFmtId="0" fontId="84" fillId="0" borderId="55" xfId="0" applyFont="1" applyBorder="1" applyAlignment="1">
      <alignment horizontal="left"/>
    </xf>
    <xf numFmtId="0" fontId="84" fillId="0" borderId="54" xfId="0" applyFont="1" applyBorder="1" applyAlignment="1">
      <alignment horizontal="center"/>
    </xf>
    <xf numFmtId="0" fontId="84" fillId="0" borderId="0" xfId="0" applyFont="1" applyAlignment="1">
      <alignment horizontal="center"/>
    </xf>
    <xf numFmtId="0" fontId="84" fillId="0" borderId="55" xfId="0" applyFont="1" applyBorder="1" applyAlignment="1">
      <alignment horizontal="center"/>
    </xf>
    <xf numFmtId="0" fontId="86" fillId="33" borderId="1" xfId="0" applyFont="1" applyFill="1" applyBorder="1" applyAlignment="1">
      <alignment horizontal="center" vertical="top" wrapText="1"/>
    </xf>
    <xf numFmtId="0" fontId="86" fillId="0" borderId="38" xfId="0" applyFont="1" applyBorder="1" applyAlignment="1">
      <alignment horizontal="center"/>
    </xf>
    <xf numFmtId="0" fontId="86" fillId="0" borderId="39" xfId="0" applyFont="1" applyBorder="1" applyAlignment="1">
      <alignment horizontal="center"/>
    </xf>
    <xf numFmtId="0" fontId="86" fillId="0" borderId="14" xfId="0" applyFont="1" applyBorder="1" applyAlignment="1">
      <alignment horizontal="center"/>
    </xf>
    <xf numFmtId="0" fontId="116" fillId="0" borderId="0" xfId="0" applyFont="1" applyAlignment="1">
      <alignment horizontal="left" wrapText="1"/>
    </xf>
    <xf numFmtId="0" fontId="96" fillId="0" borderId="0" xfId="0" applyFont="1" applyAlignment="1">
      <alignment vertical="top" wrapText="1"/>
    </xf>
    <xf numFmtId="0" fontId="93" fillId="0" borderId="0" xfId="35" applyFont="1" applyFill="1" applyAlignment="1">
      <alignment wrapText="1"/>
    </xf>
    <xf numFmtId="0" fontId="70" fillId="33" borderId="3" xfId="0" applyFont="1" applyFill="1" applyBorder="1" applyAlignment="1">
      <alignment vertical="center" wrapText="1"/>
    </xf>
    <xf numFmtId="0" fontId="70" fillId="33" borderId="4" xfId="0" applyFont="1" applyFill="1" applyBorder="1" applyAlignment="1">
      <alignment vertical="center" wrapText="1"/>
    </xf>
    <xf numFmtId="0" fontId="70" fillId="33" borderId="5" xfId="0" applyFont="1" applyFill="1" applyBorder="1" applyAlignment="1">
      <alignment vertical="center"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7" builtinId="3"/>
    <cellStyle name="Comma 2" xfId="28" xr:uid="{00000000-0005-0000-0000-00001C000000}"/>
    <cellStyle name="Comma 2 2" xfId="48" xr:uid="{E7415953-15C3-40D3-BCBB-284E837C11E6}"/>
    <cellStyle name="Comma 3" xfId="49" xr:uid="{D048B9D1-70D8-4C1A-A057-1AB5968A5079}"/>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3" xfId="46" xr:uid="{E7B3B740-A79D-4EE3-80EC-2107343ED42A}"/>
    <cellStyle name="Input" xfId="36" builtinId="20" customBuiltin="1"/>
    <cellStyle name="Linked Cell" xfId="37" builtinId="24" customBuiltin="1"/>
    <cellStyle name="Neutral" xfId="38" builtinId="28" customBuiltin="1"/>
    <cellStyle name="Normal" xfId="0" builtinId="0"/>
    <cellStyle name="Normal 2" xfId="50" xr:uid="{1B68A35D-CA0C-4F4C-9DFF-3412C1E6B55D}"/>
    <cellStyle name="Note" xfId="39" builtinId="10" customBuiltin="1"/>
    <cellStyle name="Output" xfId="40" builtinId="21" customBuiltin="1"/>
    <cellStyle name="Percent" xfId="41" builtinId="5"/>
    <cellStyle name="Percent 2" xfId="42" xr:uid="{00000000-0005-0000-0000-00002B000000}"/>
    <cellStyle name="Title" xfId="43" builtinId="15" customBuiltin="1"/>
    <cellStyle name="Total" xfId="44" builtinId="25" customBuiltin="1"/>
    <cellStyle name="Warning Text" xfId="45"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pivotCacheDefinition" Target="pivotCache/pivotCacheDefinition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54</xdr:row>
      <xdr:rowOff>104775</xdr:rowOff>
    </xdr:from>
    <xdr:to>
      <xdr:col>7</xdr:col>
      <xdr:colOff>17063</xdr:colOff>
      <xdr:row>86</xdr:row>
      <xdr:rowOff>38100</xdr:rowOff>
    </xdr:to>
    <xdr:pic>
      <xdr:nvPicPr>
        <xdr:cNvPr id="2" name="Picture 1">
          <a:extLst>
            <a:ext uri="{FF2B5EF4-FFF2-40B4-BE49-F238E27FC236}">
              <a16:creationId xmlns:a16="http://schemas.microsoft.com/office/drawing/2014/main" id="{C75C8E6C-2F8D-4A6A-9F99-15CB57EE4F9F}"/>
            </a:ext>
          </a:extLst>
        </xdr:cNvPr>
        <xdr:cNvPicPr>
          <a:picLocks noChangeAspect="1"/>
        </xdr:cNvPicPr>
      </xdr:nvPicPr>
      <xdr:blipFill>
        <a:blip xmlns:r="http://schemas.openxmlformats.org/officeDocument/2006/relationships" r:embed="rId1"/>
        <a:stretch>
          <a:fillRect/>
        </a:stretch>
      </xdr:blipFill>
      <xdr:spPr>
        <a:xfrm>
          <a:off x="247650" y="10553700"/>
          <a:ext cx="9542063" cy="6029325"/>
        </a:xfrm>
        <a:prstGeom prst="rect">
          <a:avLst/>
        </a:prstGeom>
      </xdr:spPr>
    </xdr:pic>
    <xdr:clientData/>
  </xdr:twoCellAnchor>
  <xdr:twoCellAnchor editAs="oneCell">
    <xdr:from>
      <xdr:col>0</xdr:col>
      <xdr:colOff>9525</xdr:colOff>
      <xdr:row>94</xdr:row>
      <xdr:rowOff>171450</xdr:rowOff>
    </xdr:from>
    <xdr:to>
      <xdr:col>12</xdr:col>
      <xdr:colOff>154209</xdr:colOff>
      <xdr:row>138</xdr:row>
      <xdr:rowOff>48778</xdr:rowOff>
    </xdr:to>
    <xdr:pic>
      <xdr:nvPicPr>
        <xdr:cNvPr id="3" name="Picture 2">
          <a:extLst>
            <a:ext uri="{FF2B5EF4-FFF2-40B4-BE49-F238E27FC236}">
              <a16:creationId xmlns:a16="http://schemas.microsoft.com/office/drawing/2014/main" id="{9E182AB3-9867-47BD-B3D3-A78E8C0F3AEB}"/>
            </a:ext>
          </a:extLst>
        </xdr:cNvPr>
        <xdr:cNvPicPr>
          <a:picLocks noChangeAspect="1"/>
        </xdr:cNvPicPr>
      </xdr:nvPicPr>
      <xdr:blipFill>
        <a:blip xmlns:r="http://schemas.openxmlformats.org/officeDocument/2006/relationships" r:embed="rId2"/>
        <a:stretch>
          <a:fillRect/>
        </a:stretch>
      </xdr:blipFill>
      <xdr:spPr>
        <a:xfrm>
          <a:off x="9525" y="18240375"/>
          <a:ext cx="12965334" cy="825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161925</xdr:colOff>
      <xdr:row>16</xdr:row>
      <xdr:rowOff>0</xdr:rowOff>
    </xdr:from>
    <xdr:to>
      <xdr:col>10</xdr:col>
      <xdr:colOff>561975</xdr:colOff>
      <xdr:row>17</xdr:row>
      <xdr:rowOff>0</xdr:rowOff>
    </xdr:to>
    <xdr:pic>
      <xdr:nvPicPr>
        <xdr:cNvPr id="2" name="Picture 1">
          <a:extLst>
            <a:ext uri="{FF2B5EF4-FFF2-40B4-BE49-F238E27FC236}">
              <a16:creationId xmlns:a16="http://schemas.microsoft.com/office/drawing/2014/main" id="{92F3B1A8-6D66-4FEE-83DC-D4C9BF52B4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15425" y="4191000"/>
          <a:ext cx="4000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323850</xdr:colOff>
      <xdr:row>16</xdr:row>
      <xdr:rowOff>19050</xdr:rowOff>
    </xdr:from>
    <xdr:to>
      <xdr:col>10</xdr:col>
      <xdr:colOff>0</xdr:colOff>
      <xdr:row>16</xdr:row>
      <xdr:rowOff>200025</xdr:rowOff>
    </xdr:to>
    <xdr:pic>
      <xdr:nvPicPr>
        <xdr:cNvPr id="4" name="Picture 3">
          <a:extLst>
            <a:ext uri="{FF2B5EF4-FFF2-40B4-BE49-F238E27FC236}">
              <a16:creationId xmlns:a16="http://schemas.microsoft.com/office/drawing/2014/main" id="{309D1165-AAB7-44DD-8E81-1173DCA1D4C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62975" y="2990850"/>
          <a:ext cx="3905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43827</xdr:rowOff>
    </xdr:to>
    <xdr:pic>
      <xdr:nvPicPr>
        <xdr:cNvPr id="2" name="Graphic 1" descr="Line arrow Slight curve">
          <a:extLst>
            <a:ext uri="{FF2B5EF4-FFF2-40B4-BE49-F238E27FC236}">
              <a16:creationId xmlns:a16="http://schemas.microsoft.com/office/drawing/2014/main" id="{78D96455-ECB6-4AED-BBAA-4561446DAA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2160" y="0"/>
          <a:ext cx="948690" cy="615327"/>
        </a:xfrm>
        <a:prstGeom prst="rect">
          <a:avLst/>
        </a:prstGeom>
      </xdr:spPr>
    </xdr:pic>
    <xdr:clientData/>
  </xdr:twoCellAnchor>
  <xdr:twoCellAnchor>
    <xdr:from>
      <xdr:col>22</xdr:col>
      <xdr:colOff>704850</xdr:colOff>
      <xdr:row>86</xdr:row>
      <xdr:rowOff>9525</xdr:rowOff>
    </xdr:from>
    <xdr:to>
      <xdr:col>22</xdr:col>
      <xdr:colOff>1276350</xdr:colOff>
      <xdr:row>93</xdr:row>
      <xdr:rowOff>28575</xdr:rowOff>
    </xdr:to>
    <xdr:sp macro="" textlink="">
      <xdr:nvSpPr>
        <xdr:cNvPr id="4" name="Arrow: Down 3">
          <a:extLst>
            <a:ext uri="{FF2B5EF4-FFF2-40B4-BE49-F238E27FC236}">
              <a16:creationId xmlns:a16="http://schemas.microsoft.com/office/drawing/2014/main" id="{CDF2C945-F9FE-A64F-438E-573D65D6C9C5}"/>
            </a:ext>
          </a:extLst>
        </xdr:cNvPr>
        <xdr:cNvSpPr/>
      </xdr:nvSpPr>
      <xdr:spPr>
        <a:xfrm rot="1818963">
          <a:off x="32108775" y="18888075"/>
          <a:ext cx="571500" cy="115252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150"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1495425</xdr:colOff>
      <xdr:row>14</xdr:row>
      <xdr:rowOff>47625</xdr:rowOff>
    </xdr:from>
    <xdr:to>
      <xdr:col>3</xdr:col>
      <xdr:colOff>333375</xdr:colOff>
      <xdr:row>15</xdr:row>
      <xdr:rowOff>200025</xdr:rowOff>
    </xdr:to>
    <xdr:pic>
      <xdr:nvPicPr>
        <xdr:cNvPr id="4" name="Picture 3">
          <a:extLst>
            <a:ext uri="{FF2B5EF4-FFF2-40B4-BE49-F238E27FC236}">
              <a16:creationId xmlns:a16="http://schemas.microsoft.com/office/drawing/2014/main" id="{FE79FD56-26CD-4E8B-9FC7-7C81E371279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05025" y="2781300"/>
          <a:ext cx="17621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1/403_V1.2_IQ_SDG-Impact-tool%20VPA01%20CPII%20ex-ante.xlsx" TargetMode="External"/><Relationship Id="rId1" Type="http://schemas.openxmlformats.org/officeDocument/2006/relationships/externalLinkPath" Target="file:///C:\d46a542e399632b1\01.%20Projects\1.%20Carbon%20studies\5.%20ABC%20PoA\00.%20new\VPA%20documents\VPA06\02May24%20round%20I\08SEP%20VPA06%20RCP_to%20be%20review%20after%20VPA01%20RCP\403_V1.2_IQ_SDG-Impact-tool%20VPA01%20CPII%20ex-an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rici\AppData\Local\Microsoft\Windows\INetCache\Content.Outlook\2AOCYIJS\Kenya%20SDG_MASTER%2016%20AUG%202023%20Results%20sheet.xlsx" TargetMode="External"/><Relationship Id="rId1" Type="http://schemas.openxmlformats.org/officeDocument/2006/relationships/externalLinkPath" Target="file:///C:\Users\erici\AppData\Local\Microsoft\Windows\INetCache\Content.Outlook\2AOCYIJS\Kenya%20SDG_MASTER%2016%20AUG%202023%20Results%20shee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3/16Aug23%20VPA03%20CPII%20SDG%20database%20v1.xlsx" TargetMode="External"/><Relationship Id="rId1" Type="http://schemas.openxmlformats.org/officeDocument/2006/relationships/externalLinkPath" Target="file:///C:\d46a542e399632b1\01.%20Projects\1.%20Carbon%20studies\5.%20ABC%20PoA\00.%20new\VPA%20documents\VPA03\16Aug23%20VPA03%20CPII%20SDG%20database%20v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3/GS%20upload/13May24%20VPA03%20CPII%20SDG%20database%20v2.1.xlsx" TargetMode="External"/><Relationship Id="rId1" Type="http://schemas.openxmlformats.org/officeDocument/2006/relationships/externalLinkPath" Target="/d46a542e399632b1/01.%20Projects/1.%20Carbon%20studies/5.%20ABC%20PoA/00.%20new/VPA%20documents/VPA03/GS%20upload/13May24%20VPA03%20CPII%20SDG%20database%20v2.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1/VPA01%20CPII%20RCP%2005SEP/05SEP23%20VPA01_CPII%20ER%20SDG%20v1.0.xlsx" TargetMode="External"/><Relationship Id="rId1" Type="http://schemas.openxmlformats.org/officeDocument/2006/relationships/externalLinkPath" Target="file:///C:\d46a542e399632b1\01.%20Projects\1.%20Carbon%20studies\5.%20ABC%20PoA\00.%20new\VPA%20documents\VPA01\VPA01%20CPII%20RCP%2005SEP\05SEP23%20VPA01_CPII%20ER%20SDG%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03_V1"/>
    </sheetNames>
    <sheetDataSet>
      <sheetData sheetId="0"/>
      <sheetData sheetId="1"/>
      <sheetData sheetId="2"/>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12.a.1 Installed renewable energy-generating capacity in developing countries (in watts per capita)</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8.5.1 Average hourly earnings of employees, by sex, age, occupation and persons with disabilities</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ow r="3">
          <cell r="R3" t="str">
            <v>Guidance, calculation method and other considerations</v>
          </cell>
        </row>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ell>
          <cell r="S11" t="str">
            <v>PM 2.5 micro-gram/m3 and CO (mg per m3) or %</v>
          </cell>
          <cell r="T11" t="str">
            <v>Project activity</v>
          </cell>
          <cell r="U11" t="str">
            <v>Measure indoor pollution in kitchens among a representative group of households participating in the project. 
Samp;e survey (For stove rated Tier 3 or above only)</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 and and indigenous status</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Water quality, quantity and service</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O138" t="str">
            <v>Discharging wastewater safely</v>
          </cell>
          <cell r="P138" t="str">
            <v>6.3.1 Proportion of wastewater safely treated</v>
          </cell>
          <cell r="Q138" t="str">
            <v xml:space="preserve">Percentage and total volume of water recycled and reused </v>
          </cell>
          <cell r="R138" t="str">
            <v xml:space="preserve">Measurement method – Measuring the - 
volume of water entering the treatment facility and  
volume of treated water supplied by the facility </v>
          </cell>
          <cell r="S138" t="str">
            <v>m3</v>
          </cell>
          <cell r="T138" t="str">
            <v>Project activity</v>
          </cell>
          <cell r="U138" t="str">
            <v>Treatment log</v>
          </cell>
          <cell r="V138" t="str">
            <v>Annual</v>
          </cell>
        </row>
        <row r="139">
          <cell r="J139" t="str">
            <v>GSDG-I6.3.2</v>
          </cell>
          <cell r="L139" t="str">
            <v>Water quality, quantity and service</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O139" t="str">
            <v>Discharging wastewater safely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L182" t="str">
            <v>Livelihood</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cell r="Q209" t="str">
            <v>NA</v>
          </cell>
          <cell r="R209" t="str">
            <v>NA</v>
          </cell>
          <cell r="S209" t="str">
            <v>NA</v>
          </cell>
          <cell r="T209" t="str">
            <v>NA</v>
          </cell>
          <cell r="U209" t="str">
            <v>NA</v>
          </cell>
          <cell r="V209" t="str">
            <v>NA</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GSDG-I14.5.1</v>
          </cell>
          <cell r="M232" t="str">
            <v>14. Life below water</v>
          </cell>
          <cell r="N232" t="str">
            <v>14.5 By 2020, conserve at least 10 per cent of coastal and marine areas, consistent with national and international law and based on the best available scientific information</v>
          </cell>
          <cell r="P232" t="str">
            <v>14.5.1 Coverage of protected areas in relation to marine areas</v>
          </cell>
        </row>
        <row r="233">
          <cell r="J233" t="str">
            <v>GSDG-I14.6.1</v>
          </cell>
          <cell r="M233" t="str">
            <v>14. Life below water</v>
          </cell>
          <cell r="N233"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3" t="str">
            <v>14.6.1 Degree of implementation of international instruments aiming to combat illegal, unreported and unregulated fishing</v>
          </cell>
        </row>
        <row r="234">
          <cell r="J234" t="str">
            <v>GSDG-I14.7.1</v>
          </cell>
          <cell r="M234" t="str">
            <v>14. Life below water</v>
          </cell>
          <cell r="N234" t="str">
            <v>14.7 By 2030, increase the economic benefits to small island developing States and least developed countries from the sustainable use of marine resources, including through sustainable management of fisheries, aquaculture and tourism</v>
          </cell>
          <cell r="P234" t="str">
            <v>14.7.1 Sustainable fisheries as a proportion of GDP in small island developing States, least developed countries and all countries</v>
          </cell>
        </row>
        <row r="235">
          <cell r="J235" t="str">
            <v>GSDG-I14.a.1</v>
          </cell>
          <cell r="M235" t="str">
            <v>14. Life below water</v>
          </cell>
          <cell r="N235"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5" t="str">
            <v>14.a.1 Proportion of total research budget allocated to research in the field of marine technology</v>
          </cell>
        </row>
        <row r="236">
          <cell r="J236" t="str">
            <v>GSDG-I14.b.1</v>
          </cell>
          <cell r="M236" t="str">
            <v>14. Life below water</v>
          </cell>
          <cell r="N236" t="str">
            <v>14.b Provide access for small-scale artisanal fishers to marine resources and markets</v>
          </cell>
          <cell r="P236" t="str">
            <v>14.b.1 Degree of application of a legal/regulatory/ policy/institutional framework which recognizes and protects access rights for small-scale fisheries</v>
          </cell>
        </row>
        <row r="237">
          <cell r="J237" t="str">
            <v>GSDG-I14.c.1</v>
          </cell>
          <cell r="M237" t="str">
            <v>14. Life below water</v>
          </cell>
          <cell r="N237"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7"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8">
          <cell r="J238" t="str">
            <v>GSDG-I15.1.1</v>
          </cell>
          <cell r="M238" t="str">
            <v>15. Life on land</v>
          </cell>
          <cell r="N238" t="str">
            <v>15.1 By 2020, ensure the conservation, restoration and sustainable use of terrestrial and inland freshwater ecosystems and their services, in particular forests, wetlands, mountains and drylands, in line with obligations under international agreements</v>
          </cell>
          <cell r="P238" t="str">
            <v>15.1.1 Forest area as a proportion of total land area</v>
          </cell>
        </row>
        <row r="239">
          <cell r="J239" t="str">
            <v>GSDG-I15.1.2</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15.1.2 Proportion of important sites for terrestrial and freshwater biodiversity that are covered by protected areas, by ecosystem type</v>
          </cell>
        </row>
        <row r="240">
          <cell r="J240" t="str">
            <v>GSDG-I15.2.1</v>
          </cell>
          <cell r="M240" t="str">
            <v>15. Life on land</v>
          </cell>
          <cell r="N240" t="str">
            <v>15.2 By 2020, promote the implementation of sustainable management of all types of forests, halt deforestation, restore degraded forests and substantially increase afforestation and reforestation globally</v>
          </cell>
          <cell r="P240" t="str">
            <v>15.2.1 Progress towards sustainable forest management</v>
          </cell>
        </row>
        <row r="241">
          <cell r="J241" t="str">
            <v>GSDG-I15.3.1</v>
          </cell>
          <cell r="M241" t="str">
            <v>15. Life on land</v>
          </cell>
          <cell r="N241" t="str">
            <v>15.3 By 2030, combat desertification, restore degraded land and soil, including land affected by desertification, drought and floods, and strive to achieve a land degradation-neutral world</v>
          </cell>
          <cell r="P241" t="str">
            <v>15.3.1 Proportion of land that is degraded over total land area</v>
          </cell>
        </row>
        <row r="242">
          <cell r="J242" t="str">
            <v>GSDG-I15.4.1</v>
          </cell>
          <cell r="M242" t="str">
            <v>15. Life on land</v>
          </cell>
          <cell r="N242" t="str">
            <v>15.4 By 2030, ensure the conservation of mountain ecosystems, including their biodiversity, in order to enhance their capacity to provide benefits that are essential for sustainable development</v>
          </cell>
          <cell r="P242" t="str">
            <v>15.4.1 Coverage by protected areas of important sites for mountain biodiversity</v>
          </cell>
        </row>
        <row r="243">
          <cell r="J243" t="str">
            <v>GSDG-I15.4.2</v>
          </cell>
          <cell r="M243" t="str">
            <v>15. Life on land</v>
          </cell>
          <cell r="N243" t="str">
            <v>15.4 By 2030, ensure the conservation of mountain ecosystems, including their biodiversity, in order to enhance their capacity to provide benefits that are essential for sustainable development</v>
          </cell>
          <cell r="P243" t="str">
            <v>15.4.2 Mountain Green Cover Index</v>
          </cell>
        </row>
        <row r="244">
          <cell r="J244" t="str">
            <v>GSDG-I15.5.1</v>
          </cell>
          <cell r="M244" t="str">
            <v>15. Life on land</v>
          </cell>
          <cell r="N244" t="str">
            <v>15.5 Take urgent and significant action to reduce the degradation of natural habitats, halt the loss of biodiversity and, by 2020, protect and prevent the extinction of threatened species</v>
          </cell>
          <cell r="P244" t="str">
            <v>15.5.1 Red List Index</v>
          </cell>
        </row>
        <row r="245">
          <cell r="J245" t="str">
            <v>GSDG-I15.6.1</v>
          </cell>
          <cell r="M245" t="str">
            <v>15. Life on land</v>
          </cell>
          <cell r="N245" t="str">
            <v>15.6 Promote fair and equitable sharing of the benefits arising from the utilization of genetic resources and promote appropriate access to such resources, as internationally agreed</v>
          </cell>
          <cell r="P245" t="str">
            <v>15.6.1 Number of countries that have adopted legislative, administrative and policy frameworks to ensure fair and equitable sharing of benefits</v>
          </cell>
        </row>
        <row r="246">
          <cell r="J246" t="str">
            <v>GSDG-I15.7.1</v>
          </cell>
          <cell r="M246" t="str">
            <v>15. Life on land</v>
          </cell>
          <cell r="N246" t="str">
            <v>15.7 Take urgent action to end poaching and trafficking of protected species of flora and fauna and address both demand and supply of illegal wildlife products</v>
          </cell>
          <cell r="P246" t="str">
            <v>15.7.1 Proportion of traded wildlife that was poached or illicitly trafficked</v>
          </cell>
        </row>
        <row r="247">
          <cell r="J247" t="str">
            <v>GSDG-I15.8.1</v>
          </cell>
          <cell r="M247" t="str">
            <v>15. Life on land</v>
          </cell>
          <cell r="N247" t="str">
            <v>15.8 By 2020, introduce measures to prevent the introduction and significantly reduce the impact of invasive alien species on land and water ecosystems and control or eradicate the priority species</v>
          </cell>
          <cell r="P247" t="str">
            <v>15.8.1 Proportion of countries adopting relevant national legislation and adequately resourcing the prevention or control of invasive alien species</v>
          </cell>
        </row>
        <row r="248">
          <cell r="J248" t="str">
            <v>GSDG-I15.9.1</v>
          </cell>
          <cell r="M248" t="str">
            <v>15. Life on land</v>
          </cell>
          <cell r="N248" t="str">
            <v>15.9 By 2020, integrate ecosystem and biodiversity values into national and local planning, development processes, poverty reduction strategies and accounts</v>
          </cell>
          <cell r="P248"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49">
          <cell r="J249" t="str">
            <v>GSDG-I15.a.1</v>
          </cell>
          <cell r="M249" t="str">
            <v>15. Life on land</v>
          </cell>
          <cell r="N249" t="str">
            <v>15.a Mobilize and significantly increase financial resources from all sources to conserve and sustainably use biodiversity and ecosystems</v>
          </cell>
          <cell r="P249" t="str">
            <v>15.a.1 Official development assistance and public expenditure on conservation and sustainable use of biodiversity and ecosystems</v>
          </cell>
        </row>
        <row r="250">
          <cell r="J250" t="str">
            <v>GSDG-I15.b.1</v>
          </cell>
          <cell r="M250" t="str">
            <v>15. Life on land</v>
          </cell>
          <cell r="N250" t="str">
            <v>15.b Mobilize significant resources from all sources and at all levels to finance sustainable forest management and provide adequate incentives to developing countries to advance such management, including for conservation and reforestation</v>
          </cell>
          <cell r="P250" t="str">
            <v>15.b.1 Official development assistance and public expenditure on conservation and sustainable use of biodiversity and ecosystems</v>
          </cell>
        </row>
        <row r="251">
          <cell r="J251" t="str">
            <v>GSDG-I15.c.1</v>
          </cell>
          <cell r="M251" t="str">
            <v>15. Life on land</v>
          </cell>
          <cell r="N251" t="str">
            <v>15.c Enhance global support for efforts to combat poaching and trafficking of protected species, including by increasing the capacity of local communities to pursue sustainable livelihood opportunities</v>
          </cell>
          <cell r="P251" t="str">
            <v>15.c.1 Proportion of traded wildlife that was poached or illicitly trafficked</v>
          </cell>
        </row>
        <row r="252">
          <cell r="J252" t="str">
            <v>GSDG-I16.1.1</v>
          </cell>
          <cell r="M252" t="str">
            <v xml:space="preserve">16. Peace, justice and strong institutions </v>
          </cell>
          <cell r="N252" t="str">
            <v>16.1 Significantly reduce all forms of violence and related death rates everywhere</v>
          </cell>
          <cell r="P252" t="str">
            <v>16.1.1 Number of victims of intentional homicide per 100,000 population, by sex and age</v>
          </cell>
        </row>
        <row r="253">
          <cell r="J253" t="str">
            <v>GSDG-I16.1.2</v>
          </cell>
          <cell r="M253" t="str">
            <v xml:space="preserve">16. Peace, justice and strong institutions </v>
          </cell>
          <cell r="N253" t="str">
            <v>16.1 Significantly reduce all forms of violence and related death rates everywhere</v>
          </cell>
          <cell r="P253" t="str">
            <v>16.1.2 Conflict-related deaths per 100,000 population, by sex, age and cause</v>
          </cell>
        </row>
        <row r="254">
          <cell r="J254" t="str">
            <v>GSDG-I16.1.3</v>
          </cell>
          <cell r="M254" t="str">
            <v xml:space="preserve">16. Peace, justice and strong institutions </v>
          </cell>
          <cell r="N254" t="str">
            <v>16.1 Significantly reduce all forms of violence and related death rates everywhere</v>
          </cell>
          <cell r="P254" t="str">
            <v>16.1.3 Proportion of population subjected to (a) physical violence, (b) psychological violence and (c) sexual violence in the previous 12 months</v>
          </cell>
        </row>
        <row r="255">
          <cell r="J255" t="str">
            <v>GSDG-I16.1.4</v>
          </cell>
          <cell r="M255" t="str">
            <v xml:space="preserve">16. Peace, justice and strong institutions </v>
          </cell>
          <cell r="N255" t="str">
            <v>16.1 Significantly reduce all forms of violence and related death rates everywhere</v>
          </cell>
          <cell r="P255" t="str">
            <v>16.1.4 Proportion of population that feel safe walking alone around the area they live</v>
          </cell>
        </row>
        <row r="256">
          <cell r="J256" t="str">
            <v>GSDG-I16.2.1</v>
          </cell>
          <cell r="M256" t="str">
            <v xml:space="preserve">16. Peace, justice and strong institutions </v>
          </cell>
          <cell r="N256" t="str">
            <v>16.2 End abuse, exploitation, trafficking and all forms of violence against and torture of children</v>
          </cell>
          <cell r="P256" t="str">
            <v>16.2.1 Proportion of children aged 1–17 years who experienced any physical punishment and/or psychological aggression by caregivers in the past month</v>
          </cell>
        </row>
        <row r="257">
          <cell r="J257" t="str">
            <v>GSDG-I16.2.2</v>
          </cell>
          <cell r="M257" t="str">
            <v xml:space="preserve">16. Peace, justice and strong institutions </v>
          </cell>
          <cell r="N257" t="str">
            <v>16.2 End abuse, exploitation, trafficking and all forms of violence against and torture of children</v>
          </cell>
          <cell r="P257" t="str">
            <v>16.2.2 Number of victims of human trafficking per 100,000 population, by sex, age and form of exploitation</v>
          </cell>
        </row>
        <row r="258">
          <cell r="J258" t="str">
            <v>GSDG-I16.2.3</v>
          </cell>
          <cell r="M258" t="str">
            <v xml:space="preserve">16. Peace, justice and strong institutions </v>
          </cell>
          <cell r="N258" t="str">
            <v>16.2 End abuse, exploitation, trafficking and all forms of violence against and torture of children</v>
          </cell>
          <cell r="P258" t="str">
            <v>16.2.3 Proportion of young women and men aged 18–29 years who experienced sexual violence by age 18</v>
          </cell>
        </row>
        <row r="259">
          <cell r="J259" t="str">
            <v>GSDG-I16.3.1</v>
          </cell>
          <cell r="M259" t="str">
            <v xml:space="preserve">16. Peace, justice and strong institutions </v>
          </cell>
          <cell r="N259" t="str">
            <v>16.3 Promote the rule of law at the national and international levels and ensure equal access to justice for all</v>
          </cell>
          <cell r="P259" t="str">
            <v>16.3.1 Proportion of victims of violence in the previous 12 months who reported their victimization to competent authorities or other officially recognized conflict resolution mechanisms</v>
          </cell>
        </row>
        <row r="260">
          <cell r="J260" t="str">
            <v>GSDG-I16.3.2</v>
          </cell>
          <cell r="M260" t="str">
            <v xml:space="preserve">16. Peace, justice and strong institutions </v>
          </cell>
          <cell r="N260" t="str">
            <v>16.3 Promote the rule of law at the national and international levels and ensure equal access to justice for all</v>
          </cell>
          <cell r="P260" t="str">
            <v>16.3.2 Unsentenced detainees as a proportion of overall prison population</v>
          </cell>
        </row>
        <row r="261">
          <cell r="J261" t="str">
            <v>GSDG-I16.3.3</v>
          </cell>
          <cell r="M261" t="str">
            <v xml:space="preserve">16. Peace, justice and strong institutions </v>
          </cell>
          <cell r="N261" t="str">
            <v>16.3 Promote the rule of law at the national and international levels and ensure equal access to justice for all</v>
          </cell>
          <cell r="P261" t="str">
            <v>16.3.3 Proportion of the population who have experienced a dispute in the past two years and who accessed a formal or informal dispute resolution mechanism, by type of mechanism</v>
          </cell>
        </row>
        <row r="262">
          <cell r="J262" t="str">
            <v>GSDG-I16.4.1</v>
          </cell>
          <cell r="M262" t="str">
            <v xml:space="preserve">16. Peace, justice and strong institutions </v>
          </cell>
          <cell r="N262" t="str">
            <v>16.4 By 2030, significantly reduce illicit financial and arms flows, strengthen the recovery and return of stolen assets and combat all forms of organized crime</v>
          </cell>
          <cell r="P262" t="str">
            <v>16.4.1 Total value of inward and outward illicit financial flows (in current United States dollars)</v>
          </cell>
        </row>
        <row r="263">
          <cell r="J263" t="str">
            <v>GSDG-I16.4.2</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16.4.2 Proportion of seized, found or surrendered arms whose illicit origin or context has been traced or established by a competent authority in line with international instruments</v>
          </cell>
        </row>
        <row r="264">
          <cell r="J264" t="str">
            <v>GSDG-I16.5.1</v>
          </cell>
          <cell r="M264" t="str">
            <v xml:space="preserve">16. Peace, justice and strong institutions </v>
          </cell>
          <cell r="N264" t="str">
            <v>16.5 Substantially reduce corruption and bribery in all their forms</v>
          </cell>
          <cell r="P264" t="str">
            <v>16.5.1 Proportion of persons who had at least one contact with a public official and who paid a bribe to a public official, or were asked for a bribe by those public officials, during the previous 12 months</v>
          </cell>
        </row>
        <row r="265">
          <cell r="J265" t="str">
            <v>GSDG-I16.5.2</v>
          </cell>
          <cell r="M265" t="str">
            <v xml:space="preserve">16. Peace, justice and strong institutions </v>
          </cell>
          <cell r="N265" t="str">
            <v>16.5 Substantially reduce corruption and bribery in all their forms</v>
          </cell>
          <cell r="P265" t="str">
            <v>16.5.2 Proportion of businesses that had at least one contact with a public official and that paid a bribe to a public official, or were asked for a bribe by those public officials during the previous 12 months</v>
          </cell>
        </row>
        <row r="266">
          <cell r="J266" t="str">
            <v>GSDG-I16.6.1</v>
          </cell>
          <cell r="M266" t="str">
            <v xml:space="preserve">16. Peace, justice and strong institutions </v>
          </cell>
          <cell r="N266" t="str">
            <v>16.6 Develop effective, accountable and transparent institutions at all levels</v>
          </cell>
          <cell r="P266" t="str">
            <v>16.6.1 Primary government expenditures as a proportion of original approved budget, by sector (or by budget codes or similar)</v>
          </cell>
        </row>
        <row r="267">
          <cell r="J267" t="str">
            <v>GSDG-I16.6.2</v>
          </cell>
          <cell r="M267" t="str">
            <v xml:space="preserve">16. Peace, justice and strong institutions </v>
          </cell>
          <cell r="N267" t="str">
            <v>16.6 Develop effective, accountable and transparent institutions at all levels</v>
          </cell>
          <cell r="P267" t="str">
            <v>16.6.2 Proportion of population satisfied with their last experience of public services</v>
          </cell>
        </row>
        <row r="268">
          <cell r="J268" t="str">
            <v>GSDG-I16.7.1</v>
          </cell>
          <cell r="M268" t="str">
            <v xml:space="preserve">16. Peace, justice and strong institutions </v>
          </cell>
          <cell r="N268" t="str">
            <v>16.7 Ensure responsive, inclusive, participatory and representative decision-making at all levels</v>
          </cell>
          <cell r="P268" t="str">
            <v>16.7.1 Proportions of positions in national and local institutions, including (a) the legislatures; (b) the public service; and (c) the judiciary, compared to national distributions, by sex, age, persons with disabilities and population groups</v>
          </cell>
        </row>
        <row r="269">
          <cell r="J269" t="str">
            <v>GSDG-I16.7.2</v>
          </cell>
          <cell r="M269" t="str">
            <v xml:space="preserve">16. Peace, justice and strong institutions </v>
          </cell>
          <cell r="N269" t="str">
            <v>16.7 Ensure responsive, inclusive, participatory and representative decision-making at all levels</v>
          </cell>
          <cell r="P269" t="str">
            <v>16.7.2 Proportion of population who believe decision-making is inclusive and responsive, by sex, age, disability and population group</v>
          </cell>
        </row>
        <row r="270">
          <cell r="J270" t="str">
            <v>GSDG-I16.8.1</v>
          </cell>
          <cell r="M270" t="str">
            <v xml:space="preserve">16. Peace, justice and strong institutions </v>
          </cell>
          <cell r="N270" t="str">
            <v>16.8 Broaden and strengthen the participation of developing countries in the institutions of global governance</v>
          </cell>
          <cell r="P270" t="str">
            <v>16.8.1 Proportion of members and voting rights of developing countries in international organizations</v>
          </cell>
        </row>
        <row r="271">
          <cell r="J271" t="str">
            <v>GSDG-I16.9.1</v>
          </cell>
          <cell r="M271" t="str">
            <v xml:space="preserve">16. Peace, justice and strong institutions </v>
          </cell>
          <cell r="N271" t="str">
            <v>16.9 By 2030, provide legal identity for all, including birth registration</v>
          </cell>
          <cell r="P271" t="str">
            <v>16.9.1 Proportion of children under 5 years of age whose births have been registered with a civil authority, by age</v>
          </cell>
        </row>
        <row r="272">
          <cell r="J272" t="str">
            <v>GSDG-I16.10.1</v>
          </cell>
          <cell r="M272" t="str">
            <v xml:space="preserve">16. Peace, justice and strong institutions </v>
          </cell>
          <cell r="N272" t="str">
            <v>16.10 Ensure public access to information and protect fundamental freedoms, in accordance with national legislation and international agreements</v>
          </cell>
          <cell r="P272" t="str">
            <v>16.10.1 Number of verified cases of killing, kidnapping, enforced disappearance, arbitrary detention and torture of journalists, associated media personnel, trade unionists and human rights advocates in the previous 12 months</v>
          </cell>
        </row>
        <row r="273">
          <cell r="J273" t="str">
            <v>GSDG-I16.10.2</v>
          </cell>
          <cell r="M273" t="str">
            <v xml:space="preserve">16. Peace, justice and strong institutions </v>
          </cell>
          <cell r="N273" t="str">
            <v>16.10 Ensure public access to information and protect fundamental freedoms, in accordance with national legislation and international agreements</v>
          </cell>
          <cell r="P273" t="str">
            <v>16.10.2 Number of countries that adopt and implement constitutional, statutory and/or policy guarantees for public access to information</v>
          </cell>
        </row>
        <row r="274">
          <cell r="J274" t="str">
            <v>GSDG-I16.a.1</v>
          </cell>
          <cell r="M274" t="str">
            <v xml:space="preserve">16. Peace, justice and strong institutions </v>
          </cell>
          <cell r="N274" t="str">
            <v>16.a Strengthen relevant national institutions, including through international cooperation, for building capacity at all levels, in particular in developing countries, to prevent violence and combat terrorism and crime</v>
          </cell>
          <cell r="P274" t="str">
            <v>16.a.1 Existence of independent national human rights institutions in compliance with the Paris Principles</v>
          </cell>
        </row>
        <row r="275">
          <cell r="J275" t="str">
            <v>GSDG-I16.b.1</v>
          </cell>
          <cell r="M275" t="str">
            <v xml:space="preserve">16. Peace, justice and strong institutions </v>
          </cell>
          <cell r="N275" t="str">
            <v>16.b Promote and enforce non-discriminatory laws and policies for sustainable development</v>
          </cell>
          <cell r="P275" t="str">
            <v>16.b.1 Proportion of population reporting having personally felt discriminated against or harassed in the previous 12 months on the basis of a ground of discrimination prohibited under international human rights law</v>
          </cell>
        </row>
        <row r="276">
          <cell r="J276" t="str">
            <v>GSDG-I17.1.1</v>
          </cell>
          <cell r="M276" t="str">
            <v>17. Partnerships for the goals</v>
          </cell>
          <cell r="N276" t="str">
            <v>17.1 Strengthen domestic resource mobilization, including through international support to developing countries, to improve domestic capacity for tax and other revenue collection</v>
          </cell>
          <cell r="P276" t="str">
            <v>17.1.1 Total government revenue as a proportion of GDP, by source</v>
          </cell>
        </row>
        <row r="277">
          <cell r="J277" t="str">
            <v>GSDG-I17.1.2</v>
          </cell>
          <cell r="M277" t="str">
            <v>17. Partnerships for the goals</v>
          </cell>
          <cell r="N277" t="str">
            <v>17.1 Strengthen domestic resource mobilization, including through international support to developing countries, to improve domestic capacity for tax and other revenue collection</v>
          </cell>
          <cell r="P277" t="str">
            <v>17.1.2 Proportion of domestic budget funded by domestic taxes</v>
          </cell>
        </row>
        <row r="278">
          <cell r="J278" t="str">
            <v>GSDG-I17.2.1</v>
          </cell>
          <cell r="M278" t="str">
            <v>17. Partnerships for the goals</v>
          </cell>
          <cell r="N278"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8" t="str">
            <v>17.2.1 Net official development assistance, total and to least developed countries, as a proportion of the Organization for Economic Cooperation and Development (OECD) Development Assistance Committee donors’ gross national income (GNI)</v>
          </cell>
        </row>
        <row r="279">
          <cell r="J279" t="str">
            <v>GSDG-I17.3.1</v>
          </cell>
          <cell r="M279" t="str">
            <v>17. Partnerships for the goals</v>
          </cell>
          <cell r="N279" t="str">
            <v>17.3 Mobilize additional financial resources for developing countries from multiple sources</v>
          </cell>
          <cell r="P279" t="str">
            <v>17.3.1 Foreign direct investment (FDI), official development assistance and South-South cooperation as a proportion of total domestic budget</v>
          </cell>
        </row>
        <row r="280">
          <cell r="J280" t="str">
            <v>GSDG-I17.3.2</v>
          </cell>
          <cell r="M280" t="str">
            <v>17. Partnerships for the goals</v>
          </cell>
          <cell r="N280" t="str">
            <v>17.3 Mobilize additional financial resources for developing countries from multiple sources</v>
          </cell>
          <cell r="P280" t="str">
            <v>17.3.2 Volume of remittances (in United States dollars) as a proportion of total GDP</v>
          </cell>
        </row>
        <row r="281">
          <cell r="J281" t="str">
            <v>GSDG-I17.4.1</v>
          </cell>
          <cell r="M281" t="str">
            <v>17. Partnerships for the goals</v>
          </cell>
          <cell r="N281"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1" t="str">
            <v>17.4.1 Debt service as a proportion of exports of goods and services</v>
          </cell>
        </row>
        <row r="282">
          <cell r="J282" t="str">
            <v>GSDG-I17.5.1</v>
          </cell>
          <cell r="M282" t="str">
            <v>17. Partnerships for the goals</v>
          </cell>
          <cell r="N282" t="str">
            <v>17.5 Adopt and implement investment promotion regimes for least developed countries</v>
          </cell>
          <cell r="P282" t="str">
            <v>17.5.1 Number of countries that adopt and implement investment promotion regimes for least developed countries</v>
          </cell>
        </row>
        <row r="283">
          <cell r="J283" t="str">
            <v>GSDG-I17.6.1</v>
          </cell>
          <cell r="M283" t="str">
            <v>17. Partnerships for the goals</v>
          </cell>
          <cell r="N283"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3" t="str">
            <v>17.6.1 Fixed Internet broadband subscriptions per 100 inhabitants, by speed5</v>
          </cell>
        </row>
        <row r="284">
          <cell r="J284" t="str">
            <v>GSDG-I17.7.1</v>
          </cell>
          <cell r="M284" t="str">
            <v>17. Partnerships for the goals</v>
          </cell>
          <cell r="N284" t="str">
            <v>17.7 Promote the development, transfer, dissemination and diffusion of environmentally sound technologies to developing countries on favourable terms, including on concessional and preferential terms, as mutually agreed</v>
          </cell>
          <cell r="P284" t="str">
            <v>17.7.1 Total amount of approved funding for developing countries to promote the development, transfer, dissemination and diffusion of environmentally sound technologies</v>
          </cell>
        </row>
        <row r="285">
          <cell r="J285" t="str">
            <v>GSDG-I17.8.1</v>
          </cell>
          <cell r="M285" t="str">
            <v>17. Partnerships for the goals</v>
          </cell>
          <cell r="N285" t="str">
            <v>17.8 Fully operationalize the technology bank and science, technology and innovation capacity-building mechanism for least developed countries by 2017 and enhance the use of enabling technology, in particular information and communications technology</v>
          </cell>
          <cell r="P285" t="str">
            <v>17.8.1 Proportion of individuals using the Internet</v>
          </cell>
        </row>
        <row r="286">
          <cell r="J286" t="str">
            <v>GSDG-I17.9.1</v>
          </cell>
          <cell r="M286" t="str">
            <v>17. Partnerships for the goals</v>
          </cell>
          <cell r="N286"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6" t="str">
            <v>17.9.1 Dollar value of financial and technical assistance (including through North-South, South‑South and triangular cooperation) committed to developing countries</v>
          </cell>
        </row>
        <row r="287">
          <cell r="J287" t="str">
            <v>GSDG-I17.10.1</v>
          </cell>
          <cell r="M287" t="str">
            <v>17. Partnerships for the goals</v>
          </cell>
          <cell r="N287" t="str">
            <v>17.10 Promote a universal, rules-based, open, non‑discriminatory and equitable multilateral trading system under the World Trade Organization, including through the conclusion of negotiations under its Doha Development Agenda</v>
          </cell>
          <cell r="P287" t="str">
            <v>17.10.1 Worldwide weighted tariff-average</v>
          </cell>
        </row>
        <row r="288">
          <cell r="J288" t="str">
            <v>GSDG-I17.11.1</v>
          </cell>
          <cell r="M288" t="str">
            <v>17. Partnerships for the goals</v>
          </cell>
          <cell r="N288" t="str">
            <v>17.11 Significantly increase the exports of developing countries, in particular with a view to doubling the least developed countries’ share of global exports by 2020</v>
          </cell>
          <cell r="P288" t="str">
            <v>17.11.1 Developing countries’ and least developed countries’ share of global exports</v>
          </cell>
        </row>
        <row r="289">
          <cell r="J289" t="str">
            <v>GSDG-I17.12.1</v>
          </cell>
          <cell r="M289" t="str">
            <v>17. Partnerships for the goals</v>
          </cell>
          <cell r="N289"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89" t="str">
            <v>17.12.1 Average tariffs faced by developing countries, least developed countries and small island developing States</v>
          </cell>
        </row>
        <row r="290">
          <cell r="J290" t="str">
            <v>GSDG-I17.13.1</v>
          </cell>
          <cell r="M290" t="str">
            <v>17. Partnerships for the goals</v>
          </cell>
          <cell r="N290" t="str">
            <v>17.13 Enhance global macroeconomic stability, including through policy coordination and policy coherence</v>
          </cell>
          <cell r="P290" t="str">
            <v>17.13.1 Macroeconomic Dashboard</v>
          </cell>
        </row>
        <row r="291">
          <cell r="J291" t="str">
            <v>GSDG-I17.14.1</v>
          </cell>
          <cell r="M291" t="str">
            <v>17. Partnerships for the goals</v>
          </cell>
          <cell r="N291" t="str">
            <v>17.14 Enhance policy coherence for sustainable development</v>
          </cell>
          <cell r="P291" t="str">
            <v>17.14.1 Number of countries with mechanisms in place to enhance policy coherence of sustainable development</v>
          </cell>
        </row>
        <row r="292">
          <cell r="J292" t="str">
            <v>GSDG-I17.15.1</v>
          </cell>
          <cell r="M292" t="str">
            <v>17. Partnerships for the goals</v>
          </cell>
          <cell r="N292" t="str">
            <v>17.15 Respect each country’s policy space and leadership to establish and implement policies for poverty eradication and sustainable development</v>
          </cell>
          <cell r="P292" t="str">
            <v>17.15.1 Extent of use of country-owned results frameworks and planning tools by providers of development cooperation</v>
          </cell>
        </row>
        <row r="293">
          <cell r="J293" t="str">
            <v>GSDG-I17.16.1</v>
          </cell>
          <cell r="M293" t="str">
            <v>17. Partnerships for the goals</v>
          </cell>
          <cell r="N293"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3" t="str">
            <v>17.16.1 Number of countries reporting progress in multi-stakeholder development effectiveness monitoring frameworks that support the achievement of the sustainable development goals</v>
          </cell>
        </row>
        <row r="294">
          <cell r="J294" t="str">
            <v>GSDG-I17.17.1</v>
          </cell>
          <cell r="M294" t="str">
            <v>17. Partnerships for the goals</v>
          </cell>
          <cell r="N294" t="str">
            <v>17.17 Encourage and promote effective public, public-private and civil society partnerships, building on the experience and resourcing strategies of partnerships</v>
          </cell>
          <cell r="P294" t="str">
            <v>17.17.1 Amount of United States dollars committed to (a) public-private partnerships and (b) civil society partnerships</v>
          </cell>
        </row>
        <row r="295">
          <cell r="J295" t="str">
            <v>GSDG-I17.18.1</v>
          </cell>
          <cell r="M295" t="str">
            <v>17. Partnerships for the goals</v>
          </cell>
          <cell r="N295"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5" t="str">
            <v>17.18.1 Proportion of sustainable development indicators produced at the national level with full disaggregation when relevant to the target, in accordance with the Fundamental Principles of Official Statistics</v>
          </cell>
        </row>
        <row r="296">
          <cell r="J296" t="str">
            <v>GSDG-I17.18.2</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17.18.2 Number of countries that have national statistical legislation that complies with the Fundamental Principles of Official Statistics</v>
          </cell>
        </row>
        <row r="297">
          <cell r="J297" t="str">
            <v>GSDM-I14.7.1</v>
          </cell>
          <cell r="L297" t="str">
            <v>Livelihood</v>
          </cell>
          <cell r="M297" t="str">
            <v>14. Life below water</v>
          </cell>
          <cell r="N297" t="str">
            <v>14.7 By 2030, increase the economic benefits to small island developing States and least developed countries from the sustainable use of marine resources, including through sustainable management of fisheries, aquaculture and tourism</v>
          </cell>
          <cell r="O297" t="str">
            <v xml:space="preserve">Enhanced opportunities for income generation </v>
          </cell>
          <cell r="P297" t="str">
            <v>% increase in income of farm owners</v>
          </cell>
          <cell r="Q297" t="str">
            <v>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v>
          </cell>
          <cell r="R297" t="str">
            <v xml:space="preserve">Annual survey to determine the income of farm owner before and after the implementation of the project intervention </v>
          </cell>
          <cell r="S297" t="str">
            <v>% change</v>
          </cell>
          <cell r="T297" t="str">
            <v xml:space="preserve">Project activity </v>
          </cell>
          <cell r="U297" t="str">
            <v xml:space="preserve">%income increase = [(Annual income in Year Y– Annual income in baseline)/Annual income in baseline] x 100 </v>
          </cell>
          <cell r="V297" t="str">
            <v>Annual</v>
          </cell>
        </row>
        <row r="298">
          <cell r="J298" t="str">
            <v>GSDG-I14.4.1</v>
          </cell>
          <cell r="L298" t="str">
            <v>Natural resource and Sustainable Forest Management</v>
          </cell>
          <cell r="M298" t="str">
            <v>14. Life below water</v>
          </cell>
          <cell r="N298"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O298" t="str">
            <v xml:space="preserve">Increased productivity </v>
          </cell>
          <cell r="P298" t="str">
            <v>14.4.1 Proportion of fish stocks within biologically sustainable levels</v>
          </cell>
          <cell r="Q298" t="str">
            <v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v>
          </cell>
          <cell r="R298" t="str">
            <v xml:space="preserve">Determination of the Maximum Sustainable Yield and demonstration that is higher than abundance. 
Refer to the UN stats reference below for calculation. 
For further information please refer to -https://unstats.un.org/sdgs/metadata/files/Metadata-14-04-01.pdf </v>
          </cell>
          <cell r="S298" t="str">
            <v>%</v>
          </cell>
          <cell r="T298" t="str">
            <v>Project activity</v>
          </cell>
          <cell r="V298" t="str">
            <v>Annual</v>
          </cell>
          <cell r="Y298" t="str">
            <v xml:space="preserve">For further information please refer to -https://unstats.un.org/sdgs/metadata/files/Metadata-14-04-01.pdf </v>
          </cell>
        </row>
        <row r="299">
          <cell r="J299" t="str">
            <v>GSDM-I6.3.2</v>
          </cell>
          <cell r="L299" t="str">
            <v>Water quality, quantity and service</v>
          </cell>
          <cell r="M299" t="str">
            <v xml:space="preserve">6. Clean water and sanitation </v>
          </cell>
          <cell r="N299" t="str">
            <v>6.3 By 2030, improve water quality by reducing pollution, eliminating dumping and minimizing release of hazardous chemicals and materials, halving the proportion of untreated wastewater and substantially increasing recycling and safe reuse globally</v>
          </cell>
          <cell r="O299" t="str">
            <v xml:space="preserve">Improved water quality </v>
          </cell>
          <cell r="P299" t="str">
            <v xml:space="preserve">Total water discharge by quality and destination </v>
          </cell>
          <cell r="S299" t="str">
            <v>m3</v>
          </cell>
          <cell r="T299" t="str">
            <v xml:space="preserve">Project activity </v>
          </cell>
        </row>
        <row r="300">
          <cell r="J300" t="str">
            <v>GSDM-I8.3.1</v>
          </cell>
          <cell r="L300" t="str">
            <v>Access to finance</v>
          </cell>
          <cell r="M300" t="str">
            <v>8. Decent work and economic growth</v>
          </cell>
          <cell r="N300"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O300" t="str">
            <v>Improved access to finance</v>
          </cell>
          <cell r="P300" t="str">
            <v xml:space="preserve">Number of individuals provided with access to finance  </v>
          </cell>
          <cell r="Q300" t="str">
            <v>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v>
          </cell>
          <cell r="R300" t="str">
            <v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v>
          </cell>
          <cell r="S300" t="str">
            <v>Number of individuals</v>
          </cell>
          <cell r="T300" t="str">
            <v>Project activity</v>
          </cell>
          <cell r="U300" t="str">
            <v xml:space="preserve">Estimation </v>
          </cell>
          <cell r="V300" t="str">
            <v>Annual</v>
          </cell>
        </row>
        <row r="301">
          <cell r="J301" t="str">
            <v>GSDM-I12.5.2</v>
          </cell>
          <cell r="M301" t="str">
            <v xml:space="preserve">12. Responsible consumption and production </v>
          </cell>
          <cell r="N301" t="str">
            <v>12.5 By 2030, substantially reduce waste generation through prevention, reduction, recycling and reuse</v>
          </cell>
          <cell r="O301" t="str">
            <v>Improved waste management services</v>
          </cell>
          <cell r="P301" t="str">
            <v xml:space="preserve">Compost  produced and used for sustainable and local agriculture </v>
          </cell>
          <cell r="Q301" t="str">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ell>
          <cell r="R301" t="str">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ell>
          <cell r="S301" t="str">
            <v>tons of compost produced and used</v>
          </cell>
          <cell r="T301" t="str">
            <v xml:space="preserve">Project activity </v>
          </cell>
          <cell r="U301" t="str">
            <v>measurement</v>
          </cell>
          <cell r="V301" t="str">
            <v>Monthly or annual</v>
          </cell>
        </row>
        <row r="302">
          <cell r="J302" t="str">
            <v>GSDM-I9.3.1</v>
          </cell>
          <cell r="L302" t="str">
            <v>Access to finance</v>
          </cell>
          <cell r="M302" t="str">
            <v>9. Industry, innovation and infrastructure</v>
          </cell>
          <cell r="N302" t="str">
            <v>9.3 Increase the access of small-scale industrial and other enterprises, in particular in developing countries, to financial services, including affordable credit, and their integration into value chains and markets</v>
          </cell>
          <cell r="O302" t="str">
            <v>Improved access to finance</v>
          </cell>
          <cell r="P302" t="str">
            <v>Total number of companies supported for their integration into value chains and markets</v>
          </cell>
          <cell r="Q302" t="str">
            <v>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v>
          </cell>
          <cell r="R302" t="str">
            <v xml:space="preserve">Number of businesses operating in the value chain, such as but not including to: appliance retailers, manufacturers, construction companies, retailers product and/or services in the program </v>
          </cell>
          <cell r="S302" t="str">
            <v>Number of companies</v>
          </cell>
          <cell r="T302" t="str">
            <v>Project activity</v>
          </cell>
          <cell r="V302" t="str">
            <v>Annual</v>
          </cell>
          <cell r="X302" t="str">
            <v>NA</v>
          </cell>
          <cell r="Y302" t="str">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ell>
        </row>
      </sheetData>
      <sheetData sheetId="5"/>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Validation"/>
    </sheetNames>
    <sheetDataSet>
      <sheetData sheetId="0"/>
      <sheetData sheetId="1">
        <row r="7">
          <cell r="B7">
            <v>60</v>
          </cell>
        </row>
        <row r="8">
          <cell r="B8">
            <v>25</v>
          </cell>
        </row>
        <row r="9">
          <cell r="B9">
            <v>2</v>
          </cell>
        </row>
        <row r="10">
          <cell r="B10">
            <v>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base"/>
      <sheetName val="units"/>
      <sheetName val="sample size"/>
      <sheetName val="Baseline survey data"/>
      <sheetName val="BGTA 6"/>
      <sheetName val="BFT_Wood"/>
      <sheetName val="BFT_charcoal"/>
      <sheetName val="AWMS"/>
      <sheetName val="VS"/>
      <sheetName val="BE"/>
      <sheetName val="PE_LE"/>
      <sheetName val="SDG 13 and Np"/>
      <sheetName val="SDG impact tool"/>
      <sheetName val="CPII MPI SDG survey"/>
      <sheetName val="SDG expost"/>
      <sheetName val="thermal capacity"/>
      <sheetName val="remove hh"/>
    </sheetNames>
    <sheetDataSet>
      <sheetData sheetId="0"/>
      <sheetData sheetId="1"/>
      <sheetData sheetId="2"/>
      <sheetData sheetId="3"/>
      <sheetData sheetId="4"/>
      <sheetData sheetId="5">
        <row r="67">
          <cell r="F67">
            <v>13.052023809523808</v>
          </cell>
        </row>
      </sheetData>
      <sheetData sheetId="6">
        <row r="67">
          <cell r="F67">
            <v>1.7311111111111108</v>
          </cell>
        </row>
      </sheetData>
      <sheetData sheetId="7"/>
      <sheetData sheetId="8">
        <row r="20">
          <cell r="A20" t="str">
            <v>Swine finishing</v>
          </cell>
        </row>
      </sheetData>
      <sheetData sheetId="9"/>
      <sheetData sheetId="10">
        <row r="86">
          <cell r="G86" t="str">
            <v xml:space="preserve">Model correction factor as per methodology </v>
          </cell>
        </row>
      </sheetData>
      <sheetData sheetId="11"/>
      <sheetData sheetId="12">
        <row r="83">
          <cell r="P83">
            <v>3.2995793249999994</v>
          </cell>
        </row>
      </sheetData>
      <sheetData sheetId="13"/>
      <sheetData sheetId="14">
        <row r="11">
          <cell r="C11">
            <v>0.63215631748951373</v>
          </cell>
        </row>
      </sheetData>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base"/>
      <sheetName val="units"/>
      <sheetName val="sample size"/>
      <sheetName val="Baseline survey data"/>
      <sheetName val="BGTA 6"/>
      <sheetName val="BFT_Wood"/>
      <sheetName val="BFT_charcoal"/>
      <sheetName val="AWMS"/>
      <sheetName val="VS"/>
      <sheetName val="BE"/>
      <sheetName val="PE_LE"/>
      <sheetName val="SDG 13 and Np"/>
      <sheetName val="SDG impact tool"/>
      <sheetName val="Sheet1"/>
      <sheetName val="CPII MPI SDG survey"/>
      <sheetName val="SDG outcome"/>
      <sheetName val="thermal capacity"/>
      <sheetName val="remove hh"/>
    </sheetNames>
    <sheetDataSet>
      <sheetData sheetId="0"/>
      <sheetData sheetId="1"/>
      <sheetData sheetId="2"/>
      <sheetData sheetId="3"/>
      <sheetData sheetId="4"/>
      <sheetData sheetId="5"/>
      <sheetData sheetId="6"/>
      <sheetData sheetId="7"/>
      <sheetData sheetId="8"/>
      <sheetData sheetId="9">
        <row r="4">
          <cell r="C4" t="str">
            <v>BGTA 7:CH4</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t types"/>
      <sheetName val="Database"/>
      <sheetName val="sampling"/>
      <sheetName val="Baseline data"/>
      <sheetName val="BGTA6"/>
      <sheetName val="VS"/>
      <sheetName val="AWMS"/>
      <sheetName val="BE"/>
      <sheetName val="PE_LE"/>
      <sheetName val="SDG13 and Np"/>
      <sheetName val="SDG impact tool"/>
      <sheetName val="CPII MPI survey"/>
      <sheetName val="Thermal capacity"/>
      <sheetName val="SDG outcome"/>
    </sheetNames>
    <sheetDataSet>
      <sheetData sheetId="0"/>
      <sheetData sheetId="1"/>
      <sheetData sheetId="2"/>
      <sheetData sheetId="3"/>
      <sheetData sheetId="4"/>
      <sheetData sheetId="5"/>
      <sheetData sheetId="6"/>
      <sheetData sheetId="7"/>
      <sheetData sheetId="8"/>
      <sheetData sheetId="9"/>
      <sheetData sheetId="10"/>
      <sheetData sheetId="11">
        <row r="1">
          <cell r="CW1" t="str">
            <v>Goats manure Fed into the bio digester? (%)</v>
          </cell>
          <cell r="DA1" t="str">
            <v>Poultry manure Fed into the bio digester? (%)</v>
          </cell>
        </row>
        <row r="2">
          <cell r="CW2"/>
          <cell r="DA2"/>
        </row>
        <row r="3">
          <cell r="CW3" t="str">
            <v>NA</v>
          </cell>
          <cell r="DA3">
            <v>0</v>
          </cell>
        </row>
        <row r="4">
          <cell r="CW4" t="str">
            <v>NA</v>
          </cell>
          <cell r="DA4">
            <v>0</v>
          </cell>
        </row>
        <row r="5">
          <cell r="CW5">
            <v>0</v>
          </cell>
          <cell r="DA5">
            <v>0</v>
          </cell>
        </row>
        <row r="6">
          <cell r="CW6"/>
          <cell r="DA6"/>
        </row>
        <row r="7">
          <cell r="CW7"/>
          <cell r="DA7"/>
        </row>
        <row r="8">
          <cell r="CW8">
            <v>0</v>
          </cell>
          <cell r="DA8">
            <v>0</v>
          </cell>
        </row>
        <row r="9">
          <cell r="CW9" t="str">
            <v>NA</v>
          </cell>
          <cell r="DA9" t="str">
            <v>NA</v>
          </cell>
        </row>
        <row r="10">
          <cell r="CW10" t="str">
            <v>NA</v>
          </cell>
          <cell r="DA10">
            <v>0</v>
          </cell>
        </row>
        <row r="11">
          <cell r="CW11"/>
          <cell r="DA11"/>
        </row>
        <row r="12">
          <cell r="CW12" t="str">
            <v>NA</v>
          </cell>
          <cell r="DA12">
            <v>0</v>
          </cell>
        </row>
        <row r="13">
          <cell r="CW13">
            <v>0</v>
          </cell>
          <cell r="DA13">
            <v>0</v>
          </cell>
        </row>
        <row r="14">
          <cell r="CW14">
            <v>0</v>
          </cell>
          <cell r="DA14">
            <v>0</v>
          </cell>
        </row>
        <row r="15">
          <cell r="CW15">
            <v>0</v>
          </cell>
          <cell r="DA15" t="str">
            <v>NA</v>
          </cell>
        </row>
        <row r="16">
          <cell r="CW16" t="str">
            <v>NA</v>
          </cell>
          <cell r="DA16" t="str">
            <v>NA</v>
          </cell>
        </row>
        <row r="17">
          <cell r="CW17" t="str">
            <v>NA</v>
          </cell>
          <cell r="DA17">
            <v>0</v>
          </cell>
        </row>
        <row r="18">
          <cell r="CW18" t="str">
            <v>NA</v>
          </cell>
          <cell r="DA18">
            <v>0</v>
          </cell>
        </row>
        <row r="19">
          <cell r="CW19" t="str">
            <v>NA</v>
          </cell>
          <cell r="DA19" t="str">
            <v>NA</v>
          </cell>
        </row>
        <row r="20">
          <cell r="CW20" t="str">
            <v>NA</v>
          </cell>
          <cell r="DA20" t="str">
            <v>NA</v>
          </cell>
        </row>
        <row r="21">
          <cell r="CW21" t="str">
            <v>NA</v>
          </cell>
          <cell r="DA21" t="str">
            <v>NA</v>
          </cell>
        </row>
        <row r="22">
          <cell r="CW22" t="str">
            <v>NA</v>
          </cell>
          <cell r="DA22">
            <v>100</v>
          </cell>
        </row>
        <row r="23">
          <cell r="CW23" t="str">
            <v>NA</v>
          </cell>
          <cell r="DA23" t="str">
            <v>NA</v>
          </cell>
        </row>
        <row r="24">
          <cell r="CW24" t="str">
            <v>NA</v>
          </cell>
          <cell r="DA24" t="str">
            <v>NA</v>
          </cell>
        </row>
        <row r="25">
          <cell r="CW25"/>
          <cell r="DA25"/>
        </row>
        <row r="26">
          <cell r="CW26" t="str">
            <v>NA</v>
          </cell>
          <cell r="DA26" t="str">
            <v>NA</v>
          </cell>
        </row>
        <row r="27">
          <cell r="CW27" t="str">
            <v>NA</v>
          </cell>
          <cell r="DA27" t="str">
            <v>NA</v>
          </cell>
        </row>
        <row r="28">
          <cell r="CW28" t="str">
            <v>NA</v>
          </cell>
          <cell r="DA28" t="str">
            <v>NA</v>
          </cell>
        </row>
        <row r="29">
          <cell r="CW29" t="str">
            <v>NA</v>
          </cell>
          <cell r="DA29" t="str">
            <v>NA</v>
          </cell>
        </row>
        <row r="30">
          <cell r="CW30" t="str">
            <v>NA</v>
          </cell>
          <cell r="DA30" t="str">
            <v>NA</v>
          </cell>
        </row>
        <row r="31">
          <cell r="CW31" t="str">
            <v>NA</v>
          </cell>
          <cell r="DA31" t="str">
            <v>NA</v>
          </cell>
        </row>
        <row r="32">
          <cell r="CW32" t="str">
            <v>NA</v>
          </cell>
          <cell r="DA32" t="str">
            <v>NA</v>
          </cell>
        </row>
        <row r="33">
          <cell r="CW33" t="str">
            <v>NA</v>
          </cell>
          <cell r="DA33">
            <v>100</v>
          </cell>
        </row>
        <row r="34">
          <cell r="CW34" t="str">
            <v>NA</v>
          </cell>
          <cell r="DA34" t="str">
            <v>NA</v>
          </cell>
        </row>
        <row r="35">
          <cell r="CW35"/>
          <cell r="DA35"/>
        </row>
        <row r="36">
          <cell r="CW36" t="str">
            <v>NA</v>
          </cell>
          <cell r="DA36" t="str">
            <v>NA</v>
          </cell>
        </row>
        <row r="37">
          <cell r="CW37" t="str">
            <v>NA</v>
          </cell>
          <cell r="DA37" t="str">
            <v>NA</v>
          </cell>
        </row>
        <row r="38">
          <cell r="CW38" t="str">
            <v>NA</v>
          </cell>
          <cell r="DA38" t="str">
            <v>NA</v>
          </cell>
        </row>
        <row r="39">
          <cell r="CW39"/>
          <cell r="DA39"/>
        </row>
        <row r="40">
          <cell r="CW40" t="str">
            <v>NA</v>
          </cell>
          <cell r="DA40" t="str">
            <v>NA</v>
          </cell>
        </row>
        <row r="41">
          <cell r="CW41" t="str">
            <v>NA</v>
          </cell>
          <cell r="DA41" t="str">
            <v>NA</v>
          </cell>
        </row>
        <row r="42">
          <cell r="CW42" t="str">
            <v>NA</v>
          </cell>
          <cell r="DA42" t="str">
            <v>NA</v>
          </cell>
        </row>
        <row r="43">
          <cell r="CW43"/>
          <cell r="DA43"/>
        </row>
        <row r="44">
          <cell r="CW44" t="str">
            <v>NA</v>
          </cell>
          <cell r="DA44">
            <v>0</v>
          </cell>
        </row>
        <row r="45">
          <cell r="CW45" t="str">
            <v>NA</v>
          </cell>
          <cell r="DA45" t="str">
            <v>NA</v>
          </cell>
        </row>
        <row r="46">
          <cell r="CW46" t="str">
            <v>NA</v>
          </cell>
          <cell r="DA46" t="str">
            <v>NA</v>
          </cell>
        </row>
        <row r="47">
          <cell r="CW47" t="str">
            <v>NA</v>
          </cell>
          <cell r="DA47" t="str">
            <v>NA</v>
          </cell>
        </row>
        <row r="48">
          <cell r="CW48" t="str">
            <v>NA</v>
          </cell>
          <cell r="DA48" t="str">
            <v>NA</v>
          </cell>
        </row>
        <row r="49">
          <cell r="CW49"/>
          <cell r="DA49"/>
        </row>
        <row r="50">
          <cell r="CW50" t="str">
            <v>NA</v>
          </cell>
          <cell r="DA50" t="str">
            <v>NA</v>
          </cell>
        </row>
        <row r="51">
          <cell r="CW51" t="str">
            <v>NA</v>
          </cell>
          <cell r="DA51" t="str">
            <v>NA</v>
          </cell>
        </row>
        <row r="52">
          <cell r="CW52">
            <v>100</v>
          </cell>
          <cell r="DA52">
            <v>100</v>
          </cell>
        </row>
        <row r="53">
          <cell r="CW53"/>
          <cell r="DA53"/>
        </row>
        <row r="54">
          <cell r="CW54" t="str">
            <v>NA</v>
          </cell>
          <cell r="DA54">
            <v>0</v>
          </cell>
        </row>
        <row r="55">
          <cell r="CW55" t="str">
            <v>NA</v>
          </cell>
          <cell r="DA55" t="str">
            <v>NA</v>
          </cell>
        </row>
        <row r="56">
          <cell r="CW56">
            <v>0</v>
          </cell>
          <cell r="DA56">
            <v>0</v>
          </cell>
        </row>
        <row r="57">
          <cell r="CW57" t="str">
            <v>NA</v>
          </cell>
          <cell r="DA57">
            <v>0</v>
          </cell>
        </row>
        <row r="58">
          <cell r="CW58" t="str">
            <v>NA</v>
          </cell>
          <cell r="DA58" t="str">
            <v>NA</v>
          </cell>
        </row>
        <row r="59">
          <cell r="CW59" t="str">
            <v>NA</v>
          </cell>
          <cell r="DA59" t="str">
            <v>NA</v>
          </cell>
        </row>
        <row r="60">
          <cell r="CW60" t="str">
            <v>NA</v>
          </cell>
          <cell r="DA60" t="str">
            <v>NA</v>
          </cell>
        </row>
        <row r="61">
          <cell r="CW61" t="str">
            <v>NA</v>
          </cell>
          <cell r="DA61" t="str">
            <v>NA</v>
          </cell>
        </row>
        <row r="62">
          <cell r="CW62" t="str">
            <v>NA</v>
          </cell>
          <cell r="DA62">
            <v>0</v>
          </cell>
        </row>
        <row r="63">
          <cell r="CW63"/>
          <cell r="DA63"/>
        </row>
        <row r="64">
          <cell r="CW64" t="str">
            <v>NA</v>
          </cell>
          <cell r="DA64">
            <v>0</v>
          </cell>
        </row>
        <row r="65">
          <cell r="CW65" t="str">
            <v>NA</v>
          </cell>
          <cell r="DA65">
            <v>0</v>
          </cell>
        </row>
        <row r="66">
          <cell r="CW66">
            <v>0</v>
          </cell>
          <cell r="DA66">
            <v>0</v>
          </cell>
        </row>
        <row r="67">
          <cell r="CW67" t="str">
            <v>NA</v>
          </cell>
          <cell r="DA67">
            <v>0</v>
          </cell>
        </row>
        <row r="68">
          <cell r="CW68" t="str">
            <v>NA</v>
          </cell>
          <cell r="DA68">
            <v>0</v>
          </cell>
        </row>
        <row r="69">
          <cell r="CW69" t="str">
            <v>NA</v>
          </cell>
          <cell r="DA69">
            <v>100</v>
          </cell>
        </row>
        <row r="70">
          <cell r="CW70" t="str">
            <v>NA</v>
          </cell>
          <cell r="DA70">
            <v>0</v>
          </cell>
        </row>
        <row r="71">
          <cell r="CW71"/>
          <cell r="DA71"/>
        </row>
        <row r="72">
          <cell r="CW72">
            <v>0</v>
          </cell>
          <cell r="DA72">
            <v>0</v>
          </cell>
        </row>
        <row r="73">
          <cell r="CW73" t="str">
            <v>NA</v>
          </cell>
          <cell r="DA73">
            <v>0</v>
          </cell>
        </row>
        <row r="74">
          <cell r="CW74" t="str">
            <v>NA</v>
          </cell>
          <cell r="DA74">
            <v>0</v>
          </cell>
        </row>
        <row r="75">
          <cell r="CW75" t="str">
            <v>NA</v>
          </cell>
          <cell r="DA75">
            <v>0</v>
          </cell>
        </row>
        <row r="76">
          <cell r="CW76" t="str">
            <v>NA</v>
          </cell>
          <cell r="DA76">
            <v>0</v>
          </cell>
        </row>
        <row r="77">
          <cell r="CW77" t="str">
            <v>NA</v>
          </cell>
          <cell r="DA77" t="str">
            <v>NA</v>
          </cell>
        </row>
        <row r="78">
          <cell r="CW78">
            <v>0</v>
          </cell>
          <cell r="DA78">
            <v>0</v>
          </cell>
        </row>
        <row r="79">
          <cell r="CW79" t="str">
            <v>NA</v>
          </cell>
          <cell r="DA79">
            <v>0</v>
          </cell>
        </row>
        <row r="80">
          <cell r="CW80" t="str">
            <v>NA</v>
          </cell>
          <cell r="DA80">
            <v>0</v>
          </cell>
        </row>
        <row r="81">
          <cell r="CW81">
            <v>0</v>
          </cell>
          <cell r="DA81">
            <v>0</v>
          </cell>
        </row>
        <row r="82">
          <cell r="CW82" t="str">
            <v>NA</v>
          </cell>
          <cell r="DA82">
            <v>0</v>
          </cell>
        </row>
        <row r="83">
          <cell r="CW83" t="str">
            <v>NA</v>
          </cell>
          <cell r="DA83">
            <v>0</v>
          </cell>
        </row>
        <row r="84">
          <cell r="CW84" t="str">
            <v>NA</v>
          </cell>
          <cell r="DA84">
            <v>0</v>
          </cell>
        </row>
        <row r="85">
          <cell r="CW85" t="str">
            <v>NA</v>
          </cell>
          <cell r="DA85">
            <v>0</v>
          </cell>
        </row>
        <row r="86">
          <cell r="CW86"/>
          <cell r="DA86"/>
        </row>
        <row r="87">
          <cell r="CW87">
            <v>0</v>
          </cell>
          <cell r="DA87">
            <v>0</v>
          </cell>
        </row>
        <row r="88">
          <cell r="CW88"/>
          <cell r="DA88"/>
        </row>
        <row r="89">
          <cell r="CW89" t="str">
            <v>NA</v>
          </cell>
          <cell r="DA89">
            <v>0</v>
          </cell>
        </row>
        <row r="90">
          <cell r="CW90"/>
          <cell r="DA90"/>
        </row>
        <row r="91">
          <cell r="CW91" t="str">
            <v>NA</v>
          </cell>
          <cell r="DA91">
            <v>0</v>
          </cell>
        </row>
        <row r="92">
          <cell r="CW92" t="str">
            <v>NA</v>
          </cell>
          <cell r="DA92" t="str">
            <v>NA</v>
          </cell>
        </row>
        <row r="93">
          <cell r="CW93"/>
          <cell r="DA93"/>
        </row>
        <row r="94">
          <cell r="CW94">
            <v>0</v>
          </cell>
          <cell r="DA94">
            <v>0</v>
          </cell>
        </row>
        <row r="95">
          <cell r="CW95" t="str">
            <v>NA</v>
          </cell>
          <cell r="DA95" t="str">
            <v>NA</v>
          </cell>
        </row>
        <row r="96">
          <cell r="CW96" t="str">
            <v>NA</v>
          </cell>
          <cell r="DA96" t="str">
            <v>NA</v>
          </cell>
        </row>
        <row r="97">
          <cell r="CW97" t="str">
            <v>NA</v>
          </cell>
          <cell r="DA97">
            <v>0</v>
          </cell>
        </row>
        <row r="98">
          <cell r="CW98"/>
          <cell r="DA98"/>
        </row>
        <row r="99">
          <cell r="CW99" t="str">
            <v>NA</v>
          </cell>
          <cell r="DA99">
            <v>0</v>
          </cell>
        </row>
        <row r="100">
          <cell r="CW100">
            <v>0</v>
          </cell>
          <cell r="DA100" t="str">
            <v>NA</v>
          </cell>
        </row>
        <row r="101">
          <cell r="CW101">
            <v>0</v>
          </cell>
          <cell r="DA101">
            <v>0</v>
          </cell>
        </row>
        <row r="102">
          <cell r="CW102">
            <v>0</v>
          </cell>
          <cell r="DA102">
            <v>100</v>
          </cell>
        </row>
        <row r="103">
          <cell r="CW103">
            <v>0</v>
          </cell>
          <cell r="DA103">
            <v>0</v>
          </cell>
        </row>
        <row r="104">
          <cell r="CW104"/>
          <cell r="DA104"/>
        </row>
        <row r="105">
          <cell r="CW105" t="str">
            <v>NA</v>
          </cell>
          <cell r="DA105">
            <v>0</v>
          </cell>
        </row>
        <row r="106">
          <cell r="CW106">
            <v>0</v>
          </cell>
          <cell r="DA106">
            <v>0</v>
          </cell>
        </row>
        <row r="107">
          <cell r="CW107"/>
          <cell r="DA107"/>
        </row>
        <row r="108">
          <cell r="CW108" t="str">
            <v>NA</v>
          </cell>
          <cell r="DA108">
            <v>0</v>
          </cell>
        </row>
        <row r="109">
          <cell r="CW109"/>
          <cell r="DA109"/>
        </row>
        <row r="110">
          <cell r="CW110" t="str">
            <v>NA</v>
          </cell>
          <cell r="DA110">
            <v>0</v>
          </cell>
        </row>
        <row r="111">
          <cell r="CW111"/>
          <cell r="DA111"/>
        </row>
        <row r="112">
          <cell r="CW112" t="str">
            <v>NA</v>
          </cell>
          <cell r="DA112">
            <v>0</v>
          </cell>
        </row>
        <row r="113">
          <cell r="CW113"/>
          <cell r="DA113"/>
        </row>
        <row r="114">
          <cell r="CW114"/>
          <cell r="DA114"/>
        </row>
        <row r="115">
          <cell r="CW115" t="str">
            <v>NA</v>
          </cell>
          <cell r="DA115">
            <v>0</v>
          </cell>
        </row>
        <row r="116">
          <cell r="CW116" t="str">
            <v>NA</v>
          </cell>
          <cell r="DA116">
            <v>0</v>
          </cell>
        </row>
        <row r="117">
          <cell r="CW117">
            <v>0</v>
          </cell>
          <cell r="DA117">
            <v>0</v>
          </cell>
        </row>
        <row r="118">
          <cell r="CW118"/>
          <cell r="DA118"/>
        </row>
        <row r="119">
          <cell r="CW119" t="str">
            <v>NA</v>
          </cell>
          <cell r="DA119" t="str">
            <v>NA</v>
          </cell>
        </row>
        <row r="120">
          <cell r="CW120" t="str">
            <v>NA</v>
          </cell>
          <cell r="DA120" t="str">
            <v>NA</v>
          </cell>
        </row>
        <row r="121">
          <cell r="CW121" t="str">
            <v>NA</v>
          </cell>
          <cell r="DA121">
            <v>0</v>
          </cell>
        </row>
        <row r="122">
          <cell r="CW122" t="str">
            <v>NA</v>
          </cell>
          <cell r="DA122">
            <v>0</v>
          </cell>
        </row>
        <row r="123">
          <cell r="CW123" t="str">
            <v>NA</v>
          </cell>
          <cell r="DA123">
            <v>0</v>
          </cell>
        </row>
        <row r="124">
          <cell r="CW124" t="str">
            <v>NA</v>
          </cell>
          <cell r="DA124" t="str">
            <v>NA</v>
          </cell>
        </row>
        <row r="125">
          <cell r="CW125" t="str">
            <v>NA</v>
          </cell>
          <cell r="DA125">
            <v>0</v>
          </cell>
        </row>
        <row r="126">
          <cell r="CW126"/>
          <cell r="DA126"/>
        </row>
        <row r="127">
          <cell r="CW127" t="str">
            <v>NA</v>
          </cell>
          <cell r="DA127">
            <v>0</v>
          </cell>
        </row>
        <row r="128">
          <cell r="CW128" t="str">
            <v>NA</v>
          </cell>
          <cell r="DA128">
            <v>0</v>
          </cell>
        </row>
        <row r="129">
          <cell r="CW129" t="str">
            <v>NA</v>
          </cell>
          <cell r="DA129">
            <v>0</v>
          </cell>
        </row>
        <row r="130">
          <cell r="CW130" t="str">
            <v>NA</v>
          </cell>
          <cell r="DA130">
            <v>0</v>
          </cell>
        </row>
        <row r="131">
          <cell r="CW131" t="str">
            <v>NA</v>
          </cell>
          <cell r="DA131">
            <v>0</v>
          </cell>
        </row>
        <row r="132">
          <cell r="CW132"/>
          <cell r="DA132"/>
        </row>
        <row r="133">
          <cell r="CW133">
            <v>0</v>
          </cell>
          <cell r="DA133">
            <v>0</v>
          </cell>
        </row>
        <row r="134">
          <cell r="CW134" t="str">
            <v>NA</v>
          </cell>
          <cell r="DA134">
            <v>0</v>
          </cell>
        </row>
        <row r="135">
          <cell r="CW135" t="str">
            <v>NA</v>
          </cell>
          <cell r="DA135" t="str">
            <v>NA</v>
          </cell>
        </row>
        <row r="136">
          <cell r="CW136">
            <v>0</v>
          </cell>
          <cell r="DA136">
            <v>0</v>
          </cell>
        </row>
        <row r="137">
          <cell r="CW137" t="str">
            <v>NA</v>
          </cell>
          <cell r="DA137">
            <v>0</v>
          </cell>
        </row>
        <row r="138">
          <cell r="CW138"/>
          <cell r="DA138"/>
        </row>
        <row r="139">
          <cell r="CW139">
            <v>0</v>
          </cell>
          <cell r="DA139">
            <v>0</v>
          </cell>
        </row>
        <row r="140">
          <cell r="CW140"/>
          <cell r="DA140"/>
        </row>
        <row r="141">
          <cell r="CW141" t="str">
            <v>NA</v>
          </cell>
          <cell r="DA141">
            <v>0</v>
          </cell>
        </row>
        <row r="142">
          <cell r="CW142"/>
          <cell r="DA142"/>
        </row>
        <row r="143">
          <cell r="CW143" t="str">
            <v>NA</v>
          </cell>
          <cell r="DA143">
            <v>0</v>
          </cell>
        </row>
        <row r="144">
          <cell r="CW144" t="str">
            <v>NA</v>
          </cell>
          <cell r="DA144" t="str">
            <v>NA</v>
          </cell>
        </row>
        <row r="145">
          <cell r="CW145"/>
          <cell r="DA145"/>
        </row>
        <row r="146">
          <cell r="CW146" t="str">
            <v>NA</v>
          </cell>
          <cell r="DA146">
            <v>0</v>
          </cell>
        </row>
        <row r="147">
          <cell r="CW147" t="str">
            <v>NA</v>
          </cell>
          <cell r="DA147">
            <v>0</v>
          </cell>
        </row>
        <row r="148">
          <cell r="CW148" t="str">
            <v>NA</v>
          </cell>
          <cell r="DA148" t="str">
            <v>NA</v>
          </cell>
        </row>
        <row r="149">
          <cell r="CW149" t="str">
            <v>NA</v>
          </cell>
          <cell r="DA149">
            <v>0</v>
          </cell>
        </row>
        <row r="150">
          <cell r="CW150"/>
          <cell r="DA150"/>
        </row>
        <row r="151">
          <cell r="CW151" t="str">
            <v>NA</v>
          </cell>
          <cell r="DA151">
            <v>0</v>
          </cell>
        </row>
        <row r="152">
          <cell r="CW152"/>
          <cell r="DA152"/>
        </row>
        <row r="153">
          <cell r="CW153" t="str">
            <v>NA</v>
          </cell>
          <cell r="DA153">
            <v>0</v>
          </cell>
        </row>
        <row r="154">
          <cell r="CW154" t="str">
            <v>NA</v>
          </cell>
          <cell r="DA154">
            <v>0</v>
          </cell>
        </row>
        <row r="155">
          <cell r="CW155" t="str">
            <v>NA</v>
          </cell>
          <cell r="DA155">
            <v>0</v>
          </cell>
        </row>
        <row r="156">
          <cell r="CW156"/>
          <cell r="DA156"/>
        </row>
        <row r="157">
          <cell r="CW157" t="str">
            <v>NA</v>
          </cell>
          <cell r="DA157" t="str">
            <v>NA</v>
          </cell>
        </row>
        <row r="158">
          <cell r="CW158" t="str">
            <v>NA</v>
          </cell>
          <cell r="DA158">
            <v>0</v>
          </cell>
        </row>
        <row r="159">
          <cell r="CW159"/>
          <cell r="DA159"/>
        </row>
        <row r="160">
          <cell r="CW160" t="str">
            <v>NA</v>
          </cell>
          <cell r="DA160">
            <v>0</v>
          </cell>
        </row>
        <row r="161">
          <cell r="CW161" t="str">
            <v>NA</v>
          </cell>
          <cell r="DA161">
            <v>0</v>
          </cell>
        </row>
        <row r="162">
          <cell r="CW162"/>
          <cell r="DA162"/>
        </row>
        <row r="163">
          <cell r="CW163" t="str">
            <v>NA</v>
          </cell>
          <cell r="DA163">
            <v>0</v>
          </cell>
        </row>
        <row r="164">
          <cell r="CW164"/>
          <cell r="DA164"/>
        </row>
        <row r="165">
          <cell r="CW165" t="str">
            <v>NA</v>
          </cell>
          <cell r="DA165">
            <v>0</v>
          </cell>
        </row>
        <row r="166">
          <cell r="CW166"/>
          <cell r="DA166"/>
        </row>
        <row r="167">
          <cell r="CW167">
            <v>0</v>
          </cell>
          <cell r="DA167">
            <v>0</v>
          </cell>
        </row>
        <row r="168">
          <cell r="CW168" t="str">
            <v>NA</v>
          </cell>
          <cell r="DA168">
            <v>0</v>
          </cell>
        </row>
        <row r="169">
          <cell r="CW169" t="str">
            <v>NA</v>
          </cell>
          <cell r="DA169">
            <v>0</v>
          </cell>
        </row>
        <row r="170">
          <cell r="CW170" t="str">
            <v>NA</v>
          </cell>
          <cell r="DA170">
            <v>0</v>
          </cell>
        </row>
        <row r="171">
          <cell r="CW171"/>
          <cell r="DA171"/>
        </row>
      </sheetData>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175.636289930553" createdVersion="8" refreshedVersion="8" minRefreshableVersion="3" recordCount="5491" xr:uid="{9727F515-4ECD-4A5A-AAE6-8874DFEFFAE7}">
  <cacheSource type="worksheet">
    <worksheetSource ref="A1:AD6710" sheet="Database"/>
  </cacheSource>
  <cacheFields count="30">
    <cacheField name="VPA" numFmtId="0">
      <sharedItems containsBlank="1"/>
    </cacheField>
    <cacheField name="Account Name" numFmtId="0">
      <sharedItems containsBlank="1" containsMixedTypes="1" containsNumber="1" containsInteger="1" minValue="5576" maxValue="5576"/>
    </cacheField>
    <cacheField name="Included/Excluded" numFmtId="0">
      <sharedItems containsBlank="1" count="4">
        <s v="Included"/>
        <s v="Excluded"/>
        <s v="Temporarily Excluded"/>
        <m/>
      </sharedItems>
    </cacheField>
    <cacheField name="Reason for Exclusion" numFmtId="0">
      <sharedItems containsBlank="1"/>
    </cacheField>
    <cacheField name="Completion Date" numFmtId="0">
      <sharedItems containsBlank="1"/>
    </cacheField>
    <cacheField name="Completion Date2" numFmtId="0">
      <sharedItems containsNonDate="0" containsDate="1" containsString="0" containsBlank="1" minDate="2015-10-30T00:00:00" maxDate="2023-03-05T00:00:00"/>
    </cacheField>
    <cacheField name="Long Format Commission Date" numFmtId="0">
      <sharedItems containsBlank="1"/>
    </cacheField>
    <cacheField name="Commission Date" numFmtId="0">
      <sharedItems containsNonDate="0" containsDate="1" containsString="0" containsBlank="1" minDate="2015-12-01T00:00:00" maxDate="2023-03-31T00:00:00"/>
    </cacheField>
    <cacheField name="Family Head Full Name" numFmtId="0">
      <sharedItems containsBlank="1"/>
    </cacheField>
    <cacheField name="Gender of Plant Owner" numFmtId="0">
      <sharedItems containsBlank="1"/>
    </cacheField>
    <cacheField name="Head of Household ID #" numFmtId="0">
      <sharedItems containsBlank="1" containsMixedTypes="1" containsNumber="1" containsInteger="1" minValue="99999" maxValue="13305889"/>
    </cacheField>
    <cacheField name="Head of Household Mobile" numFmtId="0">
      <sharedItems containsBlank="1" containsMixedTypes="1" containsNumber="1" containsInteger="1" minValue="70006004" maxValue="710934640"/>
    </cacheField>
    <cacheField name="Head of Household Mobile Buffer" numFmtId="0">
      <sharedItems containsBlank="1" containsMixedTypes="1" containsNumber="1" containsInteger="1" minValue="2342043232" maxValue="2342043232"/>
    </cacheField>
    <cacheField name="Head of Household Phone Buffer" numFmtId="0">
      <sharedItems containsBlank="1"/>
    </cacheField>
    <cacheField name="Phone Buffer" numFmtId="0">
      <sharedItems containsBlank="1"/>
    </cacheField>
    <cacheField name="GPS of Biogas System (A) (Longitude)" numFmtId="0">
      <sharedItems containsString="0" containsBlank="1" containsNumber="1" minValue="34.087141000000003" maxValue="40.324818999999998"/>
    </cacheField>
    <cacheField name="GPS of Biogas System (A) (Latitude)" numFmtId="0">
      <sharedItems containsString="0" containsBlank="1" containsNumber="1" minValue="-4.5813740000000003" maxValue="1.256424"/>
    </cacheField>
    <cacheField name="Zone 1 - Geographic" numFmtId="0">
      <sharedItems containsBlank="1"/>
    </cacheField>
    <cacheField name="Zone 2 - Geographic" numFmtId="0">
      <sharedItems containsBlank="1"/>
    </cacheField>
    <cacheField name="Zone 4 - Geographic" numFmtId="0">
      <sharedItems containsBlank="1"/>
    </cacheField>
    <cacheField name="Zone 6 - Geographic" numFmtId="0">
      <sharedItems containsBlank="1"/>
    </cacheField>
    <cacheField name="Size (m3)" numFmtId="0">
      <sharedItems containsBlank="1" containsMixedTypes="1" containsNumber="1" minValue="3.3" maxValue="124"/>
    </cacheField>
    <cacheField name="BCE Company" numFmtId="0">
      <sharedItems containsBlank="1" containsMixedTypes="1" containsNumber="1" minValue="23.642241379310345" maxValue="232"/>
    </cacheField>
    <cacheField name="Mason Name" numFmtId="0">
      <sharedItems containsBlank="1"/>
    </cacheField>
    <cacheField name="Main entity/mason" numFmtId="0">
      <sharedItems containsBlank="1" containsMixedTypes="1" containsNumber="1" minValue="12.409502262443439" maxValue="442"/>
    </cacheField>
    <cacheField name="Mason phone" numFmtId="0">
      <sharedItems containsBlank="1" containsMixedTypes="1" containsNumber="1" containsInteger="1" minValue="232" maxValue="232"/>
    </cacheField>
    <cacheField name="Business Category" numFmtId="0">
      <sharedItems containsBlank="1" containsMixedTypes="1" containsNumber="1" containsInteger="1" minValue="2" maxValue="2"/>
    </cacheField>
    <cacheField name="Brand of biogas plant" numFmtId="0">
      <sharedItems containsBlank="1" containsMixedTypes="1" containsNumber="1" containsInteger="1" minValue="0" maxValue="0" count="12">
        <s v="MKD"/>
        <s v="AKUT"/>
        <s v="KENBIM"/>
        <s v="Modified Camartec Digester"/>
        <s v="Home Biogas"/>
        <s v="Topflame"/>
        <s v="FLEXI"/>
        <s v="BlueFlame BioSlurriGaz"/>
        <s v="Other Biodigester Type"/>
        <s v="Rehau"/>
        <m/>
        <n v="0"/>
      </sharedItems>
    </cacheField>
    <cacheField name="Type of Biodigester" numFmtId="0">
      <sharedItems containsBlank="1" containsMixedTypes="1" containsNumber="1" containsInteger="1" minValue="0" maxValue="0" count="6">
        <s v="Masonry"/>
        <s v="Plastic"/>
        <s v="Tubular"/>
        <s v="PVC"/>
        <m/>
        <n v="0"/>
      </sharedItems>
    </cacheField>
    <cacheField name="Created Date" numFmtId="0">
      <sharedItems containsDate="1" containsBlank="1" containsMixedTypes="1" minDate="2017-03-02T00:00:00" maxDate="2023-02-28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91">
  <r>
    <s v="VPA6"/>
    <s v="KE-KER-1908-24849"/>
    <x v="0"/>
    <s v=""/>
    <s v="25th December,2018"/>
    <d v="2018-12-25T00:00:00"/>
    <s v="3rd August,2019"/>
    <d v="2019-08-03T00:00:00"/>
    <s v="Everline Chepngetich"/>
    <s v="Female"/>
    <s v="21454227"/>
    <s v="254715859421"/>
    <s v="715859421"/>
    <m/>
    <m/>
    <n v="35.383282000000001"/>
    <n v="-0.10899300000000001"/>
    <s v="Kericho"/>
    <s v="Kipkelion West"/>
    <s v="Kipteris"/>
    <s v="Korosyot"/>
    <s v="4"/>
    <s v="Aron Cheruiyot"/>
    <s v="Aaron Cheruiyot"/>
    <s v="Aaron Cheruiyot"/>
    <s v="728771116"/>
    <s v="Informal Business"/>
    <x v="0"/>
    <x v="0"/>
    <d v="2019-08-27T00:00:00"/>
  </r>
  <r>
    <s v="VPA6"/>
    <s v="KE-KER-1907-24850"/>
    <x v="0"/>
    <s v=""/>
    <s v="22nd January,2019"/>
    <d v="2019-01-22T00:00:00"/>
    <s v="18th July,2019"/>
    <d v="2019-07-18T00:00:00"/>
    <s v="Martha Bor"/>
    <s v="Female"/>
    <s v="4753774"/>
    <s v="254715984853"/>
    <m/>
    <m/>
    <m/>
    <n v="35.384220999999997"/>
    <n v="-0.105557"/>
    <s v="Kericho"/>
    <s v="Kipkelion West"/>
    <s v="Kipteris"/>
    <s v="Korosyot"/>
    <s v="4"/>
    <s v="Aron Cheruiyot"/>
    <s v="Aaron Cheruiyot"/>
    <s v="Aaron Cheruiyot"/>
    <s v="728771116"/>
    <s v="Informal Business"/>
    <x v="0"/>
    <x v="0"/>
    <d v="2019-08-27T00:00:00"/>
  </r>
  <r>
    <s v="VPA6"/>
    <s v="KE-KER-1907-24847"/>
    <x v="1"/>
    <s v="Abandoned"/>
    <s v="23rd August,2018"/>
    <d v="2018-08-23T00:00:00"/>
    <s v="15th July,2019"/>
    <d v="2019-07-15T00:00:00"/>
    <s v="Sharon Chepkirui"/>
    <s v="Female"/>
    <s v="29915179"/>
    <s v="0715547805"/>
    <m/>
    <m/>
    <m/>
    <n v="35.380267000000003"/>
    <n v="-0.120501"/>
    <s v="Kericho"/>
    <s v="Kipkelion West"/>
    <s v="Kipteris"/>
    <s v="Magire"/>
    <s v="4"/>
    <s v="Aron Cheruiyot"/>
    <s v="Aaron Cheruiyot"/>
    <s v="Aaron Cheruiyot"/>
    <s v="728771116"/>
    <s v="Informal Business"/>
    <x v="0"/>
    <x v="0"/>
    <d v="2019-08-27T00:00:00"/>
  </r>
  <r>
    <s v="VPA6"/>
    <s v="KE-KER-1709-25389"/>
    <x v="0"/>
    <s v=""/>
    <s v="11th June,2017"/>
    <d v="2017-06-11T00:00:00"/>
    <s v="15th September,2017"/>
    <d v="2017-09-15T00:00:00"/>
    <s v="Siele Rosa"/>
    <s v="Female"/>
    <s v="6606760"/>
    <s v="720209130"/>
    <m/>
    <m/>
    <m/>
    <n v="35.393985999999998"/>
    <n v="-0.14525299999999999"/>
    <s v="Kericho"/>
    <s v="Kipkelion West"/>
    <s v="Kipteris"/>
    <s v="Songonyet"/>
    <s v="4"/>
    <s v="Aron Cheruiyot"/>
    <s v="Aaron Cheruiyot"/>
    <s v="Aaron Cheruiyot"/>
    <s v=""/>
    <s v="Informal Business"/>
    <x v="0"/>
    <x v="0"/>
    <d v="2018-12-02T00:00:00"/>
  </r>
  <r>
    <s v="VPA6"/>
    <s v="KE-KER-1906-24848"/>
    <x v="0"/>
    <s v=""/>
    <s v="20th August,2018"/>
    <d v="2018-08-20T00:00:00"/>
    <s v="10th June,2019"/>
    <d v="2019-06-10T00:00:00"/>
    <s v="Milgo Daniel"/>
    <s v="Male"/>
    <s v="13108969"/>
    <s v="254717907955"/>
    <m/>
    <m/>
    <m/>
    <n v="35.383578999999997"/>
    <n v="-0.116019"/>
    <s v="Kericho"/>
    <s v="Kipkelion West"/>
    <s v="Kipteris"/>
    <s v="Korosyot"/>
    <s v="4"/>
    <s v="Aron Cheruiyot"/>
    <s v="Aaron Cheruiyot"/>
    <s v="Aaron Cheruiyot"/>
    <s v="728771116"/>
    <s v="Informal Business"/>
    <x v="0"/>
    <x v="0"/>
    <d v="2019-08-27T00:00:00"/>
  </r>
  <r>
    <s v="VPA6"/>
    <s v="KE-NAN-1608-17046"/>
    <x v="0"/>
    <s v=""/>
    <s v="12th June,2016"/>
    <d v="2016-06-12T00:00:00"/>
    <s v="1st August,2016"/>
    <d v="2016-08-01T00:00:00"/>
    <s v="Rose Jepchumba Njenga"/>
    <s v="Female"/>
    <s v="5596351"/>
    <s v="728812607"/>
    <m/>
    <m/>
    <m/>
    <n v="35.078941999999998"/>
    <n v="0.19675999999999999"/>
    <s v="Nandi"/>
    <s v="Nandi Central"/>
    <s v="Kapsabet"/>
    <s v="Komobo"/>
    <s v="8"/>
    <s v="Abiud Limited"/>
    <s v="Abiud Limited"/>
    <s v="Abiud Limited"/>
    <s v=""/>
    <s v="Micro Business"/>
    <x v="1"/>
    <x v="0"/>
    <d v="2017-03-02T00:00:00"/>
  </r>
  <r>
    <s v="VPA6"/>
    <s v="KE-NAN-1612-17053"/>
    <x v="0"/>
    <s v=""/>
    <s v="3rd November,2016"/>
    <d v="2016-11-03T00:00:00"/>
    <s v="23rd December,2016"/>
    <d v="2016-12-23T00:00:00"/>
    <s v="Julius Kipruto"/>
    <s v="Male"/>
    <s v="112961483"/>
    <s v="719540861"/>
    <m/>
    <m/>
    <m/>
    <n v="35.070737000000001"/>
    <n v="0.210035"/>
    <s v="Nandi"/>
    <s v="Nandi Central"/>
    <s v="Kabsabet"/>
    <s v="Kapmurkuiyes"/>
    <s v="8"/>
    <s v="Abiud Limited"/>
    <s v="Abiud Limited"/>
    <s v="Abiud Limited"/>
    <s v=""/>
    <s v="Micro Business"/>
    <x v="1"/>
    <x v="0"/>
    <d v="2017-03-02T00:00:00"/>
  </r>
  <r>
    <s v="VPA6"/>
    <s v="KE-NAN-1701-17054"/>
    <x v="0"/>
    <s v=""/>
    <s v="12th November,2016"/>
    <d v="2016-11-12T00:00:00"/>
    <s v="1st January,2017"/>
    <d v="2017-01-01T00:00:00"/>
    <s v="Joseph Tanui"/>
    <s v="Male"/>
    <s v="11605394"/>
    <s v="723927697"/>
    <m/>
    <m/>
    <m/>
    <n v="35.135783000000004"/>
    <n v="0.197827"/>
    <s v="Nandi"/>
    <s v="Nandi Central"/>
    <s v="Kabsabet"/>
    <s v="Irimis"/>
    <s v="8"/>
    <s v="Abiud Limited"/>
    <s v="Abiud Limited"/>
    <s v="Abiud Limited"/>
    <s v=""/>
    <s v="Micro Business"/>
    <x v="1"/>
    <x v="0"/>
    <d v="2017-03-02T00:00:00"/>
  </r>
  <r>
    <s v="VPA6"/>
    <s v="KE-NAN-1707-18479"/>
    <x v="0"/>
    <s v=""/>
    <s v="28th January,2017"/>
    <d v="2017-01-28T00:00:00"/>
    <s v="20th July,2017"/>
    <d v="2017-07-20T00:00:00"/>
    <s v="Lagat Jane Jepngeno"/>
    <s v="Female"/>
    <s v="4444675"/>
    <s v="720777945"/>
    <m/>
    <m/>
    <m/>
    <n v="35.071415000000002"/>
    <n v="0.21155499999999999"/>
    <s v="Nandi"/>
    <s v="Nandi Central"/>
    <s v="Chesumei"/>
    <s v="Kapmurkuiywo"/>
    <s v="8"/>
    <s v="Abiud Limited"/>
    <s v="Abiud Limited"/>
    <s v="Abiud Limited"/>
    <s v="254724094711"/>
    <s v="Micro Business"/>
    <x v="1"/>
    <x v="0"/>
    <d v="2017-08-21T00:00:00"/>
  </r>
  <r>
    <s v="VPA6"/>
    <s v="KE-NAN-1701-17436"/>
    <x v="0"/>
    <s v=""/>
    <s v="12th November,2016"/>
    <d v="2016-11-12T00:00:00"/>
    <s v="1st January,2017"/>
    <d v="2017-01-01T00:00:00"/>
    <s v="Hezron Kiptoo Mutai"/>
    <s v="Male"/>
    <s v="22733100"/>
    <s v="720341933"/>
    <m/>
    <m/>
    <m/>
    <n v="35.073782999999999"/>
    <n v="0.20808699999999999"/>
    <s v="Nandi"/>
    <s v="Nandi Central"/>
    <s v="Chepmundu Kapngetony"/>
    <s v="Kamurkus"/>
    <s v="8"/>
    <s v="Abiud Limited"/>
    <s v="Abiud Limited"/>
    <s v="Abiud Limited"/>
    <s v=""/>
    <s v="Micro Business"/>
    <x v="1"/>
    <x v="0"/>
    <d v="2017-03-02T00:00:00"/>
  </r>
  <r>
    <s v="VPA6"/>
    <s v="KE-UAS-1702-17440"/>
    <x v="2"/>
    <s v="Non Compliant"/>
    <s v="13th December,2016"/>
    <d v="2016-12-13T00:00:00"/>
    <s v="1st February,2017"/>
    <d v="2017-02-01T00:00:00"/>
    <s v="Isaac Kipkirui Korir"/>
    <s v="Male"/>
    <s v="5452348"/>
    <s v="722490168"/>
    <m/>
    <m/>
    <m/>
    <n v="35.235692999999998"/>
    <n v="0.44735200000000003"/>
    <s v="Uasin Gishu"/>
    <s v="Kapseret"/>
    <s v="Eldoret"/>
    <s v="Wales"/>
    <s v="8"/>
    <s v="Abiud Limited"/>
    <s v="Abiud Limited"/>
    <s v="Abiud Limited"/>
    <s v=""/>
    <s v="Micro Business"/>
    <x v="1"/>
    <x v="0"/>
    <d v="2017-03-02T00:00:00"/>
  </r>
  <r>
    <s v="VPA6"/>
    <s v="KE-NAN-1702-17490"/>
    <x v="0"/>
    <s v=""/>
    <s v="13th December,2016"/>
    <d v="2016-12-13T00:00:00"/>
    <s v="1st February,2017"/>
    <d v="2017-02-01T00:00:00"/>
    <s v="Matayo Kirwa"/>
    <s v="Male"/>
    <s v="21223399"/>
    <s v="728402641"/>
    <m/>
    <m/>
    <m/>
    <n v="35.069772"/>
    <n v="0.20450699999999999"/>
    <s v="Nandi"/>
    <s v="Nandi Central"/>
    <s v="Chepmundu Kapngetony"/>
    <s v="Kipsinede"/>
    <s v="8"/>
    <s v="Abiud Limited"/>
    <s v="Abiud Limited"/>
    <s v="Abiud Limited"/>
    <s v=""/>
    <s v="Micro Business"/>
    <x v="1"/>
    <x v="0"/>
    <d v="2017-03-02T00:00:00"/>
  </r>
  <r>
    <s v="VPA6"/>
    <s v="KE-NAN-1612-17527"/>
    <x v="0"/>
    <s v=""/>
    <s v="11th November,2016"/>
    <d v="2016-11-11T00:00:00"/>
    <s v="31st December,2016"/>
    <d v="2016-12-31T00:00:00"/>
    <s v="Sammy Kipkorir Chebor"/>
    <s v="Male"/>
    <s v="21723538"/>
    <s v="720849568"/>
    <m/>
    <m/>
    <m/>
    <n v="35.136502"/>
    <n v="0.19504199999999999"/>
    <s v="Nandi"/>
    <s v="Nandi Central"/>
    <s v="Kilibwoni"/>
    <s v="Irimis"/>
    <s v="8"/>
    <s v="Abiud Limited"/>
    <s v="Abiud Limited"/>
    <s v="Abiud Limited"/>
    <s v=""/>
    <s v="Micro Business"/>
    <x v="1"/>
    <x v="0"/>
    <d v="2017-03-02T00:00:00"/>
  </r>
  <r>
    <s v="VPA6"/>
    <s v="KE-NAN-1710-18481"/>
    <x v="0"/>
    <s v=""/>
    <s v="14th August,2017"/>
    <d v="2017-08-14T00:00:00"/>
    <s v="3rd October,2017"/>
    <d v="2017-10-03T00:00:00"/>
    <s v="Limo Gabriel"/>
    <s v="Male"/>
    <s v="99999"/>
    <s v="720537136"/>
    <m/>
    <m/>
    <m/>
    <n v="35.071137"/>
    <n v="0.17627000000000001"/>
    <s v="Nandi"/>
    <s v="Nandi Central"/>
    <s v="Kamobo"/>
    <s v="Kapkisengin"/>
    <s v="8"/>
    <s v="Abiud Limited"/>
    <s v="Abiud Limited"/>
    <s v="Abiud Limited"/>
    <s v="724094711"/>
    <s v="Micro Business"/>
    <x v="1"/>
    <x v="0"/>
    <d v="2017-10-13T00:00:00"/>
  </r>
  <r>
    <s v="VPA6"/>
    <s v="KE-NAN-1708-18485"/>
    <x v="0"/>
    <s v=""/>
    <s v="10th April,2017"/>
    <d v="2017-04-10T00:00:00"/>
    <s v="4th August,2017"/>
    <d v="2017-08-04T00:00:00"/>
    <s v="Tele Clementina"/>
    <s v="Female"/>
    <s v="99999"/>
    <s v="724290390"/>
    <m/>
    <m/>
    <m/>
    <n v="35.013097999999999"/>
    <n v="0.42204199999999997"/>
    <s v="Nandi"/>
    <s v="Mosop"/>
    <s v="Kaiboi"/>
    <s v="Koisolik"/>
    <s v="8"/>
    <s v="Abiud Limited"/>
    <s v="Abiud Limited"/>
    <s v="Abiud Limited"/>
    <s v="724094711"/>
    <s v="Micro Business"/>
    <x v="1"/>
    <x v="0"/>
    <d v="2017-10-13T00:00:00"/>
  </r>
  <r>
    <s v="VPA6"/>
    <s v="KE-NAN-1803-25660"/>
    <x v="0"/>
    <s v=""/>
    <s v="22nd December,2017"/>
    <d v="2017-12-22T00:00:00"/>
    <s v="21st March,2018"/>
    <d v="2018-03-21T00:00:00"/>
    <s v="Fatuma Salim"/>
    <s v="Female"/>
    <s v="99999"/>
    <s v="0705110102"/>
    <m/>
    <m/>
    <m/>
    <n v="35.079152999999998"/>
    <n v="0.200823"/>
    <s v="Nandi"/>
    <s v="Nandi Central"/>
    <s v="Nandi Central"/>
    <s v="Baraka"/>
    <n v="8"/>
    <s v="Abiud Limited"/>
    <s v="Abiud Limited"/>
    <s v="Abiud Limited"/>
    <s v="724094711"/>
    <s v="Micro Business"/>
    <x v="1"/>
    <x v="0"/>
    <d v="2019-06-21T00:00:00"/>
  </r>
  <r>
    <s v="VPA6"/>
    <s v="KE-NAN-1810-25663"/>
    <x v="2"/>
    <s v="Under Verification"/>
    <s v="9th July,2018"/>
    <d v="2018-07-09T00:00:00"/>
    <s v="23rd October,2018"/>
    <d v="2018-10-23T00:00:00"/>
    <s v="Safina Jematia"/>
    <s v="Female"/>
    <s v="99999"/>
    <s v="707232091"/>
    <m/>
    <m/>
    <m/>
    <n v="35.068874999999998"/>
    <n v="0.20988999999999999"/>
    <s v="Nandi"/>
    <s v="Nandi Central"/>
    <s v="Nandi Central"/>
    <s v="Kamurguiywo"/>
    <n v="8"/>
    <s v="Abiud Limited"/>
    <s v="Abiud Limited"/>
    <s v="Abiud Limited"/>
    <s v="724094711"/>
    <s v="Micro Business"/>
    <x v="1"/>
    <x v="0"/>
    <d v="2019-07-12T00:00:00"/>
  </r>
  <r>
    <s v="VPA6"/>
    <s v="KE-NAN-1902-25656"/>
    <x v="0"/>
    <s v=""/>
    <s v="21st December,2018"/>
    <d v="2018-12-21T00:00:00"/>
    <s v="18th February,2019"/>
    <d v="2019-02-18T00:00:00"/>
    <s v="Beatrice Kipkorir"/>
    <s v="Female"/>
    <s v="99999"/>
    <s v="0717672762"/>
    <m/>
    <m/>
    <m/>
    <n v="35.069085000000001"/>
    <n v="0.190055"/>
    <s v="Nandi"/>
    <s v="Nandi Central"/>
    <s v="Nandi Central"/>
    <s v="Kamobo"/>
    <s v="8"/>
    <s v="Abiud Limited"/>
    <s v="Abiud Limited"/>
    <s v="Abiud Limited"/>
    <s v="724094711"/>
    <s v="Micro Business"/>
    <x v="1"/>
    <x v="0"/>
    <d v="2019-06-21T00:00:00"/>
  </r>
  <r>
    <s v="VPA6"/>
    <s v="KE-NAN-1901-25662"/>
    <x v="2"/>
    <s v="Under Verification"/>
    <s v="21st December,2018"/>
    <d v="2018-12-21T00:00:00"/>
    <s v="17th January,2019"/>
    <d v="2019-01-17T00:00:00"/>
    <s v="Hellen Koech"/>
    <s v="Female"/>
    <s v="99999"/>
    <s v="0710104628"/>
    <m/>
    <m/>
    <m/>
    <n v="35.078522999999997"/>
    <n v="0.17708199999999999"/>
    <s v="Nandi"/>
    <s v="Nandi Central"/>
    <s v="Nandi Central"/>
    <s v="Kapkesengen"/>
    <n v="10"/>
    <s v="Abiud Limited"/>
    <s v="Abiud Limited"/>
    <s v="Abiud Limited"/>
    <s v="724094711"/>
    <s v="Micro Business"/>
    <x v="1"/>
    <x v="0"/>
    <d v="2019-06-21T00:00:00"/>
  </r>
  <r>
    <s v="VPA6"/>
    <s v="KE-NAN-1702-17488"/>
    <x v="0"/>
    <s v=""/>
    <s v="13th December,2016"/>
    <d v="2016-12-13T00:00:00"/>
    <s v="1st February,2017"/>
    <d v="2017-02-01T00:00:00"/>
    <s v="Mary Chepngetich Koech"/>
    <s v="Female"/>
    <s v="23525662"/>
    <s v="717901699"/>
    <m/>
    <m/>
    <m/>
    <n v="35.133645000000001"/>
    <n v="0.194577"/>
    <s v="Nandi"/>
    <s v="Nandi Central"/>
    <s v="Kilibwoni"/>
    <s v="Irimis"/>
    <s v="12"/>
    <s v="Abiud Limited"/>
    <s v="Abiud Limited"/>
    <s v="Abiud Limited"/>
    <s v=""/>
    <s v="Micro Business"/>
    <x v="1"/>
    <x v="0"/>
    <d v="2017-03-02T00:00:00"/>
  </r>
  <r>
    <s v="VPA6"/>
    <s v="KE-NAN-1612-17051"/>
    <x v="0"/>
    <s v=""/>
    <s v="12th October,2016"/>
    <d v="2016-10-12T00:00:00"/>
    <s v="1st December,2016"/>
    <d v="2016-12-01T00:00:00"/>
    <s v="Joseph Kiptoo Kibet"/>
    <s v="Male"/>
    <s v="20241300"/>
    <s v="727682095"/>
    <m/>
    <m/>
    <m/>
    <n v="35.274307"/>
    <n v="5.5566999999999998E-2"/>
    <s v="Nandi"/>
    <s v="Tinderet"/>
    <s v="Eldoret"/>
    <s v=""/>
    <s v="12"/>
    <s v="Abiud Limited"/>
    <s v="Abiud Limited"/>
    <s v="Abiud Limited"/>
    <s v=""/>
    <s v="Micro Business"/>
    <x v="1"/>
    <x v="0"/>
    <d v="2017-03-02T00:00:00"/>
  </r>
  <r>
    <s v="VPA6"/>
    <s v="KE-TAI-2111-29765"/>
    <x v="2"/>
    <s v="Unreachable"/>
    <s v="4th September,2021"/>
    <d v="2021-09-04T00:00:00"/>
    <s v="26th November,2021"/>
    <d v="2021-11-26T00:00:00"/>
    <s v="Manambo Juliana Wache"/>
    <s v="Female"/>
    <s v="9983391"/>
    <s v="254729356686"/>
    <m/>
    <m/>
    <m/>
    <n v="38.351852000000001"/>
    <n v="-3.38916"/>
    <s v="Taita/Taveta"/>
    <s v="Wundanyi"/>
    <s v="Werugha"/>
    <s v="Msagharinyi"/>
    <n v="8"/>
    <s v="Afrisol Energy Ltd"/>
    <s v="Afrisol Energy Ltd"/>
    <s v="Afrisol Energy Ltd"/>
    <s v=""/>
    <s v="Informal Business"/>
    <x v="0"/>
    <x v="0"/>
    <d v="2021-12-02T00:00:00"/>
  </r>
  <r>
    <s v="VPA6"/>
    <s v="KE-NYE-2112-31510"/>
    <x v="2"/>
    <s v="Non Compliant"/>
    <s v="21st December,2021"/>
    <d v="2021-12-21T00:00:00"/>
    <s v="21st December,2021"/>
    <d v="2021-12-21T00:00:00"/>
    <s v="Rukunga Charles Mwiti"/>
    <s v="Male"/>
    <s v="13359543"/>
    <s v="254723561354"/>
    <m/>
    <m/>
    <s v="254722816866"/>
    <n v="37.087842000000002"/>
    <n v="-3.4445000000000003E-2"/>
    <s v="Nyeri"/>
    <s v="Kieni East"/>
    <s v="Gakawa"/>
    <s v="Kwahuku"/>
    <n v="8"/>
    <s v="Afrisol Energy Ltd"/>
    <s v="Afrisol Energy Ltd"/>
    <s v="Afrisol Energy Ltd"/>
    <s v=""/>
    <s v="Informal Business"/>
    <x v="0"/>
    <x v="0"/>
    <d v="2021-12-21T00:00:00"/>
  </r>
  <r>
    <s v="VPA6"/>
    <s v="KE-TAI-2106-29757"/>
    <x v="2"/>
    <s v="Under Verification"/>
    <s v="7th June,2021"/>
    <d v="2021-06-07T00:00:00"/>
    <s v="13th June,2021"/>
    <d v="2021-06-13T00:00:00"/>
    <s v="Woresha Joseph Mwaghome"/>
    <s v="Male"/>
    <s v="14512498"/>
    <s v="729805155"/>
    <s v="254729805155"/>
    <m/>
    <m/>
    <n v="38.346755000000002"/>
    <n v="-3.3830779999999998"/>
    <s v="Taita/Taveta"/>
    <s v="Wundanyi"/>
    <s v="Werugha"/>
    <s v="Mwalekwa"/>
    <n v="8"/>
    <s v="Afrisol Energy Ltd"/>
    <s v="Afrisol Energy Ltd"/>
    <s v="Afrisol Energy Ltd"/>
    <m/>
    <s v="Informal Business"/>
    <x v="0"/>
    <x v="0"/>
    <d v="2021-06-13T00:00:00"/>
  </r>
  <r>
    <s v="VPA6"/>
    <s v="KE-TAI-2106-29758"/>
    <x v="0"/>
    <s v=""/>
    <s v="25th May,2021"/>
    <d v="2021-05-25T00:00:00"/>
    <s v="13th June,2021"/>
    <d v="2021-06-13T00:00:00"/>
    <s v="Mwasi Iveta Shigare"/>
    <s v="Female"/>
    <s v="2854234"/>
    <s v="254726606621"/>
    <m/>
    <m/>
    <s v="254726447702"/>
    <n v="38.327530000000003"/>
    <n v="-3.37304"/>
    <s v="Taita/Taveta"/>
    <s v="Wundanyi"/>
    <s v="Werugha"/>
    <s v="Msidunyi"/>
    <n v="8"/>
    <s v="Afrisol Energy Ltd"/>
    <s v="Afrisol Energy Ltd"/>
    <s v="Afrisol Energy Ltd"/>
    <s v=""/>
    <s v="Informal Business"/>
    <x v="0"/>
    <x v="0"/>
    <d v="2021-06-13T00:00:00"/>
  </r>
  <r>
    <s v="VPA6"/>
    <s v="KE-TAI-2106-29759"/>
    <x v="0"/>
    <s v=""/>
    <s v="3rd May,2021"/>
    <d v="2021-05-03T00:00:00"/>
    <s v="13th June,2021"/>
    <d v="2021-06-13T00:00:00"/>
    <s v="Lugho Beatrice Mkakisha"/>
    <s v="Female"/>
    <s v="4678889"/>
    <s v="254721569836"/>
    <m/>
    <m/>
    <s v="254728320293"/>
    <n v="38.324956999999998"/>
    <n v="-3.383067"/>
    <s v="Taita/Taveta"/>
    <s v="Wundanyi"/>
    <s v="Werugha"/>
    <s v="Mwamusha"/>
    <n v="8"/>
    <s v="Afrisol Energy Ltd"/>
    <s v="Afrisol Energy Ltd"/>
    <s v="Afrisol Energy Ltd"/>
    <s v=""/>
    <s v="Informal Business"/>
    <x v="0"/>
    <x v="0"/>
    <d v="2021-06-13T00:00:00"/>
  </r>
  <r>
    <s v="VPA6"/>
    <s v="KE-NYA-2109-31504"/>
    <x v="0"/>
    <s v=""/>
    <s v="21st August,2021"/>
    <d v="2021-08-21T00:00:00"/>
    <s v="23rd September,2021"/>
    <d v="2021-09-23T00:00:00"/>
    <s v="Muhuri Jane Mugure"/>
    <s v="Female"/>
    <n v="99999"/>
    <s v="254703439104"/>
    <m/>
    <m/>
    <s v="254729627234"/>
    <n v="36.449708000000001"/>
    <n v="8.0397999999999997E-2"/>
    <s v="Nyandarua"/>
    <s v="Ndaragwa"/>
    <s v="Mathingira"/>
    <s v="Ndogino"/>
    <n v="8"/>
    <s v="Afrisol Energy Ltd"/>
    <s v="Afrisol Energy Ltd"/>
    <s v="Afrisol Energy Ltd"/>
    <s v=""/>
    <s v="Informal Business"/>
    <x v="0"/>
    <x v="0"/>
    <d v="2021-09-24T00:00:00"/>
  </r>
  <r>
    <s v="VPA6"/>
    <s v="KE-NYA-2109-31503"/>
    <x v="0"/>
    <s v=""/>
    <s v="21st August,2021"/>
    <d v="2021-08-21T00:00:00"/>
    <s v="23rd September,2021"/>
    <d v="2021-09-23T00:00:00"/>
    <s v="Gatheru Cecilia Njambi"/>
    <s v="Female"/>
    <n v="99999"/>
    <s v="254798518813"/>
    <m/>
    <m/>
    <s v="254726429008"/>
    <n v="36.475679999999997"/>
    <n v="8.8077000000000003E-2"/>
    <s v="Nyandarua"/>
    <s v="Ndaragwa"/>
    <s v="Mathingira"/>
    <s v="Kalamton"/>
    <n v="8"/>
    <s v="Afrisol Energy Ltd"/>
    <s v="Afrisol Energy Ltd"/>
    <s v="Afrisol Energy Ltd"/>
    <s v=""/>
    <s v="Informal Business"/>
    <x v="0"/>
    <x v="0"/>
    <d v="2021-09-24T00:00:00"/>
  </r>
  <r>
    <s v="VPA6"/>
    <s v="KE-NAN-1805-17676"/>
    <x v="0"/>
    <s v=""/>
    <s v="2nd March,2018"/>
    <d v="2018-03-02T00:00:00"/>
    <s v="14th May,2018"/>
    <d v="2018-05-14T00:00:00"/>
    <s v="Jacob Kipsang Kipsang"/>
    <s v="Male"/>
    <s v="99999"/>
    <s v="720777904"/>
    <m/>
    <m/>
    <m/>
    <n v="35.135804999999998"/>
    <n v="0.20635200000000001"/>
    <s v="Nandi"/>
    <s v="Nandi Central"/>
    <s v="Kapsabet"/>
    <s v="Chabaribari"/>
    <s v="8"/>
    <s v="Aggrey Itavale"/>
    <s v="Aggrey Itavale"/>
    <s v="Aggrey Itavale"/>
    <s v="712208650"/>
    <s v="Informal Business"/>
    <x v="2"/>
    <x v="0"/>
    <d v="2018-06-15T00:00:00"/>
  </r>
  <r>
    <s v="VPA6"/>
    <s v="KE-EMB-1708-17670"/>
    <x v="0"/>
    <s v=""/>
    <s v="15th June,2017"/>
    <d v="2017-06-15T00:00:00"/>
    <s v="4th August,2017"/>
    <d v="2017-08-04T00:00:00"/>
    <s v="Njeru Alfred Njeru"/>
    <s v="Male"/>
    <s v="26543675"/>
    <s v="724298280"/>
    <m/>
    <m/>
    <m/>
    <n v="37.620891"/>
    <n v="-0.42770999999999998"/>
    <s v="Embu"/>
    <s v="Runyenjes"/>
    <s v="Kathanjure"/>
    <s v="Kenginge"/>
    <s v="10"/>
    <s v="Aggrey Itavale"/>
    <s v="Aggrey Itavale"/>
    <s v="Aggrey Itavale"/>
    <s v="712208650"/>
    <s v="Informal Business"/>
    <x v="2"/>
    <x v="0"/>
    <d v="2017-08-25T00:00:00"/>
  </r>
  <r>
    <s v="VPA6"/>
    <s v="KE-TRA-1708-17661"/>
    <x v="0"/>
    <s v=""/>
    <s v="12th June,2017"/>
    <d v="2017-06-12T00:00:00"/>
    <s v="1st August,2017"/>
    <d v="2017-08-01T00:00:00"/>
    <s v="Wanjiko Jane Wanjiko"/>
    <s v="Female"/>
    <s v="33543575"/>
    <s v="727633169"/>
    <m/>
    <m/>
    <m/>
    <n v="35.123440000000002"/>
    <n v="1.151788"/>
    <s v="Trans Nzoia"/>
    <s v="Cherengany"/>
    <s v="Sinyerere"/>
    <s v="Makindu"/>
    <s v="10"/>
    <s v="Aggrey Itavale"/>
    <s v="Aggrey Itavale"/>
    <s v="Aggrey Itavale"/>
    <s v="254712208650"/>
    <s v="Informal Business"/>
    <x v="2"/>
    <x v="0"/>
    <d v="2017-08-29T00:00:00"/>
  </r>
  <r>
    <s v="VPA6"/>
    <s v="KE-KIS-1801-27858"/>
    <x v="0"/>
    <s v=""/>
    <s v="24th July,2017"/>
    <d v="2017-07-24T00:00:00"/>
    <s v="1st January,2018"/>
    <d v="2018-01-01T00:00:00"/>
    <s v="Jamilla Achieng Achieng"/>
    <s v="Female"/>
    <s v="8230287"/>
    <s v="721252188"/>
    <m/>
    <m/>
    <m/>
    <n v="34.735571999999998"/>
    <n v="-7.1258000000000002E-2"/>
    <s v="Kisumu"/>
    <s v="Kisumu West"/>
    <s v="Kogonyi"/>
    <s v="Auchi"/>
    <s v="10"/>
    <s v="Aggrey Itavale"/>
    <s v="Aggrey Itavale"/>
    <s v="Aggrey Itavale"/>
    <s v="712208650"/>
    <s v="Informal Business"/>
    <x v="2"/>
    <x v="0"/>
    <d v="2018-02-01T00:00:00"/>
  </r>
  <r>
    <s v="VPA6"/>
    <s v="KE-NYA-1901-27285"/>
    <x v="0"/>
    <s v=""/>
    <s v="24th December,2018"/>
    <d v="2018-12-24T00:00:00"/>
    <s v="3rd January,2019"/>
    <d v="2019-01-03T00:00:00"/>
    <s v="Joyce Nyaguthie Gichuhi"/>
    <s v="Female"/>
    <s v="9074058"/>
    <s v="724366774"/>
    <m/>
    <m/>
    <s v="751775663"/>
    <n v="36.458919999999999"/>
    <n v="-0.122007"/>
    <s v="Nyandarua"/>
    <s v="Ndaragwa"/>
    <s v="Kanyangia"/>
    <s v="Saile"/>
    <s v="10"/>
    <s v="Aggrey Itavale"/>
    <s v="Aggrey Itavale"/>
    <s v="Aggrey Itavale"/>
    <s v="712208650"/>
    <s v="Informal Business"/>
    <x v="2"/>
    <x v="0"/>
    <d v="2019-01-03T00:00:00"/>
  </r>
  <r>
    <s v="VPA6"/>
    <s v="KE-SAM-1710-17656"/>
    <x v="0"/>
    <s v=""/>
    <s v="31st July,2017"/>
    <d v="2017-07-31T00:00:00"/>
    <s v="7th October,2017"/>
    <d v="2017-10-07T00:00:00"/>
    <s v="Ngatia Roba Mnyeri"/>
    <s v="Female"/>
    <s v="26543643"/>
    <s v="720224481"/>
    <m/>
    <m/>
    <m/>
    <n v="36.697256000000003"/>
    <n v="1.099685"/>
    <s v="Samburu"/>
    <s v="Samburu Central"/>
    <s v="Malaral"/>
    <s v="Malaral"/>
    <s v="10"/>
    <s v="Aggrey Itavale"/>
    <s v="Aggrey Itavale"/>
    <s v="Aggrey Itavale"/>
    <s v="712208650"/>
    <s v="Informal Business"/>
    <x v="2"/>
    <x v="0"/>
    <d v="2017-07-31T00:00:00"/>
  </r>
  <r>
    <s v="VPA6"/>
    <s v="KE-SAM-1708-17657"/>
    <x v="0"/>
    <s v=""/>
    <s v="28th June,2017"/>
    <d v="2017-06-28T00:00:00"/>
    <s v="17th August,2017"/>
    <d v="2017-08-17T00:00:00"/>
    <s v="Wahome Frances Kahiga"/>
    <s v="Male"/>
    <s v="23532535"/>
    <s v="720900995"/>
    <m/>
    <m/>
    <m/>
    <n v="36.701391999999998"/>
    <n v="1.110633"/>
    <s v="Samburu"/>
    <s v="Samburu Central"/>
    <s v="Mtaro"/>
    <s v="Mtaro"/>
    <s v="10"/>
    <s v="Aggrey Itavale"/>
    <s v="Aggrey Itavale"/>
    <s v="Aggrey Itavale"/>
    <s v="712208650"/>
    <s v="Informal Business"/>
    <x v="2"/>
    <x v="0"/>
    <d v="2017-07-31T00:00:00"/>
  </r>
  <r>
    <s v="VPA6"/>
    <s v="KE-TRA-1706-17665"/>
    <x v="0"/>
    <s v=""/>
    <s v="28th May,2017"/>
    <d v="2017-05-28T00:00:00"/>
    <s v="14th June,2017"/>
    <d v="2017-06-14T00:00:00"/>
    <s v="Namalwa Stea Wepukhulu"/>
    <s v="Male"/>
    <s v="26532874"/>
    <s v="724568096"/>
    <m/>
    <m/>
    <m/>
    <n v="35.142989"/>
    <n v="1.1374120000000001"/>
    <s v="Trans Nzoia"/>
    <s v="Cherengany"/>
    <s v="Mwangaza"/>
    <s v="Aruba"/>
    <s v="10"/>
    <s v="Aggrey Itavale"/>
    <s v="Aggrey Itavale"/>
    <s v="Aggrey Itavale"/>
    <s v="712208650"/>
    <s v="Informal Business"/>
    <x v="2"/>
    <x v="0"/>
    <d v="2017-07-23T00:00:00"/>
  </r>
  <r>
    <s v="VPA6"/>
    <s v="KE-NYE-1708-27722"/>
    <x v="0"/>
    <s v=""/>
    <s v="12th June,2017"/>
    <d v="2017-06-12T00:00:00"/>
    <s v="1st August,2017"/>
    <d v="2017-08-01T00:00:00"/>
    <s v="Waweru Dickson Kiguta"/>
    <s v="Male"/>
    <s v="24441030"/>
    <s v="723332330"/>
    <m/>
    <m/>
    <s v="722580486"/>
    <n v="37.084269999999997"/>
    <n v="-0.49062"/>
    <s v="Nyeri"/>
    <s v="Mathira West"/>
    <s v="Tumutumu"/>
    <s v="Tumutumu"/>
    <s v="10"/>
    <s v="Aggrey Itavale"/>
    <s v="Aggrey Itavale"/>
    <s v="Aggrey Itavale"/>
    <s v="712208650"/>
    <s v="Informal Business"/>
    <x v="2"/>
    <x v="0"/>
    <d v="2017-09-05T00:00:00"/>
  </r>
  <r>
    <s v="VPA6"/>
    <s v="KE-MAC-1804-17674"/>
    <x v="0"/>
    <s v=""/>
    <s v="26th March,2018"/>
    <d v="2018-03-26T00:00:00"/>
    <s v="30th April,2018"/>
    <d v="2018-04-30T00:00:00"/>
    <s v="Dorothy Ngui Ngui"/>
    <s v="Male"/>
    <s v="23232477"/>
    <s v="720843871"/>
    <m/>
    <m/>
    <s v="712208650"/>
    <n v="37.321624"/>
    <n v="-1.6093310000000001"/>
    <s v="Machakos"/>
    <s v="Machakos"/>
    <s v="Kalama"/>
    <s v="Nguruwa"/>
    <s v="10"/>
    <s v="Aggrey Itavale"/>
    <s v="Aggrey Itavale"/>
    <s v="Aggrey Itavale"/>
    <s v="712208650"/>
    <s v="Informal Business"/>
    <x v="2"/>
    <x v="0"/>
    <d v="2018-05-01T00:00:00"/>
  </r>
  <r>
    <s v="VPA6"/>
    <s v="KE-NYE-1802-17672"/>
    <x v="0"/>
    <s v=""/>
    <s v="9th January,2018"/>
    <d v="2018-01-09T00:00:00"/>
    <s v="11th February,2018"/>
    <d v="2018-02-11T00:00:00"/>
    <s v="Minju Stephen Wachira"/>
    <s v="Male"/>
    <s v="99999"/>
    <s v="720791725"/>
    <m/>
    <m/>
    <m/>
    <n v="37.07976"/>
    <n v="-0.50560499999999997"/>
    <s v="Nyeri"/>
    <s v="Mathira East"/>
    <s v="Tumutumu"/>
    <s v="Gathungururu"/>
    <s v="10"/>
    <s v="Aggrey Itavale"/>
    <s v="Aggrey Itavale"/>
    <s v="Aggrey Itavale"/>
    <s v="735525560"/>
    <s v="Informal Business"/>
    <x v="0"/>
    <x v="0"/>
    <d v="2018-10-10T00:00:00"/>
  </r>
  <r>
    <s v="VPA6"/>
    <s v="KE-KIS-1808-17677"/>
    <x v="0"/>
    <s v=""/>
    <s v="5th July,2018"/>
    <d v="2018-07-05T00:00:00"/>
    <s v="6th August,2018"/>
    <d v="2018-08-06T00:00:00"/>
    <s v="Olongo Joseph Olongo"/>
    <s v="Male"/>
    <s v="2433545"/>
    <s v="0722608676"/>
    <m/>
    <m/>
    <m/>
    <n v="34.499519999999997"/>
    <n v="-4.2110000000000002E-2"/>
    <s v="Kisumu"/>
    <s v="Kisumu West"/>
    <s v="Akala"/>
    <s v="Kwelye"/>
    <s v="10"/>
    <s v="Aggrey Itavale"/>
    <s v="Aggrey Itavale"/>
    <s v="Aggrey Itavale"/>
    <s v="712208650"/>
    <s v="Informal Business"/>
    <x v="0"/>
    <x v="0"/>
    <d v="2018-08-06T00:00:00"/>
  </r>
  <r>
    <s v="VPA6"/>
    <s v="KE-TRA-1906-24879"/>
    <x v="0"/>
    <s v=""/>
    <s v="18th April,2019"/>
    <d v="2019-04-18T00:00:00"/>
    <s v="18th June,2019"/>
    <d v="2019-06-18T00:00:00"/>
    <s v="Nyantika Chrisanthus"/>
    <s v="Male"/>
    <s v="8299102"/>
    <s v="254727146768"/>
    <m/>
    <m/>
    <m/>
    <n v="35.088484000000001"/>
    <n v="1.050956"/>
    <s v="Trans Nzoia"/>
    <s v="Cherengany"/>
    <s v="Cherangany"/>
    <s v="Makoi"/>
    <s v="10"/>
    <s v="Aggrey Itavale"/>
    <s v="Aggrey Itavale"/>
    <s v="Aggrey Itavale"/>
    <s v="712208650"/>
    <s v="Informal Business"/>
    <x v="2"/>
    <x v="0"/>
    <d v="2019-06-19T00:00:00"/>
  </r>
  <r>
    <s v="VPA6"/>
    <s v="KE-TRA-1711-17671"/>
    <x v="0"/>
    <s v=""/>
    <s v="12th September,2017"/>
    <d v="2017-09-12T00:00:00"/>
    <s v="1st November,2017"/>
    <d v="2017-11-01T00:00:00"/>
    <s v="Rose Soita Soita"/>
    <s v="Female"/>
    <s v="24632564"/>
    <s v="702406619"/>
    <m/>
    <m/>
    <m/>
    <n v="35.028635999999999"/>
    <n v="0.97947899999999999"/>
    <s v="Trans Nzoia"/>
    <s v="Trans Nzoia West"/>
    <s v="Sirende"/>
    <s v="Baraka"/>
    <s v="12"/>
    <s v="Aggrey Itavale"/>
    <s v="Aggrey Itavale"/>
    <s v="Aggrey Itavale"/>
    <s v="254712208650"/>
    <s v="Informal Business"/>
    <x v="2"/>
    <x v="0"/>
    <d v="2017-11-15T00:00:00"/>
  </r>
  <r>
    <s v="VPA6"/>
    <s v="KE-TRA-1805-17675"/>
    <x v="0"/>
    <s v=""/>
    <s v="19th March,2018"/>
    <d v="2018-03-19T00:00:00"/>
    <s v="8th May,2018"/>
    <d v="2018-05-08T00:00:00"/>
    <s v="John Wanyonyi Wanyonyi"/>
    <s v="Male"/>
    <s v="99999"/>
    <s v="715444911"/>
    <m/>
    <m/>
    <m/>
    <n v="35.024532000000001"/>
    <n v="0.97877400000000003"/>
    <s v="Trans Nzoia"/>
    <s v="Kitale"/>
    <s v="Katuwa"/>
    <s v="Katuwa"/>
    <s v="12"/>
    <s v="Aggrey Itavale"/>
    <s v="Aggrey Itavale"/>
    <s v="Aggrey Itavale"/>
    <s v="712208650"/>
    <s v="Informal Business"/>
    <x v="2"/>
    <x v="0"/>
    <d v="2018-06-15T00:00:00"/>
  </r>
  <r>
    <s v="VPA6"/>
    <s v="KE-NYA-1604-16038"/>
    <x v="0"/>
    <s v=""/>
    <s v="11th February,2016"/>
    <d v="2016-02-11T00:00:00"/>
    <s v="1st April,2016"/>
    <d v="2016-04-01T00:00:00"/>
    <s v="George Cyrus Macharia"/>
    <s v="Male"/>
    <s v="20641707"/>
    <s v="728682589"/>
    <m/>
    <m/>
    <m/>
    <n v="36.455893000000003"/>
    <n v="-9.8336999999999994E-2"/>
    <s v="Nyandarua"/>
    <s v="Ndaragwa"/>
    <s v="Kanyagia"/>
    <s v="Subuko"/>
    <s v="12"/>
    <s v="Aggrey Itavale"/>
    <s v="Aggrey Itavale"/>
    <s v="Aggrey Itavale"/>
    <s v="254712208650"/>
    <s v="Informal Business"/>
    <x v="2"/>
    <x v="0"/>
    <d v="2017-05-16T00:00:00"/>
  </r>
  <r>
    <s v="VPA6"/>
    <s v="KE-TRA-2209-26451"/>
    <x v="0"/>
    <s v=""/>
    <s v="20th February,2022"/>
    <d v="2022-02-20T00:00:00"/>
    <s v="23rd September,2022"/>
    <d v="2022-09-23T00:00:00"/>
    <s v="Njehia Martha Wanjiku"/>
    <s v="Female"/>
    <s v="10012546"/>
    <s v="0722669906"/>
    <m/>
    <m/>
    <s v="0736169010"/>
    <n v="35.128267999999998"/>
    <n v="1.0254529999999999"/>
    <s v="Trans Nzoia"/>
    <s v="Cherengany"/>
    <s v="Kaplamai"/>
    <s v="Muhuti"/>
    <n v="12"/>
    <s v="Aggrey Itavale"/>
    <s v="Aggrey Itavale"/>
    <s v="Aggrey Itavale"/>
    <s v=""/>
    <s v="Informal Business"/>
    <x v="2"/>
    <x v="0"/>
    <d v="2022-10-03T00:00:00"/>
  </r>
  <r>
    <s v="VPA6"/>
    <s v="KE-KER-1711-25290"/>
    <x v="0"/>
    <s v=""/>
    <s v="20th August,2017"/>
    <d v="2017-08-20T00:00:00"/>
    <s v="15th November,2017"/>
    <d v="2017-11-15T00:00:00"/>
    <s v="Sigilai Ruth"/>
    <s v="Female"/>
    <s v="7626589"/>
    <s v="702601705"/>
    <m/>
    <m/>
    <m/>
    <n v="35.394359999999999"/>
    <n v="-0.10831200000000001"/>
    <s v="Kericho"/>
    <s v="Kipkelion West"/>
    <s v="Kipteris"/>
    <s v="Kaptuiya"/>
    <s v="4"/>
    <s v="Agnes Koech"/>
    <s v="Agnes Koech"/>
    <s v="Agnes Koech"/>
    <s v="728276450"/>
    <s v="Informal Business"/>
    <x v="0"/>
    <x v="0"/>
    <d v="2018-12-03T00:00:00"/>
  </r>
  <r>
    <s v="VPA6"/>
    <s v="KE-KER-1807-25305"/>
    <x v="0"/>
    <s v=""/>
    <s v="28th February,2018"/>
    <d v="2018-02-28T00:00:00"/>
    <s v="4th July,2018"/>
    <d v="2018-07-04T00:00:00"/>
    <s v="Too Everline"/>
    <s v="Female"/>
    <s v="25437422"/>
    <s v="711149454"/>
    <m/>
    <m/>
    <m/>
    <n v="35.387647000000001"/>
    <n v="-0.111927"/>
    <s v="Kericho"/>
    <s v="Kipkelion West"/>
    <s v="Kipteris"/>
    <s v="Korosyot"/>
    <s v="4"/>
    <s v="Agnes Koech"/>
    <s v="Agnes Koech"/>
    <s v="Agnes Koech"/>
    <s v="728276450"/>
    <s v="Informal Business"/>
    <x v="0"/>
    <x v="0"/>
    <d v="2018-12-03T00:00:00"/>
  </r>
  <r>
    <s v="VPA6"/>
    <s v="KE-KER-1805-26243"/>
    <x v="0"/>
    <s v=""/>
    <s v="23rd February,2018"/>
    <d v="2018-02-23T00:00:00"/>
    <s v="7th May,2018"/>
    <d v="2018-05-07T00:00:00"/>
    <s v="Kirui Anki"/>
    <s v="Female"/>
    <s v="30202699"/>
    <s v="0700256070"/>
    <m/>
    <m/>
    <m/>
    <n v="35.388767999999999"/>
    <n v="-0.11741799999999999"/>
    <s v="Kericho"/>
    <s v="Kipkelion West"/>
    <s v="Kipteris"/>
    <s v="Kaptuiya"/>
    <s v="4"/>
    <s v="Agnes Koech"/>
    <s v="Agnes Koech"/>
    <s v="Agnes Koech"/>
    <s v=""/>
    <s v="Informal Business"/>
    <x v="0"/>
    <x v="0"/>
    <d v="2018-11-26T00:00:00"/>
  </r>
  <r>
    <s v="VPA6"/>
    <s v="KE-KER-1801-25293"/>
    <x v="0"/>
    <s v=""/>
    <s v="29th October,2017"/>
    <d v="2017-10-29T00:00:00"/>
    <s v="18th January,2018"/>
    <d v="2018-01-18T00:00:00"/>
    <s v="Bor Janet"/>
    <s v="Female"/>
    <s v="99999"/>
    <s v="729593098"/>
    <m/>
    <m/>
    <m/>
    <n v="35.400776999999998"/>
    <n v="-0.105697"/>
    <s v="Kericho"/>
    <s v="Kipkelion West"/>
    <s v="Kipteris"/>
    <s v="Ndubusat"/>
    <s v="4"/>
    <s v="Agnes Koech"/>
    <s v="Agnes Koech"/>
    <s v="Agnes Koech"/>
    <s v=""/>
    <s v="Informal Business"/>
    <x v="0"/>
    <x v="0"/>
    <d v="2018-12-02T00:00:00"/>
  </r>
  <r>
    <s v="VPA6"/>
    <s v="KE-EMB-1701-17575"/>
    <x v="0"/>
    <s v=""/>
    <s v="21st November,2016"/>
    <d v="2016-11-21T00:00:00"/>
    <s v="10th January,2017"/>
    <d v="2017-01-10T00:00:00"/>
    <s v="Beth Waitherero Muriithi"/>
    <s v="Female"/>
    <s v="960638"/>
    <s v="720108193"/>
    <m/>
    <m/>
    <m/>
    <n v="37.481073000000002"/>
    <n v="-0.47309800000000002"/>
    <s v="Embu"/>
    <s v="Manyatta"/>
    <s v="Kirige"/>
    <s v="Kathigiri"/>
    <s v="8"/>
    <s v="Peter Kivuti"/>
    <s v="Alex Mukundi"/>
    <s v="Alex Mukundi"/>
    <s v="254724641388"/>
    <s v="Informal Business"/>
    <x v="0"/>
    <x v="0"/>
    <d v="2018-03-28T00:00:00"/>
  </r>
  <r>
    <s v="VPA6"/>
    <s v="KE-EMB-1802-18109"/>
    <x v="0"/>
    <s v=""/>
    <s v="4th January,2018"/>
    <d v="2018-01-04T00:00:00"/>
    <s v="2nd February,2018"/>
    <d v="2018-02-02T00:00:00"/>
    <s v="Opendi Mugendi Elias"/>
    <s v="Female"/>
    <s v="99999"/>
    <s v="721439993"/>
    <m/>
    <m/>
    <s v="713179748"/>
    <n v="37.585489000000003"/>
    <n v="-0.43046099999999998"/>
    <s v="Embu"/>
    <s v="Runyenjes"/>
    <s v="Embu East"/>
    <s v="Gicheche"/>
    <s v="8"/>
    <s v="Peter Kivuti"/>
    <s v="Alex Mukundi"/>
    <s v="Alex Mukundi"/>
    <s v="724641388"/>
    <s v="Informal Business"/>
    <x v="0"/>
    <x v="0"/>
    <d v="2018-05-03T00:00:00"/>
  </r>
  <r>
    <s v="VPA6"/>
    <s v="KE-EMB-1802-18108"/>
    <x v="0"/>
    <s v=""/>
    <s v="2nd May,2017"/>
    <d v="2017-05-02T00:00:00"/>
    <s v="14th February,2018"/>
    <d v="2018-02-14T00:00:00"/>
    <s v="Kiura Marigu Jane"/>
    <s v="Female"/>
    <s v="99999"/>
    <s v="721280378"/>
    <m/>
    <m/>
    <s v="720804952"/>
    <n v="37.542459000000001"/>
    <n v="-0.49231599999999998"/>
    <s v="Embu"/>
    <s v="Embu West"/>
    <s v="Kithimu"/>
    <s v="Kamuthara"/>
    <s v="8"/>
    <s v="Peter Kivuti"/>
    <s v="Alex Mukundi"/>
    <s v="Alex Mukundi"/>
    <s v="724641388"/>
    <s v="Informal Business"/>
    <x v="2"/>
    <x v="0"/>
    <d v="2018-05-03T00:00:00"/>
  </r>
  <r>
    <s v="VPA6"/>
    <s v="KE-EMB-1803-18107"/>
    <x v="0"/>
    <s v=""/>
    <s v="25th February,2018"/>
    <d v="2018-02-25T00:00:00"/>
    <s v="6th March,2018"/>
    <d v="2018-03-06T00:00:00"/>
    <s v="Njeru Lilian Njoka"/>
    <s v="Female"/>
    <s v="99999"/>
    <s v="716634166"/>
    <s v="716634162"/>
    <m/>
    <s v="722941255"/>
    <n v="37.533127999999998"/>
    <n v="-0.46626600000000001"/>
    <s v="Embu"/>
    <s v="Embu West"/>
    <s v="Nembure"/>
    <s v="Nyamara"/>
    <s v="8"/>
    <s v="Peter Kivuti"/>
    <s v="Alex Mukundi"/>
    <s v="Alex Mukundi"/>
    <s v="724641388"/>
    <s v="Informal Business"/>
    <x v="0"/>
    <x v="0"/>
    <d v="2018-05-03T00:00:00"/>
  </r>
  <r>
    <s v="VPA6"/>
    <s v="KE-THA-1905-25699"/>
    <x v="0"/>
    <s v=""/>
    <s v="4th May,2019"/>
    <d v="2019-05-04T00:00:00"/>
    <s v="23rd May,2019"/>
    <d v="2019-05-23T00:00:00"/>
    <s v="Samsom Veronicah Kendi"/>
    <s v="Female"/>
    <s v="7411209"/>
    <s v="254726123014"/>
    <m/>
    <m/>
    <m/>
    <n v="37.622351000000002"/>
    <n v="-0.35542299999999999"/>
    <s v="Tharaka-Nithi"/>
    <s v="Chuka"/>
    <s v="Mwonge"/>
    <s v="Karamani"/>
    <s v="8"/>
    <s v="Peter Kivuti"/>
    <s v="Alex Mukundi"/>
    <s v="Alex Mukundi"/>
    <s v="724641388"/>
    <s v="Informal Business"/>
    <x v="0"/>
    <x v="0"/>
    <d v="2019-05-23T00:00:00"/>
  </r>
  <r>
    <s v="VPA6"/>
    <s v="KE-EMB-1612-18106"/>
    <x v="0"/>
    <s v=""/>
    <s v="20th October,2016"/>
    <d v="2016-10-20T00:00:00"/>
    <s v="9th December,2016"/>
    <d v="2016-12-09T00:00:00"/>
    <s v="Mburu Ndungu Mburu"/>
    <s v="Male"/>
    <s v="7475550"/>
    <s v="724593264"/>
    <m/>
    <m/>
    <m/>
    <n v="37.636909000000003"/>
    <n v="-0.50364399999999998"/>
    <s v="Embu"/>
    <s v="Runyenjes"/>
    <s v="Kiringa"/>
    <s v="Nguruka"/>
    <s v="10"/>
    <s v="Peter Kivuti"/>
    <s v="Alex Mukundi"/>
    <s v="Alex Mukundi"/>
    <s v="724641388"/>
    <s v="Informal Business"/>
    <x v="2"/>
    <x v="0"/>
    <d v="2017-06-07T00:00:00"/>
  </r>
  <r>
    <s v="VPA6"/>
    <s v="KE-NAN-1810-24597"/>
    <x v="2"/>
    <s v="Under Verification"/>
    <s v="19th October,2018"/>
    <d v="2018-10-19T00:00:00"/>
    <s v="19th October,2018"/>
    <d v="2018-10-19T00:00:00"/>
    <s v="Chebet Evaline"/>
    <s v="Female"/>
    <s v="24318939"/>
    <s v="725566405"/>
    <m/>
    <m/>
    <m/>
    <n v="35.290712999999997"/>
    <n v="6.9705000000000003E-2"/>
    <s v="Nandi"/>
    <s v="Tinderet"/>
    <s v="Kabirer"/>
    <s v="Setek"/>
    <n v="4"/>
    <s v="John Bett"/>
    <s v="Alice  Mutai"/>
    <s v="Alice  Mutai"/>
    <s v="782079330"/>
    <s v="Informal Business"/>
    <x v="0"/>
    <x v="0"/>
    <d v="2018-10-22T00:00:00"/>
  </r>
  <r>
    <s v="VPA6"/>
    <s v="KE-NAN-1810-24598"/>
    <x v="0"/>
    <s v=""/>
    <s v="21st October,2018"/>
    <d v="2018-10-21T00:00:00"/>
    <s v="21st October,2018"/>
    <d v="2018-10-21T00:00:00"/>
    <s v="Moso Pricilla"/>
    <s v="Female"/>
    <s v="8590411"/>
    <s v="0711867538"/>
    <m/>
    <m/>
    <m/>
    <n v="35.284393000000001"/>
    <n v="6.3003000000000003E-2"/>
    <s v="Nandi"/>
    <s v="Tinderet"/>
    <s v="Kabirer"/>
    <s v="Setek"/>
    <s v="4"/>
    <s v="John Bett"/>
    <s v="Alice  Mutai"/>
    <s v="Alice  Mutai"/>
    <s v="782079330"/>
    <s v="Informal Business"/>
    <x v="0"/>
    <x v="0"/>
    <d v="2018-10-22T00:00:00"/>
  </r>
  <r>
    <s v="VPA6"/>
    <s v="KE-NAN-1810-024558"/>
    <x v="0"/>
    <s v=""/>
    <s v="30th August,2018"/>
    <d v="2018-08-30T00:00:00"/>
    <s v="19th October,2018"/>
    <d v="2018-10-19T00:00:00"/>
    <s v="Maritim Vailet"/>
    <s v="Female"/>
    <s v="99999"/>
    <s v="724381013"/>
    <m/>
    <m/>
    <m/>
    <n v="35.273721999999999"/>
    <n v="7.4230000000000004E-2"/>
    <s v="Nandi"/>
    <s v="Nandi Hills"/>
    <s v="Tinderet"/>
    <s v="Kolonget"/>
    <s v="4"/>
    <s v="Alice Mutai"/>
    <s v="Alice  Mutai"/>
    <s v="Alice  Mutai"/>
    <s v="704382145"/>
    <s v="Informal Business"/>
    <x v="0"/>
    <x v="0"/>
    <d v="2018-10-22T00:00:00"/>
  </r>
  <r>
    <s v="VPA6"/>
    <s v="KE-NAN-1801-024499"/>
    <x v="0"/>
    <s v=""/>
    <s v="19th October,2017"/>
    <d v="2017-10-19T00:00:00"/>
    <s v="18th January,2018"/>
    <d v="2018-01-18T00:00:00"/>
    <s v="Kogo Emmly Chepkemboi"/>
    <s v="Female"/>
    <s v="26363639"/>
    <s v="718865272"/>
    <s v="738966270"/>
    <m/>
    <s v="728920135"/>
    <n v="35.278123000000001"/>
    <n v="6.7348000000000005E-2"/>
    <s v="Nandi"/>
    <s v="Tinderet"/>
    <s v="Kabirer"/>
    <s v="Setek"/>
    <s v="4"/>
    <s v="Jonathan Tabut"/>
    <s v="Alice  Mutai"/>
    <s v="Alice  Mutai"/>
    <s v="717898223"/>
    <s v="Informal Business"/>
    <x v="0"/>
    <x v="0"/>
    <d v="2018-10-19T00:00:00"/>
  </r>
  <r>
    <s v="VPA6"/>
    <s v="KE-NAN-1810-27816"/>
    <x v="0"/>
    <s v=""/>
    <s v="29th August,2018"/>
    <d v="2018-08-29T00:00:00"/>
    <s v="18th October,2018"/>
    <d v="2018-10-18T00:00:00"/>
    <s v="Chemeli Viola"/>
    <s v="Female"/>
    <s v="99999"/>
    <s v="737706287"/>
    <m/>
    <m/>
    <s v="729332496"/>
    <n v="35.267307000000002"/>
    <n v="6.0497000000000002E-2"/>
    <s v="Nandi"/>
    <s v="Nandi Hills"/>
    <s v="Siret"/>
    <s v="Cheptabach"/>
    <s v="4"/>
    <s v="Jonathan Tabut"/>
    <s v="Alice  Mutai"/>
    <s v="Alice  Mutai"/>
    <s v=""/>
    <s v="Informal Business"/>
    <x v="0"/>
    <x v="0"/>
    <d v="2018-10-19T00:00:00"/>
  </r>
  <r>
    <s v="VPA6"/>
    <s v="KE-NAN-1810-24604"/>
    <x v="0"/>
    <s v=""/>
    <s v="30th August,2018"/>
    <d v="2018-08-30T00:00:00"/>
    <s v="19th October,2018"/>
    <d v="2018-10-19T00:00:00"/>
    <s v="Sambai Linah"/>
    <s v="Female"/>
    <s v="99999"/>
    <s v="746877504"/>
    <s v="746877505"/>
    <m/>
    <m/>
    <n v="35.279918000000002"/>
    <n v="6.8281999999999995E-2"/>
    <s v="Nandi"/>
    <s v="Tinderet"/>
    <s v="Kabirer"/>
    <s v="Setek"/>
    <s v="4"/>
    <s v="Jonathan Tabut"/>
    <s v="Alice  Mutai"/>
    <s v="Alice  Mutai"/>
    <s v=""/>
    <s v="Informal Business"/>
    <x v="0"/>
    <x v="0"/>
    <d v="2018-10-21T00:00:00"/>
  </r>
  <r>
    <s v="VPA6"/>
    <s v="KE-NAN-2001-28406"/>
    <x v="0"/>
    <s v=""/>
    <s v="15th October,2019"/>
    <d v="2019-10-15T00:00:00"/>
    <s v="26th January,2020"/>
    <d v="2020-01-26T00:00:00"/>
    <s v="Cherono Vivian"/>
    <s v="Female"/>
    <s v="28090459"/>
    <s v="254714912401"/>
    <m/>
    <m/>
    <s v="736795484"/>
    <n v="35.292278000000003"/>
    <n v="5.7107999999999999E-2"/>
    <s v="Nandi"/>
    <s v="Tinderet"/>
    <s v="Kabirer"/>
    <s v="Kapkwenyo"/>
    <s v="4"/>
    <s v="John Bett"/>
    <s v="Alice  Mutai"/>
    <s v="Alice  Mutai"/>
    <s v=""/>
    <s v="Informal Business"/>
    <x v="0"/>
    <x v="0"/>
    <d v="2020-02-02T00:00:00"/>
  </r>
  <r>
    <s v="VPA6"/>
    <s v="KE-NAN-1810-27809"/>
    <x v="0"/>
    <s v=""/>
    <s v="17th May,2018"/>
    <d v="2018-05-17T00:00:00"/>
    <s v="17th October,2018"/>
    <d v="2018-10-17T00:00:00"/>
    <s v="Anna Too"/>
    <s v="Female"/>
    <s v="99999"/>
    <s v="702781852"/>
    <m/>
    <m/>
    <m/>
    <n v="35.288288000000001"/>
    <n v="6.1287000000000001E-2"/>
    <s v="Nandi"/>
    <s v="Tinderet"/>
    <s v="Songhor"/>
    <s v="Cherondo"/>
    <s v="4"/>
    <s v="Jonathan Tabut"/>
    <s v="Alice  Mutai"/>
    <s v="Alice  Mutai"/>
    <s v=""/>
    <s v="Informal Business"/>
    <x v="0"/>
    <x v="0"/>
    <d v="2018-10-17T00:00:00"/>
  </r>
  <r>
    <s v="VPA6"/>
    <s v="KE-NAN-1804-27812"/>
    <x v="0"/>
    <s v=""/>
    <s v="17th October,2017"/>
    <d v="2017-10-17T00:00:00"/>
    <s v="24th April,2018"/>
    <d v="2018-04-24T00:00:00"/>
    <s v="Emily Chebwabok"/>
    <s v="Female"/>
    <s v="5990150"/>
    <s v="737173760"/>
    <m/>
    <m/>
    <m/>
    <n v="35.283662999999997"/>
    <n v="5.9866999999999997E-2"/>
    <s v="Nandi"/>
    <s v="Tinderet"/>
    <s v="Sohor"/>
    <s v="Setek"/>
    <s v="4"/>
    <s v="Jonathan Tabut"/>
    <s v="Alice  Mutai"/>
    <s v="Alice  Mutai"/>
    <s v=""/>
    <s v="Informal Business"/>
    <x v="0"/>
    <x v="0"/>
    <d v="2018-10-17T00:00:00"/>
  </r>
  <r>
    <s v="VPA6"/>
    <s v="KE-NAN-1906-25653"/>
    <x v="0"/>
    <s v=""/>
    <s v="1st May,2019"/>
    <d v="2019-05-01T00:00:00"/>
    <s v="16th June,2019"/>
    <d v="2019-06-16T00:00:00"/>
    <s v="Philomena Lagat"/>
    <s v="Female"/>
    <s v="23410967"/>
    <s v="0710530505"/>
    <m/>
    <m/>
    <s v="763530505"/>
    <n v="35.268712000000001"/>
    <n v="6.9605E-2"/>
    <s v="Nandi"/>
    <s v="Nandi Hills"/>
    <s v="Siret"/>
    <s v="Cheptabach"/>
    <s v="4"/>
    <s v="John Bett"/>
    <s v="Alice  Mutai"/>
    <s v="Alice  Mutai"/>
    <s v=""/>
    <s v="Informal Business"/>
    <x v="0"/>
    <x v="0"/>
    <d v="2019-07-01T00:00:00"/>
  </r>
  <r>
    <s v="VPA6"/>
    <s v="KE-NAN-1811-25894"/>
    <x v="0"/>
    <s v=""/>
    <s v="5th August,2018"/>
    <d v="2018-08-05T00:00:00"/>
    <s v="21st November,2018"/>
    <d v="2018-11-21T00:00:00"/>
    <s v="Kerich John"/>
    <s v="Male"/>
    <s v="5580835"/>
    <s v="254720874656"/>
    <m/>
    <m/>
    <m/>
    <n v="35.272936999999999"/>
    <n v="7.4094999999999994E-2"/>
    <s v="Nandi"/>
    <s v="Nandi Hills"/>
    <s v="Chepkunyuk Ward"/>
    <s v="Cheptabach"/>
    <s v="8"/>
    <s v="Alice Jeptoo"/>
    <s v="Alice Jeptoo"/>
    <s v="Alice Jeptoo"/>
    <s v="254717898223"/>
    <s v="Informal Business"/>
    <x v="0"/>
    <x v="0"/>
    <d v="2018-12-04T00:00:00"/>
  </r>
  <r>
    <s v="VPA6"/>
    <s v="KE-KIR-1708-20782"/>
    <x v="0"/>
    <s v=""/>
    <s v="12th June,2017"/>
    <d v="2017-06-12T00:00:00"/>
    <s v="1st August,2017"/>
    <d v="2017-08-01T00:00:00"/>
    <s v="Gakuna Antony Muriuki"/>
    <s v="Male"/>
    <s v="13241401"/>
    <s v="723855234"/>
    <m/>
    <m/>
    <m/>
    <n v="37.213368000000003"/>
    <n v="-0.51905699999999999"/>
    <s v="Kirinyaga"/>
    <s v="Kirinyaga West"/>
    <s v="Kirinyaga West"/>
    <s v="Riakiania"/>
    <s v="6"/>
    <s v="Mt Kenya Renewable Energy"/>
    <s v="Allan Gichuru Karugu"/>
    <s v="Allan Gichuru Karugu"/>
    <s v="705604956"/>
    <s v="Micro Business"/>
    <x v="0"/>
    <x v="0"/>
    <d v="2017-09-02T00:00:00"/>
  </r>
  <r>
    <s v="VPA6"/>
    <s v="KE-KIR-1707-20791"/>
    <x v="0"/>
    <s v=""/>
    <s v="12th June,2017"/>
    <d v="2017-06-12T00:00:00"/>
    <s v="1st July,2017"/>
    <d v="2017-07-01T00:00:00"/>
    <s v="Kibue John Murithi"/>
    <s v="Male"/>
    <s v="755369"/>
    <s v="721563903"/>
    <m/>
    <m/>
    <m/>
    <n v="37.226846999999999"/>
    <n v="-0.52581500000000003"/>
    <s v="Kirinyaga"/>
    <s v="Sagana"/>
    <s v="Ndia"/>
    <s v="Getuya"/>
    <n v="6"/>
    <s v="Mt Kenya Renewable Energy"/>
    <s v="Allan Gichuru Karugu"/>
    <s v="Allan Gichuru Karugu"/>
    <s v="705604956"/>
    <s v="Micro Business"/>
    <x v="0"/>
    <x v="0"/>
    <d v="2017-09-02T00:00:00"/>
  </r>
  <r>
    <s v="VPA6"/>
    <s v="KE-KIR-1708-20783"/>
    <x v="0"/>
    <s v=""/>
    <s v="12th June,2017"/>
    <d v="2017-06-12T00:00:00"/>
    <s v="1st August,2017"/>
    <d v="2017-08-01T00:00:00"/>
    <s v="Patrick Njiraini Elijah"/>
    <s v="Male"/>
    <s v="11289245"/>
    <s v="720165741"/>
    <m/>
    <m/>
    <m/>
    <n v="37.228071"/>
    <n v="-0.54040500000000002"/>
    <s v="Kirinyaga"/>
    <s v="Sagana"/>
    <s v="Kirinyaga West"/>
    <s v="Gituaba"/>
    <s v="6"/>
    <s v="Mt Kenya Renewable Energy"/>
    <s v="Allan Gichuru Karugu"/>
    <s v="Allan Gichuru Karugu"/>
    <s v="705604956"/>
    <s v="Micro Business"/>
    <x v="0"/>
    <x v="0"/>
    <d v="2017-09-02T00:00:00"/>
  </r>
  <r>
    <s v="VPA6"/>
    <s v="KE-KIR-1709-20787"/>
    <x v="0"/>
    <s v=""/>
    <s v="13th July,2017"/>
    <d v="2017-07-13T00:00:00"/>
    <s v="1st September,2017"/>
    <d v="2017-09-01T00:00:00"/>
    <s v="Gachoki James Kariuki"/>
    <s v="Male"/>
    <s v="13334682"/>
    <s v="720236141"/>
    <m/>
    <m/>
    <m/>
    <n v="37.214263000000003"/>
    <n v="-0.538964"/>
    <s v="Kirinyaga"/>
    <s v="Sagana"/>
    <s v="Kirinyaga West"/>
    <s v="Kiburu"/>
    <s v="6"/>
    <s v="Mt Kenya Renewable Energy"/>
    <s v="Allan Gichuru Karugu"/>
    <s v="Allan Gichuru Karugu"/>
    <s v="705604956"/>
    <s v="Micro Business"/>
    <x v="0"/>
    <x v="0"/>
    <d v="2017-09-13T00:00:00"/>
  </r>
  <r>
    <s v="VPA6"/>
    <s v="KE-KIR-1708-20780"/>
    <x v="0"/>
    <s v=""/>
    <s v="17th June,2017"/>
    <d v="2017-06-17T00:00:00"/>
    <s v="6th August,2017"/>
    <d v="2017-08-06T00:00:00"/>
    <s v="Ngari Rahab Wakanyei"/>
    <s v="Female"/>
    <s v="756639"/>
    <s v="725558719"/>
    <m/>
    <m/>
    <m/>
    <n v="37.234807000000004"/>
    <n v="-0.54932099999999995"/>
    <s v="Kirinyaga"/>
    <s v="Sagana"/>
    <s v="Ndia"/>
    <s v="Gituamba"/>
    <s v="6"/>
    <s v="Mt Kenya Renewable Energy"/>
    <s v="Allan Gichuru Karugu"/>
    <s v="Allan Gichuru Karugu"/>
    <s v="705604956"/>
    <s v="Micro Business"/>
    <x v="0"/>
    <x v="0"/>
    <d v="2017-08-15T00:00:00"/>
  </r>
  <r>
    <s v="VPA6"/>
    <s v="KE-KIR-1708-20788"/>
    <x v="0"/>
    <s v=""/>
    <s v="12th June,2017"/>
    <d v="2017-06-12T00:00:00"/>
    <s v="1st August,2017"/>
    <d v="2017-08-01T00:00:00"/>
    <s v="Kaguma Peter Chomba"/>
    <s v="Male"/>
    <s v="23149946"/>
    <s v="721920504"/>
    <m/>
    <m/>
    <m/>
    <n v="37.222352000000001"/>
    <n v="-0.57730700000000001"/>
    <s v="Kirinyaga"/>
    <s v="Ndia"/>
    <s v="Ndia"/>
    <s v="Gathugu"/>
    <s v="6"/>
    <s v="Mt Kenya Renewable Energy"/>
    <s v="Allan Gichuru Karugu"/>
    <s v="Allan Gichuru Karugu"/>
    <s v="705604956"/>
    <s v="Micro Business"/>
    <x v="0"/>
    <x v="0"/>
    <d v="2017-09-16T00:00:00"/>
  </r>
  <r>
    <s v="VPA6"/>
    <s v="KE-KIR-1709-20784"/>
    <x v="0"/>
    <s v=""/>
    <s v="13th July,2017"/>
    <d v="2017-07-13T00:00:00"/>
    <s v="1st September,2017"/>
    <d v="2017-09-01T00:00:00"/>
    <s v="Mwangi Michael Murithi"/>
    <s v="Male"/>
    <s v="230778"/>
    <s v="721564609"/>
    <m/>
    <m/>
    <m/>
    <n v="37.201120000000003"/>
    <n v="-0.54296299999999997"/>
    <s v="Kirinyaga"/>
    <s v="Kirinyaga West"/>
    <s v="Kirinyaga West"/>
    <s v="Kiburu"/>
    <s v="8"/>
    <s v="Mt Kenya Renewable Energy"/>
    <s v="Allan Gichuru Karugu"/>
    <s v="Allan Gichuru Karugu"/>
    <s v="705604956"/>
    <s v="Micro Business"/>
    <x v="0"/>
    <x v="0"/>
    <d v="2017-09-03T00:00:00"/>
  </r>
  <r>
    <s v="VPA6"/>
    <s v="KE-KIR-1708-20785"/>
    <x v="0"/>
    <s v=""/>
    <s v="12th June,2017"/>
    <d v="2017-06-12T00:00:00"/>
    <s v="1st August,2017"/>
    <d v="2017-08-01T00:00:00"/>
    <s v="Munyangia Geofry Kinyua"/>
    <s v="Male"/>
    <s v="20266251"/>
    <s v="722434101"/>
    <m/>
    <m/>
    <m/>
    <n v="37.217928000000001"/>
    <n v="-0.49698700000000001"/>
    <s v="Kirinyaga"/>
    <s v="Kirinyaga West"/>
    <s v="Kirinyaga West"/>
    <s v="Kabonge"/>
    <s v="8"/>
    <s v="Mt Kenya Renewable Energy"/>
    <s v="Allan Gichuru Karugu"/>
    <s v="Allan Gichuru Karugu"/>
    <s v="705604956"/>
    <s v="Micro Business"/>
    <x v="0"/>
    <x v="0"/>
    <d v="2017-09-03T00:00:00"/>
  </r>
  <r>
    <s v="VPA6"/>
    <s v="KE-KIR-1809-20803"/>
    <x v="0"/>
    <s v=""/>
    <s v="17th July,2018"/>
    <d v="2018-07-17T00:00:00"/>
    <s v="19th September,2018"/>
    <d v="2018-09-19T00:00:00"/>
    <s v="Kanegeni Samuel Kamau"/>
    <s v="Male"/>
    <s v="513575"/>
    <s v="723813533"/>
    <m/>
    <m/>
    <s v="727926440"/>
    <n v="37.201476999999997"/>
    <n v="-0.50729800000000003"/>
    <s v="Kirinyaga"/>
    <s v="Sagana"/>
    <s v="Ndia"/>
    <s v="Karuku"/>
    <s v="8"/>
    <s v="Mt Kenya Renewable Energy"/>
    <s v="Allan Gichuru Karugu"/>
    <s v="Allan Gichuru Karugu"/>
    <s v="705604956"/>
    <s v="Micro Business"/>
    <x v="2"/>
    <x v="0"/>
    <d v="2018-09-24T00:00:00"/>
  </r>
  <r>
    <s v="VPA6"/>
    <s v="KE-NYA-2001-25862"/>
    <x v="0"/>
    <s v=""/>
    <s v="30th November,2019"/>
    <d v="2019-11-30T00:00:00"/>
    <s v="5th January,2020"/>
    <d v="2020-01-05T00:00:00"/>
    <s v="Wanderi Margaret Wangui"/>
    <s v="Female"/>
    <s v="99999"/>
    <s v="254721576651"/>
    <m/>
    <m/>
    <m/>
    <n v="36.526541999999999"/>
    <n v="-1.9578000000000002E-2"/>
    <s v="Nyandarua"/>
    <s v="Ndaragwa"/>
    <s v="Nyandarwa North"/>
    <s v="Munada"/>
    <s v="10"/>
    <s v="Mt Kenya Renewable Energy"/>
    <s v="Allan Gichuru Karugu"/>
    <s v="Allan Gichuru Karugu"/>
    <s v="254705604956"/>
    <s v="Micro Business"/>
    <x v="2"/>
    <x v="0"/>
    <d v="2020-01-05T00:00:00"/>
  </r>
  <r>
    <s v="VPA6"/>
    <s v="KE-KIR-1806-20799"/>
    <x v="0"/>
    <s v=""/>
    <s v="17th May,2018"/>
    <d v="2018-05-17T00:00:00"/>
    <s v="20th June,2018"/>
    <d v="2018-06-20T00:00:00"/>
    <s v="Muthii Mary Waruguru"/>
    <s v="Female"/>
    <s v="3387221"/>
    <s v="717671198"/>
    <m/>
    <m/>
    <m/>
    <n v="37.234400999999998"/>
    <n v="-0.49599500000000002"/>
    <s v="Kirinyaga"/>
    <s v="Kerugoya/Kutus"/>
    <s v=""/>
    <s v="Kagumo"/>
    <s v="10"/>
    <s v="Mt Kenya Renewable Energy"/>
    <s v="Allan Gichuru Karugu"/>
    <s v="Allan Gichuru Karugu"/>
    <s v="705604956"/>
    <s v="Micro Business"/>
    <x v="0"/>
    <x v="0"/>
    <d v="2018-06-20T00:00:00"/>
  </r>
  <r>
    <s v="VPA6"/>
    <s v="KE-NYE-1811-25846"/>
    <x v="0"/>
    <s v=""/>
    <s v="7th September,2018"/>
    <d v="2018-09-07T00:00:00"/>
    <s v="10th November,2018"/>
    <d v="2018-11-10T00:00:00"/>
    <s v="Wanjohi Esther Muthoni"/>
    <s v="Female"/>
    <s v="11261815"/>
    <s v="701630233"/>
    <s v="7228608703"/>
    <m/>
    <m/>
    <n v="36.900880000000001"/>
    <n v="-0.440913"/>
    <s v="Nyeri"/>
    <s v="Nyeri Town"/>
    <s v="Nyeri  Town"/>
    <s v="Kiriara"/>
    <s v="10"/>
    <s v="Mt Kenya Renewable Energy"/>
    <s v="Allan Gichuru Karugu"/>
    <s v="Allan Gichuru Karugu"/>
    <s v="705604956"/>
    <s v="Micro Business"/>
    <x v="2"/>
    <x v="0"/>
    <d v="2018-11-10T00:00:00"/>
  </r>
  <r>
    <s v="VPA6"/>
    <s v="KE-NYE-1703-20786"/>
    <x v="0"/>
    <s v=""/>
    <s v="10th January,2017"/>
    <d v="2017-01-10T00:00:00"/>
    <s v="1st March,2017"/>
    <d v="2017-03-01T00:00:00"/>
    <s v="Mwaniki Simon Mbote"/>
    <s v="Male"/>
    <s v="3467303"/>
    <s v="716454369"/>
    <m/>
    <m/>
    <m/>
    <n v="37.120998"/>
    <n v="-0.560442"/>
    <s v="Nyeri"/>
    <s v="Mukurweni"/>
    <s v="Mukurweini"/>
    <s v="Ngurweini"/>
    <s v="10"/>
    <s v="Mt Kenya Renewable Energy"/>
    <s v="Allan Gichuru Karugu"/>
    <s v="Allan Gichuru Karugu"/>
    <s v="705604956"/>
    <s v="Micro Business"/>
    <x v="2"/>
    <x v="0"/>
    <d v="2017-09-13T00:00:00"/>
  </r>
  <r>
    <s v="VPA6"/>
    <s v="KE-NYE-1905-25854"/>
    <x v="0"/>
    <s v=""/>
    <s v="20th February,2019"/>
    <d v="2019-02-20T00:00:00"/>
    <s v="29th May,2019"/>
    <d v="2019-05-29T00:00:00"/>
    <s v="Wanjiku Gilbert Macharia"/>
    <s v="Male"/>
    <s v="27201414"/>
    <s v="254724293105"/>
    <m/>
    <m/>
    <m/>
    <n v="37.137393000000003"/>
    <n v="-0.63316300000000003"/>
    <s v="Nyeri"/>
    <s v="Mukurweni"/>
    <s v="Mukurweini South"/>
    <s v="Kaiini"/>
    <s v="10"/>
    <s v="Mt Kenya Renewable Energy"/>
    <s v="Allan Gichuru Karugu"/>
    <s v="Allan Gichuru Karugu"/>
    <s v="254705604956"/>
    <s v="Micro Business"/>
    <x v="2"/>
    <x v="0"/>
    <d v="2019-05-29T00:00:00"/>
  </r>
  <r>
    <s v="VPA6"/>
    <s v="KE-MUR-1910-25861"/>
    <x v="0"/>
    <s v=""/>
    <s v="19th September,2019"/>
    <d v="2019-09-19T00:00:00"/>
    <s v="14th October,2019"/>
    <d v="2019-10-14T00:00:00"/>
    <s v="Rukungu Philip Gitau"/>
    <s v="Male"/>
    <s v="99999"/>
    <s v="+254721400217"/>
    <m/>
    <m/>
    <m/>
    <n v="37.156702000000003"/>
    <n v="-0.86448000000000003"/>
    <s v="Murang'a"/>
    <s v="Makuyu"/>
    <s v="Managua South"/>
    <s v="Manyatta"/>
    <s v="10"/>
    <s v="Mt Kenya Renewable Energy"/>
    <s v="Allan Gichuru Karugu"/>
    <s v="Allan Gichuru Karugu"/>
    <s v="+254705604956"/>
    <s v="Micro Business"/>
    <x v="2"/>
    <x v="0"/>
    <d v="2019-10-14T00:00:00"/>
  </r>
  <r>
    <s v="VPA6"/>
    <s v="KE-KIA-1706-20779"/>
    <x v="2"/>
    <s v="Unreachable"/>
    <s v="25th April,2017"/>
    <d v="2017-04-25T00:00:00"/>
    <s v="14th June,2017"/>
    <d v="2017-06-14T00:00:00"/>
    <s v="Manga Virginia Wambui"/>
    <s v="Female"/>
    <s v="23423055"/>
    <s v="+254722987243"/>
    <m/>
    <m/>
    <m/>
    <n v="36.655822000000001"/>
    <n v="-1.1916180000000001"/>
    <s v="Kiambu"/>
    <s v="Limuru"/>
    <s v="Limuru"/>
    <s v="Kiambaa"/>
    <s v="12"/>
    <s v="Mt Kenya Renewable Energy"/>
    <s v="Allan Gichuru Karugu"/>
    <s v="Allan Gichuru Karugu"/>
    <s v="705604956"/>
    <s v="Micro Business"/>
    <x v="2"/>
    <x v="0"/>
    <d v="2017-07-04T00:00:00"/>
  </r>
  <r>
    <s v="VPA6"/>
    <s v="KE-NYE-1811-25849"/>
    <x v="0"/>
    <s v=""/>
    <s v="21st May,2018"/>
    <d v="2018-05-21T00:00:00"/>
    <s v="21st November,2018"/>
    <d v="2018-11-21T00:00:00"/>
    <s v="Wachira Winfred Nyaguthi"/>
    <s v="Female"/>
    <s v="20751936"/>
    <s v="720545770"/>
    <m/>
    <m/>
    <s v="780545770"/>
    <n v="36.964072000000002"/>
    <n v="-0.49532500000000002"/>
    <s v="Nyeri"/>
    <s v="Tetu"/>
    <s v="Tetu"/>
    <s v="Kiandu"/>
    <s v="12"/>
    <s v="Mt Kenya Renewable Energy"/>
    <s v="Allan Gichuru Karugu"/>
    <s v="Allan Gichuru Karugu"/>
    <s v="705604956"/>
    <s v="Micro Business"/>
    <x v="2"/>
    <x v="0"/>
    <d v="2018-11-21T00:00:00"/>
  </r>
  <r>
    <s v="VPA6"/>
    <s v="KE-NYE-1811-25847"/>
    <x v="0"/>
    <s v=""/>
    <s v="5th October,2018"/>
    <d v="2018-10-05T00:00:00"/>
    <s v="11th November,2018"/>
    <d v="2018-11-11T00:00:00"/>
    <s v="Mutahi Flacidia Tugi"/>
    <s v="Female"/>
    <s v="11074756"/>
    <s v="720437376"/>
    <m/>
    <m/>
    <s v="727486230"/>
    <n v="37.007446999999999"/>
    <n v="-0.484072"/>
    <s v="Nyeri"/>
    <s v="Tetu"/>
    <s v="Tetu"/>
    <s v="Gichira"/>
    <s v="12"/>
    <s v="Mt Kenya Renewable Energy"/>
    <s v="Allan Gichuru Karugu"/>
    <s v="Allan Gichuru Karugu"/>
    <s v="705604956"/>
    <s v="Micro Business"/>
    <x v="2"/>
    <x v="0"/>
    <d v="2018-11-11T00:00:00"/>
  </r>
  <r>
    <s v="VPA6"/>
    <s v="KE-NYE-1702-20792"/>
    <x v="0"/>
    <s v=""/>
    <s v="13th December,2016"/>
    <d v="2016-12-13T00:00:00"/>
    <s v="1st February,2017"/>
    <d v="2017-02-01T00:00:00"/>
    <s v="Njuki Simon Wachira"/>
    <s v="Male"/>
    <s v="1191686"/>
    <s v="722376952"/>
    <m/>
    <m/>
    <m/>
    <n v="37.100425000000001"/>
    <n v="-0.29276799999999997"/>
    <s v="Nyeri"/>
    <s v="Kieni East"/>
    <s v="Kieni  East"/>
    <s v="Mitero"/>
    <s v="12"/>
    <s v="Mt Kenya Renewable Energy"/>
    <s v="Allan Gichuru Karugu"/>
    <s v="Allan Gichuru Karugu"/>
    <s v="726322851"/>
    <s v="Micro Business"/>
    <x v="2"/>
    <x v="0"/>
    <d v="2017-05-19T00:00:00"/>
  </r>
  <r>
    <s v="VPA6"/>
    <s v="KE-NYE-1905-25852"/>
    <x v="0"/>
    <s v=""/>
    <s v="7th April,2019"/>
    <d v="2019-04-07T00:00:00"/>
    <s v="22nd May,2019"/>
    <d v="2019-05-22T00:00:00"/>
    <s v="Maina Jane Wairimu"/>
    <s v="Female"/>
    <s v="190643"/>
    <s v="254721414294"/>
    <m/>
    <m/>
    <m/>
    <n v="37.054960000000001"/>
    <n v="-0.55604100000000001"/>
    <s v="Nyeri"/>
    <s v="Mathira West"/>
    <s v="Karatina"/>
    <s v="Karogoto"/>
    <s v="12"/>
    <s v="Mt Kenya Renewable Energy"/>
    <s v="Allan Gichuru Karugu"/>
    <s v="Allan Gichuru Karugu"/>
    <s v="705604956"/>
    <s v="Micro Business"/>
    <x v="2"/>
    <x v="0"/>
    <d v="2019-05-23T00:00:00"/>
  </r>
  <r>
    <s v="VPA6"/>
    <s v="KE-NYE-1905-25853"/>
    <x v="0"/>
    <s v=""/>
    <s v="8th April,2019"/>
    <d v="2019-04-08T00:00:00"/>
    <s v="22nd May,2019"/>
    <d v="2019-05-22T00:00:00"/>
    <s v="Muriuki Francis Wachiuri"/>
    <s v="Male"/>
    <s v="5931077"/>
    <s v="254723481962"/>
    <m/>
    <m/>
    <m/>
    <n v="37.110948"/>
    <n v="-0.48332000000000003"/>
    <s v="Nyeri"/>
    <s v="Mathira West"/>
    <s v="Karatina"/>
    <s v="Karogoto"/>
    <s v="12"/>
    <s v="Mt Kenya Renewable Energy"/>
    <s v="Allan Gichuru Karugu"/>
    <s v="Allan Gichuru Karugu"/>
    <s v="705604956"/>
    <s v="Micro Business"/>
    <x v="2"/>
    <x v="0"/>
    <d v="2019-05-23T00:00:00"/>
  </r>
  <r>
    <s v="VPA6"/>
    <s v="KE-UAS-1601-16863"/>
    <x v="0"/>
    <s v=""/>
    <s v="21st November,2015"/>
    <d v="2015-11-21T00:00:00"/>
    <s v="10th January,2016"/>
    <d v="2016-01-10T00:00:00"/>
    <s v="Paul Rutto"/>
    <s v="Male"/>
    <s v="27885469"/>
    <s v="717299216"/>
    <m/>
    <m/>
    <m/>
    <n v="35.293554"/>
    <n v="0.56065500000000001"/>
    <s v="Uasin Gishu"/>
    <s v="Moiben"/>
    <s v="Eldoret"/>
    <s v="Kimumu"/>
    <s v="8"/>
    <s v="Ambrose Koech"/>
    <s v="Ambrose Koech"/>
    <s v="Ambrose Koech"/>
    <s v=""/>
    <s v="Informal Business"/>
    <x v="2"/>
    <x v="0"/>
    <d v="2017-03-02T00:00:00"/>
  </r>
  <r>
    <s v="VPA6"/>
    <s v="KE-UAS-1603-15995"/>
    <x v="0"/>
    <s v=""/>
    <s v="11th January,2016"/>
    <d v="2016-01-11T00:00:00"/>
    <s v="1st March,2016"/>
    <d v="2016-03-01T00:00:00"/>
    <s v="Bruno K. Koimur"/>
    <s v="Male"/>
    <s v="8344938"/>
    <s v="725791029"/>
    <m/>
    <m/>
    <m/>
    <n v="35.310305999999997"/>
    <n v="0.43726399999999999"/>
    <s v="Uasin Gishu"/>
    <s v="Kesses"/>
    <s v="Cheptinet"/>
    <s v="Baraka Law"/>
    <s v="8"/>
    <s v="Ambrose Koech"/>
    <s v="Ambrose Koech"/>
    <s v="Ambrose Koech"/>
    <s v=""/>
    <s v="Informal Business"/>
    <x v="2"/>
    <x v="0"/>
    <d v="2017-03-02T00:00:00"/>
  </r>
  <r>
    <s v="VPA6"/>
    <s v="KE-UAS-1601-15996"/>
    <x v="0"/>
    <s v=""/>
    <s v="12th November,2015"/>
    <d v="2015-11-12T00:00:00"/>
    <s v="1st January,2016"/>
    <d v="2016-01-01T00:00:00"/>
    <s v="Joseph Lesiew"/>
    <s v="Male"/>
    <s v="283991"/>
    <s v="722759831"/>
    <m/>
    <m/>
    <m/>
    <n v="35.460222000000002"/>
    <n v="0.429068"/>
    <s v="Uasin Gishu"/>
    <s v="Ainabkoi"/>
    <s v="Kaptagat"/>
    <s v="Jobcentre"/>
    <s v="8"/>
    <s v="Ambrose Koech"/>
    <s v="Ambrose Koech"/>
    <s v="Ambrose Koech"/>
    <s v="723664529"/>
    <s v="Informal Business"/>
    <x v="2"/>
    <x v="0"/>
    <d v="2017-08-24T00:00:00"/>
  </r>
  <r>
    <s v="VPA6"/>
    <s v="KE-UAS-1901-25181"/>
    <x v="0"/>
    <s v=""/>
    <s v="22nd December,2018"/>
    <d v="2018-12-22T00:00:00"/>
    <s v="22nd January,2019"/>
    <d v="2019-01-22T00:00:00"/>
    <s v="Chebon Laurine"/>
    <s v="Female"/>
    <s v="99999"/>
    <s v="722220821"/>
    <m/>
    <m/>
    <m/>
    <n v="35.304934000000003"/>
    <n v="0.449461"/>
    <s v="Uasin Gishu"/>
    <s v="Ainabkoi"/>
    <s v="Kesses"/>
    <s v="Outspan"/>
    <s v="8"/>
    <s v="Dreamplan Developers"/>
    <s v="Ambrose Koech"/>
    <s v="Ambrose Koech"/>
    <s v="723664529"/>
    <s v="Informal Business"/>
    <x v="0"/>
    <x v="0"/>
    <d v="2019-04-03T00:00:00"/>
  </r>
  <r>
    <s v="VPA6"/>
    <s v="KE-UAS-1911-28508"/>
    <x v="0"/>
    <s v=""/>
    <s v="22nd July,2019"/>
    <d v="2019-07-22T00:00:00"/>
    <s v="30th November,2019"/>
    <d v="2019-11-30T00:00:00"/>
    <s v="Kiptai Wesly"/>
    <s v="Male"/>
    <s v="10941806"/>
    <s v="254722936666"/>
    <m/>
    <m/>
    <m/>
    <n v="35.301107000000002"/>
    <n v="0.43091000000000002"/>
    <s v="Uasin Gishu"/>
    <s v="Kesses"/>
    <s v="Kesses"/>
    <s v="Sinendet"/>
    <s v="8"/>
    <s v="Ambrose Koech"/>
    <s v="Ambrose Koech"/>
    <s v="Ambrose Koech"/>
    <s v="254723664529"/>
    <s v="Informal Business"/>
    <x v="2"/>
    <x v="0"/>
    <d v="2019-11-30T00:00:00"/>
  </r>
  <r>
    <s v="VPA6"/>
    <s v="KE-ELG-1805-17567"/>
    <x v="0"/>
    <s v=""/>
    <s v="15th April,2018"/>
    <d v="2018-04-15T00:00:00"/>
    <s v="20th May,2018"/>
    <d v="2018-05-20T00:00:00"/>
    <s v="Nicholas Koimur"/>
    <s v="Male"/>
    <s v="99999"/>
    <s v="727723445"/>
    <m/>
    <m/>
    <m/>
    <n v="35.566389000000001"/>
    <n v="0.288018"/>
    <s v="Elgeyo/Marakwet"/>
    <s v="Keiyo South"/>
    <s v="Kapyemit"/>
    <s v="Sawaa"/>
    <s v="10"/>
    <s v="Ambrose Koech"/>
    <s v="Ambrose Koech"/>
    <s v="Ambrose Koech"/>
    <s v="723664529"/>
    <s v="Informal Business"/>
    <x v="2"/>
    <x v="0"/>
    <d v="2018-07-24T00:00:00"/>
  </r>
  <r>
    <s v="VPA6"/>
    <s v="KE-UAS-1807-27854"/>
    <x v="0"/>
    <s v=""/>
    <s v="31st May,2018"/>
    <d v="2018-05-31T00:00:00"/>
    <s v="2nd July,2018"/>
    <d v="2018-07-02T00:00:00"/>
    <s v="Barbengi Ann"/>
    <s v="Female"/>
    <s v="99999"/>
    <s v="726477299"/>
    <m/>
    <m/>
    <m/>
    <n v="35.303187999999999"/>
    <n v="0.595522"/>
    <s v="Uasin Gishu"/>
    <s v="Soy"/>
    <s v="Kuinet"/>
    <s v="Chepsirya"/>
    <s v="10"/>
    <s v="Ambrose Koech"/>
    <s v="Ambrose Koech"/>
    <s v="Ambrose Koech"/>
    <s v="723664523"/>
    <s v="Informal Business"/>
    <x v="2"/>
    <x v="0"/>
    <d v="2018-07-13T00:00:00"/>
  </r>
  <r>
    <s v="VPA6"/>
    <s v="KE-UAS-1810-27856"/>
    <x v="0"/>
    <s v=""/>
    <s v="1st August,2018"/>
    <d v="2018-08-01T00:00:00"/>
    <s v="15th October,2018"/>
    <d v="2018-10-15T00:00:00"/>
    <s v="Ronoh Solomon Kipchoge"/>
    <s v="Male"/>
    <s v="99999"/>
    <s v="724086911"/>
    <m/>
    <m/>
    <m/>
    <n v="35.301046999999997"/>
    <n v="0.59467499999999995"/>
    <s v="Uasin Gishu"/>
    <s v="Soy"/>
    <s v="Kiplombe"/>
    <s v="Chepsirya"/>
    <s v="10"/>
    <s v="Ambrose Koech"/>
    <s v="Ambrose Koech"/>
    <s v="Ambrose Koech"/>
    <s v="723664529"/>
    <s v="Informal Business"/>
    <x v="2"/>
    <x v="0"/>
    <d v="2018-11-04T00:00:00"/>
  </r>
  <r>
    <s v="VPA6"/>
    <s v="KE-UAS-1810-17573"/>
    <x v="0"/>
    <s v=""/>
    <s v="2nd August,2018"/>
    <d v="2018-08-02T00:00:00"/>
    <s v="1st October,2018"/>
    <d v="2018-10-01T00:00:00"/>
    <s v="Sang Dorcas"/>
    <s v="Female"/>
    <s v="99999"/>
    <s v="722998238"/>
    <m/>
    <m/>
    <m/>
    <n v="35.302435000000003"/>
    <n v="0.60048000000000001"/>
    <s v="Uasin Gishu"/>
    <s v="Soy"/>
    <s v="Kiplombe"/>
    <s v="Chepsirya"/>
    <s v="10"/>
    <s v="Ambrose Koech"/>
    <s v="Ambrose Koech"/>
    <s v="Ambrose Koech"/>
    <s v="723664529"/>
    <s v="Informal Business"/>
    <x v="2"/>
    <x v="0"/>
    <d v="2018-11-04T00:00:00"/>
  </r>
  <r>
    <s v="VPA6"/>
    <s v="KE-UAS-1809-27855"/>
    <x v="0"/>
    <s v=""/>
    <s v="5th August,2018"/>
    <d v="2018-08-05T00:00:00"/>
    <s v="25th September,2018"/>
    <d v="2018-09-25T00:00:00"/>
    <s v="Ronoh Mary Jeruto"/>
    <s v="Female"/>
    <s v="99999"/>
    <s v="724080566"/>
    <m/>
    <m/>
    <m/>
    <n v="35.303674999999998"/>
    <n v="0.59676200000000001"/>
    <s v="Uasin Gishu"/>
    <s v="Soy"/>
    <s v="Kuinet"/>
    <s v="Chepsirya"/>
    <s v="10"/>
    <s v="Ambrose Koech"/>
    <s v="Ambrose Koech"/>
    <s v="Ambrose Koech"/>
    <s v="723664529"/>
    <s v="Informal Business"/>
    <x v="2"/>
    <x v="0"/>
    <d v="2018-10-05T00:00:00"/>
  </r>
  <r>
    <s v="VPA6"/>
    <s v="KE-UAS-2010-28521"/>
    <x v="0"/>
    <s v=""/>
    <s v="8th August,2020"/>
    <d v="2020-08-08T00:00:00"/>
    <s v="4th October,2020"/>
    <d v="2020-10-04T00:00:00"/>
    <s v="Dianah Kamar"/>
    <s v="Female"/>
    <s v="99999"/>
    <s v="254718123102"/>
    <s v="718123102"/>
    <m/>
    <m/>
    <n v="35.344921999999997"/>
    <n v="0.52320999999999995"/>
    <s v="Uasin Gishu"/>
    <s v="Ainabkoi"/>
    <s v="Ainabkoi"/>
    <s v="Ilula"/>
    <s v="10"/>
    <s v="Ambrose Koech"/>
    <s v="Ambrose Koech"/>
    <s v="Ambrose Koech"/>
    <s v="723664529"/>
    <s v="Informal Business"/>
    <x v="2"/>
    <x v="0"/>
    <d v="2020-10-21T00:00:00"/>
  </r>
  <r>
    <s v="VPA6"/>
    <s v="KE-UAS-2008-28741"/>
    <x v="2"/>
    <s v="Under Verification"/>
    <s v="16th May,2020"/>
    <d v="2020-05-16T00:00:00"/>
    <s v="1st August,2020"/>
    <d v="2020-08-01T00:00:00"/>
    <s v="Anne Lelei"/>
    <s v="Female"/>
    <s v="99999"/>
    <s v="729818364"/>
    <m/>
    <m/>
    <m/>
    <n v="35.293281999999998"/>
    <n v="0.56166199999999999"/>
    <s v="Uasin Gishu"/>
    <s v="Soy"/>
    <s v="Moiben"/>
    <s v="Mfalme Millers"/>
    <n v="12"/>
    <s v="Ambrose Koech"/>
    <s v="Ambrose Koech"/>
    <s v="Ambrose Koech"/>
    <s v="723664529"/>
    <s v="Informal Business"/>
    <x v="2"/>
    <x v="0"/>
    <d v="2020-08-13T00:00:00"/>
  </r>
  <r>
    <s v="VPA6"/>
    <s v="KE-UAS-2006-28734"/>
    <x v="0"/>
    <s v=""/>
    <s v="21st May,2020"/>
    <d v="2020-05-21T00:00:00"/>
    <s v="22nd June,2020"/>
    <d v="2020-06-22T00:00:00"/>
    <s v="Maiyo Nelly Jemeli"/>
    <s v="Female"/>
    <s v="99999"/>
    <s v="254720347177"/>
    <m/>
    <m/>
    <m/>
    <n v="35.328932000000002"/>
    <n v="0.55571700000000002"/>
    <s v="Uasin Gishu"/>
    <s v="Moiben"/>
    <s v="Moiben"/>
    <s v="Marura"/>
    <s v="12"/>
    <s v="Ambrose Koech"/>
    <s v="Ambrose Koech"/>
    <s v="Ambrose Koech"/>
    <s v=""/>
    <s v="Informal Business"/>
    <x v="2"/>
    <x v="0"/>
    <d v="2020-06-23T00:00:00"/>
  </r>
  <r>
    <s v="VPA6"/>
    <s v="KE-UAS-2206-30152"/>
    <x v="0"/>
    <s v=""/>
    <s v="18th February,2022"/>
    <d v="2022-02-18T00:00:00"/>
    <s v="20th June,2022"/>
    <d v="2022-06-20T00:00:00"/>
    <s v="Cornelius Bayas"/>
    <s v="Male"/>
    <s v=""/>
    <s v="726608028"/>
    <m/>
    <m/>
    <m/>
    <n v="35.288587999999997"/>
    <n v="0.58142000000000005"/>
    <s v="Uasin Gishu"/>
    <s v="Soy"/>
    <s v="Soy"/>
    <s v="Growel"/>
    <n v="12"/>
    <s v="Ambrose Koech"/>
    <s v="Ambrose Koech"/>
    <s v="Ambrose Koech"/>
    <s v=""/>
    <s v="Informal Business"/>
    <x v="2"/>
    <x v="0"/>
    <d v="2022-06-21T00:00:00"/>
  </r>
  <r>
    <s v="VPA6"/>
    <s v="KE-UAS-2206-30151"/>
    <x v="0"/>
    <s v=""/>
    <s v="30th November,2021"/>
    <d v="2021-11-30T00:00:00"/>
    <s v="20th June,2022"/>
    <d v="2022-06-20T00:00:00"/>
    <s v="Paul Tanui Kipkorir"/>
    <s v="Male"/>
    <s v=""/>
    <s v="721919104"/>
    <m/>
    <m/>
    <m/>
    <n v="35.292279999999998"/>
    <n v="0.58455800000000002"/>
    <s v="Uasin Gishu"/>
    <s v="Soy"/>
    <s v="Soy"/>
    <s v="Growel"/>
    <n v="12"/>
    <s v="Ambrose Koech"/>
    <s v="Ambrose Koech"/>
    <s v="Ambrose Koech"/>
    <s v=""/>
    <s v="Informal Business"/>
    <x v="2"/>
    <x v="0"/>
    <d v="2022-06-21T00:00:00"/>
  </r>
  <r>
    <s v="VPA6"/>
    <s v="KE-UAS-2102-26486"/>
    <x v="0"/>
    <s v=""/>
    <s v="23rd October,2020"/>
    <d v="2020-10-23T00:00:00"/>
    <s v="23rd February,2021"/>
    <d v="2021-02-23T00:00:00"/>
    <s v="Cheloti Ruth"/>
    <s v="Female"/>
    <s v="99999"/>
    <s v="254729795841"/>
    <m/>
    <m/>
    <m/>
    <n v="35.305625999999997"/>
    <n v="0.56356399999999995"/>
    <s v="Uasin Gishu"/>
    <s v="Moiben"/>
    <s v="Moiben"/>
    <s v="Upande road"/>
    <n v="12"/>
    <s v="Ambrose Koech"/>
    <s v="Ambrose Koech"/>
    <s v="Ambrose Koech"/>
    <s v=""/>
    <s v="Informal Business"/>
    <x v="2"/>
    <x v="0"/>
    <d v="2021-02-23T00:00:00"/>
  </r>
  <r>
    <s v="VPA6"/>
    <s v="KE-UAS-2208-26489"/>
    <x v="0"/>
    <s v=""/>
    <s v="1st May,2022"/>
    <d v="2022-05-01T00:00:00"/>
    <s v="25th August,2022"/>
    <d v="2022-08-25T00:00:00"/>
    <s v="Asega Daniel"/>
    <s v="Male"/>
    <s v=""/>
    <s v="0720480467"/>
    <m/>
    <m/>
    <s v="0736134558"/>
    <n v="35.430771999999997"/>
    <n v="0.29924000000000001"/>
    <s v="Uasin Gishu"/>
    <s v="Uasin Gishu"/>
    <s v="Ainabkoi"/>
    <s v="Chelugui"/>
    <n v="12"/>
    <s v="Ambrose Koech"/>
    <s v="Ambrose Koech"/>
    <s v="Ambrose Koech"/>
    <s v=""/>
    <s v="Informal Business"/>
    <x v="2"/>
    <x v="0"/>
    <d v="2022-09-07T00:00:00"/>
  </r>
  <r>
    <s v="VPA6"/>
    <s v="KE-UAS-2209-29703"/>
    <x v="0"/>
    <s v=""/>
    <s v="9th May,2022"/>
    <d v="2022-05-09T00:00:00"/>
    <s v="2nd September,2022"/>
    <d v="2022-09-02T00:00:00"/>
    <s v="Barbengi Rose"/>
    <s v="Female"/>
    <s v=""/>
    <s v="0722978363"/>
    <m/>
    <m/>
    <m/>
    <n v="35.468600000000002"/>
    <n v="0.351937"/>
    <s v="Uasin Gishu"/>
    <s v="Uasin Gishu"/>
    <s v="Ainabkoi"/>
    <s v="Chesogor"/>
    <n v="12"/>
    <s v="Ambrose Koech"/>
    <s v="Ambrose Koech"/>
    <s v="Ambrose Koech"/>
    <s v=""/>
    <s v="Informal Business"/>
    <x v="2"/>
    <x v="0"/>
    <d v="2022-09-07T00:00:00"/>
  </r>
  <r>
    <s v="VPA6"/>
    <s v="KE-KIA-1908-28817"/>
    <x v="2"/>
    <s v="Non Compliant"/>
    <s v="31st August,2019"/>
    <d v="2019-08-31T00:00:00"/>
    <s v="31st August,2019"/>
    <d v="2019-08-31T00:00:00"/>
    <s v="Mbugua Simon"/>
    <s v="Male"/>
    <s v="9325073"/>
    <s v="721556938"/>
    <m/>
    <m/>
    <m/>
    <n v="37.150312"/>
    <n v="-1.06917"/>
    <s v="Kiambu"/>
    <s v="Kikuyu"/>
    <s v="Kamenu"/>
    <s v="Kamagambo"/>
    <n v="6"/>
    <s v="Andcol Enterprises"/>
    <s v="Andcol  Enterprises"/>
    <s v="Andcol  Enterprises"/>
    <s v="723020914"/>
    <s v="Micro Business"/>
    <x v="2"/>
    <x v="0"/>
    <d v="2019-08-31T00:00:00"/>
  </r>
  <r>
    <s v="VPA6"/>
    <s v="KE-MUR-1701-17541"/>
    <x v="0"/>
    <s v=""/>
    <s v="12th November,2016"/>
    <d v="2016-11-12T00:00:00"/>
    <s v="1st January,2017"/>
    <d v="2017-01-01T00:00:00"/>
    <s v="Stephen Kogi"/>
    <s v="Male"/>
    <s v="3242101"/>
    <s v="720302576"/>
    <m/>
    <m/>
    <m/>
    <n v="36.905313"/>
    <n v="-0.69230100000000006"/>
    <s v="Murang'a"/>
    <s v="Kangema"/>
    <s v="Kanyanga"/>
    <s v="Kangima"/>
    <s v="6"/>
    <s v="Andcol Enterprises"/>
    <s v="Andcol  Enterprises"/>
    <s v="Andcol  Enterprises"/>
    <s v=""/>
    <s v="Micro Business"/>
    <x v="2"/>
    <x v="0"/>
    <d v="2017-03-02T00:00:00"/>
  </r>
  <r>
    <s v="VPA6"/>
    <s v="KE-KIR-1701-17396"/>
    <x v="0"/>
    <s v=""/>
    <s v="6th December,2016"/>
    <d v="2016-12-06T00:00:00"/>
    <s v="25th January,2017"/>
    <d v="2017-01-25T00:00:00"/>
    <s v="Benson Evans Gathigo"/>
    <s v="Male"/>
    <s v="346789"/>
    <s v="722707461"/>
    <m/>
    <m/>
    <m/>
    <n v="37.224640000000001"/>
    <n v="-0.57899100000000003"/>
    <s v="Kirinyaga"/>
    <s v="Kirinyaga"/>
    <s v="Kagio"/>
    <s v="Mau Tharui"/>
    <s v="6"/>
    <s v="Andcol Enterprises"/>
    <s v="Andcol  Enterprises"/>
    <s v="Andcol  Enterprises"/>
    <s v=""/>
    <s v="Micro Business"/>
    <x v="2"/>
    <x v="0"/>
    <d v="2017-03-02T00:00:00"/>
  </r>
  <r>
    <s v="VPA6"/>
    <s v="KE-KIR-1805-024703"/>
    <x v="0"/>
    <s v=""/>
    <s v="1st March,2018"/>
    <d v="2018-03-01T00:00:00"/>
    <s v="1st May,2018"/>
    <d v="2018-05-01T00:00:00"/>
    <s v="Miano Mureithi James"/>
    <s v="Male"/>
    <s v="99999"/>
    <s v="721473762"/>
    <m/>
    <m/>
    <m/>
    <n v="37.252423"/>
    <n v="-0.44090699999999999"/>
    <s v="Kirinyaga"/>
    <s v="Kerugoya/Kutus"/>
    <s v="Inoi"/>
    <s v="Block"/>
    <s v="6"/>
    <s v="Andcol Enterprises"/>
    <s v="Andcol  Enterprises"/>
    <s v="Andcol  Enterprises"/>
    <s v=""/>
    <s v="Micro Business"/>
    <x v="2"/>
    <x v="0"/>
    <d v="2018-10-18T00:00:00"/>
  </r>
  <r>
    <s v="VPA6"/>
    <s v="KE-MUR-1807-26788"/>
    <x v="0"/>
    <s v=""/>
    <s v="4th June,2018"/>
    <d v="2018-06-04T00:00:00"/>
    <s v="10th July,2018"/>
    <d v="2018-07-10T00:00:00"/>
    <s v="Mwangi Esther Wanjiku"/>
    <s v="Male"/>
    <s v="5581867"/>
    <s v="729330864"/>
    <m/>
    <m/>
    <m/>
    <n v="36.851607999999999"/>
    <n v="-0.70001100000000005"/>
    <s v="Murang'a"/>
    <s v="Kangema"/>
    <s v="Gakera"/>
    <s v="Icice"/>
    <n v="6"/>
    <s v="Andcol Enterprises"/>
    <s v="Andcol  Enterprises"/>
    <s v="Andcol  Enterprises"/>
    <s v="723020914"/>
    <s v="Micro Business"/>
    <x v="0"/>
    <x v="0"/>
    <d v="2018-10-15T00:00:00"/>
  </r>
  <r>
    <s v="VPA6"/>
    <s v="KE-KIR-1907-27140"/>
    <x v="0"/>
    <s v=""/>
    <s v="1st June,2019"/>
    <d v="2019-06-01T00:00:00"/>
    <s v="1st July,2019"/>
    <d v="2019-07-01T00:00:00"/>
    <s v="Thairu Ephrahim Muriuki"/>
    <s v="Male"/>
    <s v="14521016"/>
    <s v="0721265349"/>
    <m/>
    <m/>
    <s v="721553653"/>
    <n v="37.369729"/>
    <n v="-0.69284900000000005"/>
    <s v="Kirinyaga"/>
    <s v="Kirinyaga East"/>
    <s v="Wanguru"/>
    <s v="Mwea"/>
    <s v="6"/>
    <s v="Andcol Enterprises"/>
    <s v="Andcol  Enterprises"/>
    <s v="Andcol  Enterprises"/>
    <s v="723020914"/>
    <s v="Micro Business"/>
    <x v="2"/>
    <x v="0"/>
    <d v="2019-07-01T00:00:00"/>
  </r>
  <r>
    <s v="VPA6"/>
    <s v="KE-KIA-2005-26301"/>
    <x v="0"/>
    <s v=""/>
    <s v="18th May,2020"/>
    <d v="2020-05-18T00:00:00"/>
    <s v="18th May,2020"/>
    <d v="2020-05-18T00:00:00"/>
    <s v="Kihara Thuku John"/>
    <s v="Male"/>
    <s v="9574894"/>
    <s v="254725630940"/>
    <m/>
    <m/>
    <m/>
    <n v="37.174860000000002"/>
    <n v="-1.070112"/>
    <s v="Kiambu"/>
    <s v="Thika East"/>
    <s v="Munguga"/>
    <s v="Salama"/>
    <s v="8"/>
    <s v="Andcol Enterprises"/>
    <s v="Andcol  Enterprises"/>
    <s v="Andcol  Enterprises"/>
    <s v="723020914"/>
    <s v="Micro Business"/>
    <x v="2"/>
    <x v="0"/>
    <d v="2020-05-18T00:00:00"/>
  </r>
  <r>
    <s v="VPA6"/>
    <s v="KE-KIA-2005-26300"/>
    <x v="0"/>
    <s v=""/>
    <s v="18th May,2020"/>
    <d v="2020-05-18T00:00:00"/>
    <s v="18th May,2020"/>
    <d v="2020-05-18T00:00:00"/>
    <s v="Wamburu Ann Wambui"/>
    <s v="Female"/>
    <s v="25044317"/>
    <s v="254726204313"/>
    <m/>
    <m/>
    <m/>
    <n v="37.152676999999997"/>
    <n v="-1.074948"/>
    <s v="Kiambu"/>
    <s v="Thika East"/>
    <s v="Makongeni"/>
    <s v="Kamagambo"/>
    <s v="8"/>
    <s v="Andcol Enterprises"/>
    <s v="Andcol  Enterprises"/>
    <s v="Andcol  Enterprises"/>
    <s v="723020914"/>
    <s v="Micro Business"/>
    <x v="2"/>
    <x v="0"/>
    <d v="2020-05-18T00:00:00"/>
  </r>
  <r>
    <s v="VPA6"/>
    <s v="KE-KIA-2104-26939"/>
    <x v="0"/>
    <s v=""/>
    <s v="10th March,2021"/>
    <d v="2021-03-10T00:00:00"/>
    <s v="15th April,2021"/>
    <d v="2021-04-15T00:00:00"/>
    <s v="Mwaura Njoroge John"/>
    <s v="Male"/>
    <s v="20675187"/>
    <s v="254726154709"/>
    <m/>
    <m/>
    <s v="254710518816"/>
    <n v="36.800203000000003"/>
    <n v="-0.856325"/>
    <s v="Kiambu"/>
    <s v="Gatundu North"/>
    <s v="Gituamba"/>
    <s v="Karangari"/>
    <n v="8"/>
    <s v="Andcol Enterprises"/>
    <s v="Andcol  Enterprises"/>
    <s v="Andcol  Enterprises"/>
    <s v=""/>
    <s v="Micro Business"/>
    <x v="2"/>
    <x v="0"/>
    <d v="2021-04-15T00:00:00"/>
  </r>
  <r>
    <s v="VPA6"/>
    <s v="KE-KIA-1512-15329"/>
    <x v="0"/>
    <s v=""/>
    <s v="11th November,2015"/>
    <d v="2015-11-11T00:00:00"/>
    <s v="31st December,2015"/>
    <d v="2015-12-31T00:00:00"/>
    <s v="Nehemia Kamau"/>
    <s v="Male"/>
    <s v="22424041"/>
    <s v="723167121"/>
    <m/>
    <m/>
    <m/>
    <n v="37.142547999999998"/>
    <n v="-1.053685"/>
    <s v="Kiambu"/>
    <s v="Thika East"/>
    <s v="Kamemo"/>
    <s v="Happy Valley"/>
    <s v="10"/>
    <s v="Andcol Enterprises"/>
    <s v="Andcol  Enterprises"/>
    <s v="Andcol  Enterprises"/>
    <s v=""/>
    <s v="Micro Business"/>
    <x v="3"/>
    <x v="0"/>
    <d v="2017-05-26T00:00:00"/>
  </r>
  <r>
    <s v="VPA6"/>
    <s v="KE-KIR-1806-24705"/>
    <x v="0"/>
    <s v=""/>
    <s v="1st May,2018"/>
    <d v="2018-05-01T00:00:00"/>
    <s v="1st June,2018"/>
    <d v="2018-06-01T00:00:00"/>
    <s v="Wathuta Wairimu Lucy"/>
    <s v="Female"/>
    <s v="99999"/>
    <s v="723899684"/>
    <s v="720899684"/>
    <m/>
    <m/>
    <n v="37.291493000000003"/>
    <n v="-0.51338499999999998"/>
    <s v="Kirinyaga"/>
    <s v="Kerugoya/Kutus"/>
    <s v="Inoi"/>
    <s v="Kamondo"/>
    <s v="10"/>
    <s v="Andcol Enterprises"/>
    <s v="Andcol  Enterprises"/>
    <s v="Andcol  Enterprises"/>
    <s v="723020914"/>
    <s v="Micro Business"/>
    <x v="2"/>
    <x v="0"/>
    <d v="2018-11-15T00:00:00"/>
  </r>
  <r>
    <s v="VPA6"/>
    <s v="KE-NAI-1712-17534"/>
    <x v="0"/>
    <s v=""/>
    <s v="11th November,2017"/>
    <d v="2017-11-11T00:00:00"/>
    <s v="31st December,2017"/>
    <d v="2017-12-31T00:00:00"/>
    <s v="Sarah W Waweru"/>
    <s v="Female"/>
    <s v="3105209"/>
    <s v="733554335"/>
    <m/>
    <m/>
    <m/>
    <n v="37.011997000000001"/>
    <n v="-1.280659"/>
    <s v="Nairobi"/>
    <s v="Kasarani"/>
    <s v="Ruai"/>
    <s v="Block10"/>
    <s v="10"/>
    <s v="Andcol Enterprises"/>
    <s v="Andcol  Enterprises"/>
    <s v="Andcol  Enterprises"/>
    <s v=""/>
    <s v="Micro Business"/>
    <x v="2"/>
    <x v="0"/>
    <d v="2017-03-02T00:00:00"/>
  </r>
  <r>
    <s v="VPA6"/>
    <s v="KE-KIR-1906-27137"/>
    <x v="0"/>
    <s v=""/>
    <s v="24th May,2019"/>
    <d v="2019-05-24T00:00:00"/>
    <s v="24th June,2019"/>
    <d v="2019-06-24T00:00:00"/>
    <s v="David Muriuki Muthigani"/>
    <s v="Male"/>
    <s v="99999"/>
    <s v="0723993514"/>
    <m/>
    <m/>
    <m/>
    <n v="37.194754000000003"/>
    <n v="-0.51796299999999995"/>
    <s v="Kirinyaga"/>
    <s v="Sagana"/>
    <s v="Kihuro"/>
    <s v="Nguguini"/>
    <s v="10"/>
    <s v="Andcol Enterprises"/>
    <s v="Andcol  Enterprises"/>
    <s v="Andcol  Enterprises"/>
    <s v=""/>
    <s v="Micro Business"/>
    <x v="2"/>
    <x v="0"/>
    <d v="2019-06-25T00:00:00"/>
  </r>
  <r>
    <s v="VPA6"/>
    <s v="KE-KIR-1905-26873"/>
    <x v="0"/>
    <s v=""/>
    <s v="1st April,2019"/>
    <d v="2019-04-01T00:00:00"/>
    <s v="1st May,2019"/>
    <d v="2019-05-01T00:00:00"/>
    <s v="Ngure Maina Dishon"/>
    <s v="Male"/>
    <s v="99999"/>
    <s v="254721419511"/>
    <m/>
    <m/>
    <m/>
    <n v="37.187167000000002"/>
    <n v="-0.53600700000000001"/>
    <s v="Kirinyaga"/>
    <s v="Sagana"/>
    <s v="Kiini"/>
    <s v="Kiangoma"/>
    <s v="10"/>
    <s v="Andcol Enterprises"/>
    <s v="Andcol  Enterprises"/>
    <s v="Andcol  Enterprises"/>
    <s v=""/>
    <s v="Micro Business"/>
    <x v="0"/>
    <x v="0"/>
    <d v="2019-05-06T00:00:00"/>
  </r>
  <r>
    <s v="VPA6"/>
    <s v="KE-MUR-2009-28536"/>
    <x v="0"/>
    <s v=""/>
    <s v="7th September,2020"/>
    <d v="2020-09-07T00:00:00"/>
    <s v="14th September,2020"/>
    <d v="2020-09-14T00:00:00"/>
    <s v="Kimani Mwangi Alex"/>
    <s v="Male"/>
    <s v="29645843"/>
    <s v="254723022447"/>
    <m/>
    <m/>
    <m/>
    <n v="37.064433000000001"/>
    <n v="-1.011857"/>
    <s v="Murang'a"/>
    <s v="Gatanga"/>
    <s v="Githigiri"/>
    <s v="Golf View"/>
    <s v="10"/>
    <s v="Andcol Enterprises"/>
    <s v="Andcol  Enterprises"/>
    <s v="Andcol  Enterprises"/>
    <s v="722755141"/>
    <s v="Micro Business"/>
    <x v="2"/>
    <x v="0"/>
    <d v="2020-09-14T00:00:00"/>
  </r>
  <r>
    <s v="VPA6"/>
    <s v="KE-KIA-2007-26305"/>
    <x v="0"/>
    <s v=""/>
    <s v="23rd June,2020"/>
    <d v="2020-06-23T00:00:00"/>
    <s v="10th July,2020"/>
    <d v="2020-07-10T00:00:00"/>
    <s v="Kiyo Kinuthia Simon"/>
    <s v="Male"/>
    <s v="11183089"/>
    <s v="254723659008"/>
    <m/>
    <m/>
    <m/>
    <n v="36.59686"/>
    <n v="-1.0824780000000001"/>
    <s v="Kiambu"/>
    <s v="Limuru"/>
    <s v="Ndiuni"/>
    <s v="Ndiuni"/>
    <s v="12"/>
    <s v="Andcol Enterprises"/>
    <s v="Andcol  Enterprises"/>
    <s v="Andcol  Enterprises"/>
    <s v="723020914"/>
    <s v="Micro Business"/>
    <x v="2"/>
    <x v="0"/>
    <d v="2020-07-10T00:00:00"/>
  </r>
  <r>
    <s v="VPA6"/>
    <s v="KE-MER-1612-14597"/>
    <x v="1"/>
    <s v="Demolished"/>
    <s v="11th November,2016"/>
    <d v="2016-11-11T00:00:00"/>
    <s v="31st December,2016"/>
    <d v="2016-12-31T00:00:00"/>
    <s v="Jackson Kaunga"/>
    <s v="Male"/>
    <s v="1094721"/>
    <s v="727859672"/>
    <m/>
    <m/>
    <m/>
    <n v="37.914743000000001"/>
    <n v="0.223133"/>
    <s v="Meru"/>
    <s v="Igembe South"/>
    <s v="Igembe South"/>
    <s v="Kirima"/>
    <s v="12"/>
    <s v="Andcol Enterprises"/>
    <s v="Andcol  Enterprises"/>
    <s v="Andcol  Enterprises"/>
    <s v=""/>
    <s v="Micro Business"/>
    <x v="2"/>
    <x v="0"/>
    <d v="2017-04-19T00:00:00"/>
  </r>
  <r>
    <s v="VPA6"/>
    <s v="KE-KIA-2007-28530"/>
    <x v="2"/>
    <s v="Non Compliant"/>
    <s v="5th July,2020"/>
    <d v="2020-07-05T00:00:00"/>
    <s v="21st July,2020"/>
    <d v="2020-07-21T00:00:00"/>
    <s v="Ngatia Mugo Kinyua"/>
    <s v="Male"/>
    <s v="3229964"/>
    <s v="254726721842"/>
    <m/>
    <m/>
    <m/>
    <n v="37.142808000000002"/>
    <n v="-1.0538369999999999"/>
    <s v="Kiambu"/>
    <s v="Thika East"/>
    <s v="Landless"/>
    <s v="Happy Valley"/>
    <s v="12"/>
    <s v="Andcol Enterprises"/>
    <s v="Andcol  Enterprises"/>
    <s v="Andcol  Enterprises"/>
    <s v="722755141"/>
    <s v="Micro Business"/>
    <x v="2"/>
    <x v="0"/>
    <d v="2020-07-21T00:00:00"/>
  </r>
  <r>
    <s v="VPA6"/>
    <s v="KE-KIL-2102-27025"/>
    <x v="1"/>
    <s v="Institutional Plant"/>
    <s v="16th December,2020"/>
    <d v="2020-12-16T00:00:00"/>
    <s v="16th February,2021"/>
    <d v="2021-02-16T00:00:00"/>
    <s v="Pwani University"/>
    <s v="Male"/>
    <s v="30952955"/>
    <s v="254712663278"/>
    <m/>
    <m/>
    <s v="254754061226"/>
    <n v="39.847188000000003"/>
    <n v="-3.618722"/>
    <s v="Kilifi"/>
    <s v="Bahari"/>
    <s v="Ganze"/>
    <s v="Kibaoni"/>
    <n v="12"/>
    <s v="Andcol Enterprises"/>
    <s v="Andcol  Enterprises"/>
    <s v="Andcol  Enterprises"/>
    <s v=""/>
    <s v="Micro Business"/>
    <x v="2"/>
    <x v="0"/>
    <d v="2021-02-16T00:00:00"/>
  </r>
  <r>
    <s v="VPA6"/>
    <s v="KE-MUR-1601-17397"/>
    <x v="0"/>
    <s v=""/>
    <s v="28th November,2015"/>
    <d v="2015-11-28T00:00:00"/>
    <s v="17th January,2016"/>
    <d v="2016-01-17T00:00:00"/>
    <s v="Charles Maina Kamau"/>
    <s v="Male"/>
    <s v="12668417"/>
    <s v="727627060"/>
    <m/>
    <m/>
    <m/>
    <n v="37.350285"/>
    <n v="-1.0166869999999999"/>
    <s v="Murang'a"/>
    <s v="Gatanga"/>
    <s v="Ngelelya"/>
    <s v="Mugumo"/>
    <n v="16"/>
    <s v="Andcol Enterprises"/>
    <s v="Andcol  Enterprises"/>
    <s v="Andcol  Enterprises"/>
    <s v=""/>
    <s v="Micro Business"/>
    <x v="2"/>
    <x v="0"/>
    <d v="2017-03-02T00:00:00"/>
  </r>
  <r>
    <s v="VPA6"/>
    <s v="KE-KAJ-1809-27792"/>
    <x v="0"/>
    <s v=""/>
    <s v="12th August,2018"/>
    <d v="2018-08-12T00:00:00"/>
    <s v="20th September,2018"/>
    <d v="2018-09-20T00:00:00"/>
    <s v="Makokha Barasa"/>
    <s v="Male"/>
    <s v="99999"/>
    <s v="733963674"/>
    <m/>
    <m/>
    <m/>
    <n v="36.934204999999999"/>
    <n v="-1.460958"/>
    <s v="Kajiado"/>
    <s v="Kajiado East"/>
    <s v="Kitengela"/>
    <s v="Noonkopir"/>
    <s v="16"/>
    <s v="Andcol Enterprises"/>
    <s v="Andcol  Enterprises"/>
    <s v="Andcol  Enterprises"/>
    <s v="723020914"/>
    <s v="Micro Business"/>
    <x v="1"/>
    <x v="0"/>
    <d v="2018-12-20T00:00:00"/>
  </r>
  <r>
    <s v="VPA6"/>
    <s v="KE-MUR-1805-24904"/>
    <x v="0"/>
    <s v=""/>
    <s v="10th April,2018"/>
    <d v="2018-04-10T00:00:00"/>
    <s v="20th May,2018"/>
    <d v="2018-05-20T00:00:00"/>
    <s v="Limited Kefa Garden"/>
    <s v="Male"/>
    <s v="99999"/>
    <s v="701408107"/>
    <m/>
    <m/>
    <m/>
    <n v="37.155366000000001"/>
    <n v="-0.92581199999999997"/>
    <s v="Murang'a"/>
    <s v="Makuyu"/>
    <s v="Makuyu"/>
    <s v="Mitiini"/>
    <s v="16"/>
    <s v="Andcol Enterprises"/>
    <s v="Andcol  Enterprises"/>
    <s v="Andcol  Enterprises"/>
    <s v="723020914"/>
    <s v="Micro Business"/>
    <x v="2"/>
    <x v="0"/>
    <d v="2018-12-18T00:00:00"/>
  </r>
  <r>
    <s v="VPA6"/>
    <s v="KE-KIR-1909-25416"/>
    <x v="0"/>
    <s v=""/>
    <s v="11th August,2019"/>
    <d v="2019-08-11T00:00:00"/>
    <s v="11th September,2019"/>
    <d v="2019-09-11T00:00:00"/>
    <s v="Mwangi Nancy Nyawira"/>
    <s v="Female"/>
    <s v="23367355"/>
    <s v="710564176"/>
    <m/>
    <m/>
    <s v="797296669"/>
    <n v="37.314056000000001"/>
    <n v="-0.57122700000000004"/>
    <s v="Kirinyaga"/>
    <s v="Kerugoya/Kutus"/>
    <s v="Koroma"/>
    <s v="Ubui"/>
    <n v="58"/>
    <s v="Andcol Enterprises"/>
    <s v="Andcol  Enterprises"/>
    <s v="Andcol  Enterprises"/>
    <s v=""/>
    <s v="Micro Business"/>
    <x v="2"/>
    <x v="0"/>
    <d v="2019-09-12T00:00:00"/>
  </r>
  <r>
    <s v="VPA6"/>
    <s v="KE-KIL-2012-25196"/>
    <x v="0"/>
    <s v=""/>
    <s v="14th November,2020"/>
    <d v="2020-11-14T00:00:00"/>
    <s v="8th December,2020"/>
    <d v="2020-12-08T00:00:00"/>
    <s v="Ruber Abdul Malik"/>
    <s v="Male"/>
    <s v="20492566"/>
    <s v="254708848002"/>
    <m/>
    <m/>
    <m/>
    <n v="39.793362999999999"/>
    <n v="-3.8629769999999999"/>
    <s v="Kilifi"/>
    <s v="Bahari"/>
    <s v="Kikambala"/>
    <s v="Msumarini"/>
    <s v="16"/>
    <s v="Andcol Enterprises"/>
    <s v="Andcol  Enterprises"/>
    <s v="Andcol  Enterprises"/>
    <s v=""/>
    <s v="Micro Business"/>
    <x v="2"/>
    <x v="0"/>
    <d v="2020-12-08T00:00:00"/>
  </r>
  <r>
    <s v="VPA6"/>
    <s v="KE-MER-1707-19582"/>
    <x v="0"/>
    <s v=""/>
    <s v="12th May,2017"/>
    <d v="2017-05-12T00:00:00"/>
    <s v="1st July,2017"/>
    <d v="2017-07-01T00:00:00"/>
    <s v="Gichara Samuel Mutabari"/>
    <s v="Male"/>
    <s v="21196332"/>
    <s v="723768061"/>
    <m/>
    <m/>
    <s v="732934849"/>
    <n v="37.760323999999997"/>
    <n v="0.16311"/>
    <s v="Meru"/>
    <s v="Tigania West"/>
    <s v="Kianjai"/>
    <s v="Laithichii"/>
    <s v="4"/>
    <s v="Likunga Company Limited"/>
    <s v="Anderson Tuva"/>
    <s v="Anderson Tuva"/>
    <s v="738923711"/>
    <s v="Micro Business"/>
    <x v="2"/>
    <x v="0"/>
    <d v="2017-08-07T00:00:00"/>
  </r>
  <r>
    <s v="VPA6"/>
    <s v="KE-THA-1707-19578"/>
    <x v="0"/>
    <s v=""/>
    <s v="17th May,2017"/>
    <d v="2017-05-17T00:00:00"/>
    <s v="6th July,2017"/>
    <d v="2017-07-06T00:00:00"/>
    <s v="Gitonga Mbabu Tyres"/>
    <s v="Male"/>
    <s v="27872500"/>
    <s v="71815705"/>
    <m/>
    <m/>
    <m/>
    <n v="37.617724000000003"/>
    <n v="-0.237123"/>
    <s v="Tharaka-Nithi"/>
    <s v="Maara"/>
    <s v="Chogoria"/>
    <s v="Mugaani"/>
    <s v="8"/>
    <s v="Likunga Company Limited"/>
    <s v="Anderson Tuva"/>
    <s v="Anderson Tuva"/>
    <s v="797594055"/>
    <s v="Micro Business"/>
    <x v="0"/>
    <x v="0"/>
    <d v="2017-08-01T00:00:00"/>
  </r>
  <r>
    <s v="VPA6"/>
    <s v="KE-THA-1708-19580"/>
    <x v="0"/>
    <s v=""/>
    <s v="12th June,2016"/>
    <d v="2016-06-12T00:00:00"/>
    <s v="1st August,2017"/>
    <d v="2017-08-01T00:00:00"/>
    <s v="Ashford Ntiba Micheni"/>
    <s v="Male"/>
    <s v="5099887"/>
    <s v="710465157"/>
    <m/>
    <m/>
    <m/>
    <n v="37.618564999999997"/>
    <n v="-0.23055600000000001"/>
    <s v="Tharaka-Nithi"/>
    <s v="Maara"/>
    <s v="Chogoria"/>
    <s v="Ikaani"/>
    <s v="8"/>
    <s v="Likunga Company Limited"/>
    <s v="Anderson Tuva"/>
    <s v="Anderson Tuva"/>
    <s v="254738923711"/>
    <s v="Micro Business"/>
    <x v="0"/>
    <x v="0"/>
    <d v="2017-08-01T00:00:00"/>
  </r>
  <r>
    <s v="VPA6"/>
    <s v="KE-MER-1707-19583"/>
    <x v="2"/>
    <s v="Unreachable"/>
    <s v="4th April,2017"/>
    <d v="2017-04-04T00:00:00"/>
    <s v="9th July,2017"/>
    <d v="2017-07-09T00:00:00"/>
    <s v="Mutuma Thiringi Nathan"/>
    <s v="Male"/>
    <s v="22867511"/>
    <s v="254723931300"/>
    <m/>
    <m/>
    <m/>
    <n v="37.739204999999998"/>
    <n v="0.16619800000000001"/>
    <s v="Meru"/>
    <s v="Tigania West"/>
    <s v="Kianjai"/>
    <s v="Kileleene"/>
    <s v="24"/>
    <s v="Likunga Company Limited"/>
    <s v="Anderson Tuva"/>
    <s v="Anderson Tuva"/>
    <s v="254738923711"/>
    <s v="Micro Business"/>
    <x v="2"/>
    <x v="0"/>
    <d v="2017-08-07T00:00:00"/>
  </r>
  <r>
    <s v="VPA6"/>
    <s v="KE-KIS-1812-26297"/>
    <x v="0"/>
    <s v=""/>
    <s v="29th October,2018"/>
    <d v="2018-10-29T00:00:00"/>
    <s v="18th December,2018"/>
    <d v="2018-12-18T00:00:00"/>
    <s v="Aluodo Moses"/>
    <s v="Male"/>
    <s v="99999"/>
    <s v="722797706"/>
    <m/>
    <m/>
    <m/>
    <n v="35.070193000000003"/>
    <n v="-0.15229200000000001"/>
    <s v="Kisumu"/>
    <s v="Muhoroni"/>
    <s v="Muhoroni"/>
    <s v="Awasi"/>
    <s v="8"/>
    <s v="Andcol Enterprises"/>
    <s v="Andrew"/>
    <s v="Andrew"/>
    <s v=""/>
    <s v="Micro Business"/>
    <x v="2"/>
    <x v="0"/>
    <d v="2019-02-06T00:00:00"/>
  </r>
  <r>
    <s v="VPA6"/>
    <s v="KE-KIA-2008-28528"/>
    <x v="0"/>
    <s v=""/>
    <s v="15th August,2020"/>
    <d v="2020-08-15T00:00:00"/>
    <s v="19th August,2020"/>
    <d v="2020-08-19T00:00:00"/>
    <s v="Ngigi Peter"/>
    <s v="Male"/>
    <s v="10811008"/>
    <s v="+254724503446"/>
    <s v="724229933"/>
    <m/>
    <s v="724503446"/>
    <n v="36.596927000000001"/>
    <n v="-1.0830679999999999"/>
    <s v="Kiambu"/>
    <s v="Limuru"/>
    <s v="Ndiuni"/>
    <s v="Kwa Wanene"/>
    <s v="12"/>
    <s v="Benjamin Kirui"/>
    <s v="Andrew"/>
    <s v="Andrew"/>
    <s v="722755141"/>
    <s v="Informal Business"/>
    <x v="2"/>
    <x v="0"/>
    <d v="2020-08-19T00:00:00"/>
  </r>
  <r>
    <s v="VPA6"/>
    <s v="KE-KIA-1806-23696"/>
    <x v="0"/>
    <s v=""/>
    <s v="25th April,2018"/>
    <d v="2018-04-25T00:00:00"/>
    <s v="14th June,2018"/>
    <d v="2018-06-14T00:00:00"/>
    <s v="Njenga Agnes Nyambura"/>
    <s v="Female"/>
    <s v="22930715"/>
    <s v="721691938"/>
    <s v="711691938"/>
    <m/>
    <m/>
    <n v="36.683636999999997"/>
    <n v="-1.22837"/>
    <s v="Kiambu"/>
    <s v="Kabete"/>
    <s v="Kanyarere"/>
    <s v="Kwamagu"/>
    <s v="6"/>
    <s v="Andcol Enterprises"/>
    <s v="Andrew Tunui"/>
    <s v="Andrew Tunui"/>
    <s v="723020914"/>
    <s v="Micro Business"/>
    <x v="0"/>
    <x v="0"/>
    <d v="2018-10-25T00:00:00"/>
  </r>
  <r>
    <s v="VPA6"/>
    <s v="KE-KIA-1808-28083"/>
    <x v="0"/>
    <s v=""/>
    <s v="24th July,2018"/>
    <d v="2018-07-24T00:00:00"/>
    <s v="26th August,2018"/>
    <d v="2018-08-26T00:00:00"/>
    <s v="Kabuche Mary Muthoni"/>
    <s v="Female"/>
    <s v="229807"/>
    <s v="721274484"/>
    <m/>
    <m/>
    <s v="720337842"/>
    <n v="36.761840999999997"/>
    <n v="-1.0916870000000001"/>
    <s v="Kiambu"/>
    <s v="Githunguri"/>
    <s v="Githiga"/>
    <s v="Gathaithi"/>
    <s v="6"/>
    <s v="Andcol Enterprises"/>
    <s v="Andrew Tunui"/>
    <s v="Andrew Tunui"/>
    <s v="723020914"/>
    <s v="Micro Business"/>
    <x v="0"/>
    <x v="0"/>
    <d v="2019-01-27T00:00:00"/>
  </r>
  <r>
    <s v="VPA6"/>
    <s v="KE-KIA-1804-024697"/>
    <x v="0"/>
    <s v=""/>
    <s v="4th March,2018"/>
    <d v="2018-03-04T00:00:00"/>
    <s v="23rd April,2018"/>
    <d v="2018-04-23T00:00:00"/>
    <s v="Mwiruri James Mwangi"/>
    <s v="Male"/>
    <s v="8844954"/>
    <s v="786532553"/>
    <m/>
    <m/>
    <m/>
    <n v="36.885945"/>
    <n v="-0.95057599999999998"/>
    <s v="Kiambu"/>
    <s v="Gatundu North"/>
    <s v="Kithokoni"/>
    <s v="Kanjuku"/>
    <s v="8"/>
    <s v="Andcol Enterprises"/>
    <s v="Andrew Tunui"/>
    <s v="Andrew Tunui"/>
    <s v="723020914"/>
    <s v="Micro Business"/>
    <x v="2"/>
    <x v="0"/>
    <d v="2018-10-26T00:00:00"/>
  </r>
  <r>
    <s v="VPA6"/>
    <s v="KE-KIA-1808-24699"/>
    <x v="0"/>
    <s v=""/>
    <s v="11th July,2018"/>
    <d v="2018-07-11T00:00:00"/>
    <s v="14th August,2018"/>
    <d v="2018-08-14T00:00:00"/>
    <s v="Nginge Nancy Wanjiru"/>
    <s v="Female"/>
    <s v="6595138"/>
    <s v="723389671"/>
    <m/>
    <m/>
    <m/>
    <n v="36.895068000000002"/>
    <n v="-0.97392999999999996"/>
    <s v="Kiambu"/>
    <s v="Gatundu North"/>
    <s v="Guthokoni"/>
    <s v="Gathai"/>
    <s v="10"/>
    <s v="Andcol Enterprises"/>
    <s v="Andrew Tunui"/>
    <s v="Andrew Tunui"/>
    <s v="723020914"/>
    <s v="Micro Business"/>
    <x v="2"/>
    <x v="0"/>
    <d v="2018-10-26T00:00:00"/>
  </r>
  <r>
    <s v="VPA6"/>
    <s v="KE-KIA-1809-024695"/>
    <x v="0"/>
    <s v=""/>
    <s v="16th July,2018"/>
    <d v="2018-07-16T00:00:00"/>
    <s v="4th September,2018"/>
    <d v="2018-09-04T00:00:00"/>
    <s v="Ndungu Samuel"/>
    <s v="Male"/>
    <s v="11594252"/>
    <s v="0724429342"/>
    <m/>
    <m/>
    <m/>
    <n v="36.609126000000003"/>
    <n v="-1.227732"/>
    <s v="Kiambu"/>
    <s v="Kikuyu"/>
    <s v="Karai"/>
    <s v="Raiguti"/>
    <s v="10"/>
    <s v="Andcol Enterprises"/>
    <s v="Andrew Tunui"/>
    <s v="Andrew Tunui"/>
    <s v="723020914"/>
    <s v="Micro Business"/>
    <x v="2"/>
    <x v="0"/>
    <d v="2018-10-18T00:00:00"/>
  </r>
  <r>
    <s v="VPA6"/>
    <s v="KE-KIA-1810-24701"/>
    <x v="0"/>
    <s v=""/>
    <s v="18th September,2018"/>
    <d v="2018-09-18T00:00:00"/>
    <s v="16th October,2018"/>
    <d v="2018-10-16T00:00:00"/>
    <s v="Namalwa Geoffrey Khahemba"/>
    <s v="Male"/>
    <s v="31204893"/>
    <s v="728097045"/>
    <m/>
    <m/>
    <m/>
    <n v="36.636749999999999"/>
    <n v="-1.121459"/>
    <s v="Kiambu"/>
    <s v="Limuru"/>
    <s v="Kamirithu"/>
    <s v="Darambana"/>
    <s v="10"/>
    <s v="Andcol Enterprises"/>
    <s v="Andrew Tunui"/>
    <s v="Andrew Tunui"/>
    <s v="723020914"/>
    <s v="Micro Business"/>
    <x v="2"/>
    <x v="0"/>
    <d v="2018-12-18T00:00:00"/>
  </r>
  <r>
    <s v="VPA6"/>
    <s v="KE-KIA-1810-024698"/>
    <x v="2"/>
    <s v="Under Verification"/>
    <s v="26th October,2018"/>
    <d v="2018-10-26T00:00:00"/>
    <s v="26th October,2018"/>
    <d v="2018-10-26T00:00:00"/>
    <s v="Mwaniki Grace Wanjiru"/>
    <s v="Female"/>
    <s v="23612835"/>
    <s v="0715354037"/>
    <m/>
    <m/>
    <s v="792194026"/>
    <n v="36.884731000000002"/>
    <n v="-0.94961099999999998"/>
    <s v="Kiambu"/>
    <s v="Gatundu North"/>
    <s v="Chania"/>
    <s v="Givai-Ni"/>
    <s v="12"/>
    <s v="Andcol Enterprises"/>
    <s v="Andrew Tunui"/>
    <s v="Andrew Tunui"/>
    <s v="723020914"/>
    <s v="Micro Business"/>
    <x v="2"/>
    <x v="0"/>
    <d v="2018-10-26T00:00:00"/>
  </r>
  <r>
    <s v="VPA6"/>
    <s v="KE-MUR-1808-24913"/>
    <x v="0"/>
    <s v=""/>
    <s v="7th July,2018"/>
    <d v="2018-07-07T00:00:00"/>
    <s v="15th August,2018"/>
    <d v="2018-08-15T00:00:00"/>
    <s v="Gikonyo James Kariuki"/>
    <s v="Male"/>
    <s v="99999"/>
    <s v="723167600"/>
    <s v="725175822"/>
    <m/>
    <s v="713470349"/>
    <n v="36.962597000000002"/>
    <n v="-0.79244000000000003"/>
    <s v="Murang'a"/>
    <s v="Kigumo"/>
    <s v="Iringuini"/>
    <s v="Kihanga"/>
    <s v="6"/>
    <s v="Anthony Mwai Mukunga"/>
    <s v="Anthony Mwai Mukunga"/>
    <s v="Anthony Mwai Mukunga"/>
    <s v="726547597"/>
    <s v="Informal Business"/>
    <x v="2"/>
    <x v="0"/>
    <d v="2019-02-15T00:00:00"/>
  </r>
  <r>
    <s v="VPA6"/>
    <s v="KE-NAK-2003-27381"/>
    <x v="0"/>
    <s v=""/>
    <s v="28th January,2020"/>
    <d v="2020-01-28T00:00:00"/>
    <s v="5th March,2020"/>
    <d v="2020-03-05T00:00:00"/>
    <s v="Benard Wambogo"/>
    <s v="Male"/>
    <s v="29704860"/>
    <s v="254720942464"/>
    <m/>
    <m/>
    <s v="723666289"/>
    <n v="36.103074999999997"/>
    <n v="-0.26397500000000002"/>
    <s v="Nakuru"/>
    <s v="Bahati"/>
    <s v="Bahati"/>
    <s v="Mchangaa"/>
    <s v="6"/>
    <s v="Anthony Ndungu Kamau"/>
    <s v="Anthony Ndungu Kamau"/>
    <s v="Anthony Ndungu Kamau"/>
    <s v="254722878722"/>
    <s v="Informal Business"/>
    <x v="0"/>
    <x v="0"/>
    <d v="2020-03-07T00:00:00"/>
  </r>
  <r>
    <s v="VPA6"/>
    <s v="KE-NAK-2101-27388"/>
    <x v="0"/>
    <s v=""/>
    <s v="20th November,2020"/>
    <d v="2020-11-20T00:00:00"/>
    <s v="11th January,2021"/>
    <d v="2021-01-11T00:00:00"/>
    <s v="Mwangi Kamau Boniface"/>
    <s v="Male"/>
    <s v="5712072"/>
    <s v="254720125156"/>
    <m/>
    <m/>
    <m/>
    <n v="36.254800000000003"/>
    <n v="-0.42927999999999999"/>
    <s v="Nakuru"/>
    <s v="Gilgil"/>
    <s v="Elmentaita"/>
    <s v="Elementata center"/>
    <n v="6"/>
    <s v="Anthony Ndungu Kamau"/>
    <s v="Anthony Ndungu Kamau"/>
    <s v="Anthony Ndungu Kamau"/>
    <s v=""/>
    <s v="Informal Business"/>
    <x v="0"/>
    <x v="0"/>
    <d v="2021-01-19T00:00:00"/>
  </r>
  <r>
    <s v="VPA6"/>
    <s v="KE-NYA-1812-24419"/>
    <x v="0"/>
    <s v=""/>
    <s v="8th July,2018"/>
    <d v="2018-07-08T00:00:00"/>
    <s v="1st December,2018"/>
    <d v="2018-12-01T00:00:00"/>
    <s v="Njoronge David Ngaruiya"/>
    <s v="Male"/>
    <s v="8757638"/>
    <s v="795633811"/>
    <m/>
    <m/>
    <m/>
    <n v="36.488342000000003"/>
    <n v="-0.33101700000000001"/>
    <s v="Nyandarua"/>
    <s v="Kipipiri"/>
    <s v="Wanjohi"/>
    <s v="Mutenguri"/>
    <s v="6"/>
    <s v="Anthony Ndungu Kamau"/>
    <s v="Anthony Ndungu Kamau"/>
    <s v="Anthony Ndungu Kamau"/>
    <s v="254722878722"/>
    <s v="Informal Business"/>
    <x v="0"/>
    <x v="0"/>
    <d v="2018-12-01T00:00:00"/>
  </r>
  <r>
    <s v="VPA6"/>
    <s v="KE-NAK-1804-0"/>
    <x v="2"/>
    <s v="Under Verification"/>
    <s v="27th February,2018"/>
    <d v="2018-02-27T00:00:00"/>
    <s v="4th April,2018"/>
    <d v="2018-04-04T00:00:00"/>
    <s v="Miriam Munyoro Wangari"/>
    <s v="Female"/>
    <s v="99999"/>
    <s v="0711886272"/>
    <m/>
    <m/>
    <s v="705839994"/>
    <n v="36.149957000000001"/>
    <n v="-0.33228000000000002"/>
    <s v="Nakuru"/>
    <s v="Nakuru Town"/>
    <s v="Nakuru East"/>
    <s v="Pipeline"/>
    <s v="6"/>
    <s v="Anthony Ndungu Kamau"/>
    <s v="Anthony Ndungu Kamau"/>
    <s v="Anthony Ndungu Kamau"/>
    <s v="722878722"/>
    <s v="Informal Business"/>
    <x v="0"/>
    <x v="0"/>
    <d v="2018-05-20T00:00:00"/>
  </r>
  <r>
    <s v="VPA6"/>
    <s v="KE-NAK-1808-17695"/>
    <x v="0"/>
    <s v=""/>
    <s v="29th June,2018"/>
    <d v="2018-06-29T00:00:00"/>
    <s v="18th August,2018"/>
    <d v="2018-08-18T00:00:00"/>
    <s v="Maina Muhoro Maina"/>
    <s v="Male"/>
    <s v="1143072"/>
    <s v="702446693"/>
    <m/>
    <m/>
    <s v="701391648"/>
    <n v="36.176670000000001"/>
    <n v="-0.222298"/>
    <s v="Nakuru"/>
    <s v="Nakuru North"/>
    <s v="Nakuru"/>
    <s v="Mathare"/>
    <s v="6"/>
    <s v="Anthony Ndungu Kamau"/>
    <s v="Anthony Ndungu Kamau"/>
    <s v="Anthony Ndungu Kamau"/>
    <s v="722878722"/>
    <s v="Informal Business"/>
    <x v="0"/>
    <x v="0"/>
    <d v="2018-08-22T00:00:00"/>
  </r>
  <r>
    <s v="VPA6"/>
    <s v="KE-NYA-1811-24418"/>
    <x v="0"/>
    <s v=""/>
    <s v="17th October,2018"/>
    <d v="2018-10-17T00:00:00"/>
    <s v="28th November,2018"/>
    <d v="2018-11-28T00:00:00"/>
    <s v="Gichomo Mary Wambui"/>
    <s v="Female"/>
    <s v="24502545"/>
    <s v="714681509"/>
    <m/>
    <m/>
    <m/>
    <n v="36.621613000000004"/>
    <n v="-0.64265499999999998"/>
    <s v="Nyandarua"/>
    <s v="North Kinangop"/>
    <s v="Gathara"/>
    <s v="Kinyahwe"/>
    <s v="8"/>
    <s v="Anthony Ndungu Kamau"/>
    <s v="Anthony Ndungu Kamau"/>
    <s v="Anthony Ndungu Kamau"/>
    <s v="254722878722"/>
    <s v="Informal Business"/>
    <x v="0"/>
    <x v="0"/>
    <d v="2018-11-30T00:00:00"/>
  </r>
  <r>
    <s v="VPA6"/>
    <s v="KE-NAK-1804-17688"/>
    <x v="0"/>
    <s v=""/>
    <s v="14th February,2018"/>
    <d v="2018-02-14T00:00:00"/>
    <s v="20th April,2018"/>
    <d v="2018-04-20T00:00:00"/>
    <s v="Lucy Karanja Wanjiku"/>
    <s v="Female"/>
    <s v="4271950"/>
    <s v="72178458"/>
    <s v="721784588"/>
    <m/>
    <m/>
    <n v="36.108446999999998"/>
    <n v="-0.28559499999999999"/>
    <s v="Nakuru"/>
    <s v="Nakuru Town"/>
    <s v="Nakuru East"/>
    <s v="Section 58"/>
    <s v="8"/>
    <s v="Anthony Ndungu Kamau"/>
    <s v="Anthony Ndungu Kamau"/>
    <s v="Anthony Ndungu Kamau"/>
    <s v="722878722"/>
    <s v="Informal Business"/>
    <x v="0"/>
    <x v="0"/>
    <d v="2018-05-20T00:00:00"/>
  </r>
  <r>
    <s v="VPA6"/>
    <s v="KE-NAK-1709-17686"/>
    <x v="0"/>
    <s v=""/>
    <s v="22nd July,2017"/>
    <d v="2017-07-22T00:00:00"/>
    <s v="10th September,2017"/>
    <d v="2017-09-10T00:00:00"/>
    <s v="Mubia Milka"/>
    <s v="Female"/>
    <s v="9688692"/>
    <s v="742817010"/>
    <m/>
    <m/>
    <m/>
    <n v="36.105232999999998"/>
    <n v="-0.23702500000000001"/>
    <s v="Nakuru"/>
    <s v="Nakuru North"/>
    <s v="Bahati"/>
    <s v="Kerima"/>
    <s v="10"/>
    <s v="Anthony Ndungu Kamau"/>
    <s v="Anthony Ndungu Kamau"/>
    <s v="Anthony Ndungu Kamau"/>
    <s v=""/>
    <s v="Informal Business"/>
    <x v="0"/>
    <x v="0"/>
    <d v="2017-09-29T00:00:00"/>
  </r>
  <r>
    <s v="VPA6"/>
    <s v="KE-NAK-2101-27387"/>
    <x v="0"/>
    <s v=""/>
    <s v="7th December,2020"/>
    <d v="2020-12-07T00:00:00"/>
    <s v="17th January,2021"/>
    <d v="2021-01-17T00:00:00"/>
    <s v="Irungu Damaris"/>
    <s v="Male"/>
    <s v="1277527"/>
    <s v="254720414526"/>
    <m/>
    <m/>
    <s v="254722558861"/>
    <n v="36.127780999999999"/>
    <n v="-0.29708600000000002"/>
    <s v="Nakuru"/>
    <s v="Nakuru Town"/>
    <s v="Free Area"/>
    <s v="Shiners girls"/>
    <n v="10"/>
    <s v="Anthony Ndungu Kamau"/>
    <s v="Anthony Ndungu Kamau"/>
    <s v="Anthony Ndungu Kamau"/>
    <s v=""/>
    <s v="Informal Business"/>
    <x v="0"/>
    <x v="0"/>
    <d v="2021-01-19T00:00:00"/>
  </r>
  <r>
    <s v="VPA6"/>
    <s v="KE-NAK-1807-17694"/>
    <x v="0"/>
    <s v=""/>
    <s v="3rd July,2018"/>
    <d v="2018-07-03T00:00:00"/>
    <s v="19th July,2018"/>
    <d v="2018-07-19T00:00:00"/>
    <s v="Wahigwa Wathuo Joseph"/>
    <s v="Male"/>
    <s v="2156290"/>
    <s v="727372003"/>
    <m/>
    <m/>
    <s v="720131381"/>
    <n v="36.180762999999999"/>
    <n v="-0.27697699999999997"/>
    <s v="Nakuru"/>
    <s v="Bahati"/>
    <s v="Dundori"/>
    <s v="Nyonjoro"/>
    <s v="10"/>
    <s v="Anthony Ndungu Kamau"/>
    <s v="Anthony Ndungu Kamau"/>
    <s v="Anthony Ndungu Kamau"/>
    <s v="722878722"/>
    <s v="Informal Business"/>
    <x v="0"/>
    <x v="0"/>
    <d v="2018-07-26T00:00:00"/>
  </r>
  <r>
    <s v="VPA6"/>
    <s v="KE-NAK-1807-17693"/>
    <x v="0"/>
    <s v=""/>
    <s v="7th June,2018"/>
    <d v="2018-06-07T00:00:00"/>
    <s v="15th July,2018"/>
    <d v="2018-07-15T00:00:00"/>
    <s v="Ndungu Njama Paul"/>
    <s v="Male"/>
    <s v="35617587"/>
    <s v="720989074"/>
    <m/>
    <m/>
    <m/>
    <n v="36.113573000000002"/>
    <n v="-0.25967200000000001"/>
    <s v="Nakuru"/>
    <s v="Bahati"/>
    <s v="Bahati"/>
    <s v="Kwa Mungai"/>
    <s v="10"/>
    <s v="Anthony Ndungu Kamau"/>
    <s v="Anthony Ndungu Kamau"/>
    <s v="Anthony Ndungu Kamau"/>
    <s v="722878722"/>
    <s v="Informal Business"/>
    <x v="0"/>
    <x v="0"/>
    <d v="2018-07-26T00:00:00"/>
  </r>
  <r>
    <s v="VPA6"/>
    <s v="KE-NAK-1709-17692"/>
    <x v="1"/>
    <s v="Abandoned"/>
    <s v="27th July,2017"/>
    <d v="2017-07-27T00:00:00"/>
    <s v="18th September,2017"/>
    <d v="2017-09-18T00:00:00"/>
    <s v="Kamau Kamau N"/>
    <s v="Male"/>
    <s v="4511698"/>
    <s v="724893529"/>
    <m/>
    <m/>
    <s v="713862631"/>
    <n v="36.113703000000001"/>
    <n v="-0.25020199999999998"/>
    <s v="Nakuru"/>
    <s v="Bahati"/>
    <s v="Rurii"/>
    <s v="Kagoto"/>
    <s v="10"/>
    <s v="Anthony Ndungu Kamau"/>
    <s v="Anthony Ndungu Kamau"/>
    <s v="Anthony Ndungu Kamau"/>
    <s v="722878722"/>
    <s v="Informal Business"/>
    <x v="0"/>
    <x v="0"/>
    <d v="2018-07-12T00:00:00"/>
  </r>
  <r>
    <s v="VPA6"/>
    <s v="KE-NAK-1903-24420"/>
    <x v="0"/>
    <s v=""/>
    <s v="25th February,2019"/>
    <d v="2019-02-25T00:00:00"/>
    <s v="3rd March,2019"/>
    <d v="2019-03-03T00:00:00"/>
    <s v="Mwangi Patrick Chege"/>
    <s v="Male"/>
    <s v="13753454"/>
    <s v="728788905"/>
    <m/>
    <m/>
    <s v="702205829"/>
    <n v="36.181027"/>
    <n v="-0.23752300000000001"/>
    <s v="Nakuru"/>
    <s v="Bahati"/>
    <s v="Wanyororoa"/>
    <s v="Makutano"/>
    <s v="10"/>
    <s v="Anthony Ndungu Kamau"/>
    <s v="Anthony Ndungu Kamau"/>
    <s v="Anthony Ndungu Kamau"/>
    <s v="722878722"/>
    <s v="Informal Business"/>
    <x v="0"/>
    <x v="0"/>
    <d v="2019-03-12T00:00:00"/>
  </r>
  <r>
    <s v="VPA6"/>
    <s v="KE-NAK-1903-24421"/>
    <x v="0"/>
    <s v=""/>
    <s v="6th February,2019"/>
    <d v="2019-02-06T00:00:00"/>
    <s v="12th March,2019"/>
    <d v="2019-03-12T00:00:00"/>
    <s v="Gwaro Linet Kemunto"/>
    <s v="Female"/>
    <s v="9643240"/>
    <s v="723932949"/>
    <m/>
    <m/>
    <m/>
    <n v="36.149059999999999"/>
    <n v="-0.27445000000000003"/>
    <s v="Nakuru"/>
    <s v="Bahati"/>
    <s v="Nakuru"/>
    <s v="Kiamunyeki"/>
    <s v="10"/>
    <s v="Anthony Ndungu Kamau"/>
    <s v="Anthony Ndungu Kamau"/>
    <s v="Anthony Ndungu Kamau"/>
    <s v="722878722"/>
    <s v="Informal Business"/>
    <x v="0"/>
    <x v="0"/>
    <d v="2019-03-12T00:00:00"/>
  </r>
  <r>
    <s v="VPA6"/>
    <s v="KE-NAK-1711-17689"/>
    <x v="0"/>
    <s v=""/>
    <s v="27th October,2017"/>
    <d v="2017-10-27T00:00:00"/>
    <s v="7th November,2017"/>
    <d v="2017-11-07T00:00:00"/>
    <s v="John Kiritu M"/>
    <s v="Male"/>
    <s v="800519"/>
    <s v="722822458"/>
    <m/>
    <m/>
    <m/>
    <n v="36.105232999999998"/>
    <n v="-0.23738000000000001"/>
    <s v="Nakuru"/>
    <s v="Nakuru North"/>
    <s v="Kiamaina"/>
    <s v="Upper Heshima"/>
    <s v="10"/>
    <s v="Anthony Ndungu Kamau"/>
    <s v="Anthony Ndungu Kamau"/>
    <s v="Anthony Ndungu Kamau"/>
    <s v="722878722"/>
    <s v="Informal Business"/>
    <x v="0"/>
    <x v="0"/>
    <d v="2018-05-20T00:00:00"/>
  </r>
  <r>
    <s v="VPA6"/>
    <s v="KE-NAK-1802-17690"/>
    <x v="0"/>
    <s v=""/>
    <s v="14th January,2018"/>
    <d v="2018-01-14T00:00:00"/>
    <s v="2nd February,2018"/>
    <d v="2018-02-02T00:00:00"/>
    <s v="Jane Nyambura Kairu"/>
    <s v="Female"/>
    <s v="2307349"/>
    <s v="713640844"/>
    <m/>
    <m/>
    <s v="722801547"/>
    <n v="36.157252"/>
    <n v="-0.25714799999999999"/>
    <s v="Nakuru"/>
    <s v="Bahati"/>
    <s v="Muronyo"/>
    <s v="Baraka"/>
    <s v="10"/>
    <s v="Anthony Ndungu Kamau"/>
    <s v="Anthony Ndungu Kamau"/>
    <s v="Anthony Ndungu Kamau"/>
    <s v="722878722"/>
    <s v="Informal Business"/>
    <x v="0"/>
    <x v="0"/>
    <d v="2018-05-20T00:00:00"/>
  </r>
  <r>
    <s v="VPA6"/>
    <s v="KE-NAK-1903-26075"/>
    <x v="0"/>
    <s v=""/>
    <s v="13th February,2019"/>
    <d v="2019-02-13T00:00:00"/>
    <s v="6th March,2019"/>
    <d v="2019-03-06T00:00:00"/>
    <s v="Agnes Kamau Muthoni"/>
    <s v="Male"/>
    <s v="2250271"/>
    <s v="254708404054"/>
    <m/>
    <m/>
    <m/>
    <n v="35.978831999999997"/>
    <n v="-0.22181200000000001"/>
    <s v="Nakuru"/>
    <s v="Rongai"/>
    <s v="Mercy Njeri"/>
    <s v="Mastoo"/>
    <s v="10"/>
    <s v="Anthony Ndungu Kamau"/>
    <s v="Anthony Ndungu Kamau"/>
    <s v="Anthony Ndungu Kamau"/>
    <s v="722878722"/>
    <s v="Informal Business"/>
    <x v="2"/>
    <x v="0"/>
    <d v="2019-05-16T00:00:00"/>
  </r>
  <r>
    <s v="VPA6"/>
    <s v="KE-NAK-1903-26079"/>
    <x v="0"/>
    <s v=""/>
    <s v="18th December,2018"/>
    <d v="2018-12-18T00:00:00"/>
    <s v="14th March,2019"/>
    <d v="2019-03-14T00:00:00"/>
    <s v="Chepkwony Chepngeno Edna"/>
    <s v="Female"/>
    <s v="2760249"/>
    <s v="254721399266"/>
    <m/>
    <m/>
    <m/>
    <n v="36.024417"/>
    <n v="-0.27400000000000002"/>
    <s v="Nakuru"/>
    <s v="Rongai"/>
    <s v="Baraka"/>
    <s v="Ngata"/>
    <s v="10"/>
    <s v="Anthony Ndungu Kamau"/>
    <s v="Anthony Ndungu Kamau"/>
    <s v="Anthony Ndungu Kamau"/>
    <s v="722878722"/>
    <s v="Informal Business"/>
    <x v="2"/>
    <x v="0"/>
    <d v="2019-05-20T00:00:00"/>
  </r>
  <r>
    <s v="VPA6"/>
    <s v="KE-LAI-1910-27676"/>
    <x v="0"/>
    <s v=""/>
    <s v="15th August,2019"/>
    <d v="2019-08-15T00:00:00"/>
    <s v="9th October,2019"/>
    <d v="2019-10-09T00:00:00"/>
    <s v="Wangombe Samuel Waweru"/>
    <s v="Male"/>
    <s v="13728686"/>
    <s v="254724298681"/>
    <m/>
    <m/>
    <m/>
    <n v="36.749583000000001"/>
    <n v="-7.7844999999999998E-2"/>
    <s v="Laikipia"/>
    <s v="Laikipia East"/>
    <s v="Muhonia"/>
    <s v="Kiafunda"/>
    <s v="10"/>
    <s v="Anthony Ndungu Kamau"/>
    <s v="Anthony Ndungu Kamau"/>
    <s v="Anthony Ndungu Kamau"/>
    <s v="254722878722"/>
    <s v="Informal Business"/>
    <x v="0"/>
    <x v="0"/>
    <d v="2019-10-09T00:00:00"/>
  </r>
  <r>
    <s v="VPA6"/>
    <s v="KE-NAK-1804-17691"/>
    <x v="0"/>
    <s v=""/>
    <s v="3rd February,2018"/>
    <d v="2018-02-03T00:00:00"/>
    <s v="13th April,2018"/>
    <d v="2018-04-13T00:00:00"/>
    <s v="Abel Joel Ajega"/>
    <s v="Male"/>
    <s v="26402630"/>
    <s v="254711626685"/>
    <s v="711626685"/>
    <m/>
    <m/>
    <n v="36.149656999999998"/>
    <n v="-0.28384799999999999"/>
    <s v="Nakuru"/>
    <s v="Bahati"/>
    <s v="Kiamunyeki"/>
    <s v="Posta"/>
    <s v="12"/>
    <s v="Anthony Ndungu Kamau"/>
    <s v="Anthony Ndungu Kamau"/>
    <s v="Anthony Ndungu Kamau"/>
    <s v="722878722"/>
    <s v="Informal Business"/>
    <x v="0"/>
    <x v="0"/>
    <d v="2018-05-20T00:00:00"/>
  </r>
  <r>
    <s v="VPA6"/>
    <s v="KE-NAK-1903-26077"/>
    <x v="0"/>
    <s v=""/>
    <s v="18th January,2019"/>
    <d v="2019-01-18T00:00:00"/>
    <s v="12th March,2019"/>
    <d v="2019-03-12T00:00:00"/>
    <s v="Leck Muhoro"/>
    <s v="Female"/>
    <s v="7152730"/>
    <s v="254723416861"/>
    <m/>
    <m/>
    <m/>
    <n v="36.183394999999997"/>
    <n v="-0.233268"/>
    <s v="Nakuru"/>
    <s v="Bahati"/>
    <s v="Ndudori"/>
    <s v="Wanyororo A"/>
    <s v="24"/>
    <s v="Anthony Ndungu Kamau"/>
    <s v="Anthony Ndungu Kamau"/>
    <s v="Anthony Ndungu Kamau"/>
    <s v="722878722"/>
    <s v="Informal Business"/>
    <x v="3"/>
    <x v="0"/>
    <d v="2019-05-16T00:00:00"/>
  </r>
  <r>
    <s v="VPA6"/>
    <s v="KE-KIA-1602-15969"/>
    <x v="0"/>
    <s v=""/>
    <s v="13th December,2015"/>
    <d v="2015-12-13T00:00:00"/>
    <s v="1st February,2016"/>
    <d v="2016-02-01T00:00:00"/>
    <s v="Evans Thuo Karanjah"/>
    <s v="Male"/>
    <s v="14687610"/>
    <s v="721500267"/>
    <m/>
    <m/>
    <m/>
    <n v="36.687254000000003"/>
    <n v="-1.0044975"/>
    <s v="Kiambu"/>
    <s v="Lari"/>
    <s v="Kamahindu"/>
    <s v="Kithogoyo"/>
    <s v="8"/>
    <s v="Apollo Okinda"/>
    <s v="Apollo Okinda Owundo"/>
    <s v="Apollo Okinda Owundo"/>
    <s v=""/>
    <s v="Informal Business"/>
    <x v="2"/>
    <x v="0"/>
    <d v="2017-03-02T00:00:00"/>
  </r>
  <r>
    <s v="VPA6"/>
    <s v="KE-THA-1903-25621"/>
    <x v="0"/>
    <s v=""/>
    <s v="15th February,2019"/>
    <d v="2019-02-15T00:00:00"/>
    <s v="9th March,2019"/>
    <d v="2019-03-09T00:00:00"/>
    <s v="Kariuki Njoka Albino"/>
    <s v="Male"/>
    <s v="22080742"/>
    <s v="254733845407"/>
    <m/>
    <m/>
    <m/>
    <n v="37.617179999999998"/>
    <n v="-0.324293"/>
    <s v="Tharaka-Nithi"/>
    <s v="Chuka"/>
    <s v="Kiangondu"/>
    <s v="Kiangondu"/>
    <s v="8"/>
    <s v="Apollo Okinda"/>
    <s v="Apollo Okinda Owundo"/>
    <s v="Apollo Okinda Owundo"/>
    <s v="723741826"/>
    <s v="Informal Business"/>
    <x v="2"/>
    <x v="0"/>
    <d v="2019-03-09T00:00:00"/>
  </r>
  <r>
    <s v="VPA6"/>
    <s v="KE-NAK-1806-17697"/>
    <x v="0"/>
    <s v=""/>
    <s v="28th May,2018"/>
    <d v="2018-05-28T00:00:00"/>
    <s v="30th June,2018"/>
    <d v="2018-06-30T00:00:00"/>
    <s v="Kiruthi Komu Martin"/>
    <s v="Male"/>
    <s v="8106237"/>
    <s v="722696944"/>
    <m/>
    <m/>
    <s v="727449976"/>
    <n v="36.156680000000001"/>
    <n v="-0.27905999999999997"/>
    <s v="Nakuru"/>
    <s v="Bahati"/>
    <s v="Lanet"/>
    <s v="Muwa Estate"/>
    <s v="8"/>
    <s v="Apollo Okinda"/>
    <s v="Apollo Okinda Owundo"/>
    <s v="Apollo Okinda Owundo"/>
    <s v="723741826"/>
    <s v="Informal Business"/>
    <x v="2"/>
    <x v="0"/>
    <d v="2018-08-20T00:00:00"/>
  </r>
  <r>
    <s v="VPA6"/>
    <s v="KE-NAK-1806-17696"/>
    <x v="0"/>
    <s v=""/>
    <s v="27th May,2018"/>
    <d v="2018-05-27T00:00:00"/>
    <s v="21st June,2018"/>
    <d v="2018-06-21T00:00:00"/>
    <s v="Phyllis Wamboi Ngige"/>
    <s v="Female"/>
    <s v="3628334"/>
    <s v="722854762"/>
    <m/>
    <m/>
    <m/>
    <n v="36.123207000000001"/>
    <n v="-0.278198"/>
    <s v="Nakuru"/>
    <s v="Bahati"/>
    <s v="Kiti"/>
    <s v="Teachers"/>
    <s v="8"/>
    <s v="Apollo Okinda"/>
    <s v="Apollo Okinda Owundo"/>
    <s v="Apollo Okinda Owundo"/>
    <s v="723741826"/>
    <s v="Informal Business"/>
    <x v="2"/>
    <x v="0"/>
    <d v="2018-08-20T00:00:00"/>
  </r>
  <r>
    <s v="VPA6"/>
    <s v="KE-NAK-1904-26076"/>
    <x v="0"/>
    <s v=""/>
    <s v="25th March,2019"/>
    <d v="2019-03-25T00:00:00"/>
    <s v="8th April,2019"/>
    <d v="2019-04-08T00:00:00"/>
    <s v="Ephantus Wacira Mugo"/>
    <s v="Male"/>
    <s v="2480265"/>
    <s v="721262028"/>
    <m/>
    <m/>
    <m/>
    <n v="36.156078000000001"/>
    <n v="-0.26697199999999999"/>
    <s v="Nakuru"/>
    <s v="Bahati"/>
    <s v="Laney Umoja"/>
    <s v="Baraka"/>
    <s v="8"/>
    <s v="Apollo Okinda"/>
    <s v="Apollo Okinda Owundo"/>
    <s v="Apollo Okinda Owundo"/>
    <s v="723741826"/>
    <s v="Informal Business"/>
    <x v="2"/>
    <x v="0"/>
    <d v="2019-05-08T00:00:00"/>
  </r>
  <r>
    <s v="VPA6"/>
    <s v="KE-BOM-2108-29801"/>
    <x v="0"/>
    <s v=""/>
    <s v="6th May,2021"/>
    <d v="2021-05-06T00:00:00"/>
    <s v="5th August,2021"/>
    <d v="2021-08-05T00:00:00"/>
    <s v="Ngetich Edward Kiprotich"/>
    <s v="Male"/>
    <s v="24062619"/>
    <s v="0729598331"/>
    <m/>
    <m/>
    <m/>
    <n v="35.343024999999997"/>
    <n v="-0.77296600000000004"/>
    <s v="Bomet"/>
    <s v="Bomet Central"/>
    <s v="Silibwet township"/>
    <s v="Njerian"/>
    <n v="8"/>
    <s v="Takamoto Biogas"/>
    <s v="Apollo Okinda Owundo"/>
    <s v="Apollo Okinda Owundo"/>
    <s v=""/>
    <s v="Medium Size Business"/>
    <x v="2"/>
    <x v="0"/>
    <d v="2022-09-29T00:00:00"/>
  </r>
  <r>
    <s v="VPA6"/>
    <s v="KE-BOM-2108-29802"/>
    <x v="2"/>
    <s v="Non Compliant"/>
    <s v="11th December,2020"/>
    <d v="2020-12-11T00:00:00"/>
    <s v="5th August,2021"/>
    <d v="2021-08-05T00:00:00"/>
    <s v="Rotich Richard Kipkorir"/>
    <s v="Male"/>
    <s v="12553734"/>
    <s v="720665685"/>
    <s v="254720665685"/>
    <m/>
    <m/>
    <n v="35.370702999999999"/>
    <n v="-0.76207999999999998"/>
    <s v="Bomet"/>
    <s v="Bomet Central"/>
    <s v="Silibwet"/>
    <s v="Kapsebet"/>
    <n v="8"/>
    <s v="Takamoto Biogas"/>
    <s v="Apollo Okinda Owundo"/>
    <s v="Apollo Okinda Owundo"/>
    <s v=""/>
    <s v="Medium Size Business"/>
    <x v="2"/>
    <x v="0"/>
    <d v="2021-08-09T00:00:00"/>
  </r>
  <r>
    <s v="VPA6"/>
    <s v="KE-NAK-1907-27662"/>
    <x v="0"/>
    <s v=""/>
    <s v="7th June,2019"/>
    <d v="2019-06-07T00:00:00"/>
    <s v="17th July,2019"/>
    <d v="2019-07-17T00:00:00"/>
    <s v="Veronica Chege"/>
    <s v="Male"/>
    <s v="479889"/>
    <s v="0721673189"/>
    <m/>
    <m/>
    <s v="726324729"/>
    <n v="36.003354999999999"/>
    <n v="-0.44501299999999999"/>
    <s v="Nakuru"/>
    <s v="Njoro"/>
    <s v="Store Mbili"/>
    <s v="Ngoriga"/>
    <s v="10"/>
    <s v="Apollo Okinda"/>
    <s v="Apollo Okinda Owundo"/>
    <s v="Apollo Okinda Owundo"/>
    <s v="723741826"/>
    <s v="Informal Business"/>
    <x v="0"/>
    <x v="0"/>
    <d v="2019-08-28T00:00:00"/>
  </r>
  <r>
    <s v="VPA6"/>
    <s v="KE-NAK-1903-26074"/>
    <x v="0"/>
    <s v=""/>
    <s v="9th February,2019"/>
    <d v="2019-02-09T00:00:00"/>
    <s v="18th March,2019"/>
    <d v="2019-03-18T00:00:00"/>
    <s v="Kibe Maara Stephen"/>
    <s v="Male"/>
    <s v="2374106"/>
    <s v="254710321925"/>
    <m/>
    <m/>
    <m/>
    <n v="36.162958000000003"/>
    <n v="-0.246975"/>
    <s v="Nakuru"/>
    <s v="Bahati"/>
    <s v="Lanet Umoja"/>
    <s v="Muronyo"/>
    <s v="10"/>
    <s v="Apollo Okinda"/>
    <s v="Apollo Okinda Owundo"/>
    <s v="Apollo Okinda Owundo"/>
    <s v="723741826"/>
    <s v="Informal Business"/>
    <x v="2"/>
    <x v="0"/>
    <d v="2019-05-08T00:00:00"/>
  </r>
  <r>
    <s v="VPA6"/>
    <s v="KE-NAK-1712-17698"/>
    <x v="0"/>
    <s v=""/>
    <s v="9th September,2017"/>
    <d v="2017-09-09T00:00:00"/>
    <s v="22nd December,2017"/>
    <d v="2017-12-22T00:00:00"/>
    <s v="Kiptum Kipkogei Viola"/>
    <s v="Male"/>
    <s v="12937500"/>
    <s v="710137201"/>
    <m/>
    <m/>
    <s v="722780011"/>
    <n v="36.027672000000003"/>
    <n v="-0.25910300000000003"/>
    <s v="Nakuru"/>
    <s v="Rongai"/>
    <s v="Kiamunyi"/>
    <s v="Olive Center"/>
    <s v="12"/>
    <s v="Apollo Okinda"/>
    <s v="Apollo Okinda Owundo"/>
    <s v="Apollo Okinda Owundo"/>
    <s v="723741826"/>
    <s v="Informal Business"/>
    <x v="2"/>
    <x v="0"/>
    <d v="2018-08-20T00:00:00"/>
  </r>
  <r>
    <s v="VPA6"/>
    <s v="KE-KIS-1904-25121"/>
    <x v="0"/>
    <s v=""/>
    <s v="13th April,2019"/>
    <d v="2019-04-13T00:00:00"/>
    <s v="19th April,2019"/>
    <d v="2019-04-19T00:00:00"/>
    <s v="Christine Athing Awuor"/>
    <s v="Female"/>
    <s v="32795461"/>
    <s v="0705915262"/>
    <m/>
    <m/>
    <s v="739887909"/>
    <n v="34.828482000000001"/>
    <n v="-0.15151200000000001"/>
    <s v="Kisumu"/>
    <s v="Nyando"/>
    <s v="Kochieng"/>
    <s v="Rabuor"/>
    <s v="4"/>
    <s v="Alpha Foundation"/>
    <s v="Athing Otieno"/>
    <s v="Athing Otieno"/>
    <s v="726352526"/>
    <s v="Informal Business"/>
    <x v="4"/>
    <x v="1"/>
    <d v="2019-05-01T00:00:00"/>
  </r>
  <r>
    <s v="VPA6"/>
    <s v="KE-KIS-1905-25122"/>
    <x v="0"/>
    <s v=""/>
    <s v="15th April,2019"/>
    <d v="2019-04-15T00:00:00"/>
    <s v="1st May,2019"/>
    <d v="2019-05-01T00:00:00"/>
    <s v="Okiro Okiro Solomon"/>
    <s v="Male"/>
    <s v="10843438"/>
    <s v="254722419577"/>
    <m/>
    <m/>
    <m/>
    <n v="34.836132999999997"/>
    <n v="-0.15313499999999999"/>
    <s v="Kisumu"/>
    <s v="Nyando"/>
    <s v="Kochieng"/>
    <s v="Rabuor"/>
    <s v="4"/>
    <s v="Alpha Foundation"/>
    <s v="Athing Otieno"/>
    <s v="Athing Otieno"/>
    <s v="726352526"/>
    <s v="Informal Business"/>
    <x v="4"/>
    <x v="1"/>
    <d v="2019-06-01T00:00:00"/>
  </r>
  <r>
    <s v="VPA6"/>
    <s v="KE-KER-1709-26223"/>
    <x v="0"/>
    <s v=""/>
    <s v="13th June,2017"/>
    <d v="2017-06-13T00:00:00"/>
    <s v="15th September,2017"/>
    <d v="2017-09-15T00:00:00"/>
    <s v="Lelgo Jane"/>
    <s v="Female"/>
    <s v="5722438"/>
    <s v="704412873"/>
    <m/>
    <m/>
    <m/>
    <n v="35.38447"/>
    <n v="-0.13338"/>
    <s v="Kericho"/>
    <s v="Kipkelion West"/>
    <s v="Kipteris"/>
    <s v="Kapngetuny"/>
    <s v="4"/>
    <s v="Benard Kirui"/>
    <s v="Benard Kirui"/>
    <s v="Benard Kirui"/>
    <s v=""/>
    <s v="Informal Business"/>
    <x v="0"/>
    <x v="0"/>
    <d v="2018-11-23T00:00:00"/>
  </r>
  <r>
    <s v="VPA6"/>
    <s v="KE-KER-1709-25297"/>
    <x v="0"/>
    <s v=""/>
    <s v="5th June,2017"/>
    <d v="2017-06-05T00:00:00"/>
    <s v="5th September,2017"/>
    <d v="2017-09-05T00:00:00"/>
    <s v="Kikwai Milka"/>
    <s v="Female"/>
    <s v="28616476"/>
    <s v="0704830311"/>
    <m/>
    <m/>
    <s v="728517832"/>
    <n v="35.384329000000001"/>
    <n v="-0.11289399999999999"/>
    <s v="Kericho"/>
    <s v="Kipkelion West"/>
    <s v="Kipteris"/>
    <s v="Korosyot"/>
    <s v="4"/>
    <s v="Benard Kirui"/>
    <s v="Benard Kirui"/>
    <s v="Benard Kirui"/>
    <s v=""/>
    <s v="Informal Business"/>
    <x v="0"/>
    <x v="0"/>
    <d v="2018-12-02T00:00:00"/>
  </r>
  <r>
    <s v="VPA6"/>
    <s v="KE-KER-1811-25310"/>
    <x v="0"/>
    <s v=""/>
    <s v="30th August,2018"/>
    <d v="2018-08-30T00:00:00"/>
    <s v="29th November,2018"/>
    <d v="2018-11-29T00:00:00"/>
    <s v="Chumo Rusi"/>
    <s v="Female"/>
    <s v="35739967"/>
    <s v="706115813"/>
    <m/>
    <m/>
    <m/>
    <n v="35.386153999999998"/>
    <n v="-0.13717799999999999"/>
    <s v="Kericho"/>
    <s v="Kipkelion West"/>
    <s v="Kipteris"/>
    <s v="Kabngetuny"/>
    <s v="4"/>
    <s v="Benard Kirui"/>
    <s v="Benard Kirui"/>
    <s v="Benard Kirui"/>
    <s v=""/>
    <s v="Informal Business"/>
    <x v="0"/>
    <x v="0"/>
    <d v="2018-12-02T00:00:00"/>
  </r>
  <r>
    <s v="VPA6"/>
    <s v="KE-KER-1906-25355"/>
    <x v="0"/>
    <s v=""/>
    <s v="30th November,2018"/>
    <d v="2018-11-30T00:00:00"/>
    <s v="15th June,2019"/>
    <d v="2019-06-15T00:00:00"/>
    <s v="Leah Sigei Cherotich"/>
    <s v="Female"/>
    <s v="21209795"/>
    <s v="254796257733"/>
    <m/>
    <m/>
    <m/>
    <n v="35.385299000000003"/>
    <n v="-0.13595599999999999"/>
    <s v="Kericho"/>
    <s v="Kipkelion West"/>
    <s v="Kipteris"/>
    <s v="Kabngetuny"/>
    <s v="4"/>
    <s v="Benard Kirui"/>
    <s v="Benard Kirui"/>
    <s v="Benard Kirui"/>
    <s v=""/>
    <s v="Informal Business"/>
    <x v="0"/>
    <x v="0"/>
    <d v="2019-08-23T00:00:00"/>
  </r>
  <r>
    <s v="VPA6"/>
    <s v="KE-KER-1907-24867"/>
    <x v="0"/>
    <s v=""/>
    <s v="21st August,2018"/>
    <d v="2018-08-21T00:00:00"/>
    <s v="12th July,2019"/>
    <d v="2019-07-12T00:00:00"/>
    <s v="Mutai Harriet Cherotich"/>
    <s v="Female"/>
    <s v="28576468"/>
    <s v="0702077639"/>
    <m/>
    <m/>
    <m/>
    <n v="35.369501999999997"/>
    <n v="-0.171293"/>
    <s v="Kericho"/>
    <s v="Kipkelion West"/>
    <s v="Kipteris"/>
    <s v="Koisagat"/>
    <s v="4"/>
    <s v="Benard Kirui"/>
    <s v="Benard Kirui"/>
    <s v="Benard Kirui"/>
    <s v="796917297"/>
    <s v="Informal Business"/>
    <x v="0"/>
    <x v="0"/>
    <d v="2019-09-24T00:00:00"/>
  </r>
  <r>
    <s v="VPA6"/>
    <s v="KE-KER-1906-24861"/>
    <x v="1"/>
    <s v="Abandoned"/>
    <s v="20th December,2018"/>
    <d v="2018-12-20T00:00:00"/>
    <s v="5th June,2019"/>
    <d v="2019-06-05T00:00:00"/>
    <s v="Lessan Eunice Chepngetich"/>
    <s v="Female"/>
    <s v="8658585"/>
    <s v="0703404282"/>
    <m/>
    <m/>
    <m/>
    <n v="35.380159999999997"/>
    <n v="-0.124954"/>
    <s v="Kericho"/>
    <s v="Kipkelion West"/>
    <s v="Kipteris"/>
    <s v="Magire"/>
    <s v="4"/>
    <s v="Benard Kirui"/>
    <s v="Benard Kirui"/>
    <s v="Benard Kirui"/>
    <s v="796917297"/>
    <s v="Informal Business"/>
    <x v="0"/>
    <x v="0"/>
    <d v="2019-09-24T00:00:00"/>
  </r>
  <r>
    <s v="VPA6"/>
    <s v="KE-KER-1907-24858"/>
    <x v="0"/>
    <s v=""/>
    <s v="16th March,2019"/>
    <d v="2019-03-16T00:00:00"/>
    <s v="30th July,2019"/>
    <d v="2019-07-30T00:00:00"/>
    <s v="Koech Joyce Chelangat"/>
    <s v="Female"/>
    <s v="20324836"/>
    <s v="254705528372"/>
    <m/>
    <m/>
    <m/>
    <n v="35.384275000000002"/>
    <n v="-0.13667699999999999"/>
    <s v="Kericho"/>
    <s v="Kipkelion West"/>
    <s v="Kipteris"/>
    <s v="Kabngetuny"/>
    <s v="4"/>
    <s v="Benard Kirui"/>
    <s v="Benard Kirui"/>
    <s v="Benard Kirui"/>
    <s v="796917297"/>
    <s v="Informal Business"/>
    <x v="0"/>
    <x v="0"/>
    <d v="2019-09-23T00:00:00"/>
  </r>
  <r>
    <s v="VPA6"/>
    <s v="KE-KER-1907-24859"/>
    <x v="0"/>
    <s v=""/>
    <s v="3rd January,2019"/>
    <d v="2019-01-03T00:00:00"/>
    <s v="2nd July,2019"/>
    <d v="2019-07-02T00:00:00"/>
    <s v="Yegon Recho"/>
    <s v="Female"/>
    <s v="9778530"/>
    <s v="254786739080"/>
    <m/>
    <m/>
    <m/>
    <n v="35.384464000000001"/>
    <n v="-0.13376399999999999"/>
    <s v="Kericho"/>
    <s v="Kipkelion West"/>
    <s v="Kipteris"/>
    <s v="Kabngetuny"/>
    <s v="4"/>
    <s v="Benard Kirui"/>
    <s v="Benard Kirui"/>
    <s v="Benard Kirui"/>
    <s v="796917297"/>
    <s v="Informal Business"/>
    <x v="0"/>
    <x v="0"/>
    <d v="2019-09-23T00:00:00"/>
  </r>
  <r>
    <s v="VPA6"/>
    <s v="KE-KER-1908-24868"/>
    <x v="0"/>
    <s v=""/>
    <s v="21st December,2018"/>
    <d v="2018-12-21T00:00:00"/>
    <s v="7th August,2019"/>
    <d v="2019-08-07T00:00:00"/>
    <s v="Ngeny Recho Chepkemoi"/>
    <s v="Female"/>
    <s v="9578949"/>
    <s v="254710319697"/>
    <m/>
    <m/>
    <m/>
    <n v="35.365968000000002"/>
    <n v="-0.173123"/>
    <s v="Kericho"/>
    <s v="Kipkelion West"/>
    <s v="Kipteris"/>
    <s v="Koisagat"/>
    <s v="4"/>
    <s v="Benard Kirui"/>
    <s v="Benard Kirui"/>
    <s v="Benard Kirui"/>
    <s v="796917297"/>
    <s v="Informal Business"/>
    <x v="0"/>
    <x v="0"/>
    <d v="2019-09-24T00:00:00"/>
  </r>
  <r>
    <s v="VPA6"/>
    <s v="KE-KER-2011-27951"/>
    <x v="0"/>
    <s v=""/>
    <s v="10th February,2019"/>
    <d v="2019-02-10T00:00:00"/>
    <s v="15th November,2020"/>
    <d v="2020-11-15T00:00:00"/>
    <s v="Kurgat Lydia"/>
    <s v="Female"/>
    <s v="30395130"/>
    <s v="254717611152"/>
    <m/>
    <m/>
    <m/>
    <n v="35.380817"/>
    <n v="-0.14718000000000001"/>
    <s v="Kericho"/>
    <s v="Kipkelion West"/>
    <s v="Kipteris"/>
    <s v="Kolonget"/>
    <n v="4"/>
    <s v="Benard Kirui"/>
    <s v="Benard Kirui"/>
    <s v="Benard Kirui"/>
    <s v=""/>
    <s v="Informal Business"/>
    <x v="0"/>
    <x v="0"/>
    <d v="2020-11-23T00:00:00"/>
  </r>
  <r>
    <s v="VPA6"/>
    <s v="KE-KER-1803-26238"/>
    <x v="0"/>
    <s v=""/>
    <s v="7th October,2017"/>
    <d v="2017-10-07T00:00:00"/>
    <s v="15th March,2018"/>
    <d v="2018-03-15T00:00:00"/>
    <s v="Bett Sally C"/>
    <s v="Female"/>
    <s v="26091595"/>
    <s v="705532466"/>
    <m/>
    <m/>
    <m/>
    <n v="35.382618000000001"/>
    <n v="-0.106818"/>
    <s v="Kericho"/>
    <s v="Kipkelion West"/>
    <s v="Kipteris"/>
    <s v="Korosyot"/>
    <s v="6"/>
    <s v="Benard Kirui"/>
    <s v="Benard Kirui"/>
    <s v="Benard Kirui"/>
    <s v=""/>
    <s v="Informal Business"/>
    <x v="0"/>
    <x v="0"/>
    <d v="2018-12-02T00:00:00"/>
  </r>
  <r>
    <s v="VPA6"/>
    <s v="KE-KER-2009-26645"/>
    <x v="0"/>
    <s v=""/>
    <s v="20th July,2019"/>
    <d v="2019-07-20T00:00:00"/>
    <s v="30th September,2020"/>
    <d v="2020-09-30T00:00:00"/>
    <s v="Chelangat Nancy"/>
    <s v="Female"/>
    <s v="99999"/>
    <s v="254724162020"/>
    <m/>
    <m/>
    <m/>
    <n v="35.389263"/>
    <n v="-0.112429"/>
    <s v="Kericho"/>
    <s v="Kipkelion West"/>
    <s v="Kipteris"/>
    <s v="Kaptuiya"/>
    <n v="4"/>
    <s v="Benjamin Cheruiyot"/>
    <s v="Benjamin"/>
    <s v="Benjamin"/>
    <s v=""/>
    <s v="Informal Business"/>
    <x v="0"/>
    <x v="0"/>
    <d v="2020-11-22T00:00:00"/>
  </r>
  <r>
    <s v="VPA6"/>
    <s v="KE-KER-2010-27959"/>
    <x v="0"/>
    <s v=""/>
    <s v="14th October,2019"/>
    <d v="2019-10-14T00:00:00"/>
    <s v="10th October,2020"/>
    <d v="2020-10-10T00:00:00"/>
    <s v="Chesang Naomi"/>
    <s v="Female"/>
    <s v="24662699"/>
    <s v="254706115845"/>
    <m/>
    <m/>
    <m/>
    <n v="35.387461999999999"/>
    <n v="-0.14254600000000001"/>
    <s v="Kericho"/>
    <s v="Kipkelion West"/>
    <s v="Kipteris"/>
    <s v="Kabngetuny"/>
    <n v="4"/>
    <s v="Benjamin Cheruiyot"/>
    <s v="Benjamin"/>
    <s v="Benjamin"/>
    <s v=""/>
    <s v="Informal Business"/>
    <x v="0"/>
    <x v="0"/>
    <d v="2020-11-23T00:00:00"/>
  </r>
  <r>
    <s v="VPA6"/>
    <s v="KE-KER-1807-25304"/>
    <x v="0"/>
    <s v=""/>
    <s v="28th February,2018"/>
    <d v="2018-02-28T00:00:00"/>
    <s v="4th July,2018"/>
    <d v="2018-07-04T00:00:00"/>
    <s v="Tonui Jane"/>
    <s v="Female"/>
    <s v="20325538"/>
    <s v="711380895"/>
    <m/>
    <m/>
    <m/>
    <n v="35.387568000000002"/>
    <n v="-0.11271"/>
    <s v="Kericho"/>
    <s v="Kipkelion West"/>
    <s v="Kipteris"/>
    <s v="Korosyot"/>
    <s v="4"/>
    <s v="Benjamin Birgen"/>
    <s v="Benjamin Birgen"/>
    <s v="Benjamin Birgen"/>
    <s v="706490066"/>
    <s v="Informal Business"/>
    <x v="0"/>
    <x v="0"/>
    <d v="2018-12-03T00:00:00"/>
  </r>
  <r>
    <s v="VPA6"/>
    <s v="KE-KER-1801-25350"/>
    <x v="0"/>
    <s v=""/>
    <s v="27th November,2017"/>
    <d v="2017-11-27T00:00:00"/>
    <s v="18th January,2018"/>
    <d v="2018-01-18T00:00:00"/>
    <s v="Koech Elizabeth"/>
    <s v="Female"/>
    <s v="99999"/>
    <s v="710907386"/>
    <m/>
    <m/>
    <m/>
    <n v="35.383543000000003"/>
    <n v="-0.104265"/>
    <s v="Kericho"/>
    <s v="Kipkelion West"/>
    <s v="Kipteris"/>
    <s v="Korosyot"/>
    <s v="4"/>
    <s v="Benjamin Cheruiyot"/>
    <s v="Benjamin Cheruiyot"/>
    <s v="Benjamin Cheruiyot"/>
    <s v="720091630"/>
    <s v="Informal Business"/>
    <x v="0"/>
    <x v="0"/>
    <d v="2018-12-03T00:00:00"/>
  </r>
  <r>
    <s v="VPA6"/>
    <s v="KE-KER-1807-25386"/>
    <x v="0"/>
    <s v=""/>
    <s v="14th April,2018"/>
    <d v="2018-04-14T00:00:00"/>
    <s v="4th July,2018"/>
    <d v="2018-07-04T00:00:00"/>
    <s v="Byomdo Jane"/>
    <s v="Female"/>
    <s v="7626380"/>
    <s v="0712401726"/>
    <m/>
    <m/>
    <m/>
    <n v="35.385852"/>
    <n v="-0.115935"/>
    <s v="Kericho"/>
    <s v="Kipkelion West"/>
    <s v="Kipteris"/>
    <s v="Korosyot"/>
    <s v="4"/>
    <s v="Benjamin Cheruiyot"/>
    <s v="Benjamin Cheruiyot"/>
    <s v="Benjamin Cheruiyot"/>
    <s v=""/>
    <s v="Informal Business"/>
    <x v="0"/>
    <x v="0"/>
    <d v="2018-12-02T00:00:00"/>
  </r>
  <r>
    <s v="VPA6"/>
    <s v="KE-KER-1906-25313"/>
    <x v="0"/>
    <s v=""/>
    <s v="24th January,2019"/>
    <d v="2019-01-24T00:00:00"/>
    <s v="29th June,2019"/>
    <d v="2019-06-29T00:00:00"/>
    <s v="Mosop Christine Chepkirui"/>
    <s v="Female"/>
    <s v="3866755"/>
    <s v="254712320247"/>
    <m/>
    <m/>
    <m/>
    <n v="35.384301000000001"/>
    <n v="-0.10442800000000001"/>
    <s v="Kericho"/>
    <s v="Kipkelion West"/>
    <s v="Kipteris"/>
    <s v="Korosyot"/>
    <s v="4"/>
    <s v="Benjamin Cheruiyot"/>
    <s v="Benjamin Cheruiyot"/>
    <s v="Benjamin Cheruiyot"/>
    <s v="710651470"/>
    <s v="Informal Business"/>
    <x v="0"/>
    <x v="0"/>
    <d v="2019-08-27T00:00:00"/>
  </r>
  <r>
    <s v="VPA6"/>
    <s v="KE-KER-1908-25366"/>
    <x v="0"/>
    <s v=""/>
    <s v="24th March,2019"/>
    <d v="2019-03-24T00:00:00"/>
    <s v="10th August,2019"/>
    <d v="2019-08-10T00:00:00"/>
    <s v="Chebet Mercy"/>
    <s v="Female"/>
    <s v="25990951"/>
    <s v="254727790108"/>
    <m/>
    <m/>
    <m/>
    <n v="35.388261"/>
    <n v="-0.11945600000000001"/>
    <s v="Kericho"/>
    <s v="Kipkelion West"/>
    <s v="Kipteris"/>
    <s v="Kimugul"/>
    <s v="4"/>
    <s v="Benjamin Cheruiyot"/>
    <s v="Benjamin Cheruiyot"/>
    <s v="Benjamin Cheruiyot"/>
    <s v="710651470"/>
    <s v="Informal Business"/>
    <x v="0"/>
    <x v="0"/>
    <d v="2019-08-24T00:00:00"/>
  </r>
  <r>
    <s v="VPA6"/>
    <s v="KE-KER-1906-24866"/>
    <x v="0"/>
    <s v=""/>
    <s v="22nd January,2019"/>
    <d v="2019-01-22T00:00:00"/>
    <s v="30th June,2019"/>
    <d v="2019-06-30T00:00:00"/>
    <s v="Veronica Chepngetich"/>
    <s v="Female"/>
    <s v="32296893"/>
    <s v="254710432110"/>
    <m/>
    <m/>
    <m/>
    <n v="35.388663999999999"/>
    <n v="-0.120172"/>
    <s v="Kericho"/>
    <s v="Kipkelion West"/>
    <s v="Kipteris"/>
    <s v="Kimugul"/>
    <s v="4"/>
    <s v="Benjamin Cheruiyot"/>
    <s v="Benjamin Cheruiyot"/>
    <s v="Benjamin Cheruiyot"/>
    <s v="710651470"/>
    <s v="Informal Business"/>
    <x v="0"/>
    <x v="0"/>
    <d v="2019-09-24T00:00:00"/>
  </r>
  <r>
    <s v="VPA6"/>
    <s v="KE-KER-1907-24865"/>
    <x v="0"/>
    <s v=""/>
    <s v="20th February,2019"/>
    <d v="2019-02-20T00:00:00"/>
    <s v="22nd July,2019"/>
    <d v="2019-07-22T00:00:00"/>
    <s v="Mutai Winnie Chepkemoi"/>
    <s v="Female"/>
    <s v="20332343"/>
    <s v="0717862548"/>
    <m/>
    <m/>
    <m/>
    <n v="35.389339"/>
    <n v="-0.106042"/>
    <s v="Kericho"/>
    <s v="Kipkelion West"/>
    <s v="Kipteris"/>
    <s v="Korosyot"/>
    <s v="4"/>
    <s v="Benjamin Cheruiyot"/>
    <s v="Benjamin Cheruiyot"/>
    <s v="Benjamin Cheruiyot"/>
    <s v="710651470"/>
    <s v="Informal Business"/>
    <x v="0"/>
    <x v="0"/>
    <d v="2019-09-24T00:00:00"/>
  </r>
  <r>
    <s v="VPA6"/>
    <s v="KE-KER-1906-24857"/>
    <x v="0"/>
    <s v=""/>
    <s v="15th August,2018"/>
    <d v="2018-08-15T00:00:00"/>
    <s v="29th June,2019"/>
    <d v="2019-06-29T00:00:00"/>
    <s v="Mutai Naomy Cherono"/>
    <s v="Female"/>
    <s v="99999"/>
    <s v="254797091550"/>
    <m/>
    <m/>
    <m/>
    <n v="35.390225999999998"/>
    <n v="-0.105758"/>
    <s v="Kericho"/>
    <s v="Kipkelion West"/>
    <s v="Kipteris"/>
    <s v="Kaptuiya"/>
    <s v="4"/>
    <s v="Benjamin Cheruiyot"/>
    <s v="Benjamin Cheruiyot"/>
    <s v="Benjamin Cheruiyot"/>
    <s v="710651470"/>
    <s v="Informal Business"/>
    <x v="0"/>
    <x v="0"/>
    <d v="2019-09-22T00:00:00"/>
  </r>
  <r>
    <s v="VPA6"/>
    <s v="KE-KER-1904-25314"/>
    <x v="0"/>
    <s v=""/>
    <s v="27th August,2018"/>
    <d v="2018-08-27T00:00:00"/>
    <s v="18th April,2019"/>
    <d v="2019-04-18T00:00:00"/>
    <s v="Cherotich Rotich"/>
    <s v="Female"/>
    <s v="23994082"/>
    <s v="254707426500"/>
    <m/>
    <m/>
    <m/>
    <n v="35.387228999999998"/>
    <n v="-0.142319"/>
    <s v="Kericho"/>
    <s v="Kipkelion West"/>
    <s v="Chilchilla"/>
    <s v="Kapngetuny"/>
    <s v="10"/>
    <s v="Benjamin Cheruiyot"/>
    <s v="Benjamin Cheruiyot"/>
    <s v="Benjamin Cheruiyot"/>
    <s v="710651470"/>
    <s v="Informal Business"/>
    <x v="0"/>
    <x v="0"/>
    <d v="2019-07-07T00:00:00"/>
  </r>
  <r>
    <s v="VPA6"/>
    <s v="KE-KER-1604-16201"/>
    <x v="0"/>
    <s v=""/>
    <s v="11th February,2016"/>
    <d v="2016-02-11T00:00:00"/>
    <s v="1st April,2016"/>
    <d v="2016-04-01T00:00:00"/>
    <s v="Remmy Bett Kipsang"/>
    <s v="Male"/>
    <s v="13020405"/>
    <s v="710978774"/>
    <m/>
    <m/>
    <m/>
    <n v="35.175094999999999"/>
    <n v="-0.55410300000000001"/>
    <s v="Kericho"/>
    <s v="Bureti"/>
    <s v="Chemosot"/>
    <s v="Kapsumet"/>
    <s v="6"/>
    <s v="Benjamin Kirui"/>
    <s v="Benjamin Kirui"/>
    <s v="Benjamin Kirui"/>
    <s v=""/>
    <s v="Informal Business"/>
    <x v="2"/>
    <x v="0"/>
    <d v="2017-03-02T00:00:00"/>
  </r>
  <r>
    <s v="VPA6"/>
    <s v="KE-KER-1906-25319"/>
    <x v="0"/>
    <s v=""/>
    <s v="4th May,2019"/>
    <d v="2019-05-04T00:00:00"/>
    <s v="22nd June,2019"/>
    <d v="2019-06-22T00:00:00"/>
    <s v="Jedida Langat"/>
    <s v="Female"/>
    <s v="26150904"/>
    <s v="0722100994"/>
    <m/>
    <m/>
    <s v="728513076"/>
    <n v="35.270367"/>
    <n v="-0.34583700000000001"/>
    <s v="Kericho"/>
    <s v="Ainamoi"/>
    <s v="Kipchimchim"/>
    <s v="Kipsotet"/>
    <s v="6"/>
    <s v="Benjamin Kirui"/>
    <s v="Benjamin Kirui"/>
    <s v="Benjamin Kirui"/>
    <s v="723474441"/>
    <s v="Informal Business"/>
    <x v="0"/>
    <x v="0"/>
    <d v="2019-07-07T00:00:00"/>
  </r>
  <r>
    <s v="VPA6"/>
    <s v="KE-KER-2008-26628"/>
    <x v="0"/>
    <s v=""/>
    <s v="11th June,2020"/>
    <d v="2020-06-11T00:00:00"/>
    <s v="10th August,2020"/>
    <d v="2020-08-10T00:00:00"/>
    <s v="Kemei Kibet"/>
    <s v="Male"/>
    <s v="22640914"/>
    <s v="+254732433441"/>
    <s v="724640641"/>
    <m/>
    <s v="732433441"/>
    <n v="35.269337"/>
    <n v="-0.29578500000000002"/>
    <s v="Kericho"/>
    <s v="Ainamoi"/>
    <s v="Ainamoi"/>
    <s v="Chemorer"/>
    <s v="6"/>
    <s v="Benjamin Kirui"/>
    <s v="Benjamin Kirui"/>
    <s v="Benjamin Kirui"/>
    <s v=""/>
    <s v="Informal Business"/>
    <x v="0"/>
    <x v="0"/>
    <d v="2020-08-18T00:00:00"/>
  </r>
  <r>
    <s v="VPA6"/>
    <s v="KE-KER-1605-16202"/>
    <x v="2"/>
    <s v="Unreachable"/>
    <s v="10th April,2016"/>
    <d v="2016-04-10T00:00:00"/>
    <s v="30th May,2016"/>
    <d v="2016-05-30T00:00:00"/>
    <s v="Charles Arap Sambu"/>
    <s v="Male"/>
    <s v="3227933"/>
    <s v="722277932"/>
    <m/>
    <m/>
    <m/>
    <n v="35.168934"/>
    <n v="-0.48342800000000002"/>
    <s v="Kericho"/>
    <s v="Ainamoi"/>
    <s v="Ainamoi"/>
    <s v="Motobo"/>
    <s v="12"/>
    <s v="Benjamin Kirui"/>
    <s v="Benjamin Kirui"/>
    <s v="Benjamin Kirui"/>
    <s v=""/>
    <s v="Informal Business"/>
    <x v="2"/>
    <x v="0"/>
    <d v="2017-03-02T00:00:00"/>
  </r>
  <r>
    <s v="VPA6"/>
    <s v="KE-KER-1708-17707"/>
    <x v="2"/>
    <s v="Hostile Client"/>
    <s v="12th June,2017"/>
    <d v="2017-06-12T00:00:00"/>
    <s v="1st August,2017"/>
    <d v="2017-08-01T00:00:00"/>
    <s v="Kirui Dickson Kipyegon"/>
    <s v="Male"/>
    <s v="4748212"/>
    <s v="254722856896"/>
    <m/>
    <m/>
    <m/>
    <n v="35.247363999999997"/>
    <n v="-0.34265699999999999"/>
    <s v="Kericho"/>
    <s v="Ainamoi"/>
    <s v="Kapsoit"/>
    <s v="Ngecherok"/>
    <s v="12"/>
    <s v="Benjamin Kirui"/>
    <s v="Benjamin Kirui"/>
    <s v="Benjamin Kirui"/>
    <s v="254723474441"/>
    <s v="Informal Business"/>
    <x v="0"/>
    <x v="0"/>
    <d v="2017-11-10T00:00:00"/>
  </r>
  <r>
    <s v="VPA6"/>
    <s v="KE-KER-1710-23194"/>
    <x v="0"/>
    <s v=""/>
    <s v="30th October,2016"/>
    <d v="2016-10-30T00:00:00"/>
    <s v="30th October,2017"/>
    <d v="2017-10-30T00:00:00"/>
    <s v="Murei Patrick Kiplangat"/>
    <s v="Male"/>
    <s v="1770797"/>
    <s v="717564744"/>
    <m/>
    <m/>
    <m/>
    <n v="35.569947999999997"/>
    <n v="-0.124945"/>
    <s v="Kericho"/>
    <s v="Kipkelion East"/>
    <s v="Londiani"/>
    <s v="Kaptich"/>
    <s v="8"/>
    <s v="Takamoto Biogas"/>
    <s v="Benson  Otieno"/>
    <s v="Benson  Otieno"/>
    <s v="254700000000"/>
    <s v="Medium Size Business"/>
    <x v="5"/>
    <x v="1"/>
    <d v="2017-10-30T00:00:00"/>
  </r>
  <r>
    <s v="VPA6"/>
    <s v="KE-NYE-1610-23148"/>
    <x v="0"/>
    <s v=""/>
    <s v="12th August,2016"/>
    <d v="2016-08-12T00:00:00"/>
    <s v="1st October,2016"/>
    <d v="2016-10-01T00:00:00"/>
    <s v="Mumbura Jesse Wachira"/>
    <s v="Male"/>
    <s v="1882468"/>
    <s v="725424517"/>
    <m/>
    <m/>
    <m/>
    <n v="36.915067000000001"/>
    <n v="-0.47055799999999998"/>
    <s v="Nyeri"/>
    <s v="Tetu"/>
    <s v="Karundu"/>
    <s v="Wamagana"/>
    <s v="10"/>
    <s v="Takamoto Biogas"/>
    <s v="Benson  Otieno"/>
    <s v="Benson  Otieno"/>
    <s v=""/>
    <s v="Medium Size Business"/>
    <x v="5"/>
    <x v="1"/>
    <d v="2017-09-11T00:00:00"/>
  </r>
  <r>
    <s v="VPA6"/>
    <s v="KE-NYE-1606-23149"/>
    <x v="0"/>
    <s v=""/>
    <s v="23rd April,2016"/>
    <d v="2016-04-23T00:00:00"/>
    <s v="12th June,2016"/>
    <d v="2016-06-12T00:00:00"/>
    <s v="Karangi Josphat Muchangi"/>
    <s v="Male"/>
    <s v="6418910"/>
    <s v="726831238"/>
    <m/>
    <m/>
    <m/>
    <n v="37.167900000000003"/>
    <n v="-0.50697000000000003"/>
    <s v="Nyeri"/>
    <s v="Mathira West"/>
    <s v="Gatundu"/>
    <s v="Kangocho"/>
    <s v="10"/>
    <s v="Takamoto Biogas"/>
    <s v="Benson  Otieno"/>
    <s v="Benson  Otieno"/>
    <s v=""/>
    <s v="Medium Size Business"/>
    <x v="5"/>
    <x v="1"/>
    <d v="2017-09-06T00:00:00"/>
  </r>
  <r>
    <s v="VPA6"/>
    <s v="KE-KIR-1605-23137"/>
    <x v="0"/>
    <s v=""/>
    <s v="12th March,2016"/>
    <d v="2016-03-12T00:00:00"/>
    <s v="1st May,2016"/>
    <d v="2016-05-01T00:00:00"/>
    <s v="Gichungi Joseph Kinyua"/>
    <s v="Male"/>
    <s v="99999"/>
    <s v="722352455"/>
    <m/>
    <m/>
    <m/>
    <n v="37.237906000000002"/>
    <n v="-0.46071899999999999"/>
    <s v="Kirinyaga"/>
    <s v="Kirinyaga Central"/>
    <s v="Kirinyaga Central"/>
    <s v="Karaini"/>
    <s v="10"/>
    <s v="Takamoto Biogas"/>
    <s v="Benson  Otieno"/>
    <s v="Benson  Otieno"/>
    <s v=""/>
    <s v="Medium Size Business"/>
    <x v="5"/>
    <x v="1"/>
    <d v="2017-09-07T00:00:00"/>
  </r>
  <r>
    <s v="VPA6"/>
    <s v="KE-NYE-1610-23132"/>
    <x v="2"/>
    <s v="Hostile Client"/>
    <s v="12th August,2016"/>
    <d v="2016-08-12T00:00:00"/>
    <s v="1st October,2016"/>
    <d v="2016-10-01T00:00:00"/>
    <s v="Kuria Nicholas Ngatia"/>
    <s v="Male"/>
    <s v="1039184"/>
    <s v="+254722904189"/>
    <m/>
    <m/>
    <m/>
    <n v="36.923217999999999"/>
    <n v="-0.37507200000000002"/>
    <s v="Nyeri"/>
    <s v="Kieni East"/>
    <s v="Mweiga"/>
    <s v="Gathambara"/>
    <s v="10"/>
    <s v="Takamoto Biogas"/>
    <s v="Benson  Otieno"/>
    <s v="Benson  Otieno"/>
    <s v=""/>
    <s v="Medium Size Business"/>
    <x v="5"/>
    <x v="1"/>
    <d v="2017-09-07T00:00:00"/>
  </r>
  <r>
    <s v="VPA6"/>
    <s v="KE-NYE-1612-23133"/>
    <x v="0"/>
    <s v=""/>
    <s v="12th October,2016"/>
    <d v="2016-10-12T00:00:00"/>
    <s v="1st December,2016"/>
    <d v="2016-12-01T00:00:00"/>
    <s v="Murage Joseph Gichuki"/>
    <s v="Male"/>
    <s v="1831319"/>
    <s v="720421401"/>
    <m/>
    <m/>
    <m/>
    <n v="36.873370000000001"/>
    <n v="-0.44651000000000002"/>
    <s v="Nyeri"/>
    <s v="Tetu"/>
    <s v="Huhoini"/>
    <s v="Icagaciri"/>
    <s v="10"/>
    <s v="Takamoto Biogas"/>
    <s v="Benson  Otieno"/>
    <s v="Benson  Otieno"/>
    <s v=""/>
    <s v="Medium Size Business"/>
    <x v="5"/>
    <x v="1"/>
    <d v="2017-09-07T00:00:00"/>
  </r>
  <r>
    <s v="VPA6"/>
    <s v="KE-KIS-1610-23198"/>
    <x v="0"/>
    <s v=""/>
    <s v="12th August,2016"/>
    <d v="2016-08-12T00:00:00"/>
    <s v="1st October,2016"/>
    <d v="2016-10-01T00:00:00"/>
    <s v="Nyansera Lilian"/>
    <s v="Female"/>
    <s v="24298165"/>
    <s v="724737401"/>
    <m/>
    <m/>
    <m/>
    <n v="34.723799999999997"/>
    <n v="-0.66613500000000003"/>
    <s v="Kisii"/>
    <s v="Kisii South"/>
    <s v="Wanjare"/>
    <s v="Bumwanda"/>
    <s v="10"/>
    <s v="Takamoto Biogas"/>
    <s v="Benson  Otieno"/>
    <s v="Benson  Otieno"/>
    <s v="738689788"/>
    <s v="Medium Size Business"/>
    <x v="5"/>
    <x v="1"/>
    <d v="2017-10-04T00:00:00"/>
  </r>
  <r>
    <s v="VPA6"/>
    <s v="KE-NYE-1610-23131"/>
    <x v="0"/>
    <s v=""/>
    <s v="12th August,2016"/>
    <d v="2016-08-12T00:00:00"/>
    <s v="1st October,2016"/>
    <d v="2016-10-01T00:00:00"/>
    <s v="Gathingi Obandia Muchori"/>
    <s v="Male"/>
    <s v="2314197"/>
    <s v="722511420"/>
    <m/>
    <m/>
    <m/>
    <n v="36.95035"/>
    <n v="-0.59269300000000003"/>
    <s v="Nyeri"/>
    <s v="Othaya"/>
    <s v="Chinga"/>
    <s v="Mairuini"/>
    <s v="10"/>
    <s v="Takamoto Biogas"/>
    <s v="Benson  Otieno"/>
    <s v="Benson  Otieno"/>
    <s v=""/>
    <s v="Medium Size Business"/>
    <x v="5"/>
    <x v="1"/>
    <d v="2017-09-05T00:00:00"/>
  </r>
  <r>
    <s v="VPA6"/>
    <s v="KE-NYE-1610-23130"/>
    <x v="0"/>
    <s v=""/>
    <s v="12th August,2016"/>
    <d v="2016-08-12T00:00:00"/>
    <s v="1st October,2016"/>
    <d v="2016-10-01T00:00:00"/>
    <s v="Gathingi Isaac Iganjo"/>
    <s v="Male"/>
    <s v="1835819"/>
    <s v="727805008"/>
    <m/>
    <m/>
    <m/>
    <n v="36.949663000000001"/>
    <n v="-0.59326299999999998"/>
    <s v="Nyeri"/>
    <s v="Othaya"/>
    <s v="Chinga"/>
    <s v="Mairuini"/>
    <s v="10"/>
    <s v="Takamoto Biogas"/>
    <s v="Benson  Otieno"/>
    <s v="Benson  Otieno"/>
    <s v=""/>
    <s v="Medium Size Business"/>
    <x v="5"/>
    <x v="1"/>
    <d v="2017-09-05T00:00:00"/>
  </r>
  <r>
    <s v="VPA6"/>
    <s v="KE-NYE-1610-23134"/>
    <x v="0"/>
    <s v=""/>
    <s v="12th August,2016"/>
    <d v="2016-08-12T00:00:00"/>
    <s v="1st October,2016"/>
    <d v="2016-10-01T00:00:00"/>
    <s v="Wambugu Solomon Muthoga"/>
    <s v="Male"/>
    <s v="3283843"/>
    <s v="721780741"/>
    <m/>
    <m/>
    <m/>
    <n v="36.950502"/>
    <n v="-0.59104699999999999"/>
    <s v="Nyeri"/>
    <s v="Othaya"/>
    <s v="Chinga"/>
    <s v="Mairuini"/>
    <s v="10"/>
    <s v="Takamoto Biogas"/>
    <s v="Benson  Otieno"/>
    <s v="Benson  Otieno"/>
    <s v=""/>
    <s v="Medium Size Business"/>
    <x v="5"/>
    <x v="1"/>
    <d v="2017-09-05T00:00:00"/>
  </r>
  <r>
    <s v="VPA6"/>
    <s v="KE-NYE-1706-23150"/>
    <x v="0"/>
    <s v=""/>
    <s v="12th April,2017"/>
    <d v="2017-04-12T00:00:00"/>
    <s v="1st June,2017"/>
    <d v="2017-06-01T00:00:00"/>
    <s v="Githinji Steven Gacheru"/>
    <s v="Male"/>
    <s v="25172708"/>
    <s v="720018105"/>
    <m/>
    <m/>
    <s v="712473942"/>
    <n v="36.926920000000003"/>
    <n v="-0.59508799999999995"/>
    <s v="Nyeri"/>
    <s v="Othaya"/>
    <s v="Chinga"/>
    <s v="Kahutiri"/>
    <s v="10"/>
    <s v="Takamoto Biogas"/>
    <s v="Benson  Otieno"/>
    <s v="Benson  Otieno"/>
    <s v=""/>
    <s v="Medium Size Business"/>
    <x v="5"/>
    <x v="1"/>
    <d v="2017-09-05T00:00:00"/>
  </r>
  <r>
    <s v="VPA6"/>
    <s v="KE-UAS-1712-23412"/>
    <x v="0"/>
    <s v=""/>
    <s v="6th September,2017"/>
    <d v="2017-09-06T00:00:00"/>
    <s v="18th December,2017"/>
    <d v="2017-12-18T00:00:00"/>
    <s v="Chebii Andrew"/>
    <s v="Male"/>
    <s v="30251081"/>
    <s v="703817840"/>
    <m/>
    <m/>
    <m/>
    <n v="35.189073"/>
    <n v="0.92852699999999999"/>
    <s v="Uasin Gishu"/>
    <s v="Soy"/>
    <s v="Soy"/>
    <s v="Perkera"/>
    <s v="6"/>
    <s v="Bernard Ambani"/>
    <s v="Bernard Ambani Lumasani"/>
    <s v="Bernard Ambani Lumasani"/>
    <s v="737689907"/>
    <s v="Informal Business"/>
    <x v="2"/>
    <x v="0"/>
    <d v="2017-09-23T00:00:00"/>
  </r>
  <r>
    <s v="VPA6"/>
    <s v="KE-UAS-1708-23407"/>
    <x v="0"/>
    <s v=""/>
    <s v="15th June,2017"/>
    <d v="2017-06-15T00:00:00"/>
    <s v="26th August,2017"/>
    <d v="2017-08-26T00:00:00"/>
    <s v="David Kosgei"/>
    <s v="Male"/>
    <s v="7143418"/>
    <s v="722869044"/>
    <m/>
    <m/>
    <m/>
    <n v="35.129083000000001"/>
    <n v="0.88274399999999997"/>
    <s v="Uasin Gishu"/>
    <s v="Soy"/>
    <s v="Moisbridge"/>
    <s v="Tuiyabei"/>
    <s v="8"/>
    <s v="Bernard Ambani"/>
    <s v="Bernard Ambani Lumasani"/>
    <s v="Bernard Ambani Lumasani"/>
    <s v="728447327"/>
    <s v="Informal Business"/>
    <x v="0"/>
    <x v="0"/>
    <d v="2017-09-23T00:00:00"/>
  </r>
  <r>
    <s v="VPA6"/>
    <s v="KE-UAS-1809-24349"/>
    <x v="0"/>
    <s v=""/>
    <s v="24th July,2018"/>
    <d v="2018-07-24T00:00:00"/>
    <s v="1st September,2018"/>
    <d v="2018-09-01T00:00:00"/>
    <s v="Patroba Rutto"/>
    <s v="Female"/>
    <s v="99999"/>
    <s v="0721293431"/>
    <m/>
    <m/>
    <m/>
    <n v="35.293396999999999"/>
    <n v="0.55429799999999996"/>
    <s v="Uasin Gishu"/>
    <s v="Moiben"/>
    <s v="Kimumu"/>
    <s v="Kimumu"/>
    <s v="8"/>
    <s v="Bernard Ambani"/>
    <s v="Bernard Ambani Lumasani"/>
    <s v="Bernard Ambani Lumasani"/>
    <s v="737689907"/>
    <s v="Informal Business"/>
    <x v="2"/>
    <x v="0"/>
    <d v="2018-09-05T00:00:00"/>
  </r>
  <r>
    <s v="VPA6"/>
    <s v="KE-TRA-1812-24871"/>
    <x v="0"/>
    <s v=""/>
    <s v="10th October,2018"/>
    <d v="2018-10-10T00:00:00"/>
    <s v="4th December,2018"/>
    <d v="2018-12-04T00:00:00"/>
    <s v="Kirato Wanyonyi Wanjala"/>
    <s v="Male"/>
    <s v="99999"/>
    <s v="725892946"/>
    <m/>
    <m/>
    <m/>
    <n v="35.177109999999999"/>
    <n v="0.93952500000000005"/>
    <s v="Trans Nzoia"/>
    <s v="Cherengany"/>
    <s v="Motosiet"/>
    <s v="Murguiywo"/>
    <s v="10"/>
    <s v="Bernard Ambani"/>
    <s v="Bernard Ambani Lumasani"/>
    <s v="Bernard Ambani Lumasani"/>
    <s v="254728447327"/>
    <s v="Informal Business"/>
    <x v="2"/>
    <x v="0"/>
    <d v="2018-12-11T00:00:00"/>
  </r>
  <r>
    <s v="VPA6"/>
    <s v="KE-BUS-1706-234010"/>
    <x v="0"/>
    <s v=""/>
    <s v="10th May,2017"/>
    <d v="2017-05-10T00:00:00"/>
    <s v="6th June,2017"/>
    <d v="2017-06-06T00:00:00"/>
    <s v="Ochieng Christianus Ochieng"/>
    <s v="Male"/>
    <s v="28167121"/>
    <s v="702421655"/>
    <m/>
    <m/>
    <m/>
    <n v="34.326028000000001"/>
    <n v="0.333208"/>
    <s v="Busia"/>
    <s v="Butula"/>
    <s v="Lugulu"/>
    <s v="Nakaiyo"/>
    <s v="12"/>
    <s v="Bernard Ambani"/>
    <s v="Bernard Ambani Lumasani"/>
    <s v="Bernard Ambani Lumasani"/>
    <s v="737689907"/>
    <s v="Informal Business"/>
    <x v="2"/>
    <x v="0"/>
    <d v="2018-04-09T00:00:00"/>
  </r>
  <r>
    <s v="VPA6"/>
    <s v="KE-UAS-1711-23411"/>
    <x v="0"/>
    <s v=""/>
    <s v="6th October,2017"/>
    <d v="2017-10-06T00:00:00"/>
    <s v="25th November,2017"/>
    <d v="2017-11-25T00:00:00"/>
    <s v="Namoru Hellen"/>
    <s v="Female"/>
    <s v="99999"/>
    <s v="721858853"/>
    <m/>
    <m/>
    <m/>
    <n v="35.081913"/>
    <n v="0.64968199999999998"/>
    <s v="Uasin Gishu"/>
    <s v="Turbo"/>
    <s v="Turbo"/>
    <s v="Kilimani"/>
    <s v="12"/>
    <s v="Bernard Ambani"/>
    <s v="Bernard Ambani Lumasani"/>
    <s v="Bernard Ambani Lumasani"/>
    <s v="737689907"/>
    <s v="Informal Business"/>
    <x v="2"/>
    <x v="0"/>
    <d v="2018-04-10T00:00:00"/>
  </r>
  <r>
    <s v="VPA6"/>
    <s v="KE-TRA-1809-27936"/>
    <x v="0"/>
    <s v=""/>
    <s v="15th July,2018"/>
    <d v="2018-07-15T00:00:00"/>
    <s v="8th September,2018"/>
    <d v="2018-09-08T00:00:00"/>
    <s v="Kapsioy Susan"/>
    <s v="Female"/>
    <s v="20672421"/>
    <s v="720965777"/>
    <m/>
    <m/>
    <m/>
    <n v="34.919632"/>
    <n v="0.95773200000000003"/>
    <s v="Trans Nzoia"/>
    <s v="Kiminini"/>
    <s v="Kipyaiwan"/>
    <s v="Birunda"/>
    <s v="12"/>
    <s v="Bernard Ambani"/>
    <s v="Bernard Ambani Lumasani"/>
    <s v="Bernard Ambani Lumasani"/>
    <s v="737689907"/>
    <s v="Informal Business"/>
    <x v="0"/>
    <x v="0"/>
    <d v="2018-09-14T00:00:00"/>
  </r>
  <r>
    <s v="VPA6"/>
    <s v="KE-TRA-1801-23409"/>
    <x v="2"/>
    <s v="Non Compliant"/>
    <s v="15th November,2017"/>
    <d v="2017-11-15T00:00:00"/>
    <s v="4th January,2018"/>
    <d v="2018-01-04T00:00:00"/>
    <s v="Wambaya Aggrey Wambaya"/>
    <s v="Male"/>
    <s v="7909877"/>
    <s v="0713711140"/>
    <m/>
    <m/>
    <m/>
    <n v="34.890909999999998"/>
    <n v="0.87226599999999999"/>
    <s v="Trans Nzoia"/>
    <s v="Kiminini"/>
    <s v="Kiminini"/>
    <s v="Sabata"/>
    <s v="12"/>
    <s v="Bernard Ambani"/>
    <s v="Bernard Ambani Lumasani"/>
    <s v="Bernard Ambani Lumasani"/>
    <s v="728447327"/>
    <s v="Informal Business"/>
    <x v="2"/>
    <x v="0"/>
    <d v="2018-04-09T00:00:00"/>
  </r>
  <r>
    <s v="VPA6"/>
    <s v="KE-KIA-1702-20676"/>
    <x v="0"/>
    <s v=""/>
    <s v="29th December,2016"/>
    <d v="2016-12-29T00:00:00"/>
    <s v="17th February,2017"/>
    <d v="2017-02-17T00:00:00"/>
    <s v="Githaiga Joseph G"/>
    <s v="Male"/>
    <s v="8779635"/>
    <s v="711921646"/>
    <m/>
    <m/>
    <m/>
    <n v="36.931592000000002"/>
    <n v="-1.2187520000000001"/>
    <s v="Kiambu"/>
    <s v="Ruiru"/>
    <s v="Ku"/>
    <s v="Tembo"/>
    <s v="6"/>
    <s v="Bio Esline Company Ltd"/>
    <s v="Bioesline Company Ltd"/>
    <s v="Bioesline Company Ltd"/>
    <s v="723784968"/>
    <s v="Micro Business"/>
    <x v="2"/>
    <x v="0"/>
    <d v="2017-06-15T00:00:00"/>
  </r>
  <r>
    <s v="VPA6"/>
    <s v="KE-MUR-1906-27643"/>
    <x v="0"/>
    <s v=""/>
    <s v="17th May,2019"/>
    <d v="2019-05-17T00:00:00"/>
    <s v="4th June,2019"/>
    <d v="2019-06-04T00:00:00"/>
    <s v="Mwangi Douglas Macharia"/>
    <s v="Male"/>
    <s v="2248585"/>
    <s v="0727962287"/>
    <m/>
    <m/>
    <s v="712733395"/>
    <n v="37.332906999999999"/>
    <n v="-0.99027200000000004"/>
    <s v="Murang'a"/>
    <s v="Gatanga"/>
    <s v="Ithanga"/>
    <s v="Ithanga"/>
    <s v="6"/>
    <s v="Bio Esline Company Ltd"/>
    <s v="Bioesline Company Ltd"/>
    <s v="Bioesline Company Ltd"/>
    <s v="723784968"/>
    <s v="Micro Business"/>
    <x v="2"/>
    <x v="0"/>
    <d v="2019-09-10T00:00:00"/>
  </r>
  <r>
    <s v="VPA6"/>
    <s v="KE-KIA-1609-16852"/>
    <x v="2"/>
    <s v="Hostile Client"/>
    <s v="13th July,2016"/>
    <d v="2016-07-13T00:00:00"/>
    <s v="1st September,2016"/>
    <d v="2016-09-01T00:00:00"/>
    <s v="Hiram Mburu Njoroge"/>
    <s v="Male"/>
    <s v="26886146"/>
    <s v="722915186"/>
    <m/>
    <m/>
    <m/>
    <m/>
    <m/>
    <s v="Kiambu"/>
    <s v=""/>
    <s v="Mcharo"/>
    <s v=""/>
    <s v="8"/>
    <s v="Bio Esline Company Ltd"/>
    <s v="Bioesline Company Ltd"/>
    <s v="Bioesline Company Ltd"/>
    <s v=""/>
    <s v="Micro Business"/>
    <x v="2"/>
    <x v="0"/>
    <d v="2017-03-02T00:00:00"/>
  </r>
  <r>
    <s v="VPA6"/>
    <s v="KE-KIA-1612-16858"/>
    <x v="0"/>
    <s v=""/>
    <s v="11th November,2016"/>
    <d v="2016-11-11T00:00:00"/>
    <s v="31st December,2016"/>
    <d v="2016-12-31T00:00:00"/>
    <s v="Ayub Thuku Itotia"/>
    <s v="Male"/>
    <s v="20588329"/>
    <s v="721543640"/>
    <m/>
    <m/>
    <m/>
    <n v="37.152028000000001"/>
    <n v="-1.0641529999999999"/>
    <s v="Kiambu"/>
    <s v="Thika East"/>
    <s v="Kamagabo"/>
    <s v="Happy Valley Estate"/>
    <s v="8"/>
    <s v="Bio Esline Company Ltd"/>
    <s v="Bioesline Company Ltd"/>
    <s v="Bioesline Company Ltd"/>
    <s v=""/>
    <s v="Micro Business"/>
    <x v="2"/>
    <x v="0"/>
    <d v="2017-03-02T00:00:00"/>
  </r>
  <r>
    <s v="VPA6"/>
    <s v="KE-KIA-1603-16859"/>
    <x v="0"/>
    <s v=""/>
    <s v="22nd January,2016"/>
    <d v="2016-01-22T00:00:00"/>
    <s v="12th March,2016"/>
    <d v="2016-03-12T00:00:00"/>
    <s v="John Chege Kanjiri"/>
    <s v="Male"/>
    <s v="4918688"/>
    <s v="764581461"/>
    <m/>
    <m/>
    <m/>
    <n v="36.95384"/>
    <n v="-1.135732"/>
    <s v="Kiambu"/>
    <s v="Ruiru"/>
    <s v="Mugutha"/>
    <s v=""/>
    <s v="8"/>
    <s v="Bio Esline Company Ltd"/>
    <s v="Bioesline Company Ltd"/>
    <s v="Bioesline Company Ltd"/>
    <s v=""/>
    <s v="Micro Business"/>
    <x v="2"/>
    <x v="0"/>
    <d v="2017-03-02T00:00:00"/>
  </r>
  <r>
    <s v="VPA6"/>
    <s v="KE-KIA-1703-20677"/>
    <x v="0"/>
    <s v=""/>
    <s v="13th January,2017"/>
    <d v="2017-01-13T00:00:00"/>
    <s v="4th March,2017"/>
    <d v="2017-03-04T00:00:00"/>
    <s v="Ndegwa John Maina"/>
    <s v="Male"/>
    <s v="958975"/>
    <s v="713824898"/>
    <m/>
    <m/>
    <m/>
    <n v="36.936190000000003"/>
    <n v="-1.207192"/>
    <s v="Kiambu"/>
    <s v="Ruiru"/>
    <s v="Ruiru"/>
    <s v="Murera Coffee"/>
    <s v="8"/>
    <s v="Bio Esline Company Ltd"/>
    <s v="Bioesline Company Ltd"/>
    <s v="Bioesline Company Ltd"/>
    <s v="723784968"/>
    <s v="Micro Business"/>
    <x v="2"/>
    <x v="0"/>
    <d v="2017-06-15T00:00:00"/>
  </r>
  <r>
    <s v="VPA6"/>
    <s v="KE-EMB-1903-27145"/>
    <x v="0"/>
    <s v=""/>
    <s v="31st January,2019"/>
    <d v="2019-01-31T00:00:00"/>
    <s v="30th March,2019"/>
    <d v="2019-03-30T00:00:00"/>
    <s v="Michael Elizabeth Wambui"/>
    <s v="Female"/>
    <s v="99999"/>
    <s v="72468556"/>
    <m/>
    <m/>
    <m/>
    <n v="37.651454000000001"/>
    <n v="-0.42813000000000001"/>
    <s v="Embu"/>
    <s v="Runyenjes"/>
    <s v="Kigumo"/>
    <s v="Mukuria"/>
    <s v="8"/>
    <s v="Bio Esline Company Ltd"/>
    <s v="Bioesline Company Ltd"/>
    <s v="Bioesline Company Ltd"/>
    <s v=""/>
    <s v="Micro Business"/>
    <x v="2"/>
    <x v="0"/>
    <d v="2019-08-06T00:00:00"/>
  </r>
  <r>
    <s v="VPA6"/>
    <s v="KE-EMB-1901-27149"/>
    <x v="0"/>
    <s v=""/>
    <s v="1st October,2018"/>
    <d v="2018-10-01T00:00:00"/>
    <s v="31st January,2019"/>
    <d v="2019-01-31T00:00:00"/>
    <s v="Karanga Catherine Wanja"/>
    <s v="Female"/>
    <s v="10629585"/>
    <s v="0720612678"/>
    <m/>
    <m/>
    <s v="725525101"/>
    <n v="37.560020000000002"/>
    <n v="-0.435697"/>
    <s v="Embu"/>
    <s v="Runyenjes"/>
    <s v="Gikuuri"/>
    <s v="Kairimui"/>
    <s v="8"/>
    <s v="Bio Esline Company Ltd"/>
    <s v="Bioesline Company Ltd"/>
    <s v="Bioesline Company Ltd"/>
    <s v=""/>
    <s v="Micro Business"/>
    <x v="2"/>
    <x v="0"/>
    <d v="2019-08-07T00:00:00"/>
  </r>
  <r>
    <s v="VPA6"/>
    <s v="KE-MUR-1905-27642"/>
    <x v="0"/>
    <s v=""/>
    <s v="3rd May,2019"/>
    <d v="2019-05-03T00:00:00"/>
    <s v="18th May,2019"/>
    <d v="2019-05-18T00:00:00"/>
    <s v="Njathi Charity Wairimu"/>
    <s v="Female"/>
    <s v="32105009"/>
    <s v="0728130631"/>
    <m/>
    <m/>
    <m/>
    <n v="37.313397999999999"/>
    <n v="-0.95854300000000003"/>
    <s v="Murang'a"/>
    <s v="Gatanga"/>
    <s v="Ithanga"/>
    <s v="Mathirika"/>
    <s v="8"/>
    <s v="Bio Esline Company Ltd"/>
    <s v="Bioesline Company Ltd"/>
    <s v="Bioesline Company Ltd"/>
    <s v="723784968"/>
    <s v="Micro Business"/>
    <x v="2"/>
    <x v="0"/>
    <d v="2019-09-10T00:00:00"/>
  </r>
  <r>
    <s v="VPA6"/>
    <s v="KE-NAK-1903-27663"/>
    <x v="0"/>
    <s v=""/>
    <s v="4th January,2019"/>
    <d v="2019-01-04T00:00:00"/>
    <s v="15th March,2019"/>
    <d v="2019-03-15T00:00:00"/>
    <s v="Kangethe Kanja David"/>
    <s v="Male"/>
    <s v="2185439"/>
    <s v="254720748470"/>
    <m/>
    <m/>
    <m/>
    <n v="35.938904999999998"/>
    <n v="-0.38622800000000002"/>
    <s v="Nakuru"/>
    <s v="Njoro"/>
    <s v="Egerton Wright"/>
    <s v="Njokerio"/>
    <s v="10"/>
    <s v="Bio Esline Company Ltd"/>
    <s v="Bioesline Company Ltd"/>
    <s v="Bioesline Company Ltd"/>
    <s v="723784968"/>
    <s v="Micro Business"/>
    <x v="2"/>
    <x v="0"/>
    <d v="2019-08-28T00:00:00"/>
  </r>
  <r>
    <s v="VPA6"/>
    <s v="KE-EMB-1901-27150"/>
    <x v="0"/>
    <s v=""/>
    <s v="1st September,2018"/>
    <d v="2018-09-01T00:00:00"/>
    <s v="1st January,2019"/>
    <d v="2019-01-01T00:00:00"/>
    <s v="Kagwanja Silvia"/>
    <s v="Female"/>
    <s v="21955956"/>
    <s v="727757745"/>
    <m/>
    <m/>
    <s v="711493980"/>
    <n v="37.620337999999997"/>
    <n v="-0.426037"/>
    <s v="Embu"/>
    <s v="Runyenjes"/>
    <s v="Kyeni South"/>
    <s v="Kegonge"/>
    <n v="16"/>
    <s v="Bio Esline Company Ltd"/>
    <s v="Bioesline Company Ltd"/>
    <s v="Bioesline Company Ltd"/>
    <s v=""/>
    <s v="Micro Business"/>
    <x v="2"/>
    <x v="0"/>
    <d v="2019-08-07T00:00:00"/>
  </r>
  <r>
    <s v="VPA6"/>
    <s v="KE-MER-1512-17018"/>
    <x v="2"/>
    <s v="Hostile Client"/>
    <s v="11th November,2015"/>
    <d v="2015-11-11T00:00:00"/>
    <s v="31st December,2015"/>
    <d v="2015-12-31T00:00:00"/>
    <s v="Eric Muthomi Kinyua"/>
    <s v="Male"/>
    <s v="24821617"/>
    <s v="720493482"/>
    <m/>
    <m/>
    <m/>
    <n v="37.586951999999997"/>
    <n v="-7.6981999999999995E-2"/>
    <s v="Meru"/>
    <s v="Imenti South"/>
    <s v="Abogeta West"/>
    <s v="Upper chure"/>
    <n v="6"/>
    <s v="Biogas International Limited"/>
    <s v="Biogas International Limited"/>
    <s v="Biogas International Limited"/>
    <s v=""/>
    <s v="Medium Size Business"/>
    <x v="6"/>
    <x v="2"/>
    <d v="2017-03-02T00:00:00"/>
  </r>
  <r>
    <s v="VPA6"/>
    <s v="KE-MUR-1611-17022"/>
    <x v="0"/>
    <s v=""/>
    <s v="12th September,2016"/>
    <d v="2016-09-12T00:00:00"/>
    <s v="1st November,2016"/>
    <d v="2016-11-01T00:00:00"/>
    <s v="Maina Lucy Wanjiru"/>
    <s v="Female"/>
    <s v="99999"/>
    <s v="73914842"/>
    <m/>
    <m/>
    <m/>
    <n v="36.992992000000001"/>
    <n v="-0.658022"/>
    <s v="Murang'a"/>
    <s v="Mathioya"/>
    <s v="Gitungi"/>
    <s v="Karunge"/>
    <s v="6"/>
    <s v="Biogas International Limited"/>
    <s v="Biogas International Limited"/>
    <s v="Biogas International Limited"/>
    <s v=""/>
    <s v="Medium Size Business"/>
    <x v="6"/>
    <x v="2"/>
    <d v="2017-03-02T00:00:00"/>
  </r>
  <r>
    <s v="VPA6"/>
    <s v="KE-KIA-1612-16768"/>
    <x v="2"/>
    <s v="Unreachable"/>
    <s v="11th November,2016"/>
    <d v="2016-11-11T00:00:00"/>
    <s v="31st December,2016"/>
    <d v="2016-12-31T00:00:00"/>
    <s v="Mariah Mugure"/>
    <s v="Female"/>
    <s v="99999"/>
    <s v="722423542"/>
    <m/>
    <m/>
    <m/>
    <m/>
    <m/>
    <s v="Kiambu"/>
    <s v="Limuru"/>
    <s v=""/>
    <s v=""/>
    <s v="6"/>
    <s v="Biogas International Limited"/>
    <s v="Biogas International Limited"/>
    <s v="Biogas International Limited"/>
    <s v=""/>
    <s v="Medium Size Business"/>
    <x v="6"/>
    <x v="2"/>
    <d v="2017-03-02T00:00:00"/>
  </r>
  <r>
    <s v="VPA6"/>
    <s v="KE-BOM-1512-16789"/>
    <x v="0"/>
    <s v=""/>
    <s v="11th November,2015"/>
    <d v="2015-11-11T00:00:00"/>
    <s v="31st December,2015"/>
    <d v="2015-12-31T00:00:00"/>
    <s v="Geofrey Kipngeno"/>
    <s v="Male"/>
    <s v="99999"/>
    <s v="727963912"/>
    <m/>
    <m/>
    <m/>
    <n v="35.265096999999997"/>
    <n v="-0.96826100000000004"/>
    <s v="Bomet"/>
    <s v="Chepalungu"/>
    <s v="Kaboson"/>
    <s v="Kaboson"/>
    <s v="6"/>
    <s v="Biogas International Limited"/>
    <s v="Biogas International Limited"/>
    <s v="Biogas International Limited"/>
    <s v=""/>
    <s v="Medium Size Business"/>
    <x v="6"/>
    <x v="2"/>
    <d v="2017-03-02T00:00:00"/>
  </r>
  <r>
    <s v="VPA6"/>
    <s v="KE-HOM-1603-16800"/>
    <x v="0"/>
    <s v=""/>
    <s v="10th March,2016"/>
    <d v="2016-03-10T00:00:00"/>
    <s v="20th March,2016"/>
    <d v="2016-03-20T00:00:00"/>
    <s v="Hilda Abade"/>
    <s v="Female"/>
    <s v="3492805"/>
    <s v="720851648"/>
    <m/>
    <m/>
    <m/>
    <n v="34.214457000000003"/>
    <n v="-0.44139499999999998"/>
    <s v="Homa Bay"/>
    <s v="Mbita"/>
    <s v="Kasgunga"/>
    <s v="Kasuunga"/>
    <s v="6"/>
    <s v="Biogas International Limited"/>
    <s v="Biogas International Limited"/>
    <s v="Biogas International Limited"/>
    <s v=""/>
    <s v="Medium Size Business"/>
    <x v="6"/>
    <x v="2"/>
    <d v="2017-03-02T00:00:00"/>
  </r>
  <r>
    <s v="VPA6"/>
    <s v="KE-KAJ-1609-16819"/>
    <x v="0"/>
    <s v=""/>
    <s v="11th November,2015"/>
    <d v="2015-11-11T00:00:00"/>
    <s v="1st September,2016"/>
    <d v="2016-09-01T00:00:00"/>
    <s v="Betty Onyango"/>
    <s v="Female"/>
    <s v="11222728"/>
    <s v="711424319"/>
    <m/>
    <m/>
    <m/>
    <n v="36.718220000000002"/>
    <n v="-1.4132119999999999"/>
    <s v="Kajiado"/>
    <s v="Kajiado North"/>
    <s v="Olkeri"/>
    <s v="Lemelepo"/>
    <s v="6"/>
    <s v="Biogas International Limited"/>
    <s v="Biogas International Limited"/>
    <s v="Biogas International Limited"/>
    <s v=""/>
    <s v="Medium Size Business"/>
    <x v="6"/>
    <x v="2"/>
    <d v="2017-03-02T00:00:00"/>
  </r>
  <r>
    <s v="VPA6"/>
    <s v="KE-MER-1612-16821"/>
    <x v="2"/>
    <s v="Unreachable"/>
    <s v="11th November,2016"/>
    <d v="2016-11-11T00:00:00"/>
    <s v="31st December,2016"/>
    <d v="2016-12-31T00:00:00"/>
    <s v="Christine ( Meru Demo Site)"/>
    <s v="Female"/>
    <s v="99999"/>
    <s v="710941548"/>
    <m/>
    <m/>
    <m/>
    <m/>
    <m/>
    <s v="Meru"/>
    <s v=""/>
    <s v=""/>
    <s v=""/>
    <s v="6"/>
    <s v="Biogas International Limited"/>
    <s v="Biogas International Limited"/>
    <s v="Biogas International Limited"/>
    <s v=""/>
    <s v="Medium Size Business"/>
    <x v="6"/>
    <x v="2"/>
    <d v="2017-03-02T00:00:00"/>
  </r>
  <r>
    <s v="VPA6"/>
    <s v="KE-KIA-1611-16832"/>
    <x v="2"/>
    <s v="Hostile Client"/>
    <s v="1st October,2016"/>
    <d v="2016-10-01T00:00:00"/>
    <s v="20th November,2016"/>
    <d v="2016-11-20T00:00:00"/>
    <s v="Rudolf Mwangi"/>
    <s v="Male"/>
    <s v="99999"/>
    <s v="721576347"/>
    <m/>
    <m/>
    <m/>
    <m/>
    <m/>
    <s v="Kiambu"/>
    <s v="Thika Town"/>
    <s v="Makongeni"/>
    <s v=""/>
    <s v="6"/>
    <s v="Biogas International Limited"/>
    <s v="Biogas International Limited"/>
    <s v="Biogas International Limited"/>
    <s v=""/>
    <s v="Medium Size Business"/>
    <x v="6"/>
    <x v="2"/>
    <d v="2017-03-02T00:00:00"/>
  </r>
  <r>
    <s v="VPA6"/>
    <s v="KE-BUS-1610-16837"/>
    <x v="1"/>
    <s v="Demolished"/>
    <s v="12th August,2016"/>
    <d v="2016-08-12T00:00:00"/>
    <s v="1st October,2016"/>
    <d v="2016-10-01T00:00:00"/>
    <s v="Diana Olega"/>
    <s v="Female"/>
    <s v="99999"/>
    <s v="725425455"/>
    <m/>
    <m/>
    <m/>
    <n v="34.087141000000003"/>
    <n v="0.244479"/>
    <s v="Busia"/>
    <s v="Samia"/>
    <s v=""/>
    <s v=""/>
    <s v="6"/>
    <s v="Biogas International Limited"/>
    <s v="Biogas International Limited"/>
    <s v="Biogas International Limited"/>
    <s v=""/>
    <s v="Medium Size Business"/>
    <x v="6"/>
    <x v="2"/>
    <d v="2017-03-02T00:00:00"/>
  </r>
  <r>
    <s v="VPA6"/>
    <s v="KE-KIS-1610-16845"/>
    <x v="0"/>
    <s v=""/>
    <s v="12th August,2016"/>
    <d v="2016-08-12T00:00:00"/>
    <s v="1st October,2016"/>
    <d v="2016-10-01T00:00:00"/>
    <s v="Mama Fibi Ochola"/>
    <s v="Female"/>
    <s v="8974393"/>
    <s v="728358555"/>
    <m/>
    <m/>
    <m/>
    <n v="34.928536999999999"/>
    <n v="-0.37363499999999999"/>
    <s v="Kisumu"/>
    <s v="Nyakach"/>
    <s v=""/>
    <s v="Kawere"/>
    <s v="6"/>
    <s v="Biogas International Limited"/>
    <s v="Biogas International Limited"/>
    <s v="Biogas International Limited"/>
    <s v=""/>
    <s v="Medium Size Business"/>
    <x v="6"/>
    <x v="2"/>
    <d v="2017-03-02T00:00:00"/>
  </r>
  <r>
    <s v="VPA6"/>
    <s v="KE-KIA-1712-16846"/>
    <x v="0"/>
    <s v=""/>
    <s v="11th November,2017"/>
    <d v="2017-11-11T00:00:00"/>
    <s v="31st December,2017"/>
    <d v="2017-12-31T00:00:00"/>
    <s v="Margaret Gathoni"/>
    <s v="Female"/>
    <s v="33453711"/>
    <s v="720323138"/>
    <m/>
    <m/>
    <m/>
    <n v="36.632010000000001"/>
    <n v="-1.00796"/>
    <s v="Kiambu"/>
    <s v="Lari"/>
    <s v="Kirenga"/>
    <s v="Kirenga"/>
    <s v="6"/>
    <s v="Biogas International Limited"/>
    <s v="Biogas International Limited"/>
    <s v="Biogas International Limited"/>
    <s v=""/>
    <s v="Medium Size Business"/>
    <x v="6"/>
    <x v="2"/>
    <d v="2017-03-02T00:00:00"/>
  </r>
  <r>
    <s v="VPA6"/>
    <s v="KE-KAJ-1512-16815"/>
    <x v="2"/>
    <s v="Hostile Client"/>
    <s v="11th November,2015"/>
    <d v="2015-11-11T00:00:00"/>
    <s v="31st December,2015"/>
    <d v="2015-12-31T00:00:00"/>
    <s v="Kirui John"/>
    <s v="Male"/>
    <s v="99999"/>
    <s v="720705024"/>
    <m/>
    <m/>
    <m/>
    <n v="36.715625000000003"/>
    <n v="-1.4129780000000001"/>
    <s v="Kajiado"/>
    <s v="Kajiado North"/>
    <s v="Nkoroi"/>
    <s v="Rongai"/>
    <s v="6"/>
    <s v="Biogas International Limited"/>
    <s v="Biogas International Limited"/>
    <s v="Biogas International Limited"/>
    <s v=""/>
    <s v="Medium Size Business"/>
    <x v="6"/>
    <x v="2"/>
    <d v="2017-03-31T00:00:00"/>
  </r>
  <r>
    <s v="VPA6"/>
    <s v="KE-KIA-1612-17487"/>
    <x v="2"/>
    <s v="Unreachable"/>
    <s v="12th October,2016"/>
    <d v="2016-10-12T00:00:00"/>
    <s v="1st December,2016"/>
    <d v="2016-12-01T00:00:00"/>
    <s v="Martha Wambui"/>
    <s v="Female"/>
    <s v="25946495"/>
    <s v="+254726652605"/>
    <m/>
    <m/>
    <m/>
    <m/>
    <m/>
    <s v="Kiambu"/>
    <s v="Githunguri"/>
    <s v="Kangema"/>
    <s v="Kangema"/>
    <s v="6"/>
    <s v="Biogas International Limited"/>
    <s v="Biogas International Limited"/>
    <s v="Biogas International Limited"/>
    <s v=""/>
    <s v="Medium Size Business"/>
    <x v="6"/>
    <x v="2"/>
    <d v="2017-03-02T00:00:00"/>
  </r>
  <r>
    <s v="VPA6"/>
    <s v="KE-KIT-1702-17520"/>
    <x v="0"/>
    <s v=""/>
    <s v="13th December,2016"/>
    <d v="2016-12-13T00:00:00"/>
    <s v="1st February,2017"/>
    <d v="2017-02-01T00:00:00"/>
    <s v="Richard Mwalu Muithya"/>
    <s v="Male"/>
    <s v="99999"/>
    <s v="72134715"/>
    <m/>
    <m/>
    <m/>
    <n v="37.860272000000002"/>
    <n v="-1.550665"/>
    <s v="Kitui"/>
    <s v="Lower Yatta"/>
    <s v="Yatta  Kwavonza"/>
    <s v="Kathome"/>
    <s v="6"/>
    <s v="Biogas International Limited"/>
    <s v="Biogas International Limited"/>
    <s v="Biogas International Limited"/>
    <s v=""/>
    <s v="Medium Size Business"/>
    <x v="6"/>
    <x v="2"/>
    <d v="2017-03-02T00:00:00"/>
  </r>
  <r>
    <s v="VPA6"/>
    <s v="KE-MAC-1612-17383"/>
    <x v="2"/>
    <s v="Unreachable"/>
    <s v="20th December,2016"/>
    <d v="2016-12-20T00:00:00"/>
    <s v="30th December,2016"/>
    <d v="2016-12-30T00:00:00"/>
    <s v="Alfred Kitolo"/>
    <s v="Male"/>
    <s v="35718173"/>
    <s v="734828402"/>
    <m/>
    <m/>
    <m/>
    <n v="37.413462000000003"/>
    <n v="-1.4866889999999999"/>
    <s v="Machakos"/>
    <s v="Mwala"/>
    <s v="Kyethei"/>
    <s v="Mikuyuni"/>
    <s v="6"/>
    <s v="Biogas International Limited"/>
    <s v="Biogas International Limited"/>
    <s v="Biogas International Limited"/>
    <s v=""/>
    <s v="Medium Size Business"/>
    <x v="6"/>
    <x v="2"/>
    <d v="2017-03-02T00:00:00"/>
  </r>
  <r>
    <s v="VPA6"/>
    <s v="KE-KIT-1612-17393"/>
    <x v="0"/>
    <s v=""/>
    <s v="12th October,2016"/>
    <d v="2016-10-12T00:00:00"/>
    <s v="1st December,2016"/>
    <d v="2016-12-01T00:00:00"/>
    <s v="Augustine Mutua Mutuvi"/>
    <s v="Male"/>
    <s v="273824"/>
    <s v="72650860"/>
    <m/>
    <m/>
    <m/>
    <n v="38.009779999999999"/>
    <n v="-1.817788"/>
    <s v="Kitui"/>
    <s v="Lower Yatta"/>
    <s v="Kanyangi"/>
    <s v="Kyuani"/>
    <s v="6"/>
    <s v="Biogas International Limited"/>
    <s v="Biogas International Limited"/>
    <s v="Biogas International Limited"/>
    <s v=""/>
    <s v="Medium Size Business"/>
    <x v="6"/>
    <x v="2"/>
    <d v="2017-03-02T00:00:00"/>
  </r>
  <r>
    <s v="VPA6"/>
    <s v="KE-KIT-1702-17429"/>
    <x v="0"/>
    <s v=""/>
    <s v="13th December,2016"/>
    <d v="2016-12-13T00:00:00"/>
    <s v="1st February,2017"/>
    <d v="2017-02-01T00:00:00"/>
    <s v="Gideon Mutisya Ngambi"/>
    <s v="Male"/>
    <s v="360292"/>
    <s v="721654826"/>
    <m/>
    <m/>
    <m/>
    <n v="37.868684999999999"/>
    <n v="-1.6191979999999999"/>
    <s v="Kitui"/>
    <s v="Lower Yatta"/>
    <s v="Kwavoza"/>
    <s v="Kamanyi"/>
    <s v="6"/>
    <s v="Biogas International Limited"/>
    <s v="Biogas International Limited"/>
    <s v="Biogas International Limited"/>
    <s v=""/>
    <s v="Medium Size Business"/>
    <x v="6"/>
    <x v="2"/>
    <d v="2017-03-02T00:00:00"/>
  </r>
  <r>
    <s v="VPA6"/>
    <s v="KE-KIT-1702-17448"/>
    <x v="0"/>
    <s v=""/>
    <s v="13th December,2016"/>
    <d v="2016-12-13T00:00:00"/>
    <s v="1st February,2017"/>
    <d v="2017-02-01T00:00:00"/>
    <s v="Japheth Kula Mulewa"/>
    <s v="Male"/>
    <s v="99999"/>
    <s v="722292061"/>
    <m/>
    <m/>
    <m/>
    <n v="37.861871999999998"/>
    <n v="-1.4910920000000001"/>
    <s v="Kitui"/>
    <s v="Lower Yatta"/>
    <s v="Yatta"/>
    <s v="Maungu"/>
    <s v="6"/>
    <s v="Biogas International Limited"/>
    <s v="Biogas International Limited"/>
    <s v="Biogas International Limited"/>
    <s v=""/>
    <s v="Medium Size Business"/>
    <x v="6"/>
    <x v="2"/>
    <d v="2017-03-02T00:00:00"/>
  </r>
  <r>
    <s v="VPA6"/>
    <s v="KE-KIT-1702-17450"/>
    <x v="0"/>
    <s v=""/>
    <s v="13th December,2016"/>
    <d v="2016-12-13T00:00:00"/>
    <s v="1st February,2017"/>
    <d v="2017-02-01T00:00:00"/>
    <s v="Jenniffer Kavenge Mutinda"/>
    <s v="Female"/>
    <s v="10829910"/>
    <s v="720429266"/>
    <m/>
    <m/>
    <m/>
    <n v="37.874189999999999"/>
    <n v="-1.620493"/>
    <s v="Kitui"/>
    <s v="Lower Yatta"/>
    <s v="Yatta  Kwavonza"/>
    <s v="Kamwanyi"/>
    <s v="6"/>
    <s v="Biogas International Limited"/>
    <s v="Biogas International Limited"/>
    <s v="Biogas International Limited"/>
    <s v=""/>
    <s v="Medium Size Business"/>
    <x v="6"/>
    <x v="2"/>
    <d v="2017-03-02T00:00:00"/>
  </r>
  <r>
    <s v="VPA6"/>
    <s v="KE-KIT-1612-17455"/>
    <x v="2"/>
    <s v="Unreachable"/>
    <s v="12th October,2016"/>
    <d v="2016-10-12T00:00:00"/>
    <s v="1st December,2016"/>
    <d v="2016-12-01T00:00:00"/>
    <s v="John Munyoli Nyamai"/>
    <s v="Female"/>
    <s v="11050368"/>
    <s v="+254710779596"/>
    <m/>
    <m/>
    <m/>
    <m/>
    <m/>
    <s v="Kitui"/>
    <s v="Lower Yatta"/>
    <s v="Kanyangi"/>
    <s v="Syomuza"/>
    <s v="6"/>
    <s v="Biogas International Limited"/>
    <s v="Biogas International Limited"/>
    <s v="Biogas International Limited"/>
    <s v=""/>
    <s v="Medium Size Business"/>
    <x v="6"/>
    <x v="2"/>
    <d v="2017-03-02T00:00:00"/>
  </r>
  <r>
    <s v="VPA6"/>
    <s v="KE-KIT-1702-17463"/>
    <x v="0"/>
    <s v=""/>
    <s v="13th December,2016"/>
    <d v="2016-12-13T00:00:00"/>
    <s v="1st February,2017"/>
    <d v="2017-02-01T00:00:00"/>
    <s v="Joseph Kyando Njia"/>
    <s v="Male"/>
    <s v="11520453"/>
    <s v="72700406"/>
    <m/>
    <m/>
    <m/>
    <n v="37.877397000000002"/>
    <n v="-1.56853"/>
    <s v="Kitui"/>
    <s v="Lower Yatta"/>
    <s v="Yatta  Kwavonza"/>
    <s v="Kawongo Nthengu"/>
    <s v="6"/>
    <s v="Biogas International Limited"/>
    <s v="Biogas International Limited"/>
    <s v="Biogas International Limited"/>
    <s v=""/>
    <s v="Medium Size Business"/>
    <x v="6"/>
    <x v="2"/>
    <d v="2017-03-02T00:00:00"/>
  </r>
  <r>
    <s v="VPA6"/>
    <s v="KE-KIT-1703-17467"/>
    <x v="2"/>
    <s v="Unreachable"/>
    <s v="28th January,2017"/>
    <d v="2017-01-28T00:00:00"/>
    <s v="19th March,2017"/>
    <d v="2017-03-19T00:00:00"/>
    <s v="Josephat Mwengi King'Oto"/>
    <s v="Male"/>
    <s v="1906009"/>
    <s v="+254724738791"/>
    <m/>
    <m/>
    <m/>
    <m/>
    <m/>
    <s v="Kitui"/>
    <s v="Kwavenza"/>
    <s v="Kawengo"/>
    <s v="Nzeve"/>
    <s v="6"/>
    <s v="Biogas International Limited"/>
    <s v="Biogas International Limited"/>
    <s v="Biogas International Limited"/>
    <s v=""/>
    <s v="Medium Size Business"/>
    <x v="6"/>
    <x v="2"/>
    <d v="2017-03-02T00:00:00"/>
  </r>
  <r>
    <s v="VPA6"/>
    <s v="KE-BOM-1702-17470"/>
    <x v="0"/>
    <s v=""/>
    <s v="13th December,2016"/>
    <d v="2016-12-13T00:00:00"/>
    <s v="1st February,2017"/>
    <d v="2017-02-01T00:00:00"/>
    <s v="Joyce Chelangat Maritim"/>
    <s v="Female"/>
    <s v="9308723"/>
    <s v="0722567196"/>
    <m/>
    <m/>
    <m/>
    <n v="35.248693000000003"/>
    <n v="-0.90376699999999999"/>
    <s v="Bomet"/>
    <s v="Chepalungu"/>
    <s v="Siongiroi"/>
    <s v="Chematundy"/>
    <s v="6"/>
    <s v="Biogas International Limited"/>
    <s v="Biogas International Limited"/>
    <s v="Biogas International Limited"/>
    <s v=""/>
    <s v="Medium Size Business"/>
    <x v="6"/>
    <x v="2"/>
    <d v="2017-03-02T00:00:00"/>
  </r>
  <r>
    <s v="VPA6"/>
    <s v="KE-NYE-1610-17478"/>
    <x v="0"/>
    <s v=""/>
    <s v="12th August,2016"/>
    <d v="2016-08-12T00:00:00"/>
    <s v="1st October,2016"/>
    <d v="2016-10-01T00:00:00"/>
    <s v="Lydiah Nyakuai Mwangi"/>
    <s v="Female"/>
    <s v="22308768"/>
    <s v="724628752"/>
    <m/>
    <m/>
    <m/>
    <n v="37.051065000000001"/>
    <n v="-0.27290799999999998"/>
    <s v="Nyeri"/>
    <s v="Kieni East"/>
    <s v="Nyeri"/>
    <s v="Lusoi"/>
    <s v="6"/>
    <s v="Biogas International Limited"/>
    <s v="Biogas International Limited"/>
    <s v="Biogas International Limited"/>
    <s v=""/>
    <s v="Medium Size Business"/>
    <x v="6"/>
    <x v="2"/>
    <d v="2017-03-02T00:00:00"/>
  </r>
  <r>
    <s v="VPA6"/>
    <s v="KE-NYE-1709-21983"/>
    <x v="0"/>
    <s v=""/>
    <s v="13th July,2017"/>
    <d v="2017-07-13T00:00:00"/>
    <s v="1st September,2017"/>
    <d v="2017-09-01T00:00:00"/>
    <s v="Stephen Ndungu Waweru"/>
    <s v="Male"/>
    <s v="23234184"/>
    <s v="723584850"/>
    <m/>
    <m/>
    <m/>
    <n v="37.169474999999998"/>
    <n v="-0.44320199999999998"/>
    <s v="Nyeri"/>
    <s v="Mathira West"/>
    <s v="Mathira East"/>
    <s v="Kariki"/>
    <s v="6"/>
    <s v="Biogas International Limited"/>
    <s v="Biogas International Limited"/>
    <s v="Biogas International Limited"/>
    <s v="254722700530"/>
    <s v="Medium Size Business"/>
    <x v="6"/>
    <x v="2"/>
    <d v="2017-04-29T00:00:00"/>
  </r>
  <r>
    <s v="VPA6"/>
    <s v="KE-KAJ-1705-22026"/>
    <x v="0"/>
    <s v=""/>
    <s v="12th March,2017"/>
    <d v="2017-03-12T00:00:00"/>
    <s v="1st May,2017"/>
    <d v="2017-05-01T00:00:00"/>
    <s v="Nthiga Patrick Munyi"/>
    <s v="Male"/>
    <s v="8291587"/>
    <s v="254721214007"/>
    <m/>
    <m/>
    <m/>
    <n v="36.674948000000001"/>
    <n v="-1.4459169999999999"/>
    <s v="Kajiado"/>
    <s v="Kajiado North"/>
    <s v="Kajiado North"/>
    <s v="Kunde Road"/>
    <s v="6"/>
    <s v="Biogas International Limited"/>
    <s v="Biogas International Limited"/>
    <s v="Biogas International Limited"/>
    <s v="254722700530"/>
    <s v="Medium Size Business"/>
    <x v="6"/>
    <x v="2"/>
    <d v="2018-04-26T00:00:00"/>
  </r>
  <r>
    <s v="VPA6"/>
    <s v="KE-MAK-1804-22151"/>
    <x v="0"/>
    <s v=""/>
    <s v="8th March,2018"/>
    <d v="2018-03-08T00:00:00"/>
    <s v="27th April,2018"/>
    <d v="2018-04-27T00:00:00"/>
    <s v="Kyonda Martina Kyonda"/>
    <s v="Female"/>
    <s v="3020545"/>
    <s v="723418519"/>
    <m/>
    <m/>
    <s v="727007763"/>
    <n v="37.759977999999997"/>
    <n v="-1.9353750000000001"/>
    <s v="Makueni"/>
    <s v="Makueni"/>
    <s v="Makueni"/>
    <s v="Syatu"/>
    <s v="6"/>
    <s v="Biogas International Limited"/>
    <s v="Biogas International Limited"/>
    <s v="Biogas International Limited"/>
    <s v="715836763"/>
    <s v="Medium Size Business"/>
    <x v="6"/>
    <x v="2"/>
    <d v="2018-04-27T00:00:00"/>
  </r>
  <r>
    <s v="VPA6"/>
    <s v="KE-KIL-1605-21979"/>
    <x v="0"/>
    <s v=""/>
    <s v="5th April,2016"/>
    <d v="2016-04-05T00:00:00"/>
    <s v="21st May,2016"/>
    <d v="2016-05-21T00:00:00"/>
    <s v="Eco World Watamu Eco World Watamu Eco World Watamu"/>
    <s v="Male"/>
    <s v="99999"/>
    <s v="721275818"/>
    <m/>
    <m/>
    <m/>
    <n v="39.996001"/>
    <n v="-3.3455620000000001"/>
    <s v="Kilifi"/>
    <s v="Arabuko Sokoke Forest"/>
    <s v="Watamu"/>
    <s v="Dabaso"/>
    <s v="6"/>
    <s v="Biogas International Limited"/>
    <s v="Biogas International Limited"/>
    <s v="Biogas International Limited"/>
    <s v=""/>
    <s v="Medium Size Business"/>
    <x v="6"/>
    <x v="2"/>
    <d v="2018-08-24T00:00:00"/>
  </r>
  <r>
    <s v="VPA6"/>
    <s v="KE-SAM-1610-16816"/>
    <x v="2"/>
    <s v="Unreachable"/>
    <s v="12th August,2016"/>
    <d v="2016-08-12T00:00:00"/>
    <s v="1st October,2016"/>
    <d v="2016-10-01T00:00:00"/>
    <s v="Jeff"/>
    <s v="Male"/>
    <s v="99999"/>
    <s v="728419701"/>
    <m/>
    <m/>
    <m/>
    <m/>
    <m/>
    <s v="Samburu"/>
    <s v=""/>
    <s v="Koor"/>
    <s v=""/>
    <s v="9"/>
    <s v="Biogas International Limited"/>
    <s v="Biogas International Limited"/>
    <s v="Biogas International Limited"/>
    <s v=""/>
    <s v="Medium Size Business"/>
    <x v="6"/>
    <x v="2"/>
    <d v="2017-03-02T00:00:00"/>
  </r>
  <r>
    <s v="VPA6"/>
    <s v="KE-MAC-1612-16824"/>
    <x v="2"/>
    <s v="Unreachable"/>
    <s v="11th November,2016"/>
    <d v="2016-11-11T00:00:00"/>
    <s v="31st December,2016"/>
    <d v="2016-12-31T00:00:00"/>
    <s v="Catherine"/>
    <s v="Female"/>
    <s v="6140088"/>
    <s v="721235723"/>
    <m/>
    <m/>
    <m/>
    <m/>
    <m/>
    <s v="Machakos"/>
    <s v=""/>
    <s v=""/>
    <s v=""/>
    <s v="9"/>
    <s v="Biogas International Limited"/>
    <s v="Biogas International Limited"/>
    <s v="Biogas International Limited"/>
    <s v=""/>
    <s v="Medium Size Business"/>
    <x v="6"/>
    <x v="2"/>
    <d v="2017-03-02T00:00:00"/>
  </r>
  <r>
    <s v="VPA6"/>
    <s v="KE-NAI-1612-16836"/>
    <x v="2"/>
    <s v="Unreachable"/>
    <s v="26th October,2016"/>
    <d v="2016-10-26T00:00:00"/>
    <s v="15th December,2016"/>
    <d v="2016-12-15T00:00:00"/>
    <s v="David Waigwa"/>
    <s v="Male"/>
    <s v="99999"/>
    <s v="777492923"/>
    <m/>
    <m/>
    <m/>
    <m/>
    <m/>
    <s v="Nairobi"/>
    <s v="Langata"/>
    <s v=""/>
    <s v=""/>
    <s v="9"/>
    <s v="Biogas International Limited"/>
    <s v="Biogas International Limited"/>
    <s v="Biogas International Limited"/>
    <s v=""/>
    <s v="Medium Size Business"/>
    <x v="6"/>
    <x v="2"/>
    <d v="2017-03-02T00:00:00"/>
  </r>
  <r>
    <s v="VPA6"/>
    <s v="KE-EMB-1512-16844"/>
    <x v="0"/>
    <s v=""/>
    <s v="21st November,2015"/>
    <d v="2015-11-21T00:00:00"/>
    <s v="31st December,2015"/>
    <d v="2015-12-31T00:00:00"/>
    <s v="Leatus Ndigwa"/>
    <s v="Male"/>
    <s v="99999"/>
    <s v="726812348"/>
    <m/>
    <m/>
    <m/>
    <n v="37.580469000000001"/>
    <n v="-0.394957"/>
    <s v="Embu"/>
    <s v="Runyenjes"/>
    <s v="Kyeni North"/>
    <s v="mufu-kiangungi"/>
    <s v="9"/>
    <s v="Biogas International Limited"/>
    <s v="Biogas International Limited"/>
    <s v="Biogas International Limited"/>
    <s v=""/>
    <s v="Medium Size Business"/>
    <x v="6"/>
    <x v="2"/>
    <d v="2017-03-02T00:00:00"/>
  </r>
  <r>
    <s v="VPA6"/>
    <s v="KE-LAI-1610-16847"/>
    <x v="2"/>
    <s v="Unreachable"/>
    <s v="12th August,2016"/>
    <d v="2016-08-12T00:00:00"/>
    <s v="1st October,2016"/>
    <d v="2016-10-01T00:00:00"/>
    <s v="Brown"/>
    <s v="Male"/>
    <s v="99999"/>
    <s v="773508693"/>
    <m/>
    <m/>
    <m/>
    <m/>
    <m/>
    <s v="Laikipia"/>
    <s v="Laikipia East"/>
    <s v="Nanyuki"/>
    <s v="Nanyuki"/>
    <s v="9"/>
    <s v="Biogas International Limited"/>
    <s v="Biogas International Limited"/>
    <s v="Biogas International Limited"/>
    <s v=""/>
    <s v="Medium Size Business"/>
    <x v="6"/>
    <x v="2"/>
    <d v="2017-03-02T00:00:00"/>
  </r>
  <r>
    <s v="VPA6"/>
    <s v="KE-WES-1611-17019"/>
    <x v="0"/>
    <s v=""/>
    <s v="12th September,2016"/>
    <d v="2016-09-12T00:00:00"/>
    <s v="1st November,2016"/>
    <d v="2016-11-01T00:00:00"/>
    <s v="James Uhuru Lochomoruk"/>
    <s v="Male"/>
    <s v="36818113"/>
    <s v="710309660"/>
    <m/>
    <m/>
    <m/>
    <n v="35.309313000000003"/>
    <n v="1.136987"/>
    <s v="West Pokot"/>
    <s v="South Pokot"/>
    <s v="Lelan"/>
    <s v="Purkut"/>
    <s v="9"/>
    <s v="Biogas International Limited"/>
    <s v="Biogas International Limited"/>
    <s v="Biogas International Limited"/>
    <s v=""/>
    <s v="Medium Size Business"/>
    <x v="6"/>
    <x v="2"/>
    <d v="2017-03-02T00:00:00"/>
  </r>
  <r>
    <s v="VPA6"/>
    <s v="KE-WES-1612-17020"/>
    <x v="2"/>
    <s v="Unreachable"/>
    <s v="29th October,2016"/>
    <d v="2016-10-29T00:00:00"/>
    <s v="18th December,2016"/>
    <d v="2016-12-18T00:00:00"/>
    <s v="P Kemoi Keneth Lomaipong"/>
    <s v="Male"/>
    <s v="277423"/>
    <s v="718371748"/>
    <m/>
    <m/>
    <m/>
    <n v="35.348148000000002"/>
    <n v="1.1280220000000001"/>
    <s v="West Pokot"/>
    <s v="Pokot South"/>
    <s v="Lelan"/>
    <s v="Kapsait"/>
    <s v="9"/>
    <s v="Biogas International Limited"/>
    <s v="Biogas International Limited"/>
    <s v="Biogas International Limited"/>
    <s v=""/>
    <s v="Medium Size Business"/>
    <x v="6"/>
    <x v="2"/>
    <d v="2017-03-02T00:00:00"/>
  </r>
  <r>
    <s v="VPA6"/>
    <s v="KE-ELG-1612-17021"/>
    <x v="0"/>
    <s v=""/>
    <s v="12th October,2016"/>
    <d v="2016-10-12T00:00:00"/>
    <s v="1st December,2016"/>
    <d v="2016-12-01T00:00:00"/>
    <s v="Kiplagat Suter"/>
    <s v="Male"/>
    <s v="27684331"/>
    <s v="711723802"/>
    <m/>
    <m/>
    <m/>
    <n v="35.392569999999999"/>
    <n v="1.1376850000000001"/>
    <s v="Elgeyo/Marakwet"/>
    <s v="Marakwet West"/>
    <s v="Lelan"/>
    <s v="Kapsait"/>
    <s v="9"/>
    <s v="Biogas International Limited"/>
    <s v="Biogas International Limited"/>
    <s v="Biogas International Limited"/>
    <s v=""/>
    <s v="Medium Size Business"/>
    <x v="6"/>
    <x v="2"/>
    <d v="2017-03-02T00:00:00"/>
  </r>
  <r>
    <s v="VPA6"/>
    <s v="KE-MUR-1610-17023"/>
    <x v="0"/>
    <s v=""/>
    <s v="12th August,2016"/>
    <d v="2016-08-12T00:00:00"/>
    <s v="1st October,2016"/>
    <d v="2016-10-01T00:00:00"/>
    <s v="Nancy Njeri Njoroge"/>
    <s v="Male"/>
    <s v="12665244"/>
    <s v="728887499"/>
    <m/>
    <m/>
    <m/>
    <n v="37.074312999999997"/>
    <n v="-0.77630900000000003"/>
    <s v="Murang'a"/>
    <s v="Maragua"/>
    <s v="Kahuro"/>
    <s v="Mugoiri"/>
    <s v="9"/>
    <s v="Biogas International Limited"/>
    <s v="Biogas International Limited"/>
    <s v="Biogas International Limited"/>
    <s v=""/>
    <s v="Medium Size Business"/>
    <x v="6"/>
    <x v="2"/>
    <d v="2017-03-02T00:00:00"/>
  </r>
  <r>
    <s v="VPA6"/>
    <s v="KE-NAN-1611-17025"/>
    <x v="2"/>
    <s v="Non Compliant"/>
    <s v="12th September,2016"/>
    <d v="2016-09-12T00:00:00"/>
    <s v="1st November,2016"/>
    <d v="2016-11-01T00:00:00"/>
    <s v="Susan Kibirech"/>
    <s v="Female"/>
    <s v="22927436"/>
    <s v="729289190"/>
    <m/>
    <m/>
    <m/>
    <n v="35.112921999999998"/>
    <n v="0.17444299999999999"/>
    <s v="Nandi"/>
    <s v="Nandi Central"/>
    <s v="Kapsabet"/>
    <s v=""/>
    <n v="9"/>
    <s v="Biogas International Limited"/>
    <s v="Biogas International Limited"/>
    <s v="Biogas International Limited"/>
    <s v=""/>
    <s v="Medium Size Business"/>
    <x v="6"/>
    <x v="2"/>
    <d v="2017-03-02T00:00:00"/>
  </r>
  <r>
    <s v="VPA6"/>
    <s v="KE-WES-1612-17026"/>
    <x v="0"/>
    <s v=""/>
    <s v="12th October,2016"/>
    <d v="2016-10-12T00:00:00"/>
    <s v="1st December,2016"/>
    <d v="2016-12-01T00:00:00"/>
    <s v="Alphonce Kambe Lotilink"/>
    <s v="Male"/>
    <s v="8722837"/>
    <s v="725429370"/>
    <m/>
    <m/>
    <m/>
    <n v="35.326144999999997"/>
    <n v="1.14567"/>
    <s v="West Pokot"/>
    <s v="South Pokot"/>
    <s v="Lelan"/>
    <s v="Kapenguria"/>
    <s v="9"/>
    <s v="Biogas International Limited"/>
    <s v="Biogas International Limited"/>
    <s v="Biogas International Limited"/>
    <s v=""/>
    <s v="Medium Size Business"/>
    <x v="6"/>
    <x v="2"/>
    <d v="2017-03-02T00:00:00"/>
  </r>
  <r>
    <s v="VPA6"/>
    <s v="KE-MUR-1701-17027"/>
    <x v="0"/>
    <s v=""/>
    <s v="21st November,2016"/>
    <d v="2016-11-21T00:00:00"/>
    <s v="10th January,2017"/>
    <d v="2017-01-10T00:00:00"/>
    <s v="Hezekiah Waweru Njenga"/>
    <s v="Male"/>
    <s v="10168507"/>
    <s v="721230372"/>
    <m/>
    <m/>
    <m/>
    <n v="36.840004"/>
    <n v="-0.86764200000000002"/>
    <s v="Murang'a"/>
    <s v="Gatanga"/>
    <s v="Kariara"/>
    <s v="Ithanji"/>
    <s v="9"/>
    <s v="Biogas International Limited"/>
    <s v="Biogas International Limited"/>
    <s v="Biogas International Limited"/>
    <s v=""/>
    <s v="Medium Size Business"/>
    <x v="6"/>
    <x v="2"/>
    <d v="2017-03-02T00:00:00"/>
  </r>
  <r>
    <s v="VPA6"/>
    <s v="KE-WES-1612-17028"/>
    <x v="0"/>
    <s v=""/>
    <s v="12th October,2016"/>
    <d v="2016-10-12T00:00:00"/>
    <s v="1st December,2016"/>
    <d v="2016-12-01T00:00:00"/>
    <s v="Benson Lingatuket"/>
    <s v="Male"/>
    <s v="11280085"/>
    <s v="719196355"/>
    <m/>
    <m/>
    <m/>
    <n v="35.348061999999999"/>
    <n v="1.1282129999999999"/>
    <s v="West Pokot"/>
    <s v="South Pokot"/>
    <s v="Lelan"/>
    <s v="Kabichbich"/>
    <s v="9"/>
    <s v="Biogas International Limited"/>
    <s v="Biogas International Limited"/>
    <s v="Biogas International Limited"/>
    <s v=""/>
    <s v="Medium Size Business"/>
    <x v="6"/>
    <x v="2"/>
    <d v="2017-03-02T00:00:00"/>
  </r>
  <r>
    <s v="VPA6"/>
    <s v="KE-MIG-1610-16784"/>
    <x v="0"/>
    <s v=""/>
    <s v="12th August,2016"/>
    <d v="2016-08-12T00:00:00"/>
    <s v="1st October,2016"/>
    <d v="2016-10-01T00:00:00"/>
    <s v="Robert Masanga"/>
    <s v="Male"/>
    <s v="11631686"/>
    <s v="722433859"/>
    <m/>
    <m/>
    <m/>
    <n v="34.304741999999997"/>
    <n v="-1.1199170000000001"/>
    <s v="Migori"/>
    <s v="Migori"/>
    <s v="Suba West"/>
    <s v=""/>
    <s v="9"/>
    <s v="Biogas International Limited"/>
    <s v="Biogas International Limited"/>
    <s v="Biogas International Limited"/>
    <s v=""/>
    <s v="Medium Size Business"/>
    <x v="6"/>
    <x v="2"/>
    <d v="2017-03-02T00:00:00"/>
  </r>
  <r>
    <s v="VPA6"/>
    <s v="KE-KIA-1610-16806"/>
    <x v="0"/>
    <s v=""/>
    <s v="12th August,2016"/>
    <d v="2016-08-12T00:00:00"/>
    <s v="1st October,2016"/>
    <d v="2016-10-01T00:00:00"/>
    <s v="Fridah Kithuku"/>
    <s v="Female"/>
    <s v="99999"/>
    <s v="722823295"/>
    <m/>
    <m/>
    <m/>
    <n v="36.894122000000003"/>
    <n v="-1.043188"/>
    <s v="Kiambu"/>
    <s v="Gatundu South"/>
    <s v="Ngenda"/>
    <s v="Ngenda"/>
    <s v="9"/>
    <s v="Biogas International Limited"/>
    <s v="Biogas International Limited"/>
    <s v="Biogas International Limited"/>
    <s v=""/>
    <s v="Medium Size Business"/>
    <x v="6"/>
    <x v="2"/>
    <d v="2017-03-02T00:00:00"/>
  </r>
  <r>
    <s v="VPA6"/>
    <s v="KE-KIS-1610-16809"/>
    <x v="2"/>
    <s v="Unreachable"/>
    <s v="12th August,2016"/>
    <d v="2016-08-12T00:00:00"/>
    <s v="1st October,2016"/>
    <d v="2016-10-01T00:00:00"/>
    <s v="Mitch Mctough"/>
    <s v="Male"/>
    <s v="99999"/>
    <s v="773938005"/>
    <m/>
    <m/>
    <m/>
    <m/>
    <m/>
    <s v="Kisumu"/>
    <s v=""/>
    <s v=""/>
    <s v=""/>
    <s v="9"/>
    <s v="Biogas International Limited"/>
    <s v="Biogas International Limited"/>
    <s v="Biogas International Limited"/>
    <s v=""/>
    <s v="Medium Size Business"/>
    <x v="6"/>
    <x v="2"/>
    <d v="2017-03-02T00:00:00"/>
  </r>
  <r>
    <s v="VPA6"/>
    <s v="KE-NYE-1612-17392"/>
    <x v="0"/>
    <s v=""/>
    <s v="11th November,2016"/>
    <d v="2016-11-11T00:00:00"/>
    <s v="31st December,2016"/>
    <d v="2016-12-31T00:00:00"/>
    <s v="Apraim Munyua Guara"/>
    <s v="Male"/>
    <s v="6829325"/>
    <s v="721407960"/>
    <m/>
    <m/>
    <m/>
    <n v="37.12509"/>
    <n v="-0.28871799999999997"/>
    <s v="Nyeri"/>
    <s v="Kieni East"/>
    <s v="Kimahuri"/>
    <s v="Gatagati"/>
    <s v="9"/>
    <s v="Biogas International Limited"/>
    <s v="Biogas International Limited"/>
    <s v="Biogas International Limited"/>
    <s v=""/>
    <s v="Medium Size Business"/>
    <x v="6"/>
    <x v="2"/>
    <d v="2017-03-02T00:00:00"/>
  </r>
  <r>
    <s v="VPA6"/>
    <s v="KE-MAK-1612-17394"/>
    <x v="0"/>
    <s v=""/>
    <s v="12th October,2016"/>
    <d v="2016-10-12T00:00:00"/>
    <s v="1st December,2016"/>
    <d v="2016-12-01T00:00:00"/>
    <s v="Beatah Ndunge Nzove"/>
    <s v="Female"/>
    <s v="5762578"/>
    <s v="726760818"/>
    <m/>
    <m/>
    <m/>
    <n v="37.581764999999997"/>
    <n v="-1.796948"/>
    <s v="Makueni"/>
    <s v="Makueni"/>
    <s v="Wote"/>
    <s v="Maliani"/>
    <s v="9"/>
    <s v="Biogas International Limited"/>
    <s v="Biogas International Limited"/>
    <s v="Biogas International Limited"/>
    <s v=""/>
    <s v="Medium Size Business"/>
    <x v="6"/>
    <x v="2"/>
    <d v="2017-03-02T00:00:00"/>
  </r>
  <r>
    <s v="VPA6"/>
    <s v="KE-KIT-1702-17428"/>
    <x v="0"/>
    <s v=""/>
    <s v="13th December,2016"/>
    <d v="2016-12-13T00:00:00"/>
    <s v="1st February,2017"/>
    <d v="2017-02-01T00:00:00"/>
    <s v="Gideon Mulaya Mulei"/>
    <s v="Male"/>
    <s v="10679289"/>
    <s v="726426634"/>
    <m/>
    <m/>
    <m/>
    <n v="37.875618000000003"/>
    <n v="-1.6273599999999999"/>
    <s v="Kitui"/>
    <s v="Lower Yatta"/>
    <s v="Kwavoza"/>
    <s v="Kamanyi"/>
    <s v="9"/>
    <s v="Biogas International Limited"/>
    <s v="Biogas International Limited"/>
    <s v="Biogas International Limited"/>
    <s v=""/>
    <s v="Medium Size Business"/>
    <x v="6"/>
    <x v="2"/>
    <d v="2017-03-02T00:00:00"/>
  </r>
  <r>
    <s v="VPA6"/>
    <s v="KE-KAJ-1701-17446"/>
    <x v="0"/>
    <s v=""/>
    <s v="7th January,2017"/>
    <d v="2017-01-07T00:00:00"/>
    <s v="23rd January,2017"/>
    <d v="2017-01-23T00:00:00"/>
    <s v="Janet Mercy Chepkorir Rop"/>
    <s v="Female"/>
    <s v="14579356"/>
    <s v="722856151"/>
    <m/>
    <m/>
    <m/>
    <n v="36.946330000000003"/>
    <n v="-1.5517019999999999"/>
    <s v="Kajiado"/>
    <s v="Kajiado Central"/>
    <s v="Kajiado"/>
    <s v="Kajiado"/>
    <s v="9"/>
    <s v="Biogas International Limited"/>
    <s v="Biogas International Limited"/>
    <s v="Biogas International Limited"/>
    <s v=""/>
    <s v="Medium Size Business"/>
    <x v="6"/>
    <x v="2"/>
    <d v="2017-03-02T00:00:00"/>
  </r>
  <r>
    <s v="VPA6"/>
    <s v="KE-NAI-1603-16650"/>
    <x v="1"/>
    <s v="Institutional Plant"/>
    <s v="30th January,2016"/>
    <d v="2016-01-30T00:00:00"/>
    <s v="20th March,2016"/>
    <d v="2016-03-20T00:00:00"/>
    <s v="Khahemba Bernard"/>
    <s v="Male"/>
    <s v="23056006"/>
    <s v="733571125"/>
    <m/>
    <m/>
    <m/>
    <n v="36.732503000000001"/>
    <n v="-1.3377889999999999"/>
    <s v="Nairobi"/>
    <s v="Langata"/>
    <s v=""/>
    <s v=""/>
    <n v="9"/>
    <s v="Biogas International Limited"/>
    <s v="Biogas International Limited"/>
    <s v="Biogas International Limited"/>
    <s v=""/>
    <s v="Medium Size Business"/>
    <x v="6"/>
    <x v="2"/>
    <d v="2017-03-02T00:00:00"/>
  </r>
  <r>
    <s v="VPA6"/>
    <s v="KE-MAC-1604-17471"/>
    <x v="2"/>
    <s v="Unreachable"/>
    <s v="12th February,2016"/>
    <d v="2016-02-12T00:00:00"/>
    <s v="2nd April,2016"/>
    <d v="2016-04-02T00:00:00"/>
    <s v="Joyce Nyamai"/>
    <s v="Female"/>
    <s v="12445076"/>
    <s v="272416330"/>
    <m/>
    <m/>
    <m/>
    <m/>
    <m/>
    <s v="Machakos"/>
    <s v="Mishakani"/>
    <s v="Machakos Town"/>
    <s v=""/>
    <s v="9"/>
    <s v="Biogas International Limited"/>
    <s v="Biogas International Limited"/>
    <s v="Biogas International Limited"/>
    <s v=""/>
    <s v="Medium Size Business"/>
    <x v="6"/>
    <x v="2"/>
    <d v="2017-03-02T00:00:00"/>
  </r>
  <r>
    <s v="VPA6"/>
    <s v="KE-KIT-1702-17472"/>
    <x v="0"/>
    <s v=""/>
    <s v="13th December,2016"/>
    <d v="2016-12-13T00:00:00"/>
    <s v="1st February,2017"/>
    <d v="2017-02-01T00:00:00"/>
    <s v="Judy Linau Nzamoza"/>
    <s v="Female"/>
    <s v="25516797"/>
    <s v="729549542"/>
    <m/>
    <m/>
    <m/>
    <n v="37.867759999999997"/>
    <n v="-1.6044579999999999"/>
    <s v="Kitui"/>
    <s v="Lower Yatta"/>
    <s v="Yatta  Kwavonza"/>
    <s v="Kawongo Nthengu"/>
    <s v="9"/>
    <s v="Biogas International Limited"/>
    <s v="Biogas International Limited"/>
    <s v="Biogas International Limited"/>
    <s v=""/>
    <s v="Medium Size Business"/>
    <x v="6"/>
    <x v="2"/>
    <d v="2017-03-02T00:00:00"/>
  </r>
  <r>
    <s v="VPA6"/>
    <s v="KE-KER-1610-17495"/>
    <x v="0"/>
    <s v=""/>
    <s v="23rd August,2016"/>
    <d v="2016-08-23T00:00:00"/>
    <s v="12th October,2016"/>
    <d v="2016-10-12T00:00:00"/>
    <s v="Mrs Joyce Tuimising"/>
    <s v="Female"/>
    <s v="99999"/>
    <s v="703302718"/>
    <m/>
    <m/>
    <m/>
    <n v="35.157102999999999"/>
    <n v="-0.38961299999999999"/>
    <s v="Kericho"/>
    <s v="Kipkelion West"/>
    <s v="Sosiot"/>
    <s v="Kaboror"/>
    <s v="9"/>
    <s v="Biogas International Limited"/>
    <s v="Biogas International Limited"/>
    <s v="Biogas International Limited"/>
    <s v=""/>
    <s v="Medium Size Business"/>
    <x v="6"/>
    <x v="2"/>
    <d v="2017-03-02T00:00:00"/>
  </r>
  <r>
    <s v="VPA6"/>
    <s v="KE-KIA-1602-16003"/>
    <x v="0"/>
    <s v=""/>
    <s v="13th December,2015"/>
    <d v="2015-12-13T00:00:00"/>
    <s v="1st February,2016"/>
    <d v="2016-02-01T00:00:00"/>
    <s v="Hellen Wangui Kimani"/>
    <s v="Female"/>
    <s v="5176887"/>
    <s v="724568080"/>
    <m/>
    <m/>
    <m/>
    <n v="36.727331999999997"/>
    <n v="-1.18028"/>
    <s v="Kiambu"/>
    <s v="Limuru"/>
    <s v="Ndenderu"/>
    <s v="Kianjogu"/>
    <s v="8"/>
    <s v="Biomax Energy Ent"/>
    <s v="Biomax Energy Ent"/>
    <s v="Biomax Energy Ent"/>
    <s v=""/>
    <s v="Informal Business"/>
    <x v="2"/>
    <x v="0"/>
    <d v="2017-03-02T00:00:00"/>
  </r>
  <r>
    <s v="VPA6"/>
    <s v="KE-KIA-1603-16021"/>
    <x v="2"/>
    <s v="Hostile Client"/>
    <s v="11th January,2016"/>
    <d v="2016-01-11T00:00:00"/>
    <s v="1st March,2016"/>
    <d v="2016-03-01T00:00:00"/>
    <s v="Sarah Njoki Mugacha"/>
    <s v="Female"/>
    <s v="10255194"/>
    <s v="721520380"/>
    <m/>
    <m/>
    <m/>
    <m/>
    <m/>
    <s v="Kiambu"/>
    <s v="Kiambaa"/>
    <s v="Kihara"/>
    <s v="Gachie"/>
    <s v="10"/>
    <s v="Biomax Energy Ent"/>
    <s v="Biomax Energy Ent"/>
    <s v="Biomax Energy Ent"/>
    <s v=""/>
    <s v="Informal Business"/>
    <x v="2"/>
    <x v="0"/>
    <d v="2017-03-02T00:00:00"/>
  </r>
  <r>
    <s v="VPA6"/>
    <s v="KE-NAI-1604-16022"/>
    <x v="0"/>
    <s v=""/>
    <s v="11th February,2016"/>
    <d v="2016-02-11T00:00:00"/>
    <s v="1st April,2016"/>
    <d v="2016-04-01T00:00:00"/>
    <s v="Joseph Kagwima Kabuani"/>
    <s v="Male"/>
    <s v="4830969"/>
    <s v="721296934"/>
    <m/>
    <m/>
    <m/>
    <n v="37.028055999999999"/>
    <n v="-1.2755559999999999"/>
    <s v="Nairobi"/>
    <s v="Embakasi East"/>
    <s v="Ruai"/>
    <s v="Bondeni"/>
    <s v="10"/>
    <s v="Biomax Energy Ent"/>
    <s v="Biomax Energy Ent"/>
    <s v="Biomax Energy Ent"/>
    <s v=""/>
    <s v="Informal Business"/>
    <x v="2"/>
    <x v="0"/>
    <d v="2017-03-02T00:00:00"/>
  </r>
  <r>
    <s v="VPA6"/>
    <s v="KE-KIA-1908-26820"/>
    <x v="0"/>
    <s v=""/>
    <s v="15th August,2019"/>
    <d v="2019-08-15T00:00:00"/>
    <s v="15th August,2019"/>
    <d v="2019-08-15T00:00:00"/>
    <s v="Mwaniki John Mangara"/>
    <s v="Male"/>
    <s v="5217241"/>
    <s v="0720468942"/>
    <m/>
    <m/>
    <m/>
    <n v="36.597104999999999"/>
    <n v="-1.1686399999999999"/>
    <s v="Kiambu"/>
    <s v="Limuru"/>
    <s v="Ndeya"/>
    <s v="Makutano/Mugetho"/>
    <s v="4"/>
    <s v="Biotechno &amp; Services"/>
    <s v="Biotechno &amp; Services"/>
    <s v="Biotechno &amp; Services"/>
    <s v="720561118"/>
    <s v="Micro Business"/>
    <x v="2"/>
    <x v="0"/>
    <d v="2019-08-15T00:00:00"/>
  </r>
  <r>
    <s v="VPA6"/>
    <s v="KE-KIA-1908-26821"/>
    <x v="0"/>
    <s v=""/>
    <s v="15th August,2019"/>
    <d v="2019-08-15T00:00:00"/>
    <s v="15th August,2019"/>
    <d v="2019-08-15T00:00:00"/>
    <s v="Kamau Anthony"/>
    <s v="Male"/>
    <s v="25197522"/>
    <s v="254736959959"/>
    <m/>
    <m/>
    <m/>
    <n v="36.667414999999998"/>
    <n v="-1.2068779999999999"/>
    <s v="Kiambu"/>
    <s v="Kikuyu"/>
    <s v="Zambezi"/>
    <s v="Kamungunga"/>
    <s v="4"/>
    <s v="Biotechno &amp; Services"/>
    <s v="Biotechno &amp; Services"/>
    <s v="Biotechno &amp; Services"/>
    <s v="725561118"/>
    <s v="Micro Business"/>
    <x v="2"/>
    <x v="0"/>
    <d v="2019-08-15T00:00:00"/>
  </r>
  <r>
    <s v="VPA6"/>
    <s v="KE-KIA-2003-28367"/>
    <x v="0"/>
    <s v=""/>
    <s v="22nd February,2020"/>
    <d v="2020-02-22T00:00:00"/>
    <s v="14th March,2020"/>
    <d v="2020-03-14T00:00:00"/>
    <s v="Kiarie John Mbugua"/>
    <s v="Male"/>
    <s v="5183777"/>
    <s v="254723455644"/>
    <m/>
    <m/>
    <m/>
    <n v="36.576290999999998"/>
    <n v="-1.2014320000000001"/>
    <s v="Kiambu"/>
    <s v="Limuru"/>
    <s v="Ndeiya"/>
    <s v="Kiriri"/>
    <s v="4"/>
    <s v="Biotechno &amp; Services"/>
    <s v="Biotechno &amp; Services"/>
    <s v="Biotechno &amp; Services"/>
    <s v="720561118"/>
    <s v="Micro Business"/>
    <x v="2"/>
    <x v="0"/>
    <d v="2020-07-15T00:00:00"/>
  </r>
  <r>
    <s v="VPA6"/>
    <s v="KE-KIA-2003-28368"/>
    <x v="0"/>
    <s v=""/>
    <s v="8th February,2020"/>
    <d v="2020-02-08T00:00:00"/>
    <s v="18th March,2020"/>
    <d v="2020-03-18T00:00:00"/>
    <s v="Gitau Patricia Mwihaki"/>
    <s v="Female"/>
    <s v="6054840"/>
    <s v="254723290931"/>
    <m/>
    <m/>
    <m/>
    <n v="36.592033000000001"/>
    <n v="-1.2115659999999999"/>
    <s v="Kiambu"/>
    <s v="Limuru"/>
    <s v="Ndeiya"/>
    <s v="Kiriri"/>
    <s v="4"/>
    <s v="Biotechno &amp; Services"/>
    <s v="Biotechno &amp; Services"/>
    <s v="Biotechno &amp; Services"/>
    <s v="720561118"/>
    <s v="Micro Business"/>
    <x v="2"/>
    <x v="0"/>
    <d v="2020-07-15T00:00:00"/>
  </r>
  <r>
    <s v="VPA6"/>
    <s v="KE-VIH-1604-16704"/>
    <x v="0"/>
    <s v=""/>
    <s v="2nd March,2016"/>
    <d v="2016-03-02T00:00:00"/>
    <s v="21st April,2016"/>
    <d v="2016-04-21T00:00:00"/>
    <s v="Donald Chevai Chwea"/>
    <s v="Male"/>
    <s v="99999"/>
    <s v="723510447"/>
    <m/>
    <m/>
    <m/>
    <n v="34.706397000000003"/>
    <n v="5.1317000000000002E-2"/>
    <s v="Vihiga"/>
    <s v="Vihiga"/>
    <s v="Vihinga"/>
    <s v="Kidudu"/>
    <s v="6"/>
    <s v="Biotechno &amp; Services"/>
    <s v="Biotechno &amp; Services"/>
    <s v="Biotechno &amp; Services"/>
    <s v=""/>
    <s v="Micro Business"/>
    <x v="2"/>
    <x v="0"/>
    <d v="2017-03-02T00:00:00"/>
  </r>
  <r>
    <s v="VPA6"/>
    <s v="KE-KIA-1712-18687"/>
    <x v="0"/>
    <s v=""/>
    <s v="15th October,2017"/>
    <d v="2017-10-15T00:00:00"/>
    <s v="4th December,2017"/>
    <d v="2017-12-04T00:00:00"/>
    <s v="Kariuki George Gitau"/>
    <s v="Male"/>
    <s v="22314924"/>
    <s v="733372277"/>
    <m/>
    <m/>
    <s v="726931307"/>
    <n v="36.591810000000002"/>
    <n v="-1.1553880000000001"/>
    <s v="Kiambu"/>
    <s v="Limuru"/>
    <s v="Ndeiya"/>
    <s v="Makutano"/>
    <s v="6"/>
    <s v="Biotechno &amp; Services"/>
    <s v="Biotechno &amp; Services"/>
    <s v="Biotechno &amp; Services"/>
    <s v="720561118"/>
    <s v="Micro Business"/>
    <x v="3"/>
    <x v="0"/>
    <d v="2017-11-16T00:00:00"/>
  </r>
  <r>
    <s v="VPA6"/>
    <s v="KE-KIA-1705-18689"/>
    <x v="0"/>
    <s v=""/>
    <s v="12th March,2017"/>
    <d v="2017-03-12T00:00:00"/>
    <s v="1st May,2017"/>
    <d v="2017-05-01T00:00:00"/>
    <s v="Kiarie Sylvia Wanjiku"/>
    <s v="Male"/>
    <s v="32701749"/>
    <s v="701012204"/>
    <m/>
    <m/>
    <m/>
    <n v="36.807572999999998"/>
    <n v="-1.1346320000000001"/>
    <s v="Kiambu"/>
    <s v="Limuru"/>
    <s v="Ting'Ang'A"/>
    <s v="Gaita"/>
    <s v="6"/>
    <s v="Biotechno &amp; Services"/>
    <s v="Biotechno &amp; Services"/>
    <s v="Biotechno &amp; Services"/>
    <s v="254720561118"/>
    <s v="Micro Business"/>
    <x v="3"/>
    <x v="0"/>
    <d v="2017-11-17T00:00:00"/>
  </r>
  <r>
    <s v="VPA6"/>
    <s v="KE-KIA-1808-18706"/>
    <x v="0"/>
    <s v=""/>
    <s v="29th June,2018"/>
    <d v="2018-06-29T00:00:00"/>
    <s v="1st August,2018"/>
    <d v="2018-08-01T00:00:00"/>
    <s v="Easter Mburu Wangeci"/>
    <s v="Female"/>
    <s v="5208363"/>
    <s v="720845909"/>
    <m/>
    <m/>
    <s v="728820353"/>
    <n v="36.616836999999997"/>
    <n v="-1.162153"/>
    <s v="Kiambu"/>
    <s v="Limuru"/>
    <s v="Wakang'Uthi"/>
    <s v="Wakang'Uthi"/>
    <s v="6"/>
    <s v="Biotechno &amp; Services"/>
    <s v="Biotechno &amp; Services"/>
    <s v="Biotechno &amp; Services"/>
    <s v="720561118"/>
    <s v="Micro Business"/>
    <x v="2"/>
    <x v="0"/>
    <d v="2018-08-01T00:00:00"/>
  </r>
  <r>
    <s v="VPA6"/>
    <s v="KE-KIA-1512-15505"/>
    <x v="0"/>
    <s v=""/>
    <s v="11th November,2015"/>
    <d v="2015-11-11T00:00:00"/>
    <s v="31st December,2015"/>
    <d v="2015-12-31T00:00:00"/>
    <s v="Peter Njoroge"/>
    <s v="Male"/>
    <s v="30695486"/>
    <s v="703649465"/>
    <m/>
    <m/>
    <m/>
    <n v="36.601467999999997"/>
    <n v="-1.2447619999999999"/>
    <s v="Kiambu"/>
    <s v="Kikuyu"/>
    <s v="Rusegetti"/>
    <s v=""/>
    <s v="6"/>
    <s v="Biotechno &amp; Services"/>
    <s v="Biotechno &amp; Services"/>
    <s v="Biotechno &amp; Services"/>
    <s v=""/>
    <s v="Micro Business"/>
    <x v="2"/>
    <x v="0"/>
    <d v="2018-08-02T00:00:00"/>
  </r>
  <r>
    <s v="VPA6"/>
    <s v="KE-KIA-1612-14744"/>
    <x v="0"/>
    <s v=""/>
    <s v="11th November,2016"/>
    <d v="2016-11-11T00:00:00"/>
    <s v="31st December,2016"/>
    <d v="2016-12-31T00:00:00"/>
    <s v="John K Kimani"/>
    <s v="Male"/>
    <s v="99999"/>
    <s v="722929302"/>
    <m/>
    <m/>
    <m/>
    <n v="36.601197999999997"/>
    <n v="-1.2441720000000001"/>
    <s v="Kiambu"/>
    <s v="Kikuyu"/>
    <s v="Nachu"/>
    <s v=""/>
    <s v="6"/>
    <s v="Biotechno &amp; Services"/>
    <s v="Biotechno &amp; Services"/>
    <s v="Biotechno &amp; Services"/>
    <s v=""/>
    <s v="Micro Business"/>
    <x v="2"/>
    <x v="0"/>
    <d v="2018-08-02T00:00:00"/>
  </r>
  <r>
    <s v="VPA6"/>
    <s v="KE-NYE-1810-18713"/>
    <x v="0"/>
    <s v=""/>
    <s v="15th September,2018"/>
    <d v="2018-09-15T00:00:00"/>
    <s v="15th October,2018"/>
    <d v="2018-10-15T00:00:00"/>
    <s v="Loice Muthoni Mwangi"/>
    <s v="Female"/>
    <s v="5953860"/>
    <s v="721401062"/>
    <m/>
    <m/>
    <s v="736661602"/>
    <n v="37.073537000000002"/>
    <n v="-0.18876000000000001"/>
    <s v="Nyeri"/>
    <s v="Kieni East"/>
    <s v="Kabulaini"/>
    <s v="Ketuke"/>
    <s v="6"/>
    <s v="Biotechno &amp; Services"/>
    <s v="Biotechno &amp; Services"/>
    <s v="Biotechno &amp; Services"/>
    <s v="720561118"/>
    <s v="Micro Business"/>
    <x v="2"/>
    <x v="0"/>
    <d v="2018-10-15T00:00:00"/>
  </r>
  <r>
    <s v="VPA6"/>
    <s v="KE-HOM-1812-27231"/>
    <x v="0"/>
    <s v=""/>
    <s v="1st November,2018"/>
    <d v="2018-11-01T00:00:00"/>
    <s v="1st December,2018"/>
    <d v="2018-12-01T00:00:00"/>
    <s v="Alice Kwach Anyango"/>
    <s v="Female"/>
    <s v="2587873"/>
    <s v="0724044272"/>
    <m/>
    <m/>
    <m/>
    <n v="34.788615"/>
    <n v="-0.530165"/>
    <s v="Homa Bay"/>
    <s v="Homabay"/>
    <s v="Oyugis"/>
    <s v="Omuoso B"/>
    <s v="6"/>
    <s v="Biotechno &amp; Services"/>
    <s v="Biotechno &amp; Services"/>
    <s v="Biotechno &amp; Services"/>
    <s v="720561118"/>
    <s v="Micro Business"/>
    <x v="0"/>
    <x v="0"/>
    <d v="2019-09-18T00:00:00"/>
  </r>
  <r>
    <s v="VPA6"/>
    <s v="KE-KIA-1612-16697"/>
    <x v="0"/>
    <s v=""/>
    <s v="11th November,2016"/>
    <d v="2016-11-11T00:00:00"/>
    <s v="31st December,2016"/>
    <d v="2016-12-31T00:00:00"/>
    <s v="James Mwai"/>
    <s v="Female"/>
    <s v="22770711"/>
    <s v="713730703"/>
    <m/>
    <m/>
    <m/>
    <n v="36.657023000000002"/>
    <n v="-1.0993649999999999"/>
    <s v="Kiambu"/>
    <s v="Limuru"/>
    <s v="Mamboroki"/>
    <s v="Mabrouke"/>
    <s v="8"/>
    <s v="Biotechno &amp; Services"/>
    <s v="Biotechno &amp; Services"/>
    <s v="Biotechno &amp; Services"/>
    <s v=""/>
    <s v="Micro Business"/>
    <x v="2"/>
    <x v="0"/>
    <d v="2017-03-02T00:00:00"/>
  </r>
  <r>
    <s v="VPA6"/>
    <s v="KE-KAJ-1609-16703"/>
    <x v="0"/>
    <s v=""/>
    <s v="4th September,2016"/>
    <d v="2016-09-04T00:00:00"/>
    <s v="15th September,2016"/>
    <d v="2016-09-15T00:00:00"/>
    <s v="Sophia Ndunge Gichuhi"/>
    <s v="Female"/>
    <s v="99999"/>
    <s v="703932330"/>
    <m/>
    <m/>
    <m/>
    <n v="36.958817000000003"/>
    <n v="-1.5228569999999999"/>
    <s v="Kajiado"/>
    <s v="Kajiado East"/>
    <s v="Kitengela"/>
    <s v="Muigai"/>
    <s v="8"/>
    <s v="Biotechno &amp; Services"/>
    <s v="Biotechno &amp; Services"/>
    <s v="Biotechno &amp; Services"/>
    <s v=""/>
    <s v="Micro Business"/>
    <x v="2"/>
    <x v="0"/>
    <d v="2017-03-02T00:00:00"/>
  </r>
  <r>
    <s v="VPA6"/>
    <s v="KE-KIA-1612-16709"/>
    <x v="0"/>
    <s v=""/>
    <s v="11th November,2016"/>
    <d v="2016-11-11T00:00:00"/>
    <s v="31st December,2016"/>
    <d v="2016-12-31T00:00:00"/>
    <s v="Moses Kimani Kahiu"/>
    <s v="Male"/>
    <s v="23111007"/>
    <s v="702686962"/>
    <m/>
    <m/>
    <m/>
    <n v="36.619812000000003"/>
    <n v="-1.2334780000000001"/>
    <s v="Kiambu"/>
    <s v="Kikuyu"/>
    <s v="Kahehe"/>
    <s v="Renguti"/>
    <s v="8"/>
    <s v="Biotechno &amp; Services"/>
    <s v="Biotechno &amp; Services"/>
    <s v="Biotechno &amp; Services"/>
    <s v=""/>
    <s v="Micro Business"/>
    <x v="2"/>
    <x v="0"/>
    <d v="2017-03-02T00:00:00"/>
  </r>
  <r>
    <s v="VPA6"/>
    <s v="KE-KIA-1710-18686"/>
    <x v="2"/>
    <s v="Unreachable"/>
    <s v="17th August,2017"/>
    <d v="2017-08-17T00:00:00"/>
    <s v="6th October,2017"/>
    <d v="2017-10-06T00:00:00"/>
    <s v="Githuka Alice Alice"/>
    <s v="Female"/>
    <s v="1356789"/>
    <s v="723688118"/>
    <m/>
    <m/>
    <s v="723688119"/>
    <n v="36.801152999999999"/>
    <n v="-1.174817"/>
    <s v="Kiambu"/>
    <s v="Kiambaa"/>
    <s v="Kiambaa"/>
    <s v="Turitu"/>
    <s v="8"/>
    <s v="Biotechno &amp; Services"/>
    <s v="Biotechno &amp; Services"/>
    <s v="Biotechno &amp; Services"/>
    <s v="720561118"/>
    <s v="Micro Business"/>
    <x v="3"/>
    <x v="0"/>
    <d v="2017-11-17T00:00:00"/>
  </r>
  <r>
    <s v="VPA6"/>
    <s v="KE-NAI-1712-18690"/>
    <x v="0"/>
    <s v=""/>
    <s v="12th October,2017"/>
    <d v="2017-10-12T00:00:00"/>
    <s v="1st December,2017"/>
    <d v="2017-12-01T00:00:00"/>
    <s v="Kimani K Laurence"/>
    <s v="Male"/>
    <s v="22487632"/>
    <s v="733313309"/>
    <m/>
    <m/>
    <m/>
    <n v="36.722777000000001"/>
    <n v="-1.2535799999999999"/>
    <s v="Nairobi"/>
    <s v="Dagoretti"/>
    <s v="Dagoretti"/>
    <s v="Ndumboine"/>
    <s v="8"/>
    <s v="Biotechno &amp; Services"/>
    <s v="Biotechno &amp; Services"/>
    <s v="Biotechno &amp; Services"/>
    <s v="254732762699"/>
    <s v="Micro Business"/>
    <x v="3"/>
    <x v="0"/>
    <d v="2017-11-17T00:00:00"/>
  </r>
  <r>
    <s v="VPA6"/>
    <s v="KE-KIA-1512-14459"/>
    <x v="0"/>
    <s v=""/>
    <s v="11th November,2015"/>
    <d v="2015-11-11T00:00:00"/>
    <s v="31st December,2015"/>
    <d v="2015-12-31T00:00:00"/>
    <s v="George Njoroge Ndungu"/>
    <s v="Male"/>
    <s v="99999"/>
    <s v="715046755"/>
    <m/>
    <m/>
    <m/>
    <n v="36.586357"/>
    <n v="-1.170917"/>
    <s v="Kiambu"/>
    <s v="Limuru"/>
    <s v="Thigio"/>
    <s v="Nderu"/>
    <s v="8"/>
    <s v="Biotechno &amp; Services"/>
    <s v="Biotechno &amp; Services"/>
    <s v="Biotechno &amp; Services"/>
    <s v=""/>
    <s v="Micro Business"/>
    <x v="2"/>
    <x v="0"/>
    <d v="2018-08-02T00:00:00"/>
  </r>
  <r>
    <s v="VPA6"/>
    <s v="KE-NAI-1707-18678"/>
    <x v="0"/>
    <s v=""/>
    <s v="12th May,2017"/>
    <d v="2017-05-12T00:00:00"/>
    <s v="1st July,2017"/>
    <d v="2017-07-01T00:00:00"/>
    <s v="George Gashimo Ge"/>
    <s v="Male"/>
    <s v="22836181"/>
    <s v="722464751"/>
    <m/>
    <m/>
    <s v="7205611118"/>
    <n v="36.913404999999997"/>
    <n v="-1.2181550000000001"/>
    <s v="Nairobi"/>
    <s v="Kasarani"/>
    <s v="Kasarani"/>
    <s v="Mwiringo"/>
    <s v="8"/>
    <s v="Biotechno &amp; Services"/>
    <s v="Biotechno &amp; Services"/>
    <s v="Biotechno &amp; Services"/>
    <s v="720561118"/>
    <s v="Micro Business"/>
    <x v="3"/>
    <x v="0"/>
    <d v="2017-05-08T00:00:00"/>
  </r>
  <r>
    <s v="VPA6"/>
    <s v="KE-SIA-1705-18691"/>
    <x v="0"/>
    <s v=""/>
    <s v="12th March,2017"/>
    <d v="2017-03-12T00:00:00"/>
    <s v="1st May,2017"/>
    <d v="2017-05-01T00:00:00"/>
    <s v="Odindo Ellijah Okiya"/>
    <s v="Male"/>
    <s v="99999"/>
    <s v="725106805"/>
    <m/>
    <m/>
    <m/>
    <n v="34.180959999999999"/>
    <n v="-2.9413000000000002E-2"/>
    <s v="Siaya"/>
    <s v="Rarienda"/>
    <s v="Othach"/>
    <s v="Aduwa"/>
    <s v="8"/>
    <s v="Biotechno &amp; Services"/>
    <s v="Biotechno &amp; Services"/>
    <s v="Biotechno &amp; Services"/>
    <s v="254720561118"/>
    <s v="Micro Business"/>
    <x v="3"/>
    <x v="0"/>
    <d v="2017-10-02T00:00:00"/>
  </r>
  <r>
    <s v="VPA6"/>
    <s v="KE-KAK-1709-18688"/>
    <x v="0"/>
    <s v=""/>
    <s v="13th July,2017"/>
    <d v="2017-07-13T00:00:00"/>
    <s v="1st September,2017"/>
    <d v="2017-09-01T00:00:00"/>
    <s v="Mana Charles"/>
    <s v="Male"/>
    <s v="21721087"/>
    <s v="721673643"/>
    <m/>
    <m/>
    <m/>
    <n v="34.488413000000001"/>
    <n v="0.34650999999999998"/>
    <s v="Kakamega"/>
    <s v="Mumias"/>
    <s v="Mumias Township"/>
    <s v="Buchinga"/>
    <s v="8"/>
    <s v="Biotechno &amp; Services"/>
    <s v="Biotechno &amp; Services"/>
    <s v="Biotechno &amp; Services"/>
    <s v="254720561118"/>
    <s v="Micro Business"/>
    <x v="2"/>
    <x v="0"/>
    <d v="2017-10-10T00:00:00"/>
  </r>
  <r>
    <s v="VPA6"/>
    <s v="KE-KAK-1809-27905"/>
    <x v="0"/>
    <s v=""/>
    <s v="15th July,2018"/>
    <d v="2018-07-15T00:00:00"/>
    <s v="12th September,2018"/>
    <d v="2018-09-12T00:00:00"/>
    <s v="Severio Otokoma Omoro"/>
    <s v="Male"/>
    <s v="99999"/>
    <s v="729494720"/>
    <m/>
    <m/>
    <m/>
    <n v="34.410738000000002"/>
    <n v="0.42429699999999998"/>
    <s v="Kakamega"/>
    <s v="Matungu"/>
    <s v="Koyonzo"/>
    <s v="Bulwani"/>
    <s v="8"/>
    <s v="Biotechno &amp; Services"/>
    <s v="Biotechno &amp; Services"/>
    <s v="Biotechno &amp; Services"/>
    <s v="720561118"/>
    <s v="Micro Business"/>
    <x v="2"/>
    <x v="0"/>
    <d v="2018-09-18T00:00:00"/>
  </r>
  <r>
    <s v="VPA6"/>
    <s v="KE-KIA-1605-15959"/>
    <x v="0"/>
    <s v=""/>
    <s v="12th March,2016"/>
    <d v="2016-03-12T00:00:00"/>
    <s v="1st May,2016"/>
    <d v="2016-05-01T00:00:00"/>
    <s v="Peter Chege Kiuna"/>
    <s v="Male"/>
    <s v="22108055"/>
    <s v="726159995"/>
    <m/>
    <m/>
    <m/>
    <n v="36.590110000000003"/>
    <n v="-1.2213769999999999"/>
    <s v="Kiambu"/>
    <s v="Limuru"/>
    <s v="Ndeiya"/>
    <s v="Gitutha"/>
    <s v="10"/>
    <s v="Biotechno &amp; Services"/>
    <s v="Biotechno &amp; Services"/>
    <s v="Biotechno &amp; Services"/>
    <s v=""/>
    <s v="Micro Business"/>
    <x v="2"/>
    <x v="0"/>
    <d v="2017-03-02T00:00:00"/>
  </r>
  <r>
    <s v="VPA6"/>
    <s v="KE-KIA-1601-15960"/>
    <x v="0"/>
    <s v=""/>
    <s v="12th November,2015"/>
    <d v="2015-11-12T00:00:00"/>
    <s v="1st January,2016"/>
    <d v="2016-01-01T00:00:00"/>
    <s v="Paul Mugwa"/>
    <s v="Male"/>
    <s v="2048666"/>
    <s v="722416468"/>
    <m/>
    <m/>
    <m/>
    <n v="36.615549999999999"/>
    <n v="-1.1498200000000001"/>
    <s v="Kiambu"/>
    <s v="Limuru"/>
    <s v="Mutarakwa"/>
    <s v="Tharuni"/>
    <s v="10"/>
    <s v="Biotechno &amp; Services"/>
    <s v="Biotechno &amp; Services"/>
    <s v="Biotechno &amp; Services"/>
    <s v=""/>
    <s v="Micro Business"/>
    <x v="2"/>
    <x v="0"/>
    <d v="2017-03-02T00:00:00"/>
  </r>
  <r>
    <s v="VPA6"/>
    <s v="KE-KIA-1603-15961"/>
    <x v="0"/>
    <s v=""/>
    <s v="11th January,2016"/>
    <d v="2016-01-11T00:00:00"/>
    <s v="1st March,2016"/>
    <d v="2016-03-01T00:00:00"/>
    <s v="Christine Mn Ndiki"/>
    <s v="Female"/>
    <s v="3087558"/>
    <s v="733908206"/>
    <m/>
    <m/>
    <m/>
    <n v="36.590204999999997"/>
    <n v="-1.212715"/>
    <s v="Kiambu"/>
    <s v="Limuru"/>
    <s v="Thigio"/>
    <s v="Gitutha"/>
    <s v="10"/>
    <s v="Biotechno &amp; Services"/>
    <s v="Biotechno &amp; Services"/>
    <s v="Biotechno &amp; Services"/>
    <s v=""/>
    <s v="Micro Business"/>
    <x v="2"/>
    <x v="0"/>
    <d v="2017-03-02T00:00:00"/>
  </r>
  <r>
    <s v="VPA6"/>
    <s v="KE-KIA-1707-18685"/>
    <x v="0"/>
    <s v=""/>
    <s v="12th May,2017"/>
    <d v="2017-05-12T00:00:00"/>
    <s v="1st July,2017"/>
    <d v="2017-07-01T00:00:00"/>
    <s v="Kiuni Alex Kihika"/>
    <s v="Male"/>
    <s v="24169510"/>
    <s v="723763617"/>
    <m/>
    <m/>
    <m/>
    <n v="36.63015"/>
    <n v="-1.098322"/>
    <s v="Kiambu"/>
    <s v="Limuru"/>
    <s v="Limuru"/>
    <s v="Bibirion"/>
    <s v="10"/>
    <s v="Biotechno &amp; Services"/>
    <s v="Biotechno &amp; Services"/>
    <s v="Biotechno &amp; Services"/>
    <s v="254720561118"/>
    <s v="Micro Business"/>
    <x v="3"/>
    <x v="0"/>
    <d v="2017-11-16T00:00:00"/>
  </r>
  <r>
    <s v="VPA6"/>
    <s v="KE-KAJ-1512-15958"/>
    <x v="2"/>
    <s v="Hostile Client"/>
    <s v="11th November,2015"/>
    <d v="2015-11-11T00:00:00"/>
    <s v="31st December,2015"/>
    <d v="2015-12-31T00:00:00"/>
    <s v="Mary Gevarse Obara"/>
    <s v="Female"/>
    <s v="9928646"/>
    <s v="724293438"/>
    <m/>
    <m/>
    <m/>
    <n v="36.681285000000003"/>
    <n v="-1.390137"/>
    <s v="Kajiado"/>
    <s v="Kajiado North"/>
    <s v="Oljoro Onyore"/>
    <s v="Oljoro Onyore"/>
    <s v="10"/>
    <s v="Biotechno &amp; Services"/>
    <s v="Biotechno &amp; Services"/>
    <s v="Biotechno &amp; Services"/>
    <s v=""/>
    <s v="Micro Business"/>
    <x v="2"/>
    <x v="0"/>
    <d v="2017-04-06T00:00:00"/>
  </r>
  <r>
    <s v="VPA6"/>
    <s v="KE-KIA-1609-16707"/>
    <x v="0"/>
    <s v=""/>
    <s v="13th July,2016"/>
    <d v="2016-07-13T00:00:00"/>
    <s v="1st September,2016"/>
    <d v="2016-09-01T00:00:00"/>
    <s v="David Waweru Kagai"/>
    <s v="Male"/>
    <s v="99999"/>
    <s v="703762326"/>
    <m/>
    <m/>
    <m/>
    <n v="36.633589999999998"/>
    <n v="-1.1131869999999999"/>
    <s v="Kiambu"/>
    <s v="Limuru"/>
    <s v="Kamirithu"/>
    <s v="Kamirithu"/>
    <s v="12"/>
    <s v="Biotechno &amp; Services"/>
    <s v="Biotechno &amp; Services"/>
    <s v="Biotechno &amp; Services"/>
    <s v=""/>
    <s v="Micro Business"/>
    <x v="2"/>
    <x v="0"/>
    <d v="2017-03-02T00:00:00"/>
  </r>
  <r>
    <s v="VPA6"/>
    <s v="KE-UAS-1609-16260"/>
    <x v="2"/>
    <s v="Unreachable"/>
    <s v="13th July,2016"/>
    <d v="2016-07-13T00:00:00"/>
    <s v="1st September,2016"/>
    <d v="2016-09-01T00:00:00"/>
    <s v="Helen Choge"/>
    <s v="Female"/>
    <s v="99999"/>
    <s v="710245357"/>
    <m/>
    <m/>
    <m/>
    <m/>
    <m/>
    <s v="Uasin Gishu"/>
    <s v="Mossoriati"/>
    <s v="Simat"/>
    <s v="Lemook"/>
    <s v="12"/>
    <s v="Biotechno &amp; Services"/>
    <s v="Biotechno &amp; Services"/>
    <s v="Biotechno &amp; Services"/>
    <s v=""/>
    <s v="Micro Business"/>
    <x v="2"/>
    <x v="0"/>
    <d v="2017-03-02T00:00:00"/>
  </r>
  <r>
    <s v="VPA6"/>
    <s v="KE-KIA-1908-26819"/>
    <x v="2"/>
    <s v="Non Compliant"/>
    <s v="15th August,2019"/>
    <d v="2019-08-15T00:00:00"/>
    <s v="15th August,2019"/>
    <d v="2019-08-15T00:00:00"/>
    <s v="Wandati Mirriam Mugure"/>
    <s v="Female"/>
    <s v="23370924"/>
    <s v="0725780128"/>
    <m/>
    <m/>
    <m/>
    <n v="36.620057000000003"/>
    <n v="-1.10148"/>
    <s v="Kiambu"/>
    <s v="Limuru"/>
    <s v="Limiru"/>
    <s v="Itogothi"/>
    <s v="12"/>
    <s v="Biotechno &amp; Services"/>
    <s v="Biotechno &amp; Services"/>
    <s v="Biotechno &amp; Services"/>
    <s v="720561118"/>
    <s v="Micro Business"/>
    <x v="2"/>
    <x v="0"/>
    <d v="2019-08-15T00:00:00"/>
  </r>
  <r>
    <s v="VPA6"/>
    <s v="KE-VIH-1612-17044"/>
    <x v="0"/>
    <s v=""/>
    <s v="11th November,2016"/>
    <d v="2016-11-11T00:00:00"/>
    <s v="31st December,2016"/>
    <d v="2016-12-31T00:00:00"/>
    <s v="Cleophus Livatti"/>
    <s v="Male"/>
    <s v="2551307"/>
    <s v="725514552"/>
    <m/>
    <m/>
    <m/>
    <n v="34.725682999999997"/>
    <n v="5.5829999999999998E-2"/>
    <s v="Vihiga"/>
    <s v="Vihiga"/>
    <s v="Livatti"/>
    <s v="Livatti"/>
    <s v="12"/>
    <s v="Biotechno &amp; Services"/>
    <s v="Biotechno &amp; Services"/>
    <s v="Biotechno &amp; Services"/>
    <s v=""/>
    <s v="Micro Business"/>
    <x v="2"/>
    <x v="0"/>
    <d v="2017-03-02T00:00:00"/>
  </r>
  <r>
    <s v="VPA6"/>
    <s v="KE-BUN-1804-18703"/>
    <x v="2"/>
    <s v="Hostile Client"/>
    <s v="10th February,2018"/>
    <d v="2018-02-10T00:00:00"/>
    <s v="1st April,2018"/>
    <d v="2018-04-01T00:00:00"/>
    <s v="Munyendo Ronald Munyendo"/>
    <s v="Male"/>
    <s v="28354151"/>
    <s v="721634102"/>
    <m/>
    <m/>
    <s v="724482023"/>
    <n v="35.064542000000003"/>
    <n v="0.76840600000000003"/>
    <s v="Bungoma"/>
    <s v="Bungoma North"/>
    <s v="Mitua"/>
    <s v="Midodo"/>
    <s v="12"/>
    <s v="Biotechno &amp; Services"/>
    <s v="Biotechno &amp; Services"/>
    <s v="Biotechno &amp; Services"/>
    <s v="720561118"/>
    <s v="Micro Business"/>
    <x v="2"/>
    <x v="0"/>
    <d v="2018-04-09T00:00:00"/>
  </r>
  <r>
    <s v="VPA6"/>
    <s v="KE-HOM-1803-186701"/>
    <x v="0"/>
    <s v=""/>
    <s v="22nd January,2018"/>
    <d v="2018-01-22T00:00:00"/>
    <s v="13th March,2018"/>
    <d v="2018-03-13T00:00:00"/>
    <s v="Jacob Ongow Otieno"/>
    <s v="Male"/>
    <s v="9814704"/>
    <s v="717599931"/>
    <m/>
    <m/>
    <s v="733876839"/>
    <n v="34.450037999999999"/>
    <n v="-0.526698"/>
    <s v="Homa Bay"/>
    <s v="Homabay"/>
    <s v="Arujo"/>
    <s v="Shauri Yako"/>
    <n v="16"/>
    <s v="Biotechno &amp; Services"/>
    <s v="Biotechno &amp; Services"/>
    <s v="Biotechno &amp; Services"/>
    <s v="720561118"/>
    <s v="Micro Business"/>
    <x v="3"/>
    <x v="0"/>
    <d v="2018-03-13T00:00:00"/>
  </r>
  <r>
    <s v="VPA6"/>
    <s v="KE-KIA-1609-0"/>
    <x v="2"/>
    <s v="Non Compliant"/>
    <s v="29th July,2016"/>
    <d v="2016-07-29T00:00:00"/>
    <s v="17th September,2016"/>
    <d v="2016-09-17T00:00:00"/>
    <s v="Lydia Njoki"/>
    <s v="Female"/>
    <s v="99999"/>
    <n v="710934640"/>
    <m/>
    <m/>
    <m/>
    <n v="36.695889999999999"/>
    <n v="-1.214826"/>
    <s v="Kiambu"/>
    <s v="Kabete"/>
    <s v="Wangige"/>
    <s v="Ruku"/>
    <s v="8"/>
    <s v="Blue Frame"/>
    <s v="Blue Frame"/>
    <s v="Blue Frame"/>
    <s v="726841650"/>
    <s v="Informal Business"/>
    <x v="2"/>
    <x v="0"/>
    <d v="2017-06-29T00:00:00"/>
  </r>
  <r>
    <s v="VPA6"/>
    <s v="KE-MAC-1710-18286"/>
    <x v="0"/>
    <s v=""/>
    <s v="12th August,2017"/>
    <d v="2017-08-12T00:00:00"/>
    <s v="1st October,2017"/>
    <d v="2017-10-01T00:00:00"/>
    <s v="Mwanza Jackson Mutuku"/>
    <s v="Male"/>
    <s v="1461045"/>
    <s v="726837229"/>
    <m/>
    <m/>
    <m/>
    <n v="37.353012999999997"/>
    <n v="-1.251452"/>
    <s v="Machakos"/>
    <s v="Matungulu"/>
    <s v="Matungulu"/>
    <s v="Hapa Uamani"/>
    <s v="8"/>
    <s v="Blue Frame"/>
    <s v="Blue Frame"/>
    <s v="Blue Frame"/>
    <s v="254726841650"/>
    <s v="Informal Business"/>
    <x v="2"/>
    <x v="0"/>
    <d v="2017-10-16T00:00:00"/>
  </r>
  <r>
    <s v="VPA6"/>
    <s v="KE-KIA-1609-27731"/>
    <x v="0"/>
    <s v=""/>
    <s v="30th August,2016"/>
    <d v="2016-08-30T00:00:00"/>
    <s v="20th September,2016"/>
    <d v="2016-09-20T00:00:00"/>
    <s v="Boro John Michuki"/>
    <s v="Male"/>
    <s v="2308474"/>
    <s v="726440939"/>
    <m/>
    <m/>
    <m/>
    <n v="36.695889999999999"/>
    <n v="-1.219436"/>
    <s v="Kiambu"/>
    <s v="Kabete"/>
    <s v="Wangige"/>
    <s v="Ruku"/>
    <s v="10"/>
    <s v="Blue Frame"/>
    <s v="Blue Frame"/>
    <s v="Blue Frame"/>
    <s v="726841659"/>
    <s v="Informal Business"/>
    <x v="2"/>
    <x v="0"/>
    <d v="2017-06-29T00:00:00"/>
  </r>
  <r>
    <s v="VPA6"/>
    <s v="KE-KAK-1601-15439"/>
    <x v="0"/>
    <s v=""/>
    <s v="30th November,2015"/>
    <d v="2015-11-30T00:00:00"/>
    <s v="1st January,2016"/>
    <d v="2016-01-01T00:00:00"/>
    <s v="Pauline W Ngugi"/>
    <s v="Female"/>
    <s v="8285053"/>
    <s v="722286018"/>
    <m/>
    <m/>
    <m/>
    <n v="34.768256999999998"/>
    <n v="0.26527299999999998"/>
    <s v="Kakamega"/>
    <s v="Lurambi"/>
    <s v="Bukhungu"/>
    <s v="Shitaho"/>
    <s v="8"/>
    <s v="Gillet Lihanda"/>
    <s v="Boaz Wanyama"/>
    <s v="Boaz Wanyama"/>
    <s v="726230334"/>
    <s v="Informal Business"/>
    <x v="0"/>
    <x v="0"/>
    <d v="2017-04-06T00:00:00"/>
  </r>
  <r>
    <s v="VPA6"/>
    <s v="KE-MER-1802-21875"/>
    <x v="0"/>
    <s v=""/>
    <s v="13th December,2017"/>
    <d v="2017-12-13T00:00:00"/>
    <s v="1st February,2018"/>
    <d v="2018-02-01T00:00:00"/>
    <s v="Miriti Eustace Mwiti"/>
    <s v="Male"/>
    <s v="2368517"/>
    <s v="729313501"/>
    <m/>
    <m/>
    <s v="702483341"/>
    <n v="37.646723000000001"/>
    <n v="-9.3695000000000001E-2"/>
    <s v="Meru"/>
    <s v="Imenti South"/>
    <s v="Igoki"/>
    <s v="Kierera"/>
    <n v="8"/>
    <s v="Igwemas General Digester Ltd"/>
    <s v="Boniface Wainaina"/>
    <s v="Boniface Wainaina"/>
    <s v="740754837"/>
    <s v="Micro Business"/>
    <x v="0"/>
    <x v="0"/>
    <d v="2018-01-30T00:00:00"/>
  </r>
  <r>
    <s v="VPA6"/>
    <s v="KE-MER-1709-27883"/>
    <x v="0"/>
    <s v=""/>
    <s v="13th July,2017"/>
    <d v="2017-07-13T00:00:00"/>
    <s v="1st September,2017"/>
    <d v="2017-09-01T00:00:00"/>
    <s v="Kimathi Marcy Nkatha"/>
    <s v="Female"/>
    <s v="24573014"/>
    <s v="723477024"/>
    <m/>
    <m/>
    <m/>
    <n v="37.586412000000003"/>
    <n v="6.9083000000000006E-2"/>
    <s v="Meru"/>
    <s v="Buuri"/>
    <s v="Gitimene"/>
    <s v="Muchaka"/>
    <s v="8"/>
    <s v="Igwemas General Digester Ltd"/>
    <s v="Bornface Kimathi"/>
    <s v="Bornface Kimathi"/>
    <s v="799575394"/>
    <s v="Micro Business"/>
    <x v="0"/>
    <x v="0"/>
    <d v="2018-03-21T00:00:00"/>
  </r>
  <r>
    <s v="VPA6"/>
    <s v="KE-THA-1709-21812"/>
    <x v="0"/>
    <s v=""/>
    <s v="13th July,2017"/>
    <d v="2017-07-13T00:00:00"/>
    <s v="1st September,2017"/>
    <d v="2017-09-01T00:00:00"/>
    <s v="Kaburu Mary Jane"/>
    <s v="Female"/>
    <s v="4695788"/>
    <s v="728260461"/>
    <m/>
    <m/>
    <s v="708160503"/>
    <n v="37.728186999999998"/>
    <n v="-0.28129799999999999"/>
    <s v="Tharaka-Nithi"/>
    <s v="Maara"/>
    <s v="Muthambi"/>
    <s v="Kanjiambaki"/>
    <s v="10"/>
    <s v="Igwemas General Digester Ltd"/>
    <s v="Bornface Kimathi"/>
    <s v="Bornface Kimathi"/>
    <s v="799575394"/>
    <s v="Micro Business"/>
    <x v="0"/>
    <x v="0"/>
    <d v="2017-10-13T00:00:00"/>
  </r>
  <r>
    <s v="VPA6"/>
    <s v="KE-KIA-1809-18711"/>
    <x v="0"/>
    <s v=""/>
    <s v="24th August,2018"/>
    <d v="2018-08-24T00:00:00"/>
    <s v="24th September,2018"/>
    <d v="2018-09-24T00:00:00"/>
    <s v="Bernard Muremi Mwaura"/>
    <s v="Male"/>
    <s v="99999"/>
    <s v="729698544"/>
    <m/>
    <m/>
    <m/>
    <n v="36.609909999999999"/>
    <n v="-1.1804950000000001"/>
    <s v="Kiambu"/>
    <s v="Kikuyu"/>
    <s v="Kikuyu"/>
    <s v="Nduma"/>
    <s v="4"/>
    <s v="Biotechno &amp; Services"/>
    <s v="Calicano Agara"/>
    <s v="Calicano Agara"/>
    <s v="704115500"/>
    <s v="Micro Business"/>
    <x v="2"/>
    <x v="0"/>
    <d v="2018-09-25T00:00:00"/>
  </r>
  <r>
    <s v="VPA6"/>
    <s v="KE-KIA-1701-18676"/>
    <x v="0"/>
    <s v=""/>
    <s v="13th November,2016"/>
    <d v="2016-11-13T00:00:00"/>
    <s v="2nd January,2017"/>
    <d v="2017-01-02T00:00:00"/>
    <s v="William Mbai Njuguna"/>
    <s v="Male"/>
    <s v="4327943"/>
    <s v="721256310"/>
    <m/>
    <m/>
    <m/>
    <n v="36.749670000000002"/>
    <n v="-1.190132"/>
    <s v="Kiambu"/>
    <s v="Kiambaa"/>
    <s v="Karuri"/>
    <s v="Tiikaya"/>
    <s v="10"/>
    <s v="Biotechno &amp; Services"/>
    <s v="Calicano Agara"/>
    <s v="Calicano Agara"/>
    <s v="704115500"/>
    <s v="Micro Business"/>
    <x v="0"/>
    <x v="0"/>
    <d v="2017-04-26T00:00:00"/>
  </r>
  <r>
    <s v="VPA6"/>
    <s v="KE-TAI-1807-17727"/>
    <x v="0"/>
    <s v=""/>
    <s v="17th May,2018"/>
    <d v="2018-05-17T00:00:00"/>
    <s v="6th July,2018"/>
    <d v="2018-07-06T00:00:00"/>
    <s v="Mwachanya Elijah Mwasamba"/>
    <s v="Male"/>
    <s v="21764823"/>
    <s v="718966883"/>
    <m/>
    <m/>
    <m/>
    <n v="38.452193000000001"/>
    <n v="-3.3921239999999999"/>
    <s v="Taita/Taveta"/>
    <s v="Mwatate"/>
    <s v="Ronge"/>
    <s v="Kigombo"/>
    <s v="6"/>
    <s v="Carly Mwandigha"/>
    <s v="Carly C Mwandigha"/>
    <s v="Carly C Mwandigha"/>
    <s v="727154272"/>
    <s v="Informal Business"/>
    <x v="2"/>
    <x v="0"/>
    <d v="2018-07-06T00:00:00"/>
  </r>
  <r>
    <s v="VPA6"/>
    <s v="KE-BUS-1608-17029"/>
    <x v="0"/>
    <s v=""/>
    <s v="11th July,2016"/>
    <d v="2016-07-11T00:00:00"/>
    <s v="30th August,2016"/>
    <d v="2016-08-30T00:00:00"/>
    <s v="Maurice Peter Simiyu"/>
    <s v="Male"/>
    <s v="300815"/>
    <s v="722389373"/>
    <m/>
    <m/>
    <m/>
    <n v="34.173195"/>
    <n v="0.41288399999999997"/>
    <s v="Busia"/>
    <s v="Busia"/>
    <s v="Buhayo West"/>
    <s v="Siriya"/>
    <s v="8"/>
    <s v="Carly Mwandigha"/>
    <s v="Carly C Mwandigha"/>
    <s v="Carly C Mwandigha"/>
    <s v=""/>
    <s v="Informal Business"/>
    <x v="0"/>
    <x v="0"/>
    <d v="2017-03-02T00:00:00"/>
  </r>
  <r>
    <s v="VPA6"/>
    <s v="KE-TAI-1801-17726"/>
    <x v="0"/>
    <s v=""/>
    <s v="7th December,2017"/>
    <d v="2017-12-07T00:00:00"/>
    <s v="26th January,2018"/>
    <d v="2018-01-26T00:00:00"/>
    <s v="Mwangoo Stanley Mwangada"/>
    <s v="Male"/>
    <s v="22444148"/>
    <s v="726838140"/>
    <m/>
    <m/>
    <s v="726982299"/>
    <n v="38.332054999999997"/>
    <n v="-3.4341979999999999"/>
    <s v="Taita/Taveta"/>
    <s v="Wundanyi"/>
    <s v="Bura"/>
    <s v="Gandenyi"/>
    <s v="8"/>
    <s v="Carly Mwandigha"/>
    <s v="Carly C Mwandigha"/>
    <s v="Carly C Mwandigha"/>
    <s v="727154572"/>
    <s v="Informal Business"/>
    <x v="2"/>
    <x v="0"/>
    <d v="2018-04-10T00:00:00"/>
  </r>
  <r>
    <s v="VPA6"/>
    <s v="KE-TAI-2104-25217"/>
    <x v="0"/>
    <s v=""/>
    <s v="21st February,2021"/>
    <d v="2021-02-21T00:00:00"/>
    <s v="27th April,2021"/>
    <d v="2021-04-27T00:00:00"/>
    <s v="Mwangada Peter Kimoge"/>
    <s v="Male"/>
    <s v="4568656"/>
    <s v="254736319315"/>
    <m/>
    <m/>
    <m/>
    <n v="38.332172999999997"/>
    <n v="-3.4337249999999999"/>
    <s v="Taita/Taveta"/>
    <s v="Mwatate"/>
    <s v="Bura"/>
    <s v="Ngandenyi"/>
    <n v="8"/>
    <s v="Carly Mwandigha"/>
    <s v="Carly C Mwandigha"/>
    <s v="Carly C Mwandigha"/>
    <s v=""/>
    <s v="Informal Business"/>
    <x v="2"/>
    <x v="0"/>
    <d v="2021-04-27T00:00:00"/>
  </r>
  <r>
    <s v="VPA6"/>
    <s v="KE-TAI-2105-25216"/>
    <x v="0"/>
    <s v=""/>
    <s v="22nd May,2021"/>
    <d v="2021-05-22T00:00:00"/>
    <s v="26th May,2021"/>
    <d v="2021-05-26T00:00:00"/>
    <s v="Mwayumba Patrick Mwambi"/>
    <s v="Male"/>
    <s v="234567"/>
    <s v="722797989"/>
    <s v="254722797987"/>
    <m/>
    <m/>
    <n v="38.377752000000001"/>
    <n v="-3.4680680000000002"/>
    <s v="Taita/Taveta"/>
    <s v="Mwatate"/>
    <s v="Mwatate"/>
    <s v="Kipusi"/>
    <n v="8"/>
    <s v="Carly Mwandigha"/>
    <s v="Carly C Mwandigha"/>
    <s v="Carly C Mwandigha"/>
    <s v=""/>
    <s v="Informal Business"/>
    <x v="2"/>
    <x v="0"/>
    <d v="2021-05-27T00:00:00"/>
  </r>
  <r>
    <s v="VPA6"/>
    <s v="KE-TAI-2107-25218"/>
    <x v="0"/>
    <s v=""/>
    <s v="15th June,2021"/>
    <d v="2021-06-15T00:00:00"/>
    <s v="20th July,2021"/>
    <d v="2021-07-20T00:00:00"/>
    <s v="Kombo Fabian Mwanyalo"/>
    <s v="Female"/>
    <s v="1874725"/>
    <s v="722955124"/>
    <s v="254724124183"/>
    <m/>
    <s v="254722955124"/>
    <n v="38.286047000000003"/>
    <n v="-3.411343"/>
    <s v="Taita/Taveta"/>
    <s v="Wundanyi"/>
    <s v="Mwanda"/>
    <s v="Mwalashi"/>
    <n v="10"/>
    <s v="Carly Mwandigha"/>
    <s v="Carly C Mwandigha"/>
    <s v="Carly C Mwandigha"/>
    <s v=""/>
    <s v="Informal Business"/>
    <x v="2"/>
    <x v="0"/>
    <d v="2021-07-20T00:00:00"/>
  </r>
  <r>
    <s v="VPA6"/>
    <s v="KE-NAK-1607-16425"/>
    <x v="0"/>
    <s v=""/>
    <s v="12th May,2016"/>
    <d v="2016-05-12T00:00:00"/>
    <s v="1st July,2016"/>
    <d v="2016-07-01T00:00:00"/>
    <s v="Keter Bornes Agui"/>
    <s v="Female"/>
    <s v="99999"/>
    <s v="722239353"/>
    <m/>
    <m/>
    <m/>
    <n v="35.846992"/>
    <n v="-0.20628199999999999"/>
    <s v="Nakuru"/>
    <s v="Rongai"/>
    <s v="Rongai"/>
    <s v="Salgaa"/>
    <n v="8"/>
    <s v="Charles Ng'eno"/>
    <s v="Charles K Ngeno"/>
    <s v="Charles K Ngeno"/>
    <s v=""/>
    <s v="Informal Business"/>
    <x v="2"/>
    <x v="0"/>
    <d v="2017-10-11T00:00:00"/>
  </r>
  <r>
    <s v="VPA6"/>
    <s v="KE-KAJ-2210-31040"/>
    <x v="0"/>
    <s v=""/>
    <s v="20th August,2022"/>
    <d v="2022-08-20T00:00:00"/>
    <s v="25th October,2022"/>
    <d v="2022-10-25T00:00:00"/>
    <s v="Mungare Jared"/>
    <s v="Male"/>
    <s v=""/>
    <s v="0721165189"/>
    <m/>
    <m/>
    <m/>
    <n v="36.700412999999998"/>
    <n v="-1.4416150000000001"/>
    <s v="Kajiado"/>
    <s v="Kajiado North"/>
    <s v="Kisirian"/>
    <s v="Kwabunyu"/>
    <n v="8"/>
    <s v="Kosun Agencies"/>
    <s v="Charles kirui"/>
    <s v="Charles kirui"/>
    <s v=""/>
    <s v="Informal Business"/>
    <x v="6"/>
    <x v="2"/>
    <d v="2022-10-29T00:00:00"/>
  </r>
  <r>
    <s v="VPA6"/>
    <s v="KE-NYA-2102-27391"/>
    <x v="0"/>
    <s v=""/>
    <s v="11th February,2021"/>
    <d v="2021-02-11T00:00:00"/>
    <s v="11th February,2021"/>
    <d v="2021-02-11T00:00:00"/>
    <s v="Mwaniki Elizabeth Wangui"/>
    <s v="Female"/>
    <s v="11708053"/>
    <s v="710353086"/>
    <s v="254710353086"/>
    <m/>
    <m/>
    <n v="36.567152999999998"/>
    <n v="-0.77368700000000001"/>
    <s v="Nyandarua"/>
    <s v="South Kinangop"/>
    <s v="Magumu"/>
    <s v="Heni"/>
    <n v="6"/>
    <s v="Kichemu limited"/>
    <s v="Chege"/>
    <s v="Chege"/>
    <s v=""/>
    <s v="Micro Business"/>
    <x v="0"/>
    <x v="0"/>
    <d v="2021-02-11T00:00:00"/>
  </r>
  <r>
    <s v="VPA6"/>
    <s v="KE-NYA-1809-27326"/>
    <x v="0"/>
    <s v=""/>
    <s v="13th August,2018"/>
    <d v="2018-08-13T00:00:00"/>
    <s v="15th September,2018"/>
    <d v="2018-09-15T00:00:00"/>
    <s v="Karia Peter Wanjohi"/>
    <s v="Male"/>
    <s v="2435671"/>
    <s v="716234924"/>
    <m/>
    <m/>
    <m/>
    <n v="36.495801999999998"/>
    <n v="-0.20471800000000001"/>
    <s v="Nyandarua"/>
    <s v="Ndaragwa"/>
    <s v="Ndaragwa"/>
    <s v="Kanary"/>
    <s v="8"/>
    <s v="Kichemu limited"/>
    <s v="Chege"/>
    <s v="Chege"/>
    <s v=""/>
    <s v="Micro Business"/>
    <x v="0"/>
    <x v="0"/>
    <d v="2018-11-30T00:00:00"/>
  </r>
  <r>
    <s v="VPA6"/>
    <s v="KE-NAK-1803-27919"/>
    <x v="0"/>
    <s v=""/>
    <s v="17th January,2018"/>
    <d v="2018-01-17T00:00:00"/>
    <s v="8th March,2018"/>
    <d v="2018-03-08T00:00:00"/>
    <s v="Wamucii Lear Kariuki"/>
    <s v="Female"/>
    <s v="99999"/>
    <s v="734678973"/>
    <m/>
    <m/>
    <m/>
    <n v="36.232425999999997"/>
    <n v="-4.0918999999999997E-2"/>
    <s v="Nakuru"/>
    <s v="Subukia"/>
    <s v="Subukia"/>
    <s v="Tetu"/>
    <n v="10"/>
    <s v="Kichemu limited"/>
    <s v="Chege"/>
    <s v="Chege"/>
    <s v=""/>
    <s v="Micro Business"/>
    <x v="0"/>
    <x v="0"/>
    <d v="2018-02-03T00:00:00"/>
  </r>
  <r>
    <s v="VPA6"/>
    <s v="KE-NAK-1606-16203"/>
    <x v="0"/>
    <s v=""/>
    <s v="12th April,2016"/>
    <d v="2016-04-12T00:00:00"/>
    <s v="1st June,2016"/>
    <d v="2016-06-01T00:00:00"/>
    <s v="George Mageria"/>
    <s v="Male"/>
    <s v="1350663"/>
    <s v="71433339"/>
    <m/>
    <m/>
    <m/>
    <n v="36.137317000000003"/>
    <n v="-0.151057"/>
    <s v="Nakuru"/>
    <s v="Bahati"/>
    <s v="Mutukanio"/>
    <s v="Kamiruri"/>
    <s v="8"/>
    <s v="Christopher Njinju Ndungu"/>
    <s v="Christopher Njinju Ndungu"/>
    <s v="Christopher Njinju Ndungu"/>
    <s v=""/>
    <s v="Informal Business"/>
    <x v="2"/>
    <x v="0"/>
    <d v="2017-03-02T00:00:00"/>
  </r>
  <r>
    <s v="VPA6"/>
    <s v="KE-NAK-2002-27382"/>
    <x v="1"/>
    <s v="Abandoned"/>
    <s v="7th November,2019"/>
    <d v="2019-11-07T00:00:00"/>
    <s v="15th February,2020"/>
    <d v="2020-02-15T00:00:00"/>
    <s v="Mureithi Boniface"/>
    <s v="Male"/>
    <s v="99999"/>
    <s v="254723702002"/>
    <m/>
    <m/>
    <m/>
    <n v="36.140237999999997"/>
    <n v="-0.15631999999999999"/>
    <s v="Nakuru"/>
    <s v="Bahati"/>
    <s v="Bahati"/>
    <s v="Kamiriri Bahati"/>
    <s v="8"/>
    <s v="Christopher Njinju Ndungu"/>
    <s v="Christopher Njinju Ndungu"/>
    <s v="Christopher Njinju Ndungu"/>
    <s v="714733339"/>
    <s v="Informal Business"/>
    <x v="0"/>
    <x v="0"/>
    <d v="2020-03-16T00:00:00"/>
  </r>
  <r>
    <s v="VPA6"/>
    <s v="KE-NAK-1610-17564"/>
    <x v="0"/>
    <s v=""/>
    <s v="12th August,2016"/>
    <d v="2016-08-12T00:00:00"/>
    <s v="1st October,2016"/>
    <d v="2016-10-01T00:00:00"/>
    <s v="Peter K Nyagah"/>
    <s v="Male"/>
    <s v="150340"/>
    <s v="724842442"/>
    <m/>
    <m/>
    <m/>
    <n v="36.121431999999999"/>
    <n v="-0.17760200000000001"/>
    <s v="Nakuru"/>
    <s v="Bahati"/>
    <s v="Bahati"/>
    <s v="Ikirero"/>
    <s v="10"/>
    <s v="Christopher Njinju Ndungu"/>
    <s v="Christopher Njinju Ndungu"/>
    <s v="Christopher Njinju Ndungu"/>
    <s v=""/>
    <s v="Informal Business"/>
    <x v="2"/>
    <x v="0"/>
    <d v="2018-04-05T00:00:00"/>
  </r>
  <r>
    <s v="VPA6"/>
    <s v="KE-NAK-1811-26054"/>
    <x v="0"/>
    <s v=""/>
    <s v="17th September,2018"/>
    <d v="2018-09-17T00:00:00"/>
    <s v="1st November,2018"/>
    <d v="2018-11-01T00:00:00"/>
    <s v="Mary Nduta"/>
    <s v="Female"/>
    <s v="3072043"/>
    <s v="717613012"/>
    <m/>
    <m/>
    <m/>
    <n v="36.139167999999998"/>
    <n v="-0.15473200000000001"/>
    <s v="Nakuru"/>
    <s v="Bahati"/>
    <s v="Bahati"/>
    <s v="Kamiruri-Bahati"/>
    <s v="10"/>
    <s v="Christopher Njinju Ndungu"/>
    <s v="Christopher Njinju Ndungu"/>
    <s v="Christopher Njinju Ndungu"/>
    <s v="714733339"/>
    <s v="Informal Business"/>
    <x v="2"/>
    <x v="0"/>
    <d v="2019-02-10T00:00:00"/>
  </r>
  <r>
    <s v="VPA6"/>
    <s v="KE-NAK-1909-27383"/>
    <x v="0"/>
    <s v=""/>
    <s v="26th January,2019"/>
    <d v="2019-01-26T00:00:00"/>
    <s v="20th September,2019"/>
    <d v="2019-09-20T00:00:00"/>
    <s v="Grace Wanja"/>
    <s v="Male"/>
    <s v="99999"/>
    <s v="254724404740"/>
    <m/>
    <m/>
    <m/>
    <n v="36.150776999999998"/>
    <n v="-0.15375800000000001"/>
    <s v="Nakuru"/>
    <s v="Bahati"/>
    <s v="Bahati"/>
    <s v="Bahati Center"/>
    <s v="12"/>
    <s v="Christopher Njinju Ndungu"/>
    <s v="Christopher Njinju Ndungu"/>
    <s v="Christopher Njinju Ndungu"/>
    <s v="714733339"/>
    <s v="Informal Business"/>
    <x v="2"/>
    <x v="0"/>
    <d v="2020-03-16T00:00:00"/>
  </r>
  <r>
    <s v="VPA6"/>
    <s v="KE-MUR-1709-18783"/>
    <x v="0"/>
    <s v=""/>
    <s v="13th July,2017"/>
    <d v="2017-07-13T00:00:00"/>
    <s v="1st September,2017"/>
    <d v="2017-09-01T00:00:00"/>
    <s v="Ngugi Benson Mwaura"/>
    <s v="Male"/>
    <s v="5161764"/>
    <s v="721330423"/>
    <m/>
    <m/>
    <m/>
    <n v="36.961610999999998"/>
    <n v="-0.84611899999999995"/>
    <s v="Murang'a"/>
    <s v="Kandara"/>
    <s v="Kibage"/>
    <s v="Ruona"/>
    <s v="6"/>
    <s v="Cides Ltd"/>
    <s v="Cides Ltd"/>
    <s v="Cides Ltd"/>
    <s v="254722688564"/>
    <s v="Micro Business"/>
    <x v="2"/>
    <x v="0"/>
    <d v="2017-11-08T00:00:00"/>
  </r>
  <r>
    <s v="VPA6"/>
    <s v="KE-KIA-1710-18800"/>
    <x v="0"/>
    <s v=""/>
    <s v="12th August,2017"/>
    <d v="2017-08-12T00:00:00"/>
    <s v="1st October,2017"/>
    <d v="2017-10-01T00:00:00"/>
    <s v="Mungai Peter Kamenwa"/>
    <s v="Male"/>
    <s v="3101431"/>
    <s v="723160107"/>
    <m/>
    <m/>
    <m/>
    <n v="36.714424000000001"/>
    <n v="-1.206286"/>
    <s v="Kiambu"/>
    <s v="Kabete"/>
    <s v="Gathiga"/>
    <s v="Kibiku"/>
    <s v="6"/>
    <s v="Cides Ltd"/>
    <s v="Cides Ltd"/>
    <s v="Cides Ltd"/>
    <s v=""/>
    <s v="Micro Business"/>
    <x v="2"/>
    <x v="0"/>
    <d v="2017-11-19T00:00:00"/>
  </r>
  <r>
    <s v="VPA6"/>
    <s v="KE-KIA-1902-24722"/>
    <x v="0"/>
    <s v=""/>
    <s v="5th January,2019"/>
    <d v="2019-01-05T00:00:00"/>
    <s v="24th February,2019"/>
    <d v="2019-02-24T00:00:00"/>
    <s v="Kamau Peter"/>
    <s v="Male"/>
    <s v="99999"/>
    <s v="0722233818"/>
    <m/>
    <m/>
    <s v="724421162"/>
    <n v="36.770085999999999"/>
    <n v="-1.2063680000000001"/>
    <s v="Kiambu"/>
    <s v="Kiambu"/>
    <s v="Ruaka"/>
    <s v="Gacharage"/>
    <s v="6"/>
    <s v="Cides Ltd"/>
    <s v="Cides Ltd"/>
    <s v="Cides Ltd"/>
    <s v=""/>
    <s v="Micro Business"/>
    <x v="2"/>
    <x v="0"/>
    <d v="2019-03-28T00:00:00"/>
  </r>
  <r>
    <s v="VPA6"/>
    <s v="KE-MER-1609-16950"/>
    <x v="0"/>
    <s v=""/>
    <s v="18th July,2016"/>
    <d v="2016-07-18T00:00:00"/>
    <s v="6th September,2016"/>
    <d v="2016-09-06T00:00:00"/>
    <s v="David Kimathi"/>
    <s v="Male"/>
    <s v="13181806"/>
    <s v="714546472"/>
    <m/>
    <m/>
    <m/>
    <n v="37.624288"/>
    <n v="-0.19689799999999999"/>
    <s v="Meru"/>
    <s v="Imenti South"/>
    <s v="Maara"/>
    <s v="Mbeti"/>
    <s v="8"/>
    <s v="Cides Ltd"/>
    <s v="Cides Ltd"/>
    <s v="Cides Ltd"/>
    <s v=""/>
    <s v="Micro Business"/>
    <x v="2"/>
    <x v="0"/>
    <d v="2017-03-02T00:00:00"/>
  </r>
  <r>
    <s v="VPA6"/>
    <s v="KE-THA-1607-16952"/>
    <x v="0"/>
    <s v=""/>
    <s v="26th May,2016"/>
    <d v="2016-05-26T00:00:00"/>
    <s v="15th July,2016"/>
    <d v="2016-07-15T00:00:00"/>
    <s v="Tabitha Maingi"/>
    <s v="Female"/>
    <s v="99999"/>
    <s v="701174822"/>
    <m/>
    <m/>
    <m/>
    <n v="37.610132999999998"/>
    <n v="-0.19835700000000001"/>
    <s v="Tharaka-Nithi"/>
    <s v="Maara"/>
    <s v="Maara"/>
    <s v="Mbogori"/>
    <s v="8"/>
    <s v="Cides Ltd"/>
    <s v="Cides Ltd"/>
    <s v="Cides Ltd"/>
    <s v=""/>
    <s v="Micro Business"/>
    <x v="2"/>
    <x v="0"/>
    <d v="2017-03-02T00:00:00"/>
  </r>
  <r>
    <s v="VPA6"/>
    <s v="KE-MUR-1611-16953"/>
    <x v="0"/>
    <s v=""/>
    <s v="12th September,2016"/>
    <d v="2016-09-12T00:00:00"/>
    <s v="1st November,2016"/>
    <d v="2016-11-01T00:00:00"/>
    <s v="Rose Wanja Mathu"/>
    <s v="Female"/>
    <s v="3329741"/>
    <s v="722904646"/>
    <m/>
    <m/>
    <m/>
    <n v="37.001483"/>
    <n v="-0.92167500000000002"/>
    <s v="Murang'a"/>
    <s v="Kandara"/>
    <s v="Kandara"/>
    <s v="Kaharo"/>
    <s v="8"/>
    <s v="Cides Ltd"/>
    <s v="Cides Ltd"/>
    <s v="Cides Ltd"/>
    <s v=""/>
    <s v="Micro Business"/>
    <x v="2"/>
    <x v="0"/>
    <d v="2017-03-02T00:00:00"/>
  </r>
  <r>
    <s v="VPA6"/>
    <s v="KE-MER-1601-16954"/>
    <x v="0"/>
    <s v=""/>
    <s v="12th November,2015"/>
    <d v="2015-11-12T00:00:00"/>
    <s v="1st January,2016"/>
    <d v="2016-01-01T00:00:00"/>
    <s v="Phineas Bundi"/>
    <s v="Male"/>
    <s v="11694508"/>
    <s v="720916233"/>
    <m/>
    <m/>
    <m/>
    <n v="37.627679999999998"/>
    <n v="-0.19544800000000001"/>
    <s v="Meru"/>
    <s v="Imenti South"/>
    <s v="Maara"/>
    <s v="Mbogori"/>
    <s v="8"/>
    <s v="Cides Ltd"/>
    <s v="Cides Ltd"/>
    <s v="Cides Ltd"/>
    <s v=""/>
    <s v="Micro Business"/>
    <x v="2"/>
    <x v="0"/>
    <d v="2017-03-02T00:00:00"/>
  </r>
  <r>
    <s v="VPA6"/>
    <s v="KE-MER-1701-16955"/>
    <x v="0"/>
    <s v=""/>
    <s v="12th November,2016"/>
    <d v="2016-11-12T00:00:00"/>
    <s v="1st January,2017"/>
    <d v="2017-01-01T00:00:00"/>
    <s v="Njeru Mutunga"/>
    <s v="Male"/>
    <s v="5098147"/>
    <s v="728919567"/>
    <m/>
    <m/>
    <m/>
    <n v="37.627025000000003"/>
    <n v="-0.193968"/>
    <s v="Meru"/>
    <s v="Imenti South"/>
    <s v="Chogoria"/>
    <s v="Mbeti"/>
    <s v="8"/>
    <s v="Cides Ltd"/>
    <s v="Cides Ltd"/>
    <s v="Cides Ltd"/>
    <s v=""/>
    <s v="Micro Business"/>
    <x v="2"/>
    <x v="0"/>
    <d v="2017-03-02T00:00:00"/>
  </r>
  <r>
    <s v="VPA6"/>
    <s v="KE-THA-1607-16957"/>
    <x v="0"/>
    <s v=""/>
    <s v="12th May,2016"/>
    <d v="2016-05-12T00:00:00"/>
    <s v="1st July,2016"/>
    <d v="2016-07-01T00:00:00"/>
    <s v="Kellen Muthoni Marangu"/>
    <s v="Female"/>
    <s v="21538884"/>
    <s v="739760559"/>
    <m/>
    <m/>
    <m/>
    <n v="37.611792000000001"/>
    <n v="-0.19733500000000001"/>
    <s v="Tharaka-Nithi"/>
    <s v="Maara"/>
    <s v="Chogoria"/>
    <s v="Mbogori"/>
    <s v="8"/>
    <s v="Cides Ltd"/>
    <s v="Cides Ltd"/>
    <s v="Cides Ltd"/>
    <s v=""/>
    <s v="Micro Business"/>
    <x v="2"/>
    <x v="0"/>
    <d v="2017-03-02T00:00:00"/>
  </r>
  <r>
    <s v="VPA6"/>
    <s v="KE-MER-1607-16959"/>
    <x v="0"/>
    <s v=""/>
    <s v="12th May,2016"/>
    <d v="2016-05-12T00:00:00"/>
    <s v="1st July,2016"/>
    <d v="2016-07-01T00:00:00"/>
    <s v="Jamleck Murumia"/>
    <s v="Male"/>
    <s v="7011801"/>
    <s v="720994799"/>
    <m/>
    <m/>
    <m/>
    <n v="37.625242999999998"/>
    <n v="-0.19686000000000001"/>
    <s v="Meru"/>
    <s v="Imenti South"/>
    <s v="Maara"/>
    <s v="Mbeti"/>
    <s v="8"/>
    <s v="Cides Ltd"/>
    <s v="Cides Ltd"/>
    <s v="Cides Ltd"/>
    <s v=""/>
    <s v="Micro Business"/>
    <x v="2"/>
    <x v="0"/>
    <d v="2017-03-02T00:00:00"/>
  </r>
  <r>
    <s v="VPA6"/>
    <s v="KE-THA-1608-16960"/>
    <x v="0"/>
    <s v=""/>
    <s v="12th June,2016"/>
    <d v="2016-06-12T00:00:00"/>
    <s v="1st August,2016"/>
    <d v="2016-08-01T00:00:00"/>
    <s v="Hellen Muthoni"/>
    <s v="Female"/>
    <s v="7459697"/>
    <s v="736477088"/>
    <m/>
    <m/>
    <m/>
    <n v="37.609656999999999"/>
    <n v="-0.19900799999999999"/>
    <s v="Tharaka-Nithi"/>
    <s v="Maara"/>
    <s v="Maara"/>
    <s v="Mbogori"/>
    <s v="8"/>
    <s v="Cides Ltd"/>
    <s v="Cides Ltd"/>
    <s v="Cides Ltd"/>
    <s v=""/>
    <s v="Micro Business"/>
    <x v="2"/>
    <x v="0"/>
    <d v="2017-03-02T00:00:00"/>
  </r>
  <r>
    <s v="VPA6"/>
    <s v="KE-MER-1609-16961"/>
    <x v="0"/>
    <s v=""/>
    <s v="20th July,2016"/>
    <d v="2016-07-20T00:00:00"/>
    <s v="8th September,2016"/>
    <d v="2016-09-08T00:00:00"/>
    <s v="Fredrick Mugambi"/>
    <s v="Male"/>
    <s v="7461475"/>
    <s v="705521446"/>
    <m/>
    <m/>
    <m/>
    <n v="37.611336999999999"/>
    <n v="-0.199738"/>
    <s v="Meru"/>
    <s v="Imenti South"/>
    <s v="Maara"/>
    <s v="Mbeti"/>
    <s v="8"/>
    <s v="Cides Ltd"/>
    <s v="Cides Ltd"/>
    <s v="Cides Ltd"/>
    <s v=""/>
    <s v="Micro Business"/>
    <x v="2"/>
    <x v="0"/>
    <d v="2017-03-02T00:00:00"/>
  </r>
  <r>
    <s v="VPA6"/>
    <s v="KE-THA-1607-16962"/>
    <x v="0"/>
    <s v=""/>
    <s v="12th May,2016"/>
    <d v="2016-05-12T00:00:00"/>
    <s v="1st July,2016"/>
    <d v="2016-07-01T00:00:00"/>
    <s v="Edwin Gitonga"/>
    <s v="Male"/>
    <s v="3505442"/>
    <s v="70552862"/>
    <m/>
    <m/>
    <m/>
    <n v="37.606372"/>
    <n v="-0.19906199999999999"/>
    <s v="Tharaka-Nithi"/>
    <s v="Maara"/>
    <s v="Chogoria"/>
    <s v="Mbogori"/>
    <s v="8"/>
    <s v="Cides Ltd"/>
    <s v="Cides Ltd"/>
    <s v="Cides Ltd"/>
    <s v=""/>
    <s v="Micro Business"/>
    <x v="2"/>
    <x v="0"/>
    <d v="2017-03-02T00:00:00"/>
  </r>
  <r>
    <s v="VPA6"/>
    <s v="KE-MER-1607-16963"/>
    <x v="0"/>
    <s v=""/>
    <s v="12th May,2016"/>
    <d v="2016-05-12T00:00:00"/>
    <s v="1st July,2016"/>
    <d v="2016-07-01T00:00:00"/>
    <s v="Douglas Kinyua"/>
    <s v="Male"/>
    <s v="4492167"/>
    <s v="718458766"/>
    <m/>
    <m/>
    <m/>
    <n v="37.622143000000001"/>
    <n v="-0.200123"/>
    <s v="Meru"/>
    <s v="Imenti South"/>
    <s v="Chogoria"/>
    <s v="Mbeti"/>
    <s v="8"/>
    <s v="Cides Ltd"/>
    <s v="Cides Ltd"/>
    <s v="Cides Ltd"/>
    <s v=""/>
    <s v="Micro Business"/>
    <x v="2"/>
    <x v="0"/>
    <d v="2017-03-02T00:00:00"/>
  </r>
  <r>
    <s v="VPA6"/>
    <s v="KE-THA-1602-16964"/>
    <x v="0"/>
    <s v=""/>
    <s v="13th December,2015"/>
    <d v="2015-12-13T00:00:00"/>
    <s v="1st February,2016"/>
    <d v="2016-02-01T00:00:00"/>
    <s v="Faith Karimi"/>
    <s v="Female"/>
    <s v="8075239"/>
    <s v="715203358"/>
    <m/>
    <m/>
    <m/>
    <n v="37.609050000000003"/>
    <n v="-0.19870699999999999"/>
    <s v="Tharaka-Nithi"/>
    <s v="Maara"/>
    <s v="Maara"/>
    <s v="Mbogori"/>
    <s v="8"/>
    <s v="Cides Ltd"/>
    <s v="Cides Ltd"/>
    <s v="Cides Ltd"/>
    <s v=""/>
    <s v="Micro Business"/>
    <x v="2"/>
    <x v="0"/>
    <d v="2017-03-02T00:00:00"/>
  </r>
  <r>
    <s v="VPA6"/>
    <s v="KE-MER-1609-16966"/>
    <x v="0"/>
    <s v=""/>
    <s v="22nd July,2016"/>
    <d v="2016-07-22T00:00:00"/>
    <s v="10th September,2016"/>
    <d v="2016-09-10T00:00:00"/>
    <s v="Derrick Kiria"/>
    <s v="Male"/>
    <s v="2494208"/>
    <s v="711224332"/>
    <m/>
    <m/>
    <m/>
    <n v="37.62574"/>
    <n v="-0.19645299999999999"/>
    <s v="Meru"/>
    <s v="Imenti South"/>
    <s v="Igoji West"/>
    <s v="Karia"/>
    <s v="8"/>
    <s v="Cides Ltd"/>
    <s v="Cides Ltd"/>
    <s v="Cides Ltd"/>
    <s v=""/>
    <s v="Micro Business"/>
    <x v="2"/>
    <x v="0"/>
    <d v="2017-03-02T00:00:00"/>
  </r>
  <r>
    <s v="VPA6"/>
    <s v="KE-MER-1605-16656"/>
    <x v="0"/>
    <s v=""/>
    <s v="12th March,2016"/>
    <d v="2016-03-12T00:00:00"/>
    <s v="1st May,2016"/>
    <d v="2016-05-01T00:00:00"/>
    <s v="Jackson Majau"/>
    <s v="Male"/>
    <s v="13179825"/>
    <s v="721906667"/>
    <m/>
    <m/>
    <m/>
    <n v="37.298433000000003"/>
    <n v="6.1624999999999999E-2"/>
    <s v="Meru"/>
    <s v="Buuri"/>
    <s v="Timau"/>
    <s v="Ngushishi"/>
    <s v="8"/>
    <s v="Cides Ltd"/>
    <s v="Cides Ltd"/>
    <s v="Cides Ltd"/>
    <s v=""/>
    <s v="Micro Business"/>
    <x v="2"/>
    <x v="0"/>
    <d v="2017-03-02T00:00:00"/>
  </r>
  <r>
    <s v="VPA6"/>
    <s v="KE-NYE-1606-16665"/>
    <x v="0"/>
    <s v=""/>
    <s v="12th April,2016"/>
    <d v="2016-04-12T00:00:00"/>
    <s v="1st June,2016"/>
    <d v="2016-06-01T00:00:00"/>
    <s v="Joseph Kariuki Munene"/>
    <s v="Male"/>
    <s v="638721"/>
    <s v="722694751"/>
    <m/>
    <m/>
    <m/>
    <n v="37.104452999999999"/>
    <n v="-0.440388"/>
    <s v="Nyeri"/>
    <s v="Mathira West"/>
    <s v="Karatina"/>
    <s v="Icuga"/>
    <s v="8"/>
    <s v="Cides Ltd"/>
    <s v="Cides Ltd"/>
    <s v="Cides Ltd"/>
    <s v=""/>
    <s v="Micro Business"/>
    <x v="2"/>
    <x v="0"/>
    <d v="2017-03-02T00:00:00"/>
  </r>
  <r>
    <s v="VPA6"/>
    <s v="KE-MUR-1802-28374"/>
    <x v="2"/>
    <s v="Unreachable"/>
    <s v="22nd December,2017"/>
    <d v="2017-12-22T00:00:00"/>
    <s v="10th February,2018"/>
    <d v="2018-02-10T00:00:00"/>
    <s v="Mwangi Samuel Ndungu"/>
    <s v="Male"/>
    <s v="23242401"/>
    <s v="722405771"/>
    <m/>
    <m/>
    <m/>
    <n v="36.971131999999997"/>
    <n v="-0.85450700000000002"/>
    <s v="Murang'a"/>
    <s v="Kandara"/>
    <s v="Ithiru"/>
    <s v="Githuya"/>
    <n v="8"/>
    <s v="Cides Ltd"/>
    <s v="Cides Ltd"/>
    <s v="Cides Ltd"/>
    <s v=""/>
    <s v="Micro Business"/>
    <x v="2"/>
    <x v="0"/>
    <d v="2018-02-10T00:00:00"/>
  </r>
  <r>
    <s v="VPA6"/>
    <s v="KE-MUR-1802-18811"/>
    <x v="0"/>
    <s v=""/>
    <s v="15th December,2017"/>
    <d v="2017-12-15T00:00:00"/>
    <s v="3rd February,2018"/>
    <d v="2018-02-03T00:00:00"/>
    <s v="Njoroge Mary Wamaitha"/>
    <s v="Female"/>
    <s v="35678990"/>
    <s v="722487813"/>
    <m/>
    <m/>
    <s v="718815289"/>
    <n v="36.966937999999999"/>
    <n v="-0.84980699999999998"/>
    <s v="Murang'a"/>
    <s v="Kandara"/>
    <s v="Ithiru"/>
    <s v="Githuya"/>
    <s v="8"/>
    <s v="Cides Ltd"/>
    <s v="Cides Ltd"/>
    <s v="Cides Ltd"/>
    <s v=""/>
    <s v="Micro Business"/>
    <x v="2"/>
    <x v="0"/>
    <d v="2018-02-10T00:00:00"/>
  </r>
  <r>
    <s v="VPA6"/>
    <s v="KE-KIR-1707-18781"/>
    <x v="0"/>
    <s v=""/>
    <s v="12th May,2017"/>
    <d v="2017-05-12T00:00:00"/>
    <s v="1st July,2017"/>
    <d v="2017-07-01T00:00:00"/>
    <s v="Wanderi Ephraim Murage"/>
    <s v="Female"/>
    <s v="3210223"/>
    <s v="722371834"/>
    <m/>
    <m/>
    <m/>
    <n v="37.203220999999999"/>
    <n v="-0.43524099999999999"/>
    <s v="Kirinyaga"/>
    <s v="Kirinyaga"/>
    <s v="Mukire"/>
    <s v="Muragara"/>
    <s v="8"/>
    <s v="Cides Ltd"/>
    <s v="Cides Ltd"/>
    <s v="Cides Ltd"/>
    <s v=""/>
    <s v="Micro Business"/>
    <x v="2"/>
    <x v="0"/>
    <d v="2017-11-08T00:00:00"/>
  </r>
  <r>
    <s v="VPA6"/>
    <s v="KE-MUR-1712-18784"/>
    <x v="0"/>
    <s v=""/>
    <s v="11th November,2017"/>
    <d v="2017-11-11T00:00:00"/>
    <s v="31st December,2017"/>
    <d v="2017-12-31T00:00:00"/>
    <s v="Njoroge Benson Kiarie"/>
    <s v="Male"/>
    <s v="2010485"/>
    <s v="724763883"/>
    <m/>
    <m/>
    <s v="723767759"/>
    <n v="36.863452000000002"/>
    <n v="-0.86878"/>
    <s v="Murang'a"/>
    <s v="Gatanga"/>
    <s v="Kirwara"/>
    <s v="Mmugumoini"/>
    <s v="8"/>
    <s v="Cides Ltd"/>
    <s v="Cides Ltd"/>
    <s v="Cides Ltd"/>
    <s v=""/>
    <s v="Micro Business"/>
    <x v="2"/>
    <x v="0"/>
    <d v="2017-11-08T00:00:00"/>
  </r>
  <r>
    <s v="VPA6"/>
    <s v="KE-MUR-1711-18798"/>
    <x v="0"/>
    <s v=""/>
    <s v="12th September,2017"/>
    <d v="2017-09-12T00:00:00"/>
    <s v="1st November,2017"/>
    <d v="2017-11-01T00:00:00"/>
    <s v="Ayub Rufus Muigai"/>
    <s v="Male"/>
    <s v="618837"/>
    <s v="722838783"/>
    <m/>
    <m/>
    <s v="726650953"/>
    <n v="36.879105000000003"/>
    <n v="-0.88214700000000001"/>
    <s v="Murang'a"/>
    <s v="Gatanga"/>
    <s v="Kariara"/>
    <s v="Kiritu"/>
    <s v="8"/>
    <s v="Cides Ltd"/>
    <s v="Cides Ltd"/>
    <s v="Cides Ltd"/>
    <s v=""/>
    <s v="Micro Business"/>
    <x v="2"/>
    <x v="0"/>
    <d v="2017-11-10T00:00:00"/>
  </r>
  <r>
    <s v="VPA6"/>
    <s v="KE-MUR-1710-18797"/>
    <x v="0"/>
    <s v=""/>
    <s v="12th August,2017"/>
    <d v="2017-08-12T00:00:00"/>
    <s v="1st October,2017"/>
    <d v="2017-10-01T00:00:00"/>
    <s v="Nguyai Milkah Wanjiru"/>
    <s v="Female"/>
    <s v="2010990"/>
    <s v="724248928"/>
    <m/>
    <m/>
    <m/>
    <n v="36.877051999999999"/>
    <n v="-0.881517"/>
    <s v="Murang'a"/>
    <s v="Gatanga"/>
    <s v="Kariara"/>
    <s v="Kiritu"/>
    <s v="8"/>
    <s v="Cides Ltd"/>
    <s v="Cides Ltd"/>
    <s v="Cides Ltd"/>
    <s v=""/>
    <s v="Micro Business"/>
    <x v="2"/>
    <x v="0"/>
    <d v="2017-11-10T00:00:00"/>
  </r>
  <r>
    <s v="VPA6"/>
    <s v="KE-MUR-1712-18796"/>
    <x v="0"/>
    <s v=""/>
    <s v="12th October,2017"/>
    <d v="2017-10-12T00:00:00"/>
    <s v="1st December,2017"/>
    <d v="2017-12-01T00:00:00"/>
    <s v="Kinuthia Hellen Wanjiku"/>
    <s v="Female"/>
    <s v="2046689"/>
    <s v="714892114"/>
    <m/>
    <m/>
    <s v="722857308"/>
    <n v="36.877974999999999"/>
    <n v="-0.88081699999999996"/>
    <s v="Murang'a"/>
    <s v="Gatanga"/>
    <s v="Kariara"/>
    <s v="Kiritu"/>
    <s v="8"/>
    <s v="Cides Ltd"/>
    <s v="Cides Ltd"/>
    <s v="Cides Ltd"/>
    <s v=""/>
    <s v="Micro Business"/>
    <x v="2"/>
    <x v="0"/>
    <d v="2017-11-10T00:00:00"/>
  </r>
  <r>
    <s v="VPA6"/>
    <s v="KE-MUR-1709-18795"/>
    <x v="0"/>
    <s v=""/>
    <s v="13th July,2017"/>
    <d v="2017-07-13T00:00:00"/>
    <s v="1st September,2017"/>
    <d v="2017-09-01T00:00:00"/>
    <s v="Mwangi Samson Maina"/>
    <s v="Male"/>
    <s v="399680"/>
    <s v="722408966"/>
    <m/>
    <m/>
    <m/>
    <n v="36.879967000000001"/>
    <n v="-0.87931199999999998"/>
    <s v="Murang'a"/>
    <s v="Gatanga"/>
    <s v="Kariara"/>
    <s v="Kiritu"/>
    <s v="8"/>
    <s v="Cides Ltd"/>
    <s v="Cides Ltd"/>
    <s v="Cides Ltd"/>
    <s v="254722688564"/>
    <s v="Micro Business"/>
    <x v="2"/>
    <x v="0"/>
    <d v="2017-11-10T00:00:00"/>
  </r>
  <r>
    <s v="VPA6"/>
    <s v="KE-MUR-1710-18790"/>
    <x v="0"/>
    <s v=""/>
    <s v="12th August,2017"/>
    <d v="2017-08-12T00:00:00"/>
    <s v="1st October,2017"/>
    <d v="2017-10-01T00:00:00"/>
    <s v="Gathitu Mary Njeri"/>
    <s v="Female"/>
    <s v="3206916"/>
    <s v="72070345"/>
    <m/>
    <m/>
    <m/>
    <n v="36.873207000000001"/>
    <n v="-0.875892"/>
    <s v="Murang'a"/>
    <s v="Gatanga"/>
    <s v="Kariara"/>
    <s v="Mugumoini"/>
    <s v="8"/>
    <s v="Cides Ltd"/>
    <s v="Cides Ltd"/>
    <s v="Cides Ltd"/>
    <s v=""/>
    <s v="Micro Business"/>
    <x v="2"/>
    <x v="0"/>
    <d v="2017-11-10T00:00:00"/>
  </r>
  <r>
    <s v="VPA6"/>
    <s v="KE-MUR-1709-18786"/>
    <x v="0"/>
    <s v=""/>
    <s v="13th July,2017"/>
    <d v="2017-07-13T00:00:00"/>
    <s v="1st September,2017"/>
    <d v="2017-09-01T00:00:00"/>
    <s v="Karanja Tabitha Wangari"/>
    <s v="Female"/>
    <s v="2010448"/>
    <s v="728029577"/>
    <m/>
    <m/>
    <m/>
    <n v="36.870998"/>
    <n v="-0.87365000000000004"/>
    <s v="Murang'a"/>
    <s v="Kandara"/>
    <s v="Kariara"/>
    <s v="Mugumoini"/>
    <s v="8"/>
    <s v="Cides Ltd"/>
    <s v="Cides Ltd"/>
    <s v="Cides Ltd"/>
    <s v="254722688564"/>
    <s v="Micro Business"/>
    <x v="2"/>
    <x v="0"/>
    <d v="2017-11-10T00:00:00"/>
  </r>
  <r>
    <s v="VPA6"/>
    <s v="KE-THA-1610-16951"/>
    <x v="0"/>
    <s v=""/>
    <s v="12th August,2016"/>
    <d v="2016-08-12T00:00:00"/>
    <s v="1st October,2016"/>
    <d v="2016-10-01T00:00:00"/>
    <s v="Boore Burini"/>
    <s v="Male"/>
    <s v="312345"/>
    <s v="723100228"/>
    <m/>
    <m/>
    <m/>
    <n v="37.609177000000003"/>
    <n v="-0.197792"/>
    <s v="Tharaka-Nithi"/>
    <s v="Maara"/>
    <s v="Maara"/>
    <s v="Mbogori"/>
    <s v="10"/>
    <s v="Cides Ltd"/>
    <s v="Cides Ltd"/>
    <s v="Cides Ltd"/>
    <s v=""/>
    <s v="Micro Business"/>
    <x v="2"/>
    <x v="0"/>
    <d v="2017-03-02T00:00:00"/>
  </r>
  <r>
    <s v="VPA6"/>
    <s v="KE-THA-1609-16956"/>
    <x v="0"/>
    <s v=""/>
    <s v="13th July,2016"/>
    <d v="2016-07-13T00:00:00"/>
    <s v="1st September,2016"/>
    <d v="2016-09-01T00:00:00"/>
    <s v="Michemi Ngarumi"/>
    <s v="Male"/>
    <s v="13181843"/>
    <s v="729960440"/>
    <m/>
    <m/>
    <m/>
    <n v="37.597732000000001"/>
    <n v="-0.20568800000000001"/>
    <s v="Tharaka-Nithi"/>
    <s v="Maara"/>
    <s v="Chogoria"/>
    <s v="Mbogori"/>
    <s v="10"/>
    <s v="Cides Ltd"/>
    <s v="Cides Ltd"/>
    <s v="Cides Ltd"/>
    <s v=""/>
    <s v="Micro Business"/>
    <x v="2"/>
    <x v="0"/>
    <d v="2017-03-02T00:00:00"/>
  </r>
  <r>
    <s v="VPA6"/>
    <s v="KE-KIA-1612-16958"/>
    <x v="0"/>
    <s v=""/>
    <s v="21st October,2016"/>
    <d v="2016-10-21T00:00:00"/>
    <s v="10th December,2016"/>
    <d v="2016-12-10T00:00:00"/>
    <s v="John Kinyanjui Njenga"/>
    <s v="Male"/>
    <s v="4879126"/>
    <s v="721622292"/>
    <m/>
    <m/>
    <m/>
    <n v="36.765369999999997"/>
    <n v="-0.95075200000000004"/>
    <s v="Kiambu"/>
    <s v="Gatundu South"/>
    <s v="Kiganjo"/>
    <s v="Munduro"/>
    <s v="10"/>
    <s v="Cides Ltd"/>
    <s v="Cides Ltd"/>
    <s v="Cides Ltd"/>
    <s v=""/>
    <s v="Micro Business"/>
    <x v="2"/>
    <x v="0"/>
    <d v="2017-03-02T00:00:00"/>
  </r>
  <r>
    <s v="VPA6"/>
    <s v="KE-THA-1610-16965"/>
    <x v="0"/>
    <s v=""/>
    <s v="12th August,2016"/>
    <d v="2016-08-12T00:00:00"/>
    <s v="1st October,2016"/>
    <d v="2016-10-01T00:00:00"/>
    <s v="Evans Mugendi"/>
    <s v="Male"/>
    <s v="13872614"/>
    <s v="727983913"/>
    <m/>
    <m/>
    <m/>
    <n v="37.607197999999997"/>
    <n v="-0.201683"/>
    <s v="Tharaka-Nithi"/>
    <s v="Maara"/>
    <s v="Maara"/>
    <s v="Mbogori"/>
    <s v="10"/>
    <s v="Cides Ltd"/>
    <s v="Cides Ltd"/>
    <s v="Cides Ltd"/>
    <s v=""/>
    <s v="Micro Business"/>
    <x v="2"/>
    <x v="0"/>
    <d v="2017-03-02T00:00:00"/>
  </r>
  <r>
    <s v="VPA6"/>
    <s v="KE-MUR-1801-28369"/>
    <x v="2"/>
    <s v="Unreachable"/>
    <s v="12th November,2017"/>
    <d v="2017-11-12T00:00:00"/>
    <s v="1st January,2018"/>
    <d v="2018-01-01T00:00:00"/>
    <s v="Mwangi Peter Kariuki"/>
    <s v="Male"/>
    <s v="21695286"/>
    <s v="721384667"/>
    <m/>
    <m/>
    <s v="718234546"/>
    <n v="36.953395"/>
    <n v="-0.83748299999999998"/>
    <s v="Murang'a"/>
    <s v="Kandara"/>
    <s v="Ruchu"/>
    <s v="Kibage"/>
    <n v="10"/>
    <s v="Cides Ltd"/>
    <s v="Cides Ltd"/>
    <s v="Cides Ltd"/>
    <s v=""/>
    <s v="Micro Business"/>
    <x v="2"/>
    <x v="0"/>
    <d v="2018-02-10T00:00:00"/>
  </r>
  <r>
    <s v="VPA6"/>
    <s v="KE-MUR-1802-18810"/>
    <x v="0"/>
    <s v=""/>
    <s v="17th December,2017"/>
    <d v="2017-12-17T00:00:00"/>
    <s v="5th February,2018"/>
    <d v="2018-02-05T00:00:00"/>
    <s v="Mwangi Veronica Nyambura"/>
    <s v="Female"/>
    <s v="778889999"/>
    <s v="725639138"/>
    <m/>
    <m/>
    <s v="720241290"/>
    <n v="36.970993999999997"/>
    <n v="-0.85460800000000003"/>
    <s v="Murang'a"/>
    <s v="Kandara"/>
    <s v="Ithiru"/>
    <s v="Githuya"/>
    <s v="10"/>
    <s v="Cides Ltd"/>
    <s v="Cides Ltd"/>
    <s v="Cides Ltd"/>
    <s v=""/>
    <s v="Micro Business"/>
    <x v="2"/>
    <x v="0"/>
    <d v="2018-02-10T00:00:00"/>
  </r>
  <r>
    <s v="VPA6"/>
    <s v="KE-MUR-1709-18789"/>
    <x v="0"/>
    <s v=""/>
    <s v="13th July,2017"/>
    <d v="2017-07-13T00:00:00"/>
    <s v="1st September,2017"/>
    <d v="2017-09-01T00:00:00"/>
    <s v="Mwaura Samuel Kagochi"/>
    <s v="Female"/>
    <s v="911535"/>
    <s v="725580723"/>
    <m/>
    <m/>
    <m/>
    <n v="36.872632000000003"/>
    <n v="-0.87509300000000001"/>
    <s v="Murang'a"/>
    <s v="Gatanga"/>
    <s v="Kariara"/>
    <s v="Mugumoini"/>
    <s v="10"/>
    <s v="Cides Ltd"/>
    <s v="Cides Ltd"/>
    <s v="Cides Ltd"/>
    <s v=""/>
    <s v="Micro Business"/>
    <x v="2"/>
    <x v="0"/>
    <d v="2017-11-10T00:00:00"/>
  </r>
  <r>
    <s v="VPA6"/>
    <s v="KE-MUR-1811-25147"/>
    <x v="0"/>
    <s v=""/>
    <s v="3rd October,2018"/>
    <d v="2018-10-03T00:00:00"/>
    <s v="24th November,2018"/>
    <d v="2018-11-24T00:00:00"/>
    <s v="Thairu Samuel Kariuki"/>
    <s v="Male"/>
    <s v="1204609"/>
    <s v="726851071"/>
    <m/>
    <m/>
    <s v="727671208"/>
    <n v="36.948051999999997"/>
    <n v="-0.644868"/>
    <s v="Murang'a"/>
    <s v="Mathioya"/>
    <s v="Njumbi"/>
    <s v="Nyakianga"/>
    <s v="10"/>
    <s v="Cides Ltd"/>
    <s v="Cides Ltd"/>
    <s v="Cides Ltd"/>
    <s v=""/>
    <s v="Micro Business"/>
    <x v="0"/>
    <x v="0"/>
    <d v="2018-11-25T00:00:00"/>
  </r>
  <r>
    <s v="VPA6"/>
    <s v="KE-NYE-1612-16662"/>
    <x v="0"/>
    <s v=""/>
    <s v="11th November,2016"/>
    <d v="2016-11-11T00:00:00"/>
    <s v="31st December,2016"/>
    <d v="2016-12-31T00:00:00"/>
    <s v="Francis Nderi Gachau"/>
    <s v="Male"/>
    <s v="3373217"/>
    <s v="720927265"/>
    <m/>
    <m/>
    <m/>
    <n v="37.107357999999998"/>
    <n v="-0.436363"/>
    <s v="Nyeri"/>
    <s v="Mathira West"/>
    <s v="Karatina"/>
    <s v="Kiawarigi"/>
    <s v="12"/>
    <s v="Cides Ltd"/>
    <s v="Cides Ltd"/>
    <s v="Cides Ltd"/>
    <s v=""/>
    <s v="Micro Business"/>
    <x v="2"/>
    <x v="0"/>
    <d v="2017-03-02T00:00:00"/>
  </r>
  <r>
    <s v="VPA6"/>
    <s v="KE-NYE-1707-18782"/>
    <x v="0"/>
    <s v=""/>
    <s v="23rd May,2017"/>
    <d v="2017-05-23T00:00:00"/>
    <s v="12th July,2017"/>
    <d v="2017-07-12T00:00:00"/>
    <s v="Wahome Harrison Kimotho"/>
    <s v="Female"/>
    <s v="252737378"/>
    <s v="726427212"/>
    <m/>
    <m/>
    <s v="729263631"/>
    <n v="37.183411999999997"/>
    <n v="-0.43773299999999998"/>
    <s v="Nyeri"/>
    <s v="Mathira East"/>
    <s v="Chehe"/>
    <s v="Kiaruhiu"/>
    <s v="12"/>
    <s v="Cides Ltd"/>
    <s v="Cides Ltd"/>
    <s v="Cides Ltd"/>
    <s v="722688564"/>
    <s v="Micro Business"/>
    <x v="2"/>
    <x v="0"/>
    <d v="2017-11-08T00:00:00"/>
  </r>
  <r>
    <s v="VPA6"/>
    <s v="KE-NAK-1708-18584"/>
    <x v="0"/>
    <s v=""/>
    <s v="20th June,2017"/>
    <d v="2017-06-20T00:00:00"/>
    <s v="9th August,2017"/>
    <d v="2017-08-09T00:00:00"/>
    <s v="Ogenche Gilbert Charles"/>
    <s v="Male"/>
    <s v="31658902"/>
    <s v="722859466"/>
    <m/>
    <m/>
    <m/>
    <n v="36.010615000000001"/>
    <n v="-0.26414799999999999"/>
    <s v="Nakuru"/>
    <s v="Rongai"/>
    <s v="Rongai"/>
    <s v="Bridge"/>
    <s v="15"/>
    <s v="Andcol Enterprises"/>
    <s v="Clacano Oduory"/>
    <s v="Clacano Oduory"/>
    <s v="0"/>
    <s v="Micro Business"/>
    <x v="1"/>
    <x v="0"/>
    <d v="2017-09-12T00:00:00"/>
  </r>
  <r>
    <s v="VPA6"/>
    <s v="KE-NAI-1809-6436345"/>
    <x v="2"/>
    <s v="Under Verification"/>
    <s v="21st September,2018"/>
    <d v="2018-09-21T00:00:00"/>
    <s v="21st September,2018"/>
    <d v="2018-09-21T00:00:00"/>
    <s v="Ojwang Otieno Ken"/>
    <s v="Male"/>
    <s v="3643255"/>
    <s v="0754328756"/>
    <m/>
    <m/>
    <s v="732657643"/>
    <n v="36.914166999999999"/>
    <n v="-1.311957"/>
    <s v="Nairobi"/>
    <s v="Embakasi East"/>
    <s v="Embakasi Village"/>
    <s v="Nyayo"/>
    <s v="6"/>
    <s v="Kentainers Limited"/>
    <s v="Collins"/>
    <s v="Collins"/>
    <s v="710372728"/>
    <s v="Medium Size Business"/>
    <x v="7"/>
    <x v="1"/>
    <d v="2018-09-28T00:00:00"/>
  </r>
  <r>
    <s v="VPA6"/>
    <s v="KE-MAK-1901-25835"/>
    <x v="2"/>
    <s v="Under Verification"/>
    <s v="25th January,2019"/>
    <d v="2019-01-25T00:00:00"/>
    <s v="25th January,2019"/>
    <d v="2019-01-25T00:00:00"/>
    <s v="Kimeu Kimeu Eunice"/>
    <s v="Female"/>
    <s v="20546543"/>
    <s v="0727789251"/>
    <m/>
    <m/>
    <s v="721655251"/>
    <n v="37.569147000000001"/>
    <n v="-1.531433"/>
    <s v="Makueni"/>
    <s v="Mbooni"/>
    <s v="Miu  Town"/>
    <s v="Miu"/>
    <s v="6"/>
    <s v="Kentainers Limited"/>
    <s v="Collins"/>
    <s v="Collins"/>
    <s v="710372728"/>
    <s v="Medium Size Business"/>
    <x v="7"/>
    <x v="1"/>
    <d v="2019-02-07T00:00:00"/>
  </r>
  <r>
    <s v="VPA6"/>
    <s v="KE-NAI-1902-25839"/>
    <x v="0"/>
    <s v=""/>
    <s v="10th February,2019"/>
    <d v="2019-02-10T00:00:00"/>
    <s v="10th February,2019"/>
    <d v="2019-02-10T00:00:00"/>
    <s v="Gachoki Samwel Kangoe"/>
    <s v="Male"/>
    <s v="10160060"/>
    <s v="726719996"/>
    <m/>
    <m/>
    <s v="701732280"/>
    <n v="37.075012000000001"/>
    <n v="-1.2543869999999999"/>
    <s v="Nairobi"/>
    <s v="Kasarani"/>
    <s v="Kingori"/>
    <s v="Emba Ranching"/>
    <n v="6"/>
    <s v="Kentainers Limited"/>
    <s v="Collins"/>
    <s v="Collins"/>
    <s v="710372728"/>
    <s v="Medium Size Business"/>
    <x v="7"/>
    <x v="1"/>
    <d v="2019-04-18T00:00:00"/>
  </r>
  <r>
    <s v="VPA6"/>
    <s v="KE-MAK-1809-23758"/>
    <x v="0"/>
    <s v=""/>
    <s v="8th August,2018"/>
    <d v="2018-08-08T00:00:00"/>
    <s v="27th September,2018"/>
    <d v="2018-09-27T00:00:00"/>
    <s v="Muange Jones Muli"/>
    <s v="Male"/>
    <s v="312104"/>
    <s v="713324262"/>
    <m/>
    <m/>
    <s v="714598927"/>
    <n v="37.419162"/>
    <n v="-1.6532199999999999"/>
    <s v="Makueni"/>
    <s v="Mbooni"/>
    <s v="Mbooni"/>
    <s v="Ndueni"/>
    <s v="6"/>
    <s v="Kentainers Limited"/>
    <s v="Collins"/>
    <s v="Collins"/>
    <s v="710372728"/>
    <s v="Medium Size Business"/>
    <x v="7"/>
    <x v="1"/>
    <d v="2018-09-28T00:00:00"/>
  </r>
  <r>
    <s v="VPA6"/>
    <s v="KE-MAK-1809-23760"/>
    <x v="2"/>
    <s v="Unreachable"/>
    <s v="8th August,2018"/>
    <d v="2018-08-08T00:00:00"/>
    <s v="27th September,2018"/>
    <d v="2018-09-27T00:00:00"/>
    <s v="Iluve Josephine Kavuu"/>
    <s v="Female"/>
    <s v="9317253"/>
    <s v="70764834"/>
    <s v="707648348"/>
    <m/>
    <s v="721127488"/>
    <n v="37.429367999999997"/>
    <n v="-1.674015"/>
    <s v="Makueni"/>
    <s v="Mbooni"/>
    <s v="Kyuu"/>
    <s v="Mutea"/>
    <n v="6"/>
    <s v="Kentainers Limited"/>
    <s v="Collins"/>
    <s v="Collins"/>
    <s v="710372728"/>
    <s v="Medium Size Business"/>
    <x v="7"/>
    <x v="1"/>
    <d v="2018-09-28T00:00:00"/>
  </r>
  <r>
    <s v="VPA6"/>
    <s v="KE-NAI-1809-23741"/>
    <x v="0"/>
    <s v=""/>
    <s v="5th August,2018"/>
    <d v="2018-08-05T00:00:00"/>
    <s v="24th September,2018"/>
    <d v="2018-09-24T00:00:00"/>
    <s v="Ronoh Joseph Kipkoech"/>
    <s v="Male"/>
    <s v="21743812"/>
    <s v="727173480"/>
    <m/>
    <m/>
    <s v="721387683"/>
    <n v="36.961606000000003"/>
    <n v="-1.2659180000000001"/>
    <s v="Nairobi"/>
    <s v="Embakasi East"/>
    <s v="Njiru"/>
    <s v="Mihango"/>
    <s v="6"/>
    <s v="Kentainers Limited"/>
    <s v="Collins"/>
    <s v="Collins"/>
    <s v="710372728"/>
    <s v="Medium Size Business"/>
    <x v="7"/>
    <x v="1"/>
    <d v="2018-09-28T00:00:00"/>
  </r>
  <r>
    <s v="VPA6"/>
    <s v="KE-MAK-1809-23757"/>
    <x v="0"/>
    <s v=""/>
    <s v="8th August,2018"/>
    <d v="2018-08-08T00:00:00"/>
    <s v="27th September,2018"/>
    <d v="2018-09-27T00:00:00"/>
    <s v="Masila George Mutuku"/>
    <s v="Male"/>
    <s v="20499129"/>
    <s v="721251896"/>
    <m/>
    <m/>
    <s v="724959693"/>
    <n v="37.457630000000002"/>
    <n v="-1.657505"/>
    <s v="Makueni"/>
    <s v="Mbooni"/>
    <s v="Mbooni"/>
    <s v="Mutito"/>
    <s v="6"/>
    <s v="Kentainers Limited"/>
    <s v="Collins"/>
    <s v="Collins"/>
    <s v="710372728"/>
    <s v="Medium Size Business"/>
    <x v="7"/>
    <x v="1"/>
    <d v="2018-09-28T00:00:00"/>
  </r>
  <r>
    <s v="VPA6"/>
    <s v="KE-MAK-1809-23761"/>
    <x v="0"/>
    <s v=""/>
    <s v="8th August,2018"/>
    <d v="2018-08-08T00:00:00"/>
    <s v="27th September,2018"/>
    <d v="2018-09-27T00:00:00"/>
    <s v="Katiwa Esther Minoo"/>
    <s v="Female"/>
    <s v="2560559"/>
    <s v="729672886"/>
    <m/>
    <m/>
    <s v="710976699"/>
    <n v="37.414766999999998"/>
    <n v="-1.682938"/>
    <s v="Makueni"/>
    <s v="Mbooni"/>
    <s v="Kyuu"/>
    <s v="Thathaini"/>
    <s v="6"/>
    <s v="Kentainers Limited"/>
    <s v="Collins"/>
    <s v="Collins"/>
    <s v="710372728"/>
    <s v="Medium Size Business"/>
    <x v="7"/>
    <x v="1"/>
    <d v="2018-09-28T00:00:00"/>
  </r>
  <r>
    <s v="VPA6"/>
    <s v="KE-KAJ-1901-23731"/>
    <x v="1"/>
    <s v="Institutional Plant"/>
    <s v="15th January,2019"/>
    <d v="2019-01-15T00:00:00"/>
    <s v="20th January,2019"/>
    <d v="2019-01-20T00:00:00"/>
    <s v="Academy Crest Acacia"/>
    <s v="Institutional"/>
    <s v="4346256"/>
    <s v="722525404"/>
    <m/>
    <m/>
    <s v="746966867"/>
    <n v="36.922454999999999"/>
    <n v="-1.5251319999999999"/>
    <s v="Kajiado"/>
    <s v="Kajiado Central"/>
    <s v="Isinya"/>
    <s v="Acacia"/>
    <n v="6"/>
    <s v="Kentainers Limited"/>
    <s v="Collins"/>
    <s v="Collins"/>
    <s v="710372728"/>
    <s v="Medium Size Business"/>
    <x v="7"/>
    <x v="1"/>
    <d v="2019-02-07T00:00:00"/>
  </r>
  <r>
    <s v="VPA6"/>
    <s v="KE-MAK-1901-25836"/>
    <x v="0"/>
    <s v=""/>
    <s v="3rd December,2018"/>
    <d v="2018-12-03T00:00:00"/>
    <s v="22nd January,2019"/>
    <d v="2019-01-22T00:00:00"/>
    <s v="Musyoka Charles Kitonyi"/>
    <s v="Male"/>
    <s v="25994455"/>
    <s v="721884127"/>
    <m/>
    <m/>
    <m/>
    <n v="37.931959999999997"/>
    <n v="-2.0817779999999999"/>
    <s v="Makueni"/>
    <s v="Makueni"/>
    <s v="Kitise"/>
    <s v="Mwania"/>
    <s v="6"/>
    <s v="Kentainers Limited"/>
    <s v="Collins"/>
    <s v="Collins"/>
    <s v="710372728"/>
    <s v="Medium Size Business"/>
    <x v="7"/>
    <x v="1"/>
    <d v="2019-02-07T00:00:00"/>
  </r>
  <r>
    <s v="VPA6"/>
    <s v="KE-KAJ-1901-25827"/>
    <x v="0"/>
    <s v=""/>
    <s v="24th November,2018"/>
    <d v="2018-11-24T00:00:00"/>
    <s v="13th January,2019"/>
    <d v="2019-01-13T00:00:00"/>
    <s v="Dawo George Odongo"/>
    <s v="Male"/>
    <s v="11650097"/>
    <s v="722205221"/>
    <m/>
    <m/>
    <s v="721482147"/>
    <n v="36.701743"/>
    <n v="-1.404738"/>
    <s v="Kajiado"/>
    <s v="Kajiado North"/>
    <s v="Rongai"/>
    <s v="Mwangaza"/>
    <s v="6"/>
    <s v="Kentainers Limited"/>
    <s v="Collins"/>
    <s v="Collins"/>
    <s v="710372728"/>
    <s v="Medium Size Business"/>
    <x v="7"/>
    <x v="1"/>
    <d v="2019-01-20T00:00:00"/>
  </r>
  <r>
    <s v="VPA6"/>
    <s v="KE-MAC-1901-25828"/>
    <x v="0"/>
    <s v=""/>
    <s v="28th November,2018"/>
    <d v="2018-11-28T00:00:00"/>
    <s v="17th January,2019"/>
    <d v="2019-01-17T00:00:00"/>
    <s v="Munyi Dorothy Mukami"/>
    <s v="Female"/>
    <s v="12578050"/>
    <s v="722812307"/>
    <m/>
    <m/>
    <s v="725925495"/>
    <n v="37.046506999999998"/>
    <n v="-1.2822020000000001"/>
    <s v="Machakos"/>
    <s v="Kangundo"/>
    <s v="Kamulu"/>
    <s v="Kipawa"/>
    <s v="6"/>
    <s v="Kentainers Limited"/>
    <s v="Collins"/>
    <s v="Collins"/>
    <s v="710372728"/>
    <s v="Medium Size Business"/>
    <x v="7"/>
    <x v="1"/>
    <d v="2019-01-20T00:00:00"/>
  </r>
  <r>
    <s v="VPA6"/>
    <s v="KE-KAJ-1901-25826"/>
    <x v="0"/>
    <s v=""/>
    <s v="24th November,2018"/>
    <d v="2018-11-24T00:00:00"/>
    <s v="13th January,2019"/>
    <d v="2019-01-13T00:00:00"/>
    <s v="Muindi James Karanja"/>
    <s v="Male"/>
    <s v="1350199"/>
    <s v="722323476"/>
    <m/>
    <m/>
    <m/>
    <n v="36.744165000000002"/>
    <n v="-1.4119600000000001"/>
    <s v="Kajiado"/>
    <s v="Kajiado North"/>
    <s v="Rongai"/>
    <s v="Kandisi"/>
    <s v="6"/>
    <s v="Kentainers Limited"/>
    <s v="Collins"/>
    <s v="Collins"/>
    <s v="710372728"/>
    <s v="Medium Size Business"/>
    <x v="7"/>
    <x v="1"/>
    <d v="2019-01-20T00:00:00"/>
  </r>
  <r>
    <s v="VPA6"/>
    <s v="KE-BOM-1805-23727"/>
    <x v="0"/>
    <s v=""/>
    <s v="10th April,2018"/>
    <d v="2018-04-10T00:00:00"/>
    <s v="30th May,2018"/>
    <d v="2018-05-30T00:00:00"/>
    <s v="Sang Ken Kibet"/>
    <s v="Male"/>
    <s v="99999"/>
    <s v="720652930"/>
    <m/>
    <m/>
    <m/>
    <n v="35.238954"/>
    <n v="-0.70778399999999997"/>
    <s v="Bomet"/>
    <s v="Sotik"/>
    <s v="Kipsonoi"/>
    <s v="Kipketii"/>
    <n v="6.2"/>
    <s v="Kentainers Limited"/>
    <s v="Collins"/>
    <s v="Collins"/>
    <s v="776140881"/>
    <s v="Medium Size Business"/>
    <x v="7"/>
    <x v="1"/>
    <d v="2018-09-04T00:00:00"/>
  </r>
  <r>
    <s v="VPA6"/>
    <s v="KE-KIA-1711-23719"/>
    <x v="0"/>
    <s v=""/>
    <s v="10th October,2017"/>
    <d v="2017-10-10T00:00:00"/>
    <s v="29th November,2017"/>
    <d v="2017-11-29T00:00:00"/>
    <s v="Njoronge Teressia Wangoi"/>
    <s v="Female"/>
    <s v="63789342"/>
    <s v="721209547"/>
    <m/>
    <m/>
    <s v="722574326"/>
    <n v="36.633012000000001"/>
    <n v="-1.0957870000000001"/>
    <s v="Kiambu"/>
    <s v="Limuru"/>
    <s v="Kumuru"/>
    <s v="Manguo"/>
    <s v="3.2"/>
    <s v="Kentainers Limited"/>
    <s v="Collins"/>
    <s v="Collins"/>
    <s v="710372728"/>
    <s v="Medium Size Business"/>
    <x v="7"/>
    <x v="1"/>
    <d v="2018-04-23T00:00:00"/>
  </r>
  <r>
    <s v="VPA6"/>
    <s v="KE-NYA-1708-23752"/>
    <x v="1"/>
    <s v="Institutional Plant"/>
    <s v="1st July,2017"/>
    <d v="2017-07-01T00:00:00"/>
    <s v="1st August,2017"/>
    <d v="2017-08-01T00:00:00"/>
    <s v="Our Lady Of Mount Carmel Monastery Carmelites Sisters Carmelites Sisters"/>
    <s v="Female"/>
    <s v="99999"/>
    <s v="0721599244"/>
    <m/>
    <m/>
    <m/>
    <n v="34.809787999999998"/>
    <n v="-0.64940699999999996"/>
    <s v="Nyamira"/>
    <s v="Manga"/>
    <s v="Esava"/>
    <s v="Manga"/>
    <n v="6.2"/>
    <s v="Kentainers Limited"/>
    <s v="Collins"/>
    <s v="Collins"/>
    <s v="0700000000"/>
    <s v="Medium Size Business"/>
    <x v="7"/>
    <x v="1"/>
    <d v="2018-08-13T00:00:00"/>
  </r>
  <r>
    <s v="VPA6"/>
    <s v="KE-MOM-1812-25822"/>
    <x v="2"/>
    <s v="Under Verification"/>
    <s v="14th December,2018"/>
    <d v="2018-12-14T00:00:00"/>
    <s v="14th December,2018"/>
    <d v="2018-12-14T00:00:00"/>
    <s v="Mwashighadi Boniface Granton"/>
    <s v="Male"/>
    <s v="10235800"/>
    <s v="717382758"/>
    <m/>
    <m/>
    <s v="725965018"/>
    <n v="39.702402999999997"/>
    <n v="-3.9682379999999999"/>
    <s v="Mombasa"/>
    <s v="kisauni"/>
    <s v="Bamburi"/>
    <s v="Kashani"/>
    <s v="3.2"/>
    <s v="Kentainers Limited"/>
    <s v="Collins"/>
    <s v="Collins"/>
    <s v="710372728"/>
    <s v="Medium Size Business"/>
    <x v="7"/>
    <x v="1"/>
    <d v="2018-12-15T00:00:00"/>
  </r>
  <r>
    <s v="VPA6"/>
    <s v="KE-MUR-2211-30247"/>
    <x v="0"/>
    <s v=""/>
    <s v="18th September,2022"/>
    <d v="2022-09-18T00:00:00"/>
    <s v="17th November,2022"/>
    <d v="2022-11-17T00:00:00"/>
    <s v="Kahutho Grace Nyambura"/>
    <s v="Female"/>
    <s v="1204433"/>
    <s v="0712226195"/>
    <m/>
    <m/>
    <s v="0721253752"/>
    <n v="37.225411999999999"/>
    <n v="-0.82088300000000003"/>
    <s v="Murang'a"/>
    <s v="Makuyu"/>
    <s v="Kabiti"/>
    <s v="Kiambamba"/>
    <n v="6"/>
    <s v="Collins Odhiambo Ondiek"/>
    <s v="Collins Odhiambo"/>
    <s v="Collins Odhiambo"/>
    <s v=""/>
    <s v="Informal Business"/>
    <x v="7"/>
    <x v="1"/>
    <d v="2022-12-06T00:00:00"/>
  </r>
  <r>
    <s v="VPA6"/>
    <s v="KE-MUR-2211-30244"/>
    <x v="0"/>
    <s v=""/>
    <s v="13th September,2022"/>
    <d v="2022-09-13T00:00:00"/>
    <s v="17th November,2022"/>
    <d v="2022-11-17T00:00:00"/>
    <s v="Gatunguta Jane Wambui"/>
    <s v="Female"/>
    <s v="11287453"/>
    <s v="0722989570"/>
    <m/>
    <m/>
    <s v="0728895477"/>
    <n v="37.194854999999997"/>
    <n v="-0.90412300000000001"/>
    <s v="Murang'a"/>
    <s v="Makuyu"/>
    <s v="Kimorori"/>
    <s v="Makuyu"/>
    <n v="6"/>
    <s v="Green Soil Enterprises"/>
    <s v="Collins Odhiambo"/>
    <s v="Collins Odhiambo"/>
    <s v=""/>
    <s v="Informal Business"/>
    <x v="7"/>
    <x v="1"/>
    <d v="2022-12-19T00:00:00"/>
  </r>
  <r>
    <s v="VPA6"/>
    <s v="KE-MUR-2211-30248"/>
    <x v="0"/>
    <s v=""/>
    <s v="18th September,2022"/>
    <d v="2022-09-18T00:00:00"/>
    <s v="19th November,2022"/>
    <d v="2022-11-19T00:00:00"/>
    <s v="Wanyoike Philomena Wambui"/>
    <s v="Female"/>
    <s v=""/>
    <s v="0727441725"/>
    <m/>
    <m/>
    <m/>
    <n v="37.190091000000002"/>
    <n v="-0.88713399999999998"/>
    <s v="Murang'a"/>
    <s v="Makuyu"/>
    <s v="Kimorori"/>
    <s v="Kahigaini"/>
    <n v="6"/>
    <s v="Collins Odhiambo Ondiek"/>
    <s v="Collins Odhiambo"/>
    <s v="Collins Odhiambo"/>
    <s v=""/>
    <s v="Informal Business"/>
    <x v="7"/>
    <x v="1"/>
    <d v="2022-12-06T00:00:00"/>
  </r>
  <r>
    <s v="VPA6"/>
    <s v="KE-MUR-2211-30246"/>
    <x v="0"/>
    <s v=""/>
    <s v="18th September,2022"/>
    <d v="2022-09-18T00:00:00"/>
    <s v="17th November,2022"/>
    <d v="2022-11-17T00:00:00"/>
    <s v="Mwangi Florence Wanjiru"/>
    <s v="Female"/>
    <s v=""/>
    <s v="0710193043"/>
    <m/>
    <m/>
    <m/>
    <n v="37.219555999999997"/>
    <n v="-0.88367600000000002"/>
    <s v="Murang'a"/>
    <s v="Makuyu"/>
    <s v="Kimorori"/>
    <s v="Ciombo"/>
    <n v="6"/>
    <s v="Collins Odhiambo Ondiek"/>
    <s v="Collins Odhiambo"/>
    <s v="Collins Odhiambo"/>
    <s v=""/>
    <s v="Informal Business"/>
    <x v="7"/>
    <x v="1"/>
    <d v="2022-12-06T00:00:00"/>
  </r>
  <r>
    <s v="VPA6"/>
    <s v="KE-MUR-2211-30250"/>
    <x v="0"/>
    <s v=""/>
    <s v="9th September,2022"/>
    <d v="2022-09-09T00:00:00"/>
    <s v="17th November,2022"/>
    <d v="2022-11-17T00:00:00"/>
    <s v="Thenge Gladys Wairimu"/>
    <s v="Female"/>
    <s v="6697052"/>
    <s v="0724446652"/>
    <m/>
    <m/>
    <s v="0706120807"/>
    <n v="37.182510999999998"/>
    <n v="-0.84443500000000005"/>
    <s v="Murang'a"/>
    <s v="Makuyu"/>
    <s v="Sabasaba"/>
    <s v="Kamahuha"/>
    <n v="6"/>
    <s v="Green Soil Enterprises"/>
    <s v="Collins Odhiambo"/>
    <s v="Collins Odhiambo"/>
    <s v=""/>
    <s v="Informal Business"/>
    <x v="7"/>
    <x v="1"/>
    <d v="2022-12-19T00:00:00"/>
  </r>
  <r>
    <s v="VPA6"/>
    <s v="KE-MUR-2211-30245"/>
    <x v="0"/>
    <s v=""/>
    <s v="18th September,2022"/>
    <d v="2022-09-18T00:00:00"/>
    <s v="17th November,2022"/>
    <d v="2022-11-17T00:00:00"/>
    <s v="Njoroge Francis Kamande"/>
    <s v="Male"/>
    <s v="3697538"/>
    <s v="0720939835"/>
    <m/>
    <m/>
    <s v="0754990655"/>
    <n v="37.218592000000001"/>
    <n v="-0.88885499999999995"/>
    <s v="Murang'a"/>
    <s v="Makuyu"/>
    <s v="Kimorori"/>
    <s v="Ciombo"/>
    <n v="6"/>
    <s v="Collins Odhiambo Ondiek"/>
    <s v="Collins Odhiambo"/>
    <s v="Collins Odhiambo"/>
    <s v=""/>
    <s v="Informal Business"/>
    <x v="7"/>
    <x v="1"/>
    <d v="2022-12-06T00:00:00"/>
  </r>
  <r>
    <s v="VPA6"/>
    <s v="KE-MUR-2211-30249"/>
    <x v="0"/>
    <s v=""/>
    <s v="18th September,2022"/>
    <d v="2022-09-18T00:00:00"/>
    <s v="19th November,2022"/>
    <d v="2022-11-19T00:00:00"/>
    <s v="Nganga Veronicah Muthoni"/>
    <s v="Female"/>
    <s v="6747201"/>
    <s v="0728463037"/>
    <m/>
    <m/>
    <m/>
    <n v="37.196418000000001"/>
    <n v="-0.881498"/>
    <s v="Murang'a"/>
    <s v="Makuyu"/>
    <s v="Makuyu"/>
    <s v="Punda milia"/>
    <n v="6"/>
    <s v="Collins Odhiambo Ondiek"/>
    <s v="Collins Odhiambo"/>
    <s v="Collins Odhiambo"/>
    <s v=""/>
    <s v="Informal Business"/>
    <x v="7"/>
    <x v="1"/>
    <d v="2022-12-06T00:00:00"/>
  </r>
  <r>
    <s v="VPA6"/>
    <s v="KE-TAI-1807-23888"/>
    <x v="0"/>
    <s v=""/>
    <s v="13th May,2018"/>
    <d v="2018-05-13T00:00:00"/>
    <s v="2nd July,2018"/>
    <d v="2018-07-02T00:00:00"/>
    <s v="Mwayalo Jhon Mghalu"/>
    <s v="Male"/>
    <s v="2526900"/>
    <s v="723281307"/>
    <m/>
    <m/>
    <m/>
    <n v="38.348621999999999"/>
    <n v="-3.4314900000000002"/>
    <s v="Taita/Taveta"/>
    <s v="Mwatate"/>
    <s v="Kidaya"/>
    <s v="Kisagala"/>
    <s v="8"/>
    <s v="Colman Maghanga"/>
    <s v="Colman Maghanga"/>
    <s v="Colman Maghanga"/>
    <s v="704670083"/>
    <s v="Informal Business"/>
    <x v="2"/>
    <x v="0"/>
    <d v="2018-07-02T00:00:00"/>
  </r>
  <r>
    <s v="VPA6"/>
    <s v="KE-TAI-1807-23889"/>
    <x v="0"/>
    <s v=""/>
    <s v="13th May,2018"/>
    <d v="2018-05-13T00:00:00"/>
    <s v="2nd July,2018"/>
    <d v="2018-07-02T00:00:00"/>
    <s v="Mwanyika Faustine"/>
    <s v="Male"/>
    <s v="7506750"/>
    <s v="792421905"/>
    <m/>
    <m/>
    <m/>
    <n v="38.352128"/>
    <n v="-3.436242"/>
    <s v="Taita/Taveta"/>
    <s v="Mwatate"/>
    <s v="Kidaya"/>
    <s v="Kisagala"/>
    <s v="8"/>
    <s v="Colman Maghanga"/>
    <s v="Colman Maghanga"/>
    <s v="Colman Maghanga"/>
    <s v="704670083"/>
    <s v="Informal Business"/>
    <x v="2"/>
    <x v="0"/>
    <d v="2018-07-02T00:00:00"/>
  </r>
  <r>
    <s v="VPA6"/>
    <s v="KE-TAI-1911-27002"/>
    <x v="0"/>
    <s v=""/>
    <s v="29th September,2019"/>
    <d v="2019-09-29T00:00:00"/>
    <s v="18th November,2019"/>
    <d v="2019-11-18T00:00:00"/>
    <s v="Mwadisha Constance Wughanga"/>
    <s v="Female"/>
    <s v="14509321"/>
    <s v="25472832496"/>
    <m/>
    <m/>
    <m/>
    <n v="38.362856999999998"/>
    <n v="-3.4360270000000002"/>
    <s v="Taita/Taveta"/>
    <s v="Mwatate"/>
    <s v="Kushamba"/>
    <s v="Josa"/>
    <s v="10"/>
    <s v="Colman Maghanga"/>
    <s v="Colman Maghanga"/>
    <s v="Colman Maghanga"/>
    <s v="254704670083"/>
    <s v="Informal Business"/>
    <x v="2"/>
    <x v="0"/>
    <d v="2019-11-18T00:00:00"/>
  </r>
  <r>
    <s v="VPA6"/>
    <s v="KE-KAK-1803-18698"/>
    <x v="2"/>
    <s v="Unreachable"/>
    <s v="15th January,2018"/>
    <d v="2018-01-15T00:00:00"/>
    <s v="6th March,2018"/>
    <d v="2018-03-06T00:00:00"/>
    <s v="Erick Shibabo Efuna"/>
    <s v="Male"/>
    <s v="22250407"/>
    <s v="714045382"/>
    <m/>
    <m/>
    <s v="775818158"/>
    <n v="34.793906999999997"/>
    <n v="0.37499199999999999"/>
    <s v="Kakamega"/>
    <s v="Malava"/>
    <s v="Shamoni"/>
    <s v="Shanda"/>
    <s v="4"/>
    <s v="Biotechno &amp; Services"/>
    <s v="Dancan Gideon Mateba"/>
    <s v="Dancan Gideon Mateba"/>
    <s v="731099533"/>
    <s v="Micro Business"/>
    <x v="2"/>
    <x v="0"/>
    <d v="2018-03-06T00:00:00"/>
  </r>
  <r>
    <s v="VPA6"/>
    <s v="KE-NYE-1811-26102"/>
    <x v="0"/>
    <s v=""/>
    <s v="12th October,2018"/>
    <d v="2018-10-12T00:00:00"/>
    <s v="3rd November,2018"/>
    <d v="2018-11-03T00:00:00"/>
    <s v="Wang'Ondu Martin Muthee"/>
    <s v="Male"/>
    <s v="21656248"/>
    <s v="723728324"/>
    <m/>
    <m/>
    <m/>
    <n v="37.022844999999997"/>
    <n v="-0.22861999999999999"/>
    <s v="Nyeri"/>
    <s v="Kieni East"/>
    <s v="Aguthi"/>
    <s v="Gathurangai"/>
    <s v="4"/>
    <s v="Biotechno &amp; Services"/>
    <s v="Dancan Gideon Mateba"/>
    <s v="Dancan Gideon Mateba"/>
    <s v="254720561118"/>
    <s v="Micro Business"/>
    <x v="0"/>
    <x v="0"/>
    <d v="2018-12-17T00:00:00"/>
  </r>
  <r>
    <s v="VPA6"/>
    <s v="KE-KAK-1707-18697"/>
    <x v="0"/>
    <s v=""/>
    <s v="12th May,2017"/>
    <d v="2017-05-12T00:00:00"/>
    <s v="1st July,2017"/>
    <d v="2017-07-01T00:00:00"/>
    <s v="Charles Shindano M"/>
    <s v="Male"/>
    <s v="936348"/>
    <s v="720740782"/>
    <m/>
    <m/>
    <s v="704761467"/>
    <n v="34.800130000000003"/>
    <n v="0.44974999999999998"/>
    <s v="Kakamega"/>
    <s v="Malava"/>
    <s v="Shirugu"/>
    <s v="Malekha"/>
    <s v="6"/>
    <s v="Biotechno &amp; Services"/>
    <s v="Dancan Gideon Mateba"/>
    <s v="Dancan Gideon Mateba"/>
    <s v="731099533"/>
    <s v="Micro Business"/>
    <x v="2"/>
    <x v="0"/>
    <d v="2018-03-06T00:00:00"/>
  </r>
  <r>
    <s v="VPA6"/>
    <s v="KE-KAK-1804-18695"/>
    <x v="0"/>
    <s v=""/>
    <s v="10th February,2018"/>
    <d v="2018-02-10T00:00:00"/>
    <s v="1st April,2018"/>
    <d v="2018-04-01T00:00:00"/>
    <s v="Pius Wakuche Shiundu"/>
    <s v="Male"/>
    <s v="258723"/>
    <s v="722600002"/>
    <m/>
    <m/>
    <m/>
    <n v="34.722948000000002"/>
    <n v="0.27938299999999999"/>
    <s v="Kakamega"/>
    <s v="Kakamega"/>
    <s v="Shikoti"/>
    <s v="Ekonyoro"/>
    <s v="8"/>
    <s v="Biotechno &amp; Services"/>
    <s v="Dancan Gideon Mateba"/>
    <s v="Dancan Gideon Mateba"/>
    <s v="731099533"/>
    <s v="Micro Business"/>
    <x v="2"/>
    <x v="0"/>
    <d v="2018-03-05T00:00:00"/>
  </r>
  <r>
    <s v="VPA6"/>
    <s v="KE-KAK-1803-18696"/>
    <x v="0"/>
    <s v=""/>
    <s v="15th January,2018"/>
    <d v="2018-01-15T00:00:00"/>
    <s v="6th March,2018"/>
    <d v="2018-03-06T00:00:00"/>
    <s v="John Chitala M"/>
    <s v="Male"/>
    <s v="8972881"/>
    <s v="722830069"/>
    <m/>
    <m/>
    <m/>
    <n v="34.787452999999999"/>
    <n v="0.46614499999999998"/>
    <s v="Kakamega"/>
    <s v="Kakamega North"/>
    <s v="Shirugu"/>
    <s v="Shirugu North"/>
    <s v="10"/>
    <s v="Biotechno &amp; Services"/>
    <s v="Dancan Gideon Mateba"/>
    <s v="Dancan Gideon Mateba"/>
    <s v="731099533"/>
    <s v="Micro Business"/>
    <x v="2"/>
    <x v="0"/>
    <d v="2018-03-06T00:00:00"/>
  </r>
  <r>
    <s v="VPA6"/>
    <s v="KE-KAK-1803-18699"/>
    <x v="0"/>
    <s v=""/>
    <s v="16th January,2018"/>
    <d v="2018-01-16T00:00:00"/>
    <s v="7th March,2018"/>
    <d v="2018-03-07T00:00:00"/>
    <s v="Samuel Nanjira Murunga"/>
    <s v="Male"/>
    <s v="6309374"/>
    <s v="722612193"/>
    <m/>
    <m/>
    <m/>
    <n v="34.505853000000002"/>
    <n v="0.23657500000000001"/>
    <s v="Kakamega"/>
    <s v="Butere"/>
    <s v="Mutomo"/>
    <s v="Mutomo"/>
    <s v="10"/>
    <s v="Biotechno &amp; Services"/>
    <s v="Dancan Gideon Mateba"/>
    <s v="Dancan Gideon Mateba"/>
    <s v="731099533"/>
    <s v="Micro Business"/>
    <x v="2"/>
    <x v="0"/>
    <d v="2018-03-07T00:00:00"/>
  </r>
  <r>
    <s v="VPA6"/>
    <s v="KE-NYE-2201-30040"/>
    <x v="0"/>
    <s v=""/>
    <s v="30th December,2021"/>
    <d v="2021-12-30T00:00:00"/>
    <s v="26th January,2022"/>
    <d v="2022-01-26T00:00:00"/>
    <s v="Munyua Ngatia Moses"/>
    <s v="Male"/>
    <s v="125467"/>
    <s v="254723574830"/>
    <m/>
    <m/>
    <m/>
    <n v="37.058036999999999"/>
    <n v="-0.53373999999999999"/>
    <s v="Nyeri"/>
    <s v="Kieni East"/>
    <s v="Chaka"/>
    <s v="Nairobi"/>
    <n v="8"/>
    <s v="Mwayona Ndegwa"/>
    <s v="Daniel"/>
    <s v="Daniel"/>
    <s v=""/>
    <s v="Informal Business"/>
    <x v="0"/>
    <x v="0"/>
    <d v="2022-01-27T00:00:00"/>
  </r>
  <r>
    <s v="VPA6"/>
    <s v="KE-UAS-1701-17760"/>
    <x v="0"/>
    <s v=""/>
    <s v="12th November,2016"/>
    <d v="2016-11-12T00:00:00"/>
    <s v="1st January,2017"/>
    <d v="2017-01-01T00:00:00"/>
    <s v="Kibor Peter"/>
    <s v="Male"/>
    <s v="99999"/>
    <s v="722559339"/>
    <m/>
    <m/>
    <m/>
    <n v="35.432169999999999"/>
    <n v="0.52873000000000003"/>
    <s v="Uasin Gishu"/>
    <s v="Moiben"/>
    <s v="Moiben"/>
    <s v="Kapsosio"/>
    <s v="8"/>
    <s v="Daniel Bartilol"/>
    <s v="Daniel Bartilol"/>
    <s v="Daniel Bartilol"/>
    <s v="724427455"/>
    <s v="Informal Business"/>
    <x v="2"/>
    <x v="0"/>
    <d v="2018-04-06T00:00:00"/>
  </r>
  <r>
    <s v="VPA6"/>
    <s v="KE-UAS-2007-25895"/>
    <x v="0"/>
    <s v=""/>
    <s v="12th June,2020"/>
    <d v="2020-06-12T00:00:00"/>
    <s v="27th July,2020"/>
    <d v="2020-07-27T00:00:00"/>
    <s v="Kimos Paulina"/>
    <s v="Female"/>
    <s v="99999"/>
    <s v="254711167538"/>
    <s v="711167538"/>
    <m/>
    <m/>
    <n v="35.370750000000001"/>
    <n v="0.544628"/>
    <s v="Uasin Gishu"/>
    <s v="Moiben"/>
    <s v="Moiben"/>
    <s v="Kaptuktuk"/>
    <s v="8"/>
    <s v="Daniel Bartilol"/>
    <s v="Daniel Bartilol"/>
    <s v="Daniel Bartilol"/>
    <s v="724427455"/>
    <s v="Informal Business"/>
    <x v="2"/>
    <x v="0"/>
    <d v="2020-10-13T00:00:00"/>
  </r>
  <r>
    <s v="VPA6"/>
    <s v="KE-BAR-1907-26085"/>
    <x v="0"/>
    <s v=""/>
    <s v="6th May,2019"/>
    <d v="2019-05-06T00:00:00"/>
    <s v="17th July,2019"/>
    <d v="2019-07-17T00:00:00"/>
    <s v="Tanui Anthony K"/>
    <s v="Male"/>
    <s v="12345678"/>
    <s v="+254722396751"/>
    <s v="722396751"/>
    <m/>
    <m/>
    <n v="35.881270999999998"/>
    <n v="0.11854000000000001"/>
    <s v="Baringo"/>
    <s v="Mogotio"/>
    <s v="Emining"/>
    <s v="Tilatilie"/>
    <s v="10"/>
    <s v="Daniel Bartilol"/>
    <s v="Daniel Bartilol"/>
    <s v="Daniel Bartilol"/>
    <s v="724427455"/>
    <s v="Informal Business"/>
    <x v="0"/>
    <x v="0"/>
    <d v="2019-07-17T00:00:00"/>
  </r>
  <r>
    <s v="VPA6"/>
    <s v="KE-ELG-1809-17763"/>
    <x v="0"/>
    <s v=""/>
    <s v="1st June,2018"/>
    <d v="2018-06-01T00:00:00"/>
    <s v="19th September,2018"/>
    <d v="2018-09-19T00:00:00"/>
    <s v="Tanui Sarah"/>
    <s v="Female"/>
    <s v="99999"/>
    <s v="721570696"/>
    <m/>
    <m/>
    <m/>
    <n v="35.507323"/>
    <n v="0.65393999999999997"/>
    <s v="Elgeyo/Marakwet"/>
    <s v="Keiyo North"/>
    <s v="Irong"/>
    <s v="Mororia"/>
    <s v="10"/>
    <s v="Daniel Bartilol"/>
    <s v="Daniel Bartilol"/>
    <s v="Daniel Bartilol"/>
    <s v="724427455"/>
    <s v="Informal Business"/>
    <x v="2"/>
    <x v="0"/>
    <d v="2018-10-05T00:00:00"/>
  </r>
  <r>
    <s v="VPA6"/>
    <s v="KE-TRA-2203-Kbp/29707/22"/>
    <x v="2"/>
    <s v="Under Verification"/>
    <s v="22nd November,2021"/>
    <d v="2021-11-22T00:00:00"/>
    <s v="23rd March,2022"/>
    <d v="2022-03-23T00:00:00"/>
    <s v="Wechuli Florence"/>
    <s v="Female"/>
    <s v=""/>
    <s v="0729200372"/>
    <m/>
    <m/>
    <m/>
    <n v="35.033915"/>
    <n v="0.96717500000000001"/>
    <s v="Trans Nzoia"/>
    <s v="Kiminini"/>
    <s v="Kiminini"/>
    <s v="Namgoi Kibagenge"/>
    <n v="10"/>
    <s v="Daniel Bartilol"/>
    <s v="Daniel Bartilol"/>
    <s v="Daniel Bartilol"/>
    <s v=""/>
    <s v="Informal Business"/>
    <x v="3"/>
    <x v="0"/>
    <d v="2022-03-30T00:00:00"/>
  </r>
  <r>
    <s v="VPA6"/>
    <s v="KE-UAS-2110-26492"/>
    <x v="0"/>
    <s v=""/>
    <s v="2nd September,2021"/>
    <d v="2021-09-02T00:00:00"/>
    <s v="30th October,2021"/>
    <d v="2021-10-30T00:00:00"/>
    <s v="Geoffrey Wechuli"/>
    <s v="Male"/>
    <s v="99999"/>
    <s v="254712888676"/>
    <m/>
    <m/>
    <m/>
    <n v="35.275146999999997"/>
    <n v="0.45604499999999998"/>
    <s v="Uasin Gishu"/>
    <s v="Kapseret"/>
    <s v="Kapseret"/>
    <s v="Race course"/>
    <n v="10"/>
    <s v="Daniel Bartilol"/>
    <s v="Daniel bartilol"/>
    <s v="Daniel bartilol"/>
    <s v=""/>
    <s v="Informal Business"/>
    <x v="3"/>
    <x v="0"/>
    <d v="2021-11-02T00:00:00"/>
  </r>
  <r>
    <s v="VPA6"/>
    <s v="KE-UAS-2210-30153"/>
    <x v="0"/>
    <s v=""/>
    <s v="3rd August,2022"/>
    <d v="2022-08-03T00:00:00"/>
    <s v="3rd October,2022"/>
    <d v="2022-10-03T00:00:00"/>
    <s v="Kimutai Patrick"/>
    <s v="Male"/>
    <s v=""/>
    <s v="0721284228"/>
    <m/>
    <m/>
    <m/>
    <n v="35.341470000000001"/>
    <n v="0.47791800000000001"/>
    <s v="Uasin Gishu"/>
    <s v="Ainabkoi"/>
    <s v="Ainabkoi"/>
    <s v="Kipkorgot"/>
    <n v="10"/>
    <s v="Daniel Bartilol"/>
    <s v="Daniel Bartilol"/>
    <s v="Daniel Bartilol"/>
    <s v=""/>
    <s v="Informal Business"/>
    <x v="2"/>
    <x v="0"/>
    <d v="2022-10-08T00:00:00"/>
  </r>
  <r>
    <s v="VPA6"/>
    <s v="KE-UAS-2210-30156"/>
    <x v="0"/>
    <s v=""/>
    <s v="3rd June,2022"/>
    <d v="2022-06-03T00:00:00"/>
    <s v="3rd October,2022"/>
    <d v="2022-10-03T00:00:00"/>
    <s v="Barkoiyet Steve"/>
    <s v="Female"/>
    <s v=""/>
    <s v="0729340422"/>
    <m/>
    <m/>
    <m/>
    <n v="35.340687000000003"/>
    <n v="0.494172"/>
    <s v="Uasin Gishu"/>
    <s v="Ainabkoi"/>
    <s v="Ainabkoi"/>
    <s v="Kipkorgot"/>
    <n v="10"/>
    <s v="Daniel Bartilol"/>
    <s v="Daniel Bartilol"/>
    <s v="Daniel Bartilol"/>
    <s v=""/>
    <s v="Informal Business"/>
    <x v="2"/>
    <x v="0"/>
    <d v="2022-10-08T00:00:00"/>
  </r>
  <r>
    <s v="VPA6"/>
    <s v="KE-UAS-1705-17756"/>
    <x v="0"/>
    <s v=""/>
    <s v="13th March,2017"/>
    <d v="2017-03-13T00:00:00"/>
    <s v="2nd May,2017"/>
    <d v="2017-05-02T00:00:00"/>
    <s v="Margaret Maiyo"/>
    <s v="Male"/>
    <s v="12638678"/>
    <s v="722828743"/>
    <m/>
    <m/>
    <m/>
    <n v="35.416755000000002"/>
    <n v="0.51480499999999996"/>
    <s v="Uasin Gishu"/>
    <s v="Moiben"/>
    <s v="Tembelio"/>
    <s v="Konda"/>
    <s v="12"/>
    <s v="Daniel Bartilol"/>
    <s v="Daniel Bartilol"/>
    <s v="Daniel Bartilol"/>
    <s v=""/>
    <s v="Informal Business"/>
    <x v="2"/>
    <x v="0"/>
    <d v="2017-06-28T00:00:00"/>
  </r>
  <r>
    <s v="VPA6"/>
    <s v="KE-UAS-1701-17757"/>
    <x v="0"/>
    <s v=""/>
    <s v="12th November,2016"/>
    <d v="2016-11-12T00:00:00"/>
    <s v="1st January,2017"/>
    <d v="2017-01-01T00:00:00"/>
    <s v="Paul Murei Kiprono"/>
    <s v="Male"/>
    <s v="99999"/>
    <s v="722486114"/>
    <m/>
    <m/>
    <m/>
    <n v="35.204594999999998"/>
    <n v="0.39747100000000002"/>
    <s v="Uasin Gishu"/>
    <s v="Kapseret"/>
    <s v="Kapseret"/>
    <s v="Kapboshe"/>
    <s v="12"/>
    <s v="Daniel Bartilol"/>
    <s v="Daniel Bartilol"/>
    <s v="Daniel Bartilol"/>
    <s v="724427455"/>
    <s v="Informal Business"/>
    <x v="2"/>
    <x v="0"/>
    <d v="2017-06-29T00:00:00"/>
  </r>
  <r>
    <s v="VPA6"/>
    <s v="KE-UAS-1708-17758"/>
    <x v="0"/>
    <s v=""/>
    <s v="12th June,2017"/>
    <d v="2017-06-12T00:00:00"/>
    <s v="1st August,2017"/>
    <d v="2017-08-01T00:00:00"/>
    <s v="Michelle Cheruon"/>
    <s v="Male"/>
    <s v="23984390"/>
    <s v="722768759"/>
    <m/>
    <m/>
    <m/>
    <n v="35.20552"/>
    <n v="0.39853100000000002"/>
    <s v="Uasin Gishu"/>
    <s v="Kapseret"/>
    <s v="Kapseret"/>
    <s v="Kabushen"/>
    <s v="12"/>
    <s v="Daniel Bartilol"/>
    <s v="Daniel Bartilol"/>
    <s v="Daniel Bartilol"/>
    <s v="724427455"/>
    <s v="Informal Business"/>
    <x v="2"/>
    <x v="0"/>
    <d v="2017-06-29T00:00:00"/>
  </r>
  <r>
    <s v="VPA6"/>
    <s v="KE-UAS-1810-17765"/>
    <x v="2"/>
    <s v="Non Compliant"/>
    <s v="12th August,2018"/>
    <d v="2018-08-12T00:00:00"/>
    <s v="1st October,2018"/>
    <d v="2018-10-01T00:00:00"/>
    <s v="Kipronoh Selly"/>
    <s v="Female"/>
    <s v="99999"/>
    <s v="719423147"/>
    <m/>
    <m/>
    <m/>
    <n v="35.259388000000001"/>
    <n v="0.54583499999999996"/>
    <s v="Uasin Gishu"/>
    <s v="Soy"/>
    <s v="Kiplombe"/>
    <s v="Kiplombe"/>
    <n v="12"/>
    <s v="Daniel Bartilol"/>
    <s v="Daniel Bartilol"/>
    <s v="Daniel Bartilol"/>
    <s v="724427455"/>
    <s v="Informal Business"/>
    <x v="2"/>
    <x v="0"/>
    <d v="2018-11-03T00:00:00"/>
  </r>
  <r>
    <s v="VPA6"/>
    <s v="KE-UAS-1911-28505"/>
    <x v="0"/>
    <s v=""/>
    <s v="2nd November,2019"/>
    <d v="2019-11-02T00:00:00"/>
    <s v="25th November,2019"/>
    <d v="2019-11-25T00:00:00"/>
    <s v="Juliana Achieng"/>
    <s v="Female"/>
    <s v="99999"/>
    <s v="723349666"/>
    <m/>
    <m/>
    <m/>
    <n v="35.265065"/>
    <n v="0.57945800000000003"/>
    <s v="Uasin Gishu"/>
    <s v="Soy"/>
    <s v="Soy"/>
    <s v="Kiplombe"/>
    <n v="12"/>
    <s v="Daniel Bartilol"/>
    <s v="Daniel Bartilol"/>
    <s v="Daniel Bartilol"/>
    <s v="254724427455"/>
    <s v="Informal Business"/>
    <x v="2"/>
    <x v="0"/>
    <d v="2019-11-25T00:00:00"/>
  </r>
  <r>
    <s v="VPA6"/>
    <s v="KE-UAS-1612-13937"/>
    <x v="0"/>
    <s v=""/>
    <s v="11th November,2016"/>
    <d v="2016-11-11T00:00:00"/>
    <s v="31st December,2016"/>
    <d v="2016-12-31T00:00:00"/>
    <s v="Andrew K Limo"/>
    <s v="Male"/>
    <s v="10030596"/>
    <s v="720216834"/>
    <s v="720216634"/>
    <m/>
    <m/>
    <n v="35.438617000000001"/>
    <n v="0.44945400000000002"/>
    <s v="Uasin Gishu"/>
    <s v="Ainabkoi"/>
    <s v="Kipsinende"/>
    <s v="Bombo"/>
    <s v="12"/>
    <s v="Daniel Bartilol"/>
    <s v="Daniel Bartilol"/>
    <s v="Daniel Bartilol"/>
    <s v=""/>
    <s v="Informal Business"/>
    <x v="2"/>
    <x v="0"/>
    <d v="2017-04-08T00:00:00"/>
  </r>
  <r>
    <s v="VPA6"/>
    <s v="KE-UAS-1707-17761"/>
    <x v="0"/>
    <s v=""/>
    <s v="7th May,2017"/>
    <d v="2017-05-07T00:00:00"/>
    <s v="30th July,2017"/>
    <d v="2017-07-30T00:00:00"/>
    <s v="Kibor Francis Matiba"/>
    <s v="Male"/>
    <s v="99999"/>
    <s v="727043509"/>
    <m/>
    <m/>
    <m/>
    <n v="35.432884999999999"/>
    <n v="0.52699799999999997"/>
    <s v="Uasin Gishu"/>
    <s v="Moiben"/>
    <s v="Moiben"/>
    <s v="Kapsosio"/>
    <s v="12"/>
    <s v="Daniel Bartilol"/>
    <s v="Daniel Bartilol"/>
    <s v="Daniel Bartilol"/>
    <s v="724427445"/>
    <s v="Informal Business"/>
    <x v="2"/>
    <x v="0"/>
    <d v="2018-04-06T00:00:00"/>
  </r>
  <r>
    <s v="VPA6"/>
    <s v="KE-UAS-2001-28512"/>
    <x v="0"/>
    <s v=""/>
    <s v="13th December,2019"/>
    <d v="2019-12-13T00:00:00"/>
    <s v="27th January,2020"/>
    <d v="2020-01-27T00:00:00"/>
    <s v="Lenah Lelmengit"/>
    <s v="Female"/>
    <s v="99999"/>
    <s v="254712626329"/>
    <m/>
    <m/>
    <m/>
    <n v="35.370047999999997"/>
    <n v="0.47993999999999998"/>
    <s v="Uasin Gishu"/>
    <s v="Uasin Gishu"/>
    <s v="Ainapkoi"/>
    <s v="Ngeleltarit"/>
    <s v="12"/>
    <s v="Daniel Bartilol"/>
    <s v="Daniel Bartilol"/>
    <s v="Daniel Bartilol"/>
    <s v="724427455"/>
    <s v="Informal Business"/>
    <x v="2"/>
    <x v="0"/>
    <d v="2020-02-13T00:00:00"/>
  </r>
  <r>
    <s v="VPA6"/>
    <s v="KE-NAN-2112-29702"/>
    <x v="2"/>
    <s v="Non Compliant"/>
    <s v="6th December,2021"/>
    <d v="2021-12-06T00:00:00"/>
    <s v="28th December,2021"/>
    <d v="2021-12-28T00:00:00"/>
    <s v="Rael Magut"/>
    <s v="Female"/>
    <s v="99999"/>
    <s v="722863119"/>
    <m/>
    <m/>
    <m/>
    <n v="35.147717999999998"/>
    <n v="0.37073099999999998"/>
    <s v="Nandi"/>
    <s v="Mosop"/>
    <s v="Mosop"/>
    <s v="Lelmokwo"/>
    <n v="12"/>
    <s v="Daniel Bartilol"/>
    <s v="Daniel Bartilol"/>
    <s v="Daniel Bartilol"/>
    <s v=""/>
    <s v="Informal Business"/>
    <x v="2"/>
    <x v="0"/>
    <d v="2022-02-01T00:00:00"/>
  </r>
  <r>
    <s v="VPA6"/>
    <s v="KE-UAS-2006-25193"/>
    <x v="0"/>
    <s v=""/>
    <s v="12th February,2020"/>
    <d v="2020-02-12T00:00:00"/>
    <s v="17th June,2020"/>
    <d v="2020-06-17T00:00:00"/>
    <s v="Keitany Moses"/>
    <s v="Male"/>
    <s v="99999"/>
    <s v="254722943195"/>
    <s v="722943195"/>
    <m/>
    <m/>
    <n v="35.423636999999999"/>
    <n v="0.53962299999999996"/>
    <s v="Uasin Gishu"/>
    <s v="Moiben"/>
    <s v="Moiben"/>
    <s v="Kapsosio"/>
    <s v="12"/>
    <s v="Daniel Bartilol"/>
    <s v="Daniel Bartilol"/>
    <s v="Daniel Bartilol"/>
    <s v="724427455"/>
    <s v="Informal Business"/>
    <x v="2"/>
    <x v="0"/>
    <d v="2020-10-13T00:00:00"/>
  </r>
  <r>
    <s v="VPA6"/>
    <s v="KE-UAS-2008-28739"/>
    <x v="0"/>
    <s v=""/>
    <s v="16th June,2020"/>
    <d v="2020-06-16T00:00:00"/>
    <s v="13th August,2020"/>
    <d v="2020-08-13T00:00:00"/>
    <s v="Gladys Mutai"/>
    <s v="Female"/>
    <s v="99999"/>
    <s v="254719231718"/>
    <s v="719231718"/>
    <m/>
    <m/>
    <n v="35.427357000000001"/>
    <n v="0.434473"/>
    <s v="Uasin Gishu"/>
    <s v="Ainabkoi"/>
    <s v="Ainabkoi"/>
    <s v="Kongasis"/>
    <s v="12"/>
    <s v="Daniel Bartilol"/>
    <s v="Daniel Bartilol"/>
    <s v="Daniel Bartilol"/>
    <s v="724427455"/>
    <s v="Informal Business"/>
    <x v="2"/>
    <x v="0"/>
    <d v="2020-10-13T00:00:00"/>
  </r>
  <r>
    <s v="VPA6"/>
    <s v="KE-UAS-2009-28727"/>
    <x v="0"/>
    <s v=""/>
    <s v="17th June,2020"/>
    <d v="2020-06-17T00:00:00"/>
    <s v="14th September,2020"/>
    <d v="2020-09-14T00:00:00"/>
    <s v="Monicah Kipsang"/>
    <s v="Female"/>
    <s v="99999"/>
    <s v="254725871515"/>
    <s v="725871515"/>
    <m/>
    <m/>
    <n v="35.427011999999998"/>
    <n v="0.44495499999999999"/>
    <s v="Uasin Gishu"/>
    <s v="Ainabkoi"/>
    <s v="Ainabkoi"/>
    <s v="Strawbag"/>
    <s v="12"/>
    <s v="Daniel Bartilol"/>
    <s v="Daniel Bartilol"/>
    <s v="Daniel Bartilol"/>
    <s v="724427455"/>
    <s v="Informal Business"/>
    <x v="2"/>
    <x v="0"/>
    <d v="2020-10-13T00:00:00"/>
  </r>
  <r>
    <s v="VPA6"/>
    <s v="KE-UAS-2010-28738"/>
    <x v="0"/>
    <s v=""/>
    <s v="9th July,2020"/>
    <d v="2020-07-09T00:00:00"/>
    <s v="2nd October,2020"/>
    <d v="2020-10-02T00:00:00"/>
    <s v="Rono Consolata"/>
    <s v="Female"/>
    <s v="99999"/>
    <s v="254721933533"/>
    <s v="721933533"/>
    <m/>
    <m/>
    <n v="35.289107000000001"/>
    <n v="0.47879699999999997"/>
    <s v="Uasin Gishu"/>
    <s v="Kesses"/>
    <s v="Kesses"/>
    <s v="Annex-Blossom"/>
    <s v="12"/>
    <s v="Daniel Bartilol"/>
    <s v="Daniel Bartilol"/>
    <s v="Daniel Bartilol"/>
    <s v="724427455"/>
    <s v="Informal Business"/>
    <x v="2"/>
    <x v="0"/>
    <d v="2020-10-13T00:00:00"/>
  </r>
  <r>
    <s v="VPA6"/>
    <s v="KE-UAS-2010-28519"/>
    <x v="0"/>
    <s v=""/>
    <s v="12th July,2020"/>
    <d v="2020-07-12T00:00:00"/>
    <s v="8th October,2020"/>
    <d v="2020-10-08T00:00:00"/>
    <s v="Priscah Mosol"/>
    <s v="Female"/>
    <s v="99999"/>
    <s v="254721558607"/>
    <s v="721558607"/>
    <m/>
    <m/>
    <n v="35.250627999999999"/>
    <n v="0.45921299999999998"/>
    <s v="Uasin Gishu"/>
    <s v="Kapseret"/>
    <s v="Kapseret"/>
    <s v="Judea Gate"/>
    <s v="12"/>
    <s v="Daniel Bartilol"/>
    <s v="Daniel Bartilol"/>
    <s v="Daniel Bartilol"/>
    <s v="724427455"/>
    <s v="Informal Business"/>
    <x v="2"/>
    <x v="0"/>
    <d v="2020-10-13T00:00:00"/>
  </r>
  <r>
    <s v="VPA6"/>
    <s v="KE-UAS-2105-28748"/>
    <x v="0"/>
    <s v=""/>
    <s v="20th February,2021"/>
    <d v="2021-02-20T00:00:00"/>
    <s v="22nd May,2021"/>
    <d v="2021-05-22T00:00:00"/>
    <s v="Evaline Kipruto Jerotich"/>
    <s v="Female"/>
    <s v="99999"/>
    <s v="254727840808"/>
    <m/>
    <m/>
    <m/>
    <n v="35.376618000000001"/>
    <n v="0.48456199999999999"/>
    <s v="Uasin Gishu"/>
    <s v="Ainabkoi"/>
    <s v="Kaptagat"/>
    <s v="Cheseret"/>
    <n v="12"/>
    <s v="Daniel Bartilol"/>
    <s v="Daniel Bartilol"/>
    <s v="Daniel Bartilol"/>
    <s v=""/>
    <s v="Informal Business"/>
    <x v="2"/>
    <x v="0"/>
    <d v="2021-05-23T00:00:00"/>
  </r>
  <r>
    <s v="VPA6"/>
    <s v="KE-UAS-2208-26490"/>
    <x v="0"/>
    <s v=""/>
    <s v="16th April,2022"/>
    <d v="2022-04-16T00:00:00"/>
    <s v="23rd August,2022"/>
    <d v="2022-08-23T00:00:00"/>
    <s v="Serem Serem J"/>
    <s v="Female"/>
    <s v=""/>
    <s v="0724896376"/>
    <m/>
    <m/>
    <m/>
    <n v="35.458174999999997"/>
    <n v="0.46115299999999998"/>
    <s v="Uasin Gishu"/>
    <s v="Ainabkoi"/>
    <s v="Ainabkoi"/>
    <s v="Bombo"/>
    <n v="12"/>
    <s v="Daniel Bartilol"/>
    <s v="Daniel Bartilol"/>
    <s v="Daniel Bartilol"/>
    <s v=""/>
    <s v="Informal Business"/>
    <x v="2"/>
    <x v="0"/>
    <d v="2022-09-07T00:00:00"/>
  </r>
  <r>
    <s v="VPA6"/>
    <s v="KE-BOM-1903-26253"/>
    <x v="0"/>
    <s v=""/>
    <s v="25th March,2019"/>
    <d v="2019-03-25T00:00:00"/>
    <s v="25th March,2019"/>
    <d v="2019-03-25T00:00:00"/>
    <s v="Kirui David"/>
    <s v="Male"/>
    <s v="99999"/>
    <s v="0719228573"/>
    <m/>
    <m/>
    <m/>
    <n v="35.158147"/>
    <n v="-0.87848199999999999"/>
    <s v="Bomet"/>
    <s v="Chepalungu"/>
    <s v="Siongiroi"/>
    <s v="Masindoni"/>
    <n v="48"/>
    <s v="Daniel Bartilol"/>
    <s v="Daniel Bartilol"/>
    <s v="Daniel Bartilol"/>
    <s v="724427455"/>
    <s v="Informal Business"/>
    <x v="2"/>
    <x v="0"/>
    <d v="2019-03-25T00:00:00"/>
  </r>
  <r>
    <s v="VPA6"/>
    <s v="KE-SIA-2104-26208"/>
    <x v="2"/>
    <s v="Non Compliant"/>
    <s v="2nd April,2021"/>
    <d v="2021-04-02T00:00:00"/>
    <s v="2nd April,2021"/>
    <d v="2021-04-02T00:00:00"/>
    <s v="Otieno Raggot Thomas"/>
    <s v="Male"/>
    <s v="13491480"/>
    <s v="707182966"/>
    <s v="254707182966"/>
    <m/>
    <s v="254706464444"/>
    <n v="34.372827999999998"/>
    <n v="-6.4240000000000005E-2"/>
    <s v="Siaya"/>
    <s v="Bondo"/>
    <s v="Ndori"/>
    <s v="Nyabenge"/>
    <n v="6"/>
    <s v="Biogas International Limited"/>
    <s v="Daniel Owino Odhiambo"/>
    <s v="Daniel Owino Odhiambo"/>
    <s v=""/>
    <s v="Medium Size Business"/>
    <x v="6"/>
    <x v="2"/>
    <d v="2021-04-02T00:00:00"/>
  </r>
  <r>
    <s v="VPA6"/>
    <s v="KE-EMB-1607-16546"/>
    <x v="1"/>
    <s v="Hostile Client"/>
    <s v="12th May,2016"/>
    <d v="2016-05-12T00:00:00"/>
    <s v="1st July,2016"/>
    <d v="2016-07-01T00:00:00"/>
    <s v="David Muriuki Njiru"/>
    <s v="Male"/>
    <s v="9285946"/>
    <s v="792551766"/>
    <m/>
    <m/>
    <m/>
    <m/>
    <m/>
    <s v="Embu"/>
    <s v="Manyatta"/>
    <s v="Gaturi"/>
    <s v="Ndui"/>
    <s v="6"/>
    <s v="David Chege"/>
    <s v="David Chege Wangui"/>
    <s v="David Chege Wangui"/>
    <s v=""/>
    <s v="Informal Business"/>
    <x v="2"/>
    <x v="0"/>
    <d v="2017-03-02T00:00:00"/>
  </r>
  <r>
    <s v="VPA6"/>
    <s v="KE-EMB-1607-16548"/>
    <x v="2"/>
    <s v="Unreachable"/>
    <s v="12th May,2016"/>
    <d v="2016-05-12T00:00:00"/>
    <s v="1st July,2016"/>
    <d v="2016-07-01T00:00:00"/>
    <s v="Ibrahim Muriithi Nyaga"/>
    <s v="Male"/>
    <s v="3667187"/>
    <s v="734341096"/>
    <m/>
    <m/>
    <m/>
    <m/>
    <m/>
    <s v="Embu"/>
    <s v="Runyenjes"/>
    <s v="Kieni"/>
    <s v="Kathanji"/>
    <s v="6"/>
    <s v="David Chege"/>
    <s v="David Chege Wangui"/>
    <s v="David Chege Wangui"/>
    <s v=""/>
    <s v="Informal Business"/>
    <x v="2"/>
    <x v="0"/>
    <d v="2017-03-02T00:00:00"/>
  </r>
  <r>
    <s v="VPA6"/>
    <s v="KE-NYE-1712-14892"/>
    <x v="1"/>
    <s v="Demolished"/>
    <s v="11th November,2017"/>
    <d v="2017-11-11T00:00:00"/>
    <s v="31st December,2017"/>
    <d v="2017-12-31T00:00:00"/>
    <s v="Joseph Wambugu K"/>
    <s v="Male"/>
    <s v="5924856"/>
    <s v="722425309"/>
    <m/>
    <m/>
    <m/>
    <m/>
    <m/>
    <s v="Nyeri"/>
    <s v="Othaya"/>
    <s v="Chinga"/>
    <s v="Gitare"/>
    <s v="6"/>
    <s v="David Chege"/>
    <s v="David Chege Wangui"/>
    <s v="David Chege Wangui"/>
    <s v="700713274"/>
    <s v="Informal Business"/>
    <x v="2"/>
    <x v="0"/>
    <d v="2017-06-28T00:00:00"/>
  </r>
  <r>
    <s v="VPA6"/>
    <s v="KE-KIR-1612-14451"/>
    <x v="0"/>
    <s v=""/>
    <s v="11th November,2016"/>
    <d v="2016-11-11T00:00:00"/>
    <s v="31st December,2016"/>
    <d v="2016-12-31T00:00:00"/>
    <s v="George Mucheru K"/>
    <s v="Male"/>
    <s v="99999"/>
    <s v="721362332"/>
    <m/>
    <m/>
    <m/>
    <n v="37.230455999999997"/>
    <n v="-0.6089"/>
    <s v="Kirinyaga"/>
    <s v="Kirinyaga"/>
    <s v="Mwirua"/>
    <s v="Kathaka"/>
    <s v="6"/>
    <s v="David Chege"/>
    <s v="David Chege Wangui"/>
    <s v="David Chege Wangui"/>
    <s v=""/>
    <s v="Informal Business"/>
    <x v="2"/>
    <x v="0"/>
    <d v="2017-05-29T00:00:00"/>
  </r>
  <r>
    <s v="VPA6"/>
    <s v="KE-EMB-1712-18889"/>
    <x v="0"/>
    <s v=""/>
    <s v="7th October,2017"/>
    <d v="2017-10-07T00:00:00"/>
    <s v="2nd December,2017"/>
    <d v="2017-12-02T00:00:00"/>
    <s v="Nyaga Marigu Emily"/>
    <s v="Male"/>
    <s v="99999"/>
    <s v="714645639"/>
    <m/>
    <m/>
    <m/>
    <n v="37.645507000000002"/>
    <n v="-0.416049"/>
    <s v="Embu"/>
    <s v="Runyenjes"/>
    <s v="Runyenjes"/>
    <s v="Kigumo"/>
    <s v="6"/>
    <s v="David Chege"/>
    <s v="David Chege Wangui"/>
    <s v="David Chege Wangui"/>
    <s v=""/>
    <s v="Informal Business"/>
    <x v="0"/>
    <x v="0"/>
    <d v="2018-07-08T00:00:00"/>
  </r>
  <r>
    <s v="VPA6"/>
    <s v="KE-EMB-1803-18890"/>
    <x v="0"/>
    <s v=""/>
    <s v="6th December,2017"/>
    <d v="2017-12-06T00:00:00"/>
    <s v="7th March,2018"/>
    <d v="2018-03-07T00:00:00"/>
    <s v="Nyaga Mwatha"/>
    <s v="Male"/>
    <s v="99999"/>
    <s v="725533754"/>
    <m/>
    <m/>
    <s v="720236501"/>
    <n v="37.610798000000003"/>
    <n v="-0.42121799999999998"/>
    <s v="Embu"/>
    <s v="Runyenjes"/>
    <s v="Runyenjes"/>
    <s v="Karungu"/>
    <s v="6"/>
    <s v="David Chege"/>
    <s v="David Chege Wangui"/>
    <s v="David Chege Wangui"/>
    <s v="7000713274"/>
    <s v="Informal Business"/>
    <x v="0"/>
    <x v="0"/>
    <d v="2018-07-08T00:00:00"/>
  </r>
  <r>
    <s v="VPA6"/>
    <s v="KE-EMB-1709-18891"/>
    <x v="0"/>
    <s v=""/>
    <s v="31st July,2017"/>
    <d v="2017-07-31T00:00:00"/>
    <s v="30th September,2017"/>
    <d v="2017-09-30T00:00:00"/>
    <s v="Lucy Ndwiga"/>
    <s v="Female"/>
    <s v="99999"/>
    <s v="723903269"/>
    <m/>
    <m/>
    <s v="704308342"/>
    <n v="37.611545999999997"/>
    <n v="-0.430398"/>
    <s v="Embu"/>
    <s v="Runyenjes"/>
    <s v="Kathagiri"/>
    <s v="Kathagiri"/>
    <s v="6"/>
    <s v="David Chege"/>
    <s v="David Chege Wangui"/>
    <s v="David Chege Wangui"/>
    <s v=""/>
    <s v="Informal Business"/>
    <x v="0"/>
    <x v="0"/>
    <d v="2018-07-08T00:00:00"/>
  </r>
  <r>
    <s v="VPA6"/>
    <s v="KE-EMB-1806-18892"/>
    <x v="0"/>
    <s v=""/>
    <s v="7th March,2018"/>
    <d v="2018-03-07T00:00:00"/>
    <s v="7th June,2018"/>
    <d v="2018-06-07T00:00:00"/>
    <s v="Selesio Njeru"/>
    <s v="Male"/>
    <s v="99999"/>
    <s v="723955077"/>
    <m/>
    <m/>
    <m/>
    <n v="37.523248000000002"/>
    <n v="-0.60753400000000002"/>
    <s v="Embu"/>
    <s v="Embu East"/>
    <s v="Gachoka"/>
    <s v="Gachoka"/>
    <s v="6"/>
    <s v="David Chege"/>
    <s v="David Chege Wangui"/>
    <s v="David Chege Wangui"/>
    <s v=""/>
    <s v="Informal Business"/>
    <x v="0"/>
    <x v="0"/>
    <d v="2018-07-08T00:00:00"/>
  </r>
  <r>
    <s v="VPA6"/>
    <s v="KE-NYE-1804-18897"/>
    <x v="0"/>
    <s v=""/>
    <s v="9th March,2018"/>
    <d v="2018-03-09T00:00:00"/>
    <s v="1st April,2018"/>
    <d v="2018-04-01T00:00:00"/>
    <s v="Karite David Mwangi"/>
    <s v="Male"/>
    <s v="99999"/>
    <s v="710919938"/>
    <s v="710919939"/>
    <m/>
    <m/>
    <n v="36.998125000000002"/>
    <n v="-0.50821700000000003"/>
    <s v="Nyeri"/>
    <s v="Tetu"/>
    <s v="Gaaki"/>
    <s v="Gathaithi"/>
    <s v="6"/>
    <s v="David Chege"/>
    <s v="David Chege Wangui"/>
    <s v="David Chege Wangui"/>
    <s v="700713274"/>
    <s v="Informal Business"/>
    <x v="0"/>
    <x v="0"/>
    <d v="2018-07-10T00:00:00"/>
  </r>
  <r>
    <s v="VPA6"/>
    <s v="KE-KIR-1904-26863"/>
    <x v="0"/>
    <s v=""/>
    <s v="10th February,2019"/>
    <d v="2019-02-10T00:00:00"/>
    <s v="10th April,2019"/>
    <d v="2019-04-10T00:00:00"/>
    <s v="Pauline Mugo Mumbi"/>
    <s v="Female"/>
    <s v="99999"/>
    <s v="0724951785"/>
    <m/>
    <m/>
    <m/>
    <n v="37.274518999999998"/>
    <n v="-0.47392499999999999"/>
    <s v="Kirinyaga"/>
    <s v="Kerugoya/Kutus"/>
    <s v="Kavumbu"/>
    <s v="Gakarara"/>
    <s v="6"/>
    <s v="David Chege"/>
    <s v="David Chege Wangui"/>
    <s v="David Chege Wangui"/>
    <s v=""/>
    <s v="Informal Business"/>
    <x v="0"/>
    <x v="0"/>
    <d v="2019-04-12T00:00:00"/>
  </r>
  <r>
    <s v="VPA6"/>
    <s v="KE-KIR-1903-26858"/>
    <x v="0"/>
    <s v=""/>
    <s v="1st February,2019"/>
    <d v="2019-02-01T00:00:00"/>
    <s v="1st March,2019"/>
    <d v="2019-03-01T00:00:00"/>
    <s v="Virginia Njinju Gichugu"/>
    <s v="Female"/>
    <s v="99999"/>
    <s v="254721137994"/>
    <m/>
    <m/>
    <m/>
    <n v="37.301411999999999"/>
    <n v="-0.433506"/>
    <s v="Kirinyaga"/>
    <s v="Kirinyaga East"/>
    <s v="Karima"/>
    <s v="Kimunye"/>
    <s v="6"/>
    <s v="David Chege"/>
    <s v="David Chege Wangui"/>
    <s v="David Chege Wangui"/>
    <s v="700713274"/>
    <s v="Informal Business"/>
    <x v="0"/>
    <x v="0"/>
    <d v="2019-03-18T00:00:00"/>
  </r>
  <r>
    <s v="VPA6"/>
    <s v="KE-KIR-1701-17512"/>
    <x v="2"/>
    <s v="Unreachable"/>
    <s v="12th November,2016"/>
    <d v="2016-11-12T00:00:00"/>
    <s v="1st January,2017"/>
    <d v="2017-01-01T00:00:00"/>
    <s v="Peter Kasungu Daniel"/>
    <s v="Male"/>
    <s v="9216600"/>
    <s v="+254720843665"/>
    <m/>
    <m/>
    <m/>
    <m/>
    <m/>
    <s v="Kirinyaga"/>
    <s v="Kirinyaga Central"/>
    <s v="Mutira"/>
    <s v="Kagumo"/>
    <s v="6"/>
    <s v="David Chege"/>
    <s v="David Chege Wangui"/>
    <s v="David Chege Wangui"/>
    <s v=""/>
    <s v="Informal Business"/>
    <x v="2"/>
    <x v="0"/>
    <d v="2017-03-02T00:00:00"/>
  </r>
  <r>
    <s v="VPA6"/>
    <s v="KE-NAK-1612-17533"/>
    <x v="2"/>
    <s v="Unreachable"/>
    <s v="11th November,2016"/>
    <d v="2016-11-11T00:00:00"/>
    <s v="31st December,2016"/>
    <d v="2016-12-31T00:00:00"/>
    <s v="Sarah Njerunah Muthnga"/>
    <s v="Female"/>
    <s v="616723"/>
    <s v="+254713153675"/>
    <m/>
    <m/>
    <m/>
    <m/>
    <m/>
    <s v="Nakuru"/>
    <s v="Subukia"/>
    <s v="Ndungiri"/>
    <s v="Kabazi Makara"/>
    <s v="6"/>
    <s v="David Chege"/>
    <s v="David Chege Wangui"/>
    <s v="David Chege Wangui"/>
    <s v=""/>
    <s v="Informal Business"/>
    <x v="2"/>
    <x v="0"/>
    <d v="2017-03-02T00:00:00"/>
  </r>
  <r>
    <s v="VPA6"/>
    <s v="KE-KIR-1612-17418"/>
    <x v="0"/>
    <s v=""/>
    <s v="31st October,2016"/>
    <d v="2016-10-31T00:00:00"/>
    <s v="20th December,2016"/>
    <d v="2016-12-20T00:00:00"/>
    <s v="Francis Murithi Kimotho"/>
    <s v="Male"/>
    <s v="1085492"/>
    <s v="721246353"/>
    <m/>
    <m/>
    <m/>
    <n v="37.244515999999997"/>
    <n v="-0.46929700000000002"/>
    <s v="Kirinyaga"/>
    <s v="Kirinyaga Central"/>
    <s v="Inoi"/>
    <s v=""/>
    <s v="6"/>
    <s v="David Chege"/>
    <s v="David Chege Wangui"/>
    <s v="David Chege Wangui"/>
    <s v=""/>
    <s v="Informal Business"/>
    <x v="2"/>
    <x v="0"/>
    <d v="2017-03-02T00:00:00"/>
  </r>
  <r>
    <s v="VPA6"/>
    <s v="KE-NYE-1512-15824"/>
    <x v="0"/>
    <s v=""/>
    <s v="31st October,2015"/>
    <d v="2015-10-31T00:00:00"/>
    <s v="20th December,2015"/>
    <d v="2015-12-20T00:00:00"/>
    <s v="Stpen Wanjohi Mutirithia"/>
    <s v="Male"/>
    <s v="3392046"/>
    <s v="722940752"/>
    <m/>
    <m/>
    <m/>
    <n v="36.899445"/>
    <n v="-0.59384199999999998"/>
    <s v="Nyeri"/>
    <s v="Othaya"/>
    <s v="Chinga"/>
    <s v="Karembu"/>
    <s v="6"/>
    <s v="David Chege"/>
    <s v="David Chege Wangui"/>
    <s v="David Chege Wangui"/>
    <s v="700713274"/>
    <s v="Informal Business"/>
    <x v="2"/>
    <x v="0"/>
    <d v="2017-05-17T00:00:00"/>
  </r>
  <r>
    <s v="VPA6"/>
    <s v="KE-KIR-1608-18877"/>
    <x v="0"/>
    <s v=""/>
    <s v="22nd June,2016"/>
    <d v="2016-06-22T00:00:00"/>
    <s v="11th August,2016"/>
    <d v="2016-08-11T00:00:00"/>
    <s v="Njagi Rueben Githinji"/>
    <s v="Male"/>
    <s v="4695345"/>
    <s v="722798982"/>
    <m/>
    <m/>
    <m/>
    <n v="37.273237000000002"/>
    <n v="-0.45788000000000001"/>
    <s v="Kirinyaga"/>
    <s v="Kirinyaga"/>
    <s v="Ndia"/>
    <s v="Kiawakara"/>
    <s v="6"/>
    <s v="David Chege"/>
    <s v="David Chege Wangui"/>
    <s v="David Chege Wangui"/>
    <s v="700713274"/>
    <s v="Informal Business"/>
    <x v="2"/>
    <x v="0"/>
    <d v="2017-09-25T00:00:00"/>
  </r>
  <r>
    <s v="VPA6"/>
    <s v="KE-KIR-1706-18876"/>
    <x v="0"/>
    <s v=""/>
    <s v="12th April,2017"/>
    <d v="2017-04-12T00:00:00"/>
    <s v="1st June,2017"/>
    <d v="2017-06-01T00:00:00"/>
    <s v="Gerishon Peter Gichuki"/>
    <s v="Male"/>
    <s v="754269"/>
    <s v="723044836"/>
    <m/>
    <m/>
    <m/>
    <n v="37.261910999999998"/>
    <n v="-0.52259299999999997"/>
    <s v="Kirinyaga"/>
    <s v="Kirinyaga Central"/>
    <s v="Kanyekiini"/>
    <s v="Mukinduru"/>
    <s v="6"/>
    <s v="David Chege"/>
    <s v="David Chege Wangui"/>
    <s v="David Chege Wangui"/>
    <s v="700713274"/>
    <s v="Informal Business"/>
    <x v="0"/>
    <x v="0"/>
    <d v="2017-09-22T00:00:00"/>
  </r>
  <r>
    <s v="VPA6"/>
    <s v="KE-NAK-1806-18899"/>
    <x v="2"/>
    <s v="Unreachable"/>
    <s v="6th May,2018"/>
    <d v="2018-05-06T00:00:00"/>
    <s v="26th June,2018"/>
    <d v="2018-06-26T00:00:00"/>
    <s v="Mama Judy Mama Judy"/>
    <s v="Female"/>
    <s v="2587104"/>
    <s v="78693613"/>
    <s v="786936130"/>
    <m/>
    <m/>
    <n v="36.184607999999997"/>
    <n v="-0.263627"/>
    <s v="Nakuru"/>
    <s v="Bahati"/>
    <s v="Bahati"/>
    <s v="Posta"/>
    <s v="8"/>
    <s v="David Chege"/>
    <s v="David Chege Wangui"/>
    <s v="David Chege Wangui"/>
    <s v="700713274"/>
    <s v="Informal Business"/>
    <x v="0"/>
    <x v="0"/>
    <d v="2018-07-16T00:00:00"/>
  </r>
  <r>
    <s v="VPA6"/>
    <s v="KE-THA-1809-18900"/>
    <x v="0"/>
    <s v=""/>
    <s v="30th August,2018"/>
    <d v="2018-08-30T00:00:00"/>
    <s v="30th September,2018"/>
    <d v="2018-09-30T00:00:00"/>
    <s v="Mukembu Gitari Fredrick"/>
    <s v="Male"/>
    <s v="4320758"/>
    <s v="0733883906"/>
    <m/>
    <m/>
    <s v="710489006"/>
    <n v="37.612800999999997"/>
    <n v="-0.38239400000000001"/>
    <s v="Tharaka-Nithi"/>
    <s v="Chuka"/>
    <s v="Magumoni"/>
    <s v="Kiracha"/>
    <s v="8"/>
    <s v="David chege"/>
    <s v="David Chege Wangui"/>
    <s v="David Chege Wangui"/>
    <s v=""/>
    <s v="Informal Business"/>
    <x v="0"/>
    <x v="0"/>
    <d v="2018-10-28T00:00:00"/>
  </r>
  <r>
    <s v="VPA6"/>
    <s v="KE-EMB-1911-26870"/>
    <x v="0"/>
    <s v=""/>
    <s v="23rd October,2019"/>
    <d v="2019-10-23T00:00:00"/>
    <s v="23rd November,2019"/>
    <d v="2019-11-23T00:00:00"/>
    <s v="Nyaga Anthony Njagi"/>
    <s v="Male"/>
    <s v="99999"/>
    <s v="254728967851"/>
    <m/>
    <m/>
    <m/>
    <n v="37.475687000000001"/>
    <n v="-0.55149000000000004"/>
    <s v="Embu"/>
    <s v="Manyatta"/>
    <s v="Mbeti North"/>
    <s v="Muthatari"/>
    <s v="8"/>
    <s v="David Chege"/>
    <s v="David Chege Wangui"/>
    <s v="David Chege Wangui"/>
    <s v=""/>
    <s v="Informal Business"/>
    <x v="0"/>
    <x v="0"/>
    <d v="2019-11-24T00:00:00"/>
  </r>
  <r>
    <s v="VPA6"/>
    <s v="KE-KIR-1701-17425"/>
    <x v="0"/>
    <s v=""/>
    <s v="12th November,2016"/>
    <d v="2016-11-12T00:00:00"/>
    <s v="1st January,2017"/>
    <d v="2017-01-01T00:00:00"/>
    <s v="Geofrrey Warui Wachira"/>
    <s v="Male"/>
    <s v="99999"/>
    <s v="721206757"/>
    <m/>
    <m/>
    <m/>
    <n v="37.250836999999997"/>
    <n v="-0.53708999999999996"/>
    <s v="Kirinyaga"/>
    <s v="Kerugoya/Kutus"/>
    <s v="Kanyekini"/>
    <s v="Kathare"/>
    <s v="8"/>
    <s v="David Chege"/>
    <s v="David Chege Wangui"/>
    <s v="David Chege Wangui"/>
    <s v=""/>
    <s v="Informal Business"/>
    <x v="2"/>
    <x v="0"/>
    <d v="2017-03-02T00:00:00"/>
  </r>
  <r>
    <s v="VPA6"/>
    <s v="KE-EMB-1609-17483"/>
    <x v="0"/>
    <s v=""/>
    <s v="11th August,2016"/>
    <d v="2016-08-11T00:00:00"/>
    <s v="30th September,2016"/>
    <d v="2016-09-30T00:00:00"/>
    <s v="Margaret Wambui Kiura"/>
    <s v="Female"/>
    <s v="2030076"/>
    <s v="721965279"/>
    <m/>
    <m/>
    <m/>
    <n v="37.590111999999998"/>
    <n v="-0.39292700000000003"/>
    <s v="Embu"/>
    <s v="Runyenjes"/>
    <s v="Kieni South"/>
    <s v="Mubu"/>
    <s v="8"/>
    <s v="David Chege"/>
    <s v="David Chege Wangui"/>
    <s v="David Chege Wangui"/>
    <s v=""/>
    <s v="Informal Business"/>
    <x v="2"/>
    <x v="0"/>
    <d v="2017-03-02T00:00:00"/>
  </r>
  <r>
    <s v="VPA6"/>
    <s v="KE-LAI-1711-18881"/>
    <x v="0"/>
    <s v=""/>
    <s v="12th September,2017"/>
    <d v="2017-09-12T00:00:00"/>
    <s v="1st November,2017"/>
    <d v="2017-11-01T00:00:00"/>
    <s v="Nderitu Hellen Muthoni"/>
    <s v="Male"/>
    <s v="20185086"/>
    <s v="720558502"/>
    <m/>
    <m/>
    <m/>
    <n v="36.643825"/>
    <n v="-0.11737499999999999"/>
    <s v="Laikipia"/>
    <s v="Laikipia East"/>
    <s v="Ngobit"/>
    <s v="Kiharo"/>
    <n v="8"/>
    <s v="David Chege"/>
    <s v="David Chege Wangui"/>
    <s v="David Chege Wangui"/>
    <s v="254700713274"/>
    <s v="Informal Business"/>
    <x v="0"/>
    <x v="0"/>
    <d v="2017-11-01T00:00:00"/>
  </r>
  <r>
    <s v="VPA6"/>
    <s v="KE-KIR-1710-18884"/>
    <x v="0"/>
    <s v=""/>
    <s v="12th August,2017"/>
    <d v="2017-08-12T00:00:00"/>
    <s v="14th October,2017"/>
    <d v="2017-10-14T00:00:00"/>
    <s v="James Rukenya Murage"/>
    <s v="Male"/>
    <s v="99999"/>
    <s v="727803912"/>
    <m/>
    <m/>
    <s v="702394633"/>
    <n v="37.300521000000003"/>
    <n v="-0.48017199999999999"/>
    <s v="Kirinyaga"/>
    <s v="Kirinyaga East"/>
    <s v="Gacigi"/>
    <s v="Rwangondu"/>
    <s v="8"/>
    <s v="David Chege"/>
    <s v="David Chege Wangui"/>
    <s v="David Chege Wangui"/>
    <s v="700713274"/>
    <s v="Informal Business"/>
    <x v="0"/>
    <x v="0"/>
    <d v="2018-03-29T00:00:00"/>
  </r>
  <r>
    <s v="VPA6"/>
    <s v="KE-NYA-1707-18888"/>
    <x v="0"/>
    <s v=""/>
    <s v="12th May,2017"/>
    <d v="2017-05-12T00:00:00"/>
    <s v="1st July,2017"/>
    <d v="2017-07-01T00:00:00"/>
    <s v="Gichohi Margret Muthoni"/>
    <s v="Male"/>
    <s v="56234508"/>
    <s v="722428841"/>
    <m/>
    <m/>
    <m/>
    <n v="36.271892999999999"/>
    <n v="-0.120837"/>
    <s v="Nyandarua"/>
    <s v="Ol Joro Orok"/>
    <s v="Ngano"/>
    <s v="Mwanda"/>
    <s v="8"/>
    <s v="David Chege"/>
    <s v="David Chege Wangui"/>
    <s v="David Chege Wangui"/>
    <s v="700713274"/>
    <s v="Informal Business"/>
    <x v="0"/>
    <x v="0"/>
    <d v="2018-04-11T00:00:00"/>
  </r>
  <r>
    <s v="VPA6"/>
    <s v="KE-KIR-1806-18895"/>
    <x v="0"/>
    <s v=""/>
    <s v="30th April,2018"/>
    <d v="2018-04-30T00:00:00"/>
    <s v="30th June,2018"/>
    <d v="2018-06-30T00:00:00"/>
    <s v="Kinyua Muthoni Burnace"/>
    <s v="Female"/>
    <s v="2966288"/>
    <s v="710339596"/>
    <m/>
    <m/>
    <m/>
    <n v="37.218690000000002"/>
    <n v="-0.589032"/>
    <s v="Kirinyaga"/>
    <s v="Kirinyaga"/>
    <s v="Mwirua"/>
    <s v="Kinya Kiiru"/>
    <s v="8"/>
    <s v="David Chege"/>
    <s v="David Chege Wangui"/>
    <s v="David Chege Wangui"/>
    <s v="700713274"/>
    <s v="Informal Business"/>
    <x v="0"/>
    <x v="0"/>
    <d v="2018-08-28T00:00:00"/>
  </r>
  <r>
    <s v="VPA6"/>
    <s v="KE-NAK-1902-26057"/>
    <x v="0"/>
    <s v=""/>
    <s v="2nd December,2018"/>
    <d v="2018-12-02T00:00:00"/>
    <s v="3rd February,2019"/>
    <d v="2019-02-03T00:00:00"/>
    <s v="Edith Wamboi"/>
    <s v="Female"/>
    <s v="2962105"/>
    <s v="791871163"/>
    <m/>
    <m/>
    <m/>
    <n v="36.244757"/>
    <n v="-9.8700000000000003E-4"/>
    <s v="Nakuru"/>
    <s v="Subukia"/>
    <s v="Subukia"/>
    <s v="Kianoi"/>
    <s v="8"/>
    <s v="David Chege"/>
    <s v="David Chege Wangui"/>
    <s v="David Chege Wangui"/>
    <s v="700713274"/>
    <s v="Informal Business"/>
    <x v="0"/>
    <x v="0"/>
    <d v="2019-02-22T00:00:00"/>
  </r>
  <r>
    <s v="VPA6"/>
    <s v="KE-NAK-1903-0"/>
    <x v="0"/>
    <s v=""/>
    <s v="6th December,2018"/>
    <d v="2018-12-06T00:00:00"/>
    <s v="22nd March,2019"/>
    <d v="2019-03-22T00:00:00"/>
    <s v="Magret Kaanake"/>
    <s v="Female"/>
    <s v="1165350"/>
    <s v="725146580"/>
    <m/>
    <m/>
    <m/>
    <n v="36.234262999999999"/>
    <n v="0.11132"/>
    <s v="Nakuru"/>
    <s v="Subukia"/>
    <s v="Subukia"/>
    <s v="Akwisi"/>
    <s v="8"/>
    <s v="David Chege"/>
    <s v="David Chege Wangui"/>
    <s v="David Chege Wangui"/>
    <s v="700713274"/>
    <s v="Informal Business"/>
    <x v="0"/>
    <x v="0"/>
    <d v="2019-05-28T00:00:00"/>
  </r>
  <r>
    <s v="VPA6"/>
    <s v="KE-KIR-2004-27764"/>
    <x v="0"/>
    <s v=""/>
    <s v="4th February,2020"/>
    <d v="2020-02-04T00:00:00"/>
    <s v="1st April,2020"/>
    <d v="2020-04-01T00:00:00"/>
    <s v="Thiaka Grace Wawira"/>
    <s v="Male"/>
    <s v="99999"/>
    <s v="254721800758"/>
    <m/>
    <m/>
    <m/>
    <n v="37.29204"/>
    <n v="-0.52177099999999998"/>
    <s v="Kirinyaga"/>
    <s v="Kerugoya/Kutus"/>
    <s v="Kerugoya"/>
    <s v="Kaitheri"/>
    <s v="8"/>
    <s v="David Chege"/>
    <s v="David Chege Wangui"/>
    <s v="David Chege Wangui"/>
    <s v=""/>
    <s v="Informal Business"/>
    <x v="0"/>
    <x v="0"/>
    <d v="2020-05-04T00:00:00"/>
  </r>
  <r>
    <s v="VPA6"/>
    <s v="KE-KIR-1711-18883"/>
    <x v="0"/>
    <s v=""/>
    <s v="22nd September,2017"/>
    <d v="2017-09-22T00:00:00"/>
    <s v="11th November,2017"/>
    <d v="2017-11-11T00:00:00"/>
    <s v="David Wangui Kinyu"/>
    <s v="Male"/>
    <s v="31488698"/>
    <s v="72003358"/>
    <s v="720033585"/>
    <m/>
    <s v="701325354"/>
    <n v="37.248365999999997"/>
    <n v="-0.49124000000000001"/>
    <s v="Kirinyaga"/>
    <s v="Kerugoya/Kutus"/>
    <s v="Mutira"/>
    <s v="Kiratina"/>
    <s v="10"/>
    <s v="David Chege"/>
    <s v="David Chege Wangui"/>
    <s v="David Chege Wangui"/>
    <s v="700713274"/>
    <s v="Informal Business"/>
    <x v="0"/>
    <x v="0"/>
    <d v="2018-03-29T00:00:00"/>
  </r>
  <r>
    <s v="VPA6"/>
    <s v="KE-NAK-1712-18886"/>
    <x v="0"/>
    <s v=""/>
    <s v="9th November,2017"/>
    <d v="2017-11-09T00:00:00"/>
    <s v="5th December,2017"/>
    <d v="2017-12-05T00:00:00"/>
    <s v="Wamaitha Njogu Cecilia"/>
    <s v="Female"/>
    <s v="11260552"/>
    <s v="715695527"/>
    <m/>
    <m/>
    <m/>
    <n v="36.162182000000001"/>
    <n v="-0.20041200000000001"/>
    <s v="Nakuru"/>
    <s v="Bahati"/>
    <s v="Bahati"/>
    <s v="Thayo"/>
    <s v="10"/>
    <s v="David Chege"/>
    <s v="David Chege Wangui"/>
    <s v="David Chege Wangui"/>
    <s v="700713274"/>
    <s v="Informal Business"/>
    <x v="2"/>
    <x v="0"/>
    <d v="2018-04-05T00:00:00"/>
  </r>
  <r>
    <s v="VPA6"/>
    <s v="KE-KIR-2002-27765"/>
    <x v="0"/>
    <s v=""/>
    <s v="4th January,2020"/>
    <d v="2020-01-04T00:00:00"/>
    <s v="14th February,2020"/>
    <d v="2020-02-14T00:00:00"/>
    <s v="Muchiri Luke Kinyua"/>
    <s v="Male"/>
    <s v="13565374"/>
    <s v="254720688202"/>
    <m/>
    <m/>
    <m/>
    <n v="37.295116999999998"/>
    <n v="-0.52596500000000002"/>
    <s v="Kirinyaga"/>
    <s v="Kerugoya/Kutus"/>
    <s v="Kerugoya"/>
    <s v="Gakoigo"/>
    <s v="10"/>
    <s v="David Chege"/>
    <s v="David Chege Wangui"/>
    <s v="David Chege Wangui"/>
    <s v=""/>
    <s v="Informal Business"/>
    <x v="0"/>
    <x v="0"/>
    <d v="2020-05-04T00:00:00"/>
  </r>
  <r>
    <s v="VPA6"/>
    <s v="KE-NAK-1712-21596"/>
    <x v="0"/>
    <s v=""/>
    <s v="12th October,2017"/>
    <d v="2017-10-12T00:00:00"/>
    <s v="1st December,2017"/>
    <d v="2017-12-01T00:00:00"/>
    <s v="Kiptoo June Jepngetich"/>
    <s v="Female"/>
    <s v="99999"/>
    <s v="725220049"/>
    <m/>
    <m/>
    <m/>
    <n v="35.912295"/>
    <n v="-9.1706999999999997E-2"/>
    <s v="Nakuru"/>
    <s v="Rongai"/>
    <s v="Kampi Moto"/>
    <s v="Mahinga"/>
    <s v="10"/>
    <s v="Kichemu limited"/>
    <s v="David Chege Wangui"/>
    <s v="David Chege Wangui"/>
    <s v=""/>
    <s v="Micro Business"/>
    <x v="0"/>
    <x v="0"/>
    <d v="2017-12-10T00:00:00"/>
  </r>
  <r>
    <s v="VPA6"/>
    <s v="KE-LAI-1707-21600"/>
    <x v="0"/>
    <s v=""/>
    <s v="12th May,2017"/>
    <d v="2017-05-12T00:00:00"/>
    <s v="1st July,2017"/>
    <d v="2017-07-01T00:00:00"/>
    <s v="Wanjuki Annah Ngunju"/>
    <s v="Female"/>
    <s v="24482500"/>
    <s v="721749475"/>
    <m/>
    <m/>
    <m/>
    <n v="36.643779000000002"/>
    <n v="-9.1022000000000006E-2"/>
    <s v="Laikipia"/>
    <s v="Laikipia East"/>
    <s v="Nyambugisi"/>
    <s v="Nyabugisi"/>
    <s v="10"/>
    <s v="Kichemu limited"/>
    <s v="David Chege Wangui"/>
    <s v="David Chege Wangui"/>
    <s v=""/>
    <s v="Micro Business"/>
    <x v="0"/>
    <x v="0"/>
    <d v="2017-09-26T00:00:00"/>
  </r>
  <r>
    <s v="VPA6"/>
    <s v="KE-MER-1809-024633"/>
    <x v="0"/>
    <s v=""/>
    <s v="7th September,2018"/>
    <d v="2018-09-07T00:00:00"/>
    <s v="25th September,2018"/>
    <d v="2018-09-25T00:00:00"/>
    <s v="Murithi Dorothy Nkirote"/>
    <s v="Female"/>
    <s v="8881325"/>
    <s v="714721414"/>
    <m/>
    <m/>
    <s v="731953270"/>
    <n v="37.664319999999996"/>
    <n v="-0.10037699999999999"/>
    <s v="Meru"/>
    <s v="Imenti South"/>
    <s v="Igoki"/>
    <s v="Mathangarine"/>
    <s v="8"/>
    <s v="Takamoto Biogas"/>
    <s v="David Gituma"/>
    <s v="David Gituma"/>
    <s v="728084891"/>
    <s v="Medium Size Business"/>
    <x v="5"/>
    <x v="1"/>
    <d v="2018-11-04T00:00:00"/>
  </r>
  <r>
    <s v="VPA6"/>
    <s v="KE-KIR-1607-17005"/>
    <x v="0"/>
    <s v=""/>
    <s v="12th May,2016"/>
    <d v="2016-05-12T00:00:00"/>
    <s v="1st July,2016"/>
    <d v="2016-07-01T00:00:00"/>
    <s v="Joseph Mate Kiburi"/>
    <s v="Male"/>
    <s v="9872987"/>
    <s v="728618406"/>
    <m/>
    <m/>
    <m/>
    <n v="37.358674999999998"/>
    <n v="-0.49681999999999998"/>
    <s v="Kirinyaga"/>
    <s v="Kirinyaga East"/>
    <s v="Kiandi"/>
    <s v=""/>
    <s v="6"/>
    <s v="David Kangethe"/>
    <s v="David Kangethe"/>
    <s v="David Kangethe"/>
    <s v=""/>
    <s v="Informal Business"/>
    <x v="2"/>
    <x v="0"/>
    <d v="2017-03-02T00:00:00"/>
  </r>
  <r>
    <s v="VPA6"/>
    <s v="KE-MUR-1608-17006"/>
    <x v="0"/>
    <s v=""/>
    <s v="12th June,2016"/>
    <d v="2016-06-12T00:00:00"/>
    <s v="1st August,2016"/>
    <d v="2016-08-01T00:00:00"/>
    <s v="John Wanjema Ngugi"/>
    <s v="Male"/>
    <s v="3504005"/>
    <s v="722603762"/>
    <m/>
    <m/>
    <m/>
    <n v="37.143348000000003"/>
    <n v="-0.85683399999999998"/>
    <s v="Murang'a"/>
    <s v="Makuyu"/>
    <s v="Sabasaba"/>
    <s v="Mumbu"/>
    <s v="6"/>
    <s v="David Kangethe"/>
    <s v="David Kangethe"/>
    <s v="David Kangethe"/>
    <s v=""/>
    <s v="Informal Business"/>
    <x v="0"/>
    <x v="0"/>
    <d v="2017-03-02T00:00:00"/>
  </r>
  <r>
    <s v="VPA6"/>
    <s v="KE-MUR-1607-16996"/>
    <x v="0"/>
    <s v=""/>
    <s v="12th May,2016"/>
    <d v="2016-05-12T00:00:00"/>
    <s v="1st July,2016"/>
    <d v="2016-07-01T00:00:00"/>
    <s v="Evanson Njoroge Gachu"/>
    <s v="Male"/>
    <s v="23039008"/>
    <s v="723723717"/>
    <m/>
    <m/>
    <m/>
    <n v="37.148408000000003"/>
    <n v="-0.86704999999999999"/>
    <s v="Murang'a"/>
    <s v="Maragua"/>
    <s v="Sabasaba"/>
    <s v="Maganjo"/>
    <s v="6"/>
    <s v="David Kangethe"/>
    <s v="David Kangethe"/>
    <s v="David Kangethe"/>
    <s v=""/>
    <s v="Informal Business"/>
    <x v="2"/>
    <x v="0"/>
    <d v="2017-03-02T00:00:00"/>
  </r>
  <r>
    <s v="VPA6"/>
    <s v="KE-MUR-1610-17004"/>
    <x v="0"/>
    <s v=""/>
    <s v="15th August,2016"/>
    <d v="2016-08-15T00:00:00"/>
    <s v="4th October,2016"/>
    <d v="2016-10-04T00:00:00"/>
    <s v="Jeremiah Mwangi Muturi"/>
    <s v="Male"/>
    <s v="7437226"/>
    <s v="721959440"/>
    <m/>
    <m/>
    <m/>
    <n v="36.935994999999998"/>
    <n v="-0.78340699999999996"/>
    <s v="Murang'a"/>
    <s v="Kigumo"/>
    <s v="Kangari"/>
    <s v="Kandari"/>
    <s v="6"/>
    <s v="David Kangethe"/>
    <s v="David Kangethe"/>
    <s v="David Kangethe"/>
    <s v=""/>
    <s v="Informal Business"/>
    <x v="2"/>
    <x v="0"/>
    <d v="2017-03-02T00:00:00"/>
  </r>
  <r>
    <s v="VPA6"/>
    <s v="KE-MUR-1609-16995"/>
    <x v="0"/>
    <s v=""/>
    <s v="3rd August,2016"/>
    <d v="2016-08-03T00:00:00"/>
    <s v="22nd September,2016"/>
    <d v="2016-09-22T00:00:00"/>
    <s v="John Macharia Karindi"/>
    <s v="Male"/>
    <s v="20425876"/>
    <s v="729533660"/>
    <m/>
    <m/>
    <m/>
    <n v="37.144351"/>
    <n v="-0.85567300000000002"/>
    <s v="Murang'a"/>
    <s v="Maragua"/>
    <s v="Sabasaba"/>
    <s v="Mumbu"/>
    <s v="8"/>
    <s v="David Kangethe"/>
    <s v="David Kangethe"/>
    <s v="David Kangethe"/>
    <s v=""/>
    <s v="Informal Business"/>
    <x v="2"/>
    <x v="0"/>
    <d v="2017-03-02T00:00:00"/>
  </r>
  <r>
    <s v="VPA6"/>
    <s v="KE-KIA-1607-17007"/>
    <x v="0"/>
    <s v=""/>
    <s v="2nd June,2016"/>
    <d v="2016-06-02T00:00:00"/>
    <s v="22nd July,2016"/>
    <d v="2016-07-22T00:00:00"/>
    <s v="Stephen Mage Njunguna"/>
    <s v="Male"/>
    <s v="21782264"/>
    <s v="725257926"/>
    <m/>
    <m/>
    <m/>
    <n v="36.834246999999998"/>
    <n v="-0.961005"/>
    <s v="Kiambu"/>
    <s v="Gatundu South"/>
    <s v="Ndarugu"/>
    <s v="Gitine"/>
    <s v="8"/>
    <s v="David Kangethe"/>
    <s v="David Kangethe"/>
    <s v="David Kangethe"/>
    <s v=""/>
    <s v="Informal Business"/>
    <x v="2"/>
    <x v="0"/>
    <d v="2017-03-02T00:00:00"/>
  </r>
  <r>
    <s v="VPA6"/>
    <s v="KE-KIA-1601-17008"/>
    <x v="0"/>
    <s v=""/>
    <s v="12th November,2015"/>
    <d v="2015-11-12T00:00:00"/>
    <s v="1st January,2016"/>
    <d v="2016-01-01T00:00:00"/>
    <s v="John Njunguna Ihinyo"/>
    <s v="Male"/>
    <s v="21579162"/>
    <s v="725233881"/>
    <m/>
    <m/>
    <m/>
    <n v="36.833993"/>
    <n v="-0.96520300000000003"/>
    <s v="Kiambu"/>
    <s v="Gatundu South"/>
    <s v="Ndarugu"/>
    <s v="Gitine"/>
    <s v="8"/>
    <s v="David Kangethe"/>
    <s v="David Kangethe"/>
    <s v="David Kangethe"/>
    <s v=""/>
    <s v="Informal Business"/>
    <x v="2"/>
    <x v="0"/>
    <d v="2017-03-02T00:00:00"/>
  </r>
  <r>
    <s v="VPA6"/>
    <s v="KE-KIA-1606-16994"/>
    <x v="2"/>
    <s v="Unreachable"/>
    <s v="12th June,2016"/>
    <d v="2016-06-12T00:00:00"/>
    <s v="16th June,2016"/>
    <d v="2016-06-16T00:00:00"/>
    <s v="Monica Wairimu Mburu"/>
    <s v="Female"/>
    <s v="9215369"/>
    <s v="72337489"/>
    <m/>
    <m/>
    <m/>
    <n v="36.592514999999999"/>
    <n v="-1.139775"/>
    <s v="Kiambu"/>
    <s v="Limuru"/>
    <s v="Ndeiya"/>
    <s v="Ndeiya"/>
    <n v="8"/>
    <s v="David Kangethe"/>
    <s v="David Kangethe"/>
    <s v="David Kangethe"/>
    <s v=""/>
    <s v="Informal Business"/>
    <x v="0"/>
    <x v="0"/>
    <d v="2017-03-02T00:00:00"/>
  </r>
  <r>
    <s v="VPA6"/>
    <s v="KE-MER-1911-25719"/>
    <x v="0"/>
    <s v=""/>
    <s v="1st October,2019"/>
    <d v="2019-10-01T00:00:00"/>
    <s v="5th November,2019"/>
    <d v="2019-11-05T00:00:00"/>
    <s v="Kawiria Mururu Esther"/>
    <s v="Female"/>
    <s v="353321"/>
    <s v="254707544042"/>
    <m/>
    <m/>
    <m/>
    <n v="37.784301999999997"/>
    <n v="0.15226799999999999"/>
    <s v="Meru"/>
    <s v="Tigania West"/>
    <s v="Miathene"/>
    <s v="Anjilu"/>
    <s v="6"/>
    <s v="David Kaunga"/>
    <s v="David Kaunga Thanara"/>
    <s v="David Kaunga Thanara"/>
    <s v="254726368595"/>
    <s v="Informal Business"/>
    <x v="2"/>
    <x v="0"/>
    <d v="2019-11-15T00:00:00"/>
  </r>
  <r>
    <s v="VPA6"/>
    <s v="KE-MER-1712-23328"/>
    <x v="0"/>
    <s v=""/>
    <s v="11th November,2017"/>
    <d v="2017-11-11T00:00:00"/>
    <s v="31st December,2017"/>
    <d v="2017-12-31T00:00:00"/>
    <s v="Ikamati Stephen Rimiri"/>
    <s v="Male"/>
    <s v="1834257"/>
    <s v="721283664"/>
    <m/>
    <m/>
    <m/>
    <n v="37.136457"/>
    <n v="3.3891999999999999E-2"/>
    <s v="Meru"/>
    <s v="Buuri"/>
    <s v="Antubamwitu"/>
    <s v="Maumau"/>
    <s v="6"/>
    <s v="David Kaunga"/>
    <s v="David Kaunga Thanara"/>
    <s v="David Kaunga Thanara"/>
    <s v="726368595"/>
    <s v="Informal Business"/>
    <x v="2"/>
    <x v="0"/>
    <d v="2017-08-16T00:00:00"/>
  </r>
  <r>
    <s v="VPA6"/>
    <s v="KE-MER-1704-23327"/>
    <x v="0"/>
    <s v=""/>
    <s v="14th March,2017"/>
    <d v="2017-03-14T00:00:00"/>
    <s v="16th April,2017"/>
    <d v="2017-04-16T00:00:00"/>
    <s v="Mwamba Catherine Karambu"/>
    <s v="Female"/>
    <s v="13177071"/>
    <s v="721402186"/>
    <m/>
    <m/>
    <m/>
    <n v="37.649678000000002"/>
    <n v="6.0262999999999997E-2"/>
    <s v="Meru"/>
    <s v="Imenti North"/>
    <s v="Kaaga"/>
    <s v="Karumathi"/>
    <s v="6"/>
    <s v="David Kaunga"/>
    <s v="David Kaunga Thanara"/>
    <s v="David Kaunga Thanara"/>
    <s v="726368595"/>
    <s v="Informal Business"/>
    <x v="2"/>
    <x v="0"/>
    <d v="2017-08-14T00:00:00"/>
  </r>
  <r>
    <s v="VPA6"/>
    <s v="KE-NAK-1606-16328"/>
    <x v="0"/>
    <s v=""/>
    <s v="12th April,2016"/>
    <d v="2016-04-12T00:00:00"/>
    <s v="1st June,2016"/>
    <d v="2016-06-01T00:00:00"/>
    <s v="John Muhia Njuguna"/>
    <s v="Male"/>
    <s v="1142305"/>
    <s v="708489639"/>
    <m/>
    <m/>
    <m/>
    <n v="36.170993000000003"/>
    <n v="-0.14341799999999999"/>
    <s v="Nakuru"/>
    <s v="Bahati"/>
    <s v="Bahati"/>
    <s v="Mugomo"/>
    <s v="10"/>
    <s v="Green Action Network Ltd"/>
    <s v="David Kuria Chege"/>
    <s v="David Kuria Chege"/>
    <s v=""/>
    <s v="Informal Business"/>
    <x v="2"/>
    <x v="0"/>
    <d v="2017-03-02T00:00:00"/>
  </r>
  <r>
    <s v="VPA6"/>
    <s v="KE-KIA-1805-23022"/>
    <x v="0"/>
    <s v=""/>
    <s v="17th April,2018"/>
    <d v="2018-04-17T00:00:00"/>
    <s v="4th May,2018"/>
    <d v="2018-05-04T00:00:00"/>
    <s v="Maina Margaret Wangare"/>
    <s v="Female"/>
    <s v="21879122"/>
    <s v="723651832"/>
    <m/>
    <m/>
    <s v="723309121"/>
    <n v="36.655591000000001"/>
    <n v="-1.2684869999999999"/>
    <s v="Kiambu"/>
    <s v="Kikuyu"/>
    <s v="Gikambura"/>
    <s v="Maihe"/>
    <s v="8"/>
    <s v="Green Action Network Ltd"/>
    <s v="David Njoroge"/>
    <s v="David Njoroge"/>
    <s v="726757490"/>
    <s v="Informal Business"/>
    <x v="0"/>
    <x v="0"/>
    <d v="2018-08-22T00:00:00"/>
  </r>
  <r>
    <s v="VPA6"/>
    <s v="KE-KER-2007-24931"/>
    <x v="0"/>
    <s v=""/>
    <s v="17th December,2019"/>
    <d v="2019-12-17T00:00:00"/>
    <s v="1st July,2020"/>
    <d v="2020-07-01T00:00:00"/>
    <s v="Mutai Joseph"/>
    <s v="Male"/>
    <s v="10886569"/>
    <s v="254720653380"/>
    <m/>
    <m/>
    <m/>
    <n v="35.092342000000002"/>
    <n v="-0.65642"/>
    <s v="Kericho"/>
    <s v="Bureti"/>
    <s v="Cheplanget"/>
    <s v="Lelach"/>
    <s v="6"/>
    <s v="Denis Kipkirui Tonui"/>
    <s v="Denis Kipkirui Tonui"/>
    <s v="Denis Kipkirui Tonui"/>
    <s v="708910329"/>
    <s v="Informal Business"/>
    <x v="0"/>
    <x v="0"/>
    <d v="2020-07-18T00:00:00"/>
  </r>
  <r>
    <s v="VPA6"/>
    <s v="KE-BOM-2005-26624"/>
    <x v="0"/>
    <s v=""/>
    <s v="21st September,2019"/>
    <d v="2019-09-21T00:00:00"/>
    <s v="20th May,2020"/>
    <d v="2020-05-20T00:00:00"/>
    <s v="Chelule Nixon Grace"/>
    <s v="Male"/>
    <s v="27837706"/>
    <s v="254726501491"/>
    <m/>
    <m/>
    <m/>
    <n v="35.133254000000001"/>
    <n v="-0.66779999999999995"/>
    <s v="Bomet"/>
    <s v="Sotik"/>
    <s v="Kaplong"/>
    <s v="Kapcholyo"/>
    <s v="10"/>
    <s v="Denis Kipkirui Tonui"/>
    <s v="Denis Kipkirui Tonui"/>
    <s v="Denis Kipkirui Tonui"/>
    <s v="708910329"/>
    <s v="Informal Business"/>
    <x v="0"/>
    <x v="0"/>
    <d v="2020-07-18T00:00:00"/>
  </r>
  <r>
    <s v="VPA6"/>
    <s v="KE-KIA-1908-27633"/>
    <x v="0"/>
    <s v=""/>
    <s v="18th July,2019"/>
    <d v="2019-07-18T00:00:00"/>
    <s v="1st August,2019"/>
    <d v="2019-08-01T00:00:00"/>
    <s v="Zipporah Muchunu W"/>
    <s v="Female"/>
    <s v="3387167"/>
    <s v="254722591269"/>
    <m/>
    <m/>
    <m/>
    <n v="36.659742999999999"/>
    <n v="-1.2696480000000001"/>
    <s v="Kiambu"/>
    <s v="Kikuyu"/>
    <s v="Kikuyu"/>
    <s v="Mai-Aiihii"/>
    <s v="4"/>
    <s v="VEP Enterprises"/>
    <s v="Doris Munene"/>
    <s v="Doris Munene"/>
    <s v="792762486"/>
    <s v="Micro Business"/>
    <x v="4"/>
    <x v="1"/>
    <d v="2019-08-30T00:00:00"/>
  </r>
  <r>
    <s v="VPA6"/>
    <s v="KE-KIA-1906-27630"/>
    <x v="0"/>
    <s v=""/>
    <s v="24th May,2019"/>
    <d v="2019-05-24T00:00:00"/>
    <s v="14th June,2019"/>
    <d v="2019-06-14T00:00:00"/>
    <s v="Murigi Annastacia Wairimu"/>
    <s v="Female"/>
    <s v="99999"/>
    <s v="254726741449"/>
    <m/>
    <m/>
    <m/>
    <n v="37.057223"/>
    <n v="-1.028993"/>
    <s v="Kiambu"/>
    <s v="Thika East"/>
    <s v="Chania"/>
    <s v="Maporomoko"/>
    <s v="4"/>
    <s v="VEP Enterprises"/>
    <s v="Doris Munene"/>
    <s v="Doris Munene"/>
    <s v="792762486"/>
    <s v="Micro Business"/>
    <x v="4"/>
    <x v="1"/>
    <d v="2019-07-29T00:00:00"/>
  </r>
  <r>
    <s v="VPA6"/>
    <s v="KE-EMB-1611-16986"/>
    <x v="0"/>
    <s v=""/>
    <s v="8th July,2016"/>
    <d v="2016-07-08T00:00:00"/>
    <s v="24th November,2016"/>
    <d v="2016-11-24T00:00:00"/>
    <s v="Jane Muthoni Njoka"/>
    <s v="Female"/>
    <s v="99999"/>
    <s v="795132972"/>
    <m/>
    <m/>
    <m/>
    <n v="37.462744999999998"/>
    <n v="-0.53193199999999996"/>
    <s v="Embu"/>
    <s v="Manyatta"/>
    <s v="Kirimarii"/>
    <s v="Bluevalley"/>
    <s v="8"/>
    <s v="Eastern Bioteck"/>
    <s v="Eastern Bioteck"/>
    <s v="Eastern Bioteck"/>
    <s v=""/>
    <s v="Micro Business"/>
    <x v="2"/>
    <x v="0"/>
    <d v="2017-03-02T00:00:00"/>
  </r>
  <r>
    <s v="VPA6"/>
    <s v="KE-EMB-1609-16987"/>
    <x v="0"/>
    <s v=""/>
    <s v="13th July,2016"/>
    <d v="2016-07-13T00:00:00"/>
    <s v="1st September,2016"/>
    <d v="2016-09-01T00:00:00"/>
    <s v="Jackline Wairimu Karinyu"/>
    <s v="Female"/>
    <s v="20648817"/>
    <s v="70530127"/>
    <m/>
    <m/>
    <m/>
    <n v="37.500720999999999"/>
    <n v="-0.40235599999999999"/>
    <s v="Embu"/>
    <s v="Runyenjes"/>
    <s v="Kiajokoma"/>
    <s v="Kiriru"/>
    <s v="8"/>
    <s v="Eastern Bioteck"/>
    <s v="Eastern Bioteck"/>
    <s v="Eastern Bioteck"/>
    <s v=""/>
    <s v="Micro Business"/>
    <x v="2"/>
    <x v="0"/>
    <d v="2017-03-02T00:00:00"/>
  </r>
  <r>
    <s v="VPA6"/>
    <s v="KE-EMB-1612-16990"/>
    <x v="2"/>
    <s v="Unreachable"/>
    <s v="12th October,2016"/>
    <d v="2016-10-12T00:00:00"/>
    <s v="1st December,2016"/>
    <d v="2016-12-01T00:00:00"/>
    <s v="Samuel Kariuki Nyaga"/>
    <s v="Male"/>
    <s v="10058031"/>
    <s v="721589789"/>
    <m/>
    <m/>
    <m/>
    <m/>
    <m/>
    <s v="Embu"/>
    <s v="Runyenjes"/>
    <s v="Kiagoku"/>
    <s v="Kiojok"/>
    <s v="8"/>
    <s v="Eastern Bioteck"/>
    <s v="Eastern Bioteck"/>
    <s v="Eastern Bioteck"/>
    <s v=""/>
    <s v="Micro Business"/>
    <x v="2"/>
    <x v="0"/>
    <d v="2017-03-02T00:00:00"/>
  </r>
  <r>
    <s v="VPA6"/>
    <s v="KE-EMB-1612-16991"/>
    <x v="0"/>
    <s v=""/>
    <s v="12th October,2016"/>
    <d v="2016-10-12T00:00:00"/>
    <s v="1st December,2016"/>
    <d v="2016-12-01T00:00:00"/>
    <s v="Nelson Njiiru Gilbert"/>
    <s v="Male"/>
    <s v="3304620"/>
    <s v="735791201"/>
    <m/>
    <m/>
    <m/>
    <n v="37.457144999999997"/>
    <n v="-0.38333099999999998"/>
    <s v="Embu"/>
    <s v="Manyatta"/>
    <s v="Ginda"/>
    <s v="Kiandiri"/>
    <s v="8"/>
    <s v="Eastern Bioteck"/>
    <s v="Eastern Bioteck"/>
    <s v="Eastern Bioteck"/>
    <s v=""/>
    <s v="Micro Business"/>
    <x v="2"/>
    <x v="0"/>
    <d v="2017-03-02T00:00:00"/>
  </r>
  <r>
    <s v="VPA6"/>
    <s v="KE-EMB-1611-16992"/>
    <x v="2"/>
    <s v="Unreachable"/>
    <s v="12th September,2016"/>
    <d v="2016-09-12T00:00:00"/>
    <s v="1st November,2016"/>
    <d v="2016-11-01T00:00:00"/>
    <s v="Roseline Njoki Muturi"/>
    <s v="Female"/>
    <s v="21163526"/>
    <s v="711986931"/>
    <m/>
    <m/>
    <m/>
    <m/>
    <m/>
    <s v="Embu"/>
    <s v="Manyatta"/>
    <s v="Kwage"/>
    <s v="Kithego"/>
    <s v="8"/>
    <s v="Eastern Bioteck"/>
    <s v="Eastern Bioteck"/>
    <s v="Eastern Bioteck"/>
    <s v=""/>
    <s v="Micro Business"/>
    <x v="2"/>
    <x v="0"/>
    <d v="2017-03-02T00:00:00"/>
  </r>
  <r>
    <s v="VPA6"/>
    <s v="KE-EMB-1612-29888"/>
    <x v="2"/>
    <s v="Unreachable"/>
    <s v="12th October,2016"/>
    <d v="2016-10-12T00:00:00"/>
    <s v="1st December,2016"/>
    <d v="2016-12-01T00:00:00"/>
    <s v="John Kariuki"/>
    <s v="Male"/>
    <s v="99999"/>
    <s v="722649803"/>
    <m/>
    <m/>
    <m/>
    <n v="37.451101999999999"/>
    <n v="-0.37545200000000001"/>
    <s v="Embu"/>
    <s v="Embu North"/>
    <s v="Mbuvuri"/>
    <s v="Kiarie"/>
    <n v="8"/>
    <s v="Eastern Bioteck"/>
    <s v="Eastern Bioteck"/>
    <s v="Eastern Bioteck"/>
    <s v=""/>
    <s v="Micro Business"/>
    <x v="2"/>
    <x v="0"/>
    <d v="2017-03-02T00:00:00"/>
  </r>
  <r>
    <s v="VPA6"/>
    <s v="KE-EMB-1607-17014"/>
    <x v="0"/>
    <s v=""/>
    <s v="12th May,2016"/>
    <d v="2016-05-12T00:00:00"/>
    <s v="1st July,2016"/>
    <d v="2016-07-01T00:00:00"/>
    <s v="Eusephia Mukami Nyaga"/>
    <s v="Female"/>
    <s v="22652088"/>
    <s v="722230450"/>
    <m/>
    <m/>
    <m/>
    <n v="37.555612000000004"/>
    <n v="-0.46684900000000001"/>
    <s v="Embu"/>
    <s v="Runyenjes"/>
    <s v="Kagethia"/>
    <s v="Kawanjara"/>
    <s v="8"/>
    <s v="Eastern Bioteck"/>
    <s v="Eastern Bioteck"/>
    <s v="Eastern Bioteck"/>
    <s v=""/>
    <s v="Micro Business"/>
    <x v="2"/>
    <x v="0"/>
    <d v="2017-03-02T00:00:00"/>
  </r>
  <r>
    <s v="VPA6"/>
    <s v="KE-EMB-1611-17015"/>
    <x v="0"/>
    <s v=""/>
    <s v="12th September,2016"/>
    <d v="2016-09-12T00:00:00"/>
    <s v="1st November,2016"/>
    <d v="2016-11-01T00:00:00"/>
    <s v="Nelson Muthuri Nyage"/>
    <s v="Male"/>
    <s v="11020964"/>
    <s v="715692736"/>
    <m/>
    <m/>
    <m/>
    <n v="37.485574999999997"/>
    <n v="-0.42324699999999998"/>
    <s v="Embu"/>
    <s v="Manyatta"/>
    <s v="Ganduri"/>
    <s v="Kianjuki"/>
    <s v="8"/>
    <s v="Eastern Bioteck"/>
    <s v="Eastern Bioteck"/>
    <s v="Eastern Bioteck"/>
    <s v=""/>
    <s v="Micro Business"/>
    <x v="2"/>
    <x v="0"/>
    <d v="2017-03-02T00:00:00"/>
  </r>
  <r>
    <s v="VPA6"/>
    <s v="KE-EMB-1609-17016"/>
    <x v="0"/>
    <s v=""/>
    <s v="1st July,2016"/>
    <d v="2016-07-01T00:00:00"/>
    <s v="1st September,2016"/>
    <d v="2016-09-01T00:00:00"/>
    <s v="Dorothy Wanjiru Muriki"/>
    <s v="Female"/>
    <s v="11683841"/>
    <s v="710817389"/>
    <m/>
    <m/>
    <m/>
    <n v="37.494146999999998"/>
    <n v="-0.39417999999999997"/>
    <s v="Embu"/>
    <s v="Manyatta"/>
    <s v="Kaagari"/>
    <s v=""/>
    <s v="8"/>
    <s v="Eastern Bioteck"/>
    <s v="Eastern Bioteck"/>
    <s v="Eastern Bioteck"/>
    <s v=""/>
    <s v="Micro Business"/>
    <x v="2"/>
    <x v="0"/>
    <d v="2017-03-02T00:00:00"/>
  </r>
  <r>
    <s v="VPA6"/>
    <s v="KE-EMB-1612-17017"/>
    <x v="0"/>
    <s v=""/>
    <s v="11th November,2016"/>
    <d v="2016-11-11T00:00:00"/>
    <s v="31st December,2016"/>
    <d v="2016-12-31T00:00:00"/>
    <s v="Peris Wanyaga Ndwiga"/>
    <s v="Female"/>
    <s v="13337926"/>
    <s v="733838396"/>
    <m/>
    <m/>
    <m/>
    <n v="37.451191000000001"/>
    <n v="-0.37545499999999998"/>
    <s v="Embu"/>
    <s v="Manyatta"/>
    <s v="Nganda"/>
    <s v="Rutune"/>
    <s v="8"/>
    <s v="Eastern Bioteck"/>
    <s v="Eastern Bioteck"/>
    <s v="Eastern Bioteck"/>
    <s v=""/>
    <s v="Micro Business"/>
    <x v="2"/>
    <x v="0"/>
    <d v="2017-03-02T00:00:00"/>
  </r>
  <r>
    <s v="VPA6"/>
    <s v="KE-EMB-1608-17041"/>
    <x v="1"/>
    <s v="Duplicate"/>
    <s v="12th June,2016"/>
    <d v="2016-06-12T00:00:00"/>
    <s v="1st August,2016"/>
    <d v="2016-08-01T00:00:00"/>
    <s v="Henery Mugendi Ngagi"/>
    <s v="Male"/>
    <s v="99999"/>
    <s v="721688360"/>
    <m/>
    <m/>
    <m/>
    <m/>
    <m/>
    <s v="Embu"/>
    <s v="Runyenjes"/>
    <s v="Kathiega"/>
    <s v="Kawajara"/>
    <s v="8"/>
    <s v="Eastern Bioteck"/>
    <s v="Eastern Bioteck"/>
    <s v="Eastern Bioteck"/>
    <s v=""/>
    <s v="Micro Business"/>
    <x v="2"/>
    <x v="0"/>
    <d v="2017-03-02T00:00:00"/>
  </r>
  <r>
    <s v="VPA6"/>
    <s v="KE-EMB-1612-15047"/>
    <x v="0"/>
    <s v=""/>
    <s v="11th November,2016"/>
    <d v="2016-11-11T00:00:00"/>
    <s v="31st December,2016"/>
    <d v="2016-12-31T00:00:00"/>
    <s v="Lita Mwontune"/>
    <s v="Female"/>
    <s v="99999"/>
    <s v="721882047"/>
    <m/>
    <m/>
    <m/>
    <n v="37.506762999999999"/>
    <n v="-0.39883999999999997"/>
    <s v="Embu"/>
    <s v="Runyenjes"/>
    <s v="Kagaari North"/>
    <s v="Kianjokoma"/>
    <s v="8"/>
    <s v="Eastern Bioteck"/>
    <s v="Eastern Bioteck"/>
    <s v="Eastern Bioteck"/>
    <s v=""/>
    <s v="Micro Business"/>
    <x v="2"/>
    <x v="0"/>
    <d v="2018-08-02T00:00:00"/>
  </r>
  <r>
    <s v="VPA6"/>
    <s v="KE-EMB-1611-17408"/>
    <x v="0"/>
    <s v=""/>
    <s v="21st September,2016"/>
    <d v="2016-09-21T00:00:00"/>
    <s v="10th November,2016"/>
    <d v="2016-11-10T00:00:00"/>
    <s v="Ephantus Njagi"/>
    <s v="Male"/>
    <s v="10855046"/>
    <s v="723824825"/>
    <m/>
    <m/>
    <m/>
    <n v="37.482742000000002"/>
    <n v="-0.43891000000000002"/>
    <s v="Embu"/>
    <s v="Manyatta"/>
    <s v="Manyatta"/>
    <s v="Ngimari"/>
    <s v="8"/>
    <s v="Eastern Bioteck"/>
    <s v="Eastern Bioteck"/>
    <s v="Eastern Bioteck"/>
    <s v=""/>
    <s v="Micro Business"/>
    <x v="2"/>
    <x v="0"/>
    <d v="2017-03-02T00:00:00"/>
  </r>
  <r>
    <s v="VPA6"/>
    <s v="KE-EMB-1708-21485"/>
    <x v="0"/>
    <s v=""/>
    <s v="12th June,2017"/>
    <d v="2017-06-12T00:00:00"/>
    <s v="1st August,2017"/>
    <d v="2017-08-01T00:00:00"/>
    <s v="Njagi Rechal Karimi"/>
    <s v="Female"/>
    <s v="13573913"/>
    <s v="726355384"/>
    <m/>
    <m/>
    <s v="719189192"/>
    <n v="37.488162000000003"/>
    <n v="-0.40711999999999998"/>
    <s v="Embu"/>
    <s v="Runyenjes"/>
    <s v="Kabutiri"/>
    <s v="Gituara"/>
    <s v="8"/>
    <s v="Eastern Bioteck"/>
    <s v="Eastern Bioteck"/>
    <s v="Eastern Bioteck"/>
    <s v="254724714221"/>
    <s v="Micro Business"/>
    <x v="2"/>
    <x v="0"/>
    <d v="2017-10-17T00:00:00"/>
  </r>
  <r>
    <s v="VPA6"/>
    <s v="KE-KIR-1710-21487"/>
    <x v="0"/>
    <s v=""/>
    <s v="28th August,2017"/>
    <d v="2017-08-28T00:00:00"/>
    <s v="17th October,2017"/>
    <d v="2017-10-17T00:00:00"/>
    <s v="Waweru Jona Kamau"/>
    <s v="Male"/>
    <s v="1175818"/>
    <s v="722767613"/>
    <m/>
    <m/>
    <m/>
    <n v="37.424323000000001"/>
    <n v="-0.55330900000000005"/>
    <s v="Kirinyaga"/>
    <s v="Kirinyaga East"/>
    <s v="Mugambaciura"/>
    <s v="Ichangi"/>
    <s v="8"/>
    <s v="Eastern Bioteck"/>
    <s v="Eastern Bioteck"/>
    <s v="Eastern Bioteck"/>
    <s v="724714221"/>
    <s v="Micro Business"/>
    <x v="2"/>
    <x v="0"/>
    <d v="2017-10-17T00:00:00"/>
  </r>
  <r>
    <s v="VPA6"/>
    <s v="KE-EMB-1512-14917"/>
    <x v="0"/>
    <s v=""/>
    <s v="11th November,2015"/>
    <d v="2015-11-11T00:00:00"/>
    <s v="31st December,2015"/>
    <d v="2015-12-31T00:00:00"/>
    <s v="Josphine Mutisya"/>
    <s v="Female"/>
    <s v="99999"/>
    <s v="717738986"/>
    <m/>
    <m/>
    <m/>
    <n v="37.528368999999998"/>
    <n v="-0.417877"/>
    <s v="Embu"/>
    <s v="Runyenjes"/>
    <s v="Kamugeri"/>
    <s v="Kagaari"/>
    <s v="10"/>
    <s v="Eastern Bioteck"/>
    <s v="Eastern Bioteck"/>
    <s v="Eastern Bioteck"/>
    <s v=""/>
    <s v="Micro Business"/>
    <x v="2"/>
    <x v="0"/>
    <d v="2018-08-02T00:00:00"/>
  </r>
  <r>
    <s v="VPA6"/>
    <s v="KE-EMB-1701-17386"/>
    <x v="2"/>
    <s v="Unreachable"/>
    <s v="12th November,2016"/>
    <d v="2016-11-12T00:00:00"/>
    <s v="1st January,2017"/>
    <d v="2017-01-01T00:00:00"/>
    <s v="Alice Njau"/>
    <s v="Male"/>
    <s v="21871517"/>
    <s v="+254702952309"/>
    <m/>
    <m/>
    <m/>
    <m/>
    <m/>
    <s v="Embu"/>
    <s v="Runyenjes"/>
    <s v="Kangari North"/>
    <s v="Kangari North"/>
    <s v="10"/>
    <s v="Eastern Bioteck"/>
    <s v="Eastern Bioteck"/>
    <s v="Eastern Bioteck"/>
    <s v=""/>
    <s v="Micro Business"/>
    <x v="2"/>
    <x v="0"/>
    <d v="2017-03-02T00:00:00"/>
  </r>
  <r>
    <s v="VPA6"/>
    <s v="KE-EMB-1702-17406"/>
    <x v="0"/>
    <s v=""/>
    <s v="13th December,2016"/>
    <d v="2016-12-13T00:00:00"/>
    <s v="1st February,2017"/>
    <d v="2017-02-01T00:00:00"/>
    <s v="Emilio Munene Kamuger"/>
    <s v="Male"/>
    <s v="28215201"/>
    <s v="711356566"/>
    <m/>
    <m/>
    <m/>
    <n v="37.529136999999999"/>
    <n v="-0.42719400000000002"/>
    <s v="Embu"/>
    <s v="Runyenjes"/>
    <s v="Kamugeri"/>
    <s v="Kiajokoma"/>
    <s v="10"/>
    <s v="Eastern Bioteck"/>
    <s v="Eastern Bioteck"/>
    <s v="Eastern Bioteck"/>
    <s v=""/>
    <s v="Micro Business"/>
    <x v="2"/>
    <x v="0"/>
    <d v="2017-03-02T00:00:00"/>
  </r>
  <r>
    <s v="VPA6"/>
    <s v="KE-EMB-1612-16988"/>
    <x v="0"/>
    <s v=""/>
    <s v="12th October,2016"/>
    <d v="2016-10-12T00:00:00"/>
    <s v="1st December,2016"/>
    <d v="2016-12-01T00:00:00"/>
    <s v="Isaak Njue Itugura"/>
    <s v="Male"/>
    <s v="10460759"/>
    <s v="724980251"/>
    <m/>
    <m/>
    <m/>
    <n v="37.609544"/>
    <n v="-0.457285"/>
    <s v="Embu"/>
    <s v="Manyatta"/>
    <s v="Gatiri South"/>
    <s v="Gichechi"/>
    <s v="12"/>
    <s v="Eastern Bioteck"/>
    <s v="Eastern Bioteck"/>
    <s v="Eastern Bioteck"/>
    <s v=""/>
    <s v="Micro Business"/>
    <x v="2"/>
    <x v="0"/>
    <d v="2017-03-02T00:00:00"/>
  </r>
  <r>
    <s v="VPA6"/>
    <s v="KE-EMB-1606-16989"/>
    <x v="1"/>
    <s v="Duplicate"/>
    <s v="12th April,2016"/>
    <d v="2016-04-12T00:00:00"/>
    <s v="1st June,2016"/>
    <d v="2016-06-01T00:00:00"/>
    <s v="Mercy Wanja Nyaga"/>
    <s v="Female"/>
    <s v="23607036"/>
    <s v="728016026"/>
    <m/>
    <m/>
    <m/>
    <m/>
    <m/>
    <s v="Embu"/>
    <s v="Runyenjes"/>
    <s v="Kiangi"/>
    <s v=""/>
    <s v="12"/>
    <s v="Eastern Bioteck"/>
    <s v="Eastern Bioteck"/>
    <s v="Eastern Bioteck"/>
    <s v=""/>
    <s v="Micro Business"/>
    <x v="2"/>
    <x v="0"/>
    <d v="2017-03-02T00:00:00"/>
  </r>
  <r>
    <s v="VPA6"/>
    <s v="KE-MIG-1609-17458"/>
    <x v="0"/>
    <s v=""/>
    <s v="13th July,2016"/>
    <d v="2016-07-13T00:00:00"/>
    <s v="1st September,2016"/>
    <d v="2016-09-01T00:00:00"/>
    <s v="John Omwanda Dongo"/>
    <s v="Male"/>
    <s v="1042559"/>
    <s v="729324503"/>
    <m/>
    <m/>
    <m/>
    <n v="34.167746999999999"/>
    <n v="-0.83433800000000002"/>
    <s v="Migori"/>
    <s v="Nyatike"/>
    <s v="Kacheing"/>
    <s v="Ragoi"/>
    <s v="6"/>
    <s v="Edwin Odhiambo"/>
    <s v="Edwin Odhiambo"/>
    <s v="Edwin Odhiambo"/>
    <s v=""/>
    <s v="Informal Business"/>
    <x v="0"/>
    <x v="0"/>
    <d v="2017-03-02T00:00:00"/>
  </r>
  <r>
    <s v="VPA6"/>
    <s v="KE-KIA-1602-15957"/>
    <x v="0"/>
    <s v=""/>
    <s v="13th December,2015"/>
    <d v="2015-12-13T00:00:00"/>
    <s v="1st February,2016"/>
    <d v="2016-02-01T00:00:00"/>
    <s v="Elizabeth Wanjiru"/>
    <s v="Female"/>
    <s v="10228441"/>
    <s v="722712016"/>
    <m/>
    <m/>
    <m/>
    <n v="36.995612999999999"/>
    <n v="-1.1388769999999999"/>
    <s v="Kiambu"/>
    <s v="Ruiru"/>
    <s v="Theta"/>
    <s v="Murera"/>
    <s v="10"/>
    <s v="Edwin Odhiambo"/>
    <s v="Edwin Odhiambo"/>
    <s v="Edwin Odhiambo"/>
    <s v=""/>
    <s v="Informal Business"/>
    <x v="2"/>
    <x v="0"/>
    <d v="2017-03-02T00:00:00"/>
  </r>
  <r>
    <s v="VPA6"/>
    <s v="KE-KIA-1612-17509"/>
    <x v="0"/>
    <s v=""/>
    <s v="11th November,2016"/>
    <d v="2016-11-11T00:00:00"/>
    <s v="31st December,2016"/>
    <d v="2016-12-31T00:00:00"/>
    <s v="Pauline Wanjeru Chege"/>
    <s v="Female"/>
    <s v="4697976"/>
    <s v="721879035"/>
    <m/>
    <m/>
    <m/>
    <n v="36.985031999999997"/>
    <n v="-1.1509879999999999"/>
    <s v="Kiambu"/>
    <s v="Ruiru"/>
    <s v="Theta"/>
    <s v="Murera"/>
    <s v="10"/>
    <s v="Edwin Odhiambo"/>
    <s v="Edwin Odhiambo"/>
    <s v="Edwin Odhiambo"/>
    <s v=""/>
    <s v="Informal Business"/>
    <x v="0"/>
    <x v="0"/>
    <d v="2017-03-02T00:00:00"/>
  </r>
  <r>
    <s v="VPA6"/>
    <s v="KE-KIA-1911-28302"/>
    <x v="0"/>
    <s v=""/>
    <s v="8th November,2019"/>
    <d v="2019-11-08T00:00:00"/>
    <s v="22nd November,2019"/>
    <d v="2019-11-22T00:00:00"/>
    <s v="Njeng'A Jackline Njeri"/>
    <s v="Female"/>
    <s v="10671374"/>
    <s v="0720496818"/>
    <m/>
    <m/>
    <s v="711920597"/>
    <n v="36.677517999999999"/>
    <n v="-1.2611779999999999"/>
    <s v="Kiambu"/>
    <s v="Kiambu"/>
    <s v="Kinoo"/>
    <s v="Baraneki"/>
    <s v="6"/>
    <s v="Green Action Network Ltd"/>
    <s v="Edwine Joseph Majale Okinda"/>
    <s v="Edwine Joseph Majale Okinda"/>
    <s v="725335114"/>
    <s v="Informal Business"/>
    <x v="0"/>
    <x v="0"/>
    <d v="2019-11-25T00:00:00"/>
  </r>
  <r>
    <s v="VPA6"/>
    <s v="KE-KIA-1808-18338"/>
    <x v="0"/>
    <s v=""/>
    <s v="1st August,2018"/>
    <d v="2018-08-01T00:00:00"/>
    <s v="16th August,2018"/>
    <d v="2018-08-16T00:00:00"/>
    <s v="Waweru Florence Wanjira"/>
    <s v="Female"/>
    <s v="99999"/>
    <s v="728786952"/>
    <m/>
    <m/>
    <s v="717423149"/>
    <n v="36.703237000000001"/>
    <n v="-1.2536799999999999"/>
    <s v="Kiambu"/>
    <s v="Kikuyu"/>
    <s v="Kikuyu"/>
    <s v="Gakufu"/>
    <s v="6"/>
    <s v="Edwine J M Okinda"/>
    <s v="Edwine Joseph Majale Okinda"/>
    <s v="Edwine Joseph Majale Okinda"/>
    <s v="725335114"/>
    <s v="Informal Business"/>
    <x v="2"/>
    <x v="0"/>
    <d v="2018-08-22T00:00:00"/>
  </r>
  <r>
    <s v="VPA6"/>
    <s v="KE-LAI-1809-23024"/>
    <x v="2"/>
    <s v="Non Compliant"/>
    <s v="14th September,2018"/>
    <d v="2018-09-14T00:00:00"/>
    <s v="15th September,2018"/>
    <d v="2018-09-15T00:00:00"/>
    <s v="Ndana Agnes Nyaguthii"/>
    <s v="Female"/>
    <s v="99999"/>
    <s v="721817260"/>
    <m/>
    <m/>
    <s v="722466201"/>
    <n v="36.939880000000002"/>
    <n v="-9.5237000000000002E-2"/>
    <s v="Laikipia"/>
    <s v="Laikipia East"/>
    <s v="Matanya"/>
    <s v="Kiburuti"/>
    <n v="8"/>
    <s v="Green Action Network Ltd"/>
    <s v="Edwine Joseph Majale Okinda"/>
    <s v="Edwine Joseph Majale Okinda"/>
    <s v="725335114"/>
    <s v="Informal Business"/>
    <x v="0"/>
    <x v="0"/>
    <d v="2018-09-14T00:00:00"/>
  </r>
  <r>
    <s v="VPA6"/>
    <s v="KE-KIA-1807-23023"/>
    <x v="0"/>
    <s v=""/>
    <s v="4th July,2018"/>
    <d v="2018-07-04T00:00:00"/>
    <s v="14th July,2018"/>
    <d v="2018-07-14T00:00:00"/>
    <s v="Mureithi Nancy Njeri"/>
    <s v="Female"/>
    <s v="3111427"/>
    <s v="728902356"/>
    <m/>
    <m/>
    <m/>
    <n v="36.715820999999998"/>
    <n v="-1.238356"/>
    <s v="Kiambu"/>
    <s v="Kabete"/>
    <s v="Lower Kabete"/>
    <s v="Kahingaini"/>
    <s v="8"/>
    <s v="Green Action Network Ltd"/>
    <s v="Edwine Joseph Majale Okinda"/>
    <s v="Edwine Joseph Majale Okinda"/>
    <s v="725335114"/>
    <s v="Informal Business"/>
    <x v="0"/>
    <x v="0"/>
    <d v="2018-09-12T00:00:00"/>
  </r>
  <r>
    <s v="VPA6"/>
    <s v="KE-KIA-2009-28582"/>
    <x v="0"/>
    <s v=""/>
    <s v="5th September,2020"/>
    <d v="2020-09-05T00:00:00"/>
    <s v="15th September,2020"/>
    <d v="2020-09-15T00:00:00"/>
    <s v="Kago Fredrick Gathuru"/>
    <s v="Male"/>
    <s v="7544766"/>
    <s v="254724969224"/>
    <m/>
    <m/>
    <m/>
    <n v="36.796205"/>
    <n v="-1.0442450000000001"/>
    <s v="Kiambu"/>
    <s v="Githunguri"/>
    <s v="Githunguri"/>
    <s v="Kindiga"/>
    <s v="8"/>
    <s v="Fredrick Gatungu Kago"/>
    <s v="Edwine Joseph Majale Okinda"/>
    <s v="Edwine Joseph Majale Okinda"/>
    <s v="725335114"/>
    <s v="Informal Business"/>
    <x v="0"/>
    <x v="0"/>
    <d v="2020-09-28T00:00:00"/>
  </r>
  <r>
    <s v="VPA6"/>
    <s v="KE-KAK-1608-17002"/>
    <x v="0"/>
    <s v=""/>
    <s v="12th June,2016"/>
    <d v="2016-06-12T00:00:00"/>
    <s v="1st August,2016"/>
    <d v="2016-08-01T00:00:00"/>
    <s v="John W Wakaba"/>
    <s v="Male"/>
    <s v="21329945"/>
    <s v="720639379"/>
    <m/>
    <m/>
    <m/>
    <n v="35.117207000000001"/>
    <n v="0.83847000000000005"/>
    <s v="Kakamega"/>
    <s v="Likuyani"/>
    <s v="Lukuyani"/>
    <s v="Matunda"/>
    <s v="10"/>
    <s v="Edwine J M Okinda"/>
    <s v="Edwine Joseph Majale Okinda"/>
    <s v="Edwine Joseph Majale Okinda"/>
    <s v=""/>
    <s v="Informal Business"/>
    <x v="2"/>
    <x v="0"/>
    <d v="2017-03-02T00:00:00"/>
  </r>
  <r>
    <s v="VPA6"/>
    <s v="KE-KIA-1811-25903"/>
    <x v="0"/>
    <s v=""/>
    <s v="20th October,2018"/>
    <d v="2018-10-20T00:00:00"/>
    <s v="8th November,2018"/>
    <d v="2018-11-08T00:00:00"/>
    <s v="Mungai Agnes Wanjiru"/>
    <s v="Female"/>
    <s v="99999"/>
    <s v="722254243"/>
    <m/>
    <m/>
    <s v="722586958"/>
    <n v="36.608533999999999"/>
    <n v="-1.2056880000000001"/>
    <s v="Kiambu"/>
    <s v="Limuru"/>
    <s v="Ndeiya"/>
    <s v="Thigio"/>
    <s v="10"/>
    <s v="Edwine J M Okinda"/>
    <s v="Edwine Joseph Majale Okinda"/>
    <s v="Edwine Joseph Majale Okinda"/>
    <s v="725335114"/>
    <s v="Informal Business"/>
    <x v="0"/>
    <x v="0"/>
    <d v="2018-11-13T00:00:00"/>
  </r>
  <r>
    <s v="VPA6"/>
    <s v="KE-KIA-1912-28305"/>
    <x v="0"/>
    <s v=""/>
    <s v="1st December,2019"/>
    <d v="2019-12-01T00:00:00"/>
    <s v="17th December,2019"/>
    <d v="2019-12-17T00:00:00"/>
    <s v="Muthoni Nancy"/>
    <s v="Female"/>
    <s v="6611652"/>
    <s v="254722232181"/>
    <m/>
    <m/>
    <m/>
    <n v="36.647436999999996"/>
    <n v="-1.2683519999999999"/>
    <s v="Kiambu"/>
    <s v="Kikuyu"/>
    <s v="Karai"/>
    <s v="Gikambura"/>
    <s v="10"/>
    <s v="Green Action Network Ltd"/>
    <s v="Edwine Joseph Majale Okinda"/>
    <s v="Edwine Joseph Majale Okinda"/>
    <s v="254725335114"/>
    <s v="Informal Business"/>
    <x v="0"/>
    <x v="0"/>
    <d v="2019-12-18T00:00:00"/>
  </r>
  <r>
    <s v="VPA6"/>
    <s v="KE-KIA-1806-26566"/>
    <x v="0"/>
    <s v=""/>
    <s v="13th May,2018"/>
    <d v="2018-05-13T00:00:00"/>
    <s v="12th June,2018"/>
    <d v="2018-06-12T00:00:00"/>
    <s v="Njau Anthony Mwiruri"/>
    <s v="Male"/>
    <s v="4331100"/>
    <s v="710185710"/>
    <s v="722836325"/>
    <m/>
    <m/>
    <n v="36.746442999999999"/>
    <n v="-1.094214"/>
    <s v="Kiambu"/>
    <s v="Githunguri"/>
    <s v="Ikinu"/>
    <s v="Githiga B"/>
    <n v="12"/>
    <s v="Edwine J M Okinda"/>
    <s v="Edwine Joseph Majale Okinda"/>
    <s v="Edwine Joseph Majale Okinda"/>
    <s v="725335114"/>
    <s v="Informal Business"/>
    <x v="0"/>
    <x v="0"/>
    <d v="2018-07-21T00:00:00"/>
  </r>
  <r>
    <s v="VPA6"/>
    <s v="KE-UAS-1901-25180"/>
    <x v="0"/>
    <s v=""/>
    <s v="24th September,2018"/>
    <d v="2018-09-24T00:00:00"/>
    <s v="24th January,2019"/>
    <d v="2019-01-24T00:00:00"/>
    <s v="Kibinge Eunice Wanjiku"/>
    <s v="Female"/>
    <s v="99999"/>
    <s v="0723706591"/>
    <m/>
    <m/>
    <m/>
    <n v="35.441341999999999"/>
    <n v="0.219337"/>
    <s v="Uasin Gishu"/>
    <s v="Ainabkoi"/>
    <s v="Ainabkoi"/>
    <s v="Urare"/>
    <s v="12"/>
    <s v="Edwine J M Okinda"/>
    <s v="Edwine Joseph Majale Okinda"/>
    <s v="Edwine Joseph Majale Okinda"/>
    <s v="725335114"/>
    <s v="Informal Business"/>
    <x v="2"/>
    <x v="0"/>
    <d v="2019-03-23T00:00:00"/>
  </r>
  <r>
    <s v="VPA6"/>
    <s v="KE-KIA-2001-28552"/>
    <x v="2"/>
    <s v="Non Compliant"/>
    <s v="7th January,2020"/>
    <d v="2020-01-07T00:00:00"/>
    <s v="7th January,2020"/>
    <d v="2020-01-07T00:00:00"/>
    <s v="Kariuki Patrick Kihuria"/>
    <s v="Male"/>
    <s v="23293835"/>
    <s v="254723462958"/>
    <m/>
    <m/>
    <m/>
    <n v="36.705247"/>
    <n v="-1.168817"/>
    <s v="Kiambu"/>
    <s v="Kiambu"/>
    <s v="Limuru"/>
    <s v="Redhill"/>
    <s v="12"/>
    <s v="Green Action Network Ltd"/>
    <s v="Edwine Joseph Majale Okinda"/>
    <s v="Edwine Joseph Majale Okinda"/>
    <s v="254725335114"/>
    <s v="Informal Business"/>
    <x v="2"/>
    <x v="0"/>
    <d v="2020-01-07T00:00:00"/>
  </r>
  <r>
    <s v="VPA6"/>
    <s v="KE-MUR-1610-16997"/>
    <x v="2"/>
    <s v="Hostile Client"/>
    <s v="9th September,2016"/>
    <d v="2016-09-09T00:00:00"/>
    <s v="29th October,2016"/>
    <d v="2016-10-29T00:00:00"/>
    <s v="Steven M Macharia"/>
    <s v="Male"/>
    <s v="99999"/>
    <s v="723352106"/>
    <m/>
    <m/>
    <m/>
    <n v="37.195945000000002"/>
    <n v="-0.85447499999999998"/>
    <s v="Murang'a"/>
    <s v="Makuyu"/>
    <s v="Makuyu"/>
    <s v="Muhohonyo"/>
    <s v="12"/>
    <s v="Edwine J M Okinda"/>
    <s v="Edwine Joseph Majale Okinda"/>
    <s v="Edwine Joseph Majale Okinda"/>
    <s v=""/>
    <s v="Informal Business"/>
    <x v="2"/>
    <x v="0"/>
    <d v="2017-03-02T00:00:00"/>
  </r>
  <r>
    <s v="VPA6"/>
    <s v="KE-NAK-1607-16998"/>
    <x v="0"/>
    <s v=""/>
    <s v="12th May,2016"/>
    <d v="2016-05-12T00:00:00"/>
    <s v="1st July,2016"/>
    <d v="2016-07-01T00:00:00"/>
    <s v="Ester Wanjiru Kamau"/>
    <s v="Female"/>
    <s v="99999"/>
    <s v="725587969"/>
    <m/>
    <m/>
    <m/>
    <n v="36.033394999999999"/>
    <n v="-0.58084199999999997"/>
    <s v="Nakuru"/>
    <s v="Njoro"/>
    <s v="Njoro"/>
    <s v="Mettar"/>
    <s v="12"/>
    <s v="Edwine J M Okinda"/>
    <s v="Edwine Joseph Majale Okinda"/>
    <s v="Edwine Joseph Majale Okinda"/>
    <s v=""/>
    <s v="Informal Business"/>
    <x v="2"/>
    <x v="0"/>
    <d v="2017-03-02T00:00:00"/>
  </r>
  <r>
    <s v="VPA6"/>
    <s v="KE-NAK-1603-16999"/>
    <x v="0"/>
    <s v=""/>
    <s v="11th January,2016"/>
    <d v="2016-01-11T00:00:00"/>
    <s v="1st March,2016"/>
    <d v="2016-03-01T00:00:00"/>
    <s v="Rahab Nyambura Muria"/>
    <s v="Female"/>
    <s v="25018087"/>
    <s v="713812631"/>
    <m/>
    <m/>
    <m/>
    <n v="36.018549999999998"/>
    <n v="-0.62316000000000005"/>
    <s v="Nakuru"/>
    <s v="Njoro"/>
    <s v="Njoro"/>
    <s v="Gatimu"/>
    <s v="12"/>
    <s v="Edwine J M Okinda"/>
    <s v="Edwine Joseph Majale Okinda"/>
    <s v="Edwine Joseph Majale Okinda"/>
    <s v=""/>
    <s v="Informal Business"/>
    <x v="2"/>
    <x v="0"/>
    <d v="2017-03-02T00:00:00"/>
  </r>
  <r>
    <s v="VPA6"/>
    <s v="KE-NAK-1607-17000"/>
    <x v="0"/>
    <s v=""/>
    <s v="12th May,2016"/>
    <d v="2016-05-12T00:00:00"/>
    <s v="1st July,2016"/>
    <d v="2016-07-01T00:00:00"/>
    <s v="Margret Wangoi Kamau"/>
    <s v="Female"/>
    <s v="2313639"/>
    <s v="722245513"/>
    <m/>
    <m/>
    <m/>
    <n v="35.994194999999998"/>
    <n v="-0.60090500000000002"/>
    <s v="Nakuru"/>
    <s v="Njoro"/>
    <s v="Njoro"/>
    <s v="Muyukanywo"/>
    <s v="12"/>
    <s v="Edwine J M Okinda"/>
    <s v="Edwine Joseph Majale Okinda"/>
    <s v="Edwine Joseph Majale Okinda"/>
    <s v=""/>
    <s v="Informal Business"/>
    <x v="2"/>
    <x v="0"/>
    <d v="2017-03-02T00:00:00"/>
  </r>
  <r>
    <s v="VPA6"/>
    <s v="KE-NAK-1605-17001"/>
    <x v="0"/>
    <s v=""/>
    <s v="12th March,2016"/>
    <d v="2016-03-12T00:00:00"/>
    <s v="1st May,2016"/>
    <d v="2016-05-01T00:00:00"/>
    <s v="Viginia Wamboi Maina"/>
    <s v="Female"/>
    <s v="13440017"/>
    <s v="700709673"/>
    <m/>
    <m/>
    <m/>
    <n v="36.011738000000001"/>
    <n v="-0.59835499999999997"/>
    <s v="Nakuru"/>
    <s v="Njoro"/>
    <s v="Njoro"/>
    <s v="Nyakinywa"/>
    <s v="12"/>
    <s v="Edwine J M Okinda"/>
    <s v="Edwine Joseph Majale Okinda"/>
    <s v="Edwine Joseph Majale Okinda"/>
    <s v=""/>
    <s v="Informal Business"/>
    <x v="2"/>
    <x v="0"/>
    <d v="2017-03-02T00:00:00"/>
  </r>
  <r>
    <s v="VPA6"/>
    <s v="KE-MUR-1812-24912"/>
    <x v="0"/>
    <s v=""/>
    <s v="3rd November,2018"/>
    <d v="2018-11-03T00:00:00"/>
    <s v="25th December,2018"/>
    <d v="2018-12-25T00:00:00"/>
    <s v="Thuita Simon Muiga"/>
    <s v="Male"/>
    <s v="20656539"/>
    <s v="723509496"/>
    <m/>
    <m/>
    <s v="726092451"/>
    <n v="37.2196"/>
    <n v="-0.86790800000000001"/>
    <s v="Murang'a"/>
    <s v="Makuyu"/>
    <s v="Makuyu"/>
    <s v="Mugira"/>
    <s v="12"/>
    <s v="Edwine J M Okinda"/>
    <s v="Edwine Joseph Majale Okinda"/>
    <s v="Edwine Joseph Majale Okinda"/>
    <s v="725335114"/>
    <s v="Informal Business"/>
    <x v="2"/>
    <x v="0"/>
    <d v="2019-02-15T00:00:00"/>
  </r>
  <r>
    <s v="VPA6"/>
    <s v="KE-MUR-1810-23025"/>
    <x v="0"/>
    <s v=""/>
    <s v="29th September,2018"/>
    <d v="2018-09-29T00:00:00"/>
    <s v="15th October,2018"/>
    <d v="2018-10-15T00:00:00"/>
    <s v="Mutoma Joshua"/>
    <s v="Male"/>
    <s v="99999"/>
    <s v="720562644"/>
    <m/>
    <m/>
    <m/>
    <n v="37.151786000000001"/>
    <n v="-0.81979500000000005"/>
    <s v="Murang'a"/>
    <s v="Maragua"/>
    <s v="Gikindu"/>
    <s v="Pioneer"/>
    <s v="24"/>
    <s v="Green Action Network Ltd"/>
    <s v="Edwine Joseph Majale Okinda"/>
    <s v="Edwine Joseph Majale Okinda"/>
    <s v="722490129"/>
    <s v="Informal Business"/>
    <x v="2"/>
    <x v="0"/>
    <d v="2018-10-29T00:00:00"/>
  </r>
  <r>
    <s v="VPA6"/>
    <s v="KE-KIA-2109-29756"/>
    <x v="0"/>
    <s v=""/>
    <s v="1st September,2021"/>
    <d v="2021-09-01T00:00:00"/>
    <s v="18th September,2021"/>
    <d v="2021-09-18T00:00:00"/>
    <s v="Kuria Penninah Njambi"/>
    <s v="Female"/>
    <s v="0951664"/>
    <s v="254721837846"/>
    <m/>
    <m/>
    <s v="254739914968"/>
    <n v="36.696457000000002"/>
    <n v="-1.2246490000000001"/>
    <s v="Kiambu"/>
    <s v="Kabete"/>
    <s v="Muguga"/>
    <s v="Muthure"/>
    <n v="6"/>
    <s v="Ekman J.K. Karigi"/>
    <s v="Ekman Kuria"/>
    <s v="Ekman Kuria"/>
    <s v=""/>
    <s v="Informal Business"/>
    <x v="0"/>
    <x v="0"/>
    <d v="2021-09-20T00:00:00"/>
  </r>
  <r>
    <s v="VPA6"/>
    <s v="KE-KIA-2008-28324"/>
    <x v="0"/>
    <s v=""/>
    <s v="15th July,2020"/>
    <d v="2020-07-15T00:00:00"/>
    <s v="1st August,2020"/>
    <d v="2020-08-01T00:00:00"/>
    <s v="Kamau Peter Kiarie"/>
    <s v="Male"/>
    <s v="231576"/>
    <s v="+254733298563"/>
    <s v="728110310"/>
    <m/>
    <s v="733298563"/>
    <n v="36.646112000000002"/>
    <n v="-1.2379610000000001"/>
    <s v="Kiambu"/>
    <s v="Kikuyu"/>
    <s v="Ondiri"/>
    <s v="Makeresha"/>
    <s v="12"/>
    <s v="Green Action Network Ltd"/>
    <s v="Ekman Kuria"/>
    <s v="Ekman Kuria"/>
    <s v="724106811"/>
    <s v="Informal Business"/>
    <x v="0"/>
    <x v="0"/>
    <d v="2020-08-03T00:00:00"/>
  </r>
  <r>
    <s v="VPA6"/>
    <s v="KE-NAN-1802-27813"/>
    <x v="0"/>
    <s v=""/>
    <s v="12th September,2017"/>
    <d v="2017-09-12T00:00:00"/>
    <s v="6th February,2018"/>
    <d v="2018-02-06T00:00:00"/>
    <s v="Sarah Bor"/>
    <s v="Female"/>
    <s v="27580016"/>
    <s v="81516088"/>
    <m/>
    <m/>
    <m/>
    <n v="35.283495000000002"/>
    <n v="6.0206999999999997E-2"/>
    <s v="Nandi"/>
    <s v="Tinderet"/>
    <s v="Songhor"/>
    <s v="Cherondo"/>
    <s v="4"/>
    <s v="Jonathan Tabut"/>
    <s v="Elesus Kiprotich"/>
    <s v="Elesus Kiprotich"/>
    <s v=""/>
    <s v="Informal Business"/>
    <x v="0"/>
    <x v="0"/>
    <d v="2018-10-18T00:00:00"/>
  </r>
  <r>
    <s v="VPA6"/>
    <s v="KE-MER-1904-25624"/>
    <x v="0"/>
    <s v=""/>
    <s v="1st March,2019"/>
    <d v="2019-03-01T00:00:00"/>
    <s v="12th April,2019"/>
    <d v="2019-04-12T00:00:00"/>
    <s v="Laban Kirimania Mugambi"/>
    <s v="Male"/>
    <s v="7465363"/>
    <s v="254711155324"/>
    <m/>
    <m/>
    <m/>
    <n v="37.595762999999998"/>
    <n v="-6.1273000000000001E-2"/>
    <s v="Meru"/>
    <s v="Imenti South"/>
    <s v="Kathera"/>
    <s v="Mwarine"/>
    <s v="6"/>
    <s v="Likunga Company Limited"/>
    <s v="Eliatha Njagi"/>
    <s v="Eliatha Njagi"/>
    <s v="718644238"/>
    <s v="Micro Business"/>
    <x v="0"/>
    <x v="0"/>
    <d v="2019-04-12T00:00:00"/>
  </r>
  <r>
    <s v="VPA6"/>
    <s v="KE-MER-1902-25976"/>
    <x v="0"/>
    <s v=""/>
    <s v="15th January,2019"/>
    <d v="2019-01-15T00:00:00"/>
    <s v="14th February,2019"/>
    <d v="2019-02-14T00:00:00"/>
    <s v="Mutea Samuel Kirema"/>
    <s v="Male"/>
    <s v="13812683"/>
    <s v="722284578"/>
    <m/>
    <m/>
    <s v="706677405"/>
    <n v="37.602825000000003"/>
    <n v="-6.6435999999999995E-2"/>
    <s v="Meru"/>
    <s v="Imenti South"/>
    <s v="Nkuene"/>
    <s v="Bonthoa"/>
    <s v="6"/>
    <s v="Likunga Company Limited"/>
    <s v="Eliatha Njagi"/>
    <s v="Eliatha Njagi"/>
    <s v="718644238"/>
    <s v="Micro Business"/>
    <x v="0"/>
    <x v="0"/>
    <d v="2019-02-15T00:00:00"/>
  </r>
  <r>
    <s v="VPA6"/>
    <s v="KE-MER-1905-25702"/>
    <x v="0"/>
    <s v=""/>
    <s v="2nd May,2019"/>
    <d v="2019-05-02T00:00:00"/>
    <s v="22nd May,2019"/>
    <d v="2019-05-22T00:00:00"/>
    <s v="Murungi Francis Gikunda"/>
    <s v="Male"/>
    <s v="21694945"/>
    <s v="254720803214"/>
    <m/>
    <m/>
    <m/>
    <n v="37.586153000000003"/>
    <n v="-7.2278999999999996E-2"/>
    <s v="Meru"/>
    <s v="Imenti South"/>
    <s v="Mikumbune"/>
    <s v="Kiamiriru"/>
    <s v="6"/>
    <s v="Likunga Company Limited"/>
    <s v="Eliatha Njagi"/>
    <s v="Eliatha Njagi"/>
    <s v="718644238"/>
    <s v="Micro Business"/>
    <x v="0"/>
    <x v="0"/>
    <d v="2019-05-28T00:00:00"/>
  </r>
  <r>
    <s v="VPA6"/>
    <s v="KE-THA-2001-28483"/>
    <x v="0"/>
    <s v=""/>
    <s v="30th December,2019"/>
    <d v="2019-12-30T00:00:00"/>
    <s v="26th January,2020"/>
    <d v="2020-01-26T00:00:00"/>
    <s v="Mbaya Kirika Duncan"/>
    <s v="Male"/>
    <s v="2491654"/>
    <s v="254712606580"/>
    <m/>
    <m/>
    <m/>
    <n v="37.643183000000001"/>
    <n v="-0.21892300000000001"/>
    <s v="Tharaka-Nithi"/>
    <s v="Maara"/>
    <s v="Chogoria"/>
    <s v="Thigaa"/>
    <s v="8"/>
    <s v="Gilbert Mugendi"/>
    <s v="Eliatha Njagi"/>
    <s v="Eliatha Njagi"/>
    <s v="718644238"/>
    <s v="Informal Business"/>
    <x v="0"/>
    <x v="0"/>
    <d v="2020-02-18T00:00:00"/>
  </r>
  <r>
    <s v="VPA6"/>
    <s v="KE-THA-1708-19588"/>
    <x v="0"/>
    <s v=""/>
    <s v="17th June,2017"/>
    <d v="2017-06-17T00:00:00"/>
    <s v="6th August,2017"/>
    <d v="2017-08-06T00:00:00"/>
    <s v="Nkonge Njeru Eric"/>
    <s v="Male"/>
    <s v="21589002"/>
    <s v="720516989"/>
    <m/>
    <m/>
    <m/>
    <n v="37.603734000000003"/>
    <n v="-0.23180600000000001"/>
    <s v="Tharaka-Nithi"/>
    <s v="Maara"/>
    <s v="Chogoria"/>
    <s v="Girira"/>
    <s v="8"/>
    <s v="Likunga Company Limited"/>
    <s v="Eliatha Njagi"/>
    <s v="Eliatha Njagi"/>
    <s v="718644238"/>
    <s v="Micro Business"/>
    <x v="0"/>
    <x v="0"/>
    <d v="2017-08-24T00:00:00"/>
  </r>
  <r>
    <s v="VPA6"/>
    <s v="KE-MER-1904-25632"/>
    <x v="0"/>
    <s v=""/>
    <s v="15th March,2019"/>
    <d v="2019-03-15T00:00:00"/>
    <s v="20th April,2019"/>
    <d v="2019-04-20T00:00:00"/>
    <s v="Gatene Mbaabu Salome"/>
    <s v="Female"/>
    <s v="479948"/>
    <s v="254712337060"/>
    <m/>
    <m/>
    <m/>
    <n v="37.580649999999999"/>
    <n v="-7.7173000000000005E-2"/>
    <s v="Meru"/>
    <s v="Imenti South"/>
    <s v="Chure"/>
    <s v="Dagene"/>
    <s v="8"/>
    <s v="Likunga Company Limited"/>
    <s v="Eliatha Njagi"/>
    <s v="Eliatha Njagi"/>
    <s v="718644238"/>
    <s v="Micro Business"/>
    <x v="0"/>
    <x v="0"/>
    <d v="2019-04-27T00:00:00"/>
  </r>
  <r>
    <s v="VPA6"/>
    <s v="KE-THA-1903-25979"/>
    <x v="0"/>
    <s v=""/>
    <s v="25th January,2019"/>
    <d v="2019-01-25T00:00:00"/>
    <s v="5th March,2019"/>
    <d v="2019-03-05T00:00:00"/>
    <s v="Eunisius Rucha Kaburu"/>
    <s v="Male"/>
    <s v="7852065"/>
    <s v="254714858321"/>
    <m/>
    <m/>
    <m/>
    <n v="37.607787999999999"/>
    <n v="-0.22529099999999999"/>
    <s v="Tharaka-Nithi"/>
    <s v="Maara"/>
    <s v="Chogoria"/>
    <s v="Makuri"/>
    <s v="8"/>
    <s v="Likunga company limited"/>
    <s v="Eliatha Njagi"/>
    <s v="Eliatha Njagi"/>
    <s v="718644238"/>
    <s v="Micro Business"/>
    <x v="0"/>
    <x v="0"/>
    <d v="2019-03-05T00:00:00"/>
  </r>
  <r>
    <s v="VPA6"/>
    <s v="KE-MER-1911-25605"/>
    <x v="0"/>
    <s v=""/>
    <s v="20th October,2019"/>
    <d v="2019-10-20T00:00:00"/>
    <s v="10th November,2019"/>
    <d v="2019-11-10T00:00:00"/>
    <s v="Kinyua M'Rinkanya Julius"/>
    <s v="Male"/>
    <s v="4470103"/>
    <s v="254720659789"/>
    <m/>
    <m/>
    <m/>
    <n v="37.588000000000001"/>
    <n v="-7.1401999999999993E-2"/>
    <s v="Meru"/>
    <s v="Imenti South"/>
    <s v="Mikumbune"/>
    <s v="Kiamiriru"/>
    <s v="8"/>
    <s v="Likunga Company Limited"/>
    <s v="Eliatha Njagi"/>
    <s v="Eliatha Njagi"/>
    <s v="254718644238"/>
    <s v="Micro Business"/>
    <x v="0"/>
    <x v="0"/>
    <d v="2019-11-20T00:00:00"/>
  </r>
  <r>
    <s v="VPA6"/>
    <s v="KE-THA-1708-19586"/>
    <x v="0"/>
    <s v=""/>
    <s v="12th June,2017"/>
    <d v="2017-06-12T00:00:00"/>
    <s v="1st August,2017"/>
    <d v="2017-08-01T00:00:00"/>
    <s v="Kimathi Mbaka Jaspher"/>
    <s v="Male"/>
    <s v="22868368"/>
    <s v="724747324"/>
    <m/>
    <m/>
    <s v="725062986"/>
    <n v="37.652369"/>
    <n v="-0.31417"/>
    <s v="Tharaka-Nithi"/>
    <s v="Chuka"/>
    <s v="Kiangondu"/>
    <s v="Mucwa"/>
    <s v="8"/>
    <s v="Likunga Company Limited"/>
    <s v="Eliatha Njagi"/>
    <s v="Eliatha Njagi"/>
    <s v="718644238"/>
    <s v="Micro Business"/>
    <x v="2"/>
    <x v="0"/>
    <d v="2017-09-18T00:00:00"/>
  </r>
  <r>
    <s v="VPA6"/>
    <s v="KE-THA-1708-19579"/>
    <x v="0"/>
    <s v=""/>
    <s v="17th June,2017"/>
    <d v="2017-06-17T00:00:00"/>
    <s v="6th August,2017"/>
    <d v="2017-08-06T00:00:00"/>
    <s v="Jotham John Kamundi"/>
    <s v="Male"/>
    <s v="11026069"/>
    <s v="728122407"/>
    <m/>
    <m/>
    <m/>
    <n v="37.607126999999998"/>
    <n v="-0.23555200000000001"/>
    <s v="Tharaka-Nithi"/>
    <s v="Maara"/>
    <s v="Chogoria"/>
    <s v="Girira"/>
    <s v="8"/>
    <s v="Likunga Company Limited"/>
    <s v="Eliatha Njagi"/>
    <s v="Eliatha Njagi"/>
    <s v="718644238"/>
    <s v="Micro Business"/>
    <x v="0"/>
    <x v="0"/>
    <d v="2017-08-01T00:00:00"/>
  </r>
  <r>
    <s v="VPA6"/>
    <s v="KE-KIA-1902-25977"/>
    <x v="0"/>
    <s v=""/>
    <s v="25th January,2019"/>
    <d v="2019-01-25T00:00:00"/>
    <s v="15th February,2019"/>
    <d v="2019-02-15T00:00:00"/>
    <s v="Kamau Kamanu Francis"/>
    <s v="Male"/>
    <s v="3087218"/>
    <s v="254719693579"/>
    <m/>
    <m/>
    <m/>
    <n v="36.604300000000002"/>
    <n v="-1.160752"/>
    <s v="Kiambu"/>
    <s v="Limuru"/>
    <s v="Nderu"/>
    <s v="Makutano"/>
    <s v="8"/>
    <s v="Likunga Company Limited"/>
    <s v="Eliatha Njagi"/>
    <s v="Eliatha Njagi"/>
    <s v="254718644238"/>
    <s v="Micro Business"/>
    <x v="0"/>
    <x v="0"/>
    <d v="2019-02-15T00:00:00"/>
  </r>
  <r>
    <s v="VPA6"/>
    <s v="KE-MER-1910-25603"/>
    <x v="0"/>
    <s v=""/>
    <s v="30th September,2019"/>
    <d v="2019-09-30T00:00:00"/>
    <s v="18th October,2019"/>
    <d v="2019-10-18T00:00:00"/>
    <s v="Arithi Moses Kithinji"/>
    <s v="Male"/>
    <s v="9697796"/>
    <s v="254721324916"/>
    <m/>
    <m/>
    <m/>
    <n v="37.637880000000003"/>
    <n v="-6.4485000000000001E-2"/>
    <s v="Meru"/>
    <s v="Imenti South"/>
    <s v="Kathera"/>
    <s v="Ntemwene"/>
    <s v="8"/>
    <s v="Likunga Company Limited"/>
    <s v="Eliatha Njagi"/>
    <s v="Eliatha Njagi"/>
    <s v="254718644238"/>
    <s v="Micro Business"/>
    <x v="0"/>
    <x v="0"/>
    <d v="2019-10-27T00:00:00"/>
  </r>
  <r>
    <s v="VPA6"/>
    <s v="KE-MER-1910-25601"/>
    <x v="0"/>
    <s v=""/>
    <s v="25th August,2019"/>
    <d v="2019-08-25T00:00:00"/>
    <s v="2nd October,2019"/>
    <d v="2019-10-02T00:00:00"/>
    <s v="John Nkunga Mawira"/>
    <s v="Male"/>
    <s v="13475853"/>
    <s v="254725650386"/>
    <m/>
    <m/>
    <m/>
    <n v="37.648068000000002"/>
    <n v="-7.3109999999999994E-2"/>
    <s v="Meru"/>
    <s v="Imenti South"/>
    <s v="Mikumbune"/>
    <s v="Kigane"/>
    <s v="8"/>
    <s v="Likunga Company Limited"/>
    <s v="Eliatha Njagi"/>
    <s v="Eliatha Njagi"/>
    <s v="254718644238"/>
    <s v="Micro Business"/>
    <x v="2"/>
    <x v="0"/>
    <d v="2019-10-02T00:00:00"/>
  </r>
  <r>
    <s v="VPA6"/>
    <s v="KE-MER-1905-25635"/>
    <x v="0"/>
    <s v=""/>
    <s v="26th April,2019"/>
    <d v="2019-04-26T00:00:00"/>
    <s v="28th May,2019"/>
    <d v="2019-05-28T00:00:00"/>
    <s v="Mwiti Penninah Makena"/>
    <s v="Female"/>
    <s v="21845126"/>
    <s v="254712603265"/>
    <m/>
    <m/>
    <m/>
    <n v="37.610717000000001"/>
    <n v="-6.1892999999999997E-2"/>
    <s v="Meru"/>
    <s v="Imenti South"/>
    <s v="Kathera"/>
    <s v="Tai_Maringene"/>
    <s v="8"/>
    <s v="Likunga Company Limited"/>
    <s v="Eliatha Njagi"/>
    <s v="Eliatha Njagi"/>
    <s v="718644238"/>
    <s v="Micro Business"/>
    <x v="0"/>
    <x v="0"/>
    <d v="2019-05-28T00:00:00"/>
  </r>
  <r>
    <s v="VPA6"/>
    <s v="KE-MER-1811-25973"/>
    <x v="0"/>
    <s v=""/>
    <s v="27th September,2018"/>
    <d v="2018-09-27T00:00:00"/>
    <s v="21st November,2018"/>
    <d v="2018-11-21T00:00:00"/>
    <s v="Muchemi Mwangi Misheck"/>
    <s v="Male"/>
    <s v="798177"/>
    <s v="720085076"/>
    <s v="720288260"/>
    <m/>
    <m/>
    <n v="37.670313"/>
    <n v="-9.1947000000000001E-2"/>
    <s v="Meru"/>
    <s v="Imenti South"/>
    <s v="Igoki"/>
    <s v="Mutuatine"/>
    <n v="10"/>
    <s v="Likunga Company Limited"/>
    <s v="Eliatha Njagi"/>
    <s v="Eliatha Njagi"/>
    <s v="718644238"/>
    <s v="Micro Business"/>
    <x v="0"/>
    <x v="0"/>
    <d v="2018-11-21T00:00:00"/>
  </r>
  <r>
    <s v="VPA6"/>
    <s v="KE-MER-1903-25627"/>
    <x v="0"/>
    <s v=""/>
    <s v="23rd February,2019"/>
    <d v="2019-02-23T00:00:00"/>
    <s v="27th March,2019"/>
    <d v="2019-03-27T00:00:00"/>
    <s v="Kimathi Mwirebua Patrick"/>
    <s v="Male"/>
    <s v="9696581"/>
    <s v="254726186653"/>
    <m/>
    <m/>
    <m/>
    <n v="37.587617999999999"/>
    <n v="-7.3491000000000001E-2"/>
    <s v="Meru"/>
    <s v="Imenti South"/>
    <s v="Mikumbune"/>
    <s v="Kiamiriru"/>
    <s v="10"/>
    <s v="Likunga company limited"/>
    <s v="Eliatha Njagi"/>
    <s v="Eliatha Njagi"/>
    <s v="718644238"/>
    <s v="Micro Business"/>
    <x v="0"/>
    <x v="0"/>
    <d v="2019-03-27T00:00:00"/>
  </r>
  <r>
    <s v="VPA6"/>
    <s v="KE-MER-1903-25623"/>
    <x v="0"/>
    <s v=""/>
    <s v="14th February,2019"/>
    <d v="2019-02-14T00:00:00"/>
    <s v="15th March,2019"/>
    <d v="2019-03-15T00:00:00"/>
    <s v="Gatobu Murerwa Peter"/>
    <s v="Male"/>
    <s v="24790597"/>
    <s v="254720772005"/>
    <m/>
    <m/>
    <m/>
    <n v="37.600344999999997"/>
    <n v="-7.2212999999999999E-2"/>
    <s v="Meru"/>
    <s v="Imenti South"/>
    <s v="Mikumbune"/>
    <s v="Tharu"/>
    <s v="10"/>
    <s v="Likunga Company Limited"/>
    <s v="Eliatha Njagi"/>
    <s v="Eliatha Njagi"/>
    <s v="718644238"/>
    <s v="Micro Business"/>
    <x v="0"/>
    <x v="0"/>
    <d v="2019-03-18T00:00:00"/>
  </r>
  <r>
    <s v="VPA6"/>
    <s v="KE-THA-2003-28488"/>
    <x v="0"/>
    <s v=""/>
    <s v="18th February,2020"/>
    <d v="2020-02-18T00:00:00"/>
    <s v="25th March,2020"/>
    <d v="2020-03-25T00:00:00"/>
    <s v="Mukwanjeru Nyaga Aneta"/>
    <s v="Female"/>
    <s v="19456543"/>
    <s v="254704852900"/>
    <m/>
    <m/>
    <m/>
    <n v="37.678925"/>
    <n v="-0.26819999999999999"/>
    <s v="Tharaka-Nithi"/>
    <s v="Maara"/>
    <s v="Gitinje"/>
    <s v="Rwanderi"/>
    <s v="10"/>
    <s v="Likunga Company Limited"/>
    <s v="Eliatha Njagi"/>
    <s v="Eliatha Njagi"/>
    <s v="718644238"/>
    <s v="Micro Business"/>
    <x v="2"/>
    <x v="0"/>
    <d v="2020-04-19T00:00:00"/>
  </r>
  <r>
    <s v="VPA6"/>
    <s v="KE-THA-2002-24489"/>
    <x v="0"/>
    <s v=""/>
    <s v="4th January,2020"/>
    <d v="2020-01-04T00:00:00"/>
    <s v="28th February,2020"/>
    <d v="2020-02-28T00:00:00"/>
    <s v="Guantai Mwamba Julius"/>
    <s v="Male"/>
    <s v="97655778"/>
    <s v="728078400"/>
    <m/>
    <m/>
    <s v="2547804567345"/>
    <n v="37.664358"/>
    <n v="-0.306475"/>
    <s v="Tharaka-Nithi"/>
    <s v="Chuka"/>
    <s v="Ndagani"/>
    <s v="Keriani"/>
    <n v="10"/>
    <s v="Likunga Company Limited"/>
    <s v="Eliatha Njagi"/>
    <s v="Eliatha Njagi"/>
    <s v="718644238"/>
    <s v="Micro Business"/>
    <x v="2"/>
    <x v="0"/>
    <d v="2020-04-19T00:00:00"/>
  </r>
  <r>
    <s v="VPA6"/>
    <s v="KE-MER-1905-25700"/>
    <x v="0"/>
    <s v=""/>
    <s v="19th April,2019"/>
    <d v="2019-04-19T00:00:00"/>
    <s v="15th May,2019"/>
    <d v="2019-05-15T00:00:00"/>
    <s v="Kanampiu Kinyua Faith"/>
    <s v="Female"/>
    <s v="2463918"/>
    <s v="254722843465"/>
    <m/>
    <m/>
    <m/>
    <n v="37.266658"/>
    <n v="5.1034999999999997E-2"/>
    <s v="Meru"/>
    <s v="Buuri"/>
    <s v="Kiambogo"/>
    <s v="Kiambogo"/>
    <s v="10"/>
    <s v="Likunga Company Limited"/>
    <s v="Eliatha Njagi"/>
    <s v="Eliatha Njagi"/>
    <s v="718644238"/>
    <s v="Micro Business"/>
    <x v="0"/>
    <x v="0"/>
    <d v="2019-05-27T00:00:00"/>
  </r>
  <r>
    <s v="VPA6"/>
    <s v="KE-MER-1905-25636"/>
    <x v="0"/>
    <s v=""/>
    <s v="25th April,2019"/>
    <d v="2019-04-25T00:00:00"/>
    <s v="16th May,2019"/>
    <d v="2019-05-16T00:00:00"/>
    <s v="Mutonga Joses Kimathi"/>
    <s v="Male"/>
    <s v="21788665"/>
    <s v="254721304116"/>
    <m/>
    <m/>
    <m/>
    <n v="37.645837"/>
    <n v="-8.5864999999999997E-2"/>
    <s v="Meru"/>
    <s v="Imenti South"/>
    <s v="Upper Chure"/>
    <s v="Gatia"/>
    <s v="10"/>
    <s v="Likunga Company Limited"/>
    <s v="Eliatha Njagi"/>
    <s v="Eliatha Njagi"/>
    <s v="718644238"/>
    <s v="Micro Business"/>
    <x v="0"/>
    <x v="0"/>
    <d v="2019-06-05T00:00:00"/>
  </r>
  <r>
    <s v="VPA6"/>
    <s v="KE-NAN-1611-17049"/>
    <x v="0"/>
    <s v=""/>
    <s v="12th September,2016"/>
    <d v="2016-09-12T00:00:00"/>
    <s v="1st November,2016"/>
    <d v="2016-11-01T00:00:00"/>
    <s v="Isaiah Letting Kipkurgat"/>
    <s v="Male"/>
    <s v="99999"/>
    <s v="721984383"/>
    <m/>
    <m/>
    <m/>
    <n v="35.058582999999999"/>
    <n v="0.22203300000000001"/>
    <s v="Nandi"/>
    <s v="Nandi Central"/>
    <s v="Chemundu"/>
    <s v="Samoo"/>
    <s v="8"/>
    <s v="Eliud Langat"/>
    <s v="Eliud Lagat"/>
    <s v="Eliud Lagat"/>
    <s v=""/>
    <s v="Informal Business"/>
    <x v="2"/>
    <x v="0"/>
    <d v="2017-03-02T00:00:00"/>
  </r>
  <r>
    <s v="VPA6"/>
    <s v="KE-UAS-1804-17788"/>
    <x v="0"/>
    <s v=""/>
    <s v="6th March,2018"/>
    <d v="2018-03-06T00:00:00"/>
    <s v="25th April,2018"/>
    <d v="2018-04-25T00:00:00"/>
    <s v="Susan Too"/>
    <s v="Female"/>
    <s v="99999"/>
    <s v="712937641"/>
    <m/>
    <m/>
    <m/>
    <n v="35.150820000000003"/>
    <n v="0.57144799999999996"/>
    <s v="Uasin Gishu"/>
    <s v="Turbo"/>
    <s v="Turbo"/>
    <s v="Sosiani"/>
    <s v="8"/>
    <s v="Eliud Langat"/>
    <s v="Eliud Lagat"/>
    <s v="Eliud Lagat"/>
    <s v="718180367"/>
    <s v="Informal Business"/>
    <x v="1"/>
    <x v="0"/>
    <d v="2018-04-25T00:00:00"/>
  </r>
  <r>
    <s v="VPA6"/>
    <s v="KE-NAN-1902-25880"/>
    <x v="0"/>
    <s v=""/>
    <s v="27th December,2018"/>
    <d v="2018-12-27T00:00:00"/>
    <s v="15th February,2019"/>
    <d v="2019-02-15T00:00:00"/>
    <s v="Simatwo Georgina Jepchichir"/>
    <s v="Female"/>
    <s v="22116649"/>
    <s v="0723834512"/>
    <m/>
    <m/>
    <s v="723720966"/>
    <n v="35.162368000000001"/>
    <n v="0.33264199999999999"/>
    <s v="Nandi"/>
    <s v="Mosop"/>
    <s v="Itigo"/>
    <s v="Olesoiyet"/>
    <s v="8"/>
    <s v="Eliud Langat"/>
    <s v="Eliud Lagat"/>
    <s v="Eliud Lagat"/>
    <s v=""/>
    <s v="Informal Business"/>
    <x v="0"/>
    <x v="0"/>
    <d v="2019-05-28T00:00:00"/>
  </r>
  <r>
    <s v="VPA6"/>
    <s v="KE-UAS-2006-28742"/>
    <x v="0"/>
    <s v=""/>
    <s v="15th April,2020"/>
    <d v="2020-04-15T00:00:00"/>
    <s v="4th June,2020"/>
    <d v="2020-06-04T00:00:00"/>
    <s v="Anne Misoi"/>
    <s v="Female"/>
    <s v="6864583"/>
    <s v="254722496156"/>
    <m/>
    <m/>
    <m/>
    <n v="35.112929999999999"/>
    <n v="0.59454300000000004"/>
    <s v="Uasin Gishu"/>
    <s v="Turbo"/>
    <s v="Turbo"/>
    <s v="Chebarus"/>
    <s v="12"/>
    <s v="Eliud Langat"/>
    <s v="Eliud Lagat"/>
    <s v="Eliud Lagat"/>
    <s v="718180367"/>
    <s v="Informal Business"/>
    <x v="2"/>
    <x v="0"/>
    <d v="2020-07-09T00:00:00"/>
  </r>
  <r>
    <s v="VPA6"/>
    <s v="KE-UAS-1606-17050"/>
    <x v="0"/>
    <s v=""/>
    <s v="12th April,2016"/>
    <d v="2016-04-12T00:00:00"/>
    <s v="1st June,2016"/>
    <d v="2016-06-01T00:00:00"/>
    <s v="Morogo Kipkemboi Daniel"/>
    <s v="Male"/>
    <s v="34227091"/>
    <s v="723541674"/>
    <m/>
    <m/>
    <m/>
    <n v="35.142389000000001"/>
    <n v="0.58079199999999997"/>
    <s v="Uasin Gishu"/>
    <s v="Turbo"/>
    <s v="Kamaget"/>
    <s v="Sugoi"/>
    <s v="12"/>
    <s v="Eliud Langat"/>
    <s v="Eliud Lagat"/>
    <s v="Eliud Lagat"/>
    <s v=""/>
    <s v="Informal Business"/>
    <x v="2"/>
    <x v="0"/>
    <d v="2017-03-02T00:00:00"/>
  </r>
  <r>
    <s v="VPA6"/>
    <s v="KE-UAS-1708-17787"/>
    <x v="0"/>
    <s v=""/>
    <s v="18th June,2017"/>
    <d v="2017-06-18T00:00:00"/>
    <s v="7th August,2017"/>
    <d v="2017-08-07T00:00:00"/>
    <s v="David David Bett"/>
    <s v="Male"/>
    <s v="3842856"/>
    <s v="722382764"/>
    <m/>
    <m/>
    <m/>
    <n v="35.079113"/>
    <n v="0.58754300000000004"/>
    <s v="Uasin Gishu"/>
    <s v="Turbo"/>
    <s v="Sugoi"/>
    <s v="Sosioni"/>
    <s v="12"/>
    <s v="Eliud Langat"/>
    <s v="Eliud Lagat"/>
    <s v="Eliud Lagat"/>
    <s v="718180367"/>
    <s v="Informal Business"/>
    <x v="2"/>
    <x v="0"/>
    <d v="2017-08-17T00:00:00"/>
  </r>
  <r>
    <s v="VPA6"/>
    <s v="KE-UAS-1702-17786"/>
    <x v="0"/>
    <s v=""/>
    <s v="19th December,2016"/>
    <d v="2016-12-19T00:00:00"/>
    <s v="7th February,2017"/>
    <d v="2017-02-07T00:00:00"/>
    <s v="Simeon Simeon Kiprotich"/>
    <s v="Male"/>
    <s v="14526020"/>
    <s v="722967438"/>
    <m/>
    <m/>
    <m/>
    <n v="35.095132"/>
    <n v="0.60198600000000002"/>
    <s v="Uasin Gishu"/>
    <s v="Turbo"/>
    <s v="Sugoi"/>
    <s v="Mimosa"/>
    <s v="12"/>
    <s v="Eliud Langat"/>
    <s v="Eliud Lagat"/>
    <s v="Eliud Lagat"/>
    <s v="718180367"/>
    <s v="Informal Business"/>
    <x v="2"/>
    <x v="0"/>
    <d v="2017-08-02T00:00:00"/>
  </r>
  <r>
    <s v="VPA6"/>
    <s v="KE-NAN-1905-25881"/>
    <x v="0"/>
    <s v=""/>
    <s v="14th February,2019"/>
    <d v="2019-02-14T00:00:00"/>
    <s v="9th May,2019"/>
    <d v="2019-05-09T00:00:00"/>
    <s v="Kipyego Anna"/>
    <s v="Female"/>
    <s v="440732"/>
    <s v="0746840416"/>
    <m/>
    <m/>
    <m/>
    <n v="35.156190000000002"/>
    <n v="0.28786499999999998"/>
    <s v="Nandi"/>
    <s v="Mosop"/>
    <s v="Kosirai"/>
    <s v="Kipsasuron"/>
    <s v="12"/>
    <s v="Eliud Langat"/>
    <s v="Eliud Lagat"/>
    <s v="Eliud Lagat"/>
    <s v=""/>
    <s v="Informal Business"/>
    <x v="0"/>
    <x v="0"/>
    <d v="2019-05-28T00:00:00"/>
  </r>
  <r>
    <s v="VPA6"/>
    <s v="KE-TRA-1804-17797"/>
    <x v="0"/>
    <s v=""/>
    <s v="2nd April,2018"/>
    <d v="2018-04-02T00:00:00"/>
    <s v="14th April,2018"/>
    <d v="2018-04-14T00:00:00"/>
    <s v="Kahiga Joseph"/>
    <s v="Male"/>
    <s v="99999"/>
    <s v="722774082"/>
    <m/>
    <m/>
    <m/>
    <n v="34.995612000000001"/>
    <n v="0.94444899999999998"/>
    <s v="Trans Nzoia"/>
    <s v="Kiminini"/>
    <s v="Waitaluk"/>
    <s v="Kambi Chui"/>
    <s v="10"/>
    <s v="Eliud Simiyu Wamalwa"/>
    <s v="Eliud Simiyu Wamalwa"/>
    <s v="Eliud Simiyu Wamalwa"/>
    <s v="724690775"/>
    <s v="Informal Business"/>
    <x v="2"/>
    <x v="0"/>
    <d v="2018-04-18T00:00:00"/>
  </r>
  <r>
    <s v="VPA6"/>
    <s v="KE-BUN-1605-17796"/>
    <x v="0"/>
    <s v=""/>
    <s v="1st April,2016"/>
    <d v="2016-04-01T00:00:00"/>
    <s v="1st May,2016"/>
    <d v="2016-05-01T00:00:00"/>
    <s v="Silvanus Masakwi Shinduku"/>
    <s v="Male"/>
    <s v="5126137"/>
    <s v="705535664"/>
    <m/>
    <m/>
    <m/>
    <n v="34.897537"/>
    <n v="0.75327699999999997"/>
    <s v="Bungoma"/>
    <s v="Bungoma North"/>
    <s v="Naitiri"/>
    <s v="Naitiri"/>
    <s v="12"/>
    <s v="Eliud Simiyu Wamalwa"/>
    <s v="Eliud Simiyu Wamalwa"/>
    <s v="Eliud Simiyu Wamalwa"/>
    <s v="724690775"/>
    <s v="Informal Business"/>
    <x v="0"/>
    <x v="0"/>
    <d v="2017-06-21T00:00:00"/>
  </r>
  <r>
    <s v="VPA6"/>
    <s v="KE-NAN-1802-27823"/>
    <x v="0"/>
    <s v=""/>
    <s v="17th November,2017"/>
    <d v="2017-11-17T00:00:00"/>
    <s v="16th February,2018"/>
    <d v="2018-02-16T00:00:00"/>
    <s v="Saina Rael"/>
    <s v="Female"/>
    <s v="11506732"/>
    <s v="722820334"/>
    <m/>
    <m/>
    <s v="735305547"/>
    <n v="35.283194999999999"/>
    <n v="6.2677999999999998E-2"/>
    <s v="Nandi"/>
    <s v="Tinderet"/>
    <s v="Tinderet"/>
    <s v="Setek"/>
    <s v="4"/>
    <s v="Simion Kiprop"/>
    <s v="Elliasus Kipruto"/>
    <s v="Elliasus Kipruto"/>
    <s v="704382145"/>
    <s v="Informal Business"/>
    <x v="0"/>
    <x v="0"/>
    <d v="2018-10-19T00:00:00"/>
  </r>
  <r>
    <s v="VPA6"/>
    <s v="KE-NAN-1801-27227"/>
    <x v="0"/>
    <s v=""/>
    <s v="14th October,2017"/>
    <d v="2017-10-14T00:00:00"/>
    <s v="17th January,2018"/>
    <d v="2018-01-17T00:00:00"/>
    <s v="Chemutai Nancy"/>
    <s v="Female"/>
    <s v="24319930"/>
    <s v="736066685"/>
    <m/>
    <m/>
    <s v="791936024"/>
    <n v="35.284295"/>
    <n v="6.1518000000000003E-2"/>
    <s v="Nandi"/>
    <s v="Tinderet"/>
    <s v="Tinderet"/>
    <s v="Cherondo"/>
    <s v="4"/>
    <s v="Simion Kiprop"/>
    <s v="Elliasus Kipruto"/>
    <s v="Elliasus Kipruto"/>
    <s v="704382145"/>
    <s v="Informal Business"/>
    <x v="0"/>
    <x v="0"/>
    <d v="2018-10-19T00:00:00"/>
  </r>
  <r>
    <s v="VPA6"/>
    <s v="KE-NAN-1802-27822"/>
    <x v="0"/>
    <s v=""/>
    <s v="8th November,2017"/>
    <d v="2017-11-08T00:00:00"/>
    <s v="12th February,2018"/>
    <d v="2018-02-12T00:00:00"/>
    <s v="Ngeny Rosebellah"/>
    <s v="Female"/>
    <s v="5569161"/>
    <s v="90608891"/>
    <s v="790608891"/>
    <m/>
    <m/>
    <n v="35.290149999999997"/>
    <n v="6.3606999999999997E-2"/>
    <s v="Nandi"/>
    <s v="Tinderet"/>
    <s v="Tinderet"/>
    <s v="Cherondo"/>
    <s v="4"/>
    <s v="Simion Kiprop"/>
    <s v="Elliasus Kipruto"/>
    <s v="Elliasus Kipruto"/>
    <s v="704382145"/>
    <s v="Informal Business"/>
    <x v="0"/>
    <x v="0"/>
    <d v="2018-10-19T00:00:00"/>
  </r>
  <r>
    <s v="VPA6"/>
    <s v="KE-NAN-1810-24614"/>
    <x v="0"/>
    <s v=""/>
    <s v="28th August,2018"/>
    <d v="2018-08-28T00:00:00"/>
    <s v="17th October,2018"/>
    <d v="2018-10-17T00:00:00"/>
    <s v="Cherubet Teclah"/>
    <s v="Female"/>
    <s v="99999"/>
    <s v="786712795"/>
    <m/>
    <m/>
    <m/>
    <n v="35.282648000000002"/>
    <n v="5.8630000000000002E-2"/>
    <s v="Nandi"/>
    <s v="Tinderet"/>
    <s v="Kabirer"/>
    <s v="Cherondo"/>
    <s v="4"/>
    <s v="John Bett"/>
    <s v="Emmanuel  Lagat"/>
    <s v="Emmanuel  Lagat"/>
    <s v="726149945"/>
    <s v="Informal Business"/>
    <x v="0"/>
    <x v="0"/>
    <d v="2018-10-22T00:00:00"/>
  </r>
  <r>
    <s v="VPA6"/>
    <s v="KE-NAN-1810-27815"/>
    <x v="0"/>
    <s v=""/>
    <s v="29th August,2018"/>
    <d v="2018-08-29T00:00:00"/>
    <s v="18th October,2018"/>
    <d v="2018-10-18T00:00:00"/>
    <s v="Chepkosgei Josphine"/>
    <s v="Female"/>
    <s v="99999"/>
    <s v="708263038"/>
    <m/>
    <m/>
    <m/>
    <n v="35.266188"/>
    <n v="6.0171000000000002E-2"/>
    <s v="Nandi"/>
    <s v="Nandi Hills"/>
    <s v="Siret"/>
    <s v="Cheptabach"/>
    <s v="4"/>
    <s v="John Bett"/>
    <s v="Emmanuel  Lagat"/>
    <s v="Emmanuel  Lagat"/>
    <s v="726149945"/>
    <s v="Informal Business"/>
    <x v="0"/>
    <x v="0"/>
    <d v="2018-10-23T00:00:00"/>
  </r>
  <r>
    <s v="VPA6"/>
    <s v="KE-NAN-1810-0"/>
    <x v="2"/>
    <s v="Under Verification"/>
    <s v="17th October,2018"/>
    <d v="2018-10-17T00:00:00"/>
    <s v="17th October,2018"/>
    <d v="2018-10-17T00:00:00"/>
    <s v="Cheruto Teresa"/>
    <s v="Female"/>
    <n v="13305889"/>
    <s v="0703719131"/>
    <m/>
    <m/>
    <m/>
    <n v="35.290585"/>
    <n v="6.9915000000000005E-2"/>
    <s v="Nandi"/>
    <s v="Tinderet"/>
    <s v="Kabirer"/>
    <s v="Cherondo"/>
    <s v="4"/>
    <s v="John Bett"/>
    <s v="Emmanuel  Lagat"/>
    <s v="Emmanuel  Lagat"/>
    <s v=""/>
    <s v="Informal Business"/>
    <x v="0"/>
    <x v="0"/>
    <d v="2018-10-19T00:00:00"/>
  </r>
  <r>
    <s v="VPA6"/>
    <s v="KE-NAN-1803-23537"/>
    <x v="0"/>
    <s v=""/>
    <s v="16th December,2017"/>
    <d v="2017-12-16T00:00:00"/>
    <s v="3rd March,2018"/>
    <d v="2018-03-03T00:00:00"/>
    <s v="Metto John"/>
    <s v="Male"/>
    <s v="9101604"/>
    <s v="724790542"/>
    <m/>
    <m/>
    <m/>
    <n v="35.302653999999997"/>
    <n v="0.174568"/>
    <s v="Nandi"/>
    <s v="Nandi Hills"/>
    <s v="Koilot"/>
    <s v="Chepngetuny"/>
    <s v="4"/>
    <s v="Emmanuel  Lagat"/>
    <s v="Emmanuel  Lagat"/>
    <s v="Emmanuel  Lagat"/>
    <s v="725978766"/>
    <s v="Informal Business"/>
    <x v="0"/>
    <x v="0"/>
    <d v="2018-04-16T00:00:00"/>
  </r>
  <r>
    <s v="VPA6"/>
    <s v="KE-NAN-1710-24615"/>
    <x v="0"/>
    <s v=""/>
    <s v="17th October,2017"/>
    <d v="2017-10-17T00:00:00"/>
    <s v="17th October,2017"/>
    <d v="2017-10-17T00:00:00"/>
    <s v="Ngeny Jane"/>
    <s v="Female"/>
    <s v="26291077"/>
    <s v="0787374107"/>
    <m/>
    <m/>
    <m/>
    <n v="35.282173"/>
    <n v="5.9846999999999997E-2"/>
    <s v="Nandi"/>
    <s v="Tinderet"/>
    <s v="Kabirer"/>
    <s v="Cherondo"/>
    <s v="4"/>
    <s v="John Bett"/>
    <s v="Emmanuel  Lagat"/>
    <s v="Emmanuel  Lagat"/>
    <s v="726149945"/>
    <s v="Informal Business"/>
    <x v="0"/>
    <x v="0"/>
    <d v="2018-10-22T00:00:00"/>
  </r>
  <r>
    <s v="VPA6"/>
    <s v="KE-KAK-1910-24881"/>
    <x v="0"/>
    <s v=""/>
    <s v="8th October,2019"/>
    <d v="2019-10-08T00:00:00"/>
    <s v="30th October,2019"/>
    <d v="2019-10-30T00:00:00"/>
    <s v="Ruth Njeri"/>
    <s v="Female"/>
    <s v="925163"/>
    <s v="254708991928"/>
    <m/>
    <m/>
    <m/>
    <n v="35.063499"/>
    <n v="0.71190299999999995"/>
    <s v="Kakamega"/>
    <s v="Likuyani"/>
    <s v="Likuyani"/>
    <s v="Lukusi"/>
    <s v="6"/>
    <s v="Emmanuel Kitui"/>
    <s v="Emmanuel Kitui"/>
    <s v="Emmanuel Kitui"/>
    <s v="254720106138"/>
    <s v="Informal Business"/>
    <x v="2"/>
    <x v="0"/>
    <d v="2019-11-13T00:00:00"/>
  </r>
  <r>
    <s v="VPA6"/>
    <s v="KE-TRA-1608-23338Â¨?"/>
    <x v="0"/>
    <s v=""/>
    <s v="26th May,2016"/>
    <d v="2016-05-26T00:00:00"/>
    <s v="22nd August,2016"/>
    <d v="2016-08-22T00:00:00"/>
    <s v="Esther Kipyego"/>
    <s v="Female"/>
    <s v="99999"/>
    <s v="720721105"/>
    <m/>
    <m/>
    <m/>
    <n v="35.267257999999998"/>
    <n v="0.93656499999999998"/>
    <s v="Trans Nzoia"/>
    <s v="Cherengany"/>
    <s v="Cherangany"/>
    <s v="Tuigoin"/>
    <s v="8"/>
    <s v="Emmanuel Kitui"/>
    <s v="Emmanuel Kitui"/>
    <s v="Emmanuel Kitui"/>
    <s v="720106138"/>
    <s v="Informal Business"/>
    <x v="2"/>
    <x v="0"/>
    <d v="2017-09-23T00:00:00"/>
  </r>
  <r>
    <s v="VPA6"/>
    <s v="KE-TRA-1608-23337"/>
    <x v="0"/>
    <s v=""/>
    <s v="18th June,2016"/>
    <d v="2016-06-18T00:00:00"/>
    <s v="28th August,2016"/>
    <d v="2016-08-28T00:00:00"/>
    <s v="Teresia Cheboi"/>
    <s v="Female"/>
    <s v="4507542"/>
    <s v="720870716"/>
    <m/>
    <m/>
    <m/>
    <n v="35.267937000000003"/>
    <n v="0.93782299999999996"/>
    <s v="Trans Nzoia"/>
    <s v="Cherengany"/>
    <s v="Cherangany"/>
    <s v="Tuigoin"/>
    <s v="8"/>
    <s v="Emmanuel Kitui"/>
    <s v="Emmanuel Kitui"/>
    <s v="Emmanuel Kitui"/>
    <s v="720106138"/>
    <s v="Informal Business"/>
    <x v="2"/>
    <x v="0"/>
    <d v="2017-09-23T00:00:00"/>
  </r>
  <r>
    <s v="VPA6"/>
    <s v="KE-KAJ-1908-28716"/>
    <x v="0"/>
    <s v=""/>
    <s v="14th July,2019"/>
    <d v="2019-07-14T00:00:00"/>
    <s v="8th August,2019"/>
    <d v="2019-08-08T00:00:00"/>
    <s v="Agatha Kiilu"/>
    <s v="Female"/>
    <s v="99999"/>
    <s v="719534703"/>
    <m/>
    <m/>
    <m/>
    <n v="37.117274000000002"/>
    <n v="-2.065226"/>
    <s v="Kajiado"/>
    <s v="Kajiado East"/>
    <s v="Mashuuru"/>
    <s v="Entepesi"/>
    <n v="8"/>
    <s v="Mulonzya Mwanthi"/>
    <s v="Emmanuel Mulonzya Kitui"/>
    <s v="Emmanuel Mulonzya Kitui"/>
    <s v="714999851"/>
    <s v="Informal Business"/>
    <x v="2"/>
    <x v="0"/>
    <d v="2019-08-13T00:00:00"/>
  </r>
  <r>
    <s v="VPA6"/>
    <s v="KE-LAI-1607-27849"/>
    <x v="0"/>
    <s v=""/>
    <s v="9th June,2016"/>
    <d v="2016-06-09T00:00:00"/>
    <s v="10th July,2016"/>
    <d v="2016-07-10T00:00:00"/>
    <s v="Muthee Ephraim Muthee"/>
    <s v="Male"/>
    <s v="343947"/>
    <s v="722744711"/>
    <m/>
    <m/>
    <m/>
    <n v="36.984836999999999"/>
    <n v="-3.9868000000000001E-2"/>
    <s v="Laikipia"/>
    <s v="Laikipia East"/>
    <s v="Matanya"/>
    <s v="Chuma"/>
    <s v="16"/>
    <s v="Ephraim Muthee"/>
    <s v="Ephraim Muthee"/>
    <s v="Ephraim Muthee"/>
    <s v="722744711"/>
    <s v="Informal Business"/>
    <x v="0"/>
    <x v="0"/>
    <d v="2017-09-29T00:00:00"/>
  </r>
  <r>
    <s v="VPA6"/>
    <s v="KE-KIR-1812-024706"/>
    <x v="0"/>
    <s v=""/>
    <s v="15th October,2018"/>
    <d v="2018-10-15T00:00:00"/>
    <s v="4th December,2018"/>
    <d v="2018-12-04T00:00:00"/>
    <s v="Kori Joseph Muriuki"/>
    <s v="Male"/>
    <s v="99999"/>
    <s v="721798298"/>
    <m/>
    <m/>
    <m/>
    <n v="37.343817999999999"/>
    <n v="-0.45219399999999998"/>
    <s v="Kirinyaga"/>
    <s v="Kirinyaga East"/>
    <s v="Kirinyaga East"/>
    <s v="Kagumo"/>
    <s v="8"/>
    <s v="Andcol Enterprises"/>
    <s v="Eric"/>
    <s v="Eric"/>
    <s v=""/>
    <s v="Micro Business"/>
    <x v="0"/>
    <x v="0"/>
    <d v="2018-12-04T00:00:00"/>
  </r>
  <r>
    <s v="VPA6"/>
    <s v="KE-NYE-1812-26296"/>
    <x v="0"/>
    <s v=""/>
    <s v="24th October,2018"/>
    <d v="2018-10-24T00:00:00"/>
    <s v="13th December,2018"/>
    <d v="2018-12-13T00:00:00"/>
    <s v="Warui Patrick"/>
    <s v="Male"/>
    <s v="6447343"/>
    <s v="723624095"/>
    <s v="721575524"/>
    <m/>
    <s v="720366433"/>
    <n v="37.037934999999997"/>
    <n v="-0.54737000000000002"/>
    <s v="Nyeri"/>
    <s v="Mukurweni"/>
    <s v="Muheto"/>
    <s v="Wamutitu"/>
    <s v="12"/>
    <s v="Andcol Enterprises"/>
    <s v="Eric"/>
    <s v="Eric"/>
    <s v=""/>
    <s v="Micro Business"/>
    <x v="2"/>
    <x v="0"/>
    <d v="2018-12-31T00:00:00"/>
  </r>
  <r>
    <s v="VPA6"/>
    <s v="KE-NYE-1902-27084"/>
    <x v="0"/>
    <s v=""/>
    <s v="16th January,2019"/>
    <d v="2019-01-16T00:00:00"/>
    <s v="13th February,2019"/>
    <d v="2019-02-13T00:00:00"/>
    <s v="Karugu Mwenja Peter"/>
    <s v="Male"/>
    <s v="99999"/>
    <s v="254719461583"/>
    <m/>
    <m/>
    <m/>
    <n v="36.919972999999999"/>
    <n v="-0.52637299999999998"/>
    <s v="Nyeri"/>
    <s v="Othaya"/>
    <s v="Mumwe"/>
    <s v="Mwanda"/>
    <s v="6"/>
    <s v="Eric Muthii Mugo"/>
    <s v="Eric Mugo"/>
    <s v="Eric Mugo"/>
    <s v="701939398"/>
    <s v="Informal Business"/>
    <x v="0"/>
    <x v="0"/>
    <d v="2019-03-15T00:00:00"/>
  </r>
  <r>
    <s v="VPA6"/>
    <s v="KE-NYE-1905-27090"/>
    <x v="0"/>
    <s v=""/>
    <s v="7th May,2019"/>
    <d v="2019-05-07T00:00:00"/>
    <s v="29th May,2019"/>
    <d v="2019-05-29T00:00:00"/>
    <s v="Mukorongo Kahuho Samuel"/>
    <s v="Male"/>
    <s v="99999"/>
    <s v="254723059224"/>
    <m/>
    <m/>
    <m/>
    <n v="36.908997999999997"/>
    <n v="-0.52223299999999995"/>
    <s v="Nyeri"/>
    <s v="Othaya"/>
    <s v="Mahiga"/>
    <s v="Kagonye"/>
    <s v="6"/>
    <s v="Eric Muthii Mugo"/>
    <s v="Eric Mugo"/>
    <s v="Eric Mugo"/>
    <s v="254701939398"/>
    <s v="Informal Business"/>
    <x v="2"/>
    <x v="0"/>
    <d v="2019-06-01T00:00:00"/>
  </r>
  <r>
    <s v="VPA6"/>
    <s v="KE-KIR-2104-25396"/>
    <x v="0"/>
    <s v=""/>
    <s v="7th February,2021"/>
    <d v="2021-02-07T00:00:00"/>
    <s v="7th April,2021"/>
    <d v="2021-04-07T00:00:00"/>
    <s v="Mwai Joseph Maina"/>
    <s v="Male"/>
    <s v="3395030"/>
    <s v="254738619557"/>
    <m/>
    <m/>
    <s v="254722862384"/>
    <n v="37.215767"/>
    <n v="-0.54910800000000004"/>
    <s v="Kirinyaga"/>
    <s v="Sagana"/>
    <s v="Mukure"/>
    <s v="Mitondo"/>
    <n v="6"/>
    <s v="Andcol Enterprises"/>
    <s v="Eric Mugo"/>
    <s v="Eric Mugo"/>
    <s v=""/>
    <s v="Micro Business"/>
    <x v="0"/>
    <x v="0"/>
    <d v="2021-04-07T00:00:00"/>
  </r>
  <r>
    <s v="VPA6"/>
    <s v="KE-EMB-2006-25406"/>
    <x v="0"/>
    <s v=""/>
    <s v="13th June,2020"/>
    <d v="2020-06-13T00:00:00"/>
    <s v="28th June,2020"/>
    <d v="2020-06-28T00:00:00"/>
    <s v="Njagi Duncan Mwaniki"/>
    <s v="Male"/>
    <s v="99999"/>
    <s v="254727549107"/>
    <m/>
    <m/>
    <m/>
    <n v="37.436034999999997"/>
    <n v="-0.42258200000000001"/>
    <s v="Embu"/>
    <s v="Manyatta"/>
    <s v="Kibugu"/>
    <s v="Githiga"/>
    <n v="8"/>
    <s v="Eric Muthii Mugo"/>
    <s v="Eric Mugo"/>
    <s v="Eric Mugo"/>
    <s v="701939398"/>
    <s v="Informal Business"/>
    <x v="2"/>
    <x v="0"/>
    <d v="2020-06-29T00:00:00"/>
  </r>
  <r>
    <s v="VPA6"/>
    <s v="KE-NYE-2004-27993"/>
    <x v="0"/>
    <s v=""/>
    <s v="21st February,2020"/>
    <d v="2020-02-21T00:00:00"/>
    <s v="1st April,2020"/>
    <d v="2020-04-01T00:00:00"/>
    <s v="Macharia Gilbert"/>
    <s v="Male"/>
    <s v="8649669"/>
    <s v="722789130"/>
    <m/>
    <m/>
    <m/>
    <n v="37.131250000000001"/>
    <n v="-0.63689200000000001"/>
    <s v="Nyeri"/>
    <s v="Mukurweni"/>
    <s v="Mutonga"/>
    <s v="Dibe"/>
    <n v="10"/>
    <s v="Eric Muthii Mugo"/>
    <s v="Eric Mugo"/>
    <s v="Eric Mugo"/>
    <s v=""/>
    <s v="Informal Business"/>
    <x v="0"/>
    <x v="0"/>
    <d v="2020-07-21T00:00:00"/>
  </r>
  <r>
    <s v="VPA6"/>
    <s v="KE-KIR-2002-27770"/>
    <x v="0"/>
    <s v=""/>
    <s v="1st January,2020"/>
    <d v="2020-01-01T00:00:00"/>
    <s v="12th February,2020"/>
    <d v="2020-02-12T00:00:00"/>
    <s v="Njoka Peter Muthii"/>
    <s v="Male"/>
    <s v="2121756054"/>
    <s v="254723309646"/>
    <m/>
    <m/>
    <m/>
    <n v="37.250576000000002"/>
    <n v="-0.46046100000000001"/>
    <s v="Kirinyaga"/>
    <s v="Kerugoya/Kutus"/>
    <s v="Inoi"/>
    <s v="Ndundu"/>
    <s v="10"/>
    <s v="Eric Muthii Mugo"/>
    <s v="Eric Mugo"/>
    <s v="Eric Mugo"/>
    <s v=""/>
    <s v="Informal Business"/>
    <x v="0"/>
    <x v="0"/>
    <d v="2020-02-17T00:00:00"/>
  </r>
  <r>
    <s v="VPA6"/>
    <s v="KE-KIR-2011-27203"/>
    <x v="0"/>
    <s v=""/>
    <s v="1st October,2020"/>
    <d v="2020-10-01T00:00:00"/>
    <s v="1st November,2020"/>
    <d v="2020-11-01T00:00:00"/>
    <s v="Gichohi Mwaniki Simon"/>
    <s v="Male"/>
    <s v="0756897"/>
    <s v="254729403638"/>
    <m/>
    <m/>
    <s v="254734764110"/>
    <n v="37.199824999999997"/>
    <n v="-0.46109899999999998"/>
    <s v="Kirinyaga"/>
    <s v="Kerugoya/Kutus"/>
    <s v="Mwirua"/>
    <s v="Ndiriti"/>
    <n v="10"/>
    <s v="Eric Muthii Mugo"/>
    <s v="Eric Mugo"/>
    <s v="Eric Mugo"/>
    <s v=""/>
    <s v="Informal Business"/>
    <x v="2"/>
    <x v="0"/>
    <d v="2021-01-20T00:00:00"/>
  </r>
  <r>
    <s v="VPA6"/>
    <s v="KE-KIR-2107-25404"/>
    <x v="0"/>
    <s v=""/>
    <s v="1st June,2021"/>
    <d v="2021-06-01T00:00:00"/>
    <s v="13th July,2021"/>
    <d v="2021-07-13T00:00:00"/>
    <s v="Kiige Evan Mwaniki"/>
    <s v="Male"/>
    <s v="2901590"/>
    <s v="254713634693"/>
    <m/>
    <m/>
    <s v="254710966318"/>
    <n v="37.215262000000003"/>
    <n v="-0.51918500000000001"/>
    <s v="Kirinyaga"/>
    <s v="Sagana"/>
    <s v="Gitako"/>
    <s v="Kiania"/>
    <n v="10"/>
    <s v="Eric Muthii Mugo"/>
    <s v="Eric Mugo"/>
    <s v="Eric Mugo"/>
    <s v=""/>
    <s v="Informal Business"/>
    <x v="0"/>
    <x v="0"/>
    <d v="2021-07-15T00:00:00"/>
  </r>
  <r>
    <s v="VPA6"/>
    <s v="KE-KIR-2106-25408"/>
    <x v="0"/>
    <s v=""/>
    <s v="22nd March,2021"/>
    <d v="2021-03-22T00:00:00"/>
    <s v="22nd June,2021"/>
    <d v="2021-06-22T00:00:00"/>
    <s v="Kiara Alfred"/>
    <s v="Male"/>
    <n v="99999"/>
    <s v="254726935173"/>
    <m/>
    <m/>
    <s v="254722894137"/>
    <n v="37.249696999999998"/>
    <n v="-0.54180899999999999"/>
    <s v="Kirinyaga"/>
    <s v="Kerugoya/Kutus"/>
    <s v="Kanyekini"/>
    <s v="Giatama"/>
    <n v="10"/>
    <s v="Eric Muthii Mugo"/>
    <s v="Eric Mugo"/>
    <s v="Eric Mugo"/>
    <s v=""/>
    <s v="Informal Business"/>
    <x v="2"/>
    <x v="0"/>
    <d v="2021-06-23T00:00:00"/>
  </r>
  <r>
    <s v="VPA6"/>
    <s v="KE-KIR-2302-30814"/>
    <x v="0"/>
    <s v=""/>
    <s v="1st November,2022"/>
    <d v="2022-11-01T00:00:00"/>
    <s v="3rd February,2023"/>
    <d v="2023-02-03T00:00:00"/>
    <s v="Mwangi Charles Muriithi"/>
    <s v="Male"/>
    <s v="6448230"/>
    <s v="0721252442"/>
    <m/>
    <m/>
    <s v="0721935935"/>
    <n v="37.228180000000002"/>
    <n v="-0.50051699999999999"/>
    <s v="Kirinyaga"/>
    <s v="Kirinyaga"/>
    <s v="Kagumo"/>
    <s v="Mukonyo"/>
    <n v="12"/>
    <s v="Eric Muthii Mugo"/>
    <s v="Eric Mugo"/>
    <s v="Eric Mugo"/>
    <s v=""/>
    <s v="Informal Business"/>
    <x v="0"/>
    <x v="0"/>
    <d v="2023-02-05T00:00:00"/>
  </r>
  <r>
    <s v="VPA6"/>
    <s v="KE-EMB-2211-30812"/>
    <x v="0"/>
    <s v=""/>
    <s v="8th August,2022"/>
    <d v="2022-08-08T00:00:00"/>
    <s v="8th November,2022"/>
    <d v="2022-11-08T00:00:00"/>
    <s v="Njogu Martin Mugo"/>
    <s v="Male"/>
    <s v="9063193"/>
    <s v="0723877522"/>
    <m/>
    <m/>
    <s v="0722434199"/>
    <n v="37.575290000000003"/>
    <n v="-0.39574799999999999"/>
    <s v="Embu"/>
    <s v="Runyenjes"/>
    <s v="Runyejes"/>
    <s v="Kaithege"/>
    <n v="12"/>
    <s v="Eric Muthii Mugo"/>
    <s v="Eric Mugo"/>
    <s v="Eric Mugo"/>
    <m/>
    <s v="Informal Business"/>
    <x v="2"/>
    <x v="0"/>
    <d v="2022-11-09T00:00:00"/>
  </r>
  <r>
    <s v="VPA6"/>
    <s v="KE-MER-1911-28479"/>
    <x v="0"/>
    <s v=""/>
    <s v="14th October,2019"/>
    <d v="2019-10-14T00:00:00"/>
    <s v="15th November,2019"/>
    <d v="2019-11-15T00:00:00"/>
    <s v="Ncabira Erastus Lucy"/>
    <s v="Female"/>
    <s v="12406917"/>
    <s v="254726453499"/>
    <m/>
    <m/>
    <m/>
    <n v="37.617035000000001"/>
    <n v="-8.4366999999999998E-2"/>
    <s v="Meru"/>
    <s v="Imenti South"/>
    <s v="Chure"/>
    <s v="Machikine"/>
    <s v="6"/>
    <s v="Erick Munene Gitonga"/>
    <s v="Eric Munene"/>
    <s v="Eric Munene"/>
    <s v="254728779943"/>
    <s v="Informal Business"/>
    <x v="0"/>
    <x v="0"/>
    <d v="2019-12-12T00:00:00"/>
  </r>
  <r>
    <s v="VPA6"/>
    <s v="KE-MER-1807-23969"/>
    <x v="0"/>
    <s v=""/>
    <s v="5th June,2018"/>
    <d v="2018-06-05T00:00:00"/>
    <s v="25th July,2018"/>
    <d v="2018-07-25T00:00:00"/>
    <s v="Kimi Jim John"/>
    <s v="Male"/>
    <s v="22087675"/>
    <s v="725636868"/>
    <s v="728865874"/>
    <m/>
    <s v="723828551"/>
    <n v="37.653827999999997"/>
    <n v="-9.0130000000000002E-2"/>
    <s v="Meru"/>
    <s v="Imenti South"/>
    <s v="Mwichuone"/>
    <s v="Gaturi"/>
    <s v="6"/>
    <s v="Igwemas General Digester Ltd"/>
    <s v="Eric Munene"/>
    <s v="Eric Munene"/>
    <s v="728779943"/>
    <s v="Micro Business"/>
    <x v="0"/>
    <x v="0"/>
    <d v="2018-07-25T00:00:00"/>
  </r>
  <r>
    <s v="VPA6"/>
    <s v="KE-MER-1807-21816"/>
    <x v="0"/>
    <s v=""/>
    <s v="6th June,2018"/>
    <d v="2018-06-06T00:00:00"/>
    <s v="26th July,2018"/>
    <d v="2018-07-26T00:00:00"/>
    <s v="Mbaya Gakii Purity"/>
    <s v="Female"/>
    <s v="24567890"/>
    <s v="724389814"/>
    <m/>
    <m/>
    <s v="729710730"/>
    <n v="37.586635000000001"/>
    <n v="-0.108475"/>
    <s v="Meru"/>
    <s v="Imenti South"/>
    <s v="Nchuri"/>
    <s v="Mungumone"/>
    <s v="6"/>
    <s v="Igwemas General Digester Ltd"/>
    <s v="Eric Munene"/>
    <s v="Eric Munene"/>
    <s v="728779943"/>
    <s v="Micro Business"/>
    <x v="0"/>
    <x v="0"/>
    <d v="2018-07-26T00:00:00"/>
  </r>
  <r>
    <s v="VPA6"/>
    <s v="KE-MER-1806-21845"/>
    <x v="0"/>
    <s v=""/>
    <s v="16th May,2018"/>
    <d v="2018-05-16T00:00:00"/>
    <s v="12th June,2018"/>
    <d v="2018-06-12T00:00:00"/>
    <s v="Kinoti Gulbert Mbijiwe"/>
    <s v="Male"/>
    <s v="8870100"/>
    <s v="724760772"/>
    <m/>
    <m/>
    <s v="724236767"/>
    <n v="37.672438"/>
    <n v="-8.3907999999999996E-2"/>
    <s v="Meru"/>
    <s v="Imenti South"/>
    <s v="Kingane"/>
    <s v="Kigene"/>
    <s v="6"/>
    <s v="Igwemas General Digester Ltd"/>
    <s v="Eric Munene"/>
    <s v="Eric Munene"/>
    <s v="728779943"/>
    <s v="Micro Business"/>
    <x v="0"/>
    <x v="0"/>
    <d v="2018-06-12T00:00:00"/>
  </r>
  <r>
    <s v="VPA6"/>
    <s v="KE-MER-1810-23882"/>
    <x v="0"/>
    <s v=""/>
    <s v="31st August,2018"/>
    <d v="2018-08-31T00:00:00"/>
    <s v="20th October,2018"/>
    <d v="2018-10-20T00:00:00"/>
    <s v="Kinyuru Kiburu Zaverio"/>
    <s v="Male"/>
    <s v="4470374"/>
    <s v="792433846"/>
    <m/>
    <m/>
    <s v="715516984"/>
    <n v="37.628067000000001"/>
    <n v="-7.9642000000000004E-2"/>
    <s v="Meru"/>
    <s v="Imenti South"/>
    <s v="Mikumbune"/>
    <s v="Rugomi"/>
    <s v="6"/>
    <s v="Igwemas General Digester Ltd"/>
    <s v="Eric Munene"/>
    <s v="Eric Munene"/>
    <s v="728779943"/>
    <s v="Micro Business"/>
    <x v="0"/>
    <x v="0"/>
    <d v="2018-10-20T00:00:00"/>
  </r>
  <r>
    <s v="VPA6"/>
    <s v="KE-MER-1907-25599"/>
    <x v="0"/>
    <s v=""/>
    <s v="29th May,2019"/>
    <d v="2019-05-29T00:00:00"/>
    <s v="18th July,2019"/>
    <d v="2019-07-18T00:00:00"/>
    <s v="Ntakira Kinoti Jane"/>
    <s v="Female"/>
    <s v="8870172"/>
    <s v="254725708027"/>
    <m/>
    <m/>
    <m/>
    <n v="37.592216999999998"/>
    <n v="-8.2038E-2"/>
    <s v="Meru"/>
    <s v="Imenti South"/>
    <s v="Upper Chure"/>
    <s v="Giuti"/>
    <s v="6"/>
    <s v="Likunga Company Limited"/>
    <s v="Eric Munene"/>
    <s v="Eric Munene"/>
    <s v="728779943"/>
    <s v="Micro Business"/>
    <x v="0"/>
    <x v="0"/>
    <d v="2019-07-24T00:00:00"/>
  </r>
  <r>
    <s v="VPA6"/>
    <s v="KE-MER-1809-23875"/>
    <x v="0"/>
    <s v=""/>
    <s v="1st August,2018"/>
    <d v="2018-08-01T00:00:00"/>
    <s v="12th September,2018"/>
    <d v="2018-09-12T00:00:00"/>
    <s v="M'Arithi Joseph Gitonga"/>
    <s v="Male"/>
    <s v="4445272"/>
    <s v="726454514"/>
    <m/>
    <m/>
    <m/>
    <n v="37.678907000000002"/>
    <n v="-1.585E-2"/>
    <s v="Meru"/>
    <s v="Meru Central"/>
    <s v="Gatimbi"/>
    <s v="Ruiga"/>
    <s v="6"/>
    <s v="Igwemas General Digester Ltd"/>
    <s v="Eric Munene"/>
    <s v="Eric Munene"/>
    <s v="728779943"/>
    <s v="Micro Business"/>
    <x v="0"/>
    <x v="0"/>
    <d v="2018-09-27T00:00:00"/>
  </r>
  <r>
    <s v="VPA6"/>
    <s v="KE-MER-1809-23873"/>
    <x v="0"/>
    <s v=""/>
    <s v="22nd July,2018"/>
    <d v="2018-07-22T00:00:00"/>
    <s v="10th September,2018"/>
    <d v="2018-09-10T00:00:00"/>
    <s v="Kibue Lucy Waceke"/>
    <s v="Female"/>
    <s v="3110101"/>
    <s v="726912767"/>
    <m/>
    <m/>
    <s v="722287726"/>
    <n v="37.626747000000002"/>
    <n v="-6.7718E-2"/>
    <s v="Meru"/>
    <s v="Imenti South"/>
    <s v="Imenti South"/>
    <s v="Nkwiga"/>
    <s v="6"/>
    <s v="Igwemas General Digester Ltd"/>
    <s v="Eric Munene"/>
    <s v="Eric Munene"/>
    <s v="728779943"/>
    <s v="Micro Business"/>
    <x v="0"/>
    <x v="0"/>
    <d v="2018-09-10T00:00:00"/>
  </r>
  <r>
    <s v="VPA6"/>
    <s v="KE-MER-1812-25995"/>
    <x v="0"/>
    <s v=""/>
    <s v="11th November,2018"/>
    <d v="2018-11-11T00:00:00"/>
    <s v="8th December,2018"/>
    <d v="2018-12-08T00:00:00"/>
    <s v="Mugambi Patrick Mwenda"/>
    <s v="Male"/>
    <s v="2360748"/>
    <s v="254721384422"/>
    <m/>
    <m/>
    <m/>
    <n v="37.648291999999998"/>
    <n v="-7.0638999999999993E-2"/>
    <s v="Meru"/>
    <s v="Imenti South"/>
    <s v="Mikumbune"/>
    <s v="Kigane"/>
    <s v="6"/>
    <s v="Igwemas General Digester Ltd"/>
    <s v="Eric Munene"/>
    <s v="Eric Munene"/>
    <s v="254728779943"/>
    <s v="Micro Business"/>
    <x v="0"/>
    <x v="0"/>
    <d v="2018-12-19T00:00:00"/>
  </r>
  <r>
    <s v="VPA6"/>
    <s v="KE-MER-1905-25634"/>
    <x v="0"/>
    <s v=""/>
    <s v="9th May,2019"/>
    <d v="2019-05-09T00:00:00"/>
    <s v="28th May,2019"/>
    <d v="2019-05-28T00:00:00"/>
    <s v="Gikunda Lucy Karimi"/>
    <s v="Female"/>
    <s v="20385971"/>
    <s v="254724763679"/>
    <m/>
    <m/>
    <m/>
    <n v="37.584116999999999"/>
    <n v="-4.8607999999999998E-2"/>
    <s v="Meru"/>
    <s v="Imenti South"/>
    <s v="Kathera"/>
    <s v="Kiarago"/>
    <s v="6"/>
    <s v="Likunga Company Limited"/>
    <s v="Eric Munene"/>
    <s v="Eric Munene"/>
    <s v="728779943"/>
    <s v="Micro Business"/>
    <x v="0"/>
    <x v="0"/>
    <d v="2019-05-28T00:00:00"/>
  </r>
  <r>
    <s v="VPA6"/>
    <s v="KE-MER-1910-25718"/>
    <x v="0"/>
    <s v=""/>
    <s v="10th September,2019"/>
    <d v="2019-09-10T00:00:00"/>
    <s v="1st October,2019"/>
    <d v="2019-10-01T00:00:00"/>
    <s v="Muriungi Ndatho Silas"/>
    <s v="Male"/>
    <s v="21456787"/>
    <s v="254724900018"/>
    <m/>
    <m/>
    <m/>
    <n v="37.686553000000004"/>
    <n v="-9.5144999999999993E-2"/>
    <s v="Meru"/>
    <s v="Imenti South"/>
    <s v="Koothine"/>
    <s v="Wonyaine"/>
    <s v="6"/>
    <s v="Igwemas General Digester Ltd"/>
    <s v="Eric Munene"/>
    <s v="Eric Munene"/>
    <s v="745678975"/>
    <s v="Micro Business"/>
    <x v="0"/>
    <x v="0"/>
    <d v="2019-10-27T00:00:00"/>
  </r>
  <r>
    <s v="VPA6"/>
    <s v="KE-MER-2102-27058"/>
    <x v="0"/>
    <s v=""/>
    <s v="3rd January,2021"/>
    <d v="2021-01-03T00:00:00"/>
    <s v="2nd February,2021"/>
    <d v="2021-02-02T00:00:00"/>
    <s v="Kambura Kirimi Silvia"/>
    <s v="Female"/>
    <s v="9215503"/>
    <s v="727374149"/>
    <s v="254727374149"/>
    <m/>
    <s v="254711258938"/>
    <n v="37.603301999999999"/>
    <n v="-5.8845000000000001E-2"/>
    <s v="Meru"/>
    <s v="Imenti South"/>
    <s v="Kathera"/>
    <s v="Taai"/>
    <n v="6"/>
    <s v="Likunga Company Limited"/>
    <s v="Eric Munene"/>
    <s v="Eric Munene"/>
    <s v=""/>
    <s v="Micro Business"/>
    <x v="0"/>
    <x v="0"/>
    <d v="2021-06-05T00:00:00"/>
  </r>
  <r>
    <s v="VPA6"/>
    <s v="KE-MER-1709-21895"/>
    <x v="0"/>
    <s v=""/>
    <s v="13th July,2017"/>
    <d v="2017-07-13T00:00:00"/>
    <s v="1st September,2017"/>
    <d v="2017-09-01T00:00:00"/>
    <s v="Nkanata Silas Gitonga"/>
    <s v="Male"/>
    <s v="4470500"/>
    <s v="718879269"/>
    <m/>
    <m/>
    <m/>
    <n v="37.614837000000001"/>
    <n v="-7.0419999999999996E-2"/>
    <s v="Meru"/>
    <s v="Imenti South"/>
    <s v="Mikumbune"/>
    <s v="Mitarune"/>
    <s v="6"/>
    <s v="Zackmar Biotec Ltd"/>
    <s v="Eric Munene"/>
    <s v="Eric Munene"/>
    <s v="728779943"/>
    <s v="Micro Business"/>
    <x v="0"/>
    <x v="0"/>
    <d v="2017-09-20T00:00:00"/>
  </r>
  <r>
    <s v="VPA6"/>
    <s v="KE-MER-1709-21887"/>
    <x v="0"/>
    <s v=""/>
    <s v="13th July,2017"/>
    <d v="2017-07-13T00:00:00"/>
    <s v="1st September,2017"/>
    <d v="2017-09-01T00:00:00"/>
    <s v="Geoffroy John Kaburu"/>
    <s v="Male"/>
    <s v="2364440"/>
    <s v="720547413"/>
    <m/>
    <m/>
    <m/>
    <n v="37.619464000000001"/>
    <n v="-7.3886999999999994E-2"/>
    <s v="Meru"/>
    <s v="Imenti South"/>
    <s v="Mikumbune"/>
    <s v="Giakama"/>
    <s v="6"/>
    <s v="Zackmar Biotec Ltd"/>
    <s v="Eric Munene"/>
    <s v="Eric Munene"/>
    <s v="728779943"/>
    <s v="Micro Business"/>
    <x v="0"/>
    <x v="0"/>
    <d v="2017-09-19T00:00:00"/>
  </r>
  <r>
    <s v="VPA6"/>
    <s v="KE-NYA-1909-25675"/>
    <x v="0"/>
    <s v=""/>
    <s v="9th September,2019"/>
    <d v="2019-09-09T00:00:00"/>
    <s v="9th September,2019"/>
    <d v="2019-09-09T00:00:00"/>
    <s v="Githinji Simon Muhoro"/>
    <s v="Male"/>
    <s v="13213279"/>
    <s v="254723800847"/>
    <m/>
    <m/>
    <m/>
    <n v="36.557977000000001"/>
    <n v="-0.59720799999999996"/>
    <s v="Nyandarua"/>
    <s v="North Kinangop"/>
    <s v="Engeener"/>
    <s v="Manyata"/>
    <s v="8"/>
    <s v="Igwemas General Digester Ltd"/>
    <s v="Eric Munene"/>
    <s v="Eric Munene"/>
    <s v="254728779943"/>
    <s v="Micro Business"/>
    <x v="0"/>
    <x v="0"/>
    <d v="2019-09-09T00:00:00"/>
  </r>
  <r>
    <s v="VPA6"/>
    <s v="KE-MER-1911-28477"/>
    <x v="0"/>
    <s v=""/>
    <s v="2nd November,2019"/>
    <d v="2019-11-02T00:00:00"/>
    <s v="28th November,2019"/>
    <d v="2019-11-28T00:00:00"/>
    <s v="Mwari Gitonga Alice"/>
    <s v="Female"/>
    <s v="2368970"/>
    <s v="254720471001"/>
    <m/>
    <m/>
    <m/>
    <n v="37.599575000000002"/>
    <n v="-8.6532999999999999E-2"/>
    <s v="Meru"/>
    <s v="Imenti South"/>
    <s v="Chure"/>
    <s v="Omone"/>
    <s v="8"/>
    <s v="Erick Munene Gitonga"/>
    <s v="Eric Munene"/>
    <s v="Eric Munene"/>
    <s v="254728779943"/>
    <s v="Informal Business"/>
    <x v="0"/>
    <x v="0"/>
    <d v="2019-12-10T00:00:00"/>
  </r>
  <r>
    <s v="VPA6"/>
    <s v="KE-MER-1912-28480"/>
    <x v="0"/>
    <s v=""/>
    <s v="25th November,2019"/>
    <d v="2019-11-25T00:00:00"/>
    <s v="12th December,2019"/>
    <d v="2019-12-12T00:00:00"/>
    <s v="Mwenda Arimi David"/>
    <s v="Male"/>
    <s v="22489278"/>
    <s v="254723971653"/>
    <m/>
    <m/>
    <m/>
    <n v="37.634878"/>
    <n v="-8.3927000000000002E-2"/>
    <s v="Meru"/>
    <s v="Imenti South"/>
    <s v="Mwichiune"/>
    <s v="Gaitune"/>
    <s v="8"/>
    <s v="Erick Munene Gitonga"/>
    <s v="Eric Munene"/>
    <s v="Eric Munene"/>
    <s v="254728779943"/>
    <s v="Informal Business"/>
    <x v="0"/>
    <x v="0"/>
    <d v="2019-12-13T00:00:00"/>
  </r>
  <r>
    <s v="VPA6"/>
    <s v="KE-MER-2006-28496"/>
    <x v="0"/>
    <s v=""/>
    <s v="4th June,2020"/>
    <d v="2020-06-04T00:00:00"/>
    <s v="26th June,2020"/>
    <d v="2020-06-26T00:00:00"/>
    <s v="Ntinyari Kiugu Joy"/>
    <s v="Female"/>
    <s v="22184869"/>
    <s v="254720616544"/>
    <m/>
    <m/>
    <m/>
    <n v="37.655341999999997"/>
    <n v="4.62E-3"/>
    <s v="Meru"/>
    <s v="Meru Centra"/>
    <s v="Ntakira"/>
    <s v="Muthumbi"/>
    <s v="8"/>
    <s v="Erick Munene Gitonga"/>
    <s v="Eric Munene"/>
    <s v="Eric Munene"/>
    <s v="728779943"/>
    <s v="Informal Business"/>
    <x v="0"/>
    <x v="0"/>
    <d v="2020-06-26T00:00:00"/>
  </r>
  <r>
    <s v="VPA6"/>
    <s v="KE-MER-2002-28484"/>
    <x v="0"/>
    <s v=""/>
    <s v="8th January,2020"/>
    <d v="2020-01-08T00:00:00"/>
    <s v="10th February,2020"/>
    <d v="2020-02-10T00:00:00"/>
    <s v="Gitonga Mworia Patrick"/>
    <s v="Male"/>
    <s v="24394064"/>
    <s v="254720667304"/>
    <m/>
    <m/>
    <m/>
    <n v="37.603867999999999"/>
    <n v="-6.9733000000000003E-2"/>
    <s v="Meru"/>
    <s v="Imenti South"/>
    <s v="Mikumbune"/>
    <s v="Kiunju"/>
    <s v="8"/>
    <s v="Erick Munene Gitonga"/>
    <s v="Eric Munene"/>
    <s v="Eric Munene"/>
    <s v="254728779943"/>
    <s v="Informal Business"/>
    <x v="0"/>
    <x v="0"/>
    <d v="2020-02-20T00:00:00"/>
  </r>
  <r>
    <s v="VPA6"/>
    <s v="KE-MER-2203-29693"/>
    <x v="0"/>
    <s v=""/>
    <s v="16th February,2022"/>
    <d v="2022-02-16T00:00:00"/>
    <s v="6th March,2022"/>
    <d v="2022-03-06T00:00:00"/>
    <s v="Gacheri Mutai Lucy"/>
    <s v="Female"/>
    <s v="12691053"/>
    <s v="0716483429"/>
    <m/>
    <m/>
    <s v="0719152306"/>
    <n v="37.585605000000001"/>
    <n v="-6.3006999999999994E-2"/>
    <s v="Meru"/>
    <s v="Imenti South"/>
    <s v="mikumbune"/>
    <s v="kaunjugi"/>
    <n v="8"/>
    <s v="Erick Munene Gitonga"/>
    <s v="Eric Munene"/>
    <s v="Eric Munene"/>
    <s v=""/>
    <s v="Informal Business"/>
    <x v="0"/>
    <x v="0"/>
    <d v="2022-05-13T00:00:00"/>
  </r>
  <r>
    <s v="VPA6"/>
    <s v="KE-MER-2201-27074"/>
    <x v="0"/>
    <s v=""/>
    <s v="8th December,2021"/>
    <d v="2021-12-08T00:00:00"/>
    <s v="15th January,2022"/>
    <d v="2022-01-15T00:00:00"/>
    <s v="Nyaguthii Mwenda Esther"/>
    <s v="Female"/>
    <s v="23009181"/>
    <s v="700276191"/>
    <m/>
    <m/>
    <s v="0721778582"/>
    <n v="37.597740000000002"/>
    <n v="-8.0390000000000003E-2"/>
    <s v="Meru"/>
    <s v="Imenti South"/>
    <s v="chure"/>
    <s v="kairune"/>
    <n v="8"/>
    <s v="Erick Munene Gitonga"/>
    <s v="Eric Munene"/>
    <s v="Eric Munene"/>
    <s v=""/>
    <s v="Informal Business"/>
    <x v="0"/>
    <x v="0"/>
    <d v="2022-02-09T00:00:00"/>
  </r>
  <r>
    <s v="VPA6"/>
    <s v="KE-MER-2202-27075"/>
    <x v="0"/>
    <s v=""/>
    <s v="17th January,2022"/>
    <d v="2022-01-17T00:00:00"/>
    <s v="2nd February,2022"/>
    <d v="2022-02-02T00:00:00"/>
    <s v="Kinyua Murithi Sebastian"/>
    <s v="Male"/>
    <s v="13813872"/>
    <s v="705843312"/>
    <s v="0705843317"/>
    <m/>
    <s v="0717976516"/>
    <n v="37.630192999999998"/>
    <n v="-8.0064999999999997E-2"/>
    <s v="Meru"/>
    <s v="Imenti South"/>
    <s v="mikumbune"/>
    <s v="rugeju"/>
    <n v="8"/>
    <s v="Erick Munene Gitonga"/>
    <s v="Eric Munene"/>
    <s v="Eric Munene"/>
    <s v=""/>
    <s v="Informal Business"/>
    <x v="0"/>
    <x v="0"/>
    <d v="2022-02-14T00:00:00"/>
  </r>
  <r>
    <s v="VPA6"/>
    <s v="KE-MER-2203-29690"/>
    <x v="2"/>
    <s v="Unreachable"/>
    <s v="5th March,2022"/>
    <d v="2022-03-05T00:00:00"/>
    <s v="20th March,2022"/>
    <d v="2022-03-20T00:00:00"/>
    <s v="Kagwiria Kimathi Mercy"/>
    <s v="Female"/>
    <s v="21706415"/>
    <s v="0722388161"/>
    <m/>
    <m/>
    <s v="0716038612"/>
    <n v="37.567422999999998"/>
    <n v="-7.5967000000000007E-2"/>
    <s v="Meru"/>
    <s v="Imenti South"/>
    <s v="mikumbune"/>
    <s v="muchege"/>
    <n v="8"/>
    <s v="Erick Munene Gitonga"/>
    <s v="Eric Munene"/>
    <s v="Eric Munene"/>
    <s v=""/>
    <s v="Informal Business"/>
    <x v="0"/>
    <x v="0"/>
    <d v="2022-04-23T00:00:00"/>
  </r>
  <r>
    <s v="VPA6"/>
    <s v="KE-MER-2205-29695"/>
    <x v="0"/>
    <s v=""/>
    <s v="20th April,2022"/>
    <d v="2022-04-20T00:00:00"/>
    <s v="22nd May,2022"/>
    <d v="2022-05-22T00:00:00"/>
    <s v="Kimathi Kaburia Douglas"/>
    <s v="Male"/>
    <s v="8871669"/>
    <s v="0726807448"/>
    <m/>
    <m/>
    <s v="0729205008"/>
    <n v="37.592841999999997"/>
    <n v="-8.2424999999999998E-2"/>
    <s v="Meru"/>
    <s v="Imenti South"/>
    <s v="chure"/>
    <s v="Giuti"/>
    <n v="8"/>
    <s v="Erick Munene Gitonga"/>
    <s v="Eric Munene"/>
    <s v="Eric Munene"/>
    <s v=""/>
    <s v="Informal Business"/>
    <x v="0"/>
    <x v="0"/>
    <d v="2022-06-10T00:00:00"/>
  </r>
  <r>
    <s v="VPA6"/>
    <s v="KE-MER-2202-29688"/>
    <x v="0"/>
    <s v=""/>
    <s v="13th January,2022"/>
    <d v="2022-01-13T00:00:00"/>
    <s v="1st February,2022"/>
    <d v="2022-02-01T00:00:00"/>
    <s v="Kaburia James Gikunda"/>
    <s v="Male"/>
    <s v="24708406"/>
    <s v="0725292476"/>
    <m/>
    <m/>
    <s v="0719595171"/>
    <n v="37.680247000000001"/>
    <n v="-9.1231999999999994E-2"/>
    <s v="Meru"/>
    <s v="Imenti South"/>
    <s v="kothine"/>
    <s v="ndagone"/>
    <n v="8"/>
    <s v="Erick Munene Gitonga"/>
    <s v="Eric Munene"/>
    <s v="Eric Munene"/>
    <s v=""/>
    <s v="Informal Business"/>
    <x v="0"/>
    <x v="0"/>
    <d v="2022-02-14T00:00:00"/>
  </r>
  <r>
    <s v="VPA6"/>
    <s v="KE-MER-1801-21829"/>
    <x v="0"/>
    <s v=""/>
    <s v="15th December,2017"/>
    <d v="2017-12-15T00:00:00"/>
    <s v="10th January,2018"/>
    <d v="2018-01-10T00:00:00"/>
    <s v="Arithi Mbaabu Gilbert"/>
    <s v="Male"/>
    <s v="7715233"/>
    <s v="726354904"/>
    <m/>
    <m/>
    <s v="735359535"/>
    <n v="37.613731999999999"/>
    <n v="-7.3506000000000002E-2"/>
    <s v="Meru"/>
    <s v="Imenti South"/>
    <s v="Mikumbune"/>
    <s v="Kioru"/>
    <s v="8"/>
    <s v="Igwemas General Digester Ltd"/>
    <s v="Eric Munene"/>
    <s v="Eric Munene"/>
    <s v="728779943"/>
    <s v="Micro Business"/>
    <x v="0"/>
    <x v="0"/>
    <d v="2018-07-20T00:00:00"/>
  </r>
  <r>
    <s v="VPA6"/>
    <s v="KE-MER-1903-25684"/>
    <x v="0"/>
    <s v=""/>
    <s v="9th March,2019"/>
    <d v="2019-03-09T00:00:00"/>
    <s v="9th March,2019"/>
    <d v="2019-03-09T00:00:00"/>
    <s v="Thuranira Peter Murithi"/>
    <s v="Male"/>
    <s v="14412824"/>
    <s v="254726067515"/>
    <m/>
    <m/>
    <m/>
    <n v="37.656343"/>
    <n v="-6.8288000000000001E-2"/>
    <s v="Meru"/>
    <s v="Igembe North"/>
    <s v="Kathera"/>
    <s v="Gaita"/>
    <s v="8"/>
    <s v="Igwemas General Digester Ltd"/>
    <s v="Eric Munene"/>
    <s v="Eric Munene"/>
    <s v="728779943"/>
    <s v="Micro Business"/>
    <x v="0"/>
    <x v="0"/>
    <d v="2019-03-09T00:00:00"/>
  </r>
  <r>
    <s v="VPA6"/>
    <s v="KE-MER-1809-23876"/>
    <x v="0"/>
    <s v=""/>
    <s v="3rd September,2018"/>
    <d v="2018-09-03T00:00:00"/>
    <s v="25th September,2018"/>
    <d v="2018-09-25T00:00:00"/>
    <s v="Murathe M'Rinkanya Muthaura"/>
    <s v="Male"/>
    <s v="16003074"/>
    <s v="713118732"/>
    <m/>
    <m/>
    <m/>
    <n v="37.589908000000001"/>
    <n v="-2.7741999999999999E-2"/>
    <s v="Meru"/>
    <s v="Imenti South"/>
    <s v="Uruku"/>
    <s v="Ruchoro"/>
    <s v="8"/>
    <s v="Igwemas General Digester Ltd"/>
    <s v="Eric Munene"/>
    <s v="Eric Munene"/>
    <s v="728779843"/>
    <s v="Micro Business"/>
    <x v="0"/>
    <x v="0"/>
    <d v="2018-09-25T00:00:00"/>
  </r>
  <r>
    <s v="VPA6"/>
    <s v="KE-MER-1902-25671"/>
    <x v="0"/>
    <s v=""/>
    <s v="25th December,2018"/>
    <d v="2018-12-25T00:00:00"/>
    <s v="13th February,2019"/>
    <d v="2019-02-13T00:00:00"/>
    <s v="Kirema Fridah Mukiri"/>
    <s v="Female"/>
    <s v="27567456"/>
    <s v="706534078"/>
    <m/>
    <m/>
    <s v="722389246"/>
    <n v="37.645037000000002"/>
    <n v="-7.7122999999999997E-2"/>
    <s v="Meru"/>
    <s v="Imenti South"/>
    <s v="Kigane"/>
    <s v="Munani"/>
    <s v="8"/>
    <s v="Igwemas General Digester Ltd"/>
    <s v="Eric Munene"/>
    <s v="Eric Munene"/>
    <s v="7045886683"/>
    <s v="Micro Business"/>
    <x v="0"/>
    <x v="0"/>
    <d v="2019-02-13T00:00:00"/>
  </r>
  <r>
    <s v="VPA6"/>
    <s v="KE-MER-1712-21824"/>
    <x v="0"/>
    <s v=""/>
    <s v="12th October,2017"/>
    <d v="2017-10-12T00:00:00"/>
    <s v="1st December,2017"/>
    <d v="2017-12-01T00:00:00"/>
    <s v="Mirungu Wilson Mworia"/>
    <s v="Male"/>
    <s v="36971049"/>
    <s v="713148133"/>
    <m/>
    <m/>
    <s v="763296608"/>
    <n v="37.655079999999998"/>
    <n v="3.0079999999999999E-2"/>
    <s v="Meru"/>
    <s v="Imenti North"/>
    <s v="Ntakira"/>
    <s v="Kanguru"/>
    <s v="8"/>
    <s v="Igwemas General Digester Ltd"/>
    <s v="Eric Munene"/>
    <s v="Eric Munene"/>
    <s v="728779943"/>
    <s v="Micro Business"/>
    <x v="0"/>
    <x v="0"/>
    <d v="2017-12-22T00:00:00"/>
  </r>
  <r>
    <s v="VPA6"/>
    <s v="KE-MER-1712-21819"/>
    <x v="0"/>
    <s v=""/>
    <s v="12th October,2017"/>
    <d v="2017-10-12T00:00:00"/>
    <s v="1st December,2017"/>
    <d v="2017-12-01T00:00:00"/>
    <s v="Kanata Rosemary Kawiria"/>
    <s v="Female"/>
    <s v="11399964"/>
    <s v="740342311"/>
    <m/>
    <m/>
    <s v="736286280"/>
    <n v="37.574635999999998"/>
    <n v="-2.2922000000000001E-2"/>
    <s v="Meru"/>
    <s v="Meru Centra"/>
    <s v="Kithirune"/>
    <s v="Kioru"/>
    <s v="8"/>
    <s v="Igwemas General Digester Ltd"/>
    <s v="Eric Munene"/>
    <s v="Eric Munene"/>
    <s v="728779943"/>
    <s v="Micro Business"/>
    <x v="0"/>
    <x v="0"/>
    <d v="2017-11-16T00:00:00"/>
  </r>
  <r>
    <s v="VPA6"/>
    <s v="KE-MER-1711-21817"/>
    <x v="0"/>
    <s v=""/>
    <s v="13th September,2017"/>
    <d v="2017-09-13T00:00:00"/>
    <s v="2nd November,2017"/>
    <d v="2017-11-02T00:00:00"/>
    <s v="Kithinji Timothy Mwirigi"/>
    <s v="Male"/>
    <s v="13175167"/>
    <s v="725036633"/>
    <m/>
    <m/>
    <m/>
    <n v="37.679290000000002"/>
    <n v="-6.9472000000000006E-2"/>
    <s v="Meru"/>
    <s v="Imenti South"/>
    <s v="Mituguu"/>
    <s v="Muguru"/>
    <s v="8"/>
    <s v="Igwemas General Digester Ltd"/>
    <s v="Eric Munene"/>
    <s v="Eric Munene"/>
    <s v="254728779943"/>
    <s v="Micro Business"/>
    <x v="0"/>
    <x v="0"/>
    <d v="2017-11-02T00:00:00"/>
  </r>
  <r>
    <s v="VPA6"/>
    <s v="KE-EMB-1912-25693"/>
    <x v="0"/>
    <s v=""/>
    <s v="18th December,2019"/>
    <d v="2019-12-18T00:00:00"/>
    <s v="18th December,2019"/>
    <d v="2019-12-18T00:00:00"/>
    <s v="Rundii Gitiri Rose"/>
    <s v="Female"/>
    <n v="99999"/>
    <s v="254708161130"/>
    <m/>
    <m/>
    <m/>
    <n v="37.540134999999999"/>
    <n v="-0.36913699999999999"/>
    <s v="Embu"/>
    <s v="Embu East"/>
    <s v="Kieni  North"/>
    <s v="Kariari"/>
    <s v="8"/>
    <s v="Igwemas General Digester Ltd"/>
    <s v="Eric Munene"/>
    <s v="Eric Munene"/>
    <s v="254728779943"/>
    <s v="Micro Business"/>
    <x v="0"/>
    <x v="0"/>
    <d v="2019-12-18T00:00:00"/>
  </r>
  <r>
    <s v="VPA6"/>
    <s v="KE-MER-1709-21892"/>
    <x v="0"/>
    <s v=""/>
    <s v="14th August,2017"/>
    <d v="2017-08-14T00:00:00"/>
    <s v="20th September,2017"/>
    <d v="2017-09-20T00:00:00"/>
    <s v="Kwiriga Josphat Mwiti"/>
    <s v="Male"/>
    <s v="9214787"/>
    <s v="721435401"/>
    <m/>
    <m/>
    <m/>
    <n v="37.6738"/>
    <n v="-8.4322999999999995E-2"/>
    <s v="Meru"/>
    <s v="Imenti South"/>
    <s v="Mikumbune"/>
    <s v="Kiigene"/>
    <s v="8"/>
    <s v="Zackmar Biotec Ltd"/>
    <s v="Eric Munene"/>
    <s v="Eric Munene"/>
    <s v="728779943"/>
    <s v="Micro Business"/>
    <x v="0"/>
    <x v="0"/>
    <d v="2017-09-20T00:00:00"/>
  </r>
  <r>
    <s v="VPA6"/>
    <s v="KE-MER-1708-21891"/>
    <x v="0"/>
    <s v=""/>
    <s v="12th June,2017"/>
    <d v="2017-06-12T00:00:00"/>
    <s v="1st August,2017"/>
    <d v="2017-08-01T00:00:00"/>
    <s v="Kwiriga Elias Mwebia"/>
    <s v="Male"/>
    <s v="11325764"/>
    <s v="713110992"/>
    <m/>
    <m/>
    <m/>
    <n v="37.674104999999997"/>
    <n v="-8.4489999999999996E-2"/>
    <s v="Meru"/>
    <s v="Imenti South"/>
    <s v="Mikumbune"/>
    <s v="Kiigene"/>
    <s v="8"/>
    <s v="Zackmar Biotec Ltd"/>
    <s v="Eric Munene"/>
    <s v="Eric Munene"/>
    <s v="728779943"/>
    <s v="Micro Business"/>
    <x v="0"/>
    <x v="0"/>
    <d v="2017-09-20T00:00:00"/>
  </r>
  <r>
    <s v="VPA6"/>
    <s v="KE-MER-1708-21897"/>
    <x v="0"/>
    <s v=""/>
    <s v="12th June,2017"/>
    <d v="2017-06-12T00:00:00"/>
    <s v="1st August,2017"/>
    <d v="2017-08-01T00:00:00"/>
    <s v="Ikiara Patrick Mutwiri"/>
    <s v="Male"/>
    <s v="627526"/>
    <s v="723212385"/>
    <m/>
    <m/>
    <m/>
    <n v="37.62914"/>
    <n v="-6.0517000000000001E-2"/>
    <s v="Meru"/>
    <s v="Imenti South"/>
    <s v="Kathera"/>
    <s v="Ntemwene"/>
    <s v="8"/>
    <s v="Zackmar Biotec Ltd"/>
    <s v="Eric Munene"/>
    <s v="Eric Munene"/>
    <s v="254728779943"/>
    <s v="Micro Business"/>
    <x v="0"/>
    <x v="0"/>
    <d v="2017-10-14T00:00:00"/>
  </r>
  <r>
    <s v="VPA6"/>
    <s v="KE-MER-1911-28476"/>
    <x v="2"/>
    <s v="Non Compliant"/>
    <s v="20th October,2019"/>
    <d v="2019-10-20T00:00:00"/>
    <s v="20th November,2019"/>
    <d v="2019-11-20T00:00:00"/>
    <s v="Mbaya Mutuerandu Francis"/>
    <s v="Male"/>
    <s v="3218837"/>
    <s v="711531101"/>
    <m/>
    <m/>
    <m/>
    <n v="37.581580000000002"/>
    <n v="-8.5205000000000003E-2"/>
    <s v="Meru"/>
    <s v="Imenti South"/>
    <s v="Chure"/>
    <s v="Kamaiga"/>
    <n v="10"/>
    <s v="Erick Munene Gitonga"/>
    <s v="Eric Munene"/>
    <s v="Eric Munene"/>
    <s v="254728779943"/>
    <s v="Informal Business"/>
    <x v="0"/>
    <x v="0"/>
    <d v="2019-12-10T00:00:00"/>
  </r>
  <r>
    <s v="VPA6"/>
    <s v="KE-MER-2203-29689"/>
    <x v="0"/>
    <s v=""/>
    <s v="22nd February,2022"/>
    <d v="2022-02-22T00:00:00"/>
    <s v="15th March,2022"/>
    <d v="2022-03-15T00:00:00"/>
    <s v="Gatobu Mugambi Nicholas"/>
    <s v="Male"/>
    <s v="23081533"/>
    <s v="0725509906"/>
    <m/>
    <m/>
    <s v="0712140911"/>
    <n v="37.595132"/>
    <n v="-8.0255000000000007E-2"/>
    <s v="Meru"/>
    <s v="Imenti South"/>
    <s v="chure"/>
    <s v="Kairune"/>
    <n v="10"/>
    <s v="Erick Munene Gitonga"/>
    <s v="Eric Munene"/>
    <s v="Eric Munene"/>
    <s v=""/>
    <s v="Informal Business"/>
    <x v="0"/>
    <x v="0"/>
    <d v="2022-05-13T00:00:00"/>
  </r>
  <r>
    <s v="VPA6"/>
    <s v="KE-MER-2006-28494"/>
    <x v="0"/>
    <s v=""/>
    <s v="23rd May,2020"/>
    <d v="2020-05-23T00:00:00"/>
    <s v="6th June,2020"/>
    <d v="2020-06-06T00:00:00"/>
    <s v="Muthuri Rimberia Isaac"/>
    <s v="Male"/>
    <s v="22345676"/>
    <s v="254722572678"/>
    <m/>
    <m/>
    <m/>
    <n v="37.517541999999999"/>
    <n v="8.2587999999999995E-2"/>
    <s v="Meru"/>
    <s v="Buuri"/>
    <s v="Kibirichia"/>
    <s v="Kimbo"/>
    <s v="10"/>
    <s v="Erick Munene Gitonga"/>
    <s v="Eric Munene"/>
    <s v="Eric Munene"/>
    <s v="728779943"/>
    <s v="Informal Business"/>
    <x v="0"/>
    <x v="0"/>
    <d v="2020-06-10T00:00:00"/>
  </r>
  <r>
    <s v="VPA6"/>
    <s v="KE-KIR-2110-29887"/>
    <x v="0"/>
    <s v=""/>
    <s v="27th July,2021"/>
    <d v="2021-07-27T00:00:00"/>
    <s v="27th October,2021"/>
    <d v="2021-10-27T00:00:00"/>
    <s v="Karani Peter Njogu"/>
    <s v="Male"/>
    <n v="99999"/>
    <s v="254722451378"/>
    <m/>
    <m/>
    <s v="254728670540"/>
    <n v="37.351970000000001"/>
    <n v="-0.48838700000000002"/>
    <s v="Kirinyaga"/>
    <s v="Kirinyaga East"/>
    <s v="Baragwi"/>
    <s v="Kibugu"/>
    <n v="10"/>
    <s v="Erick Munene Gitonga"/>
    <s v="Eric munene"/>
    <s v="Eric munene"/>
    <s v=""/>
    <s v="Informal Business"/>
    <x v="0"/>
    <x v="0"/>
    <d v="2021-10-27T00:00:00"/>
  </r>
  <r>
    <s v="VPA6"/>
    <s v="KE-MER-1903-25604"/>
    <x v="0"/>
    <s v=""/>
    <s v="4th March,2019"/>
    <d v="2019-03-04T00:00:00"/>
    <s v="25th March,2019"/>
    <d v="2019-03-25T00:00:00"/>
    <s v="Murithi Mbaya Boniface"/>
    <s v="Male"/>
    <s v="23079468"/>
    <s v="254726913007"/>
    <m/>
    <m/>
    <m/>
    <n v="37.586742000000001"/>
    <n v="-7.7001E-2"/>
    <s v="Meru"/>
    <s v="Imenti South"/>
    <s v="Igoki"/>
    <s v="Ndagene"/>
    <s v="10"/>
    <s v="Igwemas General Digester Ltd"/>
    <s v="Eric Munene"/>
    <s v="Eric Munene"/>
    <s v="728779943"/>
    <s v="Micro Business"/>
    <x v="0"/>
    <x v="0"/>
    <d v="2019-03-30T00:00:00"/>
  </r>
  <r>
    <s v="VPA6"/>
    <s v="KE-MER-1907-25600"/>
    <x v="0"/>
    <s v=""/>
    <s v="22nd June,2019"/>
    <d v="2019-06-22T00:00:00"/>
    <s v="18th July,2019"/>
    <d v="2019-07-18T00:00:00"/>
    <s v="Mwari Kirimi Beatrice"/>
    <s v="Female"/>
    <s v="10970042"/>
    <s v="254711950518"/>
    <m/>
    <m/>
    <m/>
    <n v="37.654744000000001"/>
    <n v="-6.4231999999999997E-2"/>
    <s v="Meru"/>
    <s v="Imenti South"/>
    <s v="Kathera"/>
    <s v="Kigumone"/>
    <s v="10"/>
    <s v="Likunga Company Limited"/>
    <s v="Eric Munene"/>
    <s v="Eric Munene"/>
    <s v="728779943"/>
    <s v="Micro Business"/>
    <x v="0"/>
    <x v="0"/>
    <d v="2019-07-25T00:00:00"/>
  </r>
  <r>
    <s v="VPA6"/>
    <s v="KE-KIA-1902-25692"/>
    <x v="0"/>
    <s v=""/>
    <s v="3rd January,2019"/>
    <d v="2019-01-03T00:00:00"/>
    <s v="22nd February,2019"/>
    <d v="2019-02-22T00:00:00"/>
    <s v="Kabati Esther Wawira"/>
    <s v="Female"/>
    <s v="99999"/>
    <s v="254710261997"/>
    <m/>
    <m/>
    <m/>
    <n v="37.149811999999997"/>
    <n v="-1.0746100000000001"/>
    <s v="Kiambu"/>
    <s v="Thika Town"/>
    <s v="Kamenu"/>
    <s v="Landless"/>
    <s v="10"/>
    <s v="Igwemas General Digester Ltd"/>
    <s v="Eric Munene"/>
    <s v="Eric Munene"/>
    <s v="254728779943"/>
    <s v="Micro Business"/>
    <x v="0"/>
    <x v="0"/>
    <d v="2019-02-22T00:00:00"/>
  </r>
  <r>
    <s v="VPA6"/>
    <s v="KE-MER-1710-21893"/>
    <x v="0"/>
    <s v=""/>
    <s v="12th August,2017"/>
    <d v="2017-08-12T00:00:00"/>
    <s v="1st October,2017"/>
    <d v="2017-10-01T00:00:00"/>
    <s v="Kirimbarimba David Mbaabu"/>
    <s v="Male"/>
    <s v="7453640"/>
    <s v="720917826"/>
    <m/>
    <m/>
    <m/>
    <n v="37.632542000000001"/>
    <n v="-7.8669000000000003E-2"/>
    <s v="Meru"/>
    <s v="Imenti South"/>
    <s v="Mikumbune"/>
    <s v="Miriene"/>
    <s v="8"/>
    <s v="Zackmar Biotec Ltd"/>
    <s v="Eric Muriithi"/>
    <s v="Eric Muriithi"/>
    <s v="728779943"/>
    <s v="Micro Business"/>
    <x v="0"/>
    <x v="0"/>
    <d v="2017-09-20T00:00:00"/>
  </r>
  <r>
    <s v="VPA6"/>
    <s v="KE-KIR-1908-25414"/>
    <x v="0"/>
    <s v=""/>
    <s v="17th July,2019"/>
    <d v="2019-07-17T00:00:00"/>
    <s v="17th August,2019"/>
    <d v="2019-08-17T00:00:00"/>
    <s v="Muthii Catherine Wanjira"/>
    <s v="Female"/>
    <s v="99999"/>
    <s v="722478129"/>
    <m/>
    <m/>
    <m/>
    <n v="37.244067000000001"/>
    <n v="-0.51484200000000002"/>
    <s v="Kirinyaga"/>
    <s v="Kerugoya/Kutus"/>
    <s v="Mutira South"/>
    <s v="Giagitogo"/>
    <n v="6"/>
    <s v="Eric Muthii Mugo"/>
    <s v="Eric Muthii Mugo"/>
    <s v="Eric Muthii Mugo"/>
    <s v=""/>
    <s v="Informal Business"/>
    <x v="2"/>
    <x v="0"/>
    <d v="2019-08-17T00:00:00"/>
  </r>
  <r>
    <s v="VPA6"/>
    <s v="KE-KIR-1901-26854"/>
    <x v="2"/>
    <s v="Non Compliant"/>
    <s v="1st December,2018"/>
    <d v="2018-12-01T00:00:00"/>
    <s v="1st January,2019"/>
    <d v="2019-01-01T00:00:00"/>
    <s v="Ngure Warui Stanely"/>
    <s v="Male"/>
    <s v="2904926"/>
    <s v="728571344"/>
    <m/>
    <m/>
    <m/>
    <n v="37.244309000000001"/>
    <n v="-0.512374"/>
    <s v="Kirinyaga"/>
    <s v="Kirinyaga"/>
    <s v="Mutira"/>
    <s v="Karia"/>
    <s v="6"/>
    <s v="Eric Muthii Mugo"/>
    <s v="Eric Muthii Mugo"/>
    <s v="Eric Muthii Mugo"/>
    <s v="701939398"/>
    <s v="Informal Business"/>
    <x v="2"/>
    <x v="0"/>
    <d v="2019-01-28T00:00:00"/>
  </r>
  <r>
    <s v="VPA6"/>
    <s v="KE-KIR-2105-26768"/>
    <x v="0"/>
    <s v=""/>
    <s v="30th April,2021"/>
    <d v="2021-04-30T00:00:00"/>
    <s v="20th May,2021"/>
    <d v="2021-05-20T00:00:00"/>
    <s v="Munene Wanjiru Lucy"/>
    <s v="Female"/>
    <s v="3125443"/>
    <s v="254720724256"/>
    <m/>
    <m/>
    <m/>
    <n v="37.241743999999997"/>
    <n v="-0.51325500000000002"/>
    <s v="Kirinyaga"/>
    <s v="Kerugoya/Kutus"/>
    <s v="Mutira"/>
    <s v="Kiarugu"/>
    <n v="8"/>
    <s v="Eric Muthii Mugo"/>
    <s v="Eric Muthii Mugo"/>
    <s v="Eric Muthii Mugo"/>
    <s v=""/>
    <s v="Informal Business"/>
    <x v="0"/>
    <x v="0"/>
    <d v="2021-07-26T00:00:00"/>
  </r>
  <r>
    <s v="VPA6"/>
    <s v="KE-KIR-2101-25398"/>
    <x v="0"/>
    <s v=""/>
    <s v="1st November,2020"/>
    <d v="2020-11-01T00:00:00"/>
    <s v="1st January,2021"/>
    <d v="2021-01-01T00:00:00"/>
    <s v="Njiru Joseph Muchira"/>
    <s v="Male"/>
    <s v="5774357"/>
    <s v="254721688164"/>
    <m/>
    <m/>
    <s v="254729823131"/>
    <n v="37.285632999999997"/>
    <n v="-0.477738"/>
    <s v="Kirinyaga"/>
    <s v="Kerugoya/Kutus"/>
    <s v="Kerugoya ward"/>
    <s v="Kiandieri"/>
    <n v="8"/>
    <s v="Eric Muthii Mugo"/>
    <s v="Eric Muthii Mugo"/>
    <s v="Eric Muthii Mugo"/>
    <s v=""/>
    <s v="Informal Business"/>
    <x v="0"/>
    <x v="0"/>
    <d v="2021-01-23T00:00:00"/>
  </r>
  <r>
    <s v="VPA6"/>
    <s v="KE-KIR-2002-25415"/>
    <x v="0"/>
    <s v=""/>
    <s v="1st January,2020"/>
    <d v="2020-01-01T00:00:00"/>
    <s v="12th February,2020"/>
    <d v="2020-02-12T00:00:00"/>
    <s v="Kigundu Paul Muthii"/>
    <s v="Male"/>
    <s v="3402013"/>
    <s v="724332167"/>
    <m/>
    <m/>
    <m/>
    <n v="37.235636"/>
    <n v="-0.49397600000000003"/>
    <s v="Kirinyaga"/>
    <s v="Kerugoya/Kutus"/>
    <s v="Mutira South"/>
    <s v="Gathite"/>
    <n v="8"/>
    <s v="Eric Muthii Mugo"/>
    <s v="Eric Muthii Mugo"/>
    <s v="Eric Muthii Mugo"/>
    <s v=""/>
    <s v="Informal Business"/>
    <x v="2"/>
    <x v="0"/>
    <d v="2020-02-17T00:00:00"/>
  </r>
  <r>
    <s v="VPA6"/>
    <s v="KE-KIR-2101-27205"/>
    <x v="0"/>
    <s v=""/>
    <s v="20th November,2020"/>
    <d v="2020-11-20T00:00:00"/>
    <s v="1st January,2021"/>
    <d v="2021-01-01T00:00:00"/>
    <s v="Mithamo Muriuki Benson"/>
    <s v="Male"/>
    <s v="3402525"/>
    <s v="254720357014"/>
    <m/>
    <m/>
    <s v="254728909054"/>
    <n v="37.250855999999999"/>
    <n v="-0.51897099999999996"/>
    <s v="Kirinyaga"/>
    <s v="Kerugoya/Kutus"/>
    <s v="Kanyekiini"/>
    <s v="Mutitu"/>
    <n v="8"/>
    <s v="Eric Muthii Mugo"/>
    <s v="Eric Muthii Mugo"/>
    <s v="Eric Muthii Mugo"/>
    <s v=""/>
    <s v="Informal Business"/>
    <x v="0"/>
    <x v="0"/>
    <d v="2021-04-16T00:00:00"/>
  </r>
  <r>
    <s v="VPA6"/>
    <s v="KE-EMB-2210-30810"/>
    <x v="0"/>
    <s v=""/>
    <s v="22nd May,2022"/>
    <d v="2022-05-22T00:00:00"/>
    <s v="24th October,2022"/>
    <d v="2022-10-24T00:00:00"/>
    <s v="Kiviu Rosemary Wanja"/>
    <s v="Female"/>
    <s v="1304088"/>
    <s v="0723516488"/>
    <m/>
    <m/>
    <m/>
    <n v="37.479191999999998"/>
    <n v="-0.54256000000000004"/>
    <s v="Embu"/>
    <s v="Manyatta"/>
    <s v="Embu town"/>
    <s v="Mugoya"/>
    <n v="8"/>
    <s v="Eric Muthii Mugo"/>
    <s v="Eric Muthii Mugo"/>
    <s v="Eric Muthii Mugo"/>
    <s v=""/>
    <s v="Informal Business"/>
    <x v="0"/>
    <x v="0"/>
    <d v="2022-10-30T00:00:00"/>
  </r>
  <r>
    <s v="VPA6"/>
    <s v="KE-NYE-2210-30811"/>
    <x v="2"/>
    <s v="Non Compliant"/>
    <s v="22nd September,2022"/>
    <d v="2022-09-22T00:00:00"/>
    <s v="3rd October,2022"/>
    <d v="2022-10-03T00:00:00"/>
    <s v="Mwai Joel Mathenge"/>
    <s v="Male"/>
    <s v="2909486"/>
    <s v="0720724300"/>
    <m/>
    <m/>
    <m/>
    <n v="37.194198"/>
    <n v="-0.42839500000000003"/>
    <s v="Nyeri"/>
    <s v="Mathira East"/>
    <s v="Iriaini"/>
    <s v="Mbogo"/>
    <n v="10"/>
    <s v="Eric Muthii Mugo"/>
    <s v="Eric Muthii Mugo"/>
    <s v="Eric Muthii Mugo"/>
    <s v=""/>
    <s v="Informal Business"/>
    <x v="2"/>
    <x v="0"/>
    <d v="2023-02-06T00:00:00"/>
  </r>
  <r>
    <s v="VPA6"/>
    <s v="KE-KIR-1801-27829"/>
    <x v="0"/>
    <s v=""/>
    <s v="30th November,2017"/>
    <d v="2017-11-30T00:00:00"/>
    <s v="31st January,2018"/>
    <d v="2018-01-31T00:00:00"/>
    <s v="Mwai Gichimu John"/>
    <s v="Male"/>
    <s v="99999"/>
    <s v="722862330"/>
    <m/>
    <m/>
    <m/>
    <n v="37.24539"/>
    <n v="-0.50419099999999994"/>
    <s v="Kirinyaga"/>
    <s v="Kerugoya/Kutus"/>
    <s v="Mutira"/>
    <s v="Mugaya"/>
    <s v="10"/>
    <s v="Eric Muthii Mugo"/>
    <s v="Eric Muthii Mugo"/>
    <s v="Eric Muthii Mugo"/>
    <s v=""/>
    <s v="Informal Business"/>
    <x v="2"/>
    <x v="0"/>
    <d v="2018-10-18T00:00:00"/>
  </r>
  <r>
    <s v="VPA6"/>
    <s v="KE-KIR-1905-27133"/>
    <x v="0"/>
    <s v=""/>
    <s v="15th April,2019"/>
    <d v="2019-04-15T00:00:00"/>
    <s v="30th May,2019"/>
    <d v="2019-05-30T00:00:00"/>
    <s v="Purity Mugo Wanja"/>
    <s v="Female"/>
    <s v="23380381"/>
    <s v="254712041446"/>
    <m/>
    <m/>
    <m/>
    <n v="37.245344000000003"/>
    <n v="-0.491678"/>
    <s v="Kirinyaga"/>
    <s v="Kerugoya/Kutus"/>
    <s v="Mutira"/>
    <s v="Njoguini/Kanjii"/>
    <s v="10"/>
    <s v="Eric Muthii Mugo"/>
    <s v="Eric Muthii Mugo"/>
    <s v="Eric Muthii Mugo"/>
    <s v=""/>
    <s v="Informal Business"/>
    <x v="2"/>
    <x v="0"/>
    <d v="2019-06-06T00:00:00"/>
  </r>
  <r>
    <s v="VPA6"/>
    <s v="KE-KIA-2207-29668"/>
    <x v="0"/>
    <s v=""/>
    <s v="21st June,2022"/>
    <d v="2022-06-21T00:00:00"/>
    <s v="18th July,2022"/>
    <d v="2022-07-18T00:00:00"/>
    <s v="Gakang'A Albert"/>
    <s v="Male"/>
    <s v=""/>
    <s v="0722852378"/>
    <m/>
    <m/>
    <s v="0716500748"/>
    <n v="36.940713000000002"/>
    <n v="-0.97027399999999997"/>
    <s v="Kiambu"/>
    <s v="Gatundu North"/>
    <s v="Chania"/>
    <s v="Muiri"/>
    <n v="10"/>
    <s v="Eric Muthii Mugo"/>
    <s v="Eric Muthii Mugo"/>
    <s v="Eric Muthii Mugo"/>
    <s v=""/>
    <s v="Informal Business"/>
    <x v="0"/>
    <x v="0"/>
    <d v="2022-10-06T00:00:00"/>
  </r>
  <r>
    <s v="VPA6"/>
    <s v="KE-EMB-2103-25402"/>
    <x v="0"/>
    <s v=""/>
    <s v="27th February,2021"/>
    <d v="2021-02-27T00:00:00"/>
    <s v="27th March,2021"/>
    <d v="2021-03-27T00:00:00"/>
    <s v="Njiru Lincoln Muturi"/>
    <s v="Male"/>
    <n v="99999"/>
    <s v="254722745138"/>
    <m/>
    <m/>
    <m/>
    <n v="37.673262999999999"/>
    <n v="-0.46795700000000001"/>
    <s v="Embu"/>
    <s v="Mbeere South"/>
    <s v="Kyeni south"/>
    <s v="Murari"/>
    <n v="12"/>
    <s v="Eric Muthii Mugo"/>
    <s v="Eric Muthii Mugo"/>
    <s v="Eric Muthii Mugo"/>
    <s v=""/>
    <s v="Informal Business"/>
    <x v="2"/>
    <x v="0"/>
    <d v="2021-03-28T00:00:00"/>
  </r>
  <r>
    <s v="VPA6"/>
    <s v="KE-KIR-2105-25418"/>
    <x v="0"/>
    <s v=""/>
    <s v="29th April,2021"/>
    <d v="2021-04-29T00:00:00"/>
    <s v="20th May,2021"/>
    <d v="2021-05-20T00:00:00"/>
    <s v="Muchiri Muriuki Benson"/>
    <s v="Male"/>
    <s v="3120376"/>
    <s v="254720446557"/>
    <m/>
    <m/>
    <m/>
    <n v="37.243585000000003"/>
    <n v="-0.56089999999999995"/>
    <s v="Kirinyaga"/>
    <s v="Sagana"/>
    <s v="Mukure"/>
    <s v="Baricho"/>
    <n v="12"/>
    <s v="Eric Muthii Mugo"/>
    <s v="Eric Muthii Mugo"/>
    <s v="Eric Muthii Mugo"/>
    <s v=""/>
    <s v="Informal Business"/>
    <x v="2"/>
    <x v="0"/>
    <d v="2021-07-07T00:00:00"/>
  </r>
  <r>
    <s v="VPA6"/>
    <s v="KE-KIR-2210-30809"/>
    <x v="0"/>
    <s v=""/>
    <s v="18th June,2022"/>
    <d v="2022-06-18T00:00:00"/>
    <s v="19th October,2022"/>
    <d v="2022-10-19T00:00:00"/>
    <s v="Njeru Fredrick Muriuki"/>
    <s v="Male"/>
    <s v="11171452"/>
    <s v="0723161075"/>
    <m/>
    <m/>
    <m/>
    <n v="37.374557000000003"/>
    <n v="-0.52191500000000002"/>
    <s v="Kirinyaga"/>
    <s v="Kirinyaga East"/>
    <s v="Njukiini"/>
    <s v="Mburi"/>
    <n v="12"/>
    <s v="Eric Muthii Mugo"/>
    <s v="Eric Muthii Mugo"/>
    <s v="Eric Muthii Mugo"/>
    <s v=""/>
    <s v="Informal Business"/>
    <x v="0"/>
    <x v="0"/>
    <d v="2022-11-03T00:00:00"/>
  </r>
  <r>
    <s v="VPA6"/>
    <s v="KE-ELG-1612-17003"/>
    <x v="0"/>
    <s v=""/>
    <s v="11th November,2016"/>
    <d v="2016-11-11T00:00:00"/>
    <s v="31st December,2016"/>
    <d v="2016-12-31T00:00:00"/>
    <s v="Jackline Ojoo Biwott"/>
    <s v="Female"/>
    <s v="12425226"/>
    <s v="724817119"/>
    <m/>
    <m/>
    <m/>
    <n v="35.570593000000002"/>
    <n v="0.248228"/>
    <s v="Elgeyo/Marakwet"/>
    <s v="Keiyo South"/>
    <s v="Kabiemit"/>
    <s v="Tembut"/>
    <s v="8"/>
    <s v="Erickson K Musani"/>
    <s v="Ericson Kibet Musani"/>
    <s v="Ericson Kibet Musani"/>
    <s v=""/>
    <s v="Informal Business"/>
    <x v="2"/>
    <x v="0"/>
    <d v="2017-03-02T00:00:00"/>
  </r>
  <r>
    <s v="VPA6"/>
    <s v="KE-UAS-1703-19078"/>
    <x v="0"/>
    <s v=""/>
    <s v="5th February,2017"/>
    <d v="2017-02-05T00:00:00"/>
    <s v="27th March,2017"/>
    <d v="2017-03-27T00:00:00"/>
    <s v="Cheruiyot Samuel"/>
    <s v="Male"/>
    <s v="7137452"/>
    <s v="723831185"/>
    <m/>
    <m/>
    <m/>
    <n v="35.202530000000003"/>
    <n v="0.41769400000000001"/>
    <s v="Uasin Gishu"/>
    <s v="Kapseret"/>
    <s v="Kapseret"/>
    <s v="Airport"/>
    <s v="8"/>
    <s v="Erickson K Musani"/>
    <s v="Ericson Kibet Musani"/>
    <s v="Ericson Kibet Musani"/>
    <s v=""/>
    <s v="Informal Business"/>
    <x v="2"/>
    <x v="0"/>
    <d v="2017-07-11T00:00:00"/>
  </r>
  <r>
    <s v="VPA6"/>
    <s v="KE-BAR-1805-19081"/>
    <x v="2"/>
    <s v="Unreachable"/>
    <s v="13th March,2018"/>
    <d v="2018-03-13T00:00:00"/>
    <s v="2nd May,2018"/>
    <d v="2018-05-02T00:00:00"/>
    <s v="Josyline Kegei"/>
    <s v="Female"/>
    <s v="28339596"/>
    <s v="723752317"/>
    <m/>
    <m/>
    <m/>
    <n v="35.571092"/>
    <n v="-4.0299999999999998E-4"/>
    <s v="Baringo"/>
    <s v="Koibatek"/>
    <s v="Mumberes"/>
    <s v="Kapkechir"/>
    <n v="8"/>
    <s v="Erickson K Musani"/>
    <s v="Ericson Kibet Musani"/>
    <s v="Ericson Kibet Musani"/>
    <s v="724601107"/>
    <s v="Informal Business"/>
    <x v="0"/>
    <x v="0"/>
    <d v="2018-05-02T00:00:00"/>
  </r>
  <r>
    <s v="VPA6"/>
    <s v="KE-BAR-1805-27717"/>
    <x v="2"/>
    <s v="Unreachable"/>
    <s v="13th March,2018"/>
    <d v="2018-03-13T00:00:00"/>
    <s v="2nd May,2018"/>
    <d v="2018-05-02T00:00:00"/>
    <s v="Viola Tubei"/>
    <s v="Female"/>
    <s v="20215843"/>
    <s v="729540323"/>
    <m/>
    <m/>
    <m/>
    <n v="35.582251999999997"/>
    <n v="1.867E-3"/>
    <s v="Baringo"/>
    <s v="Koibatek"/>
    <s v="Mumberes"/>
    <s v="Chemokoch"/>
    <s v="8"/>
    <s v="Erickson K Musani"/>
    <s v="Ericson Kibet Musani"/>
    <s v="Ericson Kibet Musani"/>
    <s v="724601107"/>
    <s v="Informal Business"/>
    <x v="0"/>
    <x v="0"/>
    <d v="2018-05-02T00:00:00"/>
  </r>
  <r>
    <s v="VPA6"/>
    <s v="KE-BAR-1804-19079"/>
    <x v="0"/>
    <s v=""/>
    <s v="15th July,2017"/>
    <d v="2017-07-15T00:00:00"/>
    <s v="11th April,2018"/>
    <d v="2018-04-11T00:00:00"/>
    <s v="Simon Tarus"/>
    <s v="Male"/>
    <s v="7946865"/>
    <s v="720330407"/>
    <m/>
    <m/>
    <m/>
    <n v="35.571047999999998"/>
    <n v="-5.0500000000000002E-4"/>
    <s v="Baringo"/>
    <s v="Koibatek"/>
    <s v="Mumberes"/>
    <s v="Kapkechir"/>
    <s v="8"/>
    <s v="Erickson K Musani"/>
    <s v="Ericson Kibet Musani"/>
    <s v="Ericson Kibet Musani"/>
    <s v="724601107"/>
    <s v="Informal Business"/>
    <x v="2"/>
    <x v="0"/>
    <d v="2018-04-11T00:00:00"/>
  </r>
  <r>
    <s v="VPA6"/>
    <s v="KE-BAR-1804-19080"/>
    <x v="0"/>
    <s v=""/>
    <s v="20th April,2017"/>
    <d v="2017-04-20T00:00:00"/>
    <s v="11th April,2018"/>
    <d v="2018-04-11T00:00:00"/>
    <s v="Elijah Tubei"/>
    <s v="Male"/>
    <s v="11427478"/>
    <s v="729540323"/>
    <s v="712232800"/>
    <m/>
    <m/>
    <n v="35.582261000000003"/>
    <n v="1.866E-3"/>
    <s v="Baringo"/>
    <s v="Koibatek"/>
    <s v="Mumberes"/>
    <s v="Chemokoch"/>
    <n v="8"/>
    <s v="Erickson K Musani"/>
    <s v="Ericson Kibet Musani"/>
    <s v="Ericson Kibet Musani"/>
    <s v="724601107"/>
    <s v="Informal Business"/>
    <x v="2"/>
    <x v="0"/>
    <d v="2018-04-11T00:00:00"/>
  </r>
  <r>
    <s v="VPA6"/>
    <s v="KE-TRA-1905-24878"/>
    <x v="0"/>
    <s v=""/>
    <s v="28th November,2018"/>
    <d v="2018-11-28T00:00:00"/>
    <s v="2nd May,2019"/>
    <d v="2019-05-02T00:00:00"/>
    <s v="Sumbei Leornard"/>
    <s v="Male"/>
    <s v="3473751"/>
    <s v="0724454792"/>
    <m/>
    <m/>
    <m/>
    <n v="34.916871999999998"/>
    <n v="1.0217700000000001"/>
    <s v="Trans Nzoia"/>
    <s v="Saboti"/>
    <s v="Saboti"/>
    <s v="Kitalale"/>
    <s v="8"/>
    <s v="Erickson K Musani"/>
    <s v="Ericson Kibet Musani"/>
    <s v="Ericson Kibet Musani"/>
    <s v="724601107"/>
    <s v="Informal Business"/>
    <x v="2"/>
    <x v="0"/>
    <d v="2019-06-18T00:00:00"/>
  </r>
  <r>
    <s v="VPA6"/>
    <s v="KE-KIS-1904-27125"/>
    <x v="0"/>
    <s v=""/>
    <s v="20th March,2019"/>
    <d v="2019-03-20T00:00:00"/>
    <s v="20th April,2019"/>
    <d v="2019-04-20T00:00:00"/>
    <s v="Onsongo Gichana Eliasif"/>
    <s v="Male"/>
    <s v="4113227"/>
    <s v="0734452749"/>
    <m/>
    <m/>
    <s v="720776585"/>
    <n v="34.815179999999998"/>
    <n v="-0.58727200000000002"/>
    <s v="Kisii"/>
    <s v="Marani"/>
    <s v="Mwamunali"/>
    <s v="Kagani"/>
    <s v="8"/>
    <s v="Erickson K Musani"/>
    <s v="Ericson Kibet Musani"/>
    <s v="Ericson Kibet Musani"/>
    <s v="724601107"/>
    <s v="Informal Business"/>
    <x v="2"/>
    <x v="0"/>
    <d v="2019-06-06T00:00:00"/>
  </r>
  <r>
    <s v="VPA6"/>
    <s v="KE-ELG-1601-17031"/>
    <x v="0"/>
    <s v=""/>
    <s v="27th November,2015"/>
    <d v="2015-11-27T00:00:00"/>
    <s v="16th January,2016"/>
    <d v="2016-01-16T00:00:00"/>
    <s v="Joel Kipkemboi Rotich"/>
    <s v="Male"/>
    <s v="8028156"/>
    <s v="722924549"/>
    <m/>
    <m/>
    <m/>
    <n v="35.524908000000003"/>
    <n v="0.245223"/>
    <s v="Elgeyo/Marakwet"/>
    <s v="Keiyo South"/>
    <s v="Kabiemit"/>
    <s v="Kapkalan"/>
    <s v="12"/>
    <s v="Erickson K Musani"/>
    <s v="Ericson Kibet Musani"/>
    <s v="Ericson Kibet Musani"/>
    <s v=""/>
    <s v="Informal Business"/>
    <x v="2"/>
    <x v="0"/>
    <d v="2017-03-02T00:00:00"/>
  </r>
  <r>
    <s v="VPA6"/>
    <s v="KE-TRA-2006-25803"/>
    <x v="0"/>
    <s v=""/>
    <s v="10th March,2020"/>
    <d v="2020-03-10T00:00:00"/>
    <s v="15th June,2020"/>
    <d v="2020-06-15T00:00:00"/>
    <s v="Jumba Eric Haradi"/>
    <s v="Male"/>
    <s v="11303831"/>
    <s v="254721670096"/>
    <m/>
    <m/>
    <m/>
    <n v="35.020919999999997"/>
    <n v="1.117316"/>
    <s v="Trans Nzoia"/>
    <s v="Kwanza"/>
    <s v="Kaisagat"/>
    <s v="Kirita"/>
    <s v="12"/>
    <s v="Erickson K Musani"/>
    <s v="Ericson Kibet Musani"/>
    <s v="Ericson Kibet Musani"/>
    <s v="724601107"/>
    <s v="Informal Business"/>
    <x v="2"/>
    <x v="0"/>
    <d v="2020-06-15T00:00:00"/>
  </r>
  <r>
    <s v="VPA6"/>
    <s v="KE-ELG-2001-28513"/>
    <x v="0"/>
    <s v=""/>
    <s v="13th December,2019"/>
    <d v="2019-12-13T00:00:00"/>
    <s v="5th January,2020"/>
    <d v="2020-01-05T00:00:00"/>
    <s v="Mary Kiplagat"/>
    <s v="Female"/>
    <s v="99999"/>
    <s v="254700589649"/>
    <m/>
    <m/>
    <m/>
    <n v="35.579650999999998"/>
    <n v="0.41431600000000002"/>
    <s v="Elgeyo/Marakwet"/>
    <s v="Keiyo South"/>
    <s v="Keiyo South"/>
    <s v="Chemarkach"/>
    <n v="12"/>
    <s v="Erickson K Musani"/>
    <s v="Ericson Kibet Musani"/>
    <s v="Ericson Kibet Musani"/>
    <s v="724601107"/>
    <s v="Informal Business"/>
    <x v="0"/>
    <x v="0"/>
    <d v="2020-02-13T00:00:00"/>
  </r>
  <r>
    <s v="VPA6"/>
    <s v="KE-UAS-2004-28516"/>
    <x v="0"/>
    <s v=""/>
    <s v="19th January,2020"/>
    <d v="2020-01-19T00:00:00"/>
    <s v="24th April,2020"/>
    <d v="2020-04-24T00:00:00"/>
    <s v="Joan Rotich"/>
    <s v="Female"/>
    <s v="99999"/>
    <s v="720315832"/>
    <s v="254720315832"/>
    <m/>
    <m/>
    <n v="35.301223"/>
    <n v="0.438143"/>
    <s v="Uasin Gishu"/>
    <s v="Kesses"/>
    <s v="Kesses"/>
    <s v="Ancilia"/>
    <n v="12"/>
    <s v="Erickson K Musani"/>
    <s v="Ericson Kibet Musani"/>
    <s v="Ericson Kibet Musani"/>
    <s v="724601107"/>
    <s v="Informal Business"/>
    <x v="2"/>
    <x v="0"/>
    <d v="2020-05-20T00:00:00"/>
  </r>
  <r>
    <s v="VPA6"/>
    <s v="KE-KIA-1812-28084"/>
    <x v="0"/>
    <s v=""/>
    <s v="16th November,2018"/>
    <d v="2018-11-16T00:00:00"/>
    <s v="5th December,2018"/>
    <d v="2018-12-05T00:00:00"/>
    <s v="Thimba Lucas Kimani"/>
    <s v="Male"/>
    <s v="894131"/>
    <s v="0712490458"/>
    <m/>
    <m/>
    <s v="720475956"/>
    <n v="36.849879000000001"/>
    <n v="-1.161764"/>
    <s v="Kiambu"/>
    <s v="Kiambu"/>
    <s v="Riambai"/>
    <s v="Riambai"/>
    <s v="8"/>
    <s v="Afrisol Energy Ltd"/>
    <s v="Ezekiel Kibe"/>
    <s v="Ezekiel Kibe"/>
    <s v="722438617"/>
    <s v="Informal Business"/>
    <x v="2"/>
    <x v="0"/>
    <d v="2019-01-27T00:00:00"/>
  </r>
  <r>
    <s v="VPA6"/>
    <s v="KE-KIA-1812-25915"/>
    <x v="0"/>
    <s v=""/>
    <s v="11th November,2018"/>
    <d v="2018-11-11T00:00:00"/>
    <s v="7th December,2018"/>
    <d v="2018-12-07T00:00:00"/>
    <s v="Njoroge Francis Huho"/>
    <s v="Male"/>
    <s v="99999"/>
    <s v="717021441"/>
    <m/>
    <m/>
    <s v="797858788"/>
    <n v="36.802936000000003"/>
    <n v="-1.126746"/>
    <s v="Kiambu"/>
    <s v="Kiambu"/>
    <s v="Tinganga"/>
    <s v="Tinganga"/>
    <s v="8"/>
    <s v="Afrisol Energy Ltd"/>
    <s v="Ezekiel Kibe"/>
    <s v="Ezekiel Kibe"/>
    <s v="722438617"/>
    <s v="Informal Business"/>
    <x v="2"/>
    <x v="0"/>
    <d v="2019-01-27T00:00:00"/>
  </r>
  <r>
    <s v="VPA6"/>
    <s v="KE-KIA-1901-25571"/>
    <x v="0"/>
    <s v=""/>
    <s v="5th September,2018"/>
    <d v="2018-09-05T00:00:00"/>
    <s v="18th January,2019"/>
    <d v="2019-01-18T00:00:00"/>
    <s v="Nyoike Lucy Wamaitha"/>
    <s v="Female"/>
    <s v="4301366"/>
    <s v="714114088"/>
    <m/>
    <m/>
    <s v="720450730"/>
    <n v="36.858494"/>
    <n v="-1.0287759999999999"/>
    <s v="Kiambu"/>
    <s v="Gatundu South"/>
    <s v="Mutati"/>
    <s v="Kahunyu"/>
    <s v="8"/>
    <s v="Afrisol Energy Ltd"/>
    <s v="Ezekiel Kibe"/>
    <s v="Ezekiel Kibe"/>
    <s v="722438617"/>
    <s v="Informal Business"/>
    <x v="2"/>
    <x v="0"/>
    <d v="2019-01-22T00:00:00"/>
  </r>
  <r>
    <s v="VPA6"/>
    <s v="KE-KIA-1812-25572"/>
    <x v="0"/>
    <s v=""/>
    <s v="5th September,2018"/>
    <d v="2018-09-05T00:00:00"/>
    <s v="15th December,2018"/>
    <d v="2018-12-15T00:00:00"/>
    <s v="Memia Simon Kinyanjui"/>
    <s v="Male"/>
    <s v="13028059"/>
    <s v="723037254"/>
    <m/>
    <m/>
    <s v="727076020"/>
    <n v="36.863224000000002"/>
    <n v="-1.02098"/>
    <s v="Kiambu"/>
    <s v="Gatundu South"/>
    <s v="Kiamwangi"/>
    <s v="Thaara"/>
    <s v="8"/>
    <s v="Afrisol Energy Ltd"/>
    <s v="Ezekiel Kibe"/>
    <s v="Ezekiel Kibe"/>
    <s v=""/>
    <s v="Informal Business"/>
    <x v="2"/>
    <x v="0"/>
    <d v="2019-01-22T00:00:00"/>
  </r>
  <r>
    <s v="VPA6"/>
    <s v="KE-KIA-1812-25573"/>
    <x v="0"/>
    <s v=""/>
    <s v="15th September,2018"/>
    <d v="2018-09-15T00:00:00"/>
    <s v="11th December,2018"/>
    <d v="2018-12-11T00:00:00"/>
    <s v="Njogu Winfred Waithira"/>
    <s v="Female"/>
    <s v="12524207"/>
    <s v="723286403"/>
    <m/>
    <m/>
    <m/>
    <n v="36.840187999999998"/>
    <n v="-1.0256769999999999"/>
    <s v="Kiambu"/>
    <s v="Gatundu South"/>
    <s v="Mutati"/>
    <s v="Kawandagã¹"/>
    <s v="8"/>
    <s v="Afrisol Energy Ltd"/>
    <s v="Ezekiel Kibe"/>
    <s v="Ezekiel Kibe"/>
    <s v="722438617"/>
    <s v="Informal Business"/>
    <x v="2"/>
    <x v="0"/>
    <d v="2019-01-22T00:00:00"/>
  </r>
  <r>
    <s v="VPA6"/>
    <s v="KE-NAI-1712-23091"/>
    <x v="0"/>
    <s v=""/>
    <s v="12th October,2017"/>
    <d v="2017-10-12T00:00:00"/>
    <s v="1st December,2017"/>
    <d v="2017-12-01T00:00:00"/>
    <s v="Matega Michael"/>
    <s v="Male"/>
    <s v="964438"/>
    <s v="722351750"/>
    <m/>
    <m/>
    <s v="721696047"/>
    <n v="37.045166999999999"/>
    <n v="-1.2976970000000001"/>
    <s v="Nairobi"/>
    <s v="Kasarani"/>
    <s v="Kamulu"/>
    <s v="Green View"/>
    <s v="4"/>
    <s v="Amiran Kenya Ltd"/>
    <s v="Fagaden Enterprises"/>
    <s v="Fagaden Enterprises"/>
    <s v="721959188"/>
    <s v="Medium Size Business"/>
    <x v="4"/>
    <x v="1"/>
    <d v="2017-12-23T00:00:00"/>
  </r>
  <r>
    <s v="VPA6"/>
    <s v="KE-UAS-1802-230891"/>
    <x v="0"/>
    <s v=""/>
    <s v="19th December,2017"/>
    <d v="2017-12-19T00:00:00"/>
    <s v="7th February,2018"/>
    <d v="2018-02-07T00:00:00"/>
    <s v="Osiemo Justice John"/>
    <s v="Male"/>
    <s v="1446041"/>
    <s v="720433330"/>
    <m/>
    <m/>
    <s v="722141044"/>
    <n v="35.167816999999999"/>
    <n v="0.58935000000000004"/>
    <s v="Uasin Gishu"/>
    <s v="Turbo"/>
    <s v="Turbo"/>
    <s v="Muguyuet"/>
    <s v="4"/>
    <s v="Amiran Kenya Ltd"/>
    <s v="Fagaden Enterprises"/>
    <s v="Fagaden Enterprises"/>
    <s v="799496732"/>
    <s v="Medium Size Business"/>
    <x v="4"/>
    <x v="1"/>
    <d v="2018-02-10T00:00:00"/>
  </r>
  <r>
    <s v="VPA6"/>
    <s v="KE-KIA-1712-27940"/>
    <x v="0"/>
    <s v=""/>
    <s v="3rd November,2017"/>
    <d v="2017-11-03T00:00:00"/>
    <s v="23rd December,2017"/>
    <d v="2017-12-23T00:00:00"/>
    <s v="Njuguna Grace Nyambura"/>
    <s v="Female"/>
    <s v="977892"/>
    <s v="793866561"/>
    <s v="724784954"/>
    <m/>
    <s v="722147897"/>
    <n v="36.996479999999998"/>
    <n v="-1.0214369999999999"/>
    <s v="Kiambu"/>
    <s v="Thika Town"/>
    <s v="Thika"/>
    <s v="Karibaribi"/>
    <s v="4"/>
    <s v="Amiran Kenya Ltd"/>
    <s v="Fagaden Enterprises"/>
    <s v="Fagaden Enterprises"/>
    <s v="721959188"/>
    <s v="Medium Size Business"/>
    <x v="4"/>
    <x v="1"/>
    <d v="2017-12-30T00:00:00"/>
  </r>
  <r>
    <s v="VPA6"/>
    <s v="KE-MAK-1806-23898"/>
    <x v="0"/>
    <s v=""/>
    <s v="15th April,2018"/>
    <d v="2018-04-15T00:00:00"/>
    <s v="4th June,2018"/>
    <d v="2018-06-04T00:00:00"/>
    <s v="Mcntre Gary"/>
    <s v="Male"/>
    <s v="99999"/>
    <s v="710733215"/>
    <s v="706218292"/>
    <m/>
    <m/>
    <n v="38.133690000000001"/>
    <n v="-2.6537579999999998"/>
    <s v="Makueni"/>
    <s v="Makueni"/>
    <s v="Mtito"/>
    <s v="Kithokoi"/>
    <n v="4"/>
    <s v="Amiran Kenya Ltd"/>
    <s v="Fagaden Enterprises"/>
    <s v="Fagaden Enterprises"/>
    <s v="799496732"/>
    <s v="Medium Size Business"/>
    <x v="4"/>
    <x v="1"/>
    <d v="2018-06-27T00:00:00"/>
  </r>
  <r>
    <s v="VPA6"/>
    <s v="KE-HOM-1806-230899"/>
    <x v="0"/>
    <s v=""/>
    <s v="10th May,2018"/>
    <d v="2018-05-10T00:00:00"/>
    <s v="29th June,2018"/>
    <d v="2018-06-29T00:00:00"/>
    <s v="Omenda Rose"/>
    <s v="Female"/>
    <s v="409493"/>
    <s v="729547369"/>
    <m/>
    <m/>
    <s v="710239373"/>
    <n v="34.750974999999997"/>
    <n v="-0.47654299999999999"/>
    <s v="Homa Bay"/>
    <s v="Rachuonyo South"/>
    <s v="North Kamagak"/>
    <s v="Kagak"/>
    <s v="4"/>
    <s v="Amiran Kenya Ltd"/>
    <s v="Fagaden Enterprises"/>
    <s v="Fagaden Enterprises"/>
    <s v="799496732"/>
    <s v="Medium Size Business"/>
    <x v="4"/>
    <x v="1"/>
    <d v="2018-06-29T00:00:00"/>
  </r>
  <r>
    <s v="VPA6"/>
    <s v="KE-HOM-1806-230900"/>
    <x v="0"/>
    <s v=""/>
    <s v="10th May,2018"/>
    <d v="2018-05-10T00:00:00"/>
    <s v="29th June,2018"/>
    <d v="2018-06-29T00:00:00"/>
    <s v="Odhiambo Gilbert"/>
    <s v="Male"/>
    <s v="25753501"/>
    <s v="724960327"/>
    <m/>
    <m/>
    <s v="796558285"/>
    <n v="34.359633000000002"/>
    <n v="-0.72750800000000004"/>
    <s v="Homa Bay"/>
    <s v="Ndhiwa"/>
    <s v="Kanyamwa"/>
    <s v="Kosewe"/>
    <s v="4"/>
    <s v="Amiran Kenya Ltd"/>
    <s v="Fagaden Enterprises"/>
    <s v="Fagaden Enterprises"/>
    <s v="799496738"/>
    <s v="Medium Size Business"/>
    <x v="4"/>
    <x v="1"/>
    <d v="2018-06-29T00:00:00"/>
  </r>
  <r>
    <s v="VPA6"/>
    <s v="KE-KIA-1807-230902"/>
    <x v="2"/>
    <s v="Non Compliant"/>
    <s v="9th July,2018"/>
    <d v="2018-07-09T00:00:00"/>
    <s v="9th July,2018"/>
    <d v="2018-07-09T00:00:00"/>
    <s v="Mbugua Ndegwa Ndegwa"/>
    <s v="Male"/>
    <s v="6419229"/>
    <s v="0720251900"/>
    <m/>
    <m/>
    <m/>
    <n v="36.719593000000003"/>
    <n v="-1.23506"/>
    <s v="Kiambu"/>
    <s v="Kabete"/>
    <s v="Kabete"/>
    <s v="Wabuga"/>
    <s v="4"/>
    <s v="Amiran Kenya ltd"/>
    <s v="Fagaden Enterprises"/>
    <s v="Fagaden Enterprises"/>
    <s v="799496732"/>
    <s v="Medium Size Business"/>
    <x v="4"/>
    <x v="1"/>
    <d v="2018-07-09T00:00:00"/>
  </r>
  <r>
    <s v="VPA6"/>
    <s v="KE-KIA-1807-230903"/>
    <x v="2"/>
    <s v="Unreachable"/>
    <s v="20th May,2018"/>
    <d v="2018-05-20T00:00:00"/>
    <s v="9th July,2018"/>
    <d v="2018-07-09T00:00:00"/>
    <s v="Mbugua Edward Ndegwa"/>
    <s v="Male"/>
    <s v="6414229"/>
    <s v="720251909"/>
    <m/>
    <m/>
    <m/>
    <n v="36.719574999999999"/>
    <n v="-1.2350319999999999"/>
    <s v="Kiambu"/>
    <s v="Kabete"/>
    <s v="Kabete"/>
    <s v="Wabuga"/>
    <s v="4"/>
    <s v="Amiran Kenya Ltd"/>
    <s v="Fagaden Enterprises"/>
    <s v="Fagaden Enterprises"/>
    <s v="799496732"/>
    <s v="Medium Size Business"/>
    <x v="4"/>
    <x v="1"/>
    <d v="2018-07-09T00:00:00"/>
  </r>
  <r>
    <s v="VPA6"/>
    <s v="KE-KIA-1807-230904"/>
    <x v="2"/>
    <s v="Unreachable"/>
    <s v="22nd May,2018"/>
    <d v="2018-05-22T00:00:00"/>
    <s v="11th July,2018"/>
    <d v="2018-07-11T00:00:00"/>
    <s v="Kibati Esther Eregah"/>
    <s v="Female"/>
    <s v="99999"/>
    <s v="726519812"/>
    <m/>
    <m/>
    <m/>
    <n v="37.14658"/>
    <n v="-1.0641119999999999"/>
    <s v="Kiambu"/>
    <s v="Juja"/>
    <s v="Komo"/>
    <s v="Landless"/>
    <s v="4"/>
    <s v="Amiran Kenya Ltd"/>
    <s v="Fagaden Enterprises"/>
    <s v="Fagaden Enterprises"/>
    <s v="799496742"/>
    <s v="Medium Size Business"/>
    <x v="4"/>
    <x v="1"/>
    <d v="2018-07-11T00:00:00"/>
  </r>
  <r>
    <s v="VPA6"/>
    <s v="KE-MUR-1810-23004"/>
    <x v="0"/>
    <s v=""/>
    <s v="2nd September,2018"/>
    <d v="2018-09-02T00:00:00"/>
    <s v="22nd October,2018"/>
    <d v="2018-10-22T00:00:00"/>
    <s v="Ochieng Tom"/>
    <s v="Male"/>
    <s v="99999"/>
    <s v="723904006"/>
    <m/>
    <m/>
    <s v="722783594"/>
    <n v="37.059404000000001"/>
    <n v="-1.0242599999999999"/>
    <s v="Murang'a"/>
    <s v="Gatanga"/>
    <s v="Gatanga"/>
    <s v="Gathabara"/>
    <s v="4"/>
    <s v="Amiran Kenya Ltd"/>
    <s v="Fagaden Enterprises"/>
    <s v="Fagaden Enterprises"/>
    <s v="799496732"/>
    <s v="Medium Size Business"/>
    <x v="4"/>
    <x v="1"/>
    <d v="2018-10-24T00:00:00"/>
  </r>
  <r>
    <s v="VPA6"/>
    <s v="KE-MUR-1810-23003"/>
    <x v="0"/>
    <s v=""/>
    <s v="20th October,2018"/>
    <d v="2018-10-20T00:00:00"/>
    <s v="20th October,2018"/>
    <d v="2018-10-20T00:00:00"/>
    <s v="Mureithi Geoffrey Gachugu"/>
    <s v="Male"/>
    <s v="7564077"/>
    <s v="721358718"/>
    <s v="721358677"/>
    <m/>
    <m/>
    <n v="36.968808000000003"/>
    <n v="-0.70177800000000001"/>
    <s v="Murang'a"/>
    <s v="Kiharu"/>
    <s v="Wangu"/>
    <s v="Gitweku"/>
    <n v="4"/>
    <s v="Amiran Kenya ltd"/>
    <s v="Fagaden Enterprises"/>
    <s v="Fagaden Enterprises"/>
    <s v="799496732"/>
    <s v="Medium Size Business"/>
    <x v="4"/>
    <x v="1"/>
    <d v="2018-10-20T00:00:00"/>
  </r>
  <r>
    <s v="VPA6"/>
    <s v="KE-MAK-1804-0"/>
    <x v="2"/>
    <s v="Under Verification"/>
    <s v="30th April,2018"/>
    <d v="2018-04-30T00:00:00"/>
    <s v="30th April,2018"/>
    <d v="2018-04-30T00:00:00"/>
    <s v="Mulee Mutie Mutie"/>
    <s v="Male"/>
    <s v="3767845"/>
    <s v="0722510552"/>
    <m/>
    <m/>
    <s v="713735243"/>
    <n v="37.198932999999997"/>
    <n v="-1.8156669999999999"/>
    <s v="Makueni"/>
    <s v="Makueni"/>
    <s v="Kamaku"/>
    <s v="Kamaku"/>
    <s v="4"/>
    <s v="Amiran Kenya ltd"/>
    <s v="Fagaden Enterprises"/>
    <s v="Fagaden Enterprises"/>
    <s v="799496732"/>
    <s v="Medium Size Business"/>
    <x v="4"/>
    <x v="1"/>
    <d v="2018-05-07T00:00:00"/>
  </r>
  <r>
    <s v="VPA6"/>
    <s v="KE-NAI-1804-26562"/>
    <x v="0"/>
    <s v=""/>
    <s v="19th April,2018"/>
    <d v="2018-04-19T00:00:00"/>
    <s v="19th April,2018"/>
    <d v="2018-04-19T00:00:00"/>
    <s v="Malde Atish Shashikant"/>
    <s v="Male"/>
    <s v="136252"/>
    <s v="722340060"/>
    <s v="723340060"/>
    <m/>
    <s v="733956745"/>
    <n v="36.805382999999999"/>
    <n v="-1.2574399999999999"/>
    <s v="Nairobi"/>
    <s v="Westlands"/>
    <s v="Westlands"/>
    <s v="Westgate"/>
    <n v="4"/>
    <s v="Amiran Kenya Ltd"/>
    <s v="Fagaden Enterprises"/>
    <s v="Fagaden Enterprises"/>
    <s v="79949496732"/>
    <s v="Medium Size Business"/>
    <x v="4"/>
    <x v="1"/>
    <d v="2018-04-19T00:00:00"/>
  </r>
  <r>
    <s v="VPA6"/>
    <s v="KE-KAJ-1804-27939"/>
    <x v="0"/>
    <s v=""/>
    <s v="10th April,2018"/>
    <d v="2018-04-10T00:00:00"/>
    <s v="23rd April,2018"/>
    <d v="2018-04-23T00:00:00"/>
    <s v="Muringa David"/>
    <s v="Male"/>
    <s v="9830532"/>
    <s v="723479619"/>
    <m/>
    <m/>
    <s v="721977624"/>
    <n v="36.695140000000002"/>
    <n v="-1.467042"/>
    <s v="Kajiado"/>
    <s v="Kajiado West"/>
    <s v="Kiserian"/>
    <s v="Naromoru"/>
    <s v="4"/>
    <s v="Amiran Kenya Ltd"/>
    <s v="Fagaden Enterprises"/>
    <s v="Fagaden Enterprises"/>
    <s v="799496732"/>
    <s v="Medium Size Business"/>
    <x v="4"/>
    <x v="1"/>
    <d v="2018-04-23T00:00:00"/>
  </r>
  <r>
    <s v="VPA6"/>
    <s v="KE-NAK-1805-27392"/>
    <x v="0"/>
    <s v=""/>
    <s v="11th May,2018"/>
    <d v="2018-05-11T00:00:00"/>
    <s v="11th May,2018"/>
    <d v="2018-05-11T00:00:00"/>
    <s v="Wiedman Ann Wanjiru"/>
    <s v="Female"/>
    <s v="8576229"/>
    <s v="724039897"/>
    <s v="781035661"/>
    <m/>
    <s v="703238426"/>
    <n v="36.200767999999997"/>
    <n v="-0.267092"/>
    <s v="Nakuru"/>
    <s v="Bahati"/>
    <s v="Bahati"/>
    <s v="Dodori"/>
    <n v="4"/>
    <s v="Amiran Kenya Ltd"/>
    <s v="Fagaden Enterprises"/>
    <s v="Fagaden Enterprises"/>
    <s v="799496732"/>
    <s v="Medium Size Business"/>
    <x v="4"/>
    <x v="1"/>
    <d v="2018-05-11T00:00:00"/>
  </r>
  <r>
    <s v="VPA6"/>
    <s v="KE-NAI-1805-230895"/>
    <x v="0"/>
    <s v=""/>
    <s v="25th March,2018"/>
    <d v="2018-03-25T00:00:00"/>
    <s v="14th May,2018"/>
    <d v="2018-05-14T00:00:00"/>
    <s v="Wanjira Alice"/>
    <s v="Female"/>
    <s v="11749948"/>
    <s v="725213912"/>
    <m/>
    <m/>
    <s v="729379090"/>
    <n v="36.959010999999997"/>
    <n v="-1.2759499999999999"/>
    <s v="Nairobi"/>
    <s v="Embakasi"/>
    <s v="Utawala"/>
    <s v="Kwa Chief"/>
    <s v="4"/>
    <s v="Amiran Kenya Ltd"/>
    <s v="Fagaden Enterprises"/>
    <s v="Fagaden Enterprises"/>
    <s v="799496732"/>
    <s v="Medium Size Business"/>
    <x v="4"/>
    <x v="1"/>
    <d v="2018-05-14T00:00:00"/>
  </r>
  <r>
    <s v="VPA6"/>
    <s v="KE-KIA-1804-23557"/>
    <x v="0"/>
    <s v=""/>
    <s v="6th April,2018"/>
    <d v="2018-04-06T00:00:00"/>
    <s v="9th April,2018"/>
    <d v="2018-04-09T00:00:00"/>
    <s v="Katanja Joseph Thara"/>
    <s v="Male"/>
    <s v="12525449"/>
    <s v="721574299"/>
    <m/>
    <m/>
    <s v="722878255"/>
    <n v="36.744953000000002"/>
    <n v="-1.1606730000000001"/>
    <s v="Kiambu"/>
    <s v="Kiambaa"/>
    <s v="Kiambaa"/>
    <s v="Raini"/>
    <s v="4"/>
    <s v="Amiran Kenya Ltd"/>
    <s v="Fagaden Enterprises"/>
    <s v="Fagaden Enterprises"/>
    <s v="799496732"/>
    <s v="Medium Size Business"/>
    <x v="4"/>
    <x v="1"/>
    <d v="2018-04-09T00:00:00"/>
  </r>
  <r>
    <s v="VPA6"/>
    <s v="KE-NAI-1804-230893"/>
    <x v="0"/>
    <s v=""/>
    <s v="3rd March,2018"/>
    <d v="2018-03-03T00:00:00"/>
    <s v="11th April,2018"/>
    <d v="2018-04-11T00:00:00"/>
    <s v="Njoroge David"/>
    <s v="Male"/>
    <s v="11309697"/>
    <s v="727444535"/>
    <m/>
    <m/>
    <s v="722523047"/>
    <n v="36.981957999999999"/>
    <n v="-1.264103"/>
    <s v="Nairobi"/>
    <s v="Kasarani"/>
    <s v="Muhuri Muchiri"/>
    <s v="Rwai"/>
    <s v="4"/>
    <s v="Amiran Kenya Ltd"/>
    <s v="Fagaden Enterprises"/>
    <s v="Fagaden Enterprises"/>
    <s v="799496732"/>
    <s v="Medium Size Business"/>
    <x v="4"/>
    <x v="1"/>
    <d v="2018-04-11T00:00:00"/>
  </r>
  <r>
    <s v="VPA6"/>
    <s v="KE-MAC-1802-2030892"/>
    <x v="2"/>
    <s v="Unreachable"/>
    <s v="8th January,2018"/>
    <d v="2018-01-08T00:00:00"/>
    <s v="27th February,2018"/>
    <d v="2018-02-27T00:00:00"/>
    <s v="Maluti Tabitha Nduku"/>
    <s v="Female"/>
    <s v="1816095"/>
    <s v="718122787"/>
    <m/>
    <m/>
    <s v="714651448"/>
    <n v="37.436630000000001"/>
    <n v="-1.3362830000000001"/>
    <s v="Machakos"/>
    <s v="Mwala"/>
    <s v="Kyamwaki"/>
    <s v="Kyamwaki"/>
    <s v="4"/>
    <s v="Amiran Kenya Ltd"/>
    <s v="Fagaden Enterprises"/>
    <s v="Fagaden Enterprises"/>
    <s v="799496732"/>
    <s v="Medium Size Business"/>
    <x v="4"/>
    <x v="1"/>
    <d v="2018-02-27T00:00:00"/>
  </r>
  <r>
    <s v="VPA6"/>
    <s v="KE-KIA-1801-27938"/>
    <x v="0"/>
    <s v=""/>
    <s v="12th November,2017"/>
    <d v="2017-11-12T00:00:00"/>
    <s v="1st January,2018"/>
    <d v="2018-01-01T00:00:00"/>
    <s v="Njuguna Felistas Waithera"/>
    <s v="Female"/>
    <s v="3359231"/>
    <s v="723284548"/>
    <m/>
    <m/>
    <s v="713828976"/>
    <n v="36.839111000000003"/>
    <n v="-1.2054050000000001"/>
    <s v="Kiambu"/>
    <s v="Kiambu"/>
    <s v="Thindigua"/>
    <s v="Simon Kaniu Lane"/>
    <s v="4"/>
    <s v="Amiran Kenya Ltd"/>
    <s v="Fagaden Enterprises"/>
    <s v="Fagaden Enterprises"/>
    <s v="721959188"/>
    <s v="Medium Size Business"/>
    <x v="4"/>
    <x v="1"/>
    <d v="2018-02-19T00:00:00"/>
  </r>
  <r>
    <s v="VPA6"/>
    <s v="KE-MAC-1809-23097"/>
    <x v="0"/>
    <s v=""/>
    <s v="7th August,2018"/>
    <d v="2018-08-07T00:00:00"/>
    <s v="26th September,2018"/>
    <d v="2018-09-26T00:00:00"/>
    <s v="Murema Ibrahim"/>
    <s v="Male"/>
    <s v="9370650"/>
    <s v="720424245"/>
    <m/>
    <m/>
    <s v="722280682"/>
    <n v="36.951335"/>
    <n v="-1.3528800000000001"/>
    <s v="Machakos"/>
    <s v="Athi River"/>
    <s v="Syokimau"/>
    <s v="Syokimau"/>
    <s v="4"/>
    <s v="Amiran Kenya Ltd"/>
    <s v="Fagaden Enterprises"/>
    <s v="Fagaden Enterprises"/>
    <s v="799496732"/>
    <s v="Medium Size Business"/>
    <x v="4"/>
    <x v="1"/>
    <d v="2018-09-26T00:00:00"/>
  </r>
  <r>
    <s v="VPA6"/>
    <s v="KE-KIA-1809-27897"/>
    <x v="0"/>
    <s v=""/>
    <s v="8th August,2018"/>
    <d v="2018-08-08T00:00:00"/>
    <s v="27th September,2018"/>
    <d v="2018-09-27T00:00:00"/>
    <s v="Waithaka Simon Ndegwa"/>
    <s v="Male"/>
    <s v="11217260"/>
    <s v="722682564"/>
    <m/>
    <m/>
    <s v="724826866"/>
    <n v="36.995139999999999"/>
    <n v="-1.076827"/>
    <s v="Kiambu"/>
    <s v="Juja"/>
    <s v="Juja"/>
    <s v="Milimani"/>
    <s v="4"/>
    <s v="Amiran Kenya Ltd"/>
    <s v="Fagaden Enterprises"/>
    <s v="Fagaden Enterprises"/>
    <s v="799496732"/>
    <s v="Medium Size Business"/>
    <x v="4"/>
    <x v="1"/>
    <d v="2018-09-27T00:00:00"/>
  </r>
  <r>
    <s v="VPA6"/>
    <s v="KE-KIA-1809-27898"/>
    <x v="0"/>
    <s v=""/>
    <s v="8th August,2018"/>
    <d v="2018-08-08T00:00:00"/>
    <s v="27th September,2018"/>
    <d v="2018-09-27T00:00:00"/>
    <s v="Kinyua Peris"/>
    <s v="Female"/>
    <s v="24133903"/>
    <s v="712425183"/>
    <m/>
    <m/>
    <s v="722854792"/>
    <n v="36.841503000000003"/>
    <n v="-1.2285980000000001"/>
    <s v="Kiambu"/>
    <s v="Kiambu"/>
    <s v="Kiambu"/>
    <s v="Ridgeway Springs"/>
    <s v="4"/>
    <s v="Amiran Kenya Ltd"/>
    <s v="Fagaden Enterprises"/>
    <s v="Fagaden Enterprises"/>
    <s v="799496732"/>
    <s v="Medium Size Business"/>
    <x v="4"/>
    <x v="1"/>
    <d v="2018-09-27T00:00:00"/>
  </r>
  <r>
    <s v="VPA6"/>
    <s v="KE-KAJ-1809-23100"/>
    <x v="0"/>
    <s v=""/>
    <s v="9th August,2018"/>
    <d v="2018-08-09T00:00:00"/>
    <s v="28th September,2018"/>
    <d v="2018-09-28T00:00:00"/>
    <s v="Okalebo Faith"/>
    <s v="Female"/>
    <s v="13069282"/>
    <s v="737434204"/>
    <m/>
    <m/>
    <s v="726070379"/>
    <n v="36.665849999999999"/>
    <n v="-1.365923"/>
    <s v="Kajiado"/>
    <s v="Kajiado East"/>
    <s v="Ngong"/>
    <s v="Seketo"/>
    <s v="4"/>
    <s v="Amiran Kenya Ltd"/>
    <s v="Fagaden Enterprises"/>
    <s v="Fagaden Enterprises"/>
    <s v="799496732"/>
    <s v="Medium Size Business"/>
    <x v="4"/>
    <x v="1"/>
    <d v="2018-10-11T00:00:00"/>
  </r>
  <r>
    <s v="VPA6"/>
    <s v="KE-NYE-1810-230001"/>
    <x v="0"/>
    <s v=""/>
    <s v="13th August,2018"/>
    <d v="2018-08-13T00:00:00"/>
    <s v="2nd October,2018"/>
    <d v="2018-10-02T00:00:00"/>
    <s v="Gachagua Richard Thairu"/>
    <s v="Male"/>
    <s v="5924207"/>
    <s v="722769647"/>
    <m/>
    <m/>
    <s v="7033344324"/>
    <n v="37.111967999999997"/>
    <n v="-0.46706700000000001"/>
    <s v="Nyeri"/>
    <s v="Mathira West"/>
    <s v="Mathaithi"/>
    <s v="Mathaithi"/>
    <s v="4"/>
    <s v="Amiran Kenya Ltd"/>
    <s v="Fagaden Enterprises"/>
    <s v="Fagaden Enterprises"/>
    <s v="799496732"/>
    <s v="Medium Size Business"/>
    <x v="4"/>
    <x v="1"/>
    <d v="2018-10-11T00:00:00"/>
  </r>
  <r>
    <s v="VPA6"/>
    <s v="KE-KIS-1809-23096"/>
    <x v="0"/>
    <s v=""/>
    <s v="27th July,2018"/>
    <d v="2018-07-27T00:00:00"/>
    <s v="15th September,2018"/>
    <d v="2018-09-15T00:00:00"/>
    <s v="Otieno Athing"/>
    <s v="Male"/>
    <s v="12505257"/>
    <s v="726352526"/>
    <m/>
    <m/>
    <s v="7350928484"/>
    <n v="34.893996999999999"/>
    <n v="-0.14499300000000001"/>
    <s v="Kisumu"/>
    <s v="Kisumu East"/>
    <s v="Kochieng"/>
    <s v="Mbega"/>
    <s v="4"/>
    <s v="Amiran Kenya Ltd"/>
    <s v="Fagaden Enterprises"/>
    <s v="Fagaden Enterprises"/>
    <s v="799496732"/>
    <s v="Medium Size Business"/>
    <x v="4"/>
    <x v="1"/>
    <d v="2018-09-18T00:00:00"/>
  </r>
  <r>
    <s v="VPA6"/>
    <s v="KE-NAI-1809-23095"/>
    <x v="0"/>
    <s v=""/>
    <s v="24th July,2018"/>
    <d v="2018-07-24T00:00:00"/>
    <s v="12th September,2018"/>
    <d v="2018-09-12T00:00:00"/>
    <s v="Kirigo Alfred"/>
    <s v="Male"/>
    <s v="22792576"/>
    <s v="722442694"/>
    <m/>
    <m/>
    <s v="706728937"/>
    <n v="37.045122999999997"/>
    <n v="-1.297715"/>
    <s v="Nairobi"/>
    <s v="Embakasi East"/>
    <s v="Kamulu"/>
    <s v="Kamulu Echo Farm"/>
    <s v="4"/>
    <s v="Amiran Kenya Ltd"/>
    <s v="Fagaden Enterprises"/>
    <s v="Fagaden Enterprises"/>
    <s v="799496732"/>
    <s v="Medium Size Business"/>
    <x v="4"/>
    <x v="1"/>
    <d v="2018-09-19T00:00:00"/>
  </r>
  <r>
    <s v="VPA6"/>
    <s v="KE-MAK-1808-23561"/>
    <x v="2"/>
    <s v="Unreachable"/>
    <s v="12th July,2018"/>
    <d v="2018-07-12T00:00:00"/>
    <s v="31st August,2018"/>
    <d v="2018-08-31T00:00:00"/>
    <s v="Misyoka Michael"/>
    <s v="Male"/>
    <s v="11269798"/>
    <s v="725784982"/>
    <m/>
    <m/>
    <s v="726207771"/>
    <n v="38.156748"/>
    <n v="-2.5227499999999998"/>
    <s v="Makueni"/>
    <s v="Kibwezi East"/>
    <s v="Kambu"/>
    <s v="Mbotela"/>
    <s v="4"/>
    <s v="Amiran Kenya Ltd"/>
    <s v="Fagaden Enterprises"/>
    <s v="Fagaden Enterprises"/>
    <s v="799496732"/>
    <s v="Medium Size Business"/>
    <x v="4"/>
    <x v="1"/>
    <d v="2018-08-31T00:00:00"/>
  </r>
  <r>
    <s v="VPA6"/>
    <s v="KE-NYA-1808-23092"/>
    <x v="0"/>
    <s v=""/>
    <s v="31st August,2018"/>
    <d v="2018-08-31T00:00:00"/>
    <s v="31st August,2018"/>
    <d v="2018-08-31T00:00:00"/>
    <s v="Kinyanjui Joseph Chege"/>
    <s v="Male"/>
    <s v="4855139"/>
    <s v="0724352966"/>
    <m/>
    <m/>
    <s v="7007209151"/>
    <n v="36.581802000000003"/>
    <n v="-0.57500700000000005"/>
    <s v="Nyandarua"/>
    <s v="North Kinangop"/>
    <s v="Kitili"/>
    <s v="Kili"/>
    <s v="4"/>
    <s v="Amiran Kenya Ltd"/>
    <s v="Fagaden Enterprises"/>
    <s v="Fagaden Enterprises"/>
    <s v="799496732"/>
    <s v="Medium Size Business"/>
    <x v="4"/>
    <x v="1"/>
    <d v="2018-08-31T00:00:00"/>
  </r>
  <r>
    <s v="VPA6"/>
    <s v="KE-MAC-1808-23560"/>
    <x v="2"/>
    <s v="Non Compliant"/>
    <s v="17th August,2018"/>
    <d v="2018-08-17T00:00:00"/>
    <s v="17th August,2018"/>
    <d v="2018-08-17T00:00:00"/>
    <s v="Muindi Damaris"/>
    <s v="Female"/>
    <s v="13423230"/>
    <s v="710789023"/>
    <m/>
    <m/>
    <s v="7107760318"/>
    <n v="37.294552000000003"/>
    <n v="-1.2691669999999999"/>
    <s v="Machakos"/>
    <s v="Matungulu"/>
    <s v="Nguluni"/>
    <s v="Tala"/>
    <n v="4"/>
    <s v="Amiran kenya ltd"/>
    <s v="Fagaden Enterprises"/>
    <s v="Fagaden Enterprises"/>
    <s v="799496732"/>
    <s v="Medium Size Business"/>
    <x v="4"/>
    <x v="1"/>
    <d v="2018-08-17T00:00:00"/>
  </r>
  <r>
    <s v="VPA6"/>
    <s v="KE-NYE-1809-230894"/>
    <x v="2"/>
    <s v="Unreachable"/>
    <s v="14th July,2018"/>
    <d v="2018-07-14T00:00:00"/>
    <s v="2nd September,2018"/>
    <d v="2018-09-02T00:00:00"/>
    <s v="Wanyiri Mercy"/>
    <s v="Female"/>
    <s v="3219151"/>
    <s v="722976783"/>
    <m/>
    <m/>
    <s v="724276801"/>
    <n v="37.066702999999997"/>
    <n v="-0.40256799999999998"/>
    <s v="Nyeri"/>
    <s v="Mathira West"/>
    <s v="Ngorano"/>
    <s v="Gitathi"/>
    <s v="4"/>
    <s v="Amiran Kenya Ltd"/>
    <s v="Fagaden Enterprises"/>
    <s v="Fagaden Enterprises"/>
    <s v="799496732"/>
    <s v="Medium Size Business"/>
    <x v="4"/>
    <x v="1"/>
    <d v="2018-09-03T00:00:00"/>
  </r>
  <r>
    <s v="VPA6"/>
    <s v="KE-KIA-1512-14750"/>
    <x v="0"/>
    <s v=""/>
    <s v="11th November,2015"/>
    <d v="2015-11-11T00:00:00"/>
    <s v="31st December,2015"/>
    <d v="2015-12-31T00:00:00"/>
    <s v="John Karanja Kabogo"/>
    <s v="Male"/>
    <s v="99999"/>
    <s v="722256090"/>
    <m/>
    <m/>
    <m/>
    <n v="36.939807000000002"/>
    <n v="-1.0000500000000001"/>
    <s v="Kiambu"/>
    <s v="Gatundu North"/>
    <s v="Mangu"/>
    <s v="Mitero"/>
    <s v="6"/>
    <s v="Fagaden Enterprises"/>
    <s v="Fagaden Enterprises"/>
    <s v="Fagaden Enterprises"/>
    <s v=""/>
    <s v="Micro Business"/>
    <x v="2"/>
    <x v="0"/>
    <d v="2017-07-24T00:00:00"/>
  </r>
  <r>
    <s v="VPA6"/>
    <s v="KE-MUR-1601-20878"/>
    <x v="0"/>
    <s v=""/>
    <s v="27th November,2015"/>
    <d v="2015-11-27T00:00:00"/>
    <s v="16th January,2016"/>
    <d v="2016-01-16T00:00:00"/>
    <s v="Marua Simon Muiruri"/>
    <s v="Male"/>
    <s v="3682940"/>
    <s v="729738534"/>
    <m/>
    <m/>
    <s v="716182663"/>
    <n v="36.931319999999999"/>
    <n v="-0.92639499999999997"/>
    <s v="Murang'a"/>
    <s v="Maragua"/>
    <s v="Kirwara"/>
    <s v="Ndiara Kagiri"/>
    <s v="6"/>
    <s v="Fagaden Enterprises"/>
    <s v="Fagaden Enterprises"/>
    <s v="Fagaden Enterprises"/>
    <s v="721959188"/>
    <s v="Micro Business"/>
    <x v="0"/>
    <x v="0"/>
    <d v="2017-07-16T00:00:00"/>
  </r>
  <r>
    <s v="VPA6"/>
    <s v="KE-LAI-1908-27490"/>
    <x v="0"/>
    <s v=""/>
    <s v="30th August,2019"/>
    <d v="2019-08-30T00:00:00"/>
    <s v="30th August,2019"/>
    <d v="2019-08-30T00:00:00"/>
    <s v="Mururu Ephantus Peter"/>
    <s v="Male"/>
    <s v="16008973"/>
    <s v="723355808"/>
    <m/>
    <m/>
    <s v="724416388"/>
    <n v="37.210445"/>
    <n v="9.5399999999999999E-2"/>
    <s v="Laikipia"/>
    <s v="Laikipia East"/>
    <s v="Ethi"/>
    <s v="Mia Moja"/>
    <n v="8"/>
    <s v="Amiran Kenya Ltd"/>
    <s v="Fagaden Enterprises"/>
    <s v="Fagaden Enterprises"/>
    <s v="721959188"/>
    <s v="Medium Size Business"/>
    <x v="0"/>
    <x v="0"/>
    <d v="2019-08-30T00:00:00"/>
  </r>
  <r>
    <s v="VPA6"/>
    <s v="KE-KIA-1608-16862"/>
    <x v="2"/>
    <s v="Unreachable"/>
    <s v="12th June,2016"/>
    <d v="2016-06-12T00:00:00"/>
    <s v="1st August,2016"/>
    <d v="2016-08-01T00:00:00"/>
    <s v="Daniel Mburu Kamau"/>
    <s v="Male"/>
    <s v="30290910"/>
    <s v="729638536"/>
    <m/>
    <m/>
    <m/>
    <m/>
    <m/>
    <s v="Kiambu"/>
    <s v="Githunguri"/>
    <s v="Komothai"/>
    <s v="Kigumo"/>
    <s v="8"/>
    <s v="Fagaden Enterprises"/>
    <s v="Fagaden Enterprises"/>
    <s v="Fagaden Enterprises"/>
    <s v=""/>
    <s v="Micro Business"/>
    <x v="2"/>
    <x v="0"/>
    <d v="2017-03-02T00:00:00"/>
  </r>
  <r>
    <s v="VPA6"/>
    <s v="KE-MUR-1610-16731"/>
    <x v="0"/>
    <s v=""/>
    <s v="12th August,2016"/>
    <d v="2016-08-12T00:00:00"/>
    <s v="1st October,2016"/>
    <d v="2016-10-01T00:00:00"/>
    <s v="Benedict Kuria Mwangi"/>
    <s v="Female"/>
    <s v="3671186"/>
    <s v="720840599"/>
    <m/>
    <m/>
    <m/>
    <n v="37.306573"/>
    <n v="-0.93975900000000001"/>
    <s v="Murang'a"/>
    <s v="Maragua"/>
    <s v="Ithanga"/>
    <s v="Kirathani"/>
    <s v="8"/>
    <s v="Fagaden Enterprises"/>
    <s v="Fagaden Enterprises"/>
    <s v="Fagaden Enterprises"/>
    <s v=""/>
    <s v="Micro Business"/>
    <x v="0"/>
    <x v="0"/>
    <d v="2017-03-02T00:00:00"/>
  </r>
  <r>
    <s v="VPA6"/>
    <s v="KE-KIA-1610-16733"/>
    <x v="0"/>
    <s v=""/>
    <s v="12th August,2016"/>
    <d v="2016-08-12T00:00:00"/>
    <s v="1st October,2016"/>
    <d v="2016-10-01T00:00:00"/>
    <s v="Julius Kariuki Wambui"/>
    <s v="Male"/>
    <s v="21977161"/>
    <s v="720471440"/>
    <m/>
    <m/>
    <m/>
    <n v="37.108519999999999"/>
    <n v="-1.0874330000000001"/>
    <s v="Kiambu"/>
    <s v="Thika East"/>
    <s v="Kamenu"/>
    <s v="Muthaiga"/>
    <s v="8"/>
    <s v="Fagaden Enterprises"/>
    <s v="Fagaden Enterprises"/>
    <s v="Fagaden Enterprises"/>
    <s v=""/>
    <s v="Micro Business"/>
    <x v="0"/>
    <x v="0"/>
    <d v="2017-03-02T00:00:00"/>
  </r>
  <r>
    <s v="VPA6"/>
    <s v="KE-MUR-1611-16856"/>
    <x v="0"/>
    <s v=""/>
    <s v="12th September,2016"/>
    <d v="2016-09-12T00:00:00"/>
    <s v="1st November,2016"/>
    <d v="2016-11-01T00:00:00"/>
    <s v="Daniel Nganga"/>
    <s v="Male"/>
    <s v="23635108"/>
    <s v="725812949"/>
    <m/>
    <m/>
    <m/>
    <n v="37.175547999999999"/>
    <n v="-0.81724200000000002"/>
    <s v="Murang'a"/>
    <s v="Maragua"/>
    <s v="Maragua"/>
    <s v="Kamahuha"/>
    <s v="8"/>
    <s v="Fagaden Enterprises"/>
    <s v="Fagaden Enterprises"/>
    <s v="Fagaden Enterprises"/>
    <s v=""/>
    <s v="Micro Business"/>
    <x v="0"/>
    <x v="0"/>
    <d v="2017-03-02T00:00:00"/>
  </r>
  <r>
    <s v="VPA6"/>
    <s v="KE-MUR-1707-20876"/>
    <x v="0"/>
    <s v=""/>
    <s v="7th June,2017"/>
    <d v="2017-06-07T00:00:00"/>
    <s v="27th July,2017"/>
    <d v="2017-07-27T00:00:00"/>
    <s v="Mugo Gladys Njambi"/>
    <s v="Female"/>
    <s v="3682814"/>
    <s v="725481946"/>
    <m/>
    <m/>
    <m/>
    <n v="36.929594999999999"/>
    <n v="-0.93429700000000004"/>
    <s v="Murang'a"/>
    <s v="Maragua"/>
    <s v="Mabanda"/>
    <s v="Mabae"/>
    <s v="8"/>
    <s v="Fagaden Enterprises"/>
    <s v="Fagaden Enterprises"/>
    <s v="Fagaden Enterprises"/>
    <s v="721959188"/>
    <s v="Micro Business"/>
    <x v="0"/>
    <x v="0"/>
    <d v="2017-06-27T00:00:00"/>
  </r>
  <r>
    <s v="VPA6"/>
    <s v="KE-MUR-1610-16736"/>
    <x v="0"/>
    <s v=""/>
    <s v="12th August,2016"/>
    <d v="2016-08-12T00:00:00"/>
    <s v="1st October,2016"/>
    <d v="2016-10-01T00:00:00"/>
    <s v="George Wambugu Kamau"/>
    <s v="Male"/>
    <s v="22478149"/>
    <s v="71027226"/>
    <s v="710433130"/>
    <m/>
    <m/>
    <n v="37.035080000000001"/>
    <n v="-0.80683800000000006"/>
    <s v="Murang'a"/>
    <s v="Maragua"/>
    <s v="Muthithi"/>
    <s v="Ngaburi"/>
    <s v="8"/>
    <s v="Fagaden Enterprises"/>
    <s v="Fagaden Enterprises"/>
    <s v="Fagaden Enterprises"/>
    <s v=""/>
    <s v="Micro Business"/>
    <x v="0"/>
    <x v="0"/>
    <d v="2017-06-20T00:00:00"/>
  </r>
  <r>
    <s v="VPA6"/>
    <s v="KE-MUR-1512-15949"/>
    <x v="0"/>
    <s v=""/>
    <s v="11th November,2015"/>
    <d v="2015-11-11T00:00:00"/>
    <s v="31st December,2015"/>
    <d v="2015-12-31T00:00:00"/>
    <s v="Samuel Muritu Mwangi"/>
    <s v="Male"/>
    <s v="7197307"/>
    <s v="721663410"/>
    <m/>
    <m/>
    <m/>
    <n v="37.175418000000001"/>
    <n v="-0.81630499999999995"/>
    <s v="Murang'a"/>
    <s v="Maragua"/>
    <s v="Kamahuha"/>
    <s v="Nyongo"/>
    <s v="8"/>
    <s v="Fagaden Enterprises"/>
    <s v="Fagaden Enterprises"/>
    <s v="Fagaden Enterprises"/>
    <s v="721959188"/>
    <s v="Micro Business"/>
    <x v="2"/>
    <x v="0"/>
    <d v="2017-05-24T00:00:00"/>
  </r>
  <r>
    <s v="VPA6"/>
    <s v="KE-MUR-1609-16732"/>
    <x v="0"/>
    <s v=""/>
    <s v="13th July,2016"/>
    <d v="2016-07-13T00:00:00"/>
    <s v="1st September,2016"/>
    <d v="2016-09-01T00:00:00"/>
    <s v="Jamleck Muthua"/>
    <s v="Male"/>
    <s v="3357892"/>
    <s v="720855410"/>
    <s v="720855510"/>
    <m/>
    <m/>
    <n v="37.141131999999999"/>
    <n v="-0.83642499999999997"/>
    <s v="Murang'a"/>
    <s v="Maragua"/>
    <s v="Wairuri"/>
    <s v="Sama"/>
    <s v="8"/>
    <s v="Fagaden Enterprises"/>
    <s v="Fagaden Enterprises"/>
    <s v="Fagaden Enterprises"/>
    <s v=""/>
    <s v="Micro Business"/>
    <x v="0"/>
    <x v="0"/>
    <d v="2017-05-25T00:00:00"/>
  </r>
  <r>
    <s v="VPA6"/>
    <s v="KE-MUR-1607-16400"/>
    <x v="0"/>
    <s v=""/>
    <s v="12th May,2016"/>
    <d v="2016-05-12T00:00:00"/>
    <s v="1st July,2016"/>
    <d v="2016-07-01T00:00:00"/>
    <s v="Jane Njoki Irungu"/>
    <s v="Female"/>
    <s v="26924824"/>
    <s v="724592450"/>
    <m/>
    <m/>
    <m/>
    <n v="37.185094999999997"/>
    <n v="-0.84637799999999996"/>
    <s v="Murang'a"/>
    <s v="Muranga South"/>
    <s v="Kamahuha"/>
    <s v="Nyati"/>
    <s v="8"/>
    <s v="Fagaden Enterprises"/>
    <s v="Fagaden Enterprises"/>
    <s v="Fagaden Enterprises"/>
    <s v=""/>
    <s v="Micro Business"/>
    <x v="0"/>
    <x v="0"/>
    <d v="2017-05-25T00:00:00"/>
  </r>
  <r>
    <s v="VPA6"/>
    <s v="KE-KIA-1706-20882"/>
    <x v="0"/>
    <s v=""/>
    <s v="12th April,2017"/>
    <d v="2017-04-12T00:00:00"/>
    <s v="1st June,2017"/>
    <d v="2017-06-01T00:00:00"/>
    <s v="Muchai Davies Mburu"/>
    <s v="Male"/>
    <s v="974316"/>
    <s v="721727080"/>
    <m/>
    <m/>
    <m/>
    <n v="36.839601999999999"/>
    <n v="-1.024923"/>
    <s v="Kiambu"/>
    <s v="Gatundu South"/>
    <s v="Kiamwangi"/>
    <s v="Kiamworia"/>
    <s v="8"/>
    <s v="Fagaden Enterprises"/>
    <s v="Fagaden Enterprises"/>
    <s v="Fagaden Enterprises"/>
    <s v="721959188"/>
    <s v="Micro Business"/>
    <x v="0"/>
    <x v="0"/>
    <d v="2017-08-30T00:00:00"/>
  </r>
  <r>
    <s v="VPA6"/>
    <s v="KE-KIA-1712-27736"/>
    <x v="0"/>
    <s v=""/>
    <s v="11th November,2017"/>
    <d v="2017-11-11T00:00:00"/>
    <s v="31st December,2017"/>
    <d v="2017-12-31T00:00:00"/>
    <s v="Mbugua Mumbi"/>
    <s v="Female"/>
    <s v="3106949"/>
    <s v="707011192"/>
    <m/>
    <m/>
    <m/>
    <n v="36.840184999999998"/>
    <n v="-1.0261130000000001"/>
    <s v="Kiambu"/>
    <s v="Gatundu South"/>
    <s v="Kigongo"/>
    <s v="Kawandagu"/>
    <s v="8"/>
    <s v="Fagaden Enterprises"/>
    <s v="Fagaden Enterprises"/>
    <s v="Fagaden Enterprises"/>
    <s v="721959188"/>
    <s v="Micro Business"/>
    <x v="0"/>
    <x v="0"/>
    <d v="2017-08-30T00:00:00"/>
  </r>
  <r>
    <s v="VPA6"/>
    <s v="KE-MUR-1712-20914"/>
    <x v="0"/>
    <s v=""/>
    <s v="12th October,2017"/>
    <d v="2017-10-12T00:00:00"/>
    <s v="1st December,2017"/>
    <d v="2017-12-01T00:00:00"/>
    <s v="Kamande Lucy Wanjiku"/>
    <s v="Female"/>
    <s v="9267966"/>
    <s v="712056312"/>
    <m/>
    <m/>
    <s v="727117233"/>
    <n v="36.941665"/>
    <n v="-0.93817600000000001"/>
    <s v="Murang'a"/>
    <s v="Maragua"/>
    <s v="Kirwara"/>
    <s v="Kigumo"/>
    <s v="8"/>
    <s v="Fagaden Enterprises"/>
    <s v="Fagaden Enterprises"/>
    <s v="Fagaden Enterprises"/>
    <s v="721959188"/>
    <s v="Micro Business"/>
    <x v="0"/>
    <x v="0"/>
    <d v="2017-12-24T00:00:00"/>
  </r>
  <r>
    <s v="VPA6"/>
    <s v="KE-MUR-1802-27874"/>
    <x v="0"/>
    <s v=""/>
    <s v="14th December,2017"/>
    <d v="2017-12-14T00:00:00"/>
    <s v="1st February,2018"/>
    <d v="2018-02-01T00:00:00"/>
    <s v="Waiyaki Peter Gatharau"/>
    <s v="Male"/>
    <s v="25806463"/>
    <s v="710254450"/>
    <m/>
    <m/>
    <s v="721798433"/>
    <n v="36.926214000000002"/>
    <n v="-0.63781600000000005"/>
    <s v="Murang'a"/>
    <s v="Mathioya"/>
    <s v="Njumbi"/>
    <s v="Gikoe"/>
    <s v="8"/>
    <s v="Fagaden Enterprises"/>
    <s v="Fagaden Enterprises"/>
    <s v="Fagaden Enterprises"/>
    <s v="721059188"/>
    <s v="Micro Business"/>
    <x v="0"/>
    <x v="0"/>
    <d v="2018-02-03T00:00:00"/>
  </r>
  <r>
    <s v="VPA6"/>
    <s v="KE-KIA-1711-20910"/>
    <x v="0"/>
    <s v=""/>
    <s v="12th September,2017"/>
    <d v="2017-09-12T00:00:00"/>
    <s v="1st November,2017"/>
    <d v="2017-11-01T00:00:00"/>
    <s v="Ngugi Ngugi Karanja"/>
    <s v="Male"/>
    <s v="747800"/>
    <s v="722236372"/>
    <m/>
    <m/>
    <s v="3141414967"/>
    <n v="36.878864999999998"/>
    <n v="-1.171924"/>
    <s v="Kiambu"/>
    <s v="Kiambu"/>
    <s v="Kiambu"/>
    <s v="Kiamumbi"/>
    <s v="8"/>
    <s v="Fagaden Enterprises"/>
    <s v="Fagaden Enterprises"/>
    <s v="Fagaden Enterprises"/>
    <s v="721959188"/>
    <s v="Micro Business"/>
    <x v="0"/>
    <x v="0"/>
    <d v="2017-12-29T00:00:00"/>
  </r>
  <r>
    <s v="VPA6"/>
    <s v="KE-NYE-1712-20913"/>
    <x v="0"/>
    <s v=""/>
    <s v="21st October,2017"/>
    <d v="2017-10-21T00:00:00"/>
    <s v="10th December,2017"/>
    <d v="2017-12-10T00:00:00"/>
    <s v="Karuri Ann Wangechi"/>
    <s v="Female"/>
    <s v="353041"/>
    <s v="720851905"/>
    <m/>
    <m/>
    <m/>
    <n v="37.103807000000003"/>
    <n v="-0.47108699999999998"/>
    <s v="Nyeri"/>
    <s v="Mathira East"/>
    <s v="Peter Chiira"/>
    <s v="Kiamaina"/>
    <s v="8"/>
    <s v="Fagaden Enterprises"/>
    <s v="Fagaden Enterprises"/>
    <s v="Fagaden Enterprises"/>
    <s v="254721959188"/>
    <s v="Micro Business"/>
    <x v="0"/>
    <x v="0"/>
    <d v="2017-12-10T00:00:00"/>
  </r>
  <r>
    <s v="VPA6"/>
    <s v="KE-KIA-1904-25585"/>
    <x v="0"/>
    <s v=""/>
    <s v="20th April,2019"/>
    <d v="2019-04-20T00:00:00"/>
    <s v="20th April,2019"/>
    <d v="2019-04-20T00:00:00"/>
    <s v="Muthigani Njoroge"/>
    <s v="Male"/>
    <s v="4694205"/>
    <s v="722336723"/>
    <m/>
    <m/>
    <m/>
    <n v="36.875863000000003"/>
    <n v="-1.1774009999999999"/>
    <s v="Kiambu"/>
    <s v="Kiambu"/>
    <s v="Kiambu"/>
    <s v="Kiukenda"/>
    <s v="8"/>
    <s v="Fagaden Enterprises"/>
    <s v="Fagaden Enterprises"/>
    <s v="Fagaden Enterprises"/>
    <s v="721959188"/>
    <s v="Micro Business"/>
    <x v="0"/>
    <x v="0"/>
    <d v="2019-04-20T00:00:00"/>
  </r>
  <r>
    <s v="VPA6"/>
    <s v="KE-NYE-1903-27486"/>
    <x v="0"/>
    <s v=""/>
    <s v="31st March,2019"/>
    <d v="2019-03-31T00:00:00"/>
    <s v="31st March,2019"/>
    <d v="2019-03-31T00:00:00"/>
    <s v="Wreru Jemima Mumbi"/>
    <s v="Female"/>
    <s v="99999"/>
    <s v="254727327199"/>
    <m/>
    <m/>
    <m/>
    <n v="37.147264"/>
    <n v="-0.50992899999999997"/>
    <s v="Nyeri"/>
    <s v="Mathira East"/>
    <s v="Ndaroini"/>
    <s v="Gatundu"/>
    <s v="8"/>
    <s v="Fagaden Enterprises"/>
    <s v="Fagaden Enterprises"/>
    <s v="Fagaden Enterprises"/>
    <s v="721959188"/>
    <s v="Micro Business"/>
    <x v="0"/>
    <x v="0"/>
    <d v="2019-03-31T00:00:00"/>
  </r>
  <r>
    <s v="VPA6"/>
    <s v="KE-NYE-1903-27487"/>
    <x v="0"/>
    <s v=""/>
    <s v="31st March,2019"/>
    <d v="2019-03-31T00:00:00"/>
    <s v="31st March,2019"/>
    <d v="2019-03-31T00:00:00"/>
    <s v="Kahiro Francis Githinji"/>
    <s v="Male"/>
    <s v="99999"/>
    <s v="254738575627"/>
    <m/>
    <m/>
    <m/>
    <n v="37.148764"/>
    <n v="-0.51619499999999996"/>
    <s v="Nyeri"/>
    <s v="Mathira East"/>
    <s v="Gatundu"/>
    <s v="Gatundu"/>
    <s v="8"/>
    <s v="Fagaden Enterprises"/>
    <s v="Fagaden Enterprises"/>
    <s v="Fagaden Enterprises"/>
    <s v="721959188"/>
    <s v="Micro Business"/>
    <x v="0"/>
    <x v="0"/>
    <d v="2019-03-31T00:00:00"/>
  </r>
  <r>
    <s v="VPA6"/>
    <s v="KE-MUR-1904-25587"/>
    <x v="0"/>
    <s v=""/>
    <s v="6th April,2019"/>
    <d v="2019-04-06T00:00:00"/>
    <s v="6th April,2019"/>
    <d v="2019-04-06T00:00:00"/>
    <s v="Gichuru David Joshua"/>
    <s v="Male"/>
    <s v="5920700"/>
    <s v="0721264520"/>
    <m/>
    <m/>
    <m/>
    <n v="37.129567000000002"/>
    <n v="-0.87625500000000001"/>
    <s v="Murang'a"/>
    <s v="Maragua"/>
    <s v="Kahumbu"/>
    <s v="Kahuho"/>
    <s v="8"/>
    <s v="Fagaden Enterprises"/>
    <s v="Fagaden Enterprises"/>
    <s v="Fagaden Enterprises"/>
    <s v="721959188"/>
    <s v="Micro Business"/>
    <x v="0"/>
    <x v="0"/>
    <d v="2019-04-06T00:00:00"/>
  </r>
  <r>
    <s v="VPA6"/>
    <s v="KE-NYE-1904-27488"/>
    <x v="0"/>
    <s v=""/>
    <s v="7th April,2019"/>
    <d v="2019-04-07T00:00:00"/>
    <s v="7th April,2019"/>
    <d v="2019-04-07T00:00:00"/>
    <s v="Thitai Ephraim Kabiru"/>
    <s v="Male"/>
    <s v="3374823"/>
    <s v="721797954"/>
    <m/>
    <m/>
    <s v="732066144"/>
    <n v="37.146512000000001"/>
    <n v="-0.43914199999999998"/>
    <s v="Nyeri"/>
    <s v="Mathira East"/>
    <s v="Gathehu"/>
    <s v="Gatambi"/>
    <s v="8"/>
    <s v="Fagaden Enterprises"/>
    <s v="Fagaden Enterprises"/>
    <s v="Fagaden Enterprises"/>
    <s v="721959188"/>
    <s v="Micro Business"/>
    <x v="0"/>
    <x v="0"/>
    <d v="2019-04-07T00:00:00"/>
  </r>
  <r>
    <s v="VPA6"/>
    <s v="KE-NYE-1904-25588"/>
    <x v="0"/>
    <s v=""/>
    <s v="7th April,2019"/>
    <d v="2019-04-07T00:00:00"/>
    <s v="7th April,2019"/>
    <d v="2019-04-07T00:00:00"/>
    <s v="Mukuha Patrick Maina"/>
    <s v="Male"/>
    <s v="434334"/>
    <s v="0711247608"/>
    <m/>
    <m/>
    <s v="721689261"/>
    <n v="37.126942"/>
    <n v="-0.52819300000000002"/>
    <s v="Nyeri"/>
    <s v="Mathira East"/>
    <s v="Mukore"/>
    <s v="Kieni"/>
    <s v="8"/>
    <s v="Fagaden Enterprises"/>
    <s v="Fagaden Enterprises"/>
    <s v="Fagaden Enterprises"/>
    <s v="721959188"/>
    <s v="Micro Business"/>
    <x v="0"/>
    <x v="0"/>
    <d v="2019-04-07T00:00:00"/>
  </r>
  <r>
    <s v="VPA6"/>
    <s v="KE-MUR-1904-25582"/>
    <x v="0"/>
    <s v=""/>
    <s v="28th April,2019"/>
    <d v="2019-04-28T00:00:00"/>
    <s v="28th April,2019"/>
    <d v="2019-04-28T00:00:00"/>
    <s v="Kangethe Antony Thuo"/>
    <s v="Male"/>
    <s v="10750458"/>
    <s v="254729241230"/>
    <m/>
    <m/>
    <m/>
    <n v="37.010579999999997"/>
    <n v="-0.93423999999999996"/>
    <s v="Murang'a"/>
    <s v="Kandara"/>
    <s v="Ngararia"/>
    <s v="Iriguini"/>
    <s v="8"/>
    <s v="Fagaden Enterprises"/>
    <s v="Fagaden Enterprises"/>
    <s v="Fagaden Enterprises"/>
    <s v="721959188"/>
    <s v="Micro Business"/>
    <x v="0"/>
    <x v="0"/>
    <d v="2019-04-28T00:00:00"/>
  </r>
  <r>
    <s v="VPA6"/>
    <s v="KE-NYE-1903-25589"/>
    <x v="0"/>
    <s v=""/>
    <s v="16th March,2019"/>
    <d v="2019-03-16T00:00:00"/>
    <s v="16th March,2019"/>
    <d v="2019-03-16T00:00:00"/>
    <s v="Mwatha Daniel Kinyua"/>
    <s v="Male"/>
    <s v="99999"/>
    <s v="254717974848"/>
    <m/>
    <m/>
    <m/>
    <n v="37.108935000000002"/>
    <n v="-0.485263"/>
    <s v="Nyeri"/>
    <s v="Mathira East"/>
    <s v="Peter Ciira"/>
    <s v="Githima"/>
    <s v="8"/>
    <s v="Fagaden Enterprises"/>
    <s v="Fagaden Enterprises"/>
    <s v="Fagaden Enterprises"/>
    <s v="721959188"/>
    <s v="Micro Business"/>
    <x v="0"/>
    <x v="0"/>
    <d v="2019-03-20T00:00:00"/>
  </r>
  <r>
    <s v="VPA6"/>
    <s v="KE-NYE-1903-27476"/>
    <x v="0"/>
    <s v=""/>
    <s v="20th March,2019"/>
    <d v="2019-03-20T00:00:00"/>
    <s v="20th March,2019"/>
    <d v="2019-03-20T00:00:00"/>
    <s v="Muriuki Samuel Maina"/>
    <s v="Male"/>
    <s v="99999"/>
    <s v="724502256"/>
    <m/>
    <m/>
    <s v="703379877"/>
    <n v="37.140267000000001"/>
    <n v="-0.50743799999999994"/>
    <s v="Nyeri"/>
    <s v="Mathira West"/>
    <s v="Gatundu"/>
    <s v="Ndaroini"/>
    <s v="8"/>
    <s v="Fagaden Enterprises"/>
    <s v="Fagaden Enterprises"/>
    <s v="Fagaden Enterprises"/>
    <s v="721959188"/>
    <s v="Micro Business"/>
    <x v="0"/>
    <x v="0"/>
    <d v="2019-03-20T00:00:00"/>
  </r>
  <r>
    <s v="VPA6"/>
    <s v="KE-NYE-1903-25586"/>
    <x v="0"/>
    <s v=""/>
    <s v="16th March,2019"/>
    <d v="2019-03-16T00:00:00"/>
    <s v="16th March,2019"/>
    <d v="2019-03-16T00:00:00"/>
    <s v="Mutero Lawrence Muriithi"/>
    <s v="Female"/>
    <s v="99999"/>
    <s v="254720431086"/>
    <m/>
    <m/>
    <m/>
    <n v="37.111992999999998"/>
    <n v="-0.47002300000000002"/>
    <s v="Nyeri"/>
    <s v="Mathira West"/>
    <s v="Konyu"/>
    <s v="Mathaithi"/>
    <s v="8"/>
    <s v="Fagaden Enterprises"/>
    <s v="Fagaden Enterprises"/>
    <s v="Fagaden Enterprises"/>
    <s v="721959188"/>
    <s v="Micro Business"/>
    <x v="0"/>
    <x v="0"/>
    <d v="2019-03-20T00:00:00"/>
  </r>
  <r>
    <s v="VPA6"/>
    <s v="KE-NYE-1903-27477"/>
    <x v="0"/>
    <s v=""/>
    <s v="20th March,2019"/>
    <d v="2019-03-20T00:00:00"/>
    <s v="20th March,2019"/>
    <d v="2019-03-20T00:00:00"/>
    <s v="Muriuki Gladys Wangari"/>
    <s v="Female"/>
    <s v="99999"/>
    <s v="254712442719"/>
    <m/>
    <m/>
    <m/>
    <n v="37.140141999999997"/>
    <n v="-0.50727299999999997"/>
    <s v="Nyeri"/>
    <s v="Mathira West"/>
    <s v="Gatundu"/>
    <s v="Ndaroini"/>
    <s v="8"/>
    <s v="Fagaden Enterprises"/>
    <s v="Fagaden Enterprises"/>
    <s v="Fagaden Enterprises"/>
    <s v="721759188"/>
    <s v="Micro Business"/>
    <x v="0"/>
    <x v="0"/>
    <d v="2019-03-20T00:00:00"/>
  </r>
  <r>
    <s v="VPA6"/>
    <s v="KE-NYE-1903-27478"/>
    <x v="0"/>
    <s v=""/>
    <s v="20th March,2019"/>
    <d v="2019-03-20T00:00:00"/>
    <s v="20th March,2019"/>
    <d v="2019-03-20T00:00:00"/>
    <s v="Muriithi Purity Wanjira"/>
    <s v="Female"/>
    <s v="99999"/>
    <s v="254728168225"/>
    <m/>
    <m/>
    <m/>
    <n v="37.143383"/>
    <n v="-0.50152799999999997"/>
    <s v="Nyeri"/>
    <s v="Mathira East"/>
    <s v="Kiaguthu"/>
    <s v="Ndaroini"/>
    <s v="8"/>
    <s v="Fagaden enterprises"/>
    <s v="Fagaden Enterprises"/>
    <s v="Fagaden Enterprises"/>
    <s v="721959188"/>
    <s v="Micro Business"/>
    <x v="0"/>
    <x v="0"/>
    <d v="2019-03-20T00:00:00"/>
  </r>
  <r>
    <s v="VPA6"/>
    <s v="KE-NYE-1903-27479"/>
    <x v="0"/>
    <s v=""/>
    <s v="20th March,2019"/>
    <d v="2019-03-20T00:00:00"/>
    <s v="20th March,2019"/>
    <d v="2019-03-20T00:00:00"/>
    <s v="Kahihu David Magondu"/>
    <s v="Male"/>
    <s v="99999"/>
    <s v="254752595210"/>
    <m/>
    <m/>
    <m/>
    <n v="37.144624999999998"/>
    <n v="-0.50804300000000002"/>
    <s v="Nyeri"/>
    <s v="Mathira East"/>
    <s v="Gatundu"/>
    <s v="Ndaroini"/>
    <s v="8"/>
    <s v="Fagaden Enterprises"/>
    <s v="Fagaden Enterprises"/>
    <s v="Fagaden Enterprises"/>
    <s v="721959188"/>
    <s v="Micro Business"/>
    <x v="0"/>
    <x v="0"/>
    <d v="2019-03-20T00:00:00"/>
  </r>
  <r>
    <s v="VPA6"/>
    <s v="KE-NYE-1903-25593"/>
    <x v="0"/>
    <s v=""/>
    <s v="4th March,2019"/>
    <d v="2019-03-04T00:00:00"/>
    <s v="4th March,2019"/>
    <d v="2019-03-04T00:00:00"/>
    <s v="Maina Maina Njoki"/>
    <s v="Female"/>
    <s v="99999"/>
    <s v="254711287365"/>
    <m/>
    <m/>
    <m/>
    <n v="37.148654999999998"/>
    <n v="-0.48078199999999999"/>
    <s v="Nyeri"/>
    <s v="Mathira East"/>
    <s v="Mathaithi"/>
    <s v="Kahaxhu"/>
    <s v="8"/>
    <s v="Fagaden Enterprises"/>
    <s v="Fagaden Enterprises"/>
    <s v="Fagaden Enterprises"/>
    <s v="721959188"/>
    <s v="Micro Business"/>
    <x v="0"/>
    <x v="0"/>
    <d v="2019-03-08T00:00:00"/>
  </r>
  <r>
    <s v="VPA6"/>
    <s v="KE-KIR-1903-25592"/>
    <x v="2"/>
    <s v="Non Compliant"/>
    <s v="4th March,2019"/>
    <d v="2019-03-04T00:00:00"/>
    <s v="4th March,2019"/>
    <d v="2019-03-04T00:00:00"/>
    <s v="Irungu Pauline Njeri"/>
    <s v="Female"/>
    <s v="27814856"/>
    <s v="0720045302"/>
    <m/>
    <m/>
    <s v="722862823"/>
    <n v="37.190657999999999"/>
    <n v="-0.57444499999999998"/>
    <s v="Kirinyaga"/>
    <s v="Kirinyaga"/>
    <s v="Kiini"/>
    <s v="Kibingoti"/>
    <s v="8"/>
    <s v="Fagaden enterprises"/>
    <s v="Fagaden Enterprises"/>
    <s v="Fagaden Enterprises"/>
    <s v="821959188"/>
    <s v="Micro Business"/>
    <x v="0"/>
    <x v="0"/>
    <d v="2019-03-08T00:00:00"/>
  </r>
  <r>
    <s v="VPA6"/>
    <s v="KE-NYE-1903-25591"/>
    <x v="0"/>
    <s v=""/>
    <s v="8th March,2019"/>
    <d v="2019-03-08T00:00:00"/>
    <s v="8th March,2019"/>
    <d v="2019-03-08T00:00:00"/>
    <s v="Kanyotu Faith Wanja"/>
    <s v="Female"/>
    <s v="99999"/>
    <s v="254721305362"/>
    <m/>
    <m/>
    <m/>
    <n v="37.113053000000001"/>
    <n v="-0.47924800000000001"/>
    <s v="Nyeri"/>
    <s v="Mathira East"/>
    <s v="Peter Ciira"/>
    <s v="Mathaithi"/>
    <s v="8"/>
    <s v="Fagaden Enterprises"/>
    <s v="Fagaden Enterprises"/>
    <s v="Fagaden Enterprises"/>
    <s v="721959188"/>
    <s v="Micro Business"/>
    <x v="0"/>
    <x v="0"/>
    <d v="2019-03-08T00:00:00"/>
  </r>
  <r>
    <s v="VPA6"/>
    <s v="KE-KIA-1903-27485"/>
    <x v="0"/>
    <s v=""/>
    <s v="27th March,2019"/>
    <d v="2019-03-27T00:00:00"/>
    <s v="27th March,2019"/>
    <d v="2019-03-27T00:00:00"/>
    <s v="Ngoru Agnes Muthoni"/>
    <s v="Female"/>
    <s v="10393744"/>
    <s v="0728745664"/>
    <m/>
    <m/>
    <s v="723563166"/>
    <n v="36.940170000000002"/>
    <n v="-1.045302"/>
    <s v="Kiambu"/>
    <s v="Gatundu North"/>
    <s v="Ngenda"/>
    <s v="Gachoka"/>
    <s v="8"/>
    <s v="Fagaden Enterprises"/>
    <s v="Fagaden Enterprises"/>
    <s v="Fagaden Enterprises"/>
    <s v="721959188"/>
    <s v="Micro Business"/>
    <x v="0"/>
    <x v="0"/>
    <d v="2019-03-27T00:00:00"/>
  </r>
  <r>
    <s v="VPA6"/>
    <s v="KE-NYE-1903-25590"/>
    <x v="0"/>
    <s v=""/>
    <s v="4th March,2019"/>
    <d v="2019-03-04T00:00:00"/>
    <s v="4th March,2019"/>
    <d v="2019-03-04T00:00:00"/>
    <s v="Mwangi Esther Wangechi"/>
    <s v="Female"/>
    <s v="99999"/>
    <s v="254721429487"/>
    <s v="821429487"/>
    <m/>
    <m/>
    <n v="37.112985999999999"/>
    <n v="-0.48463800000000001"/>
    <s v="Nyeri"/>
    <s v="Mathira East"/>
    <s v="Kathaithi"/>
    <s v="Kiandigi"/>
    <s v="8"/>
    <s v="Fagaden Enterprises"/>
    <s v="Fagaden Enterprises"/>
    <s v="Fagaden Enterprises"/>
    <s v="721959188"/>
    <s v="Micro Business"/>
    <x v="0"/>
    <x v="0"/>
    <d v="2019-03-04T00:00:00"/>
  </r>
  <r>
    <s v="VPA6"/>
    <s v="KE-NYE-1903-25575"/>
    <x v="2"/>
    <s v="Non Compliant"/>
    <s v="4th March,2019"/>
    <d v="2019-03-04T00:00:00"/>
    <s v="4th March,2019"/>
    <d v="2019-03-04T00:00:00"/>
    <s v="Maina Leah Wambui"/>
    <s v="Female"/>
    <s v="99999"/>
    <s v="721894721"/>
    <m/>
    <m/>
    <m/>
    <n v="37.112478000000003"/>
    <n v="-0.46870200000000001"/>
    <s v="Nyeri"/>
    <s v="Mathira East"/>
    <s v="Mathaithi"/>
    <s v="Mathaithi"/>
    <n v="8"/>
    <s v="Fagaden Enterprises"/>
    <s v="Fagaden Enterprises"/>
    <s v="Fagaden Enterprises"/>
    <s v="721959188"/>
    <s v="Micro Business"/>
    <x v="0"/>
    <x v="0"/>
    <d v="2019-03-04T00:00:00"/>
  </r>
  <r>
    <s v="VPA6"/>
    <s v="KE-NYE-1903-25595"/>
    <x v="0"/>
    <s v=""/>
    <s v="4th March,2019"/>
    <d v="2019-03-04T00:00:00"/>
    <s v="4th March,2019"/>
    <d v="2019-03-04T00:00:00"/>
    <s v="Kogu Ephraim Mukua"/>
    <s v="Male"/>
    <s v="99999"/>
    <s v="728630523"/>
    <m/>
    <m/>
    <m/>
    <n v="37.148167999999998"/>
    <n v="-0.47757300000000003"/>
    <s v="Nyeri"/>
    <s v="Mathira East"/>
    <s v="Iriaini"/>
    <s v="Kahachu"/>
    <n v="8"/>
    <s v="Fagaden Enterprises"/>
    <s v="Fagaden Enterprises"/>
    <s v="Fagaden Enterprises"/>
    <s v=""/>
    <s v="Micro Business"/>
    <x v="0"/>
    <x v="0"/>
    <d v="2019-03-04T00:00:00"/>
  </r>
  <r>
    <s v="VPA6"/>
    <s v="KE-LAI-1909-24948"/>
    <x v="0"/>
    <s v=""/>
    <s v="24th September,2019"/>
    <d v="2019-09-24T00:00:00"/>
    <s v="24th September,2019"/>
    <d v="2019-09-24T00:00:00"/>
    <s v="Maina Jackson Wahome"/>
    <s v="Male"/>
    <s v="864947"/>
    <s v="0722327975"/>
    <m/>
    <m/>
    <s v="716487428"/>
    <n v="37.211370000000002"/>
    <n v="9.3657000000000004E-2"/>
    <s v="Laikipia"/>
    <s v="Laikipia East"/>
    <s v="Ethi"/>
    <s v="Mia Moja"/>
    <s v="8"/>
    <s v="Fagaden Enterprises"/>
    <s v="Fagaden Enterprises"/>
    <s v="Fagaden Enterprises"/>
    <s v="721959188"/>
    <s v="Micro Business"/>
    <x v="0"/>
    <x v="0"/>
    <d v="2019-09-25T00:00:00"/>
  </r>
  <r>
    <s v="VPA6"/>
    <s v="KE-NYE-1909-24950"/>
    <x v="2"/>
    <s v="Under Verification"/>
    <s v="25th September,2019"/>
    <d v="2019-09-25T00:00:00"/>
    <s v="25th September,2019"/>
    <d v="2019-09-25T00:00:00"/>
    <s v="Misno Francis Mbuthia"/>
    <s v="Male"/>
    <s v="3213660"/>
    <s v="0712027517"/>
    <m/>
    <m/>
    <s v="738931897"/>
    <n v="37.144043000000003"/>
    <n v="-0.50836700000000001"/>
    <s v="Nyeri"/>
    <s v="Mathira East"/>
    <s v="Nfaroini"/>
    <s v="Giakatathe"/>
    <s v="8"/>
    <s v="Fagaden Enterprises"/>
    <s v="Fagaden Enterprises"/>
    <s v="Fagaden Enterprises"/>
    <s v=""/>
    <s v="Micro Business"/>
    <x v="0"/>
    <x v="0"/>
    <d v="2019-09-25T00:00:00"/>
  </r>
  <r>
    <s v="VPA6"/>
    <s v="KE-NYE-1909-24951"/>
    <x v="0"/>
    <s v=""/>
    <s v="25th September,2019"/>
    <d v="2019-09-25T00:00:00"/>
    <s v="25th September,2019"/>
    <d v="2019-09-25T00:00:00"/>
    <s v="Mwangi Tresa Wanjiru"/>
    <s v="Female"/>
    <s v="10503338"/>
    <s v="0791847507"/>
    <m/>
    <m/>
    <s v="715462747"/>
    <n v="37.143467999999999"/>
    <n v="-0.50936999999999999"/>
    <s v="Nyeri"/>
    <s v="Nyeri Town"/>
    <s v="Ndaroini"/>
    <s v="Ndaroini"/>
    <s v="8"/>
    <s v="Fagaden Enterprises"/>
    <s v="Fagaden Enterprises"/>
    <s v="Fagaden Enterprises"/>
    <s v=""/>
    <s v="Micro Business"/>
    <x v="0"/>
    <x v="0"/>
    <d v="2019-09-25T00:00:00"/>
  </r>
  <r>
    <s v="VPA6"/>
    <s v="KE-NYE-1909-24952"/>
    <x v="0"/>
    <s v=""/>
    <s v="25th September,2019"/>
    <d v="2019-09-25T00:00:00"/>
    <s v="25th September,2019"/>
    <d v="2019-09-25T00:00:00"/>
    <s v="Mukuha Lydia Wanja"/>
    <s v="Female"/>
    <s v="99999"/>
    <s v="0720700616"/>
    <m/>
    <m/>
    <s v="723770446"/>
    <n v="37.144376999999999"/>
    <n v="-0.50964799999999999"/>
    <s v="Nyeri"/>
    <s v="Mathira East"/>
    <s v="Ndaroini"/>
    <s v="Giakarathe"/>
    <s v="8"/>
    <s v="Fagaden Enterprises"/>
    <s v="Fagaden Enterprises"/>
    <s v="Fagaden Enterprises"/>
    <s v=""/>
    <s v="Micro Business"/>
    <x v="0"/>
    <x v="0"/>
    <d v="2019-09-25T00:00:00"/>
  </r>
  <r>
    <s v="VPA6"/>
    <s v="KE-KIA-1911-24953"/>
    <x v="2"/>
    <s v="Non Compliant"/>
    <s v="13th November,2019"/>
    <d v="2019-11-13T00:00:00"/>
    <s v="13th November,2019"/>
    <d v="2019-11-13T00:00:00"/>
    <s v="Chege Nelson Nelson"/>
    <s v="Male"/>
    <s v="99999"/>
    <s v="720813164"/>
    <m/>
    <m/>
    <m/>
    <n v="37.148687000000002"/>
    <n v="-1.054632"/>
    <s v="Kiambu"/>
    <s v="Thika East"/>
    <s v="Komu"/>
    <s v="Lanless"/>
    <n v="8"/>
    <s v="Fagaden Enterprises"/>
    <s v="Fagaden Enterprises"/>
    <s v="Fagaden Enterprises"/>
    <s v="254721959188"/>
    <s v="Micro Business"/>
    <x v="0"/>
    <x v="0"/>
    <d v="2019-11-13T00:00:00"/>
  </r>
  <r>
    <s v="VPA6"/>
    <s v="KE-MUR-1701-17395"/>
    <x v="0"/>
    <s v=""/>
    <s v="12th November,2016"/>
    <d v="2016-11-12T00:00:00"/>
    <s v="1st January,2017"/>
    <d v="2017-01-01T00:00:00"/>
    <s v="Beatrice Nyokabi"/>
    <s v="Female"/>
    <s v="23723428"/>
    <s v="726512201"/>
    <m/>
    <m/>
    <m/>
    <n v="37.036437999999997"/>
    <n v="-0.96461300000000005"/>
    <s v="Murang'a"/>
    <s v="Maragua"/>
    <s v="Ngararia"/>
    <s v="Kaha"/>
    <s v="8"/>
    <s v="Fagaden Enterprises"/>
    <s v="Fagaden Enterprises"/>
    <s v="Fagaden Enterprises"/>
    <s v=""/>
    <s v="Micro Business"/>
    <x v="0"/>
    <x v="0"/>
    <d v="2017-03-02T00:00:00"/>
  </r>
  <r>
    <s v="VPA6"/>
    <s v="KE-MUR-1702-20915"/>
    <x v="0"/>
    <s v=""/>
    <s v="11th January,2017"/>
    <d v="2017-01-11T00:00:00"/>
    <s v="2nd February,2017"/>
    <d v="2017-02-02T00:00:00"/>
    <s v="Gatuhi Josephat Ndungu"/>
    <s v="Male"/>
    <s v="32986009"/>
    <s v="720014354"/>
    <m/>
    <m/>
    <s v="720205802"/>
    <n v="37.006554999999999"/>
    <n v="-0.85957600000000001"/>
    <s v="Murang'a"/>
    <s v="Kandara"/>
    <s v="Kagunduini"/>
    <s v="Karuhiu"/>
    <s v="8"/>
    <s v="Fagaden Enterprises"/>
    <s v="Fagaden Enterprises"/>
    <s v="Fagaden Enterprises"/>
    <s v="721959188"/>
    <s v="Micro Business"/>
    <x v="0"/>
    <x v="0"/>
    <d v="2017-05-17T00:00:00"/>
  </r>
  <r>
    <s v="VPA6"/>
    <s v="KE-NYE-1601-14486"/>
    <x v="0"/>
    <s v=""/>
    <s v="14th November,2015"/>
    <d v="2015-11-14T00:00:00"/>
    <s v="3rd January,2016"/>
    <d v="2016-01-03T00:00:00"/>
    <s v="Gm Gitoto"/>
    <s v="Male"/>
    <s v="7994725"/>
    <s v="724207010"/>
    <m/>
    <m/>
    <m/>
    <n v="37.147646999999999"/>
    <n v="-0.47483199999999998"/>
    <s v="Nyeri"/>
    <s v="Mathira East"/>
    <s v="Iria-Ini"/>
    <s v="Kahachu"/>
    <s v="8"/>
    <s v="Fagaden Enterprises"/>
    <s v="Fagaden Enterprises"/>
    <s v="Fagaden Enterprises"/>
    <s v="721959188"/>
    <s v="Micro Business"/>
    <x v="2"/>
    <x v="0"/>
    <d v="2017-05-14T00:00:00"/>
  </r>
  <r>
    <s v="VPA6"/>
    <s v="KE-MUR-1706-20890"/>
    <x v="0"/>
    <s v=""/>
    <s v="1st May,2017"/>
    <d v="2017-05-01T00:00:00"/>
    <s v="20th June,2017"/>
    <d v="2017-06-20T00:00:00"/>
    <s v="Mwaura David Ndungu"/>
    <s v="Male"/>
    <s v="3295018"/>
    <s v="722959419"/>
    <m/>
    <m/>
    <m/>
    <n v="36.87003"/>
    <n v="-0.87922199999999995"/>
    <s v="Murang'a"/>
    <s v="Gatanga"/>
    <s v="Gatura"/>
    <s v="Gatuiku"/>
    <s v="8"/>
    <s v="Fagaden Enterprises"/>
    <s v="Fagaden Enterprises"/>
    <s v="Fagaden Enterprises"/>
    <s v="721959188"/>
    <s v="Micro Business"/>
    <x v="0"/>
    <x v="0"/>
    <d v="2017-09-10T00:00:00"/>
  </r>
  <r>
    <s v="VPA6"/>
    <s v="KE-KIA-1612-20888"/>
    <x v="0"/>
    <s v=""/>
    <s v="11th November,2016"/>
    <d v="2016-11-11T00:00:00"/>
    <s v="31st December,2016"/>
    <d v="2016-12-31T00:00:00"/>
    <s v="Kamau Sarah Nleri"/>
    <s v="Female"/>
    <s v="3106777"/>
    <s v="724937677"/>
    <m/>
    <m/>
    <s v="722145206"/>
    <n v="36.847217999999998"/>
    <n v="-1.033657"/>
    <s v="Kiambu"/>
    <s v="Gatundu South"/>
    <s v="Mutati"/>
    <s v="Kigaa"/>
    <s v="8"/>
    <s v="Fagaden Enterprises"/>
    <s v="Fagaden Enterprises"/>
    <s v="Fagaden Enterprises"/>
    <s v=""/>
    <s v="Micro Business"/>
    <x v="0"/>
    <x v="0"/>
    <d v="2017-09-07T00:00:00"/>
  </r>
  <r>
    <s v="VPA6"/>
    <s v="KE-MUR-1708-20893"/>
    <x v="2"/>
    <s v="Unreachable"/>
    <s v="12th June,2017"/>
    <d v="2017-06-12T00:00:00"/>
    <s v="1st August,2017"/>
    <d v="2017-08-01T00:00:00"/>
    <s v="Gathuki Johnson Mambo"/>
    <s v="Male"/>
    <s v="8569390"/>
    <s v="707340559"/>
    <m/>
    <m/>
    <m/>
    <n v="37.003582999999999"/>
    <n v="-0.59981499999999999"/>
    <s v="Murang'a"/>
    <s v="Mathioya"/>
    <s v="Gathunya"/>
    <s v="Mahiaini"/>
    <s v="8"/>
    <s v="Fagaden Enterprises"/>
    <s v="Fagaden Enterprises"/>
    <s v="Fagaden Enterprises"/>
    <s v="721959188"/>
    <s v="Micro Business"/>
    <x v="0"/>
    <x v="0"/>
    <d v="2017-09-15T00:00:00"/>
  </r>
  <r>
    <s v="VPA6"/>
    <s v="KE-MUR-1708-20895"/>
    <x v="0"/>
    <s v=""/>
    <s v="12th June,2017"/>
    <d v="2017-06-12T00:00:00"/>
    <s v="1st August,2017"/>
    <d v="2017-08-01T00:00:00"/>
    <s v="Wanjau Peter Maina"/>
    <s v="Male"/>
    <s v="3606347"/>
    <s v="724360780"/>
    <m/>
    <m/>
    <m/>
    <n v="36.922654999999999"/>
    <n v="-0.63479699999999994"/>
    <s v="Murang'a"/>
    <s v="Maragua"/>
    <s v="Gatunguru"/>
    <s v="Gikoe"/>
    <s v="8"/>
    <s v="Fagaden Enterprises"/>
    <s v="Fagaden Enterprises"/>
    <s v="Fagaden Enterprises"/>
    <s v="721959188"/>
    <s v="Micro Business"/>
    <x v="0"/>
    <x v="0"/>
    <d v="2017-09-17T00:00:00"/>
  </r>
  <r>
    <s v="VPA6"/>
    <s v="KE-NYE-1708-20896"/>
    <x v="0"/>
    <s v=""/>
    <s v="12th June,2017"/>
    <d v="2017-06-12T00:00:00"/>
    <s v="1st August,2017"/>
    <d v="2017-08-01T00:00:00"/>
    <s v="Kibugu Peter Mathenge"/>
    <s v="Male"/>
    <s v="3207821"/>
    <s v="722461037"/>
    <m/>
    <m/>
    <m/>
    <n v="36.947552000000002"/>
    <n v="-0.48039300000000001"/>
    <s v="Nyeri"/>
    <s v="Tetu"/>
    <s v="Wamagana"/>
    <s v="Kariguini"/>
    <s v="8"/>
    <s v="Fagaden Enterprises"/>
    <s v="Fagaden Enterprises"/>
    <s v="Fagaden Enterprises"/>
    <s v=""/>
    <s v="Micro Business"/>
    <x v="0"/>
    <x v="0"/>
    <d v="2017-09-17T00:00:00"/>
  </r>
  <r>
    <s v="VPA6"/>
    <s v="KE-MUR-1706-20879"/>
    <x v="0"/>
    <s v=""/>
    <s v="4th May,2017"/>
    <d v="2017-05-04T00:00:00"/>
    <s v="23rd June,2017"/>
    <d v="2017-06-23T00:00:00"/>
    <s v="Mwangi Mary Magiri"/>
    <s v="Female"/>
    <s v="5158539"/>
    <s v="710372495"/>
    <m/>
    <m/>
    <m/>
    <n v="37.005108999999997"/>
    <n v="-0.85971600000000004"/>
    <s v="Murang'a"/>
    <s v="Maragua"/>
    <s v="Kagunduini"/>
    <s v="Karuhiu"/>
    <s v="8"/>
    <s v="Fagaden Enterprises"/>
    <s v="Fagaden Enterprises"/>
    <s v="Fagaden Enterprises"/>
    <s v="721959188"/>
    <s v="Micro Business"/>
    <x v="0"/>
    <x v="0"/>
    <d v="2017-07-23T00:00:00"/>
  </r>
  <r>
    <s v="VPA6"/>
    <s v="KE-MUR-1712-20877"/>
    <x v="0"/>
    <s v=""/>
    <s v="11th November,2017"/>
    <d v="2017-11-11T00:00:00"/>
    <s v="31st December,2017"/>
    <d v="2017-12-31T00:00:00"/>
    <s v="Mwangi John Kamau"/>
    <s v="Male"/>
    <s v="2024856"/>
    <s v="70613164"/>
    <m/>
    <m/>
    <m/>
    <n v="36.940933999999999"/>
    <n v="-0.94330700000000001"/>
    <s v="Murang'a"/>
    <s v="Maragua"/>
    <s v="Gatanga"/>
    <s v="Mabae"/>
    <s v="8"/>
    <s v="Fagaden Enterprises"/>
    <s v="Fagaden Enterprises"/>
    <s v="Fagaden Enterprises"/>
    <s v="721959288"/>
    <s v="Micro Business"/>
    <x v="0"/>
    <x v="0"/>
    <d v="2017-07-16T00:00:00"/>
  </r>
  <r>
    <s v="VPA6"/>
    <s v="KE-NYE-1709-20906"/>
    <x v="0"/>
    <s v=""/>
    <s v="13th July,2017"/>
    <d v="2017-07-13T00:00:00"/>
    <s v="1st September,2017"/>
    <d v="2017-09-01T00:00:00"/>
    <s v="Maina Ann Nyawira"/>
    <s v="Female"/>
    <s v="23840925"/>
    <s v="725522122"/>
    <m/>
    <m/>
    <m/>
    <n v="37.115431999999998"/>
    <n v="-0.47113500000000003"/>
    <s v="Nyeri"/>
    <s v="Mathira East"/>
    <s v="Baricho"/>
    <s v="Mathaithi"/>
    <s v="8"/>
    <s v="Fagaden Enterprises"/>
    <s v="Fagaden Enterprises"/>
    <s v="Fagaden Enterprises"/>
    <s v="254721959188"/>
    <s v="Micro Business"/>
    <x v="0"/>
    <x v="0"/>
    <d v="2017-10-02T00:00:00"/>
  </r>
  <r>
    <s v="VPA6"/>
    <s v="KE-NYE-1710-20907"/>
    <x v="0"/>
    <s v=""/>
    <s v="12th August,2017"/>
    <d v="2017-08-12T00:00:00"/>
    <s v="1st October,2017"/>
    <d v="2017-10-01T00:00:00"/>
    <s v="Kagema Millicent Ngima"/>
    <s v="Female"/>
    <s v="3374266"/>
    <s v="722890049"/>
    <m/>
    <m/>
    <s v="722888093"/>
    <n v="37.114832"/>
    <n v="-0.477937"/>
    <s v="Nyeri"/>
    <s v="Mathira East"/>
    <s v="Peter  Chiira"/>
    <s v="Mathaithi"/>
    <s v="8"/>
    <s v="Fagaden Enterprises"/>
    <s v="Fagaden Enterprises"/>
    <s v="Fagaden Enterprises"/>
    <s v="254721959188"/>
    <s v="Micro Business"/>
    <x v="0"/>
    <x v="0"/>
    <d v="2017-10-02T00:00:00"/>
  </r>
  <r>
    <s v="VPA6"/>
    <s v="KE-NYE-1709-20908"/>
    <x v="0"/>
    <s v=""/>
    <s v="13th July,2017"/>
    <d v="2017-07-13T00:00:00"/>
    <s v="1st September,2017"/>
    <d v="2017-09-01T00:00:00"/>
    <s v="Gathiga Joseph Wachira"/>
    <s v="Male"/>
    <s v="512342"/>
    <s v="721429397"/>
    <m/>
    <m/>
    <m/>
    <n v="37.109287000000002"/>
    <n v="-0.47571799999999997"/>
    <s v="Nyeri"/>
    <s v="Mathira East"/>
    <s v="Peter Chiira"/>
    <s v="Mathaithi"/>
    <s v="8"/>
    <s v="Fagaden Enterprises"/>
    <s v="Fagaden Enterprises"/>
    <s v="Fagaden Enterprises"/>
    <s v="254721959188"/>
    <s v="Micro Business"/>
    <x v="0"/>
    <x v="0"/>
    <d v="2017-10-02T00:00:00"/>
  </r>
  <r>
    <s v="VPA6"/>
    <s v="KE-KIA-1710-20911"/>
    <x v="0"/>
    <s v=""/>
    <s v="12th August,2017"/>
    <d v="2017-08-12T00:00:00"/>
    <s v="1st October,2017"/>
    <d v="2017-10-01T00:00:00"/>
    <s v="Waweru Stephen Kariuki"/>
    <s v="Male"/>
    <s v="10874429"/>
    <s v="711773165"/>
    <m/>
    <m/>
    <m/>
    <n v="37.109544999999997"/>
    <n v="-1.0874779999999999"/>
    <s v="Kiambu"/>
    <s v="Thika East"/>
    <s v="Kamenu"/>
    <s v="Muthaiga"/>
    <s v="8"/>
    <s v="Fagaden Enterprises"/>
    <s v="Fagaden Enterprises"/>
    <s v="Fagaden Enterprises"/>
    <s v="254721959188"/>
    <s v="Micro Business"/>
    <x v="0"/>
    <x v="0"/>
    <d v="2017-10-18T00:00:00"/>
  </r>
  <r>
    <s v="VPA6"/>
    <s v="KE-MUR-1712-20881"/>
    <x v="0"/>
    <s v=""/>
    <s v="11th November,2017"/>
    <d v="2017-11-11T00:00:00"/>
    <s v="31st December,2017"/>
    <d v="2017-12-31T00:00:00"/>
    <s v="Mwaura Samuel Ndungu"/>
    <s v="Male"/>
    <s v="11251022"/>
    <s v="708799757"/>
    <m/>
    <m/>
    <s v="703468947"/>
    <n v="37.009031999999998"/>
    <n v="-0.85660899999999995"/>
    <s v="Murang'a"/>
    <s v="Maragua"/>
    <s v="Gaichanjiru"/>
    <s v="Karuhiu"/>
    <s v="8"/>
    <s v="Fagaden Enterprises"/>
    <s v="Fagaden Enterprises"/>
    <s v="Fagaden Enterprises"/>
    <s v="721959188"/>
    <s v="Micro Business"/>
    <x v="0"/>
    <x v="0"/>
    <d v="2017-10-27T00:00:00"/>
  </r>
  <r>
    <s v="VPA6"/>
    <s v="KE-NYE-1709-20909"/>
    <x v="0"/>
    <s v=""/>
    <s v="13th July,2017"/>
    <d v="2017-07-13T00:00:00"/>
    <s v="1st September,2017"/>
    <d v="2017-09-01T00:00:00"/>
    <s v="Itheru David Karuku"/>
    <s v="Male"/>
    <s v="7038145"/>
    <s v="722476917"/>
    <m/>
    <m/>
    <m/>
    <n v="37.108842000000003"/>
    <n v="-0.47597800000000001"/>
    <s v="Nyeri"/>
    <s v="Mathira East"/>
    <s v="Konyu"/>
    <s v="Mathaithi"/>
    <s v="8"/>
    <s v="Fagaden Enterprises"/>
    <s v="Fagaden Enterprises"/>
    <s v="Fagaden Enterprises"/>
    <s v="254721959188"/>
    <s v="Micro Business"/>
    <x v="0"/>
    <x v="0"/>
    <d v="2017-10-10T00:00:00"/>
  </r>
  <r>
    <s v="VPA6"/>
    <s v="KE-KIA-1709-20900"/>
    <x v="2"/>
    <s v="Hostile Client"/>
    <s v="13th July,2017"/>
    <d v="2017-07-13T00:00:00"/>
    <s v="1st September,2017"/>
    <d v="2017-09-01T00:00:00"/>
    <s v="Kanyi Mary Wambui"/>
    <s v="Female"/>
    <s v="5760002"/>
    <s v="705216636"/>
    <m/>
    <m/>
    <m/>
    <n v="36.839351999999998"/>
    <n v="-1.0242819999999999"/>
    <s v="Kiambu"/>
    <s v="Gatundu South"/>
    <s v="Kiamworia"/>
    <s v="Kigaa"/>
    <s v="8"/>
    <s v="Fagaden Enterprises"/>
    <s v="Fagaden Enterprises"/>
    <s v="Fagaden Enterprises"/>
    <s v="721959188"/>
    <s v="Micro Business"/>
    <x v="0"/>
    <x v="0"/>
    <d v="2017-09-24T00:00:00"/>
  </r>
  <r>
    <s v="VPA6"/>
    <s v="KE-KIA-1709-20901"/>
    <x v="0"/>
    <s v=""/>
    <s v="29th July,2017"/>
    <d v="2017-07-29T00:00:00"/>
    <s v="17th September,2017"/>
    <d v="2017-09-17T00:00:00"/>
    <s v="Gakere Dominic Mbuthia"/>
    <s v="Male"/>
    <s v="8188301"/>
    <s v="716810812"/>
    <m/>
    <m/>
    <m/>
    <n v="36.874034999999999"/>
    <n v="-1.0184470000000001"/>
    <s v="Kiambu"/>
    <s v="Gatundu South"/>
    <s v="Kiganjo"/>
    <s v="Kahenia"/>
    <s v="8"/>
    <s v="Fagaden Enterprises"/>
    <s v="Fagaden Enterprises"/>
    <s v="Fagaden Enterprises"/>
    <s v="721959188"/>
    <s v="Micro Business"/>
    <x v="0"/>
    <x v="0"/>
    <d v="2017-09-24T00:00:00"/>
  </r>
  <r>
    <s v="VPA6"/>
    <s v="KE-MUR-1709-20885"/>
    <x v="0"/>
    <s v=""/>
    <s v="13th July,2017"/>
    <d v="2017-07-13T00:00:00"/>
    <s v="1st September,2017"/>
    <d v="2017-09-01T00:00:00"/>
    <s v="Ngugi Josephat Warorua"/>
    <s v="Male"/>
    <s v="99999"/>
    <s v="72323838"/>
    <m/>
    <m/>
    <m/>
    <n v="36.928027"/>
    <n v="-0.93075399999999997"/>
    <s v="Murang'a"/>
    <s v="Maragua"/>
    <s v="Gatanga"/>
    <s v="Mabae"/>
    <s v="8"/>
    <s v="Fagaden Enterprises"/>
    <s v="Fagaden Enterprises"/>
    <s v="Fagaden Enterprises"/>
    <s v="721959188"/>
    <s v="Micro Business"/>
    <x v="0"/>
    <x v="0"/>
    <d v="2017-09-03T00:00:00"/>
  </r>
  <r>
    <s v="VPA6"/>
    <s v="KE-NYE-1709-20883"/>
    <x v="0"/>
    <s v=""/>
    <s v="13th July,2017"/>
    <d v="2017-07-13T00:00:00"/>
    <s v="1st September,2017"/>
    <d v="2017-09-01T00:00:00"/>
    <s v="Wahome Charles Mwangi"/>
    <s v="Male"/>
    <s v="759521"/>
    <s v="725589851"/>
    <m/>
    <m/>
    <m/>
    <n v="37.116168000000002"/>
    <n v="-0.47717799999999999"/>
    <s v="Nyeri"/>
    <s v="Mathira East"/>
    <s v="Peter Chiira"/>
    <s v="Mathaithi"/>
    <s v="8"/>
    <s v="Fagaden Enterprises"/>
    <s v="Fagaden Enterprises"/>
    <s v="Fagaden Enterprises"/>
    <s v="721959188"/>
    <s v="Micro Business"/>
    <x v="0"/>
    <x v="0"/>
    <d v="2017-09-05T00:00:00"/>
  </r>
  <r>
    <s v="VPA6"/>
    <s v="KE-NYE-1709-20898"/>
    <x v="0"/>
    <s v=""/>
    <s v="13th July,2017"/>
    <d v="2017-07-13T00:00:00"/>
    <s v="1st September,2017"/>
    <d v="2017-09-01T00:00:00"/>
    <s v="Nduchi Francis Kabui"/>
    <s v="Male"/>
    <s v="11565375"/>
    <s v="724984743"/>
    <m/>
    <m/>
    <m/>
    <n v="37.116570000000003"/>
    <n v="-0.47384300000000001"/>
    <s v="Nyeri"/>
    <s v="Mathira East"/>
    <s v="Martita East"/>
    <s v="Mathaithi"/>
    <s v="8"/>
    <s v="Fagaden Enterprises"/>
    <s v="Fagaden Enterprises"/>
    <s v="Fagaden Enterprises"/>
    <s v="721959188"/>
    <s v="Micro Business"/>
    <x v="0"/>
    <x v="0"/>
    <d v="2017-09-27T00:00:00"/>
  </r>
  <r>
    <s v="VPA6"/>
    <s v="KE-NYE-1709-20902"/>
    <x v="0"/>
    <s v=""/>
    <s v="1st August,2017"/>
    <d v="2017-08-01T00:00:00"/>
    <s v="20th September,2017"/>
    <d v="2017-09-20T00:00:00"/>
    <s v="Nduchi Dickson Karoki"/>
    <s v="Male"/>
    <s v="11802446"/>
    <s v="727106913"/>
    <m/>
    <m/>
    <m/>
    <n v="37.116782000000001"/>
    <n v="-0.47384500000000002"/>
    <s v="Nyeri"/>
    <s v="Mathira East"/>
    <s v="Mathira East"/>
    <s v="Mathaithi"/>
    <s v="8"/>
    <s v="Fagaden Enterprises"/>
    <s v="Fagaden Enterprises"/>
    <s v="Fagaden Enterprises"/>
    <s v="721959188"/>
    <s v="Micro Business"/>
    <x v="0"/>
    <x v="0"/>
    <d v="2017-09-27T00:00:00"/>
  </r>
  <r>
    <s v="VPA6"/>
    <s v="KE-KIA-1707-20892"/>
    <x v="0"/>
    <s v=""/>
    <s v="3rd June,2017"/>
    <d v="2017-06-03T00:00:00"/>
    <s v="23rd July,2017"/>
    <d v="2017-07-23T00:00:00"/>
    <s v="Muchina David Kamau"/>
    <s v="Male"/>
    <s v="3119484"/>
    <s v="707027759"/>
    <m/>
    <m/>
    <m/>
    <n v="36.870780000000003"/>
    <n v="-1.0158830000000001"/>
    <s v="Kiambu"/>
    <s v="Gatundu South"/>
    <s v="Kiamwangi"/>
    <s v="Kahenia"/>
    <s v="8"/>
    <s v="Fagaden Enterprises"/>
    <s v="Fagaden Enterprises"/>
    <s v="Fagaden Enterprises"/>
    <s v="721959188"/>
    <s v="Micro Business"/>
    <x v="0"/>
    <x v="0"/>
    <d v="2017-09-25T00:00:00"/>
  </r>
  <r>
    <s v="VPA6"/>
    <s v="KE-NYE-1709-20903"/>
    <x v="0"/>
    <s v=""/>
    <s v="13th July,2017"/>
    <d v="2017-07-13T00:00:00"/>
    <s v="1st September,2017"/>
    <d v="2017-09-01T00:00:00"/>
    <s v="Njogu Ann Wanja"/>
    <s v="Female"/>
    <s v="76894"/>
    <s v="725311925"/>
    <m/>
    <m/>
    <m/>
    <n v="37.114862000000002"/>
    <n v="-0.47811199999999998"/>
    <s v="Nyeri"/>
    <s v="Mathira East"/>
    <s v="Konyu"/>
    <s v="Mathaithi"/>
    <s v="8"/>
    <s v="Fagaden Enterprises"/>
    <s v="Fagaden Enterprises"/>
    <s v="Fagaden Enterprises"/>
    <s v="722959188"/>
    <s v="Micro Business"/>
    <x v="0"/>
    <x v="0"/>
    <d v="2017-09-27T00:00:00"/>
  </r>
  <r>
    <s v="VPA6"/>
    <s v="KE-NYE-1709-20905"/>
    <x v="0"/>
    <s v=""/>
    <s v="13th July,2017"/>
    <d v="2017-07-13T00:00:00"/>
    <s v="1st September,2017"/>
    <d v="2017-09-01T00:00:00"/>
    <s v="Karanja Mercy Wambui"/>
    <s v="Female"/>
    <s v="761686"/>
    <s v="713711447"/>
    <m/>
    <m/>
    <m/>
    <n v="37.107782"/>
    <n v="-0.472163"/>
    <s v="Nyeri"/>
    <s v="Mathira East"/>
    <s v="Peter  Chiira"/>
    <s v="Mathaithi"/>
    <s v="8"/>
    <s v="Fagaden Enterprises"/>
    <s v="Fagaden Enterprises"/>
    <s v="Fagaden Enterprises"/>
    <s v="721959188"/>
    <s v="Micro Business"/>
    <x v="0"/>
    <x v="0"/>
    <d v="2017-09-27T00:00:00"/>
  </r>
  <r>
    <s v="VPA6"/>
    <s v="KE-NYE-1708-20887"/>
    <x v="0"/>
    <s v=""/>
    <s v="12th June,2017"/>
    <d v="2017-06-12T00:00:00"/>
    <s v="1st August,2017"/>
    <d v="2017-08-01T00:00:00"/>
    <s v="Mwangi Stephene Weru"/>
    <s v="Male"/>
    <s v="7039249"/>
    <s v="725972992"/>
    <m/>
    <m/>
    <m/>
    <n v="37.118547"/>
    <n v="-0.47653800000000002"/>
    <s v="Nyeri"/>
    <s v="Mathira East"/>
    <s v="Peter Chiira"/>
    <s v="Mathaithi"/>
    <s v="8"/>
    <s v="Fagaden Enterprises"/>
    <s v="Fagaden Enterprises"/>
    <s v="Fagaden Enterprises"/>
    <s v="721959188"/>
    <s v="Micro Business"/>
    <x v="0"/>
    <x v="0"/>
    <d v="2017-09-05T00:00:00"/>
  </r>
  <r>
    <s v="VPA6"/>
    <s v="KE-NYE-1708-20912"/>
    <x v="0"/>
    <s v=""/>
    <s v="12th June,2017"/>
    <d v="2017-06-12T00:00:00"/>
    <s v="1st August,2017"/>
    <d v="2017-08-01T00:00:00"/>
    <s v="Machira Antony Muriuki"/>
    <s v="Male"/>
    <s v="30902074"/>
    <s v="727167829"/>
    <m/>
    <m/>
    <m/>
    <n v="37.118476999999999"/>
    <n v="-0.47545199999999999"/>
    <s v="Nyeri"/>
    <s v="Mathira East"/>
    <s v="Konyu"/>
    <s v="Mathaithi"/>
    <s v="8"/>
    <s v="Fagaden Enterprises"/>
    <s v="Fagaden Enterprises"/>
    <s v="Fagaden Enterprises"/>
    <s v="254721959188"/>
    <s v="Micro Business"/>
    <x v="0"/>
    <x v="0"/>
    <d v="2017-10-21T00:00:00"/>
  </r>
  <r>
    <s v="VPA6"/>
    <s v="KE-NYE-1709-20886"/>
    <x v="0"/>
    <s v=""/>
    <s v="13th July,2017"/>
    <d v="2017-07-13T00:00:00"/>
    <s v="1st September,2017"/>
    <d v="2017-09-01T00:00:00"/>
    <s v="Njogu David Kamau"/>
    <s v="Male"/>
    <s v="11679502"/>
    <s v="721326330"/>
    <m/>
    <m/>
    <m/>
    <n v="37.111493000000003"/>
    <n v="-0.47486699999999998"/>
    <s v="Nyeri"/>
    <s v="Mathira East"/>
    <s v="Konyuhaithi"/>
    <s v="Mathaithi"/>
    <s v="8"/>
    <s v="Fagaden Enterprises"/>
    <s v="Fagaden Enterprises"/>
    <s v="Fagaden Enterprises"/>
    <s v="721959188"/>
    <s v="Micro Business"/>
    <x v="0"/>
    <x v="0"/>
    <d v="2017-09-04T00:00:00"/>
  </r>
  <r>
    <s v="VPA6"/>
    <s v="KE-NYE-1709-20897"/>
    <x v="0"/>
    <s v=""/>
    <s v="13th July,2017"/>
    <d v="2017-07-13T00:00:00"/>
    <s v="1st September,2017"/>
    <d v="2017-09-01T00:00:00"/>
    <s v="Gichohi James Mwangi"/>
    <s v="Male"/>
    <s v="6334353"/>
    <s v="721232979"/>
    <m/>
    <m/>
    <m/>
    <n v="37.126199999999997"/>
    <n v="-0.47123799999999999"/>
    <s v="Nyeri"/>
    <s v="Mathira East"/>
    <s v="Ragat"/>
    <s v="Ragati"/>
    <s v="8"/>
    <s v="Fagaden Enterprises"/>
    <s v="Fagaden Enterprises"/>
    <s v="Fagaden Enterprises"/>
    <s v="721959188"/>
    <s v="Micro Business"/>
    <x v="0"/>
    <x v="0"/>
    <d v="2017-09-22T00:00:00"/>
  </r>
  <r>
    <s v="VPA6"/>
    <s v="KE-EMB-1708-20899"/>
    <x v="0"/>
    <s v=""/>
    <s v="12th June,2017"/>
    <d v="2017-06-12T00:00:00"/>
    <s v="1st August,2017"/>
    <d v="2017-08-01T00:00:00"/>
    <s v="Muthoni Frida Joyce"/>
    <s v="Female"/>
    <s v="20981346"/>
    <s v="72230575"/>
    <m/>
    <m/>
    <m/>
    <n v="37.477141000000003"/>
    <n v="-0.54350900000000002"/>
    <s v="Embu"/>
    <s v="Embu West"/>
    <s v="Manyatta"/>
    <s v="Mugoya"/>
    <s v="8"/>
    <s v="Fagaden Enterprises"/>
    <s v="Fagaden Enterprises"/>
    <s v="Fagaden Enterprises"/>
    <s v="721959188"/>
    <s v="Micro Business"/>
    <x v="0"/>
    <x v="0"/>
    <d v="2017-09-23T00:00:00"/>
  </r>
  <r>
    <s v="VPA6"/>
    <s v="KE-NYE-1902-25584"/>
    <x v="0"/>
    <s v=""/>
    <s v="6th January,2019"/>
    <d v="2019-01-06T00:00:00"/>
    <s v="25th February,2019"/>
    <d v="2019-02-25T00:00:00"/>
    <s v="Mukaburu Elizabeth Wanjiru"/>
    <s v="Female"/>
    <s v="526881"/>
    <s v="721104415"/>
    <m/>
    <m/>
    <s v="721294288"/>
    <n v="37.112737000000003"/>
    <n v="-0.48419000000000001"/>
    <s v="Nyeri"/>
    <s v="Mathira East"/>
    <s v="Mathaithi"/>
    <s v="Kiandigi"/>
    <s v="8"/>
    <s v="Fagaden Enterprises"/>
    <s v="Fagaden Enterprises"/>
    <s v="Fagaden Enterprises"/>
    <s v="721959188"/>
    <s v="Micro Business"/>
    <x v="0"/>
    <x v="0"/>
    <d v="2019-02-25T00:00:00"/>
  </r>
  <r>
    <s v="VPA6"/>
    <s v="KE-NYE-1902-25580"/>
    <x v="0"/>
    <s v=""/>
    <s v="6th January,2019"/>
    <d v="2019-01-06T00:00:00"/>
    <s v="25th February,2019"/>
    <d v="2019-02-25T00:00:00"/>
    <s v="Mahinda Mary Wanjiru"/>
    <s v="Female"/>
    <s v="1407310"/>
    <s v="724433508"/>
    <m/>
    <m/>
    <m/>
    <n v="37.113157000000001"/>
    <n v="-0.48416700000000001"/>
    <s v="Nyeri"/>
    <s v="Mathira West"/>
    <s v="Mathaithi"/>
    <s v="Kiandigi"/>
    <s v="8"/>
    <s v="Fagaden Enterprises"/>
    <s v="Fagaden Enterprises"/>
    <s v="Fagaden Enterprises"/>
    <s v="721959188"/>
    <s v="Micro Business"/>
    <x v="0"/>
    <x v="0"/>
    <d v="2019-02-25T00:00:00"/>
  </r>
  <r>
    <s v="VPA6"/>
    <s v="KE-NYE-1902-25574"/>
    <x v="2"/>
    <s v="Under Verification"/>
    <s v="25th February,2019"/>
    <d v="2019-02-25T00:00:00"/>
    <s v="25th February,2019"/>
    <d v="2019-02-25T00:00:00"/>
    <s v="Mutonnyi Jane Wamuyu"/>
    <s v="Female"/>
    <s v="27157859"/>
    <s v="0792689042"/>
    <m/>
    <m/>
    <s v="720181774"/>
    <n v="37.113460000000003"/>
    <n v="-0.48441699999999999"/>
    <s v="Nyeri"/>
    <s v="Mathira East"/>
    <s v="Mathira"/>
    <s v="Kiandigi"/>
    <s v="8"/>
    <s v="Fagaden Enterprises"/>
    <s v="Fagaden Enterprises"/>
    <s v="Fagaden Enterprises"/>
    <s v="721959188"/>
    <s v="Micro Business"/>
    <x v="0"/>
    <x v="0"/>
    <d v="2019-02-25T00:00:00"/>
  </r>
  <r>
    <s v="VPA6"/>
    <s v="KE-NYE-1902-15576"/>
    <x v="0"/>
    <s v=""/>
    <s v="13th February,2019"/>
    <d v="2019-02-13T00:00:00"/>
    <s v="13th February,2019"/>
    <d v="2019-02-13T00:00:00"/>
    <s v="Nyawira Rose Mary"/>
    <s v="Female"/>
    <s v="11679914"/>
    <s v="0757061383"/>
    <m/>
    <m/>
    <s v="720723648"/>
    <n v="37.118695000000002"/>
    <n v="-0.484433"/>
    <s v="Nyeri"/>
    <s v="Mathira East"/>
    <s v="Baricho"/>
    <s v="Kiangurwe"/>
    <s v="8"/>
    <s v="Fagaden Enterprises"/>
    <s v="Fagaden Enterprises"/>
    <s v="Fagaden Enterprises"/>
    <s v="721959188"/>
    <s v="Micro Business"/>
    <x v="0"/>
    <x v="0"/>
    <d v="2019-02-13T00:00:00"/>
  </r>
  <r>
    <s v="VPA6"/>
    <s v="KE-NYE-1902-25577"/>
    <x v="0"/>
    <s v=""/>
    <s v="13th February,2019"/>
    <d v="2019-02-13T00:00:00"/>
    <s v="13th February,2019"/>
    <d v="2019-02-13T00:00:00"/>
    <s v="Gatungu Francis Gatere"/>
    <s v="Male"/>
    <s v="30425363"/>
    <s v="0723362340"/>
    <m/>
    <m/>
    <m/>
    <n v="37.142752000000002"/>
    <n v="-0.44517699999999999"/>
    <s v="Nyeri"/>
    <s v="Mathira East"/>
    <s v="Ihuagi"/>
    <s v="Ihuagi"/>
    <s v="8"/>
    <s v="Fagaden Enterprises"/>
    <s v="Fagaden Enterprises"/>
    <s v="Fagaden Enterprises"/>
    <s v="721959188"/>
    <s v="Micro Business"/>
    <x v="0"/>
    <x v="0"/>
    <d v="2019-02-13T00:00:00"/>
  </r>
  <r>
    <s v="VPA6"/>
    <s v="KE-NYE-1902-25578"/>
    <x v="0"/>
    <s v=""/>
    <s v="25th December,2018"/>
    <d v="2018-12-25T00:00:00"/>
    <s v="13th February,2019"/>
    <d v="2019-02-13T00:00:00"/>
    <s v="Mwaniki Geoffrey Kinyua"/>
    <s v="Male"/>
    <s v="99999"/>
    <s v="254726528933"/>
    <m/>
    <m/>
    <m/>
    <n v="37.134436999999998"/>
    <n v="-0.44997500000000001"/>
    <s v="Nyeri"/>
    <s v="Mathira East"/>
    <s v="Karura"/>
    <s v="Karura"/>
    <s v="8"/>
    <s v="Fagaden Enterprises"/>
    <s v="Fagaden Enterprises"/>
    <s v="Fagaden Enterprises"/>
    <s v="254721959188"/>
    <s v="Micro Business"/>
    <x v="0"/>
    <x v="0"/>
    <d v="2019-02-13T00:00:00"/>
  </r>
  <r>
    <s v="VPA6"/>
    <s v="KE-NYE-1902-25579"/>
    <x v="0"/>
    <s v=""/>
    <s v="25th December,2018"/>
    <d v="2018-12-25T00:00:00"/>
    <s v="13th February,2019"/>
    <d v="2019-02-13T00:00:00"/>
    <s v="Kuguru Purity Wanjiru"/>
    <s v="Female"/>
    <s v="7111074"/>
    <s v="799780172"/>
    <s v="726629007"/>
    <m/>
    <m/>
    <n v="37.105161000000003"/>
    <n v="-0.459648"/>
    <s v="Nyeri"/>
    <s v="Mathira East"/>
    <s v="Konyu"/>
    <s v="Unjiru"/>
    <s v="8"/>
    <s v="Fagaden Enterprises"/>
    <s v="Fagaden Enterprises"/>
    <s v="Fagaden Enterprises"/>
    <s v="721959188"/>
    <s v="Micro Business"/>
    <x v="0"/>
    <x v="0"/>
    <d v="2019-02-13T00:00:00"/>
  </r>
  <r>
    <s v="VPA6"/>
    <s v="KE-MUR-1902-25581"/>
    <x v="0"/>
    <s v=""/>
    <s v="26th December,2018"/>
    <d v="2018-12-26T00:00:00"/>
    <s v="14th February,2019"/>
    <d v="2019-02-14T00:00:00"/>
    <s v="Kiarii Beatrice Njeri"/>
    <s v="Female"/>
    <s v="2021042"/>
    <s v="721351884"/>
    <m/>
    <m/>
    <s v="721432599"/>
    <n v="36.944361000000001"/>
    <n v="-0.92905300000000002"/>
    <s v="Murang'a"/>
    <s v="Gatanga"/>
    <s v="Kirwara"/>
    <s v="Kirwara"/>
    <n v="8"/>
    <s v="Fagaden Enterprises"/>
    <s v="Fagaden Enterprises"/>
    <s v="Fagaden Enterprises"/>
    <s v="721959188"/>
    <s v="Micro Business"/>
    <x v="0"/>
    <x v="0"/>
    <d v="2019-02-22T00:00:00"/>
  </r>
  <r>
    <s v="VPA6"/>
    <s v="KE-NYE-1901-26110"/>
    <x v="0"/>
    <s v=""/>
    <s v="2nd December,2018"/>
    <d v="2018-12-02T00:00:00"/>
    <s v="21st January,2019"/>
    <d v="2019-01-21T00:00:00"/>
    <s v="Kareri Charity Wangui"/>
    <s v="Female"/>
    <s v="29717164"/>
    <s v="721354778"/>
    <m/>
    <m/>
    <m/>
    <n v="37.155029999999996"/>
    <n v="-0.501637"/>
    <s v="Nyeri"/>
    <s v="Mathira West"/>
    <s v="Karatina"/>
    <s v="Kangocho"/>
    <s v="8"/>
    <s v="Fagaden Enterprises"/>
    <s v="Fagaden Enterprises"/>
    <s v="Fagaden Enterprises"/>
    <s v="721959188"/>
    <s v="Micro Business"/>
    <x v="0"/>
    <x v="0"/>
    <d v="2019-01-24T00:00:00"/>
  </r>
  <r>
    <s v="VPA6"/>
    <s v="KE-NYE-1901-Wc3526"/>
    <x v="0"/>
    <s v=""/>
    <s v="2nd December,2018"/>
    <d v="2018-12-02T00:00:00"/>
    <s v="21st January,2019"/>
    <d v="2019-01-21T00:00:00"/>
    <s v="Kimondo Zephnia Macharia"/>
    <s v="Male"/>
    <s v="29344134"/>
    <s v="722910119"/>
    <m/>
    <m/>
    <s v="716838187"/>
    <n v="37.154662000000002"/>
    <n v="-0.49981799999999998"/>
    <s v="Nyeri"/>
    <s v="Mathira West"/>
    <s v="Kirimara"/>
    <s v="Kangocho"/>
    <s v="8"/>
    <s v="Fagaden Enterprises"/>
    <s v="Fagaden Enterprises"/>
    <s v="Fagaden Enterprises"/>
    <s v=""/>
    <s v="Micro Business"/>
    <x v="0"/>
    <x v="0"/>
    <d v="2019-01-24T00:00:00"/>
  </r>
  <r>
    <s v="VPA6"/>
    <s v="KE-MUR-1901-Wc3528"/>
    <x v="0"/>
    <s v=""/>
    <s v="24th January,2019"/>
    <d v="2019-01-24T00:00:00"/>
    <s v="24th January,2019"/>
    <d v="2019-01-24T00:00:00"/>
    <s v="Kariuki Nnelson Nganga"/>
    <s v="Male"/>
    <s v="1986759"/>
    <s v="0723677911"/>
    <m/>
    <m/>
    <s v="728549070"/>
    <n v="36.995213"/>
    <n v="-0.81306699999999998"/>
    <s v="Murang'a"/>
    <s v="Maragua"/>
    <s v="Kirere"/>
    <s v="Kaimiri"/>
    <s v="8"/>
    <s v="Fagaden Enterprises"/>
    <s v="Fagaden Enterprises"/>
    <s v="Fagaden Enterprises"/>
    <s v="721959188"/>
    <s v="Micro Business"/>
    <x v="0"/>
    <x v="0"/>
    <d v="2019-01-24T00:00:00"/>
  </r>
  <r>
    <s v="VPA6"/>
    <s v="KE-NYE-1812-26104"/>
    <x v="0"/>
    <s v=""/>
    <s v="2nd November,2018"/>
    <d v="2018-11-02T00:00:00"/>
    <s v="22nd December,2018"/>
    <d v="2018-12-22T00:00:00"/>
    <s v="Mugweru Gerald Gachau"/>
    <s v="Male"/>
    <s v="99999"/>
    <s v="703361395"/>
    <m/>
    <m/>
    <m/>
    <n v="37.113118"/>
    <n v="-0.47101799999999999"/>
    <s v="Nyeri"/>
    <s v="Mathira East"/>
    <s v="Barichu"/>
    <s v="Mathaithi"/>
    <s v="8"/>
    <s v="Fagaden Enterprises"/>
    <s v="Fagaden Enterprises"/>
    <s v="Fagaden Enterprises"/>
    <s v="254721959188"/>
    <s v="Micro Business"/>
    <x v="0"/>
    <x v="0"/>
    <d v="2018-12-22T00:00:00"/>
  </r>
  <r>
    <s v="VPA6"/>
    <s v="KE-NYE-1901-26111"/>
    <x v="0"/>
    <s v=""/>
    <s v="20th November,2018"/>
    <d v="2018-11-20T00:00:00"/>
    <s v="9th January,2019"/>
    <d v="2019-01-09T00:00:00"/>
    <s v="Karugu Peter Kimondo"/>
    <s v="Male"/>
    <s v="12778752"/>
    <s v="724211483"/>
    <s v="724211283"/>
    <m/>
    <s v="723336546"/>
    <n v="37.149132999999999"/>
    <n v="-0.51429199999999997"/>
    <s v="Nyeri"/>
    <s v="Mathira West"/>
    <s v="Gatundu"/>
    <s v="Ndaroini"/>
    <s v="8"/>
    <s v="Fagaden Enterprises"/>
    <s v="Fagaden Enterprises"/>
    <s v="Fagaden Enterprises"/>
    <s v="721959188"/>
    <s v="Micro Business"/>
    <x v="0"/>
    <x v="0"/>
    <d v="2019-01-16T00:00:00"/>
  </r>
  <r>
    <s v="VPA6"/>
    <s v="KE-NYE-1812-260106"/>
    <x v="0"/>
    <s v=""/>
    <s v="2nd November,2018"/>
    <d v="2018-11-02T00:00:00"/>
    <s v="22nd December,2018"/>
    <d v="2018-12-22T00:00:00"/>
    <s v="Gachagua Nderiru Nderitu"/>
    <s v="Male"/>
    <s v="99999"/>
    <s v="720224478"/>
    <m/>
    <m/>
    <m/>
    <n v="37.111987999999997"/>
    <n v="-0.46716299999999999"/>
    <s v="Nyeri"/>
    <s v="Mathira East"/>
    <s v="Barichu"/>
    <s v="Mathaithi"/>
    <s v="8"/>
    <s v="Fagaden Enterprises"/>
    <s v="Fagaden Enterprises"/>
    <s v="Fagaden Enterprises"/>
    <s v="254721959188"/>
    <s v="Micro Business"/>
    <x v="0"/>
    <x v="0"/>
    <d v="2018-12-22T00:00:00"/>
  </r>
  <r>
    <s v="VPA6"/>
    <s v="KE-NYE-1812-26103"/>
    <x v="0"/>
    <s v=""/>
    <s v="28th October,2018"/>
    <d v="2018-10-28T00:00:00"/>
    <s v="17th December,2018"/>
    <d v="2018-12-17T00:00:00"/>
    <s v="Maina Richard Muraguri"/>
    <s v="Male"/>
    <s v="99999"/>
    <s v="254720976318"/>
    <m/>
    <m/>
    <m/>
    <n v="37.113852000000001"/>
    <n v="-0.467165"/>
    <s v="Nyeri"/>
    <s v="Mathira East"/>
    <s v="Mathaithi"/>
    <s v="Karega"/>
    <s v="8"/>
    <s v="Fagaden Enterprises"/>
    <s v="Fagaden Enterprises"/>
    <s v="Fagaden Enterprises"/>
    <s v="254721059188"/>
    <s v="Micro Business"/>
    <x v="0"/>
    <x v="0"/>
    <d v="2018-12-17T00:00:00"/>
  </r>
  <r>
    <s v="VPA6"/>
    <s v="KE-KIA-1901-26109"/>
    <x v="0"/>
    <s v=""/>
    <s v="19th November,2018"/>
    <d v="2018-11-19T00:00:00"/>
    <s v="8th January,2019"/>
    <d v="2019-01-08T00:00:00"/>
    <s v="Mwangi Stephene Kimemia"/>
    <s v="Male"/>
    <s v="15972918"/>
    <s v="721644015"/>
    <m/>
    <m/>
    <s v="712767411"/>
    <n v="37.196038000000001"/>
    <n v="-1.061223"/>
    <s v="Kiambu"/>
    <s v="Thika East"/>
    <s v="Gatuanyaga"/>
    <s v="Gatuanyaga"/>
    <s v="8"/>
    <s v="Fagaden Enterprises"/>
    <s v="Fagaden Enterprises"/>
    <s v="Fagaden Enterprises"/>
    <s v="721959188"/>
    <s v="Micro Business"/>
    <x v="0"/>
    <x v="0"/>
    <d v="2019-01-08T00:00:00"/>
  </r>
  <r>
    <s v="VPA6"/>
    <s v="KE-NYE-1812-26107"/>
    <x v="0"/>
    <s v=""/>
    <s v="2nd November,2018"/>
    <d v="2018-11-02T00:00:00"/>
    <s v="22nd December,2018"/>
    <d v="2018-12-22T00:00:00"/>
    <s v="Kimondo Janet Nyawira"/>
    <s v="Female"/>
    <s v="99999"/>
    <s v="728124141"/>
    <m/>
    <m/>
    <m/>
    <n v="37.109026999999998"/>
    <n v="-0.47591800000000001"/>
    <s v="Nyeri"/>
    <s v="Mathira West"/>
    <s v="Mathaithi"/>
    <s v="Mathaithi"/>
    <s v="8"/>
    <s v="Fagaden Enterprises"/>
    <s v="Fagaden Enterprises"/>
    <s v="Fagaden Enterprises"/>
    <s v="254721959188"/>
    <s v="Micro Business"/>
    <x v="0"/>
    <x v="0"/>
    <d v="2019-01-19T00:00:00"/>
  </r>
  <r>
    <s v="VPA6"/>
    <s v="KE-NYE-1812-26105"/>
    <x v="0"/>
    <s v=""/>
    <s v="29th October,2018"/>
    <d v="2018-10-29T00:00:00"/>
    <s v="18th December,2018"/>
    <d v="2018-12-18T00:00:00"/>
    <s v="Geoffrey Kariuki Gachira Geoffrey Kariuki"/>
    <s v="Male"/>
    <s v="99999"/>
    <s v="725691809"/>
    <m/>
    <m/>
    <m/>
    <n v="37.107447000000001"/>
    <n v="-0.48243799999999998"/>
    <s v="Nyeri"/>
    <s v="Mathira East"/>
    <s v="Mathira"/>
    <s v="Junction Mukurweini"/>
    <s v="8"/>
    <s v="Fagaden Enterprises"/>
    <s v="Fagaden Enterprises"/>
    <s v="Fagaden Enterprises"/>
    <s v="254721959188"/>
    <s v="Micro Business"/>
    <x v="0"/>
    <x v="0"/>
    <d v="2018-12-18T00:00:00"/>
  </r>
  <r>
    <s v="VPA6"/>
    <s v="KE-NYE-1812-26108"/>
    <x v="0"/>
    <s v=""/>
    <s v="4th November,2018"/>
    <d v="2018-11-04T00:00:00"/>
    <s v="24th December,2018"/>
    <d v="2018-12-24T00:00:00"/>
    <s v="Mwithi Anna Wairimu"/>
    <s v="Female"/>
    <s v="12774671"/>
    <s v="713794360"/>
    <s v="701656199"/>
    <m/>
    <s v="713794362"/>
    <n v="37.097543000000002"/>
    <n v="-0.48721999999999999"/>
    <s v="Nyeri"/>
    <s v="Mathira East"/>
    <s v="Kirimukuyu"/>
    <s v="Giaituu"/>
    <s v="8"/>
    <s v="Fagaden Enterprises"/>
    <s v="Fagaden Enterprises"/>
    <s v="Fagaden Enterprises"/>
    <s v="721959188"/>
    <s v="Micro Business"/>
    <x v="0"/>
    <x v="0"/>
    <d v="2018-12-27T00:00:00"/>
  </r>
  <r>
    <s v="VPA6"/>
    <s v="KE-NYE-1812-26112"/>
    <x v="0"/>
    <s v=""/>
    <s v="7th November,2018"/>
    <d v="2018-11-07T00:00:00"/>
    <s v="27th December,2018"/>
    <d v="2018-12-27T00:00:00"/>
    <s v="Njugi Agnes Waguthi"/>
    <s v="Female"/>
    <s v="99999"/>
    <s v="254720723648"/>
    <m/>
    <m/>
    <m/>
    <n v="37.118662"/>
    <n v="-0.48493799999999998"/>
    <s v="Nyeri"/>
    <s v="Mathira East"/>
    <s v="Peter Chiira"/>
    <s v="Kiangurwe"/>
    <s v="8"/>
    <s v="Fagaden Enterprises"/>
    <s v="Fagaden Enterprises"/>
    <s v="Fagaden Enterprises"/>
    <s v="254721959188"/>
    <s v="Micro Business"/>
    <x v="0"/>
    <x v="0"/>
    <d v="2018-12-27T00:00:00"/>
  </r>
  <r>
    <s v="VPA6"/>
    <s v="KE-NYE-1906-27158"/>
    <x v="0"/>
    <s v=""/>
    <s v="8th April,2019"/>
    <d v="2019-04-08T00:00:00"/>
    <s v="18th June,2019"/>
    <d v="2019-06-18T00:00:00"/>
    <s v="Mahinda Mary Wairimu"/>
    <s v="Female"/>
    <s v="99999"/>
    <s v="254713701928"/>
    <m/>
    <m/>
    <m/>
    <n v="37.150421999999999"/>
    <n v="-0.51681100000000002"/>
    <s v="Nyeri"/>
    <s v="Mathira East"/>
    <s v="Kirimara"/>
    <s v="Ndaroini"/>
    <s v="8"/>
    <s v="Fagaden Enterprises"/>
    <s v="Fagaden Enterprises"/>
    <s v="Fagaden Enterprises"/>
    <s v="721959188"/>
    <s v="Micro Business"/>
    <x v="0"/>
    <x v="0"/>
    <d v="2019-06-22T00:00:00"/>
  </r>
  <r>
    <s v="VPA6"/>
    <s v="KE-NYE-1906-27160"/>
    <x v="0"/>
    <s v=""/>
    <s v="18th April,2019"/>
    <d v="2019-04-18T00:00:00"/>
    <s v="18th June,2019"/>
    <d v="2019-06-18T00:00:00"/>
    <s v="Warui Anne Wambui"/>
    <s v="Female"/>
    <s v="99999"/>
    <s v="721690378"/>
    <m/>
    <m/>
    <m/>
    <n v="37.153409000000003"/>
    <n v="-0.48212899999999997"/>
    <s v="Nyeri"/>
    <s v="Mathira East"/>
    <s v="Gatura"/>
    <s v="Kamunyaka"/>
    <s v="8"/>
    <s v="Fagaden Enterprises"/>
    <s v="Fagaden Enterprises"/>
    <s v="Fagaden Enterprises"/>
    <s v="721959188"/>
    <s v="Micro Business"/>
    <x v="0"/>
    <x v="0"/>
    <d v="2019-06-22T00:00:00"/>
  </r>
  <r>
    <s v="VPA6"/>
    <s v="KE-NYE-1906-27481"/>
    <x v="0"/>
    <s v=""/>
    <s v="31st May,2019"/>
    <d v="2019-05-31T00:00:00"/>
    <s v="22nd June,2019"/>
    <d v="2019-06-22T00:00:00"/>
    <s v="Njogu Peterson Mutahi"/>
    <s v="Male"/>
    <s v="99999"/>
    <s v="0716310408"/>
    <m/>
    <m/>
    <m/>
    <n v="37.111234000000003"/>
    <n v="-0.47472999999999999"/>
    <s v="Nyeri"/>
    <s v="Mathira East"/>
    <s v="Mathaithi"/>
    <s v="Mathaithi"/>
    <s v="8"/>
    <s v="Fagaden Enterprises"/>
    <s v="Fagaden Enterprises"/>
    <s v="Fagaden Enterprises"/>
    <s v=""/>
    <s v="Micro Business"/>
    <x v="0"/>
    <x v="0"/>
    <d v="2019-06-22T00:00:00"/>
  </r>
  <r>
    <s v="VPA6"/>
    <s v="KE-MUR-1907-24946"/>
    <x v="0"/>
    <s v=""/>
    <s v="13th July,2019"/>
    <d v="2019-07-13T00:00:00"/>
    <s v="13th July,2019"/>
    <d v="2019-07-13T00:00:00"/>
    <s v="Githuku Peter Karuiki"/>
    <s v="Male"/>
    <s v="10566909"/>
    <s v="254722309216"/>
    <m/>
    <m/>
    <m/>
    <n v="37.040903"/>
    <n v="-0.95738000000000001"/>
    <s v="Murang'a"/>
    <s v="Kandara"/>
    <s v="Ngararia"/>
    <s v="Waitua"/>
    <s v="8"/>
    <s v="Fagaden Enterprises"/>
    <s v="Fagaden Enterprises"/>
    <s v="Fagaden Enterprises"/>
    <s v="721959188"/>
    <s v="Micro Business"/>
    <x v="0"/>
    <x v="0"/>
    <d v="2019-07-13T00:00:00"/>
  </r>
  <r>
    <s v="VPA6"/>
    <s v="KE-MUR-1905-27489"/>
    <x v="0"/>
    <s v=""/>
    <s v="7th January,2019"/>
    <d v="2019-01-07T00:00:00"/>
    <s v="21st May,2019"/>
    <d v="2019-05-21T00:00:00"/>
    <s v="Gikungu Joseph Warui"/>
    <s v="Male"/>
    <s v="8516775"/>
    <s v="254724111895"/>
    <m/>
    <m/>
    <m/>
    <n v="36.930478999999998"/>
    <n v="-0.63462200000000002"/>
    <s v="Murang'a"/>
    <s v="Mathioya"/>
    <s v="Njumbi"/>
    <s v="Mungaria"/>
    <s v="8"/>
    <s v="Fagaden Enterprises"/>
    <s v="Fagaden Enterprises"/>
    <s v="Fagaden Enterprises"/>
    <s v="721595188"/>
    <s v="Micro Business"/>
    <x v="0"/>
    <x v="0"/>
    <d v="2019-05-24T00:00:00"/>
  </r>
  <r>
    <s v="VPA6"/>
    <s v="KE-NYE-1905-27483"/>
    <x v="0"/>
    <s v=""/>
    <s v="30th May,2019"/>
    <d v="2019-05-30T00:00:00"/>
    <s v="30th May,2019"/>
    <d v="2019-05-30T00:00:00"/>
    <s v="Irungu Michael Muriuki"/>
    <s v="Male"/>
    <s v="2272456"/>
    <s v="254721710995"/>
    <m/>
    <m/>
    <m/>
    <n v="37.120646999999998"/>
    <n v="-0.48167100000000002"/>
    <s v="Nyeri"/>
    <s v="Mathira East"/>
    <s v="Katarina Town"/>
    <s v="Katarina Town"/>
    <s v="8"/>
    <s v="Fagaden Enterprises"/>
    <s v="Fagaden Enterprises"/>
    <s v="Fagaden Enterprises"/>
    <s v="721959188"/>
    <s v="Micro Business"/>
    <x v="0"/>
    <x v="0"/>
    <d v="2019-05-30T00:00:00"/>
  </r>
  <r>
    <s v="VPA6"/>
    <s v="KE-NYE-1910-24970"/>
    <x v="1"/>
    <s v="Lack of feedstock"/>
    <s v="25th October,2019"/>
    <d v="2019-10-25T00:00:00"/>
    <s v="25th October,2019"/>
    <d v="2019-10-25T00:00:00"/>
    <s v="Kahuthu Grace Njoki"/>
    <s v="Female"/>
    <s v="13319564"/>
    <s v="729174101"/>
    <m/>
    <m/>
    <m/>
    <n v="37.145009999999999"/>
    <n v="-0.513872"/>
    <s v="Nyeri"/>
    <s v="Mathira East"/>
    <s v="Karatina"/>
    <s v="Ndaroini"/>
    <n v="8"/>
    <s v="Fagaden Enterprises"/>
    <s v="Fagaden Enterprises"/>
    <s v="Fagaden Enterprises"/>
    <s v="254721959188"/>
    <s v="Micro Business"/>
    <x v="0"/>
    <x v="0"/>
    <d v="2019-10-27T00:00:00"/>
  </r>
  <r>
    <s v="VPA6"/>
    <s v="KE-NAR-1909-24947"/>
    <x v="0"/>
    <s v=""/>
    <s v="22nd September,2019"/>
    <d v="2019-09-22T00:00:00"/>
    <s v="22nd September,2019"/>
    <d v="2019-09-22T00:00:00"/>
    <s v="Ngeno Alfred Ngeno"/>
    <s v="Male"/>
    <s v="99999"/>
    <s v="0727825053"/>
    <m/>
    <m/>
    <s v="703887921"/>
    <n v="35.085647000000002"/>
    <n v="-0.98746999999999996"/>
    <s v="Narok"/>
    <s v="Transmara East"/>
    <s v="Mokondo"/>
    <s v="Mokondo"/>
    <s v="8"/>
    <s v="Fagaden Enterprises"/>
    <s v="Fagaden Enterprises"/>
    <s v="Fagaden Enterprises"/>
    <s v="721959188"/>
    <s v="Micro Business"/>
    <x v="0"/>
    <x v="0"/>
    <d v="2019-09-22T00:00:00"/>
  </r>
  <r>
    <s v="VPA6"/>
    <s v="KE-NYE-1906-27480"/>
    <x v="0"/>
    <s v=""/>
    <s v="26th May,2019"/>
    <d v="2019-05-26T00:00:00"/>
    <s v="11th June,2019"/>
    <d v="2019-06-11T00:00:00"/>
    <s v="Kanyora James Mwai"/>
    <s v="Male"/>
    <s v="99999"/>
    <s v="0720459293"/>
    <m/>
    <m/>
    <s v="718038351"/>
    <n v="37.100441000000004"/>
    <n v="-0.589584"/>
    <s v="Nyeri"/>
    <s v="Mukurweni"/>
    <s v="Giathugu"/>
    <s v="Rurangi"/>
    <s v="10"/>
    <s v="Fagaden Enterprises"/>
    <s v="Fagaden Enterprises"/>
    <s v="Fagaden Enterprises"/>
    <s v="721959188"/>
    <s v="Micro Business"/>
    <x v="0"/>
    <x v="0"/>
    <d v="2019-06-12T00:00:00"/>
  </r>
  <r>
    <s v="VPA6"/>
    <s v="KE-NYE-1802-0"/>
    <x v="0"/>
    <s v=""/>
    <s v="30th December,2017"/>
    <d v="2017-12-30T00:00:00"/>
    <s v="18th February,2018"/>
    <d v="2018-02-18T00:00:00"/>
    <s v="Wanjeri Susan W"/>
    <s v="Female"/>
    <s v="99999"/>
    <s v="722582288"/>
    <m/>
    <m/>
    <m/>
    <n v="37.103257999999997"/>
    <n v="-0.48127300000000001"/>
    <s v="Nyeri"/>
    <s v="Mathira East"/>
    <s v="Mathaithi"/>
    <s v="Kiambura"/>
    <s v="12"/>
    <s v="Fagaden Enterprises"/>
    <s v="Fagaden Enterprises"/>
    <s v="Fagaden Enterprises"/>
    <s v="721959188"/>
    <s v="Micro Business"/>
    <x v="2"/>
    <x v="0"/>
    <d v="2018-02-17T00:00:00"/>
  </r>
  <r>
    <s v="VPA6"/>
    <s v="KE-MUR-1707-20084"/>
    <x v="0"/>
    <s v=""/>
    <s v="12th May,2017"/>
    <d v="2017-05-12T00:00:00"/>
    <s v="1st July,2017"/>
    <d v="2017-07-01T00:00:00"/>
    <s v="Githinji Muturi"/>
    <s v="Male"/>
    <s v="6594319"/>
    <s v="713908631"/>
    <m/>
    <m/>
    <m/>
    <n v="37.058833"/>
    <n v="-1.0047299999999999"/>
    <s v="Murang'a"/>
    <s v="Gatanga"/>
    <s v="Mugumoini"/>
    <s v="Golf View"/>
    <s v="6"/>
    <s v="Kenbi Enterprises"/>
    <s v="Fanuel"/>
    <s v="Fanuel"/>
    <s v=""/>
    <s v="Micro Business"/>
    <x v="0"/>
    <x v="0"/>
    <d v="2017-10-12T00:00:00"/>
  </r>
  <r>
    <s v="VPA6"/>
    <s v="KE-KIA-1706-200080"/>
    <x v="0"/>
    <s v=""/>
    <s v="12th April,2017"/>
    <d v="2017-04-12T00:00:00"/>
    <s v="1st June,2017"/>
    <d v="2017-06-01T00:00:00"/>
    <s v="Kaggia Johnson Kariuki"/>
    <s v="Male"/>
    <s v="3883044"/>
    <s v="714191926"/>
    <m/>
    <m/>
    <m/>
    <n v="36.903241999999999"/>
    <n v="-1.0480780000000001"/>
    <s v="Kiambu"/>
    <s v="Gatundu South"/>
    <s v="Kiamwangi"/>
    <s v="Gituamba"/>
    <s v="8"/>
    <s v="Kenbi Enterprises"/>
    <s v="Fanuel"/>
    <s v="Fanuel"/>
    <s v=""/>
    <s v="Micro Business"/>
    <x v="2"/>
    <x v="0"/>
    <d v="2017-06-30T00:00:00"/>
  </r>
  <r>
    <s v="VPA6"/>
    <s v="KE-MAK-1705-18777"/>
    <x v="0"/>
    <s v=""/>
    <s v="12th March,2017"/>
    <d v="2017-03-12T00:00:00"/>
    <s v="1st May,2017"/>
    <d v="2017-05-01T00:00:00"/>
    <s v="Munguti John Mutunga"/>
    <s v="Male"/>
    <s v="99999"/>
    <s v="721874632"/>
    <s v="722456574"/>
    <m/>
    <s v="726234675"/>
    <n v="37.851216999999998"/>
    <n v="-2.0529220000000001"/>
    <s v="Makueni"/>
    <s v="Makueni"/>
    <s v="Kitise"/>
    <s v="Ngangani"/>
    <s v="8"/>
    <s v="Cides Ltd"/>
    <s v="Fanuel"/>
    <s v="Fanuel"/>
    <s v="734567497"/>
    <s v="Micro Business"/>
    <x v="2"/>
    <x v="0"/>
    <d v="2017-05-02T00:00:00"/>
  </r>
  <r>
    <s v="VPA6"/>
    <s v="KE-NYE-1607-16671"/>
    <x v="0"/>
    <s v=""/>
    <s v="12th May,2016"/>
    <d v="2016-05-12T00:00:00"/>
    <s v="1st July,2016"/>
    <d v="2016-07-01T00:00:00"/>
    <s v="Joseph Waithaka Kimamo"/>
    <s v="Male"/>
    <s v="1410473"/>
    <s v="723334580"/>
    <m/>
    <m/>
    <m/>
    <n v="37.109026999999998"/>
    <n v="-0.44156800000000002"/>
    <s v="Nyeri"/>
    <s v="Mathira West"/>
    <s v="Kiawarigi"/>
    <s v="Kiawarigi"/>
    <s v="8"/>
    <s v="Cides Ltd"/>
    <s v="Fanuel"/>
    <s v="Fanuel"/>
    <s v="789684226"/>
    <s v="Micro Business"/>
    <x v="2"/>
    <x v="0"/>
    <d v="2017-04-04T00:00:00"/>
  </r>
  <r>
    <s v="VPA6"/>
    <s v="KE-MAK-1712-18776"/>
    <x v="0"/>
    <s v=""/>
    <s v="11th November,2017"/>
    <d v="2017-11-11T00:00:00"/>
    <s v="31st December,2017"/>
    <d v="2017-12-31T00:00:00"/>
    <s v="Munguti Martin Mutisya"/>
    <s v="Male"/>
    <s v="23761317"/>
    <s v="721821811"/>
    <m/>
    <m/>
    <m/>
    <n v="37.860162000000003"/>
    <n v="-2.0511729999999999"/>
    <s v="Makueni"/>
    <s v="Makueni"/>
    <s v="Makueni"/>
    <s v="Ngangani"/>
    <s v="12"/>
    <s v="Cides Ltd"/>
    <s v="Fanuel"/>
    <s v="Fanuel"/>
    <s v="722655740"/>
    <s v="Micro Business"/>
    <x v="2"/>
    <x v="0"/>
    <d v="2017-05-02T00:00:00"/>
  </r>
  <r>
    <s v="VPA6"/>
    <s v="KE-KIA-1601-16940"/>
    <x v="0"/>
    <s v=""/>
    <s v="12th November,2015"/>
    <d v="2015-11-12T00:00:00"/>
    <s v="1st January,2016"/>
    <d v="2016-01-01T00:00:00"/>
    <s v="Philomena Njoki Kariuki"/>
    <s v="Female"/>
    <s v="357778"/>
    <s v="714095738"/>
    <m/>
    <m/>
    <m/>
    <n v="36.796201000000003"/>
    <n v="-1.145642"/>
    <s v="Kiambu"/>
    <s v="Kiambaa"/>
    <s v="Ndumberi"/>
    <s v="Gatiru"/>
    <s v="8"/>
    <s v="Felikam Biogas Services"/>
    <s v="Felikam Biogas Services"/>
    <s v="Felikam Biogas Services"/>
    <s v=""/>
    <s v="Micro Business"/>
    <x v="2"/>
    <x v="0"/>
    <d v="2017-03-02T00:00:00"/>
  </r>
  <r>
    <s v="VPA6"/>
    <s v="KE-KIA-1612-16941"/>
    <x v="0"/>
    <s v=""/>
    <s v="18th October,2016"/>
    <d v="2016-10-18T00:00:00"/>
    <s v="7th December,2016"/>
    <d v="2016-12-07T00:00:00"/>
    <s v="Marion Njeri Njuri"/>
    <s v="Female"/>
    <s v="34576896"/>
    <s v="713624130"/>
    <m/>
    <m/>
    <m/>
    <n v="36.821139000000002"/>
    <n v="-1.1427689999999999"/>
    <s v="Kiambu"/>
    <s v="Kiambaa"/>
    <s v="Ndumberi"/>
    <s v="Ngatia"/>
    <s v="8"/>
    <s v="Felikam Biogas Services"/>
    <s v="Felikam Biogas Services"/>
    <s v="Felikam Biogas Services"/>
    <s v=""/>
    <s v="Micro Business"/>
    <x v="2"/>
    <x v="0"/>
    <d v="2017-03-02T00:00:00"/>
  </r>
  <r>
    <s v="VPA6"/>
    <s v="KE-KIA-1806-20386"/>
    <x v="0"/>
    <s v=""/>
    <s v="11th May,2018"/>
    <d v="2018-05-11T00:00:00"/>
    <s v="30th June,2018"/>
    <d v="2018-06-30T00:00:00"/>
    <s v="Karanja Joseph Kingitho"/>
    <s v="Male"/>
    <s v="7320753"/>
    <s v="710154182"/>
    <m/>
    <m/>
    <s v="719761195"/>
    <n v="36.796004000000003"/>
    <n v="-1.1455070000000001"/>
    <s v="Kiambu"/>
    <s v="Kiambu"/>
    <s v="Ndumberi"/>
    <s v="Muhathi"/>
    <s v="8"/>
    <s v="Felikam Biogas Services"/>
    <s v="Felikam Biogas Services"/>
    <s v="Felikam Biogas Services"/>
    <s v="721439273"/>
    <s v="Micro Business"/>
    <x v="0"/>
    <x v="0"/>
    <d v="2018-06-30T00:00:00"/>
  </r>
  <r>
    <s v="VPA6"/>
    <s v="KE-KIA-1708-20380"/>
    <x v="0"/>
    <s v=""/>
    <s v="12th June,2017"/>
    <d v="2017-06-12T00:00:00"/>
    <s v="1st August,2017"/>
    <d v="2017-08-01T00:00:00"/>
    <s v="Manguru Edward N"/>
    <s v="Male"/>
    <s v="20544448"/>
    <s v="714760077"/>
    <m/>
    <m/>
    <m/>
    <n v="36.817079999999997"/>
    <n v="-1.1334770000000001"/>
    <s v="Kiambu"/>
    <s v="Kiambaa"/>
    <s v="Kimbaa"/>
    <s v="Tinganga"/>
    <s v="8"/>
    <s v="Felikam Biogas Services"/>
    <s v="Felikam Biogas Services"/>
    <s v="Felikam Biogas Services"/>
    <s v="254721439273"/>
    <s v="Micro Business"/>
    <x v="0"/>
    <x v="0"/>
    <d v="2017-10-11T00:00:00"/>
  </r>
  <r>
    <s v="VPA6"/>
    <s v="KE-KIA-1605-16939"/>
    <x v="0"/>
    <s v=""/>
    <s v="12th March,2016"/>
    <d v="2016-03-12T00:00:00"/>
    <s v="1st May,2016"/>
    <d v="2016-05-01T00:00:00"/>
    <s v="Kimani Waite"/>
    <s v="Female"/>
    <s v="7252438"/>
    <s v="717763491"/>
    <m/>
    <m/>
    <s v="723975622"/>
    <n v="36.815330000000003"/>
    <n v="-1.151735"/>
    <s v="Kiambu"/>
    <s v="Kiambu"/>
    <s v="Ndemberi"/>
    <s v="Kilingoini"/>
    <s v="8"/>
    <s v="Felikam Biogas Services"/>
    <s v="Felikam Biogas Services"/>
    <s v="Felikam Biogas Services"/>
    <s v="721439273"/>
    <s v="Micro Business"/>
    <x v="2"/>
    <x v="0"/>
    <d v="2018-04-30T00:00:00"/>
  </r>
  <r>
    <s v="VPA6"/>
    <s v="KE-KIA-1803-27870"/>
    <x v="0"/>
    <s v=""/>
    <s v="12th February,2018"/>
    <d v="2018-02-12T00:00:00"/>
    <s v="1st March,2018"/>
    <d v="2018-03-01T00:00:00"/>
    <s v="Kaiyanga Rachel Muihaki"/>
    <s v="Male"/>
    <s v="9167972"/>
    <s v="713128984"/>
    <m/>
    <m/>
    <s v="724110681"/>
    <n v="36.766826999999999"/>
    <n v="-1.0832870000000001"/>
    <s v="Kiambu"/>
    <s v="Githunguri"/>
    <s v="Githunguri"/>
    <s v="Gathanji"/>
    <s v="8"/>
    <s v="Felikam Biogas Services"/>
    <s v="Felikam Biogas Services"/>
    <s v="Felikam Biogas Services"/>
    <s v="721439273"/>
    <s v="Micro Business"/>
    <x v="2"/>
    <x v="0"/>
    <d v="2018-03-08T00:00:00"/>
  </r>
  <r>
    <s v="VPA6"/>
    <s v="KE-KIA-1812-27555"/>
    <x v="0"/>
    <s v=""/>
    <s v="20th November,2018"/>
    <d v="2018-11-20T00:00:00"/>
    <s v="14th December,2018"/>
    <d v="2018-12-14T00:00:00"/>
    <s v="Chomba Nelson Maina"/>
    <s v="Male"/>
    <s v="1905210"/>
    <s v="721396040"/>
    <m/>
    <m/>
    <m/>
    <n v="36.842278"/>
    <n v="-1.1588320000000001"/>
    <s v="Kiambu"/>
    <s v="Kiambaa"/>
    <s v="Riabai"/>
    <s v="Rabai"/>
    <s v="8"/>
    <s v="Felikam Biogas Services"/>
    <s v="Felikam Biogas Services"/>
    <s v="Felikam Biogas Services"/>
    <s v="721439273"/>
    <s v="Micro Business"/>
    <x v="0"/>
    <x v="0"/>
    <d v="2019-02-08T00:00:00"/>
  </r>
  <r>
    <s v="VPA6"/>
    <s v="KE-KIA-1812-25916"/>
    <x v="0"/>
    <s v=""/>
    <s v="5th November,2018"/>
    <d v="2018-11-05T00:00:00"/>
    <s v="26th December,2018"/>
    <d v="2018-12-26T00:00:00"/>
    <s v="Mimi Hannah Njeri"/>
    <s v="Female"/>
    <s v="99999"/>
    <s v="254713901274"/>
    <m/>
    <m/>
    <m/>
    <n v="36.815703999999997"/>
    <n v="-1.1439589999999999"/>
    <s v="Kiambu"/>
    <s v="Kiambu"/>
    <s v="Ndumberi"/>
    <s v="Ngaita"/>
    <s v="8"/>
    <s v="Felikam Biogas Services"/>
    <s v="Felikam Biogas Services"/>
    <s v="Felikam Biogas Services"/>
    <s v="254721439273"/>
    <s v="Micro Business"/>
    <x v="0"/>
    <x v="0"/>
    <d v="2019-01-30T00:00:00"/>
  </r>
  <r>
    <s v="VPA6"/>
    <s v="KE-KIA-1910-27646"/>
    <x v="0"/>
    <s v=""/>
    <s v="16th September,2019"/>
    <d v="2019-09-16T00:00:00"/>
    <s v="2nd October,2019"/>
    <d v="2019-10-02T00:00:00"/>
    <s v="Garuye Elizabeth Wanbui"/>
    <s v="Female"/>
    <s v="99999"/>
    <s v="254713630663"/>
    <m/>
    <m/>
    <m/>
    <n v="36.846291999999998"/>
    <n v="-1.111934"/>
    <s v="Kiambu"/>
    <s v="Kiambaa"/>
    <s v="Ikinu"/>
    <s v="Kigami"/>
    <s v="8"/>
    <s v="Felikam Biogas Services"/>
    <s v="Felikam Biogas Services"/>
    <s v="Felikam Biogas Services"/>
    <s v="721439273"/>
    <s v="Micro Business"/>
    <x v="2"/>
    <x v="0"/>
    <d v="2019-10-06T00:00:00"/>
  </r>
  <r>
    <s v="VPA6"/>
    <s v="KE-KIA-1602-17056"/>
    <x v="0"/>
    <s v=""/>
    <s v="13th December,2015"/>
    <d v="2015-12-13T00:00:00"/>
    <s v="1st February,2016"/>
    <d v="2016-02-01T00:00:00"/>
    <s v="Naomi Mukuhi Kagia"/>
    <s v="Female"/>
    <s v="10974568"/>
    <s v="726033868"/>
    <m/>
    <m/>
    <m/>
    <n v="36.683793999999999"/>
    <n v="-1.248391"/>
    <s v="Kiambu"/>
    <s v="Kabete"/>
    <s v="Kinoo"/>
    <s v="Muthiga"/>
    <s v="10"/>
    <s v="Felikam Biogas Services"/>
    <s v="Felikam Biogas Services"/>
    <s v="Felikam Biogas Services"/>
    <s v=""/>
    <s v="Micro Business"/>
    <x v="2"/>
    <x v="0"/>
    <d v="2017-03-02T00:00:00"/>
  </r>
  <r>
    <s v="VPA6"/>
    <s v="KE-KIA-1706-27062"/>
    <x v="0"/>
    <s v=""/>
    <s v="24th April,2017"/>
    <d v="2017-04-24T00:00:00"/>
    <s v="13th June,2017"/>
    <d v="2017-06-13T00:00:00"/>
    <s v="Paul Kariuki Wainaina"/>
    <s v="Male"/>
    <s v="552941"/>
    <s v="724431196"/>
    <m/>
    <m/>
    <m/>
    <n v="36.846367999999998"/>
    <n v="-1.1601319999999999"/>
    <s v="Kiambu"/>
    <s v="Kiambu"/>
    <s v="Riabai"/>
    <s v="Riabai"/>
    <n v="10"/>
    <s v="Felikam Biogas Services"/>
    <s v="Felikam Biogas Services"/>
    <s v="Felikam Biogas Services"/>
    <s v="721439263"/>
    <s v="Micro Business"/>
    <x v="0"/>
    <x v="0"/>
    <d v="2017-06-27T00:00:00"/>
  </r>
  <r>
    <s v="VPA6"/>
    <s v="KE-KIA-1803-27912"/>
    <x v="0"/>
    <s v=""/>
    <s v="26th January,2018"/>
    <d v="2018-01-26T00:00:00"/>
    <s v="5th March,2018"/>
    <d v="2018-03-05T00:00:00"/>
    <s v="Gathairu Samuel Rua"/>
    <s v="Male"/>
    <s v="99999"/>
    <s v="721444526"/>
    <m/>
    <m/>
    <s v="722736790"/>
    <n v="36.874048999999999"/>
    <n v="-1.17021"/>
    <s v="Kiambu"/>
    <s v="Kiambu"/>
    <s v="Githunguri"/>
    <s v="Gitamaiyu"/>
    <s v="10"/>
    <s v="Felikam Biogas Services"/>
    <s v="Felikam Biogas Services"/>
    <s v="Felikam Biogas Services"/>
    <s v="721439373"/>
    <s v="Micro Business"/>
    <x v="0"/>
    <x v="0"/>
    <d v="2018-02-07T00:00:00"/>
  </r>
  <r>
    <s v="VPA6"/>
    <s v="KE-KIA-1812-25757"/>
    <x v="0"/>
    <s v=""/>
    <s v="15th October,2018"/>
    <d v="2018-10-15T00:00:00"/>
    <s v="18th December,2018"/>
    <d v="2018-12-18T00:00:00"/>
    <s v="Kamande Monicah Muthoni"/>
    <s v="Female"/>
    <s v="21202502"/>
    <s v="0721912646"/>
    <m/>
    <m/>
    <s v="722868130"/>
    <n v="36.823861000000001"/>
    <n v="-1.158801"/>
    <s v="Kiambu"/>
    <s v="Kiambu"/>
    <s v="Rambai"/>
    <s v="Kiigo"/>
    <s v="10"/>
    <s v="Felikam Biogas Services"/>
    <s v="Felikam Biogas Services"/>
    <s v="Felikam Biogas Services"/>
    <s v="721439273"/>
    <s v="Micro Business"/>
    <x v="2"/>
    <x v="0"/>
    <d v="2019-04-17T00:00:00"/>
  </r>
  <r>
    <s v="VPA6"/>
    <s v="KE-KIA-1904-25759"/>
    <x v="0"/>
    <s v=""/>
    <s v="3rd January,2019"/>
    <d v="2019-01-03T00:00:00"/>
    <s v="11th April,2019"/>
    <d v="2019-04-11T00:00:00"/>
    <s v="Mwaura Thomas Ruhiu"/>
    <s v="Male"/>
    <s v="11250665"/>
    <s v="0720750231"/>
    <m/>
    <m/>
    <m/>
    <n v="36.830427999999998"/>
    <n v="-1.15452"/>
    <s v="Kiambu"/>
    <s v="Kiambu"/>
    <s v="Ndumberi"/>
    <s v="Tinganga"/>
    <s v="10"/>
    <s v="Felikam Biogas Services"/>
    <s v="Felikam Biogas Services"/>
    <s v="Felikam Biogas Services"/>
    <s v="721439273"/>
    <s v="Micro Business"/>
    <x v="2"/>
    <x v="0"/>
    <d v="2019-04-22T00:00:00"/>
  </r>
  <r>
    <s v="VPA6"/>
    <s v="KE-KIA-1902-25920"/>
    <x v="0"/>
    <s v=""/>
    <s v="29th December,2018"/>
    <d v="2018-12-29T00:00:00"/>
    <s v="3rd February,2019"/>
    <d v="2019-02-03T00:00:00"/>
    <s v="Njugi Jesinta Njeri"/>
    <s v="Female"/>
    <s v="51642874"/>
    <s v="254734343416"/>
    <m/>
    <m/>
    <m/>
    <n v="37.020392999999999"/>
    <n v="-1.0840380000000001"/>
    <s v="Kiambu"/>
    <s v="Juja"/>
    <s v="Kiaura"/>
    <s v="Gasharoro"/>
    <s v="10"/>
    <s v="Felikam Biogas Services"/>
    <s v="Felikam Biogas Services"/>
    <s v="Felikam Biogas Services"/>
    <s v="254721439273"/>
    <s v="Micro Business"/>
    <x v="2"/>
    <x v="0"/>
    <d v="2019-03-19T00:00:00"/>
  </r>
  <r>
    <s v="VPA6"/>
    <s v="KE-KIA-1810-25918"/>
    <x v="0"/>
    <s v=""/>
    <s v="9th August,2018"/>
    <d v="2018-08-09T00:00:00"/>
    <s v="18th October,2018"/>
    <d v="2018-10-18T00:00:00"/>
    <s v="Nganga Magdalene Wambui"/>
    <s v="Female"/>
    <s v="1852733"/>
    <s v="0721550007"/>
    <m/>
    <m/>
    <s v="775396617"/>
    <n v="37.028193999999999"/>
    <n v="-1.094401"/>
    <s v="Kiambu"/>
    <s v="Juja"/>
    <s v="Juja"/>
    <s v="High Point"/>
    <s v="10"/>
    <s v="Felikam Biogas Services"/>
    <s v="Felikam Biogas Services"/>
    <s v="Felikam Biogas Services"/>
    <s v="721439273"/>
    <s v="Micro Business"/>
    <x v="2"/>
    <x v="0"/>
    <d v="2019-03-19T00:00:00"/>
  </r>
  <r>
    <s v="VPA6"/>
    <s v="KE-KIA-1711-20384"/>
    <x v="0"/>
    <s v=""/>
    <s v="5th September,2017"/>
    <d v="2017-09-05T00:00:00"/>
    <s v="1st November,2017"/>
    <d v="2017-11-01T00:00:00"/>
    <s v="Kinge Peter Muita"/>
    <s v="Male"/>
    <s v="99999"/>
    <s v="722252418"/>
    <m/>
    <m/>
    <m/>
    <n v="36.830914999999997"/>
    <n v="-1.1645209999999999"/>
    <s v="Kiambu"/>
    <s v="Githunguri"/>
    <s v="Kiambu"/>
    <s v="Kihingo"/>
    <s v="10"/>
    <s v="Felikam Biogas Services"/>
    <s v="Felikam Biogas Services"/>
    <s v="Felikam Biogas Services"/>
    <s v=""/>
    <s v="Micro Business"/>
    <x v="0"/>
    <x v="0"/>
    <d v="2017-10-11T00:00:00"/>
  </r>
  <r>
    <s v="VPA6"/>
    <s v="KE-KIA-1709-20383"/>
    <x v="0"/>
    <s v=""/>
    <s v="13th July,2017"/>
    <d v="2017-07-13T00:00:00"/>
    <s v="1st September,2017"/>
    <d v="2017-09-01T00:00:00"/>
    <s v="Muchafa Joseph Mburu"/>
    <s v="Male"/>
    <s v="33078498"/>
    <s v="725160542"/>
    <m/>
    <m/>
    <m/>
    <n v="36.829718999999997"/>
    <n v="-1.15774"/>
    <s v="Kiambu"/>
    <s v="Kiambaa"/>
    <s v="Kiambaa"/>
    <s v="Kihingo"/>
    <s v="10"/>
    <s v="Felikam Biogas Services"/>
    <s v="Felikam Biogas Services"/>
    <s v="Felikam Biogas Services"/>
    <s v="254721439273"/>
    <s v="Micro Business"/>
    <x v="0"/>
    <x v="0"/>
    <d v="2017-10-11T00:00:00"/>
  </r>
  <r>
    <s v="VPA6"/>
    <s v="KE-KIA-1810-28088"/>
    <x v="0"/>
    <s v=""/>
    <s v="3rd September,2018"/>
    <d v="2018-09-03T00:00:00"/>
    <s v="15th October,2018"/>
    <d v="2018-10-15T00:00:00"/>
    <s v="Richu Charcles Mimi"/>
    <s v="Male"/>
    <s v="356170"/>
    <s v="720889045"/>
    <m/>
    <m/>
    <m/>
    <n v="36.820712999999998"/>
    <n v="-1.138279"/>
    <s v="Kiambu"/>
    <s v="Kiambaa"/>
    <s v="Ndumberi"/>
    <s v="Tinganga"/>
    <s v="10"/>
    <s v="Felikam Biogas Services"/>
    <s v="Felikam Biogas Services"/>
    <s v="Felikam Biogas Services"/>
    <s v="721439273"/>
    <s v="Micro Business"/>
    <x v="1"/>
    <x v="0"/>
    <d v="2019-02-08T00:00:00"/>
  </r>
  <r>
    <s v="VPA6"/>
    <s v="KE-NYE-1810-26101"/>
    <x v="0"/>
    <s v=""/>
    <s v="1st October,2018"/>
    <d v="2018-10-01T00:00:00"/>
    <s v="23rd October,2018"/>
    <d v="2018-10-23T00:00:00"/>
    <s v="Warui Gichane Samuel"/>
    <s v="Male"/>
    <s v="31815850"/>
    <s v="722973206"/>
    <m/>
    <m/>
    <s v="722266988"/>
    <n v="36.997793000000001"/>
    <n v="-0.25558500000000001"/>
    <s v="Nyeri"/>
    <s v="Kieni East"/>
    <s v="Lusoi"/>
    <s v="Thung'Ari"/>
    <s v="10"/>
    <s v="Felikam Biogas Services"/>
    <s v="Felikam Biogas Services"/>
    <s v="Felikam Biogas Services"/>
    <s v="721439273"/>
    <s v="Micro Business"/>
    <x v="0"/>
    <x v="0"/>
    <d v="2018-12-17T00:00:00"/>
  </r>
  <r>
    <s v="VPA6"/>
    <s v="KE-KIA-1812-25914"/>
    <x v="0"/>
    <s v=""/>
    <s v="28th November,2018"/>
    <d v="2018-11-28T00:00:00"/>
    <s v="7th December,2018"/>
    <d v="2018-12-07T00:00:00"/>
    <s v="Njoroge Florence Nduta"/>
    <s v="Female"/>
    <s v="550929"/>
    <s v="722221997"/>
    <m/>
    <m/>
    <m/>
    <n v="36.828063"/>
    <n v="-1.1560779999999999"/>
    <s v="Kiambu"/>
    <s v="Kiambaa"/>
    <s v="Riabai"/>
    <s v="Kihigo"/>
    <s v="10"/>
    <s v="Felikam Biogas Services"/>
    <s v="Felikam Biogas Services"/>
    <s v="Felikam Biogas Services"/>
    <s v="721439273"/>
    <s v="Micro Business"/>
    <x v="0"/>
    <x v="0"/>
    <d v="2018-12-11T00:00:00"/>
  </r>
  <r>
    <s v="VPA6"/>
    <s v="KE-KIA-1703-20379"/>
    <x v="0"/>
    <s v=""/>
    <s v="25th January,2017"/>
    <d v="2017-01-25T00:00:00"/>
    <s v="16th March,2017"/>
    <d v="2017-03-16T00:00:00"/>
    <s v="Tabitha Kariuki Wanjiru"/>
    <s v="Female"/>
    <s v="13030106"/>
    <s v="725602009"/>
    <m/>
    <m/>
    <m/>
    <n v="36.718052"/>
    <n v="-1.0466150000000001"/>
    <s v="Kiambu"/>
    <s v="Lari"/>
    <s v="Githunguri"/>
    <s v="Iriani"/>
    <s v="12"/>
    <s v="Felikam Biogas Services"/>
    <s v="Felikam Biogas Services"/>
    <s v="Felikam Biogas Services"/>
    <s v="721439273"/>
    <s v="Micro Business"/>
    <x v="2"/>
    <x v="0"/>
    <d v="2017-07-17T00:00:00"/>
  </r>
  <r>
    <s v="VPA6"/>
    <s v="KE-KIA-1606-16296"/>
    <x v="0"/>
    <s v=""/>
    <s v="12th April,2016"/>
    <d v="2016-04-12T00:00:00"/>
    <s v="1st June,2016"/>
    <d v="2016-06-01T00:00:00"/>
    <s v="Alice Njoki Kagwe"/>
    <s v="Female"/>
    <s v="8648169"/>
    <s v="733498528"/>
    <m/>
    <m/>
    <m/>
    <n v="36.797449999999998"/>
    <n v="-1.146258"/>
    <s v="Kiambu"/>
    <s v="Kiambu"/>
    <s v="Ndumberi"/>
    <s v="Gatitu"/>
    <s v="12"/>
    <s v="Felikam Biogas Services"/>
    <s v="Felikam Biogas Services"/>
    <s v="Felikam Biogas Services"/>
    <s v="721439273"/>
    <s v="Micro Business"/>
    <x v="0"/>
    <x v="0"/>
    <d v="2018-04-30T00:00:00"/>
  </r>
  <r>
    <s v="VPA6"/>
    <s v="KE-KIA-1810-20387"/>
    <x v="0"/>
    <s v=""/>
    <s v="30th September,2018"/>
    <d v="2018-09-30T00:00:00"/>
    <s v="24th October,2018"/>
    <d v="2018-10-24T00:00:00"/>
    <s v="Kiarie Carolyne Wanjku"/>
    <s v="Female"/>
    <s v="99999"/>
    <s v="722649172"/>
    <m/>
    <m/>
    <s v="723678194"/>
    <n v="36.813606999999998"/>
    <n v="-1.1335580000000001"/>
    <s v="Kiambu"/>
    <s v="Kiambaa"/>
    <s v="Ndumberi"/>
    <s v="Ting'Ang'A"/>
    <s v="12"/>
    <s v="Felikam Biogas Services"/>
    <s v="Felikam Biogas Services"/>
    <s v="Felikam Biogas Services"/>
    <s v="721439273"/>
    <s v="Micro Business"/>
    <x v="2"/>
    <x v="0"/>
    <d v="2018-10-10T00:00:00"/>
  </r>
  <r>
    <s v="VPA6"/>
    <s v="KE-MUR-1810-27551"/>
    <x v="0"/>
    <s v=""/>
    <s v="29th August,2018"/>
    <d v="2018-08-29T00:00:00"/>
    <s v="18th October,2018"/>
    <d v="2018-10-18T00:00:00"/>
    <s v="Wango Wa Kamau"/>
    <s v="Male"/>
    <s v="27597026"/>
    <s v="0724846420"/>
    <m/>
    <m/>
    <s v="721238496"/>
    <n v="37.029369000000003"/>
    <n v="-0.95160400000000001"/>
    <s v="Murang'a"/>
    <s v="Kandara"/>
    <s v="Ngarari"/>
    <s v="Ngararia"/>
    <n v="14"/>
    <s v="Felikam Biogas Services"/>
    <s v="Felikam Biogas Services"/>
    <s v="Felikam Biogas Services"/>
    <s v="721439273"/>
    <s v="Micro Business"/>
    <x v="2"/>
    <x v="0"/>
    <d v="2019-02-08T00:00:00"/>
  </r>
  <r>
    <s v="VPA6"/>
    <s v="KE-BOM-1809-18151"/>
    <x v="0"/>
    <s v=""/>
    <s v="8th May,2018"/>
    <d v="2018-05-08T00:00:00"/>
    <s v="11th September,2018"/>
    <d v="2018-09-11T00:00:00"/>
    <s v="Kirui Geoffry Kipngetich"/>
    <s v="Male"/>
    <s v="24808184"/>
    <s v="723577169"/>
    <m/>
    <m/>
    <m/>
    <n v="35.420896999999997"/>
    <n v="-0.82031600000000005"/>
    <s v="Bomet"/>
    <s v="Bomet East"/>
    <s v="Kongotik"/>
    <s v="Mogoma"/>
    <s v="10"/>
    <s v="Philip Kiget"/>
    <s v="Felix"/>
    <s v="Felix"/>
    <s v="725000000"/>
    <s v="Informal Business"/>
    <x v="0"/>
    <x v="0"/>
    <d v="2018-09-11T00:00:00"/>
  </r>
  <r>
    <s v="VPA6"/>
    <s v="KE-NAR-1804-26247"/>
    <x v="0"/>
    <s v=""/>
    <s v="10th February,2017"/>
    <d v="2017-02-10T00:00:00"/>
    <s v="1st April,2018"/>
    <d v="2018-04-01T00:00:00"/>
    <s v="Ronoh Jonah Kipkoech"/>
    <s v="Male"/>
    <s v="23842148"/>
    <s v="720911517"/>
    <m/>
    <m/>
    <s v="734911517"/>
    <n v="35.456556999999997"/>
    <n v="-0.94003400000000004"/>
    <s v="Narok"/>
    <s v="Narok South"/>
    <s v="Mulot"/>
    <s v="Mosimowok"/>
    <s v="12"/>
    <s v="Festers Chepkwony"/>
    <s v="Festus Chepkwony"/>
    <s v="Festus Chepkwony"/>
    <s v="718318680"/>
    <s v="Informal Business"/>
    <x v="0"/>
    <x v="0"/>
    <d v="2019-02-18T00:00:00"/>
  </r>
  <r>
    <s v="VPA6"/>
    <s v="KE-MUR-1907-27154"/>
    <x v="0"/>
    <s v=""/>
    <s v="18th May,2019"/>
    <d v="2019-05-18T00:00:00"/>
    <s v="2nd July,2019"/>
    <d v="2019-07-02T00:00:00"/>
    <s v="Juma Lucy Wairimu"/>
    <s v="Female"/>
    <s v="99999"/>
    <s v="723803924"/>
    <m/>
    <m/>
    <m/>
    <n v="36.967092000000001"/>
    <n v="-0.66648399999999997"/>
    <s v="Murang'a"/>
    <s v="Mathioya"/>
    <s v="Mathioya"/>
    <s v="Mihuti"/>
    <s v="6"/>
    <s v="Francis Kamande"/>
    <s v="Francis Kamande"/>
    <s v="Francis Kamande"/>
    <s v="724394699"/>
    <s v="Informal Business"/>
    <x v="0"/>
    <x v="0"/>
    <d v="2019-07-18T00:00:00"/>
  </r>
  <r>
    <s v="VPA6"/>
    <s v="KE-MUR-1812-24909"/>
    <x v="0"/>
    <s v=""/>
    <s v="27th October,2018"/>
    <d v="2018-10-27T00:00:00"/>
    <s v="20th December,2018"/>
    <d v="2018-12-20T00:00:00"/>
    <s v="Karanja Hannah Wanjiru"/>
    <s v="Female"/>
    <s v="2019731"/>
    <s v="728817262"/>
    <m/>
    <m/>
    <s v="789868631"/>
    <n v="37.001863999999998"/>
    <n v="-0.93296000000000001"/>
    <s v="Murang'a"/>
    <s v="Gatanga"/>
    <s v="Thuita"/>
    <s v="Wainonga"/>
    <s v="6"/>
    <s v="Francis Kamande"/>
    <s v="Francis Kamande"/>
    <s v="Francis Kamande"/>
    <s v="724394699"/>
    <s v="Informal Business"/>
    <x v="2"/>
    <x v="0"/>
    <d v="2018-12-26T00:00:00"/>
  </r>
  <r>
    <s v="VPA6"/>
    <s v="KE-MUR-1812-24907"/>
    <x v="0"/>
    <s v=""/>
    <s v="22nd November,2018"/>
    <d v="2018-11-22T00:00:00"/>
    <s v="20th December,2018"/>
    <d v="2018-12-20T00:00:00"/>
    <s v="Kariuki Peter Ngamau"/>
    <s v="Male"/>
    <s v="99999"/>
    <s v="726781116"/>
    <m/>
    <m/>
    <s v="710810515"/>
    <n v="36.852369000000003"/>
    <n v="-0.87908900000000001"/>
    <s v="Murang'a"/>
    <s v="Gatanga"/>
    <s v="Mwangu"/>
    <s v="Chania"/>
    <s v="6"/>
    <s v="Francis Kamande"/>
    <s v="Francis Kamande"/>
    <s v="Francis Kamande"/>
    <s v="724394699"/>
    <s v="Informal Business"/>
    <x v="2"/>
    <x v="0"/>
    <d v="2018-12-26T00:00:00"/>
  </r>
  <r>
    <s v="VPA6"/>
    <s v="KE-KIA-1812-24906"/>
    <x v="2"/>
    <s v="Unreachable"/>
    <s v="14th November,2018"/>
    <d v="2018-11-14T00:00:00"/>
    <s v="21st December,2018"/>
    <d v="2018-12-21T00:00:00"/>
    <s v="Muiruri Raphael Mwatha"/>
    <s v="Male"/>
    <s v="4831328"/>
    <s v="720849846"/>
    <m/>
    <m/>
    <m/>
    <n v="36.952401999999999"/>
    <n v="-0.97739200000000004"/>
    <s v="Kiambu"/>
    <s v="Gatundu North"/>
    <s v="Muiringa"/>
    <s v="Kifingo"/>
    <n v="6"/>
    <s v="Francis Kamande"/>
    <s v="Francis Kamande"/>
    <s v="Francis Kamande"/>
    <s v="254724394699"/>
    <s v="Informal Business"/>
    <x v="2"/>
    <x v="0"/>
    <d v="2018-12-26T00:00:00"/>
  </r>
  <r>
    <s v="VPA6"/>
    <s v="KE-MUR-1903-27157"/>
    <x v="0"/>
    <s v=""/>
    <s v="5th February,2019"/>
    <d v="2019-02-05T00:00:00"/>
    <s v="15th March,2019"/>
    <d v="2019-03-15T00:00:00"/>
    <s v="Mwangi Nancy Gathambi"/>
    <s v="Female"/>
    <s v="14574997"/>
    <s v="254728576053"/>
    <m/>
    <m/>
    <m/>
    <n v="37.004379"/>
    <n v="-0.93546700000000005"/>
    <s v="Murang'a"/>
    <s v="Gatanga"/>
    <s v="Kihumbuini"/>
    <s v="Nyaga"/>
    <s v="6"/>
    <s v="Francis Kamande"/>
    <s v="Francis Kamande"/>
    <s v="Francis Kamande"/>
    <s v="724394699"/>
    <s v="Informal Business"/>
    <x v="2"/>
    <x v="0"/>
    <d v="2019-05-29T00:00:00"/>
  </r>
  <r>
    <s v="VPA6"/>
    <s v="KE-MUR-1903-27156"/>
    <x v="0"/>
    <s v=""/>
    <s v="4th February,2019"/>
    <d v="2019-02-04T00:00:00"/>
    <s v="15th March,2019"/>
    <d v="2019-03-15T00:00:00"/>
    <s v="Wambogo Joyce Waruguru"/>
    <s v="Female"/>
    <s v="12996634"/>
    <s v="254710917627"/>
    <m/>
    <m/>
    <m/>
    <n v="36.902526999999999"/>
    <n v="-0.81520400000000004"/>
    <s v="Murang'a"/>
    <s v="Kandara"/>
    <s v="Githumu"/>
    <s v="Gichagine"/>
    <s v="6"/>
    <s v="Francis Kamande"/>
    <s v="Francis Kamande"/>
    <s v="Francis Kamande"/>
    <s v="724394699"/>
    <s v="Informal Business"/>
    <x v="2"/>
    <x v="0"/>
    <d v="2019-05-29T00:00:00"/>
  </r>
  <r>
    <s v="VPA6"/>
    <s v="KE-MUR-1812-24910"/>
    <x v="0"/>
    <s v=""/>
    <s v="5th November,2018"/>
    <d v="2018-11-05T00:00:00"/>
    <s v="20th December,2018"/>
    <d v="2018-12-20T00:00:00"/>
    <s v="Wainaina Sarah Njeri"/>
    <s v="Female"/>
    <s v="2310555"/>
    <s v="723231820"/>
    <m/>
    <m/>
    <s v="714808556"/>
    <n v="36.951520000000002"/>
    <n v="-0.81633699999999998"/>
    <s v="Murang'a"/>
    <s v="Kandara"/>
    <s v="Mutheru"/>
    <s v="Kanjoo"/>
    <s v="8"/>
    <s v="Francis Kamande"/>
    <s v="Francis Kamande"/>
    <s v="Francis Kamande"/>
    <s v="724394699"/>
    <s v="Informal Business"/>
    <x v="2"/>
    <x v="0"/>
    <d v="2018-12-26T00:00:00"/>
  </r>
  <r>
    <s v="VPA6"/>
    <s v="KE-KIA-1905-27177"/>
    <x v="0"/>
    <s v=""/>
    <s v="27th May,2019"/>
    <d v="2019-05-27T00:00:00"/>
    <s v="27th May,2019"/>
    <d v="2019-05-27T00:00:00"/>
    <s v="Kuria Alice Wanjiru"/>
    <s v="Female"/>
    <s v="99999"/>
    <s v="254714991966"/>
    <m/>
    <m/>
    <m/>
    <n v="36.748378000000002"/>
    <n v="-0.99863199999999996"/>
    <s v="Kiambu"/>
    <s v="Lari"/>
    <s v="Kagwe"/>
    <s v="Kachoire"/>
    <s v="8"/>
    <s v="Francis Kamande"/>
    <s v="Francis Kamande"/>
    <s v="Francis Kamande"/>
    <s v="724394699"/>
    <s v="Informal Business"/>
    <x v="2"/>
    <x v="0"/>
    <d v="2019-05-28T00:00:00"/>
  </r>
  <r>
    <s v="VPA6"/>
    <s v="KE-NYA-1902-27102"/>
    <x v="0"/>
    <s v=""/>
    <s v="14th November,2018"/>
    <d v="2018-11-14T00:00:00"/>
    <s v="19th February,2019"/>
    <d v="2019-02-19T00:00:00"/>
    <s v="Lucybella Osongo Kwamboka"/>
    <s v="Female"/>
    <s v="448895"/>
    <s v="0724415708"/>
    <m/>
    <m/>
    <s v="724444628"/>
    <n v="34.836477000000002"/>
    <n v="-0.68163200000000002"/>
    <s v="Nyamira"/>
    <s v="Manga"/>
    <s v="Kemera"/>
    <s v="Motembe"/>
    <s v="12"/>
    <s v="Francis Kamande"/>
    <s v="Francis Kamande"/>
    <s v="Francis Kamande"/>
    <s v="724394699"/>
    <s v="Informal Business"/>
    <x v="2"/>
    <x v="0"/>
    <d v="2019-03-05T00:00:00"/>
  </r>
  <r>
    <s v="VPA6"/>
    <s v="KE-MUR-1812-24908"/>
    <x v="0"/>
    <s v=""/>
    <s v="21st October,2018"/>
    <d v="2018-10-21T00:00:00"/>
    <s v="20th December,2018"/>
    <d v="2018-12-20T00:00:00"/>
    <s v="Herman Catherine Nduta"/>
    <s v="Male"/>
    <s v="99999"/>
    <s v="728756514"/>
    <m/>
    <m/>
    <s v="728756475"/>
    <n v="36.920037000000001"/>
    <n v="-0.88121499999999997"/>
    <s v="Murang'a"/>
    <s v="Gatanga"/>
    <s v="Kigoro"/>
    <s v="Mukarara"/>
    <s v="12"/>
    <s v="Francis Kamande"/>
    <s v="Francis Kamande"/>
    <s v="Francis Kamande"/>
    <s v="724394699"/>
    <s v="Informal Business"/>
    <x v="2"/>
    <x v="0"/>
    <d v="2018-12-26T00:00:00"/>
  </r>
  <r>
    <s v="VPA6"/>
    <s v="KE-MUR-2011-26779"/>
    <x v="0"/>
    <s v=""/>
    <s v="5th October,2020"/>
    <d v="2020-10-05T00:00:00"/>
    <s v="10th November,2020"/>
    <d v="2020-11-10T00:00:00"/>
    <s v="Natiri Mark Wanyonyi"/>
    <s v="Male"/>
    <s v="99999"/>
    <s v="254727989155"/>
    <m/>
    <m/>
    <s v="254736650840"/>
    <n v="37.146720999999999"/>
    <n v="-0.71294400000000002"/>
    <s v="Murang'a"/>
    <s v="Kiharu"/>
    <s v="Muranga"/>
    <s v="County commissioners"/>
    <n v="12"/>
    <s v="Francis Kamande"/>
    <s v="Francis kamande"/>
    <s v="Francis kamande"/>
    <s v=""/>
    <s v="Informal Business"/>
    <x v="2"/>
    <x v="0"/>
    <d v="2021-01-08T00:00:00"/>
  </r>
  <r>
    <s v="VPA6"/>
    <s v="KE-KAJ-1512-14131"/>
    <x v="0"/>
    <s v=""/>
    <s v="11th November,2015"/>
    <d v="2015-11-11T00:00:00"/>
    <s v="31st December,2015"/>
    <d v="2015-12-31T00:00:00"/>
    <s v="Daniel Muhia"/>
    <s v="Male"/>
    <s v="14217604"/>
    <s v="720404827"/>
    <m/>
    <m/>
    <m/>
    <n v="36.827185"/>
    <n v="-1.6861980000000001"/>
    <s v="Kajiado"/>
    <s v="Kajiado East"/>
    <s v="Isinya"/>
    <s v="Faraja"/>
    <n v="48"/>
    <s v="Francis Kamande"/>
    <s v="Francis Kamande"/>
    <s v="Francis Kamande"/>
    <s v=""/>
    <s v="Informal Business"/>
    <x v="2"/>
    <x v="0"/>
    <d v="2017-04-12T00:00:00"/>
  </r>
  <r>
    <s v="VPA6"/>
    <s v="KE-NYE-1812-25065"/>
    <x v="0"/>
    <s v=""/>
    <s v="29th November,2018"/>
    <d v="2018-11-29T00:00:00"/>
    <s v="4th December,2018"/>
    <d v="2018-12-04T00:00:00"/>
    <s v="Kanyora Titus Gatheca"/>
    <s v="Male"/>
    <s v="5100457"/>
    <s v="723738050"/>
    <m/>
    <m/>
    <s v="720868192"/>
    <n v="36.681764000000001"/>
    <n v="-0.14999199999999999"/>
    <s v="Nyeri"/>
    <s v="Kieni West"/>
    <s v="Mugunda"/>
    <s v="Rundunguru"/>
    <s v="4"/>
    <s v="KREEN"/>
    <s v="Francis Kinyanjui"/>
    <s v="Francis Kinyanjui"/>
    <s v="726985649"/>
    <s v="Informal Business"/>
    <x v="0"/>
    <x v="0"/>
    <d v="2018-12-05T00:00:00"/>
  </r>
  <r>
    <s v="VPA6"/>
    <s v="KE-NYA-1810-18374"/>
    <x v="0"/>
    <s v=""/>
    <s v="9th September,2018"/>
    <d v="2018-09-09T00:00:00"/>
    <s v="9th October,2018"/>
    <d v="2018-10-09T00:00:00"/>
    <s v="Mwangi James Ngugi"/>
    <s v="Male"/>
    <s v="25136506"/>
    <s v="723255797"/>
    <m/>
    <m/>
    <s v="721820986"/>
    <n v="36.409762999999998"/>
    <n v="2.0628000000000001E-2"/>
    <s v="Nyandarua"/>
    <s v="Ndaragwa"/>
    <s v="Kiriita"/>
    <s v="Ndemi"/>
    <s v="4"/>
    <s v="KREEN"/>
    <s v="Francis Kinyanjui"/>
    <s v="Francis Kinyanjui"/>
    <s v="726985649"/>
    <s v="Informal Business"/>
    <x v="2"/>
    <x v="0"/>
    <d v="2018-10-11T00:00:00"/>
  </r>
  <r>
    <s v="VPA6"/>
    <s v="KE-NYA-1908-27726"/>
    <x v="0"/>
    <s v=""/>
    <s v="15th July,2019"/>
    <d v="2019-07-15T00:00:00"/>
    <s v="26th August,2019"/>
    <d v="2019-08-26T00:00:00"/>
    <s v="Ngugi John Kinuthia"/>
    <s v="Male"/>
    <s v="99999"/>
    <s v="254716635882"/>
    <m/>
    <m/>
    <m/>
    <n v="36.477758999999999"/>
    <n v="6.3328999999999996E-2"/>
    <s v="Nyandarua"/>
    <s v="Ndaragwa"/>
    <s v="Mathingira"/>
    <s v="Ndivai"/>
    <s v="4"/>
    <s v="Kreen"/>
    <s v="Francis Kinyanjui"/>
    <s v="Francis Kinyanjui"/>
    <s v="726985649"/>
    <s v="Informal Business"/>
    <x v="2"/>
    <x v="0"/>
    <d v="2019-09-06T00:00:00"/>
  </r>
  <r>
    <s v="VPA6"/>
    <s v="KE-NYA-1711-18361"/>
    <x v="0"/>
    <s v=""/>
    <s v="12th September,2017"/>
    <d v="2017-09-12T00:00:00"/>
    <s v="1st November,2017"/>
    <d v="2017-11-01T00:00:00"/>
    <s v="Mbugu George Mukundi"/>
    <s v="Male"/>
    <s v="401594"/>
    <s v="726748224"/>
    <m/>
    <m/>
    <s v="725609350"/>
    <n v="36.365212999999997"/>
    <n v="2.9465000000000002E-2"/>
    <s v="Nyandarua"/>
    <s v="Ol Joro Orok"/>
    <s v="Gatimu"/>
    <s v="Kisima"/>
    <s v="4"/>
    <s v="KREEN"/>
    <s v="Francis Kinyanjui"/>
    <s v="Francis Kinyanjui"/>
    <s v="726985649"/>
    <s v="Informal Business"/>
    <x v="0"/>
    <x v="0"/>
    <d v="2017-09-18T00:00:00"/>
  </r>
  <r>
    <s v="VPA6"/>
    <s v="KE-LAI-1903-25050"/>
    <x v="0"/>
    <s v=""/>
    <s v="29th January,2019"/>
    <d v="2019-01-29T00:00:00"/>
    <s v="20th March,2019"/>
    <d v="2019-03-20T00:00:00"/>
    <s v="Kahiga Njenga Njenga"/>
    <s v="Male"/>
    <s v="6282517"/>
    <s v="0720763014"/>
    <m/>
    <m/>
    <s v="721257889"/>
    <n v="36.569572000000001"/>
    <n v="-6.7891999999999994E-2"/>
    <s v="Laikipia"/>
    <s v="Laikipia East"/>
    <s v="Ngobit"/>
    <s v="Wiyumirerie"/>
    <s v="6"/>
    <s v="Kreen"/>
    <s v="Francis Kinyanjui"/>
    <s v="Francis Kinyanjui"/>
    <s v="726985649"/>
    <s v="Informal Business"/>
    <x v="2"/>
    <x v="0"/>
    <d v="2019-04-08T00:00:00"/>
  </r>
  <r>
    <s v="VPA6"/>
    <s v="KE-NYA-1604-16206"/>
    <x v="1"/>
    <s v="Institutional Plant"/>
    <s v="11th February,2016"/>
    <d v="2016-02-11T00:00:00"/>
    <s v="1st April,2016"/>
    <d v="2016-04-01T00:00:00"/>
    <s v="Leshau Boys High School"/>
    <s v="Institutional"/>
    <s v="16103486"/>
    <s v="724688245"/>
    <m/>
    <m/>
    <m/>
    <n v="36.449207000000001"/>
    <n v="1.529E-2"/>
    <s v="Nyandarua"/>
    <s v="Ndaragwa"/>
    <s v="Kiriita"/>
    <s v="Mutanga"/>
    <s v="6"/>
    <s v="KREEN"/>
    <s v="Francis Kinyanjui"/>
    <s v="Francis Kinyanjui"/>
    <s v=""/>
    <s v="Informal Business"/>
    <x v="2"/>
    <x v="0"/>
    <d v="2017-03-02T00:00:00"/>
  </r>
  <r>
    <s v="VPA6"/>
    <s v="KE-NYA-1707-18359"/>
    <x v="0"/>
    <s v=""/>
    <s v="12th May,2017"/>
    <d v="2017-05-12T00:00:00"/>
    <s v="1st July,2017"/>
    <d v="2017-07-01T00:00:00"/>
    <s v="Kamamia Margret Wambui"/>
    <s v="Female"/>
    <s v="5551768"/>
    <s v="725997139"/>
    <m/>
    <m/>
    <m/>
    <n v="36.543633"/>
    <n v="-6.9212999999999997E-2"/>
    <s v="Nyandarua"/>
    <s v="Ndaragwa"/>
    <s v="Kahutha"/>
    <s v="Kahutha"/>
    <s v="6"/>
    <s v="KREEN"/>
    <s v="Francis Kinyanjui"/>
    <s v="Francis Kinyanjui"/>
    <s v="726985649"/>
    <s v="Informal Business"/>
    <x v="0"/>
    <x v="0"/>
    <d v="2017-07-21T00:00:00"/>
  </r>
  <r>
    <s v="VPA6"/>
    <s v="KE-NYA-1806-18372"/>
    <x v="0"/>
    <s v=""/>
    <s v="12th May,2018"/>
    <d v="2018-05-12T00:00:00"/>
    <s v="12th June,2018"/>
    <d v="2018-06-12T00:00:00"/>
    <s v="Gicuki Gicuhi Ephantus"/>
    <s v="Female"/>
    <s v="5552250"/>
    <s v="728884123"/>
    <m/>
    <m/>
    <s v="725289671"/>
    <n v="36.406284999999997"/>
    <n v="1.8983E-2"/>
    <s v="Nyandarua"/>
    <s v="Ndaragwa"/>
    <s v="Mairoinya"/>
    <s v="Kamukunga"/>
    <s v="8"/>
    <s v="KREEN"/>
    <s v="Francis Kinyanjui"/>
    <s v="Francis Kinyanjui"/>
    <s v="726985649"/>
    <s v="Informal Business"/>
    <x v="0"/>
    <x v="0"/>
    <d v="2018-06-13T00:00:00"/>
  </r>
  <r>
    <s v="VPA6"/>
    <s v="KE-NYA-1811-18375"/>
    <x v="0"/>
    <s v=""/>
    <s v="21st August,2018"/>
    <d v="2018-08-21T00:00:00"/>
    <s v="5th November,2018"/>
    <d v="2018-11-05T00:00:00"/>
    <s v="Kibuku Geoffrey Kamore"/>
    <s v="Male"/>
    <s v="1083147"/>
    <s v="720473454"/>
    <m/>
    <m/>
    <m/>
    <n v="36.390282999999997"/>
    <n v="-7.1804999999999994E-2"/>
    <s v="Nyandarua"/>
    <s v="Ol Joro Orok"/>
    <s v="Weru"/>
    <s v="Soilo Dam"/>
    <s v="8"/>
    <s v="KREEN"/>
    <s v="Francis Kinyanjui"/>
    <s v="Francis Kinyanjui"/>
    <s v="254726985649"/>
    <s v="Informal Business"/>
    <x v="0"/>
    <x v="0"/>
    <d v="2018-11-05T00:00:00"/>
  </r>
  <r>
    <s v="VPA6"/>
    <s v="KE-NYA-1811-25064"/>
    <x v="0"/>
    <s v=""/>
    <s v="10th October,2018"/>
    <d v="2018-10-10T00:00:00"/>
    <s v="15th November,2018"/>
    <d v="2018-11-15T00:00:00"/>
    <s v="Munyi Peter Wangombe"/>
    <s v="Male"/>
    <s v="1155027"/>
    <s v="725466993"/>
    <m/>
    <m/>
    <s v="721288736"/>
    <n v="36.415295999999998"/>
    <n v="2.4986000000000001E-2"/>
    <s v="Nyandarua"/>
    <s v="Ndaragwa"/>
    <s v="Mauro Inya"/>
    <s v="Ritaya North"/>
    <s v="8"/>
    <s v="KREEN"/>
    <s v="Francis Kinyanjui"/>
    <s v="Francis Kinyanjui"/>
    <s v="726985649"/>
    <s v="Informal Business"/>
    <x v="0"/>
    <x v="0"/>
    <d v="2018-11-18T00:00:00"/>
  </r>
  <r>
    <s v="VPA6"/>
    <s v="KE-NYA-1903-25048"/>
    <x v="0"/>
    <s v=""/>
    <s v="21st January,2019"/>
    <d v="2019-01-21T00:00:00"/>
    <s v="6th March,2019"/>
    <d v="2019-03-06T00:00:00"/>
    <s v="Gicuki Pauline Wangui"/>
    <s v="Female"/>
    <s v="5514534"/>
    <s v="254721633047"/>
    <m/>
    <m/>
    <m/>
    <n v="36.485472000000001"/>
    <n v="9.5110000000000004E-3"/>
    <s v="Nyandarua"/>
    <s v="Ndaragwa"/>
    <s v="Kiriita"/>
    <s v="Karagoini"/>
    <s v="8"/>
    <s v="Kreen"/>
    <s v="Francis Kinyanjui"/>
    <s v="Francis Kinyanjui"/>
    <s v="726985649"/>
    <s v="Informal Business"/>
    <x v="0"/>
    <x v="0"/>
    <d v="2019-03-07T00:00:00"/>
  </r>
  <r>
    <s v="VPA6"/>
    <s v="KE-NYA-1911-27281"/>
    <x v="0"/>
    <s v=""/>
    <s v="8th May,2019"/>
    <d v="2019-05-08T00:00:00"/>
    <s v="14th November,2019"/>
    <d v="2019-11-14T00:00:00"/>
    <s v="Kariuki Beth Njeri"/>
    <s v="Female"/>
    <s v="99999"/>
    <s v="721742666"/>
    <m/>
    <m/>
    <m/>
    <n v="36.635919999999999"/>
    <n v="-0.71726000000000001"/>
    <s v="Nyandarua"/>
    <s v="South Kinangop"/>
    <s v="Njabini"/>
    <s v="Warurungana"/>
    <n v="8"/>
    <s v="Kreen"/>
    <s v="Francis Kinyanjui"/>
    <s v="Francis Kinyanjui"/>
    <s v="254726985649"/>
    <s v="Informal Business"/>
    <x v="0"/>
    <x v="0"/>
    <d v="2019-11-15T00:00:00"/>
  </r>
  <r>
    <s v="VPA6"/>
    <s v="KE-NYA-1705-18369"/>
    <x v="0"/>
    <s v=""/>
    <s v="29th March,2017"/>
    <d v="2017-03-29T00:00:00"/>
    <s v="6th May,2017"/>
    <d v="2017-05-06T00:00:00"/>
    <s v="Wambugu William Gichohi"/>
    <s v="Male"/>
    <s v="7669759"/>
    <s v="720669851"/>
    <m/>
    <m/>
    <s v="723847753"/>
    <n v="36.416637999999999"/>
    <n v="1.9519999999999999E-2"/>
    <s v="Nyandarua"/>
    <s v="Ndaragwa"/>
    <s v="Mairoinya"/>
    <s v="Ritaya"/>
    <s v="8"/>
    <s v="KREEN"/>
    <s v="Francis Kinyanjui"/>
    <s v="Francis Kinyanjui"/>
    <s v="726985649"/>
    <s v="Informal Business"/>
    <x v="0"/>
    <x v="0"/>
    <d v="2018-04-03T00:00:00"/>
  </r>
  <r>
    <s v="VPA6"/>
    <s v="KE-LAI-1805-18370"/>
    <x v="0"/>
    <s v=""/>
    <s v="1st March,2018"/>
    <d v="2018-03-01T00:00:00"/>
    <s v="6th May,2018"/>
    <d v="2018-05-06T00:00:00"/>
    <s v="Wambugu Joseph Karuri"/>
    <s v="Male"/>
    <s v="1180305"/>
    <s v="723910803"/>
    <m/>
    <m/>
    <s v="720821841"/>
    <n v="36.400697000000001"/>
    <n v="5.3256999999999999E-2"/>
    <s v="Laikipia"/>
    <s v="Laikipia  West"/>
    <s v="Ngoru"/>
    <s v="Kiandege"/>
    <s v="8"/>
    <s v="KREEN"/>
    <s v="Francis Kinyanjui"/>
    <s v="Francis Kinyanjui"/>
    <s v="726985649"/>
    <s v="Informal Business"/>
    <x v="0"/>
    <x v="0"/>
    <d v="2018-05-11T00:00:00"/>
  </r>
  <r>
    <s v="VPA6"/>
    <s v="KE-NYA-1805-18371"/>
    <x v="0"/>
    <s v=""/>
    <s v="9th January,2018"/>
    <d v="2018-01-09T00:00:00"/>
    <s v="9th May,2018"/>
    <d v="2018-05-09T00:00:00"/>
    <s v="Gikara Mary Wangari"/>
    <s v="Female"/>
    <s v="9322469"/>
    <s v="729247173"/>
    <m/>
    <m/>
    <s v="723779675"/>
    <n v="36.460622000000001"/>
    <n v="6.4174999999999996E-2"/>
    <s v="Nyandarua"/>
    <s v="Ndaragwa"/>
    <s v="Mathingira"/>
    <s v="Nairobi"/>
    <s v="8"/>
    <s v="KREEN"/>
    <s v="Francis Kinyanjui"/>
    <s v="Francis Kinyanjui"/>
    <s v="726985649"/>
    <s v="Informal Business"/>
    <x v="2"/>
    <x v="0"/>
    <d v="2018-05-11T00:00:00"/>
  </r>
  <r>
    <s v="VPA6"/>
    <s v="KE-NYA-1901-25066"/>
    <x v="0"/>
    <s v=""/>
    <s v="30th November,2018"/>
    <d v="2018-11-30T00:00:00"/>
    <s v="31st January,2019"/>
    <d v="2019-01-31T00:00:00"/>
    <s v="Ndungu Samwel Mwangi"/>
    <s v="Male"/>
    <s v="7664192"/>
    <s v="722826140"/>
    <m/>
    <m/>
    <s v="726811053"/>
    <n v="36.407538000000002"/>
    <n v="2.1142999999999999E-2"/>
    <s v="Nyandarua"/>
    <s v="Ndaragwa"/>
    <s v="Mairo-Inya"/>
    <s v="Mairo-Inya"/>
    <s v="8"/>
    <s v="KREEN"/>
    <s v="Francis Kinyanjui"/>
    <s v="Francis Kinyanjui"/>
    <s v="726985649"/>
    <s v="Informal Business"/>
    <x v="0"/>
    <x v="0"/>
    <d v="2019-01-31T00:00:00"/>
  </r>
  <r>
    <s v="VPA6"/>
    <s v="KE-NAK-1901-25063"/>
    <x v="0"/>
    <s v=""/>
    <s v="12th December,2018"/>
    <d v="2018-12-12T00:00:00"/>
    <s v="28th January,2019"/>
    <d v="2019-01-28T00:00:00"/>
    <s v="Muiruri Richard Njoroge"/>
    <s v="Male"/>
    <s v="4669496"/>
    <s v="721825041"/>
    <m/>
    <m/>
    <s v="720562725"/>
    <n v="36.112268999999998"/>
    <n v="-0.27252199999999999"/>
    <s v="Nakuru"/>
    <s v="Nakuru Town"/>
    <s v="Freearea"/>
    <s v="Teachers"/>
    <s v="8"/>
    <s v="KREEN"/>
    <s v="Francis Kinyanjui"/>
    <s v="Francis Kinyanjui"/>
    <s v="726985649"/>
    <s v="Informal Business"/>
    <x v="2"/>
    <x v="0"/>
    <d v="2019-01-29T00:00:00"/>
  </r>
  <r>
    <s v="VPA6"/>
    <s v="KE-NYA-1812-26113"/>
    <x v="0"/>
    <s v=""/>
    <s v="19th November,2018"/>
    <d v="2018-11-19T00:00:00"/>
    <s v="17th December,2018"/>
    <d v="2018-12-17T00:00:00"/>
    <s v="King'Ori Grace Muthoni"/>
    <s v="Female"/>
    <s v="3505031"/>
    <s v="254716057457"/>
    <m/>
    <m/>
    <m/>
    <n v="36.578201"/>
    <n v="-0.11107"/>
    <s v="Nyandarua"/>
    <s v="Ndaragwa"/>
    <s v="Kiriogo"/>
    <s v="Karandi"/>
    <s v="8"/>
    <s v="KREEN"/>
    <s v="Francis Kinyanjui"/>
    <s v="Francis Kinyanjui"/>
    <s v="254726985649"/>
    <s v="Informal Business"/>
    <x v="0"/>
    <x v="0"/>
    <d v="2018-12-18T00:00:00"/>
  </r>
  <r>
    <s v="VPA6"/>
    <s v="KE-NYE-1905-25052"/>
    <x v="0"/>
    <s v=""/>
    <s v="29th March,2019"/>
    <d v="2019-03-29T00:00:00"/>
    <s v="29th May,2019"/>
    <d v="2019-05-29T00:00:00"/>
    <s v="Wambugu Teopald Mukundi"/>
    <s v="Male"/>
    <s v="99999"/>
    <s v="254722813885"/>
    <m/>
    <m/>
    <m/>
    <n v="36.895142"/>
    <n v="-0.58854200000000001"/>
    <s v="Nyeri"/>
    <s v="Othaya"/>
    <s v="Chinga"/>
    <s v="Kariko"/>
    <s v="8"/>
    <s v="Kreen"/>
    <s v="Francis Kinyanjui"/>
    <s v="Francis Kinyanjui"/>
    <s v="726985649"/>
    <s v="Informal Business"/>
    <x v="2"/>
    <x v="0"/>
    <d v="2019-05-29T00:00:00"/>
  </r>
  <r>
    <s v="VPA6"/>
    <s v="KE-LAI-1909-27295"/>
    <x v="0"/>
    <s v=""/>
    <s v="3rd June,2019"/>
    <d v="2019-06-03T00:00:00"/>
    <s v="3rd September,2019"/>
    <d v="2019-09-03T00:00:00"/>
    <s v="Wambeti Wanjiru Sarah"/>
    <s v="Female"/>
    <s v="819319"/>
    <s v="725129572"/>
    <m/>
    <m/>
    <m/>
    <n v="36.567335"/>
    <n v="-6.1566999999999997E-2"/>
    <s v="Laikipia"/>
    <s v="Laikipia East"/>
    <s v="Laikipia East"/>
    <s v="Mutara"/>
    <n v="8"/>
    <s v="Kreen"/>
    <s v="Francis Kinyanjui"/>
    <s v="Francis Kinyanjui"/>
    <s v=""/>
    <s v="Informal Business"/>
    <x v="0"/>
    <x v="0"/>
    <d v="2019-09-07T00:00:00"/>
  </r>
  <r>
    <s v="VPA6"/>
    <s v="KE-NYA-1604-16204"/>
    <x v="0"/>
    <s v=""/>
    <s v="11th February,2016"/>
    <d v="2016-02-11T00:00:00"/>
    <s v="1st April,2016"/>
    <d v="2016-04-01T00:00:00"/>
    <s v="Cecilia Nyambura"/>
    <s v="Female"/>
    <s v="228654"/>
    <s v="723446578"/>
    <m/>
    <m/>
    <m/>
    <n v="36.404936999999997"/>
    <n v="2.6728999999999999E-2"/>
    <s v="Nyandarua"/>
    <s v="Ndaragwa"/>
    <s v="Kiriita"/>
    <s v="Kiriita"/>
    <s v="8"/>
    <s v="KREEN"/>
    <s v="Francis Kinyanjui"/>
    <s v="Francis Kinyanjui"/>
    <s v=""/>
    <s v="Informal Business"/>
    <x v="2"/>
    <x v="0"/>
    <d v="2017-03-02T00:00:00"/>
  </r>
  <r>
    <s v="VPA6"/>
    <s v="KE-NYE-1710-18365"/>
    <x v="0"/>
    <s v=""/>
    <s v="12th August,2017"/>
    <d v="2017-08-12T00:00:00"/>
    <s v="1st October,2017"/>
    <d v="2017-10-01T00:00:00"/>
    <s v="Kangethe Eliud Cege"/>
    <s v="Female"/>
    <s v="2368643"/>
    <s v="714222707"/>
    <m/>
    <m/>
    <m/>
    <n v="36.988858999999998"/>
    <n v="-8.2163E-2"/>
    <s v="Nyeri"/>
    <s v="Kieni West"/>
    <s v="Mugunda"/>
    <s v="Rare"/>
    <s v="8"/>
    <s v="KREEN"/>
    <s v="Francis Kinyanjui"/>
    <s v="Francis Kinyanjui"/>
    <s v="254726985649"/>
    <s v="Informal Business"/>
    <x v="0"/>
    <x v="0"/>
    <d v="2017-11-23T00:00:00"/>
  </r>
  <r>
    <s v="VPA6"/>
    <s v="KE-NYA-1704-18356"/>
    <x v="0"/>
    <s v=""/>
    <s v="10th February,2017"/>
    <d v="2017-02-10T00:00:00"/>
    <s v="1st April,2017"/>
    <d v="2017-04-01T00:00:00"/>
    <s v="Waruhiu Godfrey Mwangi"/>
    <s v="Male"/>
    <s v="5549212"/>
    <s v="700019115"/>
    <m/>
    <m/>
    <m/>
    <n v="36.415185000000001"/>
    <n v="1.1636000000000001E-2"/>
    <s v="Nyandarua"/>
    <s v="Ndaragwa"/>
    <s v="Kiriita"/>
    <s v="Mungetho"/>
    <s v="8"/>
    <s v="KREEN"/>
    <s v="Francis Kinyanjui"/>
    <s v="Francis Kinyanjui"/>
    <s v="726985649"/>
    <s v="Informal Business"/>
    <x v="0"/>
    <x v="0"/>
    <d v="2017-05-12T00:00:00"/>
  </r>
  <r>
    <s v="VPA6"/>
    <s v="KE-NYE-1705-18358"/>
    <x v="0"/>
    <s v=""/>
    <s v="7th April,2017"/>
    <d v="2017-04-07T00:00:00"/>
    <s v="27th May,2017"/>
    <d v="2017-05-27T00:00:00"/>
    <s v="Wanjira Emily Mugo"/>
    <s v="Female"/>
    <s v="3230866"/>
    <s v="721785875"/>
    <m/>
    <m/>
    <m/>
    <n v="36.784520000000001"/>
    <n v="-0.135126"/>
    <s v="Nyeri"/>
    <s v="Kieni West"/>
    <s v="Mugunda"/>
    <s v="Kariminu"/>
    <s v="8"/>
    <s v="KREEN"/>
    <s v="Francis Kinyanjui"/>
    <s v="Francis Kinyanjui"/>
    <s v="726985649"/>
    <s v="Informal Business"/>
    <x v="0"/>
    <x v="0"/>
    <d v="2017-07-10T00:00:00"/>
  </r>
  <r>
    <s v="VPA6"/>
    <s v="KE-LAI-1905-26132"/>
    <x v="0"/>
    <s v=""/>
    <s v="23rd March,2019"/>
    <d v="2019-03-23T00:00:00"/>
    <s v="31st May,2019"/>
    <d v="2019-05-31T00:00:00"/>
    <s v="Njoroge Zipporah Wanjiru"/>
    <s v="Female"/>
    <s v="99999"/>
    <s v="254729478642"/>
    <m/>
    <m/>
    <m/>
    <n v="36.663604999999997"/>
    <n v="-0.12023300000000001"/>
    <s v="Laikipia"/>
    <s v="Laikipia East"/>
    <s v="Laikipia East"/>
    <s v="Kaheho"/>
    <s v="10"/>
    <s v="Kreen"/>
    <s v="Francis Kinyanjui"/>
    <s v="Francis Kinyanjui"/>
    <s v="726985649"/>
    <s v="Informal Business"/>
    <x v="0"/>
    <x v="0"/>
    <d v="2019-06-13T00:00:00"/>
  </r>
  <r>
    <s v="VPA6"/>
    <s v="KE-NYA-1801-18368"/>
    <x v="0"/>
    <s v=""/>
    <s v="21st December,2017"/>
    <d v="2017-12-21T00:00:00"/>
    <s v="29th January,2018"/>
    <d v="2018-01-29T00:00:00"/>
    <s v="Kingori John Wangai"/>
    <s v="Male"/>
    <s v="2944673"/>
    <s v="721908466"/>
    <s v="721908446"/>
    <m/>
    <s v="721386667"/>
    <n v="36.412837000000003"/>
    <n v="4.2173000000000002E-2"/>
    <s v="Nyandarua"/>
    <s v="Ndaragwa"/>
    <s v="Kiriita"/>
    <s v="Shauri"/>
    <s v="10"/>
    <s v="KREEN"/>
    <s v="Francis Kinyanjui"/>
    <s v="Francis Kinyanjui"/>
    <s v="726985649"/>
    <s v="Informal Business"/>
    <x v="0"/>
    <x v="0"/>
    <d v="2018-02-05T00:00:00"/>
  </r>
  <r>
    <s v="VPA6"/>
    <s v="KE-NYA-1904-25051"/>
    <x v="0"/>
    <s v=""/>
    <s v="13th March,2019"/>
    <d v="2019-03-13T00:00:00"/>
    <s v="24th April,2019"/>
    <d v="2019-04-24T00:00:00"/>
    <s v="Maina John Githirwa"/>
    <s v="Male"/>
    <s v="5776045"/>
    <s v="0746102347"/>
    <m/>
    <m/>
    <s v="702372312"/>
    <n v="36.609923000000002"/>
    <n v="-0.65947999999999996"/>
    <s v="Nyandarua"/>
    <s v="South Kinangop"/>
    <s v="Engineer"/>
    <s v="Kiganjo"/>
    <s v="10"/>
    <s v="Kreen"/>
    <s v="Francis Kinyanjui"/>
    <s v="Francis Kinyanjui"/>
    <s v="726985649"/>
    <s v="Informal Business"/>
    <x v="0"/>
    <x v="0"/>
    <d v="2019-05-02T00:00:00"/>
  </r>
  <r>
    <s v="VPA6"/>
    <s v="KE-NYA-2001-27730"/>
    <x v="0"/>
    <s v=""/>
    <s v="5th December,2019"/>
    <d v="2019-12-05T00:00:00"/>
    <s v="7th January,2020"/>
    <d v="2020-01-07T00:00:00"/>
    <s v="Mwangi Joseph Kiguta"/>
    <s v="Male"/>
    <s v="2933690"/>
    <s v="725923251"/>
    <m/>
    <m/>
    <s v="729273446"/>
    <n v="36.352603000000002"/>
    <n v="-1.6823000000000001E-2"/>
    <s v="Nyandarua"/>
    <s v="Ol Joro Orok"/>
    <s v="Gatimu"/>
    <s v="Gatimu"/>
    <n v="10"/>
    <s v="KREEN"/>
    <s v="Francis Kinyanjui"/>
    <s v="Francis Kinyanjui"/>
    <s v="726985649"/>
    <s v="Informal Business"/>
    <x v="2"/>
    <x v="0"/>
    <d v="2020-01-24T00:00:00"/>
  </r>
  <r>
    <s v="VPA6"/>
    <s v="KE-NAK-1902-25062"/>
    <x v="0"/>
    <s v=""/>
    <s v="18th January,2019"/>
    <d v="2019-01-18T00:00:00"/>
    <s v="4th February,2019"/>
    <d v="2019-02-04T00:00:00"/>
    <s v="Gaturu Peter Kamau"/>
    <s v="Male"/>
    <s v="698946"/>
    <s v="254723588568"/>
    <m/>
    <m/>
    <m/>
    <n v="35.754050999999997"/>
    <n v="-0.30564000000000002"/>
    <s v="Nakuru"/>
    <s v="Molo"/>
    <s v="Turi"/>
    <s v="Ndenderu B"/>
    <s v="10"/>
    <s v="KREEN"/>
    <s v="Francis Kinyanjui"/>
    <s v="Francis Kinyanjui"/>
    <s v="726985649"/>
    <s v="Informal Business"/>
    <x v="0"/>
    <x v="0"/>
    <d v="2019-02-05T00:00:00"/>
  </r>
  <r>
    <s v="VPA6"/>
    <s v="KE-LAI-1904-25049"/>
    <x v="0"/>
    <s v=""/>
    <s v="8th January,2019"/>
    <d v="2019-01-08T00:00:00"/>
    <s v="1st April,2019"/>
    <d v="2019-04-01T00:00:00"/>
    <s v="Ndiritu Hiram Githinji"/>
    <s v="Male"/>
    <s v="99999"/>
    <s v="254722348616"/>
    <m/>
    <m/>
    <m/>
    <n v="36.462980000000002"/>
    <n v="0.24105199999999999"/>
    <s v="Laikipia"/>
    <s v="Laikipia  West"/>
    <s v="Salama"/>
    <s v="Kiandege"/>
    <s v="12"/>
    <s v="Kreen"/>
    <s v="Francis Kinyanjui"/>
    <s v="Francis Kinyanjui"/>
    <s v="726985649"/>
    <s v="Informal Business"/>
    <x v="2"/>
    <x v="0"/>
    <d v="2019-04-30T00:00:00"/>
  </r>
  <r>
    <s v="VPA6"/>
    <s v="KE-NAK-1904-25766"/>
    <x v="0"/>
    <s v=""/>
    <s v="15th March,2019"/>
    <d v="2019-03-15T00:00:00"/>
    <s v="7th April,2019"/>
    <d v="2019-04-07T00:00:00"/>
    <s v="Mbatia Margret Nyambura"/>
    <s v="Female"/>
    <s v="2485203"/>
    <s v="254720755105"/>
    <m/>
    <m/>
    <m/>
    <n v="36.469315000000002"/>
    <n v="-0.70487200000000005"/>
    <s v="Nakuru"/>
    <s v="Naivasha"/>
    <s v="Naivasha"/>
    <s v="Nyondia"/>
    <s v="12"/>
    <s v="Kreen"/>
    <s v="Francis Kinyanjui"/>
    <s v="Francis Kinyanjui"/>
    <s v="726985649"/>
    <s v="Informal Business"/>
    <x v="0"/>
    <x v="0"/>
    <d v="2019-05-27T00:00:00"/>
  </r>
  <r>
    <s v="VPA6"/>
    <s v="KE-NYA-1910-27283"/>
    <x v="0"/>
    <s v=""/>
    <s v="17th September,2019"/>
    <d v="2019-09-17T00:00:00"/>
    <s v="17th October,2019"/>
    <d v="2019-10-17T00:00:00"/>
    <s v="Mbugua David Kimotho"/>
    <s v="Male"/>
    <s v="99999"/>
    <s v="254722892546"/>
    <m/>
    <m/>
    <s v="720336795"/>
    <n v="36.531722000000002"/>
    <n v="-0.18412000000000001"/>
    <s v="Nyandarua"/>
    <s v="Ndaragwa"/>
    <s v="Mwihoko"/>
    <s v="Ex-Daya"/>
    <s v="12"/>
    <s v="Kreen"/>
    <s v="Francis Kinyanjui"/>
    <s v="Francis Kinyanjui"/>
    <s v="254726985649"/>
    <s v="Informal Business"/>
    <x v="0"/>
    <x v="0"/>
    <d v="2019-10-29T00:00:00"/>
  </r>
  <r>
    <s v="VPA6"/>
    <s v="KE-NYA-2002-27284"/>
    <x v="0"/>
    <s v=""/>
    <s v="15th January,2019"/>
    <d v="2019-01-15T00:00:00"/>
    <s v="10th February,2020"/>
    <d v="2020-02-10T00:00:00"/>
    <s v="Kariuki Daniel N"/>
    <s v="Male"/>
    <s v="99999"/>
    <s v="722818873"/>
    <m/>
    <m/>
    <m/>
    <n v="36.402369999999998"/>
    <n v="3.4595000000000001E-2"/>
    <s v="Nyandarua"/>
    <s v="Ndaragwa"/>
    <s v="Kiriita"/>
    <s v="Kimaru"/>
    <n v="12"/>
    <s v="Kreen"/>
    <s v="Francis Kinyanjui"/>
    <s v="Francis Kinyanjui"/>
    <s v="726985649"/>
    <s v="Informal Business"/>
    <x v="2"/>
    <x v="0"/>
    <d v="2020-02-13T00:00:00"/>
  </r>
  <r>
    <s v="VPA6"/>
    <s v="KE-LAI-2011-27263"/>
    <x v="0"/>
    <s v=""/>
    <s v="4th November,2020"/>
    <d v="2020-11-04T00:00:00"/>
    <s v="4th November,2020"/>
    <d v="2020-11-04T00:00:00"/>
    <s v="Minjire Daniel Mwatha"/>
    <s v="Male"/>
    <s v="99999"/>
    <s v="254720045154"/>
    <m/>
    <m/>
    <s v="254729832214"/>
    <n v="36.939579999999999"/>
    <n v="-5.5226999999999998E-2"/>
    <s v="Laikipia"/>
    <s v="Laikipia East"/>
    <s v="Tugithi"/>
    <s v="Weruini"/>
    <n v="6"/>
    <s v="Wambui Gituku"/>
    <s v="Francis Nyaga"/>
    <s v="Francis Nyaga"/>
    <s v=""/>
    <s v="Informal Business"/>
    <x v="0"/>
    <x v="0"/>
    <d v="2020-11-04T00:00:00"/>
  </r>
  <r>
    <s v="VPA6"/>
    <s v="KE-LAI-2011-27273"/>
    <x v="0"/>
    <s v=""/>
    <s v="3rd November,2020"/>
    <d v="2020-11-03T00:00:00"/>
    <s v="3rd November,2020"/>
    <d v="2020-11-03T00:00:00"/>
    <s v="Njoroge Beauty Wanjiru"/>
    <s v="Female"/>
    <s v="99999"/>
    <s v="254723511598"/>
    <m/>
    <m/>
    <s v="254729367524"/>
    <n v="36.938363000000003"/>
    <n v="-0.11097700000000001"/>
    <s v="Laikipia"/>
    <s v="Laikipia East"/>
    <s v="Tigithi"/>
    <s v="Male"/>
    <n v="8"/>
    <s v="Wambui Gituku"/>
    <s v="Francis Nyaga"/>
    <s v="Francis Nyaga"/>
    <s v=""/>
    <s v="Informal Business"/>
    <x v="0"/>
    <x v="0"/>
    <d v="2020-11-04T00:00:00"/>
  </r>
  <r>
    <s v="VPA6"/>
    <s v="KE-LAI-2011-27262"/>
    <x v="0"/>
    <s v=""/>
    <s v="4th November,2020"/>
    <d v="2020-11-04T00:00:00"/>
    <s v="4th November,2020"/>
    <d v="2020-11-04T00:00:00"/>
    <s v="Ndirangu Charles Gitonga"/>
    <s v="Male"/>
    <s v="99999"/>
    <s v="254721678706"/>
    <m/>
    <m/>
    <s v="254728369636"/>
    <n v="36.953408000000003"/>
    <n v="-9.9832000000000004E-2"/>
    <s v="Laikipia"/>
    <s v="Laikipia East"/>
    <s v="Tigithi"/>
    <s v="Male"/>
    <n v="8"/>
    <s v="Wambui Gituku"/>
    <s v="Francis Nyaga"/>
    <s v="Francis Nyaga"/>
    <s v=""/>
    <s v="Informal Business"/>
    <x v="0"/>
    <x v="0"/>
    <d v="2020-11-04T00:00:00"/>
  </r>
  <r>
    <s v="VPA6"/>
    <s v="KE-LAI-2011-27256"/>
    <x v="0"/>
    <s v=""/>
    <s v="4th November,2020"/>
    <d v="2020-11-04T00:00:00"/>
    <s v="4th November,2020"/>
    <d v="2020-11-04T00:00:00"/>
    <s v="Kamura Peter Kibara"/>
    <s v="Male"/>
    <s v="99999"/>
    <s v="726795797"/>
    <s v="254724163404"/>
    <m/>
    <s v="254757567661"/>
    <n v="36.945197999999998"/>
    <n v="-9.4937999999999995E-2"/>
    <s v="Laikipia"/>
    <s v="Laikipia East"/>
    <s v="Tigithi"/>
    <s v="Male"/>
    <n v="8"/>
    <s v="Wambui Gituku"/>
    <s v="Francis Nyaga"/>
    <s v="Francis Nyaga"/>
    <s v=""/>
    <s v="Informal Business"/>
    <x v="0"/>
    <x v="0"/>
    <d v="2020-11-04T00:00:00"/>
  </r>
  <r>
    <s v="VPA6"/>
    <s v="KE-LAI-2011-27266"/>
    <x v="0"/>
    <s v=""/>
    <s v="4th November,2020"/>
    <d v="2020-11-04T00:00:00"/>
    <s v="4th November,2020"/>
    <d v="2020-11-04T00:00:00"/>
    <s v="Ngubia Mary Nyangare"/>
    <s v="Female"/>
    <s v="99999"/>
    <s v="254722684064"/>
    <m/>
    <m/>
    <s v="254722873136"/>
    <n v="36.952162000000001"/>
    <n v="-6.0796999999999997E-2"/>
    <s v="Laikipia"/>
    <s v="Laikipia East"/>
    <s v="Tigithi"/>
    <s v="Matanya"/>
    <n v="8"/>
    <s v="Wambui Gituku"/>
    <s v="Francis Nyaga"/>
    <s v="Francis Nyaga"/>
    <s v=""/>
    <s v="Informal Business"/>
    <x v="0"/>
    <x v="0"/>
    <d v="2020-11-04T00:00:00"/>
  </r>
  <r>
    <s v="VPA6"/>
    <s v="KE-NYE-2107-27806"/>
    <x v="0"/>
    <s v=""/>
    <s v="17th May,2021"/>
    <d v="2021-05-17T00:00:00"/>
    <s v="6th July,2021"/>
    <d v="2021-07-06T00:00:00"/>
    <s v="Mbogo Joseph Kiragu"/>
    <s v="Male"/>
    <s v="40657057"/>
    <s v="254725501602"/>
    <m/>
    <m/>
    <s v="254723443647"/>
    <n v="37.045287000000002"/>
    <n v="-0.19340299999999999"/>
    <s v="Nyeri"/>
    <s v="Kieni East"/>
    <s v="Kiamathaga"/>
    <s v="Kahuho"/>
    <n v="8"/>
    <s v="Wambui Gituku"/>
    <s v="Francis Nyaga"/>
    <s v="Francis Nyaga"/>
    <s v=""/>
    <s v="Informal Business"/>
    <x v="0"/>
    <x v="0"/>
    <d v="2021-07-06T00:00:00"/>
  </r>
  <r>
    <s v="VPA6"/>
    <s v="KE-LAI-2105-27270"/>
    <x v="0"/>
    <s v=""/>
    <s v="4th April,2021"/>
    <d v="2021-04-04T00:00:00"/>
    <s v="24th May,2021"/>
    <d v="2021-05-24T00:00:00"/>
    <s v="Maina John Iriga"/>
    <s v="Male"/>
    <n v="99999"/>
    <s v="254711440805"/>
    <m/>
    <m/>
    <s v="254720442294"/>
    <n v="36.932965000000003"/>
    <n v="-4.1669999999999999E-2"/>
    <s v="Laikipia"/>
    <s v="Laikipia East"/>
    <s v="Tigithi"/>
    <s v="Weruini"/>
    <n v="8"/>
    <s v="Wambui Gituku"/>
    <s v="Francis Nyaga"/>
    <s v="Francis Nyaga"/>
    <s v=""/>
    <s v="Informal Business"/>
    <x v="0"/>
    <x v="0"/>
    <d v="2021-05-25T00:00:00"/>
  </r>
  <r>
    <s v="VPA6"/>
    <s v="KE-LAI-2105-27269"/>
    <x v="0"/>
    <s v=""/>
    <s v="4th April,2021"/>
    <d v="2021-04-04T00:00:00"/>
    <s v="24th May,2021"/>
    <d v="2021-05-24T00:00:00"/>
    <s v="Kamau Hilam Kiruiro"/>
    <s v="Male"/>
    <n v="99999"/>
    <s v="254720143320"/>
    <m/>
    <m/>
    <s v="254722224140"/>
    <n v="36.940460000000002"/>
    <n v="-8.0991999999999995E-2"/>
    <s v="Laikipia"/>
    <s v="Laikipia East"/>
    <s v="Tigithi"/>
    <s v="Thome"/>
    <n v="8"/>
    <s v="Wambui Gituku"/>
    <s v="Francis Nyaga"/>
    <s v="Francis Nyaga"/>
    <s v=""/>
    <s v="Informal Business"/>
    <x v="0"/>
    <x v="0"/>
    <d v="2021-05-25T00:00:00"/>
  </r>
  <r>
    <s v="VPA6"/>
    <s v="KE-NYE-2105-28064"/>
    <x v="0"/>
    <s v=""/>
    <s v="15th May,2021"/>
    <d v="2021-05-15T00:00:00"/>
    <s v="30th May,2021"/>
    <d v="2021-05-30T00:00:00"/>
    <s v="Johnson Wakarihu Muriuki"/>
    <s v="Male"/>
    <s v="11774749"/>
    <s v="254721656260"/>
    <m/>
    <m/>
    <s v="254725822341"/>
    <n v="37.114829999999998"/>
    <n v="-0.49387500000000001"/>
    <s v="Nyeri"/>
    <s v="Mathira East"/>
    <s v="Konyu"/>
    <s v="Gaturiri"/>
    <n v="10"/>
    <s v="Francis Nyaga Muriithi"/>
    <s v="Francis Nyaga"/>
    <s v="Francis Nyaga"/>
    <s v=""/>
    <s v="Informal Business"/>
    <x v="2"/>
    <x v="0"/>
    <d v="2021-07-20T00:00:00"/>
  </r>
  <r>
    <s v="VPA6"/>
    <s v="KE-NYE-2111-30026"/>
    <x v="0"/>
    <s v=""/>
    <s v="20th October,2021"/>
    <d v="2021-10-20T00:00:00"/>
    <s v="1st November,2021"/>
    <d v="2021-11-01T00:00:00"/>
    <s v="Gichuki Simon Mwangi"/>
    <s v="Male"/>
    <s v="14641243"/>
    <s v="254725894527"/>
    <m/>
    <m/>
    <s v="254721296339"/>
    <n v="36.970934999999997"/>
    <n v="-0.487452"/>
    <s v="Nyeri"/>
    <s v="Tetu"/>
    <s v="Karundu"/>
    <s v="Kiandu"/>
    <n v="12"/>
    <s v="Francis Nyaga Muriithi"/>
    <s v="Francis Nyaga"/>
    <s v="Francis Nyaga"/>
    <s v=""/>
    <s v="Informal Business"/>
    <x v="2"/>
    <x v="0"/>
    <d v="2021-11-03T00:00:00"/>
  </r>
  <r>
    <s v="VPA6"/>
    <s v="KE-NYE-2210-30805"/>
    <x v="0"/>
    <s v=""/>
    <s v="27th August,2022"/>
    <d v="2022-08-27T00:00:00"/>
    <s v="31st October,2022"/>
    <d v="2022-10-31T00:00:00"/>
    <s v="Muriuki James Muriithi"/>
    <s v="Male"/>
    <s v="5941594"/>
    <s v="0721561032"/>
    <m/>
    <m/>
    <s v="0721583380"/>
    <n v="37.114466999999998"/>
    <n v="-0.49437799999999998"/>
    <s v="Nyeri"/>
    <s v="Mathira East"/>
    <s v="Peter ciira"/>
    <s v="Gaturiri"/>
    <n v="10"/>
    <s v="Francis Nyaga Muriithi"/>
    <s v="Francis Nyaga Muriithi"/>
    <s v="Francis Nyaga Muriithi"/>
    <s v=""/>
    <s v="Informal Business"/>
    <x v="0"/>
    <x v="0"/>
    <d v="2022-10-31T00:00:00"/>
  </r>
  <r>
    <s v="VPA6"/>
    <s v="KE-LAI-2210-30806"/>
    <x v="0"/>
    <s v=""/>
    <s v="18th October,2022"/>
    <d v="2022-10-18T00:00:00"/>
    <s v="18th October,2022"/>
    <d v="2022-10-18T00:00:00"/>
    <s v="Wangombe Josphine Muthoni"/>
    <s v="Female"/>
    <s v="13884027"/>
    <s v="0723390300"/>
    <m/>
    <m/>
    <s v="0721947943"/>
    <n v="37.054485"/>
    <n v="2.2890000000000001E-2"/>
    <s v="Laikipia"/>
    <s v="Laikipia East"/>
    <s v="Kilimo"/>
    <s v="Kilimo"/>
    <n v="12"/>
    <s v="Francis Nyaga Muriithi"/>
    <s v="Francis Nyaga Muriithi"/>
    <s v="Francis Nyaga Muriithi"/>
    <s v=""/>
    <s v="Informal Business"/>
    <x v="0"/>
    <x v="0"/>
    <d v="2022-10-30T00:00:00"/>
  </r>
  <r>
    <s v="VPA6"/>
    <s v="KE-MER-1812-25983"/>
    <x v="0"/>
    <s v=""/>
    <s v="9th November,2018"/>
    <d v="2018-11-09T00:00:00"/>
    <s v="3rd December,2018"/>
    <d v="2018-12-03T00:00:00"/>
    <s v="Kaaria Francis Riungu"/>
    <s v="Male"/>
    <s v="7743590"/>
    <s v="711736584"/>
    <m/>
    <m/>
    <m/>
    <n v="37.616799999999998"/>
    <n v="-7.4995000000000006E-2"/>
    <s v="Meru"/>
    <s v="Imenti South"/>
    <s v="Mikumbune"/>
    <s v="Mikumbune"/>
    <n v="6"/>
    <s v="Igwemas General Digester Ltd"/>
    <s v="Franklin Mutuma"/>
    <s v="Franklin Mutuma"/>
    <s v="254740766597"/>
    <s v="Micro Business"/>
    <x v="0"/>
    <x v="0"/>
    <d v="2018-12-04T00:00:00"/>
  </r>
  <r>
    <s v="VPA6"/>
    <s v="KE-MER-1810-23883"/>
    <x v="0"/>
    <s v=""/>
    <s v="3rd September,2018"/>
    <d v="2018-09-03T00:00:00"/>
    <s v="23rd October,2018"/>
    <d v="2018-10-23T00:00:00"/>
    <s v="Muriungi Mukiri Godfrey"/>
    <s v="Male"/>
    <s v="22567834"/>
    <s v="710568422"/>
    <s v="724559423"/>
    <m/>
    <m/>
    <n v="37.658346999999999"/>
    <n v="-9.1652999999999998E-2"/>
    <s v="Meru"/>
    <s v="Imenti South"/>
    <s v="Mwichiune"/>
    <s v="Rarambu"/>
    <s v="8"/>
    <s v="Igwemas General Digester Ltd"/>
    <s v="Franklin Mutuma"/>
    <s v="Franklin Mutuma"/>
    <s v="740766597"/>
    <s v="Micro Business"/>
    <x v="0"/>
    <x v="0"/>
    <d v="2018-10-23T00:00:00"/>
  </r>
  <r>
    <s v="VPA6"/>
    <s v="KE-MER-1811-25984"/>
    <x v="0"/>
    <s v=""/>
    <s v="22nd October,2018"/>
    <d v="2018-10-22T00:00:00"/>
    <s v="25th November,2018"/>
    <d v="2018-11-25T00:00:00"/>
    <s v="Mugira Johnson Muriuki"/>
    <s v="Male"/>
    <s v="10593981"/>
    <s v="710361601"/>
    <m/>
    <m/>
    <m/>
    <n v="37.667098000000003"/>
    <n v="-8.7207999999999994E-2"/>
    <s v="Meru"/>
    <s v="Imenti South"/>
    <s v="Kothine"/>
    <s v="Ndagone"/>
    <s v="8"/>
    <s v="Igwemas General Digester Ltd"/>
    <s v="Franklin Mutuma"/>
    <s v="Franklin Mutuma"/>
    <s v="740766597"/>
    <s v="Micro Business"/>
    <x v="0"/>
    <x v="0"/>
    <d v="2018-12-07T00:00:00"/>
  </r>
  <r>
    <s v="VPA6"/>
    <s v="KE-NAK-2210-29790"/>
    <x v="0"/>
    <s v=""/>
    <s v="12th August,2022"/>
    <d v="2022-08-12T00:00:00"/>
    <s v="1st October,2022"/>
    <d v="2022-10-01T00:00:00"/>
    <s v="David Kamande"/>
    <s v="Male"/>
    <s v="1033424"/>
    <s v="0720209822"/>
    <m/>
    <m/>
    <s v="0720664560"/>
    <n v="36.205261"/>
    <n v="-0.27634399999999998"/>
    <s v="Nakuru"/>
    <s v="Bahati"/>
    <s v="Danger"/>
    <s v="Menengai hill farm"/>
    <n v="8"/>
    <s v="Fredrick Gatungu Kago"/>
    <s v="Frederick Kago"/>
    <s v="Frederick Kago"/>
    <s v=""/>
    <s v="Informal Business"/>
    <x v="0"/>
    <x v="0"/>
    <d v="2022-11-03T00:00:00"/>
  </r>
  <r>
    <s v="VPA6"/>
    <s v="KE-KIA-1810-23248"/>
    <x v="0"/>
    <s v=""/>
    <s v="22nd October,2018"/>
    <d v="2018-10-22T00:00:00"/>
    <s v="22nd October,2018"/>
    <d v="2018-10-22T00:00:00"/>
    <s v="Waithera Debra"/>
    <s v="Female"/>
    <s v="27852441"/>
    <s v="0710250615"/>
    <m/>
    <m/>
    <m/>
    <n v="36.774712000000001"/>
    <n v="-1.22061"/>
    <s v="Kiambu"/>
    <s v="Kiambu"/>
    <s v="Kihara"/>
    <s v="Kihara"/>
    <s v="8"/>
    <s v="Takamoto Biogas"/>
    <s v="Frederick Kago"/>
    <s v="Frederick Kago"/>
    <s v="714836386"/>
    <s v="Medium Size Business"/>
    <x v="2"/>
    <x v="0"/>
    <d v="2018-10-22T00:00:00"/>
  </r>
  <r>
    <s v="VPA6"/>
    <s v="KE-NYA-1911-25047"/>
    <x v="0"/>
    <s v=""/>
    <s v="20th September,2019"/>
    <d v="2019-09-20T00:00:00"/>
    <s v="5th November,2019"/>
    <d v="2019-11-05T00:00:00"/>
    <s v="Waikwa Joram Ichagua"/>
    <s v="Male"/>
    <s v="99999"/>
    <s v="725978374"/>
    <m/>
    <m/>
    <m/>
    <n v="36.254497000000001"/>
    <n v="-0.28074300000000002"/>
    <s v="Nyandarua"/>
    <s v="Ol Kalou"/>
    <s v="Rutara"/>
    <s v="Rutara"/>
    <n v="8"/>
    <s v="Fredrick Gatungu Kago"/>
    <s v="Frederick Kago"/>
    <s v="Frederick Kago"/>
    <s v=""/>
    <s v="Informal Business"/>
    <x v="0"/>
    <x v="0"/>
    <d v="2019-12-04T00:00:00"/>
  </r>
  <r>
    <s v="VPA6"/>
    <s v="KE-KIA-2201-29054"/>
    <x v="0"/>
    <s v=""/>
    <s v="22nd December,2021"/>
    <d v="2021-12-22T00:00:00"/>
    <s v="17th January,2022"/>
    <d v="2022-01-17T00:00:00"/>
    <s v="Kamau Antony Kibe"/>
    <s v="Male"/>
    <s v="23628919"/>
    <s v="254703914799"/>
    <m/>
    <m/>
    <m/>
    <n v="36.803592999999999"/>
    <n v="-1.143993"/>
    <s v="Kiambu"/>
    <s v="Kiambu"/>
    <s v="Kiambu"/>
    <s v="Gatitu"/>
    <n v="8"/>
    <s v="Fredrick Gatungu Kago"/>
    <s v="Frederick kago"/>
    <s v="Frederick kago"/>
    <s v=""/>
    <s v="Informal Business"/>
    <x v="0"/>
    <x v="0"/>
    <d v="2022-03-03T00:00:00"/>
  </r>
  <r>
    <s v="VPA6"/>
    <s v="KE-MUR-2209-30979"/>
    <x v="0"/>
    <s v=""/>
    <s v="22nd July,2022"/>
    <d v="2022-07-22T00:00:00"/>
    <s v="17th September,2022"/>
    <d v="2022-09-17T00:00:00"/>
    <s v="Karuba Patrick Kamweya"/>
    <s v="Male"/>
    <s v=""/>
    <s v="0716369975"/>
    <m/>
    <m/>
    <m/>
    <n v="36.944547"/>
    <n v="-0.75139699999999998"/>
    <s v="Murang'a"/>
    <s v="Kahuro"/>
    <s v="Mugoiri"/>
    <s v="Kaganda"/>
    <n v="8"/>
    <s v="Fredrick Gatungu Kago"/>
    <s v="Frederick Kago"/>
    <s v="Frederick Kago"/>
    <s v=""/>
    <s v="Informal Business"/>
    <x v="0"/>
    <x v="0"/>
    <d v="2022-12-31T00:00:00"/>
  </r>
  <r>
    <s v="VPA6"/>
    <s v="KE-KIA-2112-29100"/>
    <x v="0"/>
    <s v=""/>
    <s v="11th December,2021"/>
    <d v="2021-12-11T00:00:00"/>
    <s v="22nd December,2021"/>
    <d v="2021-12-22T00:00:00"/>
    <s v="Gakuru Monicah Mukami"/>
    <s v="Female"/>
    <n v="99999"/>
    <s v="0712177698"/>
    <m/>
    <m/>
    <s v="07276410098"/>
    <n v="36.796953000000002"/>
    <n v="-1.05376"/>
    <s v="Kiambu"/>
    <s v="Githunguri"/>
    <s v="Kanjai"/>
    <s v="Kigio"/>
    <n v="8"/>
    <s v="Fredrick Gatungu Kago"/>
    <s v="Frederick Kago"/>
    <s v="Frederick Kago"/>
    <s v=""/>
    <s v="Informal Business"/>
    <x v="0"/>
    <x v="0"/>
    <d v="2022-02-03T00:00:00"/>
  </r>
  <r>
    <s v="VPA6"/>
    <s v="KE-KIA-1908-29651"/>
    <x v="2"/>
    <s v="Non Compliant"/>
    <s v="21st July,2019"/>
    <d v="2019-07-21T00:00:00"/>
    <s v="4th August,2019"/>
    <d v="2019-08-04T00:00:00"/>
    <s v="Waweru John Njoroge"/>
    <s v="Male"/>
    <s v="99999"/>
    <s v="721329290"/>
    <m/>
    <m/>
    <m/>
    <n v="36.785238999999997"/>
    <n v="-1.054182"/>
    <s v="Kiambu"/>
    <s v="Githunguri"/>
    <s v="Githunguri"/>
    <s v="Githunguri"/>
    <n v="10"/>
    <s v="Fexmy EcoFuels"/>
    <s v="Frederick Kago"/>
    <s v="Frederick Kago"/>
    <s v="714836386"/>
    <s v="Informal Business"/>
    <x v="8"/>
    <x v="1"/>
    <d v="2019-10-08T00:00:00"/>
  </r>
  <r>
    <s v="VPA6"/>
    <s v="KE-KIA-1909-27649"/>
    <x v="0"/>
    <s v=""/>
    <s v="8th September,2019"/>
    <d v="2019-09-08T00:00:00"/>
    <s v="17th September,2019"/>
    <d v="2019-09-17T00:00:00"/>
    <s v="Nganatha Elizabeth Njambi"/>
    <s v="Female"/>
    <s v="99999"/>
    <s v="254725260774"/>
    <m/>
    <m/>
    <m/>
    <n v="36.797024999999998"/>
    <n v="-1.056505"/>
    <s v="Kiambu"/>
    <s v="Githunguri"/>
    <s v="Githunguri"/>
    <s v="Kegio"/>
    <s v="10"/>
    <s v="Fredrick Gatungu Kago"/>
    <s v="Frederick Kago"/>
    <s v="Frederick Kago"/>
    <s v="714836386"/>
    <s v="Informal Business"/>
    <x v="0"/>
    <x v="0"/>
    <d v="2019-10-08T00:00:00"/>
  </r>
  <r>
    <s v="VPA6"/>
    <s v="KE-KIA-1909-27650"/>
    <x v="1"/>
    <s v="Demolished"/>
    <s v="26th September,2019"/>
    <d v="2019-09-26T00:00:00"/>
    <s v="29th September,2019"/>
    <d v="2019-09-29T00:00:00"/>
    <s v="Kuria Mary Wambui"/>
    <s v="Female"/>
    <s v="3077215"/>
    <s v="724139099"/>
    <m/>
    <m/>
    <m/>
    <n v="36.807519999999997"/>
    <n v="-1.047282"/>
    <s v="Kiambu"/>
    <s v="Githunguri"/>
    <s v="Githunguri"/>
    <s v="Kindiga"/>
    <n v="10"/>
    <s v="Fexmy EcoFuels"/>
    <s v="Frederick Kago"/>
    <s v="Frederick Kago"/>
    <s v="254714836376"/>
    <s v="Informal Business"/>
    <x v="8"/>
    <x v="1"/>
    <d v="2019-10-08T00:00:00"/>
  </r>
  <r>
    <s v="VPA6"/>
    <s v="KE-KIA-1802-23225"/>
    <x v="2"/>
    <s v="Unreachable"/>
    <s v="21st December,2017"/>
    <d v="2017-12-21T00:00:00"/>
    <s v="9th February,2018"/>
    <d v="2018-02-09T00:00:00"/>
    <s v="Ngige Peter Wahome"/>
    <s v="Male"/>
    <s v="3621351"/>
    <s v="720264920"/>
    <s v="725584188"/>
    <m/>
    <m/>
    <n v="36.668052000000003"/>
    <n v="-1.2024429999999999"/>
    <s v="Kiambu"/>
    <s v="Kabete"/>
    <s v="Kabete"/>
    <s v="Kahuho"/>
    <n v="10"/>
    <s v="Takamoto Biogas"/>
    <s v="Frederick Kago"/>
    <s v="Frederick Kago"/>
    <s v="714836386"/>
    <s v="Medium Size Business"/>
    <x v="5"/>
    <x v="1"/>
    <d v="2018-08-02T00:00:00"/>
  </r>
  <r>
    <s v="VPA6"/>
    <s v="KE-KIA-1807-23224"/>
    <x v="0"/>
    <s v=""/>
    <s v="10th July,2018"/>
    <d v="2018-07-10T00:00:00"/>
    <s v="26th July,2018"/>
    <d v="2018-07-26T00:00:00"/>
    <s v="Wango Margret Wangare"/>
    <s v="Female"/>
    <s v="29576037"/>
    <s v="724848222"/>
    <m/>
    <m/>
    <m/>
    <n v="36.714424000000001"/>
    <n v="-1.17574"/>
    <s v="Kiambu"/>
    <s v="Limuru"/>
    <s v="Githunguri"/>
    <s v="Mungo"/>
    <s v="10"/>
    <s v="Takamoto Biogas"/>
    <s v="Frederick Kago"/>
    <s v="Frederick Kago"/>
    <s v="714836386"/>
    <s v="Medium Size Business"/>
    <x v="5"/>
    <x v="1"/>
    <d v="2018-07-26T00:00:00"/>
  </r>
  <r>
    <s v="VPA6"/>
    <s v="KE-KIA-1805-23217"/>
    <x v="0"/>
    <s v=""/>
    <s v="6th April,2018"/>
    <d v="2018-04-06T00:00:00"/>
    <s v="26th May,2018"/>
    <d v="2018-05-26T00:00:00"/>
    <s v="Kamau Josphat Nganga"/>
    <s v="Male"/>
    <s v="3077206"/>
    <s v="725782265"/>
    <m/>
    <m/>
    <s v="731234074"/>
    <n v="36.794350999999999"/>
    <n v="-1.0461640000000001"/>
    <s v="Kiambu"/>
    <s v="Githunguri"/>
    <s v="Githunguri"/>
    <s v="Kindiga"/>
    <s v="10"/>
    <s v="Takamoto Biogas"/>
    <s v="Frederick Kago"/>
    <s v="Frederick Kago"/>
    <s v="714836386"/>
    <s v="Medium Size Business"/>
    <x v="5"/>
    <x v="1"/>
    <d v="2018-07-26T00:00:00"/>
  </r>
  <r>
    <s v="VPA6"/>
    <s v="KE-KIA-1802-23219"/>
    <x v="2"/>
    <s v="Unreachable"/>
    <s v="4th January,2018"/>
    <d v="2018-01-04T00:00:00"/>
    <s v="23rd February,2018"/>
    <d v="2018-02-23T00:00:00"/>
    <s v="Kanuthia Kellen Nyambura"/>
    <s v="Female"/>
    <s v="4848583"/>
    <s v="722313539"/>
    <m/>
    <m/>
    <m/>
    <n v="36.683756000000002"/>
    <n v="-1.190515"/>
    <s v="Kiambu"/>
    <s v="Kabete"/>
    <s v="Kabete"/>
    <s v="Nyathuna"/>
    <s v="10"/>
    <s v="Takamoto Biogas"/>
    <s v="Frederick Kago"/>
    <s v="Frederick Kago"/>
    <s v="714836386"/>
    <s v="Medium Size Business"/>
    <x v="5"/>
    <x v="1"/>
    <d v="2018-07-27T00:00:00"/>
  </r>
  <r>
    <s v="VPA6"/>
    <s v="KE-KIA-1811-024673"/>
    <x v="0"/>
    <s v=""/>
    <s v="9th November,2018"/>
    <d v="2018-11-09T00:00:00"/>
    <s v="23rd November,2018"/>
    <d v="2018-11-23T00:00:00"/>
    <s v="Ndungu Samuel Gitimu"/>
    <s v="Male"/>
    <s v="5698287"/>
    <s v="729855753"/>
    <m/>
    <m/>
    <s v="724488410"/>
    <n v="36.703919999999997"/>
    <n v="-1.0629029999999999"/>
    <s v="Kiambu"/>
    <s v="Lari"/>
    <s v="Kagaa"/>
    <s v="Kagaa"/>
    <s v="10"/>
    <s v="Takamoto Biogas"/>
    <s v="Frederick Kago"/>
    <s v="Frederick Kago"/>
    <s v="714836386"/>
    <s v="Medium Size Business"/>
    <x v="5"/>
    <x v="1"/>
    <d v="2018-11-23T00:00:00"/>
  </r>
  <r>
    <s v="VPA6"/>
    <s v="KE-KIA-1811-024619"/>
    <x v="0"/>
    <s v=""/>
    <s v="8th November,2018"/>
    <d v="2018-11-08T00:00:00"/>
    <s v="27th November,2018"/>
    <d v="2018-11-27T00:00:00"/>
    <s v="Muchiri Hannah Nyokabi"/>
    <s v="Female"/>
    <s v="354876"/>
    <s v="725550244"/>
    <m/>
    <m/>
    <m/>
    <n v="36.769893000000003"/>
    <n v="-1.0462089999999999"/>
    <s v="Kiambu"/>
    <s v="Githunguri"/>
    <s v="Githunguri"/>
    <s v="Ngochii"/>
    <s v="10"/>
    <s v="Takamoto Biogas"/>
    <s v="Frederick Kago"/>
    <s v="Frederick Kago"/>
    <s v="254714836386"/>
    <s v="Medium Size Business"/>
    <x v="5"/>
    <x v="1"/>
    <d v="2018-11-27T00:00:00"/>
  </r>
  <r>
    <s v="VPA6"/>
    <s v="KE-KIA-1810-024670"/>
    <x v="0"/>
    <s v=""/>
    <s v="2nd September,2018"/>
    <d v="2018-09-02T00:00:00"/>
    <s v="22nd October,2018"/>
    <d v="2018-10-22T00:00:00"/>
    <s v="Kagunyi Grace Wangari"/>
    <s v="Female"/>
    <s v="99999"/>
    <s v="727121294"/>
    <m/>
    <m/>
    <s v="705514527"/>
    <n v="36.771794"/>
    <n v="-1.0429170000000001"/>
    <s v="Kiambu"/>
    <s v="Githunguri"/>
    <s v="Githunguri"/>
    <s v="Ngochii"/>
    <s v="10"/>
    <s v="Takamoto Biogas"/>
    <s v="Frederick Kago"/>
    <s v="Frederick Kago"/>
    <s v="714836386"/>
    <s v="Medium Size Business"/>
    <x v="5"/>
    <x v="1"/>
    <d v="2018-10-22T00:00:00"/>
  </r>
  <r>
    <s v="VPA6"/>
    <s v="KE-KIA-1810-024693"/>
    <x v="0"/>
    <s v=""/>
    <s v="6th September,2018"/>
    <d v="2018-09-06T00:00:00"/>
    <s v="26th October,2018"/>
    <d v="2018-10-26T00:00:00"/>
    <s v="Mutahi Paul Ikaru"/>
    <s v="Male"/>
    <s v="10810517"/>
    <s v="721298641"/>
    <m/>
    <m/>
    <s v="739492573"/>
    <n v="37.025351999999998"/>
    <n v="-1.1101080000000001"/>
    <s v="Kiambu"/>
    <s v="Juja"/>
    <s v="Juja"/>
    <s v="Elimak"/>
    <s v="10"/>
    <s v="Takamoto Biogas"/>
    <s v="Frederick Kago"/>
    <s v="Frederick Kago"/>
    <s v="714836386"/>
    <s v="Medium Size Business"/>
    <x v="5"/>
    <x v="1"/>
    <d v="2018-11-12T00:00:00"/>
  </r>
  <r>
    <s v="VPA6"/>
    <s v="KE-NYA-1811-024694"/>
    <x v="0"/>
    <s v=""/>
    <s v="22nd October,2018"/>
    <d v="2018-10-22T00:00:00"/>
    <s v="8th November,2018"/>
    <d v="2018-11-08T00:00:00"/>
    <s v="Mwangi Paul Waweru"/>
    <s v="Male"/>
    <s v="22109886"/>
    <s v="723799359"/>
    <m/>
    <m/>
    <m/>
    <n v="36.660235"/>
    <n v="-0.69466700000000003"/>
    <s v="Nyandarua"/>
    <s v="South Kinangop"/>
    <s v="Njambini"/>
    <s v="Holy Aork"/>
    <s v="10"/>
    <s v="Takamoto Biogas"/>
    <s v="Frederick Kago"/>
    <s v="Frederick Kago"/>
    <s v="714836386"/>
    <s v="Medium Size Business"/>
    <x v="5"/>
    <x v="1"/>
    <d v="2018-11-12T00:00:00"/>
  </r>
  <r>
    <s v="VPA6"/>
    <s v="KE-MUR-1810-024690"/>
    <x v="0"/>
    <s v=""/>
    <s v="6th September,2018"/>
    <d v="2018-09-06T00:00:00"/>
    <s v="26th October,2018"/>
    <d v="2018-10-26T00:00:00"/>
    <s v="Kamau Joel Chege"/>
    <s v="Male"/>
    <s v="2041721"/>
    <s v="721204361"/>
    <m/>
    <m/>
    <m/>
    <n v="36.908707"/>
    <n v="-0.81533299999999997"/>
    <s v="Murang'a"/>
    <s v="Kandara"/>
    <s v="Ruchu"/>
    <s v="Ikuma"/>
    <s v="10"/>
    <s v="Takamoto Biogas"/>
    <s v="Frederick Kago"/>
    <s v="Frederick Kago"/>
    <s v="254738689788"/>
    <s v="Medium Size Business"/>
    <x v="5"/>
    <x v="1"/>
    <d v="2018-10-26T00:00:00"/>
  </r>
  <r>
    <s v="VPA6"/>
    <s v="KE-KIA-1810-024632"/>
    <x v="0"/>
    <s v=""/>
    <s v="6th September,2018"/>
    <d v="2018-09-06T00:00:00"/>
    <s v="26th October,2018"/>
    <d v="2018-10-26T00:00:00"/>
    <s v="Muriithi Charles"/>
    <s v="Male"/>
    <s v="23252689"/>
    <s v="721592490"/>
    <m/>
    <m/>
    <s v="711450170"/>
    <n v="37.012560000000001"/>
    <n v="-1.1372469999999999"/>
    <s v="Kiambu"/>
    <s v="Juja"/>
    <s v="Juja"/>
    <s v="Mugai-Inn"/>
    <s v="10"/>
    <s v="Takamoto Biogas"/>
    <s v="Frederick Kago"/>
    <s v="Frederick Kago"/>
    <s v="714836386"/>
    <s v="Medium Size Business"/>
    <x v="5"/>
    <x v="1"/>
    <d v="2018-10-26T00:00:00"/>
  </r>
  <r>
    <s v="VPA6"/>
    <s v="KE-KIA-1810-23255"/>
    <x v="0"/>
    <s v=""/>
    <s v="12th August,2018"/>
    <d v="2018-08-12T00:00:00"/>
    <s v="1st October,2018"/>
    <d v="2018-10-01T00:00:00"/>
    <s v="Kago Fredrick Gatung'U"/>
    <s v="Male"/>
    <s v="31635026"/>
    <s v="714836386"/>
    <m/>
    <m/>
    <s v="727242927"/>
    <n v="36.779057999999999"/>
    <n v="-1.056333"/>
    <s v="Kiambu"/>
    <s v="Githunguri"/>
    <s v="Githunguri"/>
    <s v="Ngochii"/>
    <s v="10"/>
    <s v="Takamoto Biogas"/>
    <s v="Frederick Kago"/>
    <s v="Frederick Kago"/>
    <s v="714836386"/>
    <s v="Medium Size Business"/>
    <x v="5"/>
    <x v="1"/>
    <d v="2018-10-19T00:00:00"/>
  </r>
  <r>
    <s v="VPA6"/>
    <s v="KE-KIA-1810-23265"/>
    <x v="0"/>
    <s v=""/>
    <s v="30th August,2018"/>
    <d v="2018-08-30T00:00:00"/>
    <s v="19th October,2018"/>
    <d v="2018-10-19T00:00:00"/>
    <s v="Gathumbi Gichuhi"/>
    <s v="Male"/>
    <s v="4931769"/>
    <s v="723636114"/>
    <m/>
    <m/>
    <s v="713456266"/>
    <n v="36.771107999999998"/>
    <n v="-1.0492570000000001"/>
    <s v="Kiambu"/>
    <s v="Githunguri"/>
    <s v="Githunguri"/>
    <s v="Ngochii"/>
    <s v="10"/>
    <s v="Takamoto Biogas"/>
    <s v="Frederick Kago"/>
    <s v="Frederick Kago"/>
    <s v="714836386"/>
    <s v="Medium Size Business"/>
    <x v="5"/>
    <x v="1"/>
    <d v="2018-10-19T00:00:00"/>
  </r>
  <r>
    <s v="VPA6"/>
    <s v="KE-KIA-1706-27887"/>
    <x v="0"/>
    <s v=""/>
    <s v="23rd May,2017"/>
    <d v="2017-05-23T00:00:00"/>
    <s v="20th June,2017"/>
    <d v="2017-06-20T00:00:00"/>
    <s v="Njatha Ndungu Paul"/>
    <s v="Female"/>
    <s v="36941552"/>
    <s v="714488722"/>
    <s v="721241771"/>
    <m/>
    <s v="717807583"/>
    <n v="36.805005999999999"/>
    <n v="-1.040295"/>
    <s v="Kiambu"/>
    <s v="Githunguri"/>
    <s v="Kanjae"/>
    <s v="Miiri"/>
    <s v="10"/>
    <s v="Takamoto Biogas"/>
    <s v="Frederick Kago"/>
    <s v="Frederick Kago"/>
    <s v="714836386"/>
    <s v="Medium Size Business"/>
    <x v="5"/>
    <x v="1"/>
    <d v="2018-04-03T00:00:00"/>
  </r>
  <r>
    <s v="VPA6"/>
    <s v="KE-KIA-1705-22001"/>
    <x v="0"/>
    <s v=""/>
    <s v="26th March,2017"/>
    <d v="2017-03-26T00:00:00"/>
    <s v="15th May,2017"/>
    <d v="2017-05-15T00:00:00"/>
    <s v="Njuguna Hannah Waithera"/>
    <s v="Female"/>
    <s v="22324068"/>
    <s v="703870914"/>
    <m/>
    <m/>
    <m/>
    <n v="36.769525999999999"/>
    <n v="-1.061321"/>
    <s v="Kiambu"/>
    <s v="Githunguri"/>
    <s v="Githunguri"/>
    <s v="Thakwa"/>
    <s v="10"/>
    <s v="Takamoto Biogas"/>
    <s v="Frederick Kago"/>
    <s v="Frederick Kago"/>
    <s v="714836386"/>
    <s v="Medium Size Business"/>
    <x v="5"/>
    <x v="1"/>
    <d v="2018-04-04T00:00:00"/>
  </r>
  <r>
    <s v="VPA6"/>
    <s v="KE-KIA-1701-22046"/>
    <x v="0"/>
    <s v=""/>
    <s v="21st November,2016"/>
    <d v="2016-11-21T00:00:00"/>
    <s v="10th January,2017"/>
    <d v="2017-01-10T00:00:00"/>
    <s v="Kamia Lucy Njeri"/>
    <s v="Female"/>
    <s v="11445071"/>
    <s v="715459808"/>
    <m/>
    <m/>
    <m/>
    <n v="36.741576999999999"/>
    <n v="-1.0985990000000001"/>
    <s v="Kiambu"/>
    <s v="Githunguri"/>
    <s v="Githiga"/>
    <s v="Gatitu"/>
    <s v="10"/>
    <s v="Takamoto Biogas"/>
    <s v="Frederick Kago"/>
    <s v="Frederick Kago"/>
    <s v="714836386"/>
    <s v="Medium Size Business"/>
    <x v="5"/>
    <x v="1"/>
    <d v="2018-04-04T00:00:00"/>
  </r>
  <r>
    <s v="VPA6"/>
    <s v="KE-KIA-1705-27885"/>
    <x v="0"/>
    <s v=""/>
    <s v="26th March,2017"/>
    <d v="2017-03-26T00:00:00"/>
    <s v="15th May,2017"/>
    <d v="2017-05-15T00:00:00"/>
    <s v="Mihio Joseph Kinuthia"/>
    <s v="Male"/>
    <s v="99999"/>
    <s v="724972310"/>
    <m/>
    <m/>
    <m/>
    <n v="36.806227"/>
    <n v="-1.0637540000000001"/>
    <s v="Kiambu"/>
    <s v="Githunguri"/>
    <s v="Kanjahi"/>
    <s v="Kanjahi"/>
    <s v="10"/>
    <s v="Takamoto Biogas"/>
    <s v="Frederick Kago"/>
    <s v="Frederick Kago"/>
    <s v="714836386"/>
    <s v="Medium Size Business"/>
    <x v="5"/>
    <x v="1"/>
    <d v="2018-04-04T00:00:00"/>
  </r>
  <r>
    <s v="VPA6"/>
    <s v="KE-KIA-1705-22009"/>
    <x v="0"/>
    <s v=""/>
    <s v="20th April,2017"/>
    <d v="2017-04-20T00:00:00"/>
    <s v="3rd May,2017"/>
    <d v="2017-05-03T00:00:00"/>
    <s v="Gitau Jane Wamuyu"/>
    <s v="Female"/>
    <s v="3687328"/>
    <s v="715301714"/>
    <m/>
    <m/>
    <s v="725890892"/>
    <n v="36.831504000000002"/>
    <n v="-1.0775380000000001"/>
    <s v="Kiambu"/>
    <s v="Githunguri"/>
    <s v="Githunguri"/>
    <s v="Nyaga"/>
    <s v="10"/>
    <s v="Takamoto Biogas"/>
    <s v="Frederick Kago"/>
    <s v="Frederick Kago"/>
    <s v="714386386"/>
    <s v="Medium Size Business"/>
    <x v="5"/>
    <x v="1"/>
    <d v="2018-04-04T00:00:00"/>
  </r>
  <r>
    <s v="VPA6"/>
    <s v="KE-KIA-1611-27889"/>
    <x v="0"/>
    <s v=""/>
    <s v="8th November,2016"/>
    <d v="2016-11-08T00:00:00"/>
    <s v="22nd November,2016"/>
    <d v="2016-11-22T00:00:00"/>
    <s v="Wairimu Lydia Njoroge"/>
    <s v="Female"/>
    <s v="5713456"/>
    <s v="790268961"/>
    <m/>
    <m/>
    <s v="765784386"/>
    <n v="36.796703999999998"/>
    <n v="-1.1017490000000001"/>
    <s v="Kiambu"/>
    <s v="Githunguri"/>
    <s v="Githunguri"/>
    <s v="Ikinu"/>
    <s v="10"/>
    <s v="Takamoto Biogas"/>
    <s v="Frederick Kago"/>
    <s v="Frederick Kago"/>
    <s v="714836386"/>
    <s v="Medium Size Business"/>
    <x v="5"/>
    <x v="1"/>
    <d v="2018-04-04T00:00:00"/>
  </r>
  <r>
    <s v="VPA6"/>
    <s v="KE-KIA-1802-22255"/>
    <x v="0"/>
    <s v=""/>
    <s v="13th December,2017"/>
    <d v="2017-12-13T00:00:00"/>
    <s v="1st February,2018"/>
    <d v="2018-02-01T00:00:00"/>
    <s v="Karanja Samuel Paul"/>
    <s v="Male"/>
    <s v="4848917"/>
    <s v="718934288"/>
    <m/>
    <m/>
    <m/>
    <n v="36.851754"/>
    <n v="-0.92740500000000003"/>
    <s v="Kiambu"/>
    <s v="Gatundu North"/>
    <s v="Kanyoni"/>
    <s v="Mubaoine"/>
    <s v="10"/>
    <s v="Takamoto Biogas"/>
    <s v="Frederick Kago"/>
    <s v="Frederick Kago"/>
    <s v="714836386"/>
    <s v="Medium Size Business"/>
    <x v="5"/>
    <x v="1"/>
    <d v="2018-03-23T00:00:00"/>
  </r>
  <r>
    <s v="VPA6"/>
    <s v="KE-KIA-1609-0"/>
    <x v="2"/>
    <s v="Unreachable"/>
    <s v="1st September,2016"/>
    <d v="2016-09-01T00:00:00"/>
    <s v="14th September,2016"/>
    <d v="2016-09-14T00:00:00"/>
    <s v="Muchiri John Maina"/>
    <s v="Male"/>
    <n v="7878155"/>
    <s v="719873406"/>
    <m/>
    <m/>
    <s v="722234291"/>
    <n v="36.845486999999999"/>
    <n v="-1.2038279999999999"/>
    <s v="Kiambu"/>
    <s v="Kiambu"/>
    <s v="Thindigua"/>
    <s v="Gg"/>
    <s v="10"/>
    <s v="Takamoto Biogas"/>
    <s v="Frederick Kago"/>
    <s v="Frederick Kago"/>
    <s v="714836386"/>
    <s v="Medium Size Business"/>
    <x v="5"/>
    <x v="1"/>
    <d v="2018-04-10T00:00:00"/>
  </r>
  <r>
    <s v="VPA6"/>
    <s v="KE-KIA-1706-27890"/>
    <x v="0"/>
    <s v=""/>
    <s v="1st June,2017"/>
    <d v="2017-06-01T00:00:00"/>
    <s v="14th June,2017"/>
    <d v="2017-06-14T00:00:00"/>
    <s v="Mwangi Margret Njeri"/>
    <s v="Female"/>
    <s v="6880805"/>
    <s v="714998795"/>
    <m/>
    <m/>
    <m/>
    <n v="36.744819"/>
    <n v="-1.003417"/>
    <s v="Kiambu"/>
    <s v="Kiambu"/>
    <s v="Komothai"/>
    <s v="Gume"/>
    <s v="10"/>
    <s v="Takamoto Biogas"/>
    <s v="Frederick Kago"/>
    <s v="Frederick Kago"/>
    <s v="714836386"/>
    <s v="Medium Size Business"/>
    <x v="5"/>
    <x v="1"/>
    <d v="2018-04-11T00:00:00"/>
  </r>
  <r>
    <s v="VPA6"/>
    <s v="KE-KIA-1702-22000"/>
    <x v="2"/>
    <s v="Unreachable"/>
    <s v="14th February,2017"/>
    <d v="2017-02-14T00:00:00"/>
    <s v="21st February,2017"/>
    <d v="2017-02-21T00:00:00"/>
    <s v="Kahura Hannah Njeri"/>
    <s v="Female"/>
    <s v="22913900"/>
    <s v="720080525"/>
    <m/>
    <m/>
    <m/>
    <n v="36.662466999999999"/>
    <n v="-1.185797"/>
    <s v="Kiambu"/>
    <s v="Limuru"/>
    <s v="Limuru"/>
    <s v="Ngecha"/>
    <s v="10"/>
    <s v="Takamoto Biogas"/>
    <s v="Frederick Kago"/>
    <s v="Frederick Kago"/>
    <s v="714836386"/>
    <s v="Medium Size Business"/>
    <x v="5"/>
    <x v="1"/>
    <d v="2018-04-11T00:00:00"/>
  </r>
  <r>
    <s v="VPA6"/>
    <s v="KE-KIA-1711-22266"/>
    <x v="0"/>
    <s v=""/>
    <s v="12th September,2017"/>
    <d v="2017-09-12T00:00:00"/>
    <s v="1st November,2017"/>
    <d v="2017-11-01T00:00:00"/>
    <s v="Ngugi Simeon Kimani"/>
    <s v="Male"/>
    <s v="1192043"/>
    <s v="705144565"/>
    <m/>
    <m/>
    <s v="799757563"/>
    <n v="36.744219000000001"/>
    <n v="-1.06341"/>
    <s v="Kiambu"/>
    <s v="Githunguri"/>
    <s v="Githunguri"/>
    <s v="Gitwe"/>
    <s v="10"/>
    <s v="Takamoto Biogas"/>
    <s v="Frederick Kago"/>
    <s v="Frederick Kago"/>
    <s v="714836386"/>
    <s v="Medium Size Business"/>
    <x v="5"/>
    <x v="1"/>
    <d v="2018-03-14T00:00:00"/>
  </r>
  <r>
    <s v="VPA6"/>
    <s v="KE-KIA-1801-22263"/>
    <x v="0"/>
    <s v=""/>
    <s v="12th November,2017"/>
    <d v="2017-11-12T00:00:00"/>
    <s v="1st January,2018"/>
    <d v="2018-01-01T00:00:00"/>
    <s v="Njambi Joyce Njambi"/>
    <s v="Female"/>
    <s v="14514671"/>
    <s v="713683530"/>
    <m/>
    <m/>
    <s v="727965990"/>
    <n v="36.779831000000001"/>
    <n v="-1.0323199999999999"/>
    <s v="Kiambu"/>
    <s v="Lari"/>
    <s v="Kamuchege"/>
    <s v="Karinga"/>
    <s v="10"/>
    <s v="Takamoto Biogas"/>
    <s v="Frederick Kago"/>
    <s v="Frederick Kago"/>
    <s v="714836386"/>
    <s v="Medium Size Business"/>
    <x v="5"/>
    <x v="1"/>
    <d v="2018-03-14T00:00:00"/>
  </r>
  <r>
    <s v="VPA6"/>
    <s v="KE-KIA-1803-22260"/>
    <x v="0"/>
    <s v=""/>
    <s v="23rd January,2018"/>
    <d v="2018-01-23T00:00:00"/>
    <s v="14th March,2018"/>
    <d v="2018-03-14T00:00:00"/>
    <s v="Muniu Peter Kariru"/>
    <s v="Male"/>
    <s v="11055239"/>
    <s v="711139893"/>
    <m/>
    <m/>
    <s v="716601116"/>
    <n v="36.752763000000002"/>
    <n v="-0.97007500000000002"/>
    <s v="Kiambu"/>
    <s v="Lari"/>
    <s v="Nyanduma"/>
    <s v="Kariguine"/>
    <s v="10"/>
    <s v="Takamoto Biogas"/>
    <s v="Frederick Kago"/>
    <s v="Frederick Kago"/>
    <s v="714836386"/>
    <s v="Medium Size Business"/>
    <x v="5"/>
    <x v="1"/>
    <d v="2018-03-14T00:00:00"/>
  </r>
  <r>
    <s v="VPA6"/>
    <s v="KE-KIA-1801-22261"/>
    <x v="0"/>
    <s v=""/>
    <s v="12th November,2017"/>
    <d v="2017-11-12T00:00:00"/>
    <s v="1st January,2018"/>
    <d v="2018-01-01T00:00:00"/>
    <s v="Mbugi Francis Kinuthia"/>
    <s v="Male"/>
    <s v="3088620"/>
    <s v="721617519"/>
    <m/>
    <m/>
    <s v="716151303"/>
    <n v="36.752602000000003"/>
    <n v="-0.97085699999999997"/>
    <s v="Kiambu"/>
    <s v="Lari"/>
    <s v="Nyanduma"/>
    <s v="Kariguine"/>
    <s v="10"/>
    <s v="Takamoto Biogas"/>
    <s v="Frederick Kago"/>
    <s v="Frederick Kago"/>
    <s v="714836386"/>
    <s v="Medium Size Business"/>
    <x v="5"/>
    <x v="1"/>
    <d v="2018-03-14T00:00:00"/>
  </r>
  <r>
    <s v="VPA6"/>
    <s v="KE-KIA-1802-22274"/>
    <x v="0"/>
    <s v=""/>
    <s v="18th December,2017"/>
    <d v="2017-12-18T00:00:00"/>
    <s v="6th February,2018"/>
    <d v="2018-02-06T00:00:00"/>
    <s v="Gathenge Joseph Mutharia"/>
    <s v="Male"/>
    <s v="112222"/>
    <s v="722772815"/>
    <m/>
    <m/>
    <s v="723239953"/>
    <n v="36.887663000000003"/>
    <n v="-1.04583"/>
    <s v="Kiambu"/>
    <s v="Gatundu South"/>
    <s v="Kiganjo"/>
    <s v="Kiriko"/>
    <s v="10"/>
    <s v="Takamoto Biogas"/>
    <s v="Frederick Kago"/>
    <s v="Frederick Kago"/>
    <s v="714836386"/>
    <s v="Medium Size Business"/>
    <x v="5"/>
    <x v="1"/>
    <d v="2018-03-16T00:00:00"/>
  </r>
  <r>
    <s v="VPA6"/>
    <s v="KE-KIA-1801-22258"/>
    <x v="0"/>
    <s v=""/>
    <s v="12th November,2017"/>
    <d v="2017-11-12T00:00:00"/>
    <s v="1st January,2018"/>
    <d v="2018-01-01T00:00:00"/>
    <s v="Mwaura Priscilah Wangui"/>
    <s v="Female"/>
    <s v="21558750"/>
    <s v="741782297"/>
    <s v="727074978"/>
    <m/>
    <m/>
    <n v="36.768996999999999"/>
    <n v="-0.93823500000000004"/>
    <s v="Kiambu"/>
    <s v="Gatundu South"/>
    <s v="Ndarugo"/>
    <s v="Munyuini"/>
    <s v="10"/>
    <s v="Takamoto Biogas"/>
    <s v="Frederick Kago"/>
    <s v="Frederick Kago"/>
    <s v="714836386"/>
    <s v="Medium Size Business"/>
    <x v="5"/>
    <x v="1"/>
    <d v="2018-03-16T00:00:00"/>
  </r>
  <r>
    <s v="VPA6"/>
    <s v="KE-KIA-1803-22277"/>
    <x v="0"/>
    <s v=""/>
    <s v="10th January,2018"/>
    <d v="2018-01-10T00:00:00"/>
    <s v="1st March,2018"/>
    <d v="2018-03-01T00:00:00"/>
    <s v="Gatu Alice Njuguna"/>
    <s v="Female"/>
    <s v="13532572"/>
    <s v="721850115"/>
    <m/>
    <m/>
    <s v="718463613"/>
    <n v="36.768402999999999"/>
    <n v="-0.93827300000000002"/>
    <s v="Kiambu"/>
    <s v="Gatundu South"/>
    <s v="Munyuini"/>
    <s v="Gacharage"/>
    <s v="10"/>
    <s v="Takamoto Biogas"/>
    <s v="Frederick Kago"/>
    <s v="Frederick Kago"/>
    <s v="714836386"/>
    <s v="Medium Size Business"/>
    <x v="5"/>
    <x v="1"/>
    <d v="2018-03-16T00:00:00"/>
  </r>
  <r>
    <s v="VPA6"/>
    <s v="KE-KIA-1802-22259"/>
    <x v="0"/>
    <s v=""/>
    <s v="13th December,2017"/>
    <d v="2017-12-13T00:00:00"/>
    <s v="1st February,2018"/>
    <d v="2018-02-01T00:00:00"/>
    <s v="Njuguna George Njuguna"/>
    <s v="Male"/>
    <s v="99999"/>
    <s v="723740773"/>
    <m/>
    <m/>
    <m/>
    <n v="36.765779999999999"/>
    <n v="-1.059639"/>
    <s v="Kiambu"/>
    <s v="Githunguri"/>
    <s v="Githunguri"/>
    <s v="Kamburu"/>
    <s v="10"/>
    <s v="Takamoto Biogas"/>
    <s v="Frederick Kago"/>
    <s v="Frederick Kago"/>
    <s v="714836386"/>
    <s v="Medium Size Business"/>
    <x v="5"/>
    <x v="1"/>
    <d v="2018-03-19T00:00:00"/>
  </r>
  <r>
    <s v="VPA6"/>
    <s v="KE-KIA-1801-22269"/>
    <x v="0"/>
    <s v=""/>
    <s v="24th November,2017"/>
    <d v="2017-11-24T00:00:00"/>
    <s v="13th January,2018"/>
    <d v="2018-01-13T00:00:00"/>
    <s v="Njeri Esther Wambui"/>
    <s v="Female"/>
    <s v="14595219"/>
    <s v="727816003"/>
    <m/>
    <m/>
    <s v="720281714"/>
    <n v="36.666533000000001"/>
    <n v="-1.1548480000000001"/>
    <s v="Kiambu"/>
    <s v="Limuru"/>
    <s v="Limuru"/>
    <s v="Kabuku"/>
    <s v="10"/>
    <s v="Takamoto Biogas"/>
    <s v="Frederick Kago"/>
    <s v="Frederick Kago"/>
    <s v="714836386"/>
    <s v="Medium Size Business"/>
    <x v="5"/>
    <x v="1"/>
    <d v="2018-03-19T00:00:00"/>
  </r>
  <r>
    <s v="VPA6"/>
    <s v="KE-KIA-1801-22251"/>
    <x v="0"/>
    <s v=""/>
    <s v="25th November,2017"/>
    <d v="2017-11-25T00:00:00"/>
    <s v="14th January,2018"/>
    <d v="2018-01-14T00:00:00"/>
    <s v="Mathela Joyce Matheka"/>
    <s v="Female"/>
    <s v="14429833"/>
    <s v="725050140"/>
    <m/>
    <m/>
    <m/>
    <n v="36.656771999999997"/>
    <n v="-1.2804120000000001"/>
    <s v="Kiambu"/>
    <s v="Kikuyu"/>
    <s v="Gikambura"/>
    <s v="Karie"/>
    <s v="10"/>
    <s v="Takamoto Biogas"/>
    <s v="Frederick Kago"/>
    <s v="Frederick Kago"/>
    <s v="714836386"/>
    <s v="Medium Size Business"/>
    <x v="5"/>
    <x v="1"/>
    <d v="2018-03-19T00:00:00"/>
  </r>
  <r>
    <s v="VPA6"/>
    <s v="KE-KIA-1801-22248"/>
    <x v="0"/>
    <s v=""/>
    <s v="25th November,2017"/>
    <d v="2017-11-25T00:00:00"/>
    <s v="14th January,2018"/>
    <d v="2018-01-14T00:00:00"/>
    <s v="Wainaina Hellen Wambui"/>
    <s v="Female"/>
    <s v="2309180"/>
    <s v="720119229"/>
    <m/>
    <m/>
    <s v="732262818"/>
    <n v="36.654437999999999"/>
    <n v="-1.2802500000000001"/>
    <s v="Kiambu"/>
    <s v="Kikuyu"/>
    <s v="Gikambura"/>
    <s v="Gikambura"/>
    <s v="10"/>
    <s v="Takamoto Biogas"/>
    <s v="Frederick Kago"/>
    <s v="Frederick Kago"/>
    <s v="714836386"/>
    <s v="Medium Size Business"/>
    <x v="5"/>
    <x v="1"/>
    <d v="2018-03-19T00:00:00"/>
  </r>
  <r>
    <s v="VPA6"/>
    <s v="KE-KIA-1803-22267"/>
    <x v="0"/>
    <s v=""/>
    <s v="29th January,2018"/>
    <d v="2018-01-29T00:00:00"/>
    <s v="20th March,2018"/>
    <d v="2018-03-20T00:00:00"/>
    <s v="Kimani Samuel Kimani"/>
    <s v="Male"/>
    <s v="4308873"/>
    <s v="722428395"/>
    <m/>
    <m/>
    <s v="716909926"/>
    <n v="36.724355000000003"/>
    <n v="-0.98722200000000004"/>
    <s v="Kiambu"/>
    <s v="Kiambu"/>
    <s v="Gachoire"/>
    <s v="Gachoire"/>
    <s v="10"/>
    <s v="Takamoto Biogas"/>
    <s v="Frederick Kago"/>
    <s v="Frederick Kago"/>
    <s v="714836386"/>
    <s v="Medium Size Business"/>
    <x v="5"/>
    <x v="1"/>
    <d v="2018-03-20T00:00:00"/>
  </r>
  <r>
    <s v="VPA6"/>
    <s v="KE-KIA-1801-22256"/>
    <x v="0"/>
    <s v=""/>
    <s v="12th November,2017"/>
    <d v="2017-11-12T00:00:00"/>
    <s v="1st January,2018"/>
    <d v="2018-01-01T00:00:00"/>
    <s v="Kihanya Benson Ndungu"/>
    <s v="Male"/>
    <s v="1815947"/>
    <s v="723874870"/>
    <m/>
    <m/>
    <s v="731388492"/>
    <n v="36.763084999999997"/>
    <n v="-0.99865700000000002"/>
    <s v="Kiambu"/>
    <s v="Lari"/>
    <s v="Nyanduma"/>
    <s v="Karatina"/>
    <s v="10"/>
    <s v="Takamoto Biogas"/>
    <s v="Frederick Kago"/>
    <s v="Frederick Kago"/>
    <s v="714836386"/>
    <s v="Medium Size Business"/>
    <x v="5"/>
    <x v="1"/>
    <d v="2018-03-20T00:00:00"/>
  </r>
  <r>
    <s v="VPA6"/>
    <s v="KE-KIA-1808-23236"/>
    <x v="0"/>
    <s v=""/>
    <s v="8th July,2018"/>
    <d v="2018-07-08T00:00:00"/>
    <s v="27th August,2018"/>
    <d v="2018-08-27T00:00:00"/>
    <s v="Warari Peter Warari"/>
    <s v="Male"/>
    <s v="8844724"/>
    <s v="722271520"/>
    <m/>
    <m/>
    <m/>
    <n v="36.599769999999999"/>
    <n v="-1.1266350000000001"/>
    <s v="Kiambu"/>
    <s v="Limuru"/>
    <s v="Limuru"/>
    <s v="Ndeiya"/>
    <s v="10"/>
    <s v="Takamoto Biogas"/>
    <s v="Frederick Kago"/>
    <s v="Frederick Kago"/>
    <s v="714836386"/>
    <s v="Medium Size Business"/>
    <x v="5"/>
    <x v="1"/>
    <d v="2018-10-09T00:00:00"/>
  </r>
  <r>
    <s v="VPA6"/>
    <s v="KE-KIA-1801-23258"/>
    <x v="0"/>
    <s v=""/>
    <s v="15th November,2017"/>
    <d v="2017-11-15T00:00:00"/>
    <s v="4th January,2018"/>
    <d v="2018-01-04T00:00:00"/>
    <s v="Mberi Jacqueline Wairimu"/>
    <s v="Female"/>
    <s v="28253249"/>
    <s v="710879343"/>
    <m/>
    <m/>
    <m/>
    <n v="36.760500999999998"/>
    <n v="-1.055874"/>
    <s v="Kiambu"/>
    <s v="Githunguri"/>
    <s v="Githunguri"/>
    <s v="Kahunira"/>
    <s v="10"/>
    <s v="Takamoto Biogas"/>
    <s v="Frederick Kago"/>
    <s v="Frederick Kago"/>
    <s v="714836386"/>
    <s v="Medium Size Business"/>
    <x v="2"/>
    <x v="0"/>
    <d v="2018-10-09T00:00:00"/>
  </r>
  <r>
    <s v="VPA6"/>
    <s v="KE-KIA-1810-23247"/>
    <x v="0"/>
    <s v=""/>
    <s v="19th August,2018"/>
    <d v="2018-08-19T00:00:00"/>
    <s v="8th October,2018"/>
    <d v="2018-10-08T00:00:00"/>
    <s v="Njuguna Joseph Muchai"/>
    <s v="Male"/>
    <s v="7253085"/>
    <s v="727311756"/>
    <m/>
    <m/>
    <s v="725705191"/>
    <n v="36.807032999999997"/>
    <n v="-1.1451340000000001"/>
    <s v="Kiambu"/>
    <s v="Kiambu"/>
    <s v="Ndumberi"/>
    <s v="Ndumberi"/>
    <s v="10"/>
    <s v="Takamoto Biogas"/>
    <s v="Frederick Kago"/>
    <s v="Frederick Kago"/>
    <s v="714836386"/>
    <s v="Medium Size Business"/>
    <x v="5"/>
    <x v="1"/>
    <d v="2018-10-09T00:00:00"/>
  </r>
  <r>
    <s v="VPA6"/>
    <s v="KE-KIA-1810-23259"/>
    <x v="0"/>
    <s v=""/>
    <s v="29th August,2018"/>
    <d v="2018-08-29T00:00:00"/>
    <s v="18th October,2018"/>
    <d v="2018-10-18T00:00:00"/>
    <s v="Jane Gathere Njerii"/>
    <s v="Female"/>
    <s v="1192365"/>
    <s v="723675524"/>
    <m/>
    <m/>
    <s v="725174525"/>
    <n v="36.808442999999997"/>
    <n v="-1.1367910000000001"/>
    <s v="Kiambu"/>
    <s v="Kiambu"/>
    <s v="Ting'Ang'A"/>
    <s v="Ting'Ang'A"/>
    <s v="10"/>
    <s v="Takamoto Biogas"/>
    <s v="Frederick Kago"/>
    <s v="Frederick Kago"/>
    <s v="714836386"/>
    <s v="Medium Size Business"/>
    <x v="5"/>
    <x v="1"/>
    <d v="2018-10-18T00:00:00"/>
  </r>
  <r>
    <s v="VPA6"/>
    <s v="KE-KIA-1808-27929"/>
    <x v="0"/>
    <s v=""/>
    <s v="12th July,2018"/>
    <d v="2018-07-12T00:00:00"/>
    <s v="31st August,2018"/>
    <d v="2018-08-31T00:00:00"/>
    <s v="Mburu Simon Mburu"/>
    <s v="Male"/>
    <s v="13032395"/>
    <s v="702280148"/>
    <m/>
    <m/>
    <m/>
    <n v="36.771078000000003"/>
    <n v="-1.0490969999999999"/>
    <s v="Kiambu"/>
    <s v="Githunguri"/>
    <s v="Githunguri"/>
    <s v="Ngochi"/>
    <s v="10"/>
    <s v="Takamoto Biogas"/>
    <s v="Frederick Kago"/>
    <s v="Frederick Kago"/>
    <s v="714836386"/>
    <s v="Medium Size Business"/>
    <x v="5"/>
    <x v="1"/>
    <d v="2018-10-02T00:00:00"/>
  </r>
  <r>
    <s v="VPA6"/>
    <s v="KE-KIA-1807-23251"/>
    <x v="2"/>
    <s v="Unreachable"/>
    <s v="27th May,2018"/>
    <d v="2018-05-27T00:00:00"/>
    <s v="16th July,2018"/>
    <d v="2018-07-16T00:00:00"/>
    <s v="Kiragu Cyrus"/>
    <s v="Male"/>
    <s v="23254599"/>
    <s v="723145395"/>
    <m/>
    <m/>
    <m/>
    <n v="36.664807000000003"/>
    <n v="-1.248521"/>
    <s v="Kiambu"/>
    <s v="Kikuyu"/>
    <s v="Kikuyu"/>
    <s v="Mayaihii"/>
    <s v="10"/>
    <s v="Takamoto Biogas"/>
    <s v="Frederick Kago"/>
    <s v="Frederick Kago"/>
    <s v="714836386"/>
    <s v="Medium Size Business"/>
    <x v="5"/>
    <x v="1"/>
    <d v="2018-10-19T00:00:00"/>
  </r>
  <r>
    <s v="VPA6"/>
    <s v="KE-THA-1802-22276"/>
    <x v="0"/>
    <s v=""/>
    <s v="1st January,2018"/>
    <d v="2018-01-01T00:00:00"/>
    <s v="20th February,2018"/>
    <d v="2018-02-20T00:00:00"/>
    <s v="Njue Eldard Riungu"/>
    <s v="Male"/>
    <s v="1728574"/>
    <s v="721468579"/>
    <m/>
    <m/>
    <s v="728000239"/>
    <n v="37.621071999999998"/>
    <n v="-0.29293999999999998"/>
    <s v="Tharaka-Nithi"/>
    <s v="Maara"/>
    <s v="Mitheru"/>
    <s v="Giampampo"/>
    <s v="10"/>
    <s v="Takamoto Biogas"/>
    <s v="Frederick Kago"/>
    <s v="Frederick Kago"/>
    <s v="786547129"/>
    <s v="Medium Size Business"/>
    <x v="5"/>
    <x v="1"/>
    <d v="2018-03-15T00:00:00"/>
  </r>
  <r>
    <s v="VPA6"/>
    <s v="KE-MER-1803-22253"/>
    <x v="0"/>
    <s v=""/>
    <s v="10th January,2018"/>
    <d v="2018-01-10T00:00:00"/>
    <s v="1st March,2018"/>
    <d v="2018-03-01T00:00:00"/>
    <s v="Karaja Albert Gikunda"/>
    <s v="Male"/>
    <s v="7714248"/>
    <s v="727524168"/>
    <m/>
    <m/>
    <s v="720285591"/>
    <n v="37.569239000000003"/>
    <n v="-0.12521699999999999"/>
    <s v="Meru"/>
    <s v="Imenti South"/>
    <s v="Kithangari"/>
    <s v="Murungurune"/>
    <s v="10"/>
    <s v="Takamoto Biogas"/>
    <s v="Frederick Kago"/>
    <s v="Frederick Kago"/>
    <s v="786547129"/>
    <s v="Medium Size Business"/>
    <x v="5"/>
    <x v="1"/>
    <d v="2018-03-15T00:00:00"/>
  </r>
  <r>
    <s v="VPA6"/>
    <s v="KE-KIA-1809-23299"/>
    <x v="0"/>
    <s v=""/>
    <s v="26th July,2018"/>
    <d v="2018-07-26T00:00:00"/>
    <s v="14th September,2018"/>
    <d v="2018-09-14T00:00:00"/>
    <s v="Muchiri Stephen"/>
    <s v="Male"/>
    <s v="7571957"/>
    <s v="722453904"/>
    <m/>
    <m/>
    <m/>
    <n v="37.093383000000003"/>
    <n v="-1.041785"/>
    <s v="Kiambu"/>
    <s v="Thika East"/>
    <s v="Thika East"/>
    <s v="Thika"/>
    <s v="10"/>
    <s v="Takamoto Biogas"/>
    <s v="Frederick Kago"/>
    <s v="Frederick Kago"/>
    <s v="714836386"/>
    <s v="Medium Size Business"/>
    <x v="5"/>
    <x v="1"/>
    <d v="2018-10-18T00:00:00"/>
  </r>
  <r>
    <s v="VPA6"/>
    <s v="KE-KIA-1808-23249"/>
    <x v="0"/>
    <s v=""/>
    <s v="10th July,2018"/>
    <d v="2018-07-10T00:00:00"/>
    <s v="29th August,2018"/>
    <d v="2018-08-29T00:00:00"/>
    <s v="Kiragu Veronica Wahu"/>
    <s v="Female"/>
    <s v="3098144"/>
    <s v="710352695"/>
    <m/>
    <m/>
    <s v="720616320"/>
    <n v="36.832932999999997"/>
    <n v="-1.0473870000000001"/>
    <s v="Kiambu"/>
    <s v="Githunguri"/>
    <s v="Githunguri"/>
    <s v="Kindiga"/>
    <s v="10"/>
    <s v="Takamoto Biogas"/>
    <s v="Frederick Kago"/>
    <s v="Frederick Kago"/>
    <s v="714836386"/>
    <s v="Medium Size Business"/>
    <x v="5"/>
    <x v="1"/>
    <d v="2018-10-11T00:00:00"/>
  </r>
  <r>
    <s v="VPA6"/>
    <s v="KE-KIA-1810-0"/>
    <x v="2"/>
    <s v="Under Verification"/>
    <s v="3rd October,2018"/>
    <d v="2018-10-03T00:00:00"/>
    <s v="3rd October,2018"/>
    <d v="2018-10-03T00:00:00"/>
    <s v="Kamau James Njoroge"/>
    <s v="Male"/>
    <s v="35623386"/>
    <s v="0718162152"/>
    <m/>
    <m/>
    <m/>
    <n v="36.776659000000002"/>
    <n v="-1.0577380000000001"/>
    <s v="Kiambu"/>
    <s v="Githunguri"/>
    <s v="Githunguri"/>
    <s v="Githunguri"/>
    <s v="10"/>
    <s v="Takamoto Biogas"/>
    <s v="Frederick Kago"/>
    <s v="Frederick Kago"/>
    <s v="790702355"/>
    <s v="Medium Size Business"/>
    <x v="5"/>
    <x v="1"/>
    <d v="2018-10-03T00:00:00"/>
  </r>
  <r>
    <s v="VPA6"/>
    <s v="KE-KIA-1806-23220"/>
    <x v="0"/>
    <s v=""/>
    <s v="4th May,2018"/>
    <d v="2018-05-04T00:00:00"/>
    <s v="23rd June,2018"/>
    <d v="2018-06-23T00:00:00"/>
    <s v="Mwaura David Kariru"/>
    <s v="Male"/>
    <s v="11154638"/>
    <s v="723765738"/>
    <m/>
    <m/>
    <s v="713297312"/>
    <n v="36.790193000000002"/>
    <n v="-1.062012"/>
    <s v="Kiambu"/>
    <s v="Githunguri"/>
    <s v="Githunguri"/>
    <s v="Kiriko"/>
    <s v="12"/>
    <s v="Takamoto Biogas"/>
    <s v="Frederick Kago"/>
    <s v="Frederick Kago"/>
    <s v="714836386"/>
    <s v="Medium Size Business"/>
    <x v="2"/>
    <x v="0"/>
    <d v="2018-07-26T00:00:00"/>
  </r>
  <r>
    <s v="VPA6"/>
    <s v="KE-KIA-1806-23223"/>
    <x v="0"/>
    <s v=""/>
    <s v="20th April,2018"/>
    <d v="2018-04-20T00:00:00"/>
    <s v="9th June,2018"/>
    <d v="2018-06-09T00:00:00"/>
    <s v="Wango Cephas Ndungu"/>
    <s v="Male"/>
    <s v="3119926"/>
    <s v="721376683"/>
    <m/>
    <m/>
    <s v="745549303"/>
    <n v="36.711114000000002"/>
    <n v="-1.0694159999999999"/>
    <s v="Kiambu"/>
    <s v="Githunguri"/>
    <s v="Githunguri"/>
    <s v="Gathangari"/>
    <n v="16"/>
    <s v="Takamoto Biogas"/>
    <s v="Frederick Kago"/>
    <s v="Frederick Kago"/>
    <s v="714836386"/>
    <s v="Medium Size Business"/>
    <x v="1"/>
    <x v="0"/>
    <d v="2018-07-26T00:00:00"/>
  </r>
  <r>
    <s v="VPA6"/>
    <s v="KE-KIA-1706-22044"/>
    <x v="0"/>
    <s v=""/>
    <s v="10th May,2017"/>
    <d v="2017-05-10T00:00:00"/>
    <s v="29th June,2017"/>
    <d v="2017-06-29T00:00:00"/>
    <s v="Njuku Jeffrey Gatonye"/>
    <s v="Male"/>
    <s v="13527768"/>
    <s v="721359556"/>
    <m/>
    <m/>
    <s v="719568246"/>
    <n v="36.650559999999999"/>
    <n v="-1.2047950000000001"/>
    <s v="Kiambu"/>
    <s v="Kikuyu"/>
    <s v="Kabete"/>
    <s v="Kiambaa"/>
    <s v="2"/>
    <s v="Biogas International Limited"/>
    <s v="Frederick Kago"/>
    <s v="Frederick Kago"/>
    <s v="715836763"/>
    <s v="Medium Size Business"/>
    <x v="6"/>
    <x v="2"/>
    <d v="2017-07-13T00:00:00"/>
  </r>
  <r>
    <s v="VPA6"/>
    <s v="KE-KIA-2102-26943"/>
    <x v="0"/>
    <s v=""/>
    <s v="23rd December,2020"/>
    <d v="2020-12-23T00:00:00"/>
    <s v="23rd February,2021"/>
    <d v="2021-02-23T00:00:00"/>
    <s v="Martha Ndungu Njeri"/>
    <s v="Female"/>
    <s v="3574634"/>
    <s v="254722515466"/>
    <m/>
    <m/>
    <m/>
    <n v="37.107709999999997"/>
    <n v="-1.122563"/>
    <s v="Kiambu"/>
    <s v="Juja"/>
    <s v="Kimuchu"/>
    <s v="Kimuchu"/>
    <s v="24"/>
    <s v="Fredrick Gatungu Kago"/>
    <s v="Frederick Kago"/>
    <s v="Frederick Kago"/>
    <s v=""/>
    <s v="Informal Business"/>
    <x v="2"/>
    <x v="0"/>
    <d v="2021-02-23T00:00:00"/>
  </r>
  <r>
    <s v="VPA6"/>
    <s v="KE-KIA-1604-27888"/>
    <x v="0"/>
    <s v=""/>
    <s v="11th February,2016"/>
    <d v="2016-02-11T00:00:00"/>
    <s v="1st April,2016"/>
    <d v="2016-04-01T00:00:00"/>
    <s v="Nduchu Lucy Wamwitha"/>
    <s v="Female"/>
    <s v="99999"/>
    <s v="707262309"/>
    <m/>
    <m/>
    <m/>
    <n v="36.870255999999998"/>
    <n v="-1.0985510000000001"/>
    <s v="Kiambu"/>
    <s v="Githunguri"/>
    <s v="Ngewa"/>
    <s v="Raini"/>
    <s v="10"/>
    <s v="Takamoto Biogas"/>
    <s v="Frederick Ndungu"/>
    <s v="Frederick Ndungu"/>
    <s v="714836386"/>
    <s v="Medium Size Business"/>
    <x v="5"/>
    <x v="1"/>
    <d v="2018-04-03T00:00:00"/>
  </r>
  <r>
    <s v="VPA6"/>
    <s v="KE-KIA-1704-27886"/>
    <x v="0"/>
    <s v=""/>
    <s v="3rd March,2017"/>
    <d v="2017-03-03T00:00:00"/>
    <s v="25th April,2017"/>
    <d v="2017-04-25T00:00:00"/>
    <s v="Githenji Mary Njeri"/>
    <s v="Female"/>
    <s v="11788706"/>
    <s v="725376476"/>
    <m/>
    <m/>
    <s v="729842233"/>
    <n v="36.848644"/>
    <n v="-1.0775220000000001"/>
    <s v="Kiambu"/>
    <s v="Githunguri"/>
    <s v="Ngewa"/>
    <s v="Kangengo"/>
    <s v="10"/>
    <s v="Takamoto Biogas"/>
    <s v="Frederick Ndungu"/>
    <s v="Frederick Ndungu"/>
    <s v="724836386"/>
    <s v="Medium Size Business"/>
    <x v="5"/>
    <x v="1"/>
    <d v="2018-04-04T00:00:00"/>
  </r>
  <r>
    <s v="VPA6"/>
    <s v="KE-LAI-1710-22247"/>
    <x v="1"/>
    <s v="Abandoned"/>
    <s v="12th August,2017"/>
    <d v="2017-08-12T00:00:00"/>
    <s v="1st October,2017"/>
    <d v="2017-10-01T00:00:00"/>
    <s v="Gakunju Ruth Wanjiku"/>
    <s v="Female"/>
    <s v="7347458"/>
    <s v="736689788"/>
    <s v="711312652"/>
    <m/>
    <s v="712072741"/>
    <n v="36.581144000000002"/>
    <n v="-3.0065999999999999E-2"/>
    <s v="Laikipia"/>
    <s v="Laikipia Central"/>
    <s v="Wiumiririe"/>
    <s v="Mutara"/>
    <s v="8"/>
    <s v="Takamoto Biogas"/>
    <s v="Gabriel Mburu"/>
    <s v="Gabriel Mburu"/>
    <s v="786547129"/>
    <s v="Medium Size Business"/>
    <x v="5"/>
    <x v="1"/>
    <d v="2018-03-18T00:00:00"/>
  </r>
  <r>
    <s v="VPA6"/>
    <s v="KE-MER-1610-23138"/>
    <x v="0"/>
    <s v=""/>
    <s v="12th August,2016"/>
    <d v="2016-08-12T00:00:00"/>
    <s v="1st October,2016"/>
    <d v="2016-10-01T00:00:00"/>
    <s v="Ruthiri Joshua Ikiara"/>
    <s v="Male"/>
    <s v="16000469"/>
    <s v="720258134"/>
    <m/>
    <m/>
    <m/>
    <n v="37.503022000000001"/>
    <n v="0.13019500000000001"/>
    <s v="Meru"/>
    <s v="Buuri"/>
    <s v="Kiamiogo"/>
    <s v="Karanene"/>
    <s v="10"/>
    <s v="Takamoto Biogas"/>
    <s v="Gabriel Mburu"/>
    <s v="Gabriel Mburu"/>
    <s v="713807256"/>
    <s v="Medium Size Business"/>
    <x v="5"/>
    <x v="1"/>
    <d v="2017-09-08T00:00:00"/>
  </r>
  <r>
    <s v="VPA6"/>
    <s v="KE-KIR-1712-22265"/>
    <x v="0"/>
    <s v=""/>
    <s v="29th October,2017"/>
    <d v="2017-10-29T00:00:00"/>
    <s v="18th December,2017"/>
    <d v="2017-12-18T00:00:00"/>
    <s v="Muriuki Edwin Munyari"/>
    <s v="Male"/>
    <s v="8514169"/>
    <s v="722484267"/>
    <m/>
    <m/>
    <s v="724904068"/>
    <n v="37.330990999999997"/>
    <n v="-0.52024099999999995"/>
    <s v="Kirinyaga"/>
    <s v="Kirinyaga East"/>
    <s v="Kabare"/>
    <s v="Karia"/>
    <s v="10"/>
    <s v="Takamoto Biogas"/>
    <s v="Gabriel Mburu"/>
    <s v="Gabriel Mburu"/>
    <s v="786547129"/>
    <s v="Medium Size Business"/>
    <x v="5"/>
    <x v="1"/>
    <d v="2018-03-14T00:00:00"/>
  </r>
  <r>
    <s v="VPA6"/>
    <s v="KE-MER-1803-22275"/>
    <x v="0"/>
    <s v=""/>
    <s v="14th January,2018"/>
    <d v="2018-01-14T00:00:00"/>
    <s v="5th March,2018"/>
    <d v="2018-03-05T00:00:00"/>
    <s v="Rukaria Julius Kirimi"/>
    <s v="Male"/>
    <s v="7411301"/>
    <s v="720201777"/>
    <m/>
    <m/>
    <s v="724928069"/>
    <n v="37.569721000000001"/>
    <n v="-0.101225"/>
    <s v="Meru"/>
    <s v="Imenti South"/>
    <s v="Chure"/>
    <s v="Menwe"/>
    <s v="10"/>
    <s v="Takamoto Biogas"/>
    <s v="Gabriel Mburu"/>
    <s v="Gabriel Mburu"/>
    <s v="786547129"/>
    <s v="Medium Size Business"/>
    <x v="5"/>
    <x v="1"/>
    <d v="2018-03-15T00:00:00"/>
  </r>
  <r>
    <s v="VPA6"/>
    <s v="KE-KIR-1801-22272"/>
    <x v="0"/>
    <s v=""/>
    <s v="12th December,2017"/>
    <d v="2017-12-12T00:00:00"/>
    <s v="31st January,2018"/>
    <d v="2018-01-31T00:00:00"/>
    <s v="Bernard Benson Muriuki"/>
    <s v="Male"/>
    <s v="9302673"/>
    <s v="721229501"/>
    <m/>
    <m/>
    <s v="796567143"/>
    <n v="37.308411999999997"/>
    <n v="-0.48269800000000002"/>
    <s v="Kirinyaga"/>
    <s v="Kirinyaga East"/>
    <s v="Kabare"/>
    <s v="Ithare"/>
    <s v="10"/>
    <s v="Takamoto Biogas"/>
    <s v="Gabriel Mburu"/>
    <s v="Gabriel Mburu"/>
    <s v="786547129"/>
    <s v="Medium Size Business"/>
    <x v="5"/>
    <x v="1"/>
    <d v="2018-03-16T00:00:00"/>
  </r>
  <r>
    <s v="VPA6"/>
    <s v="KE-KER-2012-27975"/>
    <x v="0"/>
    <s v=""/>
    <s v="12th July,2019"/>
    <d v="2019-07-12T00:00:00"/>
    <s v="5th December,2020"/>
    <d v="2020-12-05T00:00:00"/>
    <s v="Rotich Nancy Chelangat"/>
    <s v="Female"/>
    <s v="15103374"/>
    <s v="254706289068"/>
    <m/>
    <m/>
    <m/>
    <n v="35.389699"/>
    <n v="-0.11649"/>
    <s v="Kericho"/>
    <s v="Kipkelion West"/>
    <s v="Kipteris"/>
    <s v="Kaptuiya"/>
    <n v="4"/>
    <s v="Geoffrey  Chumba"/>
    <s v="Geoffrey Chumba"/>
    <s v="Geoffrey Chumba"/>
    <s v=""/>
    <s v="Informal Business"/>
    <x v="0"/>
    <x v="0"/>
    <d v="2020-12-11T00:00:00"/>
  </r>
  <r>
    <s v="VPA6"/>
    <s v="KE-KER-1711-25352"/>
    <x v="0"/>
    <s v=""/>
    <s v="12th August,2017"/>
    <d v="2017-08-12T00:00:00"/>
    <s v="17th November,2017"/>
    <d v="2017-11-17T00:00:00"/>
    <s v="Koskei Ireen"/>
    <s v="Female"/>
    <s v="20323506"/>
    <s v="713195877"/>
    <m/>
    <m/>
    <s v="717057810"/>
    <n v="35.394894999999998"/>
    <n v="-0.109545"/>
    <s v="Kericho"/>
    <s v="Kipkelion West"/>
    <s v="Kipteris"/>
    <s v="Kaptuiya"/>
    <s v="4"/>
    <s v="Geoffrey  Chumba"/>
    <s v="Geoffrey Chumba"/>
    <s v="Geoffrey Chumba"/>
    <s v="727673784"/>
    <s v="Informal Business"/>
    <x v="0"/>
    <x v="0"/>
    <d v="2018-12-03T00:00:00"/>
  </r>
  <r>
    <s v="VPA6"/>
    <s v="KE-KER-1807-25388"/>
    <x v="0"/>
    <s v=""/>
    <s v="30th March,2018"/>
    <d v="2018-03-30T00:00:00"/>
    <s v="10th July,2018"/>
    <d v="2018-07-10T00:00:00"/>
    <s v="Milgo Alice"/>
    <s v="Female"/>
    <s v="30832409"/>
    <s v="727673784"/>
    <m/>
    <m/>
    <m/>
    <n v="35.384799000000001"/>
    <n v="-0.11536399999999999"/>
    <s v="Kericho"/>
    <s v="Kipkelion West"/>
    <s v="Kipteris"/>
    <s v="Korosyot"/>
    <s v="4"/>
    <s v="Geoffrey  Chumba"/>
    <s v="Geoffrey Chumba"/>
    <s v="Geoffrey Chumba"/>
    <s v=""/>
    <s v="Informal Business"/>
    <x v="0"/>
    <x v="0"/>
    <d v="2018-12-02T00:00:00"/>
  </r>
  <r>
    <s v="VPA6"/>
    <s v="KE-KER-1711-25306"/>
    <x v="0"/>
    <s v=""/>
    <s v="19th September,2017"/>
    <d v="2017-09-19T00:00:00"/>
    <s v="18th November,2017"/>
    <d v="2017-11-18T00:00:00"/>
    <s v="Chumba Lydia"/>
    <s v="Female"/>
    <s v="31151628"/>
    <s v="708225014"/>
    <m/>
    <m/>
    <m/>
    <n v="35.389301000000003"/>
    <n v="-0.115382"/>
    <s v="Kericho"/>
    <s v="Kipkelion West"/>
    <s v="Kipteris"/>
    <s v="Kaptuiya"/>
    <s v="4"/>
    <s v="Geoffrey  Chumba"/>
    <s v="Geoffrey Chumba"/>
    <s v="Geoffrey Chumba"/>
    <s v=""/>
    <s v="Informal Business"/>
    <x v="0"/>
    <x v="0"/>
    <d v="2018-12-02T00:00:00"/>
  </r>
  <r>
    <s v="VPA6"/>
    <s v="KE-KER-1803-25281"/>
    <x v="0"/>
    <s v=""/>
    <s v="23rd December,2017"/>
    <d v="2017-12-23T00:00:00"/>
    <s v="2nd March,2018"/>
    <d v="2018-03-02T00:00:00"/>
    <s v="Bartai Jane"/>
    <s v="Female"/>
    <s v="13103312"/>
    <s v="713307085"/>
    <m/>
    <m/>
    <m/>
    <n v="35.387875000000001"/>
    <n v="-0.122644"/>
    <s v="Kericho"/>
    <s v="Kipkelion West"/>
    <s v="Kipteris"/>
    <s v="Kimugul"/>
    <s v="4"/>
    <s v="Geoffrey  Chumba"/>
    <s v="Geoffrey Chumba"/>
    <s v="Geoffrey Chumba"/>
    <s v=""/>
    <s v="Informal Business"/>
    <x v="0"/>
    <x v="0"/>
    <d v="2018-12-02T00:00:00"/>
  </r>
  <r>
    <s v="VPA6"/>
    <s v="KE-KER-1706-25271"/>
    <x v="0"/>
    <s v=""/>
    <s v="21st March,2017"/>
    <d v="2017-03-21T00:00:00"/>
    <s v="15th June,2017"/>
    <d v="2017-06-15T00:00:00"/>
    <s v="Chelangat Agnes"/>
    <s v="Female"/>
    <s v="23053997"/>
    <s v="0729861908"/>
    <m/>
    <m/>
    <m/>
    <n v="35.382641999999997"/>
    <n v="-0.146367"/>
    <s v="Kericho"/>
    <s v="Kipkelion West"/>
    <s v="Kipteres"/>
    <s v="Kapngetuny"/>
    <s v="4"/>
    <s v="Geoffrey  Chumba"/>
    <s v="Geoffrey Chumba"/>
    <s v="Geoffrey Chumba"/>
    <s v=""/>
    <s v="Informal Business"/>
    <x v="0"/>
    <x v="0"/>
    <d v="2018-12-02T00:00:00"/>
  </r>
  <r>
    <s v="VPA6"/>
    <s v="KE-KER-1703-25391"/>
    <x v="0"/>
    <s v=""/>
    <s v="30th January,2017"/>
    <d v="2017-01-30T00:00:00"/>
    <s v="15th March,2017"/>
    <d v="2017-03-15T00:00:00"/>
    <s v="Korir Florida"/>
    <s v="Female"/>
    <s v="99999"/>
    <s v="711164949"/>
    <m/>
    <m/>
    <m/>
    <n v="35.385907000000003"/>
    <n v="-0.115205"/>
    <s v="Kericho"/>
    <s v="Kipkelion West"/>
    <s v="Kipteris"/>
    <s v="Korosyot"/>
    <s v="4"/>
    <s v="Geoffrey  Chumba"/>
    <s v="Geoffrey Chumba"/>
    <s v="Geoffrey Chumba"/>
    <s v=""/>
    <s v="Informal Business"/>
    <x v="0"/>
    <x v="0"/>
    <d v="2018-12-02T00:00:00"/>
  </r>
  <r>
    <s v="VPA6"/>
    <s v="KE-KER-1907-25316"/>
    <x v="0"/>
    <s v=""/>
    <s v="28th August,2018"/>
    <d v="2018-08-28T00:00:00"/>
    <s v="25th July,2019"/>
    <d v="2019-07-25T00:00:00"/>
    <s v="Chelangat Mirriam"/>
    <s v="Female"/>
    <s v="20352620"/>
    <s v="254708009002"/>
    <m/>
    <m/>
    <m/>
    <n v="35.387787000000003"/>
    <n v="-0.11973399999999999"/>
    <s v="Kericho"/>
    <s v="Kipkelion West"/>
    <s v="Kipteris"/>
    <s v="Kimugul"/>
    <s v="4"/>
    <s v="Geoffrey  Chumba"/>
    <s v="Geoffrey Chumba"/>
    <s v="Geoffrey Chumba"/>
    <s v="727673784"/>
    <s v="Informal Business"/>
    <x v="0"/>
    <x v="0"/>
    <d v="2019-08-24T00:00:00"/>
  </r>
  <r>
    <s v="VPA6"/>
    <s v="KE-KER-1906-24846"/>
    <x v="0"/>
    <s v=""/>
    <s v="23rd August,2018"/>
    <d v="2018-08-23T00:00:00"/>
    <s v="22nd June,2019"/>
    <d v="2019-06-22T00:00:00"/>
    <s v="Cherotich Bensive"/>
    <s v="Female"/>
    <s v="32508032"/>
    <s v="254726962798"/>
    <m/>
    <m/>
    <m/>
    <n v="35.379688000000002"/>
    <n v="-0.14979200000000001"/>
    <s v="Kericho"/>
    <s v="Kipkelion West"/>
    <s v="Kipteris"/>
    <s v="Kolonget"/>
    <s v="4"/>
    <s v="Geoffrey  Chumba"/>
    <s v="Geoffrey Chumba"/>
    <s v="Geoffrey Chumba"/>
    <s v="727673784"/>
    <s v="Informal Business"/>
    <x v="0"/>
    <x v="0"/>
    <d v="2019-08-24T00:00:00"/>
  </r>
  <r>
    <s v="VPA6"/>
    <s v="KE-KIA-1601-16756"/>
    <x v="0"/>
    <s v=""/>
    <s v="12th November,2015"/>
    <d v="2015-11-12T00:00:00"/>
    <s v="1st January,2016"/>
    <d v="2016-01-01T00:00:00"/>
    <s v="Isaac M Njiraini"/>
    <s v="Male"/>
    <s v="1415725"/>
    <s v="714941662"/>
    <m/>
    <m/>
    <m/>
    <n v="36.858922999999997"/>
    <n v="-0.95270699999999997"/>
    <s v="Kiambu"/>
    <s v="Gatundu North"/>
    <s v="Githobokoni"/>
    <s v="Karinga"/>
    <s v="6"/>
    <s v="Geoffrey K Gitau"/>
    <s v="Geoffrey K Gitau"/>
    <s v="Geoffrey K Gitau"/>
    <s v=""/>
    <s v="Informal Business"/>
    <x v="2"/>
    <x v="0"/>
    <d v="2017-03-02T00:00:00"/>
  </r>
  <r>
    <s v="VPA6"/>
    <s v="KE-KIA-1804-25905"/>
    <x v="0"/>
    <s v=""/>
    <s v="27th February,2018"/>
    <d v="2018-02-27T00:00:00"/>
    <s v="18th April,2018"/>
    <d v="2018-04-18T00:00:00"/>
    <s v="Mbugua Susan Wangoi"/>
    <s v="Female"/>
    <s v="25005488"/>
    <s v="721780811"/>
    <m/>
    <m/>
    <s v="723752546"/>
    <n v="36.796337000000001"/>
    <n v="-0.88093299999999997"/>
    <s v="Kiambu"/>
    <s v="Gatundu North"/>
    <s v="Githovokoni"/>
    <s v="Gakoe"/>
    <s v="8"/>
    <s v="Geoffrey K Gitau"/>
    <s v="Geoffrey K Gitau"/>
    <s v="Geoffrey K Gitau"/>
    <s v="714881763"/>
    <s v="Informal Business"/>
    <x v="2"/>
    <x v="0"/>
    <d v="2018-11-27T00:00:00"/>
  </r>
  <r>
    <s v="VPA6"/>
    <s v="KE-KIA-1910-26816"/>
    <x v="0"/>
    <s v=""/>
    <s v="24th October,2019"/>
    <d v="2019-10-24T00:00:00"/>
    <s v="24th October,2019"/>
    <d v="2019-10-24T00:00:00"/>
    <s v="Muiruri Stephen Kimotho"/>
    <s v="Male"/>
    <s v="99999"/>
    <s v="254721144375"/>
    <m/>
    <m/>
    <s v="721521982"/>
    <n v="36.801222000000003"/>
    <n v="-1.0043629999999999"/>
    <s v="Kiambu"/>
    <s v="Githunguri"/>
    <s v="Komothai"/>
    <s v="Gathugu"/>
    <s v="8"/>
    <s v="Geoffrey K Gitau"/>
    <s v="Geoffrey K Gitau"/>
    <s v="Geoffrey K Gitau"/>
    <s v="254714881763"/>
    <s v="Informal Business"/>
    <x v="2"/>
    <x v="0"/>
    <d v="2019-10-24T00:00:00"/>
  </r>
  <r>
    <s v="VPA6"/>
    <s v="KE-KIA-1910-26825"/>
    <x v="0"/>
    <s v=""/>
    <s v="24th October,2019"/>
    <d v="2019-10-24T00:00:00"/>
    <s v="24th October,2019"/>
    <d v="2019-10-24T00:00:00"/>
    <s v="Mwaniki Peter Mbugua"/>
    <s v="Male"/>
    <s v="3043516"/>
    <s v="254723456389"/>
    <m/>
    <m/>
    <m/>
    <n v="36.794398000000001"/>
    <n v="-0.99475199999999997"/>
    <s v="Kiambu"/>
    <s v="Githunguri"/>
    <s v="Kamothai"/>
    <s v="Gathugu"/>
    <s v="8"/>
    <s v="Geoffrey K Gitau"/>
    <s v="Geoffrey K Gitau"/>
    <s v="Geoffrey K Gitau"/>
    <s v="2547148817763"/>
    <s v="Informal Business"/>
    <x v="2"/>
    <x v="0"/>
    <d v="2019-10-24T00:00:00"/>
  </r>
  <r>
    <s v="VPA6"/>
    <s v="KE-KIA-1604-16221"/>
    <x v="0"/>
    <s v=""/>
    <s v="11th February,2016"/>
    <d v="2016-02-11T00:00:00"/>
    <s v="1st April,2016"/>
    <d v="2016-04-01T00:00:00"/>
    <s v="Lucy Wanjiku Ndungu"/>
    <s v="Female"/>
    <s v="1092189"/>
    <s v="711118081"/>
    <m/>
    <m/>
    <m/>
    <n v="36.790477000000003"/>
    <n v="-1.0885020000000001"/>
    <s v="Kiambu"/>
    <s v="Githunguri"/>
    <s v="Githunguri"/>
    <s v="Kiairi"/>
    <s v="8"/>
    <s v="Geoffrey K Gitau"/>
    <s v="Geoffrey K Gitau"/>
    <s v="Geoffrey K Gitau"/>
    <s v=""/>
    <s v="Informal Business"/>
    <x v="2"/>
    <x v="0"/>
    <d v="2017-03-02T00:00:00"/>
  </r>
  <r>
    <s v="VPA6"/>
    <s v="KE-KIA-1602-16227"/>
    <x v="0"/>
    <s v=""/>
    <s v="13th December,2015"/>
    <d v="2015-12-13T00:00:00"/>
    <s v="1st February,2016"/>
    <d v="2016-02-01T00:00:00"/>
    <s v="Paul Kinuthia Kanja"/>
    <s v="Male"/>
    <s v="6240590"/>
    <s v="712367232"/>
    <m/>
    <m/>
    <m/>
    <n v="36.901640999999998"/>
    <n v="-1.0101500000000001"/>
    <s v="Kiambu"/>
    <s v="Gatundu South"/>
    <s v="Ngenda"/>
    <s v="Nduthi"/>
    <s v="8"/>
    <s v="Geoffrey K Gitau"/>
    <s v="Geoffrey K Gitau"/>
    <s v="Geoffrey K Gitau"/>
    <s v=""/>
    <s v="Informal Business"/>
    <x v="2"/>
    <x v="0"/>
    <d v="2017-03-02T00:00:00"/>
  </r>
  <r>
    <s v="VPA6"/>
    <s v="KE-KIA-1601-15982"/>
    <x v="0"/>
    <s v=""/>
    <s v="21st November,2015"/>
    <d v="2015-11-21T00:00:00"/>
    <s v="10th January,2016"/>
    <d v="2016-01-10T00:00:00"/>
    <s v="David Mwaura Kingori"/>
    <s v="Male"/>
    <s v="4310585"/>
    <s v="720433887"/>
    <m/>
    <m/>
    <m/>
    <n v="36.793270999999997"/>
    <n v="-1.087925"/>
    <s v="Kiambu"/>
    <s v="Githunguri"/>
    <s v="Githunguri"/>
    <s v="Gathanji"/>
    <s v="8"/>
    <s v="Geoffrey K Gitau"/>
    <s v="Geoffrey K Gitau"/>
    <s v="Geoffrey K Gitau"/>
    <s v=""/>
    <s v="Informal Business"/>
    <x v="2"/>
    <x v="0"/>
    <d v="2017-03-02T00:00:00"/>
  </r>
  <r>
    <s v="VPA6"/>
    <s v="KE-KIA-1908-27640"/>
    <x v="0"/>
    <s v=""/>
    <s v="29th July,2019"/>
    <d v="2019-07-29T00:00:00"/>
    <s v="8th August,2019"/>
    <d v="2019-08-08T00:00:00"/>
    <s v="Gachumi Virginia Wanjiru"/>
    <s v="Female"/>
    <s v="4326723"/>
    <s v="254713870384"/>
    <m/>
    <m/>
    <m/>
    <n v="36.818570000000001"/>
    <n v="-0.98091300000000003"/>
    <s v="Kiambu"/>
    <s v="Gatundu South"/>
    <s v="Gatundu"/>
    <s v="Gatahi"/>
    <s v="8"/>
    <s v="Geoffrey K Gitau"/>
    <s v="Geoffrey K Gitau"/>
    <s v="Geoffrey K Gitau"/>
    <s v="714881763"/>
    <s v="Informal Business"/>
    <x v="2"/>
    <x v="0"/>
    <d v="2019-08-17T00:00:00"/>
  </r>
  <r>
    <s v="VPA6"/>
    <s v="KE-KIA-2006-28542"/>
    <x v="0"/>
    <s v=""/>
    <s v="8th May,2020"/>
    <d v="2020-05-08T00:00:00"/>
    <s v="18th June,2020"/>
    <d v="2020-06-18T00:00:00"/>
    <s v="Njuguna Juliah Njeri"/>
    <s v="Female"/>
    <s v="20423300"/>
    <s v="254721321476"/>
    <s v="721321476"/>
    <m/>
    <s v="722123133"/>
    <n v="36.808042"/>
    <n v="-1.011088"/>
    <s v="Kiambu"/>
    <s v="Githunguri"/>
    <s v="Komothai"/>
    <s v="Gathugu"/>
    <s v="12"/>
    <s v="Geoffrey K Gitau"/>
    <s v="Geoffrey K Gitau"/>
    <s v="Geoffrey K Gitau"/>
    <s v="714881763"/>
    <s v="Informal Business"/>
    <x v="2"/>
    <x v="0"/>
    <d v="2020-10-15T00:00:00"/>
  </r>
  <r>
    <s v="VPA6"/>
    <s v="KE-NYE-2201-29891"/>
    <x v="2"/>
    <s v="Non Compliant"/>
    <s v="1st November,2021"/>
    <d v="2021-11-01T00:00:00"/>
    <s v="24th January,2022"/>
    <d v="2022-01-24T00:00:00"/>
    <s v="Gathoho Gerlad Wanjohi"/>
    <s v="Male"/>
    <s v="10934995"/>
    <s v="254723350780"/>
    <m/>
    <m/>
    <s v="254725203821"/>
    <n v="37.112527"/>
    <n v="-0.52342200000000005"/>
    <s v="Nyeri"/>
    <s v="Mathira East"/>
    <s v="Konyu"/>
    <s v="Mugwanjogu"/>
    <n v="8"/>
    <s v="Geoffrey Kariuki Gachira"/>
    <s v="Geoffrey Kariuki"/>
    <s v="Geoffrey Kariuki"/>
    <s v=""/>
    <s v="Informal Business"/>
    <x v="0"/>
    <x v="0"/>
    <d v="2022-01-28T00:00:00"/>
  </r>
  <r>
    <s v="VPA6"/>
    <s v="KE-NYE-2201-29892"/>
    <x v="2"/>
    <s v="Non Compliant"/>
    <s v="1st October,2021"/>
    <d v="2021-10-01T00:00:00"/>
    <s v="24th January,2022"/>
    <d v="2022-01-24T00:00:00"/>
    <s v="Muriuki Stephen Maina"/>
    <s v="Male"/>
    <s v="16000279"/>
    <s v="254720706654"/>
    <m/>
    <m/>
    <m/>
    <n v="37.104962999999998"/>
    <n v="-0.50318700000000005"/>
    <s v="Nyeri"/>
    <s v="Mathira East"/>
    <s v="Konyu"/>
    <s v="Kahara"/>
    <n v="8"/>
    <s v="Geoffrey Kariuki Gachira"/>
    <s v="Geoffrey Kariuki"/>
    <s v="Geoffrey Kariuki"/>
    <s v=""/>
    <s v="Informal Business"/>
    <x v="0"/>
    <x v="0"/>
    <d v="2022-01-28T00:00:00"/>
  </r>
  <r>
    <s v="VPA6"/>
    <s v="KE-NYE-2201-29889"/>
    <x v="2"/>
    <s v="Under Verification"/>
    <s v="1st October,2021"/>
    <d v="2021-10-01T00:00:00"/>
    <s v="24th January,2022"/>
    <d v="2022-01-24T00:00:00"/>
    <s v="Ndegwa Festus Gathogo"/>
    <s v="Male"/>
    <s v="0348558"/>
    <s v="0727104085"/>
    <m/>
    <m/>
    <m/>
    <n v="37.065061999999998"/>
    <n v="-0.436415"/>
    <s v="Nyeri"/>
    <s v="Mathira West"/>
    <s v="Kirimukuyu"/>
    <s v="Gachuiro"/>
    <n v="8"/>
    <s v="Geoffrey Kariuki Gachira"/>
    <s v="Geoffrey Kariuki"/>
    <s v="Geoffrey Kariuki"/>
    <s v=""/>
    <s v="Informal Business"/>
    <x v="0"/>
    <x v="0"/>
    <d v="2022-02-01T00:00:00"/>
  </r>
  <r>
    <s v="VPA6"/>
    <s v="KE-NYE-2201-29890"/>
    <x v="2"/>
    <s v="Non Compliant"/>
    <s v="1st November,2021"/>
    <d v="2021-11-01T00:00:00"/>
    <s v="24th January,2022"/>
    <d v="2022-01-24T00:00:00"/>
    <s v="Kiambo Leah Wambui"/>
    <s v="Male"/>
    <s v="22146471"/>
    <s v="254723326018"/>
    <m/>
    <m/>
    <s v="254720270703"/>
    <n v="37.071420000000003"/>
    <n v="-0.45157799999999998"/>
    <s v="Nyeri"/>
    <s v="Mathira West"/>
    <s v="Kirimukuyy"/>
    <s v="Kiawabigo"/>
    <n v="12"/>
    <s v="Geoffrey Kariuki Gachira"/>
    <s v="Geoffrey Kariuki"/>
    <s v="Geoffrey Kariuki"/>
    <s v=""/>
    <s v="Informal Business"/>
    <x v="0"/>
    <x v="0"/>
    <d v="2022-01-28T00:00:00"/>
  </r>
  <r>
    <s v="VPA6"/>
    <s v="KE-MUR-2003-26790"/>
    <x v="0"/>
    <s v=""/>
    <s v="26th January,2020"/>
    <d v="2020-01-26T00:00:00"/>
    <s v="15th March,2020"/>
    <d v="2020-03-15T00:00:00"/>
    <s v="Mburu James Muiruri"/>
    <s v="Male"/>
    <s v="6697323"/>
    <s v="254721387735"/>
    <m/>
    <m/>
    <s v="254729687765"/>
    <n v="37.141379999999998"/>
    <n v="-0.88697099999999995"/>
    <s v="Murang'a"/>
    <s v="Maragua"/>
    <s v="Sabasaba"/>
    <s v="Gathuri"/>
    <n v="6"/>
    <s v="Geoffrey Ndua Mbugua"/>
    <s v="Geoffrey Ndua Mbugua"/>
    <s v="Geoffrey Ndua Mbugua"/>
    <s v=""/>
    <s v="Informal Business"/>
    <x v="2"/>
    <x v="0"/>
    <d v="2021-08-02T00:00:00"/>
  </r>
  <r>
    <s v="VPA6"/>
    <s v="KE-KIR-1911-26869"/>
    <x v="0"/>
    <s v=""/>
    <s v="7th September,2019"/>
    <d v="2019-09-07T00:00:00"/>
    <s v="7th November,2019"/>
    <d v="2019-11-07T00:00:00"/>
    <s v="Kamuya Kenneth Wanjohi"/>
    <s v="Male"/>
    <s v="22210739"/>
    <s v="254708445098"/>
    <s v="708445098"/>
    <m/>
    <s v="724816902"/>
    <n v="37.362693"/>
    <n v="-0.63829800000000003"/>
    <s v="Kirinyaga"/>
    <s v="Kerugoya/Kutus"/>
    <s v="Kibibi"/>
    <s v="Red Soil"/>
    <s v="6"/>
    <s v="Geoffrey Ndua Mbugua"/>
    <s v="Geoffrey Ndua Mbugua"/>
    <s v="Geoffrey Ndua Mbugua"/>
    <s v=""/>
    <s v="Informal Business"/>
    <x v="2"/>
    <x v="0"/>
    <d v="2019-11-08T00:00:00"/>
  </r>
  <r>
    <s v="VPA6"/>
    <s v="KE-KIA-1705-17817"/>
    <x v="0"/>
    <s v=""/>
    <s v="30th March,2017"/>
    <d v="2017-03-30T00:00:00"/>
    <s v="19th May,2017"/>
    <d v="2017-05-19T00:00:00"/>
    <s v="Njuguna Wallace Kinyua"/>
    <s v="Male"/>
    <s v="3077257"/>
    <s v="724035952"/>
    <m/>
    <m/>
    <m/>
    <n v="36.783216000000003"/>
    <n v="-1.0302720000000001"/>
    <s v="Kiambu"/>
    <s v="Githunguri"/>
    <s v="Githunguri"/>
    <s v="Kamuchege"/>
    <n v="8"/>
    <s v="Geoffrey Ndua Mbugua"/>
    <s v="Geoffrey Ndua Mbugua"/>
    <s v="Geoffrey Ndua Mbugua"/>
    <s v="724608147"/>
    <s v="Informal Business"/>
    <x v="2"/>
    <x v="0"/>
    <d v="2017-07-18T00:00:00"/>
  </r>
  <r>
    <s v="VPA6"/>
    <s v="KE-KIA-1904-25746"/>
    <x v="0"/>
    <s v=""/>
    <s v="13th March,2019"/>
    <d v="2019-03-13T00:00:00"/>
    <s v="9th April,2019"/>
    <d v="2019-04-09T00:00:00"/>
    <s v="Kimani Grace Wanjuru"/>
    <s v="Female"/>
    <s v="3096849"/>
    <s v="0723032720"/>
    <m/>
    <m/>
    <s v="738040507"/>
    <n v="36.874948000000003"/>
    <n v="-1.097423"/>
    <s v="Kiambu"/>
    <s v="Githunguri"/>
    <s v="Ngewa"/>
    <s v="Laini"/>
    <s v="10"/>
    <s v="Geoffrey Ndua Mbugua"/>
    <s v="Geoffrey Ndua Mbugua"/>
    <s v="Geoffrey Ndua Mbugua"/>
    <s v="724608147"/>
    <s v="Informal Business"/>
    <x v="2"/>
    <x v="0"/>
    <d v="2019-04-22T00:00:00"/>
  </r>
  <r>
    <s v="VPA6"/>
    <s v="KE-MUR-1906-27162"/>
    <x v="0"/>
    <s v=""/>
    <s v="29th April,2019"/>
    <d v="2019-04-29T00:00:00"/>
    <s v="10th June,2019"/>
    <d v="2019-06-10T00:00:00"/>
    <s v="Mwangi Josphat Maina"/>
    <s v="Male"/>
    <s v="99999"/>
    <s v="0727316079"/>
    <m/>
    <m/>
    <s v="707513448"/>
    <n v="37.099088000000002"/>
    <n v="-0.75793600000000005"/>
    <s v="Murang'a"/>
    <s v="Kahuro"/>
    <s v="Gatundu"/>
    <s v="Muchunguca"/>
    <s v="10"/>
    <s v="Geoffrey Ndua Mbugua"/>
    <s v="Geoffrey Ndua Mbugua"/>
    <s v="Geoffrey Ndua Mbugua"/>
    <s v="724608147"/>
    <s v="Informal Business"/>
    <x v="2"/>
    <x v="0"/>
    <d v="2019-07-30T00:00:00"/>
  </r>
  <r>
    <s v="VPA6"/>
    <s v="KE-KIA-1707-17818"/>
    <x v="0"/>
    <s v=""/>
    <s v="13th May,2017"/>
    <d v="2017-05-13T00:00:00"/>
    <s v="2nd July,2017"/>
    <d v="2017-07-02T00:00:00"/>
    <s v="Charles Gitau"/>
    <s v="Male"/>
    <s v="5698785"/>
    <s v="722287646"/>
    <m/>
    <m/>
    <m/>
    <n v="36.850949"/>
    <n v="-1.103526"/>
    <s v="Kiambu"/>
    <s v="Githunguri"/>
    <s v="Kiambu"/>
    <s v="Riagithu"/>
    <s v="10"/>
    <s v="Geoffrey Ndua Mbugua"/>
    <s v="Geoffrey Ndua Mbugua"/>
    <s v="Geoffrey Ndua Mbugua"/>
    <s v="724608147"/>
    <s v="Informal Business"/>
    <x v="0"/>
    <x v="0"/>
    <d v="2017-07-14T00:00:00"/>
  </r>
  <r>
    <s v="VPA6"/>
    <s v="KE-KIA-2107-28724"/>
    <x v="0"/>
    <s v=""/>
    <s v="3rd July,2021"/>
    <d v="2021-07-03T00:00:00"/>
    <s v="14th July,2021"/>
    <d v="2021-07-14T00:00:00"/>
    <s v="Gitau Penninah Mugure"/>
    <s v="Female"/>
    <s v="25994051"/>
    <s v="254792531117"/>
    <m/>
    <m/>
    <m/>
    <n v="36.626851000000002"/>
    <n v="-1.0674079999999999"/>
    <s v="Kiambu"/>
    <s v="Limuru"/>
    <s v="Limuru"/>
    <s v="Mureng'eti"/>
    <n v="10"/>
    <s v="Geoffrey Ndua Mbugua"/>
    <s v="Geoffrey Ndua Mbugua"/>
    <s v="Geoffrey Ndua Mbugua"/>
    <s v=""/>
    <s v="Informal Business"/>
    <x v="2"/>
    <x v="0"/>
    <d v="2021-08-04T00:00:00"/>
  </r>
  <r>
    <s v="VPA6"/>
    <s v="KE-MUR-1911-27175"/>
    <x v="0"/>
    <s v=""/>
    <s v="13th October,2019"/>
    <d v="2019-10-13T00:00:00"/>
    <s v="15th November,2019"/>
    <d v="2019-11-15T00:00:00"/>
    <s v="Nginya Julius Miatu"/>
    <s v="Male"/>
    <s v="34531222"/>
    <s v="254724557002"/>
    <m/>
    <m/>
    <m/>
    <n v="37.023713999999998"/>
    <n v="-0.92839000000000005"/>
    <s v="Murang'a"/>
    <s v="Kandara"/>
    <s v="Ngararia"/>
    <s v="Naaro"/>
    <s v="12"/>
    <s v="Geoffrey Ndua Mbugua"/>
    <s v="Geoffrey Ndua Mbugua"/>
    <s v="Geoffrey Ndua Mbugua"/>
    <s v="254724608147"/>
    <s v="Informal Business"/>
    <x v="2"/>
    <x v="0"/>
    <d v="2019-11-27T00:00:00"/>
  </r>
  <r>
    <s v="VPA6"/>
    <s v="KE-MUR-2105-26793"/>
    <x v="0"/>
    <s v=""/>
    <s v="5th April,2021"/>
    <d v="2021-04-05T00:00:00"/>
    <s v="2nd May,2021"/>
    <d v="2021-05-02T00:00:00"/>
    <s v="Ndekei Roseline Muthoni"/>
    <s v="Female"/>
    <s v="3491467"/>
    <s v="254723841469"/>
    <m/>
    <m/>
    <s v="254702071585"/>
    <n v="37.114370999999998"/>
    <n v="-0.75781399999999999"/>
    <s v="Murang'a"/>
    <s v="Kahuro"/>
    <s v="Mucungucha"/>
    <s v="Thengeini"/>
    <n v="12"/>
    <s v="Geoffrey Ndua Mbugua"/>
    <s v="Geoffrey Ndua Mbugua"/>
    <s v="Geoffrey Ndua Mbugua"/>
    <s v=""/>
    <s v="Informal Business"/>
    <x v="2"/>
    <x v="0"/>
    <d v="2021-05-27T00:00:00"/>
  </r>
  <r>
    <s v="VPA6"/>
    <s v="KE-KIA-1807-17822"/>
    <x v="0"/>
    <s v=""/>
    <s v="30th June,2018"/>
    <d v="2018-06-30T00:00:00"/>
    <s v="12th July,2018"/>
    <d v="2018-07-12T00:00:00"/>
    <s v="Ngure Beth Wangare"/>
    <s v="Female"/>
    <s v="11883061"/>
    <s v="721538508"/>
    <m/>
    <m/>
    <s v="722212654"/>
    <n v="36.805683000000002"/>
    <n v="-1.0974680000000001"/>
    <s v="Kiambu"/>
    <s v="Githunguri"/>
    <s v="Rioki"/>
    <s v="Gikiriri"/>
    <s v="12"/>
    <s v="Geoffrey Ndua Mbugua"/>
    <s v="Geoffrey Ndua Mbugua"/>
    <s v="Geoffrey Ndua Mbugua"/>
    <s v="724608147"/>
    <s v="Informal Business"/>
    <x v="2"/>
    <x v="0"/>
    <d v="2018-07-27T00:00:00"/>
  </r>
  <r>
    <s v="VPA6"/>
    <s v="KE-KIA-1709-17821"/>
    <x v="0"/>
    <s v=""/>
    <s v="11th July,2017"/>
    <d v="2017-07-11T00:00:00"/>
    <s v="15th September,2017"/>
    <d v="2017-09-15T00:00:00"/>
    <s v="Mburuti Esther Wanjiku"/>
    <s v="Female"/>
    <s v="2468893"/>
    <s v="712000405"/>
    <m/>
    <m/>
    <m/>
    <n v="36.883819000000003"/>
    <n v="-1.0808599999999999"/>
    <s v="Kiambu"/>
    <s v="Githunguri"/>
    <s v="Kwamuthai"/>
    <s v="Thuita"/>
    <n v="12"/>
    <s v="Geoffrey Ndua Mbugua"/>
    <s v="Geoffrey Ndua Mbugua"/>
    <s v="Geoffrey Ndua Mbugua"/>
    <s v="724608147"/>
    <s v="Informal Business"/>
    <x v="0"/>
    <x v="0"/>
    <d v="2018-06-16T00:00:00"/>
  </r>
  <r>
    <s v="VPA6"/>
    <s v="KE-KIA-1703-17816"/>
    <x v="0"/>
    <s v=""/>
    <s v="26th January,2017"/>
    <d v="2017-01-26T00:00:00"/>
    <s v="17th March,2017"/>
    <d v="2017-03-17T00:00:00"/>
    <s v="Kanogu Robert"/>
    <s v="Male"/>
    <s v="21251902"/>
    <s v="726778634"/>
    <m/>
    <m/>
    <m/>
    <n v="36.636325999999997"/>
    <n v="-1.118112"/>
    <s v="Kiambu"/>
    <s v="Limuru"/>
    <s v="Loyal"/>
    <s v="Nderu"/>
    <s v="12"/>
    <s v="Geoffrey Ndua Mbugua"/>
    <s v="Geoffrey Ndua Mbugua"/>
    <s v="Geoffrey Ndua Mbugua"/>
    <s v="724608147"/>
    <s v="Informal Business"/>
    <x v="2"/>
    <x v="0"/>
    <d v="2017-07-14T00:00:00"/>
  </r>
  <r>
    <s v="VPA6"/>
    <s v="KE-KER-1712-26240"/>
    <x v="0"/>
    <s v=""/>
    <s v="22nd November,2017"/>
    <d v="2017-11-22T00:00:00"/>
    <s v="27th December,2017"/>
    <d v="2017-12-27T00:00:00"/>
    <s v="Muge Stella"/>
    <s v="Female"/>
    <s v="35749221"/>
    <s v="0715576404"/>
    <m/>
    <m/>
    <m/>
    <n v="35.385939999999998"/>
    <n v="-0.13750200000000001"/>
    <s v="Kericho"/>
    <s v="Kipkelion West"/>
    <s v="Kipteres"/>
    <s v="Kapngetuny"/>
    <s v="4"/>
    <s v="Geoffrey Ngeno"/>
    <s v="Geoffrey Ngeno"/>
    <s v="Geoffrey Ngeno"/>
    <s v="790758198"/>
    <s v="Informal Business"/>
    <x v="0"/>
    <x v="0"/>
    <d v="2018-12-03T00:00:00"/>
  </r>
  <r>
    <s v="VPA6"/>
    <s v="KE-KER-1803-25301"/>
    <x v="0"/>
    <s v=""/>
    <s v="28th December,2017"/>
    <d v="2017-12-28T00:00:00"/>
    <s v="15th March,2018"/>
    <d v="2018-03-15T00:00:00"/>
    <s v="Rotich Rebecca"/>
    <s v="Female"/>
    <s v="6608575"/>
    <s v="0700805119"/>
    <m/>
    <m/>
    <m/>
    <n v="35.385067999999997"/>
    <n v="-0.110918"/>
    <s v="Kericho"/>
    <s v="Kipkelion West"/>
    <s v="Kipteris"/>
    <s v="Korosyot"/>
    <s v="4"/>
    <s v="Geoffrey Ngeno"/>
    <s v="Geoffrey Ngeno"/>
    <s v="Geoffrey Ngeno"/>
    <s v="706867886"/>
    <s v="Informal Business"/>
    <x v="0"/>
    <x v="0"/>
    <d v="2018-12-03T00:00:00"/>
  </r>
  <r>
    <s v="VPA6"/>
    <s v="KE-KER-1803-25300"/>
    <x v="0"/>
    <s v=""/>
    <s v="20th December,2017"/>
    <d v="2017-12-20T00:00:00"/>
    <s v="15th March,2018"/>
    <d v="2018-03-15T00:00:00"/>
    <s v="Cheruiyot Juliana"/>
    <s v="Female"/>
    <s v="7626408"/>
    <s v="718660292"/>
    <m/>
    <m/>
    <m/>
    <n v="35.389538000000002"/>
    <n v="-0.114205"/>
    <s v="Kericho"/>
    <s v="Kipkelion West"/>
    <s v="Kipteris"/>
    <s v="Kaptuiya"/>
    <s v="4"/>
    <s v="Geoffrey Ngeno"/>
    <s v="Geoffrey Ngeno"/>
    <s v="Geoffrey Ngeno"/>
    <s v="706867886"/>
    <s v="Informal Business"/>
    <x v="0"/>
    <x v="0"/>
    <d v="2018-12-03T00:00:00"/>
  </r>
  <r>
    <s v="VPA6"/>
    <s v="KE-NAK-1708-18065"/>
    <x v="0"/>
    <s v=""/>
    <s v="12th June,2017"/>
    <d v="2017-06-12T00:00:00"/>
    <s v="1st August,2017"/>
    <d v="2017-08-01T00:00:00"/>
    <s v="Makini Daniel"/>
    <s v="Male"/>
    <s v="25045619"/>
    <s v="723803662"/>
    <m/>
    <m/>
    <m/>
    <n v="36.012439999999998"/>
    <n v="-0.26704499999999998"/>
    <s v="Nakuru"/>
    <s v="Njoro"/>
    <s v="Ngata"/>
    <s v="Bridge"/>
    <s v="10"/>
    <s v="Nelson Mutai"/>
    <s v="Geofrey  Korir"/>
    <s v="Geofrey  Korir"/>
    <s v="724219301"/>
    <s v="Informal Business"/>
    <x v="0"/>
    <x v="0"/>
    <d v="2017-09-29T00:00:00"/>
  </r>
  <r>
    <s v="VPA6"/>
    <s v="KE-LAI-2007-0000"/>
    <x v="1"/>
    <s v="Institutional Plant"/>
    <s v="4th July,2020"/>
    <d v="2020-07-04T00:00:00"/>
    <s v="14th July,2020"/>
    <d v="2020-07-14T00:00:00"/>
    <s v="Twara Group Women"/>
    <s v="Female"/>
    <s v="99999"/>
    <s v="254727845123"/>
    <m/>
    <m/>
    <m/>
    <n v="37.083731"/>
    <n v="0.36102000000000001"/>
    <s v="Laikipia"/>
    <s v="Laikipia North"/>
    <s v="Twara"/>
    <s v="Twara"/>
    <s v="4"/>
    <s v="Biogas International Limited"/>
    <s v="George"/>
    <s v="George"/>
    <s v="717606741"/>
    <s v="Medium Size Business"/>
    <x v="6"/>
    <x v="2"/>
    <d v="2020-07-10T00:00:00"/>
  </r>
  <r>
    <s v="VPA6"/>
    <s v="KE-NAK-1905-26666"/>
    <x v="0"/>
    <s v=""/>
    <s v="25th May,2019"/>
    <d v="2019-05-25T00:00:00"/>
    <s v="25th May,2019"/>
    <d v="2019-05-25T00:00:00"/>
    <s v="Virginia Ndung'U Wanjiku"/>
    <s v="Female"/>
    <s v="2186390"/>
    <s v="254721992973"/>
    <m/>
    <m/>
    <m/>
    <n v="35.844323000000003"/>
    <n v="-0.28781499999999999"/>
    <s v="Nakuru"/>
    <s v="Molo"/>
    <s v="Molo"/>
    <s v="Aremi"/>
    <s v="6"/>
    <s v="Biogas International Limited"/>
    <s v="George"/>
    <s v="George"/>
    <s v="715290735"/>
    <s v="Medium Size Business"/>
    <x v="6"/>
    <x v="2"/>
    <d v="2019-05-25T00:00:00"/>
  </r>
  <r>
    <s v="VPA6"/>
    <s v="KE-NAK-1905-26649"/>
    <x v="0"/>
    <s v=""/>
    <s v="25th May,2019"/>
    <d v="2019-05-25T00:00:00"/>
    <s v="25th May,2019"/>
    <d v="2019-05-25T00:00:00"/>
    <s v="Jane Macharia Wangui"/>
    <s v="Female"/>
    <s v="899723"/>
    <s v="254718969135"/>
    <m/>
    <m/>
    <m/>
    <n v="35.844284000000002"/>
    <n v="-0.28717199999999998"/>
    <s v="Nakuru"/>
    <s v="Molo"/>
    <s v="Molo"/>
    <s v="Aremi"/>
    <s v="6"/>
    <s v="Biogas International Limited"/>
    <s v="George"/>
    <s v="George"/>
    <s v="715290735"/>
    <s v="Medium Size Business"/>
    <x v="6"/>
    <x v="2"/>
    <d v="2019-05-25T00:00:00"/>
  </r>
  <r>
    <s v="VPA6"/>
    <s v="KE-MER-1710-21808"/>
    <x v="0"/>
    <s v=""/>
    <s v="30th August,2017"/>
    <d v="2017-08-30T00:00:00"/>
    <s v="19th October,2017"/>
    <d v="2017-10-19T00:00:00"/>
    <s v="Inoti David Gitonga"/>
    <s v="Male"/>
    <s v="11059716"/>
    <s v="742681946"/>
    <m/>
    <m/>
    <s v="715299117"/>
    <n v="37.651673000000002"/>
    <n v="-6.4020999999999995E-2"/>
    <s v="Meru"/>
    <s v="Imenti South"/>
    <s v="Nkuene"/>
    <s v="Kithiru"/>
    <s v="6"/>
    <s v="Igwemas General Digester Ltd"/>
    <s v="George Gitonga"/>
    <s v="George Gitonga"/>
    <s v="7412935570"/>
    <s v="Micro Business"/>
    <x v="0"/>
    <x v="0"/>
    <d v="2017-08-30T00:00:00"/>
  </r>
  <r>
    <s v="VPA6"/>
    <s v="KE-MER-1701-21805"/>
    <x v="0"/>
    <s v=""/>
    <s v="19th November,2016"/>
    <d v="2016-11-19T00:00:00"/>
    <s v="8th January,2017"/>
    <d v="2017-01-08T00:00:00"/>
    <s v="M'Amburi Damiano Muthaura"/>
    <s v="Male"/>
    <s v="8870319"/>
    <s v="727570114"/>
    <m/>
    <m/>
    <s v="707460103"/>
    <n v="37.684330000000003"/>
    <n v="-6.6692000000000001E-2"/>
    <s v="Meru"/>
    <s v="Imenti South"/>
    <s v="Kithunguri"/>
    <s v="Muguru"/>
    <s v="6"/>
    <s v="Igwemas General Digester Ltd"/>
    <s v="George Gitonga"/>
    <s v="George Gitonga"/>
    <s v="741293570"/>
    <s v="Micro Business"/>
    <x v="0"/>
    <x v="0"/>
    <d v="2017-08-01T00:00:00"/>
  </r>
  <r>
    <s v="VPA6"/>
    <s v="KE-MER-1801-21825"/>
    <x v="0"/>
    <s v=""/>
    <s v="12th November,2017"/>
    <d v="2017-11-12T00:00:00"/>
    <s v="1st January,2018"/>
    <d v="2018-01-01T00:00:00"/>
    <s v="Kirujah David Gikunda"/>
    <s v="Male"/>
    <s v="13355821"/>
    <s v="72213782"/>
    <s v="726137822"/>
    <m/>
    <s v="701463958"/>
    <n v="37.672894999999997"/>
    <n v="-8.6263000000000006E-2"/>
    <s v="Meru"/>
    <s v="Imenti South"/>
    <s v="Nkuene"/>
    <s v="Nugu"/>
    <s v="8"/>
    <s v="Igwemas General Digester Ltd"/>
    <s v="George Gitonga"/>
    <s v="George Gitonga"/>
    <s v="741293570"/>
    <s v="Micro Business"/>
    <x v="0"/>
    <x v="0"/>
    <d v="2017-08-31T00:00:00"/>
  </r>
  <r>
    <s v="VPA6"/>
    <s v="KE-THA-1707-21804"/>
    <x v="0"/>
    <s v=""/>
    <s v="5th June,2017"/>
    <d v="2017-06-05T00:00:00"/>
    <s v="1st July,2017"/>
    <d v="2017-07-01T00:00:00"/>
    <s v="Nkune Lilian Karengi"/>
    <s v="Female"/>
    <s v="11399054"/>
    <s v="733442099"/>
    <m/>
    <m/>
    <s v="710992123"/>
    <n v="37.656792000000003"/>
    <n v="-0.36945299999999998"/>
    <s v="Tharaka-Nithi"/>
    <s v="Chuka"/>
    <s v="Mwonge"/>
    <s v="Thunfuri"/>
    <s v="8"/>
    <s v="Igwemas General Digester Ltd"/>
    <s v="George Gitonga"/>
    <s v="George Gitonga"/>
    <s v="741293570"/>
    <s v="Micro Business"/>
    <x v="0"/>
    <x v="0"/>
    <d v="2018-02-13T00:00:00"/>
  </r>
  <r>
    <s v="VPA6"/>
    <s v="KE-MER-1710-27740"/>
    <x v="0"/>
    <s v=""/>
    <s v="11th September,2017"/>
    <d v="2017-09-11T00:00:00"/>
    <s v="31st October,2017"/>
    <d v="2017-10-31T00:00:00"/>
    <s v="Mutungi Francis Kaburu"/>
    <s v="Male"/>
    <s v="4452975"/>
    <s v="710375283"/>
    <m/>
    <m/>
    <m/>
    <n v="37.660927000000001"/>
    <n v="2.9235000000000001E-2"/>
    <s v="Meru"/>
    <s v="Imenti North"/>
    <s v="Ntima"/>
    <s v="Ntabiru"/>
    <s v="8"/>
    <s v="Igwemas General Digester Ltd"/>
    <s v="George Gitonga"/>
    <s v="George Gitonga"/>
    <s v="254741293570"/>
    <s v="Micro Business"/>
    <x v="3"/>
    <x v="0"/>
    <d v="2017-11-16T00:00:00"/>
  </r>
  <r>
    <s v="VPA6"/>
    <s v="KE-THA-1705-21803"/>
    <x v="0"/>
    <s v=""/>
    <s v="16th March,2017"/>
    <d v="2017-03-16T00:00:00"/>
    <s v="5th May,2017"/>
    <d v="2017-05-05T00:00:00"/>
    <s v="Murithi Evanston Gitonga"/>
    <s v="Male"/>
    <s v="36885190"/>
    <s v="721345432"/>
    <m/>
    <m/>
    <m/>
    <n v="37.643383999999998"/>
    <n v="-0.37174499999999999"/>
    <s v="Tharaka-Nithi"/>
    <s v="Chuka"/>
    <s v="Mwonge"/>
    <s v="Kangumo"/>
    <s v="8"/>
    <s v="Igwemas General Digester Ltd"/>
    <s v="George Gitonga"/>
    <s v="George Gitonga"/>
    <s v="741851168"/>
    <s v="Micro Business"/>
    <x v="3"/>
    <x v="0"/>
    <d v="2017-07-14T00:00:00"/>
  </r>
  <r>
    <s v="VPA6"/>
    <s v="KE-THA-1707-21810"/>
    <x v="0"/>
    <s v=""/>
    <s v="12th May,2017"/>
    <d v="2017-05-12T00:00:00"/>
    <s v="1st July,2017"/>
    <d v="2017-07-01T00:00:00"/>
    <s v="Nyamu Eurita Wanja"/>
    <s v="Female"/>
    <s v="10716784"/>
    <s v="711370272"/>
    <m/>
    <m/>
    <m/>
    <n v="37.664791999999998"/>
    <n v="-0.37874200000000002"/>
    <s v="Tharaka-Nithi"/>
    <s v="Chuka"/>
    <s v="Kabuboni"/>
    <s v="Mpukoni"/>
    <s v="8"/>
    <s v="Igwemas General Digester Ltd"/>
    <s v="George Gitonga"/>
    <s v="George Gitonga"/>
    <s v="741293570"/>
    <s v="Micro Business"/>
    <x v="3"/>
    <x v="0"/>
    <d v="2017-09-27T00:00:00"/>
  </r>
  <r>
    <s v="VPA6"/>
    <s v="KE-MER-1606-16167"/>
    <x v="2"/>
    <s v="Unreachable"/>
    <s v="12th April,2016"/>
    <d v="2016-04-12T00:00:00"/>
    <s v="1st June,2016"/>
    <d v="2016-06-01T00:00:00"/>
    <s v="George Maina"/>
    <s v="Male"/>
    <s v="27935645"/>
    <s v="774283167"/>
    <m/>
    <m/>
    <m/>
    <m/>
    <m/>
    <s v="Meru"/>
    <s v="Buuri"/>
    <s v="Kisima"/>
    <s v="Ethi"/>
    <s v="8"/>
    <s v="George Kiriungi Ngatia"/>
    <s v="George Kiriungi Ngatia"/>
    <s v="George Kiriungi Ngatia"/>
    <s v=""/>
    <s v="Informal Business"/>
    <x v="2"/>
    <x v="0"/>
    <d v="2017-03-02T00:00:00"/>
  </r>
  <r>
    <s v="VPA6"/>
    <s v="KE-LAI-1611-17387"/>
    <x v="2"/>
    <s v="Unreachable"/>
    <s v="30th September,2016"/>
    <d v="2016-09-30T00:00:00"/>
    <s v="19th November,2016"/>
    <d v="2016-11-19T00:00:00"/>
    <s v="Amos Maina"/>
    <s v="Male"/>
    <s v="99999"/>
    <s v="718801019"/>
    <m/>
    <m/>
    <m/>
    <m/>
    <m/>
    <s v="Laikipia"/>
    <s v="Laikipia East"/>
    <s v="Thingitu"/>
    <s v="Thingitu"/>
    <s v="8"/>
    <s v="George Kiriungi Ngatia"/>
    <s v="George Kiriungi Ngatia"/>
    <s v="George Kiriungi Ngatia"/>
    <s v=""/>
    <s v="Informal Business"/>
    <x v="0"/>
    <x v="0"/>
    <d v="2017-03-02T00:00:00"/>
  </r>
  <r>
    <s v="VPA6"/>
    <s v="KE-LAI-1710-19176"/>
    <x v="2"/>
    <s v="Under Verification"/>
    <s v="18th July,2017"/>
    <d v="2017-07-18T00:00:00"/>
    <s v="18th October,2017"/>
    <d v="2017-10-18T00:00:00"/>
    <s v="Mathu Joseph Matu"/>
    <s v="Male"/>
    <s v="22035648"/>
    <s v="0796387426"/>
    <m/>
    <m/>
    <m/>
    <n v="37.147281999999997"/>
    <n v="0.10474700000000001"/>
    <s v="Laikipia"/>
    <s v="Laikipia North"/>
    <s v="Timau"/>
    <s v="Ngenia"/>
    <s v="10"/>
    <s v="George Kiriungi Ngatia"/>
    <s v="George Kiriungi Ngatia"/>
    <s v="George Kiriungi Ngatia"/>
    <s v="715529912"/>
    <s v="Informal Business"/>
    <x v="0"/>
    <x v="0"/>
    <d v="2017-07-18T00:00:00"/>
  </r>
  <r>
    <s v="VPA6"/>
    <s v="KE-LAI-1602-16164"/>
    <x v="2"/>
    <s v="Unreachable"/>
    <s v="13th December,2015"/>
    <d v="2015-12-13T00:00:00"/>
    <s v="1st February,2016"/>
    <d v="2016-02-01T00:00:00"/>
    <s v="Peter Mwangi"/>
    <s v="Male"/>
    <s v="27056378"/>
    <s v="788226835"/>
    <m/>
    <m/>
    <m/>
    <m/>
    <m/>
    <s v="Laikipia"/>
    <s v="Laikipia East"/>
    <s v="Serera"/>
    <s v="Nyakumu"/>
    <s v="10"/>
    <s v="George Kiriungi Ngatia"/>
    <s v="George Kiriungi Ngatia"/>
    <s v="George Kiriungi Ngatia"/>
    <s v=""/>
    <s v="Informal Business"/>
    <x v="2"/>
    <x v="0"/>
    <d v="2017-03-02T00:00:00"/>
  </r>
  <r>
    <s v="VPA6"/>
    <s v="KE-MER-1602-16170"/>
    <x v="2"/>
    <s v="Unreachable"/>
    <s v="13th December,2015"/>
    <d v="2015-12-13T00:00:00"/>
    <s v="1st February,2016"/>
    <d v="2016-02-01T00:00:00"/>
    <s v="Paul Mathenge"/>
    <s v="Male"/>
    <s v="24583677"/>
    <s v="714574533"/>
    <m/>
    <m/>
    <m/>
    <m/>
    <m/>
    <s v="Meru"/>
    <s v="Buuri"/>
    <s v="Kisima"/>
    <s v="Ngenia"/>
    <s v="10"/>
    <s v="George Kiriungi Ngatia"/>
    <s v="George Kiriungi Ngatia"/>
    <s v="George Kiriungi Ngatia"/>
    <s v=""/>
    <s v="Informal Business"/>
    <x v="2"/>
    <x v="0"/>
    <d v="2017-03-02T00:00:00"/>
  </r>
  <r>
    <s v="VPA6"/>
    <s v="KE-LAI-1701-17398"/>
    <x v="0"/>
    <s v=""/>
    <s v="30th November,2016"/>
    <d v="2016-11-30T00:00:00"/>
    <s v="19th January,2017"/>
    <d v="2017-01-19T00:00:00"/>
    <s v="Charles Wachira Nyuyo"/>
    <s v="Male"/>
    <s v="99999"/>
    <s v="725101918"/>
    <m/>
    <m/>
    <m/>
    <n v="36.622551999999999"/>
    <n v="-8.8576000000000002E-2"/>
    <s v="Laikipia"/>
    <s v="Laikipia Central"/>
    <s v="Kieni West"/>
    <s v="Mweiga"/>
    <s v="10"/>
    <s v="George Kiriungi Ngatia"/>
    <s v="George Kiriungi Ngatia"/>
    <s v="George Kiriungi Ngatia"/>
    <s v=""/>
    <s v="Informal Business"/>
    <x v="0"/>
    <x v="0"/>
    <d v="2017-03-02T00:00:00"/>
  </r>
  <r>
    <s v="VPA6"/>
    <s v="KE-LAI-1602-16163"/>
    <x v="2"/>
    <s v="Unreachable"/>
    <s v="13th December,2015"/>
    <d v="2015-12-13T00:00:00"/>
    <s v="1st February,2016"/>
    <d v="2016-02-01T00:00:00"/>
    <s v="Bonface Masharia"/>
    <s v="Male"/>
    <s v="24491662"/>
    <s v="715338895"/>
    <m/>
    <m/>
    <m/>
    <m/>
    <m/>
    <s v="Laikipia"/>
    <s v="Laikipia East"/>
    <s v="Nanyuki"/>
    <s v="Muthiga"/>
    <s v="12"/>
    <s v="George Kiriungi Ngatia"/>
    <s v="George Kiriungi Ngatia"/>
    <s v="George Kiriungi Ngatia"/>
    <s v=""/>
    <s v="Informal Business"/>
    <x v="2"/>
    <x v="0"/>
    <d v="2017-03-02T00:00:00"/>
  </r>
  <r>
    <s v="VPA6"/>
    <s v="KE-NAK-1801-23089"/>
    <x v="1"/>
    <s v="Abandoned"/>
    <s v="12th November,2017"/>
    <d v="2017-11-12T00:00:00"/>
    <s v="1st January,2018"/>
    <d v="2018-01-01T00:00:00"/>
    <s v="Nganga Mary Waithira"/>
    <s v="Female"/>
    <s v="5999551"/>
    <s v="721130192"/>
    <m/>
    <m/>
    <m/>
    <n v="36.169491999999998"/>
    <n v="-0.25254799999999999"/>
    <s v="Nakuru"/>
    <s v="Bahati"/>
    <s v="Dundori"/>
    <s v="Giachonge"/>
    <s v="8"/>
    <s v="George Maina"/>
    <s v="George Maina"/>
    <s v="George Maina"/>
    <s v="728214414"/>
    <s v="Informal Business"/>
    <x v="0"/>
    <x v="0"/>
    <d v="2017-11-27T00:00:00"/>
  </r>
  <r>
    <s v="VPA6"/>
    <s v="KE-NAK-1710-27728"/>
    <x v="0"/>
    <s v=""/>
    <s v="12th August,2017"/>
    <d v="2017-08-12T00:00:00"/>
    <s v="1st October,2017"/>
    <d v="2017-10-01T00:00:00"/>
    <s v="Ndungu Lucy"/>
    <s v="Female"/>
    <s v="2267349"/>
    <s v="724380073"/>
    <m/>
    <m/>
    <m/>
    <n v="36.172027999999997"/>
    <n v="-0.34288200000000002"/>
    <s v="Nakuru"/>
    <s v="Gilgil"/>
    <s v="Eburu/Baruku"/>
    <s v="Greensted"/>
    <s v="8"/>
    <s v="Laban Mwaniki"/>
    <s v="George Maina"/>
    <s v="George Maina"/>
    <s v="728214414"/>
    <s v="Informal Business"/>
    <x v="0"/>
    <x v="0"/>
    <d v="2017-11-20T00:00:00"/>
  </r>
  <r>
    <s v="VPA6"/>
    <s v="KE-NAK-1703-18060"/>
    <x v="0"/>
    <s v=""/>
    <s v="10th January,2017"/>
    <d v="2017-01-10T00:00:00"/>
    <s v="1st March,2017"/>
    <d v="2017-03-01T00:00:00"/>
    <s v="Njoki Elizabeth Njoki"/>
    <s v="Female"/>
    <s v="28866974"/>
    <s v="728896152"/>
    <m/>
    <m/>
    <s v="721836170"/>
    <n v="35.920900000000003"/>
    <n v="-0.23813799999999999"/>
    <s v="Nakuru"/>
    <s v="Rongai"/>
    <s v="Mangu"/>
    <s v="Kanga Kinga"/>
    <s v="8"/>
    <s v="George Maina"/>
    <s v="George Maina"/>
    <s v="George Maina"/>
    <s v="728214414"/>
    <s v="Informal Business"/>
    <x v="0"/>
    <x v="0"/>
    <d v="2017-11-21T00:00:00"/>
  </r>
  <r>
    <s v="VPA6"/>
    <s v="KE-NYA-1805-25338"/>
    <x v="0"/>
    <s v=""/>
    <s v="25th April,2018"/>
    <d v="2018-04-25T00:00:00"/>
    <s v="1st May,2018"/>
    <d v="2018-05-01T00:00:00"/>
    <s v="Evans Obegi Obegi"/>
    <s v="Male"/>
    <s v="9149370"/>
    <s v="0714256248"/>
    <m/>
    <m/>
    <s v="702976697"/>
    <n v="34.860236999999998"/>
    <n v="-0.636938"/>
    <s v="Nyamira"/>
    <s v="Manga"/>
    <s v="Central Kituku"/>
    <s v="Morambo"/>
    <n v="16"/>
    <s v="George Odhiambo"/>
    <s v="George Odhiambo"/>
    <s v="George Odhiambo"/>
    <s v="729996948"/>
    <s v="Informal Business"/>
    <x v="2"/>
    <x v="0"/>
    <d v="2018-11-07T00:00:00"/>
  </r>
  <r>
    <s v="VPA6"/>
    <s v="KE-NYA-1812-27101"/>
    <x v="0"/>
    <s v=""/>
    <s v="28th May,2018"/>
    <d v="2018-05-28T00:00:00"/>
    <s v="28th December,2018"/>
    <d v="2018-12-28T00:00:00"/>
    <s v="Samwel Ogeto G."/>
    <s v="Male"/>
    <s v="34169394"/>
    <s v="720592910"/>
    <m/>
    <m/>
    <m/>
    <n v="34.859082999999998"/>
    <n v="-0.637432"/>
    <s v="Nyamira"/>
    <s v="Manga"/>
    <s v="Kitutu Central"/>
    <s v="Morambo"/>
    <n v="16"/>
    <s v="George Odhiambo"/>
    <s v="George Odhiambo"/>
    <s v="George Odhiambo"/>
    <s v="729996948"/>
    <s v="Informal Business"/>
    <x v="0"/>
    <x v="0"/>
    <d v="2019-02-13T00:00:00"/>
  </r>
  <r>
    <s v="VPA6"/>
    <s v="KE-MIG-1805-17831"/>
    <x v="0"/>
    <s v=""/>
    <s v="20th January,2018"/>
    <d v="2018-01-20T00:00:00"/>
    <s v="20th May,2018"/>
    <d v="2018-05-20T00:00:00"/>
    <s v="Michael N/A Odhiambo"/>
    <s v="Male"/>
    <s v="12672162"/>
    <s v="726512638"/>
    <m/>
    <m/>
    <s v="726512637"/>
    <n v="34.577015000000003"/>
    <n v="-0.84125499999999998"/>
    <s v="Migori"/>
    <s v="Awendo"/>
    <s v="Awendo"/>
    <s v="Hosea"/>
    <s v="6"/>
    <s v="George Otwori"/>
    <s v="George Otwori"/>
    <s v="George Otwori"/>
    <s v="710742379"/>
    <s v="Informal Business"/>
    <x v="0"/>
    <x v="0"/>
    <d v="2018-06-25T00:00:00"/>
  </r>
  <r>
    <s v="VPA6"/>
    <s v="KE-NYA-1804-17827"/>
    <x v="0"/>
    <s v=""/>
    <s v="20th March,2018"/>
    <d v="2018-03-20T00:00:00"/>
    <s v="1st April,2018"/>
    <d v="2018-04-01T00:00:00"/>
    <s v="Biritha Torori Gesare"/>
    <s v="Female"/>
    <s v="559599"/>
    <s v="723078079"/>
    <m/>
    <m/>
    <s v="741159339"/>
    <n v="34.838363000000001"/>
    <n v="-0.69716699999999998"/>
    <s v="Nyamira"/>
    <s v="Nyamira North"/>
    <s v="Nyamira North"/>
    <s v="Kiandege"/>
    <s v="6"/>
    <s v="George Otwori"/>
    <s v="George Otwori"/>
    <s v="George Otwori"/>
    <s v="710742379"/>
    <s v="Informal Business"/>
    <x v="2"/>
    <x v="0"/>
    <d v="2018-06-08T00:00:00"/>
  </r>
  <r>
    <s v="VPA6"/>
    <s v="KE-KIS-1806-17828"/>
    <x v="0"/>
    <s v=""/>
    <s v="10th May,2018"/>
    <d v="2018-05-10T00:00:00"/>
    <s v="9th June,2018"/>
    <d v="2018-06-09T00:00:00"/>
    <s v="Jackline Mochama Bitutu"/>
    <s v="Female"/>
    <s v="22979326"/>
    <s v="717344461"/>
    <s v="706336767"/>
    <m/>
    <m/>
    <n v="34.692948000000001"/>
    <n v="-0.69005000000000005"/>
    <s v="KISII"/>
    <s v="Kisii South"/>
    <s v="Kisii South"/>
    <s v="Mochiche"/>
    <s v="6"/>
    <s v="George Otwori"/>
    <s v="George Otwori"/>
    <s v="George Otwori"/>
    <s v="710742379"/>
    <s v="Informal Business"/>
    <x v="0"/>
    <x v="0"/>
    <d v="2018-06-11T00:00:00"/>
  </r>
  <r>
    <s v="VPA6"/>
    <s v="KE-KIS-1902-27109"/>
    <x v="0"/>
    <s v=""/>
    <s v="10th December,2018"/>
    <d v="2018-12-10T00:00:00"/>
    <s v="1st February,2019"/>
    <d v="2019-02-01T00:00:00"/>
    <s v="Henry Bosire Onsongo"/>
    <s v="Male"/>
    <s v="26289395"/>
    <s v="0726229681"/>
    <m/>
    <m/>
    <s v="726237532"/>
    <n v="34.750501999999997"/>
    <n v="-0.63709300000000002"/>
    <s v="Kisii"/>
    <s v="Kisii Central"/>
    <s v="Mwamonari"/>
    <s v="Runyagaten"/>
    <s v="6"/>
    <s v="George Otwori"/>
    <s v="George Otwori"/>
    <s v="George Otwori"/>
    <s v="710237479"/>
    <s v="Informal Business"/>
    <x v="0"/>
    <x v="0"/>
    <d v="2019-03-04T00:00:00"/>
  </r>
  <r>
    <s v="VPA6"/>
    <s v="KE-KIS-1911-27236"/>
    <x v="0"/>
    <s v=""/>
    <s v="15th October,2019"/>
    <d v="2019-10-15T00:00:00"/>
    <s v="10th November,2019"/>
    <d v="2019-11-10T00:00:00"/>
    <s v="Patrick Rangi Rangi"/>
    <s v="Male"/>
    <s v="20020019"/>
    <s v="254729049371"/>
    <m/>
    <m/>
    <m/>
    <n v="34.760081999999997"/>
    <n v="-0.59110200000000002"/>
    <s v="Kisii"/>
    <s v="Marani"/>
    <s v="Mwakivagendi"/>
    <s v="Gisabakwa"/>
    <s v="6"/>
    <s v="George Otwori"/>
    <s v="George Otwori"/>
    <s v="George Otwori"/>
    <s v="254710742379"/>
    <s v="Informal Business"/>
    <x v="0"/>
    <x v="0"/>
    <d v="2019-12-23T00:00:00"/>
  </r>
  <r>
    <s v="VPA6"/>
    <s v="KE-KIS-2005-27249"/>
    <x v="0"/>
    <s v=""/>
    <s v="1st April,2020"/>
    <d v="2020-04-01T00:00:00"/>
    <s v="1st May,2020"/>
    <d v="2020-05-01T00:00:00"/>
    <s v="Samson Ogechi Ragira"/>
    <s v="Male"/>
    <s v="52274640"/>
    <s v="254725342277"/>
    <m/>
    <m/>
    <m/>
    <n v="34.767133000000001"/>
    <n v="-0.68005499999999997"/>
    <s v="Kisii"/>
    <s v="Kisii Central"/>
    <s v="Township"/>
    <s v="Nyanchwa"/>
    <s v="6"/>
    <s v="George Otwori"/>
    <s v="George Otwori"/>
    <s v="George Otwori"/>
    <s v="710742379"/>
    <s v="Informal Business"/>
    <x v="0"/>
    <x v="0"/>
    <d v="2020-06-22T00:00:00"/>
  </r>
  <r>
    <s v="VPA6"/>
    <s v="KE-NYA-1805-17826"/>
    <x v="0"/>
    <s v=""/>
    <s v="21st April,2018"/>
    <d v="2018-04-21T00:00:00"/>
    <s v="27th May,2018"/>
    <d v="2018-05-27T00:00:00"/>
    <s v="Kissinger Momanyi Moruri"/>
    <s v="Male"/>
    <s v="99999"/>
    <s v="725258488"/>
    <m/>
    <m/>
    <s v="725639400"/>
    <n v="34.901404999999997"/>
    <n v="-0.62329999999999997"/>
    <s v="Nyamira"/>
    <s v="Nyamira"/>
    <s v="Nyamira South"/>
    <s v="Nyabichuki"/>
    <s v="8"/>
    <s v="George Otwori"/>
    <s v="George Otwori"/>
    <s v="George Otwori"/>
    <s v="710742379"/>
    <s v="Informal Business"/>
    <x v="0"/>
    <x v="0"/>
    <d v="2018-06-08T00:00:00"/>
  </r>
  <r>
    <s v="VPA6"/>
    <s v="KE-HOM-1801-17830"/>
    <x v="0"/>
    <s v=""/>
    <s v="20th June,2017"/>
    <d v="2017-06-20T00:00:00"/>
    <s v="20th January,2018"/>
    <d v="2018-01-20T00:00:00"/>
    <s v="Barack George Otwori Ojuok"/>
    <s v="Male"/>
    <s v="4824455"/>
    <s v="721306536"/>
    <m/>
    <m/>
    <s v="710758753"/>
    <n v="34.856091999999997"/>
    <n v="-0.45522200000000002"/>
    <s v="Homa Bay"/>
    <s v="Rachuonyo North"/>
    <s v="Rachuonyo  North"/>
    <s v="Nyamang'Aria"/>
    <s v="8"/>
    <s v="George Otwori"/>
    <s v="George Otwori"/>
    <s v="George Otwori"/>
    <s v="710742379"/>
    <s v="Informal Business"/>
    <x v="0"/>
    <x v="0"/>
    <d v="2018-06-25T00:00:00"/>
  </r>
  <r>
    <s v="VPA6"/>
    <s v="KE-NYA-1902-27110"/>
    <x v="0"/>
    <s v=""/>
    <s v="10th December,2018"/>
    <d v="2018-12-10T00:00:00"/>
    <s v="2nd February,2019"/>
    <d v="2019-02-02T00:00:00"/>
    <s v="Jeremiah Ngoko Mogesi"/>
    <s v="Male"/>
    <s v="13820"/>
    <s v="0710509336"/>
    <m/>
    <m/>
    <s v="703364742"/>
    <n v="34.877167"/>
    <n v="-0.69025199999999998"/>
    <s v="Nyamira"/>
    <s v="Masaba North"/>
    <s v="Gachuba"/>
    <s v="Miriri"/>
    <s v="8"/>
    <s v="George Otwori"/>
    <s v="George Otwori"/>
    <s v="George Otwori"/>
    <s v="710742379"/>
    <s v="Informal Business"/>
    <x v="2"/>
    <x v="0"/>
    <d v="2019-03-04T00:00:00"/>
  </r>
  <r>
    <s v="VPA6"/>
    <s v="KE-NYA-1805-17832"/>
    <x v="0"/>
    <s v=""/>
    <s v="1st August,2017"/>
    <d v="2017-08-01T00:00:00"/>
    <s v="3rd May,2018"/>
    <d v="2018-05-03T00:00:00"/>
    <s v="Rose Nyogechi Oenga"/>
    <s v="Female"/>
    <s v="27632780"/>
    <s v="710191212"/>
    <m/>
    <m/>
    <s v="782191212"/>
    <n v="34.855825000000003"/>
    <n v="-0.71814699999999998"/>
    <s v="Nyamira"/>
    <s v="Masaba North"/>
    <s v="Gachuka"/>
    <s v="Girango"/>
    <s v="8"/>
    <s v="George Otwori"/>
    <s v="George Otwori"/>
    <s v="George Otwori"/>
    <s v="710742369"/>
    <s v="Informal Business"/>
    <x v="2"/>
    <x v="0"/>
    <d v="2018-08-10T00:00:00"/>
  </r>
  <r>
    <s v="VPA6"/>
    <s v="KE-KIS-1809-17833"/>
    <x v="0"/>
    <s v=""/>
    <s v="6th August,2018"/>
    <d v="2018-08-06T00:00:00"/>
    <s v="6th September,2018"/>
    <d v="2018-09-06T00:00:00"/>
    <s v="Benson Oginda Nyakwara"/>
    <s v="Male"/>
    <s v="1505880"/>
    <s v="713423000"/>
    <m/>
    <m/>
    <s v="723626260"/>
    <n v="34.835030000000003"/>
    <n v="-0.71660699999999999"/>
    <s v="Kisii"/>
    <s v="Kisii Central"/>
    <s v="Kegati"/>
    <s v="Nuoosia"/>
    <s v="8"/>
    <s v="George Otwori"/>
    <s v="George Otwori"/>
    <s v="George Otwori"/>
    <s v="710742379"/>
    <s v="Informal Business"/>
    <x v="0"/>
    <x v="0"/>
    <d v="2018-09-10T00:00:00"/>
  </r>
  <r>
    <s v="VPA6"/>
    <s v="KE-KIS-2005-27248"/>
    <x v="0"/>
    <s v=""/>
    <s v="10th April,2020"/>
    <d v="2020-04-10T00:00:00"/>
    <s v="1st May,2020"/>
    <d v="2020-05-01T00:00:00"/>
    <s v="Vincent Marube Abusa"/>
    <s v="Male"/>
    <s v="13748324"/>
    <s v="254704664699"/>
    <m/>
    <m/>
    <m/>
    <n v="34.682147999999998"/>
    <n v="-0.67991500000000005"/>
    <s v="Kisii"/>
    <s v="Kisii South"/>
    <s v="Iyabe"/>
    <s v="Nyakiogiro"/>
    <s v="8"/>
    <s v="George Otwori"/>
    <s v="George Otwori"/>
    <s v="George Otwori"/>
    <s v="710742379"/>
    <s v="Informal Business"/>
    <x v="0"/>
    <x v="0"/>
    <d v="2020-06-21T00:00:00"/>
  </r>
  <r>
    <s v="VPA6"/>
    <s v="KE-KIS-2005-27250"/>
    <x v="0"/>
    <s v=""/>
    <s v="10th January,2020"/>
    <d v="2020-01-10T00:00:00"/>
    <s v="1st May,2020"/>
    <d v="2020-05-01T00:00:00"/>
    <s v="Dennis Ong'Ono Okenye"/>
    <s v="Male"/>
    <s v="36338353"/>
    <s v="254722124236"/>
    <m/>
    <m/>
    <m/>
    <n v="34.810516999999997"/>
    <n v="-0.70144300000000004"/>
    <s v="Kisii"/>
    <s v="Gucha  South"/>
    <s v="Kegati"/>
    <s v="Vosigisa"/>
    <s v="8"/>
    <s v="George Otwori"/>
    <s v="George Otwori"/>
    <s v="George Otwori"/>
    <s v="710742379"/>
    <s v="Informal Business"/>
    <x v="0"/>
    <x v="0"/>
    <d v="2020-06-22T00:00:00"/>
  </r>
  <r>
    <s v="VPA6"/>
    <s v="KE-KIS-2111-28993"/>
    <x v="0"/>
    <s v=""/>
    <s v="1st September,2021"/>
    <d v="2021-09-01T00:00:00"/>
    <s v="1st November,2021"/>
    <d v="2021-11-01T00:00:00"/>
    <s v="Ondieki Alex Mataro"/>
    <s v="Male"/>
    <s v="34107758"/>
    <s v="254726336463"/>
    <m/>
    <m/>
    <s v="254713424179"/>
    <n v="34.739052999999998"/>
    <n v="-0.62058800000000003"/>
    <s v="Kisii"/>
    <s v="Kisii Central"/>
    <s v="Nyakoe"/>
    <s v="Bonyangatani"/>
    <n v="8"/>
    <s v="George Otwori"/>
    <s v="George Otwori"/>
    <s v="George Otwori"/>
    <s v=""/>
    <s v="Informal Business"/>
    <x v="0"/>
    <x v="0"/>
    <d v="2022-01-26T00:00:00"/>
  </r>
  <r>
    <s v="VPA6"/>
    <s v="KE-KIS-2201-28995"/>
    <x v="0"/>
    <s v=""/>
    <s v="20th October,2021"/>
    <d v="2021-10-20T00:00:00"/>
    <s v="20th January,2022"/>
    <d v="2022-01-20T00:00:00"/>
    <s v="Omari Simba Denis"/>
    <s v="Male"/>
    <s v="27603484"/>
    <s v="0747001985"/>
    <m/>
    <m/>
    <s v="0714378022"/>
    <n v="34.722532000000001"/>
    <n v="-0.90344500000000005"/>
    <s v="Kisii"/>
    <s v="Kenyenya"/>
    <s v="Nyamecheo"/>
    <s v="Kanyipo"/>
    <n v="8"/>
    <s v="George Otwori"/>
    <s v="George Otwori"/>
    <s v="George Otwori"/>
    <s v=""/>
    <s v="Informal Business"/>
    <x v="0"/>
    <x v="0"/>
    <d v="2022-02-03T00:00:00"/>
  </r>
  <r>
    <s v="VPA6"/>
    <s v="KE-KIS-2008-25890"/>
    <x v="0"/>
    <s v=""/>
    <s v="1st July,2020"/>
    <d v="2020-07-01T00:00:00"/>
    <s v="1st August,2020"/>
    <d v="2020-08-01T00:00:00"/>
    <s v="Paul Isaboke Momensu"/>
    <s v="Male"/>
    <s v="22233592"/>
    <s v="254723868528"/>
    <m/>
    <m/>
    <s v="254755550110"/>
    <n v="34.787931999999998"/>
    <n v="-0.66122800000000004"/>
    <s v="Kisii"/>
    <s v="Kisii Central"/>
    <s v="Township"/>
    <s v="Kianyavinge"/>
    <n v="8"/>
    <s v="George Otwori"/>
    <s v="George Otwori"/>
    <s v="George Otwori"/>
    <s v=""/>
    <s v="Informal Business"/>
    <x v="0"/>
    <x v="0"/>
    <d v="2020-11-22T00:00:00"/>
  </r>
  <r>
    <s v="VPA6"/>
    <s v="KE-NYA-2212-29015"/>
    <x v="2"/>
    <s v="Under Verification"/>
    <s v="1st September,2022"/>
    <d v="2022-09-01T00:00:00"/>
    <s v="1st December,2022"/>
    <d v="2022-12-01T00:00:00"/>
    <s v="Mwambi James Nyamweya"/>
    <s v="Male"/>
    <s v="5825824"/>
    <s v="0700485799"/>
    <m/>
    <m/>
    <s v="07574296666"/>
    <n v="34.860497000000002"/>
    <n v="-0.68781800000000004"/>
    <s v="Nyamira"/>
    <s v="Manga"/>
    <s v="Kemera"/>
    <s v="Biburia"/>
    <n v="10"/>
    <s v="George Otwori"/>
    <s v="George Otwori"/>
    <s v="George Otwori"/>
    <s v=""/>
    <s v="Informal Business"/>
    <x v="0"/>
    <x v="0"/>
    <d v="2022-12-23T00:00:00"/>
  </r>
  <r>
    <s v="VPA6"/>
    <s v="KE-KIS-2203-29012"/>
    <x v="0"/>
    <s v=""/>
    <s v="10th February,2022"/>
    <d v="2022-02-10T00:00:00"/>
    <s v="1st March,2022"/>
    <d v="2022-03-01T00:00:00"/>
    <s v="Janet Omagwa Makori"/>
    <s v="Female"/>
    <s v="11037028"/>
    <s v="0723539809"/>
    <m/>
    <m/>
    <s v="0725325285"/>
    <n v="34.761000000000003"/>
    <n v="-0.61566699999999996"/>
    <s v="Kisii"/>
    <s v="Kisii Central"/>
    <s v="Bogeka"/>
    <s v="Mariba B"/>
    <n v="10"/>
    <s v="George Otwori"/>
    <s v="George Otwori"/>
    <s v="George Otwori"/>
    <s v=""/>
    <s v="Informal Business"/>
    <x v="0"/>
    <x v="0"/>
    <d v="2022-08-18T00:00:00"/>
  </r>
  <r>
    <s v="VPA6"/>
    <s v="KE-MIG-1902-27108"/>
    <x v="0"/>
    <s v=""/>
    <s v="1st December,2018"/>
    <d v="2018-12-01T00:00:00"/>
    <s v="27th February,2019"/>
    <d v="2019-02-27T00:00:00"/>
    <s v="Lenny Mboga Abade"/>
    <s v="Male"/>
    <s v="746065"/>
    <s v="0722682050"/>
    <m/>
    <m/>
    <s v="721820245"/>
    <n v="34.577080000000002"/>
    <n v="-0.841673"/>
    <s v="Migori"/>
    <s v="Awendo"/>
    <s v="North East Sakwa"/>
    <s v="Juelu"/>
    <s v="10"/>
    <s v="George Otwori"/>
    <s v="George Otwori"/>
    <s v="George Otwori"/>
    <s v="710742379"/>
    <s v="Informal Business"/>
    <x v="0"/>
    <x v="0"/>
    <d v="2019-03-03T00:00:00"/>
  </r>
  <r>
    <s v="VPA6"/>
    <s v="KE-MIG-1911-27235"/>
    <x v="0"/>
    <s v=""/>
    <s v="1st October,2019"/>
    <d v="2019-10-01T00:00:00"/>
    <s v="10th November,2019"/>
    <d v="2019-11-10T00:00:00"/>
    <s v="George Adimo Omondi"/>
    <s v="Male"/>
    <s v="6599128"/>
    <s v="254726817660"/>
    <m/>
    <m/>
    <m/>
    <n v="34.585343000000002"/>
    <n v="-0.75104700000000002"/>
    <s v="Migori"/>
    <s v="Rongo"/>
    <s v="Kodero Bara"/>
    <s v="Obondo"/>
    <s v="10"/>
    <s v="George Otwori"/>
    <s v="George Otwori"/>
    <s v="George Otwori"/>
    <s v="254710742379"/>
    <s v="Informal Business"/>
    <x v="0"/>
    <x v="0"/>
    <d v="2019-12-23T00:00:00"/>
  </r>
  <r>
    <s v="VPA6"/>
    <s v="KE-KIS-2208-29013"/>
    <x v="0"/>
    <s v=""/>
    <s v="1st May,2022"/>
    <d v="2022-05-01T00:00:00"/>
    <s v="10th August,2022"/>
    <d v="2022-08-10T00:00:00"/>
    <s v="Lilian Mwamonari Sister"/>
    <s v="Female"/>
    <s v="13819934"/>
    <s v="0722346365"/>
    <m/>
    <m/>
    <s v="0722860716"/>
    <n v="34.79515"/>
    <n v="-0.53292799999999996"/>
    <s v="Kisii"/>
    <s v="Marani"/>
    <s v="Marani"/>
    <s v="Rioma"/>
    <n v="10"/>
    <s v="George Otwori"/>
    <s v="George Otwori"/>
    <s v="George Otwori"/>
    <s v=""/>
    <s v="Informal Business"/>
    <x v="0"/>
    <x v="0"/>
    <d v="2022-09-01T00:00:00"/>
  </r>
  <r>
    <s v="VPA6"/>
    <s v="KE-NYA-1702-17528"/>
    <x v="0"/>
    <s v=""/>
    <s v="13th December,2016"/>
    <d v="2016-12-13T00:00:00"/>
    <s v="1st February,2017"/>
    <d v="2017-02-01T00:00:00"/>
    <s v="Samson Ombuna Nyakiongora"/>
    <s v="Male"/>
    <s v="1055851"/>
    <s v="720462446"/>
    <m/>
    <m/>
    <m/>
    <n v="34.938772999999998"/>
    <n v="-0.768625"/>
    <s v="Nyamira"/>
    <s v="Nyamira North"/>
    <s v="Ligoma"/>
    <s v="Tondori"/>
    <s v="10"/>
    <s v="George Otwori"/>
    <s v="George Otwori"/>
    <s v="George Otwori"/>
    <s v=""/>
    <s v="Informal Business"/>
    <x v="2"/>
    <x v="0"/>
    <d v="2017-03-02T00:00:00"/>
  </r>
  <r>
    <s v="VPA6"/>
    <s v="KE-NYA-1905-26350"/>
    <x v="0"/>
    <s v=""/>
    <s v="15th March,2019"/>
    <d v="2019-03-15T00:00:00"/>
    <s v="1st May,2019"/>
    <d v="2019-05-01T00:00:00"/>
    <s v="Martin Gisore Orangi"/>
    <s v="Male"/>
    <s v="1605070"/>
    <s v="0722272121"/>
    <m/>
    <m/>
    <s v="715305388"/>
    <n v="35.024174000000002"/>
    <n v="-0.48107899999999998"/>
    <s v="Nyamira"/>
    <s v="Nyamira North"/>
    <s v="Borangi"/>
    <s v="Bonyengwe"/>
    <n v="10"/>
    <s v="George Otwori"/>
    <s v="George Otwori"/>
    <s v="George Otwori"/>
    <s v="710742379"/>
    <s v="Informal Business"/>
    <x v="0"/>
    <x v="0"/>
    <d v="2019-07-03T00:00:00"/>
  </r>
  <r>
    <s v="VPA6"/>
    <s v="KE-NYA-1903-27116"/>
    <x v="0"/>
    <s v=""/>
    <s v="10th February,2019"/>
    <d v="2019-02-10T00:00:00"/>
    <s v="1st March,2019"/>
    <d v="2019-03-01T00:00:00"/>
    <s v="Charles Gisore Ombuyi"/>
    <s v="Male"/>
    <s v="7216385"/>
    <s v="0720077934"/>
    <m/>
    <m/>
    <s v="704020234"/>
    <n v="35.023429999999998"/>
    <n v="-0.46825699999999998"/>
    <s v="Nyamira"/>
    <s v="Nyamira North"/>
    <s v="Borangi"/>
    <s v="Votievai"/>
    <s v="10"/>
    <s v="George Otwori"/>
    <s v="George Otwori"/>
    <s v="George Otwori"/>
    <s v="0700000000"/>
    <s v="Informal Business"/>
    <x v="0"/>
    <x v="0"/>
    <d v="2019-05-07T00:00:00"/>
  </r>
  <r>
    <s v="VPA6"/>
    <s v="KE-KIS-2005-27239"/>
    <x v="0"/>
    <s v=""/>
    <s v="15th February,2020"/>
    <d v="2020-02-15T00:00:00"/>
    <s v="1st May,2020"/>
    <d v="2020-05-01T00:00:00"/>
    <s v="Samuel Nyarango Nyaberi"/>
    <s v="Male"/>
    <s v="23011809"/>
    <s v="254724650508"/>
    <m/>
    <m/>
    <m/>
    <n v="34.778784999999999"/>
    <n v="-0.65958499999999998"/>
    <s v="Kisii"/>
    <s v="Kisii South"/>
    <s v="Township"/>
    <s v="Bouti"/>
    <s v="10"/>
    <s v="George Otwori"/>
    <s v="George Otwori"/>
    <s v="George Otwori"/>
    <s v="710742379"/>
    <s v="Informal Business"/>
    <x v="0"/>
    <x v="0"/>
    <d v="2020-06-21T00:00:00"/>
  </r>
  <r>
    <s v="VPA6"/>
    <s v="KE-NYA-2101-28978"/>
    <x v="0"/>
    <s v=""/>
    <s v="12th November,2020"/>
    <d v="2020-11-12T00:00:00"/>
    <s v="1st January,2021"/>
    <d v="2021-01-01T00:00:00"/>
    <s v="Joel Nyambane Atuti"/>
    <s v="Male"/>
    <s v="23927041"/>
    <s v="254703429603"/>
    <m/>
    <m/>
    <m/>
    <n v="34.895983000000001"/>
    <n v="-0.62517199999999995"/>
    <s v="Nyamira"/>
    <s v="Manga"/>
    <s v="North Kitutu"/>
    <s v="Nyambogo"/>
    <n v="10"/>
    <s v="George Otwori"/>
    <s v="George Otwori"/>
    <s v="George Otwori"/>
    <s v=""/>
    <s v="Informal Business"/>
    <x v="0"/>
    <x v="0"/>
    <d v="2021-04-20T00:00:00"/>
  </r>
  <r>
    <s v="VPA6"/>
    <s v="KE-NAN-2101-28747"/>
    <x v="0"/>
    <s v=""/>
    <s v="20th December,2020"/>
    <d v="2020-12-20T00:00:00"/>
    <s v="17th January,2021"/>
    <d v="2021-01-17T00:00:00"/>
    <s v="Martha Serem"/>
    <s v="Female"/>
    <s v="99999"/>
    <s v="254728771897"/>
    <m/>
    <m/>
    <m/>
    <n v="35.137031999999998"/>
    <n v="0.52690700000000001"/>
    <s v="Nandi"/>
    <s v="Mosop"/>
    <s v="Mosop"/>
    <s v="Kapsigiryo"/>
    <n v="10"/>
    <s v="George Otwori"/>
    <s v="George Otwori"/>
    <s v="George Otwori"/>
    <s v=""/>
    <s v="Informal Business"/>
    <x v="0"/>
    <x v="0"/>
    <d v="2021-04-28T00:00:00"/>
  </r>
  <r>
    <s v="VPA6"/>
    <s v="KE-MIG-2202-29011"/>
    <x v="0"/>
    <s v=""/>
    <s v="30th December,2021"/>
    <d v="2021-12-30T00:00:00"/>
    <s v="1st February,2022"/>
    <d v="2022-02-01T00:00:00"/>
    <s v="Tom Odero Akal"/>
    <s v="Male"/>
    <n v="99999"/>
    <s v="0722557627"/>
    <m/>
    <m/>
    <s v="0719549081"/>
    <n v="34.588495000000002"/>
    <n v="-0.75602999999999998"/>
    <s v="Migori"/>
    <s v="Rongo"/>
    <s v="Central Kamagambo"/>
    <s v="Nyakwere"/>
    <n v="12"/>
    <s v="George Otwori"/>
    <s v="George Otwori"/>
    <s v="George Otwori"/>
    <s v=""/>
    <s v="Informal Business"/>
    <x v="0"/>
    <x v="0"/>
    <d v="2022-08-23T00:00:00"/>
  </r>
  <r>
    <s v="VPA6"/>
    <s v="KE-NYA-2211-29017"/>
    <x v="0"/>
    <s v=""/>
    <s v="15th August,2022"/>
    <d v="2022-08-15T00:00:00"/>
    <s v="1st November,2022"/>
    <d v="2022-11-01T00:00:00"/>
    <s v="Mogere Nyakundi Nyakundi"/>
    <s v="Male"/>
    <s v="9148851"/>
    <s v="0722799566"/>
    <m/>
    <m/>
    <s v="0715783459"/>
    <n v="34.978445000000001"/>
    <n v="-0.80766499999999997"/>
    <s v="Nyamira"/>
    <s v="Masaba North"/>
    <s v="Nyansiongo"/>
    <s v="Keginga"/>
    <s v="35"/>
    <s v="George Otwori"/>
    <s v="George Otwori"/>
    <s v="George Otwori"/>
    <s v=""/>
    <s v="Informal Business"/>
    <x v="2"/>
    <x v="0"/>
    <d v="2022-12-23T00:00:00"/>
  </r>
  <r>
    <s v="VPA6"/>
    <s v="KE-KIA-1710-21998"/>
    <x v="0"/>
    <s v=""/>
    <s v="4th September,2017"/>
    <d v="2017-09-04T00:00:00"/>
    <s v="24th October,2017"/>
    <d v="2017-10-24T00:00:00"/>
    <s v="Wanjiru Mary Warira"/>
    <s v="Female"/>
    <s v="25928230"/>
    <s v="710827532"/>
    <m/>
    <m/>
    <m/>
    <n v="36.600951999999999"/>
    <n v="-1.2695799999999999"/>
    <s v="Kiambu"/>
    <s v="Kikuyu"/>
    <s v="Karai"/>
    <s v="Nachu"/>
    <s v="9"/>
    <s v="Biogas International Limited"/>
    <s v="George Thairu"/>
    <s v="George Thairu"/>
    <s v="254715290735"/>
    <s v="Medium Size Business"/>
    <x v="6"/>
    <x v="2"/>
    <d v="2017-05-12T00:00:00"/>
  </r>
  <r>
    <s v="VPA6"/>
    <s v="KE-KIA-1612-21989"/>
    <x v="0"/>
    <s v=""/>
    <s v="12th October,2016"/>
    <d v="2016-10-12T00:00:00"/>
    <s v="1st December,2016"/>
    <d v="2016-12-01T00:00:00"/>
    <s v="Mbarina Antony Muraithi"/>
    <s v="Male"/>
    <s v="12474380"/>
    <s v="723118128"/>
    <m/>
    <m/>
    <m/>
    <n v="37.225324999999998"/>
    <n v="-1.0385930000000001"/>
    <s v="Kiambu"/>
    <s v="Thika East"/>
    <s v="Thika"/>
    <s v="Kimimi"/>
    <s v="10"/>
    <s v="Biogas International Limited"/>
    <s v="George Thairu"/>
    <s v="George Thairu"/>
    <s v="254715290735"/>
    <s v="Medium Size Business"/>
    <x v="6"/>
    <x v="2"/>
    <d v="2017-05-04T00:00:00"/>
  </r>
  <r>
    <s v="VPA6"/>
    <s v="KE-KIA-1705-21996"/>
    <x v="0"/>
    <s v=""/>
    <s v="15th January,2017"/>
    <d v="2017-01-15T00:00:00"/>
    <s v="11th May,2017"/>
    <d v="2017-05-11T00:00:00"/>
    <s v="Azuri Health Jackson"/>
    <s v="Male"/>
    <s v="99999"/>
    <s v="717950877"/>
    <m/>
    <m/>
    <m/>
    <n v="37.096617000000002"/>
    <n v="-1.042878"/>
    <s v="Kiambu"/>
    <s v="Thika Town"/>
    <s v="Thika"/>
    <s v="Thika"/>
    <n v="17"/>
    <s v="Biogas International Limited"/>
    <s v="George Thairu"/>
    <s v="George Thairu"/>
    <s v="715290735"/>
    <s v="Medium Size Business"/>
    <x v="6"/>
    <x v="2"/>
    <d v="2017-05-11T00:00:00"/>
  </r>
  <r>
    <s v="VPA6"/>
    <s v="KE-NYE-1904-27087"/>
    <x v="0"/>
    <s v=""/>
    <s v="15th March,2019"/>
    <d v="2019-03-15T00:00:00"/>
    <s v="3rd April,2019"/>
    <d v="2019-04-03T00:00:00"/>
    <s v="Wanyeri Wairagu Erustus"/>
    <s v="Male"/>
    <s v="99999"/>
    <s v="254734766611"/>
    <m/>
    <m/>
    <m/>
    <n v="36.862782000000003"/>
    <n v="-0.43887199999999998"/>
    <s v="Nyeri"/>
    <s v="Tetu"/>
    <s v="Ichagachiru"/>
    <s v="Kirurumi"/>
    <s v="6"/>
    <s v="Gemider Green Enterprises"/>
    <s v="Gerald  Waweru"/>
    <s v="Gerald  Waweru"/>
    <s v="725263148"/>
    <s v="Informal Business"/>
    <x v="0"/>
    <x v="0"/>
    <d v="2019-04-26T00:00:00"/>
  </r>
  <r>
    <s v="VPA6"/>
    <s v="KE-NYE-1903-27085"/>
    <x v="0"/>
    <s v=""/>
    <s v="12th February,2019"/>
    <d v="2019-02-12T00:00:00"/>
    <s v="8th March,2019"/>
    <d v="2019-03-08T00:00:00"/>
    <s v="Gatere Murimi Ephraim"/>
    <s v="Male"/>
    <s v="99999"/>
    <s v="254723769086"/>
    <m/>
    <m/>
    <m/>
    <n v="37.174968"/>
    <n v="-0.439303"/>
    <s v="Nyeri"/>
    <s v="Mathira East"/>
    <s v="Kiaruhiu"/>
    <s v="Kiaruhiu"/>
    <s v="6"/>
    <s v="Gemider Green Enterprises"/>
    <s v="Gerald  Waweru"/>
    <s v="Gerald  Waweru"/>
    <s v="725263148"/>
    <s v="Informal Business"/>
    <x v="0"/>
    <x v="0"/>
    <d v="2019-04-04T00:00:00"/>
  </r>
  <r>
    <s v="VPA6"/>
    <s v="KE-NYE-1812-26099"/>
    <x v="0"/>
    <s v=""/>
    <s v="5th November,2018"/>
    <d v="2018-11-05T00:00:00"/>
    <s v="1st December,2018"/>
    <d v="2018-12-01T00:00:00"/>
    <s v="Murage Peter Njuguna"/>
    <s v="Male"/>
    <s v="99999"/>
    <s v="72130038"/>
    <s v="721300383"/>
    <m/>
    <m/>
    <n v="36.864919999999998"/>
    <n v="-0.47498800000000002"/>
    <s v="Nyeri"/>
    <s v="Tetu"/>
    <s v="Thigingi"/>
    <s v="Gathanji"/>
    <s v="8"/>
    <s v="Gemider Green Enterprises"/>
    <s v="Gerald  Waweru"/>
    <s v="Gerald  Waweru"/>
    <s v="725263148"/>
    <s v="Informal Business"/>
    <x v="0"/>
    <x v="0"/>
    <d v="2018-12-06T00:00:00"/>
  </r>
  <r>
    <s v="VPA6"/>
    <s v="KE-NYE-1903-27086"/>
    <x v="0"/>
    <s v=""/>
    <s v="12th February,2019"/>
    <d v="2019-02-12T00:00:00"/>
    <s v="10th March,2019"/>
    <d v="2019-03-10T00:00:00"/>
    <s v="Kinyua Munene James"/>
    <s v="Male"/>
    <s v="99999"/>
    <s v="254721622541"/>
    <m/>
    <m/>
    <m/>
    <n v="37.166665000000002"/>
    <n v="-0.45558199999999999"/>
    <s v="Nyeri"/>
    <s v="Mathira East"/>
    <s v="Gikororo"/>
    <s v="Kianju"/>
    <s v="8"/>
    <s v="Gemider Green Enterprises"/>
    <s v="Gerald  Waweru"/>
    <s v="Gerald  Waweru"/>
    <s v="725263148"/>
    <s v="Informal Business"/>
    <x v="0"/>
    <x v="0"/>
    <d v="2019-04-04T00:00:00"/>
  </r>
  <r>
    <s v="VPA6"/>
    <s v="KE-NYE-1807-17839"/>
    <x v="0"/>
    <s v=""/>
    <s v="5th June,2018"/>
    <d v="2018-06-05T00:00:00"/>
    <s v="16th July,2018"/>
    <d v="2018-07-16T00:00:00"/>
    <s v="Munene Rose Mumbi"/>
    <s v="Female"/>
    <s v="99999"/>
    <s v="713868348"/>
    <m/>
    <m/>
    <m/>
    <n v="37.193803000000003"/>
    <n v="-0.40610000000000002"/>
    <s v="Nyeri"/>
    <s v="Mathira East"/>
    <s v="Iriani"/>
    <s v="Gachuguini"/>
    <s v="8"/>
    <s v="Gemider Green Enterprises"/>
    <s v="Gerald  Waweru"/>
    <s v="Gerald  Waweru"/>
    <s v="725263148"/>
    <s v="Informal Business"/>
    <x v="2"/>
    <x v="0"/>
    <d v="2018-10-10T00:00:00"/>
  </r>
  <r>
    <s v="VPA6"/>
    <s v="KE-LAI-1904-25765"/>
    <x v="0"/>
    <s v=""/>
    <s v="20th March,2019"/>
    <d v="2019-03-20T00:00:00"/>
    <s v="20th April,2019"/>
    <d v="2019-04-20T00:00:00"/>
    <s v="Maina Peter Muraguri"/>
    <s v="Male"/>
    <s v="21362773"/>
    <s v="0722565103"/>
    <m/>
    <m/>
    <m/>
    <n v="36.343547000000001"/>
    <n v="0.43895699999999999"/>
    <s v="Laikipia"/>
    <s v="Laikipia  West"/>
    <s v="Dindika"/>
    <s v="Kieni"/>
    <s v="12"/>
    <s v="Gerald Waweru"/>
    <s v="Gerald  Waweru"/>
    <s v="Gerald  Waweru"/>
    <s v="725263148"/>
    <s v="Informal Business"/>
    <x v="2"/>
    <x v="0"/>
    <d v="2019-05-21T00:00:00"/>
  </r>
  <r>
    <s v="VPA6"/>
    <s v="KE-KAJ-1909-26930"/>
    <x v="0"/>
    <s v=""/>
    <s v="10th July,2019"/>
    <d v="2019-07-10T00:00:00"/>
    <s v="10th September,2019"/>
    <d v="2019-09-10T00:00:00"/>
    <s v="Sayialel Sarah"/>
    <s v="Female"/>
    <s v="495321"/>
    <s v="711189780"/>
    <m/>
    <m/>
    <m/>
    <n v="37.498693000000003"/>
    <n v="-2.9226380000000001"/>
    <s v="Kajiado"/>
    <s v="Loitokitok"/>
    <s v="Loitoktok"/>
    <s v="Kamukunji"/>
    <n v="8"/>
    <s v="Gervasio Muriuki"/>
    <s v="Gervasio Muriuki"/>
    <s v="Gervasio Muriuki"/>
    <s v="254727854470"/>
    <s v="Informal Business"/>
    <x v="2"/>
    <x v="0"/>
    <d v="2019-09-13T00:00:00"/>
  </r>
  <r>
    <s v="VPA6"/>
    <s v="KE-MER-2111-2702"/>
    <x v="0"/>
    <s v=""/>
    <s v="21st September,2021"/>
    <d v="2021-09-21T00:00:00"/>
    <s v="10th November,2021"/>
    <d v="2021-11-10T00:00:00"/>
    <s v="Joseph Mwirigi Catherine"/>
    <s v="Female"/>
    <s v="7728421"/>
    <s v="254700215185"/>
    <m/>
    <m/>
    <s v="254713455435"/>
    <n v="37.620972999999999"/>
    <n v="-3.9883000000000002E-2"/>
    <s v="Meru"/>
    <s v="Imenti South"/>
    <s v="Uruku"/>
    <s v="Kaubau"/>
    <n v="6"/>
    <s v="Likunga Company Limited"/>
    <s v="Gideon Mbaabu"/>
    <s v="Gideon Mbaabu"/>
    <s v=""/>
    <s v="Micro Business"/>
    <x v="2"/>
    <x v="0"/>
    <d v="2021-11-17T00:00:00"/>
  </r>
  <r>
    <s v="VPA6"/>
    <s v="KE-MER-2103-27055"/>
    <x v="0"/>
    <s v=""/>
    <s v="5th March,2021"/>
    <d v="2021-03-05T00:00:00"/>
    <s v="25th March,2021"/>
    <d v="2021-03-25T00:00:00"/>
    <s v="Mwiti Jackline Kawira"/>
    <s v="Male"/>
    <s v="195643567"/>
    <s v="254719679202"/>
    <m/>
    <m/>
    <s v="254721227712"/>
    <n v="37.632294999999999"/>
    <n v="-0.252583"/>
    <s v="Meru"/>
    <s v="Imenti South"/>
    <s v="Chogoria"/>
    <s v="Katharani"/>
    <n v="6"/>
    <s v="Likunga Company Limited"/>
    <s v="Gideon Mbaabu"/>
    <s v="Gideon Mbaabu"/>
    <s v=""/>
    <s v="Micro Business"/>
    <x v="2"/>
    <x v="0"/>
    <d v="2021-06-04T00:00:00"/>
  </r>
  <r>
    <s v="VPA6"/>
    <s v="KE-MER-2111-27073"/>
    <x v="0"/>
    <s v=""/>
    <s v="17th October,2021"/>
    <d v="2021-10-17T00:00:00"/>
    <s v="2nd November,2021"/>
    <d v="2021-11-02T00:00:00"/>
    <s v="Kinoti Nahashon Peter"/>
    <s v="Male"/>
    <s v="10146066"/>
    <s v="254712635105"/>
    <m/>
    <m/>
    <s v="254720885567"/>
    <n v="37.620229999999999"/>
    <n v="-4.0543000000000003E-2"/>
    <s v="Meru"/>
    <s v="Imenti South"/>
    <s v="Uruku"/>
    <s v="Kaubau"/>
    <n v="8"/>
    <s v="Likunga Company Limited"/>
    <s v="Gideon Mbaabu"/>
    <s v="Gideon Mbaabu"/>
    <s v=""/>
    <s v="Micro Business"/>
    <x v="2"/>
    <x v="0"/>
    <d v="2021-11-17T00:00:00"/>
  </r>
  <r>
    <s v="VPA6"/>
    <s v="KE-THA-2105-27056"/>
    <x v="0"/>
    <s v=""/>
    <s v="2nd May,2021"/>
    <d v="2021-05-02T00:00:00"/>
    <s v="15th May,2021"/>
    <d v="2021-05-15T00:00:00"/>
    <s v="Gitari Ann Kawira"/>
    <s v="Male"/>
    <s v="193487544"/>
    <s v="254729371686"/>
    <m/>
    <m/>
    <s v="254718355386"/>
    <n v="37.639119999999998"/>
    <n v="-0.25203500000000001"/>
    <s v="Tharaka-Nithi"/>
    <s v="Maara"/>
    <s v="Kiriani"/>
    <s v="Kiriani"/>
    <n v="8"/>
    <s v="Likunga Company Limited"/>
    <s v="Gideon Mbaabu"/>
    <s v="Gideon Mbaabu"/>
    <s v=""/>
    <s v="Micro Business"/>
    <x v="2"/>
    <x v="0"/>
    <d v="2021-06-04T00:00:00"/>
  </r>
  <r>
    <s v="VPA6"/>
    <s v="KE-MER-1806-19610"/>
    <x v="0"/>
    <s v=""/>
    <s v="7th April,2018"/>
    <d v="2018-04-07T00:00:00"/>
    <s v="21st June,2018"/>
    <d v="2018-06-21T00:00:00"/>
    <s v="Charity George Kinyuru"/>
    <s v="Female"/>
    <s v="21642201"/>
    <s v="7270589"/>
    <s v="721270589"/>
    <m/>
    <m/>
    <n v="37.572670000000002"/>
    <n v="-7.7837000000000003E-2"/>
    <s v="Meru"/>
    <s v="Imenti South"/>
    <s v="Chure"/>
    <s v="Kianjogu"/>
    <s v="10"/>
    <s v="Likunga Company Limited"/>
    <s v="Gideon Mbaabu"/>
    <s v="Gideon Mbaabu"/>
    <s v="736642656"/>
    <s v="Micro Business"/>
    <x v="2"/>
    <x v="0"/>
    <d v="2018-06-21T00:00:00"/>
  </r>
  <r>
    <s v="VPA6"/>
    <s v="KE-THA-2103-27059"/>
    <x v="0"/>
    <s v=""/>
    <s v="19th February,2021"/>
    <d v="2021-02-19T00:00:00"/>
    <s v="5th March,2021"/>
    <d v="2021-03-05T00:00:00"/>
    <s v="Njeru Mbaka Eustace"/>
    <s v="Male"/>
    <s v="193454322"/>
    <s v="254721555598"/>
    <m/>
    <m/>
    <m/>
    <n v="37.670098000000003"/>
    <n v="-0.35041299999999997"/>
    <s v="Tharaka-Nithi"/>
    <s v="Chuka"/>
    <s v="Muiru"/>
    <s v="Kambandi"/>
    <n v="10"/>
    <s v="Likunga Company Limited"/>
    <s v="Gideon Mbaabu"/>
    <s v="Gideon Mbaabu"/>
    <s v=""/>
    <s v="Micro Business"/>
    <x v="0"/>
    <x v="0"/>
    <d v="2021-06-09T00:00:00"/>
  </r>
  <r>
    <s v="VPA6"/>
    <s v="KE-THA-2103-27060"/>
    <x v="0"/>
    <s v=""/>
    <s v="28th February,2021"/>
    <d v="2021-02-28T00:00:00"/>
    <s v="18th March,2021"/>
    <d v="2021-03-18T00:00:00"/>
    <s v="Mutegi Felix Kithinji"/>
    <s v="Male"/>
    <s v="23432154"/>
    <s v="254735973942"/>
    <m/>
    <m/>
    <s v="254735973904"/>
    <n v="37.619782999999998"/>
    <n v="-0.34767500000000001"/>
    <s v="Tharaka-Nithi"/>
    <s v="Chuka"/>
    <s v="Kirege"/>
    <s v="Kirege"/>
    <n v="10"/>
    <s v="Likunga Company Limited"/>
    <s v="Gideon Mbaabu"/>
    <s v="Gideon Mbaabu"/>
    <s v=""/>
    <s v="Micro Business"/>
    <x v="0"/>
    <x v="0"/>
    <d v="2021-06-09T00:00:00"/>
  </r>
  <r>
    <s v="VPA6"/>
    <s v="KE-KER-1710-23195"/>
    <x v="2"/>
    <s v="Under Verification"/>
    <s v="9th April,2016"/>
    <d v="2016-04-09T00:00:00"/>
    <s v="9th October,2017"/>
    <d v="2017-10-09T00:00:00"/>
    <s v="Ronoh Nancy Chepkoech"/>
    <s v="Female"/>
    <s v="99999"/>
    <s v="0722691291"/>
    <m/>
    <m/>
    <m/>
    <n v="35.181010000000001"/>
    <n v="-0.39150000000000001"/>
    <s v="Kericho"/>
    <s v="Belgut"/>
    <s v="Kaborok"/>
    <s v="Kaborok"/>
    <s v="8"/>
    <s v="Takamoto Biogas"/>
    <s v="Gilbert  Mugendi"/>
    <s v="Gilbert  Mugendi"/>
    <s v="728570658"/>
    <s v="Medium Size Business"/>
    <x v="5"/>
    <x v="1"/>
    <d v="2017-10-17T00:00:00"/>
  </r>
  <r>
    <s v="VPA6"/>
    <s v="KE-MER-1806-23113"/>
    <x v="0"/>
    <s v=""/>
    <s v="25th May,2018"/>
    <d v="2018-05-25T00:00:00"/>
    <s v="28th June,2018"/>
    <d v="2018-06-28T00:00:00"/>
    <s v="Muriungi Rael Kinya"/>
    <s v="Female"/>
    <s v="24401047"/>
    <s v="715452340"/>
    <m/>
    <m/>
    <m/>
    <n v="37.629078"/>
    <n v="-0.19524900000000001"/>
    <s v="Meru"/>
    <s v="Imenti South"/>
    <s v="Igoji"/>
    <s v="Kathugua"/>
    <s v="8"/>
    <s v="Gilbert Mugendi"/>
    <s v="Gilbert  Mugendi"/>
    <s v="Gilbert  Mugendi"/>
    <s v="720829834"/>
    <s v="Informal Business"/>
    <x v="0"/>
    <x v="0"/>
    <d v="2018-07-03T00:00:00"/>
  </r>
  <r>
    <s v="VPA6"/>
    <s v="KE-THA-1809-23116"/>
    <x v="0"/>
    <s v=""/>
    <s v="15th August,2018"/>
    <d v="2018-08-15T00:00:00"/>
    <s v="15th September,2018"/>
    <d v="2018-09-15T00:00:00"/>
    <s v="Kathenya Kinyua Morris"/>
    <s v="Female"/>
    <s v="23426274"/>
    <s v="723371220"/>
    <m/>
    <m/>
    <s v="725270151"/>
    <n v="37.697698000000003"/>
    <n v="-0.24080299999999999"/>
    <s v="Tharaka-Nithi"/>
    <s v="Maara"/>
    <s v="Kirumi"/>
    <s v="Kauri"/>
    <s v="8"/>
    <s v="Gilbert Mugendi"/>
    <s v="Gilbert  Mugendi"/>
    <s v="Gilbert  Mugendi"/>
    <s v="720829834"/>
    <s v="Informal Business"/>
    <x v="2"/>
    <x v="0"/>
    <d v="2018-10-23T00:00:00"/>
  </r>
  <r>
    <s v="VPA6"/>
    <s v="KE-THA-1712-23103"/>
    <x v="0"/>
    <s v=""/>
    <s v="10th November,2017"/>
    <d v="2017-11-10T00:00:00"/>
    <s v="15th December,2017"/>
    <d v="2017-12-15T00:00:00"/>
    <s v="Mutegi Mercy Kanjiru"/>
    <s v="Female"/>
    <s v="20375390"/>
    <s v="727878519"/>
    <m/>
    <m/>
    <m/>
    <n v="37.602504000000003"/>
    <n v="-0.22967499999999999"/>
    <s v="Tharaka-Nithi"/>
    <s v="Maara"/>
    <s v="Chogoria"/>
    <s v="Makuri"/>
    <s v="8"/>
    <s v="Gilbert Mugendi"/>
    <s v="Gilbert  Mugendi"/>
    <s v="Gilbert  Mugendi"/>
    <s v=""/>
    <s v="Informal Business"/>
    <x v="2"/>
    <x v="0"/>
    <d v="2018-04-11T00:00:00"/>
  </r>
  <r>
    <s v="VPA6"/>
    <s v="KE-THA-1712-23104"/>
    <x v="0"/>
    <s v=""/>
    <s v="17th November,2017"/>
    <d v="2017-11-17T00:00:00"/>
    <s v="15th December,2017"/>
    <d v="2017-12-15T00:00:00"/>
    <s v="Mukarako George Mutembei"/>
    <s v="Male"/>
    <s v="99999"/>
    <s v="704101004"/>
    <m/>
    <m/>
    <s v="724639930"/>
    <n v="37.606116"/>
    <n v="-0.23158500000000001"/>
    <s v="Tharaka-Nithi"/>
    <s v="Maara"/>
    <s v="Chogoria"/>
    <s v="Irera"/>
    <s v="8"/>
    <s v="Gilbert Mugendi"/>
    <s v="Gilbert  Mugendi"/>
    <s v="Gilbert  Mugendi"/>
    <s v=""/>
    <s v="Informal Business"/>
    <x v="2"/>
    <x v="0"/>
    <d v="2018-04-11T00:00:00"/>
  </r>
  <r>
    <s v="VPA6"/>
    <s v="KE-THA-1711-23105"/>
    <x v="0"/>
    <s v=""/>
    <s v="9th October,2017"/>
    <d v="2017-10-09T00:00:00"/>
    <s v="5th November,2017"/>
    <d v="2017-11-05T00:00:00"/>
    <s v="Kaburu Kenneth Kinoti"/>
    <s v="Male"/>
    <s v="24119609"/>
    <s v="723373192"/>
    <m/>
    <m/>
    <s v="707189030"/>
    <n v="37.606287000000002"/>
    <n v="-0.22977500000000001"/>
    <s v="Tharaka-Nithi"/>
    <s v="Maara"/>
    <s v="Chogoria"/>
    <s v="Makuri"/>
    <s v="8"/>
    <s v="Gilbert Mugendi"/>
    <s v="Gilbert  Mugendi"/>
    <s v="Gilbert  Mugendi"/>
    <s v=""/>
    <s v="Informal Business"/>
    <x v="2"/>
    <x v="0"/>
    <d v="2018-04-11T00:00:00"/>
  </r>
  <r>
    <s v="VPA6"/>
    <s v="KE-THA-1710-23107"/>
    <x v="0"/>
    <s v=""/>
    <s v="24th September,2017"/>
    <d v="2017-09-24T00:00:00"/>
    <s v="15th October,2017"/>
    <d v="2017-10-15T00:00:00"/>
    <s v="Mburia Calfred Mugendi"/>
    <s v="Male"/>
    <s v="7410339"/>
    <s v="725825139"/>
    <m/>
    <m/>
    <s v="710701697"/>
    <n v="37.607061999999999"/>
    <n v="-0.23011200000000001"/>
    <s v="Tharaka-Nithi"/>
    <s v="Maara"/>
    <s v="Chogoria"/>
    <s v="Makuri"/>
    <s v="8"/>
    <s v="Gilbert Mugendi"/>
    <s v="Gilbert  Mugendi"/>
    <s v="Gilbert  Mugendi"/>
    <s v="720829834"/>
    <s v="Informal Business"/>
    <x v="2"/>
    <x v="0"/>
    <d v="2018-04-11T00:00:00"/>
  </r>
  <r>
    <s v="VPA6"/>
    <s v="KE-THA-1710-23111"/>
    <x v="0"/>
    <s v=""/>
    <s v="28th September,2017"/>
    <d v="2017-09-28T00:00:00"/>
    <s v="8th October,2017"/>
    <d v="2017-10-08T00:00:00"/>
    <s v="Marete Loyoford Miriti"/>
    <s v="Male"/>
    <s v="23031192"/>
    <s v="725825139"/>
    <s v="714194326"/>
    <m/>
    <s v="790035321"/>
    <n v="37.607937"/>
    <n v="-0.230104"/>
    <s v="Tharaka-Nithi"/>
    <s v="Maara"/>
    <s v="Cho9"/>
    <s v="Makuri"/>
    <s v="8"/>
    <s v="Gilbert Mugendi"/>
    <s v="Gilbert  Mugendi"/>
    <s v="Gilbert  Mugendi"/>
    <s v=""/>
    <s v="Informal Business"/>
    <x v="2"/>
    <x v="0"/>
    <d v="2018-04-11T00:00:00"/>
  </r>
  <r>
    <s v="VPA6"/>
    <s v="KE-THA-1906-25707"/>
    <x v="0"/>
    <s v=""/>
    <s v="5th June,2019"/>
    <d v="2019-06-05T00:00:00"/>
    <s v="25th June,2019"/>
    <d v="2019-06-25T00:00:00"/>
    <s v="Ruguru Charles Idah"/>
    <s v="Female"/>
    <s v="63001228"/>
    <s v="0724470235"/>
    <m/>
    <m/>
    <s v="701300691"/>
    <n v="37.598793000000001"/>
    <n v="-0.221943"/>
    <s v="Tharaka-Nithi"/>
    <s v="Maara"/>
    <s v="Chogoria"/>
    <s v="Giachaguara"/>
    <s v="8"/>
    <s v="Gilbert Mugendi"/>
    <s v="Gilbert  Mugendi"/>
    <s v="Gilbert  Mugendi"/>
    <s v="720829834"/>
    <s v="Informal Business"/>
    <x v="2"/>
    <x v="0"/>
    <d v="2019-07-15T00:00:00"/>
  </r>
  <r>
    <s v="VPA6"/>
    <s v="KE-THA-1909-25713"/>
    <x v="0"/>
    <s v=""/>
    <s v="14th July,2019"/>
    <d v="2019-07-14T00:00:00"/>
    <s v="2nd September,2019"/>
    <d v="2019-09-02T00:00:00"/>
    <s v="Kiruja Nkirote Sellah"/>
    <s v="Female"/>
    <s v="10899054"/>
    <s v="254728049027"/>
    <m/>
    <m/>
    <m/>
    <n v="37.632407999999998"/>
    <n v="-0.210732"/>
    <s v="Tharaka-Nithi"/>
    <s v="Maara"/>
    <s v="Chogoria"/>
    <s v="Mpeani"/>
    <s v="8"/>
    <s v="Gilbert Mugendi"/>
    <s v="Gilbert  Mugendi"/>
    <s v="Gilbert  Mugendi"/>
    <s v="720829834"/>
    <s v="Informal Business"/>
    <x v="0"/>
    <x v="0"/>
    <d v="2019-09-03T00:00:00"/>
  </r>
  <r>
    <s v="VPA6"/>
    <s v="KE-THA-2007-28497"/>
    <x v="0"/>
    <s v=""/>
    <s v="8th July,2020"/>
    <d v="2020-07-08T00:00:00"/>
    <s v="18th July,2020"/>
    <d v="2020-07-18T00:00:00"/>
    <s v="Kawira Njeru Thamaru"/>
    <s v="Female"/>
    <s v="11256934"/>
    <s v="254720616652"/>
    <m/>
    <m/>
    <m/>
    <n v="37.620339999999999"/>
    <n v="-0.24546799999999999"/>
    <s v="Tharaka-Nithi"/>
    <s v="Maara"/>
    <s v="Chogoria"/>
    <s v="Kianjagi"/>
    <s v="8"/>
    <s v="Gilbert Mugendi"/>
    <s v="Gilbert  Mugendi"/>
    <s v="Gilbert  Mugendi"/>
    <s v="720829834"/>
    <s v="Informal Business"/>
    <x v="0"/>
    <x v="0"/>
    <d v="2020-07-25T00:00:00"/>
  </r>
  <r>
    <s v="VPA6"/>
    <s v="KE-THA-1907-25708"/>
    <x v="0"/>
    <s v=""/>
    <s v="23rd May,2019"/>
    <d v="2019-05-23T00:00:00"/>
    <s v="10th July,2019"/>
    <d v="2019-07-10T00:00:00"/>
    <s v="Kaari Kiruja Caroline"/>
    <s v="Female"/>
    <s v="255301"/>
    <s v="254722452677"/>
    <s v="722452677"/>
    <m/>
    <m/>
    <n v="37.687851999999999"/>
    <n v="-0.239232"/>
    <s v="Tharaka-Nithi"/>
    <s v="Maara"/>
    <s v="Kariakomo"/>
    <s v="Ithai"/>
    <s v="8"/>
    <s v="Gilbert Mugendi"/>
    <s v="Gilbert  Mugendi"/>
    <s v="Gilbert  Mugendi"/>
    <s v="720829834"/>
    <s v="Informal Business"/>
    <x v="0"/>
    <x v="0"/>
    <d v="2019-07-25T00:00:00"/>
  </r>
  <r>
    <s v="VPA6"/>
    <s v="KE-THA-2109-29681"/>
    <x v="0"/>
    <s v=""/>
    <s v="20th August,2021"/>
    <d v="2021-08-20T00:00:00"/>
    <s v="12th September,2021"/>
    <d v="2021-09-12T00:00:00"/>
    <s v="Nyaga Mbiro Asunta"/>
    <s v="Female"/>
    <s v="2490351"/>
    <s v="254712409543"/>
    <m/>
    <m/>
    <s v="254714072399"/>
    <n v="37.611313000000003"/>
    <n v="-0.25534000000000001"/>
    <s v="Tharaka-Nithi"/>
    <s v="Maara"/>
    <s v="Chogoria"/>
    <s v="Mugijo"/>
    <n v="8"/>
    <s v="Gilbert Mugendi"/>
    <s v="Gilbert  Mugendi"/>
    <s v="Gilbert  Mugendi"/>
    <s v=""/>
    <s v="Informal Business"/>
    <x v="2"/>
    <x v="0"/>
    <d v="2021-11-20T00:00:00"/>
  </r>
  <r>
    <s v="VPA6"/>
    <s v="KE-THA-2109-29682"/>
    <x v="2"/>
    <s v="Unreachable"/>
    <s v="21st August,2021"/>
    <d v="2021-08-21T00:00:00"/>
    <s v="12th September,2021"/>
    <d v="2021-09-12T00:00:00"/>
    <s v="Nkabuni John Gitonga"/>
    <s v="Male"/>
    <s v="3521223"/>
    <s v="254726128085"/>
    <m/>
    <m/>
    <m/>
    <n v="37.609375"/>
    <n v="-0.247783"/>
    <s v="Tharaka-Nithi"/>
    <s v="Maara"/>
    <s v="Chogoria"/>
    <s v="Mutindwa"/>
    <n v="8"/>
    <s v="Gilbert Mugendi"/>
    <s v="Gilbert  Mugendi"/>
    <s v="Gilbert  Mugendi"/>
    <s v=""/>
    <s v="Informal Business"/>
    <x v="2"/>
    <x v="0"/>
    <d v="2021-11-20T00:00:00"/>
  </r>
  <r>
    <s v="VPA6"/>
    <s v="KE-THA-2110-29680"/>
    <x v="0"/>
    <s v=""/>
    <s v="8th October,2021"/>
    <d v="2021-10-08T00:00:00"/>
    <s v="30th October,2021"/>
    <d v="2021-10-30T00:00:00"/>
    <s v="Mugira Dickson Mbae"/>
    <s v="Male"/>
    <s v="19564354"/>
    <s v="254724478028"/>
    <m/>
    <m/>
    <s v="254738756289"/>
    <n v="37.603337000000003"/>
    <n v="-0.222937"/>
    <s v="Tharaka-Nithi"/>
    <s v="Maara"/>
    <s v="Chogoria"/>
    <s v="Makuri"/>
    <n v="8"/>
    <s v="Gilbert Mugendi"/>
    <s v="Gilbert  Mugendi"/>
    <s v="Gilbert  Mugendi"/>
    <s v=""/>
    <s v="Informal Business"/>
    <x v="2"/>
    <x v="0"/>
    <d v="2021-11-20T00:00:00"/>
  </r>
  <r>
    <s v="VPA6"/>
    <s v="KE-THA-2003-28493"/>
    <x v="0"/>
    <s v=""/>
    <s v="12th March,2020"/>
    <d v="2020-03-12T00:00:00"/>
    <s v="26th March,2020"/>
    <d v="2020-03-26T00:00:00"/>
    <s v="Mukami Njagi Jenny"/>
    <s v="Female"/>
    <s v="28456554"/>
    <s v="0721453740"/>
    <m/>
    <m/>
    <s v="721460662"/>
    <n v="37.699756999999998"/>
    <n v="-0.23239199999999999"/>
    <s v="Tharaka-Nithi"/>
    <s v="Maara"/>
    <s v="Chogoria"/>
    <s v="Chaige"/>
    <s v="10"/>
    <s v="Gilbert Mugendi"/>
    <s v="Gilbert  Mugendi"/>
    <s v="Gilbert  Mugendi"/>
    <s v="720829834"/>
    <s v="Informal Business"/>
    <x v="0"/>
    <x v="0"/>
    <d v="2020-05-24T00:00:00"/>
  </r>
  <r>
    <s v="VPA6"/>
    <s v="KE-THA-2004-28492"/>
    <x v="0"/>
    <s v=""/>
    <s v="1st March,2020"/>
    <d v="2020-03-01T00:00:00"/>
    <s v="13th April,2020"/>
    <d v="2020-04-13T00:00:00"/>
    <s v="Wanja Kagiri Dorothy"/>
    <s v="Female"/>
    <s v="22345645"/>
    <s v="254727572502"/>
    <s v="727572502"/>
    <m/>
    <s v="254724106043"/>
    <n v="37.623967"/>
    <n v="-0.244563"/>
    <s v="Tharaka-Nithi"/>
    <s v="Maara"/>
    <s v="Chogoria"/>
    <s v="Kieni"/>
    <s v="10"/>
    <s v="Gilbert Mugendi"/>
    <s v="Gilbert  Mugendi"/>
    <s v="Gilbert  Mugendi"/>
    <s v="730829834"/>
    <s v="Informal Business"/>
    <x v="0"/>
    <x v="0"/>
    <d v="2020-05-24T00:00:00"/>
  </r>
  <r>
    <s v="VPA6"/>
    <s v="KE-THA-2110-29679"/>
    <x v="0"/>
    <s v=""/>
    <s v="20th September,2021"/>
    <d v="2021-09-20T00:00:00"/>
    <s v="10th October,2021"/>
    <d v="2021-10-10T00:00:00"/>
    <s v="Gakii Kinyua Jackline"/>
    <s v="Female"/>
    <s v="27632453"/>
    <s v="254725019022"/>
    <m/>
    <m/>
    <s v="254724839368"/>
    <n v="37.611514999999997"/>
    <n v="-0.235817"/>
    <s v="Tharaka-Nithi"/>
    <s v="Maara"/>
    <s v="Chogoria"/>
    <s v="Girira"/>
    <n v="10"/>
    <s v="Gilbert Mugendi"/>
    <s v="Gilbert  Mugendi"/>
    <s v="Gilbert  Mugendi"/>
    <s v=""/>
    <s v="Informal Business"/>
    <x v="2"/>
    <x v="0"/>
    <d v="2021-11-20T00:00:00"/>
  </r>
  <r>
    <s v="VPA6"/>
    <s v="KE-THA-1801-27928"/>
    <x v="0"/>
    <s v=""/>
    <s v="15th November,2017"/>
    <d v="2017-11-15T00:00:00"/>
    <s v="10th January,2018"/>
    <d v="2018-01-10T00:00:00"/>
    <s v="Kirunja Martin Mwenda"/>
    <s v="Male"/>
    <s v="21517042"/>
    <s v="723001482"/>
    <m/>
    <m/>
    <s v="714050960"/>
    <n v="37.590226999999999"/>
    <n v="-0.204036"/>
    <s v="Tharaka-Nithi"/>
    <s v="Maara"/>
    <s v="Chogoria"/>
    <s v="Kianchuku"/>
    <s v="12"/>
    <s v="Gilbert Mugendi"/>
    <s v="Gilbert  Mugendi"/>
    <s v="Gilbert  Mugendi"/>
    <s v=""/>
    <s v="Informal Business"/>
    <x v="2"/>
    <x v="0"/>
    <d v="2018-04-11T00:00:00"/>
  </r>
  <r>
    <s v="VPA6"/>
    <s v="KE-THA-1711-23106"/>
    <x v="0"/>
    <s v=""/>
    <s v="15th October,2017"/>
    <d v="2017-10-15T00:00:00"/>
    <s v="3rd November,2017"/>
    <d v="2017-11-03T00:00:00"/>
    <s v="Kaburu Humphrey Njeru"/>
    <s v="Male"/>
    <s v="11401146"/>
    <s v="720149123"/>
    <m/>
    <m/>
    <m/>
    <n v="37.606439000000002"/>
    <n v="-0.229214"/>
    <s v="Tharaka-Nithi"/>
    <s v="Maara"/>
    <s v="Chogoria"/>
    <s v="Makuri"/>
    <s v="12"/>
    <s v="Gilbert Mugendi"/>
    <s v="Gilbert  Mugendi"/>
    <s v="Gilbert  Mugendi"/>
    <s v=""/>
    <s v="Informal Business"/>
    <x v="2"/>
    <x v="0"/>
    <d v="2018-04-11T00:00:00"/>
  </r>
  <r>
    <s v="VPA6"/>
    <s v="KE-THA-2005-28490"/>
    <x v="0"/>
    <s v=""/>
    <s v="16th May,2020"/>
    <d v="2020-05-16T00:00:00"/>
    <s v="26th May,2020"/>
    <d v="2020-05-26T00:00:00"/>
    <s v="Kaari Micheni Mary"/>
    <s v="Female"/>
    <s v="22564353"/>
    <s v="254729960440"/>
    <m/>
    <m/>
    <s v="254714092022"/>
    <n v="37.632852999999997"/>
    <n v="-0.21475"/>
    <s v="Tharaka-Nithi"/>
    <s v="Maara"/>
    <s v="Chogoria"/>
    <s v="Thigaa"/>
    <s v="12"/>
    <s v="Gilbert Mugendi"/>
    <s v="Gilbert  Mugendi"/>
    <s v="Gilbert  Mugendi"/>
    <s v="720829834"/>
    <s v="Informal Business"/>
    <x v="2"/>
    <x v="0"/>
    <d v="2020-05-24T00:00:00"/>
  </r>
  <r>
    <s v="VPA6"/>
    <s v="KE-THA-2110-29678"/>
    <x v="0"/>
    <s v=""/>
    <s v="10th September,2021"/>
    <d v="2021-09-10T00:00:00"/>
    <s v="1st October,2021"/>
    <d v="2021-10-01T00:00:00"/>
    <s v="Makena Mutegi Mercy"/>
    <s v="Female"/>
    <s v="22564387"/>
    <s v="254720209875"/>
    <m/>
    <m/>
    <s v="254726816962"/>
    <n v="37.625230000000002"/>
    <n v="-0.219503"/>
    <s v="Tharaka-Nithi"/>
    <s v="Maara"/>
    <s v="Chogoria"/>
    <s v="Kimuchia"/>
    <n v="12"/>
    <s v="Gilbert Mugendi"/>
    <s v="Gilbert  Mugendi"/>
    <s v="Gilbert  Mugendi"/>
    <s v=""/>
    <s v="Informal Business"/>
    <x v="2"/>
    <x v="0"/>
    <d v="2021-11-20T00:00:00"/>
  </r>
  <r>
    <s v="VPA6"/>
    <s v="KE-THA-2109-29683"/>
    <x v="0"/>
    <s v=""/>
    <s v="16th August,2021"/>
    <d v="2021-08-16T00:00:00"/>
    <s v="20th September,2021"/>
    <d v="2021-09-20T00:00:00"/>
    <s v="Gitonga Peter Kiruja"/>
    <s v="Male"/>
    <s v="22456321"/>
    <s v="254721529490"/>
    <m/>
    <m/>
    <s v="254721741160"/>
    <n v="37.634901999999997"/>
    <n v="-0.21804200000000001"/>
    <s v="Tharaka-Nithi"/>
    <s v="Maara"/>
    <s v="Chogoria"/>
    <s v="Thigaa"/>
    <n v="12"/>
    <s v="Gilbert Mugendi"/>
    <s v="Gilbert  Mugendi"/>
    <s v="Gilbert  Mugendi"/>
    <s v=""/>
    <s v="Informal Business"/>
    <x v="2"/>
    <x v="0"/>
    <d v="2021-11-20T00:00:00"/>
  </r>
  <r>
    <s v="VPA6"/>
    <s v="KE-MUR-1905-24920"/>
    <x v="0"/>
    <s v=""/>
    <s v="25th April,2019"/>
    <d v="2019-04-25T00:00:00"/>
    <s v="18th May,2019"/>
    <d v="2019-05-18T00:00:00"/>
    <s v="Kamau Karanja James"/>
    <s v="Male"/>
    <s v="5935200"/>
    <s v="254723743977"/>
    <m/>
    <m/>
    <m/>
    <n v="37.070385999999999"/>
    <n v="-0.82046600000000003"/>
    <s v="Murang'a"/>
    <s v="Kahuro"/>
    <s v="Kiria"/>
    <s v="Munyutha"/>
    <s v="6"/>
    <s v="Gilbert Mwangi Gitau"/>
    <s v="Gilbert Mwangi Gitau"/>
    <s v="Gilbert Mwangi Gitau"/>
    <s v="714125753"/>
    <s v="Informal Business"/>
    <x v="2"/>
    <x v="0"/>
    <d v="2019-05-27T00:00:00"/>
  </r>
  <r>
    <s v="VPA6"/>
    <s v="KE-MUR-1808-17849"/>
    <x v="0"/>
    <s v=""/>
    <s v="30th July,2018"/>
    <d v="2018-07-30T00:00:00"/>
    <s v="15th August,2018"/>
    <d v="2018-08-15T00:00:00"/>
    <s v="Mwangi Elizabeth Wangui"/>
    <s v="Female"/>
    <s v="99999"/>
    <s v="718320131"/>
    <m/>
    <m/>
    <s v="728847174"/>
    <n v="37.004365999999997"/>
    <n v="-0.72752300000000003"/>
    <s v="Murang'a"/>
    <s v="Kahuro"/>
    <s v="Kahuro"/>
    <s v="Kiabutu"/>
    <s v="6"/>
    <s v="Gilbert Mwangi Gitau"/>
    <s v="Gilbert Mwangi Gitau"/>
    <s v="Gilbert Mwangi Gitau"/>
    <s v="714125753"/>
    <s v="Informal Business"/>
    <x v="0"/>
    <x v="0"/>
    <d v="2018-08-21T00:00:00"/>
  </r>
  <r>
    <s v="VPA6"/>
    <s v="KE-MUR-1811-24898"/>
    <x v="0"/>
    <s v=""/>
    <s v="10th October,2018"/>
    <d v="2018-10-10T00:00:00"/>
    <s v="22nd November,2018"/>
    <d v="2018-11-22T00:00:00"/>
    <s v="Mwangi Benson Karonga"/>
    <s v="Male"/>
    <s v="99999"/>
    <s v="729346154"/>
    <m/>
    <m/>
    <s v="711391195"/>
    <n v="37.019167000000003"/>
    <n v="-0.73563900000000004"/>
    <s v="Murang'a"/>
    <s v="Kahuro"/>
    <s v="Kahuro"/>
    <s v="Githunguri"/>
    <s v="8"/>
    <s v="Gilbert Mwangi Gitau"/>
    <s v="Gilbert Mwangi Gitau"/>
    <s v="Gilbert Mwangi Gitau"/>
    <s v="714125753"/>
    <s v="Informal Business"/>
    <x v="2"/>
    <x v="0"/>
    <d v="2018-11-28T00:00:00"/>
  </r>
  <r>
    <s v="VPA6"/>
    <s v="KE-MUR-1911-27174"/>
    <x v="0"/>
    <s v=""/>
    <s v="11th October,2019"/>
    <d v="2019-10-11T00:00:00"/>
    <s v="20th November,2019"/>
    <d v="2019-11-20T00:00:00"/>
    <s v="Maina Mary Wairimu"/>
    <s v="Male"/>
    <s v="99999"/>
    <s v="254714716026"/>
    <m/>
    <m/>
    <m/>
    <n v="36.919314999999997"/>
    <n v="-0.73618799999999995"/>
    <s v="Murang'a"/>
    <s v="Kahuro"/>
    <s v="Kahatia"/>
    <s v="Manganjo"/>
    <s v="8"/>
    <s v="Gilbert Mwangi Gitau"/>
    <s v="Gilbert Mwangi Gitau"/>
    <s v="Gilbert Mwangi Gitau"/>
    <s v="254714125753"/>
    <s v="Informal Business"/>
    <x v="2"/>
    <x v="0"/>
    <d v="2019-11-27T00:00:00"/>
  </r>
  <r>
    <s v="VPA6"/>
    <s v="KE-MUR-2003-28353"/>
    <x v="0"/>
    <s v=""/>
    <s v="10th February,2020"/>
    <d v="2020-02-10T00:00:00"/>
    <s v="15th March,2020"/>
    <d v="2020-03-15T00:00:00"/>
    <s v="Kariuki Nancy Nyamburu"/>
    <s v="Female"/>
    <s v="99999"/>
    <s v="0711750906"/>
    <m/>
    <m/>
    <s v="728115863"/>
    <n v="37.035403000000002"/>
    <n v="-0.74763400000000002"/>
    <s v="Murang'a"/>
    <s v="Kahuro"/>
    <s v="Mugoiri"/>
    <s v="Karuru"/>
    <s v="8"/>
    <s v="Gilbert Mwangi Gitau"/>
    <s v="Gilbert Mwangi Gitau"/>
    <s v="Gilbert Mwangi Gitau"/>
    <s v="714125753"/>
    <s v="Informal Business"/>
    <x v="2"/>
    <x v="0"/>
    <d v="2020-05-25T00:00:00"/>
  </r>
  <r>
    <s v="VPA6"/>
    <s v="KE-MUR-1512-15978"/>
    <x v="0"/>
    <s v=""/>
    <s v="11th November,2015"/>
    <d v="2015-11-11T00:00:00"/>
    <s v="31st December,2015"/>
    <d v="2015-12-31T00:00:00"/>
    <s v="Mwangi Julius Kanyingi"/>
    <s v="Male"/>
    <s v="13460023"/>
    <s v="735461182"/>
    <m/>
    <m/>
    <m/>
    <n v="36.995334"/>
    <n v="-0.73585400000000001"/>
    <s v="Murang'a"/>
    <s v="Kangema"/>
    <s v="Murarandia"/>
    <s v="Kariara"/>
    <s v="8"/>
    <s v="Gilbert Mwangi Gitau"/>
    <s v="Gilbert Mwangi Gitau"/>
    <s v="Gilbert Mwangi Gitau"/>
    <s v=""/>
    <s v="Informal Business"/>
    <x v="2"/>
    <x v="0"/>
    <d v="2017-03-02T00:00:00"/>
  </r>
  <r>
    <s v="VPA6"/>
    <s v="KE-MUR-1812-24901"/>
    <x v="0"/>
    <s v=""/>
    <s v="4th November,2018"/>
    <d v="2018-11-04T00:00:00"/>
    <s v="12th December,2018"/>
    <d v="2018-12-12T00:00:00"/>
    <s v="Gichere Fabeus Maina"/>
    <s v="Male"/>
    <s v="99999"/>
    <s v="721709457"/>
    <m/>
    <m/>
    <s v="712363164"/>
    <n v="36.926088"/>
    <n v="-0.72431900000000005"/>
    <s v="Murang'a"/>
    <s v="Kahuro"/>
    <s v="Mungoiri"/>
    <s v="Kahatia"/>
    <s v="8"/>
    <s v="Gilbert Mwangi Gitau"/>
    <s v="Gilbert Mwangi Gitau"/>
    <s v="Gilbert Mwangi Gitau"/>
    <s v="714125753"/>
    <s v="Informal Business"/>
    <x v="2"/>
    <x v="0"/>
    <d v="2018-12-18T00:00:00"/>
  </r>
  <r>
    <s v="VPA6"/>
    <s v="KE-MUR-2007-28357"/>
    <x v="0"/>
    <s v=""/>
    <s v="2nd June,2020"/>
    <d v="2020-06-02T00:00:00"/>
    <s v="11th July,2020"/>
    <d v="2020-07-11T00:00:00"/>
    <s v="Wanjiku Jennifer Waithera"/>
    <s v="Female"/>
    <s v="14626407"/>
    <s v="254727853832"/>
    <m/>
    <m/>
    <m/>
    <n v="36.871189000000001"/>
    <n v="-1.310648"/>
    <s v="Murang'a"/>
    <s v="Kahuro"/>
    <s v="Githagara"/>
    <s v="Githagara"/>
    <s v="10"/>
    <s v="Gilbert M Gitau"/>
    <s v="Gilbert Mwangi Gitau"/>
    <s v="Gilbert Mwangi Gitau"/>
    <s v="714125753"/>
    <s v="Informal Business"/>
    <x v="2"/>
    <x v="0"/>
    <d v="2020-07-29T00:00:00"/>
  </r>
  <r>
    <s v="VPA6"/>
    <s v="KE-THA-2107-29676"/>
    <x v="0"/>
    <s v=""/>
    <s v="3rd July,2021"/>
    <d v="2021-07-03T00:00:00"/>
    <s v="29th July,2021"/>
    <d v="2021-07-29T00:00:00"/>
    <s v="Arthur Arthur Morris"/>
    <s v="Male"/>
    <s v="22564323"/>
    <s v="724904724"/>
    <s v="254721765878"/>
    <m/>
    <s v="254724904724"/>
    <n v="37.651449999999997"/>
    <n v="-0.31673499999999999"/>
    <s v="Tharaka-Nithi"/>
    <s v="Chuka"/>
    <s v="Ndagani"/>
    <s v="Mucwa"/>
    <n v="12"/>
    <s v="Kennedy Amiani Anzeze"/>
    <s v="Gilbert Mwendwa"/>
    <s v="Gilbert Mwendwa"/>
    <s v=""/>
    <s v="Informal Business"/>
    <x v="1"/>
    <x v="0"/>
    <d v="2021-07-29T00:00:00"/>
  </r>
  <r>
    <s v="VPA6"/>
    <s v="KE-KAK-2111-28987"/>
    <x v="0"/>
    <s v=""/>
    <s v="20th September,2021"/>
    <d v="2021-09-20T00:00:00"/>
    <s v="23rd November,2021"/>
    <d v="2021-11-23T00:00:00"/>
    <s v="Kepher Mulinya Mtsoli"/>
    <s v="Male"/>
    <n v="99999"/>
    <s v="254722641200"/>
    <m/>
    <m/>
    <s v="254721317062"/>
    <n v="34.739938000000002"/>
    <n v="0.14607500000000001"/>
    <s v="Kakamega"/>
    <s v="Kakamega South"/>
    <s v="Ivonda"/>
    <s v="Lusui"/>
    <n v="6"/>
    <s v="Gillet Lihanda"/>
    <s v="Gillet Lihanda"/>
    <s v="Gillet Lihanda"/>
    <s v=""/>
    <s v="Informal Business"/>
    <x v="0"/>
    <x v="0"/>
    <d v="2021-11-24T00:00:00"/>
  </r>
  <r>
    <s v="VPA6"/>
    <s v="KE-BUN-2201-29004"/>
    <x v="0"/>
    <s v=""/>
    <s v="5th December,2021"/>
    <d v="2021-12-05T00:00:00"/>
    <s v="10th January,2022"/>
    <d v="2022-01-10T00:00:00"/>
    <s v="Elizabeth Gakuo Osidiana"/>
    <s v="Female"/>
    <s v="1165517"/>
    <s v="0726627162"/>
    <m/>
    <m/>
    <s v="0733614736"/>
    <n v="34.582630000000002"/>
    <n v="0.59289000000000003"/>
    <s v="Bungoma"/>
    <s v="Bungoma South"/>
    <s v="Namurembe"/>
    <s v="Namunyiri"/>
    <n v="6"/>
    <s v="Gillet Lihanda"/>
    <s v="Gillet Lihanda"/>
    <s v="Gillet Lihanda"/>
    <s v=""/>
    <s v="Informal Business"/>
    <x v="0"/>
    <x v="0"/>
    <d v="2022-06-17T00:00:00"/>
  </r>
  <r>
    <s v="VPA6"/>
    <s v="KE-KAK-2012-28977"/>
    <x v="2"/>
    <s v="Non Compliant"/>
    <s v="15th October,2020"/>
    <d v="2020-10-15T00:00:00"/>
    <s v="17th December,2020"/>
    <d v="2020-12-17T00:00:00"/>
    <s v="Mohamed Wapiria Mukopi"/>
    <s v="Male"/>
    <s v="4241967"/>
    <s v="254712311368"/>
    <m/>
    <m/>
    <s v="254723593902"/>
    <n v="34.626871999999999"/>
    <n v="0.37933299999999998"/>
    <s v="Kakamega"/>
    <s v="Navakholo"/>
    <s v="Lusumu"/>
    <s v="Butieri"/>
    <n v="6"/>
    <s v="Gillet Lihanda"/>
    <s v="Gillet Lihanda"/>
    <s v="Gillet Lihanda"/>
    <s v=""/>
    <s v="Informal Business"/>
    <x v="0"/>
    <x v="0"/>
    <d v="2021-03-24T00:00:00"/>
  </r>
  <r>
    <s v="VPA6"/>
    <s v="KE-BUN-1807-17865"/>
    <x v="0"/>
    <s v=""/>
    <s v="12th January,2018"/>
    <d v="2018-01-12T00:00:00"/>
    <s v="12th July,2018"/>
    <d v="2018-07-12T00:00:00"/>
    <s v="Misiko Gresss Nasimiyu"/>
    <s v="Female"/>
    <s v="99999"/>
    <s v="727762054"/>
    <m/>
    <m/>
    <s v="701006743"/>
    <n v="34.752535999999999"/>
    <n v="0.746363"/>
    <s v="Bungoma"/>
    <s v="Kimilili"/>
    <s v="Kimilili"/>
    <s v="Sakwa"/>
    <s v="6"/>
    <s v="Gillet Lihanda"/>
    <s v="Gillet Lihanda"/>
    <s v="Gillet Lihanda"/>
    <s v="728998455"/>
    <s v="Informal Business"/>
    <x v="0"/>
    <x v="0"/>
    <d v="2018-07-12T00:00:00"/>
  </r>
  <r>
    <s v="VPA6"/>
    <s v="KE-BUN-1807-17863"/>
    <x v="0"/>
    <s v=""/>
    <s v="12th January,2018"/>
    <d v="2018-01-12T00:00:00"/>
    <s v="12th July,2018"/>
    <d v="2018-07-12T00:00:00"/>
    <s v="Nasong'O Phaustine Nambengele"/>
    <s v="Female"/>
    <s v="99999"/>
    <s v="725381224"/>
    <m/>
    <m/>
    <s v="797234885"/>
    <n v="34.679186999999999"/>
    <n v="0.75896600000000003"/>
    <s v="Bungoma"/>
    <s v="Kimilili"/>
    <s v="Kitai"/>
    <s v="Namawanga"/>
    <s v="6"/>
    <s v="Gillet Lihanda"/>
    <s v="Gillet Lihanda"/>
    <s v="Gillet Lihanda"/>
    <s v="728998455"/>
    <s v="Informal Business"/>
    <x v="0"/>
    <x v="0"/>
    <d v="2018-07-12T00:00:00"/>
  </r>
  <r>
    <s v="VPA6"/>
    <s v="KE-TRA-1804-17862"/>
    <x v="0"/>
    <s v=""/>
    <s v="22nd February,2018"/>
    <d v="2018-02-22T00:00:00"/>
    <s v="13th April,2018"/>
    <d v="2018-04-13T00:00:00"/>
    <s v="Odiaga Gladys"/>
    <s v="Female"/>
    <s v="674417"/>
    <s v="721676498"/>
    <m/>
    <m/>
    <m/>
    <n v="35.050527000000002"/>
    <n v="0.97775100000000004"/>
    <s v="Trans Nzoia"/>
    <s v="Kiminini"/>
    <s v="Sirende"/>
    <s v="Nyakinywa"/>
    <s v="6"/>
    <s v="Gillet Lihanda"/>
    <s v="Gillet Lihanda"/>
    <s v="Gillet Lihanda"/>
    <s v="728998455"/>
    <s v="Informal Business"/>
    <x v="2"/>
    <x v="0"/>
    <d v="2018-04-13T00:00:00"/>
  </r>
  <r>
    <s v="VPA6"/>
    <s v="KE-BUN-1812-24872"/>
    <x v="0"/>
    <s v=""/>
    <s v="17th August,2018"/>
    <d v="2018-08-17T00:00:00"/>
    <s v="12th December,2018"/>
    <d v="2018-12-12T00:00:00"/>
    <s v="Teka Efa Asiko"/>
    <s v="Female"/>
    <s v="1948406"/>
    <s v="720579831"/>
    <m/>
    <m/>
    <m/>
    <n v="34.704507"/>
    <n v="0.76711600000000002"/>
    <s v="Bungoma"/>
    <s v="Kimilili"/>
    <s v="Kimilili"/>
    <s v="Lutonyi"/>
    <s v="6"/>
    <s v="Gillet Lihanda"/>
    <s v="Gillet Lihanda"/>
    <s v="Gillet Lihanda"/>
    <s v="254728998455"/>
    <s v="Informal Business"/>
    <x v="0"/>
    <x v="0"/>
    <d v="2019-01-20T00:00:00"/>
  </r>
  <r>
    <s v="VPA6"/>
    <s v="KE-KAK-2005-27247"/>
    <x v="0"/>
    <s v=""/>
    <s v="2nd May,2020"/>
    <d v="2020-05-02T00:00:00"/>
    <s v="25th May,2020"/>
    <d v="2020-05-25T00:00:00"/>
    <s v="Patrick Wanjala Odunga"/>
    <s v="Male"/>
    <s v="5649268"/>
    <s v="254723124585"/>
    <m/>
    <m/>
    <m/>
    <n v="34.872886999999999"/>
    <n v="0.65803800000000001"/>
    <s v="Kakamega"/>
    <s v="Lugari"/>
    <s v="Lugari"/>
    <s v="Milimani"/>
    <s v="6"/>
    <s v="Gillet Lihanda"/>
    <s v="Gillet Lihanda"/>
    <s v="Gillet Lihanda"/>
    <s v="728998455"/>
    <s v="Informal Business"/>
    <x v="0"/>
    <x v="0"/>
    <d v="2020-06-17T00:00:00"/>
  </r>
  <r>
    <s v="VPA6"/>
    <s v="KE-BUN-2005-27237"/>
    <x v="0"/>
    <s v=""/>
    <s v="15th March,2020"/>
    <d v="2020-03-15T00:00:00"/>
    <s v="4th May,2020"/>
    <d v="2020-05-04T00:00:00"/>
    <s v="Florence Khayanga Kulecho"/>
    <s v="Female"/>
    <s v="1444765"/>
    <s v="254722917939"/>
    <m/>
    <m/>
    <m/>
    <n v="34.888480000000001"/>
    <n v="0.78354800000000002"/>
    <s v="Bungoma"/>
    <s v="Bungoma North"/>
    <s v="Naitiri"/>
    <s v="Lungai"/>
    <s v="6"/>
    <s v="Gillet Lihanda"/>
    <s v="Gillet Lihanda"/>
    <s v="Gillet Lihanda"/>
    <s v="728998455"/>
    <s v="Informal Business"/>
    <x v="0"/>
    <x v="0"/>
    <d v="2020-05-08T00:00:00"/>
  </r>
  <r>
    <s v="VPA6"/>
    <s v="KE-KAK-2012-25891"/>
    <x v="0"/>
    <s v=""/>
    <s v="25th October,2020"/>
    <d v="2020-10-25T00:00:00"/>
    <s v="9th December,2020"/>
    <d v="2020-12-09T00:00:00"/>
    <s v="Aggrey Luther Opele"/>
    <s v="Male"/>
    <s v="14552177"/>
    <s v="254721799287"/>
    <m/>
    <m/>
    <s v="254723707243"/>
    <n v="34.887650000000001"/>
    <n v="0.412657"/>
    <s v="Kakamega"/>
    <s v="Kakamega North"/>
    <s v="Lwanda"/>
    <s v="Nguvuli"/>
    <n v="8"/>
    <s v="Gillet Lihanda"/>
    <s v="Gillet Lihanda"/>
    <s v="Gillet Lihanda"/>
    <s v=""/>
    <s v="Informal Business"/>
    <x v="0"/>
    <x v="0"/>
    <d v="2020-12-11T00:00:00"/>
  </r>
  <r>
    <s v="VPA6"/>
    <s v="KE-KAK-1705-17859"/>
    <x v="0"/>
    <s v=""/>
    <s v="12th March,2017"/>
    <d v="2017-03-12T00:00:00"/>
    <s v="1st May,2017"/>
    <d v="2017-05-01T00:00:00"/>
    <s v="Okong'O Moses Moses"/>
    <s v="Male"/>
    <s v="87654"/>
    <s v="72669772"/>
    <m/>
    <m/>
    <m/>
    <n v="34.830877000000001"/>
    <n v="0.34943299999999999"/>
    <s v="Kakamega"/>
    <s v="Kakamega North"/>
    <s v="Shianda"/>
    <s v="Malimali"/>
    <s v="8"/>
    <s v="Gillet Lihanda"/>
    <s v="Gillet Lihanda"/>
    <s v="Gillet Lihanda"/>
    <s v="728998455"/>
    <s v="Informal Business"/>
    <x v="0"/>
    <x v="0"/>
    <d v="2017-06-27T00:00:00"/>
  </r>
  <r>
    <s v="VPA6"/>
    <s v="KE-KAK-1912-27246"/>
    <x v="0"/>
    <s v=""/>
    <s v="3rd December,2019"/>
    <d v="2019-12-03T00:00:00"/>
    <s v="21st December,2019"/>
    <d v="2019-12-21T00:00:00"/>
    <s v="Johnson Ongeri Masese"/>
    <s v="Female"/>
    <s v="25164938"/>
    <s v="254720058517"/>
    <m/>
    <m/>
    <m/>
    <n v="34.766373000000002"/>
    <n v="0.34060800000000002"/>
    <s v="Kakamega"/>
    <s v="Lurambi"/>
    <s v="Shikoti East"/>
    <s v="Eshungulu"/>
    <s v="8"/>
    <s v="Gillet Lihanda"/>
    <s v="Gillet Lihanda"/>
    <s v="Gillet Lihanda"/>
    <s v="254728998455"/>
    <s v="Informal Business"/>
    <x v="0"/>
    <x v="0"/>
    <d v="2020-01-06T00:00:00"/>
  </r>
  <r>
    <s v="VPA6"/>
    <s v="KE-KAK-1710-17858"/>
    <x v="0"/>
    <s v=""/>
    <s v="10th June,2017"/>
    <d v="2017-06-10T00:00:00"/>
    <s v="12th October,2017"/>
    <d v="2017-10-12T00:00:00"/>
    <s v="Waithera Mirriam"/>
    <s v="Female"/>
    <s v="23161838"/>
    <s v="792761048"/>
    <m/>
    <m/>
    <m/>
    <n v="34.940137999999997"/>
    <n v="0.43636799999999998"/>
    <s v="Kakamega"/>
    <s v="Malava"/>
    <s v="East Kabras"/>
    <s v="Iule"/>
    <s v="8"/>
    <s v="Gillet Lihanda"/>
    <s v="Gillet Lihanda"/>
    <s v="Gillet Lihanda"/>
    <s v="254728998455"/>
    <s v="Informal Business"/>
    <x v="0"/>
    <x v="0"/>
    <d v="2017-10-12T00:00:00"/>
  </r>
  <r>
    <s v="VPA6"/>
    <s v="KE-KAK-1708-17857"/>
    <x v="0"/>
    <s v=""/>
    <s v="12th June,2017"/>
    <d v="2017-06-12T00:00:00"/>
    <s v="1st August,2017"/>
    <d v="2017-08-01T00:00:00"/>
    <s v="Kisiangani Paul Nyongesa"/>
    <s v="Male"/>
    <s v="13535121"/>
    <s v="722935564"/>
    <m/>
    <m/>
    <m/>
    <n v="34.801715000000002"/>
    <n v="0.33376"/>
    <s v="Kakamega"/>
    <s v="Kakamega South"/>
    <s v="Shamberere"/>
    <s v="Okumu"/>
    <s v="8"/>
    <s v="Gillet Lihanda"/>
    <s v="Gillet Lihanda"/>
    <s v="Gillet Lihanda"/>
    <s v="728998455"/>
    <s v="Informal Business"/>
    <x v="0"/>
    <x v="0"/>
    <d v="2017-09-23T00:00:00"/>
  </r>
  <r>
    <s v="VPA6"/>
    <s v="KE-KAK-1810-27861"/>
    <x v="0"/>
    <s v=""/>
    <s v="20th September,2018"/>
    <d v="2018-09-20T00:00:00"/>
    <s v="1st October,2018"/>
    <d v="2018-10-01T00:00:00"/>
    <s v="Carolyne Sogoni Gishenga"/>
    <s v="Female"/>
    <s v="22529830"/>
    <s v="702294928"/>
    <m/>
    <m/>
    <s v="782606881"/>
    <n v="34.757615000000001"/>
    <n v="0.14363799999999999"/>
    <s v="Kakamega"/>
    <s v="Ikolomani"/>
    <s v="Iguhu"/>
    <s v="Ishanji"/>
    <s v="8"/>
    <s v="Gillet Lihanda"/>
    <s v="Gillet Lihanda"/>
    <s v="Gillet Lihanda"/>
    <s v="728998455"/>
    <s v="Informal Business"/>
    <x v="0"/>
    <x v="0"/>
    <d v="2018-10-06T00:00:00"/>
  </r>
  <r>
    <s v="VPA6"/>
    <s v="KE-KAK-1806-17866"/>
    <x v="0"/>
    <s v=""/>
    <s v="1st January,2018"/>
    <d v="2018-01-01T00:00:00"/>
    <s v="1st June,2018"/>
    <d v="2018-06-01T00:00:00"/>
    <s v="Roselyne Inyangala S"/>
    <s v="Female"/>
    <s v="471149"/>
    <s v="722847953"/>
    <m/>
    <m/>
    <m/>
    <n v="34.734532999999999"/>
    <n v="0.281893"/>
    <s v="Kakamega"/>
    <s v="Lurambi"/>
    <s v="Sheywe"/>
    <s v="Emusonga"/>
    <s v="8"/>
    <s v="Gillet Lihanda"/>
    <s v="Gillet Lihanda"/>
    <s v="Gillet Lihanda"/>
    <s v="728998455"/>
    <s v="Informal Business"/>
    <x v="0"/>
    <x v="0"/>
    <d v="2018-09-18T00:00:00"/>
  </r>
  <r>
    <s v="VPA6"/>
    <s v="KE-KAK-2201-28997"/>
    <x v="0"/>
    <s v=""/>
    <s v="15th December,2021"/>
    <d v="2021-12-15T00:00:00"/>
    <s v="23rd January,2022"/>
    <d v="2022-01-23T00:00:00"/>
    <s v="Shilavula Gregory Andove"/>
    <s v="Male"/>
    <s v="5628556"/>
    <s v="254721839451"/>
    <m/>
    <m/>
    <s v="254712925669"/>
    <n v="34.638153000000003"/>
    <n v="0.28875499999999998"/>
    <s v="Kakamega"/>
    <s v="Kakamega"/>
    <s v="South Busotsot"/>
    <s v="Shiamboko"/>
    <n v="10"/>
    <s v="Gillet Lihanda"/>
    <s v="Gillet Lihanda"/>
    <s v="Gillet Lihanda"/>
    <s v=""/>
    <s v="Informal Business"/>
    <x v="0"/>
    <x v="0"/>
    <d v="2022-01-27T00:00:00"/>
  </r>
  <r>
    <s v="VPA6"/>
    <s v="KE-BUN-2205-29003"/>
    <x v="0"/>
    <s v=""/>
    <s v="15th April,2022"/>
    <d v="2022-04-15T00:00:00"/>
    <s v="25th May,2022"/>
    <d v="2022-05-25T00:00:00"/>
    <s v="Magret Wakhungu Wanjiku"/>
    <s v="Female"/>
    <s v="6517004"/>
    <s v="0700315906"/>
    <m/>
    <m/>
    <s v="0748023090"/>
    <n v="34.755575"/>
    <n v="0.71286499999999997"/>
    <s v="Bungoma"/>
    <s v="Webuye East"/>
    <s v="Ndivisi"/>
    <s v="Marinda"/>
    <n v="10"/>
    <s v="Gillet Lihanda"/>
    <s v="Gillet Lihanda"/>
    <s v="Gillet Lihanda"/>
    <s v=""/>
    <s v="Informal Business"/>
    <x v="0"/>
    <x v="0"/>
    <d v="2022-06-17T00:00:00"/>
  </r>
  <r>
    <s v="VPA6"/>
    <s v="KE-KAK-2103-28982"/>
    <x v="2"/>
    <s v="Under Verification"/>
    <s v="15th December,2020"/>
    <d v="2020-12-15T00:00:00"/>
    <s v="12th March,2021"/>
    <d v="2021-03-12T00:00:00"/>
    <s v="Josephat Kwasira Kwasira"/>
    <s v="Male"/>
    <s v="99999"/>
    <s v="254723981964"/>
    <m/>
    <m/>
    <s v="254722477914"/>
    <n v="34.780571999999999"/>
    <n v="0.20292299999999999"/>
    <s v="Kakamega"/>
    <s v="Shinyalu"/>
    <s v="Khayega"/>
    <s v="Shirulu"/>
    <n v="10"/>
    <s v="Gillet Lihanda"/>
    <s v="Gillet Lihanda"/>
    <s v="Gillet Lihanda"/>
    <s v=""/>
    <s v="Informal Business"/>
    <x v="0"/>
    <x v="0"/>
    <d v="2021-03-12T00:00:00"/>
  </r>
  <r>
    <s v="VPA6"/>
    <s v="KE-KAK-2108-28986"/>
    <x v="0"/>
    <s v=""/>
    <s v="3rd August,2021"/>
    <d v="2021-08-03T00:00:00"/>
    <s v="17th August,2021"/>
    <d v="2021-08-17T00:00:00"/>
    <s v="Zablon Willimisi Anyula"/>
    <s v="Male"/>
    <s v="22478681"/>
    <s v="254724817436"/>
    <m/>
    <m/>
    <s v="254725936448"/>
    <n v="34.786772999999997"/>
    <n v="0.315023"/>
    <s v="Kakamega"/>
    <s v="Ikolomani"/>
    <s v="Bukhungu"/>
    <s v="Ichina"/>
    <n v="10"/>
    <s v="Gillet Lihanda"/>
    <s v="Gillet Lihanda"/>
    <s v="Gillet Lihanda"/>
    <s v=""/>
    <s v="Informal Business"/>
    <x v="0"/>
    <x v="0"/>
    <d v="2021-08-17T00:00:00"/>
  </r>
  <r>
    <s v="VPA6"/>
    <s v="KE-KAK-1701-17453"/>
    <x v="0"/>
    <s v=""/>
    <s v="12th November,2016"/>
    <d v="2016-11-12T00:00:00"/>
    <s v="1st January,2017"/>
    <d v="2017-01-01T00:00:00"/>
    <s v="John Gesabo Kebati"/>
    <s v="Male"/>
    <s v="31412494"/>
    <s v="711323304"/>
    <m/>
    <m/>
    <m/>
    <n v="34.752347"/>
    <n v="0.26204699999999997"/>
    <s v="Kakamega"/>
    <s v="Lurambi"/>
    <s v="Shirere"/>
    <s v="Matende"/>
    <s v="10"/>
    <s v="Gillet Lihanda"/>
    <s v="Gillet Lihanda"/>
    <s v="Gillet Lihanda"/>
    <s v=""/>
    <s v="Informal Business"/>
    <x v="0"/>
    <x v="0"/>
    <d v="2017-03-02T00:00:00"/>
  </r>
  <r>
    <s v="VPA6"/>
    <s v="KE-BUN-2003-27238"/>
    <x v="0"/>
    <s v=""/>
    <s v="1st February,2020"/>
    <d v="2020-02-01T00:00:00"/>
    <s v="1st March,2020"/>
    <d v="2020-03-01T00:00:00"/>
    <s v="Esther Malomba Makungu"/>
    <s v="Female"/>
    <s v="16002447"/>
    <s v="254721556327"/>
    <m/>
    <m/>
    <m/>
    <n v="34.580047"/>
    <n v="0.55059499999999995"/>
    <s v="Bungoma"/>
    <s v="Kanduyi"/>
    <s v="East Sang'Alo"/>
    <s v="Ranje"/>
    <s v="10"/>
    <s v="Gillet Lihanda"/>
    <s v="Gillet Lihanda"/>
    <s v="Gillet Lihanda"/>
    <s v="728998455"/>
    <s v="Informal Business"/>
    <x v="0"/>
    <x v="0"/>
    <d v="2020-05-09T00:00:00"/>
  </r>
  <r>
    <s v="VPA6"/>
    <s v="KE-NAN-2212-29018"/>
    <x v="0"/>
    <s v=""/>
    <s v="30th October,2022"/>
    <d v="2022-10-30T00:00:00"/>
    <s v="27th December,2022"/>
    <d v="2022-12-27T00:00:00"/>
    <s v="Vilembwa Washington Mahila"/>
    <s v="Male"/>
    <s v="2302686"/>
    <s v="0719516649"/>
    <m/>
    <m/>
    <s v="0726986858"/>
    <n v="34.889769999999999"/>
    <n v="0.129497"/>
    <s v="Nandi"/>
    <s v="Aldai"/>
    <s v="N"/>
    <s v="Musasa"/>
    <n v="12"/>
    <s v="Gillet Lihanda"/>
    <s v="Gillet Lihanda"/>
    <s v="Gillet Lihanda"/>
    <s v=""/>
    <s v="Informal Business"/>
    <x v="0"/>
    <x v="0"/>
    <d v="2023-01-20T00:00:00"/>
  </r>
  <r>
    <s v="VPA6"/>
    <s v="KE-KAK-2112-28996"/>
    <x v="0"/>
    <s v=""/>
    <s v="30th November,2021"/>
    <d v="2021-11-30T00:00:00"/>
    <s v="26th December,2021"/>
    <d v="2021-12-26T00:00:00"/>
    <s v="Milimu Agatha Mbalirwa"/>
    <s v="Female"/>
    <s v="9258875"/>
    <s v="722623117"/>
    <m/>
    <m/>
    <s v="0728354861"/>
    <n v="34.788853000000003"/>
    <n v="0.203288"/>
    <s v="Kakamega"/>
    <s v="Kakamega East"/>
    <s v="Isukha"/>
    <s v="Burimbuli"/>
    <n v="12"/>
    <s v="Gillet Lihanda"/>
    <s v="Gillet Lihanda"/>
    <s v="Gillet Lihanda"/>
    <s v=""/>
    <s v="Informal Business"/>
    <x v="2"/>
    <x v="0"/>
    <d v="2022-02-03T00:00:00"/>
  </r>
  <r>
    <s v="VPA6"/>
    <s v="KE-KAK-2110-28988"/>
    <x v="0"/>
    <s v=""/>
    <s v="15th September,2021"/>
    <d v="2021-09-15T00:00:00"/>
    <s v="2nd October,2021"/>
    <d v="2021-10-02T00:00:00"/>
    <s v="Walter Murumbutsa Malenya"/>
    <s v="Male"/>
    <n v="99999"/>
    <s v="254722552463"/>
    <m/>
    <m/>
    <s v="254721217039"/>
    <n v="34.773932000000002"/>
    <n v="0.32241199999999998"/>
    <s v="Kakamega"/>
    <s v="Lurambi"/>
    <s v="Sheywe"/>
    <s v="Elutali"/>
    <n v="12"/>
    <s v="Gillet Lihanda"/>
    <s v="Gillet Lihanda"/>
    <s v="Gillet Lihanda"/>
    <s v=""/>
    <s v="Informal Business"/>
    <x v="2"/>
    <x v="0"/>
    <d v="2021-11-24T00:00:00"/>
  </r>
  <r>
    <s v="VPA6"/>
    <s v="KE-UAS-1804-17864"/>
    <x v="0"/>
    <s v=""/>
    <s v="28th February,2018"/>
    <d v="2018-02-28T00:00:00"/>
    <s v="19th April,2018"/>
    <d v="2018-04-19T00:00:00"/>
    <s v="Mangira Joseph Murei"/>
    <s v="Male"/>
    <s v="40676587"/>
    <s v="720713250"/>
    <m/>
    <m/>
    <m/>
    <n v="35.188605000000003"/>
    <n v="0.57542300000000002"/>
    <s v="Uasin Gishu"/>
    <s v="Turbo"/>
    <s v="Kamagut"/>
    <s v="Kuresiet"/>
    <n v="24"/>
    <s v="Gillet Lihanda"/>
    <s v="Gillet Lihanda"/>
    <s v="Gillet Lihanda"/>
    <s v="728998455"/>
    <s v="Informal Business"/>
    <x v="1"/>
    <x v="0"/>
    <d v="2018-04-19T00:00:00"/>
  </r>
  <r>
    <s v="VPA6"/>
    <s v="KE-KIA-1810-23262"/>
    <x v="0"/>
    <s v=""/>
    <s v="28th August,2018"/>
    <d v="2018-08-28T00:00:00"/>
    <s v="17th October,2018"/>
    <d v="2018-10-17T00:00:00"/>
    <s v="Chege Paul"/>
    <s v="Male"/>
    <s v="10974293"/>
    <s v="722675401"/>
    <m/>
    <m/>
    <s v="710554968"/>
    <n v="36.782651999999999"/>
    <n v="-0.953712"/>
    <s v="Kiambu"/>
    <s v="Gatundu South"/>
    <s v="Gatundu South"/>
    <s v="Iriguini"/>
    <s v="10"/>
    <s v="Takamoto Biogas"/>
    <s v="Githinji"/>
    <s v="Githinji"/>
    <s v="708864959"/>
    <s v="Medium Size Business"/>
    <x v="5"/>
    <x v="1"/>
    <d v="2018-10-18T00:00:00"/>
  </r>
  <r>
    <s v="VPA6"/>
    <s v="KE-KIA-2008-28543"/>
    <x v="2"/>
    <s v="Non Compliant"/>
    <s v="3rd August,2020"/>
    <d v="2020-08-03T00:00:00"/>
    <s v="14th August,2020"/>
    <d v="2020-08-14T00:00:00"/>
    <s v="Njoroge David Wakagwe"/>
    <s v="Male"/>
    <s v="10087641"/>
    <s v="254721238270"/>
    <s v="721238270"/>
    <m/>
    <s v="721791951"/>
    <n v="36.831837"/>
    <n v="-1.064697"/>
    <s v="Kiambu"/>
    <s v="Githunguri"/>
    <s v="Komothai"/>
    <s v="Kiambururu"/>
    <s v="12"/>
    <s v="Fexmy EcoFuels"/>
    <s v="Githinji"/>
    <s v="Githinji"/>
    <s v=""/>
    <s v="Informal Business"/>
    <x v="2"/>
    <x v="0"/>
    <d v="2020-10-19T00:00:00"/>
  </r>
  <r>
    <s v="VPA6"/>
    <s v="KE-MUR-1712-27865"/>
    <x v="1"/>
    <s v="Hostile Client"/>
    <s v="24th November,2017"/>
    <d v="2017-11-24T00:00:00"/>
    <s v="5th December,2017"/>
    <d v="2017-12-05T00:00:00"/>
    <s v="Margret O Nganga"/>
    <s v="Female"/>
    <s v="245987"/>
    <s v="728905327"/>
    <m/>
    <m/>
    <m/>
    <n v="36.892544999999998"/>
    <n v="-0.822905"/>
    <s v="Murang'a"/>
    <s v="Kigumo"/>
    <s v="Kangari"/>
    <s v="Githumu"/>
    <s v="4"/>
    <s v="Amiran Kenya Ltd"/>
    <s v="Hamkam"/>
    <s v="Hamkam"/>
    <s v=""/>
    <s v="Medium Size Business"/>
    <x v="4"/>
    <x v="1"/>
    <d v="2018-05-29T00:00:00"/>
  </r>
  <r>
    <s v="VPA6"/>
    <s v="KE-MUR-1801-19379"/>
    <x v="0"/>
    <s v=""/>
    <s v="12th November,2017"/>
    <d v="2017-11-12T00:00:00"/>
    <s v="1st January,2018"/>
    <d v="2018-01-01T00:00:00"/>
    <s v="Nganga Margaret Muthoni"/>
    <s v="Female"/>
    <s v="1416500"/>
    <s v="727835931"/>
    <m/>
    <m/>
    <s v="723056497"/>
    <n v="36.892510000000001"/>
    <n v="-0.82286300000000001"/>
    <s v="Murang'a"/>
    <s v="Kandara"/>
    <s v="Githumu"/>
    <s v="Muigariua"/>
    <s v="4"/>
    <s v="HAMKAM"/>
    <s v="Hamkam"/>
    <s v="Hamkam"/>
    <s v="728905327"/>
    <s v="Micro Business"/>
    <x v="4"/>
    <x v="1"/>
    <d v="2017-11-29T00:00:00"/>
  </r>
  <r>
    <s v="VPA6"/>
    <s v="KE-MUR-1606-16213"/>
    <x v="0"/>
    <s v=""/>
    <s v="12th April,2016"/>
    <d v="2016-04-12T00:00:00"/>
    <s v="1st June,2016"/>
    <d v="2016-06-01T00:00:00"/>
    <s v="Paul Macharia Mbaka"/>
    <s v="Male"/>
    <s v="1989136"/>
    <s v="720600740"/>
    <m/>
    <m/>
    <m/>
    <n v="36.885209000000003"/>
    <n v="-0.80492799999999998"/>
    <s v="Murang'a"/>
    <s v="Kandara"/>
    <s v="Githumu"/>
    <s v="Kiangari"/>
    <s v="6"/>
    <s v="HAMKAM"/>
    <s v="Hamkam"/>
    <s v="Hamkam"/>
    <s v=""/>
    <s v="Micro Business"/>
    <x v="2"/>
    <x v="0"/>
    <d v="2017-03-02T00:00:00"/>
  </r>
  <r>
    <s v="VPA6"/>
    <s v="KE-MUR-1612-15976"/>
    <x v="0"/>
    <s v=""/>
    <s v="11th November,2016"/>
    <d v="2016-11-11T00:00:00"/>
    <s v="31st December,2016"/>
    <d v="2016-12-31T00:00:00"/>
    <s v="Laban Mwangi"/>
    <s v="Male"/>
    <s v="6399327"/>
    <s v="723470917"/>
    <m/>
    <m/>
    <m/>
    <n v="36.932628000000001"/>
    <n v="-0.81443500000000002"/>
    <s v="Murang'a"/>
    <s v="Kigumo"/>
    <s v="Kibage"/>
    <s v="Gachaki"/>
    <s v="6"/>
    <s v="HAMKAM"/>
    <s v="Hamkam"/>
    <s v="Hamkam"/>
    <s v=""/>
    <s v="Micro Business"/>
    <x v="2"/>
    <x v="0"/>
    <d v="2017-03-02T00:00:00"/>
  </r>
  <r>
    <s v="VPA6"/>
    <s v="KE-MUR-1712-17494"/>
    <x v="0"/>
    <s v=""/>
    <s v="12th October,2017"/>
    <d v="2017-10-12T00:00:00"/>
    <s v="1st December,2017"/>
    <d v="2017-12-01T00:00:00"/>
    <s v="Monicah Wambui Mwangi"/>
    <s v="Female"/>
    <s v="23970931"/>
    <s v="722498007"/>
    <m/>
    <m/>
    <m/>
    <n v="36.989024999999998"/>
    <n v="-0.63453700000000002"/>
    <s v="Murang'a"/>
    <s v="Mathioya"/>
    <s v="Gitugi"/>
    <s v="Gutu"/>
    <s v="6"/>
    <s v="HAMKAM"/>
    <s v="Hamkam"/>
    <s v="Hamkam"/>
    <s v=""/>
    <s v="Micro Business"/>
    <x v="2"/>
    <x v="0"/>
    <d v="2017-03-02T00:00:00"/>
  </r>
  <r>
    <s v="VPA6"/>
    <s v="KE-MUR-1606-16214"/>
    <x v="0"/>
    <s v=""/>
    <s v="12th April,2016"/>
    <d v="2016-04-12T00:00:00"/>
    <s v="1st June,2016"/>
    <d v="2016-06-01T00:00:00"/>
    <s v="Samuel Njoroge Mwangi"/>
    <s v="Male"/>
    <s v="20407279"/>
    <s v="726953013"/>
    <m/>
    <m/>
    <m/>
    <n v="36.914200000000001"/>
    <n v="-0.82021200000000005"/>
    <s v="Murang'a"/>
    <s v="Kandara"/>
    <s v="Ruchu"/>
    <s v="Kianwe"/>
    <s v="6"/>
    <s v="HAMKAM"/>
    <s v="Hamkam"/>
    <s v="Hamkam"/>
    <s v=""/>
    <s v="Micro Business"/>
    <x v="2"/>
    <x v="0"/>
    <d v="2017-09-23T00:00:00"/>
  </r>
  <r>
    <s v="VPA6"/>
    <s v="KE-MUR-1611-16945"/>
    <x v="0"/>
    <s v=""/>
    <s v="12th September,2016"/>
    <d v="2016-09-12T00:00:00"/>
    <s v="1st November,2016"/>
    <d v="2016-11-01T00:00:00"/>
    <s v="Joel Kiavii Kamau"/>
    <s v="Male"/>
    <s v="22900521"/>
    <s v="771269272"/>
    <m/>
    <m/>
    <m/>
    <n v="36.901432999999997"/>
    <n v="-0.78510000000000002"/>
    <s v="Murang'a"/>
    <s v="Kigumo"/>
    <s v="Kangari"/>
    <s v="Ikumbi"/>
    <s v="8"/>
    <s v="HAMKAM"/>
    <s v="Hamkam"/>
    <s v="Hamkam"/>
    <s v=""/>
    <s v="Micro Business"/>
    <x v="2"/>
    <x v="0"/>
    <d v="2017-03-02T00:00:00"/>
  </r>
  <r>
    <s v="VPA6"/>
    <s v="KE-MUR-1611-16946"/>
    <x v="0"/>
    <s v=""/>
    <s v="12th September,2016"/>
    <d v="2016-09-12T00:00:00"/>
    <s v="1st November,2016"/>
    <d v="2016-11-01T00:00:00"/>
    <s v="Joel Kibe"/>
    <s v="Male"/>
    <s v="22140092"/>
    <s v="736183206"/>
    <m/>
    <m/>
    <m/>
    <n v="36.916854000000001"/>
    <n v="-0.80546099999999998"/>
    <s v="Murang'a"/>
    <s v="Kigumo"/>
    <s v="Irima"/>
    <s v=""/>
    <s v="8"/>
    <s v="HAMKAM"/>
    <s v="Hamkam"/>
    <s v="Hamkam"/>
    <s v=""/>
    <s v="Micro Business"/>
    <x v="2"/>
    <x v="0"/>
    <d v="2017-03-02T00:00:00"/>
  </r>
  <r>
    <s v="VPA6"/>
    <s v="KE-KIA-1612-16948"/>
    <x v="2"/>
    <s v="Unreachable"/>
    <s v="12th October,2016"/>
    <d v="2016-10-12T00:00:00"/>
    <s v="1st December,2016"/>
    <d v="2016-12-01T00:00:00"/>
    <s v="Philip Nyanjui Muturi"/>
    <s v="Male"/>
    <s v="6792791"/>
    <s v="707566076"/>
    <m/>
    <m/>
    <m/>
    <m/>
    <m/>
    <s v="Kiambu"/>
    <s v="Thika Town"/>
    <s v="Gituru"/>
    <s v="Kiruga"/>
    <s v="8"/>
    <s v="HAMKAM"/>
    <s v="Hamkam"/>
    <s v="Hamkam"/>
    <s v=""/>
    <s v="Micro Business"/>
    <x v="2"/>
    <x v="0"/>
    <d v="2017-03-02T00:00:00"/>
  </r>
  <r>
    <s v="VPA6"/>
    <s v="KE-MUR-1606-16207"/>
    <x v="0"/>
    <s v=""/>
    <s v="12th April,2016"/>
    <d v="2016-04-12T00:00:00"/>
    <s v="1st June,2016"/>
    <d v="2016-06-01T00:00:00"/>
    <s v="Prisila Wangui Ndegwa"/>
    <s v="Female"/>
    <s v="5982350"/>
    <s v="721760269"/>
    <m/>
    <m/>
    <m/>
    <n v="36.934676000000003"/>
    <n v="-0.84372400000000003"/>
    <s v="Murang'a"/>
    <s v="Kandara"/>
    <s v=""/>
    <s v="Mukangu"/>
    <s v="8"/>
    <s v="HAMKAM"/>
    <s v="Hamkam"/>
    <s v="Hamkam"/>
    <s v=""/>
    <s v="Micro Business"/>
    <x v="2"/>
    <x v="0"/>
    <d v="2017-03-02T00:00:00"/>
  </r>
  <r>
    <s v="VPA6"/>
    <s v="KE-MUR-1701-19377"/>
    <x v="1"/>
    <s v="Declined to sign Certificate"/>
    <s v="12th November,2016"/>
    <d v="2016-11-12T00:00:00"/>
    <s v="1st January,2017"/>
    <d v="2017-01-01T00:00:00"/>
    <s v="Nduti Josphat Mwangi"/>
    <s v="Male"/>
    <s v="360389"/>
    <s v="722492586"/>
    <m/>
    <m/>
    <m/>
    <n v="36.887878000000001"/>
    <n v="-0.80563499999999999"/>
    <s v="Murang'a"/>
    <s v="Kandara"/>
    <s v="Githumu"/>
    <s v="Nduti"/>
    <s v="8"/>
    <s v="HAMKAM"/>
    <s v="Hamkam"/>
    <s v="Hamkam"/>
    <s v="728905327"/>
    <s v="Micro Business"/>
    <x v="2"/>
    <x v="0"/>
    <d v="2017-06-26T00:00:00"/>
  </r>
  <r>
    <s v="VPA6"/>
    <s v="KE-MUR-1801-19380"/>
    <x v="2"/>
    <s v="Unreachable"/>
    <s v="12th November,2017"/>
    <d v="2017-11-12T00:00:00"/>
    <s v="1st January,2018"/>
    <d v="2018-01-01T00:00:00"/>
    <s v="Kamau David Kinyanjui"/>
    <s v="Female"/>
    <s v="99999"/>
    <s v="722451030"/>
    <s v="724297794"/>
    <m/>
    <m/>
    <n v="36.983159000000001"/>
    <n v="-0.87232399999999999"/>
    <s v="Murang'a"/>
    <s v="Kandara"/>
    <s v="Kandara"/>
    <s v="Githuya"/>
    <n v="8"/>
    <s v="HAMKAM"/>
    <s v="Hamkam"/>
    <s v="Hamkam"/>
    <s v="728905327"/>
    <s v="Micro Business"/>
    <x v="2"/>
    <x v="0"/>
    <d v="2017-12-29T00:00:00"/>
  </r>
  <r>
    <s v="VPA6"/>
    <s v="KE-THA-1801-19381"/>
    <x v="0"/>
    <s v=""/>
    <s v="12th November,2017"/>
    <d v="2017-11-12T00:00:00"/>
    <s v="1st January,2018"/>
    <d v="2018-01-01T00:00:00"/>
    <s v="Barine Japhet Kibara"/>
    <s v="Male"/>
    <s v="99999"/>
    <s v="725636865"/>
    <s v="735439861"/>
    <m/>
    <m/>
    <n v="37.605837000000001"/>
    <n v="-0.25941399999999998"/>
    <s v="Tharaka-Nithi"/>
    <s v="Maara"/>
    <s v="Murugi"/>
    <s v="Gatharaki"/>
    <s v="8"/>
    <s v="HAMKAM"/>
    <s v="Hamkam"/>
    <s v="Hamkam"/>
    <s v="728905327"/>
    <s v="Micro Business"/>
    <x v="2"/>
    <x v="0"/>
    <d v="2018-01-07T00:00:00"/>
  </r>
  <r>
    <s v="VPA6"/>
    <s v="KE-MUR-1811-19388"/>
    <x v="0"/>
    <s v=""/>
    <s v="4th November,2018"/>
    <d v="2018-11-04T00:00:00"/>
    <s v="4th November,2018"/>
    <d v="2018-11-04T00:00:00"/>
    <s v="Njenga Geoffrey Mwangi"/>
    <s v="Male"/>
    <s v="30846597"/>
    <s v="0716612298"/>
    <m/>
    <m/>
    <s v="726399408"/>
    <n v="36.882142999999999"/>
    <n v="-0.82636299999999996"/>
    <s v="Murang'a"/>
    <s v="Gatanga"/>
    <s v="Kigoro"/>
    <s v="Kanunga"/>
    <s v="8"/>
    <s v="HAMKAM"/>
    <s v="Hamkam"/>
    <s v="Hamkam"/>
    <s v="728905327"/>
    <s v="Micro Business"/>
    <x v="2"/>
    <x v="0"/>
    <d v="2018-11-04T00:00:00"/>
  </r>
  <r>
    <s v="VPA6"/>
    <s v="KE-MUR-1908-26326"/>
    <x v="0"/>
    <s v=""/>
    <s v="13th August,2019"/>
    <d v="2019-08-13T00:00:00"/>
    <s v="13th August,2019"/>
    <d v="2019-08-13T00:00:00"/>
    <s v="Andrew Edward Kiarii"/>
    <s v="Male"/>
    <s v="796501"/>
    <s v="0727644956"/>
    <m/>
    <m/>
    <s v="722751473"/>
    <n v="36.916122000000001"/>
    <n v="-0.82813000000000003"/>
    <s v="Murang'a"/>
    <s v="Kandara"/>
    <s v="Ruchu"/>
    <s v="Kariko"/>
    <s v="8"/>
    <s v="HAMKAM"/>
    <s v="Hamkam"/>
    <s v="Hamkam"/>
    <s v="728905327"/>
    <s v="Micro Business"/>
    <x v="2"/>
    <x v="0"/>
    <d v="2019-08-13T00:00:00"/>
  </r>
  <r>
    <s v="VPA6"/>
    <s v="KE-MUR-1609-17402"/>
    <x v="0"/>
    <s v=""/>
    <s v="13th July,2016"/>
    <d v="2016-07-13T00:00:00"/>
    <s v="1st September,2016"/>
    <d v="2016-09-01T00:00:00"/>
    <s v="Dickson Kibe Muritu"/>
    <s v="Male"/>
    <s v="22617707"/>
    <s v="792824930"/>
    <m/>
    <m/>
    <m/>
    <n v="36.938101000000003"/>
    <n v="-0.72340599999999999"/>
    <s v="Murang'a"/>
    <s v="Kahuro"/>
    <s v="Their"/>
    <s v="Murarandia"/>
    <s v="8"/>
    <s v="HAMKAM"/>
    <s v="Hamkam"/>
    <s v="Hamkam"/>
    <s v=""/>
    <s v="Micro Business"/>
    <x v="0"/>
    <x v="0"/>
    <d v="2017-03-02T00:00:00"/>
  </r>
  <r>
    <s v="VPA6"/>
    <s v="KE-KIA-1608-17424"/>
    <x v="2"/>
    <s v="Non Compliant"/>
    <s v="12th June,2016"/>
    <d v="2016-06-12T00:00:00"/>
    <s v="1st August,2016"/>
    <d v="2016-08-01T00:00:00"/>
    <s v="Geoffrey Mungai Nganga"/>
    <s v="Male"/>
    <s v="122105482"/>
    <s v="701801105"/>
    <m/>
    <m/>
    <m/>
    <n v="36.720120000000001"/>
    <n v="-1.085467"/>
    <s v="Kiambu"/>
    <s v="Githunguri"/>
    <s v="Githiga"/>
    <s v="Gathi"/>
    <s v="8"/>
    <s v="HAMKAM"/>
    <s v="Hamkam"/>
    <s v="Hamkam"/>
    <s v=""/>
    <s v="Micro Business"/>
    <x v="2"/>
    <x v="0"/>
    <d v="2017-03-02T00:00:00"/>
  </r>
  <r>
    <s v="VPA6"/>
    <s v="KE-MUR-1804-19383"/>
    <x v="0"/>
    <s v=""/>
    <s v="10th February,2018"/>
    <d v="2018-02-10T00:00:00"/>
    <s v="1st April,2018"/>
    <d v="2018-04-01T00:00:00"/>
    <s v="Mwangi Francis"/>
    <s v="Female"/>
    <s v="9152312"/>
    <s v="722785604"/>
    <m/>
    <m/>
    <m/>
    <n v="36.895840999999997"/>
    <n v="-0.79549199999999998"/>
    <s v="Murang'a"/>
    <s v="Kigumo"/>
    <s v="Kigumo"/>
    <s v="Irima"/>
    <s v="8"/>
    <s v="HAMKAM"/>
    <s v="Hamkam"/>
    <s v="Hamkam"/>
    <s v="728905327"/>
    <s v="Micro Business"/>
    <x v="2"/>
    <x v="0"/>
    <d v="2018-04-20T00:00:00"/>
  </r>
  <r>
    <s v="VPA6"/>
    <s v="KE-MUR-1809-19387"/>
    <x v="0"/>
    <s v=""/>
    <s v="1st September,2018"/>
    <d v="2018-09-01T00:00:00"/>
    <s v="30th September,2018"/>
    <d v="2018-09-30T00:00:00"/>
    <s v="Njuguna Luke Mwangi"/>
    <s v="Male"/>
    <s v="12996298"/>
    <s v="721458023"/>
    <s v="726243399"/>
    <m/>
    <s v="723881684"/>
    <n v="36.827857999999999"/>
    <n v="-0.75410600000000005"/>
    <s v="Murang'a"/>
    <s v="Kigumo"/>
    <s v="Kinyona"/>
    <s v="Kinyona"/>
    <n v="8"/>
    <s v="HAMKAM"/>
    <s v="Hamkam"/>
    <s v="Hamkam"/>
    <s v="728905337"/>
    <s v="Micro Business"/>
    <x v="2"/>
    <x v="0"/>
    <d v="2018-10-07T00:00:00"/>
  </r>
  <r>
    <s v="VPA6"/>
    <s v="KE-MUR-1808-19385"/>
    <x v="0"/>
    <s v=""/>
    <s v="27th July,2018"/>
    <d v="2018-07-27T00:00:00"/>
    <s v="27th August,2018"/>
    <d v="2018-08-27T00:00:00"/>
    <s v="Maina Samuel Kagwanja"/>
    <s v="Male"/>
    <s v="99999"/>
    <s v="713585706"/>
    <m/>
    <m/>
    <s v="715674377"/>
    <n v="36.903984999999999"/>
    <n v="-0.65876699999999999"/>
    <s v="Murang'a"/>
    <s v="Kangema"/>
    <s v="Kihoya"/>
    <s v="Mukeuini"/>
    <s v="8"/>
    <s v="HAMKAM"/>
    <s v="Hamkam"/>
    <s v="Hamkam"/>
    <s v="728905327"/>
    <s v="Micro Business"/>
    <x v="2"/>
    <x v="0"/>
    <d v="2018-09-25T00:00:00"/>
  </r>
  <r>
    <s v="VPA6"/>
    <s v="KE-MUR-1808-19386"/>
    <x v="0"/>
    <s v=""/>
    <s v="20th July,2018"/>
    <d v="2018-07-20T00:00:00"/>
    <s v="13th August,2018"/>
    <d v="2018-08-13T00:00:00"/>
    <s v="Kariuki Mathew Kainuri"/>
    <s v="Male"/>
    <s v="22838666"/>
    <s v="722225711"/>
    <m/>
    <m/>
    <s v="724561187"/>
    <n v="36.978569"/>
    <n v="-0.87066200000000005"/>
    <s v="Murang'a"/>
    <s v="Kandara"/>
    <s v="Githuya"/>
    <s v="Githuya"/>
    <s v="8"/>
    <s v="HAMKAM"/>
    <s v="Hamkam"/>
    <s v="Hamkam"/>
    <s v="728905327"/>
    <s v="Micro Business"/>
    <x v="2"/>
    <x v="0"/>
    <d v="2018-08-19T00:00:00"/>
  </r>
  <r>
    <s v="VPA6"/>
    <s v="KE-MUR-1901-26322"/>
    <x v="2"/>
    <s v="Non Compliant"/>
    <s v="12th December,2018"/>
    <d v="2018-12-12T00:00:00"/>
    <s v="31st January,2019"/>
    <d v="2019-01-31T00:00:00"/>
    <s v="Kiiru Johnson Njau"/>
    <s v="Male"/>
    <s v="23118604"/>
    <s v="723167600"/>
    <m/>
    <m/>
    <s v="729693420"/>
    <n v="36.922879999999999"/>
    <n v="-0.80634499999999998"/>
    <s v="Murang'a"/>
    <s v="Kigumo"/>
    <s v="Kangari"/>
    <s v="Kagumoini"/>
    <s v="8"/>
    <s v="HAMKAM"/>
    <s v="Hamkam"/>
    <s v="Hamkam"/>
    <s v="728905327"/>
    <s v="Micro Business"/>
    <x v="2"/>
    <x v="0"/>
    <d v="2019-01-31T00:00:00"/>
  </r>
  <r>
    <s v="VPA6"/>
    <s v="KE-MUR-1812-26321"/>
    <x v="0"/>
    <s v=""/>
    <s v="21st October,2018"/>
    <d v="2018-10-21T00:00:00"/>
    <s v="10th December,2018"/>
    <d v="2018-12-10T00:00:00"/>
    <s v="Kimemia Naftali K"/>
    <s v="Male"/>
    <s v="1990440"/>
    <s v="721667202"/>
    <m/>
    <m/>
    <s v="729835339"/>
    <n v="36.944867000000002"/>
    <n v="-0.79225599999999996"/>
    <s v="Murang'a"/>
    <s v="Kigumo"/>
    <s v="Mariira"/>
    <s v="Ireguini"/>
    <s v="8"/>
    <s v="HAMKAM"/>
    <s v="Hamkam"/>
    <s v="Hamkam"/>
    <s v="723905327"/>
    <s v="Micro Business"/>
    <x v="2"/>
    <x v="0"/>
    <d v="2018-12-10T00:00:00"/>
  </r>
  <r>
    <s v="VPA6"/>
    <s v="KE-NYE-1907-26324"/>
    <x v="2"/>
    <s v="Under Verification"/>
    <s v="5th July,2019"/>
    <d v="2019-07-05T00:00:00"/>
    <s v="5th July,2019"/>
    <d v="2019-07-05T00:00:00"/>
    <s v="Mumbi Ruth Njeri"/>
    <s v="Female"/>
    <s v="1820342"/>
    <s v="0706070996"/>
    <m/>
    <m/>
    <s v="708116536"/>
    <n v="37.145955000000001"/>
    <n v="-0.49546200000000001"/>
    <s v="Nyeri"/>
    <s v="Mathira East"/>
    <s v="Kianjaini"/>
    <s v="Kiaguthu"/>
    <s v="8"/>
    <s v="HAMKAM"/>
    <s v="Hamkam"/>
    <s v="Hamkam"/>
    <s v="728905327"/>
    <s v="Micro Business"/>
    <x v="2"/>
    <x v="0"/>
    <d v="2019-07-05T00:00:00"/>
  </r>
  <r>
    <s v="VPA6"/>
    <s v="KE-NAI-1910-26327"/>
    <x v="0"/>
    <s v=""/>
    <s v="19th September,2019"/>
    <d v="2019-09-19T00:00:00"/>
    <s v="14th October,2019"/>
    <d v="2019-10-14T00:00:00"/>
    <s v="Githaiga Johnson Muchiri"/>
    <s v="Male"/>
    <s v="99999"/>
    <s v="+254722695909"/>
    <m/>
    <m/>
    <m/>
    <n v="37.035307000000003"/>
    <n v="-1.265031"/>
    <s v="Nairobi"/>
    <s v="Njiru"/>
    <s v="Ruai"/>
    <s v="Gituamba"/>
    <s v="8"/>
    <s v="HAMKAM"/>
    <s v="Hamkam"/>
    <s v="Hamkam"/>
    <s v="+254728905327"/>
    <s v="Micro Business"/>
    <x v="2"/>
    <x v="0"/>
    <d v="2019-10-15T00:00:00"/>
  </r>
  <r>
    <s v="VPA6"/>
    <s v="KE-MER-1701-19376"/>
    <x v="1"/>
    <s v="Demolished"/>
    <s v="12th November,2016"/>
    <d v="2016-11-12T00:00:00"/>
    <s v="16th January,2017"/>
    <d v="2017-01-16T00:00:00"/>
    <s v="Rugiri Lawrence Mungiria"/>
    <s v="Male"/>
    <s v="2398897"/>
    <s v="+254702974753"/>
    <m/>
    <m/>
    <m/>
    <n v="37.667954999999999"/>
    <n v="-7.0876999999999996E-2"/>
    <s v="Meru"/>
    <s v="Imenti South"/>
    <s v="Kathera"/>
    <s v="Taita"/>
    <s v="10"/>
    <s v="HAMKAM"/>
    <s v="Hamkam"/>
    <s v="Hamkam"/>
    <s v="728905327"/>
    <s v="Micro Business"/>
    <x v="2"/>
    <x v="0"/>
    <d v="2017-06-25T00:00:00"/>
  </r>
  <r>
    <s v="VPA6"/>
    <s v="KE-MUR-1709-19378"/>
    <x v="2"/>
    <s v="Unreachable"/>
    <s v="13th July,2017"/>
    <d v="2017-07-13T00:00:00"/>
    <s v="1st September,2017"/>
    <d v="2017-09-01T00:00:00"/>
    <s v="Maina John Kabue"/>
    <s v="Male"/>
    <s v="7571523"/>
    <s v="72237335"/>
    <m/>
    <m/>
    <m/>
    <n v="37.005018"/>
    <n v="-0.76188199999999995"/>
    <s v="Murang'a"/>
    <s v="Kahuro"/>
    <s v="Githagara"/>
    <s v="Mirichu"/>
    <s v="10"/>
    <s v="HAMKAM"/>
    <s v="Hamkam"/>
    <s v="Hamkam"/>
    <s v=""/>
    <s v="Micro Business"/>
    <x v="0"/>
    <x v="0"/>
    <d v="2017-10-17T00:00:00"/>
  </r>
  <r>
    <s v="VPA6"/>
    <s v="KE-MUR-1604-15975"/>
    <x v="2"/>
    <s v="Unreachable"/>
    <s v="11th February,2016"/>
    <d v="2016-02-11T00:00:00"/>
    <s v="1st April,2016"/>
    <d v="2016-04-01T00:00:00"/>
    <s v="John Gakuya Kinyua"/>
    <s v="Male"/>
    <s v="1776320"/>
    <s v="721250857"/>
    <m/>
    <m/>
    <m/>
    <n v="36.831301000000003"/>
    <n v="-0.78970799999999997"/>
    <s v="Murang'a"/>
    <s v="Kigumo"/>
    <s v="Kinyona"/>
    <s v="Gumba"/>
    <n v="12"/>
    <s v="HAMKAM"/>
    <s v="Hamkam"/>
    <s v="Hamkam"/>
    <s v=""/>
    <s v="Micro Business"/>
    <x v="2"/>
    <x v="0"/>
    <d v="2017-03-02T00:00:00"/>
  </r>
  <r>
    <s v="VPA6"/>
    <s v="KE-KIA-1601-15977"/>
    <x v="2"/>
    <s v="Unreachable"/>
    <s v="12th November,2015"/>
    <d v="2015-11-12T00:00:00"/>
    <s v="1st January,2016"/>
    <d v="2016-01-01T00:00:00"/>
    <s v="Michael Okoth"/>
    <s v="Male"/>
    <s v="31604522"/>
    <s v="725545796"/>
    <m/>
    <m/>
    <m/>
    <m/>
    <m/>
    <s v="Kiambu"/>
    <s v="Thika Town"/>
    <s v="Kiganjo"/>
    <s v="Makongeni"/>
    <s v="12"/>
    <s v="HAMKAM"/>
    <s v="Hamkam"/>
    <s v="Hamkam"/>
    <s v=""/>
    <s v="Micro Business"/>
    <x v="2"/>
    <x v="0"/>
    <d v="2017-03-02T00:00:00"/>
  </r>
  <r>
    <s v="VPA6"/>
    <s v="KE-MUR-1605-16211"/>
    <x v="0"/>
    <s v=""/>
    <s v="12th March,2016"/>
    <d v="2016-03-12T00:00:00"/>
    <s v="1st May,2016"/>
    <d v="2016-05-01T00:00:00"/>
    <s v="Stanely Njoroge"/>
    <s v="Male"/>
    <s v="27161783"/>
    <s v="704097358"/>
    <m/>
    <m/>
    <m/>
    <n v="36.916361999999999"/>
    <n v="-0.82170200000000004"/>
    <s v="Murang'a"/>
    <s v="Kandara"/>
    <s v="Ruchu"/>
    <s v="Kianwe"/>
    <s v="12"/>
    <s v="HAMKAM"/>
    <s v="Hamkam"/>
    <s v="Hamkam"/>
    <s v="727905327"/>
    <s v="Micro Business"/>
    <x v="0"/>
    <x v="0"/>
    <d v="2017-05-31T00:00:00"/>
  </r>
  <r>
    <s v="VPA6"/>
    <s v="KE-MER-1809-19382"/>
    <x v="0"/>
    <s v=""/>
    <s v="1st August,2018"/>
    <d v="2018-08-01T00:00:00"/>
    <s v="1st September,2018"/>
    <d v="2018-09-01T00:00:00"/>
    <s v="Kabururu Francis Kiogora"/>
    <s v="Female"/>
    <s v="22832707"/>
    <s v="72190442"/>
    <s v="721904423"/>
    <m/>
    <m/>
    <n v="37.601239999999997"/>
    <n v="4.4597999999999999E-2"/>
    <s v="Meru"/>
    <s v="Imenti North"/>
    <s v="Buuri"/>
    <s v="Kibui"/>
    <s v="12"/>
    <s v="HAMKAM"/>
    <s v="Hamkam"/>
    <s v="Hamkam"/>
    <s v="728905327"/>
    <s v="Micro Business"/>
    <x v="2"/>
    <x v="0"/>
    <d v="2018-09-02T00:00:00"/>
  </r>
  <r>
    <s v="VPA6"/>
    <s v="KE-KAJ-2210-31048"/>
    <x v="0"/>
    <s v=""/>
    <s v="25th August,2022"/>
    <d v="2022-08-25T00:00:00"/>
    <s v="25th October,2022"/>
    <d v="2022-10-25T00:00:00"/>
    <s v="Njau Kennedy Gitau"/>
    <s v="Male"/>
    <s v="29047446"/>
    <s v="0720024086"/>
    <m/>
    <m/>
    <s v="0726220871"/>
    <n v="36.75488"/>
    <n v="-1.38733"/>
    <s v="Kajiado"/>
    <s v="Kajiado North"/>
    <s v="Ogata rongai"/>
    <s v="Mayor road"/>
    <n v="8"/>
    <s v="Kosun Agencies"/>
    <s v="Haron"/>
    <s v="Haron"/>
    <s v=""/>
    <s v="Informal Business"/>
    <x v="6"/>
    <x v="2"/>
    <d v="2022-10-26T00:00:00"/>
  </r>
  <r>
    <s v="VPA6"/>
    <s v="KE-KAJ-2210-31045"/>
    <x v="0"/>
    <s v=""/>
    <s v="25th August,2022"/>
    <d v="2022-08-25T00:00:00"/>
    <s v="25th October,2022"/>
    <d v="2022-10-25T00:00:00"/>
    <s v="Melonye Grace"/>
    <s v="Female"/>
    <s v="1357783"/>
    <s v="0722689989"/>
    <m/>
    <m/>
    <m/>
    <n v="36.737338000000001"/>
    <n v="-1.382107"/>
    <s v="Kajiado"/>
    <s v="Kajiado North"/>
    <s v="Ogata rongai"/>
    <s v="Barizi garden area"/>
    <n v="8"/>
    <s v="Kosun Agencies"/>
    <s v="Haron"/>
    <s v="Haron"/>
    <s v=""/>
    <s v="Informal Business"/>
    <x v="6"/>
    <x v="2"/>
    <d v="2022-10-26T00:00:00"/>
  </r>
  <r>
    <s v="VPA6"/>
    <s v="KE-KAJ-2210-31050"/>
    <x v="0"/>
    <s v=""/>
    <s v="25th July,2022"/>
    <d v="2022-07-25T00:00:00"/>
    <s v="25th October,2022"/>
    <d v="2022-10-25T00:00:00"/>
    <s v="Sabuni Saida"/>
    <s v="Female"/>
    <s v="7139059"/>
    <s v="0722528489"/>
    <m/>
    <m/>
    <m/>
    <n v="36.754632000000001"/>
    <n v="-1.3893599999999999"/>
    <s v="Kajiado"/>
    <s v="Kajiado North"/>
    <s v="Ogata rongai"/>
    <s v="Mayor road"/>
    <n v="8"/>
    <s v="Kosun Agencies"/>
    <s v="Haron"/>
    <s v="Haron"/>
    <s v=""/>
    <s v="Informal Business"/>
    <x v="6"/>
    <x v="2"/>
    <d v="2022-10-26T00:00:00"/>
  </r>
  <r>
    <s v="VPA6"/>
    <s v="KE-KAJ-2210-31041"/>
    <x v="0"/>
    <s v=""/>
    <s v="21st July,2022"/>
    <d v="2022-07-21T00:00:00"/>
    <s v="25th October,2022"/>
    <d v="2022-10-25T00:00:00"/>
    <s v="Choti Thomas Morara"/>
    <s v="Male"/>
    <s v="11137431"/>
    <s v="0721590461"/>
    <m/>
    <m/>
    <s v="0726245161"/>
    <n v="36.697605000000003"/>
    <n v="-1.40327"/>
    <s v="Kajiado"/>
    <s v="Kajiado North"/>
    <s v="Nkaimoronya"/>
    <s v="Kamula"/>
    <n v="8"/>
    <s v="Kosun Agencies"/>
    <s v="Haron"/>
    <s v="Haron"/>
    <s v=""/>
    <s v="Informal Business"/>
    <x v="6"/>
    <x v="2"/>
    <d v="2022-10-26T00:00:00"/>
  </r>
  <r>
    <s v="VPA6"/>
    <s v="KE-KAJ-2210-31043"/>
    <x v="0"/>
    <s v=""/>
    <s v="23rd June,2022"/>
    <d v="2022-06-23T00:00:00"/>
    <s v="25th October,2022"/>
    <d v="2022-10-25T00:00:00"/>
    <s v="Warida Mary Edith"/>
    <s v="Female"/>
    <s v=""/>
    <s v="0722688080"/>
    <m/>
    <m/>
    <m/>
    <n v="36.69755"/>
    <n v="-1.4032849999999999"/>
    <s v="Kajiado"/>
    <s v="Kajiado North"/>
    <s v="Nkaimoronya"/>
    <s v="Kamula"/>
    <n v="8"/>
    <s v="Kosun Agencies"/>
    <s v="Haron"/>
    <s v="Haron"/>
    <s v=""/>
    <s v="Informal Business"/>
    <x v="6"/>
    <x v="2"/>
    <d v="2022-10-29T00:00:00"/>
  </r>
  <r>
    <s v="VPA6"/>
    <s v="KE-KAJ-2210-31047"/>
    <x v="0"/>
    <s v=""/>
    <s v="25th August,2022"/>
    <d v="2022-08-25T00:00:00"/>
    <s v="25th October,2022"/>
    <d v="2022-10-25T00:00:00"/>
    <s v="Elizabeth Karanja"/>
    <s v="Female"/>
    <s v="5963383"/>
    <s v="0721916020"/>
    <m/>
    <m/>
    <s v="0722837793"/>
    <n v="36.756914999999999"/>
    <n v="-1.386728"/>
    <s v="Kajiado"/>
    <s v="Kajiado North"/>
    <s v="Nkai moronya"/>
    <s v="Mayor road"/>
    <n v="8"/>
    <s v="Kosun Agencies"/>
    <s v="Haron Nyatiti"/>
    <s v="Haron Nyatiti"/>
    <s v=""/>
    <s v="Informal Business"/>
    <x v="6"/>
    <x v="2"/>
    <d v="2022-10-26T00:00:00"/>
  </r>
  <r>
    <s v="VPA6"/>
    <s v="KE-KAJ-2210-31049"/>
    <x v="0"/>
    <s v=""/>
    <s v="7th August,2022"/>
    <d v="2022-08-07T00:00:00"/>
    <s v="25th October,2022"/>
    <d v="2022-10-25T00:00:00"/>
    <s v="Njoroge Loise Njoki"/>
    <s v="Female"/>
    <s v="10715513"/>
    <s v="0721396610"/>
    <m/>
    <m/>
    <s v="0713741629"/>
    <n v="36.755242000000003"/>
    <n v="-1.3885149999999999"/>
    <s v="Kajiado"/>
    <s v="Kajiado North"/>
    <s v="Ogata rongai"/>
    <s v="Mayor road"/>
    <n v="8"/>
    <s v="Kosun Agencies"/>
    <s v="Haron Nyatiti"/>
    <s v="Haron Nyatiti"/>
    <s v=""/>
    <s v="Informal Business"/>
    <x v="6"/>
    <x v="2"/>
    <d v="2022-10-26T00:00:00"/>
  </r>
  <r>
    <s v="VPA6"/>
    <s v="KE-NYA-1610-17624"/>
    <x v="0"/>
    <s v=""/>
    <s v="6th April,2016"/>
    <d v="2016-04-06T00:00:00"/>
    <s v="14th October,2016"/>
    <d v="2016-10-14T00:00:00"/>
    <s v="Joel Muchiri"/>
    <s v="Male"/>
    <s v="99999"/>
    <s v="723578468"/>
    <m/>
    <m/>
    <m/>
    <n v="36.630012999999998"/>
    <n v="-0.69944799999999996"/>
    <s v="Nyandarua"/>
    <s v="South Kinangop"/>
    <s v="Jabini"/>
    <s v="Kanyawa"/>
    <s v="6"/>
    <s v="Harun Muchiri Stephen"/>
    <s v="Harun Muchiri Stephen"/>
    <s v="Harun Muchiri Stephen"/>
    <s v="727561499"/>
    <s v="Informal Business"/>
    <x v="2"/>
    <x v="0"/>
    <d v="2018-06-28T00:00:00"/>
  </r>
  <r>
    <s v="VPA6"/>
    <s v="KE-NYA-1602-16054"/>
    <x v="0"/>
    <s v=""/>
    <s v="13th December,2015"/>
    <d v="2015-12-13T00:00:00"/>
    <s v="1st February,2016"/>
    <d v="2016-02-01T00:00:00"/>
    <s v="Rosemary Gathoni Munyua"/>
    <s v="Female"/>
    <s v="99999"/>
    <s v="722936916"/>
    <m/>
    <m/>
    <m/>
    <n v="36.555925000000002"/>
    <n v="1.8550000000000001E-3"/>
    <s v="Nyandarua"/>
    <s v="Ndaragwa"/>
    <s v="Nyonjoro"/>
    <s v="Ithigithathi"/>
    <s v="8"/>
    <s v="Harun Muchiri Stephen"/>
    <s v="Harun Muchiri Stephen"/>
    <s v="Harun Muchiri Stephen"/>
    <s v="254727561499"/>
    <s v="Informal Business"/>
    <x v="1"/>
    <x v="0"/>
    <d v="2017-05-12T00:00:00"/>
  </r>
  <r>
    <s v="VPA6"/>
    <s v="KE-NYA-1708-21867"/>
    <x v="0"/>
    <s v=""/>
    <s v="26th June,2017"/>
    <d v="2017-06-26T00:00:00"/>
    <s v="15th August,2017"/>
    <d v="2017-08-15T00:00:00"/>
    <s v="Ngari Stanley Mwangi"/>
    <s v="Male"/>
    <s v="4670334"/>
    <s v="722641246"/>
    <m/>
    <m/>
    <s v="763641246"/>
    <n v="36.452711999999998"/>
    <n v="4.9232999999999999E-2"/>
    <s v="Nyandarua"/>
    <s v="Ndaragwa"/>
    <s v="Mathingira"/>
    <s v="Kware"/>
    <s v="8"/>
    <s v="Harun Muchiri Stephen"/>
    <s v="Harun Muchiri Stephen"/>
    <s v="Harun Muchiri Stephen"/>
    <s v="727561499"/>
    <s v="Informal Business"/>
    <x v="2"/>
    <x v="0"/>
    <d v="2018-04-16T00:00:00"/>
  </r>
  <r>
    <s v="VPA6"/>
    <s v="KE-NYA-1605-16049"/>
    <x v="0"/>
    <s v=""/>
    <s v="12th March,2016"/>
    <d v="2016-03-12T00:00:00"/>
    <s v="1st May,2016"/>
    <d v="2016-05-01T00:00:00"/>
    <s v="Erastus Maina Githenya"/>
    <s v="Male"/>
    <s v="5945902"/>
    <s v="721560011"/>
    <m/>
    <m/>
    <m/>
    <n v="36.383414999999999"/>
    <n v="-0.15897900000000001"/>
    <s v="Nyandarua"/>
    <s v="Ol Joro Orok"/>
    <s v="Weru"/>
    <s v="Kanyiriri"/>
    <s v="10"/>
    <s v="Harun Muchiri Stephen"/>
    <s v="Harun Muchiri Stephen"/>
    <s v="Harun Muchiri Stephen"/>
    <s v="254727561499"/>
    <s v="Informal Business"/>
    <x v="1"/>
    <x v="0"/>
    <d v="2017-05-28T00:00:00"/>
  </r>
  <r>
    <s v="VPA6"/>
    <s v="KE-NYA-1602-16051"/>
    <x v="0"/>
    <s v=""/>
    <s v="13th December,2015"/>
    <d v="2015-12-13T00:00:00"/>
    <s v="1st February,2016"/>
    <d v="2016-02-01T00:00:00"/>
    <s v="Patrick B Kariithi"/>
    <s v="Male"/>
    <s v="803372"/>
    <s v="729997204"/>
    <m/>
    <m/>
    <m/>
    <n v="36.399611"/>
    <n v="-0.14255699999999999"/>
    <s v="Nyandarua"/>
    <s v="Ol Joro Orok"/>
    <s v="Kasuku"/>
    <s v="Karandi"/>
    <s v="10"/>
    <s v="Harun Muchiri Stephen"/>
    <s v="Harun Muchiri Stephen"/>
    <s v="Harun Muchiri Stephen"/>
    <s v="254727561499"/>
    <s v="Informal Business"/>
    <x v="2"/>
    <x v="0"/>
    <d v="2017-05-28T00:00:00"/>
  </r>
  <r>
    <s v="VPA6"/>
    <s v="KE-NYA-1604-16055"/>
    <x v="0"/>
    <s v=""/>
    <s v="11th February,2016"/>
    <d v="2016-02-11T00:00:00"/>
    <s v="1st April,2016"/>
    <d v="2016-04-01T00:00:00"/>
    <s v="Maria Njeri Kariuki"/>
    <s v="Female"/>
    <s v="6367899"/>
    <s v="723061185"/>
    <m/>
    <m/>
    <m/>
    <n v="36.364190000000001"/>
    <n v="-0.15035699999999999"/>
    <s v="Nyandarua"/>
    <s v="Ol Joro Orok"/>
    <s v="Kirimangai"/>
    <s v="Reri"/>
    <s v="12"/>
    <s v="Harun Muchiri Stephen"/>
    <s v="Harun Muchiri Stephen"/>
    <s v="Harun Muchiri Stephen"/>
    <s v="254727561499"/>
    <s v="Informal Business"/>
    <x v="2"/>
    <x v="0"/>
    <d v="2017-05-28T00:00:00"/>
  </r>
  <r>
    <s v="VPA6"/>
    <s v="KE-LAI-1611-17584"/>
    <x v="0"/>
    <s v=""/>
    <s v="12th September,2016"/>
    <d v="2016-09-12T00:00:00"/>
    <s v="1st November,2016"/>
    <d v="2016-11-01T00:00:00"/>
    <s v="Daniel Kabiru Mutoru"/>
    <s v="Male"/>
    <s v="10877383"/>
    <s v="722245998"/>
    <m/>
    <m/>
    <m/>
    <n v="36.375833999999998"/>
    <n v="0.17005700000000001"/>
    <s v="Laikipia"/>
    <s v="Laikipia  West"/>
    <s v="Oljabet"/>
    <s v="Liron"/>
    <s v="12"/>
    <s v="Harun Muchiri Stephen"/>
    <s v="Harun Muchiri Stephen"/>
    <s v="Harun Muchiri Stephen"/>
    <s v="254727561499"/>
    <s v="Informal Business"/>
    <x v="2"/>
    <x v="0"/>
    <d v="2018-04-16T00:00:00"/>
  </r>
  <r>
    <s v="VPA6"/>
    <s v="KE-NYA-1701-27864"/>
    <x v="0"/>
    <s v=""/>
    <s v="20th November,2016"/>
    <d v="2016-11-20T00:00:00"/>
    <s v="9th January,2017"/>
    <d v="2017-01-09T00:00:00"/>
    <s v="Kamami Martin Igecha"/>
    <s v="Male"/>
    <s v="99999"/>
    <s v="722458141"/>
    <m/>
    <m/>
    <m/>
    <n v="36.340882999999998"/>
    <n v="-0.18718000000000001"/>
    <s v="Nyandarua"/>
    <s v="Ol Kalou"/>
    <s v="Rurii"/>
    <s v="Matwiku"/>
    <s v="13"/>
    <s v="Harun Muchiri Stephen"/>
    <s v="Harun Muchiri Stephen"/>
    <s v="Harun Muchiri Stephen"/>
    <s v="727561499"/>
    <s v="Informal Business"/>
    <x v="2"/>
    <x v="0"/>
    <d v="2018-04-16T00:00:00"/>
  </r>
  <r>
    <s v="VPA6"/>
    <s v="KE-NAN-1810-24611"/>
    <x v="2"/>
    <s v="Under Verification"/>
    <s v="21st October,2018"/>
    <d v="2018-10-21T00:00:00"/>
    <s v="21st October,2018"/>
    <d v="2018-10-21T00:00:00"/>
    <s v="Jepkoech Philister"/>
    <s v="Female"/>
    <s v="5600957"/>
    <s v="0716698419"/>
    <m/>
    <m/>
    <m/>
    <n v="35.276608000000003"/>
    <n v="5.7134999999999998E-2"/>
    <s v="Nandi"/>
    <s v="Tinderet"/>
    <s v="Kabirer"/>
    <s v="Kolonget"/>
    <s v="4"/>
    <s v="John Bett"/>
    <s v="Henry Lagat"/>
    <s v="Henry Lagat"/>
    <s v="788733013"/>
    <s v="Informal Business"/>
    <x v="0"/>
    <x v="0"/>
    <d v="2018-10-22T00:00:00"/>
  </r>
  <r>
    <s v="VPA6"/>
    <s v="KE-NAN-1803-024497"/>
    <x v="0"/>
    <s v=""/>
    <s v="17th January,2018"/>
    <d v="2018-01-17T00:00:00"/>
    <s v="8th March,2018"/>
    <d v="2018-03-08T00:00:00"/>
    <s v="Chepkosgei Rose"/>
    <s v="Female"/>
    <s v="25227511"/>
    <s v="797831498"/>
    <m/>
    <m/>
    <s v="729946389"/>
    <n v="35.274982000000001"/>
    <n v="6.5006999999999995E-2"/>
    <s v="Nandi"/>
    <s v="Tinderet"/>
    <s v="Kabirer"/>
    <s v="Setek"/>
    <s v="4"/>
    <s v="John Bett"/>
    <s v="Henry Lagat"/>
    <s v="Henry Lagat"/>
    <s v="703457053"/>
    <s v="Informal Business"/>
    <x v="0"/>
    <x v="0"/>
    <d v="2018-10-19T00:00:00"/>
  </r>
  <r>
    <s v="VPA6"/>
    <s v="KE-NAN-1810-024595"/>
    <x v="0"/>
    <s v=""/>
    <s v="30th August,2018"/>
    <d v="2018-08-30T00:00:00"/>
    <s v="19th October,2018"/>
    <d v="2018-10-19T00:00:00"/>
    <s v="Chebet Diana"/>
    <s v="Female"/>
    <s v="99999"/>
    <s v="713537279"/>
    <m/>
    <m/>
    <s v="723246230"/>
    <n v="35.281464999999997"/>
    <n v="6.3992999999999994E-2"/>
    <s v="Nandi"/>
    <s v="Tinderet"/>
    <s v="Kabirer"/>
    <s v="Setek"/>
    <s v="4"/>
    <s v="John Bett"/>
    <s v="Henry Lagat"/>
    <s v="Henry Lagat"/>
    <s v="788733013"/>
    <s v="Informal Business"/>
    <x v="0"/>
    <x v="0"/>
    <d v="2018-10-19T00:00:00"/>
  </r>
  <r>
    <s v="VPA6"/>
    <s v="KE-NAN-1810-24609"/>
    <x v="0"/>
    <s v=""/>
    <s v="1st September,2018"/>
    <d v="2018-09-01T00:00:00"/>
    <s v="21st October,2018"/>
    <d v="2018-10-21T00:00:00"/>
    <s v="Cherobon Tecla"/>
    <s v="Female"/>
    <s v="99999"/>
    <s v="787149815"/>
    <m/>
    <m/>
    <m/>
    <n v="35.274470000000001"/>
    <n v="5.5578000000000002E-2"/>
    <s v="Nandi"/>
    <s v="Tinderet"/>
    <s v="Kabirer"/>
    <s v="Kolonget"/>
    <s v="4"/>
    <s v="John Bett"/>
    <s v="Henry Lagat"/>
    <s v="Henry Lagat"/>
    <s v="788733013"/>
    <s v="Informal Business"/>
    <x v="0"/>
    <x v="0"/>
    <d v="2018-10-21T00:00:00"/>
  </r>
  <r>
    <s v="VPA6"/>
    <s v="KE-NAN-1810-27805"/>
    <x v="0"/>
    <s v=""/>
    <s v="28th August,2018"/>
    <d v="2018-08-28T00:00:00"/>
    <s v="17th October,2018"/>
    <d v="2018-10-17T00:00:00"/>
    <s v="Keter Sarah Chepchumba"/>
    <s v="Female"/>
    <s v="99999"/>
    <s v="702177630"/>
    <m/>
    <m/>
    <m/>
    <n v="35.273470000000003"/>
    <n v="5.4769999999999999E-2"/>
    <s v="Nandi"/>
    <s v="Tinderet"/>
    <s v="Songhor"/>
    <s v="Kolonget"/>
    <s v="4"/>
    <s v="John Bett"/>
    <s v="Henry Lagat"/>
    <s v="Henry Lagat"/>
    <s v="788733013"/>
    <s v="Informal Business"/>
    <x v="0"/>
    <x v="0"/>
    <d v="2018-10-19T00:00:00"/>
  </r>
  <r>
    <s v="VPA6"/>
    <s v="KE-NAN-1810-27811"/>
    <x v="0"/>
    <s v=""/>
    <s v="13th May,2018"/>
    <d v="2018-05-13T00:00:00"/>
    <s v="17th October,2018"/>
    <d v="2018-10-17T00:00:00"/>
    <s v="Janet Bor"/>
    <s v="Female"/>
    <s v="99999"/>
    <s v="708400608"/>
    <s v="708400678"/>
    <m/>
    <m/>
    <n v="35.284737"/>
    <n v="5.9662E-2"/>
    <s v="Nandi"/>
    <s v="Tinderet"/>
    <s v="Songhor"/>
    <s v="Cherondo"/>
    <s v="4"/>
    <s v="Jonathan Tabut"/>
    <s v="Henry Lagat"/>
    <s v="Henry Lagat"/>
    <s v=""/>
    <s v="Informal Business"/>
    <x v="0"/>
    <x v="0"/>
    <d v="2018-10-17T00:00:00"/>
  </r>
  <r>
    <s v="VPA6"/>
    <s v="KE-THA-1710-21896"/>
    <x v="0"/>
    <s v=""/>
    <s v="12th August,2017"/>
    <d v="2017-08-12T00:00:00"/>
    <s v="1st October,2017"/>
    <d v="2017-10-01T00:00:00"/>
    <s v="Mutegi Jackline Mugai"/>
    <s v="Female"/>
    <s v="5095243"/>
    <s v="722358157"/>
    <m/>
    <m/>
    <s v="704833441"/>
    <n v="37.645243000000001"/>
    <n v="-0.254278"/>
    <s v="Tharaka-Nithi"/>
    <s v="Maara"/>
    <s v="Murugi"/>
    <s v="Kathiru"/>
    <s v="8"/>
    <s v="Zackmar Biotec Ltd"/>
    <s v="Henry Mutwiri"/>
    <s v="Henry Mutwiri"/>
    <s v="254713823049"/>
    <s v="Micro Business"/>
    <x v="0"/>
    <x v="0"/>
    <d v="2017-10-14T00:00:00"/>
  </r>
  <r>
    <s v="VPA6"/>
    <s v="KE-MOM-1806-23928"/>
    <x v="0"/>
    <s v=""/>
    <s v="15th April,2018"/>
    <d v="2018-04-15T00:00:00"/>
    <s v="4th June,2018"/>
    <d v="2018-06-04T00:00:00"/>
    <s v="Ngaruya John Ndegwa"/>
    <s v="Male"/>
    <s v="34256428"/>
    <s v="733810567"/>
    <m/>
    <m/>
    <m/>
    <n v="39.716109000000003"/>
    <n v="-3.9576660000000001"/>
    <s v="Mombasa"/>
    <s v="Kisauni"/>
    <s v="Majaoni"/>
    <s v="Majaoni Sunrise"/>
    <s v="4"/>
    <s v="Higin Chorongo"/>
    <s v="Higin Chorongo"/>
    <s v="Higin Chorongo"/>
    <s v="707011925"/>
    <s v="Informal Business"/>
    <x v="0"/>
    <x v="0"/>
    <d v="2018-08-26T00:00:00"/>
  </r>
  <r>
    <s v="VPA6"/>
    <s v="KE-TAI-1905-25999"/>
    <x v="0"/>
    <s v=""/>
    <s v="2nd April,2019"/>
    <d v="2019-04-02T00:00:00"/>
    <s v="2nd May,2019"/>
    <d v="2019-05-02T00:00:00"/>
    <s v="Mwashimba Pius Mwanjala"/>
    <s v="Male"/>
    <s v="7420853"/>
    <s v="254724654559"/>
    <m/>
    <m/>
    <m/>
    <n v="38.299686999999999"/>
    <n v="-3.4321700000000002"/>
    <s v="Taita/Taveta"/>
    <s v="Mwatate"/>
    <s v="Murughua"/>
    <s v="Ramunyi"/>
    <s v="6"/>
    <s v="Higin Chorongo"/>
    <s v="Higin Chorongo"/>
    <s v="Higin Chorongo"/>
    <s v="707011925"/>
    <s v="Informal Business"/>
    <x v="2"/>
    <x v="0"/>
    <d v="2019-05-02T00:00:00"/>
  </r>
  <r>
    <s v="VPA6"/>
    <s v="KE-TAI-1710-22562"/>
    <x v="0"/>
    <s v=""/>
    <s v="12th August,2017"/>
    <d v="2017-08-12T00:00:00"/>
    <s v="1st October,2017"/>
    <d v="2017-10-01T00:00:00"/>
    <s v="Tingi Wali Florence"/>
    <s v="Male"/>
    <s v="28236333"/>
    <s v="72623755"/>
    <s v="713037304"/>
    <m/>
    <m/>
    <n v="38.316592"/>
    <n v="-3.4956619999999998"/>
    <s v="Taita/Taveta"/>
    <s v="Mwatate"/>
    <s v="Bura"/>
    <s v="Vilbenyi"/>
    <s v="8"/>
    <s v="Mespt"/>
    <s v="Higin Chorongo"/>
    <s v="Higin Chorongo"/>
    <s v="710865305"/>
    <s v="Medium Size Business"/>
    <x v="2"/>
    <x v="0"/>
    <d v="2017-10-28T00:00:00"/>
  </r>
  <r>
    <s v="VPA6"/>
    <s v="KE-KIA-2208-29662"/>
    <x v="0"/>
    <s v=""/>
    <s v="31st July,2022"/>
    <d v="2022-07-31T00:00:00"/>
    <s v="18th August,2022"/>
    <d v="2022-08-18T00:00:00"/>
    <s v="Gathiru Florence Njoki"/>
    <s v="Male"/>
    <s v="7816418"/>
    <s v="0727262454"/>
    <m/>
    <m/>
    <s v="0727760824"/>
    <n v="36.732843000000003"/>
    <n v="-1.0430429999999999"/>
    <s v="Kiambu"/>
    <s v="Lari"/>
    <s v="Lari"/>
    <s v="Kahaaro"/>
    <n v="6"/>
    <s v="Ekman J.K. Karigi"/>
    <s v="Hilary"/>
    <s v="Hilary"/>
    <s v=""/>
    <s v="Informal Business"/>
    <x v="0"/>
    <x v="0"/>
    <d v="2022-08-23T00:00:00"/>
  </r>
  <r>
    <s v="VPA6"/>
    <s v="KE-KIA-1912-28307"/>
    <x v="0"/>
    <s v=""/>
    <s v="1st December,2019"/>
    <d v="2019-12-01T00:00:00"/>
    <s v="21st December,2019"/>
    <d v="2019-12-21T00:00:00"/>
    <s v="Wanjiru Peresh"/>
    <s v="Female"/>
    <s v="4830925"/>
    <s v="254724059684"/>
    <m/>
    <m/>
    <m/>
    <n v="36.677109999999999"/>
    <n v="-1.26014"/>
    <s v="Kiambu"/>
    <s v="Kikuyu"/>
    <s v="Thogoto"/>
    <s v="Varaniki"/>
    <s v="8"/>
    <s v="Green Action Network Ltd"/>
    <s v="Hillary Simiyu"/>
    <s v="Hillary Simiyu"/>
    <s v="254796743647"/>
    <s v="Informal Business"/>
    <x v="0"/>
    <x v="0"/>
    <d v="2019-12-23T00:00:00"/>
  </r>
  <r>
    <s v="VPA6"/>
    <s v="KE-KIA-2001-28551"/>
    <x v="0"/>
    <s v=""/>
    <s v="5th January,2020"/>
    <d v="2020-01-05T00:00:00"/>
    <s v="5th January,2020"/>
    <d v="2020-01-05T00:00:00"/>
    <s v="Godfrey Gatuota Njoroge"/>
    <s v="Male"/>
    <s v="12943137"/>
    <s v="254724237989"/>
    <m/>
    <m/>
    <m/>
    <n v="36.676133"/>
    <n v="-1.2600929999999999"/>
    <s v="Kiambu"/>
    <s v="Kiambu"/>
    <s v="Kikuyu"/>
    <s v="Baraniki"/>
    <s v="8"/>
    <s v="Green Action Network Ltd"/>
    <s v="Hillary Simiyu"/>
    <s v="Hillary Simiyu"/>
    <s v="254796743647"/>
    <s v="Informal Business"/>
    <x v="0"/>
    <x v="0"/>
    <d v="2020-01-05T00:00:00"/>
  </r>
  <r>
    <s v="VPA6"/>
    <s v="KE-THA-1710-19591"/>
    <x v="0"/>
    <s v=""/>
    <s v="12th August,2017"/>
    <d v="2017-08-12T00:00:00"/>
    <s v="1st October,2017"/>
    <d v="2017-10-01T00:00:00"/>
    <s v="Njeru Fredrick Munene"/>
    <s v="Male"/>
    <s v="13356689"/>
    <s v="722552691"/>
    <m/>
    <m/>
    <m/>
    <n v="37.612929000000001"/>
    <n v="-0.26775500000000002"/>
    <s v="Tharaka-Nithi"/>
    <s v="Maara"/>
    <s v="Muthambi"/>
    <s v="Mwatha"/>
    <s v="8"/>
    <s v="Likunga Company Limited"/>
    <s v="Ian Mbae"/>
    <s v="Ian Mbae"/>
    <s v="254713265654"/>
    <s v="Micro Business"/>
    <x v="2"/>
    <x v="0"/>
    <d v="2017-11-12T00:00:00"/>
  </r>
  <r>
    <s v="VPA6"/>
    <s v="KE-THA-1603-15954"/>
    <x v="0"/>
    <s v=""/>
    <s v="27th January,2016"/>
    <d v="2016-01-27T00:00:00"/>
    <s v="17th March,2016"/>
    <d v="2016-03-17T00:00:00"/>
    <s v="Justus Nthiri Mbungu"/>
    <s v="Male"/>
    <s v="5087219"/>
    <s v="724710692"/>
    <m/>
    <m/>
    <m/>
    <n v="37.676005000000004"/>
    <n v="-0.38283499999999998"/>
    <s v="Tharaka-Nithi"/>
    <s v="Chuka"/>
    <s v="Magumoni"/>
    <s v="Rwezamugwe"/>
    <s v="10"/>
    <s v="Igwemas General Digester Ltd"/>
    <s v="Igwemas General Digester Ltd"/>
    <s v="Igwemas General Digester Ltd"/>
    <s v=""/>
    <s v="Micro Business"/>
    <x v="2"/>
    <x v="0"/>
    <d v="2017-03-02T00:00:00"/>
  </r>
  <r>
    <s v="VPA6"/>
    <s v="KE-MER-1709-27741"/>
    <x v="0"/>
    <s v=""/>
    <s v="13th July,2017"/>
    <d v="2017-07-13T00:00:00"/>
    <s v="1st September,2017"/>
    <d v="2017-09-01T00:00:00"/>
    <s v="Imanyara John Kirimi"/>
    <s v="Male"/>
    <s v="21460827"/>
    <s v="724406627"/>
    <m/>
    <m/>
    <m/>
    <n v="37.563743000000002"/>
    <n v="-0.11916"/>
    <s v="Meru"/>
    <s v="Imenti South"/>
    <s v="Kithangari"/>
    <s v="Murungurune"/>
    <s v="10"/>
    <s v="Igwemas General Digester Ltd"/>
    <s v="Igwemas General Digester Ltd"/>
    <s v="Igwemas General Digester Ltd"/>
    <s v="254724104697"/>
    <s v="Micro Business"/>
    <x v="0"/>
    <x v="0"/>
    <d v="2017-11-17T00:00:00"/>
  </r>
  <r>
    <s v="VPA6"/>
    <s v="KE-MER-1907-25674"/>
    <x v="0"/>
    <s v=""/>
    <s v="17th July,2019"/>
    <d v="2019-07-17T00:00:00"/>
    <s v="17th July,2019"/>
    <d v="2019-07-17T00:00:00"/>
    <s v="Inyingi Jacinta Karuki"/>
    <s v="Female"/>
    <s v="435549"/>
    <s v="729272847"/>
    <m/>
    <m/>
    <s v="721759493"/>
    <n v="37.939618000000003"/>
    <n v="0.36568299999999998"/>
    <s v="Meru"/>
    <s v="Igembe North"/>
    <s v="Antuambui"/>
    <s v="Miuene"/>
    <s v="10"/>
    <s v="Igwemas General Digester Ltd"/>
    <s v="Igwemas General Digester Ltd"/>
    <s v="Igwemas General Digester Ltd"/>
    <s v="724104697"/>
    <s v="Micro Business"/>
    <x v="0"/>
    <x v="0"/>
    <d v="2019-07-17T00:00:00"/>
  </r>
  <r>
    <s v="VPA6"/>
    <s v="KE-MER-1804-21840"/>
    <x v="0"/>
    <s v=""/>
    <s v="15th February,2018"/>
    <d v="2018-02-15T00:00:00"/>
    <s v="5th April,2018"/>
    <d v="2018-04-05T00:00:00"/>
    <s v="Kirimi Magret Ndegi"/>
    <s v="Female"/>
    <s v="9678931"/>
    <s v="727502595"/>
    <m/>
    <m/>
    <s v="721992805"/>
    <n v="37.679808000000001"/>
    <n v="-9.1994999999999993E-2"/>
    <s v="Meru"/>
    <s v="Imenti South"/>
    <s v="Kiigene"/>
    <s v="Ndagone"/>
    <s v="10"/>
    <s v="Igwemas General Digester Ltd"/>
    <s v="Igwemas General Digester Ltd"/>
    <s v="Igwemas General Digester Ltd"/>
    <s v="724104697"/>
    <s v="Micro Business"/>
    <x v="0"/>
    <x v="0"/>
    <d v="2018-04-05T00:00:00"/>
  </r>
  <r>
    <s v="VPA6"/>
    <s v="KE-EMB-2003-27775"/>
    <x v="0"/>
    <s v=""/>
    <s v="20th February,2020"/>
    <d v="2020-02-20T00:00:00"/>
    <s v="23rd March,2020"/>
    <d v="2020-03-23T00:00:00"/>
    <s v="Munyi Daniel Njue"/>
    <s v="Male"/>
    <s v="99999"/>
    <s v="254723076318"/>
    <m/>
    <m/>
    <m/>
    <n v="37.499257999999998"/>
    <n v="-0.36448000000000003"/>
    <s v="Embu"/>
    <s v="Runyenjes"/>
    <s v="Kagaari North West"/>
    <s v="Mugui"/>
    <s v="10"/>
    <s v="Igwemas General Digester Ltd"/>
    <s v="Igwemas General Digester Ltd"/>
    <s v="Igwemas General Digester Ltd"/>
    <s v=""/>
    <s v="Micro Business"/>
    <x v="0"/>
    <x v="0"/>
    <d v="2020-03-24T00:00:00"/>
  </r>
  <r>
    <s v="VPA6"/>
    <s v="KE-VIH-1802-18694"/>
    <x v="0"/>
    <s v=""/>
    <s v="13th December,2017"/>
    <d v="2017-12-13T00:00:00"/>
    <s v="1st February,2018"/>
    <d v="2018-02-01T00:00:00"/>
    <s v="Ronald Muhando Ovamba"/>
    <s v="Male"/>
    <s v="38914"/>
    <s v="721359388"/>
    <m/>
    <m/>
    <s v="789866758"/>
    <n v="34.709859999999999"/>
    <n v="5.2214999999999998E-2"/>
    <s v="Vihiga"/>
    <s v="Vihiga"/>
    <s v="Kindundu"/>
    <s v="Kindundu"/>
    <s v="6"/>
    <s v="Biotechno &amp; Services"/>
    <s v="Isaac Odamba"/>
    <s v="Isaac Odamba"/>
    <s v="717663613"/>
    <s v="Micro Business"/>
    <x v="2"/>
    <x v="0"/>
    <d v="2018-03-05T00:00:00"/>
  </r>
  <r>
    <s v="VPA6"/>
    <s v="KE-VIH-1803-18693"/>
    <x v="0"/>
    <s v=""/>
    <s v="4th March,2018"/>
    <d v="2018-03-04T00:00:00"/>
    <s v="5th March,2018"/>
    <d v="2018-03-05T00:00:00"/>
    <s v="John Lukamo Indakisa"/>
    <s v="Male"/>
    <s v="10011014"/>
    <s v="722890467"/>
    <m/>
    <m/>
    <s v="722264805"/>
    <n v="34.707099999999997"/>
    <n v="5.3809999999999997E-2"/>
    <s v="Vihiga"/>
    <s v="Vihiga"/>
    <s v="Kindundu"/>
    <s v="Kindundu"/>
    <s v="6"/>
    <s v="Biotechno &amp; Services"/>
    <s v="Isaac Odamba"/>
    <s v="Isaac Odamba"/>
    <s v="717663613"/>
    <s v="Micro Business"/>
    <x v="2"/>
    <x v="0"/>
    <d v="2018-03-05T00:00:00"/>
  </r>
  <r>
    <s v="VPA6"/>
    <s v="KE-VIH-1809-18708"/>
    <x v="0"/>
    <s v=""/>
    <s v="18th August,2018"/>
    <d v="2018-08-18T00:00:00"/>
    <s v="18th September,2018"/>
    <d v="2018-09-18T00:00:00"/>
    <s v="John Mwando Oganda"/>
    <s v="Male"/>
    <s v="1322577"/>
    <s v="733779578"/>
    <m/>
    <m/>
    <m/>
    <n v="34.709705"/>
    <n v="5.0236999999999997E-2"/>
    <s v="Vihiga"/>
    <s v="Vihiga"/>
    <s v="Central Maragoli"/>
    <s v="Kindundu"/>
    <s v="10"/>
    <s v="Biotechno &amp; Services"/>
    <s v="Isaac Odamba"/>
    <s v="Isaac Odamba"/>
    <s v="798307910"/>
    <s v="Micro Business"/>
    <x v="2"/>
    <x v="0"/>
    <d v="2018-09-18T00:00:00"/>
  </r>
  <r>
    <s v="VPA6"/>
    <s v="KE-VIH-1809-18709"/>
    <x v="0"/>
    <s v=""/>
    <s v="18th August,2018"/>
    <d v="2018-08-18T00:00:00"/>
    <s v="18th September,2018"/>
    <d v="2018-09-18T00:00:00"/>
    <s v="Rose Muhando"/>
    <s v="Female"/>
    <s v="832698"/>
    <s v="722425514"/>
    <m/>
    <m/>
    <m/>
    <n v="34.729272000000002"/>
    <n v="8.6673E-2"/>
    <s v="Vihiga"/>
    <s v="Sabatia"/>
    <s v="Esava North"/>
    <s v="Sibalo"/>
    <s v="10"/>
    <s v="Biotechno &amp; Services"/>
    <s v="Isaac Odamba"/>
    <s v="Isaac Odamba"/>
    <s v="798307910"/>
    <s v="Micro Business"/>
    <x v="2"/>
    <x v="0"/>
    <d v="2018-09-18T00:00:00"/>
  </r>
  <r>
    <s v="VPA6"/>
    <s v="KE-NAN-2212-26510"/>
    <x v="0"/>
    <s v=""/>
    <s v="26th November,2022"/>
    <d v="2022-11-26T00:00:00"/>
    <s v="21st December,2022"/>
    <d v="2022-12-21T00:00:00"/>
    <s v="Biwott John"/>
    <s v="Male"/>
    <s v="1221445"/>
    <s v="0729150277"/>
    <m/>
    <m/>
    <s v="0736603776"/>
    <n v="35.045422000000002"/>
    <n v="0.23539299999999999"/>
    <s v="Nandi"/>
    <s v="Nandi Central"/>
    <s v="Kombe"/>
    <s v="Kipchabo"/>
    <n v="6"/>
    <s v="Kelvin Kimutai"/>
    <s v="Isaac Sang"/>
    <s v="Isaac Sang"/>
    <s v=""/>
    <s v="Informal Business"/>
    <x v="0"/>
    <x v="0"/>
    <d v="2022-12-21T00:00:00"/>
  </r>
  <r>
    <s v="VPA6"/>
    <s v="KE-NAN-2010-28520"/>
    <x v="0"/>
    <s v=""/>
    <s v="22nd September,2020"/>
    <d v="2020-09-22T00:00:00"/>
    <s v="15th October,2020"/>
    <d v="2020-10-15T00:00:00"/>
    <s v="Yator Janeth"/>
    <s v="Female"/>
    <s v="1367054"/>
    <s v="254713704241"/>
    <m/>
    <m/>
    <m/>
    <n v="35.179783"/>
    <n v="0.31050499999999998"/>
    <s v="Nandi"/>
    <s v="Mosop"/>
    <s v="Mutwot"/>
    <s v="Kambi fire"/>
    <n v="6"/>
    <s v="Kelvin Kimutai"/>
    <s v="Isaac Sang"/>
    <s v="Isaac Sang"/>
    <s v=""/>
    <s v="Informal Business"/>
    <x v="0"/>
    <x v="0"/>
    <d v="2020-12-10T00:00:00"/>
  </r>
  <r>
    <s v="VPA6"/>
    <s v="KE-NAN-2202-26506"/>
    <x v="2"/>
    <s v="Unreachable"/>
    <s v="15th December,2021"/>
    <d v="2021-12-15T00:00:00"/>
    <s v="22nd February,2022"/>
    <d v="2022-02-22T00:00:00"/>
    <s v="Patrick Togom"/>
    <s v="Male"/>
    <s v="0446790"/>
    <s v="0748514538"/>
    <m/>
    <m/>
    <m/>
    <n v="35.132671999999999"/>
    <n v="0.305145"/>
    <s v="Nandi"/>
    <s v="Mosop"/>
    <s v="Kokwet"/>
    <s v="Chepketei"/>
    <n v="8"/>
    <s v="Kelvin Kimutai"/>
    <s v="Isaac Sang"/>
    <s v="Isaac Sang"/>
    <s v=""/>
    <s v="Informal Business"/>
    <x v="0"/>
    <x v="0"/>
    <d v="2022-06-09T00:00:00"/>
  </r>
  <r>
    <s v="VPA6"/>
    <s v="KE-NAN-2011-28740"/>
    <x v="0"/>
    <s v=""/>
    <s v="17th October,2020"/>
    <d v="2020-10-17T00:00:00"/>
    <s v="7th November,2020"/>
    <d v="2020-11-07T00:00:00"/>
    <s v="Kurgat Rebecca"/>
    <s v="Female"/>
    <s v="10030290"/>
    <s v="254720289391"/>
    <m/>
    <m/>
    <m/>
    <n v="35.151572999999999"/>
    <n v="0.29217599999999999"/>
    <s v="Nandi"/>
    <s v="Mosop"/>
    <s v="Kosirai"/>
    <s v="Kipsimo"/>
    <n v="8"/>
    <s v="Kelvin Kimutai"/>
    <s v="Isaac Sang"/>
    <s v="Isaac Sang"/>
    <s v=""/>
    <s v="Informal Business"/>
    <x v="0"/>
    <x v="0"/>
    <d v="2020-11-18T00:00:00"/>
  </r>
  <r>
    <s v="VPA6"/>
    <s v="KE-NAN-2106-26499"/>
    <x v="0"/>
    <s v=""/>
    <s v="26th October,2020"/>
    <d v="2020-10-26T00:00:00"/>
    <s v="7th June,2021"/>
    <d v="2021-06-07T00:00:00"/>
    <s v="Taragon Evarylne"/>
    <s v="Female"/>
    <s v="12828987"/>
    <s v="254726211264"/>
    <m/>
    <m/>
    <m/>
    <n v="35.162108000000003"/>
    <n v="0.143508"/>
    <s v="Nandi"/>
    <s v="Nandi hills"/>
    <s v="Kabirsang"/>
    <s v="Chesuwe"/>
    <n v="8"/>
    <s v="Kelvin Kimutai"/>
    <s v="Isaac Sang"/>
    <s v="Isaac Sang"/>
    <s v=""/>
    <s v="Informal Business"/>
    <x v="0"/>
    <x v="0"/>
    <d v="2021-06-07T00:00:00"/>
  </r>
  <r>
    <s v="VPA6"/>
    <s v="KE-NAN-2208-26508"/>
    <x v="0"/>
    <s v=""/>
    <s v="17th May,2022"/>
    <d v="2022-05-17T00:00:00"/>
    <s v="22nd August,2022"/>
    <d v="2022-08-22T00:00:00"/>
    <s v="Kamarey Elizebah"/>
    <s v="Female"/>
    <s v=""/>
    <s v="0718200326"/>
    <m/>
    <m/>
    <m/>
    <n v="35.170450000000002"/>
    <n v="0.29124499999999998"/>
    <s v="Nandi"/>
    <s v="Mosop"/>
    <s v="Mutwot"/>
    <s v="Mosoriot"/>
    <n v="10"/>
    <s v="Kelvin Kimutai"/>
    <s v="Isaac Sang"/>
    <s v="Isaac Sang"/>
    <s v=""/>
    <s v="Informal Business"/>
    <x v="0"/>
    <x v="0"/>
    <d v="2022-10-04T00:00:00"/>
  </r>
  <r>
    <s v="VPA6"/>
    <s v="KE-NAN-2210-26509"/>
    <x v="0"/>
    <s v=""/>
    <s v="27th August,2022"/>
    <d v="2022-08-27T00:00:00"/>
    <s v="6th October,2022"/>
    <d v="2022-10-06T00:00:00"/>
    <s v="Mukawale Edward Muhavi"/>
    <s v="Male"/>
    <s v="009982"/>
    <s v="0727394602"/>
    <m/>
    <m/>
    <s v="0735603924"/>
    <n v="34.851398000000003"/>
    <n v="0.101232"/>
    <s v="Nandi"/>
    <s v="Aldai"/>
    <s v="Shamaghogho"/>
    <s v="Kamunono"/>
    <n v="12"/>
    <s v="Kelvin Kimutai"/>
    <s v="Isaac Sang"/>
    <s v="Isaac Sang"/>
    <s v=""/>
    <s v="Informal Business"/>
    <x v="0"/>
    <x v="0"/>
    <d v="2022-10-25T00:00:00"/>
  </r>
  <r>
    <s v="VPA6"/>
    <s v="KE-NAN-2205-26507"/>
    <x v="0"/>
    <s v=""/>
    <s v="21st March,2022"/>
    <d v="2022-03-21T00:00:00"/>
    <s v="6th May,2022"/>
    <d v="2022-05-06T00:00:00"/>
    <s v="Lel Loice Jeruto"/>
    <s v="Female"/>
    <s v="21635788"/>
    <s v="0722583075"/>
    <m/>
    <m/>
    <s v="0739391886"/>
    <n v="35.172651999999999"/>
    <n v="0.348327"/>
    <s v="Nandi"/>
    <s v="Mosop"/>
    <s v="Itigo"/>
    <s v="Tabarin"/>
    <n v="12"/>
    <s v="Kelvin Kimutai"/>
    <s v="Isaac Sang"/>
    <s v="Isaac Sang"/>
    <s v=""/>
    <s v="Informal Business"/>
    <x v="0"/>
    <x v="0"/>
    <d v="2022-09-16T00:00:00"/>
  </r>
  <r>
    <s v="VPA6"/>
    <s v="KE-KIR-1603-16750"/>
    <x v="1"/>
    <s v="Hostile Client"/>
    <s v="11th January,2016"/>
    <d v="2016-01-11T00:00:00"/>
    <s v="1st March,2016"/>
    <d v="2016-03-01T00:00:00"/>
    <s v="Jack Martin Murimi"/>
    <s v="Male"/>
    <s v="2143600"/>
    <s v="729031493"/>
    <m/>
    <m/>
    <m/>
    <m/>
    <m/>
    <s v="Kirinyaga"/>
    <s v="Gichugu"/>
    <s v="Kabare"/>
    <s v="Githucu"/>
    <s v="6"/>
    <s v="Isaiah M Wandeto"/>
    <s v="Isaiah M Wandeto"/>
    <s v="Isaiah M Wandeto"/>
    <s v=""/>
    <s v="Informal Business"/>
    <x v="2"/>
    <x v="0"/>
    <d v="2017-03-02T00:00:00"/>
  </r>
  <r>
    <s v="VPA6"/>
    <s v="KE-KIR-1604-16751"/>
    <x v="2"/>
    <s v="Unreachable"/>
    <s v="11th February,2016"/>
    <d v="2016-02-11T00:00:00"/>
    <s v="1st April,2016"/>
    <d v="2016-04-01T00:00:00"/>
    <s v="Peterson Munene"/>
    <s v="Male"/>
    <s v="28436314"/>
    <s v="723962214"/>
    <m/>
    <m/>
    <m/>
    <m/>
    <m/>
    <s v="Kirinyaga"/>
    <s v="Kirinyaga Central"/>
    <s v="Karia"/>
    <s v="Kathiru-Ini"/>
    <s v="6"/>
    <s v="Isaiah M Wandeto"/>
    <s v="Isaiah M Wandeto"/>
    <s v="Isaiah M Wandeto"/>
    <s v=""/>
    <s v="Informal Business"/>
    <x v="2"/>
    <x v="0"/>
    <d v="2017-03-02T00:00:00"/>
  </r>
  <r>
    <s v="VPA6"/>
    <s v="KE-KIR-1601-15943"/>
    <x v="2"/>
    <s v="Unreachable"/>
    <s v="12th November,2015"/>
    <d v="2015-11-12T00:00:00"/>
    <s v="1st January,2016"/>
    <d v="2016-01-01T00:00:00"/>
    <s v="Beth Wambui Muriuki"/>
    <s v="Female"/>
    <s v="231383"/>
    <s v="726496097"/>
    <m/>
    <m/>
    <m/>
    <n v="36.745848000000002"/>
    <n v="-1.2957970000000001"/>
    <s v="Kirinyaga"/>
    <s v="Kirinyaga Central"/>
    <s v="Kerugoya"/>
    <s v="Gathugu"/>
    <s v="8"/>
    <s v="Isaiah M Wandeto"/>
    <s v="Isaiah M Wandeto"/>
    <s v="Isaiah M Wandeto"/>
    <s v=""/>
    <s v="Informal Business"/>
    <x v="2"/>
    <x v="0"/>
    <d v="2017-03-02T00:00:00"/>
  </r>
  <r>
    <s v="VPA6"/>
    <s v="KE-KIR-1603-15948"/>
    <x v="2"/>
    <s v="Unreachable"/>
    <s v="11th January,2016"/>
    <d v="2016-01-11T00:00:00"/>
    <s v="1st March,2016"/>
    <d v="2016-03-01T00:00:00"/>
    <s v="Ann Wanjira Gachoki"/>
    <s v="Female"/>
    <s v="34281614"/>
    <s v="701501523"/>
    <m/>
    <m/>
    <m/>
    <m/>
    <m/>
    <s v="Kirinyaga"/>
    <s v="Kirinyaga Central"/>
    <s v="Kerugoya"/>
    <s v="Kiandieri"/>
    <s v="8"/>
    <s v="Isaiah M Wandeto"/>
    <s v="Isaiah M Wandeto"/>
    <s v="Isaiah M Wandeto"/>
    <s v=""/>
    <s v="Informal Business"/>
    <x v="2"/>
    <x v="0"/>
    <d v="2017-03-02T00:00:00"/>
  </r>
  <r>
    <s v="VPA6"/>
    <s v="KE-KIR-1602-15965"/>
    <x v="2"/>
    <s v="Unreachable"/>
    <s v="13th December,2015"/>
    <d v="2015-12-13T00:00:00"/>
    <s v="1st February,2016"/>
    <d v="2016-02-01T00:00:00"/>
    <s v="Purity Muthoni Munene"/>
    <s v="Female"/>
    <s v="24632016"/>
    <s v="728135989"/>
    <m/>
    <m/>
    <m/>
    <m/>
    <m/>
    <s v="Kirinyaga"/>
    <s v="Kirinyaga Central"/>
    <s v="Kerugoya"/>
    <s v="Kiairungu"/>
    <s v="8"/>
    <s v="Isaiah M Wandeto"/>
    <s v="Isaiah M Wandeto"/>
    <s v="Isaiah M Wandeto"/>
    <s v=""/>
    <s v="Informal Business"/>
    <x v="2"/>
    <x v="0"/>
    <d v="2017-03-02T00:00:00"/>
  </r>
  <r>
    <s v="VPA6"/>
    <s v="KE-KIR-1602-15967"/>
    <x v="2"/>
    <s v="Unreachable"/>
    <s v="13th December,2015"/>
    <d v="2015-12-13T00:00:00"/>
    <s v="1st February,2016"/>
    <d v="2016-02-01T00:00:00"/>
    <s v="Miriam Nyawira Mathiri"/>
    <s v="Female"/>
    <s v="2448632"/>
    <s v="725096498"/>
    <m/>
    <m/>
    <m/>
    <m/>
    <m/>
    <s v="Kirinyaga"/>
    <s v="Kirinyaga Central"/>
    <s v="Inoi"/>
    <s v="Kiarungu"/>
    <s v="8"/>
    <s v="Isaiah M Wandeto"/>
    <s v="Isaiah M Wandeto"/>
    <s v="Isaiah M Wandeto"/>
    <s v=""/>
    <s v="Informal Business"/>
    <x v="2"/>
    <x v="0"/>
    <d v="2017-03-02T00:00:00"/>
  </r>
  <r>
    <s v="VPA6"/>
    <s v="KE-KIR-1602-16331"/>
    <x v="2"/>
    <s v="Unreachable"/>
    <s v="13th December,2015"/>
    <d v="2015-12-13T00:00:00"/>
    <s v="1st February,2016"/>
    <d v="2016-02-01T00:00:00"/>
    <s v="Duncan Mwangi Gituto"/>
    <s v="Male"/>
    <s v="26992926"/>
    <s v="728470263"/>
    <m/>
    <m/>
    <m/>
    <m/>
    <m/>
    <s v="Kirinyaga"/>
    <s v="Kirinyaga Central"/>
    <s v="Inoi"/>
    <s v="Kiawakara"/>
    <s v="8"/>
    <s v="Isaiah M Wandeto"/>
    <s v="Isaiah M Wandeto"/>
    <s v="Isaiah M Wandeto"/>
    <s v=""/>
    <s v="Informal Business"/>
    <x v="2"/>
    <x v="0"/>
    <d v="2017-03-02T00:00:00"/>
  </r>
  <r>
    <s v="VPA6"/>
    <s v="KE-KIR-1602-16332"/>
    <x v="2"/>
    <s v="Unreachable"/>
    <s v="13th December,2015"/>
    <d v="2015-12-13T00:00:00"/>
    <s v="1st February,2016"/>
    <d v="2016-02-01T00:00:00"/>
    <s v="Jane Nyawira Githinji"/>
    <s v="Female"/>
    <s v="10192926"/>
    <s v="705725199"/>
    <m/>
    <m/>
    <m/>
    <n v="37.269517999999998"/>
    <n v="-0.49380400000000002"/>
    <s v="Kirinyaga"/>
    <s v="Gichugu"/>
    <s v="Kabare"/>
    <s v="Gitondo"/>
    <s v="8"/>
    <s v="Isaiah M Wandeto"/>
    <s v="Isaiah M Wandeto"/>
    <s v="Isaiah M Wandeto"/>
    <s v=""/>
    <s v="Informal Business"/>
    <x v="2"/>
    <x v="0"/>
    <d v="2017-03-02T00:00:00"/>
  </r>
  <r>
    <s v="VPA6"/>
    <s v="KE-KIR-1603-15945"/>
    <x v="1"/>
    <s v="Demolished"/>
    <s v="11th January,2016"/>
    <d v="2016-01-11T00:00:00"/>
    <s v="1st March,2016"/>
    <d v="2016-03-01T00:00:00"/>
    <s v="David Kinyua Gitari"/>
    <s v="Male"/>
    <s v="20565444"/>
    <s v="723523529"/>
    <m/>
    <m/>
    <m/>
    <n v="36.979365000000001"/>
    <n v="-1.168326"/>
    <s v="Kirinyaga"/>
    <s v="Kirinyaga East"/>
    <s v="Kabare"/>
    <s v="Kimunye"/>
    <s v="10"/>
    <s v="Isaiah M Wandeto"/>
    <s v="Isaiah M Wandeto"/>
    <s v="Isaiah M Wandeto"/>
    <s v=""/>
    <s v="Informal Business"/>
    <x v="2"/>
    <x v="0"/>
    <d v="2017-03-02T00:00:00"/>
  </r>
  <r>
    <s v="VPA6"/>
    <s v="KE-KIR-1602-15946"/>
    <x v="2"/>
    <s v="Unreachable"/>
    <s v="13th December,2015"/>
    <d v="2015-12-13T00:00:00"/>
    <s v="1st February,2016"/>
    <d v="2016-02-01T00:00:00"/>
    <s v="Joseph Githinji Kimaru"/>
    <s v="Male"/>
    <s v="1396483"/>
    <s v="718884870"/>
    <m/>
    <m/>
    <m/>
    <m/>
    <m/>
    <s v="Kirinyaga"/>
    <s v="Gichugu"/>
    <s v="Kabare"/>
    <s v="Kiangombe"/>
    <s v="10"/>
    <s v="Isaiah M Wandeto"/>
    <s v="Isaiah M Wandeto"/>
    <s v="Isaiah M Wandeto"/>
    <s v=""/>
    <s v="Informal Business"/>
    <x v="2"/>
    <x v="0"/>
    <d v="2017-03-02T00:00:00"/>
  </r>
  <r>
    <s v="VPA6"/>
    <s v="KE-KIR-1606-16334"/>
    <x v="2"/>
    <s v="Unreachable"/>
    <s v="12th April,2016"/>
    <d v="2016-04-12T00:00:00"/>
    <s v="1st June,2016"/>
    <d v="2016-06-01T00:00:00"/>
    <s v="Jeremiah Bundi Muriithi"/>
    <s v="Male"/>
    <s v="29442011"/>
    <s v="737904143"/>
    <m/>
    <m/>
    <m/>
    <m/>
    <m/>
    <s v="Kirinyaga"/>
    <s v="Kirinyaga Central"/>
    <s v="Kanyekiini"/>
    <s v="Karia"/>
    <s v="10"/>
    <s v="Isaiah M Wandeto"/>
    <s v="Isaiah M Wandeto"/>
    <s v="Isaiah M Wandeto"/>
    <s v=""/>
    <s v="Informal Business"/>
    <x v="2"/>
    <x v="0"/>
    <d v="2017-03-02T00:00:00"/>
  </r>
  <r>
    <s v="VPA6"/>
    <s v="KE-KAJ-1810-24370"/>
    <x v="0"/>
    <s v=""/>
    <s v="20th September,2018"/>
    <d v="2018-09-20T00:00:00"/>
    <s v="10th October,2018"/>
    <d v="2018-10-10T00:00:00"/>
    <s v="Moraa Anastasia"/>
    <s v="Female"/>
    <s v="99999"/>
    <s v="724532967"/>
    <m/>
    <m/>
    <m/>
    <n v="37.502110000000002"/>
    <n v="-2.907705"/>
    <s v="Kajiado"/>
    <s v="Loitokitok"/>
    <s v="Kuku"/>
    <s v="Enkariakronkena"/>
    <s v="8"/>
    <s v="Isaiya Moran"/>
    <s v="Isaiya Moran"/>
    <s v="Isaiya Moran"/>
    <s v="710750045"/>
    <s v="Informal Business"/>
    <x v="2"/>
    <x v="0"/>
    <d v="2018-11-28T00:00:00"/>
  </r>
  <r>
    <s v="VPA6"/>
    <s v="KE-KAJ-1906-28718"/>
    <x v="0"/>
    <s v=""/>
    <s v="1st April,2019"/>
    <d v="2019-04-01T00:00:00"/>
    <s v="15th June,2019"/>
    <d v="2019-06-15T00:00:00"/>
    <s v="Losioki Lepayon"/>
    <s v="Female"/>
    <s v="99999"/>
    <s v="729312814"/>
    <m/>
    <m/>
    <m/>
    <n v="37.452257000000003"/>
    <n v="-2.906123"/>
    <s v="Kajiado"/>
    <s v="Loitokitok"/>
    <s v="Loitoktok"/>
    <s v="Ngabobok Olchoro"/>
    <n v="8"/>
    <s v="Isaiya Moran"/>
    <s v="Isaiya Moran"/>
    <s v="Isaiya Moran"/>
    <s v="2547107500045"/>
    <s v="Informal Business"/>
    <x v="2"/>
    <x v="0"/>
    <d v="2019-09-13T00:00:00"/>
  </r>
  <r>
    <s v="VPA6"/>
    <s v="KE-KAJ-1906-28719"/>
    <x v="0"/>
    <s v=""/>
    <s v="28th April,2019"/>
    <d v="2019-04-28T00:00:00"/>
    <s v="25th June,2019"/>
    <d v="2019-06-25T00:00:00"/>
    <s v="Rose Isaya"/>
    <s v="Female"/>
    <s v="99999"/>
    <s v="705782965"/>
    <m/>
    <m/>
    <m/>
    <n v="37.463838000000003"/>
    <n v="-2.9095620000000002"/>
    <s v="Kajiado"/>
    <s v="Loitokitok"/>
    <s v="Olchoro"/>
    <s v="Upper Olchoro"/>
    <n v="8"/>
    <s v="Isaiya Moran"/>
    <s v="Isaiya Moran"/>
    <s v="Isaiya Moran"/>
    <s v="710750045"/>
    <s v="Informal Business"/>
    <x v="2"/>
    <x v="0"/>
    <d v="2019-09-13T00:00:00"/>
  </r>
  <r>
    <s v="VPA6"/>
    <s v="KE-KAJ-1712-22597"/>
    <x v="0"/>
    <s v=""/>
    <s v="11th November,2017"/>
    <d v="2017-11-11T00:00:00"/>
    <s v="31st December,2017"/>
    <d v="2017-12-31T00:00:00"/>
    <s v="Kibe James"/>
    <s v="Male"/>
    <s v="495768"/>
    <s v="72705603"/>
    <m/>
    <m/>
    <m/>
    <n v="37.492640000000002"/>
    <n v="-2.9062380000000001"/>
    <s v="Kajiado"/>
    <s v="Loitokitok"/>
    <s v="Loitoktok"/>
    <s v="Ngarongena"/>
    <s v="8"/>
    <s v="Mespt"/>
    <s v="Isaiya Moran"/>
    <s v="Isaiya Moran"/>
    <s v=""/>
    <s v="Medium Size Business"/>
    <x v="2"/>
    <x v="0"/>
    <d v="2017-10-20T00:00:00"/>
  </r>
  <r>
    <s v="VPA6"/>
    <s v="KE-KAJ-1906-28720"/>
    <x v="0"/>
    <s v=""/>
    <s v="28th March,2019"/>
    <d v="2019-03-28T00:00:00"/>
    <s v="21st June,2019"/>
    <d v="2019-06-21T00:00:00"/>
    <s v="Merin John"/>
    <s v="Male"/>
    <s v="99999"/>
    <s v="718077700"/>
    <m/>
    <m/>
    <m/>
    <n v="37.461567000000002"/>
    <n v="-2.9064230000000002"/>
    <s v="Kajiado"/>
    <s v="Loitokitok"/>
    <s v="Loitoktok"/>
    <s v="Olchoro"/>
    <n v="10"/>
    <s v="Isaiya Moran"/>
    <s v="Isaiya Moran"/>
    <s v="Isaiya Moran"/>
    <s v="710750045"/>
    <s v="Informal Business"/>
    <x v="2"/>
    <x v="0"/>
    <d v="2019-09-13T00:00:00"/>
  </r>
  <r>
    <s v="VPA6"/>
    <s v="KE-KAJ-1906-27851"/>
    <x v="0"/>
    <s v=""/>
    <s v="15th April,2019"/>
    <d v="2019-04-15T00:00:00"/>
    <s v="10th June,2019"/>
    <d v="2019-06-10T00:00:00"/>
    <s v="Olekima Joel"/>
    <s v="Male"/>
    <s v="99999"/>
    <s v="254700917493"/>
    <m/>
    <m/>
    <m/>
    <n v="37.533738"/>
    <n v="-2.8305069999999999"/>
    <s v="Kajiado"/>
    <s v="Loitokitok"/>
    <s v="Kimana"/>
    <s v="Impiron"/>
    <s v="10"/>
    <s v="Isaiya Moran"/>
    <s v="Isaiya Moran"/>
    <s v="Isaiya Moran"/>
    <s v="710750045"/>
    <s v="Informal Business"/>
    <x v="2"/>
    <x v="0"/>
    <d v="2019-09-13T00:00:00"/>
  </r>
  <r>
    <s v="VPA6"/>
    <s v="KE-KER-2004-24927"/>
    <x v="0"/>
    <s v=""/>
    <s v="2nd March,2020"/>
    <d v="2020-03-02T00:00:00"/>
    <s v="6th April,2020"/>
    <d v="2020-04-06T00:00:00"/>
    <s v="Chepkwony Emmy"/>
    <s v="Female"/>
    <s v="21030278"/>
    <s v="254796554487"/>
    <m/>
    <m/>
    <m/>
    <n v="35.163854999999998"/>
    <n v="-0.60734699999999997"/>
    <s v="Kericho"/>
    <s v="Bureti"/>
    <s v="Ngesumin"/>
    <s v="Kuresiet"/>
    <s v="10"/>
    <s v="Philip Kurgat"/>
    <s v="Jackson Chepkwony"/>
    <s v="Jackson Chepkwony"/>
    <s v="791500677"/>
    <s v="Informal Business"/>
    <x v="0"/>
    <x v="0"/>
    <d v="2020-04-07T00:00:00"/>
  </r>
  <r>
    <s v="VPA6"/>
    <s v="KE-KER-2106-26186"/>
    <x v="0"/>
    <s v=""/>
    <s v="20th March,2021"/>
    <d v="2021-03-20T00:00:00"/>
    <s v="28th June,2021"/>
    <d v="2021-06-28T00:00:00"/>
    <s v="Ngeno Allan"/>
    <s v="Male"/>
    <s v="29216605"/>
    <s v="254715154170"/>
    <m/>
    <m/>
    <s v="254720147762"/>
    <n v="35.146296"/>
    <n v="-0.61888200000000004"/>
    <s v="Kericho"/>
    <s v="Bureti"/>
    <s v="Chebwagan"/>
    <s v="Kapsogeruk"/>
    <n v="10"/>
    <s v="Philip Kurgat"/>
    <s v="Jackson Chepkwony"/>
    <s v="Jackson Chepkwony"/>
    <s v=""/>
    <s v="Informal Business"/>
    <x v="0"/>
    <x v="0"/>
    <d v="2021-08-23T00:00:00"/>
  </r>
  <r>
    <s v="VPA6"/>
    <s v="KE-KIR-1805-17868"/>
    <x v="0"/>
    <s v=""/>
    <s v="16th February,2018"/>
    <d v="2018-02-16T00:00:00"/>
    <s v="16th May,2018"/>
    <d v="2018-05-16T00:00:00"/>
    <s v="Muthie Kiragu Samuel"/>
    <s v="Male"/>
    <s v="6061158"/>
    <s v="721595230"/>
    <m/>
    <m/>
    <m/>
    <n v="37.235061000000002"/>
    <n v="-0.50926700000000003"/>
    <s v="Kirinyaga"/>
    <s v="Kerugoya/Kutus"/>
    <s v="Mutira"/>
    <s v="Rubari"/>
    <s v="6"/>
    <s v="Jackson Maina"/>
    <s v="Jackson Maina"/>
    <s v="Jackson Maina"/>
    <s v=""/>
    <s v="Informal Business"/>
    <x v="2"/>
    <x v="0"/>
    <d v="2018-08-24T00:00:00"/>
  </r>
  <r>
    <s v="VPA6"/>
    <s v="KE-KIR-1808-17869"/>
    <x v="0"/>
    <s v=""/>
    <s v="4th July,2018"/>
    <d v="2018-07-04T00:00:00"/>
    <s v="23rd August,2018"/>
    <d v="2018-08-23T00:00:00"/>
    <s v="Waweru Karimi John"/>
    <s v="Male"/>
    <s v="1019421"/>
    <s v="723930609"/>
    <m/>
    <m/>
    <s v="725685146"/>
    <n v="37.246034000000002"/>
    <n v="-0.49907299999999999"/>
    <s v="Kirinyaga"/>
    <s v="Kirinyaga East"/>
    <s v="Mutira"/>
    <s v="Kamuiru"/>
    <s v="6"/>
    <s v="Jackson Maina"/>
    <s v="Jackson Maina"/>
    <s v="Jackson Maina"/>
    <s v="716343611"/>
    <s v="Informal Business"/>
    <x v="2"/>
    <x v="0"/>
    <d v="2018-08-24T00:00:00"/>
  </r>
  <r>
    <s v="VPA6"/>
    <s v="KE-KIR-1808-17870"/>
    <x v="0"/>
    <s v=""/>
    <s v="18th June,2018"/>
    <d v="2018-06-18T00:00:00"/>
    <s v="18th August,2018"/>
    <d v="2018-08-18T00:00:00"/>
    <s v="Mararo Gachoki John"/>
    <s v="Male"/>
    <s v="99999"/>
    <s v="720955304"/>
    <m/>
    <m/>
    <s v="718823417"/>
    <n v="37.241858000000001"/>
    <n v="-0.50154399999999999"/>
    <s v="Kirinyaga"/>
    <s v="Kerugoya/Kutus"/>
    <s v="Mutira"/>
    <s v="Kamuiru"/>
    <s v="6"/>
    <s v="Jackson Maina"/>
    <s v="Jackson Maina"/>
    <s v="Jackson Maina"/>
    <s v="716343611"/>
    <s v="Informal Business"/>
    <x v="2"/>
    <x v="0"/>
    <d v="2018-08-24T00:00:00"/>
  </r>
  <r>
    <s v="VPA6"/>
    <s v="KE-KIR-1904-26864"/>
    <x v="0"/>
    <s v=""/>
    <s v="2nd March,2019"/>
    <d v="2019-03-02T00:00:00"/>
    <s v="1st April,2019"/>
    <d v="2019-04-01T00:00:00"/>
    <s v="Mureithi Kabata John"/>
    <s v="Male"/>
    <s v="2906194"/>
    <s v="254724662775"/>
    <m/>
    <m/>
    <m/>
    <n v="37.242671000000001"/>
    <n v="-0.47652699999999998"/>
    <s v="Kirinyaga"/>
    <s v="Kerugoya/Kutus"/>
    <s v="Kirunda"/>
    <s v="Njoguini"/>
    <s v="6"/>
    <s v="Jackson Maina"/>
    <s v="Jackson Maina"/>
    <s v="Jackson Maina"/>
    <s v=""/>
    <s v="Informal Business"/>
    <x v="2"/>
    <x v="0"/>
    <d v="2019-05-06T00:00:00"/>
  </r>
  <r>
    <s v="VPA6"/>
    <s v="KE-KIR-1904-26868"/>
    <x v="0"/>
    <s v=""/>
    <s v="2nd February,2019"/>
    <d v="2019-02-02T00:00:00"/>
    <s v="2nd April,2019"/>
    <d v="2019-04-02T00:00:00"/>
    <s v="Karani Mutugi John"/>
    <s v="Male"/>
    <s v="36362913"/>
    <s v="254724216765"/>
    <m/>
    <m/>
    <m/>
    <n v="37.233786000000002"/>
    <n v="-0.452567"/>
    <s v="Kirinyaga"/>
    <s v="Kerugoya/Kutus"/>
    <s v="Mutira"/>
    <s v="Kathera"/>
    <s v="6"/>
    <s v="Jackson Maina"/>
    <s v="Jackson Maina"/>
    <s v="Jackson Maina"/>
    <s v=""/>
    <s v="Informal Business"/>
    <x v="2"/>
    <x v="0"/>
    <d v="2019-05-06T00:00:00"/>
  </r>
  <r>
    <s v="VPA6"/>
    <s v="KE-KIR-1603-15950"/>
    <x v="0"/>
    <s v=""/>
    <s v="11th January,2016"/>
    <d v="2016-01-11T00:00:00"/>
    <s v="1st March,2016"/>
    <d v="2016-03-01T00:00:00"/>
    <s v="George Maina K"/>
    <s v="Male"/>
    <s v="23554624"/>
    <s v="725934640"/>
    <m/>
    <m/>
    <m/>
    <n v="37.240958999999997"/>
    <n v="-0.48083100000000001"/>
    <s v="Kirinyaga"/>
    <s v="Kirinyaga Central"/>
    <s v="Mutira"/>
    <s v="Njoguini"/>
    <s v="8"/>
    <s v="Jacob Maina Mwangi"/>
    <s v="Jackson Maina"/>
    <s v="Jackson Maina"/>
    <s v=""/>
    <s v="Informal Business"/>
    <x v="2"/>
    <x v="0"/>
    <d v="2017-03-02T00:00:00"/>
  </r>
  <r>
    <s v="VPA6"/>
    <s v="KE-KIR-1607-15951"/>
    <x v="0"/>
    <s v=""/>
    <s v="8th June,2016"/>
    <d v="2016-06-08T00:00:00"/>
    <s v="28th July,2016"/>
    <d v="2016-07-28T00:00:00"/>
    <s v="Daniel Muriuki"/>
    <s v="Male"/>
    <s v="13562635"/>
    <s v="726616864"/>
    <m/>
    <m/>
    <m/>
    <n v="37.241551999999999"/>
    <n v="-0.42934499999999998"/>
    <s v="Kirinyaga"/>
    <s v="Kirinyaga Central"/>
    <s v="Mutira"/>
    <s v="Gatwe"/>
    <s v="8"/>
    <s v="Jacob Maina Mwangi"/>
    <s v="Jackson Maina"/>
    <s v="Jackson Maina"/>
    <s v=""/>
    <s v="Informal Business"/>
    <x v="2"/>
    <x v="0"/>
    <d v="2017-03-02T00:00:00"/>
  </r>
  <r>
    <s v="VPA6"/>
    <s v="KE-KIR-1602-15952"/>
    <x v="2"/>
    <s v="Non Compliant"/>
    <s v="13th December,2015"/>
    <d v="2015-12-13T00:00:00"/>
    <s v="1st February,2016"/>
    <d v="2016-02-01T00:00:00"/>
    <s v="Francis Wanjohi Kimotho"/>
    <s v="Male"/>
    <s v="13839516"/>
    <s v="727205109"/>
    <m/>
    <m/>
    <m/>
    <n v="37.223754999999997"/>
    <n v="-0.43390099999999998"/>
    <s v="Kirinyaga"/>
    <s v="Kirinyaga Central"/>
    <s v="Mutira"/>
    <s v="Gathuthuma"/>
    <s v="8"/>
    <s v="Jacob Maina Mwangi"/>
    <s v="Jackson Maina"/>
    <s v="Jackson Maina"/>
    <s v=""/>
    <s v="Informal Business"/>
    <x v="2"/>
    <x v="0"/>
    <d v="2017-03-02T00:00:00"/>
  </r>
  <r>
    <s v="VPA6"/>
    <s v="KE-KIR-1906-27134"/>
    <x v="0"/>
    <s v=""/>
    <s v="11th May,2019"/>
    <d v="2019-05-11T00:00:00"/>
    <s v="11th June,2019"/>
    <d v="2019-06-11T00:00:00"/>
    <s v="Magret Karubiu Wanjiku"/>
    <s v="Male"/>
    <s v="10849551"/>
    <s v="0721317845"/>
    <m/>
    <m/>
    <s v="710424336"/>
    <n v="37.244458999999999"/>
    <n v="-0.47414800000000001"/>
    <s v="Kirinyaga"/>
    <s v="Kerugoya/Kutus"/>
    <s v="Inoi"/>
    <s v="Gakui"/>
    <s v="8"/>
    <s v="Jackson Maina"/>
    <s v="Jackson Maina"/>
    <s v="Jackson Maina"/>
    <s v=""/>
    <s v="Informal Business"/>
    <x v="2"/>
    <x v="0"/>
    <d v="2019-06-13T00:00:00"/>
  </r>
  <r>
    <s v="VPA6"/>
    <s v="KE-KIR-1905-26865"/>
    <x v="0"/>
    <s v=""/>
    <s v="2nd March,2019"/>
    <d v="2019-03-02T00:00:00"/>
    <s v="1st May,2019"/>
    <d v="2019-05-01T00:00:00"/>
    <s v="Mwaniki Karimi Joseph"/>
    <s v="Male"/>
    <s v="3267824"/>
    <s v="254723555322"/>
    <m/>
    <m/>
    <m/>
    <n v="37.266739999999999"/>
    <n v="-0.498865"/>
    <s v="Kirinyaga"/>
    <s v="Kerugoya/Kutus"/>
    <s v="Inoi"/>
    <s v="Kibingo"/>
    <s v="8"/>
    <s v="Jackson Maina"/>
    <s v="Jackson Maina"/>
    <s v="Jackson Maina"/>
    <s v="716343611"/>
    <s v="Informal Business"/>
    <x v="2"/>
    <x v="0"/>
    <d v="2019-05-06T00:00:00"/>
  </r>
  <r>
    <s v="VPA6"/>
    <s v="KE-KIR-1606-15968"/>
    <x v="0"/>
    <s v=""/>
    <s v="12th April,2016"/>
    <d v="2016-04-12T00:00:00"/>
    <s v="1st June,2016"/>
    <d v="2016-06-01T00:00:00"/>
    <s v="Samuel Mugo"/>
    <s v="Male"/>
    <s v="14651296"/>
    <s v="789560410"/>
    <m/>
    <m/>
    <m/>
    <n v="37.218957000000003"/>
    <n v="-0.43157800000000002"/>
    <s v="Kirinyaga"/>
    <s v="Kerugoya/Kutus"/>
    <s v="Kathuthuma"/>
    <s v="Gikumbo"/>
    <s v="10"/>
    <s v="Jacob Maina Mwangi"/>
    <s v="Jackson Maina"/>
    <s v="Jackson Maina"/>
    <s v=""/>
    <s v="Informal Business"/>
    <x v="2"/>
    <x v="0"/>
    <d v="2017-03-02T00:00:00"/>
  </r>
  <r>
    <s v="VPA6"/>
    <s v="KE-KIR-1612-17867"/>
    <x v="0"/>
    <s v=""/>
    <s v="12th October,2016"/>
    <d v="2016-10-12T00:00:00"/>
    <s v="1st December,2016"/>
    <d v="2016-12-01T00:00:00"/>
    <s v="Karonje Murugi Thomas"/>
    <s v="Male"/>
    <s v="99999"/>
    <s v="724281466"/>
    <m/>
    <m/>
    <s v="723988040"/>
    <n v="37.208103000000001"/>
    <n v="-0.48761900000000002"/>
    <s v="Kirinyaga"/>
    <s v="Kirinyaga Central"/>
    <s v="Kirinyaga West"/>
    <s v="Mukure"/>
    <s v="10"/>
    <s v="Jacob Maina Mwangi"/>
    <s v="Jackson Maina"/>
    <s v="Jackson Maina"/>
    <s v="716343611"/>
    <s v="Informal Business"/>
    <x v="2"/>
    <x v="0"/>
    <d v="2017-06-14T00:00:00"/>
  </r>
  <r>
    <s v="VPA6"/>
    <s v="KE-KIR-1805-17872"/>
    <x v="0"/>
    <s v=""/>
    <s v="29th March,2018"/>
    <d v="2018-03-29T00:00:00"/>
    <s v="30th May,2018"/>
    <d v="2018-05-30T00:00:00"/>
    <s v="Mwaniki Mwangi David"/>
    <s v="Male"/>
    <s v="21337622"/>
    <s v="723330995"/>
    <m/>
    <m/>
    <m/>
    <n v="37.265217"/>
    <n v="-0.44508300000000001"/>
    <s v="Kirinyaga"/>
    <s v="Kerugoya/Kutus"/>
    <s v="Inoi"/>
    <s v="Thaita"/>
    <s v="10"/>
    <s v="Jackson Maina"/>
    <s v="Jackson Maina"/>
    <s v="Jackson Maina"/>
    <s v=""/>
    <s v="Informal Business"/>
    <x v="2"/>
    <x v="0"/>
    <d v="2018-08-28T00:00:00"/>
  </r>
  <r>
    <s v="VPA6"/>
    <s v="KE-KIR-1805-17871"/>
    <x v="0"/>
    <s v=""/>
    <s v="26th January,2018"/>
    <d v="2018-01-26T00:00:00"/>
    <s v="26th May,2018"/>
    <d v="2018-05-26T00:00:00"/>
    <s v="Matere Nyagah Anthony"/>
    <s v="Male"/>
    <s v="99999"/>
    <s v="720977320"/>
    <m/>
    <m/>
    <m/>
    <n v="37.259996999999998"/>
    <n v="-0.55028200000000005"/>
    <s v="Kirinyaga"/>
    <s v="Kerugoya/Kutus"/>
    <s v="Kanyekini"/>
    <s v="Kianjege"/>
    <s v="10"/>
    <s v="Jackson Maina"/>
    <s v="Jackson Maina"/>
    <s v="Jackson Maina"/>
    <s v=""/>
    <s v="Informal Business"/>
    <x v="2"/>
    <x v="0"/>
    <d v="2018-08-24T00:00:00"/>
  </r>
  <r>
    <s v="VPA6"/>
    <s v="KE-KIR-1906-27141"/>
    <x v="0"/>
    <s v=""/>
    <s v="6th May,2019"/>
    <d v="2019-05-06T00:00:00"/>
    <s v="25th June,2019"/>
    <d v="2019-06-25T00:00:00"/>
    <s v="Gichira Githinji John"/>
    <s v="Male"/>
    <s v="99999"/>
    <s v="254722135519"/>
    <m/>
    <m/>
    <m/>
    <n v="37.288029000000002"/>
    <n v="-0.59215700000000004"/>
    <s v="Kirinyaga"/>
    <s v="Kerugoya/Kutus"/>
    <s v="Kangai"/>
    <s v="Komboini"/>
    <s v="10"/>
    <s v="Jackson Maina"/>
    <s v="Jackson Maina"/>
    <s v="Jackson Maina"/>
    <s v="716343611"/>
    <s v="Informal Business"/>
    <x v="2"/>
    <x v="0"/>
    <d v="2019-06-28T00:00:00"/>
  </r>
  <r>
    <s v="VPA6"/>
    <s v="KE-MAC-1912-27835"/>
    <x v="0"/>
    <s v=""/>
    <s v="10th December,2019"/>
    <d v="2019-12-10T00:00:00"/>
    <s v="10th December,2019"/>
    <d v="2019-12-10T00:00:00"/>
    <s v="Ndunge Justine Wayua"/>
    <s v="Female"/>
    <s v="36177724"/>
    <s v="254712223215"/>
    <m/>
    <m/>
    <m/>
    <n v="37.393441000000003"/>
    <n v="-1.5142359999999999"/>
    <s v="Machakos"/>
    <s v="Mwala"/>
    <s v="Mwala"/>
    <s v="Kasolongo"/>
    <s v="8"/>
    <s v="Willy Kauni"/>
    <s v="Jackson Muia Mutiso"/>
    <s v="Jackson Muia Mutiso"/>
    <s v="254726974814"/>
    <s v="Informal Business"/>
    <x v="0"/>
    <x v="0"/>
    <d v="2019-12-10T00:00:00"/>
  </r>
  <r>
    <s v="VPA6"/>
    <s v="KE-MER-2110-29685"/>
    <x v="0"/>
    <s v=""/>
    <s v="14th October,2021"/>
    <d v="2021-10-14T00:00:00"/>
    <s v="30th October,2021"/>
    <d v="2021-10-30T00:00:00"/>
    <s v="Kinoti Rose Kagwiria"/>
    <s v="Male"/>
    <s v="24381593"/>
    <s v="726974814"/>
    <s v="254726450911"/>
    <m/>
    <s v="254724956812"/>
    <n v="37.393692999999999"/>
    <n v="0.14108799999999999"/>
    <s v="Meru"/>
    <s v="Buuri"/>
    <s v="Kisima"/>
    <s v="Kongogacheke"/>
    <n v="8"/>
    <s v="Jackson Muia Mutiso"/>
    <s v="Jackson Muia Mutiso"/>
    <s v="Jackson Muia Mutiso"/>
    <s v=""/>
    <s v="Informal Business"/>
    <x v="2"/>
    <x v="0"/>
    <d v="2022-01-14T00:00:00"/>
  </r>
  <r>
    <s v="VPA6"/>
    <s v="KE-KAJ-2007-29076"/>
    <x v="0"/>
    <s v=""/>
    <s v="15th June,2020"/>
    <d v="2020-06-15T00:00:00"/>
    <s v="15th July,2020"/>
    <d v="2020-07-15T00:00:00"/>
    <s v="Njambi Esther"/>
    <s v="Female"/>
    <s v="99999"/>
    <s v="254727176670"/>
    <m/>
    <m/>
    <m/>
    <n v="36.671064999999999"/>
    <n v="-1.4541519999999999"/>
    <s v="Kajiado"/>
    <s v="Kajiado North"/>
    <s v="Ngong"/>
    <s v="St.Patrick"/>
    <n v="10"/>
    <s v="Jackson Muia Mutiso"/>
    <s v="Jackson Muia Mutiso"/>
    <s v="Jackson Muia Mutiso"/>
    <s v=""/>
    <s v="Informal Business"/>
    <x v="0"/>
    <x v="0"/>
    <d v="2020-08-18T00:00:00"/>
  </r>
  <r>
    <s v="VPA6"/>
    <s v="KE-KIA-2206-29057"/>
    <x v="0"/>
    <s v=""/>
    <s v="22nd June,2022"/>
    <d v="2022-06-22T00:00:00"/>
    <s v="22nd June,2022"/>
    <d v="2022-06-22T00:00:00"/>
    <s v="Njoroge John Karumbi"/>
    <s v="Male"/>
    <s v="1868690"/>
    <s v="0722882367"/>
    <m/>
    <m/>
    <s v="0736882367"/>
    <n v="36.743989999999997"/>
    <n v="-1.2082679999999999"/>
    <s v="Kiambu"/>
    <s v="Kiambaa"/>
    <s v="Kihara"/>
    <s v="Kihara"/>
    <n v="12"/>
    <s v="Jackson Muia Mutiso"/>
    <s v="Jackson Muia Mutiso"/>
    <s v="Jackson Muia Mutiso"/>
    <s v=""/>
    <s v="Informal Business"/>
    <x v="2"/>
    <x v="0"/>
    <d v="2022-07-01T00:00:00"/>
  </r>
  <r>
    <s v="VPA6"/>
    <s v="KE-MUR-1812-24905"/>
    <x v="0"/>
    <s v=""/>
    <s v="4th November,2018"/>
    <d v="2018-11-04T00:00:00"/>
    <s v="20th December,2018"/>
    <d v="2018-12-20T00:00:00"/>
    <s v="Maina Nancy Nyambura"/>
    <s v="Female"/>
    <s v="99999"/>
    <s v="724801441"/>
    <m/>
    <m/>
    <s v="727270703"/>
    <n v="36.936824000000001"/>
    <n v="-0.66250100000000001"/>
    <s v="Murang'a"/>
    <s v="Kangema"/>
    <s v="Kangema"/>
    <s v="Ruona"/>
    <s v="10"/>
    <s v="Jacob Maina Mwangi"/>
    <s v="Jacob Maina Mwangi"/>
    <s v="Jacob Maina Mwangi"/>
    <s v="727270703"/>
    <s v="Informal Business"/>
    <x v="2"/>
    <x v="0"/>
    <d v="2018-12-26T00:00:00"/>
  </r>
  <r>
    <s v="VPA6"/>
    <s v="KE-SAM-2002-28839"/>
    <x v="2"/>
    <s v="Non Compliant"/>
    <s v="15th February,2020"/>
    <d v="2020-02-15T00:00:00"/>
    <s v="22nd February,2020"/>
    <d v="2020-02-22T00:00:00"/>
    <s v="George Malaluan"/>
    <s v="Male"/>
    <s v="4186037"/>
    <s v="254700883774"/>
    <m/>
    <m/>
    <s v="721552531"/>
    <n v="37.656616"/>
    <n v="0.64800999999999997"/>
    <s v="Samburu"/>
    <s v="Samburu East"/>
    <s v="Waso East"/>
    <s v="Ldergesi"/>
    <s v="6"/>
    <s v="Biogas International Limited"/>
    <s v="James"/>
    <s v="James"/>
    <s v="715836763"/>
    <s v="Medium Size Business"/>
    <x v="6"/>
    <x v="2"/>
    <d v="2020-02-15T00:00:00"/>
  </r>
  <r>
    <s v="VPA6"/>
    <s v="KE-SAM-2106-27030"/>
    <x v="2"/>
    <s v="Non Compliant"/>
    <s v="16th June,2021"/>
    <d v="2021-06-16T00:00:00"/>
    <s v="26th June,2021"/>
    <d v="2021-06-26T00:00:00"/>
    <s v="Lenduda Joseph Mureibie"/>
    <s v="Male"/>
    <s v="99999"/>
    <s v="254725015030"/>
    <m/>
    <m/>
    <s v="254706256634"/>
    <n v="36.847895000000001"/>
    <n v="0.78472799999999998"/>
    <s v="Samburu"/>
    <s v="Samburu Central"/>
    <s v="Samburu Central"/>
    <s v="Kelele"/>
    <n v="6"/>
    <s v="Biogas International Limited"/>
    <s v="James"/>
    <s v="James"/>
    <s v=""/>
    <s v="Medium Size Business"/>
    <x v="6"/>
    <x v="2"/>
    <d v="2021-06-16T00:00:00"/>
  </r>
  <r>
    <s v="VPA6"/>
    <s v="KE-UAS-1802-20679"/>
    <x v="0"/>
    <s v=""/>
    <s v="13th December,2017"/>
    <d v="2017-12-13T00:00:00"/>
    <s v="1st February,2018"/>
    <d v="2018-02-01T00:00:00"/>
    <s v="Charagat Helen Helen"/>
    <s v="Female"/>
    <s v="99999"/>
    <s v="721389882"/>
    <m/>
    <m/>
    <s v="723790231"/>
    <n v="35.191161999999998"/>
    <n v="0.40389799999999998"/>
    <s v="Uasin Gishu"/>
    <s v="Kapseret"/>
    <s v="Kapkaren"/>
    <s v="Kapkaren"/>
    <s v="15"/>
    <s v="Bio Esline Company Ltd"/>
    <s v="James"/>
    <s v="James"/>
    <s v=""/>
    <s v="Micro Business"/>
    <x v="3"/>
    <x v="0"/>
    <d v="2017-07-13T00:00:00"/>
  </r>
  <r>
    <s v="VPA6"/>
    <s v="KE-NYA-1812-26124"/>
    <x v="0"/>
    <s v=""/>
    <s v="18th October,2018"/>
    <d v="2018-10-18T00:00:00"/>
    <s v="18th December,2018"/>
    <d v="2018-12-18T00:00:00"/>
    <s v="Gatehi Michael Kibe"/>
    <s v="Male"/>
    <s v="953225"/>
    <s v="254711325804"/>
    <m/>
    <m/>
    <m/>
    <n v="36.334923000000003"/>
    <n v="-0.20874200000000001"/>
    <s v="Nyandarua"/>
    <s v="Ol Kalou"/>
    <s v="Pasenga"/>
    <s v="Pasenga"/>
    <s v="6"/>
    <s v="James Kingori Chege"/>
    <s v="James Kingori"/>
    <s v="James Kingori"/>
    <s v="254724568559"/>
    <s v="Informal Business"/>
    <x v="2"/>
    <x v="0"/>
    <d v="2019-03-28T00:00:00"/>
  </r>
  <r>
    <s v="VPA6"/>
    <s v="KE-NAK-1912-27417"/>
    <x v="0"/>
    <s v=""/>
    <s v="3rd November,2019"/>
    <d v="2019-11-03T00:00:00"/>
    <s v="8th December,2019"/>
    <d v="2019-12-08T00:00:00"/>
    <s v="Moses Ngari"/>
    <s v="Male"/>
    <s v="42743778"/>
    <s v="254712052555"/>
    <m/>
    <m/>
    <m/>
    <n v="36.117195000000002"/>
    <n v="-0.16969200000000001"/>
    <s v="Nakuru"/>
    <s v="Bahati"/>
    <s v="Maili Kumi"/>
    <s v="Maili Kumi"/>
    <s v="8"/>
    <s v="James Kingori Chege"/>
    <s v="James Kingori"/>
    <s v="James Kingori"/>
    <s v="254724568559"/>
    <s v="Informal Business"/>
    <x v="2"/>
    <x v="0"/>
    <d v="2019-12-12T00:00:00"/>
  </r>
  <r>
    <s v="VPA6"/>
    <s v="KE-NYA-1903-25769"/>
    <x v="0"/>
    <s v=""/>
    <s v="20th January,2019"/>
    <d v="2019-01-20T00:00:00"/>
    <s v="5th March,2019"/>
    <d v="2019-03-05T00:00:00"/>
    <s v="Wahome Gedion Kimanja"/>
    <s v="Female"/>
    <s v="99999"/>
    <s v="254718221233"/>
    <m/>
    <m/>
    <m/>
    <n v="36.470525000000002"/>
    <n v="-0.57774700000000001"/>
    <s v="Nyandarua"/>
    <s v="North Kinangop"/>
    <s v="Murungaru"/>
    <s v="Githunguri"/>
    <s v="8"/>
    <s v="James Kingori Chege"/>
    <s v="James Kingori"/>
    <s v="James Kingori"/>
    <s v="724568559"/>
    <s v="Informal Business"/>
    <x v="2"/>
    <x v="0"/>
    <d v="2019-06-30T00:00:00"/>
  </r>
  <r>
    <s v="VPA6"/>
    <s v="KE-NAK-1910-27402"/>
    <x v="0"/>
    <s v=""/>
    <s v="26th August,2019"/>
    <d v="2019-08-26T00:00:00"/>
    <s v="19th October,2019"/>
    <d v="2019-10-19T00:00:00"/>
    <s v="Wahome Muthoni Magret"/>
    <s v="Male"/>
    <s v="1392641"/>
    <s v="254728940869"/>
    <m/>
    <m/>
    <m/>
    <n v="36.111947999999998"/>
    <n v="-3.0875E-2"/>
    <s v="Nakuru"/>
    <s v="Rongai"/>
    <s v="Kamukunji"/>
    <s v="Mzalendo"/>
    <s v="8"/>
    <s v="James Kingori Chege"/>
    <s v="James Kingori"/>
    <s v="James Kingori"/>
    <s v="254724568559"/>
    <s v="Informal Business"/>
    <x v="2"/>
    <x v="0"/>
    <d v="2019-10-25T00:00:00"/>
  </r>
  <r>
    <s v="VPA6"/>
    <s v="KE-NAK-2207-29781"/>
    <x v="0"/>
    <s v=""/>
    <s v="18th May,2022"/>
    <d v="2022-05-18T00:00:00"/>
    <s v="28th July,2022"/>
    <d v="2022-07-28T00:00:00"/>
    <s v="Charles Muturi Njogu"/>
    <s v="Male"/>
    <s v=""/>
    <s v="711409486"/>
    <m/>
    <m/>
    <s v="0716784339"/>
    <n v="36.131903000000001"/>
    <n v="-0.20314099999999999"/>
    <s v="Nakuru"/>
    <s v="Bahati"/>
    <s v="Kiamaina"/>
    <s v="Wendo lower"/>
    <n v="8"/>
    <s v="James Kingori Chege"/>
    <s v="James Kingori"/>
    <s v="James Kingori"/>
    <s v=""/>
    <s v="Informal Business"/>
    <x v="2"/>
    <x v="0"/>
    <d v="2022-08-01T00:00:00"/>
  </r>
  <r>
    <s v="VPA6"/>
    <s v="KE-NAK-2207-29782"/>
    <x v="0"/>
    <s v=""/>
    <s v="10th May,2022"/>
    <d v="2022-05-10T00:00:00"/>
    <s v="28th July,2022"/>
    <d v="2022-07-28T00:00:00"/>
    <s v="John Njoroge Waititi"/>
    <s v="Male"/>
    <s v=""/>
    <s v="724568559"/>
    <s v="0720474570"/>
    <m/>
    <s v="0727885216"/>
    <n v="36.110303999999999"/>
    <n v="-0.22900000000000001"/>
    <s v="Nakuru"/>
    <s v="Bahati"/>
    <s v="Kiamaina"/>
    <s v="Kiamaina- Ola"/>
    <n v="8"/>
    <s v="James Kingori Chege"/>
    <s v="James Kingori"/>
    <s v="James Kingori"/>
    <s v=""/>
    <s v="Informal Business"/>
    <x v="2"/>
    <x v="0"/>
    <d v="2022-08-01T00:00:00"/>
  </r>
  <r>
    <s v="VPA6"/>
    <s v="KE-NAK-2207-29780"/>
    <x v="0"/>
    <s v=""/>
    <s v="22nd May,2022"/>
    <d v="2022-05-22T00:00:00"/>
    <s v="28th July,2022"/>
    <d v="2022-07-28T00:00:00"/>
    <s v="Wangari Ithebu Jane"/>
    <s v="Female"/>
    <s v=""/>
    <s v="704420765"/>
    <m/>
    <m/>
    <s v="0728770944"/>
    <n v="36.132061"/>
    <n v="-0.20421300000000001"/>
    <s v="Nakuru"/>
    <s v="Bahati"/>
    <s v="Bahati"/>
    <s v="Wendo -lower"/>
    <n v="8"/>
    <s v="James Kingori Chege"/>
    <s v="James Kingori"/>
    <s v="James Kingori"/>
    <s v=""/>
    <s v="Informal Business"/>
    <x v="2"/>
    <x v="0"/>
    <d v="2022-08-01T00:00:00"/>
  </r>
  <r>
    <s v="VPA6"/>
    <s v="KE-NAK-1901-26052"/>
    <x v="0"/>
    <s v=""/>
    <s v="4th December,2018"/>
    <d v="2018-12-04T00:00:00"/>
    <s v="10th January,2019"/>
    <d v="2019-01-10T00:00:00"/>
    <s v="Agnes Muraguri"/>
    <s v="Female"/>
    <s v="22946969"/>
    <s v="722448328"/>
    <m/>
    <m/>
    <s v="725869571"/>
    <n v="36.122272000000002"/>
    <n v="-3.5775000000000001E-2"/>
    <s v="Nakuru"/>
    <s v="Rongai"/>
    <s v="Solai"/>
    <s v="Nairobi Area"/>
    <s v="12"/>
    <s v="James Kingori Chege"/>
    <s v="James Kingori"/>
    <s v="James Kingori"/>
    <s v="724568559"/>
    <s v="Informal Business"/>
    <x v="2"/>
    <x v="0"/>
    <d v="2019-01-21T00:00:00"/>
  </r>
  <r>
    <s v="VPA6"/>
    <s v="KE-NYA-1903-26123"/>
    <x v="1"/>
    <s v="Institutional Plant"/>
    <s v="22nd March,2019"/>
    <d v="2019-03-22T00:00:00"/>
    <s v="22nd March,2019"/>
    <d v="2019-03-22T00:00:00"/>
    <s v="Mukaki Farm Mukaki Farm"/>
    <s v="Male"/>
    <s v="5599298"/>
    <s v="0724218315"/>
    <m/>
    <m/>
    <m/>
    <n v="36.420017999999999"/>
    <n v="-0.34001799999999999"/>
    <s v="Nyandarua"/>
    <s v="Ol Kalou"/>
    <s v="Wanjohi"/>
    <s v="Tom"/>
    <n v="23"/>
    <s v="James Kingori Chege"/>
    <s v="James Kingori"/>
    <s v="James Kingori"/>
    <s v="724568559"/>
    <s v="Informal Business"/>
    <x v="2"/>
    <x v="0"/>
    <d v="2019-03-28T00:00:00"/>
  </r>
  <r>
    <s v="VPA6"/>
    <s v="KE-NAK-1805-26047"/>
    <x v="0"/>
    <s v=""/>
    <s v="12th April,2018"/>
    <d v="2018-04-12T00:00:00"/>
    <s v="5th May,2018"/>
    <d v="2018-05-05T00:00:00"/>
    <s v="Stephen Kuria Mwangi"/>
    <s v="Male"/>
    <s v="800207"/>
    <s v="722538726"/>
    <m/>
    <m/>
    <m/>
    <n v="36.105939999999997"/>
    <n v="-2.8885000000000001E-2"/>
    <s v="Nakuru"/>
    <s v="Rongai"/>
    <s v="Kamukunji"/>
    <s v="Kfa"/>
    <s v="6"/>
    <s v="James Kingori Chege"/>
    <s v="James King'ori Chege"/>
    <s v="James King'ori Chege"/>
    <s v="724568559"/>
    <s v="Informal Business"/>
    <x v="2"/>
    <x v="0"/>
    <d v="2018-11-27T00:00:00"/>
  </r>
  <r>
    <s v="VPA6"/>
    <s v="KE-NAK-1807-26046"/>
    <x v="0"/>
    <s v=""/>
    <s v="20th June,2018"/>
    <d v="2018-06-20T00:00:00"/>
    <s v="16th July,2018"/>
    <d v="2018-07-16T00:00:00"/>
    <s v="Muthoni Mwangi Pauline"/>
    <s v="Female"/>
    <s v="99999"/>
    <s v="729510154"/>
    <m/>
    <m/>
    <s v="722811609"/>
    <n v="36.101477000000003"/>
    <n v="-2.9045000000000001E-2"/>
    <s v="Nakuru"/>
    <s v="Rongai"/>
    <s v="Arutani"/>
    <s v="Kfa"/>
    <s v="6"/>
    <s v="James Kingori Chege"/>
    <s v="James King'ori Chege"/>
    <s v="James King'ori Chege"/>
    <s v="724568559"/>
    <s v="Informal Business"/>
    <x v="2"/>
    <x v="0"/>
    <d v="2018-11-27T00:00:00"/>
  </r>
  <r>
    <s v="VPA6"/>
    <s v="KE-KIS-1804-23467"/>
    <x v="0"/>
    <s v=""/>
    <s v="23rd March,2018"/>
    <d v="2018-03-23T00:00:00"/>
    <s v="1st April,2018"/>
    <d v="2018-04-01T00:00:00"/>
    <s v="Truphena Kereu Nyang'Arisa"/>
    <s v="Female"/>
    <s v="1640246"/>
    <s v="721814494"/>
    <m/>
    <m/>
    <s v="721644931"/>
    <n v="34.646013000000004"/>
    <n v="-0.72978299999999996"/>
    <s v="Kisii"/>
    <s v="Gucha South"/>
    <s v="Tabaka"/>
    <s v="Bokimai"/>
    <s v="8"/>
    <s v="James Kingori Chege"/>
    <s v="James King'ori Chege"/>
    <s v="James King'ori Chege"/>
    <s v="724568559"/>
    <s v="Informal Business"/>
    <x v="2"/>
    <x v="0"/>
    <d v="2018-07-31T00:00:00"/>
  </r>
  <r>
    <s v="VPA6"/>
    <s v="KE-NAK-1806-23468"/>
    <x v="0"/>
    <s v=""/>
    <s v="31st May,2018"/>
    <d v="2018-05-31T00:00:00"/>
    <s v="25th June,2018"/>
    <d v="2018-06-25T00:00:00"/>
    <s v="Jane Mangera Njeri"/>
    <s v="Male"/>
    <s v="11715599"/>
    <s v="720644157"/>
    <m/>
    <m/>
    <s v="721564599"/>
    <n v="36.118493000000001"/>
    <n v="-0.24159"/>
    <s v="Nakuru"/>
    <s v="Bahati"/>
    <s v="Kiamaina"/>
    <s v="Heshima"/>
    <s v="8"/>
    <s v="James Kingori Chege"/>
    <s v="James King'ori Chege"/>
    <s v="James King'ori Chege"/>
    <s v="724568559"/>
    <s v="Informal Business"/>
    <x v="2"/>
    <x v="0"/>
    <d v="2018-08-17T00:00:00"/>
  </r>
  <r>
    <s v="VPA6"/>
    <s v="KE-NYA-1903-25770"/>
    <x v="0"/>
    <s v=""/>
    <s v="5th February,2019"/>
    <d v="2019-02-05T00:00:00"/>
    <s v="10th March,2019"/>
    <d v="2019-03-10T00:00:00"/>
    <s v="Kariuki Ann Wangui"/>
    <s v="Female"/>
    <s v="21221940"/>
    <s v="0721645557"/>
    <m/>
    <m/>
    <m/>
    <n v="36.460897000000003"/>
    <n v="-0.59217699999999995"/>
    <s v="Nyandarua"/>
    <s v="North Kinangop"/>
    <s v="Murungaru"/>
    <s v="Githunguri"/>
    <s v="10"/>
    <s v="James Kingori Chege"/>
    <s v="James King'ori Chege"/>
    <s v="James King'ori Chege"/>
    <s v="724568559"/>
    <s v="Informal Business"/>
    <x v="2"/>
    <x v="0"/>
    <d v="2019-06-30T00:00:00"/>
  </r>
  <r>
    <s v="VPA6"/>
    <s v="KE-NAN-2205-26505"/>
    <x v="2"/>
    <s v="Non Compliant"/>
    <s v="11th April,2022"/>
    <d v="2022-04-11T00:00:00"/>
    <s v="11th May,2022"/>
    <d v="2022-05-11T00:00:00"/>
    <s v="Busienei Samuel"/>
    <s v="Male"/>
    <s v=""/>
    <s v="724401450"/>
    <m/>
    <m/>
    <m/>
    <n v="35.095047999999998"/>
    <n v="0.193109"/>
    <s v="Nandi"/>
    <s v="Nandi Central"/>
    <s v="Kipsigak"/>
    <s v="Kiminda"/>
    <n v="16"/>
    <s v="Kelvin Kimutai"/>
    <s v="James koech"/>
    <s v="James koech"/>
    <s v=""/>
    <s v="Informal Business"/>
    <x v="0"/>
    <x v="0"/>
    <d v="2022-08-31T00:00:00"/>
  </r>
  <r>
    <s v="VPA6"/>
    <s v="KE-NYE-1909-26134"/>
    <x v="0"/>
    <s v=""/>
    <s v="4th August,2019"/>
    <d v="2019-08-04T00:00:00"/>
    <s v="7th September,2019"/>
    <d v="2019-09-07T00:00:00"/>
    <s v="Muthami Michael Ndungu"/>
    <s v="Male"/>
    <s v="28252591"/>
    <s v="728768194"/>
    <m/>
    <m/>
    <m/>
    <n v="37.122525000000003"/>
    <n v="-0.29908000000000001"/>
    <s v="Nyeri"/>
    <s v="Kieni East"/>
    <s v="Kabaru"/>
    <s v="Ndathi"/>
    <n v="8"/>
    <s v="James Muchira Mwai"/>
    <s v="James Muchira Mwai"/>
    <s v="James Muchira Mwai"/>
    <s v="728494110"/>
    <s v="Informal Business"/>
    <x v="0"/>
    <x v="0"/>
    <d v="2019-09-18T00:00:00"/>
  </r>
  <r>
    <s v="VPA6"/>
    <s v="KE-LAI-2103-27093"/>
    <x v="0"/>
    <s v=""/>
    <s v="15th February,2021"/>
    <d v="2021-02-15T00:00:00"/>
    <s v="22nd March,2021"/>
    <d v="2021-03-22T00:00:00"/>
    <s v="Kiboi Shandrak Nderitu"/>
    <s v="Male"/>
    <n v="99999"/>
    <s v="254722638232"/>
    <m/>
    <m/>
    <s v="254713659294"/>
    <n v="36.559277000000002"/>
    <n v="-8.7597999999999995E-2"/>
    <s v="Laikipia"/>
    <s v="Laikipia East"/>
    <s v="Ngobit"/>
    <s v="metha"/>
    <n v="10"/>
    <s v="James Muchira Mwai"/>
    <s v="James Muchira Mwai"/>
    <s v="James Muchira Mwai"/>
    <s v=""/>
    <s v="Informal Business"/>
    <x v="0"/>
    <x v="0"/>
    <d v="2021-03-23T00:00:00"/>
  </r>
  <r>
    <s v="VPA6"/>
    <s v="KE-NAK-1906-25442"/>
    <x v="0"/>
    <s v=""/>
    <s v="6th April,2019"/>
    <d v="2019-04-06T00:00:00"/>
    <s v="1st June,2019"/>
    <d v="2019-06-01T00:00:00"/>
    <s v="Obedi Oira Oyori"/>
    <s v="Male"/>
    <s v="34766104"/>
    <s v="254795067199"/>
    <m/>
    <m/>
    <m/>
    <n v="36.231245000000001"/>
    <n v="1.7444999999999999E-2"/>
    <s v="Nakuru"/>
    <s v="Subukia"/>
    <s v="Subukis"/>
    <s v="Gituamba"/>
    <s v="12"/>
    <s v="James Muchira Mwai"/>
    <s v="James Muchira Mwai"/>
    <s v="James Muchira Mwai"/>
    <s v="728494110"/>
    <s v="Informal Business"/>
    <x v="2"/>
    <x v="0"/>
    <d v="2019-06-13T00:00:00"/>
  </r>
  <r>
    <s v="VPA6"/>
    <s v="KE-MAC-1712-22028"/>
    <x v="2"/>
    <s v="Unreachable"/>
    <s v="11th November,2017"/>
    <d v="2017-11-11T00:00:00"/>
    <s v="31st December,2017"/>
    <d v="2017-12-31T00:00:00"/>
    <s v="Gakuo Ann Wambui"/>
    <s v="Female"/>
    <s v="11371736"/>
    <s v="720002523"/>
    <m/>
    <m/>
    <s v="706927939"/>
    <n v="36.975568000000003"/>
    <n v="-1.353621"/>
    <s v="Machakos"/>
    <s v="Machakos"/>
    <s v="Mavoko"/>
    <s v="Katani"/>
    <s v="6"/>
    <s v="Biogas International Limited"/>
    <s v="James Musyoka"/>
    <s v="James Musyoka"/>
    <s v="715836763"/>
    <s v="Medium Size Business"/>
    <x v="6"/>
    <x v="2"/>
    <d v="2017-07-03T00:00:00"/>
  </r>
  <r>
    <s v="VPA6"/>
    <s v="KE-KIT-1706-21994"/>
    <x v="0"/>
    <s v=""/>
    <s v="12th April,2017"/>
    <d v="2017-04-12T00:00:00"/>
    <s v="1st June,2017"/>
    <d v="2017-06-01T00:00:00"/>
    <s v="Muasya Elijah Gideon"/>
    <s v="Male"/>
    <s v="29943230"/>
    <s v="727057901"/>
    <m/>
    <m/>
    <m/>
    <n v="37.873862000000003"/>
    <n v="-1.594767"/>
    <s v="Kitui"/>
    <s v="Lower Yatta"/>
    <s v="Lower Yatta"/>
    <s v="Lawongo"/>
    <s v="6"/>
    <s v="Biogas International Limited"/>
    <s v="James Musyoka"/>
    <s v="James Musyoka"/>
    <s v="254715836763"/>
    <s v="Medium Size Business"/>
    <x v="6"/>
    <x v="2"/>
    <d v="2017-05-27T00:00:00"/>
  </r>
  <r>
    <s v="VPA6"/>
    <s v="KE-KIR-1811-25247"/>
    <x v="0"/>
    <s v=""/>
    <s v="8th October,2018"/>
    <d v="2018-10-08T00:00:00"/>
    <s v="27th November,2018"/>
    <d v="2018-11-27T00:00:00"/>
    <s v="Muriithi Martha Muriithi"/>
    <s v="Female"/>
    <s v="9302943"/>
    <s v="73467783"/>
    <s v="734677838"/>
    <m/>
    <s v="722325615"/>
    <n v="37.233398000000001"/>
    <n v="-0.64070499999999997"/>
    <s v="Kirinyaga"/>
    <s v="Sagana"/>
    <s v="Kirinyaga"/>
    <s v="Githumbu"/>
    <s v="6"/>
    <s v="Biogas International Limited"/>
    <s v="James Musyoka"/>
    <s v="James Musyoka"/>
    <s v="715836763"/>
    <s v="Medium Size Business"/>
    <x v="6"/>
    <x v="2"/>
    <d v="2018-11-27T00:00:00"/>
  </r>
  <r>
    <s v="VPA6"/>
    <s v="KE-NAK-1908-26689"/>
    <x v="0"/>
    <s v=""/>
    <s v="25th July,2019"/>
    <d v="2019-07-25T00:00:00"/>
    <s v="5th August,2019"/>
    <d v="2019-08-05T00:00:00"/>
    <s v="Kishoyan Simon Orket"/>
    <s v="Male"/>
    <s v="2329970"/>
    <s v="0720627662"/>
    <m/>
    <m/>
    <s v="722335399"/>
    <n v="35.928348"/>
    <n v="-0.227517"/>
    <s v="Nakuru"/>
    <s v="Rongai"/>
    <s v="Rongai"/>
    <s v="Kakakinga"/>
    <s v="6"/>
    <s v="Biogas International Limited"/>
    <s v="James Musyoka"/>
    <s v="James Musyoka"/>
    <s v="715836763"/>
    <s v="Medium Size Business"/>
    <x v="6"/>
    <x v="2"/>
    <d v="2019-07-25T00:00:00"/>
  </r>
  <r>
    <s v="VPA6"/>
    <s v="KE-NYE-2001-28834"/>
    <x v="2"/>
    <s v="Non Compliant"/>
    <s v="7th January,2020"/>
    <d v="2020-01-07T00:00:00"/>
    <s v="17th January,2020"/>
    <d v="2020-01-17T00:00:00"/>
    <s v="Thairu Joyce Wanjiru"/>
    <s v="Female"/>
    <s v="99999"/>
    <s v="254722290938"/>
    <m/>
    <m/>
    <m/>
    <n v="36.901902"/>
    <n v="-0.49667699999999998"/>
    <s v="Nyeri"/>
    <s v="Tetu"/>
    <s v="Thegenge"/>
    <s v="Kagioini"/>
    <s v="6"/>
    <s v="Biogas International Limited"/>
    <s v="James Musyoka"/>
    <s v="James Musyoka"/>
    <s v="254715836763"/>
    <s v="Medium Size Business"/>
    <x v="6"/>
    <x v="2"/>
    <d v="2020-01-07T00:00:00"/>
  </r>
  <r>
    <s v="VPA6"/>
    <s v="KE-KAJ-1712-27942"/>
    <x v="0"/>
    <s v=""/>
    <s v="11th November,2017"/>
    <d v="2017-11-11T00:00:00"/>
    <s v="31st December,2017"/>
    <d v="2017-12-31T00:00:00"/>
    <s v="Kimani Esther Nduta"/>
    <s v="Female"/>
    <s v="12537902"/>
    <s v="715755511"/>
    <m/>
    <m/>
    <s v="729774048"/>
    <n v="36.692047000000002"/>
    <n v="-1.357693"/>
    <s v="Kajiado"/>
    <s v="Kajiado North"/>
    <s v="Kajiado North"/>
    <s v="Kianungu"/>
    <s v="6"/>
    <s v="Biogas International Limited"/>
    <s v="James Musyoka"/>
    <s v="James Musyoka"/>
    <s v="715836763"/>
    <s v="Medium Size Business"/>
    <x v="6"/>
    <x v="2"/>
    <d v="2017-04-11T00:00:00"/>
  </r>
  <r>
    <s v="VPA6"/>
    <s v="KE-KIA-1707-22047"/>
    <x v="0"/>
    <s v=""/>
    <s v="5th June,2017"/>
    <d v="2017-06-05T00:00:00"/>
    <s v="25th July,2017"/>
    <d v="2017-07-25T00:00:00"/>
    <s v="Njiru Joyce Wanjiru"/>
    <s v="Female"/>
    <s v="3108642"/>
    <s v="728448372"/>
    <m/>
    <m/>
    <m/>
    <n v="36.673014000000002"/>
    <n v="-1.2405109999999999"/>
    <s v="Kiambu"/>
    <s v="Kikuyu"/>
    <s v="Kikuyu"/>
    <s v="Gitaru"/>
    <s v="6"/>
    <s v="Biogas International Limited"/>
    <s v="James Musyoka"/>
    <s v="James Musyoka"/>
    <s v="715836763"/>
    <s v="Medium Size Business"/>
    <x v="6"/>
    <x v="2"/>
    <d v="2017-07-13T00:00:00"/>
  </r>
  <r>
    <s v="VPA6"/>
    <s v="KE-KIT-1810-31027"/>
    <x v="2"/>
    <s v="Unreachable"/>
    <s v="15th August,2018"/>
    <d v="2018-08-15T00:00:00"/>
    <s v="4th October,2018"/>
    <d v="2018-10-04T00:00:00"/>
    <s v="Muli Mary Kayumbi"/>
    <s v="Female"/>
    <s v="99999"/>
    <s v="728031653"/>
    <m/>
    <m/>
    <m/>
    <n v="37.861567000000001"/>
    <n v="-1.4978070000000001"/>
    <s v="Kitui"/>
    <s v="Lower Yatta"/>
    <s v="Lower Yatta"/>
    <s v="Ndunguni"/>
    <n v="6"/>
    <s v="Biogas International Limited"/>
    <s v="James Musyoka"/>
    <s v="James Musyoka"/>
    <s v="718484236"/>
    <s v="Medium Size Business"/>
    <x v="6"/>
    <x v="2"/>
    <d v="2018-10-08T00:00:00"/>
  </r>
  <r>
    <s v="VPA6"/>
    <s v="KE-ISI-2002-28854"/>
    <x v="2"/>
    <s v="Under Verification"/>
    <s v="19th February,2020"/>
    <d v="2020-02-19T00:00:00"/>
    <s v="29th February,2020"/>
    <d v="2020-02-29T00:00:00"/>
    <s v="Eiria Julius Loriuw"/>
    <s v="Male"/>
    <s v="25097312"/>
    <s v="254710147909"/>
    <m/>
    <m/>
    <m/>
    <n v="37.613078999999999"/>
    <n v="0.48457699999999998"/>
    <s v="Isiolo"/>
    <s v="Isiolo"/>
    <s v="Isiolo"/>
    <s v="Attan"/>
    <s v="6"/>
    <s v="Biogas International Limited"/>
    <s v="James Musyoka"/>
    <s v="James Musyoka"/>
    <s v="254715836763"/>
    <s v="Medium Size Business"/>
    <x v="6"/>
    <x v="2"/>
    <d v="2020-02-19T00:00:00"/>
  </r>
  <r>
    <s v="VPA6"/>
    <s v="KE-ISI-2002-28857"/>
    <x v="2"/>
    <s v="Under Verification"/>
    <s v="20th February,2020"/>
    <d v="2020-02-20T00:00:00"/>
    <s v="29th February,2020"/>
    <d v="2020-02-29T00:00:00"/>
    <s v="Lokwang Angelina Namoe"/>
    <s v="Female"/>
    <s v="26656291"/>
    <s v="254707928752"/>
    <m/>
    <m/>
    <m/>
    <n v="37.602569000000003"/>
    <n v="0.429786"/>
    <s v="Isiolo"/>
    <s v="Isiolo"/>
    <s v="Isiolo"/>
    <s v="Kiwanja"/>
    <s v="6"/>
    <s v="Biogas International Limited"/>
    <s v="James Musyoka"/>
    <s v="James Musyoka"/>
    <s v="254715836763"/>
    <s v="Medium Size Business"/>
    <x v="6"/>
    <x v="2"/>
    <d v="2020-02-20T00:00:00"/>
  </r>
  <r>
    <s v="VPA6"/>
    <s v="KE-ISI-2003-28867"/>
    <x v="2"/>
    <s v="Non Compliant"/>
    <s v="26th February,2020"/>
    <d v="2020-02-26T00:00:00"/>
    <s v="6th March,2020"/>
    <d v="2020-03-06T00:00:00"/>
    <s v="Lerosion Moite Emily"/>
    <s v="Female"/>
    <s v="22722201"/>
    <s v="254721841849"/>
    <m/>
    <m/>
    <m/>
    <n v="36.978757999999999"/>
    <n v="0.61765499999999995"/>
    <s v="Isiolo"/>
    <s v="Isiolo"/>
    <s v="Isiolo"/>
    <s v="Oldonyiro"/>
    <s v="6"/>
    <s v="Biogas International Limited"/>
    <s v="James Musyoka"/>
    <s v="James Musyoka"/>
    <s v="254715836763"/>
    <s v="Medium Size Business"/>
    <x v="6"/>
    <x v="2"/>
    <d v="2020-02-26T00:00:00"/>
  </r>
  <r>
    <s v="VPA6"/>
    <s v="KE-SAM-2002-28846"/>
    <x v="0"/>
    <s v=""/>
    <s v="11th February,2020"/>
    <d v="2020-02-11T00:00:00"/>
    <s v="21st February,2020"/>
    <d v="2020-02-21T00:00:00"/>
    <s v="Reuben Lekaldero"/>
    <s v="Male"/>
    <s v="861513"/>
    <s v="715739406"/>
    <m/>
    <m/>
    <m/>
    <n v="37.334617999999999"/>
    <n v="0.97534200000000004"/>
    <s v="Samburu"/>
    <s v="Samburu East"/>
    <s v="Samburu East"/>
    <s v="Milimani"/>
    <n v="6"/>
    <s v="Biogas International Limited"/>
    <s v="James Musyoka"/>
    <s v="James Musyoka"/>
    <s v="715836763"/>
    <s v="Medium Size Business"/>
    <x v="6"/>
    <x v="2"/>
    <d v="2020-02-11T00:00:00"/>
  </r>
  <r>
    <s v="VPA6"/>
    <s v="KE-ISI-2003-28860"/>
    <x v="2"/>
    <s v="Non Compliant"/>
    <s v="27th February,2020"/>
    <d v="2020-02-27T00:00:00"/>
    <s v="13th March,2020"/>
    <d v="2020-03-13T00:00:00"/>
    <s v="Lesokoyo Nicholas Loitiptip"/>
    <s v="Male"/>
    <s v="4199656"/>
    <s v="254726757365"/>
    <m/>
    <m/>
    <m/>
    <n v="36.980260999999999"/>
    <n v="0.629054"/>
    <s v="Isiolo"/>
    <s v="Isiolo"/>
    <s v="Isiolo"/>
    <s v="Loruko"/>
    <s v="6"/>
    <s v="Biogas International Limited"/>
    <s v="James Musyoka"/>
    <s v="James Musyoka"/>
    <s v="715836763"/>
    <s v="Medium Size Business"/>
    <x v="6"/>
    <x v="2"/>
    <d v="2020-02-27T00:00:00"/>
  </r>
  <r>
    <s v="VPA6"/>
    <s v="KE-ISI-2003-28863"/>
    <x v="2"/>
    <s v="Non Compliant"/>
    <s v="28th February,2020"/>
    <d v="2020-02-28T00:00:00"/>
    <s v="9th March,2020"/>
    <d v="2020-03-09T00:00:00"/>
    <s v="Leteel Julius Raita"/>
    <s v="Male"/>
    <s v="20741079"/>
    <s v="254720584709"/>
    <m/>
    <m/>
    <m/>
    <n v="36.97025"/>
    <n v="0.61242099999999999"/>
    <s v="Isiolo"/>
    <s v="Isiolo"/>
    <s v="Isiolo"/>
    <s v="Matundai"/>
    <s v="6"/>
    <s v="Biogas International Limited"/>
    <s v="James Musyoka"/>
    <s v="James Musyoka"/>
    <s v="715836763"/>
    <s v="Medium Size Business"/>
    <x v="6"/>
    <x v="2"/>
    <d v="2020-02-28T00:00:00"/>
  </r>
  <r>
    <s v="VPA6"/>
    <s v="KE-SAM-2002-28841"/>
    <x v="2"/>
    <s v="Under Verification"/>
    <s v="12th February,2020"/>
    <d v="2020-02-12T00:00:00"/>
    <s v="22nd February,2020"/>
    <d v="2020-02-22T00:00:00"/>
    <s v="Lokorukoru Esther Sianoi"/>
    <s v="Female"/>
    <s v="28909177"/>
    <s v="254796005234"/>
    <m/>
    <m/>
    <m/>
    <n v="37.332397"/>
    <n v="0.99234999999999995"/>
    <s v="Samburu"/>
    <s v="Samburu East"/>
    <s v="Samburu East"/>
    <s v="Ntepes"/>
    <s v="6"/>
    <s v="Biogas International Limited"/>
    <s v="James Musyoka"/>
    <s v="James Musyoka"/>
    <s v="715836763"/>
    <s v="Medium Size Business"/>
    <x v="6"/>
    <x v="2"/>
    <d v="2020-02-12T00:00:00"/>
  </r>
  <r>
    <s v="VPA6"/>
    <s v="KE-ISI-2003-28864"/>
    <x v="2"/>
    <s v="Non Compliant"/>
    <s v="29th February,2020"/>
    <d v="2020-02-29T00:00:00"/>
    <s v="10th March,2020"/>
    <d v="2020-03-10T00:00:00"/>
    <s v="Lekalkul Nanairo Jeniffer"/>
    <s v="Female"/>
    <s v="99999"/>
    <s v="254726819583"/>
    <m/>
    <m/>
    <m/>
    <n v="36.944329000000003"/>
    <n v="0.60612299999999997"/>
    <s v="Isiolo"/>
    <s v="Isiolo"/>
    <s v="Isiolo"/>
    <s v="Lekiji"/>
    <s v="6"/>
    <s v="Biogas International Limited"/>
    <s v="James Musyoka"/>
    <s v="James Musyoka"/>
    <s v="715836763"/>
    <s v="Medium Size Business"/>
    <x v="6"/>
    <x v="2"/>
    <d v="2020-02-29T00:00:00"/>
  </r>
  <r>
    <s v="VPA6"/>
    <s v="KE-SAM-2002-28842"/>
    <x v="2"/>
    <s v="Non Compliant"/>
    <s v="13th February,2020"/>
    <d v="2020-02-13T00:00:00"/>
    <s v="23rd February,2020"/>
    <d v="2020-02-23T00:00:00"/>
    <s v="Lekonte Roseline Lejawe"/>
    <s v="Female"/>
    <s v="13044669"/>
    <s v="254792725768"/>
    <m/>
    <m/>
    <s v="703193991"/>
    <n v="37.309035000000002"/>
    <n v="0.97456699999999996"/>
    <s v="Samburu"/>
    <s v="Samburu East"/>
    <s v="Samburu East"/>
    <s v="Matakwani"/>
    <s v="6"/>
    <s v="Biogas International Limited"/>
    <s v="James Musyoka"/>
    <s v="James Musyoka"/>
    <s v="254715836763"/>
    <s v="Medium Size Business"/>
    <x v="6"/>
    <x v="2"/>
    <d v="2020-02-13T00:00:00"/>
  </r>
  <r>
    <s v="VPA6"/>
    <s v="KE-SAM-2002-28845"/>
    <x v="2"/>
    <s v="Non Compliant"/>
    <s v="14th February,2020"/>
    <d v="2020-02-14T00:00:00"/>
    <s v="24th February,2020"/>
    <d v="2020-02-24T00:00:00"/>
    <s v="Lenkokwai Philip Lenkokwai"/>
    <s v="Male"/>
    <s v="25072416"/>
    <s v="254710578383"/>
    <m/>
    <m/>
    <s v="714809382"/>
    <n v="37.326777"/>
    <n v="1.002658"/>
    <s v="Samburu"/>
    <s v="Samburu East"/>
    <s v="Samburu East"/>
    <s v="Lentanai"/>
    <s v="6"/>
    <s v="Biogas International Limited"/>
    <s v="James Musyoka"/>
    <s v="James Musyoka"/>
    <s v="254715836763"/>
    <s v="Medium Size Business"/>
    <x v="6"/>
    <x v="2"/>
    <d v="2020-02-14T00:00:00"/>
  </r>
  <r>
    <s v="VPA6"/>
    <s v="KE-SAM-2002-28848"/>
    <x v="2"/>
    <s v="Non Compliant"/>
    <s v="16th February,2020"/>
    <d v="2020-02-16T00:00:00"/>
    <s v="26th February,2020"/>
    <d v="2020-02-26T00:00:00"/>
    <s v="Lolosoli Tom Sampero"/>
    <s v="Male"/>
    <s v="99999"/>
    <s v="254721333524"/>
    <m/>
    <m/>
    <m/>
    <n v="37.655687"/>
    <n v="0.63144199999999995"/>
    <s v="Samburu"/>
    <s v="Samburu East"/>
    <s v="Samburu East"/>
    <s v="Umoja"/>
    <s v="6"/>
    <s v="Biogas International Limited"/>
    <s v="James Musyoka"/>
    <s v="James Musyoka"/>
    <s v="254715836763"/>
    <s v="Medium Size Business"/>
    <x v="6"/>
    <x v="2"/>
    <d v="2020-02-16T00:00:00"/>
  </r>
  <r>
    <s v="VPA6"/>
    <s v="KE-SAM-2002-28852"/>
    <x v="2"/>
    <s v="Under Verification"/>
    <s v="17th February,2020"/>
    <d v="2020-02-17T00:00:00"/>
    <s v="27th February,2020"/>
    <d v="2020-02-27T00:00:00"/>
    <s v="Lolosoli Rebecca Samaria"/>
    <s v="Female"/>
    <s v="290832"/>
    <s v="254721659717"/>
    <m/>
    <m/>
    <m/>
    <n v="37.660415999999998"/>
    <n v="0.63138799999999995"/>
    <s v="Samburu"/>
    <s v="Samburu East"/>
    <s v="Samburu East"/>
    <s v="Umoja"/>
    <s v="6"/>
    <s v="Biogas International Limited"/>
    <s v="James Musyoka"/>
    <s v="James Musyoka"/>
    <s v="715836763"/>
    <s v="Medium Size Business"/>
    <x v="6"/>
    <x v="2"/>
    <d v="2020-02-17T00:00:00"/>
  </r>
  <r>
    <s v="VPA6"/>
    <s v="KE-ISI-2002-28853"/>
    <x v="2"/>
    <s v="Under Verification"/>
    <s v="18th February,2020"/>
    <d v="2020-02-18T00:00:00"/>
    <s v="28th February,2020"/>
    <d v="2020-02-28T00:00:00"/>
    <s v="Ekwam Antanas Alamach"/>
    <s v="Female"/>
    <s v="99999"/>
    <s v="254720581921"/>
    <m/>
    <m/>
    <m/>
    <n v="37.671118999999997"/>
    <n v="0.54875200000000002"/>
    <s v="Isiolo"/>
    <s v="Isiolo"/>
    <s v="Isiolo"/>
    <s v="Manyatta Zebra"/>
    <s v="6"/>
    <s v="Biogas International Limited"/>
    <s v="James Musyoka"/>
    <s v="James Musyoka"/>
    <s v="254715836763"/>
    <s v="Medium Size Business"/>
    <x v="6"/>
    <x v="2"/>
    <d v="2020-02-18T00:00:00"/>
  </r>
  <r>
    <s v="VPA6"/>
    <s v="KE-SAM-2107-26408"/>
    <x v="2"/>
    <s v="Under Verification"/>
    <s v="30th June,2021"/>
    <d v="2021-06-30T00:00:00"/>
    <s v="15th July,2021"/>
    <d v="2021-07-15T00:00:00"/>
    <s v="Lelesara Catherine Chumpaan"/>
    <s v="Female"/>
    <s v="99999"/>
    <s v="254793001639"/>
    <m/>
    <m/>
    <s v="254741169203"/>
    <n v="36.959777000000003"/>
    <n v="0.76864200000000005"/>
    <s v="Samburu"/>
    <s v="Samburu Central"/>
    <s v="Samburu Central"/>
    <s v="Mugur"/>
    <n v="6"/>
    <s v="Biogas International Limited"/>
    <s v="James Musyoka"/>
    <s v="James Musyoka"/>
    <s v=""/>
    <s v="Medium Size Business"/>
    <x v="6"/>
    <x v="2"/>
    <d v="2021-10-19T00:00:00"/>
  </r>
  <r>
    <s v="VPA6"/>
    <s v="KE-SAM-2107-27027"/>
    <x v="2"/>
    <s v="Non Compliant"/>
    <s v="1st July,2021"/>
    <d v="2021-07-01T00:00:00"/>
    <s v="14th July,2021"/>
    <d v="2021-07-14T00:00:00"/>
    <s v="Lekushula John Ltumoki"/>
    <s v="Male"/>
    <s v="99999"/>
    <s v="254725111018"/>
    <m/>
    <m/>
    <s v="254704100979"/>
    <n v="36.796182999999999"/>
    <n v="0.70236799999999999"/>
    <s v="Samburu"/>
    <s v="Samburu Central"/>
    <s v="Samburu Central"/>
    <s v="KMC"/>
    <n v="6"/>
    <s v="Biogas International Limited"/>
    <s v="James Musyoka"/>
    <s v="James Musyoka"/>
    <s v=""/>
    <s v="Medium Size Business"/>
    <x v="6"/>
    <x v="2"/>
    <d v="2021-10-19T00:00:00"/>
  </r>
  <r>
    <s v="VPA6"/>
    <s v="KE-SAM-2107-26413"/>
    <x v="2"/>
    <s v="Unreachable"/>
    <s v="3rd July,2021"/>
    <d v="2021-07-03T00:00:00"/>
    <s v="15th July,2021"/>
    <d v="2021-07-15T00:00:00"/>
    <s v="Lodukiok Kinapu Lodukiok"/>
    <s v="Male"/>
    <s v="99999"/>
    <s v="254710842499"/>
    <m/>
    <m/>
    <s v="254702255685"/>
    <n v="36.584162999999997"/>
    <n v="0.91784500000000002"/>
    <s v="Samburu"/>
    <s v="Samburu East"/>
    <s v="Samburu East"/>
    <s v="Sunoni"/>
    <n v="6"/>
    <s v="Biogas International Limited"/>
    <s v="James Musyoka"/>
    <s v="James Musyoka"/>
    <s v=""/>
    <s v="Medium Size Business"/>
    <x v="6"/>
    <x v="2"/>
    <d v="2021-10-19T00:00:00"/>
  </r>
  <r>
    <s v="VPA6"/>
    <s v="KE-SAM-2107-27033"/>
    <x v="2"/>
    <s v="Non Compliant"/>
    <s v="4th July,2021"/>
    <d v="2021-07-04T00:00:00"/>
    <s v="16th July,2021"/>
    <d v="2021-07-16T00:00:00"/>
    <s v="Leakono Francis Sabaya"/>
    <s v="Male"/>
    <s v="99999"/>
    <s v="254727637266"/>
    <m/>
    <m/>
    <s v="254796850980"/>
    <n v="36.574841999999997"/>
    <n v="0.93728500000000003"/>
    <s v="Samburu"/>
    <s v="Samburu East"/>
    <s v="Samburu East"/>
    <s v="Rangau"/>
    <n v="6"/>
    <s v="Biogas International Limited"/>
    <s v="James Musyoka"/>
    <s v="James Musyoka"/>
    <s v=""/>
    <s v="Medium Size Business"/>
    <x v="6"/>
    <x v="2"/>
    <d v="2021-10-19T00:00:00"/>
  </r>
  <r>
    <s v="VPA6"/>
    <s v="KE-SAM-2107-25106"/>
    <x v="2"/>
    <s v="Non Compliant"/>
    <s v="9th July,2021"/>
    <d v="2021-07-09T00:00:00"/>
    <s v="23rd July,2021"/>
    <d v="2021-07-23T00:00:00"/>
    <s v="Ljarau Jackson Leteroi"/>
    <s v="Male"/>
    <s v="99999"/>
    <s v="254727273405"/>
    <m/>
    <m/>
    <s v="254705081702"/>
    <n v="36.542050000000003"/>
    <n v="0.86724699999999999"/>
    <s v="Samburu"/>
    <s v="Samburu Central"/>
    <s v="Samburu Central"/>
    <s v="Longewan"/>
    <n v="6"/>
    <s v="Biogas International Limited"/>
    <s v="James Musyoka"/>
    <s v="James Musyoka"/>
    <s v=""/>
    <s v="Medium Size Business"/>
    <x v="6"/>
    <x v="2"/>
    <d v="2021-10-19T00:00:00"/>
  </r>
  <r>
    <s v="VPA6"/>
    <s v="KE-SAM-2107-26405"/>
    <x v="2"/>
    <s v="Non Compliant"/>
    <s v="5th July,2021"/>
    <d v="2021-07-05T00:00:00"/>
    <s v="18th July,2021"/>
    <d v="2021-07-18T00:00:00"/>
    <s v="Lenaruti Moses Amy"/>
    <s v="Male"/>
    <s v="99999"/>
    <s v="254701132873"/>
    <m/>
    <m/>
    <s v="254704421593"/>
    <n v="36.653592000000003"/>
    <n v="0.96537300000000004"/>
    <s v="Samburu"/>
    <s v="Samburu Central"/>
    <s v="Samburu Central"/>
    <s v="Kitobor"/>
    <n v="6"/>
    <s v="Biogas International Limited"/>
    <s v="James Musyoka"/>
    <s v="James Musyoka"/>
    <s v=""/>
    <s v="Medium Size Business"/>
    <x v="6"/>
    <x v="2"/>
    <d v="2021-10-19T00:00:00"/>
  </r>
  <r>
    <s v="VPA6"/>
    <s v="KE-SAM-2107-26406"/>
    <x v="2"/>
    <s v="Non Compliant"/>
    <s v="6th July,2021"/>
    <d v="2021-07-06T00:00:00"/>
    <s v="20th July,2021"/>
    <d v="2021-07-20T00:00:00"/>
    <s v="Roindi Philip Lolmodooni"/>
    <s v="Male"/>
    <s v="99999"/>
    <s v="254722830746"/>
    <m/>
    <m/>
    <s v="254727432256"/>
    <n v="36.613388"/>
    <n v="0.95562199999999997"/>
    <s v="Samburu"/>
    <s v="Samburu Central"/>
    <s v="Samburu Central"/>
    <s v="Ntaduarai"/>
    <n v="6"/>
    <s v="Biogas International Limited"/>
    <s v="James Musyoka"/>
    <s v="James Musyoka"/>
    <s v=""/>
    <s v="Medium Size Business"/>
    <x v="6"/>
    <x v="2"/>
    <d v="2021-10-19T00:00:00"/>
  </r>
  <r>
    <s v="VPA6"/>
    <s v="KE-SAM-2107-25105"/>
    <x v="2"/>
    <s v="Unreachable"/>
    <s v="7th July,2021"/>
    <d v="2021-07-07T00:00:00"/>
    <s v="20th July,2021"/>
    <d v="2021-07-20T00:00:00"/>
    <s v="Ledonyo Jeneri Lengwana"/>
    <s v="Male"/>
    <s v="99999"/>
    <s v="254728902282"/>
    <m/>
    <m/>
    <s v="254716482205"/>
    <n v="36.542487999999999"/>
    <n v="0.85488299999999995"/>
    <s v="Samburu"/>
    <s v="Samburu Central"/>
    <s v="Samburu Central"/>
    <s v="Longewan"/>
    <n v="6"/>
    <s v="Biogas International Limited"/>
    <s v="James Musyoka"/>
    <s v="James Musyoka"/>
    <s v=""/>
    <s v="Medium Size Business"/>
    <x v="6"/>
    <x v="2"/>
    <d v="2021-10-19T00:00:00"/>
  </r>
  <r>
    <s v="VPA6"/>
    <s v="KE-SAM-2107-25107"/>
    <x v="2"/>
    <s v="Non Compliant"/>
    <s v="8th July,2021"/>
    <d v="2021-07-08T00:00:00"/>
    <s v="22nd July,2021"/>
    <d v="2021-07-22T00:00:00"/>
    <s v="Lemiranit Saidimu Lemiranit"/>
    <s v="Male"/>
    <s v="99999"/>
    <s v="254705543775"/>
    <m/>
    <m/>
    <s v="254703920557"/>
    <n v="36.552742000000002"/>
    <n v="0.85781700000000005"/>
    <s v="Samburu"/>
    <s v="Samburu Central"/>
    <s v="Samburu Central"/>
    <s v="Longewan"/>
    <n v="6"/>
    <s v="Biogas International Limited"/>
    <s v="James Musyoka"/>
    <s v="James Musyoka"/>
    <s v=""/>
    <s v="Medium Size Business"/>
    <x v="6"/>
    <x v="2"/>
    <d v="2021-10-19T00:00:00"/>
  </r>
  <r>
    <s v="VPA6"/>
    <s v="KE-SAM-2107-27047"/>
    <x v="2"/>
    <s v="Non Compliant"/>
    <s v="10th July,2021"/>
    <d v="2021-07-10T00:00:00"/>
    <s v="23rd July,2021"/>
    <d v="2021-07-23T00:00:00"/>
    <s v="Kisapei Kai Kisapei"/>
    <s v="Male"/>
    <s v="99999"/>
    <s v="254701780820"/>
    <m/>
    <m/>
    <s v="254790337106"/>
    <n v="36.544240000000002"/>
    <n v="0.84851299999999996"/>
    <s v="Samburu"/>
    <s v="Samburu Central"/>
    <s v="Samburu East"/>
    <s v="Ramurk"/>
    <n v="6"/>
    <s v="Biogas International Limited"/>
    <s v="James Musyoka"/>
    <s v="James Musyoka"/>
    <s v=""/>
    <s v="Medium Size Business"/>
    <x v="6"/>
    <x v="2"/>
    <d v="2021-10-19T00:00:00"/>
  </r>
  <r>
    <s v="VPA6"/>
    <s v="KE-SAM-2107-26411"/>
    <x v="2"/>
    <s v="Non Compliant"/>
    <s v="11th July,2021"/>
    <d v="2021-07-11T00:00:00"/>
    <s v="24th July,2021"/>
    <d v="2021-07-24T00:00:00"/>
    <s v="Dola Francis Leakono"/>
    <s v="Male"/>
    <s v="99999"/>
    <s v="254717697429"/>
    <m/>
    <m/>
    <s v="254792972128"/>
    <n v="36.638207000000001"/>
    <n v="0.862205"/>
    <s v="Samburu"/>
    <s v="Samburu Central"/>
    <s v="Samburu Central"/>
    <s v="Lmari"/>
    <n v="6"/>
    <s v="Biogas International Limited"/>
    <s v="James Musyoka"/>
    <s v="James Musyoka"/>
    <s v=""/>
    <s v="Medium Size Business"/>
    <x v="6"/>
    <x v="2"/>
    <d v="2021-10-19T00:00:00"/>
  </r>
  <r>
    <s v="VPA6"/>
    <s v="KE-BAR-2107-25098"/>
    <x v="2"/>
    <s v="Non Compliant"/>
    <s v="14th July,2021"/>
    <d v="2021-07-14T00:00:00"/>
    <s v="27th July,2021"/>
    <d v="2021-07-27T00:00:00"/>
    <s v="Sanduku Peter Kisur"/>
    <s v="Male"/>
    <s v="99999"/>
    <s v="254727743907"/>
    <m/>
    <m/>
    <s v="254796168641"/>
    <n v="36.482056999999998"/>
    <n v="0.84154700000000005"/>
    <s v="Baringo"/>
    <s v="Baringo Central"/>
    <s v="Baringo central"/>
    <s v="Cherelsosoin"/>
    <n v="6"/>
    <s v="Biogas International Limited"/>
    <s v="James Musyoka"/>
    <s v="James Musyoka"/>
    <s v=""/>
    <s v="Medium Size Business"/>
    <x v="6"/>
    <x v="2"/>
    <d v="2021-10-19T00:00:00"/>
  </r>
  <r>
    <s v="VPA6"/>
    <s v="KE-BAR-2107-27049"/>
    <x v="2"/>
    <s v="Non Compliant"/>
    <s v="12th July,2021"/>
    <d v="2021-07-12T00:00:00"/>
    <s v="25th July,2021"/>
    <d v="2021-07-25T00:00:00"/>
    <s v="Abure Joel Kipturu"/>
    <s v="Male"/>
    <s v="99999"/>
    <s v="254621692664"/>
    <m/>
    <m/>
    <s v="254719859484"/>
    <n v="36.468587999999997"/>
    <n v="0.84219200000000005"/>
    <s v="Baringo"/>
    <s v="Baringo Central"/>
    <s v="Baringo central"/>
    <s v="Kiptaru"/>
    <n v="6"/>
    <s v="Biogas International Limited"/>
    <s v="James Musyoka"/>
    <s v="James Musyoka"/>
    <s v=""/>
    <s v="Medium Size Business"/>
    <x v="6"/>
    <x v="2"/>
    <d v="2021-10-19T00:00:00"/>
  </r>
  <r>
    <s v="VPA6"/>
    <s v="KE-BAR-2107-25097"/>
    <x v="2"/>
    <s v="Non Compliant"/>
    <s v="13th July,2021"/>
    <d v="2021-07-13T00:00:00"/>
    <s v="26th July,2021"/>
    <d v="2021-07-26T00:00:00"/>
    <s v="Amoni Isaac Nambair"/>
    <s v="Male"/>
    <s v="99999"/>
    <s v="254722442269"/>
    <m/>
    <m/>
    <s v="254711579777"/>
    <n v="36.479618000000002"/>
    <n v="0.84055000000000002"/>
    <s v="Baringo"/>
    <s v="Baringo Central"/>
    <s v="Baringo central"/>
    <s v="Cherel"/>
    <n v="6"/>
    <s v="Biogas International Limited"/>
    <s v="James Musyoka"/>
    <s v="James Musyoka"/>
    <s v=""/>
    <s v="Medium Size Business"/>
    <x v="6"/>
    <x v="2"/>
    <d v="2021-10-19T00:00:00"/>
  </r>
  <r>
    <s v="VPA6"/>
    <s v="KE-SAM-2107-25111"/>
    <x v="2"/>
    <s v="Non Compliant"/>
    <s v="15th July,2021"/>
    <d v="2021-07-15T00:00:00"/>
    <s v="28th July,2021"/>
    <d v="2021-07-28T00:00:00"/>
    <s v="Machan Paul Lolmodooni"/>
    <s v="Male"/>
    <s v="99999"/>
    <s v="254711321697"/>
    <m/>
    <m/>
    <s v="254712744530"/>
    <n v="36.604861999999997"/>
    <n v="0.96113700000000002"/>
    <s v="Samburu"/>
    <s v="Samburu Central"/>
    <s v="Samburu Central"/>
    <s v="Ntaduarai"/>
    <n v="6"/>
    <s v="Biogas International Limited"/>
    <s v="James Musyoka"/>
    <s v="James Musyoka"/>
    <s v=""/>
    <s v="Medium Size Business"/>
    <x v="6"/>
    <x v="2"/>
    <d v="2021-10-19T00:00:00"/>
  </r>
  <r>
    <s v="VPA6"/>
    <s v="KE-SAM-2107-25108"/>
    <x v="2"/>
    <s v="Non Compliant"/>
    <s v="16th July,2021"/>
    <d v="2021-07-16T00:00:00"/>
    <s v="28th July,2021"/>
    <d v="2021-07-28T00:00:00"/>
    <s v="Lesirima Hellen Samarin"/>
    <s v="Female"/>
    <s v="99999"/>
    <s v="254722817806"/>
    <m/>
    <m/>
    <s v="254718448794"/>
    <n v="36.567748000000002"/>
    <n v="1.006672"/>
    <s v="Samburu"/>
    <s v="Samburu Central"/>
    <s v="Samburu Central"/>
    <s v="Loosuk"/>
    <n v="6"/>
    <s v="Biogas International Limited"/>
    <s v="James Musyoka"/>
    <s v="James Musyoka"/>
    <s v=""/>
    <s v="Medium Size Business"/>
    <x v="6"/>
    <x v="2"/>
    <d v="2021-10-19T00:00:00"/>
  </r>
  <r>
    <s v="VPA6"/>
    <s v="KE-SAM-2107-27036"/>
    <x v="2"/>
    <s v="Non Compliant"/>
    <s v="17th July,2021"/>
    <d v="2021-07-17T00:00:00"/>
    <s v="30th July,2021"/>
    <d v="2021-07-30T00:00:00"/>
    <s v="Loosenge Paul Kilamoi"/>
    <s v="Male"/>
    <s v="99999"/>
    <s v="254113408256"/>
    <m/>
    <m/>
    <s v="254746859221"/>
    <n v="36.577897999999998"/>
    <n v="0.91558700000000004"/>
    <s v="Samburu"/>
    <s v="Samburu Central"/>
    <s v="Samburu Central"/>
    <s v="Lpiira"/>
    <n v="6"/>
    <s v="Biogas International Limited"/>
    <s v="James Musyoka"/>
    <s v="James Musyoka"/>
    <s v=""/>
    <s v="Medium Size Business"/>
    <x v="6"/>
    <x v="2"/>
    <d v="2021-10-19T00:00:00"/>
  </r>
  <r>
    <s v="VPA6"/>
    <s v="KE-KIA-2108-25116"/>
    <x v="2"/>
    <s v="Non Compliant"/>
    <s v="2nd August,2021"/>
    <d v="2021-08-02T00:00:00"/>
    <s v="12th August,2021"/>
    <d v="2021-08-12T00:00:00"/>
    <s v="Ochieng Francis Xavier"/>
    <s v="Male"/>
    <n v="99999"/>
    <s v="254714693299"/>
    <m/>
    <m/>
    <s v="254714693301"/>
    <n v="37.011510000000001"/>
    <n v="-1.0935729999999999"/>
    <s v="Kiambu"/>
    <s v="Juja"/>
    <s v="Juja"/>
    <s v="Jkuat"/>
    <n v="6"/>
    <s v="Biogas International Limited"/>
    <s v="James Musyoka"/>
    <s v="James Musyoka"/>
    <s v=""/>
    <s v="Medium Size Business"/>
    <x v="6"/>
    <x v="2"/>
    <d v="2021-10-19T00:00:00"/>
  </r>
  <r>
    <s v="VPA6"/>
    <s v="KE-ISI-2011-29477"/>
    <x v="0"/>
    <s v=""/>
    <s v="1st November,2020"/>
    <d v="2020-11-01T00:00:00"/>
    <s v="1st November,2020"/>
    <d v="2020-11-01T00:00:00"/>
    <s v="Paris Lekerimui Elijah"/>
    <s v="Male"/>
    <s v="24841840"/>
    <s v="254726087091"/>
    <m/>
    <m/>
    <s v="254700485264"/>
    <n v="36.964976999999998"/>
    <n v="0.61134299999999997"/>
    <s v="Isiolo"/>
    <s v="Isiolo"/>
    <s v="Oldonyiro"/>
    <s v="Matundai"/>
    <n v="6"/>
    <s v="Biogas International Limited"/>
    <s v="James Musyoka"/>
    <s v="James Musyoka"/>
    <s v=""/>
    <s v="Medium Size Business"/>
    <x v="6"/>
    <x v="2"/>
    <d v="2021-01-15T00:00:00"/>
  </r>
  <r>
    <s v="VPA6"/>
    <s v="KE-SAM-2001-29500"/>
    <x v="2"/>
    <s v="Non Compliant"/>
    <s v="9th December,2019"/>
    <d v="2019-12-09T00:00:00"/>
    <s v="28th January,2020"/>
    <d v="2020-01-28T00:00:00"/>
    <s v="Leuria Daniel Lbebiyo"/>
    <s v="Male"/>
    <s v="32240045"/>
    <s v="254794534736"/>
    <m/>
    <m/>
    <s v="254112599263"/>
    <n v="37.651848000000001"/>
    <n v="0.63783299999999998"/>
    <s v="Samburu"/>
    <s v="Samburu East"/>
    <s v="Archers post"/>
    <s v="Lorubae"/>
    <n v="6"/>
    <s v="Biogas International Limited"/>
    <s v="James Musyoka"/>
    <s v="James Musyoka"/>
    <s v=""/>
    <s v="Medium Size Business"/>
    <x v="6"/>
    <x v="2"/>
    <d v="2021-01-17T00:00:00"/>
  </r>
  <r>
    <s v="VPA6"/>
    <s v="KE-ISI-2011-29480"/>
    <x v="2"/>
    <s v="Under Verification"/>
    <s v="23rd October,2020"/>
    <d v="2020-10-23T00:00:00"/>
    <s v="8th November,2020"/>
    <d v="2020-11-08T00:00:00"/>
    <s v="Lemantile Lemantile Lobsah"/>
    <s v="Male"/>
    <s v="8052183"/>
    <s v="254724018610"/>
    <m/>
    <m/>
    <s v="254725177116"/>
    <n v="36.999045000000002"/>
    <n v="0.57220199999999999"/>
    <s v="Isiolo"/>
    <s v="Isiolo"/>
    <s v="Oldonyiro"/>
    <s v="Purkurku"/>
    <n v="6"/>
    <s v="Biogas International Limited"/>
    <s v="James Musyoka"/>
    <s v="James Musyoka"/>
    <s v=""/>
    <s v="Medium Size Business"/>
    <x v="6"/>
    <x v="2"/>
    <d v="2021-01-17T00:00:00"/>
  </r>
  <r>
    <s v="VPA6"/>
    <s v="KE-ISI-2011-29476"/>
    <x v="2"/>
    <s v="Non Compliant"/>
    <s v="19th October,2020"/>
    <d v="2020-10-19T00:00:00"/>
    <s v="4th November,2020"/>
    <d v="2020-11-04T00:00:00"/>
    <s v="Lolchuragi Lolchuragi Nicholas"/>
    <s v="Male"/>
    <s v="28282321"/>
    <s v="254727996787"/>
    <m/>
    <m/>
    <s v="254719170466"/>
    <n v="36.965026999999999"/>
    <n v="0.61246699999999998"/>
    <s v="Isiolo"/>
    <s v="Isiolo"/>
    <s v="Oldonyiro"/>
    <s v="Matundai"/>
    <n v="6"/>
    <s v="Biogas International Limited"/>
    <s v="James Musyoka"/>
    <s v="James Musyoka"/>
    <s v=""/>
    <s v="Medium Size Business"/>
    <x v="6"/>
    <x v="2"/>
    <d v="2021-01-17T00:00:00"/>
  </r>
  <r>
    <s v="VPA6"/>
    <s v="KE-ISI-2011-29482"/>
    <x v="2"/>
    <s v="Under Verification"/>
    <s v="16th October,2020"/>
    <d v="2020-10-16T00:00:00"/>
    <s v="2nd November,2020"/>
    <d v="2020-11-02T00:00:00"/>
    <s v="Sedeyo Leparmarai Paul"/>
    <s v="Male"/>
    <s v="22228860"/>
    <s v="254700720585"/>
    <m/>
    <m/>
    <s v="254768499083"/>
    <n v="36.99015"/>
    <n v="0.61409000000000002"/>
    <s v="Isiolo"/>
    <s v="Isiolo"/>
    <s v="Oldonyiro"/>
    <s v="Raap"/>
    <n v="6"/>
    <s v="Biogas International Limited"/>
    <s v="James Musyoka"/>
    <s v="James Musyoka"/>
    <s v=""/>
    <s v="Medium Size Business"/>
    <x v="6"/>
    <x v="2"/>
    <d v="2021-01-17T00:00:00"/>
  </r>
  <r>
    <s v="VPA6"/>
    <s v="KE-ISI-2011-29487"/>
    <x v="0"/>
    <s v=""/>
    <s v="20th October,2020"/>
    <d v="2020-10-20T00:00:00"/>
    <s v="12th November,2020"/>
    <d v="2020-11-12T00:00:00"/>
    <s v="Wario Wario Cyril"/>
    <s v="Male"/>
    <s v="9432095"/>
    <s v="254724389875"/>
    <m/>
    <m/>
    <s v="254717212170"/>
    <n v="36.987344999999998"/>
    <n v="0.62535499999999999"/>
    <s v="Isiolo"/>
    <s v="Isiolo"/>
    <s v="Oldonyiro"/>
    <s v="Oldonyiro town"/>
    <n v="6"/>
    <s v="Biogas International Limited"/>
    <s v="James Musyoka"/>
    <s v="James Musyoka"/>
    <s v=""/>
    <s v="Medium Size Business"/>
    <x v="6"/>
    <x v="2"/>
    <d v="2021-01-17T00:00:00"/>
  </r>
  <r>
    <s v="VPA6"/>
    <s v="KE-ISI-2011-29483"/>
    <x v="2"/>
    <s v="Under Verification"/>
    <s v="24th October,2020"/>
    <d v="2020-10-24T00:00:00"/>
    <s v="10th November,2020"/>
    <d v="2020-11-10T00:00:00"/>
    <s v="Imoni Lenanyoike John"/>
    <s v="Male"/>
    <s v="27150411"/>
    <s v="254717730110"/>
    <m/>
    <m/>
    <s v="254715381250"/>
    <n v="36.985013000000002"/>
    <n v="0.62296700000000005"/>
    <s v="Isiolo"/>
    <s v="Isiolo"/>
    <s v="Oldonyiro"/>
    <s v="Oldonyiro town"/>
    <n v="6"/>
    <s v="Biogas International Limited"/>
    <s v="James Musyoka"/>
    <s v="James Musyoka"/>
    <s v=""/>
    <s v="Medium Size Business"/>
    <x v="6"/>
    <x v="2"/>
    <d v="2021-01-17T00:00:00"/>
  </r>
  <r>
    <s v="VPA6"/>
    <s v="KE-SAM-2010-29494"/>
    <x v="0"/>
    <s v=""/>
    <s v="28th September,2020"/>
    <d v="2020-09-28T00:00:00"/>
    <s v="15th October,2020"/>
    <d v="2020-10-15T00:00:00"/>
    <s v="Ntoiles Rose Letoiye"/>
    <s v="Male"/>
    <s v="21875149"/>
    <s v="254720920742"/>
    <m/>
    <m/>
    <s v="254703953979"/>
    <n v="37.680280000000003"/>
    <n v="0.64105199999999996"/>
    <s v="Samburu"/>
    <s v="Samburu East"/>
    <s v="Archers post"/>
    <s v="Machine Ngiro"/>
    <n v="6"/>
    <s v="Biogas International Limited"/>
    <s v="James Musyoka"/>
    <s v="James Musyoka"/>
    <s v=""/>
    <s v="Medium Size Business"/>
    <x v="6"/>
    <x v="2"/>
    <d v="2021-01-17T00:00:00"/>
  </r>
  <r>
    <s v="VPA6"/>
    <s v="KE-SAM-2011-29496"/>
    <x v="0"/>
    <s v=""/>
    <s v="30th September,2020"/>
    <d v="2020-09-30T00:00:00"/>
    <s v="1st November,2020"/>
    <d v="2020-11-01T00:00:00"/>
    <s v="Lepirei Lepirei Isaya"/>
    <s v="Male"/>
    <s v="99999"/>
    <s v="254721285954"/>
    <m/>
    <m/>
    <m/>
    <n v="37.667921999999997"/>
    <n v="0.64587300000000003"/>
    <s v="Samburu"/>
    <s v="Samburu East"/>
    <s v="Archers post"/>
    <s v="Huruma"/>
    <n v="6"/>
    <s v="Biogas International Limited"/>
    <s v="James Musyoka"/>
    <s v="James Musyoka"/>
    <s v=""/>
    <s v="Medium Size Business"/>
    <x v="6"/>
    <x v="2"/>
    <d v="2021-01-17T00:00:00"/>
  </r>
  <r>
    <s v="VPA6"/>
    <s v="KE-SAM-2011-29490"/>
    <x v="0"/>
    <s v=""/>
    <s v="27th October,2020"/>
    <d v="2020-10-27T00:00:00"/>
    <s v="16th November,2020"/>
    <d v="2020-11-16T00:00:00"/>
    <s v="Lengima Lengima Nicoleta"/>
    <s v="Male"/>
    <s v="35368085"/>
    <s v="254727642743"/>
    <m/>
    <m/>
    <s v="254742118829"/>
    <n v="37.654817000000001"/>
    <n v="0.63761199999999996"/>
    <s v="Samburu"/>
    <s v="Samburu East"/>
    <s v="Archers post"/>
    <s v="Lorubae"/>
    <n v="6"/>
    <s v="Biogas International Limited"/>
    <s v="James Musyoka"/>
    <s v="James Musyoka"/>
    <s v=""/>
    <s v="Medium Size Business"/>
    <x v="6"/>
    <x v="2"/>
    <d v="2021-01-17T00:00:00"/>
  </r>
  <r>
    <s v="VPA6"/>
    <s v="KE-SAM-2011-29497"/>
    <x v="0"/>
    <s v=""/>
    <s v="3rd October,2020"/>
    <d v="2020-10-03T00:00:00"/>
    <s v="28th November,2020"/>
    <d v="2020-11-28T00:00:00"/>
    <s v="Leportingat Joseph Raindi"/>
    <s v="Male"/>
    <s v="11455188"/>
    <s v="254720406391"/>
    <m/>
    <m/>
    <s v="254719280857"/>
    <n v="37.668165000000002"/>
    <n v="0.64532199999999995"/>
    <s v="Samburu"/>
    <s v="Samburu East"/>
    <s v="Archers post"/>
    <s v="Huruma"/>
    <n v="6"/>
    <s v="Biogas International Limited"/>
    <s v="James Musyoka"/>
    <s v="James Musyoka"/>
    <s v=""/>
    <s v="Medium Size Business"/>
    <x v="6"/>
    <x v="2"/>
    <d v="2021-01-17T00:00:00"/>
  </r>
  <r>
    <s v="VPA6"/>
    <s v="KE-SAM-2010-29495"/>
    <x v="2"/>
    <s v="Under Verification"/>
    <s v="29th September,2020"/>
    <d v="2020-09-29T00:00:00"/>
    <s v="20th October,2020"/>
    <d v="2020-10-20T00:00:00"/>
    <s v="Leperei Isaya Lodunga"/>
    <s v="Male"/>
    <s v="99999"/>
    <s v="254721288954"/>
    <m/>
    <m/>
    <m/>
    <n v="37.683278000000001"/>
    <n v="0.64468800000000004"/>
    <s v="Samburu"/>
    <s v="Samburu East"/>
    <s v="Archers post"/>
    <s v="Machine ngiro"/>
    <n v="6"/>
    <s v="Biogas International Limited"/>
    <s v="James Musyoka"/>
    <s v="James Musyoka"/>
    <s v=""/>
    <s v="Medium Size Business"/>
    <x v="6"/>
    <x v="2"/>
    <d v="2021-01-17T00:00:00"/>
  </r>
  <r>
    <s v="VPA6"/>
    <s v="KE-SAM-2010-29451"/>
    <x v="0"/>
    <s v=""/>
    <s v="2nd October,2020"/>
    <d v="2020-10-02T00:00:00"/>
    <s v="20th October,2020"/>
    <d v="2020-10-20T00:00:00"/>
    <s v="Lekutas Lekutas Andrew"/>
    <s v="Male"/>
    <s v="20175522"/>
    <s v="254799634435"/>
    <m/>
    <m/>
    <s v="254795806148"/>
    <n v="37.643684999999998"/>
    <n v="0.62988500000000003"/>
    <s v="Samburu"/>
    <s v="Samburu East"/>
    <s v="Archers post"/>
    <s v="Lorubae"/>
    <n v="6"/>
    <s v="Biogas International Limited"/>
    <s v="James Musyoka"/>
    <s v="James Musyoka"/>
    <s v=""/>
    <s v="Medium Size Business"/>
    <x v="6"/>
    <x v="2"/>
    <d v="2021-01-17T00:00:00"/>
  </r>
  <r>
    <s v="VPA6"/>
    <s v="KE-SAM-2010-28975"/>
    <x v="0"/>
    <s v=""/>
    <s v="18th September,2020"/>
    <d v="2020-09-18T00:00:00"/>
    <s v="18th October,2020"/>
    <d v="2020-10-18T00:00:00"/>
    <s v="Lenakiyo Lenakiyo Joseph"/>
    <s v="Male"/>
    <s v="1375979"/>
    <s v="254722831964"/>
    <m/>
    <m/>
    <s v="254768133331"/>
    <n v="37.327357999999997"/>
    <n v="0.99155700000000002"/>
    <s v="Samburu"/>
    <s v="Samburu East"/>
    <s v="Wamba"/>
    <s v="Ntepes"/>
    <n v="6"/>
    <s v="Biogas International Limited"/>
    <s v="James Musyoka"/>
    <s v="James Musyoka"/>
    <s v=""/>
    <s v="Medium Size Business"/>
    <x v="6"/>
    <x v="2"/>
    <d v="2021-01-13T00:00:00"/>
  </r>
  <r>
    <s v="VPA6"/>
    <s v="KE-SAM-2012-28974"/>
    <x v="0"/>
    <s v=""/>
    <s v="5th November,2020"/>
    <d v="2020-11-05T00:00:00"/>
    <s v="5th December,2020"/>
    <d v="2020-12-05T00:00:00"/>
    <s v="Lemarikias Lemarikias Benjamin"/>
    <s v="Male"/>
    <s v="20034094"/>
    <s v="254722328664"/>
    <m/>
    <m/>
    <s v="254727679279"/>
    <n v="37.326481999999999"/>
    <n v="0.99174200000000001"/>
    <s v="Samburu"/>
    <s v="Samburu East"/>
    <s v="Wamba"/>
    <s v="Ntepes"/>
    <n v="6"/>
    <s v="Biogas International Limited"/>
    <s v="James Musyoka"/>
    <s v="James Musyoka"/>
    <s v=""/>
    <s v="Medium Size Business"/>
    <x v="6"/>
    <x v="2"/>
    <d v="2021-01-13T00:00:00"/>
  </r>
  <r>
    <s v="VPA6"/>
    <s v="KE-SAM-2011-28973"/>
    <x v="0"/>
    <s v=""/>
    <s v="11th September,2020"/>
    <d v="2020-09-11T00:00:00"/>
    <s v="11th November,2020"/>
    <d v="2020-11-11T00:00:00"/>
    <s v="London Lolngojine Jonah"/>
    <s v="Male"/>
    <s v="8132877"/>
    <s v="254727963300"/>
    <m/>
    <m/>
    <s v="254720109557"/>
    <n v="37.324911999999998"/>
    <n v="0.99068699999999998"/>
    <s v="Samburu"/>
    <s v="Samburu East"/>
    <s v="Wamba"/>
    <s v="Sordo"/>
    <n v="6"/>
    <s v="Biogas International Limited"/>
    <s v="James Musyoka"/>
    <s v="James Musyoka"/>
    <s v=""/>
    <s v="Medium Size Business"/>
    <x v="6"/>
    <x v="2"/>
    <d v="2021-01-13T00:00:00"/>
  </r>
  <r>
    <s v="VPA6"/>
    <s v="KE-SAM-2010-28964"/>
    <x v="0"/>
    <s v=""/>
    <s v="24th September,2020"/>
    <d v="2020-09-24T00:00:00"/>
    <s v="15th October,2020"/>
    <d v="2020-10-15T00:00:00"/>
    <s v="Napeiyok Napeiyok Catherine"/>
    <s v="Male"/>
    <s v="1374599"/>
    <s v="254723944298"/>
    <m/>
    <m/>
    <s v="254708661727"/>
    <n v="37.313656999999999"/>
    <n v="0.98180500000000004"/>
    <s v="Samburu"/>
    <s v="Samburu East"/>
    <s v="Wamba"/>
    <s v="Embakasi"/>
    <n v="6"/>
    <s v="Biogas International Limited"/>
    <s v="James Musyoka"/>
    <s v="James Musyoka"/>
    <s v=""/>
    <s v="Medium Size Business"/>
    <x v="6"/>
    <x v="2"/>
    <d v="2021-01-13T00:00:00"/>
  </r>
  <r>
    <s v="VPA6"/>
    <s v="KE-SAM-2012-28971"/>
    <x v="0"/>
    <s v=""/>
    <s v="7th November,2020"/>
    <d v="2020-11-07T00:00:00"/>
    <s v="5th December,2020"/>
    <d v="2020-12-05T00:00:00"/>
    <s v="Lenamarker Matasi Silas"/>
    <s v="Male"/>
    <s v="99999"/>
    <s v="254724321819"/>
    <m/>
    <m/>
    <s v="254799493549"/>
    <n v="37.317720000000001"/>
    <n v="0.99790500000000004"/>
    <s v="Samburu"/>
    <s v="Samburu East"/>
    <s v="Wamba"/>
    <s v="Sordo"/>
    <n v="6"/>
    <s v="Biogas International Limited"/>
    <s v="James Musyoka"/>
    <s v="James Musyoka"/>
    <s v=""/>
    <s v="Medium Size Business"/>
    <x v="6"/>
    <x v="2"/>
    <d v="2021-01-13T00:00:00"/>
  </r>
  <r>
    <s v="VPA6"/>
    <s v="KE-SAM-2012-28965"/>
    <x v="0"/>
    <s v=""/>
    <s v="4th November,2020"/>
    <d v="2020-11-04T00:00:00"/>
    <s v="10th December,2020"/>
    <d v="2020-12-10T00:00:00"/>
    <s v="Enzi Lesepe Dorcas"/>
    <s v="Female"/>
    <s v="23011253"/>
    <s v="254720087849"/>
    <m/>
    <m/>
    <s v="254700592855"/>
    <n v="37.313287000000003"/>
    <n v="0.98266799999999999"/>
    <s v="Samburu"/>
    <s v="Samburu East"/>
    <s v="Wamba"/>
    <s v="Embakasi"/>
    <n v="6"/>
    <s v="Biogas International Limited"/>
    <s v="James Musyoka"/>
    <s v="James Musyoka"/>
    <s v=""/>
    <s v="Medium Size Business"/>
    <x v="6"/>
    <x v="2"/>
    <d v="2021-01-13T00:00:00"/>
  </r>
  <r>
    <s v="VPA6"/>
    <s v="KE-SAM-2012-28962"/>
    <x v="0"/>
    <s v=""/>
    <s v="4th November,2020"/>
    <d v="2020-11-04T00:00:00"/>
    <s v="4th December,2020"/>
    <d v="2020-12-04T00:00:00"/>
    <s v="Lepeenoi Lepeenoi John"/>
    <s v="Male"/>
    <s v="23274392"/>
    <s v="254721666138"/>
    <m/>
    <m/>
    <s v="254713561240"/>
    <n v="37.313246999999997"/>
    <n v="0.98082800000000003"/>
    <s v="Samburu"/>
    <s v="Samburu East"/>
    <s v="Wamba"/>
    <s v="Embakasi"/>
    <n v="6"/>
    <s v="Biogas International Limited"/>
    <s v="James Musyoka"/>
    <s v="James Musyoka"/>
    <s v=""/>
    <s v="Medium Size Business"/>
    <x v="6"/>
    <x v="2"/>
    <d v="2021-01-13T00:00:00"/>
  </r>
  <r>
    <s v="VPA6"/>
    <s v="KE-SAM-2012-28960"/>
    <x v="0"/>
    <s v=""/>
    <s v="6th November,2020"/>
    <d v="2020-11-06T00:00:00"/>
    <s v="6th December,2020"/>
    <d v="2020-12-06T00:00:00"/>
    <s v="Ayanae Rose Agnes"/>
    <s v="Female"/>
    <s v="11542525"/>
    <s v="254728520820"/>
    <m/>
    <m/>
    <s v="254796844549"/>
    <n v="37.312508000000001"/>
    <n v="0.97938800000000004"/>
    <s v="Samburu"/>
    <s v="Samburu East"/>
    <s v="Wamba"/>
    <s v="Embakasi"/>
    <n v="6"/>
    <s v="Biogas International Limited"/>
    <s v="James Musyoka"/>
    <s v="James Musyoka"/>
    <s v=""/>
    <s v="Medium Size Business"/>
    <x v="6"/>
    <x v="2"/>
    <d v="2021-01-13T00:00:00"/>
  </r>
  <r>
    <s v="VPA6"/>
    <s v="KE-SAM-2010-28901"/>
    <x v="0"/>
    <s v=""/>
    <s v="17th September,2020"/>
    <d v="2020-09-17T00:00:00"/>
    <s v="17th October,2020"/>
    <d v="2020-10-17T00:00:00"/>
    <s v="Maina Lengiriraa Jonathan"/>
    <s v="Male"/>
    <s v="25650048"/>
    <s v="254725312597"/>
    <m/>
    <m/>
    <s v="254791912876"/>
    <n v="37.336444999999998"/>
    <n v="0.98761500000000002"/>
    <s v="Samburu"/>
    <s v="Samburu East"/>
    <s v="Wamba"/>
    <s v="Ntepes"/>
    <n v="6"/>
    <s v="Biogas International Limited"/>
    <s v="James Musyoka"/>
    <s v="James Musyoka"/>
    <s v=""/>
    <s v="Medium Size Business"/>
    <x v="6"/>
    <x v="2"/>
    <d v="2021-01-13T00:00:00"/>
  </r>
  <r>
    <s v="VPA6"/>
    <s v="KE-SAM-2012-28903"/>
    <x v="0"/>
    <s v=""/>
    <s v="10th November,2020"/>
    <d v="2020-11-10T00:00:00"/>
    <s v="10th December,2020"/>
    <d v="2020-12-10T00:00:00"/>
    <s v="Simon Lengonyekie Silas"/>
    <s v="Male"/>
    <s v="8732398"/>
    <s v="254792674920"/>
    <m/>
    <m/>
    <s v="254700428515"/>
    <n v="37.327865000000003"/>
    <n v="0.97848500000000005"/>
    <s v="Samburu"/>
    <s v="Samburu East"/>
    <s v="Wamba"/>
    <s v="Wamba"/>
    <n v="6"/>
    <s v="Biogas International Limited"/>
    <s v="James Musyoka"/>
    <s v="James Musyoka"/>
    <s v=""/>
    <s v="Medium Size Business"/>
    <x v="6"/>
    <x v="2"/>
    <d v="2021-01-13T00:00:00"/>
  </r>
  <r>
    <s v="VPA6"/>
    <s v="KE-SAM-2011-28905"/>
    <x v="0"/>
    <s v=""/>
    <s v="5th October,2020"/>
    <d v="2020-10-05T00:00:00"/>
    <s v="5th November,2020"/>
    <d v="2020-11-05T00:00:00"/>
    <s v="Lesupuko Josphat Simon"/>
    <s v="Male"/>
    <s v="99999"/>
    <s v="254728236868"/>
    <m/>
    <m/>
    <s v="254768132196"/>
    <n v="37.322163000000003"/>
    <n v="0.98354799999999998"/>
    <s v="Samburu"/>
    <s v="Samburu East"/>
    <s v="Wamba"/>
    <s v="Treetop"/>
    <n v="6"/>
    <s v="Biogas International Limited"/>
    <s v="James Musyoka"/>
    <s v="James Musyoka"/>
    <s v=""/>
    <s v="Medium Size Business"/>
    <x v="6"/>
    <x v="2"/>
    <d v="2021-01-13T00:00:00"/>
  </r>
  <r>
    <s v="VPA6"/>
    <s v="KE-SAM-2012-28911"/>
    <x v="0"/>
    <s v=""/>
    <s v="1st November,2020"/>
    <d v="2020-11-01T00:00:00"/>
    <s v="1st December,2020"/>
    <d v="2020-12-01T00:00:00"/>
    <s v="Lentoijoni Lentoijoni Jackson"/>
    <s v="Male"/>
    <s v="23838540"/>
    <s v="254725027387"/>
    <m/>
    <m/>
    <s v="254719124598"/>
    <n v="37.297142000000001"/>
    <n v="0.96372800000000003"/>
    <s v="Samburu"/>
    <s v="Samburu East"/>
    <s v="Wamba"/>
    <s v="Ndalambo"/>
    <n v="6"/>
    <s v="Biogas International Limited"/>
    <s v="James Musyoka"/>
    <s v="James Musyoka"/>
    <s v=""/>
    <s v="Medium Size Business"/>
    <x v="6"/>
    <x v="2"/>
    <d v="2021-01-13T00:00:00"/>
  </r>
  <r>
    <s v="VPA6"/>
    <s v="KE-SAM-2010-28912"/>
    <x v="0"/>
    <s v=""/>
    <s v="21st September,2020"/>
    <d v="2020-09-21T00:00:00"/>
    <s v="7th October,2020"/>
    <d v="2020-10-07T00:00:00"/>
    <s v="Loise Leseato Anne"/>
    <s v="Female"/>
    <s v="24459785"/>
    <s v="254710868881"/>
    <m/>
    <m/>
    <s v="254722228650"/>
    <n v="37.310572000000001"/>
    <n v="0.96654799999999996"/>
    <s v="Samburu"/>
    <s v="Samburu East"/>
    <s v="Wamba"/>
    <s v="Dubai"/>
    <n v="6"/>
    <s v="Biogas International Limited"/>
    <s v="James Musyoka"/>
    <s v="James Musyoka"/>
    <s v=""/>
    <s v="Medium Size Business"/>
    <x v="6"/>
    <x v="2"/>
    <d v="2021-01-13T00:00:00"/>
  </r>
  <r>
    <s v="VPA6"/>
    <s v="KE-SAM-2010-28913"/>
    <x v="0"/>
    <s v=""/>
    <s v="13th September,2020"/>
    <d v="2020-09-13T00:00:00"/>
    <s v="1st October,2020"/>
    <d v="2020-10-01T00:00:00"/>
    <s v="Isaiah Letira Tom"/>
    <s v="Male"/>
    <s v="20714746"/>
    <s v="254721288448"/>
    <m/>
    <m/>
    <s v="254713126310"/>
    <n v="37.311472999999999"/>
    <n v="0.97464300000000004"/>
    <s v="Samburu"/>
    <s v="Samburu East"/>
    <s v="Wamba"/>
    <s v="Embakasi"/>
    <n v="6"/>
    <s v="Biogas International Limited"/>
    <s v="James Musyoka"/>
    <s v="James Musyoka"/>
    <s v=""/>
    <s v="Medium Size Business"/>
    <x v="6"/>
    <x v="2"/>
    <d v="2021-01-13T00:00:00"/>
  </r>
  <r>
    <s v="VPA6"/>
    <s v="KE-SAM-2010-28915"/>
    <x v="0"/>
    <s v=""/>
    <s v="12th September,2020"/>
    <d v="2020-09-12T00:00:00"/>
    <s v="12th October,2020"/>
    <d v="2020-10-12T00:00:00"/>
    <s v="Maina Muniu Paul"/>
    <s v="Male"/>
    <s v="99999"/>
    <s v="254720291811"/>
    <m/>
    <m/>
    <s v="254707885730"/>
    <n v="37.317995000000003"/>
    <n v="0.97650499999999996"/>
    <s v="Samburu"/>
    <s v="Samburu East"/>
    <s v="Wamba"/>
    <s v="Wamba town"/>
    <n v="6"/>
    <s v="Biogas International Limited"/>
    <s v="James Musyoka"/>
    <s v="James Musyoka"/>
    <s v=""/>
    <s v="Medium Size Business"/>
    <x v="6"/>
    <x v="2"/>
    <d v="2021-01-13T00:00:00"/>
  </r>
  <r>
    <s v="VPA6"/>
    <s v="KE-SAM-2010-28924"/>
    <x v="0"/>
    <s v=""/>
    <s v="11th September,2020"/>
    <d v="2020-09-11T00:00:00"/>
    <s v="28th October,2020"/>
    <d v="2020-10-28T00:00:00"/>
    <s v="Saayo Letaapo Titus"/>
    <s v="Male"/>
    <s v="10938655"/>
    <s v="254726300956"/>
    <m/>
    <m/>
    <s v="254728668507"/>
    <n v="37.326194999999998"/>
    <n v="0.99163800000000002"/>
    <s v="Samburu"/>
    <s v="Samburu East"/>
    <s v="Wamba"/>
    <s v="Sordo"/>
    <n v="6"/>
    <s v="Biogas International Limited"/>
    <s v="James Musyoka"/>
    <s v="James Musyoka"/>
    <s v=""/>
    <s v="Medium Size Business"/>
    <x v="6"/>
    <x v="2"/>
    <d v="2021-01-15T00:00:00"/>
  </r>
  <r>
    <s v="VPA6"/>
    <s v="KE-SAM-2010-28920"/>
    <x v="2"/>
    <s v="Non Compliant"/>
    <s v="21st September,2020"/>
    <d v="2020-09-21T00:00:00"/>
    <s v="6th October,2020"/>
    <d v="2020-10-06T00:00:00"/>
    <s v="Lekiale Lekiale Bosco"/>
    <s v="Male"/>
    <s v="20029808"/>
    <s v="254728516181"/>
    <m/>
    <m/>
    <s v="254723482228"/>
    <n v="37.328834999999998"/>
    <n v="0.98460700000000001"/>
    <s v="Samburu"/>
    <s v="Samburu East"/>
    <s v="Wamba"/>
    <s v="Ken"/>
    <n v="6"/>
    <s v="Biogas International Limited"/>
    <s v="James Musyoka"/>
    <s v="James Musyoka"/>
    <s v=""/>
    <s v="Medium Size Business"/>
    <x v="6"/>
    <x v="2"/>
    <d v="2021-01-15T00:00:00"/>
  </r>
  <r>
    <s v="VPA6"/>
    <s v="KE-SAM-2009-28919"/>
    <x v="2"/>
    <s v="Under Verification"/>
    <s v="9th September,2020"/>
    <d v="2020-09-09T00:00:00"/>
    <s v="23rd September,2020"/>
    <d v="2020-09-23T00:00:00"/>
    <s v="Lkaitan Lkaitan Augostine"/>
    <s v="Male"/>
    <s v="99999"/>
    <s v="254720591952"/>
    <m/>
    <m/>
    <s v="254726680058"/>
    <n v="37.322527999999998"/>
    <n v="0.98224"/>
    <s v="Samburu"/>
    <s v="Samburu East"/>
    <s v="Wamba"/>
    <s v="Treetop"/>
    <n v="6"/>
    <s v="Biogas International Limited"/>
    <s v="James Musyoka"/>
    <s v="James Musyoka"/>
    <s v=""/>
    <s v="Medium Size Business"/>
    <x v="6"/>
    <x v="2"/>
    <d v="2021-01-15T00:00:00"/>
  </r>
  <r>
    <s v="VPA6"/>
    <s v="KE-SAM-2010-28918"/>
    <x v="0"/>
    <s v=""/>
    <s v="22nd September,2020"/>
    <d v="2020-09-22T00:00:00"/>
    <s v="6th October,2020"/>
    <d v="2020-10-06T00:00:00"/>
    <s v="Hosea Lalampaa Jispon"/>
    <s v="Male"/>
    <s v="12452634"/>
    <s v="254728102672"/>
    <m/>
    <m/>
    <s v="254742428929"/>
    <n v="37.321776999999997"/>
    <n v="0.97145000000000004"/>
    <s v="Samburu"/>
    <s v="Samburu East"/>
    <s v="Wamba"/>
    <s v="Jerusalem"/>
    <n v="6"/>
    <s v="Biogas International Limited"/>
    <s v="James Musyoka"/>
    <s v="James Musyoka"/>
    <s v=""/>
    <s v="Medium Size Business"/>
    <x v="6"/>
    <x v="2"/>
    <d v="2021-01-15T00:00:00"/>
  </r>
  <r>
    <s v="VPA6"/>
    <s v="KE-SAM-2010-28921"/>
    <x v="0"/>
    <s v=""/>
    <s v="8th September,2020"/>
    <d v="2020-09-08T00:00:00"/>
    <s v="22nd October,2020"/>
    <d v="2020-10-22T00:00:00"/>
    <s v="Lenkupae Lenkupae Francis"/>
    <s v="Male"/>
    <s v="12871391"/>
    <s v="254723568429"/>
    <m/>
    <m/>
    <s v="254111644035"/>
    <n v="37.312579999999997"/>
    <n v="0.980097"/>
    <s v="Samburu"/>
    <s v="Samburu East"/>
    <s v="Wamba"/>
    <s v="Embakasi"/>
    <n v="6"/>
    <s v="Biogas International Limited"/>
    <s v="James Musyoka"/>
    <s v="James Musyoka"/>
    <s v=""/>
    <s v="Medium Size Business"/>
    <x v="6"/>
    <x v="2"/>
    <d v="2021-01-15T00:00:00"/>
  </r>
  <r>
    <s v="VPA6"/>
    <s v="KE-TAN-2106-26383"/>
    <x v="2"/>
    <s v="Non Compliant"/>
    <s v="21st May,2021"/>
    <d v="2021-05-21T00:00:00"/>
    <s v="3rd June,2021"/>
    <d v="2021-06-03T00:00:00"/>
    <s v="Hiribae Iliasa Abdalla"/>
    <s v="Male"/>
    <s v="8064279"/>
    <s v="706828080"/>
    <s v="254706828080"/>
    <m/>
    <s v="254799741632"/>
    <n v="40.272722999999999"/>
    <n v="-2.5084979999999999"/>
    <s v="Tana River"/>
    <s v="Tana Delta"/>
    <s v="Tana Delta"/>
    <s v="Nduru"/>
    <n v="6"/>
    <s v="Biogas International Limited"/>
    <s v="James Musyoka"/>
    <s v="James Musyoka"/>
    <s v=""/>
    <s v="Medium Size Business"/>
    <x v="6"/>
    <x v="2"/>
    <d v="2021-05-21T00:00:00"/>
  </r>
  <r>
    <s v="VPA6"/>
    <s v="KE-TAN-2106-26378"/>
    <x v="2"/>
    <s v="Non Compliant"/>
    <s v="22nd May,2021"/>
    <d v="2021-05-22T00:00:00"/>
    <s v="5th June,2021"/>
    <d v="2021-06-05T00:00:00"/>
    <s v="Yussuf Said Abae"/>
    <s v="Male"/>
    <s v="1272986"/>
    <s v="799741671"/>
    <s v="254799741671"/>
    <m/>
    <s v="254710773360"/>
    <n v="40.272758000000003"/>
    <n v="-2.5090430000000001"/>
    <s v="Tana River"/>
    <s v="Tana Delta"/>
    <s v="Tana Delta"/>
    <s v="Nduru"/>
    <n v="6"/>
    <s v="Biogas International Limited"/>
    <s v="James Musyoka"/>
    <s v="James Musyoka"/>
    <s v=""/>
    <s v="Medium Size Business"/>
    <x v="6"/>
    <x v="2"/>
    <d v="2021-05-22T00:00:00"/>
  </r>
  <r>
    <s v="VPA6"/>
    <s v="KE-TAN-2106-26382"/>
    <x v="2"/>
    <s v="Non Compliant"/>
    <s v="23rd May,2021"/>
    <d v="2021-05-23T00:00:00"/>
    <s v="6th June,2021"/>
    <d v="2021-06-06T00:00:00"/>
    <s v="Gayoye Ali Garse"/>
    <s v="Male"/>
    <s v="39475168"/>
    <s v="718889908"/>
    <s v="254757835559"/>
    <m/>
    <s v="254718889908"/>
    <n v="40.273437000000001"/>
    <n v="-2.509325"/>
    <s v="Tana River"/>
    <s v="Tana Delta"/>
    <s v="Tana Delta"/>
    <s v="Nduru"/>
    <n v="6"/>
    <s v="Biogas International Limited"/>
    <s v="James Musyoka"/>
    <s v="James Musyoka"/>
    <s v=""/>
    <s v="Medium Size Business"/>
    <x v="6"/>
    <x v="2"/>
    <d v="2021-05-23T00:00:00"/>
  </r>
  <r>
    <s v="VPA6"/>
    <s v="KE-TAN-2106-26384"/>
    <x v="0"/>
    <s v=""/>
    <s v="24th May,2021"/>
    <d v="2021-05-24T00:00:00"/>
    <s v="6th June,2021"/>
    <d v="2021-06-06T00:00:00"/>
    <s v="Oddo Dhadho Omar"/>
    <s v="Male"/>
    <s v="25514345"/>
    <s v="714372950"/>
    <s v="254714372950"/>
    <m/>
    <s v="254791174637"/>
    <n v="40.272599999999997"/>
    <n v="-2.5091770000000002"/>
    <s v="Tana River"/>
    <s v="Tana Delta"/>
    <s v="Tana Delta"/>
    <s v="Nduru"/>
    <n v="6"/>
    <s v="Biogas International Limited"/>
    <s v="James Musyoka"/>
    <s v="James Musyoka"/>
    <s v=""/>
    <s v="Medium Size Business"/>
    <x v="6"/>
    <x v="2"/>
    <d v="2021-05-24T00:00:00"/>
  </r>
  <r>
    <s v="VPA6"/>
    <s v="KE-TAN-2106-26387"/>
    <x v="2"/>
    <s v="Non Compliant"/>
    <s v="25th May,2021"/>
    <d v="2021-05-25T00:00:00"/>
    <s v="8th June,2021"/>
    <d v="2021-06-08T00:00:00"/>
    <s v="Omar Mohammed Jaicha"/>
    <s v="Male"/>
    <s v="3456123"/>
    <s v="714092870"/>
    <s v="254714052236"/>
    <m/>
    <s v="254727702844"/>
    <n v="40.272295"/>
    <n v="-2.5087519999999999"/>
    <s v="Tana River"/>
    <s v="Tana Delta"/>
    <s v="Tana Delta"/>
    <s v="Nduru"/>
    <n v="6"/>
    <s v="Biogas International Limited"/>
    <s v="James Musyoka"/>
    <s v="James Musyoka"/>
    <s v=""/>
    <s v="Medium Size Business"/>
    <x v="6"/>
    <x v="2"/>
    <d v="2021-05-25T00:00:00"/>
  </r>
  <r>
    <s v="VPA6"/>
    <s v="KE-TAN-2106-26220"/>
    <x v="2"/>
    <s v="Non Compliant"/>
    <s v="26th May,2021"/>
    <d v="2021-05-26T00:00:00"/>
    <s v="10th June,2021"/>
    <d v="2021-06-10T00:00:00"/>
    <s v="Mukenge Hassan Dende"/>
    <s v="Male"/>
    <s v="33572782"/>
    <s v="725399851"/>
    <s v="254715935892"/>
    <m/>
    <s v="254718647579"/>
    <n v="40.272623000000003"/>
    <n v="-2.5091600000000001"/>
    <s v="Tana River"/>
    <s v="Tana Delta"/>
    <s v="Tana Delta"/>
    <s v="Nduru"/>
    <n v="6"/>
    <s v="Biogas International Limited"/>
    <s v="James musyoka"/>
    <s v="James musyoka"/>
    <s v=""/>
    <s v="Medium Size Business"/>
    <x v="6"/>
    <x v="2"/>
    <d v="2021-05-26T00:00:00"/>
  </r>
  <r>
    <s v="VPA6"/>
    <s v="KE-SAM-2106-26416"/>
    <x v="2"/>
    <s v="Non Compliant"/>
    <s v="17th June,2021"/>
    <d v="2021-06-17T00:00:00"/>
    <s v="27th June,2021"/>
    <d v="2021-06-27T00:00:00"/>
    <s v="Lesiripa Maliki Lengala"/>
    <s v="Male"/>
    <s v="99999"/>
    <s v="254716105114"/>
    <m/>
    <m/>
    <s v="254700341157"/>
    <n v="36.859442999999999"/>
    <n v="0.75492000000000004"/>
    <s v="Samburu"/>
    <s v="Samburu Central"/>
    <s v="Samburu Central"/>
    <s v="Luaibii"/>
    <n v="6"/>
    <s v="Biogas International Limited"/>
    <s v="James Musyoka"/>
    <s v="James Musyoka"/>
    <s v=""/>
    <s v="Medium Size Business"/>
    <x v="6"/>
    <x v="2"/>
    <d v="2021-06-17T00:00:00"/>
  </r>
  <r>
    <s v="VPA6"/>
    <s v="KE-TAN-2105-26216"/>
    <x v="2"/>
    <s v="Under Verification"/>
    <s v="15th May,2021"/>
    <d v="2021-05-15T00:00:00"/>
    <s v="30th May,2021"/>
    <d v="2021-05-30T00:00:00"/>
    <s v="Matoto Omar Said"/>
    <s v="Male"/>
    <s v="20973533"/>
    <s v="710638912"/>
    <s v="254710638912"/>
    <m/>
    <s v="254741092807"/>
    <n v="40.284170000000003"/>
    <n v="-2.507288"/>
    <s v="Tana River"/>
    <s v="Tana Delta"/>
    <s v="Tana Delta"/>
    <s v="Semikaro"/>
    <n v="6"/>
    <s v="Biogas International Limited"/>
    <s v="James Musyoka"/>
    <s v="James Musyoka"/>
    <s v=""/>
    <s v="Medium Size Business"/>
    <x v="6"/>
    <x v="2"/>
    <d v="2021-05-15T00:00:00"/>
  </r>
  <r>
    <s v="VPA6"/>
    <s v="KE-TAN-2105-26218"/>
    <x v="2"/>
    <s v="Non Compliant"/>
    <s v="16th May,2021"/>
    <d v="2021-05-16T00:00:00"/>
    <s v="30th May,2021"/>
    <d v="2021-05-30T00:00:00"/>
    <s v="Abae Omari Wayu"/>
    <s v="Male"/>
    <s v="24327198"/>
    <s v="708918187"/>
    <s v="254712185274"/>
    <m/>
    <s v="254708918187"/>
    <n v="40.283808000000001"/>
    <n v="-2.5070619999999999"/>
    <s v="Tana River"/>
    <s v="Tana Delta"/>
    <s v="Tana Delta"/>
    <s v="Semikaro"/>
    <n v="6"/>
    <s v="Biogas International Limited"/>
    <s v="James Musyoka"/>
    <s v="James Musyoka"/>
    <s v=""/>
    <s v="Medium Size Business"/>
    <x v="6"/>
    <x v="2"/>
    <d v="2021-05-16T00:00:00"/>
  </r>
  <r>
    <s v="VPA6"/>
    <s v="KE-SAM-2106-26409"/>
    <x v="2"/>
    <s v="Unreachable"/>
    <s v="18th June,2021"/>
    <d v="2021-06-18T00:00:00"/>
    <s v="28th June,2021"/>
    <d v="2021-06-28T00:00:00"/>
    <s v="Lekaiseiyie Josphat Monto"/>
    <s v="Male"/>
    <s v="99999"/>
    <s v="254710334500"/>
    <m/>
    <m/>
    <s v="254798870433"/>
    <n v="36.868814999999998"/>
    <n v="0.74675199999999997"/>
    <s v="Samburu"/>
    <s v="Samburu Central"/>
    <s v="Samburu Central"/>
    <s v="Luai A"/>
    <n v="6"/>
    <s v="Biogas International Limited"/>
    <s v="James Musyoka"/>
    <s v="James Musyoka"/>
    <s v=""/>
    <s v="Medium Size Business"/>
    <x v="6"/>
    <x v="2"/>
    <d v="2021-06-18T00:00:00"/>
  </r>
  <r>
    <s v="VPA6"/>
    <s v="KE-SAM-2106-25104"/>
    <x v="2"/>
    <s v="Under Verification"/>
    <s v="19th June,2021"/>
    <d v="2021-06-19T00:00:00"/>
    <s v="29th June,2021"/>
    <d v="2021-06-29T00:00:00"/>
    <s v="Lengoluoni Steve Mutengi"/>
    <s v="Male"/>
    <s v="99999"/>
    <s v="254728091741"/>
    <m/>
    <m/>
    <s v="254724361729"/>
    <n v="36.881587000000003"/>
    <n v="0.74555000000000005"/>
    <s v="Samburu"/>
    <s v="Samburu Central"/>
    <s v="Samburu Central"/>
    <s v="Urban area"/>
    <n v="6"/>
    <s v="Biogas International Limited"/>
    <s v="James Musyoka"/>
    <s v="James Musyoka"/>
    <s v=""/>
    <s v="Medium Size Business"/>
    <x v="6"/>
    <x v="2"/>
    <d v="2021-06-19T00:00:00"/>
  </r>
  <r>
    <s v="VPA6"/>
    <s v="KE-SAM-2106-26420"/>
    <x v="2"/>
    <s v="Non Compliant"/>
    <s v="20th June,2021"/>
    <d v="2021-06-20T00:00:00"/>
    <s v="30th June,2021"/>
    <d v="2021-06-30T00:00:00"/>
    <s v="Lesori Sultan Lesori"/>
    <s v="Male"/>
    <s v="99999"/>
    <s v="254705172440"/>
    <m/>
    <m/>
    <s v="254703987282"/>
    <n v="36.855727000000002"/>
    <n v="0.77874200000000005"/>
    <s v="Samburu"/>
    <s v="Samburu Central"/>
    <s v="Samburu Central"/>
    <s v="Kelele"/>
    <n v="6"/>
    <s v="Biogas International Limited"/>
    <s v="James musyoka"/>
    <s v="James musyoka"/>
    <s v=""/>
    <s v="Medium Size Business"/>
    <x v="6"/>
    <x v="2"/>
    <d v="2021-06-20T00:00:00"/>
  </r>
  <r>
    <s v="VPA6"/>
    <s v="KE-SAM-2107-27050"/>
    <x v="2"/>
    <s v="Unreachable"/>
    <s v="21st June,2021"/>
    <d v="2021-06-21T00:00:00"/>
    <s v="1st July,2021"/>
    <d v="2021-07-01T00:00:00"/>
    <s v="Letarasi Lenduda Lenduda"/>
    <s v="Male"/>
    <s v="99999"/>
    <s v="254713998010"/>
    <m/>
    <m/>
    <s v="254796437465"/>
    <n v="36.849671999999998"/>
    <n v="0.78293500000000005"/>
    <s v="Samburu"/>
    <s v="Samburu Central"/>
    <s v="Samburu Central"/>
    <s v="Kelele"/>
    <n v="6"/>
    <s v="Biogas International Limited"/>
    <s v="James Musyoka"/>
    <s v="James Musyoka"/>
    <s v=""/>
    <s v="Medium Size Business"/>
    <x v="6"/>
    <x v="2"/>
    <d v="2021-06-21T00:00:00"/>
  </r>
  <r>
    <s v="VPA6"/>
    <s v="KE-SAM-2107-25103"/>
    <x v="2"/>
    <s v="Non Compliant"/>
    <s v="22nd June,2021"/>
    <d v="2021-06-22T00:00:00"/>
    <s v="2nd July,2021"/>
    <d v="2021-07-02T00:00:00"/>
    <s v="Lepina Simon Lepina"/>
    <s v="Male"/>
    <s v="99999"/>
    <s v="254718182089"/>
    <m/>
    <m/>
    <s v="254740558095"/>
    <n v="36.889246999999997"/>
    <n v="0.789663"/>
    <s v="Samburu"/>
    <s v="Samburu East"/>
    <s v="Samburu East"/>
    <s v="Sengei"/>
    <n v="6"/>
    <s v="Biogas International Limited"/>
    <s v="James Musyoka"/>
    <s v="James Musyoka"/>
    <s v=""/>
    <s v="Medium Size Business"/>
    <x v="6"/>
    <x v="2"/>
    <d v="2021-06-22T00:00:00"/>
  </r>
  <r>
    <s v="VPA6"/>
    <s v="KE-SAM-2107-26402"/>
    <x v="2"/>
    <s v="Non Compliant"/>
    <s v="24th June,2021"/>
    <d v="2021-06-24T00:00:00"/>
    <s v="4th July,2021"/>
    <d v="2021-07-04T00:00:00"/>
    <s v="Lelesara Moses Kimpeko"/>
    <s v="Male"/>
    <s v="99999"/>
    <s v="254721687780"/>
    <m/>
    <m/>
    <s v="254713729976"/>
    <n v="36.872475000000001"/>
    <n v="0.75772300000000004"/>
    <s v="Samburu"/>
    <s v="Samburu East"/>
    <s v="Samburu Central"/>
    <s v="Luai"/>
    <n v="6"/>
    <s v="Biogas International Limited"/>
    <s v="James Musyoka"/>
    <s v="James Musyoka"/>
    <s v=""/>
    <s v="Medium Size Business"/>
    <x v="6"/>
    <x v="2"/>
    <d v="2021-06-24T00:00:00"/>
  </r>
  <r>
    <s v="VPA6"/>
    <s v="KE-SAM-2107-27035"/>
    <x v="2"/>
    <s v="Non Compliant"/>
    <s v="25th June,2021"/>
    <d v="2021-06-25T00:00:00"/>
    <s v="15th July,2021"/>
    <d v="2021-07-15T00:00:00"/>
    <s v="Lekolol Michael Deula"/>
    <s v="Male"/>
    <s v="99999"/>
    <s v="254720998090"/>
    <m/>
    <m/>
    <s v="254792448709"/>
    <n v="36.860737999999998"/>
    <n v="0.75072300000000003"/>
    <s v="Samburu"/>
    <s v="Samburu Central"/>
    <s v="Samburu Central"/>
    <s v="Luai"/>
    <n v="6"/>
    <s v="Biogas International Limited"/>
    <s v="James Musyoka"/>
    <s v="James Musyoka"/>
    <s v=""/>
    <s v="Medium Size Business"/>
    <x v="6"/>
    <x v="2"/>
    <d v="2021-06-25T00:00:00"/>
  </r>
  <r>
    <s v="VPA6"/>
    <s v="KE-SAM-2107-27032"/>
    <x v="2"/>
    <s v="Under Verification"/>
    <s v="26th June,2021"/>
    <d v="2021-06-26T00:00:00"/>
    <s v="6th July,2021"/>
    <d v="2021-07-06T00:00:00"/>
    <s v="Langala Joseph Jamedi"/>
    <s v="Male"/>
    <s v="99999"/>
    <s v="254713265488"/>
    <m/>
    <m/>
    <s v="254740394183"/>
    <n v="36.851520000000001"/>
    <n v="0.77381699999999998"/>
    <s v="Samburu"/>
    <s v="Samburu Central"/>
    <s v="Samburu Central"/>
    <s v="Kelele"/>
    <n v="6"/>
    <s v="Biogas International Limited"/>
    <s v="James Musyoka"/>
    <s v="James Musyoka"/>
    <s v=""/>
    <s v="Medium Size Business"/>
    <x v="6"/>
    <x v="2"/>
    <d v="2021-06-26T00:00:00"/>
  </r>
  <r>
    <s v="VPA6"/>
    <s v="KE-SAM-2107-27045"/>
    <x v="2"/>
    <s v="Non Compliant"/>
    <s v="27th June,2021"/>
    <d v="2021-06-27T00:00:00"/>
    <s v="7th July,2021"/>
    <d v="2021-07-07T00:00:00"/>
    <s v="Leseketeti Ledeyo Leseketeti"/>
    <s v="Male"/>
    <s v="99999"/>
    <s v="254720903066"/>
    <m/>
    <m/>
    <s v="254712980784"/>
    <n v="36.893053000000002"/>
    <n v="0.75117199999999995"/>
    <s v="Samburu"/>
    <s v="Samburu Central"/>
    <s v="Samburu Central"/>
    <s v="Lounoi"/>
    <n v="6"/>
    <s v="Biogas International Limited"/>
    <s v="James Musyoka"/>
    <s v="James Musyoka"/>
    <s v=""/>
    <s v="Medium Size Business"/>
    <x v="6"/>
    <x v="2"/>
    <d v="2021-06-27T00:00:00"/>
  </r>
  <r>
    <s v="VPA6"/>
    <s v="KE-SAM-2107-27043"/>
    <x v="2"/>
    <s v="Under Verification"/>
    <s v="28th June,2021"/>
    <d v="2021-06-28T00:00:00"/>
    <s v="9th July,2021"/>
    <d v="2021-07-09T00:00:00"/>
    <s v="Lepidany Cyrus Lobengula"/>
    <s v="Male"/>
    <s v="99999"/>
    <s v="254702931577"/>
    <m/>
    <m/>
    <s v="254724465897"/>
    <n v="36.884990000000002"/>
    <n v="0.73990299999999998"/>
    <s v="Samburu"/>
    <s v="Samburu Central"/>
    <s v="Samburu Central"/>
    <s v="Urban area"/>
    <n v="6"/>
    <s v="Biogas International Limited"/>
    <s v="James Musyoka"/>
    <s v="James Musyoka"/>
    <s v=""/>
    <s v="Medium Size Business"/>
    <x v="6"/>
    <x v="2"/>
    <d v="2021-06-28T00:00:00"/>
  </r>
  <r>
    <s v="VPA6"/>
    <s v="KE-SAM-2107-27048"/>
    <x v="2"/>
    <s v="Non Compliant"/>
    <s v="29th June,2021"/>
    <d v="2021-06-29T00:00:00"/>
    <s v="10th July,2021"/>
    <d v="2021-07-10T00:00:00"/>
    <s v="Lempaute Ltarasan Lempaute"/>
    <s v="Male"/>
    <s v="99999"/>
    <s v="254112780645"/>
    <m/>
    <m/>
    <s v="254706518492"/>
    <n v="36.882199999999997"/>
    <n v="0.75303200000000003"/>
    <s v="Samburu"/>
    <s v="Samburu Central"/>
    <s v="Samburu Central"/>
    <s v="Lounoi"/>
    <n v="6"/>
    <s v="Biogas International Limited"/>
    <s v="James Musyoka"/>
    <s v="James Musyoka"/>
    <s v=""/>
    <s v="Medium Size Business"/>
    <x v="6"/>
    <x v="2"/>
    <d v="2021-06-29T00:00:00"/>
  </r>
  <r>
    <s v="VPA6"/>
    <s v="KE-NAK-1810-22112"/>
    <x v="0"/>
    <s v=""/>
    <s v="30th August,2018"/>
    <d v="2018-08-30T00:00:00"/>
    <s v="19th October,2018"/>
    <d v="2018-10-19T00:00:00"/>
    <s v="Sang David Arap"/>
    <s v="Male"/>
    <s v="326981"/>
    <s v="254700088287"/>
    <s v="724502415"/>
    <m/>
    <s v="700088287"/>
    <n v="35.851877000000002"/>
    <n v="-0.131827"/>
    <s v="Nakuru"/>
    <s v="Rongai"/>
    <s v="Rongai"/>
    <s v="Ngesumin"/>
    <s v="8"/>
    <s v="Biogas International Limited"/>
    <s v="James Musyoka"/>
    <s v="James Musyoka"/>
    <s v="715836763"/>
    <s v="Medium Size Business"/>
    <x v="6"/>
    <x v="2"/>
    <d v="2018-10-19T00:00:00"/>
  </r>
  <r>
    <s v="VPA6"/>
    <s v="KE-ELG-1801-20575"/>
    <x v="0"/>
    <s v=""/>
    <s v="12th January,2018"/>
    <d v="2018-01-12T00:00:00"/>
    <s v="24th January,2018"/>
    <d v="2018-01-24T00:00:00"/>
    <s v="Mitei Francis Mitei"/>
    <s v="Male"/>
    <s v="21455097"/>
    <s v="723434967"/>
    <m/>
    <m/>
    <s v="712880874"/>
    <n v="35.382292999999997"/>
    <n v="1.129912"/>
    <s v="Elgeyo/Marakwet"/>
    <s v="Marakwet West"/>
    <s v="Marakwet West"/>
    <s v="Kapsait"/>
    <s v="9"/>
    <s v="Biogas International Limited"/>
    <s v="James Musyoka"/>
    <s v="James Musyoka"/>
    <s v="715836763"/>
    <s v="Medium Size Business"/>
    <x v="6"/>
    <x v="2"/>
    <d v="2018-01-24T00:00:00"/>
  </r>
  <r>
    <s v="VPA6"/>
    <s v="KE-KIT-1807-22175"/>
    <x v="2"/>
    <s v="Unreachable"/>
    <s v="25th May,2018"/>
    <d v="2018-05-25T00:00:00"/>
    <s v="14th July,2018"/>
    <d v="2018-07-14T00:00:00"/>
    <s v="Nzii Antony Nzii"/>
    <s v="Male"/>
    <s v="99999"/>
    <s v="722315850"/>
    <m/>
    <m/>
    <s v="714606766"/>
    <n v="37.955652999999998"/>
    <n v="-1.177332"/>
    <s v="Kitui"/>
    <s v="Kitui West"/>
    <s v="Mutonguni"/>
    <s v="Kaimu"/>
    <n v="9"/>
    <s v="Biogas International Limited"/>
    <s v="James Musyoka"/>
    <s v="James Musyoka"/>
    <s v="719860811"/>
    <s v="Medium Size Business"/>
    <x v="6"/>
    <x v="2"/>
    <d v="2018-07-14T00:00:00"/>
  </r>
  <r>
    <s v="VPA6"/>
    <s v="KE-MAK-1904-26650"/>
    <x v="2"/>
    <s v="Non Compliant"/>
    <s v="26th April,2019"/>
    <d v="2019-04-26T00:00:00"/>
    <s v="26th April,2019"/>
    <d v="2019-04-26T00:00:00"/>
    <s v="Mutuku Christopher Mulwa"/>
    <s v="Male"/>
    <s v="2989948"/>
    <s v="27930649"/>
    <s v="727930649"/>
    <m/>
    <s v="727236751"/>
    <n v="37.478986999999996"/>
    <n v="-1.6917519999999999"/>
    <s v="Makueni"/>
    <s v="Mbooni"/>
    <s v="Mbooni West"/>
    <s v="Kiume"/>
    <n v="9"/>
    <s v="Biogas International Limited"/>
    <s v="James Musyoka"/>
    <s v="James Musyoka"/>
    <s v="715836763"/>
    <s v="Medium Size Business"/>
    <x v="6"/>
    <x v="2"/>
    <d v="2019-04-26T00:00:00"/>
  </r>
  <r>
    <s v="VPA6"/>
    <s v="KE-MAC-1912-28829"/>
    <x v="2"/>
    <s v="Non Compliant"/>
    <s v="21st November,2019"/>
    <d v="2019-11-21T00:00:00"/>
    <s v="1st December,2019"/>
    <d v="2019-12-01T00:00:00"/>
    <s v="Mutia Janice Mathei"/>
    <s v="Female"/>
    <s v="99999"/>
    <s v="722319360"/>
    <m/>
    <m/>
    <m/>
    <n v="37.119492999999999"/>
    <n v="-1.31473"/>
    <s v="Machakos"/>
    <s v="Matungulu"/>
    <s v="Athi River"/>
    <s v="Joska"/>
    <n v="9"/>
    <s v="Biogas International Limited"/>
    <s v="James Musyoka"/>
    <s v="James Musyoka"/>
    <s v="254715836763"/>
    <s v="Medium Size Business"/>
    <x v="6"/>
    <x v="2"/>
    <d v="2019-11-21T00:00:00"/>
  </r>
  <r>
    <s v="VPA6"/>
    <s v="KE-NYE-2007-28885"/>
    <x v="2"/>
    <s v="Non Compliant"/>
    <s v="10th July,2020"/>
    <d v="2020-07-10T00:00:00"/>
    <s v="20th July,2020"/>
    <d v="2020-07-20T00:00:00"/>
    <s v="Maina Rose Wamuyu"/>
    <s v="Female"/>
    <s v="5510977"/>
    <s v="254721280057"/>
    <m/>
    <m/>
    <m/>
    <n v="37.078975999999997"/>
    <n v="-0.37692799999999999"/>
    <s v="Nyeri"/>
    <s v="Mathira West"/>
    <s v="Mathira West"/>
    <s v="Kiamariga"/>
    <s v="9"/>
    <s v="Biogas International Limited"/>
    <s v="James Musyoka"/>
    <s v="James Musyoka"/>
    <s v="715836763"/>
    <s v="Medium Size Business"/>
    <x v="6"/>
    <x v="2"/>
    <d v="2020-07-10T00:00:00"/>
  </r>
  <r>
    <s v="VPA6"/>
    <s v="KE-KIA-1704-27941"/>
    <x v="0"/>
    <s v=""/>
    <s v="19th March,2017"/>
    <d v="2017-03-19T00:00:00"/>
    <s v="5th April,2017"/>
    <d v="2017-04-05T00:00:00"/>
    <s v="Muchogia Lucy Wanjiru"/>
    <s v="Female"/>
    <s v="21653335"/>
    <s v="726643750"/>
    <m/>
    <m/>
    <s v="711720427"/>
    <n v="36.618336999999997"/>
    <n v="-1.1875880000000001"/>
    <s v="Kiambu"/>
    <s v="Limuru"/>
    <s v="Kerwa"/>
    <s v="Kanyanjara"/>
    <s v="9"/>
    <s v="Biogas International Limited"/>
    <s v="James Musyoka"/>
    <s v="James Musyoka"/>
    <s v="715836763"/>
    <s v="Medium Size Business"/>
    <x v="6"/>
    <x v="2"/>
    <d v="2017-04-05T00:00:00"/>
  </r>
  <r>
    <s v="VPA6"/>
    <s v="KE-KAJ-1804-22150"/>
    <x v="0"/>
    <s v=""/>
    <s v="2nd March,2018"/>
    <d v="2018-03-02T00:00:00"/>
    <s v="21st April,2018"/>
    <d v="2018-04-21T00:00:00"/>
    <s v="Kamau Victoria Kamau"/>
    <s v="Female"/>
    <s v="99999"/>
    <s v="718650924"/>
    <m/>
    <m/>
    <m/>
    <n v="36.942990000000002"/>
    <n v="-1.63079"/>
    <s v="Kajiado"/>
    <s v="Isinya"/>
    <s v="Kajiado North"/>
    <s v="Hawa"/>
    <s v="9"/>
    <s v="Biogas International Limited"/>
    <s v="James Musyoka"/>
    <s v="James Musyoka"/>
    <s v="715836763"/>
    <s v="Medium Size Business"/>
    <x v="6"/>
    <x v="2"/>
    <d v="2018-04-21T00:00:00"/>
  </r>
  <r>
    <s v="VPA6"/>
    <s v="KE-NAI-1609-22140"/>
    <x v="0"/>
    <s v=""/>
    <s v="7th August,2016"/>
    <d v="2016-08-07T00:00:00"/>
    <s v="26th September,2016"/>
    <d v="2016-09-26T00:00:00"/>
    <s v="Mugo Meshack Mwangi"/>
    <s v="Male"/>
    <s v="2332234"/>
    <s v="721615108"/>
    <m/>
    <m/>
    <s v="722953837"/>
    <n v="37.010942999999997"/>
    <n v="-1.2782640000000001"/>
    <s v="Nairobi"/>
    <s v="Kasarani"/>
    <s v="Kasani"/>
    <s v="Canaan"/>
    <s v="9"/>
    <s v="Biogas International Limited"/>
    <s v="James Musyoka"/>
    <s v="James Musyoka"/>
    <s v="715836763"/>
    <s v="Medium Size Business"/>
    <x v="6"/>
    <x v="2"/>
    <d v="2018-03-01T00:00:00"/>
  </r>
  <r>
    <s v="VPA6"/>
    <s v="KE-MAC-1809-24118"/>
    <x v="0"/>
    <s v=""/>
    <s v="6th August,2018"/>
    <d v="2018-08-06T00:00:00"/>
    <s v="25th September,2018"/>
    <d v="2018-09-25T00:00:00"/>
    <s v="Abachi Patrick Patrick"/>
    <s v="Male"/>
    <s v="23159424"/>
    <s v="723040538"/>
    <m/>
    <m/>
    <s v="705955424"/>
    <n v="37.044460000000001"/>
    <n v="-1.3998630000000001"/>
    <s v="Machakos"/>
    <s v="Athi River"/>
    <s v="Athi River"/>
    <s v="Kinanie"/>
    <s v="9"/>
    <s v="Biogas International Limited"/>
    <s v="James Musyoka"/>
    <s v="James Musyoka"/>
    <s v="715836763"/>
    <s v="Medium Size Business"/>
    <x v="6"/>
    <x v="2"/>
    <d v="2018-09-26T00:00:00"/>
  </r>
  <r>
    <s v="VPA6"/>
    <s v="KE-KIA-1809-24114"/>
    <x v="0"/>
    <s v=""/>
    <s v="8th August,2018"/>
    <d v="2018-08-08T00:00:00"/>
    <s v="27th September,2018"/>
    <d v="2018-09-27T00:00:00"/>
    <s v="Gatambu George Mbugua"/>
    <s v="Male"/>
    <s v="99999"/>
    <s v="713263503"/>
    <m/>
    <m/>
    <s v="702229661"/>
    <n v="36.820248999999997"/>
    <n v="-1.155826"/>
    <s v="Kiambu"/>
    <s v="Kiambu"/>
    <s v="Kiambu"/>
    <s v="Karunga"/>
    <s v="9"/>
    <s v="Biogas International Limited"/>
    <s v="James Musyoka"/>
    <s v="James Musyoka"/>
    <s v="715836763"/>
    <s v="Medium Size Business"/>
    <x v="6"/>
    <x v="2"/>
    <d v="2018-09-28T00:00:00"/>
  </r>
  <r>
    <s v="VPA6"/>
    <s v="KE-KIA-1809-24112"/>
    <x v="0"/>
    <s v=""/>
    <s v="9th August,2018"/>
    <d v="2018-08-09T00:00:00"/>
    <s v="28th September,2018"/>
    <d v="2018-09-28T00:00:00"/>
    <s v="Waithaka Teresia Wanjiku"/>
    <s v="Female"/>
    <s v="99999"/>
    <s v="715119075"/>
    <m/>
    <m/>
    <s v="717515166"/>
    <n v="36.813231999999999"/>
    <n v="-1.1545460000000001"/>
    <s v="Kiambu"/>
    <s v="Kiambu"/>
    <s v="Kiambu"/>
    <s v="Karunga"/>
    <s v="9"/>
    <s v="Biogas International Limited"/>
    <s v="James Musyoka"/>
    <s v="James Musyoka"/>
    <s v="715836763"/>
    <s v="Medium Size Business"/>
    <x v="6"/>
    <x v="2"/>
    <d v="2018-09-28T00:00:00"/>
  </r>
  <r>
    <s v="VPA6"/>
    <s v="KE-KIA-1810-22110"/>
    <x v="0"/>
    <s v=""/>
    <s v="27th August,2018"/>
    <d v="2018-08-27T00:00:00"/>
    <s v="16th October,2018"/>
    <d v="2018-10-16T00:00:00"/>
    <s v="Mbucho John Mbucho"/>
    <s v="Male"/>
    <s v="3429626"/>
    <s v="711936843"/>
    <m/>
    <m/>
    <s v="721600509"/>
    <n v="36.827036999999997"/>
    <n v="-0.96385699999999996"/>
    <s v="Kiambu"/>
    <s v="Gatundu South"/>
    <s v="Gatundu"/>
    <s v="Gitwe"/>
    <s v="9"/>
    <s v="Biogas International Limited"/>
    <s v="James Musyoka"/>
    <s v="James Musyoka"/>
    <s v="715836763"/>
    <s v="Medium Size Business"/>
    <x v="6"/>
    <x v="2"/>
    <d v="2018-10-16T00:00:00"/>
  </r>
  <r>
    <s v="VPA6"/>
    <s v="KE-KIA-1810-24116"/>
    <x v="0"/>
    <s v=""/>
    <s v="12th August,2018"/>
    <d v="2018-08-12T00:00:00"/>
    <s v="1st October,2018"/>
    <d v="2018-10-01T00:00:00"/>
    <s v="Karanja David Kigotho"/>
    <s v="Male"/>
    <s v="99999"/>
    <s v="710258432"/>
    <m/>
    <m/>
    <s v="712787118"/>
    <n v="36.855842000000003"/>
    <n v="-1.035283"/>
    <s v="Kiambu"/>
    <s v="Gatundu South"/>
    <s v="Gatundu South"/>
    <s v="Kigaa"/>
    <s v="9"/>
    <s v="Biogas International Limited"/>
    <s v="James Musyoka"/>
    <s v="James Musyoka"/>
    <s v="715836763"/>
    <s v="Medium Size Business"/>
    <x v="6"/>
    <x v="2"/>
    <d v="2018-10-01T00:00:00"/>
  </r>
  <r>
    <s v="VPA6"/>
    <s v="KE-KIA-1810-24115"/>
    <x v="0"/>
    <s v=""/>
    <s v="13th August,2018"/>
    <d v="2018-08-13T00:00:00"/>
    <s v="2nd October,2018"/>
    <d v="2018-10-02T00:00:00"/>
    <s v="Kinuthia Francis Waturu"/>
    <s v="Male"/>
    <s v="99999"/>
    <s v="724043077"/>
    <m/>
    <m/>
    <s v="727766225"/>
    <n v="36.85877"/>
    <n v="-1.0331079999999999"/>
    <s v="Kiambu"/>
    <s v="Gatundu South"/>
    <s v="Gatundu South"/>
    <s v="Kiguthi"/>
    <s v="9"/>
    <s v="Biogas International Limited"/>
    <s v="James Musyoka"/>
    <s v="James Musyoka"/>
    <s v="715836763"/>
    <s v="Medium Size Business"/>
    <x v="6"/>
    <x v="2"/>
    <d v="2018-10-02T00:00:00"/>
  </r>
  <r>
    <s v="VPA6"/>
    <s v="KE-KIA-1810-24113"/>
    <x v="0"/>
    <s v=""/>
    <s v="14th August,2018"/>
    <d v="2018-08-14T00:00:00"/>
    <s v="3rd October,2018"/>
    <d v="2018-10-03T00:00:00"/>
    <s v="Gatheca Jacinta Mukami"/>
    <s v="Female"/>
    <s v="99999"/>
    <s v="723979423"/>
    <m/>
    <m/>
    <s v="714807486"/>
    <n v="36.858167999999999"/>
    <n v="-1.01555"/>
    <s v="Kiambu"/>
    <s v="Gatundu South"/>
    <s v="Gatundu South"/>
    <s v="Thaara"/>
    <s v="9"/>
    <s v="Biogas International Limited"/>
    <s v="James Musyoka"/>
    <s v="James Musyoka"/>
    <s v="715836763"/>
    <s v="Medium Size Business"/>
    <x v="6"/>
    <x v="2"/>
    <d v="2018-10-03T00:00:00"/>
  </r>
  <r>
    <s v="VPA6"/>
    <s v="KE-KIA-1808-24105"/>
    <x v="0"/>
    <s v=""/>
    <s v="28th June,2018"/>
    <d v="2018-06-28T00:00:00"/>
    <s v="17th August,2018"/>
    <d v="2018-08-17T00:00:00"/>
    <s v="Gatumuta Hellen Gatumuta"/>
    <s v="Female"/>
    <s v="99999"/>
    <s v="713400953"/>
    <m/>
    <m/>
    <m/>
    <n v="36.677657000000004"/>
    <n v="-1.242443"/>
    <s v="Kiambu"/>
    <s v="Kikuyu"/>
    <s v="Kikuyu"/>
    <s v="Rungiri"/>
    <s v="9"/>
    <s v="Biogas International Limited"/>
    <s v="James Musyoka"/>
    <s v="James Musyoka"/>
    <s v="715836763"/>
    <s v="Medium Size Business"/>
    <x v="6"/>
    <x v="2"/>
    <d v="2018-08-17T00:00:00"/>
  </r>
  <r>
    <s v="VPA6"/>
    <s v="KE-EMB-1809-24108"/>
    <x v="2"/>
    <s v="Non Compliant"/>
    <s v="18th August,2018"/>
    <d v="2018-08-18T00:00:00"/>
    <s v="17th September,2018"/>
    <d v="2018-09-17T00:00:00"/>
    <s v="Njiru John Njiru"/>
    <s v="Male"/>
    <s v="13263421"/>
    <s v="719506782"/>
    <m/>
    <m/>
    <s v="729304986"/>
    <n v="37.466168000000003"/>
    <n v="-0.52937599999999996"/>
    <s v="Embu"/>
    <s v="Embu North"/>
    <s v="Embu North"/>
    <s v="Kamiu"/>
    <s v="9"/>
    <s v="Biogas International Limited"/>
    <s v="James Musyoka"/>
    <s v="James Musyoka"/>
    <s v="715836763"/>
    <s v="Medium Size Business"/>
    <x v="6"/>
    <x v="2"/>
    <d v="2018-08-18T00:00:00"/>
  </r>
  <r>
    <s v="VPA6"/>
    <s v="KE-KIA-1812-26149"/>
    <x v="0"/>
    <s v=""/>
    <s v="2nd November,2018"/>
    <d v="2018-11-02T00:00:00"/>
    <s v="22nd December,2018"/>
    <d v="2018-12-22T00:00:00"/>
    <s v="Antony Njoroge Muigai"/>
    <s v="Male"/>
    <s v="99999"/>
    <s v="720794192"/>
    <m/>
    <m/>
    <m/>
    <n v="36.692898"/>
    <n v="-1.2270829999999999"/>
    <s v="Kiambu"/>
    <s v="Kikuyu"/>
    <s v="Lower Kabete"/>
    <s v="Muthure"/>
    <s v="9"/>
    <s v="Biogas International Limited"/>
    <s v="James Musyoka"/>
    <s v="James Musyoka"/>
    <s v="715836763"/>
    <s v="Medium Size Business"/>
    <x v="6"/>
    <x v="2"/>
    <d v="2018-12-22T00:00:00"/>
  </r>
  <r>
    <s v="VPA6"/>
    <s v="KE-KAJ-1907-26684"/>
    <x v="0"/>
    <s v=""/>
    <s v="5th July,2019"/>
    <d v="2019-07-05T00:00:00"/>
    <s v="15th July,2019"/>
    <d v="2019-07-15T00:00:00"/>
    <s v="Monyangi Pamella Ndege"/>
    <s v="Female"/>
    <s v="13291571"/>
    <s v="0720196526"/>
    <m/>
    <m/>
    <s v="718638127"/>
    <n v="36.672370999999998"/>
    <n v="-1.3555219999999999"/>
    <s v="Kajiado"/>
    <s v="Kajiado North"/>
    <s v="Kajiado North"/>
    <s v="Oloolua"/>
    <s v="9"/>
    <s v="Biogas International Limited"/>
    <s v="James Musyoka"/>
    <s v="James Musyoka"/>
    <s v="715836763"/>
    <s v="Medium Size Business"/>
    <x v="6"/>
    <x v="2"/>
    <d v="2019-07-09T00:00:00"/>
  </r>
  <r>
    <s v="VPA6"/>
    <s v="KE-KAJ-1906-26675"/>
    <x v="0"/>
    <s v=""/>
    <s v="18th June,2019"/>
    <d v="2019-06-18T00:00:00"/>
    <s v="28th June,2019"/>
    <d v="2019-06-28T00:00:00"/>
    <s v="Daniel Solio Leshao"/>
    <s v="Male"/>
    <s v="22859190"/>
    <s v="0722310013"/>
    <m/>
    <m/>
    <s v="795186697"/>
    <n v="36.805439"/>
    <n v="-1.809196"/>
    <s v="Kajiado"/>
    <s v="Kajiado Central"/>
    <s v="Kajiado Central"/>
    <s v="Kiwanjani"/>
    <s v="9"/>
    <s v="Biogas International Limited"/>
    <s v="James Musyoka"/>
    <s v="James Musyoka"/>
    <s v="715836763"/>
    <s v="Medium Size Business"/>
    <x v="6"/>
    <x v="2"/>
    <d v="2019-06-24T00:00:00"/>
  </r>
  <r>
    <s v="VPA6"/>
    <s v="KE-KWA-1906-26665"/>
    <x v="0"/>
    <s v=""/>
    <s v="26th May,2019"/>
    <d v="2019-05-26T00:00:00"/>
    <s v="20th June,2019"/>
    <d v="2019-06-20T00:00:00"/>
    <s v="Kafuna Iris Atiamuga"/>
    <s v="Female"/>
    <s v="23497479"/>
    <s v="711347444"/>
    <m/>
    <m/>
    <s v="759759247"/>
    <n v="39.270873000000002"/>
    <n v="-3.7911769999999998"/>
    <s v="Kwale"/>
    <s v="Kinango"/>
    <s v="Samburu"/>
    <s v="Chomoni"/>
    <s v="9"/>
    <s v="Biogas International Limited"/>
    <s v="James Musyoka"/>
    <s v="James Musyoka"/>
    <s v="719860811"/>
    <s v="Medium Size Business"/>
    <x v="6"/>
    <x v="2"/>
    <d v="2019-05-26T00:00:00"/>
  </r>
  <r>
    <s v="VPA6"/>
    <s v="KE-KAJ-1910-26700"/>
    <x v="0"/>
    <s v=""/>
    <s v="14th October,2019"/>
    <d v="2019-10-14T00:00:00"/>
    <s v="24th October,2019"/>
    <d v="2019-10-24T00:00:00"/>
    <s v="Mugasia Ann Afandi"/>
    <s v="Female"/>
    <s v="26545665"/>
    <s v="725665181"/>
    <m/>
    <m/>
    <m/>
    <n v="36.701540000000001"/>
    <n v="-1.410345"/>
    <s v="Kajiado"/>
    <s v="Kajiado North"/>
    <s v="Kajiado North"/>
    <s v="Oloosurutia"/>
    <n v="9"/>
    <s v="Biogas International Limited"/>
    <s v="James Musyoka"/>
    <s v="James Musyoka"/>
    <s v="+254715836763"/>
    <s v="Medium Size Business"/>
    <x v="6"/>
    <x v="2"/>
    <d v="2019-10-14T00:00:00"/>
  </r>
  <r>
    <s v="VPA6"/>
    <s v="KE-MAC-1909-26695"/>
    <x v="0"/>
    <s v=""/>
    <s v="5th September,2019"/>
    <d v="2019-09-05T00:00:00"/>
    <s v="15th September,2019"/>
    <d v="2019-09-15T00:00:00"/>
    <s v="Manene Charity Nkatha"/>
    <s v="Female"/>
    <s v="7714300"/>
    <s v="0722998786"/>
    <m/>
    <m/>
    <s v="716651588"/>
    <n v="37.188763000000002"/>
    <n v="-1.127335"/>
    <s v="Machakos"/>
    <s v="Matungulu"/>
    <s v="Matungulu"/>
    <s v="Uamani"/>
    <s v="9"/>
    <s v="Biogas International Limited"/>
    <s v="James Musyoka"/>
    <s v="James Musyoka"/>
    <s v=""/>
    <s v="Medium Size Business"/>
    <x v="6"/>
    <x v="2"/>
    <d v="2019-09-05T00:00:00"/>
  </r>
  <r>
    <s v="VPA6"/>
    <s v="KE-NAI-1910-26698"/>
    <x v="0"/>
    <s v=""/>
    <s v="2nd October,2019"/>
    <d v="2019-10-02T00:00:00"/>
    <s v="12th October,2019"/>
    <d v="2019-10-12T00:00:00"/>
    <s v="Sudra Nicholas Maciej"/>
    <s v="Male"/>
    <s v="99999"/>
    <s v="78193988"/>
    <m/>
    <m/>
    <m/>
    <n v="36.764277999999997"/>
    <n v="-1.2328300000000001"/>
    <s v="Nairobi"/>
    <s v="Westlands"/>
    <s v="Westlands"/>
    <s v="Kitusuru"/>
    <n v="9"/>
    <s v="Biogas International Limited"/>
    <s v="James Musyoka"/>
    <s v="James Musyoka"/>
    <s v="9715836763"/>
    <s v="Medium Size Business"/>
    <x v="6"/>
    <x v="2"/>
    <d v="2019-10-02T00:00:00"/>
  </r>
  <r>
    <s v="VPA6"/>
    <s v="KE-MAK-2008-28893"/>
    <x v="2"/>
    <s v="Non Compliant"/>
    <s v="12th August,2020"/>
    <d v="2020-08-12T00:00:00"/>
    <s v="20th August,2020"/>
    <d v="2020-08-20T00:00:00"/>
    <s v="Kimeu Marcelline Mwongeli"/>
    <s v="Female"/>
    <s v="984461"/>
    <s v="724056288"/>
    <m/>
    <m/>
    <s v="713789492"/>
    <n v="37.463766999999997"/>
    <n v="-1.6374569999999999"/>
    <s v="Makueni"/>
    <s v="Mbooni"/>
    <s v="Mbooni"/>
    <s v="Ngalikya"/>
    <n v="9"/>
    <s v="Biogas International Limited"/>
    <s v="James Musyoka"/>
    <s v="James Musyoka"/>
    <s v="715836763"/>
    <s v="Medium Size Business"/>
    <x v="6"/>
    <x v="2"/>
    <d v="2020-08-12T00:00:00"/>
  </r>
  <r>
    <s v="VPA6"/>
    <s v="KE-NAR-2108-25117"/>
    <x v="2"/>
    <s v="Non Compliant"/>
    <s v="5th August,2021"/>
    <d v="2021-08-05T00:00:00"/>
    <s v="15th August,2021"/>
    <d v="2021-08-15T00:00:00"/>
    <s v="Mara Water Users River"/>
    <s v="Male"/>
    <n v="99999"/>
    <s v="254722570311"/>
    <m/>
    <m/>
    <s v="254723074586"/>
    <n v="35.424759999999999"/>
    <n v="-0.944218"/>
    <s v="Narok"/>
    <s v="Narok South"/>
    <s v="Narok South"/>
    <s v="Sunset"/>
    <n v="9"/>
    <s v="Biogas International Limited"/>
    <s v="James Musyoka"/>
    <s v="James Musyoka"/>
    <s v=""/>
    <s v="Medium Size Business"/>
    <x v="6"/>
    <x v="2"/>
    <d v="2021-10-19T00:00:00"/>
  </r>
  <r>
    <s v="VPA6"/>
    <s v="KE-KAJ-2110-29579"/>
    <x v="2"/>
    <s v="Non Compliant"/>
    <s v="16th October,2021"/>
    <d v="2021-10-16T00:00:00"/>
    <s v="30th October,2021"/>
    <d v="2021-10-30T00:00:00"/>
    <s v="Pauline Ronkoine Sopilal"/>
    <s v="Female"/>
    <n v="99999"/>
    <s v="254723834771"/>
    <m/>
    <m/>
    <s v="254701598083"/>
    <n v="36.994523000000001"/>
    <n v="-1.739487"/>
    <s v="Kajiado"/>
    <s v="Kajiado East"/>
    <s v="Kajiado East"/>
    <s v="Emapariswai"/>
    <n v="9"/>
    <s v="Biogas International Limited"/>
    <s v="James Musyoka"/>
    <s v="James Musyoka"/>
    <s v=""/>
    <s v="Medium Size Business"/>
    <x v="6"/>
    <x v="2"/>
    <d v="2021-10-19T00:00:00"/>
  </r>
  <r>
    <s v="VPA6"/>
    <s v="KE-KAJ-2112-29587"/>
    <x v="2"/>
    <s v="Under Verification"/>
    <s v="23rd November,2021"/>
    <d v="2021-11-23T00:00:00"/>
    <s v="3rd December,2021"/>
    <d v="2021-12-03T00:00:00"/>
    <s v="Kuria Charles Gichingiri"/>
    <s v="Male"/>
    <s v="99999"/>
    <s v="254774310747"/>
    <m/>
    <m/>
    <s v="254758454145"/>
    <n v="36.757917999999997"/>
    <n v="-1.4014500000000001"/>
    <s v="Kajiado"/>
    <s v="Kajiado North"/>
    <s v="Ongata Rongai"/>
    <s v="4th Avenue"/>
    <n v="9"/>
    <s v="Biogas International Limited"/>
    <s v="James Musyoka"/>
    <s v="James Musyoka"/>
    <s v=""/>
    <s v="Medium Size Business"/>
    <x v="6"/>
    <x v="2"/>
    <d v="2021-11-23T00:00:00"/>
  </r>
  <r>
    <s v="VPA6"/>
    <s v="KE-EMB-2111-29582"/>
    <x v="2"/>
    <s v="Non Compliant"/>
    <s v="29th October,2021"/>
    <d v="2021-10-29T00:00:00"/>
    <s v="10th November,2021"/>
    <d v="2021-11-10T00:00:00"/>
    <s v="Nguru Anne Wambui"/>
    <s v="Female"/>
    <s v="99999"/>
    <s v="254729847334"/>
    <m/>
    <m/>
    <m/>
    <n v="37.651997000000001"/>
    <n v="-0.68145999999999995"/>
    <s v="Embu"/>
    <s v="Mbeere South"/>
    <s v="Mbeere South"/>
    <s v="Kavondore"/>
    <n v="9"/>
    <s v="Biogas International Limited"/>
    <s v="James Musyoka"/>
    <s v="James Musyoka"/>
    <s v=""/>
    <s v="Medium Size Business"/>
    <x v="6"/>
    <x v="2"/>
    <d v="2021-11-23T00:00:00"/>
  </r>
  <r>
    <s v="VPA6"/>
    <s v="KE-MAC-2104-26209"/>
    <x v="2"/>
    <s v="Non Compliant"/>
    <s v="3rd April,2021"/>
    <d v="2021-04-03T00:00:00"/>
    <s v="10th April,2021"/>
    <d v="2021-04-10T00:00:00"/>
    <s v="Makau Rheon Kyalo"/>
    <s v="Male"/>
    <s v="21"/>
    <s v="254720439398"/>
    <m/>
    <m/>
    <s v="254793567016"/>
    <n v="37.21425"/>
    <n v="-1.5415620000000001"/>
    <s v="Machakos"/>
    <s v="Machakos"/>
    <s v="Machakos"/>
    <s v="Katelembo"/>
    <n v="9"/>
    <s v="Biogas International Limited"/>
    <s v="James Musyoka"/>
    <s v="James Musyoka"/>
    <s v=""/>
    <s v="Medium Size Business"/>
    <x v="6"/>
    <x v="2"/>
    <d v="2021-04-06T00:00:00"/>
  </r>
  <r>
    <s v="VPA6"/>
    <s v="KE-KAJ-2106-25113"/>
    <x v="0"/>
    <s v=""/>
    <s v="7th June,2021"/>
    <d v="2021-06-07T00:00:00"/>
    <s v="17th June,2021"/>
    <d v="2021-06-17T00:00:00"/>
    <s v="Rapasi Zedekiah Letion"/>
    <s v="Male"/>
    <n v="99999"/>
    <s v="722599015"/>
    <s v="254722599015"/>
    <m/>
    <s v="254726033387"/>
    <n v="36.688088999999998"/>
    <n v="-1.3779920000000001"/>
    <s v="Kajiado"/>
    <s v="Kajiado North"/>
    <s v="Kajiado North"/>
    <s v="Olkeri"/>
    <n v="9"/>
    <s v="Biogas International Limited"/>
    <s v="James Musyoka"/>
    <s v="James Musyoka"/>
    <s v=""/>
    <s v="Medium Size Business"/>
    <x v="6"/>
    <x v="2"/>
    <d v="2021-06-07T00:00:00"/>
  </r>
  <r>
    <s v="VPA6"/>
    <s v="KE-KIA-2105-26211"/>
    <x v="2"/>
    <s v="Non Compliant"/>
    <s v="5th May,2021"/>
    <d v="2021-05-05T00:00:00"/>
    <s v="15th May,2021"/>
    <d v="2021-05-15T00:00:00"/>
    <s v="Mugambi John Mugambi"/>
    <s v="Male"/>
    <n v="99999"/>
    <s v="+254722687118"/>
    <s v="254721433783"/>
    <m/>
    <m/>
    <n v="36.642702"/>
    <n v="-1.232745"/>
    <s v="Kiambu"/>
    <s v="Kikuyu"/>
    <s v="Kikuyu"/>
    <s v="Rumwe"/>
    <n v="9"/>
    <s v="Biogas International Limited"/>
    <s v="James Musyoka"/>
    <s v="James Musyoka"/>
    <s v=""/>
    <s v="Medium Size Business"/>
    <x v="6"/>
    <x v="2"/>
    <d v="2021-05-05T00:00:00"/>
  </r>
  <r>
    <s v="VPA6"/>
    <s v="KE-EMB-1712-22006"/>
    <x v="0"/>
    <s v=""/>
    <s v="11th November,2017"/>
    <d v="2017-11-11T00:00:00"/>
    <s v="31st December,2017"/>
    <d v="2017-12-31T00:00:00"/>
    <s v="Kariithi Lucy Wawira"/>
    <s v="Female"/>
    <s v="25192554"/>
    <s v="721820296"/>
    <m/>
    <m/>
    <m/>
    <n v="37.476779000000001"/>
    <n v="-0.51787000000000005"/>
    <s v="Embu"/>
    <s v="Manyatta"/>
    <s v="Embu West"/>
    <s v="Gatituri"/>
    <s v="2"/>
    <s v="Biogas International Limited"/>
    <s v="James Musyoka"/>
    <s v="James Musyoka"/>
    <s v="254715836763"/>
    <s v="Medium Size Business"/>
    <x v="6"/>
    <x v="2"/>
    <d v="2017-04-21T00:00:00"/>
  </r>
  <r>
    <s v="VPA6"/>
    <s v="KE-NYE-1912-27276"/>
    <x v="0"/>
    <s v=""/>
    <s v="12th September,2019"/>
    <d v="2019-09-12T00:00:00"/>
    <s v="18th December,2019"/>
    <d v="2019-12-18T00:00:00"/>
    <s v="Samuel Wagaita Wagura"/>
    <s v="Male"/>
    <s v="6833396"/>
    <s v="254723146803"/>
    <m/>
    <m/>
    <m/>
    <n v="36.852575000000002"/>
    <n v="-0.50936800000000004"/>
    <s v="Nyeri"/>
    <s v="Othaya"/>
    <s v="Othaya"/>
    <s v="Njigari"/>
    <s v="6"/>
    <s v="James Muchira Mwai"/>
    <s v="James Mwai"/>
    <s v="James Mwai"/>
    <s v=""/>
    <s v="Informal Business"/>
    <x v="0"/>
    <x v="0"/>
    <d v="2019-12-24T00:00:00"/>
  </r>
  <r>
    <s v="VPA6"/>
    <s v="KE-NAK-2106-27576"/>
    <x v="0"/>
    <s v=""/>
    <s v="7th May,2021"/>
    <d v="2021-05-07T00:00:00"/>
    <s v="18th June,2021"/>
    <d v="2021-06-18T00:00:00"/>
    <s v="Mwangi Nyagah George"/>
    <s v="Male"/>
    <s v="1338963"/>
    <s v="254721303293"/>
    <m/>
    <m/>
    <m/>
    <n v="36.170743999999999"/>
    <n v="-0.34215699999999999"/>
    <s v="Nakuru"/>
    <s v="Gilgil"/>
    <s v="Pipeline"/>
    <s v="Greensted"/>
    <n v="6"/>
    <s v="James Muchira Mwai"/>
    <s v="James Mwai"/>
    <s v="James Mwai"/>
    <s v=""/>
    <s v="Informal Business"/>
    <x v="0"/>
    <x v="0"/>
    <d v="2021-07-10T00:00:00"/>
  </r>
  <r>
    <s v="VPA6"/>
    <s v="KE-NYE-1912-26133"/>
    <x v="0"/>
    <s v=""/>
    <s v="17th November,2019"/>
    <d v="2019-11-17T00:00:00"/>
    <s v="17th December,2019"/>
    <d v="2019-12-17T00:00:00"/>
    <s v="Njogo John Wahira"/>
    <s v="Male"/>
    <s v="99999"/>
    <s v="254763807602"/>
    <m/>
    <m/>
    <m/>
    <n v="36.772297999999999"/>
    <n v="-0.307112"/>
    <s v="Nyeri"/>
    <s v="Mathira West"/>
    <s v="Endarasha"/>
    <s v="Endarasha"/>
    <s v="8"/>
    <s v="James Muchira Mwai"/>
    <s v="James Mwai"/>
    <s v="James Mwai"/>
    <s v="254728494110"/>
    <s v="Informal Business"/>
    <x v="0"/>
    <x v="0"/>
    <d v="2019-12-24T00:00:00"/>
  </r>
  <r>
    <s v="VPA6"/>
    <s v="KE-NYE-1912-26138"/>
    <x v="0"/>
    <s v=""/>
    <s v="2nd November,2019"/>
    <d v="2019-11-02T00:00:00"/>
    <s v="17th December,2019"/>
    <d v="2019-12-17T00:00:00"/>
    <s v="David Wambugu Kinyua"/>
    <s v="Male"/>
    <s v="99999"/>
    <s v="254722349014"/>
    <m/>
    <m/>
    <m/>
    <n v="36.803379999999997"/>
    <n v="-0.273733"/>
    <s v="Nyeri"/>
    <s v="Kieni West"/>
    <s v="Mwiyogo"/>
    <s v="Mwiyogo"/>
    <s v="8"/>
    <s v="James Muchira Mwai"/>
    <s v="James Mwai"/>
    <s v="James Mwai"/>
    <s v="254728494110"/>
    <s v="Informal Business"/>
    <x v="0"/>
    <x v="0"/>
    <d v="2019-12-24T00:00:00"/>
  </r>
  <r>
    <s v="VPA6"/>
    <s v="KE-NYE-1912-27277"/>
    <x v="0"/>
    <s v=""/>
    <s v="27th November,2019"/>
    <d v="2019-11-27T00:00:00"/>
    <s v="27th December,2019"/>
    <d v="2019-12-27T00:00:00"/>
    <s v="Mugo Michael"/>
    <s v="Male"/>
    <s v="99999"/>
    <s v="254725734155"/>
    <m/>
    <m/>
    <m/>
    <n v="36.821928"/>
    <n v="-0.28617300000000001"/>
    <s v="Nyeri"/>
    <s v="Kieni West"/>
    <s v="Mwiyogo"/>
    <s v="Kinyaiti"/>
    <s v="8"/>
    <s v="James Muchira Mwai"/>
    <s v="James Mwai"/>
    <s v="James Mwai"/>
    <s v="254728494110"/>
    <s v="Informal Business"/>
    <x v="0"/>
    <x v="0"/>
    <d v="2020-01-03T00:00:00"/>
  </r>
  <r>
    <s v="VPA6"/>
    <s v="KE-LAI-1904-26129"/>
    <x v="0"/>
    <s v=""/>
    <s v="1st March,2019"/>
    <d v="2019-03-01T00:00:00"/>
    <s v="1st April,2019"/>
    <d v="2019-04-01T00:00:00"/>
    <s v="Wachira Stephen Mwangi"/>
    <s v="Male"/>
    <s v="99999"/>
    <s v="254725324599"/>
    <m/>
    <m/>
    <m/>
    <n v="36.314852000000002"/>
    <n v="3.9292000000000001E-2"/>
    <s v="Laikipia"/>
    <s v="Laikipia  West"/>
    <s v="Igwamiti"/>
    <s v="Rural"/>
    <s v="8"/>
    <s v="James Muchira Mwai"/>
    <s v="James Mwai"/>
    <s v="James Mwai"/>
    <s v="728494110"/>
    <s v="Informal Business"/>
    <x v="0"/>
    <x v="0"/>
    <d v="2019-05-06T00:00:00"/>
  </r>
  <r>
    <s v="VPA6"/>
    <s v="KE-NYA-2103-27286"/>
    <x v="0"/>
    <s v=""/>
    <s v="22nd January,2021"/>
    <d v="2021-01-22T00:00:00"/>
    <s v="22nd March,2021"/>
    <d v="2021-03-22T00:00:00"/>
    <s v="Guchu Bernard N"/>
    <s v="Male"/>
    <n v="99999"/>
    <s v="254723079500"/>
    <m/>
    <m/>
    <s v="254729000490"/>
    <n v="36.50788"/>
    <n v="-0.187662"/>
    <s v="Nyandarua"/>
    <s v="Ndaragwa"/>
    <s v="mwihoko"/>
    <s v="karai"/>
    <n v="8"/>
    <s v="James Muchira Mwai"/>
    <s v="James Mwai"/>
    <s v="James Mwai"/>
    <s v=""/>
    <s v="Informal Business"/>
    <x v="0"/>
    <x v="0"/>
    <d v="2021-03-23T00:00:00"/>
  </r>
  <r>
    <s v="VPA6"/>
    <s v="KE-NYA-2102-27300"/>
    <x v="0"/>
    <s v=""/>
    <s v="3rd October,2020"/>
    <d v="2020-10-03T00:00:00"/>
    <s v="5th February,2021"/>
    <d v="2021-02-05T00:00:00"/>
    <s v="Kamau Nganga"/>
    <s v="Male"/>
    <s v="99999"/>
    <s v="254714392462"/>
    <m/>
    <m/>
    <s v="254739595202"/>
    <n v="36.230227999999997"/>
    <n v="-0.14149999999999999"/>
    <s v="Nyandarua"/>
    <s v="Ol Joro Orok"/>
    <s v="Gituamba"/>
    <s v="Kihoto"/>
    <n v="8"/>
    <s v="James Muchira Mwai"/>
    <s v="James Mwai"/>
    <s v="James Mwai"/>
    <s v=""/>
    <s v="Informal Business"/>
    <x v="0"/>
    <x v="0"/>
    <d v="2021-07-06T00:00:00"/>
  </r>
  <r>
    <s v="VPA6"/>
    <s v="KE-LAI-2104-28201"/>
    <x v="0"/>
    <s v=""/>
    <s v="5th February,2021"/>
    <d v="2021-02-05T00:00:00"/>
    <s v="29th April,2021"/>
    <d v="2021-04-29T00:00:00"/>
    <s v="Michael Philip Kariuki"/>
    <s v="Male"/>
    <n v="99999"/>
    <s v="254710974655"/>
    <m/>
    <m/>
    <m/>
    <n v="36.410780000000003"/>
    <n v="0.124403"/>
    <s v="Laikipia"/>
    <s v="Nyahururu"/>
    <s v="marmanet"/>
    <s v="Sironi"/>
    <n v="10"/>
    <s v="James Muchira Mwai"/>
    <s v="James Mwai"/>
    <s v="James Mwai"/>
    <s v=""/>
    <s v="Informal Business"/>
    <x v="0"/>
    <x v="0"/>
    <d v="2021-06-09T00:00:00"/>
  </r>
  <r>
    <s v="VPA6"/>
    <s v="KE-NYE-1909-26135"/>
    <x v="0"/>
    <s v=""/>
    <s v="20th August,2019"/>
    <d v="2019-08-20T00:00:00"/>
    <s v="20th September,2019"/>
    <d v="2019-09-20T00:00:00"/>
    <s v="Kairu Anthony Karimi"/>
    <s v="Male"/>
    <s v="10966026"/>
    <s v="0722761971"/>
    <m/>
    <m/>
    <s v="722286733"/>
    <n v="37.052193000000003"/>
    <n v="-0.23304"/>
    <s v="Nyeri"/>
    <s v="Kieni East"/>
    <s v="Gatuamba"/>
    <s v="Gatuamba"/>
    <s v="12"/>
    <s v="James Muchira Mwai"/>
    <s v="James Mwai"/>
    <s v="James Mwai"/>
    <s v="728494110"/>
    <s v="Informal Business"/>
    <x v="0"/>
    <x v="0"/>
    <d v="2019-10-13T00:00:00"/>
  </r>
  <r>
    <s v="VPA6"/>
    <s v="KE-NYE-2202-30043"/>
    <x v="0"/>
    <s v=""/>
    <s v="2nd January,2022"/>
    <d v="2022-01-02T00:00:00"/>
    <s v="1st February,2022"/>
    <d v="2022-02-01T00:00:00"/>
    <s v="Mwai Adele Wangare"/>
    <s v="Female"/>
    <n v="99999"/>
    <s v="0724029484"/>
    <m/>
    <m/>
    <s v="0751654675"/>
    <n v="36.872881999999997"/>
    <n v="-0.60557000000000005"/>
    <s v="Nyeri"/>
    <s v="Othaya"/>
    <s v="Chinga"/>
    <s v="Muirungi"/>
    <n v="8"/>
    <s v="James Muchira Mwai"/>
    <s v="James Mwangi"/>
    <s v="James Mwangi"/>
    <s v=""/>
    <s v="Informal Business"/>
    <x v="2"/>
    <x v="0"/>
    <d v="2022-02-16T00:00:00"/>
  </r>
  <r>
    <s v="VPA6"/>
    <s v="KE-MUR-1912-26578"/>
    <x v="0"/>
    <s v=""/>
    <s v="3rd December,2019"/>
    <d v="2019-12-03T00:00:00"/>
    <s v="3rd December,2019"/>
    <d v="2019-12-03T00:00:00"/>
    <s v="Kamuyu Charles Kahiro"/>
    <s v="Male"/>
    <s v="22351793"/>
    <s v="254798252180"/>
    <m/>
    <m/>
    <m/>
    <n v="37.104080000000003"/>
    <n v="-0.66314499999999998"/>
    <s v="Murang'a"/>
    <s v="Kiharu"/>
    <s v="Njoguini"/>
    <s v="Njoguini"/>
    <s v="10"/>
    <s v="Amiran Kenya Ltd"/>
    <s v="James Nganga"/>
    <s v="James Nganga"/>
    <s v="254725713467"/>
    <s v="Medium Size Business"/>
    <x v="5"/>
    <x v="1"/>
    <d v="2019-12-24T00:00:00"/>
  </r>
  <r>
    <s v="VPA6"/>
    <s v="KE-UAS-1711-22252"/>
    <x v="0"/>
    <s v=""/>
    <s v="27th September,2017"/>
    <d v="2017-09-27T00:00:00"/>
    <s v="16th November,2017"/>
    <d v="2017-11-16T00:00:00"/>
    <s v="Kenneth Kimitei Kenneth"/>
    <s v="Male"/>
    <s v="27339479"/>
    <s v="725662140"/>
    <m/>
    <m/>
    <s v="723762592"/>
    <n v="35.324033"/>
    <n v="0.57148200000000005"/>
    <s v="Uasin Gishu"/>
    <s v="Moiben"/>
    <s v="Sergoit"/>
    <s v="Chemaluk"/>
    <s v="6"/>
    <s v="Takamoto Biogas"/>
    <s v="James Nganga  Njoroge"/>
    <s v="James Nganga  Njoroge"/>
    <s v="786547129"/>
    <s v="Medium Size Business"/>
    <x v="5"/>
    <x v="1"/>
    <d v="2018-03-25T00:00:00"/>
  </r>
  <r>
    <s v="VPA6"/>
    <s v="KE-KIA-1811-024651"/>
    <x v="0"/>
    <s v=""/>
    <s v="18th September,2018"/>
    <d v="2018-09-18T00:00:00"/>
    <s v="7th November,2018"/>
    <d v="2018-11-07T00:00:00"/>
    <s v="Irungu Mary Nyanguthia"/>
    <s v="Female"/>
    <s v="995797"/>
    <s v="728661548"/>
    <m/>
    <m/>
    <m/>
    <n v="37.358021999999998"/>
    <n v="-1.0998870000000001"/>
    <s v="Kiambu"/>
    <s v="Thika East"/>
    <s v="Ngoliba"/>
    <s v="Kantabu"/>
    <s v="6"/>
    <s v="Takamoto Biogas"/>
    <s v="James Nganga  Njoroge"/>
    <s v="James Nganga  Njoroge"/>
    <s v="254725713467"/>
    <s v="Medium Size Business"/>
    <x v="2"/>
    <x v="0"/>
    <d v="2018-11-07T00:00:00"/>
  </r>
  <r>
    <s v="VPA6"/>
    <s v="KE-MUR-1903-27562"/>
    <x v="0"/>
    <s v=""/>
    <s v="8th March,2019"/>
    <d v="2019-03-08T00:00:00"/>
    <s v="8th March,2019"/>
    <d v="2019-03-08T00:00:00"/>
    <s v="Gachanja Mary Njeri"/>
    <s v="Female"/>
    <s v="1902425"/>
    <s v="254725116138"/>
    <m/>
    <m/>
    <m/>
    <n v="37.073397999999997"/>
    <n v="-0.87999799999999995"/>
    <s v="Murang'a"/>
    <s v="Kandara"/>
    <s v="Gaichanjuru"/>
    <s v="Rokui"/>
    <s v="6"/>
    <s v="Takamoto Biogas"/>
    <s v="James Nganga  Njoroge"/>
    <s v="James Nganga  Njoroge"/>
    <s v="725713467"/>
    <s v="Medium Size Business"/>
    <x v="0"/>
    <x v="0"/>
    <d v="2019-03-15T00:00:00"/>
  </r>
  <r>
    <s v="VPA6"/>
    <s v="KE-NAI-1612-23171"/>
    <x v="0"/>
    <s v=""/>
    <s v="12th October,2016"/>
    <d v="2016-10-12T00:00:00"/>
    <s v="1st December,2016"/>
    <d v="2016-12-01T00:00:00"/>
    <s v="Simiyu Millicent"/>
    <s v="Female"/>
    <s v="27393377"/>
    <s v="710266700"/>
    <m/>
    <m/>
    <m/>
    <n v="36.959282000000002"/>
    <n v="-1.2572399999999999"/>
    <s v="Nairobi"/>
    <s v="Njiru"/>
    <s v="Ruai"/>
    <s v="Buruburu Farm"/>
    <s v="6"/>
    <s v="Takamoto Biogas"/>
    <s v="James Nganga  Njoroge"/>
    <s v="James Nganga  Njoroge"/>
    <s v="254725713467"/>
    <s v="Medium Size Business"/>
    <x v="5"/>
    <x v="1"/>
    <d v="2017-10-13T00:00:00"/>
  </r>
  <r>
    <s v="VPA6"/>
    <s v="KE-NAK-1705-23175"/>
    <x v="0"/>
    <s v=""/>
    <s v="4th April,2017"/>
    <d v="2017-04-04T00:00:00"/>
    <s v="6th May,2017"/>
    <d v="2017-05-06T00:00:00"/>
    <s v="Gakuru Wilfred Nganga"/>
    <s v="Male"/>
    <s v="21568140"/>
    <s v="71834842"/>
    <m/>
    <m/>
    <m/>
    <n v="36.123961999999999"/>
    <n v="-0.23319000000000001"/>
    <s v="Nakuru"/>
    <s v="Bahati"/>
    <s v="Bahati"/>
    <s v="Maili Sita"/>
    <s v="8"/>
    <s v="Takamoto Biogas"/>
    <s v="James Nganga  Njoroge"/>
    <s v="James Nganga  Njoroge"/>
    <s v=""/>
    <s v="Medium Size Business"/>
    <x v="5"/>
    <x v="1"/>
    <d v="2017-10-14T00:00:00"/>
  </r>
  <r>
    <s v="VPA6"/>
    <s v="KE-KAJ-1710-23196"/>
    <x v="0"/>
    <s v=""/>
    <s v="15th August,2017"/>
    <d v="2017-08-15T00:00:00"/>
    <s v="4th October,2017"/>
    <d v="2017-10-04T00:00:00"/>
    <s v="Rono Kennedy"/>
    <s v="Male"/>
    <s v="27358970"/>
    <s v="721229900"/>
    <m/>
    <m/>
    <m/>
    <n v="36.612184999999997"/>
    <n v="-1.941017"/>
    <s v="Kajiado"/>
    <s v="Kajiado North"/>
    <s v="Kajiado"/>
    <s v="Forty Six"/>
    <s v="8"/>
    <s v="Takamoto Biogas"/>
    <s v="James Nganga  Njoroge"/>
    <s v="James Nganga  Njoroge"/>
    <s v="725713346"/>
    <s v="Medium Size Business"/>
    <x v="5"/>
    <x v="1"/>
    <d v="2017-10-30T00:00:00"/>
  </r>
  <r>
    <s v="VPA6"/>
    <s v="KE-NAK-1610-23176"/>
    <x v="0"/>
    <s v=""/>
    <s v="12th August,2016"/>
    <d v="2016-08-12T00:00:00"/>
    <s v="1st October,2016"/>
    <d v="2016-10-01T00:00:00"/>
    <s v="James Githinji"/>
    <s v="Male"/>
    <s v="21395776"/>
    <s v="714946318"/>
    <m/>
    <m/>
    <m/>
    <n v="35.703657"/>
    <n v="-0.55149999999999999"/>
    <s v="Nakuru"/>
    <s v="Molo"/>
    <s v="Molo"/>
    <s v="Tombo"/>
    <s v="8"/>
    <s v="Takamoto Biogas"/>
    <s v="James Nganga  Njoroge"/>
    <s v="James Nganga  Njoroge"/>
    <s v=""/>
    <s v="Medium Size Business"/>
    <x v="5"/>
    <x v="1"/>
    <d v="2017-10-13T00:00:00"/>
  </r>
  <r>
    <s v="VPA6"/>
    <s v="KE-KIA-1904-27569"/>
    <x v="0"/>
    <s v=""/>
    <s v="9th April,2019"/>
    <d v="2019-04-09T00:00:00"/>
    <s v="9th April,2019"/>
    <d v="2019-04-09T00:00:00"/>
    <s v="Njenga James Kihumba"/>
    <s v="Male"/>
    <s v="1818104"/>
    <s v="0799189540"/>
    <m/>
    <m/>
    <s v="713908050"/>
    <n v="36.678624999999997"/>
    <n v="-1.0636829999999999"/>
    <s v="Kiambu"/>
    <s v="Githunguri"/>
    <s v="Githiga"/>
    <s v="Gitiha"/>
    <s v="8"/>
    <s v="Takamoto Biogas"/>
    <s v="James Nganga  Njoroge"/>
    <s v="James Nganga  Njoroge"/>
    <s v="725713467"/>
    <s v="Medium Size Business"/>
    <x v="0"/>
    <x v="0"/>
    <d v="2019-04-10T00:00:00"/>
  </r>
  <r>
    <s v="VPA6"/>
    <s v="KE-KIA-1808-23238"/>
    <x v="0"/>
    <s v=""/>
    <s v="11th July,2018"/>
    <d v="2018-07-11T00:00:00"/>
    <s v="30th August,2018"/>
    <d v="2018-08-30T00:00:00"/>
    <s v="Kamotho Milka Wanjiru"/>
    <s v="Female"/>
    <s v="22841397"/>
    <s v="716351122"/>
    <m/>
    <m/>
    <s v="716069822"/>
    <n v="36.764220000000002"/>
    <n v="-1.0627740000000001"/>
    <s v="Kiambu"/>
    <s v="Githunguri"/>
    <s v="Githunguri"/>
    <s v="Gitiha"/>
    <s v="10"/>
    <s v="Takamoto Biogas"/>
    <s v="James Nganga  Njoroge"/>
    <s v="James Nganga  Njoroge"/>
    <s v="725713467"/>
    <s v="Medium Size Business"/>
    <x v="5"/>
    <x v="1"/>
    <d v="2018-10-19T00:00:00"/>
  </r>
  <r>
    <s v="VPA6"/>
    <s v="KE-MUR-1810-024675"/>
    <x v="0"/>
    <s v=""/>
    <s v="6th September,2018"/>
    <d v="2018-09-06T00:00:00"/>
    <s v="26th October,2018"/>
    <d v="2018-10-26T00:00:00"/>
    <s v="Ndegwa John Njoroge"/>
    <s v="Male"/>
    <s v="5148150"/>
    <s v="720983604"/>
    <m/>
    <m/>
    <m/>
    <n v="37.069885999999997"/>
    <n v="-0.92823199999999995"/>
    <s v="Murang'a"/>
    <s v="Kandara"/>
    <s v="Muruka"/>
    <s v="Gatumbo"/>
    <s v="10"/>
    <s v="Takamoto Biogas"/>
    <s v="James Nganga  Njoroge"/>
    <s v="James Nganga  Njoroge"/>
    <s v="254738689788"/>
    <s v="Medium Size Business"/>
    <x v="5"/>
    <x v="1"/>
    <d v="2018-10-26T00:00:00"/>
  </r>
  <r>
    <s v="VPA6"/>
    <s v="KE-MUR-1810-024676"/>
    <x v="2"/>
    <s v="Non Compliant"/>
    <s v="26th October,2018"/>
    <d v="2018-10-26T00:00:00"/>
    <s v="26th October,2018"/>
    <d v="2018-10-26T00:00:00"/>
    <s v="Gichira Kennedy Mwangi"/>
    <s v="Male"/>
    <s v="20813511"/>
    <s v="0720531766"/>
    <m/>
    <m/>
    <m/>
    <n v="37.113120000000002"/>
    <n v="-0.70393499999999998"/>
    <s v="Murang'a"/>
    <s v="Kiharu"/>
    <s v="Kiharu"/>
    <s v="Nyakahura"/>
    <s v="10"/>
    <s v="Takamoto Biogas"/>
    <s v="James Nganga  Njoroge"/>
    <s v="James Nganga  Njoroge"/>
    <s v="738689788"/>
    <s v="Medium Size Business"/>
    <x v="5"/>
    <x v="1"/>
    <d v="2018-10-26T00:00:00"/>
  </r>
  <r>
    <s v="VPA6"/>
    <s v="KE-MUR-1810-024679"/>
    <x v="2"/>
    <s v="Unreachable"/>
    <s v="7th September,2018"/>
    <d v="2018-09-07T00:00:00"/>
    <s v="27th October,2018"/>
    <d v="2018-10-27T00:00:00"/>
    <s v="Komo Stephen Ndoro"/>
    <s v="Male"/>
    <s v="9018648"/>
    <s v="721236258"/>
    <m/>
    <m/>
    <m/>
    <n v="37.113667999999997"/>
    <n v="-0.96063900000000002"/>
    <s v="Murang'a"/>
    <s v="Kiharu"/>
    <s v="Gikindu"/>
    <s v="Kahiro"/>
    <n v="10"/>
    <s v="Takamoto Biogas"/>
    <s v="James Nganga  Njoroge"/>
    <s v="James Nganga  Njoroge"/>
    <s v="738689788"/>
    <s v="Medium Size Business"/>
    <x v="5"/>
    <x v="1"/>
    <d v="2018-10-27T00:00:00"/>
  </r>
  <r>
    <s v="VPA6"/>
    <s v="KE-KIR-1810-024684"/>
    <x v="0"/>
    <s v=""/>
    <s v="7th September,2018"/>
    <d v="2018-09-07T00:00:00"/>
    <s v="27th October,2018"/>
    <d v="2018-10-27T00:00:00"/>
    <s v="Wachira Geoffrey W"/>
    <s v="Male"/>
    <s v="3409668"/>
    <s v="722424589"/>
    <s v="722896301"/>
    <m/>
    <m/>
    <n v="37.282234000000003"/>
    <n v="-0.45494899999999999"/>
    <s v="Kirinyaga"/>
    <s v="Kerugoya/Kutus"/>
    <s v="Inoi"/>
    <s v="Mugwandi"/>
    <s v="10"/>
    <s v="Takamoto Biogas"/>
    <s v="James Nganga  Njoroge"/>
    <s v="James Nganga  Njoroge"/>
    <s v="738639788"/>
    <s v="Medium Size Business"/>
    <x v="5"/>
    <x v="1"/>
    <d v="2018-10-27T00:00:00"/>
  </r>
  <r>
    <s v="VPA6"/>
    <s v="KE-NYA-1810-23246"/>
    <x v="0"/>
    <s v=""/>
    <s v="31st August,2018"/>
    <d v="2018-08-31T00:00:00"/>
    <s v="20th October,2018"/>
    <d v="2018-10-20T00:00:00"/>
    <s v="Kinyanjui Stephen Ngotho"/>
    <s v="Male"/>
    <s v="20427245"/>
    <s v="724310707"/>
    <m/>
    <m/>
    <m/>
    <n v="36.448650000000001"/>
    <n v="-0.300008"/>
    <s v="Nyandarua"/>
    <s v="Kipipiri"/>
    <s v="Malewa"/>
    <s v="Kiburuti"/>
    <s v="10"/>
    <s v="Takamoto Biogas"/>
    <s v="James Nganga  Njoroge"/>
    <s v="James Nganga  Njoroge"/>
    <s v="735822461"/>
    <s v="Medium Size Business"/>
    <x v="5"/>
    <x v="1"/>
    <d v="2018-10-20T00:00:00"/>
  </r>
  <r>
    <s v="VPA6"/>
    <s v="KE-KIA-1908-0"/>
    <x v="2"/>
    <s v="Under Verification"/>
    <s v="26th August,2019"/>
    <d v="2019-08-26T00:00:00"/>
    <s v="26th August,2019"/>
    <d v="2019-08-26T00:00:00"/>
    <s v="Njoroge James Nganga"/>
    <s v="Male"/>
    <s v="13216769"/>
    <s v="0725714467"/>
    <m/>
    <m/>
    <s v="786102465"/>
    <n v="36.774783999999997"/>
    <n v="-1.05837"/>
    <s v="Kiambu"/>
    <s v="Gatundu South"/>
    <s v="Kanjao"/>
    <s v="Miiro"/>
    <s v="10"/>
    <s v="Takamoto Biogas"/>
    <s v="James Nganga  Njoroge"/>
    <s v="James Nganga  Njoroge"/>
    <s v="725713467"/>
    <s v="Medium Size Business"/>
    <x v="5"/>
    <x v="1"/>
    <d v="2019-08-27T00:00:00"/>
  </r>
  <r>
    <s v="VPA6"/>
    <s v="KE-KAJ-1908-26704"/>
    <x v="0"/>
    <s v=""/>
    <s v="14th July,2019"/>
    <d v="2019-07-14T00:00:00"/>
    <s v="8th August,2019"/>
    <d v="2019-08-08T00:00:00"/>
    <s v="Kinaiya Geoffrey Meitaron"/>
    <s v="Male"/>
    <s v="99999"/>
    <s v="722838059"/>
    <m/>
    <m/>
    <m/>
    <n v="36.852079000000003"/>
    <n v="-1.8166359999999999"/>
    <s v="Kajiado"/>
    <s v="Kajiado East"/>
    <s v="Isinya"/>
    <s v="Ormerrui"/>
    <n v="10"/>
    <s v="Takamoto Biogas"/>
    <s v="James Nganga  Njoroge"/>
    <s v="James Nganga  Njoroge"/>
    <s v=""/>
    <s v="Medium Size Business"/>
    <x v="5"/>
    <x v="1"/>
    <d v="2019-08-09T00:00:00"/>
  </r>
  <r>
    <s v="VPA6"/>
    <s v="KE-NAK-1712-22243"/>
    <x v="2"/>
    <s v="Unreachable"/>
    <s v="12th October,2017"/>
    <d v="2017-10-12T00:00:00"/>
    <s v="1st December,2017"/>
    <d v="2017-12-01T00:00:00"/>
    <s v="Manitese Manitese Manitese"/>
    <s v="Male"/>
    <s v="11715439"/>
    <s v="708695777"/>
    <m/>
    <m/>
    <s v="713402737"/>
    <n v="35.765424000000003"/>
    <n v="-0.27992400000000001"/>
    <s v="Nakuru"/>
    <s v="Molo"/>
    <s v="Elburgon"/>
    <s v="Kasarani"/>
    <s v="10"/>
    <s v="Takamoto Biogas"/>
    <s v="James Nganga  Njoroge"/>
    <s v="James Nganga  Njoroge"/>
    <s v="786547129"/>
    <s v="Medium Size Business"/>
    <x v="5"/>
    <x v="1"/>
    <d v="2018-03-23T00:00:00"/>
  </r>
  <r>
    <s v="VPA6"/>
    <s v="KE-NAK-1803-22262"/>
    <x v="0"/>
    <s v=""/>
    <s v="10th January,2018"/>
    <d v="2018-01-10T00:00:00"/>
    <s v="1st March,2018"/>
    <d v="2018-03-01T00:00:00"/>
    <s v="Bunyoli Madaleine Vugutsa"/>
    <s v="Female"/>
    <s v="7868793"/>
    <s v="720683661"/>
    <m/>
    <m/>
    <s v="703700083"/>
    <n v="36.026781999999997"/>
    <n v="-0.25748300000000002"/>
    <s v="Nakuru"/>
    <s v="Rongai"/>
    <s v="Rongai"/>
    <s v="Kiamunyi"/>
    <s v="10"/>
    <s v="Takamoto Biogas"/>
    <s v="James Nganga  Njoroge"/>
    <s v="James Nganga  Njoroge"/>
    <s v="786547129"/>
    <s v="Medium Size Business"/>
    <x v="5"/>
    <x v="1"/>
    <d v="2018-03-24T00:00:00"/>
  </r>
  <r>
    <s v="VPA6"/>
    <s v="KE-KER-1801-27926"/>
    <x v="0"/>
    <s v=""/>
    <s v="12th November,2017"/>
    <d v="2017-11-12T00:00:00"/>
    <s v="1st January,2018"/>
    <d v="2018-01-01T00:00:00"/>
    <s v="Kiplang'At Micheal Koech"/>
    <s v="Male"/>
    <s v="21489343"/>
    <s v="722930681"/>
    <m/>
    <m/>
    <s v="728547871"/>
    <n v="35.253582999999999"/>
    <n v="-0.36450500000000002"/>
    <s v="Kericho"/>
    <s v="Ainamoi"/>
    <s v="Ainamoi"/>
    <s v="Chepkolon"/>
    <s v="10"/>
    <s v="Takamoto Biogas"/>
    <s v="James Nganga  Njoroge"/>
    <s v="James Nganga  Njoroge"/>
    <s v="786547129"/>
    <s v="Medium Size Business"/>
    <x v="5"/>
    <x v="1"/>
    <d v="2018-03-24T00:00:00"/>
  </r>
  <r>
    <s v="VPA6"/>
    <s v="KE-NAK-1804-22246"/>
    <x v="2"/>
    <s v="Unreachable"/>
    <s v="12th February,2018"/>
    <d v="2018-02-12T00:00:00"/>
    <s v="3rd April,2018"/>
    <d v="2018-04-03T00:00:00"/>
    <s v="Auma Wilfred Auma"/>
    <s v="Male"/>
    <s v="10469412"/>
    <s v="722927239"/>
    <m/>
    <m/>
    <m/>
    <n v="36.341271999999996"/>
    <n v="-0.41604200000000002"/>
    <s v="Nakuru"/>
    <s v="Gilgil"/>
    <s v="Karunga"/>
    <s v="Kahuho"/>
    <s v="10"/>
    <s v="Takamoto Biogas"/>
    <s v="James Nganga  Njoroge"/>
    <s v="James Nganga  Njoroge"/>
    <s v="786547129"/>
    <s v="Medium Size Business"/>
    <x v="5"/>
    <x v="1"/>
    <d v="2018-03-26T00:00:00"/>
  </r>
  <r>
    <s v="VPA6"/>
    <s v="KE-KIA-1809-23221"/>
    <x v="2"/>
    <s v="Unreachable"/>
    <s v="6th August,2018"/>
    <d v="2018-08-06T00:00:00"/>
    <s v="25th September,2018"/>
    <d v="2018-09-25T00:00:00"/>
    <s v="Kamau Simon Mburu"/>
    <s v="Male"/>
    <s v="33628832"/>
    <s v="718162152"/>
    <m/>
    <m/>
    <m/>
    <n v="36.653464"/>
    <n v="-1.3590629999999999"/>
    <s v="Kiambu"/>
    <s v="Githunguri"/>
    <s v="Githunguri"/>
    <s v="Ikinu"/>
    <s v="10"/>
    <s v="Takamoto Biogas"/>
    <s v="James Nganga  Njoroge"/>
    <s v="James Nganga  Njoroge"/>
    <s v="790702355"/>
    <s v="Medium Size Business"/>
    <x v="5"/>
    <x v="1"/>
    <d v="2018-09-26T00:00:00"/>
  </r>
  <r>
    <s v="VPA6"/>
    <s v="KE-KIA-1807-22237"/>
    <x v="0"/>
    <s v=""/>
    <s v="31st May,2018"/>
    <d v="2018-05-31T00:00:00"/>
    <s v="20th July,2018"/>
    <d v="2018-07-20T00:00:00"/>
    <s v="Gichuhi Serah Wanjiru"/>
    <s v="Female"/>
    <s v="23290749"/>
    <s v="724731876"/>
    <m/>
    <m/>
    <s v="722639969"/>
    <n v="36.878920999999998"/>
    <n v="-1.094266"/>
    <s v="Kiambu"/>
    <s v="Githunguri"/>
    <s v="Githunguri"/>
    <s v="Raini"/>
    <s v="10"/>
    <s v="Takamoto Biogas"/>
    <s v="James Nganga  Njoroge"/>
    <s v="James Nganga  Njoroge"/>
    <s v="790702355"/>
    <s v="Medium Size Business"/>
    <x v="5"/>
    <x v="1"/>
    <d v="2018-10-12T00:00:00"/>
  </r>
  <r>
    <s v="VPA6"/>
    <s v="KE-KIA-1809-23241"/>
    <x v="0"/>
    <s v=""/>
    <s v="1st August,2018"/>
    <d v="2018-08-01T00:00:00"/>
    <s v="20th September,2018"/>
    <d v="2018-09-20T00:00:00"/>
    <s v="Mutugi Jane Muthoni"/>
    <s v="Female"/>
    <s v="10176299"/>
    <s v="725396205"/>
    <m/>
    <m/>
    <s v="717121794"/>
    <n v="36.870266000000001"/>
    <n v="-1.098562"/>
    <s v="Kiambu"/>
    <s v="Githunguri"/>
    <s v="Githunguri"/>
    <s v="Ngewa"/>
    <s v="10"/>
    <s v="Takamoto Biogas"/>
    <s v="James Nganga  Njoroge"/>
    <s v="James Nganga  Njoroge"/>
    <s v="790702355"/>
    <s v="Medium Size Business"/>
    <x v="5"/>
    <x v="1"/>
    <d v="2018-10-12T00:00:00"/>
  </r>
  <r>
    <s v="VPA6"/>
    <s v="KE-KIA-1909-26723"/>
    <x v="0"/>
    <s v=""/>
    <s v="9th September,2019"/>
    <d v="2019-09-09T00:00:00"/>
    <s v="23rd September,2019"/>
    <d v="2019-09-23T00:00:00"/>
    <s v="Kiangai Joyce Kigio"/>
    <s v="Female"/>
    <s v="11881827"/>
    <s v="254715152813"/>
    <m/>
    <m/>
    <m/>
    <n v="36.769190000000002"/>
    <n v="-1.0458019999999999"/>
    <s v="Kiambu"/>
    <s v="Githunguri"/>
    <s v="Githunguri"/>
    <s v="Ngochi"/>
    <s v="10"/>
    <s v="Takamoto Biogas"/>
    <s v="James Nganga  Njoroge"/>
    <s v="James Nganga  Njoroge"/>
    <s v="725713467"/>
    <s v="Medium Size Business"/>
    <x v="5"/>
    <x v="1"/>
    <d v="2019-09-23T00:00:00"/>
  </r>
  <r>
    <s v="VPA6"/>
    <s v="KE-NAK-1903-27568"/>
    <x v="0"/>
    <s v=""/>
    <s v="23rd March,2019"/>
    <d v="2019-03-23T00:00:00"/>
    <s v="23rd March,2019"/>
    <d v="2019-03-23T00:00:00"/>
    <s v="Ngigi Peter Maina"/>
    <s v="Male"/>
    <s v="11827322"/>
    <s v="254721598624"/>
    <m/>
    <m/>
    <m/>
    <n v="35.987164999999997"/>
    <n v="-0.46367700000000001"/>
    <s v="Nakuru"/>
    <s v="Njoro"/>
    <s v="Kihingo"/>
    <s v="Munanda"/>
    <s v="10"/>
    <s v="Takamoto Biogas"/>
    <s v="James Nganga  Njoroge"/>
    <s v="James Nganga  Njoroge"/>
    <s v="725713467"/>
    <s v="Medium Size Business"/>
    <x v="5"/>
    <x v="1"/>
    <d v="2019-03-23T00:00:00"/>
  </r>
  <r>
    <s v="VPA6"/>
    <s v="KE-KIA-1907-26706"/>
    <x v="0"/>
    <s v=""/>
    <s v="1st July,2019"/>
    <d v="2019-07-01T00:00:00"/>
    <s v="1st July,2019"/>
    <d v="2019-07-01T00:00:00"/>
    <s v="Kimani Martha Wanjiku"/>
    <s v="Female"/>
    <s v="24979737"/>
    <s v="0705350981"/>
    <m/>
    <m/>
    <m/>
    <n v="36.623486999999997"/>
    <n v="-1.1850970000000001"/>
    <s v="Kiambu"/>
    <s v="Kikuyu"/>
    <s v="Kikuyu"/>
    <s v="Kanduma"/>
    <s v="10"/>
    <s v="Takamoto Biogas"/>
    <s v="James Nganga  Njoroge"/>
    <s v="James Nganga  Njoroge"/>
    <s v="725713467"/>
    <s v="Medium Size Business"/>
    <x v="5"/>
    <x v="1"/>
    <d v="2019-07-22T00:00:00"/>
  </r>
  <r>
    <s v="VPA6"/>
    <s v="KE-LAI-1909-26584"/>
    <x v="0"/>
    <s v=""/>
    <s v="14th September,2019"/>
    <d v="2019-09-14T00:00:00"/>
    <s v="14th September,2019"/>
    <d v="2019-09-14T00:00:00"/>
    <s v="Waikwa Dancan Munuhe"/>
    <s v="Male"/>
    <s v="3281092"/>
    <s v="254722428894"/>
    <m/>
    <m/>
    <m/>
    <n v="37.184803000000002"/>
    <n v="8.0907000000000007E-2"/>
    <s v="Laikipia"/>
    <s v="Laikipia North"/>
    <s v="Ethi"/>
    <s v="Magutu"/>
    <s v="10"/>
    <s v="Takamoto Biogas"/>
    <s v="James Nganga  Njoroge"/>
    <s v="James Nganga  Njoroge"/>
    <s v="254725713467"/>
    <s v="Medium Size Business"/>
    <x v="5"/>
    <x v="1"/>
    <d v="2019-11-22T00:00:00"/>
  </r>
  <r>
    <s v="VPA6"/>
    <s v="KE-KAJ-1704-23207"/>
    <x v="0"/>
    <s v=""/>
    <s v="10th February,2017"/>
    <d v="2017-02-10T00:00:00"/>
    <s v="1st April,2017"/>
    <d v="2017-04-01T00:00:00"/>
    <s v="Maleno/Wuala Elizabeth/Dickson Kilusu"/>
    <s v="Male"/>
    <s v="30634131"/>
    <s v="722743601"/>
    <m/>
    <m/>
    <m/>
    <n v="36.655707"/>
    <n v="-1.4134"/>
    <s v="Kajiado"/>
    <s v="Kajiado North"/>
    <s v="Kiserian"/>
    <s v="Kiserian"/>
    <s v="10"/>
    <s v="Takamoto Biogas"/>
    <s v="James Nganga  Njoroge"/>
    <s v="James Nganga  Njoroge"/>
    <s v="725713467"/>
    <s v="Medium Size Business"/>
    <x v="5"/>
    <x v="1"/>
    <d v="2017-11-01T00:00:00"/>
  </r>
  <r>
    <s v="VPA6"/>
    <s v="KE-MAC-1702-23178"/>
    <x v="0"/>
    <s v=""/>
    <s v="13th December,2016"/>
    <d v="2016-12-13T00:00:00"/>
    <s v="1st February,2017"/>
    <d v="2017-02-01T00:00:00"/>
    <s v="Kioko Robert"/>
    <s v="Male"/>
    <s v="12711115"/>
    <s v="721705516"/>
    <m/>
    <m/>
    <m/>
    <n v="37.190640000000002"/>
    <n v="-1.45652"/>
    <s v="Machakos"/>
    <s v="Machakos"/>
    <s v="Mavoko"/>
    <s v="Mua"/>
    <s v="10"/>
    <s v="Takamoto Biogas"/>
    <s v="James Nganga  Njoroge"/>
    <s v="James Nganga  Njoroge"/>
    <s v="254725713467"/>
    <s v="Medium Size Business"/>
    <x v="5"/>
    <x v="1"/>
    <d v="2017-10-13T00:00:00"/>
  </r>
  <r>
    <s v="VPA6"/>
    <s v="KE-MAC-1611-23180"/>
    <x v="0"/>
    <s v=""/>
    <s v="12th September,2016"/>
    <d v="2016-09-12T00:00:00"/>
    <s v="1st November,2016"/>
    <d v="2016-11-01T00:00:00"/>
    <s v="Mua Nicholas Mativo"/>
    <s v="Male"/>
    <s v="7404861"/>
    <s v="722917083"/>
    <m/>
    <m/>
    <m/>
    <n v="37.218688"/>
    <n v="-1.4278729999999999"/>
    <s v="Machakos"/>
    <s v="Machakos"/>
    <s v="Mua"/>
    <s v="Kaloleni"/>
    <s v="10"/>
    <s v="Takamoto Biogas"/>
    <s v="James Nganga  Njoroge"/>
    <s v="James Nganga  Njoroge"/>
    <s v="254725713467"/>
    <s v="Medium Size Business"/>
    <x v="5"/>
    <x v="1"/>
    <d v="2017-10-13T00:00:00"/>
  </r>
  <r>
    <s v="VPA6"/>
    <s v="KE-MAC-1612-23199"/>
    <x v="1"/>
    <s v="Demolished"/>
    <s v="12th October,2016"/>
    <d v="2016-10-12T00:00:00"/>
    <s v="1st December,2016"/>
    <d v="2016-12-01T00:00:00"/>
    <s v="Wambua Petronillar Mueni"/>
    <s v="Female"/>
    <s v="21078890"/>
    <s v="723788056"/>
    <m/>
    <m/>
    <m/>
    <n v="37.204433000000002"/>
    <n v="-1.4327319999999999"/>
    <s v="Machakos"/>
    <s v="Machakos"/>
    <s v="Mutituni"/>
    <s v="Mua"/>
    <s v="10"/>
    <s v="Takamoto Biogas"/>
    <s v="James Nganga  Njoroge"/>
    <s v="James Nganga  Njoroge"/>
    <s v="254725713467"/>
    <s v="Medium Size Business"/>
    <x v="5"/>
    <x v="1"/>
    <d v="2017-10-13T00:00:00"/>
  </r>
  <r>
    <s v="VPA6"/>
    <s v="KE-KIA-1804-23250"/>
    <x v="0"/>
    <s v=""/>
    <s v="14th February,2018"/>
    <d v="2018-02-14T00:00:00"/>
    <s v="5th April,2018"/>
    <d v="2018-04-05T00:00:00"/>
    <s v="Kagwe Ruthmary Wangui"/>
    <s v="Female"/>
    <s v="6246387"/>
    <s v="720494248"/>
    <m/>
    <m/>
    <s v="721467708"/>
    <n v="36.727961000000001"/>
    <n v="-1.036405"/>
    <s v="Kiambu"/>
    <s v="Lari"/>
    <s v="Lari"/>
    <s v="Rung'Uri"/>
    <n v="10"/>
    <s v="Takamoto Biogas"/>
    <s v="James Nganga  Njoroge"/>
    <s v="James Nganga  Njoroge"/>
    <s v="725713467"/>
    <s v="Medium Size Business"/>
    <x v="5"/>
    <x v="1"/>
    <d v="2018-10-09T00:00:00"/>
  </r>
  <r>
    <s v="VPA6"/>
    <s v="KE-SIA-1810-23264"/>
    <x v="0"/>
    <s v=""/>
    <s v="15th October,2018"/>
    <d v="2018-10-15T00:00:00"/>
    <s v="16th October,2018"/>
    <d v="2018-10-16T00:00:00"/>
    <s v="Nyiera Joseph Oyugi"/>
    <s v="Male"/>
    <s v="3450381"/>
    <s v="729204855"/>
    <m/>
    <m/>
    <s v="722521955"/>
    <n v="36.776659000000002"/>
    <n v="-1.0577540000000001"/>
    <s v="Siaya"/>
    <s v="Bondo"/>
    <s v="Bondo"/>
    <s v="Ugenya"/>
    <s v="10"/>
    <s v="Takamoto Biogas"/>
    <s v="James Nganga  Njoroge"/>
    <s v="James Nganga  Njoroge"/>
    <s v="725713467"/>
    <s v="Medium Size Business"/>
    <x v="5"/>
    <x v="1"/>
    <d v="2018-10-17T00:00:00"/>
  </r>
  <r>
    <s v="VPA6"/>
    <s v="KE-SIA-1806-23232"/>
    <x v="1"/>
    <s v="Demolished"/>
    <s v="26th May,2018"/>
    <d v="2018-05-26T00:00:00"/>
    <s v="28th June,2018"/>
    <d v="2018-06-28T00:00:00"/>
    <s v="Odur Michael Odur"/>
    <s v="Male"/>
    <s v="13786386"/>
    <s v="711597088"/>
    <m/>
    <m/>
    <m/>
    <n v="34.328643"/>
    <n v="-9.2007000000000005E-2"/>
    <s v="Siaya"/>
    <s v="Bondo"/>
    <s v="Bondo"/>
    <s v="Kogelo"/>
    <n v="10"/>
    <s v="Takamoto Biogas"/>
    <s v="James Nganga  Njoroge"/>
    <s v="James Nganga  Njoroge"/>
    <s v="725713467"/>
    <s v="Medium Size Business"/>
    <x v="5"/>
    <x v="1"/>
    <d v="2018-10-17T00:00:00"/>
  </r>
  <r>
    <s v="VPA6"/>
    <s v="KE-KAK-1810-23260"/>
    <x v="0"/>
    <s v=""/>
    <s v="20th August,2018"/>
    <d v="2018-08-20T00:00:00"/>
    <s v="9th October,2018"/>
    <d v="2018-10-09T00:00:00"/>
    <s v="Kakamega County"/>
    <s v="Male"/>
    <s v="4149112"/>
    <s v="726157874"/>
    <m/>
    <m/>
    <s v="729697457"/>
    <n v="34.621001999999997"/>
    <n v="0.22367300000000001"/>
    <s v="Kakamega"/>
    <s v="Lurambi"/>
    <s v="Lurambi"/>
    <s v="Bukura"/>
    <s v="10"/>
    <s v="Takamoto Biogas"/>
    <s v="James Nganga  Njoroge"/>
    <s v="James Nganga  Njoroge"/>
    <s v="725713467"/>
    <s v="Medium Size Business"/>
    <x v="5"/>
    <x v="1"/>
    <d v="2018-10-09T00:00:00"/>
  </r>
  <r>
    <s v="VPA6"/>
    <s v="KE-NYE-1810-23261"/>
    <x v="0"/>
    <s v=""/>
    <s v="20th August,2018"/>
    <d v="2018-08-20T00:00:00"/>
    <s v="9th October,2018"/>
    <d v="2018-10-09T00:00:00"/>
    <s v="Chege Martha Muthoni"/>
    <s v="Female"/>
    <s v="11593277"/>
    <s v="72145705"/>
    <m/>
    <m/>
    <s v="722484528"/>
    <n v="36.929679999999998"/>
    <n v="-0.46509200000000001"/>
    <s v="Nyeri"/>
    <s v="Nyeri Town"/>
    <s v="Kianjogu"/>
    <s v="Kagwathi"/>
    <s v="10"/>
    <s v="Takamoto Biogas"/>
    <s v="James Nganga  Njoroge"/>
    <s v="James Nganga  Njoroge"/>
    <s v="725713467"/>
    <s v="Medium Size Business"/>
    <x v="5"/>
    <x v="1"/>
    <d v="2018-10-12T00:00:00"/>
  </r>
  <r>
    <s v="VPA6"/>
    <s v="KE-NAK-1905-26707"/>
    <x v="0"/>
    <s v=""/>
    <s v="23rd May,2019"/>
    <d v="2019-05-23T00:00:00"/>
    <s v="23rd May,2019"/>
    <d v="2019-05-23T00:00:00"/>
    <s v="Samuel Miugo Nderitu"/>
    <s v="Male"/>
    <s v="2173891"/>
    <s v="254704428209"/>
    <m/>
    <m/>
    <m/>
    <n v="35.686101999999998"/>
    <n v="-0.29818699999999998"/>
    <s v="Nakuru"/>
    <s v="Molo"/>
    <s v="Sirikwa"/>
    <s v="Ngenia"/>
    <s v="10"/>
    <s v="Takamoto Biogas"/>
    <s v="James Nganga  Njoroge"/>
    <s v="James Nganga  Njoroge"/>
    <s v="725713467"/>
    <s v="Medium Size Business"/>
    <x v="5"/>
    <x v="1"/>
    <d v="2019-06-10T00:00:00"/>
  </r>
  <r>
    <s v="VPA6"/>
    <s v="KE-NAK-1905-26708"/>
    <x v="0"/>
    <s v=""/>
    <s v="24th May,2019"/>
    <d v="2019-05-24T00:00:00"/>
    <s v="24th May,2019"/>
    <d v="2019-05-24T00:00:00"/>
    <s v="Samoya Mary Emenza"/>
    <s v="Female"/>
    <s v="3565237"/>
    <s v="0748187865"/>
    <m/>
    <m/>
    <s v="718103947"/>
    <n v="35.776783000000002"/>
    <n v="-0.27929799999999999"/>
    <s v="Nakuru"/>
    <s v="Molo"/>
    <s v="Mitoni"/>
    <s v="Mitoni"/>
    <s v="10"/>
    <s v="Takamoto Biogas"/>
    <s v="James Nganga  Njoroge"/>
    <s v="James Nganga  Njoroge"/>
    <s v="725713467"/>
    <s v="Medium Size Business"/>
    <x v="5"/>
    <x v="1"/>
    <d v="2019-06-10T00:00:00"/>
  </r>
  <r>
    <s v="VPA6"/>
    <s v="KE-NAK-2003-28392"/>
    <x v="2"/>
    <s v="Non Compliant"/>
    <s v="27th March,2020"/>
    <d v="2020-03-27T00:00:00"/>
    <s v="27th March,2020"/>
    <d v="2020-03-27T00:00:00"/>
    <s v="Timothy Kahuria Muraguri"/>
    <s v="Male"/>
    <s v="23123017"/>
    <s v="254726239027"/>
    <m/>
    <m/>
    <m/>
    <n v="35.969180000000001"/>
    <n v="-0.144903"/>
    <s v="Nakuru"/>
    <s v="Nakuru Town"/>
    <s v="Rongai"/>
    <s v="Rafiki"/>
    <s v="10"/>
    <s v="Takamoto Biogas"/>
    <s v="James Nganga  Njoroge"/>
    <s v="James Nganga  Njoroge"/>
    <s v="725713467"/>
    <s v="Medium Size Business"/>
    <x v="5"/>
    <x v="1"/>
    <d v="2020-03-30T00:00:00"/>
  </r>
  <r>
    <s v="VPA6"/>
    <s v="KE-KAJ-2003-28393"/>
    <x v="1"/>
    <s v="Institutional Plant"/>
    <s v="26th March,2020"/>
    <d v="2020-03-26T00:00:00"/>
    <s v="26th March,2020"/>
    <d v="2020-03-26T00:00:00"/>
    <s v="One Horizon One Horizon One Horizion"/>
    <s v="Male"/>
    <s v="99999"/>
    <s v="254717568565"/>
    <m/>
    <m/>
    <m/>
    <n v="36.646572999999997"/>
    <n v="-1.464075"/>
    <s v="Kajiado"/>
    <s v="Kajiado West"/>
    <s v="Lobariak"/>
    <s v="Oldayati"/>
    <s v="10"/>
    <s v="Takamoto Biogas"/>
    <s v="James Nganga  Njoroge"/>
    <s v="James Nganga  Njoroge"/>
    <s v="725713467"/>
    <s v="Medium Size Business"/>
    <x v="5"/>
    <x v="1"/>
    <d v="2020-03-30T00:00:00"/>
  </r>
  <r>
    <s v="VPA6"/>
    <s v="KE-ELG-1903-27567"/>
    <x v="0"/>
    <s v=""/>
    <s v="19th March,2019"/>
    <d v="2019-03-19T00:00:00"/>
    <s v="19th March,2019"/>
    <d v="2019-03-19T00:00:00"/>
    <s v="Chemursoi Safina Jepkorir"/>
    <s v="Female"/>
    <s v="11030"/>
    <s v="0710436727"/>
    <m/>
    <m/>
    <s v="725343160"/>
    <n v="35.475957000000001"/>
    <n v="0.66694799999999999"/>
    <s v="Elgeyo/Marakwet"/>
    <s v="Keiyo North"/>
    <s v="Kiptabus"/>
    <s v="Chesitek"/>
    <s v="10"/>
    <s v="Takamoto Biogas"/>
    <s v="James Nganga  Njoroge"/>
    <s v="James Nganga  Njoroge"/>
    <s v="725713467"/>
    <s v="Medium Size Business"/>
    <x v="5"/>
    <x v="1"/>
    <d v="2019-03-22T00:00:00"/>
  </r>
  <r>
    <s v="VPA6"/>
    <s v="KE-NAK-1903-27575"/>
    <x v="0"/>
    <s v=""/>
    <s v="23rd March,2019"/>
    <d v="2019-03-23T00:00:00"/>
    <s v="23rd March,2019"/>
    <d v="2019-03-23T00:00:00"/>
    <s v="Njambi Benson Gatara"/>
    <s v="Male"/>
    <s v="2195836"/>
    <s v="254725803115"/>
    <m/>
    <m/>
    <m/>
    <n v="35.717441999999998"/>
    <n v="-0.25942500000000002"/>
    <s v="Nakuru"/>
    <s v="Molo"/>
    <s v="Molo"/>
    <s v="Moto"/>
    <s v="10"/>
    <s v="Takamoto Biogas"/>
    <s v="James Nganga  Njoroge"/>
    <s v="James Nganga  Njoroge"/>
    <s v="725713467"/>
    <s v="Medium Size Business"/>
    <x v="5"/>
    <x v="1"/>
    <d v="2019-03-23T00:00:00"/>
  </r>
  <r>
    <s v="VPA6"/>
    <s v="KE-KAJ-1908-26714"/>
    <x v="0"/>
    <s v=""/>
    <s v="15th August,2019"/>
    <d v="2019-08-15T00:00:00"/>
    <s v="15th August,2019"/>
    <d v="2019-08-15T00:00:00"/>
    <s v="Olegei Samante Eric"/>
    <s v="Female"/>
    <s v="1P@QAA"/>
    <s v="0743783081"/>
    <m/>
    <m/>
    <s v="726769601"/>
    <n v="37.214526999999997"/>
    <n v="-2.4041779999999999"/>
    <s v="Kajiado"/>
    <s v="Kajiado South"/>
    <s v="Lengsim"/>
    <s v="Olepolos"/>
    <s v="10"/>
    <s v="Takamoto Biogas"/>
    <s v="James Nganga  Njoroge"/>
    <s v="James Nganga  Njoroge"/>
    <s v="725713467"/>
    <s v="Medium Size Business"/>
    <x v="5"/>
    <x v="1"/>
    <d v="2019-08-31T00:00:00"/>
  </r>
  <r>
    <s v="VPA6"/>
    <s v="KE-NYA-1909-26721"/>
    <x v="0"/>
    <s v=""/>
    <s v="18th September,2019"/>
    <d v="2019-09-18T00:00:00"/>
    <s v="18th September,2019"/>
    <d v="2019-09-18T00:00:00"/>
    <s v="Karanja Sarah Mwende"/>
    <s v="Female"/>
    <s v="99999"/>
    <s v="254715622387"/>
    <m/>
    <m/>
    <m/>
    <n v="36.248311999999999"/>
    <n v="-0.34036300000000003"/>
    <s v="Nyandarua"/>
    <s v="Ol Kalou"/>
    <s v="Ngorika"/>
    <s v="Chamuka"/>
    <s v="10"/>
    <s v="Takamoto Biogas"/>
    <s v="James Nganga  Njoroge"/>
    <s v="James Nganga  Njoroge"/>
    <s v="725713476"/>
    <s v="Medium Size Business"/>
    <x v="5"/>
    <x v="1"/>
    <d v="2019-09-25T00:00:00"/>
  </r>
  <r>
    <s v="VPA6"/>
    <s v="KE-NAK-1909-26722"/>
    <x v="0"/>
    <s v=""/>
    <s v="5th September,2019"/>
    <d v="2019-09-05T00:00:00"/>
    <s v="5th September,2019"/>
    <d v="2019-09-05T00:00:00"/>
    <s v="Kamau Joseph Muragu"/>
    <s v="Male"/>
    <s v="7082143"/>
    <s v="0718980919"/>
    <m/>
    <m/>
    <s v="722959817"/>
    <n v="35.724094999999998"/>
    <n v="-0.24995500000000001"/>
    <s v="Nakuru"/>
    <s v="Molo"/>
    <s v="Molo"/>
    <s v="Mutirithia"/>
    <s v="10"/>
    <s v="Takamoto Biogas"/>
    <s v="James Nganga  Njoroge"/>
    <s v="James Nganga  Njoroge"/>
    <s v="725713476"/>
    <s v="Medium Size Business"/>
    <x v="5"/>
    <x v="1"/>
    <d v="2019-09-25T00:00:00"/>
  </r>
  <r>
    <s v="VPA6"/>
    <s v="KE-UAS-1909-26725"/>
    <x v="1"/>
    <s v="Abandoned"/>
    <s v="19th September,2019"/>
    <d v="2019-09-19T00:00:00"/>
    <s v="19th September,2019"/>
    <d v="2019-09-19T00:00:00"/>
    <s v="Kipyego France Chemwoka"/>
    <s v="Male"/>
    <s v="99999"/>
    <s v="0721857684"/>
    <m/>
    <m/>
    <s v="762205420"/>
    <n v="35.287100000000002"/>
    <n v="0.80906699999999998"/>
    <s v="Uasin Gishu"/>
    <s v="Soy"/>
    <s v="Koisagat"/>
    <s v="Nyalimbei"/>
    <s v="10"/>
    <s v="Takamoto Biogas"/>
    <s v="James Nganga  Njoroge"/>
    <s v="James Nganga  Njoroge"/>
    <s v="725713467"/>
    <s v="Medium Size Business"/>
    <x v="5"/>
    <x v="1"/>
    <d v="2019-09-25T00:00:00"/>
  </r>
  <r>
    <s v="VPA6"/>
    <s v="KE-ELG-1909-26724"/>
    <x v="0"/>
    <s v=""/>
    <s v="5th September,2019"/>
    <d v="2019-09-05T00:00:00"/>
    <s v="5th September,2019"/>
    <d v="2019-09-05T00:00:00"/>
    <s v="Koima Timothy Kosgei"/>
    <s v="Male"/>
    <s v="69127"/>
    <s v="254720332361"/>
    <m/>
    <m/>
    <m/>
    <n v="35.484428000000001"/>
    <n v="0.56624200000000002"/>
    <s v="Elgeyo/Marakwet"/>
    <s v="Keiyo North"/>
    <s v="Mutei"/>
    <s v="Kapteren"/>
    <s v="10"/>
    <s v="Takamoto Biogas"/>
    <s v="James Nganga  Njoroge"/>
    <s v="James Nganga  Njoroge"/>
    <s v="725713467"/>
    <s v="Medium Size Business"/>
    <x v="5"/>
    <x v="1"/>
    <d v="2019-09-25T00:00:00"/>
  </r>
  <r>
    <s v="VPA6"/>
    <s v="KE-ELG-1909-26715"/>
    <x v="0"/>
    <s v=""/>
    <s v="12th September,2019"/>
    <d v="2019-09-12T00:00:00"/>
    <s v="12th September,2019"/>
    <d v="2019-09-12T00:00:00"/>
    <s v="Kiplagat Paul Kipronoh"/>
    <s v="Male"/>
    <s v="12678259"/>
    <s v="254722365707"/>
    <m/>
    <m/>
    <m/>
    <n v="35.506006999999997"/>
    <n v="0.65438700000000005"/>
    <s v="Elgeyo/Marakwet"/>
    <s v="Keiyo North"/>
    <s v="Kamari"/>
    <s v="Kamari"/>
    <s v="10"/>
    <s v="Takamoto Biogas"/>
    <s v="James Nganga  Njoroge"/>
    <s v="James Nganga  Njoroge"/>
    <s v="726713467"/>
    <s v="Medium Size Business"/>
    <x v="5"/>
    <x v="1"/>
    <d v="2019-09-25T00:00:00"/>
  </r>
  <r>
    <s v="VPA6"/>
    <s v="KE-KIA-1907-25908"/>
    <x v="0"/>
    <s v=""/>
    <s v="15th July,2019"/>
    <d v="2019-07-15T00:00:00"/>
    <s v="15th July,2019"/>
    <d v="2019-07-15T00:00:00"/>
    <s v="Njoroge Peter Murigi"/>
    <s v="Male"/>
    <s v="10255175"/>
    <s v="0729961097"/>
    <m/>
    <m/>
    <s v="711565051"/>
    <n v="36.833087999999996"/>
    <n v="-0.82940400000000003"/>
    <s v="Kiambu"/>
    <s v="Gatundu South"/>
    <s v="Ndarugu"/>
    <s v="Karinga"/>
    <s v="10"/>
    <s v="Takamoto Biogas"/>
    <s v="James Nganga  Njoroge"/>
    <s v="James Nganga  Njoroge"/>
    <s v="725713467"/>
    <s v="Medium Size Business"/>
    <x v="5"/>
    <x v="1"/>
    <d v="2019-07-22T00:00:00"/>
  </r>
  <r>
    <s v="VPA6"/>
    <s v="KE-KIA-1911-26576"/>
    <x v="2"/>
    <s v="Non Compliant"/>
    <s v="27th November,2019"/>
    <d v="2019-11-27T00:00:00"/>
    <s v="27th November,2019"/>
    <d v="2019-11-27T00:00:00"/>
    <s v="Kimani Pauline Njeri"/>
    <s v="Female"/>
    <s v="10975241"/>
    <s v="254701269618"/>
    <m/>
    <m/>
    <m/>
    <n v="36.784664999999997"/>
    <n v="-1.060845"/>
    <s v="Kiambu"/>
    <s v="Githunguri"/>
    <s v="Githunguri"/>
    <s v="Kiriko"/>
    <s v="10"/>
    <s v="Takamoto Biogas"/>
    <s v="James Nganga  Njoroge"/>
    <s v="James Nganga  Njoroge"/>
    <s v="254725713467"/>
    <s v="Medium Size Business"/>
    <x v="5"/>
    <x v="1"/>
    <d v="2019-12-24T00:00:00"/>
  </r>
  <r>
    <s v="VPA6"/>
    <s v="KE-NAK-1911-26573"/>
    <x v="0"/>
    <s v=""/>
    <s v="5th November,2019"/>
    <d v="2019-11-05T00:00:00"/>
    <s v="5th November,2019"/>
    <d v="2019-11-05T00:00:00"/>
    <s v="John Wachira"/>
    <s v="Male"/>
    <s v="11717414"/>
    <s v="254721930498"/>
    <m/>
    <m/>
    <m/>
    <n v="35.724133000000002"/>
    <n v="-0.31609700000000002"/>
    <s v="Nakuru"/>
    <s v="Molo"/>
    <s v="Molo"/>
    <s v="Nandira"/>
    <s v="10"/>
    <s v="Takamoto Biogas"/>
    <s v="James Nganga  Njoroge"/>
    <s v="James Nganga  Njoroge"/>
    <s v="254725713467"/>
    <s v="Medium Size Business"/>
    <x v="5"/>
    <x v="1"/>
    <d v="2019-11-22T00:00:00"/>
  </r>
  <r>
    <s v="VPA6"/>
    <s v="KE-NAK-1911-26572"/>
    <x v="0"/>
    <s v=""/>
    <s v="5th November,2019"/>
    <d v="2019-11-05T00:00:00"/>
    <s v="5th November,2019"/>
    <d v="2019-11-05T00:00:00"/>
    <s v="John Mutwara Mworia"/>
    <s v="Male"/>
    <s v="24412650"/>
    <s v="727103049"/>
    <m/>
    <m/>
    <m/>
    <n v="35.990144999999998"/>
    <n v="-0.44131199999999998"/>
    <s v="Nakuru"/>
    <s v="Njoro"/>
    <s v="Kihingo"/>
    <s v="Mutiume"/>
    <s v="10"/>
    <s v="Takamoto Biogas"/>
    <s v="James Nganga  Njoroge"/>
    <s v="James Nganga  Njoroge"/>
    <s v="254725713467"/>
    <s v="Medium Size Business"/>
    <x v="5"/>
    <x v="1"/>
    <d v="2019-11-22T00:00:00"/>
  </r>
  <r>
    <s v="VPA6"/>
    <s v="KE-KWA-1911-26581"/>
    <x v="0"/>
    <s v=""/>
    <s v="9th November,2019"/>
    <d v="2019-11-09T00:00:00"/>
    <s v="9th November,2019"/>
    <d v="2019-11-09T00:00:00"/>
    <s v="Kariuki Elizabeth Wanjiru"/>
    <s v="Female"/>
    <s v="3913854"/>
    <s v="254718529811"/>
    <m/>
    <m/>
    <m/>
    <n v="39.132606000000003"/>
    <n v="-4.4825179999999998"/>
    <s v="Kwale"/>
    <s v="Lunga Lunga"/>
    <s v="Lunga Lunga"/>
    <s v="Mabibili"/>
    <s v="10"/>
    <s v="Takamoto Biogas"/>
    <s v="James Nganga  Njoroge"/>
    <s v="James Nganga  Njoroge"/>
    <s v="254725713467"/>
    <s v="Medium Size Business"/>
    <x v="5"/>
    <x v="1"/>
    <d v="2019-11-22T00:00:00"/>
  </r>
  <r>
    <s v="VPA6"/>
    <s v="KE-KIA-1911-26577"/>
    <x v="0"/>
    <s v=""/>
    <s v="13th November,2019"/>
    <d v="2019-11-13T00:00:00"/>
    <s v="13th November,2019"/>
    <d v="2019-11-13T00:00:00"/>
    <s v="Kiarie Zachary Nguwa"/>
    <s v="Male"/>
    <s v="99999"/>
    <s v="254728294491"/>
    <m/>
    <m/>
    <m/>
    <n v="37.082856"/>
    <n v="-1.170941"/>
    <s v="Kiambu"/>
    <s v="Juja"/>
    <s v="Ruiru"/>
    <s v="Gikumari"/>
    <s v="10"/>
    <s v="Takamoto Biogas"/>
    <s v="James Nganga  Njoroge"/>
    <s v="James Nganga  Njoroge"/>
    <s v="254725713467"/>
    <s v="Medium Size Business"/>
    <x v="5"/>
    <x v="1"/>
    <d v="2019-11-22T00:00:00"/>
  </r>
  <r>
    <s v="VPA6"/>
    <s v="KE-KIA-1901-024622"/>
    <x v="0"/>
    <s v=""/>
    <s v="21st December,2018"/>
    <d v="2018-12-21T00:00:00"/>
    <s v="3rd January,2019"/>
    <d v="2019-01-03T00:00:00"/>
    <s v="Mburu Solomon Mwaura"/>
    <s v="Male"/>
    <s v="99999"/>
    <s v="723781999"/>
    <m/>
    <m/>
    <s v="725755710"/>
    <n v="36.788997999999999"/>
    <n v="-1.05948"/>
    <s v="Kiambu"/>
    <s v="Githunguri"/>
    <s v="Githunguri"/>
    <s v="Kiriko"/>
    <s v="10"/>
    <s v="Takamoto Biogas"/>
    <s v="James Nganga  Njoroge"/>
    <s v="James Nganga  Njoroge"/>
    <s v="725713467"/>
    <s v="Medium Size Business"/>
    <x v="5"/>
    <x v="1"/>
    <d v="2019-01-14T00:00:00"/>
  </r>
  <r>
    <s v="VPA6"/>
    <s v="KE-KIA-1901-024628"/>
    <x v="2"/>
    <s v="Non Compliant"/>
    <s v="14th December,2018"/>
    <d v="2018-12-14T00:00:00"/>
    <s v="24th January,2019"/>
    <d v="2019-01-24T00:00:00"/>
    <s v="Njuguna Samuel Kere"/>
    <s v="Male"/>
    <s v="6883594"/>
    <s v="724271784"/>
    <s v="796797144"/>
    <m/>
    <m/>
    <n v="36.810305"/>
    <n v="-1.138218"/>
    <s v="Kiambu"/>
    <s v="Githunguri"/>
    <s v="Tinganga"/>
    <s v="Ngaita B"/>
    <s v="10"/>
    <s v="Takamoto Biogas"/>
    <s v="James Nganga  Njoroge"/>
    <s v="James Nganga  Njoroge"/>
    <s v="725713467"/>
    <s v="Medium Size Business"/>
    <x v="5"/>
    <x v="1"/>
    <d v="2019-01-18T00:00:00"/>
  </r>
  <r>
    <s v="VPA6"/>
    <s v="KE-ELG-1901-024621"/>
    <x v="0"/>
    <s v=""/>
    <s v="20th November,2018"/>
    <d v="2018-11-20T00:00:00"/>
    <s v="9th January,2019"/>
    <d v="2019-01-09T00:00:00"/>
    <s v="Cheruiyot Jane Jepkosgei"/>
    <s v="Female"/>
    <s v="8770910"/>
    <s v="726616470"/>
    <m/>
    <m/>
    <s v="710833017"/>
    <n v="35.477547999999999"/>
    <n v="0.66385499999999997"/>
    <s v="Elgeyo/Marakwet"/>
    <s v="Keiyo North"/>
    <s v="Irong"/>
    <s v="Chesitek"/>
    <s v="10"/>
    <s v="Takamoto Biogas"/>
    <s v="James Nganga  Njoroge"/>
    <s v="James Nganga  Njoroge"/>
    <s v="725713467"/>
    <s v="Medium Size Business"/>
    <x v="5"/>
    <x v="1"/>
    <d v="2019-01-11T00:00:00"/>
  </r>
  <r>
    <s v="VPA6"/>
    <s v="KE-KIA-1910-26583"/>
    <x v="0"/>
    <s v=""/>
    <s v="8th October,2019"/>
    <d v="2019-10-08T00:00:00"/>
    <s v="8th October,2019"/>
    <d v="2019-10-08T00:00:00"/>
    <s v="Njuguna Nancy Nduta"/>
    <s v="Female"/>
    <s v="3589031"/>
    <s v="+254721521840"/>
    <m/>
    <m/>
    <m/>
    <n v="36.844794999999998"/>
    <n v="-0.97249799999999997"/>
    <s v="Kiambu"/>
    <s v="Gatundu South"/>
    <s v="Ngenda"/>
    <s v="Gikure"/>
    <s v="10"/>
    <s v="Takamoto Biogas"/>
    <s v="James Nganga  Njoroge"/>
    <s v="James Nganga  Njoroge"/>
    <s v="+254725713467"/>
    <s v="Medium Size Business"/>
    <x v="5"/>
    <x v="1"/>
    <d v="2019-10-14T00:00:00"/>
  </r>
  <r>
    <s v="VPA6"/>
    <s v="KE-KIA-1910-26587"/>
    <x v="0"/>
    <s v=""/>
    <s v="11th October,2019"/>
    <d v="2019-10-11T00:00:00"/>
    <s v="11th October,2019"/>
    <d v="2019-10-11T00:00:00"/>
    <s v="Mungai Elizabeth Wambui"/>
    <s v="Female"/>
    <s v="7544264"/>
    <s v="+254715894121"/>
    <m/>
    <m/>
    <m/>
    <n v="36.825789999999998"/>
    <n v="-1.1586380000000001"/>
    <s v="Kiambu"/>
    <s v="Kiambu"/>
    <s v="Ndumeri"/>
    <s v="Githima"/>
    <s v="10"/>
    <s v="Takamoto Biogas"/>
    <s v="James Nganga  Njoroge"/>
    <s v="James Nganga  Njoroge"/>
    <s v="+254725713467"/>
    <s v="Medium Size Business"/>
    <x v="5"/>
    <x v="1"/>
    <d v="2019-10-14T00:00:00"/>
  </r>
  <r>
    <s v="VPA6"/>
    <s v="KE-MUR-1908-26712"/>
    <x v="0"/>
    <s v=""/>
    <s v="8th August,2019"/>
    <d v="2019-08-08T00:00:00"/>
    <s v="8th August,2019"/>
    <d v="2019-08-08T00:00:00"/>
    <s v="Irungu Roise Muthoni"/>
    <s v="Female"/>
    <s v="7283826"/>
    <s v="254727372780"/>
    <m/>
    <m/>
    <m/>
    <n v="37.106648"/>
    <n v="-0.93307200000000001"/>
    <s v="Murang'a"/>
    <s v="Kandara"/>
    <s v="Kandara"/>
    <s v="Kabati"/>
    <s v="10"/>
    <s v="Takamoto Biogas"/>
    <s v="James Nganga  Njoroge"/>
    <s v="James Nganga  Njoroge"/>
    <s v="254725713467"/>
    <s v="Medium Size Business"/>
    <x v="5"/>
    <x v="1"/>
    <d v="2019-08-31T00:00:00"/>
  </r>
  <r>
    <s v="VPA6"/>
    <s v="KE-KIA-1908-26713"/>
    <x v="0"/>
    <s v=""/>
    <s v="20th August,2019"/>
    <d v="2019-08-20T00:00:00"/>
    <s v="20th August,2019"/>
    <d v="2019-08-20T00:00:00"/>
    <s v="Ngugi Peter Ndungu"/>
    <s v="Male"/>
    <s v="99999"/>
    <s v="254724381967"/>
    <s v="724381967"/>
    <m/>
    <s v="726779564"/>
    <n v="36.815207000000001"/>
    <n v="-0.92286699999999999"/>
    <s v="Kiambu"/>
    <s v="Gatundu North"/>
    <s v="Githobokoni"/>
    <s v="Muthunguchi"/>
    <s v="10"/>
    <s v="Takamoto Biogas"/>
    <s v="James Nganga  Njoroge"/>
    <s v="James Nganga  Njoroge"/>
    <s v="725713467"/>
    <s v="Medium Size Business"/>
    <x v="5"/>
    <x v="1"/>
    <d v="2019-08-31T00:00:00"/>
  </r>
  <r>
    <s v="VPA6"/>
    <s v="KE-KIA-1807-23218"/>
    <x v="0"/>
    <s v=""/>
    <s v="6th June,2018"/>
    <d v="2018-06-06T00:00:00"/>
    <s v="26th July,2018"/>
    <d v="2018-07-26T00:00:00"/>
    <s v="Nyori Paul Njuguna"/>
    <s v="Male"/>
    <s v="10254633"/>
    <s v="723896436"/>
    <m/>
    <m/>
    <s v="711324283"/>
    <n v="36.720517000000001"/>
    <n v="-1.0329470000000001"/>
    <s v="Kiambu"/>
    <s v="Lari"/>
    <s v="Lari"/>
    <s v="Kagaa"/>
    <n v="12"/>
    <s v="Takamoto Biogas"/>
    <s v="James Nganga  Njoroge"/>
    <s v="James Nganga  Njoroge"/>
    <s v="714836386"/>
    <s v="Medium Size Business"/>
    <x v="2"/>
    <x v="0"/>
    <d v="2018-07-26T00:00:00"/>
  </r>
  <r>
    <s v="VPA6"/>
    <s v="KE-KIA-1901-024623"/>
    <x v="0"/>
    <s v=""/>
    <s v="27th November,2018"/>
    <d v="2018-11-27T00:00:00"/>
    <s v="2nd January,2019"/>
    <d v="2019-01-02T00:00:00"/>
    <s v="Kaniu James Kamau"/>
    <s v="Male"/>
    <s v="99999"/>
    <s v="0722568038"/>
    <m/>
    <m/>
    <s v="722629093"/>
    <n v="36.690297999999999"/>
    <n v="-1.0195620000000001"/>
    <s v="Kiambu"/>
    <s v="Lari"/>
    <s v="Kamburu"/>
    <s v="Matimbie"/>
    <s v="12"/>
    <s v="Takamoto Biogas"/>
    <s v="James Nganga  Njoroge"/>
    <s v="James Nganga  Njoroge"/>
    <s v="725713467"/>
    <s v="Medium Size Business"/>
    <x v="2"/>
    <x v="0"/>
    <d v="2019-01-14T00:00:00"/>
  </r>
  <r>
    <s v="VPA6"/>
    <s v="KE-NYA-1701-16967"/>
    <x v="0"/>
    <s v=""/>
    <s v="28th November,2016"/>
    <d v="2016-11-28T00:00:00"/>
    <s v="17th January,2017"/>
    <d v="2017-01-17T00:00:00"/>
    <s v="Harison Njoroge Kara"/>
    <s v="Male"/>
    <s v="2954753"/>
    <s v="725371791"/>
    <m/>
    <m/>
    <m/>
    <n v="36.605342"/>
    <n v="-0.53496699999999997"/>
    <s v="Nyandarua"/>
    <s v="North Kinangop"/>
    <s v="Ndunyu Njeru"/>
    <s v="Kamba"/>
    <s v="8"/>
    <s v="James Njoroge Wainaina"/>
    <s v="James Njoroge Wainaina"/>
    <s v="James Njoroge Wainaina"/>
    <s v=""/>
    <s v="Informal Business"/>
    <x v="2"/>
    <x v="0"/>
    <d v="2017-03-02T00:00:00"/>
  </r>
  <r>
    <s v="VPA6"/>
    <s v="KE-NYA-1609-16422"/>
    <x v="0"/>
    <s v=""/>
    <s v="13th July,2016"/>
    <d v="2016-07-13T00:00:00"/>
    <s v="1st September,2016"/>
    <d v="2016-09-01T00:00:00"/>
    <s v="John Kamau Mungai"/>
    <s v="Male"/>
    <s v="10245250"/>
    <s v="722671302"/>
    <m/>
    <m/>
    <m/>
    <n v="36.602069999999998"/>
    <n v="-0.68198000000000003"/>
    <s v="Nyandarua"/>
    <s v="South Kinangop"/>
    <s v="Munyaka"/>
    <s v="Munyaka"/>
    <s v="8"/>
    <s v="James Njoroge Wainaina"/>
    <s v="James Njoroge Wainaina"/>
    <s v="James Njoroge Wainaina"/>
    <s v=""/>
    <s v="Informal Business"/>
    <x v="2"/>
    <x v="0"/>
    <d v="2017-03-02T00:00:00"/>
  </r>
  <r>
    <s v="VPA6"/>
    <s v="KE-NYA-2007-25900"/>
    <x v="0"/>
    <s v=""/>
    <s v="13th May,2020"/>
    <d v="2020-05-13T00:00:00"/>
    <s v="2nd July,2020"/>
    <d v="2020-07-02T00:00:00"/>
    <s v="Njuguna Priscah Muthoni"/>
    <s v="Female"/>
    <s v="13845637"/>
    <s v="254720488044"/>
    <s v="720488044"/>
    <m/>
    <m/>
    <n v="36.524754999999999"/>
    <n v="-0.63306700000000005"/>
    <s v="Nyandarua"/>
    <s v="North Kinangop"/>
    <s v="Kinangop"/>
    <s v="Matundura"/>
    <s v="8"/>
    <s v="James Nyota"/>
    <s v="James Njoroge Wainaina"/>
    <s v="James Njoroge Wainaina"/>
    <s v="724760944"/>
    <s v="Informal Business"/>
    <x v="2"/>
    <x v="0"/>
    <d v="2020-10-15T00:00:00"/>
  </r>
  <r>
    <s v="VPA6"/>
    <s v="KE-KIA-1810-25896"/>
    <x v="0"/>
    <s v=""/>
    <s v="1st October,2018"/>
    <d v="2018-10-01T00:00:00"/>
    <s v="23rd October,2018"/>
    <d v="2018-10-23T00:00:00"/>
    <s v="Kinyanjui Annie Wairimu"/>
    <s v="Female"/>
    <s v="3625206"/>
    <s v="724707185"/>
    <m/>
    <m/>
    <s v="719396704"/>
    <n v="36.886082999999999"/>
    <n v="-1.000672"/>
    <s v="Kiambu"/>
    <s v="Gatundu South"/>
    <s v="Gatundu South"/>
    <s v="Karingaini"/>
    <s v="10"/>
    <s v="James Njoroge Wainaina"/>
    <s v="James Njoroge Wainaina"/>
    <s v="James Njoroge Wainaina"/>
    <s v="724760944"/>
    <s v="Informal Business"/>
    <x v="2"/>
    <x v="0"/>
    <d v="2018-11-12T00:00:00"/>
  </r>
  <r>
    <s v="VPA6"/>
    <s v="KE-NYA-2008-25898"/>
    <x v="2"/>
    <s v="Under Verification"/>
    <s v="10th August,2020"/>
    <d v="2020-08-10T00:00:00"/>
    <s v="30th August,2020"/>
    <d v="2020-08-30T00:00:00"/>
    <s v="Mwangi Haruni Kariuki"/>
    <s v="Male"/>
    <s v="913276"/>
    <s v="254710784746"/>
    <s v="710784746"/>
    <m/>
    <m/>
    <n v="36.613106999999999"/>
    <n v="-0.62901499999999999"/>
    <s v="Nyandarua"/>
    <s v="North Kinangop"/>
    <s v="Kinangop"/>
    <s v="Gathaara"/>
    <s v="10"/>
    <s v="James Nyota"/>
    <s v="James Njoroge Wainaina"/>
    <s v="James Njoroge Wainaina"/>
    <s v="724760944"/>
    <s v="Informal Business"/>
    <x v="2"/>
    <x v="0"/>
    <d v="2020-10-15T00:00:00"/>
  </r>
  <r>
    <s v="VPA6"/>
    <s v="KE-NYA-1603-16894"/>
    <x v="0"/>
    <s v=""/>
    <s v="11th January,2016"/>
    <d v="2016-01-11T00:00:00"/>
    <s v="1st March,2016"/>
    <d v="2016-03-01T00:00:00"/>
    <s v="Danie Njunguna Muya"/>
    <s v="Male"/>
    <s v="9812178"/>
    <s v="720576863"/>
    <m/>
    <m/>
    <m/>
    <n v="36.595765"/>
    <n v="-0.54496"/>
    <s v="Nyandarua"/>
    <s v="North Kinangop"/>
    <s v="Kitiri"/>
    <s v="Kitiri"/>
    <s v="12"/>
    <s v="James Njoroge Wainaina"/>
    <s v="James Njoroge Wainaina"/>
    <s v="James Njoroge Wainaina"/>
    <s v=""/>
    <s v="Informal Business"/>
    <x v="2"/>
    <x v="0"/>
    <d v="2017-03-02T00:00:00"/>
  </r>
  <r>
    <s v="VPA6"/>
    <s v="KE-NAK-1612-16895"/>
    <x v="1"/>
    <s v="Demolished"/>
    <s v="12th October,2016"/>
    <d v="2016-10-12T00:00:00"/>
    <s v="1st December,2016"/>
    <d v="2016-12-01T00:00:00"/>
    <s v="Patrick Njoroge Gitungu"/>
    <s v="Male"/>
    <s v="25921446"/>
    <s v="711933617"/>
    <m/>
    <m/>
    <m/>
    <n v="36.173990000000003"/>
    <n v="-0.28061700000000001"/>
    <s v="Nakuru"/>
    <s v="Nakuru North"/>
    <s v="Lanet"/>
    <s v="Kamfam"/>
    <s v="12"/>
    <s v="James Njoroge Wainaina"/>
    <s v="James Njoroge Wainaina"/>
    <s v="James Njoroge Wainaina"/>
    <s v=""/>
    <s v="Informal Business"/>
    <x v="2"/>
    <x v="0"/>
    <d v="2017-03-02T00:00:00"/>
  </r>
  <r>
    <s v="VPA6"/>
    <s v="KE-KIA-1707-18396"/>
    <x v="0"/>
    <s v=""/>
    <s v="12th May,2017"/>
    <d v="2017-05-12T00:00:00"/>
    <s v="1st July,2017"/>
    <d v="2017-07-01T00:00:00"/>
    <s v="Kabiru Peter Kigenyi"/>
    <s v="Male"/>
    <s v="10425706"/>
    <s v="710335871"/>
    <m/>
    <m/>
    <s v="726896216"/>
    <n v="36.887270000000001"/>
    <n v="-0.99650700000000003"/>
    <s v="Kiambu"/>
    <s v="Gatundu South"/>
    <s v="Ituru"/>
    <s v="Gitatiini"/>
    <s v="12"/>
    <s v="James Njoroge Wainaina"/>
    <s v="James Njoroge Wainaina"/>
    <s v="James Njoroge Wainaina"/>
    <s v="724760944"/>
    <s v="Informal Business"/>
    <x v="2"/>
    <x v="0"/>
    <d v="2017-08-16T00:00:00"/>
  </r>
  <r>
    <s v="VPA6"/>
    <s v="KE-NYA-1905-25899"/>
    <x v="0"/>
    <s v=""/>
    <s v="27th April,2019"/>
    <d v="2019-04-27T00:00:00"/>
    <s v="27th May,2019"/>
    <d v="2019-05-27T00:00:00"/>
    <s v="Mundia Geoffrey Githaiga"/>
    <s v="Male"/>
    <n v="99999"/>
    <s v="254724760944"/>
    <m/>
    <m/>
    <m/>
    <n v="36.646946999999997"/>
    <n v="-0.72052700000000003"/>
    <s v="Nyandarua"/>
    <s v="South Kinangop"/>
    <s v="South Kinangop"/>
    <s v="Njabini"/>
    <s v="12"/>
    <s v="James Njoroge Wainaina"/>
    <s v="James Njoroge Wainaina"/>
    <s v="James Njoroge Wainaina"/>
    <s v="724760944"/>
    <s v="Informal Business"/>
    <x v="2"/>
    <x v="0"/>
    <d v="2019-05-29T00:00:00"/>
  </r>
  <r>
    <s v="VPA6"/>
    <s v="KE-NYA-1911-25897"/>
    <x v="0"/>
    <s v=""/>
    <s v="17th February,2019"/>
    <d v="2019-02-17T00:00:00"/>
    <s v="17th November,2019"/>
    <d v="2019-11-17T00:00:00"/>
    <s v="Paul Magdaline Wanjeri"/>
    <s v="Female"/>
    <s v="481072"/>
    <s v="784500415"/>
    <m/>
    <m/>
    <s v="723886609"/>
    <n v="36.526716999999998"/>
    <n v="-0.62933499999999998"/>
    <s v="Nyandarua"/>
    <s v="North Kinangop"/>
    <s v="Kinangop"/>
    <s v="Matundura"/>
    <n v="12"/>
    <s v="James Njoroge Wainaina"/>
    <s v="James Njoroge Wainaina"/>
    <s v="James Njoroge Wainaina"/>
    <s v="724760944"/>
    <s v="Informal Business"/>
    <x v="2"/>
    <x v="0"/>
    <d v="2020-10-15T00:00:00"/>
  </r>
  <r>
    <s v="VPA6"/>
    <s v="KE-SAM-1512-15414"/>
    <x v="0"/>
    <s v=""/>
    <s v="11th November,2015"/>
    <d v="2015-11-11T00:00:00"/>
    <s v="31st December,2015"/>
    <d v="2015-12-31T00:00:00"/>
    <s v="Paul Lolmingani"/>
    <s v="Male"/>
    <s v="21694509"/>
    <s v="729318294"/>
    <m/>
    <m/>
    <m/>
    <n v="36.687294000000001"/>
    <n v="1.0885069999999999"/>
    <s v="Samburu"/>
    <s v="Samburu Central"/>
    <s v="Westgate"/>
    <s v=""/>
    <s v="12"/>
    <s v="James Nyota"/>
    <s v="James Nyota"/>
    <s v="James Nyota"/>
    <s v=""/>
    <s v="Informal Business"/>
    <x v="2"/>
    <x v="0"/>
    <d v="2018-08-02T00:00:00"/>
  </r>
  <r>
    <s v="VPA6"/>
    <s v="KE-NAK-1611-14067"/>
    <x v="0"/>
    <s v=""/>
    <s v="11th November,2016"/>
    <d v="2016-11-11T00:00:00"/>
    <s v="11th November,2016"/>
    <d v="2016-11-11T00:00:00"/>
    <s v="Charles Iregi Wamai"/>
    <s v="Male"/>
    <s v="99999"/>
    <s v="720811878"/>
    <m/>
    <m/>
    <m/>
    <n v="36.093651000000001"/>
    <n v="-0.25456499999999999"/>
    <s v="Nakuru"/>
    <s v="Bahati"/>
    <s v="Menengai"/>
    <s v=""/>
    <n v="10"/>
    <s v="Jane Wanjiru Mwangi"/>
    <s v="Jane Wanjiru Mwangi"/>
    <s v="Jane Wanjiru Mwangi"/>
    <s v=""/>
    <s v="Informal Business"/>
    <x v="2"/>
    <x v="0"/>
    <d v="2018-08-02T00:00:00"/>
  </r>
  <r>
    <s v="VPA6"/>
    <s v="KE-NAK-1911-27418"/>
    <x v="2"/>
    <s v="Non Compliant"/>
    <s v="5th October,2018"/>
    <d v="2018-10-05T00:00:00"/>
    <s v="23rd November,2019"/>
    <d v="2019-11-23T00:00:00"/>
    <s v="Hannington Langat"/>
    <s v="Male"/>
    <s v="99999"/>
    <s v="254721542123"/>
    <m/>
    <m/>
    <m/>
    <n v="35.695072000000003"/>
    <n v="-0.52019300000000002"/>
    <s v="Nakuru"/>
    <s v="Kuresoi"/>
    <s v="Bombo"/>
    <s v="Tendwet"/>
    <s v="6"/>
    <s v="Januaries Kaloki"/>
    <s v="Januaries Kaloki"/>
    <s v="Januaries Kaloki"/>
    <s v="714342097"/>
    <s v="Informal Business"/>
    <x v="2"/>
    <x v="0"/>
    <d v="2020-02-06T00:00:00"/>
  </r>
  <r>
    <s v="VPA6"/>
    <s v="KE-KIT-2112-29772"/>
    <x v="2"/>
    <s v="Under Verification"/>
    <s v="8th August,2021"/>
    <d v="2021-08-08T00:00:00"/>
    <s v="10th December,2021"/>
    <d v="2021-12-10T00:00:00"/>
    <s v="Mbeke Grace Gakii"/>
    <s v="Male"/>
    <s v="8635463"/>
    <s v="254781998083"/>
    <m/>
    <m/>
    <s v="254795727920"/>
    <n v="38.069192999999999"/>
    <n v="-0.81623000000000001"/>
    <s v="Kitui"/>
    <s v="Mwingi Central"/>
    <s v="Waita"/>
    <s v="Mwamboi"/>
    <n v="6"/>
    <s v="Januaries Kaloki"/>
    <s v="Januaries kaloki"/>
    <s v="Januaries kaloki"/>
    <s v=""/>
    <s v="Informal Business"/>
    <x v="2"/>
    <x v="0"/>
    <d v="2021-12-17T00:00:00"/>
  </r>
  <r>
    <s v="VPA6"/>
    <s v="KE-MAK-1904-27531"/>
    <x v="0"/>
    <s v=""/>
    <s v="1st April,2019"/>
    <d v="2019-04-01T00:00:00"/>
    <s v="1st April,2019"/>
    <d v="2019-04-01T00:00:00"/>
    <s v="Ngila Jackline Mutheu"/>
    <s v="Female"/>
    <s v="31604304"/>
    <s v="725862614"/>
    <m/>
    <m/>
    <s v="725923577"/>
    <n v="37.448571999999999"/>
    <n v="-1.6733800000000001"/>
    <s v="Makueni"/>
    <s v="Mbooni"/>
    <s v="Mbooni West"/>
    <s v="Mitangani"/>
    <s v="8"/>
    <s v="Januaries Kaloki"/>
    <s v="Januaries Kaloki"/>
    <s v="Januaries Kaloki"/>
    <s v="714342097"/>
    <s v="Informal Business"/>
    <x v="2"/>
    <x v="0"/>
    <d v="2019-04-01T00:00:00"/>
  </r>
  <r>
    <s v="VPA6"/>
    <s v="KE-MAK-1904-27533"/>
    <x v="0"/>
    <s v=""/>
    <s v="1st April,2019"/>
    <d v="2019-04-01T00:00:00"/>
    <s v="1st April,2019"/>
    <d v="2019-04-01T00:00:00"/>
    <s v="Kyule Eunice Ngwili"/>
    <s v="Female"/>
    <s v="11269925"/>
    <s v="727290599"/>
    <m/>
    <m/>
    <s v="711719299"/>
    <n v="37.578431999999999"/>
    <n v="-1.7585900000000001"/>
    <s v="Makueni"/>
    <s v="Kaiti"/>
    <s v="Kaiti"/>
    <s v="Kyumu"/>
    <s v="8"/>
    <s v="Januaries Kaloki"/>
    <s v="Januaries Kaloki"/>
    <s v="Januaries Kaloki"/>
    <s v="714342097"/>
    <s v="Informal Business"/>
    <x v="2"/>
    <x v="0"/>
    <d v="2019-04-03T00:00:00"/>
  </r>
  <r>
    <s v="VPA6"/>
    <s v="KE-MAK-1904-27535"/>
    <x v="2"/>
    <s v="Under Verification"/>
    <s v="2nd April,2019"/>
    <d v="2019-04-02T00:00:00"/>
    <s v="2nd April,2019"/>
    <d v="2019-04-02T00:00:00"/>
    <s v="Ndivo Paul Muia"/>
    <s v="Male"/>
    <s v="7879658"/>
    <s v="0722101782"/>
    <m/>
    <m/>
    <s v="701626322"/>
    <n v="37.494768999999998"/>
    <n v="-1.793425"/>
    <s v="Makueni"/>
    <s v="Kaiti"/>
    <s v="Kaiti"/>
    <s v="Utati"/>
    <s v="8"/>
    <s v="Januaries Kaloki"/>
    <s v="Januaries Kaloki"/>
    <s v="Januaries Kaloki"/>
    <s v="714342097"/>
    <s v="Informal Business"/>
    <x v="2"/>
    <x v="0"/>
    <d v="2019-04-03T00:00:00"/>
  </r>
  <r>
    <s v="VPA6"/>
    <s v="KE-MAK-1904-27536"/>
    <x v="0"/>
    <s v=""/>
    <s v="2nd April,2019"/>
    <d v="2019-04-02T00:00:00"/>
    <s v="2nd April,2019"/>
    <d v="2019-04-02T00:00:00"/>
    <s v="Cleopas Kiio Mutua"/>
    <s v="Male"/>
    <s v="37689608"/>
    <s v="722218516"/>
    <m/>
    <m/>
    <m/>
    <n v="37.502792999999997"/>
    <n v="-1.7984199999999999"/>
    <s v="Makueni"/>
    <s v="Kaiti"/>
    <s v="Kaiti"/>
    <s v="Mutitu"/>
    <s v="8"/>
    <s v="Januaries Kaloki"/>
    <s v="Januaries Kaloki"/>
    <s v="Januaries Kaloki"/>
    <s v="714342097"/>
    <s v="Informal Business"/>
    <x v="2"/>
    <x v="0"/>
    <d v="2019-04-03T00:00:00"/>
  </r>
  <r>
    <s v="VPA6"/>
    <s v="KE-MAK-1911-27831"/>
    <x v="0"/>
    <s v=""/>
    <s v="8th November,2019"/>
    <d v="2019-11-08T00:00:00"/>
    <s v="8th November,2019"/>
    <d v="2019-11-08T00:00:00"/>
    <s v="Mutua Joseph Kivindyo"/>
    <s v="Male"/>
    <s v="6129714"/>
    <s v="254721293945"/>
    <s v="721293945"/>
    <m/>
    <s v="720865145"/>
    <n v="37.587097999999997"/>
    <n v="-1.9388730000000001"/>
    <s v="Makueni"/>
    <s v="Makueni"/>
    <s v="Makueni"/>
    <s v="Mikooni"/>
    <s v="8"/>
    <s v="Januaries Kaloki"/>
    <s v="Januaries Kaloki"/>
    <s v="Januaries Kaloki"/>
    <s v="714342097"/>
    <s v="Informal Business"/>
    <x v="0"/>
    <x v="0"/>
    <d v="2019-11-08T00:00:00"/>
  </r>
  <r>
    <s v="VPA6"/>
    <s v="KE-MAK-1905-26728"/>
    <x v="0"/>
    <s v=""/>
    <s v="24th May,2019"/>
    <d v="2019-05-24T00:00:00"/>
    <s v="24th May,2019"/>
    <d v="2019-05-24T00:00:00"/>
    <s v="Ngenga James Kyalo"/>
    <s v="Female"/>
    <s v="99999"/>
    <s v="0715745315"/>
    <m/>
    <m/>
    <m/>
    <n v="37.412202000000001"/>
    <n v="-1.8489899999999999"/>
    <s v="Makueni"/>
    <s v="Kaiti"/>
    <s v="Kaiti"/>
    <s v="Kyakatungu"/>
    <s v="8"/>
    <s v="Januaries Kaloki"/>
    <s v="Januaries Kaloki"/>
    <s v="Januaries Kaloki"/>
    <s v="714342097"/>
    <s v="Informal Business"/>
    <x v="2"/>
    <x v="0"/>
    <d v="2019-05-28T00:00:00"/>
  </r>
  <r>
    <s v="VPA6"/>
    <s v="KE-MAK-1905-26729"/>
    <x v="0"/>
    <s v=""/>
    <s v="24th May,2019"/>
    <d v="2019-05-24T00:00:00"/>
    <s v="24th May,2019"/>
    <d v="2019-05-24T00:00:00"/>
    <s v="Kivuva Julius Mutisya"/>
    <s v="Female"/>
    <s v="14681017"/>
    <s v="254718262352"/>
    <s v="718262352"/>
    <m/>
    <m/>
    <n v="37.401266999999997"/>
    <n v="-1.8529549999999999"/>
    <s v="Makueni"/>
    <s v="Kaiti"/>
    <s v="Kaiti"/>
    <s v="Kyanzomo"/>
    <s v="8"/>
    <s v="Januaries Kaloki"/>
    <s v="Januaries Kaloki"/>
    <s v="Januaries Kaloki"/>
    <s v="7144133333"/>
    <s v="Informal Business"/>
    <x v="2"/>
    <x v="0"/>
    <d v="2019-06-06T00:00:00"/>
  </r>
  <r>
    <s v="VPA6"/>
    <s v="KE-MAK-2112-29764"/>
    <x v="0"/>
    <s v=""/>
    <s v="20th October,2021"/>
    <d v="2021-10-20T00:00:00"/>
    <s v="8th December,2021"/>
    <d v="2021-12-08T00:00:00"/>
    <s v="Mwailu Japheth Katumo"/>
    <s v="Male"/>
    <s v="36594786"/>
    <s v="254742360146"/>
    <m/>
    <m/>
    <m/>
    <n v="37.548777999999999"/>
    <n v="-1.7380819999999999"/>
    <s v="Makueni"/>
    <s v="Kaiti"/>
    <s v="Kaiti"/>
    <s v="Kinyongo"/>
    <n v="8"/>
    <s v="Januaries Kaloki"/>
    <s v="Januaries kaloki"/>
    <s v="Januaries kaloki"/>
    <s v=""/>
    <s v="Informal Business"/>
    <x v="2"/>
    <x v="0"/>
    <d v="2021-12-17T00:00:00"/>
  </r>
  <r>
    <s v="VPA6"/>
    <s v="KE-KIT-2112-29653"/>
    <x v="0"/>
    <s v=""/>
    <s v="5th April,2021"/>
    <d v="2021-04-05T00:00:00"/>
    <s v="10th December,2021"/>
    <d v="2021-12-10T00:00:00"/>
    <s v="Mwalali Pauline Kikele"/>
    <s v="Male"/>
    <s v="3797718"/>
    <s v="254722634073"/>
    <m/>
    <m/>
    <s v="2547163711487"/>
    <n v="38.020054999999999"/>
    <n v="-1.329113"/>
    <s v="Kitui"/>
    <s v="Kitui Central"/>
    <s v="Kitui central"/>
    <s v="Kithama"/>
    <n v="8"/>
    <s v="Januaries Kaloki"/>
    <s v="Januaries kaloki"/>
    <s v="Januaries kaloki"/>
    <s v=""/>
    <s v="Informal Business"/>
    <x v="2"/>
    <x v="0"/>
    <d v="2021-12-17T00:00:00"/>
  </r>
  <r>
    <s v="VPA6"/>
    <s v="KE-KIT-2112-29654"/>
    <x v="2"/>
    <s v="Under Verification"/>
    <s v="7th August,2021"/>
    <d v="2021-08-07T00:00:00"/>
    <s v="10th December,2021"/>
    <d v="2021-12-10T00:00:00"/>
    <s v="Mwanthi Sammy Ngui"/>
    <s v="Male"/>
    <s v="7234005"/>
    <s v="254713431372"/>
    <m/>
    <m/>
    <m/>
    <n v="38.106639999999999"/>
    <n v="-0.98780299999999999"/>
    <s v="Kitui"/>
    <s v="Kitui Central"/>
    <s v="Kitui central"/>
    <s v="Wamuyu"/>
    <n v="8"/>
    <s v="Januaries Kaloki"/>
    <s v="Januaries kaloki"/>
    <s v="Januaries kaloki"/>
    <s v=""/>
    <s v="Informal Business"/>
    <x v="2"/>
    <x v="0"/>
    <d v="2021-12-17T00:00:00"/>
  </r>
  <r>
    <s v="VPA6"/>
    <s v="KE-MAK-2108-29092"/>
    <x v="0"/>
    <s v=""/>
    <s v="19th July,2021"/>
    <d v="2021-07-19T00:00:00"/>
    <s v="25th August,2021"/>
    <d v="2021-08-25T00:00:00"/>
    <s v="Mutuku Josephine Wanza"/>
    <s v="Female"/>
    <s v="7095552"/>
    <s v="254723303612"/>
    <m/>
    <m/>
    <m/>
    <n v="37.605629999999998"/>
    <n v="-1.7909630000000001"/>
    <s v="Makueni"/>
    <s v="Makueni"/>
    <s v="Wote"/>
    <s v="Ithiani"/>
    <n v="8"/>
    <s v="Januaries Kaloki"/>
    <s v="Januaries kaloki"/>
    <s v="Januaries kaloki"/>
    <s v=""/>
    <s v="Informal Business"/>
    <x v="2"/>
    <x v="0"/>
    <d v="2021-08-26T00:00:00"/>
  </r>
  <r>
    <s v="VPA6"/>
    <s v="KE-MAK-1904-27532"/>
    <x v="0"/>
    <s v=""/>
    <s v="1st April,2019"/>
    <d v="2019-04-01T00:00:00"/>
    <s v="1st April,2019"/>
    <d v="2019-04-01T00:00:00"/>
    <s v="Manthi Nelson Mutisya"/>
    <s v="Female"/>
    <s v="314602"/>
    <s v="740823173"/>
    <m/>
    <m/>
    <s v="721618015"/>
    <n v="37.447088000000001"/>
    <n v="-1.6734869999999999"/>
    <s v="Makueni"/>
    <s v="Mbooni"/>
    <s v="Mbooni"/>
    <s v="Mitangani"/>
    <s v="10"/>
    <s v="Januaries Kaloki"/>
    <s v="Januaries Kaloki"/>
    <s v="Januaries Kaloki"/>
    <s v="714342097"/>
    <s v="Informal Business"/>
    <x v="2"/>
    <x v="0"/>
    <d v="2019-04-01T00:00:00"/>
  </r>
  <r>
    <s v="VPA6"/>
    <s v="KE-MAK-1812-25229"/>
    <x v="0"/>
    <s v=""/>
    <s v="21st October,2018"/>
    <d v="2018-10-21T00:00:00"/>
    <s v="10th December,2018"/>
    <d v="2018-12-10T00:00:00"/>
    <s v="Musau Stellamaris Ngina"/>
    <s v="Female"/>
    <s v="10114722"/>
    <s v="721210762"/>
    <m/>
    <m/>
    <m/>
    <n v="37.443097000000002"/>
    <n v="-1.663635"/>
    <s v="Makueni"/>
    <s v="Mbooni"/>
    <s v="Mbooni West"/>
    <s v="Kadula"/>
    <s v="12"/>
    <s v="Januaries Kaloki"/>
    <s v="Januaries Kaloki"/>
    <s v="Januaries Kaloki"/>
    <s v="254714342097"/>
    <s v="Informal Business"/>
    <x v="0"/>
    <x v="0"/>
    <d v="2019-01-03T00:00:00"/>
  </r>
  <r>
    <s v="VPA6"/>
    <s v="KE-MAK-1905-26726"/>
    <x v="0"/>
    <s v=""/>
    <s v="7th May,2019"/>
    <d v="2019-05-07T00:00:00"/>
    <s v="7th May,2019"/>
    <d v="2019-05-07T00:00:00"/>
    <s v="Ndaa Stephen Kyonda"/>
    <s v="Male"/>
    <s v="99999"/>
    <s v="728859213"/>
    <m/>
    <m/>
    <s v="715871786"/>
    <n v="37.756002000000002"/>
    <n v="-1.926385"/>
    <s v="Makueni"/>
    <s v="Makueni"/>
    <s v="Kathonzweni"/>
    <s v="Siatu"/>
    <n v="12"/>
    <s v="Januaries Kaloki"/>
    <s v="Januaries Kaloki"/>
    <s v="Januaries Kaloki"/>
    <s v="714342097"/>
    <s v="Informal Business"/>
    <x v="2"/>
    <x v="0"/>
    <d v="2019-05-08T00:00:00"/>
  </r>
  <r>
    <s v="VPA6"/>
    <s v="KE-MAC-1903-27528"/>
    <x v="2"/>
    <s v="Non Compliant"/>
    <s v="11th March,2019"/>
    <d v="2019-03-11T00:00:00"/>
    <s v="11th March,2019"/>
    <d v="2019-03-11T00:00:00"/>
    <s v="Mihingo Isaac"/>
    <s v="Male"/>
    <s v="34019544"/>
    <s v="702266379"/>
    <m/>
    <m/>
    <m/>
    <n v="37.108772000000002"/>
    <n v="-1.2802249999999999"/>
    <s v="Machakos"/>
    <s v="Matungulu"/>
    <s v="Joska"/>
    <s v="Mutalia"/>
    <s v="24"/>
    <s v="Januaries Kaloki"/>
    <s v="Januaries Kaloki"/>
    <s v="Januaries Kaloki"/>
    <s v="714342097"/>
    <s v="Informal Business"/>
    <x v="2"/>
    <x v="0"/>
    <d v="2019-03-11T00:00:00"/>
  </r>
  <r>
    <s v="VPA6"/>
    <s v="KE-NAR-2104-26268"/>
    <x v="2"/>
    <s v="Non Compliant"/>
    <s v="5th February,2021"/>
    <d v="2021-02-05T00:00:00"/>
    <s v="20th April,2021"/>
    <d v="2021-04-20T00:00:00"/>
    <s v="Nchoko Zadra Narinoi"/>
    <s v="Female"/>
    <s v="30530453"/>
    <s v="254717734283"/>
    <m/>
    <m/>
    <m/>
    <n v="35.683163"/>
    <n v="-1.00095"/>
    <s v="Narok"/>
    <s v="Narok South"/>
    <s v="Ololunga"/>
    <s v="Olepolos"/>
    <n v="12"/>
    <s v="Samwel Teres"/>
    <s v="Jeremiah"/>
    <s v="Jeremiah"/>
    <s v=""/>
    <s v="Informal Business"/>
    <x v="2"/>
    <x v="0"/>
    <d v="2021-04-20T00:00:00"/>
  </r>
  <r>
    <s v="VPA6"/>
    <s v="KE-NAR-2104-26258"/>
    <x v="2"/>
    <s v="Non Compliant"/>
    <s v="26th February,2021"/>
    <d v="2021-02-26T00:00:00"/>
    <s v="20th April,2021"/>
    <d v="2021-04-20T00:00:00"/>
    <s v="Sena Saitoti Sarone"/>
    <s v="Female"/>
    <n v="99999"/>
    <s v="254722277528"/>
    <m/>
    <m/>
    <m/>
    <n v="35.686177000000001"/>
    <n v="-1.0004599999999999"/>
    <s v="Narok"/>
    <s v="Narok South"/>
    <s v="Ololunga"/>
    <s v="Olepolos"/>
    <n v="12"/>
    <s v="Samwel Teres"/>
    <s v="Jeremiah  langat"/>
    <s v="Jeremiah  langat"/>
    <s v=""/>
    <s v="Informal Business"/>
    <x v="2"/>
    <x v="0"/>
    <d v="2021-04-20T00:00:00"/>
  </r>
  <r>
    <s v="VPA6"/>
    <s v="KE-MUR-1802-21873"/>
    <x v="0"/>
    <s v=""/>
    <s v="13th December,2017"/>
    <d v="2017-12-13T00:00:00"/>
    <s v="1st February,2018"/>
    <d v="2018-02-01T00:00:00"/>
    <s v="Irungu Charles Murege"/>
    <s v="Male"/>
    <s v="99999"/>
    <s v="725227329"/>
    <m/>
    <m/>
    <s v="725837665"/>
    <n v="36.998564000000002"/>
    <n v="-0.67326600000000003"/>
    <s v="Murang'a"/>
    <s v="Kangema"/>
    <s v="Muguru"/>
    <s v="Ithiegeni"/>
    <s v="10"/>
    <s v="Takamoto Biogas"/>
    <s v="Jimmy Maina"/>
    <s v="Jimmy Maina"/>
    <s v="786547129"/>
    <s v="Medium Size Business"/>
    <x v="5"/>
    <x v="1"/>
    <d v="2018-03-19T00:00:00"/>
  </r>
  <r>
    <s v="VPA6"/>
    <s v="KE-BOM-1802-18076"/>
    <x v="0"/>
    <s v=""/>
    <s v="10th November,2017"/>
    <d v="2017-11-10T00:00:00"/>
    <s v="26th February,2018"/>
    <d v="2018-02-26T00:00:00"/>
    <s v="Sigei Joel Kiplangat"/>
    <s v="Male"/>
    <s v="11636217"/>
    <s v="728488296"/>
    <m/>
    <m/>
    <s v="732077704"/>
    <n v="35.092205999999997"/>
    <n v="-0.71734299999999995"/>
    <s v="Bomet"/>
    <s v="Sotik"/>
    <s v="Sotik"/>
    <s v="Kisabei"/>
    <s v="10"/>
    <s v="Patrick Kipronoh Mutai"/>
    <s v="Joash"/>
    <s v="Joash"/>
    <s v="713599874"/>
    <s v="Informal Business"/>
    <x v="0"/>
    <x v="0"/>
    <d v="2018-03-01T00:00:00"/>
  </r>
  <r>
    <s v="VPA6"/>
    <s v="KE-BOM-2201-26369"/>
    <x v="0"/>
    <s v=""/>
    <s v="8th November,2021"/>
    <d v="2021-11-08T00:00:00"/>
    <s v="10th January,2022"/>
    <d v="2022-01-10T00:00:00"/>
    <s v="Lasoi Joseph K"/>
    <s v="Male"/>
    <s v="7494093"/>
    <s v="0720357253"/>
    <m/>
    <m/>
    <s v="0763357253"/>
    <n v="35.375056999999998"/>
    <n v="-0.67722800000000005"/>
    <s v="Bomet"/>
    <s v="Bomet Central"/>
    <s v="Ndaraweta"/>
    <s v="Ngainet"/>
    <n v="10"/>
    <s v="Patrick Kipronoh Mutai"/>
    <s v="Joash"/>
    <s v="Joash"/>
    <s v=""/>
    <s v="Informal Business"/>
    <x v="0"/>
    <x v="0"/>
    <d v="2022-11-09T00:00:00"/>
  </r>
  <r>
    <s v="VPA6"/>
    <s v="KE-NYA-1806-23948"/>
    <x v="0"/>
    <s v=""/>
    <s v="1st April,2018"/>
    <d v="2018-04-01T00:00:00"/>
    <s v="1st June,2018"/>
    <d v="2018-06-01T00:00:00"/>
    <s v="Pappin N/A Nyamoko"/>
    <s v="Male"/>
    <s v="2970782"/>
    <s v="722856154"/>
    <m/>
    <m/>
    <s v="720657990"/>
    <n v="34.972062000000001"/>
    <n v="-0.79535500000000003"/>
    <s v="Nyamira"/>
    <s v="Borabu"/>
    <s v="Borabu"/>
    <s v="Kenyerere"/>
    <s v="8"/>
    <s v="Joash Ogutu"/>
    <s v="Joash Ogutu"/>
    <s v="Joash Ogutu"/>
    <s v="705534371"/>
    <s v="Informal Business"/>
    <x v="1"/>
    <x v="0"/>
    <d v="2018-07-30T00:00:00"/>
  </r>
  <r>
    <s v="VPA6"/>
    <s v="KE-NAN-1712-17013"/>
    <x v="0"/>
    <s v=""/>
    <s v="22nd September,2017"/>
    <d v="2017-09-22T00:00:00"/>
    <s v="29th December,2017"/>
    <d v="2017-12-29T00:00:00"/>
    <s v="Bett John K"/>
    <s v="Male"/>
    <s v="44912"/>
    <s v="726211936"/>
    <m/>
    <m/>
    <s v="721895082"/>
    <n v="35.158828999999997"/>
    <n v="0.33966400000000002"/>
    <s v="Nandi"/>
    <s v="Mosop"/>
    <s v="Itigo"/>
    <s v="Olesoiyet"/>
    <s v="6"/>
    <s v="Job K Soimo"/>
    <s v="Job K Soimo"/>
    <s v="Job K Soimo"/>
    <s v="726075203"/>
    <s v="Informal Business"/>
    <x v="0"/>
    <x v="0"/>
    <d v="2018-01-23T00:00:00"/>
  </r>
  <r>
    <s v="VPA6"/>
    <s v="KE-NAN-1801-27901"/>
    <x v="0"/>
    <s v=""/>
    <s v="25th November,2017"/>
    <d v="2017-11-25T00:00:00"/>
    <s v="7th January,2018"/>
    <d v="2018-01-07T00:00:00"/>
    <s v="Mitei Barnaba"/>
    <s v="Male"/>
    <s v="3446565"/>
    <s v="725177188"/>
    <m/>
    <m/>
    <s v="727880255"/>
    <n v="35.137236999999999"/>
    <n v="0.14777299999999999"/>
    <s v="Nandi"/>
    <s v="Nandi Central"/>
    <s v="Kapkoibai"/>
    <s v="Kapkoibai"/>
    <s v="6"/>
    <s v="Job K Soimo"/>
    <s v="Job K Soimo"/>
    <s v="Job K Soimo"/>
    <s v="726075203"/>
    <s v="Informal Business"/>
    <x v="0"/>
    <x v="0"/>
    <d v="2018-01-25T00:00:00"/>
  </r>
  <r>
    <s v="VPA6"/>
    <s v="KE-NAN-1701-17435"/>
    <x v="0"/>
    <s v=""/>
    <s v="12th November,2016"/>
    <d v="2016-11-12T00:00:00"/>
    <s v="1st January,2017"/>
    <d v="2017-01-01T00:00:00"/>
    <s v="Henry K Bor"/>
    <s v="Male"/>
    <s v="24718087"/>
    <s v="722854295"/>
    <m/>
    <m/>
    <m/>
    <n v="35.147472999999998"/>
    <n v="0.204458"/>
    <s v="Nandi"/>
    <s v="Nandi Central"/>
    <s v="Kapsabet"/>
    <s v="Kapmochil"/>
    <s v="6"/>
    <s v="Job K Soimo"/>
    <s v="Job K Soimo"/>
    <s v="Job K Soimo"/>
    <s v=""/>
    <s v="Informal Business"/>
    <x v="0"/>
    <x v="0"/>
    <d v="2017-03-02T00:00:00"/>
  </r>
  <r>
    <s v="VPA6"/>
    <s v="KE-NAN-1712-17911"/>
    <x v="1"/>
    <s v="Demolished"/>
    <s v="8th November,2017"/>
    <d v="2017-11-08T00:00:00"/>
    <s v="28th December,2017"/>
    <d v="2017-12-28T00:00:00"/>
    <s v="Lilian Seurei"/>
    <s v="Female"/>
    <s v="21684990"/>
    <s v="728010904"/>
    <m/>
    <m/>
    <m/>
    <n v="35.321120000000001"/>
    <n v="0.19944700000000001"/>
    <s v="Nandi"/>
    <s v="Nandi Hills"/>
    <s v="Sochoi"/>
    <s v="Lolduga"/>
    <s v="6"/>
    <s v="Job K Soimo"/>
    <s v="Job K Soimo"/>
    <s v="Job K Soimo"/>
    <s v="726075203"/>
    <s v="Informal Business"/>
    <x v="0"/>
    <x v="0"/>
    <d v="2017-07-26T00:00:00"/>
  </r>
  <r>
    <s v="VPA6"/>
    <s v="KE-NAN-1905-25190"/>
    <x v="0"/>
    <s v=""/>
    <s v="21st December,2018"/>
    <d v="2018-12-21T00:00:00"/>
    <s v="11th May,2019"/>
    <d v="2019-05-11T00:00:00"/>
    <s v="Arusei Edward"/>
    <s v="Male"/>
    <s v="99999"/>
    <s v="+254724399720"/>
    <m/>
    <m/>
    <m/>
    <n v="35.325688"/>
    <n v="0.16999700000000001"/>
    <s v="Nandi"/>
    <s v="Nandi Hills"/>
    <s v="Koilot"/>
    <s v="Marinyin"/>
    <s v="6"/>
    <s v="Job K Soimo"/>
    <s v="Job K Soimo"/>
    <s v="Job K Soimo"/>
    <s v="+254726075203"/>
    <s v="Informal Business"/>
    <x v="0"/>
    <x v="0"/>
    <d v="2019-10-16T00:00:00"/>
  </r>
  <r>
    <s v="VPA6"/>
    <s v="KE-NAN-1801-27852"/>
    <x v="0"/>
    <s v=""/>
    <s v="27th October,2017"/>
    <d v="2017-10-27T00:00:00"/>
    <s v="15th January,2018"/>
    <d v="2018-01-15T00:00:00"/>
    <s v="Rotich Juliana"/>
    <s v="Female"/>
    <s v="23478112"/>
    <s v="710710931"/>
    <m/>
    <m/>
    <m/>
    <n v="35.145876999999999"/>
    <n v="0.32372200000000001"/>
    <s v="Nandi"/>
    <s v="Mosop"/>
    <s v="Kokwet"/>
    <s v="Tebeson"/>
    <s v="8"/>
    <s v="Job K Soimo"/>
    <s v="Job K Soimo"/>
    <s v="Job K Soimo"/>
    <s v="723075203"/>
    <s v="Informal Business"/>
    <x v="0"/>
    <x v="0"/>
    <d v="2018-01-31T00:00:00"/>
  </r>
  <r>
    <s v="VPA6"/>
    <s v="KE-NAN-1811-25876"/>
    <x v="0"/>
    <s v=""/>
    <s v="10th October,2018"/>
    <d v="2018-10-10T00:00:00"/>
    <s v="27th November,2018"/>
    <d v="2018-11-27T00:00:00"/>
    <s v="Maiyo David"/>
    <s v="Male"/>
    <s v="99999"/>
    <s v="708648415"/>
    <m/>
    <m/>
    <m/>
    <n v="35.153630999999997"/>
    <n v="0.15435199999999999"/>
    <s v="Nandi"/>
    <s v="Nandi Hills"/>
    <s v="Kipsigak"/>
    <s v="Kamanag"/>
    <s v="8"/>
    <s v="Job K Soimo"/>
    <s v="Job K Soimo"/>
    <s v="Job K Soimo"/>
    <s v="254726075203"/>
    <s v="Informal Business"/>
    <x v="0"/>
    <x v="0"/>
    <d v="2018-12-13T00:00:00"/>
  </r>
  <r>
    <s v="VPA6"/>
    <s v="KE-MAC-1612-22559"/>
    <x v="2"/>
    <s v="Unreachable"/>
    <s v="12th October,2016"/>
    <d v="2016-10-12T00:00:00"/>
    <s v="1st December,2016"/>
    <d v="2016-12-01T00:00:00"/>
    <s v="Mati Emmaculate Mukede"/>
    <s v="Female"/>
    <s v="2293061"/>
    <s v="254713268160"/>
    <m/>
    <m/>
    <m/>
    <n v="37.325549000000002"/>
    <n v="-1.40594"/>
    <s v="Machakos"/>
    <s v="Kathiani"/>
    <s v="Kathiani"/>
    <s v="Mkuhuni"/>
    <s v="9"/>
    <s v="Mespt"/>
    <s v="Job K Soimo"/>
    <s v="Job K Soimo"/>
    <s v="254724281137"/>
    <s v="Medium Size Business"/>
    <x v="2"/>
    <x v="0"/>
    <d v="2017-11-09T00:00:00"/>
  </r>
  <r>
    <s v="VPA6"/>
    <s v="KE-NAN-1607-16744"/>
    <x v="0"/>
    <s v=""/>
    <s v="27th May,2016"/>
    <d v="2016-05-27T00:00:00"/>
    <s v="16th July,2016"/>
    <d v="2016-07-16T00:00:00"/>
    <s v="Henry Tallam"/>
    <s v="Male"/>
    <s v="25361815"/>
    <s v="720223414"/>
    <m/>
    <m/>
    <m/>
    <n v="35.302787000000002"/>
    <n v="0.16866800000000001"/>
    <s v="Nandi"/>
    <s v="Nandi Hills"/>
    <s v="Lessos"/>
    <s v="Koilot"/>
    <s v="10"/>
    <s v="Job K Soimo"/>
    <s v="Job K Soimo"/>
    <s v="Job K Soimo"/>
    <s v=""/>
    <s v="Informal Business"/>
    <x v="2"/>
    <x v="0"/>
    <d v="2017-03-02T00:00:00"/>
  </r>
  <r>
    <s v="VPA6"/>
    <s v="KE-NAN-1602-15991"/>
    <x v="0"/>
    <s v=""/>
    <s v="13th December,2015"/>
    <d v="2015-12-13T00:00:00"/>
    <s v="1st February,2016"/>
    <d v="2016-02-01T00:00:00"/>
    <s v="Kipkoech.R. Nyeno"/>
    <s v="Male"/>
    <s v="25611783"/>
    <s v="724212422"/>
    <m/>
    <m/>
    <m/>
    <n v="35.333787999999998"/>
    <n v="0.23318700000000001"/>
    <s v="Nandi"/>
    <s v="Nandi Hills"/>
    <s v="Juyat"/>
    <s v="Kalelach"/>
    <s v="10"/>
    <s v="Job K Soimo"/>
    <s v="Job K Soimo"/>
    <s v="Job K Soimo"/>
    <s v=""/>
    <s v="Informal Business"/>
    <x v="0"/>
    <x v="0"/>
    <d v="2017-03-02T00:00:00"/>
  </r>
  <r>
    <s v="VPA6"/>
    <s v="KE-NAN-1705-17908"/>
    <x v="0"/>
    <s v=""/>
    <s v="20th February,2017"/>
    <d v="2017-02-20T00:00:00"/>
    <s v="15th May,2017"/>
    <d v="2017-05-15T00:00:00"/>
    <s v="Chesumbai Hellen J"/>
    <s v="Male"/>
    <s v="32193575"/>
    <s v="771056575"/>
    <m/>
    <m/>
    <m/>
    <n v="35.169617000000002"/>
    <n v="9.7890000000000005E-2"/>
    <s v="Nandi"/>
    <s v="Nandi Hills"/>
    <s v="Kaplemet"/>
    <s v="Ketbarak"/>
    <s v="10"/>
    <s v="Job K Soimo"/>
    <s v="Job K Soimo"/>
    <s v="Job K Soimo"/>
    <s v="726075203"/>
    <s v="Informal Business"/>
    <x v="0"/>
    <x v="0"/>
    <d v="2017-05-31T00:00:00"/>
  </r>
  <r>
    <s v="VPA6"/>
    <s v="KE-NAN-1708-17909"/>
    <x v="0"/>
    <s v=""/>
    <s v="12th July,2017"/>
    <d v="2017-07-12T00:00:00"/>
    <s v="4th August,2017"/>
    <d v="2017-08-04T00:00:00"/>
    <s v="Magret Keino"/>
    <s v="Female"/>
    <s v="99999"/>
    <s v="725420600"/>
    <m/>
    <m/>
    <m/>
    <n v="35.302827000000001"/>
    <n v="0.16844000000000001"/>
    <s v="Nandi"/>
    <s v="Nandi Hills"/>
    <s v="Koilot"/>
    <s v="Sigilai"/>
    <s v="10"/>
    <s v="Job K Soimo"/>
    <s v="Job K Soimo"/>
    <s v="Job K Soimo"/>
    <s v="726075203"/>
    <s v="Informal Business"/>
    <x v="0"/>
    <x v="0"/>
    <d v="2017-09-01T00:00:00"/>
  </r>
  <r>
    <s v="VPA6"/>
    <s v="KE-NAN-1701-17385"/>
    <x v="0"/>
    <s v=""/>
    <s v="12th November,2016"/>
    <d v="2016-11-12T00:00:00"/>
    <s v="1st January,2017"/>
    <d v="2017-01-01T00:00:00"/>
    <s v="Alice Jerono Ngetich"/>
    <s v="Female"/>
    <s v="26679205"/>
    <s v="726365345"/>
    <m/>
    <m/>
    <m/>
    <n v="35.156284999999997"/>
    <n v="0.123277"/>
    <s v="Nandi"/>
    <s v="Nandi Hills"/>
    <s v="Nandi Hills"/>
    <s v="Kosoiwot"/>
    <s v="12"/>
    <s v="Job K Soimo"/>
    <s v="Job K Soimo"/>
    <s v="Job K Soimo"/>
    <s v=""/>
    <s v="Informal Business"/>
    <x v="0"/>
    <x v="0"/>
    <d v="2017-03-02T00:00:00"/>
  </r>
  <r>
    <s v="VPA6"/>
    <s v="KE-NAN-1612-17439"/>
    <x v="0"/>
    <s v=""/>
    <s v="12th October,2016"/>
    <d v="2016-10-12T00:00:00"/>
    <s v="1st December,2016"/>
    <d v="2016-12-01T00:00:00"/>
    <s v="Isaac K Letting"/>
    <s v="Male"/>
    <s v="23457678"/>
    <s v="721935784"/>
    <m/>
    <m/>
    <m/>
    <n v="35.303507000000003"/>
    <n v="0.16800499999999999"/>
    <s v="Nandi"/>
    <s v="Nandi Hills"/>
    <s v="Lessos"/>
    <s v="Koilot"/>
    <s v="12"/>
    <s v="Job K Soimo"/>
    <s v="Job K Soimo"/>
    <s v="Job K Soimo"/>
    <s v=""/>
    <s v="Informal Business"/>
    <x v="2"/>
    <x v="0"/>
    <d v="2017-03-02T00:00:00"/>
  </r>
  <r>
    <s v="VPA6"/>
    <s v="KE-NAN-1901-25879"/>
    <x v="0"/>
    <s v=""/>
    <s v="28th September,2018"/>
    <d v="2018-09-28T00:00:00"/>
    <s v="23rd January,2019"/>
    <d v="2019-01-23T00:00:00"/>
    <s v="Sawe Eunice"/>
    <s v="Female"/>
    <s v="99999"/>
    <s v="0720364888"/>
    <m/>
    <m/>
    <m/>
    <n v="35.164361999999997"/>
    <n v="0.116828"/>
    <s v="Nandi"/>
    <s v="Nandi Hills"/>
    <s v="Kosoiywwo"/>
    <s v="Kapkwang"/>
    <s v="12"/>
    <s v="Job K Soimo"/>
    <s v="Job K Soimo"/>
    <s v="Job K Soimo"/>
    <s v="726075203"/>
    <s v="Informal Business"/>
    <x v="0"/>
    <x v="0"/>
    <d v="2019-01-28T00:00:00"/>
  </r>
  <r>
    <s v="VPA6"/>
    <s v="KE-KIA-1705-18809"/>
    <x v="0"/>
    <s v=""/>
    <s v="12th March,2017"/>
    <d v="2017-03-12T00:00:00"/>
    <s v="1st May,2017"/>
    <d v="2017-05-01T00:00:00"/>
    <s v="Njoroge Regina Wangui"/>
    <s v="Female"/>
    <s v="99999"/>
    <s v="716389560"/>
    <m/>
    <m/>
    <s v="725243967"/>
    <n v="36.805551999999999"/>
    <n v="-0.86831800000000003"/>
    <s v="Kiambu"/>
    <s v="Gatundu North"/>
    <s v="Mataara"/>
    <s v="Mataara"/>
    <s v="6"/>
    <s v="Cides Ltd"/>
    <s v="Joel"/>
    <s v="Joel"/>
    <s v="722688564"/>
    <s v="Micro Business"/>
    <x v="2"/>
    <x v="0"/>
    <d v="2017-05-15T00:00:00"/>
  </r>
  <r>
    <s v="VPA6"/>
    <s v="KE-KIA-1702-18679"/>
    <x v="0"/>
    <s v=""/>
    <s v="13th December,2016"/>
    <d v="2016-12-13T00:00:00"/>
    <s v="1st February,2017"/>
    <d v="2017-02-01T00:00:00"/>
    <s v="Kiogora Kiogora Lidya"/>
    <s v="Female"/>
    <s v="10899465"/>
    <s v="714693314"/>
    <m/>
    <m/>
    <m/>
    <n v="37.145552000000002"/>
    <n v="-1.0546899999999999"/>
    <s v="Kiambu"/>
    <s v="Thika Town"/>
    <s v="Thika West"/>
    <s v="Happy Valley"/>
    <s v="8"/>
    <s v="Cides Ltd"/>
    <s v="Joel"/>
    <s v="Joel"/>
    <s v="722688564"/>
    <s v="Micro Business"/>
    <x v="2"/>
    <x v="0"/>
    <d v="2017-05-15T00:00:00"/>
  </r>
  <r>
    <s v="VPA6"/>
    <s v="KE-KIA-1704-18778"/>
    <x v="0"/>
    <s v=""/>
    <s v="10th February,2017"/>
    <d v="2017-02-10T00:00:00"/>
    <s v="1st April,2017"/>
    <d v="2017-04-01T00:00:00"/>
    <s v="Kamau Moses Murithi"/>
    <s v="Male"/>
    <s v="11308803"/>
    <s v="722673476"/>
    <m/>
    <m/>
    <m/>
    <n v="37.142054999999999"/>
    <n v="-1.056935"/>
    <s v="Kiambu"/>
    <s v="Thika East"/>
    <s v="Thika"/>
    <s v="Happy Valley"/>
    <s v="12"/>
    <s v="Cides Ltd"/>
    <s v="Joel"/>
    <s v="Joel"/>
    <s v="0"/>
    <s v="Micro Business"/>
    <x v="2"/>
    <x v="0"/>
    <d v="2017-05-02T00:00:00"/>
  </r>
  <r>
    <s v="VPA6"/>
    <s v="KE-NYA-1809-19690"/>
    <x v="0"/>
    <s v=""/>
    <s v="13th July,2018"/>
    <d v="2018-07-13T00:00:00"/>
    <s v="7th September,2018"/>
    <d v="2018-09-07T00:00:00"/>
    <s v="Momanyi Livingston Nyan'Gau"/>
    <s v="Male"/>
    <s v="8578231"/>
    <s v="729951116"/>
    <m/>
    <m/>
    <s v="706107119"/>
    <n v="34.910482999999999"/>
    <n v="-0.57954799999999995"/>
    <s v="Nyamira"/>
    <s v="Nyamira South"/>
    <s v="Bomabacho"/>
    <s v="Nyabite"/>
    <s v="4"/>
    <s v="Perjo Biogas and co ltd"/>
    <s v="Joel Nyambane Moigare"/>
    <s v="Joel Nyambane Moigare"/>
    <s v="710208102"/>
    <s v="Micro Business"/>
    <x v="0"/>
    <x v="0"/>
    <d v="2018-10-08T00:00:00"/>
  </r>
  <r>
    <s v="VPA6"/>
    <s v="KE-NYA-2204-29008"/>
    <x v="0"/>
    <s v=""/>
    <s v="15th December,2021"/>
    <d v="2021-12-15T00:00:00"/>
    <s v="5th April,2022"/>
    <d v="2022-04-05T00:00:00"/>
    <s v="Caren Michira Kemunto"/>
    <s v="Female"/>
    <s v="1658264"/>
    <s v="0714194004"/>
    <m/>
    <m/>
    <s v="0740060242"/>
    <n v="34.905549999999998"/>
    <n v="-0.52942299999999998"/>
    <s v="Nyamira"/>
    <s v="Nyamira South"/>
    <s v="West Mugirango"/>
    <s v="Rangenyo"/>
    <n v="6"/>
    <s v="Perjo Biogas and co ltd"/>
    <s v="Joel Nyambane Moigare"/>
    <s v="Joel Nyambane Moigare"/>
    <s v=""/>
    <s v="Micro Business"/>
    <x v="0"/>
    <x v="0"/>
    <d v="2022-07-07T00:00:00"/>
  </r>
  <r>
    <s v="VPA6"/>
    <s v="KE-NYA-2204-29009"/>
    <x v="0"/>
    <s v=""/>
    <s v="23rd December,2021"/>
    <d v="2021-12-23T00:00:00"/>
    <s v="5th April,2022"/>
    <d v="2022-04-05T00:00:00"/>
    <s v="Samuel Apiemi Omenta"/>
    <s v="Male"/>
    <s v="0406775"/>
    <s v="0721242739"/>
    <m/>
    <m/>
    <s v="0788234223"/>
    <n v="34.941667000000002"/>
    <n v="-0.58798300000000003"/>
    <s v="Nyamira"/>
    <s v="Nyamira South"/>
    <s v="Bonyamatuta Chache"/>
    <s v="Gesore"/>
    <n v="6"/>
    <s v="Perjo Biogas and co ltd"/>
    <s v="Joel Nyambane Moigare"/>
    <s v="Joel Nyambane Moigare"/>
    <s v=""/>
    <s v="Micro Business"/>
    <x v="0"/>
    <x v="0"/>
    <d v="2022-07-07T00:00:00"/>
  </r>
  <r>
    <s v="VPA6"/>
    <s v="KE-NYA-2111-29000"/>
    <x v="0"/>
    <s v=""/>
    <s v="10th November,2021"/>
    <d v="2021-11-10T00:00:00"/>
    <s v="25th November,2021"/>
    <d v="2021-11-25T00:00:00"/>
    <s v="Mose Douglas Ondieki"/>
    <s v="Male"/>
    <s v="23063195"/>
    <s v="0721106691"/>
    <m/>
    <m/>
    <s v="0718603476"/>
    <n v="34.831507999999999"/>
    <n v="-0.702762"/>
    <s v="Nyamira"/>
    <s v="Manga"/>
    <s v="Omogonchoro"/>
    <s v="Kiendege"/>
    <n v="6"/>
    <s v="Perjo Biogas and co ltd"/>
    <s v="Joel Nyambane Moigare"/>
    <s v="Joel Nyambane Moigare"/>
    <s v=""/>
    <s v="Micro Business"/>
    <x v="0"/>
    <x v="0"/>
    <d v="2022-02-15T00:00:00"/>
  </r>
  <r>
    <s v="VPA6"/>
    <s v="KE-NYA-2112-28990"/>
    <x v="0"/>
    <s v=""/>
    <s v="8th October,2021"/>
    <d v="2021-10-08T00:00:00"/>
    <s v="15th December,2021"/>
    <d v="2021-12-15T00:00:00"/>
    <s v="Kieya Jones Kieya"/>
    <s v="Male"/>
    <s v="58121160"/>
    <s v="0729308999"/>
    <m/>
    <m/>
    <s v="0706857038"/>
    <n v="34.939751999999999"/>
    <n v="-0.51799499999999998"/>
    <s v="Nyamira"/>
    <s v="Nyamira North"/>
    <s v="Bomwagamo"/>
    <s v="Bogesinsi"/>
    <n v="6"/>
    <s v="Perjo Biogas and co ltd"/>
    <s v="Joel Nyambane Moigare"/>
    <s v="Joel Nyambane Moigare"/>
    <s v=""/>
    <s v="Micro Business"/>
    <x v="0"/>
    <x v="0"/>
    <d v="2022-02-15T00:00:00"/>
  </r>
  <r>
    <s v="VPA6"/>
    <s v="KE-NYA-2103-28983"/>
    <x v="0"/>
    <s v=""/>
    <s v="2nd February,2021"/>
    <d v="2021-02-02T00:00:00"/>
    <s v="10th March,2021"/>
    <d v="2021-03-10T00:00:00"/>
    <s v="Edwin Nyakundi Musonga"/>
    <s v="Male"/>
    <s v="23903762"/>
    <s v="254726364143"/>
    <m/>
    <m/>
    <s v="254719132626"/>
    <n v="34.937800000000003"/>
    <n v="-0.54389299999999996"/>
    <s v="Nyamira"/>
    <s v="Nyamira South"/>
    <s v="Bomanyanya"/>
    <s v="Nyamokenye"/>
    <n v="6"/>
    <s v="Perjo Biogas and co ltd"/>
    <s v="Joel Nyambane Moigare"/>
    <s v="Joel Nyambane Moigare"/>
    <s v=""/>
    <s v="Micro Business"/>
    <x v="2"/>
    <x v="0"/>
    <d v="2021-04-22T00:00:00"/>
  </r>
  <r>
    <s v="VPA6"/>
    <s v="KE-NYA-2101-28981"/>
    <x v="0"/>
    <s v=""/>
    <s v="15th October,2020"/>
    <d v="2020-10-15T00:00:00"/>
    <s v="13th January,2021"/>
    <d v="2021-01-13T00:00:00"/>
    <s v="Orina Nyamwaya Samson"/>
    <s v="Female"/>
    <s v="1159494"/>
    <s v="254726333031"/>
    <m/>
    <m/>
    <s v="254723288793"/>
    <n v="34.875362000000003"/>
    <n v="-0.70276499999999997"/>
    <s v="Nyamira"/>
    <s v="Masaba North"/>
    <s v="Rigen"/>
    <s v="Boyengwe"/>
    <n v="6"/>
    <s v="Perjo Biogas and co ltd"/>
    <s v="Joel Nyambane Moigare"/>
    <s v="Joel Nyambane Moigare"/>
    <s v=""/>
    <s v="Micro Business"/>
    <x v="0"/>
    <x v="0"/>
    <d v="2021-02-22T00:00:00"/>
  </r>
  <r>
    <s v="VPA6"/>
    <s v="KE-NYA-2101-28979"/>
    <x v="0"/>
    <s v=""/>
    <s v="20th September,2020"/>
    <d v="2020-09-20T00:00:00"/>
    <s v="20th January,2021"/>
    <d v="2021-01-20T00:00:00"/>
    <s v="Dorca Nyaribo Kwamboka"/>
    <s v="Female"/>
    <s v="25386178"/>
    <s v="254719115489"/>
    <m/>
    <m/>
    <s v="254717777736"/>
    <n v="34.935180000000003"/>
    <n v="-0.54318200000000005"/>
    <s v="Nyamira"/>
    <s v="Nyamira South"/>
    <s v="Ziamani"/>
    <s v="Nyamokenye"/>
    <n v="6"/>
    <s v="Perjo Biogas and co ltd"/>
    <s v="Joel Nyambane Moigare"/>
    <s v="Joel Nyambane Moigare"/>
    <s v=""/>
    <s v="Micro Business"/>
    <x v="0"/>
    <x v="0"/>
    <d v="2021-02-22T00:00:00"/>
  </r>
  <r>
    <s v="VPA6"/>
    <s v="KE-NYA-2107-28984"/>
    <x v="0"/>
    <s v=""/>
    <s v="25th June,2021"/>
    <d v="2021-06-25T00:00:00"/>
    <s v="25th July,2021"/>
    <d v="2021-07-25T00:00:00"/>
    <s v="Samuel Ogechi Momanyi"/>
    <s v="Male"/>
    <s v="0947243"/>
    <s v="254704020391"/>
    <m/>
    <m/>
    <s v="254733475189"/>
    <n v="35.018548000000003"/>
    <n v="-0.586113"/>
    <s v="Nyamira"/>
    <s v="Nyamira North"/>
    <s v="Itibo"/>
    <s v="Bonyunyu"/>
    <n v="6"/>
    <s v="Perjo Biogas and co ltd"/>
    <s v="Joel Nyambane Moigare"/>
    <s v="Joel Nyambane Moigare"/>
    <s v=""/>
    <s v="Micro Business"/>
    <x v="2"/>
    <x v="0"/>
    <d v="2021-08-12T00:00:00"/>
  </r>
  <r>
    <s v="VPA6"/>
    <s v="KE-NYA-2106-28985"/>
    <x v="0"/>
    <s v=""/>
    <s v="10th May,2021"/>
    <d v="2021-05-10T00:00:00"/>
    <s v="20th June,2021"/>
    <d v="2021-06-20T00:00:00"/>
    <s v="Stephen Sese Ondari"/>
    <s v="Male"/>
    <s v="0944536"/>
    <s v="254723401650"/>
    <m/>
    <m/>
    <s v="254734491146"/>
    <n v="35.019154999999998"/>
    <n v="-0.58588799999999996"/>
    <s v="Nyamira"/>
    <s v="Nyamira North"/>
    <s v="Itibo"/>
    <s v="Bonyunyu"/>
    <n v="6"/>
    <s v="Perjo Biogas and co ltd"/>
    <s v="Joel Nyambane Moigare"/>
    <s v="Joel Nyambane Moigare"/>
    <s v=""/>
    <s v="Micro Business"/>
    <x v="0"/>
    <x v="0"/>
    <d v="2021-08-12T00:00:00"/>
  </r>
  <r>
    <s v="VPA6"/>
    <s v="KE-NYA-1611-16765"/>
    <x v="0"/>
    <s v=""/>
    <s v="7th October,2016"/>
    <d v="2016-10-07T00:00:00"/>
    <s v="26th November,2016"/>
    <d v="2016-11-26T00:00:00"/>
    <s v="Dorcas Amoro Kerubo"/>
    <s v="Female"/>
    <s v="13089870"/>
    <s v="717193468"/>
    <m/>
    <m/>
    <m/>
    <n v="34.943528000000001"/>
    <n v="-0.564415"/>
    <s v="Nyamira"/>
    <s v="Nyamira"/>
    <s v="Bonyamatuta Chache"/>
    <s v="Nyairicha"/>
    <s v="6"/>
    <s v="Joel N Moigare"/>
    <s v="Joel Nyambane Moigare"/>
    <s v="Joel Nyambane Moigare"/>
    <s v=""/>
    <s v="Informal Business"/>
    <x v="2"/>
    <x v="0"/>
    <d v="2017-03-02T00:00:00"/>
  </r>
  <r>
    <s v="VPA6"/>
    <s v="KE-NYA-1610-16767"/>
    <x v="0"/>
    <s v=""/>
    <s v="7th July,2016"/>
    <d v="2016-07-07T00:00:00"/>
    <s v="22nd October,2016"/>
    <d v="2016-10-22T00:00:00"/>
    <s v="Grace Nyanchama Nyabuti"/>
    <s v="Female"/>
    <s v="416333"/>
    <s v="700574940"/>
    <s v="700574049"/>
    <m/>
    <m/>
    <n v="34.922446999999998"/>
    <n v="-0.55042000000000002"/>
    <s v="Nyamira"/>
    <s v="Nyamira"/>
    <s v="Nyamaiya"/>
    <s v="Nyabite"/>
    <s v="6"/>
    <s v="Joel N Moigare"/>
    <s v="Joel Nyambane Moigare"/>
    <s v="Joel Nyambane Moigare"/>
    <s v="710208102"/>
    <s v="Informal Business"/>
    <x v="2"/>
    <x v="0"/>
    <d v="2017-04-05T00:00:00"/>
  </r>
  <r>
    <s v="VPA6"/>
    <s v="KE-NYA-1705-19676"/>
    <x v="0"/>
    <s v=""/>
    <s v="22nd March,2017"/>
    <d v="2017-03-22T00:00:00"/>
    <s v="11th May,2017"/>
    <d v="2017-05-11T00:00:00"/>
    <s v="Kamanda Robert"/>
    <s v="Male"/>
    <s v="2249290"/>
    <s v="722947717"/>
    <m/>
    <m/>
    <m/>
    <n v="34.933590000000002"/>
    <n v="-0.57840800000000003"/>
    <s v="Nyamira"/>
    <s v="Nyamira"/>
    <s v="Siamani"/>
    <s v="Siamani"/>
    <s v="6"/>
    <s v="Joel N Moigare"/>
    <s v="Joel Nyambane Moigare"/>
    <s v="Joel Nyambane Moigare"/>
    <s v="710208102"/>
    <s v="Informal Business"/>
    <x v="2"/>
    <x v="0"/>
    <d v="2017-07-11T00:00:00"/>
  </r>
  <r>
    <s v="VPA6"/>
    <s v="KE-NYA-1904-25501"/>
    <x v="0"/>
    <s v=""/>
    <s v="30th December,2018"/>
    <d v="2018-12-30T00:00:00"/>
    <s v="15th April,2019"/>
    <d v="2019-04-15T00:00:00"/>
    <s v="Ndege Jackline Boruma"/>
    <s v="Female"/>
    <s v="22598259"/>
    <s v="0710880111"/>
    <m/>
    <m/>
    <s v="727910776"/>
    <n v="34.917867000000001"/>
    <n v="-0.52277799999999996"/>
    <s v="Nyamira"/>
    <s v="Nyamira South"/>
    <s v="West Mugirango"/>
    <s v="Nyamaiya"/>
    <s v="6"/>
    <s v="Perjo Biogas and co ltd"/>
    <s v="Joel Nyambane Moigare"/>
    <s v="Joel Nyambane Moigare"/>
    <s v="710208102"/>
    <s v="Micro Business"/>
    <x v="0"/>
    <x v="0"/>
    <d v="2019-04-15T00:00:00"/>
  </r>
  <r>
    <s v="VPA6"/>
    <s v="KE-NYA-1904-25500"/>
    <x v="0"/>
    <s v=""/>
    <s v="28th December,2018"/>
    <d v="2018-12-28T00:00:00"/>
    <s v="3rd April,2019"/>
    <d v="2019-04-03T00:00:00"/>
    <s v="Josephen Nyabayo Kwamboka"/>
    <s v="Female"/>
    <s v="13526430"/>
    <s v="0708400920"/>
    <m/>
    <m/>
    <s v="729310150"/>
    <n v="34.917994999999998"/>
    <n v="-0.52289699999999995"/>
    <s v="Nyamira"/>
    <s v="Nyamira South"/>
    <s v="West Mogirango"/>
    <s v="Nyamaya"/>
    <s v="6"/>
    <s v="Perjo Biogas and co ltd"/>
    <s v="Joel Nyambane Moigare"/>
    <s v="Joel Nyambane Moigare"/>
    <s v="710208102"/>
    <s v="Micro Business"/>
    <x v="2"/>
    <x v="0"/>
    <d v="2019-04-03T00:00:00"/>
  </r>
  <r>
    <s v="VPA6"/>
    <s v="KE-NYA-1911-25511"/>
    <x v="0"/>
    <s v=""/>
    <s v="30th August,2019"/>
    <d v="2019-08-30T00:00:00"/>
    <s v="28th November,2019"/>
    <d v="2019-11-28T00:00:00"/>
    <s v="Ondieki Gladys Mongina"/>
    <s v="Female"/>
    <s v="11137413"/>
    <s v="254726007771"/>
    <m/>
    <m/>
    <m/>
    <n v="34.920188000000003"/>
    <n v="-0.53453499999999998"/>
    <s v="Nyamira"/>
    <s v="Nyamira"/>
    <s v="West Mogirango"/>
    <s v="Kemasare"/>
    <s v="6"/>
    <s v="Perjo Biogas and co ltd"/>
    <s v="Joel Nyambane Moigare"/>
    <s v="Joel Nyambane Moigare"/>
    <s v="254710208102"/>
    <s v="Micro Business"/>
    <x v="0"/>
    <x v="0"/>
    <d v="2019-11-30T00:00:00"/>
  </r>
  <r>
    <s v="VPA6"/>
    <s v="KE-NYA-1906-25502"/>
    <x v="0"/>
    <s v=""/>
    <s v="15th March,2019"/>
    <d v="2019-03-15T00:00:00"/>
    <s v="21st June,2019"/>
    <d v="2019-06-21T00:00:00"/>
    <s v="Makori Grace Bochaberi"/>
    <s v="Female"/>
    <s v="11037182"/>
    <s v="0714409370"/>
    <m/>
    <m/>
    <s v="729333932"/>
    <n v="34.931310000000003"/>
    <n v="-0.56914699999999996"/>
    <s v="Nyamira"/>
    <s v="Nyamira South"/>
    <s v="Bonyamatuta"/>
    <s v="Sasuri"/>
    <s v="6"/>
    <s v="Perjo Biogas and co ltd"/>
    <s v="Joel Nyambane Moigare"/>
    <s v="Joel Nyambane Moigare"/>
    <s v="710208102"/>
    <s v="Micro Business"/>
    <x v="2"/>
    <x v="0"/>
    <d v="2019-06-21T00:00:00"/>
  </r>
  <r>
    <s v="VPA6"/>
    <s v="KE-NYA-2008-28517"/>
    <x v="0"/>
    <s v=""/>
    <s v="15th July,2020"/>
    <d v="2020-07-15T00:00:00"/>
    <s v="1st August,2020"/>
    <d v="2020-08-01T00:00:00"/>
    <s v="Dancan Mogere Obondi"/>
    <s v="Male"/>
    <s v="303999"/>
    <s v="254728379440"/>
    <s v="728379440"/>
    <m/>
    <s v="734564099"/>
    <n v="34.913220000000003"/>
    <n v="-0.53678000000000003"/>
    <s v="Nyamira"/>
    <s v="Nyamira South"/>
    <s v="West Mogirango"/>
    <s v="Rangenyo"/>
    <s v="6"/>
    <s v="Perjo Biogas and co ltd"/>
    <s v="Joel Nyambane Moigare"/>
    <s v="Joel Nyambane Moigare"/>
    <s v="710208102"/>
    <s v="Micro Business"/>
    <x v="0"/>
    <x v="0"/>
    <d v="2020-10-22T00:00:00"/>
  </r>
  <r>
    <s v="VPA6"/>
    <s v="KE-NYA-2201-28991"/>
    <x v="0"/>
    <s v=""/>
    <s v="12th December,2021"/>
    <d v="2021-12-12T00:00:00"/>
    <s v="27th January,2022"/>
    <d v="2022-01-27T00:00:00"/>
    <s v="Osiemo Joni Obegi"/>
    <s v="Male"/>
    <s v="1631247"/>
    <s v="0728718439"/>
    <m/>
    <m/>
    <s v="0726109197"/>
    <n v="34.890982999999999"/>
    <n v="-0.63854200000000005"/>
    <s v="Nyamira"/>
    <s v="Manga"/>
    <s v="North Gitutu"/>
    <s v="Bowendo"/>
    <n v="8"/>
    <s v="Perjo Biogas and co ltd"/>
    <s v="Joel Nyambane Moigare"/>
    <s v="Joel Nyambane Moigare"/>
    <s v=""/>
    <s v="Micro Business"/>
    <x v="0"/>
    <x v="0"/>
    <d v="2022-02-15T00:00:00"/>
  </r>
  <r>
    <s v="VPA6"/>
    <s v="KE-NYA-2011-28980"/>
    <x v="0"/>
    <s v=""/>
    <s v="15th September,2020"/>
    <d v="2020-09-15T00:00:00"/>
    <s v="20th November,2020"/>
    <d v="2020-11-20T00:00:00"/>
    <s v="Sibwoga Masengo Edward"/>
    <s v="Male"/>
    <s v="9148865"/>
    <s v="254715360834"/>
    <m/>
    <m/>
    <s v="254711703052"/>
    <n v="34.950029999999998"/>
    <n v="-0.63982799999999995"/>
    <s v="Nyamira"/>
    <s v="Nyamira South"/>
    <s v="Bogichora"/>
    <s v="Bosiango"/>
    <n v="8"/>
    <s v="Perjo Biogas and co ltd"/>
    <s v="Joel Nyambane Moigare"/>
    <s v="Joel Nyambane Moigare"/>
    <s v=""/>
    <s v="Micro Business"/>
    <x v="0"/>
    <x v="0"/>
    <d v="2021-02-22T00:00:00"/>
  </r>
  <r>
    <s v="VPA6"/>
    <s v="KE-NYA-1606-15966"/>
    <x v="0"/>
    <s v=""/>
    <s v="12th April,2016"/>
    <d v="2016-04-12T00:00:00"/>
    <s v="1st June,2016"/>
    <d v="2016-06-01T00:00:00"/>
    <s v="John Nyagwencha Segera"/>
    <s v="Male"/>
    <s v="1874151"/>
    <s v="733432963"/>
    <s v="712908765"/>
    <m/>
    <m/>
    <n v="34.992452999999998"/>
    <n v="-0.58054499999999998"/>
    <s v="Nyamira"/>
    <s v="Nyamira North"/>
    <s v="Bosaragei"/>
    <s v="Kiabonyoru"/>
    <s v="8"/>
    <s v="Joel N Moigare"/>
    <s v="Joel Nyambane Moigare"/>
    <s v="Joel Nyambane Moigare"/>
    <s v="710208102"/>
    <s v="Informal Business"/>
    <x v="2"/>
    <x v="0"/>
    <d v="2017-04-10T00:00:00"/>
  </r>
  <r>
    <s v="VPA6"/>
    <s v="KE-NYA-1807-19683"/>
    <x v="0"/>
    <s v=""/>
    <s v="3rd June,2018"/>
    <d v="2018-06-03T00:00:00"/>
    <s v="23rd July,2018"/>
    <d v="2018-07-23T00:00:00"/>
    <s v="Rose Gichana Kerubo"/>
    <s v="Female"/>
    <s v="12812532"/>
    <s v="728074390"/>
    <m/>
    <m/>
    <s v="755177681"/>
    <n v="34.844254999999997"/>
    <n v="-0.60528999999999999"/>
    <s v="Nyamira"/>
    <s v="Manga"/>
    <s v="Sengera"/>
    <s v="Nyaisa"/>
    <s v="8"/>
    <s v="Perjo Biogas and co ltd"/>
    <s v="Joel Nyambane Moigare"/>
    <s v="Joel Nyambane Moigare"/>
    <s v="710208102"/>
    <s v="Micro Business"/>
    <x v="0"/>
    <x v="0"/>
    <d v="2018-07-23T00:00:00"/>
  </r>
  <r>
    <s v="VPA6"/>
    <s v="KE-NYA-1808-19684"/>
    <x v="0"/>
    <s v=""/>
    <s v="20th June,2018"/>
    <d v="2018-06-20T00:00:00"/>
    <s v="1st August,2018"/>
    <d v="2018-08-01T00:00:00"/>
    <s v="Ayienda Julius"/>
    <s v="Male"/>
    <s v="36364930"/>
    <s v="792787198"/>
    <s v="792787197"/>
    <m/>
    <s v="702436368"/>
    <n v="34.902099999999997"/>
    <n v="-0.68826299999999996"/>
    <s v="Nyamira"/>
    <s v="Masaba North"/>
    <s v="Masaba North"/>
    <s v="Kegogi"/>
    <s v="8"/>
    <s v="Perjo Biogas and co ltd"/>
    <s v="Joel Nyambane Moigare"/>
    <s v="Joel Nyambane Moigare"/>
    <s v="710208102"/>
    <s v="Micro Business"/>
    <x v="0"/>
    <x v="0"/>
    <d v="2018-08-01T00:00:00"/>
  </r>
  <r>
    <s v="VPA6"/>
    <s v="KE-NYA-1806-19680"/>
    <x v="0"/>
    <s v=""/>
    <s v="26th April,2018"/>
    <d v="2018-04-26T00:00:00"/>
    <s v="15th June,2018"/>
    <d v="2018-06-15T00:00:00"/>
    <s v="Oteke Charles Mogire"/>
    <s v="Male"/>
    <s v="27918281"/>
    <s v="720603109"/>
    <m/>
    <m/>
    <s v="790587853"/>
    <n v="34.930382000000002"/>
    <n v="-0.70873299999999995"/>
    <s v="Nyamira"/>
    <s v="Borabu"/>
    <s v="Borabu"/>
    <s v="Bogeka"/>
    <s v="8"/>
    <s v="Perjo Biogas and co ltd"/>
    <s v="Joel Nyambane Moigare"/>
    <s v="Joel Nyambane Moigare"/>
    <s v="710208102"/>
    <s v="Micro Business"/>
    <x v="0"/>
    <x v="0"/>
    <d v="2018-06-15T00:00:00"/>
  </r>
  <r>
    <s v="VPA6"/>
    <s v="KE-KIS-1806-19681"/>
    <x v="0"/>
    <s v=""/>
    <s v="28th April,2018"/>
    <d v="2018-04-28T00:00:00"/>
    <s v="17th June,2018"/>
    <d v="2018-06-17T00:00:00"/>
    <s v="Onyuoki Daniel Nyariki"/>
    <s v="Male"/>
    <s v="21633243"/>
    <s v="727447528"/>
    <m/>
    <m/>
    <s v="791806581"/>
    <n v="34.742826999999998"/>
    <n v="-0.66585700000000003"/>
    <s v="Kisii"/>
    <s v="Kisii Central"/>
    <s v="Bomwanda"/>
    <s v="Gesonso"/>
    <s v="8"/>
    <s v="Perjo Biogas and co ltd"/>
    <s v="Joel Nyambane Moigare"/>
    <s v="Joel Nyambane Moigare"/>
    <s v="710208102"/>
    <s v="Micro Business"/>
    <x v="2"/>
    <x v="0"/>
    <d v="2018-06-17T00:00:00"/>
  </r>
  <r>
    <s v="VPA6"/>
    <s v="KE-KIS-1807-19678"/>
    <x v="0"/>
    <s v=""/>
    <s v="3rd July,2018"/>
    <d v="2018-07-03T00:00:00"/>
    <s v="3rd July,2018"/>
    <d v="2018-07-03T00:00:00"/>
    <s v="Robert Bogonko Ndemo"/>
    <s v="Male"/>
    <s v="22233358"/>
    <s v="71831675"/>
    <s v="718316758"/>
    <m/>
    <s v="725704762"/>
    <n v="34.864212999999999"/>
    <n v="-0.59109800000000001"/>
    <s v="Kisii"/>
    <s v="Marani"/>
    <s v="Ngenyi"/>
    <s v="Gesangero"/>
    <s v="8"/>
    <s v="Perjo Biogas and co ltd"/>
    <s v="Joel Nyambane Moigare"/>
    <s v="Joel Nyambane Moigare"/>
    <s v="710208102"/>
    <s v="Micro Business"/>
    <x v="2"/>
    <x v="0"/>
    <d v="2018-07-03T00:00:00"/>
  </r>
  <r>
    <s v="VPA6"/>
    <s v="KE-NYA-1903-25498"/>
    <x v="0"/>
    <s v=""/>
    <s v="24th December,2018"/>
    <d v="2018-12-24T00:00:00"/>
    <s v="11th March,2019"/>
    <d v="2019-03-11T00:00:00"/>
    <s v="Asande Sospeter Turungi"/>
    <s v="Male"/>
    <s v="11593894"/>
    <s v="254724304937"/>
    <m/>
    <m/>
    <m/>
    <n v="34.993966999999998"/>
    <n v="-0.680118"/>
    <s v="Nyamira"/>
    <s v="Nyamira South"/>
    <s v="Nyamira South"/>
    <s v="Mosobeti"/>
    <s v="8"/>
    <s v="Perjo Biogas and co ltd"/>
    <s v="Joel Nyambane Moigare"/>
    <s v="Joel Nyambane Moigare"/>
    <s v="710208102"/>
    <s v="Micro Business"/>
    <x v="0"/>
    <x v="0"/>
    <d v="2019-03-11T00:00:00"/>
  </r>
  <r>
    <s v="VPA6"/>
    <s v="KE-NYA-1710-19677"/>
    <x v="0"/>
    <s v=""/>
    <s v="31st August,2017"/>
    <d v="2017-08-31T00:00:00"/>
    <s v="20th October,2017"/>
    <d v="2017-10-20T00:00:00"/>
    <s v="Kennedy Moko Mokua"/>
    <s v="Male"/>
    <s v="11037037"/>
    <s v="731035630"/>
    <m/>
    <m/>
    <m/>
    <n v="35.009250000000002"/>
    <n v="-0.58659499999999998"/>
    <s v="Nyamira"/>
    <s v="Nyamira North"/>
    <s v="Itibo"/>
    <s v="Kenyoro"/>
    <s v="8"/>
    <s v="Perjo Biogas and co ltd"/>
    <s v="Joel Nyambane Moigare"/>
    <s v="Joel Nyambane Moigare"/>
    <s v="710208102"/>
    <s v="Micro Business"/>
    <x v="2"/>
    <x v="0"/>
    <d v="2018-03-06T00:00:00"/>
  </r>
  <r>
    <s v="VPA6"/>
    <s v="KE-KIS-1809-19687"/>
    <x v="2"/>
    <s v="Non Compliant"/>
    <s v="10th July,2018"/>
    <d v="2018-07-10T00:00:00"/>
    <s v="13th September,2018"/>
    <d v="2018-09-13T00:00:00"/>
    <s v="Nyamweya Erick Onkoba"/>
    <s v="Male"/>
    <s v="21814722"/>
    <s v="0722898156"/>
    <m/>
    <m/>
    <s v="725832314"/>
    <n v="34.738464999999998"/>
    <n v="-0.59255599999999997"/>
    <s v="Kisii"/>
    <s v="Kisii Central"/>
    <s v="Bogisero"/>
    <s v="Riverside"/>
    <s v="8"/>
    <s v="Perjo Biogas and co ltd"/>
    <s v="Joel Nyambane Moigare"/>
    <s v="Joel Nyambane Moigare"/>
    <s v="710207102"/>
    <s v="Micro Business"/>
    <x v="0"/>
    <x v="0"/>
    <d v="2018-09-12T00:00:00"/>
  </r>
  <r>
    <s v="VPA6"/>
    <s v="KE-NYA-1810-19691"/>
    <x v="0"/>
    <s v=""/>
    <s v="8th July,2018"/>
    <d v="2018-07-08T00:00:00"/>
    <s v="8th October,2018"/>
    <d v="2018-10-08T00:00:00"/>
    <s v="Mingate Ester Moraa"/>
    <s v="Female"/>
    <s v="4136776"/>
    <s v="0713934530"/>
    <m/>
    <m/>
    <m/>
    <n v="34.875320000000002"/>
    <n v="-0.63252299999999995"/>
    <s v="Nyamira"/>
    <s v="Manga"/>
    <s v="Nyakongo"/>
    <s v="Bigogo"/>
    <s v="8"/>
    <s v="Perjo Biogas and co ltd"/>
    <s v="Joel Nyambane Moigare"/>
    <s v="Joel Nyambane Moigare"/>
    <s v="710208102"/>
    <s v="Micro Business"/>
    <x v="0"/>
    <x v="0"/>
    <d v="2018-10-08T00:00:00"/>
  </r>
  <r>
    <s v="VPA6"/>
    <s v="KE-NYA-1810-19692"/>
    <x v="0"/>
    <s v=""/>
    <s v="21st August,2018"/>
    <d v="2018-08-21T00:00:00"/>
    <s v="9th October,2018"/>
    <d v="2018-10-09T00:00:00"/>
    <s v="Rira Benard Orengo"/>
    <s v="Male"/>
    <s v="20578916"/>
    <s v="710525193"/>
    <m/>
    <m/>
    <s v="725989614"/>
    <n v="34.918880000000001"/>
    <n v="-0.53242199999999995"/>
    <s v="Nyamira"/>
    <s v="Nyamira South"/>
    <s v="West Mugirango"/>
    <s v="Kemasare"/>
    <s v="8"/>
    <s v="Perjo Biogas and co ltd"/>
    <s v="Joel Nyambane Moigare"/>
    <s v="Joel Nyambane Moigare"/>
    <s v="710208102"/>
    <s v="Micro Business"/>
    <x v="0"/>
    <x v="0"/>
    <d v="2018-10-09T00:00:00"/>
  </r>
  <r>
    <s v="VPA6"/>
    <s v="KE-KIS-1809-19688"/>
    <x v="0"/>
    <s v=""/>
    <s v="30th June,2018"/>
    <d v="2018-06-30T00:00:00"/>
    <s v="30th September,2018"/>
    <d v="2018-09-30T00:00:00"/>
    <s v="Ayienda Maria Bosibori"/>
    <s v="Female"/>
    <s v="11357913"/>
    <s v="726466663"/>
    <m/>
    <m/>
    <s v="724517046"/>
    <n v="34.769247999999997"/>
    <n v="-0.57354799999999995"/>
    <s v="Kisii"/>
    <s v="Marani"/>
    <s v="Mwakibagen"/>
    <s v="Nyansore"/>
    <s v="8"/>
    <s v="Perjo Biogas and co ltd"/>
    <s v="Joel Nyambane Moigare"/>
    <s v="Joel Nyambane Moigare"/>
    <s v="710208102"/>
    <s v="Micro Business"/>
    <x v="0"/>
    <x v="0"/>
    <d v="2018-09-30T00:00:00"/>
  </r>
  <r>
    <s v="VPA6"/>
    <s v="KE-NYA-1809-19685"/>
    <x v="0"/>
    <s v=""/>
    <s v="10th July,2018"/>
    <d v="2018-07-10T00:00:00"/>
    <s v="4th September,2018"/>
    <d v="2018-09-04T00:00:00"/>
    <s v="Kerina Zablon Momanyi"/>
    <s v="Male"/>
    <s v="22007153"/>
    <s v="711429592"/>
    <m/>
    <m/>
    <s v="703389424"/>
    <n v="34.959462000000002"/>
    <n v="-0.73204000000000002"/>
    <s v="Nyamira"/>
    <s v="Masaba North"/>
    <s v="Mochewa"/>
    <s v="Geta"/>
    <s v="8"/>
    <s v="Perjo Biogas and co ltd"/>
    <s v="Joel Nyambane Moigare"/>
    <s v="Joel Nyambane Moigare"/>
    <s v="710208102"/>
    <s v="Micro Business"/>
    <x v="0"/>
    <x v="0"/>
    <d v="2018-09-04T00:00:00"/>
  </r>
  <r>
    <s v="VPA6"/>
    <s v="KE-NYA-1809-19686"/>
    <x v="2"/>
    <s v="Unreachable"/>
    <s v="7th July,2018"/>
    <d v="2018-07-07T00:00:00"/>
    <s v="4th September,2018"/>
    <d v="2018-09-04T00:00:00"/>
    <s v="Ndege Mondester Moraa"/>
    <s v="Female"/>
    <s v="12794141"/>
    <s v="710208948"/>
    <m/>
    <m/>
    <s v="713921853"/>
    <n v="34.930402999999998"/>
    <n v="-0.75610500000000003"/>
    <s v="Nyamira"/>
    <s v="Masaba North"/>
    <s v="Keroka Township"/>
    <s v="Mwamosima"/>
    <s v="8"/>
    <s v="Perjo Biogas and co ltd"/>
    <s v="Joel Nyambane Moigare"/>
    <s v="Joel Nyambane Moigare"/>
    <s v="710208102"/>
    <s v="Micro Business"/>
    <x v="0"/>
    <x v="0"/>
    <d v="2018-09-04T00:00:00"/>
  </r>
  <r>
    <s v="VPA6"/>
    <s v="KE-NYA-1906-25504"/>
    <x v="0"/>
    <s v=""/>
    <s v="10th March,2019"/>
    <d v="2019-03-10T00:00:00"/>
    <s v="30th June,2019"/>
    <d v="2019-06-30T00:00:00"/>
    <s v="Kimoi Caroline Nyanchama"/>
    <s v="Female"/>
    <s v="27253260"/>
    <s v="0717356351"/>
    <m/>
    <m/>
    <s v="725341224"/>
    <n v="34.977015000000002"/>
    <n v="-0.729522"/>
    <s v="Nyamira"/>
    <s v="Masaba North"/>
    <s v="Nyabiosi"/>
    <s v="Bondeni"/>
    <s v="8"/>
    <s v="Perjo Biogas and co ltd"/>
    <s v="Joel Nyambane Moigare"/>
    <s v="Joel Nyambane Moigare"/>
    <s v="710208102"/>
    <s v="Micro Business"/>
    <x v="0"/>
    <x v="0"/>
    <d v="2019-06-30T00:00:00"/>
  </r>
  <r>
    <s v="VPA6"/>
    <s v="KE-NYA-1910-25508"/>
    <x v="0"/>
    <s v=""/>
    <s v="27th August,2019"/>
    <d v="2019-08-27T00:00:00"/>
    <s v="13th October,2019"/>
    <d v="2019-10-13T00:00:00"/>
    <s v="Kebaso Azinar Kwamboka"/>
    <s v="Female"/>
    <s v="1337475"/>
    <s v="+254726414959"/>
    <m/>
    <m/>
    <m/>
    <n v="34.835653000000001"/>
    <n v="-0.61334699999999998"/>
    <s v="Nyamira"/>
    <s v="Manga"/>
    <s v="Sengera"/>
    <s v="Manga"/>
    <s v="8"/>
    <s v="Perjo Biogas and co ltd"/>
    <s v="Joel Nyambane Moigare"/>
    <s v="Joel Nyambane Moigare"/>
    <s v="+254710207102"/>
    <s v="Micro Business"/>
    <x v="0"/>
    <x v="0"/>
    <d v="2019-10-14T00:00:00"/>
  </r>
  <r>
    <s v="VPA6"/>
    <s v="KE-NYA-1910-25505"/>
    <x v="0"/>
    <s v=""/>
    <s v="11th July,2019"/>
    <d v="2019-07-11T00:00:00"/>
    <s v="13th October,2019"/>
    <d v="2019-10-13T00:00:00"/>
    <s v="Atambo Samuel Momanyi"/>
    <s v="Male"/>
    <s v="5235149"/>
    <s v="254722156931"/>
    <m/>
    <m/>
    <m/>
    <n v="34.829323000000002"/>
    <n v="-0.67070700000000005"/>
    <s v="Nyamira"/>
    <s v="Manga"/>
    <s v="Manga"/>
    <s v="Itena"/>
    <s v="8"/>
    <s v="Perjo Biogas and co ltd"/>
    <s v="Joel Nyambane Moigare"/>
    <s v="Joel Nyambane Moigare"/>
    <s v="710208102"/>
    <s v="Micro Business"/>
    <x v="0"/>
    <x v="0"/>
    <d v="2019-10-01T00:00:00"/>
  </r>
  <r>
    <s v="VPA6"/>
    <s v="KE-NYA-2005-25174"/>
    <x v="0"/>
    <s v=""/>
    <s v="30th April,2020"/>
    <d v="2020-04-30T00:00:00"/>
    <s v="15th May,2020"/>
    <d v="2020-05-15T00:00:00"/>
    <s v="Magret Sang'Anyi Sang'Anyi"/>
    <s v="Female"/>
    <s v="9404944"/>
    <s v="+254722813560"/>
    <s v="722805980"/>
    <m/>
    <s v="722813560"/>
    <n v="34.873452"/>
    <n v="-0.65736700000000003"/>
    <s v="Nyamira"/>
    <s v="Manga"/>
    <s v="Tombe"/>
    <s v="Tombe"/>
    <s v="8"/>
    <s v="Perjo Biogas and co ltd"/>
    <s v="Joel Nyambane Moigare"/>
    <s v="Joel Nyambane Moigare"/>
    <s v="710207102"/>
    <s v="Micro Business"/>
    <x v="0"/>
    <x v="0"/>
    <d v="2020-08-14T00:00:00"/>
  </r>
  <r>
    <s v="VPA6"/>
    <s v="KE-NYA-2204-29010"/>
    <x v="0"/>
    <s v=""/>
    <s v="6th January,2022"/>
    <d v="2022-01-06T00:00:00"/>
    <s v="5th April,2022"/>
    <d v="2022-04-05T00:00:00"/>
    <s v="Julius Matwere Kinwomi"/>
    <s v="Male"/>
    <s v="0305121"/>
    <s v="0722134569"/>
    <m/>
    <m/>
    <s v="0725175512"/>
    <n v="34.971097"/>
    <n v="-0.61428300000000002"/>
    <s v="Nyamira"/>
    <s v="Nyamira"/>
    <s v="Kebirigo"/>
    <s v="Rirumi"/>
    <n v="10"/>
    <s v="Perjo Biogas and co ltd"/>
    <s v="Joel Nyambane Moigare"/>
    <s v="Joel Nyambane Moigare"/>
    <s v=""/>
    <s v="Micro Business"/>
    <x v="0"/>
    <x v="0"/>
    <d v="2022-07-07T00:00:00"/>
  </r>
  <r>
    <s v="VPA6"/>
    <s v="KE-NYA-2201-28989"/>
    <x v="0"/>
    <s v=""/>
    <s v="1st December,2021"/>
    <d v="2021-12-01T00:00:00"/>
    <s v="23rd January,2022"/>
    <d v="2022-01-23T00:00:00"/>
    <s v="Mambole Lilian Nyanchama"/>
    <s v="Female"/>
    <s v="36095882"/>
    <s v="0707537964"/>
    <m/>
    <m/>
    <s v="0755441520"/>
    <n v="34.923017000000002"/>
    <n v="-0.52082799999999996"/>
    <s v="Nyamira"/>
    <s v="Nyamira South"/>
    <s v="West Mugirango"/>
    <s v="Nyamaiye"/>
    <n v="10"/>
    <s v="Perjo Biogas and co ltd"/>
    <s v="Joel Nyambane Moigare"/>
    <s v="Joel Nyambane Moigare"/>
    <s v=""/>
    <s v="Micro Business"/>
    <x v="0"/>
    <x v="0"/>
    <d v="2022-02-15T00:00:00"/>
  </r>
  <r>
    <s v="VPA6"/>
    <s v="KE-NYA-2110-28992"/>
    <x v="0"/>
    <s v=""/>
    <s v="14th September,2021"/>
    <d v="2021-09-14T00:00:00"/>
    <s v="1st October,2021"/>
    <d v="2021-10-01T00:00:00"/>
    <s v="Omagwa Jeridah Kwamboka"/>
    <s v="Female"/>
    <s v="38597738"/>
    <s v="0712960272"/>
    <m/>
    <m/>
    <s v="0725403646"/>
    <n v="34.881172999999997"/>
    <n v="-0.64043000000000005"/>
    <s v="Nyamira"/>
    <s v="Manga"/>
    <s v="Kitutu Central"/>
    <s v="Riegechure"/>
    <n v="10"/>
    <s v="Perjo Biogas and co ltd"/>
    <s v="Joel Nyambane Moigare"/>
    <s v="Joel Nyambane Moigare"/>
    <s v=""/>
    <s v="Micro Business"/>
    <x v="0"/>
    <x v="0"/>
    <d v="2022-02-15T00:00:00"/>
  </r>
  <r>
    <s v="VPA6"/>
    <s v="KE-NYA-1601-16130"/>
    <x v="0"/>
    <s v=""/>
    <s v="12th November,2015"/>
    <d v="2015-11-12T00:00:00"/>
    <s v="1st January,2016"/>
    <d v="2016-01-01T00:00:00"/>
    <s v="Sagwe Magabi"/>
    <s v="Male"/>
    <s v="12899742"/>
    <s v="705525060"/>
    <m/>
    <m/>
    <m/>
    <n v="34.947417000000002"/>
    <n v="-0.617448"/>
    <s v="Nyamira"/>
    <s v="Nyamira"/>
    <s v="Bonyamatuta"/>
    <s v="Mobamba"/>
    <s v="10"/>
    <s v="Joel N Moigare"/>
    <s v="Joel Nyambane Moigare"/>
    <s v="Joel Nyambane Moigare"/>
    <s v="710208102"/>
    <s v="Informal Business"/>
    <x v="2"/>
    <x v="0"/>
    <d v="2017-04-13T00:00:00"/>
  </r>
  <r>
    <s v="VPA6"/>
    <s v="KE-TRA-1806-19679"/>
    <x v="0"/>
    <s v=""/>
    <s v="28th May,2018"/>
    <d v="2018-05-28T00:00:00"/>
    <s v="8th June,2018"/>
    <d v="2018-06-08T00:00:00"/>
    <s v="Stanley Ambasa Ambasa"/>
    <s v="Male"/>
    <s v="8591152"/>
    <s v="716297939"/>
    <m/>
    <m/>
    <s v="715580364"/>
    <n v="35.051912000000002"/>
    <n v="1.0134129999999999"/>
    <s v="Trans Nzoia"/>
    <s v="Kiminini"/>
    <s v="Naisambu"/>
    <s v="Naisambu"/>
    <s v="10"/>
    <s v="Perjo Biogas and co ltd"/>
    <s v="Joel Nyambane Moigare"/>
    <s v="Joel Nyambane Moigare"/>
    <s v="710208102"/>
    <s v="Micro Business"/>
    <x v="0"/>
    <x v="0"/>
    <d v="2018-06-12T00:00:00"/>
  </r>
  <r>
    <s v="VPA6"/>
    <s v="KE-NYA-1903-25499"/>
    <x v="0"/>
    <s v=""/>
    <s v="14th January,2019"/>
    <d v="2019-01-14T00:00:00"/>
    <s v="11th March,2019"/>
    <d v="2019-03-11T00:00:00"/>
    <s v="Ongwana Charles Kimaiga"/>
    <s v="Male"/>
    <s v="3466910"/>
    <s v="254722601805"/>
    <m/>
    <m/>
    <m/>
    <n v="34.903542999999999"/>
    <n v="-0.52942800000000001"/>
    <s v="Nyamira"/>
    <s v="Nyamira South"/>
    <s v="Nyamaiya"/>
    <s v="Getuka"/>
    <s v="10"/>
    <s v="Perjo Biogas and co ltd"/>
    <s v="Joel Nyambane Moigare"/>
    <s v="Joel Nyambane Moigare"/>
    <s v="710208102"/>
    <s v="Micro Business"/>
    <x v="0"/>
    <x v="0"/>
    <d v="2019-03-11T00:00:00"/>
  </r>
  <r>
    <s v="VPA6"/>
    <s v="KE-NYA-1812-25497"/>
    <x v="0"/>
    <s v=""/>
    <s v="23rd October,2018"/>
    <d v="2018-10-23T00:00:00"/>
    <s v="16th December,2018"/>
    <d v="2018-12-16T00:00:00"/>
    <s v="Michieka Robinson Bwana"/>
    <s v="Male"/>
    <s v="740966"/>
    <s v="728125803"/>
    <m/>
    <m/>
    <s v="721267316"/>
    <n v="34.990577999999999"/>
    <n v="-0.66281500000000004"/>
    <s v="Nyamira"/>
    <s v="Nyamira South"/>
    <s v="Bosamaro"/>
    <s v="Motagara"/>
    <s v="10"/>
    <s v="Perjo Biogas and co ltd"/>
    <s v="Joel Nyambane Moigare"/>
    <s v="Joel Nyambane Moigare"/>
    <s v="710208102"/>
    <s v="Micro Business"/>
    <x v="0"/>
    <x v="0"/>
    <d v="2018-12-16T00:00:00"/>
  </r>
  <r>
    <s v="VPA6"/>
    <s v="KE-NYA-1906-25503"/>
    <x v="0"/>
    <s v=""/>
    <s v="20th March,2019"/>
    <d v="2019-03-20T00:00:00"/>
    <s v="27th June,2019"/>
    <d v="2019-06-27T00:00:00"/>
    <s v="Bogonko Simon Mocheche"/>
    <s v="Male"/>
    <s v="13329945"/>
    <s v="720057930"/>
    <s v="725309506"/>
    <m/>
    <s v="736105007"/>
    <n v="34.944515000000003"/>
    <n v="-0.597105"/>
    <s v="Nyamira"/>
    <s v="Nyamira"/>
    <s v="Kebirigo"/>
    <s v="Konate"/>
    <n v="10"/>
    <s v="Perjo Biogas and co ltd"/>
    <s v="Joel Nyambane Moigare"/>
    <s v="Joel Nyambane Moigare"/>
    <s v="710208102"/>
    <s v="Micro Business"/>
    <x v="2"/>
    <x v="0"/>
    <d v="2019-06-27T00:00:00"/>
  </r>
  <r>
    <s v="VPA6"/>
    <s v="KE-NYA-1910-25506"/>
    <x v="0"/>
    <s v=""/>
    <s v="29th July,2019"/>
    <d v="2019-07-29T00:00:00"/>
    <s v="9th October,2019"/>
    <d v="2019-10-09T00:00:00"/>
    <s v="Nyakundi Milka N /A"/>
    <s v="Female"/>
    <s v="37221616"/>
    <s v="254702434894"/>
    <m/>
    <m/>
    <s v="254781837955"/>
    <n v="34.965564999999998"/>
    <n v="-0.59870299999999999"/>
    <s v="Nyamira"/>
    <s v="Nyamira South"/>
    <s v="Viongozi Senta"/>
    <s v="Ibara"/>
    <s v="10"/>
    <s v="Perjo Biogas and co ltd"/>
    <s v="Joel Nyambane Moigare"/>
    <s v="Joel Nyambane Moigare"/>
    <s v="710208102"/>
    <s v="Micro Business"/>
    <x v="0"/>
    <x v="0"/>
    <d v="2019-10-09T00:00:00"/>
  </r>
  <r>
    <s v="VPA6"/>
    <s v="KE-NYA-1910-25509"/>
    <x v="1"/>
    <s v="Abandoned"/>
    <s v="5th September,2019"/>
    <d v="2019-09-05T00:00:00"/>
    <s v="27th October,2019"/>
    <d v="2019-10-27T00:00:00"/>
    <s v="Ombuki Charles Nyariki"/>
    <s v="Male"/>
    <s v="10019461"/>
    <s v="254726830935"/>
    <m/>
    <m/>
    <m/>
    <n v="34.979576999999999"/>
    <n v="-0.77018799999999998"/>
    <s v="Nyamira"/>
    <s v="Borabu"/>
    <s v="Gesima Nyasiongo"/>
    <s v="Ribwago"/>
    <s v="10"/>
    <s v="Perjo Biogas and co ltd"/>
    <s v="Joel Nyambane Moigare"/>
    <s v="Joel Nyambane Moigare"/>
    <s v="25410208102"/>
    <s v="Micro Business"/>
    <x v="0"/>
    <x v="0"/>
    <d v="2019-10-29T00:00:00"/>
  </r>
  <r>
    <s v="VPA6"/>
    <s v="KE-NYA-2005-25715"/>
    <x v="0"/>
    <s v=""/>
    <s v="15th March,2020"/>
    <d v="2020-03-15T00:00:00"/>
    <s v="18th May,2020"/>
    <d v="2020-05-18T00:00:00"/>
    <s v="Catherine Ontita Nyameino"/>
    <s v="Female"/>
    <s v="8579444"/>
    <s v="+254737803834"/>
    <s v="722803834"/>
    <m/>
    <s v="737803834"/>
    <n v="34.861707000000003"/>
    <n v="-0.65841000000000005"/>
    <s v="Nyamira"/>
    <s v="Manga"/>
    <s v="Kemera"/>
    <s v="Omogua"/>
    <s v="10"/>
    <s v="Perjo Biogas and co ltd"/>
    <s v="Joel Nyambane Moigare"/>
    <s v="Joel Nyambane Moigare"/>
    <s v="710208102"/>
    <s v="Micro Business"/>
    <x v="0"/>
    <x v="0"/>
    <d v="2020-08-14T00:00:00"/>
  </r>
  <r>
    <s v="VPA6"/>
    <s v="KE-NYA-1911-25512"/>
    <x v="0"/>
    <s v=""/>
    <s v="19th August,2019"/>
    <d v="2019-08-19T00:00:00"/>
    <s v="29th November,2019"/>
    <d v="2019-11-29T00:00:00"/>
    <s v="Ondieki Jane Masaki"/>
    <s v="Female"/>
    <s v="13343740"/>
    <s v="254702874887"/>
    <m/>
    <m/>
    <m/>
    <n v="34.963982999999999"/>
    <n v="-0.63259200000000004"/>
    <s v="Nyamira"/>
    <s v="Nyamira"/>
    <s v="Bonyamatuta"/>
    <s v="Nyakeore"/>
    <s v="10"/>
    <s v="Perjo Biogas and co ltd"/>
    <s v="Joel Nyambane Moigare"/>
    <s v="Joel Nyambane Moigare"/>
    <s v="710208102"/>
    <s v="Micro Business"/>
    <x v="0"/>
    <x v="0"/>
    <d v="2020-02-10T00:00:00"/>
  </r>
  <r>
    <s v="VPA6"/>
    <s v="KE-NYA-1605-16503"/>
    <x v="0"/>
    <s v=""/>
    <s v="7th April,2016"/>
    <d v="2016-04-07T00:00:00"/>
    <s v="7th May,2016"/>
    <d v="2016-05-07T00:00:00"/>
    <s v="Peter Nyasani Orina"/>
    <s v="Male"/>
    <s v="1197211"/>
    <s v="722707007"/>
    <m/>
    <m/>
    <m/>
    <n v="35.043430999999998"/>
    <n v="-0.78135600000000005"/>
    <s v="Nyamira"/>
    <s v="Borabu"/>
    <s v="Nyansiongo"/>
    <s v="Kineni"/>
    <s v="12"/>
    <s v="Joel N Moigare"/>
    <s v="Joel Nyambane Moigare"/>
    <s v="Joel Nyambane Moigare"/>
    <s v="710208102"/>
    <s v="Informal Business"/>
    <x v="2"/>
    <x v="0"/>
    <d v="2017-04-07T00:00:00"/>
  </r>
  <r>
    <s v="VPA6"/>
    <s v="KE-KIS-1809-19689"/>
    <x v="0"/>
    <s v=""/>
    <s v="14th July,2018"/>
    <d v="2018-07-14T00:00:00"/>
    <s v="30th September,2018"/>
    <d v="2018-09-30T00:00:00"/>
    <s v="Bwana Nicholas Ondicho"/>
    <s v="Male"/>
    <s v="36751046"/>
    <s v="722489386"/>
    <m/>
    <m/>
    <m/>
    <n v="34.724052999999998"/>
    <n v="-0.58797500000000003"/>
    <s v="Kisii"/>
    <s v="Marani"/>
    <s v="Bogusero"/>
    <s v="Bosingo"/>
    <s v="12"/>
    <s v="Perjo Biogas and co ltd"/>
    <s v="Joel Nyambane Moigare"/>
    <s v="Joel Nyambane Moigare"/>
    <s v="710208102"/>
    <s v="Micro Business"/>
    <x v="0"/>
    <x v="0"/>
    <d v="2018-09-30T00:00:00"/>
  </r>
  <r>
    <s v="VPA6"/>
    <s v="KE-NYA-1812-25496"/>
    <x v="0"/>
    <s v=""/>
    <s v="12th July,2018"/>
    <d v="2018-07-12T00:00:00"/>
    <s v="12th December,2018"/>
    <d v="2018-12-12T00:00:00"/>
    <s v="Omuya Sebastian Nyan'Gau"/>
    <s v="Male"/>
    <s v="13082095"/>
    <s v="722333929"/>
    <m/>
    <m/>
    <s v="710558832"/>
    <n v="34.843786999999999"/>
    <n v="-0.69921800000000001"/>
    <s v="Nyamira"/>
    <s v="Manga"/>
    <s v="Manga"/>
    <s v="Nyangena"/>
    <s v="12"/>
    <s v="Perjo Biogas and co ltd"/>
    <s v="Joel Nyambane Moigare"/>
    <s v="Joel Nyambane Moigare"/>
    <s v="710208102"/>
    <s v="Micro Business"/>
    <x v="0"/>
    <x v="0"/>
    <d v="2018-12-12T00:00:00"/>
  </r>
  <r>
    <s v="VPA6"/>
    <s v="KE-KIS-1910-25507"/>
    <x v="0"/>
    <s v=""/>
    <s v="6th August,2019"/>
    <d v="2019-08-06T00:00:00"/>
    <s v="13th October,2019"/>
    <d v="2019-10-13T00:00:00"/>
    <s v="Oseko Edwin Ombui"/>
    <s v="Male"/>
    <s v="14534482"/>
    <s v="254796558560"/>
    <s v="796558560"/>
    <m/>
    <s v="754740876"/>
    <n v="34.926720000000003"/>
    <n v="-0.89746300000000001"/>
    <s v="Kisii"/>
    <s v="Kisii Central"/>
    <s v="Geteri"/>
    <s v="Mwagetenga"/>
    <s v="12"/>
    <s v="Perjo Biogas and co ltd"/>
    <s v="Joel Nyambane Moigare"/>
    <s v="Joel Nyambane Moigare"/>
    <s v="710208102"/>
    <s v="Micro Business"/>
    <x v="0"/>
    <x v="0"/>
    <d v="2019-10-13T00:00:00"/>
  </r>
  <r>
    <s v="VPA6"/>
    <s v="KE-NYA-2008-25658"/>
    <x v="0"/>
    <s v=""/>
    <s v="20th June,2020"/>
    <d v="2020-06-20T00:00:00"/>
    <s v="10th August,2020"/>
    <d v="2020-08-10T00:00:00"/>
    <s v="Joyce Tiniga Moraa"/>
    <s v="Female"/>
    <s v="23432552"/>
    <s v="+254737820284"/>
    <s v="726911780"/>
    <m/>
    <s v="737820284"/>
    <n v="34.974986999999999"/>
    <n v="-0.496027"/>
    <s v="Nyamira"/>
    <s v="Nyamira North"/>
    <s v="Obwari"/>
    <s v="Bokibaru"/>
    <s v="12"/>
    <s v="Perjo Biogas and co ltd"/>
    <s v="Joel Nyambane Moigare"/>
    <s v="Joel Nyambane Moigare"/>
    <s v="710208102"/>
    <s v="Micro Business"/>
    <x v="0"/>
    <x v="0"/>
    <d v="2020-08-14T00:00:00"/>
  </r>
  <r>
    <s v="VPA6"/>
    <s v="KE-NYA-1611-16766"/>
    <x v="0"/>
    <s v=""/>
    <s v="8th October,2016"/>
    <d v="2016-10-08T00:00:00"/>
    <s v="27th November,2016"/>
    <d v="2016-11-27T00:00:00"/>
    <s v="Nyakundi Mogere"/>
    <s v="Male"/>
    <s v="3388528"/>
    <s v="722799566"/>
    <m/>
    <m/>
    <m/>
    <n v="34.977972999999999"/>
    <n v="-0.80788000000000004"/>
    <s v="Nyamira"/>
    <s v="Borabu"/>
    <s v="Keginga"/>
    <s v="Mecheo"/>
    <s v="16"/>
    <s v="Joel N Moigare"/>
    <s v="Joel Nyambane Moigare"/>
    <s v="Joel Nyambane Moigare"/>
    <s v=""/>
    <s v="Informal Business"/>
    <x v="2"/>
    <x v="0"/>
    <d v="2017-03-02T00:00:00"/>
  </r>
  <r>
    <s v="VPA6"/>
    <s v="KE-KIA-1707-20762"/>
    <x v="2"/>
    <s v="Under Verification"/>
    <s v="21st June,2017"/>
    <d v="2017-06-21T00:00:00"/>
    <s v="1st July,2017"/>
    <d v="2017-07-01T00:00:00"/>
    <s v="Kamau Allan Kiama"/>
    <s v="Male"/>
    <s v="24440732"/>
    <s v="0721653986"/>
    <m/>
    <m/>
    <s v="723987654"/>
    <n v="37.072042000000003"/>
    <n v="-1.0416030000000001"/>
    <s v="Kiambu"/>
    <s v="Githunguri"/>
    <s v="Githunguri"/>
    <s v="Kambaa"/>
    <s v="6"/>
    <s v="Mt Kenya Renewable Energy"/>
    <s v="John"/>
    <s v="John"/>
    <s v="710621896"/>
    <s v="Micro Business"/>
    <x v="0"/>
    <x v="0"/>
    <d v="2017-07-04T00:00:00"/>
  </r>
  <r>
    <s v="VPA6"/>
    <s v="KE-KIA-1812-26021"/>
    <x v="0"/>
    <s v=""/>
    <s v="9th October,2018"/>
    <d v="2018-10-09T00:00:00"/>
    <s v="18th December,2018"/>
    <d v="2018-12-18T00:00:00"/>
    <s v="Philis W Wakarura"/>
    <s v="Female"/>
    <s v="2300792"/>
    <s v="0737817485"/>
    <m/>
    <m/>
    <s v="707909813"/>
    <n v="36.590620000000001"/>
    <n v="-1.2224900000000001"/>
    <s v="Kiambu"/>
    <s v="Limuru"/>
    <s v="Kitutha"/>
    <s v="Kamango"/>
    <s v="4"/>
    <s v="Biotechno &amp; Services"/>
    <s v="John Augustine Marunga"/>
    <s v="John Augustine Marunga"/>
    <s v="731293971"/>
    <s v="Micro Business"/>
    <x v="2"/>
    <x v="0"/>
    <d v="2018-12-18T00:00:00"/>
  </r>
  <r>
    <s v="VPA6"/>
    <s v="KE-KIA-1806-18705"/>
    <x v="0"/>
    <s v=""/>
    <s v="7th May,2018"/>
    <d v="2018-05-07T00:00:00"/>
    <s v="26th June,2018"/>
    <d v="2018-06-26T00:00:00"/>
    <s v="Josphat Njau Mbugua"/>
    <s v="Male"/>
    <s v="20175100"/>
    <s v="721595481"/>
    <m/>
    <m/>
    <s v="725017704"/>
    <n v="36.727528999999997"/>
    <n v="-1.1484399999999999"/>
    <s v="Kiambu"/>
    <s v="Kiambaa"/>
    <s v="Kalori"/>
    <s v="Njiku"/>
    <s v="6"/>
    <s v="Biotechno &amp; Services"/>
    <s v="John Augustine Marunga"/>
    <s v="John Augustine Marunga"/>
    <s v="713032193"/>
    <s v="Micro Business"/>
    <x v="0"/>
    <x v="0"/>
    <d v="2018-07-26T00:00:00"/>
  </r>
  <r>
    <s v="VPA6"/>
    <s v="KE-KIA-1710-18684"/>
    <x v="0"/>
    <s v=""/>
    <s v="18th September,2017"/>
    <d v="2017-09-18T00:00:00"/>
    <s v="18th October,2017"/>
    <d v="2017-10-18T00:00:00"/>
    <s v="James Njega Thuku"/>
    <s v="Male"/>
    <s v="24649056"/>
    <s v="723659854"/>
    <m/>
    <m/>
    <m/>
    <n v="36.736485000000002"/>
    <n v="-1.1698519999999999"/>
    <s v="Kiambu"/>
    <s v="Kiambaa"/>
    <s v="Karoli"/>
    <s v="Njiku"/>
    <s v="10"/>
    <s v="Biotechno &amp; Services"/>
    <s v="John Augustine Marunga"/>
    <s v="John Augustine Marunga"/>
    <s v="713032193"/>
    <s v="Micro Business"/>
    <x v="2"/>
    <x v="0"/>
    <d v="2017-10-18T00:00:00"/>
  </r>
  <r>
    <s v="VPA6"/>
    <s v="KE-NAI-1807-18704"/>
    <x v="0"/>
    <s v=""/>
    <s v="25th June,2018"/>
    <d v="2018-06-25T00:00:00"/>
    <s v="25th July,2018"/>
    <d v="2018-07-25T00:00:00"/>
    <s v="Nancy Washera Nderindu"/>
    <s v="Female"/>
    <s v="23806944"/>
    <s v="713493291"/>
    <m/>
    <m/>
    <s v="736950937"/>
    <n v="36.907159999999998"/>
    <n v="-1.1851739999999999"/>
    <s v="Nairobi"/>
    <s v="Roysambu"/>
    <s v="Kahawa West"/>
    <s v="Kamiti"/>
    <s v="10"/>
    <s v="Biotechno &amp; Services"/>
    <s v="John Augustine Marunga"/>
    <s v="John Augustine Marunga"/>
    <s v="713032193"/>
    <s v="Micro Business"/>
    <x v="2"/>
    <x v="0"/>
    <d v="2018-07-25T00:00:00"/>
  </r>
  <r>
    <s v="VPA6"/>
    <s v="KE-NAN-1810-24612"/>
    <x v="1"/>
    <s v="Abandoned"/>
    <s v="1st September,2018"/>
    <d v="2018-09-01T00:00:00"/>
    <s v="21st October,2018"/>
    <d v="2018-10-21T00:00:00"/>
    <s v="Cherop Sarah"/>
    <s v="Female"/>
    <s v="99999"/>
    <s v="736082539"/>
    <m/>
    <m/>
    <m/>
    <n v="35.278880000000001"/>
    <n v="6.0608000000000002E-2"/>
    <s v="Nandi"/>
    <s v="Tinderet"/>
    <s v="Kabirer"/>
    <s v="Setek"/>
    <s v="4"/>
    <s v="John Bett"/>
    <s v="John Bett"/>
    <s v="John Bett"/>
    <s v="727402779"/>
    <s v="Informal Business"/>
    <x v="0"/>
    <x v="0"/>
    <d v="2018-10-22T00:00:00"/>
  </r>
  <r>
    <s v="VPA6"/>
    <s v="KE-NAN-1811-024543"/>
    <x v="0"/>
    <s v=""/>
    <s v="19th October,2018"/>
    <d v="2018-10-19T00:00:00"/>
    <s v="23rd November,2018"/>
    <d v="2018-11-23T00:00:00"/>
    <s v="Choge Emily"/>
    <s v="Female"/>
    <s v="24318606"/>
    <s v="0739723137"/>
    <m/>
    <m/>
    <m/>
    <n v="35.272919999999999"/>
    <n v="6.1600000000000002E-2"/>
    <s v="Nandi"/>
    <s v="Tinderet"/>
    <s v="Tinderet"/>
    <s v="Kolonget"/>
    <s v="4"/>
    <s v="John Bett"/>
    <s v="John Bett"/>
    <s v="John Bett"/>
    <s v="727402779"/>
    <s v="Informal Business"/>
    <x v="0"/>
    <x v="0"/>
    <d v="2018-10-22T00:00:00"/>
  </r>
  <r>
    <s v="VPA6"/>
    <s v="KE-NAN-1804-024498"/>
    <x v="0"/>
    <s v=""/>
    <s v="15th February,2018"/>
    <d v="2018-02-15T00:00:00"/>
    <s v="6th April,2018"/>
    <d v="2018-04-06T00:00:00"/>
    <s v="Terer Anne"/>
    <s v="Female"/>
    <s v="21533385"/>
    <s v="724525617"/>
    <s v="710789820"/>
    <m/>
    <s v="724525671"/>
    <n v="35.27749"/>
    <n v="6.6367999999999996E-2"/>
    <s v="Nandi"/>
    <s v="Tinderet"/>
    <s v="Kabirer"/>
    <s v="Setek"/>
    <s v="4"/>
    <s v="John Bett"/>
    <s v="John Bett"/>
    <s v="John Bett"/>
    <s v="727402779"/>
    <s v="Informal Business"/>
    <x v="0"/>
    <x v="0"/>
    <d v="2018-10-19T00:00:00"/>
  </r>
  <r>
    <s v="VPA6"/>
    <s v="KE-NAN-1810-27802"/>
    <x v="0"/>
    <s v=""/>
    <s v="29th August,2018"/>
    <d v="2018-08-29T00:00:00"/>
    <s v="18th October,2018"/>
    <d v="2018-10-18T00:00:00"/>
    <s v="Kosgei Hellen Chepkoech"/>
    <s v="Female"/>
    <s v="99999"/>
    <s v="708594529"/>
    <m/>
    <m/>
    <m/>
    <n v="35.268574999999998"/>
    <n v="6.4669000000000004E-2"/>
    <s v="Nandi"/>
    <s v="Nandi Hills"/>
    <s v="Siret"/>
    <s v="Cheptabach"/>
    <s v="4"/>
    <s v="John Bett"/>
    <s v="John Bett"/>
    <s v="John Bett"/>
    <s v="727402779"/>
    <s v="Informal Business"/>
    <x v="0"/>
    <x v="0"/>
    <d v="2018-10-19T00:00:00"/>
  </r>
  <r>
    <s v="VPA6"/>
    <s v="KE-NAN-1810-27814"/>
    <x v="0"/>
    <s v=""/>
    <s v="29th August,2018"/>
    <d v="2018-08-29T00:00:00"/>
    <s v="18th October,2018"/>
    <d v="2018-10-18T00:00:00"/>
    <s v="Rotich Ruth"/>
    <s v="Female"/>
    <s v="99999"/>
    <s v="700759471"/>
    <m/>
    <m/>
    <s v="703189361"/>
    <n v="35.269123"/>
    <n v="6.3288999999999998E-2"/>
    <s v="Nandi"/>
    <s v="Nandi Hills"/>
    <s v="Siret"/>
    <s v="Cheptabach"/>
    <s v="4"/>
    <s v="John Bett"/>
    <s v="John Bett"/>
    <s v="John Bett"/>
    <s v="727402779"/>
    <s v="Informal Business"/>
    <x v="0"/>
    <x v="0"/>
    <d v="2018-10-19T00:00:00"/>
  </r>
  <r>
    <s v="VPA6"/>
    <s v="KE-NAN-1810-27808"/>
    <x v="0"/>
    <s v=""/>
    <s v="29th August,2018"/>
    <d v="2018-08-29T00:00:00"/>
    <s v="18th October,2018"/>
    <d v="2018-10-18T00:00:00"/>
    <s v="Arusei Caroline"/>
    <s v="Female"/>
    <s v="99999"/>
    <s v="70576093"/>
    <s v="705076093"/>
    <m/>
    <m/>
    <n v="35.267108999999998"/>
    <n v="6.2612000000000001E-2"/>
    <s v="Nandi"/>
    <s v="Nandi Hills"/>
    <s v="Siret"/>
    <s v="Cheptabach"/>
    <s v="4"/>
    <s v="John Bett"/>
    <s v="John Bett"/>
    <s v="John Bett"/>
    <s v="727402779"/>
    <s v="Informal Business"/>
    <x v="0"/>
    <x v="0"/>
    <d v="2018-10-19T00:00:00"/>
  </r>
  <r>
    <s v="VPA6"/>
    <s v="KE-NAN-1810-024593"/>
    <x v="0"/>
    <s v=""/>
    <s v="29th August,2018"/>
    <d v="2018-08-29T00:00:00"/>
    <s v="18th October,2018"/>
    <d v="2018-10-18T00:00:00"/>
    <s v="Bore Sally"/>
    <s v="Female"/>
    <s v="99999"/>
    <s v="723246231"/>
    <m/>
    <m/>
    <m/>
    <n v="35.269902999999999"/>
    <n v="5.6831E-2"/>
    <s v="Nandi"/>
    <s v="Tinderet"/>
    <s v="Kabirer"/>
    <s v="Kolonget"/>
    <s v="4"/>
    <s v="John Bett"/>
    <s v="John Bett"/>
    <s v="John Bett"/>
    <s v="727402779"/>
    <s v="Informal Business"/>
    <x v="0"/>
    <x v="0"/>
    <d v="2018-10-19T00:00:00"/>
  </r>
  <r>
    <s v="VPA6"/>
    <s v="KE-NAN-1810-024594"/>
    <x v="0"/>
    <s v=""/>
    <s v="29th August,2018"/>
    <d v="2018-08-29T00:00:00"/>
    <s v="18th October,2018"/>
    <d v="2018-10-18T00:00:00"/>
    <s v="Cheptanui Dorcas"/>
    <s v="Female"/>
    <s v="99999"/>
    <s v="711397861"/>
    <m/>
    <m/>
    <m/>
    <n v="35.269651000000003"/>
    <n v="5.8155999999999999E-2"/>
    <s v="Nandi"/>
    <s v="Tinderet"/>
    <s v="Kabirer"/>
    <s v="Kolonget"/>
    <s v="4"/>
    <s v="John Bett"/>
    <s v="John Bett"/>
    <s v="John Bett"/>
    <s v="727402779"/>
    <s v="Informal Business"/>
    <x v="0"/>
    <x v="0"/>
    <d v="2018-10-19T00:00:00"/>
  </r>
  <r>
    <s v="VPA6"/>
    <s v="KE-NAN-1810-27801"/>
    <x v="0"/>
    <s v=""/>
    <s v="29th August,2018"/>
    <d v="2018-08-29T00:00:00"/>
    <s v="18th October,2018"/>
    <d v="2018-10-18T00:00:00"/>
    <s v="Cherono Milka"/>
    <s v="Female"/>
    <s v="99999"/>
    <s v="723470768"/>
    <m/>
    <m/>
    <m/>
    <n v="35.267743000000003"/>
    <n v="6.3505000000000006E-2"/>
    <s v="Nandi"/>
    <s v="Nandi Hills"/>
    <s v="Siret"/>
    <s v="Cheptabach"/>
    <s v="4"/>
    <s v="John Bett"/>
    <s v="John Bett"/>
    <s v="John Bett"/>
    <s v="727402779"/>
    <s v="Informal Business"/>
    <x v="0"/>
    <x v="0"/>
    <d v="2018-10-19T00:00:00"/>
  </r>
  <r>
    <s v="VPA6"/>
    <s v="KE-NAN-1810-246603"/>
    <x v="0"/>
    <s v=""/>
    <s v="30th August,2018"/>
    <d v="2018-08-30T00:00:00"/>
    <s v="19th October,2018"/>
    <d v="2018-10-19T00:00:00"/>
    <s v="Sambai Esther"/>
    <s v="Female"/>
    <s v="99999"/>
    <s v="703423351"/>
    <m/>
    <m/>
    <m/>
    <n v="35.278737"/>
    <n v="6.7421999999999996E-2"/>
    <s v="Nandi"/>
    <s v="Tinderet"/>
    <s v="Kabirer"/>
    <s v="Setek"/>
    <s v="4"/>
    <s v="John Bett"/>
    <s v="John Bett"/>
    <s v="John Bett"/>
    <s v="727402779"/>
    <s v="Informal Business"/>
    <x v="0"/>
    <x v="0"/>
    <d v="2018-10-21T00:00:00"/>
  </r>
  <r>
    <s v="VPA6"/>
    <s v="KE-NAN-1810-24610"/>
    <x v="0"/>
    <s v=""/>
    <s v="1st September,2018"/>
    <d v="2018-09-01T00:00:00"/>
    <s v="21st October,2018"/>
    <d v="2018-10-21T00:00:00"/>
    <s v="Kurgat Dina"/>
    <s v="Female"/>
    <s v="99999"/>
    <s v="703328333"/>
    <m/>
    <m/>
    <m/>
    <n v="35.277748000000003"/>
    <n v="5.4585000000000002E-2"/>
    <s v="Nandi"/>
    <s v="Tinderet"/>
    <s v="Kabirer"/>
    <s v="Chereres"/>
    <s v="4"/>
    <s v="John Bett"/>
    <s v="John Bett"/>
    <s v="John Bett"/>
    <s v="727402779"/>
    <s v="Informal Business"/>
    <x v="0"/>
    <x v="0"/>
    <d v="2018-10-21T00:00:00"/>
  </r>
  <r>
    <s v="VPA6"/>
    <s v="KE-NAN-1810-24596"/>
    <x v="0"/>
    <s v=""/>
    <s v="30th August,2018"/>
    <d v="2018-08-30T00:00:00"/>
    <s v="19th October,2018"/>
    <d v="2018-10-19T00:00:00"/>
    <s v="Too Veronica"/>
    <s v="Female"/>
    <s v="99999"/>
    <s v="702411705"/>
    <m/>
    <m/>
    <s v="716580426"/>
    <n v="35.282091999999999"/>
    <n v="6.4366999999999994E-2"/>
    <s v="Nandi"/>
    <s v="Tinderet"/>
    <s v="Kabirer"/>
    <s v="Setek"/>
    <s v="4"/>
    <s v="John Bett"/>
    <s v="John Bett"/>
    <s v="John Bett"/>
    <s v="727402779"/>
    <s v="Informal Business"/>
    <x v="0"/>
    <x v="0"/>
    <d v="2018-10-19T00:00:00"/>
  </r>
  <r>
    <s v="VPA6"/>
    <s v="KE-NAN-1810-24600"/>
    <x v="0"/>
    <s v=""/>
    <s v="30th August,2018"/>
    <d v="2018-08-30T00:00:00"/>
    <s v="19th October,2018"/>
    <d v="2018-10-19T00:00:00"/>
    <s v="Chebet Eunice"/>
    <s v="Female"/>
    <s v="99999"/>
    <s v="725080654"/>
    <m/>
    <m/>
    <m/>
    <n v="35.282781999999997"/>
    <n v="6.5678E-2"/>
    <s v="Nandi"/>
    <s v="Tinderet"/>
    <s v="Kabirer"/>
    <s v="Setek"/>
    <s v="4"/>
    <s v="John Bett"/>
    <s v="John Bett"/>
    <s v="John Bett"/>
    <s v="727402779"/>
    <s v="Informal Business"/>
    <x v="0"/>
    <x v="0"/>
    <d v="2018-10-19T00:00:00"/>
  </r>
  <r>
    <s v="VPA6"/>
    <s v="KE-NAN-1810-24602"/>
    <x v="0"/>
    <s v=""/>
    <s v="30th August,2018"/>
    <d v="2018-08-30T00:00:00"/>
    <s v="19th October,2018"/>
    <d v="2018-10-19T00:00:00"/>
    <s v="Chemeli Dorcas"/>
    <s v="Female"/>
    <s v="99999"/>
    <s v="72975944"/>
    <m/>
    <m/>
    <s v="723843250"/>
    <n v="35.279359999999997"/>
    <n v="6.8419999999999995E-2"/>
    <s v="Nandi"/>
    <s v="Tinderet"/>
    <s v="Kabirer"/>
    <s v="Setek"/>
    <s v="4"/>
    <s v="John Bett"/>
    <s v="John Bett"/>
    <s v="John Bett"/>
    <s v="727402779"/>
    <s v="Informal Business"/>
    <x v="0"/>
    <x v="0"/>
    <d v="2018-10-19T00:00:00"/>
  </r>
  <r>
    <s v="VPA6"/>
    <s v="KE-NAN-1904-25651"/>
    <x v="0"/>
    <s v=""/>
    <s v="28th February,2019"/>
    <d v="2019-02-28T00:00:00"/>
    <s v="24th April,2019"/>
    <d v="2019-04-24T00:00:00"/>
    <s v="Jebor Jenniffer"/>
    <s v="Female"/>
    <s v="25441359"/>
    <s v="254719688936"/>
    <m/>
    <m/>
    <m/>
    <n v="35.267715000000003"/>
    <n v="7.2937000000000002E-2"/>
    <s v="Nandi"/>
    <s v="Nandi Hills"/>
    <s v="Siret"/>
    <s v="Olotwo"/>
    <s v="4"/>
    <s v="John Bett"/>
    <s v="John Bett"/>
    <s v="John Bett"/>
    <s v="727402779"/>
    <s v="Informal Business"/>
    <x v="0"/>
    <x v="0"/>
    <d v="2019-05-01T00:00:00"/>
  </r>
  <r>
    <s v="VPA6"/>
    <s v="KE-NAN-1908-25183"/>
    <x v="0"/>
    <s v=""/>
    <s v="20th May,2019"/>
    <d v="2019-05-20T00:00:00"/>
    <s v="25th August,2019"/>
    <d v="2019-08-25T00:00:00"/>
    <s v="Kamintho Leah"/>
    <s v="Female"/>
    <s v="9159129"/>
    <s v="254729553105"/>
    <m/>
    <m/>
    <m/>
    <n v="35.282685000000001"/>
    <n v="6.5242999999999995E-2"/>
    <s v="Nandi"/>
    <s v="Tinderet"/>
    <s v="Kabirer"/>
    <s v="Setek"/>
    <s v="4"/>
    <s v="John Bett"/>
    <s v="John Bett"/>
    <s v="John Bett"/>
    <s v="727402779"/>
    <s v="Informal Business"/>
    <x v="0"/>
    <x v="0"/>
    <d v="2019-08-25T00:00:00"/>
  </r>
  <r>
    <s v="VPA6"/>
    <s v="KE-NAN-1707-23098"/>
    <x v="0"/>
    <s v=""/>
    <s v="12th May,2017"/>
    <d v="2017-05-12T00:00:00"/>
    <s v="1st July,2017"/>
    <d v="2017-07-01T00:00:00"/>
    <s v="David Lagat"/>
    <s v="Male"/>
    <s v="2332888"/>
    <s v="721466117"/>
    <m/>
    <m/>
    <m/>
    <n v="35.271377999999999"/>
    <n v="4.5131999999999999E-2"/>
    <s v="Nandi"/>
    <s v="Tinderet"/>
    <s v="Kabirer"/>
    <s v="Kibukwo Central"/>
    <s v="4"/>
    <s v="John Bett"/>
    <s v="John Bett"/>
    <s v="John Bett"/>
    <s v="727402779"/>
    <s v="Informal Business"/>
    <x v="0"/>
    <x v="0"/>
    <d v="2017-09-11T00:00:00"/>
  </r>
  <r>
    <s v="VPA6"/>
    <s v="KE-NAN-1708-23099"/>
    <x v="0"/>
    <s v=""/>
    <s v="12th June,2017"/>
    <d v="2017-06-12T00:00:00"/>
    <s v="1st August,2017"/>
    <d v="2017-08-01T00:00:00"/>
    <s v="Barnabas Togom"/>
    <s v="Male"/>
    <s v="30431269"/>
    <s v="706914023"/>
    <m/>
    <m/>
    <m/>
    <n v="35.258386999999999"/>
    <n v="3.8190000000000002E-2"/>
    <s v="Nandi"/>
    <s v="Tinderet"/>
    <s v="Kabirer"/>
    <s v="Kapruret"/>
    <s v="4"/>
    <s v="John Bett"/>
    <s v="John Bett"/>
    <s v="John Bett"/>
    <s v="727402779"/>
    <s v="Informal Business"/>
    <x v="0"/>
    <x v="0"/>
    <d v="2017-09-11T00:00:00"/>
  </r>
  <r>
    <s v="VPA6"/>
    <s v="KE-NAN-1806-24068"/>
    <x v="0"/>
    <s v=""/>
    <s v="27th April,2018"/>
    <d v="2018-04-27T00:00:00"/>
    <s v="28th June,2018"/>
    <d v="2018-06-28T00:00:00"/>
    <s v="Mutai Rael"/>
    <s v="Female"/>
    <s v="22705587"/>
    <s v="723856002"/>
    <m/>
    <m/>
    <m/>
    <n v="35.301864999999999"/>
    <n v="0.17454600000000001"/>
    <s v="Nandi"/>
    <s v="Nandi Hills"/>
    <s v="Koilot"/>
    <s v="Chepngetuny"/>
    <s v="4"/>
    <s v="John Bett"/>
    <s v="John Bett"/>
    <s v="John Bett"/>
    <s v="727402779"/>
    <s v="Informal Business"/>
    <x v="0"/>
    <x v="0"/>
    <d v="2018-09-13T00:00:00"/>
  </r>
  <r>
    <s v="VPA6"/>
    <s v="KE-NAN-1810-24073"/>
    <x v="1"/>
    <s v="Non Compliant"/>
    <s v="16th October,2018"/>
    <d v="2018-10-16T00:00:00"/>
    <s v="16th October,2018"/>
    <d v="2018-10-16T00:00:00"/>
    <s v="Kemboi Pauline Cheptum"/>
    <s v="Female"/>
    <s v="9868544"/>
    <s v="700157681"/>
    <m/>
    <m/>
    <s v="703244639"/>
    <n v="35.278672999999998"/>
    <n v="6.3738000000000003E-2"/>
    <s v="Nandi"/>
    <s v="Tinderet"/>
    <s v="Kabirer"/>
    <s v="Setek"/>
    <s v="4"/>
    <s v="John Bett"/>
    <s v="John Bett"/>
    <s v="John Bett"/>
    <s v="727402779"/>
    <s v="Informal Business"/>
    <x v="0"/>
    <x v="0"/>
    <d v="2018-10-18T00:00:00"/>
  </r>
  <r>
    <s v="VPA6"/>
    <s v="KE-NAN-1809-24071"/>
    <x v="2"/>
    <s v="Non Compliant"/>
    <s v="4th September,2018"/>
    <d v="2018-09-04T00:00:00"/>
    <s v="24th September,2018"/>
    <d v="2018-09-24T00:00:00"/>
    <s v="Busienei Lilian Jelagat"/>
    <s v="Female"/>
    <s v="21497829"/>
    <s v="728064203"/>
    <m/>
    <m/>
    <s v="728374628"/>
    <n v="35.263210000000001"/>
    <n v="7.4565000000000006E-2"/>
    <s v="Nandi"/>
    <s v="Tinderet"/>
    <s v="Siret"/>
    <s v="Olotwo"/>
    <n v="4"/>
    <s v="John Bett"/>
    <s v="John Bett"/>
    <s v="John Bett"/>
    <s v="727402779"/>
    <s v="Informal Business"/>
    <x v="0"/>
    <x v="0"/>
    <d v="2018-10-01T00:00:00"/>
  </r>
  <r>
    <s v="VPA6"/>
    <s v="KE-NAN-1810-24599"/>
    <x v="0"/>
    <s v=""/>
    <s v="12th February,2018"/>
    <d v="2018-02-12T00:00:00"/>
    <s v="20th October,2018"/>
    <d v="2018-10-20T00:00:00"/>
    <s v="Chepketer Asca"/>
    <s v="Female"/>
    <s v="26291822"/>
    <s v="787176688"/>
    <m/>
    <m/>
    <m/>
    <n v="35.284675"/>
    <n v="6.1725000000000002E-2"/>
    <s v="Nandi"/>
    <s v="Tinderet"/>
    <s v="Tinderet"/>
    <s v="Cherondo"/>
    <s v="4"/>
    <s v="Simion Kiprop"/>
    <s v="John Bett"/>
    <s v="John Bett"/>
    <s v="727402779"/>
    <s v="Informal Business"/>
    <x v="0"/>
    <x v="0"/>
    <d v="2019-02-17T00:00:00"/>
  </r>
  <r>
    <s v="VPA6"/>
    <s v="KE-NAN-2101-28415"/>
    <x v="2"/>
    <s v="Under Verification"/>
    <s v="18th November,2020"/>
    <d v="2020-11-18T00:00:00"/>
    <s v="10th January,2021"/>
    <d v="2021-01-10T00:00:00"/>
    <s v="Rono Emmily"/>
    <s v="Female"/>
    <s v="20628108"/>
    <s v="712509663"/>
    <s v="254712509663"/>
    <m/>
    <s v="254723458647"/>
    <n v="35.291179999999997"/>
    <n v="7.3660000000000003E-2"/>
    <s v="Nandi"/>
    <s v="Tinderet"/>
    <s v="Kabirer"/>
    <s v="Setek"/>
    <n v="4"/>
    <s v="Gimosong Enterprise Ltd"/>
    <s v="John Bett"/>
    <s v="John Bett"/>
    <s v=""/>
    <s v="Informal Business"/>
    <x v="0"/>
    <x v="0"/>
    <d v="2021-01-11T00:00:00"/>
  </r>
  <r>
    <s v="VPA6"/>
    <s v="KE-NAN-1812-25874"/>
    <x v="0"/>
    <s v=""/>
    <s v="12th November,2018"/>
    <d v="2018-11-12T00:00:00"/>
    <s v="2nd December,2018"/>
    <d v="2018-12-02T00:00:00"/>
    <s v="Rotich Eunice Jesang"/>
    <s v="Female"/>
    <s v="99999"/>
    <s v="710543834"/>
    <m/>
    <m/>
    <m/>
    <n v="35.158448"/>
    <n v="0.34027200000000002"/>
    <s v="Nandi"/>
    <s v="Mosop"/>
    <s v="Itigo"/>
    <s v="Olesoiyet"/>
    <s v="6"/>
    <s v="John Bett"/>
    <s v="John Bett"/>
    <s v="John Bett"/>
    <s v="254727402779"/>
    <s v="Informal Business"/>
    <x v="0"/>
    <x v="0"/>
    <d v="2018-12-04T00:00:00"/>
  </r>
  <r>
    <s v="VPA6"/>
    <s v="KE-NAN-1908-25652"/>
    <x v="0"/>
    <s v=""/>
    <s v="2nd July,2019"/>
    <d v="2019-07-02T00:00:00"/>
    <s v="4th August,2019"/>
    <d v="2019-08-04T00:00:00"/>
    <s v="Birgen Margaret"/>
    <s v="Female"/>
    <s v="28925956"/>
    <s v="0725271966"/>
    <m/>
    <m/>
    <s v="733606473"/>
    <n v="35.150987999999998"/>
    <n v="0.3271"/>
    <s v="Nandi"/>
    <s v="Tinderet"/>
    <s v="Tebeson"/>
    <s v="Tebeson"/>
    <s v="6"/>
    <s v="John Bett"/>
    <s v="John Bett"/>
    <s v="John Bett"/>
    <s v="727402779"/>
    <s v="Informal Business"/>
    <x v="0"/>
    <x v="0"/>
    <d v="2019-08-05T00:00:00"/>
  </r>
  <r>
    <s v="VPA6"/>
    <s v="KE-NAN-1912-28511"/>
    <x v="0"/>
    <s v=""/>
    <s v="14th September,2019"/>
    <d v="2019-09-14T00:00:00"/>
    <s v="1st December,2019"/>
    <d v="2019-12-01T00:00:00"/>
    <s v="Fancy Kirwa"/>
    <s v="Female"/>
    <s v="22771514"/>
    <s v="254724143027"/>
    <m/>
    <m/>
    <m/>
    <n v="35.164945000000003"/>
    <n v="0.31671700000000003"/>
    <s v="Nandi"/>
    <s v="Mosop"/>
    <s v="Mosop"/>
    <s v="Mosoriot Centre"/>
    <s v="6"/>
    <s v="John Bett"/>
    <s v="John Bett"/>
    <s v="John Bett"/>
    <s v="254727402779"/>
    <s v="Informal Business"/>
    <x v="0"/>
    <x v="0"/>
    <d v="2019-12-12T00:00:00"/>
  </r>
  <r>
    <s v="VPA6"/>
    <s v="KE-NAN-1912-28403"/>
    <x v="0"/>
    <s v=""/>
    <s v="13th November,2019"/>
    <d v="2019-11-13T00:00:00"/>
    <s v="20th December,2019"/>
    <d v="2019-12-20T00:00:00"/>
    <s v="Kisorio Roseline"/>
    <s v="Female"/>
    <s v="9601708"/>
    <s v="254723819318"/>
    <m/>
    <m/>
    <m/>
    <n v="35.226711999999999"/>
    <n v="0.19703799999999999"/>
    <s v="Nandi"/>
    <s v="Nandi Hills"/>
    <s v="Nandi Hills"/>
    <s v="Oldoldol"/>
    <s v="6"/>
    <s v="John Bett"/>
    <s v="John Bett"/>
    <s v="John Bett"/>
    <s v="254727402779"/>
    <s v="Informal Business"/>
    <x v="0"/>
    <x v="0"/>
    <d v="2019-12-20T00:00:00"/>
  </r>
  <r>
    <s v="VPA6"/>
    <s v="KE-NAN-1911-25186"/>
    <x v="0"/>
    <s v=""/>
    <s v="15th September,2019"/>
    <d v="2019-09-15T00:00:00"/>
    <s v="25th November,2019"/>
    <d v="2019-11-25T00:00:00"/>
    <s v="Keter Leah Chepchumba"/>
    <s v="Female"/>
    <s v="13362199"/>
    <s v="254726365000"/>
    <m/>
    <m/>
    <m/>
    <n v="35.149233000000002"/>
    <n v="0.318608"/>
    <s v="Nandi"/>
    <s v="Mosop"/>
    <s v="Chesumei"/>
    <s v="Tebeson"/>
    <s v="6"/>
    <s v="John Bett"/>
    <s v="John Bett"/>
    <s v="John Bett"/>
    <s v="254727402779"/>
    <s v="Informal Business"/>
    <x v="0"/>
    <x v="0"/>
    <d v="2019-11-26T00:00:00"/>
  </r>
  <r>
    <s v="VPA6"/>
    <s v="KE-NAN-1911-25187"/>
    <x v="0"/>
    <s v=""/>
    <s v="11th September,2019"/>
    <d v="2019-09-11T00:00:00"/>
    <s v="26th November,2019"/>
    <d v="2019-11-26T00:00:00"/>
    <s v="Suge Dorcas"/>
    <s v="Female"/>
    <s v="2090043"/>
    <s v="254717535481"/>
    <m/>
    <m/>
    <m/>
    <n v="35.295262000000001"/>
    <n v="3.3071999999999997E-2"/>
    <s v="Nandi"/>
    <s v="Tinderet"/>
    <s v="Kabirer"/>
    <s v="Kspngenytui"/>
    <s v="6"/>
    <s v="John Bett"/>
    <s v="John Bett"/>
    <s v="John Bett"/>
    <s v="254727402779"/>
    <s v="Informal Business"/>
    <x v="0"/>
    <x v="0"/>
    <d v="2019-11-27T00:00:00"/>
  </r>
  <r>
    <s v="VPA6"/>
    <s v="KE-NAN-1808-24069"/>
    <x v="0"/>
    <s v=""/>
    <s v="13th June,2018"/>
    <d v="2018-06-13T00:00:00"/>
    <s v="22nd August,2018"/>
    <d v="2018-08-22T00:00:00"/>
    <s v="Ednah Koech"/>
    <s v="Female"/>
    <s v="9308064"/>
    <s v="728117504"/>
    <m/>
    <m/>
    <s v="723829858"/>
    <n v="35.166730000000001"/>
    <n v="0.13462399999999999"/>
    <s v="Nandi"/>
    <s v="Nandi Hills"/>
    <s v="Kapsiwan"/>
    <s v="Kipsebwo"/>
    <s v="6"/>
    <s v="John Bett"/>
    <s v="John Bett"/>
    <s v="John Bett"/>
    <s v="727402779"/>
    <s v="Informal Business"/>
    <x v="0"/>
    <x v="0"/>
    <d v="2018-09-12T00:00:00"/>
  </r>
  <r>
    <s v="VPA6"/>
    <s v="KE-NAN-1809-24072"/>
    <x v="0"/>
    <s v=""/>
    <s v="3rd September,2018"/>
    <d v="2018-09-03T00:00:00"/>
    <s v="25th September,2018"/>
    <d v="2018-09-25T00:00:00"/>
    <s v="Kipsang Christine Chepkurgat"/>
    <s v="Female"/>
    <s v="10877327"/>
    <s v="710908694"/>
    <m/>
    <m/>
    <s v="764408694"/>
    <n v="35.295723000000002"/>
    <n v="3.1607000000000003E-2"/>
    <s v="Nandi"/>
    <s v="Tinderet"/>
    <s v="Kabirer"/>
    <s v="Kapngenytui"/>
    <s v="6"/>
    <s v="John Bett"/>
    <s v="John Bett"/>
    <s v="John Bett"/>
    <s v="727402779"/>
    <s v="Informal Business"/>
    <x v="0"/>
    <x v="0"/>
    <d v="2018-10-01T00:00:00"/>
  </r>
  <r>
    <s v="VPA6"/>
    <s v="KE-KAK-2002-28407"/>
    <x v="0"/>
    <s v=""/>
    <s v="20th November,2019"/>
    <d v="2019-11-20T00:00:00"/>
    <s v="17th February,2020"/>
    <d v="2020-02-17T00:00:00"/>
    <s v="Alfred Kinyangi"/>
    <s v="Male"/>
    <s v="0953850"/>
    <s v="254708758874"/>
    <m/>
    <m/>
    <m/>
    <n v="34.641826999999999"/>
    <n v="0.32411800000000002"/>
    <s v="Kakamega"/>
    <s v="Mumias"/>
    <s v="Mumias East"/>
    <s v="Isongo"/>
    <s v="6"/>
    <s v="John Bett"/>
    <s v="John Bett"/>
    <s v="John Bett"/>
    <s v="727402779"/>
    <s v="Informal Business"/>
    <x v="0"/>
    <x v="0"/>
    <d v="2020-02-19T00:00:00"/>
  </r>
  <r>
    <s v="VPA6"/>
    <s v="KE-NAN-1908-25182"/>
    <x v="0"/>
    <s v=""/>
    <s v="8th July,2019"/>
    <d v="2019-07-08T00:00:00"/>
    <s v="19th August,2019"/>
    <d v="2019-08-19T00:00:00"/>
    <s v="Korir Joseph"/>
    <s v="Male"/>
    <s v="14692511"/>
    <s v="254725264405"/>
    <m/>
    <m/>
    <m/>
    <n v="35.146991999999997"/>
    <n v="0.15583"/>
    <s v="Nandi"/>
    <s v="Nandi Central"/>
    <s v="Kipsigak"/>
    <s v="Kerugo"/>
    <s v="8"/>
    <s v="John Bett"/>
    <s v="John Bett"/>
    <s v="John Bett"/>
    <s v="727402779"/>
    <s v="Informal Business"/>
    <x v="0"/>
    <x v="0"/>
    <d v="2019-08-19T00:00:00"/>
  </r>
  <r>
    <s v="VPA6"/>
    <s v="KE-NAN-1912-28404"/>
    <x v="0"/>
    <s v=""/>
    <s v="12th November,2019"/>
    <d v="2019-11-12T00:00:00"/>
    <s v="24th December,2019"/>
    <d v="2019-12-24T00:00:00"/>
    <s v="Kemei Kenneth"/>
    <s v="Male"/>
    <s v="13362721"/>
    <s v="254720145441"/>
    <m/>
    <m/>
    <m/>
    <n v="35.129637000000002"/>
    <n v="0.178785"/>
    <s v="Nandi"/>
    <s v="Nandi Central"/>
    <s v="Kilibwani"/>
    <s v="Kimaam"/>
    <s v="8"/>
    <s v="John Bett"/>
    <s v="John Bett"/>
    <s v="John Bett"/>
    <s v="254727402779"/>
    <s v="Informal Business"/>
    <x v="0"/>
    <x v="0"/>
    <d v="2019-12-24T00:00:00"/>
  </r>
  <r>
    <s v="VPA6"/>
    <s v="KE-NAN-1910-25185"/>
    <x v="0"/>
    <s v=""/>
    <s v="4th September,2019"/>
    <d v="2019-09-04T00:00:00"/>
    <s v="8th October,2019"/>
    <d v="2019-10-08T00:00:00"/>
    <s v="Sitienei Peter"/>
    <s v="Male"/>
    <s v="21715873"/>
    <s v="0728376591"/>
    <m/>
    <m/>
    <s v="727279442"/>
    <n v="35.156705000000002"/>
    <n v="0.150195"/>
    <s v="Nandi"/>
    <s v="Nandi Central"/>
    <s v="Kipsigak"/>
    <s v="Kapmanang"/>
    <s v="8"/>
    <s v="John Bett"/>
    <s v="John Bett"/>
    <s v="John Bett"/>
    <s v="727402779"/>
    <s v="Informal Business"/>
    <x v="0"/>
    <x v="0"/>
    <d v="2019-10-09T00:00:00"/>
  </r>
  <r>
    <s v="VPA6"/>
    <s v="KE-NAN-1909-25184"/>
    <x v="0"/>
    <s v=""/>
    <s v="11th August,2019"/>
    <d v="2019-08-11T00:00:00"/>
    <s v="22nd September,2019"/>
    <d v="2019-09-22T00:00:00"/>
    <s v="Bett Barnabas"/>
    <s v="Male"/>
    <s v="20151336"/>
    <s v="0719200900"/>
    <m/>
    <m/>
    <s v="727456158"/>
    <n v="35.138590000000001"/>
    <n v="0.14993500000000001"/>
    <s v="Nandi"/>
    <s v="Nandi Central"/>
    <s v="Kipsigak"/>
    <s v="Kapkoibai"/>
    <s v="8"/>
    <s v="John Bett"/>
    <s v="John Bett"/>
    <s v="John Bett"/>
    <s v="727402779"/>
    <s v="Informal Business"/>
    <x v="0"/>
    <x v="0"/>
    <d v="2019-09-22T00:00:00"/>
  </r>
  <r>
    <s v="VPA6"/>
    <s v="KE-KAK-2002-28408"/>
    <x v="0"/>
    <s v=""/>
    <s v="20th November,2019"/>
    <d v="2019-11-20T00:00:00"/>
    <s v="18th February,2020"/>
    <d v="2020-02-18T00:00:00"/>
    <s v="Nyasili Peris"/>
    <s v="Female"/>
    <s v="20465360"/>
    <s v="254721218376"/>
    <m/>
    <m/>
    <m/>
    <n v="34.863489999999999"/>
    <n v="0.58023000000000002"/>
    <s v="Kakamega"/>
    <s v="Malava"/>
    <s v="Sirongai"/>
    <s v="Manda A"/>
    <s v="8"/>
    <s v="John Bett"/>
    <s v="John Bett"/>
    <s v="John Bett"/>
    <s v="727402779"/>
    <s v="Informal Business"/>
    <x v="0"/>
    <x v="0"/>
    <d v="2020-02-19T00:00:00"/>
  </r>
  <r>
    <s v="VPA6"/>
    <s v="KE-BOM-2003-28410"/>
    <x v="0"/>
    <s v=""/>
    <s v="10th February,2020"/>
    <d v="2020-02-10T00:00:00"/>
    <s v="15th March,2020"/>
    <d v="2020-03-15T00:00:00"/>
    <s v="Langat Bernard"/>
    <s v="Male"/>
    <s v="20578257"/>
    <s v="254758931141"/>
    <m/>
    <m/>
    <m/>
    <n v="35.282567"/>
    <n v="-0.62232799999999999"/>
    <s v="Bomet"/>
    <s v="Konoin"/>
    <s v="Saseta"/>
    <s v="Kimari"/>
    <s v="8"/>
    <s v="John Bett"/>
    <s v="John Bett"/>
    <s v="John Bett"/>
    <s v="727402779"/>
    <s v="Informal Business"/>
    <x v="0"/>
    <x v="0"/>
    <d v="2020-03-17T00:00:00"/>
  </r>
  <r>
    <s v="VPA6"/>
    <s v="KE-NAN-2002-28409"/>
    <x v="0"/>
    <s v=""/>
    <s v="31st January,2020"/>
    <d v="2020-01-31T00:00:00"/>
    <s v="28th February,2020"/>
    <d v="2020-02-28T00:00:00"/>
    <s v="Kimnyango Daniel"/>
    <s v="Male"/>
    <s v="4882166"/>
    <s v="254722518212"/>
    <m/>
    <m/>
    <m/>
    <n v="35.135111999999999"/>
    <n v="0.1729"/>
    <s v="Nandi"/>
    <s v="Nandi Central"/>
    <s v="Kipture"/>
    <s v="Kimaam"/>
    <s v="8"/>
    <s v="John Bett"/>
    <s v="John Bett"/>
    <s v="John Bett"/>
    <s v="727402779"/>
    <s v="Informal Business"/>
    <x v="0"/>
    <x v="0"/>
    <d v="2020-03-03T00:00:00"/>
  </r>
  <r>
    <s v="VPA6"/>
    <s v="KE-NAN-2102-28416"/>
    <x v="2"/>
    <s v="Under Verification"/>
    <s v="18th January,2021"/>
    <d v="2021-01-18T00:00:00"/>
    <s v="12th February,2021"/>
    <d v="2021-02-12T00:00:00"/>
    <s v="Kipyego Ann"/>
    <s v="Female"/>
    <s v="1250156"/>
    <s v="254746840416"/>
    <m/>
    <m/>
    <s v="254715541342"/>
    <n v="35.155745000000003"/>
    <n v="0.287018"/>
    <s v="Nandi"/>
    <s v="Nandi Central"/>
    <s v="Kosirai"/>
    <s v="Kipsasuron"/>
    <n v="8"/>
    <s v="Gimosong Enterprise Ltd"/>
    <s v="John Bett"/>
    <s v="John Bett"/>
    <s v=""/>
    <s v="Informal Business"/>
    <x v="0"/>
    <x v="0"/>
    <d v="2021-02-15T00:00:00"/>
  </r>
  <r>
    <s v="VPA6"/>
    <s v="KE-NAK-2001-28405"/>
    <x v="0"/>
    <s v=""/>
    <s v="10th December,2019"/>
    <d v="2019-12-10T00:00:00"/>
    <s v="26th January,2020"/>
    <d v="2020-01-26T00:00:00"/>
    <s v="Langat Eric"/>
    <s v="Male"/>
    <s v="13622452"/>
    <s v="254721547653"/>
    <m/>
    <m/>
    <s v="254722270707"/>
    <n v="35.888795000000002"/>
    <n v="-0.15377199999999999"/>
    <s v="Nakuru"/>
    <s v="Rongai"/>
    <s v="Lenginet"/>
    <s v="Burgei"/>
    <s v="10"/>
    <s v="John Bett"/>
    <s v="John Bett"/>
    <s v="John Bett"/>
    <s v="727402779"/>
    <s v="Informal Business"/>
    <x v="0"/>
    <x v="0"/>
    <d v="2020-01-26T00:00:00"/>
  </r>
  <r>
    <s v="VPA6"/>
    <s v="KE-NAN-2107-28422"/>
    <x v="2"/>
    <s v="Unreachable"/>
    <s v="4th March,2021"/>
    <d v="2021-03-04T00:00:00"/>
    <s v="28th July,2021"/>
    <d v="2021-07-28T00:00:00"/>
    <s v="Letting Gideon"/>
    <s v="Male"/>
    <s v="0446982"/>
    <s v="722504555"/>
    <s v="254721525825"/>
    <m/>
    <s v="254722504555"/>
    <n v="35.108252"/>
    <n v="0.202182"/>
    <s v="Nandi"/>
    <s v="Nandi Central"/>
    <s v="Kapsabet"/>
    <s v="Kapsabet"/>
    <n v="10"/>
    <s v="Gimosong Enterprise Ltd"/>
    <s v="John Bett"/>
    <s v="John Bett"/>
    <s v=""/>
    <s v="Informal Business"/>
    <x v="0"/>
    <x v="0"/>
    <d v="2021-07-28T00:00:00"/>
  </r>
  <r>
    <s v="VPA6"/>
    <s v="KE-BOM-2009-28413"/>
    <x v="0"/>
    <s v=""/>
    <s v="9th August,2020"/>
    <d v="2020-08-09T00:00:00"/>
    <s v="11th September,2020"/>
    <d v="2020-09-11T00:00:00"/>
    <s v="Too Wilson"/>
    <s v="Male"/>
    <s v="2415879"/>
    <s v="254725631856"/>
    <m/>
    <m/>
    <m/>
    <n v="35.376562"/>
    <n v="-0.680002"/>
    <s v="Bomet"/>
    <s v="Konoin"/>
    <s v="Ndaraweta"/>
    <s v="Afya"/>
    <s v="10"/>
    <s v="John Bett"/>
    <s v="John Bett"/>
    <s v="John Bett"/>
    <s v="727402779"/>
    <s v="Informal Business"/>
    <x v="0"/>
    <x v="0"/>
    <d v="2020-09-22T00:00:00"/>
  </r>
  <r>
    <s v="VPA6"/>
    <s v="KE-KER-2010-28414"/>
    <x v="2"/>
    <s v="Non Compliant"/>
    <s v="3rd July,2020"/>
    <d v="2020-07-03T00:00:00"/>
    <s v="14th October,2020"/>
    <d v="2020-10-14T00:00:00"/>
    <s v="Langat Walter"/>
    <s v="Male"/>
    <s v="13021191"/>
    <s v="254721444135"/>
    <m/>
    <m/>
    <s v="254723907033"/>
    <n v="35.153489999999998"/>
    <n v="-0.49135699999999999"/>
    <s v="Kericho"/>
    <s v="Bureti"/>
    <s v="Kabartekan"/>
    <s v="Chepisarwet"/>
    <n v="10"/>
    <s v="John bett"/>
    <s v="John bett"/>
    <s v="John bett"/>
    <s v=""/>
    <s v="Informal Business"/>
    <x v="0"/>
    <x v="0"/>
    <d v="2020-11-17T00:00:00"/>
  </r>
  <r>
    <s v="VPA6"/>
    <s v="KE-BAR-2104-28418"/>
    <x v="0"/>
    <s v=""/>
    <s v="12th February,2021"/>
    <d v="2021-02-12T00:00:00"/>
    <s v="23rd April,2021"/>
    <d v="2021-04-23T00:00:00"/>
    <s v="Kotut Samwel"/>
    <s v="Male"/>
    <n v="99999"/>
    <s v="254723764200"/>
    <m/>
    <m/>
    <s v="254722736180"/>
    <n v="35.593167999999999"/>
    <n v="-5.862E-3"/>
    <s v="Baringo"/>
    <s v="Koibatek"/>
    <s v="Mumberes"/>
    <s v="Kamungei"/>
    <n v="10"/>
    <s v="Gimosong Enterprise Ltd"/>
    <s v="John Bett"/>
    <s v="John Bett"/>
    <s v=""/>
    <s v="Informal Business"/>
    <x v="0"/>
    <x v="0"/>
    <d v="2021-04-29T00:00:00"/>
  </r>
  <r>
    <s v="VPA6"/>
    <s v="KE-NAN-2104-28419"/>
    <x v="0"/>
    <s v=""/>
    <s v="21st February,2021"/>
    <d v="2021-02-21T00:00:00"/>
    <s v="27th April,2021"/>
    <d v="2021-04-27T00:00:00"/>
    <s v="Magut Samwel"/>
    <s v="Male"/>
    <s v="5602828"/>
    <s v="254724333344"/>
    <m/>
    <m/>
    <s v="254780165446"/>
    <n v="35.239607999999997"/>
    <n v="0.218445"/>
    <s v="Nandi"/>
    <s v="Nandi Central"/>
    <s v="Kilibwani"/>
    <s v="Kapnyeperai"/>
    <n v="10"/>
    <s v="Gimosong Enterprise Ltd"/>
    <s v="John Bett"/>
    <s v="John Bett"/>
    <s v=""/>
    <s v="Informal Business"/>
    <x v="0"/>
    <x v="0"/>
    <d v="2021-04-29T00:00:00"/>
  </r>
  <r>
    <s v="VPA6"/>
    <s v="KE-NAN-1807-22304"/>
    <x v="0"/>
    <s v=""/>
    <s v="13th May,2018"/>
    <d v="2018-05-13T00:00:00"/>
    <s v="2nd July,2018"/>
    <d v="2018-07-02T00:00:00"/>
    <s v="Sang Anna Cherono"/>
    <s v="Female"/>
    <s v="1335802"/>
    <s v="725792702"/>
    <s v="7250792702"/>
    <m/>
    <s v="725723755"/>
    <n v="34.983021999999998"/>
    <n v="4.5955999999999997E-2"/>
    <s v="Nandi"/>
    <s v="Aldai"/>
    <s v="Chepilat"/>
    <s v="Chepketemon"/>
    <s v="12"/>
    <s v="John Bett"/>
    <s v="John Bett"/>
    <s v="John Bett"/>
    <s v="727402779"/>
    <s v="Informal Business"/>
    <x v="0"/>
    <x v="0"/>
    <d v="2018-07-05T00:00:00"/>
  </r>
  <r>
    <s v="VPA6"/>
    <s v="KE-NAN-2007-28411"/>
    <x v="0"/>
    <s v=""/>
    <s v="6th June,2020"/>
    <d v="2020-06-06T00:00:00"/>
    <s v="25th July,2020"/>
    <d v="2020-07-25T00:00:00"/>
    <s v="Maiyo Hillary"/>
    <s v="Male"/>
    <s v="23658902"/>
    <s v="254726383358"/>
    <m/>
    <m/>
    <m/>
    <n v="35.218913000000001"/>
    <n v="0.16391800000000001"/>
    <s v="Nandi"/>
    <s v="Nandi Hills"/>
    <s v="Chepkunyuk"/>
    <s v="Kogamei"/>
    <s v="12"/>
    <s v="John Bett"/>
    <s v="John Bett"/>
    <s v="John Bett"/>
    <s v="727402779"/>
    <s v="Informal Business"/>
    <x v="0"/>
    <x v="0"/>
    <d v="2020-07-31T00:00:00"/>
  </r>
  <r>
    <s v="VPA6"/>
    <s v="KE-UAS-2008-28412"/>
    <x v="0"/>
    <s v=""/>
    <s v="17th July,2020"/>
    <d v="2020-07-17T00:00:00"/>
    <s v="24th August,2020"/>
    <d v="2020-08-24T00:00:00"/>
    <s v="Suge Joyce"/>
    <s v="Female"/>
    <s v="11204986"/>
    <s v="+254723163208"/>
    <s v="720171684"/>
    <m/>
    <s v="723163208"/>
    <n v="35.205669999999998"/>
    <n v="0.80574800000000002"/>
    <s v="Uasin Gishu"/>
    <s v="Moiben"/>
    <s v="Kipsombe"/>
    <s v="Cheplelachbei"/>
    <s v="12"/>
    <s v="John Bett"/>
    <s v="John Bett"/>
    <s v="John Bett"/>
    <s v="727402779"/>
    <s v="Informal Business"/>
    <x v="0"/>
    <x v="0"/>
    <d v="2020-08-24T00:00:00"/>
  </r>
  <r>
    <s v="VPA6"/>
    <s v="KE-NAR-2104-28417"/>
    <x v="2"/>
    <s v="Under Verification"/>
    <s v="10th March,2021"/>
    <d v="2021-03-10T00:00:00"/>
    <s v="21st April,2021"/>
    <d v="2021-04-21T00:00:00"/>
    <s v="Kerich Paul"/>
    <s v="Male"/>
    <s v="0514354"/>
    <s v="254722868955"/>
    <m/>
    <m/>
    <s v="254718115590"/>
    <n v="35.170892000000002"/>
    <n v="-1.0236149999999999"/>
    <s v="Narok"/>
    <s v="Transmara East"/>
    <s v="Kapsasian"/>
    <s v="Lelagoin"/>
    <n v="12"/>
    <s v="Gimosong Enterprise Ltd"/>
    <s v="John Bett"/>
    <s v="John Bett"/>
    <s v=""/>
    <s v="Informal Business"/>
    <x v="0"/>
    <x v="0"/>
    <d v="2021-04-22T00:00:00"/>
  </r>
  <r>
    <s v="VPA6"/>
    <s v="KE-BOM-2107-28421"/>
    <x v="0"/>
    <s v=""/>
    <s v="30th March,2021"/>
    <d v="2021-03-30T00:00:00"/>
    <s v="13th July,2021"/>
    <d v="2021-07-13T00:00:00"/>
    <s v="Tesot Magdalin"/>
    <s v="Female"/>
    <s v="6024344"/>
    <s v="254724667056"/>
    <m/>
    <m/>
    <s v="254724213960"/>
    <n v="35.265456999999998"/>
    <n v="-0.57285699999999995"/>
    <s v="Bomet"/>
    <s v="Konoin"/>
    <s v="KAPTIEN"/>
    <s v="KOITALEL"/>
    <n v="12"/>
    <s v="Gimosong Enterprise Ltd"/>
    <s v="John Bett"/>
    <s v="John Bett"/>
    <s v=""/>
    <s v="Informal Business"/>
    <x v="0"/>
    <x v="0"/>
    <d v="2021-07-15T00:00:00"/>
  </r>
  <r>
    <s v="VPA6"/>
    <s v="KE-NAN-2105-28420"/>
    <x v="0"/>
    <s v=""/>
    <s v="13th April,2021"/>
    <d v="2021-04-13T00:00:00"/>
    <s v="11th May,2021"/>
    <d v="2021-05-11T00:00:00"/>
    <s v="Maiyo Julius"/>
    <s v="Male"/>
    <s v="14509265"/>
    <s v="+254723089863"/>
    <s v="254725826370"/>
    <m/>
    <m/>
    <n v="35.215274999999998"/>
    <n v="0.15858"/>
    <s v="Nandi"/>
    <s v="Nandi hills"/>
    <s v="Chepkunyuk"/>
    <s v="Kapchuriai"/>
    <n v="12"/>
    <s v="Gimosong Enterprise Ltd"/>
    <s v="John Bett"/>
    <s v="John Bett"/>
    <s v=""/>
    <s v="Informal Business"/>
    <x v="0"/>
    <x v="0"/>
    <d v="2021-05-12T00:00:00"/>
  </r>
  <r>
    <s v="VPA6"/>
    <s v="KE-MAK-1910-27797"/>
    <x v="0"/>
    <s v=""/>
    <s v="12th October,2019"/>
    <d v="2019-10-12T00:00:00"/>
    <s v="12th October,2019"/>
    <d v="2019-10-12T00:00:00"/>
    <s v="Msau Johnson Kyalo"/>
    <s v="Male"/>
    <s v="99999"/>
    <s v="254717965220"/>
    <m/>
    <m/>
    <m/>
    <n v="37.580939999999998"/>
    <n v="-2.037147"/>
    <s v="Makueni"/>
    <s v="Kibwezi West"/>
    <s v="Kikumini"/>
    <s v="Kikumini"/>
    <s v="10"/>
    <s v="John Chege Nyingi"/>
    <s v="John Chege"/>
    <s v="John Chege"/>
    <s v="723321416"/>
    <s v="Informal Business"/>
    <x v="2"/>
    <x v="0"/>
    <d v="2019-10-13T00:00:00"/>
  </r>
  <r>
    <s v="VPA6"/>
    <s v="KE-KIA-2102-28540"/>
    <x v="2"/>
    <s v="Non Compliant"/>
    <s v="1st January,2021"/>
    <d v="2021-01-01T00:00:00"/>
    <s v="14th February,2021"/>
    <d v="2021-02-14T00:00:00"/>
    <s v="Ngigi Hannah Gakenia"/>
    <s v="Female"/>
    <s v="99999"/>
    <s v="254721692378"/>
    <m/>
    <m/>
    <s v="254708618671"/>
    <n v="36.844433000000002"/>
    <n v="-1.1610119999999999"/>
    <s v="Kiambu"/>
    <s v="Kiambu"/>
    <s v="Riabai"/>
    <s v="Riabai"/>
    <n v="10"/>
    <s v="John Chege Nyingi"/>
    <s v="John Chege"/>
    <s v="John Chege"/>
    <s v=""/>
    <s v="Informal Business"/>
    <x v="0"/>
    <x v="0"/>
    <d v="2021-03-17T00:00:00"/>
  </r>
  <r>
    <s v="VPA6"/>
    <s v="KE-KAJ-1512-22599"/>
    <x v="0"/>
    <s v=""/>
    <s v="11th November,2015"/>
    <d v="2015-11-11T00:00:00"/>
    <s v="31st December,2015"/>
    <d v="2015-12-31T00:00:00"/>
    <s v="Kamete Legete Ole"/>
    <s v="Male"/>
    <s v="10402807"/>
    <s v="720892592"/>
    <m/>
    <m/>
    <m/>
    <n v="37.624772999999998"/>
    <n v="-2.9778280000000001"/>
    <s v="Kajiado"/>
    <s v="Loitokitok"/>
    <s v="Kajiado"/>
    <s v="Ntararaa"/>
    <s v="10"/>
    <s v="Mespt"/>
    <s v="John Chege"/>
    <s v="John Chege"/>
    <s v=""/>
    <s v="Medium Size Business"/>
    <x v="2"/>
    <x v="0"/>
    <d v="2017-10-30T00:00:00"/>
  </r>
  <r>
    <s v="VPA6"/>
    <s v="KE-KAJ-1612-22594"/>
    <x v="0"/>
    <s v=""/>
    <s v="12th December,2016"/>
    <d v="2016-12-12T00:00:00"/>
    <s v="22nd December,2016"/>
    <d v="2016-12-22T00:00:00"/>
    <s v="Kinyanjui Ndegwa"/>
    <s v="Male"/>
    <s v="1328904"/>
    <s v="792834564"/>
    <m/>
    <m/>
    <m/>
    <n v="37.585535"/>
    <n v="-2.9668450000000002"/>
    <s v="Kajiado"/>
    <s v="Loitokitok"/>
    <s v="Loitoktok"/>
    <s v="Entarara"/>
    <s v="10"/>
    <s v="Mespt"/>
    <s v="John Chege"/>
    <s v="John Chege"/>
    <s v=""/>
    <s v="Medium Size Business"/>
    <x v="2"/>
    <x v="0"/>
    <d v="2017-10-30T00:00:00"/>
  </r>
  <r>
    <s v="VPA6"/>
    <s v="KE-MAK-2008-28584"/>
    <x v="0"/>
    <s v=""/>
    <s v="14th July,2020"/>
    <d v="2020-07-14T00:00:00"/>
    <s v="5th August,2020"/>
    <d v="2020-08-05T00:00:00"/>
    <s v="Mbela Boniface Mutua"/>
    <s v="Male"/>
    <s v="5634457"/>
    <s v="254714809159"/>
    <m/>
    <m/>
    <m/>
    <n v="37.735472000000001"/>
    <n v="-1.887175"/>
    <s v="Makueni"/>
    <s v="Makueni"/>
    <s v="Kathonzweni"/>
    <s v="Kaiyani"/>
    <s v="12"/>
    <s v="John Chege"/>
    <s v="John Chege"/>
    <s v="John Chege"/>
    <s v="723321416"/>
    <s v="Informal Business"/>
    <x v="2"/>
    <x v="0"/>
    <d v="2020-09-29T00:00:00"/>
  </r>
  <r>
    <s v="VPA6"/>
    <s v="KE-KAJ-1711-22543"/>
    <x v="2"/>
    <s v="Under Verification"/>
    <s v="9th December,2016"/>
    <d v="2016-12-09T00:00:00"/>
    <s v="1st November,2017"/>
    <d v="2017-11-01T00:00:00"/>
    <s v="Partimo Saruni"/>
    <s v="Male"/>
    <s v="34263693"/>
    <s v="727688661"/>
    <s v="7201787122"/>
    <m/>
    <m/>
    <n v="37.509529000000001"/>
    <n v="-2.9132359999999999"/>
    <s v="Kajiado"/>
    <s v="Loitokitok"/>
    <s v="Loitoktok"/>
    <s v="Kuku"/>
    <n v="12"/>
    <s v="Mespt"/>
    <s v="John Chege"/>
    <s v="John Chege"/>
    <s v=""/>
    <s v="Medium Size Business"/>
    <x v="2"/>
    <x v="0"/>
    <d v="2017-11-01T00:00:00"/>
  </r>
  <r>
    <s v="VPA6"/>
    <s v="KE-KAJ-1712-22603"/>
    <x v="0"/>
    <s v=""/>
    <s v="12th October,2017"/>
    <d v="2017-10-12T00:00:00"/>
    <s v="1st December,2017"/>
    <d v="2017-12-01T00:00:00"/>
    <s v="Ndambuki Benjamin Muindi"/>
    <s v="Male"/>
    <s v="99999"/>
    <s v="722537636"/>
    <s v="723353371"/>
    <m/>
    <m/>
    <n v="37.708241999999998"/>
    <n v="-3.1969029999999998"/>
    <s v="Kajiado"/>
    <s v="Loitokitok"/>
    <s v="Rombo"/>
    <s v="Rombo"/>
    <s v="12"/>
    <s v="Mespt"/>
    <s v="John Chege"/>
    <s v="John Chege"/>
    <s v=""/>
    <s v="Medium Size Business"/>
    <x v="2"/>
    <x v="0"/>
    <d v="2017-10-30T00:00:00"/>
  </r>
  <r>
    <s v="VPA6"/>
    <s v="KE-KIA-1805-23477"/>
    <x v="0"/>
    <s v=""/>
    <s v="16th March,2018"/>
    <d v="2018-03-16T00:00:00"/>
    <s v="5th May,2018"/>
    <d v="2018-05-05T00:00:00"/>
    <s v="Gatonye Andrew Gatonye"/>
    <s v="Male"/>
    <s v="473941"/>
    <s v="722240577"/>
    <m/>
    <m/>
    <m/>
    <n v="37.168371999999998"/>
    <n v="-1.067977"/>
    <s v="Kiambu"/>
    <s v="Thika West"/>
    <s v="Gatuanyaga"/>
    <s v="Salama"/>
    <s v="10"/>
    <s v="John Chege Nyingi"/>
    <s v="John Chege Nyingi"/>
    <s v="John Chege Nyingi"/>
    <s v="723321416"/>
    <s v="Informal Business"/>
    <x v="2"/>
    <x v="0"/>
    <d v="2018-05-05T00:00:00"/>
  </r>
  <r>
    <s v="VPA6"/>
    <s v="KE-KAJ-1906-27791"/>
    <x v="0"/>
    <s v=""/>
    <s v="1st June,2019"/>
    <d v="2019-06-01T00:00:00"/>
    <s v="4th June,2019"/>
    <d v="2019-06-04T00:00:00"/>
    <s v="Mepukori Winfred"/>
    <s v="Female"/>
    <s v="99999"/>
    <s v="254721907303"/>
    <m/>
    <m/>
    <m/>
    <n v="37.506242"/>
    <n v="-2.914523"/>
    <s v="Kajiado"/>
    <s v="Kajiado South"/>
    <s v="Ololoopon"/>
    <s v="Custom"/>
    <s v="10"/>
    <s v="John Chege Nyingi"/>
    <s v="John Chege Nyingi"/>
    <s v="John Chege Nyingi"/>
    <s v="723321416"/>
    <s v="Informal Business"/>
    <x v="2"/>
    <x v="0"/>
    <d v="2019-06-04T00:00:00"/>
  </r>
  <r>
    <s v="VPA6"/>
    <s v="KE-MAK-1811-23480"/>
    <x v="0"/>
    <s v=""/>
    <s v="22nd October,2018"/>
    <d v="2018-10-22T00:00:00"/>
    <s v="24th November,2018"/>
    <d v="2018-11-24T00:00:00"/>
    <s v="Mutua Charles Mutua"/>
    <s v="Male"/>
    <s v="25362835"/>
    <s v="733464188"/>
    <m/>
    <m/>
    <m/>
    <n v="37.573391999999998"/>
    <n v="-2.114662"/>
    <s v="Makueni"/>
    <s v="Kibwezi East"/>
    <s v="Utini"/>
    <s v="Thuti"/>
    <s v="12"/>
    <s v="John Chege Nyingi"/>
    <s v="John Chege Nyingi"/>
    <s v="John Chege Nyingi"/>
    <s v="723321416"/>
    <s v="Informal Business"/>
    <x v="2"/>
    <x v="0"/>
    <d v="2018-11-24T00:00:00"/>
  </r>
  <r>
    <s v="VPA6"/>
    <s v="KE-MAK-1908-27788"/>
    <x v="0"/>
    <s v=""/>
    <s v="11th August,2019"/>
    <d v="2019-08-11T00:00:00"/>
    <s v="11th August,2019"/>
    <d v="2019-08-11T00:00:00"/>
    <s v="Mutava Cosmus Mutinda"/>
    <s v="Male"/>
    <s v="99999"/>
    <s v="254722713129"/>
    <m/>
    <m/>
    <m/>
    <n v="37.626187000000002"/>
    <n v="-1.7823359999999999"/>
    <s v="Makueni"/>
    <s v="Mbooni"/>
    <s v="Mbimbini"/>
    <s v="Uviluni"/>
    <s v="12"/>
    <s v="John Chege Nyingi"/>
    <s v="John Chege Nyingi"/>
    <s v="John Chege Nyingi"/>
    <s v="723321416"/>
    <s v="Informal Business"/>
    <x v="2"/>
    <x v="0"/>
    <d v="2019-08-11T00:00:00"/>
  </r>
  <r>
    <s v="VPA6"/>
    <s v="KE-NAK-1809-26050"/>
    <x v="0"/>
    <s v=""/>
    <s v="8th August,2018"/>
    <d v="2018-08-08T00:00:00"/>
    <s v="14th September,2018"/>
    <d v="2018-09-14T00:00:00"/>
    <s v="Maryline Cherotich Chewen"/>
    <s v="Female"/>
    <s v="2451683"/>
    <s v="723658155"/>
    <m/>
    <m/>
    <m/>
    <n v="35.699305000000003"/>
    <n v="-0.54730699999999999"/>
    <s v="Nakuru"/>
    <s v="Kuresoi"/>
    <s v="Sinendet"/>
    <s v="Metikei"/>
    <s v="12"/>
    <s v="John K Githaiga"/>
    <s v="John Githaiga"/>
    <s v="John Githaiga"/>
    <s v="720759926"/>
    <s v="Informal Business"/>
    <x v="2"/>
    <x v="0"/>
    <d v="2018-12-19T00:00:00"/>
  </r>
  <r>
    <s v="VPA6"/>
    <s v="KE-NYE-1803-27873"/>
    <x v="0"/>
    <s v=""/>
    <s v="18th July,2017"/>
    <d v="2017-07-18T00:00:00"/>
    <s v="2nd March,2018"/>
    <d v="2018-03-02T00:00:00"/>
    <s v="Kamangu Grace Nyambura"/>
    <s v="Female"/>
    <s v="11286403"/>
    <s v="723890553"/>
    <m/>
    <m/>
    <s v="720802947"/>
    <n v="37.054319999999997"/>
    <n v="-0.534918"/>
    <s v="Nyeri"/>
    <s v="Mukurweni"/>
    <s v="Mukurweini"/>
    <s v="Kaheti"/>
    <s v="8"/>
    <s v="Mt Kenya Renewable Energy"/>
    <s v="John Kamangu"/>
    <s v="John Kamangu"/>
    <s v="723890553"/>
    <s v="Micro Business"/>
    <x v="0"/>
    <x v="0"/>
    <d v="2018-02-03T00:00:00"/>
  </r>
  <r>
    <s v="VPA6"/>
    <s v="KE-TRA-1811-27908"/>
    <x v="0"/>
    <s v=""/>
    <s v="18th September,2018"/>
    <d v="2018-09-18T00:00:00"/>
    <s v="7th November,2018"/>
    <d v="2018-11-07T00:00:00"/>
    <s v="Barasa Barasa"/>
    <s v="Male"/>
    <s v="99999"/>
    <s v="729959371"/>
    <m/>
    <m/>
    <m/>
    <n v="34.934666999999997"/>
    <n v="0.896532"/>
    <s v="Trans Nzoia"/>
    <s v="Kiminini"/>
    <s v="Transnzoia West"/>
    <s v="Kiminini"/>
    <s v="6"/>
    <s v="John Kariuki"/>
    <s v="John Kariuki"/>
    <s v="John Kariuki"/>
    <s v="726657561"/>
    <s v="Informal Business"/>
    <x v="2"/>
    <x v="0"/>
    <d v="2018-11-09T00:00:00"/>
  </r>
  <r>
    <s v="VPA6"/>
    <s v="KE-LAI-1512-16023"/>
    <x v="0"/>
    <s v=""/>
    <s v="11th November,2015"/>
    <d v="2015-11-11T00:00:00"/>
    <s v="31st December,2015"/>
    <d v="2015-12-31T00:00:00"/>
    <s v="Gerald Muthui"/>
    <s v="Male"/>
    <s v="29612198"/>
    <s v="710989822"/>
    <m/>
    <m/>
    <m/>
    <n v="36.461292999999998"/>
    <n v="0.24277000000000001"/>
    <s v="Laikipia"/>
    <s v="Laikipia  West"/>
    <s v="Melwa"/>
    <s v="Murichu"/>
    <s v="8"/>
    <s v="John Kariuki"/>
    <s v="John Kariuki"/>
    <s v="John Kariuki"/>
    <s v=""/>
    <s v="Informal Business"/>
    <x v="2"/>
    <x v="0"/>
    <d v="2017-03-02T00:00:00"/>
  </r>
  <r>
    <s v="VPA6"/>
    <s v="KE-LAI-1512-16024"/>
    <x v="0"/>
    <s v=""/>
    <s v="11th November,2015"/>
    <d v="2015-11-11T00:00:00"/>
    <s v="31st December,2015"/>
    <d v="2015-12-31T00:00:00"/>
    <s v="Joseph Mburu King'Ara"/>
    <s v="Male"/>
    <s v="99999"/>
    <s v="722681412"/>
    <m/>
    <m/>
    <m/>
    <n v="36.461987000000001"/>
    <n v="0.23582500000000001"/>
    <s v="Laikipia"/>
    <s v="Laikipia  West"/>
    <s v="Melwa"/>
    <s v="Murichu"/>
    <n v="8"/>
    <s v="John Kariuki"/>
    <s v="John Kariuki"/>
    <s v="John Kariuki"/>
    <s v=""/>
    <s v="Informal Business"/>
    <x v="2"/>
    <x v="0"/>
    <d v="2017-03-02T00:00:00"/>
  </r>
  <r>
    <s v="VPA6"/>
    <s v="KE-NYA-1601-16026"/>
    <x v="0"/>
    <s v=""/>
    <s v="21st November,2015"/>
    <d v="2015-11-21T00:00:00"/>
    <s v="10th January,2016"/>
    <d v="2016-01-10T00:00:00"/>
    <s v="Johnson Theuri"/>
    <s v="Male"/>
    <s v="802969"/>
    <s v="722977382"/>
    <m/>
    <m/>
    <m/>
    <n v="36.254553000000001"/>
    <n v="-0.191882"/>
    <s v="Nyandarua"/>
    <s v="Ol Kalou"/>
    <s v="Mirangine"/>
    <s v="Mirangine"/>
    <s v="10"/>
    <s v="John Kariuki"/>
    <s v="John Kariuki"/>
    <s v="John Kariuki"/>
    <s v=""/>
    <s v="Informal Business"/>
    <x v="2"/>
    <x v="0"/>
    <d v="2017-03-02T00:00:00"/>
  </r>
  <r>
    <s v="VPA6"/>
    <s v="KE-KIA-1811-27947"/>
    <x v="0"/>
    <s v=""/>
    <s v="2nd October,2018"/>
    <d v="2018-10-02T00:00:00"/>
    <s v="21st November,2018"/>
    <d v="2018-11-21T00:00:00"/>
    <s v="Kihanya Stephen W"/>
    <s v="Male"/>
    <s v="99999"/>
    <s v="224242522"/>
    <m/>
    <m/>
    <m/>
    <n v="36.681576999999997"/>
    <n v="-1.229563"/>
    <s v="Kiambu"/>
    <s v="Kikuyu"/>
    <s v="Kikuyu"/>
    <s v="Ha Magu"/>
    <s v="10"/>
    <s v="John Kariuki"/>
    <s v="John Kariuki"/>
    <s v="John Kariuki"/>
    <s v="254726657561"/>
    <s v="Informal Business"/>
    <x v="2"/>
    <x v="0"/>
    <d v="2018-11-21T00:00:00"/>
  </r>
  <r>
    <s v="VPA6"/>
    <s v="KE-BOM-1601-16025"/>
    <x v="0"/>
    <s v=""/>
    <s v="12th November,2015"/>
    <d v="2015-11-12T00:00:00"/>
    <s v="1st January,2016"/>
    <d v="2016-01-01T00:00:00"/>
    <s v="Philip Kaptetwony"/>
    <s v="Male"/>
    <s v="2349148"/>
    <s v="708491242"/>
    <m/>
    <m/>
    <m/>
    <n v="35.053966000000003"/>
    <n v="-0.89446899999999996"/>
    <s v="Bomet"/>
    <s v="Sotik"/>
    <s v="Ndanai"/>
    <s v="Kabarit"/>
    <s v="12"/>
    <s v="John Kariuki"/>
    <s v="John Kariuki"/>
    <s v="John Kariuki"/>
    <s v=""/>
    <s v="Informal Business"/>
    <x v="2"/>
    <x v="0"/>
    <d v="2017-03-02T00:00:00"/>
  </r>
  <r>
    <s v="VPA6"/>
    <s v="KE-NAK-1608-17503"/>
    <x v="0"/>
    <s v=""/>
    <s v="12th June,2016"/>
    <d v="2016-06-12T00:00:00"/>
    <s v="1st August,2016"/>
    <d v="2016-08-01T00:00:00"/>
    <s v="Nixon Kimugui Kibet"/>
    <s v="Male"/>
    <s v="20333985"/>
    <s v="722642733"/>
    <m/>
    <m/>
    <m/>
    <n v="35.960506000000002"/>
    <n v="-0.15084600000000001"/>
    <s v="Nakuru"/>
    <s v="Rongai"/>
    <s v="Soin"/>
    <s v="Kampiya Moto"/>
    <n v="12"/>
    <s v="John Kariuki"/>
    <s v="John Kariuki"/>
    <s v="John Kariuki"/>
    <s v=""/>
    <s v="Informal Business"/>
    <x v="2"/>
    <x v="0"/>
    <d v="2017-03-02T00:00:00"/>
  </r>
  <r>
    <s v="VPA6"/>
    <s v="KE-LAI-1701-17459"/>
    <x v="0"/>
    <s v=""/>
    <s v="28th December,2016"/>
    <d v="2016-12-28T00:00:00"/>
    <s v="5th January,2017"/>
    <d v="2017-01-05T00:00:00"/>
    <s v="John Wandati Mbochi"/>
    <s v="Male"/>
    <s v="2966114"/>
    <s v="722867494"/>
    <m/>
    <m/>
    <m/>
    <n v="36.306468000000002"/>
    <n v="5.4186999999999999E-2"/>
    <s v="Laikipia"/>
    <s v="Nyahururu"/>
    <s v="Losogwa"/>
    <s v="Karuga"/>
    <s v="12"/>
    <s v="John Kariuki"/>
    <s v="John Kariuki"/>
    <s v="John Kariuki"/>
    <s v=""/>
    <s v="Informal Business"/>
    <x v="0"/>
    <x v="0"/>
    <d v="2017-03-02T00:00:00"/>
  </r>
  <r>
    <s v="VPA6"/>
    <s v="KE-NAK-1809-24339"/>
    <x v="0"/>
    <s v=""/>
    <s v="20th July,2018"/>
    <d v="2018-07-20T00:00:00"/>
    <s v="8th September,2018"/>
    <d v="2018-09-08T00:00:00"/>
    <s v="Patrick Kariuki Ndirangu"/>
    <s v="Male"/>
    <s v="2147272"/>
    <s v="725322142"/>
    <m/>
    <m/>
    <m/>
    <n v="36.118115000000003"/>
    <n v="-0.16571"/>
    <s v="Nakuru"/>
    <s v="Bahati"/>
    <s v="Bahati"/>
    <s v="Maili Kumi"/>
    <s v="12"/>
    <s v="John Kariuki"/>
    <s v="John Kariuki"/>
    <s v="John Kariuki"/>
    <s v="726657561"/>
    <s v="Informal Business"/>
    <x v="2"/>
    <x v="0"/>
    <d v="2018-09-17T00:00:00"/>
  </r>
  <r>
    <s v="VPA6"/>
    <s v="KE-NAK-1809-24338"/>
    <x v="0"/>
    <s v=""/>
    <s v="20th July,2018"/>
    <d v="2018-07-20T00:00:00"/>
    <s v="8th September,2018"/>
    <d v="2018-09-08T00:00:00"/>
    <s v="Mutemi David M"/>
    <s v="Male"/>
    <s v="2390653"/>
    <s v="725761567"/>
    <m/>
    <m/>
    <s v="716604898"/>
    <n v="36.119858000000001"/>
    <n v="-0.16592199999999999"/>
    <s v="Nakuru"/>
    <s v="Bahati"/>
    <s v="Bahati"/>
    <s v="Maili Kumi"/>
    <s v="12"/>
    <s v="John Kariuki"/>
    <s v="John Kariuki"/>
    <s v="John Kariuki"/>
    <s v="726657561"/>
    <s v="Informal Business"/>
    <x v="2"/>
    <x v="0"/>
    <d v="2018-09-17T00:00:00"/>
  </r>
  <r>
    <s v="VPA6"/>
    <s v="KE-LAI-1809-24340"/>
    <x v="0"/>
    <s v=""/>
    <s v="3rd August,2018"/>
    <d v="2018-08-03T00:00:00"/>
    <s v="22nd September,2018"/>
    <d v="2018-09-22T00:00:00"/>
    <s v="Priscila Maina Njeri"/>
    <s v="Female"/>
    <s v="29850841"/>
    <s v="727275008"/>
    <m/>
    <m/>
    <m/>
    <n v="36.367305000000002"/>
    <n v="4.7710000000000002E-2"/>
    <s v="Laikipia"/>
    <s v="Laikipia  West"/>
    <s v="Nyahururu"/>
    <s v="Ashian"/>
    <s v="12"/>
    <s v="John Kariuki"/>
    <s v="John Kariuki"/>
    <s v="John Kariuki"/>
    <s v="726657561"/>
    <s v="Informal Business"/>
    <x v="2"/>
    <x v="0"/>
    <d v="2018-09-22T00:00:00"/>
  </r>
  <r>
    <s v="VPA6"/>
    <s v="KE-KIA-2005-26302"/>
    <x v="2"/>
    <s v="Non Compliant"/>
    <s v="21st May,2020"/>
    <d v="2020-05-21T00:00:00"/>
    <s v="21st May,2020"/>
    <d v="2020-05-21T00:00:00"/>
    <s v="Njane John Kamau"/>
    <s v="Male"/>
    <s v="1683843"/>
    <s v="722622273"/>
    <s v="254722622273"/>
    <m/>
    <m/>
    <n v="36.677247000000001"/>
    <n v="-1.2105030000000001"/>
    <s v="Kiambu"/>
    <s v="Kabete"/>
    <s v="Munguga"/>
    <s v="Kahuho"/>
    <s v="16"/>
    <s v="John Kariuki"/>
    <s v="John Kariuki"/>
    <s v="John Kariuki"/>
    <s v="726657561"/>
    <s v="Informal Business"/>
    <x v="1"/>
    <x v="0"/>
    <d v="2020-05-21T00:00:00"/>
  </r>
  <r>
    <s v="VPA6"/>
    <s v="KE-MER-1910-25666"/>
    <x v="0"/>
    <s v=""/>
    <s v="23rd April,2019"/>
    <d v="2019-04-23T00:00:00"/>
    <s v="17th October,2019"/>
    <d v="2019-10-17T00:00:00"/>
    <s v="Kirimi John"/>
    <s v="Male"/>
    <s v="8880854"/>
    <s v="+254723543823"/>
    <m/>
    <m/>
    <m/>
    <n v="37.664971999999999"/>
    <n v="-0.13661699999999999"/>
    <s v="Meru"/>
    <s v="Imenti South"/>
    <s v="Kamuringi"/>
    <s v="Kamuringi"/>
    <s v="6"/>
    <s v="Loise Gathoni Murigu"/>
    <s v="John Kirimi"/>
    <s v="John Kirimi"/>
    <s v="+254723543823"/>
    <s v="Informal Business"/>
    <x v="0"/>
    <x v="0"/>
    <d v="2019-10-18T00:00:00"/>
  </r>
  <r>
    <s v="VPA6"/>
    <s v="KE-MER-1910-25189"/>
    <x v="1"/>
    <s v="Abandoned"/>
    <s v="5th June,2019"/>
    <d v="2019-06-05T00:00:00"/>
    <s v="17th October,2019"/>
    <d v="2019-10-17T00:00:00"/>
    <s v="Mwari Mary"/>
    <s v="Female"/>
    <s v="19456787"/>
    <s v="720160700"/>
    <m/>
    <m/>
    <m/>
    <n v="37.587037000000002"/>
    <n v="-7.6967999999999995E-2"/>
    <s v="Meru"/>
    <s v="Imenti South"/>
    <s v="Kairaa"/>
    <s v="Mbuti"/>
    <n v="6"/>
    <s v="Loise Gathoni Murigu"/>
    <s v="John Kirimi"/>
    <s v="John Kirimi"/>
    <s v="+254723543823"/>
    <s v="Informal Business"/>
    <x v="2"/>
    <x v="0"/>
    <d v="2019-10-18T00:00:00"/>
  </r>
  <r>
    <s v="VPA6"/>
    <s v="KE-MER-1910-25665"/>
    <x v="0"/>
    <s v=""/>
    <s v="3rd March,2019"/>
    <d v="2019-03-03T00:00:00"/>
    <s v="17th October,2019"/>
    <d v="2019-10-17T00:00:00"/>
    <s v="Kirimi Ginson"/>
    <s v="Male"/>
    <s v="14415363"/>
    <s v="+254720402471"/>
    <m/>
    <m/>
    <m/>
    <n v="37.662846999999999"/>
    <n v="-0.12918499999999999"/>
    <s v="Meru"/>
    <s v="Imenti South"/>
    <s v="Yururu"/>
    <s v="Kamuringi"/>
    <s v="8"/>
    <s v="Loise Gathoni Murigu"/>
    <s v="John Kirimi"/>
    <s v="John Kirimi"/>
    <s v="+254723543823"/>
    <s v="Informal Business"/>
    <x v="0"/>
    <x v="0"/>
    <d v="2019-10-18T00:00:00"/>
  </r>
  <r>
    <s v="VPA6"/>
    <s v="KE-THA-2003-28485"/>
    <x v="0"/>
    <s v=""/>
    <s v="10th February,2020"/>
    <d v="2020-02-10T00:00:00"/>
    <s v="10th March,2020"/>
    <d v="2020-03-10T00:00:00"/>
    <s v="Karimi Miriti Hellen"/>
    <s v="Female"/>
    <s v="23456545"/>
    <s v="254720745697"/>
    <m/>
    <m/>
    <m/>
    <n v="37.620955000000002"/>
    <n v="-0.23583299999999999"/>
    <s v="Tharaka-Nithi"/>
    <s v="Maara"/>
    <s v="Chogoria"/>
    <s v="Mugaani"/>
    <s v="8"/>
    <s v="Likunga Company Limited"/>
    <s v="John Kirimi"/>
    <s v="John Kirimi"/>
    <s v="740897232"/>
    <s v="Micro Business"/>
    <x v="0"/>
    <x v="0"/>
    <d v="2020-04-19T00:00:00"/>
  </r>
  <r>
    <s v="VPA6"/>
    <s v="KE-MER-1912-28481"/>
    <x v="0"/>
    <s v=""/>
    <s v="6th November,2019"/>
    <d v="2019-11-06T00:00:00"/>
    <s v="8th December,2019"/>
    <d v="2019-12-08T00:00:00"/>
    <s v="Mugambi Itonga Elias"/>
    <s v="Male"/>
    <s v="2522840"/>
    <s v="254728856783"/>
    <m/>
    <m/>
    <m/>
    <n v="37.676712000000002"/>
    <n v="-0.12238"/>
    <s v="Meru"/>
    <s v="Imenti South"/>
    <s v="Kanyakine"/>
    <s v="Kamiguru"/>
    <s v="12"/>
    <s v="Loise Gathoni Murigu"/>
    <s v="John Kirimi"/>
    <s v="John Kirimi"/>
    <s v="723543823"/>
    <s v="Informal Business"/>
    <x v="2"/>
    <x v="0"/>
    <d v="2020-02-11T00:00:00"/>
  </r>
  <r>
    <s v="VPA6"/>
    <s v="KE-MER-1912-28482"/>
    <x v="0"/>
    <s v=""/>
    <s v="4th November,2019"/>
    <d v="2019-11-04T00:00:00"/>
    <s v="6th December,2019"/>
    <d v="2019-12-06T00:00:00"/>
    <s v="Muthomi Kanampiu Eston"/>
    <s v="Male"/>
    <s v="13756936"/>
    <s v="0720653997"/>
    <m/>
    <m/>
    <s v="711735545"/>
    <n v="37.662917999999998"/>
    <n v="-0.13939199999999999"/>
    <s v="Meru"/>
    <s v="Imenti South"/>
    <s v="Yururu"/>
    <s v="Mururine"/>
    <s v="12"/>
    <s v="Loise Gathoni Murigu"/>
    <s v="John Kirimi"/>
    <s v="John Kirimi"/>
    <s v="722543823"/>
    <s v="Informal Business"/>
    <x v="2"/>
    <x v="0"/>
    <d v="2020-02-11T00:00:00"/>
  </r>
  <r>
    <s v="VPA6"/>
    <s v="KE-KIA-1804-23021"/>
    <x v="0"/>
    <s v=""/>
    <s v="10th March,2018"/>
    <d v="2018-03-10T00:00:00"/>
    <s v="29th April,2018"/>
    <d v="2018-04-29T00:00:00"/>
    <s v="Gitundu David Kuria"/>
    <s v="Male"/>
    <s v="5212025"/>
    <s v="722349792"/>
    <m/>
    <m/>
    <m/>
    <n v="36.678556"/>
    <n v="-1.271598"/>
    <s v="Kiambu"/>
    <s v="Kikuyu"/>
    <s v="Kikuyu"/>
    <s v="Thogoto"/>
    <s v="8"/>
    <s v="Green Action Network Ltd"/>
    <s v="John Kuira"/>
    <s v="John Kuira"/>
    <s v="714169583"/>
    <s v="Informal Business"/>
    <x v="0"/>
    <x v="0"/>
    <d v="2018-04-29T00:00:00"/>
  </r>
  <r>
    <s v="VPA6"/>
    <s v="KE-UAS-1809-25806"/>
    <x v="0"/>
    <s v=""/>
    <s v="15th August,2018"/>
    <d v="2018-08-15T00:00:00"/>
    <s v="15th September,2018"/>
    <d v="2018-09-15T00:00:00"/>
    <s v="Malakwen Ndolo Kangogo"/>
    <s v="Male"/>
    <s v="99999"/>
    <s v="722945954"/>
    <m/>
    <m/>
    <m/>
    <n v="35.432172999999999"/>
    <n v="0.21008499999999999"/>
    <s v="Uasin Gishu"/>
    <s v="Ainabkoi"/>
    <s v="Olare"/>
    <s v="Burnt Forest"/>
    <s v="12"/>
    <s v="Joseph Mwangale"/>
    <s v="John Mwangale"/>
    <s v="John Mwangale"/>
    <s v="254723140069"/>
    <s v="Informal Business"/>
    <x v="2"/>
    <x v="0"/>
    <d v="2018-12-08T00:00:00"/>
  </r>
  <r>
    <s v="VPA6"/>
    <s v="KE-UAS-1809-24279"/>
    <x v="2"/>
    <s v="Unreachable"/>
    <s v="28th January,2018"/>
    <d v="2018-01-28T00:00:00"/>
    <s v="28th September,2018"/>
    <d v="2018-09-28T00:00:00"/>
    <s v="Nafthali Komen"/>
    <s v="Male"/>
    <s v="99999"/>
    <s v="722814271"/>
    <m/>
    <m/>
    <m/>
    <n v="35.225859999999997"/>
    <n v="0.56599100000000002"/>
    <s v="Uasin Gishu"/>
    <s v="Turbo"/>
    <s v="Kapyemit"/>
    <s v="Chepkemel"/>
    <s v="12"/>
    <s v="Joseph Mwangale"/>
    <s v="John Mwangale"/>
    <s v="John Mwangale"/>
    <s v="723140069"/>
    <s v="Informal Business"/>
    <x v="0"/>
    <x v="0"/>
    <d v="2018-09-28T00:00:00"/>
  </r>
  <r>
    <s v="VPA6"/>
    <s v="KE-KIA-1711-23017"/>
    <x v="0"/>
    <s v=""/>
    <s v="12th September,2017"/>
    <d v="2017-09-12T00:00:00"/>
    <s v="1st November,2017"/>
    <d v="2017-11-01T00:00:00"/>
    <s v="Kinuthia Margaret Wambui"/>
    <s v="Female"/>
    <s v="35607988"/>
    <s v="721872687"/>
    <m/>
    <m/>
    <m/>
    <n v="36.677557"/>
    <n v="-1.273687"/>
    <s v="Kiambu"/>
    <s v="Kikuyu"/>
    <s v="Kinoo"/>
    <s v="Thogoto"/>
    <s v="6"/>
    <s v="Green Action Network Ltd"/>
    <s v="John Mwangi"/>
    <s v="John Mwangi"/>
    <s v="254714169583"/>
    <s v="Informal Business"/>
    <x v="0"/>
    <x v="0"/>
    <d v="2017-11-17T00:00:00"/>
  </r>
  <r>
    <s v="VPA6"/>
    <s v="KE-KIA-1712-23019"/>
    <x v="0"/>
    <s v=""/>
    <s v="12th October,2017"/>
    <d v="2017-10-12T00:00:00"/>
    <s v="1st December,2017"/>
    <d v="2017-12-01T00:00:00"/>
    <s v="Muiruri Kinuthia Wachiru"/>
    <s v="Male"/>
    <s v="4917900"/>
    <s v="722374893"/>
    <m/>
    <m/>
    <m/>
    <n v="36.678448000000003"/>
    <n v="-1.271663"/>
    <s v="Kiambu"/>
    <s v="Kikuyu"/>
    <s v="Thogoto"/>
    <s v="Thogoto"/>
    <s v="8"/>
    <s v="Green Action Network Ltd"/>
    <s v="John Mwangi"/>
    <s v="John Mwangi"/>
    <s v="714169583"/>
    <s v="Informal Business"/>
    <x v="0"/>
    <x v="0"/>
    <d v="2017-12-12T00:00:00"/>
  </r>
  <r>
    <s v="VPA6"/>
    <s v="KE-NAK-1701-17409"/>
    <x v="0"/>
    <s v=""/>
    <s v="7th December,2016"/>
    <d v="2016-12-07T00:00:00"/>
    <s v="26th January,2017"/>
    <d v="2017-01-26T00:00:00"/>
    <s v="Esther Jebet Kipkosiom"/>
    <s v="Male"/>
    <s v="10940329"/>
    <s v="722484941"/>
    <m/>
    <m/>
    <m/>
    <n v="35.983710000000002"/>
    <n v="-0.16775300000000001"/>
    <s v="Nakuru"/>
    <s v="Rongai"/>
    <s v="Kabarak"/>
    <s v="Kbt Farm"/>
    <s v="8"/>
    <s v="John Mwangi Karugu"/>
    <s v="John Mwangi Karugu"/>
    <s v="John Mwangi Karugu"/>
    <s v=""/>
    <s v="Informal Business"/>
    <x v="2"/>
    <x v="0"/>
    <d v="2017-03-02T00:00:00"/>
  </r>
  <r>
    <s v="VPA6"/>
    <s v="KE-NAK-1912-27419"/>
    <x v="0"/>
    <s v=""/>
    <s v="1st December,2019"/>
    <d v="2019-12-01T00:00:00"/>
    <s v="8th December,2019"/>
    <d v="2019-12-08T00:00:00"/>
    <s v="Penina Korir"/>
    <s v="Female"/>
    <s v="99999"/>
    <s v="254711664865"/>
    <m/>
    <m/>
    <m/>
    <n v="36.141489999999997"/>
    <n v="-2.4188000000000001E-2"/>
    <s v="Nakuru"/>
    <s v="Bahati"/>
    <s v="Solai"/>
    <s v="Murram"/>
    <s v="10"/>
    <s v="John Mwangi Karugu"/>
    <s v="John Mwangi Karugu"/>
    <s v="John Mwangi Karugu"/>
    <s v="703789720"/>
    <s v="Informal Business"/>
    <x v="2"/>
    <x v="0"/>
    <d v="2020-02-06T00:00:00"/>
  </r>
  <r>
    <s v="VPA6"/>
    <s v="KE-NAK-1701-22485"/>
    <x v="0"/>
    <s v=""/>
    <s v="1st December,2016"/>
    <d v="2016-12-01T00:00:00"/>
    <s v="20th January,2017"/>
    <d v="2017-01-20T00:00:00"/>
    <s v="Joseph Casaon"/>
    <s v="Male"/>
    <s v="99999"/>
    <s v="783789720"/>
    <m/>
    <m/>
    <m/>
    <n v="36.016686999999997"/>
    <n v="-0.16769700000000001"/>
    <s v="Nakuru"/>
    <s v="Rongai"/>
    <s v="Kabarrak"/>
    <s v="Olo Rongai"/>
    <n v="24"/>
    <s v="John Mwangi Karugu"/>
    <s v="John Mwangi Karugu"/>
    <s v="John Mwangi Karugu"/>
    <s v="703789720"/>
    <s v="Informal Business"/>
    <x v="0"/>
    <x v="0"/>
    <d v="2017-09-30T00:00:00"/>
  </r>
  <r>
    <s v="VPA6"/>
    <s v="KE-MER-1902-25628"/>
    <x v="0"/>
    <s v=""/>
    <s v="20th February,2019"/>
    <d v="2019-02-20T00:00:00"/>
    <s v="27th February,2019"/>
    <d v="2019-02-27T00:00:00"/>
    <s v="Mbaabu Mbui Nicholas"/>
    <s v="Male"/>
    <s v="8857279"/>
    <s v="726452085"/>
    <m/>
    <m/>
    <s v="729972327"/>
    <n v="37.584491999999997"/>
    <n v="-0.10177799999999999"/>
    <s v="Meru"/>
    <s v="Imenti South"/>
    <s v="Upper Chure"/>
    <s v="Minwe"/>
    <s v="8"/>
    <s v="Likunga Company Limited"/>
    <s v="Jonah Kirimi"/>
    <s v="Jonah Kirimi"/>
    <s v="717394804"/>
    <s v="Micro Business"/>
    <x v="2"/>
    <x v="0"/>
    <d v="2019-03-29T00:00:00"/>
  </r>
  <r>
    <s v="VPA6"/>
    <s v="KE-THA-1808-19617"/>
    <x v="0"/>
    <s v=""/>
    <s v="28th July,2018"/>
    <d v="2018-07-28T00:00:00"/>
    <s v="21st August,2018"/>
    <d v="2018-08-21T00:00:00"/>
    <s v="Kimandi Mbae Kenneth"/>
    <s v="Male"/>
    <s v="12406500"/>
    <s v="721225686"/>
    <m/>
    <m/>
    <s v="717598776"/>
    <n v="37.61186"/>
    <n v="-0.26485999999999998"/>
    <s v="Tharaka-Nithi"/>
    <s v="Maara"/>
    <s v="Murugi West"/>
    <s v="Kalewa"/>
    <s v="8"/>
    <s v="Likunga Company Limited"/>
    <s v="Jonah Kirimi"/>
    <s v="Jonah Kirimi"/>
    <s v="717394804"/>
    <s v="Micro Business"/>
    <x v="2"/>
    <x v="0"/>
    <d v="2018-08-21T00:00:00"/>
  </r>
  <r>
    <s v="VPA6"/>
    <s v="KE-MER-1811-25975"/>
    <x v="0"/>
    <s v=""/>
    <s v="16th October,2018"/>
    <d v="2018-10-16T00:00:00"/>
    <s v="27th November,2018"/>
    <d v="2018-11-27T00:00:00"/>
    <s v="Wanja Gitonga Jane"/>
    <s v="Female"/>
    <s v="9251593"/>
    <s v="713759847"/>
    <m/>
    <m/>
    <s v="724598131"/>
    <n v="37.563746999999999"/>
    <n v="-1.6161999999999999E-2"/>
    <s v="Meru"/>
    <s v="Meru Central"/>
    <s v="Kithurune"/>
    <s v="Muurugi"/>
    <s v="10"/>
    <s v="Likunga Company Limited"/>
    <s v="Jonah Kirimi"/>
    <s v="Jonah Kirimi"/>
    <s v="717394808"/>
    <s v="Micro Business"/>
    <x v="2"/>
    <x v="0"/>
    <d v="2018-11-30T00:00:00"/>
  </r>
  <r>
    <s v="VPA6"/>
    <s v="KE-THA-1812-25622"/>
    <x v="2"/>
    <s v="Unreachable"/>
    <s v="10th November,2018"/>
    <d v="2018-11-10T00:00:00"/>
    <s v="9th December,2018"/>
    <d v="2018-12-09T00:00:00"/>
    <s v="Musa Edward Micheni"/>
    <s v="Male"/>
    <s v="5086722"/>
    <s v="712402816"/>
    <s v="723106866"/>
    <m/>
    <m/>
    <n v="37.635244999999998"/>
    <n v="-0.36762"/>
    <s v="Tharaka-Nithi"/>
    <s v="Chuka"/>
    <s v="Mwonge"/>
    <s v="Gikwego"/>
    <n v="12"/>
    <s v="Likunga Company Limited"/>
    <s v="Jonah Kirimi"/>
    <s v="Jonah Kirimi"/>
    <s v="717394804"/>
    <s v="Micro Business"/>
    <x v="0"/>
    <x v="0"/>
    <d v="2018-12-09T00:00:00"/>
  </r>
  <r>
    <s v="VPA6"/>
    <s v="KE-MER-1804-19604"/>
    <x v="0"/>
    <s v=""/>
    <s v="9th March,2018"/>
    <d v="2018-03-09T00:00:00"/>
    <s v="8th April,2018"/>
    <d v="2018-04-08T00:00:00"/>
    <s v="Murungi Julius Micubu"/>
    <s v="Male"/>
    <s v="23334801"/>
    <s v="71785201"/>
    <s v="721785201"/>
    <m/>
    <s v="719614209"/>
    <n v="37.983505999999998"/>
    <n v="0.38422000000000001"/>
    <s v="Meru"/>
    <s v="Igembe North"/>
    <s v="Kabachi"/>
    <s v="Mutuati"/>
    <s v="8"/>
    <s v="Likunga Company Limited"/>
    <s v="Jonah Mwiti"/>
    <s v="Jonah Mwiti"/>
    <s v="717394804"/>
    <s v="Micro Business"/>
    <x v="0"/>
    <x v="0"/>
    <d v="2018-04-08T00:00:00"/>
  </r>
  <r>
    <s v="VPA6"/>
    <s v="KE-NAN-1810-27800"/>
    <x v="0"/>
    <s v=""/>
    <s v="29th August,2018"/>
    <d v="2018-08-29T00:00:00"/>
    <s v="18th October,2018"/>
    <d v="2018-10-18T00:00:00"/>
    <s v="Cherono Rosebella"/>
    <s v="Female"/>
    <s v="25561768"/>
    <s v="725664335"/>
    <s v="708167281"/>
    <m/>
    <m/>
    <n v="35.271369999999997"/>
    <n v="6.7720000000000002E-2"/>
    <s v="Nandi"/>
    <s v="Nandi Hills"/>
    <s v="Siret"/>
    <s v="Cheptabach"/>
    <s v="4"/>
    <s v="John Bett"/>
    <s v="Jonathan Tabut"/>
    <s v="Jonathan Tabut"/>
    <s v="734751209"/>
    <s v="Informal Business"/>
    <x v="0"/>
    <x v="0"/>
    <d v="2018-10-22T00:00:00"/>
  </r>
  <r>
    <s v="VPA6"/>
    <s v="KE-NAN-1810-024554"/>
    <x v="0"/>
    <s v=""/>
    <s v="30th August,2018"/>
    <d v="2018-08-30T00:00:00"/>
    <s v="19th October,2018"/>
    <d v="2018-10-19T00:00:00"/>
    <s v="Kurgat Salina"/>
    <s v="Female"/>
    <s v="99999"/>
    <s v="714164269"/>
    <m/>
    <m/>
    <m/>
    <n v="35.273584"/>
    <n v="6.2364000000000003E-2"/>
    <s v="Nandi"/>
    <s v="Tinderet"/>
    <s v="Tinderet"/>
    <s v="Kolonget"/>
    <s v="4"/>
    <s v="Jonathan Tabut"/>
    <s v="Jonathan Tabut"/>
    <s v="Jonathan Tabut"/>
    <s v="701392384"/>
    <s v="Informal Business"/>
    <x v="0"/>
    <x v="0"/>
    <d v="2018-10-22T00:00:00"/>
  </r>
  <r>
    <s v="VPA6"/>
    <s v="KE-NAN-1805-024493"/>
    <x v="0"/>
    <s v=""/>
    <s v="19th January,2018"/>
    <d v="2018-01-19T00:00:00"/>
    <s v="21st May,2018"/>
    <d v="2018-05-21T00:00:00"/>
    <s v="Jepkemboi Selly"/>
    <s v="Female"/>
    <s v="20627556"/>
    <s v="751225323"/>
    <m/>
    <m/>
    <s v="720218794"/>
    <n v="35.279665000000001"/>
    <n v="6.275E-2"/>
    <s v="Nandi"/>
    <s v="Tinderet"/>
    <s v="Songhor"/>
    <s v="Setek"/>
    <s v="4"/>
    <s v="Jonathan Tabut"/>
    <s v="Jonathan Tabut"/>
    <s v="Jonathan Tabut"/>
    <s v="734751209"/>
    <s v="Informal Business"/>
    <x v="0"/>
    <x v="0"/>
    <d v="2018-10-19T00:00:00"/>
  </r>
  <r>
    <s v="VPA6"/>
    <s v="KE-NAN-1807-024494"/>
    <x v="0"/>
    <s v=""/>
    <s v="1st December,2017"/>
    <d v="2017-12-01T00:00:00"/>
    <s v="11th July,2018"/>
    <d v="2018-07-11T00:00:00"/>
    <s v="Chepkurui Lily"/>
    <s v="Female"/>
    <s v="1118897"/>
    <s v="713191140"/>
    <m/>
    <m/>
    <s v="756669462"/>
    <n v="35.280177000000002"/>
    <n v="6.2017999999999997E-2"/>
    <s v="Nandi"/>
    <s v="Tinderet"/>
    <s v="Kabirer"/>
    <s v="Setek"/>
    <s v="4"/>
    <s v="Jonathan Tabut"/>
    <s v="Jonathan Tabut"/>
    <s v="Jonathan Tabut"/>
    <s v="734751209"/>
    <s v="Informal Business"/>
    <x v="0"/>
    <x v="0"/>
    <d v="2018-10-19T00:00:00"/>
  </r>
  <r>
    <s v="VPA6"/>
    <s v="KE-NAN-1802-024496"/>
    <x v="0"/>
    <s v=""/>
    <s v="26th December,2017"/>
    <d v="2017-12-26T00:00:00"/>
    <s v="14th February,2018"/>
    <d v="2018-02-14T00:00:00"/>
    <s v="Too Teresa Chepkemboi"/>
    <s v="Female"/>
    <s v="20627625"/>
    <s v="722237046"/>
    <s v="722247046"/>
    <m/>
    <s v="724528529"/>
    <n v="35.277000000000001"/>
    <n v="6.5180000000000002E-2"/>
    <s v="Nandi"/>
    <s v="Tinderet"/>
    <s v="Kabirer"/>
    <s v="Setek"/>
    <s v="4"/>
    <s v="Jonathan Tabut"/>
    <s v="Jonathan Tabut"/>
    <s v="Jonathan Tabut"/>
    <s v="734751209"/>
    <s v="Informal Business"/>
    <x v="0"/>
    <x v="0"/>
    <d v="2018-10-19T00:00:00"/>
  </r>
  <r>
    <s v="VPA6"/>
    <s v="KE-NAN-1802-024500"/>
    <x v="0"/>
    <s v=""/>
    <s v="19th September,2017"/>
    <d v="2017-09-19T00:00:00"/>
    <s v="13th February,2018"/>
    <d v="2018-02-13T00:00:00"/>
    <s v="Wanjiku Anne"/>
    <s v="Female"/>
    <s v="30455711"/>
    <s v="715307691"/>
    <m/>
    <m/>
    <m/>
    <n v="35.278081999999998"/>
    <n v="6.8608000000000002E-2"/>
    <s v="Nandi"/>
    <s v="Tinderet"/>
    <s v="Kabirer"/>
    <s v="Chereres"/>
    <s v="4"/>
    <s v="Jonathan Tabut"/>
    <s v="Jonathan Tabut"/>
    <s v="Jonathan Tabut"/>
    <s v="734751209"/>
    <s v="Informal Business"/>
    <x v="0"/>
    <x v="0"/>
    <d v="2018-10-19T00:00:00"/>
  </r>
  <r>
    <s v="VPA6"/>
    <s v="KE-NAN-1810-0"/>
    <x v="2"/>
    <s v="Non Compliant"/>
    <s v="29th August,2018"/>
    <d v="2018-08-29T00:00:00"/>
    <s v="18th October,2018"/>
    <d v="2018-10-18T00:00:00"/>
    <s v="Cherobon Rosebellah"/>
    <s v="Female"/>
    <s v="99999"/>
    <n v="70006004"/>
    <s v="700060049"/>
    <m/>
    <s v="724880884"/>
    <n v="35.266995000000001"/>
    <n v="6.9781999999999997E-2"/>
    <s v="Nandi"/>
    <s v="Tinderet"/>
    <s v="Siret"/>
    <s v="Cheptabach"/>
    <n v="4"/>
    <s v="Jonathan Tabut"/>
    <s v="Jonathan Tabut"/>
    <s v="Jonathan Tabut"/>
    <s v="734751209"/>
    <s v="Informal Business"/>
    <x v="0"/>
    <x v="0"/>
    <d v="2018-10-19T00:00:00"/>
  </r>
  <r>
    <s v="VPA6"/>
    <s v="KE-MAC-1708-23087"/>
    <x v="0"/>
    <s v=""/>
    <s v="12th June,2017"/>
    <d v="2017-06-12T00:00:00"/>
    <s v="1st August,2017"/>
    <d v="2017-08-01T00:00:00"/>
    <s v="Nzioka Ruth Mumbua"/>
    <s v="Female"/>
    <s v="22034371"/>
    <s v="724029413"/>
    <s v="734690326"/>
    <m/>
    <s v="724029415"/>
    <n v="36.986772000000002"/>
    <n v="-1.4331719999999999"/>
    <s v="Machakos"/>
    <s v="Athi River"/>
    <s v="Jamcity"/>
    <s v="River Park"/>
    <s v="4"/>
    <s v="Amiran Kenya Ltd"/>
    <s v="Joram Gathogo Mutahi"/>
    <s v="Joram Gathogo Mutahi"/>
    <s v="738371662"/>
    <s v="Medium Size Business"/>
    <x v="4"/>
    <x v="1"/>
    <d v="2017-12-08T00:00:00"/>
  </r>
  <r>
    <s v="VPA6"/>
    <s v="KE-MAC-1711-23088"/>
    <x v="0"/>
    <s v=""/>
    <s v="12th September,2017"/>
    <d v="2017-09-12T00:00:00"/>
    <s v="1st November,2017"/>
    <d v="2017-11-01T00:00:00"/>
    <s v="Waitiki Ester Wambui"/>
    <s v="Female"/>
    <s v="10880154"/>
    <s v="721235223"/>
    <m/>
    <m/>
    <m/>
    <n v="36.962609999999998"/>
    <n v="-1.4217169999999999"/>
    <s v="Machakos"/>
    <s v="Machakos"/>
    <s v="Mlolongo"/>
    <s v="Sabaki"/>
    <s v="4"/>
    <s v="Amiran Kenya Ltd"/>
    <s v="Joram Gathogo Mutahi"/>
    <s v="Joram Gathogo Mutahi"/>
    <s v="738371662"/>
    <s v="Medium Size Business"/>
    <x v="4"/>
    <x v="1"/>
    <d v="2017-12-13T00:00:00"/>
  </r>
  <r>
    <s v="VPA6"/>
    <s v="KE-MAC-1706-17926"/>
    <x v="0"/>
    <s v=""/>
    <s v="12th April,2017"/>
    <d v="2017-04-12T00:00:00"/>
    <s v="1st June,2017"/>
    <d v="2017-06-01T00:00:00"/>
    <s v="Ngumbi Julius Musyoka"/>
    <s v="Male"/>
    <s v="189966"/>
    <s v="712103255"/>
    <m/>
    <m/>
    <m/>
    <n v="37.340470000000003"/>
    <n v="-1.248812"/>
    <s v="Machakos"/>
    <s v="Kangundo"/>
    <s v="Matungulu"/>
    <s v="Katwanyaa"/>
    <s v="6"/>
    <s v="Joram Gathogo Mutahi"/>
    <s v="Joram Gathogo Mutahi"/>
    <s v="Joram Gathogo Mutahi"/>
    <s v="723684776"/>
    <s v="Informal Business"/>
    <x v="0"/>
    <x v="0"/>
    <d v="2017-06-12T00:00:00"/>
  </r>
  <r>
    <s v="VPA6"/>
    <s v="KE-MAC-1711-17934"/>
    <x v="0"/>
    <s v=""/>
    <s v="12th September,2017"/>
    <d v="2017-09-12T00:00:00"/>
    <s v="1st November,2017"/>
    <d v="2017-11-01T00:00:00"/>
    <s v="Nyamu Emmanuel Makau"/>
    <s v="Male"/>
    <s v="13226106"/>
    <s v="726852704"/>
    <m/>
    <m/>
    <m/>
    <n v="37.357197999999997"/>
    <n v="-1.2557430000000001"/>
    <s v="Machakos"/>
    <s v="Matungulu"/>
    <s v="Kambusu"/>
    <s v="Kambusu"/>
    <s v="6"/>
    <s v="Joram Gathogo Mutahi"/>
    <s v="Joram Gathogo Mutahi"/>
    <s v="Joram Gathogo Mutahi"/>
    <s v="254723684776"/>
    <s v="Informal Business"/>
    <x v="0"/>
    <x v="0"/>
    <d v="2017-11-30T00:00:00"/>
  </r>
  <r>
    <s v="VPA6"/>
    <s v="KE-KAJ-1811-23061"/>
    <x v="0"/>
    <s v=""/>
    <s v="24th October,2018"/>
    <d v="2018-10-24T00:00:00"/>
    <s v="29th November,2018"/>
    <d v="2018-11-29T00:00:00"/>
    <s v="Mwangi Gerad Nganga"/>
    <s v="Male"/>
    <s v="11419605"/>
    <s v="722950071"/>
    <m/>
    <m/>
    <m/>
    <n v="36.750658000000001"/>
    <n v="-1.511088"/>
    <s v="Kajiado"/>
    <s v="Kajiado North"/>
    <s v="Keekonyoki"/>
    <s v="Ngaruya"/>
    <s v="6"/>
    <s v="Joram Gathogo Mutahi"/>
    <s v="Joram Gathogo Mutahi"/>
    <s v="Joram Gathogo Mutahi"/>
    <s v="254723684776"/>
    <s v="Informal Business"/>
    <x v="0"/>
    <x v="0"/>
    <d v="2018-11-29T00:00:00"/>
  </r>
  <r>
    <s v="VPA6"/>
    <s v="KE-MAC-1707-17929"/>
    <x v="0"/>
    <s v=""/>
    <s v="12th May,2017"/>
    <d v="2017-05-12T00:00:00"/>
    <s v="1st July,2017"/>
    <d v="2017-07-01T00:00:00"/>
    <s v="Matingi Samwel Mutuku"/>
    <s v="Male"/>
    <s v="321214"/>
    <s v="720791612"/>
    <m/>
    <m/>
    <m/>
    <n v="37.358535000000003"/>
    <n v="-1.2288479999999999"/>
    <s v="Machakos"/>
    <s v="Matungulu"/>
    <s v="Kambusu"/>
    <s v="Muumoni"/>
    <s v="6"/>
    <s v="Joram Gathogo Mutahi"/>
    <s v="Joram Gathogo Mutahi"/>
    <s v="Joram Gathogo Mutahi"/>
    <s v="723684776"/>
    <s v="Informal Business"/>
    <x v="0"/>
    <x v="0"/>
    <d v="2017-08-14T00:00:00"/>
  </r>
  <r>
    <s v="VPA6"/>
    <s v="KE-MAC-1804-23058"/>
    <x v="0"/>
    <s v=""/>
    <s v="31st March,2018"/>
    <d v="2018-03-31T00:00:00"/>
    <s v="3rd April,2018"/>
    <d v="2018-04-03T00:00:00"/>
    <s v="Mutua Joshua Makau"/>
    <s v="Male"/>
    <s v="12532825"/>
    <s v="716769438"/>
    <m/>
    <m/>
    <s v="710774530"/>
    <n v="37.326177999999999"/>
    <n v="-1.2581359999999999"/>
    <s v="Machakos"/>
    <s v="Matungulu"/>
    <s v="Sengani"/>
    <s v="Sengani"/>
    <s v="6"/>
    <s v="Joram Gathogo Mutahi"/>
    <s v="Joram Gathogo Mutahi"/>
    <s v="Joram Gathogo Mutahi"/>
    <s v="723684776"/>
    <s v="Informal Business"/>
    <x v="0"/>
    <x v="0"/>
    <d v="2018-03-31T00:00:00"/>
  </r>
  <r>
    <s v="VPA6"/>
    <s v="KE-MUR-1906-26847"/>
    <x v="0"/>
    <s v=""/>
    <s v="4th May,2019"/>
    <d v="2019-05-04T00:00:00"/>
    <s v="4th June,2019"/>
    <d v="2019-06-04T00:00:00"/>
    <s v="Watoro Naftaly Kimani"/>
    <s v="Male"/>
    <s v="10786135"/>
    <s v="254723950175"/>
    <m/>
    <m/>
    <m/>
    <n v="36.925713000000002"/>
    <n v="-0.63912599999999997"/>
    <s v="Murang'a"/>
    <s v="Mathioya"/>
    <s v="Mathioya"/>
    <s v="Gikoe"/>
    <s v="6"/>
    <s v="Joram Gathogo Mutahi"/>
    <s v="Joram Gathogo Mutahi"/>
    <s v="Joram Gathogo Mutahi"/>
    <s v="723684776"/>
    <s v="Informal Business"/>
    <x v="2"/>
    <x v="0"/>
    <d v="2019-06-05T00:00:00"/>
  </r>
  <r>
    <s v="VPA6"/>
    <s v="KE-MAC-1604-16735"/>
    <x v="0"/>
    <s v=""/>
    <s v="10th March,2016"/>
    <d v="2016-03-10T00:00:00"/>
    <s v="29th April,2016"/>
    <d v="2016-04-29T00:00:00"/>
    <s v="Cecilia Nabengare Wabere"/>
    <s v="Female"/>
    <s v="4526651"/>
    <s v="712710343"/>
    <m/>
    <m/>
    <m/>
    <n v="36.965009999999999"/>
    <n v="-1.418617"/>
    <s v="Machakos"/>
    <s v="Athi River"/>
    <s v="Central"/>
    <s v=""/>
    <s v="8"/>
    <s v="Joram Gathogo Mutahi"/>
    <s v="Joram Gathogo Mutahi"/>
    <s v="Joram Gathogo Mutahi"/>
    <s v=""/>
    <s v="Informal Business"/>
    <x v="2"/>
    <x v="0"/>
    <d v="2017-03-02T00:00:00"/>
  </r>
  <r>
    <s v="VPA6"/>
    <s v="KE-MAC-1712-17927"/>
    <x v="0"/>
    <s v=""/>
    <s v="11th November,2017"/>
    <d v="2017-11-11T00:00:00"/>
    <s v="31st December,2017"/>
    <d v="2017-12-31T00:00:00"/>
    <s v="Mwangangi Amos Ndolo"/>
    <s v="Male"/>
    <s v="3875241"/>
    <s v="721308348"/>
    <m/>
    <m/>
    <m/>
    <n v="37.357714999999999"/>
    <n v="-1.2378670000000001"/>
    <s v="Machakos"/>
    <s v="Kangundo"/>
    <s v="Matungulu East"/>
    <s v="Itheuni"/>
    <s v="8"/>
    <s v="Joram Gathogo Mutahi"/>
    <s v="Joram Gathogo Mutahi"/>
    <s v="Joram Gathogo Mutahi"/>
    <s v="723684776"/>
    <s v="Informal Business"/>
    <x v="0"/>
    <x v="0"/>
    <d v="2017-07-24T00:00:00"/>
  </r>
  <r>
    <s v="VPA6"/>
    <s v="KE-MAC-1706-17935"/>
    <x v="0"/>
    <s v=""/>
    <s v="27th April,2017"/>
    <d v="2017-04-27T00:00:00"/>
    <s v="16th June,2017"/>
    <d v="2017-06-16T00:00:00"/>
    <s v="Kyunguti Isaac Kituku"/>
    <s v="Male"/>
    <s v="1463114"/>
    <s v="712397669"/>
    <m/>
    <m/>
    <m/>
    <n v="37.366382000000002"/>
    <n v="-1.2348319999999999"/>
    <s v="Machakos"/>
    <s v="Kangundo"/>
    <s v="Matungulu East"/>
    <s v="Kanzalu"/>
    <s v="8"/>
    <s v="Joram Gathogo Mutahi"/>
    <s v="Joram Gathogo Mutahi"/>
    <s v="Joram Gathogo Mutahi"/>
    <s v="723684776"/>
    <s v="Informal Business"/>
    <x v="0"/>
    <x v="0"/>
    <d v="2017-07-06T00:00:00"/>
  </r>
  <r>
    <s v="VPA6"/>
    <s v="KE-MAC-1710-17932"/>
    <x v="0"/>
    <s v=""/>
    <s v="12th August,2017"/>
    <d v="2017-08-12T00:00:00"/>
    <s v="1st October,2017"/>
    <d v="2017-10-01T00:00:00"/>
    <s v="Mbato Robert Muema"/>
    <s v="Male"/>
    <s v="6266888"/>
    <s v="729302105"/>
    <m/>
    <m/>
    <m/>
    <n v="37.303018000000002"/>
    <n v="-1.3469819999999999"/>
    <s v="Machakos"/>
    <s v="Kangundo"/>
    <s v="Kawethei"/>
    <s v="Munike"/>
    <s v="8"/>
    <s v="Joram Gathogo Mutahi"/>
    <s v="Joram Gathogo Mutahi"/>
    <s v="Joram Gathogo Mutahi"/>
    <s v="254723684776"/>
    <s v="Informal Business"/>
    <x v="2"/>
    <x v="0"/>
    <d v="2017-10-25T00:00:00"/>
  </r>
  <r>
    <s v="VPA6"/>
    <s v="KE-NAI-1808-23060"/>
    <x v="0"/>
    <s v=""/>
    <s v="10th August,2018"/>
    <d v="2018-08-10T00:00:00"/>
    <s v="18th August,2018"/>
    <d v="2018-08-18T00:00:00"/>
    <s v="Ndungu Cecilia Nyambura"/>
    <s v="Female"/>
    <s v="99999"/>
    <s v="722972136"/>
    <m/>
    <m/>
    <s v="722446500"/>
    <n v="36.930545000000002"/>
    <n v="-1.2353730000000001"/>
    <s v="Nairobi"/>
    <s v="Kasarani"/>
    <s v="Kasarani"/>
    <s v="Ack"/>
    <s v="8"/>
    <s v="Joram Gathogo Mutahi"/>
    <s v="Joram Gathogo Mutahi"/>
    <s v="Joram Gathogo Mutahi"/>
    <s v="723684776"/>
    <s v="Informal Business"/>
    <x v="0"/>
    <x v="0"/>
    <d v="2018-08-28T00:00:00"/>
  </r>
  <r>
    <s v="VPA6"/>
    <s v="KE-MAC-1808-23059"/>
    <x v="0"/>
    <s v=""/>
    <s v="18th July,2018"/>
    <d v="2018-07-18T00:00:00"/>
    <s v="19th August,2018"/>
    <d v="2018-08-19T00:00:00"/>
    <s v="Mutua Christne Mwikali"/>
    <s v="Female"/>
    <s v="4942900"/>
    <s v="708029837"/>
    <m/>
    <m/>
    <s v="705338769"/>
    <n v="37.319611999999999"/>
    <n v="-1.330748"/>
    <s v="Machakos"/>
    <s v="Kangundo"/>
    <s v="Kakuyuni"/>
    <s v="Kionywene"/>
    <s v="8"/>
    <s v="Joram Gathogo Mutahi"/>
    <s v="Joram Gathogo Mutahi"/>
    <s v="Joram Gathogo Mutahi"/>
    <s v="723684776"/>
    <s v="Informal Business"/>
    <x v="0"/>
    <x v="0"/>
    <d v="2018-08-25T00:00:00"/>
  </r>
  <r>
    <s v="VPA6"/>
    <s v="KE-KAJ-1612-17461"/>
    <x v="0"/>
    <s v=""/>
    <s v="21st October,2016"/>
    <d v="2016-10-21T00:00:00"/>
    <s v="10th December,2016"/>
    <d v="2016-12-10T00:00:00"/>
    <s v="Joseph Kiguta Ndirangu"/>
    <s v="Male"/>
    <s v="6855148"/>
    <s v="745674179"/>
    <m/>
    <m/>
    <m/>
    <n v="36.690922999999998"/>
    <n v="-1.4379249999999999"/>
    <s v="Kajiado"/>
    <s v="Kajiado North"/>
    <s v="Kajiado West"/>
    <s v="Dam"/>
    <s v="10"/>
    <s v="Joram Gathogo Mutahi"/>
    <s v="Joram Gathogo Mutahi"/>
    <s v="Joram Gathogo Mutahi"/>
    <s v=""/>
    <s v="Informal Business"/>
    <x v="2"/>
    <x v="0"/>
    <d v="2017-03-31T00:00:00"/>
  </r>
  <r>
    <s v="VPA6"/>
    <s v="KE-NYE-1812-26961"/>
    <x v="0"/>
    <s v=""/>
    <s v="15th December,2018"/>
    <d v="2018-12-15T00:00:00"/>
    <s v="22nd December,2018"/>
    <d v="2018-12-22T00:00:00"/>
    <s v="Muriithi Francis Mwangi"/>
    <s v="Male"/>
    <s v="11678760"/>
    <s v="727363947"/>
    <m/>
    <m/>
    <s v="710795595"/>
    <n v="36.972186999999998"/>
    <n v="-0.36186299999999999"/>
    <s v="Nyeri"/>
    <s v="Kieni East"/>
    <s v="Mweiga"/>
    <s v="Kimenju"/>
    <s v="10"/>
    <s v="Joram Gathogo Mutahi"/>
    <s v="Joram Gathogo Mutahi"/>
    <s v="Joram Gathogo Mutahi"/>
    <s v="723684776"/>
    <s v="Informal Business"/>
    <x v="0"/>
    <x v="0"/>
    <d v="2018-12-29T00:00:00"/>
  </r>
  <r>
    <s v="VPA6"/>
    <s v="KE-MAC-1812-26926"/>
    <x v="0"/>
    <s v=""/>
    <s v="23rd November,2018"/>
    <d v="2018-11-23T00:00:00"/>
    <s v="24th December,2018"/>
    <d v="2018-12-24T00:00:00"/>
    <s v="Mutiso Urbanus Kioko"/>
    <s v="Male"/>
    <s v="9923658"/>
    <s v="0721715159"/>
    <m/>
    <m/>
    <s v="786715159"/>
    <n v="37.250073"/>
    <n v="-1.234915"/>
    <s v="Machakos"/>
    <s v="Matungulu"/>
    <s v="Kisikioni"/>
    <s v="Square London"/>
    <s v="10"/>
    <s v="Joram Gathogo Mutahi"/>
    <s v="Joram Gathogo Mutahi"/>
    <s v="Joram Gathogo Mutahi"/>
    <s v="723684776"/>
    <s v="Informal Business"/>
    <x v="0"/>
    <x v="0"/>
    <d v="2018-12-30T00:00:00"/>
  </r>
  <r>
    <s v="VPA6"/>
    <s v="KE-NYE-1811-23063"/>
    <x v="0"/>
    <s v=""/>
    <s v="26th November,2018"/>
    <d v="2018-11-26T00:00:00"/>
    <s v="30th November,2018"/>
    <d v="2018-11-30T00:00:00"/>
    <s v="Michalicha Hezron Wachira"/>
    <s v="Male"/>
    <s v="99999"/>
    <s v="723517263"/>
    <m/>
    <m/>
    <s v="729030803"/>
    <n v="36.959657"/>
    <n v="-0.35769499999999999"/>
    <s v="Nyeri"/>
    <s v="Kieni West"/>
    <s v="Mweiga"/>
    <s v="Samaki"/>
    <s v="10"/>
    <s v="Joram Gathogo Mutahi"/>
    <s v="Joram Gathogo Mutahi"/>
    <s v="Joram Gathogo Mutahi"/>
    <s v="723684776"/>
    <s v="Informal Business"/>
    <x v="0"/>
    <x v="0"/>
    <d v="2018-12-01T00:00:00"/>
  </r>
  <r>
    <s v="VPA6"/>
    <s v="KE-KIA-1904-26850"/>
    <x v="0"/>
    <s v=""/>
    <s v="8th April,2019"/>
    <d v="2019-04-08T00:00:00"/>
    <s v="11th April,2019"/>
    <d v="2019-04-11T00:00:00"/>
    <s v="Kinyagia Paul Ngone"/>
    <s v="Male"/>
    <s v="512135"/>
    <s v="254727421302"/>
    <m/>
    <m/>
    <m/>
    <n v="36.959350000000001"/>
    <n v="-0.97148999999999996"/>
    <s v="Kiambu"/>
    <s v="Gatundu North"/>
    <s v="Gatundu"/>
    <s v="Makwa"/>
    <s v="10"/>
    <s v="Joram Gathogo Mutahi"/>
    <s v="Joram Gathogo Mutahi"/>
    <s v="Joram Gathogo Mutahi"/>
    <s v="723684776"/>
    <s v="Informal Business"/>
    <x v="0"/>
    <x v="0"/>
    <d v="2019-04-11T00:00:00"/>
  </r>
  <r>
    <s v="VPA6"/>
    <s v="KE-KAJ-1912-26848"/>
    <x v="0"/>
    <s v=""/>
    <s v="19th November,2019"/>
    <d v="2019-11-19T00:00:00"/>
    <s v="4th December,2019"/>
    <d v="2019-12-04T00:00:00"/>
    <s v="Samuel Boswony Kiprono"/>
    <s v="Male"/>
    <n v="99999"/>
    <s v="720319148"/>
    <m/>
    <m/>
    <m/>
    <n v="36.844579000000003"/>
    <n v="-1.685683"/>
    <s v="Kajiado"/>
    <s v="Kajiado North"/>
    <s v="Kitengela"/>
    <s v="Sholinke"/>
    <n v="10"/>
    <s v="Joram Gathogo Mutahi"/>
    <s v="Joram Gathogo Mutahi"/>
    <s v="Joram Gathogo Mutahi"/>
    <s v="254723684776"/>
    <s v="Informal Business"/>
    <x v="0"/>
    <x v="0"/>
    <d v="2019-12-11T00:00:00"/>
  </r>
  <r>
    <s v="VPA6"/>
    <s v="KE-KAJ-1703-17930"/>
    <x v="0"/>
    <s v=""/>
    <s v="10th January,2017"/>
    <d v="2017-01-10T00:00:00"/>
    <s v="1st March,2017"/>
    <d v="2017-03-01T00:00:00"/>
    <s v="Kwonyike Emily Nenkambi"/>
    <s v="Female"/>
    <s v="1744525"/>
    <s v="726350459"/>
    <m/>
    <m/>
    <m/>
    <n v="36.817067000000002"/>
    <n v="-1.8193600000000001"/>
    <s v="Kajiado"/>
    <s v="Kajiado Central"/>
    <s v="Emirui"/>
    <s v="Nkiwanjani"/>
    <s v="10"/>
    <s v="Joram Gathogo Mutahi"/>
    <s v="Joram Gathogo Mutahi"/>
    <s v="Joram Gathogo Mutahi"/>
    <s v="723684776"/>
    <s v="Informal Business"/>
    <x v="2"/>
    <x v="0"/>
    <d v="2017-04-28T00:00:00"/>
  </r>
  <r>
    <s v="VPA6"/>
    <s v="KE-MAC-1709-17931"/>
    <x v="0"/>
    <s v=""/>
    <s v="13th July,2017"/>
    <d v="2017-07-13T00:00:00"/>
    <s v="1st September,2017"/>
    <d v="2017-09-01T00:00:00"/>
    <s v="Muli Jonathan Muoki"/>
    <s v="Male"/>
    <s v="7540799"/>
    <s v="729663991"/>
    <m/>
    <m/>
    <m/>
    <n v="37.328125"/>
    <n v="-1.3210120000000001"/>
    <s v="Machakos"/>
    <s v="Kangundo"/>
    <s v="Matetani"/>
    <s v="Matetani"/>
    <s v="10"/>
    <s v="Joram Gathogo Mutahi"/>
    <s v="Joram Gathogo Mutahi"/>
    <s v="Joram Gathogo Mutahi"/>
    <s v="723684776"/>
    <s v="Informal Business"/>
    <x v="0"/>
    <x v="0"/>
    <d v="2017-09-16T00:00:00"/>
  </r>
  <r>
    <s v="VPA6"/>
    <s v="KE-MAC-1707-17928"/>
    <x v="0"/>
    <s v=""/>
    <s v="18th May,2017"/>
    <d v="2017-05-18T00:00:00"/>
    <s v="7th July,2017"/>
    <d v="2017-07-07T00:00:00"/>
    <s v="Menge Robert Nyamweya"/>
    <s v="Male"/>
    <s v="14859071"/>
    <s v="725555990"/>
    <m/>
    <m/>
    <m/>
    <n v="37.251105000000003"/>
    <n v="-1.2044649999999999"/>
    <s v="Machakos"/>
    <s v="Matungulu"/>
    <s v="Matungulu West"/>
    <s v="Wendano"/>
    <s v="10"/>
    <s v="Joram Gathogo Mutahi"/>
    <s v="Joram Gathogo Mutahi"/>
    <s v="Joram Gathogo Mutahi"/>
    <s v="723684776"/>
    <s v="Informal Business"/>
    <x v="0"/>
    <x v="0"/>
    <d v="2017-07-31T00:00:00"/>
  </r>
  <r>
    <s v="VPA6"/>
    <s v="KE-NYE-1902-26849"/>
    <x v="0"/>
    <s v=""/>
    <s v="2nd February,2019"/>
    <d v="2019-02-02T00:00:00"/>
    <s v="9th February,2019"/>
    <d v="2019-02-09T00:00:00"/>
    <s v="Kimiti Esther Wangari"/>
    <s v="Female"/>
    <s v="99999"/>
    <s v="254722926532"/>
    <m/>
    <m/>
    <m/>
    <n v="36.958601999999999"/>
    <n v="-0.35666999999999999"/>
    <s v="Nyeri"/>
    <s v="Kieni West"/>
    <s v="Mweiga"/>
    <s v="Samaki"/>
    <s v="10"/>
    <s v="Joram Gathogo Mutahi"/>
    <s v="Joram Gathogo Mutahi"/>
    <s v="Joram Gathogo Mutahi"/>
    <s v="723684776"/>
    <s v="Informal Business"/>
    <x v="0"/>
    <x v="0"/>
    <d v="2019-02-09T00:00:00"/>
  </r>
  <r>
    <s v="VPA6"/>
    <s v="KE-MAC-2102-28606"/>
    <x v="0"/>
    <s v=""/>
    <s v="19th February,2021"/>
    <d v="2021-02-19T00:00:00"/>
    <s v="19th February,2021"/>
    <d v="2021-02-19T00:00:00"/>
    <s v="Somba Thomas"/>
    <s v="Male"/>
    <s v="11646097"/>
    <s v="254722892436"/>
    <m/>
    <m/>
    <s v="254729463881"/>
    <n v="37.320391999999998"/>
    <n v="-1.462083"/>
    <s v="Machakos"/>
    <s v="Kathiani"/>
    <s v="Kaewa"/>
    <s v="Nzaikoni"/>
    <n v="10"/>
    <s v="Joram Gathogo Mutahi"/>
    <s v="Joram Gathogo Mutahi"/>
    <s v="Joram Gathogo Mutahi"/>
    <s v=""/>
    <s v="Informal Business"/>
    <x v="2"/>
    <x v="0"/>
    <d v="2021-02-19T00:00:00"/>
  </r>
  <r>
    <s v="VPA6"/>
    <s v="KE-KAJ-1711-17933"/>
    <x v="0"/>
    <s v=""/>
    <s v="12th September,2017"/>
    <d v="2017-09-12T00:00:00"/>
    <s v="1st November,2017"/>
    <d v="2017-11-01T00:00:00"/>
    <s v="Chege Isabella Nyokabi"/>
    <s v="Female"/>
    <s v="99999"/>
    <s v="722279841"/>
    <m/>
    <m/>
    <s v="725721623"/>
    <n v="36.658994999999997"/>
    <n v="-1.318252"/>
    <s v="Kajiado"/>
    <s v="Kajiado North"/>
    <s v="Ngong East"/>
    <s v="Kililaponi"/>
    <s v="12"/>
    <s v="Joram Gathogo Mutahi"/>
    <s v="Joram Gathogo Mutahi"/>
    <s v="Joram Gathogo Mutahi"/>
    <s v="723684776"/>
    <s v="Informal Business"/>
    <x v="2"/>
    <x v="0"/>
    <d v="2017-11-18T00:00:00"/>
  </r>
  <r>
    <s v="VPA6"/>
    <s v="KE-KAJ-1912-26846"/>
    <x v="0"/>
    <s v=""/>
    <s v="17th December,2019"/>
    <d v="2019-12-17T00:00:00"/>
    <s v="27th December,2019"/>
    <d v="2019-12-27T00:00:00"/>
    <s v="Kamau Mary Muthoni"/>
    <s v="Female"/>
    <s v="21227521"/>
    <s v="723793554"/>
    <m/>
    <m/>
    <m/>
    <n v="36.914115000000002"/>
    <n v="-1.603337"/>
    <s v="Kajiado"/>
    <s v="Kajiado East"/>
    <s v="Kisaju"/>
    <s v="Olosidan"/>
    <s v="12"/>
    <s v="Joram Gathogo Mutahi"/>
    <s v="Joram Gathogo Mutahi"/>
    <s v="Joram Gathogo Mutahi"/>
    <s v="254723684776"/>
    <s v="Informal Business"/>
    <x v="2"/>
    <x v="0"/>
    <d v="2019-12-27T00:00:00"/>
  </r>
  <r>
    <s v="VPA6"/>
    <s v="KE-KAJ-1512-14610"/>
    <x v="0"/>
    <s v=""/>
    <s v="11th November,2015"/>
    <d v="2015-11-11T00:00:00"/>
    <s v="31st December,2015"/>
    <d v="2015-12-31T00:00:00"/>
    <s v="Jacob Ngure"/>
    <s v="Male"/>
    <s v="99999"/>
    <s v="721758513"/>
    <m/>
    <m/>
    <m/>
    <n v="36.775395000000003"/>
    <n v="-1.8473170000000001"/>
    <s v="Kajiado"/>
    <s v="Kajiado Central"/>
    <s v="Idama"/>
    <s v="Oloiya"/>
    <s v="12"/>
    <s v="Joram Gathogo Mutahi"/>
    <s v="Joram Gathogo Mutahi"/>
    <s v="Joram Gathogo Mutahi"/>
    <s v=""/>
    <s v="Informal Business"/>
    <x v="2"/>
    <x v="0"/>
    <d v="2017-04-18T00:00:00"/>
  </r>
  <r>
    <s v="VPA6"/>
    <s v="KE-KAJ-1802-23057"/>
    <x v="0"/>
    <s v=""/>
    <s v="9th February,2018"/>
    <d v="2018-02-09T00:00:00"/>
    <s v="17th February,2018"/>
    <d v="2018-02-17T00:00:00"/>
    <s v="Wanjiru Julia Njeri"/>
    <s v="Female"/>
    <s v="22595667"/>
    <s v="723778345"/>
    <m/>
    <m/>
    <s v="721910098"/>
    <n v="36.692712999999998"/>
    <n v="-1.4397500000000001"/>
    <s v="Kajiado"/>
    <s v="Kajiado North"/>
    <s v="Kiserian"/>
    <s v="Dam"/>
    <s v="12"/>
    <s v="Joram Gathogo Mutahi"/>
    <s v="Joram Gathogo Mutahi"/>
    <s v="Joram Gathogo Mutahi"/>
    <s v="723684776"/>
    <s v="Informal Business"/>
    <x v="2"/>
    <x v="0"/>
    <d v="2018-02-17T00:00:00"/>
  </r>
  <r>
    <s v="VPA6"/>
    <s v="KE-MAC-1906-26844"/>
    <x v="0"/>
    <s v=""/>
    <s v="15th June,2019"/>
    <d v="2019-06-15T00:00:00"/>
    <s v="24th June,2019"/>
    <d v="2019-06-24T00:00:00"/>
    <s v="Onyambu Joanes Ombwori"/>
    <s v="Male"/>
    <s v="29297221"/>
    <s v="0722806110"/>
    <m/>
    <m/>
    <s v="729560024"/>
    <n v="37.110078000000001"/>
    <n v="-1.292028"/>
    <s v="Machakos"/>
    <s v="Athi River"/>
    <s v="Muthuani"/>
    <s v="Muselele"/>
    <s v="12"/>
    <s v="Joram Gathogo Mutahi"/>
    <s v="Joram Gathogo Mutahi"/>
    <s v="Joram Gathogo Mutahi"/>
    <s v="723684776"/>
    <s v="Informal Business"/>
    <x v="2"/>
    <x v="0"/>
    <d v="2019-06-24T00:00:00"/>
  </r>
  <r>
    <s v="VPA6"/>
    <s v="KE-LAI-2011-27265"/>
    <x v="0"/>
    <s v=""/>
    <s v="4th November,2020"/>
    <d v="2020-11-04T00:00:00"/>
    <s v="4th November,2020"/>
    <d v="2020-11-04T00:00:00"/>
    <s v="Njoroge Margaret Wangui"/>
    <s v="Female"/>
    <s v="99999"/>
    <s v="254716883109"/>
    <m/>
    <m/>
    <m/>
    <n v="36.947831999999998"/>
    <n v="-6.2926999999999997E-2"/>
    <s v="Laikipia"/>
    <s v="Laikipia East"/>
    <s v="Tigithi"/>
    <s v="Tigithi"/>
    <n v="6"/>
    <s v="Wambui Gituku"/>
    <s v="Joseph"/>
    <s v="Joseph"/>
    <s v=""/>
    <s v="Informal Business"/>
    <x v="0"/>
    <x v="0"/>
    <d v="2020-11-04T00:00:00"/>
  </r>
  <r>
    <s v="VPA6"/>
    <s v="KE-BAR-1809-KE000"/>
    <x v="2"/>
    <s v="Under Verification"/>
    <s v="11th September,2018"/>
    <d v="2018-09-11T00:00:00"/>
    <s v="11th September,2018"/>
    <d v="2018-09-11T00:00:00"/>
    <s v="Onyango Paul Omondi"/>
    <s v="Male"/>
    <s v="99999"/>
    <s v="0788639233"/>
    <m/>
    <m/>
    <s v="722222222"/>
    <n v="36.913504000000003"/>
    <n v="-1.3131649999999999"/>
    <s v="Baringo"/>
    <s v="Marigat"/>
    <s v=""/>
    <s v=""/>
    <s v="6"/>
    <s v="Funtex Designs"/>
    <s v="Joseph"/>
    <s v="Joseph"/>
    <s v="729966378"/>
    <s v="Medium Size Business"/>
    <x v="7"/>
    <x v="1"/>
    <d v="2018-09-21T00:00:00"/>
  </r>
  <r>
    <s v="VPA6"/>
    <s v="KE-KIA-1812-28086"/>
    <x v="0"/>
    <s v=""/>
    <s v="27th November,2018"/>
    <d v="2018-11-27T00:00:00"/>
    <s v="15th December,2018"/>
    <d v="2018-12-15T00:00:00"/>
    <s v="Ndungu Lenard Karudu"/>
    <s v="Male"/>
    <s v="7270344"/>
    <s v="723936012"/>
    <m/>
    <m/>
    <s v="770731358"/>
    <n v="36.835858000000002"/>
    <n v="-1.1377619999999999"/>
    <s v="Kiambu"/>
    <s v="Kiambaa"/>
    <s v="Kagongo"/>
    <s v="Kagongo"/>
    <s v="8"/>
    <s v="Jokima Renewable Energy"/>
    <s v="Joseph Kimani"/>
    <s v="Joseph Kimani"/>
    <s v="725574044"/>
    <s v="Informal Business"/>
    <x v="2"/>
    <x v="0"/>
    <d v="2018-12-23T00:00:00"/>
  </r>
  <r>
    <s v="VPA6"/>
    <s v="KE-KIA-1812-28091"/>
    <x v="1"/>
    <s v="Lack of feedstock"/>
    <s v="15th November,2018"/>
    <d v="2018-11-15T00:00:00"/>
    <s v="27th December,2018"/>
    <d v="2018-12-27T00:00:00"/>
    <s v="Thuku Stephen Gakuru"/>
    <s v="Male"/>
    <s v="99999"/>
    <s v="254722441851"/>
    <m/>
    <m/>
    <m/>
    <n v="36.824854999999999"/>
    <n v="-1.157208"/>
    <s v="Kiambu"/>
    <s v="Kiambaa"/>
    <s v="Ndumberi"/>
    <s v="Riabai"/>
    <s v="10"/>
    <s v="Jokima Renewable Energy"/>
    <s v="Joseph Kimani"/>
    <s v="Joseph Kimani"/>
    <s v="254725574044"/>
    <s v="Informal Business"/>
    <x v="2"/>
    <x v="0"/>
    <d v="2019-02-18T00:00:00"/>
  </r>
  <r>
    <s v="VPA6"/>
    <s v="KE-KIA-1812-28085"/>
    <x v="0"/>
    <s v=""/>
    <s v="6th November,2018"/>
    <d v="2018-11-06T00:00:00"/>
    <s v="1st December,2018"/>
    <d v="2018-12-01T00:00:00"/>
    <s v="Karano Wamaitha George"/>
    <s v="Female"/>
    <s v="99999"/>
    <s v="731645633"/>
    <m/>
    <m/>
    <m/>
    <n v="36.815468000000003"/>
    <n v="-1.143262"/>
    <s v="Kiambu"/>
    <s v="Kiambaa"/>
    <s v="Ting'Ang'A"/>
    <s v="Ting'Ang'A"/>
    <s v="10"/>
    <s v="Jokima Renewable Energy"/>
    <s v="Joseph Kimani"/>
    <s v="Joseph Kimani"/>
    <s v="254725574044"/>
    <s v="Informal Business"/>
    <x v="2"/>
    <x v="0"/>
    <d v="2018-12-23T00:00:00"/>
  </r>
  <r>
    <s v="VPA6"/>
    <s v="KE-KIA-1604-17067"/>
    <x v="0"/>
    <s v=""/>
    <s v="11th February,2016"/>
    <d v="2016-02-11T00:00:00"/>
    <s v="1st April,2016"/>
    <d v="2016-04-01T00:00:00"/>
    <s v="James Ngarimu Mungai"/>
    <s v="Male"/>
    <s v="13535359"/>
    <s v="723233951"/>
    <m/>
    <m/>
    <m/>
    <n v="36.766978000000002"/>
    <n v="-1.0724089999999999"/>
    <s v="Kiambu"/>
    <s v="Githunguri"/>
    <s v="Githunguri"/>
    <s v="Thuthuriki"/>
    <s v="12"/>
    <s v="Joseph Kimani Njunguna"/>
    <s v="Joseph Kimani Njunguna"/>
    <s v="Joseph Kimani Njunguna"/>
    <s v=""/>
    <s v="Informal Business"/>
    <x v="1"/>
    <x v="0"/>
    <d v="2017-03-02T00:00:00"/>
  </r>
  <r>
    <s v="VPA6"/>
    <s v="KE-MUR-1811-18821"/>
    <x v="2"/>
    <s v="Under Verification"/>
    <s v="6th November,2018"/>
    <d v="2018-11-06T00:00:00"/>
    <s v="6th November,2018"/>
    <d v="2018-11-06T00:00:00"/>
    <s v="Karia Ann Wanjiku"/>
    <s v="Female"/>
    <s v="5160235"/>
    <s v="725560692"/>
    <m/>
    <m/>
    <m/>
    <n v="36.952958000000002"/>
    <n v="-0.84037799999999996"/>
    <s v="Murang'a"/>
    <s v="Kandara"/>
    <s v="Kandara"/>
    <s v="Kibage"/>
    <n v="6"/>
    <s v="CIDES ltd"/>
    <s v="Joseph Kuria"/>
    <s v="Joseph Kuria"/>
    <s v="722688564"/>
    <s v="Micro Business"/>
    <x v="2"/>
    <x v="0"/>
    <d v="2018-11-08T00:00:00"/>
  </r>
  <r>
    <s v="VPA6"/>
    <s v="KE-MUR-1710-18788"/>
    <x v="0"/>
    <s v=""/>
    <s v="25th August,2017"/>
    <d v="2017-08-25T00:00:00"/>
    <s v="25th October,2017"/>
    <d v="2017-10-25T00:00:00"/>
    <s v="Kahora Samuel"/>
    <s v="Female"/>
    <s v="2011411"/>
    <s v="700402365"/>
    <m/>
    <m/>
    <m/>
    <n v="36.872590000000002"/>
    <n v="-0.87511799999999995"/>
    <s v="Murang'a"/>
    <s v="Gatanga"/>
    <s v="Kariara"/>
    <s v="Mugumoini"/>
    <s v="8"/>
    <s v="Cides Ltd"/>
    <s v="Joseph Kuria"/>
    <s v="Joseph Kuria"/>
    <s v=""/>
    <s v="Micro Business"/>
    <x v="2"/>
    <x v="0"/>
    <d v="2017-11-10T00:00:00"/>
  </r>
  <r>
    <s v="VPA6"/>
    <s v="KE-MER-1606-23418"/>
    <x v="0"/>
    <s v=""/>
    <s v="12th April,2016"/>
    <d v="2016-04-12T00:00:00"/>
    <s v="1st June,2016"/>
    <d v="2016-06-01T00:00:00"/>
    <s v="Kirinya Elizabeth Kajuju"/>
    <s v="Female"/>
    <s v="2468790"/>
    <s v="724541091"/>
    <m/>
    <m/>
    <m/>
    <n v="37.682267000000003"/>
    <n v="4.3787E-2"/>
    <s v="Meru"/>
    <s v="Imenti North"/>
    <s v="Murathankari"/>
    <s v="Kaanje"/>
    <s v="6"/>
    <s v="Joseph Mbariu"/>
    <s v="Joseph Mbariu"/>
    <s v="Joseph Mbariu"/>
    <s v="722351016"/>
    <s v="Informal Business"/>
    <x v="2"/>
    <x v="0"/>
    <d v="2017-09-28T00:00:00"/>
  </r>
  <r>
    <s v="VPA6"/>
    <s v="KE-MER-1702-23417"/>
    <x v="0"/>
    <s v=""/>
    <s v="13th December,2016"/>
    <d v="2016-12-13T00:00:00"/>
    <s v="1st February,2017"/>
    <d v="2017-02-01T00:00:00"/>
    <s v="Mwereria Joseph Muriungi"/>
    <s v="Male"/>
    <s v="25163541"/>
    <s v="72077357"/>
    <m/>
    <m/>
    <m/>
    <n v="37.912269999999999"/>
    <n v="0.122354"/>
    <s v="Meru"/>
    <s v="Tigania East"/>
    <s v="Githu"/>
    <s v="Kagiri"/>
    <s v="8"/>
    <s v="Joseph Mbariu"/>
    <s v="Joseph Mbariu"/>
    <s v="Joseph Mbariu"/>
    <s v="722351026"/>
    <s v="Informal Business"/>
    <x v="2"/>
    <x v="0"/>
    <d v="2017-09-28T00:00:00"/>
  </r>
  <r>
    <s v="VPA6"/>
    <s v="KE-MER-1607-23419"/>
    <x v="0"/>
    <s v=""/>
    <s v="12th May,2016"/>
    <d v="2016-05-12T00:00:00"/>
    <s v="1st July,2016"/>
    <d v="2016-07-01T00:00:00"/>
    <s v="Kithinji Cecelina Gacheri"/>
    <s v="Female"/>
    <s v="14645871"/>
    <s v="726293736"/>
    <m/>
    <m/>
    <m/>
    <n v="37.679091999999997"/>
    <n v="6.0580000000000002E-2"/>
    <s v="Meru"/>
    <s v="Imenti North"/>
    <s v="Chugu"/>
    <s v="Omone"/>
    <s v="8"/>
    <s v="Joseph Mbariu"/>
    <s v="Joseph Mbariu"/>
    <s v="Joseph Mbariu"/>
    <s v="722351016"/>
    <s v="Informal Business"/>
    <x v="2"/>
    <x v="0"/>
    <d v="2017-09-28T00:00:00"/>
  </r>
  <r>
    <s v="VPA6"/>
    <s v="KE-MER-1606-23420"/>
    <x v="2"/>
    <s v="Hostile Client"/>
    <s v="12th April,2016"/>
    <d v="2016-04-12T00:00:00"/>
    <s v="1st June,2016"/>
    <d v="2016-06-01T00:00:00"/>
    <s v="Mbariu Joseph M"/>
    <s v="Male"/>
    <s v="23000000"/>
    <s v="715674722"/>
    <m/>
    <m/>
    <m/>
    <n v="37.641571999999996"/>
    <n v="1.3942E-2"/>
    <s v="Meru"/>
    <s v="Imenti North"/>
    <s v="Thimbiri"/>
    <s v="Kathumbi"/>
    <n v="8"/>
    <s v="Joseph Mbariu"/>
    <s v="Joseph Mbariu"/>
    <s v="Joseph Mbariu"/>
    <s v="722351016"/>
    <s v="Informal Business"/>
    <x v="2"/>
    <x v="0"/>
    <d v="2017-09-28T00:00:00"/>
  </r>
  <r>
    <s v="VPA6"/>
    <s v="KE-MER-1803-23422"/>
    <x v="0"/>
    <s v=""/>
    <s v="26th January,2018"/>
    <d v="2018-01-26T00:00:00"/>
    <s v="5th March,2018"/>
    <d v="2018-03-05T00:00:00"/>
    <s v="Karauri Regina Nyoroka"/>
    <s v="Female"/>
    <s v="26312157"/>
    <s v="722443082"/>
    <m/>
    <m/>
    <m/>
    <n v="37.873043000000003"/>
    <n v="0.12783600000000001"/>
    <s v="Meru"/>
    <s v="Tigania East"/>
    <s v="Akamia"/>
    <s v="Nkomo"/>
    <s v="8"/>
    <s v="Joseph Mbariu"/>
    <s v="Joseph Mbariu"/>
    <s v="Joseph Mbariu"/>
    <s v="722351016"/>
    <s v="Informal Business"/>
    <x v="2"/>
    <x v="0"/>
    <d v="2018-04-13T00:00:00"/>
  </r>
  <r>
    <s v="VPA6"/>
    <s v="KE-THA-1709-23423"/>
    <x v="0"/>
    <s v=""/>
    <s v="28th August,2017"/>
    <d v="2017-08-28T00:00:00"/>
    <s v="25th September,2017"/>
    <d v="2017-09-25T00:00:00"/>
    <s v="Kaburu Lucyline Karimi"/>
    <s v="Female"/>
    <s v="3462530"/>
    <s v="720878935"/>
    <m/>
    <m/>
    <s v="724793750"/>
    <n v="37.664873"/>
    <n v="-0.29588700000000001"/>
    <s v="Tharaka-Nithi"/>
    <s v="Maara"/>
    <s v="Mitheru"/>
    <s v="Pui"/>
    <s v="8"/>
    <s v="Joseph Mbariu"/>
    <s v="Joseph Mbariu"/>
    <s v="Joseph Mbariu"/>
    <s v="722351016"/>
    <s v="Informal Business"/>
    <x v="2"/>
    <x v="0"/>
    <d v="2018-04-13T00:00:00"/>
  </r>
  <r>
    <s v="VPA6"/>
    <s v="KE-KIA-1711-27869"/>
    <x v="0"/>
    <s v=""/>
    <s v="12th January,2017"/>
    <d v="2017-01-12T00:00:00"/>
    <s v="17th November,2017"/>
    <d v="2017-11-17T00:00:00"/>
    <s v="Michael Michael Mburu"/>
    <s v="Male"/>
    <s v="895824"/>
    <s v="722639291"/>
    <m/>
    <m/>
    <m/>
    <n v="36.817272000000003"/>
    <n v="-1.126382"/>
    <s v="Kiambu"/>
    <s v="Kiambu"/>
    <s v="Githunguri"/>
    <s v="Ting'Ang'A"/>
    <s v="8"/>
    <s v="Felikam Biogas Services"/>
    <s v="Joseph Mbugua"/>
    <s v="Joseph Mbugua"/>
    <s v="724608147"/>
    <s v="Micro Business"/>
    <x v="0"/>
    <x v="0"/>
    <d v="2018-01-22T00:00:00"/>
  </r>
  <r>
    <s v="VPA6"/>
    <s v="KE-KAJ-1802-17958"/>
    <x v="0"/>
    <s v=""/>
    <s v="2nd November,2017"/>
    <d v="2017-11-02T00:00:00"/>
    <s v="28th February,2018"/>
    <d v="2018-02-28T00:00:00"/>
    <s v="Njoroge Jacinta Mukami"/>
    <s v="Female"/>
    <s v="9830687"/>
    <s v="726152303"/>
    <m/>
    <m/>
    <s v="721590907"/>
    <n v="36.780889999999999"/>
    <n v="-1.47584"/>
    <s v="Kajiado"/>
    <s v="Kajiado East"/>
    <s v="Kitengela"/>
    <s v="Sholinke"/>
    <s v="6"/>
    <s v="Joseph Muchirira Mugo"/>
    <s v="Joseph Muchirira Mugo"/>
    <s v="Joseph Muchirira Mugo"/>
    <s v="723483314"/>
    <s v="Informal Business"/>
    <x v="2"/>
    <x v="0"/>
    <d v="2018-02-07T00:00:00"/>
  </r>
  <r>
    <s v="VPA6"/>
    <s v="KE-KIA-1805-17960"/>
    <x v="0"/>
    <s v=""/>
    <s v="15th April,2018"/>
    <d v="2018-04-15T00:00:00"/>
    <s v="25th May,2018"/>
    <d v="2018-05-25T00:00:00"/>
    <s v="Njenga Susan Wangui"/>
    <s v="Female"/>
    <s v="34200189"/>
    <s v="720593207"/>
    <m/>
    <m/>
    <s v="725805220"/>
    <n v="37.125518"/>
    <n v="-1.069917"/>
    <s v="Kiambu"/>
    <s v="Thika East"/>
    <s v="Kamenu"/>
    <s v="Kisii Estate"/>
    <s v="8"/>
    <s v="Joseph Mbariu"/>
    <s v="Joseph Muchirira Mugo"/>
    <s v="Joseph Muchirira Mugo"/>
    <s v="723483314"/>
    <s v="Informal Business"/>
    <x v="2"/>
    <x v="0"/>
    <d v="2018-06-04T00:00:00"/>
  </r>
  <r>
    <s v="VPA6"/>
    <s v="KE-KIA-1801-17957"/>
    <x v="0"/>
    <s v=""/>
    <s v="17th December,2017"/>
    <d v="2017-12-17T00:00:00"/>
    <s v="17th January,2018"/>
    <d v="2018-01-17T00:00:00"/>
    <s v="Mburu Grace Wahu"/>
    <s v="Female"/>
    <s v="996206"/>
    <s v="72027234"/>
    <s v="720272534"/>
    <m/>
    <s v="705702827"/>
    <n v="36.746042000000003"/>
    <n v="-0.99803299999999995"/>
    <s v="Kiambu"/>
    <s v="Lari"/>
    <s v="Gatamaiyu"/>
    <s v="Gachoire"/>
    <n v="8"/>
    <s v="Joseph Muchirira Mugo"/>
    <s v="Joseph Muchirira Mugo"/>
    <s v="Joseph Muchirira Mugo"/>
    <s v="723483314"/>
    <s v="Informal Business"/>
    <x v="2"/>
    <x v="0"/>
    <d v="2018-04-17T00:00:00"/>
  </r>
  <r>
    <s v="VPA6"/>
    <s v="KE-KIA-1907-25754"/>
    <x v="1"/>
    <s v="Institutional Plant"/>
    <s v="20th June,2019"/>
    <d v="2019-06-20T00:00:00"/>
    <s v="4th July,2019"/>
    <d v="2019-07-04T00:00:00"/>
    <s v="Nairobi High School Tumaini"/>
    <s v="Institutional"/>
    <s v="99999"/>
    <s v="254700787462"/>
    <m/>
    <m/>
    <m/>
    <n v="36.960645999999997"/>
    <n v="-1.2066680000000001"/>
    <s v="Kiambu"/>
    <s v="Ruiru"/>
    <s v="Ruiru"/>
    <s v="Mihoko"/>
    <s v="10"/>
    <s v="Joseph Muchirira Mugo"/>
    <s v="Joseph Muchirira Mugo"/>
    <s v="Joseph Muchirira Mugo"/>
    <s v="723483314"/>
    <s v="Informal Business"/>
    <x v="2"/>
    <x v="0"/>
    <d v="2019-07-06T00:00:00"/>
  </r>
  <r>
    <s v="VPA6"/>
    <s v="KE-KIA-2103-26936"/>
    <x v="0"/>
    <s v=""/>
    <s v="16th March,2021"/>
    <d v="2021-03-16T00:00:00"/>
    <s v="16th March,2021"/>
    <d v="2021-03-16T00:00:00"/>
    <s v="Wanjiru Kamau Joyce"/>
    <s v="Female"/>
    <s v="29005828"/>
    <s v="707512522"/>
    <s v="254707512522"/>
    <m/>
    <s v="254701558293"/>
    <n v="36.936902000000003"/>
    <n v="-1.0155650000000001"/>
    <s v="Kiambu"/>
    <s v="Gatundu South"/>
    <s v="Ituru"/>
    <s v="Kamunyu"/>
    <n v="12"/>
    <s v="Joseph Muchirira Mugo"/>
    <s v="Joseph Muchirira Mugo"/>
    <s v="Joseph Muchirira Mugo"/>
    <s v=""/>
    <s v="Informal Business"/>
    <x v="2"/>
    <x v="0"/>
    <d v="2021-03-17T00:00:00"/>
  </r>
  <r>
    <s v="VPA6"/>
    <s v="KE-NYA-1801-17959"/>
    <x v="0"/>
    <s v=""/>
    <s v="30th September,2017"/>
    <d v="2017-09-30T00:00:00"/>
    <s v="30th January,2018"/>
    <d v="2018-01-30T00:00:00"/>
    <s v="Gichangiru Rahab Muthoni"/>
    <s v="Male"/>
    <s v="20034341"/>
    <s v="706731078"/>
    <m/>
    <m/>
    <s v="723696411"/>
    <n v="36.494999999999997"/>
    <n v="-0.412277"/>
    <s v="Nyandarua"/>
    <s v="Kipipiri"/>
    <s v="Kipipiri"/>
    <s v="Kanyua"/>
    <s v="12"/>
    <s v="Joseph Muchirira Mugo"/>
    <s v="Joseph Muchirira Mugo"/>
    <s v="Joseph Muchirira Mugo"/>
    <s v="723483314"/>
    <s v="Informal Business"/>
    <x v="2"/>
    <x v="0"/>
    <d v="2018-01-30T00:00:00"/>
  </r>
  <r>
    <s v="VPA6"/>
    <s v="KE-MUR-1812-25902"/>
    <x v="0"/>
    <s v=""/>
    <s v="17th October,2018"/>
    <d v="2018-10-17T00:00:00"/>
    <s v="6th December,2018"/>
    <d v="2018-12-06T00:00:00"/>
    <s v="Mutahi Benson Gichohi"/>
    <s v="Male"/>
    <s v="11307596"/>
    <s v="722774761"/>
    <m/>
    <m/>
    <s v="721165733"/>
    <n v="37.070050999999999"/>
    <n v="-1.00451"/>
    <s v="Murang'a"/>
    <s v="Gatanga"/>
    <s v="Thamuru"/>
    <s v="Githingiri"/>
    <s v="12"/>
    <s v="Joseph Muchirira Mugo"/>
    <s v="Joseph Muchirira Mugo"/>
    <s v="Joseph Muchirira Mugo"/>
    <s v="723483314"/>
    <s v="Informal Business"/>
    <x v="2"/>
    <x v="0"/>
    <d v="2018-12-06T00:00:00"/>
  </r>
  <r>
    <s v="VPA6"/>
    <s v="KE-MUR-1902-25917"/>
    <x v="0"/>
    <s v=""/>
    <s v="8th January,2019"/>
    <d v="2019-01-08T00:00:00"/>
    <s v="8th February,2019"/>
    <d v="2019-02-08T00:00:00"/>
    <s v="Mwangi Agnes Nyambura"/>
    <s v="Female"/>
    <s v="28523375"/>
    <s v="0723353655"/>
    <m/>
    <m/>
    <s v="700250052"/>
    <n v="36.945878"/>
    <n v="-0.93075600000000003"/>
    <s v="Murang'a"/>
    <s v="Gatanga"/>
    <s v="Gatunyu"/>
    <s v="Lain"/>
    <s v="12"/>
    <s v="Joseph Muchirira Mugo"/>
    <s v="Joseph Muchirira Mugo"/>
    <s v="Joseph Muchirira Mugo"/>
    <s v="723483314"/>
    <s v="Informal Business"/>
    <x v="2"/>
    <x v="0"/>
    <d v="2019-03-20T00:00:00"/>
  </r>
  <r>
    <s v="VPA6"/>
    <s v="KE-NYE-1808-17961"/>
    <x v="0"/>
    <s v=""/>
    <s v="17th July,2018"/>
    <d v="2018-07-17T00:00:00"/>
    <s v="6th August,2018"/>
    <d v="2018-08-06T00:00:00"/>
    <s v="Mwaniki Stanley Maina"/>
    <s v="Male"/>
    <s v="99999"/>
    <s v="726213989"/>
    <s v="722890254"/>
    <m/>
    <m/>
    <n v="37.082560000000001"/>
    <n v="-0.40848499999999999"/>
    <s v="Nyeri"/>
    <s v="Mathira West"/>
    <s v="Ruguru"/>
    <s v="Kabiruini"/>
    <s v="12"/>
    <s v="Joseph Muchirira Mugo"/>
    <s v="Joseph Muchirira Mugo"/>
    <s v="Joseph Muchirira Mugo"/>
    <s v="723483314"/>
    <s v="Informal Business"/>
    <x v="2"/>
    <x v="0"/>
    <d v="2018-08-06T00:00:00"/>
  </r>
  <r>
    <s v="VPA6"/>
    <s v="KE-KIA-1812-28089"/>
    <x v="2"/>
    <s v="Non Compliant"/>
    <s v="5th October,2018"/>
    <d v="2018-10-05T00:00:00"/>
    <s v="11th December,2018"/>
    <d v="2018-12-11T00:00:00"/>
    <s v="Mbote Pauline Njeri"/>
    <s v="Female"/>
    <s v="1023282"/>
    <s v="254722781885"/>
    <m/>
    <m/>
    <m/>
    <n v="37.001187000000002"/>
    <n v="-0.99926499999999996"/>
    <s v="Kiambu"/>
    <s v="Thika East"/>
    <s v="Thika"/>
    <s v="Karibaribi"/>
    <s v="12"/>
    <s v="Joseph Muchirira Mugo"/>
    <s v="Joseph Muchirira Mugo"/>
    <s v="Joseph Muchirira Mugo"/>
    <s v="254723483314"/>
    <s v="Informal Business"/>
    <x v="2"/>
    <x v="0"/>
    <d v="2018-12-11T00:00:00"/>
  </r>
  <r>
    <s v="VPA6"/>
    <s v="KE-KIA-2006-28565"/>
    <x v="0"/>
    <s v=""/>
    <s v="2nd June,2020"/>
    <d v="2020-06-02T00:00:00"/>
    <s v="15th June,2020"/>
    <d v="2020-06-15T00:00:00"/>
    <s v="Mwaura Margret Muthoni"/>
    <s v="Male"/>
    <s v="0439208"/>
    <s v="254722932265"/>
    <m/>
    <m/>
    <s v="254710529771"/>
    <n v="36.808998000000003"/>
    <n v="-0.94837700000000003"/>
    <s v="Kiambu"/>
    <s v="Gatundu South"/>
    <s v="Ndarugu"/>
    <s v="Gitwe"/>
    <n v="12"/>
    <s v="Joseph Muchirira Mugo"/>
    <s v="Joseph Muchirira Mugo"/>
    <s v="Joseph Muchirira Mugo"/>
    <s v=""/>
    <s v="Informal Business"/>
    <x v="2"/>
    <x v="0"/>
    <d v="2020-11-07T00:00:00"/>
  </r>
  <r>
    <s v="VPA6"/>
    <s v="KE-KIA-2209-31033"/>
    <x v="0"/>
    <s v=""/>
    <s v="10th August,2022"/>
    <d v="2022-08-10T00:00:00"/>
    <s v="5th September,2022"/>
    <d v="2022-09-05T00:00:00"/>
    <s v="Kimani John Mwaura"/>
    <s v="Male"/>
    <s v="22887075"/>
    <s v="0723865307"/>
    <m/>
    <m/>
    <s v="0799262871"/>
    <n v="36.886347999999998"/>
    <n v="-0.97544500000000001"/>
    <s v="Kiambu"/>
    <s v="Gatundu South"/>
    <s v="Ruburi"/>
    <s v="Gikobu"/>
    <n v="12"/>
    <s v="Joseph Muchirira Mugo"/>
    <s v="Joseph Muchirira Mugo"/>
    <s v="Joseph Muchirira Mugo"/>
    <s v=""/>
    <s v="Informal Business"/>
    <x v="2"/>
    <x v="0"/>
    <d v="2022-09-21T00:00:00"/>
  </r>
  <r>
    <s v="VPA6"/>
    <s v="KE-KIA-2201-29660"/>
    <x v="0"/>
    <s v=""/>
    <s v="18th December,2021"/>
    <d v="2021-12-18T00:00:00"/>
    <s v="4th January,2022"/>
    <d v="2022-01-04T00:00:00"/>
    <s v="Githimbo Njoroge Josphat"/>
    <s v="Male"/>
    <s v="0901417"/>
    <s v="0720360360"/>
    <m/>
    <m/>
    <s v="0714516064"/>
    <n v="36.930796999999998"/>
    <n v="-0.99132299999999995"/>
    <s v="Kiambu"/>
    <s v="Gatundu North"/>
    <s v="Mangu"/>
    <s v="Mitero"/>
    <n v="12"/>
    <s v="Joseph Muchirira Mugo"/>
    <s v="Joseph Muchirira Mugo"/>
    <s v="Joseph Muchirira Mugo"/>
    <s v=""/>
    <s v="Informal Business"/>
    <x v="2"/>
    <x v="0"/>
    <d v="2022-02-02T00:00:00"/>
  </r>
  <r>
    <s v="VPA6"/>
    <s v="KE-KIA-1707-17956"/>
    <x v="0"/>
    <s v=""/>
    <s v="12th May,2017"/>
    <d v="2017-05-12T00:00:00"/>
    <s v="1st July,2017"/>
    <d v="2017-07-01T00:00:00"/>
    <s v="Kangi Charles Mbugua"/>
    <s v="Male"/>
    <s v="10045342"/>
    <s v="721236106"/>
    <m/>
    <m/>
    <m/>
    <n v="36.853512000000002"/>
    <n v="-1.079815"/>
    <s v="Kiambu"/>
    <s v="Githunguri"/>
    <s v="Ngewa"/>
    <s v="Nyaga"/>
    <s v="12"/>
    <s v="Joseph Muchirira Mugo"/>
    <s v="Joseph Muchirira Mugo"/>
    <s v="Joseph Muchirira Mugo"/>
    <s v="254723483314"/>
    <s v="Informal Business"/>
    <x v="2"/>
    <x v="0"/>
    <d v="2017-10-23T00:00:00"/>
  </r>
  <r>
    <s v="VPA6"/>
    <s v="KE-KIA-2209-31037"/>
    <x v="0"/>
    <s v=""/>
    <s v="5th September,2022"/>
    <d v="2022-09-05T00:00:00"/>
    <s v="23rd September,2022"/>
    <d v="2022-09-23T00:00:00"/>
    <s v="Githiru Gabriel"/>
    <s v="Male"/>
    <s v="22490611"/>
    <s v="0722323710"/>
    <m/>
    <m/>
    <s v="0710355108"/>
    <n v="36.930815000000003"/>
    <n v="-1.0347379999999999"/>
    <s v="Kiambu"/>
    <s v="Gatundu North"/>
    <s v="Genda"/>
    <s v="Mararo"/>
    <n v="12"/>
    <s v="Joseph Muchirira Mugo"/>
    <s v="Joseph Muchirira Mugo"/>
    <s v="Joseph Muchirira Mugo"/>
    <s v=""/>
    <s v="Informal Business"/>
    <x v="2"/>
    <x v="0"/>
    <d v="2022-09-24T00:00:00"/>
  </r>
  <r>
    <s v="VPA6"/>
    <s v="KE-NYE-1611-17400"/>
    <x v="0"/>
    <s v=""/>
    <s v="5th November,2016"/>
    <d v="2016-11-05T00:00:00"/>
    <s v="13th November,2016"/>
    <d v="2016-11-13T00:00:00"/>
    <s v="David Maina Turunga"/>
    <s v="Male"/>
    <s v="22701069"/>
    <s v="713385543"/>
    <m/>
    <m/>
    <m/>
    <n v="37.056759999999997"/>
    <n v="-0.199238"/>
    <s v="Nyeri"/>
    <s v="Kieni East"/>
    <s v="Naromoru"/>
    <s v="Mugungu"/>
    <n v="24"/>
    <s v="Joseph Muchirira Mugo"/>
    <s v="Joseph Muchirira Mugo"/>
    <s v="Joseph Muchirira Mugo"/>
    <s v=""/>
    <s v="Informal Business"/>
    <x v="1"/>
    <x v="0"/>
    <d v="2017-03-02T00:00:00"/>
  </r>
  <r>
    <s v="VPA6"/>
    <s v="KE-KAJ-2201-29094"/>
    <x v="0"/>
    <s v=""/>
    <s v="20th December,2021"/>
    <d v="2021-12-20T00:00:00"/>
    <s v="28th January,2022"/>
    <d v="2022-01-28T00:00:00"/>
    <s v="Muigai Geoffrey"/>
    <s v="Male"/>
    <s v="99999"/>
    <s v="0707785516"/>
    <m/>
    <m/>
    <s v="0708508324"/>
    <n v="37.523293000000002"/>
    <n v="-2.9055330000000001"/>
    <s v="Kajiado"/>
    <s v="Loitokitok"/>
    <s v="Loitoktok"/>
    <s v="Airstrip"/>
    <n v="8"/>
    <s v="Joseph Muriithi"/>
    <s v="Joseph Muriithi"/>
    <s v="Joseph Muriithi"/>
    <s v=""/>
    <s v="Informal Business"/>
    <x v="2"/>
    <x v="0"/>
    <d v="2022-02-25T00:00:00"/>
  </r>
  <r>
    <s v="VPA6"/>
    <s v="KE-KAJ-1611-22601"/>
    <x v="0"/>
    <s v=""/>
    <s v="12th September,2016"/>
    <d v="2016-09-12T00:00:00"/>
    <s v="1st November,2016"/>
    <d v="2016-11-01T00:00:00"/>
    <s v="Nalokitoo Oirishia Ole"/>
    <s v="Male"/>
    <s v="23929536"/>
    <s v="254726321821"/>
    <m/>
    <m/>
    <m/>
    <n v="37.468477"/>
    <n v="-2.7518579999999999"/>
    <s v="Kajiado"/>
    <s v="Loitokitok"/>
    <s v="Loitoktok"/>
    <s v="Sinet"/>
    <s v="8"/>
    <s v="Mespt"/>
    <s v="Joseph Muriithi"/>
    <s v="Joseph Muriithi"/>
    <s v=""/>
    <s v="Medium Size Business"/>
    <x v="2"/>
    <x v="0"/>
    <d v="2018-05-08T00:00:00"/>
  </r>
  <r>
    <s v="VPA6"/>
    <s v="KE-NAN-1711-24278"/>
    <x v="0"/>
    <s v=""/>
    <s v="17th March,2017"/>
    <d v="2017-03-17T00:00:00"/>
    <s v="17th November,2017"/>
    <d v="2017-11-17T00:00:00"/>
    <s v="Ngelechei Benjamim"/>
    <s v="Male"/>
    <s v="448414"/>
    <s v="0720781878"/>
    <m/>
    <m/>
    <m/>
    <n v="35.140512999999999"/>
    <n v="0.23242499999999999"/>
    <s v="Nandi"/>
    <s v="Nandi Central"/>
    <s v="Chepterit"/>
    <s v="Kapsoen"/>
    <s v="10"/>
    <s v="Joseph Mwangale"/>
    <s v="Joseph Mwangale"/>
    <s v="Joseph Mwangale"/>
    <s v=""/>
    <s v="Informal Business"/>
    <x v="0"/>
    <x v="0"/>
    <d v="2018-08-07T00:00:00"/>
  </r>
  <r>
    <s v="VPA6"/>
    <s v="KE-UAS-1812-25807"/>
    <x v="0"/>
    <s v=""/>
    <s v="30th October,2018"/>
    <d v="2018-10-30T00:00:00"/>
    <s v="1st December,2018"/>
    <d v="2018-12-01T00:00:00"/>
    <s v="Teresia Sang"/>
    <s v="Female"/>
    <s v="99999"/>
    <s v="254722487049"/>
    <m/>
    <m/>
    <m/>
    <n v="35.305216999999999"/>
    <n v="0.46940799999999999"/>
    <s v="Uasin Gishu"/>
    <s v="Ainabkoi"/>
    <s v="Annex"/>
    <s v="Matunda Close"/>
    <s v="10"/>
    <s v="Joseph Mwangale"/>
    <s v="Joseph Mwangale"/>
    <s v="Joseph Mwangale"/>
    <s v="254723140069"/>
    <s v="Informal Business"/>
    <x v="2"/>
    <x v="0"/>
    <d v="2018-12-08T00:00:00"/>
  </r>
  <r>
    <s v="VPA6"/>
    <s v="KE-KIA-1808-19886"/>
    <x v="0"/>
    <s v=""/>
    <s v="19th June,2018"/>
    <d v="2018-06-19T00:00:00"/>
    <s v="8th August,2018"/>
    <d v="2018-08-08T00:00:00"/>
    <s v="Njuguna Peter Mwang'I"/>
    <s v="Male"/>
    <s v="22580776"/>
    <s v="720266076"/>
    <m/>
    <m/>
    <s v="798209915"/>
    <n v="36.851104999999997"/>
    <n v="-1.0773060000000001"/>
    <s v="Kiambu"/>
    <s v="Githunguri"/>
    <s v="Ngewa"/>
    <s v="Kangengo"/>
    <s v="4"/>
    <s v="Joseph Ndua Tatu"/>
    <s v="Joseph Ndua Tatu"/>
    <s v="Joseph Ndua Tatu"/>
    <s v="716374871"/>
    <s v="Informal Business"/>
    <x v="2"/>
    <x v="0"/>
    <d v="2018-10-20T00:00:00"/>
  </r>
  <r>
    <s v="VPA6"/>
    <s v="KE-KIA-1704-19877"/>
    <x v="0"/>
    <s v=""/>
    <s v="7th March,2017"/>
    <d v="2017-03-07T00:00:00"/>
    <s v="26th April,2017"/>
    <d v="2017-04-26T00:00:00"/>
    <s v="Ngotho Dickson Ndichu"/>
    <s v="Male"/>
    <s v="9924779"/>
    <s v="726461621"/>
    <m/>
    <m/>
    <m/>
    <n v="36.866827999999998"/>
    <n v="-1.090632"/>
    <s v="Kiambu"/>
    <s v="Githunguri"/>
    <s v="Githunguri"/>
    <s v="Ngewa"/>
    <s v="6"/>
    <s v="Joseph Ndua Tatu"/>
    <s v="Joseph Ndua Tatu"/>
    <s v="Joseph Ndua Tatu"/>
    <s v="716374871"/>
    <s v="Informal Business"/>
    <x v="2"/>
    <x v="0"/>
    <d v="2017-07-17T00:00:00"/>
  </r>
  <r>
    <s v="VPA6"/>
    <s v="KE-KIA-1807-19883"/>
    <x v="0"/>
    <s v=""/>
    <s v="17th June,2018"/>
    <d v="2018-06-17T00:00:00"/>
    <s v="13th July,2018"/>
    <d v="2018-07-13T00:00:00"/>
    <s v="Muturi Rachael Wairimu"/>
    <s v="Female"/>
    <s v="36165581"/>
    <s v="713687687"/>
    <m/>
    <m/>
    <s v="726052240"/>
    <n v="36.876514999999998"/>
    <n v="-1.0924590000000001"/>
    <s v="Kiambu"/>
    <s v="Githunguri"/>
    <s v="Ngewa"/>
    <s v="Laini"/>
    <s v="6"/>
    <s v="Joseph Ndua Tatu"/>
    <s v="Joseph Ndua Tatu"/>
    <s v="Joseph Ndua Tatu"/>
    <s v="716374871"/>
    <s v="Informal Business"/>
    <x v="0"/>
    <x v="0"/>
    <d v="2018-08-19T00:00:00"/>
  </r>
  <r>
    <s v="VPA6"/>
    <s v="KE-KIA-1512-15980"/>
    <x v="0"/>
    <s v=""/>
    <s v="11th November,2015"/>
    <d v="2015-11-11T00:00:00"/>
    <s v="31st December,2015"/>
    <d v="2015-12-31T00:00:00"/>
    <s v="Gradys Nyambura Mwangi"/>
    <s v="Female"/>
    <s v="1838418"/>
    <s v="714751355"/>
    <m/>
    <m/>
    <m/>
    <n v="36.827309999999997"/>
    <n v="-1.0706260000000001"/>
    <s v="Kiambu"/>
    <s v="Githunguri"/>
    <s v="Ngewa"/>
    <s v="Miguta"/>
    <s v="8"/>
    <s v="Joseph Ndua Tatu"/>
    <s v="Joseph Ndua Tatu"/>
    <s v="Joseph Ndua Tatu"/>
    <s v=""/>
    <s v="Informal Business"/>
    <x v="1"/>
    <x v="0"/>
    <d v="2017-03-02T00:00:00"/>
  </r>
  <r>
    <s v="VPA6"/>
    <s v="KE-KIA-1612-17388"/>
    <x v="0"/>
    <s v=""/>
    <s v="11th November,2016"/>
    <d v="2016-11-11T00:00:00"/>
    <s v="31st December,2016"/>
    <d v="2016-12-31T00:00:00"/>
    <s v="Angeline Gaceru Muruga"/>
    <s v="Female"/>
    <s v="20845672"/>
    <s v="+254725945417"/>
    <m/>
    <m/>
    <m/>
    <n v="36.841307"/>
    <n v="-1.0862499999999999"/>
    <s v="Kiambu"/>
    <s v="Githunguri"/>
    <s v="Ngewa"/>
    <s v="Mitah"/>
    <s v="8"/>
    <s v="Joseph Ndua Tatu"/>
    <s v="Joseph Ndua Tatu"/>
    <s v="Joseph Ndua Tatu"/>
    <s v=""/>
    <s v="Informal Business"/>
    <x v="0"/>
    <x v="0"/>
    <d v="2017-03-02T00:00:00"/>
  </r>
  <r>
    <s v="VPA6"/>
    <s v="KE-KIA-1702-17529"/>
    <x v="0"/>
    <s v=""/>
    <s v="31st December,2016"/>
    <d v="2016-12-31T00:00:00"/>
    <s v="19th February,2017"/>
    <d v="2017-02-19T00:00:00"/>
    <s v="Samuel Kangere Gatoto"/>
    <s v="Male"/>
    <s v="99999"/>
    <s v="725019323"/>
    <m/>
    <m/>
    <m/>
    <n v="36.876069000000001"/>
    <n v="-1.0978410000000001"/>
    <s v="Kiambu"/>
    <s v="Githunguri"/>
    <s v="Ngewa"/>
    <s v="Ndithia"/>
    <s v="8"/>
    <s v="Joseph Ndua Tatu"/>
    <s v="Joseph Ndua Tatu"/>
    <s v="Joseph Ndua Tatu"/>
    <s v=""/>
    <s v="Informal Business"/>
    <x v="0"/>
    <x v="0"/>
    <d v="2017-03-02T00:00:00"/>
  </r>
  <r>
    <s v="VPA6"/>
    <s v="KE-KIA-1512-15200"/>
    <x v="0"/>
    <s v=""/>
    <s v="11th November,2015"/>
    <d v="2015-11-11T00:00:00"/>
    <s v="31st December,2015"/>
    <d v="2015-12-31T00:00:00"/>
    <s v="Mary Wanjiku"/>
    <s v="Female"/>
    <s v="99999"/>
    <s v="723905869"/>
    <s v="790801688"/>
    <m/>
    <m/>
    <n v="36.836331000000001"/>
    <n v="-1.079833"/>
    <s v="Kiambu"/>
    <s v="Githunguri"/>
    <s v="Ngewa"/>
    <s v="Miathathia"/>
    <n v="8"/>
    <s v="Joseph Ndua Tatu"/>
    <s v="Joseph Ndua Tatu"/>
    <s v="Joseph Ndua Tatu"/>
    <s v=""/>
    <s v="Informal Business"/>
    <x v="0"/>
    <x v="0"/>
    <d v="2017-05-16T00:00:00"/>
  </r>
  <r>
    <s v="VPA6"/>
    <s v="KE-KIA-1707-19876"/>
    <x v="0"/>
    <s v=""/>
    <s v="12th May,2017"/>
    <d v="2017-05-12T00:00:00"/>
    <s v="1st July,2017"/>
    <d v="2017-07-01T00:00:00"/>
    <s v="Njoroge Lucy Wacu"/>
    <s v="Female"/>
    <s v="3572397"/>
    <s v="722497942"/>
    <m/>
    <m/>
    <m/>
    <n v="36.865792999999996"/>
    <n v="-1.091747"/>
    <s v="Kiambu"/>
    <s v="Githunguri"/>
    <s v="Ngewa"/>
    <s v="Ngewa"/>
    <s v="8"/>
    <s v="Joseph Ndua Tatu"/>
    <s v="Joseph Ndua Tatu"/>
    <s v="Joseph Ndua Tatu"/>
    <s v="716374871"/>
    <s v="Informal Business"/>
    <x v="0"/>
    <x v="0"/>
    <d v="2017-07-17T00:00:00"/>
  </r>
  <r>
    <s v="VPA6"/>
    <s v="KE-KIA-1704-19878"/>
    <x v="0"/>
    <s v=""/>
    <s v="1st March,2017"/>
    <d v="2017-03-01T00:00:00"/>
    <s v="20th April,2017"/>
    <d v="2017-04-20T00:00:00"/>
    <s v="Kamau Salome Njoki"/>
    <s v="Female"/>
    <s v="4242272"/>
    <s v="727286062"/>
    <m/>
    <m/>
    <m/>
    <n v="36.869177000000001"/>
    <n v="-1.097901"/>
    <s v="Kiambu"/>
    <s v="Githunguri"/>
    <s v="Githunguri"/>
    <s v="Ngewa"/>
    <s v="8"/>
    <s v="Joseph Ndua Tatu"/>
    <s v="Joseph Ndua Tatu"/>
    <s v="Joseph Ndua Tatu"/>
    <s v="716374871"/>
    <s v="Informal Business"/>
    <x v="0"/>
    <x v="0"/>
    <d v="2017-07-17T00:00:00"/>
  </r>
  <r>
    <s v="VPA6"/>
    <s v="KE-KIA-2003-28317"/>
    <x v="0"/>
    <s v=""/>
    <s v="22nd February,2020"/>
    <d v="2020-02-22T00:00:00"/>
    <s v="8th March,2020"/>
    <d v="2020-03-08T00:00:00"/>
    <s v="Githui Rose Wambui"/>
    <s v="Female"/>
    <s v="99999"/>
    <s v="254710882794"/>
    <m/>
    <m/>
    <m/>
    <n v="36.872999"/>
    <n v="-1.0829850000000001"/>
    <s v="Kiambu"/>
    <s v="Githunguri"/>
    <s v="Kwamuthai"/>
    <s v="Ginduri"/>
    <s v="8"/>
    <s v="Joseph Ndua Tatu"/>
    <s v="Joseph Ndua Tatu"/>
    <s v="Joseph Ndua Tatu"/>
    <s v="716374871"/>
    <s v="Informal Business"/>
    <x v="2"/>
    <x v="0"/>
    <d v="2020-04-07T00:00:00"/>
  </r>
  <r>
    <s v="VPA6"/>
    <s v="KE-KIA-2005-28320"/>
    <x v="0"/>
    <s v=""/>
    <s v="17th April,2020"/>
    <d v="2020-04-17T00:00:00"/>
    <s v="8th May,2020"/>
    <d v="2020-05-08T00:00:00"/>
    <s v="Kamau Stephen"/>
    <s v="Male"/>
    <s v="3107443"/>
    <s v="0726814129"/>
    <m/>
    <m/>
    <s v="723745154"/>
    <n v="36.839047000000001"/>
    <n v="-1.054689"/>
    <s v="Kiambu"/>
    <s v="Githunguri"/>
    <s v="Kiratina"/>
    <s v="Kirigu"/>
    <s v="8"/>
    <s v="Joseph Ndua Tatu"/>
    <s v="Joseph Ndua Tatu"/>
    <s v="Joseph Ndua Tatu"/>
    <s v="716374871"/>
    <s v="Informal Business"/>
    <x v="0"/>
    <x v="0"/>
    <d v="2020-05-19T00:00:00"/>
  </r>
  <r>
    <s v="VPA6"/>
    <s v="KE-KIA-1603-15956"/>
    <x v="0"/>
    <s v=""/>
    <s v="11th January,2016"/>
    <d v="2016-01-11T00:00:00"/>
    <s v="1st March,2016"/>
    <d v="2016-03-01T00:00:00"/>
    <s v="Hannah Waceke Gitau"/>
    <s v="Female"/>
    <s v="334922"/>
    <s v="726404395"/>
    <m/>
    <m/>
    <m/>
    <n v="36.840091999999999"/>
    <n v="-1.0946670000000001"/>
    <s v="Kiambu"/>
    <s v="Githunguri"/>
    <s v="Ngewa"/>
    <s v="Mitahato"/>
    <s v="10"/>
    <s v="Joseph Ndua Tatu"/>
    <s v="Joseph Ndua Tatu"/>
    <s v="Joseph Ndua Tatu"/>
    <s v=""/>
    <s v="Informal Business"/>
    <x v="2"/>
    <x v="0"/>
    <d v="2017-03-02T00:00:00"/>
  </r>
  <r>
    <s v="VPA6"/>
    <s v="KE-KIA-1801-19882"/>
    <x v="0"/>
    <s v=""/>
    <s v="11th December,2017"/>
    <d v="2017-12-11T00:00:00"/>
    <s v="10th January,2018"/>
    <d v="2018-01-10T00:00:00"/>
    <s v="Kamau John Kamango"/>
    <s v="Male"/>
    <s v="99999"/>
    <s v="722420489"/>
    <m/>
    <m/>
    <s v="718166894"/>
    <n v="36.975687000000001"/>
    <n v="-1.139913"/>
    <s v="Kiambu"/>
    <s v="Ruiru"/>
    <s v="Thika"/>
    <s v="Gwakairu"/>
    <s v="10"/>
    <s v="Joseph Ndua Tatu"/>
    <s v="Joseph Ndua Tatu"/>
    <s v="Joseph Ndua Tatu"/>
    <s v="716374871"/>
    <s v="Informal Business"/>
    <x v="0"/>
    <x v="0"/>
    <d v="2018-01-10T00:00:00"/>
  </r>
  <r>
    <s v="VPA6"/>
    <s v="KE-KIA-1811-25907"/>
    <x v="0"/>
    <s v=""/>
    <s v="16th November,2018"/>
    <d v="2018-11-16T00:00:00"/>
    <s v="26th November,2018"/>
    <d v="2018-11-26T00:00:00"/>
    <s v="Moses Karanja Nganga"/>
    <s v="Male"/>
    <s v="99999"/>
    <s v="710376055"/>
    <m/>
    <m/>
    <m/>
    <n v="36.841777"/>
    <n v="-1.0727409999999999"/>
    <s v="Kiambu"/>
    <s v="Githunguri"/>
    <s v="Kwamuthai"/>
    <s v="Kiambururu"/>
    <s v="10"/>
    <s v="Joseph Ndua Tatu"/>
    <s v="Joseph Ndua Tatu"/>
    <s v="Joseph Ndua Tatu"/>
    <s v="254716374871"/>
    <s v="Informal Business"/>
    <x v="2"/>
    <x v="0"/>
    <d v="2018-11-27T00:00:00"/>
  </r>
  <r>
    <s v="VPA6"/>
    <s v="KE-KIA-1512-14931"/>
    <x v="0"/>
    <s v=""/>
    <s v="11th November,2015"/>
    <d v="2015-11-11T00:00:00"/>
    <s v="31st December,2015"/>
    <d v="2015-12-31T00:00:00"/>
    <s v="Joyce Wanjiru Mbugua"/>
    <s v="Female"/>
    <s v="99999"/>
    <s v="701715980"/>
    <m/>
    <m/>
    <s v="727726002"/>
    <n v="36.839165999999999"/>
    <n v="-1.0701590000000001"/>
    <s v="Kiambu"/>
    <s v="Githunguri"/>
    <s v="Ngewa"/>
    <s v="Miirano"/>
    <s v="10"/>
    <s v="Joseph Ndua Tatu"/>
    <s v="Joseph Ndua Tatu"/>
    <s v="Joseph Ndua Tatu"/>
    <s v=""/>
    <s v="Informal Business"/>
    <x v="2"/>
    <x v="0"/>
    <d v="2017-05-05T00:00:00"/>
  </r>
  <r>
    <s v="VPA6"/>
    <s v="KE-KIA-1807-19884"/>
    <x v="0"/>
    <s v=""/>
    <s v="16th June,2018"/>
    <d v="2018-06-16T00:00:00"/>
    <s v="17th July,2018"/>
    <d v="2018-07-17T00:00:00"/>
    <s v="Kamwati Edith Wambui"/>
    <s v="Female"/>
    <s v="99999"/>
    <s v="733886673"/>
    <m/>
    <m/>
    <s v="707731709"/>
    <n v="36.850856999999998"/>
    <n v="-1.0767880000000001"/>
    <s v="Kiambu"/>
    <s v="Githunguri"/>
    <s v="Githunguri"/>
    <s v="Nyaga"/>
    <s v="10"/>
    <s v="Joseph Ndua Tatu"/>
    <s v="Joseph Ndua Tatu"/>
    <s v="Joseph Ndua Tatu"/>
    <s v="716374871"/>
    <s v="Informal Business"/>
    <x v="0"/>
    <x v="0"/>
    <d v="2018-08-19T00:00:00"/>
  </r>
  <r>
    <s v="VPA6"/>
    <s v="KE-KIA-1512-15639"/>
    <x v="0"/>
    <s v=""/>
    <s v="11th November,2015"/>
    <d v="2015-11-11T00:00:00"/>
    <s v="31st December,2015"/>
    <d v="2015-12-31T00:00:00"/>
    <s v="Ruth Wanjiku Muturi"/>
    <s v="Female"/>
    <s v="99999"/>
    <s v="711824922"/>
    <m/>
    <m/>
    <m/>
    <n v="36.842821999999998"/>
    <n v="-1.0736760000000001"/>
    <s v="Kiambu"/>
    <s v="Githunguri"/>
    <s v="Ngewa"/>
    <s v="Miirano"/>
    <s v="12"/>
    <s v="Joseph Ndua Tatu"/>
    <s v="Joseph Ndua Tatu"/>
    <s v="Joseph Ndua Tatu"/>
    <s v=""/>
    <s v="Informal Business"/>
    <x v="2"/>
    <x v="0"/>
    <d v="2017-05-05T00:00:00"/>
  </r>
  <r>
    <s v="VPA6"/>
    <s v="KE-KIA-1512-14589"/>
    <x v="0"/>
    <s v=""/>
    <s v="11th November,2015"/>
    <d v="2015-11-11T00:00:00"/>
    <s v="31st December,2015"/>
    <d v="2015-12-31T00:00:00"/>
    <s v="Jacinta Wambui Ng'Ang'A"/>
    <s v="Male"/>
    <s v="99999"/>
    <s v="700792299"/>
    <m/>
    <m/>
    <m/>
    <n v="36.832506000000002"/>
    <n v="-1.065059"/>
    <s v="Kiambu"/>
    <s v="Githunguri"/>
    <s v="Ngewa"/>
    <s v="Miirano"/>
    <s v="12"/>
    <s v="Joseph Ndua Tatu"/>
    <s v="Joseph Ndua Tatu"/>
    <s v="Joseph Ndua Tatu"/>
    <s v="716374871"/>
    <s v="Informal Business"/>
    <x v="2"/>
    <x v="0"/>
    <d v="2017-05-18T00:00:00"/>
  </r>
  <r>
    <s v="VPA6"/>
    <s v="KE-KIA-1706-19879"/>
    <x v="0"/>
    <s v=""/>
    <s v="2nd May,2017"/>
    <d v="2017-05-02T00:00:00"/>
    <s v="21st June,2017"/>
    <d v="2017-06-21T00:00:00"/>
    <s v="Joyce Mwaura Mwihaki"/>
    <s v="Female"/>
    <s v="896080"/>
    <s v="727629269"/>
    <m/>
    <m/>
    <m/>
    <n v="36.811489999999999"/>
    <n v="-1.14025"/>
    <s v="Kiambu"/>
    <s v="Githunguri"/>
    <s v="Ting'Ang'A"/>
    <s v="Ngaita"/>
    <s v="12"/>
    <s v="Joseph Ndua Tatu"/>
    <s v="Joseph Ndua Tatu"/>
    <s v="Joseph Ndua Tatu"/>
    <s v="716374871"/>
    <s v="Informal Business"/>
    <x v="0"/>
    <x v="0"/>
    <d v="2017-07-20T00:00:00"/>
  </r>
  <r>
    <s v="VPA6"/>
    <s v="KE-KIA-2004-28318"/>
    <x v="0"/>
    <s v=""/>
    <s v="15th March,2020"/>
    <d v="2020-03-15T00:00:00"/>
    <s v="4th April,2020"/>
    <d v="2020-04-04T00:00:00"/>
    <s v="Nginge David Cucu"/>
    <s v="Male"/>
    <s v="3137007"/>
    <s v="254712697427"/>
    <m/>
    <m/>
    <m/>
    <n v="36.842804000000001"/>
    <n v="-1.0840069999999999"/>
    <s v="Kiambu"/>
    <s v="Githunguri"/>
    <s v="Githunguri"/>
    <s v="Miathathia"/>
    <s v="12"/>
    <s v="Joseph Ndua Tatu"/>
    <s v="Joseph Ndua Tatu"/>
    <s v="Joseph Ndua Tatu"/>
    <s v="716374871"/>
    <s v="Informal Business"/>
    <x v="2"/>
    <x v="0"/>
    <d v="2020-04-07T00:00:00"/>
  </r>
  <r>
    <s v="VPA6"/>
    <s v="KE-KIA-1702-17484"/>
    <x v="0"/>
    <s v=""/>
    <s v="31st December,2016"/>
    <d v="2016-12-31T00:00:00"/>
    <s v="19th February,2017"/>
    <d v="2017-02-19T00:00:00"/>
    <s v="Margaret Wambui Mwaura"/>
    <s v="Male"/>
    <s v="2130594"/>
    <s v="728314969"/>
    <m/>
    <m/>
    <m/>
    <n v="36.876925999999997"/>
    <n v="-1.0937479999999999"/>
    <s v="Kiambu"/>
    <s v="Githunguri"/>
    <s v="Ngewa"/>
    <s v="Rayani"/>
    <s v="16"/>
    <s v="Joseph Ndua Tatu"/>
    <s v="Joseph Ndua Tatu"/>
    <s v="Joseph Ndua Tatu"/>
    <s v=""/>
    <s v="Informal Business"/>
    <x v="1"/>
    <x v="0"/>
    <d v="2017-03-02T00:00:00"/>
  </r>
  <r>
    <s v="VPA6"/>
    <s v="KE-KIS-1712-15907"/>
    <x v="1"/>
    <s v="Abandoned"/>
    <s v="11th November,2017"/>
    <d v="2017-11-11T00:00:00"/>
    <s v="31st December,2017"/>
    <d v="2017-12-31T00:00:00"/>
    <s v="William Kinari Omwamba"/>
    <s v="Male"/>
    <s v="99999"/>
    <s v="725045555"/>
    <m/>
    <m/>
    <m/>
    <n v="34.754916000000001"/>
    <n v="-0.64393299999999998"/>
    <s v="Kisii"/>
    <s v="Kisii Central"/>
    <s v="Kanunda"/>
    <s v=""/>
    <s v="8"/>
    <s v="Joseph Oigara Nyakundi"/>
    <s v="Joseph Oigara Nyakundi"/>
    <s v="Joseph Oigara Nyakundi"/>
    <s v=""/>
    <s v="Informal Business"/>
    <x v="2"/>
    <x v="0"/>
    <d v="2018-08-02T00:00:00"/>
  </r>
  <r>
    <s v="VPA6"/>
    <s v="KE-KAK-1806-25343"/>
    <x v="0"/>
    <s v=""/>
    <s v="1st May,2018"/>
    <d v="2018-05-01T00:00:00"/>
    <s v="1st June,2018"/>
    <d v="2018-06-01T00:00:00"/>
    <s v="Mary Mwangi Wamboi"/>
    <s v="Female"/>
    <s v="23634006"/>
    <s v="719665762"/>
    <m/>
    <m/>
    <s v="721302569"/>
    <n v="35.033257999999996"/>
    <n v="0.63399799999999995"/>
    <s v="Kakamega"/>
    <s v="Lugari"/>
    <s v="Mwamba"/>
    <s v="Spring Park"/>
    <s v="6"/>
    <s v="Kentainers Limited"/>
    <s v="Joseph Ong'ai"/>
    <s v="Joseph Ong'ai"/>
    <s v="729966378"/>
    <s v="Medium Size Business"/>
    <x v="7"/>
    <x v="1"/>
    <d v="2018-11-23T00:00:00"/>
  </r>
  <r>
    <s v="VPA6"/>
    <s v="KE-KAK-1809-25344"/>
    <x v="0"/>
    <s v=""/>
    <s v="1st April,2018"/>
    <d v="2018-04-01T00:00:00"/>
    <s v="1st September,2018"/>
    <d v="2018-09-01T00:00:00"/>
    <s v="Nancy Lusambo Wafula"/>
    <s v="Female"/>
    <s v="22215040"/>
    <s v="715526171"/>
    <m/>
    <m/>
    <s v="799687022"/>
    <n v="34.803806999999999"/>
    <n v="0.56360200000000005"/>
    <s v="Kakamega"/>
    <s v="Matete"/>
    <s v="Chevaywa"/>
    <s v="Matete"/>
    <s v="6"/>
    <s v="Kentainers Limited"/>
    <s v="Joseph Ong'ai"/>
    <s v="Joseph Ong'ai"/>
    <s v="729966378"/>
    <s v="Medium Size Business"/>
    <x v="7"/>
    <x v="1"/>
    <d v="2018-11-23T00:00:00"/>
  </r>
  <r>
    <s v="VPA6"/>
    <s v="KE-KAK-1811-25833"/>
    <x v="0"/>
    <s v=""/>
    <s v="1st November,2018"/>
    <d v="2018-11-01T00:00:00"/>
    <s v="10th November,2018"/>
    <d v="2018-11-10T00:00:00"/>
    <s v="Antony Mutete Mutete"/>
    <s v="Female"/>
    <s v="7936395"/>
    <s v="727353842"/>
    <m/>
    <m/>
    <s v="720582375"/>
    <n v="35.07452"/>
    <n v="0.86047399999999996"/>
    <s v="Kakamega"/>
    <s v="Likuyani"/>
    <s v="Sinoko"/>
    <s v="Mwiba"/>
    <n v="6.2"/>
    <s v="Kentainers Limited"/>
    <s v="Joseph Ong'ai"/>
    <s v="Joseph Ong'ai"/>
    <s v="729966378"/>
    <s v="Medium Size Business"/>
    <x v="7"/>
    <x v="1"/>
    <d v="2019-01-08T00:00:00"/>
  </r>
  <r>
    <s v="VPA6"/>
    <s v="KE-NAK-1905-27670"/>
    <x v="0"/>
    <s v=""/>
    <s v="29th April,2019"/>
    <d v="2019-04-29T00:00:00"/>
    <s v="27th May,2019"/>
    <d v="2019-05-27T00:00:00"/>
    <s v="Githuki Stephen N."/>
    <s v="Male"/>
    <s v="1173294"/>
    <s v="254722650877"/>
    <m/>
    <m/>
    <m/>
    <n v="36.167476999999998"/>
    <n v="-0.27224999999999999"/>
    <s v="Nakuru"/>
    <s v="Bahati"/>
    <s v="Lanet"/>
    <s v="Umoja 2"/>
    <s v="6"/>
    <s v="Joseph Thumbi Kariuki"/>
    <s v="Joseph Thumbi Kariuki"/>
    <s v="Joseph Thumbi Kariuki"/>
    <s v="716150662"/>
    <s v="Informal Business"/>
    <x v="0"/>
    <x v="0"/>
    <d v="2019-09-19T00:00:00"/>
  </r>
  <r>
    <s v="VPA6"/>
    <s v="KE-NAK-2210-29788"/>
    <x v="0"/>
    <s v=""/>
    <s v="20th July,2022"/>
    <d v="2022-07-20T00:00:00"/>
    <s v="1st October,2022"/>
    <d v="2022-10-01T00:00:00"/>
    <s v="Joseph Kimani Maina"/>
    <s v="Male"/>
    <s v=""/>
    <s v="0720448074"/>
    <m/>
    <m/>
    <m/>
    <n v="36.152344999999997"/>
    <n v="-0.262988"/>
    <s v="Nakuru"/>
    <s v="Bahati"/>
    <s v="Baraka"/>
    <s v="KAG - BARAKA lanet"/>
    <n v="8"/>
    <s v="Joseph Thumbi Kariuki"/>
    <s v="Joseph Thumbi Kariuki"/>
    <s v="Joseph Thumbi Kariuki"/>
    <s v=""/>
    <s v="Informal Business"/>
    <x v="0"/>
    <x v="0"/>
    <d v="2022-11-03T00:00:00"/>
  </r>
  <r>
    <s v="VPA6"/>
    <s v="KE-NAK-2210-29792"/>
    <x v="0"/>
    <s v=""/>
    <s v="12th August,2022"/>
    <d v="2022-08-12T00:00:00"/>
    <s v="1st October,2022"/>
    <d v="2022-10-01T00:00:00"/>
    <s v="James Kihungi Kariuki"/>
    <s v="Male"/>
    <s v=""/>
    <s v="0710704463"/>
    <m/>
    <m/>
    <s v="0797709016"/>
    <n v="36.174844"/>
    <n v="-0.24340800000000001"/>
    <s v="Nakuru"/>
    <s v="Bahati"/>
    <s v="Muronyo"/>
    <s v="Miti tatu"/>
    <n v="8"/>
    <s v="Joseph Thumbi Kariuki"/>
    <s v="Joseph Thumbi Kariuki"/>
    <s v="Joseph Thumbi Kariuki"/>
    <s v=""/>
    <s v="Informal Business"/>
    <x v="0"/>
    <x v="0"/>
    <d v="2022-11-03T00:00:00"/>
  </r>
  <r>
    <s v="VPA6"/>
    <s v="KE-NAK-2210-29791"/>
    <x v="2"/>
    <s v="Non Compliant"/>
    <s v="16th May,2022"/>
    <d v="2022-05-16T00:00:00"/>
    <s v="26th October,2022"/>
    <d v="2022-10-26T00:00:00"/>
    <s v="Peter Gathecha"/>
    <s v="Male"/>
    <s v=""/>
    <s v="0722299415"/>
    <m/>
    <m/>
    <m/>
    <n v="36.174864999999997"/>
    <n v="-0.24445500000000001"/>
    <s v="Nakuru"/>
    <s v="Bahati"/>
    <s v="Miti tatu"/>
    <s v="Miti tatu"/>
    <n v="8"/>
    <s v="Joseph Thumbi Kariuki"/>
    <s v="Joseph Thumbi Kariuki"/>
    <s v="Joseph Thumbi Kariuki"/>
    <s v=""/>
    <s v="Informal Business"/>
    <x v="0"/>
    <x v="0"/>
    <d v="2022-11-03T00:00:00"/>
  </r>
  <r>
    <s v="VPA6"/>
    <s v="KE-NAK-2210-29535"/>
    <x v="0"/>
    <s v=""/>
    <s v="14th July,2022"/>
    <d v="2022-07-14T00:00:00"/>
    <s v="18th October,2022"/>
    <d v="2022-10-18T00:00:00"/>
    <s v="Keitany Jelagat"/>
    <s v="Female"/>
    <n v="99999"/>
    <s v="0716330707"/>
    <m/>
    <m/>
    <m/>
    <n v="35.899318000000001"/>
    <n v="-0.1021"/>
    <s v="Nakuru"/>
    <s v="Rongai"/>
    <s v="Rongai"/>
    <s v="Leketyo"/>
    <n v="8"/>
    <s v="Joseph Thumbi Kariuki"/>
    <s v="Joseph Thumbi Kariuki"/>
    <s v="Joseph Thumbi Kariuki"/>
    <s v=""/>
    <s v="Informal Business"/>
    <x v="0"/>
    <x v="0"/>
    <d v="2022-10-18T00:00:00"/>
  </r>
  <r>
    <s v="VPA6"/>
    <s v="KE-BAR-2206-29528"/>
    <x v="0"/>
    <s v=""/>
    <s v="10th April,2022"/>
    <d v="2022-04-10T00:00:00"/>
    <s v="22nd June,2022"/>
    <d v="2022-06-22T00:00:00"/>
    <s v="Songol Emmanuel"/>
    <s v="Male"/>
    <n v="99999"/>
    <s v="0723687264"/>
    <m/>
    <m/>
    <m/>
    <n v="35.810291999999997"/>
    <n v="0.29905199999999998"/>
    <s v="Baringo"/>
    <s v="Baringo Central"/>
    <s v="Tenges"/>
    <s v="Kaptigen"/>
    <n v="10"/>
    <s v="Joseph Thumbi Kariuki"/>
    <s v="Joseph Thumbi Kariuki"/>
    <s v="Joseph Thumbi Kariuki"/>
    <s v=""/>
    <s v="Informal Business"/>
    <x v="0"/>
    <x v="0"/>
    <d v="2022-07-27T00:00:00"/>
  </r>
  <r>
    <s v="VPA6"/>
    <s v="KE-NYA-1612-17445"/>
    <x v="0"/>
    <s v=""/>
    <s v="3rd November,2016"/>
    <d v="2016-11-03T00:00:00"/>
    <s v="23rd December,2016"/>
    <d v="2016-12-23T00:00:00"/>
    <s v="Jane Wangui Githinji"/>
    <s v="Female"/>
    <s v="1076764"/>
    <s v="727125393"/>
    <m/>
    <m/>
    <m/>
    <n v="36.600034000000001"/>
    <n v="4.8690000000000001E-3"/>
    <s v="Nyandarua"/>
    <s v="Ndaragwa"/>
    <s v="Subego"/>
    <s v="Subego"/>
    <s v="10"/>
    <s v="Kichemu limited"/>
    <s v="Joseph Thumbi Kariuki"/>
    <s v="Joseph Thumbi Kariuki"/>
    <s v=""/>
    <s v="Micro Business"/>
    <x v="0"/>
    <x v="0"/>
    <d v="2017-03-02T00:00:00"/>
  </r>
  <r>
    <s v="VPA6"/>
    <s v="KE-TRA-2210-25798"/>
    <x v="0"/>
    <s v=""/>
    <s v="3rd July,2022"/>
    <d v="2022-07-03T00:00:00"/>
    <s v="27th October,2022"/>
    <d v="2022-10-27T00:00:00"/>
    <s v="Cheruiyot Moses Kiplangat"/>
    <s v="Male"/>
    <s v="1765318"/>
    <s v="0728451158"/>
    <m/>
    <m/>
    <s v="07057717652"/>
    <n v="35.102364999999999"/>
    <n v="1.07833"/>
    <s v="Trans Nzoia"/>
    <s v="Cherengany"/>
    <s v="Sitatunga"/>
    <s v="Chematich"/>
    <n v="12"/>
    <s v="Joseph Thumbi Kariuki"/>
    <s v="Joseph Thumbi Kariuki"/>
    <s v="Joseph Thumbi Kariuki"/>
    <s v=""/>
    <s v="Informal Business"/>
    <x v="0"/>
    <x v="0"/>
    <d v="2022-10-28T00:00:00"/>
  </r>
  <r>
    <s v="VPA6"/>
    <s v="KE-TRA-2210-25779"/>
    <x v="0"/>
    <s v=""/>
    <s v="20th July,2022"/>
    <d v="2022-07-20T00:00:00"/>
    <s v="27th October,2022"/>
    <d v="2022-10-27T00:00:00"/>
    <s v="Kirui Joel Kipkemoi"/>
    <s v="Male"/>
    <s v="9043888"/>
    <s v="0724268056"/>
    <m/>
    <m/>
    <s v="0721390375"/>
    <n v="35.112952"/>
    <n v="1.055186"/>
    <s v="Trans Nzoia"/>
    <s v="Cherengany"/>
    <s v="Sitatungu"/>
    <s v="Orombe"/>
    <n v="12"/>
    <s v="Joseph Thumbi Kariuki"/>
    <s v="Joseph Thumbi Kariuki"/>
    <s v="Joseph Thumbi Kariuki"/>
    <s v=""/>
    <s v="Informal Business"/>
    <x v="0"/>
    <x v="0"/>
    <d v="2022-10-28T00:00:00"/>
  </r>
  <r>
    <s v="VPA6"/>
    <s v="KE-KER-1705-18136"/>
    <x v="2"/>
    <s v="Unreachable"/>
    <s v="25th September,2016"/>
    <d v="2016-09-25T00:00:00"/>
    <s v="25th May,2017"/>
    <d v="2017-05-25T00:00:00"/>
    <s v="Ngeno Samwel Kimutai"/>
    <s v="Male"/>
    <s v="734860"/>
    <s v="721731649"/>
    <m/>
    <m/>
    <m/>
    <n v="35.191817"/>
    <n v="-0.56457000000000002"/>
    <s v="Kericho"/>
    <s v="Bureti"/>
    <s v="Litein"/>
    <s v="Kusumek"/>
    <s v="6"/>
    <s v="Joseph Tonui"/>
    <s v="Joseph Tonui"/>
    <s v="Joseph Tonui"/>
    <s v="725682424"/>
    <s v="Informal Business"/>
    <x v="3"/>
    <x v="0"/>
    <d v="2017-05-29T00:00:00"/>
  </r>
  <r>
    <s v="VPA6"/>
    <s v="KE-NAR-1708-18139"/>
    <x v="0"/>
    <s v=""/>
    <s v="12th June,2017"/>
    <d v="2017-06-12T00:00:00"/>
    <s v="1st August,2017"/>
    <d v="2017-08-01T00:00:00"/>
    <s v="Chebusit Emily Chepkoech"/>
    <s v="Female"/>
    <s v="27745778"/>
    <s v="723697984"/>
    <m/>
    <m/>
    <m/>
    <n v="35.582684"/>
    <n v="-0.79066400000000003"/>
    <s v="Narok"/>
    <s v="Narok South"/>
    <s v="Tendwet"/>
    <s v="Tendwet"/>
    <s v="8"/>
    <s v="Joseph Tonui"/>
    <s v="Joseph Tonui"/>
    <s v="Joseph Tonui"/>
    <s v="725682424"/>
    <s v="Informal Business"/>
    <x v="0"/>
    <x v="0"/>
    <d v="2017-09-26T00:00:00"/>
  </r>
  <r>
    <s v="VPA6"/>
    <s v="KE-KER-1709-18137"/>
    <x v="2"/>
    <s v="Hostile Client"/>
    <s v="17th May,2017"/>
    <d v="2017-05-17T00:00:00"/>
    <s v="1st September,2017"/>
    <d v="2017-09-01T00:00:00"/>
    <s v="Siele Jackson Kipkirui"/>
    <s v="Male"/>
    <s v="11528648"/>
    <s v="+254722471157"/>
    <m/>
    <m/>
    <m/>
    <n v="35.234887000000001"/>
    <n v="-0.391851"/>
    <s v="Kericho"/>
    <s v="Belgut"/>
    <s v="Kapsuser"/>
    <s v="Chepkutung"/>
    <s v="10"/>
    <s v="Joseph Tonui"/>
    <s v="Joseph Tonui"/>
    <s v="Joseph Tonui"/>
    <s v="725682424"/>
    <s v="Informal Business"/>
    <x v="3"/>
    <x v="0"/>
    <d v="2017-05-23T00:00:00"/>
  </r>
  <r>
    <s v="VPA6"/>
    <s v="KE-BOM-1710-18140"/>
    <x v="0"/>
    <s v=""/>
    <s v="5th September,2017"/>
    <d v="2017-09-05T00:00:00"/>
    <s v="25th October,2017"/>
    <d v="2017-10-25T00:00:00"/>
    <s v="Korir Simon K"/>
    <s v="Male"/>
    <s v="99999"/>
    <s v="0"/>
    <s v="711824729"/>
    <m/>
    <m/>
    <n v="35.072507999999999"/>
    <n v="-0.82930700000000002"/>
    <s v="Bomet"/>
    <s v="Chepalungu"/>
    <s v="Ndanai"/>
    <s v="Rotik"/>
    <n v="10"/>
    <s v="Joseph Tonui"/>
    <s v="Joseph Tonui"/>
    <s v="Joseph Tonui"/>
    <s v="725682424"/>
    <s v="Informal Business"/>
    <x v="0"/>
    <x v="0"/>
    <d v="2018-04-10T00:00:00"/>
  </r>
  <r>
    <s v="VPA6"/>
    <s v="KE-KIA-1908-26818"/>
    <x v="0"/>
    <s v=""/>
    <s v="15th August,2019"/>
    <d v="2019-08-15T00:00:00"/>
    <s v="15th August,2019"/>
    <d v="2019-08-15T00:00:00"/>
    <s v="Njenga Kiarie Samuel"/>
    <s v="Male"/>
    <s v="9124977"/>
    <s v="0722646196"/>
    <m/>
    <m/>
    <s v="721872432"/>
    <n v="36.734248000000001"/>
    <n v="-1.171203"/>
    <s v="Kiambu"/>
    <s v="Kiambaa"/>
    <s v="Karuri"/>
    <s v="Njiku"/>
    <s v="4"/>
    <s v="Biotechno &amp; Services"/>
    <s v="Joshua"/>
    <s v="Joshua"/>
    <s v="720561118"/>
    <s v="Micro Business"/>
    <x v="2"/>
    <x v="0"/>
    <d v="2019-08-15T00:00:00"/>
  </r>
  <r>
    <s v="VPA6"/>
    <s v="KE-MER-2210-29402"/>
    <x v="0"/>
    <s v=""/>
    <s v="4th October,2022"/>
    <d v="2022-10-04T00:00:00"/>
    <s v="20th October,2022"/>
    <d v="2022-10-20T00:00:00"/>
    <s v="M'Arithi Bildad Bundi"/>
    <s v="Male"/>
    <s v="5334402"/>
    <s v="0714152092"/>
    <m/>
    <m/>
    <s v="0795052478"/>
    <n v="37.601157000000001"/>
    <n v="-8.9212E-2"/>
    <s v="Meru"/>
    <s v="Imenti South"/>
    <s v="Upper Chure"/>
    <s v="Mutharene"/>
    <n v="6"/>
    <s v="Igwemas General Digester Ltd"/>
    <s v="Joshua Kiogora"/>
    <s v="Joshua Kiogora"/>
    <s v=""/>
    <s v="Micro Business"/>
    <x v="0"/>
    <x v="0"/>
    <d v="2022-12-12T00:00:00"/>
  </r>
  <r>
    <s v="VPA6"/>
    <s v="KE-MER-2211-29403"/>
    <x v="0"/>
    <s v=""/>
    <s v="18th October,2022"/>
    <d v="2022-10-18T00:00:00"/>
    <s v="5th November,2022"/>
    <d v="2022-11-05T00:00:00"/>
    <s v="Mwenda Everlyne Mwariumwe"/>
    <s v="Female"/>
    <s v="10252234"/>
    <s v="0722378522"/>
    <m/>
    <m/>
    <s v="0722336493"/>
    <n v="37.668278000000001"/>
    <n v="-0.17497199999999999"/>
    <s v="Meru"/>
    <s v="Imenti South"/>
    <s v="Igoji East"/>
    <s v="Kianjogu"/>
    <n v="10"/>
    <s v="Igwemas General Digester Ltd"/>
    <s v="Joshua Kiogora"/>
    <s v="Joshua Kiogora"/>
    <s v=""/>
    <s v="Micro Business"/>
    <x v="0"/>
    <x v="0"/>
    <d v="2022-12-12T00:00:00"/>
  </r>
  <r>
    <s v="VPA6"/>
    <s v="KE-MER-2211-29405"/>
    <x v="2"/>
    <s v="Non Compliant"/>
    <s v="11th October,2022"/>
    <d v="2022-10-11T00:00:00"/>
    <s v="30th November,2022"/>
    <d v="2022-11-30T00:00:00"/>
    <s v="Daniel Gerrishon Gitonga"/>
    <s v="Male"/>
    <s v="2369259"/>
    <s v="0720830307"/>
    <m/>
    <m/>
    <s v="0724936997"/>
    <n v="37.653717999999998"/>
    <n v="-7.9127000000000003E-2"/>
    <s v="Meru"/>
    <s v="Imenti South"/>
    <s v="Kigane"/>
    <s v="Ntimayakiiga"/>
    <n v="8"/>
    <s v="Erick Munene Gitonga"/>
    <s v="Joshua Muthaura"/>
    <s v="Joshua Muthaura"/>
    <s v=""/>
    <s v="Informal Business"/>
    <x v="0"/>
    <x v="0"/>
    <d v="2023-02-07T00:00:00"/>
  </r>
  <r>
    <s v="VPA6"/>
    <s v="KE-MER-2301-29406"/>
    <x v="0"/>
    <s v=""/>
    <s v="8th January,2023"/>
    <d v="2023-01-08T00:00:00"/>
    <s v="23rd January,2023"/>
    <d v="2023-01-23T00:00:00"/>
    <s v="John Tabitha Makena"/>
    <s v="Female"/>
    <s v="4516926"/>
    <s v="0727281093"/>
    <m/>
    <m/>
    <s v="0724015958"/>
    <n v="37.594738"/>
    <n v="-7.9543000000000003E-2"/>
    <s v="Meru"/>
    <s v="Imenti South"/>
    <s v="Chure"/>
    <s v="Kairune"/>
    <n v="8"/>
    <s v="Erick Munene Gitonga"/>
    <s v="Joshua Muthaura"/>
    <s v="Joshua Muthaura"/>
    <s v=""/>
    <s v="Informal Business"/>
    <x v="0"/>
    <x v="0"/>
    <d v="2023-02-07T00:00:00"/>
  </r>
  <r>
    <s v="VPA6"/>
    <s v="KE-MER-2208-29696"/>
    <x v="0"/>
    <s v=""/>
    <s v="3rd August,2021"/>
    <d v="2021-08-03T00:00:00"/>
    <s v="15th August,2022"/>
    <d v="2022-08-15T00:00:00"/>
    <s v="Gakii Mutwiri Jennifer"/>
    <s v="Female"/>
    <s v="2376689"/>
    <s v="0710429094"/>
    <m/>
    <m/>
    <s v="0720817408"/>
    <n v="37.582338"/>
    <n v="-5.4243E-2"/>
    <s v="Meru"/>
    <s v="Imenti South"/>
    <s v="kathera"/>
    <s v="Abonkono"/>
    <n v="8"/>
    <s v="Erick Munene Gitonga"/>
    <s v="Joshua Muthaura"/>
    <s v="Joshua Muthaura"/>
    <s v=""/>
    <s v="Informal Business"/>
    <x v="0"/>
    <x v="0"/>
    <d v="2022-08-15T00:00:00"/>
  </r>
  <r>
    <s v="VPA6"/>
    <s v="KE-MER-2210-29699"/>
    <x v="0"/>
    <s v=""/>
    <s v="2nd October,2022"/>
    <d v="2022-10-02T00:00:00"/>
    <s v="24th October,2022"/>
    <d v="2022-10-24T00:00:00"/>
    <s v="Alex Ngugi Beatrice"/>
    <s v="Female"/>
    <s v="27069789"/>
    <s v="0716543367"/>
    <m/>
    <m/>
    <s v="0723659245"/>
    <n v="37.673029999999997"/>
    <n v="1.1610000000000001E-2"/>
    <s v="Meru"/>
    <s v="Central Imenti"/>
    <s v="Ngonyi"/>
    <s v="Rubutu"/>
    <n v="8"/>
    <s v="Erick Munene Gitonga"/>
    <s v="Joshua Muthaura"/>
    <s v="Joshua Muthaura"/>
    <s v=""/>
    <s v="Informal Business"/>
    <x v="0"/>
    <x v="0"/>
    <d v="2022-11-10T00:00:00"/>
  </r>
  <r>
    <s v="VPA6"/>
    <s v="KE-MER-2210-30951"/>
    <x v="2"/>
    <s v="Non Compliant"/>
    <s v="11th October,2022"/>
    <d v="2022-10-11T00:00:00"/>
    <s v="28th October,2022"/>
    <d v="2022-10-28T00:00:00"/>
    <s v="Kinoti George Stephen"/>
    <s v="Male"/>
    <s v="5611021"/>
    <s v="0727330266"/>
    <m/>
    <m/>
    <s v="0724371158"/>
    <n v="37.590932000000002"/>
    <n v="-8.2161999999999999E-2"/>
    <s v="Meru"/>
    <s v="Imenti South"/>
    <s v="Chure"/>
    <s v="Giuti"/>
    <n v="8"/>
    <s v="Erick Munene Gitonga"/>
    <s v="Joshua Muthaura"/>
    <s v="Joshua Muthaura"/>
    <s v=""/>
    <s v="Informal Business"/>
    <x v="0"/>
    <x v="0"/>
    <d v="2022-10-30T00:00:00"/>
  </r>
  <r>
    <s v="VPA6"/>
    <s v="KE-MER-2208-29697"/>
    <x v="0"/>
    <s v=""/>
    <s v="20th July,2022"/>
    <d v="2022-07-20T00:00:00"/>
    <s v="9th August,2022"/>
    <d v="2022-08-09T00:00:00"/>
    <s v="Kiogora Mwirigi Antony"/>
    <s v="Male"/>
    <s v="23035407"/>
    <s v="0720113630"/>
    <m/>
    <m/>
    <s v="0711624968"/>
    <n v="37.584668000000001"/>
    <n v="-7.0934999999999998E-2"/>
    <s v="Meru"/>
    <s v="Imenti South"/>
    <s v="Mikumbune"/>
    <s v="Kianjogu"/>
    <n v="10"/>
    <s v="Erick Munene Gitonga"/>
    <s v="Joshua Muthaura"/>
    <s v="Joshua Muthaura"/>
    <s v=""/>
    <s v="Informal Business"/>
    <x v="0"/>
    <x v="0"/>
    <d v="2022-08-15T00:00:00"/>
  </r>
  <r>
    <s v="VPA6"/>
    <s v="KE-MER-2210-29700"/>
    <x v="0"/>
    <s v=""/>
    <s v="16th September,2022"/>
    <d v="2022-09-16T00:00:00"/>
    <s v="5th October,2022"/>
    <d v="2022-10-05T00:00:00"/>
    <s v="Kathure Kinyua Ruth"/>
    <s v="Female"/>
    <s v="22350560"/>
    <s v="0724639296"/>
    <m/>
    <m/>
    <s v="0713335478"/>
    <n v="37.581721999999999"/>
    <n v="-7.6418E-2"/>
    <s v="Meru"/>
    <s v="Imenti South"/>
    <s v="Mikumbune"/>
    <s v="Kianjogu"/>
    <n v="10"/>
    <s v="Erick Munene Gitonga"/>
    <s v="Joshua Muthaura"/>
    <s v="Joshua Muthaura"/>
    <s v=""/>
    <s v="Informal Business"/>
    <x v="0"/>
    <x v="0"/>
    <d v="2022-10-30T00:00:00"/>
  </r>
  <r>
    <s v="VPA6"/>
    <s v="KE-MER-2209-29698"/>
    <x v="0"/>
    <s v=""/>
    <s v="12th August,2022"/>
    <d v="2022-08-12T00:00:00"/>
    <s v="9th September,2022"/>
    <d v="2022-09-09T00:00:00"/>
    <s v="Magambo Mukiri Alice"/>
    <s v="Female"/>
    <s v="10971047"/>
    <s v="0712710368"/>
    <m/>
    <m/>
    <s v="0718903249"/>
    <n v="37.579129999999999"/>
    <n v="5.3749999999999996E-3"/>
    <s v="Meru"/>
    <s v="Central Imenti"/>
    <s v="Githongo"/>
    <s v="Gikuuni"/>
    <n v="10"/>
    <s v="Erick Munene Gitonga"/>
    <s v="Joshua Muthaura"/>
    <s v="Joshua Muthaura"/>
    <s v=""/>
    <s v="Informal Business"/>
    <x v="0"/>
    <x v="0"/>
    <d v="2022-10-01T00:00:00"/>
  </r>
  <r>
    <s v="VPA6"/>
    <s v="KE-KIR-1712-17977"/>
    <x v="0"/>
    <s v=""/>
    <s v="1st December,2017"/>
    <d v="2017-12-01T00:00:00"/>
    <s v="20th December,2017"/>
    <d v="2017-12-20T00:00:00"/>
    <s v="Kabugi Munyi Eliud"/>
    <s v="Male"/>
    <s v="99999"/>
    <s v="723385877"/>
    <m/>
    <m/>
    <s v="725779418"/>
    <n v="37.283839999999998"/>
    <n v="-0.51968300000000001"/>
    <s v="Kirinyaga"/>
    <s v="Kerugoya/Kutus"/>
    <s v="Kerugoya"/>
    <s v="Kirigo"/>
    <s v="6"/>
    <s v="Joshua Wachira"/>
    <s v="Joshua Ngari"/>
    <s v="Joshua Ngari"/>
    <s v="720589293"/>
    <s v="Informal Business"/>
    <x v="2"/>
    <x v="0"/>
    <d v="2018-01-25T00:00:00"/>
  </r>
  <r>
    <s v="VPA6"/>
    <s v="KE-NYE-1910-27995"/>
    <x v="0"/>
    <s v=""/>
    <s v="1st September,2019"/>
    <d v="2019-09-01T00:00:00"/>
    <s v="1st October,2019"/>
    <d v="2019-10-01T00:00:00"/>
    <s v="Mwaniki Charles Kabaya"/>
    <s v="Male"/>
    <s v="99999"/>
    <s v="722915230"/>
    <m/>
    <m/>
    <s v="721314236"/>
    <n v="37.040737999999997"/>
    <n v="-0.55141799999999996"/>
    <s v="Nyeri"/>
    <s v="Mukurweni"/>
    <s v="Muhito"/>
    <s v="Wamutitu"/>
    <n v="6"/>
    <s v="Joshua Wachira"/>
    <s v="Joshua Wachira"/>
    <s v="Joshua Wachira"/>
    <s v=""/>
    <s v="Informal Business"/>
    <x v="2"/>
    <x v="0"/>
    <d v="2019-10-29T00:00:00"/>
  </r>
  <r>
    <s v="VPA6"/>
    <s v="KE-KIR-1805-17976"/>
    <x v="2"/>
    <s v="Unreachable"/>
    <s v="3rd April,2018"/>
    <d v="2018-04-03T00:00:00"/>
    <s v="23rd May,2018"/>
    <d v="2018-05-23T00:00:00"/>
    <s v="Wachira Rose"/>
    <s v="Female"/>
    <s v="99999"/>
    <s v="722498099"/>
    <m/>
    <m/>
    <m/>
    <n v="37.296173000000003"/>
    <n v="-0.50995100000000004"/>
    <s v="Kirinyaga"/>
    <s v="Kerugoya/Kutus"/>
    <s v="Kimandi"/>
    <s v="Rutui"/>
    <s v="10"/>
    <s v="Joshua Wachira"/>
    <s v="Joshua Wachira"/>
    <s v="Joshua Wachira"/>
    <s v="720589293"/>
    <s v="Informal Business"/>
    <x v="2"/>
    <x v="0"/>
    <d v="2018-05-23T00:00:00"/>
  </r>
  <r>
    <s v="VPA6"/>
    <s v="KE-KER-1712-25280"/>
    <x v="0"/>
    <s v=""/>
    <s v="23rd August,2017"/>
    <d v="2017-08-23T00:00:00"/>
    <s v="15th December,2017"/>
    <d v="2017-12-15T00:00:00"/>
    <s v="Bartai Daisy"/>
    <s v="Female"/>
    <s v="30789294"/>
    <s v="0765822624"/>
    <m/>
    <m/>
    <m/>
    <n v="35.387981000000003"/>
    <n v="-0.121861"/>
    <s v="Kericho"/>
    <s v="Kipkelion West"/>
    <s v="Kipteris"/>
    <s v="Kipteres"/>
    <s v="4"/>
    <s v="Josphat Langat"/>
    <s v="Josphat"/>
    <s v="Josphat"/>
    <s v=""/>
    <s v="Informal Business"/>
    <x v="0"/>
    <x v="0"/>
    <d v="2018-12-02T00:00:00"/>
  </r>
  <r>
    <s v="VPA6"/>
    <s v="KE-KER-1712-25309"/>
    <x v="0"/>
    <s v=""/>
    <s v="22nd August,2017"/>
    <d v="2017-08-22T00:00:00"/>
    <s v="15th December,2017"/>
    <d v="2017-12-15T00:00:00"/>
    <s v="Tororei Joyce"/>
    <s v="Female"/>
    <s v="20183975"/>
    <s v="0724568816"/>
    <m/>
    <m/>
    <m/>
    <n v="35.386069999999997"/>
    <n v="-0.1363"/>
    <s v="Kericho"/>
    <s v="Kipkelion West"/>
    <s v="Kipteris"/>
    <s v="Kabngetuny"/>
    <s v="4"/>
    <s v="Josphat Langat"/>
    <s v="Josphat"/>
    <s v="Josphat"/>
    <s v=""/>
    <s v="Informal Business"/>
    <x v="0"/>
    <x v="0"/>
    <d v="2018-12-02T00:00:00"/>
  </r>
  <r>
    <s v="VPA6"/>
    <s v="KE-MER-1702-22073"/>
    <x v="0"/>
    <s v=""/>
    <s v="17th December,2016"/>
    <d v="2016-12-17T00:00:00"/>
    <s v="5th February,2017"/>
    <d v="2017-02-05T00:00:00"/>
    <s v="Thuranira Sabella Kagendo"/>
    <s v="Female"/>
    <s v="2368026"/>
    <s v="713712342"/>
    <m/>
    <m/>
    <s v="728382883"/>
    <n v="37.618425000000002"/>
    <n v="-6.2780000000000002E-2"/>
    <s v="Meru"/>
    <s v="Imenti South"/>
    <s v="Nkuene"/>
    <s v="Kiandu"/>
    <s v="6"/>
    <s v="Biogas International Limited"/>
    <s v="Josphat Chege"/>
    <s v="Josphat Chege"/>
    <s v="722700530"/>
    <s v="Medium Size Business"/>
    <x v="6"/>
    <x v="2"/>
    <d v="2018-09-26T00:00:00"/>
  </r>
  <r>
    <s v="VPA6"/>
    <s v="KE-KER-1712-25274"/>
    <x v="0"/>
    <s v=""/>
    <s v="15th September,2017"/>
    <d v="2017-09-15T00:00:00"/>
    <s v="15th December,2017"/>
    <d v="2017-12-15T00:00:00"/>
    <s v="Bett Pascalia"/>
    <s v="Female"/>
    <s v="7626599"/>
    <s v="711340031"/>
    <m/>
    <m/>
    <m/>
    <n v="35.385936999999998"/>
    <n v="-0.12507299999999999"/>
    <s v="Kericho"/>
    <s v="Kipkelion West"/>
    <s v="Kipteris"/>
    <s v="Kimugul"/>
    <s v="4"/>
    <s v="Josphat Langat"/>
    <s v="Josphat Langat"/>
    <s v="Josphat Langat"/>
    <s v=""/>
    <s v="Informal Business"/>
    <x v="0"/>
    <x v="0"/>
    <d v="2018-12-02T00:00:00"/>
  </r>
  <r>
    <s v="VPA6"/>
    <s v="KE-KER-1711-25273"/>
    <x v="0"/>
    <s v=""/>
    <s v="4th September,2017"/>
    <d v="2017-09-04T00:00:00"/>
    <s v="15th November,2017"/>
    <d v="2017-11-15T00:00:00"/>
    <s v="Kirui Fancy Chepkoech"/>
    <s v="Female"/>
    <s v="26099551"/>
    <s v="727928548"/>
    <m/>
    <m/>
    <m/>
    <n v="35.390805"/>
    <n v="-0.12884000000000001"/>
    <s v="Kericho"/>
    <s v="Kipkelion West"/>
    <s v="Kipteris"/>
    <s v="Kimugul"/>
    <s v="4"/>
    <s v="Josphat Langat"/>
    <s v="Josphat Langat"/>
    <s v="Josphat Langat"/>
    <s v=""/>
    <s v="Informal Business"/>
    <x v="0"/>
    <x v="0"/>
    <d v="2018-11-23T00:00:00"/>
  </r>
  <r>
    <s v="VPA6"/>
    <s v="KE-KER-1709-25279"/>
    <x v="0"/>
    <s v=""/>
    <s v="20th June,2017"/>
    <d v="2017-06-20T00:00:00"/>
    <s v="15th September,2017"/>
    <d v="2017-09-15T00:00:00"/>
    <s v="Cheruiyot Betty"/>
    <s v="Female"/>
    <s v="21730431"/>
    <s v="724312202"/>
    <m/>
    <m/>
    <m/>
    <n v="35.385995000000001"/>
    <n v="-0.122764"/>
    <s v="Kericho"/>
    <s v="Kipkelion West"/>
    <s v="Kipteris"/>
    <s v="Kipteris"/>
    <s v="4"/>
    <s v="Josphat Langat"/>
    <s v="Josphat Langat"/>
    <s v="Josphat Langat"/>
    <s v=""/>
    <s v="Informal Business"/>
    <x v="0"/>
    <x v="0"/>
    <d v="2018-12-02T00:00:00"/>
  </r>
  <r>
    <s v="VPA6"/>
    <s v="KE-KER-1712-25278"/>
    <x v="0"/>
    <s v=""/>
    <s v="3rd August,2017"/>
    <d v="2017-08-03T00:00:00"/>
    <s v="15th December,2017"/>
    <d v="2017-12-15T00:00:00"/>
    <s v="Rotich Winny"/>
    <s v="Female"/>
    <s v="99999"/>
    <s v="701882010"/>
    <m/>
    <m/>
    <m/>
    <n v="35.386302999999998"/>
    <n v="-0.123348"/>
    <s v="Kericho"/>
    <s v="Kipkelion West"/>
    <s v="Kipteris"/>
    <s v="Kipteres"/>
    <s v="4"/>
    <s v="Josphat Langat"/>
    <s v="Josphat Langat"/>
    <s v="Josphat Langat"/>
    <s v=""/>
    <s v="Informal Business"/>
    <x v="0"/>
    <x v="0"/>
    <d v="2018-12-02T00:00:00"/>
  </r>
  <r>
    <s v="VPA6"/>
    <s v="KE-KER-2008-27953"/>
    <x v="0"/>
    <s v=""/>
    <s v="22nd September,2019"/>
    <d v="2019-09-22T00:00:00"/>
    <s v="12th August,2020"/>
    <d v="2020-08-12T00:00:00"/>
    <s v="Rutto Cherono"/>
    <s v="Female"/>
    <s v="32927767"/>
    <s v="254715812609"/>
    <m/>
    <m/>
    <m/>
    <n v="35.374079999999999"/>
    <n v="-0.12882099999999999"/>
    <s v="Kericho"/>
    <s v="Kipkelion West"/>
    <s v="Kipteris"/>
    <s v="Magire"/>
    <n v="4"/>
    <s v="Josphat Langat"/>
    <s v="Josphat Langat"/>
    <s v="Josphat Langat"/>
    <s v=""/>
    <s v="Informal Business"/>
    <x v="0"/>
    <x v="0"/>
    <d v="2020-11-23T00:00:00"/>
  </r>
  <r>
    <s v="VPA6"/>
    <s v="KE-MAK-1708-17986"/>
    <x v="0"/>
    <s v=""/>
    <s v="12th June,2017"/>
    <d v="2017-06-12T00:00:00"/>
    <s v="1st August,2017"/>
    <d v="2017-08-01T00:00:00"/>
    <s v="Ndise Daniel Mkumbo"/>
    <s v="Female"/>
    <s v="23731188"/>
    <s v="724805230"/>
    <m/>
    <m/>
    <s v="720785458"/>
    <n v="37.768120000000003"/>
    <n v="-2.080063"/>
    <s v="Makueni"/>
    <s v="Makueni"/>
    <s v="Kiangini"/>
    <s v="Kiangini"/>
    <s v="8"/>
    <s v="Jotham Kaluma"/>
    <s v="Jotham Kaluma"/>
    <s v="Jotham Kaluma"/>
    <s v="737944868"/>
    <s v="Informal Business"/>
    <x v="2"/>
    <x v="0"/>
    <d v="2017-11-16T00:00:00"/>
  </r>
  <r>
    <s v="VPA6"/>
    <s v="KE-TAI-1710-22572"/>
    <x v="0"/>
    <s v=""/>
    <s v="12th August,2017"/>
    <d v="2017-08-12T00:00:00"/>
    <s v="1st October,2017"/>
    <d v="2017-10-01T00:00:00"/>
    <s v="Mnyika Kollen Mgirima"/>
    <s v="Female"/>
    <s v="6742368"/>
    <s v="712746387"/>
    <m/>
    <m/>
    <m/>
    <n v="38.389398"/>
    <n v="-3.386377"/>
    <s v="Taita/Taveta"/>
    <s v="Wundanyi"/>
    <s v="Mbale"/>
    <s v="Mvita"/>
    <s v="8"/>
    <s v="Mespt"/>
    <s v="Jotham Kaluma"/>
    <s v="Jotham Kaluma"/>
    <s v="2547055364440"/>
    <s v="Medium Size Business"/>
    <x v="2"/>
    <x v="0"/>
    <d v="2017-10-11T00:00:00"/>
  </r>
  <r>
    <s v="VPA6"/>
    <s v="KE-KWA-1612-22565"/>
    <x v="2"/>
    <s v="Unreachable"/>
    <s v="11th November,2016"/>
    <d v="2016-11-11T00:00:00"/>
    <s v="31st December,2016"/>
    <d v="2016-12-31T00:00:00"/>
    <s v="Hassan Hussein Omar"/>
    <s v="Male"/>
    <s v="5413191"/>
    <s v="733455861"/>
    <m/>
    <m/>
    <m/>
    <n v="39.629479000000003"/>
    <n v="-4.1277080000000002"/>
    <s v="Kwale"/>
    <s v="Msambweni"/>
    <s v="Mswambweni"/>
    <s v="Liembeni"/>
    <s v="8"/>
    <s v="Mespt"/>
    <s v="Jotham Kaluma"/>
    <s v="Jotham Kaluma"/>
    <s v="705394440"/>
    <s v="Medium Size Business"/>
    <x v="2"/>
    <x v="0"/>
    <d v="2017-10-20T00:00:00"/>
  </r>
  <r>
    <s v="VPA6"/>
    <s v="KE-TAI-2002-27607"/>
    <x v="2"/>
    <s v="Under Verification"/>
    <s v="1st February,2020"/>
    <d v="2020-02-01T00:00:00"/>
    <s v="17th February,2020"/>
    <d v="2020-02-17T00:00:00"/>
    <s v="Maghanga Maghanga Mwandawiro"/>
    <s v="Male"/>
    <s v="14512513"/>
    <s v="254722973581"/>
    <m/>
    <m/>
    <m/>
    <n v="38.365772"/>
    <n v="-3.4133770000000001"/>
    <s v="Taita/Taveta"/>
    <s v="Wundanyi"/>
    <s v="Wundanyi"/>
    <s v="Mlawa"/>
    <n v="10"/>
    <s v="Jotham kaluma"/>
    <s v="Jotham kaluma"/>
    <s v="Jotham kaluma"/>
    <s v=""/>
    <s v="Informal Business"/>
    <x v="0"/>
    <x v="0"/>
    <d v="2020-11-03T00:00:00"/>
  </r>
  <r>
    <s v="VPA6"/>
    <s v="KE-KWA-1512-13913"/>
    <x v="0"/>
    <s v=""/>
    <s v="24th November,2015"/>
    <d v="2015-11-24T00:00:00"/>
    <s v="1st December,2015"/>
    <d v="2015-12-01T00:00:00"/>
    <s v="Alice Jewa"/>
    <s v="Male"/>
    <s v="14602664"/>
    <s v="728022078"/>
    <m/>
    <m/>
    <s v="723648652"/>
    <n v="39.283149999999999"/>
    <n v="-4.5018900000000004"/>
    <s v="Kwale"/>
    <s v="Lunga Lunga"/>
    <s v="Kikoneni"/>
    <s v="Mwangai"/>
    <s v="12"/>
    <s v="Jotham Kaluma"/>
    <s v="Jotham Kaluma"/>
    <s v="Jotham Kaluma"/>
    <s v="710588282"/>
    <s v="Informal Business"/>
    <x v="3"/>
    <x v="0"/>
    <d v="2017-04-01T00:00:00"/>
  </r>
  <r>
    <s v="VPA6"/>
    <s v="KE-KWA-1612-16001"/>
    <x v="0"/>
    <s v=""/>
    <s v="11th November,2016"/>
    <d v="2016-11-11T00:00:00"/>
    <s v="31st December,2016"/>
    <d v="2016-12-31T00:00:00"/>
    <s v="Mwayaona Ndegwa Ngumbau"/>
    <s v="Male"/>
    <s v="13837144"/>
    <s v="710588282"/>
    <m/>
    <m/>
    <m/>
    <n v="39.222217000000001"/>
    <n v="-4.4952480000000001"/>
    <s v="Kwale"/>
    <s v="Lunga Lunga"/>
    <s v="Dzombo"/>
    <s v="Marenje A"/>
    <s v="12"/>
    <s v="Jotham Kaluma"/>
    <s v="Jotham Kaluma"/>
    <s v="Jotham Kaluma"/>
    <s v="710588282"/>
    <s v="Informal Business"/>
    <x v="3"/>
    <x v="0"/>
    <d v="2017-04-01T00:00:00"/>
  </r>
  <r>
    <s v="VPA6"/>
    <s v="KE-TAI-1711-17987"/>
    <x v="0"/>
    <s v=""/>
    <s v="12th September,2017"/>
    <d v="2017-09-12T00:00:00"/>
    <s v="1st November,2017"/>
    <d v="2017-11-01T00:00:00"/>
    <s v="Pascal Sio(Plant1) Mtula"/>
    <s v="Male"/>
    <s v="5403391"/>
    <s v="720911826"/>
    <m/>
    <m/>
    <m/>
    <n v="38.454093"/>
    <n v="-3.3854790000000001"/>
    <s v="Taita/Taveta"/>
    <s v="Voi"/>
    <s v="Voi"/>
    <s v="Ikanga"/>
    <s v="12"/>
    <s v="Biogas Taita Limited"/>
    <s v="Jotham Kaluma"/>
    <s v="Jotham Kaluma"/>
    <s v="737944868"/>
    <s v="Informal Business"/>
    <x v="2"/>
    <x v="0"/>
    <d v="2017-11-16T00:00:00"/>
  </r>
  <r>
    <s v="VPA6"/>
    <s v="KE-TAI-1810-27839"/>
    <x v="0"/>
    <s v=""/>
    <s v="16th September,2018"/>
    <d v="2018-09-16T00:00:00"/>
    <s v="16th October,2018"/>
    <d v="2018-10-16T00:00:00"/>
    <s v="Mtula Pascal Sio (Plant 2)"/>
    <s v="Male"/>
    <s v="13490563"/>
    <s v="720911826"/>
    <m/>
    <m/>
    <m/>
    <n v="38.363100000000003"/>
    <n v="-3.405354"/>
    <s v="Taita/Taveta"/>
    <s v="Wundanyi"/>
    <s v="Wundanyi"/>
    <s v="Boma"/>
    <s v="12"/>
    <s v="Jotham Kaluma"/>
    <s v="Jotham Kaluma"/>
    <s v="Jotham Kaluma"/>
    <s v="728871871"/>
    <s v="Informal Business"/>
    <x v="2"/>
    <x v="0"/>
    <d v="2018-11-16T00:00:00"/>
  </r>
  <r>
    <s v="VPA6"/>
    <s v="KE-KIL-1903-wc 0w228"/>
    <x v="0"/>
    <s v=""/>
    <s v="22nd March,2019"/>
    <d v="2019-03-22T00:00:00"/>
    <s v="22nd March,2019"/>
    <d v="2019-03-22T00:00:00"/>
    <s v="Nzaro Mary Henry"/>
    <s v="Female"/>
    <s v="4567865"/>
    <s v="254720148491"/>
    <m/>
    <m/>
    <m/>
    <n v="39.672077999999999"/>
    <n v="-3.5340280000000002"/>
    <s v="Kilifi"/>
    <s v="Ganze"/>
    <s v="Ganze"/>
    <s v="Baraka"/>
    <s v="12"/>
    <s v="Jotham Kaluma"/>
    <s v="Jotham Kaluma"/>
    <s v="Jotham Kaluma"/>
    <s v="705364440"/>
    <s v="Informal Business"/>
    <x v="2"/>
    <x v="0"/>
    <d v="2019-03-22T00:00:00"/>
  </r>
  <r>
    <s v="VPA6"/>
    <s v="KE-TAI-1805-27902"/>
    <x v="1"/>
    <s v="Institutional Plant"/>
    <s v="2nd April,2018"/>
    <d v="2018-04-02T00:00:00"/>
    <s v="2nd May,2018"/>
    <d v="2018-05-02T00:00:00"/>
    <s v="Canon Kituri High School"/>
    <s v="Institutional"/>
    <s v="13270034"/>
    <s v="715812377"/>
    <m/>
    <m/>
    <m/>
    <n v="38.359878000000002"/>
    <n v="-3.4325260000000002"/>
    <s v="Taita/Taveta"/>
    <s v="Wundanyi"/>
    <s v="Werugha"/>
    <s v="Kitehe"/>
    <s v="12"/>
    <s v="Biogas Taita Limited"/>
    <s v="Jotham Kaluma"/>
    <s v="Jotham Kaluma"/>
    <s v="705364440"/>
    <s v="Informal Business"/>
    <x v="2"/>
    <x v="0"/>
    <d v="2018-04-09T00:00:00"/>
  </r>
  <r>
    <s v="VPA6"/>
    <s v="KE-KIL-1809-18995"/>
    <x v="0"/>
    <s v=""/>
    <s v="1st August,2018"/>
    <d v="2018-08-01T00:00:00"/>
    <s v="20th September,2018"/>
    <d v="2018-09-20T00:00:00"/>
    <s v="Mwingo Mwingo Wilberforce"/>
    <s v="Male"/>
    <s v="16754310"/>
    <s v="712293139"/>
    <m/>
    <m/>
    <s v="732253272"/>
    <n v="39.573217"/>
    <n v="-3.930777"/>
    <s v="Kilifi"/>
    <s v="Rabai"/>
    <s v="Rabai"/>
    <s v="Mwongoni"/>
    <s v="12"/>
    <s v="Jotham Kaluma"/>
    <s v="Jotham Kaluma"/>
    <s v="Jotham Kaluma"/>
    <s v="737944868"/>
    <s v="Informal Business"/>
    <x v="2"/>
    <x v="0"/>
    <d v="2018-09-20T00:00:00"/>
  </r>
  <r>
    <s v="VPA6"/>
    <s v="KE-TAI-1808-17991"/>
    <x v="0"/>
    <s v=""/>
    <s v="15th July,2018"/>
    <d v="2018-07-15T00:00:00"/>
    <s v="3rd August,2018"/>
    <d v="2018-08-03T00:00:00"/>
    <s v="Peter Mwashighadi Mzee"/>
    <s v="Male"/>
    <s v="5405999"/>
    <s v="725176683"/>
    <m/>
    <m/>
    <s v="728959253"/>
    <n v="38.474922999999997"/>
    <n v="-3.4308369999999999"/>
    <s v="Taita/Taveta"/>
    <s v="Voi"/>
    <s v="Voi"/>
    <s v="Shelemba"/>
    <s v="12"/>
    <s v="Jotham Kaluma"/>
    <s v="Jotham Kaluma"/>
    <s v="Jotham Kaluma"/>
    <s v="705364440"/>
    <s v="Informal Business"/>
    <x v="2"/>
    <x v="0"/>
    <d v="2018-08-03T00:00:00"/>
  </r>
  <r>
    <s v="VPA6"/>
    <s v="KE-KIL-1905-27783"/>
    <x v="0"/>
    <s v=""/>
    <s v="1st May,2019"/>
    <d v="2019-05-01T00:00:00"/>
    <s v="16th May,2019"/>
    <d v="2019-05-16T00:00:00"/>
    <s v="Kenia Buxheim Hilfe"/>
    <s v="Male"/>
    <s v="9610358"/>
    <s v="0714934802"/>
    <m/>
    <m/>
    <s v="733804574"/>
    <n v="39.82667"/>
    <n v="-3.600908"/>
    <s v="Kilifi"/>
    <s v="Bahari"/>
    <s v="Bahari"/>
    <s v="Rojo"/>
    <s v="12"/>
    <s v="Jotham Kaluma"/>
    <s v="Jotham Kaluma"/>
    <s v="Jotham Kaluma"/>
    <s v="705364440"/>
    <s v="Informal Business"/>
    <x v="2"/>
    <x v="0"/>
    <d v="2019-05-17T00:00:00"/>
  </r>
  <r>
    <s v="VPA6"/>
    <s v="KE-MAK-2011-27008"/>
    <x v="2"/>
    <s v="Under Verification"/>
    <s v="20th June,2020"/>
    <d v="2020-06-20T00:00:00"/>
    <s v="3rd November,2020"/>
    <d v="2020-11-03T00:00:00"/>
    <s v="Salmon Kivuva"/>
    <s v="Male"/>
    <s v="11052768"/>
    <s v="254716216765"/>
    <m/>
    <m/>
    <s v="254722854483"/>
    <n v="37.514243"/>
    <n v="-1.849918"/>
    <s v="Makueni"/>
    <s v="Makueni"/>
    <s v="Kalamba"/>
    <s v="Kiliani"/>
    <n v="12"/>
    <s v="Jotham kaluma"/>
    <s v="Jotham kaluma"/>
    <s v="Jotham kaluma"/>
    <s v=""/>
    <s v="Informal Business"/>
    <x v="2"/>
    <x v="0"/>
    <d v="2020-11-03T00:00:00"/>
  </r>
  <r>
    <s v="VPA6"/>
    <s v="KE-KIL-1903-WCO2273"/>
    <x v="1"/>
    <s v="Institutional Plant"/>
    <s v="21st March,2019"/>
    <d v="2019-03-21T00:00:00"/>
    <s v="21st March,2019"/>
    <d v="2019-03-21T00:00:00"/>
    <s v="Godoma School High"/>
    <s v="Institutional"/>
    <s v="24497979"/>
    <s v="254702319689"/>
    <m/>
    <m/>
    <m/>
    <n v="39.525675"/>
    <n v="-3.541493"/>
    <s v="Kilifi"/>
    <s v="Ganze"/>
    <s v="Bamba"/>
    <s v="Bamba"/>
    <s v="30"/>
    <s v="Jotham Kaluma"/>
    <s v="Jotham Kaluma"/>
    <s v="Jotham Kaluma"/>
    <s v="705364440"/>
    <s v="Informal Business"/>
    <x v="2"/>
    <x v="0"/>
    <d v="2019-03-22T00:00:00"/>
  </r>
  <r>
    <s v="VPA6"/>
    <s v="KE-NYA-1903-25760"/>
    <x v="0"/>
    <s v=""/>
    <s v="1st February,2019"/>
    <d v="2019-02-01T00:00:00"/>
    <s v="16th March,2019"/>
    <d v="2019-03-16T00:00:00"/>
    <s v="Ngatia Charles Rigu"/>
    <s v="Male"/>
    <s v="99999"/>
    <s v="254725378153"/>
    <m/>
    <m/>
    <m/>
    <n v="36.544072"/>
    <n v="-0.53741300000000003"/>
    <s v="Nyandarua"/>
    <s v="North Kinangop"/>
    <s v="North Kinangop"/>
    <s v="Mukungi"/>
    <s v="10"/>
    <s v="Jowama Biogas Construction"/>
    <s v="Jowama Biogas Construction"/>
    <s v="Jowama Biogas Construction"/>
    <s v="711905041"/>
    <s v="Informal Business"/>
    <x v="2"/>
    <x v="0"/>
    <d v="2019-04-16T00:00:00"/>
  </r>
  <r>
    <s v="VPA6"/>
    <s v="KE-NAK-1705-27743"/>
    <x v="0"/>
    <s v=""/>
    <s v="12th March,2017"/>
    <d v="2017-03-12T00:00:00"/>
    <s v="1st May,2017"/>
    <d v="2017-05-01T00:00:00"/>
    <s v="Gitau Joseph Njuguna"/>
    <s v="Male"/>
    <s v="67892467"/>
    <s v="721938567"/>
    <m/>
    <m/>
    <m/>
    <n v="36.465353"/>
    <n v="-0.80268499999999998"/>
    <s v="Nakuru"/>
    <s v="Naivasha"/>
    <s v="Hells Gate"/>
    <s v="Mirera"/>
    <s v="8"/>
    <s v="Jowama Biogas Construction"/>
    <s v="Joyce Njeri"/>
    <s v="Joyce Njeri"/>
    <s v=""/>
    <s v="Informal Business"/>
    <x v="2"/>
    <x v="0"/>
    <d v="2017-06-23T00:00:00"/>
  </r>
  <r>
    <s v="VPA6"/>
    <s v="KE-NAK-1802-27742"/>
    <x v="0"/>
    <s v=""/>
    <s v="13th December,2017"/>
    <d v="2017-12-13T00:00:00"/>
    <s v="1st February,2018"/>
    <d v="2018-02-01T00:00:00"/>
    <s v="Kiiru Paul Kimani"/>
    <s v="Male"/>
    <s v="26432972"/>
    <s v="254720531340"/>
    <s v="720531340"/>
    <m/>
    <m/>
    <n v="36.445912"/>
    <n v="-0.78003"/>
    <s v="Nakuru"/>
    <s v="Naivasha"/>
    <s v="Hells Gate"/>
    <s v="Mirera"/>
    <s v="8"/>
    <s v="Jowama Biogas Construction"/>
    <s v="Joyce Njeri"/>
    <s v="Joyce Njeri"/>
    <s v="711905041"/>
    <s v="Informal Business"/>
    <x v="2"/>
    <x v="0"/>
    <d v="2017-06-23T00:00:00"/>
  </r>
  <r>
    <s v="VPA6"/>
    <s v="KE-NYA-1612-17507"/>
    <x v="0"/>
    <s v=""/>
    <s v="12th October,2016"/>
    <d v="2016-10-12T00:00:00"/>
    <s v="1st December,2016"/>
    <d v="2016-12-01T00:00:00"/>
    <s v="Paul Muriithi Gichuki"/>
    <s v="Male"/>
    <s v="11788727"/>
    <s v="722349899"/>
    <m/>
    <m/>
    <m/>
    <n v="36.575001999999998"/>
    <n v="-0.52614700000000003"/>
    <s v="Nyandarua"/>
    <s v="North Kinangop"/>
    <s v="North Kinangop"/>
    <s v=""/>
    <s v="8"/>
    <s v="Jowama Biogas Construction"/>
    <s v="Joyce Njeri"/>
    <s v="Joyce Njeri"/>
    <s v=""/>
    <s v="Informal Business"/>
    <x v="2"/>
    <x v="0"/>
    <d v="2017-03-02T00:00:00"/>
  </r>
  <r>
    <s v="VPA6"/>
    <s v="KE-NAK-1612-17524"/>
    <x v="0"/>
    <s v=""/>
    <s v="12th October,2016"/>
    <d v="2016-10-12T00:00:00"/>
    <s v="1st December,2016"/>
    <d v="2016-12-01T00:00:00"/>
    <s v="Rosemary Njeri Thiga"/>
    <s v="Female"/>
    <s v="7226327"/>
    <s v="755676989"/>
    <m/>
    <m/>
    <m/>
    <n v="36.470145000000002"/>
    <n v="-0.73186499999999999"/>
    <s v="Nakuru"/>
    <s v="Naivasha"/>
    <s v="Biashara"/>
    <s v="Luthembe"/>
    <s v="12"/>
    <s v="Jowama Biogas Construction"/>
    <s v="Joyce Njeri"/>
    <s v="Joyce Njeri"/>
    <s v=""/>
    <s v="Informal Business"/>
    <x v="2"/>
    <x v="0"/>
    <d v="2017-03-02T00:00:00"/>
  </r>
  <r>
    <s v="VPA6"/>
    <s v="KE-MAC-1910-27506"/>
    <x v="2"/>
    <s v="Under Verification"/>
    <s v="2nd October,2019"/>
    <d v="2019-10-02T00:00:00"/>
    <s v="2nd October,2019"/>
    <d v="2019-10-02T00:00:00"/>
    <s v="Kivuva Stephen Masai"/>
    <s v="Male"/>
    <s v="30906707"/>
    <s v="723673526"/>
    <m/>
    <m/>
    <s v="712705392"/>
    <n v="37.591546999999998"/>
    <n v="-1.1498820000000001"/>
    <s v="Machakos"/>
    <s v="Yatta"/>
    <s v="Yatta"/>
    <s v="Mbingoni"/>
    <n v="12"/>
    <s v="Jowama Biogas Construction"/>
    <s v="Joyce Njeri"/>
    <s v="Joyce Njeri"/>
    <s v="700905041"/>
    <s v="Informal Business"/>
    <x v="2"/>
    <x v="0"/>
    <d v="2019-10-03T00:00:00"/>
  </r>
  <r>
    <s v="VPA6"/>
    <s v="KE-KER-2005-26646"/>
    <x v="0"/>
    <s v=""/>
    <s v="22nd October,2018"/>
    <d v="2018-10-22T00:00:00"/>
    <s v="30th May,2020"/>
    <d v="2020-05-30T00:00:00"/>
    <s v="Langat Sarah C"/>
    <s v="Female"/>
    <s v="13306058"/>
    <s v="254712269034"/>
    <m/>
    <m/>
    <m/>
    <n v="35.391075000000001"/>
    <n v="-0.113858"/>
    <s v="Kericho"/>
    <s v="Kipkelion West"/>
    <s v="Kipteris"/>
    <s v="Kaptuiya"/>
    <n v="4"/>
    <s v="Joyce Tonui"/>
    <s v="Joyce Tonui"/>
    <s v="Joyce Tonui"/>
    <s v=""/>
    <s v="Informal Business"/>
    <x v="0"/>
    <x v="0"/>
    <d v="2020-11-22T00:00:00"/>
  </r>
  <r>
    <s v="VPA6"/>
    <s v="KE-KER-1711-26241"/>
    <x v="0"/>
    <s v=""/>
    <s v="23rd July,2017"/>
    <d v="2017-07-23T00:00:00"/>
    <s v="15th November,2017"/>
    <d v="2017-11-15T00:00:00"/>
    <s v="Kirui Faith"/>
    <s v="Female"/>
    <s v="99999"/>
    <s v="0795546746"/>
    <m/>
    <m/>
    <m/>
    <n v="35.388857000000002"/>
    <n v="-0.117983"/>
    <s v="Kericho"/>
    <s v="Kipkelion West"/>
    <s v="Kipteris"/>
    <s v="Kaptuiya"/>
    <s v="4"/>
    <s v="Joyce Tonui"/>
    <s v="Joyce Tonui"/>
    <s v="Joyce Tonui"/>
    <s v="792504428"/>
    <s v="Informal Business"/>
    <x v="0"/>
    <x v="0"/>
    <d v="2018-11-26T00:00:00"/>
  </r>
  <r>
    <s v="VPA6"/>
    <s v="KE-KER-1711-25312"/>
    <x v="0"/>
    <s v=""/>
    <s v="30th September,2017"/>
    <d v="2017-09-30T00:00:00"/>
    <s v="15th November,2017"/>
    <d v="2017-11-15T00:00:00"/>
    <s v="Rotich Elizabeth Chelangat"/>
    <s v="Female"/>
    <s v="1766599"/>
    <s v="702601697"/>
    <m/>
    <m/>
    <m/>
    <n v="35.393715999999998"/>
    <n v="-0.114983"/>
    <s v="Kericho"/>
    <s v="Kipkelion West"/>
    <s v="Kipteris"/>
    <s v="Kaptuiya"/>
    <s v="4"/>
    <s v="Joyce Tonui"/>
    <s v="Joyce Tonui"/>
    <s v="Joyce Tonui"/>
    <s v=""/>
    <s v="Informal Business"/>
    <x v="0"/>
    <x v="0"/>
    <d v="2018-12-02T00:00:00"/>
  </r>
  <r>
    <s v="VPA6"/>
    <s v="KE-KER-1703-25385"/>
    <x v="0"/>
    <s v=""/>
    <s v="17th January,2017"/>
    <d v="2017-01-17T00:00:00"/>
    <s v="2nd March,2017"/>
    <d v="2017-03-02T00:00:00"/>
    <s v="Kirui Christine Chebii"/>
    <s v="Female"/>
    <s v="99999"/>
    <s v="0725393915"/>
    <m/>
    <m/>
    <m/>
    <n v="35.385176000000001"/>
    <n v="-0.10725800000000001"/>
    <s v="Kericho"/>
    <s v="Kipkelion West"/>
    <s v="Kipteris"/>
    <s v="Korosyot"/>
    <s v="4"/>
    <s v="Joyce Tonui"/>
    <s v="Joyce Tonui"/>
    <s v="Joyce Tonui"/>
    <s v=""/>
    <s v="Informal Business"/>
    <x v="0"/>
    <x v="0"/>
    <d v="2018-12-02T00:00:00"/>
  </r>
  <r>
    <s v="VPA6"/>
    <s v="KE-KER-1801-25382"/>
    <x v="1"/>
    <s v="Abandoned"/>
    <s v="31st October,2017"/>
    <d v="2017-10-31T00:00:00"/>
    <s v="18th January,2018"/>
    <d v="2018-01-18T00:00:00"/>
    <s v="Rotich Janeth"/>
    <s v="Female"/>
    <s v="20247604"/>
    <s v="0726413998"/>
    <m/>
    <m/>
    <m/>
    <n v="35.389087000000004"/>
    <n v="-0.116231"/>
    <s v="Kericho"/>
    <s v="Kipkelion West"/>
    <s v="Kipteris"/>
    <s v="Kaptuiya"/>
    <s v="4"/>
    <s v="Joyce Tonui"/>
    <s v="Joyce Tonui"/>
    <s v="Joyce Tonui"/>
    <s v=""/>
    <s v="Informal Business"/>
    <x v="0"/>
    <x v="0"/>
    <d v="2018-12-02T00:00:00"/>
  </r>
  <r>
    <s v="VPA6"/>
    <s v="KE-KER-1711-25311"/>
    <x v="0"/>
    <s v=""/>
    <s v="25th August,2017"/>
    <d v="2017-08-25T00:00:00"/>
    <s v="15th November,2017"/>
    <d v="2017-11-15T00:00:00"/>
    <s v="Chumoh Eddy Chepkirui"/>
    <s v="Female"/>
    <s v="20596615"/>
    <s v="724318917"/>
    <m/>
    <m/>
    <m/>
    <n v="35.392563000000003"/>
    <n v="-0.114285"/>
    <s v="Kericho"/>
    <s v="Kipkelion West"/>
    <s v="Kipteris"/>
    <s v="Kaptuiya"/>
    <s v="4"/>
    <s v="Joyce Tonui"/>
    <s v="Joyce Tonui"/>
    <s v="Joyce Tonui"/>
    <s v=""/>
    <s v="Informal Business"/>
    <x v="0"/>
    <x v="0"/>
    <d v="2018-12-02T00:00:00"/>
  </r>
  <r>
    <s v="VPA6"/>
    <s v="KE-KER-1709-25383"/>
    <x v="0"/>
    <s v=""/>
    <s v="30th July,2017"/>
    <d v="2017-07-30T00:00:00"/>
    <s v="15th September,2017"/>
    <d v="2017-09-15T00:00:00"/>
    <s v="Kemboi Irene"/>
    <s v="Female"/>
    <s v="24804181"/>
    <s v="722884326"/>
    <m/>
    <m/>
    <m/>
    <n v="35.394495999999997"/>
    <n v="-0.113649"/>
    <s v="Kericho"/>
    <s v="Kipkelion West"/>
    <s v="Kipteris"/>
    <s v="Kaptuiya"/>
    <s v="4"/>
    <s v="Joyce Tonui"/>
    <s v="Joyce Tonui"/>
    <s v="Joyce Tonui"/>
    <s v=""/>
    <s v="Informal Business"/>
    <x v="0"/>
    <x v="0"/>
    <d v="2018-12-02T00:00:00"/>
  </r>
  <r>
    <s v="VPA6"/>
    <s v="KE-KAJ-2007-28886"/>
    <x v="0"/>
    <s v=""/>
    <s v="15th July,2020"/>
    <d v="2020-07-15T00:00:00"/>
    <s v="27th July,2020"/>
    <d v="2020-07-27T00:00:00"/>
    <s v="Able Nyakundi Nyukundi"/>
    <s v="Male"/>
    <s v="99999"/>
    <s v="254723082890"/>
    <m/>
    <m/>
    <m/>
    <n v="36.774341"/>
    <n v="-1.403413"/>
    <s v="Kajiado"/>
    <s v="Kajiado North"/>
    <s v="Rongai"/>
    <s v="Rongai"/>
    <s v="9"/>
    <s v="Biogas International Limited"/>
    <s v="Juius"/>
    <s v="Juius"/>
    <s v="711227754"/>
    <s v="Medium Size Business"/>
    <x v="6"/>
    <x v="2"/>
    <d v="2020-09-17T00:00:00"/>
  </r>
  <r>
    <s v="VPA6"/>
    <s v="KE-KIA-1901-25919"/>
    <x v="0"/>
    <s v=""/>
    <s v="9th December,2018"/>
    <d v="2018-12-09T00:00:00"/>
    <s v="14th January,2019"/>
    <d v="2019-01-14T00:00:00"/>
    <s v="Njeri Florence"/>
    <s v="Female"/>
    <s v="11060718"/>
    <s v="0722675681"/>
    <m/>
    <m/>
    <s v="725605354"/>
    <n v="37.117491000000001"/>
    <n v="-1.163138"/>
    <s v="Kiambu"/>
    <s v="Juja"/>
    <s v="Kalimoni"/>
    <s v="Mumba"/>
    <s v="6"/>
    <s v="Nilelynk Innovators"/>
    <s v="Julias Odhiambo Mboga"/>
    <s v="Julias Odhiambo Mboga"/>
    <s v="723987066"/>
    <s v="Informal Business"/>
    <x v="0"/>
    <x v="0"/>
    <d v="2019-03-19T00:00:00"/>
  </r>
  <r>
    <s v="VPA6"/>
    <s v="KE-NAI-1810-28078"/>
    <x v="0"/>
    <s v=""/>
    <s v="26th September,2018"/>
    <d v="2018-09-26T00:00:00"/>
    <s v="23rd October,2018"/>
    <d v="2018-10-23T00:00:00"/>
    <s v="Onyono Prisca"/>
    <s v="Female"/>
    <s v="99999"/>
    <s v="722700705"/>
    <m/>
    <m/>
    <m/>
    <n v="36.749862999999998"/>
    <n v="-1.362695"/>
    <s v="Nairobi"/>
    <s v="Langata"/>
    <s v="Langata"/>
    <s v="Handy"/>
    <s v="6"/>
    <s v="Nilelynk Innovators"/>
    <s v="Julias Odhiambo Mboga"/>
    <s v="Julias Odhiambo Mboga"/>
    <s v="723987066"/>
    <s v="Informal Business"/>
    <x v="0"/>
    <x v="0"/>
    <d v="2018-12-23T00:00:00"/>
  </r>
  <r>
    <s v="VPA6"/>
    <s v="KE-KIA-2009-28364"/>
    <x v="0"/>
    <s v=""/>
    <s v="8th September,2020"/>
    <d v="2020-09-08T00:00:00"/>
    <s v="28th September,2020"/>
    <d v="2020-09-28T00:00:00"/>
    <s v="Mugachia Daniel Mbugua"/>
    <s v="Male"/>
    <s v="99999"/>
    <s v="254721664407"/>
    <m/>
    <m/>
    <m/>
    <n v="36.727837000000001"/>
    <n v="-1.2137119999999999"/>
    <s v="Kiambu"/>
    <s v="Kabete"/>
    <s v="Gathiga"/>
    <s v="Ithanga"/>
    <n v="6"/>
    <s v="Nilelynk Innovators"/>
    <s v="Julias Odhiambo Mboga"/>
    <s v="Julias Odhiambo Mboga"/>
    <s v="723987066"/>
    <s v="Informal Business"/>
    <x v="0"/>
    <x v="0"/>
    <d v="2020-09-28T00:00:00"/>
  </r>
  <r>
    <s v="VPA6"/>
    <s v="KE-KIS-1808-27106"/>
    <x v="0"/>
    <s v=""/>
    <s v="1st August,2018"/>
    <d v="2018-08-01T00:00:00"/>
    <s v="25th August,2018"/>
    <d v="2018-08-25T00:00:00"/>
    <s v="Benard Ochogo Omondi"/>
    <s v="Male"/>
    <s v="24220117"/>
    <s v="729955487"/>
    <m/>
    <m/>
    <s v="726162784"/>
    <n v="35.238888000000003"/>
    <n v="-0.177618"/>
    <s v="Kisumu"/>
    <s v="Muhoroni"/>
    <s v="Homalime"/>
    <s v="Menara"/>
    <s v="6"/>
    <s v="Nilelynk Innovators"/>
    <s v="Julias Odhiambo Mboga"/>
    <s v="Julias Odhiambo Mboga"/>
    <s v="723987066"/>
    <s v="Informal Business"/>
    <x v="0"/>
    <x v="0"/>
    <d v="2019-02-25T00:00:00"/>
  </r>
  <r>
    <s v="VPA6"/>
    <s v="KE-BUN-1908-24882"/>
    <x v="0"/>
    <s v=""/>
    <s v="10th April,2019"/>
    <d v="2019-04-10T00:00:00"/>
    <s v="30th August,2019"/>
    <d v="2019-08-30T00:00:00"/>
    <s v="Lagat Getrude"/>
    <s v="Female"/>
    <s v="25678563"/>
    <s v="254720841032"/>
    <m/>
    <m/>
    <m/>
    <n v="34.505550999999997"/>
    <n v="0.79227700000000001"/>
    <s v="Bungoma"/>
    <s v="Mt. Elgon"/>
    <s v="Mt Elgon"/>
    <s v="Namutokholo"/>
    <s v="8"/>
    <s v="Nilelynk Innovators"/>
    <s v="Julias Odhiambo Mboga"/>
    <s v="Julias Odhiambo Mboga"/>
    <s v="254723987066"/>
    <s v="Informal Business"/>
    <x v="2"/>
    <x v="0"/>
    <d v="2019-12-10T00:00:00"/>
  </r>
  <r>
    <s v="VPA6"/>
    <s v="KE-HOM-1701-18000"/>
    <x v="0"/>
    <s v=""/>
    <s v="10th January,2017"/>
    <d v="2017-01-10T00:00:00"/>
    <s v="27th January,2017"/>
    <d v="2017-01-27T00:00:00"/>
    <s v="Odok Ogero Barnabas"/>
    <s v="Male"/>
    <s v="3938203"/>
    <s v="723901667"/>
    <m/>
    <m/>
    <s v="703719201"/>
    <n v="34.615735000000001"/>
    <n v="-0.608518"/>
    <s v="Homa Bay"/>
    <s v="Homabay"/>
    <s v="Homabay"/>
    <s v="Kabor"/>
    <s v="8"/>
    <s v="Nilelynk Innovators"/>
    <s v="Julias Odhiambo Mboga"/>
    <s v="Julias Odhiambo Mboga"/>
    <s v="723987066"/>
    <s v="Informal Business"/>
    <x v="2"/>
    <x v="0"/>
    <d v="2018-04-20T00:00:00"/>
  </r>
  <r>
    <s v="VPA6"/>
    <s v="KE-KIA-1901-275521"/>
    <x v="0"/>
    <s v=""/>
    <s v="22nd December,2018"/>
    <d v="2018-12-22T00:00:00"/>
    <s v="23rd January,2019"/>
    <d v="2019-01-23T00:00:00"/>
    <s v="Njenga Jamss Koria"/>
    <s v="Male"/>
    <s v="22321316"/>
    <s v="0721592413"/>
    <m/>
    <m/>
    <m/>
    <n v="36.695639"/>
    <n v="-1.2599800000000001"/>
    <s v="Kiambu"/>
    <s v="Kabete"/>
    <s v="Kabete"/>
    <s v="Kinoo"/>
    <s v="10"/>
    <s v="Nilelynk Innovators"/>
    <s v="Julias Odhiambo Mboga"/>
    <s v="Julias Odhiambo Mboga"/>
    <s v="723987066"/>
    <s v="Informal Business"/>
    <x v="0"/>
    <x v="0"/>
    <d v="2019-03-15T00:00:00"/>
  </r>
  <r>
    <s v="VPA6"/>
    <s v="KE-KAJ-1610-17999"/>
    <x v="0"/>
    <s v=""/>
    <s v="12th August,2016"/>
    <d v="2016-08-12T00:00:00"/>
    <s v="1st October,2016"/>
    <d v="2016-10-01T00:00:00"/>
    <s v="Kemunto Josphine"/>
    <s v="Female"/>
    <s v="9314246"/>
    <s v="724737119"/>
    <m/>
    <m/>
    <m/>
    <n v="36.655602000000002"/>
    <n v="-1.4580599999999999"/>
    <s v="Kajiado"/>
    <s v="Kajiado West"/>
    <s v="Kiserian"/>
    <s v="Kona Baridi"/>
    <s v="10"/>
    <s v="Nilelynk Innovators"/>
    <s v="Julias Odhiambo Mboga"/>
    <s v="Julias Odhiambo Mboga"/>
    <s v="254723986066"/>
    <s v="Informal Business"/>
    <x v="2"/>
    <x v="0"/>
    <d v="2017-10-03T00:00:00"/>
  </r>
  <r>
    <s v="VPA6"/>
    <s v="KE-KAJ-1701-17998"/>
    <x v="0"/>
    <s v=""/>
    <s v="12th November,2016"/>
    <d v="2016-11-12T00:00:00"/>
    <s v="1st January,2017"/>
    <d v="2017-01-01T00:00:00"/>
    <s v="Oyieko Dismas"/>
    <s v="Male"/>
    <s v="99999"/>
    <s v="722310920"/>
    <m/>
    <m/>
    <m/>
    <n v="36.638652"/>
    <n v="-1.3547119999999999"/>
    <s v="Kajiado"/>
    <s v="Kajiado West"/>
    <s v="Ngong"/>
    <s v="Ngong"/>
    <s v="10"/>
    <s v="Nilelynk Innovators"/>
    <s v="Julias Odhiambo Mboga"/>
    <s v="Julias Odhiambo Mboga"/>
    <s v="732087066"/>
    <s v="Informal Business"/>
    <x v="2"/>
    <x v="0"/>
    <d v="2017-09-30T00:00:00"/>
  </r>
  <r>
    <s v="VPA6"/>
    <s v="KE-KIA-1806-28079"/>
    <x v="0"/>
    <s v=""/>
    <s v="19th May,2018"/>
    <d v="2018-05-19T00:00:00"/>
    <s v="14th June,2018"/>
    <d v="2018-06-14T00:00:00"/>
    <s v="Muchiri Ann Wanjiru"/>
    <s v="Female"/>
    <s v="12941619"/>
    <s v="701619081"/>
    <m/>
    <m/>
    <s v="701619080"/>
    <n v="36.632305000000002"/>
    <n v="-1.2467429999999999"/>
    <s v="Kiambu"/>
    <s v="Kikuyu"/>
    <s v="Kikuyu"/>
    <s v="Undiri"/>
    <s v="10"/>
    <s v="Nilelynk Innovators"/>
    <s v="Julias Odhiambo Mboga"/>
    <s v="Julias Odhiambo Mboga"/>
    <s v="723987066"/>
    <s v="Informal Business"/>
    <x v="0"/>
    <x v="0"/>
    <d v="2018-12-20T00:00:00"/>
  </r>
  <r>
    <s v="VPA6"/>
    <s v="KE-KIA-1904-25748"/>
    <x v="0"/>
    <s v=""/>
    <s v="11th February,2019"/>
    <d v="2019-02-11T00:00:00"/>
    <s v="23rd April,2019"/>
    <d v="2019-04-23T00:00:00"/>
    <s v="Ngang'A Mary Wanjiru"/>
    <s v="Female"/>
    <s v="99999"/>
    <s v="254725879440"/>
    <m/>
    <m/>
    <m/>
    <n v="36.734426999999997"/>
    <n v="-1.0448710000000001"/>
    <s v="Kiambu"/>
    <s v="Lari"/>
    <s v="Kagaa"/>
    <s v="Kaharo"/>
    <s v="10"/>
    <s v="Nilelynk Innovators"/>
    <s v="Julias Odhiambo Mboga"/>
    <s v="Julias Odhiambo Mboga"/>
    <s v="723987066"/>
    <s v="Informal Business"/>
    <x v="0"/>
    <x v="0"/>
    <d v="2019-06-12T00:00:00"/>
  </r>
  <r>
    <s v="VPA6"/>
    <s v="KE-MUR-1802-25904"/>
    <x v="0"/>
    <s v=""/>
    <s v="22nd January,2018"/>
    <d v="2018-01-22T00:00:00"/>
    <s v="23rd February,2018"/>
    <d v="2018-02-23T00:00:00"/>
    <s v="Esther Wanjoike Wanjiku"/>
    <s v="Male"/>
    <s v="10874891"/>
    <s v="720479320"/>
    <m/>
    <m/>
    <s v="776611440"/>
    <n v="36.978029999999997"/>
    <n v="-0.94803999999999999"/>
    <s v="Murang'a"/>
    <s v="Gatanga"/>
    <s v="Mafanda"/>
    <s v="Mafanda"/>
    <s v="12"/>
    <s v="Nilelynk Innovators"/>
    <s v="Julias Odhiambo Mboga"/>
    <s v="Julias Odhiambo Mboga"/>
    <s v="723987066"/>
    <s v="Informal Business"/>
    <x v="2"/>
    <x v="0"/>
    <d v="2018-11-23T00:00:00"/>
  </r>
  <r>
    <s v="VPA6"/>
    <s v="KE-KIA-2007-28325"/>
    <x v="0"/>
    <s v=""/>
    <s v="13th June,2020"/>
    <d v="2020-06-13T00:00:00"/>
    <s v="3rd July,2020"/>
    <d v="2020-07-03T00:00:00"/>
    <s v="Ngigi Lucy Wambui"/>
    <s v="Female"/>
    <s v="99999"/>
    <s v="254720738477"/>
    <m/>
    <m/>
    <m/>
    <n v="36.805987000000002"/>
    <n v="-1.0572809999999999"/>
    <s v="Kiambu"/>
    <s v="Githunguri"/>
    <s v="Githunguri"/>
    <s v="Kamakwa"/>
    <s v="12"/>
    <s v="Nilelynk Innovators"/>
    <s v="Julias Odhiambo Mboga"/>
    <s v="Julias Odhiambo Mboga"/>
    <s v="723987066"/>
    <s v="Informal Business"/>
    <x v="0"/>
    <x v="0"/>
    <d v="2020-07-15T00:00:00"/>
  </r>
  <r>
    <s v="VPA6"/>
    <s v="KE-KIA-2001-28315"/>
    <x v="0"/>
    <s v=""/>
    <s v="18th December,2019"/>
    <d v="2019-12-18T00:00:00"/>
    <s v="15th January,2020"/>
    <d v="2020-01-15T00:00:00"/>
    <s v="Kimani Edith Wambui"/>
    <s v="Female"/>
    <s v="99999"/>
    <s v="254723943725"/>
    <m/>
    <m/>
    <m/>
    <n v="36.876210999999998"/>
    <n v="-1.171794"/>
    <s v="Kiambu"/>
    <s v="Kiambu"/>
    <s v="Gatimaiyo"/>
    <s v="Mugomo"/>
    <s v="12"/>
    <s v="Nilelynk Innovators"/>
    <s v="Julias Odhiambo Mboga"/>
    <s v="Julias Odhiambo Mboga"/>
    <s v="723987066"/>
    <s v="Informal Business"/>
    <x v="0"/>
    <x v="0"/>
    <d v="2020-02-17T00:00:00"/>
  </r>
  <r>
    <s v="VPA6"/>
    <s v="KE-KIA-2005-28323"/>
    <x v="2"/>
    <s v="Non Compliant"/>
    <s v="31st March,2020"/>
    <d v="2020-03-31T00:00:00"/>
    <s v="20th May,2020"/>
    <d v="2020-05-20T00:00:00"/>
    <s v="Mungai Patrick Kinyanjui"/>
    <s v="Male"/>
    <s v="99999"/>
    <s v="254722588024"/>
    <m/>
    <m/>
    <m/>
    <n v="36.810070000000003"/>
    <n v="-1.165332"/>
    <s v="Kiambu"/>
    <s v="Kiambu"/>
    <s v="Kiambu"/>
    <s v="Kangoya"/>
    <s v="13"/>
    <s v="Nilelynk Innovators"/>
    <s v="Julias Odhiambo Mboga"/>
    <s v="Julias Odhiambo Mboga"/>
    <s v="723987066"/>
    <s v="Informal Business"/>
    <x v="0"/>
    <x v="0"/>
    <d v="2020-09-27T00:00:00"/>
  </r>
  <r>
    <s v="VPA6"/>
    <s v="KE-KIA-1704-17996"/>
    <x v="0"/>
    <s v=""/>
    <s v="1st March,2017"/>
    <d v="2017-03-01T00:00:00"/>
    <s v="20th April,2017"/>
    <d v="2017-04-20T00:00:00"/>
    <s v="Wanjiku Esther"/>
    <s v="Female"/>
    <s v="20840738"/>
    <s v="710322946"/>
    <m/>
    <m/>
    <m/>
    <n v="36.806749000000003"/>
    <n v="-1.119845"/>
    <s v="Kiambu"/>
    <s v="Githunguri"/>
    <s v="Ikinu"/>
    <s v="Ngemwa"/>
    <s v="16"/>
    <s v="Nilelynk Innovators"/>
    <s v="Julias Odhiambo Mboga"/>
    <s v="Julias Odhiambo Mboga"/>
    <s v=""/>
    <s v="Informal Business"/>
    <x v="2"/>
    <x v="0"/>
    <d v="2017-09-30T00:00:00"/>
  </r>
  <r>
    <s v="VPA6"/>
    <s v="KE-KWA-1906-26656"/>
    <x v="0"/>
    <s v=""/>
    <s v="5th May,2019"/>
    <d v="2019-05-05T00:00:00"/>
    <s v="17th June,2019"/>
    <d v="2019-06-17T00:00:00"/>
    <s v="Tabitha Mtungi Peter"/>
    <s v="Female"/>
    <s v="2713859"/>
    <s v="254720709847"/>
    <m/>
    <m/>
    <m/>
    <n v="39.489533000000002"/>
    <n v="-4.2713450000000002"/>
    <s v="Kwale"/>
    <s v="Matuga"/>
    <s v="Matunga"/>
    <s v="Mbegani"/>
    <s v="4"/>
    <s v="Biogas International Limited"/>
    <s v="Julius"/>
    <s v="Julius"/>
    <s v="711227754"/>
    <s v="Medium Size Business"/>
    <x v="6"/>
    <x v="2"/>
    <d v="2019-07-09T00:00:00"/>
  </r>
  <r>
    <s v="VPA6"/>
    <s v="KE-KIS-1807-22179"/>
    <x v="2"/>
    <s v="Non Compliant"/>
    <s v="24th July,2018"/>
    <d v="2018-07-24T00:00:00"/>
    <s v="30th July,2018"/>
    <d v="2018-07-30T00:00:00"/>
    <s v="Akinyi Mary Joan"/>
    <s v="Male"/>
    <s v="29517333"/>
    <s v="0717709981"/>
    <m/>
    <m/>
    <s v="723542939"/>
    <n v="34.735145000000003"/>
    <n v="-0.14408000000000001"/>
    <s v="Kisumu"/>
    <s v="Ndunga Beach"/>
    <s v="Oooo"/>
    <s v="Oooo"/>
    <s v="6"/>
    <s v="Biogas International Limited"/>
    <s v="Julius"/>
    <s v="Julius"/>
    <s v="711227754"/>
    <s v="Medium Size Business"/>
    <x v="6"/>
    <x v="2"/>
    <d v="2018-07-24T00:00:00"/>
  </r>
  <r>
    <s v="VPA6"/>
    <s v="KE-KWA-1910-26693"/>
    <x v="1"/>
    <s v="Institutional Plant"/>
    <s v="20th September,2019"/>
    <d v="2019-09-20T00:00:00"/>
    <s v="2nd October,2019"/>
    <d v="2019-10-02T00:00:00"/>
    <s v="Kenya Service Forest"/>
    <s v="Male"/>
    <s v="20651354"/>
    <s v="254718065079"/>
    <m/>
    <m/>
    <m/>
    <n v="39.477496000000002"/>
    <n v="-4.408118"/>
    <s v="Kwale"/>
    <s v="Msambweni"/>
    <s v="Kinondo"/>
    <s v="Vioni"/>
    <s v="6"/>
    <s v="Biogas International Limited"/>
    <s v="Julius"/>
    <s v="Julius"/>
    <s v="711227754"/>
    <s v="Medium Size Business"/>
    <x v="6"/>
    <x v="2"/>
    <d v="2019-10-09T00:00:00"/>
  </r>
  <r>
    <s v="VPA6"/>
    <s v="KE-MUR-2002-28870"/>
    <x v="0"/>
    <s v=""/>
    <s v="20th February,2020"/>
    <d v="2020-02-20T00:00:00"/>
    <s v="20th February,2020"/>
    <d v="2020-02-20T00:00:00"/>
    <s v="Mwai Timothy Kariuki"/>
    <s v="Male"/>
    <s v="20265330"/>
    <s v="735733538"/>
    <m/>
    <m/>
    <m/>
    <n v="37.168463000000003"/>
    <n v="-0.98610299999999995"/>
    <s v="Murang'a"/>
    <s v="Makuyu"/>
    <s v="Gikono"/>
    <s v="Gikono"/>
    <n v="6"/>
    <s v="Biogas International Limited"/>
    <s v="Julius"/>
    <s v="Julius"/>
    <s v="254711237754"/>
    <s v="Medium Size Business"/>
    <x v="6"/>
    <x v="2"/>
    <d v="2020-02-26T00:00:00"/>
  </r>
  <r>
    <s v="VPA6"/>
    <s v="KE-UAS-1903-28010"/>
    <x v="0"/>
    <s v=""/>
    <s v="7th March,2019"/>
    <d v="2019-03-07T00:00:00"/>
    <s v="7th March,2019"/>
    <d v="2019-03-07T00:00:00"/>
    <s v="David Cheruiyot"/>
    <s v="Male"/>
    <s v="99999"/>
    <s v="721947262"/>
    <m/>
    <m/>
    <m/>
    <n v="35.341531000000003"/>
    <n v="0.30545699999999998"/>
    <s v="Uasin Gishu"/>
    <s v="Kesses"/>
    <s v=""/>
    <s v=""/>
    <n v="9"/>
    <s v="Biogas International Limited"/>
    <s v="Julius"/>
    <s v="Julius"/>
    <s v="711227754"/>
    <s v="Medium Size Business"/>
    <x v="6"/>
    <x v="2"/>
    <d v="2019-03-11T00:00:00"/>
  </r>
  <r>
    <s v="VPA6"/>
    <s v="KE-KER-1707-22020"/>
    <x v="0"/>
    <s v=""/>
    <s v="6th July,2017"/>
    <d v="2017-07-06T00:00:00"/>
    <s v="13th July,2017"/>
    <d v="2017-07-13T00:00:00"/>
    <s v="Koech Lorna Chepkemoi"/>
    <s v="Male"/>
    <s v="13008130"/>
    <s v="721295051"/>
    <m/>
    <m/>
    <s v="722933636"/>
    <n v="35.290148000000002"/>
    <n v="-0.33692800000000001"/>
    <s v="Kericho"/>
    <s v="Ainamoi"/>
    <s v="Township"/>
    <s v="Sumeyon"/>
    <s v="9"/>
    <s v="Biogas International Limited"/>
    <s v="Julius"/>
    <s v="Julius"/>
    <s v="711227754"/>
    <s v="Medium Size Business"/>
    <x v="6"/>
    <x v="2"/>
    <d v="2017-07-17T00:00:00"/>
  </r>
  <r>
    <s v="VPA6"/>
    <s v="KE-KWA-1906-26663"/>
    <x v="2"/>
    <s v="Non Compliant"/>
    <s v="17th May,2019"/>
    <d v="2019-05-17T00:00:00"/>
    <s v="17th June,2019"/>
    <d v="2019-06-17T00:00:00"/>
    <s v="Samuel Ndei"/>
    <s v="Male"/>
    <s v="25470604343"/>
    <s v="726121075"/>
    <m/>
    <m/>
    <m/>
    <n v="39.501601999999998"/>
    <n v="-4.2649480000000004"/>
    <s v="Kwale"/>
    <s v="Matuga"/>
    <s v="Matuga"/>
    <s v="Mbegani"/>
    <n v="9"/>
    <s v="Biogas International Limited"/>
    <s v="Julius"/>
    <s v="Julius"/>
    <s v=""/>
    <s v="Medium Size Business"/>
    <x v="6"/>
    <x v="2"/>
    <d v="2019-07-09T00:00:00"/>
  </r>
  <r>
    <s v="VPA6"/>
    <s v="KE-KIL-1910-26699"/>
    <x v="2"/>
    <s v="Non Compliant"/>
    <s v="11th October,2019"/>
    <d v="2019-10-11T00:00:00"/>
    <s v="25th October,2019"/>
    <d v="2019-10-25T00:00:00"/>
    <s v="Barnes Alistair James"/>
    <s v="Male"/>
    <s v="10122102"/>
    <s v="0716788469"/>
    <m/>
    <m/>
    <s v="707668600"/>
    <n v="39.867316000000002"/>
    <n v="-3.6241919999999999"/>
    <s v="Kilifi"/>
    <s v="Bahari"/>
    <s v="Bahari"/>
    <s v="Plantation"/>
    <s v="9"/>
    <s v="Biogas International Limited"/>
    <s v="Julius"/>
    <s v="Julius"/>
    <s v="711227754"/>
    <s v="Medium Size Business"/>
    <x v="6"/>
    <x v="2"/>
    <d v="2019-10-11T00:00:00"/>
  </r>
  <r>
    <s v="VPA6"/>
    <s v="KE-KAJ-2007-28884"/>
    <x v="0"/>
    <s v=""/>
    <s v="8th July,2020"/>
    <d v="2020-07-08T00:00:00"/>
    <s v="22nd July,2020"/>
    <d v="2020-07-22T00:00:00"/>
    <s v="Orenyo Richard Okeno"/>
    <s v="Male"/>
    <s v="99999"/>
    <s v="254722660384"/>
    <m/>
    <m/>
    <m/>
    <n v="36.639040000000001"/>
    <n v="-1.3547400000000001"/>
    <s v="Kajiado"/>
    <s v="Kajiado West"/>
    <s v="Ngong"/>
    <s v="Kibiko"/>
    <n v="9"/>
    <s v="Biogas International Limited"/>
    <s v="Julius"/>
    <s v="Julius"/>
    <s v="711227754"/>
    <s v="Medium Size Business"/>
    <x v="6"/>
    <x v="2"/>
    <d v="2020-09-17T00:00:00"/>
  </r>
  <r>
    <s v="VPA6"/>
    <s v="KE-THA-2102-27061"/>
    <x v="0"/>
    <s v=""/>
    <s v="1st February,2021"/>
    <d v="2021-02-01T00:00:00"/>
    <s v="25th February,2021"/>
    <d v="2021-02-25T00:00:00"/>
    <s v="Silas Justus Muriithi"/>
    <s v="Male"/>
    <s v="21456432"/>
    <s v="724058821"/>
    <s v="254724058821"/>
    <m/>
    <s v="254714163714"/>
    <n v="37.631570000000004"/>
    <n v="-0.31973000000000001"/>
    <s v="Tharaka-Nithi"/>
    <s v="Chuka"/>
    <s v="Kuangondu"/>
    <s v="Mukungugu"/>
    <n v="8"/>
    <s v="Likunga Company Limited"/>
    <s v="Julius Meme"/>
    <s v="Julius Meme"/>
    <s v=""/>
    <s v="Micro Business"/>
    <x v="2"/>
    <x v="0"/>
    <d v="2021-06-09T00:00:00"/>
  </r>
  <r>
    <s v="VPA6"/>
    <s v="KE-KAJ-2006-28877"/>
    <x v="0"/>
    <s v=""/>
    <s v="12th June,2020"/>
    <d v="2020-06-12T00:00:00"/>
    <s v="26th June,2020"/>
    <d v="2020-06-26T00:00:00"/>
    <s v="Kipkorir John"/>
    <s v="Male"/>
    <s v="69855"/>
    <s v="710970272"/>
    <m/>
    <m/>
    <m/>
    <n v="36.730662000000002"/>
    <n v="-1.5059629999999999"/>
    <s v="Kajiado"/>
    <s v="Isinya"/>
    <s v="Isinya"/>
    <s v="Farmers"/>
    <n v="9"/>
    <s v="Biogas International Limited"/>
    <s v="Julius Misango"/>
    <s v="Julius Misango"/>
    <s v="711227754"/>
    <s v="Medium Size Business"/>
    <x v="6"/>
    <x v="2"/>
    <d v="2020-07-10T00:00:00"/>
  </r>
  <r>
    <s v="VPA6"/>
    <s v="KE-MER-1811-25972"/>
    <x v="0"/>
    <s v=""/>
    <s v="30th July,2018"/>
    <d v="2018-07-30T00:00:00"/>
    <s v="17th November,2018"/>
    <d v="2018-11-17T00:00:00"/>
    <s v="Grace Kobia Wacuka"/>
    <s v="Female"/>
    <s v="13539404"/>
    <s v="0723264001"/>
    <m/>
    <m/>
    <s v="722654977"/>
    <n v="37.698332999999998"/>
    <n v="0.19062299999999999"/>
    <s v="Meru"/>
    <s v="Tigania West"/>
    <s v="Mituntu"/>
    <s v="Ntalami"/>
    <s v="6"/>
    <s v="Likunga Company Limited"/>
    <s v="Julius Mwiraria"/>
    <s v="Julius Mwiraria"/>
    <s v="713007798"/>
    <s v="Micro Business"/>
    <x v="2"/>
    <x v="0"/>
    <d v="2018-11-19T00:00:00"/>
  </r>
  <r>
    <s v="VPA6"/>
    <s v="KE-MER-1801-27866"/>
    <x v="0"/>
    <s v=""/>
    <s v="21st December,2017"/>
    <d v="2017-12-21T00:00:00"/>
    <s v="23rd January,2018"/>
    <d v="2018-01-23T00:00:00"/>
    <s v="Kanyua Muchuka Jennifer"/>
    <s v="Female"/>
    <s v="8859881"/>
    <s v="710489681"/>
    <m/>
    <m/>
    <s v="726515541"/>
    <n v="37.555897000000002"/>
    <n v="-1.5657000000000001E-2"/>
    <s v="Meru"/>
    <s v="Meru Centra"/>
    <s v="Kithirune"/>
    <s v="Muurugi"/>
    <n v="6"/>
    <s v="Likunga Company Limited"/>
    <s v="Julius Mwiraria"/>
    <s v="Julius Mwiraria"/>
    <s v="789567119"/>
    <s v="Micro Business"/>
    <x v="2"/>
    <x v="0"/>
    <d v="2018-01-24T00:00:00"/>
  </r>
  <r>
    <s v="VPA6"/>
    <s v="KE-MER-1801-19595"/>
    <x v="0"/>
    <s v=""/>
    <s v="15th December,2017"/>
    <d v="2017-12-15T00:00:00"/>
    <s v="24th January,2018"/>
    <d v="2018-01-24T00:00:00"/>
    <s v="Mworia Murwithania Japhet"/>
    <s v="Male"/>
    <s v="8305043"/>
    <s v="720545686"/>
    <m/>
    <m/>
    <s v="735715657"/>
    <n v="37.569648000000001"/>
    <n v="1.9321999999999999E-2"/>
    <s v="Meru"/>
    <s v="Meru Central"/>
    <s v="Katheri"/>
    <s v="Kiruanyi"/>
    <s v="6"/>
    <s v="Likunga Company Limited"/>
    <s v="Julius Mwiraria"/>
    <s v="Julius Mwiraria"/>
    <s v="789567119"/>
    <s v="Micro Business"/>
    <x v="2"/>
    <x v="0"/>
    <d v="2018-01-24T00:00:00"/>
  </r>
  <r>
    <s v="VPA6"/>
    <s v="KE-MER-1903-25629"/>
    <x v="0"/>
    <s v=""/>
    <s v="5th March,2019"/>
    <d v="2019-03-05T00:00:00"/>
    <s v="29th March,2019"/>
    <d v="2019-03-29T00:00:00"/>
    <s v="Mwenda Kairichia Amos"/>
    <s v="Male"/>
    <s v="10795039"/>
    <s v="254720541935"/>
    <m/>
    <m/>
    <m/>
    <n v="37.612737000000003"/>
    <n v="-3.9572000000000003E-2"/>
    <s v="Meru"/>
    <s v="Imenti South"/>
    <s v="Uruku"/>
    <s v="Kiaruji"/>
    <s v="8"/>
    <s v="Likunga Company Limited"/>
    <s v="Julius Mwiraria"/>
    <s v="Julius Mwiraria"/>
    <s v="713007798"/>
    <s v="Micro Business"/>
    <x v="2"/>
    <x v="0"/>
    <d v="2019-03-29T00:00:00"/>
  </r>
  <r>
    <s v="VPA6"/>
    <s v="KE-MER-1904-25631"/>
    <x v="0"/>
    <s v=""/>
    <s v="7th March,2019"/>
    <d v="2019-03-07T00:00:00"/>
    <s v="26th April,2019"/>
    <d v="2019-04-26T00:00:00"/>
    <s v="Zeberio Misheck Kinoti"/>
    <s v="Male"/>
    <s v="8871156"/>
    <s v="254722861255"/>
    <m/>
    <m/>
    <m/>
    <n v="37.640870999999997"/>
    <n v="-8.8815000000000005E-2"/>
    <s v="Meru"/>
    <s v="Imenti South"/>
    <s v="Chure"/>
    <s v="Gaatia"/>
    <s v="8"/>
    <s v="Likunga Company Limited"/>
    <s v="Julius Mwiraria"/>
    <s v="Julius Mwiraria"/>
    <s v="713007798"/>
    <s v="Micro Business"/>
    <x v="0"/>
    <x v="0"/>
    <d v="2019-04-27T00:00:00"/>
  </r>
  <r>
    <s v="VPA6"/>
    <s v="KE-MER-1903-25630"/>
    <x v="0"/>
    <s v=""/>
    <s v="25th February,2019"/>
    <d v="2019-02-25T00:00:00"/>
    <s v="30th March,2019"/>
    <d v="2019-03-30T00:00:00"/>
    <s v="Kawiria Kirimi Winfred"/>
    <s v="Female"/>
    <s v="12892686"/>
    <s v="254724596774"/>
    <m/>
    <m/>
    <m/>
    <n v="37.396501999999998"/>
    <n v="0.13294600000000001"/>
    <s v="Meru"/>
    <s v="Buuri"/>
    <s v="Kisima"/>
    <s v="Kaongogacheke"/>
    <s v="8"/>
    <s v="Likunga company limited"/>
    <s v="Julius Mwiraria"/>
    <s v="Julius Mwiraria"/>
    <s v="713007798"/>
    <s v="Micro Business"/>
    <x v="2"/>
    <x v="0"/>
    <d v="2019-03-30T00:00:00"/>
  </r>
  <r>
    <s v="VPA6"/>
    <s v="KE-MER-1903-25625"/>
    <x v="0"/>
    <s v=""/>
    <s v="25th February,2019"/>
    <d v="2019-02-25T00:00:00"/>
    <s v="20th March,2019"/>
    <d v="2019-03-20T00:00:00"/>
    <s v="Monica Mutonga Maringa"/>
    <s v="Female"/>
    <s v="3458934"/>
    <s v="254701803301"/>
    <m/>
    <m/>
    <m/>
    <n v="37.661755999999997"/>
    <n v="-7.4904999999999999E-2"/>
    <s v="Meru"/>
    <s v="Imenti South"/>
    <s v="Kigane"/>
    <s v="Nguru"/>
    <s v="8"/>
    <s v="Likunga Company Limited"/>
    <s v="Julius Mwiraria"/>
    <s v="Julius Mwiraria"/>
    <s v="713007798"/>
    <s v="Micro Business"/>
    <x v="0"/>
    <x v="0"/>
    <d v="2019-03-20T00:00:00"/>
  </r>
  <r>
    <s v="VPA6"/>
    <s v="KE-MER-1910-25602"/>
    <x v="0"/>
    <s v=""/>
    <s v="5th September,2019"/>
    <d v="2019-09-05T00:00:00"/>
    <s v="3rd October,2019"/>
    <d v="2019-10-03T00:00:00"/>
    <s v="Nkanata Kinoti Antony"/>
    <s v="Male"/>
    <s v="21789756"/>
    <s v="718825135"/>
    <m/>
    <m/>
    <m/>
    <n v="37.550964999999998"/>
    <n v="-1.9408000000000002E-2"/>
    <s v="Meru"/>
    <s v="Imenti South"/>
    <s v="Kithurune"/>
    <s v="Muurugi"/>
    <n v="8"/>
    <s v="Likunga Company Limited"/>
    <s v="Julius Mwiraria"/>
    <s v="Julius Mwiraria"/>
    <s v="713007798"/>
    <s v="Micro Business"/>
    <x v="2"/>
    <x v="0"/>
    <d v="2019-10-03T00:00:00"/>
  </r>
  <r>
    <s v="VPA6"/>
    <s v="KE-MER-1807-19614"/>
    <x v="0"/>
    <s v=""/>
    <s v="29th June,2018"/>
    <d v="2018-06-29T00:00:00"/>
    <s v="31st July,2018"/>
    <d v="2018-07-31T00:00:00"/>
    <s v="Mwenda Kithure Joseph"/>
    <s v="Male"/>
    <s v="21743251"/>
    <s v="727482699"/>
    <m/>
    <m/>
    <m/>
    <n v="37.591752"/>
    <n v="-6.4365000000000006E-2"/>
    <s v="Meru"/>
    <s v="Imenti South"/>
    <s v="Mikumbune"/>
    <s v="Kigarine"/>
    <s v="8"/>
    <s v="Likunga Company Limited"/>
    <s v="Julius Mwiraria"/>
    <s v="Julius Mwiraria"/>
    <s v="713007798"/>
    <s v="Micro Business"/>
    <x v="2"/>
    <x v="0"/>
    <d v="2018-07-31T00:00:00"/>
  </r>
  <r>
    <s v="VPA6"/>
    <s v="KE-THA-1807-19612"/>
    <x v="0"/>
    <s v=""/>
    <s v="16th June,2018"/>
    <d v="2018-06-16T00:00:00"/>
    <s v="9th July,2018"/>
    <d v="2018-07-09T00:00:00"/>
    <s v="Thambu Benard Marangu"/>
    <s v="Male"/>
    <s v="12647380"/>
    <s v="728226185"/>
    <m/>
    <m/>
    <s v="720830572"/>
    <n v="37.667957000000001"/>
    <n v="-0.25048900000000002"/>
    <s v="Tharaka-Nithi"/>
    <s v="Maara"/>
    <s v="Chogoria"/>
    <s v="Kiamaogo"/>
    <s v="8"/>
    <s v="Likunga Company Limited"/>
    <s v="Julius Mwiraria"/>
    <s v="Julius Mwiraria"/>
    <s v="713007798"/>
    <s v="Micro Business"/>
    <x v="2"/>
    <x v="0"/>
    <d v="2018-07-09T00:00:00"/>
  </r>
  <r>
    <s v="VPA6"/>
    <s v="KE-MER-1806-19609"/>
    <x v="0"/>
    <s v=""/>
    <s v="19th May,2018"/>
    <d v="2018-05-19T00:00:00"/>
    <s v="19th June,2018"/>
    <d v="2018-06-19T00:00:00"/>
    <s v="Kareche Eunice Mutua"/>
    <s v="Female"/>
    <s v="11862371"/>
    <s v="727688674"/>
    <m/>
    <m/>
    <s v="726067164"/>
    <n v="37.578595"/>
    <n v="-2.9992999999999999E-2"/>
    <s v="Meru"/>
    <s v="Imenti South"/>
    <s v="Uruku"/>
    <s v="Kasarani"/>
    <s v="8"/>
    <s v="Likunga Company Limited"/>
    <s v="Julius Mwiraria"/>
    <s v="Julius Mwiraria"/>
    <s v="713007798"/>
    <s v="Micro Business"/>
    <x v="2"/>
    <x v="0"/>
    <d v="2018-06-19T00:00:00"/>
  </r>
  <r>
    <s v="VPA6"/>
    <s v="KE-MER-1804-19605"/>
    <x v="0"/>
    <s v=""/>
    <s v="7th March,2018"/>
    <d v="2018-03-07T00:00:00"/>
    <s v="9th April,2018"/>
    <d v="2018-04-09T00:00:00"/>
    <s v="Kainda Kanathi Ruth"/>
    <s v="Female"/>
    <s v="22800431"/>
    <s v="711720403"/>
    <m/>
    <m/>
    <s v="724634759"/>
    <n v="37.876916999999999"/>
    <n v="0.274982"/>
    <s v="Meru"/>
    <s v="Igembe North"/>
    <s v="Kangeta"/>
    <s v="Kiugi"/>
    <s v="8"/>
    <s v="Likunga Company Limited"/>
    <s v="Julius Mwiraria"/>
    <s v="Julius Mwiraria"/>
    <s v="713007798"/>
    <s v="Micro Business"/>
    <x v="2"/>
    <x v="0"/>
    <d v="2018-04-25T00:00:00"/>
  </r>
  <r>
    <s v="VPA6"/>
    <s v="KE-MER-1804-19608"/>
    <x v="0"/>
    <s v=""/>
    <s v="5th March,2018"/>
    <d v="2018-03-05T00:00:00"/>
    <s v="12th April,2018"/>
    <d v="2018-04-12T00:00:00"/>
    <s v="Mbaabu Kiugu Francis"/>
    <s v="Male"/>
    <s v="8885527"/>
    <s v="721176219"/>
    <s v="721695864"/>
    <m/>
    <s v="733442837"/>
    <n v="37.559041000000001"/>
    <n v="-1.5886999999999998E-2"/>
    <s v="Meru"/>
    <s v="Imenti South"/>
    <s v="Kithirune"/>
    <s v="Kibucho"/>
    <s v="8"/>
    <s v="Likunga Company Limited"/>
    <s v="Julius Mwiraria"/>
    <s v="Julius Mwiraria"/>
    <s v="713007798"/>
    <s v="Micro Business"/>
    <x v="2"/>
    <x v="0"/>
    <d v="2018-04-25T00:00:00"/>
  </r>
  <r>
    <s v="VPA6"/>
    <s v="KE-MER-1802-19600"/>
    <x v="0"/>
    <s v=""/>
    <s v="7th February,2018"/>
    <d v="2018-02-07T00:00:00"/>
    <s v="21st February,2018"/>
    <d v="2018-02-21T00:00:00"/>
    <s v="Mwirigi Hidha Gacheri"/>
    <s v="Female"/>
    <s v="9046800"/>
    <s v="73467974"/>
    <s v="734679744"/>
    <m/>
    <s v="724478362"/>
    <n v="37.581792999999998"/>
    <n v="-5.9949000000000002E-2"/>
    <s v="Meru"/>
    <s v="Imenti South"/>
    <s v="Kathera"/>
    <s v="Maringene"/>
    <s v="8"/>
    <s v="Likunga Company Limited"/>
    <s v="Julius Mwiraria"/>
    <s v="Julius Mwiraria"/>
    <s v="789567119"/>
    <s v="Micro Business"/>
    <x v="0"/>
    <x v="0"/>
    <d v="2018-02-27T00:00:00"/>
  </r>
  <r>
    <s v="VPA6"/>
    <s v="KE-MER-1808-19616"/>
    <x v="0"/>
    <s v=""/>
    <s v="18th July,2018"/>
    <d v="2018-07-18T00:00:00"/>
    <s v="21st August,2018"/>
    <d v="2018-08-21T00:00:00"/>
    <s v="Kaburu Mwiandi Eustace"/>
    <s v="Male"/>
    <s v="28279424"/>
    <s v="727236627"/>
    <m/>
    <m/>
    <s v="726619808"/>
    <n v="37.603369999999998"/>
    <n v="-0.176123"/>
    <s v="Meru"/>
    <s v="Imenti South"/>
    <s v="Kinoro"/>
    <s v="Mutunguru"/>
    <s v="8"/>
    <s v="Likunga Company Limited"/>
    <s v="Julius Mwiraria"/>
    <s v="Julius Mwiraria"/>
    <s v="713007798"/>
    <s v="Micro Business"/>
    <x v="2"/>
    <x v="0"/>
    <d v="2018-08-21T00:00:00"/>
  </r>
  <r>
    <s v="VPA6"/>
    <s v="KE-MER-2104-27053"/>
    <x v="0"/>
    <s v=""/>
    <s v="28th March,2021"/>
    <d v="2021-03-28T00:00:00"/>
    <s v="16th April,2021"/>
    <d v="2021-04-16T00:00:00"/>
    <s v="Mbijiwe Timothy Mwenda"/>
    <s v="Male"/>
    <n v="99999"/>
    <s v="254722844182"/>
    <m/>
    <m/>
    <s v="254746627316"/>
    <n v="37.578449999999997"/>
    <n v="-2.9207E-2"/>
    <s v="Meru"/>
    <s v="Imenti South"/>
    <s v="Uruku"/>
    <s v="Nkogwe"/>
    <n v="8"/>
    <s v="Likunga Company Limited"/>
    <s v="Julius Mwiraria"/>
    <s v="Julius Mwiraria"/>
    <s v=""/>
    <s v="Micro Business"/>
    <x v="2"/>
    <x v="0"/>
    <d v="2021-06-04T00:00:00"/>
  </r>
  <r>
    <s v="VPA6"/>
    <s v="KE-MER-2104-27054"/>
    <x v="0"/>
    <s v=""/>
    <s v="28th March,2021"/>
    <d v="2021-03-28T00:00:00"/>
    <s v="16th April,2021"/>
    <d v="2021-04-16T00:00:00"/>
    <s v="Ndegwa Edward Muriuki"/>
    <s v="Male"/>
    <n v="99999"/>
    <s v="254723520492"/>
    <m/>
    <m/>
    <s v="254726857561"/>
    <n v="37.608732000000003"/>
    <n v="-9.8267999999999994E-2"/>
    <s v="Meru"/>
    <s v="Imenti South"/>
    <s v="Ngirene"/>
    <s v="Ngirine"/>
    <n v="8"/>
    <s v="Likunga Company Limited"/>
    <s v="Julius Mwiraria"/>
    <s v="Julius Mwiraria"/>
    <s v=""/>
    <s v="Micro Business"/>
    <x v="2"/>
    <x v="0"/>
    <d v="2021-06-04T00:00:00"/>
  </r>
  <r>
    <s v="VPA6"/>
    <s v="KE-THA-2003-28486"/>
    <x v="0"/>
    <s v=""/>
    <s v="2nd February,2020"/>
    <d v="2020-02-02T00:00:00"/>
    <s v="15th March,2020"/>
    <d v="2020-03-15T00:00:00"/>
    <s v="Muritani Mathae Justus"/>
    <s v="Male"/>
    <s v="99999"/>
    <s v="254722164051"/>
    <m/>
    <m/>
    <m/>
    <n v="37.618676999999998"/>
    <n v="-0.24861800000000001"/>
    <s v="Tharaka-Nithi"/>
    <s v="Maara"/>
    <s v="Chogoria"/>
    <s v="Kangoji"/>
    <s v="8"/>
    <s v="Likunga Company Limited"/>
    <s v="Julius Mwiraria"/>
    <s v="Julius Mwiraria"/>
    <s v="713007798"/>
    <s v="Micro Business"/>
    <x v="2"/>
    <x v="0"/>
    <d v="2020-04-19T00:00:00"/>
  </r>
  <r>
    <s v="VPA6"/>
    <s v="KE-THA-2004-28487"/>
    <x v="0"/>
    <s v=""/>
    <s v="25th March,2020"/>
    <d v="2020-03-25T00:00:00"/>
    <s v="5th April,2020"/>
    <d v="2020-04-05T00:00:00"/>
    <s v="Kanyua Marangu Rebecca"/>
    <s v="Female"/>
    <s v="19453456"/>
    <s v="254724933609"/>
    <m/>
    <m/>
    <m/>
    <n v="37.719850000000001"/>
    <n v="-0.28289300000000001"/>
    <s v="Tharaka-Nithi"/>
    <s v="Maara"/>
    <s v="Kandungu"/>
    <s v="Murambani"/>
    <s v="10"/>
    <s v="Likunga Company Limited"/>
    <s v="Julius Mwiraria"/>
    <s v="Julius Mwiraria"/>
    <s v="713007798"/>
    <s v="Micro Business"/>
    <x v="2"/>
    <x v="0"/>
    <d v="2020-04-19T00:00:00"/>
  </r>
  <r>
    <s v="VPA6"/>
    <s v="KE-MER-1811-25974"/>
    <x v="0"/>
    <s v=""/>
    <s v="20th October,2018"/>
    <d v="2018-10-20T00:00:00"/>
    <s v="27th November,2018"/>
    <d v="2018-11-27T00:00:00"/>
    <s v="Williason Mbui Gatobu"/>
    <s v="Male"/>
    <s v="14412838"/>
    <s v="708790107"/>
    <m/>
    <m/>
    <s v="720571825"/>
    <n v="37.572266999999997"/>
    <n v="3.3509999999999998E-3"/>
    <s v="Meru"/>
    <s v="Meru Central"/>
    <s v="Kibaranyeki"/>
    <s v="Kiithe"/>
    <s v="12"/>
    <s v="Likunga Company Limited"/>
    <s v="Julius Mwiraria"/>
    <s v="Julius Mwiraria"/>
    <s v="713007798"/>
    <s v="Micro Business"/>
    <x v="2"/>
    <x v="0"/>
    <d v="2018-11-30T00:00:00"/>
  </r>
  <r>
    <s v="VPA6"/>
    <s v="KE-MER-1811-25971"/>
    <x v="0"/>
    <s v=""/>
    <s v="25th October,2018"/>
    <d v="2018-10-25T00:00:00"/>
    <s v="17th November,2018"/>
    <d v="2018-11-17T00:00:00"/>
    <s v="Charles Manyara Kobia"/>
    <s v="Male"/>
    <s v="22308761"/>
    <s v="727114538"/>
    <m/>
    <m/>
    <s v="723962436"/>
    <n v="37.734656000000001"/>
    <n v="0.171573"/>
    <s v="Meru"/>
    <s v="Tigania West"/>
    <s v="Kianjai"/>
    <s v="Machaku"/>
    <s v="12"/>
    <s v="Likunga Company Limited"/>
    <s v="Julius Mwiraria"/>
    <s v="Julius Mwiraria"/>
    <s v="713007798"/>
    <s v="Micro Business"/>
    <x v="2"/>
    <x v="0"/>
    <d v="2018-11-19T00:00:00"/>
  </r>
  <r>
    <s v="VPA6"/>
    <s v="KE-NAK-1707-22049"/>
    <x v="0"/>
    <s v=""/>
    <s v="22nd May,2017"/>
    <d v="2017-05-22T00:00:00"/>
    <s v="11th July,2017"/>
    <d v="2017-07-11T00:00:00"/>
    <s v="Munene Phenhas Njuguna"/>
    <s v="Male"/>
    <s v="27977570"/>
    <s v="71455377"/>
    <m/>
    <m/>
    <m/>
    <n v="36.061788"/>
    <n v="-0.27226299999999998"/>
    <s v="Nakuru"/>
    <s v="Nakuru Town"/>
    <s v="Nakuru Town"/>
    <s v="Millimani Showground"/>
    <s v="4"/>
    <s v="Biogas International Limited"/>
    <s v="Julius Onyango"/>
    <s v="Julius Onyango"/>
    <s v="711227754"/>
    <s v="Medium Size Business"/>
    <x v="6"/>
    <x v="2"/>
    <d v="2017-07-17T00:00:00"/>
  </r>
  <r>
    <s v="VPA6"/>
    <s v="KE-BUS-1705-22023"/>
    <x v="0"/>
    <s v=""/>
    <s v="12th March,2017"/>
    <d v="2017-03-12T00:00:00"/>
    <s v="1st May,2017"/>
    <d v="2017-05-01T00:00:00"/>
    <s v="Shiundu George Khakhubi"/>
    <s v="Male"/>
    <s v="27505152"/>
    <s v="726116976"/>
    <m/>
    <m/>
    <m/>
    <n v="34.216138000000001"/>
    <n v="0.31282700000000002"/>
    <s v="Busia"/>
    <s v="Butula"/>
    <s v="Bujumba"/>
    <s v="Burinda"/>
    <s v="6"/>
    <s v="Biogas International Limited"/>
    <s v="Julius Onyango"/>
    <s v="Julius Onyango"/>
    <s v="254711227754"/>
    <s v="Medium Size Business"/>
    <x v="6"/>
    <x v="2"/>
    <d v="2017-06-09T00:00:00"/>
  </r>
  <r>
    <s v="VPA6"/>
    <s v="KE-KIS-1807-22278"/>
    <x v="0"/>
    <s v=""/>
    <s v="4th June,2018"/>
    <d v="2018-06-04T00:00:00"/>
    <s v="24th July,2018"/>
    <d v="2018-07-24T00:00:00"/>
    <s v="Agola Damarice Ayiemba"/>
    <s v="Female"/>
    <s v="99999"/>
    <s v="702083460"/>
    <m/>
    <m/>
    <s v="716804407"/>
    <n v="34.734932000000001"/>
    <n v="-0.14188799999999999"/>
    <s v="Kisumu"/>
    <s v="Kisumu West"/>
    <s v="Ooooooo"/>
    <s v="Oooo"/>
    <s v="6"/>
    <s v="Biogas International Limited"/>
    <s v="Julius Onyango"/>
    <s v="Julius Onyango"/>
    <s v="711227754"/>
    <s v="Medium Size Business"/>
    <x v="6"/>
    <x v="2"/>
    <d v="2018-07-24T00:00:00"/>
  </r>
  <r>
    <s v="VPA6"/>
    <s v="KE-KIS-1807-22176"/>
    <x v="0"/>
    <s v=""/>
    <s v="24th July,2018"/>
    <d v="2018-07-24T00:00:00"/>
    <s v="30th July,2018"/>
    <d v="2018-07-30T00:00:00"/>
    <s v="Ondiek Pamela Akoth"/>
    <s v="Male"/>
    <s v="6164906"/>
    <s v="727296822"/>
    <m/>
    <m/>
    <s v="799784965"/>
    <n v="34.735840000000003"/>
    <n v="-0.14152799999999999"/>
    <s v="Kisumu"/>
    <s v="Ndunga Beach"/>
    <s v="Oooo"/>
    <s v="Oooo"/>
    <s v="6"/>
    <s v="Biogas International Limited"/>
    <s v="Julius Onyango"/>
    <s v="Julius Onyango"/>
    <s v="711228754"/>
    <s v="Medium Size Business"/>
    <x v="6"/>
    <x v="2"/>
    <d v="2018-07-24T00:00:00"/>
  </r>
  <r>
    <s v="VPA6"/>
    <s v="KE-KIS-1807-22177"/>
    <x v="0"/>
    <s v=""/>
    <s v="24th July,2018"/>
    <d v="2018-07-24T00:00:00"/>
    <s v="30th July,2018"/>
    <d v="2018-07-30T00:00:00"/>
    <s v="Didi Adhiambo Mary"/>
    <s v="Male"/>
    <s v="9099467"/>
    <s v="719519006"/>
    <m/>
    <m/>
    <s v="751341902"/>
    <n v="34.738014999999997"/>
    <n v="-0.14040800000000001"/>
    <s v="Kisumu"/>
    <s v="Ndunga Beach"/>
    <s v="Oooo"/>
    <s v="Ooooo"/>
    <s v="6"/>
    <s v="Biogas International Limited"/>
    <s v="Julius Onyango"/>
    <s v="Julius Onyango"/>
    <s v="711227754"/>
    <s v="Medium Size Business"/>
    <x v="6"/>
    <x v="2"/>
    <d v="2018-07-24T00:00:00"/>
  </r>
  <r>
    <s v="VPA6"/>
    <s v="KE-TAI-1712-22130"/>
    <x v="0"/>
    <s v=""/>
    <s v="11th November,2017"/>
    <d v="2017-11-11T00:00:00"/>
    <s v="31st December,2017"/>
    <d v="2017-12-31T00:00:00"/>
    <s v="Ngare Ngare Charles"/>
    <s v="Male"/>
    <s v="32682635"/>
    <s v="719257918"/>
    <m/>
    <m/>
    <s v="796067389"/>
    <n v="37.681213"/>
    <n v="-3.3831820000000001"/>
    <s v="Taita/Taveta"/>
    <s v="Taveta"/>
    <s v="Ngarengashi"/>
    <s v="Langatta"/>
    <s v="6"/>
    <s v="Biogas International Limited"/>
    <s v="Julius Onyango"/>
    <s v="Julius Onyango"/>
    <s v="71122700530"/>
    <s v="Medium Size Business"/>
    <x v="6"/>
    <x v="2"/>
    <d v="2018-07-17T00:00:00"/>
  </r>
  <r>
    <s v="VPA6"/>
    <s v="KE-MUR-1804-22144"/>
    <x v="0"/>
    <s v=""/>
    <s v="10th February,2018"/>
    <d v="2018-02-10T00:00:00"/>
    <s v="1st April,2018"/>
    <d v="2018-04-01T00:00:00"/>
    <s v="Mwaura Beatrice Muirigo"/>
    <s v="Female"/>
    <s v="99999"/>
    <s v="720698891"/>
    <m/>
    <m/>
    <s v="734423043"/>
    <n v="36.872332"/>
    <n v="-0.87444699999999997"/>
    <s v="Murang'a"/>
    <s v="Gatanga"/>
    <s v="Kariara"/>
    <s v="Gatuiku"/>
    <s v="6"/>
    <s v="Biogas International Limited"/>
    <s v="Julius Onyango"/>
    <s v="Julius Onyango"/>
    <s v="711227754"/>
    <s v="Medium Size Business"/>
    <x v="6"/>
    <x v="2"/>
    <d v="2018-07-17T00:00:00"/>
  </r>
  <r>
    <s v="VPA6"/>
    <s v="KE-KIA-1709-21976"/>
    <x v="0"/>
    <s v=""/>
    <s v="16th July,2017"/>
    <d v="2017-07-16T00:00:00"/>
    <s v="4th September,2017"/>
    <d v="2017-09-04T00:00:00"/>
    <s v="Chege Margaret Mwihaki"/>
    <s v="Female"/>
    <s v="7706338"/>
    <s v="722734219"/>
    <m/>
    <m/>
    <m/>
    <n v="36.687080000000002"/>
    <n v="-1.2423679999999999"/>
    <s v="Kiambu"/>
    <s v="Kikuyu"/>
    <s v="Kinoo"/>
    <s v="Gaitumbi"/>
    <s v="6"/>
    <s v="Biogas International Limited"/>
    <s v="Julius Onyango"/>
    <s v="Julius Onyango"/>
    <s v="711227754"/>
    <s v="Medium Size Business"/>
    <x v="6"/>
    <x v="2"/>
    <d v="2017-05-02T00:00:00"/>
  </r>
  <r>
    <s v="VPA6"/>
    <s v="KE-MER-1707-22007"/>
    <x v="0"/>
    <s v=""/>
    <s v="12th May,2017"/>
    <d v="2017-05-12T00:00:00"/>
    <s v="1st July,2017"/>
    <d v="2017-07-01T00:00:00"/>
    <s v="Japhet Muchiri Nkonge"/>
    <s v="Male"/>
    <s v="4269514"/>
    <s v="720348690"/>
    <m/>
    <m/>
    <m/>
    <n v="37.393573000000004"/>
    <n v="0.14274200000000001"/>
    <s v="Meru"/>
    <s v="Buuri"/>
    <s v="Kisima"/>
    <s v="Kongokacheke"/>
    <s v="6"/>
    <s v="Biogas International Limited"/>
    <s v="Julius Onyango"/>
    <s v="Julius Onyango"/>
    <s v="254711227754"/>
    <s v="Medium Size Business"/>
    <x v="6"/>
    <x v="2"/>
    <d v="2017-04-27T00:00:00"/>
  </r>
  <r>
    <s v="VPA6"/>
    <s v="KE-KAJ-1709-22045"/>
    <x v="0"/>
    <s v=""/>
    <s v="13th July,2017"/>
    <d v="2017-07-13T00:00:00"/>
    <s v="1st September,2017"/>
    <d v="2017-09-01T00:00:00"/>
    <s v="Osero Samson Kerandi"/>
    <s v="Male"/>
    <s v="3332777"/>
    <s v="722714101"/>
    <m/>
    <m/>
    <m/>
    <n v="36.748277000000002"/>
    <n v="-1.5051669999999999"/>
    <s v="Kajiado"/>
    <s v="Kajiado North"/>
    <s v="Keekonyokie"/>
    <s v="Kipeto"/>
    <s v="6"/>
    <s v="Biogas International Limited"/>
    <s v="Julius Onyango"/>
    <s v="Julius Onyango"/>
    <s v="254711227754"/>
    <s v="Medium Size Business"/>
    <x v="6"/>
    <x v="2"/>
    <d v="2017-09-20T00:00:00"/>
  </r>
  <r>
    <s v="VPA6"/>
    <s v="KE-SIA-1709-22058"/>
    <x v="0"/>
    <s v=""/>
    <s v="13th July,2017"/>
    <d v="2017-07-13T00:00:00"/>
    <s v="1st September,2017"/>
    <d v="2017-09-01T00:00:00"/>
    <s v="Ouma Simon Peter"/>
    <s v="Male"/>
    <s v="1121207"/>
    <s v="728551331"/>
    <m/>
    <m/>
    <m/>
    <n v="34.333702000000002"/>
    <n v="0.152918"/>
    <s v="Siaya"/>
    <s v="Ugunja"/>
    <s v="South Ugenya"/>
    <s v="Rang'Ala"/>
    <s v="6"/>
    <s v="Biogas International Limited"/>
    <s v="Julius Onyango"/>
    <s v="Julius Onyango"/>
    <s v="711227754"/>
    <s v="Medium Size Business"/>
    <x v="6"/>
    <x v="2"/>
    <d v="2017-07-28T00:00:00"/>
  </r>
  <r>
    <s v="VPA6"/>
    <s v="KE-KER-1707-22021"/>
    <x v="2"/>
    <s v="Non Compliant"/>
    <s v="24th May,2017"/>
    <d v="2017-05-24T00:00:00"/>
    <s v="13th July,2017"/>
    <d v="2017-07-13T00:00:00"/>
    <s v="Bill Eunice Chepkemoi"/>
    <s v="Male"/>
    <s v="11078462"/>
    <s v="711556875"/>
    <m/>
    <m/>
    <m/>
    <n v="35.217748"/>
    <n v="-0.32917200000000002"/>
    <s v="Kericho"/>
    <s v="Belgut"/>
    <s v="Borborwet"/>
    <s v="Kiboitu"/>
    <s v="6"/>
    <s v="Biogas International Limited"/>
    <s v="Julius Onyango"/>
    <s v="Julius Onyango"/>
    <s v="711227754"/>
    <s v="Medium Size Business"/>
    <x v="6"/>
    <x v="2"/>
    <d v="2017-07-17T00:00:00"/>
  </r>
  <r>
    <s v="VPA6"/>
    <s v="KE-KER-1707-22019"/>
    <x v="2"/>
    <s v="Unreachable"/>
    <s v="18th May,2017"/>
    <d v="2017-05-18T00:00:00"/>
    <s v="7th July,2017"/>
    <d v="2017-07-07T00:00:00"/>
    <s v="Setey Josephine Chepkoech"/>
    <s v="Male"/>
    <s v="8071611"/>
    <s v="721621911"/>
    <m/>
    <m/>
    <m/>
    <n v="35.170096999999998"/>
    <n v="-0.482651"/>
    <s v="Kericho"/>
    <s v="Bureti"/>
    <s v="Kipterich"/>
    <s v="Chimosi"/>
    <n v="6"/>
    <s v="Biogas International Limited"/>
    <s v="Julius Onyango"/>
    <s v="Julius Onyango"/>
    <s v="7112227754"/>
    <s v="Medium Size Business"/>
    <x v="6"/>
    <x v="2"/>
    <d v="2017-07-17T00:00:00"/>
  </r>
  <r>
    <s v="VPA6"/>
    <s v="KE-KER-1707-22018"/>
    <x v="0"/>
    <s v=""/>
    <s v="19th May,2017"/>
    <d v="2017-05-19T00:00:00"/>
    <s v="8th July,2017"/>
    <d v="2017-07-08T00:00:00"/>
    <s v="Susy Susy Langat"/>
    <s v="Male"/>
    <s v="851955"/>
    <s v="721298201"/>
    <m/>
    <m/>
    <m/>
    <n v="35.170577000000002"/>
    <n v="-0.35215800000000003"/>
    <s v="Kericho"/>
    <s v="Belgut"/>
    <s v="Waldai"/>
    <s v="Kiptaldal"/>
    <s v="6"/>
    <s v="Biogas International Limited"/>
    <s v="Julius Onyango"/>
    <s v="Julius Onyango"/>
    <s v="711227754"/>
    <s v="Medium Size Business"/>
    <x v="6"/>
    <x v="2"/>
    <d v="2017-07-17T00:00:00"/>
  </r>
  <r>
    <s v="VPA6"/>
    <s v="KE-KER-1707-22022"/>
    <x v="0"/>
    <s v=""/>
    <s v="19th May,2017"/>
    <d v="2017-05-19T00:00:00"/>
    <s v="8th July,2017"/>
    <d v="2017-07-08T00:00:00"/>
    <s v="Towett Sally"/>
    <s v="Female"/>
    <s v="2358058"/>
    <s v="722705454"/>
    <m/>
    <m/>
    <m/>
    <n v="35.199995000000001"/>
    <n v="-0.31912000000000001"/>
    <s v="Kericho"/>
    <s v="Belgut"/>
    <s v="Belgut"/>
    <s v="Machorwa"/>
    <s v="6"/>
    <s v="Biogas International Limited"/>
    <s v="Julius Onyango"/>
    <s v="Julius Onyango"/>
    <s v="711227754"/>
    <s v="Medium Size Business"/>
    <x v="6"/>
    <x v="2"/>
    <d v="2017-07-17T00:00:00"/>
  </r>
  <r>
    <s v="VPA6"/>
    <s v="KE-KWA-1904-26658"/>
    <x v="0"/>
    <s v=""/>
    <s v="6th April,2019"/>
    <d v="2019-04-06T00:00:00"/>
    <s v="15th April,2019"/>
    <d v="2019-04-15T00:00:00"/>
    <s v="Kingoo Wanza Michael"/>
    <s v="Male"/>
    <s v="12902527"/>
    <s v="254723879201"/>
    <m/>
    <m/>
    <m/>
    <n v="39.490831999999997"/>
    <n v="-4.2701370000000001"/>
    <s v="Kwale"/>
    <s v="Matuga"/>
    <s v="Majimboni"/>
    <s v="Mbegani"/>
    <s v="6"/>
    <s v="Biogas International Limited"/>
    <s v="Julius Onyango"/>
    <s v="Julius Onyango"/>
    <s v="711227754"/>
    <s v="Medium Size Business"/>
    <x v="6"/>
    <x v="2"/>
    <d v="2019-05-24T00:00:00"/>
  </r>
  <r>
    <s v="VPA6"/>
    <s v="KE-KWA-1904-26655"/>
    <x v="0"/>
    <s v=""/>
    <s v="4th April,2019"/>
    <d v="2019-04-04T00:00:00"/>
    <s v="18th April,2019"/>
    <d v="2019-04-18T00:00:00"/>
    <s v="Khashy Mwakuchengwa Mwinyi"/>
    <s v="Female"/>
    <s v="21153083"/>
    <s v="254707431880"/>
    <m/>
    <m/>
    <m/>
    <n v="39.496251999999998"/>
    <n v="-4.2717929999999997"/>
    <s v="Kwale"/>
    <s v="Matuga"/>
    <s v="Tsimba"/>
    <s v="Mbegani"/>
    <s v="6"/>
    <s v="Biogas International Limited"/>
    <s v="Julius Onyango"/>
    <s v="Julius Onyango"/>
    <s v="711227754"/>
    <s v="Medium Size Business"/>
    <x v="6"/>
    <x v="2"/>
    <d v="2019-05-24T00:00:00"/>
  </r>
  <r>
    <s v="VPA6"/>
    <s v="KE-KWA-1905-0"/>
    <x v="2"/>
    <s v="Non Compliant"/>
    <s v="17th April,2019"/>
    <d v="2019-04-17T00:00:00"/>
    <s v="1st May,2019"/>
    <d v="2019-05-01T00:00:00"/>
    <s v="Nyasi Juma Tsuma"/>
    <s v="Male"/>
    <s v="7064509"/>
    <s v="705159114"/>
    <m/>
    <m/>
    <m/>
    <n v="39.504843999999999"/>
    <n v="-4.2648250000000001"/>
    <s v="Kwale"/>
    <s v="Matuga"/>
    <s v="Mazimalume"/>
    <s v="Mbegani"/>
    <s v="6"/>
    <s v="Biogas International Limited"/>
    <s v="Julius Onyango"/>
    <s v="Julius Onyango"/>
    <s v="711227754"/>
    <s v="Medium Size Business"/>
    <x v="6"/>
    <x v="2"/>
    <d v="2019-05-24T00:00:00"/>
  </r>
  <r>
    <s v="VPA6"/>
    <s v="KE-KWA-1905-28023"/>
    <x v="0"/>
    <s v=""/>
    <s v="20th April,2019"/>
    <d v="2019-04-20T00:00:00"/>
    <s v="3rd May,2019"/>
    <d v="2019-05-03T00:00:00"/>
    <s v="Nassir Salim Shehe"/>
    <s v="Female"/>
    <s v="8619983"/>
    <s v="254790507567"/>
    <m/>
    <m/>
    <m/>
    <n v="39.491081999999999"/>
    <n v="-4.2681019999999998"/>
    <s v="Kwale"/>
    <s v="Matuga"/>
    <s v="Musamweni"/>
    <s v="Mbegani"/>
    <s v="6"/>
    <s v="Biogas International Limited"/>
    <s v="Julius Onyango"/>
    <s v="Julius Onyango"/>
    <s v="711227754"/>
    <s v="Medium Size Business"/>
    <x v="6"/>
    <x v="2"/>
    <d v="2019-05-24T00:00:00"/>
  </r>
  <r>
    <s v="VPA6"/>
    <s v="KE-KWA-1905-26653"/>
    <x v="0"/>
    <s v=""/>
    <s v="18th April,2019"/>
    <d v="2019-04-18T00:00:00"/>
    <s v="1st May,2019"/>
    <d v="2019-05-01T00:00:00"/>
    <s v="Gambrari Mwatime Ngoa"/>
    <s v="Female"/>
    <s v="20398141"/>
    <s v="254705752122"/>
    <m/>
    <m/>
    <m/>
    <n v="39.486379999999997"/>
    <n v="-4.2577420000000004"/>
    <s v="Kwale"/>
    <s v="Matuga"/>
    <s v="Tsimba"/>
    <s v="Mbegani"/>
    <s v="6"/>
    <s v="Biogas International Limited"/>
    <s v="Julius Onyango"/>
    <s v="Julius Onyango"/>
    <s v="711227754"/>
    <s v="Medium Size Business"/>
    <x v="6"/>
    <x v="2"/>
    <d v="2019-05-24T00:00:00"/>
  </r>
  <r>
    <s v="VPA6"/>
    <s v="KE-KWA-1905-28022"/>
    <x v="0"/>
    <s v=""/>
    <s v="18th April,2019"/>
    <d v="2019-04-18T00:00:00"/>
    <s v="1st May,2019"/>
    <d v="2019-05-01T00:00:00"/>
    <s v="Amotoi Amotoi Mildred"/>
    <s v="Male"/>
    <s v="20407983"/>
    <s v="254726887622"/>
    <m/>
    <m/>
    <m/>
    <n v="39.493299999999998"/>
    <n v="-4.27196"/>
    <s v="Kwale"/>
    <s v="Matuga"/>
    <s v="Tsimba"/>
    <s v="Mbegani"/>
    <s v="6"/>
    <s v="Biogas International Limited"/>
    <s v="Julius Onyango"/>
    <s v="Julius Onyango"/>
    <s v="711227754"/>
    <s v="Medium Size Business"/>
    <x v="6"/>
    <x v="2"/>
    <d v="2019-05-24T00:00:00"/>
  </r>
  <r>
    <s v="VPA6"/>
    <s v="KE-KWA-1805-28025"/>
    <x v="0"/>
    <s v=""/>
    <s v="14th March,2018"/>
    <d v="2018-03-14T00:00:00"/>
    <s v="3rd May,2018"/>
    <d v="2018-05-03T00:00:00"/>
    <s v="Mary Mwikali"/>
    <s v="Male"/>
    <s v="21153062"/>
    <s v="254718672076"/>
    <m/>
    <m/>
    <m/>
    <n v="39.490358000000001"/>
    <n v="-4.2654750000000003"/>
    <s v="Kwale"/>
    <s v="Matuga"/>
    <s v="Tsimba"/>
    <s v="Mbegani"/>
    <s v="6"/>
    <s v="Biogas International Limited"/>
    <s v="Julius Onyango"/>
    <s v="Julius Onyango"/>
    <s v="711227754"/>
    <s v="Medium Size Business"/>
    <x v="6"/>
    <x v="2"/>
    <d v="2019-05-24T00:00:00"/>
  </r>
  <r>
    <s v="VPA6"/>
    <s v="KE-KWA-1904-28019"/>
    <x v="0"/>
    <s v=""/>
    <s v="16th April,2019"/>
    <d v="2019-04-16T00:00:00"/>
    <s v="30th April,2019"/>
    <d v="2019-04-30T00:00:00"/>
    <s v="Obari Hendirika Makhokha"/>
    <s v="Female"/>
    <s v="206842"/>
    <s v="254700801189"/>
    <m/>
    <m/>
    <m/>
    <n v="39.497148000000003"/>
    <n v="-4.2636070000000004"/>
    <s v="Kwale"/>
    <s v="Matuga"/>
    <s v="Mazimalume"/>
    <s v="Mbegani"/>
    <s v="6"/>
    <s v="Biogas International Limited"/>
    <s v="Julius Onyango"/>
    <s v="Julius Onyango"/>
    <s v="711227754"/>
    <s v="Medium Size Business"/>
    <x v="6"/>
    <x v="2"/>
    <d v="2019-06-10T00:00:00"/>
  </r>
  <r>
    <s v="VPA6"/>
    <s v="KE-MUR-1705-22008"/>
    <x v="2"/>
    <s v="Unreachable"/>
    <s v="12th March,2017"/>
    <d v="2017-03-12T00:00:00"/>
    <s v="1st May,2017"/>
    <d v="2017-05-01T00:00:00"/>
    <s v="Lucy Munanu"/>
    <s v="Male"/>
    <s v="12445676"/>
    <s v="723123457"/>
    <m/>
    <m/>
    <s v="723456789"/>
    <n v="37.096941000000001"/>
    <n v="-1.0430410000000001"/>
    <s v="Murang'a"/>
    <s v="Gatanga"/>
    <s v="Thika"/>
    <s v="Thika"/>
    <s v="9"/>
    <s v="Biogas International Limited"/>
    <s v="Julius Onyango"/>
    <s v="Julius Onyango"/>
    <s v="711227754"/>
    <s v="Medium Size Business"/>
    <x v="6"/>
    <x v="2"/>
    <d v="2017-03-25T00:00:00"/>
  </r>
  <r>
    <s v="VPA6"/>
    <s v="KE-UAS-1707-22075"/>
    <x v="0"/>
    <s v=""/>
    <s v="12th May,2017"/>
    <d v="2017-05-12T00:00:00"/>
    <s v="1st July,2017"/>
    <d v="2017-07-01T00:00:00"/>
    <s v="Likami Mwachi Felix"/>
    <s v="Male"/>
    <s v="25179892"/>
    <s v="726095307"/>
    <m/>
    <m/>
    <s v="722838969"/>
    <n v="35.210687999999998"/>
    <n v="0.58310700000000004"/>
    <s v="Uasin Gishu"/>
    <s v="Turbo"/>
    <s v="Mareba"/>
    <s v="Barini"/>
    <s v="9"/>
    <s v="Biogas International Limited"/>
    <s v="Julius Onyango"/>
    <s v="Julius Onyango"/>
    <s v="711227754"/>
    <s v="Medium Size Business"/>
    <x v="6"/>
    <x v="2"/>
    <d v="2017-09-20T00:00:00"/>
  </r>
  <r>
    <s v="VPA6"/>
    <s v="KE-UAS-1707-22053"/>
    <x v="0"/>
    <s v=""/>
    <s v="14th July,2017"/>
    <d v="2017-07-14T00:00:00"/>
    <s v="17th July,2017"/>
    <d v="2017-07-17T00:00:00"/>
    <s v="Rutto Beatrice Jelimo"/>
    <s v="Female"/>
    <s v="22205950"/>
    <s v="725133092"/>
    <m/>
    <m/>
    <s v="799372296"/>
    <n v="35.340045000000003"/>
    <n v="0.50587499999999996"/>
    <s v="Uasin Gishu"/>
    <s v="Moiben"/>
    <s v="Kapsoiya"/>
    <s v="Malakuwan"/>
    <s v="9"/>
    <s v="Biogas International Limited"/>
    <s v="Julius Onyango"/>
    <s v="Julius Onyango"/>
    <s v="711227754"/>
    <s v="Medium Size Business"/>
    <x v="6"/>
    <x v="2"/>
    <d v="2017-07-17T00:00:00"/>
  </r>
  <r>
    <s v="VPA6"/>
    <s v="KE-BAR-1707-22050"/>
    <x v="0"/>
    <s v=""/>
    <s v="13th July,2017"/>
    <d v="2017-07-13T00:00:00"/>
    <s v="17th July,2017"/>
    <d v="2017-07-17T00:00:00"/>
    <s v="Kurui James James"/>
    <s v="Male"/>
    <s v="69495"/>
    <s v="722666735"/>
    <m/>
    <m/>
    <s v="722802590"/>
    <n v="35.761805000000003"/>
    <n v="0.49688500000000002"/>
    <s v="Baringo"/>
    <s v="Baringo Central"/>
    <s v="Kapropita"/>
    <s v="Tilelon"/>
    <s v="9"/>
    <s v="Biogas International Limited"/>
    <s v="Julius Onyango"/>
    <s v="Julius Onyango"/>
    <s v="711227754"/>
    <s v="Medium Size Business"/>
    <x v="6"/>
    <x v="2"/>
    <d v="2017-07-17T00:00:00"/>
  </r>
  <r>
    <s v="VPA6"/>
    <s v="KE-LAI-2009-28898"/>
    <x v="0"/>
    <s v=""/>
    <s v="15th September,2020"/>
    <d v="2020-09-15T00:00:00"/>
    <s v="25th September,2020"/>
    <d v="2020-09-25T00:00:00"/>
    <s v="Ichura John Irungu"/>
    <s v="Male"/>
    <s v="99999"/>
    <s v="722304679"/>
    <m/>
    <m/>
    <m/>
    <n v="36.324558000000003"/>
    <n v="4.99E-2"/>
    <s v="Laikipia"/>
    <s v="Nyahururu"/>
    <s v="Igwamiti"/>
    <s v="Losogwa"/>
    <n v="9"/>
    <s v="Biogas International Limited"/>
    <s v="Julius Onyango"/>
    <s v="Julius Onyango"/>
    <s v="711227754"/>
    <s v="Medium Size Business"/>
    <x v="6"/>
    <x v="2"/>
    <d v="2020-09-17T00:00:00"/>
  </r>
  <r>
    <s v="VPA6"/>
    <s v="KE-MAC-2006-30072"/>
    <x v="2"/>
    <s v="Under Verification"/>
    <s v="6th June,2020"/>
    <d v="2020-06-06T00:00:00"/>
    <s v="16th June,2020"/>
    <d v="2020-06-16T00:00:00"/>
    <s v="Kingori Stephen Maina"/>
    <s v="Male"/>
    <s v="6454944"/>
    <s v="722786598"/>
    <m/>
    <m/>
    <m/>
    <n v="37.125660000000003"/>
    <n v="-1.293237"/>
    <s v="Machakos"/>
    <s v="Matungulu"/>
    <s v="Baraka"/>
    <s v="Quarry"/>
    <n v="9"/>
    <s v="Biogas International Limited"/>
    <s v="Julius Onyango"/>
    <s v="Julius Onyango"/>
    <s v="711227754"/>
    <s v="Medium Size Business"/>
    <x v="6"/>
    <x v="2"/>
    <d v="2020-06-12T00:00:00"/>
  </r>
  <r>
    <s v="VPA6"/>
    <s v="KE-KIT-1806-22156"/>
    <x v="2"/>
    <s v="Unreachable"/>
    <s v="12th April,2018"/>
    <d v="2018-04-12T00:00:00"/>
    <s v="1st June,2018"/>
    <d v="2018-06-01T00:00:00"/>
    <s v="Ngotho Elizabeth Elizabeth"/>
    <s v="Male"/>
    <s v="99999"/>
    <s v="711635406"/>
    <s v="711634406"/>
    <m/>
    <m/>
    <n v="37.883054999999999"/>
    <n v="-1.304484"/>
    <s v="Kitui"/>
    <s v="Kitui West"/>
    <s v="Ooooo"/>
    <s v="Ooooo"/>
    <s v="30"/>
    <s v="Biogas International Limited"/>
    <s v="Julius Onyango"/>
    <s v="Julius Onyango"/>
    <s v="9711227754"/>
    <s v="Medium Size Business"/>
    <x v="6"/>
    <x v="2"/>
    <d v="2018-07-17T00:00:00"/>
  </r>
  <r>
    <s v="VPA6"/>
    <s v="KE-MIG-1708-22015"/>
    <x v="0"/>
    <s v=""/>
    <s v="12th June,2017"/>
    <d v="2017-06-12T00:00:00"/>
    <s v="1st August,2017"/>
    <d v="2017-08-01T00:00:00"/>
    <s v="Ogada Orondo Simon"/>
    <s v="Female"/>
    <s v="746174"/>
    <s v="721325422"/>
    <m/>
    <m/>
    <m/>
    <n v="34.11647"/>
    <n v="-1.0357080000000001"/>
    <s v="Migori"/>
    <s v="Nyatike"/>
    <s v="Nyankondo"/>
    <s v="Nyakondo"/>
    <s v="9"/>
    <s v="Biogas International Limited"/>
    <s v="Julius Onyango"/>
    <s v="Julius Onyango"/>
    <s v="254711227754"/>
    <s v="Medium Size Business"/>
    <x v="6"/>
    <x v="2"/>
    <d v="2017-06-09T00:00:00"/>
  </r>
  <r>
    <s v="VPA6"/>
    <s v="KE-UAS-1903-28015"/>
    <x v="2"/>
    <s v="Non Compliant"/>
    <s v="8th March,2019"/>
    <d v="2019-03-08T00:00:00"/>
    <s v="8th March,2019"/>
    <d v="2019-03-08T00:00:00"/>
    <s v="Kirwa Busieney Claude"/>
    <s v="Male"/>
    <s v="52282200"/>
    <s v="0701242795"/>
    <m/>
    <m/>
    <s v="791483485"/>
    <n v="35.315587000000001"/>
    <n v="0.61867399999999995"/>
    <s v="Uasin Gishu"/>
    <s v="Moiben"/>
    <s v="Ooo"/>
    <s v="Ooo"/>
    <s v="9"/>
    <s v="Biogas International Limited"/>
    <s v="Julius Onyango"/>
    <s v="Julius Onyango"/>
    <s v="7112227754"/>
    <s v="Medium Size Business"/>
    <x v="6"/>
    <x v="2"/>
    <d v="2019-03-11T00:00:00"/>
  </r>
  <r>
    <s v="VPA6"/>
    <s v="KE-NAK-1906-26668"/>
    <x v="0"/>
    <s v=""/>
    <s v="7th June,2019"/>
    <d v="2019-06-07T00:00:00"/>
    <s v="14th June,2019"/>
    <d v="2019-06-14T00:00:00"/>
    <s v="Gicharu Kenneth Macharia"/>
    <s v="Male"/>
    <s v="27712481"/>
    <s v="723153365"/>
    <m/>
    <m/>
    <s v="707181153"/>
    <n v="36.58634"/>
    <n v="-0.96204999999999996"/>
    <s v="Nakuru"/>
    <s v="Naivasha"/>
    <s v="Kijabe"/>
    <s v="Kererwa"/>
    <s v="6"/>
    <s v="Biogas International Limited"/>
    <s v="Julius Onyango/Robert Wanjiku"/>
    <s v="Julius Onyango/Robert Wanjiku"/>
    <s v="711227754"/>
    <s v="Medium Size Business"/>
    <x v="6"/>
    <x v="2"/>
    <d v="2019-06-10T00:00:00"/>
  </r>
  <r>
    <s v="VPA6"/>
    <s v="KE-KAJ-1905-27795"/>
    <x v="0"/>
    <s v=""/>
    <s v="2nd April,2019"/>
    <d v="2019-04-02T00:00:00"/>
    <s v="17th May,2019"/>
    <d v="2019-05-17T00:00:00"/>
    <s v="Kamau David Kimani"/>
    <s v="Male"/>
    <s v="99999"/>
    <s v="254723354477"/>
    <m/>
    <m/>
    <m/>
    <n v="37.502647000000003"/>
    <n v="-2.9081229999999998"/>
    <s v="Kajiado"/>
    <s v="Loitokitok"/>
    <s v="Loitoktok"/>
    <s v="Lower Enkariak-Ronkena"/>
    <s v="6"/>
    <s v="Justus Inyasi Makipa"/>
    <s v="Justus Inyasi Makipa"/>
    <s v="Justus Inyasi Makipa"/>
    <s v="726850906"/>
    <s v="Informal Business"/>
    <x v="2"/>
    <x v="0"/>
    <d v="2019-05-25T00:00:00"/>
  </r>
  <r>
    <s v="VPA6"/>
    <s v="KE-KAJ-2004-26938"/>
    <x v="0"/>
    <s v=""/>
    <s v="20th February,2020"/>
    <d v="2020-02-20T00:00:00"/>
    <s v="5th April,2020"/>
    <d v="2020-04-05T00:00:00"/>
    <s v="Lekake Peter"/>
    <s v="Male"/>
    <s v="99999"/>
    <s v="254715901051"/>
    <m/>
    <m/>
    <s v="254723604917"/>
    <n v="37.501446999999999"/>
    <n v="-2.9377800000000001"/>
    <s v="Kajiado"/>
    <s v="Loitokitok"/>
    <s v="Loitoktok"/>
    <s v="Forest"/>
    <n v="6"/>
    <s v="Justus Inyasi Makipa"/>
    <s v="Justus Inyasi Makipa"/>
    <s v="Justus Inyasi Makipa"/>
    <s v="726850906"/>
    <s v="Informal Business"/>
    <x v="2"/>
    <x v="0"/>
    <d v="2020-05-29T00:00:00"/>
  </r>
  <r>
    <s v="VPA6"/>
    <s v="KE-KAJ-1611-22596"/>
    <x v="0"/>
    <s v=""/>
    <s v="12th September,2016"/>
    <d v="2016-09-12T00:00:00"/>
    <s v="1st November,2016"/>
    <d v="2016-11-01T00:00:00"/>
    <s v="Masangira Regina Nairesiae"/>
    <s v="Female"/>
    <s v="13085082"/>
    <s v="723322354"/>
    <m/>
    <m/>
    <m/>
    <n v="37.475892000000002"/>
    <n v="-2.9114819999999999"/>
    <s v="Kajiado"/>
    <s v="Loitokitok"/>
    <s v="Kajiado"/>
    <s v="Inkaria-Ronkena"/>
    <s v="8"/>
    <s v="Mespt"/>
    <s v="Justus Inyasi Makipa"/>
    <s v="Justus Inyasi Makipa"/>
    <s v=""/>
    <s v="Medium Size Business"/>
    <x v="2"/>
    <x v="0"/>
    <d v="2017-10-30T00:00:00"/>
  </r>
  <r>
    <s v="VPA6"/>
    <s v="KE-KAJ-1711-22527"/>
    <x v="0"/>
    <s v=""/>
    <s v="12th September,2017"/>
    <d v="2017-09-12T00:00:00"/>
    <s v="1st November,2017"/>
    <d v="2017-11-01T00:00:00"/>
    <s v="Mukuria Julius Kamwanga"/>
    <s v="Male"/>
    <s v="5647004"/>
    <s v="72480653"/>
    <s v="724806532"/>
    <m/>
    <m/>
    <n v="37.568066999999999"/>
    <n v="-2.9428869999999998"/>
    <s v="Kajiado"/>
    <s v="Loitokitok"/>
    <s v="Kajiado"/>
    <s v="Oloolopon"/>
    <s v="8"/>
    <s v="Mespt"/>
    <s v="Justus Inyasi Makipa"/>
    <s v="Justus Inyasi Makipa"/>
    <s v=""/>
    <s v="Medium Size Business"/>
    <x v="2"/>
    <x v="0"/>
    <d v="2017-11-01T00:00:00"/>
  </r>
  <r>
    <s v="VPA6"/>
    <s v="KE-KAJ-1512-22607"/>
    <x v="0"/>
    <s v=""/>
    <s v="11th November,2015"/>
    <d v="2015-11-11T00:00:00"/>
    <s v="31st December,2015"/>
    <d v="2015-12-31T00:00:00"/>
    <s v="Kagunda John Mbugua"/>
    <s v="Male"/>
    <s v="6257785"/>
    <s v="722866424"/>
    <m/>
    <m/>
    <m/>
    <n v="37.509186999999997"/>
    <n v="-2.9259629999999999"/>
    <s v="Kajiado"/>
    <s v="Loitokitok"/>
    <s v="Kuku"/>
    <s v="Kuku"/>
    <s v="8"/>
    <s v="Mespt"/>
    <s v="Justus Inyasi Makipa"/>
    <s v="Justus Inyasi Makipa"/>
    <s v=""/>
    <s v="Medium Size Business"/>
    <x v="2"/>
    <x v="0"/>
    <d v="2017-10-20T00:00:00"/>
  </r>
  <r>
    <s v="VPA6"/>
    <s v="KE-KAJ-1710-22608"/>
    <x v="0"/>
    <s v=""/>
    <s v="12th August,2017"/>
    <d v="2017-08-12T00:00:00"/>
    <s v="1st October,2017"/>
    <d v="2017-10-01T00:00:00"/>
    <s v="Muthaisu Serah Mueni"/>
    <s v="Female"/>
    <s v="13610449"/>
    <s v="72424125"/>
    <s v="724241259"/>
    <m/>
    <m/>
    <n v="37.463419999999999"/>
    <n v="-2.9220950000000001"/>
    <s v="Kajiado"/>
    <s v="Kajiado North"/>
    <s v="Kiserian"/>
    <s v="Olchoro"/>
    <s v="8"/>
    <s v="Mespt"/>
    <s v="Justus Inyasi Makipa"/>
    <s v="Justus Inyasi Makipa"/>
    <s v=""/>
    <s v="Medium Size Business"/>
    <x v="2"/>
    <x v="0"/>
    <d v="2017-10-20T00:00:00"/>
  </r>
  <r>
    <s v="VPA6"/>
    <s v="KE-KAJ-1704-22600"/>
    <x v="0"/>
    <s v=""/>
    <s v="10th February,2017"/>
    <d v="2017-02-10T00:00:00"/>
    <s v="1st April,2017"/>
    <d v="2017-04-01T00:00:00"/>
    <s v="Mungai Joseph Kimani"/>
    <s v="Male"/>
    <s v="1752206"/>
    <s v="723150750"/>
    <m/>
    <m/>
    <m/>
    <n v="37.551136999999997"/>
    <n v="-2.939317"/>
    <s v="Kajiado"/>
    <s v="Loitokitok"/>
    <s v="Kajiado"/>
    <s v="Ngama"/>
    <s v="8"/>
    <s v="Mespt"/>
    <s v="Justus Inyasi Makipa"/>
    <s v="Justus Inyasi Makipa"/>
    <s v=""/>
    <s v="Medium Size Business"/>
    <x v="2"/>
    <x v="0"/>
    <d v="2017-10-20T00:00:00"/>
  </r>
  <r>
    <s v="VPA6"/>
    <s v="KE-KAJ-1906-28717"/>
    <x v="0"/>
    <s v=""/>
    <s v="13th May,2019"/>
    <d v="2019-05-13T00:00:00"/>
    <s v="28th June,2019"/>
    <d v="2019-06-28T00:00:00"/>
    <s v="Lesinet Kennedy"/>
    <s v="Male"/>
    <s v="99999"/>
    <s v="728852515"/>
    <m/>
    <m/>
    <m/>
    <n v="37.464167000000003"/>
    <n v="-2.919683"/>
    <s v="Kajiado"/>
    <s v="Loitokitok"/>
    <s v="Loitokitok"/>
    <s v="Rongai"/>
    <n v="10"/>
    <s v="Justus Inyasi Makipa"/>
    <s v="Justus Inyasi Makipa"/>
    <s v="Justus Inyasi Makipa"/>
    <s v="726850906"/>
    <s v="Informal Business"/>
    <x v="2"/>
    <x v="0"/>
    <d v="2019-08-11T00:00:00"/>
  </r>
  <r>
    <s v="VPA6"/>
    <s v="KE-MAK-2006-29079"/>
    <x v="0"/>
    <s v=""/>
    <s v="10th May,2020"/>
    <d v="2020-05-10T00:00:00"/>
    <s v="10th June,2020"/>
    <d v="2020-06-10T00:00:00"/>
    <s v="Mulonzi Josephat Kimeu"/>
    <s v="Male"/>
    <s v="99999"/>
    <s v="254725901852"/>
    <m/>
    <m/>
    <m/>
    <n v="37.568137"/>
    <n v="-1.5321899999999999"/>
    <s v="Makueni"/>
    <s v="Mbooni"/>
    <s v="Ngoluni"/>
    <s v="Miu"/>
    <n v="10"/>
    <s v="Justus Inyasi Makipa"/>
    <s v="Justus Inyasi Makipa"/>
    <s v="Justus Inyasi Makipa"/>
    <s v="726850906"/>
    <s v="Informal Business"/>
    <x v="2"/>
    <x v="0"/>
    <d v="2020-07-17T00:00:00"/>
  </r>
  <r>
    <s v="VPA6"/>
    <s v="KE-KAJ-1905-27860"/>
    <x v="0"/>
    <s v=""/>
    <s v="28th March,2019"/>
    <d v="2019-03-28T00:00:00"/>
    <s v="15th May,2019"/>
    <d v="2019-05-15T00:00:00"/>
    <s v="Kuruta Bernard"/>
    <s v="Male"/>
    <s v="99999"/>
    <s v="254727825935"/>
    <m/>
    <m/>
    <m/>
    <n v="37.582841999999999"/>
    <n v="-2.9020250000000001"/>
    <s v="Kajiado"/>
    <s v="Loitokitok"/>
    <s v="Loitokitok"/>
    <s v="Inkisanjani"/>
    <s v="12"/>
    <s v="Justus Inyasi Makipa"/>
    <s v="Justus Inyasi Makipa"/>
    <s v="Justus Inyasi Makipa"/>
    <s v="726850906"/>
    <s v="Informal Business"/>
    <x v="2"/>
    <x v="0"/>
    <d v="2019-08-12T00:00:00"/>
  </r>
  <r>
    <s v="VPA6"/>
    <s v="KE-NYE-1612-17623"/>
    <x v="0"/>
    <s v=""/>
    <s v="11th November,2016"/>
    <d v="2016-11-11T00:00:00"/>
    <s v="31st December,2016"/>
    <d v="2016-12-31T00:00:00"/>
    <s v="Jesse Wahome"/>
    <s v="Male"/>
    <s v="22065705"/>
    <s v="720838087"/>
    <m/>
    <m/>
    <m/>
    <n v="37.058062999999997"/>
    <n v="-0.53348300000000004"/>
    <s v="Nyeri"/>
    <s v="Tetu"/>
    <s v="Tetu"/>
    <s v="Gathuti"/>
    <s v="4"/>
    <s v="Mt Kenya Renewable Energy"/>
    <s v="Kanyi"/>
    <s v="Kanyi"/>
    <s v="721810720"/>
    <s v="Micro Business"/>
    <x v="2"/>
    <x v="0"/>
    <d v="2017-04-10T00:00:00"/>
  </r>
  <r>
    <s v="VPA6"/>
    <s v="KE-KIS-1904-26351"/>
    <x v="0"/>
    <s v=""/>
    <s v="20th November,2018"/>
    <d v="2018-11-20T00:00:00"/>
    <s v="1st April,2019"/>
    <d v="2019-04-01T00:00:00"/>
    <s v="Joseph Odhiambo Owino"/>
    <s v="Male"/>
    <s v="21740823"/>
    <s v="722112219"/>
    <m/>
    <m/>
    <m/>
    <n v="35.036917000000003"/>
    <n v="-0.14155499999999999"/>
    <s v="Kisumu"/>
    <s v="Nyando"/>
    <s v="Nyando"/>
    <s v="Ogwedhi"/>
    <n v="10"/>
    <s v="Laban Okeyo"/>
    <s v="Kbp Trainees"/>
    <s v="Kbp Trainees"/>
    <s v="725138950"/>
    <s v="Informal Business"/>
    <x v="0"/>
    <x v="0"/>
    <d v="2019-07-25T00:00:00"/>
  </r>
  <r>
    <s v="VPA6"/>
    <s v="KE-KIS-1709-27230"/>
    <x v="0"/>
    <s v=""/>
    <s v="28th March,2017"/>
    <d v="2017-03-28T00:00:00"/>
    <s v="1st September,2017"/>
    <d v="2017-09-01T00:00:00"/>
    <s v="Peter Mabea Machuka"/>
    <s v="Male"/>
    <s v="505720"/>
    <s v="0722646327"/>
    <m/>
    <m/>
    <s v="728881998"/>
    <n v="34.831021999999997"/>
    <n v="-0.75697499999999995"/>
    <s v="Kisii"/>
    <s v="Kisii Central"/>
    <s v="Kerera"/>
    <s v="Kerera"/>
    <s v="10"/>
    <s v="Biotechno &amp; Services"/>
    <s v="Kbp Trainees"/>
    <s v="Kbp Trainees"/>
    <s v="720561118"/>
    <s v="Micro Business"/>
    <x v="0"/>
    <x v="0"/>
    <d v="2019-09-18T00:00:00"/>
  </r>
  <r>
    <s v="VPA6"/>
    <s v="KE-KIS-1812-27118"/>
    <x v="0"/>
    <s v=""/>
    <s v="15th November,2018"/>
    <d v="2018-11-15T00:00:00"/>
    <s v="15th December,2018"/>
    <d v="2018-12-15T00:00:00"/>
    <s v="Paul Abuto Odhiambo"/>
    <s v="Male"/>
    <s v="2584536"/>
    <s v="0724126957"/>
    <m/>
    <m/>
    <s v="724778159"/>
    <n v="34.975521999999998"/>
    <n v="-0.15939700000000001"/>
    <s v="Kisumu"/>
    <s v="Nyando"/>
    <s v="Onjiko Awasi"/>
    <s v="Kowino"/>
    <s v="10"/>
    <s v="KBP"/>
    <s v="Kbp Trainees"/>
    <s v="Kbp Trainees"/>
    <s v="725138950"/>
    <s v="N/A"/>
    <x v="0"/>
    <x v="0"/>
    <d v="2019-05-13T00:00:00"/>
  </r>
  <r>
    <s v="VPA6"/>
    <s v="KE-NAN-2006-28729"/>
    <x v="0"/>
    <s v=""/>
    <s v="20th April,2020"/>
    <d v="2020-04-20T00:00:00"/>
    <s v="18th June,2020"/>
    <d v="2020-06-18T00:00:00"/>
    <s v="Sang Janeth Jepchirchir"/>
    <s v="Female"/>
    <s v="29727856"/>
    <s v="+254792060215"/>
    <s v="792060215"/>
    <m/>
    <m/>
    <n v="35.158389"/>
    <n v="0.33996300000000002"/>
    <s v="Nandi"/>
    <s v="Mosop"/>
    <s v="Itigo"/>
    <s v="Olesoiyet"/>
    <s v="6"/>
    <s v="Kelvin kimutai"/>
    <s v="Kelvin Kimutai"/>
    <s v="Kelvin Kimutai"/>
    <s v="707251266"/>
    <s v="Informal Business"/>
    <x v="0"/>
    <x v="0"/>
    <d v="2020-08-19T00:00:00"/>
  </r>
  <r>
    <s v="VPA6"/>
    <s v="KE-NAN-2002-28728"/>
    <x v="0"/>
    <s v=""/>
    <s v="4th January,2020"/>
    <d v="2020-01-04T00:00:00"/>
    <s v="2nd February,2020"/>
    <d v="2020-02-02T00:00:00"/>
    <s v="Maru Viola"/>
    <s v="Female"/>
    <s v="21678904"/>
    <s v="254726634279"/>
    <m/>
    <m/>
    <m/>
    <n v="35.162258999999999"/>
    <n v="0.33308599999999999"/>
    <s v="Nandi"/>
    <s v="Mosop"/>
    <s v="Itigo"/>
    <s v="Olesoiyet"/>
    <s v="6"/>
    <s v="Kelvin kimutai"/>
    <s v="Kelvin Kimutai"/>
    <s v="Kelvin Kimutai"/>
    <s v="707251266"/>
    <s v="Informal Business"/>
    <x v="0"/>
    <x v="0"/>
    <d v="2020-08-19T00:00:00"/>
  </r>
  <r>
    <s v="VPA6"/>
    <s v="KE-NAN-2009-28730"/>
    <x v="0"/>
    <s v=""/>
    <s v="20th July,2020"/>
    <d v="2020-07-20T00:00:00"/>
    <s v="15th September,2020"/>
    <d v="2020-09-15T00:00:00"/>
    <s v="Sang Sally"/>
    <s v="Female"/>
    <s v="25237697"/>
    <s v="254722423889"/>
    <m/>
    <m/>
    <m/>
    <n v="35.177306000000002"/>
    <n v="9.9570000000000006E-2"/>
    <s v="Nandi"/>
    <s v="Nandi Hills"/>
    <s v="Kaplelmet"/>
    <s v="Ketbarak"/>
    <s v="6"/>
    <s v="Kelvin Kimutai"/>
    <s v="Kelvin Kimutai"/>
    <s v="Kelvin Kimutai"/>
    <s v="707251266"/>
    <s v="Informal Business"/>
    <x v="0"/>
    <x v="0"/>
    <d v="2020-09-22T00:00:00"/>
  </r>
  <r>
    <s v="VPA6"/>
    <s v="KE-MUR-1607-16749"/>
    <x v="0"/>
    <s v=""/>
    <s v="12th May,2016"/>
    <d v="2016-05-12T00:00:00"/>
    <s v="1st July,2016"/>
    <d v="2016-07-01T00:00:00"/>
    <s v="Wilson Wamai Kahumba"/>
    <s v="Male"/>
    <s v="23894851"/>
    <s v="720085244"/>
    <m/>
    <m/>
    <m/>
    <n v="36.919573"/>
    <n v="-0.60865599999999997"/>
    <s v="Murang'a"/>
    <s v="Kangema"/>
    <s v="Kireaini"/>
    <s v=""/>
    <s v="6"/>
    <s v="Kenbi Enterprises"/>
    <s v="Kenbi Enterpises"/>
    <s v="Kenbi Enterpises"/>
    <s v=""/>
    <s v="Micro Business"/>
    <x v="0"/>
    <x v="0"/>
    <d v="2017-03-02T00:00:00"/>
  </r>
  <r>
    <s v="VPA6"/>
    <s v="KE-KIR-1605-16017"/>
    <x v="0"/>
    <s v=""/>
    <s v="12th March,2016"/>
    <d v="2016-03-12T00:00:00"/>
    <s v="1st May,2016"/>
    <d v="2016-05-01T00:00:00"/>
    <s v="Elizabeth Mueke Gichini"/>
    <s v="Female"/>
    <s v="6143654"/>
    <s v="727810859"/>
    <m/>
    <m/>
    <m/>
    <n v="37.253193000000003"/>
    <n v="-0.50204199999999999"/>
    <s v="Kirinyaga"/>
    <s v="Kerugoya/Kutus"/>
    <s v="Mutira"/>
    <s v="Kamutwira"/>
    <s v="6"/>
    <s v="Kenbi Enterprises"/>
    <s v="Kenbi Enterpises"/>
    <s v="Kenbi Enterpises"/>
    <s v=""/>
    <s v="Micro Business"/>
    <x v="2"/>
    <x v="0"/>
    <d v="2017-03-02T00:00:00"/>
  </r>
  <r>
    <s v="VPA6"/>
    <s v="KE-MUR-1604-16019"/>
    <x v="0"/>
    <s v=""/>
    <s v="11th February,2016"/>
    <d v="2016-02-11T00:00:00"/>
    <s v="1st April,2016"/>
    <d v="2016-04-01T00:00:00"/>
    <s v="Bilhah Nyambura Mugo"/>
    <s v="Female"/>
    <s v="3569867"/>
    <s v="723798929"/>
    <m/>
    <m/>
    <m/>
    <n v="36.972901999999998"/>
    <n v="-0.70741399999999999"/>
    <s v="Murang'a"/>
    <s v="Kangema"/>
    <s v="Wangu"/>
    <s v="Kamacharia/Karwinu"/>
    <s v="6"/>
    <s v="Kenbi Enterprises"/>
    <s v="Kenbi Enterpises"/>
    <s v="Kenbi Enterpises"/>
    <s v=""/>
    <s v="Micro Business"/>
    <x v="2"/>
    <x v="0"/>
    <d v="2017-03-02T00:00:00"/>
  </r>
  <r>
    <s v="VPA6"/>
    <s v="KE-KIA-1604-16020"/>
    <x v="0"/>
    <s v=""/>
    <s v="11th February,2016"/>
    <d v="2016-02-11T00:00:00"/>
    <s v="1st April,2016"/>
    <d v="2016-04-01T00:00:00"/>
    <s v="Julius Ndungo"/>
    <s v="Male"/>
    <s v="2044216"/>
    <s v="722769426"/>
    <m/>
    <m/>
    <m/>
    <n v="36.993766999999998"/>
    <n v="-1.1139079999999999"/>
    <s v="Kiambu"/>
    <s v="Juja"/>
    <s v="Ruiru"/>
    <s v="Kuboma"/>
    <s v="6"/>
    <s v="Kenbi Enterprises"/>
    <s v="Kenbi Enterpises"/>
    <s v="Kenbi Enterpises"/>
    <s v=""/>
    <s v="Micro Business"/>
    <x v="2"/>
    <x v="0"/>
    <d v="2017-03-02T00:00:00"/>
  </r>
  <r>
    <s v="VPA6"/>
    <s v="KE-KIA-1612-17481"/>
    <x v="0"/>
    <s v=""/>
    <s v="12th October,2016"/>
    <d v="2016-10-12T00:00:00"/>
    <s v="1st December,2016"/>
    <d v="2016-12-01T00:00:00"/>
    <s v="Margaret Njambi Mburu"/>
    <s v="Female"/>
    <s v="3073674"/>
    <s v="712350885"/>
    <m/>
    <m/>
    <m/>
    <n v="36.622480000000003"/>
    <n v="-1.133337"/>
    <s v="Kiambu"/>
    <s v="Limuru"/>
    <s v="Tharuni"/>
    <s v="Tharuni"/>
    <s v="6"/>
    <s v="Kenbi Enterprises"/>
    <s v="Kenbi Enterpises"/>
    <s v="Kenbi Enterpises"/>
    <s v=""/>
    <s v="Micro Business"/>
    <x v="2"/>
    <x v="0"/>
    <d v="2017-03-02T00:00:00"/>
  </r>
  <r>
    <s v="VPA6"/>
    <s v="KE-MUR-1611-16748"/>
    <x v="0"/>
    <s v=""/>
    <s v="12th September,2016"/>
    <d v="2016-09-12T00:00:00"/>
    <s v="1st November,2016"/>
    <d v="2016-11-01T00:00:00"/>
    <s v="Susan Wanjiru Mwariri"/>
    <s v="Female"/>
    <s v="20223774"/>
    <s v="733850444"/>
    <m/>
    <m/>
    <m/>
    <n v="36.891449999999999"/>
    <n v="-0.897254"/>
    <s v="Murang'a"/>
    <s v="Gatanga"/>
    <s v="Kirwara"/>
    <s v="Chomo"/>
    <s v="8"/>
    <s v="Kenbi Enterprises"/>
    <s v="Kenbi Enterpises"/>
    <s v="Kenbi Enterpises"/>
    <s v=""/>
    <s v="Micro Business"/>
    <x v="2"/>
    <x v="0"/>
    <d v="2017-03-02T00:00:00"/>
  </r>
  <r>
    <s v="VPA6"/>
    <s v="KE-NYE-1603-16018"/>
    <x v="0"/>
    <s v=""/>
    <s v="11th January,2016"/>
    <d v="2016-01-11T00:00:00"/>
    <s v="1st March,2016"/>
    <d v="2016-03-01T00:00:00"/>
    <s v="Peter Nduguya Kanyi"/>
    <s v="Male"/>
    <s v="11777749"/>
    <s v="710106462"/>
    <m/>
    <m/>
    <m/>
    <n v="36.727643999999998"/>
    <n v="-0.23965800000000001"/>
    <s v="Nyeri"/>
    <s v="Kieni West"/>
    <s v="Gatarakwa"/>
    <s v="Embaringo"/>
    <s v="8"/>
    <s v="Kenbi Enterprises"/>
    <s v="Kenbi Enterpises"/>
    <s v="Kenbi Enterpises"/>
    <s v=""/>
    <s v="Micro Business"/>
    <x v="2"/>
    <x v="0"/>
    <d v="2017-03-02T00:00:00"/>
  </r>
  <r>
    <s v="VPA6"/>
    <s v="KE-MUR-1701-17422"/>
    <x v="0"/>
    <s v=""/>
    <s v="12th November,2016"/>
    <d v="2016-11-12T00:00:00"/>
    <s v="1st January,2017"/>
    <d v="2017-01-01T00:00:00"/>
    <s v="Gathumbi John Gikuni"/>
    <s v="Male"/>
    <s v="22036570"/>
    <s v="714430184"/>
    <m/>
    <m/>
    <m/>
    <n v="36.834428000000003"/>
    <n v="-0.78716399999999997"/>
    <s v="Murang'a"/>
    <s v="Kigumo"/>
    <s v="Gatha-Ini"/>
    <s v="Gatha-Ini"/>
    <s v="10"/>
    <s v="Kenbi Enterprises"/>
    <s v="Kenbi Enterpises"/>
    <s v="Kenbi Enterpises"/>
    <s v=""/>
    <s v="Micro Business"/>
    <x v="2"/>
    <x v="0"/>
    <d v="2017-03-02T00:00:00"/>
  </r>
  <r>
    <s v="VPA6"/>
    <s v="KE-MUR-1612-17466"/>
    <x v="0"/>
    <s v=""/>
    <s v="11th November,2016"/>
    <d v="2016-11-11T00:00:00"/>
    <s v="31st December,2016"/>
    <d v="2016-12-31T00:00:00"/>
    <s v="Josephat Kamuri Wanyoike"/>
    <s v="Male"/>
    <s v="26553069"/>
    <s v="722371901"/>
    <m/>
    <m/>
    <m/>
    <n v="37.165008"/>
    <n v="-0.83295699999999995"/>
    <s v="Murang'a"/>
    <s v="Maragua"/>
    <s v="Samar"/>
    <s v="Sama"/>
    <s v="10"/>
    <s v="Kenbi Enterprises"/>
    <s v="Kenbi Enterpises"/>
    <s v="Kenbi Enterpises"/>
    <s v=""/>
    <s v="Micro Business"/>
    <x v="2"/>
    <x v="0"/>
    <d v="2017-03-02T00:00:00"/>
  </r>
  <r>
    <s v="VPA6"/>
    <s v="KE-MUR-1612-17518"/>
    <x v="0"/>
    <s v=""/>
    <s v="12th October,2016"/>
    <d v="2016-10-12T00:00:00"/>
    <s v="1st December,2016"/>
    <d v="2016-12-01T00:00:00"/>
    <s v="Regina Wanjiku Muigai"/>
    <s v="Female"/>
    <s v="898854"/>
    <s v="733683142"/>
    <m/>
    <m/>
    <m/>
    <n v="36.833547000000003"/>
    <n v="-0.78779699999999997"/>
    <s v="Murang'a"/>
    <s v="Kigumo"/>
    <s v="Gatha-Ini"/>
    <s v="Kangai"/>
    <s v="10"/>
    <s v="Kenbi Enterprises"/>
    <s v="Kenbi Enterpises"/>
    <s v="Kenbi Enterpises"/>
    <s v=""/>
    <s v="Micro Business"/>
    <x v="2"/>
    <x v="0"/>
    <d v="2017-03-02T00:00:00"/>
  </r>
  <r>
    <s v="VPA6"/>
    <s v="KE-BUS-1701-17414"/>
    <x v="2"/>
    <s v="Hostile Client"/>
    <s v="12th November,2016"/>
    <d v="2016-11-12T00:00:00"/>
    <s v="1st January,2017"/>
    <d v="2017-01-01T00:00:00"/>
    <s v="Florencio Adenya Okwonkwon"/>
    <s v="Female"/>
    <s v="4234864"/>
    <s v="+254713341149"/>
    <m/>
    <m/>
    <m/>
    <m/>
    <m/>
    <s v="Busia"/>
    <s v="Nambale"/>
    <s v="Musokoto"/>
    <s v="Mutatsi"/>
    <s v="12"/>
    <s v="Kenbi Enterprises"/>
    <s v="Kenbi Enterpises"/>
    <s v="Kenbi Enterpises"/>
    <s v=""/>
    <s v="Micro Business"/>
    <x v="2"/>
    <x v="0"/>
    <d v="2017-03-02T00:00:00"/>
  </r>
  <r>
    <s v="VPA6"/>
    <s v="KE-NAI-1901-27505"/>
    <x v="0"/>
    <s v=""/>
    <s v="1st January,2019"/>
    <d v="2019-01-01T00:00:00"/>
    <s v="10th January,2019"/>
    <d v="2019-01-10T00:00:00"/>
    <s v="Adagala Florence"/>
    <s v="Female"/>
    <s v="11045963"/>
    <s v="0727778875"/>
    <m/>
    <m/>
    <m/>
    <n v="37.012009999999997"/>
    <n v="-1.2984899999999999"/>
    <s v="Nairobi"/>
    <s v="Embakasi East"/>
    <s v="Embakasi East"/>
    <s v="Lower Manyatta"/>
    <s v="8"/>
    <s v="Kennedy Amiani Anzeze"/>
    <s v="Kennedy Amiani Anzeze"/>
    <s v="Kennedy Amiani Anzeze"/>
    <s v="720561962"/>
    <s v="Micro Business"/>
    <x v="2"/>
    <x v="0"/>
    <d v="2019-10-23T00:00:00"/>
  </r>
  <r>
    <s v="VPA6"/>
    <s v="KE-VIH-1809-27234"/>
    <x v="0"/>
    <s v=""/>
    <s v="1st July,2018"/>
    <d v="2018-07-01T00:00:00"/>
    <s v="1st September,2018"/>
    <d v="2018-09-01T00:00:00"/>
    <s v="Richard Mukara Amayi"/>
    <s v="Male"/>
    <s v="4739326"/>
    <s v="0710401076"/>
    <m/>
    <m/>
    <s v="710245103"/>
    <n v="34.622687999999997"/>
    <n v="7.8192999999999999E-2"/>
    <s v="Vihiga"/>
    <s v="Emuhaya"/>
    <s v="Emakunda"/>
    <s v="Emabuye"/>
    <s v="10"/>
    <s v="Kennedy Amiani Anzeze"/>
    <s v="Kennedy Amiani Anzeze"/>
    <s v="Kennedy Amiani Anzeze"/>
    <s v="782430755"/>
    <s v="Micro Business"/>
    <x v="2"/>
    <x v="0"/>
    <d v="2019-10-07T00:00:00"/>
  </r>
  <r>
    <s v="VPA6"/>
    <s v="KE-BUN-1908-27242"/>
    <x v="0"/>
    <s v=""/>
    <s v="1st May,2019"/>
    <d v="2019-05-01T00:00:00"/>
    <s v="1st August,2019"/>
    <d v="2019-08-01T00:00:00"/>
    <s v="Vincent Komeri Wamalwa"/>
    <s v="Male"/>
    <s v="2060695"/>
    <s v="0726067906"/>
    <m/>
    <m/>
    <s v="701736493"/>
    <n v="34.509650000000001"/>
    <n v="0.55943699999999996"/>
    <s v="Bungoma"/>
    <s v="Bumula"/>
    <s v="South Bukusa"/>
    <s v="Kharakha B"/>
    <s v="10"/>
    <s v="Kennedy Amiani Anzeze"/>
    <s v="Kennedy Amiani Anzeze"/>
    <s v="Kennedy Amiani Anzeze"/>
    <s v="782430755"/>
    <s v="Micro Business"/>
    <x v="2"/>
    <x v="0"/>
    <d v="2019-11-04T00:00:00"/>
  </r>
  <r>
    <s v="VPA6"/>
    <s v="KE-KAJ-1904-27863"/>
    <x v="1"/>
    <s v="Abandoned"/>
    <s v="30th March,2019"/>
    <d v="2019-03-30T00:00:00"/>
    <s v="20th April,2019"/>
    <d v="2019-04-20T00:00:00"/>
    <s v="Gacheru Paul Njenga"/>
    <s v="Male"/>
    <s v="99999"/>
    <s v="0715227017"/>
    <m/>
    <m/>
    <m/>
    <n v="36.662909999999997"/>
    <n v="-1.3930979999999999"/>
    <s v="Kajiado"/>
    <s v="Kajiado North"/>
    <s v="Ngong"/>
    <s v="Kisoronya"/>
    <s v="10"/>
    <s v="Kennedy Amiani Anzeze"/>
    <s v="Kennedy Amiani Anzeze"/>
    <s v="Kennedy Amiani Anzeze"/>
    <s v="720561962"/>
    <s v="Micro Business"/>
    <x v="2"/>
    <x v="0"/>
    <d v="2019-10-23T00:00:00"/>
  </r>
  <r>
    <s v="VPA6"/>
    <s v="KE-VIH-1808-27241"/>
    <x v="0"/>
    <s v=""/>
    <s v="20th January,2018"/>
    <d v="2018-01-20T00:00:00"/>
    <s v="1st August,2018"/>
    <d v="2018-08-01T00:00:00"/>
    <s v="Joseph Alukutsa Peter"/>
    <s v="Male"/>
    <s v="7969498"/>
    <s v="0724398263"/>
    <m/>
    <m/>
    <s v="711628899"/>
    <n v="34.57282"/>
    <n v="-8.3320000000000009E-3"/>
    <s v="Vihiga"/>
    <s v="Luanda"/>
    <s v="Luanda South"/>
    <s v="Amwavia"/>
    <s v="10"/>
    <s v="Kennedy Amiani Anzeze"/>
    <s v="Kennedy Amiani Anzeze"/>
    <s v="Kennedy Amiani Anzeze"/>
    <s v="782430755"/>
    <s v="Micro Business"/>
    <x v="2"/>
    <x v="0"/>
    <d v="2019-10-27T00:00:00"/>
  </r>
  <r>
    <s v="VPA6"/>
    <s v="KE-VIH-1812-27240"/>
    <x v="2"/>
    <s v="Under Verification"/>
    <s v="1st June,2018"/>
    <d v="2018-06-01T00:00:00"/>
    <s v="1st December,2018"/>
    <d v="2018-12-01T00:00:00"/>
    <s v="Newton Ambaisi Apwoka"/>
    <s v="Male"/>
    <s v="24575839"/>
    <s v="722248152"/>
    <m/>
    <m/>
    <s v="722165773"/>
    <n v="34.581083"/>
    <n v="4.3362999999999999E-2"/>
    <s v="Vihiga"/>
    <s v="Emuhaya"/>
    <s v="Ipali"/>
    <s v="Ebulinji"/>
    <n v="10"/>
    <s v="Kennedy Amiani Anzeze"/>
    <s v="Kennedy Amiani Anzeze"/>
    <s v="Kennedy Amiani Anzeze"/>
    <s v="782430755"/>
    <s v="Micro Business"/>
    <x v="2"/>
    <x v="0"/>
    <d v="2019-10-27T00:00:00"/>
  </r>
  <r>
    <s v="VPA6"/>
    <s v="KE-BUS-2010-25659"/>
    <x v="0"/>
    <s v=""/>
    <s v="20th September,2020"/>
    <d v="2020-09-20T00:00:00"/>
    <s v="15th October,2020"/>
    <d v="2020-10-15T00:00:00"/>
    <s v="Satrine Agneta Nabwire"/>
    <s v="Female"/>
    <s v="4222355"/>
    <s v="254721910795"/>
    <m/>
    <m/>
    <s v="254722944564"/>
    <n v="34.138182999999998"/>
    <n v="0.45688200000000001"/>
    <s v="Busia"/>
    <s v="Teso South"/>
    <s v="Angoromo"/>
    <s v="Amerikuay"/>
    <n v="10"/>
    <s v="Kennedy Amiani Anzeze"/>
    <s v="Kennedy Amiani Anzeze"/>
    <s v="Kennedy Amiani Anzeze"/>
    <s v=""/>
    <s v="Micro Business"/>
    <x v="2"/>
    <x v="0"/>
    <d v="2020-11-22T00:00:00"/>
  </r>
  <r>
    <s v="VPA6"/>
    <s v="KE-KAJ-1802-23020"/>
    <x v="0"/>
    <s v=""/>
    <s v="13th December,2017"/>
    <d v="2017-12-13T00:00:00"/>
    <s v="1st February,2018"/>
    <d v="2018-02-01T00:00:00"/>
    <s v="Gachagua Frederick Austin"/>
    <s v="Male"/>
    <s v="4422457"/>
    <s v="717544011"/>
    <m/>
    <m/>
    <s v="722608412"/>
    <n v="36.661454999999997"/>
    <n v="-1.391853"/>
    <s v="Kajiado"/>
    <s v="Kajiado North"/>
    <s v="Ngong"/>
    <s v="Mosian"/>
    <s v="12"/>
    <s v="Green Action Network Ltd"/>
    <s v="Kennedy Amiani Anzeze"/>
    <s v="Kennedy Amiani Anzeze"/>
    <s v="720561962"/>
    <s v="Informal Business"/>
    <x v="2"/>
    <x v="0"/>
    <d v="2018-01-31T00:00:00"/>
  </r>
  <r>
    <s v="VPA6"/>
    <s v="KE-VIH-2206-29005"/>
    <x v="0"/>
    <s v=""/>
    <s v="5th June,2022"/>
    <d v="2022-06-05T00:00:00"/>
    <s v="15th June,2022"/>
    <d v="2022-06-15T00:00:00"/>
    <s v="Christine Isutsa Walah"/>
    <s v="Female"/>
    <s v="2217317"/>
    <s v="0701249873"/>
    <m/>
    <m/>
    <s v="0722821514"/>
    <n v="34.639983000000001"/>
    <n v="6.9601999999999997E-2"/>
    <s v="Vihiga"/>
    <s v="Emuhaya"/>
    <s v="Echibuli"/>
    <s v="Mwilonje"/>
    <n v="12"/>
    <s v="Kennedy Amiani Anzeze"/>
    <s v="Kennedy Amiani Anzeze"/>
    <s v="Kennedy Amiani Anzeze"/>
    <s v=""/>
    <s v="Informal Business"/>
    <x v="2"/>
    <x v="0"/>
    <d v="2022-06-17T00:00:00"/>
  </r>
  <r>
    <s v="VPA6"/>
    <s v="KE-TRA-2107-26448"/>
    <x v="0"/>
    <s v=""/>
    <s v="25th June,2021"/>
    <d v="2021-06-25T00:00:00"/>
    <s v="5th July,2021"/>
    <d v="2021-07-05T00:00:00"/>
    <s v="Wasike Pamela Katoyi"/>
    <s v="Female"/>
    <s v="21676350"/>
    <s v="727127569"/>
    <s v="254727127569"/>
    <m/>
    <m/>
    <n v="35.024863000000003"/>
    <n v="1.0004029999999999"/>
    <s v="Trans Nzoia"/>
    <s v="Trans Nzoia West"/>
    <s v="Milimani"/>
    <s v="Mukhweso"/>
    <n v="12"/>
    <s v="Kennedy Amiani Anzeze"/>
    <s v="Kennedy Amiani Anzeze"/>
    <s v="Kennedy Amiani Anzeze"/>
    <s v=""/>
    <s v="Informal Business"/>
    <x v="2"/>
    <x v="0"/>
    <d v="2021-07-05T00:00:00"/>
  </r>
  <r>
    <s v="VPA6"/>
    <s v="KE-VIH-1806-27233"/>
    <x v="0"/>
    <s v=""/>
    <s v="1st May,2018"/>
    <d v="2018-05-01T00:00:00"/>
    <s v="1st June,2018"/>
    <d v="2018-06-01T00:00:00"/>
    <s v="Alex Omwela Adala"/>
    <s v="Male"/>
    <s v="6283907"/>
    <s v="0722946023"/>
    <m/>
    <m/>
    <s v="718107406"/>
    <n v="34.660196999999997"/>
    <n v="5.3782999999999997E-2"/>
    <s v="Vihiga"/>
    <s v="Luanda"/>
    <s v="Ebubayi"/>
    <s v="Owandweye"/>
    <s v="12"/>
    <s v="Kennedy Amiani Anzeze"/>
    <s v="Kennedy Amiani Anzeze"/>
    <s v="Kennedy Amiani Anzeze"/>
    <s v="782430755"/>
    <s v="Micro Business"/>
    <x v="2"/>
    <x v="0"/>
    <d v="2019-10-07T00:00:00"/>
  </r>
  <r>
    <s v="VPA6"/>
    <s v="KE-VIH-1909-27232"/>
    <x v="0"/>
    <s v=""/>
    <s v="1st September,2019"/>
    <d v="2019-09-01T00:00:00"/>
    <s v="1st September,2019"/>
    <d v="2019-09-01T00:00:00"/>
    <s v="Issac Makutwa Sihuli"/>
    <s v="Male"/>
    <s v="24313855"/>
    <s v="0723129686"/>
    <m/>
    <m/>
    <s v="711353963"/>
    <n v="34.625186999999997"/>
    <n v="7.8506999999999993E-2"/>
    <s v="Vihiga"/>
    <s v="Emuhaya"/>
    <s v="Emakunda"/>
    <s v="Ebusuhi"/>
    <s v="12"/>
    <s v="Kennedy Amiani Anzeze"/>
    <s v="Kennedy Amiani Anzeze"/>
    <s v="Kennedy Amiani Anzeze"/>
    <s v="0700000000"/>
    <s v="Micro Business"/>
    <x v="2"/>
    <x v="0"/>
    <d v="2019-10-07T00:00:00"/>
  </r>
  <r>
    <s v="VPA6"/>
    <s v="KE-BUS-2010-25173"/>
    <x v="0"/>
    <s v=""/>
    <s v="10th November,2019"/>
    <d v="2019-11-10T00:00:00"/>
    <s v="15th October,2020"/>
    <d v="2020-10-15T00:00:00"/>
    <s v="Silvia Aluko"/>
    <s v="Female"/>
    <s v="99999"/>
    <s v="254722473247"/>
    <m/>
    <m/>
    <s v="254796094662"/>
    <n v="34.136152000000003"/>
    <n v="0.45666299999999999"/>
    <s v="Busia"/>
    <s v="Teso South"/>
    <s v="Angoromo"/>
    <s v="Amerikuay"/>
    <n v="12"/>
    <s v="Kennedy Amiani Anzeze"/>
    <s v="Kennedy Amiani Anzeze"/>
    <s v="Kennedy Amiani Anzeze"/>
    <s v=""/>
    <s v="Micro Business"/>
    <x v="1"/>
    <x v="0"/>
    <d v="2020-11-22T00:00:00"/>
  </r>
  <r>
    <s v="VPA6"/>
    <s v="KE-KIA-2012-25095"/>
    <x v="2"/>
    <s v="Non Compliant"/>
    <s v="20th December,2020"/>
    <d v="2020-12-20T00:00:00"/>
    <s v="30th December,2020"/>
    <d v="2020-12-30T00:00:00"/>
    <s v="Nganga Lilian"/>
    <s v="Female"/>
    <s v="99999"/>
    <s v="722742553"/>
    <s v="254722742553"/>
    <m/>
    <m/>
    <n v="36.661571000000002"/>
    <n v="-1.2802389999999999"/>
    <s v="Kiambu"/>
    <s v="Kikuyu"/>
    <s v="Kikuyu"/>
    <s v="Gikambura"/>
    <s v="16"/>
    <s v="Kennedy Amiani Anzeze"/>
    <s v="Kennedy Amiani Anzeze"/>
    <s v="Kennedy Amiani Anzeze"/>
    <s v=""/>
    <s v="Micro Business"/>
    <x v="0"/>
    <x v="0"/>
    <d v="2021-01-25T00:00:00"/>
  </r>
  <r>
    <s v="VPA6"/>
    <s v="KE-BUN-1512-27729"/>
    <x v="0"/>
    <s v=""/>
    <s v="11th November,2015"/>
    <d v="2015-11-11T00:00:00"/>
    <s v="31st December,2015"/>
    <d v="2015-12-31T00:00:00"/>
    <s v="Wanyonyi Geoffrey Wanyama"/>
    <s v="Male"/>
    <s v="21454607"/>
    <s v="724781889"/>
    <m/>
    <m/>
    <m/>
    <n v="34.765689999999999"/>
    <n v="0.60862099999999997"/>
    <s v="Bungoma"/>
    <s v="Webuye West"/>
    <s v="Webuye West"/>
    <s v="Webuye Sa"/>
    <s v="12"/>
    <s v="Biotechno &amp; Services"/>
    <s v="Kennedy Makokha"/>
    <s v="Kennedy Makokha"/>
    <s v="254720561118"/>
    <s v="Micro Business"/>
    <x v="2"/>
    <x v="0"/>
    <d v="2017-08-17T00:00:00"/>
  </r>
  <r>
    <s v="VPA6"/>
    <s v="KE-BUN-1612-18680"/>
    <x v="0"/>
    <s v=""/>
    <s v="11th November,2016"/>
    <d v="2016-11-11T00:00:00"/>
    <s v="31st December,2016"/>
    <d v="2016-12-31T00:00:00"/>
    <s v="Wengesa Crestabel Namulanda"/>
    <s v="Female"/>
    <s v="23721107"/>
    <s v="704481835"/>
    <m/>
    <m/>
    <m/>
    <n v="34.744666000000002"/>
    <n v="0.59311800000000003"/>
    <s v="Bungoma"/>
    <s v="Webuye East"/>
    <s v="Maraka"/>
    <s v="Maraka"/>
    <s v="12"/>
    <s v="Biotechno &amp; Services"/>
    <s v="Kennedy Makokha"/>
    <s v="Kennedy Makokha"/>
    <s v="254720561118"/>
    <s v="Micro Business"/>
    <x v="2"/>
    <x v="0"/>
    <d v="2017-08-17T00:00:00"/>
  </r>
  <r>
    <s v="VPA6"/>
    <s v="KE-BUN-1706-18681"/>
    <x v="0"/>
    <s v=""/>
    <s v="12th April,2017"/>
    <d v="2017-04-12T00:00:00"/>
    <s v="1st June,2017"/>
    <d v="2017-06-01T00:00:00"/>
    <s v="Nabanga Violet Nafula"/>
    <s v="Female"/>
    <s v="20595141"/>
    <s v="715322980"/>
    <m/>
    <m/>
    <m/>
    <n v="34.747525000000003"/>
    <n v="0.58829900000000002"/>
    <s v="Bungoma"/>
    <s v="Webuye East"/>
    <s v="Muchi"/>
    <s v="Nang'Oto B"/>
    <s v="12"/>
    <s v="Biotechno &amp; Services"/>
    <s v="Kennedy Makokha"/>
    <s v="Kennedy Makokha"/>
    <s v="720561118"/>
    <s v="Micro Business"/>
    <x v="3"/>
    <x v="0"/>
    <d v="2017-08-17T00:00:00"/>
  </r>
  <r>
    <s v="VPA6"/>
    <s v="KE-BUN-1608-18682"/>
    <x v="0"/>
    <s v=""/>
    <s v="12th June,2016"/>
    <d v="2016-06-12T00:00:00"/>
    <s v="1st August,2016"/>
    <d v="2016-08-01T00:00:00"/>
    <s v="Nabachecha Harrison Kundu"/>
    <s v="Male"/>
    <s v="26663521"/>
    <s v="729444469"/>
    <m/>
    <m/>
    <m/>
    <n v="34.755360000000003"/>
    <n v="0.58507500000000001"/>
    <s v="Bungoma"/>
    <s v="Webuye East"/>
    <s v="Maraka"/>
    <s v="Muchi"/>
    <s v="12"/>
    <s v="Biotechno &amp; Services"/>
    <s v="Kennedy Makokha"/>
    <s v="Kennedy Makokha"/>
    <s v="254720561118"/>
    <s v="Micro Business"/>
    <x v="3"/>
    <x v="0"/>
    <d v="2017-08-17T00:00:00"/>
  </r>
  <r>
    <s v="VPA6"/>
    <s v="KE-BUN-1708-18683"/>
    <x v="1"/>
    <s v="Abandoned"/>
    <s v="17th March,2017"/>
    <d v="2017-03-17T00:00:00"/>
    <s v="17th August,2017"/>
    <d v="2017-08-17T00:00:00"/>
    <s v="Violet Namisini V"/>
    <s v="Female"/>
    <s v="2076958"/>
    <s v="710385063"/>
    <m/>
    <m/>
    <m/>
    <n v="34.764643999999997"/>
    <n v="0.58885500000000002"/>
    <s v="Bungoma"/>
    <s v="Webuye East"/>
    <s v="Maraka"/>
    <s v="Maraka"/>
    <s v="12"/>
    <s v="Biotechno &amp; Services"/>
    <s v="Kennedy Makokha"/>
    <s v="Kennedy Makokha"/>
    <s v="720561118"/>
    <s v="Micro Business"/>
    <x v="3"/>
    <x v="0"/>
    <d v="2017-08-17T00:00:00"/>
  </r>
  <r>
    <s v="VPA6"/>
    <s v="KE-MUR-2101-28371"/>
    <x v="0"/>
    <s v=""/>
    <s v="24th November,2020"/>
    <d v="2020-11-24T00:00:00"/>
    <s v="15th January,2021"/>
    <d v="2021-01-15T00:00:00"/>
    <s v="Kimani Julia Muthoni"/>
    <s v="Female"/>
    <s v="21478436"/>
    <s v="254725866160"/>
    <m/>
    <m/>
    <s v="254724440926"/>
    <n v="36.996617000000001"/>
    <n v="-0.80813699999999999"/>
    <s v="Murang'a"/>
    <s v="Kigumo"/>
    <s v="Muthithi"/>
    <s v="Kilele"/>
    <n v="12"/>
    <s v="Kensam Constructor"/>
    <s v="Kennedy Muchiri"/>
    <s v="Kennedy Muchiri"/>
    <s v=""/>
    <s v="Informal Business"/>
    <x v="2"/>
    <x v="0"/>
    <d v="2021-12-07T00:00:00"/>
  </r>
  <r>
    <s v="VPA6"/>
    <s v="KE-BUN-1809-18707"/>
    <x v="2"/>
    <s v="Hostile Client"/>
    <s v="9th August,2018"/>
    <d v="2018-08-09T00:00:00"/>
    <s v="10th September,2018"/>
    <d v="2018-09-10T00:00:00"/>
    <s v="Marrie Masinde Goreti"/>
    <s v="Male"/>
    <s v="1816179"/>
    <s v="714618297"/>
    <m/>
    <m/>
    <s v="732762699"/>
    <n v="34.723435000000002"/>
    <n v="0.66249199999999997"/>
    <s v="Bungoma"/>
    <s v="Bungoma West"/>
    <s v="Kitunyi"/>
    <s v="Kituni"/>
    <s v="10"/>
    <s v="Biotechno &amp; Services"/>
    <s v="Kennedy Nambwaya"/>
    <s v="Kennedy Nambwaya"/>
    <s v="732762699"/>
    <s v="Micro Business"/>
    <x v="2"/>
    <x v="0"/>
    <d v="2018-09-17T00:00:00"/>
  </r>
  <r>
    <s v="VPA6"/>
    <s v="KE-KIA-1812-26901"/>
    <x v="0"/>
    <s v=""/>
    <s v="1st December,2018"/>
    <d v="2018-12-01T00:00:00"/>
    <s v="24th December,2018"/>
    <d v="2018-12-24T00:00:00"/>
    <s v="Kamiri Hannah Wambui"/>
    <s v="Female"/>
    <s v="99999"/>
    <s v="254728380100"/>
    <m/>
    <m/>
    <m/>
    <n v="36.81673"/>
    <n v="-1.110579"/>
    <s v="Kiambu"/>
    <s v="Githunguri"/>
    <s v="Ikinu"/>
    <s v="Gemwa"/>
    <s v="12"/>
    <s v="Kensam Constructor"/>
    <s v="Kennedy Samuel Mbugua"/>
    <s v="Kennedy Samuel Mbugua"/>
    <s v="254729308408"/>
    <s v="Informal Business"/>
    <x v="1"/>
    <x v="0"/>
    <d v="2018-12-23T00:00:00"/>
  </r>
  <r>
    <s v="VPA6"/>
    <s v="KE-KIA-1801-26802"/>
    <x v="0"/>
    <s v=""/>
    <s v="5th November,2017"/>
    <d v="2017-11-05T00:00:00"/>
    <s v="24th January,2018"/>
    <d v="2018-01-24T00:00:00"/>
    <s v="Muchiri Annah G."/>
    <s v="Female"/>
    <s v="1912788"/>
    <s v="0727312011"/>
    <m/>
    <m/>
    <s v="727312046"/>
    <n v="36.818164000000003"/>
    <n v="-1.118225"/>
    <s v="Kiambu"/>
    <s v="Githunguri"/>
    <s v="Ikinu"/>
    <s v="Gemwa"/>
    <s v="12"/>
    <s v="Kensam Constructor"/>
    <s v="Kennedy Samuel Mbugua"/>
    <s v="Kennedy Samuel Mbugua"/>
    <s v="729308408"/>
    <s v="Informal Business"/>
    <x v="1"/>
    <x v="0"/>
    <d v="2018-12-23T00:00:00"/>
  </r>
  <r>
    <s v="VPA6"/>
    <s v="KE-MUR-1909-27166"/>
    <x v="0"/>
    <s v=""/>
    <s v="6th August,2019"/>
    <d v="2019-08-06T00:00:00"/>
    <s v="10th September,2019"/>
    <d v="2019-09-10T00:00:00"/>
    <s v="Muturi Joseph Mumiria"/>
    <s v="Male"/>
    <s v="99999"/>
    <s v="0712642502"/>
    <m/>
    <m/>
    <s v="711515443"/>
    <n v="37.124288999999997"/>
    <n v="-0.77565799999999996"/>
    <s v="Murang'a"/>
    <s v="Maragua"/>
    <s v="Marangua"/>
    <s v="Ititu"/>
    <s v="12"/>
    <s v="Kensam Constructor"/>
    <s v="Kennedy Samuel Mbugua"/>
    <s v="Kennedy Samuel Mbugua"/>
    <s v="729308408"/>
    <s v="Informal Business"/>
    <x v="2"/>
    <x v="0"/>
    <d v="2019-09-19T00:00:00"/>
  </r>
  <r>
    <s v="VPA6"/>
    <s v="KE-EMB-1912-28051"/>
    <x v="0"/>
    <s v=""/>
    <s v="11th November,2019"/>
    <d v="2019-11-11T00:00:00"/>
    <s v="12th December,2019"/>
    <d v="2019-12-12T00:00:00"/>
    <s v="Gucema Samuel Kariuki"/>
    <s v="Male"/>
    <s v="99999"/>
    <s v="254723101735"/>
    <m/>
    <m/>
    <s v="717554588"/>
    <n v="37.523642000000002"/>
    <n v="-0.40544999999999998"/>
    <s v="Embu"/>
    <s v="Runyenjes"/>
    <s v="Kianjokoma"/>
    <s v="Kathande"/>
    <s v="8"/>
    <s v="Kensam Constructor"/>
    <s v="Kensam  Constructors"/>
    <s v="Kensam  Constructors"/>
    <s v=""/>
    <s v="Informal Business"/>
    <x v="2"/>
    <x v="0"/>
    <d v="2019-12-12T00:00:00"/>
  </r>
  <r>
    <s v="VPA6"/>
    <s v="KE-NYE-1909-29223"/>
    <x v="0"/>
    <s v=""/>
    <s v="12th July,2019"/>
    <d v="2019-07-12T00:00:00"/>
    <s v="12th September,2019"/>
    <d v="2019-09-12T00:00:00"/>
    <s v="Njogu Peterson Ngatia"/>
    <s v="Male"/>
    <s v="99999"/>
    <s v="721330697"/>
    <m/>
    <m/>
    <m/>
    <n v="37.185389999999998"/>
    <n v="-0.42700199999999999"/>
    <s v="Nyeri"/>
    <s v="Mathira East"/>
    <s v="Iriaini"/>
    <s v="Kiaruhiu"/>
    <n v="8"/>
    <s v="Kensam Constructor"/>
    <s v="Kensam  Constructors"/>
    <s v="Kensam  Constructors"/>
    <s v=""/>
    <s v="Informal Business"/>
    <x v="0"/>
    <x v="0"/>
    <d v="2019-09-17T00:00:00"/>
  </r>
  <r>
    <s v="VPA6"/>
    <s v="KE-MUR-2107-26781"/>
    <x v="0"/>
    <s v=""/>
    <s v="27th May,2021"/>
    <d v="2021-05-27T00:00:00"/>
    <s v="10th July,2021"/>
    <d v="2021-07-10T00:00:00"/>
    <s v="Maina Mary Njeri"/>
    <s v="Female"/>
    <n v="99999"/>
    <s v="254723879893"/>
    <m/>
    <m/>
    <m/>
    <n v="37.110470999999997"/>
    <n v="-0.96485600000000005"/>
    <s v="Murang'a"/>
    <s v="Makuyu"/>
    <s v="Makuyu"/>
    <s v="Delview estate"/>
    <n v="10"/>
    <s v="Kensam Constructor"/>
    <s v="Kensam  Constructors"/>
    <s v="Kensam  Constructors"/>
    <s v=""/>
    <s v="Informal Business"/>
    <x v="2"/>
    <x v="0"/>
    <d v="2021-09-02T00:00:00"/>
  </r>
  <r>
    <s v="VPA6"/>
    <s v="KE-KIA-2005-28563"/>
    <x v="0"/>
    <s v=""/>
    <s v="1st May,2020"/>
    <d v="2020-05-01T00:00:00"/>
    <s v="16th May,2020"/>
    <d v="2020-05-16T00:00:00"/>
    <s v="Wambui Mary Njeri"/>
    <s v="Female"/>
    <s v="29049524"/>
    <s v="254720081462"/>
    <m/>
    <m/>
    <s v="254726758688"/>
    <n v="36.813744"/>
    <n v="-1.1088070000000001"/>
    <s v="Kiambu"/>
    <s v="Githunguri"/>
    <s v="Ikinu"/>
    <s v="Thigira"/>
    <n v="12"/>
    <s v="Kensam Constructor"/>
    <s v="Kensam  Constructors"/>
    <s v="Kensam  Constructors"/>
    <s v=""/>
    <s v="Informal Business"/>
    <x v="2"/>
    <x v="0"/>
    <d v="2020-11-09T00:00:00"/>
  </r>
  <r>
    <s v="VPA6"/>
    <s v="KE-KIA-2010-28549"/>
    <x v="0"/>
    <s v=""/>
    <s v="11th October,2020"/>
    <d v="2020-10-11T00:00:00"/>
    <s v="27th October,2020"/>
    <d v="2020-10-27T00:00:00"/>
    <s v="Muchuka Eunice Njeri"/>
    <s v="Female"/>
    <s v="99999"/>
    <s v="254732060652"/>
    <m/>
    <m/>
    <s v="254728052219"/>
    <n v="36.789271999999997"/>
    <n v="-1.0395030000000001"/>
    <s v="Kiambu"/>
    <s v="Lari"/>
    <s v="Kagwe"/>
    <s v="Mwenjera"/>
    <n v="12"/>
    <s v="Kensam Constructor"/>
    <s v="Kensam  Constructors"/>
    <s v="Kensam  Constructors"/>
    <s v=""/>
    <s v="Informal Business"/>
    <x v="1"/>
    <x v="0"/>
    <d v="2020-11-09T00:00:00"/>
  </r>
  <r>
    <s v="VPA6"/>
    <s v="KE-KIA-2004-28550"/>
    <x v="0"/>
    <s v=""/>
    <s v="4th April,2020"/>
    <d v="2020-04-04T00:00:00"/>
    <s v="18th April,2020"/>
    <d v="2020-04-18T00:00:00"/>
    <s v="Mwangi Maria Wanjiru"/>
    <s v="Female"/>
    <s v="23382851"/>
    <s v="254720631064"/>
    <m/>
    <m/>
    <s v="254725578328"/>
    <n v="36.696046000000003"/>
    <n v="-0.99278500000000003"/>
    <s v="Kiambu"/>
    <s v="Lari"/>
    <s v="Kamahindu"/>
    <s v="Gatamaiyu"/>
    <n v="12"/>
    <s v="Kensam Constructor"/>
    <s v="Kensam  Constructors"/>
    <s v="Kensam  Constructors"/>
    <s v=""/>
    <s v="Informal Business"/>
    <x v="1"/>
    <x v="0"/>
    <d v="2020-11-09T00:00:00"/>
  </r>
  <r>
    <s v="VPA6"/>
    <s v="KE-EMB-1902-26859"/>
    <x v="0"/>
    <s v=""/>
    <s v="18th December,2018"/>
    <d v="2018-12-18T00:00:00"/>
    <s v="1st February,2019"/>
    <d v="2019-02-01T00:00:00"/>
    <s v="Kinga Njeru Albert"/>
    <s v="Male"/>
    <s v="99999"/>
    <s v="0729571753"/>
    <m/>
    <m/>
    <s v="723871725"/>
    <n v="37.442286000000003"/>
    <n v="-0.47516399999999998"/>
    <s v="Embu"/>
    <s v="Manyatta"/>
    <s v="Kathangari"/>
    <s v="Kathangari"/>
    <s v="12"/>
    <s v="Kensam Constructor"/>
    <s v="Kensam  Constructors"/>
    <s v="Kensam  Constructors"/>
    <s v="729308408"/>
    <s v="Informal Business"/>
    <x v="1"/>
    <x v="0"/>
    <d v="2019-05-19T00:00:00"/>
  </r>
  <r>
    <s v="VPA6"/>
    <s v="KE-UAS-1612-17327"/>
    <x v="0"/>
    <s v=""/>
    <s v="12th October,2016"/>
    <d v="2016-10-12T00:00:00"/>
    <s v="1st December,2016"/>
    <d v="2016-12-01T00:00:00"/>
    <s v="Fridah Kimaiyo"/>
    <s v="Female"/>
    <s v="99999"/>
    <s v="722405542"/>
    <m/>
    <m/>
    <m/>
    <n v="35.241647999999998"/>
    <n v="0.72557499999999997"/>
    <s v="Uasin Gishu"/>
    <s v="Soy"/>
    <s v="Soy"/>
    <s v="Soy"/>
    <s v="3.3"/>
    <s v="Kentainers Limited"/>
    <s v="Kentainers Limited"/>
    <s v="Kentainers Limited"/>
    <s v=""/>
    <s v="Medium Size Business"/>
    <x v="7"/>
    <x v="1"/>
    <d v="2017-03-02T00:00:00"/>
  </r>
  <r>
    <s v="VPA6"/>
    <s v="KE-MAC-1602-17333"/>
    <x v="2"/>
    <s v="Non Compliant"/>
    <s v="13th December,2015"/>
    <d v="2015-12-13T00:00:00"/>
    <s v="1st February,2016"/>
    <d v="2016-02-01T00:00:00"/>
    <s v="Muraguri Irene"/>
    <s v="Female"/>
    <s v="99999"/>
    <s v="722902448"/>
    <m/>
    <m/>
    <m/>
    <n v="36.93356"/>
    <n v="-1.3733029999999999"/>
    <s v="Machakos"/>
    <s v="Machakos"/>
    <s v="Syokimau"/>
    <s v="Katani Road"/>
    <s v="3.3"/>
    <s v="Kentainers Limited"/>
    <s v="Kentainers Limited"/>
    <s v="Kentainers Limited"/>
    <s v=""/>
    <s v="Medium Size Business"/>
    <x v="7"/>
    <x v="1"/>
    <d v="2017-03-02T00:00:00"/>
  </r>
  <r>
    <s v="VPA6"/>
    <s v="KE-NYA-1606-17359"/>
    <x v="2"/>
    <s v="Unreachable"/>
    <s v="15th April,2016"/>
    <d v="2016-04-15T00:00:00"/>
    <s v="4th June,2016"/>
    <d v="2016-06-04T00:00:00"/>
    <s v="Matheka Mwalili Noah"/>
    <s v="Male"/>
    <s v="4440712"/>
    <s v="722251874"/>
    <m/>
    <m/>
    <m/>
    <m/>
    <m/>
    <s v="Nyandarua"/>
    <s v="Kipipiri"/>
    <s v=""/>
    <s v="Mumui"/>
    <s v="3.3"/>
    <s v="Kentainers Limited"/>
    <s v="Kentainers Limited"/>
    <s v="Kentainers Limited"/>
    <s v=""/>
    <s v="Medium Size Business"/>
    <x v="7"/>
    <x v="1"/>
    <d v="2017-03-02T00:00:00"/>
  </r>
  <r>
    <s v="VPA6"/>
    <s v="KE-NYA-1609-17372"/>
    <x v="0"/>
    <s v=""/>
    <s v="13th July,2016"/>
    <d v="2016-07-13T00:00:00"/>
    <s v="1st September,2016"/>
    <d v="2016-09-01T00:00:00"/>
    <s v="Patrick Muchemi"/>
    <s v="Male"/>
    <s v="99999"/>
    <s v="763819919"/>
    <m/>
    <m/>
    <m/>
    <n v="36.401552000000002"/>
    <n v="3.7977999999999998E-2"/>
    <s v="Nyandarua"/>
    <s v="Ndaragwa"/>
    <s v=""/>
    <s v="Kirita"/>
    <s v="3.3"/>
    <s v="Kentainers Limited"/>
    <s v="Kentainers Limited"/>
    <s v="Kentainers Limited"/>
    <s v=""/>
    <s v="Medium Size Business"/>
    <x v="7"/>
    <x v="1"/>
    <d v="2017-03-02T00:00:00"/>
  </r>
  <r>
    <s v="VPA6"/>
    <s v="KE-KIA-1610-17377"/>
    <x v="2"/>
    <s v="Non Compliant"/>
    <s v="12th August,2016"/>
    <d v="2016-08-12T00:00:00"/>
    <s v="1st October,2016"/>
    <d v="2016-10-01T00:00:00"/>
    <s v="Peter Mukiri Maina"/>
    <s v="Male"/>
    <s v="99999"/>
    <s v="712691769"/>
    <m/>
    <m/>
    <m/>
    <n v="36.712972000000001"/>
    <n v="-1.1951270000000001"/>
    <s v="Kiambu"/>
    <s v="Kabete"/>
    <s v="Kirangari"/>
    <s v="Gikuni"/>
    <s v="3.3"/>
    <s v="Kentainers Limited"/>
    <s v="Kentainers Limited"/>
    <s v="Kentainers Limited"/>
    <s v=""/>
    <s v="Medium Size Business"/>
    <x v="7"/>
    <x v="1"/>
    <d v="2017-03-02T00:00:00"/>
  </r>
  <r>
    <s v="VPA6"/>
    <s v="KE-THA-1512-17380"/>
    <x v="1"/>
    <s v="Institutional Plant"/>
    <s v="11th November,2015"/>
    <d v="2015-11-11T00:00:00"/>
    <s v="31st December,2015"/>
    <d v="2015-12-31T00:00:00"/>
    <s v="Plan International (Gatunga Boys Sec School)"/>
    <s v="Institutional"/>
    <s v="99999"/>
    <s v="722610914"/>
    <m/>
    <m/>
    <m/>
    <n v="37.989958999999999"/>
    <n v="-9.1277999999999998E-2"/>
    <s v="Tharaka-Nithi"/>
    <s v="Tharaka North"/>
    <s v="Gatue Division"/>
    <s v="Marimanti"/>
    <s v="3.3"/>
    <s v="Kentainers Limited"/>
    <s v="Kentainers Limited"/>
    <s v="Kentainers Limited"/>
    <s v=""/>
    <s v="Medium Size Business"/>
    <x v="7"/>
    <x v="1"/>
    <d v="2017-03-02T00:00:00"/>
  </r>
  <r>
    <s v="VPA6"/>
    <s v="KE-BUN-1810-25342"/>
    <x v="0"/>
    <s v=""/>
    <s v="1st May,2018"/>
    <d v="2018-05-01T00:00:00"/>
    <s v="1st October,2018"/>
    <d v="2018-10-01T00:00:00"/>
    <s v="Branda Rasmus Mung'Onye"/>
    <s v="Male"/>
    <s v="2091738"/>
    <s v="727610846"/>
    <m/>
    <m/>
    <s v="714732228"/>
    <n v="35.032381000000001"/>
    <n v="0.77359199999999995"/>
    <s v="Bungoma"/>
    <s v="Bungoma North"/>
    <s v="Soysambu"/>
    <s v="Narat"/>
    <s v="6"/>
    <s v="Kentainers Limited"/>
    <s v="Kentainers Limited"/>
    <s v="Kentainers Limited"/>
    <s v="729966378"/>
    <s v="Medium Size Business"/>
    <x v="7"/>
    <x v="1"/>
    <d v="2018-11-22T00:00:00"/>
  </r>
  <r>
    <s v="VPA6"/>
    <s v="KE-KAK-1806-25341"/>
    <x v="0"/>
    <s v=""/>
    <s v="1st May,2018"/>
    <d v="2018-05-01T00:00:00"/>
    <s v="1st June,2018"/>
    <d v="2018-06-01T00:00:00"/>
    <s v="Japheth Mokire Khamusini"/>
    <s v="Male"/>
    <s v="12998104"/>
    <s v="0706678069"/>
    <m/>
    <m/>
    <s v="726713545"/>
    <n v="35.071902999999999"/>
    <n v="0.80389699999999997"/>
    <s v="Kakamega"/>
    <s v="Likuyani"/>
    <s v="Nzoia"/>
    <s v="Nyorotis"/>
    <s v="6"/>
    <s v="Kentainers Limited"/>
    <s v="Kentainers Limited"/>
    <s v="Kentainers Limited"/>
    <s v="729966378"/>
    <s v="Medium Size Business"/>
    <x v="7"/>
    <x v="1"/>
    <d v="2018-11-22T00:00:00"/>
  </r>
  <r>
    <s v="VPA6"/>
    <s v="KE-KIA-1612-17325"/>
    <x v="2"/>
    <s v="Non Compliant"/>
    <s v="12th October,2016"/>
    <d v="2016-10-12T00:00:00"/>
    <s v="1st December,2016"/>
    <d v="2016-12-01T00:00:00"/>
    <s v="Francis Muhoro Baiya"/>
    <s v="Male"/>
    <s v="616286"/>
    <s v="723219620"/>
    <m/>
    <m/>
    <m/>
    <n v="36.724617000000002"/>
    <n v="-1.08416"/>
    <s v="Kiambu"/>
    <s v="Githunguri"/>
    <s v="Githiga"/>
    <s v="Githiga"/>
    <n v="6"/>
    <s v="Kentainers Limited"/>
    <s v="Kentainers Limited"/>
    <s v="Kentainers Limited"/>
    <s v=""/>
    <s v="Medium Size Business"/>
    <x v="7"/>
    <x v="1"/>
    <d v="2017-03-02T00:00:00"/>
  </r>
  <r>
    <s v="VPA6"/>
    <s v="KE-KAK-1805-23740"/>
    <x v="0"/>
    <s v=""/>
    <s v="20th May,2018"/>
    <d v="2018-05-20T00:00:00"/>
    <s v="30th May,2018"/>
    <d v="2018-05-30T00:00:00"/>
    <s v="Wilberforce Keya Ilavuna"/>
    <s v="Male"/>
    <s v="1115110"/>
    <s v="742712162"/>
    <m/>
    <m/>
    <s v="718217249"/>
    <n v="34.9512"/>
    <n v="0.73907500000000004"/>
    <s v="Kakamega"/>
    <s v="Lugari"/>
    <s v="Mahutuma"/>
    <s v="Kisangura"/>
    <s v="6"/>
    <s v="Kentainers Limited"/>
    <s v="Kentainers Limited"/>
    <s v="Kentainers Limited"/>
    <s v="729966378"/>
    <s v="Medium Size Business"/>
    <x v="7"/>
    <x v="1"/>
    <d v="2018-10-02T00:00:00"/>
  </r>
  <r>
    <s v="VPA6"/>
    <s v="KE-KAK-1805-23739"/>
    <x v="0"/>
    <s v=""/>
    <s v="1st April,2018"/>
    <d v="2018-04-01T00:00:00"/>
    <s v="20th May,2018"/>
    <d v="2018-05-20T00:00:00"/>
    <s v="Musa Omukami Namayi"/>
    <s v="Male"/>
    <s v="24481743"/>
    <s v="0722463817"/>
    <m/>
    <m/>
    <s v="719717443"/>
    <n v="34.915855000000001"/>
    <n v="0.59936199999999995"/>
    <s v="Kakamega"/>
    <s v="Lugari"/>
    <s v="Chekalin"/>
    <s v="Mulimani A"/>
    <s v="6"/>
    <s v="Kentainers Limited"/>
    <s v="Kentainers Limited"/>
    <s v="Kentainers Limited"/>
    <s v="729966378"/>
    <s v="Medium Size Business"/>
    <x v="7"/>
    <x v="1"/>
    <d v="2018-10-02T00:00:00"/>
  </r>
  <r>
    <s v="VPA6"/>
    <s v="KE-BUN-1808-23742"/>
    <x v="2"/>
    <s v="Hostile Client"/>
    <s v="1st July,2018"/>
    <d v="2018-07-01T00:00:00"/>
    <s v="1st August,2018"/>
    <d v="2018-08-01T00:00:00"/>
    <s v="Moses Wahungu Wahungu"/>
    <s v="Male"/>
    <s v="27406828"/>
    <s v="706254702"/>
    <m/>
    <m/>
    <s v="711823028"/>
    <n v="34.590052999999997"/>
    <n v="0.53432800000000003"/>
    <s v="Bungoma"/>
    <s v="Kanduyi"/>
    <s v="Musikoma"/>
    <s v="Siaga"/>
    <s v="6"/>
    <s v="Kentainers Limited"/>
    <s v="Kentainers Limited"/>
    <s v="Kentainers Limited"/>
    <s v="729966378"/>
    <s v="Medium Size Business"/>
    <x v="7"/>
    <x v="1"/>
    <d v="2018-10-04T00:00:00"/>
  </r>
  <r>
    <s v="VPA6"/>
    <s v="KE-BUN-1807-0"/>
    <x v="2"/>
    <s v="Under Verification"/>
    <s v="1st June,2018"/>
    <d v="2018-06-01T00:00:00"/>
    <s v="1st July,2018"/>
    <d v="2018-07-01T00:00:00"/>
    <s v="James Nyaundi Mongera"/>
    <s v="Male"/>
    <s v="1640703"/>
    <s v="0700000000"/>
    <m/>
    <m/>
    <s v="726161207"/>
    <n v="34.971487000000003"/>
    <n v="0.78542800000000002"/>
    <s v="Bungoma"/>
    <s v="Bungoma North"/>
    <s v="Tongarene"/>
    <s v="Sinoko"/>
    <s v="6"/>
    <s v="Kentainers Limited"/>
    <s v="Kentainers Limited"/>
    <s v="Kentainers Limited"/>
    <s v="729966378"/>
    <s v="Medium Size Business"/>
    <x v="7"/>
    <x v="1"/>
    <d v="2018-10-04T00:00:00"/>
  </r>
  <r>
    <s v="VPA6"/>
    <s v="KE-KAJ-1607-17515"/>
    <x v="0"/>
    <s v=""/>
    <s v="12th May,2016"/>
    <d v="2016-05-12T00:00:00"/>
    <s v="1st July,2016"/>
    <d v="2016-07-01T00:00:00"/>
    <s v="Rahin Kanyi"/>
    <s v="Male"/>
    <s v="99999"/>
    <s v="734559779"/>
    <m/>
    <m/>
    <m/>
    <n v="36.720081999999998"/>
    <n v="-1.3947769999999999"/>
    <s v="Kajiado"/>
    <s v="Kajiado East"/>
    <s v="Olkeri"/>
    <s v="Olkeri"/>
    <s v="6.2"/>
    <s v="Kentainers Limited"/>
    <s v="Kentainers Limited"/>
    <s v="Kentainers Limited"/>
    <s v=""/>
    <s v="Medium Size Business"/>
    <x v="7"/>
    <x v="1"/>
    <d v="2017-03-02T00:00:00"/>
  </r>
  <r>
    <s v="VPA6"/>
    <s v="KE-MAC-1712-17519"/>
    <x v="2"/>
    <s v="Unreachable"/>
    <s v="12th October,2017"/>
    <d v="2017-10-12T00:00:00"/>
    <s v="1st December,2017"/>
    <d v="2017-12-01T00:00:00"/>
    <s v="Reuben Kyalo"/>
    <s v="Male"/>
    <s v="99999"/>
    <s v="721818915"/>
    <m/>
    <m/>
    <m/>
    <m/>
    <m/>
    <s v="Machakos"/>
    <s v=""/>
    <s v="Mau Hills"/>
    <s v="Savana Diaries"/>
    <s v="6.2"/>
    <s v="Kentainers Limited"/>
    <s v="Kentainers Limited"/>
    <s v="Kentainers Limited"/>
    <s v=""/>
    <s v="Medium Size Business"/>
    <x v="7"/>
    <x v="1"/>
    <d v="2017-03-02T00:00:00"/>
  </r>
  <r>
    <s v="VPA6"/>
    <s v="KE-MUR-1701-17530"/>
    <x v="0"/>
    <s v=""/>
    <s v="12th November,2016"/>
    <d v="2016-11-12T00:00:00"/>
    <s v="1st January,2017"/>
    <d v="2017-01-01T00:00:00"/>
    <s v="Samuel Maina Kamau"/>
    <s v="Male"/>
    <s v="99999"/>
    <s v="+254723347954"/>
    <m/>
    <m/>
    <m/>
    <n v="37.125933000000003"/>
    <n v="-0.96131699999999998"/>
    <s v="Murang'a"/>
    <s v="Kandara"/>
    <s v="Githanje"/>
    <s v=""/>
    <s v="6.2"/>
    <s v="Kentainers Limited"/>
    <s v="Kentainers Limited"/>
    <s v="Kentainers Limited"/>
    <s v=""/>
    <s v="Medium Size Business"/>
    <x v="7"/>
    <x v="1"/>
    <d v="2017-03-02T00:00:00"/>
  </r>
  <r>
    <s v="VPA6"/>
    <s v="KE-KIS-1612-17537"/>
    <x v="0"/>
    <s v=""/>
    <s v="12th October,2016"/>
    <d v="2016-10-12T00:00:00"/>
    <s v="1st December,2016"/>
    <d v="2016-12-01T00:00:00"/>
    <s v="Slyvester Olwenya"/>
    <s v="Male"/>
    <s v="99999"/>
    <s v="710602278"/>
    <m/>
    <m/>
    <m/>
    <n v="35.183695"/>
    <n v="-0.131188"/>
    <s v="Kisumu"/>
    <s v="Muhoroni"/>
    <s v="Muhoroni"/>
    <s v=""/>
    <s v="6.2"/>
    <s v="Kentainers Limited"/>
    <s v="Kentainers Limited"/>
    <s v="Kentainers Limited"/>
    <s v=""/>
    <s v="Medium Size Business"/>
    <x v="7"/>
    <x v="1"/>
    <d v="2017-03-02T00:00:00"/>
  </r>
  <r>
    <s v="VPA6"/>
    <s v="KE-BOM-1612-17308"/>
    <x v="0"/>
    <s v=""/>
    <s v="12th October,2016"/>
    <d v="2016-10-12T00:00:00"/>
    <s v="1st December,2016"/>
    <d v="2016-12-01T00:00:00"/>
    <s v="Andrea Kimutai Ruto"/>
    <s v="Male"/>
    <s v="99999"/>
    <s v="707760797"/>
    <m/>
    <m/>
    <m/>
    <n v="35.225472000000003"/>
    <n v="-0.74534199999999995"/>
    <s v="Bomet"/>
    <s v="Sotik"/>
    <s v="Kipsonoi"/>
    <s v="Chebole"/>
    <s v="6.2"/>
    <s v="Kentainers Limited"/>
    <s v="Kentainers Limited"/>
    <s v="Kentainers Limited"/>
    <s v=""/>
    <s v="Medium Size Business"/>
    <x v="7"/>
    <x v="1"/>
    <d v="2017-03-02T00:00:00"/>
  </r>
  <r>
    <s v="VPA6"/>
    <s v="KE-KAK-1801-17309"/>
    <x v="2"/>
    <s v="Unreachable"/>
    <s v="1st December,2017"/>
    <d v="2017-12-01T00:00:00"/>
    <s v="20th January,2018"/>
    <d v="2018-01-20T00:00:00"/>
    <s v="Beatrice Ngina Buyella"/>
    <s v="Female"/>
    <s v="99999"/>
    <s v="724693025"/>
    <m/>
    <m/>
    <m/>
    <m/>
    <m/>
    <s v="Kakamega"/>
    <s v="Likuyani"/>
    <s v="Likuyani"/>
    <s v="Kongoni"/>
    <s v="6.2"/>
    <s v="Kentainers Limited"/>
    <s v="Kentainers Limited"/>
    <s v="Kentainers Limited"/>
    <s v=""/>
    <s v="Medium Size Business"/>
    <x v="7"/>
    <x v="1"/>
    <d v="2017-03-02T00:00:00"/>
  </r>
  <r>
    <s v="VPA6"/>
    <s v="KE-NAK-1801-17310"/>
    <x v="1"/>
    <s v="Demolished"/>
    <s v="1st December,2017"/>
    <d v="2017-12-01T00:00:00"/>
    <s v="20th January,2018"/>
    <d v="2018-01-20T00:00:00"/>
    <s v="Betty Buyela/Christopher Kalonzo"/>
    <s v="Female"/>
    <s v="99999"/>
    <s v="722288182"/>
    <m/>
    <m/>
    <m/>
    <m/>
    <m/>
    <s v="Nakuru"/>
    <s v="Naivasha"/>
    <s v=""/>
    <s v="Kongoni"/>
    <s v="6.2"/>
    <s v="Kentainers Limited"/>
    <s v="Kentainers Limited"/>
    <s v="Kentainers Limited"/>
    <s v=""/>
    <s v="Medium Size Business"/>
    <x v="7"/>
    <x v="1"/>
    <d v="2017-03-02T00:00:00"/>
  </r>
  <r>
    <s v="VPA6"/>
    <s v="KE-KIA-1607-17313"/>
    <x v="0"/>
    <s v=""/>
    <s v="12th May,2016"/>
    <d v="2016-05-12T00:00:00"/>
    <s v="1st July,2016"/>
    <d v="2016-07-01T00:00:00"/>
    <s v="Charles K Komothia"/>
    <s v="Male"/>
    <s v="99999"/>
    <s v="722720766"/>
    <m/>
    <m/>
    <m/>
    <n v="36.790084999999998"/>
    <n v="-1.051229"/>
    <s v="Kiambu"/>
    <s v="Githunguri"/>
    <s v="Githunguri"/>
    <s v="Kanjai"/>
    <s v="6.2"/>
    <s v="Kentainers Limited"/>
    <s v="Kentainers Limited"/>
    <s v="Kentainers Limited"/>
    <s v=""/>
    <s v="Medium Size Business"/>
    <x v="7"/>
    <x v="1"/>
    <d v="2017-03-02T00:00:00"/>
  </r>
  <r>
    <s v="VPA6"/>
    <s v="KE-NAI-1612-17318"/>
    <x v="0"/>
    <s v=""/>
    <s v="12th October,2016"/>
    <d v="2016-10-12T00:00:00"/>
    <s v="1st December,2016"/>
    <d v="2016-12-01T00:00:00"/>
    <s v="Deftec - Dod Embakasi Garrison"/>
    <s v="Male"/>
    <s v="99999"/>
    <s v="724327768"/>
    <m/>
    <m/>
    <m/>
    <n v="36.925217000000004"/>
    <n v="-1.3145519999999999"/>
    <s v="Nairobi"/>
    <s v="Embakasi"/>
    <s v="Embakasi"/>
    <s v=""/>
    <s v="6.2"/>
    <s v="Kentainers Limited"/>
    <s v="Kentainers Limited"/>
    <s v="Kentainers Limited"/>
    <s v=""/>
    <s v="Medium Size Business"/>
    <x v="7"/>
    <x v="1"/>
    <d v="2017-03-02T00:00:00"/>
  </r>
  <r>
    <s v="VPA6"/>
    <s v="KE-NAI-1602-17321"/>
    <x v="0"/>
    <s v=""/>
    <s v="7th January,2016"/>
    <d v="2016-01-07T00:00:00"/>
    <s v="26th February,2016"/>
    <d v="2016-02-26T00:00:00"/>
    <s v="Eng. Kimani"/>
    <s v="Male"/>
    <s v="99999"/>
    <s v="722936411"/>
    <m/>
    <m/>
    <m/>
    <n v="36.863902000000003"/>
    <n v="-1.236335"/>
    <s v="Nairobi"/>
    <s v="Roysambu"/>
    <s v="Roaster"/>
    <s v=""/>
    <s v="6.2"/>
    <s v="Kentainers Limited"/>
    <s v="Kentainers Limited"/>
    <s v="Kentainers Limited"/>
    <s v=""/>
    <s v="Medium Size Business"/>
    <x v="7"/>
    <x v="1"/>
    <d v="2017-03-02T00:00:00"/>
  </r>
  <r>
    <s v="VPA6"/>
    <s v="KE-KIS-1612-17328"/>
    <x v="2"/>
    <s v="Unreachable"/>
    <s v="11th November,2016"/>
    <d v="2016-11-11T00:00:00"/>
    <s v="31st December,2016"/>
    <d v="2016-12-31T00:00:00"/>
    <s v="Friends Of G10"/>
    <s v="Male"/>
    <s v="99999"/>
    <s v="722617702"/>
    <m/>
    <m/>
    <m/>
    <m/>
    <m/>
    <s v="Kisumu"/>
    <s v=""/>
    <s v=""/>
    <s v="Got Nanga"/>
    <s v="6.2"/>
    <s v="Kentainers Limited"/>
    <s v="Kentainers Limited"/>
    <s v="Kentainers Limited"/>
    <s v=""/>
    <s v="Medium Size Business"/>
    <x v="7"/>
    <x v="1"/>
    <d v="2017-03-02T00:00:00"/>
  </r>
  <r>
    <s v="VPA6"/>
    <s v="KE-KIS-1612-17329"/>
    <x v="2"/>
    <s v="Unreachable"/>
    <s v="12th October,2016"/>
    <d v="2016-10-12T00:00:00"/>
    <s v="1st December,2016"/>
    <d v="2016-12-01T00:00:00"/>
    <s v="Geneva International (Prof. Nyambati)"/>
    <s v="Male"/>
    <s v="99999"/>
    <s v="721106744"/>
    <m/>
    <m/>
    <m/>
    <n v="34.721133999999999"/>
    <n v="-0.68341600000000002"/>
    <s v="Kisii"/>
    <s v="Bonchari"/>
    <s v="Bomorenda"/>
    <s v="Bonyaoro"/>
    <s v="6.2"/>
    <s v="Kentainers Limited"/>
    <s v="Kentainers Limited"/>
    <s v="Kentainers Limited"/>
    <s v=""/>
    <s v="Medium Size Business"/>
    <x v="7"/>
    <x v="1"/>
    <d v="2017-03-02T00:00:00"/>
  </r>
  <r>
    <s v="VPA6"/>
    <s v="KE-NAI-1602-17330"/>
    <x v="0"/>
    <s v=""/>
    <s v="13th December,2015"/>
    <d v="2015-12-13T00:00:00"/>
    <s v="1st February,2016"/>
    <d v="2016-02-01T00:00:00"/>
    <s v="Grace Wanjiku"/>
    <s v="Female"/>
    <s v="99999"/>
    <s v="722630533"/>
    <m/>
    <m/>
    <m/>
    <n v="37.007165999999998"/>
    <n v="-1.2778910000000001"/>
    <s v="Nairobi"/>
    <s v="Embakasi"/>
    <s v="Ruai"/>
    <s v=""/>
    <s v="6.2"/>
    <s v="Kentainers Limited"/>
    <s v="Kentainers Limited"/>
    <s v="Kentainers Limited"/>
    <s v=""/>
    <s v="Medium Size Business"/>
    <x v="7"/>
    <x v="1"/>
    <d v="2017-03-02T00:00:00"/>
  </r>
  <r>
    <s v="VPA6"/>
    <s v="KE-LAI-1612-17331"/>
    <x v="2"/>
    <s v="Unreachable"/>
    <s v="12th October,2016"/>
    <d v="2016-10-12T00:00:00"/>
    <s v="1st December,2016"/>
    <d v="2016-12-01T00:00:00"/>
    <s v="Hellen Oron"/>
    <s v="Female"/>
    <s v="99999"/>
    <s v="720172079"/>
    <m/>
    <m/>
    <m/>
    <m/>
    <m/>
    <s v="Laikipia"/>
    <s v=""/>
    <s v=""/>
    <s v="Seger Ranch"/>
    <s v="6.2"/>
    <s v="Kentainers Limited"/>
    <s v="Kentainers Limited"/>
    <s v="Kentainers Limited"/>
    <s v=""/>
    <s v="Medium Size Business"/>
    <x v="7"/>
    <x v="1"/>
    <d v="2017-03-02T00:00:00"/>
  </r>
  <r>
    <s v="VPA6"/>
    <s v="KE-KIL-1601-17332"/>
    <x v="0"/>
    <s v=""/>
    <s v="21st November,2015"/>
    <d v="2015-11-21T00:00:00"/>
    <s v="10th January,2016"/>
    <d v="2016-01-10T00:00:00"/>
    <s v="Imani Childrens Home - Opudo"/>
    <s v="Male"/>
    <s v="99999"/>
    <s v="724242922"/>
    <m/>
    <m/>
    <m/>
    <n v="40.044088000000002"/>
    <n v="-3.2736420000000002"/>
    <s v="Kilifi"/>
    <s v="Malindi"/>
    <s v="Dabaso"/>
    <s v="Mkenge"/>
    <s v="6.2"/>
    <s v="Kentainers Limited"/>
    <s v="Kentainers Limited"/>
    <s v="Kentainers Limited"/>
    <s v=""/>
    <s v="Medium Size Business"/>
    <x v="7"/>
    <x v="1"/>
    <d v="2017-03-02T00:00:00"/>
  </r>
  <r>
    <s v="VPA6"/>
    <s v="KE-NAK-1601-17338"/>
    <x v="0"/>
    <s v=""/>
    <s v="21st November,2015"/>
    <d v="2015-11-21T00:00:00"/>
    <s v="10th January,2016"/>
    <d v="2016-01-10T00:00:00"/>
    <s v="Joram/James Muchiri"/>
    <s v="Male"/>
    <s v="99999"/>
    <s v="720547928"/>
    <m/>
    <m/>
    <m/>
    <n v="36.150956999999998"/>
    <n v="-0.33075700000000002"/>
    <s v="Nakuru"/>
    <s v="Gilgil"/>
    <s v="Eburu"/>
    <s v="Barnabas"/>
    <s v="6.2"/>
    <s v="Kentainers Limited"/>
    <s v="Kentainers Limited"/>
    <s v="Kentainers Limited"/>
    <s v=""/>
    <s v="Medium Size Business"/>
    <x v="7"/>
    <x v="1"/>
    <d v="2017-03-02T00:00:00"/>
  </r>
  <r>
    <s v="VPA6"/>
    <s v="KE-EMB-1612-17340"/>
    <x v="0"/>
    <s v=""/>
    <s v="12th October,2016"/>
    <d v="2016-10-12T00:00:00"/>
    <s v="1st December,2016"/>
    <d v="2016-12-01T00:00:00"/>
    <s v="Josiah Njeru"/>
    <s v="Male"/>
    <s v="99999"/>
    <s v="728760208"/>
    <m/>
    <m/>
    <m/>
    <n v="37.50047"/>
    <n v="-0.48150999999999999"/>
    <s v="Embu"/>
    <s v="Embu West"/>
    <s v="Gaturi South"/>
    <s v="Gatunduri"/>
    <s v="6.2"/>
    <s v="Kentainers Limited"/>
    <s v="Kentainers Limited"/>
    <s v="Kentainers Limited"/>
    <s v=""/>
    <s v="Medium Size Business"/>
    <x v="7"/>
    <x v="1"/>
    <d v="2017-03-02T00:00:00"/>
  </r>
  <r>
    <s v="VPA6"/>
    <s v="KE-KIA-1612-17342"/>
    <x v="2"/>
    <s v="Unreachable"/>
    <s v="11th November,2016"/>
    <d v="2016-11-11T00:00:00"/>
    <s v="31st December,2016"/>
    <d v="2016-12-31T00:00:00"/>
    <s v="Julius Mwangi/Susan Njeri"/>
    <s v="Male"/>
    <s v="99999"/>
    <s v="714314563"/>
    <m/>
    <m/>
    <m/>
    <m/>
    <m/>
    <s v="Kiambu"/>
    <s v="Limuru"/>
    <s v="Ngecha"/>
    <s v=""/>
    <s v="6.2"/>
    <s v="Kentainers Limited"/>
    <s v="Kentainers Limited"/>
    <s v="Kentainers Limited"/>
    <s v=""/>
    <s v="Medium Size Business"/>
    <x v="7"/>
    <x v="1"/>
    <d v="2017-03-02T00:00:00"/>
  </r>
  <r>
    <s v="VPA6"/>
    <s v="KE-KIS-1604-17345"/>
    <x v="0"/>
    <s v=""/>
    <s v="11th February,2016"/>
    <d v="2016-02-11T00:00:00"/>
    <s v="1st April,2016"/>
    <d v="2016-04-01T00:00:00"/>
    <s v="Kevin Otieno"/>
    <s v="Male"/>
    <s v="99999"/>
    <s v="719364450"/>
    <m/>
    <m/>
    <m/>
    <n v="34.827043000000003"/>
    <n v="-7.8475000000000003E-2"/>
    <s v="Kisumu"/>
    <s v="Kisumu East"/>
    <s v="Kamrongo"/>
    <s v=""/>
    <s v="6.2"/>
    <s v="Kentainers Limited"/>
    <s v="Kentainers Limited"/>
    <s v="Kentainers Limited"/>
    <s v=""/>
    <s v="Medium Size Business"/>
    <x v="7"/>
    <x v="1"/>
    <d v="2017-03-02T00:00:00"/>
  </r>
  <r>
    <s v="VPA6"/>
    <s v="KE-NYA-1612-17362"/>
    <x v="0"/>
    <s v=""/>
    <s v="12th October,2016"/>
    <d v="2016-10-12T00:00:00"/>
    <s v="1st December,2016"/>
    <d v="2016-12-01T00:00:00"/>
    <s v="Michael Ngugi Mwangi"/>
    <s v="Male"/>
    <s v="99999"/>
    <s v="722472113"/>
    <m/>
    <m/>
    <m/>
    <n v="36.568621999999998"/>
    <n v="-0.64642699999999997"/>
    <s v="Nyandarua"/>
    <s v="North Kinangop"/>
    <s v="Kahuru"/>
    <s v="Gwathukia"/>
    <s v="6.2"/>
    <s v="Kentainers Limited"/>
    <s v="Kentainers Limited"/>
    <s v="Kentainers Limited"/>
    <s v=""/>
    <s v="Medium Size Business"/>
    <x v="7"/>
    <x v="1"/>
    <d v="2017-03-02T00:00:00"/>
  </r>
  <r>
    <s v="VPA6"/>
    <s v="KE-MAC-1612-17366"/>
    <x v="2"/>
    <s v="Unreachable"/>
    <s v="11th November,2016"/>
    <d v="2016-11-11T00:00:00"/>
    <s v="31st December,2016"/>
    <d v="2016-12-31T00:00:00"/>
    <s v="Moses Kamolo"/>
    <s v="Male"/>
    <s v="99999"/>
    <s v="721951084"/>
    <m/>
    <m/>
    <m/>
    <m/>
    <m/>
    <s v="Machakos"/>
    <s v=""/>
    <s v="Ishamba"/>
    <s v="Malili"/>
    <s v="6.2"/>
    <s v="Kentainers Limited"/>
    <s v="Kentainers Limited"/>
    <s v="Kentainers Limited"/>
    <s v=""/>
    <s v="Medium Size Business"/>
    <x v="7"/>
    <x v="1"/>
    <d v="2017-03-02T00:00:00"/>
  </r>
  <r>
    <s v="VPA6"/>
    <s v="KE-KIR-1608-17367"/>
    <x v="0"/>
    <s v=""/>
    <s v="12th June,2016"/>
    <d v="2016-06-12T00:00:00"/>
    <s v="1st August,2016"/>
    <d v="2016-08-01T00:00:00"/>
    <s v="Mr Nyaga Njogu"/>
    <s v="Male"/>
    <s v="99999"/>
    <s v="737024854"/>
    <m/>
    <m/>
    <m/>
    <n v="37.370122000000002"/>
    <n v="-0.60381899999999999"/>
    <s v="Kirinyaga"/>
    <s v="Kerugoya/Kutus"/>
    <s v="Kibibe"/>
    <s v="Muminako"/>
    <s v="6.2"/>
    <s v="Kentainers Limited"/>
    <s v="Kentainers Limited"/>
    <s v="Kentainers Limited"/>
    <s v=""/>
    <s v="Medium Size Business"/>
    <x v="7"/>
    <x v="1"/>
    <d v="2017-03-02T00:00:00"/>
  </r>
  <r>
    <s v="VPA6"/>
    <s v="KE-NYE-1606-17376"/>
    <x v="2"/>
    <s v="Hostile Client"/>
    <s v="12th April,2016"/>
    <d v="2016-04-12T00:00:00"/>
    <s v="1st June,2016"/>
    <d v="2016-06-01T00:00:00"/>
    <s v="Peter Maina"/>
    <s v="Male"/>
    <s v="99999"/>
    <s v="720599626"/>
    <m/>
    <m/>
    <m/>
    <m/>
    <m/>
    <s v="Nyeri"/>
    <s v="Nyeri Town"/>
    <s v="Ruring'u"/>
    <s v="Chorongi"/>
    <s v="6.2"/>
    <s v="Kentainers Limited"/>
    <s v="Kentainers Limited"/>
    <s v="Kentainers Limited"/>
    <s v=""/>
    <s v="Medium Size Business"/>
    <x v="7"/>
    <x v="1"/>
    <d v="2017-03-02T00:00:00"/>
  </r>
  <r>
    <s v="VPA6"/>
    <s v="KE-KIA-1512-17379"/>
    <x v="2"/>
    <s v="Non Compliant"/>
    <s v="11th November,2015"/>
    <d v="2015-11-11T00:00:00"/>
    <s v="31st December,2015"/>
    <d v="2015-12-31T00:00:00"/>
    <s v="Peter Nyoro"/>
    <s v="Male"/>
    <s v="99999"/>
    <s v="722835974"/>
    <m/>
    <m/>
    <m/>
    <n v="36.639986999999998"/>
    <n v="-1.0495319999999999"/>
    <s v="Kiambu"/>
    <s v="Lari"/>
    <s v="Uplands"/>
    <s v="Lari"/>
    <s v="6.2"/>
    <s v="Kentainers Limited"/>
    <s v="Kentainers Limited"/>
    <s v="Kentainers Limited"/>
    <s v=""/>
    <s v="Medium Size Business"/>
    <x v="7"/>
    <x v="1"/>
    <d v="2017-03-02T00:00:00"/>
  </r>
  <r>
    <s v="VPA6"/>
    <s v="KE-NAI-1605-17381"/>
    <x v="0"/>
    <s v=""/>
    <s v="25th March,2016"/>
    <d v="2016-03-25T00:00:00"/>
    <s v="14th May,2016"/>
    <d v="2016-05-14T00:00:00"/>
    <s v="Pollen Limited"/>
    <s v="Male"/>
    <s v="99999"/>
    <s v="721399972"/>
    <m/>
    <m/>
    <m/>
    <n v="36.914698000000001"/>
    <n v="-1.144045"/>
    <s v="Nairobi"/>
    <s v="Kasarani"/>
    <s v="Ruiru"/>
    <s v=""/>
    <s v="6.2"/>
    <s v="Kentainers Limited"/>
    <s v="Kentainers Limited"/>
    <s v="Kentainers Limited"/>
    <s v=""/>
    <s v="Medium Size Business"/>
    <x v="7"/>
    <x v="1"/>
    <d v="2017-03-02T00:00:00"/>
  </r>
  <r>
    <s v="VPA6"/>
    <s v="KE-NYE-1710-23721"/>
    <x v="0"/>
    <s v=""/>
    <s v="20th September,2017"/>
    <d v="2017-09-20T00:00:00"/>
    <s v="15th October,2017"/>
    <d v="2017-10-15T00:00:00"/>
    <s v="Gatonye Peter Wahome"/>
    <s v="Male"/>
    <s v="99999"/>
    <s v="722800743"/>
    <m/>
    <m/>
    <m/>
    <n v="37.058053000000001"/>
    <n v="-0.53350699999999995"/>
    <s v="Nyeri"/>
    <s v="Nyeri Town"/>
    <s v="Ruring'U"/>
    <s v="Gatitu"/>
    <s v="8"/>
    <s v="Kentainers Limited"/>
    <s v="Kentainers Limited"/>
    <s v="Kentainers Limited"/>
    <s v="720519098"/>
    <s v="Medium Size Business"/>
    <x v="7"/>
    <x v="1"/>
    <d v="2018-04-20T00:00:00"/>
  </r>
  <r>
    <s v="VPA6"/>
    <s v="KE-KAK-1804-25340"/>
    <x v="0"/>
    <s v=""/>
    <s v="15th April,2018"/>
    <d v="2018-04-15T00:00:00"/>
    <s v="25th April,2018"/>
    <d v="2018-04-25T00:00:00"/>
    <s v="Julius Akhuyo Ollinga"/>
    <s v="Male"/>
    <s v="1804682"/>
    <s v="0722981007"/>
    <m/>
    <m/>
    <s v="796376732"/>
    <n v="35.121344999999998"/>
    <n v="0.80236700000000005"/>
    <s v="Kakamega"/>
    <s v="Likuyani"/>
    <s v="Kongoni"/>
    <s v="Luyekhe"/>
    <s v="3.2"/>
    <s v="Kentainers Limited"/>
    <s v="Kentainers Limited"/>
    <s v="Kentainers Limited"/>
    <s v="729966378"/>
    <s v="Medium Size Business"/>
    <x v="7"/>
    <x v="1"/>
    <d v="2018-11-22T00:00:00"/>
  </r>
  <r>
    <s v="VPA6"/>
    <s v="KE-UAS-1612-17320"/>
    <x v="2"/>
    <s v="Non Compliant"/>
    <s v="11th November,2016"/>
    <d v="2016-11-11T00:00:00"/>
    <s v="31st December,2016"/>
    <d v="2016-12-31T00:00:00"/>
    <s v="Elphanus Kipleting Kemei"/>
    <s v="Female"/>
    <s v="99999"/>
    <s v="72277796"/>
    <m/>
    <m/>
    <m/>
    <n v="35.263517999999998"/>
    <n v="0.45560499999999998"/>
    <s v="Uasin Gishu"/>
    <s v="Kapseret"/>
    <s v=""/>
    <s v="Race Course"/>
    <n v="3.3"/>
    <s v="Kentainers Limited"/>
    <s v="Kentainers Limited"/>
    <s v="Kentainers Limited"/>
    <s v=""/>
    <s v="Medium Size Business"/>
    <x v="7"/>
    <x v="1"/>
    <d v="2017-03-02T00:00:00"/>
  </r>
  <r>
    <s v="VPA6"/>
    <s v="KE-KAK-1801-17323"/>
    <x v="2"/>
    <s v="Hostile Client"/>
    <s v="1st December,2017"/>
    <d v="2017-12-01T00:00:00"/>
    <s v="20th January,2018"/>
    <d v="2018-01-20T00:00:00"/>
    <s v="F. Ombaka"/>
    <s v="Male"/>
    <s v="99999"/>
    <s v="722293936"/>
    <m/>
    <m/>
    <m/>
    <n v="34.478903000000003"/>
    <n v="0.33513999999999999"/>
    <s v="Kakamega"/>
    <s v="Mumias"/>
    <s v=""/>
    <s v="Nabongo"/>
    <n v="6.2"/>
    <s v="Kentainers Limited"/>
    <s v="Kentainers Limited"/>
    <s v="Kentainers Limited"/>
    <s v=""/>
    <s v="Medium Size Business"/>
    <x v="7"/>
    <x v="1"/>
    <d v="2017-03-02T00:00:00"/>
  </r>
  <r>
    <s v="VPA6"/>
    <s v="KE-BAR-1709-17347"/>
    <x v="0"/>
    <s v=""/>
    <s v="13th July,2017"/>
    <d v="2017-07-13T00:00:00"/>
    <s v="1st September,2017"/>
    <d v="2017-09-01T00:00:00"/>
    <s v="Lawrence Kabasis"/>
    <s v="Male"/>
    <s v="99999"/>
    <s v="722911296"/>
    <m/>
    <m/>
    <m/>
    <n v="35.797637999999999"/>
    <n v="0.42551499999999998"/>
    <s v="Baringo"/>
    <s v="Baringo Central"/>
    <s v="Timboia"/>
    <s v="Sacho"/>
    <s v="6.2"/>
    <s v="Kentainers Limited"/>
    <s v="Kentainers Limited"/>
    <s v="Kentainers Limited"/>
    <s v=""/>
    <s v="Medium Size Business"/>
    <x v="7"/>
    <x v="1"/>
    <d v="2017-03-02T00:00:00"/>
  </r>
  <r>
    <s v="VPA6"/>
    <s v="KE-BAR-1709-17348"/>
    <x v="0"/>
    <s v=""/>
    <s v="13th July,2017"/>
    <d v="2017-07-13T00:00:00"/>
    <s v="1st September,2017"/>
    <d v="2017-09-01T00:00:00"/>
    <s v="Lawrence Kibett"/>
    <s v="Male"/>
    <s v="99999"/>
    <s v="722589320"/>
    <m/>
    <m/>
    <m/>
    <n v="35.797705000000001"/>
    <n v="0.425537"/>
    <s v="Baringo"/>
    <s v="Baringo Central"/>
    <s v=""/>
    <s v="Timboywa"/>
    <s v="6.2"/>
    <s v="Kentainers Limited"/>
    <s v="Kentainers Limited"/>
    <s v="Kentainers Limited"/>
    <s v=""/>
    <s v="Medium Size Business"/>
    <x v="7"/>
    <x v="1"/>
    <d v="2017-03-02T00:00:00"/>
  </r>
  <r>
    <s v="VPA6"/>
    <s v="KE-NAR-1607-17356"/>
    <x v="0"/>
    <s v=""/>
    <s v="12th May,2016"/>
    <d v="2016-05-12T00:00:00"/>
    <s v="1st July,2016"/>
    <d v="2016-07-01T00:00:00"/>
    <s v="Mary Namerae"/>
    <s v="Female"/>
    <s v="99999"/>
    <s v="727289284"/>
    <m/>
    <m/>
    <m/>
    <n v="36.172198000000002"/>
    <n v="-1.000796"/>
    <s v="Narok"/>
    <s v="Narok North"/>
    <s v="Keekonyokie"/>
    <s v="Keekonyokie"/>
    <n v="6.2"/>
    <s v="Kentainers Limited"/>
    <s v="Kentainers Limited"/>
    <s v="Kentainers Limited"/>
    <s v=""/>
    <s v="Medium Size Business"/>
    <x v="7"/>
    <x v="1"/>
    <d v="2017-03-02T00:00:00"/>
  </r>
  <r>
    <s v="VPA6"/>
    <s v="KE-EMB-1801-17368"/>
    <x v="0"/>
    <s v=""/>
    <s v="1st December,2017"/>
    <d v="2017-12-01T00:00:00"/>
    <s v="20th January,2018"/>
    <d v="2018-01-20T00:00:00"/>
    <s v="Nehemia Nyaga Njiku"/>
    <s v="Female"/>
    <s v="3520725"/>
    <s v="725213121"/>
    <m/>
    <m/>
    <m/>
    <n v="37.482320000000001"/>
    <n v="-0.36971700000000002"/>
    <s v="Embu"/>
    <s v="Embu North"/>
    <s v="Ruguru ngandori"/>
    <s v="Mukuria"/>
    <s v="3.1"/>
    <s v="Kentainers Limited"/>
    <s v="Kentainers Limited"/>
    <s v="Kentainers Limited"/>
    <s v=""/>
    <s v="Medium Size Business"/>
    <x v="7"/>
    <x v="1"/>
    <d v="2017-03-02T00:00:00"/>
  </r>
  <r>
    <s v="VPA6"/>
    <s v="KE-NYE-1601-17369"/>
    <x v="2"/>
    <s v="Unreachable"/>
    <s v="23rd November,2015"/>
    <d v="2015-11-23T00:00:00"/>
    <s v="12th January,2016"/>
    <d v="2016-01-12T00:00:00"/>
    <s v="Nelly Petronilla Masiko"/>
    <s v="Male"/>
    <s v="23251887"/>
    <s v="722632971"/>
    <m/>
    <m/>
    <m/>
    <n v="36.940083000000001"/>
    <n v="-0.33718700000000001"/>
    <s v="Nyeri"/>
    <s v="Kieni West"/>
    <s v="Likuyani"/>
    <s v="Seregeya"/>
    <n v="6.2"/>
    <s v="Kentainers Limited"/>
    <s v="Kentainers Limited"/>
    <s v="Kentainers Limited"/>
    <s v=""/>
    <s v="Medium Size Business"/>
    <x v="7"/>
    <x v="1"/>
    <d v="2017-03-02T00:00:00"/>
  </r>
  <r>
    <s v="VPA6"/>
    <s v="KE-NAI-1702-17374"/>
    <x v="0"/>
    <s v=""/>
    <s v="13th December,2016"/>
    <d v="2016-12-13T00:00:00"/>
    <s v="1st February,2017"/>
    <d v="2017-02-01T00:00:00"/>
    <s v="Paul Ochilo"/>
    <s v="Male"/>
    <s v="99999"/>
    <s v="729365293"/>
    <m/>
    <m/>
    <m/>
    <n v="36.923628000000001"/>
    <n v="-1.4663459999999999"/>
    <s v="Nairobi"/>
    <s v="Dagoretti North"/>
    <s v="Kitengela"/>
    <s v=""/>
    <s v="6.2"/>
    <s v="Kentainers Limited"/>
    <s v="Kentainers Limited"/>
    <s v="Kentainers Limited"/>
    <s v=""/>
    <s v="Medium Size Business"/>
    <x v="7"/>
    <x v="1"/>
    <d v="2017-03-02T00:00:00"/>
  </r>
  <r>
    <s v="VPA6"/>
    <s v="KE-NYE-1512-17375"/>
    <x v="0"/>
    <s v=""/>
    <s v="11th November,2015"/>
    <d v="2015-11-11T00:00:00"/>
    <s v="31st December,2015"/>
    <d v="2015-12-31T00:00:00"/>
    <s v="Peter Kimari Muthara"/>
    <s v="Male"/>
    <s v="99999"/>
    <s v="721397737"/>
    <m/>
    <m/>
    <m/>
    <n v="37.113152999999997"/>
    <n v="-0.58513700000000002"/>
    <s v="Nyeri"/>
    <s v="Mukurwe-Ini"/>
    <s v="Mukurweini"/>
    <s v="Karundu"/>
    <s v="6.2"/>
    <s v="Kentainers Limited"/>
    <s v="Kentainers Limited"/>
    <s v="Kentainers Limited"/>
    <s v=""/>
    <s v="Medium Size Business"/>
    <x v="7"/>
    <x v="1"/>
    <d v="2017-03-02T00:00:00"/>
  </r>
  <r>
    <s v="VPA6"/>
    <s v="KE-KAK-1807-23743"/>
    <x v="0"/>
    <s v=""/>
    <s v="20th June,2018"/>
    <d v="2018-06-20T00:00:00"/>
    <s v="24th July,2018"/>
    <d v="2018-07-24T00:00:00"/>
    <s v="Peter Misango Misango"/>
    <s v="Male"/>
    <s v="30455995"/>
    <s v="722757665"/>
    <m/>
    <m/>
    <s v="700720648"/>
    <n v="34.679253000000003"/>
    <n v="0.132942"/>
    <s v="Kakamega"/>
    <s v="Khwisero"/>
    <s v="Kisa East"/>
    <s v="Munjiti"/>
    <s v="6.2"/>
    <s v="Kentainers Limited"/>
    <s v="Kentainers Limited"/>
    <s v="Kentainers Limited"/>
    <s v="729966378"/>
    <s v="Medium Size Business"/>
    <x v="7"/>
    <x v="1"/>
    <d v="2018-10-16T00:00:00"/>
  </r>
  <r>
    <s v="VPA6"/>
    <s v="KE-KAJ-1807-23732"/>
    <x v="1"/>
    <s v="Institutional Plant"/>
    <s v="7th July,2018"/>
    <d v="2018-07-07T00:00:00"/>
    <s v="22nd July,2018"/>
    <d v="2018-07-22T00:00:00"/>
    <s v="Academy Acacia"/>
    <s v="Institutional"/>
    <s v="14566325"/>
    <s v="722525404"/>
    <m/>
    <m/>
    <m/>
    <n v="36.922499999999999"/>
    <n v="-1.5252079999999999"/>
    <s v="Kajiado"/>
    <s v="Kajiado Central"/>
    <s v="Kitengela"/>
    <s v="Acacia Academy"/>
    <s v="6.2"/>
    <s v="Kentainers Limited"/>
    <s v="Kentainers Limited"/>
    <s v="Kentainers Limited"/>
    <s v="722795619"/>
    <s v="Medium Size Business"/>
    <x v="7"/>
    <x v="1"/>
    <d v="2018-08-29T00:00:00"/>
  </r>
  <r>
    <s v="VPA6"/>
    <s v="KE-KAJ-1807-23730"/>
    <x v="0"/>
    <s v=""/>
    <s v="22nd June,2018"/>
    <d v="2018-06-22T00:00:00"/>
    <s v="7th July,2018"/>
    <d v="2018-07-07T00:00:00"/>
    <s v="Wamboi Winnie"/>
    <s v="Female"/>
    <s v="21059271"/>
    <s v="721333385"/>
    <m/>
    <m/>
    <m/>
    <n v="36.649957999999998"/>
    <n v="-1.3507800000000001"/>
    <s v="Kajiado"/>
    <s v="Kajiado North"/>
    <s v="Ngong"/>
    <s v="Ngere Road"/>
    <s v="6.2"/>
    <s v="Kentainers Limited"/>
    <s v="Kentainers Limited"/>
    <s v="Kentainers Limited"/>
    <s v="722795619"/>
    <s v="Medium Size Business"/>
    <x v="7"/>
    <x v="1"/>
    <d v="2018-08-13T00:00:00"/>
  </r>
  <r>
    <s v="VPA6"/>
    <s v="KE-KIS-1803-23753"/>
    <x v="2"/>
    <s v="Non Compliant"/>
    <s v="17th March,2018"/>
    <d v="2018-03-17T00:00:00"/>
    <s v="20th March,2018"/>
    <d v="2018-03-20T00:00:00"/>
    <s v="Dudi Adanja Lawrence"/>
    <s v="Male"/>
    <s v="2602192"/>
    <s v="0722701031"/>
    <m/>
    <m/>
    <s v="723806267"/>
    <n v="35.205289999999998"/>
    <n v="-0.162797"/>
    <s v="Kisumu"/>
    <s v="Muhoroni"/>
    <s v="Muhoroni"/>
    <s v="St Cecilia"/>
    <s v="3.2"/>
    <s v="Kentainers Limited"/>
    <s v="Kentainers Limited"/>
    <s v="Kentainers Limited"/>
    <s v="787566426"/>
    <s v="Medium Size Business"/>
    <x v="7"/>
    <x v="1"/>
    <d v="2018-09-06T00:00:00"/>
  </r>
  <r>
    <s v="VPA6"/>
    <s v="KE-KIS-1612-17525"/>
    <x v="2"/>
    <s v="Unreachable"/>
    <s v="11th November,2016"/>
    <d v="2016-11-11T00:00:00"/>
    <s v="31st December,2016"/>
    <d v="2016-12-31T00:00:00"/>
    <s v="Roy Parcel"/>
    <s v="Male"/>
    <s v="99999"/>
    <s v="+254713696130"/>
    <m/>
    <m/>
    <m/>
    <m/>
    <m/>
    <s v="Kisumu"/>
    <s v=""/>
    <s v=""/>
    <s v=""/>
    <s v="3.3"/>
    <s v="Kentainers Limited"/>
    <s v="Kenya Biotechnology"/>
    <s v="Kenya Biotechnology"/>
    <s v=""/>
    <s v="Medium Size Business"/>
    <x v="7"/>
    <x v="1"/>
    <d v="2017-03-02T00:00:00"/>
  </r>
  <r>
    <s v="VPA6"/>
    <s v="KE-KIA-1607-17334"/>
    <x v="2"/>
    <s v="Unreachable"/>
    <s v="17th May,2016"/>
    <d v="2016-05-17T00:00:00"/>
    <s v="6th July,2016"/>
    <d v="2016-07-06T00:00:00"/>
    <s v="Irene Wanja"/>
    <s v="Female"/>
    <s v="99999"/>
    <s v="724625263"/>
    <m/>
    <m/>
    <m/>
    <m/>
    <m/>
    <s v="Kiambu"/>
    <s v="Githunguri"/>
    <s v="Githunguri"/>
    <s v="Mikinbi"/>
    <s v="3.3"/>
    <s v="Kentainers Limited"/>
    <s v="Kenya Biotechnology"/>
    <s v="Kenya Biotechnology"/>
    <s v=""/>
    <s v="Medium Size Business"/>
    <x v="7"/>
    <x v="1"/>
    <d v="2017-03-02T00:00:00"/>
  </r>
  <r>
    <s v="VPA6"/>
    <s v="KE-KIA-1604-17341"/>
    <x v="2"/>
    <s v="Non Compliant"/>
    <s v="8th March,2016"/>
    <d v="2016-03-08T00:00:00"/>
    <s v="27th April,2016"/>
    <d v="2016-04-27T00:00:00"/>
    <s v="Joyce Wambui Nyingi"/>
    <s v="Female"/>
    <s v="99999"/>
    <s v="729311061"/>
    <m/>
    <m/>
    <m/>
    <n v="36.880389999999998"/>
    <n v="-1.17039"/>
    <s v="Kiambu"/>
    <s v="Kiambu"/>
    <s v="Kamiti Corner"/>
    <s v="Mugumo-Ini"/>
    <s v="6.2"/>
    <s v="Kentainers Limited"/>
    <s v="Kenya Biotechnology"/>
    <s v="Kenya Biotechnology"/>
    <s v=""/>
    <s v="Medium Size Business"/>
    <x v="7"/>
    <x v="1"/>
    <d v="2017-03-02T00:00:00"/>
  </r>
  <r>
    <s v="VPA6"/>
    <s v="KE-SIA-1801-17343"/>
    <x v="2"/>
    <s v="Non Compliant"/>
    <s v="1st December,2017"/>
    <d v="2017-12-01T00:00:00"/>
    <s v="20th January,2018"/>
    <d v="2018-01-20T00:00:00"/>
    <s v="Kelion Osiemo Wasonga"/>
    <s v="Male"/>
    <s v="99999"/>
    <s v="722230456"/>
    <m/>
    <m/>
    <m/>
    <n v="34.498437000000003"/>
    <n v="0.107003"/>
    <s v="Siaya"/>
    <s v="Gem"/>
    <s v="Yala Township"/>
    <s v="Sauri"/>
    <s v="6.2"/>
    <s v="Kentainers Limited"/>
    <s v="Kenya Biotechnology"/>
    <s v="Kenya Biotechnology"/>
    <s v=""/>
    <s v="Medium Size Business"/>
    <x v="7"/>
    <x v="1"/>
    <d v="2017-03-02T00:00:00"/>
  </r>
  <r>
    <s v="VPA6"/>
    <s v="KE-EMB-1602-17349"/>
    <x v="0"/>
    <s v=""/>
    <s v="13th December,2015"/>
    <d v="2015-12-13T00:00:00"/>
    <s v="1st February,2016"/>
    <d v="2016-02-01T00:00:00"/>
    <s v="Leah Ndegi"/>
    <s v="Female"/>
    <s v="99999"/>
    <s v="711977785"/>
    <m/>
    <m/>
    <m/>
    <n v="37.490543000000002"/>
    <n v="-0.38902700000000001"/>
    <s v="Embu"/>
    <s v="Embu North"/>
    <s v="Ruguru"/>
    <s v="Ruare"/>
    <s v="6.2"/>
    <s v="Kentainers Limited"/>
    <s v="Kenya Biotechnology"/>
    <s v="Kenya Biotechnology"/>
    <s v=""/>
    <s v="Medium Size Business"/>
    <x v="7"/>
    <x v="1"/>
    <d v="2017-03-02T00:00:00"/>
  </r>
  <r>
    <s v="VPA6"/>
    <s v="KE-EMB-1612-17365"/>
    <x v="2"/>
    <s v="Unreachable"/>
    <s v="12th October,2016"/>
    <d v="2016-10-12T00:00:00"/>
    <s v="1st December,2016"/>
    <d v="2016-12-01T00:00:00"/>
    <s v="Morris Njagi Njeru"/>
    <s v="Male"/>
    <s v="99999"/>
    <s v="729944730"/>
    <m/>
    <m/>
    <m/>
    <m/>
    <m/>
    <s v="Embu"/>
    <s v="Manyatta"/>
    <s v="Kiriari"/>
    <s v="Mikinbi"/>
    <s v="6.2"/>
    <s v="Kentainers Limited"/>
    <s v="Kenya Biotechnology"/>
    <s v="Kenya Biotechnology"/>
    <s v=""/>
    <s v="Medium Size Business"/>
    <x v="7"/>
    <x v="1"/>
    <d v="2017-03-02T00:00:00"/>
  </r>
  <r>
    <s v="VPA6"/>
    <s v="KE-MER-2210-29401"/>
    <x v="0"/>
    <s v=""/>
    <s v="15th September,2022"/>
    <d v="2022-09-15T00:00:00"/>
    <s v="1st October,2022"/>
    <d v="2022-10-01T00:00:00"/>
    <s v="Kiogora Jerinder Ntinyari"/>
    <s v="Female"/>
    <s v="13177218"/>
    <s v="0726120969"/>
    <m/>
    <m/>
    <s v="0720335135"/>
    <n v="37.594971999999999"/>
    <n v="-8.8804999999999995E-2"/>
    <s v="Meru"/>
    <s v="Imenti South"/>
    <s v="Upper Chure"/>
    <s v="Ithimbari"/>
    <n v="8"/>
    <s v="Igwemas General Digester Ltd"/>
    <s v="Kevin Kiriinya"/>
    <s v="Kevin Kiriinya"/>
    <s v=""/>
    <s v="Micro Business"/>
    <x v="0"/>
    <x v="0"/>
    <d v="2022-12-12T00:00:00"/>
  </r>
  <r>
    <s v="VPA6"/>
    <s v="KE-NYA-1702-17492"/>
    <x v="0"/>
    <s v=""/>
    <s v="13th December,2016"/>
    <d v="2016-12-13T00:00:00"/>
    <s v="1st February,2017"/>
    <d v="2017-02-01T00:00:00"/>
    <s v="Michael Kamau Wainaina"/>
    <s v="Male"/>
    <s v="271528"/>
    <s v="723078997"/>
    <m/>
    <m/>
    <m/>
    <n v="36.511560000000003"/>
    <n v="-0.20278199999999999"/>
    <s v="Nyandarua"/>
    <s v="Ndaragwa"/>
    <s v="Samata"/>
    <s v="Cannary"/>
    <s v="6"/>
    <s v="Kichemu limited"/>
    <s v="Kichemu Limited"/>
    <s v="Kichemu Limited"/>
    <s v=""/>
    <s v="Micro Business"/>
    <x v="0"/>
    <x v="0"/>
    <d v="2017-03-02T00:00:00"/>
  </r>
  <r>
    <s v="VPA6"/>
    <s v="KE-NYA-1610-17437"/>
    <x v="0"/>
    <s v=""/>
    <s v="9th September,2016"/>
    <d v="2016-09-09T00:00:00"/>
    <s v="5th October,2016"/>
    <d v="2016-10-05T00:00:00"/>
    <s v="Ibrahim Ngigi Kahihu"/>
    <s v="Male"/>
    <s v="99999"/>
    <s v="177321338"/>
    <m/>
    <m/>
    <m/>
    <n v="36.484681999999999"/>
    <n v="-0.17181299999999999"/>
    <s v="Nyandarua"/>
    <s v="Ndaragwa"/>
    <s v="Wagukira"/>
    <s v="Wagukira"/>
    <s v="6"/>
    <s v="Kichemu limited"/>
    <s v="Kichemu Limited"/>
    <s v="Kichemu Limited"/>
    <s v=""/>
    <s v="Micro Business"/>
    <x v="0"/>
    <x v="0"/>
    <d v="2017-03-02T00:00:00"/>
  </r>
  <r>
    <s v="VPA6"/>
    <s v="KE-NYA-1609-16540"/>
    <x v="0"/>
    <s v=""/>
    <s v="13th July,2016"/>
    <d v="2016-07-13T00:00:00"/>
    <s v="1st September,2016"/>
    <d v="2016-09-01T00:00:00"/>
    <s v="Samuel Mbugua Maina"/>
    <s v="Male"/>
    <s v="5975516"/>
    <s v="724649634"/>
    <m/>
    <m/>
    <m/>
    <n v="36.571644999999997"/>
    <n v="-1.8988999999999999E-2"/>
    <s v="Nyandarua"/>
    <s v="Ndaragwa"/>
    <s v="Kahutha"/>
    <s v="Ngamini"/>
    <s v="8"/>
    <s v="Kichemu limited"/>
    <s v="Kichemu Limited"/>
    <s v="Kichemu Limited"/>
    <s v="727002750"/>
    <s v="Micro Business"/>
    <x v="0"/>
    <x v="0"/>
    <d v="2017-05-28T00:00:00"/>
  </r>
  <r>
    <s v="VPA6"/>
    <s v="KE-NYA-1611-17399"/>
    <x v="0"/>
    <s v=""/>
    <s v="12th September,2016"/>
    <d v="2016-09-12T00:00:00"/>
    <s v="1st November,2016"/>
    <d v="2016-11-01T00:00:00"/>
    <s v="Daniel Wachira Gatamu"/>
    <s v="Male"/>
    <s v="12101515"/>
    <s v="720145566"/>
    <m/>
    <m/>
    <m/>
    <n v="36.546652999999999"/>
    <n v="-0.139658"/>
    <s v="Nyandarua"/>
    <s v="Ndaragwa"/>
    <s v="Samata"/>
    <s v="Kangocho"/>
    <s v="8"/>
    <s v="Kichemu limited"/>
    <s v="Kichemu Limited"/>
    <s v="Kichemu Limited"/>
    <s v=""/>
    <s v="Micro Business"/>
    <x v="0"/>
    <x v="0"/>
    <d v="2017-03-02T00:00:00"/>
  </r>
  <r>
    <s v="VPA6"/>
    <s v="KE-NYA-1611-17405"/>
    <x v="0"/>
    <s v=""/>
    <s v="12th September,2016"/>
    <d v="2016-09-12T00:00:00"/>
    <s v="1st November,2016"/>
    <d v="2016-11-01T00:00:00"/>
    <s v="Elinja Muriithi Njeru"/>
    <s v="Male"/>
    <s v="8206278"/>
    <s v="723702885"/>
    <m/>
    <m/>
    <m/>
    <n v="36.382697"/>
    <n v="1.9952000000000001E-2"/>
    <s v="Nyandarua"/>
    <s v="Ol Kalou"/>
    <s v="Pondo"/>
    <s v="Pondo"/>
    <s v="8"/>
    <s v="Kichemu limited"/>
    <s v="Kichemu Limited"/>
    <s v="Kichemu Limited"/>
    <s v=""/>
    <s v="Micro Business"/>
    <x v="0"/>
    <x v="0"/>
    <d v="2017-03-02T00:00:00"/>
  </r>
  <r>
    <s v="VPA6"/>
    <s v="KE-NYA-1609-17419"/>
    <x v="0"/>
    <s v=""/>
    <s v="10th September,2016"/>
    <d v="2016-09-10T00:00:00"/>
    <s v="20th September,2016"/>
    <d v="2016-09-20T00:00:00"/>
    <s v="Francis Muthuma Njunguna"/>
    <s v="Male"/>
    <s v="551348"/>
    <s v="728578426"/>
    <m/>
    <m/>
    <m/>
    <n v="36.490965000000003"/>
    <n v="-0.17719199999999999"/>
    <s v="Nyandarua"/>
    <s v="Ndaragwa"/>
    <s v="Samata"/>
    <s v="Samata"/>
    <s v="8"/>
    <s v="Kichemu limited"/>
    <s v="Kichemu Limited"/>
    <s v="Kichemu Limited"/>
    <s v=""/>
    <s v="Micro Business"/>
    <x v="0"/>
    <x v="0"/>
    <d v="2017-03-02T00:00:00"/>
  </r>
  <r>
    <s v="VPA6"/>
    <s v="KE-NYA-1701-17426"/>
    <x v="2"/>
    <s v="Unreachable"/>
    <s v="12th November,2016"/>
    <d v="2016-11-12T00:00:00"/>
    <s v="1st January,2017"/>
    <d v="2017-01-01T00:00:00"/>
    <s v="George Maiwa Gitonga"/>
    <s v="Male"/>
    <s v="5750479"/>
    <s v="+254723996274"/>
    <m/>
    <m/>
    <m/>
    <m/>
    <m/>
    <s v="Nyandarua"/>
    <s v="Ndaragwa"/>
    <s v="Central"/>
    <s v="Kahuthia"/>
    <s v="8"/>
    <s v="Kichemu limited"/>
    <s v="Kichemu Limited"/>
    <s v="Kichemu Limited"/>
    <s v=""/>
    <s v="Micro Business"/>
    <x v="0"/>
    <x v="0"/>
    <d v="2017-03-02T00:00:00"/>
  </r>
  <r>
    <s v="VPA6"/>
    <s v="KE-NYA-1712-17430"/>
    <x v="0"/>
    <s v=""/>
    <s v="11th November,2017"/>
    <d v="2017-11-11T00:00:00"/>
    <s v="31st December,2017"/>
    <d v="2017-12-31T00:00:00"/>
    <s v="Godfrey Maina Gachuri"/>
    <s v="Male"/>
    <s v="3199249"/>
    <s v="724102998"/>
    <m/>
    <m/>
    <m/>
    <n v="36.548319999999997"/>
    <n v="-0.14585000000000001"/>
    <s v="Nyandarua"/>
    <s v="Ndaragwa"/>
    <s v="Samata"/>
    <s v="Kangocho"/>
    <s v="8"/>
    <s v="Kichemu limited"/>
    <s v="Kichemu Limited"/>
    <s v="Kichemu Limited"/>
    <s v=""/>
    <s v="Micro Business"/>
    <x v="0"/>
    <x v="0"/>
    <d v="2017-03-02T00:00:00"/>
  </r>
  <r>
    <s v="VPA6"/>
    <s v="KE-NYA-1611-17433"/>
    <x v="1"/>
    <s v="Abandoned"/>
    <s v="12th September,2016"/>
    <d v="2016-09-12T00:00:00"/>
    <s v="1st November,2016"/>
    <d v="2016-11-01T00:00:00"/>
    <s v="Grace Wanjiru Gathigi"/>
    <s v="Female"/>
    <s v="2244899"/>
    <s v="720342806"/>
    <m/>
    <m/>
    <m/>
    <n v="36.573210000000003"/>
    <n v="-2.0088000000000002E-2"/>
    <s v="Nyandarua"/>
    <s v="Ndaragwa"/>
    <s v="Ngamini"/>
    <s v="Ngamini"/>
    <s v="8"/>
    <s v="Kichemu limited"/>
    <s v="Kichemu Limited"/>
    <s v="Kichemu Limited"/>
    <s v=""/>
    <s v="Micro Business"/>
    <x v="0"/>
    <x v="0"/>
    <d v="2017-03-02T00:00:00"/>
  </r>
  <r>
    <s v="VPA6"/>
    <s v="KE-LAI-1610-17464"/>
    <x v="0"/>
    <s v=""/>
    <s v="12th August,2016"/>
    <d v="2016-08-12T00:00:00"/>
    <s v="1st October,2016"/>
    <d v="2016-10-01T00:00:00"/>
    <s v="Joseph Maina Githaiga"/>
    <s v="Male"/>
    <s v="5773689"/>
    <s v="711348714"/>
    <m/>
    <m/>
    <m/>
    <n v="36.376668000000002"/>
    <n v="0.173842"/>
    <s v="Laikipia"/>
    <s v="Laikipia  West"/>
    <s v="Marmanet"/>
    <s v="Muthaiga"/>
    <s v="8"/>
    <s v="Kichemu limited"/>
    <s v="Kichemu Limited"/>
    <s v="Kichemu Limited"/>
    <s v=""/>
    <s v="Micro Business"/>
    <x v="0"/>
    <x v="0"/>
    <d v="2017-03-02T00:00:00"/>
  </r>
  <r>
    <s v="VPA6"/>
    <s v="KE-NYA-1612-17475"/>
    <x v="0"/>
    <s v=""/>
    <s v="12th October,2016"/>
    <d v="2016-10-12T00:00:00"/>
    <s v="1st December,2016"/>
    <d v="2016-12-01T00:00:00"/>
    <s v="Leah Nyawira Wangai"/>
    <s v="Female"/>
    <s v="11678565"/>
    <s v="723515122"/>
    <m/>
    <m/>
    <m/>
    <n v="36.540463000000003"/>
    <n v="-0.14174800000000001"/>
    <s v="Nyandarua"/>
    <s v="Ndaragwa"/>
    <s v="Kangocho"/>
    <s v="Kangocho"/>
    <s v="8"/>
    <s v="Kichemu limited"/>
    <s v="Kichemu Limited"/>
    <s v="Kichemu Limited"/>
    <s v=""/>
    <s v="Micro Business"/>
    <x v="0"/>
    <x v="0"/>
    <d v="2017-03-02T00:00:00"/>
  </r>
  <r>
    <s v="VPA6"/>
    <s v="KE-NYA-1608-17477"/>
    <x v="0"/>
    <s v=""/>
    <s v="12th June,2016"/>
    <d v="2016-06-12T00:00:00"/>
    <s v="1st August,2016"/>
    <d v="2016-08-01T00:00:00"/>
    <s v="Lucy Wanjiku Theuri"/>
    <s v="Female"/>
    <s v="614328"/>
    <s v="724397308"/>
    <m/>
    <m/>
    <m/>
    <n v="36.493602000000003"/>
    <n v="9.8561999999999997E-2"/>
    <s v="Nyandarua"/>
    <s v="Ndaragwa"/>
    <s v="Kalampton"/>
    <s v="Kalampton"/>
    <s v="8"/>
    <s v="Kichemu limited"/>
    <s v="Kichemu Limited"/>
    <s v="Kichemu Limited"/>
    <s v=""/>
    <s v="Micro Business"/>
    <x v="0"/>
    <x v="0"/>
    <d v="2017-03-02T00:00:00"/>
  </r>
  <r>
    <s v="VPA6"/>
    <s v="KE-NYA-1611-17485"/>
    <x v="0"/>
    <s v=""/>
    <s v="12th September,2016"/>
    <d v="2016-09-12T00:00:00"/>
    <s v="1st November,2016"/>
    <d v="2016-11-01T00:00:00"/>
    <s v="Mariam Wangui Mburu"/>
    <s v="Female"/>
    <s v="11613086"/>
    <s v="727767052"/>
    <m/>
    <m/>
    <m/>
    <n v="36.520705"/>
    <n v="-0.20030700000000001"/>
    <s v="Nyandarua"/>
    <s v="Ndaragwa"/>
    <s v="Samata"/>
    <s v="Karandi"/>
    <s v="8"/>
    <s v="Kichemu limited"/>
    <s v="Kichemu Limited"/>
    <s v="Kichemu Limited"/>
    <s v=""/>
    <s v="Micro Business"/>
    <x v="0"/>
    <x v="0"/>
    <d v="2017-03-02T00:00:00"/>
  </r>
  <r>
    <s v="VPA6"/>
    <s v="KE-NAK-1701-17498"/>
    <x v="0"/>
    <s v=""/>
    <s v="12th November,2016"/>
    <d v="2016-11-12T00:00:00"/>
    <s v="1st January,2017"/>
    <d v="2017-01-01T00:00:00"/>
    <s v="Nahashon Huri Kimemia"/>
    <s v="Male"/>
    <s v="2339562"/>
    <s v="710804919"/>
    <m/>
    <m/>
    <m/>
    <n v="36.190282000000003"/>
    <n v="-3.2738000000000003E-2"/>
    <s v="Nakuru"/>
    <s v="Subukia"/>
    <s v="Munanda"/>
    <s v="Munanda"/>
    <s v="8"/>
    <s v="Kichemu limited"/>
    <s v="Kichemu Limited"/>
    <s v="Kichemu Limited"/>
    <s v=""/>
    <s v="Micro Business"/>
    <x v="0"/>
    <x v="0"/>
    <d v="2017-03-02T00:00:00"/>
  </r>
  <r>
    <s v="VPA6"/>
    <s v="KE-NYA-1609-17499"/>
    <x v="0"/>
    <s v=""/>
    <s v="22nd July,2016"/>
    <d v="2016-07-22T00:00:00"/>
    <s v="10th September,2016"/>
    <d v="2016-09-10T00:00:00"/>
    <s v="Nathan Njoroge"/>
    <s v="Male"/>
    <s v="99999"/>
    <s v="726296826"/>
    <m/>
    <m/>
    <m/>
    <n v="36.220011999999997"/>
    <n v="-0.13617799999999999"/>
    <s v="Nyandarua"/>
    <s v="Ol Kalou"/>
    <s v="Gituamba"/>
    <s v="Kiongo"/>
    <s v="8"/>
    <s v="Kichemu limited"/>
    <s v="Kichemu Limited"/>
    <s v="Kichemu Limited"/>
    <s v=""/>
    <s v="Micro Business"/>
    <x v="0"/>
    <x v="0"/>
    <d v="2017-03-02T00:00:00"/>
  </r>
  <r>
    <s v="VPA6"/>
    <s v="KE-NYA-1612-17501"/>
    <x v="0"/>
    <s v=""/>
    <s v="12th October,2016"/>
    <d v="2016-10-12T00:00:00"/>
    <s v="1st December,2016"/>
    <d v="2016-12-01T00:00:00"/>
    <s v="Ngariu Peter Kuria"/>
    <s v="Male"/>
    <s v="3506287"/>
    <s v="726736084"/>
    <m/>
    <m/>
    <m/>
    <n v="36.490744999999997"/>
    <n v="0.10066"/>
    <s v="Nyandarua"/>
    <s v="Ndaragwa"/>
    <s v="Leshau"/>
    <s v="Leshau"/>
    <s v="8"/>
    <s v="Kichemu limited"/>
    <s v="Kichemu Limited"/>
    <s v="Kichemu Limited"/>
    <s v=""/>
    <s v="Micro Business"/>
    <x v="0"/>
    <x v="0"/>
    <d v="2017-03-02T00:00:00"/>
  </r>
  <r>
    <s v="VPA6"/>
    <s v="KE-NYA-1611-17505"/>
    <x v="0"/>
    <s v=""/>
    <s v="12th September,2016"/>
    <d v="2016-09-12T00:00:00"/>
    <s v="1st November,2016"/>
    <d v="2016-11-01T00:00:00"/>
    <s v="Patrick Ndirangu Macharia"/>
    <s v="Male"/>
    <s v="20421808"/>
    <s v="711408932"/>
    <m/>
    <m/>
    <m/>
    <n v="36.547060000000002"/>
    <n v="-0.144982"/>
    <s v="Nyandarua"/>
    <s v="Ndaragwa"/>
    <s v="Samata"/>
    <s v="Kangocho"/>
    <s v="8"/>
    <s v="Kichemu limited"/>
    <s v="Kichemu Limited"/>
    <s v="Kichemu Limited"/>
    <s v=""/>
    <s v="Micro Business"/>
    <x v="0"/>
    <x v="0"/>
    <d v="2017-03-02T00:00:00"/>
  </r>
  <r>
    <s v="VPA6"/>
    <s v="KE-NYA-1701-17510"/>
    <x v="0"/>
    <s v=""/>
    <s v="12th November,2016"/>
    <d v="2016-11-12T00:00:00"/>
    <s v="1st January,2017"/>
    <d v="2017-01-01T00:00:00"/>
    <s v="Peter Gacheru Muniu"/>
    <s v="Male"/>
    <s v="2213671"/>
    <s v="722521270"/>
    <m/>
    <m/>
    <m/>
    <n v="36.507792999999999"/>
    <n v="-0.207957"/>
    <s v="Nyandarua"/>
    <s v="Ndaragwa"/>
    <s v="Samata"/>
    <s v="Camry"/>
    <s v="8"/>
    <s v="Kichemu limited"/>
    <s v="Kichemu Limited"/>
    <s v="Kichemu Limited"/>
    <s v=""/>
    <s v="Micro Business"/>
    <x v="0"/>
    <x v="0"/>
    <d v="2017-03-02T00:00:00"/>
  </r>
  <r>
    <s v="VPA6"/>
    <s v="KE-NYA-1701-17536"/>
    <x v="0"/>
    <s v=""/>
    <s v="12th November,2016"/>
    <d v="2016-11-12T00:00:00"/>
    <s v="1st January,2017"/>
    <d v="2017-01-01T00:00:00"/>
    <s v="Silas Mbuthia Mukuru"/>
    <s v="Male"/>
    <s v="2315774"/>
    <s v="734570173"/>
    <m/>
    <m/>
    <m/>
    <n v="36.468902"/>
    <n v="-0.41801700000000003"/>
    <s v="Nyandarua"/>
    <s v="Kipipiri"/>
    <s v="Mihabati"/>
    <s v="Miharati Matini"/>
    <s v="8"/>
    <s v="Kichemu limited"/>
    <s v="Kichemu Limited"/>
    <s v="Kichemu Limited"/>
    <s v=""/>
    <s v="Micro Business"/>
    <x v="0"/>
    <x v="0"/>
    <d v="2017-03-02T00:00:00"/>
  </r>
  <r>
    <s v="VPA6"/>
    <s v="KE-NYA-1612-17389"/>
    <x v="0"/>
    <s v=""/>
    <s v="12th October,2016"/>
    <d v="2016-10-12T00:00:00"/>
    <s v="1st December,2016"/>
    <d v="2016-12-01T00:00:00"/>
    <s v="Ann Muthoni Mwenda"/>
    <s v="Female"/>
    <s v="12949648"/>
    <s v="721752571"/>
    <m/>
    <m/>
    <m/>
    <n v="36.455350000000003"/>
    <n v="1.6240000000000001E-2"/>
    <s v="Nyandarua"/>
    <s v="Ndaragwa"/>
    <s v="Leshau"/>
    <s v="Kahembe"/>
    <s v="8"/>
    <s v="Kichemu limited"/>
    <s v="Kichemu Limited"/>
    <s v="Kichemu Limited"/>
    <s v=""/>
    <s v="Micro Business"/>
    <x v="0"/>
    <x v="0"/>
    <d v="2017-07-04T00:00:00"/>
  </r>
  <r>
    <s v="VPA6"/>
    <s v="KE-NAK-1903-25763"/>
    <x v="0"/>
    <s v=""/>
    <s v="2nd February,2019"/>
    <d v="2019-02-02T00:00:00"/>
    <s v="2nd March,2019"/>
    <d v="2019-03-02T00:00:00"/>
    <s v="Mburu Unditah Wanjiku"/>
    <s v="Female"/>
    <s v="22892059"/>
    <s v="254722612952"/>
    <s v="722612952"/>
    <m/>
    <m/>
    <n v="36.356185000000004"/>
    <n v="-0.40174500000000002"/>
    <s v="Nakuru"/>
    <s v="Gilgil"/>
    <s v="Karunga"/>
    <s v="Nganoini"/>
    <s v="8"/>
    <s v="Kichemu limited"/>
    <s v="Kichemu Limited"/>
    <s v="Kichemu Limited"/>
    <s v="727002750"/>
    <s v="Micro Business"/>
    <x v="0"/>
    <x v="0"/>
    <d v="2019-05-06T00:00:00"/>
  </r>
  <r>
    <s v="VPA6"/>
    <s v="KE-NYA-1611-17548"/>
    <x v="0"/>
    <s v=""/>
    <s v="12th September,2016"/>
    <d v="2016-09-12T00:00:00"/>
    <s v="1st November,2016"/>
    <d v="2016-11-01T00:00:00"/>
    <s v="Watson Maina Mwaigi"/>
    <s v="Male"/>
    <s v="1120621"/>
    <s v="722338277"/>
    <m/>
    <m/>
    <m/>
    <n v="36.485543"/>
    <n v="-0.17085"/>
    <s v="Nyandarua"/>
    <s v="Ndaragwa"/>
    <s v="Shamata"/>
    <s v="Warukira"/>
    <s v="10"/>
    <s v="Kichemu limited"/>
    <s v="Kichemu Limited"/>
    <s v="Kichemu Limited"/>
    <s v="727002750"/>
    <s v="Micro Business"/>
    <x v="0"/>
    <x v="0"/>
    <d v="2017-05-24T00:00:00"/>
  </r>
  <r>
    <s v="VPA6"/>
    <s v="KE-NYA-1610-17407"/>
    <x v="0"/>
    <s v=""/>
    <s v="2nd October,2016"/>
    <d v="2016-10-02T00:00:00"/>
    <s v="12th October,2016"/>
    <d v="2016-10-12T00:00:00"/>
    <s v="Ephantus Ngigi"/>
    <s v="Male"/>
    <s v="693640"/>
    <s v="722615958"/>
    <m/>
    <m/>
    <m/>
    <n v="36.497833"/>
    <n v="-0.19572800000000001"/>
    <s v="Nyandarua"/>
    <s v="Ndaragwa"/>
    <s v="Samata"/>
    <s v="Samata"/>
    <s v="10"/>
    <s v="Kichemu limited"/>
    <s v="Kichemu Limited"/>
    <s v="Kichemu Limited"/>
    <s v=""/>
    <s v="Micro Business"/>
    <x v="0"/>
    <x v="0"/>
    <d v="2017-03-02T00:00:00"/>
  </r>
  <r>
    <s v="VPA6"/>
    <s v="KE-NYA-1601-17447"/>
    <x v="0"/>
    <s v=""/>
    <s v="12th November,2015"/>
    <d v="2015-11-12T00:00:00"/>
    <s v="1st January,2016"/>
    <d v="2016-01-01T00:00:00"/>
    <s v="Janet Nduta Komu"/>
    <s v="Female"/>
    <s v="1234057"/>
    <s v="711348749"/>
    <m/>
    <m/>
    <m/>
    <n v="36.376646999999998"/>
    <n v="1.6247000000000001E-2"/>
    <s v="Nyandarua"/>
    <s v="Ol Joro Orok"/>
    <s v="Gatimu"/>
    <s v="Gatimu"/>
    <s v="10"/>
    <s v="Kichemu limited"/>
    <s v="Kichemu Limited"/>
    <s v="Kichemu Limited"/>
    <s v=""/>
    <s v="Micro Business"/>
    <x v="0"/>
    <x v="0"/>
    <d v="2017-03-02T00:00:00"/>
  </r>
  <r>
    <s v="VPA6"/>
    <s v="KE-NYA-1701-17482"/>
    <x v="0"/>
    <s v=""/>
    <s v="12th November,2016"/>
    <d v="2016-11-12T00:00:00"/>
    <s v="1st January,2017"/>
    <d v="2017-01-01T00:00:00"/>
    <s v="Margaret Nyambura Kihara"/>
    <s v="Female"/>
    <s v="99999"/>
    <s v="722907375"/>
    <m/>
    <m/>
    <m/>
    <n v="36.474829999999997"/>
    <n v="1.8596999999999999E-2"/>
    <s v="Nyandarua"/>
    <s v="Ndaragwa"/>
    <s v="Kiriita"/>
    <s v="Kahembe"/>
    <s v="10"/>
    <s v="Kichemu limited"/>
    <s v="Kichemu Limited"/>
    <s v="Kichemu Limited"/>
    <s v=""/>
    <s v="Micro Business"/>
    <x v="0"/>
    <x v="0"/>
    <d v="2017-03-02T00:00:00"/>
  </r>
  <r>
    <s v="VPA6"/>
    <s v="KE-NYA-1611-17506"/>
    <x v="0"/>
    <s v=""/>
    <s v="12th September,2016"/>
    <d v="2016-09-12T00:00:00"/>
    <s v="1st November,2016"/>
    <d v="2016-11-01T00:00:00"/>
    <s v="Paul Karanja Wainaina"/>
    <s v="Male"/>
    <s v="6353986"/>
    <s v="725586182"/>
    <m/>
    <m/>
    <m/>
    <n v="36.578436000000004"/>
    <n v="-1.6086E-2"/>
    <s v="Nyandarua"/>
    <s v="Ndaragwa"/>
    <s v="Ngamia"/>
    <s v="Ngamia"/>
    <s v="10"/>
    <s v="Kichemu limited"/>
    <s v="Kichemu Limited"/>
    <s v="Kichemu Limited"/>
    <s v=""/>
    <s v="Micro Business"/>
    <x v="0"/>
    <x v="0"/>
    <d v="2017-03-02T00:00:00"/>
  </r>
  <r>
    <s v="VPA6"/>
    <s v="KE-NYA-1909-27327"/>
    <x v="0"/>
    <s v=""/>
    <s v="21st August,2019"/>
    <d v="2019-08-21T00:00:00"/>
    <s v="9th September,2019"/>
    <d v="2019-09-09T00:00:00"/>
    <s v="Mwangi John Njogu"/>
    <s v="Male"/>
    <s v="99999"/>
    <s v="254725759966"/>
    <m/>
    <m/>
    <m/>
    <n v="36.469994999999997"/>
    <n v="-5.7713E-2"/>
    <s v="Nyandarua"/>
    <s v="Ndaragwa"/>
    <s v="Kanyagia"/>
    <s v="Loko 4"/>
    <s v="10"/>
    <s v="Kichemu limited"/>
    <s v="Kichemu Limited"/>
    <s v="Kichemu Limited"/>
    <s v="727002750"/>
    <s v="Micro Business"/>
    <x v="0"/>
    <x v="0"/>
    <d v="2019-09-19T00:00:00"/>
  </r>
  <r>
    <s v="VPA6"/>
    <s v="KE-NYA-1909-27328"/>
    <x v="0"/>
    <s v=""/>
    <s v="18th August,2019"/>
    <d v="2019-08-18T00:00:00"/>
    <s v="5th September,2019"/>
    <d v="2019-09-05T00:00:00"/>
    <s v="Mwoho Fredrik Mwangi"/>
    <s v="Male"/>
    <s v="99999"/>
    <s v="254721342132"/>
    <s v="721342132"/>
    <m/>
    <m/>
    <n v="36.452423000000003"/>
    <n v="5.7103000000000001E-2"/>
    <s v="Nyandarua"/>
    <s v="Ndaragwa"/>
    <s v="Pondo"/>
    <s v="Kware"/>
    <s v="10"/>
    <s v="Kichemu limited"/>
    <s v="Kichemu Limited"/>
    <s v="Kichemu Limited"/>
    <s v="727002750"/>
    <s v="Micro Business"/>
    <x v="0"/>
    <x v="0"/>
    <d v="2019-09-19T00:00:00"/>
  </r>
  <r>
    <s v="VPA6"/>
    <s v="KE-MER-1804-19606"/>
    <x v="0"/>
    <s v=""/>
    <s v="19th February,2018"/>
    <d v="2018-02-19T00:00:00"/>
    <s v="11th April,2018"/>
    <d v="2018-04-11T00:00:00"/>
    <s v="Janet Kathuni Gitonga"/>
    <s v="Female"/>
    <s v="2300846"/>
    <s v="719290204"/>
    <m/>
    <m/>
    <s v="707157301"/>
    <n v="37.614885999999998"/>
    <n v="-4.6968999999999997E-2"/>
    <s v="Meru"/>
    <s v="Imenti South"/>
    <s v="Uruku"/>
    <s v="Kirima"/>
    <s v="4"/>
    <s v="Likunga Company Limited"/>
    <s v="Kimathi Karukwa"/>
    <s v="Kimathi Karukwa"/>
    <s v="723839187"/>
    <s v="Micro Business"/>
    <x v="2"/>
    <x v="0"/>
    <d v="2018-04-25T00:00:00"/>
  </r>
  <r>
    <s v="VPA6"/>
    <s v="KE-MER-1804-19607"/>
    <x v="0"/>
    <s v=""/>
    <s v="20th February,2018"/>
    <d v="2018-02-20T00:00:00"/>
    <s v="11th April,2018"/>
    <d v="2018-04-11T00:00:00"/>
    <s v="Ngugi Mbaabu Mercy"/>
    <s v="Female"/>
    <s v="13813434"/>
    <s v="721176217"/>
    <m/>
    <m/>
    <s v="726726796"/>
    <n v="37.605431000000003"/>
    <n v="-2.8534E-2"/>
    <s v="Meru"/>
    <s v="Meru Central"/>
    <s v="Kithirune"/>
    <s v="Gakuri"/>
    <s v="6"/>
    <s v="Likunga Company Limited"/>
    <s v="Kimathi Karukwa"/>
    <s v="Kimathi Karukwa"/>
    <s v="723839189"/>
    <s v="Micro Business"/>
    <x v="2"/>
    <x v="0"/>
    <d v="2018-04-25T00:00:00"/>
  </r>
  <r>
    <s v="VPA6"/>
    <s v="KE-THA-1705-19576"/>
    <x v="0"/>
    <s v=""/>
    <s v="12th March,2017"/>
    <d v="2017-03-12T00:00:00"/>
    <s v="1st May,2017"/>
    <d v="2017-05-01T00:00:00"/>
    <s v="Npengu Nicholas Kaburu"/>
    <s v="Male"/>
    <s v="21568827"/>
    <s v="722406581"/>
    <m/>
    <m/>
    <m/>
    <n v="37.603346999999999"/>
    <n v="-0.19922999999999999"/>
    <s v="Tharaka-Nithi"/>
    <s v="Maara"/>
    <s v="Gianchuku"/>
    <s v="Mbogori"/>
    <s v="10"/>
    <s v="Likunga Company Limited"/>
    <s v="Kimathi Karukwa"/>
    <s v="Kimathi Karukwa"/>
    <s v="723839189"/>
    <s v="Micro Business"/>
    <x v="2"/>
    <x v="0"/>
    <d v="2017-06-07T00:00:00"/>
  </r>
  <r>
    <s v="VPA6"/>
    <s v="KE-BOM-2210-29823"/>
    <x v="0"/>
    <s v=""/>
    <s v="8th September,2022"/>
    <d v="2022-09-08T00:00:00"/>
    <s v="21st October,2022"/>
    <d v="2022-10-21T00:00:00"/>
    <s v="Joyce Tuiya"/>
    <s v="Female"/>
    <s v="22024664"/>
    <s v="0711532633"/>
    <m/>
    <m/>
    <m/>
    <n v="35.405647999999999"/>
    <n v="-0.725908"/>
    <s v="Bomet"/>
    <s v="Bomet Central"/>
    <s v="Mugango"/>
    <s v="Simotwet"/>
    <n v="8"/>
    <s v="Kosun Agencies"/>
    <s v="Kirui Charles"/>
    <s v="Kirui Charles"/>
    <s v=""/>
    <s v="Informal Business"/>
    <x v="6"/>
    <x v="2"/>
    <d v="2022-10-24T00:00:00"/>
  </r>
  <r>
    <s v="VPA6"/>
    <s v="KE-NYA-1908-27229"/>
    <x v="0"/>
    <s v=""/>
    <s v="6th May,2019"/>
    <d v="2019-05-06T00:00:00"/>
    <s v="1st August,2019"/>
    <d v="2019-08-01T00:00:00"/>
    <s v="Joseph Mariga Masira"/>
    <s v="Male"/>
    <s v="3442072"/>
    <s v="0723269013"/>
    <m/>
    <m/>
    <s v="712839038"/>
    <n v="34.904519999999998"/>
    <n v="-0.62288500000000002"/>
    <s v="Nyamira"/>
    <s v="Nyamira South"/>
    <s v="Bosamaro Chache"/>
    <s v="Nyabichuki"/>
    <s v="10"/>
    <s v="Kissinger Momanyi"/>
    <s v="Kissinger Janet Momanyi"/>
    <s v="Kissinger Janet Momanyi"/>
    <s v="725639400"/>
    <s v="Informal Business"/>
    <x v="0"/>
    <x v="0"/>
    <d v="2019-09-18T00:00:00"/>
  </r>
  <r>
    <s v="VPA6"/>
    <s v="KE-NYA-1903-27112"/>
    <x v="0"/>
    <s v=""/>
    <s v="27th December,2018"/>
    <d v="2018-12-27T00:00:00"/>
    <s v="27th March,2019"/>
    <d v="2019-03-27T00:00:00"/>
    <s v="Michael Omwamba Nyabuti"/>
    <s v="Male"/>
    <s v="29364734"/>
    <s v="254724381952"/>
    <m/>
    <m/>
    <m/>
    <n v="35.048262000000001"/>
    <n v="-0.66213999999999995"/>
    <s v="Nyamira"/>
    <s v="Borabu"/>
    <s v="Mwongoli"/>
    <s v="Mogusi"/>
    <s v="10"/>
    <s v="Kissinger Momanyi"/>
    <s v="Kissinger Momanyi Mwiruri"/>
    <s v="Kissinger Momanyi Mwiruri"/>
    <s v="725258488"/>
    <s v="Informal Business"/>
    <x v="0"/>
    <x v="0"/>
    <d v="2019-04-03T00:00:00"/>
  </r>
  <r>
    <s v="VPA6"/>
    <s v="KE-NYA-1903-27111"/>
    <x v="0"/>
    <s v=""/>
    <s v="28th February,2019"/>
    <d v="2019-02-28T00:00:00"/>
    <s v="29th March,2019"/>
    <d v="2019-03-29T00:00:00"/>
    <s v="Vane Nyagechanga Bosibori"/>
    <s v="Female"/>
    <s v="21854314"/>
    <s v="0725593355"/>
    <m/>
    <m/>
    <s v="725623329"/>
    <n v="34.905839999999998"/>
    <n v="-0.64087499999999997"/>
    <s v="Nyamira"/>
    <s v="Nyamira South"/>
    <s v="Bosamaro"/>
    <s v="Kianungu"/>
    <s v="10"/>
    <s v="Kissinger Momanyi"/>
    <s v="Kissinger Momanyi Mwiruri"/>
    <s v="Kissinger Momanyi Mwiruri"/>
    <s v="725258488"/>
    <s v="Informal Business"/>
    <x v="0"/>
    <x v="0"/>
    <d v="2019-04-03T00:00:00"/>
  </r>
  <r>
    <s v="VPA6"/>
    <s v="KE-NYA-1905-27117"/>
    <x v="0"/>
    <s v=""/>
    <s v="7th March,2019"/>
    <d v="2019-03-07T00:00:00"/>
    <s v="7th May,2019"/>
    <d v="2019-05-07T00:00:00"/>
    <s v="Kenneth Onundu Ontiria"/>
    <s v="Male"/>
    <s v="9977815"/>
    <s v="254723587807"/>
    <m/>
    <m/>
    <m/>
    <n v="34.929279999999999"/>
    <n v="-0.58270500000000003"/>
    <s v="Nyamira"/>
    <s v="Nyamira South"/>
    <s v="Township"/>
    <s v="Geseneno"/>
    <s v="10"/>
    <s v="Kissinger Momanyi"/>
    <s v="Kissinger Momanyi Mwiruri"/>
    <s v="Kissinger Momanyi Mwiruri"/>
    <s v="725258488"/>
    <s v="Informal Business"/>
    <x v="0"/>
    <x v="0"/>
    <d v="2019-05-07T00:00:00"/>
  </r>
  <r>
    <s v="VPA6"/>
    <s v="KE-LAI-1809-19621"/>
    <x v="0"/>
    <s v=""/>
    <s v="20th August,2018"/>
    <d v="2018-08-20T00:00:00"/>
    <s v="8th September,2018"/>
    <d v="2018-09-08T00:00:00"/>
    <s v="Kilimo Promoters Biashara"/>
    <s v="Male"/>
    <s v="7759029"/>
    <s v="721559513"/>
    <m/>
    <m/>
    <s v="720557913"/>
    <n v="37.209021999999997"/>
    <n v="8.3487000000000006E-2"/>
    <s v="Laikipia"/>
    <s v="Laikipia North"/>
    <s v="Ngenia"/>
    <s v="Kairigire"/>
    <s v="6"/>
    <s v="Likunga Company Limited"/>
    <s v="Laaria"/>
    <s v="Laaria"/>
    <s v="713007798"/>
    <s v="Micro Business"/>
    <x v="0"/>
    <x v="0"/>
    <d v="2018-09-11T00:00:00"/>
  </r>
  <r>
    <s v="VPA6"/>
    <s v="KE-KIR-1907-27146"/>
    <x v="2"/>
    <s v="Under Verification"/>
    <s v="22nd June,2019"/>
    <d v="2019-06-22T00:00:00"/>
    <s v="23rd July,2019"/>
    <d v="2019-07-23T00:00:00"/>
    <s v="Gituto Francis Wandeto"/>
    <s v="Male"/>
    <s v="3129911"/>
    <s v="0722318590"/>
    <m/>
    <m/>
    <s v="715437558"/>
    <n v="37.273521000000002"/>
    <n v="-0.43568899999999999"/>
    <s v="Kirinyaga"/>
    <s v="Kerugoya/Kutus"/>
    <s v="Mbeti"/>
    <s v="Kianjogu"/>
    <s v="8"/>
    <s v="Laban Mwaniki"/>
    <s v="Laban Mwaniki"/>
    <s v="Laban Mwaniki"/>
    <s v=""/>
    <s v="Informal Business"/>
    <x v="2"/>
    <x v="0"/>
    <d v="2019-07-24T00:00:00"/>
  </r>
  <r>
    <s v="VPA6"/>
    <s v="KE-KIS-2111-28999"/>
    <x v="0"/>
    <s v=""/>
    <s v="24th October,2021"/>
    <d v="2021-10-24T00:00:00"/>
    <s v="10th November,2021"/>
    <d v="2021-11-10T00:00:00"/>
    <s v="Jimbo William Okuta"/>
    <s v="Male"/>
    <s v="25892541"/>
    <s v="0721113904"/>
    <m/>
    <m/>
    <m/>
    <n v="34.964457000000003"/>
    <n v="-0.155225"/>
    <s v="Kisumu"/>
    <s v="Nyando"/>
    <s v="Onjiko"/>
    <s v="Konim"/>
    <n v="8"/>
    <s v="Laban Okeyo"/>
    <s v="Laban Okeyo"/>
    <s v="Laban Okeyo"/>
    <s v=""/>
    <s v="Informal Business"/>
    <x v="2"/>
    <x v="0"/>
    <d v="2022-02-01T00:00:00"/>
  </r>
  <r>
    <s v="VPA6"/>
    <s v="KE-KIS-2201-28998"/>
    <x v="1"/>
    <s v="Institutional Plant"/>
    <s v="20th November,2021"/>
    <d v="2021-11-20T00:00:00"/>
    <s v="20th January,2022"/>
    <d v="2022-01-20T00:00:00"/>
    <s v="Training Center Boya Polytechnic"/>
    <s v="Male"/>
    <s v="33365625"/>
    <s v="0726418276"/>
    <m/>
    <m/>
    <s v="0704251622"/>
    <n v="34.950052999999997"/>
    <n v="-0.167077"/>
    <s v="Kisumu"/>
    <s v="Nyando"/>
    <s v="Onjiko Awasi"/>
    <s v="Boya"/>
    <n v="10"/>
    <s v="Laban Okeyo"/>
    <s v="Laban Okeyo"/>
    <s v="Laban Okeyo"/>
    <s v=""/>
    <s v="Informal Business"/>
    <x v="2"/>
    <x v="0"/>
    <d v="2022-02-01T00:00:00"/>
  </r>
  <r>
    <s v="VPA6"/>
    <s v="KE-KIS-1803-27120"/>
    <x v="0"/>
    <s v=""/>
    <s v="13th January,2018"/>
    <d v="2018-01-13T00:00:00"/>
    <s v="19th March,2018"/>
    <d v="2018-03-19T00:00:00"/>
    <s v="Elly Odhong Onyando"/>
    <s v="Male"/>
    <s v="28365313"/>
    <s v="0724479122"/>
    <m/>
    <m/>
    <s v="707316937"/>
    <n v="34.784345000000002"/>
    <n v="-0.119717"/>
    <s v="Kisumu"/>
    <s v="Kisumu East"/>
    <s v="Kolwa Central"/>
    <s v="Nyamasaria"/>
    <s v="12"/>
    <s v="Laban Okeyo"/>
    <s v="Laban Okeyo"/>
    <s v="Laban Okeyo"/>
    <s v="725138950"/>
    <s v="Informal Business"/>
    <x v="2"/>
    <x v="0"/>
    <d v="2019-05-16T00:00:00"/>
  </r>
  <r>
    <s v="VPA6"/>
    <s v="KE-KIS-1901-27119"/>
    <x v="0"/>
    <s v=""/>
    <s v="24th December,2018"/>
    <d v="2018-12-24T00:00:00"/>
    <s v="28th January,2019"/>
    <d v="2019-01-28T00:00:00"/>
    <s v="Joseph Gowe Onyango"/>
    <s v="Male"/>
    <s v="24019154"/>
    <s v="0722890016"/>
    <m/>
    <m/>
    <s v="726424921"/>
    <n v="34.711841999999997"/>
    <n v="-3.492E-2"/>
    <s v="Kisumu"/>
    <s v="Kisumu West"/>
    <s v="North Kisumu"/>
    <s v="Karombo"/>
    <s v="12"/>
    <s v="Laban Okeyo"/>
    <s v="Laban Okeyo"/>
    <s v="Laban Okeyo"/>
    <s v="725138950"/>
    <s v="Informal Business"/>
    <x v="2"/>
    <x v="0"/>
    <d v="2019-05-16T00:00:00"/>
  </r>
  <r>
    <s v="VPA6"/>
    <s v="KE-KAK-2011-29002"/>
    <x v="0"/>
    <s v=""/>
    <s v="23rd May,2020"/>
    <d v="2020-05-23T00:00:00"/>
    <s v="4th November,2020"/>
    <d v="2020-11-04T00:00:00"/>
    <s v="Julius Lumeamu Shimenga"/>
    <s v="Male"/>
    <s v="0406870"/>
    <s v="0721205784"/>
    <m/>
    <m/>
    <s v="0716693699"/>
    <n v="34.685386999999999"/>
    <n v="0.193022"/>
    <s v="Kakamega"/>
    <s v="Kakamega"/>
    <s v="Kakamega South"/>
    <s v="Bushiangala"/>
    <n v="12"/>
    <s v="Laban Okeyo"/>
    <s v="Laban Okeyo"/>
    <s v="Laban Okeyo"/>
    <s v=""/>
    <s v="Informal Business"/>
    <x v="2"/>
    <x v="0"/>
    <d v="2022-06-17T00:00:00"/>
  </r>
  <r>
    <s v="VPA6"/>
    <s v="KE-KIS-2108-28994"/>
    <x v="0"/>
    <s v=""/>
    <s v="5th June,2021"/>
    <d v="2021-06-05T00:00:00"/>
    <s v="5th August,2021"/>
    <d v="2021-08-05T00:00:00"/>
    <s v="Juma Jairus Eshitubi"/>
    <s v="Male"/>
    <s v="31897055"/>
    <s v="0706461397"/>
    <m/>
    <m/>
    <s v="0720940526"/>
    <n v="34.463833000000001"/>
    <n v="-0.124862"/>
    <s v="Kisumu"/>
    <s v="Seme"/>
    <s v="Seme west"/>
    <s v="Kitambo"/>
    <s v="16"/>
    <s v="Laban Okeyo"/>
    <s v="Laban Okeyo"/>
    <s v="Laban Okeyo"/>
    <s v=""/>
    <s v="Informal Business"/>
    <x v="2"/>
    <x v="0"/>
    <d v="2022-02-13T00:00:00"/>
  </r>
  <r>
    <s v="VPA6"/>
    <s v="KE-NAI-1610-18016"/>
    <x v="0"/>
    <s v=""/>
    <s v="4th March,2016"/>
    <d v="2016-03-04T00:00:00"/>
    <s v="21st October,2016"/>
    <d v="2016-10-21T00:00:00"/>
    <s v="Kariuki Samwel Mugi"/>
    <s v="Male"/>
    <s v="99999"/>
    <s v="720781525"/>
    <m/>
    <m/>
    <s v="722772869"/>
    <n v="37.049914999999999"/>
    <n v="-1.2798499999999999"/>
    <s v="Nairobi"/>
    <s v="Njiru"/>
    <s v="Ruai"/>
    <s v="Dune"/>
    <s v="8"/>
    <s v="Lazarus N Kariuki"/>
    <s v="Lazurus Kariuki Ndotu"/>
    <s v="Lazurus Kariuki Ndotu"/>
    <s v="723327497"/>
    <s v="Informal Business"/>
    <x v="2"/>
    <x v="0"/>
    <d v="2018-04-22T00:00:00"/>
  </r>
  <r>
    <s v="VPA6"/>
    <s v="KE-NAK-1612-16891"/>
    <x v="0"/>
    <s v=""/>
    <s v="12th October,2016"/>
    <d v="2016-10-12T00:00:00"/>
    <s v="1st December,2016"/>
    <d v="2016-12-01T00:00:00"/>
    <s v="Samuel Njihia Kimathi"/>
    <s v="Male"/>
    <s v="4668904"/>
    <s v="722689263"/>
    <m/>
    <m/>
    <m/>
    <n v="35.703592"/>
    <n v="-0.55142800000000003"/>
    <s v="Nakuru"/>
    <s v="Molo"/>
    <s v="Msummit"/>
    <s v="Nyanda"/>
    <s v="12"/>
    <s v="Lazarus N Kariuki"/>
    <s v="Lazurus Kariuki Ndotu"/>
    <s v="Lazurus Kariuki Ndotu"/>
    <s v=""/>
    <s v="Informal Business"/>
    <x v="2"/>
    <x v="0"/>
    <d v="2017-03-02T00:00:00"/>
  </r>
  <r>
    <s v="VPA6"/>
    <s v="KE-NAK-1801-18018"/>
    <x v="0"/>
    <s v=""/>
    <s v="7th February,2017"/>
    <d v="2017-02-07T00:00:00"/>
    <s v="6th January,2018"/>
    <d v="2018-01-06T00:00:00"/>
    <s v="David Kipsang Mibei"/>
    <s v="Male"/>
    <s v="736393"/>
    <s v="727577692"/>
    <s v="727576921"/>
    <m/>
    <m/>
    <n v="35.703434999999999"/>
    <n v="-0.55160699999999996"/>
    <s v="Nakuru"/>
    <s v="Kuresoi"/>
    <s v="Keringet"/>
    <s v="Bondet/Milimet"/>
    <s v="12"/>
    <s v="Lazarus N Kariuki"/>
    <s v="Lazurus Kariuki Ndotu"/>
    <s v="Lazurus Kariuki Ndotu"/>
    <s v="723327497"/>
    <s v="Informal Business"/>
    <x v="2"/>
    <x v="0"/>
    <d v="2018-05-20T00:00:00"/>
  </r>
  <r>
    <s v="VPA6"/>
    <s v="KE-NAN-1810-27804"/>
    <x v="0"/>
    <s v=""/>
    <s v="29th August,2018"/>
    <d v="2018-08-29T00:00:00"/>
    <s v="18th October,2018"/>
    <d v="2018-10-18T00:00:00"/>
    <s v="Cherubet Dina"/>
    <s v="Female"/>
    <s v="12468808"/>
    <s v="701441737"/>
    <m/>
    <m/>
    <m/>
    <n v="35.270499000000001"/>
    <n v="6.7031999999999994E-2"/>
    <s v="Nandi"/>
    <s v="Nandi Hills"/>
    <s v="Siret"/>
    <s v="Cheptabach"/>
    <s v="4"/>
    <s v="John Bett"/>
    <s v="Lena Chepchirchir"/>
    <s v="Lena Chepchirchir"/>
    <s v="707616055"/>
    <s v="Informal Business"/>
    <x v="0"/>
    <x v="0"/>
    <d v="2018-10-22T00:00:00"/>
  </r>
  <r>
    <s v="VPA6"/>
    <s v="KE-NAN-1810-27806"/>
    <x v="0"/>
    <s v=""/>
    <s v="28th August,2018"/>
    <d v="2018-08-28T00:00:00"/>
    <s v="17th October,2018"/>
    <d v="2018-10-17T00:00:00"/>
    <s v="Cherubet Tecla"/>
    <s v="Female"/>
    <s v="99999"/>
    <s v="707035323"/>
    <m/>
    <m/>
    <m/>
    <n v="35.282518000000003"/>
    <n v="5.8685000000000001E-2"/>
    <s v="Nandi"/>
    <s v="Tinderet"/>
    <s v="Kabirer"/>
    <s v="Cherondo"/>
    <s v="4"/>
    <s v="John Bett"/>
    <s v="Lena Chepchirchir"/>
    <s v="Lena Chepchirchir"/>
    <s v="707616055"/>
    <s v="Informal Business"/>
    <x v="0"/>
    <x v="0"/>
    <d v="2018-10-21T00:00:00"/>
  </r>
  <r>
    <s v="VPA6"/>
    <s v="KE-NAN-1805-24560"/>
    <x v="0"/>
    <s v=""/>
    <s v="14th December,2017"/>
    <d v="2017-12-14T00:00:00"/>
    <s v="2nd May,2018"/>
    <d v="2018-05-02T00:00:00"/>
    <s v="Patroba Jepkemboi"/>
    <s v="Male"/>
    <s v="99999"/>
    <s v="728062924"/>
    <m/>
    <m/>
    <m/>
    <n v="35.273072999999997"/>
    <n v="5.8950000000000002E-2"/>
    <s v="Nandi"/>
    <s v="Tinderet"/>
    <s v="Kabukwo"/>
    <s v="Kolonget"/>
    <s v="4"/>
    <s v="John Bett"/>
    <s v="Lena Chepchirchir"/>
    <s v="Lena Chepchirchir"/>
    <s v=""/>
    <s v="Informal Business"/>
    <x v="0"/>
    <x v="0"/>
    <d v="2018-10-18T00:00:00"/>
  </r>
  <r>
    <s v="VPA6"/>
    <s v="KE-NAN-1805-25559"/>
    <x v="0"/>
    <s v=""/>
    <s v="10th September,2017"/>
    <d v="2017-09-10T00:00:00"/>
    <s v="2nd May,2018"/>
    <d v="2018-05-02T00:00:00"/>
    <s v="Marcella Chemeli"/>
    <s v="Female"/>
    <s v="13305768"/>
    <s v="728062924"/>
    <m/>
    <m/>
    <m/>
    <n v="35.271403999999997"/>
    <n v="6.0928000000000003E-2"/>
    <s v="Nandi"/>
    <s v="Tinderet"/>
    <s v="Kibukwo"/>
    <s v="Kolonget"/>
    <s v="4"/>
    <s v="John Bett"/>
    <s v="Lena Chepchirchir"/>
    <s v="Lena Chepchirchir"/>
    <s v=""/>
    <s v="Informal Business"/>
    <x v="0"/>
    <x v="0"/>
    <d v="2018-10-18T00:00:00"/>
  </r>
  <r>
    <s v="VPA6"/>
    <s v="KE-BOM-1706-22109"/>
    <x v="0"/>
    <s v=""/>
    <s v="7th November,2015"/>
    <d v="2015-11-07T00:00:00"/>
    <s v="5th June,2017"/>
    <d v="2017-06-05T00:00:00"/>
    <s v="Too Daniel Kipkoech"/>
    <s v="Male"/>
    <s v="26301272"/>
    <s v="722441649"/>
    <m/>
    <m/>
    <m/>
    <n v="35.343828000000002"/>
    <n v="-0.91201299999999996"/>
    <s v="Bomet"/>
    <s v="Chepalungu"/>
    <s v="Sugumerga"/>
    <s v="Cheptuiyet"/>
    <s v="6"/>
    <s v="Leonard Koech"/>
    <s v="Leonard Koech"/>
    <s v="Leonard Koech"/>
    <s v="729252110"/>
    <s v="Informal Business"/>
    <x v="0"/>
    <x v="0"/>
    <d v="2017-06-05T00:00:00"/>
  </r>
  <r>
    <s v="VPA6"/>
    <s v="KE-BOM-1705-22108"/>
    <x v="0"/>
    <s v=""/>
    <s v="11th October,2016"/>
    <d v="2016-10-11T00:00:00"/>
    <s v="25th May,2017"/>
    <d v="2017-05-25T00:00:00"/>
    <s v="Korir Stanley Kibii"/>
    <s v="Male"/>
    <s v="24280463"/>
    <s v="724327659"/>
    <m/>
    <m/>
    <m/>
    <n v="35.290584000000003"/>
    <n v="-0.65222100000000005"/>
    <s v="Bomet"/>
    <s v="Konoin"/>
    <s v="Simoti"/>
    <s v="Kapkigoruet"/>
    <s v="8"/>
    <s v="Leonard Koech"/>
    <s v="Leonard Koech"/>
    <s v="Leonard Koech"/>
    <s v="729252110"/>
    <s v="Informal Business"/>
    <x v="0"/>
    <x v="0"/>
    <d v="2017-05-29T00:00:00"/>
  </r>
  <r>
    <s v="VPA6"/>
    <s v="KE-BOM-1611-22107"/>
    <x v="0"/>
    <s v=""/>
    <s v="22nd September,2016"/>
    <d v="2016-09-22T00:00:00"/>
    <s v="11th November,2016"/>
    <d v="2016-11-11T00:00:00"/>
    <s v="Ngetich Hillary Kipkorir"/>
    <s v="Male"/>
    <s v="29436718"/>
    <s v="716709049"/>
    <m/>
    <m/>
    <m/>
    <n v="35.363470999999997"/>
    <n v="-0.70416400000000001"/>
    <s v="Bomet"/>
    <s v="Bomet Central"/>
    <s v="Sibaiyan"/>
    <s v="Kaptorgo"/>
    <s v="8"/>
    <s v="Leonard Koech"/>
    <s v="Leonard Koech"/>
    <s v="Leonard Koech"/>
    <s v="729252110"/>
    <s v="Informal Business"/>
    <x v="0"/>
    <x v="0"/>
    <d v="2017-05-26T00:00:00"/>
  </r>
  <r>
    <s v="VPA6"/>
    <s v="KE-MER-1512-15986"/>
    <x v="0"/>
    <s v=""/>
    <s v="11th November,2015"/>
    <d v="2015-11-11T00:00:00"/>
    <s v="31st December,2015"/>
    <d v="2015-12-31T00:00:00"/>
    <s v="Benson Munene Muura"/>
    <s v="Male"/>
    <s v="2355821"/>
    <s v="724883321"/>
    <m/>
    <m/>
    <m/>
    <n v="37.633805000000002"/>
    <n v="-1.6202999999999999E-2"/>
    <s v="Meru"/>
    <s v="Meru Centra"/>
    <s v="Abothuguchi Central"/>
    <s v="Mariene"/>
    <s v="6"/>
    <s v="Likunga Company Limited"/>
    <s v="Likunga Company Limited"/>
    <s v="Likunga Company Limited"/>
    <s v=""/>
    <s v="Micro Business"/>
    <x v="2"/>
    <x v="0"/>
    <d v="2017-03-02T00:00:00"/>
  </r>
  <r>
    <s v="VPA6"/>
    <s v="KE-THA-1703-19577"/>
    <x v="0"/>
    <s v=""/>
    <s v="10th January,2017"/>
    <d v="2017-01-10T00:00:00"/>
    <s v="1st March,2017"/>
    <d v="2017-03-01T00:00:00"/>
    <s v="Kanyua Njagi Jane"/>
    <s v="Female"/>
    <s v="23776591"/>
    <s v="713872369"/>
    <m/>
    <m/>
    <m/>
    <n v="37.669528"/>
    <n v="-0.26130599999999998"/>
    <s v="Tharaka-Nithi"/>
    <s v="Maara"/>
    <s v="Murugi East"/>
    <s v="Munga"/>
    <s v="6"/>
    <s v="Likunga Company Limited"/>
    <s v="Likunga Company Limited"/>
    <s v="Likunga Company Limited"/>
    <s v="720280964"/>
    <s v="Micro Business"/>
    <x v="2"/>
    <x v="0"/>
    <d v="2017-06-06T00:00:00"/>
  </r>
  <r>
    <s v="VPA6"/>
    <s v="KE-MER-1701-17504"/>
    <x v="0"/>
    <s v=""/>
    <s v="12th November,2016"/>
    <d v="2016-11-12T00:00:00"/>
    <s v="1st January,2017"/>
    <d v="2017-01-01T00:00:00"/>
    <s v="Ntuara Harriet"/>
    <s v="Female"/>
    <s v="24307260"/>
    <s v="721237694"/>
    <m/>
    <m/>
    <m/>
    <n v="37.669460000000001"/>
    <n v="-0.101698"/>
    <s v="Meru"/>
    <s v="Imenti South"/>
    <s v="Abogeta East"/>
    <s v="Mwichii"/>
    <s v="6"/>
    <s v="Likunga Company Limited"/>
    <s v="Likunga Company Limited"/>
    <s v="Likunga Company Limited"/>
    <s v=""/>
    <s v="Micro Business"/>
    <x v="2"/>
    <x v="0"/>
    <d v="2017-03-02T00:00:00"/>
  </r>
  <r>
    <s v="VPA6"/>
    <s v="KE-THA-1707-19581"/>
    <x v="0"/>
    <s v=""/>
    <s v="12th May,2017"/>
    <d v="2017-05-12T00:00:00"/>
    <s v="1st July,2017"/>
    <d v="2017-07-01T00:00:00"/>
    <s v="Muthoni Njeru Dionisio"/>
    <s v="Male"/>
    <s v="28852656"/>
    <s v="728582602"/>
    <m/>
    <m/>
    <s v="717760896"/>
    <n v="37.649315000000001"/>
    <n v="-0.36887900000000001"/>
    <s v="Tharaka-Nithi"/>
    <s v="Chuka"/>
    <s v="Mwonge"/>
    <s v="Ikuu"/>
    <s v="6"/>
    <s v="Likunga Company Limited"/>
    <s v="Likunga Company Limited"/>
    <s v="Likunga Company Limited"/>
    <s v="720280964"/>
    <s v="Micro Business"/>
    <x v="2"/>
    <x v="0"/>
    <d v="2017-08-05T00:00:00"/>
  </r>
  <r>
    <s v="VPA6"/>
    <s v="KE-MER-2106-27052"/>
    <x v="0"/>
    <s v=""/>
    <s v="14th May,2021"/>
    <d v="2021-05-14T00:00:00"/>
    <s v="2nd June,2021"/>
    <d v="2021-06-02T00:00:00"/>
    <s v="Rutere George Kirimi"/>
    <s v="Male"/>
    <s v="234565434"/>
    <s v="728280816"/>
    <s v="254728280816"/>
    <m/>
    <s v="254728873106"/>
    <n v="37.570141999999997"/>
    <n v="-6.1823000000000003E-2"/>
    <s v="Meru"/>
    <s v="Imenti South"/>
    <s v="Kathera"/>
    <s v="Marimba"/>
    <n v="8"/>
    <s v="Likunga Company Limited"/>
    <s v="Likunga Company Limited"/>
    <s v="Likunga Company Limited"/>
    <s v=""/>
    <s v="Micro Business"/>
    <x v="2"/>
    <x v="0"/>
    <d v="2021-06-04T00:00:00"/>
  </r>
  <r>
    <s v="VPA6"/>
    <s v="KE-THA-1610-16865"/>
    <x v="0"/>
    <s v=""/>
    <s v="12th August,2016"/>
    <d v="2016-08-12T00:00:00"/>
    <s v="1st October,2016"/>
    <d v="2016-10-01T00:00:00"/>
    <s v="Micheni Bernard"/>
    <s v="Male"/>
    <s v="1000274"/>
    <s v="722373728"/>
    <m/>
    <m/>
    <m/>
    <n v="37.651829999999997"/>
    <n v="-0.31257499999999999"/>
    <s v="Tharaka-Nithi"/>
    <s v="Chuka"/>
    <s v="Karingani"/>
    <s v="Muga"/>
    <s v="8"/>
    <s v="Likunga Company Limited"/>
    <s v="Likunga Company Limited"/>
    <s v="Likunga Company Limited"/>
    <s v=""/>
    <s v="Micro Business"/>
    <x v="2"/>
    <x v="0"/>
    <d v="2017-03-02T00:00:00"/>
  </r>
  <r>
    <s v="VPA6"/>
    <s v="KE-THA-1610-16866"/>
    <x v="0"/>
    <s v=""/>
    <s v="12th August,2016"/>
    <d v="2016-08-12T00:00:00"/>
    <s v="1st October,2016"/>
    <d v="2016-10-01T00:00:00"/>
    <s v="Muriithi Bosco"/>
    <s v="Male"/>
    <s v="12218134"/>
    <s v="721653918"/>
    <m/>
    <m/>
    <m/>
    <n v="37.622965999999998"/>
    <n v="-0.35324299999999997"/>
    <s v="Tharaka-Nithi"/>
    <s v="Chuka"/>
    <s v="Masumoni"/>
    <s v="Chuka"/>
    <s v="8"/>
    <s v="Likunga Company Limited"/>
    <s v="Likunga Company Limited"/>
    <s v="Likunga Company Limited"/>
    <s v=""/>
    <s v="Micro Business"/>
    <x v="2"/>
    <x v="0"/>
    <d v="2017-03-02T00:00:00"/>
  </r>
  <r>
    <s v="VPA6"/>
    <s v="KE-THA-1602-15987"/>
    <x v="0"/>
    <s v=""/>
    <s v="13th December,2015"/>
    <d v="2015-12-13T00:00:00"/>
    <s v="1st February,2016"/>
    <d v="2016-02-01T00:00:00"/>
    <s v="Frankline Ngaruthi"/>
    <s v="Male"/>
    <s v="2215468"/>
    <s v="720243686"/>
    <m/>
    <m/>
    <m/>
    <n v="37.655388000000002"/>
    <n v="-0.22553899999999999"/>
    <s v="Tharaka-Nithi"/>
    <s v="Maara"/>
    <s v="Chogoria"/>
    <s v="Kieganguru"/>
    <s v="8"/>
    <s v="Likunga Company Limited"/>
    <s v="Likunga Company Limited"/>
    <s v="Likunga Company Limited"/>
    <s v=""/>
    <s v="Micro Business"/>
    <x v="2"/>
    <x v="0"/>
    <d v="2017-03-02T00:00:00"/>
  </r>
  <r>
    <s v="VPA6"/>
    <s v="KE-MER-1612-17417"/>
    <x v="0"/>
    <s v=""/>
    <s v="13th August,2016"/>
    <d v="2016-08-13T00:00:00"/>
    <s v="10th December,2016"/>
    <d v="2016-12-10T00:00:00"/>
    <s v="Francis Kithinji"/>
    <s v="Male"/>
    <s v="12113437"/>
    <s v="721891715"/>
    <m/>
    <m/>
    <m/>
    <n v="37.618201999999997"/>
    <n v="-0.13938800000000001"/>
    <s v="Meru"/>
    <s v="Imenti South"/>
    <s v="Igoji West"/>
    <s v="Mugae"/>
    <s v="8"/>
    <s v="Likunga Company Limited"/>
    <s v="Likunga Company Limited"/>
    <s v="Likunga Company Limited"/>
    <s v=""/>
    <s v="Micro Business"/>
    <x v="0"/>
    <x v="0"/>
    <d v="2017-03-02T00:00:00"/>
  </r>
  <r>
    <s v="VPA6"/>
    <s v="KE-MER-1702-17438"/>
    <x v="0"/>
    <s v=""/>
    <s v="13th December,2016"/>
    <d v="2016-12-13T00:00:00"/>
    <s v="1st February,2017"/>
    <d v="2017-02-01T00:00:00"/>
    <s v="Irene Karimi Kimathi"/>
    <s v="Female"/>
    <s v="4531039"/>
    <s v="720720102"/>
    <m/>
    <m/>
    <m/>
    <n v="37.621146000000003"/>
    <n v="1.8959E-2"/>
    <s v="Meru"/>
    <s v="Imenti North"/>
    <s v="Ntima West"/>
    <s v="Kajurene"/>
    <s v="8"/>
    <s v="Likunga Company Limited"/>
    <s v="Likunga Company Limited"/>
    <s v="Likunga Company Limited"/>
    <s v=""/>
    <s v="Micro Business"/>
    <x v="2"/>
    <x v="0"/>
    <d v="2017-03-02T00:00:00"/>
  </r>
  <r>
    <s v="VPA6"/>
    <s v="KE-MER-1702-17480"/>
    <x v="0"/>
    <s v=""/>
    <s v="13th December,2016"/>
    <d v="2016-12-13T00:00:00"/>
    <s v="1st February,2017"/>
    <d v="2017-02-01T00:00:00"/>
    <s v="Marceller Kiambi"/>
    <s v="Female"/>
    <s v="4482820"/>
    <s v="721951631"/>
    <m/>
    <m/>
    <m/>
    <n v="37.641165000000001"/>
    <n v="-1.6382000000000001E-2"/>
    <s v="Meru"/>
    <s v="Meru Centra"/>
    <s v="Abogeta West"/>
    <s v="Mariene"/>
    <s v="8"/>
    <s v="Likunga Company Limited"/>
    <s v="Likunga Company Limited"/>
    <s v="Likunga Company Limited"/>
    <s v=""/>
    <s v="Micro Business"/>
    <x v="0"/>
    <x v="0"/>
    <d v="2017-03-02T00:00:00"/>
  </r>
  <r>
    <s v="VPA6"/>
    <s v="KE-THA-1612-14524"/>
    <x v="0"/>
    <s v=""/>
    <s v="11th November,2016"/>
    <d v="2016-11-11T00:00:00"/>
    <s v="31st December,2016"/>
    <d v="2016-12-31T00:00:00"/>
    <s v="Hellen Kinegeni"/>
    <s v="Female"/>
    <s v="12258241"/>
    <s v="722823667"/>
    <m/>
    <m/>
    <m/>
    <n v="37.663058999999997"/>
    <n v="-0.217996"/>
    <s v="Tharaka-Nithi"/>
    <s v="Maara"/>
    <s v="Iruma"/>
    <s v="Keria"/>
    <s v="8"/>
    <s v="Likunga Company Limited"/>
    <s v="Likunga Company Limited"/>
    <s v="Likunga Company Limited"/>
    <s v=""/>
    <s v="Micro Business"/>
    <x v="2"/>
    <x v="0"/>
    <d v="2017-04-04T00:00:00"/>
  </r>
  <r>
    <s v="VPA6"/>
    <s v="KE-MER-1608-16864"/>
    <x v="0"/>
    <s v=""/>
    <s v="12th June,2016"/>
    <d v="2016-06-12T00:00:00"/>
    <s v="1st August,2016"/>
    <d v="2016-08-01T00:00:00"/>
    <s v="Kamathi Ruth Ikolu"/>
    <s v="Male"/>
    <s v="20796120"/>
    <s v="725513797"/>
    <m/>
    <m/>
    <m/>
    <n v="37.623497999999998"/>
    <n v="2.1832000000000001E-2"/>
    <s v="Meru"/>
    <s v="Imenti Central"/>
    <s v="Kaingima"/>
    <s v=""/>
    <s v="10"/>
    <s v="Likunga Company Limited"/>
    <s v="Likunga Company Limited"/>
    <s v="Likunga Company Limited"/>
    <s v=""/>
    <s v="Micro Business"/>
    <x v="2"/>
    <x v="0"/>
    <d v="2017-03-02T00:00:00"/>
  </r>
  <r>
    <s v="VPA6"/>
    <s v="KE-MER-1602-15983"/>
    <x v="0"/>
    <s v=""/>
    <s v="13th December,2015"/>
    <d v="2015-12-13T00:00:00"/>
    <s v="1st February,2016"/>
    <d v="2016-02-01T00:00:00"/>
    <s v="Erastus Mwongera"/>
    <s v="Male"/>
    <s v="23330725"/>
    <s v="723265174"/>
    <m/>
    <m/>
    <m/>
    <n v="37.554662"/>
    <n v="-2.1229999999999999E-2"/>
    <s v="Meru"/>
    <s v="Meru Centra"/>
    <s v="Kithirune West"/>
    <s v="Kioru"/>
    <s v="10"/>
    <s v="Likunga Company Limited"/>
    <s v="Likunga Company Limited"/>
    <s v="Likunga Company Limited"/>
    <s v=""/>
    <s v="Micro Business"/>
    <x v="2"/>
    <x v="0"/>
    <d v="2017-03-02T00:00:00"/>
  </r>
  <r>
    <s v="VPA6"/>
    <s v="KE-MER-1612-17413"/>
    <x v="0"/>
    <s v=""/>
    <s v="20th November,2016"/>
    <d v="2016-11-20T00:00:00"/>
    <s v="15th December,2016"/>
    <d v="2016-12-15T00:00:00"/>
    <s v="Festus Kinoti"/>
    <s v="Male"/>
    <s v="11982551"/>
    <s v="724622180"/>
    <m/>
    <m/>
    <m/>
    <n v="37.657888"/>
    <n v="2.6141999999999999E-2"/>
    <s v="Meru"/>
    <s v="Imenti South"/>
    <s v="Ntima"/>
    <s v="Giku"/>
    <s v="10"/>
    <s v="Likunga Company Limited"/>
    <s v="Likunga Company Limited"/>
    <s v="Likunga Company Limited"/>
    <s v=""/>
    <s v="Micro Business"/>
    <x v="0"/>
    <x v="0"/>
    <d v="2017-03-02T00:00:00"/>
  </r>
  <r>
    <s v="VPA6"/>
    <s v="KE-MER-1701-17449"/>
    <x v="0"/>
    <s v=""/>
    <s v="11th December,2016"/>
    <d v="2016-12-11T00:00:00"/>
    <s v="10th January,2017"/>
    <d v="2017-01-10T00:00:00"/>
    <s v="Jason Maingi"/>
    <s v="Male"/>
    <s v="2155534"/>
    <s v="722877024"/>
    <m/>
    <m/>
    <m/>
    <n v="37.623063999999999"/>
    <n v="2.2814000000000001E-2"/>
    <s v="Meru"/>
    <s v="Imenti South"/>
    <s v="Ntima"/>
    <s v="Nthu"/>
    <s v="10"/>
    <s v="Likunga Company Limited"/>
    <s v="Likunga Company Limited"/>
    <s v="Likunga Company Limited"/>
    <s v=""/>
    <s v="Micro Business"/>
    <x v="0"/>
    <x v="0"/>
    <d v="2017-03-02T00:00:00"/>
  </r>
  <r>
    <s v="VPA6"/>
    <s v="KE-THA-1609-17502"/>
    <x v="0"/>
    <s v=""/>
    <s v="13th July,2016"/>
    <d v="2016-07-13T00:00:00"/>
    <s v="1st September,2016"/>
    <d v="2016-09-01T00:00:00"/>
    <s v="Nimrod Mutegi"/>
    <s v="Male"/>
    <s v="412378"/>
    <s v="720734022"/>
    <m/>
    <m/>
    <m/>
    <n v="37.659303999999999"/>
    <n v="-0.22092600000000001"/>
    <s v="Tharaka-Nithi"/>
    <s v="Maara"/>
    <s v="Chogoria"/>
    <s v="Kiraro"/>
    <s v="10"/>
    <s v="Likunga Company Limited"/>
    <s v="Likunga Company Limited"/>
    <s v="Likunga Company Limited"/>
    <s v=""/>
    <s v="Micro Business"/>
    <x v="2"/>
    <x v="0"/>
    <d v="2017-03-02T00:00:00"/>
  </r>
  <r>
    <s v="VPA6"/>
    <s v="KE-MER-1606-16392"/>
    <x v="0"/>
    <s v=""/>
    <s v="12th April,2016"/>
    <d v="2016-04-12T00:00:00"/>
    <s v="1st June,2016"/>
    <d v="2016-06-01T00:00:00"/>
    <s v="Samuel Muriungi Kibui"/>
    <s v="Female"/>
    <s v="9215461"/>
    <s v="722848962"/>
    <m/>
    <m/>
    <s v="738830996"/>
    <n v="37.555162000000003"/>
    <n v="-2.1062000000000001E-2"/>
    <s v="Meru"/>
    <s v="Meru Central"/>
    <s v="Kithirune"/>
    <s v="Kagoji"/>
    <s v="10"/>
    <s v="Likunga Company Limited"/>
    <s v="Likunga Company Limited"/>
    <s v="Likunga Company Limited"/>
    <s v="720280964"/>
    <s v="Micro Business"/>
    <x v="2"/>
    <x v="0"/>
    <d v="2017-08-02T00:00:00"/>
  </r>
  <r>
    <s v="VPA6"/>
    <s v="KE-MER-1512-15527"/>
    <x v="0"/>
    <s v=""/>
    <s v="17th November,2015"/>
    <d v="2015-11-17T00:00:00"/>
    <s v="17th December,2015"/>
    <d v="2015-12-17T00:00:00"/>
    <s v="Phillip Kiruki"/>
    <s v="Male"/>
    <s v="16003397"/>
    <s v="729851224"/>
    <m/>
    <m/>
    <s v="736025225"/>
    <n v="37.635420000000003"/>
    <n v="6.8929000000000004E-2"/>
    <s v="Meru"/>
    <s v="Imenti North"/>
    <s v="Njeki West"/>
    <s v="Kambakia"/>
    <s v="24"/>
    <s v="Likunga Company Limited"/>
    <s v="Likunga Company Limited"/>
    <s v="Likunga Company Limited"/>
    <s v="720280964"/>
    <s v="Micro Business"/>
    <x v="2"/>
    <x v="0"/>
    <d v="2017-08-10T00:00:00"/>
  </r>
  <r>
    <s v="VPA6"/>
    <s v="KE-UAS-1701-22488"/>
    <x v="0"/>
    <s v=""/>
    <s v="12th November,2016"/>
    <d v="2016-11-12T00:00:00"/>
    <s v="1st January,2017"/>
    <d v="2017-01-01T00:00:00"/>
    <s v="Arusei Musa Chipchir"/>
    <s v="Female"/>
    <s v="7444018"/>
    <s v="727233820"/>
    <s v="721611232"/>
    <m/>
    <s v="798947928"/>
    <n v="35.338478000000002"/>
    <n v="0.55302700000000005"/>
    <s v="Uasin Gishu"/>
    <s v="Moiben"/>
    <s v="Moiben"/>
    <s v="Kaptuktuk"/>
    <s v="8"/>
    <s v="Lilian Lelei"/>
    <s v="Lilian Lelei"/>
    <s v="Lilian Lelei"/>
    <s v="710424562"/>
    <s v="Informal Business"/>
    <x v="2"/>
    <x v="0"/>
    <d v="2017-06-05T00:00:00"/>
  </r>
  <r>
    <s v="VPA6"/>
    <s v="KE-UAS-1704-22486"/>
    <x v="0"/>
    <s v=""/>
    <s v="10th February,2017"/>
    <d v="2017-02-10T00:00:00"/>
    <s v="1st April,2017"/>
    <d v="2017-04-01T00:00:00"/>
    <s v="Kitony Luke Kangogo"/>
    <s v="Male"/>
    <s v="34096419"/>
    <s v="711140724"/>
    <m/>
    <m/>
    <m/>
    <n v="35.262683000000003"/>
    <n v="0.55733699999999997"/>
    <s v="Uasin Gishu"/>
    <s v="Soy"/>
    <s v="Kiplombe"/>
    <s v="Kiplombe"/>
    <s v="8"/>
    <s v="Lilian Lelei"/>
    <s v="Lilian Lelei"/>
    <s v="Lilian Lelei"/>
    <s v="710494562"/>
    <s v="Informal Business"/>
    <x v="0"/>
    <x v="0"/>
    <d v="2017-04-22T00:00:00"/>
  </r>
  <r>
    <s v="VPA6"/>
    <s v="KE-UAS-1810-24721"/>
    <x v="0"/>
    <s v=""/>
    <s v="17th September,2018"/>
    <d v="2018-09-17T00:00:00"/>
    <s v="13th October,2018"/>
    <d v="2018-10-13T00:00:00"/>
    <s v="Rhoda Maswai"/>
    <s v="Female"/>
    <s v="99999"/>
    <s v="723759700"/>
    <m/>
    <m/>
    <m/>
    <n v="35.235992000000003"/>
    <n v="0.44661299999999998"/>
    <s v="Uasin Gishu"/>
    <s v="Kapseret"/>
    <s v="Kapseret"/>
    <s v="Kapseret Centre"/>
    <s v="8"/>
    <s v="Francis Kamande"/>
    <s v="Lilian Lelei"/>
    <s v="Lilian Lelei"/>
    <s v="710494562"/>
    <s v="Informal Business"/>
    <x v="2"/>
    <x v="0"/>
    <d v="2018-10-17T00:00:00"/>
  </r>
  <r>
    <s v="VPA6"/>
    <s v="KE-NAN-1804-22496"/>
    <x v="0"/>
    <s v=""/>
    <s v="22nd January,2018"/>
    <d v="2018-01-22T00:00:00"/>
    <s v="28th April,2018"/>
    <d v="2018-04-28T00:00:00"/>
    <s v="Kimani Beth Wanjiru"/>
    <s v="Female"/>
    <s v="23557074"/>
    <s v="717567709"/>
    <m/>
    <m/>
    <m/>
    <n v="35.022224999999999"/>
    <n v="2.5704000000000001E-2"/>
    <s v="Nandi"/>
    <s v="Aldai"/>
    <s v="Ndurio"/>
    <s v="Sarma"/>
    <s v="10"/>
    <s v="Lilian Lelei"/>
    <s v="Lilian Lelei"/>
    <s v="Lilian Lelei"/>
    <s v="710494562"/>
    <s v="Informal Business"/>
    <x v="0"/>
    <x v="0"/>
    <d v="2018-06-12T00:00:00"/>
  </r>
  <r>
    <s v="VPA6"/>
    <s v="KE-UAS-1808-22502"/>
    <x v="0"/>
    <s v=""/>
    <s v="5th March,2018"/>
    <d v="2018-03-05T00:00:00"/>
    <s v="1st August,2018"/>
    <d v="2018-08-01T00:00:00"/>
    <s v="Mwalel Samson"/>
    <s v="Male"/>
    <s v="99999"/>
    <s v="721221088"/>
    <m/>
    <m/>
    <m/>
    <n v="35.286048000000001"/>
    <n v="0.72677000000000003"/>
    <s v="Uasin Gishu"/>
    <s v="Soy"/>
    <s v="Kongasis"/>
    <s v="Kabiriogi"/>
    <s v="10"/>
    <s v="Lilian Lelei"/>
    <s v="Lilian Lelei"/>
    <s v="Lilian Lelei"/>
    <s v="710494562"/>
    <s v="Informal Business"/>
    <x v="2"/>
    <x v="0"/>
    <d v="2018-08-08T00:00:00"/>
  </r>
  <r>
    <s v="VPA6"/>
    <s v="KE-UAS-1902-25179"/>
    <x v="0"/>
    <s v=""/>
    <s v="7th November,2018"/>
    <d v="2018-11-07T00:00:00"/>
    <s v="7th February,2019"/>
    <d v="2019-02-07T00:00:00"/>
    <s v="Siror Elijah"/>
    <s v="Male"/>
    <s v="99999"/>
    <s v="254722694258"/>
    <m/>
    <m/>
    <m/>
    <n v="35.392479999999999"/>
    <n v="0.68263200000000002"/>
    <s v="Uasin Gishu"/>
    <s v="Moiben"/>
    <s v="Moiben"/>
    <s v="Tugen Estate"/>
    <s v="10"/>
    <s v="Felikam biogas services"/>
    <s v="Lilian Lelei"/>
    <s v="Lilian Lelei"/>
    <s v="710494552"/>
    <s v="Micro Business"/>
    <x v="0"/>
    <x v="0"/>
    <d v="2019-03-09T00:00:00"/>
  </r>
  <r>
    <s v="VPA6"/>
    <s v="KE-UAS-1704-22487"/>
    <x v="0"/>
    <s v=""/>
    <s v="28th February,2017"/>
    <d v="2017-02-28T00:00:00"/>
    <s v="19th April,2017"/>
    <d v="2017-04-19T00:00:00"/>
    <s v="Tolgos Alex Tanui"/>
    <s v="Female"/>
    <s v="20552164"/>
    <s v="727233820"/>
    <m/>
    <m/>
    <m/>
    <n v="35.302864999999997"/>
    <n v="0.55274500000000004"/>
    <s v="Uasin Gishu"/>
    <s v="Moiben"/>
    <s v="Kimumu"/>
    <s v="Kimumu"/>
    <s v="12"/>
    <s v="Lilian Lelei"/>
    <s v="Lilian Lelei"/>
    <s v="Lilian Lelei"/>
    <s v="710494562"/>
    <s v="Informal Business"/>
    <x v="2"/>
    <x v="0"/>
    <d v="2017-06-05T00:00:00"/>
  </r>
  <r>
    <s v="VPA6"/>
    <s v="KE-TRA-1703-22489"/>
    <x v="0"/>
    <s v=""/>
    <s v="15th January,2017"/>
    <d v="2017-01-15T00:00:00"/>
    <s v="6th March,2017"/>
    <d v="2017-03-06T00:00:00"/>
    <s v="Kubok Leonard Kibet"/>
    <s v="Male"/>
    <s v="11784749"/>
    <s v="721813908"/>
    <m/>
    <m/>
    <m/>
    <n v="35.083089000000001"/>
    <n v="1.084492"/>
    <s v="Trans Nzoia"/>
    <s v="Trans Nzoia East"/>
    <s v="Statunga"/>
    <s v="Siyoi"/>
    <s v="12"/>
    <s v="Lilian Lelei"/>
    <s v="Lilian Lelei"/>
    <s v="Lilian Lelei"/>
    <s v="710494562"/>
    <s v="Informal Business"/>
    <x v="2"/>
    <x v="0"/>
    <d v="2017-07-19T00:00:00"/>
  </r>
  <r>
    <s v="VPA6"/>
    <s v="KE-BUN-1810-25892"/>
    <x v="0"/>
    <s v=""/>
    <s v="2nd October,2018"/>
    <d v="2018-10-02T00:00:00"/>
    <s v="15th October,2018"/>
    <d v="2018-10-15T00:00:00"/>
    <s v="Kaei Noel"/>
    <s v="Female"/>
    <s v="99999"/>
    <s v="718444391"/>
    <m/>
    <m/>
    <m/>
    <n v="34.767952000000001"/>
    <n v="0.89014700000000002"/>
    <s v="Bungoma"/>
    <s v="Mt. Elgon"/>
    <s v="Kaptama"/>
    <s v="Chebinyinyi"/>
    <n v="12"/>
    <s v="Lilian Lelei"/>
    <s v="Lilian Lelei"/>
    <s v="Lilian Lelei"/>
    <s v="710494562"/>
    <s v="Informal Business"/>
    <x v="2"/>
    <x v="0"/>
    <d v="2018-10-17T00:00:00"/>
  </r>
  <r>
    <s v="VPA6"/>
    <s v="KE-UAS-1809-24720"/>
    <x v="0"/>
    <s v=""/>
    <s v="21st July,2018"/>
    <d v="2018-07-21T00:00:00"/>
    <s v="15th September,2018"/>
    <d v="2018-09-15T00:00:00"/>
    <s v="Cheptum Jane"/>
    <s v="Female"/>
    <s v="99999"/>
    <s v="722423011"/>
    <m/>
    <m/>
    <m/>
    <n v="35.300539999999998"/>
    <n v="0.72347499999999998"/>
    <s v="Uasin Gishu"/>
    <s v="Soy"/>
    <s v="Merewet"/>
    <s v="Merewet"/>
    <s v="12"/>
    <s v="Lilian Lelei"/>
    <s v="Lilian Lelei"/>
    <s v="Lilian Lelei"/>
    <s v="710494562"/>
    <s v="Informal Business"/>
    <x v="2"/>
    <x v="0"/>
    <d v="2018-09-24T00:00:00"/>
  </r>
  <r>
    <s v="VPA6"/>
    <s v="KE-UAS-2003-25192"/>
    <x v="0"/>
    <s v=""/>
    <s v="14th January,2020"/>
    <d v="2020-01-14T00:00:00"/>
    <s v="6th March,2020"/>
    <d v="2020-03-06T00:00:00"/>
    <s v="Monicah Wanjiku"/>
    <s v="Female"/>
    <s v="99999"/>
    <s v="254703285376"/>
    <m/>
    <m/>
    <m/>
    <n v="35.321820000000002"/>
    <n v="0.525752"/>
    <s v="Uasin Gishu"/>
    <s v="Moiben"/>
    <s v="Moiben"/>
    <s v="Silas"/>
    <s v="12"/>
    <s v="Lilian Lelei"/>
    <s v="Lilian Lelei"/>
    <s v="Lilian Lelei"/>
    <s v=""/>
    <s v="Informal Business"/>
    <x v="2"/>
    <x v="0"/>
    <d v="2020-04-23T00:00:00"/>
  </r>
  <r>
    <s v="VPA6"/>
    <s v="KE-ELG-1911-28506"/>
    <x v="0"/>
    <s v=""/>
    <s v="30th October,2019"/>
    <d v="2019-10-30T00:00:00"/>
    <s v="20th November,2019"/>
    <d v="2019-11-20T00:00:00"/>
    <s v="Linah Limo"/>
    <s v="Female"/>
    <s v="99999"/>
    <s v="254723920202"/>
    <m/>
    <m/>
    <m/>
    <n v="35.569991999999999"/>
    <n v="0.35902699999999999"/>
    <s v="Elgeyo/Marakwet"/>
    <s v="Keiyo South"/>
    <s v="Keiyo South"/>
    <s v="Lelboinet"/>
    <s v="12"/>
    <s v="Cides Ltd"/>
    <s v="Lilian Lelei"/>
    <s v="Lilian Lelei"/>
    <s v="254710494562"/>
    <s v="Micro Business"/>
    <x v="2"/>
    <x v="0"/>
    <d v="2019-11-30T00:00:00"/>
  </r>
  <r>
    <s v="VPA6"/>
    <s v="KE-EMB-1706-21478"/>
    <x v="0"/>
    <s v=""/>
    <s v="12th April,2017"/>
    <d v="2017-04-12T00:00:00"/>
    <s v="1st June,2017"/>
    <d v="2017-06-01T00:00:00"/>
    <s v="Njeru Nyaga E"/>
    <s v="Male"/>
    <s v="884042"/>
    <s v="725508732"/>
    <m/>
    <m/>
    <m/>
    <n v="37.496054999999998"/>
    <n v="-0.42357499999999998"/>
    <s v="Embu"/>
    <s v="Runyenjes"/>
    <s v="Runyenjes"/>
    <s v="Kavutiri"/>
    <s v="6"/>
    <s v="Eastern Bioteck"/>
    <s v="Linus Muchangi"/>
    <s v="Linus Muchangi"/>
    <s v="731538580"/>
    <s v="Micro Business"/>
    <x v="2"/>
    <x v="0"/>
    <d v="2017-05-09T00:00:00"/>
  </r>
  <r>
    <s v="VPA6"/>
    <s v="KE-EMB-1702-21477"/>
    <x v="0"/>
    <s v=""/>
    <s v="13th December,2016"/>
    <d v="2016-12-13T00:00:00"/>
    <s v="1st February,2017"/>
    <d v="2017-02-01T00:00:00"/>
    <s v="Kiunjuri John Mwangi"/>
    <s v="Male"/>
    <s v="3374828"/>
    <s v="711358325"/>
    <m/>
    <m/>
    <m/>
    <n v="37.478109000000003"/>
    <n v="-0.42681000000000002"/>
    <s v="Embu"/>
    <s v="Manyatta"/>
    <s v="Manyatta"/>
    <s v="Kairuri"/>
    <s v="6"/>
    <s v="Eastern Bioteck"/>
    <s v="Linus Muchangi"/>
    <s v="Linus Muchangi"/>
    <s v="731538580"/>
    <s v="Micro Business"/>
    <x v="2"/>
    <x v="0"/>
    <d v="2017-05-09T00:00:00"/>
  </r>
  <r>
    <s v="VPA6"/>
    <s v="KE-EMB-1612-21486"/>
    <x v="0"/>
    <s v=""/>
    <s v="11th November,2016"/>
    <d v="2016-11-11T00:00:00"/>
    <s v="31st December,2016"/>
    <d v="2016-12-31T00:00:00"/>
    <s v="Nyaga Salome Wambui"/>
    <s v="Female"/>
    <s v="13871716"/>
    <s v="728339323"/>
    <m/>
    <m/>
    <m/>
    <n v="37.477787999999997"/>
    <n v="-0.43523499999999998"/>
    <s v="Embu"/>
    <s v="Manyatta"/>
    <s v="Gadore"/>
    <s v="Kigari"/>
    <s v="6"/>
    <s v="Eastern Bioteck"/>
    <s v="Linus Muchangi"/>
    <s v="Linus Muchangi"/>
    <s v="254731538580"/>
    <s v="Micro Business"/>
    <x v="2"/>
    <x v="0"/>
    <d v="2017-10-17T00:00:00"/>
  </r>
  <r>
    <s v="VPA6"/>
    <s v="KE-THA-1710-21481"/>
    <x v="0"/>
    <s v=""/>
    <s v="12th August,2017"/>
    <d v="2017-08-12T00:00:00"/>
    <s v="1st October,2017"/>
    <d v="2017-10-01T00:00:00"/>
    <s v="Charoge Iren Mutege"/>
    <s v="Female"/>
    <s v="99999"/>
    <s v="712368617"/>
    <m/>
    <m/>
    <m/>
    <n v="37.660603000000002"/>
    <n v="-0.37169799999999997"/>
    <s v="Tharaka-Nithi"/>
    <s v="Chuka"/>
    <s v="Kabuboni"/>
    <s v="Gachuri"/>
    <s v="8"/>
    <s v="Eastern Bioteck"/>
    <s v="Linus Muchangi"/>
    <s v="Linus Muchangi"/>
    <s v="731538580"/>
    <s v="Micro Business"/>
    <x v="0"/>
    <x v="0"/>
    <d v="2017-08-31T00:00:00"/>
  </r>
  <r>
    <s v="VPA6"/>
    <s v="KE-THA-1707-21482"/>
    <x v="0"/>
    <s v=""/>
    <s v="12th May,2017"/>
    <d v="2017-05-12T00:00:00"/>
    <s v="1st July,2017"/>
    <d v="2017-07-01T00:00:00"/>
    <s v="Njau Elias Nkonge"/>
    <s v="Male"/>
    <s v="2463764"/>
    <s v="711552800"/>
    <m/>
    <m/>
    <m/>
    <n v="37.603040999999997"/>
    <n v="-0.23153099999999999"/>
    <s v="Tharaka-Nithi"/>
    <s v="Maara"/>
    <s v="Chogoria"/>
    <s v="Girira"/>
    <s v="8"/>
    <s v="Eastern Bioteck"/>
    <s v="Linus Muchangi"/>
    <s v="Linus Muchangi"/>
    <s v="254731538580"/>
    <s v="Micro Business"/>
    <x v="0"/>
    <x v="0"/>
    <d v="2017-08-31T00:00:00"/>
  </r>
  <r>
    <s v="VPA6"/>
    <s v="KE-THA-1710-21483"/>
    <x v="0"/>
    <s v=""/>
    <s v="31st August,2017"/>
    <d v="2017-08-31T00:00:00"/>
    <s v="20th October,2017"/>
    <d v="2017-10-20T00:00:00"/>
    <s v="Ariwa Zabelio Muchuku"/>
    <s v="Male"/>
    <s v="235508"/>
    <s v="729573076"/>
    <m/>
    <m/>
    <m/>
    <n v="37.629061999999998"/>
    <n v="-0.23531099999999999"/>
    <s v="Tharaka-Nithi"/>
    <s v="Maara"/>
    <s v="Weru"/>
    <s v="Wiru"/>
    <s v="8"/>
    <s v="Eastern Bioteck"/>
    <s v="Linus Muchangi"/>
    <s v="Linus Muchangi"/>
    <s v="731538580"/>
    <s v="Micro Business"/>
    <x v="0"/>
    <x v="0"/>
    <d v="2017-08-31T00:00:00"/>
  </r>
  <r>
    <s v="VPA6"/>
    <s v="KE-THA-1712-21484"/>
    <x v="0"/>
    <s v=""/>
    <s v="11th November,2017"/>
    <d v="2017-11-11T00:00:00"/>
    <s v="31st December,2017"/>
    <d v="2017-12-31T00:00:00"/>
    <s v="Rocha Benson Kinyua"/>
    <s v="Male"/>
    <s v="4433856"/>
    <s v="726334456"/>
    <m/>
    <m/>
    <m/>
    <n v="37.632153000000002"/>
    <n v="-0.23311299999999999"/>
    <s v="Tharaka-Nithi"/>
    <s v="Maara"/>
    <s v="Chogoria"/>
    <s v="Kanyue"/>
    <s v="8"/>
    <s v="Eastern Bioteck"/>
    <s v="Linus Muchangi"/>
    <s v="Linus Muchangi"/>
    <s v="254731538580"/>
    <s v="Micro Business"/>
    <x v="0"/>
    <x v="0"/>
    <d v="2017-08-31T00:00:00"/>
  </r>
  <r>
    <s v="VPA6"/>
    <s v="KE-EMB-1704-21480"/>
    <x v="0"/>
    <s v=""/>
    <s v="17th March,2017"/>
    <d v="2017-03-17T00:00:00"/>
    <s v="17th April,2017"/>
    <d v="2017-04-17T00:00:00"/>
    <s v="Munyi Moses Munyi"/>
    <s v="Male"/>
    <s v="16020923"/>
    <s v="733395607"/>
    <m/>
    <m/>
    <m/>
    <n v="37.513817000000003"/>
    <n v="-0.41421200000000002"/>
    <s v="Embu"/>
    <s v="Runyenjes"/>
    <s v="Kiajokoma"/>
    <s v="Kibogi"/>
    <s v="10"/>
    <s v="Eastern Bioteck"/>
    <s v="Linus Muchangi"/>
    <s v="Linus Muchangi"/>
    <s v="731538580"/>
    <s v="Micro Business"/>
    <x v="2"/>
    <x v="0"/>
    <d v="2017-07-04T00:00:00"/>
  </r>
  <r>
    <s v="VPA6"/>
    <s v="KE-EMB-1708-21489"/>
    <x v="0"/>
    <s v=""/>
    <s v="12th June,2017"/>
    <d v="2017-06-12T00:00:00"/>
    <s v="1st August,2017"/>
    <d v="2017-08-01T00:00:00"/>
    <s v="Ndogo Jim Muturi"/>
    <s v="Male"/>
    <s v="37391883"/>
    <s v="717063310"/>
    <m/>
    <m/>
    <m/>
    <n v="37.477783000000002"/>
    <n v="-0.44983899999999999"/>
    <s v="Embu"/>
    <s v="Manyatta"/>
    <s v="Kanduri"/>
    <s v="Materu"/>
    <s v="12"/>
    <s v="Eastern Bioteck"/>
    <s v="Linus Muchangi"/>
    <s v="Linus Muchangi"/>
    <s v="254731538580"/>
    <s v="Micro Business"/>
    <x v="2"/>
    <x v="0"/>
    <d v="2017-10-17T00:00:00"/>
  </r>
  <r>
    <s v="VPA6"/>
    <s v="KE-NYA-1906-25767"/>
    <x v="2"/>
    <s v="Under Verification"/>
    <s v="20th May,2019"/>
    <d v="2019-05-20T00:00:00"/>
    <s v="11th June,2019"/>
    <d v="2019-06-11T00:00:00"/>
    <s v="Nganga Mary Wakonyo"/>
    <s v="Female"/>
    <s v="2946272"/>
    <s v="0796953570"/>
    <m/>
    <m/>
    <m/>
    <n v="36.507449999999999"/>
    <n v="-0.26287300000000002"/>
    <s v="Nyandarua"/>
    <s v="Kipipiri"/>
    <s v="Gatondo"/>
    <s v="Sophia"/>
    <s v="8"/>
    <s v="Loise Gathoni Murigu"/>
    <s v="Loise Gathoni Murigu"/>
    <s v="Loise Gathoni Murigu"/>
    <s v="725042756"/>
    <s v="Informal Business"/>
    <x v="0"/>
    <x v="0"/>
    <d v="2019-06-12T00:00:00"/>
  </r>
  <r>
    <s v="VPA6"/>
    <s v="KE-KIA-1911-25037"/>
    <x v="0"/>
    <s v=""/>
    <s v="18th May,2019"/>
    <d v="2019-05-18T00:00:00"/>
    <s v="30th November,2019"/>
    <d v="2019-11-30T00:00:00"/>
    <s v="Isaack Isaack Kingori"/>
    <s v="Male"/>
    <s v="99999"/>
    <s v="254713605651"/>
    <m/>
    <m/>
    <m/>
    <n v="36.998092999999997"/>
    <n v="-1.0114920000000001"/>
    <s v="Kiambu"/>
    <s v="Thika West"/>
    <s v="Thika"/>
    <s v="Karibaribi"/>
    <s v="10"/>
    <s v="Loise Gathoni Murigu"/>
    <s v="Loise Gathoni Murigu"/>
    <s v="Loise Gathoni Murigu"/>
    <s v="254725042756"/>
    <s v="Informal Business"/>
    <x v="0"/>
    <x v="0"/>
    <d v="2019-12-16T00:00:00"/>
  </r>
  <r>
    <s v="VPA6"/>
    <s v="KE-NYA-1811-25445"/>
    <x v="0"/>
    <s v=""/>
    <s v="14th October,2018"/>
    <d v="2018-10-14T00:00:00"/>
    <s v="15th November,2018"/>
    <d v="2018-11-15T00:00:00"/>
    <s v="Mwangi Moses Njuguna"/>
    <s v="Male"/>
    <s v="12485861"/>
    <s v="723411403"/>
    <m/>
    <m/>
    <m/>
    <n v="36.499195"/>
    <n v="-0.21517500000000001"/>
    <s v="Nyandarua"/>
    <s v="Ndaragwa"/>
    <s v="Ndaragwa"/>
    <s v="Gitobu"/>
    <s v="10"/>
    <s v="Loise Gathoni Murigu"/>
    <s v="Loise Gathoni Murigu"/>
    <s v="Loise Gathoni Murigu"/>
    <s v=""/>
    <s v="Informal Business"/>
    <x v="0"/>
    <x v="0"/>
    <d v="2018-11-19T00:00:00"/>
  </r>
  <r>
    <s v="VPA6"/>
    <s v="KE-KIA-2011-0"/>
    <x v="2"/>
    <s v="Non Compliant"/>
    <s v="26th November,2020"/>
    <d v="2020-11-26T00:00:00"/>
    <s v="26th November,2020"/>
    <d v="2020-11-26T00:00:00"/>
    <s v="Grace Wangeci"/>
    <s v="Female"/>
    <s v="99999"/>
    <s v="254720787727"/>
    <m/>
    <m/>
    <m/>
    <n v="36.614649999999997"/>
    <n v="-1.228105"/>
    <s v="Kiambu"/>
    <s v="Kiambu"/>
    <s v="Karai"/>
    <s v="Kanyao"/>
    <n v="8"/>
    <s v="Lucas Mbithi Muia"/>
    <s v="Lucas Mbithi Muia"/>
    <s v="Lucas Mbithi Muia"/>
    <s v=""/>
    <s v="Informal Business"/>
    <x v="2"/>
    <x v="0"/>
    <d v="2020-11-26T00:00:00"/>
  </r>
  <r>
    <s v="VPA6"/>
    <s v="KE-KAJ-2001-28715"/>
    <x v="0"/>
    <s v=""/>
    <s v="2nd December,2019"/>
    <d v="2019-12-02T00:00:00"/>
    <s v="2nd January,2020"/>
    <d v="2020-01-02T00:00:00"/>
    <s v="Mithika Mugambi"/>
    <s v="Male"/>
    <s v="99999"/>
    <s v="721668523"/>
    <s v="254721668523"/>
    <m/>
    <m/>
    <n v="36.942723999999998"/>
    <n v="-1.4716469999999999"/>
    <s v="Kajiado"/>
    <s v="Kajiado East"/>
    <s v="Kitengela"/>
    <s v="Sholinke Orsirkon"/>
    <n v="8"/>
    <s v="Lucas Mbithi Muia"/>
    <s v="Lucas Mbithi Muia"/>
    <s v="Lucas Mbithi Muia"/>
    <s v="254706279820"/>
    <s v="Informal Business"/>
    <x v="2"/>
    <x v="0"/>
    <d v="2020-02-18T00:00:00"/>
  </r>
  <r>
    <s v="VPA6"/>
    <s v="KE-MAC-1911-27834"/>
    <x v="0"/>
    <s v=""/>
    <s v="13th September,2019"/>
    <d v="2019-09-13T00:00:00"/>
    <s v="2nd November,2019"/>
    <d v="2019-11-02T00:00:00"/>
    <s v="Tumbo Charles Kisaa"/>
    <s v="Male"/>
    <s v="99999"/>
    <s v="254726168427"/>
    <m/>
    <m/>
    <s v="254727027796"/>
    <n v="37.377915000000002"/>
    <n v="-1.2847919999999999"/>
    <s v="Machakos"/>
    <s v="Kangundo"/>
    <s v="Kangundo"/>
    <s v="Kyelendu"/>
    <s v="8"/>
    <s v="Lucas Mbithi Muia"/>
    <s v="Lucas Mbithi Muia"/>
    <s v="Lucas Mbithi Muia"/>
    <s v="254706279820"/>
    <s v="Informal Business"/>
    <x v="0"/>
    <x v="0"/>
    <d v="2019-11-13T00:00:00"/>
  </r>
  <r>
    <s v="VPA6"/>
    <s v="KE-MAC-1911-27832"/>
    <x v="0"/>
    <s v=""/>
    <s v="13th November,2019"/>
    <d v="2019-11-13T00:00:00"/>
    <s v="13th November,2019"/>
    <d v="2019-11-13T00:00:00"/>
    <s v="Hudson Nyambude Aiko"/>
    <s v="Male"/>
    <s v="99999"/>
    <s v="254726730642"/>
    <m/>
    <m/>
    <s v="254737188012"/>
    <n v="37.138877000000001"/>
    <n v="-1.28484"/>
    <s v="Machakos"/>
    <s v="Matungulu"/>
    <s v="Matungulu"/>
    <s v="Malaa"/>
    <n v="8"/>
    <s v="Lucas Mbithi Muia"/>
    <s v="Lucas Mbithi Muia"/>
    <s v="Lucas Mbithi Muia"/>
    <s v="254706279820"/>
    <s v="Informal Business"/>
    <x v="2"/>
    <x v="0"/>
    <d v="2019-11-13T00:00:00"/>
  </r>
  <r>
    <s v="VPA6"/>
    <s v="KE-KIA-1912-28824"/>
    <x v="0"/>
    <s v=""/>
    <s v="3rd November,2019"/>
    <d v="2019-11-03T00:00:00"/>
    <s v="18th December,2019"/>
    <d v="2019-12-18T00:00:00"/>
    <s v="Waithera Ann"/>
    <s v="Female"/>
    <s v="99999"/>
    <s v="725996446"/>
    <m/>
    <m/>
    <m/>
    <n v="36.641036999999997"/>
    <n v="-1.204348"/>
    <s v="Kiambu"/>
    <s v="Kikuyu"/>
    <s v="Kikuyu"/>
    <s v="Nguriunditu"/>
    <n v="8"/>
    <s v="Lucas Mbithi Muia"/>
    <s v="Lucas Mbithi Muia"/>
    <s v="Lucas Mbithi Muia"/>
    <s v="706279820"/>
    <s v="Informal Business"/>
    <x v="2"/>
    <x v="0"/>
    <d v="2020-04-03T00:00:00"/>
  </r>
  <r>
    <s v="VPA6"/>
    <s v="KE-KIA-1908-28822"/>
    <x v="0"/>
    <s v=""/>
    <s v="9th August,2019"/>
    <d v="2019-08-09T00:00:00"/>
    <s v="15th August,2019"/>
    <d v="2019-08-15T00:00:00"/>
    <s v="Njongu Rhonda Nyambura"/>
    <s v="Female"/>
    <s v="99999"/>
    <s v="721491213"/>
    <m/>
    <m/>
    <m/>
    <n v="36.609133"/>
    <n v="-1.225622"/>
    <s v="Kiambu"/>
    <s v="Kikuyu"/>
    <s v="Ndeiya"/>
    <s v="Kamangu"/>
    <n v="12"/>
    <s v="Lucas Mbithi Muia"/>
    <s v="Lucas Mbithi Muia"/>
    <s v="Lucas Mbithi Muia"/>
    <s v="254706279820"/>
    <s v="Informal Business"/>
    <x v="2"/>
    <x v="0"/>
    <d v="2019-10-07T00:00:00"/>
  </r>
  <r>
    <s v="VPA6"/>
    <s v="KE-KIA-2011-26927"/>
    <x v="0"/>
    <s v=""/>
    <s v="26th August,2020"/>
    <d v="2020-08-26T00:00:00"/>
    <s v="26th November,2020"/>
    <d v="2020-11-26T00:00:00"/>
    <s v="Nyutu Nganga Stephen"/>
    <s v="Female"/>
    <s v="2301771"/>
    <s v="254722594961"/>
    <m/>
    <m/>
    <s v="254721248679"/>
    <n v="36.643807000000002"/>
    <n v="-1.2035720000000001"/>
    <s v="Kiambu"/>
    <s v="Kikuyu"/>
    <s v="Kikuyu"/>
    <s v="Acre moja"/>
    <s v="16"/>
    <s v="Lucas Mbithi Muia"/>
    <s v="Lucas Mbithi Muia"/>
    <s v="Lucas Mbithi Muia"/>
    <s v=""/>
    <s v="Informal Business"/>
    <x v="1"/>
    <x v="0"/>
    <d v="2020-11-26T00:00:00"/>
  </r>
  <r>
    <s v="VPA6"/>
    <s v="KE-MAC-1707-18238"/>
    <x v="2"/>
    <s v="Unreachable"/>
    <s v="12th May,2017"/>
    <d v="2017-05-12T00:00:00"/>
    <s v="1st July,2017"/>
    <d v="2017-07-01T00:00:00"/>
    <s v="Kithisya Stephen Muendo"/>
    <s v="Male"/>
    <s v="22108230"/>
    <s v="722979241"/>
    <m/>
    <m/>
    <m/>
    <n v="37.178977000000003"/>
    <n v="-1.56433"/>
    <s v="Machakos"/>
    <s v="Machakos"/>
    <s v="Machakos"/>
    <s v="Miwani"/>
    <n v="6"/>
    <s v="Paksan Ent"/>
    <s v="Lucas Muia"/>
    <s v="Lucas Muia"/>
    <s v=""/>
    <s v="Informal Business"/>
    <x v="0"/>
    <x v="0"/>
    <d v="2017-08-12T00:00:00"/>
  </r>
  <r>
    <s v="VPA6"/>
    <s v="KE-NAN-1706-18582"/>
    <x v="0"/>
    <s v=""/>
    <s v="10th May,2017"/>
    <d v="2017-05-10T00:00:00"/>
    <s v="29th June,2017"/>
    <d v="2017-06-29T00:00:00"/>
    <s v="Kirwa Thomas Kiplimo"/>
    <s v="Male"/>
    <s v="5584000"/>
    <s v="725338141"/>
    <m/>
    <m/>
    <m/>
    <n v="35.192084999999999"/>
    <n v="0.199515"/>
    <s v="Nandi"/>
    <s v="Nandi Central"/>
    <s v="Arwos"/>
    <s v="Arwos"/>
    <s v="6"/>
    <s v="Andcol Enterprises"/>
    <s v="Lucas Muia"/>
    <s v="Lucas Muia"/>
    <s v="706279820"/>
    <s v="Micro Business"/>
    <x v="2"/>
    <x v="0"/>
    <d v="2017-06-27T00:00:00"/>
  </r>
  <r>
    <s v="VPA6"/>
    <s v="KE-NAN-1702-17592"/>
    <x v="0"/>
    <s v=""/>
    <s v="3rd January,2017"/>
    <d v="2017-01-03T00:00:00"/>
    <s v="10th February,2017"/>
    <d v="2017-02-10T00:00:00"/>
    <s v="David Natui"/>
    <s v="Male"/>
    <s v="26008830"/>
    <s v="72399297"/>
    <m/>
    <m/>
    <m/>
    <n v="35.207093"/>
    <n v="0.204295"/>
    <s v="Nandi"/>
    <s v="Nandi Central"/>
    <s v="Arwos"/>
    <s v="Kimolwo"/>
    <s v="6"/>
    <s v="Andcol Enterprises"/>
    <s v="Lucas Muia"/>
    <s v="Lucas Muia"/>
    <s v="706279820"/>
    <s v="Micro Business"/>
    <x v="2"/>
    <x v="0"/>
    <d v="2017-06-28T00:00:00"/>
  </r>
  <r>
    <s v="VPA6"/>
    <s v="KE-MAC-1708-18237"/>
    <x v="0"/>
    <s v=""/>
    <s v="12th June,2017"/>
    <d v="2017-06-12T00:00:00"/>
    <s v="1st August,2017"/>
    <d v="2017-08-01T00:00:00"/>
    <s v="Kyenze Francis Makola"/>
    <s v="Male"/>
    <s v="703474"/>
    <s v="725880275"/>
    <m/>
    <m/>
    <m/>
    <n v="37.360959999999999"/>
    <n v="-1.259395"/>
    <s v="Machakos"/>
    <s v="Matungulu"/>
    <s v="Mwatati"/>
    <s v="Kituluni"/>
    <s v="8"/>
    <s v="Paksan Ent"/>
    <s v="Lucas Muia"/>
    <s v="Lucas Muia"/>
    <s v="706279820"/>
    <s v="Informal Business"/>
    <x v="0"/>
    <x v="0"/>
    <d v="2017-06-22T00:00:00"/>
  </r>
  <r>
    <s v="VPA6"/>
    <s v="KE-MER-1705-18579"/>
    <x v="0"/>
    <s v=""/>
    <s v="22nd March,2017"/>
    <d v="2017-03-22T00:00:00"/>
    <s v="11th May,2017"/>
    <d v="2017-05-11T00:00:00"/>
    <s v="Kahumbuthu Alphazard Chambari"/>
    <s v="Male"/>
    <s v="13175339"/>
    <s v="721230660"/>
    <m/>
    <m/>
    <m/>
    <n v="37.616683000000002"/>
    <n v="-0.19559000000000001"/>
    <s v="Meru"/>
    <s v="Imenti South"/>
    <s v="Igoji"/>
    <s v="Kiagua"/>
    <s v="8"/>
    <s v="Andcol Enterprises"/>
    <s v="Lucas Muia"/>
    <s v="Lucas Muia"/>
    <s v="706279820"/>
    <s v="Micro Business"/>
    <x v="2"/>
    <x v="0"/>
    <d v="2017-06-24T00:00:00"/>
  </r>
  <r>
    <s v="VPA6"/>
    <s v="KE-THA-1704-18580"/>
    <x v="0"/>
    <s v=""/>
    <s v="28th February,2017"/>
    <d v="2017-02-28T00:00:00"/>
    <s v="19th April,2017"/>
    <d v="2017-04-19T00:00:00"/>
    <s v="Miiru Jacob Muriungi"/>
    <s v="Male"/>
    <s v="313091"/>
    <s v="724152439"/>
    <m/>
    <m/>
    <m/>
    <n v="37.610821000000001"/>
    <n v="-0.201825"/>
    <s v="Tharaka-Nithi"/>
    <s v="Maara"/>
    <s v="Chogoria"/>
    <s v="Mbogori"/>
    <s v="8"/>
    <s v="Andcol Enterprises"/>
    <s v="Lucas Muia"/>
    <s v="Lucas Muia"/>
    <s v="706279820"/>
    <s v="Micro Business"/>
    <x v="2"/>
    <x v="0"/>
    <d v="2017-06-24T00:00:00"/>
  </r>
  <r>
    <s v="VPA6"/>
    <s v="KE-KIR-1706-18583"/>
    <x v="0"/>
    <s v=""/>
    <s v="17th April,2017"/>
    <d v="2017-04-17T00:00:00"/>
    <s v="6th June,2017"/>
    <d v="2017-06-06T00:00:00"/>
    <s v="Gachigi Lucas Ndungu"/>
    <s v="Male"/>
    <s v="22519159"/>
    <s v="701627328"/>
    <m/>
    <m/>
    <m/>
    <n v="37.416061999999997"/>
    <n v="-0.60183699999999996"/>
    <s v="Kirinyaga"/>
    <s v="Kirinyaga East"/>
    <s v="Kamunyange"/>
    <s v="Kajiji"/>
    <n v="23"/>
    <s v="Andcol Enterprises"/>
    <s v="Lucas Muia"/>
    <s v="Lucas Muia"/>
    <s v="706279820"/>
    <s v="Micro Business"/>
    <x v="1"/>
    <x v="0"/>
    <d v="2017-07-06T00:00:00"/>
  </r>
  <r>
    <s v="VPA6"/>
    <s v="KE-NYE-1711-18799"/>
    <x v="0"/>
    <s v=""/>
    <s v="12th September,2017"/>
    <d v="2017-09-12T00:00:00"/>
    <s v="1st November,2017"/>
    <d v="2017-11-01T00:00:00"/>
    <s v="Kingori Francis Mwangi"/>
    <s v="Male"/>
    <s v="25141226"/>
    <s v="741284873"/>
    <m/>
    <m/>
    <s v="720768249"/>
    <n v="36.873427"/>
    <n v="-0.49761300000000003"/>
    <s v="Nyeri"/>
    <s v="Othaya"/>
    <s v="Munyange"/>
    <s v="Ngura"/>
    <s v="6"/>
    <s v="Cides Ltd"/>
    <s v="Luka Kiprop Maiyo"/>
    <s v="Luka Kiprop Maiyo"/>
    <s v="706279820"/>
    <s v="Micro Business"/>
    <x v="2"/>
    <x v="0"/>
    <d v="2017-11-11T00:00:00"/>
  </r>
  <r>
    <s v="VPA6"/>
    <s v="KE-TRA-1803-20286"/>
    <x v="0"/>
    <s v=""/>
    <s v="25th February,2018"/>
    <d v="2018-02-25T00:00:00"/>
    <s v="27th March,2018"/>
    <d v="2018-03-27T00:00:00"/>
    <s v="Mawera Lucy"/>
    <s v="Female"/>
    <s v="99999"/>
    <s v="716766710"/>
    <m/>
    <m/>
    <m/>
    <n v="35.069764999999997"/>
    <n v="0.95422700000000005"/>
    <s v="Trans Nzoia"/>
    <s v="Kiminini"/>
    <s v="Sirende"/>
    <s v="Mailisaba"/>
    <s v="8"/>
    <s v="Luka Kiprop Maiyo"/>
    <s v="Luka Kiprop Maiyo"/>
    <s v="Luka Kiprop Maiyo"/>
    <s v="723216036"/>
    <s v="Informal Business"/>
    <x v="2"/>
    <x v="0"/>
    <d v="2018-07-12T00:00:00"/>
  </r>
  <r>
    <s v="VPA6"/>
    <s v="KE-UAS-1803-20287"/>
    <x v="0"/>
    <s v=""/>
    <s v="15th February,2018"/>
    <d v="2018-02-15T00:00:00"/>
    <s v="26th March,2018"/>
    <d v="2018-03-26T00:00:00"/>
    <s v="Kimaiyo Sang"/>
    <s v="Male"/>
    <s v="99999"/>
    <s v="726478585"/>
    <m/>
    <m/>
    <m/>
    <n v="35.261228000000003"/>
    <n v="0.83145800000000003"/>
    <s v="Uasin Gishu"/>
    <s v="Soy"/>
    <s v="Ziwa"/>
    <s v="Saramek"/>
    <s v="8"/>
    <s v="Luka Kiprop Maiyo"/>
    <s v="Luka Kiprop Maiyo"/>
    <s v="Luka Kiprop Maiyo"/>
    <s v="723216036"/>
    <s v="Informal Business"/>
    <x v="2"/>
    <x v="0"/>
    <d v="2018-07-13T00:00:00"/>
  </r>
  <r>
    <s v="VPA6"/>
    <s v="KE-UAS-1901-28515"/>
    <x v="0"/>
    <s v=""/>
    <s v="28th December,2018"/>
    <d v="2018-12-28T00:00:00"/>
    <s v="19th January,2019"/>
    <d v="2019-01-19T00:00:00"/>
    <s v="Barmasai Kiptoo Eliud"/>
    <s v="Male"/>
    <s v="99999"/>
    <s v="254722503579"/>
    <m/>
    <m/>
    <m/>
    <n v="35.341262999999998"/>
    <n v="0.52608200000000005"/>
    <s v="Uasin Gishu"/>
    <s v="Ainabkoi"/>
    <s v="Moiben"/>
    <s v="Ilula"/>
    <s v="8"/>
    <s v="Luka Kiprop Maiyo"/>
    <s v="Luka Kiprop Maiyo"/>
    <s v="Luka Kiprop Maiyo"/>
    <s v="254723216036"/>
    <s v="Informal Business"/>
    <x v="2"/>
    <x v="0"/>
    <d v="2019-12-03T00:00:00"/>
  </r>
  <r>
    <s v="VPA6"/>
    <s v="KE-UAS-1909-28518"/>
    <x v="0"/>
    <s v=""/>
    <s v="26th August,2019"/>
    <d v="2019-08-26T00:00:00"/>
    <s v="19th September,2019"/>
    <d v="2019-09-19T00:00:00"/>
    <s v="Kiptoo Hillary"/>
    <s v="Male"/>
    <s v="99999"/>
    <s v="254786600003"/>
    <m/>
    <m/>
    <m/>
    <n v="35.416693000000002"/>
    <n v="0.51254299999999997"/>
    <s v="Uasin Gishu"/>
    <s v="Ainabkoi"/>
    <s v="Ainabkoi"/>
    <s v="Chagir Farm"/>
    <s v="8"/>
    <s v="Luka Kiprop Maiyo"/>
    <s v="Luka Kiprop Maiyo"/>
    <s v="Luka Kiprop Maiyo"/>
    <s v="254723216036"/>
    <s v="Informal Business"/>
    <x v="2"/>
    <x v="0"/>
    <d v="2019-12-03T00:00:00"/>
  </r>
  <r>
    <s v="VPA6"/>
    <s v="KE-UAS-1912-28509"/>
    <x v="0"/>
    <s v=""/>
    <s v="21st November,2019"/>
    <d v="2019-11-21T00:00:00"/>
    <s v="3rd December,2019"/>
    <d v="2019-12-03T00:00:00"/>
    <s v="Kemboi Lilian Cheboi"/>
    <s v="Female"/>
    <s v="99999"/>
    <s v="254727102068"/>
    <m/>
    <m/>
    <m/>
    <n v="35.292462"/>
    <n v="0.59428700000000001"/>
    <s v="Uasin Gishu"/>
    <s v="Soy"/>
    <s v="Soy"/>
    <s v="Chepsiria"/>
    <s v="8"/>
    <s v="Luka Kiprop Maiyo"/>
    <s v="Luka Kiprop Maiyo"/>
    <s v="Luka Kiprop Maiyo"/>
    <s v="254723216036"/>
    <s v="Informal Business"/>
    <x v="2"/>
    <x v="0"/>
    <d v="2019-12-07T00:00:00"/>
  </r>
  <r>
    <s v="VPA6"/>
    <s v="KE-UAS-1704-20279"/>
    <x v="2"/>
    <s v="Under Verification"/>
    <s v="17th November,2016"/>
    <d v="2016-11-17T00:00:00"/>
    <s v="16th April,2017"/>
    <d v="2017-04-16T00:00:00"/>
    <s v="Joseph Waswa"/>
    <s v="Male"/>
    <s v="99999"/>
    <s v="722441544"/>
    <m/>
    <m/>
    <m/>
    <n v="35.232799999999997"/>
    <n v="0.57261499999999999"/>
    <s v="Uasin Gishu"/>
    <s v="Turbo"/>
    <s v="Maili nne"/>
    <s v="Maili nne"/>
    <n v="8"/>
    <s v="Luka Kiprop Maiyo"/>
    <s v="Luka Kiprop Maiyo"/>
    <s v="Luka Kiprop Maiyo"/>
    <s v="723216036"/>
    <s v="Informal Business"/>
    <x v="2"/>
    <x v="0"/>
    <d v="2017-10-03T00:00:00"/>
  </r>
  <r>
    <s v="VPA6"/>
    <s v="KE-UAS-1703-20276"/>
    <x v="0"/>
    <s v=""/>
    <s v="16th October,2016"/>
    <d v="2016-10-16T00:00:00"/>
    <s v="10th March,2017"/>
    <d v="2017-03-10T00:00:00"/>
    <s v="Haron Kosut"/>
    <s v="Male"/>
    <s v="12465722"/>
    <s v="721514632"/>
    <m/>
    <m/>
    <m/>
    <n v="35.312680999999998"/>
    <n v="0.86812400000000001"/>
    <s v="Uasin Gishu"/>
    <s v="Soy"/>
    <s v="Koisagat"/>
    <s v="Ngeny"/>
    <n v="8"/>
    <s v="Luka Kiprop Maiyo"/>
    <s v="Luka Kiprop Maiyo"/>
    <s v="Luka Kiprop Maiyo"/>
    <s v="723216036"/>
    <s v="Informal Business"/>
    <x v="2"/>
    <x v="0"/>
    <d v="2017-09-23T00:00:00"/>
  </r>
  <r>
    <s v="VPA6"/>
    <s v="KE-UAS-1709-20277"/>
    <x v="0"/>
    <s v=""/>
    <s v="25th July,2017"/>
    <d v="2017-07-25T00:00:00"/>
    <s v="13th September,2017"/>
    <d v="2017-09-13T00:00:00"/>
    <s v="Joseph Tuwei"/>
    <s v="Male"/>
    <s v="33318032"/>
    <s v="722309285"/>
    <m/>
    <m/>
    <m/>
    <n v="35.273927"/>
    <n v="0.83533199999999996"/>
    <s v="Uasin Gishu"/>
    <s v="Soy"/>
    <s v="Sirikwa"/>
    <s v="Kapsumbeiwet"/>
    <s v="8"/>
    <s v="Luka Kiprop Maiyo"/>
    <s v="Luka Kiprop Maiyo"/>
    <s v="Luka Kiprop Maiyo"/>
    <s v="723216036"/>
    <s v="Informal Business"/>
    <x v="0"/>
    <x v="0"/>
    <d v="2017-09-23T00:00:00"/>
  </r>
  <r>
    <s v="VPA6"/>
    <s v="KE-ELG-1605-20284"/>
    <x v="0"/>
    <s v=""/>
    <s v="12th March,2016"/>
    <d v="2016-03-12T00:00:00"/>
    <s v="1st May,2016"/>
    <d v="2016-05-01T00:00:00"/>
    <s v="Joseph Chepwolo"/>
    <s v="Male"/>
    <s v="243232"/>
    <s v="710157259"/>
    <m/>
    <m/>
    <m/>
    <n v="35.486733000000001"/>
    <n v="0.64959"/>
    <s v="Elgeyo/Marakwet"/>
    <s v="Keiyo North"/>
    <s v="Katalel"/>
    <s v="Katalel"/>
    <s v="8"/>
    <s v="Luka Kiprop Maiyo"/>
    <s v="Luka Kiprop Maiyo"/>
    <s v="Luka Kiprop Maiyo"/>
    <s v=""/>
    <s v="Informal Business"/>
    <x v="0"/>
    <x v="0"/>
    <d v="2017-09-28T00:00:00"/>
  </r>
  <r>
    <s v="VPA6"/>
    <s v="KE-ELG-2002-28523"/>
    <x v="0"/>
    <s v=""/>
    <s v="21st December,2019"/>
    <d v="2019-12-21T00:00:00"/>
    <s v="11th February,2020"/>
    <d v="2020-02-11T00:00:00"/>
    <s v="Rose Keitany"/>
    <s v="Female"/>
    <s v="99999"/>
    <s v="254727646353"/>
    <m/>
    <m/>
    <m/>
    <n v="35.518571999999999"/>
    <n v="0.65318299999999996"/>
    <s v="Elgeyo/Marakwet"/>
    <s v="Keiyo North"/>
    <s v="Keiyo North"/>
    <s v="Kesub"/>
    <s v="8"/>
    <s v="Luka Kiprop Maiyo"/>
    <s v="Luka Kiprop Maiyo"/>
    <s v="Luka Kiprop Maiyo"/>
    <s v="254723216036"/>
    <s v="Informal Business"/>
    <x v="2"/>
    <x v="0"/>
    <d v="2020-02-22T00:00:00"/>
  </r>
  <r>
    <s v="VPA6"/>
    <s v="KE-KIA-1709-18595"/>
    <x v="2"/>
    <s v="Unreachable"/>
    <s v="13th July,2017"/>
    <d v="2017-07-13T00:00:00"/>
    <s v="1st September,2017"/>
    <d v="2017-09-01T00:00:00"/>
    <s v="Joronge Andrew Andrew"/>
    <s v="Male"/>
    <s v="12567856"/>
    <s v="254791668360"/>
    <m/>
    <m/>
    <s v="720598450"/>
    <n v="36.823272000000003"/>
    <n v="-1.2803519999999999"/>
    <s v="Kiambu"/>
    <s v="Kiambaa"/>
    <s v="Kiabaa"/>
    <s v="Ectre Moja"/>
    <s v="8"/>
    <s v="Andcol Enterprises"/>
    <s v="Luka Kiprop Maiyo"/>
    <s v="Luka Kiprop Maiyo"/>
    <s v="254706279820"/>
    <s v="Micro Business"/>
    <x v="2"/>
    <x v="0"/>
    <d v="2017-11-11T00:00:00"/>
  </r>
  <r>
    <s v="VPA6"/>
    <s v="KE-KAK-1612-17062"/>
    <x v="0"/>
    <s v=""/>
    <s v="12th October,2016"/>
    <d v="2016-10-12T00:00:00"/>
    <s v="1st December,2016"/>
    <d v="2016-12-01T00:00:00"/>
    <s v="Herman Tsuma"/>
    <s v="Male"/>
    <s v="99999"/>
    <s v="726961982"/>
    <m/>
    <m/>
    <m/>
    <n v="34.708078"/>
    <n v="0.27942499999999998"/>
    <s v="Kakamega"/>
    <s v="Kakamega East"/>
    <s v="Ejinja"/>
    <s v="Shiyunzu"/>
    <s v="10"/>
    <s v="Luka Kiprop Maiyo"/>
    <s v="Luka Kiprop Maiyo"/>
    <s v="Luka Kiprop Maiyo"/>
    <s v=""/>
    <s v="Informal Business"/>
    <x v="2"/>
    <x v="0"/>
    <d v="2017-03-02T00:00:00"/>
  </r>
  <r>
    <s v="VPA6"/>
    <s v="KE-UAS-1801-20282"/>
    <x v="0"/>
    <s v=""/>
    <s v="15th October,2017"/>
    <d v="2017-10-15T00:00:00"/>
    <s v="15th January,2018"/>
    <d v="2018-01-15T00:00:00"/>
    <s v="Simon Metto"/>
    <s v="Male"/>
    <s v="99999"/>
    <s v="720433826"/>
    <m/>
    <m/>
    <m/>
    <n v="35.332067000000002"/>
    <n v="0.57633000000000001"/>
    <s v="Uasin Gishu"/>
    <s v="Moiben"/>
    <s v="Chepkanga"/>
    <s v="Chemaluk"/>
    <s v="10"/>
    <s v="Luka Kiprop Maiyo"/>
    <s v="Luka Kiprop Maiyo"/>
    <s v="Luka Kiprop Maiyo"/>
    <s v="723216036"/>
    <s v="Informal Business"/>
    <x v="2"/>
    <x v="0"/>
    <d v="2018-07-05T00:00:00"/>
  </r>
  <r>
    <s v="VPA6"/>
    <s v="KE-UAS-1806-20285"/>
    <x v="0"/>
    <s v=""/>
    <s v="25th May,2018"/>
    <d v="2018-05-25T00:00:00"/>
    <s v="25th June,2018"/>
    <d v="2018-06-25T00:00:00"/>
    <s v="Chebii Lazarus"/>
    <s v="Male"/>
    <s v="99999"/>
    <s v="735161633"/>
    <m/>
    <m/>
    <m/>
    <n v="35.324497999999998"/>
    <n v="0.57670500000000002"/>
    <s v="Uasin Gishu"/>
    <s v="Moiben"/>
    <s v="Chepkanga"/>
    <s v="River Site"/>
    <s v="10"/>
    <s v="Luka Kiprop Maiyo"/>
    <s v="Luka Kiprop Maiyo"/>
    <s v="Luka Kiprop Maiyo"/>
    <s v="723216036"/>
    <s v="Informal Business"/>
    <x v="2"/>
    <x v="0"/>
    <d v="2018-07-05T00:00:00"/>
  </r>
  <r>
    <s v="VPA6"/>
    <s v="KE-UAS-1911-28507"/>
    <x v="2"/>
    <s v="Non Compliant"/>
    <s v="15th October,2019"/>
    <d v="2019-10-15T00:00:00"/>
    <s v="21st November,2019"/>
    <d v="2019-11-21T00:00:00"/>
    <s v="Martina Kibet"/>
    <s v="Female"/>
    <s v="99999"/>
    <s v="722730579"/>
    <m/>
    <m/>
    <m/>
    <n v="35.343592999999998"/>
    <n v="0.48057699999999998"/>
    <s v="Uasin Gishu"/>
    <s v="Ainabkoi"/>
    <s v="Ainabkoi"/>
    <s v="Kipkorgot Centre"/>
    <n v="10"/>
    <s v="Luka Kiprop Maiyo"/>
    <s v="Luka Kiprop Maiyo"/>
    <s v="Luka Kiprop Maiyo"/>
    <s v="254723216036"/>
    <s v="Informal Business"/>
    <x v="2"/>
    <x v="0"/>
    <d v="2019-11-30T00:00:00"/>
  </r>
  <r>
    <s v="VPA6"/>
    <s v="KE-UAS-1910-28510"/>
    <x v="0"/>
    <s v=""/>
    <s v="12th September,2019"/>
    <d v="2019-09-12T00:00:00"/>
    <s v="12th October,2019"/>
    <d v="2019-10-12T00:00:00"/>
    <s v="Kipchumba Esther"/>
    <s v="Female"/>
    <s v="99999"/>
    <s v="254725372592"/>
    <m/>
    <m/>
    <m/>
    <n v="35.317836999999997"/>
    <n v="0.55284999999999995"/>
    <s v="Uasin Gishu"/>
    <s v="Moiben"/>
    <s v="Moiben"/>
    <s v="Beta Farm"/>
    <s v="10"/>
    <s v="Luka Kiprop Maiyo"/>
    <s v="Luka Kiprop Maiyo"/>
    <s v="Luka Kiprop Maiyo"/>
    <s v="254723216036"/>
    <s v="Informal Business"/>
    <x v="2"/>
    <x v="0"/>
    <d v="2019-12-07T00:00:00"/>
  </r>
  <r>
    <s v="VPA6"/>
    <s v="KE-UAS-1612-22280"/>
    <x v="0"/>
    <s v=""/>
    <s v="12th October,2016"/>
    <d v="2016-10-12T00:00:00"/>
    <s v="1st December,2016"/>
    <d v="2016-12-01T00:00:00"/>
    <s v="Caroline Kiptugen"/>
    <s v="Female"/>
    <s v="30309631"/>
    <s v="722647584"/>
    <m/>
    <m/>
    <m/>
    <n v="35.343975"/>
    <n v="0.474638"/>
    <s v="Uasin Gishu"/>
    <s v="Ainabkoi"/>
    <s v="Plateau"/>
    <s v="Sunview"/>
    <s v="10"/>
    <s v="Luka Kiprop Maiyo"/>
    <s v="Luka Kiprop Maiyo"/>
    <s v="Luka Kiprop Maiyo"/>
    <s v=""/>
    <s v="Informal Business"/>
    <x v="0"/>
    <x v="0"/>
    <d v="2017-09-28T00:00:00"/>
  </r>
  <r>
    <s v="VPA6"/>
    <s v="KE-UAS-1704-20281"/>
    <x v="0"/>
    <s v=""/>
    <s v="10th February,2017"/>
    <d v="2017-02-10T00:00:00"/>
    <s v="1st April,2017"/>
    <d v="2017-04-01T00:00:00"/>
    <s v="David Kemboi"/>
    <s v="Male"/>
    <s v="13366590"/>
    <s v="722379471"/>
    <m/>
    <m/>
    <m/>
    <n v="35.285302000000001"/>
    <n v="0.44813999999999998"/>
    <s v="Uasin Gishu"/>
    <s v="Kapseret"/>
    <s v="Kapseret"/>
    <s v="Madona"/>
    <n v="10"/>
    <s v="Luka Kiprop Maiyo"/>
    <s v="Luka Kiprop Maiyo"/>
    <s v="Luka Kiprop Maiyo"/>
    <s v=""/>
    <s v="Informal Business"/>
    <x v="2"/>
    <x v="0"/>
    <d v="2017-09-28T00:00:00"/>
  </r>
  <r>
    <s v="VPA6"/>
    <s v="KE-ELG-1611-20283"/>
    <x v="0"/>
    <s v=""/>
    <s v="20th July,2016"/>
    <d v="2016-07-20T00:00:00"/>
    <s v="19th November,2016"/>
    <d v="2016-11-19T00:00:00"/>
    <s v="Nancy Jelimo"/>
    <s v="Female"/>
    <s v="99999"/>
    <s v="721112083"/>
    <m/>
    <m/>
    <m/>
    <n v="35.492012000000003"/>
    <n v="0.65563000000000005"/>
    <s v="Elgeyo/Marakwet"/>
    <s v="Keiyo North"/>
    <s v="Kamariny"/>
    <s v="Mororio"/>
    <s v="10"/>
    <s v="Luka Kiprop Maiyo"/>
    <s v="Luka Kiprop Maiyo"/>
    <s v="Luka Kiprop Maiyo"/>
    <s v="723216036"/>
    <s v="Informal Business"/>
    <x v="2"/>
    <x v="0"/>
    <d v="2017-09-28T00:00:00"/>
  </r>
  <r>
    <s v="VPA6"/>
    <s v="KE-ELG-1906-25800"/>
    <x v="0"/>
    <s v=""/>
    <s v="18th November,2018"/>
    <d v="2018-11-18T00:00:00"/>
    <s v="13th June,2019"/>
    <d v="2019-06-13T00:00:00"/>
    <s v="Bargogi Jacob Kiprop"/>
    <s v="Male"/>
    <s v="99999"/>
    <s v="254727004500"/>
    <m/>
    <m/>
    <m/>
    <n v="35.509504"/>
    <n v="0.71026100000000003"/>
    <s v="Elgeyo/Marakwet"/>
    <s v="Keiyo North"/>
    <s v="Kamoi"/>
    <s v="Singore"/>
    <s v="10"/>
    <s v="Luka Kiprop Maiyo"/>
    <s v="Luka Kiprop Maiyo"/>
    <s v="Luka Kiprop Maiyo"/>
    <s v="723216036"/>
    <s v="Informal Business"/>
    <x v="2"/>
    <x v="0"/>
    <d v="2019-06-13T00:00:00"/>
  </r>
  <r>
    <s v="VPA6"/>
    <s v="KE-TRA-1909-25804"/>
    <x v="0"/>
    <s v=""/>
    <s v="9th April,2019"/>
    <d v="2019-04-09T00:00:00"/>
    <s v="9th September,2019"/>
    <d v="2019-09-09T00:00:00"/>
    <s v="Wasike Calistus W."/>
    <s v="Male"/>
    <s v="26177572"/>
    <s v="254721854600"/>
    <m/>
    <m/>
    <m/>
    <n v="35.124642999999999"/>
    <n v="1.0574969999999999"/>
    <s v="Trans Nzoia"/>
    <s v="Trans Nzoia East"/>
    <s v="Kaplamai"/>
    <s v="Sibanga"/>
    <s v="10"/>
    <s v="Luka Kiprop Maiyo"/>
    <s v="Luka Kiprop Maiyo"/>
    <s v="Luka Kiprop Maiyo"/>
    <s v="254723216036"/>
    <s v="Informal Business"/>
    <x v="2"/>
    <x v="0"/>
    <d v="2019-09-09T00:00:00"/>
  </r>
  <r>
    <s v="VPA6"/>
    <s v="KE-ELG-2103-25805"/>
    <x v="2"/>
    <s v="Non Compliant"/>
    <s v="13th July,2020"/>
    <d v="2020-07-13T00:00:00"/>
    <s v="15th March,2021"/>
    <d v="2021-03-15T00:00:00"/>
    <s v="Kibor Timothy Kipchumba"/>
    <s v="Male"/>
    <n v="99999"/>
    <s v="254723217684"/>
    <m/>
    <m/>
    <s v="254729979705"/>
    <n v="35.406297000000002"/>
    <n v="1.019954"/>
    <s v="Elgeyo/Marakwet"/>
    <s v="Marakwet West"/>
    <s v="Koisungur"/>
    <s v="Saram"/>
    <n v="10"/>
    <s v="Luka Kiprop Maiyo"/>
    <s v="Luka kiprop maiyo"/>
    <s v="Luka kiprop maiyo"/>
    <s v=""/>
    <s v="Informal Business"/>
    <x v="2"/>
    <x v="0"/>
    <d v="2021-03-15T00:00:00"/>
  </r>
  <r>
    <s v="VPA6"/>
    <s v="KE-UAS-2102-26446"/>
    <x v="0"/>
    <s v=""/>
    <s v="5th December,2020"/>
    <d v="2020-12-05T00:00:00"/>
    <s v="20th February,2021"/>
    <d v="2021-02-20T00:00:00"/>
    <s v="Sang Faustine Jeptarus"/>
    <s v="Female"/>
    <s v="99999"/>
    <s v="729712349"/>
    <s v="254729712349"/>
    <m/>
    <s v="254712944387"/>
    <n v="35.110883000000001"/>
    <n v="0.58473200000000003"/>
    <s v="Uasin Gishu"/>
    <s v="Turbo"/>
    <s v="Sugoi"/>
    <s v="Tapsagoi"/>
    <n v="10"/>
    <s v="Luka Kiprop Maiyo"/>
    <s v="Luka kiprop maiyo"/>
    <s v="Luka kiprop maiyo"/>
    <s v=""/>
    <s v="Informal Business"/>
    <x v="0"/>
    <x v="0"/>
    <d v="2021-02-20T00:00:00"/>
  </r>
  <r>
    <s v="VPA6"/>
    <s v="KE-BAR-2209-29532"/>
    <x v="0"/>
    <s v=""/>
    <s v="20th June,2022"/>
    <d v="2022-06-20T00:00:00"/>
    <s v="20th September,2022"/>
    <d v="2022-09-20T00:00:00"/>
    <s v="Limo Victor"/>
    <s v="Male"/>
    <n v="99999"/>
    <s v="0722614238"/>
    <m/>
    <m/>
    <m/>
    <n v="35.796892999999997"/>
    <n v="0.64799300000000004"/>
    <s v="Baringo"/>
    <s v="Baringo North"/>
    <s v="Kelyo"/>
    <s v="Kaplumbei"/>
    <n v="10"/>
    <s v="Luka Kiprop Maiyo"/>
    <s v="Luka Kiprop Maiyo"/>
    <s v="Luka Kiprop Maiyo"/>
    <s v=""/>
    <s v="Informal Business"/>
    <x v="0"/>
    <x v="0"/>
    <d v="2022-09-20T00:00:00"/>
  </r>
  <r>
    <s v="VPA6"/>
    <s v="KE-UAS-1805-20280"/>
    <x v="0"/>
    <s v=""/>
    <s v="10th April,2018"/>
    <d v="2018-04-10T00:00:00"/>
    <s v="25th May,2018"/>
    <d v="2018-05-25T00:00:00"/>
    <s v="Sailas Baliat"/>
    <s v="Male"/>
    <s v="24411757"/>
    <s v="722862999"/>
    <m/>
    <m/>
    <m/>
    <n v="35.343933"/>
    <n v="0.52686200000000005"/>
    <s v="Uasin Gishu"/>
    <s v="Ainabkoi"/>
    <s v="Kapsoiya"/>
    <s v="Chepsirya"/>
    <s v="12"/>
    <s v="Luka Kiprop Maiyo"/>
    <s v="Luka Kiprop Maiyo"/>
    <s v="Luka Kiprop Maiyo"/>
    <s v="723216036"/>
    <s v="Informal Business"/>
    <x v="2"/>
    <x v="0"/>
    <d v="2018-07-05T00:00:00"/>
  </r>
  <r>
    <s v="VPA6"/>
    <s v="KE-UAS-1811-20288"/>
    <x v="0"/>
    <s v=""/>
    <s v="23rd September,2018"/>
    <d v="2018-09-23T00:00:00"/>
    <s v="13th November,2018"/>
    <d v="2018-11-13T00:00:00"/>
    <s v="Toroitich Pauline Chepkemboi"/>
    <s v="Female"/>
    <s v="99999"/>
    <s v="728028394"/>
    <m/>
    <m/>
    <m/>
    <n v="35.311013000000003"/>
    <n v="0.71061799999999997"/>
    <s v="Uasin Gishu"/>
    <s v="Moiben"/>
    <s v="Sirgoet"/>
    <s v="Kapsiria"/>
    <s v="12"/>
    <s v="Luka Kiprop Maiyo"/>
    <s v="Luka Kiprop Maiyo"/>
    <s v="Luka Kiprop Maiyo"/>
    <s v="254723216036"/>
    <s v="Informal Business"/>
    <x v="2"/>
    <x v="0"/>
    <d v="2018-11-23T00:00:00"/>
  </r>
  <r>
    <s v="VPA6"/>
    <s v="KE-UAS-2005-28735"/>
    <x v="0"/>
    <s v=""/>
    <s v="23rd April,2020"/>
    <d v="2020-04-23T00:00:00"/>
    <s v="20th May,2020"/>
    <d v="2020-05-20T00:00:00"/>
    <s v="Anthony Rutto"/>
    <s v="Male"/>
    <s v="99999"/>
    <s v="254734284899"/>
    <m/>
    <m/>
    <m/>
    <n v="35.331515000000003"/>
    <n v="0.57624699999999995"/>
    <s v="Uasin Gishu"/>
    <s v="Moiben"/>
    <s v="Moiben"/>
    <s v="Chemaluk"/>
    <s v="12"/>
    <s v="Luka Kiprop Maiyo"/>
    <s v="Luka Kiprop Maiyo"/>
    <s v="Luka Kiprop Maiyo"/>
    <s v="723216036"/>
    <s v="Informal Business"/>
    <x v="2"/>
    <x v="0"/>
    <d v="2020-06-27T00:00:00"/>
  </r>
  <r>
    <s v="VPA6"/>
    <s v="KE-UAS-1512-15434"/>
    <x v="0"/>
    <s v=""/>
    <s v="20th December,2015"/>
    <d v="2015-12-20T00:00:00"/>
    <s v="28th December,2015"/>
    <d v="2015-12-28T00:00:00"/>
    <s v="Paulina Chellal"/>
    <s v="Female"/>
    <s v="6008047"/>
    <s v="725343251"/>
    <m/>
    <m/>
    <m/>
    <n v="35.430058000000002"/>
    <n v="0.33898800000000001"/>
    <s v="Uasin Gishu"/>
    <s v="Ainabkoi"/>
    <s v="Kapseret"/>
    <s v="Chuiyat"/>
    <s v="12"/>
    <s v="Luka Kiprop Maiyo"/>
    <s v="Luka Kiprop Maiyo"/>
    <s v="Luka Kiprop Maiyo"/>
    <s v="723216036"/>
    <s v="Informal Business"/>
    <x v="2"/>
    <x v="0"/>
    <d v="2017-04-05T00:00:00"/>
  </r>
  <r>
    <s v="VPA6"/>
    <s v="KE-UAS-1601-17057"/>
    <x v="0"/>
    <s v=""/>
    <s v="12th November,2015"/>
    <d v="2015-11-12T00:00:00"/>
    <s v="1st January,2016"/>
    <d v="2016-01-01T00:00:00"/>
    <s v="Cryline Sitienei"/>
    <s v="Female"/>
    <s v="99999"/>
    <s v="721715485"/>
    <m/>
    <m/>
    <m/>
    <n v="35.282387999999997"/>
    <n v="0.46673300000000001"/>
    <s v="Uasin Gishu"/>
    <s v="Kapseret"/>
    <s v="Eldoret East"/>
    <s v="Race Course"/>
    <s v="12"/>
    <s v="Luka Kiprop Maiyo"/>
    <s v="Luka Kiprop Maiyo"/>
    <s v="Luka Kiprop Maiyo"/>
    <s v=""/>
    <s v="Informal Business"/>
    <x v="2"/>
    <x v="0"/>
    <d v="2017-03-02T00:00:00"/>
  </r>
  <r>
    <s v="VPA6"/>
    <s v="KE-UAS-1610-17060"/>
    <x v="0"/>
    <s v=""/>
    <s v="12th August,2016"/>
    <d v="2016-08-12T00:00:00"/>
    <s v="1st October,2016"/>
    <d v="2016-10-01T00:00:00"/>
    <s v="Nicholas Kiprotich Chelulei"/>
    <s v="Male"/>
    <s v="99999"/>
    <s v="722903984"/>
    <m/>
    <m/>
    <m/>
    <n v="35.355905"/>
    <n v="0.47947000000000001"/>
    <s v="Uasin Gishu"/>
    <s v="Ainabkoi"/>
    <s v="Naibrey"/>
    <s v="Islamic"/>
    <s v="12"/>
    <s v="Luka Kiprop Maiyo"/>
    <s v="Luka Kiprop Maiyo"/>
    <s v="Luka Kiprop Maiyo"/>
    <s v=""/>
    <s v="Informal Business"/>
    <x v="2"/>
    <x v="0"/>
    <d v="2017-03-02T00:00:00"/>
  </r>
  <r>
    <s v="VPA6"/>
    <s v="KE-UAS-1604-17064"/>
    <x v="0"/>
    <s v=""/>
    <s v="11th February,2016"/>
    <d v="2016-02-11T00:00:00"/>
    <s v="1st April,2016"/>
    <d v="2016-04-01T00:00:00"/>
    <s v="Mr Bor"/>
    <s v="Male"/>
    <s v="99999"/>
    <s v="721429120"/>
    <m/>
    <m/>
    <m/>
    <n v="35.302112999999999"/>
    <n v="0.48821500000000001"/>
    <s v="Uasin Gishu"/>
    <s v="Ainabkoi"/>
    <s v="Naibrey"/>
    <s v="Annex"/>
    <s v="12"/>
    <s v="Luka Kiprop Maiyo"/>
    <s v="Luka Kiprop Maiyo"/>
    <s v="Luka Kiprop Maiyo"/>
    <s v=""/>
    <s v="Informal Business"/>
    <x v="2"/>
    <x v="0"/>
    <d v="2017-03-02T00:00:00"/>
  </r>
  <r>
    <s v="VPA6"/>
    <s v="KE-UAS-1512-14529"/>
    <x v="0"/>
    <s v=""/>
    <s v="11th November,2015"/>
    <d v="2015-11-11T00:00:00"/>
    <s v="31st December,2015"/>
    <d v="2015-12-31T00:00:00"/>
    <s v="Henry Barmao"/>
    <s v="Male"/>
    <s v="99999"/>
    <s v="726716715"/>
    <m/>
    <m/>
    <m/>
    <n v="35.177377999999997"/>
    <n v="0.74079300000000003"/>
    <s v="Uasin Gishu"/>
    <s v="Soy"/>
    <s v="Soy"/>
    <s v="Kipsombe"/>
    <s v="12"/>
    <s v="Luka Kiprop Maiyo"/>
    <s v="Luka Kiprop Maiyo"/>
    <s v="Luka Kiprop Maiyo"/>
    <s v=""/>
    <s v="Informal Business"/>
    <x v="2"/>
    <x v="0"/>
    <d v="2017-08-14T00:00:00"/>
  </r>
  <r>
    <s v="VPA6"/>
    <s v="KE-UAS-2007-26471"/>
    <x v="0"/>
    <s v=""/>
    <s v="23rd June,2020"/>
    <d v="2020-06-23T00:00:00"/>
    <s v="27th July,2020"/>
    <d v="2020-07-27T00:00:00"/>
    <s v="Kimitei Alicent"/>
    <s v="Female"/>
    <s v="99999"/>
    <s v="254723670180"/>
    <m/>
    <m/>
    <s v="254734670180"/>
    <n v="35.331538000000002"/>
    <n v="0.50160000000000005"/>
    <s v="Uasin Gishu"/>
    <s v="Ainabkoi"/>
    <s v="Ainabkoi"/>
    <s v="Kao la Amani-Concord"/>
    <n v="12"/>
    <s v="Luka Kiprop Maiyo"/>
    <s v="Luka kiprop maiyo"/>
    <s v="Luka kiprop maiyo"/>
    <s v=""/>
    <s v="Informal Business"/>
    <x v="2"/>
    <x v="0"/>
    <d v="2020-11-24T00:00:00"/>
  </r>
  <r>
    <s v="VPA6"/>
    <s v="KE-UAS-2106-26487"/>
    <x v="0"/>
    <s v=""/>
    <s v="1st June,2021"/>
    <d v="2021-06-01T00:00:00"/>
    <s v="27th June,2021"/>
    <d v="2021-06-27T00:00:00"/>
    <s v="Jane Chebii"/>
    <s v="Female"/>
    <n v="99999"/>
    <s v="728322298"/>
    <s v="254728322298"/>
    <m/>
    <m/>
    <n v="35.257161000000004"/>
    <n v="0.42044399999999998"/>
    <s v="Uasin Gishu"/>
    <s v="Kapseret"/>
    <s v="Kapseret"/>
    <s v="D block"/>
    <n v="12"/>
    <s v="Luka Kiprop Maiyo"/>
    <s v="Luka Kiprop Maiyo"/>
    <s v="Luka Kiprop Maiyo"/>
    <s v=""/>
    <s v="Informal Business"/>
    <x v="0"/>
    <x v="0"/>
    <d v="2021-08-04T00:00:00"/>
  </r>
  <r>
    <s v="VPA6"/>
    <s v="KE-UAS-2105-28749"/>
    <x v="0"/>
    <s v=""/>
    <s v="9th May,2021"/>
    <d v="2021-05-09T00:00:00"/>
    <s v="20th May,2021"/>
    <d v="2021-05-20T00:00:00"/>
    <s v="Rose Ngetich J"/>
    <s v="Female"/>
    <n v="99999"/>
    <s v="254722276192"/>
    <m/>
    <m/>
    <m/>
    <n v="35.296115999999998"/>
    <n v="0.54378099999999996"/>
    <s v="Uasin Gishu"/>
    <s v="Moiben"/>
    <s v="Moiben"/>
    <s v="Rock centre"/>
    <n v="12"/>
    <s v="Luka Kiprop Maiyo"/>
    <s v="Luka Kiprop Maiyo"/>
    <s v="Luka Kiprop Maiyo"/>
    <s v=""/>
    <s v="Informal Business"/>
    <x v="2"/>
    <x v="0"/>
    <d v="2021-06-22T00:00:00"/>
  </r>
  <r>
    <s v="VPA6"/>
    <s v="KE-UAS-2106-26482"/>
    <x v="0"/>
    <s v=""/>
    <s v="18th May,2021"/>
    <d v="2021-05-18T00:00:00"/>
    <s v="3rd June,2021"/>
    <d v="2021-06-03T00:00:00"/>
    <s v="Elizabeth Lelei"/>
    <s v="Female"/>
    <s v="99999"/>
    <s v="254722602087"/>
    <m/>
    <m/>
    <m/>
    <n v="35.297580000000004"/>
    <n v="0.54842999999999997"/>
    <s v="Uasin Gishu"/>
    <s v="Moiben"/>
    <s v="Moiben"/>
    <s v="Sinai"/>
    <n v="12"/>
    <s v="Luka Kiprop Maiyo"/>
    <s v="Luka Kiprop Maiyo"/>
    <s v="Luka Kiprop Maiyo"/>
    <s v=""/>
    <s v="Informal Business"/>
    <x v="2"/>
    <x v="0"/>
    <d v="2021-06-22T00:00:00"/>
  </r>
  <r>
    <s v="VPA6"/>
    <s v="KE-UAS-2106-26483"/>
    <x v="0"/>
    <s v=""/>
    <s v="22nd May,2021"/>
    <d v="2021-05-22T00:00:00"/>
    <s v="7th June,2021"/>
    <d v="2021-06-07T00:00:00"/>
    <s v="Naomi Bargoria"/>
    <s v="Female"/>
    <n v="99999"/>
    <s v="726721514"/>
    <s v="254726721514"/>
    <m/>
    <s v="254725881333"/>
    <n v="35.324288000000003"/>
    <n v="0.51693"/>
    <s v="Uasin Gishu"/>
    <s v="Ainabkoi"/>
    <s v="Ainabkoi"/>
    <s v="Ilula"/>
    <n v="12"/>
    <s v="Luka Kiprop Maiyo"/>
    <s v="Luka Kiprop Maiyo"/>
    <s v="Luka Kiprop Maiyo"/>
    <s v=""/>
    <s v="Informal Business"/>
    <x v="2"/>
    <x v="0"/>
    <d v="2021-06-22T00:00:00"/>
  </r>
  <r>
    <s v="VPA6"/>
    <s v="KE-UAS-1610-17065"/>
    <x v="2"/>
    <s v="Hostile Client"/>
    <s v="10th September,2016"/>
    <d v="2016-09-10T00:00:00"/>
    <s v="30th October,2016"/>
    <d v="2016-10-30T00:00:00"/>
    <s v="Emily Bitok"/>
    <s v="Female"/>
    <s v="99999"/>
    <s v="722662431"/>
    <m/>
    <m/>
    <m/>
    <m/>
    <m/>
    <s v="Uasin Gishu"/>
    <s v="Eldoret East"/>
    <s v="Kapseret"/>
    <s v=""/>
    <s v="16"/>
    <s v="Luka Kiprop Maiyo"/>
    <s v="Luka Kiprop Maiyo"/>
    <s v="Luka Kiprop Maiyo"/>
    <s v=""/>
    <s v="Informal Business"/>
    <x v="2"/>
    <x v="0"/>
    <d v="2017-03-02T00:00:00"/>
  </r>
  <r>
    <s v="VPA6"/>
    <s v="KE-BOM-1903-26254"/>
    <x v="0"/>
    <s v=""/>
    <s v="20th April,2018"/>
    <d v="2018-04-20T00:00:00"/>
    <s v="25th March,2019"/>
    <d v="2019-03-25T00:00:00"/>
    <s v="Ruttoh Wesley Kipyegon"/>
    <s v="Male"/>
    <s v="99999"/>
    <s v="254726525551"/>
    <m/>
    <m/>
    <m/>
    <n v="35.217759000000001"/>
    <n v="-0.76855700000000005"/>
    <s v="Bomet"/>
    <s v="Sotik"/>
    <s v="Kanusin"/>
    <s v="Chebeiyan"/>
    <s v="16"/>
    <s v="Luka Kiprop Maiyo"/>
    <s v="Luka Kiprop Maiyo"/>
    <s v="Luka Kiprop Maiyo"/>
    <s v="723216068"/>
    <s v="Informal Business"/>
    <x v="0"/>
    <x v="0"/>
    <d v="2019-03-26T00:00:00"/>
  </r>
  <r>
    <s v="VPA6"/>
    <s v="KE-NAK-1705-18581"/>
    <x v="0"/>
    <s v=""/>
    <s v="26th March,2017"/>
    <d v="2017-03-26T00:00:00"/>
    <s v="15th May,2017"/>
    <d v="2017-05-15T00:00:00"/>
    <s v="Teresia Wambui Mukiri"/>
    <s v="Female"/>
    <s v="3456872"/>
    <s v="710113921"/>
    <m/>
    <m/>
    <m/>
    <n v="35.854858"/>
    <n v="-0.21246499999999999"/>
    <s v="Nakuru"/>
    <s v="Rongai"/>
    <s v="Salgaa"/>
    <s v="Moyaset"/>
    <s v="16"/>
    <s v="Andcol Enterprises"/>
    <s v="Luka Kiprop Maiyo"/>
    <s v="Luka Kiprop Maiyo"/>
    <s v="706279820"/>
    <s v="Micro Business"/>
    <x v="2"/>
    <x v="0"/>
    <d v="2017-06-26T00:00:00"/>
  </r>
  <r>
    <s v="VPA6"/>
    <s v="KE-ELG-2102-29307"/>
    <x v="0"/>
    <s v=""/>
    <s v="5th January,2021"/>
    <d v="2021-01-05T00:00:00"/>
    <s v="24th February,2021"/>
    <d v="2021-02-24T00:00:00"/>
    <s v="Sirma Wilson"/>
    <s v="Male"/>
    <s v="0245772"/>
    <s v="254722228296"/>
    <m/>
    <m/>
    <s v="254732788757"/>
    <n v="35.567667"/>
    <n v="0.205844"/>
    <s v="Elgeyo/Marakwet"/>
    <s v="Keiyo South"/>
    <s v="Maoi"/>
    <s v="Kapsowek"/>
    <n v="16"/>
    <s v="Luka Kiprop Maiyo"/>
    <s v="Luka Kiprop Maiyo"/>
    <s v="Luka Kiprop Maiyo"/>
    <s v=""/>
    <s v="Informal Business"/>
    <x v="2"/>
    <x v="0"/>
    <d v="2021-02-24T00:00:00"/>
  </r>
  <r>
    <s v="VPA6"/>
    <s v="KE-BOM-1903-26252"/>
    <x v="0"/>
    <s v=""/>
    <s v="20th September,2018"/>
    <d v="2018-09-20T00:00:00"/>
    <s v="19th March,2019"/>
    <d v="2019-03-19T00:00:00"/>
    <s v="Siele Reuben Kipkoech"/>
    <s v="Male"/>
    <s v="13669589"/>
    <s v="727039518"/>
    <m/>
    <m/>
    <m/>
    <n v="35.23827"/>
    <n v="-0.71749799999999997"/>
    <s v="Bomet"/>
    <s v="Sotik"/>
    <s v="Chebole"/>
    <s v="Kipketii"/>
    <n v="16"/>
    <s v="Luka Kiprop Maiyo"/>
    <s v="Luka Kiprop Maiyo"/>
    <s v="Luka Kiprop Maiyo"/>
    <s v="723216036"/>
    <s v="Informal Business"/>
    <x v="2"/>
    <x v="0"/>
    <d v="2019-03-19T00:00:00"/>
  </r>
  <r>
    <s v="VPA6"/>
    <s v="KE-NYE-1802-18497"/>
    <x v="0"/>
    <s v=""/>
    <s v="12th January,2018"/>
    <d v="2018-01-12T00:00:00"/>
    <s v="6th February,2018"/>
    <d v="2018-02-06T00:00:00"/>
    <s v="Chals Maringa Kaharili"/>
    <s v="Male"/>
    <s v="99999"/>
    <s v="722876054"/>
    <m/>
    <m/>
    <s v="722668464"/>
    <n v="37.087992999999997"/>
    <n v="-0.37414799999999998"/>
    <s v="Nyeri"/>
    <s v="Kieni East"/>
    <s v="Hombe"/>
    <s v="Kiambi"/>
    <s v="8"/>
    <s v="Andcol Enterprises"/>
    <s v="Lukas"/>
    <s v="Lukas"/>
    <s v="706279820"/>
    <s v="Micro Business"/>
    <x v="2"/>
    <x v="0"/>
    <d v="2018-03-02T00:00:00"/>
  </r>
  <r>
    <s v="VPA6"/>
    <s v="KE-NYE-1802-18496"/>
    <x v="0"/>
    <s v=""/>
    <s v="15th February,2018"/>
    <d v="2018-02-15T00:00:00"/>
    <s v="26th February,2018"/>
    <d v="2018-02-26T00:00:00"/>
    <s v="Wachira Partrick Mureithi"/>
    <s v="Male"/>
    <s v="3187016"/>
    <s v="704361465"/>
    <m/>
    <m/>
    <m/>
    <n v="37.073082999999997"/>
    <n v="-0.436778"/>
    <s v="Nyeri"/>
    <s v="Mathira East"/>
    <s v="Mathura East"/>
    <s v="Ruthagati"/>
    <s v="8"/>
    <s v="Andcol Enterprises"/>
    <s v="Lukas"/>
    <s v="Lukas"/>
    <s v=""/>
    <s v="Micro Business"/>
    <x v="2"/>
    <x v="0"/>
    <d v="2018-03-02T00:00:00"/>
  </r>
  <r>
    <s v="VPA6"/>
    <s v="KE-KIA-1709-28821"/>
    <x v="0"/>
    <s v=""/>
    <s v="13th July,2017"/>
    <d v="2017-07-13T00:00:00"/>
    <s v="1st September,2017"/>
    <d v="2017-09-01T00:00:00"/>
    <s v="Luka Lydia Njambi"/>
    <s v="Female"/>
    <s v="4313496"/>
    <s v="722939675"/>
    <m/>
    <m/>
    <m/>
    <n v="36.645353"/>
    <n v="-1.2013780000000001"/>
    <s v="Kiambu"/>
    <s v="Kikuyu"/>
    <s v="Singona"/>
    <s v="Thamanda"/>
    <n v="12"/>
    <s v="Andcol Enterprises"/>
    <s v="Lukas"/>
    <s v="Lukas"/>
    <s v="706279820"/>
    <s v="Micro Business"/>
    <x v="2"/>
    <x v="0"/>
    <d v="2018-01-13T00:00:00"/>
  </r>
  <r>
    <s v="VPA6"/>
    <s v="KE-KIR-1712-18898"/>
    <x v="0"/>
    <s v=""/>
    <s v="11th November,2017"/>
    <d v="2017-11-11T00:00:00"/>
    <s v="31st December,2017"/>
    <d v="2017-12-31T00:00:00"/>
    <s v="Githae Michael"/>
    <s v="Male"/>
    <s v="99999"/>
    <s v="722514471"/>
    <m/>
    <m/>
    <m/>
    <n v="37.241864999999997"/>
    <n v="-0.54294799999999999"/>
    <s v="Kirinyaga"/>
    <s v="Sagana"/>
    <s v="Baricho"/>
    <s v="Baricho"/>
    <s v="24"/>
    <s v="Andcol Enterprises"/>
    <s v="Lukas"/>
    <s v="Lukas"/>
    <s v="706279820"/>
    <s v="Micro Business"/>
    <x v="2"/>
    <x v="0"/>
    <d v="2018-03-06T00:00:00"/>
  </r>
  <r>
    <s v="VPA6"/>
    <s v="KE-KIA-1706-27733"/>
    <x v="0"/>
    <s v=""/>
    <s v="12th April,2017"/>
    <d v="2017-04-12T00:00:00"/>
    <s v="1st June,2017"/>
    <d v="2017-06-01T00:00:00"/>
    <s v="Mwangi Purity Mugechi"/>
    <s v="Female"/>
    <s v="23393763"/>
    <s v="722958091"/>
    <m/>
    <m/>
    <s v="764958091"/>
    <n v="36.654423999999999"/>
    <n v="-1.2021299999999999"/>
    <s v="Kiambu"/>
    <s v="Kabete"/>
    <s v="Muguga"/>
    <s v="Kamuguga"/>
    <s v="6"/>
    <s v="Kenbi Enterprises"/>
    <s v="Luke"/>
    <s v="Luke"/>
    <s v=""/>
    <s v="Micro Business"/>
    <x v="2"/>
    <x v="0"/>
    <d v="2017-06-27T00:00:00"/>
  </r>
  <r>
    <s v="VPA6"/>
    <s v="KE-KIA-1801-20090"/>
    <x v="2"/>
    <s v="Unreachable"/>
    <s v="3rd January,2018"/>
    <d v="2018-01-03T00:00:00"/>
    <s v="30th January,2018"/>
    <d v="2018-01-30T00:00:00"/>
    <s v="Ndungu Anna Nyamwinga"/>
    <s v="Male"/>
    <s v="986215"/>
    <s v="722357051"/>
    <m/>
    <m/>
    <m/>
    <n v="36.646365000000003"/>
    <n v="-1.2549049999999999"/>
    <s v="Kiambu"/>
    <s v="Kikuyu"/>
    <s v="Kenya"/>
    <s v="Kenya"/>
    <s v="6"/>
    <s v="Kenbi Enterprises"/>
    <s v="Luke"/>
    <s v="Luke"/>
    <s v=""/>
    <s v="Micro Business"/>
    <x v="3"/>
    <x v="0"/>
    <d v="2018-01-01T00:00:00"/>
  </r>
  <r>
    <s v="VPA6"/>
    <s v="KE-MUR-1704-20081"/>
    <x v="0"/>
    <s v=""/>
    <s v="26th February,2017"/>
    <d v="2017-02-26T00:00:00"/>
    <s v="17th April,2017"/>
    <d v="2017-04-17T00:00:00"/>
    <s v="Esban Norman Gitau"/>
    <s v="Male"/>
    <s v="897078"/>
    <s v="721269422"/>
    <m/>
    <m/>
    <m/>
    <n v="37.003999999999998"/>
    <n v="-0.85898799999999997"/>
    <s v="Murang'a"/>
    <s v="Kandara"/>
    <s v="Kandara"/>
    <s v="Karuhiu"/>
    <s v="6"/>
    <s v="Kenbi Enterprises"/>
    <s v="Luke"/>
    <s v="Luke"/>
    <s v=""/>
    <s v="Micro Business"/>
    <x v="0"/>
    <x v="0"/>
    <d v="2017-07-10T00:00:00"/>
  </r>
  <r>
    <s v="VPA6"/>
    <s v="KE-NAN-1810-24601"/>
    <x v="2"/>
    <s v="Under Verification"/>
    <s v="21st October,2018"/>
    <d v="2018-10-21T00:00:00"/>
    <s v="21st October,2018"/>
    <d v="2018-10-21T00:00:00"/>
    <s v="Cherobon Veronica"/>
    <s v="Female"/>
    <s v="27580063"/>
    <s v="704800109"/>
    <s v="7044800109"/>
    <m/>
    <m/>
    <n v="35.291173000000001"/>
    <n v="7.3663000000000006E-2"/>
    <s v="Nandi"/>
    <s v="Tinderet"/>
    <s v="Kabirer"/>
    <s v="Setek"/>
    <n v="4"/>
    <s v="John Bett"/>
    <s v="Luke Kirwa"/>
    <s v="Luke Kirwa"/>
    <s v="786934597"/>
    <s v="Informal Business"/>
    <x v="0"/>
    <x v="0"/>
    <d v="2018-10-22T00:00:00"/>
  </r>
  <r>
    <s v="VPA6"/>
    <s v="KE-NAN-1909-25648"/>
    <x v="2"/>
    <s v="Non Compliant"/>
    <s v="20th April,2019"/>
    <d v="2019-04-20T00:00:00"/>
    <s v="24th September,2019"/>
    <d v="2019-09-24T00:00:00"/>
    <s v="Chemaiyo Magdaline"/>
    <s v="Male"/>
    <s v="10445404"/>
    <s v="254729333034"/>
    <m/>
    <m/>
    <m/>
    <n v="35.266446999999999"/>
    <n v="6.9355E-2"/>
    <s v="Nandi"/>
    <s v="Tinderet"/>
    <s v="Chepkunyuk"/>
    <s v="Cheptabach"/>
    <s v="4"/>
    <s v="Simion Kiprop"/>
    <s v="Luke Kirwa"/>
    <s v="Luke Kirwa"/>
    <s v=""/>
    <s v="Informal Business"/>
    <x v="0"/>
    <x v="0"/>
    <d v="2019-09-28T00:00:00"/>
  </r>
  <r>
    <s v="VPA6"/>
    <s v="KE-NYA-1610-21602"/>
    <x v="2"/>
    <s v="Unreachable"/>
    <s v="12th August,2016"/>
    <d v="2016-08-12T00:00:00"/>
    <s v="1st October,2016"/>
    <d v="2016-10-01T00:00:00"/>
    <s v="Wangai Leah Nyawira"/>
    <s v="Female"/>
    <s v="99999"/>
    <s v="798762676"/>
    <m/>
    <m/>
    <m/>
    <n v="36.540390000000002"/>
    <n v="-0.14188999999999999"/>
    <s v="Nyandarua"/>
    <s v="Ndaragwa"/>
    <s v="Shamata"/>
    <s v="Pesi"/>
    <n v="8"/>
    <s v="Kichemu limited"/>
    <s v="Macharia Muchangi"/>
    <s v="Macharia Muchangi"/>
    <s v=""/>
    <s v="Micro Business"/>
    <x v="0"/>
    <x v="0"/>
    <d v="2017-10-04T00:00:00"/>
  </r>
  <r>
    <s v="VPA6"/>
    <s v="KE-LAI-1701-21580"/>
    <x v="0"/>
    <s v=""/>
    <s v="1st December,2016"/>
    <d v="2016-12-01T00:00:00"/>
    <s v="20th January,2017"/>
    <d v="2017-01-20T00:00:00"/>
    <s v="Ndongo Esther Njambi"/>
    <s v="Female"/>
    <s v="11032214"/>
    <s v="712046449"/>
    <m/>
    <m/>
    <m/>
    <n v="36.687806999999999"/>
    <n v="-0.13347899999999999"/>
    <s v="Laikipia"/>
    <s v="Laikipia East"/>
    <s v="Ngobit"/>
    <s v="Rwai"/>
    <s v="10"/>
    <s v="Kichemu limited"/>
    <s v="Macharia Muchangi"/>
    <s v="Macharia Muchangi"/>
    <s v=""/>
    <s v="Micro Business"/>
    <x v="0"/>
    <x v="0"/>
    <d v="2017-05-22T00:00:00"/>
  </r>
  <r>
    <s v="VPA6"/>
    <s v="KE-NYA-1710-27738"/>
    <x v="0"/>
    <s v=""/>
    <s v="12th August,2017"/>
    <d v="2017-08-12T00:00:00"/>
    <s v="1st October,2017"/>
    <d v="2017-10-01T00:00:00"/>
    <s v="Ndaya Elias Kaguchia"/>
    <s v="Male"/>
    <s v="4676988"/>
    <s v="721927165"/>
    <m/>
    <m/>
    <m/>
    <n v="36.583742999999998"/>
    <n v="-1.4099E-2"/>
    <s v="Nyandarua"/>
    <s v="Ndaragwa"/>
    <s v="Kahutha"/>
    <s v="Ngamini"/>
    <s v="10"/>
    <s v="Kichemu limited"/>
    <s v="Macharia Muchangi"/>
    <s v="Macharia Muchangi"/>
    <s v=""/>
    <s v="Micro Business"/>
    <x v="0"/>
    <x v="0"/>
    <d v="2017-05-09T00:00:00"/>
  </r>
  <r>
    <s v="VPA6"/>
    <s v="KE-KIA-1910-26814"/>
    <x v="0"/>
    <s v=""/>
    <s v="11th October,2019"/>
    <d v="2019-10-11T00:00:00"/>
    <s v="11th October,2019"/>
    <d v="2019-10-11T00:00:00"/>
    <s v="Kihoro Mary Gachoki"/>
    <s v="Female"/>
    <s v="18654895"/>
    <s v="254740938673"/>
    <m/>
    <m/>
    <m/>
    <n v="36.754728"/>
    <n v="-1.0603499999999999"/>
    <s v="Kiambu"/>
    <s v="Githunguri"/>
    <s v="Githuguri"/>
    <s v="Giteti"/>
    <s v="8"/>
    <s v="Martin Mbiri Gitau"/>
    <s v="Martin Gitau"/>
    <s v="Martin Gitau"/>
    <s v="254724210921"/>
    <s v="Informal Business"/>
    <x v="2"/>
    <x v="0"/>
    <d v="2019-10-11T00:00:00"/>
  </r>
  <r>
    <s v="VPA6"/>
    <s v="KE-KIA-1910-26813"/>
    <x v="0"/>
    <s v=""/>
    <s v="11th October,2019"/>
    <d v="2019-10-11T00:00:00"/>
    <s v="11th October,2019"/>
    <d v="2019-10-11T00:00:00"/>
    <s v="Waituka Beth Waithera"/>
    <s v="Female"/>
    <s v="99999"/>
    <s v="254726175124"/>
    <m/>
    <m/>
    <m/>
    <n v="36.750537000000001"/>
    <n v="-1.061153"/>
    <s v="Kiambu"/>
    <s v="Githunguri"/>
    <s v="Githuguri"/>
    <s v="Giteti"/>
    <s v="10"/>
    <s v="Martin Mbiri Gitau"/>
    <s v="Martin Gitau"/>
    <s v="Martin Gitau"/>
    <s v="254724210921"/>
    <s v="Informal Business"/>
    <x v="2"/>
    <x v="0"/>
    <d v="2019-10-11T00:00:00"/>
  </r>
  <r>
    <s v="VPA6"/>
    <s v="KE-KIA-1910-26815"/>
    <x v="0"/>
    <s v=""/>
    <s v="11th October,2019"/>
    <d v="2019-10-11T00:00:00"/>
    <s v="11th October,2019"/>
    <d v="2019-10-11T00:00:00"/>
    <s v="Njega John Ngigi"/>
    <s v="Male"/>
    <s v="99999"/>
    <s v="728097122"/>
    <m/>
    <m/>
    <m/>
    <n v="36.755467000000003"/>
    <n v="-1.0577730000000001"/>
    <s v="Kiambu"/>
    <s v="Githunguri"/>
    <s v="Githuguri"/>
    <s v="Kahunira"/>
    <s v="10"/>
    <s v="Martin Mbiri Gitau"/>
    <s v="Martin Gitau"/>
    <s v="Martin Gitau"/>
    <s v="254724210921"/>
    <s v="Informal Business"/>
    <x v="2"/>
    <x v="0"/>
    <d v="2019-10-11T00:00:00"/>
  </r>
  <r>
    <s v="VPA6"/>
    <s v="KE-KIA-1910-27178"/>
    <x v="2"/>
    <s v="Non Compliant"/>
    <s v="11th October,2019"/>
    <d v="2019-10-11T00:00:00"/>
    <s v="11th October,2019"/>
    <d v="2019-10-11T00:00:00"/>
    <s v="Muigai Ruth Wanjiru"/>
    <s v="Female"/>
    <s v="99999"/>
    <s v="720903038"/>
    <m/>
    <m/>
    <m/>
    <n v="36.757559999999998"/>
    <n v="-1.0554129999999999"/>
    <s v="Kiambu"/>
    <s v="Githunguri"/>
    <s v="Githuguri"/>
    <s v="Kahunira"/>
    <s v="24"/>
    <s v="Martin Mbiri Gitau"/>
    <s v="Martin Gitau"/>
    <s v="Martin Gitau"/>
    <s v="724210921"/>
    <s v="Informal Business"/>
    <x v="2"/>
    <x v="0"/>
    <d v="2019-10-11T00:00:00"/>
  </r>
  <r>
    <s v="VPA6"/>
    <s v="KE-KIA-1910-26812"/>
    <x v="0"/>
    <s v=""/>
    <s v="11th October,2019"/>
    <d v="2019-10-11T00:00:00"/>
    <s v="11th October,2019"/>
    <d v="2019-10-11T00:00:00"/>
    <s v="Muingai John Njega"/>
    <s v="Male"/>
    <s v="99999"/>
    <s v="254721703915"/>
    <m/>
    <m/>
    <m/>
    <n v="36.757196999999998"/>
    <n v="-1.055167"/>
    <s v="Kiambu"/>
    <s v="Githunguri"/>
    <s v="Githuguri"/>
    <s v="Kahunira"/>
    <s v="32"/>
    <s v="Martin Mbiri Gitau"/>
    <s v="Martin Gitau"/>
    <s v="Martin Gitau"/>
    <s v="724210921"/>
    <s v="Informal Business"/>
    <x v="2"/>
    <x v="0"/>
    <d v="2019-10-11T00:00:00"/>
  </r>
  <r>
    <s v="VPA6"/>
    <s v="KE-KIA-1811-024654"/>
    <x v="0"/>
    <s v=""/>
    <s v="3rd October,2018"/>
    <d v="2018-10-03T00:00:00"/>
    <s v="22nd November,2018"/>
    <d v="2018-11-22T00:00:00"/>
    <s v="Kinyanjui Michael Gitiha"/>
    <s v="Male"/>
    <s v="6049200"/>
    <s v="725354390"/>
    <m/>
    <m/>
    <m/>
    <n v="36.887225999999998"/>
    <n v="-0.96252800000000005"/>
    <s v="Kiambu"/>
    <s v="Gatundu South"/>
    <s v="Gatundu"/>
    <s v="Gikure"/>
    <s v="6"/>
    <s v="Takamoto Biogas"/>
    <s v="Martin Njoroge"/>
    <s v="Martin Njoroge"/>
    <s v=""/>
    <s v="Medium Size Business"/>
    <x v="2"/>
    <x v="0"/>
    <d v="2018-11-23T00:00:00"/>
  </r>
  <r>
    <s v="VPA6"/>
    <s v="KE-KIA-2003-28553"/>
    <x v="0"/>
    <s v=""/>
    <s v="25th February,2020"/>
    <d v="2020-02-25T00:00:00"/>
    <s v="23rd March,2020"/>
    <d v="2020-03-23T00:00:00"/>
    <s v="Kabungu Elizabeth Wairimu"/>
    <s v="Female"/>
    <s v="11536651"/>
    <s v="254720223108"/>
    <m/>
    <m/>
    <s v="254797080906"/>
    <n v="36.692152999999998"/>
    <n v="-1.2037739999999999"/>
    <s v="Kiambu"/>
    <s v="Kikuyu"/>
    <s v="Kabete"/>
    <s v="Ruku"/>
    <n v="8"/>
    <s v="Blue Frame"/>
    <s v="Masinga"/>
    <s v="Masinga"/>
    <s v=""/>
    <s v="Informal Business"/>
    <x v="0"/>
    <x v="0"/>
    <d v="2020-11-26T00:00:00"/>
  </r>
  <r>
    <s v="VPA6"/>
    <s v="KE-KIA-2010-28547"/>
    <x v="0"/>
    <s v=""/>
    <s v="2nd October,2020"/>
    <d v="2020-10-02T00:00:00"/>
    <s v="14th October,2020"/>
    <d v="2020-10-14T00:00:00"/>
    <s v="Waithera Sarah"/>
    <s v="Female"/>
    <s v="99999"/>
    <s v="254712173222"/>
    <m/>
    <m/>
    <s v="254723207200"/>
    <n v="36.677801000000002"/>
    <n v="-1.187233"/>
    <s v="Kiambu"/>
    <s v="Kikuyu"/>
    <s v="Ruku"/>
    <s v="Kabete gardens"/>
    <n v="10"/>
    <s v="Blue Frame"/>
    <s v="Masinga"/>
    <s v="Masinga"/>
    <s v=""/>
    <s v="Informal Business"/>
    <x v="0"/>
    <x v="0"/>
    <d v="2020-11-26T00:00:00"/>
  </r>
  <r>
    <s v="VPA6"/>
    <s v="KE-KIA-2003-28562"/>
    <x v="0"/>
    <s v=""/>
    <s v="3rd March,2020"/>
    <d v="2020-03-03T00:00:00"/>
    <s v="23rd March,2020"/>
    <d v="2020-03-23T00:00:00"/>
    <s v="Nyambura Virginia"/>
    <s v="Female"/>
    <s v="354221456"/>
    <s v="254727164574"/>
    <m/>
    <m/>
    <m/>
    <n v="36.689762999999999"/>
    <n v="-1.2020040000000001"/>
    <s v="Kiambu"/>
    <s v="Kikuyu"/>
    <s v="Kabete"/>
    <s v="Ruku"/>
    <n v="10"/>
    <s v="Blue Frame"/>
    <s v="Masinga"/>
    <s v="Masinga"/>
    <s v=""/>
    <s v="Informal Business"/>
    <x v="0"/>
    <x v="0"/>
    <d v="2020-11-26T00:00:00"/>
  </r>
  <r>
    <s v="VPA6"/>
    <s v="KE-UAS-1811-18102"/>
    <x v="0"/>
    <s v=""/>
    <s v="1st October,2018"/>
    <d v="2018-10-01T00:00:00"/>
    <s v="15th November,2018"/>
    <d v="2018-11-15T00:00:00"/>
    <s v="Kangogo Veronicah"/>
    <s v="Female"/>
    <s v="99999"/>
    <s v="721294050"/>
    <m/>
    <m/>
    <m/>
    <n v="35.290889999999997"/>
    <n v="0.58328500000000005"/>
    <s v="Uasin Gishu"/>
    <s v="Soy"/>
    <s v="Kimumu"/>
    <s v="Crowel"/>
    <s v="8"/>
    <s v="Matthew Kemboi"/>
    <s v="Mathew Kemboi"/>
    <s v="Mathew Kemboi"/>
    <s v="722819916"/>
    <s v="Informal Business"/>
    <x v="2"/>
    <x v="0"/>
    <d v="2018-11-24T00:00:00"/>
  </r>
  <r>
    <s v="VPA6"/>
    <s v="KE-UAS-1809-17570"/>
    <x v="0"/>
    <s v=""/>
    <s v="1st July,2018"/>
    <d v="2018-07-01T00:00:00"/>
    <s v="1st September,2018"/>
    <d v="2018-09-01T00:00:00"/>
    <s v="Chemweno Simeon"/>
    <s v="Male"/>
    <s v="99999"/>
    <s v="728790621"/>
    <m/>
    <m/>
    <m/>
    <n v="35.259129999999999"/>
    <n v="0.56214799999999998"/>
    <s v="Uasin Gishu"/>
    <s v="Soy"/>
    <s v="Kiplombe"/>
    <s v="Kiplombe"/>
    <s v="8"/>
    <s v="Matthew Kemboi"/>
    <s v="Mathew Kemboi"/>
    <s v="Mathew Kemboi"/>
    <s v="722819916"/>
    <s v="Informal Business"/>
    <x v="2"/>
    <x v="0"/>
    <d v="2018-10-02T00:00:00"/>
  </r>
  <r>
    <s v="VPA6"/>
    <s v="KE-UAS-1809-18101"/>
    <x v="0"/>
    <s v=""/>
    <s v="2nd June,2018"/>
    <d v="2018-06-02T00:00:00"/>
    <s v="2nd September,2018"/>
    <d v="2018-09-02T00:00:00"/>
    <s v="Thomas Koimur Ronoh"/>
    <s v="Male"/>
    <s v="99999"/>
    <s v="725573875"/>
    <m/>
    <m/>
    <s v="727224113"/>
    <n v="35.145518000000003"/>
    <n v="0.75180199999999997"/>
    <s v="Uasin Gishu"/>
    <s v="Soy"/>
    <s v="Soy"/>
    <s v="Nangili"/>
    <s v="8"/>
    <s v="Matthew Kemboi"/>
    <s v="Mathew Kemboi"/>
    <s v="Mathew Kemboi"/>
    <s v="722819916"/>
    <s v="Informal Business"/>
    <x v="2"/>
    <x v="0"/>
    <d v="2018-10-02T00:00:00"/>
  </r>
  <r>
    <s v="VPA6"/>
    <s v="KE-MUR-1902-24914"/>
    <x v="0"/>
    <s v=""/>
    <s v="8th January,2019"/>
    <d v="2019-01-08T00:00:00"/>
    <s v="14th February,2019"/>
    <d v="2019-02-14T00:00:00"/>
    <s v="Gacheru Chege Patrick"/>
    <s v="Male"/>
    <s v="99999"/>
    <s v="2554724586636"/>
    <m/>
    <m/>
    <m/>
    <n v="36.949629000000002"/>
    <n v="-0.82649300000000003"/>
    <s v="Murang'a"/>
    <s v="Kandara"/>
    <s v="Gacharage"/>
    <s v="Makindi"/>
    <s v="8"/>
    <s v="Mathew Njoroge Nganga"/>
    <s v="Mathew Kemboi"/>
    <s v="Mathew Kemboi"/>
    <s v="721154081"/>
    <s v="Informal Business"/>
    <x v="2"/>
    <x v="0"/>
    <d v="2019-02-17T00:00:00"/>
  </r>
  <r>
    <s v="VPA6"/>
    <s v="KE-UAS-1812-25872"/>
    <x v="0"/>
    <s v=""/>
    <s v="10th September,2018"/>
    <d v="2018-09-10T00:00:00"/>
    <s v="10th December,2018"/>
    <d v="2018-12-10T00:00:00"/>
    <s v="Sirma Lorna"/>
    <s v="Female"/>
    <s v="99999"/>
    <s v="726355618"/>
    <m/>
    <m/>
    <m/>
    <n v="35.200338000000002"/>
    <n v="0.57238699999999998"/>
    <s v="Uasin Gishu"/>
    <s v="Turbo"/>
    <s v="Turbo"/>
    <s v="Chemalal"/>
    <s v="8"/>
    <s v="Matthew Kemboi"/>
    <s v="Mathew Kemboi"/>
    <s v="Mathew Kemboi"/>
    <s v="254722819916"/>
    <s v="Informal Business"/>
    <x v="2"/>
    <x v="0"/>
    <d v="2019-02-24T00:00:00"/>
  </r>
  <r>
    <s v="VPA6"/>
    <s v="KE-VIH-1910-28502"/>
    <x v="0"/>
    <s v=""/>
    <s v="20th April,2019"/>
    <d v="2019-04-20T00:00:00"/>
    <s v="10th October,2019"/>
    <d v="2019-10-10T00:00:00"/>
    <s v="Khasiani Kennedy Natse"/>
    <s v="Male"/>
    <s v="12567969"/>
    <s v="254722321081"/>
    <m/>
    <m/>
    <m/>
    <n v="34.845165000000001"/>
    <n v="8.4517999999999996E-2"/>
    <s v="Vihiga"/>
    <s v="Hamisi"/>
    <s v="Shamakhokho"/>
    <s v="Murugwon"/>
    <s v="8"/>
    <s v="Matthew Kemboi"/>
    <s v="Mathew Kemboi"/>
    <s v="Mathew Kemboi"/>
    <s v="254722819916"/>
    <s v="Informal Business"/>
    <x v="2"/>
    <x v="0"/>
    <d v="2019-11-14T00:00:00"/>
  </r>
  <r>
    <s v="VPA6"/>
    <s v="KE-TRA-1910-28501"/>
    <x v="0"/>
    <s v=""/>
    <s v="28th April,2019"/>
    <d v="2019-04-28T00:00:00"/>
    <s v="10th October,2019"/>
    <d v="2019-10-10T00:00:00"/>
    <s v="Nalika Agnes Nasimiyu"/>
    <s v="Female"/>
    <s v="10494843"/>
    <s v="759325744"/>
    <m/>
    <m/>
    <m/>
    <n v="35.022300000000001"/>
    <n v="1.2074769999999999"/>
    <s v="Trans Nzoia"/>
    <s v="Kwanza"/>
    <s v="Keiyo"/>
    <s v="Sirende / Luhuya"/>
    <n v="8"/>
    <s v="Matthew Kemboi"/>
    <s v="Mathew Kemboi"/>
    <s v="Mathew Kemboi"/>
    <s v="254722819916"/>
    <s v="Informal Business"/>
    <x v="2"/>
    <x v="0"/>
    <d v="2019-11-17T00:00:00"/>
  </r>
  <r>
    <s v="VPA6"/>
    <s v="KE-UAS-1912-28402"/>
    <x v="0"/>
    <s v=""/>
    <s v="1st July,2019"/>
    <d v="2019-07-01T00:00:00"/>
    <s v="29th December,2019"/>
    <d v="2019-12-29T00:00:00"/>
    <s v="Kaptingei Beatrice Chepchirchir"/>
    <s v="Female"/>
    <s v="99999"/>
    <s v="724839889"/>
    <m/>
    <m/>
    <m/>
    <n v="35.254168"/>
    <n v="0.676257"/>
    <s v="Uasin Gishu"/>
    <s v="Turbo"/>
    <s v="Kiplombe"/>
    <s v="Kaaboi"/>
    <s v="8"/>
    <s v="Matthew Kemboi"/>
    <s v="Mathew Kemboi"/>
    <s v="Mathew Kemboi"/>
    <s v="254722819916"/>
    <s v="Informal Business"/>
    <x v="2"/>
    <x v="0"/>
    <d v="2019-12-31T00:00:00"/>
  </r>
  <r>
    <s v="VPA6"/>
    <s v="KE-UAS-1703-18097"/>
    <x v="0"/>
    <s v=""/>
    <s v="28th October,2016"/>
    <d v="2016-10-28T00:00:00"/>
    <s v="17th March,2017"/>
    <d v="2017-03-17T00:00:00"/>
    <s v="Paul Serem"/>
    <s v="Male"/>
    <s v="99999"/>
    <s v="722443914"/>
    <m/>
    <m/>
    <m/>
    <n v="35.289203000000001"/>
    <n v="0.55844499999999997"/>
    <s v="Uasin Gishu"/>
    <s v="Moiben"/>
    <s v="Kimumu"/>
    <s v="Radah"/>
    <s v="8"/>
    <s v="Matthew Kemboi"/>
    <s v="Mathew Kemboi"/>
    <s v="Mathew Kemboi"/>
    <s v="722819916"/>
    <s v="Informal Business"/>
    <x v="2"/>
    <x v="0"/>
    <d v="2017-09-28T00:00:00"/>
  </r>
  <r>
    <s v="VPA6"/>
    <s v="KE-UAS-1804-18100"/>
    <x v="0"/>
    <s v=""/>
    <s v="10th January,2018"/>
    <d v="2018-01-10T00:00:00"/>
    <s v="5th April,2018"/>
    <d v="2018-04-05T00:00:00"/>
    <s v="Tobosei Ben Kiprono"/>
    <s v="Male"/>
    <s v="99999"/>
    <s v="721651269"/>
    <m/>
    <m/>
    <m/>
    <n v="35.409427999999998"/>
    <n v="0.53698500000000005"/>
    <s v="Uasin Gishu"/>
    <s v="Moiben"/>
    <s v="Koitoror"/>
    <s v="Tuiyo-Luk"/>
    <s v="10"/>
    <s v="Matthew Kemboi"/>
    <s v="Mathew Kemboi"/>
    <s v="Mathew Kemboi"/>
    <s v="722819916"/>
    <s v="Informal Business"/>
    <x v="2"/>
    <x v="0"/>
    <d v="2018-06-21T00:00:00"/>
  </r>
  <r>
    <s v="VPA6"/>
    <s v="KE-UAS-1812-25889"/>
    <x v="0"/>
    <s v=""/>
    <s v="26th October,2018"/>
    <d v="2018-10-26T00:00:00"/>
    <s v="26th December,2018"/>
    <d v="2018-12-26T00:00:00"/>
    <s v="Amdany Dinah"/>
    <s v="Female"/>
    <s v="99999"/>
    <s v="722652445"/>
    <m/>
    <m/>
    <m/>
    <n v="35.288429999999998"/>
    <n v="0.55832000000000004"/>
    <s v="Uasin Gishu"/>
    <s v="Moiben"/>
    <s v="Kimumu"/>
    <s v="Radah"/>
    <s v="10"/>
    <s v="Matthew Kemboi"/>
    <s v="Mathew Kemboi"/>
    <s v="Mathew Kemboi"/>
    <s v="254722819916"/>
    <s v="Informal Business"/>
    <x v="0"/>
    <x v="0"/>
    <d v="2019-01-21T00:00:00"/>
  </r>
  <r>
    <s v="VPA6"/>
    <s v="KE-UAS-1512-18098"/>
    <x v="2"/>
    <s v="Non Compliant"/>
    <s v="11th November,2015"/>
    <d v="2015-11-11T00:00:00"/>
    <s v="31st December,2015"/>
    <d v="2015-12-31T00:00:00"/>
    <s v="Jackson Choge"/>
    <s v="Male"/>
    <s v="99999"/>
    <s v="721933816"/>
    <m/>
    <m/>
    <m/>
    <n v="35.269686999999998"/>
    <n v="0.682037"/>
    <s v="Uasin Gishu"/>
    <s v="Soy"/>
    <s v="Kaboi"/>
    <s v="Lalakina"/>
    <s v="10"/>
    <s v="Matthew Kemboi"/>
    <s v="Mathew Kemboi"/>
    <s v="Mathew Kemboi"/>
    <s v="254722819916"/>
    <s v="Informal Business"/>
    <x v="2"/>
    <x v="0"/>
    <d v="2017-10-30T00:00:00"/>
  </r>
  <r>
    <s v="VPA6"/>
    <s v="KE-UAS-1610-18099"/>
    <x v="0"/>
    <s v=""/>
    <s v="12th August,2016"/>
    <d v="2016-08-12T00:00:00"/>
    <s v="1st October,2016"/>
    <d v="2016-10-01T00:00:00"/>
    <s v="Malakwen Tuei"/>
    <s v="Male"/>
    <s v="4902426"/>
    <s v="728143226"/>
    <m/>
    <m/>
    <m/>
    <n v="35.224119999999999"/>
    <n v="0.66843699999999995"/>
    <s v="Uasin Gishu"/>
    <s v="Soy"/>
    <s v="Turbo"/>
    <s v="Emgweb"/>
    <s v="10"/>
    <s v="Matthew Kemboi"/>
    <s v="Mathew Kemboi"/>
    <s v="Mathew Kemboi"/>
    <s v=""/>
    <s v="Informal Business"/>
    <x v="2"/>
    <x v="0"/>
    <d v="2017-09-28T00:00:00"/>
  </r>
  <r>
    <s v="VPA6"/>
    <s v="KE-MUR-1810-24903"/>
    <x v="0"/>
    <s v=""/>
    <s v="5th September,2018"/>
    <d v="2018-09-05T00:00:00"/>
    <s v="15th October,2018"/>
    <d v="2018-10-15T00:00:00"/>
    <s v="Mungai Jacinta Nduta"/>
    <s v="Female"/>
    <s v="7569234"/>
    <s v="700453380"/>
    <m/>
    <m/>
    <s v="720793944"/>
    <n v="37.123508999999999"/>
    <n v="-0.869031"/>
    <s v="Murang'a"/>
    <s v="Maragua"/>
    <s v="Sabasaba"/>
    <s v="Kangurumo"/>
    <s v="8"/>
    <s v="Mathew Njoroge Nganga"/>
    <s v="Mathew Njoroge Nganga"/>
    <s v="Mathew Njoroge Nganga"/>
    <s v="721154081"/>
    <s v="Informal Business"/>
    <x v="2"/>
    <x v="0"/>
    <d v="2018-12-18T00:00:00"/>
  </r>
  <r>
    <s v="VPA6"/>
    <s v="KE-MAC-1711-18416"/>
    <x v="0"/>
    <s v=""/>
    <s v="12th September,2017"/>
    <d v="2017-09-12T00:00:00"/>
    <s v="1st November,2017"/>
    <d v="2017-11-01T00:00:00"/>
    <s v="Mutuku Aaron Nthenge"/>
    <s v="Male"/>
    <s v="13311129"/>
    <s v="716209393"/>
    <m/>
    <m/>
    <s v="710357140"/>
    <n v="37.42069"/>
    <n v="-1.3932800000000001"/>
    <s v="Machakos"/>
    <s v="Mwala"/>
    <s v="Mango"/>
    <s v="Upper Vyulya"/>
    <s v="10"/>
    <s v="Mathew Njoroge Nganga"/>
    <s v="Mathew Njoroge Nganga"/>
    <s v="Mathew Njoroge Nganga"/>
    <s v="721154081"/>
    <s v="Informal Business"/>
    <x v="2"/>
    <x v="0"/>
    <d v="2018-04-03T00:00:00"/>
  </r>
  <r>
    <s v="VPA6"/>
    <s v="KE-MUR-1711-18417"/>
    <x v="0"/>
    <s v=""/>
    <s v="12th September,2017"/>
    <d v="2017-09-12T00:00:00"/>
    <s v="1st November,2017"/>
    <d v="2017-11-01T00:00:00"/>
    <s v="Chege David Kariuki"/>
    <s v="Male"/>
    <s v="24033237"/>
    <s v="710911080"/>
    <m/>
    <m/>
    <m/>
    <n v="36.946185"/>
    <n v="-0.85510600000000003"/>
    <s v="Murang'a"/>
    <s v="Kandara"/>
    <s v="Ruchu"/>
    <s v="Kangui"/>
    <s v="12"/>
    <s v="Mathew Njoroge Nganga"/>
    <s v="Mathew Njoroge Nganga"/>
    <s v="Mathew Njoroge Nganga"/>
    <s v="254721154081"/>
    <s v="Informal Business"/>
    <x v="2"/>
    <x v="0"/>
    <d v="2017-11-17T00:00:00"/>
  </r>
  <r>
    <s v="VPA6"/>
    <s v="KE-MUR-1701-17583"/>
    <x v="0"/>
    <s v=""/>
    <s v="12th November,2016"/>
    <d v="2016-11-12T00:00:00"/>
    <s v="1st January,2017"/>
    <d v="2017-01-01T00:00:00"/>
    <s v="Daniel Gichia Kironji"/>
    <s v="Male"/>
    <s v="3053329"/>
    <s v="726339774"/>
    <m/>
    <m/>
    <m/>
    <n v="36.956094999999998"/>
    <n v="-0.87157799999999996"/>
    <s v="Murang'a"/>
    <s v="Kandara"/>
    <s v="Ruchu"/>
    <s v="Cicu"/>
    <s v="12"/>
    <s v="Mathew Njoroge Nganga"/>
    <s v="Mathew Njoroge Nganga"/>
    <s v="Mathew Njoroge Nganga"/>
    <s v="254721154081"/>
    <s v="Informal Business"/>
    <x v="2"/>
    <x v="0"/>
    <d v="2018-03-23T00:00:00"/>
  </r>
  <r>
    <s v="VPA6"/>
    <s v="KE-NYA-1812-25056"/>
    <x v="0"/>
    <s v=""/>
    <s v="13th November,2018"/>
    <d v="2018-11-13T00:00:00"/>
    <s v="20th December,2018"/>
    <d v="2018-12-20T00:00:00"/>
    <s v="Moru Njau Merita"/>
    <s v="Male"/>
    <s v="852346"/>
    <s v="721154081"/>
    <m/>
    <m/>
    <m/>
    <n v="36.574787999999998"/>
    <n v="-0.84882199999999997"/>
    <s v="Nyandarua"/>
    <s v="South Kinangop"/>
    <s v="Magumu"/>
    <s v="Mutonyora C"/>
    <s v="12"/>
    <s v="Mathew Njoroge Nganga"/>
    <s v="Mathew Njoroge Nganga"/>
    <s v="Mathew Njoroge Nganga"/>
    <s v="254721154081"/>
    <s v="Informal Business"/>
    <x v="2"/>
    <x v="0"/>
    <d v="2018-12-20T00:00:00"/>
  </r>
  <r>
    <s v="VPA6"/>
    <s v="KE-MUR-1812-24902"/>
    <x v="0"/>
    <s v=""/>
    <s v="3rd November,2018"/>
    <d v="2018-11-03T00:00:00"/>
    <s v="14th December,2018"/>
    <d v="2018-12-14T00:00:00"/>
    <s v="Mwangi Stephen Muthee"/>
    <s v="Male"/>
    <s v="99999"/>
    <s v="725832059"/>
    <m/>
    <m/>
    <s v="708452036"/>
    <n v="37.060291999999997"/>
    <n v="-0.74390100000000003"/>
    <s v="Murang'a"/>
    <s v="Kahuro"/>
    <s v="Kahuro"/>
    <s v="Kari"/>
    <s v="12"/>
    <s v="Mathew Njoroge Nganga"/>
    <s v="Mathew Njoroge Nganga"/>
    <s v="Mathew Njoroge Nganga"/>
    <s v="721154081"/>
    <s v="Informal Business"/>
    <x v="2"/>
    <x v="0"/>
    <d v="2018-12-18T00:00:00"/>
  </r>
  <r>
    <s v="VPA6"/>
    <s v="KE-MUR-1610-17382"/>
    <x v="0"/>
    <s v=""/>
    <s v="31st August,2016"/>
    <d v="2016-08-31T00:00:00"/>
    <s v="20th October,2016"/>
    <d v="2016-10-20T00:00:00"/>
    <s v="Agnes Nduta Kiongo"/>
    <s v="Female"/>
    <s v="20362171"/>
    <s v="721228870"/>
    <m/>
    <m/>
    <m/>
    <n v="37.166952000000002"/>
    <n v="-0.86273900000000003"/>
    <s v="Murang'a"/>
    <s v="Makuyu"/>
    <s v="Kamahuha"/>
    <s v="Githioro"/>
    <s v="6"/>
    <s v="Maurice Kinuthia Wangui"/>
    <s v="Maurice Kinuthia Wangui"/>
    <s v="Maurice Kinuthia Wangui"/>
    <s v=""/>
    <s v="Informal Business"/>
    <x v="2"/>
    <x v="0"/>
    <d v="2017-03-02T00:00:00"/>
  </r>
  <r>
    <s v="VPA6"/>
    <s v="KE-THA-1706-23067"/>
    <x v="0"/>
    <s v=""/>
    <s v="24th February,2017"/>
    <d v="2017-02-24T00:00:00"/>
    <s v="17th June,2017"/>
    <d v="2017-06-17T00:00:00"/>
    <s v="Mbeti Kinyua Gladys"/>
    <s v="Female"/>
    <s v="2462147"/>
    <s v="720581965"/>
    <m/>
    <m/>
    <s v="728393314"/>
    <n v="37.653714000000001"/>
    <n v="-0.224546"/>
    <s v="Tharaka-Nithi"/>
    <s v="Maara"/>
    <s v="Chogoria"/>
    <s v="Muuni"/>
    <s v="6"/>
    <s v="Maurice Kinuthia Wangui"/>
    <s v="Maurice Kinuthia Wangui"/>
    <s v="Maurice Kinuthia Wangui"/>
    <s v="713376894"/>
    <s v="Informal Business"/>
    <x v="0"/>
    <x v="0"/>
    <d v="2018-08-12T00:00:00"/>
  </r>
  <r>
    <s v="VPA6"/>
    <s v="KE-KIA-1811-28080"/>
    <x v="0"/>
    <s v=""/>
    <s v="18th November,2018"/>
    <d v="2018-11-18T00:00:00"/>
    <s v="23rd November,2018"/>
    <d v="2018-11-23T00:00:00"/>
    <s v="Kimani Miriam M."/>
    <s v="Female"/>
    <s v="8554926"/>
    <s v="70515911"/>
    <s v="729228781"/>
    <m/>
    <s v="727784507"/>
    <n v="39.504551999999997"/>
    <n v="-4.2647279999999999"/>
    <s v="Kiambu"/>
    <s v="Matuga"/>
    <s v="Ituru"/>
    <s v="Mucharagi"/>
    <s v="6"/>
    <s v="Maurice Kinuthia Wangui"/>
    <s v="Maurice Kinuthia Wangui"/>
    <s v="Maurice Kinuthia Wangui"/>
    <s v="713376894"/>
    <s v="Informal Business"/>
    <x v="2"/>
    <x v="0"/>
    <d v="2018-12-17T00:00:00"/>
  </r>
  <r>
    <s v="VPA6"/>
    <s v="KE-KIA-2004-30055"/>
    <x v="0"/>
    <s v=""/>
    <s v="17th April,2020"/>
    <d v="2020-04-17T00:00:00"/>
    <s v="17th April,2020"/>
    <d v="2020-04-17T00:00:00"/>
    <s v="Mwangi Martin Muchiri"/>
    <s v="Male"/>
    <s v="12530017"/>
    <s v="724534692"/>
    <s v="254724534692"/>
    <m/>
    <m/>
    <n v="36.921095000000001"/>
    <n v="-1.0034050000000001"/>
    <s v="Kiambu"/>
    <s v="Gatundu South"/>
    <s v="Ngeda"/>
    <s v="Wamwangi"/>
    <n v="6"/>
    <s v="Maurice Kinuthia Wangui"/>
    <s v="Maurice Kinuthia Wangui"/>
    <s v="Maurice Kinuthia Wangui"/>
    <s v="713376894"/>
    <s v="Informal Business"/>
    <x v="2"/>
    <x v="0"/>
    <d v="2020-04-17T00:00:00"/>
  </r>
  <r>
    <s v="VPA6"/>
    <s v="KE-KIA-2205-30071"/>
    <x v="2"/>
    <s v="Non Compliant"/>
    <s v="18th March,2022"/>
    <d v="2022-03-18T00:00:00"/>
    <s v="10th May,2022"/>
    <d v="2022-05-10T00:00:00"/>
    <s v="Mbugua Lucy Wambui"/>
    <s v="Female"/>
    <s v="13409839"/>
    <s v="0724848847"/>
    <m/>
    <m/>
    <s v="0721431295"/>
    <n v="36.777830000000002"/>
    <n v="-0.941388"/>
    <s v="Kiambu"/>
    <s v="Gatundu South"/>
    <s v="Gacharangr"/>
    <s v="Muyuini"/>
    <n v="8"/>
    <s v="Maurice Kinuthia Wangui"/>
    <s v="Maurice Kinuthia Wangui"/>
    <s v="Maurice Kinuthia Wangui"/>
    <s v=""/>
    <s v="Informal Business"/>
    <x v="2"/>
    <x v="0"/>
    <d v="2022-05-10T00:00:00"/>
  </r>
  <r>
    <s v="VPA6"/>
    <s v="KE-KIA-2111-30060"/>
    <x v="0"/>
    <s v=""/>
    <s v="26th November,2020"/>
    <d v="2020-11-26T00:00:00"/>
    <s v="26th November,2021"/>
    <d v="2021-11-26T00:00:00"/>
    <s v="Nduguti Peter Kamonde"/>
    <s v="Male"/>
    <s v="8748929"/>
    <s v="254729921185"/>
    <m/>
    <m/>
    <m/>
    <n v="36.926076999999999"/>
    <n v="-0.94001999999999997"/>
    <s v="Kiambu"/>
    <s v="Gatundu North"/>
    <s v="Makwa"/>
    <s v="Gakui"/>
    <n v="8"/>
    <s v="Maurice Kinuthia Wangui"/>
    <s v="Maurice Kinuthia Wangui"/>
    <s v="Maurice Kinuthia Wangui"/>
    <s v=""/>
    <s v="Informal Business"/>
    <x v="2"/>
    <x v="0"/>
    <d v="2021-11-26T00:00:00"/>
  </r>
  <r>
    <s v="VPA6"/>
    <s v="KE-KIA-2205-30073"/>
    <x v="2"/>
    <s v="Unreachable"/>
    <s v="9th April,2022"/>
    <d v="2022-04-09T00:00:00"/>
    <s v="17th May,2022"/>
    <d v="2022-05-17T00:00:00"/>
    <s v="Gachui Alice Wanjiru"/>
    <s v="Female"/>
    <s v="4923683"/>
    <s v="0727117209"/>
    <m/>
    <m/>
    <s v="0722769669"/>
    <n v="36.893165000000003"/>
    <n v="-0.97096199999999999"/>
    <s v="Kiambu"/>
    <s v="Gatundu North"/>
    <s v="Gathaite"/>
    <s v="Gatei"/>
    <n v="8"/>
    <s v="Maurice Kinuthia Wangui"/>
    <s v="Maurice Kinuthia Wangui"/>
    <s v="Maurice Kinuthia Wangui"/>
    <s v=""/>
    <s v="Informal Business"/>
    <x v="2"/>
    <x v="0"/>
    <d v="2022-05-17T00:00:00"/>
  </r>
  <r>
    <s v="VPA6"/>
    <s v="KE-KIA-2111-30061"/>
    <x v="0"/>
    <s v=""/>
    <s v="9th September,2020"/>
    <d v="2020-09-09T00:00:00"/>
    <s v="26th November,2021"/>
    <d v="2021-11-26T00:00:00"/>
    <s v="Ngoci Anthony Nganga"/>
    <s v="Male"/>
    <s v="41364469"/>
    <s v="254725744129"/>
    <m/>
    <m/>
    <s v="254714265863"/>
    <n v="36.9024"/>
    <n v="-0.92666700000000002"/>
    <s v="Kiambu"/>
    <s v="Gatundu North"/>
    <s v="Kamwangi"/>
    <s v="Kagecu"/>
    <n v="8"/>
    <s v="Maurice Kinuthia Wangui"/>
    <s v="Maurice Kinuthia Wangui"/>
    <s v="Maurice Kinuthia Wangui"/>
    <s v=""/>
    <s v="Informal Business"/>
    <x v="2"/>
    <x v="0"/>
    <d v="2021-11-30T00:00:00"/>
  </r>
  <r>
    <s v="VPA6"/>
    <s v="KE-MUR-2111-28373"/>
    <x v="0"/>
    <s v=""/>
    <s v="27th September,2021"/>
    <d v="2021-09-27T00:00:00"/>
    <s v="15th November,2021"/>
    <d v="2021-11-15T00:00:00"/>
    <s v="Karanja Grace Wayua"/>
    <s v="Male"/>
    <n v="99999"/>
    <s v="0745033038"/>
    <m/>
    <m/>
    <s v="0705861109"/>
    <n v="37.133192999999999"/>
    <n v="-0.99153800000000003"/>
    <s v="Murang'a"/>
    <s v="Makuyu"/>
    <s v="Kimorori"/>
    <s v="Mithi"/>
    <n v="8"/>
    <s v="Maurice Kinuthia Wangui"/>
    <s v="Maurice Kinuthia Wangui"/>
    <s v="Maurice Kinuthia Wangui"/>
    <s v=""/>
    <s v="Informal Business"/>
    <x v="2"/>
    <x v="0"/>
    <d v="2022-05-24T00:00:00"/>
  </r>
  <r>
    <s v="VPA6"/>
    <s v="KE-KIA-2112-30062"/>
    <x v="0"/>
    <s v=""/>
    <s v="16th April,2021"/>
    <d v="2021-04-16T00:00:00"/>
    <s v="17th December,2021"/>
    <d v="2021-12-17T00:00:00"/>
    <s v="Gitau Edward M"/>
    <s v="Male"/>
    <s v="6715159"/>
    <s v="254720576304"/>
    <m/>
    <m/>
    <m/>
    <n v="36.895705"/>
    <n v="-0.92181299999999999"/>
    <s v="Kiambu"/>
    <s v="Gatundu North"/>
    <s v="Kamwangi"/>
    <s v="Ngorongo"/>
    <n v="8"/>
    <s v="Maurice Kinuthia Wangui"/>
    <s v="Maurice Kinuthia Wangui"/>
    <s v="Maurice Kinuthia Wangui"/>
    <s v=""/>
    <s v="Informal Business"/>
    <x v="2"/>
    <x v="0"/>
    <d v="2021-12-19T00:00:00"/>
  </r>
  <r>
    <s v="VPA6"/>
    <s v="KE-KIA-2111-30066"/>
    <x v="0"/>
    <s v=""/>
    <s v="23rd November,2021"/>
    <d v="2021-11-23T00:00:00"/>
    <s v="23rd November,2021"/>
    <d v="2021-11-23T00:00:00"/>
    <s v="Gichee John Ndungu"/>
    <s v="Male"/>
    <s v="1020232"/>
    <s v="254797466936"/>
    <m/>
    <m/>
    <m/>
    <n v="36.899230000000003"/>
    <n v="-1.0225"/>
    <s v="Kiambu"/>
    <s v="Gatundu South"/>
    <s v="Mutomo"/>
    <s v="Ishaweri"/>
    <n v="8"/>
    <s v="Maurice Kinuthia Wangui"/>
    <s v="Maurice Kinuthia Wangui"/>
    <s v="Maurice Kinuthia Wangui"/>
    <s v=""/>
    <s v="Informal Business"/>
    <x v="2"/>
    <x v="0"/>
    <d v="2021-11-24T00:00:00"/>
  </r>
  <r>
    <s v="VPA6"/>
    <s v="KE-KIA-2111-30068"/>
    <x v="0"/>
    <s v=""/>
    <s v="23rd November,2020"/>
    <d v="2020-11-23T00:00:00"/>
    <s v="23rd November,2021"/>
    <d v="2021-11-23T00:00:00"/>
    <s v="Nganga Benadetta Wanjiku"/>
    <s v="Female"/>
    <s v="315643"/>
    <s v="254713839860"/>
    <m/>
    <m/>
    <m/>
    <n v="36.909109999999998"/>
    <n v="-0.99426700000000001"/>
    <s v="Kiambu"/>
    <s v="Gatundu South"/>
    <s v="Itiru"/>
    <s v="Githuya"/>
    <n v="8"/>
    <s v="Maurice Kinuthia Wangui"/>
    <s v="Maurice Kinuthia Wangui"/>
    <s v="Maurice Kinuthia Wangui"/>
    <s v=""/>
    <s v="Informal Business"/>
    <x v="2"/>
    <x v="0"/>
    <d v="2021-11-24T00:00:00"/>
  </r>
  <r>
    <s v="VPA6"/>
    <s v="KE-KIA-2111-30069"/>
    <x v="0"/>
    <s v=""/>
    <s v="23rd May,2020"/>
    <d v="2020-05-23T00:00:00"/>
    <s v="23rd November,2021"/>
    <d v="2021-11-23T00:00:00"/>
    <s v="Gathiga Dickson Kimani"/>
    <s v="Male"/>
    <s v="7985142"/>
    <s v="254790998491"/>
    <m/>
    <m/>
    <s v="254729436521"/>
    <n v="36.937682000000002"/>
    <n v="-1.0174300000000001"/>
    <s v="Kiambu"/>
    <s v="Gatundu South"/>
    <s v="Ngenda"/>
    <s v="Kamuyu"/>
    <n v="8"/>
    <s v="Maurice Kinuthia Wangui"/>
    <s v="Maurice Kinuthia Wangui"/>
    <s v="Maurice Kinuthia Wangui"/>
    <s v=""/>
    <s v="Informal Business"/>
    <x v="2"/>
    <x v="0"/>
    <d v="2021-11-24T00:00:00"/>
  </r>
  <r>
    <s v="VPA6"/>
    <s v="KE-MUR-1710-23070"/>
    <x v="0"/>
    <s v=""/>
    <s v="2nd September,2017"/>
    <d v="2017-09-02T00:00:00"/>
    <s v="22nd October,2017"/>
    <d v="2017-10-22T00:00:00"/>
    <s v="Kamau Wambui Elizabeth"/>
    <s v="Female"/>
    <s v="13278512"/>
    <s v="727598352"/>
    <m/>
    <m/>
    <m/>
    <n v="36.878045999999998"/>
    <n v="-0.84607100000000002"/>
    <s v="Murang'a"/>
    <s v="Gatanga"/>
    <s v="Kingoro"/>
    <s v="Nguni"/>
    <s v="8"/>
    <s v="Maurice Kinuthia Wangui"/>
    <s v="Maurice Kinuthia Wangui"/>
    <s v="Maurice Kinuthia Wangui"/>
    <s v="713376894"/>
    <s v="Informal Business"/>
    <x v="3"/>
    <x v="0"/>
    <d v="2018-07-24T00:00:00"/>
  </r>
  <r>
    <s v="VPA6"/>
    <s v="KE-MUR-1812-24917"/>
    <x v="2"/>
    <s v="Non Compliant"/>
    <s v="2nd November,2018"/>
    <d v="2018-11-02T00:00:00"/>
    <s v="25th December,2018"/>
    <d v="2018-12-25T00:00:00"/>
    <s v="Macharia Nelius Wangari"/>
    <s v="Female"/>
    <s v="99999"/>
    <s v="722385111"/>
    <s v="722385119"/>
    <m/>
    <s v="722912968"/>
    <n v="36.932758"/>
    <n v="-0.66354100000000005"/>
    <s v="Murang'a"/>
    <s v="Kangema"/>
    <s v="Mathioya"/>
    <s v="Kenya Njeru"/>
    <s v="8"/>
    <s v="Maurice Kinuthia Wangui"/>
    <s v="Maurice Kinuthia Wangui"/>
    <s v="Maurice Kinuthia Wangui"/>
    <s v="713376894"/>
    <s v="Informal Business"/>
    <x v="2"/>
    <x v="0"/>
    <d v="2019-03-11T00:00:00"/>
  </r>
  <r>
    <s v="VPA6"/>
    <s v="KE-THA-1902-25596"/>
    <x v="0"/>
    <s v=""/>
    <s v="22nd January,2019"/>
    <d v="2019-01-22T00:00:00"/>
    <s v="23rd February,2019"/>
    <d v="2019-02-23T00:00:00"/>
    <s v="Njeru Kamitambo Moses"/>
    <s v="Male"/>
    <s v="3739355"/>
    <s v="0735289306"/>
    <m/>
    <m/>
    <s v="711721185"/>
    <n v="37.641708000000001"/>
    <n v="-0.23965700000000001"/>
    <s v="Tharaka-Nithi"/>
    <s v="Maara"/>
    <s v="Wiru"/>
    <s v="Wiru"/>
    <s v="8"/>
    <s v="Maurice Kinuthia Wangui"/>
    <s v="Maurice Kinuthia Wangui"/>
    <s v="Maurice Kinuthia Wangui"/>
    <s v="713376894"/>
    <s v="Informal Business"/>
    <x v="2"/>
    <x v="0"/>
    <d v="2019-03-16T00:00:00"/>
  </r>
  <r>
    <s v="VPA6"/>
    <s v="KE-KIA-1912-28526"/>
    <x v="0"/>
    <s v=""/>
    <s v="23rd December,2019"/>
    <d v="2019-12-23T00:00:00"/>
    <s v="23rd December,2019"/>
    <d v="2019-12-23T00:00:00"/>
    <s v="Mwangi Paul Kungu"/>
    <s v="Male"/>
    <s v="20793030"/>
    <s v="254729416622"/>
    <m/>
    <m/>
    <m/>
    <n v="37.008941999999998"/>
    <n v="-1.058138"/>
    <s v="Kiambu"/>
    <s v="Juja"/>
    <s v="Juja"/>
    <s v="Kiahuria"/>
    <s v="8"/>
    <s v="Maurice Kinuthia Wangui"/>
    <s v="Maurice Kinuthia Wangui"/>
    <s v="Maurice Kinuthia Wangui"/>
    <s v="254713376894"/>
    <s v="Informal Business"/>
    <x v="2"/>
    <x v="0"/>
    <d v="2019-12-23T00:00:00"/>
  </r>
  <r>
    <s v="VPA6"/>
    <s v="KE-THA-1911-25720"/>
    <x v="0"/>
    <s v=""/>
    <s v="28th October,2019"/>
    <d v="2019-10-28T00:00:00"/>
    <s v="18th November,2019"/>
    <d v="2019-11-18T00:00:00"/>
    <s v="Naivasha Mugambi Kenneth"/>
    <s v="Male"/>
    <s v="22567854"/>
    <s v="254721790897"/>
    <m/>
    <m/>
    <m/>
    <n v="37.654758000000001"/>
    <n v="-0.22966500000000001"/>
    <s v="Tharaka-Nithi"/>
    <s v="Maara"/>
    <s v="Kieganguru"/>
    <s v="Muhuni"/>
    <s v="8"/>
    <s v="Maurice Kinuthia Wangui"/>
    <s v="Maurice Kinuthia Wangui"/>
    <s v="Maurice Kinuthia Wangui"/>
    <s v="254713376894"/>
    <s v="Informal Business"/>
    <x v="2"/>
    <x v="0"/>
    <d v="2019-12-04T00:00:00"/>
  </r>
  <r>
    <s v="VPA6"/>
    <s v="KE-KIA-1808-23073"/>
    <x v="0"/>
    <s v=""/>
    <s v="22nd June,2018"/>
    <d v="2018-06-22T00:00:00"/>
    <s v="11th August,2018"/>
    <d v="2018-08-11T00:00:00"/>
    <s v="Mugo Alice Wanjiku"/>
    <s v="Female"/>
    <s v="257747"/>
    <s v="724411818"/>
    <m/>
    <m/>
    <s v="727909499"/>
    <n v="36.913347000000002"/>
    <n v="-1.0005379999999999"/>
    <s v="Kiambu"/>
    <s v="Gatundu South"/>
    <s v="Ituru"/>
    <s v="Githuya"/>
    <s v="8"/>
    <s v="Maurice Kinuthia Wangui"/>
    <s v="Maurice Kinuthia Wangui"/>
    <s v="Maurice Kinuthia Wangui"/>
    <s v="713376894"/>
    <s v="Informal Business"/>
    <x v="2"/>
    <x v="0"/>
    <d v="2018-09-20T00:00:00"/>
  </r>
  <r>
    <s v="VPA6"/>
    <s v="KE-THA-1807-23071"/>
    <x v="0"/>
    <s v=""/>
    <s v="16th May,2018"/>
    <d v="2018-05-16T00:00:00"/>
    <s v="4th July,2018"/>
    <d v="2018-07-04T00:00:00"/>
    <s v="Gatwiri John Christine"/>
    <s v="Female"/>
    <s v="725463225"/>
    <s v="725463225"/>
    <m/>
    <m/>
    <s v="733139874"/>
    <n v="37.625543"/>
    <n v="-0.216506"/>
    <s v="Tharaka-Nithi"/>
    <s v="Maara"/>
    <s v="Chogoria"/>
    <s v="Muriru"/>
    <s v="8"/>
    <s v="Maurice Kinuthia Wangui"/>
    <s v="Maurice Kinuthia Wangui"/>
    <s v="Maurice Kinuthia Wangui"/>
    <s v="713376894"/>
    <s v="Informal Business"/>
    <x v="0"/>
    <x v="0"/>
    <d v="2018-08-12T00:00:00"/>
  </r>
  <r>
    <s v="VPA6"/>
    <s v="KE-KIA-2004-30053"/>
    <x v="0"/>
    <s v=""/>
    <s v="17th April,2020"/>
    <d v="2020-04-17T00:00:00"/>
    <s v="17th April,2020"/>
    <d v="2020-04-17T00:00:00"/>
    <s v="Mwangi Joseph Maina"/>
    <s v="Male"/>
    <s v="6037138"/>
    <s v="723905528"/>
    <m/>
    <m/>
    <m/>
    <n v="36.947327000000001"/>
    <n v="-1.016913"/>
    <s v="Kiambu"/>
    <s v="Gatundu North"/>
    <s v="Mangu"/>
    <s v="Mukurwe"/>
    <n v="8"/>
    <s v="Maurice Kinuthia Wangui"/>
    <s v="Maurice Kinuthia Wangui"/>
    <s v="Maurice Kinuthia Wangui"/>
    <s v="713376894"/>
    <s v="Informal Business"/>
    <x v="2"/>
    <x v="0"/>
    <d v="2020-04-17T00:00:00"/>
  </r>
  <r>
    <s v="VPA6"/>
    <s v="KE-KIA-2004-30052"/>
    <x v="0"/>
    <s v=""/>
    <s v="17th April,2020"/>
    <d v="2020-04-17T00:00:00"/>
    <s v="17th April,2020"/>
    <d v="2020-04-17T00:00:00"/>
    <s v="Njuguna Michael Kamau"/>
    <s v="Male"/>
    <s v="4813403"/>
    <s v="724640555"/>
    <s v="254724640555"/>
    <m/>
    <m/>
    <n v="36.963774999999998"/>
    <n v="-0.97803499999999999"/>
    <s v="Kiambu"/>
    <s v="Gatundu North"/>
    <s v="Makwa"/>
    <s v="Makwa"/>
    <n v="8"/>
    <s v="Maurice Kinuthia Wangui"/>
    <s v="Maurice Kinuthia Wangui"/>
    <s v="Maurice Kinuthia Wangui"/>
    <s v="713376894"/>
    <s v="Informal Business"/>
    <x v="2"/>
    <x v="0"/>
    <d v="2020-04-17T00:00:00"/>
  </r>
  <r>
    <s v="VPA6"/>
    <s v="KE-KIA-2111-30067"/>
    <x v="0"/>
    <s v=""/>
    <s v="3rd August,2020"/>
    <d v="2020-08-03T00:00:00"/>
    <s v="23rd November,2021"/>
    <d v="2021-11-23T00:00:00"/>
    <s v="Nganga George Kiarie"/>
    <s v="Male"/>
    <s v="7545323"/>
    <s v="254725488677"/>
    <m/>
    <m/>
    <s v="254727136679"/>
    <n v="36.936489999999999"/>
    <n v="-1.037382"/>
    <s v="Kiambu"/>
    <s v="Gatundu South"/>
    <s v="Ngenda"/>
    <s v="Mararo"/>
    <n v="10"/>
    <s v="Maurice Kinuthia Wangui"/>
    <s v="Maurice Kinuthia Wangui"/>
    <s v="Maurice Kinuthia Wangui"/>
    <s v=""/>
    <s v="Informal Business"/>
    <x v="2"/>
    <x v="0"/>
    <d v="2021-11-24T00:00:00"/>
  </r>
  <r>
    <s v="VPA6"/>
    <s v="KE-KIA-2012-26941"/>
    <x v="0"/>
    <s v=""/>
    <s v="10th December,2020"/>
    <d v="2020-12-10T00:00:00"/>
    <s v="30th December,2020"/>
    <d v="2020-12-30T00:00:00"/>
    <s v="Nyambura Njoroge Fidelis"/>
    <s v="Female"/>
    <s v="6258799"/>
    <s v="724473008"/>
    <s v="254724473008"/>
    <m/>
    <m/>
    <n v="36.907741999999999"/>
    <n v="-1.0295700000000001"/>
    <s v="Kiambu"/>
    <s v="Gatundu South"/>
    <s v="Gatundu"/>
    <s v="Ishaweri"/>
    <n v="10"/>
    <s v="Maurice Kinuthia Wangui"/>
    <s v="Maurice Kinuthia Wangui"/>
    <s v="Maurice Kinuthia Wangui"/>
    <s v=""/>
    <s v="Informal Business"/>
    <x v="2"/>
    <x v="0"/>
    <d v="2020-12-30T00:00:00"/>
  </r>
  <r>
    <s v="VPA6"/>
    <s v="KE-KIA-2011-26933"/>
    <x v="0"/>
    <s v=""/>
    <s v="10th October,2020"/>
    <d v="2020-10-10T00:00:00"/>
    <s v="25th November,2020"/>
    <d v="2020-11-25T00:00:00"/>
    <s v="James Kuhonwo"/>
    <s v="Male"/>
    <s v="13413833"/>
    <s v="254727756528"/>
    <m/>
    <m/>
    <m/>
    <n v="36.847445"/>
    <n v="-0.96179199999999998"/>
    <s v="Kiambu"/>
    <s v="Gatundu South"/>
    <s v="Karinga"/>
    <s v="Kiongera"/>
    <n v="10"/>
    <s v="Maurice Kinuthia Wangui"/>
    <s v="Maurice Kinuthia Wangui"/>
    <s v="Maurice Kinuthia Wangui"/>
    <s v=""/>
    <s v="Informal Business"/>
    <x v="2"/>
    <x v="0"/>
    <d v="2020-11-25T00:00:00"/>
  </r>
  <r>
    <s v="VPA6"/>
    <s v="KE-KIA-1710-18049"/>
    <x v="0"/>
    <s v=""/>
    <s v="12th August,2017"/>
    <d v="2017-08-12T00:00:00"/>
    <s v="1st October,2017"/>
    <d v="2017-10-01T00:00:00"/>
    <s v="Wanjiku Patricia"/>
    <s v="Female"/>
    <s v="14401766"/>
    <s v="724752424"/>
    <m/>
    <m/>
    <m/>
    <n v="36.915081999999998"/>
    <n v="-1.0014540000000001"/>
    <s v="Kiambu"/>
    <s v="Gatundu South"/>
    <s v="Ngenda"/>
    <s v="Githuya"/>
    <s v="10"/>
    <s v="Maurice Kinuthia Wangui"/>
    <s v="Maurice Kinuthia Wangui"/>
    <s v="Maurice Kinuthia Wangui"/>
    <s v="254713374896"/>
    <s v="Informal Business"/>
    <x v="2"/>
    <x v="0"/>
    <d v="2017-11-07T00:00:00"/>
  </r>
  <r>
    <s v="VPA6"/>
    <s v="KE-KIA-1512-27727"/>
    <x v="0"/>
    <s v=""/>
    <s v="11th November,2015"/>
    <d v="2015-11-11T00:00:00"/>
    <s v="31st December,2015"/>
    <d v="2015-12-31T00:00:00"/>
    <s v="Muchiri Phrisila Nyambura"/>
    <s v="Female"/>
    <s v="8515678"/>
    <s v="727543756"/>
    <m/>
    <m/>
    <m/>
    <n v="36.907125000000001"/>
    <n v="-0.984927"/>
    <s v="Kiambu"/>
    <s v="Gatundu South"/>
    <s v="Ngenda"/>
    <s v="Gatei"/>
    <s v="10"/>
    <s v="Maurice Kinuthia Wangui"/>
    <s v="Maurice Kinuthia Wangui"/>
    <s v="Maurice Kinuthia Wangui"/>
    <s v="254713376894"/>
    <s v="Informal Business"/>
    <x v="2"/>
    <x v="0"/>
    <d v="2017-11-07T00:00:00"/>
  </r>
  <r>
    <s v="VPA6"/>
    <s v="KE-KIA-1702-18053"/>
    <x v="0"/>
    <s v=""/>
    <s v="13th December,2016"/>
    <d v="2016-12-13T00:00:00"/>
    <s v="1st February,2017"/>
    <d v="2017-02-01T00:00:00"/>
    <s v="Njonjo George Kahora"/>
    <s v="Male"/>
    <s v="24156672"/>
    <s v="700259868"/>
    <m/>
    <m/>
    <m/>
    <n v="36.92116"/>
    <n v="-1.035874"/>
    <s v="Kiambu"/>
    <s v="Gatundu South"/>
    <s v="Kimuyu"/>
    <s v="Mutomo"/>
    <s v="10"/>
    <s v="Maurice Kinuthia Wangui"/>
    <s v="Maurice Kinuthia Wangui"/>
    <s v="Maurice Kinuthia Wangui"/>
    <s v=""/>
    <s v="Informal Business"/>
    <x v="2"/>
    <x v="0"/>
    <d v="2017-11-07T00:00:00"/>
  </r>
  <r>
    <s v="VPA6"/>
    <s v="KE-THA-1711-18054"/>
    <x v="0"/>
    <s v=""/>
    <s v="12th September,2017"/>
    <d v="2017-09-12T00:00:00"/>
    <s v="1st November,2017"/>
    <d v="2017-11-01T00:00:00"/>
    <s v="Mbururia Charos Muriuki"/>
    <s v="Male"/>
    <s v="5086287"/>
    <s v="706905171"/>
    <m/>
    <m/>
    <m/>
    <n v="37.683681999999997"/>
    <n v="-0.23141300000000001"/>
    <s v="Tharaka-Nithi"/>
    <s v="Maara"/>
    <s v="Chogoria"/>
    <s v="Mutuguni"/>
    <s v="10"/>
    <s v="Maurice Kinuthia Wangui"/>
    <s v="Maurice Kinuthia Wangui"/>
    <s v="Maurice Kinuthia Wangui"/>
    <s v="254713376894"/>
    <s v="Informal Business"/>
    <x v="2"/>
    <x v="0"/>
    <d v="2017-11-17T00:00:00"/>
  </r>
  <r>
    <s v="VPA6"/>
    <s v="KE-THA-1602-18055"/>
    <x v="0"/>
    <s v=""/>
    <s v="13th December,2015"/>
    <d v="2015-12-13T00:00:00"/>
    <s v="1st February,2016"/>
    <d v="2016-02-01T00:00:00"/>
    <s v="Naibasha Rose Umotho"/>
    <s v="Female"/>
    <s v="13475827"/>
    <s v="727528583"/>
    <m/>
    <m/>
    <m/>
    <n v="37.679872000000003"/>
    <n v="-0.22845299999999999"/>
    <s v="Tharaka-Nithi"/>
    <s v="Maara"/>
    <s v="Chogoria"/>
    <s v="Mutuguni"/>
    <s v="10"/>
    <s v="Maurice Kinuthia Wangui"/>
    <s v="Maurice Kinuthia Wangui"/>
    <s v="Maurice Kinuthia Wangui"/>
    <s v="254713376894"/>
    <s v="Informal Business"/>
    <x v="2"/>
    <x v="0"/>
    <d v="2017-11-17T00:00:00"/>
  </r>
  <r>
    <s v="VPA6"/>
    <s v="KE-KIA-1611-17421"/>
    <x v="0"/>
    <s v=""/>
    <s v="12th September,2016"/>
    <d v="2016-09-12T00:00:00"/>
    <s v="1st November,2016"/>
    <d v="2016-11-01T00:00:00"/>
    <s v="Gabriel Kiarie"/>
    <s v="Male"/>
    <s v="263384"/>
    <s v="719772459"/>
    <m/>
    <m/>
    <m/>
    <n v="36.910151999999997"/>
    <n v="-0.98615200000000003"/>
    <s v="Kiambu"/>
    <s v="Gatundu South"/>
    <s v="Ngenda"/>
    <s v="Gatei"/>
    <s v="10"/>
    <s v="Maurice Kinuthia Wangui"/>
    <s v="Maurice Kinuthia Wangui"/>
    <s v="Maurice Kinuthia Wangui"/>
    <s v=""/>
    <s v="Informal Business"/>
    <x v="2"/>
    <x v="0"/>
    <d v="2017-03-02T00:00:00"/>
  </r>
  <r>
    <s v="VPA6"/>
    <s v="KE-KIA-1611-17427"/>
    <x v="0"/>
    <s v=""/>
    <s v="12th September,2016"/>
    <d v="2016-09-12T00:00:00"/>
    <s v="1st November,2016"/>
    <d v="2016-11-01T00:00:00"/>
    <s v="George Njoroge Kimani"/>
    <s v="Male"/>
    <s v="13843290"/>
    <s v="763353401"/>
    <m/>
    <m/>
    <m/>
    <n v="36.909905000000002"/>
    <n v="-0.98578500000000002"/>
    <s v="Kiambu"/>
    <s v="Gatundu South"/>
    <s v="Ngenda"/>
    <s v="Gatei"/>
    <s v="10"/>
    <s v="Maurice Kinuthia Wangui"/>
    <s v="Maurice Kinuthia Wangui"/>
    <s v="Maurice Kinuthia Wangui"/>
    <s v=""/>
    <s v="Informal Business"/>
    <x v="2"/>
    <x v="0"/>
    <d v="2017-03-02T00:00:00"/>
  </r>
  <r>
    <s v="VPA6"/>
    <s v="KE-KIA-1612-17444"/>
    <x v="0"/>
    <s v=""/>
    <s v="12th October,2016"/>
    <d v="2016-10-12T00:00:00"/>
    <s v="1st December,2016"/>
    <d v="2016-12-01T00:00:00"/>
    <s v="James Wamwati Kirunga"/>
    <s v="Male"/>
    <s v="37028856"/>
    <s v="721770157"/>
    <m/>
    <m/>
    <m/>
    <n v="36.816543000000003"/>
    <n v="-1.160463"/>
    <s v="Kiambu"/>
    <s v="Kiambu"/>
    <s v="Ndumberi"/>
    <s v="Kanunga"/>
    <s v="10"/>
    <s v="Maurice Kinuthia Wangui"/>
    <s v="Maurice Kinuthia Wangui"/>
    <s v="Maurice Kinuthia Wangui"/>
    <s v=""/>
    <s v="Informal Business"/>
    <x v="2"/>
    <x v="0"/>
    <d v="2017-03-02T00:00:00"/>
  </r>
  <r>
    <s v="VPA6"/>
    <s v="KE-KIA-1611-17542"/>
    <x v="0"/>
    <s v=""/>
    <s v="12th September,2016"/>
    <d v="2016-09-12T00:00:00"/>
    <s v="1st November,2016"/>
    <d v="2016-11-01T00:00:00"/>
    <s v="Stephen Mwaura Thuku"/>
    <s v="Male"/>
    <s v="28575055"/>
    <s v="718076128"/>
    <m/>
    <m/>
    <m/>
    <n v="36.823773000000003"/>
    <n v="-1.1317759999999999"/>
    <s v="Kiambu"/>
    <s v="Kiambaa"/>
    <s v="Ting'Ang'A"/>
    <s v="Kangongo"/>
    <s v="10"/>
    <s v="Maurice Kinuthia Wangui"/>
    <s v="Maurice Kinuthia Wangui"/>
    <s v="Maurice Kinuthia Wangui"/>
    <s v=""/>
    <s v="Informal Business"/>
    <x v="2"/>
    <x v="0"/>
    <d v="2017-03-02T00:00:00"/>
  </r>
  <r>
    <s v="VPA6"/>
    <s v="KE-MUR-1705-18046"/>
    <x v="0"/>
    <s v=""/>
    <s v="18th March,2017"/>
    <d v="2017-03-18T00:00:00"/>
    <s v="7th May,2017"/>
    <d v="2017-05-07T00:00:00"/>
    <s v="Waita Virginia Muringo"/>
    <s v="Female"/>
    <s v="11547797"/>
    <s v="712825069"/>
    <m/>
    <m/>
    <m/>
    <n v="37.166246999999998"/>
    <n v="-0.85953199999999996"/>
    <s v="Murang'a"/>
    <s v="Maragua"/>
    <s v="Kamahuha"/>
    <s v="Nyagati"/>
    <s v="10"/>
    <s v="Maurice Kinuthia Wangui"/>
    <s v="Maurice Kinuthia Wangui"/>
    <s v="Maurice Kinuthia Wangui"/>
    <s v="713376894"/>
    <s v="Informal Business"/>
    <x v="2"/>
    <x v="0"/>
    <d v="2017-08-11T00:00:00"/>
  </r>
  <r>
    <s v="VPA6"/>
    <s v="KE-MUR-1607-18047"/>
    <x v="0"/>
    <s v=""/>
    <s v="23rd May,2016"/>
    <d v="2016-05-23T00:00:00"/>
    <s v="12th July,2016"/>
    <d v="2016-07-12T00:00:00"/>
    <s v="Ndwati Lucy Wacheke"/>
    <s v="Female"/>
    <s v="1019439"/>
    <s v="712963741"/>
    <m/>
    <m/>
    <m/>
    <n v="37.168275999999999"/>
    <n v="-0.85051299999999996"/>
    <s v="Murang'a"/>
    <s v="Makuyu"/>
    <s v="Kamahuha"/>
    <s v="Kahaini"/>
    <s v="10"/>
    <s v="Maurice Kinuthia Wangui"/>
    <s v="Maurice Kinuthia Wangui"/>
    <s v="Maurice Kinuthia Wangui"/>
    <s v="713376894"/>
    <s v="Informal Business"/>
    <x v="2"/>
    <x v="0"/>
    <d v="2017-08-11T00:00:00"/>
  </r>
  <r>
    <s v="VPA6"/>
    <s v="KE-KIA-1811-28081"/>
    <x v="0"/>
    <s v=""/>
    <s v="19th October,2018"/>
    <d v="2018-10-19T00:00:00"/>
    <s v="8th November,2018"/>
    <d v="2018-11-08T00:00:00"/>
    <s v="Philip Sellar Wangu"/>
    <s v="Female"/>
    <s v="10488112"/>
    <s v="721895712"/>
    <m/>
    <m/>
    <s v="724722441"/>
    <n v="36.887752999999996"/>
    <n v="-0.96448199999999995"/>
    <s v="Kiambu"/>
    <s v="Gatundu North"/>
    <s v="Githovokoni"/>
    <s v="Musherere"/>
    <s v="10"/>
    <s v="Maurice Kinuthia Wangui"/>
    <s v="Maurice Kinuthia Wangui"/>
    <s v="Maurice Kinuthia Wangui"/>
    <s v="713376894"/>
    <s v="Informal Business"/>
    <x v="2"/>
    <x v="0"/>
    <d v="2018-12-17T00:00:00"/>
  </r>
  <r>
    <s v="VPA6"/>
    <s v="KE-KIA-1810-28076"/>
    <x v="0"/>
    <s v=""/>
    <s v="7th September,2018"/>
    <d v="2018-09-07T00:00:00"/>
    <s v="18th October,2018"/>
    <d v="2018-10-18T00:00:00"/>
    <s v="Kamau Lucy Waringa"/>
    <s v="Female"/>
    <s v="4918115"/>
    <s v="720618937"/>
    <m/>
    <m/>
    <s v="722603892"/>
    <n v="36.895007999999997"/>
    <n v="-0.973333"/>
    <s v="Kiambu"/>
    <s v="Gatundu North"/>
    <s v="Githovokoni"/>
    <s v="Gatei"/>
    <s v="10"/>
    <s v="Maurice Kinuthia Wangui"/>
    <s v="Maurice Kinuthia Wangui"/>
    <s v="Maurice Kinuthia Wangui"/>
    <s v="713376894"/>
    <s v="Informal Business"/>
    <x v="2"/>
    <x v="0"/>
    <d v="2018-12-17T00:00:00"/>
  </r>
  <r>
    <s v="VPA6"/>
    <s v="KE-NYE-1904-27094"/>
    <x v="0"/>
    <s v=""/>
    <s v="10th March,2019"/>
    <d v="2019-03-10T00:00:00"/>
    <s v="29th April,2019"/>
    <d v="2019-04-29T00:00:00"/>
    <s v="Munyiri Mary Angela Njoki"/>
    <s v="Female"/>
    <s v="2432557"/>
    <s v="0723755152"/>
    <m/>
    <m/>
    <m/>
    <n v="37.120202999999997"/>
    <n v="-0.38861499999999999"/>
    <s v="Nyeri"/>
    <s v="Mathira East"/>
    <s v="Magutu"/>
    <s v="Gikore"/>
    <s v="10"/>
    <s v="Maurice Kinuthia Wangui"/>
    <s v="Maurice Kinuthia Wangui"/>
    <s v="Maurice Kinuthia Wangui"/>
    <s v="713376894"/>
    <s v="Informal Business"/>
    <x v="0"/>
    <x v="0"/>
    <d v="2019-06-09T00:00:00"/>
  </r>
  <r>
    <s v="VPA6"/>
    <s v="KE-KIA-2205-30074"/>
    <x v="2"/>
    <s v="Unreachable"/>
    <s v="16th January,2022"/>
    <d v="2022-01-16T00:00:00"/>
    <s v="10th May,2022"/>
    <d v="2022-05-10T00:00:00"/>
    <s v="Nyanjui Veronica Waceke"/>
    <s v="Female"/>
    <s v=""/>
    <s v="0720811836"/>
    <m/>
    <m/>
    <s v="0720548001"/>
    <n v="36.903897000000001"/>
    <n v="-1.0219720000000001"/>
    <s v="Kiambu"/>
    <s v="Gatundu South"/>
    <s v="Ngenda"/>
    <s v="Ishaweri"/>
    <n v="12"/>
    <s v="Maurice Kinuthia Wangui"/>
    <s v="Maurice Kinuthia Wangui"/>
    <s v="Maurice Kinuthia Wangui"/>
    <s v=""/>
    <s v="Informal Business"/>
    <x v="2"/>
    <x v="0"/>
    <d v="2022-05-10T00:00:00"/>
  </r>
  <r>
    <s v="VPA6"/>
    <s v="KE-MUR-2204-30228"/>
    <x v="2"/>
    <s v="Unreachable"/>
    <s v="3rd March,2022"/>
    <d v="2022-03-03T00:00:00"/>
    <s v="15th April,2022"/>
    <d v="2022-04-15T00:00:00"/>
    <s v="Damaris Machria"/>
    <s v="Female"/>
    <n v="99999"/>
    <s v="0752386497"/>
    <m/>
    <m/>
    <s v="0722388052"/>
    <n v="37.111161000000003"/>
    <n v="-0.95437099999999997"/>
    <s v="Murang'a"/>
    <s v="Makuyu"/>
    <s v="Kimorori"/>
    <s v="Kabati"/>
    <n v="12"/>
    <s v="Maurice Kinuthia Wangui"/>
    <s v="Maurice Kinuthia Wangui"/>
    <s v="Maurice Kinuthia Wangui"/>
    <s v=""/>
    <s v="Informal Business"/>
    <x v="2"/>
    <x v="0"/>
    <d v="2022-05-24T00:00:00"/>
  </r>
  <r>
    <s v="VPA6"/>
    <s v="KE-KIA-2112-30065"/>
    <x v="1"/>
    <s v="Client has another biodigester but different brand"/>
    <s v="12th January,2021"/>
    <d v="2021-01-12T00:00:00"/>
    <s v="17th December,2021"/>
    <d v="2021-12-17T00:00:00"/>
    <s v="Gitau Sophia Njeri"/>
    <s v="Female"/>
    <s v="3624150"/>
    <s v="254722835587"/>
    <m/>
    <m/>
    <m/>
    <n v="36.895155000000003"/>
    <n v="-0.92159199999999997"/>
    <s v="Kiambu"/>
    <s v="Gatundu North"/>
    <s v="Mundoro"/>
    <s v="Mundoro"/>
    <n v="12"/>
    <s v="Maurice Kinuthia Wangui"/>
    <s v="Maurice Kinuthia Wangui"/>
    <s v="Maurice Kinuthia Wangui"/>
    <s v=""/>
    <s v="Informal Business"/>
    <x v="2"/>
    <x v="0"/>
    <d v="2021-12-19T00:00:00"/>
  </r>
  <r>
    <s v="VPA6"/>
    <s v="KE-KIA-2111-30070"/>
    <x v="0"/>
    <s v=""/>
    <s v="23rd July,2020"/>
    <d v="2020-07-23T00:00:00"/>
    <s v="23rd November,2021"/>
    <d v="2021-11-23T00:00:00"/>
    <s v="Kamau Lucy Nduta"/>
    <s v="Female"/>
    <s v="24828446"/>
    <s v="254716814514"/>
    <m/>
    <m/>
    <s v="254726474988"/>
    <n v="36.936563"/>
    <n v="-1.0163770000000001"/>
    <s v="Kiambu"/>
    <s v="Gatundu South"/>
    <s v="Ngenda"/>
    <s v="Kamunyu"/>
    <n v="12"/>
    <s v="Maurice Kinuthia Wangui"/>
    <s v="Maurice Kinuthia Wangui"/>
    <s v="Maurice Kinuthia Wangui"/>
    <s v=""/>
    <s v="Informal Business"/>
    <x v="2"/>
    <x v="0"/>
    <d v="2021-11-24T00:00:00"/>
  </r>
  <r>
    <s v="VPA6"/>
    <s v="KE-KIA-2012-26940"/>
    <x v="2"/>
    <s v="Non Compliant"/>
    <s v="29th November,2020"/>
    <d v="2020-11-29T00:00:00"/>
    <s v="30th December,2020"/>
    <d v="2020-12-30T00:00:00"/>
    <s v="Nyambura Kagonye Lucy"/>
    <s v="Female"/>
    <s v="13219820"/>
    <s v="72550828"/>
    <s v="254725508285"/>
    <m/>
    <s v="254722381149"/>
    <n v="36.939211999999998"/>
    <n v="-1.0433749999999999"/>
    <s v="Kiambu"/>
    <s v="Gatundu South"/>
    <s v="Genda"/>
    <s v="Kimuyu"/>
    <n v="12"/>
    <s v="Maurice Kinuthia Wangui"/>
    <s v="Maurice Kinuthia Wangui"/>
    <s v="Maurice Kinuthia Wangui"/>
    <s v=""/>
    <s v="Informal Business"/>
    <x v="2"/>
    <x v="0"/>
    <d v="2020-12-30T00:00:00"/>
  </r>
  <r>
    <s v="VPA6"/>
    <s v="KE-KIA-2011-28537"/>
    <x v="0"/>
    <s v=""/>
    <s v="8th September,2020"/>
    <d v="2020-09-08T00:00:00"/>
    <s v="25th November,2020"/>
    <d v="2020-11-25T00:00:00"/>
    <s v="Francis Amos Mungai"/>
    <s v="Male"/>
    <s v="9485106"/>
    <s v="254728768766"/>
    <m/>
    <m/>
    <s v="254724058651"/>
    <n v="36.896112000000002"/>
    <n v="-1.019835"/>
    <s v="Kiambu"/>
    <s v="Gatundu South"/>
    <s v="Gatundu"/>
    <s v="Icaweri"/>
    <n v="12"/>
    <s v="Maurice Kinuthia Wangui"/>
    <s v="Maurice Kinuthia Wangui"/>
    <s v="Maurice Kinuthia Wangui"/>
    <s v=""/>
    <s v="Informal Business"/>
    <x v="2"/>
    <x v="0"/>
    <d v="2020-11-25T00:00:00"/>
  </r>
  <r>
    <s v="VPA6"/>
    <s v="KE-KIA-2011-26932"/>
    <x v="0"/>
    <s v=""/>
    <s v="23rd August,2020"/>
    <d v="2020-08-23T00:00:00"/>
    <s v="25th November,2020"/>
    <d v="2020-11-25T00:00:00"/>
    <s v="Njeri Kariuki Hannah"/>
    <s v="Female"/>
    <s v="3055748"/>
    <s v="254720093216"/>
    <m/>
    <m/>
    <m/>
    <n v="36.857233000000001"/>
    <n v="-0.96923000000000004"/>
    <s v="Kiambu"/>
    <s v="Gatundu South"/>
    <s v="Karinga"/>
    <s v="Ritho"/>
    <n v="12"/>
    <s v="Maurice Kinuthia Wangui"/>
    <s v="Maurice Kinuthia Wangui"/>
    <s v="Maurice Kinuthia Wangui"/>
    <s v=""/>
    <s v="Informal Business"/>
    <x v="2"/>
    <x v="0"/>
    <d v="2020-11-25T00:00:00"/>
  </r>
  <r>
    <s v="VPA6"/>
    <s v="KE-KIA-2011-26934"/>
    <x v="0"/>
    <s v=""/>
    <s v="24th March,2020"/>
    <d v="2020-03-24T00:00:00"/>
    <s v="25th November,2020"/>
    <d v="2020-11-25T00:00:00"/>
    <s v="Waithira Kinyanjui Peris"/>
    <s v="Female"/>
    <s v="27073486"/>
    <s v="254746799495"/>
    <m/>
    <m/>
    <m/>
    <n v="36.873466999999998"/>
    <n v="-0.96839500000000001"/>
    <s v="Kiambu"/>
    <s v="Gatundu South"/>
    <s v="Ruburi"/>
    <s v="Ruburi"/>
    <n v="12"/>
    <s v="Maurice Kinuthia Wangui"/>
    <s v="Maurice Kinuthia Wangui"/>
    <s v="Maurice Kinuthia Wangui"/>
    <s v=""/>
    <s v="Informal Business"/>
    <x v="2"/>
    <x v="0"/>
    <d v="2020-11-25T00:00:00"/>
  </r>
  <r>
    <s v="VPA6"/>
    <s v="KE-KIA-2011-26935"/>
    <x v="0"/>
    <s v=""/>
    <s v="23rd August,2020"/>
    <d v="2020-08-23T00:00:00"/>
    <s v="25th November,2020"/>
    <d v="2020-11-25T00:00:00"/>
    <s v="Wainanina Kingera Lawrence"/>
    <s v="Male"/>
    <s v="252407"/>
    <s v="254716805108"/>
    <m/>
    <m/>
    <m/>
    <n v="36.850394999999999"/>
    <n v="-0.95387200000000005"/>
    <s v="Kiambu"/>
    <s v="Gatundu South"/>
    <s v="Ruburi"/>
    <s v="Mbogoro"/>
    <n v="12"/>
    <s v="Maurice Kinuthia Wangui"/>
    <s v="Maurice Kinuthia Wangui"/>
    <s v="Maurice Kinuthia Wangui"/>
    <s v=""/>
    <s v="Informal Business"/>
    <x v="2"/>
    <x v="0"/>
    <d v="2020-11-25T00:00:00"/>
  </r>
  <r>
    <s v="VPA6"/>
    <s v="KE-KIA-2011-26931"/>
    <x v="0"/>
    <s v=""/>
    <s v="26th September,2020"/>
    <d v="2020-09-26T00:00:00"/>
    <s v="25th November,2020"/>
    <d v="2020-11-25T00:00:00"/>
    <s v="Rose Njeri"/>
    <s v="Female"/>
    <s v="14712831"/>
    <s v="254712347225"/>
    <m/>
    <m/>
    <m/>
    <n v="36.930132999999998"/>
    <n v="-1.010605"/>
    <s v="Kiambu"/>
    <s v="Gatundu South"/>
    <s v="Wamwangi"/>
    <s v="Wamwangi"/>
    <n v="12"/>
    <s v="Maurice Kinuthia Wangui"/>
    <s v="Maurice Kinuthia Wangui"/>
    <s v="Maurice Kinuthia Wangui"/>
    <s v=""/>
    <s v="Informal Business"/>
    <x v="2"/>
    <x v="0"/>
    <d v="2020-11-25T00:00:00"/>
  </r>
  <r>
    <s v="VPA6"/>
    <s v="KE-THA-1602-15981"/>
    <x v="0"/>
    <s v=""/>
    <s v="13th December,2015"/>
    <d v="2015-12-13T00:00:00"/>
    <s v="1st February,2016"/>
    <d v="2016-02-01T00:00:00"/>
    <s v="Caroline Wanja"/>
    <s v="Female"/>
    <s v="20710472"/>
    <s v="713696130"/>
    <m/>
    <m/>
    <m/>
    <n v="37.666384999999998"/>
    <n v="-0.22536500000000001"/>
    <s v="Tharaka-Nithi"/>
    <s v="Maara"/>
    <s v="Chogoria"/>
    <s v="Kithima"/>
    <s v="12"/>
    <s v="Maurice Kinuthia Wangui"/>
    <s v="Maurice Kinuthia Wangui"/>
    <s v="Maurice Kinuthia Wangui"/>
    <s v=""/>
    <s v="Informal Business"/>
    <x v="2"/>
    <x v="0"/>
    <d v="2017-03-02T00:00:00"/>
  </r>
  <r>
    <s v="VPA6"/>
    <s v="KE-KIA-1703-18051"/>
    <x v="0"/>
    <s v=""/>
    <s v="10th January,2017"/>
    <d v="2017-01-10T00:00:00"/>
    <s v="1st March,2017"/>
    <d v="2017-03-01T00:00:00"/>
    <s v="Kimani John Chege"/>
    <s v="Male"/>
    <s v="11770512"/>
    <s v="723259211"/>
    <m/>
    <m/>
    <m/>
    <n v="36.903300000000002"/>
    <n v="-0.97809500000000005"/>
    <s v="Kiambu"/>
    <s v="Gatundu North"/>
    <s v="Gathaita"/>
    <s v="Gatei"/>
    <s v="12"/>
    <s v="Maurice Kinuthia Wangui"/>
    <s v="Maurice Kinuthia Wangui"/>
    <s v="Maurice Kinuthia Wangui"/>
    <s v="254713376894"/>
    <s v="Informal Business"/>
    <x v="2"/>
    <x v="0"/>
    <d v="2017-11-07T00:00:00"/>
  </r>
  <r>
    <s v="VPA6"/>
    <s v="KE-KIA-1706-18052"/>
    <x v="0"/>
    <s v=""/>
    <s v="12th April,2017"/>
    <d v="2017-04-12T00:00:00"/>
    <s v="1st June,2017"/>
    <d v="2017-06-01T00:00:00"/>
    <s v="Njenga John"/>
    <s v="Male"/>
    <s v="22288903"/>
    <s v="724760939"/>
    <m/>
    <m/>
    <m/>
    <n v="36.855106999999997"/>
    <n v="-0.94960100000000003"/>
    <s v="Kiambu"/>
    <s v="Gatundu North"/>
    <s v="Githofokoni"/>
    <s v="Gathaiti"/>
    <s v="12"/>
    <s v="Maurice Kinuthia Wangui"/>
    <s v="Maurice Kinuthia Wangui"/>
    <s v="Maurice Kinuthia Wangui"/>
    <s v=""/>
    <s v="Informal Business"/>
    <x v="2"/>
    <x v="0"/>
    <d v="2017-11-07T00:00:00"/>
  </r>
  <r>
    <s v="VPA6"/>
    <s v="KE-KIA-1805-23068"/>
    <x v="0"/>
    <s v=""/>
    <s v="18th April,2018"/>
    <d v="2018-04-18T00:00:00"/>
    <s v="14th May,2018"/>
    <d v="2018-05-14T00:00:00"/>
    <s v="Wairimu Susan"/>
    <s v="Female"/>
    <s v="3366804"/>
    <s v="712985299"/>
    <m/>
    <m/>
    <m/>
    <n v="36.909292999999998"/>
    <n v="-0.99656800000000001"/>
    <s v="Kiambu"/>
    <s v="Gatundu South"/>
    <s v="Ituru"/>
    <s v="Githoya"/>
    <s v="12"/>
    <s v="Maurice Kinuthia Wangui"/>
    <s v="Maurice Kinuthia Wangui"/>
    <s v="Maurice Kinuthia Wangui"/>
    <s v="713376894"/>
    <s v="Informal Business"/>
    <x v="2"/>
    <x v="0"/>
    <d v="2018-07-14T00:00:00"/>
  </r>
  <r>
    <s v="VPA6"/>
    <s v="KE-KIA-1804-23069"/>
    <x v="0"/>
    <s v=""/>
    <s v="21st March,2018"/>
    <d v="2018-03-21T00:00:00"/>
    <s v="14th April,2018"/>
    <d v="2018-04-14T00:00:00"/>
    <s v="Kogi Patrick Charcles"/>
    <s v="Male"/>
    <s v="8050904"/>
    <s v="727301272"/>
    <m/>
    <m/>
    <m/>
    <n v="36.927982"/>
    <n v="-1.0106299999999999"/>
    <s v="Kiambu"/>
    <s v="Gatundu South"/>
    <s v="Ituru"/>
    <s v="Kabuthi"/>
    <s v="12"/>
    <s v="Maurice Kinuthia Wangui"/>
    <s v="Maurice Kinuthia Wangui"/>
    <s v="Maurice Kinuthia Wangui"/>
    <s v="713376894"/>
    <s v="Informal Business"/>
    <x v="2"/>
    <x v="0"/>
    <d v="2018-07-14T00:00:00"/>
  </r>
  <r>
    <s v="VPA6"/>
    <s v="KE-MUR-1901-24916"/>
    <x v="0"/>
    <s v=""/>
    <s v="5th December,2018"/>
    <d v="2018-12-05T00:00:00"/>
    <s v="15th January,2019"/>
    <d v="2019-01-15T00:00:00"/>
    <s v="Kinuthia Julius Kimani"/>
    <s v="Male"/>
    <s v="7339307"/>
    <s v="0713243988"/>
    <m/>
    <m/>
    <s v="725008705"/>
    <n v="36.872641999999999"/>
    <n v="-0.78853399999999996"/>
    <s v="Murang'a"/>
    <s v="Kandara"/>
    <s v="Gacharage"/>
    <s v="Kibage"/>
    <s v="12"/>
    <s v="Maurice Kinuthia Wangui"/>
    <s v="Maurice Kinuthia Wangui"/>
    <s v="Maurice Kinuthia Wangui"/>
    <s v="713376894"/>
    <s v="Informal Business"/>
    <x v="2"/>
    <x v="0"/>
    <d v="2019-03-11T00:00:00"/>
  </r>
  <r>
    <s v="VPA6"/>
    <s v="KE-MUR-1812-24915"/>
    <x v="0"/>
    <s v=""/>
    <s v="8th November,2018"/>
    <d v="2018-11-08T00:00:00"/>
    <s v="29th December,2018"/>
    <d v="2018-12-29T00:00:00"/>
    <s v="Mwangi Juliah Wangui"/>
    <s v="Male"/>
    <s v="99999"/>
    <s v="721983645"/>
    <m/>
    <m/>
    <s v="722968847"/>
    <n v="36.937801999999998"/>
    <n v="-0.82411800000000002"/>
    <s v="Murang'a"/>
    <s v="Kandara"/>
    <s v="Gacharage"/>
    <s v="Mureru"/>
    <n v="12"/>
    <s v="Maurice Kinuthia Wangui"/>
    <s v="Maurice Kinuthia Wangui"/>
    <s v="Maurice Kinuthia Wangui"/>
    <s v="713376894"/>
    <s v="Informal Business"/>
    <x v="2"/>
    <x v="0"/>
    <d v="2019-03-11T00:00:00"/>
  </r>
  <r>
    <s v="VPA6"/>
    <s v="KE-KIA-1908-26822"/>
    <x v="0"/>
    <s v=""/>
    <s v="31st August,2019"/>
    <d v="2019-08-31T00:00:00"/>
    <s v="31st August,2019"/>
    <d v="2019-08-31T00:00:00"/>
    <s v="Kamau Allan Ngure"/>
    <s v="Male"/>
    <s v="20858794"/>
    <s v="254792745591"/>
    <m/>
    <m/>
    <m/>
    <n v="37.043776999999999"/>
    <n v="-1.0373870000000001"/>
    <s v="Kiambu"/>
    <s v="Thika West"/>
    <s v="Ngoigwa"/>
    <s v="Ngoigwa"/>
    <s v="12"/>
    <s v="Maurice Kinuthia Wangui"/>
    <s v="Maurice Kinuthia Wangui"/>
    <s v="Maurice Kinuthia Wangui"/>
    <s v="713376874"/>
    <s v="Informal Business"/>
    <x v="2"/>
    <x v="0"/>
    <d v="2019-08-31T00:00:00"/>
  </r>
  <r>
    <s v="VPA6"/>
    <s v="KE-KIA-1908-26823"/>
    <x v="0"/>
    <s v=""/>
    <s v="12th August,2019"/>
    <d v="2019-08-12T00:00:00"/>
    <s v="12th August,2019"/>
    <d v="2019-08-12T00:00:00"/>
    <s v="Kamau David"/>
    <s v="Male"/>
    <s v="32003071"/>
    <s v="254722464152"/>
    <m/>
    <m/>
    <m/>
    <n v="37.043734999999998"/>
    <n v="-1.03894"/>
    <s v="Kiambu"/>
    <s v="Thika West"/>
    <s v="Thika"/>
    <s v="Ngoigwa"/>
    <s v="12"/>
    <s v="Maurice Kinuthia Wangui"/>
    <s v="Maurice Kinuthia Wangui"/>
    <s v="Maurice Kinuthia Wangui"/>
    <s v="713376894"/>
    <s v="Informal Business"/>
    <x v="2"/>
    <x v="0"/>
    <d v="2019-08-12T00:00:00"/>
  </r>
  <r>
    <s v="VPA6"/>
    <s v="KE-KIA-1908-26804"/>
    <x v="0"/>
    <s v=""/>
    <s v="5th August,2019"/>
    <d v="2019-08-05T00:00:00"/>
    <s v="5th August,2019"/>
    <d v="2019-08-05T00:00:00"/>
    <s v="Kimani Stanley Kiaria"/>
    <s v="Male"/>
    <s v="795077"/>
    <s v="254720124276"/>
    <m/>
    <m/>
    <m/>
    <n v="36.848424999999999"/>
    <n v="-0.95336799999999999"/>
    <s v="Kiambu"/>
    <s v="Gatundu South"/>
    <s v="Ruburi"/>
    <s v="Mbogoro"/>
    <s v="12"/>
    <s v="Maurice Kinuthia Wangui"/>
    <s v="Maurice Kinuthia Wangui"/>
    <s v="Maurice Kinuthia Wangui"/>
    <s v="713376894"/>
    <s v="Informal Business"/>
    <x v="2"/>
    <x v="0"/>
    <d v="2019-08-05T00:00:00"/>
  </r>
  <r>
    <s v="VPA6"/>
    <s v="KE-KIA-1912-30054"/>
    <x v="2"/>
    <s v="Non Compliant"/>
    <s v="10th December,2019"/>
    <d v="2019-12-10T00:00:00"/>
    <s v="10th December,2019"/>
    <d v="2019-12-10T00:00:00"/>
    <s v="Mwangi Jane Nyangahu"/>
    <s v="Female"/>
    <s v="12524483"/>
    <s v="725448596"/>
    <s v="254725448596"/>
    <m/>
    <m/>
    <n v="36.872318"/>
    <n v="-0.96763500000000002"/>
    <s v="Kiambu"/>
    <s v="Gatundu South"/>
    <s v="Ruburi"/>
    <s v="Ruburi"/>
    <n v="12"/>
    <s v="Maurice Kinuthia Wangui"/>
    <s v="Maurice Kinuthia Wangui"/>
    <s v="Maurice Kinuthia Wangui"/>
    <s v="254713376894"/>
    <s v="Informal Business"/>
    <x v="2"/>
    <x v="0"/>
    <d v="2019-12-10T00:00:00"/>
  </r>
  <r>
    <s v="VPA6"/>
    <s v="KE-KIA-1612-17514"/>
    <x v="0"/>
    <s v=""/>
    <s v="11th November,2016"/>
    <d v="2016-11-11T00:00:00"/>
    <s v="31st December,2016"/>
    <d v="2016-12-31T00:00:00"/>
    <s v="Philp Kamau Gakibe"/>
    <s v="Male"/>
    <s v="2570413"/>
    <s v="722340683"/>
    <m/>
    <m/>
    <m/>
    <n v="36.925192000000003"/>
    <n v="-1.028251"/>
    <s v="Kiambu"/>
    <s v="Gatundu South"/>
    <s v="Ngenda"/>
    <s v="Githarururu"/>
    <s v="12"/>
    <s v="Maurice Kinuthia Wangui"/>
    <s v="Maurice Kinuthia Wangui"/>
    <s v="Maurice Kinuthia Wangui"/>
    <s v=""/>
    <s v="Informal Business"/>
    <x v="2"/>
    <x v="0"/>
    <d v="2017-03-02T00:00:00"/>
  </r>
  <r>
    <s v="VPA6"/>
    <s v="KE-KIA-1607-17531"/>
    <x v="0"/>
    <s v=""/>
    <s v="12th May,2016"/>
    <d v="2016-05-12T00:00:00"/>
    <s v="1st July,2016"/>
    <d v="2016-07-01T00:00:00"/>
    <s v="Samuel Njau Njunguna"/>
    <s v="Male"/>
    <s v="4297747"/>
    <s v="721678832"/>
    <m/>
    <m/>
    <m/>
    <n v="36.897767999999999"/>
    <n v="-1.011725"/>
    <s v="Kiambu"/>
    <s v="Gatundu South"/>
    <s v="Ngenda"/>
    <s v="Ndithini"/>
    <s v="12"/>
    <s v="Maurice Kinuthia Wangui"/>
    <s v="Maurice Kinuthia Wangui"/>
    <s v="Maurice Kinuthia Wangui"/>
    <s v=""/>
    <s v="Informal Business"/>
    <x v="2"/>
    <x v="0"/>
    <d v="2017-03-02T00:00:00"/>
  </r>
  <r>
    <s v="VPA6"/>
    <s v="KE-MUR-1612-17411"/>
    <x v="0"/>
    <s v=""/>
    <s v="11th November,2016"/>
    <d v="2016-11-11T00:00:00"/>
    <s v="31st December,2016"/>
    <d v="2016-12-31T00:00:00"/>
    <s v="Ezekiah Kimani Ngekenya"/>
    <s v="Male"/>
    <s v="7545121"/>
    <s v="72444950"/>
    <m/>
    <m/>
    <m/>
    <n v="37.137867"/>
    <n v="-0.96033100000000005"/>
    <s v="Murang'a"/>
    <s v="Kandara"/>
    <s v="Kenol"/>
    <s v="Kimorori"/>
    <s v="12"/>
    <s v="Maurice Kinuthia Wangui"/>
    <s v="Maurice Kinuthia Wangui"/>
    <s v="Maurice Kinuthia Wangui"/>
    <s v=""/>
    <s v="Informal Business"/>
    <x v="2"/>
    <x v="0"/>
    <d v="2017-03-02T00:00:00"/>
  </r>
  <r>
    <s v="VPA6"/>
    <s v="KE-MUR-1708-18048"/>
    <x v="0"/>
    <s v=""/>
    <s v="1st July,2017"/>
    <d v="2017-07-01T00:00:00"/>
    <s v="20th August,2017"/>
    <d v="2017-08-20T00:00:00"/>
    <s v="Mburu Rosemary Wanjiku"/>
    <s v="Female"/>
    <s v="200941"/>
    <s v="722129328"/>
    <m/>
    <m/>
    <m/>
    <n v="37.030652000000003"/>
    <n v="-0.87982700000000003"/>
    <s v="Murang'a"/>
    <s v="Kandara"/>
    <s v="Kagunduini"/>
    <s v="Machengecha"/>
    <s v="12"/>
    <s v="Maurice Kinuthia Wangui"/>
    <s v="Maurice Kinuthia Wangui"/>
    <s v="Maurice Kinuthia Wangui"/>
    <s v="713376894"/>
    <s v="Informal Business"/>
    <x v="2"/>
    <x v="0"/>
    <d v="2017-08-11T00:00:00"/>
  </r>
  <r>
    <s v="VPA6"/>
    <s v="KE-MUR-1809-23072"/>
    <x v="0"/>
    <s v=""/>
    <s v="19th August,2018"/>
    <d v="2018-08-19T00:00:00"/>
    <s v="3rd September,2018"/>
    <d v="2018-09-03T00:00:00"/>
    <s v="Muiruri Lucy Njeri"/>
    <s v="Female"/>
    <s v="1354012"/>
    <s v="713231706"/>
    <m/>
    <m/>
    <m/>
    <n v="37.123818999999997"/>
    <n v="-0.92918199999999995"/>
    <s v="Murang'a"/>
    <s v="Kandara"/>
    <s v="Kanguindi"/>
    <s v="Kenol"/>
    <s v="12"/>
    <s v="Maurice Kinuthia Wangui"/>
    <s v="Maurice Kinuthia Wangui"/>
    <s v="Maurice Kinuthia Wangui"/>
    <s v="713376894"/>
    <s v="Informal Business"/>
    <x v="0"/>
    <x v="0"/>
    <d v="2018-09-13T00:00:00"/>
  </r>
  <r>
    <s v="VPA6"/>
    <s v="KE-THA-1812-26010"/>
    <x v="0"/>
    <s v=""/>
    <s v="24th November,2018"/>
    <d v="2018-11-24T00:00:00"/>
    <s v="22nd December,2018"/>
    <d v="2018-12-22T00:00:00"/>
    <s v="Bernard Micheki Mugo"/>
    <s v="Male"/>
    <s v="4419367"/>
    <s v="726627822"/>
    <m/>
    <m/>
    <s v="727940729"/>
    <n v="37.686067000000001"/>
    <n v="-0.23078000000000001"/>
    <s v="Tharaka-Nithi"/>
    <s v="Maara"/>
    <s v="Chogoria"/>
    <s v="Mutuguni"/>
    <s v="12"/>
    <s v="Maurice Kinuthia Wangui"/>
    <s v="Maurice Kinuthia Wangui"/>
    <s v="Maurice Kinuthia Wangui"/>
    <s v="723456787"/>
    <s v="Informal Business"/>
    <x v="2"/>
    <x v="0"/>
    <d v="2019-01-25T00:00:00"/>
  </r>
  <r>
    <s v="VPA6"/>
    <s v="KE-MUR-1810-24900"/>
    <x v="0"/>
    <s v=""/>
    <s v="25th August,2018"/>
    <d v="2018-08-25T00:00:00"/>
    <s v="5th October,2018"/>
    <d v="2018-10-05T00:00:00"/>
    <s v="Kimani Review.Dr.Julius Karanja"/>
    <s v="Male"/>
    <s v="2302205"/>
    <s v="0721639170"/>
    <m/>
    <m/>
    <m/>
    <n v="37.135061999999998"/>
    <n v="-0.94067599999999996"/>
    <s v="Murang'a"/>
    <s v="Makuyu"/>
    <s v="Kenol"/>
    <s v="Kameingua"/>
    <s v="12"/>
    <s v="Maurice Kinuthia Wangui"/>
    <s v="Maurice Kinuthia Wangui"/>
    <s v="Maurice Kinuthia Wangui"/>
    <s v="713376894"/>
    <s v="Informal Business"/>
    <x v="2"/>
    <x v="0"/>
    <d v="2018-12-18T00:00:00"/>
  </r>
  <r>
    <s v="VPA6"/>
    <s v="KE-KIA-1905-27176"/>
    <x v="0"/>
    <s v=""/>
    <s v="23rd May,2019"/>
    <d v="2019-05-23T00:00:00"/>
    <s v="23rd May,2019"/>
    <d v="2019-05-23T00:00:00"/>
    <s v="Njoroge Margaret Waithera"/>
    <s v="Female"/>
    <s v="11098260"/>
    <s v="254720962075"/>
    <m/>
    <m/>
    <m/>
    <n v="36.908408000000001"/>
    <n v="-0.98231500000000005"/>
    <s v="Kiambu"/>
    <s v="Gatundu South"/>
    <s v="Githuya"/>
    <s v="Gatei"/>
    <s v="12"/>
    <s v="Maurice Kinuthia Wangui"/>
    <s v="Maurice Kinuthia Wangui"/>
    <s v="Maurice Kinuthia Wangui"/>
    <s v="713376894"/>
    <s v="Informal Business"/>
    <x v="2"/>
    <x v="0"/>
    <d v="2019-05-24T00:00:00"/>
  </r>
  <r>
    <s v="VPA6"/>
    <s v="KE-NYE-1810-024630"/>
    <x v="0"/>
    <s v=""/>
    <s v="27th October,2018"/>
    <d v="2018-10-27T00:00:00"/>
    <s v="27th October,2018"/>
    <d v="2018-10-27T00:00:00"/>
    <s v="Wahome Salome W"/>
    <s v="Female"/>
    <s v="99999"/>
    <s v="254723735144"/>
    <m/>
    <m/>
    <m/>
    <n v="36.891263000000002"/>
    <n v="-0.41176800000000002"/>
    <s v="Nyeri"/>
    <s v="Tetu"/>
    <s v="Huhoini"/>
    <s v="Kirurumi"/>
    <s v="10"/>
    <s v="Takamoto Biogas"/>
    <s v="Mburu"/>
    <s v="Mburu"/>
    <s v="254738689788"/>
    <s v="Medium Size Business"/>
    <x v="5"/>
    <x v="1"/>
    <d v="2018-10-27T00:00:00"/>
  </r>
  <r>
    <s v="VPA6"/>
    <s v="KE-NAI-1810-23243"/>
    <x v="0"/>
    <s v=""/>
    <s v="4th September,2018"/>
    <d v="2018-09-04T00:00:00"/>
    <s v="24th October,2018"/>
    <d v="2018-10-24T00:00:00"/>
    <s v="Asamba Paul Paul"/>
    <s v="Male"/>
    <s v="99999"/>
    <s v="720959384"/>
    <m/>
    <m/>
    <m/>
    <n v="36.749814000000001"/>
    <n v="-1.3626799999999999"/>
    <s v="Nairobi"/>
    <s v="Langata"/>
    <s v="Karen"/>
    <s v="Karen"/>
    <s v="16"/>
    <s v="Takamoto Biogas"/>
    <s v="Mbuthia"/>
    <s v="Mbuthia"/>
    <s v="254735822461"/>
    <s v="Medium Size Business"/>
    <x v="2"/>
    <x v="0"/>
    <d v="2018-10-24T00:00:00"/>
  </r>
  <r>
    <s v="VPA6"/>
    <s v="KE-KIA-1809-23234"/>
    <x v="0"/>
    <s v=""/>
    <s v="22nd July,2018"/>
    <d v="2018-07-22T00:00:00"/>
    <s v="10th September,2018"/>
    <d v="2018-09-10T00:00:00"/>
    <s v="Mumbi Anastasia"/>
    <s v="Female"/>
    <s v="24036685"/>
    <s v="0702445757"/>
    <m/>
    <m/>
    <m/>
    <n v="36.845737"/>
    <n v="-0.98190500000000003"/>
    <s v="Kiambu"/>
    <s v="Gatundu South"/>
    <s v="Gatundu"/>
    <s v="Mutaraho"/>
    <n v="15"/>
    <s v="Takamoto Biogas"/>
    <s v="Mbuthia"/>
    <s v="Mbuthia"/>
    <s v="726883926"/>
    <s v="Medium Size Business"/>
    <x v="2"/>
    <x v="0"/>
    <d v="2018-10-16T00:00:00"/>
  </r>
  <r>
    <s v="VPA6"/>
    <s v="KE-NAN-1802-27821"/>
    <x v="0"/>
    <s v=""/>
    <s v="6th January,2018"/>
    <d v="2018-01-06T00:00:00"/>
    <s v="15th February,2018"/>
    <d v="2018-02-15T00:00:00"/>
    <s v="Chepkoech Jane"/>
    <s v="Female"/>
    <s v="20260921"/>
    <s v="781596831"/>
    <m/>
    <m/>
    <s v="714451551"/>
    <n v="35.281239999999997"/>
    <n v="6.5665000000000001E-2"/>
    <s v="Nandi"/>
    <s v="Tinderet"/>
    <s v="Tinderet"/>
    <s v="Setek"/>
    <s v="4"/>
    <s v="Mercy Jeruto"/>
    <s v="Mercy Cheruto"/>
    <s v="Mercy Cheruto"/>
    <s v="723034426"/>
    <s v="Informal Business"/>
    <x v="0"/>
    <x v="0"/>
    <d v="2018-10-19T00:00:00"/>
  </r>
  <r>
    <s v="VPA6"/>
    <s v="KE-NAN-1808-024568"/>
    <x v="0"/>
    <s v=""/>
    <s v="18th February,2018"/>
    <d v="2018-02-18T00:00:00"/>
    <s v="13th August,2018"/>
    <d v="2018-08-13T00:00:00"/>
    <s v="Lagat Emily"/>
    <s v="Female"/>
    <s v="5595990"/>
    <s v="700091814"/>
    <m/>
    <m/>
    <m/>
    <n v="35.266047999999998"/>
    <n v="6.6970000000000002E-2"/>
    <s v="Nandi"/>
    <s v="Tinderet"/>
    <s v="Tinderet"/>
    <s v="Kolonget"/>
    <s v="4"/>
    <s v="Simion Kiprop"/>
    <s v="Mercy Cheruto"/>
    <s v="Mercy Cheruto"/>
    <s v="723034426"/>
    <s v="Informal Business"/>
    <x v="0"/>
    <x v="0"/>
    <d v="2018-10-19T00:00:00"/>
  </r>
  <r>
    <s v="VPA6"/>
    <s v="KE-NAN-1810-024561"/>
    <x v="0"/>
    <s v=""/>
    <s v="18th October,2018"/>
    <d v="2018-10-18T00:00:00"/>
    <s v="18th October,2018"/>
    <d v="2018-10-18T00:00:00"/>
    <s v="Jeptoo Jackline"/>
    <s v="Female"/>
    <s v="26594336"/>
    <s v="723513776"/>
    <m/>
    <m/>
    <m/>
    <n v="35.267795"/>
    <n v="6.7125000000000004E-2"/>
    <s v="Nandi"/>
    <s v="Tinderet"/>
    <s v="Tindiret"/>
    <s v="Kolonget"/>
    <n v="4"/>
    <s v="Simon Kiprop"/>
    <s v="Mercy Cheruto"/>
    <s v="Mercy Cheruto"/>
    <s v="704382145"/>
    <s v="Informal Business"/>
    <x v="0"/>
    <x v="0"/>
    <d v="2018-10-22T00:00:00"/>
  </r>
  <r>
    <s v="VPA6"/>
    <s v="KE-NAN-1711-024574"/>
    <x v="1"/>
    <s v="Abandoned"/>
    <s v="12th March,2017"/>
    <d v="2017-03-12T00:00:00"/>
    <s v="11th November,2017"/>
    <d v="2017-11-11T00:00:00"/>
    <s v="Too Rebby"/>
    <s v="Female"/>
    <s v="11780885"/>
    <s v="712097806"/>
    <m/>
    <m/>
    <s v="736037405"/>
    <n v="35.276212000000001"/>
    <n v="6.4988000000000004E-2"/>
    <s v="Nandi"/>
    <s v="Tinderet"/>
    <s v="Tinderet"/>
    <s v="Chereres"/>
    <s v="4"/>
    <s v="Simion Kiprop"/>
    <s v="Mercy Cheruto"/>
    <s v="Mercy Cheruto"/>
    <s v="723034426"/>
    <s v="Informal Business"/>
    <x v="0"/>
    <x v="0"/>
    <d v="2018-10-19T00:00:00"/>
  </r>
  <r>
    <s v="VPA6"/>
    <s v="KE-NAN-1801-024591"/>
    <x v="0"/>
    <s v=""/>
    <s v="23rd November,2017"/>
    <d v="2017-11-23T00:00:00"/>
    <s v="28th January,2018"/>
    <d v="2018-01-28T00:00:00"/>
    <s v="Cheres Alice"/>
    <s v="Female"/>
    <s v="3861888"/>
    <s v="714511442"/>
    <m/>
    <m/>
    <m/>
    <n v="35.281416999999998"/>
    <n v="5.9270000000000003E-2"/>
    <s v="Nandi"/>
    <s v="Tinderet"/>
    <s v="Tinderet"/>
    <s v="Cherondo"/>
    <s v="4"/>
    <s v="Simion Kiprop"/>
    <s v="Mercy Cheruto"/>
    <s v="Mercy Cheruto"/>
    <s v="723034426"/>
    <s v="Informal Business"/>
    <x v="0"/>
    <x v="0"/>
    <d v="2018-10-23T00:00:00"/>
  </r>
  <r>
    <s v="VPA6"/>
    <s v="KE-NAN-1802-024581"/>
    <x v="0"/>
    <s v=""/>
    <s v="28th December,2017"/>
    <d v="2017-12-28T00:00:00"/>
    <s v="16th February,2018"/>
    <d v="2018-02-16T00:00:00"/>
    <s v="Chesondin Christine"/>
    <s v="Female"/>
    <s v="5569121"/>
    <s v="707121856"/>
    <m/>
    <m/>
    <s v="721236779"/>
    <n v="35.275672"/>
    <n v="6.8587999999999996E-2"/>
    <s v="Nandi"/>
    <s v="Tinderet"/>
    <s v="Tinderet"/>
    <s v="Chereres"/>
    <s v="4"/>
    <s v="Simion Kiprop"/>
    <s v="Mercy Cheruto"/>
    <s v="Mercy Cheruto"/>
    <s v="723034426"/>
    <s v="Informal Business"/>
    <x v="0"/>
    <x v="0"/>
    <d v="2018-10-19T00:00:00"/>
  </r>
  <r>
    <s v="VPA6"/>
    <s v="KE-NAN-1711-24553"/>
    <x v="0"/>
    <s v=""/>
    <s v="18th May,2017"/>
    <d v="2017-05-18T00:00:00"/>
    <s v="13th November,2017"/>
    <d v="2017-11-13T00:00:00"/>
    <s v="Gladys Jelimo"/>
    <s v="Female"/>
    <s v="25764294"/>
    <s v="725888331"/>
    <m/>
    <m/>
    <m/>
    <n v="35.271970000000003"/>
    <n v="6.3150999999999999E-2"/>
    <s v="Nandi"/>
    <s v="Tinderet"/>
    <s v="Kabirer"/>
    <s v="Kolonget"/>
    <s v="4"/>
    <s v="Simion Kiprop"/>
    <s v="Mercy Cheruto"/>
    <s v="Mercy Cheruto"/>
    <s v=""/>
    <s v="Informal Business"/>
    <x v="0"/>
    <x v="0"/>
    <d v="2018-10-18T00:00:00"/>
  </r>
  <r>
    <s v="VPA6"/>
    <s v="KE-KIA-1707-20077"/>
    <x v="0"/>
    <s v=""/>
    <s v="7th January,2017"/>
    <d v="2017-01-07T00:00:00"/>
    <s v="21st July,2017"/>
    <d v="2017-07-21T00:00:00"/>
    <s v="Kimani Mary Ngoiri"/>
    <s v="Female"/>
    <s v="16121607"/>
    <s v="729937205"/>
    <m/>
    <m/>
    <m/>
    <n v="36.639049999999997"/>
    <n v="-1.2920929999999999"/>
    <s v="Kiambu"/>
    <s v="Kikuyu"/>
    <s v="Kinoo"/>
    <s v="Gikambura"/>
    <s v="8"/>
    <s v="Kenbi Enterprises"/>
    <s v="Michael"/>
    <s v="Michael"/>
    <s v=""/>
    <s v="Micro Business"/>
    <x v="2"/>
    <x v="0"/>
    <d v="2017-07-21T00:00:00"/>
  </r>
  <r>
    <s v="VPA6"/>
    <s v="KE-KIA-1707-20088"/>
    <x v="0"/>
    <s v=""/>
    <s v="12th May,2017"/>
    <d v="2017-05-12T00:00:00"/>
    <s v="1st July,2017"/>
    <d v="2017-07-01T00:00:00"/>
    <s v="Nyanjui Lawrence Kimani"/>
    <s v="Male"/>
    <s v="10254586"/>
    <s v="72196354"/>
    <m/>
    <m/>
    <m/>
    <n v="36.664203000000001"/>
    <n v="-1.2247950000000001"/>
    <s v="Kiambu"/>
    <s v="Kikuyu"/>
    <s v="Sigona"/>
    <s v="Zambezi"/>
    <s v="10"/>
    <s v="Kenbi Enterprises"/>
    <s v="Michael"/>
    <s v="Michael"/>
    <s v=""/>
    <s v="Micro Business"/>
    <x v="2"/>
    <x v="0"/>
    <d v="2017-11-10T00:00:00"/>
  </r>
  <r>
    <s v="VPA6"/>
    <s v="KE-NYA-1707-18879"/>
    <x v="0"/>
    <s v=""/>
    <s v="12th May,2017"/>
    <d v="2017-05-12T00:00:00"/>
    <s v="1st July,2017"/>
    <d v="2017-07-01T00:00:00"/>
    <s v="Kamunge Sarah Wairimu"/>
    <s v="Male"/>
    <s v="13799685"/>
    <s v="714194888"/>
    <m/>
    <m/>
    <m/>
    <n v="36.372954"/>
    <n v="-8.8189000000000003E-2"/>
    <s v="Nyandarua"/>
    <s v="Ol Joro Orok"/>
    <s v="Oljororok"/>
    <s v="Bridge"/>
    <s v="8"/>
    <s v="David Chege"/>
    <s v="Michael Chege"/>
    <s v="Michael Chege"/>
    <s v=""/>
    <s v="Informal Business"/>
    <x v="0"/>
    <x v="0"/>
    <d v="2017-09-26T00:00:00"/>
  </r>
  <r>
    <s v="VPA6"/>
    <s v="KE-NYA-1611-21577"/>
    <x v="0"/>
    <s v=""/>
    <s v="12th September,2016"/>
    <d v="2016-09-12T00:00:00"/>
    <s v="1st November,2016"/>
    <d v="2016-11-01T00:00:00"/>
    <s v="Gathigi Daniel Kimani"/>
    <s v="Male"/>
    <s v="21598185"/>
    <s v="722225985"/>
    <m/>
    <m/>
    <m/>
    <n v="36.57405"/>
    <n v="-2.0763E-2"/>
    <s v="Nyandarua"/>
    <s v="Ndaragwa"/>
    <s v="Kahutha"/>
    <s v="Ngamini"/>
    <s v="8"/>
    <s v="Kichemu limited"/>
    <s v="Michael Chege"/>
    <s v="Michael Chege"/>
    <s v=""/>
    <s v="Micro Business"/>
    <x v="0"/>
    <x v="0"/>
    <d v="2017-05-09T00:00:00"/>
  </r>
  <r>
    <s v="VPA6"/>
    <s v="KE-LAI-1709-21586"/>
    <x v="0"/>
    <s v=""/>
    <s v="13th July,2017"/>
    <d v="2017-07-13T00:00:00"/>
    <s v="1st September,2017"/>
    <d v="2017-09-01T00:00:00"/>
    <s v="Mbuthia Daniel Nguyo"/>
    <s v="Male"/>
    <s v="99999"/>
    <s v="710982965"/>
    <m/>
    <m/>
    <m/>
    <n v="36.628827999999999"/>
    <n v="-0.103585"/>
    <s v="Laikipia"/>
    <s v="Laikipia East"/>
    <s v="Nyambugichi"/>
    <s v="Nyambugichi"/>
    <s v="8"/>
    <s v="Kichemu limited"/>
    <s v="Michael Chege"/>
    <s v="Michael Chege"/>
    <s v="705914333"/>
    <s v="Micro Business"/>
    <x v="0"/>
    <x v="0"/>
    <d v="2017-09-13T00:00:00"/>
  </r>
  <r>
    <s v="VPA6"/>
    <s v="KE-LAI-1709-21585"/>
    <x v="0"/>
    <s v=""/>
    <s v="13th July,2017"/>
    <d v="2017-07-13T00:00:00"/>
    <s v="1st September,2017"/>
    <d v="2017-09-01T00:00:00"/>
    <s v="Waturu Peter Mwangi"/>
    <s v="Male"/>
    <s v="12774104"/>
    <s v="722457654"/>
    <m/>
    <m/>
    <m/>
    <n v="36.645705"/>
    <n v="-0.11992700000000001"/>
    <s v="Laikipia"/>
    <s v="Laikipia East"/>
    <s v="Nyambugichi"/>
    <s v="Kiandege"/>
    <s v="10"/>
    <s v="Kichemu limited"/>
    <s v="Michael Chege"/>
    <s v="Michael Chege"/>
    <s v="705914333"/>
    <s v="Micro Business"/>
    <x v="0"/>
    <x v="0"/>
    <d v="2017-09-13T00:00:00"/>
  </r>
  <r>
    <s v="VPA6"/>
    <s v="KE-NYA-1701-18880"/>
    <x v="0"/>
    <s v=""/>
    <s v="12th November,2016"/>
    <d v="2016-11-12T00:00:00"/>
    <s v="1st January,2017"/>
    <d v="2017-01-01T00:00:00"/>
    <s v="Mungai Anthony Mungai"/>
    <s v="Male"/>
    <s v="1836416"/>
    <s v="700362899"/>
    <m/>
    <m/>
    <m/>
    <n v="36.264442000000003"/>
    <n v="-0.176206"/>
    <s v="Nyandarua"/>
    <s v="Ol Joro Orok"/>
    <s v="Charagita"/>
    <s v="Charagita"/>
    <s v="12"/>
    <s v="David Chege"/>
    <s v="Michael Chege"/>
    <s v="Michael Chege"/>
    <s v="700713274"/>
    <s v="Informal Business"/>
    <x v="2"/>
    <x v="0"/>
    <d v="2017-09-26T00:00:00"/>
  </r>
  <r>
    <s v="VPA6"/>
    <s v="KE-KAJ-1706-22525"/>
    <x v="0"/>
    <s v=""/>
    <s v="12th April,2017"/>
    <d v="2017-04-12T00:00:00"/>
    <s v="1st June,2017"/>
    <d v="2017-06-01T00:00:00"/>
    <s v="Nurwa Joseph Ngugi"/>
    <s v="Male"/>
    <s v="497475"/>
    <s v="725373070"/>
    <m/>
    <m/>
    <m/>
    <n v="37.535643"/>
    <n v="-2.9658579999999999"/>
    <s v="Kajiado"/>
    <s v="Loitokitok"/>
    <s v="Loitoktok"/>
    <s v="Entarara"/>
    <s v="6"/>
    <s v="Mespt"/>
    <s v="Michael Gitau"/>
    <s v="Michael Gitau"/>
    <s v=""/>
    <s v="Medium Size Business"/>
    <x v="2"/>
    <x v="0"/>
    <d v="2017-10-30T00:00:00"/>
  </r>
  <r>
    <s v="VPA6"/>
    <s v="KE-KAJ-1612-22593"/>
    <x v="0"/>
    <s v=""/>
    <s v="11th November,2016"/>
    <d v="2016-11-11T00:00:00"/>
    <s v="31st December,2016"/>
    <d v="2016-12-31T00:00:00"/>
    <s v="Mueni Serah"/>
    <s v="Female"/>
    <s v="23901059"/>
    <s v="719568317"/>
    <m/>
    <m/>
    <m/>
    <n v="37.585101999999999"/>
    <n v="-2.9648400000000001"/>
    <s v="Kajiado"/>
    <s v="Loitokitok"/>
    <s v="Loitoktok"/>
    <s v="Rombo"/>
    <s v="8"/>
    <s v="Mespt"/>
    <s v="Michael Gitau"/>
    <s v="Michael Gitau"/>
    <s v=""/>
    <s v="Medium Size Business"/>
    <x v="2"/>
    <x v="0"/>
    <d v="2017-10-30T00:00:00"/>
  </r>
  <r>
    <s v="VPA6"/>
    <s v="KE-KIA-1908-27188"/>
    <x v="2"/>
    <s v="Non Compliant"/>
    <s v="7th August,2019"/>
    <d v="2019-08-07T00:00:00"/>
    <s v="20th August,2019"/>
    <d v="2019-08-20T00:00:00"/>
    <s v="Gachoka Lucy Mwende"/>
    <s v="Female"/>
    <s v="4300232"/>
    <s v="254711707546"/>
    <m/>
    <m/>
    <m/>
    <n v="36.876305000000002"/>
    <n v="-1.0277080000000001"/>
    <s v="Kiambu"/>
    <s v="Gatundu South"/>
    <s v="Kiamwangi"/>
    <s v="Gituamba"/>
    <s v="4"/>
    <s v="Amiran Kenya Ltd"/>
    <s v="Michael Munuve"/>
    <s v="Michael Munuve"/>
    <s v="705862690"/>
    <s v="Medium Size Business"/>
    <x v="4"/>
    <x v="1"/>
    <d v="2019-08-20T00:00:00"/>
  </r>
  <r>
    <s v="VPA6"/>
    <s v="KE-KIA-1908-27190"/>
    <x v="2"/>
    <s v="Non Compliant"/>
    <s v="9th August,2019"/>
    <d v="2019-08-09T00:00:00"/>
    <s v="28th August,2019"/>
    <d v="2019-08-28T00:00:00"/>
    <s v="Njoroge Joseph Kariuki"/>
    <s v="Male"/>
    <s v="99999"/>
    <s v="728386724"/>
    <m/>
    <m/>
    <m/>
    <n v="36.761853000000002"/>
    <n v="-1.0997600000000001"/>
    <s v="Kiambu"/>
    <s v="Kiambu"/>
    <s v="Githunguri"/>
    <s v="Gathaithi"/>
    <s v="4"/>
    <s v="Amiran Kenya Ltd"/>
    <s v="Michael Munuve"/>
    <s v="Michael Munuve"/>
    <s v="705862690"/>
    <s v="Medium Size Business"/>
    <x v="4"/>
    <x v="1"/>
    <d v="2019-08-28T00:00:00"/>
  </r>
  <r>
    <s v="VPA6"/>
    <s v="KE-KIA-1908-27191"/>
    <x v="2"/>
    <s v="Non Compliant"/>
    <s v="25th July,2019"/>
    <d v="2019-07-25T00:00:00"/>
    <s v="28th August,2019"/>
    <d v="2019-08-28T00:00:00"/>
    <s v="Waruguru Jacinta"/>
    <s v="Male"/>
    <s v="99999"/>
    <s v="721311751"/>
    <m/>
    <m/>
    <m/>
    <n v="36.760187999999999"/>
    <n v="-1.0984050000000001"/>
    <s v="Kiambu"/>
    <s v="Githunguri"/>
    <s v="Githunguri"/>
    <s v="Gathaithi"/>
    <n v="4"/>
    <s v="Amiran Kenya Ltd"/>
    <s v="Michael Munuve"/>
    <s v="Michael Munuve"/>
    <s v="705862690"/>
    <s v="Medium Size Business"/>
    <x v="4"/>
    <x v="1"/>
    <d v="2019-08-28T00:00:00"/>
  </r>
  <r>
    <s v="VPA6"/>
    <s v="KE-KIA-2001-28652"/>
    <x v="0"/>
    <s v=""/>
    <s v="6th December,2019"/>
    <d v="2019-12-06T00:00:00"/>
    <s v="30th January,2020"/>
    <d v="2020-01-30T00:00:00"/>
    <s v="Muchiri John"/>
    <s v="Male"/>
    <s v="22278430"/>
    <s v="724214551"/>
    <m/>
    <m/>
    <s v="715256300"/>
    <n v="36.846808000000003"/>
    <n v="-1.2049879999999999"/>
    <s v="Kiambu"/>
    <s v="Kiambu"/>
    <s v="Kiambaa"/>
    <s v="Thindigua"/>
    <s v="4"/>
    <s v="Amiran Kenya Ltd"/>
    <s v="Michael Munuve"/>
    <s v="Michael Munuve"/>
    <s v="705862690"/>
    <s v="Medium Size Business"/>
    <x v="4"/>
    <x v="1"/>
    <d v="2020-01-30T00:00:00"/>
  </r>
  <r>
    <s v="VPA6"/>
    <s v="KE-KIA-1911-27195"/>
    <x v="0"/>
    <s v=""/>
    <s v="23rd October,2019"/>
    <d v="2019-10-23T00:00:00"/>
    <s v="20th November,2019"/>
    <d v="2019-11-20T00:00:00"/>
    <s v="Chege Teresia Njeri"/>
    <s v="Female"/>
    <s v="99999"/>
    <s v="727496225"/>
    <m/>
    <m/>
    <m/>
    <n v="36.766503"/>
    <n v="-1.0963769999999999"/>
    <s v="Kiambu"/>
    <s v="Githunguri"/>
    <s v="Ikinu"/>
    <s v="Waratho"/>
    <n v="4"/>
    <s v="Amiran Kenya Ltd"/>
    <s v="Michael Munuve"/>
    <s v="Michael Munuve"/>
    <s v="254705862690"/>
    <s v="Medium Size Business"/>
    <x v="4"/>
    <x v="1"/>
    <d v="2019-11-20T00:00:00"/>
  </r>
  <r>
    <s v="VPA6"/>
    <s v="KE-KIA-1911-27197"/>
    <x v="0"/>
    <s v=""/>
    <s v="26th August,2019"/>
    <d v="2019-08-26T00:00:00"/>
    <s v="12th November,2019"/>
    <d v="2019-11-12T00:00:00"/>
    <s v="Mwaura Simon Chege"/>
    <s v="Male"/>
    <s v="3110261"/>
    <s v="254721987210"/>
    <m/>
    <m/>
    <m/>
    <n v="36.766632999999999"/>
    <n v="-1.09602"/>
    <s v="Kiambu"/>
    <s v="Kiambu"/>
    <s v="Ikinu"/>
    <s v="Gathaithi"/>
    <s v="4"/>
    <s v="Amiran Kenya Ltd"/>
    <s v="Michael Munuve"/>
    <s v="Michael Munuve"/>
    <s v="254705862690"/>
    <s v="Medium Size Business"/>
    <x v="4"/>
    <x v="1"/>
    <d v="2019-11-12T00:00:00"/>
  </r>
  <r>
    <s v="VPA6"/>
    <s v="KE-KIA-1907-28818"/>
    <x v="0"/>
    <s v=""/>
    <s v="29th June,2019"/>
    <d v="2019-06-29T00:00:00"/>
    <s v="5th July,2019"/>
    <d v="2019-07-05T00:00:00"/>
    <s v="Kamatu Albert"/>
    <s v="Male"/>
    <s v="20014598"/>
    <s v="254702299615"/>
    <m/>
    <m/>
    <m/>
    <n v="36.980221999999998"/>
    <n v="-1.155143"/>
    <s v="Kiambu"/>
    <s v="Ruiru"/>
    <s v="Kwihota"/>
    <s v="Kwihota"/>
    <s v="4"/>
    <s v="Amiran Kenya Ltd"/>
    <s v="Michael Munuve"/>
    <s v="Michael Munuve"/>
    <s v="705862690"/>
    <s v="Medium Size Business"/>
    <x v="4"/>
    <x v="1"/>
    <d v="2019-07-05T00:00:00"/>
  </r>
  <r>
    <s v="VPA6"/>
    <s v="KE-KIA-1905-027767"/>
    <x v="0"/>
    <s v=""/>
    <s v="11th March,2019"/>
    <d v="2019-03-11T00:00:00"/>
    <s v="10th May,2019"/>
    <d v="2019-05-10T00:00:00"/>
    <s v="Wambui Ann"/>
    <s v="Female"/>
    <s v="99999"/>
    <s v="254723499904"/>
    <m/>
    <m/>
    <m/>
    <n v="36.694330000000001"/>
    <n v="-1.2244630000000001"/>
    <s v="Kiambu"/>
    <s v="Kabete"/>
    <s v="Gitaru"/>
    <s v="King'Eero"/>
    <s v="4"/>
    <s v="Amiran Kenya Ltd"/>
    <s v="Michael Munuve"/>
    <s v="Michael Munuve"/>
    <s v="705862690"/>
    <s v="Medium Size Business"/>
    <x v="4"/>
    <x v="1"/>
    <d v="2019-05-10T00:00:00"/>
  </r>
  <r>
    <s v="VPA6"/>
    <s v="KE-KIA-1910-27196"/>
    <x v="0"/>
    <s v=""/>
    <s v="25th October,2019"/>
    <d v="2019-10-25T00:00:00"/>
    <s v="29th October,2019"/>
    <d v="2019-10-29T00:00:00"/>
    <s v="Mburu Martin"/>
    <s v="Male"/>
    <s v="99999"/>
    <s v="722748403"/>
    <m/>
    <m/>
    <m/>
    <n v="36.877937000000003"/>
    <n v="-1.1846829999999999"/>
    <s v="Kiambu"/>
    <s v="Kiambu"/>
    <s v="Kiamumbi"/>
    <s v="Kiamumbi"/>
    <s v="4"/>
    <s v="Amiran Kenya Ltd"/>
    <s v="Michael Munuve"/>
    <s v="Michael Munuve"/>
    <s v="254705862690"/>
    <s v="Medium Size Business"/>
    <x v="4"/>
    <x v="1"/>
    <d v="2019-10-29T00:00:00"/>
  </r>
  <r>
    <s v="VPA6"/>
    <s v="KE-KIA-1910-27194"/>
    <x v="2"/>
    <s v="Non Compliant"/>
    <s v="24th September,2019"/>
    <d v="2019-09-24T00:00:00"/>
    <s v="9th October,2019"/>
    <d v="2019-10-09T00:00:00"/>
    <s v="Kungu Rose"/>
    <s v="Female"/>
    <s v="11802991"/>
    <s v="722812521"/>
    <m/>
    <m/>
    <s v="720534364"/>
    <n v="36.76464"/>
    <n v="-1.0934680000000001"/>
    <s v="Kiambu"/>
    <s v="Githunguri"/>
    <s v="Ikinu"/>
    <s v="Gathaithi"/>
    <n v="4"/>
    <s v="Amiran Kenya Ltd"/>
    <s v="Michael Munuve"/>
    <s v="Michael Munuve"/>
    <s v="705862690"/>
    <s v="Medium Size Business"/>
    <x v="4"/>
    <x v="1"/>
    <d v="2019-10-09T00:00:00"/>
  </r>
  <r>
    <s v="VPA6"/>
    <s v="KE-KIA-2007-0816"/>
    <x v="2"/>
    <s v="Non Compliant"/>
    <s v="24th June,2020"/>
    <d v="2020-06-24T00:00:00"/>
    <s v="15th July,2020"/>
    <d v="2020-07-15T00:00:00"/>
    <s v="Osman Shaban"/>
    <s v="Male"/>
    <s v="99999"/>
    <s v="254798382014"/>
    <m/>
    <m/>
    <m/>
    <n v="36.825519999999997"/>
    <n v="-1.1802840000000001"/>
    <s v="Kiambu"/>
    <s v="Kiambu"/>
    <s v="Thindigua"/>
    <s v="Eden Ville"/>
    <s v="4"/>
    <s v="Amiran Kenya Ltd"/>
    <s v="Michael Munuve"/>
    <s v="Michael Munuve"/>
    <s v="705862690"/>
    <s v="Medium Size Business"/>
    <x v="4"/>
    <x v="1"/>
    <d v="2020-07-15T00:00:00"/>
  </r>
  <r>
    <s v="VPA6"/>
    <s v="KE-KIA-2007-0817"/>
    <x v="2"/>
    <s v="Non Compliant"/>
    <s v="9th July,2020"/>
    <d v="2020-07-09T00:00:00"/>
    <s v="16th July,2020"/>
    <d v="2020-07-16T00:00:00"/>
    <s v="Wambui Margaret"/>
    <s v="Female"/>
    <s v="99999"/>
    <s v="722346623"/>
    <m/>
    <m/>
    <m/>
    <n v="36.874299000000001"/>
    <n v="-1.025147"/>
    <s v="Kiambu"/>
    <s v="Gatundu North"/>
    <s v="Gatundu"/>
    <s v="Kiamwangi"/>
    <s v="4"/>
    <s v="Amiran Kenya Ltd"/>
    <s v="Michael Munuve"/>
    <s v="Michael Munuve"/>
    <s v="705862690"/>
    <s v="Medium Size Business"/>
    <x v="4"/>
    <x v="1"/>
    <d v="2020-07-16T00:00:00"/>
  </r>
  <r>
    <s v="VPA6"/>
    <s v="KE-KIA-2005-0814"/>
    <x v="2"/>
    <s v="Non Compliant"/>
    <s v="21st May,2020"/>
    <d v="2020-05-21T00:00:00"/>
    <s v="30th May,2020"/>
    <d v="2020-05-30T00:00:00"/>
    <s v="Maina Mwangi"/>
    <s v="Male"/>
    <s v="0439037"/>
    <s v="254722610870"/>
    <m/>
    <m/>
    <m/>
    <n v="37.048076999999999"/>
    <n v="-1.036265"/>
    <s v="Kiambu"/>
    <s v="Kiambu"/>
    <s v="Thika West"/>
    <s v="Ngoingwa"/>
    <s v="4"/>
    <s v="Amiran Kenya Ltd"/>
    <s v="Michael Munuve"/>
    <s v="Michael Munuve"/>
    <s v="705862690"/>
    <s v="Medium Size Business"/>
    <x v="4"/>
    <x v="1"/>
    <d v="2020-05-30T00:00:00"/>
  </r>
  <r>
    <s v="VPA6"/>
    <s v="KE-KIA-2003-30051"/>
    <x v="2"/>
    <s v="Non Compliant"/>
    <s v="14th March,2020"/>
    <d v="2020-03-14T00:00:00"/>
    <s v="18th March,2020"/>
    <d v="2020-03-18T00:00:00"/>
    <s v="Wamanya Andrew"/>
    <s v="Male"/>
    <s v="24780622"/>
    <s v="723020914"/>
    <m/>
    <m/>
    <m/>
    <n v="37.144686999999998"/>
    <n v="-1.061043"/>
    <s v="Kiambu"/>
    <s v="Thika East"/>
    <s v="Thika"/>
    <s v="Happy Valley"/>
    <n v="6"/>
    <s v="Amiran Kenya Ltd"/>
    <s v="Michael Munuve"/>
    <s v="Michael Munuve"/>
    <s v="254705862690"/>
    <s v="Medium Size Business"/>
    <x v="4"/>
    <x v="1"/>
    <d v="2020-03-19T00:00:00"/>
  </r>
  <r>
    <s v="VPA6"/>
    <s v="KE-KIA-2005-0815"/>
    <x v="2"/>
    <s v="Non Compliant"/>
    <s v="5th March,2020"/>
    <d v="2020-03-05T00:00:00"/>
    <s v="22nd May,2020"/>
    <d v="2020-05-22T00:00:00"/>
    <s v="Githongo Henry Githuku"/>
    <s v="Male"/>
    <s v="4922338"/>
    <s v="714078897"/>
    <m/>
    <m/>
    <m/>
    <n v="36.885730000000002"/>
    <n v="-1.0355859999999999"/>
    <s v="Kiambu"/>
    <s v="Gatundu South"/>
    <s v="Ngenda"/>
    <s v="Gathage"/>
    <s v="6"/>
    <s v="Amiran Kenya Ltd"/>
    <s v="Michael Munuve"/>
    <s v="Michael Munuve"/>
    <s v="705862690"/>
    <s v="Medium Size Business"/>
    <x v="4"/>
    <x v="1"/>
    <d v="2020-05-22T00:00:00"/>
  </r>
  <r>
    <s v="VPA6"/>
    <s v="KE-KIA-1908-27187"/>
    <x v="0"/>
    <s v=""/>
    <s v="17th July,2019"/>
    <d v="2019-07-17T00:00:00"/>
    <s v="20th August,2019"/>
    <d v="2019-08-20T00:00:00"/>
    <s v="Gituku Jedida Wakonyo"/>
    <s v="Female"/>
    <s v="11705186"/>
    <s v="254723117752"/>
    <m/>
    <m/>
    <m/>
    <n v="36.770802000000003"/>
    <n v="-1.09738"/>
    <s v="Kiambu"/>
    <s v="Kiambu"/>
    <s v="Ikinu"/>
    <s v="Gathaithi"/>
    <s v="8"/>
    <s v="Amiran Kenya Ltd"/>
    <s v="Michael Munuve"/>
    <s v="Michael Munuve"/>
    <s v="705862690"/>
    <s v="Medium Size Business"/>
    <x v="4"/>
    <x v="1"/>
    <d v="2019-08-20T00:00:00"/>
  </r>
  <r>
    <s v="VPA6"/>
    <s v="KE-KIA-2007-28655"/>
    <x v="1"/>
    <s v="Institutional Plant"/>
    <s v="18th June,2020"/>
    <d v="2020-06-18T00:00:00"/>
    <s v="1st July,2020"/>
    <d v="2020-07-01T00:00:00"/>
    <s v="Zabibu Centre (Plant1)"/>
    <s v="Institutional"/>
    <s v="99999"/>
    <s v="254722707492"/>
    <m/>
    <m/>
    <m/>
    <n v="36.974387"/>
    <n v="-1.1393580000000001"/>
    <s v="Kiambu"/>
    <s v="Ruiru"/>
    <s v="Ruiru"/>
    <s v="Kimbo"/>
    <s v="8"/>
    <s v="Amiran Kenya Ltd"/>
    <s v="Michael Munuve"/>
    <s v="Michael Munuve"/>
    <s v="705862690"/>
    <s v="Medium Size Business"/>
    <x v="4"/>
    <x v="1"/>
    <d v="2020-07-01T00:00:00"/>
  </r>
  <r>
    <s v="VPA6"/>
    <s v="KE-KIA-2007-28656"/>
    <x v="1"/>
    <s v="Institutional Plant"/>
    <s v="12th May,2020"/>
    <d v="2020-05-12T00:00:00"/>
    <s v="1st July,2020"/>
    <d v="2020-07-01T00:00:00"/>
    <s v="Zabibu Centre (Plant2)"/>
    <s v="Institutional"/>
    <s v="99999"/>
    <s v="254722707492"/>
    <m/>
    <m/>
    <m/>
    <n v="36.974288000000001"/>
    <n v="-1.1394500000000001"/>
    <s v="Kiambu"/>
    <s v="Kiambu"/>
    <s v="Ruiru"/>
    <s v="Kimbo"/>
    <s v="8"/>
    <s v="Amiran Kenya Ltd"/>
    <s v="Michael Munuve"/>
    <s v="Michael Munuve"/>
    <s v="705862690"/>
    <s v="Medium Size Business"/>
    <x v="4"/>
    <x v="1"/>
    <d v="2020-07-01T00:00:00"/>
  </r>
  <r>
    <s v="VPA6"/>
    <s v="KE-NAI-2007-28658"/>
    <x v="0"/>
    <s v=""/>
    <s v="18th June,2020"/>
    <d v="2020-06-18T00:00:00"/>
    <s v="3rd July,2020"/>
    <d v="2020-07-03T00:00:00"/>
    <s v="Musa Halima"/>
    <s v="Female"/>
    <s v="13880558"/>
    <s v="254722788652"/>
    <m/>
    <m/>
    <m/>
    <n v="36.906227000000001"/>
    <n v="-1.3031269999999999"/>
    <s v="Nairobi"/>
    <s v="Embakasi"/>
    <s v="Embakasi"/>
    <s v="Tasia"/>
    <s v="8"/>
    <s v="Amiran Kenya Ltd"/>
    <s v="Michael Munuve"/>
    <s v="Michael Munuve"/>
    <s v="705762690"/>
    <s v="Medium Size Business"/>
    <x v="4"/>
    <x v="1"/>
    <d v="2020-07-03T00:00:00"/>
  </r>
  <r>
    <s v="VPA6"/>
    <s v="KE-KIA-2001-28653"/>
    <x v="0"/>
    <s v=""/>
    <s v="11th December,2019"/>
    <d v="2019-12-11T00:00:00"/>
    <s v="30th January,2020"/>
    <d v="2020-01-30T00:00:00"/>
    <s v="Kamau Christopher"/>
    <s v="Male"/>
    <s v="99999"/>
    <s v="711179700"/>
    <m/>
    <m/>
    <m/>
    <n v="36.818007999999999"/>
    <n v="-1.137977"/>
    <s v="Kiambu"/>
    <s v="Kiambu"/>
    <s v="Kiambaa"/>
    <s v="Ting'Ang'A"/>
    <s v="7"/>
    <s v="Amiran Kenya Ltd"/>
    <s v="Michael Munuve"/>
    <s v="Michael Munuve"/>
    <s v="705862690"/>
    <s v="Medium Size Business"/>
    <x v="4"/>
    <x v="1"/>
    <d v="2020-01-30T00:00:00"/>
  </r>
  <r>
    <s v="VPA6"/>
    <s v="KE-KAJ-2003-28654"/>
    <x v="0"/>
    <s v=""/>
    <s v="4th March,2020"/>
    <d v="2020-03-04T00:00:00"/>
    <s v="14th March,2020"/>
    <d v="2020-03-14T00:00:00"/>
    <s v="Ireri Boniface Ngari"/>
    <s v="Male"/>
    <s v="9291182"/>
    <s v="254725347734"/>
    <m/>
    <m/>
    <m/>
    <n v="36.735647999999998"/>
    <n v="-1.3997489999999999"/>
    <s v="Kajiado"/>
    <s v="Kajiado East"/>
    <s v="Ongata Rongai"/>
    <s v="Leiser Hill"/>
    <s v="7"/>
    <s v="Amiran Kenya Ltd"/>
    <s v="Michael Munuve"/>
    <s v="Michael Munuve"/>
    <s v="705862690"/>
    <s v="Medium Size Business"/>
    <x v="4"/>
    <x v="1"/>
    <d v="2020-03-14T00:00:00"/>
  </r>
  <r>
    <s v="VPA6"/>
    <s v="KE-SIA-2105-29001"/>
    <x v="0"/>
    <s v=""/>
    <s v="20th April,2021"/>
    <d v="2021-04-20T00:00:00"/>
    <s v="25th May,2021"/>
    <d v="2021-05-25T00:00:00"/>
    <s v="Philister Okello Atieno"/>
    <s v="Female"/>
    <s v="11438936"/>
    <s v="0720345040"/>
    <m/>
    <m/>
    <s v="0721467750"/>
    <n v="34.164042000000002"/>
    <n v="0.19215299999999999"/>
    <s v="Siaya"/>
    <s v="Ugenya"/>
    <s v="Luhano"/>
    <s v="Muyare"/>
    <n v="8"/>
    <s v="Nicholas Mwaengo"/>
    <s v="Michael Ngele Kitabo"/>
    <s v="Michael Ngele Kitabo"/>
    <s v=""/>
    <s v="Informal Business"/>
    <x v="2"/>
    <x v="0"/>
    <d v="2022-06-08T00:00:00"/>
  </r>
  <r>
    <s v="VPA6"/>
    <s v="KE-MUR-1706-27734"/>
    <x v="1"/>
    <s v="Hostile Client"/>
    <s v="12th April,2017"/>
    <d v="2017-04-12T00:00:00"/>
    <s v="1st June,2017"/>
    <d v="2017-06-01T00:00:00"/>
    <s v="Muiru Hssbon"/>
    <s v="Male"/>
    <s v="99999"/>
    <s v="722443776"/>
    <m/>
    <m/>
    <m/>
    <n v="37.076042000000001"/>
    <n v="-0.77879500000000002"/>
    <s v="Murang'a"/>
    <s v="Kiharu"/>
    <s v="Mugoiri"/>
    <s v="Kamaguta"/>
    <s v="6"/>
    <s v="Kenbi Enterprises"/>
    <s v="Moses"/>
    <s v="Moses"/>
    <s v=""/>
    <s v="Micro Business"/>
    <x v="2"/>
    <x v="0"/>
    <d v="2017-06-28T00:00:00"/>
  </r>
  <r>
    <s v="VPA6"/>
    <s v="KE-MUR-1706-20078"/>
    <x v="0"/>
    <s v=""/>
    <s v="11th May,2017"/>
    <d v="2017-05-11T00:00:00"/>
    <s v="30th June,2017"/>
    <d v="2017-06-30T00:00:00"/>
    <s v="Mwangi Mary Wanjiru"/>
    <s v="Female"/>
    <s v="3091118"/>
    <s v="724601862"/>
    <m/>
    <m/>
    <m/>
    <n v="37.076203"/>
    <n v="-0.77867900000000001"/>
    <s v="Murang'a"/>
    <s v="Maragua"/>
    <s v="Mugoiri"/>
    <s v="Kamaguta"/>
    <s v="6"/>
    <s v="Kenbi Enterprises"/>
    <s v="Moses"/>
    <s v="Moses"/>
    <s v=""/>
    <s v="Micro Business"/>
    <x v="2"/>
    <x v="0"/>
    <d v="2017-06-30T00:00:00"/>
  </r>
  <r>
    <s v="VPA6"/>
    <s v="KE-NYE-1704-20082"/>
    <x v="0"/>
    <s v=""/>
    <s v="1st March,2017"/>
    <d v="2017-03-01T00:00:00"/>
    <s v="20th April,2017"/>
    <d v="2017-04-20T00:00:00"/>
    <s v="Mwangi John"/>
    <s v="Male"/>
    <s v="1808934"/>
    <s v="722649630"/>
    <m/>
    <m/>
    <m/>
    <n v="36.721888999999997"/>
    <n v="-0.26077"/>
    <s v="Nyeri"/>
    <s v="Kieni West"/>
    <s v="Gatarakwa"/>
    <s v="Embaringo"/>
    <s v="6"/>
    <s v="Kenbi Enterprises"/>
    <s v="Moses"/>
    <s v="Moses"/>
    <s v=""/>
    <s v="Micro Business"/>
    <x v="2"/>
    <x v="0"/>
    <d v="2017-07-12T00:00:00"/>
  </r>
  <r>
    <s v="VPA6"/>
    <s v="KE-MUR-1612-20089"/>
    <x v="0"/>
    <s v=""/>
    <s v="11th November,2016"/>
    <d v="2016-11-11T00:00:00"/>
    <s v="31st December,2016"/>
    <d v="2016-12-31T00:00:00"/>
    <s v="Ezekiel Esther Waithera"/>
    <s v="Female"/>
    <s v="2004856"/>
    <s v="719644388"/>
    <m/>
    <m/>
    <m/>
    <n v="37.062303999999997"/>
    <n v="-0.75660099999999997"/>
    <s v="Murang'a"/>
    <s v="Kahuro"/>
    <s v="Kiria"/>
    <s v="Kagumo"/>
    <s v="8"/>
    <s v="Kenbi Enterprises"/>
    <s v="Moses"/>
    <s v="Moses"/>
    <s v=""/>
    <s v="Micro Business"/>
    <x v="2"/>
    <x v="0"/>
    <d v="2017-06-28T00:00:00"/>
  </r>
  <r>
    <s v="VPA6"/>
    <s v="KE-MUR-1911-25962"/>
    <x v="0"/>
    <s v=""/>
    <s v="15th October,2019"/>
    <d v="2019-10-15T00:00:00"/>
    <s v="9th November,2019"/>
    <d v="2019-11-09T00:00:00"/>
    <s v="Kinyanjui Magdalene"/>
    <s v="Male"/>
    <s v="13703996"/>
    <s v="254723789558"/>
    <m/>
    <m/>
    <m/>
    <n v="37.061725000000003"/>
    <n v="-1.031012"/>
    <s v="Murang'a"/>
    <s v="Gatanga"/>
    <s v="Mugumo"/>
    <s v="Mamboromoko"/>
    <s v="10"/>
    <s v="Kenbi Enterprises"/>
    <s v="Moses"/>
    <s v="Moses"/>
    <s v=""/>
    <s v="Micro Business"/>
    <x v="2"/>
    <x v="0"/>
    <d v="2019-11-13T00:00:00"/>
  </r>
  <r>
    <s v="VPA6"/>
    <s v="KE-KIA-1802-18692"/>
    <x v="0"/>
    <s v=""/>
    <s v="19th January,2018"/>
    <d v="2018-01-19T00:00:00"/>
    <s v="19th February,2018"/>
    <d v="2018-02-19T00:00:00"/>
    <s v="Kimani Laurence K"/>
    <s v="Male"/>
    <s v="22487633"/>
    <s v="723084487"/>
    <s v="720561118"/>
    <m/>
    <m/>
    <n v="36.845472000000001"/>
    <n v="-1.0577449999999999"/>
    <s v="Kiambu"/>
    <s v="Kiambu"/>
    <s v="Municipality"/>
    <s v="Kiringiti"/>
    <s v="12"/>
    <s v="Biotechno &amp; Services"/>
    <s v="Mourice Mbai"/>
    <s v="Mourice Mbai"/>
    <s v="722623368"/>
    <s v="Micro Business"/>
    <x v="3"/>
    <x v="0"/>
    <d v="2018-02-19T00:00:00"/>
  </r>
  <r>
    <s v="VPA6"/>
    <s v="KE-NYE-1607-15973"/>
    <x v="0"/>
    <s v=""/>
    <s v="12th May,2016"/>
    <d v="2016-05-12T00:00:00"/>
    <s v="1st July,2016"/>
    <d v="2016-07-01T00:00:00"/>
    <s v="James Gacheche Waweru"/>
    <s v="Male"/>
    <s v="3214940"/>
    <s v="721290618"/>
    <m/>
    <m/>
    <m/>
    <n v="37.123593"/>
    <n v="-0.279775"/>
    <s v="Nyeri"/>
    <s v="Kieni East"/>
    <s v="Kabaru"/>
    <s v="Kairi"/>
    <s v="8"/>
    <s v="Mt Kenya Renewable Energy"/>
    <s v="Mt Kenya Renewable Energy"/>
    <s v="Mt Kenya Renewable Energy"/>
    <s v=""/>
    <s v="Micro Business"/>
    <x v="2"/>
    <x v="0"/>
    <d v="2017-03-02T00:00:00"/>
  </r>
  <r>
    <s v="VPA6"/>
    <s v="KE-MUR-1805-20798"/>
    <x v="0"/>
    <s v=""/>
    <s v="7th March,2018"/>
    <d v="2018-03-07T00:00:00"/>
    <s v="30th May,2018"/>
    <d v="2018-05-30T00:00:00"/>
    <s v="Maina Joyce Muringo"/>
    <s v="Female"/>
    <s v="16097056"/>
    <s v="721966388"/>
    <m/>
    <m/>
    <s v="714877715"/>
    <n v="37.142243000000001"/>
    <n v="-0.65504899999999999"/>
    <s v="Murang'a"/>
    <s v="Kiharu"/>
    <s v="Kiharu"/>
    <s v="Kigetuini"/>
    <s v="8"/>
    <s v="Mt Kenya Renewable Energy"/>
    <s v="Mt Kenya Renewable Energy"/>
    <s v="Mt Kenya Renewable Energy"/>
    <s v="726322851"/>
    <s v="Micro Business"/>
    <x v="2"/>
    <x v="0"/>
    <d v="2018-05-30T00:00:00"/>
  </r>
  <r>
    <s v="VPA6"/>
    <s v="KE-NYE-1804-20797"/>
    <x v="0"/>
    <s v=""/>
    <s v="21st December,2017"/>
    <d v="2017-12-21T00:00:00"/>
    <s v="11th April,2018"/>
    <d v="2018-04-11T00:00:00"/>
    <s v="Mutahi Mwangi"/>
    <s v="Male"/>
    <s v="99999"/>
    <s v="72458316"/>
    <s v="724583160"/>
    <m/>
    <m/>
    <n v="37.109025000000003"/>
    <n v="-0.60780999999999996"/>
    <s v="Nyeri"/>
    <s v="Mukurweni"/>
    <s v="Giathugu"/>
    <s v="Mweru"/>
    <s v="8"/>
    <s v="Mt Kenya Renewable Energy"/>
    <s v="Mt Kenya Renewable Energy"/>
    <s v="Mt Kenya Renewable Energy"/>
    <s v="726322851"/>
    <s v="Micro Business"/>
    <x v="0"/>
    <x v="0"/>
    <d v="2018-04-11T00:00:00"/>
  </r>
  <r>
    <s v="VPA6"/>
    <s v="KE-KIR-1809-20804"/>
    <x v="0"/>
    <s v=""/>
    <s v="19th July,2018"/>
    <d v="2018-07-19T00:00:00"/>
    <s v="19th September,2018"/>
    <d v="2018-09-19T00:00:00"/>
    <s v="Kafage Christopher Kinyua"/>
    <s v="Male"/>
    <s v="23061417"/>
    <s v="708917250"/>
    <m/>
    <m/>
    <m/>
    <n v="37.196323"/>
    <n v="-0.50623300000000004"/>
    <s v="Kirinyaga"/>
    <s v="Sagana"/>
    <s v="Ndia"/>
    <s v="Karuku"/>
    <s v="8"/>
    <s v="Mt Kenya Renewable Energy"/>
    <s v="Mt Kenya Renewable Energy"/>
    <s v="Mt Kenya Renewable Energy"/>
    <s v="726322851"/>
    <s v="Micro Business"/>
    <x v="0"/>
    <x v="0"/>
    <d v="2018-09-24T00:00:00"/>
  </r>
  <r>
    <s v="VPA6"/>
    <s v="KE-NYE-1610-14731"/>
    <x v="0"/>
    <s v=""/>
    <s v="11th September,2016"/>
    <d v="2016-09-11T00:00:00"/>
    <s v="31st October,2016"/>
    <d v="2016-10-31T00:00:00"/>
    <s v="John B Kaguru"/>
    <s v="Male"/>
    <s v="99999"/>
    <s v="726663651"/>
    <m/>
    <m/>
    <m/>
    <n v="36.902079999999998"/>
    <n v="-0.55060799999999999"/>
    <s v="Nyeri"/>
    <s v="Othaya"/>
    <s v="Ihuririo"/>
    <s v="Waihara"/>
    <s v="10"/>
    <s v="Mt Kenya Renewable Energy"/>
    <s v="Mt Kenya Renewable Energy"/>
    <s v="Mt Kenya Renewable Energy"/>
    <s v="726322851"/>
    <s v="Micro Business"/>
    <x v="2"/>
    <x v="0"/>
    <d v="2017-06-29T00:00:00"/>
  </r>
  <r>
    <s v="VPA6"/>
    <s v="KE-NYE-1512-15531"/>
    <x v="0"/>
    <s v=""/>
    <s v="9th November,2015"/>
    <d v="2015-11-09T00:00:00"/>
    <s v="29th December,2015"/>
    <d v="2015-12-29T00:00:00"/>
    <s v="Philip Nginga Macharia"/>
    <s v="Male"/>
    <s v="1074342"/>
    <s v="723629649"/>
    <m/>
    <m/>
    <s v="715519321"/>
    <n v="36.877073000000003"/>
    <n v="-0.56513800000000003"/>
    <s v="Nyeri"/>
    <s v="Othaya"/>
    <s v="Iria-Ini"/>
    <s v="Kihuri"/>
    <s v="10"/>
    <s v="Mt Kenya Renewable Energy"/>
    <s v="Mt Kenya Renewable Energy"/>
    <s v="Mt Kenya Renewable Energy"/>
    <s v="726322851"/>
    <s v="Micro Business"/>
    <x v="2"/>
    <x v="0"/>
    <d v="2017-05-29T00:00:00"/>
  </r>
  <r>
    <s v="VPA6"/>
    <s v="KE-NYE-1801-27871"/>
    <x v="0"/>
    <s v=""/>
    <s v="11th November,2017"/>
    <d v="2017-11-11T00:00:00"/>
    <s v="30th January,2018"/>
    <d v="2018-01-30T00:00:00"/>
    <s v="Nakweya Elisabeth Wamaitha"/>
    <s v="Female"/>
    <s v="3614923"/>
    <s v="722886009"/>
    <m/>
    <m/>
    <m/>
    <n v="37.094507999999998"/>
    <n v="-0.58546799999999999"/>
    <s v="Nyeri"/>
    <s v="Mukurweni"/>
    <s v="Mukurweini"/>
    <s v="Giathugu"/>
    <s v="10"/>
    <s v="Mt Kenya Renewable Energy"/>
    <s v="Mt Kenya Renewable Energy"/>
    <s v="Mt Kenya Renewable Energy"/>
    <s v="726322851"/>
    <s v="Micro Business"/>
    <x v="0"/>
    <x v="0"/>
    <d v="2018-02-03T00:00:00"/>
  </r>
  <r>
    <s v="VPA6"/>
    <s v="KE-NYE-1801-27872"/>
    <x v="0"/>
    <s v=""/>
    <s v="11th December,2017"/>
    <d v="2017-12-11T00:00:00"/>
    <s v="30th January,2018"/>
    <d v="2018-01-30T00:00:00"/>
    <s v="Kago Salome Wairimu"/>
    <s v="Female"/>
    <s v="5506792"/>
    <s v="721220580"/>
    <m/>
    <m/>
    <m/>
    <n v="37.081135000000003"/>
    <n v="-0.57289699999999999"/>
    <s v="Nyeri"/>
    <s v="Mukurweni"/>
    <s v="Mukurweini East"/>
    <s v="Gathea"/>
    <s v="10"/>
    <s v="Mt Kenya Renewable Energy"/>
    <s v="Mt Kenya Renewable Energy"/>
    <s v="Mt Kenya Renewable Energy"/>
    <s v="726322851"/>
    <s v="Micro Business"/>
    <x v="2"/>
    <x v="0"/>
    <d v="2018-02-03T00:00:00"/>
  </r>
  <r>
    <s v="VPA6"/>
    <s v="KE-NYE-1807-20795"/>
    <x v="0"/>
    <s v=""/>
    <s v="12th May,2018"/>
    <d v="2018-05-12T00:00:00"/>
    <s v="1st July,2018"/>
    <d v="2018-07-01T00:00:00"/>
    <s v="Chalres Mwangi Mbogo"/>
    <s v="Male"/>
    <s v="1217066"/>
    <s v="727523565"/>
    <m/>
    <m/>
    <s v="7704523565"/>
    <n v="36.904242000000004"/>
    <n v="-0.44048300000000001"/>
    <s v="Nyeri"/>
    <s v="Nyeri Town"/>
    <s v="Nyeri"/>
    <s v="Munungaini"/>
    <s v="10"/>
    <s v="Mt Kenya Renewable Energy"/>
    <s v="Mt Kenya Renewable Energy"/>
    <s v="Mt Kenya Renewable Energy"/>
    <s v="726322851"/>
    <s v="Micro Business"/>
    <x v="0"/>
    <x v="0"/>
    <d v="2018-02-12T00:00:00"/>
  </r>
  <r>
    <s v="VPA6"/>
    <s v="KE-NYE-1802-20796"/>
    <x v="0"/>
    <s v=""/>
    <s v="12th August,2017"/>
    <d v="2017-08-12T00:00:00"/>
    <s v="12th February,2018"/>
    <d v="2018-02-12T00:00:00"/>
    <s v="Murithi Stephen Wachira"/>
    <s v="Male"/>
    <s v="13884210"/>
    <s v="721219409"/>
    <m/>
    <m/>
    <s v="722140855"/>
    <n v="36.910787999999997"/>
    <n v="-0.44423299999999999"/>
    <s v="Nyeri"/>
    <s v="Nyeri Town"/>
    <s v="Kamakwa"/>
    <s v="Tetu"/>
    <s v="10"/>
    <s v="Mt Kenya Renewable Energy"/>
    <s v="Mt Kenya Renewable Energy"/>
    <s v="Mt Kenya Renewable Energy"/>
    <s v="726322851"/>
    <s v="Micro Business"/>
    <x v="0"/>
    <x v="0"/>
    <d v="2018-02-12T00:00:00"/>
  </r>
  <r>
    <s v="VPA6"/>
    <s v="KE-NYE-1811-25848"/>
    <x v="0"/>
    <s v=""/>
    <s v="6th November,2018"/>
    <d v="2018-11-06T00:00:00"/>
    <s v="21st November,2018"/>
    <d v="2018-11-21T00:00:00"/>
    <s v="Muchiri Rosemary Njeri"/>
    <s v="Female"/>
    <s v="13319059"/>
    <s v="720747650"/>
    <m/>
    <m/>
    <s v="720818585"/>
    <n v="36.976590000000002"/>
    <n v="-0.46731499999999998"/>
    <s v="Nyeri"/>
    <s v="Tetu"/>
    <s v="Tetu"/>
    <s v="Thigingi"/>
    <s v="10"/>
    <s v="Mt Kenya Renewable Energy"/>
    <s v="Mt Kenya Renewable Energy"/>
    <s v="Mt Kenya Renewable Energy"/>
    <s v="726322851"/>
    <s v="Micro Business"/>
    <x v="2"/>
    <x v="0"/>
    <d v="2018-11-21T00:00:00"/>
  </r>
  <r>
    <s v="VPA6"/>
    <s v="KE-EMB-2004-28055"/>
    <x v="0"/>
    <s v=""/>
    <s v="10th March,2020"/>
    <d v="2020-03-10T00:00:00"/>
    <s v="5th April,2020"/>
    <d v="2020-04-05T00:00:00"/>
    <s v="Njeru Mark"/>
    <s v="Male"/>
    <s v="22833351"/>
    <s v="254723662328"/>
    <m/>
    <m/>
    <m/>
    <n v="37.553392000000002"/>
    <n v="-0.47739399999999999"/>
    <s v="Embu"/>
    <s v="Runyenjes"/>
    <s v="Runyenjes"/>
    <s v="Ena"/>
    <s v="10"/>
    <s v="Mt Kenya Renewable Energy"/>
    <s v="Mt Kenya Renewable Energy"/>
    <s v="Mt Kenya Renewable Energy"/>
    <s v=""/>
    <s v="Micro Business"/>
    <x v="2"/>
    <x v="0"/>
    <d v="2020-06-30T00:00:00"/>
  </r>
  <r>
    <s v="VPA6"/>
    <s v="KE-MER-1512-15619"/>
    <x v="0"/>
    <s v=""/>
    <s v="11th November,2015"/>
    <d v="2015-11-11T00:00:00"/>
    <s v="31st December,2015"/>
    <d v="2015-12-31T00:00:00"/>
    <s v="Rose Wachira"/>
    <s v="Female"/>
    <s v="99999"/>
    <s v="721474957"/>
    <m/>
    <m/>
    <m/>
    <n v="37.132520999999997"/>
    <n v="-1.1322E-2"/>
    <s v="Meru"/>
    <s v="Buuri"/>
    <s v="Katheri"/>
    <s v="Kangaita"/>
    <s v="10"/>
    <s v="Mt Kenya Renewable Energy"/>
    <s v="Mt Kenya Renewable Energy"/>
    <s v="Mt Kenya Renewable Energy"/>
    <s v=""/>
    <s v="Micro Business"/>
    <x v="2"/>
    <x v="0"/>
    <d v="2017-04-18T00:00:00"/>
  </r>
  <r>
    <s v="VPA6"/>
    <s v="KE-NYE-1612-14340"/>
    <x v="0"/>
    <s v=""/>
    <s v="11th November,2016"/>
    <d v="2016-11-11T00:00:00"/>
    <s v="31st December,2016"/>
    <d v="2016-12-31T00:00:00"/>
    <s v="Evans Wachira Gitimu"/>
    <s v="Male"/>
    <s v="3214173"/>
    <s v="721555268"/>
    <m/>
    <m/>
    <m/>
    <n v="37.067843000000003"/>
    <n v="-0.18585199999999999"/>
    <s v="Nyeri"/>
    <s v="Kieni East"/>
    <s v="Naromoru"/>
    <s v="Manyatta"/>
    <s v="10"/>
    <s v="Mt Kenya Renewable Energy"/>
    <s v="Mt Kenya Renewable Energy"/>
    <s v="Mt Kenya Renewable Energy"/>
    <s v=""/>
    <s v="Micro Business"/>
    <x v="2"/>
    <x v="0"/>
    <d v="2017-04-11T00:00:00"/>
  </r>
  <r>
    <s v="VPA6"/>
    <s v="KE-NYE-1708-20789"/>
    <x v="0"/>
    <s v=""/>
    <s v="12th June,2017"/>
    <d v="2017-06-12T00:00:00"/>
    <s v="1st August,2017"/>
    <d v="2017-08-01T00:00:00"/>
    <s v="Kinyua Margaret Wanjiku"/>
    <s v="Female"/>
    <s v="10088128"/>
    <s v="722633137"/>
    <m/>
    <m/>
    <m/>
    <n v="36.995581999999999"/>
    <n v="-0.472113"/>
    <s v="Nyeri"/>
    <s v="Tetu"/>
    <s v="Tetu"/>
    <s v="Mutathini"/>
    <s v="10"/>
    <s v="Mt Kenya Renewable Energy"/>
    <s v="Mt Kenya Renewable Energy"/>
    <s v="Mt Kenya Renewable Energy"/>
    <s v="726322851"/>
    <s v="Micro Business"/>
    <x v="2"/>
    <x v="0"/>
    <d v="2017-09-20T00:00:00"/>
  </r>
  <r>
    <s v="VPA6"/>
    <s v="KE-KIR-1704-20777"/>
    <x v="0"/>
    <s v=""/>
    <s v="8th March,2017"/>
    <d v="2017-03-08T00:00:00"/>
    <s v="27th April,2017"/>
    <d v="2017-04-27T00:00:00"/>
    <s v="Gachua Anne Mary Wangui"/>
    <s v="Female"/>
    <s v="1912538"/>
    <s v="724630284"/>
    <m/>
    <m/>
    <m/>
    <n v="37.186751999999998"/>
    <n v="-0.49734499999999998"/>
    <s v="Kirinyaga"/>
    <s v="Sagana"/>
    <s v="Kirinyaga West"/>
    <s v="Kiano"/>
    <s v="10"/>
    <s v="Mt Kenya Renewable Energy"/>
    <s v="Mt Kenya Renewable Energy"/>
    <s v="Mt Kenya Renewable Energy"/>
    <s v="726322851"/>
    <s v="Micro Business"/>
    <x v="2"/>
    <x v="0"/>
    <d v="2017-07-27T00:00:00"/>
  </r>
  <r>
    <s v="VPA6"/>
    <s v="KE-NYE-1902-25851"/>
    <x v="0"/>
    <s v=""/>
    <s v="13th December,2018"/>
    <d v="2018-12-13T00:00:00"/>
    <s v="10th February,2019"/>
    <d v="2019-02-10T00:00:00"/>
    <s v="Mathenge Lydia Wamuyu"/>
    <s v="Female"/>
    <s v="99999"/>
    <s v="254720258377"/>
    <m/>
    <m/>
    <m/>
    <n v="36.886330000000001"/>
    <n v="-0.56654700000000002"/>
    <s v="Nyeri"/>
    <s v="Othaya"/>
    <s v="Othaya"/>
    <s v="Ruruguti"/>
    <s v="10"/>
    <s v="Mt Kenya Renewable Energy"/>
    <s v="Mt Kenya Renewable Energy"/>
    <s v="Mt Kenya Renewable Energy"/>
    <s v="726322851"/>
    <s v="Micro Business"/>
    <x v="2"/>
    <x v="0"/>
    <d v="2019-02-10T00:00:00"/>
  </r>
  <r>
    <s v="VPA6"/>
    <s v="KE-NYE-1905-25856"/>
    <x v="0"/>
    <s v=""/>
    <s v="3rd February,2019"/>
    <d v="2019-02-03T00:00:00"/>
    <s v="5th May,2019"/>
    <d v="2019-05-05T00:00:00"/>
    <s v="Mambo Grace Nyawira"/>
    <s v="Female"/>
    <s v="37036832"/>
    <s v="254722572575"/>
    <m/>
    <m/>
    <m/>
    <n v="37.145209999999999"/>
    <n v="-0.60504199999999997"/>
    <s v="Nyeri"/>
    <s v="Mukurweni"/>
    <s v="Mukurweini"/>
    <s v="Kariara"/>
    <s v="10"/>
    <s v="Mt Kenya Renewable Energy"/>
    <s v="Mt Kenya Renewable Energy"/>
    <s v="Mt Kenya Renewable Energy"/>
    <s v="726322851"/>
    <s v="Micro Business"/>
    <x v="2"/>
    <x v="0"/>
    <d v="2019-05-29T00:00:00"/>
  </r>
  <r>
    <s v="VPA6"/>
    <s v="KE-NYE-1906-25857"/>
    <x v="0"/>
    <s v=""/>
    <s v="2nd February,2019"/>
    <d v="2019-02-02T00:00:00"/>
    <s v="2nd June,2019"/>
    <d v="2019-06-02T00:00:00"/>
    <s v="Ndegwa Charles Kabui"/>
    <s v="Male"/>
    <s v="99999"/>
    <s v="0722467599"/>
    <m/>
    <m/>
    <m/>
    <n v="37.039523000000003"/>
    <n v="-0.487012"/>
    <s v="Nyeri"/>
    <s v="Tetu"/>
    <s v="Tetu"/>
    <s v="Mungaria"/>
    <s v="10"/>
    <s v="Mt Kenya Renewable Energy"/>
    <s v="Mt Kenya Renewable Energy"/>
    <s v="Mt Kenya Renewable Energy"/>
    <s v="726322851"/>
    <s v="Micro Business"/>
    <x v="2"/>
    <x v="0"/>
    <d v="2019-06-02T00:00:00"/>
  </r>
  <r>
    <s v="VPA6"/>
    <s v="KE-LAI-1602-15974"/>
    <x v="0"/>
    <s v=""/>
    <s v="13th December,2015"/>
    <d v="2015-12-13T00:00:00"/>
    <s v="1st February,2016"/>
    <d v="2016-02-01T00:00:00"/>
    <s v="Gladys Mirigo Gichine"/>
    <s v="Female"/>
    <s v="7668630"/>
    <s v="726052495"/>
    <m/>
    <m/>
    <m/>
    <n v="36.700054000000002"/>
    <n v="-0.105757"/>
    <s v="Laikipia"/>
    <s v="Laikipia East"/>
    <s v="Ngombeti"/>
    <s v="Rutunguru"/>
    <s v="12"/>
    <s v="Mt Kenya Renewable Energy"/>
    <s v="Mt Kenya Renewable Energy"/>
    <s v="Mt Kenya Renewable Energy"/>
    <s v=""/>
    <s v="Micro Business"/>
    <x v="2"/>
    <x v="0"/>
    <d v="2017-03-02T00:00:00"/>
  </r>
  <r>
    <s v="VPA6"/>
    <s v="KE-NYE-1608-16942"/>
    <x v="0"/>
    <s v=""/>
    <s v="12th June,2016"/>
    <d v="2016-06-12T00:00:00"/>
    <s v="1st August,2016"/>
    <d v="2016-08-01T00:00:00"/>
    <s v="Joseph Maina Mwangi"/>
    <s v="Male"/>
    <s v="3159257"/>
    <s v="722767921"/>
    <m/>
    <m/>
    <m/>
    <n v="37.138294999999999"/>
    <n v="-0.46918300000000002"/>
    <s v="Nyeri"/>
    <s v="Mathira East"/>
    <s v="Kimwangi"/>
    <s v="Cheru"/>
    <s v="12"/>
    <s v="Mt Kenya Renewable Energy"/>
    <s v="Mt Kenya Renewable Energy"/>
    <s v="Mt Kenya Renewable Energy"/>
    <s v=""/>
    <s v="Micro Business"/>
    <x v="2"/>
    <x v="0"/>
    <d v="2017-03-02T00:00:00"/>
  </r>
  <r>
    <s v="VPA6"/>
    <s v="KE-KIR-1709-20790"/>
    <x v="0"/>
    <s v=""/>
    <s v="13th July,2017"/>
    <d v="2017-07-13T00:00:00"/>
    <s v="1st September,2017"/>
    <d v="2017-09-01T00:00:00"/>
    <s v="Wanyiri Daniel Wanjau"/>
    <s v="Male"/>
    <s v="36481901"/>
    <s v="712658765"/>
    <m/>
    <m/>
    <m/>
    <n v="37.189121999999998"/>
    <n v="-0.45800000000000002"/>
    <s v="Kirinyaga"/>
    <s v="Ndia"/>
    <s v="Ndia"/>
    <s v="Kiangombe"/>
    <s v="12"/>
    <s v="Mt Kenya Renewable Energy"/>
    <s v="Mt Kenya Renewable Energy"/>
    <s v="Mt Kenya Renewable Energy"/>
    <s v="726322851"/>
    <s v="Micro Business"/>
    <x v="2"/>
    <x v="0"/>
    <d v="2017-09-23T00:00:00"/>
  </r>
  <r>
    <s v="VPA6"/>
    <s v="KE-NYE-1906-25859"/>
    <x v="0"/>
    <s v=""/>
    <s v="1st May,2019"/>
    <d v="2019-05-01T00:00:00"/>
    <s v="14th June,2019"/>
    <d v="2019-06-14T00:00:00"/>
    <s v="Maina Wilfred Kibui"/>
    <s v="Male"/>
    <s v="22862365"/>
    <s v="0721208287"/>
    <m/>
    <m/>
    <s v="720227275"/>
    <n v="36.989953"/>
    <n v="-0.46034000000000003"/>
    <s v="Nyeri"/>
    <s v="Tetu"/>
    <s v="Nyeri"/>
    <s v="Githima"/>
    <s v="12"/>
    <s v="Mt Kenya Renewable Energy"/>
    <s v="Mt Kenya Renewable Energy"/>
    <s v="Mt Kenya Renewable Energy"/>
    <s v="726322851"/>
    <s v="Micro Business"/>
    <x v="2"/>
    <x v="0"/>
    <d v="2019-06-14T00:00:00"/>
  </r>
  <r>
    <s v="VPA6"/>
    <s v="KE-NYE-1808-20801"/>
    <x v="2"/>
    <s v="Unreachable"/>
    <s v="18th July,2018"/>
    <d v="2018-07-18T00:00:00"/>
    <s v="18th August,2018"/>
    <d v="2018-08-18T00:00:00"/>
    <s v="Kiboi Wangari Lucy"/>
    <s v="Female"/>
    <s v="11318823"/>
    <s v="728939887"/>
    <m/>
    <m/>
    <s v="712690952"/>
    <n v="36.707087999999999"/>
    <n v="-0.225632"/>
    <s v="Nyeri"/>
    <s v="Kieni West"/>
    <s v="Mugunda"/>
    <s v="Kiambogo"/>
    <s v="16"/>
    <s v="Mt Kenya Renewable Energy"/>
    <s v="Mt Kenya Renewable Energy"/>
    <s v="Mt Kenya Renewable Energy"/>
    <s v="726322851"/>
    <s v="Micro Business"/>
    <x v="2"/>
    <x v="0"/>
    <d v="2018-09-10T00:00:00"/>
  </r>
  <r>
    <s v="VPA6"/>
    <s v="KE-NYE-1512-15972"/>
    <x v="0"/>
    <s v=""/>
    <s v="11th November,2015"/>
    <d v="2015-11-11T00:00:00"/>
    <s v="31st December,2015"/>
    <d v="2015-12-31T00:00:00"/>
    <s v="Samuel Waweru"/>
    <s v="Male"/>
    <s v="999360"/>
    <s v="725146060"/>
    <m/>
    <m/>
    <m/>
    <n v="37.131667"/>
    <n v="-0.47839999999999999"/>
    <s v="Nyeri"/>
    <s v="Mathira West"/>
    <s v="Karatina"/>
    <s v="Karatina"/>
    <s v="16"/>
    <s v="Mt Kenya Renewable Energy"/>
    <s v="Mt Kenya Renewable Energy"/>
    <s v="Mt Kenya Renewable Energy"/>
    <s v=""/>
    <s v="Micro Business"/>
    <x v="1"/>
    <x v="0"/>
    <d v="2017-03-02T00:00:00"/>
  </r>
  <r>
    <s v="VPA6"/>
    <s v="KE-NAK-1611-16855"/>
    <x v="0"/>
    <s v=""/>
    <s v="12th September,2016"/>
    <d v="2016-09-12T00:00:00"/>
    <s v="1st November,2016"/>
    <d v="2016-11-01T00:00:00"/>
    <s v="James Ngugi Kinyanjui"/>
    <s v="Male"/>
    <s v="493606"/>
    <s v="710345848"/>
    <m/>
    <m/>
    <m/>
    <n v="36.173915000000001"/>
    <n v="-7.3160000000000003E-2"/>
    <s v="Nakuru"/>
    <s v="Subukia"/>
    <s v="Kabazi"/>
    <s v="Rugongo"/>
    <s v="8"/>
    <s v="Patrick Kipronoh Mutai"/>
    <s v="Mutai K Patrick"/>
    <s v="Mutai K Patrick"/>
    <s v=""/>
    <s v="Informal Business"/>
    <x v="2"/>
    <x v="0"/>
    <d v="2017-03-02T00:00:00"/>
  </r>
  <r>
    <s v="VPA6"/>
    <s v="KE-BOM-2201-26354"/>
    <x v="0"/>
    <s v=""/>
    <s v="23rd November,2021"/>
    <d v="2021-11-23T00:00:00"/>
    <s v="10th January,2022"/>
    <d v="2022-01-10T00:00:00"/>
    <s v="Langat Anthony"/>
    <s v="Male"/>
    <s v="21900824"/>
    <s v="0728364360"/>
    <m/>
    <m/>
    <s v="0717358919"/>
    <n v="35.257615999999999"/>
    <n v="-0.70916999999999997"/>
    <s v="Bomet"/>
    <s v="Bomet Central"/>
    <s v="Chesoen"/>
    <s v="Sagatet"/>
    <n v="10"/>
    <s v="Patrick Kipronoh Mutai"/>
    <s v="Mutai K Patrick"/>
    <s v="Mutai K Patrick"/>
    <s v=""/>
    <s v="Informal Business"/>
    <x v="0"/>
    <x v="0"/>
    <d v="2022-02-07T00:00:00"/>
  </r>
  <r>
    <s v="VPA6"/>
    <s v="KE-BOM-2103-26346"/>
    <x v="0"/>
    <s v=""/>
    <s v="20th January,2021"/>
    <d v="2021-01-20T00:00:00"/>
    <s v="20th March,2021"/>
    <d v="2021-03-20T00:00:00"/>
    <s v="Kiguru Andrew"/>
    <s v="Male"/>
    <s v="99999"/>
    <s v="254723823429"/>
    <m/>
    <m/>
    <m/>
    <n v="35.116500000000002"/>
    <n v="-0.69125800000000004"/>
    <s v="Bomet"/>
    <s v="Sotik"/>
    <s v="Chemagel"/>
    <s v="Tebeswet"/>
    <n v="10"/>
    <s v="Patrick Kipronoh Mutai"/>
    <s v="Mutai K Patrick"/>
    <s v="Mutai K Patrick"/>
    <s v=""/>
    <s v="Informal Business"/>
    <x v="0"/>
    <x v="0"/>
    <d v="2021-04-28T00:00:00"/>
  </r>
  <r>
    <s v="VPA6"/>
    <s v="KE-BOM-2009-26632"/>
    <x v="2"/>
    <s v="Non Compliant"/>
    <s v="10th March,2020"/>
    <d v="2020-03-10T00:00:00"/>
    <s v="19th September,2020"/>
    <d v="2020-09-19T00:00:00"/>
    <s v="Kirui Peter"/>
    <s v="Male"/>
    <s v="240256405"/>
    <s v="254726720641"/>
    <m/>
    <m/>
    <m/>
    <n v="35.112654999999997"/>
    <n v="-0.84011199999999997"/>
    <s v="Bomet"/>
    <s v="Sotik"/>
    <s v="Ndanai"/>
    <s v="Kagasik"/>
    <s v="10"/>
    <s v="Patrick Kipronoh Mutai"/>
    <s v="Mutai K Patrick"/>
    <s v="Mutai K Patrick"/>
    <s v=""/>
    <s v="Informal Business"/>
    <x v="0"/>
    <x v="0"/>
    <d v="2020-09-20T00:00:00"/>
  </r>
  <r>
    <s v="VPA6"/>
    <s v="KE-BOM-2012-27965"/>
    <x v="0"/>
    <s v=""/>
    <s v="15th November,2020"/>
    <d v="2020-11-15T00:00:00"/>
    <s v="26th December,2020"/>
    <d v="2020-12-26T00:00:00"/>
    <s v="Kirui Daudi"/>
    <s v="Male"/>
    <s v="24456280"/>
    <s v="254723569334"/>
    <m/>
    <m/>
    <m/>
    <n v="35.367772000000002"/>
    <n v="-0.65855600000000003"/>
    <s v="Bomet"/>
    <s v="Bomet Central"/>
    <s v="Ndarawetta"/>
    <s v="Mogoiywet"/>
    <n v="10"/>
    <s v="Patrick Kipronoh Mutai"/>
    <s v="Mutai K Patrick"/>
    <s v="Mutai K Patrick"/>
    <s v=""/>
    <s v="Informal Business"/>
    <x v="0"/>
    <x v="0"/>
    <d v="2021-01-12T00:00:00"/>
  </r>
  <r>
    <s v="VPA6"/>
    <s v="KE-KWA-1612-22579"/>
    <x v="0"/>
    <s v=""/>
    <s v="11th November,2016"/>
    <d v="2016-11-11T00:00:00"/>
    <s v="31st December,2016"/>
    <d v="2016-12-31T00:00:00"/>
    <s v="Diyo Patrick Njole"/>
    <s v="Male"/>
    <s v="6733021"/>
    <s v="722589428"/>
    <m/>
    <m/>
    <m/>
    <n v="39.210880000000003"/>
    <n v="-4.4973700000000001"/>
    <s v="Kwale"/>
    <s v="Lunga Lunga"/>
    <s v="Dzombo"/>
    <s v="Dunguni"/>
    <s v="10"/>
    <s v="Mespt"/>
    <s v="Muyaona Ndegwa"/>
    <s v="Muyaona Ndegwa"/>
    <s v="710588282"/>
    <s v="Medium Size Business"/>
    <x v="2"/>
    <x v="0"/>
    <d v="2017-10-18T00:00:00"/>
  </r>
  <r>
    <s v="VPA6"/>
    <s v="KE-MUR-1710-18791"/>
    <x v="0"/>
    <s v=""/>
    <s v="22nd August,2017"/>
    <d v="2017-08-22T00:00:00"/>
    <s v="5th October,2017"/>
    <d v="2017-10-05T00:00:00"/>
    <s v="Kahora Jeremiah Mwaura"/>
    <s v="Female"/>
    <s v="12759367"/>
    <s v="72361463"/>
    <s v="723614634"/>
    <m/>
    <s v="712114589"/>
    <n v="36.873677000000001"/>
    <n v="-0.87673000000000001"/>
    <s v="Murang'a"/>
    <s v="Gatanga"/>
    <s v="Kariara"/>
    <s v="Mugumoini"/>
    <s v="8"/>
    <s v="Cides Ltd"/>
    <s v="Mwangi"/>
    <s v="Mwangi"/>
    <s v=""/>
    <s v="Micro Business"/>
    <x v="2"/>
    <x v="0"/>
    <d v="2017-11-10T00:00:00"/>
  </r>
  <r>
    <s v="VPA6"/>
    <s v="KE-MAK-2208-31032"/>
    <x v="2"/>
    <s v="Unreachable"/>
    <s v="9th May,2022"/>
    <d v="2022-05-09T00:00:00"/>
    <s v="29th August,2022"/>
    <d v="2022-08-29T00:00:00"/>
    <s v="Muteti Josephine"/>
    <s v="Female"/>
    <s v="9018378"/>
    <s v="0720306385"/>
    <m/>
    <m/>
    <m/>
    <n v="37.234797999999998"/>
    <n v="-1.772098"/>
    <s v="Makueni"/>
    <s v="Kilome"/>
    <s v="Kiimakiu"/>
    <s v="Kautandini"/>
    <n v="8"/>
    <s v="Mwayona Ndegwa"/>
    <s v="Mwayaona Ndegwa Ngumbau"/>
    <s v="Mwayaona Ndegwa Ngumbau"/>
    <s v=""/>
    <s v="Informal Business"/>
    <x v="0"/>
    <x v="0"/>
    <d v="2022-10-04T00:00:00"/>
  </r>
  <r>
    <s v="VPA6"/>
    <s v="KE-KWA-2009-29268"/>
    <x v="0"/>
    <s v=""/>
    <s v="2nd July,2020"/>
    <d v="2020-07-02T00:00:00"/>
    <s v="21st September,2020"/>
    <d v="2020-09-21T00:00:00"/>
    <s v="Guni Mbeyu Mtego"/>
    <s v="Female"/>
    <s v="29950687"/>
    <s v="702091215"/>
    <m/>
    <m/>
    <m/>
    <n v="39.222254999999997"/>
    <n v="-4.4951319999999999"/>
    <s v="Kwale"/>
    <s v="Lunga Lunga"/>
    <s v="Dzombo"/>
    <s v="Marenje"/>
    <n v="8"/>
    <s v="Mwayona Ndegwa"/>
    <s v="Mwayaona Ndegwa Ngumbau"/>
    <s v="Mwayaona Ndegwa Ngumbau"/>
    <s v="710588282"/>
    <s v="Informal Business"/>
    <x v="2"/>
    <x v="0"/>
    <d v="2020-09-21T00:00:00"/>
  </r>
  <r>
    <s v="VPA6"/>
    <s v="KE-MAC-2205-30075"/>
    <x v="0"/>
    <s v=""/>
    <s v="19th April,2022"/>
    <d v="2022-04-19T00:00:00"/>
    <s v="6th May,2022"/>
    <d v="2022-05-06T00:00:00"/>
    <s v="Mwei Dickson Mutinda"/>
    <s v="Male"/>
    <s v="8427398"/>
    <s v="0742701013"/>
    <m/>
    <m/>
    <s v="0722672550"/>
    <n v="37.199376999999998"/>
    <n v="-1.618287"/>
    <s v="Machakos"/>
    <s v="Machakos"/>
    <s v="Kimutwa"/>
    <s v="Kwakatheke"/>
    <n v="10"/>
    <s v="Mwayona Ndegwa"/>
    <s v="Mwayaona Ndegwa Ngumbau"/>
    <s v="Mwayaona Ndegwa Ngumbau"/>
    <s v=""/>
    <s v="Informal Business"/>
    <x v="0"/>
    <x v="0"/>
    <d v="2022-05-06T00:00:00"/>
  </r>
  <r>
    <s v="VPA6"/>
    <s v="KE-MOM-2007-25742"/>
    <x v="0"/>
    <s v=""/>
    <s v="20th April,2020"/>
    <d v="2020-04-20T00:00:00"/>
    <s v="20th July,2020"/>
    <d v="2020-07-20T00:00:00"/>
    <s v="Mchula Abdullatif Mohammed"/>
    <s v="Male"/>
    <s v="04234567"/>
    <s v="254726615567"/>
    <m/>
    <m/>
    <s v="780605040"/>
    <n v="39.699599999999997"/>
    <n v="-4.0478069999999997"/>
    <s v="Mombasa"/>
    <s v="Kisauni"/>
    <s v="Olienda"/>
    <s v="Olienda"/>
    <s v="16"/>
    <s v="Mwayona ndegwa"/>
    <s v="Mwayaona Ndegwa Ngumbau"/>
    <s v="Mwayaona Ndegwa Ngumbau"/>
    <s v=""/>
    <s v="Informal Business"/>
    <x v="2"/>
    <x v="0"/>
    <d v="2020-07-20T00:00:00"/>
  </r>
  <r>
    <s v="VPA6"/>
    <s v="KE-KIL-2009-29269"/>
    <x v="1"/>
    <s v="Institutional Plant"/>
    <s v="5th September,2020"/>
    <d v="2020-09-05T00:00:00"/>
    <s v="22nd September,2020"/>
    <d v="2020-09-22T00:00:00"/>
    <s v="Mombasa Cement"/>
    <s v="Male"/>
    <s v="3123567"/>
    <s v="254718917504"/>
    <m/>
    <m/>
    <m/>
    <n v="39.842610000000001"/>
    <n v="-3.7408269999999999"/>
    <s v="Kilifi"/>
    <s v="Bahari"/>
    <s v="Takaungu"/>
    <s v="Site"/>
    <s v="72"/>
    <s v="Mwayona Ndegwa"/>
    <s v="Mwayaona Ndegwa Ngumbau"/>
    <s v="Mwayaona Ndegwa Ngumbau"/>
    <s v="710588282"/>
    <s v="Informal Business"/>
    <x v="2"/>
    <x v="0"/>
    <d v="2020-09-22T00:00:00"/>
  </r>
  <r>
    <s v="VPA6"/>
    <s v="KE-MER-2109-27068"/>
    <x v="2"/>
    <s v="Unreachable"/>
    <s v="15th August,2021"/>
    <d v="2021-08-15T00:00:00"/>
    <s v="3rd September,2021"/>
    <d v="2021-09-03T00:00:00"/>
    <s v="Kirunja David Mwebia"/>
    <s v="Male"/>
    <s v="7743055"/>
    <s v="254114636533"/>
    <m/>
    <m/>
    <s v="254726266599"/>
    <n v="37.650388"/>
    <n v="-9.4922000000000006E-2"/>
    <s v="Meru"/>
    <s v="Imenti South"/>
    <s v="Mwichiune"/>
    <s v="Kierera"/>
    <n v="8"/>
    <s v="Likunga Company Limited"/>
    <s v="Mwiti ndubi"/>
    <s v="Mwiti ndubi"/>
    <s v=""/>
    <s v="Micro Business"/>
    <x v="0"/>
    <x v="0"/>
    <d v="2021-09-08T00:00:00"/>
  </r>
  <r>
    <s v="VPA6"/>
    <s v="KE-NYA-1708-18363"/>
    <x v="0"/>
    <s v=""/>
    <s v="12th June,2017"/>
    <d v="2017-06-12T00:00:00"/>
    <s v="1st August,2017"/>
    <d v="2017-08-01T00:00:00"/>
    <s v="Kariuki Samy Mwangi"/>
    <s v="Male"/>
    <s v="5777471"/>
    <s v="711857052"/>
    <m/>
    <m/>
    <m/>
    <n v="36.530613000000002"/>
    <n v="-0.19522100000000001"/>
    <s v="Nyandarua"/>
    <s v="Ndaragwa"/>
    <s v="Mwihoko"/>
    <s v="Ex-Ndaya"/>
    <s v="10"/>
    <s v="KREEN"/>
    <s v="Mwiyoi David"/>
    <s v="Mwiyoi David"/>
    <s v="254726918324"/>
    <s v="Informal Business"/>
    <x v="0"/>
    <x v="0"/>
    <d v="2017-10-10T00:00:00"/>
  </r>
  <r>
    <s v="VPA6"/>
    <s v="KE-EMB-1707-23136"/>
    <x v="2"/>
    <s v="Unreachable"/>
    <s v="1st July,2017"/>
    <d v="2017-07-01T00:00:00"/>
    <s v="22nd July,2017"/>
    <d v="2017-07-22T00:00:00"/>
    <s v="Kariuki Victoria Muthoni"/>
    <s v="Female"/>
    <s v="34546972"/>
    <s v="+254702857022"/>
    <m/>
    <m/>
    <m/>
    <n v="37.474131999999997"/>
    <n v="-0.47713699999999998"/>
    <s v="Embu"/>
    <s v="Manyatta"/>
    <s v="Mbeti North"/>
    <s v="Kiangima"/>
    <s v="10"/>
    <s v="Takamoto Biogas"/>
    <s v="Nderitu"/>
    <s v="Nderitu"/>
    <s v="787552346"/>
    <s v="Medium Size Business"/>
    <x v="5"/>
    <x v="1"/>
    <d v="2017-09-08T00:00:00"/>
  </r>
  <r>
    <s v="VPA6"/>
    <s v="KE-EMB-1610-23135"/>
    <x v="2"/>
    <s v="Unreachable"/>
    <s v="30th September,2016"/>
    <d v="2016-09-30T00:00:00"/>
    <s v="7th October,2016"/>
    <d v="2016-10-07T00:00:00"/>
    <s v="Ndwiga Nicasio Murimi"/>
    <s v="Male"/>
    <s v="25592961"/>
    <s v="+254711190062"/>
    <m/>
    <m/>
    <m/>
    <n v="37.514505"/>
    <n v="-0.36614799999999997"/>
    <s v="Embu"/>
    <s v="Runyenjes"/>
    <s v="Kagaari North"/>
    <s v="Iriari"/>
    <s v="10"/>
    <s v="Takamoto Biogas"/>
    <s v="Nderitu"/>
    <s v="Nderitu"/>
    <s v="738689788"/>
    <s v="Medium Size Business"/>
    <x v="5"/>
    <x v="1"/>
    <d v="2017-09-08T00:00:00"/>
  </r>
  <r>
    <s v="VPA6"/>
    <s v="KE-NYE-1611-16628"/>
    <x v="0"/>
    <s v=""/>
    <s v="3rd October,2016"/>
    <d v="2016-10-03T00:00:00"/>
    <s v="22nd November,2016"/>
    <d v="2016-11-22T00:00:00"/>
    <s v="Joan Njagi"/>
    <s v="Female"/>
    <s v="1107583"/>
    <s v="722502781"/>
    <m/>
    <m/>
    <m/>
    <n v="37.122011999999998"/>
    <n v="-0.281835"/>
    <s v="Nyeri"/>
    <s v="Kieni East"/>
    <s v="Kimahuri"/>
    <s v="Kairi"/>
    <s v="6"/>
    <s v="Biogas International Limited"/>
    <s v="Ndima renewable Energy"/>
    <s v="Ndima renewable Energy"/>
    <s v="705921611"/>
    <s v="Medium Size Business"/>
    <x v="6"/>
    <x v="2"/>
    <d v="2018-04-28T00:00:00"/>
  </r>
  <r>
    <s v="VPA6"/>
    <s v="KE-NAK-1910-25670"/>
    <x v="0"/>
    <s v=""/>
    <s v="29th June,2019"/>
    <d v="2019-06-29T00:00:00"/>
    <s v="15th October,2019"/>
    <d v="2019-10-15T00:00:00"/>
    <s v="Koech Chemutai Bicothy"/>
    <s v="Female"/>
    <s v="23296733"/>
    <s v="0791910477"/>
    <m/>
    <m/>
    <s v="728921247"/>
    <n v="35.481797999999998"/>
    <n v="-0.41136800000000001"/>
    <s v="Nakuru"/>
    <s v="Kuresoi"/>
    <s v="Kuresoi"/>
    <s v="Kipkoris"/>
    <s v="6"/>
    <s v="Ndimar Renewable Energy"/>
    <s v="Ndima renewable Energy"/>
    <s v="Ndima renewable Energy"/>
    <s v="722797711"/>
    <s v="Micro Business"/>
    <x v="0"/>
    <x v="0"/>
    <d v="2019-11-06T00:00:00"/>
  </r>
  <r>
    <s v="VPA6"/>
    <s v="KE-NAK-1910-25669"/>
    <x v="0"/>
    <s v=""/>
    <s v="6th June,2019"/>
    <d v="2019-06-06T00:00:00"/>
    <s v="15th October,2019"/>
    <d v="2019-10-15T00:00:00"/>
    <s v="Torongei Joel"/>
    <s v="Male"/>
    <s v="99999"/>
    <s v="0724305182"/>
    <m/>
    <m/>
    <s v="727640524"/>
    <n v="35.479599999999998"/>
    <n v="-0.32512799999999997"/>
    <s v="Nakuru"/>
    <s v="Kuresoi"/>
    <s v="Kuresoi"/>
    <s v="Githima"/>
    <s v="6"/>
    <s v="Ndimar Renewable Energy"/>
    <s v="Ndima renewable Energy"/>
    <s v="Ndima renewable Energy"/>
    <s v="722797711"/>
    <s v="Micro Business"/>
    <x v="0"/>
    <x v="0"/>
    <d v="2019-11-06T00:00:00"/>
  </r>
  <r>
    <s v="VPA6"/>
    <s v="KE-KER-1910-25195"/>
    <x v="0"/>
    <s v=""/>
    <s v="5th June,2019"/>
    <d v="2019-06-05T00:00:00"/>
    <s v="15th October,2019"/>
    <d v="2019-10-15T00:00:00"/>
    <s v="Mabwai Richard"/>
    <s v="Female"/>
    <s v="99999"/>
    <s v="0722621942"/>
    <m/>
    <m/>
    <s v="740923521"/>
    <n v="35.467955000000003"/>
    <n v="-0.27939700000000001"/>
    <s v="Kericho"/>
    <s v="Kipkelion East"/>
    <s v="Kuresoi"/>
    <s v="Kiletye"/>
    <s v="6"/>
    <s v="Ndimar Renewable Energy"/>
    <s v="Ndima renewable Energy"/>
    <s v="Ndima renewable Energy"/>
    <s v="722797711"/>
    <s v="Micro Business"/>
    <x v="0"/>
    <x v="0"/>
    <d v="2019-11-06T00:00:00"/>
  </r>
  <r>
    <s v="VPA6"/>
    <s v="KE-KER-1910-25194"/>
    <x v="0"/>
    <s v=""/>
    <s v="5th June,2019"/>
    <d v="2019-06-05T00:00:00"/>
    <s v="15th October,2019"/>
    <d v="2019-10-15T00:00:00"/>
    <s v="Limo Benard"/>
    <s v="Male"/>
    <s v="99999"/>
    <s v="0727079737"/>
    <m/>
    <m/>
    <s v="72101221889"/>
    <n v="35.443243000000002"/>
    <n v="-0.28700700000000001"/>
    <s v="Kericho"/>
    <s v="Kipkelion East"/>
    <s v="Kipkelion East"/>
    <s v="Chepsir"/>
    <s v="6"/>
    <s v="Ndimar Renewable Energy"/>
    <s v="Ndima renewable Energy"/>
    <s v="Ndima renewable Energy"/>
    <s v="722797711"/>
    <s v="Micro Business"/>
    <x v="0"/>
    <x v="0"/>
    <d v="2019-11-06T00:00:00"/>
  </r>
  <r>
    <s v="VPA6"/>
    <s v="KE-UAS-2009-26479"/>
    <x v="0"/>
    <s v=""/>
    <s v="8th September,2020"/>
    <d v="2020-09-08T00:00:00"/>
    <s v="16th September,2020"/>
    <d v="2020-09-16T00:00:00"/>
    <s v="Salina Thuku"/>
    <s v="Female"/>
    <s v="99999"/>
    <s v="254721330287"/>
    <m/>
    <m/>
    <m/>
    <n v="35.371718000000001"/>
    <n v="0.36438399999999999"/>
    <s v="Uasin Gishu"/>
    <s v="Kesses"/>
    <s v="Kesses"/>
    <s v="Seiyot~sumbeiywet B"/>
    <n v="8"/>
    <s v="Ndimar Renewable Energy"/>
    <s v="Ndima renewable Energy"/>
    <s v="Ndima renewable Energy"/>
    <s v=""/>
    <s v="Micro Business"/>
    <x v="0"/>
    <x v="0"/>
    <d v="2021-01-19T00:00:00"/>
  </r>
  <r>
    <s v="VPA6"/>
    <s v="KE-UAS-2011-26480"/>
    <x v="0"/>
    <s v=""/>
    <s v="16th September,2020"/>
    <d v="2020-09-16T00:00:00"/>
    <s v="6th November,2020"/>
    <d v="2020-11-06T00:00:00"/>
    <s v="Eunice Jemutai"/>
    <s v="Female"/>
    <s v="99999"/>
    <s v="254722466597"/>
    <m/>
    <m/>
    <m/>
    <n v="35.362741"/>
    <n v="0.478267"/>
    <s v="Uasin Gishu"/>
    <s v="Ainabkoi"/>
    <s v="Ainabkoi"/>
    <s v="Ngeleltarit"/>
    <n v="8"/>
    <s v="Ndimar Renewable Energy"/>
    <s v="Ndima renewable Energy"/>
    <s v="Ndima renewable Energy"/>
    <s v=""/>
    <s v="Micro Business"/>
    <x v="0"/>
    <x v="0"/>
    <d v="2021-01-19T00:00:00"/>
  </r>
  <r>
    <s v="VPA6"/>
    <s v="KE-UAS-2008-26475"/>
    <x v="0"/>
    <s v=""/>
    <s v="24th June,2020"/>
    <d v="2020-06-24T00:00:00"/>
    <s v="24th August,2020"/>
    <d v="2020-08-24T00:00:00"/>
    <s v="Alex Kogo Cheluget"/>
    <s v="Male"/>
    <s v="99999"/>
    <s v="254723936863"/>
    <m/>
    <m/>
    <m/>
    <n v="35.174008999999998"/>
    <n v="0.48756899999999997"/>
    <s v="Uasin Gishu"/>
    <s v="Kapseret"/>
    <s v="Kapseret"/>
    <s v="Aturei tuiyo"/>
    <n v="8"/>
    <s v="Ndimar Renewable Energy"/>
    <s v="Ndima renewable Energy"/>
    <s v="Ndima renewable Energy"/>
    <s v=""/>
    <s v="Micro Business"/>
    <x v="0"/>
    <x v="0"/>
    <d v="2021-01-26T00:00:00"/>
  </r>
  <r>
    <s v="VPA6"/>
    <s v="KE-UAS-2009-26474"/>
    <x v="0"/>
    <s v=""/>
    <s v="19th August,2020"/>
    <d v="2020-08-19T00:00:00"/>
    <s v="24th September,2020"/>
    <d v="2020-09-24T00:00:00"/>
    <s v="Joshua Koech"/>
    <s v="Male"/>
    <s v="99999"/>
    <s v="254721236399"/>
    <m/>
    <m/>
    <m/>
    <n v="35.283983999999997"/>
    <n v="0.31057200000000001"/>
    <s v="Uasin Gishu"/>
    <s v="Kesses"/>
    <s v="Kesses"/>
    <s v="Ndoroto"/>
    <n v="8"/>
    <s v="Ndimar Renewable Energy"/>
    <s v="Ndima renewable Energy"/>
    <s v="Ndima renewable Energy"/>
    <s v=""/>
    <s v="Micro Business"/>
    <x v="0"/>
    <x v="0"/>
    <d v="2021-01-19T00:00:00"/>
  </r>
  <r>
    <s v="VPA6"/>
    <s v="KE-UAS-2201-29706"/>
    <x v="0"/>
    <s v=""/>
    <s v="26th November,2021"/>
    <d v="2021-11-26T00:00:00"/>
    <s v="15th January,2022"/>
    <d v="2022-01-15T00:00:00"/>
    <s v="Kiragu David"/>
    <s v="Male"/>
    <s v="99999"/>
    <s v="254727330904"/>
    <m/>
    <m/>
    <m/>
    <n v="35.285127000000003"/>
    <n v="0.43740499999999999"/>
    <s v="Uasin Gishu"/>
    <s v="Kapseret"/>
    <s v="Kapseret"/>
    <s v="Kiambaa"/>
    <n v="8"/>
    <s v="Ndimar Renewable Energy"/>
    <s v="Ndima renewable Energy"/>
    <s v="Ndima renewable Energy"/>
    <s v=""/>
    <s v="Micro Business"/>
    <x v="0"/>
    <x v="0"/>
    <d v="2022-01-24T00:00:00"/>
  </r>
  <r>
    <s v="VPA6"/>
    <s v="KE-UAS-2202-29704"/>
    <x v="0"/>
    <s v=""/>
    <s v="13th December,2021"/>
    <d v="2021-12-13T00:00:00"/>
    <s v="1st February,2022"/>
    <d v="2022-02-01T00:00:00"/>
    <s v="Margaret Arusei"/>
    <s v="Female"/>
    <s v="99999"/>
    <s v="0702449886"/>
    <m/>
    <m/>
    <m/>
    <n v="35.278533000000003"/>
    <n v="0.63029299999999999"/>
    <s v="Uasin Gishu"/>
    <s v="Soy"/>
    <s v="Soy"/>
    <s v="Shirika"/>
    <n v="8"/>
    <s v="Ndimar Renewable Energy"/>
    <s v="Ndima renewable Energy"/>
    <s v="Ndima renewable Energy"/>
    <s v=""/>
    <s v="Micro Business"/>
    <x v="0"/>
    <x v="0"/>
    <d v="2022-02-21T00:00:00"/>
  </r>
  <r>
    <s v="VPA6"/>
    <s v="KE-NAN-1703-27732"/>
    <x v="0"/>
    <s v=""/>
    <s v="10th January,2017"/>
    <d v="2017-01-10T00:00:00"/>
    <s v="1st March,2017"/>
    <d v="2017-03-01T00:00:00"/>
    <s v="Magut Isaac"/>
    <s v="Male"/>
    <s v="4567826"/>
    <s v="722388717"/>
    <m/>
    <m/>
    <m/>
    <n v="35.108345"/>
    <n v="0.208902"/>
    <s v="Nandi"/>
    <s v="Nandi Central"/>
    <s v="Kapngetuny"/>
    <s v="Kabutie"/>
    <s v="8"/>
    <s v="Ndimar Renewable Energy"/>
    <s v="Ndima renewable Energy"/>
    <s v="Ndima renewable Energy"/>
    <s v="722797711"/>
    <s v="Micro Business"/>
    <x v="0"/>
    <x v="0"/>
    <d v="2017-06-16T00:00:00"/>
  </r>
  <r>
    <s v="VPA6"/>
    <s v="KE-NAN-1708-19978"/>
    <x v="0"/>
    <s v=""/>
    <s v="23rd June,2017"/>
    <d v="2017-06-23T00:00:00"/>
    <s v="12th August,2017"/>
    <d v="2017-08-12T00:00:00"/>
    <s v="Grace Jeptoo"/>
    <s v="Female"/>
    <s v="3259718"/>
    <s v="700617978"/>
    <m/>
    <m/>
    <m/>
    <n v="35.17024"/>
    <n v="0.34648000000000001"/>
    <s v="Nandi"/>
    <s v="Mosop"/>
    <s v="Itigo"/>
    <s v="Tamboiyo"/>
    <s v="8"/>
    <s v="Ndimar Renewable Energy"/>
    <s v="Ndima renewable Energy"/>
    <s v="Ndima renewable Energy"/>
    <s v="722797711"/>
    <s v="Micro Business"/>
    <x v="2"/>
    <x v="0"/>
    <d v="2017-06-27T00:00:00"/>
  </r>
  <r>
    <s v="VPA6"/>
    <s v="KE-NYE-1805-19985"/>
    <x v="0"/>
    <s v=""/>
    <s v="15th April,2018"/>
    <d v="2018-04-15T00:00:00"/>
    <s v="5th May,2018"/>
    <d v="2018-05-05T00:00:00"/>
    <s v="Mathaiya John Kabila"/>
    <s v="Male"/>
    <s v="99999"/>
    <s v="729801205"/>
    <m/>
    <m/>
    <m/>
    <n v="37.105057000000002"/>
    <n v="-0.49064799999999997"/>
    <s v="Nyeri"/>
    <s v="Mathira East"/>
    <s v="Konyu"/>
    <s v="Githima"/>
    <s v="8"/>
    <s v="Ndimar Renewable Energy"/>
    <s v="Ndima renewable Energy"/>
    <s v="Ndima renewable Energy"/>
    <s v="722797711"/>
    <s v="Micro Business"/>
    <x v="2"/>
    <x v="0"/>
    <d v="2018-06-30T00:00:00"/>
  </r>
  <r>
    <s v="VPA6"/>
    <s v="KE-NYE-1801-19984"/>
    <x v="0"/>
    <s v=""/>
    <s v="20th December,2017"/>
    <d v="2017-12-20T00:00:00"/>
    <s v="14th January,2018"/>
    <d v="2018-01-14T00:00:00"/>
    <s v="Kinyua Alfred Mwangi"/>
    <s v="Male"/>
    <s v="99999"/>
    <s v="722303716"/>
    <m/>
    <m/>
    <m/>
    <n v="37.106613000000003"/>
    <n v="-0.48720200000000002"/>
    <s v="Nyeri"/>
    <s v="Mathira West"/>
    <s v="Konyo"/>
    <s v="Githima"/>
    <s v="8"/>
    <s v="Ndimar Renewable Energy"/>
    <s v="Ndima renewable Energy"/>
    <s v="Ndima renewable Energy"/>
    <s v="722797711"/>
    <s v="Micro Business"/>
    <x v="2"/>
    <x v="0"/>
    <d v="2018-06-30T00:00:00"/>
  </r>
  <r>
    <s v="VPA6"/>
    <s v="KE-NYE-1802-19983"/>
    <x v="0"/>
    <s v=""/>
    <s v="18th January,2018"/>
    <d v="2018-01-18T00:00:00"/>
    <s v="12th February,2018"/>
    <d v="2018-02-12T00:00:00"/>
    <s v="Mwaniki Peter"/>
    <s v="Male"/>
    <s v="99999"/>
    <s v="722443683"/>
    <s v="722443983"/>
    <m/>
    <m/>
    <n v="37.182262999999999"/>
    <n v="-0.46987200000000001"/>
    <s v="Nyeri"/>
    <s v="Kieni East"/>
    <s v="Ndima"/>
    <s v="Kiangai"/>
    <s v="8"/>
    <s v="Ndimar Renewable Energy"/>
    <s v="Ndima renewable Energy"/>
    <s v="Ndima renewable Energy"/>
    <s v="722797711"/>
    <s v="Micro Business"/>
    <x v="2"/>
    <x v="0"/>
    <d v="2018-07-03T00:00:00"/>
  </r>
  <r>
    <s v="VPA6"/>
    <s v="KE-UAS-1612-17451"/>
    <x v="0"/>
    <s v=""/>
    <s v="12th October,2016"/>
    <d v="2016-10-12T00:00:00"/>
    <s v="1st December,2016"/>
    <d v="2016-12-01T00:00:00"/>
    <s v="Joan Biwott"/>
    <s v="Female"/>
    <s v="12030444"/>
    <s v="725461290"/>
    <m/>
    <m/>
    <m/>
    <n v="35.218426999999998"/>
    <n v="0.57957199999999998"/>
    <s v="Uasin Gishu"/>
    <s v="Turbo"/>
    <s v="Eldoret"/>
    <s v="Mailu Nne"/>
    <s v="8"/>
    <s v="Ndimar Renewable Energy"/>
    <s v="Ndima renewable Energy"/>
    <s v="Ndima renewable Energy"/>
    <s v=""/>
    <s v="Micro Business"/>
    <x v="2"/>
    <x v="0"/>
    <d v="2017-03-02T00:00:00"/>
  </r>
  <r>
    <s v="VPA6"/>
    <s v="KE-NAN-1709-19976"/>
    <x v="0"/>
    <s v=""/>
    <s v="2nd September,2017"/>
    <d v="2017-09-02T00:00:00"/>
    <s v="9th September,2017"/>
    <d v="2017-09-09T00:00:00"/>
    <s v="Suge Baruk"/>
    <s v="Male"/>
    <s v="99999"/>
    <s v="722840692"/>
    <m/>
    <m/>
    <m/>
    <n v="35.141603000000003"/>
    <n v="0.431587"/>
    <s v="Nandi"/>
    <s v="Nandi Central"/>
    <s v="Sigot"/>
    <s v="Sigot"/>
    <s v="8"/>
    <s v="Ndimar Renewable Energy"/>
    <s v="Ndima renewable Energy"/>
    <s v="Ndima renewable Energy"/>
    <s v="254722797711"/>
    <s v="Micro Business"/>
    <x v="2"/>
    <x v="0"/>
    <d v="2017-10-13T00:00:00"/>
  </r>
  <r>
    <s v="VPA6"/>
    <s v="KE-UAS-1805-27911"/>
    <x v="0"/>
    <s v=""/>
    <s v="31st March,2018"/>
    <d v="2018-03-31T00:00:00"/>
    <s v="1st May,2018"/>
    <d v="2018-05-01T00:00:00"/>
    <s v="Jonathan Too Cheruiyot"/>
    <s v="Male"/>
    <s v="30470514"/>
    <s v="721223630"/>
    <m/>
    <m/>
    <m/>
    <n v="35.090142999999998"/>
    <n v="0.61624999999999996"/>
    <s v="Uasin Gishu"/>
    <s v="Turbo"/>
    <s v="Sugoi"/>
    <s v="Waitaluk"/>
    <s v="8"/>
    <s v="Ndimar Renewable Energy"/>
    <s v="Ndima renewable Energy"/>
    <s v="Ndima renewable Energy"/>
    <s v="722797711"/>
    <s v="Micro Business"/>
    <x v="2"/>
    <x v="0"/>
    <d v="2018-08-31T00:00:00"/>
  </r>
  <r>
    <s v="VPA6"/>
    <s v="KE-TRA-1808-17569"/>
    <x v="0"/>
    <s v=""/>
    <s v="15th July,2018"/>
    <d v="2018-07-15T00:00:00"/>
    <s v="13th August,2018"/>
    <d v="2018-08-13T00:00:00"/>
    <s v="Nyongesa Rose"/>
    <s v="Female"/>
    <s v="99999"/>
    <s v="722939156"/>
    <m/>
    <m/>
    <m/>
    <n v="34.939937999999998"/>
    <n v="0.90745200000000004"/>
    <s v="Trans Nzoia"/>
    <s v="Kiminini"/>
    <s v="Wekhonye"/>
    <s v="Wehoye"/>
    <s v="8"/>
    <s v="Ndimar Renewable Energy"/>
    <s v="Ndima renewable Energy"/>
    <s v="Ndima renewable Energy"/>
    <s v="722797711"/>
    <s v="Micro Business"/>
    <x v="2"/>
    <x v="0"/>
    <d v="2018-08-21T00:00:00"/>
  </r>
  <r>
    <s v="VPA6"/>
    <s v="KE-UAS-1902-24797"/>
    <x v="0"/>
    <s v=""/>
    <s v="10th December,2018"/>
    <d v="2018-12-10T00:00:00"/>
    <s v="11th February,2019"/>
    <d v="2019-02-11T00:00:00"/>
    <s v="Tarus Gabriel Kipchirchir"/>
    <s v="Male"/>
    <s v="99999"/>
    <s v="722922314"/>
    <m/>
    <m/>
    <s v="721948721"/>
    <n v="35.194696999999998"/>
    <n v="0.50541100000000005"/>
    <s v="Uasin Gishu"/>
    <s v="Kapseret"/>
    <s v="Kapsaret"/>
    <s v="Kabongo"/>
    <s v="8"/>
    <s v="Ndimar Renewable Energy"/>
    <s v="Ndima renewable Energy"/>
    <s v="Ndima renewable Energy"/>
    <s v="722797711"/>
    <s v="Micro Business"/>
    <x v="0"/>
    <x v="0"/>
    <d v="2019-02-12T00:00:00"/>
  </r>
  <r>
    <s v="VPA6"/>
    <s v="KE-UAS-1902-24798"/>
    <x v="0"/>
    <s v=""/>
    <s v="10th December,2018"/>
    <d v="2018-12-10T00:00:00"/>
    <s v="11th February,2019"/>
    <d v="2019-02-11T00:00:00"/>
    <s v="Tenai Salome Cherono"/>
    <s v="Female"/>
    <s v="99999"/>
    <s v="254722115805"/>
    <m/>
    <m/>
    <m/>
    <n v="35.258589999999998"/>
    <n v="0.44682300000000003"/>
    <s v="Uasin Gishu"/>
    <s v="Kapseret"/>
    <s v="Kapsaret"/>
    <s v="Kapkechui"/>
    <s v="8"/>
    <s v="Ndimar Renewable Energy"/>
    <s v="Ndima renewable Energy"/>
    <s v="Ndima renewable Energy"/>
    <s v="254722797711"/>
    <s v="Micro Business"/>
    <x v="0"/>
    <x v="0"/>
    <d v="2019-02-12T00:00:00"/>
  </r>
  <r>
    <s v="VPA6"/>
    <s v="KE-UAS-1902-24799"/>
    <x v="0"/>
    <s v=""/>
    <s v="15th December,2018"/>
    <d v="2018-12-15T00:00:00"/>
    <s v="11th February,2019"/>
    <d v="2019-02-11T00:00:00"/>
    <s v="Lagat Gabriel Kosgei"/>
    <s v="Male"/>
    <s v="99999"/>
    <s v="721586472"/>
    <m/>
    <m/>
    <m/>
    <n v="35.298924999999997"/>
    <n v="0.61353199999999997"/>
    <s v="Uasin Gishu"/>
    <s v="Soy"/>
    <s v="Soy"/>
    <s v="Kuinet"/>
    <s v="8"/>
    <s v="Ndimar Renewable Energy"/>
    <s v="Ndima renewable Energy"/>
    <s v="Ndima renewable Energy"/>
    <s v="722797711"/>
    <s v="Micro Business"/>
    <x v="0"/>
    <x v="0"/>
    <d v="2019-02-12T00:00:00"/>
  </r>
  <r>
    <s v="VPA6"/>
    <s v="KE-UAS-2101-26477"/>
    <x v="0"/>
    <s v=""/>
    <s v="12th December,2020"/>
    <d v="2020-12-12T00:00:00"/>
    <s v="3rd January,2021"/>
    <d v="2021-01-03T00:00:00"/>
    <s v="William Kirwa"/>
    <s v="Male"/>
    <s v="99999"/>
    <s v="751994701"/>
    <s v="254751994701"/>
    <m/>
    <m/>
    <n v="35.274602999999999"/>
    <n v="0.42107699999999998"/>
    <s v="Uasin Gishu"/>
    <s v="Kapseret"/>
    <s v="Kapseret"/>
    <s v="Kabongo"/>
    <n v="8"/>
    <s v="Ndimar Renewable Energy"/>
    <s v="Ndima renewable Energy"/>
    <s v="Ndima renewable Energy"/>
    <s v=""/>
    <s v="Micro Business"/>
    <x v="0"/>
    <x v="0"/>
    <d v="2021-01-19T00:00:00"/>
  </r>
  <r>
    <s v="VPA6"/>
    <s v="KE-UAS-2103-29705"/>
    <x v="2"/>
    <s v="Non Compliant"/>
    <s v="14th February,2021"/>
    <d v="2021-02-14T00:00:00"/>
    <s v="17th March,2021"/>
    <d v="2021-03-17T00:00:00"/>
    <s v="Emily Mining"/>
    <s v="Female"/>
    <s v="99999"/>
    <s v="254722909039"/>
    <m/>
    <m/>
    <m/>
    <n v="35.214067999999997"/>
    <n v="0.54760799999999998"/>
    <s v="Uasin Gishu"/>
    <s v="Kapseret"/>
    <s v="Kapseret"/>
    <s v="Kimoson"/>
    <n v="10"/>
    <s v="Ndimar Renewable Energy"/>
    <s v="Ndima renewable Energy"/>
    <s v="Ndima renewable Energy"/>
    <s v=""/>
    <s v="Micro Business"/>
    <x v="2"/>
    <x v="0"/>
    <d v="2021-12-17T00:00:00"/>
  </r>
  <r>
    <s v="VPA6"/>
    <s v="KE-UAS-2011-26481"/>
    <x v="0"/>
    <s v=""/>
    <s v="10th September,2020"/>
    <d v="2020-09-10T00:00:00"/>
    <s v="19th November,2020"/>
    <d v="2020-11-19T00:00:00"/>
    <s v="Loice Kiriswo"/>
    <s v="Female"/>
    <s v="99999"/>
    <s v="718699998"/>
    <s v="254718699998"/>
    <m/>
    <m/>
    <n v="35.404859000000002"/>
    <n v="0.38492300000000002"/>
    <s v="Uasin Gishu"/>
    <s v="Ainabkoi"/>
    <s v="Ainabkoi"/>
    <s v="Kileges"/>
    <n v="10"/>
    <s v="Ndimar Renewable Energy"/>
    <s v="Ndima renewable Energy"/>
    <s v="Ndima renewable Energy"/>
    <s v=""/>
    <s v="Micro Business"/>
    <x v="0"/>
    <x v="0"/>
    <d v="2021-01-19T00:00:00"/>
  </r>
  <r>
    <s v="VPA6"/>
    <s v="KE-TRA-2102-26484"/>
    <x v="1"/>
    <s v="Institutional Plant"/>
    <s v="7th January,2021"/>
    <d v="2021-01-07T00:00:00"/>
    <s v="26th February,2021"/>
    <d v="2021-02-26T00:00:00"/>
    <s v="Kwetu Nyumbani Children'S Home"/>
    <s v="Male"/>
    <s v="99999"/>
    <s v="254731195584"/>
    <m/>
    <m/>
    <s v="254720956107"/>
    <n v="35.032922999999997"/>
    <n v="0.98721199999999998"/>
    <s v="Trans Nzoia"/>
    <s v="Kiminini"/>
    <s v="Kiminini"/>
    <s v="Mell farm"/>
    <n v="10"/>
    <s v="Ndimar Renewable Energy"/>
    <s v="Ndima renewable Energy"/>
    <s v="Ndima renewable Energy"/>
    <s v=""/>
    <s v="Micro Business"/>
    <x v="2"/>
    <x v="0"/>
    <d v="2021-02-26T00:00:00"/>
  </r>
  <r>
    <s v="VPA6"/>
    <s v="KE-NAN-2103-26494"/>
    <x v="0"/>
    <s v=""/>
    <s v="1st February,2021"/>
    <d v="2021-02-01T00:00:00"/>
    <s v="20th March,2021"/>
    <d v="2021-03-20T00:00:00"/>
    <s v="Nemiah Sareto"/>
    <s v="Male"/>
    <s v="99999"/>
    <s v="254791580899"/>
    <m/>
    <m/>
    <m/>
    <n v="35.301189000000001"/>
    <n v="0.14344299999999999"/>
    <s v="Nandi"/>
    <s v="Nandi hills"/>
    <s v="Nandi hills"/>
    <s v="Mogobich"/>
    <n v="10"/>
    <s v="Ndimar Renewable Energy"/>
    <s v="Ndima renewable Energy"/>
    <s v="Ndima renewable Energy"/>
    <s v=""/>
    <s v="Micro Business"/>
    <x v="2"/>
    <x v="0"/>
    <d v="2021-07-07T00:00:00"/>
  </r>
  <r>
    <s v="VPA6"/>
    <s v="KE-NAN-2101-26501"/>
    <x v="0"/>
    <s v=""/>
    <s v="7th December,2020"/>
    <d v="2020-12-07T00:00:00"/>
    <s v="8th January,2021"/>
    <d v="2021-01-08T00:00:00"/>
    <s v="Caroline Koech Jepkoech"/>
    <s v="Female"/>
    <s v="99999"/>
    <s v="721606200"/>
    <s v="254752764026"/>
    <m/>
    <s v="254721606200"/>
    <n v="35.119653"/>
    <n v="0.17963000000000001"/>
    <s v="Nandi"/>
    <s v="Nandi hills"/>
    <s v="Nandi hills"/>
    <s v="Sinendet"/>
    <n v="10"/>
    <s v="Ndimar Renewable Energy"/>
    <s v="Ndima renewable Energy"/>
    <s v="Ndima renewable Energy"/>
    <s v=""/>
    <s v="Micro Business"/>
    <x v="0"/>
    <x v="0"/>
    <d v="2021-04-09T00:00:00"/>
  </r>
  <r>
    <s v="VPA6"/>
    <s v="KE-NYE-1905-26866"/>
    <x v="0"/>
    <s v=""/>
    <s v="30th April,2019"/>
    <d v="2019-04-30T00:00:00"/>
    <s v="1st May,2019"/>
    <d v="2019-05-01T00:00:00"/>
    <s v="Ndege Cyrus Nduru"/>
    <s v="Male"/>
    <s v="3374982"/>
    <s v="254723941028"/>
    <m/>
    <m/>
    <m/>
    <n v="37.106982000000002"/>
    <n v="-0.50088900000000003"/>
    <s v="Nyeri"/>
    <s v="Mathira East"/>
    <s v="Peter Ciira"/>
    <s v="Githima"/>
    <s v="10"/>
    <s v="Ndimar Renewable Energy"/>
    <s v="Ndima renewable Energy"/>
    <s v="Ndima renewable Energy"/>
    <s v="254722797711"/>
    <s v="Micro Business"/>
    <x v="2"/>
    <x v="0"/>
    <d v="2019-11-21T00:00:00"/>
  </r>
  <r>
    <s v="VPA6"/>
    <s v="KE-UAS-1902-24796"/>
    <x v="0"/>
    <s v=""/>
    <s v="25th December,2018"/>
    <d v="2018-12-25T00:00:00"/>
    <s v="11th February,2019"/>
    <d v="2019-02-11T00:00:00"/>
    <s v="Bor Getrude Jeruto"/>
    <s v="Male"/>
    <s v="99999"/>
    <s v="254707405616"/>
    <m/>
    <m/>
    <m/>
    <n v="35.201349999999998"/>
    <n v="0.43032599999999999"/>
    <s v="Uasin Gishu"/>
    <s v="Kapseret"/>
    <s v="Kapsaret"/>
    <s v="St Georges"/>
    <s v="10"/>
    <s v="Ndimar Renewable Energy"/>
    <s v="Ndima renewable Energy"/>
    <s v="Ndima renewable Energy"/>
    <s v="254722797711"/>
    <s v="Micro Business"/>
    <x v="2"/>
    <x v="0"/>
    <d v="2019-02-12T00:00:00"/>
  </r>
  <r>
    <s v="VPA6"/>
    <s v="KE-NYE-1904-27088"/>
    <x v="0"/>
    <s v=""/>
    <s v="18th March,2019"/>
    <d v="2019-03-18T00:00:00"/>
    <s v="15th April,2019"/>
    <d v="2019-04-15T00:00:00"/>
    <s v="Wambugu Francis Kamau"/>
    <s v="Male"/>
    <s v="31488562"/>
    <s v="254722243917"/>
    <m/>
    <m/>
    <m/>
    <n v="36.986624999999997"/>
    <n v="-0.497618"/>
    <s v="Nyeri"/>
    <s v="Tetu"/>
    <s v="Gaaki"/>
    <s v="Mirichu"/>
    <s v="10"/>
    <s v="Ndimar Renewable Energy"/>
    <s v="Ndima renewable Energy"/>
    <s v="Ndima renewable Energy"/>
    <s v="722797711"/>
    <s v="Micro Business"/>
    <x v="0"/>
    <x v="0"/>
    <d v="2019-05-08T00:00:00"/>
  </r>
  <r>
    <s v="VPA6"/>
    <s v="KE-UAS-1904-24877"/>
    <x v="0"/>
    <s v=""/>
    <s v="14th March,2019"/>
    <d v="2019-03-14T00:00:00"/>
    <s v="2nd April,2019"/>
    <d v="2019-04-02T00:00:00"/>
    <s v="Choge Pamela Chebet"/>
    <s v="Female"/>
    <s v="99999"/>
    <s v="254757846740"/>
    <m/>
    <m/>
    <m/>
    <n v="35.197741999999998"/>
    <n v="0.52161599999999997"/>
    <s v="Uasin Gishu"/>
    <s v="Kapseret"/>
    <s v="Kapsaret"/>
    <s v="Kipkenyo"/>
    <s v="10"/>
    <s v="Ndimar Renewable Energy"/>
    <s v="Ndima renewable Energy"/>
    <s v="Ndima renewable Energy"/>
    <s v="722797711"/>
    <s v="Micro Business"/>
    <x v="2"/>
    <x v="0"/>
    <d v="2019-05-15T00:00:00"/>
  </r>
  <r>
    <s v="VPA6"/>
    <s v="KE-UAS-2111-29701"/>
    <x v="0"/>
    <s v=""/>
    <s v="14th September,2021"/>
    <d v="2021-09-14T00:00:00"/>
    <s v="16th November,2021"/>
    <d v="2021-11-16T00:00:00"/>
    <s v="Anne Chebichi"/>
    <s v="Female"/>
    <n v="99999"/>
    <s v="254719135610"/>
    <m/>
    <m/>
    <m/>
    <n v="35.326300000000003"/>
    <n v="0.43248799999999998"/>
    <s v="Uasin Gishu"/>
    <s v="Kesses"/>
    <s v="Kesses"/>
    <s v="Cheplaskei"/>
    <n v="12"/>
    <s v="Ndimar Renewable Energy"/>
    <s v="Ndima renewable Energy"/>
    <s v="Ndima renewable Energy"/>
    <s v=""/>
    <s v="Micro Business"/>
    <x v="0"/>
    <x v="0"/>
    <d v="2021-11-16T00:00:00"/>
  </r>
  <r>
    <s v="VPA6"/>
    <s v="KE-UAS-2007-26478"/>
    <x v="0"/>
    <s v=""/>
    <s v="23rd May,2020"/>
    <d v="2020-05-23T00:00:00"/>
    <s v="7th July,2020"/>
    <d v="2020-07-07T00:00:00"/>
    <s v="Elisha Kirwa Kiprono"/>
    <s v="Male"/>
    <s v="99999"/>
    <s v="254722944535"/>
    <m/>
    <m/>
    <m/>
    <n v="35.224632"/>
    <n v="0.43371399999999999"/>
    <s v="Uasin Gishu"/>
    <s v="Kapseret"/>
    <s v="Kapseret"/>
    <s v="Inder"/>
    <n v="12"/>
    <s v="Ndimar Renewable Energy"/>
    <s v="Ndima renewable Energy"/>
    <s v="Ndima renewable Energy"/>
    <s v=""/>
    <s v="Micro Business"/>
    <x v="0"/>
    <x v="0"/>
    <d v="2021-01-26T00:00:00"/>
  </r>
  <r>
    <s v="VPA6"/>
    <s v="KE-UAS-2009-26476"/>
    <x v="0"/>
    <s v=""/>
    <s v="23rd July,2020"/>
    <d v="2020-07-23T00:00:00"/>
    <s v="11th September,2020"/>
    <d v="2020-09-11T00:00:00"/>
    <s v="Milka Kemboi"/>
    <s v="Female"/>
    <s v="99999"/>
    <s v="254723878348"/>
    <m/>
    <m/>
    <m/>
    <n v="35.213464000000002"/>
    <n v="0.542439"/>
    <s v="Uasin Gishu"/>
    <s v="Kapseret"/>
    <s v="Kapseret"/>
    <s v="Kimosob"/>
    <n v="12"/>
    <s v="Ndimar Renewable Energy"/>
    <s v="Ndima renewable Energy"/>
    <s v="Ndima renewable Energy"/>
    <s v=""/>
    <s v="Micro Business"/>
    <x v="2"/>
    <x v="0"/>
    <d v="2021-01-26T00:00:00"/>
  </r>
  <r>
    <s v="VPA6"/>
    <s v="KE-UAS-1612-17390"/>
    <x v="0"/>
    <s v=""/>
    <s v="12th October,2016"/>
    <d v="2016-10-12T00:00:00"/>
    <s v="1st December,2016"/>
    <d v="2016-12-01T00:00:00"/>
    <s v="Anne Cherotich"/>
    <s v="Female"/>
    <s v="14420306"/>
    <s v="726330286"/>
    <m/>
    <m/>
    <m/>
    <n v="35.259444999999999"/>
    <n v="0.45332299999999998"/>
    <s v="Uasin Gishu"/>
    <s v="Kapseret"/>
    <s v="Chinese"/>
    <s v="Eldoret"/>
    <s v="12"/>
    <s v="Ndimar Renewable Energy"/>
    <s v="Ndima renewable Energy"/>
    <s v="Ndima renewable Energy"/>
    <s v=""/>
    <s v="Micro Business"/>
    <x v="2"/>
    <x v="0"/>
    <d v="2017-03-02T00:00:00"/>
  </r>
  <r>
    <s v="VPA6"/>
    <s v="KE-TRA-1902-24800"/>
    <x v="0"/>
    <s v=""/>
    <s v="10th September,2018"/>
    <d v="2018-09-10T00:00:00"/>
    <s v="11th February,2019"/>
    <d v="2019-02-11T00:00:00"/>
    <s v="Kipkech John Simatwa"/>
    <s v="Male"/>
    <s v="26621005"/>
    <s v="723407917"/>
    <m/>
    <m/>
    <m/>
    <n v="35.150593999999998"/>
    <n v="0.94567400000000001"/>
    <s v="Trans Nzoia"/>
    <s v="Cherengany"/>
    <s v="Cherangany"/>
    <s v="Kipsingor"/>
    <s v="12"/>
    <s v="Ndimar Renewable Energy"/>
    <s v="Ndima renewable Energy"/>
    <s v="Ndima renewable Energy"/>
    <s v="722797711"/>
    <s v="Micro Business"/>
    <x v="2"/>
    <x v="0"/>
    <d v="2019-02-12T00:00:00"/>
  </r>
  <r>
    <s v="VPA6"/>
    <s v="KE-NAK-1701-17508"/>
    <x v="0"/>
    <s v=""/>
    <s v="6th December,2016"/>
    <d v="2016-12-06T00:00:00"/>
    <s v="4th January,2017"/>
    <d v="2017-01-04T00:00:00"/>
    <s v="Paul Njoroge Njuguna"/>
    <s v="Male"/>
    <s v="292149"/>
    <s v="722853716"/>
    <m/>
    <m/>
    <m/>
    <n v="36.040215000000003"/>
    <n v="-0.120245"/>
    <s v="Nakuru"/>
    <s v="Bahati"/>
    <s v="Barita"/>
    <s v="Ime"/>
    <n v="24"/>
    <s v="Ndimar Renewable Energy"/>
    <s v="Ndima renewable Energy"/>
    <s v="Ndima renewable Energy"/>
    <s v=""/>
    <s v="Micro Business"/>
    <x v="2"/>
    <x v="0"/>
    <d v="2017-03-02T00:00:00"/>
  </r>
  <r>
    <s v="VPA6"/>
    <s v="KE-NYE-1605-16722"/>
    <x v="2"/>
    <s v="Unreachable"/>
    <s v="12th March,2016"/>
    <d v="2016-03-12T00:00:00"/>
    <s v="1st May,2016"/>
    <d v="2016-05-01T00:00:00"/>
    <s v="Joseph Mwangi Njoroge"/>
    <s v="Male"/>
    <s v="99999"/>
    <s v=""/>
    <m/>
    <m/>
    <m/>
    <n v="37.174708000000003"/>
    <n v="-0.45102799999999998"/>
    <s v="Nyeri"/>
    <s v="Mathira East"/>
    <s v="Iria-Ini"/>
    <s v="Ndima"/>
    <s v="6"/>
    <s v="Nekta Investments Limited"/>
    <s v="Nekta Investments Limited"/>
    <s v="Nekta Investments Limited"/>
    <s v=""/>
    <s v="Informal Business"/>
    <x v="0"/>
    <x v="0"/>
    <d v="2017-03-02T00:00:00"/>
  </r>
  <r>
    <s v="VPA6"/>
    <s v="KE-NYE-1610-16685"/>
    <x v="0"/>
    <s v=""/>
    <s v="28th September,2016"/>
    <d v="2016-09-28T00:00:00"/>
    <s v="5th October,2016"/>
    <d v="2016-10-05T00:00:00"/>
    <s v="Ngari Nderitu"/>
    <s v="Male"/>
    <s v="99999"/>
    <s v="763734906"/>
    <m/>
    <m/>
    <m/>
    <n v="37.042135000000002"/>
    <n v="-0.451677"/>
    <s v="Nyeri"/>
    <s v="Nyeri Town"/>
    <s v="Marua"/>
    <s v="Marua"/>
    <s v="10"/>
    <s v="Nekta Investments Limited"/>
    <s v="Nekta Investments Limited"/>
    <s v="Nekta Investments Limited"/>
    <s v=""/>
    <s v="Informal Business"/>
    <x v="0"/>
    <x v="0"/>
    <d v="2017-03-02T00:00:00"/>
  </r>
  <r>
    <s v="VPA6"/>
    <s v="KE-NYA-1610-16689"/>
    <x v="0"/>
    <s v=""/>
    <s v="12th August,2016"/>
    <d v="2016-08-12T00:00:00"/>
    <s v="1st October,2016"/>
    <d v="2016-10-01T00:00:00"/>
    <s v="Manasseh Kingori Waichahi"/>
    <s v="Male"/>
    <s v="27633681"/>
    <s v="729743625"/>
    <m/>
    <m/>
    <m/>
    <n v="36.536346999999999"/>
    <n v="-0.16730700000000001"/>
    <s v="Nyandarua"/>
    <s v="Ndaragwa"/>
    <s v="Shamata"/>
    <s v=""/>
    <s v="10"/>
    <s v="Nekta Investments Limited"/>
    <s v="Nekta Investments Limited"/>
    <s v="Nekta Investments Limited"/>
    <s v=""/>
    <s v="Informal Business"/>
    <x v="0"/>
    <x v="0"/>
    <d v="2017-03-02T00:00:00"/>
  </r>
  <r>
    <s v="VPA6"/>
    <s v="KE-NYE-1609-16690"/>
    <x v="0"/>
    <s v=""/>
    <s v="25th July,2016"/>
    <d v="2016-07-25T00:00:00"/>
    <s v="13th September,2016"/>
    <d v="2016-09-13T00:00:00"/>
    <s v="Gerald Juma Gichohi"/>
    <s v="Male"/>
    <s v="4342768"/>
    <s v="721322606"/>
    <m/>
    <m/>
    <m/>
    <n v="37.000923"/>
    <n v="-0.55571800000000005"/>
    <s v="Nyeri"/>
    <s v="Mukurweni"/>
    <s v="Muk West"/>
    <s v="Wanjithi"/>
    <s v="10"/>
    <s v="Nekta Investments Limited"/>
    <s v="Nekta Investments Limited"/>
    <s v="Nekta Investments Limited"/>
    <s v=""/>
    <s v="Informal Business"/>
    <x v="0"/>
    <x v="0"/>
    <d v="2017-03-02T00:00:00"/>
  </r>
  <r>
    <s v="VPA6"/>
    <s v="KE-NAK-1706-18062"/>
    <x v="0"/>
    <s v=""/>
    <s v="1st October,2016"/>
    <d v="2016-10-01T00:00:00"/>
    <s v="1st June,2017"/>
    <d v="2017-06-01T00:00:00"/>
    <s v="Yegon Pius"/>
    <s v="Male"/>
    <s v="25398516"/>
    <s v="796097538"/>
    <m/>
    <m/>
    <m/>
    <n v="35.703657999999997"/>
    <n v="-0.55140800000000001"/>
    <s v="Nakuru"/>
    <s v="Kuresoi"/>
    <s v="Olenguruone"/>
    <s v="Kapbugunot"/>
    <s v="6"/>
    <s v="Nelson Mutai"/>
    <s v="Nelson Mutai"/>
    <s v="Nelson Mutai"/>
    <s v="254716309134"/>
    <s v="Informal Business"/>
    <x v="0"/>
    <x v="0"/>
    <d v="2017-10-01T00:00:00"/>
  </r>
  <r>
    <s v="VPA6"/>
    <s v="KE-NAK-1802-26053"/>
    <x v="0"/>
    <s v=""/>
    <s v="28th December,2017"/>
    <d v="2017-12-28T00:00:00"/>
    <s v="5th February,2018"/>
    <d v="2018-02-05T00:00:00"/>
    <s v="Teresa Chepngetich"/>
    <s v="Female"/>
    <s v="854590"/>
    <s v="0728401394"/>
    <m/>
    <m/>
    <m/>
    <n v="35.694327999999999"/>
    <n v="-0.56000300000000003"/>
    <s v="Nakuru"/>
    <s v="Kuresoi"/>
    <s v="Olenguruoni"/>
    <s v="Amalo"/>
    <s v="8"/>
    <s v="Nelson Mutai"/>
    <s v="Nelson Mutai"/>
    <s v="Nelson Mutai"/>
    <s v="716309134"/>
    <s v="Informal Business"/>
    <x v="0"/>
    <x v="0"/>
    <d v="2019-01-29T00:00:00"/>
  </r>
  <r>
    <s v="VPA6"/>
    <s v="KE-NAK-1810-27668"/>
    <x v="0"/>
    <s v=""/>
    <s v="21st August,2018"/>
    <d v="2018-08-21T00:00:00"/>
    <s v="3rd October,2018"/>
    <d v="2018-10-03T00:00:00"/>
    <s v="Surum Evaline"/>
    <s v="Female"/>
    <s v="14440553"/>
    <s v="0722172708"/>
    <m/>
    <m/>
    <m/>
    <n v="35.703555000000001"/>
    <n v="-0.55156300000000003"/>
    <s v="Nakuru"/>
    <s v="Kuresoi"/>
    <s v="Kiptagich"/>
    <s v="Chepnyalilo"/>
    <s v="8"/>
    <s v="Nelson Mutai"/>
    <s v="Nelson Mutai"/>
    <s v="Nelson Mutai"/>
    <s v="716309134"/>
    <s v="Informal Business"/>
    <x v="0"/>
    <x v="0"/>
    <d v="2019-09-06T00:00:00"/>
  </r>
  <r>
    <s v="VPA6"/>
    <s v="KE-NAK-1712-18063"/>
    <x v="1"/>
    <s v="Abandoned"/>
    <s v="11th November,2017"/>
    <d v="2017-11-11T00:00:00"/>
    <s v="31st December,2017"/>
    <d v="2017-12-31T00:00:00"/>
    <s v="Obanga Wilfred"/>
    <s v="Male"/>
    <s v="2165784"/>
    <s v="722461142"/>
    <m/>
    <m/>
    <m/>
    <n v="35.937612999999999"/>
    <n v="-0.23996200000000001"/>
    <s v="Nakuru"/>
    <s v="Rongai"/>
    <s v="Rongai"/>
    <s v="Sobea"/>
    <s v="10"/>
    <s v="Nelson Mutai"/>
    <s v="Nelson Mutai"/>
    <s v="Nelson Mutai"/>
    <s v="716309134"/>
    <s v="Informal Business"/>
    <x v="0"/>
    <x v="0"/>
    <d v="2017-09-29T00:00:00"/>
  </r>
  <r>
    <s v="VPA6"/>
    <s v="KE-NAK-1801-18057"/>
    <x v="0"/>
    <s v=""/>
    <s v="12th November,2017"/>
    <d v="2017-11-12T00:00:00"/>
    <s v="1st January,2018"/>
    <d v="2018-01-01T00:00:00"/>
    <s v="Morangi Momanyi Agnes"/>
    <s v="Male"/>
    <s v="2501648"/>
    <s v="723741156"/>
    <m/>
    <m/>
    <s v="721551615"/>
    <n v="35.985357"/>
    <n v="-0.24257699999999999"/>
    <s v="Nakuru"/>
    <s v="Rongai"/>
    <s v="Rongai"/>
    <s v="Verovian"/>
    <s v="10"/>
    <s v="Nelson Mutai"/>
    <s v="Nelson Mutai"/>
    <s v="Nelson Mutai"/>
    <s v="716309134"/>
    <s v="Informal Business"/>
    <x v="0"/>
    <x v="0"/>
    <d v="2018-04-03T00:00:00"/>
  </r>
  <r>
    <s v="VPA6"/>
    <s v="KE-NAK-1710-18058"/>
    <x v="0"/>
    <s v=""/>
    <s v="14th August,2017"/>
    <d v="2017-08-14T00:00:00"/>
    <s v="3rd October,2017"/>
    <d v="2017-10-03T00:00:00"/>
    <s v="Tomno Kipkulei Metucella"/>
    <s v="Male"/>
    <s v="2567548"/>
    <s v="722353920"/>
    <m/>
    <m/>
    <m/>
    <n v="36.025548000000001"/>
    <n v="-0.307508"/>
    <s v="Nakuru"/>
    <s v="Njoro"/>
    <s v="Moogon"/>
    <s v="Mogoon"/>
    <s v="10"/>
    <s v="Nelson Mutai"/>
    <s v="Nelson Mutai"/>
    <s v="Nelson Mutai"/>
    <s v="716309134"/>
    <s v="Informal Business"/>
    <x v="2"/>
    <x v="0"/>
    <d v="2018-04-03T00:00:00"/>
  </r>
  <r>
    <s v="VPA6"/>
    <s v="KE-NAK-1708-18059"/>
    <x v="2"/>
    <s v="Unreachable"/>
    <s v="14th June,2017"/>
    <d v="2017-06-14T00:00:00"/>
    <s v="3rd August,2017"/>
    <d v="2017-08-03T00:00:00"/>
    <s v="Shikuku Omushieni Arlington"/>
    <s v="Male"/>
    <s v="99999"/>
    <s v="722987333"/>
    <m/>
    <m/>
    <s v="711837435"/>
    <n v="36.132063000000002"/>
    <n v="-0.27490300000000001"/>
    <s v="Nakuru"/>
    <s v="Bahati"/>
    <s v="Munyeki"/>
    <s v="Upendo"/>
    <s v="10"/>
    <s v="Nelson Mutai"/>
    <s v="Nelson Mutai"/>
    <s v="Nelson Mutai"/>
    <s v="716309134"/>
    <s v="Informal Business"/>
    <x v="2"/>
    <x v="0"/>
    <d v="2018-04-03T00:00:00"/>
  </r>
  <r>
    <s v="VPA6"/>
    <s v="KE-NAK-1901-26056"/>
    <x v="0"/>
    <s v=""/>
    <s v="29th December,2018"/>
    <d v="2018-12-29T00:00:00"/>
    <s v="4th January,2019"/>
    <d v="2019-01-04T00:00:00"/>
    <s v="Sylvia Chelal"/>
    <s v="Female"/>
    <s v="5977169"/>
    <s v="710928483"/>
    <m/>
    <m/>
    <s v="721634523"/>
    <n v="36.029845000000002"/>
    <n v="-0.31365199999999999"/>
    <s v="Nakuru"/>
    <s v="Bahati"/>
    <s v="Nakuru West"/>
    <s v="Tajasis"/>
    <s v="10"/>
    <s v="Nelson Mutai"/>
    <s v="Nelson Mutai"/>
    <s v="Nelson Mutai"/>
    <s v="716309134"/>
    <s v="Informal Business"/>
    <x v="0"/>
    <x v="0"/>
    <d v="2019-02-19T00:00:00"/>
  </r>
  <r>
    <s v="VPA6"/>
    <s v="KE-NAK-1812-26051"/>
    <x v="0"/>
    <s v=""/>
    <s v="16th November,2018"/>
    <d v="2018-11-16T00:00:00"/>
    <s v="9th December,2018"/>
    <d v="2018-12-09T00:00:00"/>
    <s v="Kennedy Oduor"/>
    <s v="Male"/>
    <s v="2564916"/>
    <s v="722301226"/>
    <m/>
    <m/>
    <m/>
    <n v="35.963008000000002"/>
    <n v="-0.262882"/>
    <s v="Nakuru"/>
    <s v="Rongai"/>
    <s v="Ngata"/>
    <s v="Ngata"/>
    <s v="10"/>
    <s v="Nelson Mutai"/>
    <s v="Nelson Mutai"/>
    <s v="Nelson Mutai"/>
    <s v="254716309134"/>
    <s v="Informal Business"/>
    <x v="0"/>
    <x v="0"/>
    <d v="2019-01-21T00:00:00"/>
  </r>
  <r>
    <s v="VPA6"/>
    <s v="KE-NAK-1904-26073"/>
    <x v="0"/>
    <s v=""/>
    <s v="10th March,2019"/>
    <d v="2019-03-10T00:00:00"/>
    <s v="28th April,2019"/>
    <d v="2019-04-28T00:00:00"/>
    <s v="Esther Koril"/>
    <s v="Female"/>
    <s v="2646197"/>
    <s v="254713712693"/>
    <m/>
    <m/>
    <m/>
    <n v="35.957371999999999"/>
    <n v="-0.25392300000000001"/>
    <s v="Nakuru"/>
    <s v="Rongai"/>
    <s v="Ngata"/>
    <s v="Westlands"/>
    <s v="10"/>
    <s v="Nelson Mutai"/>
    <s v="Nelson Mutai"/>
    <s v="Nelson Mutai"/>
    <s v="716309134"/>
    <s v="Informal Business"/>
    <x v="0"/>
    <x v="0"/>
    <d v="2019-05-08T00:00:00"/>
  </r>
  <r>
    <s v="VPA6"/>
    <s v="KE-NAK-1905-26078"/>
    <x v="0"/>
    <s v=""/>
    <s v="24th April,2019"/>
    <d v="2019-04-24T00:00:00"/>
    <s v="12th May,2019"/>
    <d v="2019-05-12T00:00:00"/>
    <s v="Yatich William Eunice"/>
    <s v="Female"/>
    <s v="331586"/>
    <s v="254722110239"/>
    <m/>
    <m/>
    <m/>
    <n v="36.034638000000001"/>
    <n v="-0.30469499999999999"/>
    <s v="Nakuru"/>
    <s v="Njoro"/>
    <s v="Kapkures"/>
    <s v="Kwenet"/>
    <s v="10"/>
    <s v="Nelson Mutai"/>
    <s v="Nelson Mutai"/>
    <s v="Nelson Mutai"/>
    <s v="716309134"/>
    <s v="Informal Business"/>
    <x v="0"/>
    <x v="0"/>
    <d v="2019-05-20T00:00:00"/>
  </r>
  <r>
    <s v="VPA6"/>
    <s v="KE-NAK-1807-18056"/>
    <x v="0"/>
    <s v=""/>
    <s v="9th July,2018"/>
    <d v="2018-07-09T00:00:00"/>
    <s v="23rd July,2018"/>
    <d v="2018-07-23T00:00:00"/>
    <s v="Jepkemoi Bungei Jennifer"/>
    <s v="Female"/>
    <s v="35713691"/>
    <s v="722347194"/>
    <m/>
    <m/>
    <m/>
    <n v="35.998963000000003"/>
    <n v="-0.23333499999999999"/>
    <s v="Nakuru"/>
    <s v="Rongai"/>
    <s v="Rongai"/>
    <s v="Mercy Njeri"/>
    <s v="12"/>
    <s v="Nelson Mutai"/>
    <s v="Nelson Mutai"/>
    <s v="Nelson Mutai"/>
    <s v="716309134"/>
    <s v="Informal Business"/>
    <x v="0"/>
    <x v="0"/>
    <d v="2018-07-26T00:00:00"/>
  </r>
  <r>
    <s v="VPA6"/>
    <s v="KE-NAK-1810-23779"/>
    <x v="0"/>
    <s v=""/>
    <s v="16th August,2018"/>
    <d v="2018-08-16T00:00:00"/>
    <s v="5th October,2018"/>
    <d v="2018-10-05T00:00:00"/>
    <s v="Kamoing Wilson"/>
    <s v="Male"/>
    <s v="1173072"/>
    <s v="254722508711"/>
    <s v="722508711"/>
    <m/>
    <m/>
    <n v="35.979210000000002"/>
    <n v="-0.24901200000000001"/>
    <s v="Nakuru"/>
    <s v="Rongai"/>
    <s v="Ngata"/>
    <s v="Ngata"/>
    <s v="12"/>
    <s v="Nelson Mutai"/>
    <s v="Nelson Mutai"/>
    <s v="Nelson Mutai"/>
    <s v="716309134"/>
    <s v="Informal Business"/>
    <x v="0"/>
    <x v="0"/>
    <d v="2018-10-11T00:00:00"/>
  </r>
  <r>
    <s v="VPA6"/>
    <s v="KE-NAK-2011-27393"/>
    <x v="0"/>
    <s v=""/>
    <s v="18th October,2020"/>
    <d v="2020-10-18T00:00:00"/>
    <s v="14th November,2020"/>
    <d v="2020-11-14T00:00:00"/>
    <s v="Kihara Viola"/>
    <s v="Male"/>
    <s v="99999"/>
    <s v="254722839909"/>
    <m/>
    <m/>
    <m/>
    <n v="35.958252000000002"/>
    <n v="-0.238095"/>
    <s v="Nakuru"/>
    <s v="Rongai"/>
    <s v="Sobea"/>
    <s v="Miti moja"/>
    <n v="13"/>
    <s v="Nelson Mutai"/>
    <s v="Nelson Mutai"/>
    <s v="Nelson Mutai"/>
    <s v=""/>
    <s v="Informal Business"/>
    <x v="1"/>
    <x v="0"/>
    <d v="2021-03-25T00:00:00"/>
  </r>
  <r>
    <s v="VPA6"/>
    <s v="KE-NAK-1905-27651"/>
    <x v="0"/>
    <s v=""/>
    <s v="8th March,2019"/>
    <d v="2019-03-08T00:00:00"/>
    <s v="4th May,2019"/>
    <d v="2019-05-04T00:00:00"/>
    <s v="Daniel Sachu"/>
    <s v="Male"/>
    <s v="2951305"/>
    <s v="254720355117"/>
    <m/>
    <m/>
    <m/>
    <n v="36.029491999999998"/>
    <n v="-0.314193"/>
    <s v="Nakuru"/>
    <s v="Njoro"/>
    <s v="Kapkures"/>
    <s v="Kapkures"/>
    <s v="16"/>
    <s v="Nelson Mutai"/>
    <s v="Nelson Mutai"/>
    <s v="Nelson Mutai"/>
    <s v="716309134"/>
    <s v="Informal Business"/>
    <x v="1"/>
    <x v="0"/>
    <d v="2019-06-18T00:00:00"/>
  </r>
  <r>
    <s v="VPA6"/>
    <s v="KE-NAK-2101-27394"/>
    <x v="0"/>
    <s v=""/>
    <s v="13th December,2020"/>
    <d v="2020-12-13T00:00:00"/>
    <s v="10th January,2021"/>
    <d v="2021-01-10T00:00:00"/>
    <s v="Ngere Anthony"/>
    <s v="Male"/>
    <s v="99999"/>
    <s v="254727400651"/>
    <m/>
    <m/>
    <m/>
    <n v="35.966695999999999"/>
    <n v="-0.27704600000000001"/>
    <s v="Nakuru"/>
    <s v="Njoro"/>
    <s v="Lord Egerton"/>
    <s v="Ogilgei"/>
    <s v="16"/>
    <s v="Nelson Mutai"/>
    <s v="Nelson Mutai"/>
    <s v="Nelson Mutai"/>
    <s v=""/>
    <s v="Informal Business"/>
    <x v="1"/>
    <x v="0"/>
    <d v="2021-03-23T00:00:00"/>
  </r>
  <r>
    <s v="VPA6"/>
    <s v="KE-BOM-2112-29815"/>
    <x v="2"/>
    <s v="Unreachable"/>
    <s v="10th October,2021"/>
    <d v="2021-10-10T00:00:00"/>
    <s v="8th December,2021"/>
    <d v="2021-12-08T00:00:00"/>
    <s v="Korir Judy Chepkoech"/>
    <s v="Female"/>
    <s v="22330104"/>
    <s v="254727278317"/>
    <m/>
    <m/>
    <m/>
    <n v="35.131590000000003"/>
    <n v="-0.68828299999999998"/>
    <s v="Bomet"/>
    <s v="Sotik"/>
    <s v="Kaplong"/>
    <s v="Kapsimotwo"/>
    <n v="10"/>
    <s v="Nemcom Ltd"/>
    <s v="Nemcom Ltd"/>
    <s v="Nemcom Ltd"/>
    <s v=""/>
    <s v="Informal Business"/>
    <x v="0"/>
    <x v="0"/>
    <d v="2021-12-08T00:00:00"/>
  </r>
  <r>
    <s v="VPA6"/>
    <s v="KE-KER-2302-26189"/>
    <x v="0"/>
    <s v=""/>
    <s v="15th December,2022"/>
    <d v="2022-12-15T00:00:00"/>
    <s v="20th February,2023"/>
    <d v="2023-02-20T00:00:00"/>
    <s v="Ngeno Kiprono"/>
    <s v="Male"/>
    <s v="31037674"/>
    <s v="0702545341"/>
    <m/>
    <m/>
    <m/>
    <n v="35.097352000000001"/>
    <n v="-0.66265799999999997"/>
    <s v="Kericho"/>
    <s v="Bureti"/>
    <s v="Cheplanget"/>
    <s v="Ketit ab Tengecha"/>
    <n v="12"/>
    <s v="Nemcom Ltd"/>
    <s v="Nemcom Ltd"/>
    <s v="Nemcom Ltd"/>
    <s v=""/>
    <s v="Informal Business"/>
    <x v="0"/>
    <x v="0"/>
    <d v="2023-02-21T00:00:00"/>
  </r>
  <r>
    <s v="VPA6"/>
    <s v="KE-KER-2110-29813"/>
    <x v="0"/>
    <s v=""/>
    <s v="1st December,2020"/>
    <d v="2020-12-01T00:00:00"/>
    <s v="19th October,2021"/>
    <d v="2021-10-19T00:00:00"/>
    <s v="Kiringet Faith Chepkorir"/>
    <s v="Female"/>
    <s v="33963863"/>
    <s v="254798688282"/>
    <m/>
    <m/>
    <m/>
    <n v="35.134270000000001"/>
    <n v="-0.64631099999999997"/>
    <s v="Kericho"/>
    <s v="Bureti"/>
    <s v="Cheplanget"/>
    <s v="Masubeti"/>
    <n v="12"/>
    <s v="Nemcom Ltd"/>
    <s v="Nemcom Ltd"/>
    <s v="Nemcom Ltd"/>
    <s v=""/>
    <s v="Informal Business"/>
    <x v="0"/>
    <x v="0"/>
    <d v="2021-10-19T00:00:00"/>
  </r>
  <r>
    <s v="VPA6"/>
    <s v="KE-KER-2110-29812"/>
    <x v="2"/>
    <s v="Non Compliant"/>
    <s v="10th October,2020"/>
    <d v="2020-10-10T00:00:00"/>
    <s v="19th October,2021"/>
    <d v="2021-10-19T00:00:00"/>
    <s v="Cheruiyot Janet Chepnetich"/>
    <s v="Female"/>
    <s v="22467066"/>
    <s v="254714029744"/>
    <m/>
    <m/>
    <m/>
    <n v="35.121205000000003"/>
    <n v="-0.65767500000000001"/>
    <s v="Kericho"/>
    <s v="Bureti"/>
    <s v="Cheplanget"/>
    <s v="Chebinyin"/>
    <n v="12"/>
    <s v="Nemcom Ltd"/>
    <s v="Nemcom Ltd"/>
    <s v="Nemcom Ltd"/>
    <s v=""/>
    <s v="Informal Business"/>
    <x v="0"/>
    <x v="0"/>
    <d v="2021-10-19T00:00:00"/>
  </r>
  <r>
    <s v="VPA6"/>
    <s v="KE-KER-2110-29814"/>
    <x v="2"/>
    <s v="Non Compliant"/>
    <s v="19th October,2021"/>
    <d v="2021-10-19T00:00:00"/>
    <s v="19th October,2021"/>
    <d v="2021-10-19T00:00:00"/>
    <s v="Mutai Hellen Chepkemoi"/>
    <s v="Female"/>
    <s v="21022171"/>
    <s v="254726919436"/>
    <m/>
    <m/>
    <m/>
    <n v="35.170453000000002"/>
    <n v="-0.67306999999999995"/>
    <s v="Kericho"/>
    <s v="Bureti"/>
    <s v="Kaplong"/>
    <s v="Kamira"/>
    <n v="12"/>
    <s v="Nemcom Ltd"/>
    <s v="Nemcom Ltd"/>
    <s v="Nemcom Ltd"/>
    <s v=""/>
    <s v="Informal Business"/>
    <x v="0"/>
    <x v="0"/>
    <d v="2021-10-19T00:00:00"/>
  </r>
  <r>
    <s v="VPA6"/>
    <s v="KE-KER-2110-29811"/>
    <x v="0"/>
    <s v=""/>
    <s v="18th October,2020"/>
    <d v="2020-10-18T00:00:00"/>
    <s v="19th October,2021"/>
    <d v="2021-10-19T00:00:00"/>
    <s v="Bett Michael Kiprotich"/>
    <s v="Male"/>
    <s v="8071401"/>
    <s v="254722293243"/>
    <m/>
    <m/>
    <m/>
    <n v="35.088189999999997"/>
    <n v="-0.68855299999999997"/>
    <s v="Kericho"/>
    <s v="Bureti"/>
    <s v="Cheplanget"/>
    <s v="Ketitab Tengecha"/>
    <n v="18"/>
    <s v="Nemcom Ltd"/>
    <s v="Nemcom Ltd"/>
    <s v="Nemcom Ltd"/>
    <s v=""/>
    <s v="Informal Business"/>
    <x v="0"/>
    <x v="0"/>
    <d v="2021-10-19T00:00:00"/>
  </r>
  <r>
    <s v="VPA6"/>
    <s v="KE-BOM-2201-29817"/>
    <x v="2"/>
    <s v="Non Compliant"/>
    <s v="2nd November,2021"/>
    <d v="2021-11-02T00:00:00"/>
    <s v="20th January,2022"/>
    <d v="2022-01-20T00:00:00"/>
    <s v="Koech Joseph Kibett"/>
    <s v="Male"/>
    <s v="0735115"/>
    <s v="725919473"/>
    <s v="254725919473"/>
    <m/>
    <s v="254748479060"/>
    <n v="35.102175000000003"/>
    <n v="-0.66729300000000003"/>
    <s v="Bomet"/>
    <s v="Sotik"/>
    <s v="Chemagel"/>
    <s v="Nyatembe"/>
    <s v="24"/>
    <s v="Nemcom Ltd"/>
    <s v="Nemcom Ltd"/>
    <s v="Nemcom Ltd"/>
    <s v=""/>
    <s v="Informal Business"/>
    <x v="0"/>
    <x v="0"/>
    <d v="2022-01-21T00:00:00"/>
  </r>
  <r>
    <s v="VPA6"/>
    <s v="KE-KIA-1809-18710"/>
    <x v="2"/>
    <s v="Unreachable"/>
    <s v="30th August,2018"/>
    <d v="2018-08-30T00:00:00"/>
    <s v="24th September,2018"/>
    <d v="2018-09-24T00:00:00"/>
    <s v="Joseph Njenga Mungai"/>
    <s v="Male"/>
    <s v="11880530"/>
    <s v="722449884"/>
    <m/>
    <m/>
    <m/>
    <n v="36.590583000000002"/>
    <n v="-1.2241949999999999"/>
    <s v="Kiambu"/>
    <s v="Limuru"/>
    <s v="Ndeiya"/>
    <s v="Ngurubi"/>
    <n v="4"/>
    <s v="Biotechno &amp; Services"/>
    <s v="Newton Lusimbi"/>
    <s v="Newton Lusimbi"/>
    <s v="254726924814"/>
    <s v="Micro Business"/>
    <x v="2"/>
    <x v="0"/>
    <d v="2018-09-24T00:00:00"/>
  </r>
  <r>
    <s v="VPA6"/>
    <s v="KE-KIR-1604-16896"/>
    <x v="1"/>
    <s v="Hostile Client"/>
    <s v="11th February,2016"/>
    <d v="2016-02-11T00:00:00"/>
    <s v="1st April,2016"/>
    <d v="2016-04-01T00:00:00"/>
    <s v="Stanley Muriithi Karimi"/>
    <s v="Male"/>
    <s v="99999"/>
    <s v="703754184"/>
    <m/>
    <m/>
    <m/>
    <m/>
    <m/>
    <s v="Kirinyaga"/>
    <s v="Kirinyaga Central"/>
    <s v="Mathira"/>
    <s v="Kirunda"/>
    <s v="4"/>
    <s v="Nicholas Kimenyi"/>
    <s v="Nicholas Gichura Kimenyi"/>
    <s v="Nicholas Gichura Kimenyi"/>
    <s v="723268687"/>
    <s v="Informal Business"/>
    <x v="2"/>
    <x v="0"/>
    <d v="2017-06-29T00:00:00"/>
  </r>
  <r>
    <s v="VPA6"/>
    <s v="KE-KIR-1607-16870"/>
    <x v="1"/>
    <s v="Hostile Client"/>
    <s v="12th May,2016"/>
    <d v="2016-05-12T00:00:00"/>
    <s v="1st July,2016"/>
    <d v="2016-07-01T00:00:00"/>
    <s v="Fredrick Githinji Nyaga"/>
    <s v="Male"/>
    <s v="25169785"/>
    <s v="720111099"/>
    <m/>
    <m/>
    <m/>
    <m/>
    <m/>
    <s v="Kirinyaga"/>
    <s v="Kirinyaga Central"/>
    <s v="Mutira"/>
    <s v="Kaguyu"/>
    <s v="4"/>
    <s v="Nicholas Kimenyi"/>
    <s v="Nicholas Gichura Kimenyi"/>
    <s v="Nicholas Gichura Kimenyi"/>
    <s v=""/>
    <s v="Informal Business"/>
    <x v="2"/>
    <x v="0"/>
    <d v="2017-03-02T00:00:00"/>
  </r>
  <r>
    <s v="VPA6"/>
    <s v="KE-NYE-1611-16876"/>
    <x v="2"/>
    <s v="Unreachable"/>
    <s v="12th September,2016"/>
    <d v="2016-09-12T00:00:00"/>
    <s v="1st November,2016"/>
    <d v="2016-11-01T00:00:00"/>
    <s v="Nicholas Maina Githinji"/>
    <s v="Male"/>
    <s v="27521029"/>
    <s v="724579197"/>
    <m/>
    <m/>
    <m/>
    <n v="37.220954999999996"/>
    <n v="-0.48222799999999999"/>
    <s v="Nyeri"/>
    <s v="Kieni East"/>
    <s v="Kieni"/>
    <s v="Kamondo"/>
    <s v="4"/>
    <s v="Nicholas Kimenyi"/>
    <s v="Nicholas Gichura Kimenyi"/>
    <s v="Nicholas Gichura Kimenyi"/>
    <s v=""/>
    <s v="Informal Business"/>
    <x v="2"/>
    <x v="0"/>
    <d v="2017-03-02T00:00:00"/>
  </r>
  <r>
    <s v="VPA6"/>
    <s v="KE-KIR-1605-16880"/>
    <x v="1"/>
    <s v="Hostile Client"/>
    <s v="12th March,2016"/>
    <d v="2016-03-12T00:00:00"/>
    <s v="1st May,2016"/>
    <d v="2016-05-01T00:00:00"/>
    <s v="Geoffery Njunguna Gachoki"/>
    <s v="Male"/>
    <s v="22647392"/>
    <s v="702334467"/>
    <m/>
    <m/>
    <m/>
    <m/>
    <m/>
    <s v="Kirinyaga"/>
    <s v="Kirinyaga Central"/>
    <s v="Mutira"/>
    <s v="Kaguyu"/>
    <s v="4"/>
    <s v="Nicholas Kimenyi"/>
    <s v="Nicholas Gichura Kimenyi"/>
    <s v="Nicholas Gichura Kimenyi"/>
    <s v=""/>
    <s v="Informal Business"/>
    <x v="2"/>
    <x v="0"/>
    <d v="2017-03-02T00:00:00"/>
  </r>
  <r>
    <s v="VPA6"/>
    <s v="KE-MER-1607-16881"/>
    <x v="1"/>
    <s v="Hostile Client"/>
    <s v="12th May,2016"/>
    <d v="2016-05-12T00:00:00"/>
    <s v="1st July,2016"/>
    <d v="2016-07-01T00:00:00"/>
    <s v="Musyoki Kioko"/>
    <s v="Male"/>
    <s v="23412359"/>
    <s v="724557846"/>
    <m/>
    <m/>
    <m/>
    <m/>
    <m/>
    <s v="Meru"/>
    <s v="Nkubu"/>
    <s v="Mikindori"/>
    <s v="Kariako"/>
    <s v="4"/>
    <s v="Nicholas Kimenyi"/>
    <s v="Nicholas Gichura Kimenyi"/>
    <s v="Nicholas Gichura Kimenyi"/>
    <s v=""/>
    <s v="Informal Business"/>
    <x v="2"/>
    <x v="0"/>
    <d v="2017-03-02T00:00:00"/>
  </r>
  <r>
    <s v="VPA6"/>
    <s v="KE-NYE-1607-17009"/>
    <x v="2"/>
    <s v="Unreachable"/>
    <s v="7th June,2016"/>
    <d v="2016-06-07T00:00:00"/>
    <s v="27th July,2016"/>
    <d v="2016-07-27T00:00:00"/>
    <s v="Geoffrey Waweru"/>
    <s v="Male"/>
    <s v="583262"/>
    <s v="708200258"/>
    <m/>
    <m/>
    <m/>
    <m/>
    <m/>
    <s v="Nyeri"/>
    <s v="Mathira East"/>
    <s v="Dima"/>
    <s v="Kari"/>
    <s v="6"/>
    <s v="Nicholas Kimenyi"/>
    <s v="Nicholas Gichura Kimenyi"/>
    <s v="Nicholas Gichura Kimenyi"/>
    <s v=""/>
    <s v="Informal Business"/>
    <x v="2"/>
    <x v="0"/>
    <d v="2017-03-02T00:00:00"/>
  </r>
  <r>
    <s v="VPA6"/>
    <s v="KE-KIR-1607-17010"/>
    <x v="1"/>
    <s v="Hostile Client"/>
    <s v="11th June,2016"/>
    <d v="2016-06-11T00:00:00"/>
    <s v="31st July,2016"/>
    <d v="2016-07-31T00:00:00"/>
    <s v="Joseph Njeru"/>
    <s v="Male"/>
    <s v="28113240"/>
    <s v="770225474"/>
    <m/>
    <m/>
    <m/>
    <m/>
    <m/>
    <s v="Kirinyaga"/>
    <s v="Ndia"/>
    <s v="Indi"/>
    <s v="Muthii"/>
    <s v="6"/>
    <s v="Nicholas Kimenyi"/>
    <s v="Nicholas Gichura Kimenyi"/>
    <s v="Nicholas Gichura Kimenyi"/>
    <s v=""/>
    <s v="Informal Business"/>
    <x v="2"/>
    <x v="0"/>
    <d v="2017-03-02T00:00:00"/>
  </r>
  <r>
    <s v="VPA6"/>
    <s v="KE-NYA-1605-17011"/>
    <x v="1"/>
    <s v="Hostile Client"/>
    <s v="12th March,2016"/>
    <d v="2016-03-12T00:00:00"/>
    <s v="1st May,2016"/>
    <d v="2016-05-01T00:00:00"/>
    <s v="James Mugo"/>
    <s v="Male"/>
    <s v="5834562"/>
    <s v="710285358"/>
    <m/>
    <m/>
    <m/>
    <m/>
    <m/>
    <s v="Nyandarua"/>
    <s v="Ndaragwa"/>
    <s v="Kieni"/>
    <s v=""/>
    <s v="6"/>
    <s v="Nicholas Kimenyi"/>
    <s v="Nicholas Gichura Kimenyi"/>
    <s v="Nicholas Gichura Kimenyi"/>
    <s v=""/>
    <s v="Informal Business"/>
    <x v="2"/>
    <x v="0"/>
    <d v="2017-03-02T00:00:00"/>
  </r>
  <r>
    <s v="VPA6"/>
    <s v="KE-NYE-1607-17032"/>
    <x v="2"/>
    <s v="Unreachable"/>
    <s v="10th June,2016"/>
    <d v="2016-06-10T00:00:00"/>
    <s v="30th July,2016"/>
    <d v="2016-07-30T00:00:00"/>
    <s v="Johnson Karekethi"/>
    <s v="Male"/>
    <s v="1124228"/>
    <s v="729721553"/>
    <m/>
    <m/>
    <m/>
    <m/>
    <m/>
    <s v="Nyeri"/>
    <s v="Mathira East"/>
    <s v="Dima"/>
    <s v="Kahuruku"/>
    <s v="6"/>
    <s v="Nicholas Kimenyi"/>
    <s v="Nicholas Gichura Kimenyi"/>
    <s v="Nicholas Gichura Kimenyi"/>
    <s v=""/>
    <s v="Informal Business"/>
    <x v="2"/>
    <x v="0"/>
    <d v="2017-03-02T00:00:00"/>
  </r>
  <r>
    <s v="VPA6"/>
    <s v="KE-KIR-1608-17033"/>
    <x v="1"/>
    <s v="Hostile Client"/>
    <s v="12th June,2016"/>
    <d v="2016-06-12T00:00:00"/>
    <s v="1st August,2016"/>
    <d v="2016-08-01T00:00:00"/>
    <s v="Julius Karimi"/>
    <s v="Male"/>
    <s v="3664268"/>
    <s v="725150557"/>
    <m/>
    <m/>
    <m/>
    <m/>
    <m/>
    <s v="Kirinyaga"/>
    <s v="Gichugu"/>
    <s v="Kiamutuku"/>
    <s v=""/>
    <s v="6"/>
    <s v="Nicholas Kimenyi"/>
    <s v="Nicholas Gichura Kimenyi"/>
    <s v="Nicholas Gichura Kimenyi"/>
    <s v=""/>
    <s v="Informal Business"/>
    <x v="2"/>
    <x v="0"/>
    <d v="2017-03-02T00:00:00"/>
  </r>
  <r>
    <s v="VPA6"/>
    <s v="KE-NYE-1612-17034"/>
    <x v="2"/>
    <s v="Unreachable"/>
    <s v="12th October,2016"/>
    <d v="2016-10-12T00:00:00"/>
    <s v="1st December,2016"/>
    <d v="2016-12-01T00:00:00"/>
    <s v="Joseph Mutongoeko"/>
    <s v="Male"/>
    <s v="211105"/>
    <s v="715561627"/>
    <m/>
    <m/>
    <m/>
    <m/>
    <m/>
    <s v="Nyeri"/>
    <s v="Nyeri Town"/>
    <s v="Ngoru"/>
    <s v=""/>
    <s v="6"/>
    <s v="Nicholas Kimenyi"/>
    <s v="Nicholas Gichura Kimenyi"/>
    <s v="Nicholas Gichura Kimenyi"/>
    <s v=""/>
    <s v="Informal Business"/>
    <x v="2"/>
    <x v="0"/>
    <d v="2017-03-02T00:00:00"/>
  </r>
  <r>
    <s v="VPA6"/>
    <s v="KE-NYE-1606-17037"/>
    <x v="1"/>
    <s v="Hostile Client"/>
    <s v="12th April,2016"/>
    <d v="2016-04-12T00:00:00"/>
    <s v="1st June,2016"/>
    <d v="2016-06-01T00:00:00"/>
    <s v="Francis Mwangi"/>
    <s v="Male"/>
    <s v="28773460"/>
    <s v="732878006"/>
    <m/>
    <m/>
    <m/>
    <n v="37.139471999999998"/>
    <n v="-0.52311200000000002"/>
    <s v="Nyeri"/>
    <s v="Mathira"/>
    <s v="Tatu"/>
    <s v="Dimainu"/>
    <s v="6"/>
    <s v="Nicholas Kimenyi"/>
    <s v="Nicholas Gichura Kimenyi"/>
    <s v="Nicholas Gichura Kimenyi"/>
    <s v=""/>
    <s v="Informal Business"/>
    <x v="2"/>
    <x v="0"/>
    <d v="2017-03-02T00:00:00"/>
  </r>
  <r>
    <s v="VPA6"/>
    <s v="KE-KIR-1601-17038"/>
    <x v="2"/>
    <s v="Unreachable"/>
    <s v="12th November,2015"/>
    <d v="2015-11-12T00:00:00"/>
    <s v="1st January,2016"/>
    <d v="2016-01-01T00:00:00"/>
    <s v="Turbal Wachira"/>
    <s v="Male"/>
    <s v="2939456"/>
    <s v="738026280"/>
    <m/>
    <m/>
    <m/>
    <m/>
    <m/>
    <s v="Kirinyaga"/>
    <s v="Gichugu"/>
    <s v=""/>
    <s v=""/>
    <s v="6"/>
    <s v="Nicholas Kimenyi"/>
    <s v="Nicholas Gichura Kimenyi"/>
    <s v="Nicholas Gichura Kimenyi"/>
    <s v=""/>
    <s v="Informal Business"/>
    <x v="2"/>
    <x v="0"/>
    <d v="2017-03-02T00:00:00"/>
  </r>
  <r>
    <s v="VPA6"/>
    <s v="KE-KIR-1605-17039"/>
    <x v="1"/>
    <s v="Hostile Client"/>
    <s v="12th March,2016"/>
    <d v="2016-03-12T00:00:00"/>
    <s v="1st May,2016"/>
    <d v="2016-05-01T00:00:00"/>
    <s v="Arthureon Machari"/>
    <s v="Male"/>
    <s v="26563321"/>
    <s v="792588582"/>
    <m/>
    <m/>
    <m/>
    <m/>
    <m/>
    <s v="Kirinyaga"/>
    <s v="Kirinyaga Central"/>
    <s v="Mutira"/>
    <s v="Kwabiti"/>
    <s v="6"/>
    <s v="Nicholas Kimenyi"/>
    <s v="Nicholas Gichura Kimenyi"/>
    <s v="Nicholas Gichura Kimenyi"/>
    <s v=""/>
    <s v="Informal Business"/>
    <x v="2"/>
    <x v="0"/>
    <d v="2017-03-02T00:00:00"/>
  </r>
  <r>
    <s v="VPA6"/>
    <s v="KE-KIR-1612-17040"/>
    <x v="1"/>
    <s v="Hostile Client"/>
    <s v="12th October,2016"/>
    <d v="2016-10-12T00:00:00"/>
    <s v="1st December,2016"/>
    <d v="2016-12-01T00:00:00"/>
    <s v="John Muruthi"/>
    <s v="Male"/>
    <s v="25523361"/>
    <s v="763853517"/>
    <m/>
    <m/>
    <m/>
    <m/>
    <m/>
    <s v="Kirinyaga"/>
    <s v="Kirinyaga Central"/>
    <s v="Mutira"/>
    <s v="Kaguyu"/>
    <s v="6"/>
    <s v="Nicholas Kimenyi"/>
    <s v="Nicholas Gichura Kimenyi"/>
    <s v="Nicholas Gichura Kimenyi"/>
    <s v=""/>
    <s v="Informal Business"/>
    <x v="2"/>
    <x v="0"/>
    <d v="2017-03-02T00:00:00"/>
  </r>
  <r>
    <s v="VPA6"/>
    <s v="KE-NYE-1606-17042"/>
    <x v="1"/>
    <s v="Hostile Client"/>
    <s v="12th April,2016"/>
    <d v="2016-04-12T00:00:00"/>
    <s v="1st June,2016"/>
    <d v="2016-06-01T00:00:00"/>
    <s v="Nicholas Kangangi"/>
    <s v="Male"/>
    <s v="29701134"/>
    <s v="786854305"/>
    <m/>
    <m/>
    <m/>
    <n v="37.237127999999998"/>
    <n v="-0.47416700000000001"/>
    <s v="Nyeri"/>
    <s v="Mathira"/>
    <s v="Tetu"/>
    <s v="Kariko"/>
    <s v="6"/>
    <s v="Nicholas Kimenyi"/>
    <s v="Nicholas Gichura Kimenyi"/>
    <s v="Nicholas Gichura Kimenyi"/>
    <s v=""/>
    <s v="Informal Business"/>
    <x v="2"/>
    <x v="0"/>
    <d v="2017-03-02T00:00:00"/>
  </r>
  <r>
    <s v="VPA6"/>
    <s v="KE-NYE-1605-17043"/>
    <x v="2"/>
    <s v="Unreachable"/>
    <s v="12th March,2016"/>
    <d v="2016-03-12T00:00:00"/>
    <s v="1st May,2016"/>
    <d v="2016-05-01T00:00:00"/>
    <s v="John Wachira"/>
    <s v="Male"/>
    <s v="31104761"/>
    <s v="737319039"/>
    <m/>
    <m/>
    <m/>
    <n v="37.157187999999998"/>
    <n v="-0.38445699999999999"/>
    <s v="Nyeri"/>
    <s v="Mathira"/>
    <s v="Tetu"/>
    <s v="Mugoiri"/>
    <s v="6"/>
    <s v="Nicholas Kimenyi"/>
    <s v="Nicholas Gichura Kimenyi"/>
    <s v="Nicholas Gichura Kimenyi"/>
    <s v=""/>
    <s v="Informal Business"/>
    <x v="2"/>
    <x v="0"/>
    <d v="2017-03-02T00:00:00"/>
  </r>
  <r>
    <s v="VPA6"/>
    <s v="KE-KIR-1602-16171"/>
    <x v="1"/>
    <s v="Hostile Client"/>
    <s v="13th December,2015"/>
    <d v="2015-12-13T00:00:00"/>
    <s v="1st February,2016"/>
    <d v="2016-02-01T00:00:00"/>
    <s v="Esther Karuana Mutithi"/>
    <s v="Female"/>
    <s v="21344806"/>
    <s v="254713811166"/>
    <m/>
    <m/>
    <m/>
    <m/>
    <m/>
    <s v="Kirinyaga"/>
    <s v="Kirinyaga Central"/>
    <s v="Mutira"/>
    <s v="Kaguyu"/>
    <s v="6"/>
    <s v="Nicholas Kimenyi"/>
    <s v="Nicholas Gichura Kimenyi"/>
    <s v="Nicholas Gichura Kimenyi"/>
    <s v=""/>
    <s v="Informal Business"/>
    <x v="2"/>
    <x v="0"/>
    <d v="2017-03-02T00:00:00"/>
  </r>
  <r>
    <s v="VPA6"/>
    <s v="KE-KIR-1607-16175"/>
    <x v="1"/>
    <s v="Hostile Client"/>
    <s v="12th May,2016"/>
    <d v="2016-05-12T00:00:00"/>
    <s v="1st July,2016"/>
    <d v="2016-07-01T00:00:00"/>
    <s v="Teresia Wambui Muhoro"/>
    <s v="Female"/>
    <s v="3128640"/>
    <s v="792086744"/>
    <m/>
    <m/>
    <m/>
    <m/>
    <m/>
    <s v="Kirinyaga"/>
    <s v="Kirinyaga Central"/>
    <s v="Inoi"/>
    <s v="Kabari"/>
    <s v="6"/>
    <s v="Nicholas Kimenyi"/>
    <s v="Nicholas Gichura Kimenyi"/>
    <s v="Nicholas Gichura Kimenyi"/>
    <s v=""/>
    <s v="Informal Business"/>
    <x v="2"/>
    <x v="0"/>
    <d v="2017-03-02T00:00:00"/>
  </r>
  <r>
    <s v="VPA6"/>
    <s v="KE-KIR-1602-16176"/>
    <x v="1"/>
    <s v="Hostile Client"/>
    <s v="13th December,2015"/>
    <d v="2015-12-13T00:00:00"/>
    <s v="1st February,2016"/>
    <d v="2016-02-01T00:00:00"/>
    <s v="Justus Githinji Ndeeri"/>
    <s v="Male"/>
    <s v="926596"/>
    <s v="254725099065"/>
    <m/>
    <m/>
    <m/>
    <m/>
    <m/>
    <s v="Kirinyaga"/>
    <s v="Kirinyaga Central"/>
    <s v="Inoi"/>
    <s v="Kariko"/>
    <s v="6"/>
    <s v="Nicholas Kimenyi"/>
    <s v="Nicholas Gichura Kimenyi"/>
    <s v="Nicholas Gichura Kimenyi"/>
    <s v=""/>
    <s v="Informal Business"/>
    <x v="2"/>
    <x v="0"/>
    <d v="2017-03-02T00:00:00"/>
  </r>
  <r>
    <s v="VPA6"/>
    <s v="KE-KIR-1602-16177"/>
    <x v="1"/>
    <s v="Hostile Client"/>
    <s v="13th December,2015"/>
    <d v="2015-12-13T00:00:00"/>
    <s v="1st February,2016"/>
    <d v="2016-02-01T00:00:00"/>
    <s v="Joseph Kabuku Thinwa"/>
    <s v="Male"/>
    <s v="13241322"/>
    <s v="254721529097"/>
    <m/>
    <m/>
    <m/>
    <m/>
    <m/>
    <s v="Kirinyaga"/>
    <s v="Ndia"/>
    <s v="Kiine"/>
    <s v="Kaingai"/>
    <s v="6"/>
    <s v="Nicholas Kimenyi"/>
    <s v="Nicholas Gichura Kimenyi"/>
    <s v="Nicholas Gichura Kimenyi"/>
    <s v=""/>
    <s v="Informal Business"/>
    <x v="2"/>
    <x v="0"/>
    <d v="2017-03-02T00:00:00"/>
  </r>
  <r>
    <s v="VPA6"/>
    <s v="KE-KIR-1602-16178"/>
    <x v="1"/>
    <s v="Hostile Client"/>
    <s v="13th December,2015"/>
    <d v="2015-12-13T00:00:00"/>
    <s v="1st February,2016"/>
    <d v="2016-02-01T00:00:00"/>
    <s v="Alice Wangui Wachira"/>
    <s v="Female"/>
    <s v="30989993"/>
    <s v="254710229368"/>
    <m/>
    <m/>
    <m/>
    <m/>
    <m/>
    <s v="Kirinyaga"/>
    <s v="Ndia"/>
    <s v="Mukure"/>
    <s v="Mukure"/>
    <s v="6"/>
    <s v="Nicholas Kimenyi"/>
    <s v="Nicholas Gichura Kimenyi"/>
    <s v="Nicholas Gichura Kimenyi"/>
    <s v=""/>
    <s v="Informal Business"/>
    <x v="2"/>
    <x v="0"/>
    <d v="2017-03-02T00:00:00"/>
  </r>
  <r>
    <s v="VPA6"/>
    <s v="KE-KIR-1602-16181"/>
    <x v="1"/>
    <s v="Hostile Client"/>
    <s v="13th December,2015"/>
    <d v="2015-12-13T00:00:00"/>
    <s v="1st February,2016"/>
    <d v="2016-02-01T00:00:00"/>
    <s v="Teresia Wangari Njogu"/>
    <s v="Female"/>
    <s v="20633196"/>
    <s v="254723642241"/>
    <m/>
    <m/>
    <m/>
    <m/>
    <m/>
    <s v="Kirinyaga"/>
    <s v="Ndia"/>
    <s v="Mukure"/>
    <s v="Mukure"/>
    <s v="6"/>
    <s v="Nicholas Kimenyi"/>
    <s v="Nicholas Gichura Kimenyi"/>
    <s v="Nicholas Gichura Kimenyi"/>
    <s v=""/>
    <s v="Informal Business"/>
    <x v="2"/>
    <x v="0"/>
    <d v="2017-03-02T00:00:00"/>
  </r>
  <r>
    <s v="VPA6"/>
    <s v="KE-KIR-1605-16182"/>
    <x v="2"/>
    <s v="Unreachable"/>
    <s v="12th March,2016"/>
    <d v="2016-03-12T00:00:00"/>
    <s v="1st May,2016"/>
    <d v="2016-05-01T00:00:00"/>
    <s v="Sammy Mwangi Ngare"/>
    <s v="Male"/>
    <s v="8796678"/>
    <s v="254723855759"/>
    <m/>
    <m/>
    <m/>
    <m/>
    <m/>
    <s v="Kirinyaga"/>
    <s v="Kirinyaga Central"/>
    <s v="Mutira"/>
    <s v="Kaguyu"/>
    <s v="6"/>
    <s v="Nicholas Kimenyi"/>
    <s v="Nicholas Gichura Kimenyi"/>
    <s v="Nicholas Gichura Kimenyi"/>
    <s v=""/>
    <s v="Informal Business"/>
    <x v="2"/>
    <x v="0"/>
    <d v="2017-03-02T00:00:00"/>
  </r>
  <r>
    <s v="VPA6"/>
    <s v="KE-KIR-1603-16184"/>
    <x v="2"/>
    <s v="Unreachable"/>
    <s v="11th January,2016"/>
    <d v="2016-01-11T00:00:00"/>
    <s v="1st March,2016"/>
    <d v="2016-03-01T00:00:00"/>
    <s v="Faith Muthoni Kariuki"/>
    <s v="Female"/>
    <s v="33743976"/>
    <s v="254724481595"/>
    <m/>
    <m/>
    <m/>
    <m/>
    <m/>
    <s v="Kirinyaga"/>
    <s v="Kirinyaga Central"/>
    <s v="Mutira North"/>
    <s v=""/>
    <s v="6"/>
    <s v="Nicholas Kimenyi"/>
    <s v="Nicholas Gichura Kimenyi"/>
    <s v="Nicholas Gichura Kimenyi"/>
    <s v=""/>
    <s v="Informal Business"/>
    <x v="2"/>
    <x v="0"/>
    <d v="2017-03-02T00:00:00"/>
  </r>
  <r>
    <s v="VPA6"/>
    <s v="KE-NYE-1602-16185"/>
    <x v="1"/>
    <s v="Hostile Client"/>
    <s v="13th December,2015"/>
    <d v="2015-12-13T00:00:00"/>
    <s v="1st February,2016"/>
    <d v="2016-02-01T00:00:00"/>
    <s v="Duncan Mugo Muriuki"/>
    <s v="Male"/>
    <s v="21652066"/>
    <s v="720504853"/>
    <m/>
    <m/>
    <m/>
    <n v="37.219425000000001"/>
    <n v="-0.43112499999999998"/>
    <s v="Nyeri"/>
    <s v="Mathira"/>
    <s v="Iria-Ini"/>
    <s v="Chehe"/>
    <s v="6"/>
    <s v="Nicholas Kimenyi"/>
    <s v="Nicholas Gichura Kimenyi"/>
    <s v="Nicholas Gichura Kimenyi"/>
    <s v=""/>
    <s v="Informal Business"/>
    <x v="2"/>
    <x v="0"/>
    <d v="2017-03-02T00:00:00"/>
  </r>
  <r>
    <s v="VPA6"/>
    <s v="KE-KIR-1601-16186"/>
    <x v="2"/>
    <s v="Unreachable"/>
    <s v="12th November,2015"/>
    <d v="2015-11-12T00:00:00"/>
    <s v="1st January,2016"/>
    <d v="2016-01-01T00:00:00"/>
    <s v="Winfred Nyambura Njega"/>
    <s v="Female"/>
    <s v="9873542"/>
    <s v="254711138767"/>
    <m/>
    <m/>
    <m/>
    <m/>
    <m/>
    <s v="Kirinyaga"/>
    <s v="Kirinyaga Central"/>
    <s v="Mutira"/>
    <s v="Katheri"/>
    <s v="6"/>
    <s v="Nicholas Kimenyi"/>
    <s v="Nicholas Gichura Kimenyi"/>
    <s v="Nicholas Gichura Kimenyi"/>
    <s v=""/>
    <s v="Informal Business"/>
    <x v="2"/>
    <x v="0"/>
    <d v="2017-03-02T00:00:00"/>
  </r>
  <r>
    <s v="VPA6"/>
    <s v="KE-KIR-1602-16187"/>
    <x v="1"/>
    <s v="Hostile Client"/>
    <s v="13th December,2015"/>
    <d v="2015-12-13T00:00:00"/>
    <s v="1st February,2016"/>
    <d v="2016-02-01T00:00:00"/>
    <s v="David Muthii Wachira"/>
    <s v="Male"/>
    <s v="9716003"/>
    <s v="254722870953"/>
    <m/>
    <m/>
    <m/>
    <m/>
    <m/>
    <s v="Kirinyaga"/>
    <s v="Ndia"/>
    <s v="Mwirua"/>
    <s v="Mukure"/>
    <s v="6"/>
    <s v="Nicholas Kimenyi"/>
    <s v="Nicholas Gichura Kimenyi"/>
    <s v="Nicholas Gichura Kimenyi"/>
    <s v=""/>
    <s v="Informal Business"/>
    <x v="2"/>
    <x v="0"/>
    <d v="2017-03-02T00:00:00"/>
  </r>
  <r>
    <s v="VPA6"/>
    <s v="KE-KIR-1603-16188"/>
    <x v="2"/>
    <s v="Unreachable"/>
    <s v="11th January,2016"/>
    <d v="2016-01-11T00:00:00"/>
    <s v="1st March,2016"/>
    <d v="2016-03-01T00:00:00"/>
    <s v="Lucy Wanjiku Maina"/>
    <s v="Female"/>
    <s v="13694405"/>
    <s v="254720352892"/>
    <m/>
    <m/>
    <m/>
    <m/>
    <m/>
    <s v="Kirinyaga"/>
    <s v="Kirinyaga Central"/>
    <s v="Inoi"/>
    <s v="Thaita"/>
    <s v="6"/>
    <s v="Nicholas Kimenyi"/>
    <s v="Nicholas Gichura Kimenyi"/>
    <s v="Nicholas Gichura Kimenyi"/>
    <s v=""/>
    <s v="Informal Business"/>
    <x v="2"/>
    <x v="0"/>
    <d v="2017-03-02T00:00:00"/>
  </r>
  <r>
    <s v="VPA6"/>
    <s v="KE-KIR-1602-16192"/>
    <x v="2"/>
    <s v="Unreachable"/>
    <s v="13th December,2015"/>
    <d v="2015-12-13T00:00:00"/>
    <s v="1st February,2016"/>
    <d v="2016-02-01T00:00:00"/>
    <s v="Rhoda Njoki Karani"/>
    <s v="Female"/>
    <s v="27061570"/>
    <s v="254715045424"/>
    <m/>
    <m/>
    <m/>
    <m/>
    <m/>
    <s v="Kirinyaga"/>
    <s v="Kirinyaga Central"/>
    <s v="Kerugoya"/>
    <s v="Kaguyu"/>
    <s v="6"/>
    <s v="Nicholas Kimenyi"/>
    <s v="Nicholas Gichura Kimenyi"/>
    <s v="Nicholas Gichura Kimenyi"/>
    <s v=""/>
    <s v="Informal Business"/>
    <x v="2"/>
    <x v="0"/>
    <d v="2017-03-02T00:00:00"/>
  </r>
  <r>
    <s v="VPA6"/>
    <s v="KE-KIR-1603-16193"/>
    <x v="2"/>
    <s v="Unreachable"/>
    <s v="11th January,2016"/>
    <d v="2016-01-11T00:00:00"/>
    <s v="1st March,2016"/>
    <d v="2016-03-01T00:00:00"/>
    <s v="Joseph Muriuki Njagi"/>
    <s v="Male"/>
    <s v="12977654"/>
    <s v="254712802582"/>
    <m/>
    <m/>
    <m/>
    <m/>
    <m/>
    <s v="Kirinyaga"/>
    <s v="Kirinyaga Central"/>
    <s v="Mutira"/>
    <s v="Kaguyu"/>
    <s v="6"/>
    <s v="Nicholas Kimenyi"/>
    <s v="Nicholas Gichura Kimenyi"/>
    <s v="Nicholas Gichura Kimenyi"/>
    <s v=""/>
    <s v="Informal Business"/>
    <x v="2"/>
    <x v="0"/>
    <d v="2017-03-02T00:00:00"/>
  </r>
  <r>
    <s v="VPA6"/>
    <s v="KE-KIR-1603-16195"/>
    <x v="1"/>
    <s v="Hostile Client"/>
    <s v="11th January,2016"/>
    <d v="2016-01-11T00:00:00"/>
    <s v="1st March,2016"/>
    <d v="2016-03-01T00:00:00"/>
    <s v="Francis Kinyua Gachoki"/>
    <s v="Male"/>
    <s v="10648581"/>
    <s v="254724638827"/>
    <m/>
    <m/>
    <m/>
    <m/>
    <m/>
    <s v="Kirinyaga"/>
    <s v="Kirinyaga Central"/>
    <s v="Mutira"/>
    <s v="Kabari"/>
    <s v="6"/>
    <s v="Nicholas Kimenyi"/>
    <s v="Nicholas Gichura Kimenyi"/>
    <s v="Nicholas Gichura Kimenyi"/>
    <s v=""/>
    <s v="Informal Business"/>
    <x v="2"/>
    <x v="0"/>
    <d v="2017-03-02T00:00:00"/>
  </r>
  <r>
    <s v="VPA6"/>
    <s v="KE-KIR-1602-16198"/>
    <x v="2"/>
    <s v="Unreachable"/>
    <s v="13th December,2015"/>
    <d v="2015-12-13T00:00:00"/>
    <s v="1st February,2016"/>
    <d v="2016-02-01T00:00:00"/>
    <s v="Patrick Mbogo Wachira"/>
    <s v="Male"/>
    <s v="32451000"/>
    <s v="254719626358"/>
    <m/>
    <m/>
    <m/>
    <m/>
    <m/>
    <s v="Kirinyaga"/>
    <s v="Kirinyaga Central"/>
    <s v="Mutitu"/>
    <s v="Kaguyu"/>
    <s v="6"/>
    <s v="Nicholas Kimenyi"/>
    <s v="Nicholas Gichura Kimenyi"/>
    <s v="Nicholas Gichura Kimenyi"/>
    <s v=""/>
    <s v="Informal Business"/>
    <x v="2"/>
    <x v="0"/>
    <d v="2017-03-02T00:00:00"/>
  </r>
  <r>
    <s v="VPA6"/>
    <s v="KE-KIR-1609-16867"/>
    <x v="2"/>
    <s v="Unreachable"/>
    <s v="13th July,2016"/>
    <d v="2016-07-13T00:00:00"/>
    <s v="1st September,2016"/>
    <d v="2016-09-01T00:00:00"/>
    <s v="Esther Wainoi K"/>
    <s v="Female"/>
    <s v="22835261"/>
    <s v="789457782"/>
    <m/>
    <m/>
    <m/>
    <m/>
    <m/>
    <s v="Kirinyaga"/>
    <s v="Kirinyaga Central"/>
    <s v="Mutira"/>
    <s v="Kagumo"/>
    <s v="6"/>
    <s v="Nicholas Kimenyi"/>
    <s v="Nicholas Gichura Kimenyi"/>
    <s v="Nicholas Gichura Kimenyi"/>
    <s v=""/>
    <s v="Informal Business"/>
    <x v="2"/>
    <x v="0"/>
    <d v="2017-03-02T00:00:00"/>
  </r>
  <r>
    <s v="VPA6"/>
    <s v="KE-KIR-1604-16869"/>
    <x v="1"/>
    <s v="Hostile Client"/>
    <s v="11th February,2016"/>
    <d v="2016-02-11T00:00:00"/>
    <s v="1st April,2016"/>
    <d v="2016-04-01T00:00:00"/>
    <s v="Pay Karoki"/>
    <s v="Male"/>
    <s v="21311029"/>
    <s v="734352536"/>
    <m/>
    <m/>
    <m/>
    <m/>
    <m/>
    <s v="Kirinyaga"/>
    <s v="Ndia"/>
    <s v="Kabari"/>
    <s v="Kaguyu"/>
    <s v="6"/>
    <s v="Nicholas Kimenyi"/>
    <s v="Nicholas Gichura Kimenyi"/>
    <s v="Nicholas Gichura Kimenyi"/>
    <s v=""/>
    <s v="Informal Business"/>
    <x v="2"/>
    <x v="0"/>
    <d v="2017-03-02T00:00:00"/>
  </r>
  <r>
    <s v="VPA6"/>
    <s v="KE-NYE-1604-16873"/>
    <x v="2"/>
    <s v="Unreachable"/>
    <s v="11th February,2016"/>
    <d v="2016-02-11T00:00:00"/>
    <s v="1st April,2016"/>
    <d v="2016-04-01T00:00:00"/>
    <s v="George Njogu Kamaku"/>
    <s v="Male"/>
    <s v="23051381"/>
    <s v="706394926"/>
    <m/>
    <m/>
    <m/>
    <m/>
    <m/>
    <s v="Nyeri"/>
    <s v="Mathira East"/>
    <s v="Kamakwa"/>
    <s v="Ndima"/>
    <s v="6"/>
    <s v="Nicholas Kimenyi"/>
    <s v="Nicholas Gichura Kimenyi"/>
    <s v="Nicholas Gichura Kimenyi"/>
    <s v=""/>
    <s v="Informal Business"/>
    <x v="2"/>
    <x v="0"/>
    <d v="2017-03-02T00:00:00"/>
  </r>
  <r>
    <s v="VPA6"/>
    <s v="KE-NAK-1608-16879"/>
    <x v="2"/>
    <s v="Unreachable"/>
    <s v="12th June,2016"/>
    <d v="2016-06-12T00:00:00"/>
    <s v="1st August,2016"/>
    <d v="2016-08-01T00:00:00"/>
    <s v="Judy Wangu Kinyua"/>
    <s v="Female"/>
    <s v="23405463"/>
    <s v="715671822"/>
    <m/>
    <m/>
    <m/>
    <m/>
    <m/>
    <s v="Nakuru"/>
    <s v="Subukia"/>
    <s v="Kamutongu"/>
    <s v="Kiini"/>
    <s v="6"/>
    <s v="Nicholas Kimenyi"/>
    <s v="Nicholas Gichura Kimenyi"/>
    <s v="Nicholas Gichura Kimenyi"/>
    <s v=""/>
    <s v="Informal Business"/>
    <x v="2"/>
    <x v="0"/>
    <d v="2017-03-02T00:00:00"/>
  </r>
  <r>
    <s v="VPA6"/>
    <s v="KE-KIR-1605-16883"/>
    <x v="1"/>
    <s v="Abandoned"/>
    <s v="12th March,2016"/>
    <d v="2016-03-12T00:00:00"/>
    <s v="1st May,2016"/>
    <d v="2016-05-01T00:00:00"/>
    <s v="Michael Munene"/>
    <s v="Male"/>
    <s v="23007106"/>
    <s v="726293049"/>
    <m/>
    <m/>
    <m/>
    <m/>
    <m/>
    <s v="Kirinyaga"/>
    <s v="Kirinyaga Central"/>
    <s v="Ndia"/>
    <s v="Kabari"/>
    <s v="6"/>
    <s v="Nicholas Kimenyi"/>
    <s v="Nicholas Gichura Kimenyi"/>
    <s v="Nicholas Gichura Kimenyi"/>
    <s v=""/>
    <s v="Informal Business"/>
    <x v="2"/>
    <x v="0"/>
    <d v="2017-03-02T00:00:00"/>
  </r>
  <r>
    <s v="VPA6"/>
    <s v="KE-MUR-1609-16885"/>
    <x v="2"/>
    <s v="Unreachable"/>
    <s v="22nd July,2016"/>
    <d v="2016-07-22T00:00:00"/>
    <s v="10th September,2016"/>
    <d v="2016-09-10T00:00:00"/>
    <s v="James Wachira"/>
    <s v="Male"/>
    <s v="22056314"/>
    <s v="789548642"/>
    <m/>
    <m/>
    <m/>
    <m/>
    <m/>
    <s v="Murang'a"/>
    <s v="Mathioya"/>
    <s v="Kandara"/>
    <s v="Kariko"/>
    <s v="6"/>
    <s v="Nicholas Kimenyi"/>
    <s v="Nicholas Gichura Kimenyi"/>
    <s v="Nicholas Gichura Kimenyi"/>
    <s v=""/>
    <s v="Informal Business"/>
    <x v="2"/>
    <x v="0"/>
    <d v="2017-03-02T00:00:00"/>
  </r>
  <r>
    <s v="VPA6"/>
    <s v="KE-MUR-1605-16886"/>
    <x v="2"/>
    <s v="Unreachable"/>
    <s v="12th March,2016"/>
    <d v="2016-03-12T00:00:00"/>
    <s v="1st May,2016"/>
    <d v="2016-05-01T00:00:00"/>
    <s v="Francis Gichangi Muriithi"/>
    <s v="Male"/>
    <s v="21890113"/>
    <s v="719677801"/>
    <m/>
    <m/>
    <m/>
    <m/>
    <m/>
    <s v="Murang'a"/>
    <s v="Mathioya"/>
    <s v="Kandara"/>
    <s v="Makuyu"/>
    <s v="6"/>
    <s v="Nicholas Kimenyi"/>
    <s v="Nicholas Gichura Kimenyi"/>
    <s v="Nicholas Gichura Kimenyi"/>
    <s v=""/>
    <s v="Informal Business"/>
    <x v="2"/>
    <x v="0"/>
    <d v="2017-03-02T00:00:00"/>
  </r>
  <r>
    <s v="VPA6"/>
    <s v="KE-NYE-1604-16887"/>
    <x v="1"/>
    <s v="Hostile Client"/>
    <s v="11th February,2016"/>
    <d v="2016-02-11T00:00:00"/>
    <s v="1st April,2016"/>
    <d v="2016-04-01T00:00:00"/>
    <s v="Sammy Maina"/>
    <s v="Male"/>
    <s v="34611056"/>
    <s v="710956497"/>
    <m/>
    <m/>
    <m/>
    <m/>
    <m/>
    <s v="Nyeri"/>
    <s v="Kieni"/>
    <s v="Kamakwa"/>
    <s v="Kairothi"/>
    <s v="6"/>
    <s v="Nicholas Kimenyi"/>
    <s v="Nicholas Gichura Kimenyi"/>
    <s v="Nicholas Gichura Kimenyi"/>
    <s v=""/>
    <s v="Informal Business"/>
    <x v="2"/>
    <x v="0"/>
    <d v="2017-03-02T00:00:00"/>
  </r>
  <r>
    <s v="VPA6"/>
    <s v="KE-KIR-1604-16889"/>
    <x v="1"/>
    <s v="Hostile Client"/>
    <s v="11th February,2016"/>
    <d v="2016-02-11T00:00:00"/>
    <s v="1st April,2016"/>
    <d v="2016-04-01T00:00:00"/>
    <s v="Loise Nyawira"/>
    <s v="Female"/>
    <s v="58345620"/>
    <s v="703181244"/>
    <m/>
    <m/>
    <m/>
    <m/>
    <m/>
    <s v="Kirinyaga"/>
    <s v="Ndia"/>
    <s v="Muchacharia"/>
    <s v="Kiamwena"/>
    <s v="6"/>
    <s v="Nicholas Kimenyi"/>
    <s v="Nicholas Gichura Kimenyi"/>
    <s v="Nicholas Gichura Kimenyi"/>
    <s v=""/>
    <s v="Informal Business"/>
    <x v="2"/>
    <x v="0"/>
    <d v="2017-03-02T00:00:00"/>
  </r>
  <r>
    <s v="VPA6"/>
    <s v="KE-KIR-1604-16890"/>
    <x v="1"/>
    <s v="Hostile Client"/>
    <s v="11th February,2016"/>
    <d v="2016-02-11T00:00:00"/>
    <s v="1st April,2016"/>
    <d v="2016-04-01T00:00:00"/>
    <s v="Stephen Kariuki"/>
    <s v="Male"/>
    <s v="3846233"/>
    <s v="702149026"/>
    <m/>
    <m/>
    <m/>
    <n v="37.236632999999998"/>
    <n v="-0.47605199999999998"/>
    <s v="Kirinyaga"/>
    <s v="Kirinyaga Central"/>
    <s v="Mutira"/>
    <s v="Kaguyu"/>
    <s v="6"/>
    <s v="Nicholas Kimenyi"/>
    <s v="Nicholas Gichura Kimenyi"/>
    <s v="Nicholas Gichura Kimenyi"/>
    <s v=""/>
    <s v="Informal Business"/>
    <x v="2"/>
    <x v="0"/>
    <d v="2017-03-02T00:00:00"/>
  </r>
  <r>
    <s v="VPA6"/>
    <s v="KE-KIR-1712-20476"/>
    <x v="0"/>
    <s v=""/>
    <s v="19th November,2017"/>
    <d v="2017-11-19T00:00:00"/>
    <s v="10th December,2017"/>
    <d v="2017-12-10T00:00:00"/>
    <s v="Gacheru Kimaru Stanley"/>
    <s v="Male"/>
    <s v="753986"/>
    <s v="712675278"/>
    <s v="755971892"/>
    <m/>
    <m/>
    <n v="37.257035999999999"/>
    <n v="-0.51835100000000001"/>
    <s v="Kirinyaga"/>
    <s v="Kerugoya/Kutus"/>
    <s v="Kanyekini"/>
    <s v="Kavote"/>
    <s v="6"/>
    <s v="Nicholas Kimenyi"/>
    <s v="Nicholas Gichura Kimenyi"/>
    <s v="Nicholas Gichura Kimenyi"/>
    <s v="723268687"/>
    <s v="Informal Business"/>
    <x v="0"/>
    <x v="0"/>
    <d v="2018-01-25T00:00:00"/>
  </r>
  <r>
    <s v="VPA6"/>
    <s v="KE-KIR-1908-27754"/>
    <x v="0"/>
    <s v=""/>
    <s v="15th May,2019"/>
    <d v="2019-05-15T00:00:00"/>
    <s v="15th August,2019"/>
    <d v="2019-08-15T00:00:00"/>
    <s v="Githae Antony Munene."/>
    <s v="Male"/>
    <s v="99999"/>
    <s v="254722587108"/>
    <m/>
    <m/>
    <m/>
    <n v="37.243440999999997"/>
    <n v="-0.57377800000000001"/>
    <s v="Kirinyaga"/>
    <s v="Sagana"/>
    <s v="Mwerua"/>
    <s v="Baricho"/>
    <s v="6"/>
    <s v="Nicholas Kimenyi"/>
    <s v="Nicholas Gichura Kimenyi"/>
    <s v="Nicholas Gichura Kimenyi"/>
    <s v=""/>
    <s v="Informal Business"/>
    <x v="0"/>
    <x v="0"/>
    <d v="2019-08-15T00:00:00"/>
  </r>
  <r>
    <s v="VPA6"/>
    <s v="KE-KIR-1908-25413"/>
    <x v="0"/>
    <s v=""/>
    <s v="21st June,2019"/>
    <d v="2019-06-21T00:00:00"/>
    <s v="21st August,2019"/>
    <d v="2019-08-21T00:00:00"/>
    <s v="Kaguchi James Mwangi"/>
    <s v="Male"/>
    <s v="99999"/>
    <s v="254727487412"/>
    <m/>
    <m/>
    <m/>
    <n v="37.228288999999997"/>
    <n v="-0.55464800000000003"/>
    <s v="Kirinyaga"/>
    <s v="Sagana"/>
    <s v="Mukure"/>
    <s v="Thiguku"/>
    <n v="6"/>
    <s v="Nicholas Kimenyi"/>
    <s v="Nicholas Gichura Kimenyi"/>
    <s v="Nicholas Gichura Kimenyi"/>
    <s v=""/>
    <s v="Informal Business"/>
    <x v="0"/>
    <x v="0"/>
    <d v="2019-08-22T00:00:00"/>
  </r>
  <r>
    <s v="VPA6"/>
    <s v="KE-KIR-1908-25412"/>
    <x v="0"/>
    <s v=""/>
    <s v="21st June,2019"/>
    <d v="2019-06-21T00:00:00"/>
    <s v="21st August,2019"/>
    <d v="2019-08-21T00:00:00"/>
    <s v="Gichira Harrison Mureithi"/>
    <s v="Male"/>
    <s v="231569"/>
    <s v="0728450107"/>
    <m/>
    <m/>
    <s v="722284172"/>
    <n v="37.236545999999997"/>
    <n v="-0.57391199999999998"/>
    <s v="Kirinyaga"/>
    <s v="Sagana"/>
    <s v="Mwerua"/>
    <s v="Kibate"/>
    <n v="6"/>
    <s v="Nicholas Kimenyi"/>
    <s v="Nicholas Gichura Kimenyi"/>
    <s v="Nicholas Gichura Kimenyi"/>
    <s v=""/>
    <s v="Informal Business"/>
    <x v="0"/>
    <x v="0"/>
    <d v="2019-08-22T00:00:00"/>
  </r>
  <r>
    <s v="VPA6"/>
    <s v="KE-KIR-1907-27148"/>
    <x v="0"/>
    <s v=""/>
    <s v="26th April,2019"/>
    <d v="2019-04-26T00:00:00"/>
    <s v="26th July,2019"/>
    <d v="2019-07-26T00:00:00"/>
    <s v="Kabaya Charles Maina"/>
    <s v="Male"/>
    <s v="9717188"/>
    <s v="0721435407"/>
    <m/>
    <m/>
    <s v="726971773"/>
    <n v="37.238196000000002"/>
    <n v="-0.55152599999999996"/>
    <s v="Kirinyaga"/>
    <s v="Sagana"/>
    <s v="Gitako"/>
    <s v="Baricho"/>
    <s v="6"/>
    <s v="Nicholas Kimenyi"/>
    <s v="Nicholas Gichura Kimenyi"/>
    <s v="Nicholas Gichura Kimenyi"/>
    <s v=""/>
    <s v="Informal Business"/>
    <x v="0"/>
    <x v="0"/>
    <d v="2019-07-31T00:00:00"/>
  </r>
  <r>
    <s v="VPA6"/>
    <s v="KE-KIR-1906-27136"/>
    <x v="0"/>
    <s v=""/>
    <s v="20th April,2019"/>
    <d v="2019-04-20T00:00:00"/>
    <s v="20th June,2019"/>
    <d v="2019-06-20T00:00:00"/>
    <s v="Mwangi Kamau Francis"/>
    <s v="Male"/>
    <s v="2267147"/>
    <s v="254724746087"/>
    <m/>
    <m/>
    <m/>
    <n v="37.207236000000002"/>
    <n v="-0.54451899999999998"/>
    <s v="Kirinyaga"/>
    <s v="Sagana"/>
    <s v="Mukure"/>
    <s v="Kiburu"/>
    <s v="6"/>
    <s v="Nicholas Kimenyi"/>
    <s v="Nicholas Gichura Kimenyi"/>
    <s v="Nicholas Gichura Kimenyi"/>
    <s v=""/>
    <s v="Informal Business"/>
    <x v="0"/>
    <x v="0"/>
    <d v="2019-06-24T00:00:00"/>
  </r>
  <r>
    <s v="VPA6"/>
    <s v="KE-KIR-1605-16191"/>
    <x v="2"/>
    <s v="Unreachable"/>
    <s v="12th March,2016"/>
    <d v="2016-03-12T00:00:00"/>
    <s v="1st May,2016"/>
    <d v="2016-05-01T00:00:00"/>
    <s v="Peter Muriithi Kinyua"/>
    <s v="Male"/>
    <s v="13693094"/>
    <s v="254736495908"/>
    <m/>
    <m/>
    <m/>
    <m/>
    <m/>
    <s v="Kirinyaga"/>
    <s v="Kirinyaga Central"/>
    <s v="Mutira"/>
    <s v="Kabari"/>
    <s v="8"/>
    <s v="Nicholas Kimenyi"/>
    <s v="Nicholas Gichura Kimenyi"/>
    <s v="Nicholas Gichura Kimenyi"/>
    <s v=""/>
    <s v="Informal Business"/>
    <x v="2"/>
    <x v="0"/>
    <d v="2017-03-02T00:00:00"/>
  </r>
  <r>
    <s v="VPA6"/>
    <s v="KE-KIR-1602-16197"/>
    <x v="2"/>
    <s v="Unreachable"/>
    <s v="13th December,2015"/>
    <d v="2015-12-13T00:00:00"/>
    <s v="1st February,2016"/>
    <d v="2016-02-01T00:00:00"/>
    <s v="Mercy Wanjiku Karani"/>
    <s v="Female"/>
    <s v="27585502"/>
    <s v="254787505752"/>
    <m/>
    <m/>
    <m/>
    <m/>
    <m/>
    <s v="Kirinyaga"/>
    <s v="Kirinyaga Central"/>
    <s v="Mutira"/>
    <s v="Kaguyu"/>
    <s v="8"/>
    <s v="Nicholas Kimenyi"/>
    <s v="Nicholas Gichura Kimenyi"/>
    <s v="Nicholas Gichura Kimenyi"/>
    <s v=""/>
    <s v="Informal Business"/>
    <x v="2"/>
    <x v="0"/>
    <d v="2017-03-02T00:00:00"/>
  </r>
  <r>
    <s v="VPA6"/>
    <s v="KE-KIR-1903-27131"/>
    <x v="0"/>
    <s v=""/>
    <s v="23rd January,2019"/>
    <d v="2019-01-23T00:00:00"/>
    <s v="1st March,2019"/>
    <d v="2019-03-01T00:00:00"/>
    <s v="Simon Gakoru Murimi"/>
    <s v="Male"/>
    <s v="2947412"/>
    <s v="254722921681"/>
    <m/>
    <m/>
    <m/>
    <n v="37.208044000000001"/>
    <n v="-0.52645699999999995"/>
    <s v="Kirinyaga"/>
    <s v="Sagana"/>
    <s v="Mukure"/>
    <s v="Riakiania"/>
    <s v="8"/>
    <s v="Nicholas Kimenyi"/>
    <s v="Nicholas Gichura Kimenyi"/>
    <s v="Nicholas Gichura Kimenyi"/>
    <s v=""/>
    <s v="Informal Business"/>
    <x v="0"/>
    <x v="0"/>
    <d v="2019-05-23T00:00:00"/>
  </r>
  <r>
    <s v="VPA6"/>
    <s v="KE-KIR-1604-16174"/>
    <x v="2"/>
    <s v="Unreachable"/>
    <s v="11th February,2016"/>
    <d v="2016-02-11T00:00:00"/>
    <s v="1st April,2016"/>
    <d v="2016-04-01T00:00:00"/>
    <s v="Joyce Wakuthi Ngiri"/>
    <s v="Female"/>
    <s v="3387433"/>
    <s v="254722351479"/>
    <m/>
    <m/>
    <m/>
    <m/>
    <m/>
    <s v="Kirinyaga"/>
    <s v="Kirinyaga Central"/>
    <s v="Mutira"/>
    <s v="Kaguyu"/>
    <s v="10"/>
    <s v="Nicholas Kimenyi"/>
    <s v="Nicholas Gichura Kimenyi"/>
    <s v="Nicholas Gichura Kimenyi"/>
    <s v=""/>
    <s v="Informal Business"/>
    <x v="2"/>
    <x v="0"/>
    <d v="2017-03-02T00:00:00"/>
  </r>
  <r>
    <s v="VPA6"/>
    <s v="KE-NYE-1512-15126"/>
    <x v="1"/>
    <s v="Hostile Client"/>
    <s v="11th November,2015"/>
    <d v="2015-11-11T00:00:00"/>
    <s v="31st December,2015"/>
    <d v="2015-12-31T00:00:00"/>
    <s v="Margaret Wanjira Mwangi"/>
    <s v="Female"/>
    <s v="20160188"/>
    <s v="712276215"/>
    <m/>
    <m/>
    <m/>
    <n v="37.146419999999999"/>
    <n v="-0.38799299999999998"/>
    <s v="Nyeri"/>
    <s v="Kieni West"/>
    <s v=""/>
    <s v=""/>
    <s v="10"/>
    <s v="Nicholas Kimenyi"/>
    <s v="Nicholas Gichura Kimenyi"/>
    <s v="Nicholas Gichura Kimenyi"/>
    <s v="723268687"/>
    <s v="Informal Business"/>
    <x v="2"/>
    <x v="0"/>
    <d v="2017-08-21T00:00:00"/>
  </r>
  <r>
    <s v="VPA6"/>
    <s v="KE-KIR-1612-14982"/>
    <x v="1"/>
    <s v="Hostile Client"/>
    <s v="11th November,2016"/>
    <d v="2016-11-11T00:00:00"/>
    <s v="31st December,2016"/>
    <d v="2016-12-31T00:00:00"/>
    <s v="Karimi Kirengi"/>
    <s v="Male"/>
    <s v="99999"/>
    <s v="704176797"/>
    <m/>
    <m/>
    <m/>
    <m/>
    <m/>
    <s v="Kirinyaga"/>
    <s v="Kirinyaga"/>
    <s v=""/>
    <s v=""/>
    <s v="10"/>
    <s v="Nicholas Kimenyi"/>
    <s v="Nicholas Gichura Kimenyi"/>
    <s v="Nicholas Gichura Kimenyi"/>
    <s v=""/>
    <s v="Informal Business"/>
    <x v="2"/>
    <x v="0"/>
    <d v="2018-08-02T00:00:00"/>
  </r>
  <r>
    <s v="VPA6"/>
    <s v="KE-KIR-1612-14773"/>
    <x v="1"/>
    <s v="Hostile Client"/>
    <s v="11th November,2016"/>
    <d v="2016-11-11T00:00:00"/>
    <s v="31st December,2016"/>
    <d v="2016-12-31T00:00:00"/>
    <s v="John Muriithi Kimenju"/>
    <s v="Male"/>
    <s v="99999"/>
    <s v="726755759"/>
    <m/>
    <m/>
    <m/>
    <m/>
    <m/>
    <s v="Kirinyaga"/>
    <s v="Kirinyaga"/>
    <s v=""/>
    <s v=""/>
    <s v="10"/>
    <s v="Nicholas Kimenyi"/>
    <s v="Nicholas Gichura Kimenyi"/>
    <s v="Nicholas Gichura Kimenyi"/>
    <s v=""/>
    <s v="Informal Business"/>
    <x v="2"/>
    <x v="0"/>
    <d v="2018-08-02T00:00:00"/>
  </r>
  <r>
    <s v="VPA6"/>
    <s v="KE-TAI-1702-17587"/>
    <x v="0"/>
    <s v=""/>
    <s v="13th December,2016"/>
    <d v="2016-12-13T00:00:00"/>
    <s v="1st February,2017"/>
    <d v="2017-02-01T00:00:00"/>
    <s v="Darius Renson Mwambala Kimuzi"/>
    <s v="Male"/>
    <s v="22020811"/>
    <s v="721212911"/>
    <m/>
    <m/>
    <m/>
    <n v="38.363923999999997"/>
    <n v="-3.421122"/>
    <s v="Taita/Taveta"/>
    <s v="Wundanyi"/>
    <s v="Wundanyi"/>
    <s v="Mlawa"/>
    <s v="6"/>
    <s v="Nicholas Mwaengo"/>
    <s v="Nicholas Mwaengo"/>
    <s v="Nicholas Mwaengo"/>
    <s v="729326539"/>
    <s v="Informal Business"/>
    <x v="2"/>
    <x v="0"/>
    <d v="2018-04-05T00:00:00"/>
  </r>
  <r>
    <s v="VPA6"/>
    <s v="KE-TAI-2002-25723"/>
    <x v="2"/>
    <s v="Non Compliant"/>
    <s v="17th December,2019"/>
    <d v="2019-12-17T00:00:00"/>
    <s v="17th February,2020"/>
    <d v="2020-02-17T00:00:00"/>
    <s v="Mwakulomba Colletta"/>
    <s v="Male"/>
    <s v="14098645"/>
    <s v="722260296"/>
    <m/>
    <m/>
    <m/>
    <n v="38.362388000000003"/>
    <n v="-3.4168249999999998"/>
    <s v="Taita/Taveta"/>
    <s v="Wundanyi"/>
    <s v="Wundanyi"/>
    <s v="Shate"/>
    <n v="6"/>
    <s v="Nicholas Mwaengo"/>
    <s v="Nicholas Mwaengo"/>
    <s v="Nicholas Mwaengo"/>
    <s v="254729326539"/>
    <s v="Informal Business"/>
    <x v="2"/>
    <x v="0"/>
    <d v="2020-02-17T00:00:00"/>
  </r>
  <r>
    <s v="VPA6"/>
    <s v="KE-TAI-2104-25215"/>
    <x v="0"/>
    <s v=""/>
    <s v="9th February,2021"/>
    <d v="2021-02-09T00:00:00"/>
    <s v="14th April,2021"/>
    <d v="2021-04-14T00:00:00"/>
    <s v="Mwadali Ayub Shaka"/>
    <s v="Male"/>
    <s v="3456677"/>
    <s v="254722747738"/>
    <m/>
    <m/>
    <m/>
    <n v="38.486604999999997"/>
    <n v="-3.3191799999999998"/>
    <s v="Taita/Taveta"/>
    <s v="Voi"/>
    <s v="Ngolia"/>
    <s v="Ndile"/>
    <n v="6"/>
    <s v="Nicholas Mwaengo"/>
    <s v="Nicholas mwaengo"/>
    <s v="Nicholas mwaengo"/>
    <s v=""/>
    <s v="Informal Business"/>
    <x v="2"/>
    <x v="0"/>
    <d v="2021-04-14T00:00:00"/>
  </r>
  <r>
    <s v="VPA6"/>
    <s v="KE-TAI-1801-18066"/>
    <x v="0"/>
    <s v=""/>
    <s v="21st November,2017"/>
    <d v="2017-11-21T00:00:00"/>
    <s v="10th January,2018"/>
    <d v="2018-01-10T00:00:00"/>
    <s v="Mwakatini Antony Andreah Mbeke"/>
    <s v="Male"/>
    <s v="1397864"/>
    <s v="710411048"/>
    <m/>
    <m/>
    <m/>
    <n v="38.316904999999998"/>
    <n v="-3.5007410000000001"/>
    <s v="Taita/Taveta"/>
    <s v="Mwatate"/>
    <s v="Godoma"/>
    <s v="Mwashoti"/>
    <s v="8"/>
    <s v="Nicholas Mwaengo"/>
    <s v="Nicholas Mwaengo"/>
    <s v="Nicholas Mwaengo"/>
    <s v="729326539"/>
    <s v="Informal Business"/>
    <x v="2"/>
    <x v="0"/>
    <d v="2018-04-05T00:00:00"/>
  </r>
  <r>
    <s v="VPA6"/>
    <s v="KE-TAI-2203-2251"/>
    <x v="2"/>
    <s v="Under Verification"/>
    <s v="11th February,2022"/>
    <d v="2022-02-11T00:00:00"/>
    <s v="17th March,2022"/>
    <d v="2022-03-17T00:00:00"/>
    <s v="Mwakachola Morris Mwakatini"/>
    <s v="Male"/>
    <s v="34436167"/>
    <s v="0722900219"/>
    <m/>
    <m/>
    <s v="0758145359"/>
    <n v="38.326500000000003"/>
    <n v="-3.3946800000000001"/>
    <s v="Taita/Taveta"/>
    <s v="Wundanyi"/>
    <s v="Werugha"/>
    <s v="Mwafunja"/>
    <n v="8"/>
    <s v="Nicholas Mwaengo"/>
    <s v="Nicholas mwaengo"/>
    <s v="Nicholas mwaengo"/>
    <s v=""/>
    <s v="Informal Business"/>
    <x v="2"/>
    <x v="0"/>
    <d v="2022-03-17T00:00:00"/>
  </r>
  <r>
    <s v="VPA6"/>
    <s v="KE-MOM-2009-29267"/>
    <x v="2"/>
    <s v="Non Compliant"/>
    <s v="20th August,2020"/>
    <d v="2020-08-20T00:00:00"/>
    <s v="20th September,2020"/>
    <d v="2020-09-20T00:00:00"/>
    <s v="Meadime Peter"/>
    <s v="Male"/>
    <s v="34578896"/>
    <s v="727485868"/>
    <m/>
    <m/>
    <m/>
    <n v="39.690533000000002"/>
    <n v="-3.9715419999999999"/>
    <s v="Mombasa"/>
    <s v="kisauni"/>
    <s v="Kisauni"/>
    <s v="Kashani"/>
    <n v="8"/>
    <s v="Nicholas mwaengo"/>
    <s v="Nicholas Mwaengo"/>
    <s v="Nicholas Mwaengo"/>
    <s v="729326529"/>
    <s v="Informal Business"/>
    <x v="2"/>
    <x v="0"/>
    <d v="2020-09-20T00:00:00"/>
  </r>
  <r>
    <s v="VPA6"/>
    <s v="KE-MOM-2108-29090"/>
    <x v="0"/>
    <s v=""/>
    <s v="13th July,2021"/>
    <d v="2021-07-13T00:00:00"/>
    <s v="8th August,2021"/>
    <d v="2021-08-08T00:00:00"/>
    <s v="Marcella Karimi"/>
    <s v="Female"/>
    <s v="56674567"/>
    <s v="711242563"/>
    <s v="254711842563"/>
    <m/>
    <m/>
    <n v="39.689186999999997"/>
    <n v="-3.9719350000000002"/>
    <s v="Mombasa"/>
    <s v="kisauni"/>
    <s v="Kashiani"/>
    <s v="Kimbuga"/>
    <n v="8"/>
    <s v="Nicholas Mwaengo"/>
    <s v="Nicholas mwaengo"/>
    <s v="Nicholas mwaengo"/>
    <s v=""/>
    <s v="Informal Business"/>
    <x v="2"/>
    <x v="0"/>
    <d v="2021-08-12T00:00:00"/>
  </r>
  <r>
    <s v="VPA6"/>
    <s v="KE-KIL-2108-29091"/>
    <x v="0"/>
    <s v=""/>
    <s v="1st July,2021"/>
    <d v="2021-07-01T00:00:00"/>
    <s v="11th August,2021"/>
    <d v="2021-08-11T00:00:00"/>
    <s v="Mleghwa Otto Mitimingi"/>
    <s v="Male"/>
    <s v="22208498"/>
    <s v="727795121"/>
    <s v="254727795121"/>
    <m/>
    <m/>
    <n v="39.773891999999996"/>
    <n v="-3.938183"/>
    <s v="Kilifi"/>
    <s v="Bahari"/>
    <s v="Mtwapa"/>
    <s v="Ndodo"/>
    <n v="8"/>
    <s v="Nicholas Mwaengo"/>
    <s v="Nicholas mwaengo"/>
    <s v="Nicholas mwaengo"/>
    <s v=""/>
    <s v="Informal Business"/>
    <x v="2"/>
    <x v="0"/>
    <d v="2021-08-12T00:00:00"/>
  </r>
  <r>
    <s v="VPA6"/>
    <s v="KE-TAI-1911-27003"/>
    <x v="0"/>
    <s v=""/>
    <s v="18th November,2019"/>
    <d v="2019-11-18T00:00:00"/>
    <s v="18th November,2019"/>
    <d v="2019-11-18T00:00:00"/>
    <s v="Mwarigha Evanson Mwakina"/>
    <s v="Male"/>
    <s v="10895632"/>
    <s v="254701686911"/>
    <m/>
    <m/>
    <m/>
    <n v="38.362437"/>
    <n v="-3.4168400000000001"/>
    <s v="Taita/Taveta"/>
    <s v="Wundanyi"/>
    <s v="Wundanyi"/>
    <s v="Shate"/>
    <s v="10"/>
    <s v="Nicholas Mwaengo"/>
    <s v="Nicholas Mwaengo"/>
    <s v="Nicholas Mwaengo"/>
    <s v="254729326539"/>
    <s v="Informal Business"/>
    <x v="2"/>
    <x v="0"/>
    <d v="2019-11-18T00:00:00"/>
  </r>
  <r>
    <s v="VPA6"/>
    <s v="KE-KWA-2007-29259"/>
    <x v="0"/>
    <s v=""/>
    <s v="8th July,2020"/>
    <d v="2020-07-08T00:00:00"/>
    <s v="22nd July,2020"/>
    <d v="2020-07-22T00:00:00"/>
    <s v="Haji Ali Saleh"/>
    <s v="Male"/>
    <s v="28557856"/>
    <s v="254713415161"/>
    <m/>
    <m/>
    <m/>
    <n v="39.535814999999999"/>
    <n v="-4.1909380000000001"/>
    <s v="Kwale"/>
    <s v="Matuga"/>
    <s v="Tiwi"/>
    <s v="Patanani"/>
    <s v="10"/>
    <s v="Mwayona Ndegwa"/>
    <s v="Nicholas Mwaengo"/>
    <s v="Nicholas Mwaengo"/>
    <s v="710588282"/>
    <s v="Informal Business"/>
    <x v="0"/>
    <x v="0"/>
    <d v="2020-07-22T00:00:00"/>
  </r>
  <r>
    <s v="VPA6"/>
    <s v="KE-MOM-2002-25726"/>
    <x v="2"/>
    <s v="Non Compliant"/>
    <s v="18th November,2019"/>
    <d v="2019-11-18T00:00:00"/>
    <s v="18th February,2020"/>
    <d v="2020-02-18T00:00:00"/>
    <s v="Abba Esmail Ibrahim"/>
    <s v="Male"/>
    <s v="5608972"/>
    <s v="722750333"/>
    <m/>
    <m/>
    <s v="254722750333"/>
    <n v="39.654572000000002"/>
    <n v="-4.0377549999999998"/>
    <s v="Mombasa"/>
    <s v="Changamwe"/>
    <s v="Kibarani"/>
    <s v="Kibarani"/>
    <n v="12"/>
    <s v="Nicholas Mwaengo"/>
    <s v="Nicholas Mwaengo"/>
    <s v="Nicholas Mwaengo"/>
    <s v="254726326539"/>
    <s v="Informal Business"/>
    <x v="2"/>
    <x v="0"/>
    <d v="2020-02-18T00:00:00"/>
  </r>
  <r>
    <s v="VPA6"/>
    <s v="KE-KIA-1907-164567889"/>
    <x v="2"/>
    <s v="Under Verification"/>
    <s v="2nd July,2019"/>
    <d v="2019-07-02T00:00:00"/>
    <s v="2nd July,2019"/>
    <d v="2019-07-02T00:00:00"/>
    <s v="Kimani Thuo Joseph"/>
    <s v="Male"/>
    <s v="32456789"/>
    <s v="0712567435"/>
    <m/>
    <m/>
    <s v="712567543"/>
    <n v="37.054287000000002"/>
    <n v="-1.060908"/>
    <s v="Kiambu"/>
    <s v="Thika East"/>
    <s v="Mangu"/>
    <s v="Riwa"/>
    <s v="4"/>
    <s v="VEP Enterprises"/>
    <s v="Nixon Kariuki Gaichuru"/>
    <s v="Nixon Kariuki Gaichuru"/>
    <s v="712456789"/>
    <s v="Micro Business"/>
    <x v="4"/>
    <x v="1"/>
    <d v="2019-07-19T00:00:00"/>
  </r>
  <r>
    <s v="VPA6"/>
    <s v="KE-KIA-1906-16182123"/>
    <x v="2"/>
    <s v="Under Verification"/>
    <s v="29th April,2019"/>
    <d v="2019-04-29T00:00:00"/>
    <s v="18th June,2019"/>
    <d v="2019-06-18T00:00:00"/>
    <s v="Thuo Joseph Mwangi"/>
    <s v="Male"/>
    <s v="7442467"/>
    <s v="0721346605"/>
    <m/>
    <m/>
    <m/>
    <n v="37.144461999999997"/>
    <n v="-1.0573220000000001"/>
    <s v="Kiambu"/>
    <s v="Thika East"/>
    <s v="Kamenu"/>
    <s v="Happy Valley"/>
    <s v="4"/>
    <s v="VEP Enterprises"/>
    <s v="Nixon Kariuki Gaichuru"/>
    <s v="Nixon Kariuki Gaichuru"/>
    <s v="712255629"/>
    <s v="Micro Business"/>
    <x v="4"/>
    <x v="1"/>
    <d v="2019-07-15T00:00:00"/>
  </r>
  <r>
    <s v="VPA6"/>
    <s v="KE-KIA-2212-31039"/>
    <x v="2"/>
    <s v="Non Compliant"/>
    <s v="4th December,2022"/>
    <d v="2022-12-04T00:00:00"/>
    <s v="17th December,2022"/>
    <d v="2022-12-17T00:00:00"/>
    <s v="Mbugua Gichuru John"/>
    <s v="Male"/>
    <s v="4949701"/>
    <s v="0713028539"/>
    <m/>
    <m/>
    <s v="0796126961"/>
    <n v="37.237205000000003"/>
    <n v="-1.060943"/>
    <s v="Kiambu"/>
    <s v="Thika East"/>
    <s v="Goliba"/>
    <s v="Maguguni"/>
    <n v="6"/>
    <s v="Nixon Kariuki Gaichuru"/>
    <s v="Nixon Kariuki Gaichuru"/>
    <s v="Nixon Kariuki Gaichuru"/>
    <s v=""/>
    <s v="Informal Business"/>
    <x v="2"/>
    <x v="0"/>
    <d v="2022-12-20T00:00:00"/>
  </r>
  <r>
    <s v="VPA6"/>
    <s v="KE-MUR-2006-28356"/>
    <x v="0"/>
    <s v=""/>
    <s v="26th January,2020"/>
    <d v="2020-01-26T00:00:00"/>
    <s v="15th June,2020"/>
    <d v="2020-06-15T00:00:00"/>
    <s v="Mburu Sophia Njeri"/>
    <s v="Female"/>
    <s v="99999"/>
    <s v="254711510561"/>
    <m/>
    <m/>
    <m/>
    <n v="37.062500999999997"/>
    <n v="-0.85441699999999998"/>
    <s v="Murang'a"/>
    <s v="Kandara"/>
    <s v="Keringu"/>
    <s v="Ndonga"/>
    <s v="6"/>
    <s v="Nixon Kariuki Gaichuru"/>
    <s v="Nixon Kariuki Gaichuru"/>
    <s v="Nixon Kariuki Gaichuru"/>
    <s v="712255629"/>
    <s v="Informal Business"/>
    <x v="2"/>
    <x v="0"/>
    <d v="2020-06-29T00:00:00"/>
  </r>
  <r>
    <s v="VPA6"/>
    <s v="KE-MUR-2006-28355"/>
    <x v="0"/>
    <s v=""/>
    <s v="5th May,2020"/>
    <d v="2020-05-05T00:00:00"/>
    <s v="24th June,2020"/>
    <d v="2020-06-24T00:00:00"/>
    <s v="Kamau Margret Nyambura"/>
    <s v="Female"/>
    <s v="27207137"/>
    <s v="254745037546"/>
    <m/>
    <m/>
    <m/>
    <n v="36.881556000000003"/>
    <n v="-0.86210399999999998"/>
    <s v="Murang'a"/>
    <s v="Gatanga"/>
    <s v="Gatanga"/>
    <s v="Kahunyo"/>
    <s v="6"/>
    <s v="Nixon Kariuki Gaichuru"/>
    <s v="Nixon Kariuki Gaichuru"/>
    <s v="Nixon Kariuki Gaichuru"/>
    <s v="712255629"/>
    <s v="Informal Business"/>
    <x v="2"/>
    <x v="0"/>
    <d v="2020-06-29T00:00:00"/>
  </r>
  <r>
    <s v="VPA6"/>
    <s v="KE-KIA-1910-27910"/>
    <x v="0"/>
    <s v=""/>
    <s v="14th October,2019"/>
    <d v="2019-10-14T00:00:00"/>
    <s v="14th October,2019"/>
    <d v="2019-10-14T00:00:00"/>
    <s v="Kimani Veronica Mukuhi"/>
    <s v="Female"/>
    <s v="35110284"/>
    <s v="+254719200720"/>
    <m/>
    <m/>
    <m/>
    <n v="36.791907999999999"/>
    <n v="-0.84835199999999999"/>
    <s v="Kiambu"/>
    <s v="Gatundu North"/>
    <s v="Mataara"/>
    <s v="Chania"/>
    <s v="6"/>
    <s v="Nixon Kariuki Gaichuru"/>
    <s v="Nixon Kariuki Gaichuru"/>
    <s v="Nixon Kariuki Gaichuru"/>
    <s v="+254712255629"/>
    <s v="Informal Business"/>
    <x v="2"/>
    <x v="0"/>
    <d v="2019-10-14T00:00:00"/>
  </r>
  <r>
    <s v="VPA6"/>
    <s v="KE-MER-1908-25717"/>
    <x v="0"/>
    <s v=""/>
    <s v="9th July,2019"/>
    <d v="2019-07-09T00:00:00"/>
    <s v="16th August,2019"/>
    <d v="2019-08-16T00:00:00"/>
    <s v="Ndutha Samuel Mwangi"/>
    <s v="Male"/>
    <s v="19567876"/>
    <s v="254710122837"/>
    <m/>
    <m/>
    <m/>
    <n v="37.805743"/>
    <n v="-0.101368"/>
    <s v="Meru"/>
    <s v="Imenti South"/>
    <s v="Kirendene"/>
    <s v="Kamiruri"/>
    <s v="6"/>
    <s v="Nixon Kariuki Gaichuru"/>
    <s v="Nixon Kariuki Gaichuru"/>
    <s v="Nixon Kariuki Gaichuru"/>
    <s v="712255629"/>
    <s v="Informal Business"/>
    <x v="2"/>
    <x v="0"/>
    <d v="2019-10-27T00:00:00"/>
  </r>
  <r>
    <s v="VPA6"/>
    <s v="KE-KIA-1910-26569"/>
    <x v="0"/>
    <s v=""/>
    <s v="14th October,2019"/>
    <d v="2019-10-14T00:00:00"/>
    <s v="14th October,2019"/>
    <d v="2019-10-14T00:00:00"/>
    <s v="Kiaria Emily Njeri"/>
    <s v="Female"/>
    <s v="1997977"/>
    <s v="727545329"/>
    <m/>
    <m/>
    <m/>
    <n v="36.906714000000001"/>
    <n v="-1.046062"/>
    <s v="Kiambu"/>
    <s v="Gatundu South"/>
    <s v="Gathage"/>
    <s v="Cigi-Ini"/>
    <n v="6"/>
    <s v="Nixon Kariuki Gaichuru"/>
    <s v="Nixon Kariuki Gaichuru"/>
    <s v="Nixon Kariuki Gaichuru"/>
    <s v="+254712255629"/>
    <s v="Informal Business"/>
    <x v="2"/>
    <x v="0"/>
    <d v="2019-10-14T00:00:00"/>
  </r>
  <r>
    <s v="VPA6"/>
    <s v="KE-MUR-1909-28370"/>
    <x v="2"/>
    <s v="Non Compliant"/>
    <s v="10th September,2019"/>
    <d v="2019-09-10T00:00:00"/>
    <s v="10th September,2019"/>
    <d v="2019-09-10T00:00:00"/>
    <s v="Kago Margrate Wangari"/>
    <s v="Female"/>
    <s v="99999"/>
    <s v="711949428"/>
    <m/>
    <m/>
    <m/>
    <n v="36.89526"/>
    <n v="-0.83760400000000002"/>
    <s v="Murang'a"/>
    <s v="Gatanga"/>
    <s v="Ruchu"/>
    <s v="Kiawangenye"/>
    <n v="6"/>
    <s v="Nixon Kariuki Gaichuru"/>
    <s v="Nixon Kariuki Gaichuru"/>
    <s v="Nixon Kariuki Gaichuru"/>
    <s v=""/>
    <s v="Informal Business"/>
    <x v="2"/>
    <x v="0"/>
    <d v="2019-09-22T00:00:00"/>
  </r>
  <r>
    <s v="VPA6"/>
    <s v="KE-KIA-2010-28532"/>
    <x v="0"/>
    <s v=""/>
    <s v="21st October,2020"/>
    <d v="2020-10-21T00:00:00"/>
    <s v="21st October,2020"/>
    <d v="2020-10-21T00:00:00"/>
    <s v="Ndungu John"/>
    <s v="Male"/>
    <s v="3055362"/>
    <s v="254707366892"/>
    <s v="707366892"/>
    <m/>
    <m/>
    <n v="36.918002999999999"/>
    <n v="-0.96231500000000003"/>
    <s v="Kiambu"/>
    <s v="Gatundu North"/>
    <s v="Kiamwangi"/>
    <s v="Nyamathumbi"/>
    <s v="6"/>
    <s v="Nixon Kariuki Gaichuru"/>
    <s v="Nixon Kariuki Gaichuru"/>
    <s v="Nixon Kariuki Gaichuru"/>
    <s v="712255629"/>
    <s v="Informal Business"/>
    <x v="2"/>
    <x v="0"/>
    <d v="2020-10-21T00:00:00"/>
  </r>
  <r>
    <s v="VPA6"/>
    <s v="KE-MUR-2211-30980"/>
    <x v="0"/>
    <s v=""/>
    <s v="12th October,2022"/>
    <d v="2022-10-12T00:00:00"/>
    <s v="22nd November,2022"/>
    <d v="2022-11-22T00:00:00"/>
    <s v="Ngechu Rachel Wangui"/>
    <s v="Female"/>
    <s v=""/>
    <s v="0723815747"/>
    <m/>
    <m/>
    <s v="0722339090"/>
    <n v="36.882930999999999"/>
    <n v="-0.81788799999999995"/>
    <s v="Murang'a"/>
    <s v="Kandara"/>
    <s v="Githumu"/>
    <s v="Kerika"/>
    <n v="8"/>
    <s v="Nixon Kariuki Gaichuru"/>
    <s v="Nixon Kariuki Gaichuru"/>
    <s v="Nixon Kariuki Gaichuru"/>
    <s v=""/>
    <s v="Informal Business"/>
    <x v="2"/>
    <x v="0"/>
    <d v="2022-12-19T00:00:00"/>
  </r>
  <r>
    <s v="VPA6"/>
    <s v="KE-KIA-2208-31031"/>
    <x v="0"/>
    <s v=""/>
    <s v="6th July,2022"/>
    <d v="2022-07-06T00:00:00"/>
    <s v="23rd August,2022"/>
    <d v="2022-08-23T00:00:00"/>
    <s v="Hunyu Veronica"/>
    <s v="Female"/>
    <s v="9440086"/>
    <s v="0722432464"/>
    <m/>
    <m/>
    <m/>
    <n v="37.008780000000002"/>
    <n v="-1.0256780000000001"/>
    <s v="Kiambu"/>
    <s v="Thika West"/>
    <s v="Karibaribi"/>
    <s v="Karibaribi"/>
    <n v="8"/>
    <s v="Nixon Kariuki Gaichuru"/>
    <s v="Nixon Kariuki Gaichuru"/>
    <s v="Nixon Kariuki Gaichuru"/>
    <s v=""/>
    <s v="Informal Business"/>
    <x v="2"/>
    <x v="0"/>
    <d v="2022-08-23T00:00:00"/>
  </r>
  <r>
    <s v="VPA6"/>
    <s v="KE-MUR-2002-27168"/>
    <x v="0"/>
    <s v=""/>
    <s v="3rd January,2020"/>
    <d v="2020-01-03T00:00:00"/>
    <s v="15th February,2020"/>
    <d v="2020-02-15T00:00:00"/>
    <s v="Mburu Joseph Thiga"/>
    <s v="Male"/>
    <s v="5154987"/>
    <s v="254700787862"/>
    <m/>
    <m/>
    <m/>
    <n v="36.918570000000003"/>
    <n v="-0.87624599999999997"/>
    <s v="Murang'a"/>
    <s v="Gatanga"/>
    <s v="Kigoro"/>
    <s v="Mungumo-Ini"/>
    <s v="8"/>
    <s v="Nixon Kariuki Gaichuru"/>
    <s v="Nixon Kariuki Gaichuru"/>
    <s v="Nixon Kariuki Gaichuru"/>
    <s v="254712255629"/>
    <s v="Informal Business"/>
    <x v="2"/>
    <x v="0"/>
    <d v="2020-03-09T00:00:00"/>
  </r>
  <r>
    <s v="VPA6"/>
    <s v="KE-MUR-2203-30226"/>
    <x v="0"/>
    <s v=""/>
    <s v="28th January,2022"/>
    <d v="2022-01-28T00:00:00"/>
    <s v="10th March,2022"/>
    <d v="2022-03-10T00:00:00"/>
    <s v="Kairu Nancy Njoki"/>
    <s v="Female"/>
    <s v="2478910"/>
    <s v="0721588166"/>
    <m/>
    <m/>
    <s v="0721785641"/>
    <n v="37.094630000000002"/>
    <n v="-0.73497699999999999"/>
    <s v="Murang'a"/>
    <s v="Kiharu"/>
    <s v="Kiharu"/>
    <s v="Mbili"/>
    <n v="8"/>
    <s v="Nixon Kariuki Gaichuru"/>
    <s v="Nixon Kariuki Gaichuru"/>
    <s v="Nixon Kariuki Gaichuru"/>
    <s v=""/>
    <s v="Informal Business"/>
    <x v="2"/>
    <x v="0"/>
    <d v="2022-05-24T00:00:00"/>
  </r>
  <r>
    <s v="VPA6"/>
    <s v="KE-MUR-2109-26800"/>
    <x v="0"/>
    <s v=""/>
    <s v="30th July,2021"/>
    <d v="2021-07-30T00:00:00"/>
    <s v="1st September,2021"/>
    <d v="2021-09-01T00:00:00"/>
    <s v="Ndirima Charles Wanyoike"/>
    <s v="Male"/>
    <n v="99999"/>
    <s v="254724836054"/>
    <m/>
    <m/>
    <s v="254726973297"/>
    <n v="37.067554000000001"/>
    <n v="-0.83766799999999997"/>
    <s v="Murang'a"/>
    <s v="Kigumo"/>
    <s v="Kigumo"/>
    <s v="Munguini"/>
    <n v="8"/>
    <s v="Nixon Kariuki Gaichuru"/>
    <s v="Nixon Kariuki Gaichuru"/>
    <s v="Nixon Kariuki Gaichuru"/>
    <s v=""/>
    <s v="Informal Business"/>
    <x v="2"/>
    <x v="0"/>
    <d v="2021-11-04T00:00:00"/>
  </r>
  <r>
    <s v="VPA6"/>
    <s v="KE-KIA-2209-31035"/>
    <x v="0"/>
    <s v=""/>
    <s v="13th August,2022"/>
    <d v="2022-08-13T00:00:00"/>
    <s v="23rd September,2022"/>
    <d v="2022-09-23T00:00:00"/>
    <s v="Mburu Susan Wairimu"/>
    <s v="Female"/>
    <s v="1882461"/>
    <s v="0725628291"/>
    <m/>
    <m/>
    <s v="0726065475"/>
    <n v="36.915232000000003"/>
    <n v="-0.95207699999999995"/>
    <s v="Kiambu"/>
    <s v="Kiambu"/>
    <s v="Chania"/>
    <s v="Kairi"/>
    <n v="8"/>
    <s v="Nixon Kariuki Gaichuru"/>
    <s v="Nixon Kariuki Gaichuru"/>
    <s v="Nixon Kariuki Gaichuru"/>
    <s v=""/>
    <s v="Informal Business"/>
    <x v="2"/>
    <x v="0"/>
    <d v="2022-09-24T00:00:00"/>
  </r>
  <r>
    <s v="VPA6"/>
    <s v="KE-MUR-2005-28354"/>
    <x v="0"/>
    <s v=""/>
    <s v="6th April,2020"/>
    <d v="2020-04-06T00:00:00"/>
    <s v="15th May,2020"/>
    <d v="2020-05-15T00:00:00"/>
    <s v="Mwaura Elizabeth Woki"/>
    <s v="Female"/>
    <s v="25467775"/>
    <s v="254715532282"/>
    <m/>
    <m/>
    <m/>
    <n v="36.900103000000001"/>
    <n v="-0.87805599999999995"/>
    <s v="Murang'a"/>
    <s v="Gatanga"/>
    <s v="Gatanga"/>
    <s v="Keria-Ini"/>
    <s v="8"/>
    <s v="Nixon Kariuki Gaichuru"/>
    <s v="Nixon Kariuki Gaichuru"/>
    <s v="Nixon Kariuki Gaichuru"/>
    <s v="712255629"/>
    <s v="Informal Business"/>
    <x v="2"/>
    <x v="0"/>
    <d v="2020-06-29T00:00:00"/>
  </r>
  <r>
    <s v="VPA6"/>
    <s v="KE-MUR-2006-28527"/>
    <x v="0"/>
    <s v=""/>
    <s v="23rd April,2020"/>
    <d v="2020-04-23T00:00:00"/>
    <s v="24th June,2020"/>
    <d v="2020-06-24T00:00:00"/>
    <s v="Wangu Kinyanjui Mary"/>
    <s v="Female"/>
    <s v="5756095"/>
    <s v="254726002006"/>
    <m/>
    <m/>
    <m/>
    <n v="36.873955000000002"/>
    <n v="-0.87804800000000005"/>
    <s v="Murang'a"/>
    <s v="Gatanga"/>
    <s v="Gatura"/>
    <s v="Gatura"/>
    <s v="8"/>
    <s v="Nixon Kariuki Gaichuru"/>
    <s v="Nixon Kariuki Gaichuru"/>
    <s v="Nixon Kariuki Gaichuru"/>
    <s v="712255629"/>
    <s v="Informal Business"/>
    <x v="2"/>
    <x v="0"/>
    <d v="2020-06-24T00:00:00"/>
  </r>
  <r>
    <s v="VPA6"/>
    <s v="KE-KIA-1910-28711"/>
    <x v="0"/>
    <s v=""/>
    <s v="14th October,2019"/>
    <d v="2019-10-14T00:00:00"/>
    <s v="14th October,2019"/>
    <d v="2019-10-14T00:00:00"/>
    <s v="Kamau Francis Mburu"/>
    <s v="Male"/>
    <s v="12422785"/>
    <s v="726793833"/>
    <m/>
    <m/>
    <m/>
    <n v="36.906247999999998"/>
    <n v="-1.045633"/>
    <s v="Kiambu"/>
    <s v="Gatundu South"/>
    <s v="Gathage"/>
    <s v="Cigi-Ini"/>
    <n v="8"/>
    <s v="Nixon Kariuki Gaichuru"/>
    <s v="Nixon Kariuki Gaichuru"/>
    <s v="Nixon Kariuki Gaichuru"/>
    <s v=""/>
    <s v="Informal Business"/>
    <x v="2"/>
    <x v="0"/>
    <d v="2019-10-14T00:00:00"/>
  </r>
  <r>
    <s v="VPA6"/>
    <s v="KE-KIA-1910-26570"/>
    <x v="0"/>
    <s v=""/>
    <s v="14th October,2019"/>
    <d v="2019-10-14T00:00:00"/>
    <s v="14th October,2019"/>
    <d v="2019-10-14T00:00:00"/>
    <s v="Kanyanja Mary Wairimu"/>
    <s v="Female"/>
    <s v="13220573"/>
    <s v="703765411"/>
    <m/>
    <m/>
    <m/>
    <n v="36.906112999999998"/>
    <n v="-1.045628"/>
    <s v="Kiambu"/>
    <s v="Gatundu South"/>
    <s v="Gathage"/>
    <s v="Cigi-Ini"/>
    <n v="8"/>
    <s v="Nixon Kariuki Gaichuru"/>
    <s v="Nixon Kariuki Gaichuru"/>
    <s v="Nixon Kariuki Gaichuru"/>
    <s v="+254712255629"/>
    <s v="Informal Business"/>
    <x v="2"/>
    <x v="0"/>
    <d v="2019-10-14T00:00:00"/>
  </r>
  <r>
    <s v="VPA6"/>
    <s v="KE-MUR-1906-26789"/>
    <x v="0"/>
    <s v=""/>
    <s v="13th May,2019"/>
    <d v="2019-05-13T00:00:00"/>
    <s v="29th June,2019"/>
    <d v="2019-06-29T00:00:00"/>
    <s v="Ngugi Jairus Kinuthia"/>
    <s v="Male"/>
    <s v="99999"/>
    <s v="721763146"/>
    <m/>
    <m/>
    <m/>
    <n v="36.903035000000003"/>
    <n v="-0.85830700000000004"/>
    <s v="Murang'a"/>
    <s v="Gatanga"/>
    <s v="Kigoro"/>
    <s v="Giachuki"/>
    <n v="8"/>
    <s v="Nixon Kariuki Gaichuru"/>
    <s v="Nixon Kariuki Gaichuru"/>
    <s v="Nixon Kariuki Gaichuru"/>
    <s v="712255629"/>
    <s v="Informal Business"/>
    <x v="2"/>
    <x v="0"/>
    <d v="2019-09-22T00:00:00"/>
  </r>
  <r>
    <s v="VPA6"/>
    <s v="KE-MUR-2008-28360"/>
    <x v="0"/>
    <s v=""/>
    <s v="5th July,2020"/>
    <d v="2020-07-05T00:00:00"/>
    <s v="27th August,2020"/>
    <d v="2020-08-27T00:00:00"/>
    <s v="Ngugi Faith Warau"/>
    <s v="Female"/>
    <s v="10849945"/>
    <s v="+254792099636"/>
    <s v="722951705"/>
    <m/>
    <s v="792099636"/>
    <n v="37.030467000000002"/>
    <n v="-0.95648299999999997"/>
    <s v="Murang'a"/>
    <s v="Kandara"/>
    <s v="Ngararia"/>
    <s v="Mumbuine"/>
    <s v="8"/>
    <s v="Nixon Kariuki Gaichuru"/>
    <s v="Nixon Kariuki Gaichuru"/>
    <s v="Nixon Kariuki Gaichuru"/>
    <s v="712255629"/>
    <s v="Informal Business"/>
    <x v="2"/>
    <x v="0"/>
    <d v="2020-08-28T00:00:00"/>
  </r>
  <r>
    <s v="VPA6"/>
    <s v="KE-MUR-2003-27167"/>
    <x v="0"/>
    <s v=""/>
    <s v="7th February,2020"/>
    <d v="2020-02-07T00:00:00"/>
    <s v="6th March,2020"/>
    <d v="2020-03-06T00:00:00"/>
    <s v="Mugai Sarah Wanjiku"/>
    <s v="Female"/>
    <s v="99999"/>
    <s v="708440329"/>
    <s v="25470844032"/>
    <m/>
    <m/>
    <n v="36.893158"/>
    <n v="-0.86737699999999995"/>
    <s v="Murang'a"/>
    <s v="Kandara"/>
    <s v="Kigoro"/>
    <s v="Gaithece"/>
    <n v="8"/>
    <s v="Nixon Kariuki Gaichuru"/>
    <s v="Nixon Kariuki Gaichuru"/>
    <s v="Nixon Kariuki Gaichuru"/>
    <s v="254712255629"/>
    <s v="Informal Business"/>
    <x v="2"/>
    <x v="0"/>
    <d v="2020-03-09T00:00:00"/>
  </r>
  <r>
    <s v="VPA6"/>
    <s v="KE-KIA-2011-28538"/>
    <x v="0"/>
    <s v=""/>
    <s v="6th November,2020"/>
    <d v="2020-11-06T00:00:00"/>
    <s v="16th November,2020"/>
    <d v="2020-11-16T00:00:00"/>
    <s v="Kahare Irura Dominic"/>
    <s v="Male"/>
    <s v="37338136"/>
    <s v="254725793215"/>
    <m/>
    <m/>
    <s v="254721287744"/>
    <n v="36.822895000000003"/>
    <n v="-0.90710500000000005"/>
    <s v="Kiambu"/>
    <s v="Gatundu North"/>
    <s v="Ndiko"/>
    <s v="Gatina"/>
    <n v="10"/>
    <s v="Nixon Kariuki Gaichuru"/>
    <s v="Nixon Kariuki Gaichuru"/>
    <s v="Nixon Kariuki Gaichuru"/>
    <s v=""/>
    <s v="Informal Business"/>
    <x v="2"/>
    <x v="0"/>
    <d v="2020-11-16T00:00:00"/>
  </r>
  <r>
    <s v="VPA6"/>
    <s v="KE-MUR-2302-30977"/>
    <x v="0"/>
    <s v=""/>
    <s v="6th January,2023"/>
    <d v="2023-01-06T00:00:00"/>
    <s v="2nd February,2023"/>
    <d v="2023-02-02T00:00:00"/>
    <s v="Warwathe Eliud Mwangi"/>
    <s v="Male"/>
    <n v="99999"/>
    <s v="0727003974"/>
    <m/>
    <m/>
    <s v="0725269681"/>
    <n v="36.890087000000001"/>
    <n v="-0.85704800000000003"/>
    <s v="Murang'a"/>
    <s v="Gatanga"/>
    <s v="Gatanga"/>
    <s v="Kigoro- sub"/>
    <n v="10"/>
    <s v="Nixon Kariuki Gaichuru"/>
    <s v="Nixon Kariuki Gaichuru"/>
    <s v="Nixon Kariuki Gaichuru"/>
    <s v=""/>
    <s v="Informal Business"/>
    <x v="2"/>
    <x v="0"/>
    <d v="2023-02-07T00:00:00"/>
  </r>
  <r>
    <s v="VPA6"/>
    <s v="KE-MUR-2001-26778"/>
    <x v="0"/>
    <s v=""/>
    <s v="30th November,2019"/>
    <d v="2019-11-30T00:00:00"/>
    <s v="9th January,2020"/>
    <d v="2020-01-09T00:00:00"/>
    <s v="Maina Elizabeth Njoki"/>
    <s v="Female"/>
    <s v="99999"/>
    <s v="254713552898"/>
    <m/>
    <m/>
    <m/>
    <n v="37.091662999999997"/>
    <n v="-0.64249900000000004"/>
    <s v="Murang'a"/>
    <s v="Mathioya"/>
    <s v="Kenya Njeru"/>
    <s v="Gethiafu"/>
    <s v="10"/>
    <s v="Jacob Maina Mwangi"/>
    <s v="Nixon Kariuki Gaichuru"/>
    <s v="Nixon Kariuki Gaichuru"/>
    <s v="254727270703"/>
    <s v="Informal Business"/>
    <x v="2"/>
    <x v="0"/>
    <d v="2020-03-09T00:00:00"/>
  </r>
  <r>
    <s v="VPA6"/>
    <s v="KE-MUR-2207-30234"/>
    <x v="0"/>
    <s v=""/>
    <s v="3rd May,2022"/>
    <d v="2022-05-03T00:00:00"/>
    <s v="5th July,2022"/>
    <d v="2022-07-05T00:00:00"/>
    <s v="Kamweru Salome Wanjiku"/>
    <s v="Female"/>
    <n v="99999"/>
    <s v="0727797575"/>
    <m/>
    <m/>
    <s v="0716598087"/>
    <n v="37.207799999999999"/>
    <n v="-0.75266500000000003"/>
    <s v="Murang'a"/>
    <s v="Kiharu"/>
    <s v="Kambirwa"/>
    <s v="Gakunya"/>
    <n v="10"/>
    <s v="Nixon Kariuki Gaichuru"/>
    <s v="Nixon Kariuki Gaichuru"/>
    <s v="Nixon Kariuki Gaichuru"/>
    <s v=""/>
    <s v="Informal Business"/>
    <x v="2"/>
    <x v="0"/>
    <d v="2022-07-11T00:00:00"/>
  </r>
  <r>
    <s v="VPA6"/>
    <s v="KE-MUR-2209-30230"/>
    <x v="0"/>
    <s v=""/>
    <s v="6th August,2022"/>
    <d v="2022-08-06T00:00:00"/>
    <s v="1st September,2022"/>
    <d v="2022-09-01T00:00:00"/>
    <s v="Waweru Elizabeth Waihunyu"/>
    <s v="Female"/>
    <n v="99999"/>
    <s v="0713699877"/>
    <m/>
    <m/>
    <m/>
    <n v="36.937781000000001"/>
    <n v="-0.74202900000000005"/>
    <s v="Murang'a"/>
    <s v="Kiharu"/>
    <s v="Kaganda"/>
    <s v="Ndiara"/>
    <n v="10"/>
    <s v="Nixon Kariuki Gaichuru"/>
    <s v="Nixon Kariuki Gaichuru"/>
    <s v="Nixon Kariuki Gaichuru"/>
    <s v=""/>
    <s v="Informal Business"/>
    <x v="2"/>
    <x v="0"/>
    <d v="2022-10-06T00:00:00"/>
  </r>
  <r>
    <s v="VPA6"/>
    <s v="KE-MUR-2208-30229"/>
    <x v="0"/>
    <s v=""/>
    <s v="5th July,2022"/>
    <d v="2022-07-05T00:00:00"/>
    <s v="5th August,2022"/>
    <d v="2022-08-05T00:00:00"/>
    <s v="Mahinda Faith Wanjiku"/>
    <s v="Female"/>
    <n v="99999"/>
    <s v="0722908759"/>
    <m/>
    <m/>
    <s v="0722965946"/>
    <n v="36.858423999999999"/>
    <n v="-0.81684100000000004"/>
    <s v="Murang'a"/>
    <s v="Kigumo"/>
    <s v="Kangari"/>
    <s v="Micharange"/>
    <n v="10"/>
    <s v="Nixon Kariuki Gaichuru"/>
    <s v="Nixon Kariuki Gaichuru"/>
    <s v="Nixon Kariuki Gaichuru"/>
    <s v=""/>
    <s v="Informal Business"/>
    <x v="2"/>
    <x v="0"/>
    <d v="2022-09-05T00:00:00"/>
  </r>
  <r>
    <s v="VPA6"/>
    <s v="KE-KIA-2006-26304"/>
    <x v="0"/>
    <s v=""/>
    <s v="24th June,2020"/>
    <d v="2020-06-24T00:00:00"/>
    <s v="24th June,2020"/>
    <d v="2020-06-24T00:00:00"/>
    <s v="Njeri Valentine"/>
    <s v="Female"/>
    <s v="23962242"/>
    <s v="254721341637"/>
    <m/>
    <m/>
    <m/>
    <n v="36.927695"/>
    <n v="-0.97243500000000005"/>
    <s v="Kiambu"/>
    <s v="Gatundu North"/>
    <s v="Igegania"/>
    <s v="Igegania"/>
    <s v="10"/>
    <s v="Nixon Kariuki Gaichuru"/>
    <s v="Nixon Kariuki Gaichuru"/>
    <s v="Nixon Kariuki Gaichuru"/>
    <s v="712255629"/>
    <s v="Informal Business"/>
    <x v="2"/>
    <x v="0"/>
    <d v="2020-06-24T00:00:00"/>
  </r>
  <r>
    <s v="VPA6"/>
    <s v="KE-KIA-2005-28529"/>
    <x v="2"/>
    <s v="Non Compliant"/>
    <s v="20th February,2020"/>
    <d v="2020-02-20T00:00:00"/>
    <s v="28th May,2020"/>
    <d v="2020-05-28T00:00:00"/>
    <s v="Karanja Ndungu Benard"/>
    <s v="Male"/>
    <s v="14400454"/>
    <s v="0722317119"/>
    <m/>
    <m/>
    <m/>
    <n v="37.057642999999999"/>
    <n v="-1.0287200000000001"/>
    <s v="Kiambu"/>
    <s v="Thika West"/>
    <s v="Chania"/>
    <s v="Maporomoko"/>
    <s v="10"/>
    <s v="VEP Enterprises"/>
    <s v="Nixon Kariuki Gaichuru"/>
    <s v="Nixon Kariuki Gaichuru"/>
    <s v="712255629"/>
    <s v="Micro Business"/>
    <x v="2"/>
    <x v="0"/>
    <d v="2020-05-28T00:00:00"/>
  </r>
  <r>
    <s v="VPA6"/>
    <s v="KE-KIA-2206-31030"/>
    <x v="0"/>
    <s v=""/>
    <s v="30th April,2022"/>
    <d v="2022-04-30T00:00:00"/>
    <s v="16th June,2022"/>
    <d v="2022-06-16T00:00:00"/>
    <s v="Kimani Daniel Njoronge"/>
    <s v="Male"/>
    <s v="13223263"/>
    <s v="0713613515"/>
    <m/>
    <m/>
    <s v="0716529106"/>
    <n v="36.907553"/>
    <n v="-1.0344329999999999"/>
    <s v="Kiambu"/>
    <s v="Gatundu South"/>
    <s v="Kimunyu"/>
    <s v="Kahunguini"/>
    <n v="12"/>
    <s v="Nixon Kariuki Gaichuru"/>
    <s v="Nixon Kariuki Gaichuru"/>
    <s v="Nixon Kariuki Gaichuru"/>
    <s v=""/>
    <s v="Informal Business"/>
    <x v="2"/>
    <x v="0"/>
    <d v="2022-06-16T00:00:00"/>
  </r>
  <r>
    <s v="VPA6"/>
    <s v="KE-THA-1803-19603"/>
    <x v="0"/>
    <s v=""/>
    <s v="17th January,2018"/>
    <d v="2018-01-17T00:00:00"/>
    <s v="1st March,2018"/>
    <d v="2018-03-01T00:00:00"/>
    <s v="Karimi Mutembei Mofferty"/>
    <s v="Female"/>
    <s v="12731007"/>
    <s v="712010458"/>
    <m/>
    <m/>
    <s v="725825930"/>
    <n v="37.613235000000003"/>
    <n v="-0.272648"/>
    <s v="Tharaka-Nithi"/>
    <s v="Maara"/>
    <s v="Muthambi"/>
    <s v="Itintu"/>
    <s v="6"/>
    <s v="Likunga Company Limited"/>
    <s v="Njagi Eliatha"/>
    <s v="Njagi Eliatha"/>
    <s v="718644238"/>
    <s v="Micro Business"/>
    <x v="2"/>
    <x v="0"/>
    <d v="2018-03-01T00:00:00"/>
  </r>
  <r>
    <s v="VPA6"/>
    <s v="KE-THA-1801-19593"/>
    <x v="0"/>
    <s v=""/>
    <s v="5th January,2018"/>
    <d v="2018-01-05T00:00:00"/>
    <s v="24th January,2018"/>
    <d v="2018-01-24T00:00:00"/>
    <s v="Muruja Jackson Mbae"/>
    <s v="Male"/>
    <s v="1002427"/>
    <s v="726687441"/>
    <m/>
    <m/>
    <s v="733691933"/>
    <n v="37.673845999999998"/>
    <n v="-0.25088100000000002"/>
    <s v="Tharaka-Nithi"/>
    <s v="Maara"/>
    <s v="Ganga"/>
    <s v="Kianjogu"/>
    <s v="8"/>
    <s v="Likunga Company Limited"/>
    <s v="Njagi Eliatha"/>
    <s v="Njagi Eliatha"/>
    <s v="718644238"/>
    <s v="Micro Business"/>
    <x v="2"/>
    <x v="0"/>
    <d v="2018-01-24T00:00:00"/>
  </r>
  <r>
    <s v="VPA6"/>
    <s v="KE-MAC-1808-19615"/>
    <x v="0"/>
    <s v=""/>
    <s v="15th June,2018"/>
    <d v="2018-06-15T00:00:00"/>
    <s v="1st August,2018"/>
    <d v="2018-08-01T00:00:00"/>
    <s v="Mutuambugu Stephen Murithi"/>
    <s v="Male"/>
    <s v="986471"/>
    <s v="722330859"/>
    <m/>
    <m/>
    <s v="722907026"/>
    <n v="37.204574999999998"/>
    <n v="-1.2942149999999999"/>
    <s v="Machakos"/>
    <s v="Matungulu"/>
    <s v="Koma Hill"/>
    <s v="Ivyani"/>
    <s v="8"/>
    <s v="Likunga Company Limited"/>
    <s v="Njagi Eliatha"/>
    <s v="Njagi Eliatha"/>
    <s v="718644238"/>
    <s v="Micro Business"/>
    <x v="2"/>
    <x v="0"/>
    <d v="2018-08-01T00:00:00"/>
  </r>
  <r>
    <s v="VPA6"/>
    <s v="KE-THA-1807-19613"/>
    <x v="0"/>
    <s v=""/>
    <s v="5th June,2018"/>
    <d v="2018-06-05T00:00:00"/>
    <s v="9th July,2018"/>
    <d v="2018-07-09T00:00:00"/>
    <s v="Rucha Japhet Miriti"/>
    <s v="Male"/>
    <s v="99999"/>
    <s v="764668495"/>
    <m/>
    <m/>
    <s v="720288529"/>
    <n v="37.651502000000001"/>
    <n v="-0.25577"/>
    <s v="Tharaka-Nithi"/>
    <s v="Maara"/>
    <s v="Muurugi East"/>
    <s v="Kathie 2"/>
    <s v="8"/>
    <s v="Likunga Company Limited"/>
    <s v="Njagi Eliatha"/>
    <s v="Njagi Eliatha"/>
    <s v="718644238"/>
    <s v="Micro Business"/>
    <x v="2"/>
    <x v="0"/>
    <d v="2018-07-09T00:00:00"/>
  </r>
  <r>
    <s v="VPA6"/>
    <s v="KE-EMB-1803-19602"/>
    <x v="0"/>
    <s v=""/>
    <s v="15th January,2018"/>
    <d v="2018-01-15T00:00:00"/>
    <s v="1st March,2018"/>
    <d v="2018-03-01T00:00:00"/>
    <s v="Nyaga Muthoni Jane"/>
    <s v="Female"/>
    <s v="99999"/>
    <s v="721622456"/>
    <m/>
    <m/>
    <s v="733131519"/>
    <n v="37.620665000000002"/>
    <n v="-0.72695600000000005"/>
    <s v="Embu"/>
    <s v="Mbeere South"/>
    <s v="Mavuria"/>
    <s v="Rugogwe"/>
    <s v="8"/>
    <s v="Likunga Company Limited"/>
    <s v="Njagi Eliatha"/>
    <s v="Njagi Eliatha"/>
    <s v="718644238"/>
    <s v="Micro Business"/>
    <x v="0"/>
    <x v="0"/>
    <d v="2018-03-01T00:00:00"/>
  </r>
  <r>
    <s v="VPA6"/>
    <s v="KE-MAC-1807-19611"/>
    <x v="0"/>
    <s v=""/>
    <s v="18th June,2018"/>
    <d v="2018-06-18T00:00:00"/>
    <s v="5th July,2018"/>
    <d v="2018-07-05T00:00:00"/>
    <s v="Munene Ndubi James"/>
    <s v="Male"/>
    <s v="21553389"/>
    <s v="724597673"/>
    <m/>
    <m/>
    <m/>
    <n v="37.139847000000003"/>
    <n v="-1.293005"/>
    <s v="Machakos"/>
    <s v="Kangundo"/>
    <s v="Malaa"/>
    <s v="Mitatini"/>
    <s v="12"/>
    <s v="Likunga Company Limited"/>
    <s v="Njagi Eliatha"/>
    <s v="Njagi Eliatha"/>
    <s v="718644238"/>
    <s v="Micro Business"/>
    <x v="2"/>
    <x v="0"/>
    <d v="2018-07-05T00:00:00"/>
  </r>
  <r>
    <s v="VPA6"/>
    <s v="KE-KIA-1906-25749"/>
    <x v="0"/>
    <s v=""/>
    <s v="25th May,2019"/>
    <d v="2019-05-25T00:00:00"/>
    <s v="5th June,2019"/>
    <d v="2019-06-05T00:00:00"/>
    <s v="Ngigi George Wainaina"/>
    <s v="Male"/>
    <s v="9377924"/>
    <s v="254712679193"/>
    <m/>
    <m/>
    <m/>
    <n v="36.836770999999999"/>
    <n v="-1.0893409999999999"/>
    <s v="Kiambu"/>
    <s v="Githunguri"/>
    <s v="Ngewa"/>
    <s v="Mutahato"/>
    <s v="8"/>
    <s v="Joseph Ndua Tatu"/>
    <s v="Njau Mbugua"/>
    <s v="Njau Mbugua"/>
    <s v="703767091"/>
    <s v="Informal Business"/>
    <x v="0"/>
    <x v="0"/>
    <d v="2019-06-08T00:00:00"/>
  </r>
  <r>
    <s v="VPA6"/>
    <s v="KE-MUR-1812-024655"/>
    <x v="1"/>
    <s v="Abandoned"/>
    <s v="17th October,2018"/>
    <d v="2018-10-17T00:00:00"/>
    <s v="6th December,2018"/>
    <d v="2018-12-06T00:00:00"/>
    <s v="Ngunjiri David Mwangi"/>
    <s v="Male"/>
    <s v="99999"/>
    <s v="726835534"/>
    <m/>
    <m/>
    <m/>
    <n v="37.037441999999999"/>
    <n v="-0.82591300000000001"/>
    <s v="Murang'a"/>
    <s v="Kigumo"/>
    <s v="Kigumo"/>
    <s v="Mutunguru"/>
    <s v="10"/>
    <s v="Takamoto Biogas"/>
    <s v="Njenga"/>
    <s v="Njenga"/>
    <s v="728331639"/>
    <s v="Medium Size Business"/>
    <x v="2"/>
    <x v="0"/>
    <d v="2018-12-07T00:00:00"/>
  </r>
  <r>
    <s v="VPA6"/>
    <s v="KE-EMB-2108-29882"/>
    <x v="0"/>
    <s v=""/>
    <s v="16th July,2021"/>
    <d v="2021-07-16T00:00:00"/>
    <s v="25th August,2021"/>
    <d v="2021-08-25T00:00:00"/>
    <s v="Kiura John Mwaniki"/>
    <s v="Male"/>
    <s v="0294958"/>
    <s v="254724484090"/>
    <m/>
    <m/>
    <s v="254795825056"/>
    <n v="37.588236999999999"/>
    <n v="-0.58996000000000004"/>
    <s v="Embu"/>
    <s v="Mbeere North"/>
    <s v="Gitiburi"/>
    <s v="Kamachu"/>
    <n v="8"/>
    <s v="Collins Odhiambo Ondiek"/>
    <s v="Nobert Oloo"/>
    <s v="Nobert Oloo"/>
    <s v=""/>
    <s v="Informal Business"/>
    <x v="0"/>
    <x v="0"/>
    <d v="2021-08-25T00:00:00"/>
  </r>
  <r>
    <s v="VPA6"/>
    <s v="KE-EMB-2108-29880"/>
    <x v="0"/>
    <s v=""/>
    <s v="8th August,2021"/>
    <d v="2021-08-08T00:00:00"/>
    <s v="25th August,2021"/>
    <d v="2021-08-25T00:00:00"/>
    <s v="Kabuteni Nicholas Munyi"/>
    <s v="Male"/>
    <n v="99999"/>
    <s v="254723862431"/>
    <m/>
    <m/>
    <s v="254708810332"/>
    <n v="37.681032999999999"/>
    <n v="-0.62658000000000003"/>
    <s v="Embu"/>
    <s v="Mbeere North"/>
    <s v="Muminji"/>
    <s v="Itira"/>
    <n v="8"/>
    <s v="Collins Odhiambo Ondiek"/>
    <s v="Nobert Oloo"/>
    <s v="Nobert Oloo"/>
    <s v=""/>
    <s v="Informal Business"/>
    <x v="0"/>
    <x v="0"/>
    <d v="2021-08-25T00:00:00"/>
  </r>
  <r>
    <s v="VPA6"/>
    <s v="KE-EMB-2108-29883"/>
    <x v="0"/>
    <s v=""/>
    <s v="25th May,2021"/>
    <d v="2021-05-25T00:00:00"/>
    <s v="25th August,2021"/>
    <d v="2021-08-25T00:00:00"/>
    <s v="Ngugi Njuguna Joseph"/>
    <s v="Male"/>
    <s v="7064911"/>
    <s v="254724866296"/>
    <m/>
    <m/>
    <s v="254720069689"/>
    <n v="37.594565000000003"/>
    <n v="-0.55028299999999997"/>
    <s v="Embu"/>
    <s v="Mbeere North"/>
    <s v="Riandu"/>
    <s v="Kithigari"/>
    <n v="8"/>
    <s v="Collins Odhiambo Ondiek"/>
    <s v="Nobert Oloo"/>
    <s v="Nobert Oloo"/>
    <s v=""/>
    <s v="Informal Business"/>
    <x v="0"/>
    <x v="0"/>
    <d v="2021-08-25T00:00:00"/>
  </r>
  <r>
    <s v="VPA6"/>
    <s v="KE-EMB-2108-29884"/>
    <x v="0"/>
    <s v=""/>
    <s v="14th August,2021"/>
    <d v="2021-08-14T00:00:00"/>
    <s v="26th August,2021"/>
    <d v="2021-08-26T00:00:00"/>
    <s v="Gitegua Mathias Ngari"/>
    <s v="Male"/>
    <n v="99999"/>
    <s v="254720300529"/>
    <m/>
    <m/>
    <s v="254726372953"/>
    <n v="37.531306999999998"/>
    <n v="-0.47896499999999997"/>
    <s v="Embu"/>
    <s v="Embu North"/>
    <s v="Gaturi south"/>
    <s v="Ndunduri"/>
    <n v="8"/>
    <s v="Collins Odhiambo Ondiek"/>
    <s v="Nobert Oloo"/>
    <s v="Nobert Oloo"/>
    <s v=""/>
    <s v="Informal Business"/>
    <x v="0"/>
    <x v="0"/>
    <d v="2021-08-28T00:00:00"/>
  </r>
  <r>
    <s v="VPA6"/>
    <s v="KE-EMB-2108-29877"/>
    <x v="0"/>
    <s v=""/>
    <s v="19th July,2021"/>
    <d v="2021-07-19T00:00:00"/>
    <s v="26th August,2021"/>
    <d v="2021-08-26T00:00:00"/>
    <s v="Ikindu Benson Ndwiga"/>
    <s v="Male"/>
    <s v="1895454"/>
    <s v="254724567411"/>
    <m/>
    <m/>
    <s v="254722357589"/>
    <n v="37.539822999999998"/>
    <n v="-0.49820300000000001"/>
    <s v="Embu"/>
    <s v="Embu North"/>
    <s v="Kithimu"/>
    <s v="Iganjage"/>
    <n v="10"/>
    <s v="Collins Odhiambo Ondiek"/>
    <s v="Nobert Oloo"/>
    <s v="Nobert Oloo"/>
    <s v=""/>
    <s v="Informal Business"/>
    <x v="0"/>
    <x v="0"/>
    <d v="2021-08-28T00:00:00"/>
  </r>
  <r>
    <s v="VPA6"/>
    <s v="KE-EMB-2108-29881"/>
    <x v="0"/>
    <s v=""/>
    <s v="19th July,2021"/>
    <d v="2021-07-19T00:00:00"/>
    <s v="25th August,2021"/>
    <d v="2021-08-25T00:00:00"/>
    <s v="Kamau Christopher Waititu"/>
    <s v="Male"/>
    <s v="0887530"/>
    <s v="254726873005"/>
    <m/>
    <m/>
    <s v="254721695837"/>
    <n v="37.637498000000001"/>
    <n v="-0.56945299999999999"/>
    <s v="Embu"/>
    <s v="Mbeere North"/>
    <s v="Siakago"/>
    <s v="Mutugu"/>
    <n v="12"/>
    <s v="Collins Odhiambo Ondiek"/>
    <s v="Nobert Oloo"/>
    <s v="Nobert Oloo"/>
    <s v=""/>
    <s v="Informal Business"/>
    <x v="0"/>
    <x v="0"/>
    <d v="2021-08-25T00:00:00"/>
  </r>
  <r>
    <s v="VPA6"/>
    <s v="KE-MUR-1605-16672"/>
    <x v="0"/>
    <s v=""/>
    <s v="1st March,2016"/>
    <d v="2016-03-01T00:00:00"/>
    <s v="1st May,2016"/>
    <d v="2016-05-01T00:00:00"/>
    <s v="Daniel Mbugua"/>
    <s v="Male"/>
    <s v="498849"/>
    <s v="722856232"/>
    <m/>
    <m/>
    <m/>
    <n v="36.995480000000001"/>
    <n v="-0.92380399999999996"/>
    <s v="Murang'a"/>
    <s v="Gatanga"/>
    <s v="Kihumbu"/>
    <s v="Nyaga"/>
    <s v="6"/>
    <s v="Andcol Enterprises"/>
    <s v="Norbert Ogwel"/>
    <s v="Norbert Ogwel"/>
    <s v=""/>
    <s v="Micro Business"/>
    <x v="2"/>
    <x v="0"/>
    <d v="2017-03-02T00:00:00"/>
  </r>
  <r>
    <s v="VPA6"/>
    <s v="KE-KIA-1612-16674"/>
    <x v="1"/>
    <s v="Abandoned"/>
    <s v="1st November,2016"/>
    <d v="2016-11-01T00:00:00"/>
    <s v="21st December,2016"/>
    <d v="2016-12-21T00:00:00"/>
    <s v="Martin Muhoho"/>
    <s v="Male"/>
    <s v="22416761"/>
    <s v="722445028"/>
    <m/>
    <m/>
    <m/>
    <m/>
    <m/>
    <s v="Kiambu"/>
    <s v="Thika East"/>
    <s v="Kamenu"/>
    <s v="Landless"/>
    <s v="6"/>
    <s v="Andcol Enterprises"/>
    <s v="Norbert Ogwel"/>
    <s v="Norbert Ogwel"/>
    <s v=""/>
    <s v="Micro Business"/>
    <x v="2"/>
    <x v="0"/>
    <d v="2017-03-02T00:00:00"/>
  </r>
  <r>
    <s v="VPA6"/>
    <s v="KE-MUR-1612-16675"/>
    <x v="0"/>
    <s v=""/>
    <s v="11th November,2016"/>
    <d v="2016-11-11T00:00:00"/>
    <s v="31st December,2016"/>
    <d v="2016-12-31T00:00:00"/>
    <s v="Stephen Saba Njoroge"/>
    <s v="Male"/>
    <s v="1143724"/>
    <s v="722250529"/>
    <m/>
    <m/>
    <m/>
    <n v="36.998876000000003"/>
    <n v="-0.92824200000000001"/>
    <s v="Murang'a"/>
    <s v="Gatanga"/>
    <s v="Kihumbu"/>
    <s v="Nyaga"/>
    <s v="6"/>
    <s v="Andcol Enterprises"/>
    <s v="Norbert Ogwel"/>
    <s v="Norbert Ogwel"/>
    <s v=""/>
    <s v="Micro Business"/>
    <x v="0"/>
    <x v="0"/>
    <d v="2017-03-02T00:00:00"/>
  </r>
  <r>
    <s v="VPA6"/>
    <s v="KE-KIA-1710-18590"/>
    <x v="0"/>
    <s v=""/>
    <s v="12th August,2017"/>
    <d v="2017-08-12T00:00:00"/>
    <s v="1st October,2017"/>
    <d v="2017-10-01T00:00:00"/>
    <s v="Wacira John Wacira"/>
    <s v="Male"/>
    <s v="99999"/>
    <s v="710639086"/>
    <m/>
    <m/>
    <m/>
    <n v="37.146842999999997"/>
    <n v="-1.0782369999999999"/>
    <s v="Kiambu"/>
    <s v="Thika East"/>
    <s v="Thika East"/>
    <s v="Landless"/>
    <s v="6"/>
    <s v="Andcol Enterprises"/>
    <s v="Norbert Ogwel"/>
    <s v="Norbert Ogwel"/>
    <s v=""/>
    <s v="Micro Business"/>
    <x v="0"/>
    <x v="0"/>
    <d v="2017-10-12T00:00:00"/>
  </r>
  <r>
    <s v="VPA6"/>
    <s v="KE-MUR-1609-16676"/>
    <x v="0"/>
    <s v=""/>
    <s v="13th July,2016"/>
    <d v="2016-07-13T00:00:00"/>
    <s v="1st September,2016"/>
    <d v="2016-09-01T00:00:00"/>
    <s v="Stephen Kamau"/>
    <s v="Male"/>
    <s v="10429112"/>
    <s v="723442738"/>
    <m/>
    <m/>
    <m/>
    <n v="37.001961000000001"/>
    <n v="-0.936477"/>
    <s v="Murang'a"/>
    <s v="Gatanga"/>
    <s v="Kihumbu"/>
    <s v="Nyaga"/>
    <s v="8"/>
    <s v="Andcol Enterprises"/>
    <s v="Norbert Ogwel"/>
    <s v="Norbert Ogwel"/>
    <s v=""/>
    <s v="Micro Business"/>
    <x v="2"/>
    <x v="0"/>
    <d v="2017-03-02T00:00:00"/>
  </r>
  <r>
    <s v="VPA6"/>
    <s v="KE-LAI-1806-21615"/>
    <x v="0"/>
    <s v=""/>
    <s v="19th April,2018"/>
    <d v="2018-04-19T00:00:00"/>
    <s v="8th June,2018"/>
    <d v="2018-06-08T00:00:00"/>
    <s v="Gichungo John Mwangi"/>
    <s v="Male"/>
    <s v="4343747"/>
    <s v="721973254"/>
    <s v="721278994"/>
    <m/>
    <m/>
    <n v="36.387155"/>
    <n v="0.132295"/>
    <s v="Laikipia"/>
    <s v="Laikipia  West"/>
    <s v=""/>
    <s v="Siloni"/>
    <s v="10"/>
    <s v="Kichemu limited"/>
    <s v="Nyaga"/>
    <s v="Nyaga"/>
    <s v=""/>
    <s v="Micro Business"/>
    <x v="0"/>
    <x v="0"/>
    <d v="2018-06-08T00:00:00"/>
  </r>
  <r>
    <s v="VPA6"/>
    <s v="KE-KIR-1812-23271"/>
    <x v="0"/>
    <s v=""/>
    <s v="17th October,2018"/>
    <d v="2018-10-17T00:00:00"/>
    <s v="6th December,2018"/>
    <d v="2018-12-06T00:00:00"/>
    <s v="Mugera Mugera Michael"/>
    <s v="Male"/>
    <s v="10192789"/>
    <s v="722424589"/>
    <m/>
    <m/>
    <m/>
    <n v="37.372543"/>
    <n v="-0.61184400000000005"/>
    <s v="Kirinyaga"/>
    <s v="Kerugoya/Kutus"/>
    <s v="Nyangati"/>
    <s v="Kimbimbi"/>
    <s v="10"/>
    <s v="Takamoto Biogas"/>
    <s v="Nyagah Dickson"/>
    <s v="Nyagah Dickson"/>
    <s v="738689788"/>
    <s v="Medium Size Business"/>
    <x v="5"/>
    <x v="1"/>
    <d v="2018-12-06T00:00:00"/>
  </r>
  <r>
    <s v="VPA6"/>
    <s v="KE-THA-1810-024631"/>
    <x v="0"/>
    <s v=""/>
    <s v="8th September,2018"/>
    <d v="2018-09-08T00:00:00"/>
    <s v="28th October,2018"/>
    <d v="2018-10-28T00:00:00"/>
    <s v="Wanja Betty Wanja"/>
    <s v="Female"/>
    <s v="22678656"/>
    <s v="725566388"/>
    <m/>
    <m/>
    <m/>
    <n v="37.653021000000003"/>
    <n v="-0.27375699999999997"/>
    <s v="Tharaka-Nithi"/>
    <s v="Maara"/>
    <s v="Muthambi"/>
    <s v="Kauni"/>
    <s v="10"/>
    <s v="Takamoto Biogas"/>
    <s v="Nyagah Dickson"/>
    <s v="Nyagah Dickson"/>
    <s v="738689788"/>
    <s v="Medium Size Business"/>
    <x v="5"/>
    <x v="1"/>
    <d v="2018-10-28T00:00:00"/>
  </r>
  <r>
    <s v="VPA6"/>
    <s v="KE-KAJ-1810-23256"/>
    <x v="0"/>
    <s v=""/>
    <s v="17th August,2018"/>
    <d v="2018-08-17T00:00:00"/>
    <s v="6th October,2018"/>
    <d v="2018-10-06T00:00:00"/>
    <s v="Ikinda Harrison Mwirigi"/>
    <s v="Male"/>
    <s v="99999"/>
    <s v="717738641"/>
    <m/>
    <m/>
    <m/>
    <n v="36.636116999999999"/>
    <n v="-1.3458429999999999"/>
    <s v="Kajiado"/>
    <s v="Kajiado West"/>
    <s v="Kibiko"/>
    <s v="Kibiko"/>
    <s v="10"/>
    <s v="Takamoto Biogas"/>
    <s v="Nyagah Dickson"/>
    <s v="Nyagah Dickson"/>
    <s v="254723677318"/>
    <s v="Medium Size Business"/>
    <x v="5"/>
    <x v="1"/>
    <d v="2018-10-08T00:00:00"/>
  </r>
  <r>
    <s v="VPA6"/>
    <s v="KE-KIA-2006-28322"/>
    <x v="0"/>
    <s v=""/>
    <s v="7th June,2020"/>
    <d v="2020-06-07T00:00:00"/>
    <s v="24th June,2020"/>
    <d v="2020-06-24T00:00:00"/>
    <s v="Kamau Esther Wairimu"/>
    <s v="Female"/>
    <s v="99999"/>
    <s v="254789137465"/>
    <m/>
    <m/>
    <m/>
    <n v="36.794108999999999"/>
    <n v="-1.046044"/>
    <s v="Kiambu"/>
    <s v="Githunguri"/>
    <s v="Githunguri"/>
    <s v="Kindiga"/>
    <s v="8"/>
    <s v="Fredrick Gatungu Kago"/>
    <s v="Okinda"/>
    <s v="Okinda"/>
    <s v="723741826"/>
    <s v="Informal Business"/>
    <x v="0"/>
    <x v="0"/>
    <d v="2020-06-24T00:00:00"/>
  </r>
  <r>
    <s v="VPA6"/>
    <s v="KE-KIA-2204-29665"/>
    <x v="0"/>
    <s v=""/>
    <s v="1st April,2022"/>
    <d v="2022-04-01T00:00:00"/>
    <s v="14th April,2022"/>
    <d v="2022-04-14T00:00:00"/>
    <s v="Gitau Simon M"/>
    <s v="Male"/>
    <s v="12940366"/>
    <s v="0723996375"/>
    <m/>
    <m/>
    <s v="0720510936"/>
    <n v="36.791902999999998"/>
    <n v="-1.0452129999999999"/>
    <s v="Kiambu"/>
    <s v="Githunguri"/>
    <s v="Githunguri"/>
    <s v="Githunguri technical"/>
    <n v="10"/>
    <s v="Fredrick Gatungu Kago"/>
    <s v="Okinda"/>
    <s v="Okinda"/>
    <s v=""/>
    <s v="Informal Business"/>
    <x v="0"/>
    <x v="0"/>
    <d v="2022-05-14T00:00:00"/>
  </r>
  <r>
    <s v="VPA6"/>
    <s v="KE-KIA-2010-28544"/>
    <x v="2"/>
    <s v="Non Compliant"/>
    <s v="8th October,2020"/>
    <d v="2020-10-08T00:00:00"/>
    <s v="18th October,2020"/>
    <d v="2020-10-18T00:00:00"/>
    <s v="Kinyanjui Lucy"/>
    <s v="Female"/>
    <s v="99999"/>
    <s v="713214730"/>
    <m/>
    <m/>
    <s v="733550462"/>
    <n v="36.812421999999998"/>
    <n v="-1.0538479999999999"/>
    <s v="Kiambu"/>
    <s v="Githunguri"/>
    <s v="Githunguri"/>
    <s v="Riamute"/>
    <n v="10"/>
    <s v="Fredrick Gatungu Kago"/>
    <s v="Okinda"/>
    <s v="Okinda"/>
    <s v="723741826"/>
    <s v="Informal Business"/>
    <x v="0"/>
    <x v="0"/>
    <d v="2020-10-22T00:00:00"/>
  </r>
  <r>
    <s v="VPA6"/>
    <s v="KE-KIA-2010-28545"/>
    <x v="2"/>
    <s v="Under Verification"/>
    <s v="20th September,2020"/>
    <d v="2020-09-20T00:00:00"/>
    <s v="1st October,2020"/>
    <d v="2020-10-01T00:00:00"/>
    <s v="Waweru Lilian Wanjiru"/>
    <s v="Female"/>
    <s v="99999"/>
    <s v="798477882"/>
    <m/>
    <m/>
    <m/>
    <n v="36.823749999999997"/>
    <n v="-1.0659050000000001"/>
    <s v="Kiambu"/>
    <s v="Githunguri"/>
    <s v="Githunguri"/>
    <s v="Riamute"/>
    <n v="10"/>
    <s v="Fredrick Gatungu Kago"/>
    <s v="Okinda"/>
    <s v="Okinda"/>
    <s v="723741826"/>
    <s v="Informal Business"/>
    <x v="0"/>
    <x v="0"/>
    <d v="2020-10-22T00:00:00"/>
  </r>
  <r>
    <s v="VPA6"/>
    <s v="KE-MAC-1704-18239"/>
    <x v="0"/>
    <s v=""/>
    <s v="10th February,2017"/>
    <d v="2017-02-10T00:00:00"/>
    <s v="1st April,2017"/>
    <d v="2017-04-01T00:00:00"/>
    <s v="Musyoka Michael Mwathula"/>
    <s v="Male"/>
    <s v="99999"/>
    <s v="722137308"/>
    <m/>
    <m/>
    <m/>
    <n v="37.307372000000001"/>
    <n v="-1.311355"/>
    <s v="Machakos"/>
    <s v="Kangundo"/>
    <s v="Kathaana"/>
    <s v="Kathunguri"/>
    <s v="6"/>
    <s v="Paksan Ent"/>
    <s v="Oloo"/>
    <s v="Oloo"/>
    <s v=""/>
    <s v="Informal Business"/>
    <x v="0"/>
    <x v="0"/>
    <d v="2017-08-12T00:00:00"/>
  </r>
  <r>
    <s v="VPA6"/>
    <s v="KE-EMB-2109-29886"/>
    <x v="2"/>
    <s v="Unreachable"/>
    <s v="23rd September,2021"/>
    <d v="2021-09-23T00:00:00"/>
    <s v="23rd September,2021"/>
    <d v="2021-09-23T00:00:00"/>
    <s v="Ngondi Wamuceke Nelea"/>
    <s v="Female"/>
    <s v="3685344"/>
    <s v="254745741678"/>
    <m/>
    <m/>
    <s v="254720047938"/>
    <n v="37.486708"/>
    <n v="-0.40407199999999999"/>
    <s v="Embu"/>
    <s v="Runyenjes"/>
    <s v="Gaturi north"/>
    <s v="Gituara"/>
    <n v="8"/>
    <s v="Collins Odhiambo Ondiek"/>
    <s v="Oloo"/>
    <s v="Oloo"/>
    <s v=""/>
    <s v="Informal Business"/>
    <x v="0"/>
    <x v="0"/>
    <d v="2021-09-24T00:00:00"/>
  </r>
  <r>
    <s v="VPA6"/>
    <s v="KE-KIR-1701-20681"/>
    <x v="0"/>
    <s v=""/>
    <s v="12th November,2016"/>
    <d v="2016-11-12T00:00:00"/>
    <s v="1st January,2017"/>
    <d v="2017-01-01T00:00:00"/>
    <s v="Maina James Clet"/>
    <s v="Male"/>
    <s v="99999"/>
    <s v="721591022"/>
    <m/>
    <m/>
    <m/>
    <n v="37.206220000000002"/>
    <n v="-0.59487699999999999"/>
    <s v="Kirinyaga"/>
    <s v="Sagana"/>
    <s v="Ndia"/>
    <s v="Riamuga"/>
    <s v="8"/>
    <s v="Bio Esline Company Ltd"/>
    <s v="Oloo"/>
    <s v="Oloo"/>
    <s v="711469114"/>
    <s v="Micro Business"/>
    <x v="2"/>
    <x v="0"/>
    <d v="2017-08-01T00:00:00"/>
  </r>
  <r>
    <s v="VPA6"/>
    <s v="KE-MUR-1704-18576"/>
    <x v="2"/>
    <s v="Unreachable"/>
    <s v="5th March,2017"/>
    <d v="2017-03-05T00:00:00"/>
    <s v="24th April,2017"/>
    <d v="2017-04-24T00:00:00"/>
    <s v="Mugue Mofat Mburu Kamau"/>
    <s v="Male"/>
    <s v="1847743"/>
    <s v="+254737818236"/>
    <m/>
    <m/>
    <m/>
    <n v="36.986077999999999"/>
    <n v="-0.81834700000000005"/>
    <s v="Murang'a"/>
    <s v="Kigumo"/>
    <s v="Kigumo"/>
    <s v="Mathare Ini"/>
    <s v="12"/>
    <s v="Andcol Enterprises"/>
    <s v="Oloo"/>
    <s v="Oloo"/>
    <s v="0"/>
    <s v="Micro Business"/>
    <x v="2"/>
    <x v="0"/>
    <d v="2017-04-29T00:00:00"/>
  </r>
  <r>
    <s v="VPA6"/>
    <s v="KE-KIR-1707-20680"/>
    <x v="2"/>
    <s v="Hostile Client"/>
    <s v="12th May,2017"/>
    <d v="2017-05-12T00:00:00"/>
    <s v="1st July,2017"/>
    <d v="2017-07-01T00:00:00"/>
    <s v="Chila Livingstone S"/>
    <s v="Male"/>
    <s v="254574"/>
    <s v="+254725871234"/>
    <m/>
    <m/>
    <m/>
    <n v="37.200163000000003"/>
    <n v="-0.603657"/>
    <s v="Kirinyaga"/>
    <s v="Ndia"/>
    <s v="Sagana"/>
    <s v="Kigwachi"/>
    <s v="12"/>
    <s v="Bio Esline Company Ltd"/>
    <s v="Oloo"/>
    <s v="Oloo"/>
    <s v=""/>
    <s v="Micro Business"/>
    <x v="2"/>
    <x v="0"/>
    <d v="2017-07-20T00:00:00"/>
  </r>
  <r>
    <s v="VPA6"/>
    <s v="KE-EMB-2109-29885"/>
    <x v="0"/>
    <s v=""/>
    <s v="22nd August,2021"/>
    <d v="2021-08-22T00:00:00"/>
    <s v="23rd September,2021"/>
    <d v="2021-09-23T00:00:00"/>
    <s v="Murage Felix Nyaga"/>
    <s v="Male"/>
    <n v="99999"/>
    <s v="254726009598"/>
    <m/>
    <m/>
    <s v="254719670083"/>
    <n v="37.550947999999998"/>
    <n v="-0.413993"/>
    <s v="Embu"/>
    <s v="Runyenjes"/>
    <s v="Kagaari north"/>
    <s v="Muthege"/>
    <s v="15"/>
    <s v="Collins Odhiambo Ondiek"/>
    <s v="Oloo"/>
    <s v="Oloo"/>
    <s v=""/>
    <s v="Informal Business"/>
    <x v="0"/>
    <x v="0"/>
    <d v="2021-09-24T00:00:00"/>
  </r>
  <r>
    <s v="VPA6"/>
    <s v="KE-MUR-1803-23749"/>
    <x v="0"/>
    <s v=""/>
    <s v="1st March,2018"/>
    <d v="2018-03-01T00:00:00"/>
    <s v="15th March,2018"/>
    <d v="2018-03-15T00:00:00"/>
    <s v="Kamande Lucas"/>
    <s v="Male"/>
    <s v="99999"/>
    <s v="735577051"/>
    <m/>
    <m/>
    <m/>
    <n v="36.961202"/>
    <n v="-0.94529399999999997"/>
    <s v="Murang'a"/>
    <s v="Gatanga"/>
    <s v="Gatunyu"/>
    <s v="Kikwuara"/>
    <n v="6.2"/>
    <s v="Kentainers Limited"/>
    <s v="Onyanyo"/>
    <s v="Onyanyo"/>
    <s v="710372728"/>
    <s v="Medium Size Business"/>
    <x v="7"/>
    <x v="1"/>
    <d v="2018-08-19T00:00:00"/>
  </r>
  <r>
    <s v="VPA6"/>
    <s v="KE-NYE-1907-25958"/>
    <x v="0"/>
    <s v=""/>
    <s v="12th July,2019"/>
    <d v="2019-07-12T00:00:00"/>
    <s v="29th July,2019"/>
    <d v="2019-07-29T00:00:00"/>
    <s v="Gitonga John Mureithi"/>
    <s v="Male"/>
    <s v="1207964"/>
    <s v="0727241904"/>
    <m/>
    <m/>
    <m/>
    <n v="37.047345"/>
    <n v="-0.48460300000000001"/>
    <s v="Nyeri"/>
    <s v="Nyeri Town"/>
    <s v="Mukaro"/>
    <s v="Kihethu"/>
    <s v="6"/>
    <s v="Kenbi Enterprises"/>
    <s v="Otieno"/>
    <s v="Otieno"/>
    <s v=""/>
    <s v="Micro Business"/>
    <x v="2"/>
    <x v="0"/>
    <d v="2019-08-01T00:00:00"/>
  </r>
  <r>
    <s v="VPA6"/>
    <s v="KE-MUR-1904-25074"/>
    <x v="0"/>
    <s v=""/>
    <s v="24th March,2019"/>
    <d v="2019-03-24T00:00:00"/>
    <s v="24th April,2019"/>
    <d v="2019-04-24T00:00:00"/>
    <s v="Kimondo Julius Kiruhi"/>
    <s v="Male"/>
    <s v="308495"/>
    <s v="254736186554"/>
    <m/>
    <m/>
    <m/>
    <n v="36.966116999999997"/>
    <n v="-0.60179700000000003"/>
    <s v="Murang'a"/>
    <s v="Mathioya"/>
    <s v="Mathioya"/>
    <s v="Karaguriro"/>
    <s v="6"/>
    <s v="Pafasi Enterprise"/>
    <s v="Pafasi  Enterprise"/>
    <s v="Pafasi  Enterprise"/>
    <s v="712956699"/>
    <s v="Micro Business"/>
    <x v="0"/>
    <x v="0"/>
    <d v="2019-04-24T00:00:00"/>
  </r>
  <r>
    <s v="VPA6"/>
    <s v="KE-KAK-1909-25075"/>
    <x v="0"/>
    <s v=""/>
    <s v="14th September,2019"/>
    <d v="2019-09-14T00:00:00"/>
    <s v="14th September,2019"/>
    <d v="2019-09-14T00:00:00"/>
    <s v="Kinyangi Benard Okach"/>
    <s v="Male"/>
    <s v="7277672"/>
    <s v="0722666723"/>
    <m/>
    <m/>
    <s v="722538660"/>
    <n v="35.074607999999998"/>
    <n v="0.63453499999999996"/>
    <s v="Kakamega"/>
    <s v="Likuyani"/>
    <s v="Likuyani"/>
    <s v="Kambi  Mapesa"/>
    <s v="6"/>
    <s v="Pafasi Enterprise"/>
    <s v="Pafasi  Enterprise"/>
    <s v="Pafasi  Enterprise"/>
    <s v="712956699"/>
    <s v="Micro Business"/>
    <x v="0"/>
    <x v="0"/>
    <d v="2019-09-14T00:00:00"/>
  </r>
  <r>
    <s v="VPA6"/>
    <s v="KE-TRA-2002-25077"/>
    <x v="0"/>
    <s v=""/>
    <s v="15th February,2020"/>
    <d v="2020-02-15T00:00:00"/>
    <s v="15th February,2020"/>
    <d v="2020-02-15T00:00:00"/>
    <s v="Wekesa Linet Lumonya"/>
    <s v="Female"/>
    <s v="22642406"/>
    <s v="254721586500"/>
    <m/>
    <m/>
    <m/>
    <n v="34.886992999999997"/>
    <n v="0.84023499999999995"/>
    <s v="Trans Nzoia"/>
    <s v="Kiminini"/>
    <s v="Sikhendu"/>
    <s v="Bukwet"/>
    <s v="6"/>
    <s v="Pafasi Enterprise"/>
    <s v="Pafasi  Enterprise"/>
    <s v="Pafasi  Enterprise"/>
    <s v="712956699"/>
    <s v="Micro Business"/>
    <x v="0"/>
    <x v="0"/>
    <d v="2020-02-17T00:00:00"/>
  </r>
  <r>
    <s v="VPA6"/>
    <s v="KE-TRA-2106-25085"/>
    <x v="0"/>
    <s v=""/>
    <s v="6th June,2021"/>
    <d v="2021-06-06T00:00:00"/>
    <s v="6th June,2021"/>
    <d v="2021-06-06T00:00:00"/>
    <s v="Irongi Abdi Kibet"/>
    <s v="Male"/>
    <s v="23525090"/>
    <s v="254722381924"/>
    <m/>
    <m/>
    <s v="254703400700"/>
    <n v="35.029837999999998"/>
    <n v="1.0099229999999999"/>
    <s v="Trans Nzoia"/>
    <s v="Kiminini"/>
    <s v="Milimani"/>
    <s v="Forest"/>
    <n v="6"/>
    <s v="Pafasi Enterprise"/>
    <s v="Pafasi  Enterprise"/>
    <s v="Pafasi  Enterprise"/>
    <s v=""/>
    <s v="Micro Business"/>
    <x v="0"/>
    <x v="0"/>
    <d v="2021-06-06T00:00:00"/>
  </r>
  <r>
    <s v="VPA6"/>
    <s v="KE-TRA-1908-24880"/>
    <x v="0"/>
    <s v=""/>
    <s v="19th July,2019"/>
    <d v="2019-07-19T00:00:00"/>
    <s v="11th August,2019"/>
    <d v="2019-08-11T00:00:00"/>
    <s v="Stephen Cheprot Psiwa"/>
    <s v="Male"/>
    <s v="13649640"/>
    <s v="722222367"/>
    <m/>
    <m/>
    <m/>
    <n v="35.081857999999997"/>
    <n v="0.95855199999999996"/>
    <s v="Trans Nzoia"/>
    <s v="Trans Nzoia West"/>
    <s v="Sirende"/>
    <s v="Toro"/>
    <n v="8"/>
    <s v="Pafasi Enterprise"/>
    <s v="Pafasi  Enterprise"/>
    <s v="Pafasi  Enterprise"/>
    <s v="712956699"/>
    <s v="Micro Business"/>
    <x v="0"/>
    <x v="0"/>
    <d v="2019-08-13T00:00:00"/>
  </r>
  <r>
    <s v="VPA6"/>
    <s v="KE-TRA-1802-21685"/>
    <x v="0"/>
    <s v=""/>
    <s v="10th January,2017"/>
    <d v="2017-01-10T00:00:00"/>
    <s v="25th February,2018"/>
    <d v="2018-02-25T00:00:00"/>
    <s v="Kirui Philemon 0"/>
    <s v="Male"/>
    <s v="99999"/>
    <s v="722326687"/>
    <m/>
    <m/>
    <s v="726589483"/>
    <n v="35.061627999999999"/>
    <n v="0.91639300000000001"/>
    <s v="Trans Nzoia"/>
    <s v="Kiminini"/>
    <s v="Kiminini"/>
    <s v="Lolkeringet"/>
    <s v="8"/>
    <s v="Pafasi Enterprise"/>
    <s v="Pafasi  Enterprise"/>
    <s v="Pafasi  Enterprise"/>
    <s v="712956699"/>
    <s v="Micro Business"/>
    <x v="0"/>
    <x v="0"/>
    <d v="2018-02-25T00:00:00"/>
  </r>
  <r>
    <s v="VPA6"/>
    <s v="KE-TRA-1901-25071"/>
    <x v="0"/>
    <s v=""/>
    <s v="11th November,2018"/>
    <d v="2018-11-11T00:00:00"/>
    <s v="24th January,2019"/>
    <d v="2019-01-24T00:00:00"/>
    <s v="Migosi Daniel Oyugi"/>
    <s v="Male"/>
    <s v="5736607"/>
    <s v="72036609"/>
    <s v="720366095"/>
    <m/>
    <s v="720366097"/>
    <n v="35.033489000000003"/>
    <n v="0.97304900000000005"/>
    <s v="Trans Nzoia"/>
    <s v="Kiminini"/>
    <s v="Mabonde"/>
    <s v="Namngoi"/>
    <s v="8"/>
    <s v="Pafasi Enterprise"/>
    <s v="Pafasi  Enterprise"/>
    <s v="Pafasi  Enterprise"/>
    <s v="712956699"/>
    <s v="Micro Business"/>
    <x v="0"/>
    <x v="0"/>
    <d v="2019-01-24T00:00:00"/>
  </r>
  <r>
    <s v="VPA6"/>
    <s v="KE-UAS-1909-25076"/>
    <x v="0"/>
    <s v=""/>
    <s v="16th September,2019"/>
    <d v="2019-09-16T00:00:00"/>
    <s v="16th September,2019"/>
    <d v="2019-09-16T00:00:00"/>
    <s v="Chemogos John Bore"/>
    <s v="Male"/>
    <s v="99999"/>
    <s v="254705388727"/>
    <m/>
    <m/>
    <m/>
    <n v="35.170777000000001"/>
    <n v="0.87896200000000002"/>
    <s v="Uasin Gishu"/>
    <s v="Soy"/>
    <s v="Soy"/>
    <s v="Chebarus"/>
    <s v="8"/>
    <s v="Pafasi Enterprise"/>
    <s v="Pafasi  Enterprise"/>
    <s v="Pafasi  Enterprise"/>
    <s v="254712956699"/>
    <s v="Micro Business"/>
    <x v="0"/>
    <x v="0"/>
    <d v="2019-09-16T00:00:00"/>
  </r>
  <r>
    <s v="VPA6"/>
    <s v="KE-TRA-2003-25079"/>
    <x v="0"/>
    <s v=""/>
    <s v="12th March,2020"/>
    <d v="2020-03-12T00:00:00"/>
    <s v="12th March,2020"/>
    <d v="2020-03-12T00:00:00"/>
    <s v="Ilole Joseph Khadiakala"/>
    <s v="Male"/>
    <s v="0997465"/>
    <s v="254720580137"/>
    <m/>
    <m/>
    <m/>
    <n v="35.117342999999998"/>
    <n v="1.0211680000000001"/>
    <s v="Trans Nzoia"/>
    <s v="Trans Nzoia East"/>
    <s v="Trans-Nzoia  East"/>
    <s v="Ekatano/ Sibanga"/>
    <s v="8"/>
    <s v="Pafasi Enterprise"/>
    <s v="Pafasi  Enterprise"/>
    <s v="Pafasi  Enterprise"/>
    <s v="712956699"/>
    <s v="Micro Business"/>
    <x v="0"/>
    <x v="0"/>
    <d v="2020-03-12T00:00:00"/>
  </r>
  <r>
    <s v="VPA6"/>
    <s v="KE-TRA-2105-25084"/>
    <x v="0"/>
    <s v=""/>
    <s v="29th May,2021"/>
    <d v="2021-05-29T00:00:00"/>
    <s v="29th May,2021"/>
    <d v="2021-05-29T00:00:00"/>
    <s v="Ondego Zablon Kube"/>
    <s v="Male"/>
    <s v="0933051"/>
    <s v="254723579372"/>
    <m/>
    <m/>
    <s v="254714576669"/>
    <n v="34.955736999999999"/>
    <n v="0.98454200000000003"/>
    <s v="Trans Nzoia"/>
    <s v="Trans Nzoia West"/>
    <s v="Matisi"/>
    <s v="Siuna"/>
    <n v="8"/>
    <s v="Pafasi Enterprise"/>
    <s v="Pafasi  Enterprise"/>
    <s v="Pafasi  Enterprise"/>
    <s v=""/>
    <s v="Micro Business"/>
    <x v="0"/>
    <x v="0"/>
    <d v="2021-05-29T00:00:00"/>
  </r>
  <r>
    <s v="VPA6"/>
    <s v="KE-TRA-2102-25083"/>
    <x v="0"/>
    <s v=""/>
    <s v="27th February,2021"/>
    <d v="2021-02-27T00:00:00"/>
    <s v="27th February,2021"/>
    <d v="2021-02-27T00:00:00"/>
    <s v="Wafula Maurice Simiyu"/>
    <s v="Male"/>
    <s v="5174269"/>
    <s v="254723726393"/>
    <m/>
    <m/>
    <s v="254721998643"/>
    <n v="34.915557999999997"/>
    <n v="0.89564500000000002"/>
    <s v="Trans Nzoia"/>
    <s v="Kiminini"/>
    <s v="Kiminini"/>
    <s v="Masaba"/>
    <n v="8"/>
    <s v="Pafasi Enterprise"/>
    <s v="Pafasi  Enterprise"/>
    <s v="Pafasi  Enterprise"/>
    <s v=""/>
    <s v="Micro Business"/>
    <x v="0"/>
    <x v="0"/>
    <d v="2021-02-27T00:00:00"/>
  </r>
  <r>
    <s v="VPA6"/>
    <s v="KE-TRA-1605-16393"/>
    <x v="0"/>
    <s v=""/>
    <s v="12th March,2016"/>
    <d v="2016-03-12T00:00:00"/>
    <s v="1st May,2016"/>
    <d v="2016-05-01T00:00:00"/>
    <s v="Sam Edung Riona"/>
    <s v="Male"/>
    <s v="7871163"/>
    <s v="702606086"/>
    <m/>
    <m/>
    <m/>
    <n v="35.071190000000001"/>
    <n v="1.088789"/>
    <s v="Trans Nzoia"/>
    <s v="Trans Nzoia East"/>
    <s v="Sitatunga"/>
    <s v="Shauri Moyo"/>
    <s v="10"/>
    <s v="Pafasi Enterprise"/>
    <s v="Pafasi  Enterprise"/>
    <s v="Pafasi  Enterprise"/>
    <s v=""/>
    <s v="Micro Business"/>
    <x v="2"/>
    <x v="0"/>
    <d v="2017-03-02T00:00:00"/>
  </r>
  <r>
    <s v="VPA6"/>
    <s v="KE-TRA-1801-21684"/>
    <x v="0"/>
    <s v=""/>
    <s v="11th November,2017"/>
    <d v="2017-11-11T00:00:00"/>
    <s v="1st January,2018"/>
    <d v="2018-01-01T00:00:00"/>
    <s v="Basweti Evans Abenga"/>
    <s v="Male"/>
    <s v="406753"/>
    <s v="726500077"/>
    <m/>
    <m/>
    <s v="706043833"/>
    <n v="34.991168000000002"/>
    <n v="0.89702599999999999"/>
    <s v="Trans Nzoia"/>
    <s v="Kiminini"/>
    <s v="Kiminini"/>
    <s v="Bigtree"/>
    <s v="10"/>
    <s v="Pafasi Enterprise"/>
    <s v="Pafasi  Enterprise"/>
    <s v="Pafasi  Enterprise"/>
    <s v="712956699"/>
    <s v="Micro Business"/>
    <x v="0"/>
    <x v="0"/>
    <d v="2018-01-13T00:00:00"/>
  </r>
  <r>
    <s v="VPA6"/>
    <s v="KE-ELG-1712-21683"/>
    <x v="0"/>
    <s v=""/>
    <s v="12th October,2017"/>
    <d v="2017-10-12T00:00:00"/>
    <s v="1st December,2017"/>
    <d v="2017-12-01T00:00:00"/>
    <s v="Kiplagat Cosmus Cherop"/>
    <s v="Male"/>
    <s v="5294068"/>
    <s v="72225869"/>
    <m/>
    <m/>
    <m/>
    <n v="35.473272999999999"/>
    <n v="0.68963700000000006"/>
    <s v="Elgeyo/Marakwet"/>
    <s v="Keiyo North"/>
    <s v="Kamariny"/>
    <s v="Kapkessum"/>
    <s v="10"/>
    <s v="Pafasi Enterprise"/>
    <s v="Pafasi  Enterprise"/>
    <s v="Pafasi  Enterprise"/>
    <s v="254712956699"/>
    <s v="Micro Business"/>
    <x v="0"/>
    <x v="0"/>
    <d v="2017-12-04T00:00:00"/>
  </r>
  <r>
    <s v="VPA6"/>
    <s v="KE-TRA-1903-25073"/>
    <x v="0"/>
    <s v=""/>
    <s v="28th January,2019"/>
    <d v="2019-01-28T00:00:00"/>
    <s v="11th March,2019"/>
    <d v="2019-03-11T00:00:00"/>
    <s v="Mudamba Josphat Mulusa"/>
    <s v="Male"/>
    <s v="2064072"/>
    <s v="254722569070"/>
    <m/>
    <m/>
    <m/>
    <n v="34.968946000000003"/>
    <n v="1.0476030000000001"/>
    <s v="Trans Nzoia"/>
    <s v="Kwanza"/>
    <s v="Kapsitwet"/>
    <s v="Kitale Ndogo"/>
    <s v="10"/>
    <s v="Pafasi Enterprise"/>
    <s v="Pafasi  Enterprise"/>
    <s v="Pafasi  Enterprise"/>
    <s v="712956699"/>
    <s v="Micro Business"/>
    <x v="0"/>
    <x v="0"/>
    <d v="2019-03-12T00:00:00"/>
  </r>
  <r>
    <s v="VPA6"/>
    <s v="KE-TRA-1708-21679"/>
    <x v="0"/>
    <s v=""/>
    <s v="27th June,2017"/>
    <d v="2017-06-27T00:00:00"/>
    <s v="16th August,2017"/>
    <d v="2017-08-16T00:00:00"/>
    <s v="Gichuki Peter Mungongi"/>
    <s v="Male"/>
    <s v="11364738"/>
    <s v="722322428"/>
    <m/>
    <m/>
    <s v="724062953"/>
    <n v="35.197330999999998"/>
    <n v="1.0671310000000001"/>
    <s v="Trans Nzoia"/>
    <s v="Cherengany"/>
    <s v="Suwerwa"/>
    <s v="Makutano"/>
    <s v="10"/>
    <s v="Pafasi Enterprise"/>
    <s v="Pafasi  Enterprise"/>
    <s v="Pafasi  Enterprise"/>
    <s v="712956699"/>
    <s v="Micro Business"/>
    <x v="0"/>
    <x v="0"/>
    <d v="2017-08-16T00:00:00"/>
  </r>
  <r>
    <s v="VPA6"/>
    <s v="KE-UAS-1710-21682"/>
    <x v="0"/>
    <s v=""/>
    <s v="31st August,2017"/>
    <d v="2017-08-31T00:00:00"/>
    <s v="20th October,2017"/>
    <d v="2017-10-20T00:00:00"/>
    <s v="Kurgat Jonh Kiptui"/>
    <s v="Male"/>
    <s v="7395377"/>
    <s v="720656787"/>
    <m/>
    <m/>
    <m/>
    <n v="35.523342"/>
    <n v="0.17982699999999999"/>
    <s v="Uasin Gishu"/>
    <s v="Ainabkoi"/>
    <s v="Ainapkoi"/>
    <s v="Ndanai"/>
    <s v="10"/>
    <s v="Pafasi Enterprise"/>
    <s v="Pafasi  Enterprise"/>
    <s v="Pafasi  Enterprise"/>
    <s v="254712956699"/>
    <s v="Micro Business"/>
    <x v="0"/>
    <x v="0"/>
    <d v="2017-10-24T00:00:00"/>
  </r>
  <r>
    <s v="VPA6"/>
    <s v="KE-TRA-1901-25072"/>
    <x v="2"/>
    <s v="Non Compliant"/>
    <s v="28th November,2018"/>
    <d v="2018-11-28T00:00:00"/>
    <s v="25th January,2019"/>
    <d v="2019-01-25T00:00:00"/>
    <s v="Simiyu Henry Wanyonyi"/>
    <s v="Male"/>
    <s v="14660089"/>
    <s v="712250487"/>
    <s v="722484797"/>
    <m/>
    <m/>
    <n v="35.122923"/>
    <n v="0.87545799999999996"/>
    <s v="Trans Nzoia"/>
    <s v="Kiminini"/>
    <s v="Kiminini"/>
    <s v="Konoin"/>
    <n v="10"/>
    <s v="Pafasi Enterprise"/>
    <s v="Pafasi  Enterprise"/>
    <s v="Pafasi  Enterprise"/>
    <s v="712956699"/>
    <s v="Micro Business"/>
    <x v="0"/>
    <x v="0"/>
    <d v="2019-01-25T00:00:00"/>
  </r>
  <r>
    <s v="VPA6"/>
    <s v="KE-TRA-2009-25081"/>
    <x v="0"/>
    <s v=""/>
    <s v="18th September,2020"/>
    <d v="2020-09-18T00:00:00"/>
    <s v="18th September,2020"/>
    <d v="2020-09-18T00:00:00"/>
    <s v="Alunga Judith Nyangano"/>
    <s v="Female"/>
    <s v="5778523"/>
    <s v="254722920056"/>
    <m/>
    <m/>
    <m/>
    <n v="34.916358000000002"/>
    <n v="0.89498800000000001"/>
    <s v="Trans Nzoia"/>
    <s v="Kiminini"/>
    <s v="Kiminini"/>
    <s v="Masaba"/>
    <s v="10"/>
    <s v="Pafasi Enterprise"/>
    <s v="Pafasi  Enterprise"/>
    <s v="Pafasi  Enterprise"/>
    <s v="712956699"/>
    <s v="Micro Business"/>
    <x v="0"/>
    <x v="0"/>
    <d v="2020-09-19T00:00:00"/>
  </r>
  <r>
    <s v="VPA6"/>
    <s v="KE-KAK-2006-25080"/>
    <x v="2"/>
    <s v="Non Compliant"/>
    <s v="6th June,2020"/>
    <d v="2020-06-06T00:00:00"/>
    <s v="6th June,2020"/>
    <d v="2020-06-06T00:00:00"/>
    <s v="Misoga Beatrice Kedogo"/>
    <s v="Female"/>
    <s v="5280289"/>
    <s v="720230602"/>
    <m/>
    <m/>
    <m/>
    <n v="34.775807999999998"/>
    <n v="0.31168800000000002"/>
    <s v="Kakamega"/>
    <s v="Kakamega East"/>
    <s v="Kakamega"/>
    <s v="Lianungu"/>
    <n v="10"/>
    <s v="Pafasi Enterprise"/>
    <s v="Pafasi  Enterprise"/>
    <s v="Pafasi  Enterprise"/>
    <s v="712956699"/>
    <s v="Micro Business"/>
    <x v="2"/>
    <x v="0"/>
    <d v="2020-06-08T00:00:00"/>
  </r>
  <r>
    <s v="VPA6"/>
    <s v="KE-BUN-2205-25089"/>
    <x v="0"/>
    <s v=""/>
    <s v="16th May,2022"/>
    <d v="2022-05-16T00:00:00"/>
    <s v="16th May,2022"/>
    <d v="2022-05-16T00:00:00"/>
    <s v="Wekesa Moses Sakwa"/>
    <s v="Male"/>
    <s v="11328500"/>
    <s v="0722300753"/>
    <m/>
    <m/>
    <s v="0722438586"/>
    <n v="34.531283000000002"/>
    <n v="0.60100100000000001"/>
    <s v="Bungoma"/>
    <s v="Kanduyi"/>
    <s v="Tuti marakaru"/>
    <s v="Tuti"/>
    <n v="10"/>
    <s v="Pafasi Enterprise"/>
    <s v="Pafasi  Enterprise"/>
    <s v="Pafasi  Enterprise"/>
    <s v=""/>
    <s v="Micro Business"/>
    <x v="0"/>
    <x v="0"/>
    <d v="2022-05-16T00:00:00"/>
  </r>
  <r>
    <s v="VPA6"/>
    <s v="KE-UAS-2111-25088"/>
    <x v="2"/>
    <s v="Non Compliant"/>
    <s v="30th November,2021"/>
    <d v="2021-11-30T00:00:00"/>
    <s v="30th November,2021"/>
    <d v="2021-11-30T00:00:00"/>
    <s v="Tirop Patrick Chemwolo"/>
    <s v="Male"/>
    <n v="99999"/>
    <s v="254723876508"/>
    <m/>
    <m/>
    <s v="254725493374"/>
    <n v="35.477065000000003"/>
    <n v="0.711198"/>
    <s v="Uasin Gishu"/>
    <s v="Moiben"/>
    <s v="Karuna"/>
    <s v="Tilatil"/>
    <n v="10"/>
    <s v="Pafasi Enterprise"/>
    <s v="Pafasi  Enterprise"/>
    <s v="Pafasi  Enterprise"/>
    <s v=""/>
    <s v="Micro Business"/>
    <x v="0"/>
    <x v="0"/>
    <d v="2021-11-30T00:00:00"/>
  </r>
  <r>
    <s v="VPA6"/>
    <s v="KE-BUN-2109-25087"/>
    <x v="2"/>
    <s v="Unreachable"/>
    <s v="25th September,2021"/>
    <d v="2021-09-25T00:00:00"/>
    <s v="25th September,2021"/>
    <d v="2021-09-25T00:00:00"/>
    <s v="Wanaswa Rosemary Naswa"/>
    <s v="Female"/>
    <s v="3463261"/>
    <s v="254712506877"/>
    <m/>
    <m/>
    <s v="254723995585"/>
    <n v="34.543277000000003"/>
    <n v="0.60131800000000002"/>
    <s v="Bungoma"/>
    <s v="Bungoma South"/>
    <s v="Kibabi"/>
    <s v="Makutano"/>
    <n v="10"/>
    <s v="Pafasi Enterprise"/>
    <s v="Pafasi  Enterprise"/>
    <s v="Pafasi  Enterprise"/>
    <s v=""/>
    <s v="Micro Business"/>
    <x v="0"/>
    <x v="0"/>
    <d v="2021-09-25T00:00:00"/>
  </r>
  <r>
    <s v="VPA6"/>
    <s v="KE-TRA-2102-25082"/>
    <x v="0"/>
    <s v=""/>
    <s v="17th February,2021"/>
    <d v="2021-02-17T00:00:00"/>
    <s v="17th February,2021"/>
    <d v="2021-02-17T00:00:00"/>
    <s v="Humphrey Eliakim Otenyo"/>
    <s v="Male"/>
    <s v="6421161"/>
    <s v="2547258577328"/>
    <m/>
    <m/>
    <s v="254733530837"/>
    <n v="35.086362000000001"/>
    <n v="1.0724119999999999"/>
    <s v="Trans Nzoia"/>
    <s v="Trans Nzoia East"/>
    <s v="Sitatunga"/>
    <s v="Sioyi"/>
    <n v="10"/>
    <s v="Pafasi Enterprise"/>
    <s v="Pafasi  Enterprise"/>
    <s v="Pafasi  Enterprise"/>
    <s v=""/>
    <s v="Micro Business"/>
    <x v="0"/>
    <x v="0"/>
    <d v="2021-02-17T00:00:00"/>
  </r>
  <r>
    <s v="VPA6"/>
    <s v="KE-TRA-1611-21678"/>
    <x v="2"/>
    <s v="Hostile Client"/>
    <s v="11th October,2016"/>
    <d v="2016-10-11T00:00:00"/>
    <s v="30th November,2016"/>
    <d v="2016-11-30T00:00:00"/>
    <s v="Wekoye Stephen Ngome"/>
    <s v="Male"/>
    <s v="778124"/>
    <s v="+254722853316"/>
    <m/>
    <m/>
    <m/>
    <n v="35.248202999999997"/>
    <n v="0.99424299999999999"/>
    <s v="Trans Nzoia"/>
    <s v="Trans Nzoia East"/>
    <s v="Sowerwa"/>
    <s v="Tombili"/>
    <s v="12"/>
    <s v="Pafasi Enterprise"/>
    <s v="Pafasi  Enterprise"/>
    <s v="Pafasi  Enterprise"/>
    <s v="712956699"/>
    <s v="Micro Business"/>
    <x v="0"/>
    <x v="0"/>
    <d v="2017-07-11T00:00:00"/>
  </r>
  <r>
    <s v="VPA6"/>
    <s v="KE-TRA-1703-21677"/>
    <x v="0"/>
    <s v=""/>
    <s v="28th February,2017"/>
    <d v="2017-02-28T00:00:00"/>
    <s v="24th March,2017"/>
    <d v="2017-03-24T00:00:00"/>
    <s v="Waiguru Felister Njoki"/>
    <s v="Female"/>
    <s v="9821723"/>
    <s v="72526048"/>
    <m/>
    <m/>
    <m/>
    <n v="35.090718000000003"/>
    <n v="0.91317999999999999"/>
    <s v="Trans Nzoia"/>
    <s v="Trans Nzoia West"/>
    <s v="Waitaluk"/>
    <s v="Simatwet"/>
    <n v="35"/>
    <s v="Pafasi Enterprise"/>
    <s v="Pafasi  Enterprise"/>
    <s v="Pafasi  Enterprise"/>
    <s v="712956699"/>
    <s v="Micro Business"/>
    <x v="3"/>
    <x v="0"/>
    <d v="2017-06-13T00:00:00"/>
  </r>
  <r>
    <s v="VPA6"/>
    <s v="KE-TRA-2002-25078"/>
    <x v="0"/>
    <s v=""/>
    <s v="16th February,2020"/>
    <d v="2020-02-16T00:00:00"/>
    <s v="16th February,2020"/>
    <d v="2020-02-16T00:00:00"/>
    <s v="Kibii Eunice Jeruiyot"/>
    <s v="Female"/>
    <s v="12682232"/>
    <s v="721958804"/>
    <s v="254721958804"/>
    <m/>
    <s v="254714556111"/>
    <n v="35.034547000000003"/>
    <n v="1.0097879999999999"/>
    <s v="Trans Nzoia"/>
    <s v="Trans Nzoia West"/>
    <s v="Kiminini"/>
    <s v="Sinendet"/>
    <n v="16"/>
    <s v="Pafasi Enterprise"/>
    <s v="Pafasi  Enterprise"/>
    <s v="Pafasi  Enterprise"/>
    <s v="712956699"/>
    <s v="Micro Business"/>
    <x v="1"/>
    <x v="0"/>
    <d v="2020-02-17T00:00:00"/>
  </r>
  <r>
    <s v="VPA6"/>
    <s v="KE-VIH-1612-15745"/>
    <x v="0"/>
    <s v=""/>
    <s v="11th November,2016"/>
    <d v="2016-11-11T00:00:00"/>
    <s v="31st December,2016"/>
    <d v="2016-12-31T00:00:00"/>
    <s v="Simon Kamdi Jumba"/>
    <s v="Male"/>
    <s v="16075789"/>
    <s v="722613291"/>
    <m/>
    <m/>
    <m/>
    <n v="34.754564999999999"/>
    <n v="5.6222000000000001E-2"/>
    <s v="Vihiga"/>
    <s v="Hamisi"/>
    <s v="Gimoimoi"/>
    <s v="Gimamoi"/>
    <s v="6"/>
    <s v="Patrick Kedemi Angundu"/>
    <s v="Patrick Kedemi Angundu"/>
    <s v="Patrick Kedemi Angundu"/>
    <s v=""/>
    <s v="Informal Business"/>
    <x v="2"/>
    <x v="0"/>
    <d v="2018-08-02T00:00:00"/>
  </r>
  <r>
    <s v="VPA6"/>
    <s v="KE-VIH-1804-23707"/>
    <x v="0"/>
    <s v=""/>
    <s v="15th January,2018"/>
    <d v="2018-01-15T00:00:00"/>
    <s v="15th April,2018"/>
    <d v="2018-04-15T00:00:00"/>
    <s v="Philmon Mwavali"/>
    <s v="Male"/>
    <s v="833765"/>
    <s v="722914875"/>
    <m/>
    <m/>
    <s v="703908357"/>
    <n v="34.770257999999998"/>
    <n v="0.119015"/>
    <s v="Vihiga"/>
    <s v="Sabatia"/>
    <s v="Sabatia"/>
    <s v="Mudete"/>
    <s v="6"/>
    <s v="Patrick Kedemi Angundu"/>
    <s v="Patrick Kedemi Angundu"/>
    <s v="Patrick Kedemi Angundu"/>
    <s v="704684007"/>
    <s v="Informal Business"/>
    <x v="2"/>
    <x v="0"/>
    <d v="2018-06-18T00:00:00"/>
  </r>
  <r>
    <s v="VPA6"/>
    <s v="KE-KAK-1711-23708"/>
    <x v="0"/>
    <s v=""/>
    <s v="7th August,2017"/>
    <d v="2017-08-07T00:00:00"/>
    <s v="1st November,2017"/>
    <d v="2017-11-01T00:00:00"/>
    <s v="Rose Bulimu Boaz"/>
    <s v="Female"/>
    <s v="5731165"/>
    <s v="713963852"/>
    <m/>
    <m/>
    <s v="705852907"/>
    <n v="34.967337000000001"/>
    <n v="0.645007"/>
    <s v="Kakamega"/>
    <s v="Lugari"/>
    <s v="Lugari"/>
    <s v="Msusu"/>
    <s v="6"/>
    <s v="Patrick Kedemi Angundu"/>
    <s v="Patrick Kedemi Angundu"/>
    <s v="Patrick Kedemi Angundu"/>
    <s v="735066637"/>
    <s v="Informal Business"/>
    <x v="2"/>
    <x v="0"/>
    <d v="2018-06-25T00:00:00"/>
  </r>
  <r>
    <s v="VPA6"/>
    <s v="KE-KIR-1707-20580"/>
    <x v="0"/>
    <s v=""/>
    <s v="22nd July,2017"/>
    <d v="2017-07-22T00:00:00"/>
    <s v="30th July,2017"/>
    <d v="2017-07-30T00:00:00"/>
    <s v="Kigundu Francis Mwangi"/>
    <s v="Male"/>
    <s v="20418386"/>
    <s v="724550027"/>
    <m/>
    <m/>
    <m/>
    <n v="37.241078000000002"/>
    <n v="-0.481686"/>
    <s v="Kirinyaga"/>
    <s v="Kerugoya/Kutus"/>
    <s v="Mutira"/>
    <s v="Njoguini"/>
    <s v="6"/>
    <s v="Patrick Kinyua"/>
    <s v="Patrick Kinyua"/>
    <s v="Patrick Kinyua"/>
    <s v="716073975"/>
    <s v="Informal Business"/>
    <x v="0"/>
    <x v="0"/>
    <d v="2017-09-25T00:00:00"/>
  </r>
  <r>
    <s v="VPA6"/>
    <s v="KE-KIR-1809-26851"/>
    <x v="0"/>
    <s v=""/>
    <s v="1st August,2018"/>
    <d v="2018-08-01T00:00:00"/>
    <s v="1st September,2018"/>
    <d v="2018-09-01T00:00:00"/>
    <s v="Maru Kinyua Eric"/>
    <s v="Male"/>
    <s v="21709373"/>
    <s v="0720930614"/>
    <m/>
    <m/>
    <m/>
    <n v="37.242823000000001"/>
    <n v="-0.47947299999999998"/>
    <s v="Kirinyaga"/>
    <s v="Kirinyaga"/>
    <s v="Mutira"/>
    <s v="Kamuiru"/>
    <s v="6"/>
    <s v="Patrick Kinyua"/>
    <s v="Patrick Kinyua"/>
    <s v="Patrick Kinyua"/>
    <s v=""/>
    <s v="Informal Business"/>
    <x v="2"/>
    <x v="0"/>
    <d v="2019-01-28T00:00:00"/>
  </r>
  <r>
    <s v="VPA6"/>
    <s v="KE-KIR-1701-17586"/>
    <x v="0"/>
    <s v=""/>
    <s v="12th November,2016"/>
    <d v="2016-11-12T00:00:00"/>
    <s v="1st January,2017"/>
    <d v="2017-01-01T00:00:00"/>
    <s v="Daniel Muriuki Kamotho"/>
    <s v="Male"/>
    <s v="23674192"/>
    <s v="729985139"/>
    <m/>
    <m/>
    <m/>
    <n v="37.251269999999998"/>
    <n v="-0.476769"/>
    <s v="Kirinyaga"/>
    <s v="Kerugoya/Kutus"/>
    <s v="Mutira"/>
    <s v="Kaaraini"/>
    <n v="8"/>
    <s v="Patrick Kinyua"/>
    <s v="Patrick Kinyua"/>
    <s v="Patrick Kinyua"/>
    <s v="716073975"/>
    <s v="Informal Business"/>
    <x v="2"/>
    <x v="0"/>
    <d v="2018-04-06T00:00:00"/>
  </r>
  <r>
    <s v="VPA6"/>
    <s v="KE-KIR-1708-20576"/>
    <x v="0"/>
    <s v=""/>
    <s v="20th July,2017"/>
    <d v="2017-07-20T00:00:00"/>
    <s v="20th August,2017"/>
    <d v="2017-08-20T00:00:00"/>
    <s v="Murage Winfred Ngima"/>
    <s v="Female"/>
    <s v="5757080"/>
    <s v="722266150"/>
    <m/>
    <m/>
    <m/>
    <n v="37.240554000000003"/>
    <n v="-0.484074"/>
    <s v="Kirinyaga"/>
    <s v="Kerugoya/Kutus"/>
    <s v="Mutira"/>
    <s v="Kamuiru"/>
    <s v="10"/>
    <s v="Patrick Kinyua"/>
    <s v="Patrick Kinyua"/>
    <s v="Patrick Kinyua"/>
    <s v=""/>
    <s v="Informal Business"/>
    <x v="2"/>
    <x v="0"/>
    <d v="2017-09-20T00:00:00"/>
  </r>
  <r>
    <s v="VPA6"/>
    <s v="KE-KIR-1811-26852"/>
    <x v="0"/>
    <s v=""/>
    <s v="1st October,2018"/>
    <d v="2018-10-01T00:00:00"/>
    <s v="1st November,2018"/>
    <d v="2018-11-01T00:00:00"/>
    <s v="Muthui Guchobi Jeremiah"/>
    <s v="Male"/>
    <s v="99999"/>
    <s v="724078796"/>
    <m/>
    <m/>
    <s v="717441134"/>
    <n v="37.294834999999999"/>
    <n v="-0.48514800000000002"/>
    <s v="Kirinyaga"/>
    <s v="Kerugoya/Kutus"/>
    <s v="Kabaru"/>
    <s v="Kiangothe"/>
    <s v="10"/>
    <s v="Patrick Kinyua"/>
    <s v="Patrick Kinyua"/>
    <s v="Patrick Kinyua"/>
    <s v=""/>
    <s v="Informal Business"/>
    <x v="2"/>
    <x v="0"/>
    <d v="2019-01-28T00:00:00"/>
  </r>
  <r>
    <s v="VPA6"/>
    <s v="KE-KIR-1901-26853"/>
    <x v="0"/>
    <s v=""/>
    <s v="1st December,2018"/>
    <d v="2018-12-01T00:00:00"/>
    <s v="1st January,2019"/>
    <d v="2019-01-01T00:00:00"/>
    <s v="Karangi Muthee Charles"/>
    <s v="Male"/>
    <s v="99999"/>
    <s v="721721554"/>
    <m/>
    <m/>
    <s v="715671387"/>
    <n v="37.195383999999997"/>
    <n v="-0.45805200000000001"/>
    <s v="Kirinyaga"/>
    <s v="Kirinyaga"/>
    <s v="Mukure"/>
    <s v="Ndiriti"/>
    <s v="10"/>
    <s v="Patrick Kinyua"/>
    <s v="Patrick Kinyua"/>
    <s v="Patrick Kinyua"/>
    <s v="716073975"/>
    <s v="Informal Business"/>
    <x v="2"/>
    <x v="0"/>
    <d v="2019-01-28T00:00:00"/>
  </r>
  <r>
    <s v="VPA6"/>
    <s v="KE-BOM-1607-16407"/>
    <x v="0"/>
    <s v=""/>
    <s v="12th May,2016"/>
    <d v="2016-05-12T00:00:00"/>
    <s v="1st July,2016"/>
    <d v="2016-07-01T00:00:00"/>
    <s v="Elisha Kipkirui Turgut"/>
    <s v="Male"/>
    <s v="278281"/>
    <s v="729046475"/>
    <m/>
    <m/>
    <m/>
    <n v="35.321340999999997"/>
    <n v="-0.72837700000000005"/>
    <s v="Bomet"/>
    <s v="Bomet Central"/>
    <s v="Singorwet"/>
    <s v="Kabungut"/>
    <s v="10"/>
    <s v="Patrick Kipronoh Mutai"/>
    <s v="Patrick Langat"/>
    <s v="Patrick Langat"/>
    <s v=""/>
    <s v="Informal Business"/>
    <x v="0"/>
    <x v="0"/>
    <d v="2017-04-05T00:00:00"/>
  </r>
  <r>
    <s v="VPA6"/>
    <s v="KE-THA-1809-23115"/>
    <x v="0"/>
    <s v=""/>
    <s v="19th August,2018"/>
    <d v="2018-08-19T00:00:00"/>
    <s v="20th September,2018"/>
    <d v="2018-09-20T00:00:00"/>
    <s v="Micheni Kaindi Catherine"/>
    <s v="Female"/>
    <s v="11259011"/>
    <s v="722255734"/>
    <m/>
    <m/>
    <m/>
    <n v="37.626783000000003"/>
    <n v="-0.21188399999999999"/>
    <s v="Tharaka-Nithi"/>
    <s v="Maara"/>
    <s v="Chogoria"/>
    <s v="Majira"/>
    <s v="8"/>
    <s v="Gilbert Mugendi"/>
    <s v="Patrick Mwangi"/>
    <s v="Patrick Mwangi"/>
    <s v="722782126"/>
    <s v="Informal Business"/>
    <x v="2"/>
    <x v="0"/>
    <d v="2018-11-14T00:00:00"/>
  </r>
  <r>
    <s v="VPA6"/>
    <s v="KE-TAI-1602-16000"/>
    <x v="0"/>
    <s v=""/>
    <s v="29th December,2015"/>
    <d v="2015-12-29T00:00:00"/>
    <s v="17th February,2016"/>
    <d v="2016-02-17T00:00:00"/>
    <s v="Marisela M Mwaigonyi"/>
    <s v="Female"/>
    <s v="2526078"/>
    <s v="731349163"/>
    <m/>
    <m/>
    <m/>
    <n v="38.346938999999999"/>
    <n v="-3.3488259999999999"/>
    <s v="Taita/Taveta"/>
    <s v="Wundanyi"/>
    <s v="Wumingu Kishushe"/>
    <s v="Ndiwenyi"/>
    <s v="8"/>
    <s v="Jotham Kaluma"/>
    <s v="Patrick Zighani"/>
    <s v="Patrick Zighani"/>
    <s v=""/>
    <s v="Informal Business"/>
    <x v="2"/>
    <x v="0"/>
    <d v="2017-03-02T00:00:00"/>
  </r>
  <r>
    <s v="VPA6"/>
    <s v="KE-TAI-2012-27007"/>
    <x v="1"/>
    <s v="Institutional Plant"/>
    <s v="8th March,2020"/>
    <d v="2020-03-08T00:00:00"/>
    <s v="8th December,2020"/>
    <d v="2020-12-08T00:00:00"/>
    <s v="Church Mrughuwa Catholic"/>
    <s v="Male"/>
    <s v="29501988"/>
    <s v="254743873827"/>
    <m/>
    <m/>
    <m/>
    <n v="38.299452000000002"/>
    <n v="-3.4341979999999999"/>
    <s v="Taita/Taveta"/>
    <s v="Mwatate"/>
    <s v="Mwatate"/>
    <s v="Mrughuwa"/>
    <n v="8"/>
    <s v="Patrick Zinghani"/>
    <s v="Patrick zighani"/>
    <s v="Patrick zighani"/>
    <s v=""/>
    <s v="Informal Business"/>
    <x v="2"/>
    <x v="0"/>
    <d v="2020-12-08T00:00:00"/>
  </r>
  <r>
    <s v="VPA6"/>
    <s v="KE-MAK-1907-26732"/>
    <x v="0"/>
    <s v=""/>
    <s v="12th May,2019"/>
    <d v="2019-05-12T00:00:00"/>
    <s v="1st July,2019"/>
    <d v="2019-07-01T00:00:00"/>
    <s v="Mandina Dionice Mulwa"/>
    <s v="Male"/>
    <s v="99999"/>
    <s v="254727443724"/>
    <s v="727443724"/>
    <m/>
    <s v="721443429"/>
    <n v="37.391680000000001"/>
    <n v="-1.8188899999999999"/>
    <s v="Makueni"/>
    <s v="Kaiti"/>
    <s v="Kilungu"/>
    <s v="Ndeini"/>
    <s v="8"/>
    <s v="Paul K Musyoka"/>
    <s v="Paul K Musyoka"/>
    <s v="Paul K Musyoka"/>
    <s v="729331261"/>
    <s v="Informal Business"/>
    <x v="0"/>
    <x v="0"/>
    <d v="2019-07-08T00:00:00"/>
  </r>
  <r>
    <s v="VPA6"/>
    <s v="KE-MAK-1609-17491"/>
    <x v="0"/>
    <s v=""/>
    <s v="13th July,2016"/>
    <d v="2016-07-13T00:00:00"/>
    <s v="1st September,2016"/>
    <d v="2016-09-01T00:00:00"/>
    <s v="Mathew Musau Mungata"/>
    <s v="Male"/>
    <s v="6413393"/>
    <s v="722564001"/>
    <m/>
    <m/>
    <m/>
    <n v="37.540598000000003"/>
    <n v="-1.7403550000000001"/>
    <s v="Makueni"/>
    <s v="Makueni"/>
    <s v="Ukia"/>
    <s v="Iuane"/>
    <s v="12"/>
    <s v="Paul K Musyoka"/>
    <s v="Paul K Musyoka"/>
    <s v="Paul K Musyoka"/>
    <s v=""/>
    <s v="Informal Business"/>
    <x v="2"/>
    <x v="0"/>
    <d v="2017-03-02T00:00:00"/>
  </r>
  <r>
    <s v="VPA6"/>
    <s v="KE-MAC-1703-18236"/>
    <x v="0"/>
    <s v=""/>
    <s v="10th January,2017"/>
    <d v="2017-01-10T00:00:00"/>
    <s v="1st March,2017"/>
    <d v="2017-03-01T00:00:00"/>
    <s v="Katisya Brigid Mumbua"/>
    <s v="Female"/>
    <s v="9064759"/>
    <s v="720559835"/>
    <m/>
    <m/>
    <m/>
    <n v="37.366888000000003"/>
    <n v="-1.328832"/>
    <s v="Machakos"/>
    <s v="Kangundo"/>
    <s v="Kangundo"/>
    <s v="Nguluni"/>
    <s v="10"/>
    <s v="Paksan Ent"/>
    <s v="Paul Kariuki"/>
    <s v="Paul Kariuki"/>
    <s v="723368491"/>
    <s v="Informal Business"/>
    <x v="0"/>
    <x v="0"/>
    <d v="2017-06-22T00:00:00"/>
  </r>
  <r>
    <s v="VPA6"/>
    <s v="KE-KIA-2105-29097"/>
    <x v="0"/>
    <s v=""/>
    <s v="20th March,2021"/>
    <d v="2021-03-20T00:00:00"/>
    <s v="24th May,2021"/>
    <d v="2021-05-24T00:00:00"/>
    <s v="Ngugi Kabui David"/>
    <s v="Male"/>
    <s v="24038420"/>
    <s v="2547577779880"/>
    <m/>
    <m/>
    <s v="254724155132"/>
    <n v="36.961697000000001"/>
    <n v="-1.0105249999999999"/>
    <s v="Kiambu"/>
    <s v="Kiambu"/>
    <s v="Mangu"/>
    <s v="Mutuma"/>
    <n v="12"/>
    <s v="Mt Kenya Renewable energy"/>
    <s v="Paul kiama"/>
    <s v="Paul kiama"/>
    <s v=""/>
    <s v="Micro Business"/>
    <x v="2"/>
    <x v="0"/>
    <d v="2021-05-31T00:00:00"/>
  </r>
  <r>
    <s v="VPA6"/>
    <s v="KE-MUR-2204-30227"/>
    <x v="0"/>
    <s v=""/>
    <s v="8th March,2022"/>
    <d v="2022-03-08T00:00:00"/>
    <s v="28th April,2022"/>
    <d v="2022-04-28T00:00:00"/>
    <s v="Kamau Andrew Gichuki"/>
    <s v="Male"/>
    <s v="99999"/>
    <s v="0717220034"/>
    <m/>
    <m/>
    <s v="0705031902"/>
    <n v="36.977116000000002"/>
    <n v="-0.78657299999999997"/>
    <s v="Murang'a"/>
    <s v="Kigumo"/>
    <s v="Mutithi"/>
    <s v="Kigumo"/>
    <s v="16"/>
    <s v="Mt Kenya Renewable energy"/>
    <s v="Paul kiama"/>
    <s v="Paul kiama"/>
    <s v=""/>
    <s v="Micro Business"/>
    <x v="2"/>
    <x v="0"/>
    <d v="2022-05-24T00:00:00"/>
  </r>
  <r>
    <s v="VPA6"/>
    <s v="KE-MER-1706-23146"/>
    <x v="0"/>
    <s v=""/>
    <s v="1st May,2017"/>
    <d v="2017-05-01T00:00:00"/>
    <s v="14th June,2017"/>
    <d v="2017-06-14T00:00:00"/>
    <s v="Mwirichia Gerishon Gikunda"/>
    <s v="Male"/>
    <s v="2516768"/>
    <s v="713951760"/>
    <m/>
    <m/>
    <m/>
    <n v="37.530068"/>
    <n v="9.3299999999999994E-2"/>
    <s v="Meru"/>
    <s v="Buuri"/>
    <s v="Kiamiogo"/>
    <s v="Kaangia"/>
    <s v="10"/>
    <s v="Takamoto Biogas"/>
    <s v="Paul Mbugua"/>
    <s v="Paul Mbugua"/>
    <s v="725641906"/>
    <s v="Medium Size Business"/>
    <x v="5"/>
    <x v="1"/>
    <d v="2017-09-08T00:00:00"/>
  </r>
  <r>
    <s v="VPA6"/>
    <s v="KE-MER-1701-23144"/>
    <x v="0"/>
    <s v=""/>
    <s v="12th November,2016"/>
    <d v="2016-11-12T00:00:00"/>
    <s v="1st January,2017"/>
    <d v="2017-01-01T00:00:00"/>
    <s v="Gikunda Geoffrey Mwirigi"/>
    <s v="Female"/>
    <s v="13553941"/>
    <s v="726281182"/>
    <m/>
    <m/>
    <m/>
    <n v="37.530360000000002"/>
    <n v="9.3651999999999999E-2"/>
    <s v="Meru"/>
    <s v="Buuri"/>
    <s v="Kiamiogo"/>
    <s v="Kaangia"/>
    <s v="10"/>
    <s v="Takamoto Biogas"/>
    <s v="Paul Mbugua"/>
    <s v="Paul Mbugua"/>
    <s v="725641906"/>
    <s v="Medium Size Business"/>
    <x v="5"/>
    <x v="1"/>
    <d v="2017-09-08T00:00:00"/>
  </r>
  <r>
    <s v="VPA6"/>
    <s v="KE-MER-1608-23141"/>
    <x v="0"/>
    <s v=""/>
    <s v="12th June,2016"/>
    <d v="2016-06-12T00:00:00"/>
    <s v="1st August,2016"/>
    <d v="2016-08-01T00:00:00"/>
    <s v="Kiugu John Mburugu"/>
    <s v="Male"/>
    <s v="7670777"/>
    <s v="725561831"/>
    <m/>
    <m/>
    <m/>
    <n v="37.565686999999997"/>
    <n v="-0.12107999999999999"/>
    <s v="Meru"/>
    <s v="Imenti South"/>
    <s v="Kithangari"/>
    <s v="Gokumu"/>
    <s v="10"/>
    <s v="Takamoto Biogas"/>
    <s v="Paul Mbugua"/>
    <s v="Paul Mbugua"/>
    <s v="725641906"/>
    <s v="Medium Size Business"/>
    <x v="5"/>
    <x v="1"/>
    <d v="2017-09-08T00:00:00"/>
  </r>
  <r>
    <s v="VPA6"/>
    <s v="KE-MER-1612-23127"/>
    <x v="0"/>
    <s v=""/>
    <s v="12th October,2016"/>
    <d v="2016-10-12T00:00:00"/>
    <s v="1st December,2016"/>
    <d v="2016-12-01T00:00:00"/>
    <s v="Ngarunyi Japhet Gikunda"/>
    <s v="Male"/>
    <s v="1091177"/>
    <s v="721238428"/>
    <m/>
    <m/>
    <m/>
    <n v="37.579172999999997"/>
    <n v="-0.124667"/>
    <s v="Meru"/>
    <s v="Imenti South"/>
    <s v="Kithangari"/>
    <s v="Nyomba Ya Mbiti"/>
    <s v="10"/>
    <s v="Takamoto Biogas"/>
    <s v="Paul Mbugua"/>
    <s v="Paul Mbugua"/>
    <s v="725641906"/>
    <s v="Medium Size Business"/>
    <x v="5"/>
    <x v="1"/>
    <d v="2017-09-08T00:00:00"/>
  </r>
  <r>
    <s v="VPA6"/>
    <s v="KE-MER-1702-23145"/>
    <x v="0"/>
    <s v=""/>
    <s v="13th December,2016"/>
    <d v="2016-12-13T00:00:00"/>
    <s v="1st February,2017"/>
    <d v="2017-02-01T00:00:00"/>
    <s v="Mburugu Hannington Mbaabu"/>
    <s v="Male"/>
    <s v="2523051"/>
    <s v="726895290"/>
    <m/>
    <m/>
    <m/>
    <n v="37.583314999999999"/>
    <n v="-0.12673799999999999"/>
    <s v="Meru"/>
    <s v="Imenti South"/>
    <s v="Kiungone"/>
    <s v="Nyomba Ya Mbiti"/>
    <s v="10"/>
    <s v="Takamoto Biogas"/>
    <s v="Paul Mbugua"/>
    <s v="Paul Mbugua"/>
    <s v="725641906"/>
    <s v="Medium Size Business"/>
    <x v="5"/>
    <x v="1"/>
    <d v="2017-09-08T00:00:00"/>
  </r>
  <r>
    <s v="VPA6"/>
    <s v="KE-MER-1612-23143"/>
    <x v="1"/>
    <s v="Abandoned"/>
    <s v="1st November,2016"/>
    <d v="2016-11-01T00:00:00"/>
    <s v="1st December,2016"/>
    <d v="2016-12-01T00:00:00"/>
    <s v="Ringera Henry Munene"/>
    <s v="Male"/>
    <s v="7465469"/>
    <s v="724523051"/>
    <m/>
    <m/>
    <m/>
    <n v="37.586978000000002"/>
    <n v="-7.7017000000000002E-2"/>
    <s v="Meru"/>
    <s v="Buuri"/>
    <s v="Kibirichia"/>
    <s v="Nchoro"/>
    <n v="10"/>
    <s v="Takamoto Biogas"/>
    <s v="Paul Mbugua"/>
    <s v="Paul Mbugua"/>
    <s v="725641906"/>
    <s v="Medium Size Business"/>
    <x v="5"/>
    <x v="1"/>
    <d v="2017-09-08T00:00:00"/>
  </r>
  <r>
    <s v="VPA6"/>
    <s v="KE-MER-1705-23142"/>
    <x v="0"/>
    <s v=""/>
    <s v="12th March,2017"/>
    <d v="2017-03-12T00:00:00"/>
    <s v="1st May,2017"/>
    <d v="2017-05-01T00:00:00"/>
    <s v="Gikunda George Kinoti"/>
    <s v="Female"/>
    <s v="21840687"/>
    <s v="717423427"/>
    <m/>
    <m/>
    <m/>
    <n v="37.530436999999999"/>
    <n v="9.3271999999999994E-2"/>
    <s v="Meru"/>
    <s v="Buuri"/>
    <s v="Kiamiogo"/>
    <s v="Kaangia"/>
    <s v="10"/>
    <s v="Takamoto Biogas"/>
    <s v="Paul Mbugua"/>
    <s v="Paul Mbugua"/>
    <s v="725641906"/>
    <s v="Medium Size Business"/>
    <x v="5"/>
    <x v="1"/>
    <d v="2017-09-08T00:00:00"/>
  </r>
  <r>
    <s v="VPA6"/>
    <s v="KE-MER-1606-23140"/>
    <x v="0"/>
    <s v=""/>
    <s v="7th January,2016"/>
    <d v="2016-01-07T00:00:00"/>
    <s v="1st June,2016"/>
    <d v="2016-06-01T00:00:00"/>
    <s v="Kirera Christopher Mworia"/>
    <s v="Male"/>
    <s v="2516383"/>
    <s v="720437209"/>
    <m/>
    <m/>
    <m/>
    <n v="37.527169999999998"/>
    <n v="9.3036999999999995E-2"/>
    <s v="Meru"/>
    <s v="Buuri"/>
    <s v="Kiamiogo"/>
    <s v="Kaangia"/>
    <s v="10"/>
    <s v="Takamoto Biogas"/>
    <s v="Paul Mbugua"/>
    <s v="Paul Mbugua"/>
    <s v="725641906"/>
    <s v="Medium Size Business"/>
    <x v="5"/>
    <x v="1"/>
    <d v="2017-09-08T00:00:00"/>
  </r>
  <r>
    <s v="VPA6"/>
    <s v="KE-NAK-2008-26608"/>
    <x v="0"/>
    <s v=""/>
    <s v="12th July,2020"/>
    <d v="2020-07-12T00:00:00"/>
    <s v="8th August,2020"/>
    <d v="2020-08-08T00:00:00"/>
    <s v="Muthusi Nduku Rita"/>
    <s v="Female"/>
    <s v="99999"/>
    <s v="254711699144"/>
    <m/>
    <m/>
    <s v="254722323838"/>
    <n v="36.001421999999998"/>
    <n v="-0.63219000000000003"/>
    <s v="Nakuru"/>
    <s v="Njoro"/>
    <s v="Lami"/>
    <s v="Mwisho wa Lami"/>
    <n v="10"/>
    <s v="James Muchira Mwai"/>
    <s v="Paul Mwai"/>
    <s v="Paul Mwai"/>
    <s v=""/>
    <s v="Informal Business"/>
    <x v="2"/>
    <x v="0"/>
    <d v="2020-11-18T00:00:00"/>
  </r>
  <r>
    <s v="VPA6"/>
    <s v="KE-KIR-1910-25687"/>
    <x v="2"/>
    <s v="Non Compliant"/>
    <s v="11th October,2019"/>
    <d v="2019-10-11T00:00:00"/>
    <s v="11th October,2019"/>
    <d v="2019-10-11T00:00:00"/>
    <s v="Njogu Njoki Irene"/>
    <s v="Female"/>
    <s v="99999"/>
    <s v="701381996"/>
    <m/>
    <m/>
    <m/>
    <n v="37.355170000000001"/>
    <n v="-0.49424000000000001"/>
    <s v="Kirinyaga"/>
    <s v="Kirinyaga East"/>
    <s v="Baragwi"/>
    <s v="Kathugu"/>
    <s v="6"/>
    <s v="Igwemas General Digester Ltd"/>
    <s v="Paul Timothy Murithi"/>
    <s v="Paul Timothy Murithi"/>
    <s v="791853946"/>
    <s v="Micro Business"/>
    <x v="0"/>
    <x v="0"/>
    <d v="2019-10-11T00:00:00"/>
  </r>
  <r>
    <s v="VPA6"/>
    <s v="KE-NYA-1711-21589"/>
    <x v="0"/>
    <s v=""/>
    <s v="12th September,2017"/>
    <d v="2017-09-12T00:00:00"/>
    <s v="1st November,2017"/>
    <d v="2017-11-01T00:00:00"/>
    <s v="Njiru Peter Njoroge"/>
    <s v="Male"/>
    <s v="24411916"/>
    <s v="722863460"/>
    <m/>
    <m/>
    <m/>
    <n v="36.505521999999999"/>
    <n v="-0.16309499999999999"/>
    <s v="Nyandarua"/>
    <s v="Ndaragwa"/>
    <s v="Shamata"/>
    <s v="Mungetho"/>
    <s v="8"/>
    <s v="Kichemu limited"/>
    <s v="Peter"/>
    <s v="Peter"/>
    <s v=""/>
    <s v="Micro Business"/>
    <x v="0"/>
    <x v="0"/>
    <d v="2017-09-18T00:00:00"/>
  </r>
  <r>
    <s v="VPA6"/>
    <s v="KE-NYA-1701-21590"/>
    <x v="0"/>
    <s v=""/>
    <s v="12th November,2016"/>
    <d v="2016-11-12T00:00:00"/>
    <s v="1st January,2017"/>
    <d v="2017-01-01T00:00:00"/>
    <s v="Waititu Jecinta Kariuko"/>
    <s v="Female"/>
    <s v="616741"/>
    <s v="725599209"/>
    <m/>
    <m/>
    <m/>
    <n v="36.492967"/>
    <n v="-0.17923"/>
    <s v="Nyandarua"/>
    <s v="Ndaragwa"/>
    <s v="Shamata"/>
    <s v="Shamata"/>
    <s v="8"/>
    <s v="Kichemu limited"/>
    <s v="Peter"/>
    <s v="Peter"/>
    <s v=""/>
    <s v="Micro Business"/>
    <x v="0"/>
    <x v="0"/>
    <d v="2017-09-18T00:00:00"/>
  </r>
  <r>
    <s v="VPA6"/>
    <s v="KE-NYE-1906-27159"/>
    <x v="0"/>
    <s v=""/>
    <s v="6th April,2019"/>
    <d v="2019-04-06T00:00:00"/>
    <s v="18th June,2019"/>
    <d v="2019-06-18T00:00:00"/>
    <s v="Mahinda Peter Maina"/>
    <s v="Male"/>
    <s v="99999"/>
    <s v="254715498351"/>
    <m/>
    <m/>
    <m/>
    <n v="37.150457000000003"/>
    <n v="-0.51664600000000005"/>
    <s v="Nyeri"/>
    <s v="Mathira East"/>
    <s v="Kirimara"/>
    <s v="Ndaroini"/>
    <s v="8"/>
    <s v="Fagaden Enterprises"/>
    <s v="Peter"/>
    <s v="Peter"/>
    <s v="721959188"/>
    <s v="Micro Business"/>
    <x v="0"/>
    <x v="0"/>
    <d v="2019-06-22T00:00:00"/>
  </r>
  <r>
    <s v="VPA6"/>
    <s v="KE-NYA-2109-31506"/>
    <x v="0"/>
    <s v=""/>
    <s v="20th August,2021"/>
    <d v="2021-08-20T00:00:00"/>
    <s v="23rd September,2021"/>
    <d v="2021-09-23T00:00:00"/>
    <s v="Mwangi Jamleck Maina"/>
    <s v="Female"/>
    <n v="99999"/>
    <s v="725857212"/>
    <s v="254725296340"/>
    <m/>
    <s v="254725857212"/>
    <n v="36.472993000000002"/>
    <n v="4.3725E-2"/>
    <s v="Nyandarua"/>
    <s v="Ndaragwa"/>
    <s v="Leshau pondo"/>
    <s v="Kamukunji"/>
    <n v="8"/>
    <s v="Afrisol Energy Ltd"/>
    <s v="Peter Gatuhi"/>
    <s v="Peter Gatuhi"/>
    <s v=""/>
    <s v="Informal Business"/>
    <x v="0"/>
    <x v="0"/>
    <d v="2021-09-24T00:00:00"/>
  </r>
  <r>
    <s v="VPA6"/>
    <s v="KE-KIA-1909-26701"/>
    <x v="2"/>
    <s v="Non Compliant"/>
    <s v="20th August,2019"/>
    <d v="2019-08-20T00:00:00"/>
    <s v="11th September,2019"/>
    <d v="2019-09-11T00:00:00"/>
    <s v="Njuguna Augustine Mburu"/>
    <s v="Male"/>
    <s v="4922759"/>
    <s v="727461434"/>
    <m/>
    <m/>
    <s v="787841337"/>
    <n v="36.881436999999998"/>
    <n v="-0.95551200000000003"/>
    <s v="Kiambu"/>
    <s v="Gatundu North"/>
    <s v="Gatundu North"/>
    <s v="Gatei"/>
    <n v="6"/>
    <s v="Takamoto Biogas"/>
    <s v="Peter Githinji"/>
    <s v="Peter Githinji"/>
    <s v="738414961"/>
    <s v="Medium Size Business"/>
    <x v="0"/>
    <x v="0"/>
    <d v="2019-09-13T00:00:00"/>
  </r>
  <r>
    <s v="VPA6"/>
    <s v="KE-NAN-1902-27560"/>
    <x v="0"/>
    <s v=""/>
    <s v="24th December,2018"/>
    <d v="2018-12-24T00:00:00"/>
    <s v="26th February,2019"/>
    <d v="2019-02-26T00:00:00"/>
    <s v="Tum David Cheriot"/>
    <s v="Male"/>
    <s v="11506174"/>
    <s v="721111256"/>
    <m/>
    <m/>
    <s v="712454394"/>
    <n v="35.162111000000003"/>
    <n v="0.30992700000000001"/>
    <s v="Nandi"/>
    <s v="Mosop"/>
    <s v="Musoriot"/>
    <s v="Musoriot"/>
    <s v="6"/>
    <s v="Takamoto Biogas"/>
    <s v="Peter Githinji"/>
    <s v="Peter Githinji"/>
    <s v="708864959"/>
    <s v="Medium Size Business"/>
    <x v="0"/>
    <x v="0"/>
    <d v="2019-02-26T00:00:00"/>
  </r>
  <r>
    <s v="VPA6"/>
    <s v="KE-KIA-1908-26703"/>
    <x v="0"/>
    <s v=""/>
    <s v="27th August,2019"/>
    <d v="2019-08-27T00:00:00"/>
    <s v="27th August,2019"/>
    <d v="2019-08-27T00:00:00"/>
    <s v="Kamau Margaret Wambui"/>
    <s v="Female"/>
    <s v="99999"/>
    <s v="254700870407"/>
    <m/>
    <m/>
    <m/>
    <n v="36.839486000000001"/>
    <n v="-0.95390699999999995"/>
    <s v="Kiambu"/>
    <s v="Gatundu South"/>
    <s v="Darugo"/>
    <s v="Gasagatha"/>
    <s v="8"/>
    <s v="Takamoto Biogas"/>
    <s v="Peter Githinji"/>
    <s v="Peter Githinji"/>
    <s v="738414961"/>
    <s v="Medium Size Business"/>
    <x v="2"/>
    <x v="0"/>
    <d v="2019-08-27T00:00:00"/>
  </r>
  <r>
    <s v="VPA6"/>
    <s v="KE-KIA-1907-26717"/>
    <x v="2"/>
    <s v="Non Compliant"/>
    <s v="5th July,2019"/>
    <d v="2019-07-05T00:00:00"/>
    <s v="31st July,2019"/>
    <d v="2019-07-31T00:00:00"/>
    <s v="Nganga George Mwangi"/>
    <s v="Male"/>
    <s v="13510985"/>
    <s v="254721701854"/>
    <m/>
    <m/>
    <m/>
    <n v="36.946488000000002"/>
    <n v="-1.2117960000000001"/>
    <s v="Kiambu"/>
    <s v="Ruiru"/>
    <s v="Githurai"/>
    <s v="Mwihoko"/>
    <s v="10"/>
    <s v="Takamoto Biogas"/>
    <s v="Peter Githinji"/>
    <s v="Peter Githinji"/>
    <s v="738414961"/>
    <s v="Medium Size Business"/>
    <x v="2"/>
    <x v="0"/>
    <d v="2019-08-28T00:00:00"/>
  </r>
  <r>
    <s v="VPA6"/>
    <s v="KE-MUR-1911-26592"/>
    <x v="2"/>
    <s v="Under Verification"/>
    <s v="7th October,2019"/>
    <d v="2019-10-07T00:00:00"/>
    <s v="15th November,2019"/>
    <d v="2019-11-15T00:00:00"/>
    <s v="Karaithi Joseph"/>
    <s v="Male"/>
    <s v="3450629"/>
    <s v="254797915322"/>
    <m/>
    <m/>
    <m/>
    <n v="36.993271"/>
    <n v="-0.61077400000000004"/>
    <s v="Murang'a"/>
    <s v="Mathioya"/>
    <s v="Mathioya"/>
    <s v="Kariko"/>
    <s v="10"/>
    <s v="Takamoto Biogas"/>
    <s v="Peter Githinji"/>
    <s v="Peter Githinji"/>
    <s v=""/>
    <s v="Medium Size Business"/>
    <x v="2"/>
    <x v="0"/>
    <d v="2019-11-26T00:00:00"/>
  </r>
  <r>
    <s v="VPA6"/>
    <s v="KE-NAK-1901-024625"/>
    <x v="2"/>
    <s v="Under Verification"/>
    <s v="17th January,2019"/>
    <d v="2019-01-17T00:00:00"/>
    <s v="17th January,2019"/>
    <d v="2019-01-17T00:00:00"/>
    <s v="Cdc Kanaan Kaanan"/>
    <s v="Male"/>
    <s v="25434961"/>
    <s v="0726926417"/>
    <m/>
    <m/>
    <s v="701785789"/>
    <n v="36.550217000000004"/>
    <n v="-1.0198970000000001"/>
    <s v="Nakuru"/>
    <s v="Naivasha"/>
    <s v="Naivasha"/>
    <s v="Namuncha"/>
    <s v="10"/>
    <s v="Takamoto Biogas"/>
    <s v="Peter Githinji"/>
    <s v="Peter Githinji"/>
    <s v="708864959"/>
    <s v="Medium Size Business"/>
    <x v="1"/>
    <x v="0"/>
    <d v="2019-02-26T00:00:00"/>
  </r>
  <r>
    <s v="VPA6"/>
    <s v="KE-NAN-1902-27556"/>
    <x v="0"/>
    <s v=""/>
    <s v="19th December,2018"/>
    <d v="2018-12-19T00:00:00"/>
    <s v="26th February,2019"/>
    <d v="2019-02-26T00:00:00"/>
    <s v="Serem Mark Kiplangat"/>
    <s v="Male"/>
    <s v="1798537"/>
    <s v="713061877"/>
    <m/>
    <m/>
    <s v="725822364"/>
    <n v="34.869171000000001"/>
    <n v="7.5250999999999998E-2"/>
    <s v="Nandi"/>
    <s v="Aldai"/>
    <s v="Kapkures"/>
    <s v="Kapchebuchek"/>
    <s v="10"/>
    <s v="Takamoto Biogas"/>
    <s v="Peter Githinji"/>
    <s v="Peter Githinji"/>
    <s v="708864959"/>
    <s v="Medium Size Business"/>
    <x v="0"/>
    <x v="0"/>
    <d v="2019-02-26T00:00:00"/>
  </r>
  <r>
    <s v="VPA6"/>
    <s v="KE-KER-1902-27557"/>
    <x v="0"/>
    <s v=""/>
    <s v="17th November,2018"/>
    <d v="2018-11-17T00:00:00"/>
    <s v="28th February,2019"/>
    <d v="2019-02-28T00:00:00"/>
    <s v="Terer Charles Kimutai"/>
    <s v="Male"/>
    <s v="2024179"/>
    <s v="254720331043"/>
    <m/>
    <m/>
    <m/>
    <n v="35.209522999999997"/>
    <n v="-0.446855"/>
    <s v="Kericho"/>
    <s v="Belgut"/>
    <s v="Kipsolu"/>
    <s v="Ainapkoi"/>
    <s v="16"/>
    <s v="Takamoto Biogas"/>
    <s v="Peter Githinji"/>
    <s v="Peter Githinji"/>
    <s v="708864959"/>
    <s v="Medium Size Business"/>
    <x v="2"/>
    <x v="0"/>
    <d v="2019-02-28T00:00:00"/>
  </r>
  <r>
    <s v="VPA6"/>
    <s v="KE-NAK-2007-26605"/>
    <x v="0"/>
    <s v=""/>
    <s v="5th June,2020"/>
    <d v="2020-06-05T00:00:00"/>
    <s v="20th July,2020"/>
    <d v="2020-07-20T00:00:00"/>
    <s v="Patricia Kaniu"/>
    <s v="Female"/>
    <s v="99999"/>
    <s v="254713482144"/>
    <m/>
    <m/>
    <m/>
    <n v="36.48068"/>
    <n v="-0.73963299999999998"/>
    <s v="Nakuru"/>
    <s v="Naivasha"/>
    <s v="Naivasha"/>
    <s v="Mararo"/>
    <s v="10"/>
    <s v="Bio Esline Company Ltd"/>
    <s v="Peter Kamau"/>
    <s v="Peter Kamau"/>
    <s v="723984968"/>
    <s v="Micro Business"/>
    <x v="2"/>
    <x v="0"/>
    <d v="2020-10-05T00:00:00"/>
  </r>
  <r>
    <s v="VPA6"/>
    <s v="KE-NAK-1606-16761"/>
    <x v="0"/>
    <s v=""/>
    <s v="12th May,2016"/>
    <d v="2016-05-12T00:00:00"/>
    <s v="20th June,2016"/>
    <d v="2016-06-20T00:00:00"/>
    <s v="John Nganga Kiarie"/>
    <s v="Male"/>
    <s v="2481056"/>
    <s v="723916871"/>
    <m/>
    <m/>
    <m/>
    <n v="36.006256999999998"/>
    <n v="-0.253942"/>
    <s v="Nakuru"/>
    <s v="Rongai"/>
    <s v="Rongai"/>
    <s v="Kiamwangi"/>
    <s v="6"/>
    <s v="Peter Kamau Macharia"/>
    <s v="Peter Kamau Macharia"/>
    <s v="Peter Kamau Macharia"/>
    <s v=""/>
    <s v="Informal Business"/>
    <x v="0"/>
    <x v="0"/>
    <d v="2017-03-02T00:00:00"/>
  </r>
  <r>
    <s v="VPA6"/>
    <s v="KE-NAK-1512-15970"/>
    <x v="0"/>
    <s v=""/>
    <s v="11th November,2015"/>
    <d v="2015-11-11T00:00:00"/>
    <s v="31st December,2015"/>
    <d v="2015-12-31T00:00:00"/>
    <s v="Josephat Mwaura Kamau"/>
    <s v="Male"/>
    <s v="11461256"/>
    <s v="726929414"/>
    <m/>
    <m/>
    <m/>
    <n v="36.165092999999999"/>
    <n v="-0.14294200000000001"/>
    <s v="Nakuru"/>
    <s v="Bahati"/>
    <s v="Chania"/>
    <s v="Bibirion"/>
    <s v="10"/>
    <s v="Peter Kamau Macharia"/>
    <s v="Peter Kamau Macharia"/>
    <s v="Peter Kamau Macharia"/>
    <s v=""/>
    <s v="Informal Business"/>
    <x v="2"/>
    <x v="0"/>
    <d v="2017-03-02T00:00:00"/>
  </r>
  <r>
    <s v="VPA6"/>
    <s v="KE-NAK-1512-15328"/>
    <x v="0"/>
    <s v=""/>
    <s v="1st December,2015"/>
    <d v="2015-12-01T00:00:00"/>
    <s v="28th December,2015"/>
    <d v="2015-12-28T00:00:00"/>
    <s v="Ndungu Njenga Francis"/>
    <s v="Male"/>
    <s v="20323948"/>
    <s v="726488366"/>
    <m/>
    <m/>
    <m/>
    <n v="36.128549999999997"/>
    <n v="-0.15074299999999999"/>
    <s v="Nakuru"/>
    <s v="Bahati"/>
    <s v="Bahati"/>
    <s v="Miti Mingi"/>
    <s v="10"/>
    <s v="Peter Kamau Macharia"/>
    <s v="Peter Kamau Macharia"/>
    <s v="Peter Kamau Macharia"/>
    <s v="711617322"/>
    <s v="Informal Business"/>
    <x v="2"/>
    <x v="0"/>
    <d v="2017-04-12T00:00:00"/>
  </r>
  <r>
    <s v="VPA6"/>
    <s v="KE-NAI-1909-26593"/>
    <x v="0"/>
    <s v=""/>
    <s v="16th September,2019"/>
    <d v="2019-09-16T00:00:00"/>
    <s v="27th September,2019"/>
    <d v="2019-09-27T00:00:00"/>
    <s v="Kibera Rose Njeri"/>
    <s v="Female"/>
    <s v="24711815"/>
    <s v="0720451942"/>
    <m/>
    <m/>
    <s v="791757521"/>
    <n v="36.910134999999997"/>
    <n v="-1.192493"/>
    <s v="Nairobi"/>
    <s v="Roysambu"/>
    <s v="Kahawa West"/>
    <s v="Kamuthi"/>
    <s v="10"/>
    <s v="PostGen Energy"/>
    <s v="Peter Karanja Mbugua"/>
    <s v="Peter Karanja Mbugua"/>
    <s v="705116627"/>
    <s v="Informal Business"/>
    <x v="5"/>
    <x v="1"/>
    <d v="2019-10-03T00:00:00"/>
  </r>
  <r>
    <s v="VPA6"/>
    <s v="KE-NAK-1906-27406"/>
    <x v="0"/>
    <s v=""/>
    <s v="5th May,2019"/>
    <d v="2019-05-05T00:00:00"/>
    <s v="19th June,2019"/>
    <d v="2019-06-19T00:00:00"/>
    <s v="Thande Stephen"/>
    <s v="Male"/>
    <s v="2595631"/>
    <s v="254724786802"/>
    <m/>
    <m/>
    <m/>
    <n v="36.159433"/>
    <n v="-0.191333"/>
    <s v="Nakuru"/>
    <s v="Bahati"/>
    <s v="Karunga"/>
    <s v="Thayu"/>
    <s v="8"/>
    <s v="Peter Kareithi Mwangi"/>
    <s v="Peter Kareithi Mwangi"/>
    <s v="Peter Kareithi Mwangi"/>
    <s v="254721714592"/>
    <s v="Informal Business"/>
    <x v="0"/>
    <x v="0"/>
    <d v="2019-11-10T00:00:00"/>
  </r>
  <r>
    <s v="VPA6"/>
    <s v="KE-NAK-1905-27414"/>
    <x v="0"/>
    <s v=""/>
    <s v="19th March,2019"/>
    <d v="2019-03-19T00:00:00"/>
    <s v="23rd May,2019"/>
    <d v="2019-05-23T00:00:00"/>
    <s v="Nyagaki Ndungu Hannah"/>
    <s v="Female"/>
    <s v="2189035"/>
    <s v="254724001519"/>
    <m/>
    <m/>
    <m/>
    <n v="36.174267"/>
    <n v="-0.160328"/>
    <s v="Nakuru"/>
    <s v="Bahati"/>
    <s v="Karunga"/>
    <s v="Scheme"/>
    <s v="8"/>
    <s v="Peter Kareithi Mwangi"/>
    <s v="Peter Kareithi Mwangi"/>
    <s v="Peter Kareithi Mwangi"/>
    <s v="254721714592"/>
    <s v="Informal Business"/>
    <x v="0"/>
    <x v="0"/>
    <d v="2019-11-12T00:00:00"/>
  </r>
  <r>
    <s v="VPA6"/>
    <s v="KE-NAK-1812-27412"/>
    <x v="0"/>
    <s v=""/>
    <s v="13th October,2018"/>
    <d v="2018-10-13T00:00:00"/>
    <s v="5th December,2018"/>
    <d v="2018-12-05T00:00:00"/>
    <s v="Anthony Ngugi Mburu"/>
    <s v="Male"/>
    <s v="27342056"/>
    <s v="254727862397"/>
    <m/>
    <m/>
    <m/>
    <n v="36.177517999999999"/>
    <n v="-0.16794700000000001"/>
    <s v="Nakuru"/>
    <s v="Bahati"/>
    <s v="Bahati"/>
    <s v="Ruguru"/>
    <s v="8"/>
    <s v="Peter Kareithi Mwangi"/>
    <s v="Peter Kareithi Mwangi"/>
    <s v="Peter Kareithi Mwangi"/>
    <s v="254721714592"/>
    <s v="Informal Business"/>
    <x v="0"/>
    <x v="0"/>
    <d v="2019-11-12T00:00:00"/>
  </r>
  <r>
    <s v="VPA6"/>
    <s v="KE-NAK-1909-27411"/>
    <x v="0"/>
    <s v=""/>
    <s v="6th July,2019"/>
    <d v="2019-07-06T00:00:00"/>
    <s v="2nd September,2019"/>
    <d v="2019-09-02T00:00:00"/>
    <s v="Njeri Wanyoike Gladys"/>
    <s v="Female"/>
    <s v="2595210"/>
    <s v="254711183489"/>
    <m/>
    <m/>
    <m/>
    <n v="36.177103000000002"/>
    <n v="-0.17677799999999999"/>
    <s v="Nakuru"/>
    <s v="Bahati"/>
    <s v="Bahati"/>
    <s v="Wendo"/>
    <s v="8"/>
    <s v="Peter Kareithi Mwangi"/>
    <s v="Peter Kareithi Mwangi"/>
    <s v="Peter Kareithi Mwangi"/>
    <s v="254721714592"/>
    <s v="Informal Business"/>
    <x v="0"/>
    <x v="0"/>
    <d v="2019-11-12T00:00:00"/>
  </r>
  <r>
    <s v="VPA6"/>
    <s v="KE-NAK-1909-27409"/>
    <x v="0"/>
    <s v=""/>
    <s v="15th August,2019"/>
    <d v="2019-08-15T00:00:00"/>
    <s v="23rd September,2019"/>
    <d v="2019-09-23T00:00:00"/>
    <s v="Ngatia Wandutu Robert"/>
    <s v="Male"/>
    <s v="2371072"/>
    <s v="254721994152"/>
    <m/>
    <m/>
    <m/>
    <n v="36.181778000000001"/>
    <n v="-0.17605000000000001"/>
    <s v="Nakuru"/>
    <s v="Bahati"/>
    <s v="Bahati"/>
    <s v="Wendo"/>
    <s v="8"/>
    <s v="Peter Kareithi Mwangi"/>
    <s v="Peter Kareithi Mwangi"/>
    <s v="Peter Kareithi Mwangi"/>
    <s v="254721714592"/>
    <s v="Informal Business"/>
    <x v="0"/>
    <x v="0"/>
    <d v="2019-11-12T00:00:00"/>
  </r>
  <r>
    <s v="VPA6"/>
    <s v="KE-NAK-1908-27410"/>
    <x v="0"/>
    <s v=""/>
    <s v="10th June,2019"/>
    <d v="2019-06-10T00:00:00"/>
    <s v="29th August,2019"/>
    <d v="2019-08-29T00:00:00"/>
    <s v="Njogu Wanjiku Elizabeth"/>
    <s v="Male"/>
    <s v="1842091"/>
    <s v="254714581651"/>
    <m/>
    <m/>
    <m/>
    <n v="36.179073000000002"/>
    <n v="-0.17779800000000001"/>
    <s v="Nakuru"/>
    <s v="Bahati"/>
    <s v="Bahati"/>
    <s v="Wendo"/>
    <s v="8"/>
    <s v="Peter Kareithi Mwangi"/>
    <s v="Peter Kareithi Mwangi"/>
    <s v="Peter Kareithi Mwangi"/>
    <s v="254721714592"/>
    <s v="Informal Business"/>
    <x v="0"/>
    <x v="0"/>
    <d v="2019-11-12T00:00:00"/>
  </r>
  <r>
    <s v="VPA6"/>
    <s v="KE-NAK-1903-27413"/>
    <x v="0"/>
    <s v=""/>
    <s v="7th December,2018"/>
    <d v="2018-12-07T00:00:00"/>
    <s v="19th March,2019"/>
    <d v="2019-03-19T00:00:00"/>
    <s v="Virginia Njeri"/>
    <s v="Female"/>
    <s v="2380655"/>
    <s v="254725146036"/>
    <m/>
    <m/>
    <m/>
    <n v="36.179290000000002"/>
    <n v="-0.15723300000000001"/>
    <s v="Nakuru"/>
    <s v="Bahati"/>
    <s v="Bahati"/>
    <s v="Ruguru"/>
    <s v="8"/>
    <s v="Peter Kareithi Mwangi"/>
    <s v="Peter Kareithi Mwangi"/>
    <s v="Peter Kareithi Mwangi"/>
    <s v="254721714592"/>
    <s v="Informal Business"/>
    <x v="0"/>
    <x v="0"/>
    <d v="2019-11-12T00:00:00"/>
  </r>
  <r>
    <s v="VPA6"/>
    <s v="KE-NAK-2001-27378"/>
    <x v="0"/>
    <s v=""/>
    <s v="20th November,2019"/>
    <d v="2019-11-20T00:00:00"/>
    <s v="12th January,2020"/>
    <d v="2020-01-12T00:00:00"/>
    <s v="Sarah Wanjiru"/>
    <s v="Female"/>
    <s v="1178482"/>
    <s v="254704423742"/>
    <m/>
    <m/>
    <m/>
    <n v="36.174847"/>
    <n v="-0.17874000000000001"/>
    <s v="Nakuru"/>
    <s v="Bahati"/>
    <s v="Karunga"/>
    <s v="Wendo"/>
    <s v="8"/>
    <s v="Peter Kareithi Mwangi"/>
    <s v="Peter Kareithi Mwangi"/>
    <s v="Peter Kareithi Mwangi"/>
    <s v="721714592"/>
    <s v="Informal Business"/>
    <x v="0"/>
    <x v="0"/>
    <d v="2020-02-15T00:00:00"/>
  </r>
  <r>
    <s v="VPA6"/>
    <s v="KE-NAK-1703-23358"/>
    <x v="0"/>
    <s v=""/>
    <s v="10th January,2017"/>
    <d v="2017-01-10T00:00:00"/>
    <s v="1st March,2017"/>
    <d v="2017-03-01T00:00:00"/>
    <s v="Waweru Jane Nyambura"/>
    <s v="Female"/>
    <s v="8284677"/>
    <s v="722670534"/>
    <m/>
    <m/>
    <m/>
    <n v="36.168577999999997"/>
    <n v="-0.18429000000000001"/>
    <s v="Nakuru"/>
    <s v="Bahati"/>
    <s v="Bahati"/>
    <s v="Ruguru"/>
    <s v="8"/>
    <s v="Peter Kareithi Mwangi"/>
    <s v="Peter Kareithi Mwangi"/>
    <s v="Peter Kareithi Mwangi"/>
    <s v="721714592"/>
    <s v="Informal Business"/>
    <x v="0"/>
    <x v="0"/>
    <d v="2017-06-20T00:00:00"/>
  </r>
  <r>
    <s v="VPA6"/>
    <s v="KE-NAK-1701-23359"/>
    <x v="0"/>
    <s v=""/>
    <s v="12th November,2016"/>
    <d v="2016-11-12T00:00:00"/>
    <s v="1st January,2017"/>
    <d v="2017-01-01T00:00:00"/>
    <s v="Mwangi Francis Theuri"/>
    <s v="Male"/>
    <s v="21053303"/>
    <s v="717829421"/>
    <m/>
    <m/>
    <m/>
    <n v="36.167555"/>
    <n v="-0.178067"/>
    <s v="Nakuru"/>
    <s v="Bahati"/>
    <s v="Bahati"/>
    <s v="Ruguru"/>
    <s v="8"/>
    <s v="Peter Kareithi Mwangi"/>
    <s v="Peter Kareithi Mwangi"/>
    <s v="Peter Kareithi Mwangi"/>
    <s v="721714592"/>
    <s v="Informal Business"/>
    <x v="0"/>
    <x v="0"/>
    <d v="2017-06-20T00:00:00"/>
  </r>
  <r>
    <s v="VPA6"/>
    <s v="KE-NAK-1708-23360"/>
    <x v="0"/>
    <s v=""/>
    <s v="26th June,2017"/>
    <d v="2017-06-26T00:00:00"/>
    <s v="15th August,2017"/>
    <d v="2017-08-15T00:00:00"/>
    <s v="Mwangi Mirriamu Waithera"/>
    <s v="Female"/>
    <s v="13351889"/>
    <s v="796187240"/>
    <m/>
    <m/>
    <m/>
    <n v="36.165868000000003"/>
    <n v="-0.176478"/>
    <s v="Nakuru"/>
    <s v="Bahati"/>
    <s v="Bahati"/>
    <s v="Ruguru"/>
    <s v="8"/>
    <s v="Peter Kareithi Mwangi"/>
    <s v="Peter Kareithi Mwangi"/>
    <s v="Peter Kareithi Mwangi"/>
    <s v="721714592"/>
    <s v="Informal Business"/>
    <x v="0"/>
    <x v="0"/>
    <d v="2017-06-20T00:00:00"/>
  </r>
  <r>
    <s v="VPA6"/>
    <s v="KE-NAK-1704-23361"/>
    <x v="0"/>
    <s v=""/>
    <s v="10th February,2017"/>
    <d v="2017-02-10T00:00:00"/>
    <s v="1st April,2017"/>
    <d v="2017-04-01T00:00:00"/>
    <s v="Kariuki Paul Njenga"/>
    <s v="Male"/>
    <s v="4273034"/>
    <s v="701603129"/>
    <m/>
    <m/>
    <m/>
    <n v="36.168477000000003"/>
    <n v="-0.16889299999999999"/>
    <s v="Nakuru"/>
    <s v="Bahati"/>
    <s v="Bahati"/>
    <s v="Bahati Schem"/>
    <s v="8"/>
    <s v="Peter Kareithi Mwangi"/>
    <s v="Peter Kareithi Mwangi"/>
    <s v="Peter Kareithi Mwangi"/>
    <s v="721714592"/>
    <s v="Informal Business"/>
    <x v="0"/>
    <x v="0"/>
    <d v="2017-06-20T00:00:00"/>
  </r>
  <r>
    <s v="VPA6"/>
    <s v="KE-NAK-1702-23364"/>
    <x v="0"/>
    <s v=""/>
    <s v="19th December,2016"/>
    <d v="2016-12-19T00:00:00"/>
    <s v="7th February,2017"/>
    <d v="2017-02-07T00:00:00"/>
    <s v="Njorge Stanley Mwangi"/>
    <s v="Male"/>
    <s v="3294885"/>
    <s v="721998010"/>
    <m/>
    <m/>
    <m/>
    <n v="36.169055"/>
    <n v="-0.17912800000000001"/>
    <s v="Nakuru"/>
    <s v="Bahati"/>
    <s v="Wendo"/>
    <s v="Karunga"/>
    <s v="8"/>
    <s v="Peter Kareithi Mwangi"/>
    <s v="Peter Kareithi Mwangi"/>
    <s v="Peter Kareithi Mwangi"/>
    <s v="721457192"/>
    <s v="Informal Business"/>
    <x v="0"/>
    <x v="0"/>
    <d v="2017-08-09T00:00:00"/>
  </r>
  <r>
    <s v="VPA6"/>
    <s v="KE-NAK-1909-27408"/>
    <x v="0"/>
    <s v=""/>
    <s v="3rd August,2019"/>
    <d v="2019-08-03T00:00:00"/>
    <s v="7th September,2019"/>
    <d v="2019-09-07T00:00:00"/>
    <s v="Muthoi Kibara Daniel"/>
    <s v="Male"/>
    <s v="2592640"/>
    <s v="254725642872"/>
    <m/>
    <m/>
    <m/>
    <n v="36.123269999999998"/>
    <n v="-0.18449499999999999"/>
    <s v="Nakuru"/>
    <s v="Bahati"/>
    <s v="Maili Tisa"/>
    <s v="Land Mawe"/>
    <s v="10"/>
    <s v="Peter Kareithi Mwangi"/>
    <s v="Peter Kareithi Mwangi"/>
    <s v="Peter Kareithi Mwangi"/>
    <s v="254721714592"/>
    <s v="Informal Business"/>
    <x v="0"/>
    <x v="0"/>
    <d v="2019-11-10T00:00:00"/>
  </r>
  <r>
    <s v="VPA6"/>
    <s v="KE-NAK-1908-27407"/>
    <x v="0"/>
    <s v=""/>
    <s v="24th June,2019"/>
    <d v="2019-06-24T00:00:00"/>
    <s v="7th August,2019"/>
    <d v="2019-08-07T00:00:00"/>
    <s v="Macharia Maina Andrew"/>
    <s v="Male"/>
    <s v="3372017"/>
    <s v="254721639234"/>
    <m/>
    <m/>
    <m/>
    <n v="36.168857000000003"/>
    <n v="-0.136743"/>
    <s v="Nakuru"/>
    <s v="Bahati"/>
    <s v="Bahati"/>
    <s v="Bibirioni"/>
    <s v="10"/>
    <s v="Peter Kareithi Mwangi"/>
    <s v="Peter Kareithi Mwangi"/>
    <s v="Peter Kareithi Mwangi"/>
    <s v="721714592"/>
    <s v="Informal Business"/>
    <x v="0"/>
    <x v="0"/>
    <d v="2019-11-10T00:00:00"/>
  </r>
  <r>
    <s v="VPA6"/>
    <s v="KE-NAK-1912-27380"/>
    <x v="2"/>
    <s v="Non Compliant"/>
    <s v="28th October,2019"/>
    <d v="2019-10-28T00:00:00"/>
    <s v="21st December,2019"/>
    <d v="2019-12-21T00:00:00"/>
    <s v="Wamaitha Rotich"/>
    <s v="Male"/>
    <s v="99999"/>
    <s v="254722761138"/>
    <m/>
    <m/>
    <s v="254724107768"/>
    <n v="35.983358000000003"/>
    <n v="-0.24601300000000001"/>
    <s v="Nakuru"/>
    <s v="Rongai"/>
    <s v="Ngata"/>
    <s v="Ngata Gate"/>
    <s v="10"/>
    <s v="Peter Kamau Macharia"/>
    <s v="Peter Kareithi Mwangi"/>
    <s v="Peter Kareithi Mwangi"/>
    <s v="254721714592"/>
    <s v="Informal Business"/>
    <x v="0"/>
    <x v="0"/>
    <d v="2020-02-18T00:00:00"/>
  </r>
  <r>
    <s v="VPA6"/>
    <s v="KE-NAK-1912-27379"/>
    <x v="0"/>
    <s v=""/>
    <s v="7th September,2019"/>
    <d v="2019-09-07T00:00:00"/>
    <s v="23rd December,2019"/>
    <d v="2019-12-23T00:00:00"/>
    <s v="Susan Kiprono"/>
    <s v="Male"/>
    <s v="99999"/>
    <s v="254723709414"/>
    <m/>
    <m/>
    <m/>
    <n v="35.983941999999999"/>
    <n v="-0.24510999999999999"/>
    <s v="Nakuru"/>
    <s v="Rongai"/>
    <s v="Ngata"/>
    <s v="Ngata"/>
    <s v="10"/>
    <s v="Peter Kareithi Mwangi"/>
    <s v="Peter Kareithi Mwangi"/>
    <s v="Peter Kareithi Mwangi"/>
    <s v="254721714592"/>
    <s v="Informal Business"/>
    <x v="0"/>
    <x v="0"/>
    <d v="2020-02-18T00:00:00"/>
  </r>
  <r>
    <s v="VPA6"/>
    <s v="KE-NAK-1512-14808"/>
    <x v="0"/>
    <s v=""/>
    <s v="11th November,2015"/>
    <d v="2015-11-11T00:00:00"/>
    <s v="31st December,2015"/>
    <d v="2015-12-31T00:00:00"/>
    <s v="Johnson Manzi Mbuvi"/>
    <s v="Male"/>
    <s v="9426133"/>
    <s v="722227412"/>
    <m/>
    <m/>
    <m/>
    <n v="36.119909999999997"/>
    <n v="-0.15489800000000001"/>
    <s v="Nakuru"/>
    <s v="Bahati"/>
    <s v="Bahati"/>
    <s v="Kamiruri"/>
    <s v="10"/>
    <s v="Peter Kareithi Mwangi"/>
    <s v="Peter Kareithi Mwangi"/>
    <s v="Peter Kareithi Mwangi"/>
    <s v="721714592"/>
    <s v="Informal Business"/>
    <x v="2"/>
    <x v="0"/>
    <d v="2017-04-18T00:00:00"/>
  </r>
  <r>
    <s v="VPA6"/>
    <s v="KE-EMB-1605-16337"/>
    <x v="0"/>
    <s v=""/>
    <s v="12th March,2016"/>
    <d v="2016-03-12T00:00:00"/>
    <s v="1st May,2016"/>
    <d v="2016-05-01T00:00:00"/>
    <s v="Paul Munyi Ndukanio"/>
    <s v="Male"/>
    <s v="10796879"/>
    <s v="721298154"/>
    <m/>
    <m/>
    <m/>
    <n v="37.523739999999997"/>
    <n v="-0.47562399999999999"/>
    <s v="Embu"/>
    <s v="Manyatta"/>
    <s v="Gaturi"/>
    <s v="Nembure"/>
    <s v="6"/>
    <s v="Peter Kivuti"/>
    <s v="Peter Kivuti"/>
    <s v="Peter Kivuti"/>
    <s v=""/>
    <s v="Informal Business"/>
    <x v="2"/>
    <x v="0"/>
    <d v="2017-03-02T00:00:00"/>
  </r>
  <r>
    <s v="VPA6"/>
    <s v="KE-EMB-1802-15988"/>
    <x v="0"/>
    <s v=""/>
    <s v="9th January,2018"/>
    <d v="2018-01-09T00:00:00"/>
    <s v="28th February,2018"/>
    <d v="2018-02-28T00:00:00"/>
    <s v="Jenifer Njogu Difather"/>
    <s v="Female"/>
    <s v="8660893"/>
    <s v="721916878"/>
    <m/>
    <m/>
    <m/>
    <n v="37.528319000000003"/>
    <n v="-0.45937299999999998"/>
    <s v="Embu"/>
    <s v="Embu West"/>
    <s v="Gaturi North"/>
    <s v="Nguire"/>
    <s v="8"/>
    <s v="Peter kivuti"/>
    <s v="Peter Kivuti"/>
    <s v="Peter Kivuti"/>
    <s v=""/>
    <s v="Informal Business"/>
    <x v="2"/>
    <x v="0"/>
    <d v="2017-03-02T00:00:00"/>
  </r>
  <r>
    <s v="VPA6"/>
    <s v="KE-EMB-1606-15989"/>
    <x v="0"/>
    <s v=""/>
    <s v="12th April,2016"/>
    <d v="2016-04-12T00:00:00"/>
    <s v="1st June,2016"/>
    <d v="2016-06-01T00:00:00"/>
    <s v="Angelo Mwangi Njoka"/>
    <s v="Female"/>
    <s v="4696956"/>
    <s v="739927042"/>
    <m/>
    <m/>
    <m/>
    <n v="37.677908000000002"/>
    <n v="-0.45966600000000002"/>
    <s v="Embu"/>
    <s v="Embu West"/>
    <s v="Kyeni South"/>
    <s v="Thumuri"/>
    <s v="8"/>
    <s v="Peter Kivuti"/>
    <s v="Peter Kivuti"/>
    <s v="Peter Kivuti"/>
    <s v=""/>
    <s v="Informal Business"/>
    <x v="2"/>
    <x v="0"/>
    <d v="2017-03-02T00:00:00"/>
  </r>
  <r>
    <s v="VPA6"/>
    <s v="KE-EMB-1605-16338"/>
    <x v="0"/>
    <s v=""/>
    <s v="12th March,2016"/>
    <d v="2016-03-12T00:00:00"/>
    <s v="1st May,2016"/>
    <d v="2016-05-01T00:00:00"/>
    <s v="Jane W Nyaga"/>
    <s v="Female"/>
    <s v="11211217"/>
    <s v="720350600"/>
    <m/>
    <m/>
    <m/>
    <n v="37.492288000000002"/>
    <n v="-0.39824199999999998"/>
    <s v="Embu"/>
    <s v="Manyatta"/>
    <s v="Kianjokoma"/>
    <s v="Kiegucu"/>
    <s v="8"/>
    <s v="Peter Kivuti"/>
    <s v="Peter Kivuti"/>
    <s v="Peter Kivuti"/>
    <s v=""/>
    <s v="Informal Business"/>
    <x v="2"/>
    <x v="0"/>
    <d v="2017-03-02T00:00:00"/>
  </r>
  <r>
    <s v="VPA6"/>
    <s v="KE-THA-1812-26889"/>
    <x v="0"/>
    <s v=""/>
    <s v="3rd December,2018"/>
    <d v="2018-12-03T00:00:00"/>
    <s v="29th December,2018"/>
    <d v="2018-12-29T00:00:00"/>
    <s v="Kanampiu Muriithi Alfred"/>
    <s v="Male"/>
    <s v="7450359"/>
    <s v="723980979"/>
    <m/>
    <m/>
    <s v="710904645"/>
    <n v="37.622132000000001"/>
    <n v="-0.355105"/>
    <s v="Tharaka-Nithi"/>
    <s v="Meru South"/>
    <s v="Mwonge"/>
    <s v="Ikuu Boys"/>
    <s v="8"/>
    <s v="Peter Kivuti"/>
    <s v="Peter Kivuti"/>
    <s v="Peter Kivuti"/>
    <s v=""/>
    <s v="Informal Business"/>
    <x v="0"/>
    <x v="0"/>
    <d v="2019-01-03T00:00:00"/>
  </r>
  <r>
    <s v="VPA6"/>
    <s v="KE-EMB-1812-26891"/>
    <x v="0"/>
    <s v=""/>
    <s v="1st November,2018"/>
    <d v="2018-11-01T00:00:00"/>
    <s v="15th December,2018"/>
    <d v="2018-12-15T00:00:00"/>
    <s v="Munyi Wawira Ann"/>
    <s v="Female"/>
    <s v="99999"/>
    <s v="254716251895"/>
    <m/>
    <m/>
    <m/>
    <n v="37.502001999999997"/>
    <n v="-0.37636900000000001"/>
    <s v="Embu"/>
    <s v="Manyatta"/>
    <s v="Kianjokoma"/>
    <s v="Thigingi"/>
    <s v="8"/>
    <s v="Peter Kivuti"/>
    <s v="Peter Kivuti"/>
    <s v="Peter Kivuti"/>
    <s v=""/>
    <s v="Informal Business"/>
    <x v="0"/>
    <x v="0"/>
    <d v="2019-01-03T00:00:00"/>
  </r>
  <r>
    <s v="VPA6"/>
    <s v="KE-EMB-1908-25407"/>
    <x v="0"/>
    <s v=""/>
    <s v="22nd July,2019"/>
    <d v="2019-07-22T00:00:00"/>
    <s v="22nd August,2019"/>
    <d v="2019-08-22T00:00:00"/>
    <s v="Muriithi Jeniffer Waitthira"/>
    <s v="Male"/>
    <s v="99999"/>
    <s v="713984689"/>
    <m/>
    <m/>
    <m/>
    <n v="37.469172999999998"/>
    <n v="-0.47521000000000002"/>
    <s v="Embu"/>
    <s v="Manyatta"/>
    <s v="Mutunduri"/>
    <s v="Rianjagi"/>
    <n v="8"/>
    <s v="Peter Kivuti"/>
    <s v="Peter Kivuti"/>
    <s v="Peter Kivuti"/>
    <s v=""/>
    <s v="Informal Business"/>
    <x v="2"/>
    <x v="0"/>
    <d v="2019-08-27T00:00:00"/>
  </r>
  <r>
    <s v="VPA6"/>
    <s v="KE-EMB-2002-27774"/>
    <x v="0"/>
    <s v=""/>
    <s v="11th January,2020"/>
    <d v="2020-01-11T00:00:00"/>
    <s v="21st February,2020"/>
    <d v="2020-02-21T00:00:00"/>
    <s v="Wokabi Stanely Kariuki"/>
    <s v="Male"/>
    <s v="269398"/>
    <s v="254722569409"/>
    <m/>
    <m/>
    <m/>
    <n v="37.507418000000001"/>
    <n v="-0.56208499999999995"/>
    <s v="Embu"/>
    <s v="Manyatta"/>
    <s v="Itabua"/>
    <s v="Mwanagiti"/>
    <s v="8"/>
    <s v="Peter Kivuti"/>
    <s v="Peter Kivuti"/>
    <s v="Peter Kivuti"/>
    <s v=""/>
    <s v="Informal Business"/>
    <x v="0"/>
    <x v="0"/>
    <d v="2020-03-12T00:00:00"/>
  </r>
  <r>
    <s v="VPA6"/>
    <s v="KE-EMB-2206-30804"/>
    <x v="2"/>
    <s v="Non Compliant"/>
    <s v="27th April,2022"/>
    <d v="2022-04-27T00:00:00"/>
    <s v="16th June,2022"/>
    <d v="2022-06-16T00:00:00"/>
    <s v="Kangara Joseph Njeru"/>
    <s v="Male"/>
    <s v="11151026"/>
    <s v="0726243847"/>
    <m/>
    <m/>
    <m/>
    <n v="37.494857000000003"/>
    <n v="-0.394285"/>
    <s v="Embu"/>
    <s v="Manyatta"/>
    <s v="Kavutiri"/>
    <s v="Kathangari"/>
    <n v="8"/>
    <s v="Peter Kivuti"/>
    <s v="Peter kivuti"/>
    <s v="Peter kivuti"/>
    <s v=""/>
    <s v="Informal Business"/>
    <x v="0"/>
    <x v="0"/>
    <d v="2022-07-04T00:00:00"/>
  </r>
  <r>
    <s v="VPA6"/>
    <s v="KE-EMB-2107-25410"/>
    <x v="0"/>
    <s v=""/>
    <s v="1st June,2021"/>
    <d v="2021-06-01T00:00:00"/>
    <s v="1st July,2021"/>
    <d v="2021-07-01T00:00:00"/>
    <s v="Ndwiga Esther Wambeti"/>
    <s v="Female"/>
    <n v="99999"/>
    <s v="254713553303"/>
    <m/>
    <m/>
    <m/>
    <n v="37.464325000000002"/>
    <n v="-0.48632999999999998"/>
    <s v="Embu"/>
    <s v="Manyatta"/>
    <s v="Kiangima"/>
    <s v="Gakwegori"/>
    <n v="8"/>
    <s v="Peter Kivuti"/>
    <s v="Peter kivuti"/>
    <s v="Peter kivuti"/>
    <s v=""/>
    <s v="Informal Business"/>
    <x v="0"/>
    <x v="0"/>
    <d v="2021-07-02T00:00:00"/>
  </r>
  <r>
    <s v="VPA6"/>
    <s v="KE-NAN-1806-22925"/>
    <x v="1"/>
    <s v="Non Compliant"/>
    <s v="12th June,2018"/>
    <d v="2018-06-12T00:00:00"/>
    <s v="12th June,2018"/>
    <d v="2018-06-12T00:00:00"/>
    <s v="Simatwo Milka Jepkosgey"/>
    <s v="Female"/>
    <s v="1167158"/>
    <s v="711128115"/>
    <m/>
    <m/>
    <m/>
    <n v="35.239131"/>
    <n v="0.217697"/>
    <s v="Nandi"/>
    <s v="Nandi Central"/>
    <s v="Nandi Central"/>
    <s v="Kapnyeberai"/>
    <s v="4"/>
    <s v="Rehau"/>
    <s v="Peter Lagat"/>
    <s v="Peter Lagat"/>
    <s v="704859310"/>
    <s v="Informal Business"/>
    <x v="9"/>
    <x v="3"/>
    <d v="2018-06-17T00:00:00"/>
  </r>
  <r>
    <s v="VPA6"/>
    <s v="KE-NAK-1904-26093"/>
    <x v="0"/>
    <s v=""/>
    <s v="2nd March,2019"/>
    <d v="2019-03-02T00:00:00"/>
    <s v="3rd April,2019"/>
    <d v="2019-04-03T00:00:00"/>
    <s v="Stanley Kiarie"/>
    <s v="Male"/>
    <s v="4289608"/>
    <s v="254726716302"/>
    <m/>
    <m/>
    <m/>
    <n v="36.12988"/>
    <n v="-0.25178"/>
    <s v="Nakuru"/>
    <s v="Bahati"/>
    <s v="Kiangai"/>
    <s v="Shalom"/>
    <s v="4"/>
    <s v="Peter Kamau Macharia"/>
    <s v="Peter Macharia"/>
    <s v="Peter Macharia"/>
    <s v="711617332"/>
    <s v="Informal Business"/>
    <x v="0"/>
    <x v="0"/>
    <d v="2019-06-19T00:00:00"/>
  </r>
  <r>
    <s v="VPA6"/>
    <s v="KE-NAK-1903-26095"/>
    <x v="0"/>
    <s v=""/>
    <s v="24th January,2019"/>
    <d v="2019-01-24T00:00:00"/>
    <s v="8th March,2019"/>
    <d v="2019-03-08T00:00:00"/>
    <s v="Paul Rugumi Ndungu"/>
    <s v="Male"/>
    <s v="5982607"/>
    <s v="0721541850"/>
    <m/>
    <m/>
    <m/>
    <n v="36.144455000000001"/>
    <n v="-0.28129199999999999"/>
    <s v="Nakuru"/>
    <s v="Bahati"/>
    <s v="Kiamunyeki"/>
    <s v="Munyeki"/>
    <s v="8"/>
    <s v="Peter Kamau Macharia"/>
    <s v="Peter Macharia"/>
    <s v="Peter Macharia"/>
    <s v="711617332"/>
    <s v="Informal Business"/>
    <x v="0"/>
    <x v="0"/>
    <d v="2019-06-19T00:00:00"/>
  </r>
  <r>
    <s v="VPA6"/>
    <s v="KE-NAK-1904-26094"/>
    <x v="0"/>
    <s v=""/>
    <s v="12th February,2019"/>
    <d v="2019-02-12T00:00:00"/>
    <s v="15th April,2019"/>
    <d v="2019-04-15T00:00:00"/>
    <s v="Joseph Kinyua"/>
    <s v="Male"/>
    <s v="1383627"/>
    <s v="254721986525"/>
    <m/>
    <m/>
    <m/>
    <n v="36.134951999999998"/>
    <n v="-0.269042"/>
    <s v="Nakuru"/>
    <s v="Bahati"/>
    <s v="Kiamunyeki"/>
    <s v="N Nganga"/>
    <s v="8"/>
    <s v="Peter Kamau Macharia"/>
    <s v="Peter Macharia"/>
    <s v="Peter Macharia"/>
    <s v="711617332"/>
    <s v="Informal Business"/>
    <x v="0"/>
    <x v="0"/>
    <d v="2019-06-19T00:00:00"/>
  </r>
  <r>
    <s v="VPA6"/>
    <s v="KE-MAK-1802-23495"/>
    <x v="0"/>
    <s v=""/>
    <s v="13th December,2017"/>
    <d v="2017-12-13T00:00:00"/>
    <s v="1st February,2018"/>
    <d v="2018-02-01T00:00:00"/>
    <s v="Mutuku Frederick Mutuku"/>
    <s v="Male"/>
    <s v="20221132"/>
    <s v="727772553"/>
    <s v="727725573"/>
    <m/>
    <s v="713801195"/>
    <n v="37.347171000000003"/>
    <n v="-1.7925249999999999"/>
    <s v="Makueni"/>
    <s v="Kilome"/>
    <s v="Kaiti"/>
    <s v="Inyonywe"/>
    <s v="4"/>
    <s v="Peter Kiniu"/>
    <s v="Peter Mbithi Kiniu"/>
    <s v="Peter Mbithi Kiniu"/>
    <s v="724261558"/>
    <s v="Informal Business"/>
    <x v="3"/>
    <x v="0"/>
    <d v="2018-04-06T00:00:00"/>
  </r>
  <r>
    <s v="VPA6"/>
    <s v="KE-KAJ-2004-26929"/>
    <x v="0"/>
    <s v=""/>
    <s v="10th March,2020"/>
    <d v="2020-03-10T00:00:00"/>
    <s v="21st April,2020"/>
    <d v="2020-04-21T00:00:00"/>
    <s v="Ndung'U Joseph"/>
    <s v="Male"/>
    <s v="99999"/>
    <s v="254723131392"/>
    <m/>
    <m/>
    <s v="254711206344"/>
    <n v="37.573507999999997"/>
    <n v="-2.9585880000000002"/>
    <s v="Kajiado"/>
    <s v="Loitokitok"/>
    <s v="Loitoktok"/>
    <s v="Illasit"/>
    <n v="8"/>
    <s v="Peter Kiniu"/>
    <s v="Peter Mbithi Kiniu"/>
    <s v="Peter Mbithi Kiniu"/>
    <s v="724261558"/>
    <s v="Informal Business"/>
    <x v="0"/>
    <x v="0"/>
    <d v="2020-05-29T00:00:00"/>
  </r>
  <r>
    <s v="VPA6"/>
    <s v="KE-KAJ-2206-30853"/>
    <x v="0"/>
    <s v=""/>
    <s v="25th May,2022"/>
    <d v="2022-05-25T00:00:00"/>
    <s v="25th June,2022"/>
    <d v="2022-06-25T00:00:00"/>
    <s v="Karongo Ann"/>
    <s v="Female"/>
    <n v="99999"/>
    <s v="0727248052"/>
    <m/>
    <m/>
    <m/>
    <n v="37.496107000000002"/>
    <n v="-2.9172500000000001"/>
    <s v="Kajiado"/>
    <s v="Loitokitok"/>
    <s v="Koitokitok"/>
    <s v="Enkariak-Ronkena"/>
    <n v="8"/>
    <s v="Peter Kiniu"/>
    <s v="Peter Mbithi Kiniu"/>
    <s v="Peter Mbithi Kiniu"/>
    <s v=""/>
    <s v="Informal Business"/>
    <x v="0"/>
    <x v="0"/>
    <d v="2022-07-28T00:00:00"/>
  </r>
  <r>
    <s v="VPA6"/>
    <s v="KE-KAJ-2208-30858"/>
    <x v="0"/>
    <s v=""/>
    <s v="20th July,2022"/>
    <d v="2022-07-20T00:00:00"/>
    <s v="10th August,2022"/>
    <d v="2022-08-10T00:00:00"/>
    <s v="Nkancha Charles"/>
    <s v="Male"/>
    <n v="99999"/>
    <s v="0720312630"/>
    <m/>
    <m/>
    <s v="0723308888"/>
    <n v="37.499735000000001"/>
    <n v="-2.9228900000000002"/>
    <s v="Kajiado"/>
    <s v="Loitokitok"/>
    <s v="Loitoktok"/>
    <s v="Kamukunji"/>
    <n v="8"/>
    <s v="Peter Kiniu"/>
    <s v="Peter Mbithi Kiniu"/>
    <s v="Peter Mbithi Kiniu"/>
    <s v=""/>
    <s v="Informal Business"/>
    <x v="0"/>
    <x v="0"/>
    <d v="2022-09-30T00:00:00"/>
  </r>
  <r>
    <s v="VPA6"/>
    <s v="KE-NYE-1704-23487"/>
    <x v="0"/>
    <s v=""/>
    <s v="7th March,2017"/>
    <d v="2017-03-07T00:00:00"/>
    <s v="14th April,2017"/>
    <d v="2017-04-14T00:00:00"/>
    <s v="Macharia Peter Maina"/>
    <s v="Male"/>
    <s v="1083279"/>
    <s v="722351420"/>
    <m/>
    <m/>
    <m/>
    <n v="37.079116999999997"/>
    <n v="-0.40138000000000001"/>
    <s v="Nyeri"/>
    <s v="Mathira West"/>
    <s v="Ngorano"/>
    <s v="Kabiruini"/>
    <s v="8"/>
    <s v="Peter Kiniu"/>
    <s v="Peter Mbithi Kiniu"/>
    <s v="Peter Mbithi Kiniu"/>
    <s v="724261558"/>
    <s v="Informal Business"/>
    <x v="2"/>
    <x v="0"/>
    <d v="2018-04-05T00:00:00"/>
  </r>
  <r>
    <s v="VPA6"/>
    <s v="KE-KAJ-2108-29666"/>
    <x v="0"/>
    <s v=""/>
    <s v="11th August,2021"/>
    <d v="2021-08-11T00:00:00"/>
    <s v="24th August,2021"/>
    <d v="2021-08-24T00:00:00"/>
    <s v="Njeru Mary"/>
    <s v="Female"/>
    <n v="99999"/>
    <s v="254721240790"/>
    <m/>
    <m/>
    <s v="2541782528326"/>
    <n v="37.497486000000002"/>
    <n v="-2.9230580000000002"/>
    <s v="Kajiado"/>
    <s v="Loitokitok"/>
    <s v="Loitoktok"/>
    <s v="Enkariak-ronkena"/>
    <n v="10"/>
    <s v="Peter Kiniu"/>
    <s v="Peter Mbithi Kiniu"/>
    <s v="Peter Mbithi Kiniu"/>
    <s v=""/>
    <s v="Informal Business"/>
    <x v="0"/>
    <x v="0"/>
    <d v="2021-10-16T00:00:00"/>
  </r>
  <r>
    <s v="VPA6"/>
    <s v="KE-KAJ-2011-28591"/>
    <x v="0"/>
    <s v=""/>
    <s v="20th October,2020"/>
    <d v="2020-10-20T00:00:00"/>
    <s v="5th November,2020"/>
    <d v="2020-11-05T00:00:00"/>
    <s v="Kioko Josephat"/>
    <s v="Male"/>
    <n v="99999"/>
    <s v="254727555024"/>
    <m/>
    <m/>
    <s v="254712233450"/>
    <n v="37.437784999999998"/>
    <n v="-2.8880430000000001"/>
    <s v="Kajiado"/>
    <s v="Loitokitok"/>
    <s v="Loitokitok"/>
    <s v="Bondeni"/>
    <n v="10"/>
    <s v="Peter Kiniu"/>
    <s v="Peter Mbithi Kiniu"/>
    <s v="Peter Mbithi Kiniu"/>
    <s v=""/>
    <s v="Informal Business"/>
    <x v="0"/>
    <x v="0"/>
    <d v="2020-11-26T00:00:00"/>
  </r>
  <r>
    <s v="VPA6"/>
    <s v="KE-KAJ-1710-22592"/>
    <x v="0"/>
    <s v=""/>
    <s v="17th July,2017"/>
    <d v="2017-07-17T00:00:00"/>
    <s v="21st October,2017"/>
    <d v="2017-10-21T00:00:00"/>
    <s v="Ole Lolkinyien Geoffrey Soikan"/>
    <s v="Male"/>
    <s v="499547"/>
    <s v="702045815"/>
    <m/>
    <m/>
    <m/>
    <n v="37.581499999999998"/>
    <n v="-2.951622"/>
    <s v="Kajiado"/>
    <s v="Loitokitok"/>
    <s v="Loitoktok"/>
    <s v="Ilasit"/>
    <s v="10"/>
    <s v="Mespt"/>
    <s v="Peter Mbithi Kiniu"/>
    <s v="Peter Mbithi Kiniu"/>
    <s v=""/>
    <s v="Medium Size Business"/>
    <x v="2"/>
    <x v="0"/>
    <d v="2017-10-30T00:00:00"/>
  </r>
  <r>
    <s v="VPA6"/>
    <s v="KE-NYE-1610-16664"/>
    <x v="0"/>
    <s v=""/>
    <s v="12th August,2016"/>
    <d v="2016-08-12T00:00:00"/>
    <s v="1st October,2016"/>
    <d v="2016-10-01T00:00:00"/>
    <s v="Ephraim Maina Kibungu"/>
    <s v="Male"/>
    <s v="71931"/>
    <s v="723784300"/>
    <m/>
    <m/>
    <s v="720960497"/>
    <n v="37.104680000000002"/>
    <n v="-0.44495200000000001"/>
    <s v="Nyeri"/>
    <s v="Mathira West"/>
    <s v="Icuga"/>
    <s v="Kiawarigi"/>
    <s v="10"/>
    <s v="Cides Ltd"/>
    <s v="Peter Mbithi Kiniu"/>
    <s v="Peter Mbithi Kiniu"/>
    <s v=""/>
    <s v="Micro Business"/>
    <x v="2"/>
    <x v="0"/>
    <d v="2017-04-04T00:00:00"/>
  </r>
  <r>
    <s v="VPA6"/>
    <s v="KE-KIA-1810-25758"/>
    <x v="0"/>
    <s v=""/>
    <s v="17th June,2018"/>
    <d v="2018-06-17T00:00:00"/>
    <s v="14th October,2018"/>
    <d v="2018-10-14T00:00:00"/>
    <s v="Somba Jesinta Njoki"/>
    <s v="Female"/>
    <s v="10183653"/>
    <s v="0728833460"/>
    <m/>
    <m/>
    <s v="710264309"/>
    <n v="36.597949999999997"/>
    <n v="-1.183395"/>
    <s v="Kiambu"/>
    <s v="Limuru"/>
    <s v="Ndeiya"/>
    <s v="Mboloti"/>
    <s v="12"/>
    <s v="Peter Kiniu"/>
    <s v="Peter Mbithi Kiniu"/>
    <s v="Peter Mbithi Kiniu"/>
    <s v="724261558"/>
    <s v="Informal Business"/>
    <x v="2"/>
    <x v="0"/>
    <d v="2019-04-22T00:00:00"/>
  </r>
  <r>
    <s v="VPA6"/>
    <s v="KE-MAC-1907-26733"/>
    <x v="0"/>
    <s v=""/>
    <s v="8th July,2019"/>
    <d v="2019-07-08T00:00:00"/>
    <s v="8th July,2019"/>
    <d v="2019-07-08T00:00:00"/>
    <s v="Mutuku Kevin Josphat"/>
    <s v="Male"/>
    <n v="99999"/>
    <s v="254725238432"/>
    <m/>
    <m/>
    <m/>
    <n v="37.491332"/>
    <n v="-1.1577869999999999"/>
    <s v="Machakos"/>
    <s v="Yatta"/>
    <s v="Yatta"/>
    <s v="Kiniu"/>
    <s v="12"/>
    <s v="Peter Kiniu"/>
    <s v="Peter Mbithi Kiniu"/>
    <s v="Peter Mbithi Kiniu"/>
    <s v="724261558"/>
    <s v="Informal Business"/>
    <x v="0"/>
    <x v="0"/>
    <d v="2019-07-11T00:00:00"/>
  </r>
  <r>
    <s v="VPA6"/>
    <s v="KE-KIL-1910-25725"/>
    <x v="0"/>
    <s v=""/>
    <s v="16th October,2019"/>
    <d v="2019-10-16T00:00:00"/>
    <s v="16th October,2019"/>
    <d v="2019-10-16T00:00:00"/>
    <s v="Ndago Stanley Tinga"/>
    <s v="Male"/>
    <s v="5803697"/>
    <s v="+254728945291"/>
    <m/>
    <m/>
    <m/>
    <n v="39.704794999999997"/>
    <n v="-3.7803520000000002"/>
    <s v="Kilifi"/>
    <s v="Bahari"/>
    <s v="Bandarasalama"/>
    <s v="Kaoyeni"/>
    <s v="12"/>
    <s v="Peter Kiniu"/>
    <s v="Peter Mbithi Kiniu"/>
    <s v="Peter Mbithi Kiniu"/>
    <s v="+254713470637"/>
    <s v="Informal Business"/>
    <x v="2"/>
    <x v="0"/>
    <d v="2019-10-17T00:00:00"/>
  </r>
  <r>
    <s v="VPA6"/>
    <s v="KE-NYE-1909-27826"/>
    <x v="0"/>
    <s v=""/>
    <s v="9th September,2019"/>
    <d v="2019-09-09T00:00:00"/>
    <s v="9th September,2019"/>
    <d v="2019-09-09T00:00:00"/>
    <s v="Munuhe David Theuri"/>
    <s v="Male"/>
    <s v="37431045"/>
    <s v="0729549971"/>
    <m/>
    <m/>
    <s v="726974334"/>
    <n v="37.044685000000001"/>
    <n v="-0.407808"/>
    <s v="Nyeri"/>
    <s v="Mathira East"/>
    <s v="Gatunganga"/>
    <s v="Wamaguta"/>
    <s v="12"/>
    <s v="Peter Kiniu"/>
    <s v="Peter Mbithi Kiniu"/>
    <s v="Peter Mbithi Kiniu"/>
    <s v="724261558"/>
    <s v="Informal Business"/>
    <x v="0"/>
    <x v="0"/>
    <d v="2019-09-18T00:00:00"/>
  </r>
  <r>
    <s v="VPA6"/>
    <s v="KE-KAJ-1710-22602"/>
    <x v="2"/>
    <s v="Under Verification"/>
    <s v="12th August,2016"/>
    <d v="2016-08-12T00:00:00"/>
    <s v="1st October,2017"/>
    <d v="2017-10-01T00:00:00"/>
    <s v="Ng'Ang'A Paul Kamau"/>
    <s v="Male"/>
    <s v="25814280"/>
    <s v="724544770"/>
    <s v="70724544770"/>
    <m/>
    <m/>
    <n v="37.722752"/>
    <n v="-3.0579839999999998"/>
    <s v="Kajiado"/>
    <s v="Loitokitok"/>
    <s v="Ntarara"/>
    <s v="Entarara"/>
    <n v="12"/>
    <s v="Mespt"/>
    <s v="Peter Mbithi Kiniu"/>
    <s v="Peter Mbithi Kiniu"/>
    <s v=""/>
    <s v="Medium Size Business"/>
    <x v="2"/>
    <x v="0"/>
    <d v="2017-10-30T00:00:00"/>
  </r>
  <r>
    <s v="VPA6"/>
    <s v="KE-KAJ-1809-24369"/>
    <x v="0"/>
    <s v=""/>
    <s v="25th July,2018"/>
    <d v="2018-07-25T00:00:00"/>
    <s v="8th September,2018"/>
    <d v="2018-09-08T00:00:00"/>
    <s v="Muturi (2) Samwel"/>
    <s v="Male"/>
    <s v="11275766"/>
    <s v="722831266"/>
    <m/>
    <m/>
    <m/>
    <n v="37.580804999999998"/>
    <n v="-2.957443"/>
    <s v="Kajiado"/>
    <s v="Loitokitok"/>
    <s v="Ilasit"/>
    <s v="Olkaria"/>
    <s v="12"/>
    <s v="Peter Kiniu"/>
    <s v="Peter Mbithi Kiniu"/>
    <s v="Peter Mbithi Kiniu"/>
    <s v="724261558"/>
    <s v="Informal Business"/>
    <x v="0"/>
    <x v="0"/>
    <d v="2018-11-28T00:00:00"/>
  </r>
  <r>
    <s v="VPA6"/>
    <s v="KE-KIA-1710-23593"/>
    <x v="0"/>
    <s v=""/>
    <s v="12th August,2017"/>
    <d v="2017-08-12T00:00:00"/>
    <s v="1st October,2017"/>
    <d v="2017-10-01T00:00:00"/>
    <s v="Kihiu Hottensiah Wanjuku"/>
    <s v="Female"/>
    <s v="3678346"/>
    <s v="729851833"/>
    <m/>
    <m/>
    <s v="723309556"/>
    <n v="36.665793000000001"/>
    <n v="-1.2112579999999999"/>
    <s v="Kiambu"/>
    <s v="Limuru"/>
    <s v="Muguga"/>
    <s v="Kamuguga"/>
    <s v="12"/>
    <s v="Peter Kiniu"/>
    <s v="Peter Mbithi Kiniu"/>
    <s v="Peter Mbithi Kiniu"/>
    <s v="724261558"/>
    <s v="Informal Business"/>
    <x v="2"/>
    <x v="0"/>
    <d v="2018-04-09T00:00:00"/>
  </r>
  <r>
    <s v="VPA6"/>
    <s v="KE-KIA-1708-23492"/>
    <x v="0"/>
    <s v=""/>
    <s v="29th June,2017"/>
    <d v="2017-06-29T00:00:00"/>
    <s v="18th August,2017"/>
    <d v="2017-08-18T00:00:00"/>
    <s v="Njoroge Peter"/>
    <s v="Male"/>
    <s v="5207184"/>
    <s v="725985782"/>
    <m/>
    <m/>
    <m/>
    <n v="36.600748000000003"/>
    <n v="-1.2084269999999999"/>
    <s v="Kiambu"/>
    <s v="Limuru"/>
    <s v="Ndeiya"/>
    <s v="Thigiyo"/>
    <s v="12"/>
    <s v="Peter Kiniu"/>
    <s v="Peter Mbithi Kiniu"/>
    <s v="Peter Mbithi Kiniu"/>
    <s v="724261558"/>
    <s v="Informal Business"/>
    <x v="2"/>
    <x v="0"/>
    <d v="2018-04-12T00:00:00"/>
  </r>
  <r>
    <s v="VPA6"/>
    <s v="KE-KAJ-1701-22604"/>
    <x v="0"/>
    <s v=""/>
    <s v="8th December,2016"/>
    <d v="2016-12-08T00:00:00"/>
    <s v="27th January,2017"/>
    <d v="2017-01-27T00:00:00"/>
    <s v="Malet Faustin Mwaura"/>
    <s v="Male"/>
    <s v="16120653"/>
    <s v="722923057"/>
    <m/>
    <m/>
    <m/>
    <n v="37.715634999999999"/>
    <n v="-3.0662150000000001"/>
    <s v="Kajiado"/>
    <s v="Loitokitok"/>
    <s v="Kajiado"/>
    <s v="Rombo"/>
    <s v="12"/>
    <s v="Mespt"/>
    <s v="Peter Mbithi Kiniu"/>
    <s v="Peter Mbithi Kiniu"/>
    <s v=""/>
    <s v="Medium Size Business"/>
    <x v="2"/>
    <x v="0"/>
    <d v="2017-10-30T00:00:00"/>
  </r>
  <r>
    <s v="VPA6"/>
    <s v="KE-KAJ-1712-22507"/>
    <x v="0"/>
    <s v=""/>
    <s v="12th October,2017"/>
    <d v="2017-10-12T00:00:00"/>
    <s v="1st December,2017"/>
    <d v="2017-12-01T00:00:00"/>
    <s v="Mueni Agnes Kisila"/>
    <s v="Female"/>
    <s v="6051649"/>
    <s v="725932193"/>
    <s v="725932153"/>
    <m/>
    <m/>
    <n v="37.499755"/>
    <n v="-2.9243399999999999"/>
    <s v="Kajiado"/>
    <s v="Loitokitok"/>
    <s v="Kajiado"/>
    <s v="Kuku"/>
    <s v="12"/>
    <s v="Mespt"/>
    <s v="Peter Mbithi Kiniu"/>
    <s v="Peter Mbithi Kiniu"/>
    <s v=""/>
    <s v="Medium Size Business"/>
    <x v="2"/>
    <x v="0"/>
    <d v="2017-11-01T00:00:00"/>
  </r>
  <r>
    <s v="VPA6"/>
    <s v="KE-MAC-1904-27530"/>
    <x v="1"/>
    <s v="Institutional Plant"/>
    <s v="12th April,2019"/>
    <d v="2019-04-12T00:00:00"/>
    <s v="12th April,2019"/>
    <d v="2019-04-12T00:00:00"/>
    <s v="Machakos Company Limited Ranching"/>
    <s v="Institutional"/>
    <s v="9805459"/>
    <s v="0741681581"/>
    <m/>
    <m/>
    <s v="716630758"/>
    <n v="37.022733000000002"/>
    <n v="-1.580247"/>
    <s v="Machakos"/>
    <s v="Athi River"/>
    <s v="Mavoko"/>
    <s v="Stoni Athi"/>
    <n v="24"/>
    <s v="Peter Kiniu"/>
    <s v="Peter Mbithi Kiniu"/>
    <s v="Peter Mbithi Kiniu"/>
    <s v="724261558"/>
    <s v="Informal Business"/>
    <x v="0"/>
    <x v="0"/>
    <d v="2019-04-15T00:00:00"/>
  </r>
  <r>
    <s v="VPA6"/>
    <s v="KE-KIA-1906-27644"/>
    <x v="0"/>
    <s v=""/>
    <s v="17th May,2019"/>
    <d v="2019-05-17T00:00:00"/>
    <s v="4th June,2019"/>
    <d v="2019-06-04T00:00:00"/>
    <s v="Ndegwa George K."/>
    <s v="Male"/>
    <s v="5552823"/>
    <s v="0721767718"/>
    <m/>
    <m/>
    <s v="722921173"/>
    <n v="36.720771999999997"/>
    <n v="-1.191068"/>
    <s v="Kiambu"/>
    <s v="Kikuyu"/>
    <s v="Karura"/>
    <s v="Kirienye"/>
    <s v="8"/>
    <s v="Kensam Constructor"/>
    <s v="Peter Mukuru Patel"/>
    <s v="Peter Mukuru Patel"/>
    <s v="721724292"/>
    <s v="Informal Business"/>
    <x v="0"/>
    <x v="0"/>
    <d v="2019-09-10T00:00:00"/>
  </r>
  <r>
    <s v="VPA6"/>
    <s v="KE-KIA-2009-28583"/>
    <x v="0"/>
    <s v=""/>
    <s v="4th September,2020"/>
    <d v="2020-09-04T00:00:00"/>
    <s v="15th September,2020"/>
    <d v="2020-09-15T00:00:00"/>
    <s v="Gatundu Mary Njeri"/>
    <s v="Female"/>
    <s v="479676"/>
    <s v="254722856244"/>
    <m/>
    <m/>
    <m/>
    <n v="37.005417000000001"/>
    <n v="-1.1563209999999999"/>
    <s v="Kiambu"/>
    <s v="Ruiru"/>
    <s v="Kimbo"/>
    <s v="Kumura"/>
    <s v="8"/>
    <s v="John Ndua Tatu"/>
    <s v="Peter Munyeki"/>
    <s v="Peter Munyeki"/>
    <s v="759257207"/>
    <s v="Informal Business"/>
    <x v="0"/>
    <x v="0"/>
    <d v="2020-09-23T00:00:00"/>
  </r>
  <r>
    <s v="VPA6"/>
    <s v="KE-NAK-2210-29784"/>
    <x v="0"/>
    <s v=""/>
    <s v="17th August,2022"/>
    <d v="2022-08-17T00:00:00"/>
    <s v="10th October,2022"/>
    <d v="2022-10-10T00:00:00"/>
    <s v="Mary Ngatia Muthoni"/>
    <s v="Female"/>
    <s v="0343295"/>
    <s v="0721739048"/>
    <m/>
    <m/>
    <m/>
    <n v="36.138790999999998"/>
    <n v="-0.27452100000000002"/>
    <s v="Nakuru"/>
    <s v="Bahati"/>
    <s v="Kiamunyeki"/>
    <s v="Rohi boys"/>
    <n v="8"/>
    <s v="Peter Mutanga"/>
    <s v="Peter Mutang'a Goko"/>
    <s v="Peter Mutang'a Goko"/>
    <s v=""/>
    <s v="Informal Business"/>
    <x v="2"/>
    <x v="0"/>
    <d v="2022-10-21T00:00:00"/>
  </r>
  <r>
    <s v="VPA6"/>
    <s v="KE-NAK-1612-23868"/>
    <x v="0"/>
    <s v=""/>
    <s v="22nd September,2016"/>
    <d v="2016-09-22T00:00:00"/>
    <s v="15th December,2016"/>
    <d v="2016-12-15T00:00:00"/>
    <s v="Maina Kariuki Samuel"/>
    <s v="Female"/>
    <s v="99999"/>
    <s v="700273503"/>
    <m/>
    <m/>
    <m/>
    <n v="36.189126999999999"/>
    <n v="-0.19011500000000001"/>
    <s v="Nakuru"/>
    <s v="Bahati"/>
    <s v="Bahati"/>
    <s v="Sinda Lodge"/>
    <s v="8"/>
    <s v="Peter Mutanga"/>
    <s v="Peter Mutang'a Goko"/>
    <s v="Peter Mutang'a Goko"/>
    <s v="723421713"/>
    <s v="Informal Business"/>
    <x v="2"/>
    <x v="0"/>
    <d v="2018-06-26T00:00:00"/>
  </r>
  <r>
    <s v="VPA6"/>
    <s v="KE-NAK-1907-27655"/>
    <x v="0"/>
    <s v=""/>
    <s v="15th July,2019"/>
    <d v="2019-07-15T00:00:00"/>
    <s v="27th July,2019"/>
    <d v="2019-07-27T00:00:00"/>
    <s v="Martha Ngure Ndinda"/>
    <s v="Female"/>
    <s v="2397262"/>
    <s v="254722955561"/>
    <m/>
    <m/>
    <m/>
    <n v="36.148409999999998"/>
    <n v="-0.22425999999999999"/>
    <s v="Nakuru"/>
    <s v="Nakuru Town"/>
    <s v="Maili Sita"/>
    <s v="Kwa Amos"/>
    <s v="8"/>
    <s v="Peter Mutanga"/>
    <s v="Peter Mutang'a Goko"/>
    <s v="Peter Mutang'a Goko"/>
    <s v="723421713"/>
    <s v="Informal Business"/>
    <x v="2"/>
    <x v="0"/>
    <d v="2019-07-30T00:00:00"/>
  </r>
  <r>
    <s v="VPA6"/>
    <s v="KE-KAK-1905-24876"/>
    <x v="0"/>
    <s v=""/>
    <s v="17th March,2019"/>
    <d v="2019-03-17T00:00:00"/>
    <s v="5th May,2019"/>
    <d v="2019-05-05T00:00:00"/>
    <s v="Musalia Alice"/>
    <s v="Female"/>
    <s v="99999"/>
    <s v="254724847301"/>
    <m/>
    <m/>
    <m/>
    <n v="35.106498000000002"/>
    <n v="0.83754399999999996"/>
    <s v="Kakamega"/>
    <s v="Likuyani"/>
    <s v="Likuyani"/>
    <s v="Godown"/>
    <s v="8"/>
    <s v="Peter Mutanga"/>
    <s v="Peter Mutang'a Goko"/>
    <s v="Peter Mutang'a Goko"/>
    <s v="723421713"/>
    <s v="Informal Business"/>
    <x v="2"/>
    <x v="0"/>
    <d v="2019-05-11T00:00:00"/>
  </r>
  <r>
    <s v="VPA6"/>
    <s v="KE-NAK-1910-27674"/>
    <x v="0"/>
    <s v=""/>
    <s v="7th September,2019"/>
    <d v="2019-09-07T00:00:00"/>
    <s v="2nd October,2019"/>
    <d v="2019-10-02T00:00:00"/>
    <s v="Kaguithia Nguyo Alex"/>
    <s v="Male"/>
    <s v="1393673"/>
    <s v="254720940595"/>
    <m/>
    <m/>
    <m/>
    <n v="36.164271999999997"/>
    <n v="-0.30920199999999998"/>
    <s v="Nakuru"/>
    <s v="Bahati"/>
    <s v="Lanet"/>
    <s v="Ndege"/>
    <s v="8"/>
    <s v="Peter Mutanga"/>
    <s v="Peter Mutang'a Goko"/>
    <s v="Peter Mutang'a Goko"/>
    <s v="723421713"/>
    <s v="Informal Business"/>
    <x v="2"/>
    <x v="0"/>
    <d v="2019-10-10T00:00:00"/>
  </r>
  <r>
    <s v="VPA6"/>
    <s v="KE-KIS-1804-27113"/>
    <x v="0"/>
    <s v=""/>
    <s v="1st April,2018"/>
    <d v="2018-04-01T00:00:00"/>
    <s v="29th April,2018"/>
    <d v="2018-04-29T00:00:00"/>
    <s v="Andrew Siocha Nyakora"/>
    <s v="Male"/>
    <s v="1584646"/>
    <s v="0723080932"/>
    <m/>
    <m/>
    <s v="711573714"/>
    <n v="34.719880000000003"/>
    <n v="-0.76433200000000001"/>
    <s v="Kisii"/>
    <s v="Gucha"/>
    <s v="Kanyimbo"/>
    <s v="Buyonge"/>
    <s v="12"/>
    <s v="Peter Mutanga"/>
    <s v="Peter Mutang'a Goko"/>
    <s v="Peter Mutang'a Goko"/>
    <s v="0700000000"/>
    <s v="Informal Business"/>
    <x v="2"/>
    <x v="0"/>
    <d v="2019-04-03T00:00:00"/>
  </r>
  <r>
    <s v="VPA6"/>
    <s v="KE-TRA-1711-18127"/>
    <x v="0"/>
    <s v=""/>
    <s v="26th June,2017"/>
    <d v="2017-06-26T00:00:00"/>
    <s v="15th November,2017"/>
    <d v="2017-11-15T00:00:00"/>
    <s v="Manea Kusimba"/>
    <s v="Female"/>
    <s v="1049196"/>
    <s v="728012530"/>
    <m/>
    <m/>
    <m/>
    <n v="35.169666999999997"/>
    <n v="1.0171669999999999"/>
    <s v="Trans Nzoia"/>
    <s v="Trans Nzoia East"/>
    <s v="Motosiet"/>
    <s v="Surungai"/>
    <s v="6"/>
    <s v="Peter O Ong'ai"/>
    <s v="Peter O Ong'ai"/>
    <s v="Peter O Ong'ai"/>
    <s v="718861708"/>
    <s v="Informal Business"/>
    <x v="0"/>
    <x v="0"/>
    <d v="2018-02-27T00:00:00"/>
  </r>
  <r>
    <s v="VPA6"/>
    <s v="KE-VIH-1901-27105"/>
    <x v="0"/>
    <s v=""/>
    <s v="20th October,2018"/>
    <d v="2018-10-20T00:00:00"/>
    <s v="3rd January,2019"/>
    <d v="2019-01-03T00:00:00"/>
    <s v="Josephat Atsle Okwella"/>
    <s v="Male"/>
    <s v="14431542"/>
    <s v="727103367"/>
    <m/>
    <m/>
    <s v="714471678"/>
    <n v="34.65954"/>
    <n v="6.0905000000000001E-2"/>
    <s v="Vihiga"/>
    <s v="Luanda"/>
    <s v="Ebubayi"/>
    <s v="Musirundu"/>
    <s v="6"/>
    <s v="Peter O Ong'ai"/>
    <s v="Peter O Ong'ai"/>
    <s v="Peter O Ong'ai"/>
    <s v="718861708"/>
    <s v="Informal Business"/>
    <x v="0"/>
    <x v="0"/>
    <d v="2019-02-22T00:00:00"/>
  </r>
  <r>
    <s v="VPA6"/>
    <s v="KE-VIH-1904-27115"/>
    <x v="0"/>
    <s v=""/>
    <s v="28th February,2019"/>
    <d v="2019-02-28T00:00:00"/>
    <s v="10th April,2019"/>
    <d v="2019-04-10T00:00:00"/>
    <s v="Amayoti Sophia Jemima"/>
    <s v="Female"/>
    <s v="3481791"/>
    <s v="0721540640"/>
    <m/>
    <m/>
    <m/>
    <n v="34.649009999999997"/>
    <n v="2.6232999999999999E-2"/>
    <s v="Vihiga"/>
    <s v="Luanda"/>
    <s v="Wakhomo"/>
    <s v="Waluka"/>
    <s v="8"/>
    <s v="Peter O Ong'ai"/>
    <s v="Peter O Ong'ai"/>
    <s v="Peter O Ong'ai"/>
    <s v="723421713"/>
    <s v="Informal Business"/>
    <x v="0"/>
    <x v="0"/>
    <d v="2019-04-30T00:00:00"/>
  </r>
  <r>
    <s v="VPA6"/>
    <s v="KE-VIH-2001-25831"/>
    <x v="0"/>
    <s v=""/>
    <s v="23rd December,2019"/>
    <d v="2019-12-23T00:00:00"/>
    <s v="15th January,2020"/>
    <d v="2020-01-15T00:00:00"/>
    <s v="Mundia Masara Gordon"/>
    <s v="Male"/>
    <s v="10352813"/>
    <s v="254721238560"/>
    <m/>
    <m/>
    <s v="722879979"/>
    <n v="34.688052999999996"/>
    <n v="2.5273E-2"/>
    <s v="Vihiga"/>
    <s v="Vihiga"/>
    <s v="South Maragoli"/>
    <s v="Vigina"/>
    <s v="8"/>
    <s v="Peter O Ong'ai"/>
    <s v="Peter O Ong'ai"/>
    <s v="Peter O Ong'ai"/>
    <s v="718861708"/>
    <s v="Informal Business"/>
    <x v="0"/>
    <x v="0"/>
    <d v="2020-07-08T00:00:00"/>
  </r>
  <r>
    <s v="VPA6"/>
    <s v="KE-VIH-1710-18126"/>
    <x v="0"/>
    <s v=""/>
    <s v="12th August,2017"/>
    <d v="2017-08-12T00:00:00"/>
    <s v="1st October,2017"/>
    <d v="2017-10-01T00:00:00"/>
    <s v="Haber Rosemary"/>
    <s v="Female"/>
    <s v="3065454"/>
    <s v="704920349"/>
    <m/>
    <m/>
    <m/>
    <n v="34.652417"/>
    <n v="4.1227E-2"/>
    <s v="Vihiga"/>
    <s v="Luanda"/>
    <s v="Emusenjeli"/>
    <s v="Emutsanjeli"/>
    <s v="8"/>
    <s v="Peter O Ong'ai"/>
    <s v="Peter O Ong'ai"/>
    <s v="Peter O Ong'ai"/>
    <s v="254718861708"/>
    <s v="Informal Business"/>
    <x v="0"/>
    <x v="0"/>
    <d v="2017-10-13T00:00:00"/>
  </r>
  <r>
    <s v="VPA6"/>
    <s v="KE-SIA-1808-18128"/>
    <x v="0"/>
    <s v=""/>
    <s v="10th July,2018"/>
    <d v="2018-07-10T00:00:00"/>
    <s v="19th August,2018"/>
    <d v="2018-08-19T00:00:00"/>
    <s v="Elijah Ooro Obor"/>
    <s v="Male"/>
    <s v="99999"/>
    <s v="721748400"/>
    <m/>
    <m/>
    <m/>
    <n v="34.554096999999999"/>
    <n v="5.1032000000000001E-2"/>
    <s v="Siaya"/>
    <s v="Gem"/>
    <s v="East Gem"/>
    <s v="Ahono"/>
    <s v="10"/>
    <s v="Peter O Ong'ai"/>
    <s v="Peter O Ong'ai"/>
    <s v="Peter O Ong'ai"/>
    <s v="718861708"/>
    <s v="Informal Business"/>
    <x v="0"/>
    <x v="0"/>
    <d v="2018-09-06T00:00:00"/>
  </r>
  <r>
    <s v="VPA6"/>
    <s v="KE-KIS-1904-26352"/>
    <x v="0"/>
    <s v=""/>
    <s v="22nd January,2019"/>
    <d v="2019-01-22T00:00:00"/>
    <s v="4th April,2019"/>
    <d v="2019-04-04T00:00:00"/>
    <s v="Peter Abuya J"/>
    <s v="Male"/>
    <s v="413593"/>
    <s v="723620749"/>
    <m/>
    <m/>
    <s v="723348112"/>
    <n v="34.743274"/>
    <n v="-0.57881000000000005"/>
    <s v="Kisii"/>
    <s v="Kisii South"/>
    <s v="Isantha"/>
    <s v="Isantha"/>
    <n v="12"/>
    <s v="Laban Okeyo"/>
    <s v="Peter O Ong'ai"/>
    <s v="Peter O Ong'ai"/>
    <s v="718861708"/>
    <s v="Informal Business"/>
    <x v="2"/>
    <x v="0"/>
    <d v="2019-07-05T00:00:00"/>
  </r>
  <r>
    <s v="VPA6"/>
    <s v="KE-SIA-2202-29007"/>
    <x v="0"/>
    <s v=""/>
    <s v="27th December,2021"/>
    <d v="2021-12-27T00:00:00"/>
    <s v="15th February,2022"/>
    <d v="2022-02-15T00:00:00"/>
    <s v="Morris Oludhe Oyamo"/>
    <s v="Male"/>
    <s v="1169154"/>
    <s v="0112287006"/>
    <m/>
    <m/>
    <s v="0741259227"/>
    <n v="34.284435000000002"/>
    <n v="-0.12489"/>
    <s v="Siaya"/>
    <s v="Bondo"/>
    <s v="Bondo Township"/>
    <s v="Dunya"/>
    <n v="12"/>
    <s v="Laban Okeyo"/>
    <s v="Peter O Ong'ai"/>
    <s v="Peter O Ong'ai"/>
    <s v=""/>
    <s v="Informal Business"/>
    <x v="2"/>
    <x v="0"/>
    <d v="2022-06-27T00:00:00"/>
  </r>
  <r>
    <s v="VPA6"/>
    <s v="KE-NYA-1902-26121"/>
    <x v="0"/>
    <s v=""/>
    <s v="18th December,2018"/>
    <d v="2018-12-18T00:00:00"/>
    <s v="15th February,2019"/>
    <d v="2019-02-15T00:00:00"/>
    <s v="Ndegwa Peterson Ndirangu"/>
    <s v="Male"/>
    <s v="7665812"/>
    <s v="254720789768"/>
    <m/>
    <m/>
    <m/>
    <n v="36.471356999999998"/>
    <n v="-7.1273000000000003E-2"/>
    <s v="Nyandarua"/>
    <s v="Ndaragwa"/>
    <s v="Ndaragwa"/>
    <s v="Kanyagia"/>
    <s v="8"/>
    <s v="Peter Wachira Kimari"/>
    <s v="Peter Wachira"/>
    <s v="Peter Wachira"/>
    <s v="254724210354"/>
    <s v="Informal Business"/>
    <x v="2"/>
    <x v="0"/>
    <d v="2019-03-18T00:00:00"/>
  </r>
  <r>
    <s v="VPA6"/>
    <s v="KE-NYA-1812-26126"/>
    <x v="0"/>
    <s v=""/>
    <s v="20th November,2018"/>
    <d v="2018-11-20T00:00:00"/>
    <s v="20th December,2018"/>
    <d v="2018-12-20T00:00:00"/>
    <s v="Kanyoro Isaac Mwangi"/>
    <s v="Male"/>
    <s v="25635578"/>
    <s v="254712382772"/>
    <m/>
    <m/>
    <m/>
    <n v="36.352747000000001"/>
    <n v="-0.246063"/>
    <s v="Nyandarua"/>
    <s v="Ol Kalou"/>
    <s v="Rurii"/>
    <s v="Mugumo"/>
    <s v="10"/>
    <s v="Peter Wachira Kimari"/>
    <s v="Peter Wachira"/>
    <s v="Peter Wachira"/>
    <s v="254724210354"/>
    <s v="Informal Business"/>
    <x v="2"/>
    <x v="0"/>
    <d v="2019-04-04T00:00:00"/>
  </r>
  <r>
    <s v="VPA6"/>
    <s v="KE-NYA-1805-25761"/>
    <x v="0"/>
    <s v=""/>
    <s v="16th April,2018"/>
    <d v="2018-04-16T00:00:00"/>
    <s v="20th May,2018"/>
    <d v="2018-05-20T00:00:00"/>
    <s v="Muturi Moses Wachira"/>
    <s v="Male"/>
    <s v="5973700"/>
    <s v="0722311426"/>
    <m/>
    <m/>
    <s v="714645434"/>
    <n v="36.544958000000001"/>
    <n v="-0.72323999999999999"/>
    <s v="Nyandarua"/>
    <s v="South Kinangop"/>
    <s v="Nyakio"/>
    <s v="Koinange"/>
    <s v="12"/>
    <s v="Peter Wachira Kimari"/>
    <s v="Peter Wachira"/>
    <s v="Peter Wachira"/>
    <s v="724210354"/>
    <s v="Informal Business"/>
    <x v="2"/>
    <x v="0"/>
    <d v="2019-04-16T00:00:00"/>
  </r>
  <r>
    <s v="VPA6"/>
    <s v="KE-NYA-1701-17720"/>
    <x v="0"/>
    <s v=""/>
    <s v="9th December,2016"/>
    <d v="2016-12-09T00:00:00"/>
    <s v="6th January,2017"/>
    <d v="2017-01-06T00:00:00"/>
    <s v="Gitau Eunice Ruguru"/>
    <s v="Male"/>
    <s v="5598715"/>
    <s v="726005523"/>
    <m/>
    <m/>
    <s v="728628321"/>
    <n v="36.497656999999997"/>
    <n v="-0.19020500000000001"/>
    <s v="Nyandarua"/>
    <s v="Ndaragwa"/>
    <s v="Shamata"/>
    <s v="Shamata"/>
    <s v="6"/>
    <s v="Peter Wachira Kimari"/>
    <s v="Peter Wachira Kimari"/>
    <s v="Peter Wachira Kimari"/>
    <s v="724210354"/>
    <s v="Informal Business"/>
    <x v="0"/>
    <x v="0"/>
    <d v="2017-05-13T00:00:00"/>
  </r>
  <r>
    <s v="VPA6"/>
    <s v="KE-NYA-1701-27724"/>
    <x v="0"/>
    <s v=""/>
    <s v="5th December,2016"/>
    <d v="2016-12-05T00:00:00"/>
    <s v="2nd January,2017"/>
    <d v="2017-01-02T00:00:00"/>
    <s v="Kihumba Kanyongote Ndegwa"/>
    <s v="Male"/>
    <s v="2884545"/>
    <s v="720715725"/>
    <m/>
    <m/>
    <m/>
    <n v="36.531632999999999"/>
    <n v="-0.17111299999999999"/>
    <s v="Nyandarua"/>
    <s v="Ndaragwa"/>
    <s v="Shamata"/>
    <s v="Mwihangia"/>
    <s v="6"/>
    <s v="Peter Wachira Kimari"/>
    <s v="Peter Wachira Kimari"/>
    <s v="Peter Wachira Kimari"/>
    <s v=""/>
    <s v="Informal Business"/>
    <x v="0"/>
    <x v="0"/>
    <d v="2017-05-13T00:00:00"/>
  </r>
  <r>
    <s v="VPA6"/>
    <s v="KE-TRA-1703-27723"/>
    <x v="0"/>
    <s v=""/>
    <s v="10th January,2017"/>
    <d v="2017-01-10T00:00:00"/>
    <s v="1st March,2017"/>
    <d v="2017-03-01T00:00:00"/>
    <s v="Asava Henry Mudamba"/>
    <s v="Male"/>
    <s v="16078509"/>
    <s v="722528733"/>
    <m/>
    <m/>
    <m/>
    <n v="34.956699999999998"/>
    <n v="0.97810399999999997"/>
    <s v="Trans Nzoia"/>
    <s v="Trans Nzoia West"/>
    <s v="Grassland"/>
    <s v="Kambi Miwa"/>
    <s v="8"/>
    <s v="Peter Wachira Kimari"/>
    <s v="Peter Wachira Kimari"/>
    <s v="Peter Wachira Kimari"/>
    <s v="724210354"/>
    <s v="Informal Business"/>
    <x v="0"/>
    <x v="0"/>
    <d v="2017-05-15T00:00:00"/>
  </r>
  <r>
    <s v="VPA6"/>
    <s v="KE-NYA-1702-27725"/>
    <x v="0"/>
    <s v=""/>
    <s v="25th January,2017"/>
    <d v="2017-01-25T00:00:00"/>
    <s v="23rd February,2017"/>
    <d v="2017-02-23T00:00:00"/>
    <s v="Wanjiru Margret Wanjiru"/>
    <s v="Female"/>
    <s v="99999"/>
    <s v="791696457"/>
    <m/>
    <m/>
    <m/>
    <n v="36.417335000000001"/>
    <n v="6.3033000000000006E-2"/>
    <s v="Nyandarua"/>
    <s v="Ndaragwa"/>
    <s v="Kiriita"/>
    <s v="Kiandege"/>
    <s v="12"/>
    <s v="Peter Wachira Kimari"/>
    <s v="Peter Wachira Kimari"/>
    <s v="Peter Wachira Kimari"/>
    <s v="724210274"/>
    <s v="Informal Business"/>
    <x v="2"/>
    <x v="0"/>
    <d v="2017-09-26T00:00:00"/>
  </r>
  <r>
    <s v="VPA6"/>
    <s v="KE-KIA-2009-28558"/>
    <x v="0"/>
    <s v=""/>
    <s v="21st August,2020"/>
    <d v="2020-08-21T00:00:00"/>
    <s v="17th September,2020"/>
    <d v="2020-09-17T00:00:00"/>
    <s v="Wanjiku Serah"/>
    <s v="Female"/>
    <s v="2222"/>
    <s v="254714028324"/>
    <m/>
    <m/>
    <s v="254785984836"/>
    <n v="36.672840000000001"/>
    <n v="-1.2102120000000001"/>
    <s v="Kiambu"/>
    <s v="Kikuyu"/>
    <s v="Kahuho"/>
    <s v="Kahuho"/>
    <n v="8"/>
    <s v="Blue Frame"/>
    <s v="Philip"/>
    <s v="Philip"/>
    <s v=""/>
    <s v="Informal Business"/>
    <x v="0"/>
    <x v="0"/>
    <d v="2020-11-26T00:00:00"/>
  </r>
  <r>
    <s v="VPA6"/>
    <s v="KE-KIA-2005-28557"/>
    <x v="0"/>
    <s v=""/>
    <s v="18th April,2020"/>
    <d v="2020-04-18T00:00:00"/>
    <s v="14th May,2020"/>
    <d v="2020-05-14T00:00:00"/>
    <s v="Githinji Ezabella Wamaitha"/>
    <s v="Female"/>
    <s v="11750849"/>
    <s v="254712199534"/>
    <m/>
    <m/>
    <s v="254722477779"/>
    <n v="36.679817999999997"/>
    <n v="-1.215319"/>
    <s v="Kiambu"/>
    <s v="Kikuyu"/>
    <s v="Muguga"/>
    <s v="Mukawa"/>
    <n v="10"/>
    <s v="Blue Frame"/>
    <s v="Philip"/>
    <s v="Philip"/>
    <s v=""/>
    <s v="Informal Business"/>
    <x v="0"/>
    <x v="0"/>
    <d v="2020-11-26T00:00:00"/>
  </r>
  <r>
    <s v="VPA6"/>
    <s v="KE-KER-1608-17047"/>
    <x v="0"/>
    <s v=""/>
    <s v="12th June,2016"/>
    <d v="2016-06-12T00:00:00"/>
    <s v="1st August,2016"/>
    <d v="2016-08-01T00:00:00"/>
    <s v="Lily Sang"/>
    <s v="Female"/>
    <s v="4744182"/>
    <s v="725175719"/>
    <m/>
    <m/>
    <m/>
    <n v="35.131000999999998"/>
    <n v="-0.56111699999999998"/>
    <s v="Kericho"/>
    <s v="Bureti"/>
    <s v="Cheborge"/>
    <s v="Chesinge"/>
    <s v="8"/>
    <s v="Philip Kiget"/>
    <s v="Philip Kiget"/>
    <s v="Philip Kiget"/>
    <s v=""/>
    <s v="Informal Business"/>
    <x v="0"/>
    <x v="0"/>
    <d v="2017-03-02T00:00:00"/>
  </r>
  <r>
    <s v="VPA6"/>
    <s v="KE-KER-1801-18146"/>
    <x v="0"/>
    <s v=""/>
    <s v="15th November,2017"/>
    <d v="2017-11-15T00:00:00"/>
    <s v="9th January,2018"/>
    <d v="2018-01-09T00:00:00"/>
    <s v="Chirchir Gladys Chepkoech"/>
    <s v="Female"/>
    <s v="13020887"/>
    <s v="728090701"/>
    <m/>
    <m/>
    <m/>
    <n v="35.161850999999999"/>
    <n v="-0.582283"/>
    <s v="Kericho"/>
    <s v="Bureti"/>
    <s v="Litein"/>
    <s v="Kapkarin"/>
    <s v="8"/>
    <s v="Philip Kiget"/>
    <s v="Philip Kiget"/>
    <s v="Philip Kiget"/>
    <s v="721577518"/>
    <s v="Informal Business"/>
    <x v="0"/>
    <x v="0"/>
    <d v="2018-01-11T00:00:00"/>
  </r>
  <r>
    <s v="VPA6"/>
    <s v="KE-KER-1701-17473"/>
    <x v="0"/>
    <s v=""/>
    <s v="12th November,2016"/>
    <d v="2016-11-12T00:00:00"/>
    <s v="1st January,2017"/>
    <d v="2017-01-01T00:00:00"/>
    <s v="Kipkirui Weldon Ronoh"/>
    <s v="Male"/>
    <s v="25329833"/>
    <s v="715799469"/>
    <m/>
    <m/>
    <m/>
    <n v="35.141550000000002"/>
    <n v="-0.58669000000000004"/>
    <s v="Kericho"/>
    <s v="Bureti"/>
    <s v="Cheboin"/>
    <s v="Cheborge"/>
    <s v="8"/>
    <s v="Philip Kiget"/>
    <s v="Philip Kiget"/>
    <s v="Philip Kiget"/>
    <s v=""/>
    <s v="Informal Business"/>
    <x v="0"/>
    <x v="0"/>
    <d v="2017-03-02T00:00:00"/>
  </r>
  <r>
    <s v="VPA6"/>
    <s v="KE-KER-1705-18150"/>
    <x v="0"/>
    <s v=""/>
    <s v="15th March,2017"/>
    <d v="2017-03-15T00:00:00"/>
    <s v="4th May,2017"/>
    <d v="2017-05-04T00:00:00"/>
    <s v="Langat Gilbert"/>
    <s v="Male"/>
    <s v="10314820"/>
    <s v="721330506"/>
    <m/>
    <m/>
    <m/>
    <n v="35.133071000000001"/>
    <n v="-0.56554199999999999"/>
    <s v="Kericho"/>
    <s v="Bureti"/>
    <s v="Cheborge"/>
    <s v="Cheborge"/>
    <s v="8"/>
    <s v="Philip Kiget"/>
    <s v="Philip Kiget"/>
    <s v="Philip Kiget"/>
    <s v="721577518"/>
    <s v="Informal Business"/>
    <x v="0"/>
    <x v="0"/>
    <d v="2017-05-09T00:00:00"/>
  </r>
  <r>
    <s v="VPA6"/>
    <s v="KE-KER-1702-17652"/>
    <x v="0"/>
    <s v=""/>
    <s v="13th December,2016"/>
    <d v="2016-12-13T00:00:00"/>
    <s v="1st February,2017"/>
    <d v="2017-02-01T00:00:00"/>
    <s v="Vincent Kipkemoi Bii"/>
    <s v="Male"/>
    <s v="4886525"/>
    <s v="722361006"/>
    <m/>
    <m/>
    <m/>
    <n v="35.207735"/>
    <n v="-0.59750800000000004"/>
    <s v="Kericho"/>
    <s v="Bureti"/>
    <s v="Kapkatet"/>
    <s v="Chemoiben"/>
    <s v="8"/>
    <s v="Philip Kiget"/>
    <s v="Philip Kiget"/>
    <s v="Philip Kiget"/>
    <s v="721577518"/>
    <s v="Informal Business"/>
    <x v="0"/>
    <x v="0"/>
    <d v="2017-05-09T00:00:00"/>
  </r>
  <r>
    <s v="VPA6"/>
    <s v="KE-KER-2008-26625"/>
    <x v="0"/>
    <s v=""/>
    <s v="10th June,2020"/>
    <d v="2020-06-10T00:00:00"/>
    <s v="1st August,2020"/>
    <d v="2020-08-01T00:00:00"/>
    <s v="Mitei Elijah Cheruiyot"/>
    <s v="Male"/>
    <s v="10013840"/>
    <s v="+254722886050"/>
    <s v="722886050"/>
    <m/>
    <s v="750479279"/>
    <n v="35.094521"/>
    <n v="-0.50243099999999996"/>
    <s v="Kericho"/>
    <s v="Bureti"/>
    <s v="Roret"/>
    <s v="Monoru"/>
    <s v="10"/>
    <s v="Philip Kiget"/>
    <s v="Philip Kiget"/>
    <s v="Philip Kiget"/>
    <s v=""/>
    <s v="Informal Business"/>
    <x v="0"/>
    <x v="0"/>
    <d v="2020-08-16T00:00:00"/>
  </r>
  <r>
    <s v="VPA6"/>
    <s v="KE-KER-2004-24930"/>
    <x v="0"/>
    <s v=""/>
    <s v="16th March,2020"/>
    <d v="2020-03-16T00:00:00"/>
    <s v="22nd April,2020"/>
    <d v="2020-04-22T00:00:00"/>
    <s v="Cheriro Elijah"/>
    <s v="Male"/>
    <s v="2400672"/>
    <s v="254722985098"/>
    <m/>
    <m/>
    <m/>
    <n v="35.108362999999997"/>
    <n v="-0.56040199999999996"/>
    <s v="Kericho"/>
    <s v="Bureti"/>
    <s v="Cheborge"/>
    <s v="Kaborus"/>
    <s v="10"/>
    <s v="Philip Kiget"/>
    <s v="Philip Kiget"/>
    <s v="Philip Kiget"/>
    <s v="721577518"/>
    <s v="Informal Business"/>
    <x v="0"/>
    <x v="0"/>
    <d v="2020-04-22T00:00:00"/>
  </r>
  <r>
    <s v="VPA6"/>
    <s v="KE-KER-2102-26265"/>
    <x v="2"/>
    <s v="Non Compliant"/>
    <s v="15th January,2021"/>
    <d v="2021-01-15T00:00:00"/>
    <s v="20th February,2021"/>
    <d v="2021-02-20T00:00:00"/>
    <s v="Chepkwony David Kipkoech"/>
    <s v="Male"/>
    <s v="20349011"/>
    <s v="254720424973"/>
    <m/>
    <m/>
    <s v="254754810030"/>
    <n v="35.104698999999997"/>
    <n v="-0.500668"/>
    <s v="Kericho"/>
    <s v="Bureti"/>
    <s v="Tebesonik"/>
    <s v="Chemobei"/>
    <n v="10"/>
    <s v="Philip Kiget"/>
    <s v="Philip Kiget"/>
    <s v="Philip Kiget"/>
    <s v=""/>
    <s v="Informal Business"/>
    <x v="0"/>
    <x v="0"/>
    <d v="2021-02-20T00:00:00"/>
  </r>
  <r>
    <s v="VPA6"/>
    <s v="KE-KER-1612-17048"/>
    <x v="0"/>
    <s v=""/>
    <s v="12th October,2016"/>
    <d v="2016-10-12T00:00:00"/>
    <s v="1st December,2016"/>
    <d v="2016-12-01T00:00:00"/>
    <s v="Chirchir C Dianarose"/>
    <s v="Male"/>
    <s v="23182134"/>
    <s v="721930597"/>
    <m/>
    <m/>
    <m/>
    <n v="35.100991"/>
    <n v="-0.50623799999999997"/>
    <s v="Kericho"/>
    <s v="Bureti"/>
    <s v="Rurei"/>
    <s v="Rurei"/>
    <s v="10"/>
    <s v="Philip Kiget"/>
    <s v="Philip Kiget"/>
    <s v="Philip Kiget"/>
    <s v=""/>
    <s v="Informal Business"/>
    <x v="0"/>
    <x v="0"/>
    <d v="2017-03-02T00:00:00"/>
  </r>
  <r>
    <s v="VPA6"/>
    <s v="KE-KER-1809-18160"/>
    <x v="0"/>
    <s v=""/>
    <s v="10th August,2018"/>
    <d v="2018-08-10T00:00:00"/>
    <s v="9th September,2018"/>
    <d v="2018-09-09T00:00:00"/>
    <s v="Tonui Simon Kiprugut"/>
    <s v="Male"/>
    <s v="6005150"/>
    <s v="720283008"/>
    <m/>
    <m/>
    <s v="710590035"/>
    <n v="35.125705000000004"/>
    <n v="-0.65047900000000003"/>
    <s v="Kericho"/>
    <s v="Bureti"/>
    <s v="Cheplanget"/>
    <s v="Mosubeti"/>
    <s v="10"/>
    <s v="Philip Kiget"/>
    <s v="Philip Kiget"/>
    <s v="Philip Kiget"/>
    <s v=""/>
    <s v="Informal Business"/>
    <x v="0"/>
    <x v="0"/>
    <d v="2018-09-25T00:00:00"/>
  </r>
  <r>
    <s v="VPA6"/>
    <s v="KE-KER-1901-25303"/>
    <x v="0"/>
    <s v=""/>
    <s v="2nd December,2018"/>
    <d v="2018-12-02T00:00:00"/>
    <s v="15th January,2019"/>
    <d v="2019-01-15T00:00:00"/>
    <s v="Julie Mutai C"/>
    <s v="Female"/>
    <s v="21180054"/>
    <s v="710769776"/>
    <m/>
    <m/>
    <s v="729070468"/>
    <n v="35.095432000000002"/>
    <n v="-0.65773300000000001"/>
    <s v="Kericho"/>
    <s v="Bureti"/>
    <s v="Cheplanget"/>
    <s v="Butiik"/>
    <s v="10"/>
    <s v="Philip Kiget"/>
    <s v="Philip Kiget"/>
    <s v="Philip Kiget"/>
    <s v=""/>
    <s v="Informal Business"/>
    <x v="0"/>
    <x v="0"/>
    <d v="2019-02-06T00:00:00"/>
  </r>
  <r>
    <s v="VPA6"/>
    <s v="KE-NAR-2206-29819"/>
    <x v="2"/>
    <s v="Non Compliant"/>
    <s v="21st December,2021"/>
    <d v="2021-12-21T00:00:00"/>
    <s v="20th June,2022"/>
    <d v="2022-06-20T00:00:00"/>
    <s v="Bett Taitus"/>
    <s v="Male"/>
    <n v="99999"/>
    <s v="0720994836"/>
    <m/>
    <m/>
    <m/>
    <n v="35.596209999999999"/>
    <n v="-0.85653000000000001"/>
    <s v="Narok"/>
    <s v="Narok South"/>
    <s v="Kimogoro"/>
    <s v="Kimogoro"/>
    <n v="10"/>
    <s v="Philip Kiget"/>
    <s v="Philip kiget"/>
    <s v="Philip kiget"/>
    <s v=""/>
    <s v="Informal Business"/>
    <x v="0"/>
    <x v="0"/>
    <d v="2022-06-26T00:00:00"/>
  </r>
  <r>
    <s v="VPA6"/>
    <s v="KE-KER-2111-29809"/>
    <x v="0"/>
    <s v=""/>
    <s v="21st February,2021"/>
    <d v="2021-02-21T00:00:00"/>
    <s v="24th November,2021"/>
    <d v="2021-11-24T00:00:00"/>
    <s v="Tum Mercy Cherono"/>
    <s v="Female"/>
    <s v="13107676"/>
    <s v="254719847910"/>
    <m/>
    <m/>
    <m/>
    <n v="35.134616999999999"/>
    <n v="-0.63388800000000001"/>
    <s v="Kericho"/>
    <s v="Bureti"/>
    <s v="Cheplangat"/>
    <s v="Singoruet"/>
    <n v="10"/>
    <s v="Philip Kiget"/>
    <s v="Philip kiget"/>
    <s v="Philip kiget"/>
    <s v=""/>
    <s v="Informal Business"/>
    <x v="0"/>
    <x v="0"/>
    <d v="2021-11-24T00:00:00"/>
  </r>
  <r>
    <s v="VPA6"/>
    <s v="KE-KER-2108-29806"/>
    <x v="2"/>
    <s v="Non Compliant"/>
    <s v="5th May,2021"/>
    <d v="2021-05-05T00:00:00"/>
    <s v="11th August,2021"/>
    <d v="2021-08-11T00:00:00"/>
    <s v="Rop Emily Chepkirui"/>
    <s v="Female"/>
    <s v="23987862"/>
    <s v="254720856056"/>
    <m/>
    <m/>
    <m/>
    <n v="35.258282000000001"/>
    <n v="-0.36439700000000003"/>
    <s v="Kericho"/>
    <s v="Ainamoi"/>
    <s v="Motobo"/>
    <s v="Motobo"/>
    <n v="10"/>
    <s v="Philip Kiget"/>
    <s v="Philip kiget"/>
    <s v="Philip kiget"/>
    <s v=""/>
    <s v="Informal Business"/>
    <x v="2"/>
    <x v="0"/>
    <d v="2021-08-12T00:00:00"/>
  </r>
  <r>
    <s v="VPA6"/>
    <s v="KE-KER-2108-29804"/>
    <x v="2"/>
    <s v="Non Compliant"/>
    <s v="2nd June,2021"/>
    <d v="2021-06-02T00:00:00"/>
    <s v="11th August,2021"/>
    <d v="2021-08-11T00:00:00"/>
    <s v="Kenduywo Bety Chelangat"/>
    <s v="Female"/>
    <s v="22091996"/>
    <s v="254720365081"/>
    <m/>
    <m/>
    <m/>
    <n v="35.228098000000003"/>
    <n v="-0.341503"/>
    <s v="Kericho"/>
    <s v="Belgut"/>
    <s v="Belgut"/>
    <s v="Masarian"/>
    <n v="10"/>
    <s v="Philip Kiget"/>
    <s v="Philip Kiget"/>
    <s v="Philip Kiget"/>
    <s v=""/>
    <s v="Informal Business"/>
    <x v="0"/>
    <x v="0"/>
    <d v="2021-08-12T00:00:00"/>
  </r>
  <r>
    <s v="VPA6"/>
    <s v="KE-KER-2108-29807"/>
    <x v="2"/>
    <s v="Non Compliant"/>
    <s v="1st May,2021"/>
    <d v="2021-05-01T00:00:00"/>
    <s v="31st August,2021"/>
    <d v="2021-08-31T00:00:00"/>
    <s v="Mutai Nelson Kibet"/>
    <s v="Male"/>
    <s v="16082992"/>
    <s v="254723700993"/>
    <m/>
    <m/>
    <m/>
    <n v="35.181365"/>
    <n v="-0.51557799999999998"/>
    <s v="Kericho"/>
    <s v="Bureti"/>
    <s v="Chomosot"/>
    <s v="Kaminjewet"/>
    <n v="10"/>
    <s v="Philip Kiget"/>
    <s v="Philip kiget"/>
    <s v="Philip kiget"/>
    <s v=""/>
    <s v="Informal Business"/>
    <x v="0"/>
    <x v="0"/>
    <d v="2021-09-01T00:00:00"/>
  </r>
  <r>
    <s v="VPA6"/>
    <s v="KE-NAR-1903-26251"/>
    <x v="0"/>
    <s v=""/>
    <s v="8th November,2018"/>
    <d v="2018-11-08T00:00:00"/>
    <s v="8th March,2019"/>
    <d v="2019-03-08T00:00:00"/>
    <s v="Keter Richard Kipngeno"/>
    <s v="Male"/>
    <s v="11346652"/>
    <s v="254722352433"/>
    <m/>
    <m/>
    <m/>
    <n v="35.033208999999999"/>
    <n v="-0.93364100000000005"/>
    <s v="Narok"/>
    <s v="Transmara East"/>
    <s v="Njipiship"/>
    <s v="Kapkoros"/>
    <s v="12"/>
    <s v="Philip Kiget"/>
    <s v="Philip Kiget"/>
    <s v="Philip Kiget"/>
    <s v="721577518"/>
    <s v="Informal Business"/>
    <x v="0"/>
    <x v="0"/>
    <d v="2019-03-11T00:00:00"/>
  </r>
  <r>
    <s v="VPA6"/>
    <s v="KE-BOM-1905-25368"/>
    <x v="0"/>
    <s v=""/>
    <s v="14th February,2019"/>
    <d v="2019-02-14T00:00:00"/>
    <s v="5th May,2019"/>
    <d v="2019-05-05T00:00:00"/>
    <s v="Wesley Cheruiyot"/>
    <s v="Male"/>
    <s v="23388927"/>
    <s v="254720487721"/>
    <m/>
    <m/>
    <m/>
    <n v="35.443601999999998"/>
    <n v="-0.813828"/>
    <s v="Bomet"/>
    <s v="Bomet East"/>
    <s v="Kembu"/>
    <s v="Kaporuso"/>
    <s v="12"/>
    <s v="Philip Kiget"/>
    <s v="Philip Kiget"/>
    <s v="Philip Kiget"/>
    <s v=""/>
    <s v="Informal Business"/>
    <x v="2"/>
    <x v="0"/>
    <d v="2019-06-17T00:00:00"/>
  </r>
  <r>
    <s v="VPA6"/>
    <s v="KE-KER-1810-25359"/>
    <x v="0"/>
    <s v=""/>
    <s v="30th September,2018"/>
    <d v="2018-09-30T00:00:00"/>
    <s v="30th October,2018"/>
    <d v="2018-10-30T00:00:00"/>
    <s v="Mitei Hillary Kimutai"/>
    <s v="Male"/>
    <s v="33766598"/>
    <s v="725251707"/>
    <m/>
    <m/>
    <s v="710238586"/>
    <n v="35.095250999999998"/>
    <n v="-0.493172"/>
    <s v="Kericho"/>
    <s v="Bureti"/>
    <s v="Monoru"/>
    <s v="Monoru"/>
    <s v="12"/>
    <s v="Philip Kiget"/>
    <s v="Philip Kiget"/>
    <s v="Philip Kiget"/>
    <s v="721577518"/>
    <s v="Informal Business"/>
    <x v="2"/>
    <x v="0"/>
    <d v="2019-01-04T00:00:00"/>
  </r>
  <r>
    <s v="VPA6"/>
    <s v="KE-BOM-1809-18159"/>
    <x v="0"/>
    <s v=""/>
    <s v="6th April,2018"/>
    <d v="2018-04-06T00:00:00"/>
    <s v="15th September,2018"/>
    <d v="2018-09-15T00:00:00"/>
    <s v="Too Antony Cheruiyot"/>
    <s v="Male"/>
    <s v="24772831"/>
    <s v="721341372"/>
    <m/>
    <m/>
    <s v="728783129"/>
    <n v="35.141502000000003"/>
    <n v="-0.66910599999999998"/>
    <s v="Bomet"/>
    <s v="Sotik"/>
    <s v="Kaplong"/>
    <s v="Kapcholyo"/>
    <s v="12"/>
    <s v="Philip Kiget"/>
    <s v="Philip Kiget"/>
    <s v="Philip Kiget"/>
    <s v="721577518"/>
    <s v="Informal Business"/>
    <x v="0"/>
    <x v="0"/>
    <d v="2018-09-15T00:00:00"/>
  </r>
  <r>
    <s v="VPA6"/>
    <s v="KE-NAR-1809-18148"/>
    <x v="0"/>
    <s v=""/>
    <s v="10th June,2018"/>
    <d v="2018-06-10T00:00:00"/>
    <s v="10th September,2018"/>
    <d v="2018-09-10T00:00:00"/>
    <s v="Kositanya Philip Kipkering"/>
    <s v="Male"/>
    <s v="25040231"/>
    <s v="720462305"/>
    <m/>
    <m/>
    <s v="724472787"/>
    <n v="35.499775999999997"/>
    <n v="-0.88122100000000003"/>
    <s v="Narok"/>
    <s v="Narok South"/>
    <s v="Ilmotiook"/>
    <s v="Oltepesi"/>
    <s v="12"/>
    <s v="Philip Kiget"/>
    <s v="Philip Kiget"/>
    <s v="Philip Kiget"/>
    <s v="721577518"/>
    <s v="Informal Business"/>
    <x v="0"/>
    <x v="0"/>
    <d v="2018-09-10T00:00:00"/>
  </r>
  <r>
    <s v="VPA6"/>
    <s v="KE-BOM-2205-29826"/>
    <x v="0"/>
    <s v=""/>
    <s v="12th March,2022"/>
    <d v="2022-03-12T00:00:00"/>
    <s v="2nd May,2022"/>
    <d v="2022-05-02T00:00:00"/>
    <s v="Korir Amy Chepkirui"/>
    <s v="Female"/>
    <s v="27046385"/>
    <s v="726351882"/>
    <m/>
    <m/>
    <s v="0720815877"/>
    <n v="35.460389999999997"/>
    <n v="-0.78338200000000002"/>
    <s v="Bomet"/>
    <s v="Bomet East"/>
    <s v="Tegat"/>
    <s v="Tegat"/>
    <n v="12"/>
    <s v="Philip Kiget"/>
    <s v="Philip kiget"/>
    <s v="Philip kiget"/>
    <s v=""/>
    <s v="Informal Business"/>
    <x v="2"/>
    <x v="0"/>
    <d v="2022-05-03T00:00:00"/>
  </r>
  <r>
    <s v="VPA6"/>
    <s v="KE-KER-2108-29805"/>
    <x v="2"/>
    <s v="Under Verification"/>
    <s v="11th January,2021"/>
    <d v="2021-01-11T00:00:00"/>
    <s v="6th August,2021"/>
    <d v="2021-08-06T00:00:00"/>
    <s v="Chirchir Briarose Chepkorir"/>
    <s v="Female"/>
    <s v="10887802"/>
    <s v="254722575361"/>
    <m/>
    <m/>
    <m/>
    <n v="35.133926000000002"/>
    <n v="-0.48959599999999998"/>
    <s v="Kericho"/>
    <s v="Bureti"/>
    <s v="Roret"/>
    <s v="Tulwet"/>
    <n v="12"/>
    <s v="Philip Kiget"/>
    <s v="Philip kiget"/>
    <s v="Philip kiget"/>
    <s v=""/>
    <s v="Informal Business"/>
    <x v="2"/>
    <x v="0"/>
    <d v="2021-08-09T00:00:00"/>
  </r>
  <r>
    <s v="VPA6"/>
    <s v="KE-KER-2012-26264"/>
    <x v="2"/>
    <s v="Non Compliant"/>
    <s v="4th November,2020"/>
    <d v="2020-11-04T00:00:00"/>
    <s v="11th December,2020"/>
    <d v="2020-12-11T00:00:00"/>
    <s v="Koech Benard Kipngeno"/>
    <s v="Male"/>
    <s v="22573828"/>
    <s v="254720936085"/>
    <m/>
    <m/>
    <s v="254729259194"/>
    <n v="35.262340000000002"/>
    <n v="-0.36363000000000001"/>
    <s v="Kericho"/>
    <s v="Ainamoi"/>
    <s v="Kipchebon"/>
    <s v="Motobo"/>
    <n v="12"/>
    <s v="Philip Kiget"/>
    <s v="Philip kiget"/>
    <s v="Philip kiget"/>
    <s v=""/>
    <s v="Informal Business"/>
    <x v="2"/>
    <x v="0"/>
    <d v="2020-12-11T00:00:00"/>
  </r>
  <r>
    <s v="VPA6"/>
    <s v="KE-KER-2005-24944"/>
    <x v="0"/>
    <s v=""/>
    <s v="22nd April,2020"/>
    <d v="2020-04-22T00:00:00"/>
    <s v="25th May,2020"/>
    <d v="2020-05-25T00:00:00"/>
    <s v="Langat Dennis"/>
    <s v="Male"/>
    <s v="22046127"/>
    <s v="0720577721"/>
    <m/>
    <m/>
    <s v="712102940"/>
    <n v="35.115738"/>
    <n v="-0.529339"/>
    <s v="Kericho"/>
    <s v="Bureti"/>
    <s v="Kapkishara"/>
    <s v="Cheboror"/>
    <s v="18"/>
    <s v="Philip Kiget"/>
    <s v="Philip Kiget"/>
    <s v="Philip Kiget"/>
    <s v="721577518"/>
    <s v="Informal Business"/>
    <x v="0"/>
    <x v="0"/>
    <d v="2020-05-25T00:00:00"/>
  </r>
  <r>
    <s v="VPA6"/>
    <s v="KE-KER-2003-24929"/>
    <x v="0"/>
    <s v=""/>
    <s v="9th January,2020"/>
    <d v="2020-01-09T00:00:00"/>
    <s v="11th March,2020"/>
    <d v="2020-03-11T00:00:00"/>
    <s v="Bosuben Rose Chepngetich"/>
    <s v="Female"/>
    <s v="13035325"/>
    <s v="254768291944"/>
    <m/>
    <m/>
    <m/>
    <n v="35.125857000000003"/>
    <n v="-0.62918099999999999"/>
    <s v="Kericho"/>
    <s v="Bureti"/>
    <s v="Chepwagan"/>
    <s v="Cheribo"/>
    <s v="18"/>
    <s v="Philip Kiget"/>
    <s v="Philip Kiget"/>
    <s v="Philip Kiget"/>
    <s v="721577518"/>
    <s v="Informal Business"/>
    <x v="0"/>
    <x v="0"/>
    <d v="2020-03-13T00:00:00"/>
  </r>
  <r>
    <s v="VPA6"/>
    <s v="KE-BOM-2009-26634"/>
    <x v="0"/>
    <s v=""/>
    <s v="8th July,2020"/>
    <d v="2020-07-08T00:00:00"/>
    <s v="19th September,2020"/>
    <d v="2020-09-19T00:00:00"/>
    <s v="Korir Vincent"/>
    <s v="Male"/>
    <s v="10195903"/>
    <s v="254720880171"/>
    <m/>
    <m/>
    <m/>
    <n v="35.156011999999997"/>
    <n v="-0.67671099999999995"/>
    <s v="Bomet"/>
    <s v="Sotik"/>
    <s v="Kaplong"/>
    <s v="Tumbelyon"/>
    <s v="24"/>
    <s v="Philip Kiget"/>
    <s v="Philip Kiget"/>
    <s v="Philip Kiget"/>
    <s v=""/>
    <s v="Informal Business"/>
    <x v="1"/>
    <x v="0"/>
    <d v="2020-09-20T00:00:00"/>
  </r>
  <r>
    <s v="VPA6"/>
    <s v="KE-KER-2210-30755"/>
    <x v="2"/>
    <s v="Unreachable"/>
    <s v="12th August,2022"/>
    <d v="2022-08-12T00:00:00"/>
    <s v="24th October,2022"/>
    <d v="2022-10-24T00:00:00"/>
    <s v="Koskey Nancy Chepkemoi"/>
    <s v="Female"/>
    <s v="20426183"/>
    <s v="0711588033"/>
    <m/>
    <m/>
    <m/>
    <n v="35.403354999999998"/>
    <n v="-0.30348900000000001"/>
    <s v="Kericho"/>
    <s v="Kericho East"/>
    <s v="Chepseon"/>
    <s v="Kablaboi"/>
    <n v="16"/>
    <s v="Philip Kiget"/>
    <s v="Philip Kiget"/>
    <s v="Philip Kiget"/>
    <s v=""/>
    <s v="Informal Business"/>
    <x v="0"/>
    <x v="0"/>
    <d v="2022-10-28T00:00:00"/>
  </r>
  <r>
    <s v="VPA6"/>
    <s v="KE-BOM-2207-29821"/>
    <x v="0"/>
    <s v=""/>
    <s v="15th May,2022"/>
    <d v="2022-05-15T00:00:00"/>
    <s v="9th July,2022"/>
    <d v="2022-07-09T00:00:00"/>
    <s v="Rotich Vincent"/>
    <s v="Male"/>
    <s v="20040166"/>
    <s v="0713525993"/>
    <m/>
    <m/>
    <s v="0711748091"/>
    <n v="35.167703000000003"/>
    <n v="-0.740595"/>
    <s v="Bomet"/>
    <s v="Sotik"/>
    <s v="Kiptulwa"/>
    <s v="Sisei"/>
    <n v="18"/>
    <s v="Philip Kiget"/>
    <s v="Philip Kiget"/>
    <s v="Philip Kiget"/>
    <s v=""/>
    <s v="Informal Business"/>
    <x v="0"/>
    <x v="0"/>
    <d v="2022-07-31T00:00:00"/>
  </r>
  <r>
    <s v="VPA6"/>
    <s v="KE-NAR-2109-29810"/>
    <x v="0"/>
    <s v=""/>
    <s v="22nd June,2021"/>
    <d v="2021-06-22T00:00:00"/>
    <s v="22nd September,2021"/>
    <d v="2021-09-22T00:00:00"/>
    <s v="Kauria Zeddy Lemein"/>
    <s v="Female"/>
    <s v="8548706"/>
    <s v="254722681543"/>
    <m/>
    <m/>
    <m/>
    <n v="35.694445000000002"/>
    <n v="-0.93109200000000003"/>
    <s v="Narok"/>
    <s v="Narok South"/>
    <s v="Oloshapani"/>
    <s v="Oloshapani"/>
    <n v="35"/>
    <s v="Philip Kiget"/>
    <s v="Philip Kiget"/>
    <s v="Philip Kiget"/>
    <s v=""/>
    <s v="Informal Business"/>
    <x v="0"/>
    <x v="0"/>
    <d v="2021-10-14T00:00:00"/>
  </r>
  <r>
    <s v="VPA6"/>
    <s v="KE-BOM-1902-26249"/>
    <x v="0"/>
    <s v=""/>
    <s v="10th November,2018"/>
    <d v="2018-11-10T00:00:00"/>
    <s v="22nd February,2019"/>
    <d v="2019-02-22T00:00:00"/>
    <s v="Kones Pauline Cherono"/>
    <s v="Female"/>
    <s v="24984894"/>
    <s v="720941700"/>
    <m/>
    <m/>
    <m/>
    <n v="35.437922999999998"/>
    <n v="-0.81332499999999996"/>
    <s v="Bomet"/>
    <s v="Bomet East"/>
    <s v="Koporuso"/>
    <s v="Koporuso"/>
    <n v="24"/>
    <s v="Philip Kiget"/>
    <s v="Philip Kiget"/>
    <s v="Philip Kiget"/>
    <s v="721577518"/>
    <s v="Informal Business"/>
    <x v="0"/>
    <x v="0"/>
    <d v="2019-02-22T00:00:00"/>
  </r>
  <r>
    <s v="VPA6"/>
    <s v="KE-BOM-2206-29818"/>
    <x v="0"/>
    <s v=""/>
    <s v="12th April,2022"/>
    <d v="2022-04-12T00:00:00"/>
    <s v="21st June,2022"/>
    <d v="2022-06-21T00:00:00"/>
    <s v="Kirui Sharon Chemutai"/>
    <s v="Female"/>
    <s v="3200308"/>
    <s v="0740938486"/>
    <m/>
    <m/>
    <m/>
    <n v="35.443038000000001"/>
    <n v="-0.80288000000000004"/>
    <s v="Bomet"/>
    <s v="Bomet East"/>
    <s v="Kembu"/>
    <s v="Tendwet"/>
    <n v="18"/>
    <s v="Philip Kiget"/>
    <s v="Philip kiget"/>
    <s v="Philip kiget"/>
    <s v=""/>
    <s v="Informal Business"/>
    <x v="0"/>
    <x v="0"/>
    <d v="2022-06-26T00:00:00"/>
  </r>
  <r>
    <s v="VPA6"/>
    <s v="KE-KER-2111-29808"/>
    <x v="0"/>
    <s v=""/>
    <s v="5th February,2021"/>
    <d v="2021-02-05T00:00:00"/>
    <s v="24th November,2021"/>
    <d v="2021-11-24T00:00:00"/>
    <s v="Langat Daniel Kipngeno"/>
    <s v="Male"/>
    <s v="3852125"/>
    <s v="254720057291"/>
    <m/>
    <m/>
    <m/>
    <n v="35.167952999999997"/>
    <n v="-0.46400000000000002"/>
    <s v="Kericho"/>
    <s v="Belgut"/>
    <s v="Seretet"/>
    <s v="Chekosilen"/>
    <n v="24"/>
    <s v="Philip Kiget"/>
    <s v="Philip kiget"/>
    <s v="Philip kiget"/>
    <s v=""/>
    <s v="Informal Business"/>
    <x v="1"/>
    <x v="0"/>
    <d v="2021-11-24T00:00:00"/>
  </r>
  <r>
    <s v="VPA6"/>
    <s v="KE-KER-2108-29803"/>
    <x v="2"/>
    <s v="Unreachable"/>
    <s v="12th February,2019"/>
    <d v="2019-02-12T00:00:00"/>
    <s v="6th August,2021"/>
    <d v="2021-08-06T00:00:00"/>
    <s v="Kaptich Beatrice"/>
    <s v="Female"/>
    <s v="11368315"/>
    <s v="0720000000"/>
    <m/>
    <m/>
    <m/>
    <n v="35.140113999999997"/>
    <n v="-0.53920599999999996"/>
    <s v="Kericho"/>
    <s v="Bureti"/>
    <s v="Cheboin"/>
    <s v="Cheboin"/>
    <n v="24"/>
    <s v="Philip Kiget"/>
    <s v="Philip kiget"/>
    <s v="Philip kiget"/>
    <s v=""/>
    <s v="Informal Business"/>
    <x v="0"/>
    <x v="0"/>
    <d v="2021-08-09T00:00:00"/>
  </r>
  <r>
    <s v="VPA6"/>
    <s v="KE-KER-2009-26630"/>
    <x v="2"/>
    <s v="Non Compliant"/>
    <s v="5th December,2019"/>
    <d v="2019-12-05T00:00:00"/>
    <s v="5th September,2020"/>
    <d v="2020-09-05T00:00:00"/>
    <s v="Chepkwony John Kipkirui"/>
    <s v="Male"/>
    <s v="8021102"/>
    <s v="254720235351"/>
    <s v="720235351"/>
    <m/>
    <s v="720856046"/>
    <n v="35.181378000000002"/>
    <n v="-0.26616200000000001"/>
    <s v="Kericho"/>
    <s v="Sigowet/Soin"/>
    <s v="Katui"/>
    <s v="Baregeiwet"/>
    <s v="18"/>
    <s v="Philip Kiget"/>
    <s v="Philip Kiget"/>
    <s v="Philip Kiget"/>
    <s v="721577518"/>
    <s v="Informal Business"/>
    <x v="0"/>
    <x v="0"/>
    <d v="2020-10-08T00:00:00"/>
  </r>
  <r>
    <s v="VPA6"/>
    <s v="KE-BOM-2009-26259"/>
    <x v="0"/>
    <s v=""/>
    <s v="26th September,2020"/>
    <d v="2020-09-26T00:00:00"/>
    <s v="26th September,2020"/>
    <d v="2020-09-26T00:00:00"/>
    <s v="Kerich Theophilus Kipsang"/>
    <s v="Male"/>
    <s v="23665027"/>
    <s v="720500777"/>
    <s v="254723500777"/>
    <m/>
    <s v="254720828285"/>
    <n v="35.505747"/>
    <n v="-0.79887699999999995"/>
    <s v="Bomet"/>
    <s v="Bomet East"/>
    <s v="Tegat"/>
    <s v="Wasega"/>
    <s v="18"/>
    <s v="Philip kiget"/>
    <s v="Philip kiget"/>
    <s v="Philip kiget"/>
    <s v=""/>
    <s v="Informal Business"/>
    <x v="0"/>
    <x v="0"/>
    <d v="2020-11-06T00:00:00"/>
  </r>
  <r>
    <s v="VPA6"/>
    <s v="KE-KER-2009-26638"/>
    <x v="0"/>
    <s v=""/>
    <s v="24th August,2020"/>
    <d v="2020-08-24T00:00:00"/>
    <s v="26th September,2020"/>
    <d v="2020-09-26T00:00:00"/>
    <s v="Ngeno Daniel Kipkoech"/>
    <s v="Male"/>
    <s v="10991650"/>
    <s v="254720981167"/>
    <m/>
    <m/>
    <m/>
    <n v="35.090797000000002"/>
    <n v="-0.61485999999999996"/>
    <s v="Kericho"/>
    <s v="Bureti"/>
    <s v="Kipwostuyet"/>
    <s v="Kapkoroisi"/>
    <s v="6"/>
    <s v="Philip Kurgat"/>
    <s v="Philip Kurgat"/>
    <s v="Philip Kurgat"/>
    <s v=""/>
    <s v="Informal Business"/>
    <x v="0"/>
    <x v="0"/>
    <d v="2020-09-28T00:00:00"/>
  </r>
  <r>
    <s v="VPA6"/>
    <s v="KE-BOM-2103-26176"/>
    <x v="0"/>
    <s v=""/>
    <s v="22nd January,2021"/>
    <d v="2021-01-22T00:00:00"/>
    <s v="29th March,2021"/>
    <d v="2021-03-29T00:00:00"/>
    <s v="Rono Hillary"/>
    <s v="Male"/>
    <s v="13172761"/>
    <s v="254724438346"/>
    <m/>
    <m/>
    <s v="254723393251"/>
    <n v="35.422117999999998"/>
    <n v="-0.72199899999999995"/>
    <s v="Bomet"/>
    <s v="Bomet Central"/>
    <s v="Mugango"/>
    <s v="Masese"/>
    <n v="6"/>
    <s v="Philip Kurgat"/>
    <s v="Philip Kurgat"/>
    <s v="Philip Kurgat"/>
    <s v=""/>
    <s v="Informal Business"/>
    <x v="0"/>
    <x v="0"/>
    <d v="2021-04-13T00:00:00"/>
  </r>
  <r>
    <s v="VPA6"/>
    <s v="KE-BOM-2108-27968"/>
    <x v="0"/>
    <s v=""/>
    <s v="17th May,2021"/>
    <d v="2021-05-17T00:00:00"/>
    <s v="2nd August,2021"/>
    <d v="2021-08-02T00:00:00"/>
    <s v="Nyangelei Caroline"/>
    <s v="Female"/>
    <s v="13009540"/>
    <s v="254718479425"/>
    <m/>
    <m/>
    <m/>
    <n v="35.408870999999998"/>
    <n v="-0.68303100000000005"/>
    <s v="Bomet"/>
    <s v="Bomet Central"/>
    <s v="Ndaraweta"/>
    <s v="Teganda"/>
    <n v="6"/>
    <s v="Philip Kurgat"/>
    <s v="Philip Kurgat"/>
    <s v="Philip Kurgat"/>
    <s v=""/>
    <s v="Informal Business"/>
    <x v="0"/>
    <x v="0"/>
    <d v="2021-08-18T00:00:00"/>
  </r>
  <r>
    <s v="VPA6"/>
    <s v="KE-KER-2107-26185"/>
    <x v="2"/>
    <s v="Under Verification"/>
    <s v="16th May,2021"/>
    <d v="2021-05-16T00:00:00"/>
    <s v="28th July,2021"/>
    <d v="2021-07-28T00:00:00"/>
    <s v="Rugut Fredrick"/>
    <s v="Male"/>
    <s v="26125781"/>
    <s v="254724531613"/>
    <m/>
    <m/>
    <s v="254727015051"/>
    <n v="35.301808000000001"/>
    <n v="-0.33018599999999998"/>
    <s v="Kericho"/>
    <s v="Ainamoi"/>
    <s v="Kapkugerwet"/>
    <s v="Kapsergon"/>
    <n v="6"/>
    <s v="Philip Kurgat"/>
    <s v="Philip Kurgat"/>
    <s v="Philip Kurgat"/>
    <s v=""/>
    <s v="Informal Business"/>
    <x v="0"/>
    <x v="0"/>
    <d v="2021-08-20T00:00:00"/>
  </r>
  <r>
    <s v="VPA6"/>
    <s v="KE-KER-1706-23350"/>
    <x v="0"/>
    <s v=""/>
    <s v="1st May,2017"/>
    <d v="2017-05-01T00:00:00"/>
    <s v="20th June,2017"/>
    <d v="2017-06-20T00:00:00"/>
    <s v="Kurgat Weldon"/>
    <s v="Male"/>
    <s v="25075588"/>
    <s v="723637831"/>
    <m/>
    <m/>
    <m/>
    <n v="35.114949000000003"/>
    <n v="-0.61960999999999999"/>
    <s v="Kericho"/>
    <s v="Bureti"/>
    <s v="Techoget"/>
    <s v="Mombwo"/>
    <s v="6"/>
    <s v="Philip Kurgat"/>
    <s v="Philip Kurgat"/>
    <s v="Philip Kurgat"/>
    <s v="726616639"/>
    <s v="Informal Business"/>
    <x v="0"/>
    <x v="0"/>
    <d v="2017-07-25T00:00:00"/>
  </r>
  <r>
    <s v="VPA6"/>
    <s v="KE-BOM-2011-26171"/>
    <x v="0"/>
    <s v=""/>
    <s v="20th September,2020"/>
    <d v="2020-09-20T00:00:00"/>
    <s v="1st November,2020"/>
    <d v="2020-11-01T00:00:00"/>
    <s v="Ngetich Stanley"/>
    <s v="Male"/>
    <s v="21794387"/>
    <s v="254728454074"/>
    <m/>
    <m/>
    <m/>
    <n v="35.318009000000004"/>
    <n v="-0.78516300000000006"/>
    <s v="Bomet"/>
    <s v="Chepalungu"/>
    <s v="Kabisoge"/>
    <s v="Kapkwen"/>
    <n v="6"/>
    <s v="Philip Kurgat"/>
    <s v="Philip Kurgat"/>
    <s v="Philip Kurgat"/>
    <s v=""/>
    <s v="Informal Business"/>
    <x v="0"/>
    <x v="0"/>
    <d v="2020-11-02T00:00:00"/>
  </r>
  <r>
    <s v="VPA6"/>
    <s v="KE-BOM-1811-25356"/>
    <x v="0"/>
    <s v=""/>
    <s v="11th September,2018"/>
    <d v="2018-09-11T00:00:00"/>
    <s v="10th November,2018"/>
    <d v="2018-11-10T00:00:00"/>
    <s v="Chepngetich Betsy"/>
    <s v="Female"/>
    <s v="23016496"/>
    <s v="726118783"/>
    <m/>
    <m/>
    <m/>
    <n v="35.257770999999998"/>
    <n v="-0.60136999999999996"/>
    <s v="Bomet"/>
    <s v="Konoin"/>
    <s v="Mogogosiek"/>
    <s v="Kipkelok"/>
    <s v="8"/>
    <s v="Philip Kurgat"/>
    <s v="Philip Kurgat"/>
    <s v="Philip Kurgat"/>
    <s v=""/>
    <s v="Informal Business"/>
    <x v="0"/>
    <x v="0"/>
    <d v="2018-12-17T00:00:00"/>
  </r>
  <r>
    <s v="VPA6"/>
    <s v="KE-KER-1905-25361"/>
    <x v="0"/>
    <s v=""/>
    <s v="15th March,2019"/>
    <d v="2019-03-15T00:00:00"/>
    <s v="20th May,2019"/>
    <d v="2019-05-20T00:00:00"/>
    <s v="Benard Rotich Kiprono"/>
    <s v="Male"/>
    <s v="29554617"/>
    <s v="254714262683"/>
    <m/>
    <m/>
    <m/>
    <n v="35.186472000000002"/>
    <n v="-0.63633099999999998"/>
    <s v="Kericho"/>
    <s v="Bureti"/>
    <s v="Kapkatet"/>
    <s v="Kimugul"/>
    <s v="8"/>
    <s v="Philip Kurgat"/>
    <s v="Philip Kurgat"/>
    <s v="Philip Kurgat"/>
    <s v="726616639"/>
    <s v="Informal Business"/>
    <x v="0"/>
    <x v="0"/>
    <d v="2019-06-17T00:00:00"/>
  </r>
  <r>
    <s v="VPA6"/>
    <s v="KE-KER-1705-23349"/>
    <x v="0"/>
    <s v=""/>
    <s v="1st April,2017"/>
    <d v="2017-04-01T00:00:00"/>
    <s v="21st May,2017"/>
    <d v="2017-05-21T00:00:00"/>
    <s v="Cheruiyot Wesly"/>
    <s v="Male"/>
    <s v="25920698"/>
    <s v="710447222"/>
    <m/>
    <m/>
    <m/>
    <n v="35.135475999999997"/>
    <n v="-0.586395"/>
    <s v="Kericho"/>
    <s v="Bureti"/>
    <s v="Cheborge"/>
    <s v="Siryat"/>
    <s v="8"/>
    <s v="Philip Kurgat"/>
    <s v="Philip Kurgat"/>
    <s v="Philip Kurgat"/>
    <s v="726616639"/>
    <s v="Informal Business"/>
    <x v="0"/>
    <x v="0"/>
    <d v="2017-07-07T00:00:00"/>
  </r>
  <r>
    <s v="VPA6"/>
    <s v="KE-KER-1707-23353"/>
    <x v="0"/>
    <s v=""/>
    <s v="12th May,2017"/>
    <d v="2017-05-12T00:00:00"/>
    <s v="1st July,2017"/>
    <d v="2017-07-01T00:00:00"/>
    <s v="Yegon Benard Kipkemoi"/>
    <s v="Male"/>
    <s v="23782296"/>
    <s v="720669768"/>
    <m/>
    <m/>
    <m/>
    <n v="35.138205999999997"/>
    <n v="-0.58721500000000004"/>
    <s v="Kericho"/>
    <s v="Bureti"/>
    <s v="Cheborge"/>
    <s v="Chepkulgog"/>
    <s v="8"/>
    <s v="Philip Kurgat"/>
    <s v="Philip Kurgat"/>
    <s v="Philip Kurgat"/>
    <s v="254726616639"/>
    <s v="Informal Business"/>
    <x v="0"/>
    <x v="0"/>
    <d v="2017-10-02T00:00:00"/>
  </r>
  <r>
    <s v="VPA6"/>
    <s v="KE-NAK-2011-26175"/>
    <x v="0"/>
    <s v=""/>
    <s v="6th November,2020"/>
    <d v="2020-11-06T00:00:00"/>
    <s v="30th November,2020"/>
    <d v="2020-11-30T00:00:00"/>
    <s v="Chemusian Magred"/>
    <s v="Female"/>
    <s v="13062671"/>
    <s v="254722492618"/>
    <m/>
    <m/>
    <m/>
    <n v="35.976379000000001"/>
    <n v="-0.25975300000000001"/>
    <s v="Nakuru"/>
    <s v="Rongai"/>
    <s v="Ngata"/>
    <s v="Chebosebat"/>
    <n v="8"/>
    <s v="Philip Kurgat"/>
    <s v="Philip Kurgat"/>
    <s v="Philip Kurgat"/>
    <s v=""/>
    <s v="Informal Business"/>
    <x v="0"/>
    <x v="0"/>
    <d v="2020-11-30T00:00:00"/>
  </r>
  <r>
    <s v="VPA6"/>
    <s v="KE-KER-1912-24924"/>
    <x v="0"/>
    <s v=""/>
    <s v="20th October,2019"/>
    <d v="2019-10-20T00:00:00"/>
    <s v="23rd December,2019"/>
    <d v="2019-12-23T00:00:00"/>
    <s v="Ngeno Abraham K"/>
    <s v="Male"/>
    <s v="214292280"/>
    <s v="254720457096"/>
    <m/>
    <m/>
    <m/>
    <n v="35.256270999999998"/>
    <n v="-0.365873"/>
    <s v="Kericho"/>
    <s v="Ainamoi"/>
    <s v="Chepkolon"/>
    <s v="Kapketienya"/>
    <s v="10"/>
    <s v="Philip Kurgat"/>
    <s v="Philip Kurgat"/>
    <s v="Philip Kurgat"/>
    <s v="254726616639"/>
    <s v="Informal Business"/>
    <x v="0"/>
    <x v="0"/>
    <d v="2019-12-31T00:00:00"/>
  </r>
  <r>
    <s v="VPA6"/>
    <s v="KE-BOM-1901-24855"/>
    <x v="0"/>
    <s v=""/>
    <s v="2nd August,2018"/>
    <d v="2018-08-02T00:00:00"/>
    <s v="3rd January,2019"/>
    <d v="2019-01-03T00:00:00"/>
    <s v="Cheruiyot Weldon K"/>
    <s v="Male"/>
    <s v="23405678"/>
    <s v="0724926287"/>
    <m/>
    <m/>
    <s v="711949239"/>
    <n v="35.272067"/>
    <n v="-0.61403200000000002"/>
    <s v="Bomet"/>
    <s v="Konoin"/>
    <s v="Konoin"/>
    <s v="Mogogosiek"/>
    <s v="10"/>
    <s v="Philip Kurgat"/>
    <s v="Philip Kurgat"/>
    <s v="Philip Kurgat"/>
    <s v="726616639"/>
    <s v="Informal Business"/>
    <x v="0"/>
    <x v="0"/>
    <d v="2019-09-04T00:00:00"/>
  </r>
  <r>
    <s v="VPA6"/>
    <s v="KE-KER-2007-26626"/>
    <x v="0"/>
    <s v=""/>
    <s v="17th June,2020"/>
    <d v="2020-06-17T00:00:00"/>
    <s v="21st July,2020"/>
    <d v="2020-07-21T00:00:00"/>
    <s v="Langat John"/>
    <s v="Female"/>
    <s v="99999"/>
    <s v="254721544641"/>
    <m/>
    <m/>
    <m/>
    <n v="35.254275"/>
    <n v="-0.36616399999999999"/>
    <s v="Kericho"/>
    <s v="Ainamoi"/>
    <s v="Ainamoi"/>
    <s v="Chepkolon"/>
    <s v="10"/>
    <s v="Philip Kurgat"/>
    <s v="Philip Kurgat"/>
    <s v="Philip Kurgat"/>
    <s v=""/>
    <s v="Informal Business"/>
    <x v="0"/>
    <x v="0"/>
    <d v="2020-07-24T00:00:00"/>
  </r>
  <r>
    <s v="VPA6"/>
    <s v="KE-KER-2206-26359"/>
    <x v="2"/>
    <s v="Unreachable"/>
    <s v="28th December,2021"/>
    <d v="2021-12-28T00:00:00"/>
    <s v="1st June,2022"/>
    <d v="2022-06-01T00:00:00"/>
    <s v="Ngetich Caroline"/>
    <s v="Female"/>
    <s v="22566922"/>
    <s v="0712155935"/>
    <m/>
    <m/>
    <m/>
    <n v="35.303432999999998"/>
    <n v="-0.32444800000000001"/>
    <s v="Kericho"/>
    <s v="Ainamoi"/>
    <s v="Kipchimchim"/>
    <s v="Chepnyonyoi"/>
    <n v="10"/>
    <s v="Philip Kurgat"/>
    <s v="Philip Kurgat"/>
    <s v="Philip Kurgat"/>
    <s v=""/>
    <s v="Informal Business"/>
    <x v="0"/>
    <x v="0"/>
    <d v="2022-06-29T00:00:00"/>
  </r>
  <r>
    <s v="VPA6"/>
    <s v="KE-KER-1706-23351"/>
    <x v="0"/>
    <s v=""/>
    <s v="16th April,2017"/>
    <d v="2017-04-16T00:00:00"/>
    <s v="5th June,2017"/>
    <d v="2017-06-05T00:00:00"/>
    <s v="John John Kosimbei"/>
    <s v="Male"/>
    <s v="736083"/>
    <s v="723806009"/>
    <m/>
    <m/>
    <m/>
    <n v="35.123843999999998"/>
    <n v="-0.59778100000000001"/>
    <s v="Kericho"/>
    <s v="Bureti"/>
    <s v="Cheborge"/>
    <s v="Kapsogut"/>
    <s v="10"/>
    <s v="Philip Kurgat"/>
    <s v="Philip Kurgat"/>
    <s v="Philip Kurgat"/>
    <s v="726616639"/>
    <s v="Informal Business"/>
    <x v="0"/>
    <x v="0"/>
    <d v="2017-08-12T00:00:00"/>
  </r>
  <r>
    <s v="VPA6"/>
    <s v="KE-KER-1708-23352"/>
    <x v="0"/>
    <s v=""/>
    <s v="12th June,2017"/>
    <d v="2017-06-12T00:00:00"/>
    <s v="1st August,2017"/>
    <d v="2017-08-01T00:00:00"/>
    <s v="Ronoh Peter Kipkirui"/>
    <s v="Male"/>
    <s v="22467489"/>
    <s v="720172797"/>
    <m/>
    <m/>
    <m/>
    <n v="35.141043000000003"/>
    <n v="-0.60174000000000005"/>
    <s v="Kericho"/>
    <s v="Bureti"/>
    <s v="Chepwagan"/>
    <s v="Chepwagan"/>
    <s v="10"/>
    <s v="Philip Kurgat"/>
    <s v="Philip Kurgat"/>
    <s v="Philip Kurgat"/>
    <s v="726616639"/>
    <s v="Informal Business"/>
    <x v="0"/>
    <x v="0"/>
    <d v="2017-09-26T00:00:00"/>
  </r>
  <r>
    <s v="VPA6"/>
    <s v="KE-BOM-2004-24928"/>
    <x v="2"/>
    <s v="Non Compliant"/>
    <s v="25th March,2020"/>
    <d v="2020-03-25T00:00:00"/>
    <s v="30th April,2020"/>
    <d v="2020-04-30T00:00:00"/>
    <s v="Koskei Elijah"/>
    <s v="Male"/>
    <s v="3870357"/>
    <s v="726847648"/>
    <m/>
    <m/>
    <m/>
    <n v="35.204237999999997"/>
    <n v="-0.67016299999999995"/>
    <s v="Bomet"/>
    <s v="Sotik"/>
    <s v="Kapletundo"/>
    <s v="Kapletundo"/>
    <n v="10"/>
    <s v="Philip Kurgat"/>
    <s v="Philip Kurgat"/>
    <s v="Philip Kurgat"/>
    <s v="726616639"/>
    <s v="Informal Business"/>
    <x v="0"/>
    <x v="0"/>
    <d v="2020-04-30T00:00:00"/>
  </r>
  <r>
    <s v="VPA6"/>
    <s v="KE-KER-2011-26172"/>
    <x v="2"/>
    <s v="Non Compliant"/>
    <s v="5th October,2020"/>
    <d v="2020-10-05T00:00:00"/>
    <s v="1st November,2020"/>
    <d v="2020-11-01T00:00:00"/>
    <s v="Koech Richard"/>
    <s v="Male"/>
    <s v="13021510"/>
    <s v="254722727874"/>
    <m/>
    <m/>
    <m/>
    <n v="35.139747999999997"/>
    <n v="-0.63624199999999997"/>
    <s v="Kericho"/>
    <s v="Bureti"/>
    <s v="Cheplanget"/>
    <s v="Cheplanget"/>
    <n v="10"/>
    <s v="Philip Kurgat"/>
    <s v="Philip Kurgat"/>
    <s v="Philip Kurgat"/>
    <s v=""/>
    <s v="Informal Business"/>
    <x v="0"/>
    <x v="0"/>
    <d v="2020-11-01T00:00:00"/>
  </r>
  <r>
    <s v="VPA6"/>
    <s v="KE-KER-2104-26183"/>
    <x v="2"/>
    <s v="Under Verification"/>
    <s v="28th March,2021"/>
    <d v="2021-03-28T00:00:00"/>
    <s v="25th April,2021"/>
    <d v="2021-04-25T00:00:00"/>
    <s v="Chelangat Rosemary"/>
    <s v="Female"/>
    <s v="23193967"/>
    <s v="721957663"/>
    <s v="254728676675"/>
    <m/>
    <s v="254721957663"/>
    <n v="35.320841999999999"/>
    <n v="-0.32858999999999999"/>
    <s v="Kericho"/>
    <s v="Ainamoi"/>
    <s v="Kapsaos"/>
    <s v="Kapkugeruet"/>
    <n v="10"/>
    <s v="Philip Kurgat"/>
    <s v="Philip Kurgat"/>
    <s v="Philip Kurgat"/>
    <s v=""/>
    <s v="Informal Business"/>
    <x v="0"/>
    <x v="0"/>
    <d v="2021-05-15T00:00:00"/>
  </r>
  <r>
    <s v="VPA6"/>
    <s v="KE-KER-1805-22198"/>
    <x v="0"/>
    <s v=""/>
    <s v="1st April,2018"/>
    <d v="2018-04-01T00:00:00"/>
    <s v="1st May,2018"/>
    <d v="2018-05-01T00:00:00"/>
    <s v="Rotich Richard C"/>
    <s v="Male"/>
    <s v="27754602"/>
    <s v="722852394"/>
    <m/>
    <m/>
    <m/>
    <n v="35.150717"/>
    <n v="-0.59881099999999998"/>
    <s v="Kericho"/>
    <s v="Bureti"/>
    <s v="Chepwagan"/>
    <s v="Chepwagan"/>
    <s v="10"/>
    <s v="Philip Kurgat"/>
    <s v="Philip Kurgat"/>
    <s v="Philip Kurgat"/>
    <s v=""/>
    <s v="Informal Business"/>
    <x v="0"/>
    <x v="0"/>
    <d v="2018-09-20T00:00:00"/>
  </r>
  <r>
    <s v="VPA6"/>
    <s v="KE-KER-2008-26627"/>
    <x v="0"/>
    <s v=""/>
    <s v="9th May,2020"/>
    <d v="2020-05-09T00:00:00"/>
    <s v="24th August,2020"/>
    <d v="2020-08-24T00:00:00"/>
    <s v="Siele David"/>
    <s v="Male"/>
    <s v="8603663"/>
    <s v="+254725843115"/>
    <s v="725843115"/>
    <m/>
    <m/>
    <n v="35.216003000000001"/>
    <n v="-0.43186099999999999"/>
    <s v="Kericho"/>
    <s v="Belgut"/>
    <s v="Kipsolu"/>
    <s v="Chebown"/>
    <s v="10"/>
    <s v="Philip Kurgat"/>
    <s v="Philip Kurgat"/>
    <s v="Philip Kurgat"/>
    <s v="726616639"/>
    <s v="Informal Business"/>
    <x v="0"/>
    <x v="0"/>
    <d v="2020-08-27T00:00:00"/>
  </r>
  <r>
    <s v="VPA6"/>
    <s v="KE-KER-2201-26353"/>
    <x v="0"/>
    <s v=""/>
    <s v="19th October,2021"/>
    <d v="2021-10-19T00:00:00"/>
    <s v="27th January,2022"/>
    <d v="2022-01-27T00:00:00"/>
    <s v="Joram Mutai"/>
    <s v="Male"/>
    <s v="29109496"/>
    <s v="254718330164"/>
    <m/>
    <m/>
    <s v="254710849106"/>
    <n v="35.135860999999998"/>
    <n v="-0.57903099999999996"/>
    <s v="Kericho"/>
    <s v="Bureti"/>
    <s v="Cheborge"/>
    <s v="Kiptiriri"/>
    <n v="12"/>
    <s v="Philip Kurgat"/>
    <s v="Philip Kurgat"/>
    <s v="Philip Kurgat"/>
    <s v=""/>
    <s v="Informal Business"/>
    <x v="0"/>
    <x v="0"/>
    <d v="2022-01-27T00:00:00"/>
  </r>
  <r>
    <s v="VPA6"/>
    <s v="KE-KER-2206-26357"/>
    <x v="0"/>
    <s v=""/>
    <s v="3rd April,2022"/>
    <d v="2022-04-03T00:00:00"/>
    <s v="1st June,2022"/>
    <d v="2022-06-01T00:00:00"/>
    <s v="Chepkirui Adijah"/>
    <s v="Female"/>
    <s v="30677473"/>
    <s v="0727372755"/>
    <m/>
    <m/>
    <s v="0721136682"/>
    <n v="35.098301999999997"/>
    <n v="-0.58189500000000005"/>
    <s v="Kericho"/>
    <s v="Bureti"/>
    <s v="Tebesonik"/>
    <s v="Siongi"/>
    <n v="12"/>
    <s v="Philip Kurgat"/>
    <s v="Philip Kurgat"/>
    <s v="Philip Kurgat"/>
    <s v=""/>
    <s v="Informal Business"/>
    <x v="0"/>
    <x v="0"/>
    <d v="2022-06-12T00:00:00"/>
  </r>
  <r>
    <s v="VPA6"/>
    <s v="KE-KER-2202-26355"/>
    <x v="0"/>
    <s v=""/>
    <s v="1st December,2021"/>
    <d v="2021-12-01T00:00:00"/>
    <s v="27th February,2022"/>
    <d v="2022-02-27T00:00:00"/>
    <s v="Maritim Chepngetich"/>
    <s v="Female"/>
    <s v="24888718"/>
    <s v="0726632163"/>
    <m/>
    <m/>
    <s v="0716235332"/>
    <n v="35.115476999999998"/>
    <n v="-0.58572800000000003"/>
    <s v="Kericho"/>
    <s v="Bureti"/>
    <s v="Cheborge"/>
    <s v="Korongoi"/>
    <n v="12"/>
    <s v="Philip Kurgat"/>
    <s v="Philip Kurgat"/>
    <s v="Philip Kurgat"/>
    <s v=""/>
    <s v="Informal Business"/>
    <x v="0"/>
    <x v="0"/>
    <d v="2022-06-12T00:00:00"/>
  </r>
  <r>
    <s v="VPA6"/>
    <s v="KE-KER-2103-26184"/>
    <x v="2"/>
    <s v="Non Compliant"/>
    <s v="25th February,2021"/>
    <d v="2021-02-25T00:00:00"/>
    <s v="20th March,2021"/>
    <d v="2021-03-20T00:00:00"/>
    <s v="Kirui Nicholas"/>
    <s v="Male"/>
    <s v="25079877"/>
    <s v="721172049"/>
    <s v="254721172049"/>
    <m/>
    <s v="254727901148"/>
    <n v="35.135446999999999"/>
    <n v="-0.57954600000000001"/>
    <s v="Kericho"/>
    <s v="Bureti"/>
    <s v="Cheborge"/>
    <s v="Kiptiriri"/>
    <n v="12"/>
    <s v="Philip Kurgat"/>
    <s v="Philip Kurgat"/>
    <s v="Philip Kurgat"/>
    <s v=""/>
    <s v="Informal Business"/>
    <x v="0"/>
    <x v="0"/>
    <d v="2021-04-08T00:00:00"/>
  </r>
  <r>
    <s v="VPA6"/>
    <s v="KE-KER-2102-26181"/>
    <x v="2"/>
    <s v="Non Compliant"/>
    <s v="4th January,2021"/>
    <d v="2021-01-04T00:00:00"/>
    <s v="10th February,2021"/>
    <d v="2021-02-10T00:00:00"/>
    <s v="Tesot Wilson"/>
    <s v="Male"/>
    <s v="2302821"/>
    <s v="720509414"/>
    <s v="254720509414"/>
    <m/>
    <s v="254725264471"/>
    <n v="35.141919999999999"/>
    <n v="-0.63319199999999998"/>
    <s v="Kericho"/>
    <s v="Bureti"/>
    <s v="Cheplanget"/>
    <s v="Twolyot"/>
    <n v="12"/>
    <s v="Philip Kurgat"/>
    <s v="Philip Kurgat"/>
    <s v="Philip Kurgat"/>
    <s v=""/>
    <s v="Informal Business"/>
    <x v="0"/>
    <x v="0"/>
    <d v="2021-03-31T00:00:00"/>
  </r>
  <r>
    <s v="VPA6"/>
    <s v="KE-BOM-1801-222189"/>
    <x v="0"/>
    <s v=""/>
    <s v="9th November,2017"/>
    <d v="2017-11-09T00:00:00"/>
    <s v="9th January,2018"/>
    <d v="2018-01-09T00:00:00"/>
    <s v="Kirui Evans Kip"/>
    <s v="Male"/>
    <s v="23423171"/>
    <s v="720409816"/>
    <m/>
    <m/>
    <m/>
    <n v="35.255243"/>
    <n v="-0.61341299999999999"/>
    <s v="Bomet"/>
    <s v="Konoin"/>
    <s v="Mogogosiek"/>
    <s v="Ngererit"/>
    <s v="12"/>
    <s v="Philip Kurgat"/>
    <s v="Philip Kurgat"/>
    <s v="Philip Kurgat"/>
    <s v="07000000000"/>
    <s v="Informal Business"/>
    <x v="0"/>
    <x v="0"/>
    <d v="2018-01-11T00:00:00"/>
  </r>
  <r>
    <s v="VPA6"/>
    <s v="KE-BOM-1801-22193"/>
    <x v="2"/>
    <s v="Unreachable"/>
    <s v="11th December,2017"/>
    <d v="2017-12-11T00:00:00"/>
    <s v="11th January,2018"/>
    <d v="2018-01-11T00:00:00"/>
    <s v="Ronoh Jane Chepkorir"/>
    <s v="Female"/>
    <s v="22306297"/>
    <s v="710733680"/>
    <m/>
    <m/>
    <m/>
    <n v="35.195439999999998"/>
    <n v="-0.63100599999999996"/>
    <s v="Bomet"/>
    <s v="Sotik"/>
    <s v="Kaplong"/>
    <s v="Kamirai"/>
    <s v="12"/>
    <s v="Philip Kurgat"/>
    <s v="Philip Kurgat"/>
    <s v="Philip Kurgat"/>
    <s v="726616639"/>
    <s v="Informal Business"/>
    <x v="0"/>
    <x v="0"/>
    <d v="2018-03-01T00:00:00"/>
  </r>
  <r>
    <s v="VPA6"/>
    <s v="KE-KER-1908-25315"/>
    <x v="0"/>
    <s v=""/>
    <s v="16th May,2019"/>
    <d v="2019-05-16T00:00:00"/>
    <s v="17th August,2019"/>
    <d v="2019-08-17T00:00:00"/>
    <s v="Rotich Simon"/>
    <s v="Male"/>
    <s v="24141987"/>
    <s v="254720469425"/>
    <s v="720469425"/>
    <m/>
    <m/>
    <n v="35.186366"/>
    <n v="-0.544516"/>
    <s v="Kericho"/>
    <s v="Bureti"/>
    <s v="Kusumek"/>
    <s v="Kapsenetwet"/>
    <n v="15"/>
    <s v="Philip Kurgat"/>
    <s v="Philip Kurgat"/>
    <s v="Philip Kurgat"/>
    <s v="726616639"/>
    <s v="Informal Business"/>
    <x v="0"/>
    <x v="0"/>
    <d v="2019-08-17T00:00:00"/>
  </r>
  <r>
    <s v="VPA6"/>
    <s v="KE-KER-1911-24870"/>
    <x v="0"/>
    <s v=""/>
    <s v="2nd September,2019"/>
    <d v="2019-09-02T00:00:00"/>
    <s v="13th November,2019"/>
    <d v="2019-11-13T00:00:00"/>
    <s v="Chepkwony Bernard"/>
    <s v="Male"/>
    <s v="38653247"/>
    <s v="254725323569"/>
    <m/>
    <m/>
    <m/>
    <n v="35.108474000000001"/>
    <n v="-0.52717599999999998"/>
    <s v="Kericho"/>
    <s v="Bureti"/>
    <s v="Kapkishara"/>
    <s v="Cheboror"/>
    <s v="15"/>
    <s v="Philip Kurgat"/>
    <s v="Philip Kurgat"/>
    <s v="Philip Kurgat"/>
    <s v="254726616639"/>
    <s v="Informal Business"/>
    <x v="0"/>
    <x v="0"/>
    <d v="2019-11-14T00:00:00"/>
  </r>
  <r>
    <s v="VPA6"/>
    <s v="KE-KER-1911-24921"/>
    <x v="0"/>
    <s v=""/>
    <s v="8th September,2019"/>
    <d v="2019-09-08T00:00:00"/>
    <s v="2nd November,2019"/>
    <d v="2019-11-02T00:00:00"/>
    <s v="Koech Joel K"/>
    <s v="Male"/>
    <s v="30505323"/>
    <s v="254722708275"/>
    <m/>
    <m/>
    <m/>
    <n v="35.168911999999999"/>
    <n v="-0.489427"/>
    <s v="Kericho"/>
    <s v="Bureti"/>
    <s v="Kabartegan"/>
    <s v="Sibaik"/>
    <s v="15"/>
    <s v="Philip Kurgat"/>
    <s v="Philip Kurgat"/>
    <s v="Philip Kurgat"/>
    <s v="254726616639"/>
    <s v="Informal Business"/>
    <x v="0"/>
    <x v="0"/>
    <d v="2019-11-14T00:00:00"/>
  </r>
  <r>
    <s v="VPA6"/>
    <s v="KE-BOM-1911-24922"/>
    <x v="0"/>
    <s v=""/>
    <s v="13th September,2019"/>
    <d v="2019-09-13T00:00:00"/>
    <s v="21st November,2019"/>
    <d v="2019-11-21T00:00:00"/>
    <s v="Ronoh Benson"/>
    <s v="Male"/>
    <s v="38553246"/>
    <s v="254727405406"/>
    <m/>
    <m/>
    <m/>
    <n v="35.267746000000002"/>
    <n v="-0.65557600000000005"/>
    <s v="Bomet"/>
    <s v="Konoin"/>
    <s v="Mosonik"/>
    <s v="Kiptemenio"/>
    <s v="16"/>
    <s v="Philip Kurgat"/>
    <s v="Philip Kurgat"/>
    <s v="Philip Kurgat"/>
    <s v="254726616639"/>
    <s v="Informal Business"/>
    <x v="0"/>
    <x v="0"/>
    <d v="2019-11-21T00:00:00"/>
  </r>
  <r>
    <s v="VPA6"/>
    <s v="KE-BOM-1909-24854"/>
    <x v="0"/>
    <s v=""/>
    <s v="26th July,2019"/>
    <d v="2019-07-26T00:00:00"/>
    <s v="1st September,2019"/>
    <d v="2019-09-01T00:00:00"/>
    <s v="Bii Peter Kipkemoi"/>
    <s v="Male"/>
    <s v="11299973"/>
    <s v="254723226281"/>
    <m/>
    <m/>
    <m/>
    <n v="35.229128000000003"/>
    <n v="-0.59944600000000003"/>
    <s v="Bomet"/>
    <s v="Konoin"/>
    <s v="Boito"/>
    <s v="Chepchebaiyet"/>
    <s v="15"/>
    <s v="Philip Kurgat"/>
    <s v="Philip Kurgat"/>
    <s v="Philip Kurgat"/>
    <s v="254726616639"/>
    <s v="Informal Business"/>
    <x v="0"/>
    <x v="0"/>
    <d v="2019-09-04T00:00:00"/>
  </r>
  <r>
    <s v="VPA6"/>
    <s v="KE-BOM-2007-26623"/>
    <x v="2"/>
    <s v="Under Verification"/>
    <s v="18th June,2020"/>
    <d v="2020-06-18T00:00:00"/>
    <s v="22nd July,2020"/>
    <d v="2020-07-22T00:00:00"/>
    <s v="Koech Edna"/>
    <s v="Female"/>
    <s v="99999"/>
    <s v="254726979643"/>
    <m/>
    <m/>
    <m/>
    <n v="35.19867"/>
    <n v="-0.67273799999999995"/>
    <s v="Bomet"/>
    <s v="Sotik"/>
    <s v="Kapletundo"/>
    <s v="Kapletundo"/>
    <s v="15"/>
    <s v="Philip Kurgat"/>
    <s v="Philip Kurgat"/>
    <s v="Philip Kurgat"/>
    <s v=""/>
    <s v="Informal Business"/>
    <x v="0"/>
    <x v="0"/>
    <d v="2020-07-24T00:00:00"/>
  </r>
  <r>
    <s v="VPA6"/>
    <s v="KE-BOM-2003-24926"/>
    <x v="0"/>
    <s v=""/>
    <s v="12th December,2019"/>
    <d v="2019-12-12T00:00:00"/>
    <s v="10th March,2020"/>
    <d v="2020-03-10T00:00:00"/>
    <s v="Rono John Kipngeno"/>
    <s v="Male"/>
    <s v="1723236"/>
    <s v="254727493945"/>
    <m/>
    <m/>
    <m/>
    <n v="35.173740000000002"/>
    <n v="-0.66966099999999995"/>
    <s v="Bomet"/>
    <s v="Sotik"/>
    <s v="Kaplong"/>
    <s v="Kamirai"/>
    <s v="15"/>
    <s v="Philip Kurgat"/>
    <s v="Philip Kurgat"/>
    <s v="Philip Kurgat"/>
    <s v="726616639"/>
    <s v="Informal Business"/>
    <x v="0"/>
    <x v="0"/>
    <d v="2020-03-13T00:00:00"/>
  </r>
  <r>
    <s v="VPA6"/>
    <s v="KE-BOM-1912-24923"/>
    <x v="0"/>
    <s v=""/>
    <s v="15th September,2019"/>
    <d v="2019-09-15T00:00:00"/>
    <s v="16th December,2019"/>
    <d v="2019-12-16T00:00:00"/>
    <s v="Rotich Jane"/>
    <s v="Female"/>
    <s v="99999"/>
    <s v="254728759436"/>
    <m/>
    <m/>
    <m/>
    <n v="35.251112999999997"/>
    <n v="-0.60041500000000003"/>
    <s v="Bomet"/>
    <s v="Konoin"/>
    <s v="Mogogosiek"/>
    <s v="Kipkelok"/>
    <s v="15"/>
    <s v="Philip Kurgat"/>
    <s v="Philip Kurgat"/>
    <s v="Philip Kurgat"/>
    <s v=""/>
    <s v="Informal Business"/>
    <x v="0"/>
    <x v="0"/>
    <d v="2019-12-31T00:00:00"/>
  </r>
  <r>
    <s v="VPA6"/>
    <s v="KE-KER-2102-26178"/>
    <x v="0"/>
    <s v=""/>
    <s v="27th December,2020"/>
    <d v="2020-12-27T00:00:00"/>
    <s v="15th February,2021"/>
    <d v="2021-02-15T00:00:00"/>
    <s v="Kirui Samuel"/>
    <s v="Male"/>
    <s v="11718050"/>
    <s v="254722345549"/>
    <m/>
    <m/>
    <m/>
    <n v="35.237327000000001"/>
    <n v="-0.33316800000000002"/>
    <s v="Kericho"/>
    <s v="Belgut"/>
    <s v="Kapsuser"/>
    <s v="Samituk"/>
    <s v="15"/>
    <s v="Philip Kurgat"/>
    <s v="Philip Kurgat"/>
    <s v="Philip Kurgat"/>
    <s v=""/>
    <s v="Informal Business"/>
    <x v="0"/>
    <x v="0"/>
    <d v="2021-03-01T00:00:00"/>
  </r>
  <r>
    <s v="VPA6"/>
    <s v="KE-BOM-2103-26182"/>
    <x v="0"/>
    <s v=""/>
    <s v="2nd January,2021"/>
    <d v="2021-01-02T00:00:00"/>
    <s v="31st March,2021"/>
    <d v="2021-03-31T00:00:00"/>
    <s v="Cheruiyot Alfred"/>
    <s v="Male"/>
    <s v="1762143"/>
    <s v="254722287526"/>
    <m/>
    <m/>
    <s v="254724853117"/>
    <n v="35.232416999999998"/>
    <n v="-0.61119699999999999"/>
    <s v="Bomet"/>
    <s v="Konoin"/>
    <s v="Kaptembwo"/>
    <s v="Kenene"/>
    <s v="15"/>
    <s v="Philip Kurgat"/>
    <s v="Philip Kurgat"/>
    <s v="Philip Kurgat"/>
    <s v=""/>
    <s v="Informal Business"/>
    <x v="0"/>
    <x v="0"/>
    <d v="2021-03-31T00:00:00"/>
  </r>
  <r>
    <s v="VPA6"/>
    <s v="KE-KER-1903-25370"/>
    <x v="0"/>
    <s v=""/>
    <s v="1st January,2019"/>
    <d v="2019-01-01T00:00:00"/>
    <s v="1st March,2019"/>
    <d v="2019-03-01T00:00:00"/>
    <s v="Rono Lucy Chepkirui"/>
    <s v="Female"/>
    <s v="22862541"/>
    <s v="254725664051"/>
    <m/>
    <m/>
    <m/>
    <n v="35.188594999999999"/>
    <n v="-0.61941199999999996"/>
    <s v="Kericho"/>
    <s v="Bureti"/>
    <s v="Kapkatet"/>
    <s v="Chematich"/>
    <s v="15"/>
    <s v="Philip Kurgat"/>
    <s v="Philip Kurgat"/>
    <s v="Philip Kurgat"/>
    <s v="726616639"/>
    <s v="Informal Business"/>
    <x v="0"/>
    <x v="0"/>
    <d v="2019-04-20T00:00:00"/>
  </r>
  <r>
    <s v="VPA6"/>
    <s v="KE-KER-1905-25360"/>
    <x v="0"/>
    <s v=""/>
    <s v="15th April,2019"/>
    <d v="2019-04-15T00:00:00"/>
    <s v="15th May,2019"/>
    <d v="2019-05-15T00:00:00"/>
    <s v="Rutoh David Kiprono"/>
    <s v="Male"/>
    <s v="23891223"/>
    <s v="254722816575"/>
    <m/>
    <m/>
    <m/>
    <n v="35.143875999999999"/>
    <n v="-0.63943300000000003"/>
    <s v="Kericho"/>
    <s v="Bureti"/>
    <s v="Cheplanget"/>
    <s v="Singorwet"/>
    <s v="15"/>
    <s v="Philip Kurgat"/>
    <s v="Philip Kurgat"/>
    <s v="Philip Kurgat"/>
    <s v="726616639"/>
    <s v="Informal Business"/>
    <x v="0"/>
    <x v="0"/>
    <d v="2019-06-17T00:00:00"/>
  </r>
  <r>
    <s v="VPA6"/>
    <s v="KE-MER-2102-28469"/>
    <x v="0"/>
    <s v=""/>
    <s v="12th February,2021"/>
    <d v="2021-02-12T00:00:00"/>
    <s v="23rd February,2021"/>
    <d v="2021-02-23T00:00:00"/>
    <s v="Kagwiria Mwirigi Regina"/>
    <s v="Female"/>
    <s v="22303643"/>
    <s v="254726084301"/>
    <m/>
    <m/>
    <s v="254725586876"/>
    <n v="37.642152000000003"/>
    <n v="-7.0313000000000001E-2"/>
    <s v="Meru"/>
    <s v="Imenti South"/>
    <s v="Mikumbune"/>
    <s v="Mwirangara"/>
    <n v="6"/>
    <s v="Erick Munene Gitonga"/>
    <s v="Phineas Mawira"/>
    <s v="Phineas Mawira"/>
    <s v=""/>
    <s v="Informal Business"/>
    <x v="0"/>
    <x v="0"/>
    <d v="2021-02-23T00:00:00"/>
  </r>
  <r>
    <s v="VPA6"/>
    <s v="KE-MER-2109-29677"/>
    <x v="0"/>
    <s v=""/>
    <s v="20th August,2021"/>
    <d v="2021-08-20T00:00:00"/>
    <s v="14th September,2021"/>
    <d v="2021-09-14T00:00:00"/>
    <s v="Alex Mukami Margret"/>
    <s v="Female"/>
    <s v="28629983"/>
    <s v="254712735641"/>
    <m/>
    <m/>
    <s v="254707851911"/>
    <n v="37.63212"/>
    <n v="-0.18229799999999999"/>
    <s v="Meru"/>
    <s v="Imenti South"/>
    <s v="Kinoro"/>
    <s v="Nkunene"/>
    <n v="8"/>
    <s v="Erick Munene Gitonga"/>
    <s v="Phineas Mawira"/>
    <s v="Phineas Mawira"/>
    <s v=""/>
    <s v="Informal Business"/>
    <x v="0"/>
    <x v="0"/>
    <d v="2021-09-29T00:00:00"/>
  </r>
  <r>
    <s v="VPA6"/>
    <s v="KE-MER-2204-29691"/>
    <x v="0"/>
    <s v=""/>
    <s v="27th March,2022"/>
    <d v="2022-03-27T00:00:00"/>
    <s v="13th April,2022"/>
    <d v="2022-04-13T00:00:00"/>
    <s v="Nkonge Nkanata Phineas"/>
    <s v="Male"/>
    <s v="7712674"/>
    <s v="0723346479"/>
    <m/>
    <m/>
    <s v="0703733981"/>
    <n v="37.587527999999999"/>
    <n v="-7.6467999999999994E-2"/>
    <s v="Meru"/>
    <s v="Imenti South"/>
    <s v="chure"/>
    <s v="ndagene"/>
    <n v="8"/>
    <s v="Erick Munene Gitonga"/>
    <s v="Phineas Mawira"/>
    <s v="Phineas Mawira"/>
    <s v=""/>
    <s v="Informal Business"/>
    <x v="0"/>
    <x v="0"/>
    <d v="2022-04-23T00:00:00"/>
  </r>
  <r>
    <s v="VPA6"/>
    <s v="KE-MER-2204-29692"/>
    <x v="0"/>
    <s v=""/>
    <s v="12th April,2022"/>
    <d v="2022-04-12T00:00:00"/>
    <s v="22nd April,2022"/>
    <d v="2022-04-22T00:00:00"/>
    <s v="Mwirigi M'Arimi Ezekiel"/>
    <s v="Male"/>
    <s v="13812985"/>
    <s v="0712617217"/>
    <m/>
    <m/>
    <s v="0728337730"/>
    <n v="37.597002000000003"/>
    <n v="-7.9073000000000004E-2"/>
    <s v="Meru"/>
    <s v="Imenti South"/>
    <s v="chure"/>
    <s v="kairune"/>
    <n v="8"/>
    <s v="Erick Munene Gitonga"/>
    <s v="Phineas Mawira"/>
    <s v="Phineas Mawira"/>
    <s v=""/>
    <s v="Informal Business"/>
    <x v="0"/>
    <x v="0"/>
    <d v="2022-04-23T00:00:00"/>
  </r>
  <r>
    <s v="VPA6"/>
    <s v="KE-MER-2111-27071"/>
    <x v="0"/>
    <s v=""/>
    <s v="12th October,2021"/>
    <d v="2021-10-12T00:00:00"/>
    <s v="4th November,2021"/>
    <d v="2021-11-04T00:00:00"/>
    <s v="Mukiri Mutwiri Edith"/>
    <s v="Female"/>
    <s v="2529779"/>
    <s v="254721262676"/>
    <m/>
    <m/>
    <s v="254722654487"/>
    <n v="37.680929999999996"/>
    <n v="-9.1712000000000002E-2"/>
    <s v="Meru"/>
    <s v="Imenti South"/>
    <s v="Kothine"/>
    <s v="Ndagone"/>
    <n v="8"/>
    <s v="Erick Munene Gitonga"/>
    <s v="Phineas Mawira"/>
    <s v="Phineas Mawira"/>
    <s v=""/>
    <s v="Informal Business"/>
    <x v="0"/>
    <x v="0"/>
    <d v="2021-11-06T00:00:00"/>
  </r>
  <r>
    <s v="VPA6"/>
    <s v="KE-MER-2010-28459"/>
    <x v="0"/>
    <s v=""/>
    <s v="20th September,2020"/>
    <d v="2020-09-20T00:00:00"/>
    <s v="14th October,2020"/>
    <d v="2020-10-14T00:00:00"/>
    <s v="Mwebia Nkanata Catherine"/>
    <s v="Female"/>
    <s v="09697620"/>
    <s v="254723146503"/>
    <m/>
    <m/>
    <s v="254721468187"/>
    <n v="37.597192999999997"/>
    <n v="-8.7726999999999999E-2"/>
    <s v="Meru"/>
    <s v="Imenti South"/>
    <s v="Chure"/>
    <s v="Kimachia"/>
    <n v="8"/>
    <s v="Erick Munene Gitonga"/>
    <s v="Phineas Mawira"/>
    <s v="Phineas Mawira"/>
    <s v=""/>
    <s v="Informal Business"/>
    <x v="0"/>
    <x v="0"/>
    <d v="2020-10-23T00:00:00"/>
  </r>
  <r>
    <s v="VPA6"/>
    <s v="KE-MER-2010-28460"/>
    <x v="0"/>
    <s v=""/>
    <s v="11th September,2020"/>
    <d v="2020-09-11T00:00:00"/>
    <s v="5th October,2020"/>
    <d v="2020-10-05T00:00:00"/>
    <s v="Mugambi Arimi Patrick"/>
    <s v="Male"/>
    <s v="2526512"/>
    <s v="254726683142"/>
    <m/>
    <m/>
    <s v="254729524302"/>
    <n v="37.574012000000003"/>
    <n v="-4.6278E-2"/>
    <s v="Meru"/>
    <s v="Imenti South"/>
    <s v="Kathera"/>
    <s v="Kongone"/>
    <n v="8"/>
    <s v="Erick Munene Gitonga"/>
    <s v="Phineas Mawira"/>
    <s v="Phineas Mawira"/>
    <s v=""/>
    <s v="Informal Business"/>
    <x v="0"/>
    <x v="0"/>
    <d v="2020-10-23T00:00:00"/>
  </r>
  <r>
    <s v="VPA6"/>
    <s v="KE-MER-2012-28467"/>
    <x v="0"/>
    <s v=""/>
    <s v="2nd December,2020"/>
    <d v="2020-12-02T00:00:00"/>
    <s v="15th December,2020"/>
    <d v="2020-12-15T00:00:00"/>
    <s v="Mutugi Murungi Lawrence"/>
    <s v="Male"/>
    <s v="22827527"/>
    <s v="254726277546"/>
    <m/>
    <m/>
    <s v="254723509708"/>
    <n v="37.606057999999997"/>
    <n v="-8.2900000000000001E-2"/>
    <s v="Meru"/>
    <s v="Imenti South"/>
    <s v="Chure"/>
    <s v="Kiamutuja"/>
    <n v="8"/>
    <s v="Erick Munene Gitonga"/>
    <s v="Phineas Mawira"/>
    <s v="Phineas Mawira"/>
    <s v=""/>
    <s v="Informal Business"/>
    <x v="0"/>
    <x v="0"/>
    <d v="2021-01-27T00:00:00"/>
  </r>
  <r>
    <s v="VPA6"/>
    <s v="KE-MER-2010-28461"/>
    <x v="0"/>
    <s v=""/>
    <s v="1st October,2020"/>
    <d v="2020-10-01T00:00:00"/>
    <s v="19th October,2020"/>
    <d v="2020-10-19T00:00:00"/>
    <s v="Kaburu Ikiara Japhet"/>
    <s v="Male"/>
    <s v="7743460"/>
    <s v="254721278045"/>
    <m/>
    <m/>
    <s v="254728779493"/>
    <n v="37.623956999999997"/>
    <n v="-7.1209999999999996E-2"/>
    <s v="Meru"/>
    <s v="Imenti South"/>
    <s v="Mikumbune"/>
    <s v="Gatiguju"/>
    <n v="8"/>
    <s v="Erick Munene Gitonga"/>
    <s v="Phineas Mawira"/>
    <s v="Phineas Mawira"/>
    <s v=""/>
    <s v="Informal Business"/>
    <x v="0"/>
    <x v="0"/>
    <d v="2020-10-27T00:00:00"/>
  </r>
  <r>
    <s v="VPA6"/>
    <s v="KE-MER-2010-28462"/>
    <x v="0"/>
    <s v=""/>
    <s v="7th October,2020"/>
    <d v="2020-10-07T00:00:00"/>
    <s v="31st October,2020"/>
    <d v="2020-10-31T00:00:00"/>
    <s v="Kariuki Muthamia David"/>
    <s v="Male"/>
    <s v="23463186"/>
    <s v="254727429413"/>
    <m/>
    <m/>
    <s v="254743363013"/>
    <n v="37.601162000000002"/>
    <n v="-9.6028000000000002E-2"/>
    <s v="Meru"/>
    <s v="Imenti South"/>
    <s v="Chure"/>
    <s v="Memwe"/>
    <n v="8"/>
    <s v="Erick Munene Gitonga"/>
    <s v="Phineas Mawira"/>
    <s v="Phineas Mawira"/>
    <s v=""/>
    <s v="Informal Business"/>
    <x v="0"/>
    <x v="0"/>
    <d v="2020-10-31T00:00:00"/>
  </r>
  <r>
    <s v="VPA6"/>
    <s v="KE-MER-2101-28471"/>
    <x v="0"/>
    <s v=""/>
    <s v="10th January,2021"/>
    <d v="2021-01-10T00:00:00"/>
    <s v="30th January,2021"/>
    <d v="2021-01-30T00:00:00"/>
    <s v="Gakii Kinyuru Faith"/>
    <s v="Female"/>
    <s v="8858742"/>
    <s v="254725279342"/>
    <m/>
    <m/>
    <s v="254723749431"/>
    <n v="37.623421999999998"/>
    <n v="-7.5592999999999994E-2"/>
    <s v="Meru"/>
    <s v="Imenti South"/>
    <s v="Mikumbune"/>
    <s v="Rugomo"/>
    <n v="8"/>
    <s v="Erick Munene Gitonga"/>
    <s v="Phineas Mawira"/>
    <s v="Phineas Mawira"/>
    <s v=""/>
    <s v="Informal Business"/>
    <x v="0"/>
    <x v="0"/>
    <d v="2021-02-23T00:00:00"/>
  </r>
  <r>
    <s v="VPA6"/>
    <s v="KE-MER-2104-28474"/>
    <x v="0"/>
    <s v=""/>
    <s v="24th March,2021"/>
    <d v="2021-03-24T00:00:00"/>
    <s v="6th April,2021"/>
    <d v="2021-04-06T00:00:00"/>
    <s v="Kagwiria Gitonga Nancy"/>
    <s v="Female"/>
    <s v="22093963"/>
    <s v="721926975"/>
    <s v="254721926975"/>
    <m/>
    <s v="254720568095"/>
    <n v="37.618783000000001"/>
    <n v="-2.1793E-2"/>
    <s v="Meru"/>
    <s v="Meru Centra"/>
    <s v="Kithirune"/>
    <s v="Kaguma"/>
    <n v="8"/>
    <s v="Erick Munene Gitonga"/>
    <s v="Phineas Mawira"/>
    <s v="Phineas Mawira"/>
    <s v=""/>
    <s v="Informal Business"/>
    <x v="0"/>
    <x v="0"/>
    <d v="2021-04-06T00:00:00"/>
  </r>
  <r>
    <s v="VPA6"/>
    <s v="KE-MER-2103-28472"/>
    <x v="0"/>
    <s v=""/>
    <s v="10th February,2021"/>
    <d v="2021-02-10T00:00:00"/>
    <s v="12th March,2021"/>
    <d v="2021-03-12T00:00:00"/>
    <s v="Kagwiria Mbae Grace"/>
    <s v="Female"/>
    <s v="13813193"/>
    <s v="254716918860"/>
    <m/>
    <m/>
    <s v="254710410584"/>
    <n v="37.662317000000002"/>
    <n v="-7.7564999999999995E-2"/>
    <s v="Meru"/>
    <s v="Imenti South"/>
    <s v="Kigane"/>
    <s v="Konju"/>
    <n v="8"/>
    <s v="Erick Munene Gitonga"/>
    <s v="Phineas Mawira"/>
    <s v="Phineas Mawira"/>
    <s v=""/>
    <s v="Informal Business"/>
    <x v="0"/>
    <x v="0"/>
    <d v="2021-03-12T00:00:00"/>
  </r>
  <r>
    <s v="VPA6"/>
    <s v="KE-MER-2010-28463"/>
    <x v="0"/>
    <s v=""/>
    <s v="7th October,2020"/>
    <d v="2020-10-07T00:00:00"/>
    <s v="26th October,2020"/>
    <d v="2020-10-26T00:00:00"/>
    <s v="Kiogora Kirigia Charles"/>
    <s v="Male"/>
    <s v="12886347"/>
    <s v="254706827250"/>
    <m/>
    <m/>
    <s v="254790314140"/>
    <n v="37.589948"/>
    <n v="-5.0806999999999998E-2"/>
    <s v="Meru"/>
    <s v="Imenti South"/>
    <s v="Kathera"/>
    <s v="Kirumene"/>
    <n v="8"/>
    <s v="Erick Munene Gitonga"/>
    <s v="Phineas Mawira"/>
    <s v="Phineas Mawira"/>
    <s v=""/>
    <s v="Informal Business"/>
    <x v="0"/>
    <x v="0"/>
    <d v="2021-03-15T00:00:00"/>
  </r>
  <r>
    <s v="VPA6"/>
    <s v="KE-MER-2105-28475"/>
    <x v="0"/>
    <s v=""/>
    <s v="29th April,2021"/>
    <d v="2021-04-29T00:00:00"/>
    <s v="19th May,2021"/>
    <d v="2021-05-19T00:00:00"/>
    <s v="Muriungi Ibari Julius"/>
    <s v="Male"/>
    <s v="23846992"/>
    <s v="254700860094"/>
    <m/>
    <m/>
    <s v="254725094234"/>
    <n v="37.634365000000003"/>
    <n v="-9.6028000000000002E-2"/>
    <s v="Meru"/>
    <s v="Imenti South"/>
    <s v="Upper chure"/>
    <s v="Nyanya"/>
    <n v="8"/>
    <s v="Erick Munene Gitonga"/>
    <s v="Phineas Mawira"/>
    <s v="Phineas Mawira"/>
    <s v=""/>
    <s v="Informal Business"/>
    <x v="0"/>
    <x v="0"/>
    <d v="2021-05-24T00:00:00"/>
  </r>
  <r>
    <s v="VPA6"/>
    <s v="KE-MER-2106-27057"/>
    <x v="0"/>
    <s v=""/>
    <s v="4th May,2021"/>
    <d v="2021-05-04T00:00:00"/>
    <s v="5th June,2021"/>
    <d v="2021-06-05T00:00:00"/>
    <s v="Ngugi Kirimi Jane"/>
    <s v="Female"/>
    <s v="234543232"/>
    <s v="704128740"/>
    <m/>
    <m/>
    <s v="0702803447"/>
    <n v="37.586010000000002"/>
    <n v="-5.1505000000000002E-2"/>
    <s v="Meru"/>
    <s v="Imenti South"/>
    <s v="Kathera"/>
    <s v="Kiarango"/>
    <n v="8"/>
    <s v="Erick Munene Gitonga"/>
    <s v="Phineas Mawira"/>
    <s v="Phineas Mawira"/>
    <s v=""/>
    <s v="Informal Business"/>
    <x v="0"/>
    <x v="0"/>
    <d v="2021-06-05T00:00:00"/>
  </r>
  <r>
    <s v="VPA6"/>
    <s v="KE-MER-2008-28452"/>
    <x v="0"/>
    <s v=""/>
    <s v="5th August,2020"/>
    <d v="2020-08-05T00:00:00"/>
    <s v="20th August,2020"/>
    <d v="2020-08-20T00:00:00"/>
    <s v="Gitonga Marete Francis"/>
    <s v="Male"/>
    <s v="13834489"/>
    <s v="+254729515986"/>
    <s v="726371767"/>
    <m/>
    <s v="729515986"/>
    <n v="37.630248000000002"/>
    <n v="-7.6668E-2"/>
    <s v="Meru"/>
    <s v="Imenti South"/>
    <s v="Mikumbune"/>
    <s v="Miriene"/>
    <s v="10"/>
    <s v="Erick Munene Gitonga"/>
    <s v="Phineas Mawira"/>
    <s v="Phineas Mawira"/>
    <s v="718580557"/>
    <s v="Informal Business"/>
    <x v="0"/>
    <x v="0"/>
    <d v="2020-08-27T00:00:00"/>
  </r>
  <r>
    <s v="VPA6"/>
    <s v="KE-MER-2008-28453"/>
    <x v="0"/>
    <s v=""/>
    <s v="1st August,2020"/>
    <d v="2020-08-01T00:00:00"/>
    <s v="16th August,2020"/>
    <d v="2020-08-16T00:00:00"/>
    <s v="Kinanu Muriuki Purity"/>
    <s v="Female"/>
    <s v="30800095"/>
    <s v="+254726371726"/>
    <s v="714658388"/>
    <m/>
    <s v="726371726"/>
    <n v="37.581271999999998"/>
    <n v="-7.5827000000000006E-2"/>
    <s v="Meru"/>
    <s v="Imenti South"/>
    <s v="Mikumbune"/>
    <s v="Kianjogu"/>
    <s v="10"/>
    <s v="Erick Munene Gitonga"/>
    <s v="Phineas Mawira"/>
    <s v="Phineas Mawira"/>
    <s v="718580557"/>
    <s v="Informal Business"/>
    <x v="0"/>
    <x v="0"/>
    <d v="2020-08-27T00:00:00"/>
  </r>
  <r>
    <s v="VPA6"/>
    <s v="KE-THA-2203-29694"/>
    <x v="0"/>
    <s v=""/>
    <s v="13th February,2022"/>
    <d v="2022-02-13T00:00:00"/>
    <s v="15th March,2022"/>
    <d v="2022-03-15T00:00:00"/>
    <s v="Murithi Reri Phineas"/>
    <s v="Male"/>
    <s v="19565434"/>
    <s v="0720355606"/>
    <m/>
    <m/>
    <s v="0715042964"/>
    <n v="37.611269999999998"/>
    <n v="-0.19736000000000001"/>
    <s v="Tharaka-Nithi"/>
    <s v="Maara"/>
    <s v="chogoria"/>
    <s v="Munore"/>
    <n v="10"/>
    <s v="Erick Munene Gitonga"/>
    <s v="Phineas Mawira"/>
    <s v="Phineas Mawira"/>
    <s v=""/>
    <s v="Informal Business"/>
    <x v="0"/>
    <x v="0"/>
    <d v="2022-05-13T00:00:00"/>
  </r>
  <r>
    <s v="VPA6"/>
    <s v="KE-MER-2106-27066"/>
    <x v="0"/>
    <s v=""/>
    <s v="10th May,2021"/>
    <d v="2021-05-10T00:00:00"/>
    <s v="23rd June,2021"/>
    <d v="2021-06-23T00:00:00"/>
    <s v="Muthoni Rutere Feliciana"/>
    <s v="Female"/>
    <s v="0717166"/>
    <s v="720903885"/>
    <s v="254720903885"/>
    <m/>
    <s v="254726822009"/>
    <n v="37.652107000000001"/>
    <n v="-6.7336999999999994E-2"/>
    <s v="Meru"/>
    <s v="Imenti South"/>
    <s v="Kigane"/>
    <s v="Kigane"/>
    <n v="10"/>
    <s v="Erick Munene Gitonga"/>
    <s v="Phineas Mawira"/>
    <s v="Phineas Mawira"/>
    <s v=""/>
    <s v="Informal Business"/>
    <x v="0"/>
    <x v="0"/>
    <d v="2021-08-05T00:00:00"/>
  </r>
  <r>
    <s v="VPA6"/>
    <s v="KE-MER-2110-27070"/>
    <x v="2"/>
    <s v="Non Compliant"/>
    <s v="3rd October,2021"/>
    <d v="2021-10-03T00:00:00"/>
    <s v="25th October,2021"/>
    <d v="2021-10-25T00:00:00"/>
    <s v="David Mwaja M"/>
    <s v="Male"/>
    <s v="196754325"/>
    <s v="254722419522"/>
    <m/>
    <m/>
    <s v="254728671742"/>
    <n v="37.682814999999998"/>
    <n v="-4.5635000000000002E-2"/>
    <s v="Meru"/>
    <s v="Central Imenti"/>
    <s v="Abothuguchi"/>
    <s v="Kando"/>
    <n v="10"/>
    <s v="Erick Munene Gitonga"/>
    <s v="Phineas Mawira"/>
    <s v="Phineas Mawira"/>
    <s v=""/>
    <s v="Informal Business"/>
    <x v="0"/>
    <x v="0"/>
    <d v="2021-11-06T00:00:00"/>
  </r>
  <r>
    <s v="VPA6"/>
    <s v="KE-MER-2110-27069"/>
    <x v="0"/>
    <s v=""/>
    <s v="20th September,2021"/>
    <d v="2021-09-20T00:00:00"/>
    <s v="15th October,2021"/>
    <d v="2021-10-15T00:00:00"/>
    <s v="John Marete Doreen"/>
    <s v="Female"/>
    <s v="22675433"/>
    <s v="254700180202"/>
    <m/>
    <m/>
    <s v="254725118625"/>
    <n v="37.630234999999999"/>
    <n v="-7.5758000000000006E-2"/>
    <s v="Meru"/>
    <s v="Imenti South"/>
    <s v="Mikumbune"/>
    <s v="Rugomo"/>
    <n v="10"/>
    <s v="Erick Munene Gitonga"/>
    <s v="Phineas Mawira"/>
    <s v="Phineas Mawira"/>
    <s v=""/>
    <s v="Informal Business"/>
    <x v="0"/>
    <x v="0"/>
    <d v="2021-11-06T00:00:00"/>
  </r>
  <r>
    <s v="VPA6"/>
    <s v="KE-MER-2009-28458"/>
    <x v="0"/>
    <s v=""/>
    <s v="26th July,2020"/>
    <d v="2020-07-26T00:00:00"/>
    <s v="15th September,2020"/>
    <d v="2020-09-15T00:00:00"/>
    <s v="Kirimi Thuranira John"/>
    <s v="Male"/>
    <s v="13361309"/>
    <s v="254724529534"/>
    <m/>
    <m/>
    <s v="254729234730"/>
    <n v="37.580981999999999"/>
    <n v="-7.8683000000000003E-2"/>
    <s v="Meru"/>
    <s v="Imenti South"/>
    <s v="Chure"/>
    <s v="Ndagene"/>
    <n v="10"/>
    <s v="Erick Munene Gitonga"/>
    <s v="Phineas Mawira"/>
    <s v="Phineas Mawira"/>
    <s v=""/>
    <s v="Informal Business"/>
    <x v="0"/>
    <x v="0"/>
    <d v="2020-10-23T00:00:00"/>
  </r>
  <r>
    <s v="VPA6"/>
    <s v="KE-MER-2012-28466"/>
    <x v="0"/>
    <s v=""/>
    <s v="10th December,2020"/>
    <d v="2020-12-10T00:00:00"/>
    <s v="28th December,2020"/>
    <d v="2020-12-28T00:00:00"/>
    <s v="Ntimbuka Kiambi Jennifer"/>
    <s v="Female"/>
    <s v="3159552"/>
    <s v="254721716482"/>
    <m/>
    <m/>
    <s v="254722776195"/>
    <n v="37.577886999999997"/>
    <n v="-7.7096999999999999E-2"/>
    <s v="Meru"/>
    <s v="Imenti South"/>
    <s v="Chure"/>
    <s v="Kiamukuro"/>
    <n v="10"/>
    <s v="Erick Munene Gitonga"/>
    <s v="Phineas Mawira"/>
    <s v="Phineas Mawira"/>
    <s v=""/>
    <s v="Informal Business"/>
    <x v="0"/>
    <x v="0"/>
    <d v="2021-01-26T00:00:00"/>
  </r>
  <r>
    <s v="VPA6"/>
    <s v="KE-MER-2101-28470"/>
    <x v="0"/>
    <s v=""/>
    <s v="28th December,2020"/>
    <d v="2020-12-28T00:00:00"/>
    <s v="15th January,2021"/>
    <d v="2021-01-15T00:00:00"/>
    <s v="Muriungi Rukaria Silas"/>
    <s v="Male"/>
    <s v="7457827"/>
    <s v="254720033177"/>
    <m/>
    <m/>
    <s v="254701403262"/>
    <n v="37.648724999999999"/>
    <n v="-7.4251999999999999E-2"/>
    <s v="Meru"/>
    <s v="Imenti South"/>
    <s v="Kigane"/>
    <s v="Munani"/>
    <n v="10"/>
    <s v="Erick Munene Gitonga"/>
    <s v="Phineas Mawira"/>
    <s v="Phineas Mawira"/>
    <s v=""/>
    <s v="Informal Business"/>
    <x v="0"/>
    <x v="0"/>
    <d v="2021-02-23T00:00:00"/>
  </r>
  <r>
    <s v="VPA6"/>
    <s v="KE-MER-2102-28473"/>
    <x v="0"/>
    <s v=""/>
    <s v="10th February,2021"/>
    <d v="2021-02-10T00:00:00"/>
    <s v="20th February,2021"/>
    <d v="2021-02-20T00:00:00"/>
    <s v="Njeru Flondah Nkirote"/>
    <s v="Female"/>
    <s v="19754323"/>
    <s v="254720999485"/>
    <m/>
    <m/>
    <s v="254768761105"/>
    <n v="37.682079999999999"/>
    <n v="-0.18831200000000001"/>
    <s v="Meru"/>
    <s v="Imenti South"/>
    <s v="Gikui"/>
    <s v="Ndariani"/>
    <n v="10"/>
    <s v="Erick Munene Gitonga"/>
    <s v="Phineas Mawira"/>
    <s v="Phineas Mawira"/>
    <s v=""/>
    <s v="Informal Business"/>
    <x v="0"/>
    <x v="0"/>
    <d v="2021-03-25T00:00:00"/>
  </r>
  <r>
    <s v="VPA6"/>
    <s v="KE-TAI-1604-15997"/>
    <x v="0"/>
    <s v=""/>
    <s v="11th February,2016"/>
    <d v="2016-02-11T00:00:00"/>
    <s v="1st April,2016"/>
    <d v="2016-04-01T00:00:00"/>
    <s v="Selestian Mombo Mwangombe"/>
    <s v="Male"/>
    <s v="20890066"/>
    <s v="710360899"/>
    <m/>
    <m/>
    <m/>
    <n v="38.375337999999999"/>
    <n v="-3.5134349999999999"/>
    <s v="Taita/Taveta"/>
    <s v="Mwatate"/>
    <s v="Chawia"/>
    <s v="Kitivo"/>
    <s v="12"/>
    <s v="Pitwel Mwadime"/>
    <s v="Pitwel Mwadime"/>
    <s v="Pitwel Mwadime"/>
    <s v=""/>
    <s v="Informal Business"/>
    <x v="2"/>
    <x v="0"/>
    <d v="2017-03-02T00:00:00"/>
  </r>
  <r>
    <s v="VPA6"/>
    <s v="KE-TAI-1806-23767"/>
    <x v="0"/>
    <s v=""/>
    <s v="15th April,2018"/>
    <d v="2018-04-15T00:00:00"/>
    <s v="4th June,2018"/>
    <d v="2018-06-04T00:00:00"/>
    <s v="Mwalugha Kambale Kambale"/>
    <s v="Female"/>
    <s v="8457594"/>
    <s v="711688660"/>
    <m/>
    <m/>
    <m/>
    <n v="38.437631000000003"/>
    <n v="-3.481986"/>
    <s v="Taita/Taveta"/>
    <s v="Mwatate"/>
    <s v="Landi"/>
    <s v="California"/>
    <s v="12"/>
    <s v="Pitwel Mwadime"/>
    <s v="Pitwel Mwadime"/>
    <s v="Pitwel Mwadime"/>
    <s v="729162817"/>
    <s v="Informal Business"/>
    <x v="2"/>
    <x v="0"/>
    <d v="2018-06-04T00:00:00"/>
  </r>
  <r>
    <s v="VPA6"/>
    <s v="KE-TAI-1806-23768"/>
    <x v="0"/>
    <s v=""/>
    <s v="15th April,2018"/>
    <d v="2018-04-15T00:00:00"/>
    <s v="4th June,2018"/>
    <d v="2018-06-04T00:00:00"/>
    <s v="Mwadawa Joel Kalema"/>
    <s v="Male"/>
    <s v="13270210"/>
    <s v="729554527"/>
    <m/>
    <m/>
    <s v="726855146"/>
    <n v="38.441592999999997"/>
    <n v="-3.478618"/>
    <s v="Taita/Taveta"/>
    <s v="Mwatate"/>
    <s v="Mwatate"/>
    <s v="California"/>
    <s v="12"/>
    <s v="Pitwel Mwadime"/>
    <s v="Pitwel Mwadime"/>
    <s v="Pitwel Mwadime"/>
    <s v="729162817"/>
    <s v="Informal Business"/>
    <x v="2"/>
    <x v="0"/>
    <d v="2018-06-04T00:00:00"/>
  </r>
  <r>
    <s v="VPA6"/>
    <s v="KE-TAI-1801-27779"/>
    <x v="0"/>
    <s v=""/>
    <s v="4th November,2017"/>
    <d v="2017-11-04T00:00:00"/>
    <s v="20th January,2018"/>
    <d v="2018-01-20T00:00:00"/>
    <s v="Magagha Jared Mwachofi"/>
    <s v="Male"/>
    <s v="22647534"/>
    <s v="721847649"/>
    <m/>
    <m/>
    <m/>
    <n v="38.566654"/>
    <n v="-3.4052750000000001"/>
    <s v="Taita/Taveta"/>
    <s v="Voi"/>
    <s v="Voi"/>
    <s v="Majengo"/>
    <s v="12"/>
    <s v="Pitwel Mwadime"/>
    <s v="Pitwel Mwadime"/>
    <s v="Pitwel Mwadime"/>
    <s v="729162817"/>
    <s v="Informal Business"/>
    <x v="2"/>
    <x v="0"/>
    <d v="2018-12-07T00:00:00"/>
  </r>
  <r>
    <s v="VPA6"/>
    <s v="KE-TAI-1811-26020"/>
    <x v="2"/>
    <s v="Under Verification"/>
    <s v="5th June,2018"/>
    <d v="2018-06-05T00:00:00"/>
    <s v="19th November,2018"/>
    <d v="2018-11-19T00:00:00"/>
    <s v="Ngolo Ruth Mkagombe"/>
    <s v="Female"/>
    <s v="29444808"/>
    <s v="0707255730"/>
    <m/>
    <m/>
    <m/>
    <n v="38.358542"/>
    <n v="-3.5835819999999998"/>
    <s v="Taita/Taveta"/>
    <s v="Mwatate"/>
    <s v="Mwachabo"/>
    <s v="Mkengerenyi"/>
    <s v="12"/>
    <s v="Pitwel Mwadime"/>
    <s v="Pitwel Mwadime"/>
    <s v="Pitwel Mwadime"/>
    <s v="729162817"/>
    <s v="Informal Business"/>
    <x v="2"/>
    <x v="0"/>
    <d v="2018-12-11T00:00:00"/>
  </r>
  <r>
    <s v="VPA6"/>
    <s v="KE-KIA-1902-26903"/>
    <x v="0"/>
    <s v=""/>
    <s v="8th January,2019"/>
    <d v="2019-01-08T00:00:00"/>
    <s v="8th February,2019"/>
    <d v="2019-02-08T00:00:00"/>
    <s v="Kimani Hannah Njeri"/>
    <s v="Female"/>
    <s v="22686458"/>
    <s v="254725678595"/>
    <m/>
    <m/>
    <m/>
    <n v="36.814725000000003"/>
    <n v="-1.11795"/>
    <s v="Kiambu"/>
    <s v="Githunguri"/>
    <s v="Ikinu"/>
    <s v="Ngemwa"/>
    <s v="12"/>
    <s v="Kensam Constructor"/>
    <s v="Pius Wainaina"/>
    <s v="Pius Wainaina"/>
    <s v="743066409"/>
    <s v="Informal Business"/>
    <x v="1"/>
    <x v="0"/>
    <d v="2019-02-08T00:00:00"/>
  </r>
  <r>
    <s v="VPA6"/>
    <s v="KE-KIA-1903-25756"/>
    <x v="0"/>
    <s v=""/>
    <s v="26th February,2019"/>
    <d v="2019-02-26T00:00:00"/>
    <s v="14th March,2019"/>
    <d v="2019-03-14T00:00:00"/>
    <s v="Njoroge Patrick Mburu"/>
    <s v="Male"/>
    <s v="3118794"/>
    <s v="0726313540"/>
    <m/>
    <m/>
    <s v="707289785"/>
    <n v="36.774869000000002"/>
    <n v="-0.923207"/>
    <s v="Kiambu"/>
    <s v="Gatundu South"/>
    <s v="Karatu"/>
    <s v="Kuria"/>
    <s v="12"/>
    <s v="Kensam Constructor"/>
    <s v="Pius Wainaina"/>
    <s v="Pius Wainaina"/>
    <s v="743066409"/>
    <s v="Informal Business"/>
    <x v="2"/>
    <x v="0"/>
    <d v="2019-07-09T00:00:00"/>
  </r>
  <r>
    <s v="VPA6"/>
    <s v="KE-KIA-1905-25755"/>
    <x v="0"/>
    <s v=""/>
    <s v="8th May,2019"/>
    <d v="2019-05-08T00:00:00"/>
    <s v="25th May,2019"/>
    <d v="2019-05-25T00:00:00"/>
    <s v="Kinuthia Mary Nyambura"/>
    <s v="Female"/>
    <s v="5702201"/>
    <s v="254713046207"/>
    <m/>
    <m/>
    <m/>
    <n v="36.785614000000002"/>
    <n v="-0.93879699999999999"/>
    <s v="Kiambu"/>
    <s v="Gatundu South"/>
    <s v="Karatu"/>
    <s v="Sununiki"/>
    <s v="12"/>
    <s v="Kensam Constructor"/>
    <s v="Pius Wainaina"/>
    <s v="Pius Wainaina"/>
    <s v="743066409"/>
    <s v="Informal Business"/>
    <x v="2"/>
    <x v="0"/>
    <d v="2019-07-09T00:00:00"/>
  </r>
  <r>
    <s v="VPA6"/>
    <s v="KE-KAJ-1901-26906"/>
    <x v="0"/>
    <s v=""/>
    <s v="10th December,2018"/>
    <d v="2018-12-10T00:00:00"/>
    <s v="10th January,2019"/>
    <d v="2019-01-10T00:00:00"/>
    <s v="Gichuru Teresia Mumbi"/>
    <s v="Female"/>
    <s v="20208579"/>
    <s v="0714690464"/>
    <m/>
    <m/>
    <s v="722908088"/>
    <n v="36.690058000000001"/>
    <n v="-1.3844099999999999"/>
    <s v="Kajiado"/>
    <s v="Kajiado North"/>
    <s v="Olkeri"/>
    <s v="Memusi"/>
    <s v="12"/>
    <s v="Kensam Constructor"/>
    <s v="Pius Wainaina"/>
    <s v="Pius Wainaina"/>
    <s v=""/>
    <s v="Informal Business"/>
    <x v="1"/>
    <x v="0"/>
    <d v="2019-05-23T00:00:00"/>
  </r>
  <r>
    <s v="VPA6"/>
    <s v="KE-KAJ-1904-26912"/>
    <x v="0"/>
    <s v=""/>
    <s v="8th March,2019"/>
    <d v="2019-03-08T00:00:00"/>
    <s v="8th April,2019"/>
    <d v="2019-04-08T00:00:00"/>
    <s v="Kabutbei Cyrus Kibiwott"/>
    <s v="Male"/>
    <s v="99999"/>
    <s v="254721673278"/>
    <m/>
    <m/>
    <m/>
    <n v="36.762435000000004"/>
    <n v="-1.4230400000000001"/>
    <s v="Kajiado"/>
    <s v="Kajiado North"/>
    <s v="Rangau Tabis Kindergarten"/>
    <s v="Metro"/>
    <s v="12"/>
    <s v="Kensam Constructor"/>
    <s v="Pius Wainaina"/>
    <s v="Pius Wainaina"/>
    <s v="743066409"/>
    <s v="Informal Business"/>
    <x v="1"/>
    <x v="0"/>
    <d v="2019-05-14T00:00:00"/>
  </r>
  <r>
    <s v="VPA6"/>
    <s v="KE-KAJ-1904-26914"/>
    <x v="0"/>
    <s v=""/>
    <s v="10th March,2019"/>
    <d v="2019-03-10T00:00:00"/>
    <s v="10th April,2019"/>
    <d v="2019-04-10T00:00:00"/>
    <s v="Jackson Christopher Kimaiyo"/>
    <s v="Male"/>
    <n v="99999"/>
    <s v="254722619306"/>
    <m/>
    <m/>
    <m/>
    <n v="36.764066999999997"/>
    <n v="-1.4245699999999999"/>
    <s v="Kajiado"/>
    <s v="Kajiado North"/>
    <s v="Rangau"/>
    <s v="Metro /Tabys Kindergarten"/>
    <s v="12"/>
    <s v="Kensam Constructor"/>
    <s v="Pius Wainaina"/>
    <s v="Pius Wainaina"/>
    <s v="743066409"/>
    <s v="Informal Business"/>
    <x v="1"/>
    <x v="0"/>
    <d v="2019-05-14T00:00:00"/>
  </r>
  <r>
    <s v="VPA6"/>
    <s v="KE-NAN-1806-27228"/>
    <x v="0"/>
    <s v=""/>
    <s v="18th April,2018"/>
    <d v="2018-04-18T00:00:00"/>
    <s v="29th June,2018"/>
    <d v="2018-06-29T00:00:00"/>
    <s v="Chepkogei Caroline"/>
    <s v="Female"/>
    <s v="27580045"/>
    <s v="726209849"/>
    <m/>
    <m/>
    <m/>
    <n v="35.282583000000002"/>
    <n v="6.4382999999999996E-2"/>
    <s v="Nandi"/>
    <s v="Tinderet"/>
    <s v="Tinderet"/>
    <s v="Setek"/>
    <s v="4"/>
    <s v="Purity Chepkosgei"/>
    <s v="Purity Chepkosgei"/>
    <s v="Purity Chepkosgei"/>
    <s v="712068557"/>
    <s v="Informal Business"/>
    <x v="0"/>
    <x v="0"/>
    <d v="2018-10-19T00:00:00"/>
  </r>
  <r>
    <s v="VPA6"/>
    <s v="KE-NAN-1811-24613"/>
    <x v="0"/>
    <s v=""/>
    <s v="21st October,2018"/>
    <d v="2018-10-21T00:00:00"/>
    <s v="23rd November,2018"/>
    <d v="2018-11-23T00:00:00"/>
    <s v="Saina Hallen Chesang"/>
    <s v="Female"/>
    <s v="11506405"/>
    <s v="0714250712"/>
    <m/>
    <m/>
    <s v="716877101"/>
    <n v="35.284041999999999"/>
    <n v="6.3951999999999995E-2"/>
    <s v="Nandi"/>
    <s v="Tinderet"/>
    <s v="Kabirer"/>
    <s v="Setek"/>
    <s v="4"/>
    <s v="John Bett"/>
    <s v="Purity Chepkosgei"/>
    <s v="Purity Chepkosgei"/>
    <s v="707362859"/>
    <s v="Informal Business"/>
    <x v="0"/>
    <x v="0"/>
    <d v="2018-10-22T00:00:00"/>
  </r>
  <r>
    <s v="VPA6"/>
    <s v="KE-NAN-1802-024578"/>
    <x v="1"/>
    <s v="Non Compliant"/>
    <s v="14th December,2017"/>
    <d v="2017-12-14T00:00:00"/>
    <s v="2nd February,2018"/>
    <d v="2018-02-02T00:00:00"/>
    <s v="Cherotich Lydia"/>
    <s v="Female"/>
    <s v="26432907"/>
    <s v="71740878"/>
    <s v="717408789"/>
    <m/>
    <s v="735530393"/>
    <n v="35.267941999999998"/>
    <n v="7.0587999999999998E-2"/>
    <s v="Nandi"/>
    <s v="Tinderet"/>
    <s v="Tinderet"/>
    <s v="Setek"/>
    <n v="4"/>
    <s v="Simion Kiprop"/>
    <s v="Purity Chepkosgei"/>
    <s v="Purity Chepkosgei"/>
    <s v="712068557"/>
    <s v="Informal Business"/>
    <x v="0"/>
    <x v="0"/>
    <d v="2018-10-19T00:00:00"/>
  </r>
  <r>
    <s v="VPA6"/>
    <s v="KE-NAN-1807-24588"/>
    <x v="0"/>
    <s v=""/>
    <s v="14th May,2018"/>
    <d v="2018-05-14T00:00:00"/>
    <s v="29th July,2018"/>
    <d v="2018-07-29T00:00:00"/>
    <s v="Kurgat Marta"/>
    <s v="Female"/>
    <s v="9101079"/>
    <s v="764350257"/>
    <m/>
    <m/>
    <s v="716036539"/>
    <n v="35.281308000000003"/>
    <n v="7.2137000000000007E-2"/>
    <s v="Nandi"/>
    <s v="Tinderet"/>
    <s v="Tinderet"/>
    <s v="Setek"/>
    <s v="4"/>
    <s v="Simion Kiprop"/>
    <s v="Purity Chepkosgei"/>
    <s v="Purity Chepkosgei"/>
    <s v="712068557"/>
    <s v="Informal Business"/>
    <x v="0"/>
    <x v="0"/>
    <d v="2018-10-19T00:00:00"/>
  </r>
  <r>
    <s v="VPA6"/>
    <s v="KE-NAN-1810-24607"/>
    <x v="0"/>
    <s v=""/>
    <s v="30th August,2018"/>
    <d v="2018-08-30T00:00:00"/>
    <s v="19th October,2018"/>
    <d v="2018-10-19T00:00:00"/>
    <s v="Limo Reveccah"/>
    <s v="Female"/>
    <s v="11780913"/>
    <s v="795722282"/>
    <s v="795722202"/>
    <m/>
    <m/>
    <n v="35.279806999999998"/>
    <n v="6.8497000000000002E-2"/>
    <s v="Nandi"/>
    <s v="Tinderet"/>
    <s v="Kabirer"/>
    <s v="Setek"/>
    <s v="4"/>
    <s v="John Bett"/>
    <s v="Purity Chepkosgei"/>
    <s v="Purity Chepkosgei"/>
    <s v=""/>
    <s v="Informal Business"/>
    <x v="0"/>
    <x v="0"/>
    <d v="2018-10-21T00:00:00"/>
  </r>
  <r>
    <s v="VPA6"/>
    <s v="KE-NAN-1810-24608"/>
    <x v="0"/>
    <s v=""/>
    <s v="31st August,2018"/>
    <d v="2018-08-31T00:00:00"/>
    <s v="20th October,2018"/>
    <d v="2018-10-20T00:00:00"/>
    <s v="Cheruiyot Pauline"/>
    <s v="Female"/>
    <s v="99999"/>
    <s v="716685706"/>
    <m/>
    <m/>
    <m/>
    <n v="35.279783000000002"/>
    <n v="6.6866999999999996E-2"/>
    <s v="Nandi"/>
    <s v="Tinderet"/>
    <s v="Kabirer"/>
    <s v="Setek"/>
    <s v="4"/>
    <s v="John Bett"/>
    <s v="Purity Chepkosgei"/>
    <s v="Purity Chepkosgei"/>
    <s v="707362859"/>
    <s v="Informal Business"/>
    <x v="0"/>
    <x v="0"/>
    <d v="2018-10-21T00:00:00"/>
  </r>
  <r>
    <s v="VPA6"/>
    <s v="KE-NAN-1908-25649"/>
    <x v="0"/>
    <s v=""/>
    <s v="23rd March,2019"/>
    <d v="2019-03-23T00:00:00"/>
    <s v="7th August,2019"/>
    <d v="2019-08-07T00:00:00"/>
    <s v="Alice Mutai Jeptoo"/>
    <s v="Female"/>
    <s v="28708535"/>
    <s v="254717898223"/>
    <m/>
    <m/>
    <m/>
    <n v="35.283692000000002"/>
    <n v="6.3591999999999996E-2"/>
    <s v="Nandi"/>
    <s v="Tinderet"/>
    <s v="Songhor/Soba"/>
    <s v="Setek"/>
    <s v="4"/>
    <s v="Purity Chepkosgei"/>
    <s v="Purity Chepkosgei"/>
    <s v="Purity Chepkosgei"/>
    <s v="712068557"/>
    <s v="Informal Business"/>
    <x v="0"/>
    <x v="0"/>
    <d v="2019-08-07T00:00:00"/>
  </r>
  <r>
    <s v="VPA6"/>
    <s v="KE-VIH-1611-23851"/>
    <x v="1"/>
    <s v="Non Compliant"/>
    <s v="5th October,2016"/>
    <d v="2016-10-05T00:00:00"/>
    <s v="9th November,2016"/>
    <d v="2016-11-09T00:00:00"/>
    <s v="Embwaga Erica Mulengeka"/>
    <s v="Male"/>
    <s v="994839"/>
    <s v="0723097180"/>
    <m/>
    <m/>
    <m/>
    <n v="34.787103000000002"/>
    <n v="0.107409"/>
    <s v="Vihiga"/>
    <s v="Sabatia"/>
    <s v="Wodanga"/>
    <s v="Gavudia"/>
    <s v="6"/>
    <s v="Rehau"/>
    <s v="Rehau"/>
    <s v="Rehau"/>
    <s v="704859310"/>
    <s v="Informal Business"/>
    <x v="9"/>
    <x v="3"/>
    <d v="2018-08-11T00:00:00"/>
  </r>
  <r>
    <s v="VPA6"/>
    <s v="KE-NAK-1601-16006"/>
    <x v="0"/>
    <s v=""/>
    <s v="12th November,2015"/>
    <d v="2015-11-12T00:00:00"/>
    <s v="1st January,2016"/>
    <d v="2016-01-01T00:00:00"/>
    <s v="Cecilia Wamaitha Warui"/>
    <s v="Male"/>
    <s v="29989086"/>
    <s v="717082452"/>
    <m/>
    <m/>
    <m/>
    <n v="36.230612999999998"/>
    <n v="2.7772999999999999E-2"/>
    <s v="Nakuru"/>
    <s v="Subukia"/>
    <s v="Waseges"/>
    <s v="Wei"/>
    <s v="4"/>
    <s v="Reuben K Kimenyi"/>
    <s v="Reuben Kariuki Kimenyi"/>
    <s v="Reuben Kariuki Kimenyi"/>
    <s v=""/>
    <s v="Informal Business"/>
    <x v="2"/>
    <x v="0"/>
    <d v="2017-03-02T00:00:00"/>
  </r>
  <r>
    <s v="VPA6"/>
    <s v="KE-NAK-1512-16010"/>
    <x v="0"/>
    <s v=""/>
    <s v="11th November,2015"/>
    <d v="2015-11-11T00:00:00"/>
    <s v="31st December,2015"/>
    <d v="2015-12-31T00:00:00"/>
    <s v="Agustin Njoroge King'Ori"/>
    <s v="Male"/>
    <s v="2339771"/>
    <s v="724921403"/>
    <m/>
    <m/>
    <m/>
    <n v="36.232349999999997"/>
    <n v="4.6407999999999998E-2"/>
    <s v="Nakuru"/>
    <s v="Subukia"/>
    <s v="Waseges"/>
    <s v="Mihang'O"/>
    <s v="6"/>
    <s v="Reuben K Kimenyi"/>
    <s v="Reuben Kariuki Kimenyi"/>
    <s v="Reuben Kariuki Kimenyi"/>
    <s v=""/>
    <s v="Informal Business"/>
    <x v="0"/>
    <x v="0"/>
    <d v="2017-03-02T00:00:00"/>
  </r>
  <r>
    <s v="VPA6"/>
    <s v="KE-NAK-1712-20976"/>
    <x v="0"/>
    <s v=""/>
    <s v="11th November,2017"/>
    <d v="2017-11-11T00:00:00"/>
    <s v="31st December,2017"/>
    <d v="2017-12-31T00:00:00"/>
    <s v="Baruh Mwangi Jonson"/>
    <s v="Male"/>
    <s v="13462642"/>
    <s v="+254701060152"/>
    <m/>
    <m/>
    <m/>
    <n v="36.229197999999997"/>
    <n v="3.3621999999999999E-2"/>
    <s v="Nakuru"/>
    <s v="Nakuru North"/>
    <s v="Nyamamithi"/>
    <s v="Nyamamithi"/>
    <s v="6"/>
    <s v="Reuben K Kimenyi"/>
    <s v="Reuben Kariuki Kimenyi"/>
    <s v="Reuben Kariuki Kimenyi"/>
    <s v="721120979"/>
    <s v="Informal Business"/>
    <x v="2"/>
    <x v="0"/>
    <d v="2017-05-21T00:00:00"/>
  </r>
  <r>
    <s v="VPA6"/>
    <s v="KE-KIA-1909-28713"/>
    <x v="0"/>
    <s v=""/>
    <s v="11th September,2019"/>
    <d v="2019-09-11T00:00:00"/>
    <s v="11th September,2019"/>
    <d v="2019-09-11T00:00:00"/>
    <s v="Waithera Margaret"/>
    <s v="Female"/>
    <s v="32300186"/>
    <s v="714356989"/>
    <m/>
    <m/>
    <m/>
    <n v="36.958030000000001"/>
    <n v="-0.98724400000000001"/>
    <s v="Kiambu"/>
    <s v="Gatundu North"/>
    <s v="Mangu"/>
    <s v="Gaitara"/>
    <n v="6"/>
    <s v="Reuben K Kimenyi"/>
    <s v="Reuben Kariuki Kimenyi"/>
    <s v="Reuben Kariuki Kimenyi"/>
    <s v="254721120970"/>
    <s v="Informal Business"/>
    <x v="2"/>
    <x v="0"/>
    <d v="2019-09-11T00:00:00"/>
  </r>
  <r>
    <s v="VPA6"/>
    <s v="KE-NAK-1705-21488"/>
    <x v="2"/>
    <s v="Unreachable"/>
    <s v="12th March,2017"/>
    <d v="2017-03-12T00:00:00"/>
    <s v="1st May,2017"/>
    <d v="2017-05-01T00:00:00"/>
    <s v="Win Jahn Kamau"/>
    <s v="Female"/>
    <s v="45632167"/>
    <s v="754365678"/>
    <m/>
    <m/>
    <m/>
    <n v="36.720568"/>
    <n v="-0.152425"/>
    <s v="Nakuru"/>
    <s v="Subukia"/>
    <s v="Subukia"/>
    <s v="Wei"/>
    <s v="6"/>
    <s v="Eastern Bioteck"/>
    <s v="Reuben Kariuki Kimenyi"/>
    <s v="Reuben Kariuki Kimenyi"/>
    <s v="721120970"/>
    <s v="Micro Business"/>
    <x v="0"/>
    <x v="0"/>
    <d v="2017-05-21T00:00:00"/>
  </r>
  <r>
    <s v="VPA6"/>
    <s v="KE-KIA-1909-26803"/>
    <x v="0"/>
    <s v=""/>
    <s v="11th September,2019"/>
    <d v="2019-09-11T00:00:00"/>
    <s v="11th September,2019"/>
    <d v="2019-09-11T00:00:00"/>
    <s v="Kariuki Peter Kabugu"/>
    <s v="Female"/>
    <s v="11446031"/>
    <s v="254721440815"/>
    <m/>
    <m/>
    <m/>
    <n v="36.957247000000002"/>
    <n v="-0.98735799999999996"/>
    <s v="Kiambu"/>
    <s v="Gatundu North"/>
    <s v="Mangu"/>
    <s v="Gaitara"/>
    <s v="8"/>
    <s v="Reuben K Kimenyi"/>
    <s v="Reuben Kariuki Kimenyi"/>
    <s v="Reuben Kariuki Kimenyi"/>
    <s v="254721120970"/>
    <s v="Informal Business"/>
    <x v="0"/>
    <x v="0"/>
    <d v="2019-09-11T00:00:00"/>
  </r>
  <r>
    <s v="VPA6"/>
    <s v="KE-NAK-2103-27425"/>
    <x v="0"/>
    <s v=""/>
    <s v="28th January,2021"/>
    <d v="2021-01-28T00:00:00"/>
    <s v="10th March,2021"/>
    <d v="2021-03-10T00:00:00"/>
    <s v="Kagendo Kariuki Winfred"/>
    <s v="Female"/>
    <s v="30688378"/>
    <s v="+254721120970"/>
    <s v="254792275983"/>
    <m/>
    <m/>
    <n v="36.229134999999999"/>
    <n v="3.3570000000000003E-2"/>
    <s v="Nakuru"/>
    <s v="Subukia"/>
    <s v="Subukia"/>
    <s v="Kagumo"/>
    <n v="8"/>
    <s v="Reuben K Kimenyi"/>
    <s v="Reuben Kariuki Kimenyi"/>
    <s v="Reuben Kariuki Kimenyi"/>
    <s v=""/>
    <s v="Informal Business"/>
    <x v="0"/>
    <x v="0"/>
    <d v="2021-05-02T00:00:00"/>
  </r>
  <r>
    <s v="VPA6"/>
    <s v="KE-NAK-1810-24121"/>
    <x v="2"/>
    <s v="Non Compliant"/>
    <s v="9th October,2018"/>
    <d v="2018-10-09T00:00:00"/>
    <s v="9th October,2018"/>
    <d v="2018-10-09T00:00:00"/>
    <s v="Julius Ngeno"/>
    <s v="Male"/>
    <s v="21771956"/>
    <s v="0729810886"/>
    <m/>
    <m/>
    <s v="783043153"/>
    <n v="35.617834000000002"/>
    <n v="-0.62304499999999996"/>
    <s v="Nakuru"/>
    <s v="Kuresoi"/>
    <s v="Emitik"/>
    <s v="Seger"/>
    <s v="4"/>
    <s v="Biogas international limited"/>
    <s v="Robert"/>
    <s v="Robert"/>
    <s v="717606741"/>
    <s v="Medium Size Business"/>
    <x v="6"/>
    <x v="2"/>
    <d v="2018-10-09T00:00:00"/>
  </r>
  <r>
    <s v="VPA6"/>
    <s v="KE-NAK-1810-24122"/>
    <x v="2"/>
    <s v="Non Compliant"/>
    <s v="5th October,2018"/>
    <d v="2018-10-05T00:00:00"/>
    <s v="5th October,2018"/>
    <d v="2018-10-05T00:00:00"/>
    <s v="Norah Mukuna"/>
    <s v="Female"/>
    <s v="23787950"/>
    <s v="70020327"/>
    <s v="700203277"/>
    <m/>
    <m/>
    <n v="35.961056999999997"/>
    <n v="-0.30949199999999999"/>
    <s v="Nakuru"/>
    <s v="Njoro"/>
    <s v="Ogilgei"/>
    <s v="Kerma"/>
    <s v="4"/>
    <s v="Biogas International Limited"/>
    <s v="Robert"/>
    <s v="Robert"/>
    <s v="717606741"/>
    <s v="Medium Size Business"/>
    <x v="6"/>
    <x v="2"/>
    <d v="2018-10-05T00:00:00"/>
  </r>
  <r>
    <s v="VPA6"/>
    <s v="KE-NAI-1901-26167"/>
    <x v="0"/>
    <s v=""/>
    <s v="9th January,2019"/>
    <d v="2019-01-09T00:00:00"/>
    <s v="9th January,2019"/>
    <d v="2019-01-09T00:00:00"/>
    <s v="Tabitha Murigu"/>
    <s v="Female"/>
    <s v="99999"/>
    <s v="703888037"/>
    <m/>
    <m/>
    <m/>
    <n v="37.057265000000001"/>
    <n v="-1.279917"/>
    <s v="Nairobi"/>
    <s v="Embakasi East"/>
    <s v="Kamulu"/>
    <s v="Kingori"/>
    <s v="4"/>
    <s v="Biogas International Limited"/>
    <s v="Robert"/>
    <s v="Robert"/>
    <s v="717606741"/>
    <s v="Medium Size Business"/>
    <x v="6"/>
    <x v="2"/>
    <d v="2019-01-30T00:00:00"/>
  </r>
  <r>
    <s v="VPA6"/>
    <s v="KE-NYA-1812-26146"/>
    <x v="0"/>
    <s v=""/>
    <s v="20th December,2018"/>
    <d v="2018-12-20T00:00:00"/>
    <s v="20th December,2018"/>
    <d v="2018-12-20T00:00:00"/>
    <s v="James Wanjiru Kariuki"/>
    <s v="Male"/>
    <s v="93735417"/>
    <s v="720718543"/>
    <m/>
    <m/>
    <s v="727896844"/>
    <n v="36.386507999999999"/>
    <n v="-7.4982999999999994E-2"/>
    <s v="Nyandarua"/>
    <s v="Ol Joro Orok"/>
    <s v="Gatumbilo"/>
    <s v="Gatumbilo"/>
    <s v="4"/>
    <s v="Biogas International Limited"/>
    <s v="Robert"/>
    <s v="Robert"/>
    <s v="717606741"/>
    <s v="Medium Size Business"/>
    <x v="6"/>
    <x v="2"/>
    <d v="2018-12-20T00:00:00"/>
  </r>
  <r>
    <s v="VPA6"/>
    <s v="KE-KWA-1906-26672"/>
    <x v="0"/>
    <s v=""/>
    <s v="17th June,2019"/>
    <d v="2019-06-17T00:00:00"/>
    <s v="25th June,2019"/>
    <d v="2019-06-25T00:00:00"/>
    <s v="Joseph Mutukutu"/>
    <s v="Male"/>
    <s v="2225631"/>
    <s v="254720736409"/>
    <m/>
    <m/>
    <m/>
    <n v="39.492555000000003"/>
    <n v="-4.2624050000000002"/>
    <s v="Kwale"/>
    <s v="Matuga"/>
    <s v="Matuga"/>
    <s v="Mbegani"/>
    <s v="4"/>
    <s v="Biogas International Limited"/>
    <s v="Robert"/>
    <s v="Robert"/>
    <s v="717606741"/>
    <s v="Medium Size Business"/>
    <x v="6"/>
    <x v="2"/>
    <d v="2019-07-09T00:00:00"/>
  </r>
  <r>
    <s v="VPA6"/>
    <s v="KE-KWA-1906-26671"/>
    <x v="0"/>
    <s v=""/>
    <s v="18th June,2019"/>
    <d v="2019-06-18T00:00:00"/>
    <s v="26th June,2019"/>
    <d v="2019-06-26T00:00:00"/>
    <s v="Judith Alili"/>
    <s v="Female"/>
    <s v="14529258"/>
    <s v="25471855356"/>
    <m/>
    <m/>
    <m/>
    <n v="39.491672999999999"/>
    <n v="-4.2610099999999997"/>
    <s v="Kwale"/>
    <s v="Matuga"/>
    <s v="Matuga"/>
    <s v="Mbegani"/>
    <s v="4"/>
    <s v="Biogas International Limited"/>
    <s v="Robert"/>
    <s v="Robert"/>
    <s v="717606741"/>
    <s v="Medium Size Business"/>
    <x v="6"/>
    <x v="2"/>
    <d v="2019-07-09T00:00:00"/>
  </r>
  <r>
    <s v="VPA6"/>
    <s v="KE-SAM-2002-28849"/>
    <x v="2"/>
    <s v="Under Verification"/>
    <s v="18th February,2020"/>
    <d v="2020-02-18T00:00:00"/>
    <s v="27th February,2020"/>
    <d v="2020-02-27T00:00:00"/>
    <s v="Nickson Emuria"/>
    <s v="Male"/>
    <s v="99999"/>
    <s v="254707356654"/>
    <m/>
    <m/>
    <m/>
    <n v="37.560563000000002"/>
    <n v="0.77015999999999996"/>
    <s v="Samburu"/>
    <s v="Samburu East"/>
    <s v="Lelata"/>
    <s v="Karama"/>
    <s v="4"/>
    <s v="Biogas International Limited"/>
    <s v="Robert"/>
    <s v="Robert"/>
    <s v="717606741"/>
    <s v="Medium Size Business"/>
    <x v="6"/>
    <x v="2"/>
    <d v="2020-02-19T00:00:00"/>
  </r>
  <r>
    <s v="VPA6"/>
    <s v="KE-NAK-1911-28827"/>
    <x v="2"/>
    <s v="Non Compliant"/>
    <s v="12th November,2019"/>
    <d v="2019-11-12T00:00:00"/>
    <s v="17th November,2019"/>
    <d v="2019-11-17T00:00:00"/>
    <s v="Nathan Kirui"/>
    <s v="Male"/>
    <s v="99999"/>
    <s v="715664425"/>
    <m/>
    <m/>
    <m/>
    <n v="36.008904000000001"/>
    <n v="-0.2697"/>
    <s v="Nakuru"/>
    <s v="Rongai"/>
    <s v="Ngata"/>
    <s v="Ngata"/>
    <n v="6"/>
    <s v="Biogas International Limited"/>
    <s v="Robert"/>
    <s v="Robert"/>
    <s v="254717606741"/>
    <s v="Medium Size Business"/>
    <x v="6"/>
    <x v="2"/>
    <d v="2019-11-13T00:00:00"/>
  </r>
  <r>
    <s v="VPA6"/>
    <s v="KE-KIT-1808-24088"/>
    <x v="0"/>
    <s v=""/>
    <s v="20th August,2018"/>
    <d v="2018-08-20T00:00:00"/>
    <s v="20th August,2018"/>
    <d v="2018-08-20T00:00:00"/>
    <s v="Kasoa Esther Katumo"/>
    <s v="Female"/>
    <s v="13506839"/>
    <s v="723536435"/>
    <m/>
    <m/>
    <s v="723172193"/>
    <n v="37.864359999999998"/>
    <n v="-1.54068"/>
    <s v="Kitui"/>
    <s v="Lower Yatta"/>
    <s v="Lower Yatta"/>
    <s v="Kyabusya"/>
    <s v="6"/>
    <s v="Biogas International Limited"/>
    <s v="Robert"/>
    <s v="Robert"/>
    <s v="717606741"/>
    <s v="Medium Size Business"/>
    <x v="6"/>
    <x v="2"/>
    <d v="2018-08-22T00:00:00"/>
  </r>
  <r>
    <s v="VPA6"/>
    <s v="KE-NAK-1907-26677"/>
    <x v="0"/>
    <s v=""/>
    <s v="28th June,2019"/>
    <d v="2019-06-28T00:00:00"/>
    <s v="6th July,2019"/>
    <d v="2019-07-06T00:00:00"/>
    <s v="Jane Kerebi"/>
    <s v="Female"/>
    <s v="7095710"/>
    <s v="254717257579"/>
    <m/>
    <m/>
    <m/>
    <n v="36.161560000000001"/>
    <n v="-0.32976699999999998"/>
    <s v="Nakuru"/>
    <s v="Gilgil"/>
    <s v="Baroko"/>
    <s v="Umash"/>
    <s v="6"/>
    <s v="Biogas International Limited"/>
    <s v="Robert"/>
    <s v="Robert"/>
    <s v="717606741"/>
    <s v="Medium Size Business"/>
    <x v="6"/>
    <x v="2"/>
    <d v="2019-07-09T00:00:00"/>
  </r>
  <r>
    <s v="VPA6"/>
    <s v="KE-LAI-2008-28891"/>
    <x v="2"/>
    <s v="Under Verification"/>
    <s v="3rd August,2020"/>
    <d v="2020-08-03T00:00:00"/>
    <s v="15th August,2020"/>
    <d v="2020-08-15T00:00:00"/>
    <s v="Naatum Women"/>
    <s v="Institutional"/>
    <s v="99999"/>
    <s v="254727845123"/>
    <m/>
    <m/>
    <s v="254701704780"/>
    <n v="37.097558999999997"/>
    <n v="0.42617100000000002"/>
    <s v="Laikipia"/>
    <s v="Laikipia North"/>
    <s v="Morupusi"/>
    <s v="Morupusi"/>
    <s v="6"/>
    <s v="Biogas International Limited"/>
    <s v="Robert"/>
    <s v="Robert"/>
    <s v="717606741"/>
    <s v="Medium Size Business"/>
    <x v="6"/>
    <x v="2"/>
    <d v="2020-08-10T00:00:00"/>
  </r>
  <r>
    <s v="VPA6"/>
    <s v="KE-LAI-2008-28890"/>
    <x v="2"/>
    <s v="Under Verification"/>
    <s v="1st August,2020"/>
    <d v="2020-08-01T00:00:00"/>
    <s v="13th August,2020"/>
    <d v="2020-08-13T00:00:00"/>
    <s v="Ilpolei Twara"/>
    <s v="Male"/>
    <s v="99999"/>
    <s v="254727145123"/>
    <m/>
    <m/>
    <s v="254724267742"/>
    <n v="37.085365000000003"/>
    <n v="0.36368699999999998"/>
    <s v="Laikipia"/>
    <s v="Laikipia North"/>
    <s v="Mugodo"/>
    <s v="Ilpolei"/>
    <s v="6"/>
    <s v="Biogas International Limited"/>
    <s v="Robert"/>
    <s v="Robert"/>
    <s v="717606741"/>
    <s v="Medium Size Business"/>
    <x v="6"/>
    <x v="2"/>
    <d v="2020-08-10T00:00:00"/>
  </r>
  <r>
    <s v="VPA6"/>
    <s v="KE-NYA-2008-28889"/>
    <x v="0"/>
    <s v=""/>
    <s v="30th July,2020"/>
    <d v="2020-07-30T00:00:00"/>
    <s v="14th August,2020"/>
    <d v="2020-08-14T00:00:00"/>
    <s v="Mary Maina Mumbi"/>
    <s v="Female"/>
    <s v="99999"/>
    <s v="254737343863"/>
    <s v="254720103079"/>
    <m/>
    <m/>
    <n v="36.376976999999997"/>
    <n v="-0.31709199999999998"/>
    <s v="Nyandarua"/>
    <s v="Ol Kalou"/>
    <s v="Kaibaga"/>
    <s v="Teachers"/>
    <n v="6"/>
    <s v="Biogas International Limited"/>
    <s v="Robert"/>
    <s v="Robert"/>
    <s v="717606741"/>
    <s v="Medium Size Business"/>
    <x v="6"/>
    <x v="2"/>
    <d v="2020-08-10T00:00:00"/>
  </r>
  <r>
    <s v="VPA6"/>
    <s v="KE-SAM-2002-28851"/>
    <x v="2"/>
    <s v="Under Verification"/>
    <s v="19th February,2020"/>
    <d v="2020-02-19T00:00:00"/>
    <s v="27th February,2020"/>
    <d v="2020-02-27T00:00:00"/>
    <s v="Erupe Lobuni"/>
    <s v="Male"/>
    <s v="20925747"/>
    <s v="254721222366"/>
    <m/>
    <m/>
    <m/>
    <n v="37.666007999999998"/>
    <n v="0.54157599999999995"/>
    <s v="Samburu"/>
    <s v="Samburu East"/>
    <s v="Wesr"/>
    <s v="Gotu"/>
    <s v="6"/>
    <s v="Biogas International Limited"/>
    <s v="Robert"/>
    <s v="Robert"/>
    <s v="254717606741"/>
    <s v="Medium Size Business"/>
    <x v="6"/>
    <x v="2"/>
    <d v="2020-02-19T00:00:00"/>
  </r>
  <r>
    <s v="VPA6"/>
    <s v="KE-ISI-2002-28865"/>
    <x v="2"/>
    <s v="Under Verification"/>
    <s v="19th December,2019"/>
    <d v="2019-12-19T00:00:00"/>
    <s v="7th February,2020"/>
    <d v="2020-02-07T00:00:00"/>
    <s v="Francis Lekula"/>
    <s v="Male"/>
    <s v="99999"/>
    <s v="254727976315"/>
    <m/>
    <m/>
    <m/>
    <n v="36.987892000000002"/>
    <n v="0.62095999999999996"/>
    <s v="Isiolo"/>
    <s v="Isiolo"/>
    <s v="Oldonyiro"/>
    <s v="Oldonyiro"/>
    <s v="6"/>
    <s v="Biogas International Limited"/>
    <s v="Robert"/>
    <s v="Robert"/>
    <s v="717606741"/>
    <s v="Medium Size Business"/>
    <x v="6"/>
    <x v="2"/>
    <d v="2020-02-27T00:00:00"/>
  </r>
  <r>
    <s v="VPA6"/>
    <s v="KE-SAM-2002-28843"/>
    <x v="2"/>
    <s v="Non Compliant"/>
    <s v="12th February,2020"/>
    <d v="2020-02-12T00:00:00"/>
    <s v="20th February,2020"/>
    <d v="2020-02-20T00:00:00"/>
    <s v="Joseph Leparie"/>
    <s v="Male"/>
    <s v="291341"/>
    <s v="254728259351"/>
    <m/>
    <m/>
    <m/>
    <n v="37.309936999999998"/>
    <n v="0.97337799999999997"/>
    <s v="Samburu"/>
    <s v="Samburu East"/>
    <s v="Matakwani"/>
    <s v="Matakwani"/>
    <s v="6"/>
    <s v="Biogas International Limited"/>
    <s v="Robert"/>
    <s v="Robert"/>
    <s v="717606741"/>
    <s v="Medium Size Business"/>
    <x v="6"/>
    <x v="2"/>
    <d v="2020-02-12T00:00:00"/>
  </r>
  <r>
    <s v="VPA6"/>
    <s v="KE-ISI-2002-28861"/>
    <x v="2"/>
    <s v="Under Verification"/>
    <s v="17th December,2019"/>
    <d v="2019-12-17T00:00:00"/>
    <s v="5th February,2020"/>
    <d v="2020-02-05T00:00:00"/>
    <s v="Jeremiah Lekorerere"/>
    <s v="Male"/>
    <s v="99999"/>
    <s v="254728752496"/>
    <m/>
    <m/>
    <m/>
    <n v="36.994653"/>
    <n v="0.61247499999999999"/>
    <s v="Isiolo"/>
    <s v="Isiolo"/>
    <s v="Oldonyiro"/>
    <s v="Oldonyiro"/>
    <s v="6"/>
    <s v="Biogas International Limited"/>
    <s v="Robert"/>
    <s v="Robert"/>
    <s v="717606741"/>
    <s v="Medium Size Business"/>
    <x v="6"/>
    <x v="2"/>
    <d v="2020-02-28T00:00:00"/>
  </r>
  <r>
    <s v="VPA6"/>
    <s v="KE-ISI-2002-28866"/>
    <x v="2"/>
    <s v="Non Compliant"/>
    <s v="19th December,2019"/>
    <d v="2019-12-19T00:00:00"/>
    <s v="7th February,2020"/>
    <d v="2020-02-07T00:00:00"/>
    <s v="Elias Lemois"/>
    <s v="Male"/>
    <s v="99999"/>
    <s v="254727048960"/>
    <m/>
    <m/>
    <m/>
    <n v="36.971223999999999"/>
    <n v="0.61422699999999997"/>
    <s v="Isiolo"/>
    <s v="Isiolo"/>
    <s v="Oldonyiro"/>
    <s v="Oldonyiro"/>
    <s v="6"/>
    <s v="Biogas International Limited"/>
    <s v="Robert"/>
    <s v="Robert"/>
    <s v="717606741"/>
    <s v="Medium Size Business"/>
    <x v="6"/>
    <x v="2"/>
    <d v="2020-02-29T00:00:00"/>
  </r>
  <r>
    <s v="VPA6"/>
    <s v="KE-SAM-2002-28856"/>
    <x v="2"/>
    <s v="Non Compliant"/>
    <s v="16th February,2020"/>
    <d v="2020-02-16T00:00:00"/>
    <s v="23rd February,2020"/>
    <d v="2020-02-23T00:00:00"/>
    <s v="John Emuria"/>
    <s v="Male"/>
    <s v="99999"/>
    <s v="254712643425"/>
    <m/>
    <m/>
    <m/>
    <n v="37.668461999999998"/>
    <n v="0.64378500000000005"/>
    <s v="Samburu"/>
    <s v="Samburu East"/>
    <s v="Archers"/>
    <s v="Archers"/>
    <s v="6"/>
    <s v="Biogas International Limited"/>
    <s v="Robert"/>
    <s v="Robert"/>
    <s v="717606741"/>
    <s v="Medium Size Business"/>
    <x v="6"/>
    <x v="2"/>
    <d v="2020-02-16T00:00:00"/>
  </r>
  <r>
    <s v="VPA6"/>
    <s v="KE-SAM-2002-28850"/>
    <x v="2"/>
    <s v="Non Compliant"/>
    <s v="17th February,2020"/>
    <d v="2020-02-17T00:00:00"/>
    <s v="24th February,2020"/>
    <d v="2020-02-24T00:00:00"/>
    <s v="Catherine Lekanta"/>
    <s v="Female"/>
    <s v="99999"/>
    <s v="254703435507"/>
    <m/>
    <m/>
    <m/>
    <n v="37.656332999999997"/>
    <n v="0.65160300000000004"/>
    <s v="Samburu"/>
    <s v="Samburu East"/>
    <s v="Archers  Post"/>
    <s v="Ldergesi"/>
    <s v="6"/>
    <s v="Biogas International Limited"/>
    <s v="Robert"/>
    <s v="Robert"/>
    <s v="717606741"/>
    <s v="Medium Size Business"/>
    <x v="6"/>
    <x v="2"/>
    <d v="2020-02-17T00:00:00"/>
  </r>
  <r>
    <s v="VPA6"/>
    <s v="KE-SAM-2012-28963"/>
    <x v="0"/>
    <s v=""/>
    <s v="6th November,2020"/>
    <d v="2020-11-06T00:00:00"/>
    <s v="12th December,2020"/>
    <d v="2020-12-12T00:00:00"/>
    <s v="Lepuyapui Donald Purale"/>
    <s v="Male"/>
    <s v="7965828"/>
    <s v="254729510061"/>
    <m/>
    <m/>
    <s v="254792972502"/>
    <n v="37.313678000000003"/>
    <n v="0.98087299999999999"/>
    <s v="Samburu"/>
    <s v="Samburu East"/>
    <s v="Wamba"/>
    <s v="Embakasi"/>
    <n v="6"/>
    <s v="Biogas International Limited"/>
    <s v="Robert"/>
    <s v="Robert"/>
    <s v=""/>
    <s v="Medium Size Business"/>
    <x v="6"/>
    <x v="2"/>
    <d v="2021-01-13T00:00:00"/>
  </r>
  <r>
    <s v="VPA6"/>
    <s v="KE-SAM-2012-28961"/>
    <x v="0"/>
    <s v=""/>
    <s v="5th November,2020"/>
    <d v="2020-11-05T00:00:00"/>
    <s v="4th December,2020"/>
    <d v="2020-12-04T00:00:00"/>
    <s v="Leorto Charity Scolastica"/>
    <s v="Male"/>
    <s v="23774201"/>
    <s v="254724040508"/>
    <m/>
    <m/>
    <s v="254726413897"/>
    <n v="37.313299999999998"/>
    <n v="0.98031999999999997"/>
    <s v="Samburu"/>
    <s v="Samburu East"/>
    <s v="Wamba"/>
    <s v="Embakasi"/>
    <n v="6"/>
    <s v="Biogas International Limited"/>
    <s v="Robert"/>
    <s v="Robert"/>
    <s v=""/>
    <s v="Medium Size Business"/>
    <x v="6"/>
    <x v="2"/>
    <d v="2021-01-13T00:00:00"/>
  </r>
  <r>
    <s v="VPA6"/>
    <s v="KE-SAM-2009-28959"/>
    <x v="0"/>
    <s v=""/>
    <s v="12th September,2020"/>
    <d v="2020-09-12T00:00:00"/>
    <s v="28th September,2020"/>
    <d v="2020-09-28T00:00:00"/>
    <s v="Leitore Philip Lesailas"/>
    <s v="Male"/>
    <s v="20783815"/>
    <s v="254708700702"/>
    <m/>
    <m/>
    <s v="254720284802"/>
    <n v="37.314245"/>
    <n v="0.97795699999999997"/>
    <s v="Samburu"/>
    <s v="Samburu East"/>
    <s v="Wamba"/>
    <s v="Embakasi"/>
    <n v="6"/>
    <s v="Biogas International Limited"/>
    <s v="Robert"/>
    <s v="Robert"/>
    <s v=""/>
    <s v="Medium Size Business"/>
    <x v="6"/>
    <x v="2"/>
    <d v="2021-01-13T00:00:00"/>
  </r>
  <r>
    <s v="VPA6"/>
    <s v="KE-SAM-2012-28958"/>
    <x v="0"/>
    <s v=""/>
    <s v="13th September,2020"/>
    <d v="2020-09-13T00:00:00"/>
    <s v="6th December,2020"/>
    <d v="2020-12-06T00:00:00"/>
    <s v="Lenaituriae Leanaituriae Samson"/>
    <s v="Male"/>
    <s v="23929207"/>
    <s v="254726865145"/>
    <m/>
    <m/>
    <s v="254716260058"/>
    <n v="37.314233000000002"/>
    <n v="0.97724200000000006"/>
    <s v="Samburu"/>
    <s v="Samburu East"/>
    <s v="Wamba"/>
    <s v="Embakasi"/>
    <n v="6"/>
    <s v="Biogas International Limited"/>
    <s v="Robert"/>
    <s v="Robert"/>
    <s v=""/>
    <s v="Medium Size Business"/>
    <x v="6"/>
    <x v="2"/>
    <d v="2021-01-13T00:00:00"/>
  </r>
  <r>
    <s v="VPA6"/>
    <s v="KE-SAM-2012-28954"/>
    <x v="0"/>
    <s v=""/>
    <s v="6th October,2020"/>
    <d v="2020-10-06T00:00:00"/>
    <s v="2nd December,2020"/>
    <d v="2020-12-02T00:00:00"/>
    <s v="Stephen Stephen Letiwa"/>
    <s v="Male"/>
    <s v="25950228"/>
    <s v="254703715847"/>
    <m/>
    <m/>
    <s v="254114477859"/>
    <n v="37.302461999999998"/>
    <n v="0.96386700000000003"/>
    <s v="Samburu"/>
    <s v="Samburu East"/>
    <s v="Wamba east"/>
    <s v="Ndarambo"/>
    <n v="6"/>
    <s v="Biogas International Limited"/>
    <s v="Robert"/>
    <s v="Robert"/>
    <s v=""/>
    <s v="Medium Size Business"/>
    <x v="6"/>
    <x v="2"/>
    <d v="2021-01-13T00:00:00"/>
  </r>
  <r>
    <s v="VPA6"/>
    <s v="KE-MAC-2012-26196"/>
    <x v="2"/>
    <s v="Non Compliant"/>
    <s v="8th December,2020"/>
    <d v="2020-12-08T00:00:00"/>
    <s v="20th December,2020"/>
    <d v="2020-12-20T00:00:00"/>
    <s v="Titus Maangi"/>
    <s v="Male"/>
    <s v="99999"/>
    <s v="726226496"/>
    <s v="254726226496"/>
    <m/>
    <s v="254723427697"/>
    <n v="37.593452999999997"/>
    <n v="-1.17611"/>
    <s v="Machakos"/>
    <s v="Yatta"/>
    <s v="matuu"/>
    <s v="kiyanzavi"/>
    <n v="6"/>
    <s v="Biogas International Limited"/>
    <s v="Robert"/>
    <s v="Robert"/>
    <s v=""/>
    <s v="Medium Size Business"/>
    <x v="6"/>
    <x v="2"/>
    <d v="2021-03-02T00:00:00"/>
  </r>
  <r>
    <s v="VPA6"/>
    <s v="KE-NYA-2104-26210"/>
    <x v="0"/>
    <s v=""/>
    <s v="18th February,2021"/>
    <d v="2021-02-18T00:00:00"/>
    <s v="9th April,2021"/>
    <d v="2021-04-09T00:00:00"/>
    <s v="Joram Kamau Macharia"/>
    <s v="Male"/>
    <n v="99999"/>
    <s v="723112534"/>
    <s v="254723112534"/>
    <m/>
    <s v="254735612895"/>
    <n v="36.392130000000002"/>
    <n v="-0.26480199999999998"/>
    <s v="Nyandarua"/>
    <s v="Ol Kalou"/>
    <s v="olkalao"/>
    <s v="muthaiga"/>
    <n v="6"/>
    <s v="Biogas International Limited"/>
    <s v="Robert"/>
    <s v="Robert"/>
    <s v=""/>
    <s v="Medium Size Business"/>
    <x v="6"/>
    <x v="2"/>
    <d v="2021-04-28T00:00:00"/>
  </r>
  <r>
    <s v="VPA6"/>
    <s v="KE-TAN-2105-26374"/>
    <x v="2"/>
    <s v="Non Compliant"/>
    <s v="15th May,2021"/>
    <d v="2021-05-15T00:00:00"/>
    <s v="26th May,2021"/>
    <d v="2021-05-26T00:00:00"/>
    <s v="Saidi Lakole"/>
    <s v="Male"/>
    <s v="40375261"/>
    <s v="70233364"/>
    <s v="254705232566"/>
    <m/>
    <s v="254702339464"/>
    <n v="40.283307000000001"/>
    <n v="-2.509083"/>
    <s v="Tana River"/>
    <s v="Tana Delta"/>
    <s v="chala"/>
    <s v="semikalo"/>
    <n v="6"/>
    <s v="Biogas International Limited"/>
    <s v="Robert"/>
    <s v="Robert"/>
    <s v=""/>
    <s v="Medium Size Business"/>
    <x v="6"/>
    <x v="2"/>
    <d v="2021-05-15T00:00:00"/>
  </r>
  <r>
    <s v="VPA6"/>
    <s v="KE-TAN-2105-26213"/>
    <x v="2"/>
    <s v="Non Compliant"/>
    <s v="17th May,2021"/>
    <d v="2021-05-17T00:00:00"/>
    <s v="27th May,2021"/>
    <d v="2021-05-27T00:00:00"/>
    <s v="Mwanaharusi Ghamasuru"/>
    <s v="Female"/>
    <s v="24220434"/>
    <s v="729663783"/>
    <s v="254748480690"/>
    <m/>
    <s v="254729663783"/>
    <n v="40.283557999999999"/>
    <n v="-2.5068429999999999"/>
    <s v="Tana River"/>
    <s v="Tana Delta"/>
    <s v="Chala"/>
    <s v="Semikalo"/>
    <n v="6"/>
    <s v="Biogas International Limited"/>
    <s v="Robert"/>
    <s v="Robert"/>
    <s v=""/>
    <s v="Medium Size Business"/>
    <x v="6"/>
    <x v="2"/>
    <d v="2021-05-19T00:00:00"/>
  </r>
  <r>
    <s v="VPA6"/>
    <s v="KE-KAK-1911-28826"/>
    <x v="0"/>
    <s v=""/>
    <s v="20th October,2019"/>
    <d v="2019-10-20T00:00:00"/>
    <s v="13th November,2019"/>
    <d v="2019-11-13T00:00:00"/>
    <s v="Mary Maheli"/>
    <s v="Female"/>
    <s v="4376368"/>
    <s v="254724082605"/>
    <m/>
    <m/>
    <m/>
    <n v="34.767356999999997"/>
    <n v="0.29219099999999998"/>
    <s v="Kakamega"/>
    <s v="Lurambi"/>
    <s v="Lulambi"/>
    <s v="Mwihomo"/>
    <s v="9"/>
    <s v="Biogas International Limited"/>
    <s v="Robert"/>
    <s v="Robert"/>
    <s v="254717606741"/>
    <s v="Medium Size Business"/>
    <x v="6"/>
    <x v="2"/>
    <d v="2019-11-13T00:00:00"/>
  </r>
  <r>
    <s v="VPA6"/>
    <s v="KE-SIA-1912-28830"/>
    <x v="0"/>
    <s v=""/>
    <s v="18th September,2019"/>
    <d v="2019-09-18T00:00:00"/>
    <s v="7th December,2019"/>
    <d v="2019-12-07T00:00:00"/>
    <s v="Steven Oriaro"/>
    <s v="Male"/>
    <s v="99999"/>
    <s v="254727543934"/>
    <m/>
    <m/>
    <m/>
    <n v="34.195318"/>
    <n v="8.208E-3"/>
    <s v="Siaya"/>
    <s v="Siaya"/>
    <s v="Central Alego"/>
    <s v="Kamlang"/>
    <s v="9"/>
    <s v="Biogas International Limited"/>
    <s v="Robert"/>
    <s v="Robert"/>
    <s v="254717606741"/>
    <s v="Medium Size Business"/>
    <x v="6"/>
    <x v="2"/>
    <d v="2019-12-22T00:00:00"/>
  </r>
  <r>
    <s v="VPA6"/>
    <s v="KE-KIR-2001-28835"/>
    <x v="2"/>
    <s v="Under Verification"/>
    <s v="17th January,2020"/>
    <d v="2020-01-17T00:00:00"/>
    <s v="26th January,2020"/>
    <d v="2020-01-26T00:00:00"/>
    <s v="Rachel Muchira"/>
    <s v="Female"/>
    <s v="99999"/>
    <s v="254711620750"/>
    <m/>
    <m/>
    <m/>
    <n v="37.278449999999999"/>
    <n v="-0.42091400000000001"/>
    <s v="Kirinyaga"/>
    <s v="Kirinyaga East"/>
    <s v="Kabale"/>
    <s v="Nyagithosi"/>
    <s v="9"/>
    <s v="Biogas International Limited"/>
    <s v="Robert"/>
    <s v="Robert"/>
    <s v="717606741"/>
    <s v="Medium Size Business"/>
    <x v="6"/>
    <x v="2"/>
    <d v="2020-01-30T00:00:00"/>
  </r>
  <r>
    <s v="VPA6"/>
    <s v="KE-MUR-2002-28836"/>
    <x v="0"/>
    <s v=""/>
    <s v="30th January,2020"/>
    <d v="2020-01-30T00:00:00"/>
    <s v="8th February,2020"/>
    <d v="2020-02-08T00:00:00"/>
    <s v="Francis Ngugi"/>
    <s v="Male"/>
    <s v="99999"/>
    <s v="724898420"/>
    <s v="254724898420"/>
    <m/>
    <s v="254723007759"/>
    <n v="36.962828999999999"/>
    <n v="-0.93486999999999998"/>
    <s v="Murang'a"/>
    <s v="Gatanga"/>
    <s v="Gatanga"/>
    <s v="Gatanga"/>
    <n v="9"/>
    <s v="Biogas International Limited"/>
    <s v="Robert"/>
    <s v="Robert"/>
    <s v="717606741"/>
    <s v="Medium Size Business"/>
    <x v="6"/>
    <x v="2"/>
    <d v="2020-01-30T00:00:00"/>
  </r>
  <r>
    <s v="VPA6"/>
    <s v="KE-NYA-1911-28828"/>
    <x v="0"/>
    <s v=""/>
    <s v="20th November,2019"/>
    <d v="2019-11-20T00:00:00"/>
    <s v="27th November,2019"/>
    <d v="2019-11-27T00:00:00"/>
    <s v="David Nganga"/>
    <s v="Male"/>
    <s v="99999"/>
    <s v="724750082"/>
    <m/>
    <m/>
    <m/>
    <n v="36.565175000000004"/>
    <n v="-0.83267500000000005"/>
    <s v="Nyandarua"/>
    <s v="South Kinangop"/>
    <s v="Kenyatta Road"/>
    <s v="Kwa Kanyua"/>
    <n v="9"/>
    <s v="Biogas International Limited"/>
    <s v="Robert"/>
    <s v="Robert"/>
    <s v="254717606741"/>
    <s v="Medium Size Business"/>
    <x v="6"/>
    <x v="2"/>
    <d v="2019-11-29T00:00:00"/>
  </r>
  <r>
    <s v="VPA6"/>
    <s v="KE-NYE-2007-28882"/>
    <x v="2"/>
    <s v="Non Compliant"/>
    <s v="5th July,2020"/>
    <d v="2020-07-05T00:00:00"/>
    <s v="5th July,2020"/>
    <d v="2020-07-05T00:00:00"/>
    <s v="Elizabeth Mathenge"/>
    <s v="Female"/>
    <s v="99999"/>
    <s v="254720273632"/>
    <m/>
    <m/>
    <m/>
    <n v="36.711320999999998"/>
    <n v="-0.13803000000000001"/>
    <s v="Nyeri"/>
    <s v="Kieni West"/>
    <s v="Mugunda"/>
    <s v="Nairutia"/>
    <s v="9"/>
    <s v="Biogas International Limited"/>
    <s v="Robert"/>
    <s v="Robert"/>
    <s v="717606741"/>
    <s v="Medium Size Business"/>
    <x v="6"/>
    <x v="2"/>
    <d v="2020-07-10T00:00:00"/>
  </r>
  <r>
    <s v="VPA6"/>
    <s v="KE-TAI-2007-28871"/>
    <x v="0"/>
    <s v=""/>
    <s v="10th July,2020"/>
    <d v="2020-07-10T00:00:00"/>
    <s v="19th July,2020"/>
    <d v="2020-07-19T00:00:00"/>
    <s v="Livingstone Mwaighacho"/>
    <s v="Male"/>
    <s v="99999"/>
    <s v="724397002"/>
    <m/>
    <m/>
    <m/>
    <n v="38.361604999999997"/>
    <n v="-3.341132"/>
    <s v="Taita/Taveta"/>
    <s v="Wundanyi"/>
    <s v="Wumingu"/>
    <s v="Mwamenyi"/>
    <n v="9"/>
    <s v="Biogas International Limited"/>
    <s v="Robert"/>
    <s v="Robert"/>
    <s v="717606741"/>
    <s v="Medium Size Business"/>
    <x v="6"/>
    <x v="2"/>
    <d v="2020-07-10T00:00:00"/>
  </r>
  <r>
    <s v="VPA6"/>
    <s v="KE-KIS-1909-26696"/>
    <x v="0"/>
    <s v=""/>
    <s v="14th September,2019"/>
    <d v="2019-09-14T00:00:00"/>
    <s v="21st September,2019"/>
    <d v="2019-09-21T00:00:00"/>
    <s v="Otieno Isaac Othiambo"/>
    <s v="Male"/>
    <s v="11300034"/>
    <s v="0722455075"/>
    <m/>
    <m/>
    <s v="720729345"/>
    <n v="34.803780000000003"/>
    <n v="-0.129438"/>
    <s v="Kisumu"/>
    <s v="Kisumu East"/>
    <s v="Kalua Central"/>
    <s v="Ofunyu"/>
    <s v="9"/>
    <s v="Biogas International Limited"/>
    <s v="Robert"/>
    <s v="Robert"/>
    <s v="717606741"/>
    <s v="Medium Size Business"/>
    <x v="6"/>
    <x v="2"/>
    <d v="2019-09-18T00:00:00"/>
  </r>
  <r>
    <s v="VPA6"/>
    <s v="KE-NAI-2009-28897"/>
    <x v="0"/>
    <s v=""/>
    <s v="7th September,2020"/>
    <d v="2020-09-07T00:00:00"/>
    <s v="14th September,2020"/>
    <d v="2020-09-14T00:00:00"/>
    <s v="Regina Kamitha"/>
    <s v="Female"/>
    <s v="99999"/>
    <s v="717274517"/>
    <m/>
    <m/>
    <m/>
    <n v="36.691789"/>
    <n v="-1.293361"/>
    <s v="Nairobi"/>
    <s v="Dagoretti"/>
    <s v="Mutuini"/>
    <s v="Mutuini"/>
    <n v="9"/>
    <s v="Biogas International Limited"/>
    <s v="Robert"/>
    <s v="Robert"/>
    <s v="717606741"/>
    <s v="Medium Size Business"/>
    <x v="6"/>
    <x v="2"/>
    <d v="2020-09-07T00:00:00"/>
  </r>
  <r>
    <s v="VPA6"/>
    <s v="KE-KAJ-2007-28887"/>
    <x v="2"/>
    <s v="Non Compliant"/>
    <s v="21st July,2020"/>
    <d v="2020-07-21T00:00:00"/>
    <s v="28th July,2020"/>
    <d v="2020-07-28T00:00:00"/>
    <s v="James Salaash"/>
    <s v="Male"/>
    <s v="99999"/>
    <s v="254722333180"/>
    <m/>
    <m/>
    <m/>
    <n v="36.808439"/>
    <n v="-1.8508009999999999"/>
    <s v="Kajiado"/>
    <s v="Kajiado Central"/>
    <s v="Seuli"/>
    <s v="Seuli"/>
    <s v="9"/>
    <s v="Biogas International Limited"/>
    <s v="Robert"/>
    <s v="Robert"/>
    <s v="717606741"/>
    <s v="Medium Size Business"/>
    <x v="6"/>
    <x v="2"/>
    <d v="2020-07-21T00:00:00"/>
  </r>
  <r>
    <s v="VPA6"/>
    <s v="KE-NYA-2003-28869"/>
    <x v="0"/>
    <s v=""/>
    <s v="11th March,2020"/>
    <d v="2020-03-11T00:00:00"/>
    <s v="20th March,2020"/>
    <d v="2020-03-20T00:00:00"/>
    <s v="Margaret Mbugi Wanjiru"/>
    <s v="Female"/>
    <s v="99999"/>
    <s v="712848764"/>
    <m/>
    <m/>
    <m/>
    <n v="36.266956999999998"/>
    <n v="-0.101302"/>
    <s v="Nyandarua"/>
    <s v="Ol Joro Orok"/>
    <s v="Ngano"/>
    <s v="Ngano"/>
    <n v="9"/>
    <s v="Biogas International Limited"/>
    <s v="Robert"/>
    <s v="Robert"/>
    <s v="717606741"/>
    <s v="Medium Size Business"/>
    <x v="6"/>
    <x v="2"/>
    <d v="2020-03-11T00:00:00"/>
  </r>
  <r>
    <s v="VPA6"/>
    <s v="KE-KAJ-2003-28831"/>
    <x v="0"/>
    <s v=""/>
    <s v="18th December,2019"/>
    <d v="2019-12-18T00:00:00"/>
    <s v="4th March,2020"/>
    <d v="2020-03-04T00:00:00"/>
    <s v="Samuel Miruka"/>
    <s v="Male"/>
    <s v="99999"/>
    <s v="708345342"/>
    <m/>
    <m/>
    <m/>
    <n v="36.935723000000003"/>
    <n v="-1.4594750000000001"/>
    <s v="Kajiado"/>
    <s v="Kajiado East"/>
    <s v="Kitengela"/>
    <s v="Kitengela"/>
    <n v="9"/>
    <s v="Biogas International Limited"/>
    <s v="Robert"/>
    <s v="Robert"/>
    <s v="717606741"/>
    <s v="Medium Size Business"/>
    <x v="6"/>
    <x v="2"/>
    <d v="2020-03-04T00:00:00"/>
  </r>
  <r>
    <s v="VPA6"/>
    <s v="KE-NAR-2003-28872"/>
    <x v="2"/>
    <s v="Non Compliant"/>
    <s v="18th March,2020"/>
    <d v="2020-03-18T00:00:00"/>
    <s v="26th March,2020"/>
    <d v="2020-03-26T00:00:00"/>
    <s v="Kirrokor Nelson"/>
    <s v="Male"/>
    <s v="22930087"/>
    <s v="254721349260"/>
    <m/>
    <m/>
    <m/>
    <n v="35.390523999999999"/>
    <n v="-1.447263"/>
    <s v="Narok"/>
    <s v="Narok South"/>
    <s v="Nkoilale"/>
    <s v="Nkoilale"/>
    <s v="9"/>
    <s v="Biogas International Limited"/>
    <s v="Robert"/>
    <s v="Robert"/>
    <s v="717606741"/>
    <s v="Medium Size Business"/>
    <x v="6"/>
    <x v="2"/>
    <d v="2020-03-18T00:00:00"/>
  </r>
  <r>
    <s v="VPA6"/>
    <s v="KE-TRA-2102-26206"/>
    <x v="0"/>
    <s v=""/>
    <s v="20th December,2020"/>
    <d v="2020-12-20T00:00:00"/>
    <s v="8th February,2021"/>
    <d v="2021-02-08T00:00:00"/>
    <s v="Pauline Kiburu"/>
    <s v="Female"/>
    <s v="99999"/>
    <s v="720391122"/>
    <s v="254720391122"/>
    <m/>
    <s v="254720707179"/>
    <n v="35.057232999999997"/>
    <n v="1.020408"/>
    <s v="Trans Nzoia"/>
    <s v="Trans Nzoia West"/>
    <s v="cheragany"/>
    <s v="naisabu"/>
    <n v="9"/>
    <s v="Biogas International Limited"/>
    <s v="Robert"/>
    <s v="Robert"/>
    <s v=""/>
    <s v="Medium Size Business"/>
    <x v="6"/>
    <x v="2"/>
    <d v="2021-03-02T00:00:00"/>
  </r>
  <r>
    <s v="VPA6"/>
    <s v="KE-MOM-2105-26377"/>
    <x v="2"/>
    <s v="Non Compliant"/>
    <s v="13th May,2021"/>
    <d v="2021-05-13T00:00:00"/>
    <s v="26th May,2021"/>
    <d v="2021-05-26T00:00:00"/>
    <s v="Technical University Mombasa"/>
    <s v="Male"/>
    <s v="99999"/>
    <s v="72495537"/>
    <s v="+254724955377"/>
    <m/>
    <m/>
    <n v="39.667492000000003"/>
    <n v="-4.0369570000000001"/>
    <s v="Mombasa"/>
    <s v="Mvita"/>
    <s v="Tudor"/>
    <s v="Tudor"/>
    <n v="9"/>
    <s v="Biogas International Limited"/>
    <s v="Robert"/>
    <s v="Robert"/>
    <s v=""/>
    <s v="Medium Size Business"/>
    <x v="6"/>
    <x v="2"/>
    <d v="2021-05-13T00:00:00"/>
  </r>
  <r>
    <s v="VPA6"/>
    <s v="KE-KER-1804-25371"/>
    <x v="0"/>
    <s v=""/>
    <s v="28th December,2017"/>
    <d v="2017-12-28T00:00:00"/>
    <s v="7th April,2018"/>
    <d v="2018-04-07T00:00:00"/>
    <s v="Misik Viola"/>
    <s v="Female"/>
    <s v="20140210"/>
    <s v="0714852704"/>
    <m/>
    <m/>
    <m/>
    <n v="35.387416999999999"/>
    <n v="-0.107823"/>
    <s v="Kericho"/>
    <s v="Kipkelion West"/>
    <s v="Kiteris"/>
    <s v="Kosyot"/>
    <s v="4"/>
    <s v="Robert Birgen"/>
    <s v="Robert Birgen"/>
    <s v="Robert Birgen"/>
    <s v="738715297"/>
    <s v="Informal Business"/>
    <x v="0"/>
    <x v="0"/>
    <d v="2018-12-03T00:00:00"/>
  </r>
  <r>
    <s v="VPA6"/>
    <s v="KE-KER-1801-25295"/>
    <x v="0"/>
    <s v=""/>
    <s v="28th October,2017"/>
    <d v="2017-10-28T00:00:00"/>
    <s v="18th January,2018"/>
    <d v="2018-01-18T00:00:00"/>
    <s v="Melly Sharon"/>
    <s v="Female"/>
    <s v="28357438"/>
    <s v="707136921"/>
    <m/>
    <m/>
    <s v="723933960"/>
    <n v="35.388717999999997"/>
    <n v="-0.11583"/>
    <s v="Kericho"/>
    <s v="Kipkelion West"/>
    <s v="Kipteris"/>
    <s v="Kaptuiya"/>
    <s v="4"/>
    <s v="Robert Birgen"/>
    <s v="Robert Birgen"/>
    <s v="Robert Birgen"/>
    <s v="738715297"/>
    <s v="Informal Business"/>
    <x v="0"/>
    <x v="0"/>
    <d v="2018-12-03T00:00:00"/>
  </r>
  <r>
    <s v="VPA6"/>
    <s v="KE-KER-1909-24860"/>
    <x v="1"/>
    <s v="Abandoned"/>
    <s v="21st February,2019"/>
    <d v="2019-02-21T00:00:00"/>
    <s v="3rd September,2019"/>
    <d v="2019-09-03T00:00:00"/>
    <s v="Yegon Agnes"/>
    <s v="Female"/>
    <s v="13035985"/>
    <s v="0790684886"/>
    <m/>
    <m/>
    <s v="795183028"/>
    <n v="35.385606000000003"/>
    <n v="-0.13392999999999999"/>
    <s v="Kericho"/>
    <s v="Kipkelion West"/>
    <s v="Kipteris"/>
    <s v="Kabngetuny"/>
    <s v="4"/>
    <s v="Robert Birgen"/>
    <s v="Robert Birgen"/>
    <s v="Robert Birgen"/>
    <s v="710683406"/>
    <s v="Informal Business"/>
    <x v="0"/>
    <x v="0"/>
    <d v="2019-09-24T00:00:00"/>
  </r>
  <r>
    <s v="VPA6"/>
    <s v="KE-KER-2004-26647"/>
    <x v="0"/>
    <s v=""/>
    <s v="19th August,2019"/>
    <d v="2019-08-19T00:00:00"/>
    <s v="12th April,2020"/>
    <d v="2020-04-12T00:00:00"/>
    <s v="Tonui Christine"/>
    <s v="Female"/>
    <s v="7626477"/>
    <s v="254720000363"/>
    <m/>
    <m/>
    <m/>
    <n v="35.394514000000001"/>
    <n v="-0.116993"/>
    <s v="Kericho"/>
    <s v="Kipkelion West"/>
    <s v="Kipteris"/>
    <s v="Chebarus"/>
    <n v="4"/>
    <s v="Robert Birgen"/>
    <s v="Robert birgen"/>
    <s v="Robert birgen"/>
    <s v=""/>
    <s v="Informal Business"/>
    <x v="0"/>
    <x v="0"/>
    <d v="2020-11-22T00:00:00"/>
  </r>
  <r>
    <s v="VPA6"/>
    <s v="KE-KIA-1901-28092"/>
    <x v="0"/>
    <s v=""/>
    <s v="6th December,2018"/>
    <d v="2018-12-06T00:00:00"/>
    <s v="4th January,2019"/>
    <d v="2019-01-04T00:00:00"/>
    <s v="Mwaniki John Kamau"/>
    <s v="Male"/>
    <s v="11446207"/>
    <s v="0720530180"/>
    <m/>
    <m/>
    <m/>
    <n v="36.673105999999997"/>
    <n v="-1.1930320000000001"/>
    <s v="Kiambu"/>
    <s v="Kabete"/>
    <s v="Nyathuna"/>
    <s v="Kamoriani"/>
    <s v="10"/>
    <s v="Wonderflame Biogas Contractors"/>
    <s v="Robert Kagwe"/>
    <s v="Robert Kagwe"/>
    <s v="725352364"/>
    <s v="Informal Business"/>
    <x v="2"/>
    <x v="0"/>
    <d v="2019-03-31T00:00:00"/>
  </r>
  <r>
    <s v="VPA6"/>
    <s v="KE-KIA-1812-28098"/>
    <x v="0"/>
    <s v=""/>
    <s v="23rd November,2018"/>
    <d v="2018-11-23T00:00:00"/>
    <s v="13th December,2018"/>
    <d v="2018-12-13T00:00:00"/>
    <s v="Nganga Jesinta Wanjiru"/>
    <s v="Female"/>
    <s v="99999"/>
    <s v="254790559117"/>
    <m/>
    <m/>
    <m/>
    <n v="36.695286000000003"/>
    <n v="-1.2292209999999999"/>
    <s v="Kiambu"/>
    <s v="Kabete"/>
    <s v="Kabete"/>
    <s v="Rukubi"/>
    <s v="10"/>
    <s v="Wonderflame Biogas Contractors"/>
    <s v="Robert Kagwe"/>
    <s v="Robert Kagwe"/>
    <s v="254725352364"/>
    <s v="Informal Business"/>
    <x v="2"/>
    <x v="0"/>
    <d v="2019-03-31T00:00:00"/>
  </r>
  <r>
    <s v="VPA6"/>
    <s v="KE-KIA-1702-17598"/>
    <x v="0"/>
    <s v=""/>
    <s v="13th December,2016"/>
    <d v="2016-12-13T00:00:00"/>
    <s v="1st February,2017"/>
    <d v="2017-02-01T00:00:00"/>
    <s v="Esther Wanjiku Kahindi"/>
    <s v="Female"/>
    <s v="8432975"/>
    <s v="724988233"/>
    <m/>
    <m/>
    <m/>
    <n v="36.73321"/>
    <n v="-1.221028"/>
    <s v="Kiambu"/>
    <s v="Kikuyu"/>
    <s v="Gathiga"/>
    <s v="Gathiga"/>
    <s v="10"/>
    <s v="Wonderflame Biogas Contractors"/>
    <s v="Robert Kagwe"/>
    <s v="Robert Kagwe"/>
    <s v="254725352364"/>
    <s v="Informal Business"/>
    <x v="2"/>
    <x v="0"/>
    <d v="2017-07-06T00:00:00"/>
  </r>
  <r>
    <s v="VPA6"/>
    <s v="KE-KIA-1609-17565"/>
    <x v="0"/>
    <s v=""/>
    <s v="13th July,2016"/>
    <d v="2016-07-13T00:00:00"/>
    <s v="1st September,2016"/>
    <d v="2016-09-01T00:00:00"/>
    <s v="Naomi W Kamuiru"/>
    <s v="Male"/>
    <s v="100453258"/>
    <s v="721769147"/>
    <m/>
    <m/>
    <m/>
    <n v="36.653995000000002"/>
    <n v="-1.220532"/>
    <s v="Kiambu"/>
    <s v="Kikuyu"/>
    <s v="Kikuyu"/>
    <s v="Nderi"/>
    <s v="10"/>
    <s v="Wonderflame Biogas Contractors"/>
    <s v="Robert Kagwe"/>
    <s v="Robert Kagwe"/>
    <s v="254723749258"/>
    <s v="Informal Business"/>
    <x v="2"/>
    <x v="0"/>
    <d v="2017-07-06T00:00:00"/>
  </r>
  <r>
    <s v="VPA6"/>
    <s v="KE-KIA-1601-17566"/>
    <x v="0"/>
    <s v=""/>
    <s v="12th November,2015"/>
    <d v="2015-11-12T00:00:00"/>
    <s v="1st January,2016"/>
    <d v="2016-01-01T00:00:00"/>
    <s v="Penny Wambui Tharao"/>
    <s v="Female"/>
    <s v="23136843"/>
    <s v="791254271"/>
    <m/>
    <m/>
    <m/>
    <n v="36.716178999999997"/>
    <n v="-1.078965"/>
    <s v="Kiambu"/>
    <s v="Githunguri"/>
    <s v="Githiga"/>
    <s v="Kanjegeni"/>
    <s v="12"/>
    <s v="Wonderflame Biogas Contractors"/>
    <s v="Robert Kagwe"/>
    <s v="Robert Kagwe"/>
    <s v="254725352364"/>
    <s v="Informal Business"/>
    <x v="2"/>
    <x v="0"/>
    <d v="2017-07-06T00:00:00"/>
  </r>
  <r>
    <s v="VPA6"/>
    <s v="KE-KIA-1906-25750"/>
    <x v="0"/>
    <s v=""/>
    <s v="11th May,2019"/>
    <d v="2019-05-11T00:00:00"/>
    <s v="1st June,2019"/>
    <d v="2019-06-01T00:00:00"/>
    <s v="Muthiora Jane Wanjiru"/>
    <s v="Female"/>
    <s v="99999"/>
    <s v="0722995344"/>
    <m/>
    <m/>
    <s v="722729982"/>
    <n v="36.654609000000001"/>
    <n v="-1.280116"/>
    <s v="Kiambu"/>
    <s v="Kikuyu"/>
    <s v="Karai"/>
    <s v="Gikambura"/>
    <s v="12"/>
    <s v="Wonderflame Biogas Contractors"/>
    <s v="Robert Kagwe"/>
    <s v="Robert Kagwe"/>
    <s v="725352364"/>
    <s v="Informal Business"/>
    <x v="2"/>
    <x v="0"/>
    <d v="2019-06-20T00:00:00"/>
  </r>
  <r>
    <s v="VPA6"/>
    <s v="KE-KIA-1512-15256"/>
    <x v="0"/>
    <s v=""/>
    <s v="11th November,2015"/>
    <d v="2015-11-11T00:00:00"/>
    <s v="31st December,2015"/>
    <d v="2015-12-31T00:00:00"/>
    <s v="Monicah Wanjiru Gathii"/>
    <s v="Female"/>
    <s v="99999"/>
    <s v="710544740"/>
    <m/>
    <m/>
    <m/>
    <n v="36.750518999999997"/>
    <n v="-1.0561940000000001"/>
    <s v="Kiambu"/>
    <s v="Githunguri"/>
    <s v="Githunguri"/>
    <s v="Ngeteti"/>
    <s v="10"/>
    <s v="Robert Kagwi Wango"/>
    <s v="Robert Kagwi"/>
    <s v="Robert Kagwi"/>
    <s v=""/>
    <s v="Informal Business"/>
    <x v="2"/>
    <x v="0"/>
    <d v="2017-05-15T00:00:00"/>
  </r>
  <r>
    <s v="VPA6"/>
    <s v="KE-NAI-1712-18296"/>
    <x v="0"/>
    <s v=""/>
    <s v="11th November,2017"/>
    <d v="2017-11-11T00:00:00"/>
    <s v="31st December,2017"/>
    <d v="2017-12-31T00:00:00"/>
    <s v="Murimi Kenneth Kahuthu"/>
    <s v="Male"/>
    <s v="7113173"/>
    <s v="722371920"/>
    <m/>
    <m/>
    <s v="733839480"/>
    <n v="36.701070000000001"/>
    <n v="-1.3247850000000001"/>
    <s v="Nairobi"/>
    <s v="Langata"/>
    <s v="Karen"/>
    <s v="Karen"/>
    <s v="12"/>
    <s v="Wonderflame Biogas Contractors"/>
    <s v="Robert Kamau Muthee"/>
    <s v="Robert Kamau Muthee"/>
    <s v="723729258"/>
    <s v="Informal Business"/>
    <x v="2"/>
    <x v="0"/>
    <d v="2017-11-14T00:00:00"/>
  </r>
  <r>
    <s v="VPA6"/>
    <s v="KE-KIA-1903-25747"/>
    <x v="0"/>
    <s v=""/>
    <s v="4th January,2019"/>
    <d v="2019-01-04T00:00:00"/>
    <s v="15th March,2019"/>
    <d v="2019-03-15T00:00:00"/>
    <s v="Kiongera Hannah Muthoni"/>
    <s v="Female"/>
    <s v="99999"/>
    <s v="254728668755"/>
    <m/>
    <m/>
    <m/>
    <n v="36.834409000000001"/>
    <n v="-1.157832"/>
    <s v="Kiambu"/>
    <s v="Kiambu"/>
    <s v="Rabai"/>
    <s v="Kihingo"/>
    <s v="12"/>
    <s v="Wonderflame Biogas Contractors"/>
    <s v="Robert Kamau Muthee"/>
    <s v="Robert Kamau Muthee"/>
    <s v="723749258"/>
    <s v="Informal Business"/>
    <x v="2"/>
    <x v="0"/>
    <d v="2019-05-02T00:00:00"/>
  </r>
  <r>
    <s v="VPA6"/>
    <s v="KE-KIA-1701-17571"/>
    <x v="2"/>
    <s v="Unreachable"/>
    <s v="26th November,2016"/>
    <d v="2016-11-26T00:00:00"/>
    <s v="15th January,2017"/>
    <d v="2017-01-15T00:00:00"/>
    <s v="Arthur John Njoroge"/>
    <s v="Male"/>
    <s v="11769843"/>
    <s v="254722759245"/>
    <m/>
    <m/>
    <s v="723520072"/>
    <n v="36.673513"/>
    <n v="-1.2735399999999999"/>
    <s v="Kiambu"/>
    <s v="Kikuyu"/>
    <s v="Thogoto"/>
    <s v="Thogoto"/>
    <s v="12"/>
    <s v="Wonderflame Biogas Contractors"/>
    <s v="Robert Kamau Muthee"/>
    <s v="Robert Kamau Muthee"/>
    <s v="254723749258"/>
    <s v="Informal Business"/>
    <x v="2"/>
    <x v="0"/>
    <d v="2017-11-01T00:00:00"/>
  </r>
  <r>
    <s v="VPA6"/>
    <s v="KE-NAK-2301-29537"/>
    <x v="0"/>
    <s v=""/>
    <s v="10th December,2022"/>
    <d v="2022-12-10T00:00:00"/>
    <s v="23rd January,2023"/>
    <d v="2023-01-23T00:00:00"/>
    <s v="Chelimo Cheptoo"/>
    <s v="Male"/>
    <n v="99999"/>
    <s v="0725324862"/>
    <m/>
    <m/>
    <m/>
    <n v="35.974621999999997"/>
    <n v="6.4015000000000002E-2"/>
    <s v="Nakuru"/>
    <s v="Rongai"/>
    <s v="Mogotio"/>
    <s v="Mugunyone"/>
    <n v="8"/>
    <s v="Robert Kiprono Ngetich"/>
    <s v="Robert Ngetich"/>
    <s v="Robert Ngetich"/>
    <s v=""/>
    <s v="Informal Business"/>
    <x v="0"/>
    <x v="0"/>
    <d v="2023-01-24T00:00:00"/>
  </r>
  <r>
    <s v="VPA6"/>
    <s v="KE-NAK-2102-26599"/>
    <x v="2"/>
    <s v="Non Compliant"/>
    <s v="1st December,2020"/>
    <d v="2020-12-01T00:00:00"/>
    <s v="7th February,2021"/>
    <d v="2021-02-07T00:00:00"/>
    <s v="Jepkorir Rose"/>
    <s v="Female"/>
    <s v="99999"/>
    <s v="254703491677"/>
    <m/>
    <m/>
    <s v="254771886975"/>
    <n v="36.038302999999999"/>
    <n v="-0.32817400000000002"/>
    <s v="Nakuru"/>
    <s v="Nakuru Town"/>
    <s v="Kapkures"/>
    <s v="Kiptenden"/>
    <n v="8"/>
    <s v="Robert Kiprono Ngetich"/>
    <s v="Robert Ngetich"/>
    <s v="Robert Ngetich"/>
    <s v=""/>
    <s v="Informal Business"/>
    <x v="0"/>
    <x v="0"/>
    <d v="2021-04-09T00:00:00"/>
  </r>
  <r>
    <s v="VPA6"/>
    <s v="KE-NAK-2112-27362"/>
    <x v="0"/>
    <s v=""/>
    <s v="25th October,2021"/>
    <d v="2021-10-25T00:00:00"/>
    <s v="1st December,2021"/>
    <d v="2021-12-01T00:00:00"/>
    <s v="Janet Rotich"/>
    <s v="Male"/>
    <n v="99999"/>
    <s v="0726467853"/>
    <m/>
    <m/>
    <m/>
    <n v="36.006022999999999"/>
    <n v="-0.26933400000000002"/>
    <s v="Nakuru"/>
    <s v="Nakuru Town"/>
    <s v="Kapkures"/>
    <s v="Kigonor"/>
    <n v="8"/>
    <s v="Robert Kiprono Ngetich"/>
    <s v="Robert Ngetich"/>
    <s v="Robert Ngetich"/>
    <s v=""/>
    <s v="Informal Business"/>
    <x v="0"/>
    <x v="0"/>
    <d v="2022-02-03T00:00:00"/>
  </r>
  <r>
    <s v="VPA6"/>
    <s v="KE-NAK-2001-27376"/>
    <x v="0"/>
    <s v=""/>
    <s v="5th December,2019"/>
    <d v="2019-12-05T00:00:00"/>
    <s v="5th January,2020"/>
    <d v="2020-01-05T00:00:00"/>
    <s v="Jeniffer Lelgo"/>
    <s v="Female"/>
    <s v="1739921"/>
    <s v="254722321151"/>
    <m/>
    <m/>
    <m/>
    <n v="36.021227000000003"/>
    <n v="-0.30005799999999999"/>
    <s v="Nakuru"/>
    <s v="Nakuru Town"/>
    <s v="Kapkures"/>
    <s v="Mogoon"/>
    <s v="10"/>
    <s v="Robert Kiprono Ngetich"/>
    <s v="Robert Ngetich"/>
    <s v="Robert Ngetich"/>
    <s v="795463313"/>
    <s v="Informal Business"/>
    <x v="0"/>
    <x v="0"/>
    <d v="2020-02-11T00:00:00"/>
  </r>
  <r>
    <s v="VPA6"/>
    <s v="KE-NAK-2008-26603"/>
    <x v="0"/>
    <s v=""/>
    <s v="23rd July,2020"/>
    <d v="2020-07-23T00:00:00"/>
    <s v="20th August,2020"/>
    <d v="2020-08-20T00:00:00"/>
    <s v="Agnes Samoei"/>
    <s v="Female"/>
    <s v="20819740"/>
    <s v="254715041314"/>
    <m/>
    <m/>
    <m/>
    <n v="36.017626999999997"/>
    <n v="-0.30620000000000003"/>
    <s v="Nakuru"/>
    <s v="Nakuru Town"/>
    <s v="Kapkures"/>
    <s v="Ingobor"/>
    <s v="10"/>
    <s v="Robert Kiprono Ngetich"/>
    <s v="Robert Ngetich"/>
    <s v="Robert Ngetich"/>
    <s v="795463313"/>
    <s v="Informal Business"/>
    <x v="0"/>
    <x v="0"/>
    <d v="2020-09-02T00:00:00"/>
  </r>
  <r>
    <s v="VPA6"/>
    <s v="KE-NAK-2003-27386"/>
    <x v="0"/>
    <s v=""/>
    <s v="7th February,2020"/>
    <d v="2020-02-07T00:00:00"/>
    <s v="5th March,2020"/>
    <d v="2020-03-05T00:00:00"/>
    <s v="Isaac Yatich"/>
    <s v="Male"/>
    <s v="2591532"/>
    <s v="254720870462"/>
    <m/>
    <m/>
    <m/>
    <n v="36.015484999999998"/>
    <n v="-0.31494299999999997"/>
    <s v="Nakuru"/>
    <s v="Nakuru Town"/>
    <s v="Kapkures"/>
    <s v="Ngambo"/>
    <s v="10"/>
    <s v="Robert Kiprono Ngetich"/>
    <s v="Robert Ngetich"/>
    <s v="Robert Ngetich"/>
    <s v="795463313"/>
    <s v="Informal Business"/>
    <x v="0"/>
    <x v="0"/>
    <d v="2020-06-14T00:00:00"/>
  </r>
  <r>
    <s v="VPA6"/>
    <s v="KE-NAK-2108-27586"/>
    <x v="0"/>
    <s v=""/>
    <s v="4th July,2021"/>
    <d v="2021-07-04T00:00:00"/>
    <s v="15th August,2021"/>
    <d v="2021-08-15T00:00:00"/>
    <s v="Linah Serem"/>
    <s v="Female"/>
    <s v="2595173"/>
    <s v="254729554784"/>
    <m/>
    <m/>
    <s v="254725011544"/>
    <n v="36.026330999999999"/>
    <n v="-0.31623699999999999"/>
    <s v="Nakuru"/>
    <s v="Nakuru Town"/>
    <s v="Mogoon"/>
    <s v="Kapnandi"/>
    <n v="10"/>
    <s v="Robert Kiprono Ngetich"/>
    <s v="Robert Ngetich"/>
    <s v="Robert Ngetich"/>
    <s v=""/>
    <s v="Informal Business"/>
    <x v="0"/>
    <x v="0"/>
    <d v="2021-09-13T00:00:00"/>
  </r>
  <r>
    <s v="VPA6"/>
    <s v="KE-NAK-2107-27577"/>
    <x v="0"/>
    <s v=""/>
    <s v="22nd May,2021"/>
    <d v="2021-05-22T00:00:00"/>
    <s v="1st July,2021"/>
    <d v="2021-07-01T00:00:00"/>
    <s v="Kimeli Kebenei David"/>
    <s v="Male"/>
    <s v="33973683"/>
    <s v="254724950561"/>
    <m/>
    <m/>
    <s v="254713992776"/>
    <n v="36.026342"/>
    <n v="-0.32072000000000001"/>
    <s v="Nakuru"/>
    <s v="Nakuru Town"/>
    <s v="Mogoon"/>
    <s v="Kapnandi"/>
    <n v="10"/>
    <s v="Robert Kiprono Ngetich"/>
    <s v="Robert Ngetich"/>
    <s v="Robert Ngetich"/>
    <s v=""/>
    <s v="Informal Business"/>
    <x v="0"/>
    <x v="0"/>
    <d v="2021-07-14T00:00:00"/>
  </r>
  <r>
    <s v="VPA6"/>
    <s v="KE-BAR-2209-29533"/>
    <x v="0"/>
    <s v=""/>
    <s v="10th June,2022"/>
    <d v="2022-06-10T00:00:00"/>
    <s v="21st September,2022"/>
    <d v="2022-09-21T00:00:00"/>
    <s v="Kiprono Rael Targok"/>
    <s v="Female"/>
    <s v="6591039"/>
    <s v="0722589513"/>
    <m/>
    <m/>
    <m/>
    <n v="35.830002999999998"/>
    <n v="0.18979499999999999"/>
    <s v="Baringo"/>
    <s v="Mogotio"/>
    <s v="Cheberen"/>
    <s v="Oinopsos"/>
    <n v="10"/>
    <s v="Robert Kiprono Ngetich"/>
    <s v="Robert Ngetich"/>
    <s v="Robert Ngetich"/>
    <s v=""/>
    <s v="Informal Business"/>
    <x v="0"/>
    <x v="0"/>
    <d v="2022-09-22T00:00:00"/>
  </r>
  <r>
    <s v="VPA6"/>
    <s v="KE-NAK-2112-27352"/>
    <x v="0"/>
    <s v=""/>
    <s v="27th October,2021"/>
    <d v="2021-10-27T00:00:00"/>
    <s v="1st December,2021"/>
    <d v="2021-12-01T00:00:00"/>
    <s v="Jane Rotich"/>
    <s v="Female"/>
    <s v="2193728"/>
    <s v="795463313"/>
    <m/>
    <m/>
    <m/>
    <n v="36.015242000000001"/>
    <n v="-0.30506299999999997"/>
    <s v="Nakuru"/>
    <s v="Nakuru Town"/>
    <s v="Ngambo"/>
    <s v="Kapkures"/>
    <n v="10"/>
    <s v="Robert Kiprono Ngetich"/>
    <s v="Robert Ngetich"/>
    <s v="Robert Ngetich"/>
    <s v=""/>
    <s v="Informal Business"/>
    <x v="0"/>
    <x v="0"/>
    <d v="2022-06-29T00:00:00"/>
  </r>
  <r>
    <s v="VPA6"/>
    <s v="KE-NAK-2210-29786"/>
    <x v="0"/>
    <s v=""/>
    <s v="13th July,2022"/>
    <d v="2022-07-13T00:00:00"/>
    <s v="20th October,2022"/>
    <d v="2022-10-20T00:00:00"/>
    <s v="Richard Bett"/>
    <s v="Male"/>
    <s v=""/>
    <s v="0716274338"/>
    <m/>
    <m/>
    <m/>
    <n v="36.045861000000002"/>
    <n v="-0.334233"/>
    <s v="Nakuru"/>
    <s v="Nakuru Town"/>
    <s v="Kiptenen primary"/>
    <s v="Barut"/>
    <n v="10"/>
    <s v="Robert Kiprono Ngetich"/>
    <s v="Robert Ngetich"/>
    <s v="Robert Ngetich"/>
    <s v=""/>
    <s v="Informal Business"/>
    <x v="0"/>
    <x v="0"/>
    <d v="2022-10-21T00:00:00"/>
  </r>
  <r>
    <s v="VPA6"/>
    <s v="KE-NAK-2210-29785"/>
    <x v="2"/>
    <s v="Non Compliant"/>
    <s v="8th August,2022"/>
    <d v="2022-08-08T00:00:00"/>
    <s v="20th October,2022"/>
    <d v="2022-10-20T00:00:00"/>
    <s v="Eric Korir"/>
    <s v="Male"/>
    <s v="6466294"/>
    <s v="720951534"/>
    <m/>
    <m/>
    <s v="0723003815"/>
    <n v="36.016160999999997"/>
    <n v="-0.304863"/>
    <s v="Nakuru"/>
    <s v="Njoro"/>
    <s v="Mombasa"/>
    <s v="Hillcrest"/>
    <n v="10"/>
    <s v="Robert Kiprono Ngetich"/>
    <s v="Robert Ngetich"/>
    <s v="Robert Ngetich"/>
    <s v=""/>
    <s v="Informal Business"/>
    <x v="0"/>
    <x v="0"/>
    <d v="2022-10-21T00:00:00"/>
  </r>
  <r>
    <s v="VPA6"/>
    <s v="KE-BAR-2209-29529"/>
    <x v="0"/>
    <s v=""/>
    <s v="13th May,2022"/>
    <d v="2022-05-13T00:00:00"/>
    <s v="19th September,2022"/>
    <d v="2022-09-19T00:00:00"/>
    <s v="Kipchumba Lennox"/>
    <s v="Male"/>
    <n v="99999"/>
    <s v="0723843448"/>
    <m/>
    <m/>
    <m/>
    <n v="35.838538999999997"/>
    <n v="7.986E-3"/>
    <s v="Baringo"/>
    <s v="Koibatek"/>
    <s v="Mandina"/>
    <s v="Mid world"/>
    <n v="12"/>
    <s v="Robert Kiprono Ngetich"/>
    <s v="Robert Ngetich"/>
    <s v="Robert Ngetich"/>
    <s v=""/>
    <s v="Informal Business"/>
    <x v="0"/>
    <x v="0"/>
    <d v="2022-09-19T00:00:00"/>
  </r>
  <r>
    <s v="VPA6"/>
    <s v="KE-BAR-2209-29531"/>
    <x v="0"/>
    <s v=""/>
    <s v="10th June,2022"/>
    <d v="2022-06-10T00:00:00"/>
    <s v="19th September,2022"/>
    <d v="2022-09-19T00:00:00"/>
    <s v="Bunei Samuel"/>
    <s v="Male"/>
    <n v="99999"/>
    <s v="0722552181"/>
    <m/>
    <m/>
    <m/>
    <n v="35.848742000000001"/>
    <n v="2.3872999999999998E-2"/>
    <s v="Baringo"/>
    <s v="Koibatek"/>
    <s v="Kiplombe"/>
    <s v="Mid world"/>
    <n v="12"/>
    <s v="Robert Kiprono Ngetich"/>
    <s v="Robert Ngetich"/>
    <s v="Robert Ngetich"/>
    <s v=""/>
    <s v="Informal Business"/>
    <x v="0"/>
    <x v="0"/>
    <d v="2022-09-19T00:00:00"/>
  </r>
  <r>
    <s v="VPA6"/>
    <s v="KE-NAK-1807-22171"/>
    <x v="2"/>
    <s v="Unreachable"/>
    <s v="28th May,2018"/>
    <d v="2018-05-28T00:00:00"/>
    <s v="17th July,2018"/>
    <d v="2018-07-17T00:00:00"/>
    <s v="Daniel Gathui"/>
    <s v="Male"/>
    <s v="10086672"/>
    <s v="72195689"/>
    <s v="721956898"/>
    <m/>
    <m/>
    <n v="36.127920000000003"/>
    <n v="-0.27807300000000001"/>
    <s v="Nakuru"/>
    <s v="Bahati"/>
    <s v="Lanet"/>
    <s v="Kiratina"/>
    <s v="4"/>
    <s v="Biogas International Limited"/>
    <s v="Robert Wanjiku"/>
    <s v="Robert Wanjiku"/>
    <s v="717606741"/>
    <s v="Medium Size Business"/>
    <x v="6"/>
    <x v="2"/>
    <d v="2018-07-18T00:00:00"/>
  </r>
  <r>
    <s v="VPA6"/>
    <s v="KE-NAK-1807-22170"/>
    <x v="2"/>
    <s v="Unreachable"/>
    <s v="29th May,2018"/>
    <d v="2018-05-29T00:00:00"/>
    <s v="18th July,2018"/>
    <d v="2018-07-18T00:00:00"/>
    <s v="Jason Thiongo Kigotho"/>
    <s v="Male"/>
    <s v="930000"/>
    <s v="729094050"/>
    <m/>
    <m/>
    <m/>
    <n v="36.134010000000004"/>
    <n v="-0.18226500000000001"/>
    <s v="Nakuru"/>
    <s v="Bahati"/>
    <s v="Karunga"/>
    <s v="St Monica"/>
    <s v="4"/>
    <s v="Biogas International Limited"/>
    <s v="Robert Wanjiku"/>
    <s v="Robert Wanjiku"/>
    <s v="717606741"/>
    <s v="Medium Size Business"/>
    <x v="6"/>
    <x v="2"/>
    <d v="2018-07-18T00:00:00"/>
  </r>
  <r>
    <s v="VPA6"/>
    <s v="KE-NAK-1807-22173"/>
    <x v="0"/>
    <s v=""/>
    <s v="31st May,2018"/>
    <d v="2018-05-31T00:00:00"/>
    <s v="20th July,2018"/>
    <d v="2018-07-20T00:00:00"/>
    <s v="John Kaara Kimani"/>
    <s v="Male"/>
    <s v="99999"/>
    <s v="720713327"/>
    <m/>
    <m/>
    <m/>
    <n v="36.190848000000003"/>
    <n v="-6.4877000000000004E-2"/>
    <s v="Nakuru"/>
    <s v="Subukia"/>
    <s v="Kabazi"/>
    <s v="Maombi"/>
    <s v="4"/>
    <s v="Biogas International Limited"/>
    <s v="Robert Wanjiku"/>
    <s v="Robert Wanjiku"/>
    <s v="717606741"/>
    <s v="Medium Size Business"/>
    <x v="6"/>
    <x v="2"/>
    <d v="2018-07-20T00:00:00"/>
  </r>
  <r>
    <s v="VPA6"/>
    <s v="KE-NAK-1807-22172"/>
    <x v="0"/>
    <s v=""/>
    <s v="1st June,2018"/>
    <d v="2018-06-01T00:00:00"/>
    <s v="21st July,2018"/>
    <d v="2018-07-21T00:00:00"/>
    <s v="Daniel Towett Tubon"/>
    <s v="Male"/>
    <s v="99999"/>
    <s v="721291043"/>
    <m/>
    <m/>
    <s v="711890651"/>
    <n v="36.030076999999999"/>
    <n v="-0.34249299999999999"/>
    <s v="Nakuru"/>
    <s v="Nakuru Town"/>
    <s v="Kapkures"/>
    <s v="Laruet"/>
    <s v="4"/>
    <s v="Biogas International Limited"/>
    <s v="Robert Wanjiku"/>
    <s v="Robert Wanjiku"/>
    <s v="717606741"/>
    <s v="Medium Size Business"/>
    <x v="6"/>
    <x v="2"/>
    <d v="2018-07-21T00:00:00"/>
  </r>
  <r>
    <s v="VPA6"/>
    <s v="KE-NAK-1807-22174"/>
    <x v="0"/>
    <s v=""/>
    <s v="28th May,2018"/>
    <d v="2018-05-28T00:00:00"/>
    <s v="17th July,2018"/>
    <d v="2018-07-17T00:00:00"/>
    <s v="Moses Gathua"/>
    <s v="Male"/>
    <s v="8289377"/>
    <s v="727449494"/>
    <m/>
    <m/>
    <m/>
    <n v="36.167301999999999"/>
    <n v="-0.303313"/>
    <s v="Nakuru"/>
    <s v="Bahati"/>
    <s v="Meroreni"/>
    <s v="Ndege"/>
    <s v="4"/>
    <s v="Biogas International Limited"/>
    <s v="Robert Wanjiku"/>
    <s v="Robert Wanjiku"/>
    <s v="717606741"/>
    <s v="Medium Size Business"/>
    <x v="6"/>
    <x v="2"/>
    <d v="2018-07-17T00:00:00"/>
  </r>
  <r>
    <s v="VPA6"/>
    <s v="KE-EMB-1803-22145"/>
    <x v="0"/>
    <s v=""/>
    <s v="2nd February,2018"/>
    <d v="2018-02-02T00:00:00"/>
    <s v="24th March,2018"/>
    <d v="2018-03-24T00:00:00"/>
    <s v="Rachael Waema"/>
    <s v="Female"/>
    <s v="99999"/>
    <s v="722323628"/>
    <m/>
    <m/>
    <s v="764523628"/>
    <n v="37.504325000000001"/>
    <n v="-0.53142900000000004"/>
    <s v="Embu"/>
    <s v="Embu North"/>
    <s v="Itabua"/>
    <s v="Itabua"/>
    <s v="4"/>
    <s v="Biogas International Limited"/>
    <s v="Robert Wanjiku"/>
    <s v="Robert Wanjiku"/>
    <s v="717606741"/>
    <s v="Medium Size Business"/>
    <x v="6"/>
    <x v="2"/>
    <d v="2018-03-24T00:00:00"/>
  </r>
  <r>
    <s v="VPA6"/>
    <s v="KE-TAI-1802-22132"/>
    <x v="0"/>
    <s v=""/>
    <s v="13th December,2017"/>
    <d v="2017-12-13T00:00:00"/>
    <s v="1st February,2018"/>
    <d v="2018-02-01T00:00:00"/>
    <s v="Charles Kilonzi"/>
    <s v="Male"/>
    <s v="11310979"/>
    <s v="722998174"/>
    <m/>
    <m/>
    <m/>
    <n v="38.373483999999998"/>
    <n v="-3.3426930000000001"/>
    <s v="Taita/Taveta"/>
    <s v="Wundanyi"/>
    <s v="Wumingu"/>
    <s v="Riwa"/>
    <s v="4"/>
    <s v="Biogas International Limited"/>
    <s v="Robert Wanjiku"/>
    <s v="Robert Wanjiku"/>
    <s v="717606741"/>
    <s v="Medium Size Business"/>
    <x v="6"/>
    <x v="2"/>
    <d v="2018-02-21T00:00:00"/>
  </r>
  <r>
    <s v="VPA6"/>
    <s v="KE-NAK-1708-22034"/>
    <x v="0"/>
    <s v=""/>
    <s v="12th June,2017"/>
    <d v="2017-06-12T00:00:00"/>
    <s v="1st August,2017"/>
    <d v="2017-08-01T00:00:00"/>
    <s v="Nyakio Lake Kanio"/>
    <s v="Female"/>
    <s v="20096328"/>
    <s v="713482144"/>
    <m/>
    <m/>
    <s v="717754733"/>
    <n v="36.480651999999999"/>
    <n v="-0.73960000000000004"/>
    <s v="Nakuru"/>
    <s v="Naivasha"/>
    <s v="Kayole"/>
    <s v="Malaro"/>
    <s v="6"/>
    <s v="Biogas International Limited"/>
    <s v="Robert Wanjiku"/>
    <s v="Robert Wanjiku"/>
    <s v="717606741"/>
    <s v="Medium Size Business"/>
    <x v="6"/>
    <x v="2"/>
    <d v="2017-06-12T00:00:00"/>
  </r>
  <r>
    <s v="VPA6"/>
    <s v="KE-NAI-1706-22031"/>
    <x v="0"/>
    <s v=""/>
    <s v="17th April,2017"/>
    <d v="2017-04-17T00:00:00"/>
    <s v="6th June,2017"/>
    <d v="2017-06-06T00:00:00"/>
    <s v="Paul Muthee Mbutha"/>
    <s v="Male"/>
    <s v="10551545"/>
    <s v="795191848"/>
    <m/>
    <m/>
    <m/>
    <n v="36.698279999999997"/>
    <n v="-1.2972710000000001"/>
    <s v="Nairobi"/>
    <s v="Dagoretti South"/>
    <s v="Mutuini"/>
    <s v="Mutuini"/>
    <s v="6"/>
    <s v="Biogas International Limited"/>
    <s v="Robert Wanjiku"/>
    <s v="Robert Wanjiku"/>
    <s v="717606741"/>
    <s v="Medium Size Business"/>
    <x v="6"/>
    <x v="2"/>
    <d v="2017-06-06T00:00:00"/>
  </r>
  <r>
    <s v="VPA6"/>
    <s v="KE-NAI-1512-22030"/>
    <x v="0"/>
    <s v=""/>
    <s v="11th November,2015"/>
    <d v="2015-11-11T00:00:00"/>
    <s v="31st December,2015"/>
    <d v="2015-12-31T00:00:00"/>
    <s v="Margaret Gitau Wanjiku"/>
    <s v="Female"/>
    <s v="29113577"/>
    <s v="703100322"/>
    <m/>
    <m/>
    <m/>
    <n v="36.700121000000003"/>
    <n v="-1.297188"/>
    <s v="Nairobi"/>
    <s v="Dagoretti South"/>
    <s v="Mutuini"/>
    <s v="Mutuini"/>
    <s v="6"/>
    <s v="Biogas International Limited"/>
    <s v="Robert Wanjiku"/>
    <s v="Robert Wanjiku"/>
    <s v="717606741"/>
    <s v="Medium Size Business"/>
    <x v="6"/>
    <x v="2"/>
    <d v="2017-06-06T00:00:00"/>
  </r>
  <r>
    <s v="VPA6"/>
    <s v="KE-KIT-1705-21993"/>
    <x v="0"/>
    <s v=""/>
    <s v="12th March,2017"/>
    <d v="2017-03-12T00:00:00"/>
    <s v="1st May,2017"/>
    <d v="2017-05-01T00:00:00"/>
    <s v="Agnes Munyao Kaselili"/>
    <s v="Female"/>
    <s v="20462264"/>
    <s v="718985682"/>
    <m/>
    <m/>
    <m/>
    <n v="37.84722"/>
    <n v="-1.5415479999999999"/>
    <s v="Kitui"/>
    <s v="Lower Yatta"/>
    <s v="Lower Yatta"/>
    <s v="Kathekani"/>
    <s v="6"/>
    <s v="Biogas International Limited"/>
    <s v="Robert Wanjiku"/>
    <s v="Robert Wanjiku"/>
    <s v="717606741"/>
    <s v="Medium Size Business"/>
    <x v="6"/>
    <x v="2"/>
    <d v="2017-05-27T00:00:00"/>
  </r>
  <r>
    <s v="VPA6"/>
    <s v="KE-KIT-1706-21995"/>
    <x v="0"/>
    <s v=""/>
    <s v="12th April,2017"/>
    <d v="2017-04-12T00:00:00"/>
    <s v="1st June,2017"/>
    <d v="2017-06-01T00:00:00"/>
    <s v="Kabwere Thyaku"/>
    <s v="Male"/>
    <s v="25158947"/>
    <s v="713345043"/>
    <m/>
    <m/>
    <s v="713714540"/>
    <n v="37.861956999999997"/>
    <n v="-1.563153"/>
    <s v="Kitui"/>
    <s v="Lower Yatta"/>
    <s v="Kitui Rural"/>
    <s v="Kathome"/>
    <s v="6"/>
    <s v="Biogas International Limited"/>
    <s v="Robert Wanjiku"/>
    <s v="Robert Wanjiku"/>
    <s v="717606741"/>
    <s v="Medium Size Business"/>
    <x v="6"/>
    <x v="2"/>
    <d v="2017-05-27T00:00:00"/>
  </r>
  <r>
    <s v="VPA6"/>
    <s v="KE-KIL-1802-27891"/>
    <x v="0"/>
    <s v=""/>
    <s v="13th December,2017"/>
    <d v="2017-12-13T00:00:00"/>
    <s v="1st February,2018"/>
    <d v="2018-02-01T00:00:00"/>
    <s v="Susan Sonje (Plant1)"/>
    <s v="Female"/>
    <s v="5383184"/>
    <s v="721278856"/>
    <m/>
    <m/>
    <s v="731690682"/>
    <n v="40.011887999999999"/>
    <n v="-3.3224330000000002"/>
    <s v="Kilifi"/>
    <s v="Arabuko Sokoke Forest"/>
    <s v="Gede"/>
    <s v="Cha Fisi"/>
    <s v="6"/>
    <s v="Biogas International Limited"/>
    <s v="Robert Wanjiku"/>
    <s v="Robert Wanjiku"/>
    <s v="717606741"/>
    <s v="Medium Size Business"/>
    <x v="6"/>
    <x v="2"/>
    <d v="2018-01-24T00:00:00"/>
  </r>
  <r>
    <s v="VPA6"/>
    <s v="KE-KIR-1801-27892"/>
    <x v="0"/>
    <s v=""/>
    <s v="11th December,2017"/>
    <d v="2017-12-11T00:00:00"/>
    <s v="30th January,2018"/>
    <d v="2018-01-30T00:00:00"/>
    <s v="John Gichobi Gichobi"/>
    <s v="Male"/>
    <s v="9186800"/>
    <s v="72624868"/>
    <s v="726248687"/>
    <m/>
    <m/>
    <n v="37.374167"/>
    <n v="-0.57242099999999996"/>
    <s v="Kirinyaga"/>
    <s v="Kerugoya/Kutus"/>
    <s v="Nyagati"/>
    <s v="Kiramara"/>
    <s v="6"/>
    <s v="Biogas International Limited"/>
    <s v="Robert Wanjiku"/>
    <s v="Robert Wanjiku"/>
    <s v=""/>
    <s v="Medium Size Business"/>
    <x v="6"/>
    <x v="2"/>
    <d v="2018-01-30T00:00:00"/>
  </r>
  <r>
    <s v="VPA6"/>
    <s v="KE-KIA-1710-22094"/>
    <x v="0"/>
    <s v=""/>
    <s v="12th August,2017"/>
    <d v="2017-08-12T00:00:00"/>
    <s v="1st October,2017"/>
    <d v="2017-10-01T00:00:00"/>
    <s v="Kenneth Gatundu Mungai"/>
    <s v="Male"/>
    <s v="28205294"/>
    <s v="713157659"/>
    <m/>
    <m/>
    <m/>
    <n v="36.645870000000002"/>
    <n v="-1.1692670000000001"/>
    <s v="Kiambu"/>
    <s v="Limuru"/>
    <s v="Kagia"/>
    <s v="Kagia"/>
    <s v="6"/>
    <s v="Biogas International Limited"/>
    <s v="Robert Wanjiku"/>
    <s v="Robert Wanjiku"/>
    <s v="254717606741"/>
    <s v="Medium Size Business"/>
    <x v="6"/>
    <x v="2"/>
    <d v="2017-11-16T00:00:00"/>
  </r>
  <r>
    <s v="VPA6"/>
    <s v="KE-MAC-1710-22095"/>
    <x v="0"/>
    <s v=""/>
    <s v="12th August,2017"/>
    <d v="2017-08-12T00:00:00"/>
    <s v="1st October,2017"/>
    <d v="2017-10-01T00:00:00"/>
    <s v="Julius Kieti"/>
    <s v="Male"/>
    <s v="11362236"/>
    <s v="728078834"/>
    <m/>
    <m/>
    <m/>
    <n v="37.184902999999998"/>
    <n v="-1.5605100000000001"/>
    <s v="Machakos"/>
    <s v="Machakos"/>
    <s v="Kathome"/>
    <s v="Kathome"/>
    <s v="6"/>
    <s v="Biogas International Limited"/>
    <s v="Robert Wanjiku"/>
    <s v="Robert Wanjiku"/>
    <s v="254717606741"/>
    <s v="Medium Size Business"/>
    <x v="6"/>
    <x v="2"/>
    <d v="2017-11-16T00:00:00"/>
  </r>
  <r>
    <s v="VPA6"/>
    <s v="KE-NYE-1806-22155"/>
    <x v="0"/>
    <s v=""/>
    <s v="18th April,2018"/>
    <d v="2018-04-18T00:00:00"/>
    <s v="7th June,2018"/>
    <d v="2018-06-07T00:00:00"/>
    <s v="Maina James M"/>
    <s v="Male"/>
    <s v="12766498"/>
    <s v="717020178"/>
    <m/>
    <m/>
    <m/>
    <n v="37.139921999999999"/>
    <n v="-0.50667300000000004"/>
    <s v="Nyeri"/>
    <s v="Mathira East"/>
    <s v="Iriani"/>
    <s v="Ndaroini"/>
    <s v="6"/>
    <s v="Biogas International Limited"/>
    <s v="Robert Wanjiku"/>
    <s v="Robert Wanjiku"/>
    <s v="717606741"/>
    <s v="Medium Size Business"/>
    <x v="6"/>
    <x v="2"/>
    <d v="2018-06-07T00:00:00"/>
  </r>
  <r>
    <s v="VPA6"/>
    <s v="KE-MAK-1707-21978"/>
    <x v="0"/>
    <s v=""/>
    <s v="12th May,2017"/>
    <d v="2017-05-12T00:00:00"/>
    <s v="1st July,2017"/>
    <d v="2017-07-01T00:00:00"/>
    <s v="Vincent Mutuku"/>
    <s v="Male"/>
    <s v="700859"/>
    <s v="722717281"/>
    <m/>
    <m/>
    <m/>
    <n v="37.332900000000002"/>
    <n v="-1.982775"/>
    <s v="Makueni"/>
    <s v="Makueni"/>
    <s v="Kiou"/>
    <s v="Karimbini"/>
    <s v="6"/>
    <s v="Biogas International Limited"/>
    <s v="Robert Wanjiku"/>
    <s v="Robert Wanjiku"/>
    <s v="254717606741"/>
    <s v="Medium Size Business"/>
    <x v="6"/>
    <x v="2"/>
    <d v="2017-04-29T00:00:00"/>
  </r>
  <r>
    <s v="VPA6"/>
    <s v="KE-KER-1708-22057"/>
    <x v="0"/>
    <s v=""/>
    <s v="16th June,2017"/>
    <d v="2017-06-16T00:00:00"/>
    <s v="5th August,2017"/>
    <d v="2017-08-05T00:00:00"/>
    <s v="Edna Sonoya Cherotich"/>
    <s v="Female"/>
    <s v="8287237"/>
    <s v="714217307"/>
    <m/>
    <m/>
    <m/>
    <n v="35.391511999999999"/>
    <n v="-0.12817200000000001"/>
    <s v="Kericho"/>
    <s v="Kipkelion West"/>
    <s v="Kipteris"/>
    <s v="Kimuguru"/>
    <s v="6"/>
    <s v="Biogas International Limited"/>
    <s v="Robert Wanjiku"/>
    <s v="Robert Wanjiku"/>
    <s v="717606741"/>
    <s v="Medium Size Business"/>
    <x v="6"/>
    <x v="2"/>
    <d v="2017-08-05T00:00:00"/>
  </r>
  <r>
    <s v="VPA6"/>
    <s v="KE-KAJ-1706-22035"/>
    <x v="0"/>
    <s v=""/>
    <s v="2nd May,2017"/>
    <d v="2017-05-02T00:00:00"/>
    <s v="21st June,2017"/>
    <d v="2017-06-21T00:00:00"/>
    <s v="Steven Chege Gichia"/>
    <s v="Male"/>
    <s v="11803434"/>
    <s v="722327882"/>
    <m/>
    <m/>
    <m/>
    <n v="36.673085"/>
    <n v="-1.3799630000000001"/>
    <s v="Kajiado"/>
    <s v="Kajiado North"/>
    <s v="Matasia"/>
    <s v="Matasia"/>
    <s v="6"/>
    <s v="Biogas International Limited"/>
    <s v="Robert Wanjiku"/>
    <s v="Robert Wanjiku"/>
    <s v="717606741"/>
    <s v="Medium Size Business"/>
    <x v="6"/>
    <x v="2"/>
    <d v="2017-07-17T00:00:00"/>
  </r>
  <r>
    <s v="VPA6"/>
    <s v="KE-KIT-1810-21992"/>
    <x v="0"/>
    <s v=""/>
    <s v="15th August,2018"/>
    <d v="2018-08-15T00:00:00"/>
    <s v="4th October,2018"/>
    <d v="2018-10-04T00:00:00"/>
    <s v="Nzioki Kanini Kanini"/>
    <s v="Female"/>
    <s v="4416212"/>
    <s v="710401068"/>
    <m/>
    <m/>
    <m/>
    <n v="37.883065000000002"/>
    <n v="-1.4871319999999999"/>
    <s v="Kitui"/>
    <s v="Lower Yatta"/>
    <s v="Ndunguni"/>
    <s v="Ndunguni"/>
    <s v="6"/>
    <s v="Biogas International Limited"/>
    <s v="Robert Wanjiku"/>
    <s v="Robert Wanjiku"/>
    <s v="718484236"/>
    <s v="Medium Size Business"/>
    <x v="6"/>
    <x v="2"/>
    <d v="2018-10-08T00:00:00"/>
  </r>
  <r>
    <s v="VPA6"/>
    <s v="KE-THA-1710-22077"/>
    <x v="0"/>
    <s v=""/>
    <s v="2nd October,2017"/>
    <d v="2017-10-02T00:00:00"/>
    <s v="16th October,2017"/>
    <d v="2017-10-16T00:00:00"/>
    <s v="Gichunge Paul Kathuni"/>
    <s v="Male"/>
    <s v="4452974"/>
    <s v="725177540"/>
    <m/>
    <m/>
    <s v="717513063"/>
    <n v="37.632697999999998"/>
    <n v="-0.36416300000000001"/>
    <s v="Tharaka-Nithi"/>
    <s v="Chuka"/>
    <s v="Mwonge"/>
    <s v="Mwanga"/>
    <s v="6"/>
    <s v="Biogas International Limited"/>
    <s v="Robert Wanjiku"/>
    <s v="Robert Wanjiku"/>
    <s v="717606741"/>
    <s v="Medium Size Business"/>
    <x v="6"/>
    <x v="2"/>
    <d v="2018-09-26T00:00:00"/>
  </r>
  <r>
    <s v="VPA6"/>
    <s v="KE-KIT-1808-24085"/>
    <x v="1"/>
    <s v="Abandoned"/>
    <s v="29th January,2017"/>
    <d v="2017-01-29T00:00:00"/>
    <s v="20th August,2018"/>
    <d v="2018-08-20T00:00:00"/>
    <s v="Mutua Alfred Mwalimu"/>
    <s v="Male"/>
    <s v="25650707"/>
    <s v="723140455"/>
    <m/>
    <m/>
    <s v="712557389"/>
    <n v="37.860211999999997"/>
    <n v="-1.496375"/>
    <s v="Kitui"/>
    <s v="Lower Yatta"/>
    <s v="Lower Yatta"/>
    <s v="Ikubulutuni Maungu"/>
    <s v="6"/>
    <s v="Biogas International Limited"/>
    <s v="Robert Wanjiku"/>
    <s v="Robert Wanjiku"/>
    <s v="717606741"/>
    <s v="Medium Size Business"/>
    <x v="6"/>
    <x v="2"/>
    <d v="2018-08-22T00:00:00"/>
  </r>
  <r>
    <s v="VPA6"/>
    <s v="KE-KIT-1808-24089"/>
    <x v="0"/>
    <s v=""/>
    <s v="1st July,2018"/>
    <d v="2018-07-01T00:00:00"/>
    <s v="20th August,2018"/>
    <d v="2018-08-20T00:00:00"/>
    <s v="Kaviti David Kaviti"/>
    <s v="Male"/>
    <s v="10878364"/>
    <s v="722294808"/>
    <m/>
    <m/>
    <m/>
    <n v="37.853887"/>
    <n v="-1.5355270000000001"/>
    <s v="Kitui"/>
    <s v="Lower Yatta"/>
    <s v="Lower Yatta"/>
    <s v="Kyambusya"/>
    <s v="6"/>
    <s v="Biogas International Limited"/>
    <s v="Robert Wanjiku"/>
    <s v="Robert Wanjiku"/>
    <s v="717606741"/>
    <s v="Medium Size Business"/>
    <x v="6"/>
    <x v="2"/>
    <d v="2018-08-22T00:00:00"/>
  </r>
  <r>
    <s v="VPA6"/>
    <s v="KE-SAM-2002-28838"/>
    <x v="2"/>
    <s v="Under Verification"/>
    <s v="11th February,2020"/>
    <d v="2020-02-11T00:00:00"/>
    <s v="21st February,2020"/>
    <d v="2020-02-21T00:00:00"/>
    <s v="Lekupano Benson Fredy"/>
    <s v="Male"/>
    <s v="12452633"/>
    <s v="254713153006"/>
    <m/>
    <m/>
    <m/>
    <n v="37.327468000000003"/>
    <n v="0.98753400000000002"/>
    <s v="Samburu"/>
    <s v="Samburu East"/>
    <s v="Samburu East"/>
    <s v="Mnanda"/>
    <s v="6"/>
    <s v="Biogas International Limited"/>
    <s v="Robert Wanjiku"/>
    <s v="Robert Wanjiku"/>
    <s v="717606741"/>
    <s v="Medium Size Business"/>
    <x v="6"/>
    <x v="2"/>
    <d v="2020-02-11T00:00:00"/>
  </r>
  <r>
    <s v="VPA6"/>
    <s v="KE-SAM-2002-28840"/>
    <x v="2"/>
    <s v="Non Compliant"/>
    <s v="14th February,2020"/>
    <d v="2020-02-14T00:00:00"/>
    <s v="24th February,2020"/>
    <d v="2020-02-24T00:00:00"/>
    <s v="Lenegwesi Charity Ntelai"/>
    <s v="Female"/>
    <s v="29121897"/>
    <s v="254711667155"/>
    <m/>
    <m/>
    <m/>
    <n v="37.335081000000002"/>
    <n v="0.99116400000000004"/>
    <s v="Samburu"/>
    <s v="Samburu East"/>
    <s v="Samburu East"/>
    <s v="Ntepes"/>
    <s v="6"/>
    <s v="Biogas International Limited"/>
    <s v="Robert Wanjiku"/>
    <s v="Robert Wanjiku"/>
    <s v="717606741"/>
    <s v="Medium Size Business"/>
    <x v="6"/>
    <x v="2"/>
    <d v="2020-02-14T00:00:00"/>
  </r>
  <r>
    <s v="VPA6"/>
    <s v="KE-ISI-2011-28925"/>
    <x v="0"/>
    <s v=""/>
    <s v="17th October,2020"/>
    <d v="2020-10-17T00:00:00"/>
    <s v="5th November,2020"/>
    <d v="2020-11-05T00:00:00"/>
    <s v="Naheio Naheio Paul"/>
    <s v="Male"/>
    <s v="12875050"/>
    <s v="254726138137"/>
    <m/>
    <m/>
    <s v="254701317608"/>
    <n v="36.985897000000001"/>
    <n v="0.62466999999999995"/>
    <s v="Isiolo"/>
    <s v="Isiolo"/>
    <s v="Oldonyiro"/>
    <s v="Oldonyiro town"/>
    <n v="6"/>
    <s v="Biogas International Limited"/>
    <s v="Robert Wanjiku"/>
    <s v="Robert Wanjiku"/>
    <s v=""/>
    <s v="Medium Size Business"/>
    <x v="6"/>
    <x v="2"/>
    <d v="2021-01-15T00:00:00"/>
  </r>
  <r>
    <s v="VPA6"/>
    <s v="KE-SAM-2010-28922"/>
    <x v="0"/>
    <s v=""/>
    <s v="25th September,2020"/>
    <d v="2020-09-25T00:00:00"/>
    <s v="11th October,2020"/>
    <d v="2020-10-11T00:00:00"/>
    <s v="Kalekia Karekia Jenerica"/>
    <s v="Female"/>
    <s v="21022815"/>
    <s v="254716492015"/>
    <m/>
    <m/>
    <s v="254726637535"/>
    <n v="37.314627999999999"/>
    <n v="0.97808499999999998"/>
    <s v="Samburu"/>
    <s v="Samburu East"/>
    <s v="Wamba"/>
    <s v="Embakasi"/>
    <n v="6"/>
    <s v="Biogas International Limited"/>
    <s v="Robert Wanjiku"/>
    <s v="Robert Wanjiku"/>
    <s v=""/>
    <s v="Medium Size Business"/>
    <x v="6"/>
    <x v="2"/>
    <d v="2021-01-17T00:00:00"/>
  </r>
  <r>
    <s v="VPA6"/>
    <s v="KE-ISI-2011-29478"/>
    <x v="0"/>
    <s v=""/>
    <s v="18th October,2020"/>
    <d v="2020-10-18T00:00:00"/>
    <s v="3rd November,2020"/>
    <d v="2020-11-03T00:00:00"/>
    <s v="Itlas Itlas Leona"/>
    <s v="Male"/>
    <s v="20261313"/>
    <s v="254724074615"/>
    <m/>
    <m/>
    <s v="254790059188"/>
    <n v="36.993088"/>
    <n v="0.60370299999999999"/>
    <s v="Isiolo"/>
    <s v="Isiolo"/>
    <s v="Oldonyiro"/>
    <s v="Raap"/>
    <n v="6"/>
    <s v="Biogas International Limited"/>
    <s v="Robert Wanjiku"/>
    <s v="Robert Wanjiku"/>
    <s v=""/>
    <s v="Medium Size Business"/>
    <x v="6"/>
    <x v="2"/>
    <d v="2021-01-17T00:00:00"/>
  </r>
  <r>
    <s v="VPA6"/>
    <s v="KE-ISI-2011-29479"/>
    <x v="2"/>
    <s v="Under Verification"/>
    <s v="23rd October,2020"/>
    <d v="2020-10-23T00:00:00"/>
    <s v="8th November,2020"/>
    <d v="2020-11-08T00:00:00"/>
    <s v="Lenangoisa Lenangoisa Ipararian"/>
    <s v="Male"/>
    <s v="243922346"/>
    <s v="254725036679"/>
    <m/>
    <m/>
    <s v="254742920078"/>
    <n v="37.004390000000001"/>
    <n v="0.56257299999999999"/>
    <s v="Isiolo"/>
    <s v="Isiolo"/>
    <s v="Oldonyiro"/>
    <s v="Parkurku"/>
    <n v="6"/>
    <s v="Biogas International Limited"/>
    <s v="Robert Wanjiku"/>
    <s v="Robert Wanjiku"/>
    <s v=""/>
    <s v="Medium Size Business"/>
    <x v="6"/>
    <x v="2"/>
    <d v="2021-01-17T00:00:00"/>
  </r>
  <r>
    <s v="VPA6"/>
    <s v="KE-ISI-2011-29481"/>
    <x v="0"/>
    <s v=""/>
    <s v="18th October,2020"/>
    <d v="2020-10-18T00:00:00"/>
    <s v="12th November,2020"/>
    <d v="2020-11-12T00:00:00"/>
    <s v="Peter Lemasulani Mairiria"/>
    <s v="Male"/>
    <s v="12542975"/>
    <s v="254724953482"/>
    <m/>
    <m/>
    <s v="254707785055"/>
    <n v="36.988548000000002"/>
    <n v="0.60700799999999999"/>
    <s v="Isiolo"/>
    <s v="Isiolo"/>
    <s v="Oldonyiro"/>
    <s v="Raap"/>
    <n v="6"/>
    <s v="Biogas International Limited"/>
    <s v="Robert wanjiku"/>
    <s v="Robert wanjiku"/>
    <s v=""/>
    <s v="Medium Size Business"/>
    <x v="6"/>
    <x v="2"/>
    <d v="2021-01-17T00:00:00"/>
  </r>
  <r>
    <s v="VPA6"/>
    <s v="KE-ISI-2011-29484"/>
    <x v="0"/>
    <s v=""/>
    <s v="26th October,2020"/>
    <d v="2020-10-26T00:00:00"/>
    <s v="15th November,2020"/>
    <d v="2020-11-15T00:00:00"/>
    <s v="Lomiri Lepalo Francis"/>
    <s v="Male"/>
    <s v="30319843"/>
    <s v="254705731280"/>
    <m/>
    <m/>
    <s v="254768808399"/>
    <n v="36.985014999999997"/>
    <n v="0.62387199999999998"/>
    <s v="Isiolo"/>
    <s v="Isiolo"/>
    <s v="Oldonyiro"/>
    <s v="Oldonyiro town"/>
    <n v="6"/>
    <s v="Biogas International Limited"/>
    <s v="Robert Wanjiku"/>
    <s v="Robert Wanjiku"/>
    <s v=""/>
    <s v="Medium Size Business"/>
    <x v="6"/>
    <x v="2"/>
    <d v="2021-01-17T00:00:00"/>
  </r>
  <r>
    <s v="VPA6"/>
    <s v="KE-ISI-2011-29485"/>
    <x v="2"/>
    <s v="Under Verification"/>
    <s v="20th October,2020"/>
    <d v="2020-10-20T00:00:00"/>
    <s v="15th November,2020"/>
    <d v="2020-11-15T00:00:00"/>
    <s v="Lokitoe Lokitoe Thomas"/>
    <s v="Male"/>
    <s v="11274383"/>
    <s v="254721285954"/>
    <m/>
    <m/>
    <s v="254714313045"/>
    <n v="36.976891999999999"/>
    <n v="0.62109300000000001"/>
    <s v="Isiolo"/>
    <s v="Isiolo"/>
    <s v="Oldonyiro"/>
    <s v="Matundai"/>
    <n v="6"/>
    <s v="Biogas International Limited"/>
    <s v="Robert Wanjiku"/>
    <s v="Robert Wanjiku"/>
    <s v=""/>
    <s v="Medium Size Business"/>
    <x v="6"/>
    <x v="2"/>
    <d v="2021-01-17T00:00:00"/>
  </r>
  <r>
    <s v="VPA6"/>
    <s v="KE-ISI-2011-29486"/>
    <x v="0"/>
    <s v=""/>
    <s v="24th October,2020"/>
    <d v="2020-10-24T00:00:00"/>
    <s v="22nd November,2020"/>
    <d v="2020-11-22T00:00:00"/>
    <s v="Moika Moika Peter"/>
    <s v="Male"/>
    <s v="24326985"/>
    <s v="254726882342"/>
    <m/>
    <m/>
    <s v="254726809001"/>
    <n v="36.967086999999999"/>
    <n v="0.61560999999999999"/>
    <s v="Isiolo"/>
    <s v="Isiolo"/>
    <s v="Oldonyiro"/>
    <s v="Matundai"/>
    <n v="6"/>
    <s v="Biogas International Limited"/>
    <s v="Robert Wanjiku"/>
    <s v="Robert Wanjiku"/>
    <s v=""/>
    <s v="Medium Size Business"/>
    <x v="6"/>
    <x v="2"/>
    <d v="2021-01-17T00:00:00"/>
  </r>
  <r>
    <s v="VPA6"/>
    <s v="KE-SAM-2010-29493"/>
    <x v="0"/>
    <s v=""/>
    <s v="28th September,2020"/>
    <d v="2020-09-28T00:00:00"/>
    <s v="15th October,2020"/>
    <d v="2020-10-15T00:00:00"/>
    <s v="Letoiye Letoyie Rose"/>
    <s v="Male"/>
    <s v="3046488"/>
    <s v="254720920742"/>
    <m/>
    <m/>
    <s v="254721938409"/>
    <n v="37.659574999999997"/>
    <n v="0.64300999999999997"/>
    <s v="Samburu"/>
    <s v="Samburu East"/>
    <s v="Archers post"/>
    <s v="Jerusalem"/>
    <n v="6"/>
    <s v="Biogas International Limited"/>
    <s v="Robert Wanjiku"/>
    <s v="Robert Wanjiku"/>
    <s v=""/>
    <s v="Medium Size Business"/>
    <x v="6"/>
    <x v="2"/>
    <d v="2021-01-17T00:00:00"/>
  </r>
  <r>
    <s v="VPA6"/>
    <s v="KE-SAM-2010-29488"/>
    <x v="0"/>
    <s v=""/>
    <s v="30th September,2020"/>
    <d v="2020-09-30T00:00:00"/>
    <s v="15th October,2020"/>
    <d v="2020-10-15T00:00:00"/>
    <s v="Lenayasa Abdumajid Headman"/>
    <s v="Male"/>
    <s v="30005849"/>
    <s v="254702806459"/>
    <m/>
    <m/>
    <s v="254724952955"/>
    <n v="37.658405000000002"/>
    <n v="0.64049800000000001"/>
    <s v="Samburu"/>
    <s v="Samburu East"/>
    <s v="Archer's post"/>
    <s v="Lorubae"/>
    <n v="6"/>
    <s v="Biogas International Limited"/>
    <s v="Robert Wanjiku"/>
    <s v="Robert Wanjiku"/>
    <s v=""/>
    <s v="Medium Size Business"/>
    <x v="6"/>
    <x v="2"/>
    <d v="2021-01-17T00:00:00"/>
  </r>
  <r>
    <s v="VPA6"/>
    <s v="KE-SAM-2001-29489"/>
    <x v="0"/>
    <s v=""/>
    <s v="26th November,2019"/>
    <d v="2019-11-26T00:00:00"/>
    <s v="15th January,2020"/>
    <d v="2020-01-15T00:00:00"/>
    <s v="Letura Letura Memusi"/>
    <s v="Male"/>
    <s v="34563241"/>
    <s v="254724952935"/>
    <m/>
    <m/>
    <s v="254770711525"/>
    <n v="37.658560000000001"/>
    <n v="0.63903299999999996"/>
    <s v="Samburu"/>
    <s v="Samburu East"/>
    <s v="Archer's post"/>
    <s v="Lorubei"/>
    <n v="6"/>
    <s v="Biogas International Limited"/>
    <s v="Robert Wanjiku"/>
    <s v="Robert Wanjiku"/>
    <s v=""/>
    <s v="Medium Size Business"/>
    <x v="6"/>
    <x v="2"/>
    <d v="2021-01-17T00:00:00"/>
  </r>
  <r>
    <s v="VPA6"/>
    <s v="KE-SAM-2011-29491"/>
    <x v="0"/>
    <s v=""/>
    <s v="27th October,2020"/>
    <d v="2020-10-27T00:00:00"/>
    <s v="15th November,2020"/>
    <d v="2020-11-15T00:00:00"/>
    <s v="Lesanjir Pluis Licaitons"/>
    <s v="Male"/>
    <s v="37072977"/>
    <s v="254707378153"/>
    <m/>
    <m/>
    <s v="254791183274"/>
    <n v="37.658104999999999"/>
    <n v="0.63259699999999996"/>
    <s v="Samburu"/>
    <s v="Samburu East"/>
    <s v="Archers post"/>
    <s v="Lorubae"/>
    <n v="6"/>
    <s v="Biogas International Limited"/>
    <s v="Robert Wanjiku"/>
    <s v="Robert Wanjiku"/>
    <s v=""/>
    <s v="Medium Size Business"/>
    <x v="6"/>
    <x v="2"/>
    <d v="2021-01-17T00:00:00"/>
  </r>
  <r>
    <s v="VPA6"/>
    <s v="KE-SAM-2011-29492"/>
    <x v="0"/>
    <s v=""/>
    <s v="26th October,2020"/>
    <d v="2020-10-26T00:00:00"/>
    <s v="10th November,2020"/>
    <d v="2020-11-10T00:00:00"/>
    <s v="Gabriel Gabriel Lendrop"/>
    <s v="Male"/>
    <s v="37878822"/>
    <s v="254719702813"/>
    <m/>
    <m/>
    <s v="254794762444"/>
    <n v="37.660772999999999"/>
    <n v="0.63792800000000005"/>
    <s v="Samburu"/>
    <s v="Samburu East"/>
    <s v="Arches post"/>
    <s v="Town"/>
    <n v="6"/>
    <s v="Biogas International Limited"/>
    <s v="Robert wanjiku"/>
    <s v="Robert wanjiku"/>
    <s v=""/>
    <s v="Medium Size Business"/>
    <x v="6"/>
    <x v="2"/>
    <d v="2021-01-17T00:00:00"/>
  </r>
  <r>
    <s v="VPA6"/>
    <s v="KE-SAM-2010-29498"/>
    <x v="2"/>
    <s v="Under Verification"/>
    <s v="1st October,2020"/>
    <d v="2020-10-01T00:00:00"/>
    <s v="15th October,2020"/>
    <d v="2020-10-15T00:00:00"/>
    <s v="Lemeleyon David Lekoomet"/>
    <s v="Male"/>
    <s v="9052898"/>
    <s v="254721178886"/>
    <m/>
    <m/>
    <s v="254723427338"/>
    <n v="37.664715000000001"/>
    <n v="0.65088299999999999"/>
    <s v="Samburu"/>
    <s v="Samburu East"/>
    <s v="Archers post"/>
    <s v="Kula Mawe"/>
    <n v="6"/>
    <s v="Biogas International Limited"/>
    <s v="Robert Wanjiku"/>
    <s v="Robert Wanjiku"/>
    <s v=""/>
    <s v="Medium Size Business"/>
    <x v="6"/>
    <x v="2"/>
    <d v="2021-01-17T00:00:00"/>
  </r>
  <r>
    <s v="VPA6"/>
    <s v="KE-SAM-2012-29499"/>
    <x v="0"/>
    <s v=""/>
    <s v="7th October,2020"/>
    <d v="2020-10-07T00:00:00"/>
    <s v="15th December,2020"/>
    <d v="2020-12-15T00:00:00"/>
    <s v="Lelemoyok Lelemoyok John"/>
    <s v="Male"/>
    <s v="35368362"/>
    <s v="254703995758"/>
    <m/>
    <m/>
    <s v="254798792828"/>
    <n v="37.638356999999999"/>
    <n v="0.70755999999999997"/>
    <s v="Samburu"/>
    <s v="Samburu East"/>
    <s v="Lelasoro"/>
    <s v="Lelasoro"/>
    <n v="6"/>
    <s v="Biogas International Limited"/>
    <s v="Robert Wanjiku"/>
    <s v="Robert Wanjiku"/>
    <s v=""/>
    <s v="Medium Size Business"/>
    <x v="6"/>
    <x v="2"/>
    <d v="2021-01-17T00:00:00"/>
  </r>
  <r>
    <s v="VPA6"/>
    <s v="KE-SAM-2011-29452"/>
    <x v="2"/>
    <s v="Under Verification"/>
    <s v="29th September,2020"/>
    <d v="2020-09-29T00:00:00"/>
    <s v="20th November,2020"/>
    <d v="2020-11-20T00:00:00"/>
    <s v="Ikampian Ikampian Leterewa"/>
    <s v="Male"/>
    <s v="31564785"/>
    <s v="254797058828"/>
    <m/>
    <m/>
    <s v="254711484038"/>
    <n v="37.644604999999999"/>
    <n v="0.64952200000000004"/>
    <s v="Samburu"/>
    <s v="Samburu East"/>
    <s v="Archers post"/>
    <s v="Lorubei"/>
    <n v="6"/>
    <s v="Biogas International Limited"/>
    <s v="Robert Wanjiku"/>
    <s v="Robert Wanjiku"/>
    <s v=""/>
    <s v="Medium Size Business"/>
    <x v="6"/>
    <x v="2"/>
    <d v="2021-01-17T00:00:00"/>
  </r>
  <r>
    <s v="VPA6"/>
    <s v="KE-SAM-2011-29453"/>
    <x v="0"/>
    <s v=""/>
    <s v="30th October,2020"/>
    <d v="2020-10-30T00:00:00"/>
    <s v="16th November,2020"/>
    <d v="2020-11-16T00:00:00"/>
    <s v="Riungu Obed Mwenda"/>
    <s v="Male"/>
    <s v="23802503"/>
    <s v="254724529629"/>
    <m/>
    <m/>
    <s v="254722425535"/>
    <n v="37.660164999999999"/>
    <n v="0.63978999999999997"/>
    <s v="Samburu"/>
    <s v="Samburu East"/>
    <s v="Archers post"/>
    <s v="Kk"/>
    <n v="6"/>
    <s v="Biogas International Limited"/>
    <s v="Robert Wanjiku"/>
    <s v="Robert Wanjiku"/>
    <s v=""/>
    <s v="Medium Size Business"/>
    <x v="6"/>
    <x v="2"/>
    <d v="2021-01-17T00:00:00"/>
  </r>
  <r>
    <s v="VPA6"/>
    <s v="KE-SAM-2010-28967"/>
    <x v="0"/>
    <s v=""/>
    <s v="12th September,2020"/>
    <d v="2020-09-12T00:00:00"/>
    <s v="15th October,2020"/>
    <d v="2020-10-15T00:00:00"/>
    <s v="Lenaipa Lenaipa Timothy"/>
    <s v="Male"/>
    <s v="24243908"/>
    <s v="254734873520"/>
    <m/>
    <m/>
    <s v="254720264877"/>
    <n v="37.308371999999999"/>
    <n v="1.017395"/>
    <s v="Samburu"/>
    <s v="Samburu East"/>
    <s v="Wamba"/>
    <s v="Golgoltim"/>
    <n v="6"/>
    <s v="Biogas International Limited"/>
    <s v="Robert Wanjiku"/>
    <s v="Robert Wanjiku"/>
    <s v=""/>
    <s v="Medium Size Business"/>
    <x v="6"/>
    <x v="2"/>
    <d v="2021-01-13T00:00:00"/>
  </r>
  <r>
    <s v="VPA6"/>
    <s v="KE-SAM-2012-28953"/>
    <x v="2"/>
    <s v="Non Compliant"/>
    <s v="18th September,2020"/>
    <d v="2020-09-18T00:00:00"/>
    <s v="6th December,2020"/>
    <d v="2020-12-06T00:00:00"/>
    <s v="Bernard Letinina Nelson"/>
    <s v="Male"/>
    <s v="28205169"/>
    <s v="254723080819"/>
    <m/>
    <m/>
    <s v="254792228235"/>
    <n v="37.329006999999997"/>
    <n v="0.99073699999999998"/>
    <s v="Samburu"/>
    <s v="Samburu East"/>
    <s v="Wamba"/>
    <s v="Ntepes"/>
    <n v="6"/>
    <s v="Biogas International Limited"/>
    <s v="Robert Wanjiku"/>
    <s v="Robert Wanjiku"/>
    <s v=""/>
    <s v="Medium Size Business"/>
    <x v="6"/>
    <x v="2"/>
    <d v="2021-01-13T00:00:00"/>
  </r>
  <r>
    <s v="VPA6"/>
    <s v="KE-SAM-2010-28910"/>
    <x v="0"/>
    <s v=""/>
    <s v="24th September,2020"/>
    <d v="2020-09-24T00:00:00"/>
    <s v="8th October,2020"/>
    <d v="2020-10-08T00:00:00"/>
    <s v="Patrine Lento Jacinta"/>
    <s v="Female"/>
    <s v="8732848"/>
    <s v="254712739283"/>
    <m/>
    <m/>
    <s v="254719239194"/>
    <n v="37.314942000000002"/>
    <n v="0.98051200000000005"/>
    <s v="Samburu"/>
    <s v="Samburu East"/>
    <s v="Wamba"/>
    <s v="Embakasi"/>
    <n v="6"/>
    <s v="Biogas International Limited"/>
    <s v="Robert Wanjiku"/>
    <s v="Robert Wanjiku"/>
    <s v=""/>
    <s v="Medium Size Business"/>
    <x v="6"/>
    <x v="2"/>
    <d v="2021-01-13T00:00:00"/>
  </r>
  <r>
    <s v="VPA6"/>
    <s v="KE-SAM-2012-28972"/>
    <x v="0"/>
    <s v=""/>
    <s v="6th November,2020"/>
    <d v="2020-11-06T00:00:00"/>
    <s v="5th December,2020"/>
    <d v="2020-12-05T00:00:00"/>
    <s v="Kanaan Leshongoro Samuel"/>
    <s v="Male"/>
    <s v="21713877"/>
    <s v="254717230253"/>
    <m/>
    <m/>
    <s v="254742936009"/>
    <n v="37.320165000000003"/>
    <n v="0.99660199999999999"/>
    <s v="Samburu"/>
    <s v="Samburu East"/>
    <s v="Wamba"/>
    <s v="Sordo"/>
    <n v="6"/>
    <s v="Biogas International Limited"/>
    <s v="Robert Wanjiku"/>
    <s v="Robert Wanjiku"/>
    <s v=""/>
    <s v="Medium Size Business"/>
    <x v="6"/>
    <x v="2"/>
    <d v="2021-01-13T00:00:00"/>
  </r>
  <r>
    <s v="VPA6"/>
    <s v="KE-SAM-2010-28966"/>
    <x v="0"/>
    <s v=""/>
    <s v="12th September,2020"/>
    <d v="2020-09-12T00:00:00"/>
    <s v="16th October,2020"/>
    <d v="2020-10-16T00:00:00"/>
    <s v="Lenaipa Lenaipa Solomon"/>
    <s v="Male"/>
    <s v="13046181"/>
    <s v="254728521848"/>
    <m/>
    <m/>
    <s v="254700883522"/>
    <n v="37.308754999999998"/>
    <n v="1.016678"/>
    <s v="Samburu"/>
    <s v="Samburu East"/>
    <s v="Wamba"/>
    <s v="Golgoltim"/>
    <n v="6"/>
    <s v="Biogas International Limited"/>
    <s v="Robert wanjiku"/>
    <s v="Robert wanjiku"/>
    <s v=""/>
    <s v="Medium Size Business"/>
    <x v="6"/>
    <x v="2"/>
    <d v="2021-01-13T00:00:00"/>
  </r>
  <r>
    <s v="VPA6"/>
    <s v="KE-SAM-2010-28968"/>
    <x v="2"/>
    <s v="Under Verification"/>
    <s v="12th September,2020"/>
    <d v="2020-09-12T00:00:00"/>
    <s v="18th October,2020"/>
    <d v="2020-10-18T00:00:00"/>
    <s v="Lenaipa Lenaipa Christopher"/>
    <s v="Male"/>
    <s v="33460623"/>
    <s v="254729797473"/>
    <m/>
    <m/>
    <s v="254792971239"/>
    <n v="37.307938"/>
    <n v="1.0140420000000001"/>
    <s v="Samburu"/>
    <s v="Samburu East"/>
    <s v="Wamba"/>
    <s v="Golgoltim"/>
    <n v="6"/>
    <s v="Biogas International Limited"/>
    <s v="Robert wanjiku"/>
    <s v="Robert wanjiku"/>
    <s v=""/>
    <s v="Medium Size Business"/>
    <x v="6"/>
    <x v="2"/>
    <d v="2021-01-13T00:00:00"/>
  </r>
  <r>
    <s v="VPA6"/>
    <s v="KE-SAM-2011-28969"/>
    <x v="2"/>
    <s v="Under Verification"/>
    <s v="12th October,2020"/>
    <d v="2020-10-12T00:00:00"/>
    <s v="25th November,2020"/>
    <d v="2020-11-25T00:00:00"/>
    <s v="Lolgonjine Lolgonjine Joseph"/>
    <s v="Male"/>
    <s v="24459713"/>
    <s v="254722983979"/>
    <m/>
    <m/>
    <s v="254717287343"/>
    <n v="37.324506999999997"/>
    <n v="1.0158849999999999"/>
    <s v="Samburu"/>
    <s v="Samburu East"/>
    <s v="Wamba"/>
    <s v="Golgoltim"/>
    <n v="6"/>
    <s v="Biogas International Limited"/>
    <s v="Robert Wanjiku"/>
    <s v="Robert Wanjiku"/>
    <s v=""/>
    <s v="Medium Size Business"/>
    <x v="6"/>
    <x v="2"/>
    <d v="2021-01-13T00:00:00"/>
  </r>
  <r>
    <s v="VPA6"/>
    <s v="KE-SAM-2012-28970"/>
    <x v="2"/>
    <s v="Under Verification"/>
    <s v="8th November,2020"/>
    <d v="2020-11-08T00:00:00"/>
    <s v="5th December,2020"/>
    <d v="2020-12-05T00:00:00"/>
    <s v="Lenanyoike Lenanyoike Phillip"/>
    <s v="Male"/>
    <s v="99999"/>
    <s v="254714944892"/>
    <m/>
    <m/>
    <s v="254701414764"/>
    <n v="37.317996999999998"/>
    <n v="0.99844200000000005"/>
    <s v="Samburu"/>
    <s v="Samburu East"/>
    <s v="Wamba"/>
    <s v="Sordo"/>
    <n v="6"/>
    <s v="Biogas International Limited"/>
    <s v="Robert Wanjiku"/>
    <s v="Robert Wanjiku"/>
    <s v=""/>
    <s v="Medium Size Business"/>
    <x v="6"/>
    <x v="2"/>
    <d v="2021-01-13T00:00:00"/>
  </r>
  <r>
    <s v="VPA6"/>
    <s v="KE-SAM-2012-28957"/>
    <x v="0"/>
    <s v=""/>
    <s v="3rd November,2020"/>
    <d v="2020-11-03T00:00:00"/>
    <s v="3rd December,2020"/>
    <d v="2020-12-03T00:00:00"/>
    <s v="Lenaitiriaj Lenaitiriaj Priscilla"/>
    <s v="Female"/>
    <s v="20778059"/>
    <s v="254716365130"/>
    <m/>
    <m/>
    <s v="254726615985"/>
    <n v="37.303258"/>
    <n v="0.96327700000000005"/>
    <s v="Samburu"/>
    <s v="Samburu East"/>
    <s v="Wamba"/>
    <s v="Ndalambo"/>
    <n v="6"/>
    <s v="Biogas International Limited"/>
    <s v="Robert Wanjiku"/>
    <s v="Robert Wanjiku"/>
    <s v=""/>
    <s v="Medium Size Business"/>
    <x v="6"/>
    <x v="2"/>
    <d v="2021-01-13T00:00:00"/>
  </r>
  <r>
    <s v="VPA6"/>
    <s v="KE-SAM-2010-28955"/>
    <x v="0"/>
    <s v=""/>
    <s v="16th September,2020"/>
    <d v="2020-09-16T00:00:00"/>
    <s v="3rd October,2020"/>
    <d v="2020-10-03T00:00:00"/>
    <s v="Letiwa Letiwa Maria"/>
    <s v="Female"/>
    <s v="3440297"/>
    <s v="254708132212"/>
    <m/>
    <m/>
    <s v="254726774753"/>
    <n v="37.301785000000002"/>
    <n v="0.96369499999999997"/>
    <s v="Samburu"/>
    <s v="Samburu East"/>
    <s v="Wamba east"/>
    <s v="Ndalambo"/>
    <n v="6"/>
    <s v="Biogas International Limited"/>
    <s v="Robert Wanjiku"/>
    <s v="Robert Wanjiku"/>
    <s v=""/>
    <s v="Medium Size Business"/>
    <x v="6"/>
    <x v="2"/>
    <d v="2021-01-13T00:00:00"/>
  </r>
  <r>
    <s v="VPA6"/>
    <s v="KE-SAM-2011-28902"/>
    <x v="0"/>
    <s v=""/>
    <s v="17th September,2020"/>
    <d v="2020-09-17T00:00:00"/>
    <s v="17th November,2020"/>
    <d v="2020-11-17T00:00:00"/>
    <s v="Lekonirai Ltangusi Alex"/>
    <s v="Male"/>
    <s v="21659963"/>
    <s v="254712748262"/>
    <m/>
    <m/>
    <s v="254776189053"/>
    <n v="37.337688"/>
    <n v="0.99002699999999999"/>
    <s v="Samburu"/>
    <s v="Samburu East"/>
    <s v="Wamba"/>
    <s v="Ntepes"/>
    <n v="6"/>
    <s v="Biogas International Limited"/>
    <s v="Robert Wanjiku"/>
    <s v="Robert Wanjiku"/>
    <s v=""/>
    <s v="Medium Size Business"/>
    <x v="6"/>
    <x v="2"/>
    <d v="2021-01-13T00:00:00"/>
  </r>
  <r>
    <s v="VPA6"/>
    <s v="KE-SAM-2011-28951"/>
    <x v="2"/>
    <s v="Non Compliant"/>
    <s v="4th September,2020"/>
    <d v="2020-09-04T00:00:00"/>
    <s v="24th November,2020"/>
    <d v="2020-11-24T00:00:00"/>
    <s v="Elebare Nandani Joseph"/>
    <s v="Male"/>
    <s v="38955160"/>
    <s v="254711482548"/>
    <m/>
    <m/>
    <s v="254791668258"/>
    <n v="37.666677999999997"/>
    <n v="0.64496299999999995"/>
    <s v="Samburu"/>
    <s v="Samburu East"/>
    <s v="Archer's Post"/>
    <s v="Huruma"/>
    <n v="6"/>
    <s v="Biogas International Limited"/>
    <s v="Robert Wanjiku"/>
    <s v="Robert Wanjiku"/>
    <s v=""/>
    <s v="Medium Size Business"/>
    <x v="6"/>
    <x v="2"/>
    <d v="2021-01-13T00:00:00"/>
  </r>
  <r>
    <s v="VPA6"/>
    <s v="KE-SAM-2010-28904"/>
    <x v="0"/>
    <s v=""/>
    <s v="14th September,2020"/>
    <d v="2020-09-14T00:00:00"/>
    <s v="14th October,2020"/>
    <d v="2020-10-14T00:00:00"/>
    <s v="Lekiale Naipanoi Juliette"/>
    <s v="Female"/>
    <s v="0861672"/>
    <s v="254712726546"/>
    <m/>
    <m/>
    <s v="254720293443"/>
    <n v="37.322673000000002"/>
    <n v="0.98361699999999996"/>
    <s v="Samburu"/>
    <s v="Samburu East"/>
    <s v="Wamba"/>
    <s v="Treetop"/>
    <n v="6"/>
    <s v="Biogas International Limited"/>
    <s v="Robert Wanjiku"/>
    <s v="Robert Wanjiku"/>
    <s v=""/>
    <s v="Medium Size Business"/>
    <x v="6"/>
    <x v="2"/>
    <d v="2021-01-13T00:00:00"/>
  </r>
  <r>
    <s v="VPA6"/>
    <s v="KE-SAM-2012-28906"/>
    <x v="0"/>
    <s v=""/>
    <s v="2nd November,2020"/>
    <d v="2020-11-02T00:00:00"/>
    <s v="2nd December,2020"/>
    <d v="2020-12-02T00:00:00"/>
    <s v="Lepartobiko Lepartobiko Mannaseh"/>
    <s v="Male"/>
    <s v="24837247"/>
    <s v="254729835542"/>
    <m/>
    <m/>
    <s v="254708087399"/>
    <n v="37.322147999999999"/>
    <n v="0.98599000000000003"/>
    <s v="Samburu"/>
    <s v="Samburu East"/>
    <s v="Wamba"/>
    <s v="Treetop"/>
    <n v="6"/>
    <s v="Biogas International Limited"/>
    <s v="Robert Wanjiku"/>
    <s v="Robert Wanjiku"/>
    <s v=""/>
    <s v="Medium Size Business"/>
    <x v="6"/>
    <x v="2"/>
    <d v="2021-01-13T00:00:00"/>
  </r>
  <r>
    <s v="VPA6"/>
    <s v="KE-SAM-2010-28908"/>
    <x v="2"/>
    <s v="Under Verification"/>
    <s v="21st September,2020"/>
    <d v="2020-09-21T00:00:00"/>
    <s v="21st October,2020"/>
    <d v="2020-10-21T00:00:00"/>
    <s v="Doini Lerosion Andrea"/>
    <s v="Female"/>
    <s v="99999"/>
    <s v="254742207378"/>
    <m/>
    <m/>
    <s v="254728457702"/>
    <n v="37.320047000000002"/>
    <n v="0.98505699999999996"/>
    <s v="Samburu"/>
    <s v="Samburu East"/>
    <s v="Wamba"/>
    <s v="Treetop"/>
    <n v="6"/>
    <s v="Biogas International Limited"/>
    <s v="Robert Wanjiku"/>
    <s v="Robert Wanjiku"/>
    <s v=""/>
    <s v="Medium Size Business"/>
    <x v="6"/>
    <x v="2"/>
    <d v="2021-01-13T00:00:00"/>
  </r>
  <r>
    <s v="VPA6"/>
    <s v="KE-SAM-2010-28914"/>
    <x v="0"/>
    <s v=""/>
    <s v="8th October,2020"/>
    <d v="2020-10-08T00:00:00"/>
    <s v="26th October,2020"/>
    <d v="2020-10-26T00:00:00"/>
    <s v="Monica Lolokuru Pamela"/>
    <s v="Female"/>
    <s v="24803719"/>
    <s v="254727646797"/>
    <m/>
    <m/>
    <s v="254700458038"/>
    <n v="37.312474999999999"/>
    <n v="0.97908700000000004"/>
    <s v="Samburu"/>
    <s v="Samburu East"/>
    <s v="Wamba"/>
    <s v="Embakasi"/>
    <n v="6"/>
    <s v="Biogas International Limited"/>
    <s v="Robert Wanjiku"/>
    <s v="Robert Wanjiku"/>
    <s v=""/>
    <s v="Medium Size Business"/>
    <x v="6"/>
    <x v="2"/>
    <d v="2021-01-13T00:00:00"/>
  </r>
  <r>
    <s v="VPA6"/>
    <s v="KE-SAM-2010-28909"/>
    <x v="0"/>
    <s v=""/>
    <s v="23rd September,2020"/>
    <d v="2020-09-23T00:00:00"/>
    <s v="6th October,2020"/>
    <d v="2020-10-06T00:00:00"/>
    <s v="St.Theresa'S Girls Secondary School St.Theresa'S Girls Secondary School St.Theresa'S Girls Secondary School"/>
    <s v="Male"/>
    <s v="13048735"/>
    <s v="254705707775"/>
    <m/>
    <m/>
    <s v="254720464117"/>
    <n v="37.319091999999998"/>
    <n v="0.98178699999999997"/>
    <s v="Samburu"/>
    <s v="Samburu East"/>
    <s v="Wamba"/>
    <s v="Treetop"/>
    <n v="6"/>
    <s v="Biogas International Limited"/>
    <s v="Robert Wanjiku"/>
    <s v="Robert Wanjiku"/>
    <s v=""/>
    <s v="Medium Size Business"/>
    <x v="6"/>
    <x v="2"/>
    <d v="2021-01-13T00:00:00"/>
  </r>
  <r>
    <s v="VPA6"/>
    <s v="KE-SAM-2010-28917"/>
    <x v="0"/>
    <s v=""/>
    <s v="14th September,2020"/>
    <d v="2020-09-14T00:00:00"/>
    <s v="8th October,2020"/>
    <d v="2020-10-08T00:00:00"/>
    <s v="Longonyek Longonyek Julius"/>
    <s v="Male"/>
    <s v="23876545"/>
    <s v="254728516457"/>
    <m/>
    <m/>
    <s v="254723738933"/>
    <n v="37.305520000000001"/>
    <n v="0.97711000000000003"/>
    <s v="Samburu"/>
    <s v="Samburu East"/>
    <s v="Wamba"/>
    <s v="Lororo"/>
    <n v="6"/>
    <s v="Biogas International Limited"/>
    <s v="Robert Wanjiku"/>
    <s v="Robert Wanjiku"/>
    <s v=""/>
    <s v="Medium Size Business"/>
    <x v="6"/>
    <x v="2"/>
    <d v="2021-01-15T00:00:00"/>
  </r>
  <r>
    <s v="VPA6"/>
    <s v="KE-SAM-2010-28923"/>
    <x v="0"/>
    <s v=""/>
    <s v="9th September,2020"/>
    <d v="2020-09-09T00:00:00"/>
    <s v="6th October,2020"/>
    <d v="2020-10-06T00:00:00"/>
    <s v="Nteyian Lekonirai Jane"/>
    <s v="Female"/>
    <s v="22776311"/>
    <s v="254728868435"/>
    <m/>
    <m/>
    <s v="254712099975"/>
    <n v="37.337587999999997"/>
    <n v="0.99234"/>
    <s v="Samburu"/>
    <s v="Samburu East"/>
    <s v="Wamba"/>
    <s v="Ntepes"/>
    <n v="6"/>
    <s v="Biogas International Limited"/>
    <s v="Robert Wanjiku"/>
    <s v="Robert Wanjiku"/>
    <s v=""/>
    <s v="Medium Size Business"/>
    <x v="6"/>
    <x v="2"/>
    <d v="2021-01-15T00:00:00"/>
  </r>
  <r>
    <s v="VPA6"/>
    <s v="KE-KIT-1808-24087"/>
    <x v="0"/>
    <s v=""/>
    <s v="1st July,2018"/>
    <d v="2018-07-01T00:00:00"/>
    <s v="20th August,2018"/>
    <d v="2018-08-20T00:00:00"/>
    <s v="Mutinda Silas Sillah"/>
    <s v="Male"/>
    <s v="1736598"/>
    <s v="727266089"/>
    <m/>
    <m/>
    <s v="710141217"/>
    <n v="37.870956999999997"/>
    <n v="-1.542602"/>
    <s v="Kitui"/>
    <s v="Lower Yatta"/>
    <s v="Kwongo"/>
    <s v="Kyambusya"/>
    <s v="8"/>
    <s v="Biogas International Limited"/>
    <s v="Robert Wanjiku"/>
    <s v="Robert Wanjiku"/>
    <s v="717606741"/>
    <s v="Medium Size Business"/>
    <x v="6"/>
    <x v="2"/>
    <d v="2018-08-22T00:00:00"/>
  </r>
  <r>
    <s v="VPA6"/>
    <s v="KE-VIH-1706-22017"/>
    <x v="0"/>
    <s v=""/>
    <s v="12th April,2017"/>
    <d v="2017-04-12T00:00:00"/>
    <s v="1st June,2017"/>
    <d v="2017-06-01T00:00:00"/>
    <s v="Linet Mwondi Kigamwa"/>
    <s v="Female"/>
    <s v="9988578"/>
    <s v="796171250"/>
    <m/>
    <m/>
    <m/>
    <n v="34.710901999999997"/>
    <n v="5.0173000000000002E-2"/>
    <s v="Vihiga"/>
    <s v="Vihiga"/>
    <s v="Kidudu"/>
    <s v="Kidudu"/>
    <n v="9"/>
    <s v="Biogas International Limited"/>
    <s v="Robert Wanjiku"/>
    <s v="Robert Wanjiku"/>
    <s v="254717606741"/>
    <s v="Medium Size Business"/>
    <x v="6"/>
    <x v="2"/>
    <d v="2017-05-27T00:00:00"/>
  </r>
  <r>
    <s v="VPA6"/>
    <s v="KE-MAK-1802-22106"/>
    <x v="0"/>
    <s v=""/>
    <s v="13th December,2017"/>
    <d v="2017-12-13T00:00:00"/>
    <s v="1st February,2018"/>
    <d v="2018-02-01T00:00:00"/>
    <s v="Joash Mutua"/>
    <s v="Male"/>
    <s v="22542071"/>
    <s v="703394399"/>
    <m/>
    <m/>
    <s v="708734316"/>
    <n v="37.542378999999997"/>
    <n v="-2.0046520000000001"/>
    <s v="Makueni"/>
    <s v="Makueni"/>
    <s v="Nzaowi"/>
    <s v="Maatha"/>
    <s v="9"/>
    <s v="Biogas International Limited"/>
    <s v="Robert Wanjiku"/>
    <s v="Robert Wanjiku"/>
    <s v="717606741"/>
    <s v="Medium Size Business"/>
    <x v="6"/>
    <x v="2"/>
    <d v="2018-01-18T00:00:00"/>
  </r>
  <r>
    <s v="VPA6"/>
    <s v="KE-MUR-1810-22111"/>
    <x v="0"/>
    <s v=""/>
    <s v="28th August,2018"/>
    <d v="2018-08-28T00:00:00"/>
    <s v="17th October,2018"/>
    <d v="2018-10-17T00:00:00"/>
    <s v="John Mungai"/>
    <s v="Male"/>
    <s v="8841928"/>
    <s v="720207235"/>
    <m/>
    <m/>
    <m/>
    <n v="37.143737000000002"/>
    <n v="-0.76063700000000001"/>
    <s v="Murang'a"/>
    <s v="Kiharu"/>
    <s v="Biri"/>
    <s v="Gachero"/>
    <s v="9"/>
    <s v="Biogas International Limited"/>
    <s v="Robert Wanjiku"/>
    <s v="Robert Wanjiku"/>
    <s v="717606741"/>
    <s v="Medium Size Business"/>
    <x v="6"/>
    <x v="2"/>
    <d v="2018-07-09T00:00:00"/>
  </r>
  <r>
    <s v="VPA6"/>
    <s v="KE-MUR-1807-22168"/>
    <x v="1"/>
    <s v="Institutional Plant"/>
    <s v="21st May,2018"/>
    <d v="2018-05-21T00:00:00"/>
    <s v="10th July,2018"/>
    <d v="2018-07-10T00:00:00"/>
    <s v="Protecting Life Movement Trust"/>
    <s v="Male"/>
    <s v="13558776"/>
    <s v="721376742"/>
    <m/>
    <m/>
    <m/>
    <n v="37.053075"/>
    <n v="-0.83432899999999999"/>
    <s v="Murang'a"/>
    <s v="Kigumo"/>
    <s v="Muthithi"/>
    <s v="Njora"/>
    <s v="9"/>
    <s v="Biogas International Limited"/>
    <s v="Robert Wanjiku"/>
    <s v="Robert Wanjiku"/>
    <s v="717606741"/>
    <s v="Medium Size Business"/>
    <x v="6"/>
    <x v="2"/>
    <d v="2018-07-11T00:00:00"/>
  </r>
  <r>
    <s v="VPA6"/>
    <s v="KE-KER-1707-22041"/>
    <x v="0"/>
    <s v=""/>
    <s v="18th May,2017"/>
    <d v="2017-05-18T00:00:00"/>
    <s v="7th July,2017"/>
    <d v="2017-07-07T00:00:00"/>
    <s v="Esther Chelangat Kosgey"/>
    <s v="Female"/>
    <s v="1799507"/>
    <s v="720815532"/>
    <m/>
    <m/>
    <m/>
    <n v="35.392637999999998"/>
    <n v="-0.11687699999999999"/>
    <s v="Kericho"/>
    <s v="Kipkelion West"/>
    <s v="Kipteress"/>
    <s v="Kaptuya"/>
    <s v="9"/>
    <s v="Biogas International Limited"/>
    <s v="Robert Wanjiku"/>
    <s v="Robert Wanjiku"/>
    <s v="717606741"/>
    <s v="Medium Size Business"/>
    <x v="6"/>
    <x v="2"/>
    <d v="2017-07-17T00:00:00"/>
  </r>
  <r>
    <s v="VPA6"/>
    <s v="KE-KER-1707-22042"/>
    <x v="0"/>
    <s v=""/>
    <s v="12th May,2017"/>
    <d v="2017-05-12T00:00:00"/>
    <s v="1st July,2017"/>
    <d v="2017-07-01T00:00:00"/>
    <s v="Langa'T Roselyn Bii"/>
    <s v="Female"/>
    <s v="10013210"/>
    <s v="707654970"/>
    <m/>
    <m/>
    <m/>
    <n v="35.403461"/>
    <n v="-0.105019"/>
    <s v="Kericho"/>
    <s v="Kipkelion West"/>
    <s v="Chepkechei"/>
    <s v="Ndubusat"/>
    <s v="9"/>
    <s v="Biogas International Limited"/>
    <s v="Robert Wanjiku"/>
    <s v="Robert Wanjiku"/>
    <s v="717606741"/>
    <s v="Medium Size Business"/>
    <x v="6"/>
    <x v="2"/>
    <d v="2017-07-17T00:00:00"/>
  </r>
  <r>
    <s v="VPA6"/>
    <s v="KE-KER-1708-22048"/>
    <x v="0"/>
    <s v=""/>
    <s v="16th June,2017"/>
    <d v="2017-06-16T00:00:00"/>
    <s v="5th August,2017"/>
    <d v="2017-08-05T00:00:00"/>
    <s v="Christine Rop Rop"/>
    <s v="Female"/>
    <s v="9232296"/>
    <s v="727924883"/>
    <m/>
    <m/>
    <m/>
    <n v="35.392057999999999"/>
    <n v="-0.13864399999999999"/>
    <s v="Kericho"/>
    <s v="Kipkelion West"/>
    <s v="Kipteress"/>
    <s v="Saba"/>
    <s v="9"/>
    <s v="Biogas International Limited"/>
    <s v="Robert Wanjiku"/>
    <s v="Robert Wanjiku"/>
    <s v="717606741"/>
    <s v="Medium Size Business"/>
    <x v="6"/>
    <x v="2"/>
    <d v="2017-07-17T00:00:00"/>
  </r>
  <r>
    <s v="VPA6"/>
    <s v="KE-NAK-1803-22139"/>
    <x v="0"/>
    <s v=""/>
    <s v="2nd March,2018"/>
    <d v="2018-03-02T00:00:00"/>
    <s v="9th March,2018"/>
    <d v="2018-03-09T00:00:00"/>
    <s v="Dandelion Africa"/>
    <s v="Male"/>
    <s v="21514855"/>
    <s v="720844383"/>
    <m/>
    <m/>
    <m/>
    <n v="35.971963000000002"/>
    <n v="-6.4256999999999995E-2"/>
    <s v="Nakuru"/>
    <s v="Rongai"/>
    <s v="Kambi Ya Moto"/>
    <s v="Sarambe"/>
    <s v="9"/>
    <s v="Biogas International Limited"/>
    <s v="Robert Wanjiku"/>
    <s v="Robert Wanjiku"/>
    <s v="717606741"/>
    <s v="Medium Size Business"/>
    <x v="6"/>
    <x v="2"/>
    <d v="2018-03-02T00:00:00"/>
  </r>
  <r>
    <s v="VPA6"/>
    <s v="KE-TAI-1801-22134"/>
    <x v="0"/>
    <s v=""/>
    <s v="12th November,2017"/>
    <d v="2017-11-12T00:00:00"/>
    <s v="1st January,2018"/>
    <d v="2018-01-01T00:00:00"/>
    <s v="Sylvvester Mwadime Mwakideu"/>
    <s v="Male"/>
    <s v="5470573"/>
    <s v="704388582"/>
    <m/>
    <m/>
    <m/>
    <n v="38.372880000000002"/>
    <n v="-3.4142540000000001"/>
    <s v="Taita/Taveta"/>
    <s v="Wundanyi"/>
    <s v="Shigharo"/>
    <s v="Chome"/>
    <s v="9"/>
    <s v="Biogas International Limited"/>
    <s v="Robert Wanjiku"/>
    <s v="Robert Wanjiku"/>
    <s v="717606741"/>
    <s v="Medium Size Business"/>
    <x v="6"/>
    <x v="2"/>
    <d v="2018-02-22T00:00:00"/>
  </r>
  <r>
    <s v="VPA6"/>
    <s v="KE-KAJ-1802-27894"/>
    <x v="0"/>
    <s v=""/>
    <s v="13th October,2016"/>
    <d v="2016-10-13T00:00:00"/>
    <s v="13th February,2018"/>
    <d v="2018-02-13T00:00:00"/>
    <s v="Michael Tony"/>
    <s v="Male"/>
    <s v="99999"/>
    <s v="722750437"/>
    <m/>
    <m/>
    <s v="718484236"/>
    <n v="36.689681999999998"/>
    <n v="-1.404407"/>
    <s v="Kajiado"/>
    <s v="Kajiado North"/>
    <s v="Matasai"/>
    <s v="Matasai"/>
    <s v="9"/>
    <s v="Biogas International Limited"/>
    <s v="Robert Wanjiku"/>
    <s v="Robert Wanjiku"/>
    <s v="717606741"/>
    <s v="Medium Size Business"/>
    <x v="6"/>
    <x v="2"/>
    <d v="2018-02-13T00:00:00"/>
  </r>
  <r>
    <s v="VPA6"/>
    <s v="KE-KAJ-1809-24109"/>
    <x v="0"/>
    <s v=""/>
    <s v="25th August,2018"/>
    <d v="2018-08-25T00:00:00"/>
    <s v="5th September,2018"/>
    <d v="2018-09-05T00:00:00"/>
    <s v="Omenta Bernard Morara"/>
    <s v="Male"/>
    <s v="1654746"/>
    <s v="728168844"/>
    <m/>
    <m/>
    <s v="722782616"/>
    <n v="36.790472999999999"/>
    <n v="-1.4833270000000001"/>
    <s v="Kajiado"/>
    <s v="Kajiado East"/>
    <s v="Orosirikon Sholinke"/>
    <s v="Sholinke"/>
    <s v="9"/>
    <s v="Biogas International Limited"/>
    <s v="Robert Wanjiku"/>
    <s v="Robert Wanjiku"/>
    <s v="717606741"/>
    <s v="Medium Size Business"/>
    <x v="6"/>
    <x v="2"/>
    <d v="2018-08-25T00:00:00"/>
  </r>
  <r>
    <s v="VPA6"/>
    <s v="KE-KIR-1708-22061"/>
    <x v="0"/>
    <s v=""/>
    <s v="12th June,2017"/>
    <d v="2017-06-12T00:00:00"/>
    <s v="1st August,2017"/>
    <d v="2017-08-01T00:00:00"/>
    <s v="Charity Nyaga Wanjiku"/>
    <s v="Female"/>
    <s v="6448456"/>
    <s v="729328776"/>
    <m/>
    <m/>
    <m/>
    <n v="37.375290999999997"/>
    <n v="-0.51715299999999997"/>
    <s v="Kirinyaga"/>
    <s v="Kirinyaga East"/>
    <s v="Njukiini"/>
    <s v="Mburi"/>
    <s v="2"/>
    <s v="Biogas International Limited"/>
    <s v="Robert Wanjiku"/>
    <s v="Robert Wanjiku"/>
    <s v="717606741"/>
    <s v="Medium Size Business"/>
    <x v="6"/>
    <x v="2"/>
    <d v="2017-08-21T00:00:00"/>
  </r>
  <r>
    <s v="VPA6"/>
    <s v="KE-KIA-1702-21987"/>
    <x v="0"/>
    <s v=""/>
    <s v="13th December,2016"/>
    <d v="2016-12-13T00:00:00"/>
    <s v="1st February,2017"/>
    <d v="2017-02-01T00:00:00"/>
    <s v="Wathika Jane Wangui"/>
    <s v="Male"/>
    <s v="213999273"/>
    <s v="723059502"/>
    <m/>
    <m/>
    <m/>
    <n v="36.702683"/>
    <n v="-1.025952"/>
    <s v="Kiambu"/>
    <s v="Lari"/>
    <s v="Githunguri"/>
    <s v="Muirungi"/>
    <s v="2"/>
    <s v="Biogas International Limited"/>
    <s v="Robert Wanjiku"/>
    <s v="Robert Wanjiku"/>
    <s v="254717606741"/>
    <s v="Medium Size Business"/>
    <x v="6"/>
    <x v="2"/>
    <d v="2017-05-11T00:00:00"/>
  </r>
  <r>
    <s v="VPA6"/>
    <s v="KE-KIR-1706-22040"/>
    <x v="0"/>
    <s v=""/>
    <s v="11th May,2017"/>
    <d v="2017-05-11T00:00:00"/>
    <s v="30th June,2017"/>
    <d v="2017-06-30T00:00:00"/>
    <s v="James Gitogo Gachoki"/>
    <s v="Male"/>
    <s v="809538"/>
    <s v="724162700"/>
    <m/>
    <m/>
    <m/>
    <n v="37.326517000000003"/>
    <n v="-0.53314399999999995"/>
    <s v="Kirinyaga"/>
    <s v="Kirinyaga Central"/>
    <s v="Kabare"/>
    <s v="Kiamiciri"/>
    <s v="2"/>
    <s v="Biogas International Limited"/>
    <s v="Robert Wanjiku"/>
    <s v="Robert Wanjiku"/>
    <s v="717606741"/>
    <s v="Medium Size Business"/>
    <x v="6"/>
    <x v="2"/>
    <d v="2017-07-17T00:00:00"/>
  </r>
  <r>
    <s v="VPA6"/>
    <s v="KE-KIR-1706-22043"/>
    <x v="0"/>
    <s v=""/>
    <s v="10th May,2017"/>
    <d v="2017-05-10T00:00:00"/>
    <s v="29th June,2017"/>
    <d v="2017-06-29T00:00:00"/>
    <s v="Allbert Ngari Kathiga"/>
    <s v="Male"/>
    <s v="12544842"/>
    <s v="712205578"/>
    <m/>
    <m/>
    <m/>
    <n v="37.365895000000002"/>
    <n v="-0.485786"/>
    <s v="Kirinyaga"/>
    <s v="Kirinyaga East"/>
    <s v="Jokiani North"/>
    <s v="Kariko"/>
    <s v="2"/>
    <s v="Biogas International Limited"/>
    <s v="Robert Wanjiku"/>
    <s v="Robert Wanjiku"/>
    <s v="717606741"/>
    <s v="Medium Size Business"/>
    <x v="6"/>
    <x v="2"/>
    <d v="2017-07-17T00:00:00"/>
  </r>
  <r>
    <s v="VPA6"/>
    <s v="KE-KIR-1707-22039"/>
    <x v="0"/>
    <s v=""/>
    <s v="12th May,2017"/>
    <d v="2017-05-12T00:00:00"/>
    <s v="1st July,2017"/>
    <d v="2017-07-01T00:00:00"/>
    <s v="Hellen Wajuki Nyaga"/>
    <s v="Female"/>
    <s v="10796863"/>
    <s v="720968777"/>
    <m/>
    <m/>
    <m/>
    <n v="37.379511000000001"/>
    <n v="-0.53949800000000003"/>
    <s v="Kirinyaga"/>
    <s v="Kirinyaga East"/>
    <s v="Njukiini"/>
    <s v="Gachatha"/>
    <s v="2"/>
    <s v="Biogas International Limited"/>
    <s v="Robert Wanjiku"/>
    <s v="Robert Wanjiku"/>
    <s v="717606741"/>
    <s v="Medium Size Business"/>
    <x v="6"/>
    <x v="2"/>
    <d v="2017-07-17T00:00:00"/>
  </r>
  <r>
    <s v="VPA6"/>
    <s v="KE-MER-1707-22052"/>
    <x v="0"/>
    <s v=""/>
    <s v="24th May,2017"/>
    <d v="2017-05-24T00:00:00"/>
    <s v="13th July,2017"/>
    <d v="2017-07-13T00:00:00"/>
    <s v="Kevin Mureithi Mwenda"/>
    <s v="Male"/>
    <s v="24282047"/>
    <s v="722307885"/>
    <m/>
    <m/>
    <m/>
    <n v="37.597503000000003"/>
    <n v="-4.6772000000000001E-2"/>
    <s v="Meru"/>
    <s v="Meru Central"/>
    <s v="Uruku"/>
    <s v="Gikumbo"/>
    <s v="2"/>
    <s v="Biogas International Limited"/>
    <s v="Robert Wanjiku"/>
    <s v="Robert Wanjiku"/>
    <s v="717606741"/>
    <s v="Medium Size Business"/>
    <x v="6"/>
    <x v="2"/>
    <d v="2017-07-17T00:00:00"/>
  </r>
  <r>
    <s v="VPA6"/>
    <s v="KE-THA-1706-22051"/>
    <x v="0"/>
    <s v=""/>
    <s v="12th April,2017"/>
    <d v="2017-04-12T00:00:00"/>
    <s v="1st June,2017"/>
    <d v="2017-06-01T00:00:00"/>
    <s v="Alexander Itunga Ngai"/>
    <s v="Male"/>
    <s v="16042404"/>
    <s v="723705645"/>
    <m/>
    <m/>
    <m/>
    <n v="37.633251999999999"/>
    <n v="-0.35903299999999999"/>
    <s v="Tharaka-Nithi"/>
    <s v="Chuka"/>
    <s v="Muonge"/>
    <s v="Kilamani"/>
    <s v="2"/>
    <s v="Biogas International Limited"/>
    <s v="Robert Wanjiku"/>
    <s v="Robert Wanjiku"/>
    <s v="717606741"/>
    <s v="Medium Size Business"/>
    <x v="6"/>
    <x v="2"/>
    <d v="2017-07-17T00:00:00"/>
  </r>
  <r>
    <s v="VPA6"/>
    <s v="KE-NAN-1802-024544"/>
    <x v="0"/>
    <s v=""/>
    <s v="19th November,2017"/>
    <d v="2017-11-19T00:00:00"/>
    <s v="19th February,2018"/>
    <d v="2018-02-19T00:00:00"/>
    <s v="Cherubet Wilter"/>
    <s v="Female"/>
    <s v="28018373"/>
    <s v="713657857"/>
    <m/>
    <m/>
    <m/>
    <n v="35.274312999999999"/>
    <n v="6.6682000000000005E-2"/>
    <s v="Nandi"/>
    <s v="Tinderet"/>
    <s v="Tinderet"/>
    <s v="Chereres"/>
    <s v="4"/>
    <s v="Ronald Kiprop"/>
    <s v="Ronald Kiprop"/>
    <s v="Ronald Kiprop"/>
    <s v="726710920"/>
    <s v="Informal Business"/>
    <x v="0"/>
    <x v="0"/>
    <d v="2018-10-19T00:00:00"/>
  </r>
  <r>
    <s v="VPA6"/>
    <s v="KE-NAN-1810-024548"/>
    <x v="0"/>
    <s v=""/>
    <s v="20th July,2018"/>
    <d v="2018-07-20T00:00:00"/>
    <s v="20th October,2018"/>
    <d v="2018-10-20T00:00:00"/>
    <s v="Ruto Selly"/>
    <s v="Female"/>
    <s v="99999"/>
    <s v="710193698"/>
    <m/>
    <m/>
    <m/>
    <n v="35.273887000000002"/>
    <n v="6.7254999999999995E-2"/>
    <s v="Nandi"/>
    <s v="Tinderet"/>
    <s v="Songhor"/>
    <s v="Chereres"/>
    <s v="4"/>
    <s v="Ronald Kiprop"/>
    <s v="Ronald Kiprop"/>
    <s v="Ronald Kiprop"/>
    <s v="726710920"/>
    <s v="Informal Business"/>
    <x v="0"/>
    <x v="0"/>
    <d v="2018-10-19T00:00:00"/>
  </r>
  <r>
    <s v="VPA6"/>
    <s v="KE-NAN-1802-024545"/>
    <x v="0"/>
    <s v=""/>
    <s v="19th November,2017"/>
    <d v="2017-11-19T00:00:00"/>
    <s v="19th February,2018"/>
    <d v="2018-02-19T00:00:00"/>
    <s v="Chebor Magdaline"/>
    <s v="Female"/>
    <s v="27576266"/>
    <s v="72179503"/>
    <s v="706386617"/>
    <m/>
    <m/>
    <n v="35.276335000000003"/>
    <n v="6.9718000000000002E-2"/>
    <s v="Nandi"/>
    <s v="Tinderet"/>
    <s v="Tinderet"/>
    <s v="Chereres"/>
    <s v="4"/>
    <s v="Ronald Kiprop"/>
    <s v="Ronald Kiprop"/>
    <s v="Ronald Kiprop"/>
    <s v="726710920"/>
    <s v="Informal Business"/>
    <x v="0"/>
    <x v="0"/>
    <d v="2018-10-19T00:00:00"/>
  </r>
  <r>
    <s v="VPA6"/>
    <s v="KE-NAN-1810-24605"/>
    <x v="1"/>
    <s v="Abandoned"/>
    <s v="30th August,2018"/>
    <d v="2018-08-30T00:00:00"/>
    <s v="19th October,2018"/>
    <d v="2018-10-19T00:00:00"/>
    <s v="Busienei Margaret"/>
    <s v="Female"/>
    <s v="99999"/>
    <s v="703704250"/>
    <s v="702847802"/>
    <m/>
    <m/>
    <n v="35.283003000000001"/>
    <n v="6.6332000000000002E-2"/>
    <s v="Nandi"/>
    <s v="Tinderet"/>
    <s v="Kabirer"/>
    <s v="Setek"/>
    <s v="4"/>
    <s v="John Bett"/>
    <s v="Ronald Kiprop"/>
    <s v="Ronald Kiprop"/>
    <s v=""/>
    <s v="Informal Business"/>
    <x v="0"/>
    <x v="0"/>
    <d v="2018-10-21T00:00:00"/>
  </r>
  <r>
    <s v="VPA6"/>
    <s v="KE-EMB-1603-16944"/>
    <x v="1"/>
    <s v="Duplicate"/>
    <s v="9th February,2016"/>
    <d v="2016-02-09T00:00:00"/>
    <s v="30th March,2016"/>
    <d v="2016-03-30T00:00:00"/>
    <s v="Jacob Njagi Mwaniki"/>
    <s v="Male"/>
    <s v="3306288"/>
    <s v="710489467"/>
    <m/>
    <m/>
    <m/>
    <n v="37.431753"/>
    <n v="-0.48230000000000001"/>
    <s v="Embu"/>
    <s v="Embu North"/>
    <s v="Runyenjes"/>
    <s v="Bethole"/>
    <n v="6"/>
    <s v="Sakaki Natural Renewable Energy Center"/>
    <s v="Sakaki Natural Renewable Energy Center"/>
    <s v="Sakaki Natural Renewable Energy Center"/>
    <s v=""/>
    <s v="Micro Business"/>
    <x v="0"/>
    <x v="0"/>
    <d v="2017-03-02T00:00:00"/>
  </r>
  <r>
    <s v="VPA6"/>
    <s v="KE-NYA-1611-16975"/>
    <x v="0"/>
    <s v=""/>
    <s v="12th September,2016"/>
    <d v="2016-09-12T00:00:00"/>
    <s v="1st November,2016"/>
    <d v="2016-11-01T00:00:00"/>
    <s v="Alice Wanjiku Wangondu"/>
    <s v="Female"/>
    <s v="11613952"/>
    <s v="733511328"/>
    <s v="723328561"/>
    <m/>
    <m/>
    <n v="36.442042000000001"/>
    <n v="-7.5816999999999996E-2"/>
    <s v="Nyandarua"/>
    <s v="Ndaragwa"/>
    <s v="Ndaragwa Central"/>
    <s v=""/>
    <s v="6"/>
    <s v="Sakaki Natural Renewable Energy Center"/>
    <s v="Sakaki Natural Renewable Energy Center"/>
    <s v="Sakaki Natural Renewable Energy Center"/>
    <s v=""/>
    <s v="Micro Business"/>
    <x v="0"/>
    <x v="0"/>
    <d v="2017-03-02T00:00:00"/>
  </r>
  <r>
    <s v="VPA6"/>
    <s v="KE-NYA-1609-16985"/>
    <x v="0"/>
    <s v=""/>
    <s v="13th July,2016"/>
    <d v="2016-07-13T00:00:00"/>
    <s v="1st September,2016"/>
    <d v="2016-09-01T00:00:00"/>
    <s v="Josephat Nugwi K"/>
    <s v="Male"/>
    <s v="5769252"/>
    <s v="709931108"/>
    <m/>
    <m/>
    <m/>
    <n v="36.445546999999998"/>
    <n v="-6.0360999999999998E-2"/>
    <s v="Nyandarua"/>
    <s v="Ndaragwa"/>
    <s v="Meili Kumi"/>
    <s v=""/>
    <s v="6"/>
    <s v="Sakaki Natural Renewable Energy Center"/>
    <s v="Sakaki Natural Renewable Energy Center"/>
    <s v="Sakaki Natural Renewable Energy Center"/>
    <s v=""/>
    <s v="Micro Business"/>
    <x v="0"/>
    <x v="0"/>
    <d v="2017-03-02T00:00:00"/>
  </r>
  <r>
    <s v="VPA6"/>
    <s v="KE-NYE-2202-29902"/>
    <x v="0"/>
    <s v=""/>
    <s v="22nd January,2022"/>
    <d v="2022-01-22T00:00:00"/>
    <s v="22nd February,2022"/>
    <d v="2022-02-22T00:00:00"/>
    <s v="Wambugu Beth Nyawira"/>
    <s v="Male"/>
    <s v="34765490"/>
    <s v="702402938"/>
    <m/>
    <m/>
    <m/>
    <n v="37.013885000000002"/>
    <n v="-0.24205499999999999"/>
    <s v="Nyeri"/>
    <s v="Kieni East"/>
    <s v="Thegu"/>
    <s v="Gatuaba"/>
    <n v="8"/>
    <s v="Sakaki Natural Renewable Energy Center"/>
    <s v="Sakaki Natural Renewable Energy Center"/>
    <s v="Sakaki Natural Renewable Energy Center"/>
    <s v=""/>
    <s v="Micro Business"/>
    <x v="0"/>
    <x v="0"/>
    <d v="2022-02-22T00:00:00"/>
  </r>
  <r>
    <s v="VPA6"/>
    <s v="KE-EMB-1612-16943"/>
    <x v="2"/>
    <s v="Unreachable"/>
    <s v="10th November,2016"/>
    <d v="2016-11-10T00:00:00"/>
    <s v="30th December,2016"/>
    <d v="2016-12-30T00:00:00"/>
    <s v="Charles Nyaga"/>
    <s v="Male"/>
    <s v="9284802"/>
    <s v="727230371"/>
    <m/>
    <m/>
    <m/>
    <n v="37.476553000000003"/>
    <n v="-0.46850700000000001"/>
    <s v="Embu"/>
    <s v="Manyatta"/>
    <s v="Manyatta"/>
    <s v="Kirigi"/>
    <n v="8"/>
    <s v="Sakaki Natural Renewable Energy Center"/>
    <s v="Sakaki Natural Renewable Energy Center"/>
    <s v="Sakaki Natural Renewable Energy Center"/>
    <s v=""/>
    <s v="Micro Business"/>
    <x v="0"/>
    <x v="0"/>
    <d v="2017-03-02T00:00:00"/>
  </r>
  <r>
    <s v="VPA6"/>
    <s v="KE-NYA-1612-16949"/>
    <x v="0"/>
    <s v=""/>
    <s v="12th October,2016"/>
    <d v="2016-10-12T00:00:00"/>
    <s v="1st December,2016"/>
    <d v="2016-12-01T00:00:00"/>
    <s v="Maitai Mary Wairimu"/>
    <s v="Female"/>
    <s v="4669881"/>
    <s v="727826548"/>
    <m/>
    <m/>
    <m/>
    <n v="36.440275999999997"/>
    <n v="-6.2600000000000003E-2"/>
    <s v="Nyandarua"/>
    <s v="Ndaragwa"/>
    <s v="Ndaragwa Central"/>
    <s v="Mairo Kumi"/>
    <s v="8"/>
    <s v="Sakaki Natural Renewable Energy Center"/>
    <s v="Sakaki Natural Renewable Energy Center"/>
    <s v="Sakaki Natural Renewable Energy Center"/>
    <s v=""/>
    <s v="Micro Business"/>
    <x v="0"/>
    <x v="0"/>
    <d v="2017-03-02T00:00:00"/>
  </r>
  <r>
    <s v="VPA6"/>
    <s v="KE-NYA-1604-16974"/>
    <x v="0"/>
    <s v=""/>
    <s v="11th February,2016"/>
    <d v="2016-02-11T00:00:00"/>
    <s v="1st April,2016"/>
    <d v="2016-04-01T00:00:00"/>
    <s v="Ann Njeri Ndiritu"/>
    <s v="Female"/>
    <s v="5769283"/>
    <s v="72042393"/>
    <m/>
    <m/>
    <m/>
    <n v="36.439593000000002"/>
    <n v="-6.2375E-2"/>
    <s v="Nyandarua"/>
    <s v="Ndaragwa"/>
    <s v="Ndaragwa"/>
    <s v=""/>
    <s v="8"/>
    <s v="Sakaki Natural Renewable Energy Center"/>
    <s v="Sakaki Natural Renewable Energy Center"/>
    <s v="Sakaki Natural Renewable Energy Center"/>
    <s v=""/>
    <s v="Micro Business"/>
    <x v="0"/>
    <x v="0"/>
    <d v="2017-03-02T00:00:00"/>
  </r>
  <r>
    <s v="VPA6"/>
    <s v="KE-NYA-1611-16976"/>
    <x v="0"/>
    <s v=""/>
    <s v="12th September,2016"/>
    <d v="2016-09-12T00:00:00"/>
    <s v="1st November,2016"/>
    <d v="2016-11-01T00:00:00"/>
    <s v="Milliam Wanjiru Kamangu"/>
    <s v="Female"/>
    <s v="10244613"/>
    <s v="727674275"/>
    <m/>
    <m/>
    <m/>
    <n v="36.441530999999998"/>
    <n v="-7.4856000000000006E-2"/>
    <s v="Nyandarua"/>
    <s v="Ndaragwa"/>
    <s v="Ndaragwa Central"/>
    <s v=""/>
    <s v="8"/>
    <s v="Sakaki Natural Renewable Energy Center"/>
    <s v="Sakaki Natural Renewable Energy Center"/>
    <s v="Sakaki Natural Renewable Energy Center"/>
    <s v=""/>
    <s v="Micro Business"/>
    <x v="0"/>
    <x v="0"/>
    <d v="2017-03-02T00:00:00"/>
  </r>
  <r>
    <s v="VPA6"/>
    <s v="KE-NYA-1608-16977"/>
    <x v="0"/>
    <s v=""/>
    <s v="12th June,2016"/>
    <d v="2016-06-12T00:00:00"/>
    <s v="1st August,2016"/>
    <d v="2016-08-01T00:00:00"/>
    <s v="Francis Munene Gachui"/>
    <s v="Male"/>
    <s v="4243035"/>
    <s v="724758380"/>
    <m/>
    <m/>
    <m/>
    <n v="36.446204000000002"/>
    <n v="-7.2928999999999994E-2"/>
    <s v="Nyandarua"/>
    <s v="Ndaragwa"/>
    <s v="Maili Kumi"/>
    <s v=""/>
    <s v="8"/>
    <s v="Sakaki Natural Renewable Energy Center"/>
    <s v="Sakaki Natural Renewable Energy Center"/>
    <s v="Sakaki Natural Renewable Energy Center"/>
    <s v=""/>
    <s v="Micro Business"/>
    <x v="0"/>
    <x v="0"/>
    <d v="2017-03-02T00:00:00"/>
  </r>
  <r>
    <s v="VPA6"/>
    <s v="KE-NYE-1601-16979"/>
    <x v="2"/>
    <s v="Unreachable"/>
    <s v="4th December,2015"/>
    <d v="2015-12-04T00:00:00"/>
    <s v="23rd January,2016"/>
    <d v="2016-01-23T00:00:00"/>
    <s v="Michel Waigwa Gatheita"/>
    <s v="Male"/>
    <s v="1856723"/>
    <s v="723533494"/>
    <m/>
    <m/>
    <m/>
    <m/>
    <m/>
    <s v="Nyeri"/>
    <s v="Nyeri"/>
    <s v=""/>
    <s v=""/>
    <s v="8"/>
    <s v="Sakaki Natural Renewable Energy Center"/>
    <s v="Sakaki Natural Renewable Energy Center"/>
    <s v="Sakaki Natural Renewable Energy Center"/>
    <s v=""/>
    <s v="Micro Business"/>
    <x v="0"/>
    <x v="0"/>
    <d v="2017-03-02T00:00:00"/>
  </r>
  <r>
    <s v="VPA6"/>
    <s v="KE-NYA-1611-16981"/>
    <x v="0"/>
    <s v=""/>
    <s v="29th September,2016"/>
    <d v="2016-09-29T00:00:00"/>
    <s v="18th November,2016"/>
    <d v="2016-11-18T00:00:00"/>
    <s v="Lucy Thigi Gitahi"/>
    <s v="Male"/>
    <s v="20208120"/>
    <s v="724768589"/>
    <m/>
    <m/>
    <m/>
    <n v="36.446458"/>
    <n v="-7.6738000000000001E-2"/>
    <s v="Nyandarua"/>
    <s v="Ndaragwa"/>
    <s v="Nyahururu"/>
    <s v="Mailu Kumi"/>
    <s v="8"/>
    <s v="Sakaki Natural Renewable Energy Center"/>
    <s v="Sakaki Natural Renewable Energy Center"/>
    <s v="Sakaki Natural Renewable Energy Center"/>
    <s v=""/>
    <s v="Micro Business"/>
    <x v="0"/>
    <x v="0"/>
    <d v="2017-03-02T00:00:00"/>
  </r>
  <r>
    <s v="VPA6"/>
    <s v="KE-NYE-1609-16984"/>
    <x v="0"/>
    <s v=""/>
    <s v="13th July,2016"/>
    <d v="2016-07-13T00:00:00"/>
    <s v="1st September,2016"/>
    <d v="2016-09-01T00:00:00"/>
    <s v="Beatrice Muthoni Mehugu"/>
    <s v="Female"/>
    <s v="22822881"/>
    <s v="724473840"/>
    <m/>
    <m/>
    <m/>
    <n v="37.003132999999998"/>
    <n v="-0.48642000000000002"/>
    <s v="Nyeri"/>
    <s v="Tetu"/>
    <s v="Gichuru"/>
    <s v=""/>
    <s v="8"/>
    <s v="Sakaki Natural Renewable Energy Center"/>
    <s v="Sakaki Natural Renewable Energy Center"/>
    <s v="Sakaki Natural Renewable Energy Center"/>
    <s v=""/>
    <s v="Micro Business"/>
    <x v="0"/>
    <x v="0"/>
    <d v="2017-03-02T00:00:00"/>
  </r>
  <r>
    <s v="VPA6"/>
    <s v="KE-EMB-1602-16215"/>
    <x v="0"/>
    <s v=""/>
    <s v="13th December,2015"/>
    <d v="2015-12-13T00:00:00"/>
    <s v="1st February,2016"/>
    <d v="2016-02-01T00:00:00"/>
    <s v="Charles K Nyaga"/>
    <s v="Male"/>
    <s v="3524450"/>
    <s v="721286712"/>
    <m/>
    <m/>
    <m/>
    <n v="37.458646999999999"/>
    <n v="-0.38750299999999999"/>
    <s v="Embu"/>
    <s v="Manyatta"/>
    <s v="Manyatta"/>
    <s v="Mukongano"/>
    <s v="8"/>
    <s v="Sakaki Natural Renewable Energy Center"/>
    <s v="Sakaki Natural Renewable Energy Center"/>
    <s v="Sakaki Natural Renewable Energy Center"/>
    <s v="254723421759"/>
    <s v="Micro Business"/>
    <x v="2"/>
    <x v="0"/>
    <d v="2017-03-02T00:00:00"/>
  </r>
  <r>
    <s v="VPA6"/>
    <s v="KE-EMB-1605-16216"/>
    <x v="2"/>
    <s v="Unreachable"/>
    <s v="12th March,2016"/>
    <d v="2016-03-12T00:00:00"/>
    <s v="1st May,2016"/>
    <d v="2016-05-01T00:00:00"/>
    <s v="Charles Muriithi Njinju"/>
    <s v="Male"/>
    <s v="4400838"/>
    <s v="254722899562"/>
    <m/>
    <m/>
    <m/>
    <m/>
    <m/>
    <s v="EMbu"/>
    <s v=""/>
    <s v=""/>
    <s v=""/>
    <s v="8"/>
    <s v="Sakaki Natural Renewable Energy Center"/>
    <s v="Sakaki Natural Renewable Energy Center"/>
    <s v="Sakaki Natural Renewable Energy Center"/>
    <s v="254723421759"/>
    <s v="Micro Business"/>
    <x v="2"/>
    <x v="0"/>
    <d v="2017-03-02T00:00:00"/>
  </r>
  <r>
    <s v="VPA6"/>
    <s v="KE-EMB-1604-16217"/>
    <x v="0"/>
    <s v=""/>
    <s v="11th February,2016"/>
    <d v="2016-02-11T00:00:00"/>
    <s v="1st April,2016"/>
    <d v="2016-04-01T00:00:00"/>
    <s v="Venancio Ndwiga Njue"/>
    <s v="Male"/>
    <s v="1298912"/>
    <s v="711247479"/>
    <m/>
    <m/>
    <m/>
    <n v="37.574506"/>
    <n v="-0.38276100000000002"/>
    <s v="Embu"/>
    <s v="Runyenjes"/>
    <s v="Kyeni North"/>
    <s v="Kiangengi"/>
    <s v="8"/>
    <s v="Sakaki Natural Renewable Energy Center"/>
    <s v="Sakaki Natural Renewable Energy Center"/>
    <s v="Sakaki Natural Renewable Energy Center"/>
    <s v="254723421759"/>
    <s v="Micro Business"/>
    <x v="2"/>
    <x v="0"/>
    <d v="2017-03-02T00:00:00"/>
  </r>
  <r>
    <s v="VPA6"/>
    <s v="KE-EMB-1603-16218"/>
    <x v="0"/>
    <s v=""/>
    <s v="11th January,2016"/>
    <d v="2016-01-11T00:00:00"/>
    <s v="1st March,2016"/>
    <d v="2016-03-01T00:00:00"/>
    <s v="Phylis Njeru"/>
    <s v="Male"/>
    <s v="11151689"/>
    <s v="716507017"/>
    <m/>
    <m/>
    <m/>
    <n v="37.494985999999997"/>
    <n v="-0.43362200000000001"/>
    <s v="Embu"/>
    <s v="Manyatta"/>
    <s v="Manyatta"/>
    <s v="Mucegori"/>
    <s v="8"/>
    <s v="Sakaki Natural Renewable Energy Center"/>
    <s v="Sakaki Natural Renewable Energy Center"/>
    <s v="Sakaki Natural Renewable Energy Center"/>
    <s v="254723421759"/>
    <s v="Micro Business"/>
    <x v="0"/>
    <x v="0"/>
    <d v="2017-03-02T00:00:00"/>
  </r>
  <r>
    <s v="VPA6"/>
    <s v="KE-KIR-1802-23639"/>
    <x v="1"/>
    <s v="Abandoned"/>
    <s v="20th January,2018"/>
    <d v="2018-01-20T00:00:00"/>
    <s v="18th February,2018"/>
    <d v="2018-02-18T00:00:00"/>
    <s v="Gatimu Karimi Joseph"/>
    <s v="Male"/>
    <s v="754288"/>
    <s v="711444359"/>
    <m/>
    <m/>
    <m/>
    <n v="37.254916999999999"/>
    <n v="-0.518536"/>
    <s v="Kirinyaga"/>
    <s v="Kerugoya/Kutus"/>
    <s v="Kanyekini"/>
    <s v="Mutitu"/>
    <n v="8"/>
    <s v="Sakaki Natural Renewable Energy Center"/>
    <s v="Sakaki Natural Renewable Energy Center"/>
    <s v="Sakaki Natural Renewable Energy Center"/>
    <s v="723421759"/>
    <s v="Micro Business"/>
    <x v="0"/>
    <x v="0"/>
    <d v="2018-10-25T00:00:00"/>
  </r>
  <r>
    <s v="VPA6"/>
    <s v="KE-NYE-1908-26436"/>
    <x v="0"/>
    <s v=""/>
    <s v="15th July,2019"/>
    <d v="2019-07-15T00:00:00"/>
    <s v="8th August,2019"/>
    <d v="2019-08-08T00:00:00"/>
    <s v="Gachau Henry Muchiri"/>
    <s v="Male"/>
    <s v="10188763"/>
    <s v="0722447629"/>
    <m/>
    <m/>
    <s v="721217395"/>
    <n v="36.936197"/>
    <n v="-0.35153200000000001"/>
    <s v="Nyeri"/>
    <s v="Kieni West"/>
    <s v="Kieni West"/>
    <s v="Mwireri"/>
    <s v="8"/>
    <s v="Sakaki Natural Renewable Energy Center"/>
    <s v="Sakaki Natural Renewable Energy Center"/>
    <s v="Sakaki Natural Renewable Energy Center"/>
    <s v="723421759"/>
    <s v="Micro Business"/>
    <x v="0"/>
    <x v="0"/>
    <d v="2019-08-23T00:00:00"/>
  </r>
  <r>
    <s v="VPA6"/>
    <s v="KE-KIR-1801-20478"/>
    <x v="0"/>
    <s v=""/>
    <s v="21st December,2017"/>
    <d v="2017-12-21T00:00:00"/>
    <s v="9th January,2018"/>
    <d v="2018-01-09T00:00:00"/>
    <s v="Kibuchi Harrison"/>
    <s v="Male"/>
    <s v="12977582"/>
    <s v="723659634"/>
    <m/>
    <m/>
    <m/>
    <n v="37.222188000000003"/>
    <n v="-0.51059399999999999"/>
    <s v="Kirinyaga"/>
    <s v="Kerugoya/Kutus"/>
    <s v="Mukure"/>
    <s v="Mwangathia"/>
    <s v="8"/>
    <s v="Sakaki Natural Renewable Energy Center"/>
    <s v="Sakaki Natural Renewable Energy Center"/>
    <s v="Sakaki Natural Renewable Energy Center"/>
    <s v="723421756"/>
    <s v="Micro Business"/>
    <x v="0"/>
    <x v="0"/>
    <d v="2018-05-03T00:00:00"/>
  </r>
  <r>
    <s v="VPA6"/>
    <s v="KE-NYE-2202-29903"/>
    <x v="2"/>
    <s v="Non Compliant"/>
    <s v="22nd November,2021"/>
    <d v="2021-11-22T00:00:00"/>
    <s v="22nd February,2022"/>
    <d v="2022-02-22T00:00:00"/>
    <s v="Kahuthu Geoffrey Kinyajui"/>
    <s v="Male"/>
    <s v="2365478"/>
    <s v="718619124"/>
    <m/>
    <m/>
    <m/>
    <n v="37.038573"/>
    <n v="-0.22862199999999999"/>
    <s v="Nyeri"/>
    <s v="Kieni East"/>
    <s v="Thegu"/>
    <s v="Gaturi"/>
    <n v="8"/>
    <s v="Sakaki Natural Renewable Energy Center"/>
    <s v="Sakaki Natural Renewable Energy Center"/>
    <s v="Sakaki Natural Renewable Energy Center"/>
    <s v=""/>
    <s v="Micro Business"/>
    <x v="0"/>
    <x v="0"/>
    <d v="2022-02-28T00:00:00"/>
  </r>
  <r>
    <s v="VPA6"/>
    <s v="KE-NYE-2202-29904"/>
    <x v="0"/>
    <s v=""/>
    <s v="22nd November,2021"/>
    <d v="2021-11-22T00:00:00"/>
    <s v="22nd February,2022"/>
    <d v="2022-02-22T00:00:00"/>
    <s v="Kibuku John Ndirangu"/>
    <s v="Male"/>
    <s v="14476968"/>
    <s v="0722587402"/>
    <m/>
    <m/>
    <m/>
    <n v="37.046298"/>
    <n v="-0.22873499999999999"/>
    <s v="Nyeri"/>
    <s v="Kieni East"/>
    <s v="Thegu"/>
    <s v="Gituamba"/>
    <n v="8"/>
    <s v="Sakaki Natural Renewable Energy Center"/>
    <s v="Sakaki Natural Renewable Energy Center"/>
    <s v="Sakaki Natural Renewable Energy Center"/>
    <s v=""/>
    <s v="Micro Business"/>
    <x v="0"/>
    <x v="0"/>
    <d v="2022-02-28T00:00:00"/>
  </r>
  <r>
    <s v="VPA6"/>
    <s v="KE-NYE-2202-29907"/>
    <x v="0"/>
    <s v=""/>
    <s v="22nd January,2022"/>
    <d v="2022-01-22T00:00:00"/>
    <s v="22nd February,2022"/>
    <d v="2022-02-22T00:00:00"/>
    <s v="Waihenya Penninah Wangu"/>
    <s v="Male"/>
    <s v="34565714"/>
    <s v="0720393894"/>
    <m/>
    <m/>
    <m/>
    <n v="37.050772000000002"/>
    <n v="-0.23063"/>
    <s v="Nyeri"/>
    <s v="Kieni East"/>
    <s v="Thegu"/>
    <s v="Gaturiri"/>
    <n v="8"/>
    <s v="Sakaki Natural Renewable Energy Center"/>
    <s v="Sakaki Natural Renewable Energy Center"/>
    <s v="Sakaki Natural Renewable Energy Center"/>
    <s v=""/>
    <s v="Micro Business"/>
    <x v="0"/>
    <x v="0"/>
    <d v="2022-02-28T00:00:00"/>
  </r>
  <r>
    <s v="VPA6"/>
    <s v="KE-NYE-2202-29910"/>
    <x v="0"/>
    <s v=""/>
    <s v="22nd November,2021"/>
    <d v="2021-11-22T00:00:00"/>
    <s v="22nd February,2022"/>
    <d v="2022-02-22T00:00:00"/>
    <s v="Ruth Wairimu Muturi"/>
    <s v="Female"/>
    <s v="3726215"/>
    <s v="0729987856"/>
    <m/>
    <m/>
    <m/>
    <n v="37.038437999999999"/>
    <n v="-0.241623"/>
    <s v="Nyeri"/>
    <s v="Kieni East"/>
    <s v="Thegu"/>
    <s v="Gatuamba"/>
    <n v="8"/>
    <s v="Sakaki Natural Renewable Energy Center"/>
    <s v="Sakaki Natural Renewable Energy Center"/>
    <s v="Sakaki Natural Renewable Energy Center"/>
    <s v=""/>
    <s v="Micro Business"/>
    <x v="0"/>
    <x v="0"/>
    <d v="2022-02-28T00:00:00"/>
  </r>
  <r>
    <s v="VPA6"/>
    <s v="KE-NYE-2202-29911"/>
    <x v="0"/>
    <s v=""/>
    <s v="3rd January,2022"/>
    <d v="2022-01-03T00:00:00"/>
    <s v="22nd February,2022"/>
    <d v="2022-02-22T00:00:00"/>
    <s v="Njure John Kabiro"/>
    <s v="Male"/>
    <s v="2317849"/>
    <s v="0720369015"/>
    <m/>
    <m/>
    <m/>
    <n v="37.041755000000002"/>
    <n v="-0.24785699999999999"/>
    <s v="Nyeri"/>
    <s v="Kieni East"/>
    <s v="Thegu"/>
    <s v="Gatuamba"/>
    <n v="8"/>
    <s v="Sakaki Natural Renewable Energy Center"/>
    <s v="Sakaki Natural Renewable Energy Center"/>
    <s v="Sakaki Natural Renewable Energy Center"/>
    <s v=""/>
    <s v="Micro Business"/>
    <x v="0"/>
    <x v="0"/>
    <d v="2022-02-28T00:00:00"/>
  </r>
  <r>
    <s v="VPA6"/>
    <s v="KE-NYE-2202-29912"/>
    <x v="0"/>
    <s v=""/>
    <s v="3rd January,2022"/>
    <d v="2022-01-03T00:00:00"/>
    <s v="22nd February,2022"/>
    <d v="2022-02-22T00:00:00"/>
    <s v="Kirongothi Charles Murage"/>
    <s v="Male"/>
    <s v="14367434"/>
    <s v="0714773713"/>
    <m/>
    <m/>
    <m/>
    <n v="37.049168000000002"/>
    <n v="-0.24118000000000001"/>
    <s v="Nyeri"/>
    <s v="Kieni East"/>
    <s v="Thegu"/>
    <s v="Gatuamba"/>
    <n v="8"/>
    <s v="Sakaki Natural Renewable Energy Center"/>
    <s v="Sakaki Natural Renewable Energy Center"/>
    <s v="Sakaki Natural Renewable Energy Center"/>
    <s v=""/>
    <s v="Micro Business"/>
    <x v="0"/>
    <x v="0"/>
    <d v="2022-02-28T00:00:00"/>
  </r>
  <r>
    <s v="VPA6"/>
    <s v="KE-NYE-2202-29913"/>
    <x v="0"/>
    <s v=""/>
    <s v="22nd October,2021"/>
    <d v="2021-10-22T00:00:00"/>
    <s v="22nd February,2022"/>
    <d v="2022-02-22T00:00:00"/>
    <s v="Kabuiku Alice Muthoni"/>
    <s v="Female"/>
    <s v="89065434"/>
    <s v="0722818015"/>
    <m/>
    <m/>
    <m/>
    <n v="37.060808000000002"/>
    <n v="-0.23600199999999999"/>
    <s v="Nyeri"/>
    <s v="Kieni East"/>
    <s v="Thegu"/>
    <s v="Gatuamba"/>
    <n v="8"/>
    <s v="Sakaki Natural Renewable Energy Center"/>
    <s v="Sakaki Natural Renewable Energy Center"/>
    <s v="Sakaki Natural Renewable Energy Center"/>
    <s v=""/>
    <s v="Micro Business"/>
    <x v="0"/>
    <x v="0"/>
    <d v="2022-02-28T00:00:00"/>
  </r>
  <r>
    <s v="VPA6"/>
    <s v="KE-NYE-2202-29914"/>
    <x v="0"/>
    <s v=""/>
    <s v="22nd October,2021"/>
    <d v="2021-10-22T00:00:00"/>
    <s v="22nd February,2022"/>
    <d v="2022-02-22T00:00:00"/>
    <s v="Kinyanjui Elizabeth Mbithe"/>
    <s v="Male"/>
    <s v="4367890"/>
    <s v="0722625577"/>
    <m/>
    <m/>
    <m/>
    <n v="37.065421999999998"/>
    <n v="-0.232128"/>
    <s v="Nyeri"/>
    <s v="Kieni East"/>
    <s v="Thegu"/>
    <s v="Gatuamba"/>
    <n v="8"/>
    <s v="Sakaki Natural Renewable Energy Center"/>
    <s v="Sakaki Natural Renewable Energy Center"/>
    <s v="Sakaki Natural Renewable Energy Center"/>
    <s v=""/>
    <s v="Micro Business"/>
    <x v="0"/>
    <x v="0"/>
    <d v="2022-02-28T00:00:00"/>
  </r>
  <r>
    <s v="VPA6"/>
    <s v="KE-KIR-2202-29916"/>
    <x v="0"/>
    <s v=""/>
    <s v="24th October,2021"/>
    <d v="2021-10-24T00:00:00"/>
    <s v="24th February,2022"/>
    <d v="2022-02-24T00:00:00"/>
    <s v="Wanjohi Marystella Wangechi"/>
    <s v="Female"/>
    <n v="99999"/>
    <s v="0720806993"/>
    <m/>
    <m/>
    <m/>
    <n v="37.218975"/>
    <n v="-0.61902800000000002"/>
    <s v="Kirinyaga"/>
    <s v="Sagana"/>
    <s v="Kariti"/>
    <s v="Tetu"/>
    <n v="8"/>
    <s v="Sakaki Natural Renewable Energy Center"/>
    <s v="Sakaki Natural Renewable Energy Center"/>
    <s v="Sakaki Natural Renewable Energy Center"/>
    <s v=""/>
    <s v="Micro Business"/>
    <x v="0"/>
    <x v="0"/>
    <d v="2022-02-28T00:00:00"/>
  </r>
  <r>
    <s v="VPA6"/>
    <s v="KE-NYE-2202-29893"/>
    <x v="0"/>
    <s v=""/>
    <s v="24th November,2021"/>
    <d v="2021-11-24T00:00:00"/>
    <s v="24th February,2022"/>
    <d v="2022-02-24T00:00:00"/>
    <s v="Maina Peter Kanyora"/>
    <s v="Male"/>
    <n v="99999"/>
    <s v="0727868887"/>
    <m/>
    <m/>
    <m/>
    <n v="37.137915"/>
    <n v="-0.52719300000000002"/>
    <s v="Nyeri"/>
    <s v="Mathira East"/>
    <s v="Konyu"/>
    <s v="Ndimaini"/>
    <n v="8"/>
    <s v="Sakaki Natural Renewable Energy Center"/>
    <s v="Sakaki Natural Renewable Energy Center"/>
    <s v="Sakaki Natural Renewable Energy Center"/>
    <s v=""/>
    <s v="Micro Business"/>
    <x v="0"/>
    <x v="0"/>
    <d v="2022-02-28T00:00:00"/>
  </r>
  <r>
    <s v="VPA6"/>
    <s v="KE-NYE-2202-29915"/>
    <x v="0"/>
    <s v=""/>
    <s v="3rd January,2022"/>
    <d v="2022-01-03T00:00:00"/>
    <s v="22nd February,2022"/>
    <d v="2022-02-22T00:00:00"/>
    <s v="Wanjau John Njogu"/>
    <s v="Male"/>
    <s v="2335674"/>
    <s v="0720696088"/>
    <m/>
    <m/>
    <m/>
    <n v="37.100831999999997"/>
    <n v="-0.19991999999999999"/>
    <s v="Nyeri"/>
    <s v="Kieni East"/>
    <s v="Thegu"/>
    <s v="Gatuamba"/>
    <n v="8"/>
    <s v="Sakaki Natural Renewable Energy Center"/>
    <s v="Sakaki Natural Renewable Energy Center"/>
    <s v="Sakaki Natural Renewable Energy Center"/>
    <s v=""/>
    <s v="Micro Business"/>
    <x v="0"/>
    <x v="0"/>
    <d v="2022-02-28T00:00:00"/>
  </r>
  <r>
    <s v="VPA6"/>
    <s v="KE-NYE-2202-29908"/>
    <x v="0"/>
    <s v=""/>
    <s v="22nd January,2022"/>
    <d v="2022-01-22T00:00:00"/>
    <s v="22nd February,2022"/>
    <d v="2022-02-22T00:00:00"/>
    <s v="Githinji Mureithi"/>
    <s v="Male"/>
    <s v="13724157"/>
    <s v="0721203139"/>
    <m/>
    <m/>
    <m/>
    <n v="37.042262999999998"/>
    <n v="-0.23333799999999999"/>
    <s v="Nyeri"/>
    <s v="Kieni East"/>
    <s v="Thegu"/>
    <s v="Gatuamba"/>
    <n v="8"/>
    <s v="Sakaki Natural Renewable Energy Center"/>
    <s v="Sakaki Natural Renewable Energy Center"/>
    <s v="Sakaki Natural Renewable Energy Center"/>
    <s v=""/>
    <s v="Micro Business"/>
    <x v="0"/>
    <x v="0"/>
    <d v="2022-02-28T00:00:00"/>
  </r>
  <r>
    <s v="VPA6"/>
    <s v="KE-NYE-2202-29906"/>
    <x v="0"/>
    <s v=""/>
    <s v="16th November,2021"/>
    <d v="2021-11-16T00:00:00"/>
    <s v="22nd February,2022"/>
    <d v="2022-02-22T00:00:00"/>
    <s v="Muchiri Paul Mugi"/>
    <s v="Male"/>
    <s v="10119287"/>
    <s v="0722246591"/>
    <m/>
    <m/>
    <m/>
    <n v="37.049225"/>
    <n v="-0.22797700000000001"/>
    <s v="Nyeri"/>
    <s v="Kieni East"/>
    <s v="Thegu"/>
    <s v="Gatuamba"/>
    <n v="8"/>
    <s v="Sakaki Natural Renewable Energy Center"/>
    <s v="Sakaki Natural Renewable Energy Center"/>
    <s v="Sakaki Natural Renewable Energy Center"/>
    <s v=""/>
    <s v="Micro Business"/>
    <x v="0"/>
    <x v="0"/>
    <d v="2022-02-28T00:00:00"/>
  </r>
  <r>
    <s v="VPA6"/>
    <s v="KE-NYE-2202-29909"/>
    <x v="0"/>
    <s v=""/>
    <s v="22nd January,2022"/>
    <d v="2022-01-22T00:00:00"/>
    <s v="22nd February,2022"/>
    <d v="2022-02-22T00:00:00"/>
    <s v="Muriithi Lydia Wanjiku"/>
    <s v="Female"/>
    <s v="12650576"/>
    <s v="0725774366"/>
    <m/>
    <m/>
    <m/>
    <n v="37.042748000000003"/>
    <n v="-0.23302500000000001"/>
    <s v="Nyeri"/>
    <s v="Kieni East"/>
    <s v="Thegu"/>
    <s v="Gatuaba"/>
    <n v="8"/>
    <s v="Sakaki Natural Renewable Energy Center"/>
    <s v="Sakaki Natural Renewable Energy Center"/>
    <s v="Sakaki Natural Renewable Energy Center"/>
    <s v=""/>
    <s v="Micro Business"/>
    <x v="0"/>
    <x v="0"/>
    <d v="2022-02-28T00:00:00"/>
  </r>
  <r>
    <s v="VPA6"/>
    <s v="KE-NYE-2202-29905"/>
    <x v="0"/>
    <s v=""/>
    <s v="22nd November,2021"/>
    <d v="2021-11-22T00:00:00"/>
    <s v="22nd February,2022"/>
    <d v="2022-02-22T00:00:00"/>
    <s v="Charles Muraya Ndirangu"/>
    <s v="Male"/>
    <s v="31325066"/>
    <s v="0720810884"/>
    <m/>
    <m/>
    <m/>
    <n v="37.047153000000002"/>
    <n v="-0.228265"/>
    <s v="Nyeri"/>
    <s v="Kieni East"/>
    <s v="Thegu"/>
    <s v="Gatuaba"/>
    <n v="8"/>
    <s v="Sakaki Natural Renewable Energy Center"/>
    <s v="Sakaki Natural Renewable Energy Center"/>
    <s v="Sakaki Natural Renewable Energy Center"/>
    <s v=""/>
    <s v="Micro Business"/>
    <x v="0"/>
    <x v="0"/>
    <d v="2022-02-28T00:00:00"/>
  </r>
  <r>
    <s v="VPA6"/>
    <s v="KE-NYE-2202-29901"/>
    <x v="0"/>
    <s v=""/>
    <s v="11th January,2022"/>
    <d v="2022-01-11T00:00:00"/>
    <s v="22nd February,2022"/>
    <d v="2022-02-22T00:00:00"/>
    <s v="Gathigi Roseline Anyoso"/>
    <s v="Female"/>
    <s v="21844465"/>
    <s v="0720696088"/>
    <m/>
    <m/>
    <m/>
    <n v="37.035221999999997"/>
    <n v="-0.26386799999999999"/>
    <s v="Nyeri"/>
    <s v="Mathira East"/>
    <s v="Thegu"/>
    <s v="Kamuhiuhia"/>
    <n v="8"/>
    <s v="Sakaki Natural Renewable Energy Center"/>
    <s v="Sakaki Natural Renewable Energy Center"/>
    <s v="Sakaki Natural Renewable Energy Center"/>
    <s v=""/>
    <s v="Micro Business"/>
    <x v="0"/>
    <x v="0"/>
    <d v="2022-02-28T00:00:00"/>
  </r>
  <r>
    <s v="VPA6"/>
    <s v="KE-NYE-2202-29896"/>
    <x v="0"/>
    <s v=""/>
    <s v="21st January,2022"/>
    <d v="2022-01-21T00:00:00"/>
    <s v="24th February,2022"/>
    <d v="2022-02-24T00:00:00"/>
    <s v="Kiana Alice Wambura"/>
    <s v="Male"/>
    <n v="99999"/>
    <s v="0724215840"/>
    <m/>
    <m/>
    <m/>
    <n v="37.142560000000003"/>
    <n v="-0.53584200000000004"/>
    <s v="Nyeri"/>
    <s v="Mathira East"/>
    <s v="Konyu"/>
    <s v="Ndimaini"/>
    <n v="8"/>
    <s v="Sakaki Natural Renewable Energy Center"/>
    <s v="Sakaki Natural Renewable Energy Center"/>
    <s v="Sakaki Natural Renewable Energy Center"/>
    <s v=""/>
    <s v="Micro Business"/>
    <x v="0"/>
    <x v="0"/>
    <d v="2022-02-28T00:00:00"/>
  </r>
  <r>
    <s v="VPA6"/>
    <s v="KE-NYE-2202-29917"/>
    <x v="0"/>
    <s v=""/>
    <s v="5th January,2022"/>
    <d v="2022-01-05T00:00:00"/>
    <s v="24th February,2022"/>
    <d v="2022-02-24T00:00:00"/>
    <s v="Muraguri Geoffrey Gathu"/>
    <s v="Male"/>
    <n v="99999"/>
    <s v="0726758060"/>
    <m/>
    <m/>
    <m/>
    <n v="37.146906999999999"/>
    <n v="-0.52245299999999995"/>
    <s v="Nyeri"/>
    <s v="Mathira East"/>
    <s v="Konyu"/>
    <s v="Kageti"/>
    <n v="8"/>
    <s v="Sakaki Natural Renewable Energy Center"/>
    <s v="Sakaki Natural Renewable Energy Center"/>
    <s v="Sakaki Natural Renewable Energy Center"/>
    <s v=""/>
    <s v="Micro Business"/>
    <x v="0"/>
    <x v="0"/>
    <d v="2022-02-28T00:00:00"/>
  </r>
  <r>
    <s v="VPA6"/>
    <s v="KE-NYE-2202-29918"/>
    <x v="0"/>
    <s v=""/>
    <s v="23rd October,2021"/>
    <d v="2021-10-23T00:00:00"/>
    <s v="24th February,2022"/>
    <d v="2022-02-24T00:00:00"/>
    <s v="Macharia Josphat Kihuro"/>
    <s v="Male"/>
    <n v="99999"/>
    <s v="0720126504"/>
    <m/>
    <m/>
    <m/>
    <n v="37.138950000000001"/>
    <n v="-0.51557200000000003"/>
    <s v="Nyeri"/>
    <s v="Mathira East"/>
    <s v="Konyu"/>
    <s v="Ndimaini"/>
    <n v="8"/>
    <s v="Sakaki Natural Renewable Energy Center"/>
    <s v="Sakaki Natural Renewable Energy Center"/>
    <s v="Sakaki Natural Renewable Energy Center"/>
    <s v=""/>
    <s v="Micro Business"/>
    <x v="0"/>
    <x v="0"/>
    <d v="2022-02-28T00:00:00"/>
  </r>
  <r>
    <s v="VPA6"/>
    <s v="KE-NYE-2202-29919"/>
    <x v="0"/>
    <s v=""/>
    <s v="24th September,2021"/>
    <d v="2021-09-24T00:00:00"/>
    <s v="24th February,2022"/>
    <d v="2022-02-24T00:00:00"/>
    <s v="Mwangi Esther Gathoni"/>
    <s v="Female"/>
    <s v="27353943"/>
    <s v="0720496718"/>
    <m/>
    <m/>
    <s v="0746518710"/>
    <n v="37.132762"/>
    <n v="-0.51571199999999995"/>
    <s v="Nyeri"/>
    <s v="Mathira East"/>
    <s v="Konyu"/>
    <s v="Ndimaini"/>
    <n v="8"/>
    <s v="Sakaki Natural Renewable Energy Center"/>
    <s v="Sakaki Natural Renewable Energy Center"/>
    <s v="Sakaki Natural Renewable Energy Center"/>
    <s v=""/>
    <s v="Micro Business"/>
    <x v="0"/>
    <x v="0"/>
    <d v="2022-02-28T00:00:00"/>
  </r>
  <r>
    <s v="VPA6"/>
    <s v="KE-NYE-2202-29921"/>
    <x v="0"/>
    <s v=""/>
    <s v="24th November,2021"/>
    <d v="2021-11-24T00:00:00"/>
    <s v="24th February,2022"/>
    <d v="2022-02-24T00:00:00"/>
    <s v="Kagwe Joseph Kabugu"/>
    <s v="Male"/>
    <n v="99999"/>
    <s v="0714126736"/>
    <m/>
    <m/>
    <m/>
    <n v="37.133442000000002"/>
    <n v="-0.51890199999999997"/>
    <s v="Nyeri"/>
    <s v="Mathira East"/>
    <s v="Konyu"/>
    <s v="Ndimaini"/>
    <n v="8"/>
    <s v="Sakaki Natural Renewable Energy Center"/>
    <s v="Sakaki Natural Renewable Energy Center"/>
    <s v="Sakaki Natural Renewable Energy Center"/>
    <s v=""/>
    <s v="Micro Business"/>
    <x v="0"/>
    <x v="0"/>
    <d v="2022-02-28T00:00:00"/>
  </r>
  <r>
    <s v="VPA6"/>
    <s v="KE-NYE-2202-29922"/>
    <x v="0"/>
    <s v=""/>
    <s v="24th December,2021"/>
    <d v="2021-12-24T00:00:00"/>
    <s v="24th February,2022"/>
    <d v="2022-02-24T00:00:00"/>
    <s v="Muriuki Wilson Ngatia"/>
    <s v="Male"/>
    <n v="99999"/>
    <s v="0723214654"/>
    <m/>
    <m/>
    <m/>
    <n v="37.131948000000001"/>
    <n v="-0.51839000000000002"/>
    <s v="Nyeri"/>
    <s v="Mathira East"/>
    <s v="Konyu"/>
    <s v="Ndimaini"/>
    <n v="8"/>
    <s v="Sakaki Natural Renewable Energy Center"/>
    <s v="Sakaki Natural Renewable Energy Center"/>
    <s v="Sakaki Natural Renewable Energy Center"/>
    <s v=""/>
    <s v="Micro Business"/>
    <x v="0"/>
    <x v="0"/>
    <d v="2022-02-28T00:00:00"/>
  </r>
  <r>
    <s v="VPA6"/>
    <s v="KE-NYE-2202-29923"/>
    <x v="0"/>
    <s v=""/>
    <s v="24th October,2021"/>
    <d v="2021-10-24T00:00:00"/>
    <s v="24th February,2022"/>
    <d v="2022-02-24T00:00:00"/>
    <s v="Wahome Job Mwangi"/>
    <s v="Male"/>
    <n v="99999"/>
    <s v="0725148214"/>
    <m/>
    <m/>
    <m/>
    <n v="37.134697000000003"/>
    <n v="-0.52151000000000003"/>
    <s v="Nyeri"/>
    <s v="Mathira East"/>
    <s v="Konyu"/>
    <s v="Ndimaini"/>
    <n v="8"/>
    <s v="Sakaki Natural Renewable Energy Center"/>
    <s v="Sakaki Natural Renewable Energy Center"/>
    <s v="Sakaki Natural Renewable Energy Center"/>
    <s v=""/>
    <s v="Micro Business"/>
    <x v="0"/>
    <x v="0"/>
    <d v="2022-02-28T00:00:00"/>
  </r>
  <r>
    <s v="VPA6"/>
    <s v="KE-NYE-2202-29924"/>
    <x v="0"/>
    <s v=""/>
    <s v="24th November,2021"/>
    <d v="2021-11-24T00:00:00"/>
    <s v="24th February,2022"/>
    <d v="2022-02-24T00:00:00"/>
    <s v="Maina Cyrus Muriuki"/>
    <s v="Male"/>
    <n v="99999"/>
    <s v="0715393085"/>
    <m/>
    <m/>
    <m/>
    <n v="37.137039999999999"/>
    <n v="-0.52383199999999996"/>
    <s v="Nyeri"/>
    <s v="Mathira East"/>
    <s v="Konyu"/>
    <s v="Ndimaini"/>
    <n v="8"/>
    <s v="Sakaki Natural Renewable Energy Center"/>
    <s v="Sakaki Natural Renewable Energy Center"/>
    <s v="Sakaki Natural Renewable Energy Center"/>
    <s v=""/>
    <s v="Micro Business"/>
    <x v="0"/>
    <x v="0"/>
    <d v="2022-02-28T00:00:00"/>
  </r>
  <r>
    <s v="VPA6"/>
    <s v="KE-NYE-2202-29925"/>
    <x v="0"/>
    <s v=""/>
    <s v="24th December,2021"/>
    <d v="2021-12-24T00:00:00"/>
    <s v="24th February,2022"/>
    <d v="2022-02-24T00:00:00"/>
    <s v="Karitu Joseph Macharia"/>
    <s v="Male"/>
    <n v="99999"/>
    <s v="0723741454"/>
    <m/>
    <m/>
    <m/>
    <n v="37.135818"/>
    <n v="-0.52411700000000006"/>
    <s v="Nyeri"/>
    <s v="Mathira East"/>
    <s v="Konyu"/>
    <s v="Ndimaini"/>
    <n v="8"/>
    <s v="Sakaki Natural Renewable Energy Center"/>
    <s v="Sakaki Natural Renewable Energy Center"/>
    <s v="Sakaki Natural Renewable Energy Center"/>
    <s v=""/>
    <s v="Micro Business"/>
    <x v="0"/>
    <x v="0"/>
    <d v="2022-02-28T00:00:00"/>
  </r>
  <r>
    <s v="VPA6"/>
    <s v="KE-NYE-2202-29897"/>
    <x v="0"/>
    <s v=""/>
    <s v="21st December,2021"/>
    <d v="2021-12-21T00:00:00"/>
    <s v="24th February,2022"/>
    <d v="2022-02-24T00:00:00"/>
    <s v="Mwangi Stephen Karanja"/>
    <s v="Male"/>
    <n v="99999"/>
    <s v="0700091519"/>
    <m/>
    <m/>
    <m/>
    <n v="37.135817000000003"/>
    <n v="-0.53423799999999999"/>
    <s v="Nyeri"/>
    <s v="Mathira East"/>
    <s v="Konyu"/>
    <s v="Kirigu"/>
    <n v="8"/>
    <s v="Sakaki Natural Renewable Energy Center"/>
    <s v="Sakaki Natural Renewable Energy Center"/>
    <s v="Sakaki Natural Renewable Energy Center"/>
    <s v=""/>
    <s v="Micro Business"/>
    <x v="0"/>
    <x v="0"/>
    <d v="2022-02-28T00:00:00"/>
  </r>
  <r>
    <s v="VPA6"/>
    <s v="KE-NYE-2202-29894"/>
    <x v="0"/>
    <s v=""/>
    <s v="24th November,2021"/>
    <d v="2021-11-24T00:00:00"/>
    <s v="24th February,2022"/>
    <d v="2022-02-24T00:00:00"/>
    <s v="Kiriaku Francis Ngacha"/>
    <s v="Male"/>
    <n v="99999"/>
    <s v="0710825816"/>
    <m/>
    <m/>
    <m/>
    <n v="37.134155"/>
    <n v="-0.52985800000000005"/>
    <s v="Nyeri"/>
    <s v="Mathira East"/>
    <s v="Konyu"/>
    <s v="Ndimaini"/>
    <n v="8"/>
    <s v="Sakaki Natural Renewable Energy Center"/>
    <s v="Sakaki Natural Renewable Energy Center"/>
    <s v="Sakaki Natural Renewable Energy Center"/>
    <s v=""/>
    <s v="Micro Business"/>
    <x v="0"/>
    <x v="0"/>
    <d v="2022-02-28T00:00:00"/>
  </r>
  <r>
    <s v="VPA6"/>
    <s v="KE-NYE-2202-29895"/>
    <x v="0"/>
    <s v=""/>
    <s v="10th January,2022"/>
    <d v="2022-01-10T00:00:00"/>
    <s v="24th February,2022"/>
    <d v="2022-02-24T00:00:00"/>
    <s v="Wanjohi Fedis Waihuini"/>
    <s v="Male"/>
    <n v="99999"/>
    <s v="0721984631"/>
    <m/>
    <m/>
    <m/>
    <n v="37.138852999999997"/>
    <n v="-0.53230699999999997"/>
    <s v="Nyeri"/>
    <s v="Mathira East"/>
    <s v="Konyu"/>
    <s v="Ndimaini"/>
    <n v="8"/>
    <s v="Sakaki Natural Renewable Energy Center"/>
    <s v="Sakaki Natural Renewable Energy Center"/>
    <s v="Sakaki Natural Renewable Energy Center"/>
    <s v=""/>
    <s v="Micro Business"/>
    <x v="0"/>
    <x v="0"/>
    <d v="2022-02-28T00:00:00"/>
  </r>
  <r>
    <s v="VPA6"/>
    <s v="KE-NYE-2202-29920"/>
    <x v="0"/>
    <s v=""/>
    <s v="24th October,2021"/>
    <d v="2021-10-24T00:00:00"/>
    <s v="24th February,2022"/>
    <d v="2022-02-24T00:00:00"/>
    <s v="Mbiga Gerlad Maina"/>
    <s v="Male"/>
    <s v="99999"/>
    <s v="0722162459"/>
    <m/>
    <m/>
    <m/>
    <n v="37.134182000000003"/>
    <n v="-0.51792199999999999"/>
    <s v="Nyeri"/>
    <s v="Mathira East"/>
    <s v="Konyu"/>
    <s v="Ndumaini"/>
    <n v="8"/>
    <s v="Sakaki Natural Renewable Energy Center"/>
    <s v="Sakaki Natural Renewable Energy Center"/>
    <s v="Sakaki Natural Renewable Energy Center"/>
    <s v=""/>
    <s v="Micro Business"/>
    <x v="0"/>
    <x v="0"/>
    <d v="2022-02-28T00:00:00"/>
  </r>
  <r>
    <s v="VPA6"/>
    <s v="KE-NYE-1609-16980"/>
    <x v="0"/>
    <s v=""/>
    <s v="13th July,2016"/>
    <d v="2016-07-13T00:00:00"/>
    <s v="1st September,2016"/>
    <d v="2016-09-01T00:00:00"/>
    <s v="Julius Gitero Kaboyo"/>
    <s v="Female"/>
    <s v="27578690"/>
    <s v="722746120"/>
    <m/>
    <m/>
    <m/>
    <n v="37.063332000000003"/>
    <n v="-0.56549000000000005"/>
    <s v="Nyeri"/>
    <s v="Mukurweni"/>
    <s v="Mwihito"/>
    <s v="Kiangonga"/>
    <s v="10"/>
    <s v="Sakaki Natural Renewable Energy Center"/>
    <s v="Sakaki Natural Renewable Energy Center"/>
    <s v="Sakaki Natural Renewable Energy Center"/>
    <s v=""/>
    <s v="Micro Business"/>
    <x v="0"/>
    <x v="0"/>
    <d v="2017-03-02T00:00:00"/>
  </r>
  <r>
    <s v="VPA6"/>
    <s v="KE-NYE-1612-16983"/>
    <x v="0"/>
    <s v=""/>
    <s v="25th October,2016"/>
    <d v="2016-10-25T00:00:00"/>
    <s v="14th December,2016"/>
    <d v="2016-12-14T00:00:00"/>
    <s v="David Nduhiu Wanjiri"/>
    <s v="Male"/>
    <s v="3199879"/>
    <s v="723221767"/>
    <m/>
    <m/>
    <m/>
    <n v="37.057642999999999"/>
    <n v="-0.55345500000000003"/>
    <s v="Nyeri"/>
    <s v="Mukurweni"/>
    <s v="Mukurweini"/>
    <s v="Ngoru"/>
    <s v="10"/>
    <s v="Sakaki Natural Renewable Energy Center"/>
    <s v="Sakaki Natural Renewable Energy Center"/>
    <s v="Sakaki Natural Renewable Energy Center"/>
    <s v=""/>
    <s v="Micro Business"/>
    <x v="0"/>
    <x v="0"/>
    <d v="2017-03-02T00:00:00"/>
  </r>
  <r>
    <s v="VPA6"/>
    <s v="KE-NYE-1611-16982"/>
    <x v="1"/>
    <s v="Abandoned"/>
    <s v="5th October,2016"/>
    <d v="2016-10-05T00:00:00"/>
    <s v="24th November,2016"/>
    <d v="2016-11-24T00:00:00"/>
    <s v="Madison Mwangi Mwaniki"/>
    <s v="Male"/>
    <s v="20106018"/>
    <s v="723518619"/>
    <m/>
    <m/>
    <m/>
    <n v="37.086151999999998"/>
    <n v="0.55898999999999999"/>
    <s v="Nyeri"/>
    <s v="Mukurweni"/>
    <s v="Ruai"/>
    <s v="Njewe"/>
    <n v="10"/>
    <s v="Sakaki Natural Renewable Energy Center"/>
    <s v="Sakaki Natural Renewable Energy Center"/>
    <s v="Sakaki Natural Renewable Energy Center"/>
    <s v=""/>
    <s v="Micro Business"/>
    <x v="0"/>
    <x v="0"/>
    <d v="2017-03-02T00:00:00"/>
  </r>
  <r>
    <s v="VPA6"/>
    <s v="KE-EMB-1601-16205"/>
    <x v="2"/>
    <s v="Non Compliant"/>
    <s v="12th November,2015"/>
    <d v="2015-11-12T00:00:00"/>
    <s v="1st January,2016"/>
    <d v="2016-01-01T00:00:00"/>
    <s v="Jesee Muriithi Njue"/>
    <s v="Male"/>
    <s v="13573003"/>
    <s v="720954045"/>
    <m/>
    <m/>
    <m/>
    <n v="37.546149"/>
    <n v="-0.50620100000000001"/>
    <s v="Embu"/>
    <s v="Mbeere North"/>
    <s v="Kithimu"/>
    <s v="Kithimu"/>
    <s v="10"/>
    <s v="Sakaki Natural Renewable Energy Center"/>
    <s v="Sakaki Natural Renewable Energy Center"/>
    <s v="Sakaki Natural Renewable Energy Center"/>
    <s v="254723421759"/>
    <s v="Micro Business"/>
    <x v="2"/>
    <x v="0"/>
    <d v="2017-03-02T00:00:00"/>
  </r>
  <r>
    <s v="VPA6"/>
    <s v="KE-EMB-1605-16212"/>
    <x v="0"/>
    <s v=""/>
    <s v="12th March,2016"/>
    <d v="2016-03-12T00:00:00"/>
    <s v="1st May,2016"/>
    <d v="2016-05-01T00:00:00"/>
    <s v="John Ireri Nyaga"/>
    <s v="Male"/>
    <s v="1838624"/>
    <s v="721444653"/>
    <m/>
    <m/>
    <m/>
    <n v="37.568978000000001"/>
    <n v="-0.37362200000000001"/>
    <s v="Embu"/>
    <s v="Runyenjes"/>
    <s v="Kyeni North"/>
    <s v="Kiangungi"/>
    <s v="12"/>
    <s v="Sakaki Natural Renewable Energy Center"/>
    <s v="Sakaki Natural Renewable Energy Center"/>
    <s v="Sakaki Natural Renewable Energy Center"/>
    <s v="254723421759"/>
    <s v="Micro Business"/>
    <x v="2"/>
    <x v="0"/>
    <d v="2017-03-02T00:00:00"/>
  </r>
  <r>
    <s v="VPA6"/>
    <s v="KE-KIL-2007-29258"/>
    <x v="0"/>
    <s v=""/>
    <s v="10th June,2020"/>
    <d v="2020-06-10T00:00:00"/>
    <s v="21st July,2020"/>
    <d v="2020-07-21T00:00:00"/>
    <s v="Mwaro Yaa Jefwa"/>
    <s v="Male"/>
    <s v="0856345"/>
    <s v="722641156"/>
    <m/>
    <m/>
    <m/>
    <n v="40.010902999999999"/>
    <n v="-3.3159149999999999"/>
    <s v="Kilifi"/>
    <s v="Malindi"/>
    <s v="Gede"/>
    <s v="Magangani"/>
    <n v="6"/>
    <s v="Samson sirya"/>
    <s v="Samson Sirya"/>
    <s v="Samson Sirya"/>
    <s v="703927321"/>
    <s v="Informal Business"/>
    <x v="2"/>
    <x v="0"/>
    <d v="2020-07-21T00:00:00"/>
  </r>
  <r>
    <s v="VPA6"/>
    <s v="KE-KIL-2007-29257"/>
    <x v="2"/>
    <s v="Non Compliant"/>
    <s v="16th June,2020"/>
    <d v="2020-06-16T00:00:00"/>
    <s v="21st July,2020"/>
    <d v="2020-07-21T00:00:00"/>
    <s v="Jefwa Katana Samuel"/>
    <s v="Male"/>
    <s v="0747050"/>
    <s v="727378109"/>
    <m/>
    <m/>
    <m/>
    <n v="40.011448000000001"/>
    <n v="-3.3166169999999999"/>
    <s v="Kilifi"/>
    <s v="Malindi"/>
    <s v="Gede"/>
    <s v="Chafisi"/>
    <n v="6"/>
    <s v="Samson sirya"/>
    <s v="Samson Sirya"/>
    <s v="Samson Sirya"/>
    <s v="703927341"/>
    <s v="Informal Business"/>
    <x v="2"/>
    <x v="0"/>
    <d v="2020-07-21T00:00:00"/>
  </r>
  <r>
    <s v="VPA6"/>
    <s v="KE-KIL-2002-25727"/>
    <x v="2"/>
    <s v="Non Compliant"/>
    <s v="1st December,2019"/>
    <d v="2019-12-01T00:00:00"/>
    <s v="18th February,2020"/>
    <d v="2020-02-18T00:00:00"/>
    <s v="Sonje Susan(Plant2)"/>
    <s v="Female"/>
    <s v="6508764"/>
    <s v="721278856"/>
    <m/>
    <m/>
    <m/>
    <n v="40.012031999999998"/>
    <n v="-3.3222049999999999"/>
    <s v="Kilifi"/>
    <s v="Malindi"/>
    <s v="Gede"/>
    <s v="Muyaza"/>
    <n v="6"/>
    <s v="Samson Sirya"/>
    <s v="Samson Sirya"/>
    <s v="Samson Sirya"/>
    <s v="254703927321"/>
    <s v="Informal Business"/>
    <x v="2"/>
    <x v="0"/>
    <d v="2020-02-18T00:00:00"/>
  </r>
  <r>
    <s v="VPA6"/>
    <s v="KE-KIL-1710-22571"/>
    <x v="0"/>
    <s v=""/>
    <s v="12th August,2017"/>
    <d v="2017-08-12T00:00:00"/>
    <s v="1st October,2017"/>
    <d v="2017-10-01T00:00:00"/>
    <s v="Mwangala Johnston Chigongo"/>
    <s v="Male"/>
    <s v="2140884"/>
    <s v="722460624"/>
    <m/>
    <m/>
    <m/>
    <n v="39.770992"/>
    <n v="-3.8954710000000001"/>
    <s v="Kilifi"/>
    <s v="Bahari"/>
    <s v="Kikambala"/>
    <s v="Kikambala"/>
    <s v="6"/>
    <s v="Mespt"/>
    <s v="Samson Sirya"/>
    <s v="Samson Sirya"/>
    <s v="703927321"/>
    <s v="Medium Size Business"/>
    <x v="2"/>
    <x v="0"/>
    <d v="2017-10-13T00:00:00"/>
  </r>
  <r>
    <s v="VPA6"/>
    <s v="KE-KIL-2007-25738"/>
    <x v="0"/>
    <s v=""/>
    <s v="20th May,2020"/>
    <d v="2020-05-20T00:00:00"/>
    <s v="20th July,2020"/>
    <d v="2020-07-20T00:00:00"/>
    <s v="Makumbi Bonface Mutua"/>
    <s v="Male"/>
    <s v="9207378"/>
    <s v="722870492"/>
    <m/>
    <m/>
    <m/>
    <n v="39.743408000000002"/>
    <n v="-3.9329200000000002"/>
    <s v="Kilifi"/>
    <s v="Bahari"/>
    <s v="Mtwapa"/>
    <s v="Ndonya"/>
    <n v="8"/>
    <s v="Samson sirya"/>
    <s v="Samson Sirya"/>
    <s v="Samson Sirya"/>
    <s v="703927381"/>
    <s v="Informal Business"/>
    <x v="2"/>
    <x v="0"/>
    <d v="2020-07-20T00:00:00"/>
  </r>
  <r>
    <s v="VPA6"/>
    <s v="KE-KWA-2002-25724"/>
    <x v="2"/>
    <s v="Non Compliant"/>
    <s v="1st January,2020"/>
    <d v="2020-01-01T00:00:00"/>
    <s v="18th February,2020"/>
    <d v="2020-02-18T00:00:00"/>
    <s v="Hiribae Jilo Masera"/>
    <s v="Male"/>
    <s v="22561209"/>
    <s v="720439401"/>
    <m/>
    <m/>
    <m/>
    <n v="39.525517999999998"/>
    <n v="-4.3716600000000003"/>
    <s v="Kwale"/>
    <s v="Msambweni"/>
    <s v="Kinondo"/>
    <s v="Gandini"/>
    <n v="8"/>
    <s v="Samson Sirya"/>
    <s v="Samson Sirya"/>
    <s v="Samson Sirya"/>
    <s v="254703927321"/>
    <s v="Informal Business"/>
    <x v="2"/>
    <x v="0"/>
    <d v="2020-02-18T00:00:00"/>
  </r>
  <r>
    <s v="VPA6"/>
    <s v="KE-KIL-2110-29766"/>
    <x v="0"/>
    <s v=""/>
    <s v="23rd September,2021"/>
    <d v="2021-09-23T00:00:00"/>
    <s v="29th October,2021"/>
    <d v="2021-10-29T00:00:00"/>
    <s v="Kibe Lucy Mary Njeri"/>
    <s v="Female"/>
    <s v="0456787"/>
    <s v="254722724484"/>
    <m/>
    <m/>
    <m/>
    <n v="39.743321999999999"/>
    <n v="-3.9277199999999999"/>
    <s v="Kilifi"/>
    <s v="Bahari"/>
    <s v="Shimo la tewa"/>
    <s v="Ndonya"/>
    <n v="8"/>
    <s v="Samson Sirya"/>
    <s v="Samson sirya"/>
    <s v="Samson sirya"/>
    <s v=""/>
    <s v="Informal Business"/>
    <x v="2"/>
    <x v="0"/>
    <d v="2021-10-29T00:00:00"/>
  </r>
  <r>
    <s v="VPA6"/>
    <s v="KE-KIL-1710-22552"/>
    <x v="0"/>
    <s v=""/>
    <s v="12th August,2017"/>
    <d v="2017-08-12T00:00:00"/>
    <s v="1st October,2017"/>
    <d v="2017-10-01T00:00:00"/>
    <s v="Musau Benson Muthani"/>
    <s v="Male"/>
    <s v="99999"/>
    <s v="722755746"/>
    <m/>
    <m/>
    <m/>
    <n v="39.782971000000003"/>
    <n v="-3.883248"/>
    <s v="Kilifi"/>
    <s v="Bahari"/>
    <s v="Kikambala"/>
    <s v="Kikambala"/>
    <s v="8"/>
    <s v="Mespt"/>
    <s v="Samson Sirya"/>
    <s v="Samson Sirya"/>
    <s v="254703297321"/>
    <s v="Medium Size Business"/>
    <x v="2"/>
    <x v="0"/>
    <d v="2017-10-13T00:00:00"/>
  </r>
  <r>
    <s v="VPA6"/>
    <s v="KE-KIL-1710-22577"/>
    <x v="0"/>
    <s v=""/>
    <s v="12th August,2017"/>
    <d v="2017-08-12T00:00:00"/>
    <s v="1st October,2017"/>
    <d v="2017-10-01T00:00:00"/>
    <s v="Chege Nashaon K"/>
    <s v="Male"/>
    <s v="2142029"/>
    <s v="708539915"/>
    <m/>
    <m/>
    <m/>
    <n v="39.785964"/>
    <n v="-3.8840780000000001"/>
    <s v="Kilifi"/>
    <s v="Bahari"/>
    <s v="Bahari"/>
    <s v="Kianii"/>
    <s v="10"/>
    <s v="Mespt"/>
    <s v="Samson Sirya"/>
    <s v="Samson Sirya"/>
    <s v="703297321"/>
    <s v="Medium Size Business"/>
    <x v="2"/>
    <x v="0"/>
    <d v="2017-10-24T00:00:00"/>
  </r>
  <r>
    <s v="VPA6"/>
    <s v="KE-KIL-1606-16351"/>
    <x v="0"/>
    <s v=""/>
    <s v="12th April,2016"/>
    <d v="2016-04-12T00:00:00"/>
    <s v="1st June,2016"/>
    <d v="2016-06-01T00:00:00"/>
    <s v="Alice Waithera Mwangi"/>
    <s v="Female"/>
    <s v="346734"/>
    <s v="724309306"/>
    <m/>
    <m/>
    <m/>
    <n v="39.726232000000003"/>
    <n v="-3.902002"/>
    <s v="Kilifi"/>
    <s v="Bahari"/>
    <s v="Mtwapa"/>
    <s v="Mtepeni"/>
    <s v="12"/>
    <s v="Jotham Kaluma"/>
    <s v="Samson Sirya"/>
    <s v="Samson Sirya"/>
    <s v="703927321"/>
    <s v="Informal Business"/>
    <x v="3"/>
    <x v="0"/>
    <d v="2017-06-01T00:00:00"/>
  </r>
  <r>
    <s v="VPA6"/>
    <s v="KE-KIL-1805-23908"/>
    <x v="0"/>
    <s v=""/>
    <s v="5th February,2018"/>
    <d v="2018-02-05T00:00:00"/>
    <s v="30th May,2018"/>
    <d v="2018-05-30T00:00:00"/>
    <s v="Mbugua James Njunguna"/>
    <s v="Male"/>
    <s v="6788126"/>
    <s v="723928072"/>
    <m/>
    <m/>
    <m/>
    <n v="39.727670000000003"/>
    <n v="-3.9419970000000002"/>
    <s v="Kilifi"/>
    <s v="Bahari"/>
    <s v="Bahari"/>
    <s v="Mtomondoni"/>
    <s v="12"/>
    <s v="Samson Sirya"/>
    <s v="Samson Sirya"/>
    <s v="Samson Sirya"/>
    <s v="703927321"/>
    <s v="Informal Business"/>
    <x v="2"/>
    <x v="0"/>
    <d v="2018-07-05T00:00:00"/>
  </r>
  <r>
    <s v="VPA6"/>
    <s v="KE-KIL-2003-25732"/>
    <x v="2"/>
    <s v="Non Compliant"/>
    <s v="21st January,2020"/>
    <d v="2020-01-21T00:00:00"/>
    <s v="11th March,2020"/>
    <d v="2020-03-11T00:00:00"/>
    <s v="Abdallah Anwar Mansoor"/>
    <s v="Male"/>
    <s v="21477877"/>
    <s v="712425635"/>
    <m/>
    <m/>
    <m/>
    <n v="39.855499999999999"/>
    <n v="-3.7010749999999999"/>
    <s v="Kilifi"/>
    <s v="Bahari"/>
    <s v="Kilifi"/>
    <s v="Takaungu"/>
    <n v="12"/>
    <s v="Samson Sirya"/>
    <s v="Samson Sirya"/>
    <s v="Samson Sirya"/>
    <s v="703927321"/>
    <s v="Informal Business"/>
    <x v="2"/>
    <x v="0"/>
    <d v="2020-03-12T00:00:00"/>
  </r>
  <r>
    <s v="VPA6"/>
    <s v="KE-KIL-2110-29762"/>
    <x v="0"/>
    <s v=""/>
    <s v="5th October,2021"/>
    <d v="2021-10-05T00:00:00"/>
    <s v="29th October,2021"/>
    <d v="2021-10-29T00:00:00"/>
    <s v="Mbatia Anne W"/>
    <s v="Female"/>
    <s v="2144052"/>
    <s v="254722652223"/>
    <m/>
    <m/>
    <m/>
    <n v="39.499797999999998"/>
    <n v="-3.8914550000000001"/>
    <s v="Kilifi"/>
    <s v="Kaloleni"/>
    <s v="Mariakani"/>
    <s v="Kawala"/>
    <n v="12"/>
    <s v="Samson Sirya"/>
    <s v="Samson sirya"/>
    <s v="Samson sirya"/>
    <s v=""/>
    <s v="Informal Business"/>
    <x v="2"/>
    <x v="0"/>
    <d v="2021-10-29T00:00:00"/>
  </r>
  <r>
    <s v="VPA6"/>
    <s v="KE-KIL-2110-29760"/>
    <x v="0"/>
    <s v=""/>
    <s v="12th October,2021"/>
    <d v="2021-10-12T00:00:00"/>
    <s v="29th October,2021"/>
    <d v="2021-10-29T00:00:00"/>
    <s v="Ruwa Masha Kalama"/>
    <s v="Male"/>
    <s v="34567845"/>
    <s v="254721338031"/>
    <m/>
    <m/>
    <s v="254706421250"/>
    <n v="39.648223000000002"/>
    <n v="-3.7583530000000001"/>
    <s v="Kilifi"/>
    <s v="Kaloleni"/>
    <s v="Chanagande"/>
    <s v="Mikiriani"/>
    <n v="12"/>
    <s v="Samson Sirya"/>
    <s v="Samson sirya"/>
    <s v="Samson sirya"/>
    <s v=""/>
    <s v="Informal Business"/>
    <x v="2"/>
    <x v="0"/>
    <d v="2021-10-29T00:00:00"/>
  </r>
  <r>
    <s v="VPA6"/>
    <s v="KE-KIL-2110-29761"/>
    <x v="0"/>
    <s v=""/>
    <s v="5th October,2021"/>
    <d v="2021-10-05T00:00:00"/>
    <s v="29th October,2021"/>
    <d v="2021-10-29T00:00:00"/>
    <s v="Mtwapa Shariani Elite"/>
    <s v="Female"/>
    <s v="5430765"/>
    <s v="254722660398"/>
    <m/>
    <m/>
    <m/>
    <n v="39.822462000000002"/>
    <n v="-3.794292"/>
    <s v="Kilifi"/>
    <s v="Bahari"/>
    <s v="Bahari"/>
    <s v="Shariani"/>
    <n v="12"/>
    <s v="Samson Sirya"/>
    <s v="Samson sirya"/>
    <s v="Samson sirya"/>
    <s v=""/>
    <s v="Informal Business"/>
    <x v="2"/>
    <x v="0"/>
    <d v="2021-10-29T00:00:00"/>
  </r>
  <r>
    <s v="VPA6"/>
    <s v="KE-KIL-1612-22563"/>
    <x v="0"/>
    <s v=""/>
    <s v="11th November,2016"/>
    <d v="2016-11-11T00:00:00"/>
    <s v="31st December,2016"/>
    <d v="2016-12-31T00:00:00"/>
    <s v="Mngori Geoffrey Wolder"/>
    <s v="Male"/>
    <s v="1123122"/>
    <s v="722796197"/>
    <m/>
    <m/>
    <m/>
    <n v="39.775190000000002"/>
    <n v="-3.8834789999999999"/>
    <s v="Kilifi"/>
    <s v="Bahari"/>
    <s v="Kikambala"/>
    <s v="Kikambala"/>
    <s v="12"/>
    <s v="Mespt"/>
    <s v="Samson Sirya"/>
    <s v="Samson Sirya"/>
    <s v="254703927321"/>
    <s v="Medium Size Business"/>
    <x v="2"/>
    <x v="0"/>
    <d v="2017-10-13T00:00:00"/>
  </r>
  <r>
    <s v="VPA6"/>
    <s v="KE-KIL-1606-22574"/>
    <x v="0"/>
    <s v=""/>
    <s v="12th April,2016"/>
    <d v="2016-04-12T00:00:00"/>
    <s v="1st June,2016"/>
    <d v="2016-06-01T00:00:00"/>
    <s v="Kamau Mercy Marselina"/>
    <s v="Female"/>
    <s v="84570051"/>
    <s v="720130805"/>
    <m/>
    <m/>
    <m/>
    <n v="39.733944999999999"/>
    <n v="-3.9137369999999998"/>
    <s v="Kilifi"/>
    <s v="Bahari"/>
    <s v="Kilifi"/>
    <s v="Mtepeni"/>
    <s v="12"/>
    <s v="Mespt"/>
    <s v="Samson Sirya"/>
    <s v="Samson Sirya"/>
    <s v="254703297321"/>
    <s v="Medium Size Business"/>
    <x v="2"/>
    <x v="0"/>
    <d v="2017-10-13T00:00:00"/>
  </r>
  <r>
    <s v="VPA6"/>
    <s v="KE-TRA-1810-18183"/>
    <x v="0"/>
    <s v=""/>
    <s v="5th September,2018"/>
    <d v="2018-09-05T00:00:00"/>
    <s v="5th October,2018"/>
    <d v="2018-10-05T00:00:00"/>
    <s v="Nanyende Enes Nekesa"/>
    <s v="Female"/>
    <s v="99999"/>
    <s v="728755646"/>
    <m/>
    <m/>
    <m/>
    <n v="34.927216999999999"/>
    <n v="0.89865899999999999"/>
    <s v="Trans Nzoia"/>
    <s v="Kiminini"/>
    <s v="Kiminini"/>
    <s v="Masaba"/>
    <s v="6"/>
    <s v="Samson Tenai"/>
    <s v="Samson Tenai"/>
    <s v="Samson Tenai"/>
    <s v="725281748"/>
    <s v="Informal Business"/>
    <x v="0"/>
    <x v="0"/>
    <d v="2018-10-17T00:00:00"/>
  </r>
  <r>
    <s v="VPA6"/>
    <s v="KE-TRA-1807-18179"/>
    <x v="0"/>
    <s v=""/>
    <s v="10th June,2018"/>
    <d v="2018-06-10T00:00:00"/>
    <s v="10th July,2018"/>
    <d v="2018-07-10T00:00:00"/>
    <s v="Kimutai Jacob Kimetto"/>
    <s v="Male"/>
    <s v="99999"/>
    <s v="720707587"/>
    <m/>
    <m/>
    <s v="706031428"/>
    <n v="35.070079"/>
    <n v="1.067571"/>
    <s v="Trans Nzoia"/>
    <s v="Cherengany"/>
    <s v="Sitatunga"/>
    <s v="Taito"/>
    <s v="8"/>
    <s v="Samson Tenai"/>
    <s v="Samson Tenai"/>
    <s v="Samson Tenai"/>
    <s v="725281748"/>
    <s v="Informal Business"/>
    <x v="2"/>
    <x v="0"/>
    <d v="2018-07-12T00:00:00"/>
  </r>
  <r>
    <s v="VPA6"/>
    <s v="KE-TRA-1804-18180"/>
    <x v="0"/>
    <s v=""/>
    <s v="14th March,2018"/>
    <d v="2018-03-14T00:00:00"/>
    <s v="13th April,2018"/>
    <d v="2018-04-13T00:00:00"/>
    <s v="Egesa Florence Adhiambo"/>
    <s v="Female"/>
    <s v="99999"/>
    <s v="734715009"/>
    <m/>
    <m/>
    <s v="720367426"/>
    <n v="34.948475999999999"/>
    <n v="0.93228599999999995"/>
    <s v="Trans Nzoia"/>
    <s v="Kiminini"/>
    <s v="Wekhonye"/>
    <s v="Maji Mazuri"/>
    <s v="8"/>
    <s v="Samson Tenai"/>
    <s v="Samson Tenai"/>
    <s v="Samson Tenai"/>
    <s v="725281748"/>
    <s v="Informal Business"/>
    <x v="2"/>
    <x v="0"/>
    <d v="2018-07-16T00:00:00"/>
  </r>
  <r>
    <s v="VPA6"/>
    <s v="KE-WES-1809-18182"/>
    <x v="0"/>
    <s v=""/>
    <s v="11th August,2018"/>
    <d v="2018-08-11T00:00:00"/>
    <s v="2nd September,2018"/>
    <d v="2018-09-02T00:00:00"/>
    <s v="Lipale Peninah Titmo"/>
    <s v="Male"/>
    <s v="20670816"/>
    <s v="724928184"/>
    <m/>
    <m/>
    <s v="712766814"/>
    <n v="35.100901"/>
    <n v="1.256424"/>
    <s v="West Pokot"/>
    <s v="West Pokot"/>
    <s v="Magei"/>
    <s v="St Marys"/>
    <s v="8"/>
    <s v="Samson Tenai"/>
    <s v="Samson Tenai"/>
    <s v="Samson Tenai"/>
    <s v="725281748"/>
    <s v="Informal Business"/>
    <x v="0"/>
    <x v="0"/>
    <d v="2018-10-15T00:00:00"/>
  </r>
  <r>
    <s v="VPA6"/>
    <s v="KE-TRA-1808-18181"/>
    <x v="0"/>
    <s v=""/>
    <s v="12th July,2018"/>
    <d v="2018-07-12T00:00:00"/>
    <s v="28th August,2018"/>
    <d v="2018-08-28T00:00:00"/>
    <s v="Stephen Nyamu Kamau"/>
    <s v="Male"/>
    <s v="99999"/>
    <s v="726600290"/>
    <m/>
    <m/>
    <s v="739068082"/>
    <n v="35.001455999999997"/>
    <n v="0.953762"/>
    <s v="Trans Nzoia"/>
    <s v="Kiminini"/>
    <s v="Waitaluk"/>
    <s v="Mutambo"/>
    <s v="8"/>
    <s v="Samson Tenai"/>
    <s v="Samson Tenai"/>
    <s v="Samson Tenai"/>
    <s v="725281748"/>
    <s v="Informal Business"/>
    <x v="2"/>
    <x v="0"/>
    <d v="2018-09-16T00:00:00"/>
  </r>
  <r>
    <s v="VPA6"/>
    <s v="KE-TRA-1806-18178"/>
    <x v="0"/>
    <s v=""/>
    <s v="24th April,2018"/>
    <d v="2018-04-24T00:00:00"/>
    <s v="13th June,2018"/>
    <d v="2018-06-13T00:00:00"/>
    <s v="Njuguna Abraham Kaburi"/>
    <s v="Male"/>
    <s v="99999"/>
    <s v="720794385"/>
    <m/>
    <m/>
    <s v="729639246"/>
    <n v="35.080883"/>
    <n v="1.052845"/>
    <s v="Trans Nzoia"/>
    <s v="Cherengany"/>
    <s v="Sitatunga"/>
    <s v="Makoi"/>
    <s v="10"/>
    <s v="Samson Tenai"/>
    <s v="Samson Tenai"/>
    <s v="Samson Tenai"/>
    <s v="725281748"/>
    <s v="Informal Business"/>
    <x v="2"/>
    <x v="0"/>
    <d v="2018-06-13T00:00:00"/>
  </r>
  <r>
    <s v="VPA6"/>
    <s v="KE-TRA-1806-18177"/>
    <x v="0"/>
    <s v=""/>
    <s v="24th April,2018"/>
    <d v="2018-04-24T00:00:00"/>
    <s v="13th June,2018"/>
    <d v="2018-06-13T00:00:00"/>
    <s v="Rono Jeremiah Bitok"/>
    <s v="Male"/>
    <s v="99999"/>
    <s v="710163033"/>
    <s v="722696381"/>
    <m/>
    <m/>
    <n v="35.068947000000001"/>
    <n v="0.950681"/>
    <s v="Trans Nzoia"/>
    <s v="Kiminini"/>
    <s v="Waitaluk"/>
    <s v="Toro"/>
    <s v="10"/>
    <s v="Samson Tenai"/>
    <s v="Samson Tenai"/>
    <s v="Samson Tenai"/>
    <s v="725281748"/>
    <s v="Informal Business"/>
    <x v="2"/>
    <x v="0"/>
    <d v="2018-06-13T00:00:00"/>
  </r>
  <r>
    <s v="VPA6"/>
    <s v="KE-MER-1710-21814"/>
    <x v="0"/>
    <s v=""/>
    <s v="24th August,2017"/>
    <d v="2017-08-24T00:00:00"/>
    <s v="15th October,2017"/>
    <d v="2017-10-15T00:00:00"/>
    <s v="Titus Lucy Tirindi"/>
    <s v="Female"/>
    <s v="7712038"/>
    <s v="714108010"/>
    <m/>
    <m/>
    <m/>
    <n v="37.590376999999997"/>
    <n v="-7.5837000000000002E-2"/>
    <s v="Meru"/>
    <s v="Imenti South"/>
    <s v="Mikumbune"/>
    <s v="Tharu"/>
    <s v="6"/>
    <s v="Igwemas General Digester Ltd"/>
    <s v="Samuel Kirimi"/>
    <s v="Samuel Kirimi"/>
    <s v="740754837"/>
    <s v="Micro Business"/>
    <x v="0"/>
    <x v="0"/>
    <d v="2018-01-31T00:00:00"/>
  </r>
  <r>
    <s v="VPA6"/>
    <s v="KE-MER-1712-21822"/>
    <x v="0"/>
    <s v=""/>
    <s v="12th October,2017"/>
    <d v="2017-10-12T00:00:00"/>
    <s v="1st December,2017"/>
    <d v="2017-12-01T00:00:00"/>
    <s v="Nkanata Philiy Mbabu"/>
    <s v="Male"/>
    <s v="99999"/>
    <s v="725663725"/>
    <m/>
    <m/>
    <s v="710401386"/>
    <n v="37.617905"/>
    <n v="-6.7107E-2"/>
    <s v="Meru"/>
    <s v="Imenti South"/>
    <s v="Mikumbune"/>
    <s v="Mitarune"/>
    <s v="6"/>
    <s v="Igwemas General Digester Ltd"/>
    <s v="Samuel Kirimi"/>
    <s v="Samuel Kirimi"/>
    <s v="740754837"/>
    <s v="Micro Business"/>
    <x v="3"/>
    <x v="0"/>
    <d v="2017-12-21T00:00:00"/>
  </r>
  <r>
    <s v="VPA6"/>
    <s v="KE-MER-1807-21846"/>
    <x v="0"/>
    <s v=""/>
    <s v="28th May,2018"/>
    <d v="2018-05-28T00:00:00"/>
    <s v="17th July,2018"/>
    <d v="2018-07-17T00:00:00"/>
    <s v="Regina Gatimbu Mwari"/>
    <s v="Female"/>
    <s v="24693662"/>
    <s v="725566555"/>
    <s v="729260496"/>
    <m/>
    <s v="722662164"/>
    <n v="37.662337000000001"/>
    <n v="-6.0847999999999999E-2"/>
    <s v="Meru"/>
    <s v="Imenti South"/>
    <s v="Nkuene"/>
    <s v="Nkubu"/>
    <s v="6"/>
    <s v="Igwemas General Digester Ltd"/>
    <s v="Samuel Kirimi"/>
    <s v="Samuel Kirimi"/>
    <s v="793022614"/>
    <s v="Micro Business"/>
    <x v="0"/>
    <x v="0"/>
    <d v="2018-07-17T00:00:00"/>
  </r>
  <r>
    <s v="VPA6"/>
    <s v="KE-MER-1804-21842"/>
    <x v="0"/>
    <s v=""/>
    <s v="27th February,2018"/>
    <d v="2018-02-27T00:00:00"/>
    <s v="18th April,2018"/>
    <d v="2018-04-18T00:00:00"/>
    <s v="Kaara Wangari Grace"/>
    <s v="Female"/>
    <s v="7729829"/>
    <s v="721487133"/>
    <m/>
    <m/>
    <s v="722487486"/>
    <n v="37.583125000000003"/>
    <n v="-5.4646E-2"/>
    <s v="Meru"/>
    <s v="Imenti South"/>
    <s v="Kathera"/>
    <s v="Muchichune"/>
    <s v="6"/>
    <s v="Igwemas General Digester Ltd"/>
    <s v="Samuel Kirimi"/>
    <s v="Samuel Kirimi"/>
    <s v="793022614"/>
    <s v="Micro Business"/>
    <x v="3"/>
    <x v="0"/>
    <d v="2018-04-19T00:00:00"/>
  </r>
  <r>
    <s v="VPA6"/>
    <s v="KE-MER-1803-21837"/>
    <x v="0"/>
    <s v=""/>
    <s v="10th January,2018"/>
    <d v="2018-01-10T00:00:00"/>
    <s v="1st March,2018"/>
    <d v="2018-03-01T00:00:00"/>
    <s v="Kinoti Harun Mutai"/>
    <s v="Male"/>
    <s v="23773902"/>
    <s v="712141465"/>
    <m/>
    <m/>
    <s v="732252049"/>
    <n v="37.580058000000001"/>
    <n v="2.5642999999999999E-2"/>
    <s v="Meru"/>
    <s v="Meru Central"/>
    <s v="Katheri"/>
    <s v="Muthangene"/>
    <s v="6"/>
    <s v="Igwemas General Digester Ltd"/>
    <s v="Samuel Kirimi"/>
    <s v="Samuel Kirimi"/>
    <s v="740754837"/>
    <s v="Micro Business"/>
    <x v="0"/>
    <x v="0"/>
    <d v="2018-03-05T00:00:00"/>
  </r>
  <r>
    <s v="VPA6"/>
    <s v="KE-MER-1712-21835"/>
    <x v="0"/>
    <s v=""/>
    <s v="12th October,2017"/>
    <d v="2017-10-12T00:00:00"/>
    <s v="1st December,2017"/>
    <d v="2017-12-01T00:00:00"/>
    <s v="Kiruja Benjamin Mwiti"/>
    <s v="Male"/>
    <s v="9294858"/>
    <s v="726635627"/>
    <m/>
    <m/>
    <s v="713104381"/>
    <n v="37.672603000000002"/>
    <n v="-8.5842000000000002E-2"/>
    <s v="Meru"/>
    <s v="Imenti South"/>
    <s v="Nkuene"/>
    <s v="Kiigene"/>
    <s v="6"/>
    <s v="Igwemas General Digester Ltd"/>
    <s v="Samuel Kirimi"/>
    <s v="Samuel Kirimi"/>
    <s v="740754837"/>
    <s v="Micro Business"/>
    <x v="0"/>
    <x v="0"/>
    <d v="2018-02-24T00:00:00"/>
  </r>
  <r>
    <s v="VPA6"/>
    <s v="KE-MER-2112-29556"/>
    <x v="0"/>
    <s v=""/>
    <s v="6th December,2021"/>
    <d v="2021-12-06T00:00:00"/>
    <s v="6th December,2021"/>
    <d v="2021-12-06T00:00:00"/>
    <s v="Murithi Mbaabu Naftaly"/>
    <s v="Male"/>
    <s v="2345677"/>
    <s v="254725399421"/>
    <m/>
    <m/>
    <s v="254727687610"/>
    <n v="37.570140000000002"/>
    <n v="3.8879999999999998E-2"/>
    <s v="Meru"/>
    <s v="Central Imenti"/>
    <s v="Katheri central"/>
    <s v="Muchusa"/>
    <n v="6"/>
    <s v="Igwemas General Digester Ltd"/>
    <s v="Samuel Kirimi"/>
    <s v="Samuel Kirimi"/>
    <s v=""/>
    <s v="Micro Business"/>
    <x v="0"/>
    <x v="0"/>
    <d v="2021-12-06T00:00:00"/>
  </r>
  <r>
    <s v="VPA6"/>
    <s v="KE-MER-2111-29554"/>
    <x v="0"/>
    <s v=""/>
    <s v="10th October,2021"/>
    <d v="2021-10-10T00:00:00"/>
    <s v="3rd November,2021"/>
    <d v="2021-11-03T00:00:00"/>
    <s v="Ariithi Mbaya Joram"/>
    <s v="Male"/>
    <s v="3094374"/>
    <s v="254721681450"/>
    <m/>
    <m/>
    <s v="254720701383"/>
    <n v="37.602542"/>
    <n v="-8.7705000000000005E-2"/>
    <s v="Meru"/>
    <s v="Imenti South"/>
    <s v="Upper chure"/>
    <s v="Gacibi"/>
    <n v="6"/>
    <s v="Igwemas General Digester Ltd"/>
    <s v="Samuel Kirimi"/>
    <s v="Samuel Kirimi"/>
    <s v=""/>
    <s v="Micro Business"/>
    <x v="0"/>
    <x v="0"/>
    <d v="2021-11-03T00:00:00"/>
  </r>
  <r>
    <s v="VPA6"/>
    <s v="KE-THA-1707-21828"/>
    <x v="0"/>
    <s v=""/>
    <s v="12th May,2017"/>
    <d v="2017-05-12T00:00:00"/>
    <s v="1st July,2017"/>
    <d v="2017-07-01T00:00:00"/>
    <s v="Mugo Severino Gitari"/>
    <s v="Male"/>
    <s v="34391641"/>
    <s v="725626072"/>
    <m/>
    <m/>
    <m/>
    <n v="37.658769999999997"/>
    <n v="-0.37482700000000002"/>
    <s v="Tharaka-Nithi"/>
    <s v="Chuka"/>
    <s v="Kabuboni"/>
    <s v="Kanyakini"/>
    <s v="8"/>
    <s v="Igwemas General Digester Ltd"/>
    <s v="Samuel Kirimi"/>
    <s v="Samuel Kirimi"/>
    <s v="740754837"/>
    <s v="Micro Business"/>
    <x v="3"/>
    <x v="0"/>
    <d v="2017-07-03T00:00:00"/>
  </r>
  <r>
    <s v="VPA6"/>
    <s v="KE-THA-1707-21827"/>
    <x v="0"/>
    <s v=""/>
    <s v="12th May,2017"/>
    <d v="2017-05-12T00:00:00"/>
    <s v="1st July,2017"/>
    <d v="2017-07-01T00:00:00"/>
    <s v="Ndeke Justin Mwiti"/>
    <s v="Male"/>
    <s v="2431598"/>
    <s v="726007458"/>
    <m/>
    <m/>
    <m/>
    <n v="37.656354"/>
    <n v="-0.37423699999999999"/>
    <s v="Tharaka-Nithi"/>
    <s v="Chuka"/>
    <s v="Kanyakini"/>
    <s v="Mbukoni"/>
    <s v="8"/>
    <s v="Igwemas General Digester Ltd"/>
    <s v="Samuel Kirimi"/>
    <s v="Samuel Kirimi"/>
    <s v="740754837"/>
    <s v="Micro Business"/>
    <x v="3"/>
    <x v="0"/>
    <d v="2017-07-03T00:00:00"/>
  </r>
  <r>
    <s v="VPA6"/>
    <s v="KE-THA-1708-21777"/>
    <x v="0"/>
    <s v=""/>
    <s v="29th June,2017"/>
    <d v="2017-06-29T00:00:00"/>
    <s v="18th August,2017"/>
    <d v="2017-08-18T00:00:00"/>
    <s v="Kenya David Njeru"/>
    <s v="Male"/>
    <s v="21619219"/>
    <s v="700424373"/>
    <m/>
    <m/>
    <m/>
    <n v="37.664724999999997"/>
    <n v="-0.383913"/>
    <s v="Tharaka-Nithi"/>
    <s v="Chuka"/>
    <s v="Kabuboni"/>
    <s v="Ithio"/>
    <s v="8"/>
    <s v="Igwemas General Digester Ltd"/>
    <s v="Samuel Kirimi"/>
    <s v="Samuel Kirimi"/>
    <s v="740874862"/>
    <s v="Micro Business"/>
    <x v="3"/>
    <x v="0"/>
    <d v="2017-06-29T00:00:00"/>
  </r>
  <r>
    <s v="VPA6"/>
    <s v="KE-KIA-1802-21833"/>
    <x v="0"/>
    <s v=""/>
    <s v="13th December,2017"/>
    <d v="2017-12-13T00:00:00"/>
    <s v="1st February,2018"/>
    <d v="2018-02-01T00:00:00"/>
    <s v="Muniu David Ngethe"/>
    <s v="Male"/>
    <s v="99999"/>
    <s v="735603772"/>
    <m/>
    <m/>
    <s v="721685697"/>
    <n v="36.805653"/>
    <n v="-1.0115730000000001"/>
    <s v="Kiambu"/>
    <s v="Githunguri"/>
    <s v="Githunguri"/>
    <s v="Gathungu"/>
    <s v="8"/>
    <s v="Igwemas General Digester Ltd"/>
    <s v="Samuel Kirimi"/>
    <s v="Samuel Kirimi"/>
    <s v="740754837"/>
    <s v="Micro Business"/>
    <x v="0"/>
    <x v="0"/>
    <d v="2018-02-13T00:00:00"/>
  </r>
  <r>
    <s v="VPA6"/>
    <s v="KE-THA-1707-21832"/>
    <x v="0"/>
    <s v=""/>
    <s v="12th May,2017"/>
    <d v="2017-05-12T00:00:00"/>
    <s v="1st July,2017"/>
    <d v="2017-07-01T00:00:00"/>
    <s v="Rece Mati Justin"/>
    <s v="Male"/>
    <s v="23524471"/>
    <s v="729305351"/>
    <m/>
    <m/>
    <s v="718434068"/>
    <n v="37.658371000000002"/>
    <n v="-0.37252200000000002"/>
    <s v="Tharaka-Nithi"/>
    <s v="Chuka"/>
    <s v="Mwonge"/>
    <s v="Kachuri"/>
    <s v="8"/>
    <s v="Igwemas General Digester Ltd"/>
    <s v="Samuel Kirimi"/>
    <s v="Samuel Kirimi"/>
    <s v="740754837"/>
    <s v="Micro Business"/>
    <x v="0"/>
    <x v="0"/>
    <d v="2018-02-13T00:00:00"/>
  </r>
  <r>
    <s v="VPA6"/>
    <s v="KE-MER-1707-21815"/>
    <x v="0"/>
    <s v=""/>
    <s v="12th May,2017"/>
    <d v="2017-05-12T00:00:00"/>
    <s v="1st July,2017"/>
    <d v="2017-07-01T00:00:00"/>
    <s v="Leonard Fanniel Mwiti"/>
    <s v="Male"/>
    <s v="21821538"/>
    <s v="721306492"/>
    <m/>
    <m/>
    <m/>
    <n v="37.606189999999998"/>
    <n v="-7.4441999999999994E-2"/>
    <s v="Meru"/>
    <s v="Imenti South"/>
    <s v="Mikumbune"/>
    <s v="Kithiru"/>
    <s v="8"/>
    <s v="Igwemas General Digester Ltd"/>
    <s v="Samuel Kirimi"/>
    <s v="Samuel Kirimi"/>
    <s v="254740754837"/>
    <s v="Micro Business"/>
    <x v="0"/>
    <x v="0"/>
    <d v="2017-11-02T00:00:00"/>
  </r>
  <r>
    <s v="VPA6"/>
    <s v="KE-THA-1706-21801"/>
    <x v="0"/>
    <s v=""/>
    <s v="9th May,2017"/>
    <d v="2017-05-09T00:00:00"/>
    <s v="28th June,2017"/>
    <d v="2017-06-28T00:00:00"/>
    <s v="Njeru John"/>
    <s v="Male"/>
    <s v="11058709"/>
    <s v="719157020"/>
    <m/>
    <m/>
    <m/>
    <n v="37.661352000000001"/>
    <n v="-0.381575"/>
    <s v="Tharaka-Nithi"/>
    <s v="Chuka"/>
    <s v="Kabuboni"/>
    <s v="Mbukoni"/>
    <s v="8"/>
    <s v="Igwemas General Digester Ltd"/>
    <s v="Samuel Kirimi"/>
    <s v="Samuel Kirimi"/>
    <s v="740754837"/>
    <s v="Micro Business"/>
    <x v="3"/>
    <x v="0"/>
    <d v="2017-07-12T00:00:00"/>
  </r>
  <r>
    <s v="VPA6"/>
    <s v="KE-THA-1705-21802"/>
    <x v="0"/>
    <s v=""/>
    <s v="16th March,2017"/>
    <d v="2017-03-16T00:00:00"/>
    <s v="5th May,2017"/>
    <d v="2017-05-05T00:00:00"/>
    <s v="Mati Lucyline Jerri"/>
    <s v="Female"/>
    <s v="2383870"/>
    <s v="728681159"/>
    <m/>
    <m/>
    <m/>
    <n v="37.642826999999997"/>
    <n v="-0.37252999999999997"/>
    <s v="Tharaka-Nithi"/>
    <s v="Chuka"/>
    <s v="Mwonge"/>
    <s v="Kiadogo"/>
    <s v="8"/>
    <s v="Igwemas General Digester Ltd"/>
    <s v="Samuel Kirimi"/>
    <s v="Samuel Kirimi"/>
    <s v="740754837"/>
    <s v="Micro Business"/>
    <x v="3"/>
    <x v="0"/>
    <d v="2017-07-14T00:00:00"/>
  </r>
  <r>
    <s v="VPA6"/>
    <s v="KE-MER-1706-21800"/>
    <x v="0"/>
    <s v=""/>
    <s v="9th May,2017"/>
    <d v="2017-05-09T00:00:00"/>
    <s v="28th June,2017"/>
    <d v="2017-06-28T00:00:00"/>
    <s v="Mwithimbu Henry Kirema"/>
    <s v="Male"/>
    <s v="2372031"/>
    <s v="721325650"/>
    <m/>
    <m/>
    <m/>
    <n v="37.582555999999997"/>
    <n v="-5.765E-2"/>
    <s v="Meru"/>
    <s v="Imenti South"/>
    <s v="Kathera"/>
    <s v="Maringene"/>
    <s v="8"/>
    <s v="Igwemas General Digester Ltd"/>
    <s v="Samuel Kirimi"/>
    <s v="Samuel Kirimi"/>
    <s v="740754837"/>
    <s v="Micro Business"/>
    <x v="3"/>
    <x v="0"/>
    <d v="2017-07-08T00:00:00"/>
  </r>
  <r>
    <s v="VPA6"/>
    <s v="KE-THA-1703-21811"/>
    <x v="0"/>
    <s v=""/>
    <s v="10th January,2017"/>
    <d v="2017-01-10T00:00:00"/>
    <s v="1st March,2017"/>
    <d v="2017-03-01T00:00:00"/>
    <s v="Maoki Linus Mukuru"/>
    <s v="Male"/>
    <s v="2384419"/>
    <s v="717049034"/>
    <m/>
    <m/>
    <s v="702813354"/>
    <n v="37.665982"/>
    <n v="-0.36546200000000001"/>
    <s v="Tharaka-Nithi"/>
    <s v="Chuka"/>
    <s v="Kabuboni"/>
    <s v="Kagaani"/>
    <s v="8"/>
    <s v="Igwemas General Digester Ltd"/>
    <s v="Samuel Kirimi"/>
    <s v="Samuel Kirimi"/>
    <s v="740754837"/>
    <s v="Micro Business"/>
    <x v="3"/>
    <x v="0"/>
    <d v="2017-09-27T00:00:00"/>
  </r>
  <r>
    <s v="VPA6"/>
    <s v="KE-THA-1804-21839"/>
    <x v="0"/>
    <s v=""/>
    <s v="11th February,2018"/>
    <d v="2018-02-11T00:00:00"/>
    <s v="2nd April,2018"/>
    <d v="2018-04-02T00:00:00"/>
    <s v="Kiambi Hillary Karimi"/>
    <s v="Female"/>
    <s v="448300"/>
    <s v="720481419"/>
    <s v="720481449"/>
    <m/>
    <s v="722607758"/>
    <n v="37.646003999999998"/>
    <n v="-0.23753299999999999"/>
    <s v="Tharaka-Nithi"/>
    <s v="Maara"/>
    <s v="Murungi"/>
    <s v="Wiru"/>
    <s v="8"/>
    <s v="Igwemas General Digester Ltd"/>
    <s v="Samuel Kirimi"/>
    <s v="Samuel Kirimi"/>
    <s v="748202414"/>
    <s v="Micro Business"/>
    <x v="0"/>
    <x v="0"/>
    <d v="2018-04-02T00:00:00"/>
  </r>
  <r>
    <s v="VPA6"/>
    <s v="KE-MER-1804-21874"/>
    <x v="0"/>
    <s v=""/>
    <s v="1st March,2018"/>
    <d v="2018-03-01T00:00:00"/>
    <s v="20th April,2018"/>
    <d v="2018-04-20T00:00:00"/>
    <s v="Ariithi Cheran Kineng'Eni"/>
    <s v="Male"/>
    <s v="7758022"/>
    <s v="721212657"/>
    <m/>
    <m/>
    <s v="725363543"/>
    <n v="37.669409999999999"/>
    <n v="-8.5836999999999997E-2"/>
    <s v="Meru"/>
    <s v="Imenti South"/>
    <s v="Nkuene"/>
    <s v="Nugu"/>
    <s v="8"/>
    <s v="Igwemas General Digester Ltd"/>
    <s v="Samuel Kirimi"/>
    <s v="Samuel Kirimi"/>
    <s v="793022614"/>
    <s v="Micro Business"/>
    <x v="3"/>
    <x v="0"/>
    <d v="2018-04-21T00:00:00"/>
  </r>
  <r>
    <s v="VPA6"/>
    <s v="KE-THA-1709-21831"/>
    <x v="0"/>
    <s v=""/>
    <s v="13th July,2017"/>
    <d v="2017-07-13T00:00:00"/>
    <s v="1st September,2017"/>
    <d v="2017-09-01T00:00:00"/>
    <s v="Gatari Mary Mary Kangai"/>
    <s v="Female"/>
    <s v="13617803"/>
    <s v="722645895"/>
    <m/>
    <m/>
    <s v="720263710"/>
    <n v="37.637971999999998"/>
    <n v="-0.36876900000000001"/>
    <s v="Tharaka-Nithi"/>
    <s v="Chuka"/>
    <s v="Mwonge"/>
    <s v="Mwonge"/>
    <s v="8"/>
    <s v="Igwemas General Digester Ltd"/>
    <s v="Samuel Kirimi"/>
    <s v="Samuel Kirimi"/>
    <s v="740754837"/>
    <s v="Micro Business"/>
    <x v="0"/>
    <x v="0"/>
    <d v="2018-02-13T00:00:00"/>
  </r>
  <r>
    <s v="VPA6"/>
    <s v="KE-THA-1810-27932"/>
    <x v="0"/>
    <s v=""/>
    <s v="17th August,2018"/>
    <d v="2018-08-17T00:00:00"/>
    <s v="6th October,2018"/>
    <d v="2018-10-06T00:00:00"/>
    <s v="Kirimi Sylvia Kaari"/>
    <s v="Female"/>
    <s v="22618525"/>
    <s v="728446480"/>
    <m/>
    <m/>
    <s v="712957937"/>
    <n v="37.645299999999999"/>
    <n v="-0.23830699999999999"/>
    <s v="Tharaka-Nithi"/>
    <s v="Maara"/>
    <s v="Murungi"/>
    <s v="Wiru"/>
    <s v="8"/>
    <s v="Igwemas General Digester Ltd"/>
    <s v="Samuel Kirimi"/>
    <s v="Samuel Kirimi"/>
    <s v="793022613"/>
    <s v="Micro Business"/>
    <x v="0"/>
    <x v="0"/>
    <d v="2018-10-06T00:00:00"/>
  </r>
  <r>
    <s v="VPA6"/>
    <s v="KE-MER-2007-28498"/>
    <x v="0"/>
    <s v=""/>
    <s v="1st July,2020"/>
    <d v="2020-07-01T00:00:00"/>
    <s v="19th July,2020"/>
    <d v="2020-07-19T00:00:00"/>
    <s v="David Jerinda Mukiri"/>
    <s v="Female"/>
    <s v="10970728"/>
    <s v="+254704009138"/>
    <s v="710969001"/>
    <m/>
    <s v="704009138"/>
    <n v="37.845407999999999"/>
    <n v="1.1303000000000001E-2"/>
    <s v="Meru"/>
    <s v="Imenti North"/>
    <s v="Mbirikene"/>
    <s v="Nkurene"/>
    <s v="8"/>
    <s v="Igwemas General Digester Ltd"/>
    <s v="Samuel Kirimi"/>
    <s v="Samuel Kirimi"/>
    <s v="737028484"/>
    <s v="Micro Business"/>
    <x v="0"/>
    <x v="0"/>
    <d v="2020-08-02T00:00:00"/>
  </r>
  <r>
    <s v="VPA6"/>
    <s v="KE-MER-2007-28500"/>
    <x v="0"/>
    <s v=""/>
    <s v="21st June,2020"/>
    <d v="2020-06-21T00:00:00"/>
    <s v="9th July,2020"/>
    <d v="2020-07-09T00:00:00"/>
    <s v="Gitonga Mwithirwa Henery"/>
    <s v="Male"/>
    <s v="13401333"/>
    <s v="+254722517438"/>
    <s v="724701194"/>
    <m/>
    <s v="722517438"/>
    <n v="37.826242999999998"/>
    <n v="0.2414"/>
    <s v="Meru"/>
    <s v="Tigania East"/>
    <s v="Karama"/>
    <s v="Tabura"/>
    <s v="8"/>
    <s v="Igwemas General Digester Ltd"/>
    <s v="Samuel Kirimi"/>
    <s v="Samuel Kirimi"/>
    <s v="737028484"/>
    <s v="Micro Business"/>
    <x v="0"/>
    <x v="0"/>
    <d v="2020-08-02T00:00:00"/>
  </r>
  <r>
    <s v="VPA6"/>
    <s v="KE-THA-2110-29551"/>
    <x v="2"/>
    <s v="Non Compliant"/>
    <s v="16th October,2021"/>
    <d v="2021-10-16T00:00:00"/>
    <s v="16th October,2021"/>
    <d v="2021-10-16T00:00:00"/>
    <s v="Mieri Gitari Jack"/>
    <s v="Male"/>
    <s v="194531436"/>
    <s v="254729831967"/>
    <m/>
    <m/>
    <s v="254741705344"/>
    <n v="37.697198"/>
    <n v="-0.36852000000000001"/>
    <s v="Tharaka-Nithi"/>
    <s v="Meru South"/>
    <s v="Gitarene"/>
    <s v="Nkumbo"/>
    <n v="8"/>
    <s v="Igwemas General Digester Ltd"/>
    <s v="Samuel kirimi"/>
    <s v="Samuel kirimi"/>
    <s v=""/>
    <s v="Micro Business"/>
    <x v="0"/>
    <x v="0"/>
    <d v="2021-10-16T00:00:00"/>
  </r>
  <r>
    <s v="VPA6"/>
    <s v="KE-MER-2110-29553"/>
    <x v="0"/>
    <s v=""/>
    <s v="28th October,2021"/>
    <d v="2021-10-28T00:00:00"/>
    <s v="28th October,2021"/>
    <d v="2021-10-28T00:00:00"/>
    <s v="Nkuene Kibia Separanza"/>
    <s v="Female"/>
    <s v="19432354"/>
    <s v="254721590831"/>
    <m/>
    <m/>
    <s v="254750778935"/>
    <n v="37.698898"/>
    <n v="-0.18857299999999999"/>
    <s v="Meru"/>
    <s v="Igembe South"/>
    <s v="Igoji"/>
    <s v="Rwarene"/>
    <n v="8"/>
    <s v="Igwemas General Digester Ltd"/>
    <s v="Samuel Kirimi"/>
    <s v="Samuel Kirimi"/>
    <s v=""/>
    <s v="Micro Business"/>
    <x v="0"/>
    <x v="0"/>
    <d v="2021-10-28T00:00:00"/>
  </r>
  <r>
    <s v="VPA6"/>
    <s v="KE-MER-2110-29555"/>
    <x v="0"/>
    <s v=""/>
    <s v="3rd September,2021"/>
    <d v="2021-09-03T00:00:00"/>
    <s v="3rd October,2021"/>
    <d v="2021-10-03T00:00:00"/>
    <s v="Muriuki Kiambi Benson"/>
    <s v="Male"/>
    <s v="14671294"/>
    <s v="254726465028"/>
    <m/>
    <m/>
    <s v="254706038911"/>
    <n v="37.665525000000002"/>
    <n v="-0.10852299999999999"/>
    <s v="Meru"/>
    <s v="Central Imenti"/>
    <s v="Kithangari"/>
    <s v="Kagaru"/>
    <n v="8"/>
    <s v="Igwemas General Digester Ltd"/>
    <s v="Samuel Kirimi"/>
    <s v="Samuel Kirimi"/>
    <s v=""/>
    <s v="Micro Business"/>
    <x v="0"/>
    <x v="0"/>
    <d v="2021-12-06T00:00:00"/>
  </r>
  <r>
    <s v="VPA6"/>
    <s v="KE-MER-2211-29404"/>
    <x v="0"/>
    <s v=""/>
    <s v="22nd October,2022"/>
    <d v="2022-10-22T00:00:00"/>
    <s v="15th November,2022"/>
    <d v="2022-11-15T00:00:00"/>
    <s v="Mugwimi Virginia Kaimuri"/>
    <s v="Female"/>
    <s v="7011236"/>
    <s v="0721334764"/>
    <m/>
    <m/>
    <s v="0725563467"/>
    <n v="37.695878"/>
    <n v="-0.19836799999999999"/>
    <s v="Meru"/>
    <s v="Imenti South"/>
    <s v="Gikui"/>
    <s v="Njerune"/>
    <n v="10"/>
    <s v="Igwemas General Digester Ltd"/>
    <s v="Samuel Kirimi"/>
    <s v="Samuel Kirimi"/>
    <s v=""/>
    <s v="Micro Business"/>
    <x v="0"/>
    <x v="0"/>
    <d v="2022-12-12T00:00:00"/>
  </r>
  <r>
    <s v="VPA6"/>
    <s v="KE-THA-2006-28495"/>
    <x v="0"/>
    <s v=""/>
    <s v="2nd May,2020"/>
    <d v="2020-05-02T00:00:00"/>
    <s v="1st June,2020"/>
    <d v="2020-06-01T00:00:00"/>
    <s v="Cianyoka Ntwinga Silvester"/>
    <s v="Male"/>
    <s v="1720146"/>
    <s v="254726495657"/>
    <m/>
    <m/>
    <m/>
    <n v="37.660527000000002"/>
    <n v="-0.37015999999999999"/>
    <s v="Tharaka-Nithi"/>
    <s v="Chuka"/>
    <s v="Kabuboni"/>
    <s v="Gaciambeu"/>
    <s v="10"/>
    <s v="Igwemas General Digester Ltd"/>
    <s v="Samuel Kirimi"/>
    <s v="Samuel Kirimi"/>
    <s v="737028484"/>
    <s v="Micro Business"/>
    <x v="0"/>
    <x v="0"/>
    <d v="2020-06-24T00:00:00"/>
  </r>
  <r>
    <s v="VPA6"/>
    <s v="KE-MER-1709-21813"/>
    <x v="0"/>
    <s v=""/>
    <s v="13th July,2017"/>
    <d v="2017-07-13T00:00:00"/>
    <s v="1st September,2017"/>
    <d v="2017-09-01T00:00:00"/>
    <s v="Meme Phineas Mutuma"/>
    <s v="Male"/>
    <s v="22068415"/>
    <s v="727153152"/>
    <m/>
    <m/>
    <m/>
    <n v="37.590690000000002"/>
    <n v="-7.5900999999999996E-2"/>
    <s v="Meru"/>
    <s v="Imenti South"/>
    <s v="Mikumbune"/>
    <s v="Tharu"/>
    <s v="10"/>
    <s v="Igwemas General Digester Ltd"/>
    <s v="Samuel Kirimi"/>
    <s v="Samuel Kirimi"/>
    <s v="254740754837"/>
    <s v="Micro Business"/>
    <x v="0"/>
    <x v="0"/>
    <d v="2017-10-30T00:00:00"/>
  </r>
  <r>
    <s v="VPA6"/>
    <s v="KE-THA-1805-21844"/>
    <x v="0"/>
    <s v=""/>
    <s v="24th March,2018"/>
    <d v="2018-03-24T00:00:00"/>
    <s v="10th May,2018"/>
    <d v="2018-05-10T00:00:00"/>
    <s v="Muturuchiu Nancy Kathambi"/>
    <s v="Female"/>
    <s v="9215088"/>
    <s v="720535797"/>
    <m/>
    <m/>
    <s v="728369150"/>
    <n v="37.674438000000002"/>
    <n v="-0.36135200000000001"/>
    <s v="Tharaka-Nithi"/>
    <s v="Chuka"/>
    <s v="Muiru"/>
    <s v="Kibingo"/>
    <s v="10"/>
    <s v="Igwemas General Digester Ltd"/>
    <s v="Samuel Kirimi"/>
    <s v="Samuel Kirimi"/>
    <s v="793022614"/>
    <s v="Micro Business"/>
    <x v="0"/>
    <x v="0"/>
    <d v="2018-05-10T00:00:00"/>
  </r>
  <r>
    <s v="VPA6"/>
    <s v="KE-MER-1808-23701"/>
    <x v="0"/>
    <s v=""/>
    <s v="1st July,2018"/>
    <d v="2018-07-01T00:00:00"/>
    <s v="20th August,2018"/>
    <d v="2018-08-20T00:00:00"/>
    <s v="Kathure Murithi Ann"/>
    <s v="Male"/>
    <s v="25237825"/>
    <s v="700399541"/>
    <m/>
    <m/>
    <s v="7200399541"/>
    <n v="37.582138"/>
    <n v="-7.3899999999999993E-2"/>
    <s v="Meru"/>
    <s v="Imenti South"/>
    <s v="Mikumbune"/>
    <s v="Ngira"/>
    <s v="10"/>
    <s v="Igwemas General Digester Ltd"/>
    <s v="Samuel Kirimi"/>
    <s v="Samuel Kirimi"/>
    <s v="793022614"/>
    <s v="Micro Business"/>
    <x v="0"/>
    <x v="0"/>
    <d v="2018-08-20T00:00:00"/>
  </r>
  <r>
    <s v="VPA6"/>
    <s v="KE-THA-2102-28468"/>
    <x v="0"/>
    <s v=""/>
    <s v="6th February,2021"/>
    <d v="2021-02-06T00:00:00"/>
    <s v="20th February,2021"/>
    <d v="2021-02-20T00:00:00"/>
    <s v="Mwiti Kaburi John"/>
    <s v="Male"/>
    <s v="1921234"/>
    <s v="254723323897"/>
    <m/>
    <m/>
    <s v="254723323898"/>
    <n v="37.69811"/>
    <n v="-0.36569000000000002"/>
    <s v="Tharaka-Nithi"/>
    <s v="Chuka"/>
    <s v="Igambang'ombe"/>
    <s v="Kaarani"/>
    <n v="10"/>
    <s v="Igwemas General Digester Ltd"/>
    <s v="Samuel Kirimi"/>
    <s v="Samuel Kirimi"/>
    <s v=""/>
    <s v="Micro Business"/>
    <x v="0"/>
    <x v="0"/>
    <d v="2021-02-24T00:00:00"/>
  </r>
  <r>
    <s v="VPA6"/>
    <s v="KE-MER-1907-25695"/>
    <x v="0"/>
    <s v=""/>
    <s v="13th July,2019"/>
    <d v="2019-07-13T00:00:00"/>
    <s v="13th July,2019"/>
    <d v="2019-07-13T00:00:00"/>
    <s v="Rukunga Nathama Martha"/>
    <s v="Female"/>
    <s v="19678767"/>
    <s v="254707442701"/>
    <s v="707442701"/>
    <m/>
    <s v="712079103"/>
    <n v="37.809553000000001"/>
    <n v="0.19528799999999999"/>
    <s v="Meru"/>
    <s v="Tigania East"/>
    <s v="Thubuku"/>
    <s v="Antuanuu"/>
    <s v="10"/>
    <s v="Igwemas General Digester Ltd"/>
    <s v="Samuel Kirimi"/>
    <s v="Samuel Kirimi"/>
    <s v="7930220614"/>
    <s v="Micro Business"/>
    <x v="0"/>
    <x v="0"/>
    <d v="2019-07-13T00:00:00"/>
  </r>
  <r>
    <s v="VPA6"/>
    <s v="KE-MER-1709-21809"/>
    <x v="0"/>
    <s v=""/>
    <s v="6th August,2017"/>
    <d v="2017-08-06T00:00:00"/>
    <s v="25th September,2017"/>
    <d v="2017-09-25T00:00:00"/>
    <s v="Kariaa Geoffrey Kimathi"/>
    <s v="Male"/>
    <s v="28002709"/>
    <s v="72263556"/>
    <s v="722631906"/>
    <m/>
    <s v="711497537"/>
    <n v="37.650733000000002"/>
    <n v="-0.107637"/>
    <s v="Meru"/>
    <s v="Imenti South"/>
    <s v="Kithangari"/>
    <s v="Kierera"/>
    <s v="10"/>
    <s v="Igwemas General Digester Ltd"/>
    <s v="Samuel Kirimi"/>
    <s v="Samuel Kirimi"/>
    <s v="740754837"/>
    <s v="Micro Business"/>
    <x v="3"/>
    <x v="0"/>
    <d v="2017-09-26T00:00:00"/>
  </r>
  <r>
    <s v="VPA6"/>
    <s v="KE-MER-2112-29557"/>
    <x v="0"/>
    <s v=""/>
    <s v="29th December,2021"/>
    <d v="2021-12-29T00:00:00"/>
    <s v="29th December,2021"/>
    <d v="2021-12-29T00:00:00"/>
    <s v="Arithi Kithinji Javason"/>
    <s v="Male"/>
    <s v="7714622"/>
    <s v="254722835045"/>
    <m/>
    <m/>
    <s v="254726895223"/>
    <n v="37.668501999999997"/>
    <n v="-8.4946999999999995E-2"/>
    <s v="Meru"/>
    <s v="Imenti South"/>
    <s v="Kigane"/>
    <s v="Kingene"/>
    <n v="10"/>
    <s v="Igwemas General Digester Ltd"/>
    <s v="Samuel Kirimi"/>
    <s v="Samuel Kirimi"/>
    <s v=""/>
    <s v="Micro Business"/>
    <x v="0"/>
    <x v="0"/>
    <d v="2022-01-19T00:00:00"/>
  </r>
  <r>
    <s v="VPA6"/>
    <s v="KE-MER-2005-25877"/>
    <x v="0"/>
    <s v=""/>
    <s v="2nd May,2020"/>
    <d v="2020-05-02T00:00:00"/>
    <s v="2nd May,2020"/>
    <d v="2020-05-02T00:00:00"/>
    <s v="Muriuki Kaigongi Zipporah"/>
    <s v="Female"/>
    <s v="2371353"/>
    <s v="254716536491"/>
    <m/>
    <m/>
    <m/>
    <n v="37.589120999999999"/>
    <n v="-6.0910000000000001E-3"/>
    <s v="Meru"/>
    <s v="Meru Centra"/>
    <s v="Kibaranyaki"/>
    <s v="Muri"/>
    <s v="10"/>
    <s v="Igwemas General Digester Ltd"/>
    <s v="Samuel Kirimi"/>
    <s v="Samuel Kirimi"/>
    <s v="737028484"/>
    <s v="Micro Business"/>
    <x v="0"/>
    <x v="0"/>
    <d v="2020-05-02T00:00:00"/>
  </r>
  <r>
    <s v="VPA6"/>
    <s v="KE-THA-1701-21826"/>
    <x v="0"/>
    <s v=""/>
    <s v="11th December,2016"/>
    <d v="2016-12-11T00:00:00"/>
    <s v="30th January,2017"/>
    <d v="2017-01-30T00:00:00"/>
    <s v="Naivasha Frankline Murithi"/>
    <s v="Male"/>
    <s v="26188363"/>
    <s v="723960155"/>
    <m/>
    <m/>
    <m/>
    <n v="37.636926000000003"/>
    <n v="-0.23633499999999999"/>
    <s v="Tharaka-Nithi"/>
    <s v="Maara"/>
    <s v="Murungi"/>
    <s v="Shumaita"/>
    <s v="12"/>
    <s v="Igwemas General Digester Ltd"/>
    <s v="Samuel Kirimi"/>
    <s v="Samuel Kirimi"/>
    <s v="740754837"/>
    <s v="Micro Business"/>
    <x v="2"/>
    <x v="0"/>
    <d v="2017-07-16T00:00:00"/>
  </r>
  <r>
    <s v="VPA6"/>
    <s v="KE-MER-1809-63972"/>
    <x v="0"/>
    <s v=""/>
    <s v="15th July,2018"/>
    <d v="2018-07-15T00:00:00"/>
    <s v="3rd September,2018"/>
    <d v="2018-09-03T00:00:00"/>
    <s v="M'Mwitari Muthamia Zachary"/>
    <s v="Male"/>
    <s v="8871484"/>
    <s v="727631546"/>
    <m/>
    <m/>
    <s v="729335716"/>
    <n v="37.675964999999998"/>
    <n v="-0.11203200000000001"/>
    <s v="Meru"/>
    <s v="Imenti South"/>
    <s v="Ruakithangari"/>
    <s v="Ntharene"/>
    <s v="12"/>
    <s v="Igwemas General Digester Ltd"/>
    <s v="Samuel Kirimi"/>
    <s v="Samuel Kirimi"/>
    <s v="793022614"/>
    <s v="Micro Business"/>
    <x v="2"/>
    <x v="0"/>
    <d v="2018-09-03T00:00:00"/>
  </r>
  <r>
    <s v="VPA6"/>
    <s v="KE-MUR-2202-29558"/>
    <x v="0"/>
    <s v=""/>
    <s v="17th February,2022"/>
    <d v="2022-02-17T00:00:00"/>
    <s v="18th February,2022"/>
    <d v="2022-02-18T00:00:00"/>
    <s v="Karuma Karuma Joseph"/>
    <s v="Male"/>
    <s v="2014311"/>
    <s v="0722775885"/>
    <m/>
    <m/>
    <s v="0724532148"/>
    <n v="36.790885000000003"/>
    <n v="-0.82341200000000003"/>
    <s v="Murang'a"/>
    <s v="Gatanga"/>
    <s v="Mbogiti"/>
    <s v="Karangi"/>
    <n v="16"/>
    <s v="Igwemas General Digester Ltd"/>
    <s v="Samuel Kirimi"/>
    <s v="Samuel Kirimi"/>
    <s v=""/>
    <s v="Micro Business"/>
    <x v="0"/>
    <x v="0"/>
    <d v="2022-02-17T00:00:00"/>
  </r>
  <r>
    <s v="VPA6"/>
    <s v="KE-KIS-1601-17384"/>
    <x v="0"/>
    <s v=""/>
    <s v="12th November,2015"/>
    <d v="2015-11-12T00:00:00"/>
    <s v="1st January,2016"/>
    <d v="2016-01-01T00:00:00"/>
    <s v="Alfred Oseko Mokaya"/>
    <s v="Male"/>
    <s v="9772943"/>
    <s v="723311577"/>
    <m/>
    <m/>
    <m/>
    <n v="34.825181999999998"/>
    <n v="-0.60774499999999998"/>
    <s v="Kisii"/>
    <s v="Marani"/>
    <s v="Sensi"/>
    <s v=""/>
    <s v="6"/>
    <s v="Nyansancha Biogas"/>
    <s v="Samuel Manyuna Otiso"/>
    <s v="Samuel Manyuna Otiso"/>
    <s v=""/>
    <s v="Micro Business"/>
    <x v="2"/>
    <x v="0"/>
    <d v="2017-03-02T00:00:00"/>
  </r>
  <r>
    <s v="VPA6"/>
    <s v="KE-KIS-1905-25334"/>
    <x v="0"/>
    <s v=""/>
    <s v="24th May,2019"/>
    <d v="2019-05-24T00:00:00"/>
    <s v="24th May,2019"/>
    <d v="2019-05-24T00:00:00"/>
    <s v="Mogaka Ruth Bosibori"/>
    <s v="Male"/>
    <s v="22636151"/>
    <s v="254723640611"/>
    <m/>
    <m/>
    <m/>
    <n v="34.935453000000003"/>
    <n v="-0.77426700000000004"/>
    <s v="Kisii"/>
    <s v="Masaba South"/>
    <s v="Masaba South"/>
    <s v="Water"/>
    <s v="6"/>
    <s v="Nyansancha Biogas"/>
    <s v="Samuel Manyuna Otiso"/>
    <s v="Samuel Manyuna Otiso"/>
    <s v="723433295"/>
    <s v="Micro Business"/>
    <x v="0"/>
    <x v="0"/>
    <d v="2019-05-25T00:00:00"/>
  </r>
  <r>
    <s v="VPA6"/>
    <s v="KE-SIA-1701-17420"/>
    <x v="0"/>
    <s v=""/>
    <s v="12th November,2016"/>
    <d v="2016-11-12T00:00:00"/>
    <s v="1st January,2017"/>
    <d v="2017-01-01T00:00:00"/>
    <s v="Francisca Apiyo Oluoch"/>
    <s v="Female"/>
    <s v="3967556"/>
    <s v="722232835"/>
    <m/>
    <m/>
    <m/>
    <n v="34.342886999999997"/>
    <n v="2.0722999999999998E-2"/>
    <s v="Siaya"/>
    <s v="Siaya"/>
    <s v="Alego"/>
    <s v="Pap Nyadier"/>
    <s v="8"/>
    <s v="Nyansancha Biogas"/>
    <s v="Samuel Manyuna Otiso"/>
    <s v="Samuel Manyuna Otiso"/>
    <s v=""/>
    <s v="Micro Business"/>
    <x v="2"/>
    <x v="0"/>
    <d v="2017-03-02T00:00:00"/>
  </r>
  <r>
    <s v="VPA6"/>
    <s v="KE-KIS-1904-25331"/>
    <x v="0"/>
    <s v=""/>
    <s v="30th April,2019"/>
    <d v="2019-04-30T00:00:00"/>
    <s v="30th April,2019"/>
    <d v="2019-04-30T00:00:00"/>
    <s v="Ogero Samwel Onkoba"/>
    <s v="Male"/>
    <s v="1608133"/>
    <s v="0722446594"/>
    <m/>
    <m/>
    <s v="720938111"/>
    <n v="34.769773000000001"/>
    <n v="-0.62267700000000004"/>
    <s v="Kisii"/>
    <s v="Kisii Central"/>
    <s v="Gesoni"/>
    <s v="Mwamotoka"/>
    <s v="8"/>
    <s v="Nyansancha Biogas"/>
    <s v="Samuel Manyuna Otiso"/>
    <s v="Samuel Manyuna Otiso"/>
    <s v="723433295"/>
    <s v="Micro Business"/>
    <x v="0"/>
    <x v="0"/>
    <d v="2019-04-30T00:00:00"/>
  </r>
  <r>
    <s v="VPA6"/>
    <s v="KE-NYA-1904-25330"/>
    <x v="0"/>
    <s v=""/>
    <s v="21st April,2019"/>
    <d v="2019-04-21T00:00:00"/>
    <s v="21st April,2019"/>
    <d v="2019-04-21T00:00:00"/>
    <s v="Rasugu Bathsheba Nyaboke"/>
    <s v="Female"/>
    <s v="22494589"/>
    <s v="0710851333"/>
    <m/>
    <m/>
    <s v="714046576"/>
    <n v="35.039445000000001"/>
    <n v="-0.68464000000000003"/>
    <s v="Nyamira"/>
    <s v="Borabu"/>
    <s v="Mekenene"/>
    <s v="Mogumo"/>
    <s v="8"/>
    <s v="Nyansancha Biogas"/>
    <s v="Samuel Manyuna Otiso"/>
    <s v="Samuel Manyuna Otiso"/>
    <s v="723433295"/>
    <s v="Micro Business"/>
    <x v="0"/>
    <x v="0"/>
    <d v="2019-04-23T00:00:00"/>
  </r>
  <r>
    <s v="VPA6"/>
    <s v="KE-NYA-1901-25327"/>
    <x v="0"/>
    <s v=""/>
    <s v="11th December,2018"/>
    <d v="2018-12-11T00:00:00"/>
    <s v="30th January,2019"/>
    <d v="2019-01-30T00:00:00"/>
    <s v="Mokono Daniel Juma"/>
    <s v="Male"/>
    <s v="99999"/>
    <s v="712341656"/>
    <m/>
    <m/>
    <s v="711821054"/>
    <n v="35.048132000000003"/>
    <n v="-0.67028699999999997"/>
    <s v="Nyamira"/>
    <s v="Borabu"/>
    <s v="Borabu"/>
    <s v="Mogusii"/>
    <s v="8"/>
    <s v="Nyansancha Biogas"/>
    <s v="Samuel Manyuna Otiso"/>
    <s v="Samuel Manyuna Otiso"/>
    <s v="723433295"/>
    <s v="Micro Business"/>
    <x v="0"/>
    <x v="0"/>
    <d v="2019-01-31T00:00:00"/>
  </r>
  <r>
    <s v="VPA6"/>
    <s v="KE-NYA-1909-27123"/>
    <x v="0"/>
    <s v=""/>
    <s v="12th September,2019"/>
    <d v="2019-09-12T00:00:00"/>
    <s v="12th September,2019"/>
    <d v="2019-09-12T00:00:00"/>
    <s v="Orina Joshua Ratandi"/>
    <s v="Female"/>
    <s v="25153449"/>
    <s v="0723933806"/>
    <m/>
    <m/>
    <m/>
    <n v="35.003647999999998"/>
    <n v="-0.71087"/>
    <s v="Nyamira"/>
    <s v="Borabu"/>
    <s v="Barabu"/>
    <s v="O.Moyo"/>
    <s v="8"/>
    <s v="Nyansancha Biogas"/>
    <s v="Samuel Manyuna Otiso"/>
    <s v="Samuel Manyuna Otiso"/>
    <s v="723433295"/>
    <s v="Micro Business"/>
    <x v="0"/>
    <x v="0"/>
    <d v="2019-09-12T00:00:00"/>
  </r>
  <r>
    <s v="VPA6"/>
    <s v="KE-KIS-2105-26523"/>
    <x v="0"/>
    <s v=""/>
    <s v="4th May,2021"/>
    <d v="2021-05-04T00:00:00"/>
    <s v="4th May,2021"/>
    <d v="2021-05-04T00:00:00"/>
    <s v="Oyiako Paul"/>
    <s v="Male"/>
    <s v="8273655"/>
    <s v="+254740694180"/>
    <s v="254712652146"/>
    <m/>
    <m/>
    <n v="34.791392000000002"/>
    <n v="-0.701963"/>
    <s v="Kisii"/>
    <s v="Kisii Central"/>
    <s v="Township"/>
    <s v="Bomobega"/>
    <n v="8"/>
    <s v="Nyansancha Biogas"/>
    <s v="Samuel Manyuna Otiso"/>
    <s v="Samuel Manyuna Otiso"/>
    <s v=""/>
    <s v="Micro Business"/>
    <x v="0"/>
    <x v="0"/>
    <d v="2021-05-04T00:00:00"/>
  </r>
  <r>
    <s v="VPA6"/>
    <s v="KE-KIS-2104-26521"/>
    <x v="0"/>
    <s v=""/>
    <s v="11th April,2021"/>
    <d v="2021-04-11T00:00:00"/>
    <s v="11th April,2021"/>
    <d v="2021-04-11T00:00:00"/>
    <s v="Johnston Orenge"/>
    <s v="Male"/>
    <s v="4119407"/>
    <s v="254725856595"/>
    <m/>
    <m/>
    <s v="254735461735"/>
    <n v="34.874834999999997"/>
    <n v="-0.88524499999999995"/>
    <s v="Kisii"/>
    <s v="Nyamache"/>
    <s v="Nyacheki"/>
    <s v="Isena"/>
    <n v="8"/>
    <s v="Nyansancha Biogas"/>
    <s v="Samuel Manyuna Otiso"/>
    <s v="Samuel Manyuna Otiso"/>
    <s v=""/>
    <s v="Micro Business"/>
    <x v="0"/>
    <x v="0"/>
    <d v="2021-04-11T00:00:00"/>
  </r>
  <r>
    <s v="VPA6"/>
    <s v="KE-KIS-2105-26524"/>
    <x v="0"/>
    <s v=""/>
    <s v="12th May,2021"/>
    <d v="2021-05-12T00:00:00"/>
    <s v="12th May,2021"/>
    <d v="2021-05-12T00:00:00"/>
    <s v="Karori Yunes Gesare"/>
    <s v="Female"/>
    <s v="5826551"/>
    <s v="+2547229756963"/>
    <s v="254722984679"/>
    <m/>
    <m/>
    <n v="34.735132"/>
    <n v="-0.69060699999999997"/>
    <s v="Kisii"/>
    <s v="Kisii South"/>
    <s v="Boviakhmu"/>
    <s v="Gsugurj"/>
    <n v="8"/>
    <s v="Nyansancha Biogas"/>
    <s v="Samuel Manyuna Otiso"/>
    <s v="Samuel Manyuna Otiso"/>
    <s v=""/>
    <s v="Micro Business"/>
    <x v="0"/>
    <x v="0"/>
    <d v="2021-05-13T00:00:00"/>
  </r>
  <r>
    <s v="VPA6"/>
    <s v="KE-HOM-1807-21197"/>
    <x v="0"/>
    <s v=""/>
    <s v="17th May,2018"/>
    <d v="2018-05-17T00:00:00"/>
    <s v="6th July,2018"/>
    <d v="2018-07-06T00:00:00"/>
    <s v="Mboga David Nyagwoka"/>
    <s v="Female"/>
    <s v="5834699"/>
    <s v="722562150"/>
    <m/>
    <m/>
    <s v="725147061"/>
    <n v="34.888733000000002"/>
    <n v="-0.47692200000000001"/>
    <s v="Homa Bay"/>
    <s v="Rachuonyo South"/>
    <s v=""/>
    <s v="Nyasora"/>
    <s v="8"/>
    <s v="Nyansancha Biogas"/>
    <s v="Samuel Manyuna Otiso"/>
    <s v="Samuel Manyuna Otiso"/>
    <s v="823433295"/>
    <s v="Micro Business"/>
    <x v="3"/>
    <x v="0"/>
    <d v="2018-07-06T00:00:00"/>
  </r>
  <r>
    <s v="VPA6"/>
    <s v="KE-LAI-1807-21196"/>
    <x v="0"/>
    <s v=""/>
    <s v="7th June,2018"/>
    <d v="2018-06-07T00:00:00"/>
    <s v="2nd July,2018"/>
    <d v="2018-07-02T00:00:00"/>
    <s v="Ritho John Kawhai"/>
    <s v="Male"/>
    <s v="1830045"/>
    <s v="729219731"/>
    <m/>
    <m/>
    <m/>
    <n v="36.439988"/>
    <n v="9.239E-2"/>
    <s v="Laikipia"/>
    <s v="Nyahururu"/>
    <s v="Mahianyu"/>
    <s v="Mahianyu"/>
    <s v="8"/>
    <s v="Nyansancha Biogas"/>
    <s v="Samuel Manyuna Otiso"/>
    <s v="Samuel Manyuna Otiso"/>
    <s v="723433295"/>
    <s v="Micro Business"/>
    <x v="0"/>
    <x v="0"/>
    <d v="2018-07-04T00:00:00"/>
  </r>
  <r>
    <s v="VPA6"/>
    <s v="KE-NYA-1806-21194"/>
    <x v="0"/>
    <s v=""/>
    <s v="23rd May,2018"/>
    <d v="2018-05-23T00:00:00"/>
    <s v="5th June,2018"/>
    <d v="2018-06-05T00:00:00"/>
    <s v="Nyangeri Javkline"/>
    <s v="Female"/>
    <s v="21880363"/>
    <s v="724473080"/>
    <m/>
    <m/>
    <m/>
    <n v="35.048609999999996"/>
    <n v="-0.69684199999999996"/>
    <s v="Nyamira"/>
    <s v="Borabu"/>
    <s v="Mekenene"/>
    <s v="Maziwa"/>
    <s v="8"/>
    <s v="Nyansancha Biogas"/>
    <s v="Samuel Manyuna Otiso"/>
    <s v="Samuel Manyuna Otiso"/>
    <s v="723433295"/>
    <s v="Micro Business"/>
    <x v="0"/>
    <x v="0"/>
    <d v="2018-06-08T00:00:00"/>
  </r>
  <r>
    <s v="VPA6"/>
    <s v="KE-KIS-1802-21187"/>
    <x v="0"/>
    <s v=""/>
    <s v="5th January,2018"/>
    <d v="2018-01-05T00:00:00"/>
    <s v="5th February,2018"/>
    <d v="2018-02-05T00:00:00"/>
    <s v="Ombachi Lenard Ndemo"/>
    <s v="Male"/>
    <s v="99999"/>
    <s v="733958990"/>
    <m/>
    <m/>
    <s v="733754660"/>
    <n v="34.801716999999996"/>
    <n v="-0.70343999999999995"/>
    <s v="Kisii"/>
    <s v="Kisii Central"/>
    <s v="Kegati"/>
    <s v="Welcome"/>
    <s v="8"/>
    <s v="Nyansancha Biogas"/>
    <s v="Samuel Manyuna Otiso"/>
    <s v="Samuel Manyuna Otiso"/>
    <s v="723433295"/>
    <s v="Micro Business"/>
    <x v="0"/>
    <x v="0"/>
    <d v="2018-04-25T00:00:00"/>
  </r>
  <r>
    <s v="VPA6"/>
    <s v="KE-KIS-1705-21180"/>
    <x v="0"/>
    <s v=""/>
    <s v="12th March,2017"/>
    <d v="2017-03-12T00:00:00"/>
    <s v="1st May,2017"/>
    <d v="2017-05-01T00:00:00"/>
    <s v="Nyachoke Petronila Nyanchama"/>
    <s v="Female"/>
    <s v="9970173"/>
    <s v="721245987"/>
    <m/>
    <m/>
    <m/>
    <n v="34.753880000000002"/>
    <n v="-0.61928000000000005"/>
    <s v="Kisii"/>
    <s v="Marani"/>
    <s v="Nyatieko"/>
    <s v="Masakara"/>
    <s v="10"/>
    <s v="Nyansancha Biogas"/>
    <s v="Samuel Manyuna Otiso"/>
    <s v="Samuel Manyuna Otiso"/>
    <s v="254723433295"/>
    <s v="Micro Business"/>
    <x v="2"/>
    <x v="0"/>
    <d v="2017-10-04T00:00:00"/>
  </r>
  <r>
    <s v="VPA6"/>
    <s v="KE-NYA-1905-25332"/>
    <x v="0"/>
    <s v=""/>
    <s v="15th March,2019"/>
    <d v="2019-03-15T00:00:00"/>
    <s v="1st May,2019"/>
    <d v="2019-05-01T00:00:00"/>
    <s v="Mogaka Jameson Obwagi"/>
    <s v="Male"/>
    <s v="731725"/>
    <s v="0725360061"/>
    <m/>
    <m/>
    <s v="713621280"/>
    <n v="35.04757"/>
    <n v="-0.70334700000000006"/>
    <s v="Nyamira"/>
    <s v="Borabu"/>
    <s v="Borabu"/>
    <s v="Mwongori"/>
    <s v="10"/>
    <s v="Nyansancha Biogas"/>
    <s v="Samuel Manyuna Otiso"/>
    <s v="Samuel Manyuna Otiso"/>
    <s v="723433295"/>
    <s v="Micro Business"/>
    <x v="0"/>
    <x v="0"/>
    <d v="2019-05-01T00:00:00"/>
  </r>
  <r>
    <s v="VPA6"/>
    <s v="KE-NYA-1908-27122"/>
    <x v="0"/>
    <s v=""/>
    <s v="8th August,2019"/>
    <d v="2019-08-08T00:00:00"/>
    <s v="8th August,2019"/>
    <d v="2019-08-08T00:00:00"/>
    <s v="Nyambariga Zabulon Gichana"/>
    <s v="Male"/>
    <s v="12502291"/>
    <s v="0727917340"/>
    <m/>
    <m/>
    <s v="700769238"/>
    <n v="35.048802999999999"/>
    <n v="-0.66549700000000001"/>
    <s v="Nyamira"/>
    <s v="Borabu"/>
    <s v="Borabu"/>
    <s v="Mogusii"/>
    <s v="10"/>
    <s v="Nyansancha Biogas"/>
    <s v="Samuel Manyuna Otiso"/>
    <s v="Samuel Manyuna Otiso"/>
    <s v="723433295"/>
    <s v="Micro Business"/>
    <x v="0"/>
    <x v="0"/>
    <d v="2019-08-12T00:00:00"/>
  </r>
  <r>
    <s v="VPA6"/>
    <s v="KE-KIS-2003-25830"/>
    <x v="0"/>
    <s v=""/>
    <s v="9th December,2019"/>
    <d v="2019-12-09T00:00:00"/>
    <s v="1st March,2020"/>
    <d v="2020-03-01T00:00:00"/>
    <s v="Mary Thomas Nyaboke"/>
    <s v="Female"/>
    <s v="10929746"/>
    <s v="254736563378"/>
    <m/>
    <m/>
    <m/>
    <n v="34.800764999999998"/>
    <n v="-0.719082"/>
    <s v="Kisii"/>
    <s v="Kisii Central"/>
    <s v="Kegati"/>
    <s v="Kabwori"/>
    <s v="10"/>
    <s v="Nyansancha Biogas"/>
    <s v="Samuel Manyuna Otiso"/>
    <s v="Samuel Manyuna Otiso"/>
    <s v="723433295"/>
    <s v="Micro Business"/>
    <x v="0"/>
    <x v="0"/>
    <d v="2020-06-25T00:00:00"/>
  </r>
  <r>
    <s v="VPA6"/>
    <s v="KE-KIS-1902-25328"/>
    <x v="0"/>
    <s v=""/>
    <s v="8th January,2019"/>
    <d v="2019-01-08T00:00:00"/>
    <s v="27th February,2019"/>
    <d v="2019-02-27T00:00:00"/>
    <s v="Onyoni Norah Nyanchage"/>
    <s v="Female"/>
    <s v="300370"/>
    <s v="718217469"/>
    <m/>
    <m/>
    <s v="726340215"/>
    <n v="34.753597999999997"/>
    <n v="-0.69089999999999996"/>
    <s v="Kisii"/>
    <s v="Kisii Central"/>
    <s v="Masongo"/>
    <s v="Nyansancha"/>
    <s v="10"/>
    <s v="Nyansancha Biogas"/>
    <s v="Samuel Manyuna Otiso"/>
    <s v="Samuel Manyuna Otiso"/>
    <s v="723433295"/>
    <s v="Micro Business"/>
    <x v="0"/>
    <x v="0"/>
    <d v="2019-02-27T00:00:00"/>
  </r>
  <r>
    <s v="VPA6"/>
    <s v="KE-NYA-1905-25336"/>
    <x v="0"/>
    <s v=""/>
    <s v="8th March,2019"/>
    <d v="2019-03-08T00:00:00"/>
    <s v="12th May,2019"/>
    <d v="2019-05-12T00:00:00"/>
    <s v="Onwong'A Ogembo Richard"/>
    <s v="Male"/>
    <s v="10785454"/>
    <s v="0727902186"/>
    <m/>
    <m/>
    <s v="717312943"/>
    <n v="35.047829999999998"/>
    <n v="-0.72542799999999996"/>
    <s v="Nyamira"/>
    <s v="Borabu"/>
    <s v="Mekenene"/>
    <s v="Matutu"/>
    <s v="10"/>
    <s v="Nyansancha Biogas"/>
    <s v="Samuel Manyuna Otiso"/>
    <s v="Samuel Manyuna Otiso"/>
    <s v="723433295"/>
    <s v="Micro Business"/>
    <x v="0"/>
    <x v="0"/>
    <d v="2019-05-16T00:00:00"/>
  </r>
  <r>
    <s v="VPA6"/>
    <s v="KE-KIS-1905-25335"/>
    <x v="0"/>
    <s v=""/>
    <s v="2nd February,2019"/>
    <d v="2019-02-02T00:00:00"/>
    <s v="15th May,2019"/>
    <d v="2019-05-15T00:00:00"/>
    <s v="Kara Martha Bwari"/>
    <s v="Male"/>
    <s v="27544670"/>
    <s v="0702299157"/>
    <m/>
    <m/>
    <m/>
    <n v="34.736821999999997"/>
    <n v="-0.657277"/>
    <s v="Kisii"/>
    <s v="Kisii South"/>
    <s v="Bomwanda"/>
    <s v="Kiaruta"/>
    <s v="10"/>
    <s v="Nyansancha Biogas"/>
    <s v="Samuel Manyuna Otiso"/>
    <s v="Samuel Manyuna Otiso"/>
    <s v="723433295"/>
    <s v="Micro Business"/>
    <x v="0"/>
    <x v="0"/>
    <d v="2019-05-16T00:00:00"/>
  </r>
  <r>
    <s v="VPA6"/>
    <s v="KE-NYA-1804-21193"/>
    <x v="0"/>
    <s v=""/>
    <s v="26th March,2018"/>
    <d v="2018-03-26T00:00:00"/>
    <s v="25th April,2018"/>
    <d v="2018-04-25T00:00:00"/>
    <s v="Jemima Ondomu"/>
    <s v="Male"/>
    <s v="1646707"/>
    <s v="722126793"/>
    <m/>
    <m/>
    <m/>
    <n v="35.057225000000003"/>
    <n v="-0.78037999999999996"/>
    <s v="Nyamira"/>
    <s v="Borabu"/>
    <s v="Ensakia"/>
    <s v="Nderema"/>
    <s v="10"/>
    <s v="Nyansancha Biogas"/>
    <s v="Samuel Manyuna Otiso"/>
    <s v="Samuel Manyuna Otiso"/>
    <s v="723433295"/>
    <s v="Micro Business"/>
    <x v="0"/>
    <x v="0"/>
    <d v="2018-06-08T00:00:00"/>
  </r>
  <r>
    <s v="VPA6"/>
    <s v="KE-MIG-1810-27915"/>
    <x v="0"/>
    <s v=""/>
    <s v="18th October,2018"/>
    <d v="2018-10-18T00:00:00"/>
    <s v="22nd October,2018"/>
    <d v="2018-10-22T00:00:00"/>
    <s v="Anginya Tobias Otieno"/>
    <s v="Male"/>
    <s v="4243363"/>
    <s v="722223977"/>
    <m/>
    <m/>
    <m/>
    <n v="34.612667999999999"/>
    <n v="-0.75686699999999996"/>
    <s v="Migori"/>
    <s v="Rongo"/>
    <s v="Koderobara"/>
    <s v="Kanyigombe"/>
    <s v="10"/>
    <s v="Nyansancha Biogas"/>
    <s v="Samuel Manyuna Otiso"/>
    <s v="Samuel Manyuna Otiso"/>
    <s v="723433295"/>
    <s v="Micro Business"/>
    <x v="0"/>
    <x v="0"/>
    <d v="2018-10-23T00:00:00"/>
  </r>
  <r>
    <s v="VPA6"/>
    <s v="KE-NYA-1708-21181"/>
    <x v="0"/>
    <s v=""/>
    <s v="6th July,2017"/>
    <d v="2017-07-06T00:00:00"/>
    <s v="25th August,2017"/>
    <d v="2017-08-25T00:00:00"/>
    <s v="Onkoba N.A Job"/>
    <s v="Male"/>
    <s v="2188036"/>
    <s v="717702116"/>
    <m/>
    <m/>
    <m/>
    <n v="35.049278000000001"/>
    <n v="-0.69608499999999995"/>
    <s v="Nyamira"/>
    <s v="Borabu"/>
    <s v="Mwongori"/>
    <s v="Maziwa"/>
    <s v="10"/>
    <s v="Nyansancha Biogas"/>
    <s v="Samuel Manyuna Otiso"/>
    <s v="Samuel Manyuna Otiso"/>
    <s v="723433295"/>
    <s v="Micro Business"/>
    <x v="0"/>
    <x v="0"/>
    <d v="2018-04-18T00:00:00"/>
  </r>
  <r>
    <s v="VPA6"/>
    <s v="KE-NYA-1803-21182"/>
    <x v="0"/>
    <s v=""/>
    <s v="17th January,2018"/>
    <d v="2018-01-17T00:00:00"/>
    <s v="8th March,2018"/>
    <d v="2018-03-08T00:00:00"/>
    <s v="Asiago Peter"/>
    <s v="Male"/>
    <s v="8772907"/>
    <s v="733722745"/>
    <m/>
    <m/>
    <m/>
    <n v="35.051450000000003"/>
    <n v="-0.69623999999999997"/>
    <s v="Nyamira"/>
    <s v="Borabu"/>
    <s v="Mwongori"/>
    <s v="Maziwa"/>
    <s v="10"/>
    <s v="Nyansancha Biogas"/>
    <s v="Samuel Manyuna Otiso"/>
    <s v="Samuel Manyuna Otiso"/>
    <s v=""/>
    <s v="Micro Business"/>
    <x v="0"/>
    <x v="0"/>
    <d v="2018-04-18T00:00:00"/>
  </r>
  <r>
    <s v="VPA6"/>
    <s v="KE-NYA-1804-21183"/>
    <x v="0"/>
    <s v=""/>
    <s v="23rd February,2018"/>
    <d v="2018-02-23T00:00:00"/>
    <s v="14th April,2018"/>
    <d v="2018-04-14T00:00:00"/>
    <s v="Orina Nyaboke Jacklyn"/>
    <s v="Female"/>
    <s v="13570698"/>
    <s v="725927686"/>
    <m/>
    <m/>
    <m/>
    <n v="35.049325000000003"/>
    <n v="-0.66562699999999997"/>
    <s v="Nyamira"/>
    <s v="Borabu"/>
    <s v="Mogusii"/>
    <s v="Mogusii"/>
    <s v="10"/>
    <s v="Nyansancha Biogas"/>
    <s v="Samuel Manyuna Otiso"/>
    <s v="Samuel Manyuna Otiso"/>
    <s v="723433295"/>
    <s v="Micro Business"/>
    <x v="0"/>
    <x v="0"/>
    <d v="2018-04-18T00:00:00"/>
  </r>
  <r>
    <s v="VPA6"/>
    <s v="KE-KIS-1801-21185"/>
    <x v="0"/>
    <s v=""/>
    <s v="24th November,2017"/>
    <d v="2017-11-24T00:00:00"/>
    <s v="13th January,2018"/>
    <d v="2018-01-13T00:00:00"/>
    <s v="Alice Bikeri"/>
    <s v="Female"/>
    <s v="99999"/>
    <s v="714923862"/>
    <m/>
    <m/>
    <m/>
    <n v="34.729934999999998"/>
    <n v="-0.82290700000000006"/>
    <s v="Kisii"/>
    <s v="Gucha"/>
    <s v="Ogembo"/>
    <s v="Omoringamu"/>
    <s v="10"/>
    <s v="Nyansancha Biogas"/>
    <s v="Samuel Manyuna Otiso"/>
    <s v="Samuel Manyuna Otiso"/>
    <s v="723433295"/>
    <s v="Micro Business"/>
    <x v="0"/>
    <x v="0"/>
    <d v="2018-04-18T00:00:00"/>
  </r>
  <r>
    <s v="VPA6"/>
    <s v="KE-KIS-1712-21186"/>
    <x v="0"/>
    <s v=""/>
    <s v="21st October,2017"/>
    <d v="2017-10-21T00:00:00"/>
    <s v="10th December,2017"/>
    <d v="2017-12-10T00:00:00"/>
    <s v="Hosea Seme Nyakundi"/>
    <s v="Male"/>
    <s v="99999"/>
    <s v="724861490"/>
    <m/>
    <m/>
    <m/>
    <n v="34.802812000000003"/>
    <n v="-0.57229300000000005"/>
    <s v="Kisii"/>
    <s v="Marani"/>
    <s v="Mwamonari"/>
    <s v="Sasuri"/>
    <s v="10"/>
    <s v="Nyansancha Biogas"/>
    <s v="Samuel Manyuna Otiso"/>
    <s v="Samuel Manyuna Otiso"/>
    <s v="723433295"/>
    <s v="Micro Business"/>
    <x v="0"/>
    <x v="0"/>
    <d v="2018-04-19T00:00:00"/>
  </r>
  <r>
    <s v="VPA6"/>
    <s v="KE-NYA-1701-17479"/>
    <x v="0"/>
    <s v=""/>
    <s v="12th November,2016"/>
    <d v="2016-11-12T00:00:00"/>
    <s v="1st January,2017"/>
    <d v="2017-01-01T00:00:00"/>
    <s v="Manwa Osebe Jackline"/>
    <s v="Female"/>
    <s v="7708767"/>
    <s v="728008731"/>
    <m/>
    <m/>
    <m/>
    <n v="35.026417000000002"/>
    <n v="-0.75216700000000003"/>
    <s v="Nyamira"/>
    <s v="Borabu"/>
    <s v="Nyansiongo"/>
    <s v="Riyei"/>
    <s v="12"/>
    <s v="Nyansancha Biogas"/>
    <s v="Samuel Manyuna Otiso"/>
    <s v="Samuel Manyuna Otiso"/>
    <s v=""/>
    <s v="Micro Business"/>
    <x v="2"/>
    <x v="0"/>
    <d v="2017-03-02T00:00:00"/>
  </r>
  <r>
    <s v="VPA6"/>
    <s v="KE-KIS-1712-17493"/>
    <x v="0"/>
    <s v=""/>
    <s v="11th November,2017"/>
    <d v="2017-11-11T00:00:00"/>
    <s v="31st December,2017"/>
    <d v="2017-12-31T00:00:00"/>
    <s v="Moline Nyanturie Karori"/>
    <s v="Female"/>
    <s v="2775703"/>
    <s v="705476368"/>
    <m/>
    <m/>
    <m/>
    <n v="34.757171999999997"/>
    <n v="-0.69202699999999995"/>
    <s v="Kisii"/>
    <s v="Kisii Central"/>
    <s v="Kisii"/>
    <s v=""/>
    <s v="12"/>
    <s v="Nyansancha Biogas"/>
    <s v="Samuel Manyuna Otiso"/>
    <s v="Samuel Manyuna Otiso"/>
    <s v=""/>
    <s v="Micro Business"/>
    <x v="2"/>
    <x v="0"/>
    <d v="2017-03-02T00:00:00"/>
  </r>
  <r>
    <s v="VPA6"/>
    <s v="KE-NYA-1911-27124"/>
    <x v="0"/>
    <s v=""/>
    <s v="22nd November,2019"/>
    <d v="2019-11-22T00:00:00"/>
    <s v="22nd November,2019"/>
    <d v="2019-11-22T00:00:00"/>
    <s v="Achoki Charles Ondari"/>
    <s v="Male"/>
    <s v="304905"/>
    <s v="254723460563"/>
    <m/>
    <m/>
    <m/>
    <n v="35.041176999999998"/>
    <n v="-0.67057199999999995"/>
    <s v="Nyamira"/>
    <s v="Borabu"/>
    <s v="Borabu"/>
    <s v="Mogusii"/>
    <s v="12"/>
    <s v="Nyansancha Biogas"/>
    <s v="Samuel Manyuna Otiso"/>
    <s v="Samuel Manyuna Otiso"/>
    <s v="254723433295"/>
    <s v="Micro Business"/>
    <x v="0"/>
    <x v="0"/>
    <d v="2019-11-22T00:00:00"/>
  </r>
  <r>
    <s v="VPA6"/>
    <s v="KE-NYA-2003-25829"/>
    <x v="0"/>
    <s v=""/>
    <s v="20th December,2019"/>
    <d v="2019-12-20T00:00:00"/>
    <s v="26th March,2020"/>
    <d v="2020-03-26T00:00:00"/>
    <s v="Priscillah Obwaya Nyaruri"/>
    <s v="Female"/>
    <s v="5847395"/>
    <s v="254724323785"/>
    <m/>
    <m/>
    <m/>
    <n v="34.843977000000002"/>
    <n v="-0.71076300000000003"/>
    <s v="Nyamira"/>
    <s v="Masaba North"/>
    <s v="Gachuba"/>
    <s v="Gilango"/>
    <s v="12"/>
    <s v="Nyansancha Biogas"/>
    <s v="Samuel Manyuna Otiso"/>
    <s v="Samuel Manyuna Otiso"/>
    <s v="723433295"/>
    <s v="Micro Business"/>
    <x v="0"/>
    <x v="0"/>
    <d v="2020-06-25T00:00:00"/>
  </r>
  <r>
    <s v="VPA6"/>
    <s v="KE-KIS-1907-25333"/>
    <x v="0"/>
    <s v=""/>
    <s v="12th July,2019"/>
    <d v="2019-07-12T00:00:00"/>
    <s v="12th July,2019"/>
    <d v="2019-07-12T00:00:00"/>
    <s v="Samwel Margaret Bosibori"/>
    <s v="Male"/>
    <s v="5948407"/>
    <s v="0724056173"/>
    <m/>
    <m/>
    <m/>
    <n v="34.797265000000003"/>
    <n v="-0.71486499999999997"/>
    <s v="Kisii"/>
    <s v="Kisii Central"/>
    <s v="Kisii Central"/>
    <s v="Matibo"/>
    <s v="12"/>
    <s v="Nyansancha Biogas"/>
    <s v="Samuel Manyuna Otiso"/>
    <s v="Samuel Manyuna Otiso"/>
    <s v="723433295"/>
    <s v="Micro Business"/>
    <x v="0"/>
    <x v="0"/>
    <d v="2019-07-12T00:00:00"/>
  </r>
  <r>
    <s v="VPA6"/>
    <s v="KE-MIG-2105-26525"/>
    <x v="0"/>
    <s v=""/>
    <s v="15th May,2021"/>
    <d v="2021-05-15T00:00:00"/>
    <s v="15th May,2021"/>
    <d v="2021-05-15T00:00:00"/>
    <s v="Measick Elizabeth"/>
    <s v="Female"/>
    <s v="2800825"/>
    <s v="+254703379311"/>
    <s v="254706193353"/>
    <m/>
    <m/>
    <n v="34.586602999999997"/>
    <n v="-0.73347499999999999"/>
    <s v="Migori"/>
    <s v="Rongo"/>
    <s v="Rongo"/>
    <s v="Nyarach"/>
    <n v="12"/>
    <s v="Nyansancha Biogas"/>
    <s v="Samuel Manyuna Otiso"/>
    <s v="Samuel Manyuna Otiso"/>
    <s v=""/>
    <s v="Micro Business"/>
    <x v="0"/>
    <x v="0"/>
    <d v="2021-05-15T00:00:00"/>
  </r>
  <r>
    <s v="VPA6"/>
    <s v="KE-KIS-2105-26522"/>
    <x v="1"/>
    <s v="Institutional Plant"/>
    <s v="3rd May,2021"/>
    <d v="2021-05-03T00:00:00"/>
    <s v="3rd May,2021"/>
    <d v="2021-05-03T00:00:00"/>
    <s v="Farm Ogembo Daily"/>
    <s v="Male"/>
    <s v="20459798"/>
    <s v="+254728570693"/>
    <s v="254726449722"/>
    <m/>
    <m/>
    <n v="34.718555000000002"/>
    <n v="-0.79470300000000005"/>
    <s v="Kisii"/>
    <s v="Gucha  South"/>
    <s v="Machoge"/>
    <s v="Nyabisiongororo"/>
    <n v="12"/>
    <s v="Nyansancha Biogas"/>
    <s v="Samuel Manyuna Otiso"/>
    <s v="Samuel Manyuna Otiso"/>
    <s v=""/>
    <s v="Micro Business"/>
    <x v="0"/>
    <x v="0"/>
    <d v="2021-05-04T00:00:00"/>
  </r>
  <r>
    <s v="VPA6"/>
    <s v="KE-KIS-1806-21195"/>
    <x v="0"/>
    <s v=""/>
    <s v="7th May,2018"/>
    <d v="2018-05-07T00:00:00"/>
    <s v="1st June,2018"/>
    <d v="2018-06-01T00:00:00"/>
    <s v="Tabaka Mission Hospital"/>
    <s v="Male"/>
    <s v="24068106"/>
    <s v="721361953"/>
    <m/>
    <m/>
    <m/>
    <n v="34.667029999999997"/>
    <n v="-0.74889499999999998"/>
    <s v="Kisii"/>
    <s v="Kisii South"/>
    <s v="Masige West"/>
    <s v="Nyachenge"/>
    <s v="12"/>
    <s v="Nyansancha Biogas"/>
    <s v="Samuel Manyuna Otiso"/>
    <s v="Samuel Manyuna Otiso"/>
    <s v="723433295"/>
    <s v="Micro Business"/>
    <x v="0"/>
    <x v="0"/>
    <d v="2018-07-01T00:00:00"/>
  </r>
  <r>
    <s v="VPA6"/>
    <s v="KE-KIS-1704-21178"/>
    <x v="2"/>
    <s v="Unreachable"/>
    <s v="4th March,2017"/>
    <d v="2017-03-04T00:00:00"/>
    <s v="23rd April,2017"/>
    <d v="2017-04-23T00:00:00"/>
    <s v="Nyamogoba Phanuel Nyamwaro"/>
    <s v="Male"/>
    <s v="99999"/>
    <s v="729097041"/>
    <m/>
    <m/>
    <m/>
    <n v="34.740695000000002"/>
    <n v="-0.66230999999999995"/>
    <s v="Kisii"/>
    <s v="Kisii Central"/>
    <s v="Kiogoro"/>
    <s v="Kamagwa"/>
    <s v="12"/>
    <s v="Nyansancha Biogas"/>
    <s v="Samuel Manyuna Otiso"/>
    <s v="Samuel Manyuna Otiso"/>
    <s v=""/>
    <s v="Micro Business"/>
    <x v="2"/>
    <x v="0"/>
    <d v="2017-10-04T00:00:00"/>
  </r>
  <r>
    <s v="VPA6"/>
    <s v="KE-NYA-1902-27121"/>
    <x v="1"/>
    <s v="Institutional Plant"/>
    <s v="15th August,2018"/>
    <d v="2018-08-15T00:00:00"/>
    <s v="25th February,2019"/>
    <d v="2019-02-25T00:00:00"/>
    <s v="Nyavoto Farm Farm"/>
    <s v="Institutional"/>
    <s v="13745735"/>
    <s v="0723877796"/>
    <m/>
    <m/>
    <m/>
    <n v="35.022466999999999"/>
    <n v="-0.77556499999999995"/>
    <s v="Nyamira"/>
    <s v="Borabu"/>
    <s v="Borabu"/>
    <s v="Simbauti"/>
    <n v="24"/>
    <s v="Nyansancha Biogas"/>
    <s v="Samuel Manyuna Otiso"/>
    <s v="Samuel Manyuna Otiso"/>
    <s v="723433295"/>
    <s v="Micro Business"/>
    <x v="0"/>
    <x v="0"/>
    <d v="2019-08-07T00:00:00"/>
  </r>
  <r>
    <s v="VPA6"/>
    <s v="KE-EMB-1904-26872"/>
    <x v="0"/>
    <s v=""/>
    <s v="18th January,2019"/>
    <d v="2019-01-18T00:00:00"/>
    <s v="14th April,2019"/>
    <d v="2019-04-14T00:00:00"/>
    <s v="Njagi Mbogo Gerlad"/>
    <s v="Male"/>
    <s v="99999"/>
    <s v="254725110030"/>
    <m/>
    <m/>
    <m/>
    <n v="37.449224999999998"/>
    <n v="-0.466729"/>
    <s v="Embu"/>
    <s v="Manyatta"/>
    <s v="Ngadori West"/>
    <s v="Kiriari"/>
    <s v="8"/>
    <s v="Kensam Constructor"/>
    <s v="Samuel Mbugua"/>
    <s v="Samuel Mbugua"/>
    <s v="729308408"/>
    <s v="Informal Business"/>
    <x v="2"/>
    <x v="0"/>
    <d v="2019-05-19T00:00:00"/>
  </r>
  <r>
    <s v="VPA6"/>
    <s v="KE-KIR-2105-25411"/>
    <x v="0"/>
    <s v=""/>
    <s v="1st April,2021"/>
    <d v="2021-04-01T00:00:00"/>
    <s v="17th May,2021"/>
    <d v="2021-05-17T00:00:00"/>
    <s v="Gachaki James Mburu"/>
    <s v="Male"/>
    <s v="3382215"/>
    <s v="+254722473475"/>
    <m/>
    <m/>
    <m/>
    <n v="37.387278000000002"/>
    <n v="-0.46555999999999997"/>
    <s v="Kirinyaga"/>
    <s v="Kirinyaga East"/>
    <s v="Ngariama"/>
    <s v="Kiamutugu"/>
    <n v="8"/>
    <s v="Kensam Constructor"/>
    <s v="Samuel mbugua"/>
    <s v="Samuel mbugua"/>
    <s v=""/>
    <s v="Informal Business"/>
    <x v="2"/>
    <x v="0"/>
    <d v="2021-05-18T00:00:00"/>
  </r>
  <r>
    <s v="VPA6"/>
    <s v="KE-NYE-1910-25860"/>
    <x v="0"/>
    <s v=""/>
    <s v="2nd September,2019"/>
    <d v="2019-09-02T00:00:00"/>
    <s v="1st October,2019"/>
    <d v="2019-10-01T00:00:00"/>
    <s v="Gatundu Johnson Mwangi"/>
    <s v="Male"/>
    <s v="5503531"/>
    <s v="0720979348"/>
    <m/>
    <m/>
    <s v="721813381"/>
    <n v="36.940933000000001"/>
    <n v="-0.55280899999999999"/>
    <s v="Nyeri"/>
    <s v="Othaya"/>
    <s v="Iriaini"/>
    <s v="Kanyange"/>
    <s v="10"/>
    <s v="Mt Kenya Renewable Energy"/>
    <s v="Samuel Mbugua"/>
    <s v="Samuel Mbugua"/>
    <s v="729308408"/>
    <s v="Micro Business"/>
    <x v="2"/>
    <x v="0"/>
    <d v="2019-10-01T00:00:00"/>
  </r>
  <r>
    <s v="VPA6"/>
    <s v="KE-KIR-1907-27144"/>
    <x v="0"/>
    <s v=""/>
    <s v="28th June,2019"/>
    <d v="2019-06-28T00:00:00"/>
    <s v="31st July,2019"/>
    <d v="2019-07-31T00:00:00"/>
    <s v="Njuguna Mary Karimi"/>
    <s v="Female"/>
    <s v="99999"/>
    <s v="0721162640"/>
    <m/>
    <m/>
    <s v="723715755"/>
    <n v="37.350186999999998"/>
    <n v="-0.48674400000000001"/>
    <s v="Kirinyaga"/>
    <s v="Kerugoya/Kutus"/>
    <s v="Baragwi"/>
    <s v="Kanyaga"/>
    <s v="10"/>
    <s v="Kensam Constructor"/>
    <s v="Samuel Mbugua"/>
    <s v="Samuel Mbugua"/>
    <s v=""/>
    <s v="Informal Business"/>
    <x v="2"/>
    <x v="0"/>
    <d v="2019-08-28T00:00:00"/>
  </r>
  <r>
    <s v="VPA6"/>
    <s v="KE-NYE-1901-25850"/>
    <x v="0"/>
    <s v=""/>
    <s v="23rd December,2018"/>
    <d v="2018-12-23T00:00:00"/>
    <s v="15th January,2019"/>
    <d v="2019-01-15T00:00:00"/>
    <s v="Ndugi Cecilia Wambui"/>
    <s v="Female"/>
    <s v="1833900"/>
    <s v="720689203"/>
    <m/>
    <m/>
    <s v="721582135"/>
    <n v="37.010587000000001"/>
    <n v="-0.570685"/>
    <s v="Nyeri"/>
    <s v="Mukurweni"/>
    <s v="Gikondi"/>
    <s v="Gathugu"/>
    <s v="10"/>
    <s v="Mt Kenya Renewable Energy"/>
    <s v="Samuel Mbugua"/>
    <s v="Samuel Mbugua"/>
    <s v="726322851"/>
    <s v="Micro Business"/>
    <x v="2"/>
    <x v="0"/>
    <d v="2019-01-15T00:00:00"/>
  </r>
  <r>
    <s v="VPA6"/>
    <s v="KE-KIA-1903-26907"/>
    <x v="0"/>
    <s v=""/>
    <s v="27th February,2019"/>
    <d v="2019-02-27T00:00:00"/>
    <s v="25th March,2019"/>
    <d v="2019-03-25T00:00:00"/>
    <s v="Nginge Mary Mwihaki"/>
    <s v="Male"/>
    <s v="99999"/>
    <s v="254796599086"/>
    <m/>
    <m/>
    <m/>
    <n v="36.719448"/>
    <n v="-1.0336879999999999"/>
    <s v="Kiambu"/>
    <s v="Lari"/>
    <s v="Kamburu"/>
    <s v="Gatito"/>
    <s v="12"/>
    <s v="Kensam Constructor"/>
    <s v="Samuel Mbugua"/>
    <s v="Samuel Mbugua"/>
    <s v="729308408"/>
    <s v="Informal Business"/>
    <x v="1"/>
    <x v="0"/>
    <d v="2019-03-31T00:00:00"/>
  </r>
  <r>
    <s v="VPA6"/>
    <s v="KE-KIA-1811-26909"/>
    <x v="0"/>
    <s v=""/>
    <s v="27th October,2018"/>
    <d v="2018-10-27T00:00:00"/>
    <s v="28th November,2018"/>
    <d v="2018-11-28T00:00:00"/>
    <s v="Kimani Anastasia Mumbi"/>
    <s v="Female"/>
    <s v="11645837"/>
    <s v="254724977400"/>
    <m/>
    <m/>
    <m/>
    <n v="36.747954999999997"/>
    <n v="-1.029406"/>
    <s v="Kiambu"/>
    <s v="Lari"/>
    <s v="Lari"/>
    <s v="Kamburu"/>
    <s v="12"/>
    <s v="Kensam Constructor"/>
    <s v="Samuel Mbugua"/>
    <s v="Samuel Mbugua"/>
    <s v="254729308408"/>
    <s v="Informal Business"/>
    <x v="1"/>
    <x v="0"/>
    <d v="2019-03-31T00:00:00"/>
  </r>
  <r>
    <s v="VPA6"/>
    <s v="KE-KIA-1812-26908"/>
    <x v="0"/>
    <s v=""/>
    <s v="5th November,2018"/>
    <d v="2018-11-05T00:00:00"/>
    <s v="3rd December,2018"/>
    <d v="2018-12-03T00:00:00"/>
    <s v="Kagwe James Mwaura"/>
    <s v="Male"/>
    <s v="10229016"/>
    <s v="0721959317"/>
    <m/>
    <m/>
    <s v="733959317"/>
    <n v="36.737389"/>
    <n v="-1.031725"/>
    <s v="Kiambu"/>
    <s v="Lari"/>
    <s v="Kagaa"/>
    <s v="Nyambaka"/>
    <s v="12"/>
    <s v="Kensam Constructor"/>
    <s v="Samuel Mbugua"/>
    <s v="Samuel Mbugua"/>
    <s v="729308408"/>
    <s v="Informal Business"/>
    <x v="1"/>
    <x v="0"/>
    <d v="2019-03-31T00:00:00"/>
  </r>
  <r>
    <s v="VPA6"/>
    <s v="KE-KIA-1811-26905"/>
    <x v="0"/>
    <s v=""/>
    <s v="18th October,2018"/>
    <d v="2018-10-18T00:00:00"/>
    <s v="25th November,2018"/>
    <d v="2018-11-25T00:00:00"/>
    <s v="Njenga Tabitha Njoki"/>
    <s v="Female"/>
    <s v="99999"/>
    <s v="254710556421"/>
    <m/>
    <m/>
    <m/>
    <n v="36.764817999999998"/>
    <n v="-1.0824320000000001"/>
    <s v="Kiambu"/>
    <s v="Githunguri"/>
    <s v="Karia"/>
    <s v="Gathaji"/>
    <s v="12"/>
    <s v="Kensam Constructor"/>
    <s v="Samuel Mbugua"/>
    <s v="Samuel Mbugua"/>
    <s v="254729308408"/>
    <s v="Informal Business"/>
    <x v="1"/>
    <x v="0"/>
    <d v="2019-03-31T00:00:00"/>
  </r>
  <r>
    <s v="VPA6"/>
    <s v="KE-KIA-1811-26904"/>
    <x v="0"/>
    <s v=""/>
    <s v="27th September,2018"/>
    <d v="2018-09-27T00:00:00"/>
    <s v="14th November,2018"/>
    <d v="2018-11-14T00:00:00"/>
    <s v="Kane Nelly Nyagikinyo"/>
    <s v="Female"/>
    <s v="434762"/>
    <s v="254720225217"/>
    <m/>
    <m/>
    <m/>
    <n v="36.772550000000003"/>
    <n v="-1.083035"/>
    <s v="Kiambu"/>
    <s v="Githunguri"/>
    <s v="Karia"/>
    <s v="Gathaji"/>
    <s v="12"/>
    <s v="Kensam Constructor"/>
    <s v="Samuel Mbugua"/>
    <s v="Samuel Mbugua"/>
    <s v="254729308408"/>
    <s v="Informal Business"/>
    <x v="1"/>
    <x v="0"/>
    <d v="2019-03-31T00:00:00"/>
  </r>
  <r>
    <s v="VPA6"/>
    <s v="KE-EMB-1906-27139"/>
    <x v="0"/>
    <s v=""/>
    <s v="1st May,2019"/>
    <d v="2019-05-01T00:00:00"/>
    <s v="27th June,2019"/>
    <d v="2019-06-27T00:00:00"/>
    <s v="Njeru Karimi Lydia"/>
    <s v="Male"/>
    <s v="99999"/>
    <s v="254719357567"/>
    <m/>
    <m/>
    <m/>
    <n v="37.524841000000002"/>
    <n v="-0.40612500000000001"/>
    <s v="Embu"/>
    <s v="Runyenjes"/>
    <s v="Kianjokoma"/>
    <s v="Kathande"/>
    <s v="12"/>
    <s v="Kensam Constructor"/>
    <s v="Samuel Mbugua"/>
    <s v="Samuel Mbugua"/>
    <s v="729308408"/>
    <s v="Informal Business"/>
    <x v="1"/>
    <x v="0"/>
    <d v="2019-06-27T00:00:00"/>
  </r>
  <r>
    <s v="VPA6"/>
    <s v="KE-MER-2105-27051"/>
    <x v="0"/>
    <s v=""/>
    <s v="18th April,2021"/>
    <d v="2021-04-18T00:00:00"/>
    <s v="6th May,2021"/>
    <d v="2021-05-06T00:00:00"/>
    <s v="Kibanga Dennis Mutuma"/>
    <s v="Male"/>
    <s v="25237834"/>
    <s v="720549884"/>
    <s v="254720549884"/>
    <m/>
    <m/>
    <n v="37.653131999999999"/>
    <n v="-8.6542999999999995E-2"/>
    <s v="Meru"/>
    <s v="Imenti South"/>
    <s v="Mwichoune"/>
    <s v="Rambu"/>
    <n v="12"/>
    <s v="Mt Kenya Renewable energy"/>
    <s v="Samuel Mbugua"/>
    <s v="Samuel Mbugua"/>
    <s v=""/>
    <s v="Micro Business"/>
    <x v="2"/>
    <x v="0"/>
    <d v="2021-06-01T00:00:00"/>
  </r>
  <r>
    <s v="VPA6"/>
    <s v="KE-KIA-1903-26913"/>
    <x v="0"/>
    <s v=""/>
    <s v="3rd February,2019"/>
    <d v="2019-02-03T00:00:00"/>
    <s v="18th March,2019"/>
    <d v="2019-03-18T00:00:00"/>
    <s v="Mungai Lucy Wariga"/>
    <s v="Female"/>
    <s v="99999"/>
    <s v="254722928726"/>
    <m/>
    <m/>
    <m/>
    <n v="36.740468"/>
    <n v="-0.98874700000000004"/>
    <s v="Kiambu"/>
    <s v="Lari"/>
    <s v="Gatamaiyu"/>
    <s v="Kagongo"/>
    <s v="32"/>
    <s v="Kensam Constructor"/>
    <s v="Samuel Mbugua"/>
    <s v="Samuel Mbugua"/>
    <s v="729308408"/>
    <s v="Informal Business"/>
    <x v="1"/>
    <x v="0"/>
    <d v="2019-03-31T00:00:00"/>
  </r>
  <r>
    <s v="VPA6"/>
    <s v="KE-NYE-1712-22129"/>
    <x v="0"/>
    <s v=""/>
    <s v="16th October,2017"/>
    <d v="2017-10-16T00:00:00"/>
    <s v="5th December,2017"/>
    <d v="2017-12-05T00:00:00"/>
    <s v="Kabothu Paul Kidukia"/>
    <s v="Male"/>
    <s v="99999"/>
    <s v="722979276"/>
    <m/>
    <m/>
    <m/>
    <n v="37.0518"/>
    <n v="-0.56053500000000001"/>
    <s v="Nyeri"/>
    <s v="Tetu"/>
    <s v="Othaya"/>
    <s v="Kiamutiga"/>
    <s v="6"/>
    <s v="Rural Green Energy Services"/>
    <s v="Samuel Migwi"/>
    <s v="Samuel Migwi"/>
    <s v="254735647705"/>
    <s v="Informal Business"/>
    <x v="1"/>
    <x v="0"/>
    <d v="2017-10-17T00:00:00"/>
  </r>
  <r>
    <s v="VPA6"/>
    <s v="KE-EMB-1703-22121"/>
    <x v="0"/>
    <s v=""/>
    <s v="10th January,2017"/>
    <d v="2017-01-10T00:00:00"/>
    <s v="1st March,2017"/>
    <d v="2017-03-01T00:00:00"/>
    <s v="Nyaga Janerose Muthoni"/>
    <s v="Male"/>
    <s v="436218"/>
    <s v="704500380"/>
    <m/>
    <m/>
    <m/>
    <n v="37.589722000000002"/>
    <n v="-0.40893099999999999"/>
    <s v="Embu"/>
    <s v="Runyenjes"/>
    <s v="Runyenjes"/>
    <s v="Kirege"/>
    <s v="6"/>
    <s v="Rural Green Energy Services"/>
    <s v="Samuel Migwi"/>
    <s v="Samuel Migwi"/>
    <s v="825647705"/>
    <s v="Informal Business"/>
    <x v="2"/>
    <x v="0"/>
    <d v="2017-09-29T00:00:00"/>
  </r>
  <r>
    <s v="VPA6"/>
    <s v="KE-EMB-1610-22122"/>
    <x v="0"/>
    <s v=""/>
    <s v="29th September,2016"/>
    <d v="2016-09-29T00:00:00"/>
    <s v="29th October,2016"/>
    <d v="2016-10-29T00:00:00"/>
    <s v="Mwenda Livio Njiru"/>
    <s v="Male"/>
    <s v="21873678"/>
    <s v="720369921"/>
    <m/>
    <m/>
    <m/>
    <n v="37.588400999999998"/>
    <n v="-0.40782600000000002"/>
    <s v="Embu"/>
    <s v="Runyenjes"/>
    <s v="Runyenjes"/>
    <s v="Kirege"/>
    <s v="6"/>
    <s v="Rural Green Energy Services"/>
    <s v="Samuel Migwi"/>
    <s v="Samuel Migwi"/>
    <s v="725647705"/>
    <s v="Informal Business"/>
    <x v="2"/>
    <x v="0"/>
    <d v="2017-09-29T00:00:00"/>
  </r>
  <r>
    <s v="VPA6"/>
    <s v="KE-EMB-1606-22123"/>
    <x v="0"/>
    <s v=""/>
    <s v="12th April,2016"/>
    <d v="2016-04-12T00:00:00"/>
    <s v="1st June,2016"/>
    <d v="2016-06-01T00:00:00"/>
    <s v="Njiru Antony Munene"/>
    <s v="Male"/>
    <s v="10367289"/>
    <s v="714125457"/>
    <m/>
    <m/>
    <m/>
    <n v="37.587432"/>
    <n v="-0.40715099999999999"/>
    <s v="Embu"/>
    <s v="Runyenjes"/>
    <s v="Runyenjes"/>
    <s v="Kirege"/>
    <s v="6"/>
    <s v="Rural Green Energy Services"/>
    <s v="Samuel Migwi"/>
    <s v="Samuel Migwi"/>
    <s v="725647705"/>
    <s v="Informal Business"/>
    <x v="2"/>
    <x v="0"/>
    <d v="2017-09-29T00:00:00"/>
  </r>
  <r>
    <s v="VPA6"/>
    <s v="KE-EMB-1711-22124"/>
    <x v="0"/>
    <s v=""/>
    <s v="12th September,2017"/>
    <d v="2017-09-12T00:00:00"/>
    <s v="1st November,2017"/>
    <d v="2017-11-01T00:00:00"/>
    <s v="Njagi Charles Kariuki"/>
    <s v="Male"/>
    <s v="99999"/>
    <s v="725701140"/>
    <m/>
    <m/>
    <m/>
    <n v="37.588774000000001"/>
    <n v="-0.404414"/>
    <s v="Embu"/>
    <s v="Runyenjes"/>
    <s v="Runyenjes"/>
    <s v="Kirege"/>
    <s v="6"/>
    <s v="Rural Green Energy Services"/>
    <s v="Samuel Migwi"/>
    <s v="Samuel Migwi"/>
    <s v="725647705"/>
    <s v="Informal Business"/>
    <x v="2"/>
    <x v="0"/>
    <d v="2017-09-29T00:00:00"/>
  </r>
  <r>
    <s v="VPA6"/>
    <s v="KE-EMB-1608-22125"/>
    <x v="0"/>
    <s v=""/>
    <s v="12th August,2016"/>
    <d v="2016-08-12T00:00:00"/>
    <s v="29th August,2016"/>
    <d v="2016-08-29T00:00:00"/>
    <s v="Mbaka John Kariuki"/>
    <s v="Male"/>
    <s v="1236578"/>
    <s v="732745079"/>
    <m/>
    <m/>
    <m/>
    <n v="37.587985000000003"/>
    <n v="-0.41037299999999999"/>
    <s v="Embu"/>
    <s v="Runyenjes"/>
    <s v="Runyenjes"/>
    <s v="Kirege"/>
    <s v="6"/>
    <s v="Rural Green Energy Services"/>
    <s v="Samuel Migwi"/>
    <s v="Samuel Migwi"/>
    <s v="725647705"/>
    <s v="Informal Business"/>
    <x v="2"/>
    <x v="0"/>
    <d v="2017-09-29T00:00:00"/>
  </r>
  <r>
    <s v="VPA6"/>
    <s v="KE-EMB-1602-22338"/>
    <x v="0"/>
    <s v=""/>
    <s v="13th December,2015"/>
    <d v="2015-12-13T00:00:00"/>
    <s v="1st February,2016"/>
    <d v="2016-02-01T00:00:00"/>
    <s v="Nyaga Eliphas Njeru"/>
    <s v="Male"/>
    <s v="2246789"/>
    <s v="720453087"/>
    <m/>
    <m/>
    <m/>
    <n v="37.590609999999998"/>
    <n v="-0.41351399999999999"/>
    <s v="Embu"/>
    <s v="Runyenjes"/>
    <s v="Runyenjes"/>
    <s v="Kirege"/>
    <s v="6"/>
    <s v="Rural Green Energy Services"/>
    <s v="Samuel Migwi"/>
    <s v="Samuel Migwi"/>
    <s v="725647705"/>
    <s v="Informal Business"/>
    <x v="2"/>
    <x v="0"/>
    <d v="2017-09-29T00:00:00"/>
  </r>
  <r>
    <s v="VPA6"/>
    <s v="KE-EMB-1610-22120"/>
    <x v="0"/>
    <s v=""/>
    <s v="12th August,2016"/>
    <d v="2016-08-12T00:00:00"/>
    <s v="1st October,2016"/>
    <d v="2016-10-01T00:00:00"/>
    <s v="Waiganjo Humphrey Joses"/>
    <s v="Male"/>
    <s v="7034191"/>
    <s v="720733159"/>
    <m/>
    <m/>
    <m/>
    <n v="37.588982999999999"/>
    <n v="-0.40970299999999998"/>
    <s v="Embu"/>
    <s v="Runyenjes"/>
    <s v="Runyenjes"/>
    <s v="Kirege"/>
    <s v="6"/>
    <s v="Rural Green Energy Services"/>
    <s v="Samuel Migwi"/>
    <s v="Samuel Migwi"/>
    <s v="725647705"/>
    <s v="Informal Business"/>
    <x v="2"/>
    <x v="0"/>
    <d v="2017-09-29T00:00:00"/>
  </r>
  <r>
    <s v="VPA6"/>
    <s v="KE-EMB-1610-22339"/>
    <x v="0"/>
    <s v=""/>
    <s v="12th August,2016"/>
    <d v="2016-08-12T00:00:00"/>
    <s v="1st October,2016"/>
    <d v="2016-10-01T00:00:00"/>
    <s v="Ngari Pauline. Muthoni"/>
    <s v="Female"/>
    <s v="99999"/>
    <s v="727479941"/>
    <m/>
    <m/>
    <m/>
    <n v="37.590983000000001"/>
    <n v="-0.41436299999999998"/>
    <s v="Embu"/>
    <s v="Runyenjes"/>
    <s v="Runyan"/>
    <s v="Kirege"/>
    <s v="6"/>
    <s v="Rural Green Energy Services"/>
    <s v="Samuel Migwi"/>
    <s v="Samuel Migwi"/>
    <s v="725647705"/>
    <s v="Informal Business"/>
    <x v="2"/>
    <x v="0"/>
    <d v="2017-09-29T00:00:00"/>
  </r>
  <r>
    <s v="VPA6"/>
    <s v="KE-EMB-1610-22340"/>
    <x v="0"/>
    <s v=""/>
    <s v="12th August,2016"/>
    <d v="2016-08-12T00:00:00"/>
    <s v="1st October,2016"/>
    <d v="2016-10-01T00:00:00"/>
    <s v="Main Sarah Igandu"/>
    <s v="Female"/>
    <s v="1294674"/>
    <s v="718433983"/>
    <m/>
    <m/>
    <m/>
    <n v="37.591270999999999"/>
    <n v="-0.41401300000000002"/>
    <s v="Embu"/>
    <s v="Runyenjes"/>
    <s v="Runyenjes"/>
    <s v="Kirege"/>
    <s v="6"/>
    <s v="Rural Green Energy Services"/>
    <s v="Samuel Migwi"/>
    <s v="Samuel Migwi"/>
    <s v="725647705"/>
    <s v="Informal Business"/>
    <x v="2"/>
    <x v="0"/>
    <d v="2017-09-29T00:00:00"/>
  </r>
  <r>
    <s v="VPA6"/>
    <s v="KE-EMB-1701-22341"/>
    <x v="0"/>
    <s v=""/>
    <s v="12th November,2016"/>
    <d v="2016-11-12T00:00:00"/>
    <s v="1st January,2017"/>
    <d v="2017-01-01T00:00:00"/>
    <s v="Muriuki Joseph Muriuki"/>
    <s v="Male"/>
    <s v="8600765"/>
    <s v="717323568"/>
    <m/>
    <m/>
    <m/>
    <n v="37.589632000000002"/>
    <n v="-0.41558299999999998"/>
    <s v="Embu"/>
    <s v="Runyenjes"/>
    <s v="Runyenjes"/>
    <s v="Kirege"/>
    <s v="6"/>
    <s v="Rural Green Energy Services"/>
    <s v="Samuel Migwi"/>
    <s v="Samuel Migwi"/>
    <s v="725647705"/>
    <s v="Informal Business"/>
    <x v="2"/>
    <x v="0"/>
    <d v="2017-09-29T00:00:00"/>
  </r>
  <r>
    <s v="VPA6"/>
    <s v="KE-EMB-1609-23440"/>
    <x v="0"/>
    <s v=""/>
    <s v="17th July,2016"/>
    <d v="2016-07-17T00:00:00"/>
    <s v="5th September,2016"/>
    <d v="2016-09-05T00:00:00"/>
    <s v="John Lawrence Nyaga"/>
    <s v="Male"/>
    <s v="9679269"/>
    <s v="713069171"/>
    <m/>
    <m/>
    <m/>
    <n v="37.589818000000001"/>
    <n v="-0.41273599999999999"/>
    <s v="Embu"/>
    <s v="Runyenjes"/>
    <s v="Mufu"/>
    <s v="Kirege"/>
    <s v="6"/>
    <s v="Rural Green Energy Services"/>
    <s v="Samuel Migwi"/>
    <s v="Samuel Migwi"/>
    <s v="725647705"/>
    <s v="Informal Business"/>
    <x v="2"/>
    <x v="0"/>
    <d v="2017-09-29T00:00:00"/>
  </r>
  <r>
    <s v="VPA6"/>
    <s v="KE-EMB-1610-22343"/>
    <x v="1"/>
    <s v="Abandoned"/>
    <s v="12th August,2016"/>
    <d v="2016-08-12T00:00:00"/>
    <s v="1st October,2016"/>
    <d v="2016-10-01T00:00:00"/>
    <s v="Nyaga Nasaria Marigu"/>
    <s v="Male"/>
    <s v="3637509"/>
    <s v="711868189"/>
    <m/>
    <m/>
    <m/>
    <n v="37.590255999999997"/>
    <n v="-0.41238799999999998"/>
    <s v="Embu"/>
    <s v="Runyenjes"/>
    <s v="Runyenjes"/>
    <s v="Kirege"/>
    <s v="6"/>
    <s v="Rural Green Energy Services"/>
    <s v="Samuel Migwi"/>
    <s v="Samuel Migwi"/>
    <s v="725647705"/>
    <s v="Informal Business"/>
    <x v="2"/>
    <x v="0"/>
    <d v="2017-09-29T00:00:00"/>
  </r>
  <r>
    <s v="VPA6"/>
    <s v="KE-EMB-1610-23442"/>
    <x v="0"/>
    <s v=""/>
    <s v="1st October,2016"/>
    <d v="2016-10-01T00:00:00"/>
    <s v="29th October,2016"/>
    <d v="2016-10-29T00:00:00"/>
    <s v="Njagi Dennis Njiru"/>
    <s v="Male"/>
    <s v="13360222"/>
    <s v="719251316"/>
    <s v="719261316"/>
    <m/>
    <s v="725192319"/>
    <n v="37.592759999999998"/>
    <n v="-0.41222999999999999"/>
    <s v="Embu"/>
    <s v="Runyenjes"/>
    <s v="Runyenjes"/>
    <s v="Kirege"/>
    <s v="6"/>
    <s v="Rural Green Energy Services"/>
    <s v="Samuel Migwi"/>
    <s v="Samuel Migwi"/>
    <s v="725647705"/>
    <s v="Informal Business"/>
    <x v="2"/>
    <x v="0"/>
    <d v="2017-09-29T00:00:00"/>
  </r>
  <r>
    <s v="VPA6"/>
    <s v="KE-EMB-1607-22345"/>
    <x v="0"/>
    <s v=""/>
    <s v="12th May,2016"/>
    <d v="2016-05-12T00:00:00"/>
    <s v="1st July,2016"/>
    <d v="2016-07-01T00:00:00"/>
    <s v="Kinyua Esther Igoki"/>
    <s v="Female"/>
    <s v="9285220"/>
    <s v="712351119"/>
    <m/>
    <m/>
    <m/>
    <n v="37.593572999999999"/>
    <n v="-0.41135300000000002"/>
    <s v="Embu"/>
    <s v="Runyenjes"/>
    <s v="Runyenjes"/>
    <s v="Kirege"/>
    <s v="6"/>
    <s v="Rural Green Energy Services"/>
    <s v="Samuel Migwi"/>
    <s v="Samuel Migwi"/>
    <s v="725647705"/>
    <s v="Informal Business"/>
    <x v="2"/>
    <x v="0"/>
    <d v="2017-09-29T00:00:00"/>
  </r>
  <r>
    <s v="VPA6"/>
    <s v="KE-EMB-1610-22117"/>
    <x v="0"/>
    <s v=""/>
    <s v="12th August,2016"/>
    <d v="2016-08-12T00:00:00"/>
    <s v="1st October,2016"/>
    <d v="2016-10-01T00:00:00"/>
    <s v="Njeru James Gitonga"/>
    <s v="Male"/>
    <s v="23280273"/>
    <s v="726204005"/>
    <m/>
    <m/>
    <m/>
    <n v="37.595005999999998"/>
    <n v="-0.41130800000000001"/>
    <s v="Embu"/>
    <s v="Runyenjes"/>
    <s v="Runyenjes"/>
    <s v="Kirege"/>
    <s v="6"/>
    <s v="Rural Green Energy Services"/>
    <s v="Samuel Migwi"/>
    <s v="Samuel Migwi"/>
    <s v="725647705"/>
    <s v="Informal Business"/>
    <x v="2"/>
    <x v="0"/>
    <d v="2017-09-29T00:00:00"/>
  </r>
  <r>
    <s v="VPA6"/>
    <s v="KE-EMB-1611-22118"/>
    <x v="0"/>
    <s v=""/>
    <s v="10th October,2016"/>
    <d v="2016-10-10T00:00:00"/>
    <s v="29th November,2016"/>
    <d v="2016-11-29T00:00:00"/>
    <s v="Njoe Irene Wanyaga"/>
    <s v="Female"/>
    <s v="12577953"/>
    <s v="724723469"/>
    <m/>
    <m/>
    <m/>
    <n v="37.586924000000003"/>
    <n v="-0.40638299999999999"/>
    <s v="Embu"/>
    <s v="Runyenjes"/>
    <s v="Runyenjes"/>
    <s v="Kirege"/>
    <s v="6"/>
    <s v="Rural Green Energy Services"/>
    <s v="Samuel Migwi"/>
    <s v="Samuel Migwi"/>
    <s v="725647705"/>
    <s v="Informal Business"/>
    <x v="2"/>
    <x v="0"/>
    <d v="2017-09-29T00:00:00"/>
  </r>
  <r>
    <s v="VPA6"/>
    <s v="KE-EMB-1608-22119"/>
    <x v="1"/>
    <s v="Abandoned"/>
    <s v="12th June,2016"/>
    <d v="2016-06-12T00:00:00"/>
    <s v="1st August,2016"/>
    <d v="2016-08-01T00:00:00"/>
    <s v="Mugendi James Mugendi"/>
    <s v="Male"/>
    <s v="99999"/>
    <s v="726128090"/>
    <m/>
    <m/>
    <m/>
    <n v="37.590152000000003"/>
    <n v="-0.41105399999999997"/>
    <s v="Embu"/>
    <s v="Runyenjes"/>
    <s v="Runyenjes"/>
    <s v="Kirege"/>
    <s v="6"/>
    <s v="Rural Green Energy Services"/>
    <s v="Samuel Migwi"/>
    <s v="Samuel Migwi"/>
    <s v="725647705"/>
    <s v="Informal Business"/>
    <x v="2"/>
    <x v="0"/>
    <d v="2017-09-29T00:00:00"/>
  </r>
  <r>
    <s v="VPA6"/>
    <s v="KE-NYE-1705-23434"/>
    <x v="0"/>
    <s v=""/>
    <s v="12th March,2017"/>
    <d v="2017-03-12T00:00:00"/>
    <s v="1st May,2017"/>
    <d v="2017-05-01T00:00:00"/>
    <s v="Githa Joseph Mwangi"/>
    <s v="Male"/>
    <s v="22139644"/>
    <s v="738436321"/>
    <m/>
    <m/>
    <m/>
    <n v="36.929493000000001"/>
    <n v="-0.441048"/>
    <s v="Nyeri"/>
    <s v="Nyeri Town"/>
    <s v="Mukaro"/>
    <s v="Gitathini"/>
    <s v="8"/>
    <s v="Rural Green Energy Services"/>
    <s v="Samuel Migwi"/>
    <s v="Samuel Migwi"/>
    <s v="725647705"/>
    <s v="Informal Business"/>
    <x v="2"/>
    <x v="0"/>
    <d v="2017-09-29T00:00:00"/>
  </r>
  <r>
    <s v="VPA6"/>
    <s v="KE-NYE-1512-17718"/>
    <x v="0"/>
    <s v=""/>
    <s v="11th November,2015"/>
    <d v="2015-11-11T00:00:00"/>
    <s v="31st December,2015"/>
    <d v="2015-12-31T00:00:00"/>
    <s v="Gichuki James Kiai"/>
    <s v="Male"/>
    <s v="99999"/>
    <s v="724306261"/>
    <m/>
    <m/>
    <m/>
    <n v="37.052525000000003"/>
    <n v="-0.54919499999999999"/>
    <s v="Nyeri"/>
    <s v="Mukurweni"/>
    <s v="Gaturia"/>
    <s v="Gachiriro"/>
    <s v="10"/>
    <s v="Rural Green Energy Services"/>
    <s v="Samuel Migwi"/>
    <s v="Samuel Migwi"/>
    <s v=""/>
    <s v="Informal Business"/>
    <x v="2"/>
    <x v="0"/>
    <d v="2017-09-18T00:00:00"/>
  </r>
  <r>
    <s v="VPA6"/>
    <s v="KE-NYE-1711-17719"/>
    <x v="0"/>
    <s v=""/>
    <s v="5th November,2015"/>
    <d v="2015-11-05T00:00:00"/>
    <s v="30th November,2017"/>
    <d v="2017-11-30T00:00:00"/>
    <s v="Kiruri Peter Githaiga"/>
    <s v="Male"/>
    <s v="6835696"/>
    <s v="724496198"/>
    <m/>
    <m/>
    <m/>
    <n v="37.04701"/>
    <n v="-0.58172400000000002"/>
    <s v="Nyeri"/>
    <s v="Mukurwe-Ini"/>
    <s v="Gikondi"/>
    <s v="Githima"/>
    <s v="10"/>
    <s v="Rural Green Energy Services"/>
    <s v="Samuel Migwi"/>
    <s v="Samuel Migwi"/>
    <s v=""/>
    <s v="Informal Business"/>
    <x v="2"/>
    <x v="0"/>
    <d v="2017-09-18T00:00:00"/>
  </r>
  <r>
    <s v="VPA6"/>
    <s v="KE-NYE-1801-22334"/>
    <x v="0"/>
    <s v=""/>
    <s v="13th December,2017"/>
    <d v="2017-12-13T00:00:00"/>
    <s v="20th January,2018"/>
    <d v="2018-01-20T00:00:00"/>
    <s v="Nderitu Ibrahim Ngatia"/>
    <s v="Male"/>
    <s v="99999"/>
    <s v="726891084"/>
    <m/>
    <m/>
    <s v="743081926"/>
    <n v="37.087626999999998"/>
    <n v="-0.44800800000000002"/>
    <s v="Nyeri"/>
    <s v="Mathira West"/>
    <s v="Mathira West"/>
    <s v="Rititi"/>
    <s v="10"/>
    <s v="Rural Green Energy Services"/>
    <s v="Samuel Migwi"/>
    <s v="Samuel Migwi"/>
    <s v="725647705"/>
    <s v="Informal Business"/>
    <x v="2"/>
    <x v="0"/>
    <d v="2018-03-13T00:00:00"/>
  </r>
  <r>
    <s v="VPA6"/>
    <s v="KE-NYE-1808-24350"/>
    <x v="0"/>
    <s v=""/>
    <s v="20th July,2018"/>
    <d v="2018-07-20T00:00:00"/>
    <s v="20th August,2018"/>
    <d v="2018-08-20T00:00:00"/>
    <s v="Wachira Njaga James"/>
    <s v="Male"/>
    <s v="4367899"/>
    <s v="711154005"/>
    <m/>
    <m/>
    <s v="727886198"/>
    <n v="37.091057999999997"/>
    <n v="-0.50243700000000002"/>
    <s v="Nyeri"/>
    <s v="Mathira West"/>
    <s v="Kirimukuyu"/>
    <s v="Giakinaikirima"/>
    <s v="10"/>
    <s v="Rural Green Energy Services"/>
    <s v="Samuel Migwi"/>
    <s v="Samuel Migwi"/>
    <s v="725647705"/>
    <s v="Informal Business"/>
    <x v="2"/>
    <x v="0"/>
    <d v="2018-10-06T00:00:00"/>
  </r>
  <r>
    <s v="VPA6"/>
    <s v="KE-NYE-1810-24351"/>
    <x v="0"/>
    <s v=""/>
    <s v="12th September,2018"/>
    <d v="2018-09-12T00:00:00"/>
    <s v="13th October,2018"/>
    <d v="2018-10-13T00:00:00"/>
    <s v="Kiama. Watetu Ann"/>
    <s v="Female"/>
    <s v="54886465"/>
    <s v="721255647"/>
    <m/>
    <m/>
    <m/>
    <n v="36.961056999999997"/>
    <n v="-0.43221199999999999"/>
    <s v="Nyeri"/>
    <s v="Nyeri Town"/>
    <s v="Mukaro"/>
    <s v="Thunguma"/>
    <s v="10"/>
    <s v="Rural Green Energy Services"/>
    <s v="Samuel Migwi"/>
    <s v="Samuel Migwi"/>
    <s v="725647705"/>
    <s v="Informal Business"/>
    <x v="2"/>
    <x v="0"/>
    <d v="2018-10-13T00:00:00"/>
  </r>
  <r>
    <s v="VPA6"/>
    <s v="KE-NYE-1703-17717"/>
    <x v="0"/>
    <s v=""/>
    <s v="11th January,2017"/>
    <d v="2017-01-11T00:00:00"/>
    <s v="2nd March,2017"/>
    <d v="2017-03-02T00:00:00"/>
    <s v="Mbote Charles Maina"/>
    <s v="Male"/>
    <s v="23455211"/>
    <s v="728727155"/>
    <m/>
    <m/>
    <m/>
    <n v="37.042479"/>
    <n v="-0.56269499999999995"/>
    <s v="Nyeri"/>
    <s v="Mukurweni"/>
    <s v="Muhito"/>
    <s v="Thunguri"/>
    <s v="12"/>
    <s v="Rural Green Energy Services"/>
    <s v="Samuel Migwi"/>
    <s v="Samuel Migwi"/>
    <s v=""/>
    <s v="Informal Business"/>
    <x v="2"/>
    <x v="0"/>
    <d v="2017-09-18T00:00:00"/>
  </r>
  <r>
    <s v="VPA6"/>
    <s v="KE-NYE-1701-17721"/>
    <x v="0"/>
    <s v=""/>
    <s v="12th November,2016"/>
    <d v="2016-11-12T00:00:00"/>
    <s v="1st January,2017"/>
    <d v="2017-01-01T00:00:00"/>
    <s v="Migwi Gladys Wangeci"/>
    <s v="Female"/>
    <s v="11678893"/>
    <s v="723855547"/>
    <m/>
    <m/>
    <m/>
    <n v="37.060968000000003"/>
    <n v="-0.54452500000000004"/>
    <s v="Nyeri"/>
    <s v="Mukurweni"/>
    <s v="Muhito"/>
    <s v="Ngoru"/>
    <s v="12"/>
    <s v="Rural Green Energy Services"/>
    <s v="Samuel Migwi"/>
    <s v="Samuel Migwi"/>
    <s v=""/>
    <s v="Informal Business"/>
    <x v="2"/>
    <x v="0"/>
    <d v="2017-09-18T00:00:00"/>
  </r>
  <r>
    <s v="VPA6"/>
    <s v="KE-NYE-1710-17722"/>
    <x v="0"/>
    <s v=""/>
    <s v="14th August,2017"/>
    <d v="2017-08-14T00:00:00"/>
    <s v="3rd October,2017"/>
    <d v="2017-10-03T00:00:00"/>
    <s v="Kamunyo Jane Muthoni"/>
    <s v="Female"/>
    <s v="8978326"/>
    <s v="720484270"/>
    <m/>
    <m/>
    <m/>
    <n v="37.070982000000001"/>
    <n v="-0.54549199999999998"/>
    <s v="Nyeri"/>
    <s v="Mukurweni"/>
    <s v="Muhito"/>
    <s v="Maradi"/>
    <s v="12"/>
    <s v="Rural Green Energy Services"/>
    <s v="Samuel Migwi"/>
    <s v="Samuel Migwi"/>
    <s v=""/>
    <s v="Informal Business"/>
    <x v="2"/>
    <x v="0"/>
    <d v="2017-09-18T00:00:00"/>
  </r>
  <r>
    <s v="VPA6"/>
    <s v="KE-NYE-1608-17724"/>
    <x v="0"/>
    <s v=""/>
    <s v="12th June,2016"/>
    <d v="2016-06-12T00:00:00"/>
    <s v="1st August,2016"/>
    <d v="2016-08-01T00:00:00"/>
    <s v="Mugo Faith Waithiegeni"/>
    <s v="Female"/>
    <s v="22917715"/>
    <s v="727787835"/>
    <m/>
    <m/>
    <m/>
    <n v="37.085822999999998"/>
    <n v="-0.50239699999999998"/>
    <s v="Nyeri"/>
    <s v="Mathira West"/>
    <s v="Tumutumu"/>
    <s v="Kiambachi"/>
    <s v="12"/>
    <s v="Rural Green Energy Services"/>
    <s v="Samuel Migwi"/>
    <s v="Samuel Migwi"/>
    <s v="725647705"/>
    <s v="Informal Business"/>
    <x v="2"/>
    <x v="0"/>
    <d v="2017-09-18T00:00:00"/>
  </r>
  <r>
    <s v="VPA6"/>
    <s v="KE-NYE-1707-17725"/>
    <x v="0"/>
    <s v=""/>
    <s v="12th May,2017"/>
    <d v="2017-05-12T00:00:00"/>
    <s v="1st July,2017"/>
    <d v="2017-07-01T00:00:00"/>
    <s v="Njari Jacinta Wamuyu"/>
    <s v="Female"/>
    <s v="24097135"/>
    <s v="721178218"/>
    <m/>
    <m/>
    <m/>
    <n v="37.082892000000001"/>
    <n v="-0.45507700000000001"/>
    <s v="Nyeri"/>
    <s v="Mathira West"/>
    <s v="Kirimukuyu"/>
    <s v="Rititi"/>
    <s v="12"/>
    <s v="Rural Green Energy Services"/>
    <s v="Samuel Migwi"/>
    <s v="Samuel Migwi"/>
    <s v="725647705"/>
    <s v="Informal Business"/>
    <x v="2"/>
    <x v="0"/>
    <d v="2017-09-18T00:00:00"/>
  </r>
  <r>
    <s v="VPA6"/>
    <s v="KE-NYE-1612-23427"/>
    <x v="0"/>
    <s v=""/>
    <s v="11th November,2016"/>
    <d v="2016-11-11T00:00:00"/>
    <s v="31st December,2016"/>
    <d v="2016-12-31T00:00:00"/>
    <s v="Gakiri Ann Mwarania"/>
    <s v="Female"/>
    <s v="22824125"/>
    <s v="725281916"/>
    <m/>
    <m/>
    <m/>
    <n v="37.080677000000001"/>
    <n v="-0.452372"/>
    <s v="Nyeri"/>
    <s v="Mathira West"/>
    <s v="Ngadu"/>
    <s v="Rititi"/>
    <s v="12"/>
    <s v="Rural Green Energy Services"/>
    <s v="Samuel Migwi"/>
    <s v="Samuel Migwi"/>
    <s v="725647705"/>
    <s v="Informal Business"/>
    <x v="2"/>
    <x v="0"/>
    <d v="2017-09-18T00:00:00"/>
  </r>
  <r>
    <s v="VPA6"/>
    <s v="KE-NYE-1708-17716"/>
    <x v="0"/>
    <s v=""/>
    <s v="12th June,2017"/>
    <d v="2017-06-12T00:00:00"/>
    <s v="1st August,2017"/>
    <d v="2017-08-01T00:00:00"/>
    <s v="Mutahi Joseph Kariuki"/>
    <s v="Male"/>
    <s v="7868473"/>
    <s v="729644425"/>
    <m/>
    <m/>
    <m/>
    <n v="37.041162999999997"/>
    <n v="-0.53543499999999999"/>
    <s v="Nyeri"/>
    <s v="Mukurweni"/>
    <s v="Muyu"/>
    <s v="Joe"/>
    <s v="12"/>
    <s v="Rural Green Energy Services"/>
    <s v="Samuel Migwi"/>
    <s v="Samuel Migwi"/>
    <s v="725647705"/>
    <s v="Informal Business"/>
    <x v="2"/>
    <x v="0"/>
    <d v="2017-09-15T00:00:00"/>
  </r>
  <r>
    <s v="VPA6"/>
    <s v="KE-NYE-1707-23429"/>
    <x v="0"/>
    <s v=""/>
    <s v="12th May,2017"/>
    <d v="2017-05-12T00:00:00"/>
    <s v="1st July,2017"/>
    <d v="2017-07-01T00:00:00"/>
    <s v="Njogu Purity Nyarwai"/>
    <s v="Female"/>
    <s v="758475"/>
    <s v="722498906"/>
    <m/>
    <m/>
    <m/>
    <n v="37.100622999999999"/>
    <n v="-0.48611700000000002"/>
    <s v="Nyeri"/>
    <s v="Mathira West"/>
    <s v="Tumutumu"/>
    <s v="Giaituu"/>
    <s v="12"/>
    <s v="Rural Green Energy Services"/>
    <s v="Samuel Migwi"/>
    <s v="Samuel Migwi"/>
    <s v="725647705"/>
    <s v="Informal Business"/>
    <x v="1"/>
    <x v="0"/>
    <d v="2017-09-18T00:00:00"/>
  </r>
  <r>
    <s v="VPA6"/>
    <s v="KE-KIR-1610-23432"/>
    <x v="0"/>
    <s v=""/>
    <s v="12th August,2016"/>
    <d v="2016-08-12T00:00:00"/>
    <s v="1st October,2016"/>
    <d v="2016-10-01T00:00:00"/>
    <s v="Muchoki Frederick Ngari"/>
    <s v="Male"/>
    <s v="3382216"/>
    <s v="718377132"/>
    <m/>
    <m/>
    <m/>
    <n v="37.250673999999997"/>
    <n v="-0.69873600000000002"/>
    <s v="Kirinyaga"/>
    <s v="Sagana"/>
    <s v="Mutithi"/>
    <s v="Riandira"/>
    <s v="12"/>
    <s v="Rural Green Energy Services"/>
    <s v="Samuel Migwi"/>
    <s v="Samuel Migwi"/>
    <s v="725647705"/>
    <s v="Informal Business"/>
    <x v="1"/>
    <x v="0"/>
    <d v="2017-09-18T00:00:00"/>
  </r>
  <r>
    <s v="VPA6"/>
    <s v="KE-NYE-1604-22126"/>
    <x v="2"/>
    <s v="Hostile Client"/>
    <s v="16th February,2016"/>
    <d v="2016-02-16T00:00:00"/>
    <s v="6th April,2016"/>
    <d v="2016-04-06T00:00:00"/>
    <s v="Nyakio Esther Nyakio"/>
    <s v="Male"/>
    <s v="99999"/>
    <s v="254721301674"/>
    <m/>
    <m/>
    <m/>
    <n v="36.92971"/>
    <n v="-0.56712499999999999"/>
    <s v="Nyeri"/>
    <s v="Othaya"/>
    <s v="Othaya"/>
    <s v="Nyamari"/>
    <s v="12"/>
    <s v="Rural Green Energy Services"/>
    <s v="Samuel Migwi"/>
    <s v="Samuel Migwi"/>
    <s v="254725647705"/>
    <s v="Informal Business"/>
    <x v="2"/>
    <x v="0"/>
    <d v="2017-10-17T00:00:00"/>
  </r>
  <r>
    <s v="VPA6"/>
    <s v="KE-NYE-1612-22128"/>
    <x v="2"/>
    <s v="Unreachable"/>
    <s v="11th November,2016"/>
    <d v="2016-11-11T00:00:00"/>
    <s v="31st December,2016"/>
    <d v="2016-12-31T00:00:00"/>
    <s v="Njuki Joseph Muchiri"/>
    <s v="Male"/>
    <s v="99999"/>
    <s v="254722380627"/>
    <m/>
    <m/>
    <m/>
    <n v="36.869183"/>
    <n v="-0.52191299999999996"/>
    <s v="Nyeri"/>
    <s v="Othaya"/>
    <s v="Othaya"/>
    <s v="Kina"/>
    <s v="12"/>
    <s v="Rural Green Energy Services"/>
    <s v="Samuel Migwi"/>
    <s v="Samuel Migwi"/>
    <s v="254725647705"/>
    <s v="Informal Business"/>
    <x v="2"/>
    <x v="0"/>
    <d v="2017-10-17T00:00:00"/>
  </r>
  <r>
    <s v="VPA6"/>
    <s v="KE-NYE-1708-23431"/>
    <x v="0"/>
    <s v=""/>
    <s v="10th July,2017"/>
    <d v="2017-07-10T00:00:00"/>
    <s v="29th August,2017"/>
    <d v="2017-08-29T00:00:00"/>
    <s v="Gathii Samuel"/>
    <s v="Male"/>
    <s v="92636851"/>
    <s v="725647705"/>
    <m/>
    <m/>
    <m/>
    <n v="36.965102000000002"/>
    <n v="-0.41441800000000001"/>
    <s v="Nyeri"/>
    <s v="Nyeri Town"/>
    <s v="Nyeri Municipality"/>
    <s v="Kingongo"/>
    <s v="12"/>
    <s v="Rural Green Energy Services"/>
    <s v="Samuel Migwi"/>
    <s v="Samuel Migwi"/>
    <s v="725647705"/>
    <s v="Informal Business"/>
    <x v="2"/>
    <x v="0"/>
    <d v="2017-09-29T00:00:00"/>
  </r>
  <r>
    <s v="VPA6"/>
    <s v="KE-NYE-1601-23435"/>
    <x v="0"/>
    <s v=""/>
    <s v="12th November,2015"/>
    <d v="2015-11-12T00:00:00"/>
    <s v="1st January,2016"/>
    <d v="2016-01-01T00:00:00"/>
    <s v="Ngunjiri Daniel Muriithi"/>
    <s v="Male"/>
    <s v="9142395"/>
    <s v="722641013"/>
    <m/>
    <m/>
    <m/>
    <n v="36.881794999999997"/>
    <n v="-0.44716299999999998"/>
    <s v="Nyeri"/>
    <s v="Tetu"/>
    <s v="Huhoini"/>
    <s v="Kariaini"/>
    <s v="12"/>
    <s v="Rural Green Energy Services"/>
    <s v="Samuel Migwi"/>
    <s v="Samuel Migwi"/>
    <s v="725647705"/>
    <s v="Informal Business"/>
    <x v="2"/>
    <x v="0"/>
    <d v="2017-09-29T00:00:00"/>
  </r>
  <r>
    <s v="VPA6"/>
    <s v="KE-NYE-1611-23433"/>
    <x v="0"/>
    <s v=""/>
    <s v="12th September,2016"/>
    <d v="2016-09-12T00:00:00"/>
    <s v="1st November,2016"/>
    <d v="2016-11-01T00:00:00"/>
    <s v="Njai Christopher Muturi"/>
    <s v="Male"/>
    <s v="517891"/>
    <s v="721457057"/>
    <m/>
    <m/>
    <m/>
    <n v="36.950344999999999"/>
    <n v="-0.43683"/>
    <s v="Nyeri"/>
    <s v="Nyeri Town"/>
    <s v="Nyeri Town"/>
    <s v="Ngangarithi"/>
    <s v="12"/>
    <s v="Rural Green Energy Services"/>
    <s v="Samuel Migwi"/>
    <s v="Samuel Migwi"/>
    <s v="725647705"/>
    <s v="Informal Business"/>
    <x v="2"/>
    <x v="0"/>
    <d v="2017-09-29T00:00:00"/>
  </r>
  <r>
    <s v="VPA6"/>
    <s v="KE-KIR-1810-24356"/>
    <x v="0"/>
    <s v=""/>
    <s v="13th August,2018"/>
    <d v="2018-08-13T00:00:00"/>
    <s v="2nd October,2018"/>
    <d v="2018-10-02T00:00:00"/>
    <s v="Johnston Karuku Koiyaki"/>
    <s v="Female"/>
    <s v="99999"/>
    <s v="72626323"/>
    <s v="726263232"/>
    <m/>
    <s v="721322253"/>
    <n v="37.293973999999999"/>
    <n v="-0.66471800000000003"/>
    <s v="Kirinyaga"/>
    <s v="Kirinyaga"/>
    <s v="Mutithi"/>
    <s v="Kandongu"/>
    <s v="12"/>
    <s v="Rural Green Energy Services"/>
    <s v="Samuel Migwi"/>
    <s v="Samuel Migwi"/>
    <s v="725647705"/>
    <s v="Informal Business"/>
    <x v="2"/>
    <x v="0"/>
    <d v="2018-12-07T00:00:00"/>
  </r>
  <r>
    <s v="VPA6"/>
    <s v="KE-LAI-1809-24352"/>
    <x v="0"/>
    <s v=""/>
    <s v="14th August,2018"/>
    <d v="2018-08-14T00:00:00"/>
    <s v="10th September,2018"/>
    <d v="2018-09-10T00:00:00"/>
    <s v="Kabiro Ngure John"/>
    <s v="Male"/>
    <s v="237895"/>
    <s v="706202013"/>
    <m/>
    <m/>
    <m/>
    <n v="37.029617000000002"/>
    <n v="-3.4674999999999997E-2"/>
    <s v="Laikipia"/>
    <s v="Laikipia East"/>
    <s v="Thingithu"/>
    <s v="Sweetwater"/>
    <s v="12"/>
    <s v="Rural Green Energy Services"/>
    <s v="Samuel Migwi"/>
    <s v="Samuel Migwi"/>
    <s v="725647705"/>
    <s v="Informal Business"/>
    <x v="2"/>
    <x v="0"/>
    <d v="2018-10-22T00:00:00"/>
  </r>
  <r>
    <s v="VPA6"/>
    <s v="KE-NYE-1810-24353"/>
    <x v="2"/>
    <s v="Non Compliant"/>
    <s v="6th September,2018"/>
    <d v="2018-09-06T00:00:00"/>
    <s v="2nd October,2018"/>
    <d v="2018-10-02T00:00:00"/>
    <s v="Kariuki Mumbi Grace"/>
    <s v="Female"/>
    <s v="99999"/>
    <s v="723668323"/>
    <m/>
    <m/>
    <m/>
    <n v="37.046928000000001"/>
    <n v="-0.53091999999999995"/>
    <s v="Nyeri"/>
    <s v="Mukurweni"/>
    <s v="Mukurweini"/>
    <s v="Gatura"/>
    <n v="12"/>
    <s v="Rural Green Energy Services"/>
    <s v="Samuel Migwi"/>
    <s v="Samuel Migwi"/>
    <s v="725647705"/>
    <s v="Informal Business"/>
    <x v="2"/>
    <x v="0"/>
    <d v="2018-10-22T00:00:00"/>
  </r>
  <r>
    <s v="VPA6"/>
    <s v="KE-NYE-1801-22327"/>
    <x v="0"/>
    <s v=""/>
    <s v="12th November,2017"/>
    <d v="2017-11-12T00:00:00"/>
    <s v="1st January,2018"/>
    <d v="2018-01-01T00:00:00"/>
    <s v="Wahome Francis Gakungu"/>
    <s v="Male"/>
    <s v="99999"/>
    <s v="720107624"/>
    <m/>
    <m/>
    <s v="725308328"/>
    <n v="37.066884999999999"/>
    <n v="-0.44836500000000001"/>
    <s v="Nyeri"/>
    <s v="Mathira West"/>
    <s v="Mathira West"/>
    <s v="Kiangima Gathithi"/>
    <s v="12"/>
    <s v="Rural Green Energy Services"/>
    <s v="Samuel Migwi"/>
    <s v="Samuel Migwi"/>
    <s v="725647705"/>
    <s v="Informal Business"/>
    <x v="2"/>
    <x v="0"/>
    <d v="2018-03-13T00:00:00"/>
  </r>
  <r>
    <s v="VPA6"/>
    <s v="KE-NYE-1801-22326"/>
    <x v="0"/>
    <s v=""/>
    <s v="3rd January,2018"/>
    <d v="2018-01-03T00:00:00"/>
    <s v="12th January,2018"/>
    <d v="2018-01-12T00:00:00"/>
    <s v="Muikia John Maina"/>
    <s v="Male"/>
    <s v="8106502"/>
    <s v="727142201"/>
    <s v="727242201"/>
    <m/>
    <s v="721480852"/>
    <n v="37.100068"/>
    <n v="-0.51893299999999998"/>
    <s v="Nyeri"/>
    <s v="Mathira West"/>
    <s v="Mathira West"/>
    <s v="Karogoto"/>
    <s v="12"/>
    <s v="Rural Green Energy Services"/>
    <s v="Samuel Migwi"/>
    <s v="Samuel Migwi"/>
    <s v="725647705"/>
    <s v="Informal Business"/>
    <x v="0"/>
    <x v="0"/>
    <d v="2018-03-13T00:00:00"/>
  </r>
  <r>
    <s v="VPA6"/>
    <s v="KE-NYE-1801-22328"/>
    <x v="0"/>
    <s v=""/>
    <s v="20th December,2017"/>
    <d v="2017-12-20T00:00:00"/>
    <s v="12th January,2018"/>
    <d v="2018-01-12T00:00:00"/>
    <s v="Kiguta Alice Wakunyu"/>
    <s v="Male"/>
    <s v="99999"/>
    <s v="728265358"/>
    <m/>
    <m/>
    <s v="724264177"/>
    <n v="37.06588"/>
    <n v="-0.44577299999999997"/>
    <s v="Nyeri"/>
    <s v="Mathira West"/>
    <s v="Mathira West"/>
    <s v="Kiangima Gathithi"/>
    <s v="12"/>
    <s v="Rural Green Energy Services"/>
    <s v="Samuel Migwi"/>
    <s v="Samuel Migwi"/>
    <s v="725647705"/>
    <s v="Informal Business"/>
    <x v="2"/>
    <x v="0"/>
    <d v="2018-03-13T00:00:00"/>
  </r>
  <r>
    <s v="VPA6"/>
    <s v="KE-NYE-1801-22329"/>
    <x v="0"/>
    <s v=""/>
    <s v="11th December,2017"/>
    <d v="2017-12-11T00:00:00"/>
    <s v="22nd January,2018"/>
    <d v="2018-01-22T00:00:00"/>
    <s v="Kimaru Catherine Wairimu"/>
    <s v="Female"/>
    <s v="99999"/>
    <s v="720985471"/>
    <m/>
    <m/>
    <s v="720959979"/>
    <n v="37.063564999999997"/>
    <n v="-0.44707999999999998"/>
    <s v="Nyeri"/>
    <s v="Mathira West"/>
    <s v="Mathira West"/>
    <s v="Kiangima"/>
    <s v="12"/>
    <s v="Rural Green Energy Services"/>
    <s v="Samuel Migwi"/>
    <s v="Samuel Migwi"/>
    <s v="725647706"/>
    <s v="Informal Business"/>
    <x v="2"/>
    <x v="0"/>
    <d v="2018-03-13T00:00:00"/>
  </r>
  <r>
    <s v="VPA6"/>
    <s v="KE-NYE-1801-22330"/>
    <x v="0"/>
    <s v=""/>
    <s v="25th November,2017"/>
    <d v="2017-11-25T00:00:00"/>
    <s v="14th January,2018"/>
    <d v="2018-01-14T00:00:00"/>
    <s v="Mwai Anne Mumbi"/>
    <s v="Female"/>
    <s v="99999"/>
    <s v="721526189"/>
    <m/>
    <m/>
    <m/>
    <n v="37.063161999999998"/>
    <n v="-0.445133"/>
    <s v="Nyeri"/>
    <s v="Mathira West"/>
    <s v="Mathira West"/>
    <s v="Kiangima"/>
    <s v="12"/>
    <s v="Rural Green Energy Services"/>
    <s v="Samuel Migwi"/>
    <s v="Samuel Migwi"/>
    <s v="725647705"/>
    <s v="Informal Business"/>
    <x v="2"/>
    <x v="0"/>
    <d v="2018-03-13T00:00:00"/>
  </r>
  <r>
    <s v="VPA6"/>
    <s v="KE-NYE-1808-27933"/>
    <x v="0"/>
    <s v=""/>
    <s v="28th June,2018"/>
    <d v="2018-06-28T00:00:00"/>
    <s v="21st August,2018"/>
    <d v="2018-08-21T00:00:00"/>
    <s v="Kariuki John Kimaru"/>
    <s v="Male"/>
    <s v="99999"/>
    <s v="721254835"/>
    <m/>
    <m/>
    <s v="738185045"/>
    <n v="37.089227000000001"/>
    <n v="-0.58146699999999996"/>
    <s v="Nyeri"/>
    <s v="Mukurweni"/>
    <s v="Mukurweini South"/>
    <s v="Giathugu"/>
    <s v="12"/>
    <s v="Rural Green Energy Services"/>
    <s v="Samuel Migwi"/>
    <s v="Samuel Migwi"/>
    <s v="725647705"/>
    <s v="Informal Business"/>
    <x v="2"/>
    <x v="0"/>
    <d v="2018-08-21T00:00:00"/>
  </r>
  <r>
    <s v="VPA6"/>
    <s v="KE-EMB-1808-27899"/>
    <x v="0"/>
    <s v=""/>
    <s v="21st March,2018"/>
    <d v="2018-03-21T00:00:00"/>
    <s v="21st August,2018"/>
    <d v="2018-08-21T00:00:00"/>
    <s v="Gilbert Runji"/>
    <s v="Male"/>
    <s v="99999"/>
    <s v="727740157"/>
    <m/>
    <m/>
    <s v="728981250"/>
    <n v="37.787680999999999"/>
    <n v="-0.469584"/>
    <s v="Embu"/>
    <s v="Mbeere North"/>
    <s v="Ichiara"/>
    <s v="Karuri"/>
    <s v="12"/>
    <s v="Rural Green Energy Services"/>
    <s v="Samuel Migwi"/>
    <s v="Samuel Migwi"/>
    <s v="725647705"/>
    <s v="Informal Business"/>
    <x v="2"/>
    <x v="0"/>
    <d v="2018-08-21T00:00:00"/>
  </r>
  <r>
    <s v="VPA6"/>
    <s v="KE-NYE-1608-17723"/>
    <x v="0"/>
    <s v=""/>
    <s v="29th July,2016"/>
    <d v="2016-07-29T00:00:00"/>
    <s v="3rd August,2016"/>
    <d v="2016-08-03T00:00:00"/>
    <s v="Theuri Jane Njoki"/>
    <s v="Female"/>
    <s v="10137092"/>
    <s v="722294676"/>
    <m/>
    <m/>
    <m/>
    <n v="37.084420000000001"/>
    <n v="-0.53031300000000003"/>
    <s v="Nyeri"/>
    <s v="Mukurwe-Ini"/>
    <s v="Githii"/>
    <s v="Githongongo"/>
    <s v="16"/>
    <s v="Rural Green Energy Services"/>
    <s v="Samuel Migwi"/>
    <s v="Samuel Migwi"/>
    <s v="725647705"/>
    <s v="Informal Business"/>
    <x v="2"/>
    <x v="0"/>
    <d v="2017-09-18T00:00:00"/>
  </r>
  <r>
    <s v="VPA6"/>
    <s v="KE-NYE-1812-26876"/>
    <x v="0"/>
    <s v=""/>
    <s v="26th October,2018"/>
    <d v="2018-10-26T00:00:00"/>
    <s v="15th December,2018"/>
    <d v="2018-12-15T00:00:00"/>
    <s v="Timothy Mwai Kagotho"/>
    <s v="Male"/>
    <s v="1828581"/>
    <s v="727483623"/>
    <m/>
    <m/>
    <s v="723104383"/>
    <n v="37.011091999999998"/>
    <n v="-0.47966399999999998"/>
    <s v="Nyeri"/>
    <s v="Tetu"/>
    <s v="Aguthi"/>
    <s v="Gichira"/>
    <n v="16"/>
    <s v="Rural Green Energy Services"/>
    <s v="Samuel Migwi"/>
    <s v="Samuel Migwi"/>
    <s v="725647705"/>
    <s v="Informal Business"/>
    <x v="1"/>
    <x v="0"/>
    <d v="2019-01-13T00:00:00"/>
  </r>
  <r>
    <s v="VPA6"/>
    <s v="KE-NYE-1702-22127"/>
    <x v="0"/>
    <s v=""/>
    <s v="17th February,2017"/>
    <d v="2017-02-17T00:00:00"/>
    <s v="28th February,2017"/>
    <d v="2017-02-28T00:00:00"/>
    <s v="Wanjora Antony Kingori"/>
    <s v="Male"/>
    <s v="6414867"/>
    <s v="725543620"/>
    <m/>
    <m/>
    <m/>
    <n v="36.936968"/>
    <n v="-0.55207799999999996"/>
    <s v="Nyeri"/>
    <s v="Othaya"/>
    <s v="Othaya"/>
    <s v="Kanyange"/>
    <s v="16"/>
    <s v="Rural Green Energy Services"/>
    <s v="Samuel Migwi"/>
    <s v="Samuel Migwi"/>
    <s v="254725647705"/>
    <s v="Informal Business"/>
    <x v="2"/>
    <x v="0"/>
    <d v="2017-10-17T00:00:00"/>
  </r>
  <r>
    <s v="VPA6"/>
    <s v="KE-MUR-1609-16740"/>
    <x v="0"/>
    <s v=""/>
    <s v="13th July,2016"/>
    <d v="2016-07-13T00:00:00"/>
    <s v="1st September,2016"/>
    <d v="2016-09-01T00:00:00"/>
    <s v="David Muchori Kaboga"/>
    <s v="Male"/>
    <s v="235661"/>
    <s v="721274194"/>
    <m/>
    <m/>
    <m/>
    <n v="37.160282000000002"/>
    <n v="-0.90535299999999996"/>
    <s v="Murang'a"/>
    <s v="Makuyu"/>
    <s v="Kimoron"/>
    <s v="Ithangira"/>
    <s v="8"/>
    <s v="Samjubiotec Enterprises"/>
    <s v="Samuel Mwangi Juma"/>
    <s v="Samuel Mwangi Juma"/>
    <s v=""/>
    <s v="Micro Business"/>
    <x v="2"/>
    <x v="0"/>
    <d v="2017-03-02T00:00:00"/>
  </r>
  <r>
    <s v="VPA6"/>
    <s v="KE-NAK-1702-17391"/>
    <x v="0"/>
    <s v=""/>
    <s v="13th December,2016"/>
    <d v="2016-12-13T00:00:00"/>
    <s v="1st February,2017"/>
    <d v="2017-02-01T00:00:00"/>
    <s v="Anne Ngima Muriu"/>
    <s v="Female"/>
    <s v="1011914"/>
    <s v="722392070"/>
    <m/>
    <m/>
    <m/>
    <n v="36.146250000000002"/>
    <n v="-0.31525300000000001"/>
    <s v="Nakuru"/>
    <s v="Nakuru Town"/>
    <s v="Lanet"/>
    <s v=""/>
    <s v="8"/>
    <s v="Samjubiotec Enterprises"/>
    <s v="Samuel Mwangi Juma"/>
    <s v="Samuel Mwangi Juma"/>
    <s v=""/>
    <s v="Micro Business"/>
    <x v="2"/>
    <x v="0"/>
    <d v="2017-03-02T00:00:00"/>
  </r>
  <r>
    <s v="VPA6"/>
    <s v="KE-NAK-1702-17442"/>
    <x v="0"/>
    <s v=""/>
    <s v="13th December,2016"/>
    <d v="2016-12-13T00:00:00"/>
    <s v="1st February,2017"/>
    <d v="2017-02-01T00:00:00"/>
    <s v="James Mwami Mwaura"/>
    <s v="Male"/>
    <s v="2335842"/>
    <s v="710267159"/>
    <m/>
    <m/>
    <m/>
    <n v="36.173217999999999"/>
    <n v="-0.155553"/>
    <s v="Nakuru"/>
    <s v="Bahati"/>
    <s v="Bahati"/>
    <s v="Khanuia"/>
    <s v="8"/>
    <s v="Samjubiotec Enterprises"/>
    <s v="Samuel Mwangi Juma"/>
    <s v="Samuel Mwangi Juma"/>
    <s v=""/>
    <s v="Micro Business"/>
    <x v="2"/>
    <x v="0"/>
    <d v="2017-03-02T00:00:00"/>
  </r>
  <r>
    <s v="VPA6"/>
    <s v="KE-NAK-1612-17476"/>
    <x v="0"/>
    <s v=""/>
    <s v="26th October,2016"/>
    <d v="2016-10-26T00:00:00"/>
    <s v="15th December,2016"/>
    <d v="2016-12-15T00:00:00"/>
    <s v="Lucy Wairimu Kariuki"/>
    <s v="Female"/>
    <s v="220358"/>
    <s v="723150894"/>
    <m/>
    <m/>
    <m/>
    <n v="36.163065000000003"/>
    <n v="-0.156415"/>
    <s v="Nakuru"/>
    <s v="Bahati"/>
    <s v="Bahati"/>
    <s v="Iski"/>
    <s v="8"/>
    <s v="Samjubiotec Enterprises"/>
    <s v="Samuel Mwangi Juma"/>
    <s v="Samuel Mwangi Juma"/>
    <s v=""/>
    <s v="Micro Business"/>
    <x v="2"/>
    <x v="0"/>
    <d v="2017-03-02T00:00:00"/>
  </r>
  <r>
    <s v="VPA6"/>
    <s v="KE-NAK-1702-17543"/>
    <x v="0"/>
    <s v=""/>
    <s v="13th December,2016"/>
    <d v="2016-12-13T00:00:00"/>
    <s v="1st February,2017"/>
    <d v="2017-02-01T00:00:00"/>
    <s v="Stephen Ndegwa Kungu"/>
    <s v="Male"/>
    <s v="264105"/>
    <s v="721527444"/>
    <m/>
    <m/>
    <m/>
    <n v="36.130395"/>
    <n v="-0.15900300000000001"/>
    <s v="Nakuru"/>
    <s v="Bahati"/>
    <s v="Bahati"/>
    <s v="Kamia"/>
    <s v="8"/>
    <s v="Samjubiotec Enterprises"/>
    <s v="Samuel Mwangi Juma"/>
    <s v="Samuel Mwangi Juma"/>
    <s v=""/>
    <s v="Micro Business"/>
    <x v="2"/>
    <x v="0"/>
    <d v="2017-03-02T00:00:00"/>
  </r>
  <r>
    <s v="VPA6"/>
    <s v="KE-NAK-1704-21276"/>
    <x v="0"/>
    <s v=""/>
    <s v="5th March,2017"/>
    <d v="2017-03-05T00:00:00"/>
    <s v="24th April,2017"/>
    <d v="2017-04-24T00:00:00"/>
    <s v="Mutahi Wamuyu Salome"/>
    <s v="Female"/>
    <s v="402355"/>
    <s v="729561896"/>
    <m/>
    <m/>
    <m/>
    <n v="36.176667999999999"/>
    <n v="-0.26850299999999999"/>
    <s v="Nakuru"/>
    <s v="Bahati"/>
    <s v="Gathioro"/>
    <s v="Taboga"/>
    <s v="8"/>
    <s v="Samjubiotec Enterprises"/>
    <s v="Samuel Mwangi Juma"/>
    <s v="Samuel Mwangi Juma"/>
    <s v="725884727"/>
    <s v="Micro Business"/>
    <x v="2"/>
    <x v="0"/>
    <d v="2017-07-12T00:00:00"/>
  </r>
  <r>
    <s v="VPA6"/>
    <s v="KE-NAK-2201-27358"/>
    <x v="0"/>
    <s v=""/>
    <s v="29th November,2021"/>
    <d v="2021-11-29T00:00:00"/>
    <s v="18th January,2022"/>
    <d v="2022-01-18T00:00:00"/>
    <s v="Monicah Njoroge Wangari"/>
    <s v="Female"/>
    <s v="3313900"/>
    <s v="254723753456"/>
    <m/>
    <m/>
    <m/>
    <n v="36.159756000000002"/>
    <n v="-0.218332"/>
    <s v="Nakuru"/>
    <s v="Bahati"/>
    <s v="Kabatini"/>
    <s v="Rimuko-upper"/>
    <n v="8"/>
    <s v="Samjubiotec Enterprises"/>
    <s v="Samuel Mwangi Juma"/>
    <s v="Samuel Mwangi Juma"/>
    <s v=""/>
    <s v="Micro Business"/>
    <x v="2"/>
    <x v="0"/>
    <d v="2022-01-24T00:00:00"/>
  </r>
  <r>
    <s v="VPA6"/>
    <s v="KE-NAK-2201-27359"/>
    <x v="0"/>
    <s v=""/>
    <s v="18th December,2021"/>
    <d v="2021-12-18T00:00:00"/>
    <s v="18th January,2022"/>
    <d v="2022-01-18T00:00:00"/>
    <s v="Phyllis Mburu Nyambura"/>
    <s v="Female"/>
    <s v="23528233"/>
    <s v="254716129943"/>
    <m/>
    <m/>
    <s v="254726685638"/>
    <n v="36.155113"/>
    <n v="-0.21209600000000001"/>
    <s v="Nakuru"/>
    <s v="Bahati"/>
    <s v="Thayu"/>
    <s v="Rimuko-upper"/>
    <n v="8"/>
    <s v="Samjubiotec Enterprises"/>
    <s v="Samuel Mwangi Juma"/>
    <s v="Samuel Mwangi Juma"/>
    <s v=""/>
    <s v="Micro Business"/>
    <x v="2"/>
    <x v="0"/>
    <d v="2022-01-24T00:00:00"/>
  </r>
  <r>
    <s v="VPA6"/>
    <s v="KE-NAK-2201-27360"/>
    <x v="0"/>
    <s v=""/>
    <s v="29th November,2021"/>
    <d v="2021-11-29T00:00:00"/>
    <s v="18th January,2022"/>
    <d v="2022-01-18T00:00:00"/>
    <s v="Ziporah Kamau Wanjiru"/>
    <s v="Female"/>
    <s v="10934456"/>
    <s v="254723220109"/>
    <m/>
    <m/>
    <m/>
    <n v="36.063367999999997"/>
    <n v="-0.32963599999999998"/>
    <s v="Nakuru"/>
    <s v="Bahati"/>
    <s v="Sewage"/>
    <s v="Sewage"/>
    <n v="8"/>
    <s v="Samjubiotec Enterprises"/>
    <s v="Samuel Mwangi Juma"/>
    <s v="Samuel Mwangi Juma"/>
    <s v=""/>
    <s v="Micro Business"/>
    <x v="2"/>
    <x v="0"/>
    <d v="2022-01-24T00:00:00"/>
  </r>
  <r>
    <s v="VPA6"/>
    <s v="KE-NAK-2201-27361"/>
    <x v="0"/>
    <s v=""/>
    <s v="29th November,2021"/>
    <d v="2021-11-29T00:00:00"/>
    <s v="18th January,2022"/>
    <d v="2022-01-18T00:00:00"/>
    <s v="Ann Wachira Wanjiru"/>
    <s v="Male"/>
    <s v="24177653"/>
    <s v="254729614142"/>
    <m/>
    <m/>
    <s v="254725605857"/>
    <n v="36.057735000000001"/>
    <n v="-0.33746300000000001"/>
    <s v="Nakuru"/>
    <s v="Bahati"/>
    <s v="Mwariki"/>
    <s v="Baruti"/>
    <n v="8"/>
    <s v="Samjubiotec Enterprises"/>
    <s v="Samuel Mwangi Juma"/>
    <s v="Samuel Mwangi Juma"/>
    <s v=""/>
    <s v="Micro Business"/>
    <x v="2"/>
    <x v="0"/>
    <d v="2022-01-24T00:00:00"/>
  </r>
  <r>
    <s v="VPA6"/>
    <s v="KE-NAK-2204-27366"/>
    <x v="2"/>
    <s v="Non Compliant"/>
    <s v="14th March,2022"/>
    <d v="2022-03-14T00:00:00"/>
    <s v="4th April,2022"/>
    <d v="2022-04-04T00:00:00"/>
    <s v="Kenduywo Priscilla"/>
    <s v="Male"/>
    <s v=""/>
    <s v="725460394"/>
    <m/>
    <m/>
    <s v="0707756689"/>
    <n v="35.946280000000002"/>
    <n v="-0.30714799999999998"/>
    <s v="Nakuru"/>
    <s v="Njoro"/>
    <s v="Ogilgei"/>
    <s v="Kamungei"/>
    <n v="8"/>
    <s v="Samjubiotec Enterprises"/>
    <s v="Samuel Mwangi Juma"/>
    <s v="Samuel Mwangi Juma"/>
    <s v=""/>
    <s v="Micro Business"/>
    <x v="0"/>
    <x v="0"/>
    <d v="2022-05-31T00:00:00"/>
  </r>
  <r>
    <s v="VPA6"/>
    <s v="KE-NAK-2204-27365"/>
    <x v="2"/>
    <s v="Non Compliant"/>
    <s v="8th March,2022"/>
    <d v="2022-03-08T00:00:00"/>
    <s v="4th April,2022"/>
    <d v="2022-04-04T00:00:00"/>
    <s v="Chebet Chepkwony Jane"/>
    <s v="Male"/>
    <s v="9233355"/>
    <s v="729629022"/>
    <m/>
    <m/>
    <s v="0721844313"/>
    <n v="35.949370000000002"/>
    <n v="-0.29481000000000002"/>
    <s v="Nakuru"/>
    <s v="Njoro"/>
    <s v="Ogilgei"/>
    <s v="Ogilgei"/>
    <n v="8"/>
    <s v="Samjubiotec Enterprises"/>
    <s v="Samuel Mwangi Juma"/>
    <s v="Samuel Mwangi Juma"/>
    <s v=""/>
    <s v="Micro Business"/>
    <x v="2"/>
    <x v="0"/>
    <d v="2022-05-31T00:00:00"/>
  </r>
  <r>
    <s v="VPA6"/>
    <s v="KE-NAK-2107-27578"/>
    <x v="0"/>
    <s v=""/>
    <s v="12th April,2021"/>
    <d v="2021-04-12T00:00:00"/>
    <s v="10th July,2021"/>
    <d v="2021-07-10T00:00:00"/>
    <s v="Muthoni Wangui Esther"/>
    <s v="Female"/>
    <s v="26392183"/>
    <s v="254726039088"/>
    <m/>
    <m/>
    <s v="254724582593"/>
    <n v="36.178621999999997"/>
    <n v="-0.16648199999999999"/>
    <s v="Nakuru"/>
    <s v="Bahati"/>
    <s v="Karunga"/>
    <s v="Ruguru"/>
    <n v="8"/>
    <s v="Samjubiotec Enterprises"/>
    <s v="Samuel Mwangi Juma"/>
    <s v="Samuel Mwangi Juma"/>
    <s v=""/>
    <s v="Micro Business"/>
    <x v="0"/>
    <x v="0"/>
    <d v="2021-07-27T00:00:00"/>
  </r>
  <r>
    <s v="VPA6"/>
    <s v="KE-NAK-2204-27363"/>
    <x v="0"/>
    <s v=""/>
    <s v="1st April,2022"/>
    <d v="2022-04-01T00:00:00"/>
    <s v="1st April,2022"/>
    <d v="2022-04-01T00:00:00"/>
    <s v="Kiarie David Njuguna"/>
    <s v="Male"/>
    <s v="8949654"/>
    <s v="0722924656"/>
    <m/>
    <m/>
    <s v="0724499065"/>
    <n v="36.288832999999997"/>
    <n v="-0.39693400000000001"/>
    <s v="Nakuru"/>
    <s v="Gilgil"/>
    <s v="Gitare"/>
    <s v="Kagumo- gilgil"/>
    <n v="8"/>
    <s v="Samjubiotec Enterprises"/>
    <s v="Samuel Mwangi Juma"/>
    <s v="Samuel Mwangi Juma"/>
    <s v=""/>
    <s v="Micro Business"/>
    <x v="0"/>
    <x v="0"/>
    <d v="2022-04-29T00:00:00"/>
  </r>
  <r>
    <s v="VPA6"/>
    <s v="KE-NAK-2204-27364"/>
    <x v="0"/>
    <s v=""/>
    <s v="1st April,2022"/>
    <d v="2022-04-01T00:00:00"/>
    <s v="1st April,2022"/>
    <d v="2022-04-01T00:00:00"/>
    <s v="Boniface Kinyanjui Muiruri"/>
    <s v="Male"/>
    <s v="20729602"/>
    <s v="0725695746"/>
    <m/>
    <m/>
    <s v="0717407660"/>
    <n v="36.331482000000001"/>
    <n v="-0.42431799999999997"/>
    <s v="Nakuru"/>
    <s v="Gilgil"/>
    <s v="Gitaru"/>
    <s v="Gitare-gilgil"/>
    <n v="8"/>
    <s v="Samjubiotec Enterprises"/>
    <s v="Samuel Mwangi Juma"/>
    <s v="Samuel Mwangi Juma"/>
    <s v=""/>
    <s v="Micro Business"/>
    <x v="0"/>
    <x v="0"/>
    <d v="2022-04-29T00:00:00"/>
  </r>
  <r>
    <s v="VPA6"/>
    <s v="KE-NAK-2104-27424"/>
    <x v="0"/>
    <s v=""/>
    <s v="22nd March,2021"/>
    <d v="2021-03-22T00:00:00"/>
    <s v="26th April,2021"/>
    <d v="2021-04-26T00:00:00"/>
    <s v="James Gitau Gaturu"/>
    <s v="Male"/>
    <s v="9554499"/>
    <s v="254726391360"/>
    <m/>
    <m/>
    <s v="254719537758"/>
    <n v="36.169324000000003"/>
    <n v="-0.171321"/>
    <s v="Nakuru"/>
    <s v="Bahati"/>
    <s v="Maili saba"/>
    <s v="Jerusalem"/>
    <n v="8"/>
    <s v="Samjubiotec Enterprises"/>
    <s v="Samuel Mwangi Juma"/>
    <s v="Samuel Mwangi Juma"/>
    <s v=""/>
    <s v="Micro Business"/>
    <x v="0"/>
    <x v="0"/>
    <d v="2021-04-27T00:00:00"/>
  </r>
  <r>
    <s v="VPA6"/>
    <s v="KE-NAK-1906-27667"/>
    <x v="0"/>
    <s v=""/>
    <s v="24th April,2019"/>
    <d v="2019-04-24T00:00:00"/>
    <s v="5th June,2019"/>
    <d v="2019-06-05T00:00:00"/>
    <s v="Christopher Mukuria"/>
    <s v="Male"/>
    <s v="2643629"/>
    <s v="254712721519"/>
    <m/>
    <m/>
    <m/>
    <n v="36.237276999999999"/>
    <n v="-0.25547500000000001"/>
    <s v="Nakuru"/>
    <s v="Bahati"/>
    <s v="Ndudori"/>
    <s v="Ndudori"/>
    <s v="8"/>
    <s v="Samjubiotec Enterprises"/>
    <s v="Samuel Mwangi Juma"/>
    <s v="Samuel Mwangi Juma"/>
    <s v="725884727"/>
    <s v="Micro Business"/>
    <x v="2"/>
    <x v="0"/>
    <d v="2019-08-29T00:00:00"/>
  </r>
  <r>
    <s v="VPA6"/>
    <s v="KE-KIR-1806-21282"/>
    <x v="0"/>
    <s v=""/>
    <s v="11th May,2018"/>
    <d v="2018-05-11T00:00:00"/>
    <s v="30th June,2018"/>
    <d v="2018-06-30T00:00:00"/>
    <s v="Kimani Rhoda Njeri"/>
    <s v="Female"/>
    <s v="99999"/>
    <s v="711177232"/>
    <m/>
    <m/>
    <m/>
    <n v="37.410020000000003"/>
    <n v="-0.443415"/>
    <s v="Kirinyaga"/>
    <s v="Kirinyaga East"/>
    <s v="Ngariama"/>
    <s v="Githure"/>
    <s v="8"/>
    <s v="Samjubiotec Enterprises"/>
    <s v="Samuel Mwangi Juma"/>
    <s v="Samuel Mwangi Juma"/>
    <s v="725884727"/>
    <s v="Micro Business"/>
    <x v="0"/>
    <x v="0"/>
    <d v="2018-06-30T00:00:00"/>
  </r>
  <r>
    <s v="VPA6"/>
    <s v="KE-KIA-1804-21281"/>
    <x v="0"/>
    <s v=""/>
    <s v="7th April,2018"/>
    <d v="2018-04-07T00:00:00"/>
    <s v="19th April,2018"/>
    <d v="2018-04-19T00:00:00"/>
    <s v="Gathoni Susan Wanjiru"/>
    <s v="Female"/>
    <s v="21940836"/>
    <s v="714299829"/>
    <m/>
    <m/>
    <s v="723889311"/>
    <n v="36.787615000000002"/>
    <n v="-1.0921590000000001"/>
    <s v="Kiambu"/>
    <s v="Githunguri"/>
    <s v="Kiaria"/>
    <s v="Gitei"/>
    <s v="8"/>
    <s v="Samjubiotec Enterprises"/>
    <s v="Samuel Mwangi Juma"/>
    <s v="Samuel Mwangi Juma"/>
    <s v="725884727"/>
    <s v="Micro Business"/>
    <x v="2"/>
    <x v="0"/>
    <d v="2018-06-23T00:00:00"/>
  </r>
  <r>
    <s v="VPA6"/>
    <s v="KE-NAK-1902-26058"/>
    <x v="0"/>
    <s v=""/>
    <s v="18th February,2019"/>
    <d v="2019-02-18T00:00:00"/>
    <s v="28th February,2019"/>
    <d v="2019-02-28T00:00:00"/>
    <s v="James Mbugua Ngomi"/>
    <s v="Male"/>
    <s v="2691394"/>
    <s v="254723464362"/>
    <m/>
    <m/>
    <m/>
    <n v="36.132987999999997"/>
    <n v="-0.211732"/>
    <s v="Nakuru"/>
    <s v="Nakuru North"/>
    <s v="Kabatini"/>
    <s v="Nyathuna"/>
    <s v="8"/>
    <s v="Samjubiotec Enterprises"/>
    <s v="Samuel Mwangi Juma"/>
    <s v="Samuel Mwangi Juma"/>
    <s v="725884727"/>
    <s v="Micro Business"/>
    <x v="2"/>
    <x v="0"/>
    <d v="2019-03-02T00:00:00"/>
  </r>
  <r>
    <s v="VPA6"/>
    <s v="KE-NAK-1908-27672"/>
    <x v="0"/>
    <s v=""/>
    <s v="26th June,2019"/>
    <d v="2019-06-26T00:00:00"/>
    <s v="7th August,2019"/>
    <d v="2019-08-07T00:00:00"/>
    <s v="Zack Magomere"/>
    <s v="Male"/>
    <s v="2589268"/>
    <s v="254722677975"/>
    <m/>
    <m/>
    <m/>
    <n v="35.966712999999999"/>
    <n v="-0.23708299999999999"/>
    <s v="Nakuru"/>
    <s v="Rongai"/>
    <s v="Sobea"/>
    <s v="Sobea"/>
    <s v="8"/>
    <s v="Samjubiotec Enterprises"/>
    <s v="Samuel Mwangi Juma"/>
    <s v="Samuel Mwangi Juma"/>
    <s v="725884727"/>
    <s v="Micro Business"/>
    <x v="2"/>
    <x v="0"/>
    <d v="2019-09-30T00:00:00"/>
  </r>
  <r>
    <s v="VPA6"/>
    <s v="KE-NAK-1809-21284"/>
    <x v="0"/>
    <s v=""/>
    <s v="4th September,2018"/>
    <d v="2018-09-04T00:00:00"/>
    <s v="14th September,2018"/>
    <d v="2018-09-14T00:00:00"/>
    <s v="Kamau Nganga James"/>
    <s v="Male"/>
    <s v="13391885"/>
    <s v="729488080"/>
    <m/>
    <m/>
    <m/>
    <n v="36.118605000000002"/>
    <n v="-0.233432"/>
    <s v="Nakuru"/>
    <s v="Bahati"/>
    <s v="Kabatini"/>
    <s v="Kiamaina"/>
    <s v="8"/>
    <s v="Samjubiotec Enterprises"/>
    <s v="Samuel Mwangi Juma"/>
    <s v="Samuel Mwangi Juma"/>
    <s v="725884727"/>
    <s v="Micro Business"/>
    <x v="2"/>
    <x v="0"/>
    <d v="2018-10-02T00:00:00"/>
  </r>
  <r>
    <s v="VPA6"/>
    <s v="KE-NAK-2007-26598"/>
    <x v="0"/>
    <s v=""/>
    <s v="22nd May,2020"/>
    <d v="2020-05-22T00:00:00"/>
    <s v="31st July,2020"/>
    <d v="2020-07-31T00:00:00"/>
    <s v="Mary Njambi"/>
    <s v="Female"/>
    <s v="9101514"/>
    <s v="254724100995"/>
    <m/>
    <m/>
    <m/>
    <n v="36.150599999999997"/>
    <n v="-0.32003799999999999"/>
    <s v="Nakuru"/>
    <s v="Nakuru Town"/>
    <s v="Pipeline"/>
    <s v="Pipeline"/>
    <s v="8"/>
    <s v="Samjubiotec Enterprises"/>
    <s v="Samuel Mwangi Juma"/>
    <s v="Samuel Mwangi Juma"/>
    <s v="725884727"/>
    <s v="Micro Business"/>
    <x v="2"/>
    <x v="0"/>
    <d v="2020-07-31T00:00:00"/>
  </r>
  <r>
    <s v="VPA6"/>
    <s v="KE-NAK-2009-27396"/>
    <x v="0"/>
    <s v=""/>
    <s v="1st July,2020"/>
    <d v="2020-07-01T00:00:00"/>
    <s v="28th September,2020"/>
    <d v="2020-09-28T00:00:00"/>
    <s v="Zacheaus Kamau"/>
    <s v="Male"/>
    <s v="99999"/>
    <s v="725836303"/>
    <s v="735256866"/>
    <m/>
    <m/>
    <n v="36.006036999999999"/>
    <n v="-0.26938600000000001"/>
    <s v="Nakuru"/>
    <s v="Bahati"/>
    <s v="Lanet"/>
    <s v="Posta"/>
    <n v="8"/>
    <s v="Samjubiotec Enterprises"/>
    <s v="Samuel Mwangi Juma"/>
    <s v="Samuel Mwangi Juma"/>
    <s v="725884727"/>
    <s v="Micro Business"/>
    <x v="2"/>
    <x v="0"/>
    <d v="2020-10-05T00:00:00"/>
  </r>
  <r>
    <s v="VPA6"/>
    <s v="KE-NAK-1701-16737"/>
    <x v="2"/>
    <s v="Unreachable"/>
    <s v="12th November,2016"/>
    <d v="2016-11-12T00:00:00"/>
    <s v="1st January,2017"/>
    <d v="2017-01-01T00:00:00"/>
    <s v="James Kibocha Karanja"/>
    <s v="Male"/>
    <s v="576859"/>
    <s v="+254727484839"/>
    <m/>
    <m/>
    <m/>
    <m/>
    <m/>
    <s v="Nakuru"/>
    <s v="Bahati"/>
    <s v="Lanet"/>
    <s v="Baraka"/>
    <s v="10"/>
    <s v="Samjubiotec Enterprises"/>
    <s v="Samuel Mwangi Juma"/>
    <s v="Samuel Mwangi Juma"/>
    <s v=""/>
    <s v="Micro Business"/>
    <x v="2"/>
    <x v="0"/>
    <d v="2017-03-02T00:00:00"/>
  </r>
  <r>
    <s v="VPA6"/>
    <s v="KE-NAK-1806-21280"/>
    <x v="0"/>
    <s v=""/>
    <s v="20th May,2018"/>
    <d v="2018-05-20T00:00:00"/>
    <s v="10th June,2018"/>
    <d v="2018-06-10T00:00:00"/>
    <s v="Muchiri Joseph Kiama"/>
    <s v="Male"/>
    <s v="11287021"/>
    <s v="722895781"/>
    <m/>
    <m/>
    <s v="721453975"/>
    <n v="36.127136999999998"/>
    <n v="-0.28360800000000003"/>
    <s v="Nakuru"/>
    <s v="Nakuru North"/>
    <s v="Kiratina"/>
    <s v="Jaction"/>
    <s v="10"/>
    <s v="Samjubiotec Enterprises"/>
    <s v="Samuel Mwangi Juma"/>
    <s v="Samuel Mwangi Juma"/>
    <s v="725884727"/>
    <s v="Micro Business"/>
    <x v="0"/>
    <x v="0"/>
    <d v="2018-06-19T00:00:00"/>
  </r>
  <r>
    <s v="VPA6"/>
    <s v="KE-NYE-1906-26060"/>
    <x v="0"/>
    <s v=""/>
    <s v="18th April,2019"/>
    <d v="2019-04-18T00:00:00"/>
    <s v="27th June,2019"/>
    <d v="2019-06-27T00:00:00"/>
    <s v="Thiga Daniel Waithaka"/>
    <s v="Male"/>
    <s v="6441014"/>
    <s v="0722472973"/>
    <m/>
    <m/>
    <m/>
    <n v="36.89958"/>
    <n v="-0.57960699999999998"/>
    <s v="Nyeri"/>
    <s v="Othaya"/>
    <s v="Othaya"/>
    <s v="Miiri"/>
    <s v="10"/>
    <s v="Samjubiotec Enterprises"/>
    <s v="Samuel Mwangi Juma"/>
    <s v="Samuel Mwangi Juma"/>
    <s v="725884727"/>
    <s v="Micro Business"/>
    <x v="0"/>
    <x v="0"/>
    <d v="2019-08-27T00:00:00"/>
  </r>
  <r>
    <s v="VPA6"/>
    <s v="KE-NAK-2011-27389"/>
    <x v="0"/>
    <s v=""/>
    <s v="15th October,2020"/>
    <d v="2020-10-15T00:00:00"/>
    <s v="20th November,2020"/>
    <d v="2020-11-20T00:00:00"/>
    <s v="Elizabeth Wangari"/>
    <s v="Female"/>
    <s v="39191912"/>
    <s v="254720167176"/>
    <m/>
    <m/>
    <s v="254745733940"/>
    <n v="36.164836999999999"/>
    <n v="-0.18337500000000001"/>
    <s v="Nakuru"/>
    <s v="Bahati"/>
    <s v="Karunga"/>
    <s v="Karunga"/>
    <n v="10"/>
    <s v="Samjubiotec Enterprises"/>
    <s v="Samuel Mwangi Juma"/>
    <s v="Samuel Mwangi Juma"/>
    <s v=""/>
    <s v="Micro Business"/>
    <x v="0"/>
    <x v="0"/>
    <d v="2021-01-19T00:00:00"/>
  </r>
  <r>
    <s v="VPA6"/>
    <s v="KE-NAK-1703-21277"/>
    <x v="0"/>
    <s v=""/>
    <s v="12th January,2017"/>
    <d v="2017-01-12T00:00:00"/>
    <s v="3rd March,2017"/>
    <d v="2017-03-03T00:00:00"/>
    <s v="Njenga Jane Njeri"/>
    <s v="Female"/>
    <s v="5194175"/>
    <s v="715379309"/>
    <m/>
    <m/>
    <m/>
    <n v="36.134419999999999"/>
    <n v="-0.2215"/>
    <s v="Nakuru"/>
    <s v="Bahati"/>
    <s v="Kabatini"/>
    <s v="Nyathona"/>
    <s v="12"/>
    <s v="Samjubiotec Enterprises"/>
    <s v="Samuel Mwangi Juma"/>
    <s v="Samuel Mwangi Juma"/>
    <s v="725884727"/>
    <s v="Micro Business"/>
    <x v="3"/>
    <x v="0"/>
    <d v="2017-07-15T00:00:00"/>
  </r>
  <r>
    <s v="VPA6"/>
    <s v="KE-NAK-2010-26607"/>
    <x v="0"/>
    <s v=""/>
    <s v="12th August,2020"/>
    <d v="2020-08-12T00:00:00"/>
    <s v="8th October,2020"/>
    <d v="2020-10-08T00:00:00"/>
    <s v="Karanja Geoffrey"/>
    <s v="Male"/>
    <s v="10578410"/>
    <s v="254723170513"/>
    <s v="723170513"/>
    <m/>
    <m/>
    <n v="36.169293000000003"/>
    <n v="-0.239148"/>
    <s v="Nakuru"/>
    <s v="Bahati"/>
    <s v="Bahati"/>
    <s v="Miti Tatu"/>
    <s v="12"/>
    <s v="Samjubiotec Enterprises"/>
    <s v="Samuel Mwangi Juma"/>
    <s v="Samuel Mwangi Juma"/>
    <s v="725884727"/>
    <s v="Micro Business"/>
    <x v="2"/>
    <x v="0"/>
    <d v="2020-10-09T00:00:00"/>
  </r>
  <r>
    <s v="VPA6"/>
    <s v="KE-NAK-1904-26072"/>
    <x v="0"/>
    <s v=""/>
    <s v="17th February,2019"/>
    <d v="2019-02-17T00:00:00"/>
    <s v="8th April,2019"/>
    <d v="2019-04-08T00:00:00"/>
    <s v="Lucy Muiruri Mwangi"/>
    <s v="Male"/>
    <s v="4904755"/>
    <s v="0722833823"/>
    <m/>
    <m/>
    <m/>
    <n v="36.137363000000001"/>
    <n v="-0.15340000000000001"/>
    <s v="Nakuru"/>
    <s v="Bahati"/>
    <s v="Bahati"/>
    <s v="Kameruri"/>
    <s v="12"/>
    <s v="Samjubiotec Enterprises"/>
    <s v="Samuel Mwangi Juma"/>
    <s v="Samuel Mwangi Juma"/>
    <s v="725884727"/>
    <s v="Micro Business"/>
    <x v="2"/>
    <x v="0"/>
    <d v="2019-04-09T00:00:00"/>
  </r>
  <r>
    <s v="VPA6"/>
    <s v="KE-NAK-2008-26602"/>
    <x v="0"/>
    <s v=""/>
    <s v="1st August,2020"/>
    <d v="2020-08-01T00:00:00"/>
    <s v="25th August,2020"/>
    <d v="2020-08-25T00:00:00"/>
    <s v="Maina Kamwere John"/>
    <s v="Male"/>
    <s v="99999"/>
    <s v="+254733673741"/>
    <s v="722673741"/>
    <m/>
    <s v="733673741"/>
    <n v="36.060321999999999"/>
    <n v="-0.29895699999999997"/>
    <s v="Nakuru"/>
    <s v="Nakuru Town"/>
    <s v="Nakuru Town"/>
    <s v="Kenlands"/>
    <s v="12"/>
    <s v="Samjubiotec Enterprises"/>
    <s v="Samuel Mwangi Juma"/>
    <s v="Samuel Mwangi Juma"/>
    <s v="725884727"/>
    <s v="Micro Business"/>
    <x v="2"/>
    <x v="0"/>
    <d v="2020-08-25T00:00:00"/>
  </r>
  <r>
    <s v="VPA6"/>
    <s v="KE-NAK-2007-26597"/>
    <x v="0"/>
    <s v=""/>
    <s v="27th June,2020"/>
    <d v="2020-06-27T00:00:00"/>
    <s v="11th July,2020"/>
    <d v="2020-07-11T00:00:00"/>
    <s v="Mugo Wacira"/>
    <s v="Male"/>
    <s v="1816686"/>
    <s v="254729265618"/>
    <m/>
    <m/>
    <m/>
    <n v="35.976053"/>
    <n v="-0.34196199999999999"/>
    <s v="Nakuru"/>
    <s v="Njoro"/>
    <s v="Njoro"/>
    <s v="Piave"/>
    <s v="14"/>
    <s v="Samjubiotec Enterprises"/>
    <s v="Samuel Mwangi Juma"/>
    <s v="Samuel Mwangi Juma"/>
    <s v="725884727"/>
    <s v="Micro Business"/>
    <x v="2"/>
    <x v="0"/>
    <d v="2020-07-16T00:00:00"/>
  </r>
  <r>
    <s v="VPA6"/>
    <s v="KE-NAR-1806-21283"/>
    <x v="2"/>
    <s v="Unreachable"/>
    <s v="19th May,2018"/>
    <d v="2018-05-19T00:00:00"/>
    <s v="2nd June,2018"/>
    <d v="2018-06-02T00:00:00"/>
    <s v="Francis Olenchige Olenchige"/>
    <s v="Male"/>
    <s v="25459108"/>
    <s v="722288992"/>
    <m/>
    <m/>
    <m/>
    <n v="35.892131999999997"/>
    <n v="-0.74932299999999996"/>
    <s v="Narok"/>
    <s v="Narok North"/>
    <s v="Narok North"/>
    <s v="Olokirikirai"/>
    <s v="16"/>
    <s v="Samjubiotec Enterprises"/>
    <s v="Samuel Mwangi Juma"/>
    <s v="Samuel Mwangi Juma"/>
    <s v="725884727"/>
    <s v="Micro Business"/>
    <x v="3"/>
    <x v="0"/>
    <d v="2018-07-13T00:00:00"/>
  </r>
  <r>
    <s v="VPA6"/>
    <s v="KE-NAK-1808-27945"/>
    <x v="2"/>
    <s v="Unreachable"/>
    <s v="16th July,2018"/>
    <d v="2018-07-16T00:00:00"/>
    <s v="16th August,2018"/>
    <d v="2018-08-16T00:00:00"/>
    <s v="Mbai Peter Njau"/>
    <s v="Male"/>
    <s v="2742078"/>
    <s v="72530060"/>
    <s v="725300606"/>
    <m/>
    <m/>
    <n v="36.119506999999999"/>
    <n v="-0.227099"/>
    <s v="Nakuru"/>
    <s v="Bahati"/>
    <s v="Kabatini"/>
    <s v="Nyathuna"/>
    <s v="16"/>
    <s v="Samjubiotec Enterprises"/>
    <s v="Samuel Mwangi Juma"/>
    <s v="Samuel Mwangi Juma"/>
    <s v="725884727"/>
    <s v="Micro Business"/>
    <x v="3"/>
    <x v="0"/>
    <d v="2018-08-18T00:00:00"/>
  </r>
  <r>
    <s v="VPA6"/>
    <s v="KE-NAR-1803-21278"/>
    <x v="2"/>
    <s v="Non Compliant"/>
    <s v="10th March,2018"/>
    <d v="2018-03-10T00:00:00"/>
    <s v="24th March,2018"/>
    <d v="2018-03-24T00:00:00"/>
    <s v="Koikai Benson Memusi"/>
    <s v="Male"/>
    <s v="2294171"/>
    <s v="0722743980"/>
    <m/>
    <m/>
    <s v="722248392"/>
    <n v="35.896901999999997"/>
    <n v="-0.75232500000000002"/>
    <s v="Narok"/>
    <s v="Narok North"/>
    <s v="Narok North"/>
    <s v="Olokirikirai"/>
    <n v="16"/>
    <s v="Samjubiotec Enterprises"/>
    <s v="Samuel Mwangi Juma"/>
    <s v="Samuel Mwangi Juma"/>
    <s v="725884727"/>
    <s v="Micro Business"/>
    <x v="3"/>
    <x v="0"/>
    <d v="2018-03-24T00:00:00"/>
  </r>
  <r>
    <s v="VPA6"/>
    <s v="KE-NAR-1902-26246"/>
    <x v="0"/>
    <s v=""/>
    <s v="5th January,2019"/>
    <d v="2019-01-05T00:00:00"/>
    <s v="20th February,2019"/>
    <d v="2019-02-20T00:00:00"/>
    <s v="Cheruiyot Geoffrey Kipsigei"/>
    <s v="Male"/>
    <s v="14599214"/>
    <s v="254722545417"/>
    <m/>
    <m/>
    <m/>
    <n v="35.589345000000002"/>
    <n v="-0.78721600000000003"/>
    <s v="Narok"/>
    <s v="Narok South"/>
    <s v="Sagamian"/>
    <s v="Tendwet"/>
    <s v="8"/>
    <s v="Samwel Teres"/>
    <s v="Samwel Teres"/>
    <s v="Samwel Teres"/>
    <s v="711156128"/>
    <s v="Informal Business"/>
    <x v="2"/>
    <x v="0"/>
    <d v="2019-02-20T00:00:00"/>
  </r>
  <r>
    <s v="VPA6"/>
    <s v="KE-NAR-2301-29827"/>
    <x v="2"/>
    <s v="Under Verification"/>
    <s v="28th November,2022"/>
    <d v="2022-11-28T00:00:00"/>
    <s v="21st January,2023"/>
    <d v="2023-01-21T00:00:00"/>
    <s v="Tangus Winny Cherono"/>
    <s v="Female"/>
    <s v="20190234"/>
    <s v="0728648457"/>
    <m/>
    <m/>
    <m/>
    <n v="35.497672000000001"/>
    <n v="-0.88076699999999997"/>
    <s v="Narok"/>
    <s v="Transmara West"/>
    <s v="Ilmotiook"/>
    <s v="Lelechuet"/>
    <n v="10"/>
    <s v="Samwel Teres"/>
    <s v="Samwel Teres"/>
    <s v="Samwel Teres"/>
    <s v=""/>
    <s v="Informal Business"/>
    <x v="0"/>
    <x v="0"/>
    <d v="2023-01-28T00:00:00"/>
  </r>
  <r>
    <s v="VPA6"/>
    <s v="KE-NAR-1902-26248"/>
    <x v="0"/>
    <s v=""/>
    <s v="17th January,2019"/>
    <d v="2019-01-17T00:00:00"/>
    <s v="21st February,2019"/>
    <d v="2019-02-21T00:00:00"/>
    <s v="Torome Benard Parsaloi"/>
    <s v="Male"/>
    <s v="6217060"/>
    <s v="723713713"/>
    <m/>
    <m/>
    <s v="722619833"/>
    <n v="35.860559000000002"/>
    <n v="-1.0771269999999999"/>
    <s v="Narok"/>
    <s v="Narok North"/>
    <s v="Narok"/>
    <s v="Block 5"/>
    <s v="12"/>
    <s v="Samwel Teres"/>
    <s v="Samwel Teres"/>
    <s v="Samwel Teres"/>
    <s v="711156128"/>
    <s v="Informal Business"/>
    <x v="2"/>
    <x v="0"/>
    <d v="2019-02-21T00:00:00"/>
  </r>
  <r>
    <s v="VPA6"/>
    <s v="KE-BOM-1902-26250"/>
    <x v="0"/>
    <s v=""/>
    <s v="27th December,2018"/>
    <d v="2018-12-27T00:00:00"/>
    <s v="22nd February,2019"/>
    <d v="2019-02-22T00:00:00"/>
    <s v="Ronoh Benson Kiptoo"/>
    <s v="Male"/>
    <s v="99999"/>
    <s v="254722545417"/>
    <m/>
    <m/>
    <m/>
    <n v="35.436371999999999"/>
    <n v="-0.81047899999999995"/>
    <s v="Bomet"/>
    <s v="Bomet East"/>
    <s v="Kaporuso"/>
    <s v="Kaporuso"/>
    <s v="12"/>
    <s v="Samwel Teres"/>
    <s v="Samwel Teres"/>
    <s v="Samwel Teres"/>
    <s v="254711156128"/>
    <s v="Informal Business"/>
    <x v="2"/>
    <x v="0"/>
    <d v="2019-02-22T00:00:00"/>
  </r>
  <r>
    <s v="VPA6"/>
    <s v="KE-NAR-2012-26261"/>
    <x v="0"/>
    <s v=""/>
    <s v="3rd October,2020"/>
    <d v="2020-10-03T00:00:00"/>
    <s v="3rd December,2020"/>
    <d v="2020-12-03T00:00:00"/>
    <s v="Korir Paul"/>
    <s v="Male"/>
    <s v="23880057"/>
    <s v="254725214191"/>
    <m/>
    <m/>
    <s v="254726020489"/>
    <n v="35.504576999999998"/>
    <n v="-0.87060999999999999"/>
    <s v="Narok"/>
    <s v="Narok South"/>
    <s v="Hilmotyok"/>
    <s v="Chekwendo"/>
    <n v="12"/>
    <s v="Samwel Teres"/>
    <s v="Samwel Teres"/>
    <s v="Samwel Teres"/>
    <s v=""/>
    <s v="Informal Business"/>
    <x v="0"/>
    <x v="0"/>
    <d v="2020-12-03T00:00:00"/>
  </r>
  <r>
    <s v="VPA6"/>
    <s v="KE-NAK-2011-26266"/>
    <x v="2"/>
    <s v="Non Compliant"/>
    <s v="20th September,2020"/>
    <d v="2020-09-20T00:00:00"/>
    <s v="27th November,2020"/>
    <d v="2020-11-27T00:00:00"/>
    <s v="Koskei Richard Kiprotich"/>
    <s v="Male"/>
    <s v="12550219"/>
    <s v="254722248757"/>
    <m/>
    <m/>
    <s v="254711588034"/>
    <n v="35.708697999999998"/>
    <n v="-0.405333"/>
    <s v="Nakuru"/>
    <s v="Kuresoi"/>
    <s v="Kirenget"/>
    <s v="Bararket"/>
    <n v="12"/>
    <s v="Samwel Teres"/>
    <s v="Samwel Teres"/>
    <s v="Samwel Teres"/>
    <s v=""/>
    <s v="Informal Business"/>
    <x v="0"/>
    <x v="0"/>
    <d v="2020-11-27T00:00:00"/>
  </r>
  <r>
    <s v="VPA6"/>
    <s v="KE-NAR-2210-29820"/>
    <x v="0"/>
    <s v=""/>
    <s v="23rd December,2021"/>
    <d v="2021-12-23T00:00:00"/>
    <s v="20th October,2022"/>
    <d v="2022-10-20T00:00:00"/>
    <s v="Maiywa Joel Kiplongei"/>
    <s v="Male"/>
    <s v="009626"/>
    <s v="0723805562"/>
    <m/>
    <m/>
    <m/>
    <n v="35.513778000000002"/>
    <n v="-0.88030200000000003"/>
    <s v="Narok"/>
    <s v="Transmara West"/>
    <s v="Ilmotiook"/>
    <s v="Sachagwan"/>
    <n v="12"/>
    <s v="Samwel Teres"/>
    <s v="Samwel Teres"/>
    <s v="Samwel Teres"/>
    <s v=""/>
    <s v="Informal Business"/>
    <x v="0"/>
    <x v="0"/>
    <d v="2022-10-22T00:00:00"/>
  </r>
  <r>
    <s v="VPA6"/>
    <s v="KE-BOM-2008-26263"/>
    <x v="0"/>
    <s v=""/>
    <s v="15th December,2017"/>
    <d v="2017-12-15T00:00:00"/>
    <s v="8th August,2020"/>
    <d v="2020-08-08T00:00:00"/>
    <s v="Korir Julius Kipronoh"/>
    <s v="Male"/>
    <s v="20630652"/>
    <s v="723013817"/>
    <s v="254723013817"/>
    <m/>
    <m/>
    <n v="35.449387000000002"/>
    <n v="-0.79191500000000004"/>
    <s v="Bomet"/>
    <s v="Bomet East"/>
    <s v="Teget"/>
    <s v="Choronok"/>
    <s v="24"/>
    <s v="Samwel Teres"/>
    <s v="Samwel Teres"/>
    <s v="Samwel Teres"/>
    <s v=""/>
    <s v="Informal Business"/>
    <x v="0"/>
    <x v="0"/>
    <d v="2020-12-08T00:00:00"/>
  </r>
  <r>
    <s v="VPA6"/>
    <s v="KE-NAI-1801-27946"/>
    <x v="0"/>
    <s v=""/>
    <s v="12th December,2017"/>
    <d v="2017-12-12T00:00:00"/>
    <s v="31st January,2018"/>
    <d v="2018-01-31T00:00:00"/>
    <s v="Flexi Technology Biogas-Plant 1"/>
    <s v="Male"/>
    <s v="32951711"/>
    <s v="705921611"/>
    <m/>
    <m/>
    <m/>
    <n v="36.687795000000001"/>
    <n v="-1.3236870000000001"/>
    <s v="Nairobi"/>
    <s v="Langata"/>
    <s v="Langata"/>
    <s v="Mwitu"/>
    <n v="9"/>
    <s v="Biogas International Limited"/>
    <s v="Seremba Patrck"/>
    <s v="Seremba Patrck"/>
    <s v="784475352"/>
    <s v="Medium Size Business"/>
    <x v="6"/>
    <x v="2"/>
    <d v="2018-02-16T00:00:00"/>
  </r>
  <r>
    <s v="VPA6"/>
    <s v="KE-KAJ-1604-22598"/>
    <x v="0"/>
    <s v=""/>
    <s v="13th February,2016"/>
    <d v="2016-02-13T00:00:00"/>
    <s v="3rd April,2016"/>
    <d v="2016-04-03T00:00:00"/>
    <s v="Koipatat Nelly Koiyet"/>
    <s v="Female"/>
    <s v="99999"/>
    <s v="723333068"/>
    <m/>
    <m/>
    <m/>
    <n v="37.509892000000001"/>
    <n v="-2.94496"/>
    <s v="Kajiado"/>
    <s v="Loitokitok"/>
    <s v="Kuku"/>
    <s v="Mountain"/>
    <s v="12"/>
    <s v="Mespt"/>
    <s v="Shadrack Kuria"/>
    <s v="Shadrack Kuria"/>
    <s v=""/>
    <s v="Medium Size Business"/>
    <x v="2"/>
    <x v="0"/>
    <d v="2017-10-20T00:00:00"/>
  </r>
  <r>
    <s v="VPA6"/>
    <s v="KE-TAI-2011-25201"/>
    <x v="0"/>
    <s v=""/>
    <s v="12th September,2020"/>
    <d v="2020-09-12T00:00:00"/>
    <s v="18th November,2020"/>
    <d v="2020-11-18T00:00:00"/>
    <s v="Msema Ephraim Julius"/>
    <s v="Male"/>
    <s v="4654857"/>
    <s v="254724063223"/>
    <m/>
    <m/>
    <m/>
    <n v="38.406438000000001"/>
    <n v="-3.4712399999999999"/>
    <s v="Taita/Taveta"/>
    <s v="Mwatate"/>
    <s v="Mwatate"/>
    <s v="Msisinenyi"/>
    <n v="8"/>
    <s v="Silvester M Mwadime"/>
    <s v="Silvester M Mwadime"/>
    <s v="Silvester M Mwadime"/>
    <s v=""/>
    <s v="Informal Business"/>
    <x v="2"/>
    <x v="0"/>
    <d v="2020-11-18T00:00:00"/>
  </r>
  <r>
    <s v="VPA6"/>
    <s v="KE-TAI-2005-25737"/>
    <x v="0"/>
    <s v=""/>
    <s v="5th May,2020"/>
    <d v="2020-05-05T00:00:00"/>
    <s v="21st May,2020"/>
    <d v="2020-05-21T00:00:00"/>
    <s v="Mwazilo Philisia Wali"/>
    <s v="Female"/>
    <s v="12345676"/>
    <s v="798520952"/>
    <s v="254798520952"/>
    <m/>
    <s v="254759534691"/>
    <n v="38.372729999999997"/>
    <n v="-3.4143349999999999"/>
    <s v="Taita/Taveta"/>
    <s v="Wundanyi"/>
    <s v="Wundanyi"/>
    <s v="Chome"/>
    <n v="8"/>
    <s v="Silvester M Mwadime"/>
    <s v="Silvester M Mwadime"/>
    <s v="Silvester M Mwadime"/>
    <s v="704388582"/>
    <s v="Informal Business"/>
    <x v="2"/>
    <x v="0"/>
    <d v="2020-05-22T00:00:00"/>
  </r>
  <r>
    <s v="VPA6"/>
    <s v="KE-TAI-2211-2276"/>
    <x v="2"/>
    <s v="Non Compliant"/>
    <s v="15th August,2022"/>
    <d v="2022-08-15T00:00:00"/>
    <s v="17th November,2022"/>
    <d v="2022-11-17T00:00:00"/>
    <s v="Mwale Jane Ndela"/>
    <s v="Female"/>
    <s v="29752358"/>
    <s v="0728021721"/>
    <m/>
    <m/>
    <m/>
    <n v="38.375393000000003"/>
    <n v="-3.3772220000000002"/>
    <s v="Taita/Taveta"/>
    <s v="Wundanyi"/>
    <s v="Mbale"/>
    <s v="Sagha"/>
    <n v="8"/>
    <s v="Silvester M Mwadime"/>
    <s v="Silvester M Mwadime"/>
    <s v="Silvester M Mwadime"/>
    <s v=""/>
    <s v="Informal Business"/>
    <x v="2"/>
    <x v="0"/>
    <d v="2022-11-21T00:00:00"/>
  </r>
  <r>
    <s v="VPA6"/>
    <s v="KE-TAI-1905-26000"/>
    <x v="0"/>
    <s v=""/>
    <s v="2nd April,2019"/>
    <d v="2019-04-02T00:00:00"/>
    <s v="2nd May,2019"/>
    <d v="2019-05-02T00:00:00"/>
    <s v="Mwakisha Daniel Makoko"/>
    <s v="Male"/>
    <s v="25365"/>
    <s v="254722445635"/>
    <m/>
    <m/>
    <m/>
    <n v="38.323155"/>
    <n v="-3.3560120000000002"/>
    <s v="Taita/Taveta"/>
    <s v="Wundanyi"/>
    <s v="Werugha"/>
    <s v="Mashangi"/>
    <s v="10"/>
    <s v="Silvester M Mwadime"/>
    <s v="Silvester M Mwadime"/>
    <s v="Silvester M Mwadime"/>
    <s v="704388582"/>
    <s v="Informal Business"/>
    <x v="2"/>
    <x v="0"/>
    <d v="2019-05-02T00:00:00"/>
  </r>
  <r>
    <s v="VPA6"/>
    <s v="KE-TAI-1607-23610"/>
    <x v="0"/>
    <s v=""/>
    <s v="27th May,2016"/>
    <d v="2016-05-27T00:00:00"/>
    <s v="16th July,2016"/>
    <d v="2016-07-16T00:00:00"/>
    <s v="Maghaga Josephat Kilai"/>
    <s v="Male"/>
    <s v="150925"/>
    <s v="728962941"/>
    <m/>
    <m/>
    <m/>
    <n v="38.365186000000001"/>
    <n v="-3.4139200000000001"/>
    <s v="Taita/Taveta"/>
    <s v="Wundanyi"/>
    <s v="Wundanyi"/>
    <s v="Mlawa"/>
    <s v="12"/>
    <s v="Silvester M Mwadime"/>
    <s v="Silvester M Mwadime"/>
    <s v="Silvester M Mwadime"/>
    <s v="704388582"/>
    <s v="Informal Business"/>
    <x v="2"/>
    <x v="0"/>
    <d v="2018-04-13T00:00:00"/>
  </r>
  <r>
    <s v="VPA6"/>
    <s v="KE-TAI-1905-25997"/>
    <x v="0"/>
    <s v=""/>
    <s v="2nd April,2019"/>
    <d v="2019-04-02T00:00:00"/>
    <s v="2nd May,2019"/>
    <d v="2019-05-02T00:00:00"/>
    <s v="Mbele Athanas Mwachia"/>
    <s v="Male"/>
    <s v="11146820"/>
    <s v="254712970610"/>
    <m/>
    <m/>
    <m/>
    <n v="38.332341999999997"/>
    <n v="-3.3887269999999998"/>
    <s v="Taita/Taveta"/>
    <s v="Wundanyi"/>
    <s v="Werugha"/>
    <s v="Mwafunja"/>
    <s v="32"/>
    <s v="Silvester M Mwadime"/>
    <s v="Silvester M Mwadime"/>
    <s v="Silvester M Mwadime"/>
    <s v="704388582"/>
    <s v="Informal Business"/>
    <x v="2"/>
    <x v="0"/>
    <d v="2019-05-02T00:00:00"/>
  </r>
  <r>
    <s v="VPA6"/>
    <s v="KE-NAN-1812-024503"/>
    <x v="2"/>
    <s v="Under Verification"/>
    <s v="6th May,2018"/>
    <d v="2018-05-06T00:00:00"/>
    <s v="26th December,2018"/>
    <d v="2018-12-26T00:00:00"/>
    <s v="Chepkosgei Lilian"/>
    <s v="Female"/>
    <s v="26449616"/>
    <s v="726281279"/>
    <m/>
    <m/>
    <m/>
    <n v="35.267760000000003"/>
    <n v="6.7016999999999993E-2"/>
    <s v="Nandi"/>
    <s v="Tinderet"/>
    <s v="Tindiret"/>
    <s v="Kolonget"/>
    <n v="4"/>
    <s v="Simion Kiprop"/>
    <s v="Simion Kiprop"/>
    <s v="Simion Kiprop"/>
    <s v="704382145"/>
    <s v="Informal Business"/>
    <x v="0"/>
    <x v="0"/>
    <d v="2018-12-04T00:00:00"/>
  </r>
  <r>
    <s v="VPA6"/>
    <s v="KE-NAN-1807-024570"/>
    <x v="0"/>
    <s v=""/>
    <s v="18th April,2018"/>
    <d v="2018-04-18T00:00:00"/>
    <s v="20th July,2018"/>
    <d v="2018-07-20T00:00:00"/>
    <s v="Kessei Chelagat"/>
    <s v="Female"/>
    <s v="21191294"/>
    <s v="726849632"/>
    <m/>
    <m/>
    <m/>
    <n v="35.267569999999999"/>
    <n v="6.2952999999999995E-2"/>
    <s v="Nandi"/>
    <s v="Tinderet"/>
    <s v="Tinderet"/>
    <s v="Kolonget"/>
    <s v="4"/>
    <s v="Simion Kiprop"/>
    <s v="Simion Kiprop"/>
    <s v="Simion Kiprop"/>
    <s v="704382145"/>
    <s v="Informal Business"/>
    <x v="0"/>
    <x v="0"/>
    <d v="2018-10-19T00:00:00"/>
  </r>
  <r>
    <s v="VPA6"/>
    <s v="KE-NAN-1711-024569"/>
    <x v="0"/>
    <s v=""/>
    <s v="10th May,2017"/>
    <d v="2017-05-10T00:00:00"/>
    <s v="23rd November,2017"/>
    <d v="2017-11-23T00:00:00"/>
    <s v="Chepkemboi Susan"/>
    <s v="Female"/>
    <s v="12739784"/>
    <s v="713787610"/>
    <m/>
    <m/>
    <s v="723797036"/>
    <n v="35.258277"/>
    <n v="6.9638000000000005E-2"/>
    <s v="Nandi"/>
    <s v="Nandi Hills"/>
    <s v="Tinderet"/>
    <s v="Kolonget"/>
    <s v="4"/>
    <s v="Simion Kiprop"/>
    <s v="Simion Kiprop"/>
    <s v="Simion Kiprop"/>
    <s v="704382145"/>
    <s v="Informal Business"/>
    <x v="0"/>
    <x v="0"/>
    <d v="2018-10-19T00:00:00"/>
  </r>
  <r>
    <s v="VPA6"/>
    <s v="KE-NAN-1810-024555"/>
    <x v="0"/>
    <s v=""/>
    <s v="30th August,2018"/>
    <d v="2018-08-30T00:00:00"/>
    <s v="19th October,2018"/>
    <d v="2018-10-19T00:00:00"/>
    <s v="Chepkoech Selly"/>
    <s v="Female"/>
    <s v="23887059"/>
    <s v="717593241"/>
    <m/>
    <m/>
    <m/>
    <n v="35.274165000000004"/>
    <n v="6.3756999999999994E-2"/>
    <s v="Nandi"/>
    <s v="Tinderet"/>
    <s v="Tinderet"/>
    <s v="Kolonget"/>
    <s v="4"/>
    <s v="Simion Kiprop"/>
    <s v="Simion Kiprop"/>
    <s v="Simion Kiprop"/>
    <s v="704382145"/>
    <s v="Informal Business"/>
    <x v="0"/>
    <x v="0"/>
    <d v="2018-10-22T00:00:00"/>
  </r>
  <r>
    <s v="VPA6"/>
    <s v="KE-NAN-1810-024550"/>
    <x v="1"/>
    <s v="Abandoned"/>
    <s v="30th August,2018"/>
    <d v="2018-08-30T00:00:00"/>
    <s v="19th October,2018"/>
    <d v="2018-10-19T00:00:00"/>
    <s v="Choge Nancy"/>
    <s v="Female"/>
    <s v="28517948"/>
    <s v="717593241"/>
    <m/>
    <m/>
    <m/>
    <n v="35.273212999999998"/>
    <n v="6.2413999999999997E-2"/>
    <s v="Nandi"/>
    <s v="Tinderet"/>
    <s v="Tinderet"/>
    <s v="Kolonget"/>
    <s v="4"/>
    <s v="Simion Kiprop"/>
    <s v="Simion Kiprop"/>
    <s v="Simion Kiprop"/>
    <s v="704382145"/>
    <s v="Informal Business"/>
    <x v="0"/>
    <x v="0"/>
    <d v="2018-10-22T00:00:00"/>
  </r>
  <r>
    <s v="VPA6"/>
    <s v="KE-NAN-1711-27820"/>
    <x v="0"/>
    <s v=""/>
    <s v="13th April,2017"/>
    <d v="2017-04-13T00:00:00"/>
    <s v="23rd November,2017"/>
    <d v="2017-11-23T00:00:00"/>
    <s v="Sawe Rael"/>
    <s v="Female"/>
    <s v="9868787"/>
    <s v="704900765"/>
    <m/>
    <m/>
    <m/>
    <n v="35.280786999999997"/>
    <n v="6.8572999999999995E-2"/>
    <s v="Nandi"/>
    <s v="Tinderet"/>
    <s v="Tindiret"/>
    <s v="Setek"/>
    <s v="4"/>
    <s v="Simion Kiprop"/>
    <s v="Simion Kiprop"/>
    <s v="Simion Kiprop"/>
    <s v="704382145"/>
    <s v="Informal Business"/>
    <x v="0"/>
    <x v="0"/>
    <d v="2018-10-19T00:00:00"/>
  </r>
  <r>
    <s v="VPA6"/>
    <s v="KE-NAN-1803-27225"/>
    <x v="0"/>
    <s v=""/>
    <s v="13th November,2017"/>
    <d v="2017-11-13T00:00:00"/>
    <s v="14th March,2018"/>
    <d v="2018-03-14T00:00:00"/>
    <s v="Arapta Hellen"/>
    <s v="Female"/>
    <s v="13314280"/>
    <s v="738156113"/>
    <m/>
    <m/>
    <m/>
    <n v="35.289847999999999"/>
    <n v="6.2573000000000004E-2"/>
    <s v="Nandi"/>
    <s v="Tinderet"/>
    <s v="Tinderet"/>
    <s v="Cherondo"/>
    <s v="4"/>
    <s v="Simion Kiprop"/>
    <s v="Simion Kiprop"/>
    <s v="Simion Kiprop"/>
    <s v="704282145"/>
    <s v="Informal Business"/>
    <x v="0"/>
    <x v="0"/>
    <d v="2018-10-19T00:00:00"/>
  </r>
  <r>
    <s v="VPA6"/>
    <s v="KE-NAN-1811-27224"/>
    <x v="0"/>
    <s v=""/>
    <s v="18th July,2017"/>
    <d v="2017-07-18T00:00:00"/>
    <s v="23rd November,2018"/>
    <d v="2018-11-23T00:00:00"/>
    <s v="Saina Tecla"/>
    <s v="Female"/>
    <s v="11506211"/>
    <s v="701325585"/>
    <m/>
    <m/>
    <m/>
    <n v="35.282685000000001"/>
    <n v="6.3307000000000002E-2"/>
    <s v="Nandi"/>
    <s v="Tinderet"/>
    <s v="Tinderet"/>
    <s v="Setek"/>
    <s v="4"/>
    <s v="Simion Kiprop"/>
    <s v="Simion Kiprop"/>
    <s v="Simion Kiprop"/>
    <s v="254704382145"/>
    <s v="Informal Business"/>
    <x v="0"/>
    <x v="0"/>
    <d v="2018-10-19T00:00:00"/>
  </r>
  <r>
    <s v="VPA6"/>
    <s v="KE-NAN-1711-27226"/>
    <x v="0"/>
    <s v=""/>
    <s v="7th September,2017"/>
    <d v="2017-09-07T00:00:00"/>
    <s v="23rd November,2017"/>
    <d v="2017-11-23T00:00:00"/>
    <s v="Moso Jane"/>
    <s v="Female"/>
    <s v="13305764"/>
    <s v="717579488"/>
    <s v="717529448"/>
    <m/>
    <m/>
    <n v="35.287573000000002"/>
    <n v="6.3837000000000005E-2"/>
    <s v="Nandi"/>
    <s v="Tinderet"/>
    <s v="Tinderet"/>
    <s v="Cherondo"/>
    <s v="4"/>
    <s v="Simion Kiprop"/>
    <s v="Simion Kiprop"/>
    <s v="Simion Kiprop"/>
    <s v="704382145"/>
    <s v="Informal Business"/>
    <x v="0"/>
    <x v="0"/>
    <d v="2018-10-19T00:00:00"/>
  </r>
  <r>
    <s v="VPA6"/>
    <s v="KE-NAN-1810-024590"/>
    <x v="0"/>
    <s v=""/>
    <s v="15th May,2018"/>
    <d v="2018-05-15T00:00:00"/>
    <s v="25th October,2018"/>
    <d v="2018-10-25T00:00:00"/>
    <s v="Too Monica"/>
    <s v="Female"/>
    <s v="5591473"/>
    <s v="729759447"/>
    <m/>
    <m/>
    <s v="710510191"/>
    <n v="35.27975"/>
    <n v="6.9897000000000001E-2"/>
    <s v="Nandi"/>
    <s v="Tinderet"/>
    <s v="Tinderet"/>
    <s v="Setek"/>
    <s v="4"/>
    <s v="Simion Kiprop"/>
    <s v="Simion Kiprop"/>
    <s v="Simion Kiprop"/>
    <s v="704382145"/>
    <s v="Informal Business"/>
    <x v="0"/>
    <x v="0"/>
    <d v="2018-10-23T00:00:00"/>
  </r>
  <r>
    <s v="VPA6"/>
    <s v="KE-NAN-1802-024572"/>
    <x v="0"/>
    <s v=""/>
    <s v="13th January,2018"/>
    <d v="2018-01-13T00:00:00"/>
    <s v="17th February,2018"/>
    <d v="2018-02-17T00:00:00"/>
    <s v="Chemasunde Ruth"/>
    <s v="Female"/>
    <s v="20712338"/>
    <s v="719726656"/>
    <m/>
    <m/>
    <s v="735076989"/>
    <n v="35.267940000000003"/>
    <n v="5.8130000000000001E-2"/>
    <s v="Nandi"/>
    <s v="Tinderet"/>
    <s v="Tinderet"/>
    <s v="Kolonget"/>
    <s v="4"/>
    <s v="Simion Kiprop"/>
    <s v="Simion Kiprop"/>
    <s v="Simion Kiprop"/>
    <s v=""/>
    <s v="Informal Business"/>
    <x v="0"/>
    <x v="0"/>
    <d v="2018-10-19T00:00:00"/>
  </r>
  <r>
    <s v="VPA6"/>
    <s v="KE-NAN-1711-024573"/>
    <x v="0"/>
    <s v=""/>
    <s v="18th May,2017"/>
    <d v="2017-05-18T00:00:00"/>
    <s v="23rd November,2017"/>
    <d v="2017-11-23T00:00:00"/>
    <s v="Too Eusila Jepkorir"/>
    <s v="Female"/>
    <s v="26362659"/>
    <s v="701139043"/>
    <m/>
    <m/>
    <s v="781138914"/>
    <n v="35.276403000000002"/>
    <n v="6.4621999999999999E-2"/>
    <s v="Nandi"/>
    <s v="Tinderet"/>
    <s v="Tinderet"/>
    <s v="Chereres"/>
    <s v="4"/>
    <s v="Simion Kiprop"/>
    <s v="Simion Kiprop"/>
    <s v="Simion Kiprop"/>
    <s v="704382145"/>
    <s v="Informal Business"/>
    <x v="0"/>
    <x v="0"/>
    <d v="2018-10-19T00:00:00"/>
  </r>
  <r>
    <s v="VPA6"/>
    <s v="KE-NAN-1808-024575"/>
    <x v="2"/>
    <s v="Under Verification"/>
    <s v="7th July,2018"/>
    <d v="2018-07-07T00:00:00"/>
    <s v="22nd August,2018"/>
    <d v="2018-08-22T00:00:00"/>
    <s v="Chepchumba Rose"/>
    <s v="Female"/>
    <s v="99999"/>
    <s v="792913096"/>
    <m/>
    <m/>
    <m/>
    <n v="35.267755000000001"/>
    <n v="6.7418000000000006E-2"/>
    <s v="Nandi"/>
    <s v="Tinderet"/>
    <s v="Tindiret"/>
    <s v="Kolonget"/>
    <n v="4"/>
    <s v="Simion kiprop"/>
    <s v="Simion Kiprop"/>
    <s v="Simion Kiprop"/>
    <s v="704382145"/>
    <s v="Informal Business"/>
    <x v="0"/>
    <x v="0"/>
    <d v="2018-10-19T00:00:00"/>
  </r>
  <r>
    <s v="VPA6"/>
    <s v="KE-NAN-1802-024571"/>
    <x v="0"/>
    <s v=""/>
    <s v="4th January,2018"/>
    <d v="2018-01-04T00:00:00"/>
    <s v="17th February,2018"/>
    <d v="2018-02-17T00:00:00"/>
    <s v="Chemutai Lidya"/>
    <s v="Female"/>
    <s v="32664400"/>
    <s v="704382107"/>
    <m/>
    <m/>
    <s v="756944168"/>
    <n v="35.268926999999998"/>
    <n v="5.8123000000000001E-2"/>
    <s v="Nandi"/>
    <s v="Tinderet"/>
    <s v="Tinderet"/>
    <s v="Kolonget"/>
    <s v="4"/>
    <s v="Simion Kiprop"/>
    <s v="Simion Kiprop"/>
    <s v="Simion Kiprop"/>
    <s v="704382145"/>
    <s v="Informal Business"/>
    <x v="0"/>
    <x v="0"/>
    <d v="2018-10-19T00:00:00"/>
  </r>
  <r>
    <s v="VPA6"/>
    <s v="KE-NAN-1802-27819"/>
    <x v="0"/>
    <s v=""/>
    <s v="13th December,2017"/>
    <d v="2017-12-13T00:00:00"/>
    <s v="14th February,2018"/>
    <d v="2018-02-14T00:00:00"/>
    <s v="Talam Jane"/>
    <s v="Female"/>
    <s v="9868530"/>
    <s v="700389846"/>
    <m/>
    <m/>
    <s v="712063126"/>
    <n v="35.280901999999998"/>
    <n v="6.5458000000000002E-2"/>
    <s v="Nandi"/>
    <s v="Tinderet"/>
    <s v="Tinderet"/>
    <s v="Setek"/>
    <s v="4"/>
    <s v="Simion Kiprop"/>
    <s v="Simion Kiprop"/>
    <s v="Simion Kiprop"/>
    <s v="704382145"/>
    <s v="Informal Business"/>
    <x v="0"/>
    <x v="0"/>
    <d v="2018-10-19T00:00:00"/>
  </r>
  <r>
    <s v="VPA6"/>
    <s v="KE-NAN-1805-024583"/>
    <x v="0"/>
    <s v=""/>
    <s v="20th January,2018"/>
    <d v="2018-01-20T00:00:00"/>
    <s v="2nd May,2018"/>
    <d v="2018-05-02T00:00:00"/>
    <s v="Chemeli Jane"/>
    <s v="Female"/>
    <s v="24341202"/>
    <s v="727998104"/>
    <m/>
    <m/>
    <m/>
    <n v="35.274057999999997"/>
    <n v="6.9900000000000004E-2"/>
    <s v="Nandi"/>
    <s v="Tinderet"/>
    <s v="Tinderet"/>
    <s v="Kolonget"/>
    <s v="4"/>
    <s v="Simion Kiprop"/>
    <s v="Simion Kiprop"/>
    <s v="Simion Kiprop"/>
    <s v="704382145"/>
    <s v="Informal Business"/>
    <x v="0"/>
    <x v="0"/>
    <d v="2018-10-19T00:00:00"/>
  </r>
  <r>
    <s v="VPA6"/>
    <s v="KE-NAN-1711-024582"/>
    <x v="0"/>
    <s v=""/>
    <s v="7th July,2017"/>
    <d v="2017-07-07T00:00:00"/>
    <s v="13th November,2017"/>
    <d v="2017-11-13T00:00:00"/>
    <s v="Chepkirong Sally"/>
    <s v="Female"/>
    <s v="29051898"/>
    <s v="715115559"/>
    <m/>
    <m/>
    <s v="704897200"/>
    <n v="35.272578000000003"/>
    <n v="6.7686999999999997E-2"/>
    <s v="Nandi"/>
    <s v="Tinderet"/>
    <s v="Tinderet"/>
    <s v="Chereres"/>
    <s v="4"/>
    <s v="Simion Kiprop"/>
    <s v="Simion Kiprop"/>
    <s v="Simion Kiprop"/>
    <s v="704382145"/>
    <s v="Informal Business"/>
    <x v="0"/>
    <x v="0"/>
    <d v="2018-10-19T00:00:00"/>
  </r>
  <r>
    <s v="VPA6"/>
    <s v="KE-NAN-1705-024579"/>
    <x v="2"/>
    <s v="Unreachable"/>
    <s v="16th February,2017"/>
    <d v="2017-02-16T00:00:00"/>
    <s v="5th May,2017"/>
    <d v="2017-05-05T00:00:00"/>
    <s v="Saina Colleta Chepchoge"/>
    <s v="Female"/>
    <s v="9870400"/>
    <s v="734749039"/>
    <m/>
    <m/>
    <m/>
    <n v="35.291311999999998"/>
    <n v="7.3410000000000003E-2"/>
    <s v="Nandi"/>
    <s v="Tinderet"/>
    <s v="Tinderet"/>
    <s v="Setek"/>
    <n v="4"/>
    <s v="Simion Kiprop"/>
    <s v="Simion Kiprop"/>
    <s v="Simion Kiprop"/>
    <s v="704382145"/>
    <s v="Informal Business"/>
    <x v="0"/>
    <x v="0"/>
    <d v="2018-10-19T00:00:00"/>
  </r>
  <r>
    <s v="VPA6"/>
    <s v="KE-NAN-1802-024584"/>
    <x v="2"/>
    <s v="Under Verification"/>
    <s v="13th October,2017"/>
    <d v="2017-10-13T00:00:00"/>
    <s v="2nd February,2018"/>
    <d v="2018-02-02T00:00:00"/>
    <s v="Kailel Ester"/>
    <s v="Female"/>
    <s v="3290280"/>
    <s v="711824754"/>
    <m/>
    <m/>
    <m/>
    <n v="35.123472"/>
    <n v="0.175535"/>
    <s v="Nandi"/>
    <s v="Tinderet"/>
    <s v="Tindiret"/>
    <s v="Chereres"/>
    <n v="4"/>
    <s v="Simion kiprop"/>
    <s v="Simion Kiprop"/>
    <s v="Simion Kiprop"/>
    <s v="704382145"/>
    <s v="Informal Business"/>
    <x v="0"/>
    <x v="0"/>
    <d v="2018-10-19T00:00:00"/>
  </r>
  <r>
    <s v="VPA6"/>
    <s v="KE-NAN-1808-024585"/>
    <x v="0"/>
    <s v=""/>
    <s v="15th April,2018"/>
    <d v="2018-04-15T00:00:00"/>
    <s v="15th August,2018"/>
    <d v="2018-08-15T00:00:00"/>
    <s v="Chepkwony Flora"/>
    <s v="Female"/>
    <s v="13013492"/>
    <s v="700012855"/>
    <m/>
    <m/>
    <s v="716756843"/>
    <n v="35.276967999999997"/>
    <n v="7.2242000000000001E-2"/>
    <s v="Nandi"/>
    <s v="Tinderet"/>
    <s v="Tinderet"/>
    <s v="Kolonget"/>
    <s v="4"/>
    <s v="Simion Kiprop"/>
    <s v="Simion Kiprop"/>
    <s v="Simion Kiprop"/>
    <s v="704382145"/>
    <s v="Informal Business"/>
    <x v="0"/>
    <x v="0"/>
    <d v="2018-10-19T00:00:00"/>
  </r>
  <r>
    <s v="VPA6"/>
    <s v="KE-NAN-1810-024502"/>
    <x v="0"/>
    <s v=""/>
    <s v="16th October,2017"/>
    <d v="2017-10-16T00:00:00"/>
    <s v="28th October,2018"/>
    <d v="2018-10-28T00:00:00"/>
    <s v="Barno Helen"/>
    <s v="Female"/>
    <s v="71168905"/>
    <s v="0713841620"/>
    <m/>
    <m/>
    <s v="797755876"/>
    <n v="35.280613000000002"/>
    <n v="6.9328000000000001E-2"/>
    <s v="Nandi"/>
    <s v="Tinderet"/>
    <s v="Tindiret"/>
    <s v="Setek"/>
    <s v="4"/>
    <s v="Simion Kiprop"/>
    <s v="Simion Kiprop"/>
    <s v="Simion Kiprop"/>
    <s v="704382145"/>
    <s v="Informal Business"/>
    <x v="0"/>
    <x v="0"/>
    <d v="2018-10-27T00:00:00"/>
  </r>
  <r>
    <s v="VPA6"/>
    <s v="KE-NAN-1810-024592"/>
    <x v="2"/>
    <s v="Under Verification"/>
    <s v="20th May,2018"/>
    <d v="2018-05-20T00:00:00"/>
    <s v="26th October,2018"/>
    <d v="2018-10-26T00:00:00"/>
    <s v="Chuma Dia"/>
    <s v="Female"/>
    <s v="5591245"/>
    <s v="726281279"/>
    <s v="725671539"/>
    <m/>
    <s v="724417015"/>
    <n v="35.267178000000001"/>
    <n v="6.4647999999999997E-2"/>
    <s v="Nandi"/>
    <s v="Tinderet"/>
    <s v="Tindiret"/>
    <s v="Setek"/>
    <n v="4"/>
    <s v="Simion kiprop"/>
    <s v="Simion Kiprop"/>
    <s v="Simion Kiprop"/>
    <s v="704382145"/>
    <s v="Informal Business"/>
    <x v="0"/>
    <x v="0"/>
    <d v="2018-10-27T00:00:00"/>
  </r>
  <r>
    <s v="VPA6"/>
    <s v="KE-NAN-1806-27937"/>
    <x v="0"/>
    <s v=""/>
    <s v="16th April,2018"/>
    <d v="2018-04-16T00:00:00"/>
    <s v="2nd June,2018"/>
    <d v="2018-06-02T00:00:00"/>
    <s v="Chepkorir Sarah"/>
    <s v="Female"/>
    <s v="26488258"/>
    <s v="722386718"/>
    <m/>
    <m/>
    <m/>
    <n v="35.278592000000003"/>
    <n v="7.1942000000000006E-2"/>
    <s v="Nandi"/>
    <s v="Tinderet"/>
    <s v="Tinderet"/>
    <s v="Chereres"/>
    <s v="4"/>
    <s v="Simion Kiprop"/>
    <s v="Simion Kiprop"/>
    <s v="Simion Kiprop"/>
    <s v="704382145"/>
    <s v="Informal Business"/>
    <x v="0"/>
    <x v="0"/>
    <d v="2018-10-19T00:00:00"/>
  </r>
  <r>
    <s v="VPA6"/>
    <s v="KE-NAN-1801-024589"/>
    <x v="0"/>
    <s v=""/>
    <s v="19th December,2017"/>
    <d v="2017-12-19T00:00:00"/>
    <s v="15th January,2018"/>
    <d v="2018-01-15T00:00:00"/>
    <s v="Tum Margret"/>
    <s v="Female"/>
    <s v="13013755"/>
    <s v="702070706"/>
    <m/>
    <m/>
    <m/>
    <n v="35.280881999999998"/>
    <n v="7.2457999999999995E-2"/>
    <s v="Nandi"/>
    <s v="Tinderet"/>
    <s v="Tinderet"/>
    <s v="Setek"/>
    <s v="4"/>
    <s v="Simion Kiprop"/>
    <s v="Simion Kiprop"/>
    <s v="Simion Kiprop"/>
    <s v="704382145"/>
    <s v="Informal Business"/>
    <x v="0"/>
    <x v="0"/>
    <d v="2018-10-19T00:00:00"/>
  </r>
  <r>
    <s v="VPA6"/>
    <s v="KE-NAN-1801-024576"/>
    <x v="1"/>
    <s v="Demolished"/>
    <s v="12th November,2017"/>
    <d v="2017-11-12T00:00:00"/>
    <s v="29th January,2018"/>
    <d v="2018-01-29T00:00:00"/>
    <s v="Barno Ann"/>
    <s v="Female"/>
    <s v="5569140"/>
    <s v="713657857"/>
    <m/>
    <m/>
    <s v="732958006"/>
    <n v="35.276522"/>
    <n v="6.6530000000000006E-2"/>
    <s v="Nandi"/>
    <s v="Tinderet"/>
    <s v="Tinderet"/>
    <s v="Chereres"/>
    <s v="4"/>
    <s v="Simion Kiprop"/>
    <s v="Simion Kiprop"/>
    <s v="Simion Kiprop"/>
    <s v="704382145"/>
    <s v="Informal Business"/>
    <x v="0"/>
    <x v="0"/>
    <d v="2018-10-19T00:00:00"/>
  </r>
  <r>
    <s v="VPA6"/>
    <s v="KE-NAN-1808-024577"/>
    <x v="0"/>
    <s v=""/>
    <s v="18th March,2018"/>
    <d v="2018-03-18T00:00:00"/>
    <s v="9th August,2018"/>
    <d v="2018-08-09T00:00:00"/>
    <s v="Chebichi Gladis"/>
    <s v="Female"/>
    <s v="27576252"/>
    <s v="705507951"/>
    <m/>
    <m/>
    <s v="721795039"/>
    <n v="35.275210000000001"/>
    <n v="6.7287E-2"/>
    <s v="Nandi"/>
    <s v="Tinderet"/>
    <s v="Tinderet"/>
    <s v="Chereres"/>
    <s v="4"/>
    <s v="Simion Kiprop"/>
    <s v="Simion Kiprop"/>
    <s v="Simion Kiprop"/>
    <s v="704382145"/>
    <s v="Informal Business"/>
    <x v="0"/>
    <x v="0"/>
    <d v="2018-10-19T00:00:00"/>
  </r>
  <r>
    <s v="VPA6"/>
    <s v="KE-NAN-1809-024580"/>
    <x v="0"/>
    <s v=""/>
    <s v="19th May,2018"/>
    <d v="2018-05-19T00:00:00"/>
    <s v="10th September,2018"/>
    <d v="2018-09-10T00:00:00"/>
    <s v="Chebet Flora"/>
    <s v="Female"/>
    <s v="13293406"/>
    <s v="717264290"/>
    <m/>
    <m/>
    <m/>
    <n v="35.278905000000002"/>
    <n v="6.8062999999999999E-2"/>
    <s v="Nandi"/>
    <s v="Tinderet"/>
    <s v="Tinderet"/>
    <s v="Setek"/>
    <s v="4"/>
    <s v="Simion Kiprop"/>
    <s v="Simion Kiprop"/>
    <s v="Simion Kiprop"/>
    <s v="704382145"/>
    <s v="Informal Business"/>
    <x v="0"/>
    <x v="0"/>
    <d v="2018-10-19T00:00:00"/>
  </r>
  <r>
    <s v="VPA6"/>
    <s v="KE-NAN-1802-024587"/>
    <x v="0"/>
    <s v=""/>
    <s v="15th November,2017"/>
    <d v="2017-11-15T00:00:00"/>
    <s v="21st February,2018"/>
    <d v="2018-02-21T00:00:00"/>
    <s v="Chemisic Emily"/>
    <s v="Female"/>
    <s v="5568902"/>
    <s v="725238655"/>
    <m/>
    <m/>
    <s v="714556753"/>
    <n v="35.279398"/>
    <n v="7.2493000000000002E-2"/>
    <s v="Nandi"/>
    <s v="Tinderet"/>
    <s v="Tinderet"/>
    <s v="Chereres"/>
    <s v="4"/>
    <s v="Simion Kiprop"/>
    <s v="Simion Kiprop"/>
    <s v="Simion Kiprop"/>
    <s v="704382145"/>
    <s v="Informal Business"/>
    <x v="0"/>
    <x v="0"/>
    <d v="2018-10-20T00:00:00"/>
  </r>
  <r>
    <s v="VPA6"/>
    <s v="KE-NAN-1903-25647"/>
    <x v="0"/>
    <s v=""/>
    <s v="26th February,2019"/>
    <d v="2019-02-26T00:00:00"/>
    <s v="27th March,2019"/>
    <d v="2019-03-27T00:00:00"/>
    <s v="Jemeli Peres"/>
    <s v="Female"/>
    <s v="28781042"/>
    <s v="254725478150"/>
    <m/>
    <m/>
    <m/>
    <n v="35.281551999999998"/>
    <n v="6.5994999999999998E-2"/>
    <s v="Nandi"/>
    <s v="Tinderet"/>
    <s v="Songhor"/>
    <s v="Setek"/>
    <s v="4"/>
    <s v="Simion Kiprop"/>
    <s v="Simion Kiprop"/>
    <s v="Simion Kiprop"/>
    <s v="704382145"/>
    <s v="Informal Business"/>
    <x v="0"/>
    <x v="0"/>
    <d v="2019-03-28T00:00:00"/>
  </r>
  <r>
    <s v="VPA6"/>
    <s v="KE-NAN-1810-024551"/>
    <x v="1"/>
    <s v="Abandoned"/>
    <s v="18th July,2018"/>
    <d v="2018-07-18T00:00:00"/>
    <s v="18th October,2018"/>
    <d v="2018-10-18T00:00:00"/>
    <s v="Cherubet Victorine"/>
    <s v="Female"/>
    <s v="13306136"/>
    <s v="0716316284"/>
    <m/>
    <m/>
    <m/>
    <n v="35.274484999999999"/>
    <n v="5.9826999999999998E-2"/>
    <s v="Nandi"/>
    <s v="Tinderet"/>
    <s v="Tinderet"/>
    <s v="Kolonget"/>
    <s v="4"/>
    <s v="Ronald Kiprop"/>
    <s v="Simion Kiprop"/>
    <s v="Simion Kiprop"/>
    <s v="704382145"/>
    <s v="Informal Business"/>
    <x v="0"/>
    <x v="0"/>
    <d v="2018-10-18T00:00:00"/>
  </r>
  <r>
    <s v="VPA6"/>
    <s v="KE-NAN-1807-024505"/>
    <x v="0"/>
    <s v=""/>
    <s v="24th April,2018"/>
    <d v="2018-04-24T00:00:00"/>
    <s v="5th July,2018"/>
    <d v="2018-07-05T00:00:00"/>
    <s v="Cherotich Gladys"/>
    <s v="Female"/>
    <s v="26366014"/>
    <s v="701138904"/>
    <m/>
    <m/>
    <m/>
    <n v="35.272064999999998"/>
    <n v="6.1440000000000002E-2"/>
    <s v="Nandi"/>
    <s v="Tinderet"/>
    <s v="Tinderet"/>
    <s v="Kolonget"/>
    <s v="4"/>
    <s v="Simion Kiprop"/>
    <s v="Simion Kiprop"/>
    <s v="Simion Kiprop"/>
    <s v="704382145"/>
    <s v="Informal Business"/>
    <x v="0"/>
    <x v="0"/>
    <d v="2018-12-11T00:00:00"/>
  </r>
  <r>
    <s v="VPA6"/>
    <s v="KE-NAN-1905-25650"/>
    <x v="0"/>
    <s v=""/>
    <s v="28th January,2019"/>
    <d v="2019-01-28T00:00:00"/>
    <s v="27th May,2019"/>
    <d v="2019-05-27T00:00:00"/>
    <s v="Tanui Josphine Cherotich"/>
    <s v="Female"/>
    <s v="5277085"/>
    <s v="254726516907"/>
    <m/>
    <m/>
    <m/>
    <n v="35.263475"/>
    <n v="7.0696999999999996E-2"/>
    <s v="Nandi"/>
    <s v="Nandi Hills"/>
    <s v="Chepkunyuk"/>
    <s v="Cheptabach"/>
    <s v="8"/>
    <s v="Simion Kiprop"/>
    <s v="Simion Kiprop"/>
    <s v="Simion Kiprop"/>
    <s v="704382145"/>
    <s v="Informal Business"/>
    <x v="0"/>
    <x v="0"/>
    <d v="2019-05-27T00:00:00"/>
  </r>
  <r>
    <s v="VPA6"/>
    <s v="KE-KIA-1911-27198"/>
    <x v="0"/>
    <s v=""/>
    <s v="23rd October,2019"/>
    <d v="2019-10-23T00:00:00"/>
    <s v="20th November,2019"/>
    <d v="2019-11-20T00:00:00"/>
    <s v="Hannah Kamau Wangari"/>
    <s v="Female"/>
    <s v="5706697"/>
    <s v="720604829"/>
    <m/>
    <m/>
    <m/>
    <n v="36.784567000000003"/>
    <n v="-1.104927"/>
    <s v="Kiambu"/>
    <s v="Githunguri"/>
    <s v="Ikinu"/>
    <s v="Njiru"/>
    <s v="4"/>
    <s v="Amiran Kenya Ltd"/>
    <s v="Simon"/>
    <s v="Simon"/>
    <s v="254706021436"/>
    <s v="Medium Size Business"/>
    <x v="4"/>
    <x v="1"/>
    <d v="2019-11-20T00:00:00"/>
  </r>
  <r>
    <s v="VPA6"/>
    <s v="KE-KIA-2007-28657"/>
    <x v="1"/>
    <s v="Institutional Plant"/>
    <s v="18th June,2020"/>
    <d v="2020-06-18T00:00:00"/>
    <s v="1st July,2020"/>
    <d v="2020-07-01T00:00:00"/>
    <s v="Zabibu Centre (Plant3)"/>
    <s v="Institutional"/>
    <s v="99999"/>
    <s v="254722707492"/>
    <m/>
    <m/>
    <m/>
    <n v="36.974417000000003"/>
    <n v="-1.1395090000000001"/>
    <s v="Kiambu"/>
    <s v="Ruiru"/>
    <s v="Ruiru"/>
    <s v="Kimbo"/>
    <s v="8"/>
    <s v="Amiran Kenya Ltd"/>
    <s v="Simon"/>
    <s v="Simon"/>
    <s v="706021436"/>
    <s v="Medium Size Business"/>
    <x v="4"/>
    <x v="1"/>
    <d v="2020-07-01T00:00:00"/>
  </r>
  <r>
    <s v="VPA6"/>
    <s v="KE-MUR-2006-12345"/>
    <x v="2"/>
    <s v="Non Compliant"/>
    <s v="12th June,2020"/>
    <d v="2020-06-12T00:00:00"/>
    <s v="12th June,2020"/>
    <d v="2020-06-12T00:00:00"/>
    <s v="John Monye"/>
    <s v="Male"/>
    <s v="99999"/>
    <s v="+254715577489"/>
    <s v="715577489"/>
    <m/>
    <m/>
    <n v="36.914046999999997"/>
    <n v="-0.78063099999999996"/>
    <s v="Murang'a"/>
    <s v="Kigumo"/>
    <s v="Kigumo"/>
    <s v="Ng'Etho"/>
    <n v="7"/>
    <s v="Amiran Kenya Ltd"/>
    <s v="Simon"/>
    <s v="Simon"/>
    <s v="706021436"/>
    <s v="Medium Size Business"/>
    <x v="4"/>
    <x v="1"/>
    <d v="2020-07-01T00:00:00"/>
  </r>
  <r>
    <s v="VPA6"/>
    <s v="KE-NYA-1904-26125"/>
    <x v="0"/>
    <s v=""/>
    <s v="28th February,2019"/>
    <d v="2019-02-28T00:00:00"/>
    <s v="6th April,2019"/>
    <d v="2019-04-06T00:00:00"/>
    <s v="Gitonga Mary Wangari"/>
    <s v="Female"/>
    <s v="3418406"/>
    <s v="0723355392"/>
    <m/>
    <m/>
    <m/>
    <n v="36.370522999999999"/>
    <n v="-9.5801999999999998E-2"/>
    <s v="Nyandarua"/>
    <s v="Ol Joro Orok"/>
    <s v="Oljororok"/>
    <s v="Chakareli"/>
    <s v="6"/>
    <s v="Simon Kabucho"/>
    <s v="Simon Kabucho"/>
    <s v="Simon Kabucho"/>
    <s v="726735953"/>
    <s v="Informal Business"/>
    <x v="0"/>
    <x v="0"/>
    <d v="2019-04-09T00:00:00"/>
  </r>
  <r>
    <s v="VPA6"/>
    <s v="KE-NAK-1906-27665"/>
    <x v="0"/>
    <s v=""/>
    <s v="30th May,2019"/>
    <d v="2019-05-30T00:00:00"/>
    <s v="27th June,2019"/>
    <d v="2019-06-27T00:00:00"/>
    <s v="Humphrey Mbugua"/>
    <s v="Male"/>
    <s v="3317909"/>
    <s v="0722482991"/>
    <m/>
    <m/>
    <m/>
    <n v="36.259808"/>
    <n v="-0.25872299999999998"/>
    <s v="Nakuru"/>
    <s v="Gilgil"/>
    <s v="Dondori"/>
    <s v="Dondori"/>
    <s v="6"/>
    <s v="Simon Kabucho"/>
    <s v="Simon Kabucho"/>
    <s v="Simon Kabucho"/>
    <s v="726725953"/>
    <s v="Informal Business"/>
    <x v="0"/>
    <x v="0"/>
    <d v="2019-08-29T00:00:00"/>
  </r>
  <r>
    <s v="VPA6"/>
    <s v="KE-NAK-1610-21376"/>
    <x v="0"/>
    <s v=""/>
    <s v="23rd August,2016"/>
    <d v="2016-08-23T00:00:00"/>
    <s v="12th October,2016"/>
    <d v="2016-10-12T00:00:00"/>
    <s v="Kibe James Njunge"/>
    <s v="Male"/>
    <s v="1035250"/>
    <s v="726918896"/>
    <m/>
    <m/>
    <m/>
    <n v="36.161518000000001"/>
    <n v="-0.20100499999999999"/>
    <s v="Nakuru"/>
    <s v="Bahati"/>
    <s v="Bahati"/>
    <s v="Karunga"/>
    <s v="6"/>
    <s v="Simon Kabucho"/>
    <s v="Simon Kabucho"/>
    <s v="Simon Kabucho"/>
    <s v="726725953"/>
    <s v="Informal Business"/>
    <x v="0"/>
    <x v="0"/>
    <d v="2017-09-18T00:00:00"/>
  </r>
  <r>
    <s v="VPA6"/>
    <s v="KE-NAK-1612-21386"/>
    <x v="0"/>
    <s v=""/>
    <s v="12th October,2016"/>
    <d v="2016-10-12T00:00:00"/>
    <s v="1st December,2016"/>
    <d v="2016-12-01T00:00:00"/>
    <s v="Kamau Christopher Karingu"/>
    <s v="Male"/>
    <s v="3631364"/>
    <s v="722425487"/>
    <m/>
    <m/>
    <m/>
    <n v="36.235551999999998"/>
    <n v="1.226E-2"/>
    <s v="Nakuru"/>
    <s v="Subukia"/>
    <s v="Subukia"/>
    <s v="Subukia"/>
    <s v="6"/>
    <s v="Simon kabucho"/>
    <s v="Simon Kabucho"/>
    <s v="Simon Kabucho"/>
    <s v="726725953"/>
    <s v="Informal Business"/>
    <x v="0"/>
    <x v="0"/>
    <d v="2017-09-29T00:00:00"/>
  </r>
  <r>
    <s v="VPA6"/>
    <s v="KE-NAK-1809-21409"/>
    <x v="0"/>
    <s v=""/>
    <s v="14th July,2018"/>
    <d v="2018-07-14T00:00:00"/>
    <s v="15th September,2018"/>
    <d v="2018-09-15T00:00:00"/>
    <s v="Tuei James"/>
    <s v="Male"/>
    <s v="4762130"/>
    <s v="720061589"/>
    <m/>
    <m/>
    <m/>
    <n v="35.703626999999997"/>
    <n v="-0.55146200000000001"/>
    <s v="Nakuru"/>
    <s v="Kuresoi"/>
    <s v="Kiptagich"/>
    <s v="Ketitui"/>
    <s v="6"/>
    <s v="Simon Kabucho"/>
    <s v="Simon Kabucho"/>
    <s v="Simon Kabucho"/>
    <s v=""/>
    <s v="Informal Business"/>
    <x v="0"/>
    <x v="0"/>
    <d v="2018-09-15T00:00:00"/>
  </r>
  <r>
    <s v="VPA6"/>
    <s v="KE-NAK-1809-21407"/>
    <x v="0"/>
    <s v=""/>
    <s v="15th August,2018"/>
    <d v="2018-08-15T00:00:00"/>
    <s v="15th September,2018"/>
    <d v="2018-09-15T00:00:00"/>
    <s v="Langat Wesley"/>
    <s v="Male"/>
    <s v="34230980"/>
    <s v="717799329"/>
    <m/>
    <m/>
    <m/>
    <n v="35.655177000000002"/>
    <n v="-0.60448800000000003"/>
    <s v="Nakuru"/>
    <s v="Kuresoi"/>
    <s v="Kiptagich"/>
    <s v="Ketitui"/>
    <s v="6"/>
    <s v="Simon Kabucho"/>
    <s v="Simon Kabucho"/>
    <s v="Simon Kabucho"/>
    <s v=""/>
    <s v="Informal Business"/>
    <x v="0"/>
    <x v="0"/>
    <d v="2018-09-15T00:00:00"/>
  </r>
  <r>
    <s v="VPA6"/>
    <s v="KE-KIA-2004-28321"/>
    <x v="0"/>
    <s v=""/>
    <s v="17th March,2020"/>
    <d v="2020-03-17T00:00:00"/>
    <s v="6th April,2020"/>
    <d v="2020-04-06T00:00:00"/>
    <s v="Wambui James Kimani"/>
    <s v="Male"/>
    <s v="13214688"/>
    <s v="254729021511"/>
    <s v="729021511"/>
    <m/>
    <s v="254726202084"/>
    <n v="36.597791999999998"/>
    <n v="-1.0963609999999999"/>
    <s v="Kiambu"/>
    <s v="Limuru"/>
    <s v="Ndeiya"/>
    <s v="Nduini"/>
    <s v="6"/>
    <s v="Simon Kabucho"/>
    <s v="Simon Kabucho"/>
    <s v="Simon Kabucho"/>
    <s v="726725953"/>
    <s v="Informal Business"/>
    <x v="0"/>
    <x v="0"/>
    <d v="2020-05-23T00:00:00"/>
  </r>
  <r>
    <s v="VPA6"/>
    <s v="KE-NAK-2204-29779"/>
    <x v="0"/>
    <s v=""/>
    <s v="5th March,2022"/>
    <d v="2022-03-05T00:00:00"/>
    <s v="1st April,2022"/>
    <d v="2022-04-01T00:00:00"/>
    <s v="Maina Mwangi Ananiahs"/>
    <s v="Male"/>
    <s v="31133707"/>
    <s v="0717276966"/>
    <m/>
    <m/>
    <s v="0725014906"/>
    <n v="36.157938999999999"/>
    <n v="-0.20530499999999999"/>
    <s v="Nakuru"/>
    <s v="Bahati"/>
    <s v="Kabatini"/>
    <s v="Thayu shopping centre"/>
    <n v="6"/>
    <s v="Simon Kabucho"/>
    <s v="Simon Kabucho"/>
    <s v="Simon Kabucho"/>
    <s v=""/>
    <s v="Informal Business"/>
    <x v="0"/>
    <x v="0"/>
    <d v="2022-07-07T00:00:00"/>
  </r>
  <r>
    <s v="VPA6"/>
    <s v="KE-NAK-2204-29778"/>
    <x v="0"/>
    <s v=""/>
    <s v="25th February,2022"/>
    <d v="2022-02-25T00:00:00"/>
    <s v="1st April,2022"/>
    <d v="2022-04-01T00:00:00"/>
    <s v="Joyce Mwangi"/>
    <s v="Female"/>
    <s v="27823464"/>
    <s v="0700915330"/>
    <m/>
    <m/>
    <s v="0717562919"/>
    <n v="36.154062000000003"/>
    <n v="-0.28106399999999998"/>
    <s v="Nakuru"/>
    <s v="Bahati"/>
    <s v="Bahati"/>
    <s v="Modern estate"/>
    <n v="6"/>
    <s v="Simon Kabucho"/>
    <s v="Simon Kabucho"/>
    <s v="Simon Kabucho"/>
    <s v=""/>
    <s v="Informal Business"/>
    <x v="0"/>
    <x v="0"/>
    <d v="2022-07-07T00:00:00"/>
  </r>
  <r>
    <s v="VPA6"/>
    <s v="KE-NAK-2207-29777"/>
    <x v="0"/>
    <s v=""/>
    <s v="16th February,2022"/>
    <d v="2022-02-16T00:00:00"/>
    <s v="7th July,2022"/>
    <d v="2022-07-07T00:00:00"/>
    <s v="James Ngunjiri Wachira"/>
    <s v="Male"/>
    <s v="3206702"/>
    <s v="721636440"/>
    <s v="0722946195"/>
    <m/>
    <m/>
    <n v="36.171703999999998"/>
    <n v="-0.30499500000000002"/>
    <s v="Nakuru"/>
    <s v="Bahati"/>
    <s v="Lanet"/>
    <s v="Ndege ndimu center"/>
    <n v="6"/>
    <s v="Simon Kabucho"/>
    <s v="Simon Kabucho"/>
    <s v="Simon Kabucho"/>
    <s v=""/>
    <s v="Informal Business"/>
    <x v="0"/>
    <x v="0"/>
    <d v="2022-07-07T00:00:00"/>
  </r>
  <r>
    <s v="VPA6"/>
    <s v="KE-NAK-2204-29776"/>
    <x v="0"/>
    <s v=""/>
    <s v="26th February,2022"/>
    <d v="2022-02-26T00:00:00"/>
    <s v="1st April,2022"/>
    <d v="2022-04-01T00:00:00"/>
    <s v="Joyce Onyino Minage"/>
    <s v="Female"/>
    <s v="30495537"/>
    <s v="0714581556"/>
    <m/>
    <m/>
    <s v="0717195471"/>
    <n v="36.173392999999997"/>
    <n v="-0.30495299999999997"/>
    <s v="Nakuru"/>
    <s v="Bahati"/>
    <s v="Lanet"/>
    <s v="Ndege ndimu"/>
    <n v="6"/>
    <s v="Simon Kabucho"/>
    <s v="Simon Kabucho"/>
    <s v="Simon Kabucho"/>
    <s v=""/>
    <s v="Informal Business"/>
    <x v="0"/>
    <x v="0"/>
    <d v="2022-07-07T00:00:00"/>
  </r>
  <r>
    <s v="VPA6"/>
    <s v="KE-EMB-2204-30801"/>
    <x v="0"/>
    <s v=""/>
    <s v="18th December,2021"/>
    <d v="2021-12-18T00:00:00"/>
    <s v="19th April,2022"/>
    <d v="2022-04-19T00:00:00"/>
    <s v="Irungu Patrick"/>
    <s v="Male"/>
    <s v="9836634"/>
    <s v="0728240287"/>
    <m/>
    <m/>
    <s v="0738063060"/>
    <n v="37.572724999999998"/>
    <n v="-0.48343999999999998"/>
    <s v="Embu"/>
    <s v="Runyenjes"/>
    <s v="Kagaari south"/>
    <s v="Ngeniari"/>
    <n v="6"/>
    <s v="Simon Kabucho"/>
    <s v="Simon kabucho"/>
    <s v="Simon kabucho"/>
    <s v=""/>
    <s v="Informal Business"/>
    <x v="0"/>
    <x v="0"/>
    <d v="2022-04-29T00:00:00"/>
  </r>
  <r>
    <s v="VPA6"/>
    <s v="KE-EMB-2204-30802"/>
    <x v="0"/>
    <s v=""/>
    <s v="28th January,2022"/>
    <d v="2022-01-28T00:00:00"/>
    <s v="19th April,2022"/>
    <d v="2022-04-19T00:00:00"/>
    <s v="Njiru James Mbogo"/>
    <s v="Male"/>
    <s v="13338758"/>
    <s v="0792539945"/>
    <m/>
    <m/>
    <s v="0739561919"/>
    <n v="37.568007000000001"/>
    <n v="-0.46412199999999998"/>
    <s v="Embu"/>
    <s v="Runyenjes"/>
    <s v="Kagaari north"/>
    <s v="Ivari"/>
    <n v="6"/>
    <s v="Simon Kabucho"/>
    <s v="Simon kabucho"/>
    <s v="Simon kabucho"/>
    <s v=""/>
    <s v="Informal Business"/>
    <x v="0"/>
    <x v="0"/>
    <d v="2022-04-29T00:00:00"/>
  </r>
  <r>
    <s v="VPA6"/>
    <s v="KE-EMB-2204-30803"/>
    <x v="2"/>
    <s v="Under Verification"/>
    <s v="1st August,2021"/>
    <d v="2021-08-01T00:00:00"/>
    <s v="19th April,2022"/>
    <d v="2022-04-19T00:00:00"/>
    <s v="Njue Susan Wariime"/>
    <s v="Male"/>
    <s v="07160341"/>
    <s v="0713513425"/>
    <m/>
    <m/>
    <s v="0798208895"/>
    <n v="37.570635000000003"/>
    <n v="-0.46136199999999999"/>
    <s v="Embu"/>
    <s v="Runyenjes"/>
    <s v="Kagaari south"/>
    <s v="Nthagaiya"/>
    <n v="6"/>
    <s v="Simon Kabucho"/>
    <s v="Simon kabucho"/>
    <s v="Simon kabucho"/>
    <s v=""/>
    <s v="Informal Business"/>
    <x v="0"/>
    <x v="0"/>
    <d v="2022-04-29T00:00:00"/>
  </r>
  <r>
    <s v="VPA6"/>
    <s v="KE-NAK-2101-28676"/>
    <x v="2"/>
    <s v="Non Compliant"/>
    <s v="20th November,2020"/>
    <d v="2020-11-20T00:00:00"/>
    <s v="29th January,2021"/>
    <d v="2021-01-29T00:00:00"/>
    <s v="Rotich Philip"/>
    <s v="Male"/>
    <s v="13034017"/>
    <s v="254723809680"/>
    <m/>
    <m/>
    <s v="254726840706"/>
    <n v="35.554451999999998"/>
    <n v="-0.423315"/>
    <s v="Nakuru"/>
    <s v="Kuresoi"/>
    <s v="Chemaner"/>
    <s v="Banana/ngairubi"/>
    <n v="8"/>
    <s v="Simon Kabucho"/>
    <s v="Simon Kabucho"/>
    <s v="Simon Kabucho"/>
    <s v=""/>
    <s v="Informal Business"/>
    <x v="0"/>
    <x v="0"/>
    <d v="2021-01-30T00:00:00"/>
  </r>
  <r>
    <s v="VPA6"/>
    <s v="KE-NAK-2101-27390"/>
    <x v="0"/>
    <s v=""/>
    <s v="3rd November,2020"/>
    <d v="2020-11-03T00:00:00"/>
    <s v="5th January,2021"/>
    <d v="2021-01-05T00:00:00"/>
    <s v="Nyanjui Walter"/>
    <s v="Male"/>
    <s v="21526774"/>
    <s v="254729217014"/>
    <m/>
    <m/>
    <s v="254727784449"/>
    <n v="36.134452000000003"/>
    <n v="-0.21298500000000001"/>
    <s v="Nakuru"/>
    <s v="Bahati"/>
    <s v="Bahati"/>
    <s v="Maili Saba"/>
    <n v="8"/>
    <s v="Simon Kabucho"/>
    <s v="Simon Kabucho"/>
    <s v="Simon Kabucho"/>
    <s v=""/>
    <s v="Informal Business"/>
    <x v="0"/>
    <x v="0"/>
    <d v="2021-01-27T00:00:00"/>
  </r>
  <r>
    <s v="VPA6"/>
    <s v="KE-NAK-1608-16968"/>
    <x v="0"/>
    <s v=""/>
    <s v="12th June,2016"/>
    <d v="2016-06-12T00:00:00"/>
    <s v="1st August,2016"/>
    <d v="2016-08-01T00:00:00"/>
    <s v="John Njunguna Ngugi"/>
    <s v="Male"/>
    <s v="5211909"/>
    <s v="728200601"/>
    <m/>
    <m/>
    <m/>
    <n v="36.240316999999997"/>
    <n v="4.6640000000000001E-2"/>
    <s v="Nakuru"/>
    <s v="Subukia"/>
    <s v="Subukia"/>
    <s v="Subukia"/>
    <s v="8"/>
    <s v="Simon Kabucho"/>
    <s v="Simon Kabucho"/>
    <s v="Simon Kabucho"/>
    <s v=""/>
    <s v="Informal Business"/>
    <x v="0"/>
    <x v="0"/>
    <d v="2017-03-02T00:00:00"/>
  </r>
  <r>
    <s v="VPA6"/>
    <s v="KE-NAK-1609-16969"/>
    <x v="0"/>
    <s v=""/>
    <s v="13th July,2016"/>
    <d v="2016-07-13T00:00:00"/>
    <s v="1st September,2016"/>
    <d v="2016-09-01T00:00:00"/>
    <s v="Mary Njeri Mwangi"/>
    <s v="Female"/>
    <s v="2246366"/>
    <s v="795867808"/>
    <m/>
    <m/>
    <m/>
    <n v="36.166711999999997"/>
    <n v="-0.174537"/>
    <s v="Nakuru"/>
    <s v="Bahati"/>
    <s v="Bahati"/>
    <s v="Ruguru"/>
    <s v="8"/>
    <s v="Simon Kabucho"/>
    <s v="Simon Kabucho"/>
    <s v="Simon Kabucho"/>
    <s v=""/>
    <s v="Informal Business"/>
    <x v="0"/>
    <x v="0"/>
    <d v="2017-03-02T00:00:00"/>
  </r>
  <r>
    <s v="VPA6"/>
    <s v="KE-NAK-1612-16970"/>
    <x v="0"/>
    <s v=""/>
    <s v="12th October,2016"/>
    <d v="2016-10-12T00:00:00"/>
    <s v="1st December,2016"/>
    <d v="2016-12-01T00:00:00"/>
    <s v="Sammy Macharia Thuo"/>
    <s v="Male"/>
    <s v="4436434"/>
    <s v="722695487"/>
    <m/>
    <m/>
    <m/>
    <n v="36.171793000000001"/>
    <n v="-0.172768"/>
    <s v="Nakuru"/>
    <s v="Bahati"/>
    <s v="Bahati"/>
    <s v="Ruguru"/>
    <s v="8"/>
    <s v="Simon Kabucho"/>
    <s v="Simon Kabucho"/>
    <s v="Simon Kabucho"/>
    <s v=""/>
    <s v="Informal Business"/>
    <x v="0"/>
    <x v="0"/>
    <d v="2017-03-02T00:00:00"/>
  </r>
  <r>
    <s v="VPA6"/>
    <s v="KE-NAK-1701-16971"/>
    <x v="0"/>
    <s v=""/>
    <s v="12th November,2016"/>
    <d v="2016-11-12T00:00:00"/>
    <s v="1st January,2017"/>
    <d v="2017-01-01T00:00:00"/>
    <s v="Margrate Nyambura Kamau"/>
    <s v="Female"/>
    <s v="27427538"/>
    <s v="728162929"/>
    <m/>
    <m/>
    <m/>
    <n v="36.166352000000003"/>
    <n v="-0.17533299999999999"/>
    <s v="Nakuru"/>
    <s v="Bahati"/>
    <s v="Kabatini"/>
    <s v="Ruguru"/>
    <s v="8"/>
    <s v="Simon Kabucho"/>
    <s v="Simon Kabucho"/>
    <s v="Simon Kabucho"/>
    <s v=""/>
    <s v="Informal Business"/>
    <x v="0"/>
    <x v="0"/>
    <d v="2017-03-02T00:00:00"/>
  </r>
  <r>
    <s v="VPA6"/>
    <s v="KE-NAK-1612-16972"/>
    <x v="0"/>
    <s v=""/>
    <s v="12th October,2016"/>
    <d v="2016-10-12T00:00:00"/>
    <s v="1st December,2016"/>
    <d v="2016-12-01T00:00:00"/>
    <s v="Peter Njoroge Njunguna"/>
    <s v="Male"/>
    <s v="23265645"/>
    <s v="726210343"/>
    <m/>
    <m/>
    <m/>
    <n v="36.172862000000002"/>
    <n v="-0.172877"/>
    <s v="Nakuru"/>
    <s v="Bahati"/>
    <s v="Kabatini"/>
    <s v="Ruguru"/>
    <s v="8"/>
    <s v="Simon Kabucho"/>
    <s v="Simon Kabucho"/>
    <s v="Simon Kabucho"/>
    <s v=""/>
    <s v="Informal Business"/>
    <x v="0"/>
    <x v="0"/>
    <d v="2017-03-02T00:00:00"/>
  </r>
  <r>
    <s v="VPA6"/>
    <s v="KE-NAK-1701-16973"/>
    <x v="0"/>
    <s v=""/>
    <s v="22nd November,2016"/>
    <d v="2016-11-22T00:00:00"/>
    <s v="11th January,2017"/>
    <d v="2017-01-11T00:00:00"/>
    <s v="Janita Njambi Mungai"/>
    <s v="Female"/>
    <s v="462652"/>
    <s v="723350909"/>
    <m/>
    <m/>
    <m/>
    <n v="36.132404999999999"/>
    <n v="-0.17479500000000001"/>
    <s v="Nakuru"/>
    <s v="Bahati"/>
    <s v="Kabatini"/>
    <s v="Mutunguna"/>
    <s v="8"/>
    <s v="Simon Kabucho"/>
    <s v="Simon Kabucho"/>
    <s v="Simon Kabucho"/>
    <s v=""/>
    <s v="Informal Business"/>
    <x v="0"/>
    <x v="0"/>
    <d v="2017-03-02T00:00:00"/>
  </r>
  <r>
    <s v="VPA6"/>
    <s v="KE-NAK-1803-21393"/>
    <x v="0"/>
    <s v=""/>
    <s v="21st January,2018"/>
    <d v="2018-01-21T00:00:00"/>
    <s v="12th March,2018"/>
    <d v="2018-03-12T00:00:00"/>
    <s v="Peninna Mbua Wairmu"/>
    <s v="Female"/>
    <s v="1335125"/>
    <s v="722943384"/>
    <m/>
    <m/>
    <m/>
    <n v="36.181420000000003"/>
    <n v="-0.168597"/>
    <s v="Nakuru"/>
    <s v="Bahati"/>
    <s v="Bahati"/>
    <s v="Ruguru"/>
    <s v="8"/>
    <s v="Simon Kabucho"/>
    <s v="Simon Kabucho"/>
    <s v="Simon Kabucho"/>
    <s v="726725953"/>
    <s v="Informal Business"/>
    <x v="0"/>
    <x v="0"/>
    <d v="2018-02-06T00:00:00"/>
  </r>
  <r>
    <s v="VPA6"/>
    <s v="KE-NAK-1802-21871"/>
    <x v="0"/>
    <s v=""/>
    <s v="17th December,2017"/>
    <d v="2017-12-17T00:00:00"/>
    <s v="5th February,2018"/>
    <d v="2018-02-05T00:00:00"/>
    <s v="Ruth Mwaura Njeri"/>
    <s v="Female"/>
    <s v="32982173"/>
    <s v="726756492"/>
    <m/>
    <m/>
    <m/>
    <n v="36.176811999999998"/>
    <n v="-0.18010300000000001"/>
    <s v="Nakuru"/>
    <s v="Bahati"/>
    <s v="Bahati"/>
    <s v="Wendo"/>
    <s v="8"/>
    <s v="Simon Kabucho"/>
    <s v="Simon Kabucho"/>
    <s v="Simon Kabucho"/>
    <s v="726725953"/>
    <s v="Informal Business"/>
    <x v="0"/>
    <x v="0"/>
    <d v="2018-02-05T00:00:00"/>
  </r>
  <r>
    <s v="VPA6"/>
    <s v="KE-NAK-1802-27916"/>
    <x v="0"/>
    <s v=""/>
    <s v="17th December,2017"/>
    <d v="2017-12-17T00:00:00"/>
    <s v="5th February,2018"/>
    <d v="2018-02-05T00:00:00"/>
    <s v="Simon Kifaru Gitonga"/>
    <s v="Male"/>
    <s v="20471251"/>
    <s v="726431845"/>
    <m/>
    <m/>
    <m/>
    <n v="36.168832999999999"/>
    <n v="-0.17629800000000001"/>
    <s v="Nakuru"/>
    <s v="Bahati"/>
    <s v="Bahati"/>
    <s v="Wendo"/>
    <s v="8"/>
    <s v="Simon Kabucho"/>
    <s v="Simon Kabucho"/>
    <s v="Simon Kabucho"/>
    <s v="726725953"/>
    <s v="Informal Business"/>
    <x v="0"/>
    <x v="0"/>
    <d v="2018-02-05T00:00:00"/>
  </r>
  <r>
    <s v="VPA6"/>
    <s v="KE-NAK-1710-21388"/>
    <x v="0"/>
    <s v=""/>
    <s v="12th August,2017"/>
    <d v="2017-08-12T00:00:00"/>
    <s v="1st October,2017"/>
    <d v="2017-10-01T00:00:00"/>
    <s v="Ann Gachara Wanjiku"/>
    <s v="Female"/>
    <s v="24525352"/>
    <s v="254718726866"/>
    <m/>
    <m/>
    <m/>
    <n v="36.157867000000003"/>
    <n v="-0.18340699999999999"/>
    <s v="Nakuru"/>
    <s v="Bahati"/>
    <s v="Bahati"/>
    <s v="Karunga"/>
    <s v="8"/>
    <s v="Simon kabucho"/>
    <s v="Simon Kabucho"/>
    <s v="Simon Kabucho"/>
    <s v="254726725953"/>
    <s v="Informal Business"/>
    <x v="0"/>
    <x v="0"/>
    <d v="2017-12-01T00:00:00"/>
  </r>
  <r>
    <s v="VPA6"/>
    <s v="KE-NAK-1712-21389"/>
    <x v="0"/>
    <s v=""/>
    <s v="11th November,2017"/>
    <d v="2017-11-11T00:00:00"/>
    <s v="31st December,2017"/>
    <d v="2017-12-31T00:00:00"/>
    <s v="David Njenga Maina"/>
    <s v="Male"/>
    <s v="9124941"/>
    <s v="720912487"/>
    <m/>
    <m/>
    <m/>
    <n v="36.159244999999999"/>
    <n v="-0.20519699999999999"/>
    <s v="Nakuru"/>
    <s v="Bahati"/>
    <s v="Bahati"/>
    <s v="Nyayu"/>
    <s v="8"/>
    <s v="Simon Kabucho"/>
    <s v="Simon Kabucho"/>
    <s v="Simon Kabucho"/>
    <s v="254726725953"/>
    <s v="Informal Business"/>
    <x v="0"/>
    <x v="0"/>
    <d v="2017-12-01T00:00:00"/>
  </r>
  <r>
    <s v="VPA6"/>
    <s v="KE-NAK-1712-21387"/>
    <x v="0"/>
    <s v=""/>
    <s v="11th November,2017"/>
    <d v="2017-11-11T00:00:00"/>
    <s v="31st December,2017"/>
    <d v="2017-12-31T00:00:00"/>
    <s v="Jane Jurias Waithira"/>
    <s v="Female"/>
    <s v="3551316"/>
    <s v="702727592"/>
    <m/>
    <m/>
    <m/>
    <n v="36.168044999999999"/>
    <n v="-0.17408999999999999"/>
    <s v="Nakuru"/>
    <s v="Bahati"/>
    <s v="Bahati"/>
    <s v="Karunga"/>
    <s v="8"/>
    <s v="Simon Kabucho"/>
    <s v="Simon Kabucho"/>
    <s v="Simon Kabucho"/>
    <s v="254726725953"/>
    <s v="Informal Business"/>
    <x v="0"/>
    <x v="0"/>
    <d v="2017-12-01T00:00:00"/>
  </r>
  <r>
    <s v="VPA6"/>
    <s v="KE-NYA-1904-26128"/>
    <x v="0"/>
    <s v=""/>
    <s v="16th February,2019"/>
    <d v="2019-02-16T00:00:00"/>
    <s v="16th April,2019"/>
    <d v="2019-04-16T00:00:00"/>
    <s v="Kamau Caroline Mumbi"/>
    <s v="Female"/>
    <s v="23811736"/>
    <s v="0724707856"/>
    <m/>
    <m/>
    <s v="728415834"/>
    <n v="36.239609999999999"/>
    <n v="-0.27222200000000002"/>
    <s v="Nyandarua"/>
    <s v="Ol Kalou"/>
    <s v="Ngorika"/>
    <s v="Ndothua"/>
    <s v="8"/>
    <s v="Simon kabucho"/>
    <s v="Simon Kabucho"/>
    <s v="Simon Kabucho"/>
    <s v="0000000000"/>
    <s v="Informal Business"/>
    <x v="0"/>
    <x v="0"/>
    <d v="2019-04-16T00:00:00"/>
  </r>
  <r>
    <s v="VPA6"/>
    <s v="KE-NAK-1912-27420"/>
    <x v="0"/>
    <s v=""/>
    <s v="29th November,2019"/>
    <d v="2019-11-29T00:00:00"/>
    <s v="30th December,2019"/>
    <d v="2019-12-30T00:00:00"/>
    <s v="Gathitu Gachambi Wangai"/>
    <s v="Female"/>
    <s v="1035501"/>
    <s v="254722809108"/>
    <m/>
    <m/>
    <m/>
    <n v="36.147812999999999"/>
    <n v="-0.20133499999999999"/>
    <s v="Nakuru"/>
    <s v="Bahati"/>
    <s v="Kabatini"/>
    <s v="Thayu"/>
    <s v="8"/>
    <s v="Simon Kabucho"/>
    <s v="Simon Kabucho"/>
    <s v="Simon Kabucho"/>
    <s v="254726725953"/>
    <s v="Informal Business"/>
    <x v="0"/>
    <x v="0"/>
    <d v="2019-12-30T00:00:00"/>
  </r>
  <r>
    <s v="VPA6"/>
    <s v="KE-NAK-1912-27415"/>
    <x v="0"/>
    <s v=""/>
    <s v="20th October,2019"/>
    <d v="2019-10-20T00:00:00"/>
    <s v="30th December,2019"/>
    <d v="2019-12-30T00:00:00"/>
    <s v="Gitau Mary Mukami"/>
    <s v="Female"/>
    <s v="8847046"/>
    <s v="254725305504"/>
    <m/>
    <m/>
    <m/>
    <n v="36.162697000000001"/>
    <n v="-0.19362799999999999"/>
    <s v="Nakuru"/>
    <s v="Bahati"/>
    <s v="Kabatini"/>
    <s v="Thayu"/>
    <s v="8"/>
    <s v="Simon Kabucho"/>
    <s v="Simon Kabucho"/>
    <s v="Simon Kabucho"/>
    <s v="254726725953"/>
    <s v="Informal Business"/>
    <x v="0"/>
    <x v="0"/>
    <d v="2019-12-30T00:00:00"/>
  </r>
  <r>
    <s v="VPA6"/>
    <s v="KE-LAI-1911-26144"/>
    <x v="0"/>
    <s v=""/>
    <s v="22nd October,2019"/>
    <d v="2019-10-22T00:00:00"/>
    <s v="22nd November,2019"/>
    <d v="2019-11-22T00:00:00"/>
    <s v="Kabucho John Kahwai"/>
    <s v="Male"/>
    <s v="99999"/>
    <s v="254722388675"/>
    <m/>
    <m/>
    <m/>
    <n v="36.364353000000001"/>
    <n v="0.136155"/>
    <s v="Laikipia"/>
    <s v="Laikipia  West"/>
    <s v="Igwamiti"/>
    <s v="Goal"/>
    <s v="8"/>
    <s v="Simon Kabucho"/>
    <s v="Simon Kabucho"/>
    <s v="Simon Kabucho"/>
    <s v="254726725953"/>
    <s v="Informal Business"/>
    <x v="0"/>
    <x v="0"/>
    <d v="2019-11-22T00:00:00"/>
  </r>
  <r>
    <s v="VPA6"/>
    <s v="KE-NAK-1712-21390"/>
    <x v="0"/>
    <s v=""/>
    <s v="11th November,2017"/>
    <d v="2017-11-11T00:00:00"/>
    <s v="31st December,2017"/>
    <d v="2017-12-31T00:00:00"/>
    <s v="Kingori David Huro"/>
    <s v="Male"/>
    <s v="20250986"/>
    <s v="732255049"/>
    <m/>
    <m/>
    <m/>
    <n v="36.220910000000003"/>
    <n v="-4.0606999999999997E-2"/>
    <s v="Nakuru"/>
    <s v="Subukia"/>
    <s v="Subukia"/>
    <s v="Tetu"/>
    <s v="8"/>
    <s v="Simon kabucho"/>
    <s v="Simon Kabucho"/>
    <s v="Simon Kabucho"/>
    <s v="726725953"/>
    <s v="Informal Business"/>
    <x v="0"/>
    <x v="0"/>
    <d v="2017-09-08T00:00:00"/>
  </r>
  <r>
    <s v="VPA6"/>
    <s v="KE-NAK-1706-21383"/>
    <x v="0"/>
    <s v=""/>
    <s v="12th April,2017"/>
    <d v="2017-04-12T00:00:00"/>
    <s v="1st June,2017"/>
    <d v="2017-06-01T00:00:00"/>
    <s v="Thiongo Serah Wanjiku"/>
    <s v="Female"/>
    <s v="7083412"/>
    <s v="718514995"/>
    <m/>
    <m/>
    <m/>
    <n v="36.168953000000002"/>
    <n v="-0.17333000000000001"/>
    <s v="Nakuru"/>
    <s v="Bahati"/>
    <s v="Bahati"/>
    <s v="Ruguru"/>
    <s v="8"/>
    <s v="Simon Kabucho"/>
    <s v="Simon Kabucho"/>
    <s v="Simon Kabucho"/>
    <s v="726725953"/>
    <s v="Informal Business"/>
    <x v="0"/>
    <x v="0"/>
    <d v="2017-09-18T00:00:00"/>
  </r>
  <r>
    <s v="VPA6"/>
    <s v="KE-NAK-1709-21380"/>
    <x v="0"/>
    <s v=""/>
    <s v="13th July,2017"/>
    <d v="2017-07-13T00:00:00"/>
    <s v="1st September,2017"/>
    <d v="2017-09-01T00:00:00"/>
    <s v="Kimani Benard Chege"/>
    <s v="Male"/>
    <s v="2568161"/>
    <s v="720976878"/>
    <m/>
    <m/>
    <m/>
    <n v="36.185707000000001"/>
    <n v="-0.15317700000000001"/>
    <s v="Nakuru"/>
    <s v="Bahati"/>
    <s v="Bahati"/>
    <s v="Karunga"/>
    <s v="8"/>
    <s v="Simon Kabucho"/>
    <s v="Simon Kabucho"/>
    <s v="Simon Kabucho"/>
    <s v="726725953"/>
    <s v="Informal Business"/>
    <x v="0"/>
    <x v="0"/>
    <d v="2017-09-18T00:00:00"/>
  </r>
  <r>
    <s v="VPA6"/>
    <s v="KE-NAK-1611-21379"/>
    <x v="0"/>
    <s v=""/>
    <s v="24th September,2016"/>
    <d v="2016-09-24T00:00:00"/>
    <s v="13th November,2016"/>
    <d v="2016-11-13T00:00:00"/>
    <s v="Muchiri Susan Kamene"/>
    <s v="Female"/>
    <s v="24386587"/>
    <s v="723493246"/>
    <m/>
    <m/>
    <m/>
    <n v="36.166407"/>
    <n v="-0.173677"/>
    <s v="Nakuru"/>
    <s v="Bahati"/>
    <s v="Bahati"/>
    <s v="Karunga"/>
    <s v="8"/>
    <s v="Simon Kabucho"/>
    <s v="Simon Kabucho"/>
    <s v="Simon Kabucho"/>
    <s v="726725953"/>
    <s v="Informal Business"/>
    <x v="0"/>
    <x v="0"/>
    <d v="2017-09-18T00:00:00"/>
  </r>
  <r>
    <s v="VPA6"/>
    <s v="KE-NAK-1611-21378"/>
    <x v="0"/>
    <s v=""/>
    <s v="21st September,2016"/>
    <d v="2016-09-21T00:00:00"/>
    <s v="10th November,2016"/>
    <d v="2016-11-10T00:00:00"/>
    <s v="Gitau Ann Wairimu"/>
    <s v="Female"/>
    <s v="27733577"/>
    <s v="714565183"/>
    <m/>
    <m/>
    <m/>
    <n v="36.167662999999997"/>
    <n v="-0.18354699999999999"/>
    <s v="Nakuru"/>
    <s v="Bahati"/>
    <s v="Bahati"/>
    <s v="Karunga"/>
    <s v="8"/>
    <s v="Simon Kabucho"/>
    <s v="Simon Kabucho"/>
    <s v="Simon Kabucho"/>
    <s v="727725953"/>
    <s v="Informal Business"/>
    <x v="0"/>
    <x v="0"/>
    <d v="2017-09-18T00:00:00"/>
  </r>
  <r>
    <s v="VPA6"/>
    <s v="KE-NAK-1701-21377"/>
    <x v="0"/>
    <s v=""/>
    <s v="12th November,2016"/>
    <d v="2016-11-12T00:00:00"/>
    <s v="1st January,2017"/>
    <d v="2017-01-01T00:00:00"/>
    <s v="Ngari Wanjiru Frolence"/>
    <s v="Male"/>
    <s v="7145033"/>
    <s v="710786811"/>
    <m/>
    <m/>
    <m/>
    <n v="36.161377000000002"/>
    <n v="-0.18694"/>
    <s v="Nakuru"/>
    <s v="Bahati"/>
    <s v="Bahati"/>
    <s v="Karunga"/>
    <s v="8"/>
    <s v="Simon Kabucho"/>
    <s v="Simon Kabucho"/>
    <s v="Simon Kabucho"/>
    <s v="726725953"/>
    <s v="Informal Business"/>
    <x v="0"/>
    <x v="0"/>
    <d v="2017-09-18T00:00:00"/>
  </r>
  <r>
    <s v="VPA6"/>
    <s v="KE-NYE-1804-21397"/>
    <x v="0"/>
    <s v=""/>
    <s v="25th February,2018"/>
    <d v="2018-02-25T00:00:00"/>
    <s v="16th April,2018"/>
    <d v="2018-04-16T00:00:00"/>
    <s v="Weru Grace Wanjiru"/>
    <s v="Female"/>
    <s v="99999"/>
    <s v="720245603"/>
    <m/>
    <m/>
    <s v="724453658"/>
    <n v="37.080910000000003"/>
    <n v="-0.57235499999999995"/>
    <s v="Nyeri"/>
    <s v="Mukurweni"/>
    <s v="Mihuti"/>
    <s v="Ikiraniro"/>
    <s v="8"/>
    <s v="Simon Kabucho"/>
    <s v="Simon Kabucho"/>
    <s v="Simon Kabucho"/>
    <s v="726725953"/>
    <s v="Informal Business"/>
    <x v="0"/>
    <x v="0"/>
    <d v="2018-04-16T00:00:00"/>
  </r>
  <r>
    <s v="VPA6"/>
    <s v="KE-NAK-1809-21408"/>
    <x v="0"/>
    <s v=""/>
    <s v="17th July,2018"/>
    <d v="2018-07-17T00:00:00"/>
    <s v="15th September,2018"/>
    <d v="2018-09-15T00:00:00"/>
    <s v="Mibei David"/>
    <s v="Male"/>
    <s v="2380261"/>
    <s v="711187515"/>
    <m/>
    <m/>
    <m/>
    <n v="35.649863000000003"/>
    <n v="-0.57928500000000005"/>
    <s v="Nakuru"/>
    <s v="Kuresoi"/>
    <s v="Kiptagich"/>
    <s v="Cheptuech"/>
    <s v="8"/>
    <s v="Simon Kabucho"/>
    <s v="Simon Kabucho"/>
    <s v="Simon Kabucho"/>
    <s v=""/>
    <s v="Informal Business"/>
    <x v="0"/>
    <x v="0"/>
    <d v="2018-09-15T00:00:00"/>
  </r>
  <r>
    <s v="VPA6"/>
    <s v="KE-NAK-1808-21402"/>
    <x v="0"/>
    <s v=""/>
    <s v="10th July,2018"/>
    <d v="2018-07-10T00:00:00"/>
    <s v="13th August,2018"/>
    <d v="2018-08-13T00:00:00"/>
    <s v="Wahome Jane Wangari"/>
    <s v="Female"/>
    <s v="1764773"/>
    <s v="715365656"/>
    <m/>
    <m/>
    <m/>
    <n v="36.176676999999998"/>
    <n v="-0.17962700000000001"/>
    <s v="Nakuru"/>
    <s v="Bahati"/>
    <s v="Bahati"/>
    <s v="Wendo"/>
    <s v="8"/>
    <s v="Simon Kabucho"/>
    <s v="Simon Kabucho"/>
    <s v="Simon Kabucho"/>
    <s v="726725953"/>
    <s v="Informal Business"/>
    <x v="0"/>
    <x v="0"/>
    <d v="2018-08-13T00:00:00"/>
  </r>
  <r>
    <s v="VPA6"/>
    <s v="KE-NAK-1808-21404"/>
    <x v="0"/>
    <s v=""/>
    <s v="10th July,2018"/>
    <d v="2018-07-10T00:00:00"/>
    <s v="13th August,2018"/>
    <d v="2018-08-13T00:00:00"/>
    <s v="Kimani Teresia Nyambura"/>
    <s v="Female"/>
    <s v="2065105"/>
    <s v="719696589"/>
    <m/>
    <m/>
    <m/>
    <n v="36.169888"/>
    <n v="-0.176427"/>
    <s v="Nakuru"/>
    <s v="Bahati"/>
    <s v="Bahati"/>
    <s v="Wendo"/>
    <s v="8"/>
    <s v="Simon Kabucho"/>
    <s v="Simon Kabucho"/>
    <s v="Simon Kabucho"/>
    <s v="726725953"/>
    <s v="Informal Business"/>
    <x v="0"/>
    <x v="0"/>
    <d v="2018-08-13T00:00:00"/>
  </r>
  <r>
    <s v="VPA6"/>
    <s v="KE-NAK-1808-21405"/>
    <x v="0"/>
    <s v=""/>
    <s v="24th June,2018"/>
    <d v="2018-06-24T00:00:00"/>
    <s v="15th August,2018"/>
    <d v="2018-08-15T00:00:00"/>
    <s v="Njoroge Maina"/>
    <s v="Male"/>
    <s v="34648219"/>
    <s v="721679115"/>
    <m/>
    <m/>
    <m/>
    <n v="36.181821999999997"/>
    <n v="-0.172212"/>
    <s v="Nakuru"/>
    <s v="Bahati"/>
    <s v="Karunga"/>
    <s v="Wendo"/>
    <s v="8"/>
    <s v="Simon Kabucho"/>
    <s v="Simon Kabucho"/>
    <s v="Simon Kabucho"/>
    <s v="726725953"/>
    <s v="Informal Business"/>
    <x v="0"/>
    <x v="0"/>
    <d v="2018-09-01T00:00:00"/>
  </r>
  <r>
    <s v="VPA6"/>
    <s v="KE-NAK-1808-21406"/>
    <x v="0"/>
    <s v=""/>
    <s v="16th July,2018"/>
    <d v="2018-07-16T00:00:00"/>
    <s v="15th August,2018"/>
    <d v="2018-08-15T00:00:00"/>
    <s v="Samson Ndiritu"/>
    <s v="Male"/>
    <s v="2973062"/>
    <s v="720083148"/>
    <m/>
    <m/>
    <m/>
    <n v="36.164512000000002"/>
    <n v="-0.17460800000000001"/>
    <s v="Nakuru"/>
    <s v="Bahati"/>
    <s v="Ruguru"/>
    <s v="Karunga"/>
    <s v="8"/>
    <s v="Simon Kabucho"/>
    <s v="Simon Kabucho"/>
    <s v="Simon Kabucho"/>
    <s v="726725953"/>
    <s v="Informal Business"/>
    <x v="0"/>
    <x v="0"/>
    <d v="2018-09-01T00:00:00"/>
  </r>
  <r>
    <s v="VPA6"/>
    <s v="KE-KIA-1808-21401"/>
    <x v="2"/>
    <s v="Unreachable"/>
    <s v="4th July,2018"/>
    <d v="2018-07-04T00:00:00"/>
    <s v="2nd August,2018"/>
    <d v="2018-08-02T00:00:00"/>
    <s v="Karelthi John Maina"/>
    <s v="Male"/>
    <s v="11190737"/>
    <s v="726595734"/>
    <m/>
    <m/>
    <m/>
    <n v="36.222515000000001"/>
    <n v="-1.0884E-2"/>
    <s v="Kiambu"/>
    <s v="Lari"/>
    <s v="Kijabe"/>
    <s v="Mango"/>
    <s v="8"/>
    <s v="Simon Kabucho"/>
    <s v="Simon Kabucho"/>
    <s v="Simon Kabucho"/>
    <s v="726725953"/>
    <s v="Informal Business"/>
    <x v="0"/>
    <x v="0"/>
    <d v="2018-08-02T00:00:00"/>
  </r>
  <r>
    <s v="VPA6"/>
    <s v="KE-KIA-1808-21400"/>
    <x v="0"/>
    <s v=""/>
    <s v="10th July,2018"/>
    <d v="2018-07-10T00:00:00"/>
    <s v="3rd August,2018"/>
    <d v="2018-08-03T00:00:00"/>
    <s v="Mburu Mary Wanjiru"/>
    <s v="Female"/>
    <s v="23825397"/>
    <s v="713337422"/>
    <m/>
    <m/>
    <m/>
    <n v="36.594555"/>
    <n v="-1.093202"/>
    <s v="Kiambu"/>
    <s v="Limuru"/>
    <s v="Ndeiya"/>
    <s v="Ndiuni"/>
    <s v="8"/>
    <s v="Simon Kabucho"/>
    <s v="Simon Kabucho"/>
    <s v="Simon Kabucho"/>
    <s v="726725953"/>
    <s v="Informal Business"/>
    <x v="0"/>
    <x v="0"/>
    <d v="2018-08-03T00:00:00"/>
  </r>
  <r>
    <s v="VPA6"/>
    <s v="KE-NYA-1902-25060"/>
    <x v="0"/>
    <s v=""/>
    <s v="5th January,2019"/>
    <d v="2019-01-05T00:00:00"/>
    <s v="18th February,2019"/>
    <d v="2019-02-18T00:00:00"/>
    <s v="Kiugu Charles Maigi"/>
    <s v="Male"/>
    <s v="99999"/>
    <s v="723476330"/>
    <m/>
    <m/>
    <s v="716805030"/>
    <n v="36.412913000000003"/>
    <n v="4.6519999999999999E-2"/>
    <s v="Nyandarua"/>
    <s v="Ndaragwa"/>
    <s v="Kiriita"/>
    <s v="Kiriita"/>
    <s v="8"/>
    <s v="Simon Kabucho"/>
    <s v="Simon Kabucho"/>
    <s v="Simon Kabucho"/>
    <s v="726725953"/>
    <s v="Informal Business"/>
    <x v="0"/>
    <x v="0"/>
    <d v="2019-02-18T00:00:00"/>
  </r>
  <r>
    <s v="VPA6"/>
    <s v="KE-NAK-1905-27652"/>
    <x v="0"/>
    <s v=""/>
    <s v="11th April,2019"/>
    <d v="2019-04-11T00:00:00"/>
    <s v="11th May,2019"/>
    <d v="2019-05-11T00:00:00"/>
    <s v="Kariuki Mwangi James"/>
    <s v="Male"/>
    <s v="9124616"/>
    <s v="0720214641"/>
    <m/>
    <m/>
    <s v="729045541"/>
    <n v="36.176152999999999"/>
    <n v="-0.179477"/>
    <s v="Nakuru"/>
    <s v="Bahati"/>
    <s v="Wendo"/>
    <s v="Wendo"/>
    <s v="8"/>
    <s v="Simon Kabucho"/>
    <s v="Simon Kabucho"/>
    <s v="Simon Kabucho"/>
    <s v="726725953"/>
    <s v="Informal Business"/>
    <x v="0"/>
    <x v="0"/>
    <d v="2019-06-30T00:00:00"/>
  </r>
  <r>
    <s v="VPA6"/>
    <s v="KE-LAI-1904-27099"/>
    <x v="0"/>
    <s v=""/>
    <s v="11th March,2019"/>
    <d v="2019-03-11T00:00:00"/>
    <s v="2nd April,2019"/>
    <d v="2019-04-02T00:00:00"/>
    <s v="Beru Erustus Kiretai"/>
    <s v="Male"/>
    <s v="99999"/>
    <s v="254722698798"/>
    <m/>
    <m/>
    <m/>
    <n v="36.574952000000003"/>
    <n v="-9.9515000000000006E-2"/>
    <s v="Laikipia"/>
    <s v="Laikipia East"/>
    <s v="Wiyumiririe"/>
    <s v="Karandi"/>
    <s v="8"/>
    <s v="Simon Kabucho"/>
    <s v="Simon Kabucho"/>
    <s v="Simon Kabucho"/>
    <s v="726725953"/>
    <s v="Informal Business"/>
    <x v="0"/>
    <x v="0"/>
    <d v="2019-05-24T00:00:00"/>
  </r>
  <r>
    <s v="VPA6"/>
    <s v="KE-NYA-1905-25061"/>
    <x v="0"/>
    <s v=""/>
    <s v="1st March,2019"/>
    <d v="2019-03-01T00:00:00"/>
    <s v="1st May,2019"/>
    <d v="2019-05-01T00:00:00"/>
    <s v="Thamaini Richard Erick"/>
    <s v="Male"/>
    <s v="99999"/>
    <s v="254720518058"/>
    <m/>
    <m/>
    <m/>
    <n v="36.401736999999997"/>
    <n v="4.3783000000000002E-2"/>
    <s v="Nyandarua"/>
    <s v="Ndaragwa"/>
    <s v="Kiriita"/>
    <s v="Kiriita"/>
    <s v="8"/>
    <s v="Simon Kabucho"/>
    <s v="Simon Kabucho"/>
    <s v="Simon Kabucho"/>
    <s v="726725953"/>
    <s v="Informal Business"/>
    <x v="0"/>
    <x v="0"/>
    <d v="2019-05-24T00:00:00"/>
  </r>
  <r>
    <s v="VPA6"/>
    <s v="KE-NYA-1908-26130"/>
    <x v="0"/>
    <s v=""/>
    <s v="27th July,2019"/>
    <d v="2019-07-27T00:00:00"/>
    <s v="27th August,2019"/>
    <d v="2019-08-27T00:00:00"/>
    <s v="Kuria Ruth Wairimu"/>
    <s v="Female"/>
    <s v="99999"/>
    <s v="254713754455"/>
    <m/>
    <m/>
    <m/>
    <n v="36.46096"/>
    <n v="-0.42695"/>
    <s v="Nyandarua"/>
    <s v="Kipipiri"/>
    <s v="Kipipiri"/>
    <s v="Machinery"/>
    <s v="8"/>
    <s v="Simon Kabucho"/>
    <s v="Simon Kabucho"/>
    <s v="Simon Kabucho"/>
    <s v="254726725953"/>
    <s v="Informal Business"/>
    <x v="0"/>
    <x v="0"/>
    <d v="2019-09-01T00:00:00"/>
  </r>
  <r>
    <s v="VPA6"/>
    <s v="KE-NAK-2008-26600"/>
    <x v="0"/>
    <s v=""/>
    <s v="10th June,2020"/>
    <d v="2020-06-10T00:00:00"/>
    <s v="1st August,2020"/>
    <d v="2020-08-01T00:00:00"/>
    <s v="Joseph Kimotho Njuguna"/>
    <s v="Male"/>
    <s v="99999"/>
    <s v="+254722685535"/>
    <s v="722631641"/>
    <m/>
    <s v="722685535"/>
    <n v="36.185507000000001"/>
    <n v="-5.3175E-2"/>
    <s v="Nakuru"/>
    <s v="Subukia"/>
    <s v="Kabazi"/>
    <s v="Kirengero"/>
    <s v="8"/>
    <s v="Simon Kabucho"/>
    <s v="Simon Kabucho"/>
    <s v="Simon Kabucho"/>
    <s v="726725953"/>
    <s v="Informal Business"/>
    <x v="0"/>
    <x v="0"/>
    <d v="2020-08-17T00:00:00"/>
  </r>
  <r>
    <s v="VPA6"/>
    <s v="KE-NAK-2004-27384"/>
    <x v="0"/>
    <s v=""/>
    <s v="14th March,2020"/>
    <d v="2020-03-14T00:00:00"/>
    <s v="12th April,2020"/>
    <d v="2020-04-12T00:00:00"/>
    <s v="Leah Tharau"/>
    <s v="Female"/>
    <s v="25914732"/>
    <s v="254705918076"/>
    <m/>
    <m/>
    <m/>
    <n v="36.141548"/>
    <n v="-0.20591499999999999"/>
    <s v="Nakuru"/>
    <s v="Bahati"/>
    <s v="Maili Saba"/>
    <s v="Gecha Nyathuna"/>
    <s v="8"/>
    <s v="Simon Kabucho"/>
    <s v="Simon Kabucho"/>
    <s v="Simon Kabucho"/>
    <s v="726725953"/>
    <s v="Informal Business"/>
    <x v="0"/>
    <x v="0"/>
    <d v="2020-05-21T00:00:00"/>
  </r>
  <r>
    <s v="VPA6"/>
    <s v="KE-NAK-2003-27385"/>
    <x v="0"/>
    <s v=""/>
    <s v="18th February,2020"/>
    <d v="2020-02-18T00:00:00"/>
    <s v="16th March,2020"/>
    <d v="2020-03-16T00:00:00"/>
    <s v="Francis Njorige"/>
    <s v="Male"/>
    <s v="28342021"/>
    <s v="25472450505"/>
    <s v="254724505056"/>
    <m/>
    <s v="254724718529"/>
    <n v="36.129240000000003"/>
    <n v="-0.177035"/>
    <s v="Nakuru"/>
    <s v="Bahati"/>
    <s v="Maili Kumi"/>
    <s v="Prayer Center"/>
    <n v="8"/>
    <s v="Simon Kabucho"/>
    <s v="Simon Kabucho"/>
    <s v="Simon Kabucho"/>
    <s v="726725953"/>
    <s v="Informal Business"/>
    <x v="0"/>
    <x v="0"/>
    <d v="2020-05-21T00:00:00"/>
  </r>
  <r>
    <s v="VPA6"/>
    <s v="KE-NAK-2201-28678"/>
    <x v="0"/>
    <s v=""/>
    <s v="3rd January,2022"/>
    <d v="2022-01-03T00:00:00"/>
    <s v="3rd January,2022"/>
    <d v="2022-01-03T00:00:00"/>
    <s v="Kigaga Patrick Wachira"/>
    <s v="Male"/>
    <s v="3187982"/>
    <s v="254713344809"/>
    <m/>
    <m/>
    <m/>
    <n v="36.223585"/>
    <n v="-6.7010000000000004E-3"/>
    <s v="Nakuru"/>
    <s v="Subukia"/>
    <s v="Subukia east"/>
    <s v="Nguba"/>
    <n v="8"/>
    <s v="Simon Kabucho"/>
    <s v="Simon kabucho"/>
    <s v="Simon kabucho"/>
    <s v=""/>
    <s v="Informal Business"/>
    <x v="0"/>
    <x v="0"/>
    <d v="2022-01-04T00:00:00"/>
  </r>
  <r>
    <s v="VPA6"/>
    <s v="KE-NAK-2201-28679"/>
    <x v="2"/>
    <s v="Non Compliant"/>
    <s v="4th January,2022"/>
    <d v="2022-01-04T00:00:00"/>
    <s v="4th January,2022"/>
    <d v="2022-01-04T00:00:00"/>
    <s v="Njenga Jaymes Wamagata"/>
    <s v="Male"/>
    <s v="9127697"/>
    <s v="254724805492"/>
    <m/>
    <m/>
    <s v="254701232414"/>
    <n v="36.166589999999999"/>
    <n v="-0.20358399999999999"/>
    <s v="Nakuru"/>
    <s v="Bahati"/>
    <s v="Bahati"/>
    <s v="Thayu"/>
    <n v="8"/>
    <s v="Simon Kabucho"/>
    <s v="Simon kabucho"/>
    <s v="Simon kabucho"/>
    <s v=""/>
    <s v="Informal Business"/>
    <x v="0"/>
    <x v="0"/>
    <d v="2022-01-04T00:00:00"/>
  </r>
  <r>
    <s v="VPA6"/>
    <s v="KE-NAK-2101-27422"/>
    <x v="2"/>
    <s v="Non Compliant"/>
    <s v="12th December,2020"/>
    <d v="2020-12-12T00:00:00"/>
    <s v="3rd January,2021"/>
    <d v="2021-01-03T00:00:00"/>
    <s v="Murimi Lucy Nyambura"/>
    <s v="Female"/>
    <s v="27054693"/>
    <s v="254719677845"/>
    <m/>
    <m/>
    <s v="254111810417"/>
    <n v="36.371195"/>
    <n v="-0.115188"/>
    <s v="Nakuru"/>
    <s v="Subukia"/>
    <s v="Kilima Ngai"/>
    <s v="Kariko"/>
    <n v="8"/>
    <s v="Simon Kabucho"/>
    <s v="Simon kabucho"/>
    <s v="Simon kabucho"/>
    <s v=""/>
    <s v="Informal Business"/>
    <x v="0"/>
    <x v="0"/>
    <d v="2021-01-27T00:00:00"/>
  </r>
  <r>
    <s v="VPA6"/>
    <s v="KE-NAK-2011-26610"/>
    <x v="0"/>
    <s v=""/>
    <s v="27th September,2020"/>
    <d v="2020-09-27T00:00:00"/>
    <s v="27th November,2020"/>
    <d v="2020-11-27T00:00:00"/>
    <s v="Langat Geoffrey K"/>
    <s v="Male"/>
    <s v="20766309"/>
    <s v="254722442922"/>
    <m/>
    <m/>
    <m/>
    <n v="35.655602999999999"/>
    <n v="-0.57731299999999997"/>
    <s v="Nakuru"/>
    <s v="Kuresoi"/>
    <s v="Cheptuech"/>
    <s v="Irongo"/>
    <n v="8"/>
    <s v="Simon Kabucho"/>
    <s v="Simon kabucho"/>
    <s v="Simon kabucho"/>
    <s v=""/>
    <s v="Informal Business"/>
    <x v="0"/>
    <x v="0"/>
    <d v="2020-11-28T00:00:00"/>
  </r>
  <r>
    <s v="VPA6"/>
    <s v="KE-NAK-2210-29789"/>
    <x v="0"/>
    <s v=""/>
    <s v="24th August,2022"/>
    <d v="2022-08-24T00:00:00"/>
    <s v="26th October,2022"/>
    <d v="2022-10-26T00:00:00"/>
    <s v="Stephen Karanja"/>
    <s v="Male"/>
    <s v=""/>
    <s v="0725630562"/>
    <m/>
    <m/>
    <s v="0710750581"/>
    <n v="36.175291999999999"/>
    <n v="-0.26129200000000002"/>
    <s v="Nakuru"/>
    <s v="Bahati"/>
    <s v="Lanet"/>
    <s v="Kwa murera - tabuga"/>
    <n v="8"/>
    <s v="Simon Kabucho"/>
    <s v="Simon Kabucho"/>
    <s v="Simon Kabucho"/>
    <s v=""/>
    <s v="Informal Business"/>
    <x v="0"/>
    <x v="0"/>
    <d v="2022-11-03T00:00:00"/>
  </r>
  <r>
    <s v="VPA6"/>
    <s v="KE-NAK-2208-29783"/>
    <x v="2"/>
    <s v="Non Compliant"/>
    <s v="22nd June,2022"/>
    <d v="2022-06-22T00:00:00"/>
    <s v="26th August,2022"/>
    <d v="2022-08-26T00:00:00"/>
    <s v="Emily Koech"/>
    <s v="Female"/>
    <s v=""/>
    <s v="710407298"/>
    <m/>
    <m/>
    <m/>
    <n v="36.014400000000002"/>
    <n v="-0.31669900000000001"/>
    <s v="Nakuru"/>
    <s v="Njoro"/>
    <s v="Ingogobor"/>
    <s v="Ingobor"/>
    <n v="8"/>
    <s v="Simon Kabucho"/>
    <s v="Simon Kabucho"/>
    <s v="Simon Kabucho"/>
    <s v=""/>
    <s v="Informal Business"/>
    <x v="0"/>
    <x v="0"/>
    <d v="2022-09-05T00:00:00"/>
  </r>
  <r>
    <s v="VPA6"/>
    <s v="KE-NAK-1802-21394"/>
    <x v="0"/>
    <s v=""/>
    <s v="30th December,2017"/>
    <d v="2017-12-30T00:00:00"/>
    <s v="18th February,2018"/>
    <d v="2018-02-18T00:00:00"/>
    <s v="Amos Ndegwa Kamotho"/>
    <s v="Male"/>
    <s v="2410749"/>
    <s v="721615653"/>
    <m/>
    <m/>
    <m/>
    <n v="36.173298000000003"/>
    <n v="-0.165628"/>
    <s v="Nakuru"/>
    <s v="Bahati"/>
    <s v="Bahati"/>
    <s v="Ruguru"/>
    <s v="10"/>
    <s v="Simon Kabucho"/>
    <s v="Simon Kabucho"/>
    <s v="Simon Kabucho"/>
    <s v="726725953"/>
    <s v="Informal Business"/>
    <x v="0"/>
    <x v="0"/>
    <d v="2018-02-06T00:00:00"/>
  </r>
  <r>
    <s v="VPA6"/>
    <s v="KE-NAK-1806-21398"/>
    <x v="0"/>
    <s v=""/>
    <s v="16th May,2018"/>
    <d v="2018-05-16T00:00:00"/>
    <s v="6th June,2018"/>
    <d v="2018-06-06T00:00:00"/>
    <s v="Beatreace Githinji Wanjiku"/>
    <s v="Female"/>
    <s v="12831136"/>
    <s v="704173846"/>
    <m/>
    <m/>
    <s v="717574198"/>
    <n v="36.175516999999999"/>
    <n v="-0.18809799999999999"/>
    <s v="Nakuru"/>
    <s v="Bahati"/>
    <s v="Wendo"/>
    <s v="Wendo"/>
    <s v="10"/>
    <s v="Simon Kabucho"/>
    <s v="Simon Kabucho"/>
    <s v="Simon Kabucho"/>
    <s v="726725953"/>
    <s v="Informal Business"/>
    <x v="0"/>
    <x v="0"/>
    <d v="2018-06-06T00:00:00"/>
  </r>
  <r>
    <s v="VPA6"/>
    <s v="KE-NAK-1806-21399"/>
    <x v="2"/>
    <s v="Unreachable"/>
    <s v="1st May,2018"/>
    <d v="2018-05-01T00:00:00"/>
    <s v="7th June,2018"/>
    <d v="2018-06-07T00:00:00"/>
    <s v="Mary Wilson Mbaluze"/>
    <s v="Female"/>
    <s v="5172376"/>
    <s v="726072808"/>
    <m/>
    <m/>
    <s v="729015098"/>
    <n v="35.701658999999999"/>
    <n v="-0.503579"/>
    <s v="Nakuru"/>
    <s v="Nakuru North"/>
    <s v="Keringeti"/>
    <s v="Tendweti"/>
    <s v="10"/>
    <s v="Simon Kabucho"/>
    <s v="Simon Kabucho"/>
    <s v="Simon Kabucho"/>
    <s v="726725953"/>
    <s v="Informal Business"/>
    <x v="0"/>
    <x v="0"/>
    <d v="2018-06-09T00:00:00"/>
  </r>
  <r>
    <s v="VPA6"/>
    <s v="KE-MIG-1901-27114"/>
    <x v="0"/>
    <s v=""/>
    <s v="15th October,2018"/>
    <d v="2018-10-15T00:00:00"/>
    <s v="15th January,2019"/>
    <d v="2019-01-15T00:00:00"/>
    <s v="Hesborn Owiso Okinyi"/>
    <s v="Male"/>
    <s v="2816021"/>
    <s v="0723442101"/>
    <m/>
    <m/>
    <s v="726068515"/>
    <n v="34.204022999999999"/>
    <n v="-0.89920500000000003"/>
    <s v="Migori"/>
    <s v="Nyatike"/>
    <s v="Lower Central Kadem"/>
    <s v="Kwoyo A"/>
    <s v="10"/>
    <s v="Simon Kabucho"/>
    <s v="Simon Kabucho"/>
    <s v="Simon Kabucho"/>
    <s v="726725953"/>
    <s v="Informal Business"/>
    <x v="0"/>
    <x v="0"/>
    <d v="2019-04-04T00:00:00"/>
  </r>
  <r>
    <s v="VPA6"/>
    <s v="KE-NAK-1903-26127"/>
    <x v="0"/>
    <s v=""/>
    <s v="20th February,2019"/>
    <d v="2019-02-20T00:00:00"/>
    <s v="23rd March,2019"/>
    <d v="2019-03-23T00:00:00"/>
    <s v="Kariuki Evanson Mwangi"/>
    <s v="Male"/>
    <s v="9126910"/>
    <s v="0722330585"/>
    <m/>
    <m/>
    <m/>
    <n v="36.473610000000001"/>
    <n v="-0.66537299999999999"/>
    <s v="Nakuru"/>
    <s v="Naivasha"/>
    <s v="Karati"/>
    <s v="Karati"/>
    <s v="10"/>
    <s v="Simon Kabucho"/>
    <s v="Simon Kabucho"/>
    <s v="Simon Kabucho"/>
    <s v="726725953"/>
    <s v="Informal Business"/>
    <x v="0"/>
    <x v="0"/>
    <d v="2019-03-28T00:00:00"/>
  </r>
  <r>
    <s v="VPA6"/>
    <s v="KE-NAK-1608-22382"/>
    <x v="0"/>
    <s v=""/>
    <s v="19th June,2016"/>
    <d v="2016-06-19T00:00:00"/>
    <s v="8th August,2016"/>
    <d v="2016-08-08T00:00:00"/>
    <s v="Ngugi Grace Njeri"/>
    <s v="Female"/>
    <s v="6342111"/>
    <s v="722136703"/>
    <m/>
    <m/>
    <m/>
    <n v="36.175735000000003"/>
    <n v="-0.16641"/>
    <s v="Nakuru"/>
    <s v="Bahati"/>
    <s v="Bahati"/>
    <s v="Ruguru"/>
    <s v="10"/>
    <s v="Simon Kabucho"/>
    <s v="Simon Kabucho"/>
    <s v="Simon Kabucho"/>
    <s v="726725953"/>
    <s v="Informal Business"/>
    <x v="0"/>
    <x v="0"/>
    <d v="2017-09-18T00:00:00"/>
  </r>
  <r>
    <s v="VPA6"/>
    <s v="KE-NAK-1610-21381"/>
    <x v="0"/>
    <s v=""/>
    <s v="23rd August,2016"/>
    <d v="2016-08-23T00:00:00"/>
    <s v="12th October,2016"/>
    <d v="2016-10-12T00:00:00"/>
    <s v="Ngure Njambi Sicily"/>
    <s v="Male"/>
    <s v="28707831"/>
    <s v="723433259"/>
    <m/>
    <m/>
    <m/>
    <n v="36.180945000000001"/>
    <n v="-0.170095"/>
    <s v="Nakuru"/>
    <s v="Bahati"/>
    <s v="Bahati"/>
    <s v="Karunga"/>
    <s v="10"/>
    <s v="Simon Kabucho"/>
    <s v="Simon Kabucho"/>
    <s v="Simon Kabucho"/>
    <s v="726725953"/>
    <s v="Informal Business"/>
    <x v="0"/>
    <x v="0"/>
    <d v="2017-09-18T00:00:00"/>
  </r>
  <r>
    <s v="VPA6"/>
    <s v="KE-NAK-1809-21410"/>
    <x v="0"/>
    <s v=""/>
    <s v="15th June,2018"/>
    <d v="2018-06-15T00:00:00"/>
    <s v="15th September,2018"/>
    <d v="2018-09-15T00:00:00"/>
    <s v="Mutai Richard"/>
    <s v="Male"/>
    <s v="2461708"/>
    <s v="725231700"/>
    <m/>
    <m/>
    <m/>
    <n v="35.710540000000002"/>
    <n v="-0.55581199999999997"/>
    <s v="Nakuru"/>
    <s v="Kuresoi"/>
    <s v="Keringet"/>
    <s v="Kaparus"/>
    <s v="10"/>
    <s v="Simon Kabucho"/>
    <s v="Simon Kabucho"/>
    <s v="Simon Kabucho"/>
    <s v=""/>
    <s v="Informal Business"/>
    <x v="0"/>
    <x v="0"/>
    <d v="2018-09-16T00:00:00"/>
  </r>
  <r>
    <s v="VPA6"/>
    <s v="KE-NYA-1901-25068"/>
    <x v="0"/>
    <s v=""/>
    <s v="16th December,2018"/>
    <d v="2018-12-16T00:00:00"/>
    <s v="21st January,2019"/>
    <d v="2019-01-21T00:00:00"/>
    <s v="Kamonjo Nyokabi Jane"/>
    <s v="Female"/>
    <s v="3205019"/>
    <s v="721233604"/>
    <m/>
    <m/>
    <s v="705271230"/>
    <n v="36.373080000000002"/>
    <n v="-7.3469999999999994E-2"/>
    <s v="Nyandarua"/>
    <s v="Ol Joro Orok"/>
    <s v="Oljorolok"/>
    <s v="Gatumbiro"/>
    <s v="10"/>
    <s v="Simon Kabucho"/>
    <s v="Simon Kabucho"/>
    <s v="Simon Kabucho"/>
    <s v="726725953"/>
    <s v="Informal Business"/>
    <x v="0"/>
    <x v="0"/>
    <d v="2019-01-21T00:00:00"/>
  </r>
  <r>
    <s v="VPA6"/>
    <s v="KE-NAK-2008-26601"/>
    <x v="0"/>
    <s v=""/>
    <s v="20th June,2020"/>
    <d v="2020-06-20T00:00:00"/>
    <s v="3rd August,2020"/>
    <d v="2020-08-03T00:00:00"/>
    <s v="David Mathu"/>
    <s v="Male"/>
    <s v="3724481"/>
    <s v="+254720024270"/>
    <s v="727793842"/>
    <m/>
    <s v="720024270"/>
    <n v="36.225957999999999"/>
    <n v="-5.0650000000000001E-2"/>
    <s v="Nakuru"/>
    <s v="Subukia"/>
    <s v="Mathare"/>
    <s v="Buruburu"/>
    <s v="10"/>
    <s v="Simon Kabucho"/>
    <s v="Simon Kabucho"/>
    <s v="Simon Kabucho"/>
    <s v="726725953"/>
    <s v="Informal Business"/>
    <x v="0"/>
    <x v="0"/>
    <d v="2020-08-17T00:00:00"/>
  </r>
  <r>
    <s v="VPA6"/>
    <s v="KE-NAK-2011-26609"/>
    <x v="0"/>
    <s v=""/>
    <s v="1st October,2020"/>
    <d v="2020-10-01T00:00:00"/>
    <s v="10th November,2020"/>
    <d v="2020-11-10T00:00:00"/>
    <s v="Kotut Magdaleine"/>
    <s v="Female"/>
    <s v="20247855"/>
    <s v="254721336399"/>
    <m/>
    <m/>
    <s v="254799015311"/>
    <n v="35.918326999999998"/>
    <n v="-9.5570000000000002E-2"/>
    <s v="Nakuru"/>
    <s v="Rongai"/>
    <s v="Kampi ya Moto"/>
    <s v="Mahinga"/>
    <n v="10"/>
    <s v="Simon Kabucho"/>
    <s v="Simon Kabucho"/>
    <s v="Simon Kabucho"/>
    <s v=""/>
    <s v="Informal Business"/>
    <x v="0"/>
    <x v="0"/>
    <d v="2020-12-14T00:00:00"/>
  </r>
  <r>
    <s v="VPA6"/>
    <s v="KE-NAK-2101-28677"/>
    <x v="2"/>
    <s v="Non Compliant"/>
    <s v="28th December,2020"/>
    <d v="2020-12-28T00:00:00"/>
    <s v="30th January,2021"/>
    <d v="2021-01-30T00:00:00"/>
    <s v="Kimotho Mututho Kahuni"/>
    <s v="Male"/>
    <s v="11114850"/>
    <s v="254723913528"/>
    <m/>
    <m/>
    <s v="254721116431"/>
    <n v="36.004339999999999"/>
    <n v="-0.237646"/>
    <s v="Nakuru"/>
    <s v="Rongai"/>
    <s v="Olive lnn"/>
    <s v="Mecy njeri"/>
    <n v="10"/>
    <s v="Simon Kabucho"/>
    <s v="Simon kabucho"/>
    <s v="Simon kabucho"/>
    <s v=""/>
    <s v="Informal Business"/>
    <x v="0"/>
    <x v="0"/>
    <d v="2021-01-30T00:00:00"/>
  </r>
  <r>
    <s v="VPA6"/>
    <s v="KE-NYE-1802-27917"/>
    <x v="0"/>
    <s v=""/>
    <s v="18th January,2018"/>
    <d v="2018-01-18T00:00:00"/>
    <s v="18th February,2018"/>
    <d v="2018-02-18T00:00:00"/>
    <s v="Kibuka Anthony"/>
    <s v="Male"/>
    <s v="99999"/>
    <s v="729361982"/>
    <m/>
    <m/>
    <m/>
    <n v="36.724871"/>
    <n v="-0.15973200000000001"/>
    <s v="Nyeri"/>
    <s v="Kieni West"/>
    <s v="Mugunda"/>
    <s v="Bagamoyo"/>
    <s v="12"/>
    <s v="Simon Kabucho"/>
    <s v="Simon Kabucho"/>
    <s v="Simon Kabucho"/>
    <s v="726725953"/>
    <s v="Informal Business"/>
    <x v="0"/>
    <x v="0"/>
    <d v="2018-06-04T00:00:00"/>
  </r>
  <r>
    <s v="VPA6"/>
    <s v="KE-NYE-1905-25058"/>
    <x v="0"/>
    <s v=""/>
    <s v="4th April,2019"/>
    <d v="2019-04-04T00:00:00"/>
    <s v="1st May,2019"/>
    <d v="2019-05-01T00:00:00"/>
    <s v="Mwangi James William"/>
    <s v="Male"/>
    <s v="99999"/>
    <s v="254724885115"/>
    <m/>
    <m/>
    <m/>
    <n v="36.748758000000002"/>
    <n v="-0.27762799999999999"/>
    <s v="Nyeri"/>
    <s v="Kieni West"/>
    <s v="Gatarakwa"/>
    <s v="Kiria"/>
    <s v="12"/>
    <s v="Simon Kabucho"/>
    <s v="Simon Kabucho"/>
    <s v="Simon Kabucho"/>
    <s v="0000000000"/>
    <s v="Informal Business"/>
    <x v="0"/>
    <x v="0"/>
    <d v="2019-05-21T00:00:00"/>
  </r>
  <r>
    <s v="VPA6"/>
    <s v="KE-EMB-1801-23465"/>
    <x v="0"/>
    <s v=""/>
    <s v="4th December,2017"/>
    <d v="2017-12-04T00:00:00"/>
    <s v="23rd January,2018"/>
    <d v="2018-01-23T00:00:00"/>
    <s v="Njiru Kanana Mary"/>
    <s v="Male"/>
    <s v="99999"/>
    <s v="710486669"/>
    <m/>
    <m/>
    <s v="724876675"/>
    <n v="37.519593"/>
    <n v="-0.449181"/>
    <s v="Embu"/>
    <s v="Embu West"/>
    <s v="Makengi"/>
    <s v="Makengi"/>
    <s v="10"/>
    <s v="Simon Kamau"/>
    <s v="Simon Kamau"/>
    <s v="Simon Kamau"/>
    <s v="718265838"/>
    <s v="Informal Business"/>
    <x v="2"/>
    <x v="0"/>
    <d v="2018-07-23T00:00:00"/>
  </r>
  <r>
    <s v="VPA6"/>
    <s v="KE-EMB-1708-23448"/>
    <x v="0"/>
    <s v=""/>
    <s v="5th July,2017"/>
    <d v="2017-07-05T00:00:00"/>
    <s v="30th August,2017"/>
    <d v="2017-08-30T00:00:00"/>
    <s v="Ndwiga Daniel"/>
    <s v="Male"/>
    <s v="99999"/>
    <s v="712322502"/>
    <s v="7123871904"/>
    <m/>
    <m/>
    <n v="37.519708000000001"/>
    <n v="-0.46499800000000002"/>
    <s v="Embu"/>
    <s v="Embu West"/>
    <s v="Makengi"/>
    <s v="Mutira"/>
    <s v="10"/>
    <s v="Simon Kamau"/>
    <s v="Simon Kamau"/>
    <s v="Simon Kamau"/>
    <s v="718265838"/>
    <s v="Informal Business"/>
    <x v="2"/>
    <x v="0"/>
    <d v="2018-04-11T00:00:00"/>
  </r>
  <r>
    <s v="VPA6"/>
    <s v="KE-EMB-1711-23466"/>
    <x v="0"/>
    <s v=""/>
    <s v="11th August,2017"/>
    <d v="2017-08-11T00:00:00"/>
    <s v="23rd November,2017"/>
    <d v="2017-11-23T00:00:00"/>
    <s v="Nyaga Njeri Hellen"/>
    <s v="Male"/>
    <s v="99999"/>
    <s v="727555753"/>
    <m/>
    <m/>
    <s v="713229165"/>
    <n v="37.520054000000002"/>
    <n v="-0.46187299999999998"/>
    <s v="Embu"/>
    <s v="Embu West"/>
    <s v="Gaturi North"/>
    <s v="Mutira"/>
    <s v="12"/>
    <s v="Simon Kamau"/>
    <s v="Simon Kamau"/>
    <s v="Simon Kamau"/>
    <s v="718265838"/>
    <s v="Informal Business"/>
    <x v="0"/>
    <x v="0"/>
    <d v="2018-07-23T00:00:00"/>
  </r>
  <r>
    <s v="VPA6"/>
    <s v="KE-EMB-1902-26856"/>
    <x v="0"/>
    <s v=""/>
    <s v="8th January,2019"/>
    <d v="2019-01-08T00:00:00"/>
    <s v="9th February,2019"/>
    <d v="2019-02-09T00:00:00"/>
    <s v="Mwaniki Wanjugu Lucy"/>
    <s v="Male"/>
    <s v="99999"/>
    <s v="721653815"/>
    <m/>
    <m/>
    <m/>
    <n v="37.562942999999997"/>
    <n v="-0.42765999999999998"/>
    <s v="Embu"/>
    <s v="Runyenjes"/>
    <s v="Runyejes"/>
    <s v="Mbiruri"/>
    <n v="16"/>
    <s v="Simon Kamau"/>
    <s v="Simon Kamau"/>
    <s v="Simon Kamau"/>
    <s v="718265838"/>
    <s v="Informal Business"/>
    <x v="2"/>
    <x v="0"/>
    <d v="2019-02-13T00:00:00"/>
  </r>
  <r>
    <s v="VPA6"/>
    <s v="KE-NYE-1810-21868"/>
    <x v="0"/>
    <s v=""/>
    <s v="12th September,2018"/>
    <d v="2018-09-12T00:00:00"/>
    <s v="15th October,2018"/>
    <d v="2018-10-15T00:00:00"/>
    <s v="Gateru Lucy Ngima"/>
    <s v="Female"/>
    <s v="99999"/>
    <s v="716292092"/>
    <m/>
    <m/>
    <m/>
    <n v="37.021487"/>
    <n v="-0.53771800000000003"/>
    <s v="Nyeri"/>
    <s v="Mukurweni"/>
    <s v="Gakindu"/>
    <s v="Kiawamururu"/>
    <s v="8"/>
    <s v="Simon Kuira"/>
    <s v="Simon Kuira"/>
    <s v="Simon Kuira"/>
    <s v="703796534"/>
    <s v="Informal Business"/>
    <x v="0"/>
    <x v="0"/>
    <d v="2018-11-19T00:00:00"/>
  </r>
  <r>
    <s v="VPA6"/>
    <s v="KE-EMB-1902-26116"/>
    <x v="0"/>
    <s v=""/>
    <s v="31st December,2018"/>
    <d v="2018-12-31T00:00:00"/>
    <s v="19th February,2019"/>
    <d v="2019-02-19T00:00:00"/>
    <s v="Mutethia Dionisio Nyaga"/>
    <s v="Male"/>
    <s v="99999"/>
    <s v="0723556556"/>
    <m/>
    <m/>
    <s v="712781847"/>
    <n v="37.430795000000003"/>
    <n v="-0.44245400000000001"/>
    <s v="Embu"/>
    <s v="Manyatta"/>
    <s v="Gicherorã®"/>
    <s v="Kibugu"/>
    <s v="8"/>
    <s v="Simon Kuira"/>
    <s v="Simon Kuira"/>
    <s v="Simon Kuira"/>
    <s v="703796534"/>
    <s v="Informal Business"/>
    <x v="0"/>
    <x v="0"/>
    <d v="2019-03-02T00:00:00"/>
  </r>
  <r>
    <s v="VPA6"/>
    <s v="KE-NYE-1907-27452"/>
    <x v="2"/>
    <s v="Under Verification"/>
    <s v="8th July,2019"/>
    <d v="2019-07-08T00:00:00"/>
    <s v="8th July,2019"/>
    <d v="2019-07-08T00:00:00"/>
    <s v="Mucheke Salome Wairimu"/>
    <s v="Female"/>
    <s v="11128502"/>
    <s v="0725666599"/>
    <m/>
    <m/>
    <s v="723923494"/>
    <n v="36.892933999999997"/>
    <n v="-0.57781199999999999"/>
    <s v="Nyeri"/>
    <s v="Othaya"/>
    <s v="Othaya"/>
    <s v="Kariko"/>
    <s v="8"/>
    <s v="Simon Kuira"/>
    <s v="Simon Kuira"/>
    <s v="Simon Kuira"/>
    <s v="703796534"/>
    <s v="Informal Business"/>
    <x v="0"/>
    <x v="0"/>
    <d v="2019-07-16T00:00:00"/>
  </r>
  <r>
    <s v="VPA6"/>
    <s v="KE-NYE-1907-27451"/>
    <x v="0"/>
    <s v=""/>
    <s v="15th July,2019"/>
    <d v="2019-07-15T00:00:00"/>
    <s v="15th July,2019"/>
    <d v="2019-07-15T00:00:00"/>
    <s v="Wachira Andrew Kibe"/>
    <s v="Male"/>
    <s v="1389719"/>
    <s v="0721659030"/>
    <m/>
    <m/>
    <s v="722570414"/>
    <n v="36.893892000000001"/>
    <n v="-0.57755999999999996"/>
    <s v="Nyeri"/>
    <s v="Othaya"/>
    <s v="Othaya"/>
    <s v="Kariko"/>
    <s v="8"/>
    <s v="Simon Kuira"/>
    <s v="Simon Kuira"/>
    <s v="Simon Kuira"/>
    <s v="703796534"/>
    <s v="Informal Business"/>
    <x v="0"/>
    <x v="0"/>
    <d v="2019-07-16T00:00:00"/>
  </r>
  <r>
    <s v="VPA6"/>
    <s v="KE-NYE-1907-27453"/>
    <x v="2"/>
    <s v="Non Compliant"/>
    <s v="16th July,2019"/>
    <d v="2019-07-16T00:00:00"/>
    <s v="16th July,2019"/>
    <d v="2019-07-16T00:00:00"/>
    <s v="Wachira Christina Gacambi"/>
    <s v="Female"/>
    <s v="5559062"/>
    <s v="0721638300"/>
    <m/>
    <m/>
    <s v="720139389"/>
    <n v="36.894855999999997"/>
    <n v="-0.57810499999999998"/>
    <s v="Nyeri"/>
    <s v="Othaya"/>
    <s v="Othaya"/>
    <s v="Kariko"/>
    <s v="8"/>
    <s v="Simon Kuira"/>
    <s v="Simon Kuira"/>
    <s v="Simon Kuira"/>
    <s v="703796534"/>
    <s v="Informal Business"/>
    <x v="0"/>
    <x v="0"/>
    <d v="2019-07-16T00:00:00"/>
  </r>
  <r>
    <s v="VPA6"/>
    <s v="KE-NYE-1907-27454"/>
    <x v="2"/>
    <s v="Non Compliant"/>
    <s v="16th July,2019"/>
    <d v="2019-07-16T00:00:00"/>
    <s v="16th July,2019"/>
    <d v="2019-07-16T00:00:00"/>
    <s v="Kibera Haron Waruiru"/>
    <s v="Male"/>
    <s v="14688913"/>
    <s v="0713311435"/>
    <m/>
    <m/>
    <s v="737715245"/>
    <n v="36.905116999999997"/>
    <n v="-0.57987200000000005"/>
    <s v="Nyeri"/>
    <s v="Othaya"/>
    <s v="Othaya"/>
    <s v="Kagongo"/>
    <s v="8"/>
    <s v="Simon Kuira"/>
    <s v="Simon Kuira"/>
    <s v="Simon Kuira"/>
    <s v="703796534"/>
    <s v="Informal Business"/>
    <x v="0"/>
    <x v="0"/>
    <d v="2019-07-16T00:00:00"/>
  </r>
  <r>
    <s v="VPA6"/>
    <s v="KE-NYE-1907-27455"/>
    <x v="2"/>
    <s v="Under Verification"/>
    <s v="16th July,2019"/>
    <d v="2019-07-16T00:00:00"/>
    <s v="16th July,2019"/>
    <d v="2019-07-16T00:00:00"/>
    <s v="Waruiru Florence Wanjiku"/>
    <s v="Female"/>
    <s v="1835102"/>
    <s v="0723007387"/>
    <m/>
    <m/>
    <m/>
    <n v="36.904150999999999"/>
    <n v="-0.579704"/>
    <s v="Nyeri"/>
    <s v="Othaya"/>
    <s v="Othaya"/>
    <s v="Kagongo"/>
    <s v="8"/>
    <s v="Simon Kuira"/>
    <s v="Simon Kuira"/>
    <s v="Simon Kuira"/>
    <s v="703796534"/>
    <s v="Informal Business"/>
    <x v="0"/>
    <x v="0"/>
    <d v="2019-07-16T00:00:00"/>
  </r>
  <r>
    <s v="VPA6"/>
    <s v="KE-EMB-1901-26097"/>
    <x v="0"/>
    <s v=""/>
    <s v="21st November,2018"/>
    <d v="2018-11-21T00:00:00"/>
    <s v="10th January,2019"/>
    <d v="2019-01-10T00:00:00"/>
    <s v="Mbogori Athanas Githenji"/>
    <s v="Male"/>
    <s v="4244191"/>
    <s v="720243772"/>
    <m/>
    <m/>
    <s v="712322570"/>
    <n v="37.453299000000001"/>
    <n v="-0.440502"/>
    <s v="Embu"/>
    <s v="Manyatta"/>
    <s v="Ngida"/>
    <s v="Gikirima"/>
    <s v="8"/>
    <s v="Simon Kuira"/>
    <s v="Simon Kuira"/>
    <s v="Simon Kuira"/>
    <s v="703796534"/>
    <s v="Informal Business"/>
    <x v="0"/>
    <x v="0"/>
    <d v="2019-01-10T00:00:00"/>
  </r>
  <r>
    <s v="VPA6"/>
    <s v="KE-NYE-1905-26118"/>
    <x v="0"/>
    <s v=""/>
    <s v="24th May,2019"/>
    <d v="2019-05-24T00:00:00"/>
    <s v="24th May,2019"/>
    <d v="2019-05-24T00:00:00"/>
    <s v="Karani Michael Kangara"/>
    <s v="Male"/>
    <s v="13536146"/>
    <s v="254715072982"/>
    <m/>
    <m/>
    <m/>
    <n v="37.160986999999999"/>
    <n v="-0.49369299999999999"/>
    <s v="Nyeri"/>
    <s v="Mathira West"/>
    <s v="Karatina"/>
    <s v="Kiawaiguru"/>
    <s v="8"/>
    <s v="Simon Kuira"/>
    <s v="Simon Kuira"/>
    <s v="Simon Kuira"/>
    <s v="703796534"/>
    <s v="Informal Business"/>
    <x v="0"/>
    <x v="0"/>
    <d v="2019-05-24T00:00:00"/>
  </r>
  <r>
    <s v="VPA6"/>
    <s v="KE-NYE-1909-27079"/>
    <x v="0"/>
    <s v=""/>
    <s v="4th September,2019"/>
    <d v="2019-09-04T00:00:00"/>
    <s v="4th September,2019"/>
    <d v="2019-09-04T00:00:00"/>
    <s v="Ndugu Maina Eunice Njeri"/>
    <s v="Female"/>
    <s v="3506971"/>
    <s v="254722790474"/>
    <m/>
    <m/>
    <m/>
    <n v="37.048910999999997"/>
    <n v="-0.52845299999999995"/>
    <s v="Nyeri"/>
    <s v="Mukurweni"/>
    <s v="Mukurweiini"/>
    <s v="Matira-Ini"/>
    <s v="8"/>
    <s v="Simon Kuira"/>
    <s v="Simon Kuira"/>
    <s v="Simon Kuira"/>
    <s v="703796534"/>
    <s v="Informal Business"/>
    <x v="0"/>
    <x v="0"/>
    <d v="2019-09-06T00:00:00"/>
  </r>
  <r>
    <s v="VPA6"/>
    <s v="KE-NYE-1909-27080"/>
    <x v="0"/>
    <s v=""/>
    <s v="4th September,2019"/>
    <d v="2019-09-04T00:00:00"/>
    <s v="4th September,2019"/>
    <d v="2019-09-04T00:00:00"/>
    <s v="Macharia Anthony Wachira"/>
    <s v="Male"/>
    <s v="23505105"/>
    <s v="254720282343"/>
    <m/>
    <m/>
    <m/>
    <n v="37.034281"/>
    <n v="-0.54224000000000006"/>
    <s v="Nyeri"/>
    <s v="Mukurweni"/>
    <s v="Mukurweini"/>
    <s v="Kariara"/>
    <s v="8"/>
    <s v="Simon Kuira"/>
    <s v="Simon Kuira"/>
    <s v="Simon Kuira"/>
    <s v="703796534"/>
    <s v="Informal Business"/>
    <x v="0"/>
    <x v="0"/>
    <d v="2019-09-06T00:00:00"/>
  </r>
  <r>
    <s v="VPA6"/>
    <s v="KE-NYE-1909-27082"/>
    <x v="0"/>
    <s v=""/>
    <s v="4th September,2019"/>
    <d v="2019-09-04T00:00:00"/>
    <s v="4th September,2019"/>
    <d v="2019-09-04T00:00:00"/>
    <s v="Mwangi Pauline Wangui"/>
    <s v="Female"/>
    <s v="2222222"/>
    <s v="254725363697"/>
    <m/>
    <m/>
    <m/>
    <n v="37.032725999999997"/>
    <n v="-0.54389900000000002"/>
    <s v="Nyeri"/>
    <s v="Mukurweni"/>
    <s v="Mukurweini"/>
    <s v="Kariara"/>
    <s v="8"/>
    <s v="Simon Kuira"/>
    <s v="Simon Kuira"/>
    <s v="Simon Kuira"/>
    <s v="703796534"/>
    <s v="Informal Business"/>
    <x v="0"/>
    <x v="0"/>
    <d v="2019-09-06T00:00:00"/>
  </r>
  <r>
    <s v="VPA6"/>
    <s v="KE-NYE-1909-27077"/>
    <x v="0"/>
    <s v=""/>
    <s v="4th September,2019"/>
    <d v="2019-09-04T00:00:00"/>
    <s v="4th September,2019"/>
    <d v="2019-09-04T00:00:00"/>
    <s v="Githinji Sarah Wanja"/>
    <s v="Female"/>
    <s v="7821348"/>
    <s v="254720696839"/>
    <m/>
    <m/>
    <m/>
    <n v="36.997436"/>
    <n v="-0.55521399999999999"/>
    <s v="Nyeri"/>
    <s v="Mukurweni"/>
    <s v="Mukurweini"/>
    <s v="Mbarã® Ya Mugo"/>
    <s v="8"/>
    <s v="Simon Kuira"/>
    <s v="Simon Kuira"/>
    <s v="Simon Kuira"/>
    <s v="703796534"/>
    <s v="Informal Business"/>
    <x v="0"/>
    <x v="0"/>
    <d v="2019-09-06T00:00:00"/>
  </r>
  <r>
    <s v="VPA6"/>
    <s v="KE-NYE-1902-26115"/>
    <x v="0"/>
    <s v=""/>
    <s v="6th January,2019"/>
    <d v="2019-01-06T00:00:00"/>
    <s v="28th February,2019"/>
    <d v="2019-02-28T00:00:00"/>
    <s v="Murathe Joseph Ngari"/>
    <s v="Male"/>
    <s v="99999"/>
    <s v="712568341"/>
    <s v="721674291"/>
    <m/>
    <m/>
    <n v="37.013728"/>
    <n v="-0.221917"/>
    <s v="Nyeri"/>
    <s v="Kieni East"/>
    <s v="Naromoru"/>
    <s v="Gathurungai"/>
    <n v="10"/>
    <s v="Simon Kuira"/>
    <s v="Simon Kuira"/>
    <s v="Simon Kuira"/>
    <s v="703796534"/>
    <s v="Informal Business"/>
    <x v="0"/>
    <x v="0"/>
    <d v="2019-03-02T00:00:00"/>
  </r>
  <r>
    <s v="VPA6"/>
    <s v="KE-LAI-1902-26114"/>
    <x v="0"/>
    <s v=""/>
    <s v="14th December,2018"/>
    <d v="2018-12-14T00:00:00"/>
    <s v="2nd February,2019"/>
    <d v="2019-02-02T00:00:00"/>
    <s v="Mumero John Mathai"/>
    <s v="Male"/>
    <s v="7863830"/>
    <s v="722444334"/>
    <m/>
    <m/>
    <s v="721274983"/>
    <n v="37.216571000000002"/>
    <n v="8.6560999999999999E-2"/>
    <s v="Laikipia"/>
    <s v="Laikipia North"/>
    <s v="Ngenia"/>
    <s v="Mia Moja"/>
    <s v="10"/>
    <s v="Simon Kuira"/>
    <s v="Simon Kuira"/>
    <s v="Simon Kuira"/>
    <s v="703796534"/>
    <s v="Informal Business"/>
    <x v="0"/>
    <x v="0"/>
    <d v="2019-02-03T00:00:00"/>
  </r>
  <r>
    <s v="VPA6"/>
    <s v="KE-NYA-1901-26096"/>
    <x v="0"/>
    <s v=""/>
    <s v="13th November,2018"/>
    <d v="2018-11-13T00:00:00"/>
    <s v="2nd January,2019"/>
    <d v="2019-01-02T00:00:00"/>
    <s v="Gateru Margret Wangechi"/>
    <s v="Female"/>
    <s v="6051654"/>
    <s v="722832003"/>
    <m/>
    <m/>
    <s v="733977580"/>
    <n v="36.274099999999997"/>
    <n v="-0.25584800000000002"/>
    <s v="Nyandarua"/>
    <s v="Ol Kalou"/>
    <s v="Tumaini"/>
    <s v="Tumaini"/>
    <s v="10"/>
    <s v="Simon Kuira"/>
    <s v="Simon Kuira"/>
    <s v="Simon Kuira"/>
    <s v="703796534"/>
    <s v="Informal Business"/>
    <x v="0"/>
    <x v="0"/>
    <d v="2019-01-08T00:00:00"/>
  </r>
  <r>
    <s v="VPA6"/>
    <s v="KE-NYE-1909-27081"/>
    <x v="2"/>
    <s v="Non Compliant"/>
    <s v="4th September,2019"/>
    <d v="2019-09-04T00:00:00"/>
    <s v="4th September,2019"/>
    <d v="2019-09-04T00:00:00"/>
    <s v="Kariuki Samuel Waiguru"/>
    <s v="Male"/>
    <s v="11287756"/>
    <s v="723168669"/>
    <s v="720322649"/>
    <m/>
    <m/>
    <n v="36.997152"/>
    <n v="-0.55592200000000003"/>
    <s v="Nyeri"/>
    <s v="Mukurweni"/>
    <s v="Mukurweini"/>
    <s v="Mbarã® Ya Mugo"/>
    <s v="10"/>
    <s v="Simon Kuira"/>
    <s v="Simon Kuira"/>
    <s v="Simon Kuira"/>
    <s v="703796534"/>
    <s v="Informal Business"/>
    <x v="0"/>
    <x v="0"/>
    <d v="2019-09-06T00:00:00"/>
  </r>
  <r>
    <s v="VPA6"/>
    <s v="KE-LAI-1903-26117"/>
    <x v="0"/>
    <s v=""/>
    <s v="2nd March,2019"/>
    <d v="2019-03-02T00:00:00"/>
    <s v="2nd March,2019"/>
    <d v="2019-03-02T00:00:00"/>
    <s v="Kariuki Sebastian Kamau"/>
    <s v="Male"/>
    <s v="1864191"/>
    <s v="0720838602"/>
    <m/>
    <m/>
    <s v="721764756"/>
    <n v="37.217337999999998"/>
    <n v="8.5625999999999994E-2"/>
    <s v="Laikipia"/>
    <s v="Laikipia North"/>
    <s v="Ethi"/>
    <s v="Mia Moja"/>
    <s v="12"/>
    <s v="Simon Kuira"/>
    <s v="Simon Kuira"/>
    <s v="Simon Kuira"/>
    <s v="703796534"/>
    <s v="Informal Business"/>
    <x v="0"/>
    <x v="0"/>
    <d v="2019-03-02T00:00:00"/>
  </r>
  <r>
    <s v="VPA6"/>
    <s v="KE-NYE-1901-26098"/>
    <x v="0"/>
    <s v=""/>
    <s v="5th January,2019"/>
    <d v="2019-01-05T00:00:00"/>
    <s v="23rd January,2019"/>
    <d v="2019-01-23T00:00:00"/>
    <s v="Muhia Duncan Njuguna"/>
    <s v="Male"/>
    <s v="20663970"/>
    <s v="720872827"/>
    <m/>
    <m/>
    <s v="723994474"/>
    <n v="36.803249999999998"/>
    <n v="-0.30308099999999999"/>
    <s v="Nyeri"/>
    <s v="Kieni West"/>
    <s v="Endarasha"/>
    <s v="Kanyiriri"/>
    <s v="12"/>
    <s v="Simon Kuira"/>
    <s v="Simon Kuira"/>
    <s v="Simon Kuira"/>
    <s v="703796534"/>
    <s v="Informal Business"/>
    <x v="0"/>
    <x v="0"/>
    <d v="2019-02-03T00:00:00"/>
  </r>
  <r>
    <s v="VPA6"/>
    <s v="KE-NYE-1909-27078"/>
    <x v="0"/>
    <s v=""/>
    <s v="28th August,2019"/>
    <d v="2019-08-28T00:00:00"/>
    <s v="4th September,2019"/>
    <d v="2019-09-04T00:00:00"/>
    <s v="Muhoro Isabella Mumbi"/>
    <s v="Female"/>
    <s v="1219098"/>
    <s v="254718980346"/>
    <m/>
    <m/>
    <m/>
    <n v="37.033956000000003"/>
    <n v="-0.50985999999999998"/>
    <s v="Nyeri"/>
    <s v="Tetu"/>
    <s v="Tetu"/>
    <s v="Gititu"/>
    <s v="12"/>
    <s v="Simon Kuira"/>
    <s v="Simon Kuira"/>
    <s v="Simon Kuira"/>
    <s v="703796534"/>
    <s v="Informal Business"/>
    <x v="0"/>
    <x v="0"/>
    <d v="2019-09-06T00:00:00"/>
  </r>
  <r>
    <s v="VPA6"/>
    <s v="KE-NYE-1909-27076"/>
    <x v="2"/>
    <s v="Non Compliant"/>
    <s v="4th September,2019"/>
    <d v="2019-09-04T00:00:00"/>
    <s v="4th September,2019"/>
    <d v="2019-09-04T00:00:00"/>
    <s v="Wanyeki Eustus Karing'U"/>
    <s v="Male"/>
    <s v="3370473"/>
    <s v="0723059735"/>
    <m/>
    <m/>
    <s v="723628890"/>
    <n v="37.018552"/>
    <n v="-0.51830100000000001"/>
    <s v="Nyeri"/>
    <s v="Tetu"/>
    <s v="Tetu"/>
    <s v="Huhoini"/>
    <s v="12"/>
    <s v="Simon Kuira"/>
    <s v="Simon Kuira"/>
    <s v="Simon Kuira"/>
    <s v="703796534"/>
    <s v="Informal Business"/>
    <x v="0"/>
    <x v="0"/>
    <d v="2019-09-06T00:00:00"/>
  </r>
  <r>
    <s v="VPA6"/>
    <s v="KE-MUR-1905-25752"/>
    <x v="0"/>
    <s v=""/>
    <s v="1st May,2019"/>
    <d v="2019-05-01T00:00:00"/>
    <s v="27th May,2019"/>
    <d v="2019-05-27T00:00:00"/>
    <s v="Njoroge Anthony"/>
    <s v="Male"/>
    <s v="11880065"/>
    <s v="254722856270"/>
    <m/>
    <m/>
    <m/>
    <n v="37.160601"/>
    <n v="-1.0096639999999999"/>
    <s v="Murang'a"/>
    <s v="Gatanga"/>
    <s v="Kandara"/>
    <s v="Kenyatta Farm"/>
    <s v="6"/>
    <s v="Geoffrey Ndua Mbugua"/>
    <s v="Simon Mbocua"/>
    <s v="Simon Mbocua"/>
    <s v="726764743"/>
    <s v="Informal Business"/>
    <x v="2"/>
    <x v="0"/>
    <d v="2019-06-20T00:00:00"/>
  </r>
  <r>
    <s v="VPA6"/>
    <s v="KE-KIA-1907-27639"/>
    <x v="0"/>
    <s v=""/>
    <s v="14th July,2019"/>
    <d v="2019-07-14T00:00:00"/>
    <s v="27th July,2019"/>
    <d v="2019-07-27T00:00:00"/>
    <s v="Gachiengo Dancan"/>
    <s v="Male"/>
    <s v="99999"/>
    <s v="254721751600"/>
    <m/>
    <m/>
    <m/>
    <n v="36.841819000000001"/>
    <n v="-1.157713"/>
    <s v="Kiambu"/>
    <s v="Kiambu"/>
    <s v="Riabai"/>
    <s v="Raibai"/>
    <s v="12"/>
    <s v="Geoffrey Ndua Mbugua"/>
    <s v="Simon Mbocua"/>
    <s v="Simon Mbocua"/>
    <s v="7267647443"/>
    <s v="Informal Business"/>
    <x v="2"/>
    <x v="0"/>
    <d v="2019-08-12T00:00:00"/>
  </r>
  <r>
    <s v="VPA6"/>
    <s v="KE-KIA-1906-25751"/>
    <x v="0"/>
    <s v=""/>
    <s v="10th May,2019"/>
    <d v="2019-05-10T00:00:00"/>
    <s v="5th June,2019"/>
    <d v="2019-06-05T00:00:00"/>
    <s v="Muigai Joseph Muhia"/>
    <s v="Male"/>
    <s v="99999"/>
    <s v="254713482378"/>
    <m/>
    <m/>
    <m/>
    <n v="36.849815999999997"/>
    <n v="-1.100687"/>
    <s v="Kiambu"/>
    <s v="Githunguri"/>
    <s v="Ngewa"/>
    <s v="Riagithu"/>
    <s v="12"/>
    <s v="Geoffrey Ndua Mbugua"/>
    <s v="Simon Mbocua"/>
    <s v="Simon Mbocua"/>
    <s v="726764743"/>
    <s v="Informal Business"/>
    <x v="2"/>
    <x v="0"/>
    <d v="2019-06-20T00:00:00"/>
  </r>
  <r>
    <s v="VPA6"/>
    <s v="KE-NAK-1811-027749"/>
    <x v="2"/>
    <s v="Non Compliant"/>
    <s v="8th October,2018"/>
    <d v="2018-10-08T00:00:00"/>
    <s v="30th November,2018"/>
    <d v="2018-11-30T00:00:00"/>
    <s v="Kungu Julia"/>
    <s v="Female"/>
    <s v="7171766"/>
    <s v="727130714"/>
    <m/>
    <m/>
    <m/>
    <n v="36.037315"/>
    <n v="-0.26316299999999998"/>
    <s v="Nakuru"/>
    <s v="Rongai"/>
    <s v="Kiamunyi"/>
    <s v="Eden"/>
    <s v="4"/>
    <s v="Amiran Kenya Ltd"/>
    <s v="Simon Musali"/>
    <s v="Simon Musali"/>
    <s v="706021436"/>
    <s v="Medium Size Business"/>
    <x v="4"/>
    <x v="1"/>
    <d v="2018-11-30T00:00:00"/>
  </r>
  <r>
    <s v="VPA6"/>
    <s v="KE-KIS-1810-27748"/>
    <x v="2"/>
    <s v="Under Verification"/>
    <s v="9th October,2018"/>
    <d v="2018-10-09T00:00:00"/>
    <s v="23rd October,2018"/>
    <d v="2018-10-23T00:00:00"/>
    <s v="Onyango Tobias"/>
    <s v="Male"/>
    <s v="12593541"/>
    <s v="0724606479"/>
    <m/>
    <m/>
    <s v="721681015"/>
    <n v="34.745494000000001"/>
    <n v="-6.7544999999999994E-2"/>
    <s v="Kisumu"/>
    <s v="Kisumu West"/>
    <s v="Kanyamega"/>
    <s v="Wasiema"/>
    <s v="4"/>
    <s v="Amiran Kenya Ltd"/>
    <s v="Simon Musali"/>
    <s v="Simon Musali"/>
    <s v="706021436"/>
    <s v="Medium Size Business"/>
    <x v="4"/>
    <x v="1"/>
    <d v="2018-10-24T00:00:00"/>
  </r>
  <r>
    <s v="VPA6"/>
    <s v="KE-KIA-1904-027760"/>
    <x v="0"/>
    <s v=""/>
    <s v="8th March,2019"/>
    <d v="2019-03-08T00:00:00"/>
    <s v="2nd April,2019"/>
    <d v="2019-04-02T00:00:00"/>
    <s v="Gichara Anne Wambui"/>
    <s v="Female"/>
    <s v="353054"/>
    <s v="254706746889"/>
    <m/>
    <m/>
    <m/>
    <n v="36.899510999999997"/>
    <n v="-1.31097"/>
    <s v="Kiambu"/>
    <s v="Githunguri"/>
    <s v="Ikinu"/>
    <s v="Ngemwa"/>
    <s v="4"/>
    <s v="Amiran Kenya Ltd"/>
    <s v="Simon Musali"/>
    <s v="Simon Musali"/>
    <s v="706021436"/>
    <s v="Medium Size Business"/>
    <x v="4"/>
    <x v="1"/>
    <d v="2019-04-02T00:00:00"/>
  </r>
  <r>
    <s v="VPA6"/>
    <s v="KE-KIA-1904-027761"/>
    <x v="0"/>
    <s v=""/>
    <s v="8th March,2019"/>
    <d v="2019-03-08T00:00:00"/>
    <s v="2nd April,2019"/>
    <d v="2019-04-02T00:00:00"/>
    <s v="Njeri Mary"/>
    <s v="Female"/>
    <s v="28570206"/>
    <s v="720281955"/>
    <m/>
    <m/>
    <m/>
    <n v="36.738432000000003"/>
    <n v="-1.0582549999999999"/>
    <s v="Kiambu"/>
    <s v="Githunguri"/>
    <s v="Githiga"/>
    <s v="Kambaa"/>
    <s v="4"/>
    <s v="Amiran Kenya Ltd"/>
    <s v="Simon Musali"/>
    <s v="Simon Musali"/>
    <s v="706021436"/>
    <s v="Medium Size Business"/>
    <x v="4"/>
    <x v="1"/>
    <d v="2019-04-02T00:00:00"/>
  </r>
  <r>
    <s v="VPA6"/>
    <s v="KE-KIA-1904-027762"/>
    <x v="0"/>
    <s v=""/>
    <s v="18th March,2019"/>
    <d v="2019-03-18T00:00:00"/>
    <s v="3rd April,2019"/>
    <d v="2019-04-03T00:00:00"/>
    <s v="Wambui Mary"/>
    <s v="Male"/>
    <s v="5208852"/>
    <s v="0722223677"/>
    <m/>
    <m/>
    <m/>
    <n v="36.625135"/>
    <n v="-1.0739479999999999"/>
    <s v="Kiambu"/>
    <s v="Limuru"/>
    <s v="Limuru"/>
    <s v="Galaliga"/>
    <s v="4"/>
    <s v="Amiran Kenya Ltd"/>
    <s v="Simon Musali"/>
    <s v="Simon Musali"/>
    <s v="706021436"/>
    <s v="Medium Size Business"/>
    <x v="4"/>
    <x v="1"/>
    <d v="2019-04-03T00:00:00"/>
  </r>
  <r>
    <s v="VPA6"/>
    <s v="KE-KIA-1904-28722"/>
    <x v="0"/>
    <s v=""/>
    <s v="19th March,2019"/>
    <d v="2019-03-19T00:00:00"/>
    <s v="5th April,2019"/>
    <d v="2019-04-05T00:00:00"/>
    <s v="Isige June"/>
    <s v="Female"/>
    <s v="22816865"/>
    <s v="0780338894"/>
    <m/>
    <m/>
    <m/>
    <n v="37.000194999999998"/>
    <n v="-1.0897950000000001"/>
    <s v="Kiambu"/>
    <s v="Juja"/>
    <s v="Juja"/>
    <s v="Mirimaini"/>
    <s v="4"/>
    <s v="Amiran Kenya Ltd"/>
    <s v="Simon Musali"/>
    <s v="Simon Musali"/>
    <s v="706021436"/>
    <s v="Medium Size Business"/>
    <x v="4"/>
    <x v="1"/>
    <d v="2019-04-05T00:00:00"/>
  </r>
  <r>
    <s v="VPA6"/>
    <s v="KE-NAK-1904-0"/>
    <x v="2"/>
    <s v="Under Verification"/>
    <s v="22nd March,2019"/>
    <d v="2019-03-22T00:00:00"/>
    <s v="8th April,2019"/>
    <d v="2019-04-08T00:00:00"/>
    <s v="Orora Gerrad Nyakundi"/>
    <s v="Female"/>
    <s v="21950605"/>
    <s v="0713502403"/>
    <m/>
    <m/>
    <m/>
    <n v="36.204690999999997"/>
    <n v="-0.35017599999999999"/>
    <s v="Nakuru"/>
    <s v="Gilgil"/>
    <s v="Baruku"/>
    <s v="Baruku"/>
    <s v="4"/>
    <s v="Amiran Kenya Ltd"/>
    <s v="Simon Musali"/>
    <s v="Simon Musali"/>
    <s v="706021436"/>
    <s v="Medium Size Business"/>
    <x v="4"/>
    <x v="1"/>
    <d v="2019-04-08T00:00:00"/>
  </r>
  <r>
    <s v="VPA6"/>
    <s v="KE-NAI-1904-027766"/>
    <x v="0"/>
    <s v=""/>
    <s v="6th March,2019"/>
    <d v="2019-03-06T00:00:00"/>
    <s v="10th April,2019"/>
    <d v="2019-04-10T00:00:00"/>
    <s v="Njoroge Lucy Njeri"/>
    <s v="Female"/>
    <s v="6712912"/>
    <s v="0797650459"/>
    <m/>
    <m/>
    <m/>
    <n v="36.835239999999999"/>
    <n v="-1.2700480000000001"/>
    <s v="Nairobi"/>
    <s v="Starehe"/>
    <s v="Starehe"/>
    <s v="Pangani"/>
    <s v="4"/>
    <s v="Amiran Kenya Ltd"/>
    <s v="Simon Musali"/>
    <s v="Simon Musali"/>
    <s v="706021436"/>
    <s v="Medium Size Business"/>
    <x v="4"/>
    <x v="1"/>
    <d v="2019-04-10T00:00:00"/>
  </r>
  <r>
    <s v="VPA6"/>
    <s v="KE-KIA-1903-027752"/>
    <x v="0"/>
    <s v=""/>
    <s v="10th January,2019"/>
    <d v="2019-01-10T00:00:00"/>
    <s v="26th March,2019"/>
    <d v="2019-03-26T00:00:00"/>
    <s v="Boro George Owen"/>
    <s v="Male"/>
    <s v="6712609"/>
    <s v="254721816608"/>
    <m/>
    <m/>
    <m/>
    <n v="36.760554999999997"/>
    <n v="-1.09219"/>
    <s v="Kiambu"/>
    <s v="Githunguri"/>
    <s v="Githiga"/>
    <s v="Gathaithi"/>
    <s v="4"/>
    <s v="Amiran Kenya Ltd"/>
    <s v="Simon Musali"/>
    <s v="Simon Musali"/>
    <s v="706021436"/>
    <s v="Medium Size Business"/>
    <x v="4"/>
    <x v="1"/>
    <d v="2019-03-26T00:00:00"/>
  </r>
  <r>
    <s v="VPA6"/>
    <s v="KE-KIA-1903-027753"/>
    <x v="0"/>
    <s v=""/>
    <s v="3rd March,2019"/>
    <d v="2019-03-03T00:00:00"/>
    <s v="26th March,2019"/>
    <d v="2019-03-26T00:00:00"/>
    <s v="Njenga Peter Kinyanjui"/>
    <s v="Male"/>
    <s v="11390424"/>
    <s v="254723772044"/>
    <m/>
    <m/>
    <m/>
    <n v="36.760644999999997"/>
    <n v="-1.109443"/>
    <s v="Kiambu"/>
    <s v="Githunguri"/>
    <s v="Ikinu"/>
    <s v="Gachirichiri"/>
    <s v="4"/>
    <s v="Amiran Kenya Ltd"/>
    <s v="Simon Musali"/>
    <s v="Simon Musali"/>
    <s v="706021436"/>
    <s v="Medium Size Business"/>
    <x v="4"/>
    <x v="1"/>
    <d v="2019-03-26T00:00:00"/>
  </r>
  <r>
    <s v="VPA6"/>
    <s v="KE-KIA-1903-0"/>
    <x v="2"/>
    <s v="Under Verification"/>
    <s v="8th March,2019"/>
    <d v="2019-03-08T00:00:00"/>
    <s v="26th March,2019"/>
    <d v="2019-03-26T00:00:00"/>
    <s v="Lukio Firanjah Makaya"/>
    <s v="Male"/>
    <s v="99999"/>
    <s v="254720771509"/>
    <m/>
    <m/>
    <m/>
    <n v="36.855252999999998"/>
    <n v="-1.190453"/>
    <s v="Kiambu"/>
    <s v="Kiambu"/>
    <s v="Kiambu"/>
    <s v="Golden Palm"/>
    <s v="4"/>
    <s v="Amiran Kenya ltd"/>
    <s v="Simon Musali"/>
    <s v="Simon Musali"/>
    <s v="706021436"/>
    <s v="Medium Size Business"/>
    <x v="4"/>
    <x v="1"/>
    <d v="2019-03-26T00:00:00"/>
  </r>
  <r>
    <s v="VPA6"/>
    <s v="KE-MAC-1903-027750"/>
    <x v="2"/>
    <s v="Non Compliant"/>
    <s v="18th February,2019"/>
    <d v="2019-02-18T00:00:00"/>
    <s v="22nd March,2019"/>
    <d v="2019-03-22T00:00:00"/>
    <s v="Kamau David"/>
    <s v="Male"/>
    <s v="99999"/>
    <s v="0713164900"/>
    <m/>
    <m/>
    <s v="706602149"/>
    <n v="36.963678000000002"/>
    <n v="-1.352382"/>
    <s v="Machakos"/>
    <s v="Machakos"/>
    <s v="Mlolongo"/>
    <s v="Syokimau"/>
    <s v="4"/>
    <s v="Amiran Kenya Ltd"/>
    <s v="Simon Musali"/>
    <s v="Simon Musali"/>
    <s v="706021436"/>
    <s v="Medium Size Business"/>
    <x v="4"/>
    <x v="1"/>
    <d v="2019-03-22T00:00:00"/>
  </r>
  <r>
    <s v="VPA6"/>
    <s v="KE-KAJ-1903-027751"/>
    <x v="0"/>
    <s v=""/>
    <s v="25th February,2019"/>
    <d v="2019-02-25T00:00:00"/>
    <s v="22nd March,2019"/>
    <d v="2019-03-22T00:00:00"/>
    <s v="Brydges Centre"/>
    <s v="Male"/>
    <s v="27775784"/>
    <s v="712236133"/>
    <m/>
    <m/>
    <m/>
    <n v="36.862468"/>
    <n v="-1.660728"/>
    <s v="Kajiado"/>
    <s v="Kajiado East"/>
    <s v="Isinya"/>
    <s v="Kisaju"/>
    <s v="4"/>
    <s v="Amiran Kenya Ltd"/>
    <s v="Simon Musali"/>
    <s v="Simon Musali"/>
    <s v="706021436"/>
    <s v="Medium Size Business"/>
    <x v="4"/>
    <x v="1"/>
    <d v="2019-03-22T00:00:00"/>
  </r>
  <r>
    <s v="VPA6"/>
    <s v="KE-KIA-1903-027755"/>
    <x v="0"/>
    <s v=""/>
    <s v="11th March,2019"/>
    <d v="2019-03-11T00:00:00"/>
    <s v="28th March,2019"/>
    <d v="2019-03-28T00:00:00"/>
    <s v="Wanjiku Cecilia"/>
    <s v="Male"/>
    <s v="11143805"/>
    <s v="0720591016"/>
    <m/>
    <m/>
    <m/>
    <n v="36.710335000000001"/>
    <n v="-1.1945479999999999"/>
    <s v="Kiambu"/>
    <s v="Kiambu"/>
    <s v="Nyathuna"/>
    <s v="Mukui"/>
    <s v="4"/>
    <s v="Amiran Kenya Ltd"/>
    <s v="Simon Musali"/>
    <s v="Simon Musali"/>
    <s v="706021536"/>
    <s v="Medium Size Business"/>
    <x v="4"/>
    <x v="1"/>
    <d v="2019-03-28T00:00:00"/>
  </r>
  <r>
    <s v="VPA6"/>
    <s v="KE-KIA-1903-027756"/>
    <x v="0"/>
    <s v=""/>
    <s v="13th March,2019"/>
    <d v="2019-03-13T00:00:00"/>
    <s v="28th March,2019"/>
    <d v="2019-03-28T00:00:00"/>
    <s v="Karanja Lawrence Ndung'U"/>
    <s v="Male"/>
    <s v="7279979"/>
    <s v="0722211700"/>
    <m/>
    <m/>
    <m/>
    <n v="36.658830000000002"/>
    <n v="-1.257735"/>
    <s v="Kiambu"/>
    <s v="Kikuyu"/>
    <s v="Karai"/>
    <s v="Mai-I-Hii"/>
    <s v="4"/>
    <s v="Amiran Kenya Ltd"/>
    <s v="Simon Musali"/>
    <s v="Simon Musali"/>
    <s v="706021436"/>
    <s v="Medium Size Business"/>
    <x v="4"/>
    <x v="1"/>
    <d v="2019-03-28T00:00:00"/>
  </r>
  <r>
    <s v="VPA6"/>
    <s v="KE-KIA-1903-027757"/>
    <x v="0"/>
    <s v=""/>
    <s v="13th March,2019"/>
    <d v="2019-03-13T00:00:00"/>
    <s v="28th March,2019"/>
    <d v="2019-03-28T00:00:00"/>
    <s v="Kamau Joseph Kimani"/>
    <s v="Male"/>
    <s v="5192601"/>
    <s v="254721553458"/>
    <m/>
    <m/>
    <m/>
    <n v="36.693572000000003"/>
    <n v="-1.2576780000000001"/>
    <s v="Kiambu"/>
    <s v="Kikuyu"/>
    <s v="Kinoo"/>
    <s v="Kinoo"/>
    <s v="4"/>
    <s v="Amiran Kenya Ltd"/>
    <s v="Simon Musali"/>
    <s v="Simon Musali"/>
    <s v="706021436"/>
    <s v="Medium Size Business"/>
    <x v="4"/>
    <x v="1"/>
    <d v="2019-03-28T00:00:00"/>
  </r>
  <r>
    <s v="VPA6"/>
    <s v="KE-KIA-1903-027758"/>
    <x v="0"/>
    <s v=""/>
    <s v="12th March,2019"/>
    <d v="2019-03-12T00:00:00"/>
    <s v="29th March,2019"/>
    <d v="2019-03-29T00:00:00"/>
    <s v="Wanjiru Cecilia"/>
    <s v="Male"/>
    <s v="4918397"/>
    <s v="0723134525"/>
    <m/>
    <m/>
    <m/>
    <n v="36.882488000000002"/>
    <n v="-1.0301530000000001"/>
    <s v="Kiambu"/>
    <s v="Gatundu South"/>
    <s v="Kiamwangi"/>
    <s v="Ngindure"/>
    <s v="4"/>
    <s v="Amiran Kenya Ltd"/>
    <s v="Simon Musali"/>
    <s v="Simon Musali"/>
    <s v="706021436"/>
    <s v="Medium Size Business"/>
    <x v="4"/>
    <x v="1"/>
    <d v="2019-03-29T00:00:00"/>
  </r>
  <r>
    <s v="VPA6"/>
    <s v="KE-KIA-1903-027759"/>
    <x v="0"/>
    <s v=""/>
    <s v="12th March,2019"/>
    <d v="2019-03-12T00:00:00"/>
    <s v="29th March,2019"/>
    <d v="2019-03-29T00:00:00"/>
    <s v="Kiraka Joseph Memia"/>
    <s v="Male"/>
    <s v="524829"/>
    <s v="0714709579"/>
    <m/>
    <m/>
    <m/>
    <n v="36.864617000000003"/>
    <n v="-1.023155"/>
    <s v="Kiambu"/>
    <s v="Gatundu South"/>
    <s v="Kiamwangi"/>
    <s v="Thaara"/>
    <s v="4"/>
    <s v="Amiran Kenya Ltd"/>
    <s v="Simon Musali"/>
    <s v="Simon Musali"/>
    <s v="706021436"/>
    <s v="Medium Size Business"/>
    <x v="4"/>
    <x v="1"/>
    <d v="2019-03-29T00:00:00"/>
  </r>
  <r>
    <s v="VPA6"/>
    <s v="KE-KIA-1908-27189"/>
    <x v="2"/>
    <s v="Non Compliant"/>
    <s v="26th July,2019"/>
    <d v="2019-07-26T00:00:00"/>
    <s v="28th August,2019"/>
    <d v="2019-08-28T00:00:00"/>
    <s v="Godfrey Gatuati"/>
    <s v="Male"/>
    <s v="99999"/>
    <s v="720354449"/>
    <m/>
    <m/>
    <m/>
    <n v="36.762411999999998"/>
    <n v="-1.10033"/>
    <s v="Kiambu"/>
    <s v="Githunguri"/>
    <s v="Ikinu"/>
    <s v="Gathaithi"/>
    <n v="4"/>
    <s v="Amiran Kenya Ltd"/>
    <s v="Simon Musali"/>
    <s v="Simon Musali"/>
    <s v="706021436"/>
    <s v="Medium Size Business"/>
    <x v="4"/>
    <x v="1"/>
    <d v="2019-08-28T00:00:00"/>
  </r>
  <r>
    <s v="VPA6"/>
    <s v="KE-EMB-1909-27192"/>
    <x v="0"/>
    <s v=""/>
    <s v="8th August,2019"/>
    <d v="2019-08-08T00:00:00"/>
    <s v="25th September,2019"/>
    <d v="2019-09-25T00:00:00"/>
    <s v="Kibui Mergery Njura"/>
    <s v="Female"/>
    <s v="11211006"/>
    <s v="0720898873"/>
    <m/>
    <m/>
    <m/>
    <n v="37.530831999999997"/>
    <n v="-0.37446800000000002"/>
    <s v="Embu"/>
    <s v="Runyenjes"/>
    <s v="Runyenjes"/>
    <s v="Runyenjes"/>
    <s v="4"/>
    <s v="Amiran Kenya Ltd"/>
    <s v="Simon Musali"/>
    <s v="Simon Musali"/>
    <s v="706021436"/>
    <s v="Medium Size Business"/>
    <x v="4"/>
    <x v="1"/>
    <d v="2019-09-25T00:00:00"/>
  </r>
  <r>
    <s v="VPA6"/>
    <s v="KE-EMB-1907-27184"/>
    <x v="2"/>
    <s v="Non Compliant"/>
    <s v="14th June,2019"/>
    <d v="2019-06-14T00:00:00"/>
    <s v="25th July,2019"/>
    <d v="2019-07-25T00:00:00"/>
    <s v="Norman Nguu"/>
    <s v="Male"/>
    <s v="99999"/>
    <s v="0723058752"/>
    <m/>
    <m/>
    <m/>
    <n v="37.487310999999998"/>
    <n v="-0.37446000000000002"/>
    <s v="Embu"/>
    <s v="Embu North"/>
    <s v="Kagaari"/>
    <s v="Kagaari"/>
    <s v="4"/>
    <s v="Amiran Kenya Ltd"/>
    <s v="Simon Musali"/>
    <s v="Simon Musali"/>
    <s v="706021436"/>
    <s v="Medium Size Business"/>
    <x v="4"/>
    <x v="1"/>
    <d v="2019-07-25T00:00:00"/>
  </r>
  <r>
    <s v="VPA6"/>
    <s v="KE-EMB-1907-27185"/>
    <x v="0"/>
    <s v=""/>
    <s v="9th June,2019"/>
    <d v="2019-06-09T00:00:00"/>
    <s v="25th July,2019"/>
    <d v="2019-07-25T00:00:00"/>
    <s v="Ernest Fundi"/>
    <s v="Male"/>
    <s v="99999"/>
    <s v="711677204"/>
    <m/>
    <m/>
    <m/>
    <n v="37.548622999999999"/>
    <n v="-0.38233899999999998"/>
    <s v="Embu"/>
    <s v="Runyenjes"/>
    <s v="Kanja"/>
    <s v="Kanja"/>
    <s v="4"/>
    <s v="Amiran Kenya Ltd"/>
    <s v="Simon Musali"/>
    <s v="Simon Musali"/>
    <s v="706021436"/>
    <s v="Medium Size Business"/>
    <x v="4"/>
    <x v="1"/>
    <d v="2019-07-25T00:00:00"/>
  </r>
  <r>
    <s v="VPA6"/>
    <s v="KE-MER-1907-27186"/>
    <x v="2"/>
    <s v="Unreachable"/>
    <s v="13th June,2019"/>
    <d v="2019-06-13T00:00:00"/>
    <s v="25th July,2019"/>
    <d v="2019-07-25T00:00:00"/>
    <s v="Florance Kaluyo"/>
    <s v="Female"/>
    <s v="12616497"/>
    <s v="721765716"/>
    <m/>
    <m/>
    <m/>
    <n v="37.587000000000003"/>
    <n v="-7.6981999999999995E-2"/>
    <s v="Meru"/>
    <s v="Tigania West"/>
    <s v="Tigania"/>
    <s v="Tigania"/>
    <n v="4"/>
    <s v="Amiran Kenya Ltd"/>
    <s v="Simon Musali"/>
    <s v="Simon Musali"/>
    <s v="706021436"/>
    <s v="Medium Size Business"/>
    <x v="4"/>
    <x v="1"/>
    <d v="2019-07-25T00:00:00"/>
  </r>
  <r>
    <s v="VPA6"/>
    <s v="KE-KIA-1911-27199"/>
    <x v="0"/>
    <s v=""/>
    <s v="23rd October,2019"/>
    <d v="2019-10-23T00:00:00"/>
    <s v="20th November,2019"/>
    <d v="2019-11-20T00:00:00"/>
    <s v="Muturi Peter Gachie"/>
    <s v="Male"/>
    <s v="4854130"/>
    <s v="721990306"/>
    <m/>
    <m/>
    <m/>
    <n v="36.773366000000003"/>
    <n v="-1.102036"/>
    <s v="Kiambu"/>
    <s v="Kiambu"/>
    <s v="Githunguri"/>
    <s v="Gathaithi"/>
    <s v="4"/>
    <s v="Amiran Kenya Ltd"/>
    <s v="Simon Musali"/>
    <s v="Simon Musali"/>
    <s v="254706021436"/>
    <s v="Medium Size Business"/>
    <x v="4"/>
    <x v="1"/>
    <d v="2019-11-20T00:00:00"/>
  </r>
  <r>
    <s v="VPA6"/>
    <s v="KE-KAK-1810-27900"/>
    <x v="0"/>
    <s v=""/>
    <s v="11th September,2018"/>
    <d v="2018-09-11T00:00:00"/>
    <s v="14th October,2018"/>
    <d v="2018-10-14T00:00:00"/>
    <s v="Mmbehi Priscillah Mwanuli"/>
    <s v="Female"/>
    <s v="5448079"/>
    <s v="702949336"/>
    <m/>
    <m/>
    <s v="791958548"/>
    <n v="34.754058000000001"/>
    <n v="0.26359500000000002"/>
    <s v="Kakamega"/>
    <s v="Lurambi"/>
    <s v="Buhungu"/>
    <s v="Matende"/>
    <s v="4"/>
    <s v="Amiran Kenya Ltd"/>
    <s v="Simon Musali"/>
    <s v="Simon Musali"/>
    <s v="706021436"/>
    <s v="Medium Size Business"/>
    <x v="4"/>
    <x v="1"/>
    <d v="2018-10-15T00:00:00"/>
  </r>
  <r>
    <s v="VPA6"/>
    <s v="KE-BUN-1810-027745"/>
    <x v="0"/>
    <s v=""/>
    <s v="19th September,2018"/>
    <d v="2018-09-19T00:00:00"/>
    <s v="15th October,2018"/>
    <d v="2018-10-15T00:00:00"/>
    <s v="Bwami Titus"/>
    <s v="Male"/>
    <s v="99999"/>
    <s v="715270074"/>
    <m/>
    <m/>
    <s v="729412171"/>
    <n v="34.708334999999998"/>
    <n v="0.74800699999999998"/>
    <s v="Bungoma"/>
    <s v="Kimilili"/>
    <s v="Kimilili"/>
    <s v="Bituyu"/>
    <s v="4"/>
    <s v="Amiran Kenya Ltd"/>
    <s v="Simon Musali"/>
    <s v="Simon Musali"/>
    <s v="706021436"/>
    <s v="Medium Size Business"/>
    <x v="4"/>
    <x v="1"/>
    <d v="2018-10-15T00:00:00"/>
  </r>
  <r>
    <s v="VPA6"/>
    <s v="KE-BUN-1810-27746"/>
    <x v="0"/>
    <s v=""/>
    <s v="14th September,2018"/>
    <d v="2018-09-14T00:00:00"/>
    <s v="17th October,2018"/>
    <d v="2018-10-17T00:00:00"/>
    <s v="Audreyrhoda Wanaswa Mulongo"/>
    <s v="Female"/>
    <s v="99999"/>
    <s v="702400251"/>
    <m/>
    <m/>
    <s v="725907171"/>
    <n v="34.69699"/>
    <n v="0.62288399999999999"/>
    <s v="Bungoma"/>
    <s v="Webuye West"/>
    <s v="Miendo"/>
    <s v="Lutaso"/>
    <s v="4"/>
    <s v="Amiran Kenya Ltd"/>
    <s v="Simon Musali"/>
    <s v="Simon Musali"/>
    <s v="706021436"/>
    <s v="Medium Size Business"/>
    <x v="4"/>
    <x v="1"/>
    <d v="2018-10-17T00:00:00"/>
  </r>
  <r>
    <s v="VPA6"/>
    <s v="KE-BUN-1810-027747"/>
    <x v="2"/>
    <s v="Under Verification"/>
    <s v="8th September,2018"/>
    <d v="2018-09-08T00:00:00"/>
    <s v="17th October,2018"/>
    <d v="2018-10-17T00:00:00"/>
    <s v="Kavogoyi Violet"/>
    <s v="Female"/>
    <s v="20649112"/>
    <s v="0702686311"/>
    <m/>
    <m/>
    <s v="781088549"/>
    <n v="34.761015999999998"/>
    <n v="0.65112999999999999"/>
    <s v="Bungoma"/>
    <s v="Webuye East"/>
    <s v="Chetambe"/>
    <s v="Ndumbu"/>
    <s v="4"/>
    <s v="Amiran kenya ltd"/>
    <s v="Simon Musali"/>
    <s v="Simon Musali"/>
    <s v="706021436"/>
    <s v="Medium Size Business"/>
    <x v="4"/>
    <x v="1"/>
    <d v="2018-10-17T00:00:00"/>
  </r>
  <r>
    <s v="VPA6"/>
    <s v="KE-KIA-1907-27182"/>
    <x v="0"/>
    <s v=""/>
    <s v="20th June,2019"/>
    <d v="2019-06-20T00:00:00"/>
    <s v="10th July,2019"/>
    <d v="2019-07-10T00:00:00"/>
    <s v="Leonard Wainaina"/>
    <s v="Male"/>
    <s v="99999"/>
    <s v="254702926282"/>
    <m/>
    <m/>
    <m/>
    <n v="36.725382000000003"/>
    <n v="-1.21597"/>
    <s v="Kiambu"/>
    <s v="Kiambu"/>
    <s v="Gathiga"/>
    <s v="Kibiku"/>
    <s v="4"/>
    <s v="Amiran Kenya Ltd"/>
    <s v="Simon Musali"/>
    <s v="Simon Musali"/>
    <s v="706021436"/>
    <s v="Medium Size Business"/>
    <x v="4"/>
    <x v="1"/>
    <d v="2019-07-10T00:00:00"/>
  </r>
  <r>
    <s v="VPA6"/>
    <s v="KE-NAI-1907-27763"/>
    <x v="0"/>
    <s v=""/>
    <s v="15th June,2019"/>
    <d v="2019-06-15T00:00:00"/>
    <s v="10th July,2019"/>
    <d v="2019-07-10T00:00:00"/>
    <s v="Cohen Yaron"/>
    <s v="Male"/>
    <s v="99999"/>
    <s v="254715511164"/>
    <m/>
    <m/>
    <m/>
    <n v="36.782538000000002"/>
    <n v="-1.2945169999999999"/>
    <s v="Nairobi"/>
    <s v="Dagoretti North"/>
    <s v="Kilimani"/>
    <s v="Kilimani"/>
    <s v="4"/>
    <s v="Amiran Kenya Ltd"/>
    <s v="Simon Musali"/>
    <s v="Simon Musali"/>
    <s v="706021436"/>
    <s v="Medium Size Business"/>
    <x v="4"/>
    <x v="1"/>
    <d v="2019-07-10T00:00:00"/>
  </r>
  <r>
    <s v="VPA6"/>
    <s v="KE-KAJ-1907-27183"/>
    <x v="0"/>
    <s v=""/>
    <s v="19th June,2019"/>
    <d v="2019-06-19T00:00:00"/>
    <s v="11th July,2019"/>
    <d v="2019-07-11T00:00:00"/>
    <s v="Isabella Njoroge"/>
    <s v="Female"/>
    <s v="259165"/>
    <s v="0723799397"/>
    <m/>
    <m/>
    <m/>
    <n v="36.668104999999997"/>
    <n v="-1.348487"/>
    <s v="Kajiado"/>
    <s v="Kajiado North"/>
    <s v="Ololua"/>
    <s v="Olepolos"/>
    <s v="4"/>
    <s v="Amiran Kenya Ltd"/>
    <s v="Simon Musali"/>
    <s v="Simon Musali"/>
    <s v="706021436"/>
    <s v="Medium Size Business"/>
    <x v="4"/>
    <x v="1"/>
    <d v="2019-07-11T00:00:00"/>
  </r>
  <r>
    <s v="VPA6"/>
    <s v="KE-EMB-1906-27180"/>
    <x v="0"/>
    <s v=""/>
    <s v="13th May,2019"/>
    <d v="2019-05-13T00:00:00"/>
    <s v="27th June,2019"/>
    <d v="2019-06-27T00:00:00"/>
    <s v="Christopher Njeru"/>
    <s v="Male"/>
    <s v="23635810"/>
    <s v="254726436595"/>
    <m/>
    <m/>
    <m/>
    <n v="37.500002000000002"/>
    <n v="-0.364147"/>
    <s v="Embu"/>
    <s v="Runyenjes"/>
    <s v="Runyenjes"/>
    <s v="Mugui"/>
    <s v="4"/>
    <s v="Amiran Kenya Ltd"/>
    <s v="Simon Musali"/>
    <s v="Simon Musali"/>
    <s v="706021436"/>
    <s v="Medium Size Business"/>
    <x v="4"/>
    <x v="1"/>
    <d v="2019-06-27T00:00:00"/>
  </r>
  <r>
    <s v="VPA6"/>
    <s v="KE-KIA-1910-27193"/>
    <x v="0"/>
    <s v=""/>
    <s v="15th September,2019"/>
    <d v="2019-09-15T00:00:00"/>
    <s v="9th October,2019"/>
    <d v="2019-10-09T00:00:00"/>
    <s v="Kihara Peter"/>
    <s v="Male"/>
    <s v="5465798"/>
    <s v="0720770748"/>
    <m/>
    <m/>
    <m/>
    <n v="36.767082000000002"/>
    <n v="-1.096392"/>
    <s v="Kiambu"/>
    <s v="Kiambu"/>
    <s v="Githunguri"/>
    <s v="Gathaithi"/>
    <s v="4"/>
    <s v="Amiran Kenya Ltd"/>
    <s v="Simon Musali"/>
    <s v="Simon Musali"/>
    <s v="706021436"/>
    <s v="Medium Size Business"/>
    <x v="4"/>
    <x v="1"/>
    <d v="2019-10-09T00:00:00"/>
  </r>
  <r>
    <s v="VPA6"/>
    <s v="KE-KIA-2001-28651"/>
    <x v="0"/>
    <s v=""/>
    <s v="18th December,2019"/>
    <d v="2019-12-18T00:00:00"/>
    <s v="29th January,2020"/>
    <d v="2020-01-29T00:00:00"/>
    <s v="Kibia Ann"/>
    <s v="Female"/>
    <s v="20338467"/>
    <s v="723692155"/>
    <m/>
    <m/>
    <s v="720434087"/>
    <n v="37.050826000000001"/>
    <n v="-1.0352239999999999"/>
    <s v="Kiambu"/>
    <s v="Thika East"/>
    <s v="Jomoko"/>
    <s v="Ngoingwa"/>
    <s v="6"/>
    <s v="Amiran Kenya Ltd"/>
    <s v="Simon Musali"/>
    <s v="Simon Musali"/>
    <s v="706021436"/>
    <s v="Medium Size Business"/>
    <x v="4"/>
    <x v="1"/>
    <d v="2020-01-29T00:00:00"/>
  </r>
  <r>
    <s v="VPA6"/>
    <s v="KE-NYE-1802-20793"/>
    <x v="0"/>
    <s v=""/>
    <s v="3rd July,2017"/>
    <d v="2017-07-03T00:00:00"/>
    <s v="3rd February,2018"/>
    <d v="2018-02-03T00:00:00"/>
    <s v="Ndirangu Ferishina Warigia"/>
    <s v="Female"/>
    <s v="9088600"/>
    <s v="721267894"/>
    <s v="710642386"/>
    <m/>
    <m/>
    <n v="36.895847000000003"/>
    <n v="-0.48985800000000002"/>
    <s v="Nyeri"/>
    <s v="Tetu"/>
    <s v="Wamagana"/>
    <s v="Dugamano"/>
    <n v="10"/>
    <s v="Mt Kenya Renewable Energy"/>
    <s v="Simon Ndirangu Waigwa"/>
    <s v="Simon Ndirangu Waigwa"/>
    <s v="723857609"/>
    <s v="Micro Business"/>
    <x v="2"/>
    <x v="0"/>
    <d v="2018-02-03T00:00:00"/>
  </r>
  <r>
    <s v="VPA6"/>
    <s v="KE-UAS-1912-28726"/>
    <x v="0"/>
    <s v=""/>
    <s v="12th October,2019"/>
    <d v="2019-10-12T00:00:00"/>
    <s v="17th December,2019"/>
    <d v="2019-12-17T00:00:00"/>
    <s v="Limo Simion"/>
    <s v="Male"/>
    <s v="99999"/>
    <s v="254722893818"/>
    <m/>
    <m/>
    <m/>
    <n v="35.025404999999999"/>
    <n v="0.56286999999999998"/>
    <s v="Uasin Gishu"/>
    <s v="Turbo"/>
    <s v="Tabsagoi"/>
    <s v="Cheplaskei"/>
    <s v="12"/>
    <s v="Simion Kimutai Saina"/>
    <s v="Simon Saina"/>
    <s v="Simon Saina"/>
    <s v="713657186"/>
    <s v="Informal Business"/>
    <x v="0"/>
    <x v="0"/>
    <d v="2020-06-25T00:00:00"/>
  </r>
  <r>
    <s v="VPA6"/>
    <s v="KE-MUR-1810-24911"/>
    <x v="2"/>
    <s v="Non Compliant"/>
    <s v="18th September,2018"/>
    <d v="2018-09-18T00:00:00"/>
    <s v="25th October,2018"/>
    <d v="2018-10-25T00:00:00"/>
    <s v="Mungai Daniel Kuria"/>
    <s v="Male"/>
    <s v="99999"/>
    <s v="725598439"/>
    <m/>
    <m/>
    <m/>
    <n v="37.045968000000002"/>
    <n v="-0.89679699999999996"/>
    <s v="Murang'a"/>
    <s v="Kandara"/>
    <s v="Gatitu"/>
    <s v="Githama"/>
    <s v="6"/>
    <s v="Eastern Bioteck"/>
    <s v="Sospeter maina"/>
    <s v="Sospeter maina"/>
    <s v="254724714221"/>
    <s v="Micro Business"/>
    <x v="0"/>
    <x v="0"/>
    <d v="2019-12-13T00:00:00"/>
  </r>
  <r>
    <s v="VPA6"/>
    <s v="KE-EMB-1908-25405"/>
    <x v="0"/>
    <s v=""/>
    <s v="7th July,2019"/>
    <d v="2019-07-07T00:00:00"/>
    <s v="7th August,2019"/>
    <d v="2019-08-07T00:00:00"/>
    <s v="Njagi Grace Watare"/>
    <s v="Female"/>
    <s v="99999"/>
    <s v="722816371"/>
    <m/>
    <m/>
    <m/>
    <n v="37.442340000000002"/>
    <n v="-0.50539500000000004"/>
    <s v="Embu"/>
    <s v="Manyatta"/>
    <s v="Kangaru"/>
    <s v="Njukiri"/>
    <n v="8"/>
    <s v="Eastern Bioteck"/>
    <s v="Sospeter Maina"/>
    <s v="Sospeter Maina"/>
    <s v=""/>
    <s v="Micro Business"/>
    <x v="0"/>
    <x v="0"/>
    <d v="2019-08-12T00:00:00"/>
  </r>
  <r>
    <s v="VPA6"/>
    <s v="KE-EMB-1811-26890"/>
    <x v="0"/>
    <s v=""/>
    <s v="20th September,2018"/>
    <d v="2018-09-20T00:00:00"/>
    <s v="20th November,2018"/>
    <d v="2018-11-20T00:00:00"/>
    <s v="Njiru Njoki Irene"/>
    <s v="Female"/>
    <s v="99999"/>
    <s v="702552726"/>
    <m/>
    <m/>
    <m/>
    <n v="37.489140999999996"/>
    <n v="-0.43890699999999999"/>
    <s v="Embu"/>
    <s v="Manyatta"/>
    <s v="Gaturi North"/>
    <s v="Gaikiro"/>
    <s v="8"/>
    <s v="Eastern Bioteck"/>
    <s v="Sospeter Maina"/>
    <s v="Sospeter Maina"/>
    <s v=""/>
    <s v="Micro Business"/>
    <x v="0"/>
    <x v="0"/>
    <d v="2019-01-03T00:00:00"/>
  </r>
  <r>
    <s v="VPA6"/>
    <s v="KE-MUR-1906-27173"/>
    <x v="0"/>
    <s v=""/>
    <s v="26th April,2019"/>
    <d v="2019-04-26T00:00:00"/>
    <s v="15th June,2019"/>
    <d v="2019-06-15T00:00:00"/>
    <s v="Njoroge Mungai"/>
    <s v="Male"/>
    <s v="9197754"/>
    <s v="254724585632"/>
    <m/>
    <m/>
    <m/>
    <n v="37.078980999999999"/>
    <n v="-0.91367399999999999"/>
    <s v="Murang'a"/>
    <s v="Kandara"/>
    <s v="Kandara"/>
    <s v="Kangunduini"/>
    <s v="8"/>
    <s v="Eastern Bioteck"/>
    <s v="Sospeter Maina"/>
    <s v="Sospeter Maina"/>
    <s v="254724714221"/>
    <s v="Micro Business"/>
    <x v="2"/>
    <x v="0"/>
    <d v="2019-12-13T00:00:00"/>
  </r>
  <r>
    <s v="VPA6"/>
    <s v="KE-EMB-1805-27918"/>
    <x v="0"/>
    <s v=""/>
    <s v="12th March,2018"/>
    <d v="2018-03-12T00:00:00"/>
    <s v="1st May,2018"/>
    <d v="2018-05-01T00:00:00"/>
    <s v="Njururi Njuki Robert"/>
    <s v="Male"/>
    <s v="20236128"/>
    <s v="727268756"/>
    <s v="707620149"/>
    <m/>
    <s v="715796632"/>
    <n v="37.450690999999999"/>
    <n v="-0.379911"/>
    <s v="Embu"/>
    <s v="Manyatta"/>
    <s v="Mbuvori"/>
    <s v="Kiaweru"/>
    <s v="8"/>
    <s v="Eastern Bioteck"/>
    <s v="Sospeter Maina"/>
    <s v="Sospeter Maina"/>
    <s v="731538580"/>
    <s v="Micro Business"/>
    <x v="0"/>
    <x v="0"/>
    <d v="2018-03-07T00:00:00"/>
  </r>
  <r>
    <s v="VPA6"/>
    <s v="KE-EMB-1812-21493"/>
    <x v="0"/>
    <s v=""/>
    <s v="1st November,2018"/>
    <d v="2018-11-01T00:00:00"/>
    <s v="5th December,2018"/>
    <d v="2018-12-05T00:00:00"/>
    <s v="Alex Mukundi Godfrey"/>
    <s v="Male"/>
    <s v="99999"/>
    <s v="725978802"/>
    <m/>
    <m/>
    <m/>
    <n v="37.441845000000001"/>
    <n v="-0.36661899999999997"/>
    <s v="Embu"/>
    <s v="Manyatta"/>
    <s v="Buvori"/>
    <s v="Kiungu"/>
    <s v="8"/>
    <s v="Eastern Bioteck"/>
    <s v="Sospeter Maina"/>
    <s v="Sospeter Maina"/>
    <s v=""/>
    <s v="Micro Business"/>
    <x v="0"/>
    <x v="0"/>
    <d v="2018-03-07T00:00:00"/>
  </r>
  <r>
    <s v="VPA6"/>
    <s v="KE-EMB-1812-21496"/>
    <x v="0"/>
    <s v=""/>
    <s v="9th November,2018"/>
    <d v="2018-11-09T00:00:00"/>
    <s v="5th December,2018"/>
    <d v="2018-12-05T00:00:00"/>
    <s v="Njeru Kiriri Matthew"/>
    <s v="Male"/>
    <s v="99999"/>
    <s v="728232751"/>
    <m/>
    <m/>
    <m/>
    <n v="37.499008000000003"/>
    <n v="-0.37651499999999999"/>
    <s v="Embu"/>
    <s v="Runyenjes"/>
    <s v="Kagari North"/>
    <s v="Thigingi"/>
    <s v="8"/>
    <s v="Eastern Bioteck"/>
    <s v="Sospeter Maina"/>
    <s v="Sospeter Maina"/>
    <s v=""/>
    <s v="Micro Business"/>
    <x v="0"/>
    <x v="0"/>
    <d v="2018-03-07T00:00:00"/>
  </r>
  <r>
    <s v="VPA6"/>
    <s v="KE-MUR-1810-26886"/>
    <x v="0"/>
    <s v=""/>
    <s v="30th August,2018"/>
    <d v="2018-08-30T00:00:00"/>
    <s v="30th October,2018"/>
    <d v="2018-10-30T00:00:00"/>
    <s v="Thuku Gikingo Onesmus"/>
    <s v="Male"/>
    <s v="99999"/>
    <s v="722628389"/>
    <m/>
    <m/>
    <s v="722942830"/>
    <n v="37.114294000000001"/>
    <n v="-0.66428500000000001"/>
    <s v="Murang'a"/>
    <s v="Kiharu"/>
    <s v="Mugeka"/>
    <s v="Gaitwa"/>
    <s v="8"/>
    <s v="Eastern Bioteck"/>
    <s v="Sospeter Maina"/>
    <s v="Sospeter Maina"/>
    <s v="724714221"/>
    <s v="Micro Business"/>
    <x v="0"/>
    <x v="0"/>
    <d v="2018-12-10T00:00:00"/>
  </r>
  <r>
    <s v="VPA6"/>
    <s v="KE-MUR-1811-26887"/>
    <x v="0"/>
    <s v=""/>
    <s v="1st September,2018"/>
    <d v="2018-09-01T00:00:00"/>
    <s v="1st November,2018"/>
    <d v="2018-11-01T00:00:00"/>
    <s v="Rwanderi Kinyua David"/>
    <s v="Male"/>
    <s v="16132462"/>
    <s v="0725376754"/>
    <m/>
    <m/>
    <s v="726311346"/>
    <n v="37.104534999999998"/>
    <n v="-0.66994299999999996"/>
    <s v="Murang'a"/>
    <s v="Kiharu"/>
    <s v="Gaturi"/>
    <s v="Gikaragu"/>
    <s v="8"/>
    <s v="Eastern bioteck"/>
    <s v="Sospeter Maina"/>
    <s v="Sospeter Maina"/>
    <s v="724714221"/>
    <s v="Micro Business"/>
    <x v="0"/>
    <x v="0"/>
    <d v="2018-12-10T00:00:00"/>
  </r>
  <r>
    <s v="VPA6"/>
    <s v="KE-KIR-1907-27147"/>
    <x v="0"/>
    <s v=""/>
    <s v="9th June,2019"/>
    <d v="2019-06-09T00:00:00"/>
    <s v="9th July,2019"/>
    <d v="2019-07-09T00:00:00"/>
    <s v="Njagi Gitari Simon"/>
    <s v="Male"/>
    <s v="99999"/>
    <s v="0722506934"/>
    <m/>
    <m/>
    <s v="722910122"/>
    <n v="37.377113000000001"/>
    <n v="-0.52235500000000001"/>
    <s v="Kirinyaga"/>
    <s v="Kirinyaga East"/>
    <s v="Njukini"/>
    <s v="Mburi"/>
    <s v="8"/>
    <s v="Eastern Bioteck"/>
    <s v="Sospeter Maina"/>
    <s v="Sospeter Maina"/>
    <s v="731538580"/>
    <s v="Micro Business"/>
    <x v="0"/>
    <x v="0"/>
    <d v="2019-07-09T00:00:00"/>
  </r>
  <r>
    <s v="VPA6"/>
    <s v="KE-EMB-1806-21495"/>
    <x v="0"/>
    <s v=""/>
    <s v="12th April,2018"/>
    <d v="2018-04-12T00:00:00"/>
    <s v="1st June,2018"/>
    <d v="2018-06-01T00:00:00"/>
    <s v="Njeru Nganga"/>
    <s v="Male"/>
    <s v="3515626"/>
    <s v="724526110"/>
    <m/>
    <m/>
    <s v="727493077"/>
    <n v="37.480465000000002"/>
    <n v="-0.36551299999999998"/>
    <s v="Embu"/>
    <s v="Manyatta"/>
    <s v="Kithuguriri"/>
    <s v="Mukuria"/>
    <s v="10"/>
    <s v="Eastern Bioteck"/>
    <s v="Sospeter Maina"/>
    <s v="Sospeter Maina"/>
    <s v=""/>
    <s v="Micro Business"/>
    <x v="0"/>
    <x v="0"/>
    <d v="2018-03-07T00:00:00"/>
  </r>
  <r>
    <s v="VPA6"/>
    <s v="KE-MUR-1810-26888"/>
    <x v="0"/>
    <s v=""/>
    <s v="1st September,2018"/>
    <d v="2018-09-01T00:00:00"/>
    <s v="1st October,2018"/>
    <d v="2018-10-01T00:00:00"/>
    <s v="Gachau Njeri Susan"/>
    <s v="Male"/>
    <s v="99999"/>
    <s v="722683080"/>
    <m/>
    <m/>
    <m/>
    <n v="37.118592999999997"/>
    <n v="-0.64865399999999995"/>
    <s v="Murang'a"/>
    <s v="Kiharu"/>
    <s v="Gaturi"/>
    <s v="Kihuro"/>
    <s v="10"/>
    <s v="Eastern Bioteck"/>
    <s v="Sospeter Maina"/>
    <s v="Sospeter Maina"/>
    <s v="724714221"/>
    <s v="Micro Business"/>
    <x v="0"/>
    <x v="0"/>
    <d v="2018-12-10T00:00:00"/>
  </r>
  <r>
    <s v="VPA6"/>
    <s v="KE-EMB-1803-21497"/>
    <x v="0"/>
    <s v=""/>
    <s v="2nd March,2018"/>
    <d v="2018-03-02T00:00:00"/>
    <s v="28th March,2018"/>
    <d v="2018-03-28T00:00:00"/>
    <s v="Ndogo Annmercy"/>
    <s v="Female"/>
    <s v="1003154"/>
    <s v="723916731"/>
    <m/>
    <m/>
    <m/>
    <n v="37.482353000000003"/>
    <n v="-0.444465"/>
    <s v="Embu"/>
    <s v="Manyatta"/>
    <s v="Ngandori"/>
    <s v="Matiru"/>
    <s v="12"/>
    <s v="Eastern Bioteck"/>
    <s v="Sospeter Maina"/>
    <s v="Sospeter Maina"/>
    <s v="731538580"/>
    <s v="Micro Business"/>
    <x v="0"/>
    <x v="0"/>
    <d v="2018-03-28T00:00:00"/>
  </r>
  <r>
    <s v="VPA6"/>
    <s v="KE-KER-1711-25286"/>
    <x v="0"/>
    <s v=""/>
    <s v="12th August,2017"/>
    <d v="2017-08-12T00:00:00"/>
    <s v="18th November,2017"/>
    <d v="2017-11-18T00:00:00"/>
    <s v="Cheruiyot Ruth Chepkoech"/>
    <s v="Female"/>
    <s v="9726701"/>
    <s v="0757222797"/>
    <m/>
    <m/>
    <m/>
    <n v="35.395555000000002"/>
    <n v="-0.112275"/>
    <s v="Kericho"/>
    <s v="Kipkelion West"/>
    <s v="Kiteris"/>
    <s v="Kaptuiya"/>
    <s v="4"/>
    <s v="Stanley Mutai"/>
    <s v="Stanley Mutai"/>
    <s v="Stanley Mutai"/>
    <s v="726798608"/>
    <s v="Informal Business"/>
    <x v="0"/>
    <x v="0"/>
    <d v="2018-12-03T00:00:00"/>
  </r>
  <r>
    <s v="VPA6"/>
    <s v="KE-KER-1803-25285"/>
    <x v="0"/>
    <s v=""/>
    <s v="27th November,2017"/>
    <d v="2017-11-27T00:00:00"/>
    <s v="15th March,2018"/>
    <d v="2018-03-15T00:00:00"/>
    <s v="Koskei Dinah"/>
    <s v="Female"/>
    <s v="5235203"/>
    <s v="728770421"/>
    <m/>
    <m/>
    <m/>
    <n v="35.385227"/>
    <n v="-0.10876"/>
    <s v="Kericho"/>
    <s v="Kipkelion West"/>
    <s v="Kipteris"/>
    <s v="Korosyot"/>
    <s v="4"/>
    <s v="Stanley Mutai"/>
    <s v="Stanley Mutai"/>
    <s v="Stanley Mutai"/>
    <s v=""/>
    <s v="Informal Business"/>
    <x v="0"/>
    <x v="0"/>
    <d v="2018-12-02T00:00:00"/>
  </r>
  <r>
    <s v="VPA6"/>
    <s v="KE-KER-1803-25282"/>
    <x v="0"/>
    <s v=""/>
    <s v="23rd September,2017"/>
    <d v="2017-09-23T00:00:00"/>
    <s v="2nd March,2018"/>
    <d v="2018-03-02T00:00:00"/>
    <s v="Milgo Salina"/>
    <s v="Female"/>
    <s v="2077718"/>
    <s v="740946958"/>
    <m/>
    <m/>
    <m/>
    <n v="35.380473000000002"/>
    <n v="-0.107667"/>
    <s v="Kericho"/>
    <s v="Kipkelion West"/>
    <s v="Kipteris"/>
    <s v="Korosyot"/>
    <s v="4"/>
    <s v="Stanley Mutai"/>
    <s v="Stanley Mutai"/>
    <s v="Stanley Mutai"/>
    <s v=""/>
    <s v="Informal Business"/>
    <x v="0"/>
    <x v="0"/>
    <d v="2018-12-02T00:00:00"/>
  </r>
  <r>
    <s v="VPA6"/>
    <s v="KE-KER-1907-24862"/>
    <x v="0"/>
    <s v=""/>
    <s v="20th December,2018"/>
    <d v="2018-12-20T00:00:00"/>
    <s v="28th July,2019"/>
    <d v="2019-07-28T00:00:00"/>
    <s v="Caroline Chebet"/>
    <s v="Female"/>
    <s v="28922028"/>
    <s v="254796243469"/>
    <m/>
    <m/>
    <m/>
    <n v="35.382626999999999"/>
    <n v="-0.10781"/>
    <s v="Kericho"/>
    <s v="Kipkelion West"/>
    <s v="Kipteris"/>
    <s v="Korosyot"/>
    <s v="4"/>
    <s v="Stanley Mutai"/>
    <s v="Stanley Mutai"/>
    <s v="Stanley Mutai"/>
    <s v="726798608"/>
    <s v="Informal Business"/>
    <x v="0"/>
    <x v="0"/>
    <d v="2019-09-24T00:00:00"/>
  </r>
  <r>
    <s v="VPA6"/>
    <s v="KE-KER-1908-24864"/>
    <x v="0"/>
    <s v=""/>
    <s v="21st December,2018"/>
    <d v="2018-12-21T00:00:00"/>
    <s v="18th August,2019"/>
    <d v="2019-08-18T00:00:00"/>
    <s v="Mutai Esther Chepkurui"/>
    <s v="Female"/>
    <s v="20986545"/>
    <s v="0714655598"/>
    <m/>
    <m/>
    <m/>
    <n v="35.387217999999997"/>
    <n v="-0.10534399999999999"/>
    <s v="Kericho"/>
    <s v="Kipkelion West"/>
    <s v="Kipteris"/>
    <s v="Korosyot"/>
    <s v="4"/>
    <s v="Stanley Mutai"/>
    <s v="Stanley Mutai"/>
    <s v="Stanley Mutai"/>
    <s v=""/>
    <s v="Informal Business"/>
    <x v="0"/>
    <x v="0"/>
    <d v="2019-09-24T00:00:00"/>
  </r>
  <r>
    <s v="VPA6"/>
    <s v="KE-KER-1805-25283"/>
    <x v="0"/>
    <s v=""/>
    <s v="27th February,2018"/>
    <d v="2018-02-27T00:00:00"/>
    <s v="15th May,2018"/>
    <d v="2018-05-15T00:00:00"/>
    <s v="Marindany Mary"/>
    <s v="Female"/>
    <s v="4752286"/>
    <s v="713790329"/>
    <m/>
    <m/>
    <m/>
    <n v="35.386521999999999"/>
    <n v="-0.11644699999999999"/>
    <s v="Kericho"/>
    <s v="Kipkelion West"/>
    <s v="Kipteris"/>
    <s v="Korosyot"/>
    <s v="6"/>
    <s v="Stanley Mutai"/>
    <s v="Stanley Mutai"/>
    <s v="Stanley Mutai"/>
    <s v=""/>
    <s v="Informal Business"/>
    <x v="0"/>
    <x v="0"/>
    <d v="2018-12-02T00:00:00"/>
  </r>
  <r>
    <s v="VPA6"/>
    <s v="KE-KIA-1903-27570"/>
    <x v="0"/>
    <s v=""/>
    <s v="25th March,2019"/>
    <d v="2019-03-25T00:00:00"/>
    <s v="25th March,2019"/>
    <d v="2019-03-25T00:00:00"/>
    <s v="Kihungu Jeremiah Njenga"/>
    <s v="Male"/>
    <s v="22058395"/>
    <s v="727246149"/>
    <m/>
    <m/>
    <s v="710322789"/>
    <n v="36.605808000000003"/>
    <n v="-1.1517379999999999"/>
    <s v="Kiambu"/>
    <s v="Limuru"/>
    <s v="Ndeiya"/>
    <s v="Mirithu"/>
    <n v="8"/>
    <s v="Takamoto Biogas"/>
    <s v="Stephen  Kinyua Kimani"/>
    <s v="Stephen  Kinyua Kimani"/>
    <s v="729179001"/>
    <s v="Medium Size Business"/>
    <x v="0"/>
    <x v="0"/>
    <d v="2019-03-25T00:00:00"/>
  </r>
  <r>
    <s v="VPA6"/>
    <s v="KE-NAK-1908-27657"/>
    <x v="0"/>
    <s v=""/>
    <s v="12th June,2019"/>
    <d v="2019-06-12T00:00:00"/>
    <s v="1st August,2019"/>
    <d v="2019-08-01T00:00:00"/>
    <s v="Wesley Kirui"/>
    <s v="Male"/>
    <s v="23495395"/>
    <s v="254706670276"/>
    <m/>
    <m/>
    <m/>
    <n v="35.547002999999997"/>
    <n v="-0.43826500000000002"/>
    <s v="Nakuru"/>
    <s v="Kuresoi"/>
    <s v="Tinet"/>
    <s v="Sangawet"/>
    <s v="6"/>
    <s v="Kichemu limited"/>
    <s v="Stephen Macharia Kimenyi"/>
    <s v="Stephen Macharia Kimenyi"/>
    <s v="727002750"/>
    <s v="Micro Business"/>
    <x v="0"/>
    <x v="0"/>
    <d v="2019-08-09T00:00:00"/>
  </r>
  <r>
    <s v="VPA6"/>
    <s v="KE-NAK-1811-26049"/>
    <x v="0"/>
    <s v=""/>
    <s v="26th March,2018"/>
    <d v="2018-03-26T00:00:00"/>
    <s v="17th November,2018"/>
    <d v="2018-11-17T00:00:00"/>
    <s v="Kimeto Bernard K"/>
    <s v="Male"/>
    <s v="99999"/>
    <s v="0727597748"/>
    <m/>
    <m/>
    <m/>
    <n v="35.654212000000001"/>
    <n v="-0.60475000000000001"/>
    <s v="Nakuru"/>
    <s v="Kuresoi"/>
    <s v="Olenguruoni"/>
    <s v="Ketitui"/>
    <s v="6"/>
    <s v="Kichemu limited"/>
    <s v="Stephen Macharia Kimenyi"/>
    <s v="Stephen Macharia Kimenyi"/>
    <s v="727002750"/>
    <s v="Micro Business"/>
    <x v="0"/>
    <x v="0"/>
    <d v="2018-12-19T00:00:00"/>
  </r>
  <r>
    <s v="VPA6"/>
    <s v="KE-NAK-1904-27405"/>
    <x v="0"/>
    <s v=""/>
    <s v="9th February,2019"/>
    <d v="2019-02-09T00:00:00"/>
    <s v="12th April,2019"/>
    <d v="2019-04-12T00:00:00"/>
    <s v="Emmy Chemutai"/>
    <s v="Female"/>
    <s v="23820302"/>
    <s v="714925668"/>
    <s v="714503538"/>
    <m/>
    <m/>
    <n v="35.656863000000001"/>
    <n v="-0.60379700000000003"/>
    <s v="Nakuru"/>
    <s v="Kuresoi"/>
    <s v="Cheptuech"/>
    <s v="Ketitui"/>
    <s v="6"/>
    <s v="Kichemu limited"/>
    <s v="Stephen Macharia Kimenyi"/>
    <s v="Stephen Macharia Kimenyi"/>
    <s v="727002750"/>
    <s v="Micro Business"/>
    <x v="0"/>
    <x v="0"/>
    <d v="2019-11-07T00:00:00"/>
  </r>
  <r>
    <s v="VPA6"/>
    <s v="KE-LAI-2005-27260"/>
    <x v="0"/>
    <s v=""/>
    <s v="13th January,2020"/>
    <d v="2020-01-13T00:00:00"/>
    <s v="15th May,2020"/>
    <d v="2020-05-15T00:00:00"/>
    <s v="Gitonga James Maina"/>
    <s v="Male"/>
    <s v="99999"/>
    <s v="254726820467"/>
    <m/>
    <m/>
    <m/>
    <n v="36.567385000000002"/>
    <n v="-8.2360000000000003E-2"/>
    <s v="Laikipia"/>
    <s v="Laikipia East"/>
    <s v="Lamuria"/>
    <s v="Metha.miatuini"/>
    <n v="8"/>
    <s v="Kichemu limited"/>
    <s v="Stephen Macharia Kimenyi"/>
    <s v="Stephen Macharia Kimenyi"/>
    <s v=""/>
    <s v="Micro Business"/>
    <x v="0"/>
    <x v="0"/>
    <d v="2020-12-14T00:00:00"/>
  </r>
  <r>
    <s v="VPA6"/>
    <s v="KE-LAI-2103-27091"/>
    <x v="0"/>
    <s v=""/>
    <s v="24th July,2020"/>
    <d v="2020-07-24T00:00:00"/>
    <s v="24th March,2021"/>
    <d v="2021-03-24T00:00:00"/>
    <s v="Kiarie James Njoroge"/>
    <s v="Male"/>
    <n v="99999"/>
    <s v="711261734"/>
    <s v="254711261734"/>
    <m/>
    <s v="254792516254"/>
    <n v="36.573813000000001"/>
    <n v="-7.2056999999999996E-2"/>
    <s v="Laikipia"/>
    <s v="Laikipia East"/>
    <s v="ngobit"/>
    <s v="wiyumiririeB"/>
    <n v="8"/>
    <s v="Kichemu limited"/>
    <s v="Stephen Macharia Kimenyi"/>
    <s v="Stephen Macharia Kimenyi"/>
    <s v=""/>
    <s v="Micro Business"/>
    <x v="0"/>
    <x v="0"/>
    <d v="2021-03-24T00:00:00"/>
  </r>
  <r>
    <s v="VPA6"/>
    <s v="KE-LAI-2007-27257"/>
    <x v="0"/>
    <s v=""/>
    <s v="12th April,2020"/>
    <d v="2020-04-12T00:00:00"/>
    <s v="1st July,2020"/>
    <d v="2020-07-01T00:00:00"/>
    <s v="Wanjoya Geoffrey Waigwa"/>
    <s v="Male"/>
    <s v="99999"/>
    <s v="254722923496"/>
    <m/>
    <m/>
    <s v="254700132361"/>
    <n v="36.567791999999997"/>
    <n v="-7.1590000000000001E-2"/>
    <s v="Laikipia"/>
    <s v="Laikipia East"/>
    <s v="Lamuria"/>
    <s v="Mutara"/>
    <n v="8"/>
    <s v="Kichemu limited"/>
    <s v="Stephen Macharia Kimenyi"/>
    <s v="Stephen Macharia Kimenyi"/>
    <s v=""/>
    <s v="Micro Business"/>
    <x v="0"/>
    <x v="0"/>
    <d v="2020-12-12T00:00:00"/>
  </r>
  <r>
    <s v="VPA6"/>
    <s v="KE-LAI-2109-27351"/>
    <x v="0"/>
    <s v=""/>
    <s v="10th August,2021"/>
    <d v="2021-08-10T00:00:00"/>
    <s v="1st September,2021"/>
    <d v="2021-09-01T00:00:00"/>
    <s v="Agnes Mathenge Nyambura"/>
    <s v="Female"/>
    <n v="99999"/>
    <s v="254728074054"/>
    <m/>
    <m/>
    <m/>
    <n v="36.560174000000004"/>
    <n v="-8.2086999999999993E-2"/>
    <s v="Laikipia"/>
    <s v="Laikipia East"/>
    <s v="Munyaka"/>
    <s v="Metha"/>
    <n v="8"/>
    <s v="Kichemu limited"/>
    <s v="Stephen Macharia Kimenyi"/>
    <s v="Stephen Macharia Kimenyi"/>
    <s v=""/>
    <s v="Micro Business"/>
    <x v="0"/>
    <x v="0"/>
    <d v="2021-09-26T00:00:00"/>
  </r>
  <r>
    <s v="VPA6"/>
    <s v="KE-LAI-2109-27355"/>
    <x v="0"/>
    <s v=""/>
    <s v="12th August,2021"/>
    <d v="2021-08-12T00:00:00"/>
    <s v="1st September,2021"/>
    <d v="2021-09-01T00:00:00"/>
    <s v="Warugongo Wangeci Mary"/>
    <s v="Female"/>
    <n v="99999"/>
    <s v="254714873504"/>
    <m/>
    <m/>
    <s v="254713060402"/>
    <n v="36.567512000000001"/>
    <n v="-8.6307999999999996E-2"/>
    <s v="Laikipia"/>
    <s v="Laikipia East"/>
    <s v="Gobit"/>
    <s v="Central dam"/>
    <n v="8"/>
    <s v="Kichemu limited"/>
    <s v="Stephen Macharia Kimenyi"/>
    <s v="Stephen Macharia Kimenyi"/>
    <s v=""/>
    <s v="Micro Business"/>
    <x v="0"/>
    <x v="0"/>
    <d v="2021-09-26T00:00:00"/>
  </r>
  <r>
    <s v="VPA6"/>
    <s v="KE-LAI-2109-27354"/>
    <x v="0"/>
    <s v=""/>
    <s v="27th July,2021"/>
    <d v="2021-07-27T00:00:00"/>
    <s v="1st September,2021"/>
    <d v="2021-09-01T00:00:00"/>
    <s v="Shadrack Njocora Karuri"/>
    <s v="Male"/>
    <n v="99999"/>
    <s v="254720420040"/>
    <m/>
    <m/>
    <s v="254727440021"/>
    <n v="36.562266000000001"/>
    <n v="-8.9180999999999996E-2"/>
    <s v="Laikipia"/>
    <s v="Laikipia East"/>
    <s v="Gobit"/>
    <s v="Metha"/>
    <n v="8"/>
    <s v="Kichemu limited"/>
    <s v="Stephen Macharia Kimenyi"/>
    <s v="Stephen Macharia Kimenyi"/>
    <s v=""/>
    <s v="Micro Business"/>
    <x v="0"/>
    <x v="0"/>
    <d v="2021-09-26T00:00:00"/>
  </r>
  <r>
    <s v="VPA6"/>
    <s v="KE-LAI-2109-27353"/>
    <x v="0"/>
    <s v=""/>
    <s v="17th July,2021"/>
    <d v="2021-07-17T00:00:00"/>
    <s v="1st September,2021"/>
    <d v="2021-09-01T00:00:00"/>
    <s v="Rahab Wangechi"/>
    <s v="Female"/>
    <n v="99999"/>
    <s v="254720415649"/>
    <m/>
    <m/>
    <s v="254726233638"/>
    <n v="36.560726000000003"/>
    <n v="-8.3305000000000004E-2"/>
    <s v="Laikipia"/>
    <s v="Laikipia East"/>
    <s v="Gobit"/>
    <s v="Mathu"/>
    <n v="8"/>
    <s v="Kichemu limited"/>
    <s v="Stephen Macharia Kimenyi"/>
    <s v="Stephen Macharia Kimenyi"/>
    <s v=""/>
    <s v="Micro Business"/>
    <x v="0"/>
    <x v="0"/>
    <d v="2021-09-26T00:00:00"/>
  </r>
  <r>
    <s v="VPA6"/>
    <s v="KE-LAI-2109-27352"/>
    <x v="0"/>
    <s v=""/>
    <s v="15th July,2021"/>
    <d v="2021-07-15T00:00:00"/>
    <s v="1st September,2021"/>
    <d v="2021-09-01T00:00:00"/>
    <s v="Joseph Dunatoh Mwaniki"/>
    <s v="Male"/>
    <n v="99999"/>
    <s v="254723574773"/>
    <m/>
    <m/>
    <m/>
    <n v="36.560327999999998"/>
    <n v="-8.0954999999999999E-2"/>
    <s v="Laikipia"/>
    <s v="Laikipia East"/>
    <s v="Gobit"/>
    <s v="Metha"/>
    <n v="8"/>
    <s v="Kichemu limited"/>
    <s v="Stephen Macharia Kimenyi"/>
    <s v="Stephen Macharia Kimenyi"/>
    <s v=""/>
    <s v="Micro Business"/>
    <x v="0"/>
    <x v="0"/>
    <d v="2021-09-26T00:00:00"/>
  </r>
  <r>
    <s v="VPA6"/>
    <s v="KE-NAK-1908-27656"/>
    <x v="0"/>
    <s v=""/>
    <s v="19th June,2019"/>
    <d v="2019-06-19T00:00:00"/>
    <s v="1st August,2019"/>
    <d v="2019-08-01T00:00:00"/>
    <s v="Emily Rono"/>
    <s v="Female"/>
    <s v="20656030"/>
    <s v="254711314713"/>
    <m/>
    <m/>
    <m/>
    <n v="35.511724999999998"/>
    <n v="-0.44173699999999999"/>
    <s v="Nakuru"/>
    <s v="Kuresoi"/>
    <s v="Etare"/>
    <s v="Chepkoprot"/>
    <s v="8"/>
    <s v="Kichemu limited"/>
    <s v="Stephen Macharia Kimenyi"/>
    <s v="Stephen Macharia Kimenyi"/>
    <s v="727002750"/>
    <s v="Micro Business"/>
    <x v="0"/>
    <x v="0"/>
    <d v="2019-08-09T00:00:00"/>
  </r>
  <r>
    <s v="VPA6"/>
    <s v="KE-NAK-1908-27661"/>
    <x v="0"/>
    <s v=""/>
    <s v="24th June,2019"/>
    <d v="2019-06-24T00:00:00"/>
    <s v="1st August,2019"/>
    <d v="2019-08-01T00:00:00"/>
    <s v="Chelangat Barno Mary"/>
    <s v="Male"/>
    <s v="2365318"/>
    <s v="254701428285"/>
    <m/>
    <m/>
    <m/>
    <n v="35.583872"/>
    <n v="-0.50090000000000001"/>
    <s v="Nakuru"/>
    <s v="Kuresoi"/>
    <s v="Tinet"/>
    <s v="Keringet"/>
    <s v="8"/>
    <s v="Kichemu limited"/>
    <s v="Stephen Macharia Kimenyi"/>
    <s v="Stephen Macharia Kimenyi"/>
    <s v="727002750"/>
    <s v="Micro Business"/>
    <x v="0"/>
    <x v="0"/>
    <d v="2019-08-09T00:00:00"/>
  </r>
  <r>
    <s v="VPA6"/>
    <s v="KE-NAK-1908-27660"/>
    <x v="0"/>
    <s v=""/>
    <s v="8th July,2019"/>
    <d v="2019-07-08T00:00:00"/>
    <s v="1st August,2019"/>
    <d v="2019-08-01T00:00:00"/>
    <s v="Charles Korir"/>
    <s v="Male"/>
    <s v="2580163"/>
    <s v="254720604783"/>
    <m/>
    <m/>
    <m/>
    <n v="35.553882999999999"/>
    <n v="-0.50439199999999995"/>
    <s v="Nakuru"/>
    <s v="Kuresoi"/>
    <s v="Tinet"/>
    <s v="Tirigoi"/>
    <s v="8"/>
    <s v="Kichemu limited"/>
    <s v="Stephen Macharia Kimenyi"/>
    <s v="Stephen Macharia Kimenyi"/>
    <s v="727002750"/>
    <s v="Micro Business"/>
    <x v="0"/>
    <x v="0"/>
    <d v="2019-08-09T00:00:00"/>
  </r>
  <r>
    <s v="VPA6"/>
    <s v="KE-NAK-1908-27658"/>
    <x v="0"/>
    <s v=""/>
    <s v="12th June,2019"/>
    <d v="2019-06-12T00:00:00"/>
    <s v="1st August,2019"/>
    <d v="2019-08-01T00:00:00"/>
    <s v="Livingstone Tesot"/>
    <s v="Male"/>
    <s v="21652928"/>
    <s v="254758986208"/>
    <m/>
    <m/>
    <m/>
    <n v="35.541600000000003"/>
    <n v="-0.478912"/>
    <s v="Nakuru"/>
    <s v="Kuresoi"/>
    <s v="Tinet"/>
    <s v="Kabongoi"/>
    <s v="8"/>
    <s v="Kichemu limited"/>
    <s v="Stephen Macharia Kimenyi"/>
    <s v="Stephen Macharia Kimenyi"/>
    <s v="727002750"/>
    <s v="Micro Business"/>
    <x v="0"/>
    <x v="0"/>
    <d v="2019-08-09T00:00:00"/>
  </r>
  <r>
    <s v="VPA6"/>
    <s v="KE-UAS-1901-24875"/>
    <x v="0"/>
    <s v=""/>
    <s v="20th December,2018"/>
    <d v="2018-12-20T00:00:00"/>
    <s v="20th January,2019"/>
    <d v="2019-01-20T00:00:00"/>
    <s v="Mosbei Dismas Kimutai"/>
    <s v="Male"/>
    <s v="99999"/>
    <s v="716388528"/>
    <m/>
    <m/>
    <m/>
    <n v="35.331302000000001"/>
    <n v="0.31635799999999997"/>
    <s v="Uasin Gishu"/>
    <s v="Kesses"/>
    <s v="Kesses"/>
    <s v="Chepkoil"/>
    <s v="8"/>
    <s v="Kichemu limited"/>
    <s v="Stephen Macharia Kimenyi"/>
    <s v="Stephen Macharia Kimenyi"/>
    <s v="716388528"/>
    <s v="Micro Business"/>
    <x v="0"/>
    <x v="0"/>
    <d v="2019-02-19T00:00:00"/>
  </r>
  <r>
    <s v="VPA6"/>
    <s v="KE-BUN-1901-24873"/>
    <x v="0"/>
    <s v=""/>
    <s v="20th December,2018"/>
    <d v="2018-12-20T00:00:00"/>
    <s v="15th January,2019"/>
    <d v="2019-01-15T00:00:00"/>
    <s v="Simiyu Stella"/>
    <s v="Male"/>
    <s v="99999"/>
    <s v="0722446124"/>
    <m/>
    <m/>
    <m/>
    <n v="34.946446000000002"/>
    <n v="0.845916"/>
    <s v="Bungoma"/>
    <s v="Bungoma North"/>
    <s v="Tongaren"/>
    <s v="Tabani"/>
    <s v="8"/>
    <s v="Kichemu Limited"/>
    <s v="Stephen Macharia Kimenyi"/>
    <s v="Stephen Macharia Kimenyi"/>
    <s v="727002750"/>
    <s v="Micro Business"/>
    <x v="0"/>
    <x v="0"/>
    <d v="2019-02-14T00:00:00"/>
  </r>
  <r>
    <s v="VPA6"/>
    <s v="KE-NAK-1906-27654"/>
    <x v="0"/>
    <s v=""/>
    <s v="13th May,2019"/>
    <d v="2019-05-13T00:00:00"/>
    <s v="10th June,2019"/>
    <d v="2019-06-10T00:00:00"/>
    <s v="Jacinta Muthoni Kareithi"/>
    <s v="Female"/>
    <s v="2169425"/>
    <s v="254720372453"/>
    <m/>
    <m/>
    <m/>
    <n v="36.145910000000001"/>
    <n v="-0.35791499999999998"/>
    <s v="Nakuru"/>
    <s v="Nakuru Town"/>
    <s v="Miti Mingi"/>
    <s v="Jacaranda"/>
    <s v="8"/>
    <s v="Kichemu limited"/>
    <s v="Stephen Macharia Kimenyi"/>
    <s v="Stephen Macharia Kimenyi"/>
    <s v="727002750"/>
    <s v="Micro Business"/>
    <x v="0"/>
    <x v="0"/>
    <d v="2019-07-11T00:00:00"/>
  </r>
  <r>
    <s v="VPA6"/>
    <s v="KE-NAK-1906-27653"/>
    <x v="0"/>
    <s v=""/>
    <s v="24th April,2019"/>
    <d v="2019-04-24T00:00:00"/>
    <s v="15th June,2019"/>
    <d v="2019-06-15T00:00:00"/>
    <s v="John Ngige"/>
    <s v="Male"/>
    <s v="2590134"/>
    <s v="254720380456"/>
    <m/>
    <m/>
    <m/>
    <n v="36.159965"/>
    <n v="-7.3842000000000005E-2"/>
    <s v="Nakuru"/>
    <s v="Subukia"/>
    <s v="Kabazi"/>
    <s v="Kabazi"/>
    <s v="8"/>
    <s v="Kichemu limited"/>
    <s v="Stephen Macharia Kimenyi"/>
    <s v="Stephen Macharia Kimenyi"/>
    <s v="727002750"/>
    <s v="Micro Business"/>
    <x v="0"/>
    <x v="0"/>
    <d v="2019-07-05T00:00:00"/>
  </r>
  <r>
    <s v="VPA6"/>
    <s v="KE-BAR-1805-21613"/>
    <x v="2"/>
    <s v="Unreachable"/>
    <s v="11th April,2018"/>
    <d v="2018-04-11T00:00:00"/>
    <s v="31st May,2018"/>
    <d v="2018-05-31T00:00:00"/>
    <s v="Kipruto Sarah"/>
    <s v="Female"/>
    <s v="20080435"/>
    <s v="28396707"/>
    <s v="728396707"/>
    <m/>
    <s v="722310142"/>
    <n v="35.809035000000002"/>
    <n v="1.9574999999999999E-2"/>
    <s v="Baringo"/>
    <s v="Koibatek"/>
    <s v="Sabatia"/>
    <s v="Ngorobich"/>
    <s v="10"/>
    <s v="Kichemu limited"/>
    <s v="Stephen Macharia Kimenyi"/>
    <s v="Stephen Macharia Kimenyi"/>
    <s v="7270022750"/>
    <s v="Micro Business"/>
    <x v="0"/>
    <x v="0"/>
    <d v="2018-06-01T00:00:00"/>
  </r>
  <r>
    <s v="VPA6"/>
    <s v="KE-LAI-1808-27924"/>
    <x v="0"/>
    <s v=""/>
    <s v="6th May,2018"/>
    <d v="2018-05-06T00:00:00"/>
    <s v="10th August,2018"/>
    <d v="2018-08-10T00:00:00"/>
    <s v="Gatoro Hannah Nyambura"/>
    <s v="Female"/>
    <s v="24865574"/>
    <s v="710889385"/>
    <m/>
    <m/>
    <s v="725855873"/>
    <n v="36.592528999999999"/>
    <n v="-6.5125000000000002E-2"/>
    <s v="Laikipia"/>
    <s v="Laikipia East"/>
    <s v="Ngobit"/>
    <s v="Suguroi 1"/>
    <s v="10"/>
    <s v="Kichemu limited"/>
    <s v="Stephen Macharia Kimenyi"/>
    <s v="Stephen Macharia Kimenyi"/>
    <s v="727002750"/>
    <s v="Micro Business"/>
    <x v="0"/>
    <x v="0"/>
    <d v="2018-09-12T00:00:00"/>
  </r>
  <r>
    <s v="VPA6"/>
    <s v="KE-KIR-1903-26862"/>
    <x v="0"/>
    <s v=""/>
    <s v="1st February,2019"/>
    <d v="2019-02-01T00:00:00"/>
    <s v="1st March,2019"/>
    <d v="2019-03-01T00:00:00"/>
    <s v="Mureithi Kabutu Simon"/>
    <s v="Male"/>
    <s v="3403425"/>
    <s v="254727211745"/>
    <m/>
    <m/>
    <m/>
    <n v="37.196674000000002"/>
    <n v="-0.449849"/>
    <s v="Kirinyaga"/>
    <s v="Kirinyaga"/>
    <s v="Mukure"/>
    <s v="Ndiriti"/>
    <s v="12"/>
    <s v="Kichemu limited"/>
    <s v="Stephen Macharia Kimenyi"/>
    <s v="Stephen Macharia Kimenyi"/>
    <s v=""/>
    <s v="Micro Business"/>
    <x v="0"/>
    <x v="0"/>
    <d v="2019-04-12T00:00:00"/>
  </r>
  <r>
    <s v="VPA6"/>
    <s v="KE-NAK-1910-27401"/>
    <x v="0"/>
    <s v=""/>
    <s v="26th August,2019"/>
    <d v="2019-08-26T00:00:00"/>
    <s v="14th October,2019"/>
    <d v="2019-10-14T00:00:00"/>
    <s v="Njuguna Karanja"/>
    <s v="Male"/>
    <s v="4268123"/>
    <s v="+254724528912"/>
    <m/>
    <m/>
    <m/>
    <n v="36.176012"/>
    <n v="-9.1377E-2"/>
    <s v="Nakuru"/>
    <s v="Subukia"/>
    <s v="Kabazi"/>
    <s v="Baraka"/>
    <s v="12"/>
    <s v="Kichemu limited"/>
    <s v="Stephen Macharia Kimenyi"/>
    <s v="Stephen Macharia Kimenyi"/>
    <s v="+254727002750"/>
    <s v="Micro Business"/>
    <x v="0"/>
    <x v="0"/>
    <d v="2019-10-21T00:00:00"/>
  </r>
  <r>
    <s v="VPA6"/>
    <s v="KE-TAI-1605-16210"/>
    <x v="0"/>
    <s v=""/>
    <s v="12th March,2016"/>
    <d v="2016-03-12T00:00:00"/>
    <s v="1st May,2016"/>
    <d v="2016-05-01T00:00:00"/>
    <s v="Hannington K Kililo"/>
    <s v="Male"/>
    <s v="5374207"/>
    <s v="715606242"/>
    <m/>
    <m/>
    <m/>
    <n v="38.340580000000003"/>
    <n v="-3.3814060000000001"/>
    <s v="Taita/Taveta"/>
    <s v="Wundanyi"/>
    <s v="Werugha"/>
    <s v="Ngulu"/>
    <s v="12"/>
    <s v="Stephen Mwakiserere"/>
    <s v="Stephen Mwakiserere"/>
    <s v="Stephen Mwakiserere"/>
    <s v=""/>
    <s v="Informal Business"/>
    <x v="2"/>
    <x v="0"/>
    <d v="2017-03-02T00:00:00"/>
  </r>
  <r>
    <s v="VPA6"/>
    <s v="KE-KIA-1612-14461"/>
    <x v="0"/>
    <s v=""/>
    <s v="11th November,2016"/>
    <d v="2016-11-11T00:00:00"/>
    <s v="31st December,2016"/>
    <d v="2016-12-31T00:00:00"/>
    <s v="George Njuruba Mukura"/>
    <s v="Male"/>
    <s v="5197080"/>
    <s v="711208888"/>
    <m/>
    <m/>
    <s v="716576998"/>
    <n v="36.785634000000002"/>
    <n v="-1.09897"/>
    <s v="Kiambu"/>
    <s v="Githunguri"/>
    <s v="Ikinu"/>
    <s v="Mugumuini"/>
    <s v="10"/>
    <s v="Stephen Njuguna"/>
    <s v="Stephen Njuguna"/>
    <s v="Stephen Njuguna"/>
    <s v="724338563"/>
    <s v="Informal Business"/>
    <x v="2"/>
    <x v="0"/>
    <d v="2017-03-14T00:00:00"/>
  </r>
  <r>
    <s v="VPA6"/>
    <s v="KE-KIA-1512-14612"/>
    <x v="0"/>
    <s v=""/>
    <s v="30th November,2015"/>
    <d v="2015-11-30T00:00:00"/>
    <s v="10th December,2015"/>
    <d v="2015-12-10T00:00:00"/>
    <s v="Jacob Njuguna Mugo"/>
    <s v="Male"/>
    <s v="99999"/>
    <s v="726078391"/>
    <m/>
    <m/>
    <m/>
    <n v="36.749339999999997"/>
    <n v="-1.088293"/>
    <s v="Kiambu"/>
    <s v="Githunguri"/>
    <s v="Githiga"/>
    <s v="Karwigi"/>
    <s v="10"/>
    <s v="Stephen Njuguna"/>
    <s v="Stephen Njuguna"/>
    <s v="Stephen Njuguna"/>
    <s v=""/>
    <s v="Informal Business"/>
    <x v="0"/>
    <x v="0"/>
    <d v="2017-05-13T00:00:00"/>
  </r>
  <r>
    <s v="VPA6"/>
    <s v="KE-TAI-1908-25722"/>
    <x v="0"/>
    <s v=""/>
    <s v="21st June,2019"/>
    <d v="2019-06-21T00:00:00"/>
    <s v="21st August,2019"/>
    <d v="2019-08-21T00:00:00"/>
    <s v="Mwakishiki Mercy Sanguli"/>
    <s v="Female"/>
    <s v="10843691"/>
    <s v="254723437699"/>
    <m/>
    <m/>
    <m/>
    <n v="38.563043"/>
    <n v="-3.392792"/>
    <s v="Taita/Taveta"/>
    <s v="Mwatate"/>
    <s v="Kidaya Ngerenyi"/>
    <s v="Solome"/>
    <s v="6"/>
    <s v="Stephen Nyange"/>
    <s v="Stephen Nyange"/>
    <s v="Stephen Nyange"/>
    <s v="710865305"/>
    <s v="Informal Business"/>
    <x v="2"/>
    <x v="0"/>
    <d v="2019-08-22T00:00:00"/>
  </r>
  <r>
    <s v="VPA6"/>
    <s v="KE-TAI-2111-29775"/>
    <x v="0"/>
    <s v=""/>
    <s v="13th October,2021"/>
    <d v="2021-10-13T00:00:00"/>
    <s v="17th November,2021"/>
    <d v="2021-11-17T00:00:00"/>
    <s v="Mwanyindo Wisdom Silas"/>
    <s v="Male"/>
    <s v="0755567"/>
    <s v="254720970883"/>
    <m/>
    <m/>
    <s v="254725648713"/>
    <n v="38.362499999999997"/>
    <n v="-3.4277380000000002"/>
    <s v="Taita/Taveta"/>
    <s v="Mwatate"/>
    <s v="Mwatate"/>
    <s v="Mghondinyi"/>
    <n v="6"/>
    <s v="Stephen Nyange"/>
    <s v="Stephen nyange"/>
    <s v="Stephen nyange"/>
    <s v=""/>
    <s v="Informal Business"/>
    <x v="2"/>
    <x v="0"/>
    <d v="2021-11-19T00:00:00"/>
  </r>
  <r>
    <s v="VPA6"/>
    <s v="KE-TAI-1610-17030"/>
    <x v="0"/>
    <s v=""/>
    <s v="6th September,2016"/>
    <d v="2016-09-06T00:00:00"/>
    <s v="26th October,2016"/>
    <d v="2016-10-26T00:00:00"/>
    <s v="Justus Julius Maganga Mwamburi"/>
    <s v="Male"/>
    <s v="4876399"/>
    <s v="791211073"/>
    <m/>
    <m/>
    <m/>
    <n v="38.448926999999998"/>
    <n v="-3.4789509999999999"/>
    <s v="Taita/Taveta"/>
    <s v="Wundanyi"/>
    <s v="Chawia"/>
    <s v="Mlombo"/>
    <s v="8"/>
    <s v="Stephen Nyange"/>
    <s v="Stephen Nyange"/>
    <s v="Stephen Nyange"/>
    <s v=""/>
    <s v="Informal Business"/>
    <x v="2"/>
    <x v="0"/>
    <d v="2017-03-02T00:00:00"/>
  </r>
  <r>
    <s v="VPA6"/>
    <s v="KE-TAI-1807-18461"/>
    <x v="2"/>
    <s v="Under Verification"/>
    <s v="4th June,2018"/>
    <d v="2018-06-04T00:00:00"/>
    <s v="24th July,2018"/>
    <d v="2018-07-24T00:00:00"/>
    <s v="Mwimwa Patrick Mwaki"/>
    <s v="Male"/>
    <s v="2526484"/>
    <s v="715607074"/>
    <m/>
    <m/>
    <m/>
    <n v="38.353993000000003"/>
    <n v="-3.4501270000000002"/>
    <s v="Taita/Taveta"/>
    <s v="Mwatate"/>
    <s v="Chawia"/>
    <s v="Kidaya"/>
    <s v="8"/>
    <s v="Stephen Nyange"/>
    <s v="Stephen Nyange"/>
    <s v="Stephen Nyange"/>
    <s v="710865305"/>
    <s v="Informal Business"/>
    <x v="2"/>
    <x v="0"/>
    <d v="2018-07-24T00:00:00"/>
  </r>
  <r>
    <s v="VPA6"/>
    <s v="KE-TAI-1806-18457"/>
    <x v="0"/>
    <s v=""/>
    <s v="16th May,2018"/>
    <d v="2018-05-16T00:00:00"/>
    <s v="30th June,2018"/>
    <d v="2018-06-30T00:00:00"/>
    <s v="Mwacharo Arnest Francis"/>
    <s v="Male"/>
    <s v="5327220"/>
    <s v="727378441"/>
    <m/>
    <m/>
    <m/>
    <n v="38.448936000000003"/>
    <n v="-3.4789560000000002"/>
    <s v="Taita/Taveta"/>
    <s v="Mwatate"/>
    <s v="Mwachabo"/>
    <s v="Zare"/>
    <s v="8"/>
    <s v="Stephen Nyange"/>
    <s v="Stephen Nyange"/>
    <s v="Stephen Nyange"/>
    <s v="710865305"/>
    <s v="Informal Business"/>
    <x v="2"/>
    <x v="0"/>
    <d v="2018-06-30T00:00:00"/>
  </r>
  <r>
    <s v="VPA6"/>
    <s v="KE-TAI-1810-18460"/>
    <x v="0"/>
    <s v=""/>
    <s v="16th August,2018"/>
    <d v="2018-08-16T00:00:00"/>
    <s v="5th October,2018"/>
    <d v="2018-10-05T00:00:00"/>
    <s v="Ngerere Peter Mwamburi"/>
    <s v="Male"/>
    <s v="8905432"/>
    <s v="727997663"/>
    <m/>
    <m/>
    <m/>
    <n v="38.342581000000003"/>
    <n v="-3.4678629999999999"/>
    <s v="Taita/Taveta"/>
    <s v="Mwatate"/>
    <s v="Chawia"/>
    <s v="Dawida"/>
    <s v="8"/>
    <s v="Stephen Nyange"/>
    <s v="Stephen Nyange"/>
    <s v="Stephen Nyange"/>
    <s v="710865305"/>
    <s v="Informal Business"/>
    <x v="2"/>
    <x v="0"/>
    <d v="2018-10-25T00:00:00"/>
  </r>
  <r>
    <s v="VPA6"/>
    <s v="KE-TAI-1908-25721"/>
    <x v="0"/>
    <s v=""/>
    <s v="20th May,2019"/>
    <d v="2019-05-20T00:00:00"/>
    <s v="21st August,2019"/>
    <d v="2019-08-21T00:00:00"/>
    <s v="Mcharo Darius Mwashigadi"/>
    <s v="Male"/>
    <s v="5809635"/>
    <s v="254722684747"/>
    <m/>
    <m/>
    <m/>
    <n v="38.318243000000002"/>
    <n v="-3.4944600000000001"/>
    <s v="Taita/Taveta"/>
    <s v="Mwatate"/>
    <s v="Mwachabo"/>
    <s v="Kighala"/>
    <s v="8"/>
    <s v="Stephen Nyange"/>
    <s v="Stephen Nyange"/>
    <s v="Stephen Nyange"/>
    <s v="254710865305"/>
    <s v="Informal Business"/>
    <x v="2"/>
    <x v="0"/>
    <d v="2019-08-22T00:00:00"/>
  </r>
  <r>
    <s v="VPA6"/>
    <s v="KE-TAI-1911-27001"/>
    <x v="2"/>
    <s v="Non Compliant"/>
    <s v="29th September,2019"/>
    <d v="2019-09-29T00:00:00"/>
    <s v="18th November,2019"/>
    <d v="2019-11-18T00:00:00"/>
    <s v="Kizongona Jenipher Shigare"/>
    <s v="Female"/>
    <s v="7658368"/>
    <s v="715489252"/>
    <m/>
    <m/>
    <m/>
    <n v="38.361645000000003"/>
    <n v="-3.4326400000000001"/>
    <s v="Taita/Taveta"/>
    <s v="Mwatate"/>
    <s v="Kishamba"/>
    <s v="Josa"/>
    <n v="8"/>
    <s v="Stephen Nyange"/>
    <s v="Stephen Nyange"/>
    <s v="Stephen Nyange"/>
    <s v="254710865301"/>
    <s v="Informal Business"/>
    <x v="2"/>
    <x v="0"/>
    <d v="2019-11-18T00:00:00"/>
  </r>
  <r>
    <s v="VPA6"/>
    <s v="KE-TAI-2006-25734"/>
    <x v="2"/>
    <s v="Non Compliant"/>
    <s v="10th May,2020"/>
    <d v="2020-05-10T00:00:00"/>
    <s v="18th June,2020"/>
    <d v="2020-06-18T00:00:00"/>
    <s v="Mwachala Michael Mwandwari"/>
    <s v="Male"/>
    <s v="25448144"/>
    <s v="71787895"/>
    <m/>
    <m/>
    <m/>
    <n v="38.310167999999997"/>
    <n v="-3.52447"/>
    <s v="Taita/Taveta"/>
    <s v="Mwatate"/>
    <s v="Mwachabo"/>
    <s v="Mngama"/>
    <n v="8"/>
    <s v="Stephen Nyange"/>
    <s v="Stephen Nyange"/>
    <s v="Stephen Nyange"/>
    <s v="710865305"/>
    <s v="Informal Business"/>
    <x v="2"/>
    <x v="0"/>
    <d v="2020-06-24T00:00:00"/>
  </r>
  <r>
    <s v="VPA6"/>
    <s v="KE-TAI-1707-17609"/>
    <x v="0"/>
    <s v=""/>
    <s v="12th May,2017"/>
    <d v="2017-05-12T00:00:00"/>
    <s v="1st July,2017"/>
    <d v="2017-07-01T00:00:00"/>
    <s v="Ginorah Sambo Ngali"/>
    <s v="Female"/>
    <s v="20332584"/>
    <s v="729917825"/>
    <m/>
    <m/>
    <m/>
    <n v="38.378591"/>
    <n v="-3.5038149999999999"/>
    <s v="Taita/Taveta"/>
    <s v="Mwatate"/>
    <s v="Kidaya"/>
    <s v="Mlombo"/>
    <s v="8"/>
    <s v="Biogas Taita Limited"/>
    <s v="Stephen Nyange"/>
    <s v="Stephen Nyange"/>
    <s v="710865305"/>
    <s v="Informal Business"/>
    <x v="2"/>
    <x v="0"/>
    <d v="2018-05-22T00:00:00"/>
  </r>
  <r>
    <s v="VPA6"/>
    <s v="KE-TAI-1902-26001"/>
    <x v="0"/>
    <s v=""/>
    <s v="12th November,2018"/>
    <d v="2018-11-12T00:00:00"/>
    <s v="12th February,2019"/>
    <d v="2019-02-12T00:00:00"/>
    <s v="Kitoho Metrina Riziki"/>
    <s v="Female"/>
    <s v="10563542"/>
    <s v="725286785"/>
    <m/>
    <m/>
    <m/>
    <n v="38.322341000000002"/>
    <n v="-3.4947279999999998"/>
    <s v="Taita/Taveta"/>
    <s v="Mwatate"/>
    <s v="Bura"/>
    <s v="Mwalemba"/>
    <s v="8"/>
    <s v="Stephen Nyange"/>
    <s v="Stephen Nyange"/>
    <s v="Stephen Nyange"/>
    <s v="710865305"/>
    <s v="Informal Business"/>
    <x v="2"/>
    <x v="0"/>
    <d v="2019-02-12T00:00:00"/>
  </r>
  <r>
    <s v="VPA6"/>
    <s v="KE-TAI-1810-26019"/>
    <x v="0"/>
    <s v=""/>
    <s v="11th July,2018"/>
    <d v="2018-07-11T00:00:00"/>
    <s v="20th October,2018"/>
    <d v="2018-10-20T00:00:00"/>
    <s v="Mwacharo Andrew Mwacharo"/>
    <s v="Male"/>
    <s v="7803213"/>
    <s v="705416052"/>
    <m/>
    <m/>
    <m/>
    <n v="38.327267999999997"/>
    <n v="-3.4936609999999999"/>
    <s v="Taita/Taveta"/>
    <s v="Mwatate"/>
    <s v="Bura"/>
    <s v="Zare"/>
    <s v="8"/>
    <s v="Stephen Nyange"/>
    <s v="Stephen Nyange"/>
    <s v="Stephen Nyange"/>
    <s v="710865305"/>
    <s v="Informal Business"/>
    <x v="2"/>
    <x v="0"/>
    <d v="2018-12-11T00:00:00"/>
  </r>
  <r>
    <s v="VPA6"/>
    <s v="KE-MER-1904-25696"/>
    <x v="0"/>
    <s v=""/>
    <s v="10th March,2019"/>
    <d v="2019-03-10T00:00:00"/>
    <s v="1st April,2019"/>
    <d v="2019-04-01T00:00:00"/>
    <s v="Muguna Joseph Muriungi"/>
    <s v="Male"/>
    <s v="14413675"/>
    <s v="0720295011"/>
    <m/>
    <m/>
    <s v="727088565"/>
    <n v="37.651333000000001"/>
    <n v="-4.5425E-2"/>
    <s v="Meru"/>
    <s v="Meru Centra"/>
    <s v="Abothuguchi Central"/>
    <s v="Thaene"/>
    <s v="8"/>
    <s v="Stephen Nyange"/>
    <s v="Stephen Nyange"/>
    <s v="Stephen Nyange"/>
    <s v="710865305"/>
    <s v="Informal Business"/>
    <x v="2"/>
    <x v="0"/>
    <d v="2019-05-08T00:00:00"/>
  </r>
  <r>
    <s v="VPA6"/>
    <s v="KE-MER-1905-25703"/>
    <x v="0"/>
    <s v=""/>
    <s v="14th April,2019"/>
    <d v="2019-04-14T00:00:00"/>
    <s v="3rd May,2019"/>
    <d v="2019-05-03T00:00:00"/>
    <s v="Ibutu Julius Kinyua"/>
    <s v="Male"/>
    <s v="3235944"/>
    <s v="254719332055"/>
    <m/>
    <m/>
    <m/>
    <n v="37.679237999999998"/>
    <n v="3.8792E-2"/>
    <s v="Meru"/>
    <s v="Imenti North"/>
    <s v="Murathakari"/>
    <s v="Kathita"/>
    <s v="8"/>
    <s v="Stephen Nyange"/>
    <s v="Stephen Nyange"/>
    <s v="Stephen Nyange"/>
    <s v="710865305"/>
    <s v="Informal Business"/>
    <x v="2"/>
    <x v="0"/>
    <d v="2019-06-05T00:00:00"/>
  </r>
  <r>
    <s v="VPA6"/>
    <s v="KE-MER-1905-25704"/>
    <x v="0"/>
    <s v=""/>
    <s v="6th April,2019"/>
    <d v="2019-04-06T00:00:00"/>
    <s v="4th May,2019"/>
    <d v="2019-05-04T00:00:00"/>
    <s v="Gitonga Gitonga Elias"/>
    <s v="Male"/>
    <s v="167128"/>
    <s v="254726435744"/>
    <m/>
    <m/>
    <m/>
    <n v="37.713988000000001"/>
    <n v="4.7253000000000003E-2"/>
    <s v="Meru"/>
    <s v="Imenti North"/>
    <s v="Thuura"/>
    <s v="Thuura"/>
    <s v="8"/>
    <s v="Stephen Nyange"/>
    <s v="Stephen Nyange"/>
    <s v="Stephen Nyange"/>
    <s v="710865305"/>
    <s v="Informal Business"/>
    <x v="2"/>
    <x v="0"/>
    <d v="2019-06-07T00:00:00"/>
  </r>
  <r>
    <s v="VPA6"/>
    <s v="KE-MER-1904-25697"/>
    <x v="0"/>
    <s v=""/>
    <s v="12th March,2019"/>
    <d v="2019-03-12T00:00:00"/>
    <s v="1st April,2019"/>
    <d v="2019-04-01T00:00:00"/>
    <s v="Marete Julius Kimathi"/>
    <s v="Male"/>
    <s v="13181190"/>
    <s v="254721834418"/>
    <m/>
    <m/>
    <m/>
    <n v="37.648266999999997"/>
    <n v="-0.122965"/>
    <s v="Meru"/>
    <s v="Imenti South"/>
    <s v="Igandene"/>
    <s v="Gakuu"/>
    <s v="8"/>
    <s v="Stephen Nyange"/>
    <s v="Stephen Nyange"/>
    <s v="Stephen Nyange"/>
    <s v="710865305"/>
    <s v="Informal Business"/>
    <x v="2"/>
    <x v="0"/>
    <d v="2019-05-21T00:00:00"/>
  </r>
  <r>
    <s v="VPA6"/>
    <s v="KE-MER-1904-25698"/>
    <x v="0"/>
    <s v=""/>
    <s v="12th March,2019"/>
    <d v="2019-03-12T00:00:00"/>
    <s v="1st April,2019"/>
    <d v="2019-04-01T00:00:00"/>
    <s v="M'Buuri Kirimi M'Buuri"/>
    <s v="Male"/>
    <s v="7715135"/>
    <s v="254721606480"/>
    <m/>
    <m/>
    <m/>
    <n v="37.575690000000002"/>
    <n v="-0.10249900000000001"/>
    <s v="Meru"/>
    <s v="Imenti South"/>
    <s v="Upper Chure"/>
    <s v="Menwe"/>
    <s v="8"/>
    <s v="Stephen Nyange"/>
    <s v="Stephen Nyange"/>
    <s v="Stephen Nyange"/>
    <s v="710865305"/>
    <s v="Informal Business"/>
    <x v="2"/>
    <x v="0"/>
    <d v="2019-05-21T00:00:00"/>
  </r>
  <r>
    <s v="VPA6"/>
    <s v="KE-TAI-2104-25213"/>
    <x v="0"/>
    <s v=""/>
    <s v="29th March,2021"/>
    <d v="2021-03-29T00:00:00"/>
    <s v="6th April,2021"/>
    <d v="2021-04-06T00:00:00"/>
    <s v="Mwandoe Damaris"/>
    <s v="Female"/>
    <s v="0134567"/>
    <s v="254726351332"/>
    <m/>
    <m/>
    <m/>
    <n v="38.353411999999999"/>
    <n v="-3.4503629999999998"/>
    <s v="Taita/Taveta"/>
    <s v="Mwatate"/>
    <s v="Chawia"/>
    <s v="Kidaya ifumbu"/>
    <n v="8"/>
    <s v="Stephen Nyange"/>
    <s v="Stephen nyange"/>
    <s v="Stephen nyange"/>
    <s v=""/>
    <s v="Informal Business"/>
    <x v="2"/>
    <x v="0"/>
    <d v="2021-04-06T00:00:00"/>
  </r>
  <r>
    <s v="VPA6"/>
    <s v="KE-MAC-1905-26727"/>
    <x v="0"/>
    <s v=""/>
    <s v="22nd May,2019"/>
    <d v="2019-05-22T00:00:00"/>
    <s v="22nd May,2019"/>
    <d v="2019-05-22T00:00:00"/>
    <s v="Kituu Pascalia Nduleve"/>
    <s v="Female"/>
    <s v="110738031"/>
    <s v="707688609"/>
    <m/>
    <m/>
    <m/>
    <n v="37.497895"/>
    <n v="-1.1708050000000001"/>
    <s v="Machakos"/>
    <s v="Yatta"/>
    <s v="Kithimani"/>
    <s v="Kithendu"/>
    <n v="10"/>
    <s v="Stephen Nyange"/>
    <s v="Stephen Nyange"/>
    <s v="Stephen Nyange"/>
    <s v="710865305"/>
    <s v="Informal Business"/>
    <x v="2"/>
    <x v="0"/>
    <d v="2019-05-23T00:00:00"/>
  </r>
  <r>
    <s v="VPA6"/>
    <s v="KE-TAI-1902-15472"/>
    <x v="0"/>
    <s v=""/>
    <s v="1st February,2019"/>
    <d v="2019-02-01T00:00:00"/>
    <s v="28th February,2019"/>
    <d v="2019-02-28T00:00:00"/>
    <s v="Otange Vuy Hem"/>
    <s v="Male"/>
    <s v="12986354"/>
    <s v="72156789"/>
    <s v="721567890"/>
    <m/>
    <s v="722123456"/>
    <n v="36.903840000000002"/>
    <n v="-1.317401"/>
    <s v="Taita/Taveta"/>
    <s v="Voi"/>
    <s v="Mbale"/>
    <s v="Pose"/>
    <s v="10"/>
    <s v="Stephen Nyange"/>
    <s v="Stephen Nyange"/>
    <s v="Stephen Nyange"/>
    <s v="722456789"/>
    <s v="Informal Business"/>
    <x v="2"/>
    <x v="0"/>
    <d v="2019-06-04T00:00:00"/>
  </r>
  <r>
    <s v="VPA6"/>
    <s v="KE-KER-1512-15998"/>
    <x v="2"/>
    <s v="Non Compliant"/>
    <s v="11th November,2015"/>
    <d v="2015-11-11T00:00:00"/>
    <s v="31st December,2015"/>
    <d v="2015-12-31T00:00:00"/>
    <s v="Trevor Jennings"/>
    <s v="Male"/>
    <s v="21198283"/>
    <s v="700382259"/>
    <m/>
    <m/>
    <m/>
    <n v="35.172570999999998"/>
    <n v="-0.36244799999999999"/>
    <s v="Kericho"/>
    <s v="Belgut"/>
    <s v="Sofia"/>
    <s v="Sofia"/>
    <s v="10"/>
    <s v="Jotham Kaluma"/>
    <s v="Stephen Nyange"/>
    <s v="Stephen Nyange"/>
    <s v=""/>
    <s v="Informal Business"/>
    <x v="6"/>
    <x v="2"/>
    <d v="2017-03-02T00:00:00"/>
  </r>
  <r>
    <s v="VPA6"/>
    <s v="KE-TAI-1806-18458"/>
    <x v="0"/>
    <s v=""/>
    <s v="27th April,2018"/>
    <d v="2018-04-27T00:00:00"/>
    <s v="30th June,2018"/>
    <d v="2018-06-30T00:00:00"/>
    <s v="Mwashigadi Michael Mjomba"/>
    <s v="Male"/>
    <s v="504826"/>
    <s v="71141184"/>
    <s v="711411842"/>
    <m/>
    <m/>
    <n v="38.448962000000002"/>
    <n v="-3.4789569999999999"/>
    <s v="Taita/Taveta"/>
    <s v="Mwatate"/>
    <s v="Bura"/>
    <s v="Mwazambo"/>
    <s v="10"/>
    <s v="Stephen Nyange"/>
    <s v="Stephen Nyange"/>
    <s v="Stephen Nyange"/>
    <s v="710865305"/>
    <s v="Informal Business"/>
    <x v="2"/>
    <x v="0"/>
    <d v="2018-06-30T00:00:00"/>
  </r>
  <r>
    <s v="VPA6"/>
    <s v="KE-MER-1812-25988"/>
    <x v="0"/>
    <s v=""/>
    <s v="16th November,2018"/>
    <d v="2018-11-16T00:00:00"/>
    <s v="5th December,2018"/>
    <d v="2018-12-05T00:00:00"/>
    <s v="Muguna Mbuthu Martha"/>
    <s v="Female"/>
    <s v="2386232"/>
    <s v="254718787206"/>
    <m/>
    <m/>
    <m/>
    <n v="37.585749999999997"/>
    <n v="-5.4619999999999998E-3"/>
    <s v="Meru"/>
    <s v="Meru Central"/>
    <s v="Kibaranyaki"/>
    <s v="Kaungu"/>
    <s v="10"/>
    <s v="Stephen Nyange"/>
    <s v="Stephen Nyange"/>
    <s v="Stephen Nyange"/>
    <s v="254710865305"/>
    <s v="Informal Business"/>
    <x v="2"/>
    <x v="0"/>
    <d v="2018-12-07T00:00:00"/>
  </r>
  <r>
    <s v="VPA6"/>
    <s v="KE-MER-1812-25989"/>
    <x v="0"/>
    <s v=""/>
    <s v="3rd November,2018"/>
    <d v="2018-11-03T00:00:00"/>
    <s v="5th December,2018"/>
    <d v="2018-12-05T00:00:00"/>
    <s v="Muthamia Njeri Mariam"/>
    <s v="Female"/>
    <s v="8841861"/>
    <s v="724566485"/>
    <m/>
    <m/>
    <m/>
    <n v="37.576047000000003"/>
    <n v="-2.8635000000000001E-2"/>
    <s v="Meru"/>
    <s v="Imenti South"/>
    <s v="Baitegetu"/>
    <s v="Nkogwe"/>
    <s v="10"/>
    <s v="Stephen Nyange"/>
    <s v="Stephen Nyange"/>
    <s v="Stephen Nyange"/>
    <s v="710865305"/>
    <s v="Informal Business"/>
    <x v="0"/>
    <x v="0"/>
    <d v="2018-12-07T00:00:00"/>
  </r>
  <r>
    <s v="VPA6"/>
    <s v="KE-MER-1812-25990"/>
    <x v="0"/>
    <s v=""/>
    <s v="3rd November,2018"/>
    <d v="2018-11-03T00:00:00"/>
    <s v="5th December,2018"/>
    <d v="2018-12-05T00:00:00"/>
    <s v="Kirimi Stella Kawira"/>
    <s v="Female"/>
    <s v="34153562"/>
    <s v="254723986846"/>
    <m/>
    <m/>
    <m/>
    <n v="37.580924000000003"/>
    <n v="-3.0154E-2"/>
    <s v="Meru"/>
    <s v="Imenti South"/>
    <s v="Uruku"/>
    <s v="Baitegetu"/>
    <s v="10"/>
    <s v="Stephen Nyange"/>
    <s v="Stephen Nyange"/>
    <s v="Stephen Nyange"/>
    <s v="254710865305"/>
    <s v="Informal Business"/>
    <x v="0"/>
    <x v="0"/>
    <d v="2018-12-07T00:00:00"/>
  </r>
  <r>
    <s v="VPA6"/>
    <s v="KE-MER-1812-25985"/>
    <x v="0"/>
    <s v=""/>
    <s v="10th November,2018"/>
    <d v="2018-11-10T00:00:00"/>
    <s v="5th December,2018"/>
    <d v="2018-12-05T00:00:00"/>
    <s v="Mwenda Jackline Wamwea"/>
    <s v="Female"/>
    <s v="34373696"/>
    <s v="254710888099"/>
    <m/>
    <m/>
    <m/>
    <n v="37.587915000000002"/>
    <n v="1.3512E-2"/>
    <s v="Meru"/>
    <s v="Imenti South"/>
    <s v="Katheri"/>
    <s v="Mbuthune"/>
    <s v="10"/>
    <s v="Stephen Nyange"/>
    <s v="Stephen Nyange"/>
    <s v="Stephen Nyange"/>
    <s v="254710865305"/>
    <s v="Informal Business"/>
    <x v="0"/>
    <x v="0"/>
    <d v="2018-12-07T00:00:00"/>
  </r>
  <r>
    <s v="VPA6"/>
    <s v="KE-MER-1812-25986"/>
    <x v="0"/>
    <s v=""/>
    <s v="1st December,2018"/>
    <d v="2018-12-01T00:00:00"/>
    <s v="5th December,2018"/>
    <d v="2018-12-05T00:00:00"/>
    <s v="Edward Anapwi Mutuma"/>
    <s v="Male"/>
    <s v="7456217"/>
    <s v="254728028019"/>
    <m/>
    <m/>
    <m/>
    <n v="37.600050000000003"/>
    <n v="-7.0660000000000002E-3"/>
    <s v="Meru"/>
    <s v="Meru Central"/>
    <s v="Marathi"/>
    <s v="Mutego"/>
    <s v="10"/>
    <s v="Stephen Nyange"/>
    <s v="Stephen Nyange"/>
    <s v="Stephen Nyange"/>
    <s v="254710865305"/>
    <s v="Informal Business"/>
    <x v="2"/>
    <x v="0"/>
    <d v="2018-12-07T00:00:00"/>
  </r>
  <r>
    <s v="VPA6"/>
    <s v="KE-MER-1812-25987"/>
    <x v="0"/>
    <s v=""/>
    <s v="14th November,2018"/>
    <d v="2018-11-14T00:00:00"/>
    <s v="5th December,2018"/>
    <d v="2018-12-05T00:00:00"/>
    <s v="Mwongera Mutuma Timothy"/>
    <s v="Male"/>
    <s v="22468323"/>
    <s v="254712409800"/>
    <m/>
    <m/>
    <m/>
    <n v="37.602918000000003"/>
    <n v="-1.4602E-2"/>
    <s v="Meru"/>
    <s v="Meru Central"/>
    <s v="Marathi"/>
    <s v="Kiburie"/>
    <s v="10"/>
    <s v="Stephen Nyange"/>
    <s v="Stephen Nyange"/>
    <s v="Stephen Nyange"/>
    <s v="254710865305"/>
    <s v="Informal Business"/>
    <x v="2"/>
    <x v="0"/>
    <d v="2018-12-07T00:00:00"/>
  </r>
  <r>
    <s v="VPA6"/>
    <s v="KE-TAI-1810-18459"/>
    <x v="0"/>
    <s v=""/>
    <s v="25th January,2018"/>
    <d v="2018-01-25T00:00:00"/>
    <s v="25th October,2018"/>
    <d v="2018-10-25T00:00:00"/>
    <s v="Maghema Peter Mghana"/>
    <s v="Male"/>
    <s v="9032703"/>
    <s v="722955320"/>
    <m/>
    <m/>
    <m/>
    <n v="38.359279000000001"/>
    <n v="-3.4437829999999998"/>
    <s v="Taita/Taveta"/>
    <s v="Mwatate"/>
    <s v="Kishamba"/>
    <s v="Ilole Mbale"/>
    <s v="10"/>
    <s v="Stephen Nyange"/>
    <s v="Stephen Nyange"/>
    <s v="Stephen Nyange"/>
    <s v="710865305"/>
    <s v="Informal Business"/>
    <x v="2"/>
    <x v="0"/>
    <d v="2018-10-25T00:00:00"/>
  </r>
  <r>
    <s v="VPA6"/>
    <s v="KE-TAI-1811-27904"/>
    <x v="0"/>
    <s v=""/>
    <s v="22nd October,2018"/>
    <d v="2018-10-22T00:00:00"/>
    <s v="19th November,2018"/>
    <d v="2018-11-19T00:00:00"/>
    <s v="Glorit Elizabeth Wagechi"/>
    <s v="Female"/>
    <s v="2323567"/>
    <s v="710865305"/>
    <m/>
    <m/>
    <m/>
    <n v="38.314183999999997"/>
    <n v="-3.503647"/>
    <s v="Taita/Taveta"/>
    <s v="Mwatate"/>
    <s v="Bura"/>
    <s v="Mwazambo"/>
    <s v="10"/>
    <s v="Stephen Nyange"/>
    <s v="Stephen Nyange"/>
    <s v="Stephen Nyange"/>
    <s v="254710865305"/>
    <s v="Informal Business"/>
    <x v="2"/>
    <x v="0"/>
    <d v="2018-11-19T00:00:00"/>
  </r>
  <r>
    <s v="VPA6"/>
    <s v="KE-TAI-2006-25731"/>
    <x v="2"/>
    <s v="Non Compliant"/>
    <s v="20th April,2020"/>
    <d v="2020-04-20T00:00:00"/>
    <s v="18th June,2020"/>
    <d v="2020-06-18T00:00:00"/>
    <s v="Stephen Mwagharo Kiringo"/>
    <s v="Male"/>
    <s v="1067885"/>
    <s v="254723519460"/>
    <m/>
    <m/>
    <m/>
    <n v="38.354987000000001"/>
    <n v="-3.4743059999999999"/>
    <s v="Taita/Taveta"/>
    <s v="Mwatate"/>
    <s v="Chawia"/>
    <s v="Ngambinyi"/>
    <s v="10"/>
    <s v="Stephen Nyange"/>
    <s v="Stephen Nyange"/>
    <s v="Stephen Nyange"/>
    <s v="710865305"/>
    <s v="Informal Business"/>
    <x v="2"/>
    <x v="0"/>
    <d v="2020-06-24T00:00:00"/>
  </r>
  <r>
    <s v="VPA6"/>
    <s v="KE-TAI-1710-18456"/>
    <x v="0"/>
    <s v=""/>
    <s v="12th August,2017"/>
    <d v="2017-08-12T00:00:00"/>
    <s v="1st October,2017"/>
    <d v="2017-10-01T00:00:00"/>
    <s v="Wakale Edward Edward"/>
    <s v="Male"/>
    <s v="99999"/>
    <s v="718273939"/>
    <m/>
    <m/>
    <m/>
    <n v="38.308672999999999"/>
    <n v="-3.4912730000000001"/>
    <s v="Taita/Taveta"/>
    <s v="Mwatate"/>
    <s v="Mlughi"/>
    <s v="Ivarenyi"/>
    <s v="10"/>
    <s v="Stephen Nyange"/>
    <s v="Stephen Nyange"/>
    <s v="Stephen Nyange"/>
    <s v="710865305"/>
    <s v="Informal Business"/>
    <x v="2"/>
    <x v="0"/>
    <d v="2017-10-28T00:00:00"/>
  </r>
  <r>
    <s v="VPA6"/>
    <s v="KE-TAI-1902-25998"/>
    <x v="0"/>
    <s v=""/>
    <s v="13th January,2019"/>
    <d v="2019-01-13T00:00:00"/>
    <s v="13th February,2019"/>
    <d v="2019-02-13T00:00:00"/>
    <s v="Mwasaghua Severini Tole"/>
    <s v="Male"/>
    <s v="7598639"/>
    <s v="254728907569"/>
    <m/>
    <m/>
    <m/>
    <n v="38.374425000000002"/>
    <n v="-3.4854620000000001"/>
    <s v="Taita/Taveta"/>
    <s v="Mwatate"/>
    <s v="Mwatate"/>
    <s v="Bondora"/>
    <s v="10"/>
    <s v="Stephen Nyange"/>
    <s v="Stephen Nyange"/>
    <s v="Stephen Nyange"/>
    <s v="254710865305"/>
    <s v="Informal Business"/>
    <x v="2"/>
    <x v="0"/>
    <d v="2019-02-13T00:00:00"/>
  </r>
  <r>
    <s v="VPA6"/>
    <s v="KE-KIT-1901-31026"/>
    <x v="2"/>
    <s v="Non Compliant"/>
    <s v="3rd December,2018"/>
    <d v="2018-12-03T00:00:00"/>
    <s v="22nd January,2019"/>
    <d v="2019-01-22T00:00:00"/>
    <s v="Musyoki Peter Mbathi"/>
    <s v="Male"/>
    <s v="7005894"/>
    <s v="722682316"/>
    <m/>
    <m/>
    <s v="714710980"/>
    <n v="37.860757999999997"/>
    <n v="-1.443678"/>
    <s v="Kitui"/>
    <s v="Lower Yatta"/>
    <s v="Lower Yatta"/>
    <s v="Kalivini"/>
    <n v="10"/>
    <s v="Stephen Nyange"/>
    <s v="Stephen Nyange"/>
    <s v="Stephen Nyange"/>
    <s v="710865305"/>
    <s v="Informal Business"/>
    <x v="2"/>
    <x v="0"/>
    <d v="2019-01-24T00:00:00"/>
  </r>
  <r>
    <s v="VPA6"/>
    <s v="KE-MAC-1901-25235"/>
    <x v="0"/>
    <s v=""/>
    <s v="2nd December,2018"/>
    <d v="2018-12-02T00:00:00"/>
    <s v="21st January,2019"/>
    <d v="2019-01-21T00:00:00"/>
    <s v="Nzioka Patrick Mbawa"/>
    <s v="Male"/>
    <s v="10114047"/>
    <s v="726102441"/>
    <m/>
    <m/>
    <s v="712037115"/>
    <n v="37.440297000000001"/>
    <n v="-1.235563"/>
    <s v="Machakos"/>
    <s v="Mwala"/>
    <s v="Mwala"/>
    <s v="Kabaa"/>
    <n v="10"/>
    <s v="Stephen Nyange"/>
    <s v="Stephen Nyange"/>
    <s v="Stephen Nyange"/>
    <s v="710865305"/>
    <s v="Informal Business"/>
    <x v="2"/>
    <x v="0"/>
    <d v="2019-01-24T00:00:00"/>
  </r>
  <r>
    <s v="VPA6"/>
    <s v="KE-TAI-1812-26002"/>
    <x v="0"/>
    <s v=""/>
    <s v="4th November,2018"/>
    <d v="2018-11-04T00:00:00"/>
    <s v="24th December,2018"/>
    <d v="2018-12-24T00:00:00"/>
    <s v="Maghangha Wilfred Lombo"/>
    <s v="Male"/>
    <s v="9805625"/>
    <s v="254702069562"/>
    <m/>
    <m/>
    <m/>
    <n v="38.253802"/>
    <n v="-3.4324270000000001"/>
    <s v="Taita/Taveta"/>
    <s v="Mwatate"/>
    <s v="Bura"/>
    <s v="Kazamoyo"/>
    <s v="10"/>
    <s v="Stephen Nyange"/>
    <s v="Stephen Nyange"/>
    <s v="Stephen Nyange"/>
    <s v="254710865305"/>
    <s v="Informal Business"/>
    <x v="2"/>
    <x v="0"/>
    <d v="2019-02-12T00:00:00"/>
  </r>
  <r>
    <s v="VPA6"/>
    <s v="KE-MAC-1901-25233"/>
    <x v="2"/>
    <s v="Non Compliant"/>
    <s v="3rd January,2019"/>
    <d v="2019-01-03T00:00:00"/>
    <s v="3rd January,2019"/>
    <d v="2019-01-03T00:00:00"/>
    <s v="Muasa Agatha Mbithi"/>
    <s v="Male"/>
    <s v="30457628"/>
    <s v="0714320792"/>
    <m/>
    <m/>
    <s v="721848632"/>
    <n v="37.455157999999997"/>
    <n v="-1.49396"/>
    <s v="Machakos"/>
    <s v="Mwala"/>
    <s v="Mwala"/>
    <s v="Kakungu"/>
    <s v="10"/>
    <s v="Stephen Nyange"/>
    <s v="Stephen Nyange"/>
    <s v="Stephen Nyange"/>
    <s v="710865305"/>
    <s v="Informal Business"/>
    <x v="2"/>
    <x v="0"/>
    <d v="2019-01-05T00:00:00"/>
  </r>
  <r>
    <s v="VPA6"/>
    <s v="KE-MAC-1901-25232"/>
    <x v="2"/>
    <s v="Non Compliant"/>
    <s v="14th November,2018"/>
    <d v="2018-11-14T00:00:00"/>
    <s v="3rd January,2019"/>
    <d v="2019-01-03T00:00:00"/>
    <s v="Wambua Beatrice Kamene"/>
    <s v="Female"/>
    <s v="537132"/>
    <s v="723911014"/>
    <m/>
    <m/>
    <s v="725653263"/>
    <n v="37.587577000000003"/>
    <n v="-0.97233700000000001"/>
    <s v="Machakos"/>
    <s v="Masinga"/>
    <s v="Masinga"/>
    <s v="Kwayenga"/>
    <s v="10"/>
    <s v="Stephen Nyange"/>
    <s v="Stephen Nyange"/>
    <s v="Stephen Nyange"/>
    <s v="710865305"/>
    <s v="Informal Business"/>
    <x v="2"/>
    <x v="0"/>
    <d v="2019-01-05T00:00:00"/>
  </r>
  <r>
    <s v="VPA6"/>
    <s v="KE-MAC-1901-25230"/>
    <x v="2"/>
    <s v="Non Compliant"/>
    <s v="14th November,2018"/>
    <d v="2018-11-14T00:00:00"/>
    <s v="3rd January,2019"/>
    <d v="2019-01-03T00:00:00"/>
    <s v="Muiu Robert Munyao"/>
    <s v="Male"/>
    <s v="9316854"/>
    <s v="721537023"/>
    <m/>
    <m/>
    <s v="751448455"/>
    <n v="37.463917000000002"/>
    <n v="-1.1914480000000001"/>
    <s v="Machakos"/>
    <s v="Yatta"/>
    <s v="Kithimani"/>
    <s v="Uvaini"/>
    <s v="10"/>
    <s v="Stephen Nyange"/>
    <s v="Stephen Nyange"/>
    <s v="Stephen Nyange"/>
    <s v="710865305"/>
    <s v="Informal Business"/>
    <x v="2"/>
    <x v="0"/>
    <d v="2019-01-05T00:00:00"/>
  </r>
  <r>
    <s v="VPA6"/>
    <s v="KE-MAC-1805-25234"/>
    <x v="0"/>
    <s v=""/>
    <s v="7th January,2018"/>
    <d v="2018-01-07T00:00:00"/>
    <s v="22nd May,2018"/>
    <d v="2018-05-22T00:00:00"/>
    <s v="Muthami Alex Mutuku"/>
    <s v="Male"/>
    <s v="700988"/>
    <s v="711378754"/>
    <m/>
    <m/>
    <m/>
    <n v="37.369304999999997"/>
    <n v="-1.3121670000000001"/>
    <s v="Machakos"/>
    <s v="Kangundo"/>
    <s v="Kangundo"/>
    <s v="Mayuuni"/>
    <n v="10"/>
    <s v="Stephen Nyange"/>
    <s v="Stephen Nyange"/>
    <s v="Stephen Nyange"/>
    <s v="710865305"/>
    <s v="Informal Business"/>
    <x v="2"/>
    <x v="0"/>
    <d v="2019-01-07T00:00:00"/>
  </r>
  <r>
    <s v="VPA6"/>
    <s v="KE-MER-1812-25991"/>
    <x v="0"/>
    <s v=""/>
    <s v="15th November,2018"/>
    <d v="2018-11-15T00:00:00"/>
    <s v="11th December,2018"/>
    <d v="2018-12-11T00:00:00"/>
    <s v="Nkonge Njau John"/>
    <s v="Male"/>
    <s v="2516388"/>
    <s v="710308182"/>
    <m/>
    <m/>
    <s v="717649342"/>
    <n v="37.501801"/>
    <n v="9.0889999999999999E-2"/>
    <s v="Meru"/>
    <s v="Buuri"/>
    <s v="Kimbo"/>
    <s v="Mugae"/>
    <s v="10"/>
    <s v="Stephen Nyange"/>
    <s v="Stephen Nyange"/>
    <s v="Stephen Nyange"/>
    <s v="710865305"/>
    <s v="Informal Business"/>
    <x v="2"/>
    <x v="0"/>
    <d v="2018-12-11T00:00:00"/>
  </r>
  <r>
    <s v="VPA6"/>
    <s v="KE-MER-1812-25992"/>
    <x v="0"/>
    <s v=""/>
    <s v="16th November,2018"/>
    <d v="2018-11-16T00:00:00"/>
    <s v="11th December,2018"/>
    <d v="2018-12-11T00:00:00"/>
    <s v="Karotimi Philis Nchugune"/>
    <s v="Female"/>
    <s v="2524533"/>
    <s v="723164232"/>
    <m/>
    <m/>
    <m/>
    <n v="37.499144000000001"/>
    <n v="9.5162999999999998E-2"/>
    <s v="Meru"/>
    <s v="Buuri"/>
    <s v="Kimbo"/>
    <s v="Mugae"/>
    <s v="10"/>
    <s v="Stephen Nyange"/>
    <s v="Stephen Nyange"/>
    <s v="Stephen Nyange"/>
    <s v="710865305"/>
    <s v="Informal Business"/>
    <x v="2"/>
    <x v="0"/>
    <d v="2018-12-11T00:00:00"/>
  </r>
  <r>
    <s v="VPA6"/>
    <s v="KE-MER-1812-25993"/>
    <x v="0"/>
    <s v=""/>
    <s v="13th November,2018"/>
    <d v="2018-11-13T00:00:00"/>
    <s v="11th December,2018"/>
    <d v="2018-12-11T00:00:00"/>
    <s v="Mugwiria Douglas Gitonga"/>
    <s v="Male"/>
    <s v="23456787"/>
    <s v="725103386"/>
    <m/>
    <m/>
    <s v="729224451"/>
    <n v="37.220821000000001"/>
    <n v="6.794E-2"/>
    <s v="Meru"/>
    <s v="Buuri"/>
    <s v="Kithithina"/>
    <s v="Mutethia"/>
    <s v="10"/>
    <s v="Stephen Nyange"/>
    <s v="Stephen Nyange"/>
    <s v="Stephen Nyange"/>
    <s v="710865305"/>
    <s v="Informal Business"/>
    <x v="2"/>
    <x v="0"/>
    <d v="2018-12-11T00:00:00"/>
  </r>
  <r>
    <s v="VPA6"/>
    <s v="KE-TAI-2104-25214"/>
    <x v="0"/>
    <s v=""/>
    <s v="4th January,2021"/>
    <d v="2021-01-04T00:00:00"/>
    <s v="14th April,2021"/>
    <d v="2021-04-14T00:00:00"/>
    <s v="Noti William Mghanga"/>
    <s v="Male"/>
    <s v="234567"/>
    <s v="254718001800"/>
    <m/>
    <m/>
    <s v="254722262224"/>
    <n v="38.434018000000002"/>
    <n v="-3.322543"/>
    <s v="Taita/Taveta"/>
    <s v="Voi"/>
    <s v="Wongonyi"/>
    <s v="Mwakilati"/>
    <n v="10"/>
    <s v="Stephen Nyange"/>
    <s v="Stephen nyange"/>
    <s v="Stephen nyange"/>
    <s v=""/>
    <s v="Informal Business"/>
    <x v="2"/>
    <x v="0"/>
    <d v="2021-04-14T00:00:00"/>
  </r>
  <r>
    <s v="VPA6"/>
    <s v="KE-BUS-1603-15993"/>
    <x v="0"/>
    <s v=""/>
    <s v="30th January,2016"/>
    <d v="2016-01-30T00:00:00"/>
    <s v="20th March,2016"/>
    <d v="2016-03-20T00:00:00"/>
    <s v="Imelda Nabwire Itela"/>
    <s v="Female"/>
    <s v="3464475"/>
    <s v="727888849"/>
    <m/>
    <m/>
    <m/>
    <n v="34.261713"/>
    <n v="0.50228300000000004"/>
    <s v="Busia"/>
    <s v="Teso South"/>
    <s v="Amukura Central"/>
    <s v="Kuruk"/>
    <s v="6"/>
    <s v="Stephen Otieno Okuta"/>
    <s v="Stephen Otieno Okuta"/>
    <s v="Stephen Otieno Okuta"/>
    <s v=""/>
    <s v="Informal Business"/>
    <x v="2"/>
    <x v="0"/>
    <d v="2017-03-02T00:00:00"/>
  </r>
  <r>
    <s v="VPA6"/>
    <s v="KE-MIG-1802-18226"/>
    <x v="0"/>
    <s v=""/>
    <s v="1st December,2017"/>
    <d v="2017-12-01T00:00:00"/>
    <s v="1st February,2018"/>
    <d v="2018-02-01T00:00:00"/>
    <s v="Dolly Rajuai"/>
    <s v="Female"/>
    <s v="1062238"/>
    <s v="721256252"/>
    <m/>
    <m/>
    <m/>
    <n v="34.503793000000002"/>
    <n v="-0.99275800000000003"/>
    <s v="Migori"/>
    <s v="Uriri"/>
    <s v="Uriri"/>
    <s v="Oyani"/>
    <s v="8"/>
    <s v="Stephen Otieno Okuta"/>
    <s v="Stephen Otieno Okuta"/>
    <s v="Stephen Otieno Okuta"/>
    <s v="712644859"/>
    <s v="Informal Business"/>
    <x v="2"/>
    <x v="0"/>
    <d v="2018-04-20T00:00:00"/>
  </r>
  <r>
    <s v="VPA6"/>
    <s v="KE-NAN-1810-25882"/>
    <x v="0"/>
    <s v=""/>
    <s v="10th September,2018"/>
    <d v="2018-09-10T00:00:00"/>
    <s v="30th October,2018"/>
    <d v="2018-10-30T00:00:00"/>
    <s v="Christine Tuimur"/>
    <s v="Female"/>
    <s v="99999"/>
    <s v="710463124"/>
    <m/>
    <m/>
    <m/>
    <n v="35.111106999999997"/>
    <n v="0.20811199999999999"/>
    <s v="Nandi"/>
    <s v="Nandi Central"/>
    <s v="Kapngetuny"/>
    <s v="Kabutie"/>
    <n v="56"/>
    <s v="Stephen Tesot"/>
    <s v="Stephen Tesot"/>
    <s v="Stephen Tesot"/>
    <s v=""/>
    <s v="Informal Business"/>
    <x v="1"/>
    <x v="0"/>
    <d v="2019-01-24T00:00:00"/>
  </r>
  <r>
    <s v="VPA6"/>
    <s v="KE-KIA-1807-19885"/>
    <x v="0"/>
    <s v=""/>
    <s v="25th June,2018"/>
    <d v="2018-06-25T00:00:00"/>
    <s v="18th July,2018"/>
    <d v="2018-07-18T00:00:00"/>
    <s v="Muringi Henry Gathiru"/>
    <s v="Male"/>
    <s v="3433537"/>
    <s v="722608161"/>
    <m/>
    <m/>
    <s v="715798089"/>
    <n v="36.848643000000003"/>
    <n v="-1.0741229999999999"/>
    <s v="Kiambu"/>
    <s v="Githunguri"/>
    <s v="Kamuthai"/>
    <s v="Riakahara"/>
    <s v="10"/>
    <s v="Joseph Ndua Tatu"/>
    <s v="Stephens Mbugu Wanjau"/>
    <s v="Stephens Mbugu Wanjau"/>
    <s v="703767091"/>
    <s v="Informal Business"/>
    <x v="0"/>
    <x v="0"/>
    <d v="2018-09-12T00:00:00"/>
  </r>
  <r>
    <s v="VPA6"/>
    <s v="KE-NAI-2012-26928"/>
    <x v="0"/>
    <s v=""/>
    <s v="20th September,2020"/>
    <d v="2020-09-20T00:00:00"/>
    <s v="17th December,2020"/>
    <d v="2020-12-17T00:00:00"/>
    <s v="Njoki Gachia Mary"/>
    <s v="Female"/>
    <n v="99999"/>
    <s v="254721674545"/>
    <m/>
    <m/>
    <s v="254722616946"/>
    <n v="37.057473000000002"/>
    <n v="-1.263833"/>
    <s v="Nairobi"/>
    <s v="Kasarani"/>
    <s v="Ruai"/>
    <s v="Kingoris"/>
    <n v="12"/>
    <s v="Andcol Enterprises"/>
    <s v="Susan"/>
    <s v="Susan"/>
    <s v=""/>
    <s v="Micro Business"/>
    <x v="2"/>
    <x v="0"/>
    <d v="2020-12-18T00:00:00"/>
  </r>
  <r>
    <s v="VPA6"/>
    <s v="KE-MAC-1610-16861"/>
    <x v="2"/>
    <s v="Unreachable"/>
    <s v="12th August,2016"/>
    <d v="2016-08-12T00:00:00"/>
    <s v="1st October,2016"/>
    <d v="2016-10-01T00:00:00"/>
    <s v="Bernard Musyoka"/>
    <s v="Male"/>
    <s v="4653885"/>
    <s v="729166513"/>
    <m/>
    <m/>
    <m/>
    <m/>
    <m/>
    <s v="Machakos"/>
    <s v="Kangundo"/>
    <s v="Kagundo"/>
    <s v="Kanzi"/>
    <s v="8"/>
    <s v="Paksan Ent"/>
    <s v="Susan Njoki Kuria"/>
    <s v="Susan Njoki Kuria"/>
    <s v=""/>
    <s v="Informal Business"/>
    <x v="0"/>
    <x v="0"/>
    <d v="2017-03-02T00:00:00"/>
  </r>
  <r>
    <s v="VPA6"/>
    <s v="KE-KIA-1903-24740"/>
    <x v="0"/>
    <s v=""/>
    <s v="30th March,2019"/>
    <d v="2019-03-30T00:00:00"/>
    <s v="30th March,2019"/>
    <d v="2019-03-30T00:00:00"/>
    <s v="Njega Margret Muthoni"/>
    <s v="Female"/>
    <s v="99999"/>
    <s v="724814874"/>
    <m/>
    <m/>
    <s v="724814860"/>
    <n v="36.799793999999999"/>
    <n v="-0.86246199999999995"/>
    <s v="Kiambu"/>
    <s v="Gatundu North"/>
    <s v="Gitwamba"/>
    <s v="Mataara"/>
    <s v="8"/>
    <s v="Susan Njoki"/>
    <s v="Susan Njoki Kuria"/>
    <s v="Susan Njoki Kuria"/>
    <s v="710889028"/>
    <s v="Informal Business"/>
    <x v="0"/>
    <x v="0"/>
    <d v="2019-04-06T00:00:00"/>
  </r>
  <r>
    <s v="VPA6"/>
    <s v="KE-MUR-1802-27930"/>
    <x v="0"/>
    <s v=""/>
    <s v="15th January,2018"/>
    <d v="2018-01-15T00:00:00"/>
    <s v="27th February,2018"/>
    <d v="2018-02-27T00:00:00"/>
    <s v="Grace Maina"/>
    <s v="Female"/>
    <s v="99999"/>
    <s v="720081381"/>
    <m/>
    <m/>
    <s v="720081382"/>
    <n v="37.079649000000003"/>
    <n v="-0.75675199999999998"/>
    <s v="Murang'a"/>
    <s v="Kahuro"/>
    <s v="Kahuro"/>
    <s v="Kiria"/>
    <s v="4"/>
    <s v="Takamoto Biogas"/>
    <s v="Takamoto Biogas"/>
    <s v="Takamoto Biogas"/>
    <s v="738689788"/>
    <s v="Medium Size Business"/>
    <x v="5"/>
    <x v="1"/>
    <d v="2018-07-24T00:00:00"/>
  </r>
  <r>
    <s v="VPA6"/>
    <s v="KE-KIA-2003-28380"/>
    <x v="0"/>
    <s v=""/>
    <s v="12th March,2020"/>
    <d v="2020-03-12T00:00:00"/>
    <s v="27th March,2020"/>
    <d v="2020-03-27T00:00:00"/>
    <s v="Macharia Patrick"/>
    <s v="Male"/>
    <s v="23802818"/>
    <s v="725683622"/>
    <m/>
    <m/>
    <m/>
    <n v="36.918680000000002"/>
    <n v="-0.93938200000000005"/>
    <s v="Kiambu"/>
    <s v="Gatundu North"/>
    <s v="Chania"/>
    <s v="Gakui"/>
    <n v="6"/>
    <s v="Takamoto Biogas"/>
    <s v="Takamoto Biogas"/>
    <s v="Takamoto Biogas"/>
    <s v=""/>
    <s v="Medium Size Business"/>
    <x v="0"/>
    <x v="0"/>
    <d v="2020-03-27T00:00:00"/>
  </r>
  <r>
    <s v="VPA6"/>
    <s v="KE-NAK-2001-28382"/>
    <x v="0"/>
    <s v=""/>
    <s v="9th January,2020"/>
    <d v="2020-01-09T00:00:00"/>
    <s v="15th January,2020"/>
    <d v="2020-01-15T00:00:00"/>
    <s v="Matoke Caleb"/>
    <s v="Male"/>
    <s v="1610430"/>
    <s v="254727457900"/>
    <m/>
    <m/>
    <m/>
    <n v="35.623885000000001"/>
    <n v="-0.31612800000000002"/>
    <s v="Nakuru"/>
    <s v="Kuresoi"/>
    <s v="Tulwet"/>
    <s v="Temoyetta"/>
    <s v="6"/>
    <s v="Takamoto Biogas"/>
    <s v="Takamoto Biogas"/>
    <s v="Takamoto Biogas"/>
    <s v=""/>
    <s v="Medium Size Business"/>
    <x v="0"/>
    <x v="0"/>
    <d v="2020-03-30T00:00:00"/>
  </r>
  <r>
    <s v="VPA6"/>
    <s v="KE-KAJ-1812-27564"/>
    <x v="0"/>
    <s v=""/>
    <s v="12th December,2018"/>
    <d v="2018-12-12T00:00:00"/>
    <s v="31st December,2018"/>
    <d v="2018-12-31T00:00:00"/>
    <s v="Tonkei Jastus Koin"/>
    <s v="Male"/>
    <s v="3929276"/>
    <s v="0722425676"/>
    <m/>
    <m/>
    <s v="727982190"/>
    <n v="37.083024999999999"/>
    <n v="-1.7351129999999999"/>
    <s v="Kajiado"/>
    <s v="Isinya"/>
    <s v="Ilpolosat"/>
    <s v="Konza"/>
    <s v="8"/>
    <s v="Takamoto Biogas"/>
    <s v="Takamoto Biogas"/>
    <s v="Takamoto Biogas"/>
    <s v=""/>
    <s v="Medium Size Business"/>
    <x v="5"/>
    <x v="1"/>
    <d v="2019-03-15T00:00:00"/>
  </r>
  <r>
    <s v="VPA6"/>
    <s v="KE-KIS-1707-23200"/>
    <x v="0"/>
    <s v=""/>
    <s v="12th May,2017"/>
    <d v="2017-05-12T00:00:00"/>
    <s v="1st July,2017"/>
    <d v="2017-07-01T00:00:00"/>
    <s v="Omia Rose"/>
    <s v="Female"/>
    <s v="22964698"/>
    <s v="722536096"/>
    <m/>
    <m/>
    <m/>
    <n v="35.049705000000003"/>
    <n v="-0.16439000000000001"/>
    <s v="Kisumu"/>
    <s v="Nyando"/>
    <s v="Awasi"/>
    <s v="Bondo Kachola"/>
    <s v="8"/>
    <s v="Takamoto biogas"/>
    <s v="Takamoto Biogas"/>
    <s v="Takamoto Biogas"/>
    <s v="254738689788"/>
    <s v="Medium Size Business"/>
    <x v="3"/>
    <x v="0"/>
    <d v="2017-10-01T00:00:00"/>
  </r>
  <r>
    <s v="VPA6"/>
    <s v="KE-BOM-2105-26269"/>
    <x v="2"/>
    <s v="Non Compliant"/>
    <s v="12th October,2019"/>
    <d v="2019-10-12T00:00:00"/>
    <s v="18th May,2021"/>
    <d v="2021-05-18T00:00:00"/>
    <s v="Chebusit Samwel Kiprotich"/>
    <s v="Male"/>
    <s v="0462439"/>
    <s v="+254729978660"/>
    <m/>
    <m/>
    <m/>
    <n v="35.383051999999999"/>
    <n v="-0.77527699999999999"/>
    <s v="Bomet"/>
    <s v="Bomet East"/>
    <s v="Merigi"/>
    <s v="Moburo"/>
    <n v="10"/>
    <s v="Takamoto Biogas"/>
    <s v="Takamoto Biogas"/>
    <s v="Takamoto Biogas"/>
    <s v=""/>
    <s v="Medium Size Business"/>
    <x v="2"/>
    <x v="0"/>
    <d v="2021-05-18T00:00:00"/>
  </r>
  <r>
    <s v="VPA6"/>
    <s v="KE-MUR-1802-23226"/>
    <x v="0"/>
    <s v=""/>
    <s v="24th January,2018"/>
    <d v="2018-01-24T00:00:00"/>
    <s v="16th February,2018"/>
    <d v="2018-02-16T00:00:00"/>
    <s v="Stephen Ndolo"/>
    <s v="Male"/>
    <s v="99999"/>
    <s v="721236258"/>
    <m/>
    <m/>
    <m/>
    <n v="37.247594999999997"/>
    <n v="-0.77397300000000002"/>
    <s v="Murang'a"/>
    <s v="Kiharu"/>
    <s v="Mbiri"/>
    <s v="Kanorero"/>
    <s v="10"/>
    <s v="Takamoto Biogas"/>
    <s v="Takamoto Biogas"/>
    <s v="Takamoto Biogas"/>
    <s v="733689788"/>
    <s v="Medium Size Business"/>
    <x v="5"/>
    <x v="1"/>
    <d v="2018-07-24T00:00:00"/>
  </r>
  <r>
    <s v="VPA6"/>
    <s v="KE-KAJ-1806-23216"/>
    <x v="0"/>
    <s v=""/>
    <s v="5th June,2018"/>
    <d v="2018-06-05T00:00:00"/>
    <s v="13th June,2018"/>
    <d v="2018-06-13T00:00:00"/>
    <s v="Gichuhi Samwel"/>
    <s v="Male"/>
    <s v="21146841"/>
    <s v="721393512"/>
    <m/>
    <m/>
    <s v="721862605"/>
    <n v="36.688720000000004"/>
    <n v="-1.3823300000000001"/>
    <s v="Kajiado"/>
    <s v="Kajiado North"/>
    <s v="Olkeri"/>
    <s v="Matasai"/>
    <s v="10"/>
    <s v="Takamoto Biogas"/>
    <s v="Takamoto Biogas"/>
    <s v="Takamoto Biogas"/>
    <s v="738689788"/>
    <s v="Medium Size Business"/>
    <x v="5"/>
    <x v="1"/>
    <d v="2018-07-16T00:00:00"/>
  </r>
  <r>
    <s v="VPA6"/>
    <s v="KE-KIR-1812-23270"/>
    <x v="0"/>
    <s v=""/>
    <s v="17th October,2018"/>
    <d v="2018-10-17T00:00:00"/>
    <s v="6th December,2018"/>
    <d v="2018-12-06T00:00:00"/>
    <s v="Njuki Njuki Florah"/>
    <s v="Female"/>
    <s v="10161575"/>
    <s v="722899562"/>
    <s v="722292810"/>
    <m/>
    <m/>
    <n v="37.372494000000003"/>
    <n v="-0.61184700000000003"/>
    <s v="Kirinyaga"/>
    <s v="Kerugoya/Kutus"/>
    <s v="Nyangati"/>
    <s v="Kimbimbi"/>
    <s v="10"/>
    <s v="Takamoto Biogas"/>
    <s v="Takamoto Biogas"/>
    <s v="Takamoto Biogas"/>
    <s v="738689788"/>
    <s v="Medium Size Business"/>
    <x v="5"/>
    <x v="1"/>
    <d v="2018-12-06T00:00:00"/>
  </r>
  <r>
    <s v="VPA6"/>
    <s v="KE-MAC-1811-024646"/>
    <x v="2"/>
    <s v="Unreachable"/>
    <s v="12th September,2018"/>
    <d v="2018-09-12T00:00:00"/>
    <s v="1st November,2018"/>
    <d v="2018-11-01T00:00:00"/>
    <s v="Mwau Philis Mwongeli"/>
    <s v="Female"/>
    <s v="299773"/>
    <s v="735968014"/>
    <m/>
    <m/>
    <m/>
    <n v="37.204785999999999"/>
    <n v="-1.436599"/>
    <s v="Machakos"/>
    <s v="Machakos"/>
    <s v="Mua"/>
    <s v="Kyasila"/>
    <n v="10"/>
    <s v="Takamoto Biogas"/>
    <s v="Takamoto Biogas"/>
    <s v="Takamoto Biogas"/>
    <s v="738689788"/>
    <s v="Medium Size Business"/>
    <x v="2"/>
    <x v="0"/>
    <d v="2018-11-02T00:00:00"/>
  </r>
  <r>
    <s v="VPA6"/>
    <s v="KE-KAJ-1811-024685"/>
    <x v="1"/>
    <s v="Abandoned"/>
    <s v="13th September,2018"/>
    <d v="2018-09-13T00:00:00"/>
    <s v="2nd November,2018"/>
    <d v="2018-11-02T00:00:00"/>
    <s v="Gichuki Antony Mwangi"/>
    <s v="Male"/>
    <s v="4830407"/>
    <s v="722321232"/>
    <m/>
    <m/>
    <m/>
    <n v="36.668259999999997"/>
    <n v="-1.326692"/>
    <s v="Kajiado"/>
    <s v="Kajiado North"/>
    <s v="Embul Bul"/>
    <s v="Kerarapon"/>
    <s v="10"/>
    <s v="Takamoto Biogas"/>
    <s v="Takamoto Biogas"/>
    <s v="Takamoto Biogas"/>
    <s v="738689788"/>
    <s v="Medium Size Business"/>
    <x v="5"/>
    <x v="1"/>
    <d v="2018-11-02T00:00:00"/>
  </r>
  <r>
    <s v="VPA6"/>
    <s v="KE-NYE-1904-28096"/>
    <x v="0"/>
    <s v=""/>
    <s v="7th February,2019"/>
    <d v="2019-02-07T00:00:00"/>
    <s v="5th April,2019"/>
    <d v="2019-04-05T00:00:00"/>
    <s v="Mwangi Leonard Gathirua"/>
    <s v="Male"/>
    <s v="24097511"/>
    <s v="723849981"/>
    <m/>
    <m/>
    <s v="763849981"/>
    <n v="36.988528000000002"/>
    <n v="-0.54037299999999999"/>
    <s v="Nyeri"/>
    <s v="Othaya"/>
    <s v="Othaya South"/>
    <s v="Kagumo"/>
    <s v="10"/>
    <s v="Takamoto Biogas"/>
    <s v="Takamoto Biogas"/>
    <s v="Takamoto Biogas"/>
    <s v="738689788"/>
    <s v="Medium Size Business"/>
    <x v="5"/>
    <x v="1"/>
    <d v="2019-04-10T00:00:00"/>
  </r>
  <r>
    <s v="VPA6"/>
    <s v="KE-NYE-1903-0"/>
    <x v="2"/>
    <s v="Non Compliant"/>
    <s v="28th January,2019"/>
    <d v="2019-01-28T00:00:00"/>
    <s v="19th March,2019"/>
    <d v="2019-03-19T00:00:00"/>
    <s v="Wanjugu Ann Naomi"/>
    <s v="Female"/>
    <s v="13491320"/>
    <s v="724470240"/>
    <m/>
    <m/>
    <s v="703429883"/>
    <n v="36.955212000000003"/>
    <n v="-0.57372000000000001"/>
    <s v="Nyeri"/>
    <s v="Othaya"/>
    <s v="Kagongo"/>
    <s v="Kagongo"/>
    <n v="10"/>
    <s v="Takamoto Biogas"/>
    <s v="Takamoto Biogas"/>
    <s v="Takamoto Biogas"/>
    <s v="738689788"/>
    <s v="Medium Size Business"/>
    <x v="5"/>
    <x v="1"/>
    <d v="2019-04-10T00:00:00"/>
  </r>
  <r>
    <s v="VPA6"/>
    <s v="KE-KIA-1904-28093"/>
    <x v="0"/>
    <s v=""/>
    <s v="2nd April,2019"/>
    <d v="2019-04-02T00:00:00"/>
    <s v="15th April,2019"/>
    <d v="2019-04-15T00:00:00"/>
    <s v="Waweru Purity Wangari"/>
    <s v="Female"/>
    <s v="24098880"/>
    <s v="254729501083"/>
    <m/>
    <m/>
    <m/>
    <n v="36.836886999999997"/>
    <n v="-0.95069800000000004"/>
    <s v="Kiambu"/>
    <s v="Gatundu South"/>
    <s v="Ndarugo"/>
    <s v="Mbaruini"/>
    <s v="10"/>
    <s v="Takamoto Biogas"/>
    <s v="Takamoto Biogas"/>
    <s v="Takamoto Biogas"/>
    <s v=""/>
    <s v="Medium Size Business"/>
    <x v="5"/>
    <x v="1"/>
    <d v="2019-04-17T00:00:00"/>
  </r>
  <r>
    <s v="VPA6"/>
    <s v="KE-KIA-1904-27565"/>
    <x v="0"/>
    <s v=""/>
    <s v="15th March,2019"/>
    <d v="2019-03-15T00:00:00"/>
    <s v="1st April,2019"/>
    <d v="2019-04-01T00:00:00"/>
    <s v="Wandie Margaret Waithera"/>
    <s v="Female"/>
    <s v="99999"/>
    <s v="725550307"/>
    <m/>
    <m/>
    <m/>
    <n v="36.798912999999999"/>
    <n v="-1.149735"/>
    <s v="Kiambu"/>
    <s v="Kiambu"/>
    <s v="Kiambu"/>
    <s v="Kabae"/>
    <n v="10"/>
    <s v="Takamoto Biogas"/>
    <s v="Takamoto Biogas"/>
    <s v="Takamoto Biogas"/>
    <s v="738689788"/>
    <s v="Medium Size Business"/>
    <x v="0"/>
    <x v="0"/>
    <d v="2019-04-26T00:00:00"/>
  </r>
  <r>
    <s v="VPA6"/>
    <s v="KE-KIA-1904-27571"/>
    <x v="0"/>
    <s v=""/>
    <s v="19th April,2019"/>
    <d v="2019-04-19T00:00:00"/>
    <s v="27th April,2019"/>
    <d v="2019-04-27T00:00:00"/>
    <s v="Kaguni David Kageni"/>
    <s v="Male"/>
    <s v="347727"/>
    <s v="254704465515"/>
    <m/>
    <m/>
    <m/>
    <n v="36.874636000000002"/>
    <n v="-1.096236"/>
    <s v="Kiambu"/>
    <s v="Githunguri"/>
    <s v="Ngewa"/>
    <s v="Kwamaiko"/>
    <s v="10"/>
    <s v="Takamoto Biogas"/>
    <s v="Takamoto Biogas"/>
    <s v="Takamoto Biogas"/>
    <s v=""/>
    <s v="Medium Size Business"/>
    <x v="5"/>
    <x v="1"/>
    <d v="2019-04-27T00:00:00"/>
  </r>
  <r>
    <s v="VPA6"/>
    <s v="KE-KAJ-1907-26710"/>
    <x v="2"/>
    <s v="Non Compliant"/>
    <s v="28th June,2019"/>
    <d v="2019-06-28T00:00:00"/>
    <s v="18th July,2019"/>
    <d v="2019-07-18T00:00:00"/>
    <s v="Sendema Lenku"/>
    <s v="Female"/>
    <s v="30126066"/>
    <s v="712094182"/>
    <m/>
    <m/>
    <m/>
    <n v="37.128929999999997"/>
    <n v="-2.3890479999999998"/>
    <s v="Kajiado"/>
    <s v="Kajiado South"/>
    <s v="Lenkism"/>
    <s v="Oloelale"/>
    <s v="10"/>
    <s v="Takamoto Biogas"/>
    <s v="Takamoto Biogas"/>
    <s v="Takamoto Biogas"/>
    <s v=""/>
    <s v="Medium Size Business"/>
    <x v="5"/>
    <x v="1"/>
    <d v="2019-07-22T00:00:00"/>
  </r>
  <r>
    <s v="VPA6"/>
    <s v="KE-KAJ-1907-26709"/>
    <x v="2"/>
    <s v="Under Verification"/>
    <s v="28th June,2019"/>
    <d v="2019-06-28T00:00:00"/>
    <s v="17th July,2019"/>
    <d v="2019-07-17T00:00:00"/>
    <s v="Dalai Saiyanga"/>
    <s v="Male"/>
    <s v="99999"/>
    <s v="0708178010"/>
    <m/>
    <m/>
    <m/>
    <n v="37.204878000000001"/>
    <n v="-2.4190230000000001"/>
    <s v="Kajiado"/>
    <s v="Kajiado South"/>
    <s v="Loitoktok"/>
    <s v="Lenkism"/>
    <s v="10"/>
    <s v="Takamoto Biogas"/>
    <s v="Takamoto Biogas"/>
    <s v="Takamoto Biogas"/>
    <s v=""/>
    <s v="Medium Size Business"/>
    <x v="5"/>
    <x v="1"/>
    <d v="2019-07-22T00:00:00"/>
  </r>
  <r>
    <s v="VPA6"/>
    <s v="KE-NAK-1909-26595"/>
    <x v="0"/>
    <s v=""/>
    <s v="23rd July,2019"/>
    <d v="2019-07-23T00:00:00"/>
    <s v="11th September,2019"/>
    <d v="2019-09-11T00:00:00"/>
    <s v="Gitiha John Kinyua"/>
    <s v="Male"/>
    <s v="2460163"/>
    <s v="254727570542"/>
    <m/>
    <m/>
    <m/>
    <n v="36.468608000000003"/>
    <n v="-0.70074999999999998"/>
    <s v="Nakuru"/>
    <s v="Naivasha"/>
    <s v="Naivasha"/>
    <s v="Nyodia"/>
    <s v="10"/>
    <s v="Takamoto Biogas"/>
    <s v="Takamoto Biogas"/>
    <s v="Takamoto Biogas"/>
    <s v=""/>
    <s v="Medium Size Business"/>
    <x v="5"/>
    <x v="1"/>
    <d v="2019-11-10T00:00:00"/>
  </r>
  <r>
    <s v="VPA6"/>
    <s v="KE-BOM-2001-26575"/>
    <x v="2"/>
    <s v="Non Compliant"/>
    <s v="25th October,2019"/>
    <d v="2019-10-25T00:00:00"/>
    <s v="4th January,2020"/>
    <d v="2020-01-04T00:00:00"/>
    <s v="Bett Reuben"/>
    <s v="Male"/>
    <s v="99999"/>
    <s v="254728396569"/>
    <m/>
    <m/>
    <m/>
    <n v="35.389412999999998"/>
    <n v="-0.66444999999999999"/>
    <s v="Bomet"/>
    <s v="Bomet Central"/>
    <s v="Terganda"/>
    <s v="Sogoiyet"/>
    <s v="10"/>
    <s v="Takamoto Biogas"/>
    <s v="Takamoto Biogas"/>
    <s v="Takamoto Biogas"/>
    <s v=""/>
    <s v="Medium Size Business"/>
    <x v="2"/>
    <x v="0"/>
    <d v="2020-01-10T00:00:00"/>
  </r>
  <r>
    <s v="VPA6"/>
    <s v="KE-MER-1601-23139"/>
    <x v="1"/>
    <s v="Demolished"/>
    <s v="13th November,2015"/>
    <d v="2015-11-13T00:00:00"/>
    <s v="2nd January,2016"/>
    <d v="2016-01-02T00:00:00"/>
    <s v="Thuranira Aruyaru Thiane"/>
    <s v="Male"/>
    <s v="2516906"/>
    <s v="733587232"/>
    <m/>
    <m/>
    <m/>
    <n v="37.751584999999999"/>
    <n v="0.15939999999999999"/>
    <s v="Meru"/>
    <s v="Tigania West"/>
    <s v="Kianjai"/>
    <s v="Amatu"/>
    <s v="10"/>
    <s v="Takamoto Biogas"/>
    <s v="Takamoto Biogas"/>
    <s v="Takamoto Biogas"/>
    <s v="786547129"/>
    <s v="Medium Size Business"/>
    <x v="5"/>
    <x v="1"/>
    <d v="2017-09-08T00:00:00"/>
  </r>
  <r>
    <s v="VPA6"/>
    <s v="KE-MAC-1710-23177"/>
    <x v="0"/>
    <s v=""/>
    <s v="12th August,2017"/>
    <d v="2017-08-12T00:00:00"/>
    <s v="1st October,2017"/>
    <d v="2017-10-01T00:00:00"/>
    <s v="Nyamweya Martin"/>
    <s v="Male"/>
    <s v="21482245"/>
    <s v="713436270"/>
    <m/>
    <m/>
    <m/>
    <n v="37.122549999999997"/>
    <n v="-1.272902"/>
    <s v="Machakos"/>
    <s v="Kathiani"/>
    <s v="Kamulu"/>
    <s v="Kware"/>
    <s v="10"/>
    <s v="Takamoto Biogas"/>
    <s v="Takamoto Biogas"/>
    <s v="Takamoto Biogas"/>
    <s v="254738689788"/>
    <s v="Medium Size Business"/>
    <x v="5"/>
    <x v="1"/>
    <d v="2017-10-13T00:00:00"/>
  </r>
  <r>
    <s v="VPA6"/>
    <s v="KE-KER-1612-23201"/>
    <x v="0"/>
    <s v=""/>
    <s v="11th November,2016"/>
    <d v="2016-11-11T00:00:00"/>
    <s v="31st December,2016"/>
    <d v="2016-12-31T00:00:00"/>
    <s v="Koskey Geoffry Kipkorir"/>
    <s v="Male"/>
    <s v="24244517"/>
    <s v="721434322"/>
    <m/>
    <m/>
    <m/>
    <n v="35.201819999999998"/>
    <n v="-0.32906000000000002"/>
    <s v="Kericho"/>
    <s v="Belgut"/>
    <s v="Waldai"/>
    <s v="Kaptoiti"/>
    <s v="10"/>
    <s v="Takamoto Biogas"/>
    <s v="Takamoto Biogas"/>
    <s v="Takamoto Biogas"/>
    <s v="254728570658"/>
    <s v="Medium Size Business"/>
    <x v="5"/>
    <x v="1"/>
    <d v="2017-10-17T00:00:00"/>
  </r>
  <r>
    <s v="VPA6"/>
    <s v="KE-KAK-1707-23128"/>
    <x v="0"/>
    <s v=""/>
    <s v="1st June,2017"/>
    <d v="2017-06-01T00:00:00"/>
    <s v="21st July,2017"/>
    <d v="2017-07-21T00:00:00"/>
    <s v="Owuor Alfred Ogwang"/>
    <s v="Male"/>
    <s v="13468512"/>
    <s v="722955997"/>
    <m/>
    <m/>
    <m/>
    <n v="34.594299999999997"/>
    <n v="0.11605500000000001"/>
    <s v="Kakamega"/>
    <s v="Khwisero"/>
    <s v="Kusa Central"/>
    <s v="Ebukambuli"/>
    <s v="10"/>
    <s v="Takamoto Biogas"/>
    <s v="Takamoto Biogas"/>
    <s v="Takamoto Biogas"/>
    <s v="254738689788"/>
    <s v="Medium Size Business"/>
    <x v="5"/>
    <x v="1"/>
    <d v="2017-10-10T00:00:00"/>
  </r>
  <r>
    <s v="VPA6"/>
    <s v="KE-NAN-1608-23147"/>
    <x v="2"/>
    <s v="Non Compliant"/>
    <s v="12th June,2016"/>
    <d v="2016-06-12T00:00:00"/>
    <s v="1st August,2016"/>
    <d v="2016-08-01T00:00:00"/>
    <s v="Rael Jemisik"/>
    <s v="Female"/>
    <s v="449461"/>
    <s v="72554986"/>
    <m/>
    <m/>
    <m/>
    <n v="35.212332000000004"/>
    <n v="0.30169499999999999"/>
    <s v="Nandi"/>
    <s v="Mosop"/>
    <s v="Ngechek"/>
    <s v="Kapcheluch"/>
    <s v="10"/>
    <s v="Takamoto Biogas"/>
    <s v="Takamoto Biogas"/>
    <s v="Takamoto Biogas"/>
    <s v=""/>
    <s v="Medium Size Business"/>
    <x v="5"/>
    <x v="1"/>
    <d v="2017-09-25T00:00:00"/>
  </r>
  <r>
    <s v="VPA6"/>
    <s v="KE-KIA-1706-23167"/>
    <x v="0"/>
    <s v=""/>
    <s v="12th April,2017"/>
    <d v="2017-04-12T00:00:00"/>
    <s v="1st June,2017"/>
    <d v="2017-06-01T00:00:00"/>
    <s v="Kamau Joseph Mburu"/>
    <s v="Male"/>
    <s v="10255594"/>
    <s v="728684621"/>
    <m/>
    <m/>
    <m/>
    <n v="36.76981"/>
    <n v="-1.0459940000000001"/>
    <s v="Kiambu"/>
    <s v="Githunguri"/>
    <s v="Githunguri"/>
    <s v="Ngochi"/>
    <s v="10"/>
    <s v="Takamoto Biogas"/>
    <s v="Takamoto Biogas"/>
    <s v="Takamoto Biogas"/>
    <s v=""/>
    <s v="Medium Size Business"/>
    <x v="5"/>
    <x v="1"/>
    <d v="2017-09-27T00:00:00"/>
  </r>
  <r>
    <s v="VPA6"/>
    <s v="KE-KIA-1706-23183"/>
    <x v="0"/>
    <s v=""/>
    <s v="12th April,2017"/>
    <d v="2017-04-12T00:00:00"/>
    <s v="1st June,2017"/>
    <d v="2017-06-01T00:00:00"/>
    <s v="Iraya Pauline Gathoni"/>
    <s v="Female"/>
    <s v="562560"/>
    <s v="723784909"/>
    <m/>
    <m/>
    <m/>
    <n v="36.802253"/>
    <n v="-1.104627"/>
    <s v="Kiambu"/>
    <s v="Githunguri"/>
    <s v="Ikinu"/>
    <s v="Mukindori"/>
    <s v="10"/>
    <s v="Takamoto Biogas"/>
    <s v="Takamoto Biogas"/>
    <s v="Takamoto Biogas"/>
    <s v=""/>
    <s v="Medium Size Business"/>
    <x v="5"/>
    <x v="1"/>
    <d v="2017-10-23T00:00:00"/>
  </r>
  <r>
    <s v="VPA6"/>
    <s v="KE-NAK-1811-024470"/>
    <x v="2"/>
    <s v="Non Compliant"/>
    <s v="10th October,2018"/>
    <d v="2018-10-10T00:00:00"/>
    <s v="24th November,2018"/>
    <d v="2018-11-24T00:00:00"/>
    <s v="Mungai Benson Wariomba"/>
    <s v="Male"/>
    <s v="21700362"/>
    <s v="720458737"/>
    <m/>
    <m/>
    <s v="723310736"/>
    <n v="36.544893000000002"/>
    <n v="-1.049725"/>
    <s v="Nakuru"/>
    <s v="Naivasha"/>
    <s v="Mai Mahiu"/>
    <s v="Nyakinyua"/>
    <s v="12"/>
    <s v="Takamoto Biogas"/>
    <s v="Takamoto Biogas"/>
    <s v="Takamoto Biogas"/>
    <s v="738689788"/>
    <s v="Medium Size Business"/>
    <x v="1"/>
    <x v="0"/>
    <d v="2019-02-11T00:00:00"/>
  </r>
  <r>
    <s v="VPA6"/>
    <s v="KE-MAK-1902-27563"/>
    <x v="1"/>
    <s v="Non Compliant"/>
    <s v="10th February,2019"/>
    <d v="2019-02-10T00:00:00"/>
    <s v="28th February,2019"/>
    <d v="2019-02-28T00:00:00"/>
    <s v="Mutangiri David Muthoka"/>
    <s v="Male"/>
    <s v="974085"/>
    <s v="0711671815"/>
    <m/>
    <m/>
    <s v="714090630"/>
    <n v="37.222476999999998"/>
    <n v="-1.780192"/>
    <s v="Makueni"/>
    <s v="Kilome"/>
    <s v="Kalanzoni"/>
    <s v="Kwandeke"/>
    <n v="124"/>
    <s v="Takamoto Biogas"/>
    <s v="Takamoto Biogas"/>
    <s v="Takamoto Biogas"/>
    <s v="738689788"/>
    <s v="Medium Size Business"/>
    <x v="1"/>
    <x v="0"/>
    <d v="2019-03-15T00:00:00"/>
  </r>
  <r>
    <s v="VPA6"/>
    <s v="KE-BUN-1908-26702"/>
    <x v="0"/>
    <s v=""/>
    <s v="17th July,2019"/>
    <d v="2019-07-17T00:00:00"/>
    <s v="3rd August,2019"/>
    <d v="2019-08-03T00:00:00"/>
    <s v="Wamukota Mackline"/>
    <s v="Male"/>
    <s v="20085671"/>
    <s v="0718072087"/>
    <m/>
    <m/>
    <m/>
    <n v="34.577641999999997"/>
    <n v="0.733348"/>
    <s v="Bungoma"/>
    <s v="Bungoma West"/>
    <s v="Chwele"/>
    <s v="Chwele"/>
    <n v="16"/>
    <s v="Takamoto Biogas"/>
    <s v="Takamoto Biogas"/>
    <s v="Takamoto Biogas"/>
    <s v=""/>
    <s v="Medium Size Business"/>
    <x v="0"/>
    <x v="0"/>
    <d v="2019-08-07T00:00:00"/>
  </r>
  <r>
    <s v="VPA6"/>
    <s v="KE-NYA-1905-26711"/>
    <x v="1"/>
    <s v="Non Compliant"/>
    <s v="27th February,2019"/>
    <d v="2019-02-27T00:00:00"/>
    <s v="26th May,2019"/>
    <d v="2019-05-26T00:00:00"/>
    <s v="Gatana Daniel Njihia"/>
    <s v="Male"/>
    <s v="99999"/>
    <s v="254704724010"/>
    <m/>
    <m/>
    <m/>
    <n v="36.470843000000002"/>
    <n v="-0.283665"/>
    <s v="Nyandarua"/>
    <s v="Ol Kalou"/>
    <s v="Olkarou"/>
    <s v="Roba"/>
    <s v="124"/>
    <s v="Takamoto Biogas"/>
    <s v="Takamoto Biogas"/>
    <s v="Takamoto Biogas"/>
    <s v=""/>
    <s v="Medium Size Business"/>
    <x v="1"/>
    <x v="0"/>
    <d v="2019-07-26T00:00:00"/>
  </r>
  <r>
    <s v="VPA6"/>
    <s v="KE-BOM-1912-26574"/>
    <x v="2"/>
    <s v="Non Compliant"/>
    <s v="26th November,2019"/>
    <d v="2019-11-26T00:00:00"/>
    <s v="24th December,2019"/>
    <d v="2019-12-24T00:00:00"/>
    <s v="Kipngeno Charles Mutai"/>
    <s v="Male"/>
    <s v="99999"/>
    <s v="720171404"/>
    <m/>
    <m/>
    <m/>
    <n v="35.342682000000003"/>
    <n v="-0.77321300000000004"/>
    <s v="Bomet"/>
    <s v="Bomet Central"/>
    <s v="Siribwet"/>
    <s v="Kapsebet"/>
    <s v="24"/>
    <s v="Takamoto Biogas"/>
    <s v="Takamoto Biogas"/>
    <s v="Takamoto Biogas"/>
    <s v="254738689788"/>
    <s v="Medium Size Business"/>
    <x v="2"/>
    <x v="0"/>
    <d v="2019-12-24T00:00:00"/>
  </r>
  <r>
    <s v="VPA6"/>
    <s v="KE-KAJ-1909-26720"/>
    <x v="1"/>
    <s v="Institutional Plant"/>
    <s v="10th September,2019"/>
    <d v="2019-09-10T00:00:00"/>
    <s v="20th September,2019"/>
    <d v="2019-09-20T00:00:00"/>
    <s v="Rockfield Rockfield Rockfield"/>
    <s v="Institutional"/>
    <s v="99999"/>
    <s v="0722363386"/>
    <m/>
    <m/>
    <s v="791470600"/>
    <n v="36.775385"/>
    <n v="-1.4582619999999999"/>
    <s v="Kajiado"/>
    <s v="Isinya"/>
    <s v="Kiserian"/>
    <s v="Lankau"/>
    <n v="23"/>
    <s v="Takamoto Biogas"/>
    <s v="Takamoto Biogas"/>
    <s v="Takamoto Biogas"/>
    <s v=""/>
    <s v="Medium Size Business"/>
    <x v="2"/>
    <x v="0"/>
    <d v="2019-09-20T00:00:00"/>
  </r>
  <r>
    <s v="VPA6"/>
    <s v="KE-KIA-2003-28389"/>
    <x v="2"/>
    <s v="Non Compliant"/>
    <s v="18th January,2020"/>
    <d v="2020-01-18T00:00:00"/>
    <s v="21st March,2020"/>
    <d v="2020-03-21T00:00:00"/>
    <s v="Mburu Amos Mwaniki"/>
    <s v="Male"/>
    <s v="37796073"/>
    <s v="254722609516"/>
    <m/>
    <m/>
    <m/>
    <n v="36.656447999999997"/>
    <n v="-1.2059820000000001"/>
    <s v="Kiambu"/>
    <s v="Kikuyu"/>
    <s v="Kikuyu"/>
    <s v="Ngurionditu - Utafiti School"/>
    <s v="15"/>
    <s v="Takamoto Biogas"/>
    <s v="Takamoto Biogas"/>
    <s v="Takamoto Biogas"/>
    <s v="738414961"/>
    <s v="Medium Size Business"/>
    <x v="1"/>
    <x v="0"/>
    <d v="2020-03-30T00:00:00"/>
  </r>
  <r>
    <s v="VPA6"/>
    <s v="KE-KER-1705-21985"/>
    <x v="0"/>
    <s v=""/>
    <s v="29th March,2017"/>
    <d v="2017-03-29T00:00:00"/>
    <s v="18th May,2017"/>
    <d v="2017-05-18T00:00:00"/>
    <s v="Gitau Kang'Ethe Eliud"/>
    <s v="Male"/>
    <s v="10934182"/>
    <s v="720668067"/>
    <m/>
    <m/>
    <s v="716476606"/>
    <n v="35.470342000000002"/>
    <n v="-1.9016999999999999E-2"/>
    <s v="Kericho"/>
    <s v="Kipkelion East"/>
    <s v="Londiani"/>
    <s v="Mugumoini"/>
    <s v="6"/>
    <s v="Biogas International Limited"/>
    <s v="Thairu George"/>
    <s v="Thairu George"/>
    <s v="715290735"/>
    <s v="Medium Size Business"/>
    <x v="6"/>
    <x v="2"/>
    <d v="2017-05-04T00:00:00"/>
  </r>
  <r>
    <s v="VPA6"/>
    <s v="KE-KIA-1601-22025"/>
    <x v="0"/>
    <s v=""/>
    <s v="26th November,2015"/>
    <d v="2015-11-26T00:00:00"/>
    <s v="15th January,2016"/>
    <d v="2016-01-15T00:00:00"/>
    <s v="Njaci Gitau Emmanuel"/>
    <s v="Male"/>
    <s v="22165192"/>
    <s v="722103519"/>
    <m/>
    <m/>
    <m/>
    <n v="36.877274999999997"/>
    <n v="-1.1685030000000001"/>
    <s v="Kiambu"/>
    <s v="Kiambu"/>
    <s v="Kamiti Corner"/>
    <s v="Mugumo"/>
    <s v="10"/>
    <s v="Biogas International Limited"/>
    <s v="Thairu George"/>
    <s v="Thairu George"/>
    <s v="254715290735"/>
    <s v="Medium Size Business"/>
    <x v="6"/>
    <x v="2"/>
    <d v="2017-05-29T00:00:00"/>
  </r>
  <r>
    <s v="VPA6"/>
    <s v="KE-NAN-1706-21988"/>
    <x v="0"/>
    <s v=""/>
    <s v="12th April,2017"/>
    <d v="2017-04-12T00:00:00"/>
    <s v="1st June,2017"/>
    <d v="2017-06-01T00:00:00"/>
    <s v="Shivo Tom"/>
    <s v="Male"/>
    <s v="10863742"/>
    <s v="722730071"/>
    <m/>
    <m/>
    <m/>
    <n v="35.016590999999998"/>
    <n v="0.20089099999999999"/>
    <s v="Nandi"/>
    <s v="Nandi Central"/>
    <s v="Kiptuiya"/>
    <s v="Chemgonjwa"/>
    <s v="10"/>
    <s v="Biogas International Limited"/>
    <s v="Thairu George"/>
    <s v="Thairu George"/>
    <s v="254715290735"/>
    <s v="Medium Size Business"/>
    <x v="6"/>
    <x v="2"/>
    <d v="2017-05-04T00:00:00"/>
  </r>
  <r>
    <s v="VPA6"/>
    <s v="KE-KIS-1605-16357"/>
    <x v="0"/>
    <s v=""/>
    <s v="12th March,2016"/>
    <d v="2016-03-12T00:00:00"/>
    <s v="1st May,2016"/>
    <d v="2016-05-01T00:00:00"/>
    <s v="Emily Mogire"/>
    <s v="Female"/>
    <s v="99999"/>
    <s v="722273861"/>
    <m/>
    <m/>
    <m/>
    <n v="34.691788000000003"/>
    <n v="-0.67331700000000005"/>
    <s v="Kisii"/>
    <s v="Kisii South"/>
    <s v="Bokeire"/>
    <s v="Ekiendege"/>
    <s v="10"/>
    <s v="Thomas Masese Gikona"/>
    <s v="Thomas Masese Gikona"/>
    <s v="Thomas Masese Gikona"/>
    <s v=""/>
    <s v="Informal Business"/>
    <x v="2"/>
    <x v="0"/>
    <d v="2017-03-02T00:00:00"/>
  </r>
  <r>
    <s v="VPA6"/>
    <s v="KE-KIS-1606-16358"/>
    <x v="0"/>
    <s v=""/>
    <s v="12th April,2016"/>
    <d v="2016-04-12T00:00:00"/>
    <s v="1st June,2016"/>
    <d v="2016-06-01T00:00:00"/>
    <s v="Jairo Moturi Osaka"/>
    <s v="Male"/>
    <s v="8578003"/>
    <s v="725274273"/>
    <m/>
    <m/>
    <m/>
    <n v="34.745792999999999"/>
    <n v="-0.87934500000000004"/>
    <s v="Kisii"/>
    <s v="Kenyenya"/>
    <s v="Boilimonge"/>
    <s v="Kerongorori"/>
    <s v="10"/>
    <s v="Thomas Masese Gikona"/>
    <s v="Thomas Masese Gikona"/>
    <s v="Thomas Masese Gikona"/>
    <s v=""/>
    <s v="Informal Business"/>
    <x v="2"/>
    <x v="0"/>
    <d v="2017-03-02T00:00:00"/>
  </r>
  <r>
    <s v="VPA6"/>
    <s v="KE-KIS-1901-27104"/>
    <x v="0"/>
    <s v=""/>
    <s v="10th December,2018"/>
    <d v="2018-12-10T00:00:00"/>
    <s v="6th January,2019"/>
    <d v="2019-01-06T00:00:00"/>
    <s v="Alice Keronche Nyaboke"/>
    <s v="Female"/>
    <s v="4137637"/>
    <s v="729711103"/>
    <m/>
    <m/>
    <s v="780711103"/>
    <n v="34.792392999999997"/>
    <n v="-0.67608800000000002"/>
    <s v="Kisii"/>
    <s v="Kisii Central"/>
    <s v="Township"/>
    <s v="Itheresi"/>
    <s v="10"/>
    <s v="Thomas Masese Gikona"/>
    <s v="Thomas Masese Gikona"/>
    <s v="Thomas Masese Gikona"/>
    <s v="729577089"/>
    <s v="Informal Business"/>
    <x v="2"/>
    <x v="0"/>
    <d v="2019-02-11T00:00:00"/>
  </r>
  <r>
    <s v="VPA6"/>
    <s v="KE-KIS-1902-27103"/>
    <x v="0"/>
    <s v=""/>
    <s v="20th December,2018"/>
    <d v="2018-12-20T00:00:00"/>
    <s v="11th February,2019"/>
    <d v="2019-02-11T00:00:00"/>
    <s v="Roselyn Oseko Mokeira"/>
    <s v="Female"/>
    <s v="945386"/>
    <s v="711174246"/>
    <m/>
    <m/>
    <s v="725016011"/>
    <n v="34.792999999999999"/>
    <n v="-0.67591199999999996"/>
    <s v="Kisii"/>
    <s v="Kisii Central"/>
    <s v="Township"/>
    <s v="Itheresi"/>
    <s v="10"/>
    <s v="Thomas Masese Gikona"/>
    <s v="Thomas Masese Gikona"/>
    <s v="Thomas Masese Gikona"/>
    <s v="729577089"/>
    <s v="Informal Business"/>
    <x v="2"/>
    <x v="0"/>
    <d v="2019-02-11T00:00:00"/>
  </r>
  <r>
    <s v="VPA6"/>
    <s v="KE-KIS-2212-29016"/>
    <x v="0"/>
    <s v=""/>
    <s v="10th November,2022"/>
    <d v="2022-11-10T00:00:00"/>
    <s v="15th December,2022"/>
    <d v="2022-12-15T00:00:00"/>
    <s v="Omari Meshack Ogora"/>
    <s v="Male"/>
    <s v="0264350"/>
    <s v="0728702410"/>
    <m/>
    <m/>
    <s v="0726964172"/>
    <n v="34.8508"/>
    <n v="-0.72847200000000001"/>
    <s v="Kisii"/>
    <s v="Kisii Central"/>
    <s v="Mirongo"/>
    <s v="Bomwagi"/>
    <n v="10"/>
    <s v="Thomas Masese Gikona"/>
    <s v="Thomas Masese Gikona"/>
    <s v="Thomas Masese Gikona"/>
    <s v=""/>
    <s v="Informal Business"/>
    <x v="2"/>
    <x v="0"/>
    <d v="2022-12-23T00:00:00"/>
  </r>
  <r>
    <s v="VPA6"/>
    <s v="KE-KIS-1912-29006"/>
    <x v="0"/>
    <s v=""/>
    <s v="20th October,2019"/>
    <d v="2019-10-20T00:00:00"/>
    <s v="28th December,2019"/>
    <d v="2019-12-28T00:00:00"/>
    <s v="Evans Mayagi Ouko"/>
    <s v="Male"/>
    <n v="99999"/>
    <s v="0721310143"/>
    <m/>
    <m/>
    <s v="0740738644"/>
    <n v="34.758167"/>
    <n v="-0.71410799999999997"/>
    <s v="Kisii"/>
    <s v="Kisii Central"/>
    <s v="Masongo"/>
    <s v="Masongo"/>
    <n v="10"/>
    <s v="Thomas Masese Gikona"/>
    <s v="Thomas Masese Gikona"/>
    <s v="Thomas Masese Gikona"/>
    <s v=""/>
    <s v="Informal Business"/>
    <x v="2"/>
    <x v="0"/>
    <d v="2022-06-27T00:00:00"/>
  </r>
  <r>
    <s v="VPA6"/>
    <s v="KE-KIS-2204-29014"/>
    <x v="0"/>
    <s v=""/>
    <s v="5th March,2022"/>
    <d v="2022-03-05T00:00:00"/>
    <s v="1st April,2022"/>
    <d v="2022-04-01T00:00:00"/>
    <s v="Patrick Barongo Omare"/>
    <s v="Male"/>
    <s v="22651071"/>
    <s v="0722169950"/>
    <m/>
    <m/>
    <s v="0700321000"/>
    <n v="34.757522999999999"/>
    <n v="-0.71040700000000001"/>
    <s v="Kisii"/>
    <s v="Kisii Central"/>
    <s v="Masongo"/>
    <s v="Masongo"/>
    <n v="10"/>
    <s v="Thomas Masese Gikona"/>
    <s v="Thomas Masese Gikona"/>
    <s v="Thomas Masese Gikona"/>
    <s v=""/>
    <s v="Informal Business"/>
    <x v="0"/>
    <x v="0"/>
    <d v="2022-10-01T00:00:00"/>
  </r>
  <r>
    <s v="VPA6"/>
    <s v="KE-KIS-1704-18246"/>
    <x v="0"/>
    <s v=""/>
    <s v="11th March,2017"/>
    <d v="2017-03-11T00:00:00"/>
    <s v="30th April,2017"/>
    <d v="2017-04-30T00:00:00"/>
    <s v="Mengo Joseph"/>
    <s v="Male"/>
    <s v="6542274"/>
    <s v="710143576"/>
    <m/>
    <m/>
    <m/>
    <n v="34.730387"/>
    <n v="-0.64411700000000005"/>
    <s v="Kisii"/>
    <s v="Kisii Central"/>
    <s v="Nyakoe"/>
    <s v="Gomba"/>
    <s v="12"/>
    <s v="Thomas Masese Gikona"/>
    <s v="Thomas Masese Gikona"/>
    <s v="Thomas Masese Gikona"/>
    <s v="729577089"/>
    <s v="Informal Business"/>
    <x v="2"/>
    <x v="0"/>
    <d v="2017-07-12T00:00:00"/>
  </r>
  <r>
    <s v="VPA6"/>
    <s v="KE-KIS-1705-18247"/>
    <x v="0"/>
    <s v=""/>
    <s v="1st April,2017"/>
    <d v="2017-04-01T00:00:00"/>
    <s v="21st May,2017"/>
    <d v="2017-05-21T00:00:00"/>
    <s v="Ogesi Johnson Ombaba"/>
    <s v="Male"/>
    <s v="23425736"/>
    <s v="727981908"/>
    <m/>
    <m/>
    <m/>
    <n v="34.769764000000002"/>
    <n v="-0.67558099999999999"/>
    <s v="Kisii"/>
    <s v="Kisii Central"/>
    <s v="Township"/>
    <s v="Kenoka"/>
    <s v="12"/>
    <s v="Thomas Masese Gikona"/>
    <s v="Thomas Masese Gikona"/>
    <s v="Thomas Masese Gikona"/>
    <s v="729577089"/>
    <s v="Informal Business"/>
    <x v="2"/>
    <x v="0"/>
    <d v="2017-07-12T00:00:00"/>
  </r>
  <r>
    <s v="VPA6"/>
    <s v="KE-SIA-1910-27245"/>
    <x v="0"/>
    <s v=""/>
    <s v="1st June,2019"/>
    <d v="2019-06-01T00:00:00"/>
    <s v="1st October,2019"/>
    <d v="2019-10-01T00:00:00"/>
    <s v="Daniel Ogola Ochieng"/>
    <s v="Male"/>
    <s v="99999"/>
    <s v="0722717056"/>
    <m/>
    <m/>
    <m/>
    <n v="34.127251999999999"/>
    <n v="-3.6742999999999998E-2"/>
    <s v="Siaya"/>
    <s v="Bondo"/>
    <s v="Usigu"/>
    <s v="Lwala"/>
    <s v="6"/>
    <s v="Thomas Mboya Omwadho"/>
    <s v="Thomas Mboya Omwadho"/>
    <s v="Thomas Mboya Omwadho"/>
    <s v="725043676"/>
    <s v="Informal Business"/>
    <x v="2"/>
    <x v="0"/>
    <d v="2019-11-10T00:00:00"/>
  </r>
  <r>
    <s v="VPA6"/>
    <s v="KE-KIS-1805-18263"/>
    <x v="0"/>
    <s v=""/>
    <s v="1st April,2018"/>
    <d v="2018-04-01T00:00:00"/>
    <s v="12th May,2018"/>
    <d v="2018-05-12T00:00:00"/>
    <s v="Francis Aluoch Otene"/>
    <s v="Male"/>
    <s v="7495371"/>
    <s v="0722362199"/>
    <m/>
    <m/>
    <s v="777362199"/>
    <n v="34.771273000000001"/>
    <n v="-5.5177999999999998E-2"/>
    <s v="Kisumu"/>
    <s v="Kisumu Central"/>
    <s v="Kisumu Central"/>
    <s v="St. Paul"/>
    <s v="8"/>
    <s v="Mashinani Green Energy Solutions"/>
    <s v="Thomas Mboya Omwadho"/>
    <s v="Thomas Mboya Omwadho"/>
    <s v="725043676"/>
    <s v="Informal Business"/>
    <x v="2"/>
    <x v="0"/>
    <d v="2018-07-23T00:00:00"/>
  </r>
  <r>
    <s v="VPA6"/>
    <s v="KE-KIS-1701-17452"/>
    <x v="0"/>
    <s v=""/>
    <s v="10th September,2016"/>
    <d v="2016-09-10T00:00:00"/>
    <s v="15th January,2017"/>
    <d v="2017-01-15T00:00:00"/>
    <s v="Joe Ombwayo Miyaa"/>
    <s v="Male"/>
    <s v="6611388"/>
    <s v="733701717"/>
    <m/>
    <m/>
    <m/>
    <n v="34.784784999999999"/>
    <n v="-0.14178299999999999"/>
    <s v="Kisumu"/>
    <s v="Kisumu East"/>
    <s v="Kohwa"/>
    <s v="Obong"/>
    <s v="8"/>
    <s v="Thomas Mboya Omwadho"/>
    <s v="Thomas Mboya Omwadho"/>
    <s v="Thomas Mboya Omwadho"/>
    <s v=""/>
    <s v="Informal Business"/>
    <x v="2"/>
    <x v="0"/>
    <d v="2017-03-02T00:00:00"/>
  </r>
  <r>
    <s v="VPA6"/>
    <s v="KE-KIS-1612-15876"/>
    <x v="0"/>
    <s v=""/>
    <s v="11th November,2016"/>
    <d v="2016-11-11T00:00:00"/>
    <s v="31st December,2016"/>
    <d v="2016-12-31T00:00:00"/>
    <s v="Tubias Onyango Odera"/>
    <s v="Male"/>
    <s v="12112931"/>
    <s v="721438007"/>
    <m/>
    <m/>
    <s v="789482611"/>
    <n v="34.856071999999998"/>
    <n v="-0.31268800000000002"/>
    <s v="Kisumu"/>
    <s v="Nyakach"/>
    <s v="Central Nyakach"/>
    <s v="Kolweny"/>
    <s v="8"/>
    <s v="Thomas Mboya Omwadho"/>
    <s v="Thomas Mboya Omwadho"/>
    <s v="Thomas Mboya Omwadho"/>
    <s v="725043676"/>
    <s v="Informal Business"/>
    <x v="2"/>
    <x v="0"/>
    <d v="2017-04-11T00:00:00"/>
  </r>
  <r>
    <s v="VPA6"/>
    <s v="KE-KIS-1709-18256"/>
    <x v="0"/>
    <s v=""/>
    <s v="13th July,2017"/>
    <d v="2017-07-13T00:00:00"/>
    <s v="1st September,2017"/>
    <d v="2017-09-01T00:00:00"/>
    <s v="Siaga Edwina"/>
    <s v="Female"/>
    <s v="99999"/>
    <s v="722825355"/>
    <m/>
    <m/>
    <m/>
    <n v="34.784388"/>
    <n v="-5.3756999999999999E-2"/>
    <s v="Kisumu"/>
    <s v="Kisumu Central"/>
    <s v="Kisumu"/>
    <s v="Mamboleo"/>
    <s v="8"/>
    <s v="Thomas Mboya Omwadho"/>
    <s v="Thomas Mboya Omwadho"/>
    <s v="Thomas Mboya Omwadho"/>
    <s v=""/>
    <s v="Informal Business"/>
    <x v="3"/>
    <x v="0"/>
    <d v="2017-10-01T00:00:00"/>
  </r>
  <r>
    <s v="VPA6"/>
    <s v="KE-HOM-1708-18261"/>
    <x v="0"/>
    <s v=""/>
    <s v="1st December,2016"/>
    <d v="2016-12-01T00:00:00"/>
    <s v="1st August,2017"/>
    <d v="2017-08-01T00:00:00"/>
    <s v="Obanda Ocholla Isaac"/>
    <s v="Male"/>
    <s v="13384289"/>
    <s v="734209054"/>
    <m/>
    <m/>
    <m/>
    <n v="34.386969999999998"/>
    <n v="-0.75403200000000004"/>
    <s v="Homa Bay"/>
    <s v="Ndhiwa"/>
    <s v="Ndiwa"/>
    <s v="Rangenya"/>
    <s v="10"/>
    <s v="Thomas Mboya Omwadho"/>
    <s v="Thomas Mboya Omwadho"/>
    <s v="Thomas Mboya Omwadho"/>
    <s v="725043676"/>
    <s v="Informal Business"/>
    <x v="2"/>
    <x v="0"/>
    <d v="2018-04-20T00:00:00"/>
  </r>
  <r>
    <s v="VPA6"/>
    <s v="KE-KIS-1704-18257"/>
    <x v="0"/>
    <s v=""/>
    <s v="3rd March,2017"/>
    <d v="2017-03-03T00:00:00"/>
    <s v="22nd April,2017"/>
    <d v="2017-04-22T00:00:00"/>
    <s v="Mageto Ombeka Julius"/>
    <s v="Male"/>
    <s v="1640901"/>
    <s v="721236719"/>
    <m/>
    <m/>
    <m/>
    <n v="34.668052000000003"/>
    <n v="-0.69385799999999997"/>
    <s v="Kisii"/>
    <s v="Kisii South"/>
    <s v="Iyabe"/>
    <s v="Bochari"/>
    <s v="10"/>
    <s v="Thomas Mboya Omwadho"/>
    <s v="Thomas Mboya Omwadho"/>
    <s v="Thomas Mboya Omwadho"/>
    <s v="725043676"/>
    <s v="Informal Business"/>
    <x v="2"/>
    <x v="0"/>
    <d v="2018-04-07T00:00:00"/>
  </r>
  <r>
    <s v="VPA6"/>
    <s v="KE-KIS-1901-27107"/>
    <x v="0"/>
    <s v=""/>
    <s v="29th November,2018"/>
    <d v="2018-11-29T00:00:00"/>
    <s v="1st January,2019"/>
    <d v="2019-01-01T00:00:00"/>
    <s v="George Lusi Okoth"/>
    <s v="Male"/>
    <s v="23351376"/>
    <s v="0726488185"/>
    <m/>
    <m/>
    <s v="792260356"/>
    <n v="35.07302"/>
    <n v="-9.6292000000000003E-2"/>
    <s v="Kisumu"/>
    <s v="Muhoroni"/>
    <s v="North East Kano"/>
    <s v="Nyakungru"/>
    <s v="12"/>
    <s v="Thomas Mboya Omwadho"/>
    <s v="Thomas Mboya Omwadho"/>
    <s v="Thomas Mboya Omwadho"/>
    <s v="725043676"/>
    <s v="Informal Business"/>
    <x v="2"/>
    <x v="0"/>
    <d v="2019-03-03T00:00:00"/>
  </r>
  <r>
    <s v="VPA6"/>
    <s v="KE-KIS-1512-15653"/>
    <x v="0"/>
    <s v=""/>
    <s v="11th November,2015"/>
    <d v="2015-11-11T00:00:00"/>
    <s v="31st December,2015"/>
    <d v="2015-12-31T00:00:00"/>
    <s v="Sammuel Opere"/>
    <s v="Male"/>
    <s v="10661149"/>
    <s v="722958936"/>
    <m/>
    <m/>
    <s v="203506981"/>
    <n v="34.947766999999999"/>
    <n v="-0.28118700000000002"/>
    <s v="Kisumu"/>
    <s v="Nyakach"/>
    <s v="West Nyakach"/>
    <s v="Uruui"/>
    <s v="12"/>
    <s v="Thomas Mboya Omwadho"/>
    <s v="Thomas Mboya Omwadho"/>
    <s v="Thomas Mboya Omwadho"/>
    <s v="725043676"/>
    <s v="Informal Business"/>
    <x v="2"/>
    <x v="0"/>
    <d v="2017-04-11T00:00:00"/>
  </r>
  <r>
    <s v="VPA6"/>
    <s v="KE-HOM-1609-18262"/>
    <x v="0"/>
    <s v=""/>
    <s v="1st January,2016"/>
    <d v="2016-01-01T00:00:00"/>
    <s v="1st September,2016"/>
    <d v="2016-09-01T00:00:00"/>
    <s v="Oyugi Otieno Morris"/>
    <s v="Male"/>
    <s v="99999"/>
    <s v="728033864"/>
    <m/>
    <m/>
    <s v="716574034"/>
    <n v="34.372055000000003"/>
    <n v="-0.71532799999999996"/>
    <s v="Homa Bay"/>
    <s v="Ndhiwa"/>
    <s v="Ndiwa"/>
    <s v="Pala"/>
    <s v="12"/>
    <s v="Thomas Mboya Omwadho"/>
    <s v="Thomas Mboya Omwadho"/>
    <s v="Thomas Mboya Omwadho"/>
    <s v="725043676"/>
    <s v="Informal Business"/>
    <x v="2"/>
    <x v="0"/>
    <d v="2018-04-27T00:00:00"/>
  </r>
  <r>
    <s v="VPA6"/>
    <s v="KE-MER-1810-23881"/>
    <x v="0"/>
    <s v=""/>
    <s v="27th August,2018"/>
    <d v="2018-08-27T00:00:00"/>
    <s v="16th October,2018"/>
    <d v="2018-10-16T00:00:00"/>
    <s v="M'Rukaria Muriungi Joel"/>
    <s v="Male"/>
    <s v="12885924"/>
    <s v="700312566"/>
    <m/>
    <m/>
    <s v="715775531"/>
    <n v="37.623896000000002"/>
    <n v="-7.5406000000000001E-2"/>
    <s v="Meru"/>
    <s v="Imenti South"/>
    <s v="Mikumbune"/>
    <s v="Rugomo"/>
    <s v="6"/>
    <s v="Igwemas General Digester Ltd"/>
    <s v="Timothy  Murithi"/>
    <s v="Timothy  Murithi"/>
    <s v="791853946"/>
    <s v="Micro Business"/>
    <x v="0"/>
    <x v="0"/>
    <d v="2018-10-16T00:00:00"/>
  </r>
  <r>
    <s v="VPA6"/>
    <s v="KE-MER-1810-23878"/>
    <x v="0"/>
    <s v=""/>
    <s v="15th August,2018"/>
    <d v="2018-08-15T00:00:00"/>
    <s v="4th October,2018"/>
    <d v="2018-10-04T00:00:00"/>
    <s v="Murira Gatobu Martin"/>
    <s v="Male"/>
    <s v="23367133"/>
    <s v="720817228"/>
    <m/>
    <m/>
    <s v="710349481"/>
    <n v="37.552987000000002"/>
    <n v="0.131387"/>
    <s v="Meru"/>
    <s v="Buuri"/>
    <s v="Muoroga"/>
    <s v="Kiau"/>
    <s v="6"/>
    <s v="Igwemas General Digester Ltd"/>
    <s v="Timothy  Murithi"/>
    <s v="Timothy  Murithi"/>
    <s v="791853946"/>
    <s v="Micro Business"/>
    <x v="0"/>
    <x v="0"/>
    <d v="2018-10-04T00:00:00"/>
  </r>
  <r>
    <s v="VPA6"/>
    <s v="KE-MER-1808-23702"/>
    <x v="0"/>
    <s v=""/>
    <s v="2nd August,2018"/>
    <d v="2018-08-02T00:00:00"/>
    <s v="24th August,2018"/>
    <d v="2018-08-24T00:00:00"/>
    <s v="Kungania Ngiri Naom"/>
    <s v="Female"/>
    <s v="6684508"/>
    <s v="724834575"/>
    <m/>
    <m/>
    <s v="7351858561"/>
    <n v="37.624563000000002"/>
    <n v="-7.2977E-2"/>
    <s v="Meru"/>
    <s v="Imenti South"/>
    <s v="Mikumbune"/>
    <s v="Mikumbune"/>
    <s v="6"/>
    <s v="Igwemas General Digester Ltd"/>
    <s v="Timothy  Murithi"/>
    <s v="Timothy  Murithi"/>
    <s v="719853946"/>
    <s v="Micro Business"/>
    <x v="0"/>
    <x v="0"/>
    <d v="2018-08-24T00:00:00"/>
  </r>
  <r>
    <s v="VPA6"/>
    <s v="KE-MER-1812-25994"/>
    <x v="0"/>
    <s v=""/>
    <s v="21st November,2018"/>
    <d v="2018-11-21T00:00:00"/>
    <s v="17th December,2018"/>
    <d v="2018-12-17T00:00:00"/>
    <s v="Kinoti Catherine Gakii"/>
    <s v="Female"/>
    <s v="22084621"/>
    <s v="721287447"/>
    <m/>
    <m/>
    <m/>
    <n v="37.638737999999996"/>
    <n v="-6.9949999999999998E-2"/>
    <s v="Meru"/>
    <s v="Imenti South"/>
    <s v="Kathera"/>
    <s v="Kieru"/>
    <s v="6"/>
    <s v="Igwemas General Digester Ltd"/>
    <s v="Timothy  Murithi"/>
    <s v="Timothy  Murithi"/>
    <s v="254791853946"/>
    <s v="Micro Business"/>
    <x v="0"/>
    <x v="0"/>
    <d v="2018-12-19T00:00:00"/>
  </r>
  <r>
    <s v="VPA6"/>
    <s v="KE-MER-1809-23874"/>
    <x v="0"/>
    <s v=""/>
    <s v="30th July,2018"/>
    <d v="2018-07-30T00:00:00"/>
    <s v="10th September,2018"/>
    <d v="2018-09-10T00:00:00"/>
    <s v="Mbaya Catherine Kiende"/>
    <s v="Female"/>
    <s v="24706252"/>
    <s v="723046197"/>
    <m/>
    <m/>
    <s v="727570126"/>
    <n v="37.580193999999999"/>
    <n v="-4.4551E-2"/>
    <s v="Meru"/>
    <s v="Imenti South"/>
    <s v="Kathera"/>
    <s v="Kongone"/>
    <s v="8"/>
    <s v="Igwemas General Digester Ltd"/>
    <s v="Timothy  Murithi"/>
    <s v="Timothy  Murithi"/>
    <s v="791853946"/>
    <s v="Micro Business"/>
    <x v="0"/>
    <x v="0"/>
    <d v="2018-09-10T00:00:00"/>
  </r>
  <r>
    <s v="VPA6"/>
    <s v="KE-MER-1810-23880"/>
    <x v="0"/>
    <s v=""/>
    <s v="25th August,2018"/>
    <d v="2018-08-25T00:00:00"/>
    <s v="14th October,2018"/>
    <d v="2018-10-14T00:00:00"/>
    <s v="Kimathi Jane Kithira"/>
    <s v="Female"/>
    <s v="13399254"/>
    <s v="721899707"/>
    <m/>
    <m/>
    <s v="721985466"/>
    <n v="37.783684999999998"/>
    <n v="2.7307999999999999E-2"/>
    <s v="Meru"/>
    <s v="Imenti South"/>
    <s v="Giaki"/>
    <s v="Ciokiura"/>
    <s v="10"/>
    <s v="Igwemas General Digester Ltd"/>
    <s v="Timothy  Murithi"/>
    <s v="Timothy  Murithi"/>
    <s v="791853946"/>
    <s v="Micro Business"/>
    <x v="0"/>
    <x v="0"/>
    <d v="2018-10-15T00:00:00"/>
  </r>
  <r>
    <s v="VPA6"/>
    <s v="KE-KIA-2002-28319"/>
    <x v="0"/>
    <s v=""/>
    <s v="23rd January,2020"/>
    <d v="2020-01-23T00:00:00"/>
    <s v="8th February,2020"/>
    <d v="2020-02-08T00:00:00"/>
    <s v="Nganga Lucy Thira"/>
    <s v="Female"/>
    <s v="11250797"/>
    <s v="254718423478"/>
    <m/>
    <m/>
    <m/>
    <n v="36.667650999999999"/>
    <n v="-1.195962"/>
    <s v="Kiambu"/>
    <s v="Kabete"/>
    <s v="Muguga"/>
    <s v="Gatwanafu"/>
    <s v="6"/>
    <s v="Timothy Kabue"/>
    <s v="Timothy Kabue"/>
    <s v="Timothy Kabue"/>
    <s v="716567854"/>
    <s v="Informal Business"/>
    <x v="2"/>
    <x v="0"/>
    <d v="2020-04-03T00:00:00"/>
  </r>
  <r>
    <s v="VPA6"/>
    <s v="KE-NAK-2204-29055"/>
    <x v="0"/>
    <s v=""/>
    <s v="20th March,2022"/>
    <d v="2022-03-20T00:00:00"/>
    <s v="2nd April,2022"/>
    <d v="2022-04-02T00:00:00"/>
    <s v="Goko Joseph Muthumbi"/>
    <s v="Male"/>
    <s v="3622036"/>
    <s v="0722761763"/>
    <m/>
    <m/>
    <s v="0722787857"/>
    <n v="36.538342"/>
    <n v="-0.81881300000000001"/>
    <s v="Nakuru"/>
    <s v="Naivasha"/>
    <s v="Kinungi"/>
    <s v="Munyu"/>
    <n v="8"/>
    <s v="Timothy Kabue"/>
    <s v="Timothy Kabue"/>
    <s v="Timothy Kabue"/>
    <s v=""/>
    <s v="Informal Business"/>
    <x v="0"/>
    <x v="0"/>
    <d v="2022-06-11T00:00:00"/>
  </r>
  <r>
    <s v="VPA6"/>
    <s v="KE-KIA-2207-29058"/>
    <x v="0"/>
    <s v=""/>
    <s v="20th July,2022"/>
    <d v="2022-07-20T00:00:00"/>
    <s v="28th July,2022"/>
    <d v="2022-07-28T00:00:00"/>
    <s v="Wanjiru Beatrice Wangui"/>
    <s v="Female"/>
    <s v="31147450"/>
    <s v="0720204176"/>
    <m/>
    <m/>
    <s v="0724433860"/>
    <n v="36.69511"/>
    <n v="-1.2254229999999999"/>
    <s v="Kiambu"/>
    <s v="Kabete"/>
    <s v="Kabete"/>
    <s v="Munanda"/>
    <n v="8"/>
    <s v="Timothy Kabue"/>
    <s v="Timothy Kabue"/>
    <s v="Timothy Kabue"/>
    <s v=""/>
    <s v="Informal Business"/>
    <x v="0"/>
    <x v="0"/>
    <d v="2022-08-03T00:00:00"/>
  </r>
  <r>
    <s v="VPA6"/>
    <s v="KE-KIA-2112-29053"/>
    <x v="0"/>
    <s v=""/>
    <s v="20th November,2021"/>
    <d v="2021-11-20T00:00:00"/>
    <s v="1st December,2021"/>
    <d v="2021-12-01T00:00:00"/>
    <s v="Gatonye Margret Wanjiru"/>
    <s v="Female"/>
    <n v="99999"/>
    <s v="254724537213"/>
    <m/>
    <m/>
    <s v="254737464096"/>
    <n v="36.660722"/>
    <n v="-1.1911119999999999"/>
    <s v="Kiambu"/>
    <s v="Kabete"/>
    <s v="Muguga"/>
    <s v="Gitangu"/>
    <n v="8"/>
    <s v="Timothy Kabue"/>
    <s v="Timothy Kabue"/>
    <s v="Timothy Kabue"/>
    <s v=""/>
    <s v="Informal Business"/>
    <x v="2"/>
    <x v="0"/>
    <d v="2021-12-17T00:00:00"/>
  </r>
  <r>
    <s v="VPA6"/>
    <s v="KE-KIA-2004-28535"/>
    <x v="0"/>
    <s v=""/>
    <s v="3rd April,2020"/>
    <d v="2020-04-03T00:00:00"/>
    <s v="15th April,2020"/>
    <d v="2020-04-15T00:00:00"/>
    <s v="Kangethe Ann Wanjiku"/>
    <s v="Female"/>
    <s v="123456"/>
    <s v="254723748911"/>
    <m/>
    <m/>
    <s v="254715447684"/>
    <n v="36.666252"/>
    <n v="-1.1966600000000001"/>
    <s v="Kiambu"/>
    <s v="Kabete"/>
    <s v="Muguga"/>
    <s v="Gatuanafu"/>
    <n v="8"/>
    <s v="Timothy Kabue"/>
    <s v="Timothy Kabue"/>
    <s v="Timothy Kabue"/>
    <s v=""/>
    <s v="Informal Business"/>
    <x v="0"/>
    <x v="0"/>
    <d v="2020-10-26T00:00:00"/>
  </r>
  <r>
    <s v="VPA6"/>
    <s v="KE-KIA-2108-29051"/>
    <x v="0"/>
    <s v=""/>
    <s v="4th August,2021"/>
    <d v="2021-08-04T00:00:00"/>
    <s v="20th August,2021"/>
    <d v="2021-08-20T00:00:00"/>
    <s v="Eli Githiri Njonjo"/>
    <s v="Male"/>
    <n v="99999"/>
    <s v="254722317063"/>
    <m/>
    <m/>
    <m/>
    <n v="36.642490000000002"/>
    <n v="-1.1650149999999999"/>
    <s v="Kiambu"/>
    <s v="Limuru"/>
    <s v="Limuru"/>
    <s v="Rironi"/>
    <n v="12"/>
    <s v="Timothy Kabue"/>
    <s v="Timothy Kabue"/>
    <s v="Timothy Kabue"/>
    <s v=""/>
    <s v="Informal Business"/>
    <x v="2"/>
    <x v="0"/>
    <d v="2021-11-18T00:00:00"/>
  </r>
  <r>
    <s v="VPA6"/>
    <s v="KE-KIA-2002-28316"/>
    <x v="0"/>
    <s v=""/>
    <s v="3rd January,2020"/>
    <d v="2020-01-03T00:00:00"/>
    <s v="4th February,2020"/>
    <d v="2020-02-04T00:00:00"/>
    <s v="Mwaura Paul Kamanja"/>
    <s v="Male"/>
    <s v="22287780"/>
    <s v="254720882835"/>
    <m/>
    <m/>
    <m/>
    <n v="36.668228999999997"/>
    <n v="-1.1955789999999999"/>
    <s v="Kiambu"/>
    <s v="Kikuyu"/>
    <s v="Muguga"/>
    <s v="Gatwanabu"/>
    <s v="12"/>
    <s v="Timothy Kabue"/>
    <s v="Timothy Kabue"/>
    <s v="Timothy Kabue"/>
    <s v="716567854"/>
    <s v="Informal Business"/>
    <x v="2"/>
    <x v="0"/>
    <d v="2020-04-03T00:00:00"/>
  </r>
  <r>
    <s v="VPA6"/>
    <s v="KE-KIA-2109-29052"/>
    <x v="0"/>
    <s v=""/>
    <s v="20th August,2021"/>
    <d v="2021-08-20T00:00:00"/>
    <s v="10th September,2021"/>
    <d v="2021-09-10T00:00:00"/>
    <s v="Kimotho William Gitau"/>
    <s v="Male"/>
    <s v="8615018"/>
    <s v="254720123486"/>
    <m/>
    <m/>
    <s v="254702236406"/>
    <n v="36.650267999999997"/>
    <n v="-1.17363"/>
    <s v="Kiambu"/>
    <s v="Limuru"/>
    <s v="Limuru"/>
    <s v="Mahinga"/>
    <n v="12"/>
    <s v="Timothy Kabue"/>
    <s v="Timothy Kabue"/>
    <s v="Timothy Kabue"/>
    <s v=""/>
    <s v="Informal Business"/>
    <x v="0"/>
    <x v="0"/>
    <d v="2021-11-18T00:00:00"/>
  </r>
  <r>
    <s v="VPA6"/>
    <s v="KE-KIA-2009-28533"/>
    <x v="2"/>
    <s v="Non Compliant"/>
    <s v="9th September,2020"/>
    <d v="2020-09-09T00:00:00"/>
    <s v="17th September,2020"/>
    <d v="2020-09-17T00:00:00"/>
    <s v="Njuguna Mary Wambui"/>
    <s v="Female"/>
    <s v="2563324"/>
    <s v="254722524286"/>
    <s v="254711163349"/>
    <m/>
    <m/>
    <n v="36.652272000000004"/>
    <n v="-1.1609430000000001"/>
    <s v="Kiambu"/>
    <s v="Limuru"/>
    <s v="Limuru"/>
    <s v="Gatimu"/>
    <n v="12"/>
    <s v="Timothy Kabue"/>
    <s v="Timothy Kabue"/>
    <s v="Timothy Kabue"/>
    <s v=""/>
    <s v="Informal Business"/>
    <x v="0"/>
    <x v="0"/>
    <d v="2020-10-26T00:00:00"/>
  </r>
  <r>
    <s v="VPA6"/>
    <s v="KE-NAI-2103-28541"/>
    <x v="0"/>
    <s v=""/>
    <s v="18th February,2021"/>
    <d v="2021-02-18T00:00:00"/>
    <s v="3rd March,2021"/>
    <d v="2021-03-03T00:00:00"/>
    <s v="Matheka Janeffer Ngina"/>
    <s v="Female"/>
    <s v="13311895"/>
    <s v="254722782436"/>
    <m/>
    <m/>
    <s v="254727291108"/>
    <n v="37.041643000000001"/>
    <n v="-1.2916099999999999"/>
    <s v="Nairobi"/>
    <s v="Kasarani"/>
    <s v="Kamulu"/>
    <s v="Twin bird b"/>
    <n v="12"/>
    <s v="Timothy Kabue"/>
    <s v="Timothy Kabue"/>
    <s v="Timothy Kabue"/>
    <s v=""/>
    <s v="Informal Business"/>
    <x v="0"/>
    <x v="0"/>
    <d v="2021-03-17T00:00:00"/>
  </r>
  <r>
    <s v="VPA6"/>
    <s v="KE-KIA-2107-29098"/>
    <x v="0"/>
    <s v=""/>
    <s v="2nd July,2021"/>
    <d v="2021-07-02T00:00:00"/>
    <s v="14th July,2021"/>
    <d v="2021-07-14T00:00:00"/>
    <s v="Waweru Peter Njoroge"/>
    <s v="Male"/>
    <s v="2305127"/>
    <s v="254722497934"/>
    <m/>
    <m/>
    <s v="254723963282"/>
    <n v="36.636707000000001"/>
    <n v="-1.188903"/>
    <s v="Kiambu"/>
    <s v="Kikuyu"/>
    <s v="Muguga"/>
    <s v="Thamanda"/>
    <n v="12"/>
    <s v="Timothy Kabue"/>
    <s v="Timothy Kabue"/>
    <s v="Timothy Kabue"/>
    <s v=""/>
    <s v="Informal Business"/>
    <x v="2"/>
    <x v="0"/>
    <d v="2021-08-29T00:00:00"/>
  </r>
  <r>
    <s v="VPA6"/>
    <s v="KE-NYE-1710-18364"/>
    <x v="0"/>
    <s v=""/>
    <s v="12th August,2017"/>
    <d v="2017-08-12T00:00:00"/>
    <s v="1st October,2017"/>
    <d v="2017-10-01T00:00:00"/>
    <s v="Mwangi Francis Githinji"/>
    <s v="Female"/>
    <s v="21845557"/>
    <s v="722243291"/>
    <m/>
    <m/>
    <m/>
    <n v="36.955927000000003"/>
    <n v="-0.425902"/>
    <s v="Nyeri"/>
    <s v="Nyeri Town"/>
    <s v="Ruringu"/>
    <s v="Kiamwathi"/>
    <s v="6"/>
    <s v="KREEN"/>
    <s v="Timothy Maina"/>
    <s v="Timothy Maina"/>
    <s v="254710341206"/>
    <s v="Informal Business"/>
    <x v="0"/>
    <x v="0"/>
    <d v="2017-10-18T00:00:00"/>
  </r>
  <r>
    <s v="VPA6"/>
    <s v="KE-NYE-1706-18360"/>
    <x v="0"/>
    <s v=""/>
    <s v="12th April,2017"/>
    <d v="2017-04-12T00:00:00"/>
    <s v="1st June,2017"/>
    <d v="2017-06-01T00:00:00"/>
    <s v="Maina Stephen Kirwea"/>
    <s v="Male"/>
    <s v="11032679"/>
    <s v="722487951"/>
    <m/>
    <m/>
    <m/>
    <n v="36.726578000000003"/>
    <n v="-0.158077"/>
    <s v="Nyeri"/>
    <s v="Kieni West"/>
    <s v="Mugunda"/>
    <s v="Gatemu"/>
    <s v="8"/>
    <s v="KREEN"/>
    <s v="Timothy Maina"/>
    <s v="Timothy Maina"/>
    <s v="710341206"/>
    <s v="Informal Business"/>
    <x v="0"/>
    <x v="0"/>
    <d v="2017-08-20T00:00:00"/>
  </r>
  <r>
    <s v="VPA6"/>
    <s v="KE-LAI-1705-18357"/>
    <x v="0"/>
    <s v=""/>
    <s v="12th March,2017"/>
    <d v="2017-03-12T00:00:00"/>
    <s v="1st May,2017"/>
    <d v="2017-05-01T00:00:00"/>
    <s v="Ndungu John Njenga"/>
    <s v="Male"/>
    <s v="5776108"/>
    <s v="722234709"/>
    <m/>
    <m/>
    <m/>
    <n v="36.381856999999997"/>
    <n v="4.0891999999999998E-2"/>
    <s v="Laikipia"/>
    <s v="Nyahururu"/>
    <s v="Manguo"/>
    <s v="Manguo"/>
    <n v="12"/>
    <s v="KREEN"/>
    <s v="Timothy Maina"/>
    <s v="Timothy Maina"/>
    <s v="726985649"/>
    <s v="Informal Business"/>
    <x v="2"/>
    <x v="0"/>
    <d v="2017-05-12T00:00:00"/>
  </r>
  <r>
    <s v="VPA6"/>
    <s v="KE-NYA-1701-18362"/>
    <x v="0"/>
    <s v=""/>
    <s v="12th November,2016"/>
    <d v="2016-11-12T00:00:00"/>
    <s v="1st January,2017"/>
    <d v="2017-01-01T00:00:00"/>
    <s v="Ndiritu Samwel Kamwaga"/>
    <s v="Female"/>
    <s v="22859222"/>
    <s v="721952895"/>
    <m/>
    <m/>
    <m/>
    <n v="36.501837000000002"/>
    <n v="8.3737000000000006E-2"/>
    <s v="Nyandarua"/>
    <s v="Ndaragwa"/>
    <s v="Ndivai"/>
    <s v="Retief"/>
    <s v="12"/>
    <s v="KREEN"/>
    <s v="Timothy Maina"/>
    <s v="Timothy Maina"/>
    <s v="710341206"/>
    <s v="Informal Business"/>
    <x v="2"/>
    <x v="0"/>
    <d v="2017-10-10T00:00:00"/>
  </r>
  <r>
    <s v="VPA6"/>
    <s v="KE-MER-1809-23700"/>
    <x v="0"/>
    <s v=""/>
    <s v="3rd August,2018"/>
    <d v="2018-08-03T00:00:00"/>
    <s v="12th September,2018"/>
    <d v="2018-09-12T00:00:00"/>
    <s v="Mbaya Kathurima Lawrence"/>
    <s v="Male"/>
    <s v="22768978"/>
    <s v="722748619"/>
    <m/>
    <m/>
    <s v="729368867"/>
    <n v="37.553263000000001"/>
    <n v="0.116478"/>
    <s v="Meru"/>
    <s v="Buuri"/>
    <s v="Ntungi"/>
    <s v="Ibii"/>
    <s v="6"/>
    <s v="Igwemas General Digester Ltd"/>
    <s v="Timothy Murithi"/>
    <s v="Timothy Murithi"/>
    <s v="791853946"/>
    <s v="Micro Business"/>
    <x v="0"/>
    <x v="0"/>
    <d v="2018-08-03T00:00:00"/>
  </r>
  <r>
    <s v="VPA6"/>
    <s v="KE-MER-1807-23968"/>
    <x v="0"/>
    <s v=""/>
    <s v="28th June,2018"/>
    <d v="2018-06-28T00:00:00"/>
    <s v="23rd July,2018"/>
    <d v="2018-07-23T00:00:00"/>
    <s v="Nkanata Nkoroi Geoffrey"/>
    <s v="Male"/>
    <s v="1908647"/>
    <s v="710544599"/>
    <m/>
    <m/>
    <s v="724056927"/>
    <n v="37.584394000000003"/>
    <n v="-2.7077E-2"/>
    <s v="Meru"/>
    <s v="Imenti South"/>
    <s v="Uruko"/>
    <s v="Kiamaiga"/>
    <s v="6"/>
    <s v="Igwemas General Digester Ltd"/>
    <s v="Timothy Murithi"/>
    <s v="Timothy Murithi"/>
    <s v="791853948"/>
    <s v="Micro Business"/>
    <x v="0"/>
    <x v="0"/>
    <d v="2018-07-23T00:00:00"/>
  </r>
  <r>
    <s v="VPA6"/>
    <s v="KE-NAK-1909-25681"/>
    <x v="0"/>
    <s v=""/>
    <s v="9th September,2019"/>
    <d v="2019-09-09T00:00:00"/>
    <s v="9th September,2019"/>
    <d v="2019-09-09T00:00:00"/>
    <s v="Njogu Waithera Alice"/>
    <s v="Female"/>
    <s v="2334711"/>
    <s v="0724795535"/>
    <m/>
    <m/>
    <s v="720147272"/>
    <n v="36.172893000000002"/>
    <n v="-7.9250000000000001E-2"/>
    <s v="Nakuru"/>
    <s v="Subukia"/>
    <s v="Kabazi"/>
    <s v="Kihoto"/>
    <s v="6"/>
    <s v="Igwemas General Digester Ltd"/>
    <s v="Timothy Murithi"/>
    <s v="Timothy Murithi"/>
    <s v="791853946"/>
    <s v="Micro Business"/>
    <x v="0"/>
    <x v="0"/>
    <d v="2019-09-09T00:00:00"/>
  </r>
  <r>
    <s v="VPA6"/>
    <s v="KE-MER-1811-25982"/>
    <x v="0"/>
    <s v=""/>
    <s v="21st October,2018"/>
    <d v="2018-10-21T00:00:00"/>
    <s v="19th November,2018"/>
    <d v="2018-11-19T00:00:00"/>
    <s v="Muthuri Margaret Kaguri"/>
    <s v="Female"/>
    <s v="22789193"/>
    <s v="254725762539"/>
    <m/>
    <m/>
    <m/>
    <n v="37.668095000000001"/>
    <n v="-0.104099"/>
    <s v="Meru"/>
    <s v="Imenti South"/>
    <s v="Mikumbune"/>
    <s v="Majerune"/>
    <s v="6"/>
    <s v="Igwemas General Digester Ltd"/>
    <s v="Timothy Murithi"/>
    <s v="Timothy Murithi"/>
    <s v="254791853946"/>
    <s v="Micro Business"/>
    <x v="0"/>
    <x v="0"/>
    <d v="2018-11-26T00:00:00"/>
  </r>
  <r>
    <s v="VPA6"/>
    <s v="KE-MER-1909-25714"/>
    <x v="0"/>
    <s v=""/>
    <s v="5th September,2019"/>
    <d v="2019-09-05T00:00:00"/>
    <s v="29th September,2019"/>
    <d v="2019-09-29T00:00:00"/>
    <s v="Mwenda Kinoti Philip"/>
    <s v="Male"/>
    <s v="21567867"/>
    <s v="254721575154"/>
    <m/>
    <m/>
    <m/>
    <n v="37.643009999999997"/>
    <n v="-5.3121000000000002E-2"/>
    <s v="Meru"/>
    <s v="Imenti South"/>
    <s v="Uruku"/>
    <s v="Kagene"/>
    <s v="6"/>
    <s v="Igwemas General Digester Ltd"/>
    <s v="Timothy Murithi"/>
    <s v="Timothy Murithi"/>
    <s v="254791853946"/>
    <s v="Micro Business"/>
    <x v="0"/>
    <x v="0"/>
    <d v="2019-10-09T00:00:00"/>
  </r>
  <r>
    <s v="VPA6"/>
    <s v="KE-MER-1909-25683"/>
    <x v="0"/>
    <s v=""/>
    <s v="7th August,2019"/>
    <d v="2019-08-07T00:00:00"/>
    <s v="4th September,2019"/>
    <d v="2019-09-04T00:00:00"/>
    <s v="Rukaria Kinyua Silas"/>
    <s v="Male"/>
    <s v="23031322"/>
    <s v="727916878"/>
    <m/>
    <m/>
    <s v="727917053"/>
    <n v="37.623572000000003"/>
    <n v="1.4881999999999999E-2"/>
    <s v="Meru"/>
    <s v="Meru Centra"/>
    <s v="Katheri Central"/>
    <s v="Aboetene"/>
    <n v="6"/>
    <s v="Igwemas General Digester Ltd"/>
    <s v="Timothy Murithi"/>
    <s v="Timothy Murithi"/>
    <s v="791853946"/>
    <s v="Micro Business"/>
    <x v="0"/>
    <x v="0"/>
    <d v="2019-09-16T00:00:00"/>
  </r>
  <r>
    <s v="VPA6"/>
    <s v="KE-THA-2004-25682"/>
    <x v="0"/>
    <s v=""/>
    <s v="29th April,2020"/>
    <d v="2020-04-29T00:00:00"/>
    <s v="29th April,2020"/>
    <d v="2020-04-29T00:00:00"/>
    <s v="Simon Stanley Kathuni"/>
    <s v="Male"/>
    <s v="34253456"/>
    <s v="720856586"/>
    <m/>
    <m/>
    <m/>
    <n v="37.640847999999998"/>
    <n v="-0.36977500000000002"/>
    <s v="Tharaka-Nithi"/>
    <s v="Chuka"/>
    <s v="Mwonge"/>
    <s v="Kangumo"/>
    <n v="6"/>
    <s v="Igwemas General Digester Ltd"/>
    <s v="Timothy Murithi"/>
    <s v="Timothy Murithi"/>
    <s v="791853946"/>
    <s v="Micro Business"/>
    <x v="0"/>
    <x v="0"/>
    <d v="2020-04-29T00:00:00"/>
  </r>
  <r>
    <s v="VPA6"/>
    <s v="KE-MER-2007-28456"/>
    <x v="0"/>
    <s v=""/>
    <s v="10th June,2020"/>
    <d v="2020-06-10T00:00:00"/>
    <s v="30th July,2020"/>
    <d v="2020-07-30T00:00:00"/>
    <s v="Kinyua Peter Eric"/>
    <s v="Male"/>
    <s v="23247822"/>
    <s v="254700773441"/>
    <m/>
    <m/>
    <s v="254711640933"/>
    <n v="37.666158000000003"/>
    <n v="3.0488000000000001E-2"/>
    <s v="Meru"/>
    <s v="Imenti North"/>
    <s v="Igoki"/>
    <s v="Muukuru"/>
    <n v="6"/>
    <s v="Igwemas General Digester Ltd"/>
    <s v="Timothy Murithi"/>
    <s v="Timothy Murithi"/>
    <s v=""/>
    <s v="Micro Business"/>
    <x v="0"/>
    <x v="0"/>
    <d v="2020-10-23T00:00:00"/>
  </r>
  <r>
    <s v="VPA6"/>
    <s v="KE-MER-1906-25690"/>
    <x v="2"/>
    <s v="Under Verification"/>
    <s v="28th June,2019"/>
    <d v="2019-06-28T00:00:00"/>
    <s v="28th June,2019"/>
    <d v="2019-06-28T00:00:00"/>
    <s v="Thuranira Joseph Kithinji"/>
    <s v="Male"/>
    <s v="7011739"/>
    <s v="07060226871"/>
    <m/>
    <m/>
    <s v="728438731"/>
    <n v="37.553755000000002"/>
    <n v="0.13353000000000001"/>
    <s v="Meru"/>
    <s v="Buuri"/>
    <s v="Kirua"/>
    <s v="Kiau"/>
    <s v="8"/>
    <s v="Igwemas General Digester Ltd"/>
    <s v="Timothy Murithi"/>
    <s v="Timothy Murithi"/>
    <s v="791853946"/>
    <s v="Micro Business"/>
    <x v="0"/>
    <x v="0"/>
    <d v="2019-06-30T00:00:00"/>
  </r>
  <r>
    <s v="VPA6"/>
    <s v="KE-MER-1905-25673"/>
    <x v="0"/>
    <s v=""/>
    <s v="24th May,2019"/>
    <d v="2019-05-24T00:00:00"/>
    <s v="24th May,2019"/>
    <d v="2019-05-24T00:00:00"/>
    <s v="Murangiri Eunice Gakii"/>
    <s v="Female"/>
    <s v="28471160"/>
    <s v="254712166559"/>
    <m/>
    <m/>
    <m/>
    <n v="37.551540000000003"/>
    <n v="0.128663"/>
    <s v="Meru"/>
    <s v="Buuri"/>
    <s v="Kibirichia"/>
    <s v="Mboroga"/>
    <s v="8"/>
    <s v="Igwemas General Digester Ltd"/>
    <s v="Timothy Murithi"/>
    <s v="Timothy Murithi"/>
    <s v="791853946"/>
    <s v="Micro Business"/>
    <x v="0"/>
    <x v="0"/>
    <d v="2019-05-25T00:00:00"/>
  </r>
  <r>
    <s v="VPA6"/>
    <s v="KE-MER-2004-25680"/>
    <x v="0"/>
    <s v=""/>
    <s v="21st April,2020"/>
    <d v="2020-04-21T00:00:00"/>
    <s v="21st April,2020"/>
    <d v="2020-04-21T00:00:00"/>
    <s v="Kirumba Ruteere Mary"/>
    <s v="Female"/>
    <s v="24567655"/>
    <s v="254721638139"/>
    <m/>
    <m/>
    <m/>
    <n v="37.682107000000002"/>
    <n v="-8.3875000000000005E-2"/>
    <s v="Meru"/>
    <s v="Imenti South"/>
    <s v="Ndamene"/>
    <s v="Kiambongo"/>
    <s v="8"/>
    <s v="Igwemas General Digester Ltd"/>
    <s v="Timothy Murithi"/>
    <s v="Timothy Murithi"/>
    <s v="791853846"/>
    <s v="Micro Business"/>
    <x v="0"/>
    <x v="0"/>
    <d v="2020-04-21T00:00:00"/>
  </r>
  <r>
    <s v="VPA6"/>
    <s v="KE-THA-2005-25679"/>
    <x v="0"/>
    <s v=""/>
    <s v="16th May,2020"/>
    <d v="2020-05-16T00:00:00"/>
    <s v="16th May,2020"/>
    <d v="2020-05-16T00:00:00"/>
    <s v="Mugandi Thirika Toy"/>
    <s v="Male"/>
    <s v="24655297"/>
    <s v="721656289"/>
    <s v="254721656287"/>
    <m/>
    <s v="254726694527"/>
    <n v="37.643515000000001"/>
    <n v="-0.37309300000000001"/>
    <s v="Tharaka-Nithi"/>
    <s v="Chuka"/>
    <s v="Mwonge"/>
    <s v="Kathiru"/>
    <n v="8"/>
    <s v="Igwemas General Digester Ltd"/>
    <s v="Timothy Murithi"/>
    <s v="Timothy Murithi"/>
    <s v="791853946"/>
    <s v="Micro Business"/>
    <x v="0"/>
    <x v="0"/>
    <d v="2020-05-16T00:00:00"/>
  </r>
  <r>
    <s v="VPA6"/>
    <s v="KE-MER-2004-25676"/>
    <x v="0"/>
    <s v=""/>
    <s v="17th April,2020"/>
    <d v="2020-04-17T00:00:00"/>
    <s v="17th April,2020"/>
    <d v="2020-04-17T00:00:00"/>
    <s v="Igweta Kaaria Joseph"/>
    <s v="Male"/>
    <s v="35423412"/>
    <s v="254720658251"/>
    <m/>
    <m/>
    <m/>
    <n v="37.733763000000003"/>
    <n v="7.0836999999999997E-2"/>
    <s v="Meru"/>
    <s v="Imenti North"/>
    <s v="Rwanyange"/>
    <s v="Kangiju"/>
    <s v="8"/>
    <s v="Igwemas General Digester Ltd"/>
    <s v="Timothy Murithi"/>
    <s v="Timothy Murithi"/>
    <s v="791853946"/>
    <s v="Micro Business"/>
    <x v="0"/>
    <x v="0"/>
    <d v="2020-04-17T00:00:00"/>
  </r>
  <r>
    <s v="VPA6"/>
    <s v="KE-LAI-1712-18367"/>
    <x v="0"/>
    <s v=""/>
    <s v="28th November,2017"/>
    <d v="2017-11-28T00:00:00"/>
    <s v="28th December,2017"/>
    <d v="2017-12-28T00:00:00"/>
    <s v="Gakuu Stephen Muciri"/>
    <s v="Male"/>
    <s v="614805"/>
    <s v="722347746"/>
    <m/>
    <m/>
    <s v="706833036"/>
    <n v="36.398617000000002"/>
    <n v="4.9480000000000003E-2"/>
    <s v="Laikipia"/>
    <s v="Laikipia  West"/>
    <s v="Mahianyu"/>
    <s v="Kiriita"/>
    <s v="8"/>
    <s v="KREEN"/>
    <s v="Timothy Murithi"/>
    <s v="Timothy Murithi"/>
    <s v="714678908"/>
    <s v="Informal Business"/>
    <x v="0"/>
    <x v="0"/>
    <d v="2018-01-31T00:00:00"/>
  </r>
  <r>
    <s v="VPA6"/>
    <s v="KE-MER-2006-28499"/>
    <x v="0"/>
    <s v=""/>
    <s v="29th May,2020"/>
    <d v="2020-05-29T00:00:00"/>
    <s v="25th June,2020"/>
    <d v="2020-06-25T00:00:00"/>
    <s v="Geoffrey Irware Mururu"/>
    <s v="Male"/>
    <s v="2445634"/>
    <s v="+254725649320"/>
    <s v="728159695"/>
    <m/>
    <s v="725649320"/>
    <n v="37.834831999999999"/>
    <n v="7.0779999999999996E-2"/>
    <s v="Meru"/>
    <s v="Tigania East"/>
    <s v="Mikinduri"/>
    <s v="Marega"/>
    <s v="8"/>
    <s v="Igwemas General Digester Ltd"/>
    <s v="Timothy Murithi"/>
    <s v="Timothy Murithi"/>
    <s v="791853946"/>
    <s v="Micro Business"/>
    <x v="0"/>
    <x v="0"/>
    <d v="2020-08-02T00:00:00"/>
  </r>
  <r>
    <s v="VPA6"/>
    <s v="KE-MER-1907-25686"/>
    <x v="0"/>
    <s v=""/>
    <s v="10th July,2019"/>
    <d v="2019-07-10T00:00:00"/>
    <s v="10th July,2019"/>
    <d v="2019-07-10T00:00:00"/>
    <s v="Mukeku Kithure Robert"/>
    <s v="Male"/>
    <s v="21567787"/>
    <s v="254721302387"/>
    <m/>
    <m/>
    <m/>
    <n v="37.552427999999999"/>
    <n v="9.1611999999999999E-2"/>
    <s v="Meru"/>
    <s v="Buuri"/>
    <s v="Kirua"/>
    <s v="Murunguma"/>
    <s v="8"/>
    <s v="Igwemas General Digester Ltd"/>
    <s v="Timothy Murithi"/>
    <s v="Timothy Murithi"/>
    <s v="791853946"/>
    <s v="Micro Business"/>
    <x v="0"/>
    <x v="0"/>
    <d v="2019-07-10T00:00:00"/>
  </r>
  <r>
    <s v="VPA6"/>
    <s v="KE-THA-2010-28455"/>
    <x v="0"/>
    <s v=""/>
    <s v="10th October,2020"/>
    <d v="2020-10-10T00:00:00"/>
    <s v="20th October,2020"/>
    <d v="2020-10-20T00:00:00"/>
    <s v="Karuru Mugambi Joyce"/>
    <s v="Female"/>
    <s v="22345432"/>
    <s v="254724556722"/>
    <s v="724556722"/>
    <m/>
    <s v="726600767"/>
    <n v="37.635919999999999"/>
    <n v="-0.32537700000000003"/>
    <s v="Tharaka-Nithi"/>
    <s v="Chuka"/>
    <s v="Kiangondu"/>
    <s v="Mbuka"/>
    <s v="8"/>
    <s v="Igwemas General Digester Ltd"/>
    <s v="Timothy Murithi"/>
    <s v="Timothy Murithi"/>
    <s v="791853946"/>
    <s v="Micro Business"/>
    <x v="0"/>
    <x v="0"/>
    <d v="2020-10-21T00:00:00"/>
  </r>
  <r>
    <s v="VPA6"/>
    <s v="KE-MER-2102-27067"/>
    <x v="2"/>
    <s v="Under Verification"/>
    <s v="6th February,2021"/>
    <d v="2021-02-06T00:00:00"/>
    <s v="6th February,2021"/>
    <d v="2021-02-06T00:00:00"/>
    <s v="M'Ituuru Gitonga Johnson"/>
    <s v="Male"/>
    <s v="22243234"/>
    <s v="720616558"/>
    <s v="254720616558"/>
    <m/>
    <s v="254711156894"/>
    <n v="37.851300000000002"/>
    <n v="6.502E-3"/>
    <s v="Meru"/>
    <s v="Imenti North"/>
    <s v="Mbirikene"/>
    <s v="Nkurene"/>
    <n v="8"/>
    <s v="Igwemas General Digester Ltd"/>
    <s v="Timothy Murithi"/>
    <s v="Timothy Murithi"/>
    <s v=""/>
    <s v="Micro Business"/>
    <x v="0"/>
    <x v="0"/>
    <d v="2021-03-01T00:00:00"/>
  </r>
  <r>
    <s v="VPA6"/>
    <s v="KE-THA-2005-25689"/>
    <x v="0"/>
    <s v=""/>
    <s v="9th May,2020"/>
    <d v="2020-05-09T00:00:00"/>
    <s v="9th May,2020"/>
    <d v="2020-05-09T00:00:00"/>
    <s v="Mugambi Mutengi Eustace"/>
    <s v="Male"/>
    <s v="194563455"/>
    <s v="254725746566"/>
    <m/>
    <m/>
    <m/>
    <n v="37.637324999999997"/>
    <n v="-0.324627"/>
    <s v="Tharaka-Nithi"/>
    <s v="Chuka"/>
    <s v="Kiangondu"/>
    <s v="Mbuta"/>
    <n v="10"/>
    <s v="Igwemas General Digester Ltd"/>
    <s v="Timothy Murithi"/>
    <s v="Timothy Murithi"/>
    <s v="791853946"/>
    <s v="Micro Business"/>
    <x v="0"/>
    <x v="0"/>
    <d v="2020-05-09T00:00:00"/>
  </r>
  <r>
    <s v="VPA6"/>
    <s v="KE-MER-1912-28478"/>
    <x v="0"/>
    <s v=""/>
    <s v="2nd November,2019"/>
    <d v="2019-11-02T00:00:00"/>
    <s v="1st December,2019"/>
    <d v="2019-12-01T00:00:00"/>
    <s v="Mbae Manyara Titus"/>
    <s v="Male"/>
    <s v="1115784"/>
    <s v="254711243260"/>
    <m/>
    <m/>
    <m/>
    <n v="37.604264999999998"/>
    <n v="-7.5274999999999995E-2"/>
    <s v="Meru"/>
    <s v="Imenti South"/>
    <s v="Mikumbune"/>
    <s v="Kithiru"/>
    <s v="10"/>
    <s v="Timothy Muriithi Paul"/>
    <s v="Timothy Murithi"/>
    <s v="Timothy Murithi"/>
    <s v="254791853946"/>
    <s v="Informal Business"/>
    <x v="0"/>
    <x v="0"/>
    <d v="2019-12-10T00:00:00"/>
  </r>
  <r>
    <s v="VPA6"/>
    <s v="KE-MER-2007-28451"/>
    <x v="0"/>
    <s v=""/>
    <s v="20th June,2020"/>
    <d v="2020-06-20T00:00:00"/>
    <s v="15th July,2020"/>
    <d v="2020-07-15T00:00:00"/>
    <s v="Mukami Mwenda Annestine"/>
    <s v="Female"/>
    <s v="13617491"/>
    <s v="+254722994933"/>
    <s v="720817862"/>
    <m/>
    <s v="722994933"/>
    <n v="37.741652999999999"/>
    <n v="0.111113"/>
    <s v="Meru"/>
    <s v="Tigania West"/>
    <s v="Kimachia"/>
    <s v="Mwithu"/>
    <s v="10"/>
    <s v="Igwemas General Digester Ltd"/>
    <s v="Timothy Murithi"/>
    <s v="Timothy Murithi"/>
    <s v="791853946"/>
    <s v="Micro Business"/>
    <x v="0"/>
    <x v="0"/>
    <d v="2020-08-02T00:00:00"/>
  </r>
  <r>
    <s v="VPA6"/>
    <s v="KE-THA-2010-28454"/>
    <x v="2"/>
    <s v="Under Verification"/>
    <s v="4th October,2020"/>
    <d v="2020-10-04T00:00:00"/>
    <s v="16th October,2020"/>
    <d v="2020-10-16T00:00:00"/>
    <s v="Gacheri Willson Sarah"/>
    <s v="Female"/>
    <s v="3249582"/>
    <s v="720827722"/>
    <m/>
    <m/>
    <s v="720791557"/>
    <n v="37.661630000000002"/>
    <n v="-0.38079000000000002"/>
    <s v="Tharaka-Nithi"/>
    <s v="Chuka"/>
    <s v="Kabuboni"/>
    <s v="Mpukoni"/>
    <n v="10"/>
    <s v="Igwemas General Digester Ltd"/>
    <s v="Timothy Murithi"/>
    <s v="Timothy Murithi"/>
    <s v="791853946"/>
    <s v="Micro Business"/>
    <x v="0"/>
    <x v="0"/>
    <d v="2020-10-21T00:00:00"/>
  </r>
  <r>
    <s v="VPA6"/>
    <s v="KE-THA-2012-28464"/>
    <x v="0"/>
    <s v=""/>
    <s v="20th November,2020"/>
    <d v="2020-11-20T00:00:00"/>
    <s v="6th December,2020"/>
    <d v="2020-12-06T00:00:00"/>
    <s v="Ndei Aletus Ngai"/>
    <s v="Male"/>
    <s v="19234575"/>
    <s v="254729496037"/>
    <m/>
    <m/>
    <s v="254711587025"/>
    <n v="37.671902000000003"/>
    <n v="-0.37158799999999997"/>
    <s v="Tharaka-Nithi"/>
    <s v="Chuka"/>
    <s v="Gitareni"/>
    <s v="Miringani"/>
    <n v="10"/>
    <s v="Igwemas General Digester Ltd"/>
    <s v="Timothy Murithi"/>
    <s v="Timothy Murithi"/>
    <s v=""/>
    <s v="Micro Business"/>
    <x v="0"/>
    <x v="0"/>
    <d v="2021-01-24T00:00:00"/>
  </r>
  <r>
    <s v="VPA6"/>
    <s v="KE-MER-2012-28465"/>
    <x v="0"/>
    <s v=""/>
    <s v="1st December,2020"/>
    <d v="2020-12-01T00:00:00"/>
    <s v="15th December,2020"/>
    <d v="2020-12-15T00:00:00"/>
    <s v="Marete Margret Nkinga"/>
    <s v="Female"/>
    <s v="22543221"/>
    <s v="254720173902"/>
    <m/>
    <m/>
    <s v="254724785113"/>
    <n v="37.582687999999997"/>
    <n v="-0.154752"/>
    <s v="Meru"/>
    <s v="Imenti South"/>
    <s v="Kinoro"/>
    <s v="Kiamweri"/>
    <n v="10"/>
    <s v="Igwemas General Digester Ltd"/>
    <s v="Timothy Murithi"/>
    <s v="Timothy Murithi"/>
    <s v=""/>
    <s v="Micro Business"/>
    <x v="0"/>
    <x v="0"/>
    <d v="2021-01-26T00:00:00"/>
  </r>
  <r>
    <s v="VPA6"/>
    <s v="KE-KER-2010-26639"/>
    <x v="0"/>
    <s v=""/>
    <s v="1st August,2020"/>
    <d v="2020-08-01T00:00:00"/>
    <s v="30th October,2020"/>
    <d v="2020-10-30T00:00:00"/>
    <s v="William Tole Kipyegon"/>
    <s v="Male"/>
    <s v="23189903"/>
    <s v="254721275052"/>
    <m/>
    <m/>
    <m/>
    <n v="35.267215999999998"/>
    <n v="-0.29783799999999999"/>
    <s v="Kericho"/>
    <s v="Ainamoi"/>
    <s v="Ainamoi"/>
    <s v="Chemorir"/>
    <n v="8"/>
    <s v="Denis Kipkirui Tonui"/>
    <s v="Tonui"/>
    <s v="Tonui"/>
    <s v=""/>
    <s v="Informal Business"/>
    <x v="0"/>
    <x v="0"/>
    <d v="2020-12-05T00:00:00"/>
  </r>
  <r>
    <s v="VPA6"/>
    <s v="KE-KER-2207-26356"/>
    <x v="0"/>
    <s v=""/>
    <s v="6th April,2022"/>
    <d v="2022-04-06T00:00:00"/>
    <s v="2nd July,2022"/>
    <d v="2022-07-02T00:00:00"/>
    <s v="Cheruiyot Solomon"/>
    <s v="Male"/>
    <s v="25221090"/>
    <s v="0712183976"/>
    <m/>
    <m/>
    <m/>
    <n v="35.096589999999999"/>
    <n v="-0.66217499999999996"/>
    <s v="Kericho"/>
    <s v="Bureti"/>
    <s v="Cheplanget"/>
    <s v="Silot"/>
    <n v="12"/>
    <s v="Denis Kipkirui Tonui"/>
    <s v="Tonui Denis"/>
    <s v="Tonui Denis"/>
    <s v=""/>
    <s v="Informal Business"/>
    <x v="0"/>
    <x v="0"/>
    <d v="2022-10-20T00:00:00"/>
  </r>
  <r>
    <s v="VPA6"/>
    <s v="KE-NAI-1804-26563"/>
    <x v="0"/>
    <s v=""/>
    <s v="1st March,2018"/>
    <d v="2018-03-01T00:00:00"/>
    <s v="20th April,2018"/>
    <d v="2018-04-20T00:00:00"/>
    <s v="Biogas International Flexi Biogas"/>
    <s v="Male"/>
    <s v="99999"/>
    <s v="705921611"/>
    <s v="712345678"/>
    <m/>
    <m/>
    <n v="36.687911"/>
    <n v="-1.323779"/>
    <s v="Nairobi"/>
    <s v="Kibra"/>
    <s v="Karen"/>
    <s v="Karen"/>
    <n v="6"/>
    <s v="Biogas International Limited"/>
    <s v="Tony Malila"/>
    <s v="Tony Malila"/>
    <s v="712345678"/>
    <s v="Medium Size Business"/>
    <x v="6"/>
    <x v="2"/>
    <d v="2018-04-27T00:00:00"/>
  </r>
  <r>
    <s v="VPA6"/>
    <s v="KE-NAI-1801-27927"/>
    <x v="0"/>
    <s v=""/>
    <s v="12th November,2017"/>
    <d v="2017-11-12T00:00:00"/>
    <s v="1st January,2018"/>
    <d v="2018-01-01T00:00:00"/>
    <s v="Flexi Technology Biogas-Plant2"/>
    <s v="Male"/>
    <s v="99999"/>
    <s v="722700530"/>
    <m/>
    <m/>
    <m/>
    <n v="36.688800000000001"/>
    <n v="-1.324875"/>
    <s v="Nairobi"/>
    <s v="Langata"/>
    <s v="Langata"/>
    <s v="Mwitu"/>
    <s v="6"/>
    <s v="Biogas International Limited"/>
    <s v="Tony Malila"/>
    <s v="Tony Malila"/>
    <s v="718484236"/>
    <s v="Medium Size Business"/>
    <x v="6"/>
    <x v="2"/>
    <d v="2018-02-16T00:00:00"/>
  </r>
  <r>
    <s v="VPA6"/>
    <s v="KE-NAK-1709-18436"/>
    <x v="0"/>
    <s v=""/>
    <s v="27th July,2017"/>
    <d v="2017-07-27T00:00:00"/>
    <s v="15th September,2017"/>
    <d v="2017-09-15T00:00:00"/>
    <s v="Chepkwony Ann Chepkwony"/>
    <s v="Female"/>
    <s v="1132117"/>
    <s v="725176806"/>
    <m/>
    <m/>
    <m/>
    <n v="35.703778"/>
    <n v="-0.55126299999999995"/>
    <s v="Nakuru"/>
    <s v="Njoro"/>
    <s v="Ingata"/>
    <s v="Ogilgei"/>
    <s v="8"/>
    <s v="Towett Kiprotich"/>
    <s v="Towett Kiprotich"/>
    <s v="Towett Kiprotich"/>
    <s v="700536470"/>
    <s v="Informal Business"/>
    <x v="0"/>
    <x v="0"/>
    <d v="2017-09-26T00:00:00"/>
  </r>
  <r>
    <s v="VPA6"/>
    <s v="KE-NAK-1608-18437"/>
    <x v="0"/>
    <s v=""/>
    <s v="15th June,2016"/>
    <d v="2016-06-15T00:00:00"/>
    <s v="4th August,2016"/>
    <d v="2016-08-04T00:00:00"/>
    <s v="Ronoh Jane Chelangat"/>
    <s v="Female"/>
    <s v="8751169"/>
    <s v="721298958"/>
    <m/>
    <m/>
    <m/>
    <n v="35.966552"/>
    <n v="-0.29320200000000002"/>
    <s v="Nakuru"/>
    <s v="Njoro"/>
    <s v="Ingata"/>
    <s v="Ogilgei"/>
    <s v="12"/>
    <s v="Towett Kiprotich"/>
    <s v="Towett Kiprotich"/>
    <s v="Towett Kiprotich"/>
    <s v="700536470"/>
    <s v="Informal Business"/>
    <x v="0"/>
    <x v="0"/>
    <d v="2017-09-26T00:00:00"/>
  </r>
  <r>
    <s v="VPA6"/>
    <s v="KE-THA-1801-19594"/>
    <x v="0"/>
    <s v=""/>
    <s v="1st December,2017"/>
    <d v="2017-12-01T00:00:00"/>
    <s v="20th January,2018"/>
    <d v="2018-01-20T00:00:00"/>
    <s v="Mwenda Japheth Irvine"/>
    <s v="Male"/>
    <s v="2463208"/>
    <s v="718971889"/>
    <m/>
    <m/>
    <m/>
    <n v="37.622329999999998"/>
    <n v="-0.22803799999999999"/>
    <s v="Tharaka-Nithi"/>
    <s v="Maara"/>
    <s v="Chogoria"/>
    <s v="Kithiru"/>
    <s v="6"/>
    <s v="Likunga Company Limited"/>
    <s v="Tuva"/>
    <s v="Tuva"/>
    <s v="738923711"/>
    <s v="Micro Business"/>
    <x v="0"/>
    <x v="0"/>
    <d v="2018-01-24T00:00:00"/>
  </r>
  <r>
    <s v="VPA6"/>
    <s v="KE-MER-1708-19587"/>
    <x v="0"/>
    <s v=""/>
    <s v="12th June,2017"/>
    <d v="2017-06-12T00:00:00"/>
    <s v="1st August,2017"/>
    <d v="2017-08-01T00:00:00"/>
    <s v="Kamande Esther Muthoni"/>
    <s v="Female"/>
    <s v="24588201"/>
    <s v="723939069"/>
    <m/>
    <m/>
    <s v="723818846"/>
    <n v="37.941043000000001"/>
    <n v="0.31730599999999998"/>
    <s v="Meru"/>
    <s v="Igembe North"/>
    <s v="Ntunene"/>
    <s v="Ntobuine"/>
    <s v="8"/>
    <s v="Likunga Company Limited"/>
    <s v="Tuva"/>
    <s v="Tuva"/>
    <s v=""/>
    <s v="Micro Business"/>
    <x v="2"/>
    <x v="0"/>
    <d v="2017-08-28T00:00:00"/>
  </r>
  <r>
    <s v="VPA6"/>
    <s v="KE-KWA-1712-22550"/>
    <x v="0"/>
    <s v=""/>
    <s v="12th October,2017"/>
    <d v="2017-10-12T00:00:00"/>
    <s v="1st December,2017"/>
    <d v="2017-12-01T00:00:00"/>
    <s v="Itidua Alexander John"/>
    <s v="Male"/>
    <s v="13628060"/>
    <s v="727929343"/>
    <m/>
    <m/>
    <m/>
    <n v="39.176845"/>
    <n v="-4.5813740000000003"/>
    <s v="Kwale"/>
    <s v="Lunga Lunga"/>
    <s v="Vanga"/>
    <s v="Mwana Mamba"/>
    <s v="8"/>
    <s v="Mespt"/>
    <s v="Unyao Degwa"/>
    <s v="Unyao Degwa"/>
    <s v="710588282"/>
    <s v="Medium Size Business"/>
    <x v="2"/>
    <x v="0"/>
    <d v="2017-10-18T00:00:00"/>
  </r>
  <r>
    <s v="VPA6"/>
    <s v="KE-NAN-1810-27799"/>
    <x v="0"/>
    <s v=""/>
    <s v="29th August,2018"/>
    <d v="2018-08-29T00:00:00"/>
    <s v="18th October,2018"/>
    <d v="2018-10-18T00:00:00"/>
    <s v="Too Alice"/>
    <s v="Female"/>
    <s v="20562276"/>
    <s v="719264456"/>
    <m/>
    <m/>
    <s v="726978107"/>
    <n v="35.270459000000002"/>
    <n v="6.9891999999999996E-2"/>
    <s v="Nandi"/>
    <s v="Nandi Hills"/>
    <s v="Nandi Hills"/>
    <s v="Cheptabach"/>
    <s v="4"/>
    <s v="Jonathan Tabut"/>
    <s v="Viola Chepkorir"/>
    <s v="Viola Chepkorir"/>
    <s v=""/>
    <s v="Informal Business"/>
    <x v="0"/>
    <x v="0"/>
    <d v="2018-10-19T00:00:00"/>
  </r>
  <r>
    <s v="VPA6"/>
    <s v="KE-NAN-1802-24557"/>
    <x v="0"/>
    <s v=""/>
    <s v="14th October,2017"/>
    <d v="2017-10-14T00:00:00"/>
    <s v="16th February,2018"/>
    <d v="2018-02-16T00:00:00"/>
    <s v="Teresa Kiptoo"/>
    <s v="Female"/>
    <s v="7168261"/>
    <s v="701392384"/>
    <m/>
    <m/>
    <m/>
    <n v="35.275503999999998"/>
    <n v="5.9665999999999997E-2"/>
    <s v="Nandi"/>
    <s v="Tinderet"/>
    <s v="Kibukwo"/>
    <s v="Kolonget"/>
    <s v="4"/>
    <s v="Jonathan Tabut"/>
    <s v="Viola Chepkorir"/>
    <s v="Viola Chepkorir"/>
    <s v=""/>
    <s v="Informal Business"/>
    <x v="0"/>
    <x v="0"/>
    <d v="2018-10-18T00:00:00"/>
  </r>
  <r>
    <s v="VPA6"/>
    <s v="KE-NAN-1802-27810"/>
    <x v="0"/>
    <s v=""/>
    <s v="8th August,2017"/>
    <d v="2017-08-08T00:00:00"/>
    <s v="13th February,2018"/>
    <d v="2018-02-13T00:00:00"/>
    <s v="Hellen Jemutai"/>
    <s v="Female"/>
    <s v="22307538"/>
    <s v="790195832"/>
    <m/>
    <m/>
    <s v="735769183"/>
    <n v="35.286175"/>
    <n v="5.6403000000000002E-2"/>
    <s v="Nandi"/>
    <s v="Tinderet"/>
    <s v="Songhor"/>
    <s v="Cherondo"/>
    <s v="4"/>
    <s v="Jonathan Tabut"/>
    <s v="Viola Chepkorir"/>
    <s v="Viola Chepkorir"/>
    <s v="734751201"/>
    <s v="Informal Business"/>
    <x v="0"/>
    <x v="0"/>
    <d v="2018-10-17T00:00:00"/>
  </r>
  <r>
    <s v="VPA6"/>
    <s v="KE-NYE-2203-30037"/>
    <x v="0"/>
    <s v=""/>
    <s v="15th January,2022"/>
    <d v="2022-01-15T00:00:00"/>
    <s v="31st March,2022"/>
    <d v="2022-03-31T00:00:00"/>
    <s v="Gitahi Monica Nyambura"/>
    <s v="Female"/>
    <s v="5963261"/>
    <s v="0720344947"/>
    <m/>
    <m/>
    <s v="0723761729"/>
    <n v="37.106157000000003"/>
    <n v="-3.8519999999999999E-2"/>
    <s v="Nyeri"/>
    <s v="Kieni East"/>
    <s v="Gakawa"/>
    <s v="Kwa mweya B"/>
    <n v="6"/>
    <s v="Wambui Gituku"/>
    <s v="Wambui Gituku"/>
    <s v="Wambui Gituku"/>
    <s v=""/>
    <s v="Informal Business"/>
    <x v="0"/>
    <x v="0"/>
    <d v="2022-03-31T00:00:00"/>
  </r>
  <r>
    <s v="VPA6"/>
    <s v="KE-NYE-2203-30032"/>
    <x v="0"/>
    <s v=""/>
    <s v="9th January,2022"/>
    <d v="2022-01-09T00:00:00"/>
    <s v="8th March,2022"/>
    <d v="2022-03-08T00:00:00"/>
    <s v="Waweru Jane Wamaitha"/>
    <s v="Female"/>
    <s v="21436589"/>
    <s v="0721613913"/>
    <m/>
    <m/>
    <s v="0713141843"/>
    <n v="37.103279000000001"/>
    <n v="-3.27E-2"/>
    <s v="Nyeri"/>
    <s v="Kieni East"/>
    <s v="Gakawa"/>
    <s v="Kwa mweya B"/>
    <n v="6"/>
    <s v="Wambui Gituku"/>
    <s v="Wambui Gituku"/>
    <s v="Wambui Gituku"/>
    <s v=""/>
    <s v="Informal Business"/>
    <x v="0"/>
    <x v="0"/>
    <d v="2022-03-09T00:00:00"/>
  </r>
  <r>
    <s v="VPA6"/>
    <s v="KE-NYE-2203-30036"/>
    <x v="0"/>
    <s v=""/>
    <s v="27th December,2021"/>
    <d v="2021-12-27T00:00:00"/>
    <s v="14th March,2022"/>
    <d v="2022-03-14T00:00:00"/>
    <s v="Mwaragania Faith Wambui"/>
    <s v="Female"/>
    <s v="10608062"/>
    <s v="0721555575"/>
    <m/>
    <m/>
    <s v="0724665166"/>
    <n v="37.009642999999997"/>
    <n v="-7.1079000000000003E-2"/>
    <s v="Nyeri"/>
    <s v="Kieni East"/>
    <s v="Gakawa"/>
    <s v="Burugutia"/>
    <n v="6"/>
    <s v="Wambui Gituku"/>
    <s v="Wambui Gituku"/>
    <s v="Wambui Gituku"/>
    <s v=""/>
    <s v="Informal Business"/>
    <x v="0"/>
    <x v="0"/>
    <d v="2022-03-15T00:00:00"/>
  </r>
  <r>
    <s v="VPA6"/>
    <s v="KE-NYE-2205-30910"/>
    <x v="0"/>
    <s v=""/>
    <s v="10th May,2022"/>
    <d v="2022-05-10T00:00:00"/>
    <s v="26th May,2022"/>
    <d v="2022-05-26T00:00:00"/>
    <s v="Gathoga Paul Njogu"/>
    <s v="Male"/>
    <s v="22116625"/>
    <s v="0705660485"/>
    <m/>
    <m/>
    <s v="0725568705"/>
    <n v="37.026007999999997"/>
    <n v="-5.7609E-2"/>
    <s v="Nyeri"/>
    <s v="Kieni East"/>
    <s v="Gathima"/>
    <s v="Mikumbuni"/>
    <n v="6"/>
    <s v="Wambui Gituku"/>
    <s v="Wambui Gituku"/>
    <s v="Wambui Gituku"/>
    <s v=""/>
    <s v="Informal Business"/>
    <x v="0"/>
    <x v="0"/>
    <d v="2022-09-14T00:00:00"/>
  </r>
  <r>
    <s v="VPA6"/>
    <s v="KE-NYE-2301-30045"/>
    <x v="0"/>
    <s v=""/>
    <s v="19th November,2022"/>
    <d v="2022-11-19T00:00:00"/>
    <s v="4th January,2023"/>
    <d v="2023-01-04T00:00:00"/>
    <s v="Gathogo Peter Kariuki"/>
    <s v="Male"/>
    <s v="12474292"/>
    <s v="0722565926"/>
    <m/>
    <m/>
    <s v="0727587378"/>
    <n v="37.099817000000002"/>
    <n v="-0.52312199999999998"/>
    <s v="Nyeri"/>
    <s v="Mathira East"/>
    <s v="Konyu"/>
    <s v="Muhururu"/>
    <n v="8"/>
    <s v="Rural &amp; Urban Alternative Energy"/>
    <s v="Wambui gituku"/>
    <s v="Wambui gituku"/>
    <s v=""/>
    <s v="Informal Business"/>
    <x v="0"/>
    <x v="0"/>
    <d v="2023-01-19T00:00:00"/>
  </r>
  <r>
    <s v="VPA6"/>
    <s v="KE-NYE-2006-29204"/>
    <x v="0"/>
    <s v=""/>
    <s v="12th May,2020"/>
    <d v="2020-05-12T00:00:00"/>
    <s v="6th June,2020"/>
    <d v="2020-06-06T00:00:00"/>
    <s v="Munyiri Leonard Murage"/>
    <s v="Female"/>
    <s v="1832097"/>
    <s v="721295115"/>
    <s v="254721295115"/>
    <m/>
    <m/>
    <n v="37.046841999999998"/>
    <n v="-0.19927"/>
    <s v="Nyeri"/>
    <s v="Kieni East"/>
    <s v="Ndiriti"/>
    <s v="Kibendera"/>
    <n v="8"/>
    <s v="Wambui Gituku"/>
    <s v="Wambui Gituku"/>
    <s v="Wambui Gituku"/>
    <s v="710447525"/>
    <s v="Informal Business"/>
    <x v="0"/>
    <x v="0"/>
    <d v="2020-06-23T00:00:00"/>
  </r>
  <r>
    <s v="VPA6"/>
    <s v="KE-NYE-2006-27803"/>
    <x v="0"/>
    <s v=""/>
    <s v="23rd May,2020"/>
    <d v="2020-05-23T00:00:00"/>
    <s v="6th June,2020"/>
    <d v="2020-06-06T00:00:00"/>
    <s v="Ndirangu Lucia Wanjira"/>
    <s v="Male"/>
    <s v="99999"/>
    <s v="254726229924"/>
    <m/>
    <m/>
    <m/>
    <n v="37.014781999999997"/>
    <n v="-0.22515399999999999"/>
    <s v="Nyeri"/>
    <s v="Kieni East"/>
    <s v="Ndiriti"/>
    <s v="Camel. Hills"/>
    <s v="8"/>
    <s v="Wambui Gituku"/>
    <s v="Wambui Gituku"/>
    <s v="Wambui Gituku"/>
    <s v="710447525"/>
    <s v="Informal Business"/>
    <x v="0"/>
    <x v="0"/>
    <d v="2020-06-23T00:00:00"/>
  </r>
  <r>
    <s v="VPA6"/>
    <s v="KE-NYE-2002-29203"/>
    <x v="0"/>
    <s v=""/>
    <s v="1st December,2019"/>
    <d v="2019-12-01T00:00:00"/>
    <s v="17th February,2020"/>
    <d v="2020-02-17T00:00:00"/>
    <s v="Muraguri Jeniffer Nyaguthii"/>
    <s v="Female"/>
    <s v="5565539"/>
    <s v="72356278"/>
    <m/>
    <m/>
    <m/>
    <n v="37.033197000000001"/>
    <n v="-0.111723"/>
    <s v="Nyeri"/>
    <s v="Kieni East"/>
    <s v="Githima"/>
    <s v="Kileleshwa"/>
    <n v="8"/>
    <s v="Wambui Gituku"/>
    <s v="Wambui Gituku"/>
    <s v="Wambui Gituku"/>
    <s v="710447525"/>
    <s v="Informal Business"/>
    <x v="0"/>
    <x v="0"/>
    <d v="2020-03-26T00:00:00"/>
  </r>
  <r>
    <s v="VPA6"/>
    <s v="KE-NYE-2001-27771"/>
    <x v="0"/>
    <s v=""/>
    <s v="17th December,2019"/>
    <d v="2019-12-17T00:00:00"/>
    <s v="1st January,2020"/>
    <d v="2020-01-01T00:00:00"/>
    <s v="Githaiga Lawrence Kinyua"/>
    <s v="Male"/>
    <s v="07228708"/>
    <s v="254725073653"/>
    <m/>
    <m/>
    <s v="254723589763"/>
    <n v="37.04645"/>
    <n v="-0.203962"/>
    <s v="Nyeri"/>
    <s v="Kieni East"/>
    <s v="Narumoro"/>
    <s v="Rongai"/>
    <s v="8"/>
    <s v="Wambui Gituku"/>
    <s v="Wambui Gituku"/>
    <s v="Wambui Gituku"/>
    <s v=""/>
    <s v="Informal Business"/>
    <x v="0"/>
    <x v="0"/>
    <d v="2020-02-17T00:00:00"/>
  </r>
  <r>
    <s v="VPA6"/>
    <s v="KE-NYE-2203-30034"/>
    <x v="0"/>
    <s v=""/>
    <s v="28th February,2022"/>
    <d v="2022-02-28T00:00:00"/>
    <s v="8th March,2022"/>
    <d v="2022-03-08T00:00:00"/>
    <s v="Wambugu Moses Ndiritu"/>
    <s v="Male"/>
    <s v="16000273"/>
    <s v="0722390161"/>
    <m/>
    <m/>
    <s v="0715684037"/>
    <n v="37.096373999999997"/>
    <n v="-3.7580000000000002E-2"/>
    <s v="Nyeri"/>
    <s v="Kieni East"/>
    <s v="Gakawa"/>
    <s v="Kwa huku"/>
    <n v="8"/>
    <s v="Wambui Gituku"/>
    <s v="Wambui Gituku"/>
    <s v="Wambui Gituku"/>
    <s v=""/>
    <s v="Informal Business"/>
    <x v="0"/>
    <x v="0"/>
    <d v="2022-03-09T00:00:00"/>
  </r>
  <r>
    <s v="VPA6"/>
    <s v="KE-NYE-2203-30031"/>
    <x v="0"/>
    <s v=""/>
    <s v="29th January,2022"/>
    <d v="2022-01-29T00:00:00"/>
    <s v="7th March,2022"/>
    <d v="2022-03-07T00:00:00"/>
    <s v="Ndegwa Ruth Wanjiru"/>
    <s v="Female"/>
    <s v="3215290"/>
    <s v="722944233"/>
    <m/>
    <m/>
    <s v="0720566195"/>
    <n v="37.101531999999999"/>
    <n v="-3.5062999999999997E-2"/>
    <s v="Nyeri"/>
    <s v="Kieni East"/>
    <s v="Gakawa"/>
    <s v="Kwa mweya B"/>
    <n v="8"/>
    <s v="Wambui Gituku"/>
    <s v="Wambui Gituku"/>
    <s v="Wambui Gituku"/>
    <s v=""/>
    <s v="Informal Business"/>
    <x v="0"/>
    <x v="0"/>
    <d v="2022-03-09T00:00:00"/>
  </r>
  <r>
    <s v="VPA6"/>
    <s v="KE-NYE-2203-30038"/>
    <x v="0"/>
    <s v=""/>
    <s v="28th February,2022"/>
    <d v="2022-02-28T00:00:00"/>
    <s v="31st March,2022"/>
    <d v="2022-03-31T00:00:00"/>
    <s v="Wachira Nderitu"/>
    <s v="Male"/>
    <s v="4538907"/>
    <s v="0720370821"/>
    <m/>
    <m/>
    <s v="0722632901"/>
    <n v="37.100399000000003"/>
    <n v="-3.2948999999999999E-2"/>
    <s v="Nyeri"/>
    <s v="Kieni East"/>
    <s v="Gakawa"/>
    <s v="Kwa mweya B"/>
    <n v="8"/>
    <s v="Wambui Gituku"/>
    <s v="Wambui Gituku"/>
    <s v="Wambui Gituku"/>
    <s v=""/>
    <s v="Informal Business"/>
    <x v="0"/>
    <x v="0"/>
    <d v="2022-03-31T00:00:00"/>
  </r>
  <r>
    <s v="VPA6"/>
    <s v="KE-NYE-2203-30035"/>
    <x v="0"/>
    <s v=""/>
    <s v="15th January,2022"/>
    <d v="2022-01-15T00:00:00"/>
    <s v="8th March,2022"/>
    <d v="2022-03-08T00:00:00"/>
    <s v="Muriuki Duncan Wanjohi"/>
    <s v="Male"/>
    <s v="3282871"/>
    <s v="0723378987"/>
    <m/>
    <m/>
    <m/>
    <n v="37.083356000000002"/>
    <n v="-2.4500000000000001E-2"/>
    <s v="Nyeri"/>
    <s v="Kieni East"/>
    <s v="Gakawa"/>
    <s v="Munyaka"/>
    <n v="8"/>
    <s v="Wambui Gituku"/>
    <s v="Wambui Gituku"/>
    <s v="Wambui Gituku"/>
    <s v=""/>
    <s v="Informal Business"/>
    <x v="0"/>
    <x v="0"/>
    <d v="2022-03-09T00:00:00"/>
  </r>
  <r>
    <s v="VPA6"/>
    <s v="KE-NYE-2203-30033"/>
    <x v="0"/>
    <s v=""/>
    <s v="8th January,2022"/>
    <d v="2022-01-08T00:00:00"/>
    <s v="8th March,2022"/>
    <d v="2022-03-08T00:00:00"/>
    <s v="Ndirangu Irene Nyathogora"/>
    <s v="Female"/>
    <s v="3490150"/>
    <s v="0721948788"/>
    <m/>
    <m/>
    <s v="0722475575"/>
    <n v="37.102060000000002"/>
    <n v="-3.4626999999999998E-2"/>
    <s v="Nyeri"/>
    <s v="Kieni East"/>
    <s v="Gakawa"/>
    <s v="Kwa mweya B"/>
    <n v="8"/>
    <s v="Wambui Gituku"/>
    <s v="Wambui Gituku"/>
    <s v="Wambui Gituku"/>
    <s v=""/>
    <s v="Informal Business"/>
    <x v="0"/>
    <x v="0"/>
    <d v="2022-03-09T00:00:00"/>
  </r>
  <r>
    <s v="VPA6"/>
    <s v="KE-NYE-2204-27271"/>
    <x v="0"/>
    <s v=""/>
    <s v="9th March,2022"/>
    <d v="2022-03-09T00:00:00"/>
    <s v="14th April,2022"/>
    <d v="2022-04-14T00:00:00"/>
    <s v="Kinyua Francis Ndegwa"/>
    <s v="Male"/>
    <s v="6618761"/>
    <s v="0722630446"/>
    <m/>
    <m/>
    <s v="0721743099"/>
    <n v="37.098019999999998"/>
    <n v="-3.065E-2"/>
    <s v="Nyeri"/>
    <s v="Kieni East"/>
    <s v="Gakawa"/>
    <s v="Kwa huku"/>
    <n v="8"/>
    <s v="Wambui Gituku"/>
    <s v="Wambui Gituku"/>
    <s v="Wambui Gituku"/>
    <s v=""/>
    <s v="Informal Business"/>
    <x v="0"/>
    <x v="0"/>
    <d v="2022-04-15T00:00:00"/>
  </r>
  <r>
    <s v="VPA6"/>
    <s v="KE-NYE-2204-27272"/>
    <x v="0"/>
    <s v=""/>
    <s v="5th January,2022"/>
    <d v="2022-01-05T00:00:00"/>
    <s v="25th April,2022"/>
    <d v="2022-04-25T00:00:00"/>
    <s v="Maina Jane Rindi"/>
    <s v="Female"/>
    <s v="9074889"/>
    <s v="0725283911"/>
    <m/>
    <m/>
    <s v="0721908727"/>
    <n v="37.106298000000002"/>
    <n v="-4.1985000000000001E-2"/>
    <s v="Nyeri"/>
    <s v="Kieni East"/>
    <s v="Gakawa"/>
    <s v="Kwa mweya B"/>
    <n v="8"/>
    <s v="Wambui Gituku"/>
    <s v="Wambui Gituku"/>
    <s v="Wambui Gituku"/>
    <s v=""/>
    <s v="Informal Business"/>
    <x v="0"/>
    <x v="0"/>
    <d v="2022-04-26T00:00:00"/>
  </r>
  <r>
    <s v="VPA6"/>
    <s v="KE-NYE-2001-27772"/>
    <x v="0"/>
    <s v=""/>
    <s v="1st November,2019"/>
    <d v="2019-11-01T00:00:00"/>
    <s v="1st January,2020"/>
    <d v="2020-01-01T00:00:00"/>
    <s v="Kanyuguto David Gitonga"/>
    <s v="Male"/>
    <s v="23115383"/>
    <s v="254721328076"/>
    <m/>
    <m/>
    <s v="254717712626"/>
    <n v="37.019874999999999"/>
    <n v="-0.118172"/>
    <s v="Nyeri"/>
    <s v="Kieni East"/>
    <s v="Githima"/>
    <s v="Muriru"/>
    <s v="12"/>
    <s v="Wambui Gituku"/>
    <s v="Wambui Gituku"/>
    <s v="Wambui Gituku"/>
    <s v=""/>
    <s v="Informal Business"/>
    <x v="0"/>
    <x v="0"/>
    <d v="2020-02-17T00:00:00"/>
  </r>
  <r>
    <s v="VPA6"/>
    <s v="KE-NYE-2203-30030"/>
    <x v="0"/>
    <s v=""/>
    <s v="7th February,2022"/>
    <d v="2022-02-07T00:00:00"/>
    <s v="7th March,2022"/>
    <d v="2022-03-07T00:00:00"/>
    <s v="Ndumia Benjamin Kingori"/>
    <s v="Male"/>
    <s v="1678692"/>
    <s v="0724571896"/>
    <m/>
    <m/>
    <s v="0721259784"/>
    <n v="37.036752"/>
    <n v="-0.123033"/>
    <s v="Nyeri"/>
    <s v="Kieni East"/>
    <s v="Naromoru"/>
    <s v="Kabati"/>
    <n v="12"/>
    <s v="Wambui Gituku"/>
    <s v="Wambui Gituku"/>
    <s v="Wambui Gituku"/>
    <s v=""/>
    <s v="Informal Business"/>
    <x v="0"/>
    <x v="0"/>
    <d v="2022-03-09T00:00:00"/>
  </r>
  <r>
    <s v="VPA6"/>
    <s v="KE-NAK-1704-21581"/>
    <x v="0"/>
    <s v=""/>
    <s v="10th February,2017"/>
    <d v="2017-02-10T00:00:00"/>
    <s v="1st April,2017"/>
    <d v="2017-04-01T00:00:00"/>
    <s v="Mitei Peter Cheruyot"/>
    <s v="Male"/>
    <s v="5496869"/>
    <s v="722897927"/>
    <m/>
    <m/>
    <m/>
    <n v="36.090048000000003"/>
    <n v="-0.13635"/>
    <s v="Nakuru"/>
    <s v="Nakuru North"/>
    <s v="Solai"/>
    <s v="Kituru"/>
    <s v="8"/>
    <s v="Kichemu limited"/>
    <s v="Wanjau"/>
    <s v="Wanjau"/>
    <s v=""/>
    <s v="Micro Business"/>
    <x v="0"/>
    <x v="0"/>
    <d v="2017-06-16T00:00:00"/>
  </r>
  <r>
    <s v="VPA6"/>
    <s v="KE-NYA-1612-17540"/>
    <x v="0"/>
    <s v=""/>
    <s v="12th October,2016"/>
    <d v="2016-10-12T00:00:00"/>
    <s v="1st December,2016"/>
    <d v="2016-12-01T00:00:00"/>
    <s v="Stephen Gacheche Karoni"/>
    <s v="Male"/>
    <s v="2885697"/>
    <s v="720732847"/>
    <m/>
    <m/>
    <m/>
    <n v="36.553576999999997"/>
    <n v="-0.14276"/>
    <s v="Nyandarua"/>
    <s v="Ndaragwa"/>
    <s v="Shamata"/>
    <s v="Pesi"/>
    <s v="8"/>
    <s v="Kichemu limited"/>
    <s v="Wanjau"/>
    <s v="Wanjau"/>
    <s v="712795629"/>
    <s v="Micro Business"/>
    <x v="0"/>
    <x v="0"/>
    <d v="2017-05-24T00:00:00"/>
  </r>
  <r>
    <s v="VPA6"/>
    <s v="KE-NAK-1801-27880"/>
    <x v="2"/>
    <s v="Unreachable"/>
    <s v="12th November,2017"/>
    <d v="2017-11-12T00:00:00"/>
    <s v="1st January,2018"/>
    <d v="2018-01-01T00:00:00"/>
    <s v="Kamau Hannah Nyambura"/>
    <s v="Female"/>
    <s v="22442223"/>
    <s v="708653529"/>
    <m/>
    <m/>
    <s v="714745366"/>
    <n v="36.195037999999997"/>
    <n v="-3.4181999999999997E-2"/>
    <s v="Nakuru"/>
    <s v="Nakuru North"/>
    <s v="Munanda"/>
    <s v="Munanda"/>
    <s v="8"/>
    <s v="Kichemu limited"/>
    <s v="Wanjau"/>
    <s v="Wanjau"/>
    <s v=""/>
    <s v="Micro Business"/>
    <x v="0"/>
    <x v="0"/>
    <d v="2018-01-04T00:00:00"/>
  </r>
  <r>
    <s v="VPA6"/>
    <s v="KE-BAR-1807-21616"/>
    <x v="0"/>
    <s v=""/>
    <s v="20th May,2018"/>
    <d v="2018-05-20T00:00:00"/>
    <s v="9th July,2018"/>
    <d v="2018-07-09T00:00:00"/>
    <s v="Salam Brain"/>
    <s v="Male"/>
    <s v="2576341"/>
    <s v="721539809"/>
    <m/>
    <m/>
    <s v="725839555"/>
    <n v="35.850465999999997"/>
    <n v="1.9296000000000001E-2"/>
    <s v="Baringo"/>
    <s v="Koibatek"/>
    <s v="Ravine"/>
    <s v="Kiptoim"/>
    <s v="8"/>
    <s v="Kichemu limited"/>
    <s v="Wanjau"/>
    <s v="Wanjau"/>
    <s v=""/>
    <s v="Micro Business"/>
    <x v="0"/>
    <x v="0"/>
    <d v="2018-07-09T00:00:00"/>
  </r>
  <r>
    <s v="VPA6"/>
    <s v="KE-NYA-1712-21599"/>
    <x v="0"/>
    <s v=""/>
    <s v="11th November,2017"/>
    <d v="2017-11-11T00:00:00"/>
    <s v="31st December,2017"/>
    <d v="2017-12-31T00:00:00"/>
    <s v="Gitungo Lucy Wamaitha"/>
    <s v="Female"/>
    <s v="99999"/>
    <s v="722384276"/>
    <m/>
    <m/>
    <m/>
    <n v="36.483939999999997"/>
    <n v="-0.16675799999999999"/>
    <s v="Nyandarua"/>
    <s v="Ndaragwa"/>
    <s v="Shamata"/>
    <s v="Warukira"/>
    <s v="8"/>
    <s v="Kichemu limited"/>
    <s v="Wanjau"/>
    <s v="Wanjau"/>
    <s v=""/>
    <s v="Micro Business"/>
    <x v="0"/>
    <x v="0"/>
    <d v="2017-09-18T00:00:00"/>
  </r>
  <r>
    <s v="VPA6"/>
    <s v="KE-NAK-1708-21592"/>
    <x v="0"/>
    <s v=""/>
    <s v="12th June,2017"/>
    <d v="2017-06-12T00:00:00"/>
    <s v="1st August,2017"/>
    <d v="2017-08-01T00:00:00"/>
    <s v="Kugwa Amos Mwangi"/>
    <s v="Male"/>
    <s v="13489351"/>
    <s v="712412527"/>
    <m/>
    <m/>
    <s v="715593933"/>
    <n v="36.166958000000001"/>
    <n v="-0.27132200000000001"/>
    <s v="Nakuru"/>
    <s v="Nakuru North"/>
    <s v="Lanet"/>
    <s v="Umoja 2"/>
    <s v="8"/>
    <s v="Kichemu limited"/>
    <s v="Wanjau"/>
    <s v="Wanjau"/>
    <s v=""/>
    <s v="Micro Business"/>
    <x v="0"/>
    <x v="0"/>
    <d v="2017-10-27T00:00:00"/>
  </r>
  <r>
    <s v="VPA6"/>
    <s v="KE-LAI-1803-21612"/>
    <x v="0"/>
    <s v=""/>
    <s v="17th January,2018"/>
    <d v="2018-01-17T00:00:00"/>
    <s v="14th March,2018"/>
    <d v="2018-03-14T00:00:00"/>
    <s v="Nganga Njuria Wanjiru"/>
    <s v="Female"/>
    <s v="99999"/>
    <s v="720892849"/>
    <m/>
    <m/>
    <s v="721895937"/>
    <n v="36.597724999999997"/>
    <n v="-7.2055999999999995E-2"/>
    <s v="Laikipia"/>
    <s v="Laikipia East"/>
    <s v="Laikipia East"/>
    <s v="Chukurui 1"/>
    <s v="8"/>
    <s v="Kichemu limited"/>
    <s v="Wanjau"/>
    <s v="Wanjau"/>
    <s v=""/>
    <s v="Micro Business"/>
    <x v="0"/>
    <x v="0"/>
    <d v="2018-04-11T00:00:00"/>
  </r>
  <r>
    <s v="VPA6"/>
    <s v="KE-NYA-1612-17454"/>
    <x v="1"/>
    <s v="Abandoned"/>
    <s v="12th October,2016"/>
    <d v="2016-10-12T00:00:00"/>
    <s v="1st December,2016"/>
    <d v="2016-12-01T00:00:00"/>
    <s v="John Githithi Mwangi"/>
    <s v="Male"/>
    <s v="10881089"/>
    <s v="721252661"/>
    <m/>
    <m/>
    <m/>
    <n v="36.488795000000003"/>
    <n v="-0.162915"/>
    <s v="Nyandarua"/>
    <s v="Ndaragwa"/>
    <s v="Samata"/>
    <s v="Warikira"/>
    <s v="10"/>
    <s v="Kichemu limited"/>
    <s v="Wanjau"/>
    <s v="Wanjau"/>
    <s v=""/>
    <s v="Micro Business"/>
    <x v="0"/>
    <x v="0"/>
    <d v="2017-03-02T00:00:00"/>
  </r>
  <r>
    <s v="VPA6"/>
    <s v="KE-BAR-1709-21601"/>
    <x v="0"/>
    <s v=""/>
    <s v="13th July,2017"/>
    <d v="2017-07-13T00:00:00"/>
    <s v="1st September,2017"/>
    <d v="2017-09-01T00:00:00"/>
    <s v="Labat Esther Jeruto"/>
    <s v="Female"/>
    <s v="10745604"/>
    <s v="727959191"/>
    <m/>
    <m/>
    <m/>
    <n v="35.557445999999999"/>
    <n v="5.5079999999999999E-3"/>
    <s v="Baringo"/>
    <s v="Koibatek"/>
    <s v="Mumberes"/>
    <s v="Emgwen"/>
    <s v="10"/>
    <s v="Kichemu limited"/>
    <s v="Wanjau"/>
    <s v="Wanjau"/>
    <s v=""/>
    <s v="Micro Business"/>
    <x v="0"/>
    <x v="0"/>
    <d v="2017-09-26T00:00:00"/>
  </r>
  <r>
    <s v="VPA6"/>
    <s v="KE-ISI-2002-28862"/>
    <x v="2"/>
    <s v="Under Verification"/>
    <s v="17th December,2019"/>
    <d v="2019-12-17T00:00:00"/>
    <s v="5th February,2020"/>
    <d v="2020-02-05T00:00:00"/>
    <s v="Lucy Lalampa"/>
    <s v="Female"/>
    <s v="99999"/>
    <s v="254728270977"/>
    <m/>
    <m/>
    <m/>
    <n v="36.984122999999997"/>
    <n v="0.62176299999999995"/>
    <s v="Isiolo"/>
    <s v="Isiolo"/>
    <s v="Oldonyiro"/>
    <s v="Kambi Soko"/>
    <s v="4"/>
    <s v="Biogas International Limited"/>
    <s v="Wanjiku"/>
    <s v="Wanjiku"/>
    <s v="717606741"/>
    <s v="Medium Size Business"/>
    <x v="6"/>
    <x v="2"/>
    <d v="2020-02-26T00:00:00"/>
  </r>
  <r>
    <s v="VPA6"/>
    <s v="KE-MUR-2203-30981"/>
    <x v="0"/>
    <s v=""/>
    <s v="6th February,2022"/>
    <d v="2022-02-06T00:00:00"/>
    <s v="18th March,2022"/>
    <d v="2022-03-18T00:00:00"/>
    <s v="Kibobo James Mwangi"/>
    <s v="Male"/>
    <s v="5175981"/>
    <s v="0713252628"/>
    <m/>
    <m/>
    <s v="0705103371"/>
    <n v="36.972833999999999"/>
    <n v="-0.89030200000000004"/>
    <s v="Murang'a"/>
    <s v="Kandara"/>
    <s v="Kandara"/>
    <s v="Kirigithu"/>
    <n v="6"/>
    <s v="Washington Mwangi"/>
    <s v="Washington Mwangi Muinuki"/>
    <s v="Washington Mwangi Muinuki"/>
    <s v=""/>
    <s v="Informal Business"/>
    <x v="2"/>
    <x v="0"/>
    <d v="2022-12-19T00:00:00"/>
  </r>
  <r>
    <s v="VPA6"/>
    <s v="KE-MUR-2002-28352"/>
    <x v="0"/>
    <s v=""/>
    <s v="14th January,2020"/>
    <d v="2020-01-14T00:00:00"/>
    <s v="19th February,2020"/>
    <d v="2020-02-19T00:00:00"/>
    <s v="Nguru Joyce Wacera"/>
    <s v="Male"/>
    <s v="01069951"/>
    <s v="254720257333"/>
    <m/>
    <m/>
    <m/>
    <n v="37.226453999999997"/>
    <n v="-0.884884"/>
    <s v="Murang'a"/>
    <s v="Makuyu"/>
    <s v="Makuyu"/>
    <s v="Githima"/>
    <s v="6"/>
    <s v="Washington Mwangi"/>
    <s v="Washington Mwangi Muinuki"/>
    <s v="Washington Mwangi Muinuki"/>
    <s v="725344246"/>
    <s v="Informal Business"/>
    <x v="2"/>
    <x v="0"/>
    <d v="2020-04-16T00:00:00"/>
  </r>
  <r>
    <s v="VPA6"/>
    <s v="KE-MUR-2108-26796"/>
    <x v="0"/>
    <s v=""/>
    <s v="10th July,2021"/>
    <d v="2021-07-10T00:00:00"/>
    <s v="12th August,2021"/>
    <d v="2021-08-12T00:00:00"/>
    <s v="Simon Sofia Muthoni"/>
    <s v="Female"/>
    <s v="5601654"/>
    <s v="254722683380"/>
    <m/>
    <m/>
    <m/>
    <n v="36.948931000000002"/>
    <n v="-0.68173399999999995"/>
    <s v="Murang'a"/>
    <s v="Kangema"/>
    <s v="Kangema"/>
    <s v="Kiairathe"/>
    <n v="6"/>
    <s v="Washington Mwangi"/>
    <s v="Washington Mwangi Muinuki"/>
    <s v="Washington Mwangi Muinuki"/>
    <s v=""/>
    <s v="Informal Business"/>
    <x v="2"/>
    <x v="0"/>
    <d v="2021-09-29T00:00:00"/>
  </r>
  <r>
    <s v="VPA6"/>
    <s v="KE-MUR-2204-30243"/>
    <x v="0"/>
    <s v=""/>
    <s v="3rd March,2022"/>
    <d v="2022-03-03T00:00:00"/>
    <s v="15th April,2022"/>
    <d v="2022-04-15T00:00:00"/>
    <s v="Wambote Rose Wanjiku"/>
    <s v="Female"/>
    <s v=""/>
    <s v="0713260793"/>
    <m/>
    <m/>
    <s v="0725663402"/>
    <n v="36.914149999999999"/>
    <n v="-0.78861599999999998"/>
    <s v="Murang'a"/>
    <s v="Kigumo"/>
    <s v="Mareira"/>
    <s v="Wakefungi"/>
    <n v="6"/>
    <s v="Washington Mwangi"/>
    <s v="Washington Mwangi Muinuki"/>
    <s v="Washington Mwangi Muinuki"/>
    <s v=""/>
    <s v="Informal Business"/>
    <x v="2"/>
    <x v="0"/>
    <d v="2022-11-01T00:00:00"/>
  </r>
  <r>
    <s v="VPA6"/>
    <s v="KE-MUR-1907-27163"/>
    <x v="0"/>
    <s v=""/>
    <s v="29th June,2019"/>
    <d v="2019-06-29T00:00:00"/>
    <s v="27th July,2019"/>
    <d v="2019-07-27T00:00:00"/>
    <s v="Njihia James Mwangi"/>
    <s v="Male"/>
    <s v="2010048"/>
    <s v="254722309664"/>
    <s v="722309664"/>
    <m/>
    <s v="722596970"/>
    <n v="36.932228000000002"/>
    <n v="-0.85712200000000005"/>
    <s v="Murang'a"/>
    <s v="Kandara"/>
    <s v="Mungaria"/>
    <s v="Kimatheri"/>
    <s v="6"/>
    <s v="Washington Mwangi"/>
    <s v="Washington Mwangi Muinuki"/>
    <s v="Washington Mwangi Muinuki"/>
    <s v="725344246"/>
    <s v="Informal Business"/>
    <x v="2"/>
    <x v="0"/>
    <d v="2019-07-30T00:00:00"/>
  </r>
  <r>
    <s v="VPA6"/>
    <s v="KE-MUR-1910-27165"/>
    <x v="0"/>
    <s v=""/>
    <s v="8th September,2019"/>
    <d v="2019-09-08T00:00:00"/>
    <s v="11th October,2019"/>
    <d v="2019-10-11T00:00:00"/>
    <s v="Maina Jane Muthoni"/>
    <s v="Female"/>
    <s v="8350961"/>
    <s v="254723890343"/>
    <m/>
    <m/>
    <m/>
    <n v="36.965102999999999"/>
    <n v="-0.83475600000000005"/>
    <s v="Murang'a"/>
    <s v="Kandara"/>
    <s v="Kandara"/>
    <s v="Mutheru"/>
    <s v="6"/>
    <s v="Washington Mwangi"/>
    <s v="Washington Mwangi Muinuki"/>
    <s v="Washington Mwangi Muinuki"/>
    <s v="254725344246"/>
    <s v="Informal Business"/>
    <x v="2"/>
    <x v="0"/>
    <d v="2019-12-13T00:00:00"/>
  </r>
  <r>
    <s v="VPA6"/>
    <s v="KE-MUR-1910-26777"/>
    <x v="0"/>
    <s v=""/>
    <s v="8th September,2019"/>
    <d v="2019-09-08T00:00:00"/>
    <s v="11th October,2019"/>
    <d v="2019-10-11T00:00:00"/>
    <s v="Muthua Emmah Waruguru"/>
    <s v="Female"/>
    <s v="11443126"/>
    <s v="724833516"/>
    <m/>
    <m/>
    <m/>
    <n v="36.965093000000003"/>
    <n v="-0.83480200000000004"/>
    <s v="Murang'a"/>
    <s v="Kandara"/>
    <s v="Kigumo"/>
    <s v="Mutheru"/>
    <n v="6"/>
    <s v="Washington Mwangi"/>
    <s v="Washington Mwangi Muinuki"/>
    <s v="Washington Mwangi Muinuki"/>
    <s v="254725344246"/>
    <s v="Informal Business"/>
    <x v="2"/>
    <x v="0"/>
    <d v="2019-12-13T00:00:00"/>
  </r>
  <r>
    <s v="VPA6"/>
    <s v="KE-MUR-1611-17434"/>
    <x v="0"/>
    <s v=""/>
    <s v="12th September,2016"/>
    <d v="2016-09-12T00:00:00"/>
    <s v="1st November,2016"/>
    <d v="2016-11-01T00:00:00"/>
    <s v="Henely Nduati Kimotho"/>
    <s v="Male"/>
    <s v="2761551"/>
    <s v="728074183"/>
    <m/>
    <m/>
    <m/>
    <n v="36.898474"/>
    <n v="-0.80647999999999997"/>
    <s v="Murang'a"/>
    <s v="Kandara"/>
    <s v="Ruathi"/>
    <s v="Thika"/>
    <s v="6"/>
    <s v="Washington Mwangi"/>
    <s v="Washington Mwangi Muinuki"/>
    <s v="Washington Mwangi Muinuki"/>
    <s v=""/>
    <s v="Informal Business"/>
    <x v="2"/>
    <x v="0"/>
    <d v="2017-03-02T00:00:00"/>
  </r>
  <r>
    <s v="VPA6"/>
    <s v="KE-MUR-1805-18283"/>
    <x v="0"/>
    <s v=""/>
    <s v="26th April,2018"/>
    <d v="2018-04-26T00:00:00"/>
    <s v="15th May,2018"/>
    <d v="2018-05-15T00:00:00"/>
    <s v="Kuria Joseph Karanja"/>
    <s v="Male"/>
    <s v="4669432"/>
    <s v="722349174"/>
    <m/>
    <m/>
    <s v="716426233"/>
    <n v="36.912669000000001"/>
    <n v="-0.82826200000000005"/>
    <s v="Murang'a"/>
    <s v="Kandara"/>
    <s v="Ruchu"/>
    <s v="Githumu"/>
    <s v="6"/>
    <s v="Washington Mwangi"/>
    <s v="Washington Mwangi Muinuki"/>
    <s v="Washington Mwangi Muinuki"/>
    <s v="725344246"/>
    <s v="Informal Business"/>
    <x v="2"/>
    <x v="0"/>
    <d v="2018-04-26T00:00:00"/>
  </r>
  <r>
    <s v="VPA6"/>
    <s v="KE-MUR-1712-18278"/>
    <x v="0"/>
    <s v=""/>
    <s v="31st October,2017"/>
    <d v="2017-10-31T00:00:00"/>
    <s v="20th December,2017"/>
    <d v="2017-12-20T00:00:00"/>
    <s v="Njuguna Ruth Wanjiku"/>
    <s v="Female"/>
    <s v="2045774"/>
    <s v="725353990"/>
    <m/>
    <m/>
    <s v="727069996"/>
    <n v="36.826222999999999"/>
    <n v="-0.77619899999999997"/>
    <s v="Murang'a"/>
    <s v="Kigumo"/>
    <s v="Kangari"/>
    <s v="Manyata"/>
    <s v="6"/>
    <s v="Washington Mwangi"/>
    <s v="Washington Mwangi Muinuki"/>
    <s v="Washington Mwangi Muinuki"/>
    <s v="725344246"/>
    <s v="Informal Business"/>
    <x v="2"/>
    <x v="0"/>
    <d v="2018-03-02T00:00:00"/>
  </r>
  <r>
    <s v="VPA6"/>
    <s v="KE-MUR-1712-18279"/>
    <x v="0"/>
    <s v=""/>
    <s v="1st November,2017"/>
    <d v="2017-11-01T00:00:00"/>
    <s v="11th December,2017"/>
    <d v="2017-12-11T00:00:00"/>
    <s v="Nganga Mary Mweru"/>
    <s v="Female"/>
    <s v="99999"/>
    <s v="724375222"/>
    <m/>
    <m/>
    <m/>
    <n v="36.827882000000002"/>
    <n v="-0.77598699999999998"/>
    <s v="Murang'a"/>
    <s v="Kigumo"/>
    <s v="Kangari"/>
    <s v="Manyata"/>
    <s v="6"/>
    <s v="Washington Mwangi"/>
    <s v="Washington Mwangi Muinuki"/>
    <s v="Washington Mwangi Muinuki"/>
    <s v="725344246"/>
    <s v="Informal Business"/>
    <x v="2"/>
    <x v="0"/>
    <d v="2018-03-03T00:00:00"/>
  </r>
  <r>
    <s v="VPA6"/>
    <s v="KE-MUR-1807-21872"/>
    <x v="2"/>
    <s v="Unreachable"/>
    <s v="5th June,2018"/>
    <d v="2018-06-05T00:00:00"/>
    <s v="20th July,2018"/>
    <d v="2018-07-20T00:00:00"/>
    <s v="Gethongo Michael Mwangi"/>
    <s v="Male"/>
    <s v="10393787"/>
    <s v="713980879"/>
    <m/>
    <m/>
    <s v="712773923"/>
    <n v="36.951203"/>
    <n v="-0.69587399999999999"/>
    <s v="Murang'a"/>
    <s v="Kangema"/>
    <s v="Gakera"/>
    <s v="Muguru"/>
    <n v="6"/>
    <s v="Washington Mwangi"/>
    <s v="Washington Mwangi Muinuki"/>
    <s v="Washington Mwangi Muinuki"/>
    <s v="725344246"/>
    <s v="Informal Business"/>
    <x v="0"/>
    <x v="0"/>
    <d v="2018-09-25T00:00:00"/>
  </r>
  <r>
    <s v="VPA6"/>
    <s v="KE-MUR-2004-28351"/>
    <x v="0"/>
    <s v=""/>
    <s v="24th March,2020"/>
    <d v="2020-03-24T00:00:00"/>
    <s v="13th April,2020"/>
    <d v="2020-04-13T00:00:00"/>
    <s v="Njuru Hellen Wawira"/>
    <s v="Female"/>
    <s v="99999"/>
    <s v="254790473337"/>
    <m/>
    <m/>
    <m/>
    <n v="36.993091999999997"/>
    <n v="-0.62817199999999995"/>
    <s v="Murang'a"/>
    <s v="Mathioya"/>
    <s v="Keria-Ini"/>
    <s v="Githunguri"/>
    <s v="6"/>
    <s v="Washington Mwangi"/>
    <s v="Washington Mwangi Muinuki"/>
    <s v="Washington Mwangi Muinuki"/>
    <s v="725344246"/>
    <s v="Informal Business"/>
    <x v="2"/>
    <x v="0"/>
    <d v="2020-04-13T00:00:00"/>
  </r>
  <r>
    <s v="VPA6"/>
    <s v="KE-KIA-2106-26799"/>
    <x v="0"/>
    <s v=""/>
    <s v="20th April,2021"/>
    <d v="2021-04-20T00:00:00"/>
    <s v="10th June,2021"/>
    <d v="2021-06-10T00:00:00"/>
    <s v="Mwangi Lucy Njeri"/>
    <s v="Female"/>
    <s v="28080870"/>
    <s v="254713961551"/>
    <m/>
    <m/>
    <s v="254723178002"/>
    <n v="37.185381999999997"/>
    <n v="-1.0640339999999999"/>
    <s v="Kiambu"/>
    <s v="Thika East"/>
    <s v="Kinganjo"/>
    <s v="Gatwanyanga"/>
    <n v="8"/>
    <s v="Washington Mwangi"/>
    <s v="Washington Mwangi Muinuki"/>
    <s v="Washington Mwangi Muinuki"/>
    <s v=""/>
    <s v="Informal Business"/>
    <x v="2"/>
    <x v="0"/>
    <d v="2021-09-29T00:00:00"/>
  </r>
  <r>
    <s v="VPA6"/>
    <s v="KE-MUR-2207-30240"/>
    <x v="0"/>
    <s v=""/>
    <s v="8th June,2022"/>
    <d v="2022-06-08T00:00:00"/>
    <s v="22nd July,2022"/>
    <d v="2022-07-22T00:00:00"/>
    <s v="Ngokonyo Endmad Babu"/>
    <s v="Male"/>
    <s v=""/>
    <s v="0727337639"/>
    <m/>
    <m/>
    <s v="0799955640"/>
    <n v="37.181590999999997"/>
    <n v="-0.78060099999999999"/>
    <s v="Murang'a"/>
    <s v="Maragua"/>
    <s v="Maragua range"/>
    <s v="Matanya area"/>
    <n v="8"/>
    <s v="Washington Mwangi"/>
    <s v="Washington Mwangi Muinuki"/>
    <s v="Washington Mwangi Muinuki"/>
    <s v=""/>
    <s v="Informal Business"/>
    <x v="2"/>
    <x v="0"/>
    <d v="2022-11-01T00:00:00"/>
  </r>
  <r>
    <s v="VPA6"/>
    <s v="KE-MUR-2201-30232"/>
    <x v="2"/>
    <s v="Unreachable"/>
    <s v="28th November,2021"/>
    <d v="2021-11-28T00:00:00"/>
    <s v="20th January,2022"/>
    <d v="2022-01-20T00:00:00"/>
    <s v="Kagiri Phyllis Muthoni"/>
    <s v="Female"/>
    <s v=""/>
    <s v="0725762460"/>
    <m/>
    <m/>
    <s v="0720619996"/>
    <n v="36.915871000000003"/>
    <n v="-0.92029499999999997"/>
    <s v="Murang'a"/>
    <s v="Gatanga"/>
    <s v="Gatanga"/>
    <s v="Rwengetha"/>
    <n v="8"/>
    <s v="Washington Mwangi"/>
    <s v="Washington Mwangi Muinuki"/>
    <s v="Washington Mwangi Muinuki"/>
    <s v=""/>
    <s v="Informal Business"/>
    <x v="2"/>
    <x v="0"/>
    <d v="2022-10-27T00:00:00"/>
  </r>
  <r>
    <s v="VPA6"/>
    <s v="KE-MUR-1910-26776"/>
    <x v="0"/>
    <s v=""/>
    <s v="8th October,2019"/>
    <d v="2019-10-08T00:00:00"/>
    <s v="10th October,2019"/>
    <d v="2019-10-10T00:00:00"/>
    <s v="Njiiri Faith Nyambura"/>
    <s v="Female"/>
    <s v="6572741"/>
    <s v="254719615028"/>
    <m/>
    <m/>
    <m/>
    <n v="36.876531"/>
    <n v="-0.794072"/>
    <s v="Murang'a"/>
    <s v="Kigumo"/>
    <s v="Kangari"/>
    <s v="Kiangurue"/>
    <s v="8"/>
    <s v="Washington Mwangi"/>
    <s v="Washington Mwangi Muinuki"/>
    <s v="Washington Mwangi Muinuki"/>
    <s v="254725344246"/>
    <s v="Informal Business"/>
    <x v="2"/>
    <x v="0"/>
    <d v="2019-12-13T00:00:00"/>
  </r>
  <r>
    <s v="VPA6"/>
    <s v="KE-MUR-2211-30978"/>
    <x v="0"/>
    <s v=""/>
    <s v="2nd October,2022"/>
    <d v="2022-10-02T00:00:00"/>
    <s v="18th November,2022"/>
    <d v="2022-11-18T00:00:00"/>
    <s v="Nganga Elizabeth Kasyoka"/>
    <s v="Female"/>
    <s v=""/>
    <s v="0721242322"/>
    <m/>
    <m/>
    <m/>
    <n v="36.932274999999997"/>
    <n v="-0.91242699999999999"/>
    <s v="Murang'a"/>
    <s v="Gatanga"/>
    <s v="Gatanga"/>
    <s v="Gathanji"/>
    <n v="10"/>
    <s v="Washington Mwangi"/>
    <s v="Washington Mwangi Muinuki"/>
    <s v="Washington Mwangi Muinuki"/>
    <s v=""/>
    <s v="Informal Business"/>
    <x v="2"/>
    <x v="0"/>
    <d v="2022-12-31T00:00:00"/>
  </r>
  <r>
    <s v="VPA6"/>
    <s v="KE-MUR-2109-26795"/>
    <x v="0"/>
    <s v=""/>
    <s v="27th July,2021"/>
    <d v="2021-07-27T00:00:00"/>
    <s v="17th September,2021"/>
    <d v="2021-09-17T00:00:00"/>
    <s v="Mukuha Joshua Kuria"/>
    <s v="Male"/>
    <s v="11067127"/>
    <s v="254718335929"/>
    <m/>
    <m/>
    <s v="254740369256"/>
    <n v="36.951501999999998"/>
    <n v="-0.69735199999999997"/>
    <s v="Murang'a"/>
    <s v="Kangema"/>
    <s v="Gakera"/>
    <s v="Kahoho"/>
    <n v="10"/>
    <s v="Washington Mwangi"/>
    <s v="Washington Mwangi Muinuki"/>
    <s v="Washington Mwangi Muinuki"/>
    <s v=""/>
    <s v="Informal Business"/>
    <x v="2"/>
    <x v="0"/>
    <d v="2021-09-29T00:00:00"/>
  </r>
  <r>
    <s v="VPA6"/>
    <s v="KE-MUR-2205-30239"/>
    <x v="0"/>
    <s v=""/>
    <s v="23rd March,2022"/>
    <d v="2022-03-23T00:00:00"/>
    <s v="6th May,2022"/>
    <d v="2022-05-06T00:00:00"/>
    <s v="Muiruri Rose Wanjiku"/>
    <s v="Female"/>
    <s v=""/>
    <s v="0718967680"/>
    <m/>
    <m/>
    <s v="0703527471"/>
    <n v="36.897872999999997"/>
    <n v="-0.80574400000000002"/>
    <s v="Murang'a"/>
    <s v="Kandara"/>
    <s v="Kandara"/>
    <s v="Gichangine"/>
    <n v="10"/>
    <s v="Washington Mwangi"/>
    <s v="Washington Mwangi Muinuki"/>
    <s v="Washington Mwangi Muinuki"/>
    <s v=""/>
    <s v="Informal Business"/>
    <x v="2"/>
    <x v="0"/>
    <d v="2022-10-27T00:00:00"/>
  </r>
  <r>
    <s v="VPA6"/>
    <s v="KE-MUR-2209-30236"/>
    <x v="0"/>
    <s v=""/>
    <s v="5th August,2022"/>
    <d v="2022-08-05T00:00:00"/>
    <s v="13th September,2022"/>
    <d v="2022-09-13T00:00:00"/>
    <s v="Ng'Ang'A Mary Wanjiru"/>
    <s v="Female"/>
    <s v=""/>
    <s v="0784360308"/>
    <m/>
    <m/>
    <s v="0715228082"/>
    <n v="36.898254999999999"/>
    <n v="-0.805871"/>
    <s v="Murang'a"/>
    <s v="Kandara"/>
    <s v="Githumu"/>
    <s v="Gichangine"/>
    <n v="10"/>
    <s v="Washington Mwangi"/>
    <s v="Washington Mwangi Muinuki"/>
    <s v="Washington Mwangi Muinuki"/>
    <s v=""/>
    <s v="Informal Business"/>
    <x v="2"/>
    <x v="0"/>
    <d v="2022-10-27T00:00:00"/>
  </r>
  <r>
    <s v="VPA6"/>
    <s v="KE-MUR-2209-30235"/>
    <x v="0"/>
    <s v=""/>
    <s v="28th July,2022"/>
    <d v="2022-07-28T00:00:00"/>
    <s v="10th September,2022"/>
    <d v="2022-09-10T00:00:00"/>
    <s v="Njoroge Jane Muthoni"/>
    <s v="Female"/>
    <s v=""/>
    <s v="0723282690"/>
    <m/>
    <m/>
    <m/>
    <n v="36.858598999999998"/>
    <n v="-0.780505"/>
    <s v="Murang'a"/>
    <s v="Kigumo"/>
    <s v="Kangari"/>
    <s v="Mwarano"/>
    <n v="10"/>
    <s v="Washington Mwangi"/>
    <s v="Washington Mwangi Muinuki"/>
    <s v="Washington Mwangi Muinuki"/>
    <s v=""/>
    <s v="Informal Business"/>
    <x v="2"/>
    <x v="0"/>
    <d v="2022-10-27T00:00:00"/>
  </r>
  <r>
    <s v="VPA6"/>
    <s v="KE-MUR-2107-26798"/>
    <x v="0"/>
    <s v=""/>
    <s v="29th May,2021"/>
    <d v="2021-05-29T00:00:00"/>
    <s v="19th July,2021"/>
    <d v="2021-07-19T00:00:00"/>
    <s v="Kamuri Gachago"/>
    <s v="Male"/>
    <s v="3588056"/>
    <s v="254722843706"/>
    <m/>
    <m/>
    <s v="254723368058"/>
    <n v="37.150433999999997"/>
    <n v="-0.72254600000000002"/>
    <s v="Murang'a"/>
    <s v="Kiharu"/>
    <s v="Muranga"/>
    <s v="Muranga town"/>
    <n v="12"/>
    <s v="Washington Mwangi"/>
    <s v="Washington Mwangi Muinuki"/>
    <s v="Washington Mwangi Muinuki"/>
    <s v=""/>
    <s v="Informal Business"/>
    <x v="2"/>
    <x v="0"/>
    <d v="2021-09-29T00:00:00"/>
  </r>
  <r>
    <s v="VPA6"/>
    <s v="KE-MUR-2103-26797"/>
    <x v="2"/>
    <s v="Unreachable"/>
    <s v="26th February,2021"/>
    <d v="2021-02-26T00:00:00"/>
    <s v="15th March,2021"/>
    <d v="2021-03-15T00:00:00"/>
    <s v="Burugu Rhoda Nduta"/>
    <s v="Female"/>
    <s v="32128764"/>
    <s v="254716877936"/>
    <m/>
    <m/>
    <s v="254722626921"/>
    <n v="36.951560999999998"/>
    <n v="-0.87798699999999996"/>
    <s v="Murang'a"/>
    <s v="Kandara"/>
    <s v="Kandara"/>
    <s v="Kague"/>
    <n v="12"/>
    <s v="Washington Mwangi"/>
    <s v="Washington Mwangi Muinuki"/>
    <s v="Washington Mwangi Muinuki"/>
    <s v=""/>
    <s v="Informal Business"/>
    <x v="2"/>
    <x v="0"/>
    <d v="2021-09-29T00:00:00"/>
  </r>
  <r>
    <s v="VPA6"/>
    <s v="KE-KIA-2102-26787"/>
    <x v="2"/>
    <s v="Under Verification"/>
    <s v="20th December,2020"/>
    <d v="2020-12-20T00:00:00"/>
    <s v="8th February,2021"/>
    <d v="2021-02-08T00:00:00"/>
    <s v="Gatumbi Arthur Rubia"/>
    <s v="Male"/>
    <s v="21754698"/>
    <s v="72293881"/>
    <s v="254722938817"/>
    <m/>
    <s v="254722658356"/>
    <n v="36.976861999999997"/>
    <n v="-0.986483"/>
    <s v="Kiambu"/>
    <s v="Gatundu North"/>
    <s v="Chania"/>
    <s v="Galili"/>
    <n v="12"/>
    <s v="Washington Mwangi"/>
    <s v="Washington Mwangi Muinuki"/>
    <s v="Washington Mwangi Muinuki"/>
    <s v=""/>
    <s v="Informal Business"/>
    <x v="2"/>
    <x v="0"/>
    <d v="2021-03-26T00:00:00"/>
  </r>
  <r>
    <s v="VPA6"/>
    <s v="KE-MUR-2208-30237"/>
    <x v="0"/>
    <s v=""/>
    <s v="22nd June,2022"/>
    <d v="2022-06-22T00:00:00"/>
    <s v="3rd August,2022"/>
    <d v="2022-08-03T00:00:00"/>
    <s v="Gitonga Kagai John"/>
    <s v="Male"/>
    <s v=""/>
    <s v="0727821516"/>
    <m/>
    <m/>
    <s v="0719778672"/>
    <n v="36.843093000000003"/>
    <n v="-0.78294799999999998"/>
    <s v="Murang'a"/>
    <s v="Kigumo"/>
    <s v="Kangaro"/>
    <s v="Njauni"/>
    <n v="12"/>
    <s v="Washington Mwangi"/>
    <s v="Washington Mwangi Muinuki"/>
    <s v="Washington Mwangi Muinuki"/>
    <s v=""/>
    <s v="Informal Business"/>
    <x v="2"/>
    <x v="0"/>
    <d v="2022-10-27T00:00:00"/>
  </r>
  <r>
    <s v="VPA6"/>
    <s v="KE-MUR-2205-30238"/>
    <x v="0"/>
    <s v=""/>
    <s v="20th March,2022"/>
    <d v="2022-03-20T00:00:00"/>
    <s v="10th May,2022"/>
    <d v="2022-05-10T00:00:00"/>
    <s v="Mwangi Cicelia Wanjiku"/>
    <s v="Female"/>
    <s v=""/>
    <s v="0702966197"/>
    <m/>
    <m/>
    <s v="0722426903"/>
    <n v="36.830084999999997"/>
    <n v="-0.778443"/>
    <s v="Murang'a"/>
    <s v="Kigumo"/>
    <s v="Kangari"/>
    <s v="Gatiani"/>
    <n v="12"/>
    <s v="Washington Mwangi"/>
    <s v="Washington Mwangi Muinuki"/>
    <s v="Washington Mwangi Muinuki"/>
    <s v=""/>
    <s v="Informal Business"/>
    <x v="2"/>
    <x v="0"/>
    <d v="2022-10-27T00:00:00"/>
  </r>
  <r>
    <s v="VPA6"/>
    <s v="KE-MUR-2210-30233"/>
    <x v="0"/>
    <s v=""/>
    <s v="25th August,2022"/>
    <d v="2022-08-25T00:00:00"/>
    <s v="20th October,2022"/>
    <d v="2022-10-20T00:00:00"/>
    <s v="Gichu William Michino"/>
    <s v="Male"/>
    <s v=""/>
    <s v="0716923234"/>
    <m/>
    <m/>
    <m/>
    <n v="36.921849999999999"/>
    <n v="-0.82455599999999996"/>
    <s v="Murang'a"/>
    <s v="Kandara"/>
    <s v="Kandara"/>
    <s v="Gitaimbuka"/>
    <n v="12"/>
    <s v="Washington Mwangi"/>
    <s v="Washington Mwangi Muinuki"/>
    <s v="Washington Mwangi Muinuki"/>
    <s v=""/>
    <s v="Informal Business"/>
    <x v="2"/>
    <x v="0"/>
    <d v="2022-10-27T00:00:00"/>
  </r>
  <r>
    <s v="VPA6"/>
    <s v="KE-MUR-2204-30242"/>
    <x v="0"/>
    <s v=""/>
    <s v="25th February,2022"/>
    <d v="2022-02-25T00:00:00"/>
    <s v="20th April,2022"/>
    <d v="2022-04-20T00:00:00"/>
    <s v="Wainaina Jane Wanjiku"/>
    <s v="Male"/>
    <s v=""/>
    <s v="0722731450"/>
    <m/>
    <m/>
    <s v="0721643291"/>
    <n v="36.958514000000001"/>
    <n v="-0.70147999999999999"/>
    <s v="Murang'a"/>
    <s v="Kangema"/>
    <s v="Kangema"/>
    <s v="Marimera"/>
    <n v="12"/>
    <s v="Washington Mwangi"/>
    <s v="Washington Mwangi Muinuki"/>
    <s v="Washington Mwangi Muinuki"/>
    <s v=""/>
    <s v="Informal Business"/>
    <x v="2"/>
    <x v="0"/>
    <d v="2022-11-01T00:00:00"/>
  </r>
  <r>
    <s v="VPA6"/>
    <s v="KE-MUR-1807-18284"/>
    <x v="0"/>
    <s v=""/>
    <s v="22nd May,2018"/>
    <d v="2018-05-22T00:00:00"/>
    <s v="11th July,2018"/>
    <d v="2018-07-11T00:00:00"/>
    <s v="Mwangi Jemimah Wanjiku"/>
    <s v="Female"/>
    <s v="99999"/>
    <s v="799921304"/>
    <m/>
    <m/>
    <m/>
    <n v="36.891767000000002"/>
    <n v="-0.796373"/>
    <s v="Murang'a"/>
    <s v="Kandara"/>
    <s v="Kangari"/>
    <s v="Mathaithi"/>
    <s v="12"/>
    <s v="Washington Mwangi"/>
    <s v="Washington Mwangi Muinuki"/>
    <s v="Washington Mwangi Muinuki"/>
    <s v="725344246"/>
    <s v="Informal Business"/>
    <x v="2"/>
    <x v="0"/>
    <d v="2018-07-24T00:00:00"/>
  </r>
  <r>
    <s v="VPA6"/>
    <s v="KE-MUR-1811-24896"/>
    <x v="0"/>
    <s v=""/>
    <s v="9th September,2018"/>
    <d v="2018-09-09T00:00:00"/>
    <s v="13th November,2018"/>
    <d v="2018-11-13T00:00:00"/>
    <s v="Njoroge Simon Muturi"/>
    <s v="Male"/>
    <s v="99999"/>
    <s v="725741068"/>
    <m/>
    <m/>
    <s v="728827864"/>
    <n v="36.859473000000001"/>
    <n v="-0.78215699999999999"/>
    <s v="Murang'a"/>
    <s v="Kandara"/>
    <s v="Kangari"/>
    <s v="Mairi"/>
    <s v="12"/>
    <s v="Washington Mwangi"/>
    <s v="Washington Mwangi Muinuki"/>
    <s v="Washington Mwangi Muinuki"/>
    <s v="725344246"/>
    <s v="Informal Business"/>
    <x v="2"/>
    <x v="0"/>
    <d v="2018-11-28T00:00:00"/>
  </r>
  <r>
    <s v="VPA6"/>
    <s v="KE-MUR-1811-24897"/>
    <x v="0"/>
    <s v=""/>
    <s v="10th October,2018"/>
    <d v="2018-10-10T00:00:00"/>
    <s v="13th November,2018"/>
    <d v="2018-11-13T00:00:00"/>
    <s v="Mwangi Alban Peter"/>
    <s v="Male"/>
    <s v="99999"/>
    <s v="705924296"/>
    <m/>
    <m/>
    <s v="721475383"/>
    <n v="36.998882000000002"/>
    <n v="-0.71173600000000004"/>
    <s v="Murang'a"/>
    <s v="Kangema"/>
    <s v="Gathinja"/>
    <s v="Koimbe"/>
    <s v="12"/>
    <s v="Washington Mwangi"/>
    <s v="Washington Mwangi Muinuki"/>
    <s v="Washington Mwangi Muinuki"/>
    <s v="725344246"/>
    <s v="Informal Business"/>
    <x v="2"/>
    <x v="0"/>
    <d v="2018-11-28T00:00:00"/>
  </r>
  <r>
    <s v="VPA6"/>
    <s v="KE-MUR-1907-27164"/>
    <x v="0"/>
    <s v=""/>
    <s v="3rd June,2019"/>
    <d v="2019-06-03T00:00:00"/>
    <s v="27th July,2019"/>
    <d v="2019-07-27T00:00:00"/>
    <s v="Nganga John Kamau"/>
    <s v="Male"/>
    <s v="14727571"/>
    <s v="254728459369"/>
    <s v="728459369"/>
    <m/>
    <s v="715062059"/>
    <n v="36.937710000000003"/>
    <n v="-0.85046699999999997"/>
    <s v="Murang'a"/>
    <s v="Kandara"/>
    <s v="Kandara"/>
    <s v="Mukangu"/>
    <s v="12"/>
    <s v="Washington Mwangi"/>
    <s v="Washington Mwangi Muinuki"/>
    <s v="Washington Mwangi Muinuki"/>
    <s v="725344246"/>
    <s v="Informal Business"/>
    <x v="2"/>
    <x v="0"/>
    <d v="2019-08-16T00:00:00"/>
  </r>
  <r>
    <s v="VPA6"/>
    <s v="KE-MUR-1611-17443"/>
    <x v="2"/>
    <s v="Hostile Client"/>
    <s v="10th October,2016"/>
    <d v="2016-10-10T00:00:00"/>
    <s v="21st November,2016"/>
    <d v="2016-11-21T00:00:00"/>
    <s v="James Mwangi Ngugi"/>
    <s v="Male"/>
    <s v="3329850"/>
    <s v="+254721515534"/>
    <m/>
    <m/>
    <m/>
    <m/>
    <m/>
    <s v="Murang'a"/>
    <s v="Kandara"/>
    <s v="Ngarariga"/>
    <s v="Kahaini"/>
    <s v="12"/>
    <s v="Washington Mwangi"/>
    <s v="Washington Mwangi Muinuki"/>
    <s v="Washington Mwangi Muinuki"/>
    <s v=""/>
    <s v="Informal Business"/>
    <x v="2"/>
    <x v="0"/>
    <d v="2017-03-02T00:00:00"/>
  </r>
  <r>
    <s v="VPA6"/>
    <s v="KE-NAI-1803-18280"/>
    <x v="0"/>
    <s v=""/>
    <s v="14th February,2018"/>
    <d v="2018-02-14T00:00:00"/>
    <s v="29th March,2018"/>
    <d v="2018-03-29T00:00:00"/>
    <s v="Gachanja Robert Macharua"/>
    <s v="Male"/>
    <s v="5563291"/>
    <s v="729997769"/>
    <m/>
    <m/>
    <s v="710157871"/>
    <n v="37.011982000000003"/>
    <n v="-1.2806630000000001"/>
    <s v="Nairobi"/>
    <s v="Roysambu"/>
    <s v="Kahawa"/>
    <s v="Baraka"/>
    <s v="12"/>
    <s v="Washington Mwangi"/>
    <s v="Washington Mwangi Muinuki"/>
    <s v="Washington Mwangi Muinuki"/>
    <s v="725344246"/>
    <s v="Informal Business"/>
    <x v="2"/>
    <x v="0"/>
    <d v="2018-03-03T00:00:00"/>
  </r>
  <r>
    <s v="VPA6"/>
    <s v="KE-MUR-1804-18282"/>
    <x v="0"/>
    <s v=""/>
    <s v="3rd April,2018"/>
    <d v="2018-04-03T00:00:00"/>
    <s v="27th April,2018"/>
    <d v="2018-04-27T00:00:00"/>
    <s v="Kanyi Samuel Njoroge"/>
    <s v="Male"/>
    <s v="1194918"/>
    <s v="720257474"/>
    <m/>
    <m/>
    <m/>
    <n v="36.967590999999999"/>
    <n v="-0.89041700000000001"/>
    <s v="Murang'a"/>
    <s v="Kandara"/>
    <s v="Ithiru"/>
    <s v="Kieni"/>
    <n v="12"/>
    <s v="Washington Mwangi"/>
    <s v="Washington Mwangi Muinuki"/>
    <s v="Washington Mwangi Muinuki"/>
    <s v="725344246"/>
    <s v="Informal Business"/>
    <x v="2"/>
    <x v="0"/>
    <d v="2018-03-13T00:00:00"/>
  </r>
  <r>
    <s v="VPA6"/>
    <s v="KE-MUR-1801-18277"/>
    <x v="0"/>
    <s v=""/>
    <s v="24th December,2017"/>
    <d v="2017-12-24T00:00:00"/>
    <s v="18th January,2018"/>
    <d v="2018-01-18T00:00:00"/>
    <s v="Njuguna Peter Macharia"/>
    <s v="Male"/>
    <s v="25243297"/>
    <s v="726576455"/>
    <m/>
    <m/>
    <s v="716647640"/>
    <n v="36.938012999999998"/>
    <n v="-0.851275"/>
    <s v="Murang'a"/>
    <s v="Kandara"/>
    <s v="Ruchu"/>
    <s v="Mukangu"/>
    <s v="12"/>
    <s v="Washington Mwangi"/>
    <s v="Washington Mwangi Muinuki"/>
    <s v="Washington Mwangi Muinuki"/>
    <s v="725344246"/>
    <s v="Informal Business"/>
    <x v="2"/>
    <x v="0"/>
    <d v="2018-02-28T00:00:00"/>
  </r>
  <r>
    <s v="VPA6"/>
    <s v="KE-KIR-1803-18276"/>
    <x v="1"/>
    <s v="Hostile Client"/>
    <s v="21st February,2018"/>
    <d v="2018-02-21T00:00:00"/>
    <s v="23rd March,2018"/>
    <d v="2018-03-23T00:00:00"/>
    <s v="Kabuthia Johnson Muchira"/>
    <s v="Male"/>
    <s v="99999"/>
    <s v="720954932"/>
    <m/>
    <m/>
    <s v="721945780"/>
    <n v="37.403914"/>
    <n v="-0.54984900000000003"/>
    <s v="Kirinyaga"/>
    <s v="Kirinyaga East"/>
    <s v="Gichugu"/>
    <s v="Mburi"/>
    <s v="12"/>
    <s v="Washington Mwangi"/>
    <s v="Washington Mwangi Muinuki"/>
    <s v="Washington Mwangi Muinuki"/>
    <s v="725344246"/>
    <s v="Informal Business"/>
    <x v="2"/>
    <x v="0"/>
    <d v="2018-02-28T00:00:00"/>
  </r>
  <r>
    <s v="VPA6"/>
    <s v="KE-MUR-1904-27152"/>
    <x v="0"/>
    <s v=""/>
    <s v="26th March,2019"/>
    <d v="2019-03-26T00:00:00"/>
    <s v="22nd April,2019"/>
    <d v="2019-04-22T00:00:00"/>
    <s v="Kimani Mary Nyambura"/>
    <s v="Female"/>
    <s v="9588905"/>
    <s v="254702390492"/>
    <m/>
    <m/>
    <m/>
    <n v="36.809643999999999"/>
    <n v="-0.75755499999999998"/>
    <s v="Murang'a"/>
    <s v="Kigumo"/>
    <s v="Kangari"/>
    <s v="Ikohokoho"/>
    <s v="12"/>
    <s v="Washington Mwangi"/>
    <s v="Washington Mwangi Muinuki"/>
    <s v="Washington Mwangi Muinuki"/>
    <s v="725344246"/>
    <s v="Informal Business"/>
    <x v="2"/>
    <x v="0"/>
    <d v="2019-05-10T00:00:00"/>
  </r>
  <r>
    <s v="VPA6"/>
    <s v="KE-MUR-1904-27151"/>
    <x v="0"/>
    <s v=""/>
    <s v="10th March,2019"/>
    <d v="2019-03-10T00:00:00"/>
    <s v="16th April,2019"/>
    <d v="2019-04-16T00:00:00"/>
    <s v="Ngure Wa Kamau"/>
    <s v="Male"/>
    <s v="99999"/>
    <s v="254722714598"/>
    <m/>
    <m/>
    <m/>
    <n v="36.865309000000003"/>
    <n v="-0.78050699999999995"/>
    <s v="Murang'a"/>
    <s v="Kigumo"/>
    <s v="Kangari"/>
    <s v="Watuhu"/>
    <s v="12"/>
    <s v="Washington Mwangi"/>
    <s v="Washington Mwangi Muinuki"/>
    <s v="Washington Mwangi Muinuki"/>
    <s v="725344246"/>
    <s v="Informal Business"/>
    <x v="2"/>
    <x v="0"/>
    <d v="2019-05-10T00:00:00"/>
  </r>
  <r>
    <s v="VPA6"/>
    <s v="KE-MUR-1904-27153"/>
    <x v="0"/>
    <s v=""/>
    <s v="28th March,2019"/>
    <d v="2019-03-28T00:00:00"/>
    <s v="29th April,2019"/>
    <d v="2019-04-29T00:00:00"/>
    <s v="Kihato Annie Njeri"/>
    <s v="Female"/>
    <s v="99999"/>
    <s v="254722714598"/>
    <m/>
    <m/>
    <m/>
    <n v="36.827404000000001"/>
    <n v="-0.77573099999999995"/>
    <s v="Murang'a"/>
    <s v="Kigumo"/>
    <s v="Kangari"/>
    <s v="Manyatta"/>
    <s v="12"/>
    <s v="Washington Mwangi"/>
    <s v="Washington Mwangi Muinuki"/>
    <s v="Washington Mwangi Muinuki"/>
    <s v="725344246"/>
    <s v="Informal Business"/>
    <x v="2"/>
    <x v="0"/>
    <d v="2019-05-10T00:00:00"/>
  </r>
  <r>
    <s v="VPA6"/>
    <s v="KE-MUR-1905-27155"/>
    <x v="0"/>
    <s v=""/>
    <s v="2nd April,2019"/>
    <d v="2019-04-02T00:00:00"/>
    <s v="20th May,2019"/>
    <d v="2019-05-20T00:00:00"/>
    <s v="Irungu Tom Mwangi"/>
    <s v="Male"/>
    <s v="7437543"/>
    <s v="254725244600"/>
    <m/>
    <m/>
    <m/>
    <n v="36.890059999999998"/>
    <n v="-0.77354100000000003"/>
    <s v="Murang'a"/>
    <s v="Kigumo"/>
    <s v="Gacharange"/>
    <s v="Karinga"/>
    <s v="12"/>
    <s v="Washington Mwangi"/>
    <s v="Washington Mwangi Muinuki"/>
    <s v="Washington Mwangi Muinuki"/>
    <s v="725344246"/>
    <s v="Informal Business"/>
    <x v="2"/>
    <x v="0"/>
    <d v="2019-05-27T00:00:00"/>
  </r>
  <r>
    <s v="VPA6"/>
    <s v="KE-MUR-2008-28359"/>
    <x v="0"/>
    <s v=""/>
    <s v="1st July,2020"/>
    <d v="2020-07-01T00:00:00"/>
    <s v="25th August,2020"/>
    <d v="2020-08-25T00:00:00"/>
    <s v="Kinina Mercy Wanjiru"/>
    <s v="Male"/>
    <s v="10121890"/>
    <s v="+254722695790"/>
    <s v="724763793"/>
    <m/>
    <s v="722695790"/>
    <n v="36.946506999999997"/>
    <n v="-0.69577900000000004"/>
    <s v="Murang'a"/>
    <s v="Kangema"/>
    <s v="Gakera"/>
    <s v="Kahugu"/>
    <s v="12"/>
    <s v="Washington Mwangi"/>
    <s v="Washington Mwangi Muinuki"/>
    <s v="Washington Mwangi Muinuki"/>
    <s v="725344246"/>
    <s v="Informal Business"/>
    <x v="2"/>
    <x v="0"/>
    <d v="2020-08-27T00:00:00"/>
  </r>
  <r>
    <s v="VPA6"/>
    <s v="KE-MUR-2008-28358"/>
    <x v="0"/>
    <s v=""/>
    <s v="3rd July,2020"/>
    <d v="2020-07-03T00:00:00"/>
    <s v="25th August,2020"/>
    <d v="2020-08-25T00:00:00"/>
    <s v="Mathaga Christopher Nganga"/>
    <s v="Male"/>
    <s v="9153368"/>
    <s v="+254795614742"/>
    <s v="720399614"/>
    <m/>
    <s v="795614742"/>
    <n v="36.936290999999997"/>
    <n v="-0.94076199999999999"/>
    <s v="Murang'a"/>
    <s v="Gatanga"/>
    <s v="Gatanga"/>
    <s v="Mabae"/>
    <s v="12"/>
    <s v="Washington Mwangi"/>
    <s v="Washington Mwangi Muinuki"/>
    <s v="Washington Mwangi Muinuki"/>
    <s v="725344246"/>
    <s v="Informal Business"/>
    <x v="2"/>
    <x v="0"/>
    <d v="2020-08-27T00:00:00"/>
  </r>
  <r>
    <s v="VPA6"/>
    <s v="KE-MUR-1608-16892"/>
    <x v="0"/>
    <s v=""/>
    <s v="12th June,2016"/>
    <d v="2016-06-12T00:00:00"/>
    <s v="1st August,2016"/>
    <d v="2016-08-01T00:00:00"/>
    <s v="Ezekiel Thuo Chege"/>
    <s v="Male"/>
    <s v="686423"/>
    <s v="700618357"/>
    <m/>
    <m/>
    <m/>
    <n v="36.961537"/>
    <n v="-0.89205599999999996"/>
    <s v="Murang'a"/>
    <s v="Kandara"/>
    <s v="Ithiru"/>
    <s v="Kirigithu"/>
    <s v="16"/>
    <s v="Washington Mwangi"/>
    <s v="Washington Mwangi Muinuki"/>
    <s v="Washington Mwangi Muinuki"/>
    <s v=""/>
    <s v="Informal Business"/>
    <x v="2"/>
    <x v="0"/>
    <d v="2017-03-02T00:00:00"/>
  </r>
  <r>
    <s v="VPA6"/>
    <s v="KE-MUR-2011-28361"/>
    <x v="0"/>
    <s v=""/>
    <s v="2nd October,2020"/>
    <d v="2020-10-02T00:00:00"/>
    <s v="26th November,2020"/>
    <d v="2020-11-26T00:00:00"/>
    <s v="Gitu Mary Nyambura"/>
    <s v="Female"/>
    <s v="99999"/>
    <s v="254728277397"/>
    <m/>
    <m/>
    <s v="254728015348"/>
    <n v="36.918810000000001"/>
    <n v="-0.843055"/>
    <s v="Murang'a"/>
    <s v="Kandara"/>
    <s v="Kandara"/>
    <s v="Gitare"/>
    <n v="15"/>
    <s v="Washington Mwangi"/>
    <s v="Washington Mwangi Muinuki"/>
    <s v="Washington Mwangi Muinuki"/>
    <s v=""/>
    <s v="Informal Business"/>
    <x v="2"/>
    <x v="0"/>
    <d v="2020-11-28T00:00:00"/>
  </r>
  <r>
    <s v="VPA6"/>
    <s v="KE-MUR-2206-30231"/>
    <x v="0"/>
    <s v=""/>
    <s v="10th April,2022"/>
    <d v="2022-04-10T00:00:00"/>
    <s v="14th June,2022"/>
    <d v="2022-06-14T00:00:00"/>
    <s v="Mwangi Gabriel Macharia"/>
    <s v="Female"/>
    <s v=""/>
    <s v="0724538360"/>
    <m/>
    <m/>
    <m/>
    <n v="36.932617"/>
    <n v="-0.82289800000000002"/>
    <s v="Murang'a"/>
    <s v="Kandara"/>
    <s v="Githuma"/>
    <s v="Mukuria"/>
    <s v="21"/>
    <s v="Washington Mwangi"/>
    <s v="Washington Mwangi Muinuki"/>
    <s v="Washington Mwangi Muinuki"/>
    <s v=""/>
    <s v="Informal Business"/>
    <x v="2"/>
    <x v="0"/>
    <d v="2022-10-27T00:00:00"/>
  </r>
  <r>
    <s v="VPA6"/>
    <s v="KE-NYE-1608-16893"/>
    <x v="0"/>
    <s v=""/>
    <s v="30th July,2016"/>
    <d v="2016-07-30T00:00:00"/>
    <s v="30th August,2016"/>
    <d v="2016-08-30T00:00:00"/>
    <s v="Charity Wangui Mwangi"/>
    <s v="Female"/>
    <s v="7166718"/>
    <s v="722767374"/>
    <m/>
    <m/>
    <m/>
    <n v="37.004392000000003"/>
    <n v="-0.363952"/>
    <s v="Nyeri"/>
    <s v="Kieni East"/>
    <s v="Chaka"/>
    <s v="Kiganjo"/>
    <s v="16"/>
    <s v="Washington Mwangi"/>
    <s v="Washington Mwangi Muinuki"/>
    <s v="Washington Mwangi Muinuki"/>
    <s v=""/>
    <s v="Informal Business"/>
    <x v="1"/>
    <x v="0"/>
    <d v="2017-03-02T00:00:00"/>
  </r>
  <r>
    <s v="VPA6"/>
    <s v="KE-KER-1807-25353"/>
    <x v="0"/>
    <s v=""/>
    <s v="28th March,2018"/>
    <d v="2018-03-28T00:00:00"/>
    <s v="4th July,2018"/>
    <d v="2018-07-04T00:00:00"/>
    <s v="Rotich Emmy"/>
    <s v="Female"/>
    <s v="99999"/>
    <s v="0706144773"/>
    <m/>
    <m/>
    <s v="716691704"/>
    <n v="35.389847000000003"/>
    <n v="-0.11401"/>
    <s v="Kericho"/>
    <s v="Kipkelion West"/>
    <s v="Chepkechei"/>
    <s v="Kaptuiya"/>
    <s v="4"/>
    <s v="Wesley Kipyegon"/>
    <s v="Wesley Kipyegon"/>
    <s v="Wesley Kipyegon"/>
    <s v="726581600"/>
    <s v="Informal Business"/>
    <x v="0"/>
    <x v="0"/>
    <d v="2018-12-03T00:00:00"/>
  </r>
  <r>
    <s v="VPA6"/>
    <s v="KE-KER-1801-25277"/>
    <x v="0"/>
    <s v=""/>
    <s v="20th September,2017"/>
    <d v="2017-09-20T00:00:00"/>
    <s v="15th January,2018"/>
    <d v="2018-01-15T00:00:00"/>
    <s v="Rono Florence"/>
    <s v="Female"/>
    <s v="99999"/>
    <s v="703742460"/>
    <m/>
    <m/>
    <m/>
    <n v="35.384971"/>
    <n v="-0.123542"/>
    <s v="Kericho"/>
    <s v="Kipkelion West"/>
    <s v="Kipteres"/>
    <s v="Kipteres"/>
    <s v="4"/>
    <s v="Wesley Kipyegon"/>
    <s v="Wesley Kipyegon"/>
    <s v="Wesley Kipyegon"/>
    <s v=""/>
    <s v="Informal Business"/>
    <x v="0"/>
    <x v="0"/>
    <d v="2018-12-02T00:00:00"/>
  </r>
  <r>
    <s v="VPA6"/>
    <s v="KE-KER-1711-25308"/>
    <x v="0"/>
    <s v=""/>
    <s v="25th July,2017"/>
    <d v="2017-07-25T00:00:00"/>
    <s v="16th November,2017"/>
    <d v="2017-11-16T00:00:00"/>
    <s v="Koros Nancy"/>
    <s v="Female"/>
    <s v="99999"/>
    <s v="715110890"/>
    <m/>
    <m/>
    <m/>
    <n v="35.391103000000001"/>
    <n v="-0.11117100000000001"/>
    <s v="Kericho"/>
    <s v="Kipkelion West"/>
    <s v="Kipteris"/>
    <s v="Kaptuiya"/>
    <s v="4"/>
    <s v="Wesley Kipyegon"/>
    <s v="Wesley Kipyegon"/>
    <s v="Wesley Kipyegon"/>
    <s v=""/>
    <s v="Informal Business"/>
    <x v="0"/>
    <x v="0"/>
    <d v="2018-12-02T00:00:00"/>
  </r>
  <r>
    <s v="VPA6"/>
    <s v="KE-KER-1709-25307"/>
    <x v="0"/>
    <s v=""/>
    <s v="1st June,2017"/>
    <d v="2017-06-01T00:00:00"/>
    <s v="15th September,2017"/>
    <d v="2017-09-15T00:00:00"/>
    <s v="Ngeno Susan"/>
    <s v="Female"/>
    <s v="33890116"/>
    <s v="796199102"/>
    <m/>
    <m/>
    <m/>
    <n v="35.391827999999997"/>
    <n v="-0.112139"/>
    <s v="Kericho"/>
    <s v="Kipkelion West"/>
    <s v="Kipteris"/>
    <s v="Kaptuiya"/>
    <s v="4"/>
    <s v="Wesley Kipyegon"/>
    <s v="Wesley Kipyegon"/>
    <s v="Wesley Kipyegon"/>
    <s v=""/>
    <s v="Informal Business"/>
    <x v="0"/>
    <x v="0"/>
    <d v="2018-12-02T00:00:00"/>
  </r>
  <r>
    <s v="VPA6"/>
    <s v="KE-KER-1810-25296"/>
    <x v="0"/>
    <s v=""/>
    <s v="27th June,2018"/>
    <d v="2018-06-27T00:00:00"/>
    <s v="24th October,2018"/>
    <d v="2018-10-24T00:00:00"/>
    <s v="Kitur Esther"/>
    <s v="Female"/>
    <s v="99999"/>
    <s v="723678054"/>
    <m/>
    <m/>
    <m/>
    <n v="35.384343000000001"/>
    <n v="-0.11340799999999999"/>
    <s v="Kericho"/>
    <s v="Kipkelion West"/>
    <s v="Kipteris"/>
    <s v="Korosyot"/>
    <s v="4"/>
    <s v="Wesley Kipyegon"/>
    <s v="Wesley Kipyegon"/>
    <s v="Wesley Kipyegon"/>
    <s v=""/>
    <s v="Informal Business"/>
    <x v="0"/>
    <x v="0"/>
    <d v="2018-12-02T00:00:00"/>
  </r>
  <r>
    <s v="VPA6"/>
    <s v="KE-KER-1805-25275"/>
    <x v="0"/>
    <s v=""/>
    <s v="15th December,2017"/>
    <d v="2017-12-15T00:00:00"/>
    <s v="15th May,2018"/>
    <d v="2018-05-15T00:00:00"/>
    <s v="Ruto Judy Chepngeno"/>
    <s v="Female"/>
    <s v="32528985"/>
    <s v="723920045"/>
    <m/>
    <m/>
    <m/>
    <n v="35.386603000000001"/>
    <n v="-0.124348"/>
    <s v="Kericho"/>
    <s v="Kipkelion West"/>
    <s v="Kipteris"/>
    <s v="Kimugul"/>
    <s v="4"/>
    <s v="Wesley Kipyegon"/>
    <s v="Wesley Kipyegon"/>
    <s v="Wesley Kipyegon"/>
    <s v=""/>
    <s v="Informal Business"/>
    <x v="0"/>
    <x v="0"/>
    <d v="2018-12-02T00:00:00"/>
  </r>
  <r>
    <s v="VPA6"/>
    <s v="KE-KER-1908-24863"/>
    <x v="0"/>
    <s v=""/>
    <s v="22nd January,2019"/>
    <d v="2019-01-22T00:00:00"/>
    <s v="24th August,2019"/>
    <d v="2019-08-24T00:00:00"/>
    <s v="Nyalile Christine Chepketer"/>
    <s v="Female"/>
    <s v="13011009"/>
    <s v="254703733546"/>
    <m/>
    <m/>
    <m/>
    <n v="35.386812999999997"/>
    <n v="-0.10095"/>
    <s v="Kericho"/>
    <s v="Kipkelion West"/>
    <s v="Kipteris"/>
    <s v="Kaptuiya"/>
    <s v="4"/>
    <s v="Wesley Kipyegon"/>
    <s v="Wesley Kipyegon"/>
    <s v="Wesley Kipyegon"/>
    <s v="726581600"/>
    <s v="Informal Business"/>
    <x v="0"/>
    <x v="0"/>
    <d v="2019-09-24T00:00:00"/>
  </r>
  <r>
    <s v="VPA6"/>
    <s v="KE-KER-2006-26643"/>
    <x v="0"/>
    <s v=""/>
    <s v="15th February,2019"/>
    <d v="2019-02-15T00:00:00"/>
    <s v="24th June,2020"/>
    <d v="2020-06-24T00:00:00"/>
    <s v="Purity Chebet"/>
    <s v="Female"/>
    <s v="99999"/>
    <s v="254702601697"/>
    <m/>
    <m/>
    <m/>
    <n v="35.393571000000001"/>
    <n v="-0.11511200000000001"/>
    <s v="Kericho"/>
    <s v="Kipkelion West"/>
    <s v="Kipteris"/>
    <s v="Chebarus"/>
    <n v="4"/>
    <s v="Wesley Kipyegon"/>
    <s v="Wesley Kipyegon"/>
    <s v="Wesley Kipyegon"/>
    <s v=""/>
    <s v="Informal Business"/>
    <x v="0"/>
    <x v="0"/>
    <d v="2020-11-22T00:00:00"/>
  </r>
  <r>
    <s v="VPA6"/>
    <s v="KE-KER-2010-26644"/>
    <x v="0"/>
    <s v=""/>
    <s v="21st September,2019"/>
    <d v="2019-09-21T00:00:00"/>
    <s v="10th October,2020"/>
    <d v="2020-10-10T00:00:00"/>
    <s v="Rogony Rusi"/>
    <s v="Female"/>
    <s v="7626393"/>
    <s v="254727452304"/>
    <m/>
    <m/>
    <m/>
    <n v="35.39443"/>
    <n v="-0.105003"/>
    <s v="Kericho"/>
    <s v="Kipkelion West"/>
    <s v="Kipteris"/>
    <s v="Kaptuiya"/>
    <n v="4"/>
    <s v="Wesley Kipyegon"/>
    <s v="Wesley Kipyegon"/>
    <s v="Wesley Kipyegon"/>
    <s v=""/>
    <s v="Informal Business"/>
    <x v="0"/>
    <x v="0"/>
    <d v="2020-11-22T00:00:00"/>
  </r>
  <r>
    <s v="VPA6"/>
    <s v="KE-KIR-2012-25399"/>
    <x v="0"/>
    <s v=""/>
    <s v="15th October,2020"/>
    <d v="2020-10-15T00:00:00"/>
    <s v="15th December,2020"/>
    <d v="2020-12-15T00:00:00"/>
    <s v="Mwaniki Eunice Wanjiru"/>
    <s v="Female"/>
    <s v="21698437"/>
    <s v="254722905379"/>
    <m/>
    <m/>
    <s v="254712824756"/>
    <n v="37.340622000000003"/>
    <n v="-0.57642199999999999"/>
    <s v="Kirinyaga"/>
    <s v="Kerugoya/Kutus"/>
    <s v="Kabare"/>
    <s v="Ndomba"/>
    <n v="10"/>
    <s v="Igwemas General Digester Ltd"/>
    <s v="William igweta"/>
    <s v="William igweta"/>
    <s v=""/>
    <s v="Micro Business"/>
    <x v="0"/>
    <x v="0"/>
    <d v="2020-12-23T00:00:00"/>
  </r>
  <r>
    <s v="VPA6"/>
    <s v="KE-KIR-2012-25397"/>
    <x v="0"/>
    <s v=""/>
    <s v="1st November,2020"/>
    <d v="2020-11-01T00:00:00"/>
    <s v="7th December,2020"/>
    <d v="2020-12-07T00:00:00"/>
    <s v="Ireri Ostiano Muriuki"/>
    <s v="Male"/>
    <s v="0806512"/>
    <s v="254723766702"/>
    <m/>
    <m/>
    <s v="254721586346"/>
    <n v="37.347597999999998"/>
    <n v="-0.49887799999999999"/>
    <s v="Kirinyaga"/>
    <s v="Kirinyaga East"/>
    <s v="Baragwi"/>
    <s v="Kibugu"/>
    <n v="10"/>
    <s v="Igwemas General Digester Ltd"/>
    <s v="William igweta"/>
    <s v="William igweta"/>
    <s v=""/>
    <s v="Micro Business"/>
    <x v="0"/>
    <x v="0"/>
    <d v="2020-12-07T00:00:00"/>
  </r>
  <r>
    <s v="VPA6"/>
    <s v="KE-NAN-1704-18007"/>
    <x v="1"/>
    <s v="Abandoned"/>
    <s v="21st February,2017"/>
    <d v="2017-02-21T00:00:00"/>
    <s v="16th April,2017"/>
    <d v="2017-04-16T00:00:00"/>
    <s v="Kisorio Wilson"/>
    <s v="Male"/>
    <s v="99999"/>
    <s v="+254712343534"/>
    <m/>
    <m/>
    <m/>
    <n v="35.129753000000001"/>
    <n v="0.205508"/>
    <s v="Nandi"/>
    <s v="Nandi Central"/>
    <s v="Kipture"/>
    <s v="Kabutie"/>
    <n v="8"/>
    <s v="William Tanui"/>
    <s v="William Tanui"/>
    <s v="William Tanui"/>
    <s v="712584447"/>
    <s v="Informal Business"/>
    <x v="0"/>
    <x v="0"/>
    <d v="2017-06-28T00:00:00"/>
  </r>
  <r>
    <s v="VPA6"/>
    <s v="KE-NAN-1701-18006"/>
    <x v="0"/>
    <s v=""/>
    <s v="12th November,2016"/>
    <d v="2016-11-12T00:00:00"/>
    <s v="1st January,2017"/>
    <d v="2017-01-01T00:00:00"/>
    <s v="Kisorior Wilson Kimalel"/>
    <s v="Male"/>
    <s v="6710073"/>
    <s v="713982587"/>
    <m/>
    <m/>
    <m/>
    <n v="35.129809999999999"/>
    <n v="0.20547699999999999"/>
    <s v="Nandi"/>
    <s v="Nandi Central"/>
    <s v="Kipture"/>
    <s v="Irimis"/>
    <s v="8"/>
    <s v="William Tanui"/>
    <s v="William Tanui"/>
    <s v="William Tanui"/>
    <s v="712584447"/>
    <s v="Informal Business"/>
    <x v="0"/>
    <x v="0"/>
    <d v="2017-05-29T00:00:00"/>
  </r>
  <r>
    <s v="VPA6"/>
    <s v="KE-NAN-1901-25878"/>
    <x v="0"/>
    <s v=""/>
    <s v="28th December,2018"/>
    <d v="2018-12-28T00:00:00"/>
    <s v="23rd January,2019"/>
    <d v="2019-01-23T00:00:00"/>
    <s v="Rotich Domtila"/>
    <s v="Female"/>
    <s v="5582952"/>
    <s v="723733666"/>
    <m/>
    <m/>
    <m/>
    <n v="35.239823000000001"/>
    <n v="0.17215"/>
    <s v="Nandi"/>
    <s v="Nandi Hills"/>
    <s v="Chepkunyuk"/>
    <s v="Lelwak"/>
    <s v="8"/>
    <s v="William Tanui"/>
    <s v="William Tanui"/>
    <s v="William Tanui"/>
    <s v="712584447"/>
    <s v="Informal Business"/>
    <x v="0"/>
    <x v="0"/>
    <d v="2019-01-24T00:00:00"/>
  </r>
  <r>
    <s v="VPA6"/>
    <s v="KE-NAN-1812-25875"/>
    <x v="0"/>
    <s v=""/>
    <s v="11th November,2018"/>
    <d v="2018-11-11T00:00:00"/>
    <s v="30th December,2018"/>
    <d v="2018-12-30T00:00:00"/>
    <s v="Purity Bittok"/>
    <s v="Female"/>
    <s v="99999"/>
    <s v="254722603540"/>
    <m/>
    <m/>
    <m/>
    <n v="35.101379000000001"/>
    <n v="0.22586300000000001"/>
    <s v="Nandi"/>
    <s v="Nandi Central"/>
    <s v="Chemundu"/>
    <s v="Kabaskei"/>
    <s v="10"/>
    <s v="William Tanui"/>
    <s v="William Tanui"/>
    <s v="William Tanui"/>
    <s v="254712584447"/>
    <s v="Informal Business"/>
    <x v="1"/>
    <x v="0"/>
    <d v="2019-01-24T00:00:00"/>
  </r>
  <r>
    <s v="VPA6"/>
    <s v="KE-MAC-1805-18287"/>
    <x v="0"/>
    <s v=""/>
    <s v="17th May,2018"/>
    <d v="2018-05-17T00:00:00"/>
    <s v="17th May,2018"/>
    <d v="2018-05-17T00:00:00"/>
    <s v="Kiio Peter Musyoka"/>
    <s v="Male"/>
    <s v="4890066"/>
    <s v="711645317"/>
    <m/>
    <m/>
    <s v="727392239"/>
    <n v="37.352468999999999"/>
    <n v="-1.251611"/>
    <s v="Machakos"/>
    <s v="Matungulu"/>
    <s v="Matungulu"/>
    <s v="Uamani"/>
    <s v="8"/>
    <s v="Willy Kauni"/>
    <s v="Willy Kauni"/>
    <s v="Willy Kauni"/>
    <s v="726841650"/>
    <s v="Informal Business"/>
    <x v="0"/>
    <x v="0"/>
    <d v="2018-05-17T00:00:00"/>
  </r>
  <r>
    <s v="VPA6"/>
    <s v="KE-KIA-1907-27638"/>
    <x v="0"/>
    <s v=""/>
    <s v="13th July,2019"/>
    <d v="2019-07-13T00:00:00"/>
    <s v="25th July,2019"/>
    <d v="2019-07-25T00:00:00"/>
    <s v="Thiga Joseph Mburu"/>
    <s v="Female"/>
    <s v="30014560"/>
    <s v="254722883762"/>
    <m/>
    <m/>
    <m/>
    <n v="36.674084000000001"/>
    <n v="-1.2025239999999999"/>
    <s v="Kiambu"/>
    <s v="Kikuyu"/>
    <s v="Muguga"/>
    <s v="Universal"/>
    <s v="8"/>
    <s v="Blue Frame"/>
    <s v="Willy Kauni"/>
    <s v="Willy Kauni"/>
    <s v="726841650"/>
    <s v="Informal Business"/>
    <x v="0"/>
    <x v="0"/>
    <d v="2019-08-12T00:00:00"/>
  </r>
  <r>
    <s v="VPA6"/>
    <s v="KE-KIA-1807-024468"/>
    <x v="0"/>
    <s v=""/>
    <s v="28th June,2018"/>
    <d v="2018-06-28T00:00:00"/>
    <s v="14th July,2018"/>
    <d v="2018-07-14T00:00:00"/>
    <s v="Ngaga Rachel Njeri"/>
    <s v="Female"/>
    <s v="99999"/>
    <s v="720590669"/>
    <m/>
    <m/>
    <s v="710671500"/>
    <n v="36.692466000000003"/>
    <n v="-1.2066570000000001"/>
    <s v="Kiambu"/>
    <s v="Kabete"/>
    <s v="Wangige"/>
    <s v="Ruku"/>
    <s v="8"/>
    <s v="Blue Frame"/>
    <s v="Willy Kauni"/>
    <s v="Willy Kauni"/>
    <s v="726841650"/>
    <s v="Informal Business"/>
    <x v="0"/>
    <x v="0"/>
    <d v="2018-10-09T00:00:00"/>
  </r>
  <r>
    <s v="VPA6"/>
    <s v="KE-KIA-1709-23215"/>
    <x v="0"/>
    <s v=""/>
    <s v="13th July,2017"/>
    <d v="2017-07-13T00:00:00"/>
    <s v="1st September,2017"/>
    <d v="2017-09-01T00:00:00"/>
    <s v="Njoroge Mzee"/>
    <s v="Male"/>
    <s v="3659944"/>
    <s v="722641677"/>
    <m/>
    <m/>
    <m/>
    <n v="36.692971999999997"/>
    <n v="-1.204135"/>
    <s v="Kiambu"/>
    <s v="Kabete"/>
    <s v="Kabete"/>
    <s v="Ruku"/>
    <s v="8"/>
    <s v="Takamoto Biogas"/>
    <s v="Willy Kauni"/>
    <s v="Willy Kauni"/>
    <s v="254726841650"/>
    <s v="Medium Size Business"/>
    <x v="3"/>
    <x v="0"/>
    <d v="2017-10-19T00:00:00"/>
  </r>
  <r>
    <s v="VPA6"/>
    <s v="KE-MAC-1612-15502"/>
    <x v="0"/>
    <s v=""/>
    <s v="11th November,2016"/>
    <d v="2016-11-11T00:00:00"/>
    <s v="31st December,2016"/>
    <d v="2016-12-31T00:00:00"/>
    <s v="Peter Nguza"/>
    <s v="Male"/>
    <s v="20997095"/>
    <s v="721374954"/>
    <m/>
    <m/>
    <m/>
    <n v="37.367046999999999"/>
    <n v="-1.2898769999999999"/>
    <s v="Machakos"/>
    <s v="Kangundo"/>
    <s v="Kangundo"/>
    <s v="Kikambuani"/>
    <s v="10"/>
    <s v="Willy Kauni"/>
    <s v="Willy Kauni"/>
    <s v="Willy Kauni"/>
    <s v=""/>
    <s v="Informal Business"/>
    <x v="2"/>
    <x v="0"/>
    <d v="2017-07-10T00:00:00"/>
  </r>
  <r>
    <s v="VPA6"/>
    <s v="KE-KIA-1808-024469"/>
    <x v="0"/>
    <s v=""/>
    <s v="15th July,2018"/>
    <d v="2018-07-15T00:00:00"/>
    <s v="20th August,2018"/>
    <d v="2018-08-20T00:00:00"/>
    <s v="Wairimu Grace"/>
    <s v="Male"/>
    <s v="99999"/>
    <s v="715005929"/>
    <m/>
    <m/>
    <s v="723134188"/>
    <n v="36.688251000000001"/>
    <n v="-1.2053929999999999"/>
    <s v="Kiambu"/>
    <s v="Kabete"/>
    <s v="Ruku"/>
    <s v="Ruku"/>
    <s v="10"/>
    <s v="Blue Frame"/>
    <s v="Willy Kauni"/>
    <s v="Willy Kauni"/>
    <s v="726841650"/>
    <s v="Informal Business"/>
    <x v="2"/>
    <x v="0"/>
    <d v="2018-10-10T00:00:00"/>
  </r>
  <r>
    <s v="VPA6"/>
    <s v="KE-NYA-1901-28090"/>
    <x v="0"/>
    <s v=""/>
    <s v="23rd December,2018"/>
    <d v="2018-12-23T00:00:00"/>
    <s v="27th January,2019"/>
    <d v="2019-01-27T00:00:00"/>
    <s v="Watisho John Kamau"/>
    <s v="Male"/>
    <s v="479789"/>
    <s v="722983338"/>
    <m/>
    <m/>
    <s v="702285909"/>
    <n v="36.598469999999999"/>
    <n v="-0.77043499999999998"/>
    <s v="Nyandarua"/>
    <s v="South Kinangop"/>
    <s v="Nyandarua"/>
    <s v="Kwaharaka"/>
    <s v="10"/>
    <s v="Willy Kauni"/>
    <s v="Willy Kauni"/>
    <s v="Willy Kauni"/>
    <s v="726841650"/>
    <s v="Informal Business"/>
    <x v="0"/>
    <x v="0"/>
    <d v="2019-02-18T00:00:00"/>
  </r>
  <r>
    <s v="VPA6"/>
    <s v="KE-NYE-1703-17580"/>
    <x v="0"/>
    <s v=""/>
    <s v="10th January,2017"/>
    <d v="2017-01-10T00:00:00"/>
    <s v="1st March,2017"/>
    <d v="2017-03-01T00:00:00"/>
    <s v="Charles Karanja Mwai"/>
    <s v="Male"/>
    <s v="510440"/>
    <s v="721322938"/>
    <m/>
    <m/>
    <m/>
    <n v="37.158320000000003"/>
    <n v="-0.42608000000000001"/>
    <s v="Nyeri"/>
    <s v="Mathira East"/>
    <s v="Mangutu"/>
    <s v="Giakabei"/>
    <s v="6"/>
    <s v="Zablon Kimindio Kibara"/>
    <s v="Zablon Kimindo Kibara"/>
    <s v="Zablon Kimindo Kibara"/>
    <s v="726350010"/>
    <s v="Informal Business"/>
    <x v="2"/>
    <x v="0"/>
    <d v="2017-08-15T00:00:00"/>
  </r>
  <r>
    <s v="VPA6"/>
    <s v="KE-KIR-1711-18306"/>
    <x v="0"/>
    <s v=""/>
    <s v="1st October,2017"/>
    <d v="2017-10-01T00:00:00"/>
    <s v="20th November,2017"/>
    <d v="2017-11-20T00:00:00"/>
    <s v="Ngigi James Ndung'U"/>
    <s v="Male"/>
    <s v="6091517"/>
    <s v="724639398"/>
    <m/>
    <m/>
    <s v="725397650"/>
    <n v="37.234099000000001"/>
    <n v="-0.635745"/>
    <s v="Kirinyaga"/>
    <s v="Kirinyaga"/>
    <s v="Mwerua"/>
    <s v="Muthigi"/>
    <s v="6"/>
    <s v="Zablon Kimindio Kibara"/>
    <s v="Zablon Kimindo Kibara"/>
    <s v="Zablon Kimindo Kibara"/>
    <s v="726350010"/>
    <s v="Informal Business"/>
    <x v="0"/>
    <x v="0"/>
    <d v="2018-03-22T00:00:00"/>
  </r>
  <r>
    <s v="VPA6"/>
    <s v="KE-KIR-1810-26884"/>
    <x v="0"/>
    <s v=""/>
    <s v="21st August,2018"/>
    <d v="2018-08-21T00:00:00"/>
    <s v="19th October,2018"/>
    <d v="2018-10-19T00:00:00"/>
    <s v="Njogu Peter Muriuki"/>
    <s v="Male"/>
    <s v="23124392"/>
    <s v="726350010"/>
    <s v="2728320289"/>
    <m/>
    <s v="731329799"/>
    <n v="37.293666000000002"/>
    <n v="-0.44953100000000001"/>
    <s v="Kirinyaga"/>
    <s v="Kirinyaga East"/>
    <s v="Kirima"/>
    <s v="Kiangwenyi"/>
    <s v="6"/>
    <s v="Zablon Kimindio Kibara"/>
    <s v="Zablon Kimindo Kibara"/>
    <s v="Zablon Kimindo Kibara"/>
    <s v="726350010"/>
    <s v="Informal Business"/>
    <x v="0"/>
    <x v="0"/>
    <d v="2018-12-15T00:00:00"/>
  </r>
  <r>
    <s v="VPA6"/>
    <s v="KE-KIA-1711-23018"/>
    <x v="0"/>
    <s v=""/>
    <s v="12th September,2017"/>
    <d v="2017-09-12T00:00:00"/>
    <s v="1st November,2017"/>
    <d v="2017-11-01T00:00:00"/>
    <s v="Mwathi Daniel Kanyi"/>
    <s v="Male"/>
    <s v="33404788"/>
    <s v="722334029"/>
    <m/>
    <m/>
    <m/>
    <n v="36.662078999999999"/>
    <n v="-1.2775529999999999"/>
    <s v="Kiambu"/>
    <s v="Kikuyu"/>
    <s v="Karai"/>
    <s v="Thogoto"/>
    <s v="8"/>
    <s v="Green Action Network Ltd"/>
    <s v="Zablon Kimindo Kibara"/>
    <s v="Zablon Kimindo Kibara"/>
    <s v="254726350010"/>
    <s v="Informal Business"/>
    <x v="0"/>
    <x v="0"/>
    <d v="2017-12-02T00:00:00"/>
  </r>
  <r>
    <s v="VPA6"/>
    <s v="KE-EMB-1812-26885"/>
    <x v="0"/>
    <s v=""/>
    <s v="20th October,2018"/>
    <d v="2018-10-20T00:00:00"/>
    <s v="9th December,2018"/>
    <d v="2018-12-09T00:00:00"/>
    <s v="Njiru Francis Mwaniki"/>
    <s v="Male"/>
    <s v="11672560"/>
    <s v="71915163"/>
    <m/>
    <m/>
    <m/>
    <n v="37.469594000000001"/>
    <n v="-0.37886999999999998"/>
    <s v="Embu"/>
    <s v="Manyatta"/>
    <s v="Nginda"/>
    <s v="Rutune"/>
    <s v="8"/>
    <s v="Zablon Kimindio Kibara"/>
    <s v="Zablon Kimindo Kibara"/>
    <s v="Zablon Kimindo Kibara"/>
    <s v="254726350010"/>
    <s v="Informal Business"/>
    <x v="2"/>
    <x v="0"/>
    <d v="2019-01-03T00:00:00"/>
  </r>
  <r>
    <s v="VPA6"/>
    <s v="KE-KIR-1802-23527"/>
    <x v="2"/>
    <s v="Unreachable"/>
    <s v="21st December,2017"/>
    <d v="2017-12-21T00:00:00"/>
    <s v="9th February,2018"/>
    <d v="2018-02-09T00:00:00"/>
    <s v="Njogu Joseph Murimi"/>
    <s v="Male"/>
    <s v="11700057"/>
    <s v="722831739"/>
    <m/>
    <m/>
    <s v="720887979"/>
    <n v="37.211365999999998"/>
    <n v="-0.45975199999999999"/>
    <s v="Kirinyaga"/>
    <s v="Kirinyaga"/>
    <s v="Mukure"/>
    <s v="Kiamaina"/>
    <s v="10"/>
    <s v="Zablon Kimindio Kibara"/>
    <s v="Zablon Kimindo Kibara"/>
    <s v="Zablon Kimindo Kibara"/>
    <s v="726350010"/>
    <s v="Informal Business"/>
    <x v="0"/>
    <x v="0"/>
    <d v="2018-03-22T00:00:00"/>
  </r>
  <r>
    <s v="VPA6"/>
    <s v="KE-NYE-1805-18307"/>
    <x v="0"/>
    <s v=""/>
    <s v="4th April,2018"/>
    <d v="2018-04-04T00:00:00"/>
    <s v="30th May,2018"/>
    <d v="2018-05-30T00:00:00"/>
    <s v="Githinji Peter Kagwi"/>
    <s v="Male"/>
    <s v="5745625"/>
    <s v="722495114"/>
    <m/>
    <m/>
    <s v="725527968"/>
    <n v="37.175763000000003"/>
    <n v="-0.43133500000000002"/>
    <s v="Nyeri"/>
    <s v="Mathira"/>
    <s v="Chehe"/>
    <s v="Kariki"/>
    <s v="12"/>
    <s v="Zablon Kimindio Kibara"/>
    <s v="Zablon Kimindo Kibara"/>
    <s v="Zablon Kimindo Kibara"/>
    <s v="726350010"/>
    <s v="Informal Business"/>
    <x v="2"/>
    <x v="0"/>
    <d v="2018-06-28T00:00:00"/>
  </r>
  <r>
    <s v="VPA6"/>
    <s v="KE-KIR-1904-27142"/>
    <x v="0"/>
    <s v=""/>
    <s v="15th February,2019"/>
    <d v="2019-02-15T00:00:00"/>
    <s v="6th April,2019"/>
    <d v="2019-04-06T00:00:00"/>
    <s v="Eliud Naftary Mwangi"/>
    <s v="Male"/>
    <s v="1012779"/>
    <s v="254722221901"/>
    <m/>
    <m/>
    <m/>
    <n v="37.189706000000001"/>
    <n v="-0.57447000000000004"/>
    <s v="Kirinyaga"/>
    <s v="Sagana"/>
    <s v="Ndia"/>
    <s v="Nyamuge"/>
    <s v="12"/>
    <s v="Zablon Kimindio Kibara"/>
    <s v="Zablon Kimindo Kibara"/>
    <s v="Zablon Kimindo Kibara"/>
    <s v="726350010"/>
    <s v="Informal Business"/>
    <x v="0"/>
    <x v="0"/>
    <d v="2019-08-05T00:00:00"/>
  </r>
  <r>
    <s v="VPA6"/>
    <s v="KE-MER-1512-14629"/>
    <x v="0"/>
    <s v=""/>
    <s v="11th November,2015"/>
    <d v="2015-11-11T00:00:00"/>
    <s v="31st December,2015"/>
    <d v="2015-12-31T00:00:00"/>
    <s v="James Kirema Simon"/>
    <s v="Male"/>
    <s v="99999"/>
    <s v="727893521"/>
    <m/>
    <m/>
    <m/>
    <n v="37.609408000000002"/>
    <n v="-0.17605799999999999"/>
    <s v="Meru"/>
    <s v="Imenti South"/>
    <s v="Mutunguru"/>
    <s v="Mutunguru"/>
    <s v="6"/>
    <s v="Zackmar Biotec Ltd"/>
    <s v="Zackmar Biotec Ltd"/>
    <s v="Zackmar Biotec Ltd"/>
    <s v=""/>
    <s v="Micro Business"/>
    <x v="2"/>
    <x v="0"/>
    <d v="2017-03-30T00:00:00"/>
  </r>
  <r>
    <s v="VPA6"/>
    <s v="KE-MER-1712-21900"/>
    <x v="0"/>
    <s v=""/>
    <s v="11th November,2017"/>
    <d v="2017-11-11T00:00:00"/>
    <s v="31st December,2017"/>
    <d v="2017-12-31T00:00:00"/>
    <s v="Mwiti Martin Mwiti"/>
    <s v="Male"/>
    <s v="2826519"/>
    <s v="729284613"/>
    <m/>
    <m/>
    <s v="705023234"/>
    <n v="37.672787999999997"/>
    <n v="-7.9992999999999995E-2"/>
    <s v="Meru"/>
    <s v="Imenti South"/>
    <s v="Mikumbune"/>
    <s v="Kigene"/>
    <s v="6"/>
    <s v="Zackmar Biotec Ltd"/>
    <s v="Zackmar Biotec Ltd"/>
    <s v="Zackmar Biotec Ltd"/>
    <s v="723233226"/>
    <s v="Micro Business"/>
    <x v="0"/>
    <x v="0"/>
    <d v="2017-08-24T00:00:00"/>
  </r>
  <r>
    <s v="VPA6"/>
    <s v="KE-MER-1703-21882"/>
    <x v="0"/>
    <s v=""/>
    <s v="10th January,2017"/>
    <d v="2017-01-10T00:00:00"/>
    <s v="1st March,2017"/>
    <d v="2017-03-01T00:00:00"/>
    <s v="Miriti Atonina Karimi"/>
    <s v="Female"/>
    <s v="2515488"/>
    <s v="724682326"/>
    <m/>
    <m/>
    <m/>
    <n v="37.660787999999997"/>
    <n v="-9.5457E-2"/>
    <s v="Meru"/>
    <s v="Imenti South"/>
    <s v="Churi"/>
    <s v="Mwichune"/>
    <s v="6"/>
    <s v="Zackmar Biotec Ltd"/>
    <s v="Zackmar Biotec Ltd"/>
    <s v="Zackmar Biotec Ltd"/>
    <s v="723233226"/>
    <s v="Micro Business"/>
    <x v="2"/>
    <x v="0"/>
    <d v="2017-04-03T00:00:00"/>
  </r>
  <r>
    <s v="VPA6"/>
    <s v="KE-MER-1704-21881"/>
    <x v="0"/>
    <s v=""/>
    <s v="10th February,2017"/>
    <d v="2017-02-10T00:00:00"/>
    <s v="1st April,2017"/>
    <d v="2017-04-01T00:00:00"/>
    <s v="Murori Perpetua Kathuraniri"/>
    <s v="Female"/>
    <s v="27686154"/>
    <s v="770832376"/>
    <m/>
    <m/>
    <m/>
    <n v="37.604730000000004"/>
    <n v="-0.12942300000000001"/>
    <s v="Meru"/>
    <s v="Imenti South"/>
    <s v="Kiungune West"/>
    <s v="Chugu"/>
    <s v="6"/>
    <s v="Zackmar Biotec Ltd"/>
    <s v="Zackmar Biotec Ltd"/>
    <s v="Zackmar Biotec Ltd"/>
    <s v="723233226"/>
    <s v="Micro Business"/>
    <x v="2"/>
    <x v="0"/>
    <d v="2017-04-03T00:00:00"/>
  </r>
  <r>
    <s v="VPA6"/>
    <s v="KE-MER-1701-17630"/>
    <x v="0"/>
    <s v=""/>
    <s v="12th November,2016"/>
    <d v="2016-11-12T00:00:00"/>
    <s v="1st January,2017"/>
    <d v="2017-01-01T00:00:00"/>
    <s v="John Mwenda Mutungu"/>
    <s v="Male"/>
    <s v="8610252"/>
    <s v="722507344"/>
    <m/>
    <m/>
    <m/>
    <n v="37.615082999999998"/>
    <n v="-8.4100000000000008E-3"/>
    <s v="Meru"/>
    <s v="Meru Centra"/>
    <s v="Abothuguchi West"/>
    <s v="Karua"/>
    <s v="6"/>
    <s v="Zackmar Biotec Ltd"/>
    <s v="Zackmar Biotec Ltd"/>
    <s v="Zackmar Biotec Ltd"/>
    <s v="254723233226"/>
    <s v="Micro Business"/>
    <x v="2"/>
    <x v="0"/>
    <d v="2017-04-03T00:00:00"/>
  </r>
  <r>
    <s v="VPA6"/>
    <s v="KE-MER-1706-21888"/>
    <x v="0"/>
    <s v=""/>
    <s v="30th April,2017"/>
    <d v="2017-04-30T00:00:00"/>
    <s v="19th June,2017"/>
    <d v="2017-06-19T00:00:00"/>
    <s v="Magaju Sails Joseph"/>
    <s v="Male"/>
    <s v="5773644"/>
    <s v="712319405"/>
    <m/>
    <m/>
    <m/>
    <n v="37.602812"/>
    <n v="-7.0296999999999998E-2"/>
    <s v="Meru"/>
    <s v="Imenti South"/>
    <s v="Upper Mikumbune"/>
    <s v="Kiunju"/>
    <s v="6"/>
    <s v="Zackmar Biotec Ltd"/>
    <s v="Zackmar Biotec Ltd"/>
    <s v="Zackmar Biotec Ltd"/>
    <s v="723233226"/>
    <s v="Micro Business"/>
    <x v="2"/>
    <x v="0"/>
    <d v="2017-07-26T00:00:00"/>
  </r>
  <r>
    <s v="VPA6"/>
    <s v="KE-MER-1608-16720"/>
    <x v="0"/>
    <s v=""/>
    <s v="12th June,2016"/>
    <d v="2016-06-12T00:00:00"/>
    <s v="1st August,2016"/>
    <d v="2016-08-01T00:00:00"/>
    <s v="Stephen Kaume Akwalu"/>
    <s v="Male"/>
    <s v="92110922"/>
    <s v="722922881"/>
    <m/>
    <m/>
    <m/>
    <n v="37.630336"/>
    <n v="5.1450000000000003E-2"/>
    <s v="Meru"/>
    <s v="Imenti North"/>
    <s v="Nyaki W"/>
    <s v="Kigure"/>
    <s v="8"/>
    <s v="Zackmar Biotec Ltd"/>
    <s v="Zackmar Biotec Ltd"/>
    <s v="Zackmar Biotec Ltd"/>
    <s v=""/>
    <s v="Micro Business"/>
    <x v="2"/>
    <x v="0"/>
    <d v="2017-03-02T00:00:00"/>
  </r>
  <r>
    <s v="VPA6"/>
    <s v="KE-MER-1705-21877"/>
    <x v="0"/>
    <s v=""/>
    <s v="12th March,2017"/>
    <d v="2017-03-12T00:00:00"/>
    <s v="1st May,2017"/>
    <d v="2017-05-01T00:00:00"/>
    <s v="Gatari Geoffrey Ringera"/>
    <s v="Male"/>
    <s v="10142894"/>
    <s v="720495752"/>
    <m/>
    <m/>
    <m/>
    <n v="37.665793000000001"/>
    <n v="0.119197"/>
    <s v="Meru"/>
    <s v="Imenti North"/>
    <s v="Themba"/>
    <s v="Kithoka"/>
    <s v="8"/>
    <s v="Zackmar Biotec Ltd"/>
    <s v="Zackmar Biotec Ltd"/>
    <s v="Zackmar Biotec Ltd"/>
    <s v="723233227"/>
    <s v="Micro Business"/>
    <x v="2"/>
    <x v="0"/>
    <d v="2017-06-02T00:00:00"/>
  </r>
  <r>
    <s v="VPA6"/>
    <s v="KE-MER-1705-21898"/>
    <x v="0"/>
    <s v=""/>
    <s v="3rd April,2017"/>
    <d v="2017-04-03T00:00:00"/>
    <s v="23rd May,2017"/>
    <d v="2017-05-23T00:00:00"/>
    <s v="Kathia Bosco Mutai"/>
    <s v="Male"/>
    <s v="22692354"/>
    <s v="703379382"/>
    <m/>
    <m/>
    <m/>
    <n v="37.679997999999998"/>
    <n v="-0.11416800000000001"/>
    <s v="Meru"/>
    <s v="Imenti South"/>
    <s v="Imenti  South"/>
    <s v="Runtuntu"/>
    <s v="8"/>
    <s v="Zackmar Biotec Ltd"/>
    <s v="Zackmar Biotec Ltd"/>
    <s v="Zackmar Biotec Ltd"/>
    <s v="723233226"/>
    <s v="Micro Business"/>
    <x v="0"/>
    <x v="0"/>
    <d v="2017-05-25T00:00:00"/>
  </r>
  <r>
    <s v="VPA6"/>
    <s v="KE-MER-1703-17636"/>
    <x v="2"/>
    <s v="Unreachable"/>
    <s v="10th January,2017"/>
    <d v="2017-01-10T00:00:00"/>
    <s v="1st March,2017"/>
    <d v="2017-03-01T00:00:00"/>
    <s v="Kirema Nkanata Mburugu"/>
    <s v="Male"/>
    <s v="9294852"/>
    <s v="722347057"/>
    <m/>
    <m/>
    <m/>
    <n v="37.589857000000002"/>
    <n v="-0.10161299999999999"/>
    <s v="Meru"/>
    <s v="Imenti South"/>
    <s v="Upper Lgoki"/>
    <s v="Menwe"/>
    <n v="8"/>
    <s v="Zackmar Biotec Ltd"/>
    <s v="Zackmar Biotec Ltd"/>
    <s v="Zackmar Biotec Ltd"/>
    <s v="254723233226"/>
    <s v="Micro Business"/>
    <x v="2"/>
    <x v="0"/>
    <d v="2017-04-03T00:00:00"/>
  </r>
  <r>
    <s v="VPA6"/>
    <s v="KE-MER-1702-17585"/>
    <x v="0"/>
    <s v=""/>
    <s v="26th October,2016"/>
    <d v="2016-10-26T00:00:00"/>
    <s v="11th February,2017"/>
    <d v="2017-02-11T00:00:00"/>
    <s v="Daniel Kithinji M'Ngata"/>
    <s v="Male"/>
    <s v="9232151"/>
    <s v="788143150"/>
    <m/>
    <m/>
    <m/>
    <n v="37.674447999999998"/>
    <n v="-3.3239999999999999E-2"/>
    <s v="Meru"/>
    <s v="Imenti South"/>
    <s v="Kariene"/>
    <s v="Kithagwe"/>
    <s v="8"/>
    <s v="Zackmar Biotec Ltd"/>
    <s v="Zackmar Biotec Ltd"/>
    <s v="Zackmar Biotec Ltd"/>
    <s v="2547232333226"/>
    <s v="Micro Business"/>
    <x v="2"/>
    <x v="0"/>
    <d v="2017-04-03T00:00:00"/>
  </r>
  <r>
    <s v="VPA6"/>
    <s v="KE-MER-1707-21890"/>
    <x v="0"/>
    <s v=""/>
    <s v="18th May,2017"/>
    <d v="2017-05-18T00:00:00"/>
    <s v="7th July,2017"/>
    <d v="2017-07-07T00:00:00"/>
    <s v="Mungiria James Mwita"/>
    <s v="Male"/>
    <s v="20855993"/>
    <s v="726757490"/>
    <m/>
    <m/>
    <m/>
    <n v="37.676304000000002"/>
    <n v="-7.8876000000000002E-2"/>
    <s v="Meru"/>
    <s v="Imenti South"/>
    <s v="Mikumbune"/>
    <s v="Miaguene"/>
    <s v="8"/>
    <s v="Zackmar Biotec Ltd"/>
    <s v="Zackmar Biotec Ltd"/>
    <s v="Zackmar Biotec Ltd"/>
    <s v="723233226"/>
    <s v="Micro Business"/>
    <x v="2"/>
    <x v="0"/>
    <d v="2017-08-02T00:00:00"/>
  </r>
  <r>
    <s v="VPA6"/>
    <s v="KE-MER-1703-21880"/>
    <x v="0"/>
    <s v=""/>
    <s v="10th January,2017"/>
    <d v="2017-01-10T00:00:00"/>
    <s v="1st March,2017"/>
    <d v="2017-03-01T00:00:00"/>
    <s v="Ikiaara Gilbert Kiogora"/>
    <s v="Male"/>
    <s v="10612981"/>
    <s v="721697801"/>
    <m/>
    <m/>
    <m/>
    <n v="37.571492999999997"/>
    <n v="-0.119712"/>
    <s v="Meru"/>
    <s v="Imenti South"/>
    <s v="Kithangari"/>
    <s v="Gokumu"/>
    <s v="10"/>
    <s v="Zackmar Biotec Ltd"/>
    <s v="Zackmar Biotec Ltd"/>
    <s v="Zackmar Biotec Ltd"/>
    <s v="723233226"/>
    <s v="Micro Business"/>
    <x v="0"/>
    <x v="0"/>
    <d v="2017-04-03T00:00:00"/>
  </r>
  <r>
    <s v="VPA6"/>
    <s v="KE-NYE-1608-17544"/>
    <x v="0"/>
    <s v=""/>
    <s v="12th June,2016"/>
    <d v="2016-06-12T00:00:00"/>
    <s v="1st August,2016"/>
    <d v="2016-08-01T00:00:00"/>
    <s v="Symon Gichugu Gathuki"/>
    <s v="Male"/>
    <s v="3233969"/>
    <s v="721217614"/>
    <m/>
    <m/>
    <m/>
    <n v="36.900523"/>
    <n v="-0.37851800000000002"/>
    <s v="Nyeri"/>
    <s v="Kieni West"/>
    <s v="Mweiga"/>
    <s v="Rurera Ini"/>
    <s v="12"/>
    <s v="Zackmar Biotec Ltd"/>
    <s v="Zackmar Biotec Ltd"/>
    <s v="Zackmar Biotec Ltd"/>
    <s v=""/>
    <s v="Micro Business"/>
    <x v="2"/>
    <x v="0"/>
    <d v="2017-03-02T00:00:00"/>
  </r>
  <r>
    <s v="VPA6"/>
    <s v="KE-VIH-1804-22143"/>
    <x v="0"/>
    <s v=""/>
    <s v="7th March,2018"/>
    <d v="2018-03-07T00:00:00"/>
    <s v="26th April,2018"/>
    <d v="2018-04-26T00:00:00"/>
    <s v="Kidamba John Oyengo"/>
    <s v="Male"/>
    <s v="22905723"/>
    <s v="722777246"/>
    <m/>
    <m/>
    <s v="713618510"/>
    <n v="34.731490000000001"/>
    <n v="-1.758E-3"/>
    <s v="Vihiga"/>
    <s v="Hamisi"/>
    <s v="Jepkoyai"/>
    <s v="Sossian"/>
    <s v="4"/>
    <s v="Biogas International Limited"/>
    <s v="Zadock"/>
    <s v="Zadock"/>
    <s v="720562659"/>
    <s v="Medium Size Business"/>
    <x v="6"/>
    <x v="2"/>
    <d v="2018-04-17T00:00:00"/>
  </r>
  <r>
    <s v="VPA6"/>
    <s v="KE-KIS-1802-27893"/>
    <x v="0"/>
    <s v=""/>
    <s v="20th December,2017"/>
    <d v="2017-12-20T00:00:00"/>
    <s v="8th February,2018"/>
    <d v="2018-02-08T00:00:00"/>
    <s v="Oresi Mathew Oreso"/>
    <s v="Male"/>
    <s v="13467488"/>
    <s v="717846926"/>
    <m/>
    <m/>
    <s v="795395873"/>
    <n v="34.897649999999999"/>
    <n v="-0.37028699999999998"/>
    <s v="Kisumu"/>
    <s v="Nyakach"/>
    <s v="South West"/>
    <s v="Nyamarimba"/>
    <s v="6"/>
    <s v="Biogas International Limited"/>
    <s v="Zadock"/>
    <s v="Zadock"/>
    <s v="720562659"/>
    <s v="Medium Size Business"/>
    <x v="6"/>
    <x v="2"/>
    <d v="2018-02-08T00:00:00"/>
  </r>
  <r>
    <s v="VPA6"/>
    <s v="KE-KIS-1812-25255"/>
    <x v="2"/>
    <s v="Non Compliant"/>
    <s v="9th November,2018"/>
    <d v="2018-11-09T00:00:00"/>
    <s v="29th December,2018"/>
    <d v="2018-12-29T00:00:00"/>
    <s v="Okuta Magret Oketch"/>
    <s v="Female"/>
    <s v="34932039"/>
    <s v="720065472"/>
    <m/>
    <m/>
    <s v="701859181"/>
    <n v="34.735647"/>
    <n v="-0.143069"/>
    <s v="Kisumu"/>
    <s v="Kisumu Central"/>
    <s v="Kolwa West"/>
    <s v="Dunga"/>
    <s v="6"/>
    <s v="Biogas International Limited"/>
    <s v="Zadock"/>
    <s v="Zadock"/>
    <s v="720562659"/>
    <s v="Medium Size Business"/>
    <x v="6"/>
    <x v="2"/>
    <d v="2019-01-02T00:00:00"/>
  </r>
  <r>
    <s v="VPA6"/>
    <s v="KE-KIS-1812-25253"/>
    <x v="1"/>
    <s v="Abandoned"/>
    <s v="9th November,2018"/>
    <d v="2018-11-09T00:00:00"/>
    <s v="29th December,2018"/>
    <d v="2018-12-29T00:00:00"/>
    <s v="Ogada Millicent Atieno"/>
    <s v="Female"/>
    <s v="26321961"/>
    <s v="711728260"/>
    <m/>
    <m/>
    <s v="713065352"/>
    <n v="34.738911000000002"/>
    <n v="-0.142182"/>
    <s v="Kisumu"/>
    <s v="Kisumu Central"/>
    <s v="Kolwa West"/>
    <s v="Dunga"/>
    <s v="6"/>
    <s v="Biogas International Limited"/>
    <s v="Zadock"/>
    <s v="Zadock"/>
    <s v="720562659"/>
    <s v="Medium Size Business"/>
    <x v="6"/>
    <x v="2"/>
    <d v="2019-01-02T00:00:00"/>
  </r>
  <r>
    <s v="VPA6"/>
    <s v="KE-KIS-1812-25251"/>
    <x v="0"/>
    <s v=""/>
    <s v="9th November,2018"/>
    <d v="2018-11-09T00:00:00"/>
    <s v="29th December,2018"/>
    <d v="2018-12-29T00:00:00"/>
    <s v="Ochieng Rebecca Achieng"/>
    <s v="Female"/>
    <s v="26765239"/>
    <s v="708671625"/>
    <m/>
    <m/>
    <s v="754843996"/>
    <n v="34.737912999999999"/>
    <n v="-0.142398"/>
    <s v="Kisumu"/>
    <s v="Kisumu Central"/>
    <s v="Kolwa West"/>
    <s v="Dunga"/>
    <n v="6"/>
    <s v="Biogas International Limited"/>
    <s v="Zadock"/>
    <s v="Zadock"/>
    <s v="720562659"/>
    <s v="Medium Size Business"/>
    <x v="6"/>
    <x v="2"/>
    <d v="2019-01-02T00:00:00"/>
  </r>
  <r>
    <s v="VPA6"/>
    <s v="KE-KIS-1901-25252"/>
    <x v="0"/>
    <s v=""/>
    <s v="2nd January,2019"/>
    <d v="2019-01-02T00:00:00"/>
    <s v="2nd January,2019"/>
    <d v="2019-01-02T00:00:00"/>
    <s v="Okwaro Godfrey Arodi"/>
    <s v="Male"/>
    <s v="12505074"/>
    <s v="0728347617"/>
    <m/>
    <m/>
    <s v="712505074"/>
    <n v="34.736772999999999"/>
    <n v="-0.143174"/>
    <s v="Kisumu"/>
    <s v="Kisumu Central"/>
    <s v="Kolwa"/>
    <s v="Dunga"/>
    <s v="6"/>
    <s v="Biogas International Limited"/>
    <s v="Zadock"/>
    <s v="Zadock"/>
    <s v="720562659"/>
    <s v="Medium Size Business"/>
    <x v="6"/>
    <x v="2"/>
    <d v="2019-01-03T00:00:00"/>
  </r>
  <r>
    <s v="VPA6"/>
    <s v="KE-KIS-1901-25266"/>
    <x v="0"/>
    <s v=""/>
    <s v="13th November,2018"/>
    <d v="2018-11-13T00:00:00"/>
    <s v="2nd January,2019"/>
    <d v="2019-01-02T00:00:00"/>
    <s v="Khamusali Francis Lumula"/>
    <s v="Male"/>
    <s v="34815646"/>
    <s v="703451006"/>
    <m/>
    <m/>
    <s v="795414004"/>
    <n v="34.735247000000001"/>
    <n v="-0.14311299999999999"/>
    <s v="Kisumu"/>
    <s v="Kisumu Central"/>
    <s v="Nalenda B"/>
    <s v="Dunga"/>
    <n v="6"/>
    <s v="Biogas International Limited"/>
    <s v="Zadock"/>
    <s v="Zadock"/>
    <s v="720562659"/>
    <s v="Medium Size Business"/>
    <x v="6"/>
    <x v="2"/>
    <d v="2019-01-03T00:00:00"/>
  </r>
  <r>
    <s v="VPA6"/>
    <s v="KE-KIS-1904-26156"/>
    <x v="0"/>
    <s v=""/>
    <s v="2nd April,2019"/>
    <d v="2019-04-02T00:00:00"/>
    <s v="10th April,2019"/>
    <d v="2019-04-10T00:00:00"/>
    <s v="Oyugi Loice Magak"/>
    <s v="Female"/>
    <s v="8912114"/>
    <s v="722833688"/>
    <m/>
    <m/>
    <s v="715974857"/>
    <n v="34.732832999999999"/>
    <n v="-0.14211799999999999"/>
    <s v="Kisumu"/>
    <s v="Kisumu Central"/>
    <s v="Kolwa West"/>
    <s v="Dunga"/>
    <n v="6"/>
    <s v="Biogas International Limited"/>
    <s v="Zadock"/>
    <s v="Zadock"/>
    <s v="720562659"/>
    <s v="Medium Size Business"/>
    <x v="6"/>
    <x v="2"/>
    <d v="2019-04-10T00:00:00"/>
  </r>
  <r>
    <s v="VPA6"/>
    <s v="KE-KIS-1904-25270"/>
    <x v="0"/>
    <s v=""/>
    <s v="3rd April,2019"/>
    <d v="2019-04-03T00:00:00"/>
    <s v="10th April,2019"/>
    <d v="2019-04-10T00:00:00"/>
    <s v="Omoke Anjeline Apiyo"/>
    <s v="Female"/>
    <s v="6164603"/>
    <s v="711846302"/>
    <m/>
    <m/>
    <m/>
    <n v="34.734740000000002"/>
    <n v="-0.142428"/>
    <s v="Kisumu"/>
    <s v="Kisumu Central"/>
    <s v="Kolwa West"/>
    <s v="Dunga"/>
    <n v="6"/>
    <s v="Biogas International Limited"/>
    <s v="Zadock"/>
    <s v="Zadock"/>
    <s v="720562659"/>
    <s v="Medium Size Business"/>
    <x v="6"/>
    <x v="2"/>
    <d v="2019-04-10T00:00:00"/>
  </r>
  <r>
    <s v="VPA6"/>
    <s v="KE-KIS-1903-28005"/>
    <x v="0"/>
    <s v=""/>
    <s v="25th March,2019"/>
    <d v="2019-03-25T00:00:00"/>
    <s v="30th March,2019"/>
    <d v="2019-03-30T00:00:00"/>
    <s v="Ogendo Esther Atieno"/>
    <s v="Female"/>
    <s v="16049202"/>
    <s v="734941268"/>
    <m/>
    <m/>
    <m/>
    <n v="34.735193000000002"/>
    <n v="-0.141513"/>
    <s v="Kisumu"/>
    <s v="Kisumu Central"/>
    <s v="Kolwa West"/>
    <s v="Dunga"/>
    <n v="6"/>
    <s v="Biogas International Limited"/>
    <s v="Zadock"/>
    <s v="Zadock"/>
    <s v="720562659"/>
    <s v="Medium Size Business"/>
    <x v="6"/>
    <x v="2"/>
    <d v="2019-04-03T00:00:00"/>
  </r>
  <r>
    <s v="VPA6"/>
    <s v="KE-KIS-1903-26157"/>
    <x v="0"/>
    <s v=""/>
    <s v="23rd March,2019"/>
    <d v="2019-03-23T00:00:00"/>
    <s v="30th March,2019"/>
    <d v="2019-03-30T00:00:00"/>
    <s v="Masawa Margaret Adhiambo"/>
    <s v="Female"/>
    <s v="2316622"/>
    <s v="254704109372"/>
    <m/>
    <m/>
    <m/>
    <n v="34.735343"/>
    <n v="-0.140352"/>
    <s v="Kisumu"/>
    <s v="Kisumu Central"/>
    <s v="Kolwa West"/>
    <s v="Dunga"/>
    <s v="6"/>
    <s v="Biogas International Limited"/>
    <s v="Zadock"/>
    <s v="Zadock"/>
    <s v="720562659"/>
    <s v="Medium Size Business"/>
    <x v="6"/>
    <x v="2"/>
    <d v="2019-04-03T00:00:00"/>
  </r>
  <r>
    <s v="VPA6"/>
    <s v="KE-KIS-1903-28008"/>
    <x v="2"/>
    <s v="Unreachable"/>
    <s v="23rd March,2019"/>
    <d v="2019-03-23T00:00:00"/>
    <s v="30th March,2019"/>
    <d v="2019-03-30T00:00:00"/>
    <s v="Agolla Pamella Akinyi"/>
    <s v="Female"/>
    <s v="30646941"/>
    <s v="795822051"/>
    <m/>
    <m/>
    <s v="746216326"/>
    <n v="34.735917999999998"/>
    <n v="-0.14258199999999999"/>
    <s v="Kisumu"/>
    <s v="Kisumu Central"/>
    <s v="Kolwa West"/>
    <s v="Dunga"/>
    <n v="6"/>
    <s v="Biogas International Limited"/>
    <s v="Zadock"/>
    <s v="Zadock"/>
    <s v="722700530"/>
    <s v="Medium Size Business"/>
    <x v="6"/>
    <x v="2"/>
    <d v="2019-04-03T00:00:00"/>
  </r>
  <r>
    <s v="VPA6"/>
    <s v="KE-KIS-1904-28016"/>
    <x v="0"/>
    <s v=""/>
    <s v="26th March,2019"/>
    <d v="2019-03-26T00:00:00"/>
    <s v="1st April,2019"/>
    <d v="2019-04-01T00:00:00"/>
    <s v="Wando Vitalis Otieno"/>
    <s v="Male"/>
    <s v="3645062"/>
    <s v="0702186513"/>
    <m/>
    <m/>
    <s v="706365849"/>
    <n v="34.735644000000001"/>
    <n v="-0.13992499999999999"/>
    <s v="Kisumu"/>
    <s v="Kisumu Central"/>
    <s v="Kolwa West"/>
    <s v="Dunga"/>
    <s v="6"/>
    <s v="Biogas International Limited"/>
    <s v="Zadock"/>
    <s v="Zadock"/>
    <s v="720562659"/>
    <s v="Medium Size Business"/>
    <x v="6"/>
    <x v="2"/>
    <d v="2019-04-03T00:00:00"/>
  </r>
  <r>
    <s v="VPA6"/>
    <s v="KE-KIS-1904-28017"/>
    <x v="0"/>
    <s v=""/>
    <s v="24th March,2019"/>
    <d v="2019-03-24T00:00:00"/>
    <s v="1st April,2019"/>
    <d v="2019-04-01T00:00:00"/>
    <s v="Nyumba Regina Auma"/>
    <s v="Female"/>
    <s v="2636567"/>
    <s v="0718700655"/>
    <m/>
    <m/>
    <s v="712440377"/>
    <n v="34.737937000000002"/>
    <n v="-0.14177500000000001"/>
    <s v="Kisumu"/>
    <s v="Kisumu Central"/>
    <s v="Kolwa West"/>
    <s v="Dunga"/>
    <s v="6"/>
    <s v="Biogas International Limited"/>
    <s v="Zadock"/>
    <s v="Zadock"/>
    <s v="720562659"/>
    <s v="Medium Size Business"/>
    <x v="6"/>
    <x v="2"/>
    <d v="2019-04-03T00:00:00"/>
  </r>
  <r>
    <s v="VPA6"/>
    <s v="KE-KIS-1904-28012"/>
    <x v="0"/>
    <s v=""/>
    <s v="28th March,2019"/>
    <d v="2019-03-28T00:00:00"/>
    <s v="3rd April,2019"/>
    <d v="2019-04-03T00:00:00"/>
    <s v="Jera Maurice Oyango"/>
    <s v="Male"/>
    <s v="2636055"/>
    <s v="0706222502"/>
    <m/>
    <m/>
    <s v="754166458"/>
    <n v="34.736483"/>
    <n v="-0.14010900000000001"/>
    <s v="Kisumu"/>
    <s v="Kisumu Central"/>
    <s v="Kolwa West"/>
    <s v="Dunga"/>
    <s v="6"/>
    <s v="Biogas International Limited"/>
    <s v="Zadock"/>
    <s v="Zadock"/>
    <s v="720562659"/>
    <s v="Medium Size Business"/>
    <x v="6"/>
    <x v="2"/>
    <d v="2019-04-03T00:00:00"/>
  </r>
  <r>
    <s v="VPA6"/>
    <s v="KE-KIS-1904-28014"/>
    <x v="0"/>
    <s v=""/>
    <s v="28th March,2019"/>
    <d v="2019-03-28T00:00:00"/>
    <s v="4th April,2019"/>
    <d v="2019-04-04T00:00:00"/>
    <s v="Okoth Alfred Angira"/>
    <s v="Male"/>
    <s v="22999472"/>
    <s v="0796077778"/>
    <m/>
    <m/>
    <s v="711751978"/>
    <n v="34.734552999999998"/>
    <n v="-0.14310600000000001"/>
    <s v="Kisumu"/>
    <s v="Kisumu Central"/>
    <s v="Kolwa West"/>
    <s v="Dunga"/>
    <s v="6"/>
    <s v="Biogas International Limited"/>
    <s v="Zadock"/>
    <s v="Zadock"/>
    <s v="720562659"/>
    <s v="Medium Size Business"/>
    <x v="6"/>
    <x v="2"/>
    <d v="2019-04-04T00:00:00"/>
  </r>
  <r>
    <s v="VPA6"/>
    <s v="KE-KIS-1903-28009"/>
    <x v="1"/>
    <s v="Abandoned"/>
    <s v="19th March,2019"/>
    <d v="2019-03-19T00:00:00"/>
    <s v="19th March,2019"/>
    <d v="2019-03-19T00:00:00"/>
    <s v="Owino Karen Auma"/>
    <s v="Female"/>
    <s v="28168736"/>
    <s v="719284609"/>
    <s v="713747249"/>
    <m/>
    <m/>
    <n v="34.734422000000002"/>
    <n v="-0.14416000000000001"/>
    <s v="Kisumu"/>
    <s v="Kisumu Central"/>
    <s v="West Kolwa"/>
    <s v="Dunga"/>
    <n v="6"/>
    <s v="Biogas International Limited"/>
    <s v="Zadock"/>
    <s v="Zadock"/>
    <s v="720562659"/>
    <s v="Medium Size Business"/>
    <x v="6"/>
    <x v="2"/>
    <d v="2019-03-19T00:00:00"/>
  </r>
  <r>
    <s v="VPA6"/>
    <s v="KE-KIS-1903-26159"/>
    <x v="0"/>
    <s v=""/>
    <s v="8th March,2019"/>
    <d v="2019-03-08T00:00:00"/>
    <s v="19th March,2019"/>
    <d v="2019-03-19T00:00:00"/>
    <s v="Naone Peres Akoth"/>
    <s v="Female"/>
    <s v="2631456"/>
    <s v="254703727119"/>
    <m/>
    <m/>
    <m/>
    <n v="34.734172000000001"/>
    <n v="-0.143619"/>
    <s v="Kisumu"/>
    <s v="Kisumu Central"/>
    <s v="Kolwa West"/>
    <s v="Dunga"/>
    <s v="6"/>
    <s v="Biogas International Limited"/>
    <s v="Zadock"/>
    <s v="Zadock"/>
    <s v="720562659"/>
    <s v="Medium Size Business"/>
    <x v="6"/>
    <x v="2"/>
    <d v="2019-03-19T00:00:00"/>
  </r>
  <r>
    <s v="VPA6"/>
    <s v="KE-KIS-1903-26153"/>
    <x v="0"/>
    <s v=""/>
    <s v="5th March,2019"/>
    <d v="2019-03-05T00:00:00"/>
    <s v="19th March,2019"/>
    <d v="2019-03-19T00:00:00"/>
    <s v="Idii Teresa Achieng"/>
    <s v="Female"/>
    <s v="34607421"/>
    <s v="741606839"/>
    <m/>
    <m/>
    <m/>
    <n v="34.733457999999999"/>
    <n v="-0.14197000000000001"/>
    <s v="Kisumu"/>
    <s v="Kisumu Central"/>
    <s v="Kolwa West"/>
    <s v="Dunga"/>
    <n v="6"/>
    <s v="Biogas International Limited"/>
    <s v="Zadock"/>
    <s v="Zadock"/>
    <s v="720562659"/>
    <s v="Medium Size Business"/>
    <x v="6"/>
    <x v="2"/>
    <d v="2019-03-19T00:00:00"/>
  </r>
  <r>
    <s v="VPA6"/>
    <s v="KE-KIS-1903-28003"/>
    <x v="0"/>
    <s v=""/>
    <s v="20th March,2019"/>
    <d v="2019-03-20T00:00:00"/>
    <s v="27th March,2019"/>
    <d v="2019-03-27T00:00:00"/>
    <s v="Omoke Samwel Ouma"/>
    <s v="Male"/>
    <s v="32054075"/>
    <s v="708325474"/>
    <m/>
    <m/>
    <m/>
    <n v="34.734769999999997"/>
    <n v="-0.14266300000000001"/>
    <s v="Kisumu"/>
    <s v="Kisumu Central"/>
    <s v="Kolwa West"/>
    <s v="Dunga"/>
    <n v="6"/>
    <s v="Biogas International Limited"/>
    <s v="Zadock"/>
    <s v="Zadock"/>
    <s v="720562659"/>
    <s v="Medium Size Business"/>
    <x v="6"/>
    <x v="2"/>
    <d v="2019-03-27T00:00:00"/>
  </r>
  <r>
    <s v="VPA6"/>
    <s v="KE-KIS-1903-25267"/>
    <x v="0"/>
    <s v=""/>
    <s v="18th March,2019"/>
    <d v="2019-03-18T00:00:00"/>
    <s v="27th March,2019"/>
    <d v="2019-03-27T00:00:00"/>
    <s v="Yusuf Zamaladi Kafuko"/>
    <s v="Female"/>
    <s v="7502179"/>
    <s v="0719691865"/>
    <m/>
    <m/>
    <s v="732013835"/>
    <n v="34.735213999999999"/>
    <n v="-0.14224200000000001"/>
    <s v="Kisumu"/>
    <s v="Kisumu Central"/>
    <s v="Kolwa West"/>
    <s v="Dunga"/>
    <s v="6"/>
    <s v="Biogas International Limited"/>
    <s v="Zadock"/>
    <s v="Zadock"/>
    <s v="720562659"/>
    <s v="Medium Size Business"/>
    <x v="6"/>
    <x v="2"/>
    <d v="2019-03-27T00:00:00"/>
  </r>
  <r>
    <s v="VPA6"/>
    <s v="KE-KIS-1903-25261"/>
    <x v="0"/>
    <s v=""/>
    <s v="21st March,2019"/>
    <d v="2019-03-21T00:00:00"/>
    <s v="27th March,2019"/>
    <d v="2019-03-27T00:00:00"/>
    <s v="Oruko Sebius Ochieng"/>
    <s v="Male"/>
    <s v="10251354"/>
    <s v="725587481"/>
    <m/>
    <m/>
    <m/>
    <n v="34.736060000000002"/>
    <n v="-0.143368"/>
    <s v="Kisumu"/>
    <s v="Kisumu Central"/>
    <s v="Kolwa West"/>
    <s v="Dunga"/>
    <n v="6"/>
    <s v="Biogas International Limited"/>
    <s v="Zadock"/>
    <s v="Zadock"/>
    <s v="720562659"/>
    <s v="Medium Size Business"/>
    <x v="6"/>
    <x v="2"/>
    <d v="2019-03-27T00:00:00"/>
  </r>
  <r>
    <s v="VPA6"/>
    <s v="KE-KIS-1903-25250"/>
    <x v="0"/>
    <s v=""/>
    <s v="28th February,2019"/>
    <d v="2019-02-28T00:00:00"/>
    <s v="22nd March,2019"/>
    <d v="2019-03-22T00:00:00"/>
    <s v="Oganga George Otieno"/>
    <s v="Male"/>
    <s v="3630081"/>
    <s v="726711964"/>
    <m/>
    <m/>
    <m/>
    <n v="34.737782000000003"/>
    <n v="-0.14216699999999999"/>
    <s v="Kisumu"/>
    <s v="Kisumu Central"/>
    <s v="Kolwa West"/>
    <s v="Dunga"/>
    <n v="6"/>
    <s v="Biogas International Limited"/>
    <s v="Zadock"/>
    <s v="Zadock"/>
    <s v="720562659"/>
    <s v="Medium Size Business"/>
    <x v="6"/>
    <x v="2"/>
    <d v="2019-03-22T00:00:00"/>
  </r>
  <r>
    <s v="VPA6"/>
    <s v="KE-KIS-1903-26162"/>
    <x v="0"/>
    <s v=""/>
    <s v="25th February,2019"/>
    <d v="2019-02-25T00:00:00"/>
    <s v="22nd March,2019"/>
    <d v="2019-03-22T00:00:00"/>
    <s v="Otieno Martina Akoth"/>
    <s v="Female"/>
    <s v="2630290"/>
    <s v="728074451"/>
    <m/>
    <m/>
    <m/>
    <n v="34.738990000000001"/>
    <n v="-0.141545"/>
    <s v="Kisumu"/>
    <s v="Kisumu Central"/>
    <s v="Kolwa West"/>
    <s v="Dunga"/>
    <n v="6"/>
    <s v="Biogas International Limited"/>
    <s v="Zadock"/>
    <s v="Zadock"/>
    <s v="720562659"/>
    <s v="Medium Size Business"/>
    <x v="6"/>
    <x v="2"/>
    <d v="2019-03-22T00:00:00"/>
  </r>
  <r>
    <s v="VPA6"/>
    <s v="KE-KIS-1903-28002"/>
    <x v="1"/>
    <s v="Decommissioned"/>
    <s v="28th February,2019"/>
    <d v="2019-02-28T00:00:00"/>
    <s v="22nd March,2019"/>
    <d v="2019-03-22T00:00:00"/>
    <s v="Omoke Christine Ogwel"/>
    <s v="Female"/>
    <s v="6460464"/>
    <s v="729980636"/>
    <m/>
    <m/>
    <s v="726645373"/>
    <n v="34.73912"/>
    <n v="-0.14167199999999999"/>
    <s v="Kisumu"/>
    <s v="Kisumu Central"/>
    <s v="Kolwa West"/>
    <s v="Dunga"/>
    <n v="6"/>
    <s v="Biogas International Limited"/>
    <s v="Zadock"/>
    <s v="Zadock"/>
    <s v="720562659"/>
    <s v="Medium Size Business"/>
    <x v="6"/>
    <x v="2"/>
    <d v="2019-03-22T00:00:00"/>
  </r>
  <r>
    <s v="VPA6"/>
    <s v="KE-KIS-1903-26160"/>
    <x v="0"/>
    <s v=""/>
    <s v="11th March,2019"/>
    <d v="2019-03-11T00:00:00"/>
    <s v="22nd March,2019"/>
    <d v="2019-03-22T00:00:00"/>
    <s v="Obuya Judith Atieno"/>
    <s v="Female"/>
    <s v="14549682"/>
    <s v="701069713"/>
    <m/>
    <m/>
    <m/>
    <n v="34.739955000000002"/>
    <n v="-0.14072000000000001"/>
    <s v="Kisumu"/>
    <s v="Kisumu Central"/>
    <s v="Kolwa West"/>
    <s v="Dunga"/>
    <n v="6"/>
    <s v="Biogas International Limited"/>
    <s v="Zadock"/>
    <s v="Zadock"/>
    <s v="720562659"/>
    <s v="Medium Size Business"/>
    <x v="6"/>
    <x v="2"/>
    <d v="2019-03-22T00:00:00"/>
  </r>
  <r>
    <s v="VPA6"/>
    <s v="KE-KIS-1903-26170"/>
    <x v="2"/>
    <s v="Under Verification"/>
    <s v="10th March,2019"/>
    <d v="2019-03-10T00:00:00"/>
    <s v="22nd March,2019"/>
    <d v="2019-03-22T00:00:00"/>
    <s v="Wagare Magret Juma"/>
    <s v="Female"/>
    <s v="1544010"/>
    <s v="718701131"/>
    <m/>
    <m/>
    <m/>
    <n v="34.736674999999998"/>
    <n v="-0.14346800000000001"/>
    <s v="Kisumu"/>
    <s v="Kisumu Central"/>
    <s v="Kolwa West"/>
    <s v="Dunga"/>
    <n v="6"/>
    <s v="Biogas International Limited"/>
    <s v="Zadock"/>
    <s v="Zadock"/>
    <s v="720562659"/>
    <s v="Medium Size Business"/>
    <x v="6"/>
    <x v="2"/>
    <d v="2019-03-22T00:00:00"/>
  </r>
  <r>
    <s v="VPA6"/>
    <s v="KE-KIS-1903-26166"/>
    <x v="0"/>
    <s v=""/>
    <s v="11th March,2019"/>
    <d v="2019-03-11T00:00:00"/>
    <s v="22nd March,2019"/>
    <d v="2019-03-22T00:00:00"/>
    <s v="Nakhukwa Kelvixs Ochieng"/>
    <s v="Male"/>
    <s v="13231007"/>
    <s v="725483855"/>
    <m/>
    <m/>
    <m/>
    <n v="34.733564999999999"/>
    <n v="-0.143232"/>
    <s v="Kisumu"/>
    <s v="Kisumu Central"/>
    <s v="Kolwa West"/>
    <s v="Dunga"/>
    <n v="6"/>
    <s v="Biogas International Limited"/>
    <s v="Zadock"/>
    <s v="Zadock"/>
    <s v="720562659"/>
    <s v="Medium Size Business"/>
    <x v="6"/>
    <x v="2"/>
    <d v="2019-03-22T00:00:00"/>
  </r>
  <r>
    <s v="VPA6"/>
    <s v="KE-KIS-1903-28011"/>
    <x v="0"/>
    <s v=""/>
    <s v="23rd March,2019"/>
    <d v="2019-03-23T00:00:00"/>
    <s v="27th March,2019"/>
    <d v="2019-03-27T00:00:00"/>
    <s v="Oketch Linda Akoth"/>
    <s v="Female"/>
    <s v="28952581"/>
    <s v="254718701054"/>
    <m/>
    <m/>
    <m/>
    <n v="34.735393999999999"/>
    <n v="-0.14144300000000001"/>
    <s v="Kisumu"/>
    <s v="Kisumu Central"/>
    <s v="Kolwa West"/>
    <s v="Dunga"/>
    <s v="6"/>
    <s v="Biogas International Limited"/>
    <s v="Zadock"/>
    <s v="Zadock"/>
    <s v="720562659"/>
    <s v="Medium Size Business"/>
    <x v="6"/>
    <x v="2"/>
    <d v="2019-03-29T00:00:00"/>
  </r>
  <r>
    <s v="VPA6"/>
    <s v="KE-KIS-1903-25256"/>
    <x v="0"/>
    <s v=""/>
    <s v="22nd March,2019"/>
    <d v="2019-03-22T00:00:00"/>
    <s v="28th March,2019"/>
    <d v="2019-03-28T00:00:00"/>
    <s v="Magai Elizabeth Kadogi"/>
    <s v="Female"/>
    <s v="25512634"/>
    <s v="718700682"/>
    <m/>
    <m/>
    <m/>
    <n v="34.736491999999998"/>
    <n v="-0.14141799999999999"/>
    <s v="Kisumu"/>
    <s v="Kisumu Central"/>
    <s v="Kolwa West"/>
    <s v="Dunga"/>
    <n v="6"/>
    <s v="Biogas International Limited"/>
    <s v="Zadock"/>
    <s v="Zadock"/>
    <s v="720562659"/>
    <s v="Medium Size Business"/>
    <x v="6"/>
    <x v="2"/>
    <d v="2019-03-29T00:00:00"/>
  </r>
  <r>
    <s v="VPA6"/>
    <s v="KE-KIS-1903-26163"/>
    <x v="1"/>
    <s v="Decommissioned"/>
    <s v="20th March,2019"/>
    <d v="2019-03-20T00:00:00"/>
    <s v="28th March,2019"/>
    <d v="2019-03-28T00:00:00"/>
    <s v="Ondiek Martha Adhiambo"/>
    <s v="Female"/>
    <s v="26266366"/>
    <s v="714315565"/>
    <m/>
    <m/>
    <s v="713565250"/>
    <n v="34.733871999999998"/>
    <n v="-0.141733"/>
    <s v="Kisumu"/>
    <s v="Kisumu Central"/>
    <s v="Kolwa West"/>
    <s v="Dunga"/>
    <n v="6"/>
    <s v="Biogas International Limited"/>
    <s v="Zadock"/>
    <s v="Zadock"/>
    <s v="720562659"/>
    <s v="Medium Size Business"/>
    <x v="6"/>
    <x v="2"/>
    <d v="2019-03-29T00:00:00"/>
  </r>
  <r>
    <s v="VPA6"/>
    <s v="KE-KIS-1903-26164"/>
    <x v="0"/>
    <s v=""/>
    <s v="20th March,2019"/>
    <d v="2019-03-20T00:00:00"/>
    <s v="29th March,2019"/>
    <d v="2019-03-29T00:00:00"/>
    <s v="Ongowe Maurice Ochieng"/>
    <s v="Male"/>
    <s v="2636359"/>
    <s v="0723884024"/>
    <m/>
    <m/>
    <s v="719454049"/>
    <n v="34.734596000000003"/>
    <n v="-0.14280499999999999"/>
    <s v="Kisumu"/>
    <s v="Kisumu Central"/>
    <s v="Kolwa West"/>
    <s v="Dunga"/>
    <s v="6"/>
    <s v="Biogas International Limited"/>
    <s v="Zadock"/>
    <s v="Zadock"/>
    <s v="720562659"/>
    <s v="Medium Size Business"/>
    <x v="6"/>
    <x v="2"/>
    <d v="2019-03-29T00:00:00"/>
  </r>
  <r>
    <s v="VPA6"/>
    <s v="KE-KIS-1903-26155"/>
    <x v="0"/>
    <s v=""/>
    <s v="20th March,2019"/>
    <d v="2019-03-20T00:00:00"/>
    <s v="29th March,2019"/>
    <d v="2019-03-29T00:00:00"/>
    <s v="Bita Anjeline Atieno"/>
    <s v="Female"/>
    <s v="29354533"/>
    <s v="0797845223"/>
    <m/>
    <m/>
    <s v="700216562"/>
    <n v="34.732339000000003"/>
    <n v="-0.14214599999999999"/>
    <s v="Kisumu"/>
    <s v="Kisumu Central"/>
    <s v="Kolwa West"/>
    <s v="Dunga"/>
    <s v="6"/>
    <s v="Biogas International Limited"/>
    <s v="Zadock"/>
    <s v="Zadock"/>
    <s v="720562659"/>
    <s v="Medium Size Business"/>
    <x v="6"/>
    <x v="2"/>
    <d v="2019-03-29T00:00:00"/>
  </r>
  <r>
    <s v="VPA6"/>
    <s v="KE-KIS-1903-28013"/>
    <x v="0"/>
    <s v=""/>
    <s v="24th March,2019"/>
    <d v="2019-03-24T00:00:00"/>
    <s v="29th March,2019"/>
    <d v="2019-03-29T00:00:00"/>
    <s v="Obura Caroline Atieno"/>
    <s v="Female"/>
    <s v="30724119"/>
    <s v="254704109372"/>
    <m/>
    <m/>
    <m/>
    <n v="34.735124999999996"/>
    <n v="-0.14025499999999999"/>
    <s v="Kisumu"/>
    <s v="Kisumu Central"/>
    <s v="Kolwa West"/>
    <s v="Dunga"/>
    <s v="6"/>
    <s v="Biogas International Limited"/>
    <s v="Zadock"/>
    <s v="Zadock"/>
    <s v="720562659"/>
    <s v="Medium Size Business"/>
    <x v="6"/>
    <x v="2"/>
    <d v="2019-03-29T00:00:00"/>
  </r>
  <r>
    <s v="VPA6"/>
    <s v="KE-KIS-1903-26150"/>
    <x v="0"/>
    <s v=""/>
    <s v="24th March,2019"/>
    <d v="2019-03-24T00:00:00"/>
    <s v="29th March,2019"/>
    <d v="2019-03-29T00:00:00"/>
    <s v="Obilo Veronica Auma"/>
    <s v="Female"/>
    <s v="2631050"/>
    <s v="254722770897"/>
    <m/>
    <m/>
    <m/>
    <n v="34.735852000000001"/>
    <n v="-0.140102"/>
    <s v="Kisumu"/>
    <s v="Kisumu Central"/>
    <s v="Kolwa West"/>
    <s v="Dunga"/>
    <s v="6"/>
    <s v="Biogas International Limited"/>
    <s v="Zadock"/>
    <s v="Zadock"/>
    <s v="720562659"/>
    <s v="Medium Size Business"/>
    <x v="6"/>
    <x v="2"/>
    <d v="2019-03-29T00:00:00"/>
  </r>
  <r>
    <s v="VPA6"/>
    <s v="KE-SIA-1907-26686"/>
    <x v="2"/>
    <s v="Non Compliant"/>
    <s v="12th July,2019"/>
    <d v="2019-07-12T00:00:00"/>
    <s v="19th July,2019"/>
    <d v="2019-07-19T00:00:00"/>
    <s v="Owiti Alice Achieng"/>
    <s v="Female"/>
    <s v="4699674"/>
    <s v="0710130874"/>
    <m/>
    <m/>
    <s v="704093192"/>
    <n v="34.285556999999997"/>
    <n v="0.142204"/>
    <s v="Siaya"/>
    <s v="Siaya"/>
    <s v="Central"/>
    <s v="Magwar"/>
    <s v="6"/>
    <s v="Biogas International Limited"/>
    <s v="Zadock"/>
    <s v="Zadock"/>
    <s v="720562659"/>
    <s v="Medium Size Business"/>
    <x v="6"/>
    <x v="2"/>
    <d v="2019-07-18T00:00:00"/>
  </r>
  <r>
    <s v="VPA6"/>
    <s v="KE-KIS-1907-28001"/>
    <x v="2"/>
    <s v="Non Compliant"/>
    <s v="21st July,2019"/>
    <d v="2019-07-21T00:00:00"/>
    <s v="25th July,2019"/>
    <d v="2019-07-25T00:00:00"/>
    <s v="Okiri Enock Owuor"/>
    <s v="Male"/>
    <s v="29274737"/>
    <s v="707783959"/>
    <m/>
    <m/>
    <s v="796091292"/>
    <n v="34.735239999999997"/>
    <n v="-0.143153"/>
    <s v="Kisumu"/>
    <s v="Kisumu Central"/>
    <s v="Nyalenda B"/>
    <s v="Dunga"/>
    <n v="6"/>
    <s v="Biogas International Limited"/>
    <s v="Zadock"/>
    <s v="Zadock"/>
    <s v="720562659"/>
    <s v="Medium Size Business"/>
    <x v="6"/>
    <x v="2"/>
    <d v="2019-07-30T00:00:00"/>
  </r>
  <r>
    <s v="VPA6"/>
    <s v="KE-KIS-1901-25264"/>
    <x v="0"/>
    <s v=""/>
    <s v="11th January,2019"/>
    <d v="2019-01-11T00:00:00"/>
    <s v="20th January,2019"/>
    <d v="2019-01-20T00:00:00"/>
    <s v="Agolla Joshua Ochieng"/>
    <s v="Male"/>
    <s v="26772112"/>
    <s v="0706733924"/>
    <m/>
    <m/>
    <s v="752734433"/>
    <n v="34.735950000000003"/>
    <n v="-0.14263000000000001"/>
    <s v="Kisumu"/>
    <s v="Kisumu Central"/>
    <s v="Kolwa West"/>
    <s v="Dunga"/>
    <s v="6"/>
    <s v="Biogas International Limited"/>
    <s v="Zadock"/>
    <s v="Zadock"/>
    <s v="720562659"/>
    <s v="Medium Size Business"/>
    <x v="6"/>
    <x v="2"/>
    <d v="2019-07-30T00:00:00"/>
  </r>
  <r>
    <s v="VPA6"/>
    <s v="KE-MER-1705-21982"/>
    <x v="1"/>
    <s v="Abandoned"/>
    <s v="12th March,2017"/>
    <d v="2017-03-12T00:00:00"/>
    <s v="1st May,2017"/>
    <d v="2017-05-01T00:00:00"/>
    <s v="Oranyo Joshua Oriko"/>
    <s v="Male"/>
    <s v="1515594"/>
    <s v="722221272"/>
    <m/>
    <m/>
    <s v="729675279"/>
    <n v="34.455185"/>
    <n v="-1.0496799999999999"/>
    <s v="Meru"/>
    <s v="Tigania West"/>
    <s v="Kakrao North"/>
    <s v="Nyikendu"/>
    <s v="6"/>
    <s v="Biogas International Limited"/>
    <s v="Zadock"/>
    <s v="Zadock"/>
    <s v="720562659"/>
    <s v="Medium Size Business"/>
    <x v="6"/>
    <x v="2"/>
    <d v="2017-05-07T00:00:00"/>
  </r>
  <r>
    <s v="VPA6"/>
    <s v="KE-BUN-1712-22037"/>
    <x v="0"/>
    <s v=""/>
    <s v="11th November,2017"/>
    <d v="2017-11-11T00:00:00"/>
    <s v="31st December,2017"/>
    <d v="2017-12-31T00:00:00"/>
    <s v="Wekesa Anicetus Wafula"/>
    <s v="Male"/>
    <s v="127592"/>
    <s v="711293207"/>
    <m/>
    <m/>
    <m/>
    <n v="34.594048999999998"/>
    <n v="0.57897600000000005"/>
    <s v="Bungoma"/>
    <s v="Kanduyi"/>
    <s v="Bukembe West"/>
    <s v="Tobolia"/>
    <s v="6"/>
    <s v="Biogas International Limited"/>
    <s v="Zadock"/>
    <s v="Zadock"/>
    <s v="720562659"/>
    <s v="Medium Size Business"/>
    <x v="6"/>
    <x v="2"/>
    <d v="2017-07-07T00:00:00"/>
  </r>
  <r>
    <s v="VPA6"/>
    <s v="KE-HOM-1803-22142"/>
    <x v="0"/>
    <s v=""/>
    <s v="10th January,2018"/>
    <d v="2018-01-10T00:00:00"/>
    <s v="1st March,2018"/>
    <d v="2018-03-01T00:00:00"/>
    <s v="Ouma Meshark Onyango"/>
    <s v="Male"/>
    <s v="30884588"/>
    <s v="722308830"/>
    <m/>
    <m/>
    <s v="722731892"/>
    <n v="34.822409999999998"/>
    <n v="-0.457673"/>
    <s v="Homa Bay"/>
    <s v="Rachuonyo South"/>
    <s v="Kakelo"/>
    <s v="Katieno"/>
    <s v="6"/>
    <s v="Biogas International Limited"/>
    <s v="Zadock"/>
    <s v="Zadock"/>
    <s v="720562659"/>
    <s v="Medium Size Business"/>
    <x v="6"/>
    <x v="2"/>
    <d v="2018-03-29T00:00:00"/>
  </r>
  <r>
    <s v="VPA6"/>
    <s v="KE-KAK-1802-22141"/>
    <x v="0"/>
    <s v=""/>
    <s v="13th December,2017"/>
    <d v="2017-12-13T00:00:00"/>
    <s v="1st February,2018"/>
    <d v="2018-02-01T00:00:00"/>
    <s v="Oluoch Jimmy Mkabana"/>
    <s v="Female"/>
    <s v="27685450"/>
    <s v="719153119"/>
    <m/>
    <m/>
    <s v="722639705"/>
    <n v="35.095239999999997"/>
    <n v="0.65395499999999995"/>
    <s v="Kakamega"/>
    <s v="Likuyani"/>
    <s v="Kilimani"/>
    <s v="Seregea"/>
    <s v="6"/>
    <s v="Biogas International Limited"/>
    <s v="Zadock"/>
    <s v="Zadock"/>
    <s v="720562659"/>
    <s v="Medium Size Business"/>
    <x v="6"/>
    <x v="2"/>
    <d v="2018-03-14T00:00:00"/>
  </r>
  <r>
    <s v="VPA6"/>
    <s v="KE-KIS-1901-25268"/>
    <x v="1"/>
    <s v="Decommissioned"/>
    <s v="9th January,2019"/>
    <d v="2019-01-09T00:00:00"/>
    <s v="15th January,2019"/>
    <d v="2019-01-15T00:00:00"/>
    <s v="Ouka Torika Bukua"/>
    <s v="Female"/>
    <s v="774835"/>
    <s v="702186546"/>
    <m/>
    <m/>
    <s v="718416100"/>
    <n v="34.735373000000003"/>
    <n v="-0.14238700000000001"/>
    <s v="Kisumu"/>
    <s v="Kisumu Central"/>
    <s v="Kolwa West"/>
    <s v="Dunga"/>
    <n v="6"/>
    <s v="Biogas International Limited"/>
    <s v="Zadock"/>
    <s v="Zadock"/>
    <s v="720562659"/>
    <s v="Medium Size Business"/>
    <x v="6"/>
    <x v="2"/>
    <d v="2019-01-09T00:00:00"/>
  </r>
  <r>
    <s v="VPA6"/>
    <s v="KE-KIS-1901-25254"/>
    <x v="0"/>
    <s v=""/>
    <s v="9th January,2019"/>
    <d v="2019-01-09T00:00:00"/>
    <s v="15th January,2019"/>
    <d v="2019-01-15T00:00:00"/>
    <s v="Toya Nicholus Oginga"/>
    <s v="Male"/>
    <s v="6610673"/>
    <s v="729418156"/>
    <m/>
    <m/>
    <s v="753091289"/>
    <n v="34.737938"/>
    <n v="-0.142647"/>
    <s v="Kisumu"/>
    <s v="Kisumu Central"/>
    <s v="Kolwa West"/>
    <s v="Dunga"/>
    <n v="6"/>
    <s v="Biogas International Limited"/>
    <s v="Zadock"/>
    <s v="Zadock"/>
    <s v="722700530"/>
    <s v="Medium Size Business"/>
    <x v="6"/>
    <x v="2"/>
    <d v="2019-01-10T00:00:00"/>
  </r>
  <r>
    <s v="VPA6"/>
    <s v="KE-KIS-1901-25263"/>
    <x v="0"/>
    <s v=""/>
    <s v="16th January,2019"/>
    <d v="2019-01-16T00:00:00"/>
    <s v="24th January,2019"/>
    <d v="2019-01-24T00:00:00"/>
    <s v="Guya Florence Mboga"/>
    <s v="Female"/>
    <n v="6165394"/>
    <s v="0717544302"/>
    <m/>
    <m/>
    <s v="720307393"/>
    <n v="34.735908000000002"/>
    <n v="-0.14383299999999999"/>
    <s v="Kisumu"/>
    <s v="Kisumu Central"/>
    <s v="Kolwa West"/>
    <s v="Dunga"/>
    <s v="6"/>
    <s v="Biogas International Limited"/>
    <s v="Zadock"/>
    <s v="Zadock"/>
    <s v="720562659"/>
    <s v="Medium Size Business"/>
    <x v="6"/>
    <x v="2"/>
    <d v="2019-06-27T00:00:00"/>
  </r>
  <r>
    <s v="VPA6"/>
    <s v="KE-UAS-1908-26692"/>
    <x v="0"/>
    <s v=""/>
    <s v="19th August,2019"/>
    <d v="2019-08-19T00:00:00"/>
    <s v="26th August,2019"/>
    <d v="2019-08-26T00:00:00"/>
    <s v="Korir Teresa Nyambura"/>
    <s v="Female"/>
    <s v="10876225"/>
    <s v="0722383742"/>
    <m/>
    <m/>
    <s v="722472832"/>
    <n v="35.245783000000003"/>
    <n v="0.45616600000000002"/>
    <s v="Uasin Gishu"/>
    <s v="Kapseret"/>
    <s v="Kapseret"/>
    <s v="Lamywet"/>
    <s v="6"/>
    <s v="Biogas International Limited"/>
    <s v="Zadock"/>
    <s v="Zadock"/>
    <s v="720562659"/>
    <s v="Medium Size Business"/>
    <x v="6"/>
    <x v="2"/>
    <d v="2019-09-11T00:00:00"/>
  </r>
  <r>
    <s v="VPA6"/>
    <s v="KE-SIA-1812-26148"/>
    <x v="0"/>
    <s v=""/>
    <s v="28th December,2018"/>
    <d v="2018-12-28T00:00:00"/>
    <s v="28th December,2018"/>
    <d v="2018-12-28T00:00:00"/>
    <s v="Orwa Henry Otieno"/>
    <s v="Male"/>
    <s v="323860"/>
    <s v="0722456719"/>
    <m/>
    <m/>
    <m/>
    <n v="34.415320999999999"/>
    <n v="-6.0102999999999997E-2"/>
    <s v="Siaya"/>
    <s v="Gem"/>
    <s v="South West Gem"/>
    <s v="Got Ogwang"/>
    <s v="9"/>
    <s v="Biogas International Limited"/>
    <s v="Zadock"/>
    <s v="Zadock"/>
    <s v="720562659"/>
    <s v="Medium Size Business"/>
    <x v="6"/>
    <x v="2"/>
    <d v="2019-01-02T00:00:00"/>
  </r>
  <r>
    <s v="VPA6"/>
    <s v="KE-HOM-1812-25258"/>
    <x v="2"/>
    <s v="Non Compliant"/>
    <s v="22nd December,2018"/>
    <d v="2018-12-22T00:00:00"/>
    <s v="22nd December,2018"/>
    <d v="2018-12-22T00:00:00"/>
    <s v="Otuo Peter Onyango"/>
    <s v="Male"/>
    <s v="190426"/>
    <s v="0723086842"/>
    <m/>
    <m/>
    <s v="722497664"/>
    <n v="34.520505999999997"/>
    <n v="-0.63419099999999995"/>
    <s v="Homa Bay"/>
    <s v="Homabay"/>
    <s v="East Kanyada"/>
    <s v="Kogwang"/>
    <s v="9"/>
    <s v="Biogas International Limited"/>
    <s v="Zadock"/>
    <s v="Zadock"/>
    <s v="720562659"/>
    <s v="Medium Size Business"/>
    <x v="6"/>
    <x v="2"/>
    <d v="2019-01-02T00:00:00"/>
  </r>
  <r>
    <s v="VPA6"/>
    <s v="KE-KIS-1904-28018"/>
    <x v="0"/>
    <s v=""/>
    <s v="29th March,2019"/>
    <d v="2019-03-29T00:00:00"/>
    <s v="4th April,2019"/>
    <d v="2019-04-04T00:00:00"/>
    <s v="Kahumbu Domnic Wanjihia"/>
    <s v="Male"/>
    <s v="8343151"/>
    <s v="0724316992"/>
    <m/>
    <m/>
    <m/>
    <n v="34.735242"/>
    <n v="-0.140957"/>
    <s v="Kisumu"/>
    <s v="Kisumu Central"/>
    <s v="Kolwa West"/>
    <s v="Dunga"/>
    <s v="9"/>
    <s v="Biogas International Limited"/>
    <s v="Zadock"/>
    <s v="Zadock"/>
    <s v="720562659"/>
    <s v="Medium Size Business"/>
    <x v="6"/>
    <x v="2"/>
    <d v="2019-04-10T00:00:00"/>
  </r>
  <r>
    <s v="VPA6"/>
    <s v="KE-KIS-1903-26151"/>
    <x v="0"/>
    <s v=""/>
    <s v="20th March,2019"/>
    <d v="2019-03-20T00:00:00"/>
    <s v="27th March,2019"/>
    <d v="2019-03-27T00:00:00"/>
    <s v="Ally Rehema Achieng"/>
    <s v="Female"/>
    <s v="6056850"/>
    <s v="254701088362"/>
    <m/>
    <m/>
    <m/>
    <n v="34.736173999999998"/>
    <n v="-0.14407600000000001"/>
    <s v="Kisumu"/>
    <s v="Kisumu Central"/>
    <s v="Kolwa West"/>
    <s v="Dunga"/>
    <s v="9"/>
    <s v="Biogas International Limited"/>
    <s v="Zadock"/>
    <s v="Zadock"/>
    <s v="720562659"/>
    <s v="Medium Size Business"/>
    <x v="6"/>
    <x v="2"/>
    <d v="2019-03-27T00:00:00"/>
  </r>
  <r>
    <s v="VPA6"/>
    <s v="KE-KIS-1903-26165"/>
    <x v="0"/>
    <s v=""/>
    <s v="23rd March,2019"/>
    <d v="2019-03-23T00:00:00"/>
    <s v="28th March,2019"/>
    <d v="2019-03-28T00:00:00"/>
    <s v="Atendo Domnic Oduor"/>
    <s v="Male"/>
    <s v="13464076"/>
    <s v="254723727618"/>
    <m/>
    <m/>
    <m/>
    <n v="34.739347000000002"/>
    <n v="-0.141126"/>
    <s v="Kisumu"/>
    <s v="Kisumu Central"/>
    <s v="Kolwa West"/>
    <s v="Dunga"/>
    <s v="9"/>
    <s v="Biogas International Limited"/>
    <s v="Zadock"/>
    <s v="Zadock"/>
    <s v="720562659"/>
    <s v="Medium Size Business"/>
    <x v="6"/>
    <x v="2"/>
    <d v="2019-03-29T00:00:00"/>
  </r>
  <r>
    <s v="VPA6"/>
    <s v="KE-MIG-1907-26683"/>
    <x v="0"/>
    <s v=""/>
    <s v="5th July,2019"/>
    <d v="2019-07-05T00:00:00"/>
    <s v="12th July,2019"/>
    <d v="2019-07-12T00:00:00"/>
    <s v="Lukalo Beatrice Afandi"/>
    <s v="Female"/>
    <s v="569767"/>
    <s v="0720821273"/>
    <m/>
    <m/>
    <s v="706291527"/>
    <n v="34.421213000000002"/>
    <n v="-1.0084150000000001"/>
    <s v="Migori"/>
    <s v="Migori"/>
    <s v="Anjego"/>
    <s v="Eko"/>
    <s v="9"/>
    <s v="Biogas International Limited"/>
    <s v="Zadock"/>
    <s v="Zadock"/>
    <s v="720562659"/>
    <s v="Medium Size Business"/>
    <x v="6"/>
    <x v="2"/>
    <d v="2019-07-18T00:00:00"/>
  </r>
  <r>
    <s v="VPA6"/>
    <s v="KE-TRA-1907-26688"/>
    <x v="0"/>
    <s v=""/>
    <s v="19th July,2019"/>
    <d v="2019-07-19T00:00:00"/>
    <s v="19th July,2019"/>
    <d v="2019-07-19T00:00:00"/>
    <s v="Mbugua Douglas Giathi"/>
    <s v="Male"/>
    <s v="1865445"/>
    <s v="0727633127"/>
    <m/>
    <m/>
    <s v="711209412"/>
    <n v="35.013334"/>
    <n v="1.000583"/>
    <s v="Trans Nzoia"/>
    <s v="Kiminini"/>
    <s v="Milimani"/>
    <s v="Milimani"/>
    <s v="9"/>
    <s v="Biogas International Limited"/>
    <s v="Zadock"/>
    <s v="Zadock"/>
    <s v="720562659"/>
    <s v="Medium Size Business"/>
    <x v="6"/>
    <x v="2"/>
    <d v="2019-07-21T00:00:00"/>
  </r>
  <r>
    <s v="VPA6"/>
    <s v="KE-KIS-1907-26685"/>
    <x v="2"/>
    <s v="Under Verification"/>
    <s v="20th July,2019"/>
    <d v="2019-07-20T00:00:00"/>
    <s v="28th July,2019"/>
    <d v="2019-07-28T00:00:00"/>
    <s v="Knoepfle Manfred Wilhelm."/>
    <s v="Male"/>
    <s v="25171615"/>
    <s v="752297227"/>
    <s v="777196827"/>
    <m/>
    <m/>
    <n v="34.848210000000002"/>
    <n v="-8.7722999999999995E-2"/>
    <s v="Kisumu"/>
    <s v="Kisumu East"/>
    <s v="Kisumu East"/>
    <s v="Masawa"/>
    <n v="9"/>
    <s v="Biogas International Limited"/>
    <s v="Zadock"/>
    <s v="Zadock"/>
    <s v="720562659"/>
    <s v="Medium Size Business"/>
    <x v="6"/>
    <x v="2"/>
    <d v="2019-07-21T00:00:00"/>
  </r>
  <r>
    <s v="VPA6"/>
    <s v="KE-MIG-1802-22137"/>
    <x v="2"/>
    <s v="Unreachable"/>
    <s v="13th December,2017"/>
    <d v="2017-12-13T00:00:00"/>
    <s v="1st February,2018"/>
    <d v="2018-02-01T00:00:00"/>
    <s v="Nganyi Rael Anyango"/>
    <s v="Female"/>
    <s v="22703252"/>
    <s v="712659465"/>
    <m/>
    <m/>
    <s v="702591156"/>
    <n v="34.242148"/>
    <n v="-0.81127899999999997"/>
    <s v="Migori"/>
    <s v="Nyatike"/>
    <s v="Karungu South"/>
    <s v="Ungoe"/>
    <s v="9"/>
    <s v="Biogas International Limited"/>
    <s v="Zadock"/>
    <s v="Zadock"/>
    <s v="720562659"/>
    <s v="Medium Size Business"/>
    <x v="6"/>
    <x v="2"/>
    <d v="2018-03-02T00:00:00"/>
  </r>
  <r>
    <s v="VPA6"/>
    <s v="KE-KIS-1905-26651"/>
    <x v="0"/>
    <s v=""/>
    <s v="29th April,2019"/>
    <d v="2019-04-29T00:00:00"/>
    <s v="5th May,2019"/>
    <d v="2019-05-05T00:00:00"/>
    <s v="Demba Emmanuel Nobert"/>
    <s v="Male"/>
    <s v="25363910"/>
    <s v="254710528545"/>
    <m/>
    <m/>
    <m/>
    <n v="34.691108999999997"/>
    <n v="-8.7277999999999994E-2"/>
    <s v="Kisumu"/>
    <s v="Kisumu West"/>
    <s v="Central Kisumu"/>
    <s v="Kodao"/>
    <s v="9"/>
    <s v="Biogas International Limited"/>
    <s v="Zadock"/>
    <s v="Zadock"/>
    <s v="720562659"/>
    <s v="Medium Size Business"/>
    <x v="6"/>
    <x v="2"/>
    <d v="2019-05-22T00:00:00"/>
  </r>
  <r>
    <s v="VPA6"/>
    <s v="KE-HOM-1908-26691"/>
    <x v="0"/>
    <s v=""/>
    <s v="8th August,2019"/>
    <d v="2019-08-08T00:00:00"/>
    <s v="22nd August,2019"/>
    <d v="2019-08-22T00:00:00"/>
    <s v="Okite Patrick William"/>
    <s v="Male"/>
    <s v="2702054"/>
    <s v="0722268025"/>
    <m/>
    <m/>
    <s v="706687776"/>
    <n v="34.398113000000002"/>
    <n v="-0.79449700000000001"/>
    <s v="Homa Bay"/>
    <s v="Ndhiwa"/>
    <s v="Koguta"/>
    <s v="Ondati"/>
    <s v="9"/>
    <s v="Biogas International Limited"/>
    <s v="Zadock"/>
    <s v="Zadock"/>
    <s v="720562659"/>
    <s v="Medium Size Business"/>
    <x v="6"/>
    <x v="2"/>
    <d v="2019-09-11T00:00:00"/>
  </r>
  <r>
    <s v="VPA6"/>
    <s v="KE-HOM-2003-28873"/>
    <x v="2"/>
    <s v="Non Compliant"/>
    <s v="20th March,2020"/>
    <d v="2020-03-20T00:00:00"/>
    <s v="27th March,2020"/>
    <d v="2020-03-27T00:00:00"/>
    <s v="Kunyada Enock Peter"/>
    <s v="Male"/>
    <s v="Ma248301"/>
    <s v="254721361051"/>
    <m/>
    <m/>
    <m/>
    <n v="34.765096"/>
    <n v="-0.41937400000000002"/>
    <s v="Homa Bay"/>
    <s v="Rachuonyo South"/>
    <s v="Kokwanyo"/>
    <s v="Nyawango"/>
    <s v="9"/>
    <s v="Biogas International Limited"/>
    <s v="Zadock"/>
    <s v="Zadock"/>
    <s v="717606741"/>
    <s v="Medium Size Business"/>
    <x v="6"/>
    <x v="2"/>
    <d v="2020-07-27T00:00:00"/>
  </r>
  <r>
    <s v="VPA6"/>
    <s v="KE-TRA-2007-28879"/>
    <x v="0"/>
    <s v=""/>
    <s v="28th June,2020"/>
    <d v="2020-06-28T00:00:00"/>
    <s v="12th July,2020"/>
    <d v="2020-07-12T00:00:00"/>
    <s v="Osodo Marisa Vushia"/>
    <s v="Female"/>
    <s v="36539265"/>
    <s v="254726238922"/>
    <m/>
    <m/>
    <m/>
    <n v="35.067656999999997"/>
    <n v="1.113742"/>
    <s v="Trans Nzoia"/>
    <s v="Kwanza"/>
    <s v="Kaisagat"/>
    <s v="Kipsoen"/>
    <n v="9"/>
    <s v="Biogas International Limited"/>
    <s v="Zadock"/>
    <s v="Zadock"/>
    <s v="720562659"/>
    <s v="Medium Size Business"/>
    <x v="6"/>
    <x v="2"/>
    <d v="2020-07-27T00:00:00"/>
  </r>
  <r>
    <s v="VPA6"/>
    <s v="KE-NAR-2007-28880"/>
    <x v="2"/>
    <s v="Non Compliant"/>
    <s v="29th June,2020"/>
    <d v="2020-06-29T00:00:00"/>
    <s v="13th July,2020"/>
    <d v="2020-07-13T00:00:00"/>
    <s v="Sang Cyrus Bet"/>
    <s v="Male"/>
    <s v="27147164"/>
    <s v="254702193167"/>
    <m/>
    <m/>
    <m/>
    <n v="35.133000000000003"/>
    <n v="-0.99958400000000003"/>
    <s v="Narok"/>
    <s v="Transmara East"/>
    <s v="Kapsasian"/>
    <s v="Mamboleo"/>
    <s v="9"/>
    <s v="Biogas International Limited"/>
    <s v="Zadock"/>
    <s v="Zadock"/>
    <s v="720562659"/>
    <s v="Medium Size Business"/>
    <x v="6"/>
    <x v="2"/>
    <d v="2020-07-27T00:00:00"/>
  </r>
  <r>
    <s v="VPA6"/>
    <s v="KE-BUS-2007-28881"/>
    <x v="2"/>
    <s v="Non Compliant"/>
    <s v="2nd July,2020"/>
    <d v="2020-07-02T00:00:00"/>
    <s v="23rd July,2020"/>
    <d v="2020-07-23T00:00:00"/>
    <s v="Shiundu Felix Okanga"/>
    <s v="Male"/>
    <s v="21809822"/>
    <s v="722984866"/>
    <m/>
    <m/>
    <m/>
    <n v="34.188001999999997"/>
    <n v="0.449743"/>
    <s v="Busia"/>
    <s v="Busia"/>
    <s v="Matayos"/>
    <s v="Bukalama"/>
    <n v="9"/>
    <s v="Biogas International Limited"/>
    <s v="Zadock"/>
    <s v="Zadock"/>
    <s v="9720562659"/>
    <s v="Medium Size Business"/>
    <x v="6"/>
    <x v="2"/>
    <d v="2020-07-27T00:00:00"/>
  </r>
  <r>
    <s v="VPA6"/>
    <s v="KE-KIS-2003-28868"/>
    <x v="2"/>
    <s v="Non Compliant"/>
    <s v="5th March,2020"/>
    <d v="2020-03-05T00:00:00"/>
    <s v="12th March,2020"/>
    <d v="2020-03-12T00:00:00"/>
    <s v="Rao Elizphan James"/>
    <s v="Male"/>
    <s v="13467515"/>
    <s v="254722282858"/>
    <m/>
    <m/>
    <m/>
    <n v="35.237017000000002"/>
    <n v="-0.12909699999999999"/>
    <s v="Kisumu"/>
    <s v="Muhoroni"/>
    <s v="Muhoroni East"/>
    <s v="Ruke"/>
    <s v="9"/>
    <s v="Biogas International Limited"/>
    <s v="Zadock"/>
    <s v="Zadock"/>
    <s v="254720562659"/>
    <s v="Medium Size Business"/>
    <x v="6"/>
    <x v="2"/>
    <d v="2020-03-07T00:00:00"/>
  </r>
  <r>
    <s v="VPA6"/>
    <s v="KE-BUN-2001-28833"/>
    <x v="2"/>
    <s v="Non Compliant"/>
    <s v="27th December,2019"/>
    <d v="2019-12-27T00:00:00"/>
    <s v="4th January,2020"/>
    <d v="2020-01-04T00:00:00"/>
    <s v="Masibo James Toili"/>
    <s v="Male"/>
    <s v="7977291"/>
    <s v="254722788343"/>
    <m/>
    <m/>
    <m/>
    <n v="34.967013999999999"/>
    <n v="0.85716700000000001"/>
    <s v="Bungoma"/>
    <s v="Kimilili"/>
    <s v="Ndalu"/>
    <s v="Mapera"/>
    <s v="9"/>
    <s v="Biogas International Limited"/>
    <s v="Zadock"/>
    <s v="Zadock"/>
    <s v="720562659"/>
    <s v="Medium Size Business"/>
    <x v="6"/>
    <x v="2"/>
    <d v="2020-03-01T00:00:00"/>
  </r>
  <r>
    <s v="VPA6"/>
    <s v="KE-KIS-2001-28832"/>
    <x v="2"/>
    <s v="Non Compliant"/>
    <s v="29th December,2019"/>
    <d v="2019-12-29T00:00:00"/>
    <s v="4th January,2020"/>
    <d v="2020-01-04T00:00:00"/>
    <s v="Anditi James Angawa"/>
    <s v="Male"/>
    <s v="10842033"/>
    <s v="254724126844"/>
    <m/>
    <m/>
    <m/>
    <n v="34.942191000000001"/>
    <n v="-0.17568300000000001"/>
    <s v="Kisumu"/>
    <s v="Nyando"/>
    <s v="Kochogo"/>
    <s v="Karajoro"/>
    <s v="9"/>
    <s v="Biogas International Limited"/>
    <s v="Zadock"/>
    <s v="Zadock"/>
    <s v="720562659"/>
    <s v="Medium Size Business"/>
    <x v="6"/>
    <x v="2"/>
    <d v="2020-03-01T00:00:00"/>
  </r>
  <r>
    <s v="VPA6"/>
    <s v="KE-UAS-2009-28896"/>
    <x v="2"/>
    <s v="Non Compliant"/>
    <s v="26th August,2020"/>
    <d v="2020-08-26T00:00:00"/>
    <s v="3rd September,2020"/>
    <d v="2020-09-03T00:00:00"/>
    <s v="Kipkeu Michael Limo"/>
    <s v="Male"/>
    <s v="5228015"/>
    <s v="254722648972"/>
    <s v="722648972"/>
    <m/>
    <s v="722261152"/>
    <n v="35.317112999999999"/>
    <n v="0.81662199999999996"/>
    <s v="Uasin Gishu"/>
    <s v="Soy"/>
    <s v="Soy"/>
    <s v="Kipsigak"/>
    <s v="9"/>
    <s v="Biogas International Limited"/>
    <s v="Zadock"/>
    <s v="Zadock"/>
    <s v="720562659"/>
    <s v="Medium Size Business"/>
    <x v="6"/>
    <x v="2"/>
    <d v="2020-10-16T00:00:00"/>
  </r>
  <r>
    <s v="VPA6"/>
    <s v="KE-UAS-2008-28888"/>
    <x v="0"/>
    <s v=""/>
    <s v="28th July,2020"/>
    <d v="2020-07-28T00:00:00"/>
    <s v="8th August,2020"/>
    <d v="2020-08-08T00:00:00"/>
    <s v="Bartuiyot Erick Choge"/>
    <s v="Male"/>
    <s v="99999"/>
    <s v="254722995652"/>
    <m/>
    <m/>
    <s v="254721294600"/>
    <n v="35.377892000000003"/>
    <n v="0.28257399999999999"/>
    <s v="Uasin Gishu"/>
    <s v="Ainabkoi"/>
    <s v="Kapkoi"/>
    <s v="Kapkoi"/>
    <n v="9"/>
    <s v="Biogas International Limited"/>
    <s v="Zadock"/>
    <s v="Zadock"/>
    <s v="720562659"/>
    <s v="Medium Size Business"/>
    <x v="6"/>
    <x v="2"/>
    <d v="2020-10-16T00:00:00"/>
  </r>
  <r>
    <s v="VPA6"/>
    <s v="KE-NYA-2010-28899"/>
    <x v="0"/>
    <s v=""/>
    <s v="15th October,2020"/>
    <d v="2020-10-15T00:00:00"/>
    <s v="20th October,2020"/>
    <d v="2020-10-20T00:00:00"/>
    <s v="Kinyanjui John Mukunga"/>
    <s v="Male"/>
    <s v="9143843"/>
    <s v="729996789"/>
    <m/>
    <m/>
    <s v="727510781"/>
    <n v="36.235143000000001"/>
    <n v="-0.301898"/>
    <s v="Nyandarua"/>
    <s v="Ol Kalou"/>
    <s v="Ngorika"/>
    <s v="Ngorika"/>
    <n v="9"/>
    <s v="Biogas International Limited"/>
    <s v="Zadock"/>
    <s v="Zadock"/>
    <s v="720562659"/>
    <s v="Medium Size Business"/>
    <x v="6"/>
    <x v="2"/>
    <d v="2020-10-16T00:00:00"/>
  </r>
  <r>
    <s v="VPA6"/>
    <s v="KE-MIG-2008-28892"/>
    <x v="2"/>
    <s v="Non Compliant"/>
    <s v="9th August,2020"/>
    <d v="2020-08-09T00:00:00"/>
    <s v="26th August,2020"/>
    <d v="2020-08-26T00:00:00"/>
    <s v="Otieno Edwin Odhiambo"/>
    <s v="Male"/>
    <s v="30251063"/>
    <s v="254725663635"/>
    <s v="725663635"/>
    <m/>
    <s v="706459198"/>
    <n v="34.605800000000002"/>
    <n v="-0.78005000000000002"/>
    <s v="Migori"/>
    <s v="Rongo"/>
    <s v="Kamagambo"/>
    <s v="Kosodo"/>
    <s v="9"/>
    <s v="Biogas International Limited"/>
    <s v="Zadock"/>
    <s v="Zadock"/>
    <s v="720562659"/>
    <s v="Medium Size Business"/>
    <x v="6"/>
    <x v="2"/>
    <d v="2020-10-11T00:00:00"/>
  </r>
  <r>
    <s v="VPA6"/>
    <s v="KE-MIG-2008-28894"/>
    <x v="2"/>
    <s v="Non Compliant"/>
    <s v="11th August,2020"/>
    <d v="2020-08-11T00:00:00"/>
    <s v="21st August,2020"/>
    <d v="2020-08-21T00:00:00"/>
    <s v="Otina Caren Akoth"/>
    <s v="Female"/>
    <s v="11799314"/>
    <s v="254726651955"/>
    <s v="726651955"/>
    <m/>
    <s v="720296542"/>
    <n v="34.542073000000002"/>
    <n v="-1.061906"/>
    <s v="Migori"/>
    <s v="Migori"/>
    <s v="Godjope"/>
    <s v="Kamuga Nyaduong"/>
    <s v="9"/>
    <s v="Biogas International Limited"/>
    <s v="Zadock"/>
    <s v="Zadock"/>
    <s v="720562659"/>
    <s v="Medium Size Business"/>
    <x v="6"/>
    <x v="2"/>
    <d v="2020-10-11T00:00:00"/>
  </r>
  <r>
    <s v="VPA6"/>
    <s v="KE-MIG-1705-22016"/>
    <x v="0"/>
    <s v=""/>
    <s v="12th March,2017"/>
    <d v="2017-03-12T00:00:00"/>
    <s v="1st May,2017"/>
    <d v="2017-05-01T00:00:00"/>
    <s v="Ongugo Denis Ogwang"/>
    <s v="Female"/>
    <s v="20212978"/>
    <s v="729392359"/>
    <m/>
    <m/>
    <m/>
    <n v="34.128796999999999"/>
    <n v="-1.0335650000000001"/>
    <s v="Migori"/>
    <s v="Nyatike"/>
    <s v="Muhuru"/>
    <s v="Ebiruga"/>
    <s v="12"/>
    <s v="Biogas International Limited"/>
    <s v="Zadock"/>
    <s v="Zadock"/>
    <s v="720562659"/>
    <s v="Medium Size Business"/>
    <x v="6"/>
    <x v="2"/>
    <d v="2017-06-02T00:00:00"/>
  </r>
  <r>
    <s v="VPA6"/>
    <s v="KE-EMB-1704-18578"/>
    <x v="0"/>
    <s v=""/>
    <s v="6th March,2017"/>
    <d v="2017-03-06T00:00:00"/>
    <s v="25th April,2017"/>
    <d v="2017-04-25T00:00:00"/>
    <s v="Josephat Ndwiga Ndwiga"/>
    <s v="Male"/>
    <s v="11043765"/>
    <s v="732041536"/>
    <m/>
    <m/>
    <m/>
    <n v="37.548952999999997"/>
    <n v="-0.57651200000000002"/>
    <s v="Embu"/>
    <s v="Mbeere South"/>
    <s v="Mbere"/>
    <s v="Kimuringa"/>
    <s v="8"/>
    <s v="Andcol Enterprises"/>
    <s v="Zakary"/>
    <s v="Zakary"/>
    <s v="700000000"/>
    <s v="Micro Business"/>
    <x v="2"/>
    <x v="0"/>
    <d v="2017-06-13T00:00:00"/>
  </r>
  <r>
    <s v="VPA6"/>
    <s v="KE-KER-1807-25351"/>
    <x v="0"/>
    <s v=""/>
    <s v="28th March,2018"/>
    <d v="2018-03-28T00:00:00"/>
    <s v="5th July,2018"/>
    <d v="2018-07-05T00:00:00"/>
    <s v="Koskei Marcella"/>
    <s v="Female"/>
    <s v="99999"/>
    <s v="701875626"/>
    <m/>
    <m/>
    <m/>
    <n v="35.394255000000001"/>
    <n v="-0.111208"/>
    <s v="Kericho"/>
    <s v="Kipkelion West"/>
    <s v="Kipteris"/>
    <s v="Kaptuiya"/>
    <s v="4"/>
    <s v="Benard Kirui"/>
    <m/>
    <s v="Benard Kirui"/>
    <s v=""/>
    <s v="Informal Business"/>
    <x v="0"/>
    <x v="0"/>
    <d v="2018-12-03T00:00:00"/>
  </r>
  <r>
    <s v="VPA6"/>
    <s v="KE-KER-1811-26226"/>
    <x v="0"/>
    <s v=""/>
    <s v="4th October,2018"/>
    <d v="2018-10-04T00:00:00"/>
    <s v="23rd November,2018"/>
    <d v="2018-11-23T00:00:00"/>
    <s v="Chepngeno Winny"/>
    <s v="Female"/>
    <s v="99999"/>
    <s v="708015478"/>
    <m/>
    <m/>
    <m/>
    <n v="35.388297000000001"/>
    <n v="-0.11786000000000001"/>
    <s v="Kericho"/>
    <s v="Kipkelion West"/>
    <s v="Kipteris"/>
    <s v="Karosyot"/>
    <s v="4"/>
    <s v="Stanley Mutai"/>
    <m/>
    <s v="Stanley Mutai"/>
    <s v=""/>
    <s v="Informal Business"/>
    <x v="0"/>
    <x v="0"/>
    <d v="2018-12-03T00:00:00"/>
  </r>
  <r>
    <s v="VPA6"/>
    <s v="KE-KER-1709-25393"/>
    <x v="0"/>
    <s v=""/>
    <s v="30th April,2017"/>
    <d v="2017-04-30T00:00:00"/>
    <s v="15th September,2017"/>
    <d v="2017-09-15T00:00:00"/>
    <s v="Yegon Josephine"/>
    <s v="Female"/>
    <s v="99999"/>
    <s v="723225348"/>
    <m/>
    <m/>
    <m/>
    <n v="35.403557999999997"/>
    <n v="-0.109907"/>
    <s v="Kericho"/>
    <s v="Kipkelion West"/>
    <s v="Kipteris"/>
    <s v="Nbubusat"/>
    <s v="4"/>
    <s v="Aron Cheruiyot"/>
    <m/>
    <s v="Aron Cheruiyot"/>
    <s v=""/>
    <s v="Informal Business"/>
    <x v="0"/>
    <x v="0"/>
    <d v="2018-12-03T00:00:00"/>
  </r>
  <r>
    <s v="VPA6"/>
    <s v="KE-KER-1712-25377"/>
    <x v="0"/>
    <s v=""/>
    <s v="30th July,2017"/>
    <d v="2017-07-30T00:00:00"/>
    <s v="15th December,2017"/>
    <d v="2017-12-15T00:00:00"/>
    <s v="Rono Stella Cherono"/>
    <s v="Female"/>
    <s v="99999"/>
    <s v="713414673"/>
    <m/>
    <m/>
    <m/>
    <n v="35.401049999999998"/>
    <n v="-0.113568"/>
    <s v="Kericho"/>
    <s v="Kipkelion West"/>
    <s v="Kipteris"/>
    <s v="Nyairobi"/>
    <s v="4"/>
    <s v="Benjamin Birgen"/>
    <m/>
    <s v="Benjamin Birgen"/>
    <s v=""/>
    <s v="Informal Business"/>
    <x v="0"/>
    <x v="0"/>
    <d v="2018-12-03T00:00:00"/>
  </r>
  <r>
    <s v="VPA6"/>
    <s v="KE-KER-1711-25376"/>
    <x v="0"/>
    <s v=""/>
    <s v="29th May,2017"/>
    <d v="2017-05-29T00:00:00"/>
    <s v="15th November,2017"/>
    <d v="2017-11-15T00:00:00"/>
    <s v="Tonui Janet"/>
    <s v="Female"/>
    <s v="99999"/>
    <s v="713649627"/>
    <m/>
    <m/>
    <m/>
    <n v="35.400942999999998"/>
    <n v="-9.2661999999999994E-2"/>
    <s v="Kericho"/>
    <s v="Kipkelion West"/>
    <s v="Kipteris"/>
    <s v="Ndubusat"/>
    <s v="4"/>
    <s v="Benjamin Birgen"/>
    <m/>
    <s v="Benjamin Birgen"/>
    <s v=""/>
    <s v="Informal Business"/>
    <x v="0"/>
    <x v="0"/>
    <d v="2018-12-03T00:00:00"/>
  </r>
  <r>
    <s v="VPA6"/>
    <s v="KE-KER-1811-25288"/>
    <x v="0"/>
    <s v=""/>
    <s v="29th August,2018"/>
    <d v="2018-08-29T00:00:00"/>
    <s v="5th November,2018"/>
    <d v="2018-11-05T00:00:00"/>
    <s v="Yegon Lily"/>
    <s v="Female"/>
    <s v="99999"/>
    <s v="708241313"/>
    <m/>
    <m/>
    <m/>
    <n v="35.396898999999998"/>
    <n v="-0.100844"/>
    <s v="Kericho"/>
    <s v="Kipkelion West"/>
    <s v="Kipteris"/>
    <s v="Ndubusat"/>
    <s v="4"/>
    <s v="Agnes Koech"/>
    <m/>
    <s v="Agnes Koech"/>
    <s v=""/>
    <s v="Informal Business"/>
    <x v="0"/>
    <x v="0"/>
    <d v="2018-12-03T00:00:00"/>
  </r>
  <r>
    <s v="VPA6"/>
    <s v="KE-KER-1711-25394"/>
    <x v="0"/>
    <s v=""/>
    <s v="29th August,2017"/>
    <d v="2017-08-29T00:00:00"/>
    <s v="18th November,2017"/>
    <d v="2017-11-18T00:00:00"/>
    <s v="Langat Ann"/>
    <s v="Female"/>
    <s v="99999"/>
    <s v="0741893521"/>
    <m/>
    <m/>
    <m/>
    <n v="35.399583"/>
    <n v="-0.102002"/>
    <s v="Kericho"/>
    <s v="Kipkelion West"/>
    <s v="Kipteris"/>
    <s v="Ndubusat"/>
    <s v="4"/>
    <s v="Aron cheruiyot"/>
    <m/>
    <s v="Aron cheruiyot"/>
    <s v=""/>
    <s v="Informal Business"/>
    <x v="0"/>
    <x v="0"/>
    <d v="2018-12-03T00:00:00"/>
  </r>
  <r>
    <s v="VPA6"/>
    <s v="KE-KER-1711-25384"/>
    <x v="0"/>
    <s v=""/>
    <s v="29th July,2017"/>
    <d v="2017-07-29T00:00:00"/>
    <s v="15th November,2017"/>
    <d v="2017-11-15T00:00:00"/>
    <s v="Maritim Ruth Chepchirchir"/>
    <s v="Female"/>
    <s v="2035007"/>
    <s v="0714570543"/>
    <m/>
    <m/>
    <m/>
    <n v="35.395980000000002"/>
    <n v="-9.5942E-2"/>
    <s v="Kericho"/>
    <s v="Kipkelion West"/>
    <s v="Kipteris"/>
    <s v="Ndubusat"/>
    <s v="4"/>
    <s v="Joyce tonui"/>
    <m/>
    <s v="Joyce tonui"/>
    <s v=""/>
    <s v="Informal Business"/>
    <x v="0"/>
    <x v="0"/>
    <d v="2018-12-03T00:00:00"/>
  </r>
  <r>
    <s v="VPA6"/>
    <s v="KE-KER-1711-25354"/>
    <x v="0"/>
    <s v=""/>
    <s v="28th September,2017"/>
    <d v="2017-09-28T00:00:00"/>
    <s v="15th November,2017"/>
    <d v="2017-11-15T00:00:00"/>
    <s v="Mutai Rose"/>
    <s v="Female"/>
    <s v="99999"/>
    <s v="729446148"/>
    <m/>
    <m/>
    <m/>
    <n v="35.393886999999999"/>
    <n v="-0.11099199999999999"/>
    <s v="Kericho"/>
    <s v="Kipkelion West"/>
    <s v="Kipteris"/>
    <s v="Kaptuiya"/>
    <s v="4"/>
    <s v="Wesley Kipyegon"/>
    <m/>
    <s v="Wesley Kipyegon"/>
    <s v=""/>
    <s v="Informal Business"/>
    <x v="0"/>
    <x v="0"/>
    <d v="2018-12-03T00:00:00"/>
  </r>
  <r>
    <s v="VPA6"/>
    <s v="KE-KER-1709-25291"/>
    <x v="0"/>
    <s v=""/>
    <s v="29th June,2017"/>
    <d v="2017-06-29T00:00:00"/>
    <s v="15th September,2017"/>
    <d v="2017-09-15T00:00:00"/>
    <s v="Maritim Grace"/>
    <s v="Female"/>
    <s v="99999"/>
    <s v="0721308249"/>
    <m/>
    <m/>
    <m/>
    <n v="35.388134999999998"/>
    <n v="-0.100477"/>
    <s v="Kericho"/>
    <s v="Kipkelion West"/>
    <s v="Kipteris"/>
    <s v="Kaptuiya"/>
    <s v="4"/>
    <s v="Agnes koech"/>
    <m/>
    <s v="Agnes koech"/>
    <s v=""/>
    <s v="Informal Business"/>
    <x v="0"/>
    <x v="0"/>
    <d v="2018-12-03T00:00:00"/>
  </r>
  <r>
    <s v="VPA6"/>
    <s v="KE-KER-1712-25349"/>
    <x v="0"/>
    <s v=""/>
    <s v="27th June,2017"/>
    <d v="2017-06-27T00:00:00"/>
    <s v="15th December,2017"/>
    <d v="2017-12-15T00:00:00"/>
    <s v="Birgen Ruth"/>
    <s v="Female"/>
    <s v="99999"/>
    <s v="715372448"/>
    <m/>
    <m/>
    <m/>
    <n v="35.382697"/>
    <n v="-0.10621"/>
    <s v="Kericho"/>
    <s v="Kipkelion West"/>
    <s v="Kipteris"/>
    <s v="Korosyot"/>
    <s v="4"/>
    <s v="Geoffrey  Chumba"/>
    <m/>
    <s v="Geoffrey  Chumba"/>
    <s v=""/>
    <s v="Informal Business"/>
    <x v="0"/>
    <x v="0"/>
    <d v="2018-12-03T00:00:00"/>
  </r>
  <r>
    <s v="VPA6"/>
    <s v="KE-KER-1807-25302"/>
    <x v="0"/>
    <s v=""/>
    <s v="27th March,2018"/>
    <d v="2018-03-27T00:00:00"/>
    <s v="5th July,2018"/>
    <d v="2018-07-05T00:00:00"/>
    <s v="Koskei Ann"/>
    <s v="Female"/>
    <s v="99999"/>
    <s v="0796305003"/>
    <m/>
    <m/>
    <m/>
    <n v="35.382640000000002"/>
    <n v="-0.107325"/>
    <s v="Kericho"/>
    <s v="Kipkelion West"/>
    <s v="Kipteris"/>
    <s v="Korosyot"/>
    <s v="4"/>
    <s v="Geoffrey Ngeno"/>
    <m/>
    <s v="Geoffrey Ngeno"/>
    <s v=""/>
    <s v="Informal Business"/>
    <x v="0"/>
    <x v="0"/>
    <d v="2018-12-03T00:00:00"/>
  </r>
  <r>
    <s v="VPA6"/>
    <s v="KE-KER-1712-25348"/>
    <x v="0"/>
    <s v=""/>
    <s v="27th September,2017"/>
    <d v="2017-09-27T00:00:00"/>
    <s v="15th December,2017"/>
    <d v="2017-12-15T00:00:00"/>
    <s v="Mutai Daisy"/>
    <s v="Female"/>
    <s v="99999"/>
    <s v="713695985"/>
    <m/>
    <m/>
    <m/>
    <n v="35.381155"/>
    <n v="-0.10815"/>
    <s v="Kericho"/>
    <s v="Kipkelion West"/>
    <s v="Kipteris"/>
    <s v="Korosyot"/>
    <s v="4"/>
    <s v="Benjamin Cheruiyot"/>
    <m/>
    <s v="Benjamin Cheruiyot"/>
    <s v=""/>
    <s v="Informal Business"/>
    <x v="0"/>
    <x v="0"/>
    <d v="2018-12-03T00:00:00"/>
  </r>
  <r>
    <s v="VPA6"/>
    <s v="KE-KER-1712-25347"/>
    <x v="0"/>
    <s v=""/>
    <s v="27th September,2017"/>
    <d v="2017-09-27T00:00:00"/>
    <s v="15th December,2017"/>
    <d v="2017-12-15T00:00:00"/>
    <s v="Kikwai Salina"/>
    <s v="Female"/>
    <s v="11717573"/>
    <s v="715512954"/>
    <m/>
    <m/>
    <m/>
    <n v="35.383882"/>
    <n v="-0.112982"/>
    <s v="Kericho"/>
    <s v="Kipkelion West"/>
    <s v="Kipteris"/>
    <s v="Korosyot"/>
    <s v="4"/>
    <s v="Wesley Kipyegon"/>
    <m/>
    <s v="Wesley Kipyegon"/>
    <s v=""/>
    <s v="Informal Business"/>
    <x v="0"/>
    <x v="0"/>
    <d v="2018-12-03T00:00:00"/>
  </r>
  <r>
    <s v="VPA6"/>
    <s v="KE-KER-1712-26236"/>
    <x v="0"/>
    <s v=""/>
    <s v="23rd September,2017"/>
    <d v="2017-09-23T00:00:00"/>
    <s v="15th December,2017"/>
    <d v="2017-12-15T00:00:00"/>
    <s v="Langat Mercy"/>
    <s v="Female"/>
    <s v="99999"/>
    <s v="713088470"/>
    <m/>
    <m/>
    <s v="714492700"/>
    <n v="35.388480000000001"/>
    <n v="-0.11730500000000001"/>
    <s v="Kericho"/>
    <s v="Kipkelion West"/>
    <s v="Kipteris"/>
    <s v="Korosyot"/>
    <s v="4"/>
    <s v="Joice Tonui"/>
    <m/>
    <s v="Joice Tonui"/>
    <s v=""/>
    <s v="Informal Business"/>
    <x v="0"/>
    <x v="0"/>
    <d v="2018-12-03T00:00:00"/>
  </r>
  <r>
    <s v="VPA6"/>
    <s v="KE-KER-1705-26230"/>
    <x v="0"/>
    <s v=""/>
    <s v="23rd February,2017"/>
    <d v="2017-02-23T00:00:00"/>
    <s v="12th May,2017"/>
    <d v="2017-05-12T00:00:00"/>
    <s v="Bengat Eveline"/>
    <s v="Female"/>
    <s v="99999"/>
    <s v="701039833"/>
    <m/>
    <m/>
    <m/>
    <n v="35.386560000000003"/>
    <n v="-0.119572"/>
    <s v="Kericho"/>
    <s v="Kipkelion West"/>
    <s v="Kipteris"/>
    <s v="Kipteres"/>
    <s v="4"/>
    <s v="Geoffrey  Chumba"/>
    <m/>
    <s v="Geoffrey  Chumba"/>
    <s v=""/>
    <s v="Informal Business"/>
    <x v="0"/>
    <x v="0"/>
    <d v="2018-12-03T00:00:00"/>
  </r>
  <r>
    <s v="VPA6"/>
    <s v="KE-KER-1712-26235"/>
    <x v="0"/>
    <s v=""/>
    <s v="9th August,2017"/>
    <d v="2017-08-09T00:00:00"/>
    <s v="15th December,2017"/>
    <d v="2017-12-15T00:00:00"/>
    <s v="Koech Jane"/>
    <s v="Female"/>
    <s v="99999"/>
    <s v="0710122172"/>
    <m/>
    <m/>
    <m/>
    <n v="35.384652000000003"/>
    <n v="-0.12755"/>
    <s v="Kericho"/>
    <s v="Kipkelion West"/>
    <s v="Kipteris"/>
    <s v="Kipteres"/>
    <s v="4"/>
    <s v="Josphat Langat"/>
    <m/>
    <s v="Josphat Langat"/>
    <s v=""/>
    <s v="Informal Business"/>
    <x v="0"/>
    <x v="0"/>
    <d v="2018-11-26T00:00:00"/>
  </r>
  <r>
    <s v="VPA6"/>
    <s v="KE-KER-1712-26232"/>
    <x v="0"/>
    <s v=""/>
    <s v="23rd August,2017"/>
    <d v="2017-08-23T00:00:00"/>
    <s v="15th December,2017"/>
    <d v="2017-12-15T00:00:00"/>
    <s v="Rop Alice"/>
    <s v="Female"/>
    <s v="99999"/>
    <s v="0750181261"/>
    <m/>
    <m/>
    <m/>
    <n v="35.382917999999997"/>
    <n v="-0.12756000000000001"/>
    <s v="Kericho"/>
    <s v="Kipkelion West"/>
    <s v="Kipteris"/>
    <s v="Kipteres"/>
    <s v="4"/>
    <s v="Aron cheruiyot"/>
    <m/>
    <s v="Aron cheruiyot"/>
    <s v=""/>
    <s v="Informal Business"/>
    <x v="0"/>
    <x v="0"/>
    <d v="2018-12-03T00:00:00"/>
  </r>
  <r>
    <s v="VPA6"/>
    <s v="KE-KER-1801-26244"/>
    <x v="0"/>
    <s v=""/>
    <s v="23rd November,2017"/>
    <d v="2017-11-23T00:00:00"/>
    <s v="18th January,2018"/>
    <d v="2018-01-18T00:00:00"/>
    <s v="Rotich Irine"/>
    <s v="Female"/>
    <s v="99999"/>
    <s v="704821130"/>
    <m/>
    <m/>
    <m/>
    <n v="35.387968000000001"/>
    <n v="-0.12048499999999999"/>
    <s v="Kericho"/>
    <s v="Kipkelion West"/>
    <s v="Kipteris"/>
    <s v="Kipteres"/>
    <s v="4"/>
    <s v="Wesley Kipyegon"/>
    <m/>
    <s v="Wesley Kipyegon"/>
    <s v=""/>
    <s v="Informal Business"/>
    <x v="0"/>
    <x v="0"/>
    <d v="2018-12-03T00:00:00"/>
  </r>
  <r>
    <s v="VPA6"/>
    <s v="KE-KER-1712-26231"/>
    <x v="0"/>
    <s v=""/>
    <s v="23rd September,2017"/>
    <d v="2017-09-23T00:00:00"/>
    <s v="15th December,2017"/>
    <d v="2017-12-15T00:00:00"/>
    <s v="Terer Edith"/>
    <s v="Female"/>
    <s v="99999"/>
    <s v="0726142717"/>
    <m/>
    <m/>
    <m/>
    <n v="35.388157999999997"/>
    <n v="-0.11894200000000001"/>
    <s v="Kericho"/>
    <s v="Kipkelion West"/>
    <s v="Kipteris"/>
    <s v="Kipteres"/>
    <s v="4"/>
    <s v="Wesley Kipyegon"/>
    <m/>
    <s v="Wesley Kipyegon"/>
    <s v=""/>
    <s v="Informal Business"/>
    <x v="0"/>
    <x v="0"/>
    <d v="2018-12-03T00:00:00"/>
  </r>
  <r>
    <s v="VPA6"/>
    <s v="KE-KER-1711-26237"/>
    <x v="0"/>
    <s v=""/>
    <s v="29th September,2017"/>
    <d v="2017-09-29T00:00:00"/>
    <s v="15th November,2017"/>
    <d v="2017-11-15T00:00:00"/>
    <s v="Koech Agnes"/>
    <s v="Female"/>
    <s v="99999"/>
    <s v="728276450"/>
    <m/>
    <m/>
    <m/>
    <n v="35.400212000000003"/>
    <n v="-0.103342"/>
    <s v="Kericho"/>
    <s v="Kipkelion West"/>
    <s v="Kipteris"/>
    <s v="Ndubusat"/>
    <s v="4"/>
    <s v="Agnes Koech"/>
    <m/>
    <s v="Agnes Koech"/>
    <s v=""/>
    <s v="Informal Business"/>
    <x v="0"/>
    <x v="0"/>
    <d v="2018-12-03T00:00:00"/>
  </r>
  <r>
    <s v="VPA6"/>
    <s v="KE-KER-1712-26228"/>
    <x v="0"/>
    <s v=""/>
    <s v="21st September,2017"/>
    <d v="2017-09-21T00:00:00"/>
    <s v="27th December,2017"/>
    <d v="2017-12-27T00:00:00"/>
    <s v="Ruttoh Elizabeth"/>
    <s v="Female"/>
    <s v="99999"/>
    <s v="0728891907"/>
    <m/>
    <m/>
    <m/>
    <n v="35.383932000000001"/>
    <n v="-0.12141"/>
    <s v="Kericho"/>
    <s v="Kipkelion West"/>
    <s v="Kipteris"/>
    <s v="Kipteres"/>
    <s v="4"/>
    <s v="Benard Kirui"/>
    <m/>
    <s v="Benard Kirui"/>
    <s v=""/>
    <s v="Informal Business"/>
    <x v="0"/>
    <x v="0"/>
    <d v="2018-11-26T00:00:00"/>
  </r>
  <r>
    <s v="VPA6"/>
    <s v="KE-KER-1709-26229"/>
    <x v="1"/>
    <s v="Abandoned"/>
    <s v="23rd May,2017"/>
    <d v="2017-05-23T00:00:00"/>
    <s v="15th September,2017"/>
    <d v="2017-09-15T00:00:00"/>
    <s v="Koe Ann"/>
    <s v="Female"/>
    <s v="99999"/>
    <s v="0729564324"/>
    <m/>
    <m/>
    <m/>
    <n v="35.382677999999999"/>
    <n v="-0.12654799999999999"/>
    <s v="Kericho"/>
    <s v="Kipkelion West"/>
    <s v="Kipteris"/>
    <s v="Kipteres"/>
    <s v="4"/>
    <s v="Benard Kirui"/>
    <m/>
    <s v="Benard Kirui"/>
    <s v=""/>
    <s v="Informal Business"/>
    <x v="0"/>
    <x v="0"/>
    <d v="2018-11-26T00:00:00"/>
  </r>
  <r>
    <s v="VPA6"/>
    <s v="KE-KER-1709-26233"/>
    <x v="0"/>
    <s v=""/>
    <s v="27th May,2017"/>
    <d v="2017-05-27T00:00:00"/>
    <s v="15th September,2017"/>
    <d v="2017-09-15T00:00:00"/>
    <s v="Rono Eunice"/>
    <s v="Female"/>
    <s v="99999"/>
    <s v="721667095"/>
    <m/>
    <m/>
    <m/>
    <n v="35.383695000000003"/>
    <n v="-0.105147"/>
    <s v="Kericho"/>
    <s v="Kipkelion West"/>
    <s v="Kipteris"/>
    <s v="Korosyot"/>
    <s v="4"/>
    <s v="Stanley Mutai"/>
    <m/>
    <s v="Stanley Mutai"/>
    <s v=""/>
    <s v="Informal Business"/>
    <x v="0"/>
    <x v="0"/>
    <d v="2018-12-03T00:00:00"/>
  </r>
  <r>
    <s v="VPA6"/>
    <s v="KE-KER-1706-25272"/>
    <x v="0"/>
    <s v=""/>
    <s v="17th March,2017"/>
    <d v="2017-03-17T00:00:00"/>
    <s v="15th June,2017"/>
    <d v="2017-06-15T00:00:00"/>
    <s v="Kirui Janet"/>
    <s v="Female"/>
    <s v="6245923"/>
    <s v="715975491"/>
    <m/>
    <m/>
    <m/>
    <n v="35.385038000000002"/>
    <n v="-0.136518"/>
    <s v="Kericho"/>
    <s v="Kipkelion West"/>
    <s v="Kipteris"/>
    <s v="Kapngetuny"/>
    <s v="4"/>
    <s v="Stanley Mutai"/>
    <m/>
    <s v="Stanley Mutai"/>
    <s v=""/>
    <s v="Informal Business"/>
    <x v="0"/>
    <x v="0"/>
    <d v="2018-11-26T00:00:00"/>
  </r>
  <r>
    <s v="VPA6"/>
    <s v="KE-KER-1712-25287"/>
    <x v="0"/>
    <s v=""/>
    <s v="27th May,2017"/>
    <d v="2017-05-27T00:00:00"/>
    <s v="15th December,2017"/>
    <d v="2017-12-15T00:00:00"/>
    <s v="Birgen Scholar"/>
    <s v="Female"/>
    <s v="99999"/>
    <s v="716529292"/>
    <m/>
    <m/>
    <m/>
    <n v="35.383477999999997"/>
    <n v="-0.10627499999999999"/>
    <s v="Kericho"/>
    <s v="Kipkelion West"/>
    <s v="Kipteris"/>
    <s v="Korosyot"/>
    <s v="4"/>
    <s v="Agnes Koech"/>
    <m/>
    <s v="Agnes Koech"/>
    <s v=""/>
    <s v="Informal Business"/>
    <x v="0"/>
    <x v="0"/>
    <d v="2018-12-03T00:00:00"/>
  </r>
  <r>
    <s v="VPA6"/>
    <s v="KE-KER-1712-25390"/>
    <x v="0"/>
    <s v=""/>
    <s v="25th September,2017"/>
    <d v="2017-09-25T00:00:00"/>
    <s v="15th December,2017"/>
    <d v="2017-12-15T00:00:00"/>
    <s v="Cheruiyot Silvia"/>
    <s v="Female"/>
    <s v="99999"/>
    <s v="715756907"/>
    <m/>
    <m/>
    <m/>
    <n v="35.384774999999998"/>
    <n v="-0.114352"/>
    <s v="Kericho"/>
    <s v="Kipkelion West"/>
    <s v="Kipteris"/>
    <s v="Korosyot"/>
    <s v="4"/>
    <s v="Aron Cheruiyot"/>
    <m/>
    <s v="Aron Cheruiyot"/>
    <s v=""/>
    <s v="Informal Business"/>
    <x v="0"/>
    <x v="0"/>
    <d v="2018-12-03T00:00:00"/>
  </r>
  <r>
    <s v="VPA6"/>
    <s v="KE-KIR-1604-16458"/>
    <x v="2"/>
    <s v="Unreachable"/>
    <s v="11th February,2016"/>
    <d v="2016-02-11T00:00:00"/>
    <s v="1st April,2016"/>
    <d v="2016-04-01T00:00:00"/>
    <s v="Peter Muthii Wanjiku"/>
    <s v="Male"/>
    <s v="99999"/>
    <s v="716074036"/>
    <m/>
    <m/>
    <m/>
    <n v="37.236696999999999"/>
    <n v="-0.47633300000000001"/>
    <s v="Kirinyaga"/>
    <s v="Kirinyaga Central"/>
    <s v="Mutira"/>
    <s v="Kagumo"/>
    <s v="4"/>
    <s v="Nicholas Kimenyi"/>
    <m/>
    <s v="Nicholas Kimenyi"/>
    <s v=""/>
    <s v="Informal Business"/>
    <x v="2"/>
    <x v="0"/>
    <d v="2017-03-02T00:00:00"/>
  </r>
  <r>
    <s v="VPA6"/>
    <s v="KE-KIR-1604-16464"/>
    <x v="2"/>
    <s v="Unreachable"/>
    <s v="11th February,2016"/>
    <d v="2016-02-11T00:00:00"/>
    <s v="1st April,2016"/>
    <d v="2016-04-01T00:00:00"/>
    <s v="Stephen Karani Mwaniki"/>
    <s v="Male"/>
    <s v="99999"/>
    <s v="751508055"/>
    <m/>
    <m/>
    <m/>
    <m/>
    <m/>
    <s v="Kirinyaga"/>
    <s v="Kirinyaga Central"/>
    <s v="Mutira"/>
    <s v="Kaguyu"/>
    <s v="4"/>
    <s v="Nicholas Kimenyi"/>
    <m/>
    <s v="Nicholas Kimenyi"/>
    <s v=""/>
    <s v="Informal Business"/>
    <x v="2"/>
    <x v="0"/>
    <d v="2017-03-02T00:00:00"/>
  </r>
  <r>
    <s v="VPA6"/>
    <s v="KE-KIR-1604-16470"/>
    <x v="2"/>
    <s v="Unreachable"/>
    <s v="11th February,2016"/>
    <d v="2016-02-11T00:00:00"/>
    <s v="1st April,2016"/>
    <d v="2016-04-01T00:00:00"/>
    <s v="Morris Kaniaru Wairangi"/>
    <s v="Male"/>
    <s v="99999"/>
    <s v="721212515"/>
    <m/>
    <m/>
    <m/>
    <m/>
    <m/>
    <s v="Kirinyaga"/>
    <s v="Kirinyaga Central"/>
    <s v="Mutira"/>
    <s v="Njumbi"/>
    <s v="4"/>
    <s v="Nicholas Kimenyi"/>
    <m/>
    <s v="Nicholas Kimenyi"/>
    <s v=""/>
    <s v="Informal Business"/>
    <x v="2"/>
    <x v="0"/>
    <d v="2017-03-02T00:00:00"/>
  </r>
  <r>
    <s v="VPA6"/>
    <s v="KE-KIR-1607-16476"/>
    <x v="1"/>
    <s v="Hostile Client"/>
    <s v="17th May,2016"/>
    <d v="2016-05-17T00:00:00"/>
    <s v="6th July,2016"/>
    <d v="2016-07-06T00:00:00"/>
    <s v="Moses Muthii Kamau"/>
    <s v="Male"/>
    <s v="99999"/>
    <s v="724075552"/>
    <m/>
    <m/>
    <m/>
    <m/>
    <m/>
    <s v="Kirinyaga"/>
    <s v="Kirinyaga Central"/>
    <s v="Mutitu"/>
    <s v="Kaguyu"/>
    <s v="4"/>
    <s v="Nicholas Kimenyi"/>
    <m/>
    <s v="Nicholas Kimenyi"/>
    <s v=""/>
    <s v="Informal Business"/>
    <x v="2"/>
    <x v="0"/>
    <d v="2017-03-02T00:00:00"/>
  </r>
  <r>
    <s v="VPA6"/>
    <s v="KE-KIR-1604-16479"/>
    <x v="2"/>
    <s v="Unreachable"/>
    <s v="11th February,2016"/>
    <d v="2016-02-11T00:00:00"/>
    <s v="1st April,2016"/>
    <d v="2016-04-01T00:00:00"/>
    <s v="Edward Mwangi Munge"/>
    <s v="Male"/>
    <s v="99999"/>
    <s v="727455924"/>
    <m/>
    <m/>
    <m/>
    <m/>
    <m/>
    <s v="Kirinyaga"/>
    <s v="Kirinyaga Central"/>
    <s v="Mutira"/>
    <s v="Kirunda"/>
    <s v="4"/>
    <s v="Nicholas Kimenyi"/>
    <m/>
    <s v="Nicholas Kimenyi"/>
    <s v=""/>
    <s v="Informal Business"/>
    <x v="2"/>
    <x v="0"/>
    <d v="2017-03-02T00:00:00"/>
  </r>
  <r>
    <s v="VPA6"/>
    <s v="KE-KIR-1602-16568"/>
    <x v="2"/>
    <s v="Unreachable"/>
    <s v="13th December,2015"/>
    <d v="2015-12-13T00:00:00"/>
    <s v="1st February,2016"/>
    <d v="2016-02-01T00:00:00"/>
    <s v="Zakaria Munene Maina"/>
    <s v="Male"/>
    <s v="33297302"/>
    <s v="707245805"/>
    <m/>
    <m/>
    <m/>
    <m/>
    <m/>
    <s v="Kirinyaga"/>
    <s v="Kirinyaga Central"/>
    <s v="Mutira South"/>
    <s v="Kagumo"/>
    <s v="4"/>
    <s v="Nicholas Kimenyi"/>
    <m/>
    <s v="Nicholas Kimenyi"/>
    <s v=""/>
    <s v="Informal Business"/>
    <x v="2"/>
    <x v="0"/>
    <d v="2017-03-02T00:00:00"/>
  </r>
  <r>
    <s v="VPA6"/>
    <s v="KE-LAI-1610-16687"/>
    <x v="0"/>
    <s v=""/>
    <s v="12th August,2016"/>
    <d v="2016-08-12T00:00:00"/>
    <s v="1st October,2016"/>
    <d v="2016-10-01T00:00:00"/>
    <s v="Eunice Nyaguthi Ngunjiri"/>
    <s v="Female"/>
    <s v="1826160"/>
    <s v="71251151"/>
    <m/>
    <m/>
    <m/>
    <n v="36.705784999999999"/>
    <n v="-3.5539000000000001E-2"/>
    <s v="Laikipia"/>
    <s v="Laikipia Central"/>
    <s v="Ngobit"/>
    <s v="Withare"/>
    <s v="4"/>
    <s v="Nekta Investments Limited"/>
    <m/>
    <s v="Nekta Investments Limited"/>
    <s v=""/>
    <s v="Informal Business"/>
    <x v="0"/>
    <x v="0"/>
    <d v="2017-03-02T00:00:00"/>
  </r>
  <r>
    <s v="VPA6"/>
    <s v="KE-LAI-1604-16904"/>
    <x v="2"/>
    <s v="Unreachable"/>
    <s v="11th February,2016"/>
    <d v="2016-02-11T00:00:00"/>
    <s v="1st April,2016"/>
    <d v="2016-04-01T00:00:00"/>
    <s v="Daniel Wanjohi Kagunya"/>
    <s v="Male"/>
    <s v="99999"/>
    <s v="726620599"/>
    <m/>
    <m/>
    <m/>
    <n v="37.069707000000001"/>
    <n v="-0.467557"/>
    <s v="Laikipia"/>
    <s v=""/>
    <s v=""/>
    <s v=""/>
    <s v="4"/>
    <s v="Nicholas Kimenyi"/>
    <m/>
    <s v="Nicholas Kimenyi"/>
    <s v=""/>
    <s v="Informal Business"/>
    <x v="2"/>
    <x v="0"/>
    <d v="2017-03-02T00:00:00"/>
  </r>
  <r>
    <s v="VPA6"/>
    <s v="KE-NYE-1605-16925"/>
    <x v="0"/>
    <s v=""/>
    <s v="12th March,2016"/>
    <d v="2016-03-12T00:00:00"/>
    <s v="1st May,2016"/>
    <d v="2016-05-01T00:00:00"/>
    <s v="Michael Wanyoike Muniu"/>
    <s v="Male"/>
    <s v="866874"/>
    <s v="708286597"/>
    <m/>
    <m/>
    <m/>
    <n v="36.980328"/>
    <n v="-0.48709000000000002"/>
    <s v="Nyeri"/>
    <s v="Tetu"/>
    <s v="Saki"/>
    <s v="Kiawaithanji"/>
    <s v="4"/>
    <s v="Charles Nguru"/>
    <m/>
    <s v="Charles Nguru"/>
    <s v=""/>
    <s v="Informal Business"/>
    <x v="2"/>
    <x v="0"/>
    <d v="2017-03-02T00:00:00"/>
  </r>
  <r>
    <s v="VPA6"/>
    <s v="KE-NYE-1604-16683"/>
    <x v="0"/>
    <s v=""/>
    <s v="8th March,2016"/>
    <d v="2016-03-08T00:00:00"/>
    <s v="27th April,2016"/>
    <d v="2016-04-27T00:00:00"/>
    <s v="Agnes Wanjiru Wambugu"/>
    <s v="Female"/>
    <s v="3200355"/>
    <s v="727481433"/>
    <m/>
    <m/>
    <s v="735599958"/>
    <n v="37.055382000000002"/>
    <n v="-0.53310500000000005"/>
    <s v="Nyeri"/>
    <s v="Mukurweni"/>
    <s v="Muyu"/>
    <s v="Kaheti"/>
    <s v="4"/>
    <s v="Nekta Investments Limited"/>
    <m/>
    <s v="Nekta Investments Limited"/>
    <s v=""/>
    <s v="Informal Business"/>
    <x v="0"/>
    <x v="0"/>
    <d v="2017-04-03T00:00:00"/>
  </r>
  <r>
    <s v="VPA6"/>
    <s v="KE-ELG-1709-22922"/>
    <x v="1"/>
    <s v="Non Compliant"/>
    <s v="19th September,2017"/>
    <d v="2017-09-19T00:00:00"/>
    <s v="30th September,2017"/>
    <d v="2017-09-30T00:00:00"/>
    <s v="Chepkener Nathaniel"/>
    <s v="Male"/>
    <s v="99999"/>
    <s v="0721326211"/>
    <m/>
    <m/>
    <m/>
    <n v="35.559694"/>
    <n v="0.17143800000000001"/>
    <s v="Elgeyo/Marakwet"/>
    <s v="Keiyo North"/>
    <s v="Kawosor"/>
    <s v="Kapngetuny"/>
    <n v="4"/>
    <s v="Rehau"/>
    <m/>
    <s v="Rehau"/>
    <s v=""/>
    <s v="Informal Business"/>
    <x v="9"/>
    <x v="3"/>
    <d v="2017-10-30T00:00:00"/>
  </r>
  <r>
    <s v="VPA6"/>
    <s v="KE-KER-2005-24934"/>
    <x v="0"/>
    <s v=""/>
    <s v="5th January,2020"/>
    <d v="2020-01-05T00:00:00"/>
    <s v="5th May,2020"/>
    <d v="2020-05-05T00:00:00"/>
    <s v="Ruttoh David"/>
    <s v="Male"/>
    <s v="9726927"/>
    <s v="0725121130"/>
    <m/>
    <m/>
    <m/>
    <n v="35.392198"/>
    <n v="-0.104669"/>
    <s v="Kericho"/>
    <s v="Kipkelion West"/>
    <s v="Kipteris"/>
    <s v="Kaptuiya"/>
    <s v="4"/>
    <s v="Benjamin Cheruiyot"/>
    <m/>
    <s v="Benjamin Cheruiyot"/>
    <s v=""/>
    <s v="Informal Business"/>
    <x v="0"/>
    <x v="0"/>
    <d v="2020-05-25T00:00:00"/>
  </r>
  <r>
    <s v="VPA6"/>
    <s v="KE-KER-2005-24933"/>
    <x v="0"/>
    <s v=""/>
    <s v="23rd July,2019"/>
    <d v="2019-07-23T00:00:00"/>
    <s v="1st May,2020"/>
    <d v="2020-05-01T00:00:00"/>
    <s v="Selim Florence"/>
    <s v="Female"/>
    <s v="4753186"/>
    <s v="0723766902"/>
    <m/>
    <m/>
    <m/>
    <n v="35.382522999999999"/>
    <n v="-0.104841"/>
    <s v="Kericho"/>
    <s v="Kipkelion West"/>
    <s v="Kipteris"/>
    <s v="Korosyot"/>
    <s v="4"/>
    <s v="Benjamin Cheruiyot"/>
    <m/>
    <s v="Benjamin Cheruiyot"/>
    <s v=""/>
    <s v="Informal Business"/>
    <x v="0"/>
    <x v="0"/>
    <d v="2020-05-30T00:00:00"/>
  </r>
  <r>
    <s v="VPA6"/>
    <s v="KE-KER-2002-24942"/>
    <x v="0"/>
    <s v=""/>
    <s v="24th July,2019"/>
    <d v="2019-07-24T00:00:00"/>
    <s v="13th February,2020"/>
    <d v="2020-02-13T00:00:00"/>
    <s v="Koech Wilkister"/>
    <s v="Female"/>
    <s v="26150639"/>
    <s v="0704224494"/>
    <m/>
    <m/>
    <m/>
    <n v="35.386794000000002"/>
    <n v="-0.142571"/>
    <s v="Kericho"/>
    <s v="Kipkelion West"/>
    <s v="Kipteris"/>
    <s v="Kabngetuny"/>
    <s v="4"/>
    <s v="Josphat Langat"/>
    <m/>
    <s v="Josphat Langat"/>
    <s v=""/>
    <s v="Informal Business"/>
    <x v="0"/>
    <x v="0"/>
    <d v="2020-05-30T00:00:00"/>
  </r>
  <r>
    <s v="VPA6"/>
    <s v="KE-KER-2002-24940"/>
    <x v="0"/>
    <s v=""/>
    <s v="23rd September,2019"/>
    <d v="2019-09-23T00:00:00"/>
    <s v="20th February,2020"/>
    <d v="2020-02-20T00:00:00"/>
    <s v="Kenduiywo Alice Chepkemoi"/>
    <s v="Female"/>
    <s v="7626372"/>
    <s v="0726933275"/>
    <m/>
    <m/>
    <m/>
    <n v="35.388886999999997"/>
    <n v="-0.103073"/>
    <s v="Kericho"/>
    <s v="Kipkelion West"/>
    <s v="Kipteris"/>
    <s v="Kaptuiya"/>
    <s v="4"/>
    <s v="Aron Cheruiyot"/>
    <m/>
    <s v="Aron Cheruiyot"/>
    <s v=""/>
    <s v="Informal Business"/>
    <x v="0"/>
    <x v="0"/>
    <d v="2020-05-30T00:00:00"/>
  </r>
  <r>
    <s v="VPA6"/>
    <s v="KE-KER-2005-24939"/>
    <x v="0"/>
    <s v=""/>
    <s v="24th January,2020"/>
    <d v="2020-01-24T00:00:00"/>
    <s v="24th May,2020"/>
    <d v="2020-05-24T00:00:00"/>
    <s v="Ngeno Caroline Chelangat"/>
    <s v="Female"/>
    <s v="30407101"/>
    <s v="0796199078"/>
    <m/>
    <m/>
    <m/>
    <n v="35.390751000000002"/>
    <n v="-0.104434"/>
    <s v="Kericho"/>
    <s v="Kipkelion West"/>
    <s v="Kipteris"/>
    <s v="Kaptuiya"/>
    <s v="4"/>
    <s v="Benjamin Cheruiyot"/>
    <m/>
    <s v="Benjamin Cheruiyot"/>
    <s v=""/>
    <s v="Informal Business"/>
    <x v="0"/>
    <x v="0"/>
    <d v="2020-05-30T00:00:00"/>
  </r>
  <r>
    <s v="VPA6"/>
    <s v="KE-KER-2012-27974"/>
    <x v="0"/>
    <s v=""/>
    <s v="7th January,2019"/>
    <d v="2019-01-07T00:00:00"/>
    <s v="5th December,2020"/>
    <d v="2020-12-05T00:00:00"/>
    <s v="Mutai Jane Chepkemoi"/>
    <s v="Female"/>
    <s v="6013855"/>
    <s v="254710197643"/>
    <m/>
    <m/>
    <m/>
    <n v="35.402940000000001"/>
    <n v="-0.103112"/>
    <s v="Kericho"/>
    <s v="Kipkelion West"/>
    <s v="Kipteris"/>
    <s v="Ndubusat"/>
    <n v="4"/>
    <s v="Benjamin Cheruiyot"/>
    <m/>
    <s v="Benjamin Cheruiyot"/>
    <s v=""/>
    <s v="Informal Business"/>
    <x v="0"/>
    <x v="0"/>
    <d v="2020-12-11T00:00:00"/>
  </r>
  <r>
    <s v="VPA6"/>
    <s v="KE-KER-2008-24943"/>
    <x v="0"/>
    <s v=""/>
    <s v="24th July,2019"/>
    <d v="2019-07-24T00:00:00"/>
    <s v="15th August,2020"/>
    <d v="2020-08-15T00:00:00"/>
    <s v="Sigilai Jane"/>
    <s v="Female"/>
    <s v="7626530"/>
    <s v="254725061008"/>
    <m/>
    <m/>
    <m/>
    <n v="35.404952999999999"/>
    <n v="-0.105253"/>
    <s v="Kericho"/>
    <s v="Kipkelion West"/>
    <s v="Kipteris"/>
    <s v="Ndubusat"/>
    <s v="4"/>
    <s v="Benjamin Cheruiyot"/>
    <m/>
    <s v="Benjamin Cheruiyot"/>
    <s v=""/>
    <s v="Informal Business"/>
    <x v="0"/>
    <x v="0"/>
    <d v="2020-10-01T00:00:00"/>
  </r>
  <r>
    <s v="VPA6"/>
    <s v="KE-KER-2009-26641"/>
    <x v="0"/>
    <s v=""/>
    <s v="24th June,2019"/>
    <d v="2019-06-24T00:00:00"/>
    <s v="24th September,2020"/>
    <d v="2020-09-24T00:00:00"/>
    <s v="Koech Irene"/>
    <s v="Female"/>
    <s v="21547307"/>
    <s v="254708319760"/>
    <m/>
    <m/>
    <m/>
    <n v="35.390656"/>
    <n v="-0.11296100000000001"/>
    <s v="Kericho"/>
    <s v="Kipkelion West"/>
    <s v="Kipteris"/>
    <s v="Kaptuiya"/>
    <s v="4"/>
    <s v="Wesley Kipyegon"/>
    <m/>
    <s v="Wesley Kipyegon"/>
    <s v=""/>
    <s v="Informal Business"/>
    <x v="0"/>
    <x v="0"/>
    <d v="2020-10-01T00:00:00"/>
  </r>
  <r>
    <s v="VPA6"/>
    <s v="KE-KER-2011-27961"/>
    <x v="0"/>
    <s v=""/>
    <s v="21st August,2019"/>
    <d v="2019-08-21T00:00:00"/>
    <s v="9th November,2020"/>
    <d v="2020-11-09T00:00:00"/>
    <s v="Soy Sarah"/>
    <s v="Female"/>
    <s v="99999"/>
    <s v="254706808273"/>
    <m/>
    <m/>
    <m/>
    <n v="35.399054"/>
    <n v="-0.102441"/>
    <s v="Kericho"/>
    <s v="Kipkelion West"/>
    <s v="Kipteris"/>
    <s v="Ndubusat"/>
    <n v="4"/>
    <s v="Benjamin Birgen"/>
    <m/>
    <s v="Benjamin Birgen"/>
    <s v=""/>
    <s v="Informal Business"/>
    <x v="0"/>
    <x v="0"/>
    <d v="2020-11-22T00:00:00"/>
  </r>
  <r>
    <s v="VPA6"/>
    <s v="KE-KER-2005-26648"/>
    <x v="0"/>
    <s v=""/>
    <s v="17th July,2019"/>
    <d v="2019-07-17T00:00:00"/>
    <s v="13th May,2020"/>
    <d v="2020-05-13T00:00:00"/>
    <s v="Ruttoh Zeddy"/>
    <s v="Female"/>
    <s v="12750775"/>
    <s v="254729265605"/>
    <m/>
    <m/>
    <m/>
    <n v="35.398499999999999"/>
    <n v="-0.11046499999999999"/>
    <s v="Kericho"/>
    <s v="Kipkelion West"/>
    <s v="Kipteris"/>
    <s v="Ndubusat"/>
    <n v="4"/>
    <s v="Aron Cheruiyot"/>
    <m/>
    <s v="Aron Cheruiyot"/>
    <s v=""/>
    <s v="Informal Business"/>
    <x v="0"/>
    <x v="0"/>
    <d v="2020-11-22T00:00:00"/>
  </r>
  <r>
    <s v="VPA6"/>
    <s v="KE-KER-2008-27962"/>
    <x v="0"/>
    <s v=""/>
    <s v="23rd May,2019"/>
    <d v="2019-05-23T00:00:00"/>
    <s v="30th August,2020"/>
    <d v="2020-08-30T00:00:00"/>
    <s v="Beatrice Seroney"/>
    <s v="Female"/>
    <s v="25467642"/>
    <s v="254726545302"/>
    <m/>
    <m/>
    <m/>
    <n v="35.389344999999999"/>
    <n v="-0.16531100000000001"/>
    <s v="Kericho"/>
    <s v="Kipkelion West"/>
    <s v="Kipteris"/>
    <s v="Chepkitar"/>
    <n v="4"/>
    <s v="Wesley Kipyegon"/>
    <m/>
    <s v="Wesley Kipyegon"/>
    <s v=""/>
    <s v="Informal Business"/>
    <x v="0"/>
    <x v="0"/>
    <d v="2020-11-23T00:00:00"/>
  </r>
  <r>
    <s v="VPA6"/>
    <s v="KE-KER-2003-27958"/>
    <x v="0"/>
    <s v=""/>
    <s v="22nd October,2019"/>
    <d v="2019-10-22T00:00:00"/>
    <s v="6th March,2020"/>
    <d v="2020-03-06T00:00:00"/>
    <s v="Ruttoh Pauline Cherotich"/>
    <s v="Female"/>
    <s v="13011012"/>
    <s v="254724881978"/>
    <m/>
    <m/>
    <s v="254723354899"/>
    <n v="35.389212999999998"/>
    <n v="-0.17413200000000001"/>
    <s v="Kericho"/>
    <s v="Kipkelion West"/>
    <s v="Kipteris"/>
    <s v="Chepkitar"/>
    <n v="4"/>
    <s v="Geoffrey Ngeno"/>
    <m/>
    <s v="Geoffrey Ngeno"/>
    <s v=""/>
    <s v="Informal Business"/>
    <x v="0"/>
    <x v="0"/>
    <d v="2020-11-23T00:00:00"/>
  </r>
  <r>
    <s v="VPA6"/>
    <s v="KE-KER-2005-27952"/>
    <x v="0"/>
    <s v=""/>
    <s v="24th December,2018"/>
    <d v="2018-12-24T00:00:00"/>
    <s v="8th May,2020"/>
    <d v="2020-05-08T00:00:00"/>
    <s v="Caron Cherotich"/>
    <s v="Female"/>
    <s v="21498675"/>
    <s v="254718831974"/>
    <m/>
    <m/>
    <m/>
    <n v="35.391781999999999"/>
    <n v="-0.149476"/>
    <s v="Kericho"/>
    <s v="Kipkelion West"/>
    <s v="Kipteris"/>
    <s v="Songonyet"/>
    <n v="4"/>
    <s v="Benjamin Birgen"/>
    <m/>
    <s v="Benjamin Birgen"/>
    <s v=""/>
    <s v="Informal Business"/>
    <x v="0"/>
    <x v="0"/>
    <d v="2020-11-23T00:00:00"/>
  </r>
  <r>
    <s v="VPA6"/>
    <s v="KE-KER-2006-27954"/>
    <x v="0"/>
    <s v=""/>
    <s v="22nd September,2019"/>
    <d v="2019-09-22T00:00:00"/>
    <s v="3rd June,2020"/>
    <d v="2020-06-03T00:00:00"/>
    <s v="Keter Jackline"/>
    <s v="Female"/>
    <s v="31510193"/>
    <s v="254715213249"/>
    <m/>
    <m/>
    <m/>
    <n v="35.376944000000002"/>
    <n v="-0.14025499999999999"/>
    <s v="Kericho"/>
    <s v="Kipkelion West"/>
    <s v="Kipteris"/>
    <s v="Magire"/>
    <n v="4"/>
    <s v="Josphat Langat"/>
    <m/>
    <s v="Josphat Langat"/>
    <s v=""/>
    <s v="Informal Business"/>
    <x v="0"/>
    <x v="0"/>
    <d v="2020-11-23T00:00:00"/>
  </r>
  <r>
    <s v="VPA6"/>
    <s v="KE-KER-2007-27956"/>
    <x v="2"/>
    <s v="Under Verification"/>
    <s v="23rd August,2019"/>
    <d v="2019-08-23T00:00:00"/>
    <s v="5th July,2020"/>
    <d v="2020-07-05T00:00:00"/>
    <s v="Bett Caroline"/>
    <s v="Female"/>
    <s v="30093857"/>
    <s v="254702545889"/>
    <m/>
    <m/>
    <m/>
    <n v="35.367130000000003"/>
    <n v="-0.17275299999999999"/>
    <s v="Kericho"/>
    <s v="Kipkelion West"/>
    <s v="Kipteris"/>
    <s v="Koisagat"/>
    <n v="4"/>
    <s v="Benard Kirui"/>
    <m/>
    <s v="Benard Kirui"/>
    <s v=""/>
    <s v="Informal Business"/>
    <x v="0"/>
    <x v="0"/>
    <d v="2020-11-23T00:00:00"/>
  </r>
  <r>
    <s v="VPA6"/>
    <s v="KE-KER-2012-27964"/>
    <x v="0"/>
    <s v=""/>
    <s v="17th November,2019"/>
    <d v="2019-11-17T00:00:00"/>
    <s v="5th December,2020"/>
    <d v="2020-12-05T00:00:00"/>
    <s v="Alice Too Chepkoech"/>
    <s v="Female"/>
    <s v="7626556"/>
    <s v="254707529105"/>
    <m/>
    <m/>
    <m/>
    <n v="35.383988000000002"/>
    <n v="-0.109039"/>
    <s v="Kericho"/>
    <s v="Kipkelion West"/>
    <s v="Kipteris"/>
    <s v="Kapkoros"/>
    <n v="4"/>
    <s v="Geoffrey Ngeno"/>
    <m/>
    <s v="Geoffrey Ngeno"/>
    <s v=""/>
    <s v="Informal Business"/>
    <x v="0"/>
    <x v="0"/>
    <d v="2021-02-01T00:00:00"/>
  </r>
  <r>
    <s v="VPA6"/>
    <s v="KE-KER-2008-26348"/>
    <x v="0"/>
    <s v=""/>
    <s v="23rd January,2019"/>
    <d v="2019-01-23T00:00:00"/>
    <s v="18th August,2020"/>
    <d v="2020-08-18T00:00:00"/>
    <s v="Barno Annah Chelangat"/>
    <s v="Female"/>
    <s v="20070703"/>
    <s v="254705270338"/>
    <m/>
    <m/>
    <m/>
    <n v="35.391530000000003"/>
    <n v="-0.11539199999999999"/>
    <s v="Kericho"/>
    <s v="Kipkelion West"/>
    <s v="Kipteris"/>
    <s v="Kaptuiya"/>
    <n v="4"/>
    <s v="Wesley Kipyegon"/>
    <m/>
    <s v="Wesley Kipyegon"/>
    <s v=""/>
    <s v="Informal Business"/>
    <x v="0"/>
    <x v="0"/>
    <d v="2021-02-01T00:00:00"/>
  </r>
  <r>
    <s v="VPA6"/>
    <s v="KE-KER-2012-27971"/>
    <x v="0"/>
    <s v=""/>
    <s v="19th December,2018"/>
    <d v="2018-12-19T00:00:00"/>
    <s v="11th December,2020"/>
    <d v="2020-12-11T00:00:00"/>
    <s v="Magut Hellen"/>
    <s v="Female"/>
    <s v="29251850"/>
    <s v="254713377844"/>
    <m/>
    <m/>
    <m/>
    <n v="35.386712000000003"/>
    <n v="-0.119855"/>
    <s v="Kericho"/>
    <s v="Kipkelion West"/>
    <s v="Kipteris"/>
    <s v="Kapkoros"/>
    <n v="4"/>
    <s v="Wesley Kipyegon"/>
    <m/>
    <s v="Wesley Kipyegon"/>
    <s v=""/>
    <s v="Informal Business"/>
    <x v="0"/>
    <x v="0"/>
    <d v="2021-03-17T00:00:00"/>
  </r>
  <r>
    <s v="VPA6"/>
    <s v="KE-KER-2011-27972"/>
    <x v="0"/>
    <s v=""/>
    <s v="27th May,2020"/>
    <d v="2020-05-27T00:00:00"/>
    <s v="26th November,2020"/>
    <d v="2020-11-26T00:00:00"/>
    <s v="Jane Berenge Chepkemoi"/>
    <s v="Female"/>
    <s v="7653915"/>
    <s v="254714868515"/>
    <m/>
    <m/>
    <m/>
    <n v="35.395153999999998"/>
    <n v="-0.10888399999999999"/>
    <s v="Kericho"/>
    <s v="Kipkelion West"/>
    <s v="Kipteris"/>
    <s v="Kaptuiya"/>
    <n v="4"/>
    <s v="Benjamin Cheruiyot"/>
    <m/>
    <s v="Benjamin Cheruiyot"/>
    <s v=""/>
    <s v="Informal Business"/>
    <x v="0"/>
    <x v="0"/>
    <d v="2021-03-17T00:00:00"/>
  </r>
  <r>
    <s v="VPA6"/>
    <s v="KE-KER-2011-26347"/>
    <x v="0"/>
    <s v=""/>
    <s v="20th January,2019"/>
    <d v="2019-01-20T00:00:00"/>
    <s v="3rd November,2020"/>
    <d v="2020-11-03T00:00:00"/>
    <s v="Ngeno Esther"/>
    <s v="Female"/>
    <s v="3876531"/>
    <s v="254716794383"/>
    <m/>
    <m/>
    <m/>
    <n v="35.393425000000001"/>
    <n v="-0.108934"/>
    <s v="Kericho"/>
    <s v="Kipkelion West"/>
    <s v="Kipteris"/>
    <s v="Kaptuiya"/>
    <n v="4"/>
    <s v="Joyce Tonui"/>
    <m/>
    <s v="Joyce Tonui"/>
    <s v=""/>
    <s v="Informal Business"/>
    <x v="0"/>
    <x v="0"/>
    <d v="2021-03-17T00:00:00"/>
  </r>
  <r>
    <s v="VPA6"/>
    <s v="KE-KER-2006-27969"/>
    <x v="0"/>
    <s v=""/>
    <s v="25th September,2019"/>
    <d v="2019-09-25T00:00:00"/>
    <s v="29th June,2020"/>
    <d v="2020-06-29T00:00:00"/>
    <s v="Faustina Ombaba Matara"/>
    <s v="Female"/>
    <s v="7301618"/>
    <s v="254700675806"/>
    <m/>
    <m/>
    <m/>
    <n v="35.400005999999998"/>
    <n v="-0.11433599999999999"/>
    <s v="Kericho"/>
    <s v="Kipkelion West"/>
    <s v="Kipteris"/>
    <s v="Nyairobi"/>
    <n v="4"/>
    <s v="Geoffrey  Chumba"/>
    <m/>
    <s v="Geoffrey  Chumba"/>
    <s v=""/>
    <s v="Informal Business"/>
    <x v="0"/>
    <x v="0"/>
    <d v="2021-03-17T00:00:00"/>
  </r>
  <r>
    <s v="VPA6"/>
    <s v="KE-KER-2011-27970"/>
    <x v="0"/>
    <s v=""/>
    <s v="22nd January,2019"/>
    <d v="2019-01-22T00:00:00"/>
    <s v="3rd November,2020"/>
    <d v="2020-11-03T00:00:00"/>
    <s v="Bor Justina"/>
    <s v="Female"/>
    <s v="7626884"/>
    <s v="254792441119"/>
    <m/>
    <m/>
    <s v="254706143459"/>
    <n v="35.384247000000002"/>
    <n v="-0.12857399999999999"/>
    <s v="Kericho"/>
    <s v="Kipkelion West"/>
    <s v="Kipteris"/>
    <s v="Kabngetuny"/>
    <n v="4"/>
    <s v="Josphat Langat"/>
    <m/>
    <s v="Josphat Langat"/>
    <s v=""/>
    <s v="Informal Business"/>
    <x v="0"/>
    <x v="0"/>
    <d v="2021-03-17T00:00:00"/>
  </r>
  <r>
    <s v="VPA6"/>
    <s v="KE-THA-1806-22154"/>
    <x v="0"/>
    <s v=""/>
    <s v="17th April,2018"/>
    <d v="2018-04-17T00:00:00"/>
    <s v="6th June,2018"/>
    <d v="2018-06-06T00:00:00"/>
    <s v="Peter Mbaya"/>
    <s v="Male"/>
    <s v="99999"/>
    <s v="722345064"/>
    <s v="724398835"/>
    <m/>
    <s v="729676667"/>
    <n v="37.682450000000003"/>
    <n v="-0.22295200000000001"/>
    <s v="Tharaka-Nithi"/>
    <s v="Maara"/>
    <s v="Iruma"/>
    <s v="Igathi"/>
    <s v="4"/>
    <s v="Biogas International Limited"/>
    <m/>
    <s v="Biogas International Limited"/>
    <s v=""/>
    <s v="Medium Size Business"/>
    <x v="6"/>
    <x v="2"/>
    <d v="2018-06-06T00:00:00"/>
  </r>
  <r>
    <s v="VPA6"/>
    <s v="KE-KIA-1608-16637"/>
    <x v="0"/>
    <s v=""/>
    <s v="12th June,2016"/>
    <d v="2016-06-12T00:00:00"/>
    <s v="1st August,2016"/>
    <d v="2016-08-01T00:00:00"/>
    <s v="Peter Nganga"/>
    <s v="Male"/>
    <s v="99999"/>
    <s v="726691688"/>
    <m/>
    <m/>
    <m/>
    <n v="36.727915000000003"/>
    <n v="-0.968615"/>
    <s v="Kiambu"/>
    <s v="Lari"/>
    <s v="Nyanduma"/>
    <s v="Nyanduma"/>
    <s v="4"/>
    <s v="Biogas International Limited"/>
    <m/>
    <s v="Biogas International Limited"/>
    <s v=""/>
    <s v="Medium Size Business"/>
    <x v="6"/>
    <x v="2"/>
    <d v="2017-03-02T00:00:00"/>
  </r>
  <r>
    <s v="VPA6"/>
    <s v="KE-NYA-1608-16647"/>
    <x v="0"/>
    <s v=""/>
    <s v="17th June,2016"/>
    <d v="2016-06-17T00:00:00"/>
    <s v="6th August,2016"/>
    <d v="2016-08-06T00:00:00"/>
    <s v="Joshua Muraya"/>
    <s v="Male"/>
    <s v="99999"/>
    <s v="722348505"/>
    <m/>
    <m/>
    <m/>
    <n v="36.534362999999999"/>
    <n v="-0.13286000000000001"/>
    <s v="Nyandarua"/>
    <s v="Ndaragwa"/>
    <s v="Shamata"/>
    <s v="Pesi"/>
    <s v="4"/>
    <s v="Biogas International Limited"/>
    <m/>
    <s v="Biogas International Limited"/>
    <s v=""/>
    <s v="Medium Size Business"/>
    <x v="6"/>
    <x v="2"/>
    <d v="2017-03-02T00:00:00"/>
  </r>
  <r>
    <s v="VPA6"/>
    <s v="KE-KAJ-1804-22147"/>
    <x v="0"/>
    <s v=""/>
    <s v="10th February,2018"/>
    <d v="2018-02-10T00:00:00"/>
    <s v="1st April,2018"/>
    <d v="2018-04-01T00:00:00"/>
    <s v="Penina Pashile Esianoi"/>
    <s v="Female"/>
    <s v="22661874"/>
    <s v="707965132"/>
    <m/>
    <m/>
    <m/>
    <n v="36.847383000000001"/>
    <n v="-1.8361479999999999"/>
    <s v="Kajiado"/>
    <s v="Kajiado Central"/>
    <s v="Sajironi"/>
    <s v="Eiti"/>
    <s v="4"/>
    <s v="Biogas International Limited"/>
    <m/>
    <s v="Biogas International Limited"/>
    <s v=""/>
    <s v="Medium Size Business"/>
    <x v="6"/>
    <x v="2"/>
    <d v="2018-03-28T00:00:00"/>
  </r>
  <r>
    <s v="VPA6"/>
    <s v="KE-KAJ-1901-25249"/>
    <x v="0"/>
    <s v=""/>
    <s v="15th November,2018"/>
    <d v="2018-11-15T00:00:00"/>
    <s v="4th January,2019"/>
    <d v="2019-01-04T00:00:00"/>
    <s v="Joseph Kinyanjui"/>
    <s v="Male"/>
    <s v="99999"/>
    <s v="719763383"/>
    <m/>
    <m/>
    <m/>
    <n v="36.696601999999999"/>
    <n v="-1.4323030000000001"/>
    <s v="Kajiado"/>
    <s v="Kajiado North"/>
    <s v="Kiserian"/>
    <s v="Gati Ikuru"/>
    <s v="4"/>
    <s v="Biogas International Limited"/>
    <m/>
    <s v="Biogas International Limited"/>
    <s v=""/>
    <s v="Medium Size Business"/>
    <x v="6"/>
    <x v="2"/>
    <d v="2019-01-30T00:00:00"/>
  </r>
  <r>
    <s v="VPA6"/>
    <s v="KE-KAJ-1906-26168"/>
    <x v="0"/>
    <s v=""/>
    <s v="30th January,2019"/>
    <d v="2019-01-30T00:00:00"/>
    <s v="30th June,2019"/>
    <d v="2019-06-30T00:00:00"/>
    <s v="Timothy Kores"/>
    <s v="Male"/>
    <s v="99999"/>
    <s v="0722297904"/>
    <m/>
    <m/>
    <m/>
    <n v="36.821288000000003"/>
    <n v="-2.1389279999999999"/>
    <s v="Kajiado"/>
    <s v="Kajiado Central"/>
    <s v="Lele"/>
    <s v="Lele"/>
    <s v="4"/>
    <s v="Biogas International Limited"/>
    <m/>
    <s v="Biogas International Limited"/>
    <s v=""/>
    <s v="Medium Size Business"/>
    <x v="6"/>
    <x v="2"/>
    <d v="2019-01-30T00:00:00"/>
  </r>
  <r>
    <s v="VPA6"/>
    <s v="KE-ISI-2002-28855"/>
    <x v="2"/>
    <s v="Non Compliant"/>
    <s v="20th February,2020"/>
    <d v="2020-02-20T00:00:00"/>
    <s v="27th February,2020"/>
    <d v="2020-02-27T00:00:00"/>
    <s v="Abdirahman Yarrow Mohammed"/>
    <s v="Male"/>
    <s v="6411400"/>
    <s v="254723267179"/>
    <m/>
    <m/>
    <m/>
    <n v="38.077449000000001"/>
    <n v="0.77783000000000002"/>
    <s v="Isiolo"/>
    <s v="Isiolo"/>
    <s v="Gotu"/>
    <s v="Boji/Dera"/>
    <s v="4"/>
    <s v="Biogas International Limited"/>
    <m/>
    <s v="Biogas International Limited"/>
    <s v=""/>
    <s v="Medium Size Business"/>
    <x v="6"/>
    <x v="2"/>
    <d v="2020-02-26T00:00:00"/>
  </r>
  <r>
    <s v="VPA6"/>
    <s v="KE-BAR-2107-25101"/>
    <x v="2"/>
    <s v="Unreachable"/>
    <s v="12th July,2021"/>
    <d v="2021-07-12T00:00:00"/>
    <s v="23rd July,2021"/>
    <d v="2021-07-23T00:00:00"/>
    <s v="Silas Tiyos"/>
    <s v="Male"/>
    <s v="99999"/>
    <s v="254799781468"/>
    <m/>
    <m/>
    <s v="254703693561"/>
    <n v="36.471077999999999"/>
    <n v="0.84591799999999995"/>
    <s v="Baringo"/>
    <s v="East Pokot"/>
    <s v="amaiya"/>
    <s v="kiptar"/>
    <n v="4"/>
    <s v="Biogas International Limited"/>
    <m/>
    <s v="Biogas International Limited"/>
    <s v=""/>
    <s v="Medium Size Business"/>
    <x v="6"/>
    <x v="2"/>
    <d v="2021-11-12T00:00:00"/>
  </r>
  <r>
    <s v="VPA6"/>
    <s v="KE-BAR-2107-25110"/>
    <x v="2"/>
    <s v="Non Compliant"/>
    <s v="13th July,2021"/>
    <d v="2021-07-13T00:00:00"/>
    <s v="23rd July,2021"/>
    <d v="2021-07-23T00:00:00"/>
    <s v="Christine Loremoi"/>
    <s v="Female"/>
    <s v="99999"/>
    <s v="254705312242"/>
    <m/>
    <m/>
    <s v="254721905790"/>
    <n v="36.481005000000003"/>
    <n v="0.84129399999999999"/>
    <s v="Baringo"/>
    <s v="East Pokot"/>
    <s v="Amaiya"/>
    <s v="amaiya"/>
    <n v="4"/>
    <s v="Biogas International Limited"/>
    <m/>
    <s v="Biogas International Limited"/>
    <s v=""/>
    <s v="Medium Size Business"/>
    <x v="6"/>
    <x v="2"/>
    <d v="2021-11-12T00:00:00"/>
  </r>
  <r>
    <s v="VPA6"/>
    <s v="KE-SAM-2107-25099"/>
    <x v="2"/>
    <s v="Non Compliant"/>
    <s v="14th July,2021"/>
    <d v="2021-07-14T00:00:00"/>
    <s v="24th July,2021"/>
    <d v="2021-07-24T00:00:00"/>
    <s v="Ngoiman Lemoti"/>
    <s v="Male"/>
    <s v="99999"/>
    <s v="254715303436"/>
    <m/>
    <m/>
    <s v="254723083929"/>
    <n v="36.542693999999997"/>
    <n v="0.85465400000000002"/>
    <s v="Samburu"/>
    <s v="Samburu Central"/>
    <s v="Amaiya"/>
    <s v="longewan"/>
    <n v="4"/>
    <s v="Biogas International Limited"/>
    <m/>
    <s v="Biogas International Limited"/>
    <s v=""/>
    <s v="Medium Size Business"/>
    <x v="6"/>
    <x v="2"/>
    <d v="2021-11-12T00:00:00"/>
  </r>
  <r>
    <s v="VPA6"/>
    <s v="KE-SAM-2107-25100"/>
    <x v="2"/>
    <s v="Non Compliant"/>
    <s v="15th July,2021"/>
    <d v="2021-07-15T00:00:00"/>
    <s v="25th July,2021"/>
    <d v="2021-07-25T00:00:00"/>
    <s v="James Lelmegit"/>
    <s v="Male"/>
    <s v="99999"/>
    <s v="254726064932"/>
    <m/>
    <m/>
    <s v="254742212010"/>
    <n v="36.541803999999999"/>
    <n v="0.86518399999999995"/>
    <s v="Samburu"/>
    <s v="Samburu Central"/>
    <s v="suguta mar mar"/>
    <s v="longewan"/>
    <n v="4"/>
    <s v="Biogas International Limited"/>
    <m/>
    <s v="Biogas International Limited"/>
    <s v=""/>
    <s v="Medium Size Business"/>
    <x v="6"/>
    <x v="2"/>
    <d v="2021-11-12T00:00:00"/>
  </r>
  <r>
    <s v="VPA6"/>
    <s v="KE-SAM-2107-25112"/>
    <x v="2"/>
    <s v="Non Compliant"/>
    <s v="16th July,2021"/>
    <d v="2021-07-16T00:00:00"/>
    <s v="26th July,2021"/>
    <d v="2021-07-26T00:00:00"/>
    <s v="Jonah Londungokiak"/>
    <s v="Male"/>
    <s v="99999"/>
    <s v="254710769532"/>
    <m/>
    <m/>
    <s v="254717622081"/>
    <n v="36.593935999999999"/>
    <n v="0.93485499999999999"/>
    <s v="Samburu"/>
    <s v="Samburu Central"/>
    <s v="suguta mar mar"/>
    <s v="lolmolok"/>
    <n v="4"/>
    <s v="Biogas International Limited"/>
    <m/>
    <s v="Biogas International Limited"/>
    <s v=""/>
    <s v="Medium Size Business"/>
    <x v="6"/>
    <x v="2"/>
    <d v="2021-11-12T00:00:00"/>
  </r>
  <r>
    <s v="VPA6"/>
    <s v="KE-KWA-2107-25115"/>
    <x v="0"/>
    <s v=""/>
    <s v="23rd May,2021"/>
    <d v="2021-05-23T00:00:00"/>
    <s v="12th July,2021"/>
    <d v="2021-07-12T00:00:00"/>
    <s v="Rahab Gitau Waruguru"/>
    <s v="Female"/>
    <s v="99999"/>
    <s v="729209892"/>
    <s v="254713879727"/>
    <m/>
    <s v="254729209892"/>
    <n v="39.575040000000001"/>
    <n v="-4.3056219999999996"/>
    <s v="Kwale"/>
    <s v="Msambweni"/>
    <s v="ukunda"/>
    <s v="maweni B(ushago)"/>
    <n v="4"/>
    <s v="Biogas International Limited"/>
    <m/>
    <s v="Biogas International Limited"/>
    <s v=""/>
    <s v="Medium Size Business"/>
    <x v="6"/>
    <x v="2"/>
    <d v="2021-11-12T00:00:00"/>
  </r>
  <r>
    <s v="VPA6"/>
    <s v="KE-SAM-2106-27034"/>
    <x v="2"/>
    <s v="Under Verification"/>
    <s v="30th June,2021"/>
    <d v="2021-06-30T00:00:00"/>
    <s v="30th June,2021"/>
    <d v="2021-06-30T00:00:00"/>
    <s v="Irene Lengolooni"/>
    <s v="Female"/>
    <s v="99999"/>
    <s v="254721379639"/>
    <m/>
    <m/>
    <s v="254720719175"/>
    <n v="36.903202999999998"/>
    <n v="0.80578300000000003"/>
    <s v="Samburu"/>
    <s v="Samburu Central"/>
    <s v="kirimon"/>
    <s v="suraanduru"/>
    <n v="4"/>
    <s v="Biogas International Limited"/>
    <m/>
    <s v="Biogas International Limited"/>
    <s v=""/>
    <s v="Medium Size Business"/>
    <x v="6"/>
    <x v="2"/>
    <d v="2021-11-09T00:00:00"/>
  </r>
  <r>
    <s v="VPA6"/>
    <s v="KE-SAM-2107-26410"/>
    <x v="2"/>
    <s v="Non Compliant"/>
    <s v="3rd July,2021"/>
    <d v="2021-07-03T00:00:00"/>
    <s v="13th July,2021"/>
    <d v="2021-07-13T00:00:00"/>
    <s v="Leadise Lpenaiyanae"/>
    <s v="Male"/>
    <s v="99999"/>
    <s v="254729848065"/>
    <m/>
    <m/>
    <s v="254718821685"/>
    <n v="36.599677999999997"/>
    <n v="0.94656600000000002"/>
    <s v="Samburu"/>
    <s v="Samburu Central"/>
    <s v="suguta  marmar"/>
    <s v="lolmolok"/>
    <n v="4"/>
    <s v="Biogas International Limited"/>
    <m/>
    <s v="Biogas International Limited"/>
    <s v=""/>
    <s v="Medium Size Business"/>
    <x v="6"/>
    <x v="2"/>
    <d v="2021-11-09T00:00:00"/>
  </r>
  <r>
    <s v="VPA6"/>
    <s v="KE-SAM-2107-26407"/>
    <x v="2"/>
    <s v="Non Compliant"/>
    <s v="5th July,2021"/>
    <d v="2021-07-05T00:00:00"/>
    <s v="15th July,2021"/>
    <d v="2021-07-15T00:00:00"/>
    <s v="Naomi Lejunrut"/>
    <s v="Female"/>
    <s v="99999"/>
    <s v="254726237584"/>
    <m/>
    <m/>
    <s v="254712111344"/>
    <n v="36.660666999999997"/>
    <n v="0.94974800000000004"/>
    <s v="Samburu"/>
    <s v="Samburu Central"/>
    <s v="suguta mar mar"/>
    <s v="rankau"/>
    <n v="4"/>
    <s v="Biogas International Limited"/>
    <m/>
    <s v="Biogas International Limited"/>
    <s v=""/>
    <s v="Medium Size Business"/>
    <x v="6"/>
    <x v="2"/>
    <d v="2021-11-09T00:00:00"/>
  </r>
  <r>
    <s v="VPA6"/>
    <s v="KE-SAM-2107-26414"/>
    <x v="2"/>
    <s v="Unreachable"/>
    <s v="6th July,2021"/>
    <d v="2021-07-06T00:00:00"/>
    <s v="16th July,2021"/>
    <d v="2021-07-16T00:00:00"/>
    <s v="Amos Lekirenyei"/>
    <s v="Male"/>
    <s v="99999"/>
    <s v="254710380000"/>
    <m/>
    <m/>
    <s v="254706535297"/>
    <n v="36.657974000000003"/>
    <n v="0.91803199999999996"/>
    <s v="Samburu"/>
    <s v="Samburu Central"/>
    <s v="suguta marmar"/>
    <s v="lolgese"/>
    <n v="4"/>
    <s v="Biogas International Limited"/>
    <m/>
    <s v="Biogas International Limited"/>
    <s v=""/>
    <s v="Medium Size Business"/>
    <x v="6"/>
    <x v="2"/>
    <d v="2021-11-09T00:00:00"/>
  </r>
  <r>
    <s v="VPA6"/>
    <s v="KE-SAM-2107-27039"/>
    <x v="2"/>
    <s v="Under Verification"/>
    <s v="4th July,2021"/>
    <d v="2021-07-04T00:00:00"/>
    <s v="15th July,2021"/>
    <d v="2021-07-15T00:00:00"/>
    <s v="Wilson Leadise"/>
    <s v="Male"/>
    <s v="99999"/>
    <s v="254728937336"/>
    <m/>
    <m/>
    <s v="254722446586"/>
    <n v="36.587387"/>
    <n v="0.94011"/>
    <s v="Samburu"/>
    <s v="Samburu Central"/>
    <s v="suguta marmar"/>
    <s v="lolmolok"/>
    <n v="4"/>
    <s v="Biogas International Limited"/>
    <m/>
    <s v="Biogas International Limited"/>
    <s v=""/>
    <s v="Medium Size Business"/>
    <x v="6"/>
    <x v="2"/>
    <d v="2021-11-09T00:00:00"/>
  </r>
  <r>
    <s v="VPA6"/>
    <s v="KE-SAM-2107-27046"/>
    <x v="2"/>
    <s v="Non Compliant"/>
    <s v="7th July,2021"/>
    <d v="2021-07-07T00:00:00"/>
    <s v="17th July,2021"/>
    <d v="2021-07-17T00:00:00"/>
    <s v="Cecilia Lesien"/>
    <s v="Female"/>
    <s v="99999"/>
    <s v="254721472925"/>
    <m/>
    <m/>
    <s v="254718409786"/>
    <n v="36.542301999999999"/>
    <n v="0.85817900000000003"/>
    <s v="Samburu"/>
    <s v="Samburu Central"/>
    <s v="suguta  marmar"/>
    <s v="longewan"/>
    <n v="4"/>
    <s v="Biogas International Limited"/>
    <m/>
    <s v="Biogas International Limited"/>
    <s v=""/>
    <s v="Medium Size Business"/>
    <x v="6"/>
    <x v="2"/>
    <d v="2021-11-12T00:00:00"/>
  </r>
  <r>
    <s v="VPA6"/>
    <s v="KE-SAM-2107-27042"/>
    <x v="2"/>
    <s v="Non Compliant"/>
    <s v="8th July,2021"/>
    <d v="2021-07-08T00:00:00"/>
    <s v="18th July,2021"/>
    <d v="2021-07-18T00:00:00"/>
    <s v="Agnes Lemuna"/>
    <s v="Female"/>
    <s v="99999"/>
    <s v="254714486743"/>
    <m/>
    <m/>
    <s v="254711408315"/>
    <n v="36.548977999999998"/>
    <n v="0.86294800000000005"/>
    <s v="Samburu"/>
    <s v="Samburu Central"/>
    <s v="suguta mar mar"/>
    <s v="longewan"/>
    <n v="4"/>
    <s v="Biogas International Limited"/>
    <m/>
    <s v="Biogas International Limited"/>
    <s v=""/>
    <s v="Medium Size Business"/>
    <x v="6"/>
    <x v="2"/>
    <d v="2021-11-12T00:00:00"/>
  </r>
  <r>
    <s v="VPA6"/>
    <s v="KE-SAM-2107-25109"/>
    <x v="2"/>
    <s v="Non Compliant"/>
    <s v="9th July,2021"/>
    <d v="2021-07-09T00:00:00"/>
    <s v="19th July,2021"/>
    <d v="2021-07-19T00:00:00"/>
    <s v="Raita Lekipukel"/>
    <s v="Female"/>
    <s v="99999"/>
    <s v="254799632381"/>
    <m/>
    <m/>
    <s v="254725407970"/>
    <n v="36.542386"/>
    <n v="0.85784800000000005"/>
    <s v="Samburu"/>
    <s v="Samburu Central"/>
    <s v="Amaiya"/>
    <s v="longewan"/>
    <n v="4"/>
    <s v="Biogas International Limited"/>
    <m/>
    <s v="Biogas International Limited"/>
    <s v=""/>
    <s v="Medium Size Business"/>
    <x v="6"/>
    <x v="2"/>
    <d v="2021-11-12T00:00:00"/>
  </r>
  <r>
    <s v="VPA6"/>
    <s v="KE-SAM-2107-26412"/>
    <x v="2"/>
    <s v="Under Verification"/>
    <s v="10th July,2021"/>
    <d v="2021-07-10T00:00:00"/>
    <s v="20th July,2021"/>
    <d v="2021-07-20T00:00:00"/>
    <s v="Benjamin Lengapiani"/>
    <s v="Male"/>
    <s v="99999"/>
    <s v="254728099406"/>
    <m/>
    <m/>
    <s v="254710481229"/>
    <n v="36.543855000000001"/>
    <n v="0.85004900000000005"/>
    <s v="Samburu"/>
    <s v="Samburu Central"/>
    <s v="amaiya"/>
    <s v="longewan"/>
    <n v="4"/>
    <s v="Biogas International Limited"/>
    <m/>
    <s v="Biogas International Limited"/>
    <s v=""/>
    <s v="Medium Size Business"/>
    <x v="6"/>
    <x v="2"/>
    <d v="2021-11-12T00:00:00"/>
  </r>
  <r>
    <s v="VPA6"/>
    <s v="KE-SAM-2107-26417"/>
    <x v="2"/>
    <s v="Non Compliant"/>
    <s v="11th July,2021"/>
    <d v="2021-07-11T00:00:00"/>
    <s v="21st July,2021"/>
    <d v="2021-07-21T00:00:00"/>
    <s v="Kipatia Lekarkar"/>
    <s v="Male"/>
    <s v="99999"/>
    <s v="254720620750"/>
    <m/>
    <m/>
    <s v="254742930042"/>
    <n v="36.558290999999997"/>
    <n v="0.85814699999999999"/>
    <s v="Samburu"/>
    <s v="Samburu Central"/>
    <s v="sugata marmar"/>
    <s v="longewan"/>
    <n v="4"/>
    <s v="Biogas International Limited"/>
    <m/>
    <s v="Biogas International Limited"/>
    <s v=""/>
    <s v="Medium Size Business"/>
    <x v="6"/>
    <x v="2"/>
    <d v="2021-11-12T00:00:00"/>
  </r>
  <r>
    <s v="VPA6"/>
    <s v="KE-SAM-2106-25102"/>
    <x v="2"/>
    <s v="Non Compliant"/>
    <s v="16th June,2021"/>
    <d v="2021-06-16T00:00:00"/>
    <s v="26th June,2021"/>
    <d v="2021-06-26T00:00:00"/>
    <s v="Harrison Lenduda"/>
    <s v="Male"/>
    <s v="99999"/>
    <s v="254700121204"/>
    <m/>
    <m/>
    <s v="254757142281"/>
    <n v="36.864646999999998"/>
    <n v="0.76950499999999999"/>
    <s v="Samburu"/>
    <s v="Samburu Central"/>
    <s v="kirimon"/>
    <s v="kelele"/>
    <n v="4"/>
    <s v="Biogas International Limited"/>
    <m/>
    <s v="Biogas International Limited"/>
    <s v=""/>
    <s v="Medium Size Business"/>
    <x v="6"/>
    <x v="2"/>
    <d v="2021-06-17T00:00:00"/>
  </r>
  <r>
    <s v="VPA6"/>
    <s v="KE-SAM-2106-27038"/>
    <x v="2"/>
    <s v="Under Verification"/>
    <s v="17th June,2021"/>
    <d v="2021-06-17T00:00:00"/>
    <s v="27th June,2021"/>
    <d v="2021-06-27T00:00:00"/>
    <s v="Pati Lodopapit"/>
    <s v="Male"/>
    <s v="99999"/>
    <s v="254703131536"/>
    <m/>
    <m/>
    <s v="254769765197"/>
    <n v="36.857802999999997"/>
    <n v="0.75403399999999998"/>
    <s v="Samburu"/>
    <s v="Samburu Central"/>
    <s v="kirimon"/>
    <s v="luai"/>
    <n v="4"/>
    <s v="Biogas International Limited"/>
    <m/>
    <s v="Biogas International Limited"/>
    <s v=""/>
    <s v="Medium Size Business"/>
    <x v="6"/>
    <x v="2"/>
    <d v="2021-06-17T00:00:00"/>
  </r>
  <r>
    <s v="VPA6"/>
    <s v="KE-SAM-2106-26419"/>
    <x v="2"/>
    <s v="Non Compliant"/>
    <s v="18th June,2021"/>
    <d v="2021-06-18T00:00:00"/>
    <s v="28th June,2021"/>
    <d v="2021-06-28T00:00:00"/>
    <s v="Joyce Kipaloi"/>
    <s v="Female"/>
    <s v="99999"/>
    <s v="254726314498"/>
    <m/>
    <m/>
    <s v="254743903539"/>
    <n v="36.864694999999998"/>
    <n v="0.753193"/>
    <s v="Samburu"/>
    <s v="Samburu Central"/>
    <s v="kirimon"/>
    <s v="luai B"/>
    <n v="4"/>
    <s v="Biogas International Limited"/>
    <m/>
    <s v="Biogas International Limited"/>
    <s v=""/>
    <s v="Medium Size Business"/>
    <x v="6"/>
    <x v="2"/>
    <d v="2021-06-22T00:00:00"/>
  </r>
  <r>
    <s v="VPA6"/>
    <s v="KE-SAM-2106-27026"/>
    <x v="2"/>
    <s v="Non Compliant"/>
    <s v="19th June,2021"/>
    <d v="2021-06-19T00:00:00"/>
    <s v="29th June,2021"/>
    <d v="2021-06-29T00:00:00"/>
    <s v="Catherine Riungu"/>
    <s v="Female"/>
    <s v="99999"/>
    <s v="254728761854"/>
    <m/>
    <m/>
    <s v="254726685368"/>
    <n v="36.879308999999999"/>
    <n v="0.741981"/>
    <s v="Samburu"/>
    <s v="Samburu Central"/>
    <s v="kirimon"/>
    <s v="kirimon"/>
    <n v="4"/>
    <s v="Biogas International Limited"/>
    <m/>
    <s v="Biogas International Limited"/>
    <s v=""/>
    <s v="Medium Size Business"/>
    <x v="6"/>
    <x v="2"/>
    <d v="2021-06-22T00:00:00"/>
  </r>
  <r>
    <s v="VPA6"/>
    <s v="KE-SAM-2106-26418"/>
    <x v="2"/>
    <s v="Non Compliant"/>
    <s v="20th June,2021"/>
    <d v="2021-06-20T00:00:00"/>
    <s v="30th June,2021"/>
    <d v="2021-06-30T00:00:00"/>
    <s v="Jane Lempirdany"/>
    <s v="Female"/>
    <s v="99999"/>
    <s v="254724358422"/>
    <m/>
    <m/>
    <s v="254743346729"/>
    <n v="36.865008000000003"/>
    <n v="0.752108"/>
    <s v="Samburu"/>
    <s v="Samburu Central"/>
    <s v="kirimon"/>
    <s v="luai"/>
    <n v="4"/>
    <s v="Biogas International Limited"/>
    <m/>
    <s v="Biogas International Limited"/>
    <s v=""/>
    <s v="Medium Size Business"/>
    <x v="6"/>
    <x v="2"/>
    <d v="2021-06-22T00:00:00"/>
  </r>
  <r>
    <s v="VPA6"/>
    <s v="KE-SAM-2106-27031"/>
    <x v="2"/>
    <s v="Under Verification"/>
    <s v="12th April,2021"/>
    <d v="2021-04-12T00:00:00"/>
    <s v="1st June,2021"/>
    <d v="2021-06-01T00:00:00"/>
    <s v="Agnes Lesrima"/>
    <s v="Female"/>
    <s v="99999"/>
    <s v="254713352000"/>
    <m/>
    <m/>
    <s v="254111480200"/>
    <n v="36.897007000000002"/>
    <n v="0.79899699999999996"/>
    <s v="Samburu"/>
    <s v="Samburu Central"/>
    <s v="kirimon"/>
    <s v="suraanduru"/>
    <n v="4"/>
    <s v="Biogas International Limited"/>
    <m/>
    <s v="Biogas International Limited"/>
    <s v=""/>
    <s v="Medium Size Business"/>
    <x v="6"/>
    <x v="2"/>
    <d v="2021-06-22T00:00:00"/>
  </r>
  <r>
    <s v="VPA6"/>
    <s v="KE-SAM-2106-26403"/>
    <x v="2"/>
    <s v="Under Verification"/>
    <s v="13th April,2021"/>
    <d v="2021-04-13T00:00:00"/>
    <s v="2nd June,2021"/>
    <d v="2021-06-02T00:00:00"/>
    <s v="Dorris Lengolooni"/>
    <s v="Female"/>
    <s v="99999"/>
    <s v="254713967667"/>
    <m/>
    <m/>
    <m/>
    <n v="36.900714000000001"/>
    <n v="0.78700400000000004"/>
    <s v="Samburu"/>
    <s v="Samburu Central"/>
    <s v="kirimon"/>
    <s v="suraanduru"/>
    <n v="4"/>
    <s v="Biogas International Limited"/>
    <m/>
    <s v="Biogas International Limited"/>
    <s v=""/>
    <s v="Medium Size Business"/>
    <x v="6"/>
    <x v="2"/>
    <d v="2021-06-22T00:00:00"/>
  </r>
  <r>
    <s v="VPA6"/>
    <s v="KE-SAM-2106-27041"/>
    <x v="2"/>
    <s v="Non Compliant"/>
    <s v="15th April,2021"/>
    <d v="2021-04-15T00:00:00"/>
    <s v="4th June,2021"/>
    <d v="2021-06-04T00:00:00"/>
    <s v="Catherine Lenduda"/>
    <s v="Female"/>
    <s v="99999"/>
    <s v="254704344752"/>
    <m/>
    <m/>
    <s v="254720987797"/>
    <n v="36.871614999999998"/>
    <n v="0.76180199999999998"/>
    <s v="Samburu"/>
    <s v="Samburu Central"/>
    <s v="kirimon"/>
    <s v="kirimon"/>
    <n v="4"/>
    <s v="Biogas International Limited"/>
    <m/>
    <s v="Biogas International Limited"/>
    <s v=""/>
    <s v="Medium Size Business"/>
    <x v="6"/>
    <x v="2"/>
    <d v="2021-06-24T00:00:00"/>
  </r>
  <r>
    <s v="VPA6"/>
    <s v="KE-SAM-2106-27028"/>
    <x v="2"/>
    <s v="Under Verification"/>
    <s v="16th April,2021"/>
    <d v="2021-04-16T00:00:00"/>
    <s v="5th June,2021"/>
    <d v="2021-06-05T00:00:00"/>
    <s v="Leseketeti Brian Saruni"/>
    <s v="Male"/>
    <s v="99999"/>
    <s v="254708118530"/>
    <m/>
    <m/>
    <s v="254723783161"/>
    <n v="36.873950000000001"/>
    <n v="0.76447299999999996"/>
    <s v="Samburu"/>
    <s v="Samburu Central"/>
    <s v="kirimon"/>
    <s v="kirimon"/>
    <n v="4"/>
    <s v="Biogas International Limited"/>
    <m/>
    <s v="Biogas International Limited"/>
    <s v=""/>
    <s v="Medium Size Business"/>
    <x v="6"/>
    <x v="2"/>
    <d v="2021-06-26T00:00:00"/>
  </r>
  <r>
    <s v="VPA6"/>
    <s v="KE-SAM-2106-27040"/>
    <x v="2"/>
    <s v="Under Verification"/>
    <s v="17th April,2021"/>
    <d v="2021-04-17T00:00:00"/>
    <s v="6th June,2021"/>
    <d v="2021-06-06T00:00:00"/>
    <s v="Joseph Lenduda"/>
    <s v="Male"/>
    <s v="99999"/>
    <s v="254727721469"/>
    <m/>
    <m/>
    <s v="254769656054"/>
    <n v="36.900863999999999"/>
    <n v="0.75877899999999998"/>
    <s v="Samburu"/>
    <s v="Samburu Central"/>
    <s v="kirimon"/>
    <s v="suraanduru"/>
    <n v="4"/>
    <s v="Biogas International Limited"/>
    <m/>
    <s v="Biogas International Limited"/>
    <s v=""/>
    <s v="Medium Size Business"/>
    <x v="6"/>
    <x v="2"/>
    <d v="2021-06-26T00:00:00"/>
  </r>
  <r>
    <s v="VPA6"/>
    <s v="KE-SAM-2106-26404"/>
    <x v="2"/>
    <s v="Non Compliant"/>
    <s v="18th April,2021"/>
    <d v="2021-04-18T00:00:00"/>
    <s v="7th June,2021"/>
    <d v="2021-06-07T00:00:00"/>
    <s v="Christine Lengala"/>
    <s v="Female"/>
    <s v="99999"/>
    <s v="254713747697"/>
    <m/>
    <m/>
    <s v="254721591172"/>
    <n v="36.863047000000002"/>
    <n v="0.75550399999999995"/>
    <s v="Samburu"/>
    <s v="Samburu Central"/>
    <s v="kirimon"/>
    <s v="kirimon"/>
    <n v="4"/>
    <s v="Biogas International Limited"/>
    <m/>
    <s v="Biogas International Limited"/>
    <s v=""/>
    <s v="Medium Size Business"/>
    <x v="6"/>
    <x v="2"/>
    <d v="2021-06-27T00:00:00"/>
  </r>
  <r>
    <s v="VPA6"/>
    <s v="KE-SAM-2106-26415"/>
    <x v="2"/>
    <s v="Under Verification"/>
    <s v="19th April,2021"/>
    <d v="2021-04-19T00:00:00"/>
    <s v="8th June,2021"/>
    <d v="2021-06-08T00:00:00"/>
    <s v="Silas Lobengula"/>
    <s v="Male"/>
    <s v="99999"/>
    <s v="254702931577"/>
    <m/>
    <m/>
    <s v="254768983326"/>
    <n v="36.884720000000002"/>
    <n v="0.73964799999999997"/>
    <s v="Samburu"/>
    <s v="Samburu Central"/>
    <s v="kirimon"/>
    <s v="kirimon"/>
    <n v="4"/>
    <s v="Biogas International Limited"/>
    <m/>
    <s v="Biogas International Limited"/>
    <s v=""/>
    <s v="Medium Size Business"/>
    <x v="6"/>
    <x v="2"/>
    <d v="2021-06-29T00:00:00"/>
  </r>
  <r>
    <s v="VPA6"/>
    <s v="KE-SAM-2106-27029"/>
    <x v="2"/>
    <s v="Under Verification"/>
    <s v="20th April,2021"/>
    <d v="2021-04-20T00:00:00"/>
    <s v="9th June,2021"/>
    <d v="2021-06-09T00:00:00"/>
    <s v="Isaiah Lemiruni Kaduru"/>
    <s v="Male"/>
    <s v="99999"/>
    <s v="254720705978"/>
    <m/>
    <m/>
    <s v="254715747793"/>
    <n v="36.904228000000003"/>
    <n v="0.77464599999999995"/>
    <s v="Samburu"/>
    <s v="Samburu Central"/>
    <s v="kirimon"/>
    <s v="suraanduru"/>
    <n v="4"/>
    <s v="Biogas International Limited"/>
    <m/>
    <s v="Biogas International Limited"/>
    <s v=""/>
    <s v="Medium Size Business"/>
    <x v="6"/>
    <x v="2"/>
    <d v="2021-06-29T00:00:00"/>
  </r>
  <r>
    <s v="VPA6"/>
    <s v="KE-KIA-1606-16268"/>
    <x v="0"/>
    <s v=""/>
    <s v="12th April,2016"/>
    <d v="2016-04-12T00:00:00"/>
    <s v="1st June,2016"/>
    <d v="2016-06-01T00:00:00"/>
    <s v="James Mbuthia"/>
    <s v="Male"/>
    <s v="22721107"/>
    <s v="728483783"/>
    <m/>
    <m/>
    <m/>
    <n v="36.738894999999999"/>
    <n v="-1.169832"/>
    <s v="Kiambu"/>
    <s v="Kiambaa"/>
    <s v="Banana"/>
    <s v="Njiku"/>
    <s v="4"/>
    <s v="Biotechno &amp; Services"/>
    <m/>
    <s v="Biotechno &amp; Services"/>
    <s v=""/>
    <s v="Micro Business"/>
    <x v="0"/>
    <x v="0"/>
    <d v="2017-03-02T00:00:00"/>
  </r>
  <r>
    <s v="VPA6"/>
    <s v="KE-KIA-1512-16269"/>
    <x v="0"/>
    <s v=""/>
    <s v="11th November,2015"/>
    <d v="2015-11-11T00:00:00"/>
    <s v="31st December,2015"/>
    <d v="2015-12-31T00:00:00"/>
    <s v="Peter Njuguna Njenga"/>
    <s v="Male"/>
    <s v="23770711"/>
    <s v="722607858"/>
    <m/>
    <m/>
    <m/>
    <n v="36.636367"/>
    <n v="-1.118133"/>
    <s v="Kiambu"/>
    <s v="Limuru"/>
    <s v="Kamirithu"/>
    <s v="Kamandura"/>
    <s v="4"/>
    <s v="Biotechno &amp; Services"/>
    <m/>
    <s v="Biotechno &amp; Services"/>
    <s v=""/>
    <s v="Micro Business"/>
    <x v="0"/>
    <x v="0"/>
    <d v="2017-03-02T00:00:00"/>
  </r>
  <r>
    <s v="VPA6"/>
    <s v="KE-VIH-1607-16270"/>
    <x v="0"/>
    <s v=""/>
    <s v="12th May,2016"/>
    <d v="2016-05-12T00:00:00"/>
    <s v="1st July,2016"/>
    <d v="2016-07-01T00:00:00"/>
    <s v="Violet Nyongore Kirundu"/>
    <s v="Female"/>
    <s v="21721107"/>
    <s v="720759301"/>
    <m/>
    <m/>
    <m/>
    <n v="34.727670000000003"/>
    <n v="5.7537999999999999E-2"/>
    <s v="Vihiga"/>
    <s v="Vihiga"/>
    <s v="Central Maragoli"/>
    <s v="Ikumba"/>
    <s v="4"/>
    <s v="Biotechno &amp; Services"/>
    <m/>
    <s v="Biotechno &amp; Services"/>
    <s v=""/>
    <s v="Micro Business"/>
    <x v="0"/>
    <x v="0"/>
    <d v="2017-03-02T00:00:00"/>
  </r>
  <r>
    <s v="VPA6"/>
    <s v="KE-KIA-1610-16702"/>
    <x v="0"/>
    <s v=""/>
    <s v="12th August,2016"/>
    <d v="2016-08-12T00:00:00"/>
    <s v="1st October,2016"/>
    <d v="2016-10-01T00:00:00"/>
    <s v="Cecilia Wangare Kariuki"/>
    <s v="Female"/>
    <s v="99999"/>
    <s v="718747170"/>
    <m/>
    <m/>
    <m/>
    <n v="36.831797999999999"/>
    <n v="-1.163017"/>
    <s v="Kiambu"/>
    <s v="Kiambu"/>
    <s v="Municipal"/>
    <s v="Kihingo"/>
    <s v="4"/>
    <s v="Biotechno &amp; Services"/>
    <m/>
    <s v="Biotechno &amp; Services"/>
    <s v=""/>
    <s v="Micro Business"/>
    <x v="2"/>
    <x v="0"/>
    <d v="2017-03-02T00:00:00"/>
  </r>
  <r>
    <s v="VPA6"/>
    <s v="KE-KIA-1602-16698"/>
    <x v="0"/>
    <s v=""/>
    <s v="13th December,2015"/>
    <d v="2015-12-13T00:00:00"/>
    <s v="1st February,2016"/>
    <d v="2016-02-01T00:00:00"/>
    <s v="Francis Mungai Maingi"/>
    <s v="Male"/>
    <s v="26409630"/>
    <s v="723285319"/>
    <m/>
    <m/>
    <s v="701783315"/>
    <n v="36.613477000000003"/>
    <n v="-1.2359420000000001"/>
    <s v="Kiambu"/>
    <s v="Kikuyu"/>
    <s v="Karai"/>
    <s v="Kaheho"/>
    <s v="4"/>
    <s v="Biotechno &amp; Services"/>
    <m/>
    <s v="Biotechno &amp; Services"/>
    <s v=""/>
    <s v="Micro Business"/>
    <x v="2"/>
    <x v="0"/>
    <d v="2018-04-30T00:00:00"/>
  </r>
  <r>
    <s v="VPA6"/>
    <s v="KE-BAR-1812-26090"/>
    <x v="2"/>
    <s v="Unreachable"/>
    <s v="23rd October,2018"/>
    <d v="2018-10-23T00:00:00"/>
    <s v="12th December,2018"/>
    <d v="2018-12-12T00:00:00"/>
    <s v="Sambu Irine Kiptoo"/>
    <s v="Female"/>
    <s v="11353232"/>
    <s v="722576176"/>
    <m/>
    <m/>
    <s v="721943252"/>
    <n v="35.696303999999998"/>
    <n v="4.7702000000000001E-2"/>
    <s v="Baringo"/>
    <s v="Koibatek"/>
    <s v="Koibatek"/>
    <s v="Moringwo"/>
    <n v="4"/>
    <s v="Kichemu limited"/>
    <m/>
    <s v="Kichemu limited"/>
    <s v=""/>
    <s v="Micro Business"/>
    <x v="0"/>
    <x v="0"/>
    <d v="2018-12-12T00:00:00"/>
  </r>
  <r>
    <s v="VPA6"/>
    <s v="KE-NYA-1811-1849"/>
    <x v="0"/>
    <s v=""/>
    <s v="1st September,2018"/>
    <d v="2018-09-01T00:00:00"/>
    <s v="5th November,2018"/>
    <d v="2018-11-05T00:00:00"/>
    <s v="Muthee Jane"/>
    <s v="Female"/>
    <s v="5281614"/>
    <s v="723502764"/>
    <m/>
    <m/>
    <s v="722868269"/>
    <n v="36.290909999999997"/>
    <n v="-5.5469999999999998E-3"/>
    <s v="Nyandarua"/>
    <s v="Ol Joro Orok"/>
    <s v="Olunjororoko"/>
    <s v="Gituamba"/>
    <s v="4"/>
    <s v="Kichemu limited"/>
    <m/>
    <s v="Kichemu limited"/>
    <s v=""/>
    <s v="Micro Business"/>
    <x v="0"/>
    <x v="0"/>
    <d v="2018-12-10T00:00:00"/>
  </r>
  <r>
    <s v="VPA6"/>
    <s v="KE-KIA-2008-28534"/>
    <x v="0"/>
    <s v=""/>
    <s v="17th July,2020"/>
    <d v="2020-07-17T00:00:00"/>
    <s v="1st August,2020"/>
    <d v="2020-08-01T00:00:00"/>
    <s v="Mwai Benson"/>
    <s v="Male"/>
    <s v="11699551"/>
    <s v="254718122056"/>
    <s v="718122056"/>
    <m/>
    <s v="722795857"/>
    <n v="36.883366000000002"/>
    <n v="-1.187308"/>
    <s v="Kiambu"/>
    <s v="Ruiru"/>
    <s v="Kambaa"/>
    <s v="Kiamumbi"/>
    <s v="4"/>
    <s v="Biotechno &amp; Services"/>
    <m/>
    <s v="Biotechno &amp; Services"/>
    <s v=""/>
    <s v="Micro Business"/>
    <x v="2"/>
    <x v="0"/>
    <d v="2020-10-03T00:00:00"/>
  </r>
  <r>
    <s v="VPA6"/>
    <s v="KE-KER-1804-25372"/>
    <x v="0"/>
    <s v=""/>
    <s v="27th January,2016"/>
    <d v="2016-01-27T00:00:00"/>
    <s v="15th April,2018"/>
    <d v="2018-04-15T00:00:00"/>
    <s v="Cheptoo Rose"/>
    <s v="Female"/>
    <s v="13109684"/>
    <s v="0704688209"/>
    <m/>
    <m/>
    <m/>
    <n v="35.402107000000001"/>
    <n v="-0.110795"/>
    <s v="Kericho"/>
    <s v="Kipkelion West"/>
    <s v="Kipteris"/>
    <s v="Nyairobi"/>
    <s v="4"/>
    <s v="Robert Birgen"/>
    <m/>
    <s v="Robert Birgen"/>
    <s v=""/>
    <s v="Informal Business"/>
    <x v="0"/>
    <x v="0"/>
    <d v="2018-12-03T00:00:00"/>
  </r>
  <r>
    <s v="VPA6"/>
    <s v="KE-KER-1811-26225"/>
    <x v="0"/>
    <s v=""/>
    <s v="3rd October,2018"/>
    <d v="2018-10-03T00:00:00"/>
    <s v="22nd November,2018"/>
    <d v="2018-11-22T00:00:00"/>
    <s v="Lelgo Joseph"/>
    <s v="Male"/>
    <s v="13035923"/>
    <s v="711142524"/>
    <m/>
    <m/>
    <m/>
    <n v="35.385430999999997"/>
    <n v="-0.13356100000000001"/>
    <s v="Kericho"/>
    <s v="Kipkelion West"/>
    <s v="Kipteris"/>
    <s v="Kapngetuny"/>
    <s v="4"/>
    <s v="Geoffrey Ngeno"/>
    <m/>
    <s v="Geoffrey Ngeno"/>
    <s v=""/>
    <s v="Informal Business"/>
    <x v="0"/>
    <x v="0"/>
    <d v="2018-12-03T00:00:00"/>
  </r>
  <r>
    <s v="VPA6"/>
    <s v="KE-KER-1807-25346"/>
    <x v="0"/>
    <s v=""/>
    <s v="27th March,2018"/>
    <d v="2018-03-27T00:00:00"/>
    <s v="5th July,2018"/>
    <d v="2018-07-05T00:00:00"/>
    <s v="Langat Faith"/>
    <s v="Female"/>
    <s v="35769427"/>
    <s v="701697455"/>
    <m/>
    <m/>
    <m/>
    <n v="35.384822999999997"/>
    <n v="-0.11334"/>
    <s v="Kericho"/>
    <s v="Kipkelion West"/>
    <s v="Kipteris"/>
    <s v="Korosyot"/>
    <s v="4"/>
    <s v="Geoffrey  Chumba"/>
    <m/>
    <s v="Geoffrey  Chumba"/>
    <s v=""/>
    <s v="Informal Business"/>
    <x v="0"/>
    <x v="0"/>
    <d v="2018-12-03T00:00:00"/>
  </r>
  <r>
    <s v="VPA6"/>
    <s v="KE-KER-1803-26242"/>
    <x v="0"/>
    <s v=""/>
    <s v="23rd December,2017"/>
    <d v="2017-12-23T00:00:00"/>
    <s v="15th March,2018"/>
    <d v="2018-03-15T00:00:00"/>
    <s v="Biegon Priscilla"/>
    <s v="Female"/>
    <s v="99999"/>
    <s v="0723791696"/>
    <m/>
    <m/>
    <m/>
    <n v="35.384182000000003"/>
    <n v="-0.124663"/>
    <s v="Kericho"/>
    <s v="Kipkelion West"/>
    <s v="Kipteris"/>
    <s v="Kipteres"/>
    <s v="4"/>
    <s v="Benard Kirui"/>
    <m/>
    <s v="Benard Kirui"/>
    <s v=""/>
    <s v="Informal Business"/>
    <x v="0"/>
    <x v="0"/>
    <d v="2018-11-26T00:00:00"/>
  </r>
  <r>
    <s v="VPA6"/>
    <s v="KE-KER-1802-26222"/>
    <x v="0"/>
    <s v=""/>
    <s v="23rd November,2017"/>
    <d v="2017-11-23T00:00:00"/>
    <s v="15th February,2018"/>
    <d v="2018-02-15T00:00:00"/>
    <s v="Kirui Sally"/>
    <s v="Female"/>
    <s v="13035917"/>
    <s v="716043490"/>
    <m/>
    <m/>
    <m/>
    <n v="35.384874000000003"/>
    <n v="-0.12581100000000001"/>
    <s v="Kericho"/>
    <s v="Kipkelion West"/>
    <s v="Kipteris"/>
    <s v="Kipteres"/>
    <s v="4"/>
    <s v="Benard Kirui"/>
    <m/>
    <s v="Benard Kirui"/>
    <s v=""/>
    <s v="Informal Business"/>
    <x v="0"/>
    <x v="0"/>
    <d v="2018-11-26T00:00:00"/>
  </r>
  <r>
    <s v="VPA6"/>
    <s v="KE-KER-1803-26224"/>
    <x v="0"/>
    <s v=""/>
    <s v="13th December,2017"/>
    <d v="2017-12-13T00:00:00"/>
    <s v="15th March,2018"/>
    <d v="2018-03-15T00:00:00"/>
    <s v="Chumo Ann"/>
    <s v="Female"/>
    <s v="27853047"/>
    <s v="0729692174"/>
    <m/>
    <m/>
    <m/>
    <n v="35.384529999999998"/>
    <n v="-0.12681300000000001"/>
    <s v="Kericho"/>
    <s v="Kipkelion West"/>
    <s v="Kipteris"/>
    <s v="Kipteres"/>
    <s v="4"/>
    <s v="Benard Kirui"/>
    <m/>
    <s v="Benard Kirui"/>
    <s v=""/>
    <s v="Informal Business"/>
    <x v="0"/>
    <x v="0"/>
    <d v="2018-11-26T00:00:00"/>
  </r>
  <r>
    <s v="VPA6"/>
    <s v="KE-KER-1803-25392"/>
    <x v="0"/>
    <s v=""/>
    <s v="1st February,2018"/>
    <d v="2018-02-01T00:00:00"/>
    <s v="1st March,2018"/>
    <d v="2018-03-01T00:00:00"/>
    <s v="Kemboi Jackline"/>
    <s v="Female"/>
    <s v="29789048"/>
    <s v="701402605"/>
    <m/>
    <m/>
    <m/>
    <n v="35.383887000000001"/>
    <n v="-0.114717"/>
    <s v="Kericho"/>
    <s v="Kipkelion West"/>
    <s v="Kipteris"/>
    <s v="Korosyot"/>
    <s v="4"/>
    <s v="Aron Cheruiyot"/>
    <m/>
    <s v="Aron Cheruiyot"/>
    <s v=""/>
    <s v="Informal Business"/>
    <x v="0"/>
    <x v="0"/>
    <d v="2018-12-03T00:00:00"/>
  </r>
  <r>
    <s v="VPA6"/>
    <s v="KE-KER-1805-25395"/>
    <x v="0"/>
    <s v=""/>
    <s v="27th January,2018"/>
    <d v="2018-01-27T00:00:00"/>
    <s v="7th May,2018"/>
    <d v="2018-05-07T00:00:00"/>
    <s v="Korir Janet"/>
    <s v="Female"/>
    <s v="21429284"/>
    <s v="0704690248"/>
    <m/>
    <m/>
    <m/>
    <n v="35.386046999999998"/>
    <n v="-0.11500299999999999"/>
    <s v="Kericho"/>
    <s v="Kipkelion West"/>
    <s v="Kipteris"/>
    <s v="Korosyot"/>
    <s v="4"/>
    <s v="Aron cheruiyot"/>
    <m/>
    <s v="Aron cheruiyot"/>
    <s v=""/>
    <s v="Informal Business"/>
    <x v="0"/>
    <x v="0"/>
    <d v="2018-12-03T00:00:00"/>
  </r>
  <r>
    <s v="VPA6"/>
    <s v="KE-KER-1807-25387"/>
    <x v="0"/>
    <s v=""/>
    <s v="27th March,2018"/>
    <d v="2018-03-27T00:00:00"/>
    <s v="4th July,2018"/>
    <d v="2018-07-04T00:00:00"/>
    <s v="Korir Alphine"/>
    <s v="Female"/>
    <s v="13011187"/>
    <s v="0725894600"/>
    <m/>
    <m/>
    <m/>
    <n v="35.385997000000003"/>
    <n v="-0.11550199999999999"/>
    <s v="Kericho"/>
    <s v="Kipkelion West"/>
    <s v="Kipteris"/>
    <s v="Korosyot"/>
    <s v="4"/>
    <s v="Josphat langat"/>
    <m/>
    <s v="Josphat langat"/>
    <s v=""/>
    <s v="Informal Business"/>
    <x v="0"/>
    <x v="0"/>
    <d v="2018-12-03T00:00:00"/>
  </r>
  <r>
    <s v="VPA6"/>
    <s v="KE-KER-1907-25365"/>
    <x v="0"/>
    <s v=""/>
    <s v="13th March,2019"/>
    <d v="2019-03-13T00:00:00"/>
    <s v="4th July,2019"/>
    <d v="2019-07-04T00:00:00"/>
    <s v="Kogo Sarah Chesang"/>
    <s v="Female"/>
    <s v="20223079"/>
    <s v="0799744899"/>
    <m/>
    <m/>
    <m/>
    <n v="35.385114999999999"/>
    <n v="-0.13960800000000001"/>
    <s v="Kericho"/>
    <s v="Kipkelion West"/>
    <s v="Kipteris"/>
    <s v="Kabngetuny"/>
    <s v="4"/>
    <s v="Geoffrey  Chumba"/>
    <m/>
    <s v="Geoffrey  Chumba"/>
    <s v=""/>
    <s v="Informal Business"/>
    <x v="0"/>
    <x v="0"/>
    <d v="2019-08-27T00:00:00"/>
  </r>
  <r>
    <s v="VPA6"/>
    <s v="KE-KER-1905-24851"/>
    <x v="0"/>
    <s v=""/>
    <s v="22nd December,2018"/>
    <d v="2018-12-22T00:00:00"/>
    <s v="30th May,2019"/>
    <d v="2019-05-30T00:00:00"/>
    <s v="Kirui Lily"/>
    <s v="Female"/>
    <s v="8602576"/>
    <s v="254708109080"/>
    <m/>
    <m/>
    <m/>
    <n v="35.385911999999998"/>
    <n v="-0.10783"/>
    <s v="Kericho"/>
    <s v="Kipkelion West"/>
    <s v="Kipteris"/>
    <s v="Korosyot"/>
    <s v="4"/>
    <s v="Joyce Tonui"/>
    <m/>
    <s v="Joyce Tonui"/>
    <s v=""/>
    <s v="Informal Business"/>
    <x v="0"/>
    <x v="0"/>
    <d v="2019-08-27T00:00:00"/>
  </r>
  <r>
    <s v="VPA6"/>
    <s v="KE-KER-1908-25367"/>
    <x v="0"/>
    <s v=""/>
    <s v="29th March,2019"/>
    <d v="2019-03-29T00:00:00"/>
    <s v="24th August,2019"/>
    <d v="2019-08-24T00:00:00"/>
    <s v="Kalya Chelangat Ann"/>
    <s v="Female"/>
    <s v="20387238"/>
    <s v="254728723957"/>
    <m/>
    <m/>
    <m/>
    <n v="35.383699"/>
    <n v="-0.112209"/>
    <s v="Kericho"/>
    <s v="Kipkelion West"/>
    <s v="Kipteris"/>
    <s v="Korosyot"/>
    <s v="4"/>
    <s v="Benjamin Cheruiyot"/>
    <m/>
    <s v="Benjamin Cheruiyot"/>
    <s v=""/>
    <s v="Informal Business"/>
    <x v="0"/>
    <x v="0"/>
    <d v="2019-08-27T00:00:00"/>
  </r>
  <r>
    <s v="VPA6"/>
    <s v="KE-KER-1905-25369"/>
    <x v="0"/>
    <s v=""/>
    <s v="22nd October,2018"/>
    <d v="2018-10-22T00:00:00"/>
    <s v="14th May,2019"/>
    <d v="2019-05-14T00:00:00"/>
    <s v="Kikwai Sarah"/>
    <s v="Female"/>
    <s v="7626617"/>
    <s v="254796528482"/>
    <m/>
    <m/>
    <m/>
    <n v="35.385655999999997"/>
    <n v="-0.114257"/>
    <s v="Kericho"/>
    <s v="Kipkelion West"/>
    <s v="Kipteris"/>
    <s v="Korosyot"/>
    <s v="4"/>
    <s v="Benjamin Cheruiyot"/>
    <m/>
    <s v="Benjamin Cheruiyot"/>
    <s v=""/>
    <s v="Informal Business"/>
    <x v="0"/>
    <x v="0"/>
    <d v="2019-08-27T00:00:00"/>
  </r>
  <r>
    <s v="VPA6"/>
    <s v="KE-KER-1906-24852"/>
    <x v="0"/>
    <s v=""/>
    <s v="22nd January,2019"/>
    <d v="2019-01-22T00:00:00"/>
    <s v="19th June,2019"/>
    <d v="2019-06-19T00:00:00"/>
    <s v="Maritim Lily"/>
    <s v="Female"/>
    <s v="22807332"/>
    <s v="254740687916"/>
    <m/>
    <m/>
    <m/>
    <n v="35.387501"/>
    <n v="-0.10972"/>
    <s v="Kericho"/>
    <s v="Kipkelion West"/>
    <s v="Kipteris"/>
    <s v="Korosyot"/>
    <s v="4"/>
    <s v="Joyce Tonui"/>
    <m/>
    <s v="Joyce Tonui"/>
    <s v=""/>
    <s v="Informal Business"/>
    <x v="0"/>
    <x v="0"/>
    <d v="2019-08-27T00:00:00"/>
  </r>
  <r>
    <s v="VPA6"/>
    <s v="KE-KER-1905-25364"/>
    <x v="0"/>
    <s v=""/>
    <s v="2nd May,2018"/>
    <d v="2018-05-02T00:00:00"/>
    <s v="20th May,2019"/>
    <d v="2019-05-20T00:00:00"/>
    <s v="Kerubo Priscah"/>
    <s v="Female"/>
    <s v="26091451"/>
    <s v="254721218730"/>
    <m/>
    <m/>
    <m/>
    <n v="35.384886999999999"/>
    <n v="-0.14030000000000001"/>
    <s v="Kericho"/>
    <s v="Kipkelion West"/>
    <s v="Kipteris"/>
    <s v="Kabngetuny"/>
    <s v="4"/>
    <s v="Geoffrey  Chumba"/>
    <m/>
    <s v="Geoffrey  Chumba"/>
    <s v=""/>
    <s v="Informal Business"/>
    <x v="0"/>
    <x v="0"/>
    <d v="2019-08-27T00:00:00"/>
  </r>
  <r>
    <s v="VPA6"/>
    <s v="KE-KER-1905-24853"/>
    <x v="0"/>
    <s v=""/>
    <s v="25th November,2018"/>
    <d v="2018-11-25T00:00:00"/>
    <s v="12th May,2019"/>
    <d v="2019-05-12T00:00:00"/>
    <s v="Sigei Recho"/>
    <s v="Female"/>
    <s v="7626548"/>
    <s v="254710809910"/>
    <m/>
    <m/>
    <m/>
    <n v="35.383443"/>
    <n v="-0.11101800000000001"/>
    <s v="Kericho"/>
    <s v="Kipkelion West"/>
    <s v="Kipteris"/>
    <s v="Korosyot"/>
    <s v="4"/>
    <s v="Agnes Koech"/>
    <m/>
    <s v="Agnes Koech"/>
    <s v=""/>
    <s v="Informal Business"/>
    <x v="0"/>
    <x v="0"/>
    <d v="2019-08-27T00:00:00"/>
  </r>
  <r>
    <s v="VPA6"/>
    <s v="KE-KER-1907-25363"/>
    <x v="0"/>
    <s v=""/>
    <s v="2nd April,2019"/>
    <d v="2019-04-02T00:00:00"/>
    <s v="20th July,2019"/>
    <d v="2019-07-20T00:00:00"/>
    <s v="Siongok Elizabeth Cherop"/>
    <s v="Female"/>
    <s v="7627188"/>
    <s v="254723901539"/>
    <m/>
    <m/>
    <m/>
    <n v="35.388944000000002"/>
    <n v="-0.13242100000000001"/>
    <s v="Kericho"/>
    <s v="Kipkelion West"/>
    <s v="Kipteris"/>
    <s v="Kimugul"/>
    <s v="4"/>
    <s v="Benjamin Cheruiyot"/>
    <m/>
    <s v="Benjamin Cheruiyot"/>
    <s v=""/>
    <s v="Informal Business"/>
    <x v="0"/>
    <x v="0"/>
    <d v="2019-08-23T00:00:00"/>
  </r>
  <r>
    <s v="VPA6"/>
    <s v="KE-KER-1905-25317"/>
    <x v="0"/>
    <s v=""/>
    <s v="21st August,2018"/>
    <d v="2018-08-21T00:00:00"/>
    <s v="3rd May,2019"/>
    <d v="2019-05-03T00:00:00"/>
    <s v="Rono Sarah Chepngeno"/>
    <s v="Female"/>
    <s v="1771510"/>
    <s v="254729678731"/>
    <m/>
    <m/>
    <m/>
    <n v="35.379505000000002"/>
    <n v="-0.149508"/>
    <s v="Kericho"/>
    <s v="Kipkelion West"/>
    <s v="Kipteris"/>
    <s v="Kolonget"/>
    <s v="4"/>
    <s v="Geoffrey  Chumba"/>
    <m/>
    <s v="Geoffrey  Chumba"/>
    <s v=""/>
    <s v="Informal Business"/>
    <x v="0"/>
    <x v="0"/>
    <d v="2019-08-25T00:00:00"/>
  </r>
  <r>
    <s v="VPA6"/>
    <s v="KE-KER-1906-25379"/>
    <x v="0"/>
    <s v=""/>
    <s v="3rd August,2018"/>
    <d v="2018-08-03T00:00:00"/>
    <s v="30th June,2019"/>
    <d v="2019-06-30T00:00:00"/>
    <s v="Martha Kirui Cherugut"/>
    <s v="Female"/>
    <s v="13035921"/>
    <s v="254741894766"/>
    <m/>
    <m/>
    <m/>
    <n v="35.385533000000002"/>
    <n v="-0.12632699999999999"/>
    <s v="Kericho"/>
    <s v="Kipkelion West"/>
    <s v="Kipteris"/>
    <s v="Kipteres"/>
    <s v="4"/>
    <s v="Benjamin Birgen"/>
    <m/>
    <s v="Benjamin Birgen"/>
    <s v=""/>
    <s v="Informal Business"/>
    <x v="0"/>
    <x v="0"/>
    <d v="2019-07-09T00:00:00"/>
  </r>
  <r>
    <s v="VPA6"/>
    <s v="KE-KER-1908-24856"/>
    <x v="0"/>
    <s v=""/>
    <s v="18th January,2019"/>
    <d v="2019-01-18T00:00:00"/>
    <s v="15th August,2019"/>
    <d v="2019-08-15T00:00:00"/>
    <s v="Rono Hellen Chemutai"/>
    <s v="Female"/>
    <s v="20996340"/>
    <s v="254719467058"/>
    <m/>
    <m/>
    <m/>
    <n v="35.389136999999998"/>
    <n v="-0.109901"/>
    <s v="Kericho"/>
    <s v="Kipkelion West"/>
    <s v="Kipteris"/>
    <s v="Korosyot"/>
    <s v="4"/>
    <s v="Agnes Koech"/>
    <m/>
    <s v="Agnes Koech"/>
    <s v=""/>
    <s v="Informal Business"/>
    <x v="0"/>
    <x v="0"/>
    <d v="2019-09-22T00:00:00"/>
  </r>
  <r>
    <s v="VPA6"/>
    <s v="KE-KER-2004-24932"/>
    <x v="0"/>
    <s v=""/>
    <s v="16th December,2019"/>
    <d v="2019-12-16T00:00:00"/>
    <s v="20th April,2020"/>
    <d v="2020-04-20T00:00:00"/>
    <s v="Chepkorir Lilian"/>
    <s v="Female"/>
    <s v="27928139"/>
    <s v="254715110823"/>
    <m/>
    <m/>
    <m/>
    <n v="35.388916999999999"/>
    <n v="-0.12386900000000001"/>
    <s v="Kericho"/>
    <s v="Kipkelion West"/>
    <s v="Kipteris"/>
    <s v="Kipteres"/>
    <s v="4"/>
    <s v="Benjamin Cheruiyot"/>
    <m/>
    <s v="Benjamin Cheruiyot"/>
    <s v=""/>
    <s v="Informal Business"/>
    <x v="0"/>
    <x v="0"/>
    <d v="2020-05-25T00:00:00"/>
  </r>
  <r>
    <s v="VPA6"/>
    <s v="KE-KER-2003-24941"/>
    <x v="0"/>
    <s v=""/>
    <s v="22nd December,2019"/>
    <d v="2019-12-22T00:00:00"/>
    <s v="24th March,2020"/>
    <d v="2020-03-24T00:00:00"/>
    <s v="Too Joyce"/>
    <s v="Female"/>
    <s v="26091629"/>
    <s v="254707587911"/>
    <m/>
    <m/>
    <m/>
    <n v="35.377768000000003"/>
    <n v="-0.14749300000000001"/>
    <s v="Kericho"/>
    <s v="Kipkelion West"/>
    <s v="Kipteris"/>
    <s v="Tabulukwet"/>
    <s v="4"/>
    <s v="Josphat Langat"/>
    <m/>
    <s v="Josphat Langat"/>
    <s v=""/>
    <s v="Informal Business"/>
    <x v="0"/>
    <x v="0"/>
    <d v="2020-05-30T00:00:00"/>
  </r>
  <r>
    <s v="VPA6"/>
    <s v="KE-KER-2002-27967"/>
    <x v="2"/>
    <s v="Non Compliant"/>
    <s v="6th November,2018"/>
    <d v="2018-11-06T00:00:00"/>
    <s v="28th February,2020"/>
    <d v="2020-02-28T00:00:00"/>
    <s v="Recho Chepkwony Chelangat"/>
    <s v="Female"/>
    <s v="30823417"/>
    <s v="254726882223"/>
    <m/>
    <m/>
    <m/>
    <n v="35.403247999999998"/>
    <n v="-0.10596999999999999"/>
    <s v="Kericho"/>
    <s v="Kipkelion West"/>
    <s v="Kipteris"/>
    <s v="Ndubusat"/>
    <n v="4"/>
    <s v="Robert Birgen"/>
    <m/>
    <s v="Robert Birgen"/>
    <s v=""/>
    <s v="Informal Business"/>
    <x v="0"/>
    <x v="0"/>
    <d v="2020-12-10T00:00:00"/>
  </r>
  <r>
    <s v="VPA6"/>
    <s v="KE-KER-2003-27966"/>
    <x v="0"/>
    <s v=""/>
    <s v="7th June,2019"/>
    <d v="2019-06-07T00:00:00"/>
    <s v="25th March,2020"/>
    <d v="2020-03-25T00:00:00"/>
    <s v="Ruth Koskei Chepngetich"/>
    <s v="Female"/>
    <s v="3867335"/>
    <s v="254718843716"/>
    <m/>
    <m/>
    <m/>
    <n v="35.404902"/>
    <n v="-0.104032"/>
    <s v="Kericho"/>
    <s v="Kipkelion West"/>
    <s v="Kipteris"/>
    <s v="Ndubusat"/>
    <n v="4"/>
    <s v="Geoffrey  Chumba"/>
    <m/>
    <s v="Geoffrey  Chumba"/>
    <s v=""/>
    <s v="Informal Business"/>
    <x v="0"/>
    <x v="0"/>
    <d v="2020-12-10T00:00:00"/>
  </r>
  <r>
    <s v="VPA6"/>
    <s v="KE-KER-2004-26640"/>
    <x v="0"/>
    <s v=""/>
    <s v="10th September,2018"/>
    <d v="2018-09-10T00:00:00"/>
    <s v="21st April,2020"/>
    <d v="2020-04-21T00:00:00"/>
    <s v="Muge Edna C"/>
    <s v="Female"/>
    <s v="27659333"/>
    <s v="254719270069"/>
    <m/>
    <m/>
    <m/>
    <n v="35.387431999999997"/>
    <n v="-0.134857"/>
    <s v="Kericho"/>
    <s v="Kipkelion West"/>
    <s v="Kipteris"/>
    <s v="Kabngetuny"/>
    <s v="4"/>
    <s v="Josphat Langat"/>
    <m/>
    <s v="Josphat Langat"/>
    <s v=""/>
    <s v="Informal Business"/>
    <x v="0"/>
    <x v="0"/>
    <d v="2020-09-28T00:00:00"/>
  </r>
  <r>
    <s v="VPA6"/>
    <s v="KE-KER-2009-26637"/>
    <x v="0"/>
    <s v=""/>
    <s v="24th August,2018"/>
    <d v="2018-08-24T00:00:00"/>
    <s v="2nd September,2020"/>
    <d v="2020-09-02T00:00:00"/>
    <s v="Kosgei Rosemary Cherotich"/>
    <s v="Female"/>
    <s v="27995008"/>
    <s v="254727407995"/>
    <s v="727407995"/>
    <m/>
    <m/>
    <n v="35.385948999999997"/>
    <n v="-0.10900899999999999"/>
    <s v="Kericho"/>
    <s v="Kipkelion West"/>
    <s v="Kipteris"/>
    <s v="Korosyot"/>
    <s v="4"/>
    <s v="Benjamin Cheruiyot"/>
    <m/>
    <s v="Benjamin Cheruiyot"/>
    <s v=""/>
    <s v="Informal Business"/>
    <x v="0"/>
    <x v="0"/>
    <d v="2020-10-01T00:00:00"/>
  </r>
  <r>
    <s v="VPA6"/>
    <s v="KE-KER-2009-24945"/>
    <x v="0"/>
    <s v=""/>
    <s v="20th September,2018"/>
    <d v="2018-09-20T00:00:00"/>
    <s v="24th September,2020"/>
    <d v="2020-09-24T00:00:00"/>
    <s v="Mokwa Teresia Morangi"/>
    <s v="Female"/>
    <s v="4273114"/>
    <s v="254714919752"/>
    <s v="714919752"/>
    <m/>
    <m/>
    <n v="35.391399999999997"/>
    <n v="-0.110221"/>
    <s v="Kericho"/>
    <s v="Kipkelion West"/>
    <s v="Kipteris"/>
    <s v="Kaptuiya"/>
    <s v="4"/>
    <s v="Joyce Tonui"/>
    <m/>
    <s v="Joyce Tonui"/>
    <s v=""/>
    <s v="Informal Business"/>
    <x v="0"/>
    <x v="0"/>
    <d v="2020-10-01T00:00:00"/>
  </r>
  <r>
    <s v="VPA6"/>
    <s v="KE-KER-2011-27960"/>
    <x v="0"/>
    <s v=""/>
    <s v="22nd April,2019"/>
    <d v="2019-04-22T00:00:00"/>
    <s v="11th November,2020"/>
    <d v="2020-11-11T00:00:00"/>
    <s v="Tonui Sarah"/>
    <s v="Female"/>
    <s v="12750796"/>
    <s v="707368617"/>
    <s v="254707368617"/>
    <m/>
    <m/>
    <n v="35.399132000000002"/>
    <n v="-0.109386"/>
    <s v="Kericho"/>
    <s v="Kipkelion West"/>
    <s v="Kipteris"/>
    <s v="Ndubusat"/>
    <n v="4"/>
    <s v="Benjamin Cheruiyot"/>
    <m/>
    <s v="Benjamin Cheruiyot"/>
    <s v=""/>
    <s v="Informal Business"/>
    <x v="0"/>
    <x v="0"/>
    <d v="2020-11-22T00:00:00"/>
  </r>
  <r>
    <s v="VPA6"/>
    <s v="KE-KER-2001-27963"/>
    <x v="0"/>
    <s v=""/>
    <s v="23rd November,2018"/>
    <d v="2018-11-23T00:00:00"/>
    <s v="30th January,2020"/>
    <d v="2020-01-30T00:00:00"/>
    <s v="Kormon Esther C"/>
    <s v="Female"/>
    <s v="7627194"/>
    <s v="254720601174"/>
    <m/>
    <m/>
    <m/>
    <n v="35.389372000000002"/>
    <n v="-0.165913"/>
    <s v="Kericho"/>
    <s v="Kipkelion West"/>
    <s v="Kipteris"/>
    <s v="Chepkitar"/>
    <n v="4"/>
    <s v="Wesley Kipyegon"/>
    <m/>
    <s v="Wesley Kipyegon"/>
    <s v=""/>
    <s v="Informal Business"/>
    <x v="0"/>
    <x v="0"/>
    <d v="2020-11-23T00:00:00"/>
  </r>
  <r>
    <s v="VPA6"/>
    <s v="KE-KER-2001-27955"/>
    <x v="0"/>
    <s v=""/>
    <s v="23rd April,2019"/>
    <d v="2019-04-23T00:00:00"/>
    <s v="24th January,2020"/>
    <d v="2020-01-24T00:00:00"/>
    <s v="Mibei Stella C"/>
    <s v="Female"/>
    <s v="26855280"/>
    <s v="254713220631"/>
    <m/>
    <m/>
    <m/>
    <n v="35.381087999999998"/>
    <n v="-0.14371600000000001"/>
    <s v="Kericho"/>
    <s v="Kipkelion West"/>
    <s v="Kipteris"/>
    <s v="Kolonget"/>
    <n v="4"/>
    <s v="Benard Kirui"/>
    <m/>
    <s v="Benard Kirui"/>
    <s v=""/>
    <s v="Informal Business"/>
    <x v="0"/>
    <x v="0"/>
    <d v="2020-11-23T00:00:00"/>
  </r>
  <r>
    <s v="VPA6"/>
    <s v="KE-KER-2001-27957"/>
    <x v="0"/>
    <s v=""/>
    <s v="23rd March,2019"/>
    <d v="2019-03-23T00:00:00"/>
    <s v="3rd January,2020"/>
    <d v="2020-01-03T00:00:00"/>
    <s v="Too Jackline"/>
    <s v="Female"/>
    <s v="28931333"/>
    <s v="254705939516"/>
    <m/>
    <m/>
    <m/>
    <n v="35.381045"/>
    <n v="-0.146116"/>
    <s v="Kericho"/>
    <s v="Kipkelion West"/>
    <s v="Kipteris"/>
    <s v="Kolonget"/>
    <n v="4"/>
    <s v="Wesley Kipyegon"/>
    <m/>
    <s v="Wesley Kipyegon"/>
    <s v=""/>
    <s v="Informal Business"/>
    <x v="0"/>
    <x v="0"/>
    <d v="2020-11-23T00:00:00"/>
  </r>
  <r>
    <s v="VPA6"/>
    <s v="KE-MER-1902-28006"/>
    <x v="0"/>
    <s v=""/>
    <s v="3rd January,2019"/>
    <d v="2019-01-03T00:00:00"/>
    <s v="22nd February,2019"/>
    <d v="2019-02-22T00:00:00"/>
    <s v="Nereah Nkuene"/>
    <s v="Female"/>
    <s v="7729939"/>
    <s v="724398627"/>
    <m/>
    <m/>
    <s v="737358319"/>
    <n v="37.63194"/>
    <n v="-5.5888E-2"/>
    <s v="Meru"/>
    <s v="Imenti South"/>
    <s v="Kathera"/>
    <s v="Kiraaa"/>
    <s v="4"/>
    <s v="Biogas International Limited"/>
    <m/>
    <s v="Biogas International Limited"/>
    <s v=""/>
    <s v="Medium Size Business"/>
    <x v="6"/>
    <x v="2"/>
    <d v="2019-02-22T00:00:00"/>
  </r>
  <r>
    <s v="VPA6"/>
    <s v="KE-KWA-1906-26670"/>
    <x v="2"/>
    <s v="Non Compliant"/>
    <s v="18th June,2019"/>
    <d v="2019-06-18T00:00:00"/>
    <s v="29th June,2019"/>
    <d v="2019-06-29T00:00:00"/>
    <s v="Saidi Wato"/>
    <s v="Male"/>
    <s v="24601120"/>
    <s v="254723146280"/>
    <m/>
    <m/>
    <m/>
    <n v="39.493181999999997"/>
    <n v="-4.2612199999999998"/>
    <s v="Kwale"/>
    <s v="Matuga"/>
    <s v="Matuga"/>
    <s v="Mbegani"/>
    <s v="4"/>
    <s v="Biogas International Limited"/>
    <m/>
    <s v="Biogas International Limited"/>
    <s v=""/>
    <s v="Medium Size Business"/>
    <x v="6"/>
    <x v="2"/>
    <d v="2019-07-09T00:00:00"/>
  </r>
  <r>
    <s v="VPA6"/>
    <s v="KE-KWA-1906-26661"/>
    <x v="0"/>
    <s v=""/>
    <s v="18th May,2019"/>
    <d v="2019-05-18T00:00:00"/>
    <s v="18th June,2019"/>
    <d v="2019-06-18T00:00:00"/>
    <s v="Ndoro Ndarerwa"/>
    <s v="Male"/>
    <s v="6092142"/>
    <s v="254727143570"/>
    <m/>
    <m/>
    <m/>
    <n v="39.504165"/>
    <n v="-4.2648700000000002"/>
    <s v="Kwale"/>
    <s v="Matuga"/>
    <s v="Matuga"/>
    <s v="Mbegani"/>
    <s v="4"/>
    <s v="Biogas International Limited"/>
    <m/>
    <s v="Biogas International Limited"/>
    <s v=""/>
    <s v="Medium Size Business"/>
    <x v="6"/>
    <x v="2"/>
    <d v="2019-07-09T00:00:00"/>
  </r>
  <r>
    <s v="VPA6"/>
    <s v="KE-KWA-1906-26654"/>
    <x v="2"/>
    <s v="Non Compliant"/>
    <s v="19th May,2019"/>
    <d v="2019-05-19T00:00:00"/>
    <s v="19th June,2019"/>
    <d v="2019-06-19T00:00:00"/>
    <s v="Masudi Mwanzije"/>
    <s v="Male"/>
    <s v="20194721"/>
    <s v="254739321143"/>
    <m/>
    <m/>
    <m/>
    <n v="39.487366999999999"/>
    <n v="-4.2553830000000001"/>
    <s v="Kwale"/>
    <s v="Matuga"/>
    <s v="Matuga"/>
    <s v="Mbegani"/>
    <s v="4"/>
    <s v="Biogas International Limited"/>
    <m/>
    <s v="Biogas International Limited"/>
    <s v=""/>
    <s v="Medium Size Business"/>
    <x v="6"/>
    <x v="2"/>
    <d v="2019-07-09T00:00:00"/>
  </r>
  <r>
    <s v="VPA6"/>
    <s v="KE-KWA-1906-26664"/>
    <x v="2"/>
    <s v="Non Compliant"/>
    <s v="19th May,2019"/>
    <d v="2019-05-19T00:00:00"/>
    <s v="19th June,2019"/>
    <d v="2019-06-19T00:00:00"/>
    <s v="Samuel Mwero"/>
    <s v="Male"/>
    <s v="12901093"/>
    <s v="254725321709"/>
    <m/>
    <m/>
    <m/>
    <n v="39.489713000000002"/>
    <n v="-4.254645"/>
    <s v="Kwale"/>
    <s v="Matuga"/>
    <s v="Matuga"/>
    <s v="Mbegani"/>
    <s v="4"/>
    <s v="Biogas International Limited"/>
    <m/>
    <s v="Biogas International Limited"/>
    <s v=""/>
    <s v="Medium Size Business"/>
    <x v="6"/>
    <x v="2"/>
    <d v="2019-07-09T00:00:00"/>
  </r>
  <r>
    <s v="VPA6"/>
    <s v="KE-KWA-1906-26657"/>
    <x v="0"/>
    <s v=""/>
    <s v="5th May,2019"/>
    <d v="2019-05-05T00:00:00"/>
    <s v="17th June,2019"/>
    <d v="2019-06-17T00:00:00"/>
    <s v="Ali Kidzeli"/>
    <s v="Male"/>
    <s v="14605912"/>
    <s v="254791038467"/>
    <m/>
    <m/>
    <m/>
    <n v="39.489778000000001"/>
    <n v="-4.2702200000000001"/>
    <s v="Kwale"/>
    <s v="Matuga"/>
    <s v="Matunga"/>
    <s v="Mbegani"/>
    <s v="4"/>
    <s v="Biogas International Limited"/>
    <m/>
    <s v="Biogas International Limited"/>
    <s v=""/>
    <s v="Medium Size Business"/>
    <x v="6"/>
    <x v="2"/>
    <d v="2019-07-09T00:00:00"/>
  </r>
  <r>
    <s v="VPA6"/>
    <s v="KE-KWA-1906-26652"/>
    <x v="0"/>
    <s v=""/>
    <s v="5th May,2019"/>
    <d v="2019-05-05T00:00:00"/>
    <s v="17th June,2019"/>
    <d v="2019-06-17T00:00:00"/>
    <s v="Mose Ndego"/>
    <s v="Female"/>
    <s v="8427629"/>
    <s v="254719648797"/>
    <m/>
    <m/>
    <m/>
    <n v="39.490361999999998"/>
    <n v="-4.2617219999999998"/>
    <s v="Kwale"/>
    <s v="Matuga"/>
    <s v="Matuga"/>
    <s v="Mbegani"/>
    <s v="4"/>
    <s v="Biogas International Limited"/>
    <m/>
    <s v="Biogas International Limited"/>
    <s v=""/>
    <s v="Medium Size Business"/>
    <x v="6"/>
    <x v="2"/>
    <d v="2019-07-09T00:00:00"/>
  </r>
  <r>
    <s v="VPA6"/>
    <s v="KE-KWA-1906-26659"/>
    <x v="0"/>
    <s v=""/>
    <s v="4th May,2019"/>
    <d v="2019-05-04T00:00:00"/>
    <s v="17th June,2019"/>
    <d v="2019-06-17T00:00:00"/>
    <s v="Simon Ndarerwa"/>
    <s v="Male"/>
    <s v="12852527"/>
    <s v="254725860119"/>
    <m/>
    <m/>
    <m/>
    <n v="39.491064999999999"/>
    <n v="-4.2609269999999997"/>
    <s v="Kwale"/>
    <s v="Matuga"/>
    <s v="Matuga"/>
    <s v="Mbegani"/>
    <s v="4"/>
    <s v="Biogas International Limited"/>
    <m/>
    <s v="Biogas International Limited"/>
    <s v=""/>
    <s v="Medium Size Business"/>
    <x v="6"/>
    <x v="2"/>
    <d v="2019-07-09T00:00:00"/>
  </r>
  <r>
    <s v="VPA6"/>
    <s v="KE-KWA-1906-26673"/>
    <x v="0"/>
    <s v=""/>
    <s v="18th June,2019"/>
    <d v="2019-06-18T00:00:00"/>
    <s v="28th June,2019"/>
    <d v="2019-06-28T00:00:00"/>
    <s v="Daniel Makanga Tsuma"/>
    <s v="Male"/>
    <s v="25479466"/>
    <s v="254725998433"/>
    <m/>
    <m/>
    <m/>
    <n v="39.492851999999999"/>
    <n v="-4.2634299999999996"/>
    <s v="Kwale"/>
    <s v="Matuga"/>
    <s v="Matuga"/>
    <s v="Mbegani"/>
    <s v="4"/>
    <s v="Biogas International Limited"/>
    <m/>
    <s v="Biogas International Limited"/>
    <s v=""/>
    <s v="Medium Size Business"/>
    <x v="6"/>
    <x v="2"/>
    <d v="2019-07-09T00:00:00"/>
  </r>
  <r>
    <s v="VPA6"/>
    <s v="KE-KWA-1906-26660"/>
    <x v="0"/>
    <s v=""/>
    <s v="18th May,2019"/>
    <d v="2019-05-18T00:00:00"/>
    <s v="18th June,2019"/>
    <d v="2019-06-18T00:00:00"/>
    <s v="Mesalimu Mwaraha"/>
    <s v="Male"/>
    <s v="13408527"/>
    <s v="254707542742"/>
    <m/>
    <m/>
    <m/>
    <n v="39.485422999999997"/>
    <n v="-4.259773"/>
    <s v="Kwale"/>
    <s v="Matuga"/>
    <s v="Matuga"/>
    <s v="Mbegani"/>
    <s v="4"/>
    <s v="Biogas International Limited"/>
    <m/>
    <s v="Biogas International Limited"/>
    <s v=""/>
    <s v="Medium Size Business"/>
    <x v="6"/>
    <x v="2"/>
    <d v="2019-07-09T00:00:00"/>
  </r>
  <r>
    <s v="VPA6"/>
    <s v="KE-KWA-1906-26669"/>
    <x v="0"/>
    <s v=""/>
    <s v="18th June,2019"/>
    <d v="2019-06-18T00:00:00"/>
    <s v="28th June,2019"/>
    <d v="2019-06-28T00:00:00"/>
    <s v="Hamadi Saidi"/>
    <s v="Female"/>
    <s v="12852437"/>
    <s v="254718229439"/>
    <m/>
    <m/>
    <m/>
    <n v="39.491199999999999"/>
    <n v="-4.2606469999999996"/>
    <s v="Kwale"/>
    <s v="Matuga"/>
    <s v="Matuga"/>
    <s v="Mbegani"/>
    <s v="4"/>
    <s v="Biogas International Limited"/>
    <m/>
    <s v="Biogas International Limited"/>
    <s v=""/>
    <s v="Medium Size Business"/>
    <x v="6"/>
    <x v="2"/>
    <d v="2019-07-09T00:00:00"/>
  </r>
  <r>
    <s v="VPA6"/>
    <s v="KE-KER-2211-26195"/>
    <x v="2"/>
    <s v="Under Verification"/>
    <s v="15th December,2021"/>
    <d v="2021-12-15T00:00:00"/>
    <s v="1st November,2022"/>
    <d v="2022-11-01T00:00:00"/>
    <s v="Tonui Philiph"/>
    <s v="Male"/>
    <s v="20839831"/>
    <s v="0721147146"/>
    <m/>
    <m/>
    <s v="0725049823"/>
    <n v="35.259903000000001"/>
    <n v="-0.32833800000000002"/>
    <s v="Kericho"/>
    <s v="Ainamoi"/>
    <s v="Kipchimchim"/>
    <s v="Kipchimchim"/>
    <n v="6"/>
    <s v="Benjamin Kirui"/>
    <m/>
    <s v="Benjamin Kirui"/>
    <s v=""/>
    <s v="Informal Business"/>
    <x v="0"/>
    <x v="0"/>
    <d v="2022-12-06T00:00:00"/>
  </r>
  <r>
    <s v="VPA6"/>
    <s v="KE-KIS-1607-16033"/>
    <x v="0"/>
    <s v=""/>
    <s v="12th May,2016"/>
    <d v="2016-05-12T00:00:00"/>
    <s v="1st July,2016"/>
    <d v="2016-07-01T00:00:00"/>
    <s v="Sabina A Okoth"/>
    <s v="Female"/>
    <s v="1269375"/>
    <s v="719755638"/>
    <m/>
    <m/>
    <m/>
    <n v="34.851081999999998"/>
    <n v="-0.32759700000000003"/>
    <s v="Kisumu"/>
    <s v="Nyakach"/>
    <s v="West Nyakach"/>
    <s v="Kajimbo"/>
    <s v="6"/>
    <s v="Thomas Mboya Omwadho"/>
    <m/>
    <s v="Thomas Mboya Omwadho"/>
    <s v=""/>
    <s v="Informal Business"/>
    <x v="0"/>
    <x v="0"/>
    <d v="2017-03-02T00:00:00"/>
  </r>
  <r>
    <s v="VPA6"/>
    <s v="KE-KIR-1608-16057"/>
    <x v="1"/>
    <s v="Hostile Client"/>
    <s v="20th June,2016"/>
    <d v="2016-06-20T00:00:00"/>
    <s v="9th August,2016"/>
    <d v="2016-08-09T00:00:00"/>
    <s v="Kennedy M Mithamo"/>
    <s v="Male"/>
    <s v="20678206"/>
    <s v="254728007072"/>
    <m/>
    <m/>
    <m/>
    <m/>
    <m/>
    <s v="Kirinyaga"/>
    <s v="Kirinyaga Central"/>
    <s v="Ndimi"/>
    <s v="Kibingo"/>
    <s v="6"/>
    <s v="Patrick Kinyua"/>
    <m/>
    <s v="Patrick Kinyua"/>
    <s v=""/>
    <s v="Informal Business"/>
    <x v="2"/>
    <x v="0"/>
    <d v="2017-03-02T00:00:00"/>
  </r>
  <r>
    <s v="VPA6"/>
    <s v="KE-KIR-1604-16063"/>
    <x v="1"/>
    <s v="Hostile Client"/>
    <s v="11th February,2016"/>
    <d v="2016-02-11T00:00:00"/>
    <s v="1st April,2016"/>
    <d v="2016-04-01T00:00:00"/>
    <s v="Robert Muthii Gacibi"/>
    <s v="Male"/>
    <s v="16019612"/>
    <s v="254734757554"/>
    <m/>
    <m/>
    <m/>
    <m/>
    <m/>
    <s v="Kirinyaga"/>
    <s v="Kirinyaga Central"/>
    <s v="Ndimi"/>
    <s v="Kibingo"/>
    <s v="6"/>
    <s v="Patrick Kinyua"/>
    <m/>
    <s v="Patrick Kinyua"/>
    <s v=""/>
    <s v="Informal Business"/>
    <x v="0"/>
    <x v="0"/>
    <d v="2017-03-02T00:00:00"/>
  </r>
  <r>
    <s v="VPA6"/>
    <s v="KE-NAK-1607-16100"/>
    <x v="2"/>
    <s v="Unreachable"/>
    <s v="18th May,2016"/>
    <d v="2016-05-18T00:00:00"/>
    <s v="7th July,2016"/>
    <d v="2016-07-07T00:00:00"/>
    <s v="Peter Kamau Wairimu"/>
    <s v="Male"/>
    <s v="23128907"/>
    <s v="254728396659"/>
    <m/>
    <m/>
    <m/>
    <m/>
    <m/>
    <s v="Nakuru"/>
    <s v="Bahati"/>
    <s v="Woseges"/>
    <s v="Subukia"/>
    <s v="6"/>
    <s v="Reuben K Kimenyi"/>
    <m/>
    <s v="Reuben K Kimenyi"/>
    <s v=""/>
    <s v="Informal Business"/>
    <x v="0"/>
    <x v="0"/>
    <d v="2017-03-02T00:00:00"/>
  </r>
  <r>
    <s v="VPA6"/>
    <s v="KE-NAK-1611-16102"/>
    <x v="0"/>
    <s v=""/>
    <s v="12th September,2016"/>
    <d v="2016-09-12T00:00:00"/>
    <s v="1st November,2016"/>
    <d v="2016-11-01T00:00:00"/>
    <s v="Peter Mwangi Wanjiku"/>
    <s v="Male"/>
    <s v="25778694"/>
    <s v="736013013"/>
    <m/>
    <m/>
    <m/>
    <n v="36.229846999999999"/>
    <n v="2.1325E-2"/>
    <s v="Nakuru"/>
    <s v="Subukia"/>
    <s v="Waseges"/>
    <s v="Molo"/>
    <s v="6"/>
    <s v="Reuben K Kimenyi"/>
    <m/>
    <s v="Reuben K Kimenyi"/>
    <s v=""/>
    <s v="Informal Business"/>
    <x v="2"/>
    <x v="0"/>
    <d v="2017-03-02T00:00:00"/>
  </r>
  <r>
    <s v="VPA6"/>
    <s v="KE-NYA-1608-16119"/>
    <x v="2"/>
    <s v="Unreachable"/>
    <s v="12th June,2016"/>
    <d v="2016-06-12T00:00:00"/>
    <s v="1st August,2016"/>
    <d v="2016-08-01T00:00:00"/>
    <s v="Peter Kairu"/>
    <s v="Male"/>
    <s v="25316366"/>
    <s v="254701409640"/>
    <m/>
    <m/>
    <m/>
    <m/>
    <m/>
    <s v="Nyandarua"/>
    <s v="Nyahururu"/>
    <s v="Kouamiti"/>
    <s v="Karugu"/>
    <s v="6"/>
    <s v="Reuben K Kimenyi"/>
    <m/>
    <s v="Reuben K Kimenyi"/>
    <s v=""/>
    <s v="Informal Business"/>
    <x v="0"/>
    <x v="0"/>
    <d v="2017-03-02T00:00:00"/>
  </r>
  <r>
    <s v="VPA6"/>
    <s v="KE-KIR-1604-16125"/>
    <x v="1"/>
    <s v="Hostile Client"/>
    <s v="11th February,2016"/>
    <d v="2016-02-11T00:00:00"/>
    <s v="1st April,2016"/>
    <d v="2016-04-01T00:00:00"/>
    <s v="Winfred Nyawira Mugo"/>
    <s v="Female"/>
    <s v="24161128"/>
    <s v="254718429694"/>
    <m/>
    <m/>
    <m/>
    <m/>
    <m/>
    <s v="Kirinyaga"/>
    <s v="Kirinyaga Central"/>
    <s v="Inoi"/>
    <s v="Kangaita"/>
    <s v="6"/>
    <s v="Isaiah M Wandeto"/>
    <m/>
    <s v="Isaiah M Wandeto"/>
    <s v=""/>
    <s v="Informal Business"/>
    <x v="2"/>
    <x v="0"/>
    <d v="2017-03-02T00:00:00"/>
  </r>
  <r>
    <s v="VPA6"/>
    <s v="KE-KIR-1606-16134"/>
    <x v="2"/>
    <s v="Unreachable"/>
    <s v="12th April,2016"/>
    <d v="2016-04-12T00:00:00"/>
    <s v="1st June,2016"/>
    <d v="2016-06-01T00:00:00"/>
    <s v="Joseph Mureithi Karui"/>
    <s v="Male"/>
    <s v="3403178"/>
    <s v="705723720"/>
    <m/>
    <m/>
    <m/>
    <m/>
    <m/>
    <s v="Kirinyaga"/>
    <s v="Ndia"/>
    <s v="Mukure"/>
    <s v="Mwerua"/>
    <s v="6"/>
    <s v="Nicholas Kimenyi"/>
    <m/>
    <s v="Nicholas Kimenyi"/>
    <s v=""/>
    <s v="Informal Business"/>
    <x v="2"/>
    <x v="0"/>
    <d v="2017-03-02T00:00:00"/>
  </r>
  <r>
    <s v="VPA6"/>
    <s v="KE-KIR-1601-16135"/>
    <x v="2"/>
    <s v="Unreachable"/>
    <s v="12th November,2015"/>
    <d v="2015-11-12T00:00:00"/>
    <s v="1st January,2016"/>
    <d v="2016-01-01T00:00:00"/>
    <s v="Alphan Njeru Wanjohi"/>
    <s v="Male"/>
    <s v="3384837"/>
    <s v="254721281549"/>
    <m/>
    <m/>
    <m/>
    <m/>
    <m/>
    <s v="Kirinyaga"/>
    <s v="Ndia"/>
    <s v="Mukure"/>
    <s v="Mwerua"/>
    <s v="6"/>
    <s v="Nicholas Kimenyi"/>
    <m/>
    <s v="Nicholas Kimenyi"/>
    <s v=""/>
    <s v="Informal Business"/>
    <x v="2"/>
    <x v="0"/>
    <d v="2017-03-02T00:00:00"/>
  </r>
  <r>
    <s v="VPA6"/>
    <s v="KE-NYA-1608-16496"/>
    <x v="0"/>
    <s v=""/>
    <s v="19th June,2016"/>
    <d v="2016-06-19T00:00:00"/>
    <s v="8th August,2016"/>
    <d v="2016-08-08T00:00:00"/>
    <s v="Jane Wangechi Gichuru"/>
    <s v="Female"/>
    <s v="3440165"/>
    <s v="725919915"/>
    <m/>
    <m/>
    <m/>
    <n v="36.294263000000001"/>
    <n v="-0.252693"/>
    <s v="Nyandarua"/>
    <s v="Ol Kalou"/>
    <s v="Kanjuiri"/>
    <s v="Upper Gilgil"/>
    <s v="6"/>
    <s v="Reuben K Kimenyi"/>
    <m/>
    <s v="Reuben K Kimenyi"/>
    <s v=""/>
    <s v="Informal Business"/>
    <x v="2"/>
    <x v="0"/>
    <d v="2017-03-02T00:00:00"/>
  </r>
  <r>
    <s v="VPA6"/>
    <s v="KE-NYA-1608-16498"/>
    <x v="0"/>
    <s v=""/>
    <s v="19th June,2016"/>
    <d v="2016-06-19T00:00:00"/>
    <s v="8th August,2016"/>
    <d v="2016-08-08T00:00:00"/>
    <s v="Susan W Mbugua"/>
    <s v="Female"/>
    <s v="11029681"/>
    <s v="720829020"/>
    <m/>
    <m/>
    <m/>
    <n v="36.382938000000003"/>
    <n v="-0.35933999999999999"/>
    <s v="Nyandarua"/>
    <s v="Ol Kalou"/>
    <s v="Kaimbaga"/>
    <s v="Kaimbaga"/>
    <s v="6"/>
    <s v="Reuben K Kimenyi"/>
    <m/>
    <s v="Reuben K Kimenyi"/>
    <s v=""/>
    <s v="Informal Business"/>
    <x v="2"/>
    <x v="0"/>
    <d v="2017-03-02T00:00:00"/>
  </r>
  <r>
    <s v="VPA6"/>
    <s v="KE-NYA-1608-16502"/>
    <x v="0"/>
    <s v=""/>
    <s v="12th June,2016"/>
    <d v="2016-06-12T00:00:00"/>
    <s v="1st August,2016"/>
    <d v="2016-08-01T00:00:00"/>
    <s v="Joseph Moriasi Aroni"/>
    <s v="Male"/>
    <s v="10468028"/>
    <s v="728977673"/>
    <m/>
    <m/>
    <m/>
    <n v="35.008271999999998"/>
    <n v="-0.53756000000000004"/>
    <s v="Nyamira"/>
    <s v="Nyamira North"/>
    <s v="Itibo"/>
    <s v="Tombe"/>
    <s v="6"/>
    <s v="Joel N Moigare"/>
    <m/>
    <s v="Joel N Moigare"/>
    <s v=""/>
    <s v="Informal Business"/>
    <x v="2"/>
    <x v="0"/>
    <d v="2017-03-02T00:00:00"/>
  </r>
  <r>
    <s v="VPA6"/>
    <s v="KE-EMB-1607-16510"/>
    <x v="1"/>
    <s v="Hostile Client"/>
    <s v="12th May,2016"/>
    <d v="2016-05-12T00:00:00"/>
    <s v="1st July,2016"/>
    <d v="2016-07-01T00:00:00"/>
    <s v="John Njagi Njiru"/>
    <s v="Male"/>
    <s v="20056940"/>
    <s v="710928897"/>
    <m/>
    <m/>
    <m/>
    <n v="37.525906999999997"/>
    <n v="-0.478043"/>
    <s v="Embu"/>
    <s v="Manyatta"/>
    <s v="Gatura"/>
    <s v="Ngure"/>
    <s v="6"/>
    <s v="David Chege"/>
    <m/>
    <s v="David Chege"/>
    <s v=""/>
    <s v="Informal Business"/>
    <x v="2"/>
    <x v="0"/>
    <d v="2017-03-02T00:00:00"/>
  </r>
  <r>
    <s v="VPA6"/>
    <s v="KE-EMB-1607-16512"/>
    <x v="1"/>
    <s v="Duplicate"/>
    <s v="12th May,2016"/>
    <d v="2016-05-12T00:00:00"/>
    <s v="1st July,2016"/>
    <d v="2016-07-01T00:00:00"/>
    <s v="Bidan Kinyua Nyaga"/>
    <s v="Male"/>
    <s v="3338634"/>
    <s v="718605852"/>
    <m/>
    <m/>
    <m/>
    <m/>
    <m/>
    <s v="Embu"/>
    <s v="Runyenjes"/>
    <s v="Mubu"/>
    <s v="Mbo"/>
    <s v="6"/>
    <s v="David Chege"/>
    <m/>
    <s v="David Chege"/>
    <s v=""/>
    <s v="Informal Business"/>
    <x v="2"/>
    <x v="0"/>
    <d v="2017-03-02T00:00:00"/>
  </r>
  <r>
    <s v="VPA6"/>
    <s v="KE-KIR-1601-16136"/>
    <x v="1"/>
    <s v="Hostile Client"/>
    <s v="12th November,2015"/>
    <d v="2015-11-12T00:00:00"/>
    <s v="1st January,2016"/>
    <d v="2016-01-01T00:00:00"/>
    <s v="Joseph Wanjohi Kariuki"/>
    <s v="Male"/>
    <s v="10332578"/>
    <s v="254711793846"/>
    <m/>
    <m/>
    <m/>
    <m/>
    <m/>
    <s v="Kirinyaga"/>
    <s v="Ndia"/>
    <s v="Mukure"/>
    <s v="Kariko"/>
    <s v="6"/>
    <s v="Nicholas Kimenyi"/>
    <m/>
    <s v="Nicholas Kimenyi"/>
    <s v=""/>
    <s v="Informal Business"/>
    <x v="2"/>
    <x v="0"/>
    <d v="2017-03-02T00:00:00"/>
  </r>
  <r>
    <s v="VPA6"/>
    <s v="KE-KIR-1601-16138"/>
    <x v="2"/>
    <s v="Unreachable"/>
    <s v="12th November,2015"/>
    <d v="2015-11-12T00:00:00"/>
    <s v="1st January,2016"/>
    <d v="2016-01-01T00:00:00"/>
    <s v="Geoffrey Wachira Kibuchi"/>
    <s v="Male"/>
    <s v="25636950"/>
    <s v="254702892838"/>
    <m/>
    <m/>
    <m/>
    <m/>
    <m/>
    <s v="Kirinyaga"/>
    <s v="Kirinyaga Central"/>
    <s v="Mutira"/>
    <s v="Kaguyu"/>
    <s v="6"/>
    <s v="Nicholas Kimenyi"/>
    <m/>
    <s v="Nicholas Kimenyi"/>
    <s v=""/>
    <s v="Informal Business"/>
    <x v="2"/>
    <x v="0"/>
    <d v="2017-03-02T00:00:00"/>
  </r>
  <r>
    <s v="VPA6"/>
    <s v="KE-KIR-1601-16143"/>
    <x v="1"/>
    <s v="Hostile Client"/>
    <s v="12th November,2015"/>
    <d v="2015-11-12T00:00:00"/>
    <s v="1st January,2016"/>
    <d v="2016-01-01T00:00:00"/>
    <s v="Fredrick Mwangi Gitari"/>
    <s v="Male"/>
    <s v="10496387"/>
    <s v="254723618971"/>
    <m/>
    <m/>
    <m/>
    <m/>
    <m/>
    <s v="Kirinyaga"/>
    <s v="Kirinyaga Central"/>
    <s v="Inoi"/>
    <s v="Kariko"/>
    <s v="6"/>
    <s v="Nicholas Kimenyi"/>
    <m/>
    <s v="Nicholas Kimenyi"/>
    <s v=""/>
    <s v="Informal Business"/>
    <x v="2"/>
    <x v="0"/>
    <d v="2017-03-02T00:00:00"/>
  </r>
  <r>
    <s v="VPA6"/>
    <s v="KE-EMB-1603-16146"/>
    <x v="0"/>
    <s v=""/>
    <s v="11th January,2016"/>
    <d v="2016-01-11T00:00:00"/>
    <s v="1st March,2016"/>
    <d v="2016-03-01T00:00:00"/>
    <s v="Mary Nyambura"/>
    <s v="Female"/>
    <s v="10576092"/>
    <s v="722620546"/>
    <m/>
    <m/>
    <m/>
    <n v="37.493316999999998"/>
    <n v="-0.56641900000000001"/>
    <s v="Embu"/>
    <s v="Manyatta"/>
    <s v="Mbeti North"/>
    <s v="Don Bosco"/>
    <s v="6"/>
    <s v="Joshua Wachira"/>
    <m/>
    <s v="Joshua Wachira"/>
    <s v=""/>
    <s v="Informal Business"/>
    <x v="2"/>
    <x v="0"/>
    <d v="2017-03-02T00:00:00"/>
  </r>
  <r>
    <s v="VPA6"/>
    <s v="KE-KIR-1601-16148"/>
    <x v="2"/>
    <s v="Unreachable"/>
    <s v="12th November,2015"/>
    <d v="2015-11-12T00:00:00"/>
    <s v="1st January,2016"/>
    <d v="2016-01-01T00:00:00"/>
    <s v="Cecilia Muthoni Wanjau"/>
    <s v="Female"/>
    <s v="3624711"/>
    <s v="254721567119"/>
    <m/>
    <m/>
    <m/>
    <m/>
    <m/>
    <s v="Kirinyaga"/>
    <s v="Kirinyaga Central"/>
    <s v="Inoi"/>
    <s v="Kariku"/>
    <s v="6"/>
    <s v="Nicholas Kimenyi"/>
    <m/>
    <s v="Nicholas Kimenyi"/>
    <s v=""/>
    <s v="Informal Business"/>
    <x v="2"/>
    <x v="0"/>
    <d v="2017-03-02T00:00:00"/>
  </r>
  <r>
    <s v="VPA6"/>
    <s v="KE-NYE-1601-16149"/>
    <x v="2"/>
    <s v="Unreachable"/>
    <s v="12th November,2015"/>
    <d v="2015-11-12T00:00:00"/>
    <s v="1st January,2016"/>
    <d v="2016-01-01T00:00:00"/>
    <s v="Lucy Gathigia Ngatia"/>
    <s v="Female"/>
    <s v="1612200"/>
    <s v="724340720"/>
    <m/>
    <m/>
    <m/>
    <n v="37.203676999999999"/>
    <n v="-0.483377"/>
    <s v="Nyeri"/>
    <s v="Mathira"/>
    <s v="Iriaini"/>
    <s v="Thegenge"/>
    <s v="6"/>
    <s v="Nicholas Kimenyi"/>
    <m/>
    <s v="Nicholas Kimenyi"/>
    <s v=""/>
    <s v="Informal Business"/>
    <x v="2"/>
    <x v="0"/>
    <d v="2017-03-02T00:00:00"/>
  </r>
  <r>
    <s v="VPA6"/>
    <s v="KE-KIR-1601-16152"/>
    <x v="1"/>
    <s v="Hostile Client"/>
    <s v="12th November,2015"/>
    <d v="2015-11-12T00:00:00"/>
    <s v="1st January,2016"/>
    <d v="2016-01-01T00:00:00"/>
    <s v="Gerison Irungu Gakinya"/>
    <s v="Male"/>
    <s v="8631169"/>
    <s v="723162520"/>
    <m/>
    <m/>
    <m/>
    <n v="37.245825000000004"/>
    <n v="-0.49196800000000002"/>
    <s v="Kirinyaga"/>
    <s v="Kirinyaga Central"/>
    <s v="Mutira"/>
    <s v="Kirunda"/>
    <s v="6"/>
    <s v="Nicholas Kimenyi"/>
    <m/>
    <s v="Nicholas Kimenyi"/>
    <s v=""/>
    <s v="Informal Business"/>
    <x v="2"/>
    <x v="0"/>
    <d v="2017-03-02T00:00:00"/>
  </r>
  <r>
    <s v="VPA6"/>
    <s v="KE-KIR-1602-16154"/>
    <x v="2"/>
    <s v="Unreachable"/>
    <s v="13th December,2015"/>
    <d v="2015-12-13T00:00:00"/>
    <s v="1st February,2016"/>
    <d v="2016-02-01T00:00:00"/>
    <s v="Margaret Wanjiku Muthii"/>
    <s v="Female"/>
    <s v="23150130"/>
    <s v="716034549"/>
    <m/>
    <m/>
    <m/>
    <m/>
    <m/>
    <s v="Kirinyaga"/>
    <s v="Kirinyaga Central"/>
    <s v="Mutira"/>
    <s v="Kabari"/>
    <s v="6"/>
    <s v="Nicholas Kimenyi"/>
    <m/>
    <s v="Nicholas Kimenyi"/>
    <s v=""/>
    <s v="Informal Business"/>
    <x v="2"/>
    <x v="0"/>
    <d v="2017-03-02T00:00:00"/>
  </r>
  <r>
    <s v="VPA6"/>
    <s v="KE-KIR-1601-16158"/>
    <x v="1"/>
    <s v="Hostile Client"/>
    <s v="12th November,2015"/>
    <d v="2015-11-12T00:00:00"/>
    <s v="1st January,2016"/>
    <d v="2016-01-01T00:00:00"/>
    <s v="Jecinta Wanjiku Kinyua"/>
    <s v="Female"/>
    <s v="23974260"/>
    <s v="254720674514"/>
    <m/>
    <m/>
    <m/>
    <m/>
    <m/>
    <s v="Kirinyaga"/>
    <s v="Ndia"/>
    <s v="Mukure"/>
    <s v="Mukure"/>
    <s v="6"/>
    <s v="Nicholas Kimenyi"/>
    <m/>
    <s v="Nicholas Kimenyi"/>
    <s v=""/>
    <s v="Informal Business"/>
    <x v="2"/>
    <x v="0"/>
    <d v="2017-03-02T00:00:00"/>
  </r>
  <r>
    <s v="VPA6"/>
    <s v="KE-KIR-1605-16159"/>
    <x v="2"/>
    <s v="Unreachable"/>
    <s v="12th March,2016"/>
    <d v="2016-03-12T00:00:00"/>
    <s v="1st May,2016"/>
    <d v="2016-05-01T00:00:00"/>
    <s v="David Munene Kinyua"/>
    <s v="Male"/>
    <s v="7074387"/>
    <s v="254790437346"/>
    <m/>
    <m/>
    <m/>
    <m/>
    <m/>
    <s v="Kirinyaga"/>
    <s v="Kirinyaga Central"/>
    <s v="Mutira"/>
    <s v="Kabari"/>
    <s v="6"/>
    <s v="Nicholas Kimenyi"/>
    <m/>
    <s v="Nicholas Kimenyi"/>
    <s v=""/>
    <s v="Informal Business"/>
    <x v="2"/>
    <x v="0"/>
    <d v="2017-03-02T00:00:00"/>
  </r>
  <r>
    <s v="VPA6"/>
    <s v="KE-KIR-1607-16547"/>
    <x v="0"/>
    <s v=""/>
    <s v="12th May,2016"/>
    <d v="2016-05-12T00:00:00"/>
    <s v="1st July,2016"/>
    <d v="2016-07-01T00:00:00"/>
    <s v="Caroline Muthoni Kinyua"/>
    <s v="Female"/>
    <s v="1265367"/>
    <s v="710650004"/>
    <m/>
    <m/>
    <m/>
    <n v="37.188983999999998"/>
    <n v="-0.57780699999999996"/>
    <s v="Kirinyaga"/>
    <s v="Ndia"/>
    <s v="Kinii"/>
    <s v="Gatini"/>
    <s v="6"/>
    <s v="David Chege"/>
    <m/>
    <s v="David Chege"/>
    <s v=""/>
    <s v="Informal Business"/>
    <x v="2"/>
    <x v="0"/>
    <d v="2017-03-02T00:00:00"/>
  </r>
  <r>
    <s v="VPA6"/>
    <s v="KE-KIR-1603-16574"/>
    <x v="0"/>
    <s v=""/>
    <s v="11th January,2016"/>
    <d v="2016-01-11T00:00:00"/>
    <s v="1st March,2016"/>
    <d v="2016-03-01T00:00:00"/>
    <s v="Joyce Wagatwe Muriithi"/>
    <s v="Female"/>
    <s v="2906163"/>
    <s v="718433117"/>
    <m/>
    <m/>
    <m/>
    <n v="37.232602"/>
    <n v="-0.43833499999999997"/>
    <s v="Kirinyaga"/>
    <s v="Kirinyaga Central"/>
    <s v="Mutira"/>
    <s v="Kabari"/>
    <s v="6"/>
    <s v="Nicholas Kimenyi"/>
    <m/>
    <s v="Nicholas Kimenyi"/>
    <s v=""/>
    <s v="Informal Business"/>
    <x v="2"/>
    <x v="0"/>
    <d v="2017-03-02T00:00:00"/>
  </r>
  <r>
    <s v="VPA6"/>
    <s v="KE-KIR-1601-16161"/>
    <x v="2"/>
    <s v="Unreachable"/>
    <s v="12th November,2015"/>
    <d v="2015-11-12T00:00:00"/>
    <s v="1st January,2016"/>
    <d v="2016-01-01T00:00:00"/>
    <s v="Lydia Wanjiku Mugo"/>
    <s v="Female"/>
    <s v="13848839"/>
    <s v="254712902057"/>
    <m/>
    <m/>
    <m/>
    <m/>
    <m/>
    <s v="Kirinyaga"/>
    <s v="Kirinyaga Central"/>
    <s v="Mutira"/>
    <s v="Kabari"/>
    <s v="6"/>
    <s v="Nicholas Kimenyi"/>
    <m/>
    <s v="Nicholas Kimenyi"/>
    <s v=""/>
    <s v="Informal Business"/>
    <x v="2"/>
    <x v="0"/>
    <d v="2017-03-02T00:00:00"/>
  </r>
  <r>
    <s v="VPA6"/>
    <s v="KE-NYE-1603-16597"/>
    <x v="2"/>
    <s v="Unreachable"/>
    <s v="11th January,2016"/>
    <d v="2016-01-11T00:00:00"/>
    <s v="1st March,2016"/>
    <d v="2016-03-01T00:00:00"/>
    <s v="Daniel Muraguri Irungu"/>
    <s v="Male"/>
    <s v="21187363"/>
    <s v="723681000"/>
    <m/>
    <m/>
    <m/>
    <m/>
    <m/>
    <s v="Nyeri"/>
    <s v="Mukurwe-Ini"/>
    <s v="Githii"/>
    <s v="Ichamara"/>
    <s v="6"/>
    <s v="Nicholas Kimenyi"/>
    <m/>
    <s v="Nicholas Kimenyi"/>
    <s v=""/>
    <s v="Informal Business"/>
    <x v="2"/>
    <x v="0"/>
    <d v="2017-03-02T00:00:00"/>
  </r>
  <r>
    <s v="VPA6"/>
    <s v="KE-TAI-1606-16601"/>
    <x v="0"/>
    <s v=""/>
    <s v="12th April,2016"/>
    <d v="2016-04-12T00:00:00"/>
    <s v="1st June,2016"/>
    <d v="2016-06-01T00:00:00"/>
    <s v="Abduh Mrondwe Omari"/>
    <s v="Male"/>
    <s v="11654163"/>
    <s v="755370966"/>
    <m/>
    <m/>
    <m/>
    <n v="37.706671"/>
    <n v="-3.519288"/>
    <s v="Taita/Taveta"/>
    <s v="Taveta"/>
    <s v="Bomeni"/>
    <s v="Marudu"/>
    <s v="6"/>
    <s v="John Kariuki"/>
    <m/>
    <s v="John Kariuki"/>
    <s v=""/>
    <s v="Informal Business"/>
    <x v="0"/>
    <x v="0"/>
    <d v="2017-03-02T00:00:00"/>
  </r>
  <r>
    <s v="VPA6"/>
    <s v="KE-NAK-1605-16711"/>
    <x v="0"/>
    <s v=""/>
    <s v="12th March,2016"/>
    <d v="2016-03-12T00:00:00"/>
    <s v="1st May,2016"/>
    <d v="2016-05-01T00:00:00"/>
    <s v="Miriam Wachuka"/>
    <s v="Female"/>
    <s v="99999"/>
    <s v="725690680"/>
    <m/>
    <m/>
    <m/>
    <n v="36.163507000000003"/>
    <n v="-0.14228499999999999"/>
    <s v="Nakuru"/>
    <s v="Bahati"/>
    <s v="Bahati"/>
    <s v="Bahati"/>
    <s v="6"/>
    <s v="Peter Kamau Macharia"/>
    <m/>
    <s v="Peter Kamau Macharia"/>
    <s v=""/>
    <s v="Informal Business"/>
    <x v="0"/>
    <x v="0"/>
    <d v="2017-03-02T00:00:00"/>
  </r>
  <r>
    <s v="VPA6"/>
    <s v="KE-TAI-1608-16224"/>
    <x v="0"/>
    <s v=""/>
    <s v="12th June,2016"/>
    <d v="2016-06-12T00:00:00"/>
    <s v="1st August,2016"/>
    <d v="2016-08-01T00:00:00"/>
    <s v="Angelina Wakio Nganga"/>
    <s v="Female"/>
    <s v="13709447"/>
    <s v="716490419"/>
    <m/>
    <m/>
    <m/>
    <n v="38.378647000000001"/>
    <n v="-3.5039530000000001"/>
    <s v="Taita/Taveta"/>
    <s v="Mwatate"/>
    <s v="Wusi Kishamba"/>
    <s v="Kidaya Ifumbu"/>
    <s v="6"/>
    <s v="Stephen Nyange"/>
    <m/>
    <s v="Stephen Nyange"/>
    <s v=""/>
    <s v="Informal Business"/>
    <x v="2"/>
    <x v="0"/>
    <d v="2017-03-02T00:00:00"/>
  </r>
  <r>
    <s v="VPA6"/>
    <s v="KE-NAK-1601-16228"/>
    <x v="0"/>
    <s v=""/>
    <s v="21st November,2015"/>
    <d v="2015-11-21T00:00:00"/>
    <s v="10th January,2016"/>
    <d v="2016-01-10T00:00:00"/>
    <s v="Rose Talaa"/>
    <s v="Female"/>
    <s v="7092818"/>
    <s v="726524089"/>
    <m/>
    <m/>
    <m/>
    <n v="35.954990000000002"/>
    <n v="-0.24435699999999999"/>
    <s v="Nakuru"/>
    <s v="Rongai"/>
    <s v="Kamungei"/>
    <s v="Kiptenden"/>
    <s v="6"/>
    <s v="Nelson Mutai"/>
    <m/>
    <s v="Nelson Mutai"/>
    <s v=""/>
    <s v="Informal Business"/>
    <x v="2"/>
    <x v="0"/>
    <d v="2017-03-02T00:00:00"/>
  </r>
  <r>
    <s v="VPA6"/>
    <s v="KE-KIS-1606-16719"/>
    <x v="0"/>
    <s v=""/>
    <s v="12th April,2016"/>
    <d v="2016-04-12T00:00:00"/>
    <s v="1st June,2016"/>
    <d v="2016-06-01T00:00:00"/>
    <s v="Peter Omari Gichana"/>
    <s v="Male"/>
    <s v="99999"/>
    <s v="723716514"/>
    <m/>
    <m/>
    <m/>
    <n v="34.781832999999999"/>
    <n v="-0.60555700000000001"/>
    <s v="Kisii"/>
    <s v="Kisii South"/>
    <s v="Nyakoe"/>
    <s v="Nyakoe"/>
    <s v="6"/>
    <s v="Joseph Oigara Nyakundi"/>
    <m/>
    <s v="Joseph Oigara Nyakundi"/>
    <s v=""/>
    <s v="Informal Business"/>
    <x v="2"/>
    <x v="0"/>
    <d v="2017-03-02T00:00:00"/>
  </r>
  <r>
    <s v="VPA6"/>
    <s v="KE-NYE-1611-16721"/>
    <x v="0"/>
    <s v=""/>
    <s v="12th September,2016"/>
    <d v="2016-09-12T00:00:00"/>
    <s v="1st November,2016"/>
    <d v="2016-11-01T00:00:00"/>
    <s v="Margaret Wangui Mutahi"/>
    <s v="Male"/>
    <s v="3191400"/>
    <s v="72264568"/>
    <m/>
    <m/>
    <m/>
    <n v="37.062235000000001"/>
    <n v="-0.53123500000000001"/>
    <s v="Nyeri"/>
    <s v="Mukurweni"/>
    <s v=""/>
    <s v="Kahiti"/>
    <s v="6"/>
    <s v="Nekta Investments Limited"/>
    <m/>
    <s v="Nekta Investments Limited"/>
    <s v=""/>
    <s v="Informal Business"/>
    <x v="0"/>
    <x v="0"/>
    <d v="2017-03-02T00:00:00"/>
  </r>
  <r>
    <s v="VPA6"/>
    <s v="KE-MER-1611-16259"/>
    <x v="0"/>
    <s v=""/>
    <s v="1st October,2016"/>
    <d v="2016-10-01T00:00:00"/>
    <s v="20th November,2016"/>
    <d v="2016-11-20T00:00:00"/>
    <s v="Jenniffer Wanja"/>
    <s v="Female"/>
    <s v="1104327"/>
    <s v="714557421"/>
    <m/>
    <m/>
    <m/>
    <n v="37.936003999999997"/>
    <n v="0.174563"/>
    <s v="Meru"/>
    <s v="Igembe South"/>
    <s v="Athi"/>
    <s v="Kirindeni"/>
    <s v="6"/>
    <s v="Isaiah M Wandeto"/>
    <m/>
    <s v="Isaiah M Wandeto"/>
    <s v=""/>
    <s v="Informal Business"/>
    <x v="2"/>
    <x v="0"/>
    <d v="2017-03-02T00:00:00"/>
  </r>
  <r>
    <s v="VPA6"/>
    <s v="KE-KIR-1610-16758"/>
    <x v="0"/>
    <s v=""/>
    <s v="12th August,2016"/>
    <d v="2016-08-12T00:00:00"/>
    <s v="1st October,2016"/>
    <d v="2016-10-01T00:00:00"/>
    <s v="James Ayub Muriithi"/>
    <s v="Male"/>
    <s v="2924319"/>
    <s v="720248739"/>
    <m/>
    <m/>
    <m/>
    <n v="37.386305"/>
    <n v="-0.43242399999999998"/>
    <s v="Kirinyaga"/>
    <s v="Kirinyaga East"/>
    <s v="Ngariama"/>
    <s v="Kamwanya"/>
    <s v="6"/>
    <s v="Zablon Kimindio Kibara"/>
    <m/>
    <s v="Zablon Kimindio Kibara"/>
    <s v=""/>
    <s v="Informal Business"/>
    <x v="2"/>
    <x v="0"/>
    <d v="2017-03-02T00:00:00"/>
  </r>
  <r>
    <s v="VPA6"/>
    <s v="KE-KIR-1610-16759"/>
    <x v="2"/>
    <s v="Unreachable"/>
    <s v="12th August,2016"/>
    <d v="2016-08-12T00:00:00"/>
    <s v="1st October,2016"/>
    <d v="2016-10-01T00:00:00"/>
    <s v="John Gachanja Mundia"/>
    <s v="Male"/>
    <s v="13451496"/>
    <s v="722986400"/>
    <m/>
    <m/>
    <m/>
    <n v="37.259481999999998"/>
    <n v="-0.63119800000000004"/>
    <s v="Kirinyaga"/>
    <s v="Kirinyaga Central"/>
    <s v="Muthithi"/>
    <s v="Kagio"/>
    <s v="6"/>
    <s v="Zablon Kimindio Kibara"/>
    <m/>
    <s v="Zablon Kimindio Kibara"/>
    <s v=""/>
    <s v="Informal Business"/>
    <x v="2"/>
    <x v="0"/>
    <d v="2017-03-02T00:00:00"/>
  </r>
  <r>
    <s v="VPA6"/>
    <s v="KE-KIR-1608-16760"/>
    <x v="2"/>
    <s v="Unreachable"/>
    <s v="12th June,2016"/>
    <d v="2016-06-12T00:00:00"/>
    <s v="1st August,2016"/>
    <d v="2016-08-01T00:00:00"/>
    <s v="Michael Mwangi Githinji"/>
    <s v="Male"/>
    <s v="26199477"/>
    <s v="719276145"/>
    <m/>
    <m/>
    <m/>
    <n v="37.363688000000003"/>
    <n v="-0.66511699999999996"/>
    <s v="Kirinyaga"/>
    <s v="Kirinyaga East"/>
    <s v="Kimbimbi"/>
    <s v="Kimuri"/>
    <s v="6"/>
    <s v="Zablon Kimindio Kibara"/>
    <m/>
    <s v="Zablon Kimindio Kibara"/>
    <s v=""/>
    <s v="Informal Business"/>
    <x v="2"/>
    <x v="0"/>
    <d v="2017-03-02T00:00:00"/>
  </r>
  <r>
    <s v="VPA6"/>
    <s v="KE-KIR-1606-16272"/>
    <x v="0"/>
    <s v=""/>
    <s v="12th April,2016"/>
    <d v="2016-04-12T00:00:00"/>
    <s v="1st June,2016"/>
    <d v="2016-06-01T00:00:00"/>
    <s v="Albert Muriithi"/>
    <s v="Male"/>
    <s v="25436768"/>
    <s v="710901694"/>
    <m/>
    <m/>
    <m/>
    <n v="37.254953"/>
    <n v="-0.54442999999999997"/>
    <s v="Kirinyaga"/>
    <s v="Kerugoya/Kutus"/>
    <s v="Kanyekiini"/>
    <s v="Gitonguini"/>
    <s v="6"/>
    <s v="David Chege"/>
    <m/>
    <s v="David Chege"/>
    <s v=""/>
    <s v="Informal Business"/>
    <x v="2"/>
    <x v="0"/>
    <d v="2017-03-02T00:00:00"/>
  </r>
  <r>
    <s v="VPA6"/>
    <s v="KE-NAK-1605-16274"/>
    <x v="2"/>
    <s v="Unreachable"/>
    <s v="12th March,2016"/>
    <d v="2016-03-12T00:00:00"/>
    <s v="1st May,2016"/>
    <d v="2016-05-01T00:00:00"/>
    <s v="David Ngugi Mwangi"/>
    <s v="Male"/>
    <s v="28441671"/>
    <s v="729609270"/>
    <m/>
    <m/>
    <m/>
    <m/>
    <m/>
    <s v="Nakuru"/>
    <s v="Subukia"/>
    <s v="Weseges"/>
    <s v="Kianbe"/>
    <s v="6"/>
    <s v="David Chege"/>
    <m/>
    <s v="David Chege"/>
    <s v=""/>
    <s v="Informal Business"/>
    <x v="2"/>
    <x v="0"/>
    <d v="2017-03-02T00:00:00"/>
  </r>
  <r>
    <s v="VPA6"/>
    <s v="KE-KIR-1606-16275"/>
    <x v="2"/>
    <s v="Unreachable"/>
    <s v="12th April,2016"/>
    <d v="2016-04-12T00:00:00"/>
    <s v="1st June,2016"/>
    <d v="2016-06-01T00:00:00"/>
    <s v="Wine Wanjiru Kinyua"/>
    <s v="Male"/>
    <s v="31003138"/>
    <s v="706734768"/>
    <m/>
    <m/>
    <m/>
    <m/>
    <m/>
    <s v="Kirinyaga"/>
    <s v="Kirinyaga Central"/>
    <s v="Gitunda"/>
    <s v="Gatue"/>
    <s v="6"/>
    <s v="David Chege"/>
    <m/>
    <s v="David Chege"/>
    <s v=""/>
    <s v="Informal Business"/>
    <x v="2"/>
    <x v="0"/>
    <d v="2017-03-02T00:00:00"/>
  </r>
  <r>
    <s v="VPA6"/>
    <s v="KE-KIR-1605-16287"/>
    <x v="1"/>
    <s v="Hostile Client"/>
    <s v="12th March,2016"/>
    <d v="2016-03-12T00:00:00"/>
    <s v="1st May,2016"/>
    <d v="2016-05-01T00:00:00"/>
    <s v="Joel Gachoki Mithamo"/>
    <s v="Male"/>
    <s v="25253041"/>
    <s v="726018984"/>
    <m/>
    <m/>
    <m/>
    <m/>
    <m/>
    <s v="Kirinyaga"/>
    <s v="Kirinyaga Central"/>
    <s v="Mutira"/>
    <s v="Kabonge"/>
    <s v="6"/>
    <s v="David Chege"/>
    <m/>
    <s v="David Chege"/>
    <s v=""/>
    <s v="Informal Business"/>
    <x v="2"/>
    <x v="0"/>
    <d v="2017-03-02T00:00:00"/>
  </r>
  <r>
    <s v="VPA6"/>
    <s v="KE-KIR-1603-16340"/>
    <x v="1"/>
    <s v="Hostile Client"/>
    <s v="11th January,2016"/>
    <d v="2016-01-11T00:00:00"/>
    <s v="1st March,2016"/>
    <d v="2016-03-01T00:00:00"/>
    <s v="James Kinyua Kamau"/>
    <s v="Male"/>
    <s v="21739077"/>
    <s v="722896107"/>
    <m/>
    <m/>
    <m/>
    <m/>
    <m/>
    <s v="Kirinyaga"/>
    <s v="Kirinyaga Central"/>
    <s v="Kerugoya"/>
    <s v="Kathugu"/>
    <s v="6"/>
    <s v="Joshua Wachira"/>
    <m/>
    <s v="Joshua Wachira"/>
    <s v=""/>
    <s v="Informal Business"/>
    <x v="2"/>
    <x v="0"/>
    <d v="2017-03-02T00:00:00"/>
  </r>
  <r>
    <s v="VPA6"/>
    <s v="KE-MUR-1606-16342"/>
    <x v="2"/>
    <s v="Unreachable"/>
    <s v="12th April,2016"/>
    <d v="2016-04-12T00:00:00"/>
    <s v="1st June,2016"/>
    <d v="2016-06-01T00:00:00"/>
    <s v="Eunice Kamande Joho"/>
    <s v="Female"/>
    <s v="32925419"/>
    <s v="717848955"/>
    <m/>
    <m/>
    <m/>
    <m/>
    <m/>
    <s v="Murang'a"/>
    <s v="Kahuro"/>
    <s v="Mugoiri"/>
    <s v="Kiyu"/>
    <s v="6"/>
    <s v="Anthony Mwai Mukunga"/>
    <m/>
    <s v="Anthony Mwai Mukunga"/>
    <s v=""/>
    <s v="Informal Business"/>
    <x v="2"/>
    <x v="0"/>
    <d v="2017-03-02T00:00:00"/>
  </r>
  <r>
    <s v="VPA6"/>
    <s v="KE-KIR-1604-16345"/>
    <x v="2"/>
    <s v="Unreachable"/>
    <s v="11th February,2016"/>
    <d v="2016-02-11T00:00:00"/>
    <s v="1st April,2016"/>
    <d v="2016-04-01T00:00:00"/>
    <s v="Lucy Wanjiru Munene"/>
    <s v="Female"/>
    <s v="4223167"/>
    <s v="713176363"/>
    <m/>
    <m/>
    <m/>
    <m/>
    <m/>
    <s v="Kirinyaga"/>
    <s v="Kirinyaga Central"/>
    <s v="Kerugoya"/>
    <s v="Mukinduri"/>
    <s v="6"/>
    <s v="David Chege"/>
    <m/>
    <s v="David Chege"/>
    <s v=""/>
    <s v="Informal Business"/>
    <x v="2"/>
    <x v="0"/>
    <d v="2017-03-02T00:00:00"/>
  </r>
  <r>
    <s v="VPA6"/>
    <s v="KE-NYE-1606-16346"/>
    <x v="0"/>
    <s v=""/>
    <s v="12th April,2016"/>
    <d v="2016-04-12T00:00:00"/>
    <s v="1st June,2016"/>
    <d v="2016-06-01T00:00:00"/>
    <s v="Ruth Wachuka"/>
    <s v="Female"/>
    <s v="32116946"/>
    <s v="701191834"/>
    <m/>
    <m/>
    <m/>
    <n v="36.905065"/>
    <n v="-0.59313199999999999"/>
    <s v="Nyeri"/>
    <s v="Othaya"/>
    <s v="Chinga"/>
    <s v="Chinga"/>
    <s v="6"/>
    <s v="David Chege"/>
    <m/>
    <s v="David Chege"/>
    <s v=""/>
    <s v="Informal Business"/>
    <x v="2"/>
    <x v="0"/>
    <d v="2017-03-02T00:00:00"/>
  </r>
  <r>
    <s v="VPA6"/>
    <s v="KE-EMB-1605-16347"/>
    <x v="0"/>
    <s v=""/>
    <s v="12th March,2016"/>
    <d v="2016-03-12T00:00:00"/>
    <s v="1st May,2016"/>
    <d v="2016-05-01T00:00:00"/>
    <s v="Cicily Wambui Mwaniki"/>
    <s v="Female"/>
    <s v="6133127"/>
    <s v="708220904"/>
    <m/>
    <m/>
    <m/>
    <n v="37.580019999999998"/>
    <n v="-0.37689800000000001"/>
    <s v="Embu"/>
    <s v="Runyenjes"/>
    <s v="Gitare"/>
    <s v="Kathangeri"/>
    <s v="6"/>
    <s v="David Chege"/>
    <m/>
    <s v="David Chege"/>
    <s v=""/>
    <s v="Informal Business"/>
    <x v="2"/>
    <x v="0"/>
    <d v="2017-03-02T00:00:00"/>
  </r>
  <r>
    <s v="VPA6"/>
    <s v="KE-MER-1605-16368"/>
    <x v="2"/>
    <s v="Unreachable"/>
    <s v="22nd March,2016"/>
    <d v="2016-03-22T00:00:00"/>
    <s v="11th May,2016"/>
    <d v="2016-05-11T00:00:00"/>
    <s v="Vincent Mugambi"/>
    <s v="Male"/>
    <s v="21403111"/>
    <s v="789254879"/>
    <m/>
    <m/>
    <m/>
    <m/>
    <m/>
    <s v="Meru"/>
    <s v="Ichira"/>
    <s v="Metheru"/>
    <s v="Gitize"/>
    <s v="6"/>
    <s v="George Kiriungi Ngatia"/>
    <m/>
    <s v="George Kiriungi Ngatia"/>
    <s v=""/>
    <s v="Informal Business"/>
    <x v="0"/>
    <x v="0"/>
    <d v="2017-03-02T00:00:00"/>
  </r>
  <r>
    <s v="VPA6"/>
    <s v="KE-NYE-1604-16371"/>
    <x v="2"/>
    <s v="Unreachable"/>
    <s v="10th March,2016"/>
    <d v="2016-03-10T00:00:00"/>
    <s v="29th April,2016"/>
    <d v="2016-04-29T00:00:00"/>
    <s v="Robert Miiko"/>
    <s v="Male"/>
    <s v="14288856"/>
    <s v="715800957"/>
    <m/>
    <m/>
    <m/>
    <n v="36.903844999999997"/>
    <n v="-0.32957500000000001"/>
    <s v="Nyeri"/>
    <s v="Kieni West"/>
    <s v="Gatarakwa"/>
    <s v="Endarasha"/>
    <s v="6"/>
    <s v="George Kiriungi Ngatia"/>
    <m/>
    <s v="George Kiriungi Ngatia"/>
    <s v=""/>
    <s v="Informal Business"/>
    <x v="0"/>
    <x v="0"/>
    <d v="2017-03-02T00:00:00"/>
  </r>
  <r>
    <s v="VPA6"/>
    <s v="KE-NYE-1604-16372"/>
    <x v="2"/>
    <s v="Unreachable"/>
    <s v="11th February,2016"/>
    <d v="2016-02-11T00:00:00"/>
    <s v="1st April,2016"/>
    <d v="2016-04-01T00:00:00"/>
    <s v="Zachary Mhindi"/>
    <s v="Male"/>
    <s v="99999"/>
    <s v="788668877"/>
    <m/>
    <m/>
    <m/>
    <n v="37.150582"/>
    <n v="-0.38752799999999998"/>
    <s v="Nyeri"/>
    <s v="Mathari"/>
    <s v="Turi"/>
    <s v="Mathari"/>
    <s v="6"/>
    <s v="George Kiriungi Ngatia"/>
    <m/>
    <s v="George Kiriungi Ngatia"/>
    <s v=""/>
    <s v="Informal Business"/>
    <x v="0"/>
    <x v="0"/>
    <d v="2017-03-02T00:00:00"/>
  </r>
  <r>
    <s v="VPA6"/>
    <s v="KE-MER-1606-16373"/>
    <x v="2"/>
    <s v="Unreachable"/>
    <s v="12th April,2016"/>
    <d v="2016-04-12T00:00:00"/>
    <s v="1st June,2016"/>
    <d v="2016-06-01T00:00:00"/>
    <s v="Bonface Maina(2Nd Plant)"/>
    <s v="Male"/>
    <s v="28036578"/>
    <s v="716552343"/>
    <m/>
    <m/>
    <m/>
    <m/>
    <m/>
    <s v="Meru"/>
    <s v="Buuri"/>
    <s v="Kisima"/>
    <s v="Katheri"/>
    <s v="6"/>
    <s v="George Kiriungi Ngatia"/>
    <m/>
    <s v="George Kiriungi Ngatia"/>
    <s v=""/>
    <s v="Informal Business"/>
    <x v="0"/>
    <x v="0"/>
    <d v="2017-03-02T00:00:00"/>
  </r>
  <r>
    <s v="VPA6"/>
    <s v="KE-NYE-1606-16375"/>
    <x v="2"/>
    <s v="Unreachable"/>
    <s v="12th April,2016"/>
    <d v="2016-04-12T00:00:00"/>
    <s v="1st June,2016"/>
    <d v="2016-06-01T00:00:00"/>
    <s v="Michael Muriuki"/>
    <s v="Male"/>
    <s v="5557387"/>
    <s v="720296479"/>
    <m/>
    <m/>
    <m/>
    <n v="37.146430000000002"/>
    <n v="-0.38805200000000001"/>
    <s v="Nyeri"/>
    <s v="Kieni West"/>
    <s v="Umande"/>
    <s v="Ngarariga"/>
    <s v="6"/>
    <s v="George Kiriungi Ngatia"/>
    <m/>
    <s v="George Kiriungi Ngatia"/>
    <s v=""/>
    <s v="Informal Business"/>
    <x v="0"/>
    <x v="0"/>
    <d v="2017-03-02T00:00:00"/>
  </r>
  <r>
    <s v="VPA6"/>
    <s v="KE-KIA-1606-16382"/>
    <x v="0"/>
    <s v=""/>
    <s v="12th April,2016"/>
    <d v="2016-04-12T00:00:00"/>
    <s v="1st June,2016"/>
    <d v="2016-06-01T00:00:00"/>
    <s v="John David Kimani"/>
    <s v="Male"/>
    <s v="99999"/>
    <s v="711754429"/>
    <m/>
    <m/>
    <m/>
    <n v="36.771791999999998"/>
    <n v="-1.0348569999999999"/>
    <s v="Kiambu"/>
    <s v="Githunguri"/>
    <s v="Githunguri"/>
    <s v="Nyamothangi"/>
    <s v="6"/>
    <s v="Nilelynk Innovators"/>
    <m/>
    <s v="Nilelynk Innovators"/>
    <s v=""/>
    <s v="Informal Business"/>
    <x v="2"/>
    <x v="0"/>
    <d v="2017-03-02T00:00:00"/>
  </r>
  <r>
    <s v="VPA6"/>
    <s v="KE-NAI-1601-16384"/>
    <x v="0"/>
    <s v=""/>
    <s v="21st November,2015"/>
    <d v="2015-11-21T00:00:00"/>
    <s v="10th January,2016"/>
    <d v="2016-01-10T00:00:00"/>
    <s v="Simon Kariuki"/>
    <s v="Male"/>
    <s v="11182328"/>
    <s v="723772376"/>
    <m/>
    <m/>
    <m/>
    <n v="36.704073999999999"/>
    <n v="-1.2845489999999999"/>
    <s v="Nairobi"/>
    <s v="Dagoretti South"/>
    <s v="Dagoretti"/>
    <s v="Waithaka"/>
    <s v="6"/>
    <s v="Nilelynk Innovators"/>
    <m/>
    <s v="Nilelynk Innovators"/>
    <s v=""/>
    <s v="Informal Business"/>
    <x v="2"/>
    <x v="0"/>
    <d v="2017-03-02T00:00:00"/>
  </r>
  <r>
    <s v="VPA6"/>
    <s v="KE-MAC-1602-16385"/>
    <x v="0"/>
    <s v=""/>
    <s v="13th December,2015"/>
    <d v="2015-12-13T00:00:00"/>
    <s v="1st February,2016"/>
    <d v="2016-02-01T00:00:00"/>
    <s v="Peter Njoroge"/>
    <s v="Male"/>
    <s v="99999"/>
    <s v="723850843"/>
    <n v="2342043232"/>
    <m/>
    <m/>
    <n v="37.433056000000001"/>
    <n v="-1.035833"/>
    <s v="Machakos"/>
    <s v="Yatta"/>
    <s v="Kiuinyoni"/>
    <s v="Mbembani"/>
    <s v="6"/>
    <s v="Nilelynk Innovators"/>
    <m/>
    <s v="Nilelynk Innovators"/>
    <s v=""/>
    <s v="Informal Business"/>
    <x v="2"/>
    <x v="0"/>
    <d v="2017-03-02T00:00:00"/>
  </r>
  <r>
    <s v="VPA6"/>
    <s v="KE-KIR-1607-16421"/>
    <x v="0"/>
    <s v=""/>
    <s v="24th May,2016"/>
    <d v="2016-05-24T00:00:00"/>
    <s v="13th July,2016"/>
    <d v="2016-07-13T00:00:00"/>
    <s v="Peter Mwangi Martin"/>
    <s v="Male"/>
    <s v="9187474"/>
    <s v="731631910"/>
    <m/>
    <m/>
    <m/>
    <n v="37.214235000000002"/>
    <n v="-0.54252199999999995"/>
    <s v="Kirinyaga"/>
    <s v="Kirinyaga"/>
    <s v="Mukure"/>
    <s v="Kiburu"/>
    <s v="6"/>
    <s v="Jacob Maina Mwangi"/>
    <m/>
    <s v="Jacob Maina Mwangi"/>
    <s v=""/>
    <s v="Informal Business"/>
    <x v="2"/>
    <x v="0"/>
    <d v="2017-03-02T00:00:00"/>
  </r>
  <r>
    <s v="VPA6"/>
    <s v="KE-EMB-1608-16440"/>
    <x v="0"/>
    <s v=""/>
    <s v="12th June,2016"/>
    <d v="2016-06-12T00:00:00"/>
    <s v="1st August,2016"/>
    <d v="2016-08-01T00:00:00"/>
    <s v="Jacenter Wanjira Muriuki"/>
    <s v="Female"/>
    <s v="12402687"/>
    <s v="727233542"/>
    <m/>
    <m/>
    <m/>
    <n v="37.526026999999999"/>
    <n v="-0.47794399999999998"/>
    <s v="Embu"/>
    <s v="Manyatta"/>
    <s v="Gaturi"/>
    <s v="Makengi"/>
    <s v="6"/>
    <s v="David Chege"/>
    <m/>
    <s v="David Chege"/>
    <s v=""/>
    <s v="Informal Business"/>
    <x v="0"/>
    <x v="0"/>
    <d v="2017-03-02T00:00:00"/>
  </r>
  <r>
    <s v="VPA6"/>
    <s v="KE-KIR-1604-16456"/>
    <x v="1"/>
    <s v="Hostile Client"/>
    <s v="11th February,2016"/>
    <d v="2016-02-11T00:00:00"/>
    <s v="1st April,2016"/>
    <d v="2016-04-01T00:00:00"/>
    <s v="Anthony Mwai Njogu"/>
    <s v="Male"/>
    <s v="99999"/>
    <s v="727664709"/>
    <m/>
    <m/>
    <m/>
    <m/>
    <m/>
    <s v="Kirinyaga"/>
    <s v="Kirinyaga Central"/>
    <s v="Mutira"/>
    <s v="Kaguyu"/>
    <s v="6"/>
    <s v="Nicholas Kimenyi"/>
    <m/>
    <s v="Nicholas Kimenyi"/>
    <s v=""/>
    <s v="Informal Business"/>
    <x v="2"/>
    <x v="0"/>
    <d v="2017-03-02T00:00:00"/>
  </r>
  <r>
    <s v="VPA6"/>
    <s v="KE-KIR-1604-16463"/>
    <x v="0"/>
    <s v=""/>
    <s v="11th February,2016"/>
    <d v="2016-02-11T00:00:00"/>
    <s v="1st April,2016"/>
    <d v="2016-04-01T00:00:00"/>
    <s v="Julius Kinyua Mburi"/>
    <s v="Male"/>
    <s v="99999"/>
    <s v="0723831831"/>
    <m/>
    <m/>
    <m/>
    <n v="37.243881000000002"/>
    <n v="-0.50906399999999996"/>
    <s v="Kirinyaga"/>
    <s v="Kerugoya/Kutus"/>
    <s v="Mutira"/>
    <s v="Kirunda"/>
    <s v="6"/>
    <s v="Nicholas Kimenyi"/>
    <m/>
    <s v="Nicholas Kimenyi"/>
    <s v=""/>
    <s v="Informal Business"/>
    <x v="2"/>
    <x v="0"/>
    <d v="2017-03-02T00:00:00"/>
  </r>
  <r>
    <s v="VPA6"/>
    <s v="KE-KIR-1604-16466"/>
    <x v="1"/>
    <s v="Hostile Client"/>
    <s v="11th February,2016"/>
    <d v="2016-02-11T00:00:00"/>
    <s v="1st April,2016"/>
    <d v="2016-04-01T00:00:00"/>
    <s v="John Murimi Muriithi"/>
    <s v="Male"/>
    <s v="99999"/>
    <s v="791035548"/>
    <m/>
    <m/>
    <m/>
    <n v="37.213303000000003"/>
    <n v="-0.43565500000000001"/>
    <s v="Kirinyaga"/>
    <s v="Kirinyaga Central"/>
    <s v="Mutira"/>
    <s v="Kaguyu"/>
    <s v="6"/>
    <s v="Nicholas Kimenyi"/>
    <m/>
    <s v="Nicholas Kimenyi"/>
    <s v=""/>
    <s v="Informal Business"/>
    <x v="2"/>
    <x v="0"/>
    <d v="2017-03-02T00:00:00"/>
  </r>
  <r>
    <s v="VPA6"/>
    <s v="KE-KIR-1601-16472"/>
    <x v="2"/>
    <s v="Hostile Client"/>
    <s v="12th November,2015"/>
    <d v="2015-11-12T00:00:00"/>
    <s v="1st January,2016"/>
    <d v="2016-01-01T00:00:00"/>
    <s v="James Waweru Muthoni"/>
    <s v="Male"/>
    <s v="99999"/>
    <s v="701175497"/>
    <m/>
    <m/>
    <m/>
    <n v="37.235962000000001"/>
    <n v="-0.475968"/>
    <s v="Kirinyaga"/>
    <s v="Kirinyaga Central"/>
    <s v="Mutira"/>
    <s v="Kabari"/>
    <s v="6"/>
    <s v="Nicholas Kimenyi"/>
    <m/>
    <s v="Nicholas Kimenyi"/>
    <s v=""/>
    <s v="Informal Business"/>
    <x v="2"/>
    <x v="0"/>
    <d v="2017-03-02T00:00:00"/>
  </r>
  <r>
    <s v="VPA6"/>
    <s v="KE-KIR-1604-16473"/>
    <x v="1"/>
    <s v="Hostile Client"/>
    <s v="11th February,2016"/>
    <d v="2016-02-11T00:00:00"/>
    <s v="1st April,2016"/>
    <d v="2016-04-01T00:00:00"/>
    <s v="Peterson Ngiima Karani"/>
    <s v="Male"/>
    <s v="99999"/>
    <s v="724859429"/>
    <m/>
    <m/>
    <m/>
    <m/>
    <m/>
    <s v="Kirinyaga"/>
    <s v="Kirinyaga Central"/>
    <s v="Mutira"/>
    <s v="Kabari"/>
    <s v="6"/>
    <s v="Nicholas Kimenyi"/>
    <m/>
    <s v="Nicholas Kimenyi"/>
    <s v=""/>
    <s v="Informal Business"/>
    <x v="2"/>
    <x v="0"/>
    <d v="2017-03-02T00:00:00"/>
  </r>
  <r>
    <s v="VPA6"/>
    <s v="KE-NYE-1608-16475"/>
    <x v="1"/>
    <s v="Hostile Client"/>
    <s v="12th June,2016"/>
    <d v="2016-06-12T00:00:00"/>
    <s v="1st August,2016"/>
    <d v="2016-08-01T00:00:00"/>
    <s v="Joseph Karani Gituri"/>
    <s v="Male"/>
    <s v="23551660"/>
    <s v="723261279"/>
    <m/>
    <m/>
    <m/>
    <n v="37.179670000000002"/>
    <n v="-0.47957699999999998"/>
    <s v="Nyeri"/>
    <s v="Mathira"/>
    <s v="Kieni"/>
    <s v="Kamondo"/>
    <s v="6"/>
    <s v="Nicholas Kimenyi"/>
    <m/>
    <s v="Nicholas Kimenyi"/>
    <s v=""/>
    <s v="Informal Business"/>
    <x v="2"/>
    <x v="0"/>
    <d v="2017-03-02T00:00:00"/>
  </r>
  <r>
    <s v="VPA6"/>
    <s v="KE-KIR-1602-16487"/>
    <x v="0"/>
    <s v=""/>
    <s v="13th December,2015"/>
    <d v="2015-12-13T00:00:00"/>
    <s v="1st February,2016"/>
    <d v="2016-02-01T00:00:00"/>
    <s v="Jastin Munene Mugo"/>
    <s v="Male"/>
    <s v="1211381"/>
    <s v="723341485"/>
    <m/>
    <m/>
    <m/>
    <n v="37.283507"/>
    <n v="-0.52482099999999998"/>
    <s v="Kirinyaga"/>
    <s v="Kerugoya/Kutus"/>
    <s v="Kerugoya"/>
    <s v="Kaitheri"/>
    <s v="6"/>
    <s v="David Chege"/>
    <m/>
    <s v="David Chege"/>
    <s v=""/>
    <s v="Informal Business"/>
    <x v="2"/>
    <x v="0"/>
    <d v="2017-03-02T00:00:00"/>
  </r>
  <r>
    <s v="VPA6"/>
    <s v="KE-KIR-1604-16900"/>
    <x v="1"/>
    <s v="Hostile Client"/>
    <s v="11th February,2016"/>
    <d v="2016-02-11T00:00:00"/>
    <s v="1st April,2016"/>
    <d v="2016-04-01T00:00:00"/>
    <s v="Johnson Munene Mwai"/>
    <s v="Male"/>
    <s v="563258"/>
    <s v="703253485"/>
    <m/>
    <m/>
    <m/>
    <m/>
    <m/>
    <s v="Kirinyaga"/>
    <s v="Kirinyaga Central"/>
    <s v="Mutira"/>
    <s v="Kaguyu"/>
    <s v="6"/>
    <s v="Nicholas Kimenyi"/>
    <m/>
    <s v="Nicholas Kimenyi"/>
    <s v=""/>
    <s v="Informal Business"/>
    <x v="2"/>
    <x v="0"/>
    <d v="2017-03-02T00:00:00"/>
  </r>
  <r>
    <s v="VPA6"/>
    <s v="KE-KIR-1604-16902"/>
    <x v="2"/>
    <s v="Unreachable"/>
    <s v="11th February,2016"/>
    <d v="2016-02-11T00:00:00"/>
    <s v="1st April,2016"/>
    <d v="2016-04-01T00:00:00"/>
    <s v="Stephen Gachogu Mwai"/>
    <s v="Male"/>
    <s v="99999"/>
    <s v="731840383"/>
    <m/>
    <m/>
    <m/>
    <m/>
    <m/>
    <s v="Kirinyaga"/>
    <s v="Kirinyaga Central"/>
    <s v="Mutira"/>
    <s v="Kaguyu"/>
    <s v="6"/>
    <s v="Nicholas Kimenyi"/>
    <m/>
    <s v="Nicholas Kimenyi"/>
    <s v=""/>
    <s v="Informal Business"/>
    <x v="2"/>
    <x v="0"/>
    <d v="2017-03-02T00:00:00"/>
  </r>
  <r>
    <s v="VPA6"/>
    <s v="KE-KIR-1604-16903"/>
    <x v="2"/>
    <s v="Unreachable"/>
    <s v="11th February,2016"/>
    <d v="2016-02-11T00:00:00"/>
    <s v="1st April,2016"/>
    <d v="2016-04-01T00:00:00"/>
    <s v="Samuel Wachira Muriuki"/>
    <s v="Male"/>
    <s v="99999"/>
    <s v="728006665"/>
    <m/>
    <m/>
    <m/>
    <m/>
    <m/>
    <s v="Kirinyaga"/>
    <s v="Kirinyaga Central"/>
    <s v="Mutira"/>
    <s v="Kaguyu"/>
    <s v="6"/>
    <s v="Nicholas Kimenyi"/>
    <m/>
    <s v="Nicholas Kimenyi"/>
    <s v=""/>
    <s v="Informal Business"/>
    <x v="2"/>
    <x v="0"/>
    <d v="2017-03-02T00:00:00"/>
  </r>
  <r>
    <s v="VPA6"/>
    <s v="KE-KIR-1604-16905"/>
    <x v="1"/>
    <s v="Hostile Client"/>
    <s v="11th February,2016"/>
    <d v="2016-02-11T00:00:00"/>
    <s v="1st April,2016"/>
    <d v="2016-04-01T00:00:00"/>
    <s v="David Muthii Wanjiku"/>
    <s v="Male"/>
    <s v="25501731"/>
    <s v="721968154"/>
    <m/>
    <m/>
    <m/>
    <m/>
    <m/>
    <s v="Kirinyaga"/>
    <s v="Kirinyaga Central"/>
    <s v="Mutira"/>
    <s v="Kaguyu"/>
    <s v="6"/>
    <s v="Nicholas Kimenyi"/>
    <m/>
    <s v="Nicholas Kimenyi"/>
    <s v=""/>
    <s v="Informal Business"/>
    <x v="2"/>
    <x v="0"/>
    <d v="2017-03-02T00:00:00"/>
  </r>
  <r>
    <s v="VPA6"/>
    <s v="KE-BAR-1606-16906"/>
    <x v="0"/>
    <s v=""/>
    <s v="15th April,2016"/>
    <d v="2016-04-15T00:00:00"/>
    <s v="4th June,2016"/>
    <d v="2016-06-04T00:00:00"/>
    <s v="Tallam Kiprono Johana"/>
    <s v="Male"/>
    <s v="7233622"/>
    <s v="720532194"/>
    <m/>
    <m/>
    <m/>
    <n v="35.861547999999999"/>
    <n v="-9.9179999999999997E-3"/>
    <s v="Baringo"/>
    <s v="Koibatek"/>
    <s v="Kiplombe"/>
    <s v="Chemelil"/>
    <s v="6"/>
    <s v="Charles Ng'eno"/>
    <m/>
    <s v="Charles Ng'eno"/>
    <s v=""/>
    <s v="Informal Business"/>
    <x v="2"/>
    <x v="0"/>
    <d v="2017-03-02T00:00:00"/>
  </r>
  <r>
    <s v="VPA6"/>
    <s v="KE-KIR-1604-16912"/>
    <x v="1"/>
    <s v="Hostile Client"/>
    <s v="11th February,2016"/>
    <d v="2016-02-11T00:00:00"/>
    <s v="1st April,2016"/>
    <d v="2016-04-01T00:00:00"/>
    <s v="Mark Wanjau Muthoni"/>
    <s v="Male"/>
    <s v="26634856"/>
    <s v="707802883"/>
    <m/>
    <m/>
    <m/>
    <m/>
    <m/>
    <s v="Kirinyaga"/>
    <s v="Kirinyaga Central"/>
    <s v="Mutira"/>
    <s v="Kaguyu"/>
    <s v="6"/>
    <s v="Nicholas Kimenyi"/>
    <m/>
    <s v="Nicholas Kimenyi"/>
    <s v=""/>
    <s v="Informal Business"/>
    <x v="2"/>
    <x v="0"/>
    <d v="2017-03-02T00:00:00"/>
  </r>
  <r>
    <s v="VPA6"/>
    <s v="KE-KIR-1606-16913"/>
    <x v="2"/>
    <s v="Unreachable"/>
    <s v="12th April,2016"/>
    <d v="2016-04-12T00:00:00"/>
    <s v="1st June,2016"/>
    <d v="2016-06-01T00:00:00"/>
    <s v="David Muriuki Kambo"/>
    <s v="Male"/>
    <s v="11599182"/>
    <s v="707693707"/>
    <m/>
    <m/>
    <m/>
    <m/>
    <m/>
    <s v="Kirinyaga"/>
    <s v="Kirinyaga Central"/>
    <s v="Mutira"/>
    <s v="Kaguyu"/>
    <s v="6"/>
    <s v="Nicholas Kimenyi"/>
    <m/>
    <s v="Nicholas Kimenyi"/>
    <s v=""/>
    <s v="Informal Business"/>
    <x v="2"/>
    <x v="0"/>
    <d v="2017-03-02T00:00:00"/>
  </r>
  <r>
    <s v="VPA6"/>
    <s v="KE-NAK-1610-16108"/>
    <x v="0"/>
    <s v=""/>
    <s v="11th September,2016"/>
    <d v="2016-09-11T00:00:00"/>
    <s v="31st October,2016"/>
    <d v="2016-10-31T00:00:00"/>
    <s v="Alice Njeri Sirol"/>
    <s v="Female"/>
    <s v="6528607"/>
    <s v="728474754"/>
    <m/>
    <m/>
    <m/>
    <n v="36.213202000000003"/>
    <n v="4.9605000000000003E-2"/>
    <s v="Nakuru"/>
    <s v="Subukia"/>
    <s v="Waseges"/>
    <s v="Wei"/>
    <s v="6"/>
    <s v="Reuben K Kimenyi"/>
    <m/>
    <s v="Reuben K Kimenyi"/>
    <s v=""/>
    <s v="Informal Business"/>
    <x v="2"/>
    <x v="0"/>
    <d v="2017-03-02T00:00:00"/>
  </r>
  <r>
    <s v="VPA6"/>
    <s v="KE-SIA-1604-16112"/>
    <x v="0"/>
    <s v=""/>
    <s v="11th February,2016"/>
    <d v="2016-02-11T00:00:00"/>
    <s v="1st April,2016"/>
    <d v="2016-04-01T00:00:00"/>
    <s v="Joachime Owira Amoth"/>
    <s v="Male"/>
    <s v="1881045"/>
    <s v="734976545"/>
    <m/>
    <m/>
    <m/>
    <n v="34.249369999999999"/>
    <n v="8.1483E-2"/>
    <s v="Siaya"/>
    <s v="Siaya"/>
    <s v="Central Alego"/>
    <s v="Adodi A"/>
    <s v="6"/>
    <s v="Edwin Odhiambo"/>
    <m/>
    <s v="Edwin Odhiambo"/>
    <s v=""/>
    <s v="Informal Business"/>
    <x v="2"/>
    <x v="0"/>
    <d v="2017-03-02T00:00:00"/>
  </r>
  <r>
    <s v="VPA6"/>
    <s v="KE-NAK-1607-0"/>
    <x v="2"/>
    <s v="Unreachable"/>
    <s v="12th May,2016"/>
    <d v="2016-05-12T00:00:00"/>
    <s v="1st July,2016"/>
    <d v="2016-07-01T00:00:00"/>
    <s v="Benson Wairegi Maina"/>
    <s v="Male"/>
    <s v="34268009"/>
    <s v="+254789750637"/>
    <m/>
    <m/>
    <m/>
    <m/>
    <m/>
    <s v="Nakuru"/>
    <s v="Bahati"/>
    <s v="Subukia"/>
    <s v=""/>
    <s v="6"/>
    <s v="Reuben K Kimenyi"/>
    <m/>
    <s v="Reuben K Kimenyi"/>
    <s v=""/>
    <s v="Informal Business"/>
    <x v="2"/>
    <x v="0"/>
    <d v="2018-08-02T00:00:00"/>
  </r>
  <r>
    <s v="VPA6"/>
    <s v="KE-NYE-1608-17549"/>
    <x v="1"/>
    <s v="Hostile Client"/>
    <s v="12th June,2016"/>
    <d v="2016-06-12T00:00:00"/>
    <s v="1st August,2016"/>
    <d v="2016-08-01T00:00:00"/>
    <s v="Anthony Kanjube"/>
    <s v="Male"/>
    <s v="53214386"/>
    <s v="+254717347409"/>
    <m/>
    <m/>
    <m/>
    <m/>
    <m/>
    <s v="Nyeri"/>
    <s v="Mathira"/>
    <s v="Mukuyu"/>
    <s v=""/>
    <s v="6"/>
    <s v="Nicholas Kimenyi"/>
    <m/>
    <s v="Nicholas Kimenyi"/>
    <s v=""/>
    <s v="Informal Business"/>
    <x v="2"/>
    <x v="0"/>
    <d v="2018-08-02T00:00:00"/>
  </r>
  <r>
    <s v="VPA6"/>
    <s v="KE-MUR-1702-17596"/>
    <x v="2"/>
    <s v="Unreachable"/>
    <s v="13th December,2016"/>
    <d v="2016-12-13T00:00:00"/>
    <s v="1st February,2017"/>
    <d v="2017-02-01T00:00:00"/>
    <s v="Eric Kamau"/>
    <s v="Male"/>
    <s v="10277281"/>
    <s v="+254721748220"/>
    <m/>
    <m/>
    <m/>
    <m/>
    <m/>
    <s v="Murang'a"/>
    <s v="Gatundu"/>
    <s v="Muchatha"/>
    <s v=""/>
    <s v="6"/>
    <s v="Nicholas Kimenyi"/>
    <m/>
    <s v="Nicholas Kimenyi"/>
    <s v=""/>
    <s v="Informal Business"/>
    <x v="2"/>
    <x v="0"/>
    <d v="2018-08-02T00:00:00"/>
  </r>
  <r>
    <s v="VPA6"/>
    <s v="KE-NYE-1607-17603"/>
    <x v="1"/>
    <s v="Hostile Client"/>
    <s v="12th May,2016"/>
    <d v="2016-05-12T00:00:00"/>
    <s v="1st July,2016"/>
    <d v="2016-07-01T00:00:00"/>
    <s v="Francis Maina"/>
    <s v="Male"/>
    <s v="26965132"/>
    <s v="+254721134792"/>
    <m/>
    <m/>
    <m/>
    <m/>
    <m/>
    <s v="Nyeri"/>
    <s v="Mathira East"/>
    <s v="Ngandu"/>
    <s v=""/>
    <s v="6"/>
    <s v="Nicholas Kimenyi"/>
    <m/>
    <s v="Nicholas Kimenyi"/>
    <s v=""/>
    <s v="Informal Business"/>
    <x v="2"/>
    <x v="0"/>
    <d v="2018-08-02T00:00:00"/>
  </r>
  <r>
    <s v="VPA6"/>
    <s v="KE-LAI-1608-17613"/>
    <x v="2"/>
    <s v="Unreachable"/>
    <s v="12th June,2016"/>
    <d v="2016-06-12T00:00:00"/>
    <s v="1st August,2016"/>
    <d v="2016-08-01T00:00:00"/>
    <s v="James Karani Karugu"/>
    <s v="Male"/>
    <s v="40326541"/>
    <s v="+254799503939"/>
    <m/>
    <m/>
    <m/>
    <m/>
    <m/>
    <s v="Laikipia"/>
    <s v="Nyahururu"/>
    <s v="Mwihoko"/>
    <s v=""/>
    <s v="6"/>
    <s v="Nicholas Kimenyi"/>
    <m/>
    <s v="Nicholas Kimenyi"/>
    <s v=""/>
    <s v="Informal Business"/>
    <x v="2"/>
    <x v="0"/>
    <d v="2018-08-02T00:00:00"/>
  </r>
  <r>
    <s v="VPA6"/>
    <s v="KE-NAK-1512-17618"/>
    <x v="0"/>
    <s v=""/>
    <s v="11th November,2015"/>
    <d v="2015-11-11T00:00:00"/>
    <s v="31st December,2015"/>
    <d v="2015-12-31T00:00:00"/>
    <s v="James Nganga Waweru"/>
    <s v="Male"/>
    <s v="24369225"/>
    <s v="792614555"/>
    <m/>
    <m/>
    <m/>
    <n v="36.234904999999998"/>
    <n v="-2.5832000000000001E-2"/>
    <s v="Nakuru"/>
    <s v="Subukia"/>
    <s v="Subukia"/>
    <s v=""/>
    <s v="6"/>
    <s v="Reuben K Kimenyi"/>
    <m/>
    <s v="Reuben K Kimenyi"/>
    <s v=""/>
    <s v="Informal Business"/>
    <x v="2"/>
    <x v="0"/>
    <d v="2018-08-02T00:00:00"/>
  </r>
  <r>
    <s v="VPA6"/>
    <s v="KE-NAK-1612-17625"/>
    <x v="2"/>
    <s v="Unreachable"/>
    <s v="12th October,2016"/>
    <d v="2016-10-12T00:00:00"/>
    <s v="1st December,2016"/>
    <d v="2016-12-01T00:00:00"/>
    <s v="Joel Njoroge Githinji"/>
    <s v="Male"/>
    <s v="35254753"/>
    <s v="+254717506341"/>
    <m/>
    <m/>
    <m/>
    <m/>
    <m/>
    <s v="Nakuru"/>
    <s v="Subukia"/>
    <s v="Subukia"/>
    <s v=""/>
    <s v="6"/>
    <s v="Reuben K Kimenyi"/>
    <m/>
    <s v="Reuben K Kimenyi"/>
    <s v=""/>
    <s v="Informal Business"/>
    <x v="2"/>
    <x v="0"/>
    <d v="2018-08-02T00:00:00"/>
  </r>
  <r>
    <s v="VPA6"/>
    <s v="KE-NAK-1612-17627"/>
    <x v="0"/>
    <s v=""/>
    <s v="11th November,2016"/>
    <d v="2016-11-11T00:00:00"/>
    <s v="31st December,2016"/>
    <d v="2016-12-31T00:00:00"/>
    <s v="John Kariuki Maina"/>
    <s v="Male"/>
    <s v="10447480"/>
    <s v="727313949"/>
    <m/>
    <m/>
    <m/>
    <n v="36.190232000000002"/>
    <n v="-7.5721999999999998E-2"/>
    <s v="Nakuru"/>
    <s v="Subukia"/>
    <s v="Mihengo"/>
    <s v=""/>
    <s v="6"/>
    <s v="Reuben K Kimenyi"/>
    <m/>
    <s v="Reuben K Kimenyi"/>
    <s v=""/>
    <s v="Informal Business"/>
    <x v="2"/>
    <x v="0"/>
    <d v="2018-08-02T00:00:00"/>
  </r>
  <r>
    <s v="VPA6"/>
    <s v="KE-MUR-1610-17629"/>
    <x v="2"/>
    <s v="Unreachable"/>
    <s v="12th August,2016"/>
    <d v="2016-08-12T00:00:00"/>
    <s v="1st October,2016"/>
    <d v="2016-10-01T00:00:00"/>
    <s v="John Mathenge"/>
    <s v="Male"/>
    <s v="2351364"/>
    <s v="+254720556121"/>
    <m/>
    <m/>
    <m/>
    <m/>
    <m/>
    <s v="Murang'a"/>
    <s v="Gatundu"/>
    <s v=""/>
    <s v=""/>
    <s v="6"/>
    <s v="Nicholas Kimenyi"/>
    <m/>
    <s v="Nicholas Kimenyi"/>
    <s v=""/>
    <s v="Informal Business"/>
    <x v="2"/>
    <x v="0"/>
    <d v="2018-08-02T00:00:00"/>
  </r>
  <r>
    <s v="VPA6"/>
    <s v="KE-LAI-1608-17633"/>
    <x v="1"/>
    <s v="Hostile Client"/>
    <s v="13th July,2016"/>
    <d v="2016-07-13T00:00:00"/>
    <s v="7th August,2016"/>
    <d v="2016-08-07T00:00:00"/>
    <s v="Joseph Muthii"/>
    <s v="Male"/>
    <s v="52061260"/>
    <s v="+254713806213"/>
    <m/>
    <m/>
    <m/>
    <m/>
    <m/>
    <s v="Laikipia"/>
    <s v="Narumoru"/>
    <s v="Ndemu"/>
    <s v=""/>
    <s v="6"/>
    <s v="Nicholas Kimenyi"/>
    <m/>
    <s v="Nicholas Kimenyi"/>
    <s v=""/>
    <s v="Informal Business"/>
    <x v="2"/>
    <x v="0"/>
    <d v="2018-08-02T00:00:00"/>
  </r>
  <r>
    <s v="VPA6"/>
    <s v="KE-NYA-1609-15338"/>
    <x v="1"/>
    <s v="Hostile Client"/>
    <s v="13th July,2016"/>
    <d v="2016-07-13T00:00:00"/>
    <s v="1st September,2016"/>
    <d v="2016-09-01T00:00:00"/>
    <s v="Nicholas Waweru Wanjohi"/>
    <s v="Male"/>
    <s v="32205980"/>
    <s v="718798969"/>
    <m/>
    <m/>
    <m/>
    <m/>
    <m/>
    <s v="Nyandarua"/>
    <s v="Ndaragwa"/>
    <s v="Kiriogo"/>
    <s v=""/>
    <s v="6"/>
    <s v="Nicholas Kimenyi"/>
    <m/>
    <s v="Nicholas Kimenyi"/>
    <s v=""/>
    <s v="Informal Business"/>
    <x v="2"/>
    <x v="0"/>
    <d v="2018-08-02T00:00:00"/>
  </r>
  <r>
    <s v="VPA6"/>
    <s v="KE-TAI-1708-17572"/>
    <x v="0"/>
    <s v=""/>
    <s v="26th June,2017"/>
    <d v="2017-06-26T00:00:00"/>
    <s v="15th August,2017"/>
    <d v="2017-08-15T00:00:00"/>
    <s v="Ashil Mkindi Wachilu"/>
    <s v="Female"/>
    <s v="11654353"/>
    <s v="717563032"/>
    <m/>
    <s v="722262445"/>
    <m/>
    <n v="38.366413000000001"/>
    <n v="-3.4052790000000002"/>
    <s v="Taita/Taveta"/>
    <s v="Wundanyi"/>
    <s v="Mwanda"/>
    <s v="Mgange"/>
    <s v="6"/>
    <s v="Carly Mwandigha"/>
    <m/>
    <s v="Carly Mwandigha"/>
    <s v=""/>
    <s v="Informal Business"/>
    <x v="2"/>
    <x v="0"/>
    <d v="2018-08-02T00:00:00"/>
  </r>
  <r>
    <s v="VPA6"/>
    <s v="KE-KAJ-1612-17591"/>
    <x v="2"/>
    <s v="Unreachable"/>
    <s v="18th May,2016"/>
    <d v="2016-05-18T00:00:00"/>
    <s v="6th December,2016"/>
    <d v="2016-12-06T00:00:00"/>
    <s v="David Muchura"/>
    <s v="Male"/>
    <s v="24225794"/>
    <s v="724984280"/>
    <m/>
    <m/>
    <m/>
    <m/>
    <m/>
    <s v="kajiado"/>
    <s v="Ukuta"/>
    <s v="Okuta"/>
    <s v=""/>
    <s v="6"/>
    <s v="Nicholas Kimenyi"/>
    <m/>
    <s v="Nicholas Kimenyi"/>
    <s v=""/>
    <s v="Informal Business"/>
    <x v="2"/>
    <x v="0"/>
    <d v="2018-08-02T00:00:00"/>
  </r>
  <r>
    <s v="VPA6"/>
    <s v="KE-NYA-1608-17593"/>
    <x v="1"/>
    <s v="Hostile Client"/>
    <s v="12th June,2016"/>
    <d v="2016-06-12T00:00:00"/>
    <s v="1st August,2016"/>
    <d v="2016-08-01T00:00:00"/>
    <s v="David Ngubia"/>
    <s v="Male"/>
    <s v="53224620"/>
    <s v="+254716601434"/>
    <m/>
    <m/>
    <m/>
    <m/>
    <m/>
    <s v="Nyandarua"/>
    <s v="Nyahururu"/>
    <s v="Kiandu"/>
    <s v=""/>
    <s v="6"/>
    <s v="Nicholas Kimenyi"/>
    <m/>
    <s v="Nicholas Kimenyi"/>
    <s v=""/>
    <s v="Informal Business"/>
    <x v="2"/>
    <x v="0"/>
    <d v="2018-08-02T00:00:00"/>
  </r>
  <r>
    <s v="VPA6"/>
    <s v="KE-KIA-1904-28825"/>
    <x v="0"/>
    <s v=""/>
    <s v="10th April,2019"/>
    <d v="2019-04-10T00:00:00"/>
    <s v="23rd April,2019"/>
    <d v="2019-04-23T00:00:00"/>
    <s v="Wanjiku Jane"/>
    <s v="Female"/>
    <s v="31515176"/>
    <s v="725897750"/>
    <m/>
    <m/>
    <m/>
    <n v="36.656925000000001"/>
    <n v="-1.18771"/>
    <s v="Kiambu"/>
    <s v="Limuru"/>
    <s v="Muguga"/>
    <s v="Kahuru"/>
    <n v="6"/>
    <s v="Timothy Kabue"/>
    <m/>
    <s v="Timothy Kabue"/>
    <s v=""/>
    <s v="Informal Business"/>
    <x v="2"/>
    <x v="0"/>
    <d v="2019-11-13T00:00:00"/>
  </r>
  <r>
    <s v="VPA6"/>
    <s v="KE-KIA-1908-27921"/>
    <x v="0"/>
    <s v=""/>
    <s v="17th July,2019"/>
    <d v="2019-07-17T00:00:00"/>
    <s v="5th August,2019"/>
    <d v="2019-08-05T00:00:00"/>
    <s v="Wanjiru Mary"/>
    <s v="Female"/>
    <s v="99999"/>
    <s v="254724374867"/>
    <m/>
    <m/>
    <m/>
    <n v="36.668686000000001"/>
    <n v="-1.1955089999999999"/>
    <s v="Kiambu"/>
    <s v="Kabete"/>
    <s v="Kahuho"/>
    <s v="Gatwanafu"/>
    <s v="6"/>
    <s v="Timothy Kabue"/>
    <m/>
    <s v="Timothy Kabue"/>
    <s v=""/>
    <s v="Informal Business"/>
    <x v="2"/>
    <x v="0"/>
    <d v="2019-11-14T00:00:00"/>
  </r>
  <r>
    <s v="VPA6"/>
    <s v="KE-KIA-1902-26565"/>
    <x v="0"/>
    <s v=""/>
    <s v="18th January,2019"/>
    <d v="2019-01-18T00:00:00"/>
    <s v="23rd February,2019"/>
    <d v="2019-02-23T00:00:00"/>
    <s v="Muchiri Hannah Wangari"/>
    <s v="Female"/>
    <s v="99999"/>
    <s v="720463432"/>
    <m/>
    <m/>
    <m/>
    <n v="36.668747000000003"/>
    <n v="-1.196564"/>
    <s v="Kiambu"/>
    <s v="Kabete"/>
    <s v="Kahuho"/>
    <s v="Gatwanafu"/>
    <n v="6"/>
    <s v="Timothy Kabue"/>
    <m/>
    <s v="Timothy Kabue"/>
    <s v=""/>
    <s v="Informal Business"/>
    <x v="2"/>
    <x v="0"/>
    <d v="2019-11-14T00:00:00"/>
  </r>
  <r>
    <s v="VPA6"/>
    <s v="KE-KIA-1906-27919"/>
    <x v="0"/>
    <s v=""/>
    <s v="22nd May,2019"/>
    <d v="2019-05-22T00:00:00"/>
    <s v="12th June,2019"/>
    <d v="2019-06-12T00:00:00"/>
    <s v="Muthee Jane Waturi"/>
    <s v="Female"/>
    <s v="22695264"/>
    <s v="254723165238"/>
    <m/>
    <m/>
    <m/>
    <n v="36.640101999999999"/>
    <n v="-1.196801"/>
    <s v="Kiambu"/>
    <s v="Kikuyu"/>
    <s v="Sigona"/>
    <s v="Thamanda"/>
    <s v="6"/>
    <s v="Timothy Kabue"/>
    <m/>
    <s v="Timothy Kabue"/>
    <s v=""/>
    <s v="Informal Business"/>
    <x v="2"/>
    <x v="0"/>
    <d v="2019-11-14T00:00:00"/>
  </r>
  <r>
    <s v="VPA6"/>
    <s v="KE-KIA-1904-27909"/>
    <x v="0"/>
    <s v=""/>
    <s v="7th April,2019"/>
    <d v="2019-04-07T00:00:00"/>
    <s v="18th April,2019"/>
    <d v="2019-04-18T00:00:00"/>
    <s v="Wambui Mary"/>
    <s v="Female"/>
    <s v="99999"/>
    <s v="254724065219"/>
    <m/>
    <m/>
    <m/>
    <n v="36.638314999999999"/>
    <n v="-1.1937819999999999"/>
    <s v="Kiambu"/>
    <s v="Kikuyu"/>
    <s v="Muguga"/>
    <s v="Thamanda"/>
    <s v="6"/>
    <s v="Timothy Kabue"/>
    <m/>
    <s v="Timothy Kabue"/>
    <s v=""/>
    <s v="Informal Business"/>
    <x v="2"/>
    <x v="0"/>
    <d v="2019-11-14T00:00:00"/>
  </r>
  <r>
    <s v="VPA6"/>
    <s v="KE-THA-1612-17486"/>
    <x v="2"/>
    <s v="Hostile Client"/>
    <s v="11th November,2016"/>
    <d v="2016-11-11T00:00:00"/>
    <s v="31st December,2016"/>
    <d v="2016-12-31T00:00:00"/>
    <s v="Martha Kagendo Nyaga"/>
    <s v="Female"/>
    <s v="660733"/>
    <s v="+254723914673"/>
    <m/>
    <m/>
    <m/>
    <m/>
    <m/>
    <s v="Tharaka-Nithi"/>
    <s v="Tharaka-Nithi"/>
    <s v="Chuka"/>
    <s v="Magumoni"/>
    <s v="6"/>
    <s v="David Chege"/>
    <m/>
    <s v="David Chege"/>
    <s v=""/>
    <s v="Informal Business"/>
    <x v="2"/>
    <x v="0"/>
    <d v="2017-03-02T00:00:00"/>
  </r>
  <r>
    <s v="VPA6"/>
    <s v="KE-NAK-1608-17532"/>
    <x v="2"/>
    <s v="Unreachable"/>
    <s v="12th June,2016"/>
    <d v="2016-06-12T00:00:00"/>
    <s v="1st August,2016"/>
    <d v="2016-08-01T00:00:00"/>
    <s v="Samwel Kariuki Irungu"/>
    <s v="Male"/>
    <s v="3466315"/>
    <s v="+254719279648"/>
    <m/>
    <m/>
    <m/>
    <m/>
    <m/>
    <s v="Nakuru"/>
    <s v="Subukia"/>
    <s v="Munanda"/>
    <s v="Arachi"/>
    <s v="6"/>
    <s v="David Chege"/>
    <m/>
    <s v="David Chege"/>
    <s v=""/>
    <s v="Informal Business"/>
    <x v="2"/>
    <x v="0"/>
    <d v="2017-03-02T00:00:00"/>
  </r>
  <r>
    <s v="VPA6"/>
    <s v="KE-NYA-1607-16415"/>
    <x v="0"/>
    <s v=""/>
    <s v="12th May,2016"/>
    <d v="2016-05-12T00:00:00"/>
    <s v="1st July,2016"/>
    <d v="2016-07-01T00:00:00"/>
    <s v="Ngugi Devina"/>
    <s v="Female"/>
    <s v="285405861"/>
    <s v="725626338"/>
    <m/>
    <m/>
    <m/>
    <n v="36.422400000000003"/>
    <n v="4.8931000000000002E-2"/>
    <s v="Nyandarua"/>
    <s v="Ndaragwa"/>
    <s v="Kiriita"/>
    <s v="Shauri"/>
    <s v="6"/>
    <s v="KREEN"/>
    <m/>
    <s v="KREEN"/>
    <s v=""/>
    <s v="Informal Business"/>
    <x v="2"/>
    <x v="0"/>
    <d v="2017-07-04T00:00:00"/>
  </r>
  <r>
    <s v="VPA6"/>
    <s v="KE-UAS-1805-17762"/>
    <x v="0"/>
    <s v=""/>
    <s v="30th March,2018"/>
    <d v="2018-03-30T00:00:00"/>
    <s v="17th May,2018"/>
    <d v="2018-05-17T00:00:00"/>
    <s v="Chepkonga Michael"/>
    <s v="Male"/>
    <s v="99999"/>
    <s v="721589647"/>
    <m/>
    <m/>
    <m/>
    <n v="35.331643999999997"/>
    <n v="0.56395899999999999"/>
    <s v="Uasin Gishu"/>
    <s v="Moiben"/>
    <s v="Sergoit"/>
    <s v="Chemaluk"/>
    <s v="6"/>
    <s v="Daniel Bartilol"/>
    <m/>
    <s v="Daniel Bartilol"/>
    <s v=""/>
    <s v="Informal Business"/>
    <x v="2"/>
    <x v="0"/>
    <d v="2018-04-27T00:00:00"/>
  </r>
  <r>
    <s v="VPA6"/>
    <s v="KE-KIR-1608-17635"/>
    <x v="2"/>
    <s v="Unreachable"/>
    <s v="12th June,2016"/>
    <d v="2016-06-12T00:00:00"/>
    <s v="1st August,2016"/>
    <d v="2016-08-01T00:00:00"/>
    <s v="Julius Gitumbi"/>
    <s v="Male"/>
    <s v="37282341"/>
    <s v="+254718477478"/>
    <m/>
    <m/>
    <m/>
    <m/>
    <m/>
    <s v="Kirinyaga"/>
    <s v="Ndia"/>
    <s v="Kabaru"/>
    <s v=""/>
    <s v="6"/>
    <s v="Nicholas Kimenyi"/>
    <m/>
    <s v="Nicholas Kimenyi"/>
    <s v=""/>
    <s v="Informal Business"/>
    <x v="2"/>
    <x v="0"/>
    <d v="2018-08-02T00:00:00"/>
  </r>
  <r>
    <s v="VPA6"/>
    <s v="KE-KIR-1611-17638"/>
    <x v="1"/>
    <s v="Hostile Client"/>
    <s v="12th September,2016"/>
    <d v="2016-09-12T00:00:00"/>
    <s v="1st November,2016"/>
    <d v="2016-11-01T00:00:00"/>
    <s v="Maina Mugo"/>
    <s v="Male"/>
    <s v="11953423"/>
    <s v="+254722659942"/>
    <m/>
    <m/>
    <m/>
    <m/>
    <m/>
    <s v="Kirinyaga"/>
    <s v="Kirinyaga Central"/>
    <s v="Kagii"/>
    <s v=""/>
    <s v="6"/>
    <s v="Nicholas Kimenyi"/>
    <m/>
    <s v="Nicholas Kimenyi"/>
    <s v=""/>
    <s v="Informal Business"/>
    <x v="2"/>
    <x v="0"/>
    <d v="2018-08-02T00:00:00"/>
  </r>
  <r>
    <s v="VPA6"/>
    <s v="KE-KIA-1608-17642"/>
    <x v="2"/>
    <s v="Unreachable"/>
    <s v="28th June,2016"/>
    <d v="2016-06-28T00:00:00"/>
    <s v="17th August,2016"/>
    <d v="2016-08-17T00:00:00"/>
    <s v="Methew Maina"/>
    <s v="Male"/>
    <s v="53263131"/>
    <s v="+254722491199"/>
    <m/>
    <m/>
    <m/>
    <m/>
    <m/>
    <s v="Kiambu"/>
    <s v="Gatundu"/>
    <s v="Wanjohi"/>
    <s v=""/>
    <s v="6"/>
    <s v="Nicholas Kimenyi"/>
    <m/>
    <s v="Nicholas Kimenyi"/>
    <s v=""/>
    <s v="Informal Business"/>
    <x v="2"/>
    <x v="0"/>
    <d v="2018-08-02T00:00:00"/>
  </r>
  <r>
    <s v="VPA6"/>
    <s v="KE-NYE-1606-17643"/>
    <x v="1"/>
    <s v="Hostile Client"/>
    <s v="12th April,2016"/>
    <d v="2016-04-12T00:00:00"/>
    <s v="1st June,2016"/>
    <d v="2016-06-01T00:00:00"/>
    <s v="Michael Kariuki"/>
    <s v="Male"/>
    <s v="28346372"/>
    <s v="+254700498670"/>
    <m/>
    <m/>
    <m/>
    <m/>
    <m/>
    <s v="Nyeri"/>
    <s v="Mathira East"/>
    <s v="Kamiku"/>
    <s v=""/>
    <s v="6"/>
    <s v="Nicholas Kimenyi"/>
    <m/>
    <s v="Nicholas Kimenyi"/>
    <s v=""/>
    <s v="Informal Business"/>
    <x v="2"/>
    <x v="0"/>
    <d v="2018-08-02T00:00:00"/>
  </r>
  <r>
    <s v="VPA6"/>
    <s v="KE-NYE-1608-17644"/>
    <x v="2"/>
    <s v="Unreachable"/>
    <s v="12th June,2016"/>
    <d v="2016-06-12T00:00:00"/>
    <s v="1st August,2016"/>
    <d v="2016-08-01T00:00:00"/>
    <s v="Moris Mitambo"/>
    <s v="Male"/>
    <s v="285136"/>
    <s v="+254705045019"/>
    <m/>
    <m/>
    <m/>
    <m/>
    <m/>
    <s v="Nyeri"/>
    <s v="Mathira East"/>
    <s v=""/>
    <s v=""/>
    <s v="6"/>
    <s v="Nicholas Kimenyi"/>
    <m/>
    <s v="Nicholas Kimenyi"/>
    <s v=""/>
    <s v="Informal Business"/>
    <x v="2"/>
    <x v="0"/>
    <d v="2018-08-02T00:00:00"/>
  </r>
  <r>
    <s v="VPA6"/>
    <s v="KE-NYA-1608-17651"/>
    <x v="1"/>
    <s v="Hostile Client"/>
    <s v="12th June,2016"/>
    <d v="2016-06-12T00:00:00"/>
    <s v="1st August,2016"/>
    <d v="2016-08-01T00:00:00"/>
    <s v="Robert Munene"/>
    <s v="Male"/>
    <s v="48320051"/>
    <s v="+254722491163"/>
    <m/>
    <m/>
    <m/>
    <m/>
    <m/>
    <s v="Nyandarua"/>
    <s v="Ndaragwa"/>
    <s v="Kahuru"/>
    <s v=""/>
    <s v="6"/>
    <s v="Nicholas Kimenyi"/>
    <m/>
    <s v="Nicholas Kimenyi"/>
    <s v=""/>
    <s v="Informal Business"/>
    <x v="2"/>
    <x v="0"/>
    <d v="2018-08-02T00:00:00"/>
  </r>
  <r>
    <s v="VPA6"/>
    <s v="KE-MUR-1611-17654"/>
    <x v="2"/>
    <s v="Unreachable"/>
    <s v="12th September,2016"/>
    <d v="2016-09-12T00:00:00"/>
    <s v="1st November,2016"/>
    <d v="2016-11-01T00:00:00"/>
    <s v="William Kuguru"/>
    <s v="Male"/>
    <s v="1514262"/>
    <s v="+254723697920"/>
    <m/>
    <m/>
    <m/>
    <m/>
    <m/>
    <s v="Murang'a"/>
    <s v="Gatundu"/>
    <s v=""/>
    <s v=""/>
    <s v="6"/>
    <s v="Nicholas Kimenyi"/>
    <m/>
    <s v="Nicholas Kimenyi"/>
    <s v=""/>
    <s v="Informal Business"/>
    <x v="2"/>
    <x v="0"/>
    <d v="2018-08-02T00:00:00"/>
  </r>
  <r>
    <s v="VPA6"/>
    <s v="KE-NYA-1608-19276"/>
    <x v="0"/>
    <s v=""/>
    <s v="12th July,2016"/>
    <d v="2016-07-12T00:00:00"/>
    <s v="31st August,2016"/>
    <d v="2016-08-31T00:00:00"/>
    <s v="Samuel Michiri Muchiri"/>
    <s v="Male"/>
    <s v="9813018"/>
    <s v="726300269"/>
    <m/>
    <m/>
    <m/>
    <n v="36.484068000000001"/>
    <n v="-0.495533"/>
    <s v="Nyandarua"/>
    <s v="Kipipiri"/>
    <s v="Gathigira"/>
    <s v=""/>
    <s v="6"/>
    <s v="Harun Muchiri Stephen"/>
    <m/>
    <s v="Harun Muchiri Stephen"/>
    <s v=""/>
    <s v="Informal Business"/>
    <x v="2"/>
    <x v="0"/>
    <d v="2018-08-02T00:00:00"/>
  </r>
  <r>
    <s v="VPA6"/>
    <s v="KE-KIR-1603-20479"/>
    <x v="1"/>
    <s v="Hostile Client"/>
    <s v="11th January,2016"/>
    <d v="2016-01-11T00:00:00"/>
    <s v="1st March,2016"/>
    <d v="2016-03-01T00:00:00"/>
    <s v="Elastus Muita Musendu"/>
    <s v="Male"/>
    <s v="99999"/>
    <s v="724023004"/>
    <m/>
    <m/>
    <m/>
    <m/>
    <m/>
    <s v="Kirinyaga"/>
    <s v="Ndia"/>
    <s v="Kaguyu"/>
    <s v=""/>
    <s v="6"/>
    <s v="Nicholas Kimenyi"/>
    <m/>
    <s v="Nicholas Kimenyi"/>
    <s v=""/>
    <s v="Informal Business"/>
    <x v="2"/>
    <x v="0"/>
    <d v="2018-08-02T00:00:00"/>
  </r>
  <r>
    <s v="VPA6"/>
    <s v="KE-NAK-1604-20977"/>
    <x v="0"/>
    <s v=""/>
    <s v="11th February,2016"/>
    <d v="2016-02-11T00:00:00"/>
    <s v="1st April,2016"/>
    <d v="2016-04-01T00:00:00"/>
    <s v="Stephen Mwangi Thamaini"/>
    <s v="Male"/>
    <s v="1278063"/>
    <s v="701060152"/>
    <m/>
    <m/>
    <m/>
    <n v="36.225231999999998"/>
    <n v="2.9575000000000001E-2"/>
    <s v="Nakuru"/>
    <s v="Subukia"/>
    <s v="Kagumo"/>
    <s v=""/>
    <s v="6"/>
    <s v="Reuben K Kimenyi"/>
    <m/>
    <s v="Reuben K Kimenyi"/>
    <s v=""/>
    <s v="Informal Business"/>
    <x v="2"/>
    <x v="0"/>
    <d v="2018-08-02T00:00:00"/>
  </r>
  <r>
    <s v="VPA6"/>
    <s v="KE-KER-2008-26629"/>
    <x v="2"/>
    <s v="Under Verification"/>
    <s v="28th May,2020"/>
    <d v="2020-05-28T00:00:00"/>
    <s v="3rd August,2020"/>
    <d v="2020-08-03T00:00:00"/>
    <s v="Langat Hillary"/>
    <s v="Male"/>
    <s v="27926242"/>
    <s v="+254724582429"/>
    <m/>
    <m/>
    <m/>
    <n v="35.298568000000003"/>
    <n v="-0.280665"/>
    <s v="Kericho"/>
    <s v="Ainamoi"/>
    <s v="Poiywek"/>
    <s v="Chebir"/>
    <s v="6"/>
    <s v="Benjamin Kirui"/>
    <m/>
    <s v="Benjamin Kirui"/>
    <s v=""/>
    <s v="Informal Business"/>
    <x v="0"/>
    <x v="0"/>
    <d v="2020-08-18T00:00:00"/>
  </r>
  <r>
    <s v="VPA6"/>
    <s v="KE-TAI-2008-29260"/>
    <x v="0"/>
    <s v=""/>
    <s v="23rd July,2020"/>
    <d v="2020-07-23T00:00:00"/>
    <s v="17th August,2020"/>
    <d v="2020-08-17T00:00:00"/>
    <s v="Mwashighadi Justin Fundi"/>
    <s v="Male"/>
    <s v="3171480"/>
    <s v="+254728357661"/>
    <m/>
    <m/>
    <m/>
    <n v="38.347341999999998"/>
    <n v="-3.4300120000000001"/>
    <s v="Taita/Taveta"/>
    <s v="Mwatate"/>
    <s v="Mwatate"/>
    <s v="Kidaya"/>
    <s v="6"/>
    <s v="Colman Maghanga"/>
    <m/>
    <s v="Colman Maghanga"/>
    <s v=""/>
    <s v="Informal Business"/>
    <x v="2"/>
    <x v="0"/>
    <d v="2020-08-20T00:00:00"/>
  </r>
  <r>
    <s v="VPA6"/>
    <s v="KE-TAI-2008-29262"/>
    <x v="0"/>
    <s v=""/>
    <s v="15th July,2020"/>
    <d v="2020-07-15T00:00:00"/>
    <s v="20th August,2020"/>
    <d v="2020-08-20T00:00:00"/>
    <s v="Mwamidi Joseph Maghaga"/>
    <s v="Male"/>
    <s v="9786822"/>
    <s v="+254722907826"/>
    <m/>
    <m/>
    <m/>
    <n v="38.340707999999999"/>
    <n v="-3.4334920000000002"/>
    <s v="Taita/Taveta"/>
    <s v="Mwatate"/>
    <s v="Chawia"/>
    <s v="Fururu"/>
    <s v="6"/>
    <s v="Colman Maghanga"/>
    <m/>
    <s v="Colman Maghanga"/>
    <s v=""/>
    <s v="Informal Business"/>
    <x v="2"/>
    <x v="0"/>
    <d v="2020-08-20T00:00:00"/>
  </r>
  <r>
    <s v="VPA6"/>
    <s v="KE-KIR-2008-28071"/>
    <x v="0"/>
    <s v=""/>
    <s v="10th July,2020"/>
    <d v="2020-07-10T00:00:00"/>
    <s v="5th August,2020"/>
    <d v="2020-08-05T00:00:00"/>
    <s v="Muchai Wanjiku Alice"/>
    <s v="Female"/>
    <s v="99999"/>
    <s v="+254723428747"/>
    <m/>
    <m/>
    <m/>
    <n v="37.251930999999999"/>
    <n v="-0.48897400000000002"/>
    <s v="Kirinyaga"/>
    <s v="Kerugoya/Kutus"/>
    <s v="Mutira"/>
    <s v="Kiamutuira"/>
    <n v="6"/>
    <s v="Eric Muthii Mugo"/>
    <m/>
    <s v="Eric Muthii Mugo"/>
    <s v=""/>
    <s v="Informal Business"/>
    <x v="2"/>
    <x v="0"/>
    <d v="2020-08-27T00:00:00"/>
  </r>
  <r>
    <s v="VPA6"/>
    <s v="KE-KIA-2001-28314"/>
    <x v="2"/>
    <s v="Non Compliant"/>
    <s v="11th January,2020"/>
    <d v="2020-01-11T00:00:00"/>
    <s v="23rd January,2020"/>
    <d v="2020-01-23T00:00:00"/>
    <s v="Nginya Magdaline Gathoni"/>
    <s v="Female"/>
    <s v="5350153"/>
    <s v="723618404"/>
    <m/>
    <m/>
    <m/>
    <n v="36.896721999999997"/>
    <n v="-0.95164499999999996"/>
    <s v="Kiambu"/>
    <s v="Gatundu North"/>
    <s v="Kamwangi"/>
    <s v="Kwa D.C"/>
    <n v="6"/>
    <s v="Geoffrey K Gitau"/>
    <m/>
    <s v="Geoffrey K Gitau"/>
    <s v=""/>
    <s v="Informal Business"/>
    <x v="0"/>
    <x v="0"/>
    <d v="2020-02-11T00:00:00"/>
  </r>
  <r>
    <s v="VPA6"/>
    <s v="KE-NYE-2201-30028"/>
    <x v="0"/>
    <s v=""/>
    <s v="23rd December,2021"/>
    <d v="2021-12-23T00:00:00"/>
    <s v="18th January,2022"/>
    <d v="2022-01-18T00:00:00"/>
    <s v="Muriuki Joel Muthui"/>
    <s v="Male"/>
    <s v="8979515"/>
    <s v="254712127928"/>
    <m/>
    <m/>
    <s v="254726355833"/>
    <n v="37.090685999999998"/>
    <n v="-5.2524000000000001E-2"/>
    <s v="Nyeri"/>
    <s v="Kieni East"/>
    <s v="Gakawa"/>
    <s v="Ngerima"/>
    <n v="6"/>
    <s v="Wambui Gituku"/>
    <m/>
    <s v="Wambui Gituku"/>
    <s v=""/>
    <s v="Informal Business"/>
    <x v="0"/>
    <x v="0"/>
    <d v="2022-01-18T00:00:00"/>
  </r>
  <r>
    <s v="VPA6"/>
    <s v="KE-NYE-2205-30903"/>
    <x v="2"/>
    <s v="Unreachable"/>
    <s v="11th April,2022"/>
    <d v="2022-04-11T00:00:00"/>
    <s v="11th May,2022"/>
    <d v="2022-05-11T00:00:00"/>
    <s v="Mutuirandu Phineus Ndege"/>
    <s v="Male"/>
    <s v="2398571"/>
    <s v="0727792166"/>
    <m/>
    <m/>
    <s v="0723008717"/>
    <n v="37.099713999999999"/>
    <n v="-2.9478000000000001E-2"/>
    <s v="Nyeri"/>
    <s v="Kieni East"/>
    <s v="Gakawa"/>
    <s v="Kwa huku"/>
    <n v="6"/>
    <s v="Wambui Gituku"/>
    <m/>
    <s v="Wambui Gituku"/>
    <s v=""/>
    <s v="Informal Business"/>
    <x v="0"/>
    <x v="0"/>
    <d v="2022-05-12T00:00:00"/>
  </r>
  <r>
    <s v="VPA6"/>
    <s v="KE-MAC-2204-28596"/>
    <x v="0"/>
    <s v=""/>
    <s v="10th March,2022"/>
    <d v="2022-03-10T00:00:00"/>
    <s v="9th April,2022"/>
    <d v="2022-04-09T00:00:00"/>
    <s v="Masila Dalmus"/>
    <s v="Male"/>
    <s v=""/>
    <s v="0723503085"/>
    <m/>
    <m/>
    <m/>
    <n v="37.202593"/>
    <n v="-1.534942"/>
    <s v="Machakos"/>
    <s v="Machakos"/>
    <s v="Machakos"/>
    <s v="Kilima"/>
    <n v="6"/>
    <s v="Januaries Kaloki"/>
    <m/>
    <s v="Januaries Kaloki"/>
    <s v=""/>
    <s v="Informal Business"/>
    <x v="2"/>
    <x v="0"/>
    <d v="2022-04-25T00:00:00"/>
  </r>
  <r>
    <s v="VPA6"/>
    <s v="KE-BOM-2204-26370"/>
    <x v="0"/>
    <s v=""/>
    <s v="1st January,2022"/>
    <d v="2022-01-01T00:00:00"/>
    <s v="1st April,2022"/>
    <d v="2022-04-01T00:00:00"/>
    <s v="Chebet Daisy"/>
    <s v="Female"/>
    <s v="32602868"/>
    <s v="725759080"/>
    <m/>
    <m/>
    <m/>
    <n v="35.371197000000002"/>
    <n v="-0.66268800000000005"/>
    <s v="Bomet"/>
    <s v="Bomet Central"/>
    <s v="Ndarawetta"/>
    <s v="Chamkokwet"/>
    <n v="6"/>
    <s v="Philip Kurgat"/>
    <m/>
    <s v="Philip Kurgat"/>
    <s v=""/>
    <s v="Informal Business"/>
    <x v="0"/>
    <x v="0"/>
    <d v="2022-04-29T00:00:00"/>
  </r>
  <r>
    <s v="VPA6"/>
    <s v="KE-KIA-2008-28548"/>
    <x v="0"/>
    <s v=""/>
    <s v="30th July,2020"/>
    <d v="2020-07-30T00:00:00"/>
    <s v="20th August,2020"/>
    <d v="2020-08-20T00:00:00"/>
    <s v="Kanyari Michael Wanderi"/>
    <s v="Male"/>
    <s v="20694032"/>
    <s v="254729903549"/>
    <m/>
    <m/>
    <s v="254700267434"/>
    <n v="36.908313999999997"/>
    <n v="-1.0189900000000001"/>
    <s v="Kiambu"/>
    <s v="Gatundu South"/>
    <s v="Genda"/>
    <s v="Kangenga"/>
    <n v="6"/>
    <s v="Geoffrey K Gitau"/>
    <m/>
    <s v="Geoffrey K Gitau"/>
    <s v=""/>
    <s v="Informal Business"/>
    <x v="2"/>
    <x v="0"/>
    <d v="2020-12-01T00:00:00"/>
  </r>
  <r>
    <s v="VPA6"/>
    <s v="KE-KIA-2010-26551"/>
    <x v="0"/>
    <s v=""/>
    <s v="12th August,2020"/>
    <d v="2020-08-12T00:00:00"/>
    <s v="8th October,2020"/>
    <d v="2020-10-08T00:00:00"/>
    <s v="Mbugua Fredrick"/>
    <s v="Male"/>
    <s v="114462686"/>
    <s v="254725961910"/>
    <m/>
    <m/>
    <s v="254716531606"/>
    <n v="36.598148000000002"/>
    <n v="-1.1252489999999999"/>
    <s v="Kiambu"/>
    <s v="Limuru"/>
    <s v="Ndeiya"/>
    <s v="Tiekunu"/>
    <n v="6"/>
    <s v="Simon Kabucho"/>
    <m/>
    <s v="Simon Kabucho"/>
    <s v=""/>
    <s v="Informal Business"/>
    <x v="0"/>
    <x v="0"/>
    <d v="2021-01-26T00:00:00"/>
  </r>
  <r>
    <s v="VPA6"/>
    <s v="KE-KIA-2009-26553"/>
    <x v="0"/>
    <s v=""/>
    <s v="8th July,2020"/>
    <d v="2020-07-08T00:00:00"/>
    <s v="18th September,2020"/>
    <d v="2020-09-18T00:00:00"/>
    <s v="Kimotho Joseph Mbaya"/>
    <s v="Male"/>
    <s v="5209818"/>
    <s v="254714427244"/>
    <m/>
    <m/>
    <s v="254704180535"/>
    <n v="36.586416999999997"/>
    <n v="-1.1005240000000001"/>
    <s v="Kiambu"/>
    <s v="Limuru"/>
    <s v="Ndeiya"/>
    <s v="Kamunoru"/>
    <n v="6"/>
    <s v="Simon Kabucho"/>
    <m/>
    <s v="Simon Kabucho"/>
    <s v=""/>
    <s v="Informal Business"/>
    <x v="0"/>
    <x v="0"/>
    <d v="2021-01-26T00:00:00"/>
  </r>
  <r>
    <s v="VPA6"/>
    <s v="KE-KIR-2101-27204"/>
    <x v="0"/>
    <s v=""/>
    <s v="25th November,2020"/>
    <d v="2020-11-25T00:00:00"/>
    <s v="8th January,2021"/>
    <d v="2021-01-08T00:00:00"/>
    <s v="Mwangi Nyaguthii Margaret"/>
    <s v="Female"/>
    <s v="99999"/>
    <s v="254713992930"/>
    <m/>
    <m/>
    <m/>
    <n v="37.283974999999998"/>
    <n v="-0.48725400000000002"/>
    <s v="Kirinyaga"/>
    <s v="Kerugoya/Kutus"/>
    <s v="Kerugoya"/>
    <s v="Kiandieri"/>
    <n v="6"/>
    <s v="Eric Muthii Mugo"/>
    <m/>
    <s v="Eric Muthii Mugo"/>
    <s v=""/>
    <s v="Informal Business"/>
    <x v="0"/>
    <x v="0"/>
    <d v="2021-02-24T00:00:00"/>
  </r>
  <r>
    <s v="VPA6"/>
    <s v="KE-KIA-2101-26548"/>
    <x v="0"/>
    <s v=""/>
    <s v="16th December,2020"/>
    <d v="2020-12-16T00:00:00"/>
    <s v="23rd January,2021"/>
    <d v="2021-01-23T00:00:00"/>
    <s v="Karoki Margaret"/>
    <s v="Female"/>
    <s v="5709916"/>
    <s v="254721358628"/>
    <m/>
    <m/>
    <s v="254708498484"/>
    <n v="36.853893999999997"/>
    <n v="-1.0960920000000001"/>
    <s v="Kiambu"/>
    <s v="Githunguri"/>
    <s v="Ngewa"/>
    <s v="Gishesheni"/>
    <n v="6"/>
    <s v="Geoffrey Ndua Mbugua"/>
    <m/>
    <s v="Geoffrey Ndua Mbugua"/>
    <s v=""/>
    <s v="Informal Business"/>
    <x v="2"/>
    <x v="0"/>
    <d v="2021-03-11T00:00:00"/>
  </r>
  <r>
    <s v="VPA6"/>
    <s v="KE-KIA-2010-26557"/>
    <x v="0"/>
    <s v=""/>
    <s v="20th September,2020"/>
    <d v="2020-09-20T00:00:00"/>
    <s v="13th October,2020"/>
    <d v="2020-10-13T00:00:00"/>
    <s v="Mbugua Stephen Muciri"/>
    <s v="Male"/>
    <s v="99999"/>
    <s v="254717688031"/>
    <m/>
    <m/>
    <s v="254710260830"/>
    <n v="36.752654"/>
    <n v="-1.0072190000000001"/>
    <s v="Kiambu"/>
    <s v="Lari"/>
    <s v="Gatamaiyu"/>
    <s v="Wandemi"/>
    <n v="6"/>
    <s v="Geoffrey Ndua Mbugua"/>
    <m/>
    <s v="Geoffrey Ndua Mbugua"/>
    <s v=""/>
    <s v="Informal Business"/>
    <x v="2"/>
    <x v="0"/>
    <d v="2021-03-11T00:00:00"/>
  </r>
  <r>
    <s v="VPA6"/>
    <s v="KE-KIA-2103-26559"/>
    <x v="0"/>
    <s v=""/>
    <s v="19th December,2020"/>
    <d v="2020-12-19T00:00:00"/>
    <s v="17th March,2021"/>
    <d v="2021-03-17T00:00:00"/>
    <s v="Kimata Mary Muthoni"/>
    <s v="Female"/>
    <s v="6851966"/>
    <s v="254723297935"/>
    <m/>
    <m/>
    <s v="254721965682"/>
    <n v="36.802366999999997"/>
    <n v="-0.92770900000000001"/>
    <s v="Kiambu"/>
    <s v="Gatundu South"/>
    <s v="Ndarugo"/>
    <s v="Mutashoya"/>
    <n v="6"/>
    <s v="Joseph Muchirira Mugo"/>
    <m/>
    <s v="Joseph Muchirira Mugo"/>
    <s v=""/>
    <s v="Informal Business"/>
    <x v="0"/>
    <x v="0"/>
    <d v="2021-04-06T00:00:00"/>
  </r>
  <r>
    <s v="VPA6"/>
    <s v="KE-MUR-2006-26785"/>
    <x v="0"/>
    <s v=""/>
    <s v="15th April,2020"/>
    <d v="2020-04-15T00:00:00"/>
    <s v="5th June,2020"/>
    <d v="2020-06-05T00:00:00"/>
    <s v="Njoroge John Githu"/>
    <s v="Male"/>
    <s v="99999"/>
    <s v="254721558091"/>
    <m/>
    <m/>
    <s v="254722254221"/>
    <n v="37.118254999999998"/>
    <n v="-0.86063599999999996"/>
    <s v="Murang'a"/>
    <s v="Maragua"/>
    <s v="Muthithi"/>
    <s v="Kindugira"/>
    <n v="6"/>
    <s v="Geoffrey Ndua Mbugua"/>
    <m/>
    <s v="Geoffrey Ndua Mbugua"/>
    <s v=""/>
    <s v="Informal Business"/>
    <x v="2"/>
    <x v="0"/>
    <d v="2021-04-22T00:00:00"/>
  </r>
  <r>
    <s v="VPA6"/>
    <s v="KE-BOM-2103-26179"/>
    <x v="0"/>
    <s v=""/>
    <s v="20th January,2021"/>
    <d v="2021-01-20T00:00:00"/>
    <s v="29th March,2021"/>
    <d v="2021-03-29T00:00:00"/>
    <s v="Maritim Wesley"/>
    <s v="Male"/>
    <s v="125545100"/>
    <s v="254725532926"/>
    <m/>
    <m/>
    <s v="0715781837"/>
    <n v="35.449784000000001"/>
    <n v="-0.74432500000000001"/>
    <s v="Bomet"/>
    <s v="Bomet East"/>
    <s v="Kiromwok"/>
    <s v="Choronok"/>
    <n v="6"/>
    <s v="Philip Kurgat"/>
    <m/>
    <s v="Philip Kurgat"/>
    <s v=""/>
    <s v="Informal Business"/>
    <x v="0"/>
    <x v="0"/>
    <d v="2021-04-13T00:00:00"/>
  </r>
  <r>
    <s v="VPA6"/>
    <s v="KE-MAK-2106-29086"/>
    <x v="0"/>
    <s v=""/>
    <s v="1st June,2021"/>
    <d v="2021-06-01T00:00:00"/>
    <s v="10th June,2021"/>
    <d v="2021-06-10T00:00:00"/>
    <s v="Kitundu Kilonzo"/>
    <s v="Male"/>
    <s v="99999"/>
    <s v="254722919182"/>
    <m/>
    <m/>
    <s v="254796912745"/>
    <n v="37.497022999999999"/>
    <n v="-1.8443229999999999"/>
    <s v="Makueni"/>
    <s v="Kaiti"/>
    <s v="Kalamba"/>
    <s v="Inyoni"/>
    <n v="6"/>
    <s v="Ekman J.K. Karigi"/>
    <m/>
    <s v="Ekman J.K. Karigi"/>
    <s v=""/>
    <s v="Informal Business"/>
    <x v="0"/>
    <x v="0"/>
    <d v="2021-07-03T00:00:00"/>
  </r>
  <r>
    <s v="VPA6"/>
    <s v="KE-KAJ-2105-29083"/>
    <x v="0"/>
    <s v=""/>
    <s v="25th April,2021"/>
    <d v="2021-04-25T00:00:00"/>
    <s v="10th May,2021"/>
    <d v="2021-05-10T00:00:00"/>
    <s v="Nkurupe Everlyn"/>
    <s v="Female"/>
    <n v="99999"/>
    <s v="254717431498"/>
    <m/>
    <m/>
    <m/>
    <n v="37.502912000000002"/>
    <n v="-2.9335170000000002"/>
    <s v="Kajiado"/>
    <s v="Loitokitok"/>
    <s v="Loitoktok"/>
    <s v="Forest"/>
    <n v="6"/>
    <s v="Peter Kiniu"/>
    <m/>
    <s v="Peter Kiniu"/>
    <s v=""/>
    <s v="Informal Business"/>
    <x v="0"/>
    <x v="0"/>
    <d v="2021-05-24T00:00:00"/>
  </r>
  <r>
    <s v="VPA6"/>
    <s v="KE-NYE-2210-30807"/>
    <x v="0"/>
    <s v=""/>
    <s v="25th September,2022"/>
    <d v="2022-09-25T00:00:00"/>
    <s v="18th October,2022"/>
    <d v="2022-10-18T00:00:00"/>
    <s v="Gikunda Gideon Muthuri"/>
    <s v="Male"/>
    <s v="24458037"/>
    <s v="0720665767"/>
    <m/>
    <m/>
    <s v="0780448943"/>
    <n v="37.099888"/>
    <n v="-1.3368E-2"/>
    <s v="Nyeri"/>
    <s v="Kieni East"/>
    <s v="Gakawa"/>
    <s v="Kwa huku"/>
    <n v="6"/>
    <s v="Wambui Gituku"/>
    <m/>
    <s v="Wambui Gituku"/>
    <s v=""/>
    <s v="Informal Business"/>
    <x v="0"/>
    <x v="0"/>
    <d v="2022-10-22T00:00:00"/>
  </r>
  <r>
    <s v="VPA6"/>
    <s v="KE-NYE-2211-27805"/>
    <x v="0"/>
    <s v=""/>
    <s v="8th April,2022"/>
    <d v="2022-04-08T00:00:00"/>
    <s v="3rd November,2022"/>
    <d v="2022-11-03T00:00:00"/>
    <s v="Kiugu Japhet Muthuri"/>
    <s v="Male"/>
    <s v="9705979"/>
    <s v="0725594169"/>
    <m/>
    <m/>
    <s v="0723660051"/>
    <n v="37.102372000000003"/>
    <n v="-3.4770000000000002E-2"/>
    <s v="Nyeri"/>
    <s v="Kieni East"/>
    <s v="Gakawa"/>
    <s v="Kwa mweya"/>
    <n v="6"/>
    <s v="Wambui Gituku"/>
    <m/>
    <s v="Wambui Gituku"/>
    <s v=""/>
    <s v="Informal Business"/>
    <x v="0"/>
    <x v="0"/>
    <d v="2022-11-04T00:00:00"/>
  </r>
  <r>
    <s v="VPA6"/>
    <s v="KE-NYE-2209-30921"/>
    <x v="0"/>
    <s v=""/>
    <s v="20th July,2022"/>
    <d v="2022-07-20T00:00:00"/>
    <s v="20th September,2022"/>
    <d v="2022-09-20T00:00:00"/>
    <s v="Rechael Waithira"/>
    <s v="Female"/>
    <s v=""/>
    <s v="0727612238"/>
    <m/>
    <m/>
    <m/>
    <n v="37.026184999999998"/>
    <n v="-5.3852999999999998E-2"/>
    <s v="Nyeri"/>
    <s v="Kieni East"/>
    <s v="Gakawa"/>
    <s v="Kamangura"/>
    <n v="6"/>
    <s v="Wambui Gituku"/>
    <m/>
    <s v="Wambui Gituku"/>
    <s v=""/>
    <s v="Informal Business"/>
    <x v="0"/>
    <x v="0"/>
    <d v="2022-09-24T00:00:00"/>
  </r>
  <r>
    <s v="VPA6"/>
    <s v="KE-NYE-2209-30913"/>
    <x v="0"/>
    <s v=""/>
    <s v="14th May,2022"/>
    <d v="2022-05-14T00:00:00"/>
    <s v="20th September,2022"/>
    <d v="2022-09-20T00:00:00"/>
    <s v="Samson . Muthamia"/>
    <s v="Male"/>
    <s v=""/>
    <s v="0720100353"/>
    <m/>
    <m/>
    <m/>
    <n v="37.030315000000002"/>
    <n v="-6.5943000000000002E-2"/>
    <s v="Nyeri"/>
    <s v="Kieni East"/>
    <s v="Gakawa"/>
    <s v="Kamangura"/>
    <n v="6"/>
    <s v="Wambui Gituku"/>
    <m/>
    <s v="Wambui Gituku"/>
    <s v=""/>
    <s v="Informal Business"/>
    <x v="0"/>
    <x v="0"/>
    <d v="2022-09-27T00:00:00"/>
  </r>
  <r>
    <s v="VPA6"/>
    <s v="KE-NYE-2209-30917"/>
    <x v="0"/>
    <s v=""/>
    <s v="10th August,2022"/>
    <d v="2022-08-10T00:00:00"/>
    <s v="20th September,2022"/>
    <d v="2022-09-20T00:00:00"/>
    <s v="Benard Mutahi"/>
    <s v="Male"/>
    <s v=""/>
    <s v="0724811516"/>
    <m/>
    <m/>
    <m/>
    <n v="37.025345000000002"/>
    <n v="-5.9216999999999999E-2"/>
    <s v="Nyeri"/>
    <s v="Kieni East"/>
    <s v="Gakawa"/>
    <s v="Kamangura"/>
    <n v="6"/>
    <s v="Wambui Gituku"/>
    <m/>
    <s v="Wambui Gituku"/>
    <s v=""/>
    <s v="Informal Business"/>
    <x v="0"/>
    <x v="0"/>
    <d v="2022-09-24T00:00:00"/>
  </r>
  <r>
    <s v="VPA6"/>
    <s v="KE-NYE-2209-30919"/>
    <x v="0"/>
    <s v=""/>
    <s v="17th May,2022"/>
    <d v="2022-05-17T00:00:00"/>
    <s v="20th September,2022"/>
    <d v="2022-09-20T00:00:00"/>
    <s v="Ann Kananu"/>
    <s v="Female"/>
    <s v=""/>
    <s v="0710732478"/>
    <m/>
    <m/>
    <s v="0723364655"/>
    <n v="37.020690000000002"/>
    <n v="-5.9602000000000002E-2"/>
    <s v="Nyeri"/>
    <s v="Kieni East"/>
    <s v="Gakawa"/>
    <s v="Kamangura"/>
    <n v="6"/>
    <s v="Wambui Gituku"/>
    <m/>
    <s v="Wambui Gituku"/>
    <s v=""/>
    <s v="Informal Business"/>
    <x v="0"/>
    <x v="0"/>
    <d v="2022-09-24T00:00:00"/>
  </r>
  <r>
    <s v="VPA6"/>
    <s v="KE-NYE-2209-30916"/>
    <x v="0"/>
    <s v=""/>
    <s v="20th April,2022"/>
    <d v="2022-04-20T00:00:00"/>
    <s v="20th September,2022"/>
    <d v="2022-09-20T00:00:00"/>
    <s v="Jelica Wanja"/>
    <s v="Female"/>
    <s v=""/>
    <s v="0725476596"/>
    <m/>
    <m/>
    <m/>
    <n v="37.025128000000002"/>
    <n v="-5.7466999999999997E-2"/>
    <s v="Nyeri"/>
    <s v="Kieni East"/>
    <s v="Gakawa"/>
    <s v="Kamangura"/>
    <n v="6"/>
    <s v="Wambui Gituku"/>
    <m/>
    <s v="Wambui Gituku"/>
    <s v=""/>
    <s v="Informal Business"/>
    <x v="0"/>
    <x v="0"/>
    <d v="2022-09-27T00:00:00"/>
  </r>
  <r>
    <s v="VPA6"/>
    <s v="KE-NYE-2205-30909"/>
    <x v="2"/>
    <s v="Under Verification"/>
    <s v="7th May,2022"/>
    <d v="2022-05-07T00:00:00"/>
    <s v="24th May,2022"/>
    <d v="2022-05-24T00:00:00"/>
    <s v="Kinyua Jane Wanjiru"/>
    <s v="Female"/>
    <s v="28825342"/>
    <s v="0710523928"/>
    <m/>
    <m/>
    <s v="0723999492"/>
    <n v="37.026344999999999"/>
    <n v="-5.7452999999999997E-2"/>
    <s v="Nyeri"/>
    <s v="Kieni East"/>
    <s v="Githima"/>
    <s v="Mikumbuni"/>
    <n v="6"/>
    <s v="Wambui Gituku"/>
    <m/>
    <s v="Wambui Gituku"/>
    <s v=""/>
    <s v="Informal Business"/>
    <x v="0"/>
    <x v="0"/>
    <d v="2022-09-14T00:00:00"/>
  </r>
  <r>
    <s v="VPA6"/>
    <s v="KE-NYE-2209-30915"/>
    <x v="0"/>
    <s v=""/>
    <s v="17th July,2022"/>
    <d v="2022-07-17T00:00:00"/>
    <s v="20th September,2022"/>
    <d v="2022-09-20T00:00:00"/>
    <s v="Jane Maina Wanjiru"/>
    <s v="Female"/>
    <s v=""/>
    <s v="0726500812"/>
    <m/>
    <m/>
    <s v="0705545303"/>
    <n v="37.026846999999997"/>
    <n v="-5.8520000000000003E-2"/>
    <s v="Nyeri"/>
    <s v="Kieni East"/>
    <s v="Gakawa"/>
    <s v="Kamangura"/>
    <n v="6"/>
    <s v="Wambui Gituku"/>
    <m/>
    <s v="Wambui Gituku"/>
    <s v=""/>
    <s v="Informal Business"/>
    <x v="0"/>
    <x v="0"/>
    <d v="2022-09-27T00:00:00"/>
  </r>
  <r>
    <s v="VPA6"/>
    <s v="KE-NYE-2209-30920"/>
    <x v="0"/>
    <s v=""/>
    <s v="17th June,2022"/>
    <d v="2022-06-17T00:00:00"/>
    <s v="20th September,2022"/>
    <d v="2022-09-20T00:00:00"/>
    <s v="Regina Ngugi"/>
    <s v="Female"/>
    <s v=""/>
    <s v="0720067649"/>
    <m/>
    <m/>
    <m/>
    <n v="37.023715000000003"/>
    <n v="-5.568E-2"/>
    <s v="Nyeri"/>
    <s v="Kieni East"/>
    <s v="Gakawa"/>
    <s v="Kamangura"/>
    <n v="6"/>
    <s v="Wambui Gituku"/>
    <m/>
    <s v="Wambui Gituku"/>
    <s v=""/>
    <s v="Informal Business"/>
    <x v="0"/>
    <x v="0"/>
    <d v="2022-09-24T00:00:00"/>
  </r>
  <r>
    <s v="VPA6"/>
    <s v="KE-NYE-2209-30918"/>
    <x v="0"/>
    <s v=""/>
    <s v="20th June,2022"/>
    <d v="2022-06-20T00:00:00"/>
    <s v="20th September,2022"/>
    <d v="2022-09-20T00:00:00"/>
    <s v="Perpetua Igoki"/>
    <s v="Female"/>
    <s v=""/>
    <s v="0728234687"/>
    <m/>
    <m/>
    <m/>
    <n v="37.023898000000003"/>
    <n v="-5.9277999999999997E-2"/>
    <s v="Nyeri"/>
    <s v="Kieni East"/>
    <s v="Gakawa"/>
    <s v="Kamangura"/>
    <n v="6"/>
    <s v="Wambui Gituku"/>
    <m/>
    <s v="Wambui Gituku"/>
    <s v=""/>
    <s v="Informal Business"/>
    <x v="0"/>
    <x v="0"/>
    <d v="2022-09-24T00:00:00"/>
  </r>
  <r>
    <s v="VPA6"/>
    <s v="KE-NAI-1612-16797"/>
    <x v="1"/>
    <s v="Demolished"/>
    <s v="11th November,2016"/>
    <d v="2016-11-11T00:00:00"/>
    <s v="31st December,2016"/>
    <d v="2016-12-31T00:00:00"/>
    <s v="Stephen Mutumbi"/>
    <s v="Male"/>
    <s v="99999"/>
    <s v="722721680"/>
    <m/>
    <m/>
    <m/>
    <n v="36.735833"/>
    <n v="-1.348889"/>
    <s v="Nairobi"/>
    <s v="Langata"/>
    <s v=""/>
    <s v=""/>
    <s v="6"/>
    <s v="Biogas International Limited"/>
    <m/>
    <s v="Biogas International Limited"/>
    <s v=""/>
    <s v="Medium Size Business"/>
    <x v="6"/>
    <x v="2"/>
    <d v="2017-03-02T00:00:00"/>
  </r>
  <r>
    <s v="VPA6"/>
    <s v="KE-MAK-1512-16798"/>
    <x v="0"/>
    <s v=""/>
    <s v="11th November,2015"/>
    <d v="2015-11-11T00:00:00"/>
    <s v="31st December,2015"/>
    <d v="2015-12-31T00:00:00"/>
    <s v="Selestine Musyoka"/>
    <s v="Male"/>
    <s v="99999"/>
    <s v="72273738"/>
    <m/>
    <m/>
    <m/>
    <n v="37.171573000000002"/>
    <n v="-1.854365"/>
    <s v="Makueni"/>
    <s v="Kilome"/>
    <s v="Salama"/>
    <s v=""/>
    <s v="6"/>
    <s v="Biogas International Limited"/>
    <m/>
    <s v="Biogas International Limited"/>
    <s v=""/>
    <s v="Medium Size Business"/>
    <x v="6"/>
    <x v="2"/>
    <d v="2017-03-02T00:00:00"/>
  </r>
  <r>
    <s v="VPA6"/>
    <s v="KE-KAJ-1611-16801"/>
    <x v="0"/>
    <s v=""/>
    <s v="12th September,2016"/>
    <d v="2016-09-12T00:00:00"/>
    <s v="1st November,2016"/>
    <d v="2016-11-01T00:00:00"/>
    <s v="Jackson Sanko"/>
    <s v="Male"/>
    <s v="1062281"/>
    <s v="720984982"/>
    <m/>
    <m/>
    <m/>
    <n v="36.696252000000001"/>
    <n v="-1.4898100000000001"/>
    <s v="Kajiado"/>
    <s v="Kajiado North"/>
    <s v="Kiserian"/>
    <s v="Kipeto"/>
    <s v="6"/>
    <s v="Biogas International Limited"/>
    <m/>
    <s v="Biogas International Limited"/>
    <s v=""/>
    <s v="Medium Size Business"/>
    <x v="6"/>
    <x v="2"/>
    <d v="2017-03-02T00:00:00"/>
  </r>
  <r>
    <s v="VPA6"/>
    <s v="KE-NAI-1706-22032"/>
    <x v="0"/>
    <s v=""/>
    <s v="17th April,2017"/>
    <d v="2017-04-17T00:00:00"/>
    <s v="6th June,2017"/>
    <d v="2017-06-06T00:00:00"/>
    <s v="Phelister Kamau Wanjiku"/>
    <s v="Female"/>
    <s v="11705710"/>
    <s v="708559575"/>
    <m/>
    <m/>
    <m/>
    <n v="36.698269000000003"/>
    <n v="-1.295091"/>
    <s v="Nairobi"/>
    <s v="Dagoretti South"/>
    <s v="Mutuini"/>
    <s v="Mutuini"/>
    <s v="6"/>
    <s v="Biogas International Limited"/>
    <m/>
    <s v="Biogas International Limited"/>
    <s v=""/>
    <s v="Medium Size Business"/>
    <x v="6"/>
    <x v="2"/>
    <d v="2017-06-06T00:00:00"/>
  </r>
  <r>
    <s v="VPA6"/>
    <s v="KE-KIT-1709-21991"/>
    <x v="0"/>
    <s v=""/>
    <s v="13th July,2017"/>
    <d v="2017-07-13T00:00:00"/>
    <s v="1st September,2017"/>
    <d v="2017-09-01T00:00:00"/>
    <s v="Mary Kathini"/>
    <s v="Female"/>
    <s v="11859076"/>
    <s v="716527480"/>
    <s v="716527490"/>
    <m/>
    <m/>
    <n v="37.876641999999997"/>
    <n v="-1.6280030000000001"/>
    <s v="Kitui"/>
    <s v="Lower Yatta"/>
    <s v="Lower Yatta"/>
    <s v="Kamanyi"/>
    <s v="6"/>
    <s v="Biogas International Limited"/>
    <m/>
    <s v="Biogas International Limited"/>
    <s v=""/>
    <s v="Medium Size Business"/>
    <x v="6"/>
    <x v="2"/>
    <d v="2017-05-27T00:00:00"/>
  </r>
  <r>
    <s v="VPA6"/>
    <s v="KE-NYA-1703-23206"/>
    <x v="0"/>
    <s v=""/>
    <s v="10th January,2017"/>
    <d v="2017-01-10T00:00:00"/>
    <s v="1st March,2017"/>
    <d v="2017-03-01T00:00:00"/>
    <s v="Kanyoi Wilson"/>
    <s v="Male"/>
    <s v="989739"/>
    <s v="723996343"/>
    <m/>
    <m/>
    <m/>
    <n v="36.558684999999997"/>
    <n v="-0.59769799999999995"/>
    <s v="Nyandarua"/>
    <s v="North Kinangop"/>
    <s v="Kahuru"/>
    <s v="Manyatta"/>
    <s v="6"/>
    <s v="Takamoto Biogas"/>
    <m/>
    <s v="Takamoto Biogas"/>
    <s v=""/>
    <s v="Medium Size Business"/>
    <x v="5"/>
    <x v="1"/>
    <d v="2017-11-20T00:00:00"/>
  </r>
  <r>
    <s v="VPA6"/>
    <s v="KE-NAK-1609-16611"/>
    <x v="2"/>
    <s v="Unreachable"/>
    <s v="13th July,2016"/>
    <d v="2016-07-13T00:00:00"/>
    <s v="1st September,2016"/>
    <d v="2016-09-01T00:00:00"/>
    <s v="Godfrey Wachira"/>
    <s v="Male"/>
    <s v="25960103"/>
    <s v="717163532"/>
    <m/>
    <m/>
    <m/>
    <m/>
    <m/>
    <s v="Nakuru"/>
    <s v="Nakuru Town"/>
    <s v=""/>
    <s v=""/>
    <s v="6"/>
    <s v="Biogas International Limited"/>
    <m/>
    <s v="Biogas International Limited"/>
    <s v=""/>
    <s v="Medium Size Business"/>
    <x v="6"/>
    <x v="2"/>
    <d v="2017-03-02T00:00:00"/>
  </r>
  <r>
    <s v="VPA6"/>
    <s v="KE-KIL-1609-16624"/>
    <x v="0"/>
    <s v=""/>
    <s v="13th July,2016"/>
    <d v="2016-07-13T00:00:00"/>
    <s v="1st September,2016"/>
    <d v="2016-09-01T00:00:00"/>
    <s v="Salina Juma"/>
    <s v="Male"/>
    <s v="99999"/>
    <s v="727955281"/>
    <m/>
    <m/>
    <m/>
    <n v="39.631760999999997"/>
    <n v="-3.8709180000000001"/>
    <s v="Kilifi"/>
    <s v="Kaloleni"/>
    <s v="Makobeni"/>
    <s v=""/>
    <s v="6"/>
    <s v="Biogas International Limited"/>
    <m/>
    <s v="Biogas International Limited"/>
    <s v=""/>
    <s v="Medium Size Business"/>
    <x v="6"/>
    <x v="2"/>
    <d v="2017-03-02T00:00:00"/>
  </r>
  <r>
    <s v="VPA6"/>
    <s v="KE-KIL-1608-16640"/>
    <x v="0"/>
    <s v=""/>
    <s v="29th June,2016"/>
    <d v="2016-06-29T00:00:00"/>
    <s v="18th August,2016"/>
    <d v="2016-08-18T00:00:00"/>
    <s v="Margaret Chizi"/>
    <s v="Female"/>
    <s v="2162887"/>
    <s v="723239905"/>
    <m/>
    <m/>
    <m/>
    <n v="39.669553000000001"/>
    <n v="-3.8601049999999999"/>
    <s v="Kilifi"/>
    <s v="Rabai"/>
    <s v="Makobeni"/>
    <s v=""/>
    <s v="6"/>
    <s v="Biogas International Limited"/>
    <m/>
    <s v="Biogas International Limited"/>
    <s v=""/>
    <s v="Medium Size Business"/>
    <x v="6"/>
    <x v="2"/>
    <d v="2017-03-02T00:00:00"/>
  </r>
  <r>
    <s v="VPA6"/>
    <s v="KE-NYA-1608-16605"/>
    <x v="2"/>
    <s v="Unreachable"/>
    <s v="25th June,2016"/>
    <d v="2016-06-25T00:00:00"/>
    <s v="14th August,2016"/>
    <d v="2016-08-14T00:00:00"/>
    <s v="Betty Nderitu"/>
    <s v="Female"/>
    <s v="99999"/>
    <s v="704196691"/>
    <m/>
    <m/>
    <m/>
    <n v="36.24483"/>
    <n v="-0.25803500000000001"/>
    <s v="Nyandarua"/>
    <s v="Ol Kalou"/>
    <s v=""/>
    <s v=""/>
    <n v="6"/>
    <s v="Biogas International Limited"/>
    <m/>
    <s v="Biogas International Limited"/>
    <s v=""/>
    <s v="Medium Size Business"/>
    <x v="6"/>
    <x v="2"/>
    <d v="2017-03-02T00:00:00"/>
  </r>
  <r>
    <s v="VPA6"/>
    <s v="KE-MAC-1603-16606"/>
    <x v="2"/>
    <s v="Unreachable"/>
    <s v="11th January,2016"/>
    <d v="2016-01-11T00:00:00"/>
    <s v="1st March,2016"/>
    <d v="2016-03-01T00:00:00"/>
    <s v="Bibiana Mwanzia"/>
    <s v="Female"/>
    <s v="6270301"/>
    <s v="710844046"/>
    <m/>
    <m/>
    <m/>
    <m/>
    <m/>
    <s v="Machakos"/>
    <s v=""/>
    <s v=""/>
    <s v=""/>
    <s v="6"/>
    <s v="Biogas International Limited"/>
    <m/>
    <s v="Biogas International Limited"/>
    <s v=""/>
    <s v="Medium Size Business"/>
    <x v="6"/>
    <x v="2"/>
    <d v="2017-03-02T00:00:00"/>
  </r>
  <r>
    <s v="VPA6"/>
    <s v="KE-KAJ-1608-16607"/>
    <x v="2"/>
    <s v="Unreachable"/>
    <s v="12th June,2016"/>
    <d v="2016-06-12T00:00:00"/>
    <s v="1st August,2016"/>
    <d v="2016-08-01T00:00:00"/>
    <s v="Bilha Gitonga"/>
    <s v="Female"/>
    <s v="99999"/>
    <s v="722863241"/>
    <m/>
    <m/>
    <m/>
    <m/>
    <m/>
    <s v="Kajiado"/>
    <s v="Ngong"/>
    <s v="Kahara"/>
    <s v=""/>
    <s v="6"/>
    <s v="Biogas International Limited"/>
    <m/>
    <s v="Biogas International Limited"/>
    <s v=""/>
    <s v="Medium Size Business"/>
    <x v="6"/>
    <x v="2"/>
    <d v="2017-03-02T00:00:00"/>
  </r>
  <r>
    <s v="VPA6"/>
    <s v="KE-NYE-1607-16613"/>
    <x v="0"/>
    <s v=""/>
    <s v="12th May,2016"/>
    <d v="2016-05-12T00:00:00"/>
    <s v="1st July,2016"/>
    <d v="2016-07-01T00:00:00"/>
    <s v="Eunice Wairimu Gateru"/>
    <s v="Female"/>
    <s v="99999"/>
    <s v="726283850"/>
    <m/>
    <m/>
    <m/>
    <n v="37.086008"/>
    <n v="-0.30944500000000003"/>
    <s v="Nyeri"/>
    <s v="Kieni East"/>
    <s v="Mbiriri"/>
    <s v="Ndathi"/>
    <s v="6"/>
    <s v="Biogas International Limited"/>
    <m/>
    <s v="Biogas International Limited"/>
    <s v=""/>
    <s v="Medium Size Business"/>
    <x v="6"/>
    <x v="2"/>
    <d v="2017-03-02T00:00:00"/>
  </r>
  <r>
    <s v="VPA6"/>
    <s v="KE-NAI-1602-16618"/>
    <x v="1"/>
    <s v="Demolished"/>
    <s v="13th December,2015"/>
    <d v="2015-12-13T00:00:00"/>
    <s v="1st February,2016"/>
    <d v="2016-02-01T00:00:00"/>
    <s v="Charles Mbugua Gitau"/>
    <s v="Male"/>
    <s v="99999"/>
    <s v="715531964"/>
    <m/>
    <m/>
    <m/>
    <n v="36.745987"/>
    <n v="-1.295196"/>
    <s v="Nairobi"/>
    <s v="Dagoretti South"/>
    <s v="Riruta"/>
    <s v=""/>
    <s v="6"/>
    <s v="Biogas International Limited"/>
    <m/>
    <s v="Biogas International Limited"/>
    <s v=""/>
    <s v="Medium Size Business"/>
    <x v="6"/>
    <x v="2"/>
    <d v="2017-03-02T00:00:00"/>
  </r>
  <r>
    <s v="VPA6"/>
    <s v="KE-KAJ-1605-16619"/>
    <x v="0"/>
    <s v=""/>
    <s v="12th March,2016"/>
    <d v="2016-03-12T00:00:00"/>
    <s v="1st May,2016"/>
    <d v="2016-05-01T00:00:00"/>
    <s v="Andrew Amadi"/>
    <s v="Male"/>
    <s v="26875476"/>
    <s v="721159337"/>
    <m/>
    <m/>
    <m/>
    <n v="36.780504999999998"/>
    <n v="-1.388938"/>
    <s v="Kajiado"/>
    <s v="Kajiado North"/>
    <s v="Rongai"/>
    <s v=""/>
    <s v="6"/>
    <s v="Biogas International Limited"/>
    <m/>
    <s v="Biogas International Limited"/>
    <s v=""/>
    <s v="Medium Size Business"/>
    <x v="6"/>
    <x v="2"/>
    <d v="2017-03-02T00:00:00"/>
  </r>
  <r>
    <s v="VPA6"/>
    <s v="KE-NYE-1607-16620"/>
    <x v="0"/>
    <s v=""/>
    <s v="12th May,2016"/>
    <d v="2016-05-12T00:00:00"/>
    <s v="1st July,2016"/>
    <d v="2016-07-01T00:00:00"/>
    <s v="Agnes Wangechi Kamunya"/>
    <s v="Female"/>
    <s v="99999"/>
    <s v="714127686"/>
    <m/>
    <m/>
    <m/>
    <n v="37.110106999999999"/>
    <n v="-0.31602999999999998"/>
    <s v="Nyeri"/>
    <s v="Kieni East"/>
    <s v="Kabaru"/>
    <s v="Ndathi"/>
    <s v="6"/>
    <s v="Biogas International Limited"/>
    <m/>
    <s v="Biogas International Limited"/>
    <s v=""/>
    <s v="Medium Size Business"/>
    <x v="6"/>
    <x v="2"/>
    <d v="2017-03-02T00:00:00"/>
  </r>
  <r>
    <s v="VPA6"/>
    <s v="KE-KIA-1606-16625"/>
    <x v="2"/>
    <s v="Non Compliant"/>
    <s v="12th April,2016"/>
    <d v="2016-04-12T00:00:00"/>
    <s v="1st June,2016"/>
    <d v="2016-06-01T00:00:00"/>
    <s v="Rosemary Wanjiru Wanjiku"/>
    <s v="Female"/>
    <s v="25538509"/>
    <s v="722319033"/>
    <m/>
    <m/>
    <m/>
    <n v="36.748952000000003"/>
    <n v="-1.238127"/>
    <s v="Kiambu"/>
    <s v="Kabete"/>
    <s v="Lower Kabete"/>
    <s v=""/>
    <s v="6"/>
    <s v="Biogas International Limited"/>
    <m/>
    <s v="Biogas International Limited"/>
    <s v=""/>
    <s v="Medium Size Business"/>
    <x v="6"/>
    <x v="2"/>
    <d v="2017-03-02T00:00:00"/>
  </r>
  <r>
    <s v="VPA6"/>
    <s v="KE-NYA-1605-16626"/>
    <x v="2"/>
    <s v="Unreachable"/>
    <s v="12th March,2016"/>
    <d v="2016-03-12T00:00:00"/>
    <s v="1st May,2016"/>
    <d v="2016-05-01T00:00:00"/>
    <s v="James Ngotho"/>
    <s v="Male"/>
    <s v="99999"/>
    <s v="721616334"/>
    <m/>
    <m/>
    <m/>
    <n v="36.245753000000001"/>
    <n v="-0.25995699999999999"/>
    <s v="Nyandarua"/>
    <s v="Ol Kalou"/>
    <s v=""/>
    <s v=""/>
    <n v="6"/>
    <s v="Biogas International Limited"/>
    <m/>
    <s v="Biogas International Limited"/>
    <s v=""/>
    <s v="Medium Size Business"/>
    <x v="6"/>
    <x v="2"/>
    <d v="2017-03-02T00:00:00"/>
  </r>
  <r>
    <s v="VPA6"/>
    <s v="KE-NAI-1606-16630"/>
    <x v="2"/>
    <s v="Unreachable"/>
    <s v="12th April,2016"/>
    <d v="2016-04-12T00:00:00"/>
    <s v="1st June,2016"/>
    <d v="2016-06-01T00:00:00"/>
    <s v="Kezaih N Wangeshi"/>
    <s v="Female"/>
    <s v="99999"/>
    <s v="722436192"/>
    <m/>
    <m/>
    <m/>
    <n v="37.011310000000002"/>
    <n v="-1.2793190000000001"/>
    <s v="Nairobi"/>
    <s v="Embakasi"/>
    <s v="Ruai"/>
    <s v=""/>
    <n v="6"/>
    <s v="Biogas International Limited"/>
    <m/>
    <s v="Biogas International Limited"/>
    <s v=""/>
    <s v="Medium Size Business"/>
    <x v="6"/>
    <x v="2"/>
    <d v="2017-03-02T00:00:00"/>
  </r>
  <r>
    <s v="VPA6"/>
    <s v="KE-NAN-1607-16631"/>
    <x v="0"/>
    <s v=""/>
    <s v="12th May,2016"/>
    <d v="2016-05-12T00:00:00"/>
    <s v="1st July,2016"/>
    <d v="2016-07-01T00:00:00"/>
    <s v="Rhoda J Lelei"/>
    <s v="Female"/>
    <s v="99999"/>
    <s v="715512632"/>
    <m/>
    <m/>
    <m/>
    <n v="35.135030999999998"/>
    <n v="0.19922100000000001"/>
    <s v="Nandi"/>
    <s v="Nandi Central"/>
    <s v="Kapsabet"/>
    <s v="Kapsabet Town"/>
    <s v="6"/>
    <s v="Biogas International Limited"/>
    <m/>
    <s v="Biogas International Limited"/>
    <s v=""/>
    <s v="Medium Size Business"/>
    <x v="6"/>
    <x v="2"/>
    <d v="2017-03-02T00:00:00"/>
  </r>
  <r>
    <s v="VPA6"/>
    <s v="KE-NYA-1608-16632"/>
    <x v="1"/>
    <s v="Hostile Client"/>
    <s v="12th June,2016"/>
    <d v="2016-06-12T00:00:00"/>
    <s v="1st August,2016"/>
    <d v="2016-08-01T00:00:00"/>
    <s v="John Watema"/>
    <s v="Male"/>
    <s v="99999"/>
    <s v="721629983"/>
    <m/>
    <m/>
    <m/>
    <m/>
    <m/>
    <s v="Nyandarua"/>
    <s v="Ndaragwa"/>
    <s v="Shamata"/>
    <s v=""/>
    <s v="6"/>
    <s v="Biogas International Limited"/>
    <m/>
    <s v="Biogas International Limited"/>
    <s v=""/>
    <s v="Medium Size Business"/>
    <x v="6"/>
    <x v="2"/>
    <d v="2017-03-02T00:00:00"/>
  </r>
  <r>
    <s v="VPA6"/>
    <s v="KE-MAC-1607-16635"/>
    <x v="2"/>
    <s v="Unreachable"/>
    <s v="12th May,2016"/>
    <d v="2016-05-12T00:00:00"/>
    <s v="1st July,2016"/>
    <d v="2016-07-01T00:00:00"/>
    <s v="Samuel Maithya"/>
    <s v="Male"/>
    <s v="99999"/>
    <s v="722486824"/>
    <m/>
    <m/>
    <m/>
    <n v="37.444254999999998"/>
    <n v="-1.852759"/>
    <s v="Machakos"/>
    <s v="Makueni"/>
    <s v="Ilima"/>
    <s v="Kyamuoso"/>
    <s v="6"/>
    <s v="Biogas International Limited"/>
    <m/>
    <s v="Biogas International Limited"/>
    <s v=""/>
    <s v="Medium Size Business"/>
    <x v="6"/>
    <x v="2"/>
    <d v="2017-03-02T00:00:00"/>
  </r>
  <r>
    <s v="VPA6"/>
    <s v="KE-MOM-1612-16636"/>
    <x v="0"/>
    <s v=""/>
    <s v="11th November,2016"/>
    <d v="2016-11-11T00:00:00"/>
    <s v="31st December,2016"/>
    <d v="2016-12-31T00:00:00"/>
    <s v="Rebecca"/>
    <s v="Female"/>
    <s v="2031614"/>
    <s v="722745512"/>
    <m/>
    <m/>
    <m/>
    <n v="39.699866999999998"/>
    <n v="-4.0361560000000001"/>
    <s v="Mombasa"/>
    <s v="Kisauni"/>
    <s v=""/>
    <s v=""/>
    <s v="6"/>
    <s v="Biogas International Limited"/>
    <m/>
    <s v="Biogas International Limited"/>
    <s v=""/>
    <s v="Medium Size Business"/>
    <x v="6"/>
    <x v="2"/>
    <d v="2017-03-02T00:00:00"/>
  </r>
  <r>
    <s v="VPA6"/>
    <s v="KE-NAK-1604-16639"/>
    <x v="0"/>
    <s v=""/>
    <s v="11th February,2016"/>
    <d v="2016-02-11T00:00:00"/>
    <s v="1st April,2016"/>
    <d v="2016-04-01T00:00:00"/>
    <s v="Njiiri"/>
    <s v="Male"/>
    <s v="99999"/>
    <s v="722340879"/>
    <m/>
    <m/>
    <m/>
    <n v="35.937469999999998"/>
    <n v="-0.33756199999999997"/>
    <s v="Nakuru"/>
    <s v="Njoro"/>
    <s v="Njoro"/>
    <s v=""/>
    <s v="6"/>
    <s v="Biogas International Limited"/>
    <m/>
    <s v="Biogas International Limited"/>
    <s v=""/>
    <s v="Medium Size Business"/>
    <x v="6"/>
    <x v="2"/>
    <d v="2017-03-02T00:00:00"/>
  </r>
  <r>
    <s v="VPA6"/>
    <s v="KE-NYE-1607-16641"/>
    <x v="0"/>
    <s v=""/>
    <s v="12th May,2016"/>
    <d v="2016-05-12T00:00:00"/>
    <s v="1st July,2016"/>
    <d v="2016-07-01T00:00:00"/>
    <s v="Millicent Wanjiru"/>
    <s v="Female"/>
    <s v="99999"/>
    <s v="704040110"/>
    <m/>
    <m/>
    <m/>
    <n v="37.094880000000003"/>
    <n v="-0.30453200000000002"/>
    <s v="Nyeri"/>
    <s v="Kieni East"/>
    <s v="Mathaka"/>
    <s v="Kimahuri"/>
    <s v="6"/>
    <s v="Biogas International Limited"/>
    <m/>
    <s v="Biogas International Limited"/>
    <s v=""/>
    <s v="Medium Size Business"/>
    <x v="6"/>
    <x v="2"/>
    <d v="2017-03-02T00:00:00"/>
  </r>
  <r>
    <s v="VPA6"/>
    <s v="KE-MER-1603-16644"/>
    <x v="0"/>
    <s v=""/>
    <s v="13th January,2016"/>
    <d v="2016-01-13T00:00:00"/>
    <s v="3rd March,2016"/>
    <d v="2016-03-03T00:00:00"/>
    <s v="Mwiti Manyara"/>
    <s v="Male"/>
    <s v="99999"/>
    <s v="722747629"/>
    <m/>
    <m/>
    <m/>
    <n v="37.640683000000003"/>
    <n v="4.9068000000000001E-2"/>
    <s v="Meru"/>
    <s v="Imenti North"/>
    <s v=""/>
    <s v=""/>
    <s v="6"/>
    <s v="Biogas International Limited"/>
    <m/>
    <s v="Biogas International Limited"/>
    <s v=""/>
    <s v="Medium Size Business"/>
    <x v="6"/>
    <x v="2"/>
    <d v="2017-03-02T00:00:00"/>
  </r>
  <r>
    <s v="VPA6"/>
    <s v="KE-MUR-1606-16645"/>
    <x v="0"/>
    <s v=""/>
    <s v="24th April,2016"/>
    <d v="2016-04-24T00:00:00"/>
    <s v="13th June,2016"/>
    <d v="2016-06-13T00:00:00"/>
    <s v="John Ngugi"/>
    <s v="Male"/>
    <s v="24236050"/>
    <s v="729360302"/>
    <m/>
    <m/>
    <m/>
    <n v="37.065967000000001"/>
    <n v="-0.77365700000000004"/>
    <s v="Murang'a"/>
    <s v="Maragua"/>
    <s v="Maragua"/>
    <s v=""/>
    <s v="6"/>
    <s v="Biogas International Limited"/>
    <m/>
    <s v="Biogas International Limited"/>
    <s v=""/>
    <s v="Medium Size Business"/>
    <x v="6"/>
    <x v="2"/>
    <d v="2017-03-02T00:00:00"/>
  </r>
  <r>
    <s v="VPA6"/>
    <s v="KE-KIL-1608-16648"/>
    <x v="0"/>
    <s v=""/>
    <s v="12th June,2016"/>
    <d v="2016-06-12T00:00:00"/>
    <s v="1st August,2016"/>
    <d v="2016-08-01T00:00:00"/>
    <s v="Gibson Kembo"/>
    <s v="Male"/>
    <s v="99999"/>
    <s v="716076227"/>
    <m/>
    <m/>
    <m/>
    <n v="39.659610000000001"/>
    <n v="-3.862895"/>
    <s v="Kilifi"/>
    <s v="Rabai"/>
    <s v="Makobeni"/>
    <s v=""/>
    <s v="6"/>
    <s v="Biogas International Limited"/>
    <m/>
    <s v="Biogas International Limited"/>
    <s v=""/>
    <s v="Medium Size Business"/>
    <x v="6"/>
    <x v="2"/>
    <d v="2017-03-02T00:00:00"/>
  </r>
  <r>
    <s v="VPA6"/>
    <s v="KE-TUR-1605-16447"/>
    <x v="2"/>
    <s v="Unreachable"/>
    <s v="12th March,2016"/>
    <d v="2016-03-12T00:00:00"/>
    <s v="1st May,2016"/>
    <d v="2016-05-01T00:00:00"/>
    <s v="Susan Naima"/>
    <s v="Female"/>
    <s v="99999"/>
    <s v="711208538"/>
    <m/>
    <m/>
    <m/>
    <m/>
    <m/>
    <s v="Turkana"/>
    <s v="Turkana North"/>
    <s v="Kakuma"/>
    <s v="Kakuma"/>
    <s v="6"/>
    <s v="Biogas International Limited"/>
    <m/>
    <s v="Biogas International Limited"/>
    <s v=""/>
    <s v="Medium Size Business"/>
    <x v="6"/>
    <x v="2"/>
    <d v="2017-03-02T00:00:00"/>
  </r>
  <r>
    <s v="VPA6"/>
    <s v="KE-NAK-1612-16617"/>
    <x v="0"/>
    <s v=""/>
    <s v="11th November,2016"/>
    <d v="2016-11-11T00:00:00"/>
    <s v="31st December,2016"/>
    <d v="2016-12-31T00:00:00"/>
    <s v="Charles Ndungu"/>
    <s v="Male"/>
    <s v="99999"/>
    <s v="720913020"/>
    <m/>
    <m/>
    <m/>
    <n v="36.134681"/>
    <n v="-0.187862"/>
    <s v="Nakuru"/>
    <s v="Bahati"/>
    <s v="Bahati"/>
    <s v="Bahati"/>
    <n v="6"/>
    <s v="Biogas International Limited"/>
    <m/>
    <s v="Biogas International Limited"/>
    <s v=""/>
    <s v="Medium Size Business"/>
    <x v="6"/>
    <x v="2"/>
    <d v="2017-03-02T00:00:00"/>
  </r>
  <r>
    <s v="VPA6"/>
    <s v="KE-BUN-1604-16627"/>
    <x v="0"/>
    <s v=""/>
    <s v="11th February,2016"/>
    <d v="2016-02-11T00:00:00"/>
    <s v="1st April,2016"/>
    <d v="2016-04-01T00:00:00"/>
    <s v="Jeremiah Ngolo"/>
    <s v="Male"/>
    <s v="3813232"/>
    <s v="722202866"/>
    <m/>
    <m/>
    <m/>
    <n v="34.550522999999998"/>
    <n v="0.50385800000000003"/>
    <s v="Bungoma"/>
    <s v="Kanduyi"/>
    <s v="Kitandoi"/>
    <s v="Namasanda"/>
    <s v="6"/>
    <s v="Biogas International Limited"/>
    <m/>
    <s v="Biogas International Limited"/>
    <s v=""/>
    <s v="Medium Size Business"/>
    <x v="6"/>
    <x v="2"/>
    <d v="2017-03-02T00:00:00"/>
  </r>
  <r>
    <s v="VPA6"/>
    <s v="KE-NYE-1608-16633"/>
    <x v="2"/>
    <s v="Unreachable"/>
    <s v="12th June,2016"/>
    <d v="2016-06-12T00:00:00"/>
    <s v="1st August,2016"/>
    <d v="2016-08-01T00:00:00"/>
    <s v="Samuel Maregwa Gechini"/>
    <s v="Male"/>
    <s v="99999"/>
    <s v="720704446"/>
    <m/>
    <m/>
    <m/>
    <n v="37.137253000000001"/>
    <n v="-0.48353800000000002"/>
    <s v="Nyeri"/>
    <s v="Mathira East"/>
    <s v=""/>
    <s v=""/>
    <s v="6"/>
    <s v="Biogas International Limited"/>
    <m/>
    <s v="Biogas International Limited"/>
    <s v=""/>
    <s v="Medium Size Business"/>
    <x v="6"/>
    <x v="2"/>
    <d v="2017-03-02T00:00:00"/>
  </r>
  <r>
    <s v="VPA6"/>
    <s v="KE-NYE-1607-16634"/>
    <x v="0"/>
    <s v=""/>
    <s v="12th May,2016"/>
    <d v="2016-05-12T00:00:00"/>
    <s v="1st July,2016"/>
    <d v="2016-07-01T00:00:00"/>
    <s v="Jane Wangari Ndungu"/>
    <s v="Female"/>
    <s v="99999"/>
    <s v="712633956"/>
    <m/>
    <m/>
    <m/>
    <n v="37.112414999999999"/>
    <n v="-0.30224499999999999"/>
    <s v="Nyeri"/>
    <s v="Kieni East"/>
    <s v="Kabaru"/>
    <s v="Ndathi"/>
    <s v="6"/>
    <s v="Biogas International Limited"/>
    <m/>
    <s v="Biogas International Limited"/>
    <s v=""/>
    <s v="Medium Size Business"/>
    <x v="6"/>
    <x v="2"/>
    <d v="2017-03-02T00:00:00"/>
  </r>
  <r>
    <s v="VPA6"/>
    <s v="KE-KIT-1612-17462"/>
    <x v="2"/>
    <s v="Unreachable"/>
    <s v="12th October,2016"/>
    <d v="2016-10-12T00:00:00"/>
    <s v="1st December,2016"/>
    <d v="2016-12-01T00:00:00"/>
    <s v="Joseph Kivului Kisove"/>
    <s v="Male"/>
    <s v="31845096"/>
    <s v="+254706336631"/>
    <m/>
    <m/>
    <m/>
    <m/>
    <m/>
    <s v="Kitui"/>
    <s v="Kirui Rural"/>
    <s v="Kanyangi"/>
    <s v=""/>
    <s v="6"/>
    <s v="Biogas International Limited"/>
    <m/>
    <s v="Biogas International Limited"/>
    <s v=""/>
    <s v="Medium Size Business"/>
    <x v="6"/>
    <x v="2"/>
    <d v="2017-03-02T00:00:00"/>
  </r>
  <r>
    <s v="VPA6"/>
    <s v="KE-KIT-1701-17468"/>
    <x v="2"/>
    <s v="Non Compliant"/>
    <s v="21st November,2016"/>
    <d v="2016-11-21T00:00:00"/>
    <s v="10th January,2017"/>
    <d v="2017-01-10T00:00:00"/>
    <s v="Joshua Mutua Maingi"/>
    <s v="Male"/>
    <s v="8744197"/>
    <s v="72183226"/>
    <m/>
    <m/>
    <m/>
    <n v="38.033856999999998"/>
    <n v="-1.871982"/>
    <s v="Kitui"/>
    <s v="Lower Yatta"/>
    <s v="Kanyangi"/>
    <s v="Nguuni"/>
    <s v="6"/>
    <s v="Biogas International Limited"/>
    <m/>
    <s v="Biogas International Limited"/>
    <s v=""/>
    <s v="Medium Size Business"/>
    <x v="6"/>
    <x v="2"/>
    <d v="2017-03-02T00:00:00"/>
  </r>
  <r>
    <s v="VPA6"/>
    <s v="KE-TRA-1611-17024"/>
    <x v="0"/>
    <s v=""/>
    <s v="12th September,2016"/>
    <d v="2016-09-12T00:00:00"/>
    <s v="1st November,2016"/>
    <d v="2016-11-01T00:00:00"/>
    <s v="Musa Majimbo Andiema"/>
    <s v="Male"/>
    <s v="11581607"/>
    <s v="722648160"/>
    <m/>
    <m/>
    <m/>
    <n v="34.827848000000003"/>
    <n v="1.0247029999999999"/>
    <s v="Trans Nzoia"/>
    <s v="Endebbes"/>
    <s v="Endebbes"/>
    <s v="Cheptantan"/>
    <s v="6"/>
    <s v="Biogas International Limited"/>
    <m/>
    <s v="Biogas International Limited"/>
    <s v=""/>
    <s v="Medium Size Business"/>
    <x v="6"/>
    <x v="2"/>
    <d v="2017-04-07T00:00:00"/>
  </r>
  <r>
    <s v="VPA6"/>
    <s v="KE-KIL-1705-21981"/>
    <x v="0"/>
    <s v=""/>
    <s v="12th March,2017"/>
    <d v="2017-03-12T00:00:00"/>
    <s v="1st May,2017"/>
    <d v="2017-05-01T00:00:00"/>
    <s v="Katuri Operator Pastor Amon Joshua"/>
    <s v="Male"/>
    <s v="12345678"/>
    <s v="722411379"/>
    <m/>
    <m/>
    <m/>
    <n v="39.725070000000002"/>
    <n v="-3.9377810000000002"/>
    <s v="Kilifi"/>
    <s v="Bahari"/>
    <s v="Kilifi South"/>
    <s v="Mto Mondoni"/>
    <s v="6"/>
    <s v="Biogas International Limited"/>
    <m/>
    <s v="Biogas International Limited"/>
    <s v=""/>
    <s v="Medium Size Business"/>
    <x v="6"/>
    <x v="2"/>
    <d v="2017-04-28T00:00:00"/>
  </r>
  <r>
    <s v="VPA6"/>
    <s v="KE-NAI-1703-24079"/>
    <x v="0"/>
    <s v=""/>
    <s v="25th February,2017"/>
    <d v="2017-02-25T00:00:00"/>
    <s v="6th March,2017"/>
    <d v="2017-03-06T00:00:00"/>
    <s v="Mwenesi Bilha Mukekani"/>
    <s v="Female"/>
    <s v="99999"/>
    <s v="722737403"/>
    <m/>
    <m/>
    <s v="773547249"/>
    <n v="36.800418999999998"/>
    <n v="-1.304182"/>
    <s v="Nairobi"/>
    <s v="Dagoretti"/>
    <s v="Mimosa Ngong Road"/>
    <s v="Mbaruk  Road"/>
    <s v="6"/>
    <s v="Biogas International Limited"/>
    <m/>
    <s v="Biogas International Limited"/>
    <s v=""/>
    <s v="Medium Size Business"/>
    <x v="6"/>
    <x v="2"/>
    <d v="2018-09-15T00:00:00"/>
  </r>
  <r>
    <s v="VPA6"/>
    <s v="KE-SAM-2002-28847"/>
    <x v="2"/>
    <s v="Under Verification"/>
    <s v="13th February,2020"/>
    <d v="2020-02-13T00:00:00"/>
    <s v="20th February,2020"/>
    <d v="2020-02-20T00:00:00"/>
    <s v="Philip Taba"/>
    <s v="Male"/>
    <s v="99999"/>
    <s v="254705900070"/>
    <m/>
    <m/>
    <m/>
    <n v="37.322619000000003"/>
    <n v="0.98407199999999995"/>
    <s v="Samburu"/>
    <s v="Samburu East"/>
    <s v="Wamba"/>
    <s v="Wamba"/>
    <s v="6"/>
    <s v="Biogas International Limited"/>
    <m/>
    <s v="Biogas International Limited"/>
    <s v=""/>
    <s v="Medium Size Business"/>
    <x v="6"/>
    <x v="2"/>
    <d v="2020-02-13T00:00:00"/>
  </r>
  <r>
    <s v="VPA6"/>
    <s v="KE-SAM-2002-28844"/>
    <x v="2"/>
    <s v="Under Verification"/>
    <s v="15th February,2020"/>
    <d v="2020-02-15T00:00:00"/>
    <s v="22nd February,2020"/>
    <d v="2020-02-22T00:00:00"/>
    <s v="Veronica Lokia"/>
    <s v="Female"/>
    <s v="99999"/>
    <s v="254721768902"/>
    <m/>
    <m/>
    <m/>
    <n v="37.656129999999997"/>
    <n v="0.71735400000000005"/>
    <s v="Samburu"/>
    <s v="Samburu East"/>
    <s v="Wasp East"/>
    <s v="Larusoro"/>
    <s v="6"/>
    <s v="Biogas International Limited"/>
    <m/>
    <s v="Biogas International Limited"/>
    <s v=""/>
    <s v="Medium Size Business"/>
    <x v="6"/>
    <x v="2"/>
    <d v="2020-02-15T00:00:00"/>
  </r>
  <r>
    <s v="VPA6"/>
    <s v="KE-NAK-2111-29583"/>
    <x v="2"/>
    <s v="Under Verification"/>
    <s v="9th November,2021"/>
    <d v="2021-11-09T00:00:00"/>
    <s v="20th November,2021"/>
    <d v="2021-11-20T00:00:00"/>
    <s v="John Albano Mwangi"/>
    <s v="Male"/>
    <s v="99999"/>
    <s v="254729439705"/>
    <m/>
    <m/>
    <s v="254725504760"/>
    <n v="36.296633"/>
    <n v="-0.49040899999999998"/>
    <s v="Nakuru"/>
    <s v="Gilgil"/>
    <s v="kikopey"/>
    <s v="kikopey"/>
    <n v="6"/>
    <s v="Biogas International Limited"/>
    <m/>
    <s v="Biogas International Limited"/>
    <s v=""/>
    <s v="Medium Size Business"/>
    <x v="6"/>
    <x v="2"/>
    <d v="2021-11-12T00:00:00"/>
  </r>
  <r>
    <s v="VPA6"/>
    <s v="KE-BUN-2111-29585"/>
    <x v="2"/>
    <s v="Under Verification"/>
    <s v="18th November,2021"/>
    <d v="2021-11-18T00:00:00"/>
    <s v="28th November,2021"/>
    <d v="2021-11-28T00:00:00"/>
    <s v="Bridget Murunga"/>
    <s v="Female"/>
    <s v="99999"/>
    <s v="254723275357"/>
    <m/>
    <m/>
    <s v="254114283104"/>
    <n v="34.947408000000003"/>
    <n v="0.82445500000000005"/>
    <s v="Bungoma"/>
    <s v="Kimilili"/>
    <s v="Togaleni"/>
    <s v="mbirira"/>
    <n v="6"/>
    <s v="Biogas International Limited"/>
    <m/>
    <s v="Biogas International Limited"/>
    <s v=""/>
    <s v="Medium Size Business"/>
    <x v="6"/>
    <x v="2"/>
    <d v="2021-12-21T00:00:00"/>
  </r>
  <r>
    <s v="VPA6"/>
    <s v="KE-TAN-2105-26219"/>
    <x v="2"/>
    <s v="Non Compliant"/>
    <s v="21st May,2021"/>
    <d v="2021-05-21T00:00:00"/>
    <s v="29th May,2021"/>
    <d v="2021-05-29T00:00:00"/>
    <s v="Ali Abdallah Hiribae"/>
    <s v="Male"/>
    <s v="25392954"/>
    <s v="774695565"/>
    <s v="254712917039"/>
    <m/>
    <s v="254799741668"/>
    <n v="40.272503"/>
    <n v="-2.508308"/>
    <s v="Tana River"/>
    <s v="Tana Delta"/>
    <s v="chara"/>
    <s v="nduru"/>
    <n v="6"/>
    <s v="Biogas International Limited"/>
    <m/>
    <s v="Biogas International Limited"/>
    <s v=""/>
    <s v="Medium Size Business"/>
    <x v="6"/>
    <x v="2"/>
    <d v="2021-05-21T00:00:00"/>
  </r>
  <r>
    <s v="VPA6"/>
    <s v="KE-TAN-2105-26385"/>
    <x v="2"/>
    <s v="Non Compliant"/>
    <s v="20th May,2021"/>
    <d v="2021-05-20T00:00:00"/>
    <s v="29th May,2021"/>
    <d v="2021-05-29T00:00:00"/>
    <s v="Morowa Hiribae Majid"/>
    <s v="Male"/>
    <s v="2253247"/>
    <s v="729170356"/>
    <s v="254729749878"/>
    <m/>
    <s v="254728748371"/>
    <n v="40.272689999999997"/>
    <n v="-2.5080300000000002"/>
    <s v="Tana River"/>
    <s v="Tana Delta"/>
    <s v="chara"/>
    <s v="nduru"/>
    <n v="6"/>
    <s v="Biogas International Limited"/>
    <m/>
    <s v="Biogas International Limited"/>
    <s v=""/>
    <s v="Medium Size Business"/>
    <x v="6"/>
    <x v="2"/>
    <d v="2021-05-22T00:00:00"/>
  </r>
  <r>
    <s v="VPA6"/>
    <s v="KE-TAN-2105-26389"/>
    <x v="2"/>
    <s v="Non Compliant"/>
    <s v="22nd May,2021"/>
    <d v="2021-05-22T00:00:00"/>
    <s v="30th May,2021"/>
    <d v="2021-05-30T00:00:00"/>
    <s v="Mohammed Wario G"/>
    <s v="Male"/>
    <s v="33537318"/>
    <s v="720985217"/>
    <s v="254720985217"/>
    <m/>
    <s v="254745956252"/>
    <n v="40.271765000000002"/>
    <n v="-2.512038"/>
    <s v="Tana River"/>
    <s v="Tana Delta"/>
    <s v="chara"/>
    <s v="nduru"/>
    <n v="6"/>
    <s v="Biogas International Limited"/>
    <m/>
    <s v="Biogas International Limited"/>
    <s v=""/>
    <s v="Medium Size Business"/>
    <x v="6"/>
    <x v="2"/>
    <d v="2021-05-22T00:00:00"/>
  </r>
  <r>
    <s v="VPA6"/>
    <s v="KE-TAN-2105-26381"/>
    <x v="2"/>
    <s v="Non Compliant"/>
    <s v="23rd May,2021"/>
    <d v="2021-05-23T00:00:00"/>
    <s v="30th May,2021"/>
    <d v="2021-05-30T00:00:00"/>
    <s v="Lawia Dhidha Hakofa"/>
    <s v="Female"/>
    <s v="1379109"/>
    <s v="790139268"/>
    <s v="254790139268"/>
    <m/>
    <s v="254743995235"/>
    <n v="40.272331999999999"/>
    <n v="-2.5088020000000002"/>
    <s v="Tana River"/>
    <s v="Tana Delta"/>
    <s v="chara"/>
    <s v="nduru"/>
    <n v="6"/>
    <s v="Biogas International Limited"/>
    <m/>
    <s v="Biogas International Limited"/>
    <s v=""/>
    <s v="Medium Size Business"/>
    <x v="6"/>
    <x v="2"/>
    <d v="2021-05-24T00:00:00"/>
  </r>
  <r>
    <s v="VPA6"/>
    <s v="KE-TAN-2105-26390"/>
    <x v="2"/>
    <s v="Non Compliant"/>
    <s v="13th March,2021"/>
    <d v="2021-03-13T00:00:00"/>
    <s v="2nd May,2021"/>
    <d v="2021-05-02T00:00:00"/>
    <s v="Abio Gayoye"/>
    <s v="Male"/>
    <s v="34567876"/>
    <s v="71569361"/>
    <s v="254115693615"/>
    <m/>
    <s v="254796519241"/>
    <n v="40.272993"/>
    <n v="-2.507603"/>
    <s v="Tana River"/>
    <s v="Tana Delta"/>
    <s v="chara"/>
    <s v="Nduru"/>
    <n v="6"/>
    <s v="Biogas International Limited"/>
    <m/>
    <s v="Biogas International Limited"/>
    <s v=""/>
    <s v="Medium Size Business"/>
    <x v="6"/>
    <x v="2"/>
    <d v="2021-05-24T00:00:00"/>
  </r>
  <r>
    <s v="VPA6"/>
    <s v="KE-TAN-2105-26380"/>
    <x v="2"/>
    <s v="Non Compliant"/>
    <s v="13th March,2021"/>
    <d v="2021-03-13T00:00:00"/>
    <s v="2nd May,2021"/>
    <d v="2021-05-02T00:00:00"/>
    <s v="Mohammed Dida Dadi"/>
    <s v="Male"/>
    <s v="5354449"/>
    <s v="726740168"/>
    <s v="254726740168"/>
    <m/>
    <s v="254792737185"/>
    <n v="40.272607000000001"/>
    <n v="-2.511857"/>
    <s v="Tana River"/>
    <s v="Tana Delta"/>
    <s v="chara"/>
    <s v="nduru"/>
    <n v="6"/>
    <s v="Biogas International Limited"/>
    <m/>
    <s v="Biogas International Limited"/>
    <s v=""/>
    <s v="Medium Size Business"/>
    <x v="6"/>
    <x v="2"/>
    <d v="2021-05-29T00:00:00"/>
  </r>
  <r>
    <s v="VPA6"/>
    <s v="KE-TAN-2105-26371"/>
    <x v="2"/>
    <s v="Non Compliant"/>
    <s v="15th March,2021"/>
    <d v="2021-03-15T00:00:00"/>
    <s v="4th May,2021"/>
    <d v="2021-05-04T00:00:00"/>
    <s v="Ramadhan Maryam"/>
    <s v="Female"/>
    <s v="2355666"/>
    <s v="718454995"/>
    <s v="254718454995"/>
    <m/>
    <s v="254768268518"/>
    <n v="40.271766999999997"/>
    <n v="-2.5120529999999999"/>
    <s v="Tana River"/>
    <s v="Tana Delta"/>
    <s v="chara"/>
    <s v="nduru"/>
    <n v="6"/>
    <s v="Biogas International Limited"/>
    <m/>
    <s v="Biogas International Limited"/>
    <s v=""/>
    <s v="Medium Size Business"/>
    <x v="6"/>
    <x v="2"/>
    <d v="2021-05-29T00:00:00"/>
  </r>
  <r>
    <s v="VPA6"/>
    <s v="KE-TAN-2105-26372"/>
    <x v="2"/>
    <s v="Non Compliant"/>
    <s v="16th March,2021"/>
    <d v="2021-03-16T00:00:00"/>
    <s v="5th May,2021"/>
    <d v="2021-05-05T00:00:00"/>
    <s v="Esha Dhadho"/>
    <s v="Female"/>
    <s v="35294656"/>
    <s v="701493567"/>
    <s v="254701493567"/>
    <m/>
    <s v="254790176961"/>
    <n v="40.272728000000001"/>
    <n v="-2.509233"/>
    <s v="Tana River"/>
    <s v="Tana Delta"/>
    <s v="chara"/>
    <s v="nduru"/>
    <n v="6"/>
    <s v="Biogas International Limited"/>
    <m/>
    <s v="Biogas International Limited"/>
    <s v=""/>
    <s v="Medium Size Business"/>
    <x v="6"/>
    <x v="2"/>
    <d v="2021-05-29T00:00:00"/>
  </r>
  <r>
    <s v="VPA6"/>
    <s v="KE-TAN-2105-26386"/>
    <x v="2"/>
    <s v="Non Compliant"/>
    <s v="8th March,2021"/>
    <d v="2021-03-08T00:00:00"/>
    <s v="7th May,2021"/>
    <d v="2021-05-07T00:00:00"/>
    <s v="Isaeck Ware Bakero"/>
    <s v="Male"/>
    <s v="33601650"/>
    <s v="700557239"/>
    <s v="254700572363"/>
    <m/>
    <s v="254799679730"/>
    <n v="40.272722999999999"/>
    <n v="-2.5093169999999998"/>
    <s v="Tana River"/>
    <s v="Tana Delta"/>
    <s v="chara"/>
    <s v="nduru"/>
    <n v="6"/>
    <s v="Biogas International Limited"/>
    <m/>
    <s v="Biogas International Limited"/>
    <s v=""/>
    <s v="Medium Size Business"/>
    <x v="6"/>
    <x v="2"/>
    <d v="2021-05-29T00:00:00"/>
  </r>
  <r>
    <s v="VPA6"/>
    <s v="KE-TAN-2105-26399"/>
    <x v="0"/>
    <s v=""/>
    <s v="19th March,2021"/>
    <d v="2021-03-19T00:00:00"/>
    <s v="8th May,2021"/>
    <d v="2021-05-08T00:00:00"/>
    <s v="Mwanajuma Hiribae Habwoka"/>
    <s v="Female"/>
    <s v="245677756"/>
    <s v="254712539560"/>
    <m/>
    <m/>
    <s v="254723532230"/>
    <n v="40.287573000000002"/>
    <n v="-2.5092620000000001"/>
    <s v="Tana River"/>
    <s v="Tana Delta"/>
    <s v="chara"/>
    <s v="chamwanamuma"/>
    <n v="6"/>
    <s v="Biogas International Limited"/>
    <m/>
    <s v="Biogas International Limited"/>
    <s v=""/>
    <s v="Medium Size Business"/>
    <x v="6"/>
    <x v="2"/>
    <d v="2021-05-29T00:00:00"/>
  </r>
  <r>
    <s v="VPA6"/>
    <s v="KE-TAN-2105-26398"/>
    <x v="2"/>
    <s v="Non Compliant"/>
    <s v="20th March,2021"/>
    <d v="2021-03-20T00:00:00"/>
    <s v="9th May,2021"/>
    <d v="2021-05-09T00:00:00"/>
    <s v="Diramo Maro Diramo"/>
    <s v="Male"/>
    <s v="12730299"/>
    <s v="724645364"/>
    <s v="254724645364"/>
    <m/>
    <s v="254711916022"/>
    <n v="40.283985000000001"/>
    <n v="-2.5055130000000001"/>
    <s v="Tana River"/>
    <s v="Tana Delta"/>
    <s v="chara"/>
    <s v="semikalo"/>
    <n v="6"/>
    <s v="Biogas International Limited"/>
    <m/>
    <s v="Biogas International Limited"/>
    <s v=""/>
    <s v="Medium Size Business"/>
    <x v="6"/>
    <x v="2"/>
    <d v="2021-05-30T00:00:00"/>
  </r>
  <r>
    <s v="VPA6"/>
    <s v="KE-TAN-2105-26395"/>
    <x v="2"/>
    <s v="Non Compliant"/>
    <s v="21st March,2021"/>
    <d v="2021-03-21T00:00:00"/>
    <s v="10th May,2021"/>
    <d v="2021-05-10T00:00:00"/>
    <s v="Abae Jillo Nkindu"/>
    <s v="Female"/>
    <s v="2234665"/>
    <s v="702828635"/>
    <s v="254702848635"/>
    <m/>
    <s v="254795046429"/>
    <n v="40.283782000000002"/>
    <n v="-2.5060920000000002"/>
    <s v="Tana River"/>
    <s v="Tana Delta"/>
    <s v="chara"/>
    <s v="semikaro"/>
    <n v="6"/>
    <s v="Biogas International Limited"/>
    <m/>
    <s v="Biogas International Limited"/>
    <s v=""/>
    <s v="Medium Size Business"/>
    <x v="6"/>
    <x v="2"/>
    <d v="2021-05-30T00:00:00"/>
  </r>
  <r>
    <s v="VPA6"/>
    <s v="KE-TAN-2105-26397"/>
    <x v="2"/>
    <s v="Non Compliant"/>
    <s v="18th March,2021"/>
    <d v="2021-03-18T00:00:00"/>
    <s v="7th May,2021"/>
    <d v="2021-05-07T00:00:00"/>
    <s v="Said Rhova Mohammed"/>
    <s v="Male"/>
    <s v="56457865"/>
    <s v="727847236"/>
    <s v="254727847252"/>
    <m/>
    <s v="254759211134"/>
    <n v="40.284143"/>
    <n v="-2.5069849999999998"/>
    <s v="Tana River"/>
    <s v="Tana Delta"/>
    <s v="chara"/>
    <s v="semikalo"/>
    <n v="6"/>
    <s v="Biogas International Limited"/>
    <m/>
    <s v="Biogas International Limited"/>
    <s v=""/>
    <s v="Medium Size Business"/>
    <x v="6"/>
    <x v="2"/>
    <d v="2021-05-30T00:00:00"/>
  </r>
  <r>
    <s v="VPA6"/>
    <s v="KE-TAN-2105-26396"/>
    <x v="0"/>
    <s v=""/>
    <s v="20th March,2021"/>
    <d v="2021-03-20T00:00:00"/>
    <s v="9th May,2021"/>
    <d v="2021-05-09T00:00:00"/>
    <s v="Mwenyesa Kombo"/>
    <s v="Female"/>
    <s v="21412512"/>
    <s v="728939588"/>
    <s v="254728939588"/>
    <m/>
    <s v="254706537925"/>
    <n v="40.283372"/>
    <n v="-2.507552"/>
    <s v="Tana River"/>
    <s v="Tana Delta"/>
    <s v="chara"/>
    <s v="semikaro"/>
    <n v="6"/>
    <s v="Biogas International Limited"/>
    <m/>
    <s v="Biogas International Limited"/>
    <s v=""/>
    <s v="Medium Size Business"/>
    <x v="6"/>
    <x v="2"/>
    <d v="2021-05-31T00:00:00"/>
  </r>
  <r>
    <s v="VPA6"/>
    <s v="KE-TAN-2105-26394"/>
    <x v="2"/>
    <s v="Non Compliant"/>
    <s v="20th March,2021"/>
    <d v="2021-03-20T00:00:00"/>
    <s v="9th May,2021"/>
    <d v="2021-05-09T00:00:00"/>
    <s v="Bute Bashora"/>
    <s v="Male"/>
    <s v="26553963"/>
    <s v="717439435"/>
    <s v="254714394980"/>
    <m/>
    <s v="254759858458"/>
    <n v="40.284331999999999"/>
    <n v="-2.5058479999999999"/>
    <s v="Tana River"/>
    <s v="Tana Delta"/>
    <s v="chara"/>
    <s v="semikaro"/>
    <n v="6"/>
    <s v="Biogas International Limited"/>
    <m/>
    <s v="Biogas International Limited"/>
    <s v=""/>
    <s v="Medium Size Business"/>
    <x v="6"/>
    <x v="2"/>
    <d v="2021-05-31T00:00:00"/>
  </r>
  <r>
    <s v="VPA6"/>
    <s v="KE-TAN-2105-26373"/>
    <x v="2"/>
    <s v="Non Compliant"/>
    <s v="16th May,2021"/>
    <d v="2021-05-16T00:00:00"/>
    <s v="28th May,2021"/>
    <d v="2021-05-28T00:00:00"/>
    <s v="Ali Mohammed"/>
    <s v="Male"/>
    <s v="24934013"/>
    <s v="746969637"/>
    <s v="254746969637"/>
    <m/>
    <s v="254708756450"/>
    <n v="40.284108000000003"/>
    <n v="-2.5046650000000001"/>
    <s v="Tana River"/>
    <s v="Tana Delta"/>
    <s v="Chala"/>
    <s v="Semikalo"/>
    <n v="6"/>
    <s v="Biogas International Limited"/>
    <m/>
    <s v="Biogas International Limited"/>
    <s v=""/>
    <s v="Medium Size Business"/>
    <x v="6"/>
    <x v="2"/>
    <d v="2021-05-19T00:00:00"/>
  </r>
  <r>
    <s v="VPA6"/>
    <s v="KE-TAN-2106-26379"/>
    <x v="2"/>
    <s v="Non Compliant"/>
    <s v="1st June,2021"/>
    <d v="2021-06-01T00:00:00"/>
    <s v="9th June,2021"/>
    <d v="2021-06-09T00:00:00"/>
    <s v="Salim Babiyo Hiribae"/>
    <s v="Male"/>
    <s v="4598567"/>
    <s v="722987525"/>
    <s v="254722987525"/>
    <m/>
    <s v="254799206262"/>
    <n v="40.271877000000003"/>
    <n v="-2.508705"/>
    <s v="Tana River"/>
    <s v="Tana Delta"/>
    <s v="chara"/>
    <s v="nduru"/>
    <n v="6"/>
    <s v="Biogas International Limited"/>
    <m/>
    <s v="Biogas International Limited"/>
    <s v=""/>
    <s v="Medium Size Business"/>
    <x v="6"/>
    <x v="2"/>
    <d v="2021-06-01T00:00:00"/>
  </r>
  <r>
    <s v="VPA6"/>
    <s v="KE-TAN-2106-26393"/>
    <x v="2"/>
    <s v="Non Compliant"/>
    <s v="1st June,2021"/>
    <d v="2021-06-01T00:00:00"/>
    <s v="1st June,2021"/>
    <d v="2021-06-01T00:00:00"/>
    <s v="Komolo Godhana"/>
    <s v="Male"/>
    <s v="3916294"/>
    <s v="725398889"/>
    <s v="254710599143"/>
    <m/>
    <s v="254758880148"/>
    <n v="40.272657000000002"/>
    <n v="-2.5080249999999999"/>
    <s v="Tana River"/>
    <s v="Tana Delta"/>
    <s v="chara"/>
    <s v="nduru"/>
    <n v="6"/>
    <s v="Biogas International Limited"/>
    <m/>
    <s v="Biogas International Limited"/>
    <s v=""/>
    <s v="Medium Size Business"/>
    <x v="6"/>
    <x v="2"/>
    <d v="2021-06-01T00:00:00"/>
  </r>
  <r>
    <s v="VPA6"/>
    <s v="KE-TAN-2106-26392"/>
    <x v="2"/>
    <s v="Non Compliant"/>
    <s v="2nd June,2021"/>
    <d v="2021-06-02T00:00:00"/>
    <s v="12th June,2021"/>
    <d v="2021-06-12T00:00:00"/>
    <s v="Said Kofu Hassan"/>
    <s v="Male"/>
    <n v="99999"/>
    <s v="724242054"/>
    <s v="254724242054"/>
    <m/>
    <s v="254732521311"/>
    <n v="40.172840000000001"/>
    <n v="-2.4419300000000002"/>
    <s v="Tana River"/>
    <s v="Tana Delta"/>
    <s v="Chara"/>
    <s v="Tarasaa"/>
    <n v="6"/>
    <s v="Biogas International Limited"/>
    <m/>
    <s v="Biogas International Limited"/>
    <s v=""/>
    <s v="Medium Size Business"/>
    <x v="6"/>
    <x v="2"/>
    <d v="2021-06-02T00:00:00"/>
  </r>
  <r>
    <s v="VPA6"/>
    <s v="KE-TAN-2106-26401"/>
    <x v="2"/>
    <s v="Under Verification"/>
    <s v="3rd June,2021"/>
    <d v="2021-06-03T00:00:00"/>
    <s v="11th June,2021"/>
    <d v="2021-06-11T00:00:00"/>
    <s v="Barisa Omar Mohammed"/>
    <s v="Male"/>
    <s v="23455665"/>
    <s v="254701714524"/>
    <m/>
    <m/>
    <s v="254703974605"/>
    <n v="40.324818999999998"/>
    <n v="-2.52068"/>
    <s v="Tana River"/>
    <s v="Tana Delta"/>
    <s v="chara"/>
    <s v="shirikisho"/>
    <n v="6"/>
    <s v="Biogas International Limited"/>
    <m/>
    <s v="Biogas International Limited"/>
    <s v=""/>
    <s v="Medium Size Business"/>
    <x v="6"/>
    <x v="2"/>
    <d v="2021-06-02T00:00:00"/>
  </r>
  <r>
    <s v="VPA6"/>
    <s v="KE-TAN-2105-26375"/>
    <x v="2"/>
    <s v="Non Compliant"/>
    <s v="18th May,2021"/>
    <d v="2021-05-18T00:00:00"/>
    <s v="28th May,2021"/>
    <d v="2021-05-28T00:00:00"/>
    <s v="Mwana Idi Awadhi"/>
    <s v="Male"/>
    <s v="5354465"/>
    <s v="759231258"/>
    <s v="254724239830"/>
    <m/>
    <s v="254759231258"/>
    <n v="40.2836"/>
    <n v="-2.5072450000000002"/>
    <s v="Tana River"/>
    <s v="Tana Delta"/>
    <s v="chala"/>
    <s v="semikalo"/>
    <n v="6"/>
    <s v="Biogas International Limited"/>
    <m/>
    <s v="Biogas International Limited"/>
    <s v=""/>
    <s v="Medium Size Business"/>
    <x v="6"/>
    <x v="2"/>
    <d v="2021-05-19T00:00:00"/>
  </r>
  <r>
    <s v="VPA6"/>
    <s v="KE-TAN-2105-26215"/>
    <x v="0"/>
    <s v=""/>
    <s v="19th May,2021"/>
    <d v="2021-05-19T00:00:00"/>
    <s v="27th May,2021"/>
    <d v="2021-05-27T00:00:00"/>
    <s v="Mohammed Hiribae Kalota"/>
    <s v="Male"/>
    <s v="24162119"/>
    <s v="715648246"/>
    <s v="254715648246"/>
    <m/>
    <s v="254724162519"/>
    <n v="40.283895000000001"/>
    <n v="-2.505817"/>
    <s v="Tana River"/>
    <s v="Tana Delta"/>
    <s v="Chara"/>
    <s v="senikaro"/>
    <n v="6"/>
    <s v="Biogas International Limited"/>
    <m/>
    <s v="Biogas International Limited"/>
    <s v=""/>
    <s v="Medium Size Business"/>
    <x v="6"/>
    <x v="2"/>
    <d v="2021-05-19T00:00:00"/>
  </r>
  <r>
    <s v="VPA6"/>
    <s v="KE-MER-1603-16133"/>
    <x v="0"/>
    <s v=""/>
    <s v="11th January,2016"/>
    <d v="2016-01-11T00:00:00"/>
    <s v="1st March,2016"/>
    <d v="2016-03-01T00:00:00"/>
    <s v="Kinyua Ikiara"/>
    <s v="Male"/>
    <s v="99999"/>
    <s v="722698998"/>
    <m/>
    <m/>
    <m/>
    <n v="37.567239000000001"/>
    <n v="-3.3451000000000002E-2"/>
    <s v="Meru"/>
    <s v="Imenti South"/>
    <s v="Nkuene"/>
    <s v="Nkogwe"/>
    <s v="6"/>
    <s v="Likunga Company Limited"/>
    <m/>
    <s v="Likunga Company Limited"/>
    <s v=""/>
    <s v="Micro Business"/>
    <x v="2"/>
    <x v="0"/>
    <d v="2017-03-02T00:00:00"/>
  </r>
  <r>
    <s v="VPA6"/>
    <s v="KE-NAK-1605-16491"/>
    <x v="0"/>
    <s v=""/>
    <s v="12th March,2016"/>
    <d v="2016-03-12T00:00:00"/>
    <s v="1st May,2016"/>
    <d v="2016-05-01T00:00:00"/>
    <s v="Monica Kanyingi"/>
    <s v="Female"/>
    <s v="2325509"/>
    <s v="710514479"/>
    <m/>
    <m/>
    <m/>
    <n v="36.120852999999997"/>
    <n v="-0.177317"/>
    <s v="Nakuru"/>
    <s v="Nakuru North"/>
    <s v="Maili Kumi"/>
    <s v=""/>
    <s v="6"/>
    <s v="Kichemu limited"/>
    <m/>
    <s v="Kichemu limited"/>
    <s v=""/>
    <s v="Micro Business"/>
    <x v="2"/>
    <x v="0"/>
    <d v="2017-03-02T00:00:00"/>
  </r>
  <r>
    <s v="VPA6"/>
    <s v="KE-NAK-1607-16516"/>
    <x v="0"/>
    <s v=""/>
    <s v="12th May,2016"/>
    <d v="2016-05-12T00:00:00"/>
    <s v="1st July,2016"/>
    <d v="2016-07-01T00:00:00"/>
    <s v="Ephantus M Wanduri"/>
    <s v="Male"/>
    <s v="1392181"/>
    <s v="710508333"/>
    <m/>
    <m/>
    <m/>
    <n v="36.167667000000002"/>
    <n v="-0.27200299999999999"/>
    <s v="Nakuru"/>
    <s v="Bahati"/>
    <s v="Umoja"/>
    <s v=""/>
    <s v="6"/>
    <s v="Kichemu limited"/>
    <m/>
    <s v="Kichemu limited"/>
    <s v=""/>
    <s v="Micro Business"/>
    <x v="2"/>
    <x v="0"/>
    <d v="2017-03-02T00:00:00"/>
  </r>
  <r>
    <s v="VPA6"/>
    <s v="KE-MUR-1610-16652"/>
    <x v="0"/>
    <s v=""/>
    <s v="12th August,2016"/>
    <d v="2016-08-12T00:00:00"/>
    <s v="1st October,2016"/>
    <d v="2016-10-01T00:00:00"/>
    <s v="Joseph Kiruri"/>
    <s v="Male"/>
    <s v="3402065"/>
    <s v="721923306"/>
    <m/>
    <m/>
    <m/>
    <n v="37.032874999999997"/>
    <n v="-0.94709200000000004"/>
    <s v="Murang'a"/>
    <s v="Kandara"/>
    <s v=""/>
    <s v=""/>
    <s v="6"/>
    <s v="Cides Ltd"/>
    <m/>
    <s v="Cides Ltd"/>
    <s v=""/>
    <s v="Micro Business"/>
    <x v="2"/>
    <x v="0"/>
    <d v="2017-03-02T00:00:00"/>
  </r>
  <r>
    <s v="VPA6"/>
    <s v="KE-NYE-1607-16654"/>
    <x v="0"/>
    <s v=""/>
    <s v="12th May,2016"/>
    <d v="2016-05-12T00:00:00"/>
    <s v="1st July,2016"/>
    <d v="2016-07-01T00:00:00"/>
    <s v="Lily Ngendo Maina"/>
    <s v="Female"/>
    <s v="3189601"/>
    <s v="719655350"/>
    <m/>
    <m/>
    <m/>
    <n v="37.112687000000001"/>
    <n v="-0.44401499999999999"/>
    <s v="Nyeri"/>
    <s v="Mathira West"/>
    <s v="Taiga"/>
    <s v="Karatina"/>
    <s v="6"/>
    <s v="Cides Ltd"/>
    <m/>
    <s v="Cides Ltd"/>
    <s v=""/>
    <s v="Micro Business"/>
    <x v="2"/>
    <x v="0"/>
    <d v="2017-03-02T00:00:00"/>
  </r>
  <r>
    <s v="VPA6"/>
    <s v="KE-MER-1610-16717"/>
    <x v="0"/>
    <s v=""/>
    <s v="12th August,2016"/>
    <d v="2016-08-12T00:00:00"/>
    <s v="1st October,2016"/>
    <d v="2016-10-01T00:00:00"/>
    <s v="Ann Mwari Mbaru"/>
    <s v="Female"/>
    <s v="8870596"/>
    <s v="717666607"/>
    <m/>
    <m/>
    <m/>
    <n v="37.635497000000001"/>
    <n v="-6.3439999999999996E-2"/>
    <s v="Meru"/>
    <s v="Imenti South"/>
    <s v="Nkubu"/>
    <s v="Nkuene"/>
    <s v="6"/>
    <s v="Zackmar Biotec Ltd"/>
    <m/>
    <s v="Zackmar Biotec Ltd"/>
    <s v=""/>
    <s v="Micro Business"/>
    <x v="2"/>
    <x v="0"/>
    <d v="2017-03-02T00:00:00"/>
  </r>
  <r>
    <s v="VPA6"/>
    <s v="KE-MUR-1604-16747"/>
    <x v="0"/>
    <s v=""/>
    <s v="11th February,2016"/>
    <d v="2016-02-11T00:00:00"/>
    <s v="1st April,2016"/>
    <d v="2016-04-01T00:00:00"/>
    <s v="Loise Nyina Njoroge"/>
    <s v="Female"/>
    <s v="13460727"/>
    <s v="720460389"/>
    <m/>
    <m/>
    <m/>
    <n v="37.175780000000003"/>
    <n v="-0.95930400000000005"/>
    <s v="Murang'a"/>
    <s v="Makuyu"/>
    <s v="Maragua"/>
    <s v="Kangangu"/>
    <s v="6"/>
    <s v="Kenbi Enterprises"/>
    <m/>
    <s v="Kenbi Enterprises"/>
    <s v=""/>
    <s v="Micro Business"/>
    <x v="0"/>
    <x v="0"/>
    <d v="2017-03-02T00:00:00"/>
  </r>
  <r>
    <s v="VPA6"/>
    <s v="KE-MER-1602-16263"/>
    <x v="0"/>
    <s v=""/>
    <s v="15th November,2015"/>
    <d v="2015-11-15T00:00:00"/>
    <s v="19th February,2016"/>
    <d v="2016-02-19T00:00:00"/>
    <s v="Emilio Gatu Njue"/>
    <s v="Male"/>
    <s v="10371271"/>
    <s v="705447823"/>
    <m/>
    <m/>
    <m/>
    <n v="37.936895"/>
    <n v="0.16802"/>
    <s v="Meru"/>
    <s v="Igembe South"/>
    <s v="Athi"/>
    <s v="Kigandeni"/>
    <s v="6"/>
    <s v="Andcol Enterprises"/>
    <m/>
    <s v="Andcol Enterprises"/>
    <s v=""/>
    <s v="Micro Business"/>
    <x v="0"/>
    <x v="0"/>
    <d v="2017-03-02T00:00:00"/>
  </r>
  <r>
    <s v="VPA6"/>
    <s v="KE-MER-1601-16264"/>
    <x v="0"/>
    <s v=""/>
    <s v="21st November,2015"/>
    <d v="2015-11-21T00:00:00"/>
    <s v="10th January,2016"/>
    <d v="2016-01-10T00:00:00"/>
    <s v="Lucy Meme"/>
    <s v="Female"/>
    <s v="10924140"/>
    <s v="721920765"/>
    <m/>
    <m/>
    <m/>
    <n v="37.906554"/>
    <n v="0.21721199999999999"/>
    <s v="Meru"/>
    <s v="Igembe South"/>
    <s v="Muudani"/>
    <s v="Center"/>
    <s v="6"/>
    <s v="Andcol Enterprises"/>
    <m/>
    <s v="Andcol Enterprises"/>
    <s v=""/>
    <s v="Micro Business"/>
    <x v="2"/>
    <x v="0"/>
    <d v="2017-03-02T00:00:00"/>
  </r>
  <r>
    <s v="VPA6"/>
    <s v="KE-MER-1601-16265"/>
    <x v="0"/>
    <s v=""/>
    <s v="12th November,2015"/>
    <d v="2015-11-12T00:00:00"/>
    <s v="1st January,2016"/>
    <d v="2016-01-01T00:00:00"/>
    <s v="Peter Ntarabu"/>
    <s v="Male"/>
    <s v="25652471"/>
    <s v="721692611"/>
    <m/>
    <m/>
    <m/>
    <n v="37.916421999999997"/>
    <n v="0.15214800000000001"/>
    <s v="Meru"/>
    <s v="Igembe South"/>
    <s v="Njeme"/>
    <s v="Gaiti"/>
    <s v="6"/>
    <s v="Andcol Enterprises"/>
    <m/>
    <s v="Andcol Enterprises"/>
    <s v=""/>
    <s v="Micro Business"/>
    <x v="0"/>
    <x v="0"/>
    <d v="2017-03-02T00:00:00"/>
  </r>
  <r>
    <s v="VPA6"/>
    <s v="KE-MUR-1607-16302"/>
    <x v="0"/>
    <s v=""/>
    <s v="12th May,2016"/>
    <d v="2016-05-12T00:00:00"/>
    <s v="1st July,2016"/>
    <d v="2016-07-01T00:00:00"/>
    <s v="Julius Kiuru Ngugi"/>
    <s v="Male"/>
    <s v="13274517"/>
    <s v="718547663"/>
    <m/>
    <m/>
    <m/>
    <n v="36.937167000000002"/>
    <n v="-0.84641699999999997"/>
    <s v="Murang'a"/>
    <s v="Kandara"/>
    <s v="Kiharu"/>
    <s v="Mukangu"/>
    <s v="6"/>
    <s v="HAMKAM"/>
    <m/>
    <s v="HAMKAM"/>
    <s v=""/>
    <s v="Micro Business"/>
    <x v="2"/>
    <x v="0"/>
    <d v="2017-03-02T00:00:00"/>
  </r>
  <r>
    <s v="VPA6"/>
    <s v="KE-KIA-1606-16316"/>
    <x v="0"/>
    <s v=""/>
    <s v="12th April,2016"/>
    <d v="2016-04-12T00:00:00"/>
    <s v="1st June,2016"/>
    <d v="2016-06-01T00:00:00"/>
    <s v="Mumina Mutua"/>
    <s v="Male"/>
    <s v="99999"/>
    <s v="720389301"/>
    <m/>
    <m/>
    <m/>
    <n v="37.144190000000002"/>
    <n v="-1.0674619999999999"/>
    <s v="Kiambu"/>
    <s v="Thika East"/>
    <s v="Kamenu"/>
    <s v="Landless"/>
    <s v="6"/>
    <s v="Andcol Enterprises"/>
    <m/>
    <s v="Andcol Enterprises"/>
    <s v=""/>
    <s v="Micro Business"/>
    <x v="0"/>
    <x v="0"/>
    <d v="2017-03-02T00:00:00"/>
  </r>
  <r>
    <s v="VPA6"/>
    <s v="KE-KIA-1604-16317"/>
    <x v="0"/>
    <s v=""/>
    <s v="11th February,2016"/>
    <d v="2016-02-11T00:00:00"/>
    <s v="1st April,2016"/>
    <d v="2016-04-01T00:00:00"/>
    <s v="George Kamai"/>
    <s v="Male"/>
    <s v="99999"/>
    <s v="72548561"/>
    <m/>
    <m/>
    <m/>
    <n v="37.145755000000001"/>
    <n v="-1.073977"/>
    <s v="Kiambu"/>
    <s v="Thika East"/>
    <s v="Kamenu"/>
    <s v="Happy Valley"/>
    <s v="6"/>
    <s v="Andcol Enterprises"/>
    <m/>
    <s v="Andcol Enterprises"/>
    <s v=""/>
    <s v="Micro Business"/>
    <x v="2"/>
    <x v="0"/>
    <d v="2017-03-02T00:00:00"/>
  </r>
  <r>
    <s v="VPA6"/>
    <s v="KE-NAK-1606-16341"/>
    <x v="0"/>
    <s v=""/>
    <s v="12th April,2016"/>
    <d v="2016-04-12T00:00:00"/>
    <s v="1st June,2016"/>
    <d v="2016-06-01T00:00:00"/>
    <s v="Daniel Ndungu Nganga"/>
    <s v="Male"/>
    <s v="1032314"/>
    <s v="727146047"/>
    <m/>
    <m/>
    <m/>
    <n v="36.167327999999998"/>
    <n v="-8.2632999999999998E-2"/>
    <s v="Nakuru"/>
    <s v="Subukia"/>
    <s v="Kabazi"/>
    <s v="Kihoto"/>
    <s v="6"/>
    <s v="Andcol Enterprises"/>
    <m/>
    <s v="Andcol Enterprises"/>
    <s v=""/>
    <s v="Micro Business"/>
    <x v="0"/>
    <x v="0"/>
    <d v="2017-03-02T00:00:00"/>
  </r>
  <r>
    <s v="VPA6"/>
    <s v="KE-NAK-1606-16488"/>
    <x v="2"/>
    <s v="Non Compliant"/>
    <s v="12th April,2016"/>
    <d v="2016-04-12T00:00:00"/>
    <s v="1st June,2016"/>
    <d v="2016-06-01T00:00:00"/>
    <s v="Susan Mumbi"/>
    <s v="Female"/>
    <s v="8173642"/>
    <s v="710508333"/>
    <m/>
    <m/>
    <m/>
    <n v="36.167543000000002"/>
    <n v="-0.27187"/>
    <s v="Nakuru"/>
    <s v="Bahati"/>
    <s v="Lanet"/>
    <s v=""/>
    <s v="6"/>
    <s v="Kichemu limited"/>
    <m/>
    <s v="Kichemu limited"/>
    <s v=""/>
    <s v="Micro Business"/>
    <x v="2"/>
    <x v="0"/>
    <d v="2017-03-02T00:00:00"/>
  </r>
  <r>
    <s v="VPA6"/>
    <s v="KE-LAI-1603-16926"/>
    <x v="0"/>
    <s v=""/>
    <s v="11th January,2016"/>
    <d v="2016-01-11T00:00:00"/>
    <s v="1st March,2016"/>
    <d v="2016-03-01T00:00:00"/>
    <s v="Gerald Mwangi"/>
    <s v="Male"/>
    <s v="4132417"/>
    <s v="722300791"/>
    <m/>
    <m/>
    <m/>
    <n v="36.332217999999997"/>
    <n v="4.9377999999999998E-2"/>
    <s v="Laikipia"/>
    <s v="Nyahururu"/>
    <s v="G.Co"/>
    <s v=""/>
    <s v="6"/>
    <s v="Kichemu limited"/>
    <m/>
    <s v="Kichemu limited"/>
    <s v=""/>
    <s v="Micro Business"/>
    <x v="2"/>
    <x v="0"/>
    <d v="2017-03-02T00:00:00"/>
  </r>
  <r>
    <s v="VPA6"/>
    <s v="KE-NYE-1701-21134"/>
    <x v="0"/>
    <s v=""/>
    <s v="12th November,2016"/>
    <d v="2016-11-12T00:00:00"/>
    <s v="1st January,2017"/>
    <d v="2017-01-01T00:00:00"/>
    <s v="Karuri Daniel Mwangi"/>
    <s v="Male"/>
    <s v="24874748"/>
    <s v="721119555"/>
    <m/>
    <m/>
    <m/>
    <n v="37.123731999999997"/>
    <n v="-0.56519200000000003"/>
    <s v="Nyeri"/>
    <s v="Mukurweni"/>
    <s v="Thangathi"/>
    <s v="Thangathi"/>
    <s v="6"/>
    <s v="Sakaki Natural Renewable Energy Center"/>
    <m/>
    <s v="Sakaki Natural Renewable Energy Center"/>
    <s v=""/>
    <s v="Micro Business"/>
    <x v="0"/>
    <x v="0"/>
    <d v="2017-03-29T00:00:00"/>
  </r>
  <r>
    <s v="VPA6"/>
    <s v="KE-NYE-1703-21084"/>
    <x v="0"/>
    <s v=""/>
    <s v="10th January,2017"/>
    <d v="2017-01-10T00:00:00"/>
    <s v="1st March,2017"/>
    <d v="2017-03-01T00:00:00"/>
    <s v="Njogu Lucy Wanjiru"/>
    <s v="Female"/>
    <s v="99999"/>
    <s v="720501496"/>
    <m/>
    <m/>
    <s v="720683702"/>
    <n v="37.064126999999999"/>
    <n v="-0.53192200000000001"/>
    <s v="Nyeri"/>
    <s v="Mukurweni"/>
    <s v="Muyu"/>
    <s v="Kaheti"/>
    <s v="6"/>
    <s v="Sakaki Natural Renewable Energy Center"/>
    <m/>
    <s v="Sakaki Natural Renewable Energy Center"/>
    <s v=""/>
    <s v="Micro Business"/>
    <x v="0"/>
    <x v="0"/>
    <d v="2017-06-02T00:00:00"/>
  </r>
  <r>
    <s v="VPA6"/>
    <s v="KE-NYE-1705-21077"/>
    <x v="0"/>
    <s v=""/>
    <s v="12th March,2017"/>
    <d v="2017-03-12T00:00:00"/>
    <s v="1st May,2017"/>
    <d v="2017-05-01T00:00:00"/>
    <s v="Matara Venancio Gichui"/>
    <s v="Male"/>
    <s v="41328598"/>
    <s v="722964409"/>
    <m/>
    <m/>
    <m/>
    <n v="36.931407999999998"/>
    <n v="-0.48309299999999999"/>
    <s v="Nyeri"/>
    <s v="Tetu"/>
    <s v="Baaini"/>
    <s v="Githure"/>
    <s v="6"/>
    <s v="Sakaki Natural Renewable Energy Center"/>
    <m/>
    <s v="Sakaki Natural Renewable Energy Center"/>
    <s v=""/>
    <s v="Micro Business"/>
    <x v="0"/>
    <x v="0"/>
    <d v="2017-06-02T00:00:00"/>
  </r>
  <r>
    <s v="VPA6"/>
    <s v="KE-NYE-1708-21106"/>
    <x v="0"/>
    <s v=""/>
    <s v="18th June,2017"/>
    <d v="2017-06-18T00:00:00"/>
    <s v="7th August,2017"/>
    <d v="2017-08-07T00:00:00"/>
    <s v="Maina Frola Wanjiku"/>
    <s v="Female"/>
    <s v="3614133"/>
    <s v="728484180"/>
    <m/>
    <m/>
    <m/>
    <n v="37.126125000000002"/>
    <n v="-0.55913000000000002"/>
    <s v="Nyeri"/>
    <s v="Mukurweni"/>
    <s v="Thangathi"/>
    <s v="Gakima"/>
    <s v="6"/>
    <s v="Sakaki Natural Renewable Energy Center"/>
    <m/>
    <s v="Sakaki Natural Renewable Energy Center"/>
    <s v=""/>
    <s v="Micro Business"/>
    <x v="0"/>
    <x v="0"/>
    <d v="2017-08-24T00:00:00"/>
  </r>
  <r>
    <s v="VPA6"/>
    <s v="KE-KIA-1712-18593"/>
    <x v="2"/>
    <s v="Unreachable"/>
    <s v="23rd October,2017"/>
    <d v="2017-10-23T00:00:00"/>
    <s v="12th December,2017"/>
    <d v="2017-12-12T00:00:00"/>
    <s v="Muiru Harrison"/>
    <s v="Male"/>
    <s v="256777890"/>
    <s v="724281783"/>
    <m/>
    <m/>
    <m/>
    <n v="36.684429999999999"/>
    <n v="-1.2446280000000001"/>
    <s v="Kiambu"/>
    <s v="Kikuyu"/>
    <s v="Kikuyu"/>
    <s v="Gaitumbi"/>
    <s v="6"/>
    <s v="Andcol Enterprises"/>
    <m/>
    <s v="Andcol Enterprises"/>
    <s v=""/>
    <s v="Micro Business"/>
    <x v="0"/>
    <x v="0"/>
    <d v="2017-12-28T00:00:00"/>
  </r>
  <r>
    <s v="VPA6"/>
    <s v="KE-EMB-1710-20688"/>
    <x v="0"/>
    <s v=""/>
    <s v="12th August,2017"/>
    <d v="2017-08-12T00:00:00"/>
    <s v="1st October,2017"/>
    <d v="2017-10-01T00:00:00"/>
    <s v="Peter Muriuki Njeru"/>
    <s v="Male"/>
    <s v="3708335"/>
    <s v="723511747"/>
    <m/>
    <m/>
    <m/>
    <n v="37.628017"/>
    <n v="-0.42696000000000001"/>
    <s v="Embu"/>
    <s v="Embu East"/>
    <s v="Karurumo"/>
    <s v="Kiaboa"/>
    <s v="6"/>
    <s v="Bio Esline Company Ltd"/>
    <m/>
    <s v="Bio Esline Company Ltd"/>
    <s v=""/>
    <s v="Micro Business"/>
    <x v="2"/>
    <x v="0"/>
    <d v="2017-11-20T00:00:00"/>
  </r>
  <r>
    <s v="VPA6"/>
    <s v="KE-MUR-1712-18802"/>
    <x v="0"/>
    <s v=""/>
    <s v="12th October,2017"/>
    <d v="2017-10-12T00:00:00"/>
    <s v="1st December,2017"/>
    <d v="2017-12-01T00:00:00"/>
    <s v="Karaka Margaret Waringa"/>
    <s v="Female"/>
    <s v="35608385"/>
    <s v="723471029"/>
    <m/>
    <m/>
    <m/>
    <n v="36.963771999999999"/>
    <n v="-0.84599000000000002"/>
    <s v="Murang'a"/>
    <s v="Kandara"/>
    <s v="Ruchu"/>
    <s v="Ruona"/>
    <s v="6"/>
    <s v="Cides Ltd"/>
    <m/>
    <s v="Cides Ltd"/>
    <s v=""/>
    <s v="Micro Business"/>
    <x v="2"/>
    <x v="0"/>
    <d v="2017-11-21T00:00:00"/>
  </r>
  <r>
    <s v="VPA6"/>
    <s v="KE-MUR-1708-18805"/>
    <x v="0"/>
    <s v=""/>
    <s v="12th June,2017"/>
    <d v="2017-06-12T00:00:00"/>
    <s v="1st August,2017"/>
    <d v="2017-08-01T00:00:00"/>
    <s v="Macharia John Ndungu"/>
    <s v="Male"/>
    <s v="4342366"/>
    <s v="704318051"/>
    <m/>
    <m/>
    <m/>
    <n v="36.960875000000001"/>
    <n v="-0.84344699999999995"/>
    <s v="Murang'a"/>
    <s v="Kandara"/>
    <s v="Ruchu"/>
    <s v="Ruona"/>
    <s v="6"/>
    <s v="Cides Ltd"/>
    <m/>
    <s v="Cides Ltd"/>
    <s v=""/>
    <s v="Micro Business"/>
    <x v="2"/>
    <x v="0"/>
    <d v="2017-11-21T00:00:00"/>
  </r>
  <r>
    <s v="VPA6"/>
    <s v="KE-MUR-1710-18806"/>
    <x v="2"/>
    <s v="Non Compliant"/>
    <s v="12th August,2017"/>
    <d v="2017-08-12T00:00:00"/>
    <s v="1st October,2017"/>
    <d v="2017-10-01T00:00:00"/>
    <s v="Maina Mary Waithira"/>
    <s v="Female"/>
    <s v="3654923"/>
    <s v="729265914"/>
    <m/>
    <m/>
    <m/>
    <n v="36.963073000000001"/>
    <n v="-0.84481399999999995"/>
    <s v="Murang'a"/>
    <s v="Kandara"/>
    <s v="Ruchu"/>
    <s v="Ruona"/>
    <n v="6"/>
    <s v="Cides Ltd"/>
    <m/>
    <s v="Cides Ltd"/>
    <s v=""/>
    <s v="Micro Business"/>
    <x v="2"/>
    <x v="0"/>
    <d v="2017-11-21T00:00:00"/>
  </r>
  <r>
    <s v="VPA6"/>
    <s v="KE-KIA-1701-17610"/>
    <x v="2"/>
    <s v="Unreachable"/>
    <s v="12th November,2016"/>
    <d v="2016-11-12T00:00:00"/>
    <s v="1st January,2017"/>
    <d v="2017-01-01T00:00:00"/>
    <s v="Harison Thuo Kirugu"/>
    <s v="Male"/>
    <s v="840412"/>
    <s v="+254722767344"/>
    <m/>
    <m/>
    <m/>
    <m/>
    <m/>
    <s v="Kiambu"/>
    <s v="Thika East"/>
    <s v="Lndl"/>
    <s v=""/>
    <s v="6"/>
    <s v="Andcol Enterprises"/>
    <m/>
    <s v="Andcol Enterprises"/>
    <s v=""/>
    <s v="Micro Business"/>
    <x v="2"/>
    <x v="0"/>
    <d v="2018-08-02T00:00:00"/>
  </r>
  <r>
    <s v="VPA6"/>
    <s v="KE-KIA-1610-17615"/>
    <x v="0"/>
    <s v=""/>
    <s v="12th August,2016"/>
    <d v="2016-08-12T00:00:00"/>
    <s v="1st October,2016"/>
    <d v="2016-10-01T00:00:00"/>
    <s v="James Kigo Kinuthia"/>
    <s v="Male"/>
    <s v="8822350"/>
    <s v="721777448"/>
    <m/>
    <m/>
    <m/>
    <n v="36.928418000000001"/>
    <n v="-0.99771500000000002"/>
    <s v="Kiambu"/>
    <s v="Gatundu North"/>
    <s v="Kaango"/>
    <s v="Mukurwe"/>
    <s v="6"/>
    <s v="Igwemas General Digester Ltd"/>
    <m/>
    <s v="Igwemas General Digester Ltd"/>
    <s v=""/>
    <s v="Micro Business"/>
    <x v="2"/>
    <x v="0"/>
    <d v="2018-08-02T00:00:00"/>
  </r>
  <r>
    <s v="VPA6"/>
    <s v="KE-MUR-1612-14828"/>
    <x v="2"/>
    <s v="Unreachable"/>
    <s v="11th November,2016"/>
    <d v="2016-11-11T00:00:00"/>
    <s v="31st December,2016"/>
    <d v="2016-12-31T00:00:00"/>
    <s v="Joseph Karanja Njoroge"/>
    <s v="Male"/>
    <s v="99999"/>
    <s v="703796828"/>
    <m/>
    <s v="711686088"/>
    <m/>
    <m/>
    <m/>
    <s v="Murang'a"/>
    <s v="Gatanga"/>
    <s v="Gatunguru B"/>
    <s v=""/>
    <s v="6"/>
    <s v="Fagaden Enterprises"/>
    <m/>
    <s v="Fagaden Enterprises"/>
    <s v=""/>
    <s v="Micro Business"/>
    <x v="2"/>
    <x v="0"/>
    <d v="2018-08-02T00:00:00"/>
  </r>
  <r>
    <s v="VPA6"/>
    <s v="KE-MUR-1811-25148"/>
    <x v="0"/>
    <s v=""/>
    <s v="3rd October,2018"/>
    <d v="2018-10-03T00:00:00"/>
    <s v="24th November,2018"/>
    <d v="2018-11-24T00:00:00"/>
    <s v="Maina Racheal Waithira"/>
    <s v="Female"/>
    <s v="10621790"/>
    <s v="720617020"/>
    <m/>
    <m/>
    <m/>
    <n v="36.943705999999999"/>
    <n v="-0.65213600000000005"/>
    <s v="Murang'a"/>
    <s v="Kangema"/>
    <s v="Rwathia"/>
    <s v="Kenyanjeru"/>
    <s v="6"/>
    <s v="Cides Ltd"/>
    <m/>
    <s v="Cides Ltd"/>
    <s v=""/>
    <s v="Micro Business"/>
    <x v="0"/>
    <x v="0"/>
    <d v="2018-11-25T00:00:00"/>
  </r>
  <r>
    <s v="VPA6"/>
    <s v="KE-KIR-1907-25544"/>
    <x v="0"/>
    <s v=""/>
    <s v="11th June,2019"/>
    <d v="2019-06-11T00:00:00"/>
    <s v="11th July,2019"/>
    <d v="2019-07-11T00:00:00"/>
    <s v="Margret Kimenyi Muthoni"/>
    <s v="Female"/>
    <s v="3520335"/>
    <s v="0717554664"/>
    <m/>
    <m/>
    <s v="723421759"/>
    <n v="37.471955999999999"/>
    <n v="-0.70043500000000003"/>
    <s v="Kirinyaga"/>
    <s v="Kirinyaga East"/>
    <s v="South Ngariama"/>
    <s v="Ngomano"/>
    <s v="6"/>
    <s v="Sakaki Natural Renewable Energy Center"/>
    <m/>
    <s v="Sakaki Natural Renewable Energy Center"/>
    <s v=""/>
    <s v="Micro Business"/>
    <x v="0"/>
    <x v="0"/>
    <d v="2019-07-26T00:00:00"/>
  </r>
  <r>
    <s v="VPA6"/>
    <s v="KE-NYE-1706-21086"/>
    <x v="0"/>
    <s v=""/>
    <s v="2nd May,2017"/>
    <d v="2017-05-02T00:00:00"/>
    <s v="21st June,2017"/>
    <d v="2017-06-21T00:00:00"/>
    <s v="Ngera Karinga Charles"/>
    <s v="Male"/>
    <s v="27563248"/>
    <s v="722440732"/>
    <m/>
    <m/>
    <m/>
    <n v="37.023453000000003"/>
    <n v="-0.54231799999999997"/>
    <s v="Nyeri"/>
    <s v="Mukurweni"/>
    <s v="Ruthanje"/>
    <s v="Kiawamururu"/>
    <s v="6"/>
    <s v="Sakaki Natural Renewable Energy Center"/>
    <m/>
    <s v="Sakaki Natural Renewable Energy Center"/>
    <s v=""/>
    <s v="Micro Business"/>
    <x v="0"/>
    <x v="0"/>
    <d v="2017-07-25T00:00:00"/>
  </r>
  <r>
    <s v="VPA6"/>
    <s v="KE-KIA-1512-14759"/>
    <x v="0"/>
    <s v=""/>
    <s v="11th November,2015"/>
    <d v="2015-11-11T00:00:00"/>
    <s v="31st December,2015"/>
    <d v="2015-12-31T00:00:00"/>
    <s v="John Kinyanjui Muchai"/>
    <s v="Male"/>
    <s v="99999"/>
    <s v="721681445"/>
    <m/>
    <m/>
    <m/>
    <n v="36.783230000000003"/>
    <n v="-1.1637919999999999"/>
    <s v="Kiambu"/>
    <s v="Limuru"/>
    <s v="Kiambu"/>
    <s v="Kanunga"/>
    <s v="6"/>
    <s v="Biotechno &amp; Services"/>
    <m/>
    <s v="Biotechno &amp; Services"/>
    <s v=""/>
    <s v="Micro Business"/>
    <x v="2"/>
    <x v="0"/>
    <d v="2017-07-26T00:00:00"/>
  </r>
  <r>
    <s v="VPA6"/>
    <s v="KE-NYE-1708-21087"/>
    <x v="0"/>
    <s v=""/>
    <s v="12th June,2017"/>
    <d v="2017-06-12T00:00:00"/>
    <s v="1st August,2017"/>
    <d v="2017-08-01T00:00:00"/>
    <s v="Ndirangu David Gathua"/>
    <s v="Male"/>
    <s v="4811678"/>
    <s v="728617762"/>
    <m/>
    <m/>
    <m/>
    <n v="37.021588000000001"/>
    <n v="-0.55704699999999996"/>
    <s v="Nyeri"/>
    <s v="Mukurweni"/>
    <s v="Gakindu"/>
    <s v="Gatunduini"/>
    <s v="6"/>
    <s v="Sakaki Natural Renewable Energy Center"/>
    <m/>
    <s v="Sakaki Natural Renewable Energy Center"/>
    <s v=""/>
    <s v="Micro Business"/>
    <x v="0"/>
    <x v="0"/>
    <d v="2017-09-25T00:00:00"/>
  </r>
  <r>
    <s v="VPA6"/>
    <s v="KE-MER-1802-19601"/>
    <x v="0"/>
    <s v=""/>
    <s v="27th January,2018"/>
    <d v="2018-01-27T00:00:00"/>
    <s v="28th February,2018"/>
    <d v="2018-02-28T00:00:00"/>
    <s v="Mbui Douglas Mwiti"/>
    <s v="Male"/>
    <s v="13249332"/>
    <s v="725604155"/>
    <m/>
    <m/>
    <s v="714991150"/>
    <n v="37.578038999999997"/>
    <n v="-0.17283699999999999"/>
    <s v="Meru"/>
    <s v="Imenti South"/>
    <s v="Kiangua"/>
    <s v="Kithira"/>
    <s v="6"/>
    <s v="Likunga Company Limited"/>
    <m/>
    <s v="Likunga Company Limited"/>
    <s v=""/>
    <s v="Micro Business"/>
    <x v="2"/>
    <x v="0"/>
    <d v="2018-03-01T00:00:00"/>
  </r>
  <r>
    <s v="VPA6"/>
    <s v="KE-EMB-1901-25547"/>
    <x v="0"/>
    <s v=""/>
    <s v="27th November,2018"/>
    <d v="2018-11-27T00:00:00"/>
    <s v="16th January,2019"/>
    <d v="2019-01-16T00:00:00"/>
    <s v="Dwiga Kariuki David"/>
    <s v="Male"/>
    <s v="30877027"/>
    <s v="710489467"/>
    <m/>
    <m/>
    <m/>
    <n v="37.431742"/>
    <n v="-0.48244199999999998"/>
    <s v="Embu"/>
    <s v="Embu North"/>
    <s v="Kibugu"/>
    <s v="Ngerwe"/>
    <n v="6"/>
    <s v="Sakaki Natural Renewable Energy Center"/>
    <m/>
    <s v="Sakaki Natural Renewable Energy Center"/>
    <s v=""/>
    <s v="Micro Business"/>
    <x v="0"/>
    <x v="0"/>
    <d v="2019-02-23T00:00:00"/>
  </r>
  <r>
    <s v="VPA6"/>
    <s v="KE-KIA-1901-25150"/>
    <x v="0"/>
    <s v=""/>
    <s v="22nd November,2018"/>
    <d v="2018-11-22T00:00:00"/>
    <s v="24th January,2019"/>
    <d v="2019-01-24T00:00:00"/>
    <s v="Njoroge Lawrence"/>
    <s v="Male"/>
    <s v="1821150"/>
    <s v="724336664"/>
    <m/>
    <m/>
    <m/>
    <n v="37.056958999999999"/>
    <n v="-1.098913"/>
    <s v="Kiambu"/>
    <s v="Juja"/>
    <s v="Komo"/>
    <s v="Nyacaba"/>
    <s v="6"/>
    <s v="Cides Ltd"/>
    <m/>
    <s v="Cides Ltd"/>
    <s v=""/>
    <s v="Micro Business"/>
    <x v="2"/>
    <x v="0"/>
    <d v="2019-01-27T00:00:00"/>
  </r>
  <r>
    <s v="VPA6"/>
    <s v="KE-NYE-1812-25154"/>
    <x v="0"/>
    <s v=""/>
    <s v="3rd December,2018"/>
    <d v="2018-12-03T00:00:00"/>
    <s v="31st December,2018"/>
    <d v="2018-12-31T00:00:00"/>
    <s v="Miano Ann Wanjiku"/>
    <s v="Female"/>
    <s v="3233423"/>
    <s v="713326776"/>
    <m/>
    <m/>
    <s v="729500763"/>
    <n v="37.193778000000002"/>
    <n v="-0.42213800000000001"/>
    <s v="Nyeri"/>
    <s v="Mathira East"/>
    <s v="Cheje"/>
    <s v="Giathuku"/>
    <s v="6"/>
    <s v="Cides Ltd"/>
    <m/>
    <s v="Cides Ltd"/>
    <s v=""/>
    <s v="Micro Business"/>
    <x v="0"/>
    <x v="0"/>
    <d v="2019-02-07T00:00:00"/>
  </r>
  <r>
    <s v="VPA6"/>
    <s v="KE-MUR-1812-25152"/>
    <x v="0"/>
    <s v=""/>
    <s v="23rd November,2018"/>
    <d v="2018-11-23T00:00:00"/>
    <s v="9th December,2018"/>
    <d v="2018-12-09T00:00:00"/>
    <s v="Mwangi Joyce Wanjiku"/>
    <s v="Female"/>
    <s v="4890640"/>
    <s v="713690451"/>
    <m/>
    <m/>
    <m/>
    <n v="37.001354999999997"/>
    <n v="-0.92014200000000002"/>
    <s v="Murang'a"/>
    <s v="Kandara"/>
    <s v="Kandara"/>
    <s v="Kaharo"/>
    <s v="6"/>
    <s v="Cides Ltd"/>
    <m/>
    <s v="Cides Ltd"/>
    <s v=""/>
    <s v="Micro Business"/>
    <x v="2"/>
    <x v="0"/>
    <d v="2019-01-24T00:00:00"/>
  </r>
  <r>
    <s v="VPA6"/>
    <s v="KE-BUS-1601-15992"/>
    <x v="0"/>
    <s v=""/>
    <s v="21st November,2015"/>
    <d v="2015-11-21T00:00:00"/>
    <s v="10th January,2016"/>
    <d v="2016-01-10T00:00:00"/>
    <s v="Gabriel Itela"/>
    <s v="Male"/>
    <s v="864253"/>
    <s v="714743114"/>
    <m/>
    <m/>
    <m/>
    <n v="34.261512000000003"/>
    <n v="0.50214300000000001"/>
    <s v="Busia"/>
    <s v="Teso South"/>
    <s v="Amukura Central"/>
    <s v="Kuruk"/>
    <s v="6"/>
    <s v="Stephen Otieno Okuta"/>
    <m/>
    <s v="Stephen Otieno Okuta"/>
    <s v=""/>
    <s v="Informal Business"/>
    <x v="2"/>
    <x v="0"/>
    <d v="2017-03-02T00:00:00"/>
  </r>
  <r>
    <s v="VPA6"/>
    <s v="KE-BUS-1603-15994"/>
    <x v="0"/>
    <s v=""/>
    <s v="11th January,2016"/>
    <d v="2016-01-11T00:00:00"/>
    <s v="1st March,2016"/>
    <d v="2016-03-01T00:00:00"/>
    <s v="Joab Oyera Etyang"/>
    <s v="Male"/>
    <s v="4212238"/>
    <s v="728036611"/>
    <m/>
    <m/>
    <m/>
    <n v="34.330002"/>
    <n v="0.62378"/>
    <s v="Busia"/>
    <s v="Teso North"/>
    <s v="Malaba Central"/>
    <s v="Kongor"/>
    <s v="6"/>
    <s v="Stephen Otieno Okuta"/>
    <m/>
    <s v="Stephen Otieno Okuta"/>
    <s v=""/>
    <s v="Informal Business"/>
    <x v="2"/>
    <x v="0"/>
    <d v="2017-03-02T00:00:00"/>
  </r>
  <r>
    <s v="VPA6"/>
    <s v="KE-KIA-1909-28823"/>
    <x v="0"/>
    <s v=""/>
    <s v="20th August,2019"/>
    <d v="2019-08-20T00:00:00"/>
    <s v="9th September,2019"/>
    <d v="2019-09-09T00:00:00"/>
    <s v="Gitau Joseph Waweru"/>
    <s v="Male"/>
    <s v="2307090"/>
    <s v="722316136"/>
    <m/>
    <m/>
    <m/>
    <n v="36.657789999999999"/>
    <n v="-1.186442"/>
    <s v="Kiambu"/>
    <s v="Limuru"/>
    <s v="Muguga"/>
    <s v="Kahuru"/>
    <n v="6"/>
    <s v="Timothy Kabue"/>
    <m/>
    <s v="Timothy Kabue"/>
    <s v=""/>
    <s v="Informal Business"/>
    <x v="2"/>
    <x v="0"/>
    <d v="2019-11-13T00:00:00"/>
  </r>
  <r>
    <s v="VPA6"/>
    <s v="KE-KIA-1909-28819"/>
    <x v="0"/>
    <s v=""/>
    <s v="7th September,2019"/>
    <d v="2019-09-07T00:00:00"/>
    <s v="17th September,2019"/>
    <d v="2019-09-17T00:00:00"/>
    <s v="Ngugi Lucy Nyabara"/>
    <s v="Female"/>
    <s v="10182951"/>
    <s v="715938102"/>
    <m/>
    <m/>
    <m/>
    <n v="36.650230000000001"/>
    <n v="-1.16022"/>
    <s v="Kiambu"/>
    <s v="Limuru"/>
    <s v="Rironi"/>
    <s v="Gatimo"/>
    <n v="6"/>
    <s v="Timothy Kabue"/>
    <m/>
    <s v="Timothy Kabue"/>
    <s v=""/>
    <s v="Informal Business"/>
    <x v="2"/>
    <x v="0"/>
    <d v="2019-11-13T00:00:00"/>
  </r>
  <r>
    <s v="VPA6"/>
    <s v="KE-KIA-1909-28303"/>
    <x v="0"/>
    <s v=""/>
    <s v="11th September,2019"/>
    <d v="2019-09-11T00:00:00"/>
    <s v="23rd September,2019"/>
    <d v="2019-09-23T00:00:00"/>
    <s v="Ngeene Charles Mbugua"/>
    <s v="Male"/>
    <s v="8240918"/>
    <s v="720208671"/>
    <m/>
    <m/>
    <m/>
    <n v="37.118617"/>
    <n v="-1.1649780000000001"/>
    <s v="Kiambu"/>
    <s v="Juja"/>
    <s v="Juja Farm"/>
    <s v="Kalimoni"/>
    <n v="6"/>
    <s v="Nilelynk Innovators"/>
    <m/>
    <s v="Nilelynk Innovators"/>
    <s v=""/>
    <s v="Informal Business"/>
    <x v="0"/>
    <x v="0"/>
    <d v="2019-11-30T00:00:00"/>
  </r>
  <r>
    <s v="VPA6"/>
    <s v="KE-KIA-1912-28304"/>
    <x v="0"/>
    <s v=""/>
    <s v="20th November,2019"/>
    <d v="2019-11-20T00:00:00"/>
    <s v="8th December,2019"/>
    <d v="2019-12-08T00:00:00"/>
    <s v="Iguku Eunice Wairimu"/>
    <s v="Female"/>
    <s v="2307019"/>
    <s v="254725790157"/>
    <m/>
    <m/>
    <m/>
    <n v="36.668436999999997"/>
    <n v="-1.1975169999999999"/>
    <s v="Kiambu"/>
    <s v="Kikuyu"/>
    <s v="Muguga"/>
    <s v="Gatwanafa"/>
    <s v="6"/>
    <s v="Timothy Kabue"/>
    <m/>
    <s v="Timothy Kabue"/>
    <s v=""/>
    <s v="Informal Business"/>
    <x v="2"/>
    <x v="0"/>
    <d v="2019-12-12T00:00:00"/>
  </r>
  <r>
    <s v="VPA6"/>
    <s v="KE-KER-1806-17708"/>
    <x v="0"/>
    <s v=""/>
    <s v="15th June,2018"/>
    <d v="2018-06-15T00:00:00"/>
    <s v="25th June,2018"/>
    <d v="2018-06-25T00:00:00"/>
    <s v="Rutto Stanley"/>
    <s v="Male"/>
    <s v="8073608"/>
    <s v="723225964"/>
    <m/>
    <m/>
    <s v="728472376"/>
    <n v="35.252195"/>
    <n v="-0.27274700000000002"/>
    <s v="Kericho"/>
    <s v="Ainamoi"/>
    <s v="Ainamoi"/>
    <s v="Koitamat"/>
    <s v="6"/>
    <s v="Benjamin Kirui"/>
    <m/>
    <s v="Benjamin Kirui"/>
    <s v=""/>
    <s v="Informal Business"/>
    <x v="2"/>
    <x v="0"/>
    <d v="2018-08-24T00:00:00"/>
  </r>
  <r>
    <s v="VPA6"/>
    <s v="KE-KER-1906-25318"/>
    <x v="0"/>
    <s v=""/>
    <s v="1st January,2019"/>
    <d v="2019-01-01T00:00:00"/>
    <s v="20th June,2019"/>
    <d v="2019-06-20T00:00:00"/>
    <s v="Florence Koech"/>
    <s v="Female"/>
    <s v="8752535"/>
    <s v="0725043644"/>
    <m/>
    <m/>
    <m/>
    <n v="35.203449999999997"/>
    <n v="-0.34226299999999998"/>
    <s v="Kericho"/>
    <s v="Belgut"/>
    <s v="Kipkoiyan"/>
    <s v="Kiboe"/>
    <s v="6"/>
    <s v="Benjamin Kirui"/>
    <m/>
    <s v="Benjamin Kirui"/>
    <s v=""/>
    <s v="Informal Business"/>
    <x v="0"/>
    <x v="0"/>
    <d v="2019-07-07T00:00:00"/>
  </r>
  <r>
    <s v="VPA6"/>
    <s v="KE-MUR-1908-27833"/>
    <x v="0"/>
    <s v=""/>
    <s v="12th April,2019"/>
    <d v="2019-04-12T00:00:00"/>
    <s v="23rd August,2019"/>
    <d v="2019-08-23T00:00:00"/>
    <s v="Mwenda John Njoroge"/>
    <s v="Male"/>
    <s v="99999"/>
    <s v="254742572331"/>
    <m/>
    <m/>
    <m/>
    <n v="36.922972000000001"/>
    <n v="-0.86979700000000004"/>
    <s v="Murang'a"/>
    <s v="Gatanga"/>
    <s v="Ndunyu Chege"/>
    <s v="Gitiri"/>
    <s v="6"/>
    <s v="Nixon Kariuki Gaichuru"/>
    <m/>
    <s v="Nixon Kariuki Gaichuru"/>
    <s v=""/>
    <s v="Informal Business"/>
    <x v="2"/>
    <x v="0"/>
    <d v="2019-10-10T00:00:00"/>
  </r>
  <r>
    <s v="VPA6"/>
    <s v="KE-MAK-2006-29077"/>
    <x v="0"/>
    <s v=""/>
    <s v="25th May,2020"/>
    <d v="2020-05-25T00:00:00"/>
    <s v="16th June,2020"/>
    <d v="2020-06-16T00:00:00"/>
    <s v="Wanza Catherine Kinyumu"/>
    <s v="Female"/>
    <s v="99999"/>
    <s v="254716572521"/>
    <m/>
    <m/>
    <m/>
    <n v="37.558087"/>
    <n v="-1.7872330000000001"/>
    <s v="Makueni"/>
    <s v="Makueni"/>
    <s v="Kilala"/>
    <s v="Iiuni"/>
    <n v="6"/>
    <s v="Januaries Kaloki"/>
    <m/>
    <s v="Januaries Kaloki"/>
    <s v=""/>
    <s v="Informal Business"/>
    <x v="0"/>
    <x v="0"/>
    <d v="2020-07-15T00:00:00"/>
  </r>
  <r>
    <s v="VPA6"/>
    <s v="KE-LAI-2011-27267"/>
    <x v="0"/>
    <s v=""/>
    <s v="16th November,2020"/>
    <d v="2020-11-16T00:00:00"/>
    <s v="16th November,2020"/>
    <d v="2020-11-16T00:00:00"/>
    <s v="Macharia Johnson Maina"/>
    <s v="Male"/>
    <n v="99999"/>
    <s v="254726298586"/>
    <m/>
    <m/>
    <s v="254727532174"/>
    <n v="36.960881999999998"/>
    <n v="-2.5787999999999998E-2"/>
    <s v="Laikipia"/>
    <s v="Laikipia East"/>
    <s v="Matanya"/>
    <s v="Chuma"/>
    <n v="6"/>
    <s v="Wambui Gituku"/>
    <m/>
    <s v="Wambui Gituku"/>
    <s v=""/>
    <s v="Informal Business"/>
    <x v="0"/>
    <x v="0"/>
    <d v="2020-11-17T00:00:00"/>
  </r>
  <r>
    <s v="VPA6"/>
    <s v="KE-LAI-2011-27268"/>
    <x v="0"/>
    <s v=""/>
    <s v="16th November,2020"/>
    <d v="2020-11-16T00:00:00"/>
    <s v="16th November,2020"/>
    <d v="2020-11-16T00:00:00"/>
    <s v="Maina George Kimani"/>
    <s v="Male"/>
    <s v="99999"/>
    <s v="254720034543"/>
    <m/>
    <m/>
    <s v="254716539688"/>
    <n v="36.947992999999997"/>
    <n v="-1.6726999999999999E-2"/>
    <s v="Laikipia"/>
    <s v="Laikipia East"/>
    <s v="Matanya"/>
    <s v="Chuma"/>
    <n v="6"/>
    <s v="Wambui Gituku"/>
    <m/>
    <s v="Wambui Gituku"/>
    <s v=""/>
    <s v="Informal Business"/>
    <x v="0"/>
    <x v="0"/>
    <d v="2020-11-17T00:00:00"/>
  </r>
  <r>
    <s v="VPA6"/>
    <s v="KE-KER-2001-26636"/>
    <x v="0"/>
    <s v=""/>
    <s v="20th September,2018"/>
    <d v="2018-09-20T00:00:00"/>
    <s v="24th January,2020"/>
    <d v="2020-01-24T00:00:00"/>
    <s v="Maritim Grace"/>
    <s v="Female"/>
    <s v="99999"/>
    <s v="254708320237"/>
    <m/>
    <m/>
    <m/>
    <n v="35.393048"/>
    <n v="-0.112412"/>
    <s v="Kericho"/>
    <s v="Kipkelion West"/>
    <s v="Kipteris"/>
    <s v="Cheparus"/>
    <s v="6"/>
    <s v="Wesley Kipyegon"/>
    <m/>
    <s v="Wesley Kipyegon"/>
    <s v=""/>
    <s v="Informal Business"/>
    <x v="0"/>
    <x v="0"/>
    <d v="2020-09-28T00:00:00"/>
  </r>
  <r>
    <s v="VPA6"/>
    <s v="KE-LAI-2011-27264"/>
    <x v="0"/>
    <s v=""/>
    <s v="4th November,2020"/>
    <d v="2020-11-04T00:00:00"/>
    <s v="4th November,2020"/>
    <d v="2020-11-04T00:00:00"/>
    <s v="Waiganjo Ann Nyawira"/>
    <s v="Female"/>
    <s v="99999"/>
    <s v="254727432301"/>
    <m/>
    <m/>
    <m/>
    <n v="36.944723000000003"/>
    <n v="-6.0420000000000001E-2"/>
    <s v="Laikipia"/>
    <s v="Laikipia East"/>
    <s v="Tigithi"/>
    <s v="Weruini"/>
    <n v="6"/>
    <s v="Wambui Gituku"/>
    <m/>
    <s v="Wambui Gituku"/>
    <s v=""/>
    <s v="Informal Business"/>
    <x v="0"/>
    <x v="0"/>
    <d v="2020-11-04T00:00:00"/>
  </r>
  <r>
    <s v="VPA6"/>
    <s v="KE-KIA-2010-28564"/>
    <x v="0"/>
    <s v=""/>
    <s v="11th October,2020"/>
    <d v="2020-10-11T00:00:00"/>
    <s v="27th October,2020"/>
    <d v="2020-10-27T00:00:00"/>
    <s v="Njambi John Kago"/>
    <s v="Male"/>
    <s v="99999"/>
    <s v="254726489588"/>
    <m/>
    <m/>
    <s v="254721518043"/>
    <n v="36.846409999999999"/>
    <n v="-1.0710649999999999"/>
    <s v="Kiambu"/>
    <s v="Githunguri"/>
    <s v="Ngewa"/>
    <s v="Riakahara"/>
    <n v="6"/>
    <s v="Green Action Network Ltd"/>
    <m/>
    <s v="Green Action Network Ltd"/>
    <s v=""/>
    <s v="Informal Business"/>
    <x v="0"/>
    <x v="0"/>
    <d v="2020-11-05T00:00:00"/>
  </r>
  <r>
    <s v="VPA6"/>
    <s v="KE-MUR-2011-28362"/>
    <x v="0"/>
    <s v=""/>
    <s v="15th October,2020"/>
    <d v="2020-10-15T00:00:00"/>
    <s v="27th November,2020"/>
    <d v="2020-11-27T00:00:00"/>
    <s v="Kinuthia Mary Ruguru"/>
    <s v="Female"/>
    <s v="99999"/>
    <s v="254715714473"/>
    <m/>
    <m/>
    <s v="254711479848"/>
    <n v="36.963154000000003"/>
    <n v="-0.86677899999999997"/>
    <s v="Murang'a"/>
    <s v="Kandara"/>
    <s v="Kandara"/>
    <s v="Gitare"/>
    <n v="6"/>
    <s v="Washington Mwangi"/>
    <m/>
    <s v="Washington Mwangi"/>
    <s v=""/>
    <s v="Informal Business"/>
    <x v="2"/>
    <x v="0"/>
    <d v="2020-11-28T00:00:00"/>
  </r>
  <r>
    <s v="VPA6"/>
    <s v="KE-MUR-2011-28363"/>
    <x v="0"/>
    <s v=""/>
    <s v="5th October,2020"/>
    <d v="2020-10-05T00:00:00"/>
    <s v="27th November,2020"/>
    <d v="2020-11-27T00:00:00"/>
    <s v="Ngige Nancy Wanjiru"/>
    <s v="Female"/>
    <s v="99999"/>
    <s v="710673098"/>
    <s v="254710673098"/>
    <m/>
    <s v="254721153332"/>
    <n v="37.128633000000001"/>
    <n v="-0.96955100000000005"/>
    <s v="Murang'a"/>
    <s v="Makuyu"/>
    <s v="Kabati"/>
    <s v="Mithi"/>
    <n v="6"/>
    <s v="Nixon Kariuki Gaichuru"/>
    <m/>
    <s v="Nixon Kariuki Gaichuru"/>
    <s v=""/>
    <s v="Informal Business"/>
    <x v="2"/>
    <x v="0"/>
    <d v="2020-11-28T00:00:00"/>
  </r>
  <r>
    <s v="VPA6"/>
    <s v="KE-NAK-1907-26679"/>
    <x v="0"/>
    <s v=""/>
    <s v="2nd July,2019"/>
    <d v="2019-07-02T00:00:00"/>
    <s v="10th July,2019"/>
    <d v="2019-07-10T00:00:00"/>
    <s v="Wambaire Rose"/>
    <s v="Female"/>
    <s v="1332369"/>
    <s v="720654470"/>
    <m/>
    <m/>
    <m/>
    <n v="36.158102"/>
    <n v="-0.194217"/>
    <s v="Nakuru"/>
    <s v="Bahati"/>
    <s v="Thayu"/>
    <s v="Thayu"/>
    <s v="6"/>
    <s v="Biogas International Limited"/>
    <m/>
    <s v="Biogas International Limited"/>
    <s v=""/>
    <s v="Medium Size Business"/>
    <x v="6"/>
    <x v="2"/>
    <d v="2019-07-09T00:00:00"/>
  </r>
  <r>
    <s v="VPA6"/>
    <s v="KE-KIS-1909-26694"/>
    <x v="0"/>
    <s v=""/>
    <s v="18th September,2019"/>
    <d v="2019-09-18T00:00:00"/>
    <s v="26th September,2019"/>
    <d v="2019-09-26T00:00:00"/>
    <s v="Odhiambo Rosemary"/>
    <s v="Female"/>
    <s v="27509352"/>
    <s v="254728588559"/>
    <m/>
    <m/>
    <m/>
    <n v="34.706910000000001"/>
    <n v="-3.6040999999999997E-2"/>
    <s v="Kisumu"/>
    <s v="Kisumu West"/>
    <s v="Nyahera"/>
    <s v="Kandalo"/>
    <s v="6"/>
    <s v="Biogas International Limited"/>
    <m/>
    <s v="Biogas International Limited"/>
    <s v=""/>
    <s v="Medium Size Business"/>
    <x v="6"/>
    <x v="2"/>
    <d v="2019-09-18T00:00:00"/>
  </r>
  <r>
    <s v="VPA6"/>
    <s v="KE-MUR-1802-27862"/>
    <x v="0"/>
    <s v=""/>
    <s v="15th January,2018"/>
    <d v="2018-01-15T00:00:00"/>
    <s v="6th February,2018"/>
    <d v="2018-02-06T00:00:00"/>
    <s v="Muraguri Nicholas"/>
    <s v="Male"/>
    <s v="99999"/>
    <s v="722796987"/>
    <m/>
    <m/>
    <m/>
    <n v="36.995914999999997"/>
    <n v="-0.60981799999999997"/>
    <s v="Murang'a"/>
    <s v="Mathioya"/>
    <s v="Kamacharia"/>
    <s v="Kahore"/>
    <s v="6"/>
    <s v="Andcol Enterprises"/>
    <m/>
    <s v="Andcol Enterprises"/>
    <s v=""/>
    <s v="Micro Business"/>
    <x v="2"/>
    <x v="0"/>
    <d v="2018-02-06T00:00:00"/>
  </r>
  <r>
    <s v="VPA6"/>
    <s v="KE-NYE-1903-24738"/>
    <x v="0"/>
    <s v=""/>
    <s v="25th January,2019"/>
    <d v="2019-01-25T00:00:00"/>
    <s v="6th March,2019"/>
    <d v="2019-03-06T00:00:00"/>
    <s v="Kahuko Grace Wanjiru"/>
    <s v="Female"/>
    <s v="99999"/>
    <s v="254722909512"/>
    <m/>
    <m/>
    <m/>
    <n v="37.055368000000001"/>
    <n v="-0.47783599999999998"/>
    <s v="Nyeri"/>
    <s v="Mathira West"/>
    <s v="Kirimukuyu"/>
    <s v="Mutathini"/>
    <s v="6"/>
    <s v="Cides Ltd"/>
    <m/>
    <s v="Cides Ltd"/>
    <s v=""/>
    <s v="Micro Business"/>
    <x v="2"/>
    <x v="0"/>
    <d v="2019-03-09T00:00:00"/>
  </r>
  <r>
    <s v="VPA6"/>
    <s v="KE-NYE-1902-24773"/>
    <x v="0"/>
    <s v=""/>
    <s v="25th December,2018"/>
    <d v="2018-12-25T00:00:00"/>
    <s v="28th February,2019"/>
    <d v="2019-02-28T00:00:00"/>
    <s v="Kagwathi Eunice Wanjiku"/>
    <s v="Female"/>
    <s v="99999"/>
    <s v="254729680026"/>
    <m/>
    <m/>
    <m/>
    <n v="37.111725999999997"/>
    <n v="-0.42486499999999999"/>
    <s v="Nyeri"/>
    <s v="Mathira West"/>
    <s v="Mathira"/>
    <s v="Kihuro"/>
    <s v="6"/>
    <s v="Cides Ltd"/>
    <m/>
    <s v="Cides Ltd"/>
    <s v=""/>
    <s v="Micro Business"/>
    <x v="2"/>
    <x v="0"/>
    <d v="2019-03-05T00:00:00"/>
  </r>
  <r>
    <s v="VPA6"/>
    <s v="KE-EMB-1908-26438"/>
    <x v="0"/>
    <s v=""/>
    <s v="12th July,2019"/>
    <d v="2019-07-12T00:00:00"/>
    <s v="12th August,2019"/>
    <d v="2019-08-12T00:00:00"/>
    <s v="Machungu Sebastian Muriithi"/>
    <s v="Male"/>
    <s v="99999"/>
    <s v="254727767368"/>
    <m/>
    <m/>
    <m/>
    <n v="37.434956"/>
    <n v="-0.47252300000000003"/>
    <s v="Embu"/>
    <s v="Manyatta"/>
    <s v="Kibugu"/>
    <s v="Gichoya"/>
    <s v="6"/>
    <s v="Sakaki Natural Renewable Energy Center"/>
    <m/>
    <s v="Sakaki Natural Renewable Energy Center"/>
    <s v=""/>
    <s v="Micro Business"/>
    <x v="0"/>
    <x v="0"/>
    <d v="2019-08-12T00:00:00"/>
  </r>
  <r>
    <s v="VPA6"/>
    <s v="KE-KIR-1809-23627"/>
    <x v="0"/>
    <s v=""/>
    <s v="28th August,2018"/>
    <d v="2018-08-28T00:00:00"/>
    <s v="6th September,2018"/>
    <d v="2018-09-06T00:00:00"/>
    <s v="Wanjohi Douglas Wachira"/>
    <s v="Male"/>
    <s v="99999"/>
    <s v="721356629"/>
    <m/>
    <m/>
    <s v="725330174"/>
    <n v="37.168666999999999"/>
    <n v="-0.49718499999999999"/>
    <s v="Kirinyaga"/>
    <s v="Sagana"/>
    <s v="Kiini"/>
    <s v="Thunguri"/>
    <s v="6"/>
    <s v="Sakaki Natural Renewable Energy Center"/>
    <m/>
    <s v="Sakaki Natural Renewable Energy Center"/>
    <s v=""/>
    <s v="Micro Business"/>
    <x v="0"/>
    <x v="0"/>
    <d v="2018-09-07T00:00:00"/>
  </r>
  <r>
    <s v="VPA6"/>
    <s v="KE-KIA-1811-25948"/>
    <x v="0"/>
    <s v=""/>
    <s v="7th October,2018"/>
    <d v="2018-10-07T00:00:00"/>
    <s v="1st November,2018"/>
    <d v="2018-11-01T00:00:00"/>
    <s v="Muhuhu Juliana Waithera"/>
    <s v="Female"/>
    <s v="14403657"/>
    <s v="725793455"/>
    <m/>
    <m/>
    <m/>
    <n v="36.779862000000001"/>
    <n v="-1.158256"/>
    <s v="Kiambu"/>
    <s v="Kiambu"/>
    <s v="Ndumberi"/>
    <s v="Waguthu"/>
    <s v="6"/>
    <s v="Kenbi Enterprises"/>
    <m/>
    <s v="Kenbi Enterprises"/>
    <s v=""/>
    <s v="Micro Business"/>
    <x v="0"/>
    <x v="0"/>
    <d v="2019-01-07T00:00:00"/>
  </r>
  <r>
    <s v="VPA6"/>
    <s v="KE-KIA-1904-27626"/>
    <x v="0"/>
    <s v=""/>
    <s v="20th March,2019"/>
    <d v="2019-03-20T00:00:00"/>
    <s v="23rd April,2019"/>
    <d v="2019-04-23T00:00:00"/>
    <s v="Nganga Mary Wanjiru"/>
    <s v="Female"/>
    <s v="9371879"/>
    <s v="0723864433"/>
    <m/>
    <m/>
    <s v="706046202"/>
    <n v="36.620086999999998"/>
    <n v="-1.148469"/>
    <s v="Kiambu"/>
    <s v="Limuru"/>
    <s v="Rironi"/>
    <s v="Kiroe"/>
    <s v="6"/>
    <s v="Bio Esline Company Ltd"/>
    <m/>
    <s v="Bio Esline Company Ltd"/>
    <s v=""/>
    <s v="Micro Business"/>
    <x v="2"/>
    <x v="0"/>
    <d v="2019-07-15T00:00:00"/>
  </r>
  <r>
    <s v="VPA6"/>
    <s v="KE-KIA-1904-24728"/>
    <x v="0"/>
    <s v=""/>
    <s v="14th March,2019"/>
    <d v="2019-03-14T00:00:00"/>
    <s v="24th April,2019"/>
    <d v="2019-04-24T00:00:00"/>
    <s v="Waithira Margaret"/>
    <s v="Female"/>
    <s v="9325132"/>
    <s v="700162331"/>
    <m/>
    <m/>
    <m/>
    <n v="36.837612999999997"/>
    <n v="-0.95347499999999996"/>
    <s v="Kiambu"/>
    <s v="Gatundu South"/>
    <s v="Rwabura"/>
    <s v="Karinga"/>
    <s v="6"/>
    <s v="Cides Ltd"/>
    <m/>
    <s v="Cides Ltd"/>
    <s v=""/>
    <s v="Micro Business"/>
    <x v="2"/>
    <x v="0"/>
    <d v="2019-05-08T00:00:00"/>
  </r>
  <r>
    <s v="VPA6"/>
    <s v="KE-KIA-1904-24734"/>
    <x v="0"/>
    <s v=""/>
    <s v="5th March,2019"/>
    <d v="2019-03-05T00:00:00"/>
    <s v="25th April,2019"/>
    <d v="2019-04-25T00:00:00"/>
    <s v="Wainaina Francis Kingaru"/>
    <s v="Female"/>
    <s v="21769513"/>
    <s v="254711660149"/>
    <m/>
    <m/>
    <m/>
    <n v="36.884115999999999"/>
    <n v="-1.047334"/>
    <s v="Kiambu"/>
    <s v="Gatundu South"/>
    <s v="Mutati"/>
    <s v="Nembu"/>
    <s v="6"/>
    <s v="Cides Ltd"/>
    <m/>
    <s v="Cides Ltd"/>
    <s v=""/>
    <s v="Micro Business"/>
    <x v="2"/>
    <x v="0"/>
    <d v="2019-05-10T00:00:00"/>
  </r>
  <r>
    <s v="VPA6"/>
    <s v="KE-KIR-1910-25672"/>
    <x v="0"/>
    <s v=""/>
    <s v="25th September,2019"/>
    <d v="2019-09-25T00:00:00"/>
    <s v="25th October,2019"/>
    <d v="2019-10-25T00:00:00"/>
    <s v="Kabiu Jamleck Mwaniki"/>
    <s v="Male"/>
    <s v="99999"/>
    <s v="722423143"/>
    <m/>
    <m/>
    <m/>
    <n v="37.363348999999999"/>
    <n v="-0.503888"/>
    <s v="Kirinyaga"/>
    <s v="Kirinyaga East"/>
    <s v="Njukiini"/>
    <s v="Mutitu"/>
    <s v="6"/>
    <s v="Igwemas General Digester Ltd"/>
    <m/>
    <s v="Igwemas General Digester Ltd"/>
    <s v=""/>
    <s v="Micro Business"/>
    <x v="0"/>
    <x v="0"/>
    <d v="2019-10-29T00:00:00"/>
  </r>
  <r>
    <s v="VPA6"/>
    <s v="KE-KIA-1910-27647"/>
    <x v="0"/>
    <s v=""/>
    <s v="25th September,2019"/>
    <d v="2019-09-25T00:00:00"/>
    <s v="5th October,2019"/>
    <d v="2019-10-05T00:00:00"/>
    <s v="Gambugo Virginia Gathoni"/>
    <s v="Female"/>
    <s v="13028584"/>
    <s v="254726449334"/>
    <m/>
    <m/>
    <m/>
    <n v="36.98021"/>
    <n v="-0.99619500000000005"/>
    <s v="Kiambu"/>
    <s v="Gatundu North"/>
    <s v="Gathukuyu"/>
    <s v="Mwea"/>
    <s v="6"/>
    <s v="Biotechno &amp; Services"/>
    <m/>
    <s v="Biotechno &amp; Services"/>
    <s v=""/>
    <s v="Micro Business"/>
    <x v="2"/>
    <x v="0"/>
    <d v="2019-10-10T00:00:00"/>
  </r>
  <r>
    <s v="VPA6"/>
    <s v="KE-NAK-2212-29794"/>
    <x v="2"/>
    <s v="Unreachable"/>
    <s v="14th June,2022"/>
    <d v="2022-06-14T00:00:00"/>
    <s v="18th December,2022"/>
    <d v="2022-12-18T00:00:00"/>
    <s v="Ezekiel Rop Kipngeno"/>
    <s v="Male"/>
    <s v=""/>
    <s v="0727542032"/>
    <s v="0722703237"/>
    <m/>
    <m/>
    <n v="35.646922000000004"/>
    <n v="-0.64671199999999995"/>
    <s v="Nakuru"/>
    <s v="Kuresoi"/>
    <s v="Olenguruone"/>
    <s v="Sigowet"/>
    <n v="8"/>
    <s v="Robert Kiprono Ngetich"/>
    <m/>
    <s v="Robert Kiprono Ngetich"/>
    <s v=""/>
    <s v="Informal Business"/>
    <x v="0"/>
    <x v="0"/>
    <d v="2023-01-10T00:00:00"/>
  </r>
  <r>
    <s v="VPA6"/>
    <s v="KE-KAJ-2212-30861"/>
    <x v="0"/>
    <s v=""/>
    <s v="10th December,2022"/>
    <d v="2022-12-10T00:00:00"/>
    <s v="21st December,2022"/>
    <d v="2022-12-21T00:00:00"/>
    <s v="Muloko Kongolo"/>
    <s v="Male"/>
    <n v="99999"/>
    <s v="0722749158"/>
    <m/>
    <m/>
    <m/>
    <n v="36.849518000000003"/>
    <n v="-1.8094399999999999"/>
    <s v="Kajiado"/>
    <s v="Kajiado Central"/>
    <s v="Kajiado"/>
    <s v="Natembeya"/>
    <n v="8"/>
    <s v="Kensam Constructor"/>
    <m/>
    <s v="Kensam Constructor"/>
    <s v=""/>
    <s v="Informal Business"/>
    <x v="2"/>
    <x v="0"/>
    <d v="2023-01-17T00:00:00"/>
  </r>
  <r>
    <s v="VPA6"/>
    <s v="KE-NAK-2212-29795"/>
    <x v="0"/>
    <s v=""/>
    <s v="6th June,2022"/>
    <d v="2022-06-06T00:00:00"/>
    <s v="18th December,2022"/>
    <d v="2022-12-18T00:00:00"/>
    <s v="Stephen Kirui"/>
    <s v="Female"/>
    <s v=""/>
    <s v="0724266965"/>
    <m/>
    <m/>
    <s v="0700193642"/>
    <n v="35.677473999999997"/>
    <n v="-0.59725499999999998"/>
    <s v="Nakuru"/>
    <s v="Kuresoi"/>
    <s v="Olenguruone"/>
    <s v="Olenguruone secondary"/>
    <n v="8"/>
    <s v="Robert Kiprono Ngetich"/>
    <m/>
    <s v="Robert Kiprono Ngetich"/>
    <s v=""/>
    <s v="Informal Business"/>
    <x v="0"/>
    <x v="0"/>
    <d v="2023-01-10T00:00:00"/>
  </r>
  <r>
    <s v="VPA6"/>
    <s v="KE-NYA-2211-30831"/>
    <x v="0"/>
    <s v=""/>
    <s v="11th October,2022"/>
    <d v="2022-10-11T00:00:00"/>
    <s v="1st November,2022"/>
    <d v="2022-11-01T00:00:00"/>
    <s v="Dickson Bundi K"/>
    <s v="Male"/>
    <n v="99999"/>
    <s v="0721656423"/>
    <m/>
    <m/>
    <s v="0721656421"/>
    <n v="36.388843000000001"/>
    <n v="-5.2019999999999997E-2"/>
    <s v="Nyandarua"/>
    <s v="Ol Joro Orok"/>
    <s v="Gatimu"/>
    <s v="Kangūū"/>
    <n v="8"/>
    <s v="Fredrick Gatungu Kago"/>
    <m/>
    <s v="Fredrick Gatungu Kago"/>
    <s v=""/>
    <s v="Informal Business"/>
    <x v="2"/>
    <x v="0"/>
    <d v="2023-01-16T00:00:00"/>
  </r>
  <r>
    <s v="VPA6"/>
    <s v="KE-NAK-1608-16909"/>
    <x v="0"/>
    <s v=""/>
    <s v="12th June,2016"/>
    <d v="2016-06-12T00:00:00"/>
    <s v="1st August,2016"/>
    <d v="2016-08-01T00:00:00"/>
    <s v="Karembo Eunice Muthoni"/>
    <s v="Female"/>
    <s v="6586803"/>
    <s v="722826889"/>
    <m/>
    <m/>
    <m/>
    <n v="35.787258000000001"/>
    <n v="-0.20381199999999999"/>
    <s v="Nakuru"/>
    <s v="Molo"/>
    <s v="Molo"/>
    <s v="Sachangwan"/>
    <s v="8"/>
    <s v="Charles Ng'eno"/>
    <m/>
    <s v="Charles Ng'eno"/>
    <s v=""/>
    <s v="Informal Business"/>
    <x v="2"/>
    <x v="0"/>
    <d v="2017-03-02T00:00:00"/>
  </r>
  <r>
    <s v="VPA6"/>
    <s v="KE-KIA-1609-16916"/>
    <x v="0"/>
    <s v=""/>
    <s v="13th July,2016"/>
    <d v="2016-07-13T00:00:00"/>
    <s v="1st September,2016"/>
    <d v="2016-09-01T00:00:00"/>
    <s v="Moses Wanyoike Richu"/>
    <s v="Male"/>
    <s v="421623"/>
    <s v="722270612"/>
    <m/>
    <m/>
    <m/>
    <n v="36.843383000000003"/>
    <n v="-1.0688340000000001"/>
    <s v="Kiambu"/>
    <s v="Githunguri"/>
    <s v="Ngewa"/>
    <s v="Kiambururu"/>
    <s v="8"/>
    <s v="Joseph Ndua Tatu"/>
    <m/>
    <s v="Joseph Ndua Tatu"/>
    <s v=""/>
    <s v="Informal Business"/>
    <x v="0"/>
    <x v="0"/>
    <d v="2017-03-02T00:00:00"/>
  </r>
  <r>
    <s v="VPA6"/>
    <s v="KE-NAK-1604-16917"/>
    <x v="0"/>
    <s v=""/>
    <s v="11th February,2016"/>
    <d v="2016-02-11T00:00:00"/>
    <s v="1st April,2016"/>
    <d v="2016-04-01T00:00:00"/>
    <s v="Harun Ngetich"/>
    <s v="Male"/>
    <s v="25168919"/>
    <s v="726913620"/>
    <m/>
    <m/>
    <m/>
    <n v="35.703676999999999"/>
    <n v="-0.55155500000000002"/>
    <s v="Nakuru"/>
    <s v="Njoro"/>
    <s v="Mosop"/>
    <s v="Ngata"/>
    <s v="8"/>
    <s v="George Kiriungi Ngatia"/>
    <m/>
    <s v="George Kiriungi Ngatia"/>
    <s v=""/>
    <s v="Informal Business"/>
    <x v="2"/>
    <x v="0"/>
    <d v="2017-03-02T00:00:00"/>
  </r>
  <r>
    <s v="VPA6"/>
    <s v="KE-NAK-1609-16931"/>
    <x v="0"/>
    <s v=""/>
    <s v="13th July,2016"/>
    <d v="2016-07-13T00:00:00"/>
    <s v="1st September,2016"/>
    <d v="2016-09-01T00:00:00"/>
    <s v="Charity Wangui"/>
    <s v="Female"/>
    <s v="1335640"/>
    <s v="729098550"/>
    <m/>
    <m/>
    <m/>
    <n v="36.140275000000003"/>
    <n v="-0.152672"/>
    <s v="Nakuru"/>
    <s v="Bahati"/>
    <s v="Bahati"/>
    <s v="Kamiruri"/>
    <s v="8"/>
    <s v="Christopher Njinju Ndungu"/>
    <m/>
    <s v="Christopher Njinju Ndungu"/>
    <s v=""/>
    <s v="Informal Business"/>
    <x v="2"/>
    <x v="0"/>
    <d v="2017-03-02T00:00:00"/>
  </r>
  <r>
    <s v="VPA6"/>
    <s v="KE-LAI-1607-16437"/>
    <x v="2"/>
    <s v="Unreachable"/>
    <s v="15th May,2016"/>
    <d v="2016-05-15T00:00:00"/>
    <s v="4th July,2016"/>
    <d v="2016-07-04T00:00:00"/>
    <s v="Paul Muchiri"/>
    <s v="Male"/>
    <s v="21571735"/>
    <s v="712854445"/>
    <m/>
    <m/>
    <m/>
    <m/>
    <m/>
    <s v="Laikipia"/>
    <s v="Laikipia East"/>
    <s v="Umande"/>
    <s v="Kalalu"/>
    <s v="8"/>
    <s v="George Kiriungi Ngatia"/>
    <m/>
    <s v="George Kiriungi Ngatia"/>
    <s v=""/>
    <s v="Informal Business"/>
    <x v="2"/>
    <x v="0"/>
    <d v="2017-03-02T00:00:00"/>
  </r>
  <r>
    <s v="VPA6"/>
    <s v="KE-KIR-1609-16442"/>
    <x v="0"/>
    <s v=""/>
    <s v="13th July,2016"/>
    <d v="2016-07-13T00:00:00"/>
    <s v="1st September,2016"/>
    <d v="2016-09-01T00:00:00"/>
    <s v="Fraciah Wambui Kinyua"/>
    <s v="Female"/>
    <s v="2620121"/>
    <s v="721686057"/>
    <m/>
    <m/>
    <m/>
    <n v="37.270383000000002"/>
    <n v="-0.52241199999999999"/>
    <s v="Kirinyaga"/>
    <s v="Kerugoya/Kutus"/>
    <s v="Inoi"/>
    <s v=""/>
    <s v="8"/>
    <s v="David Chege"/>
    <m/>
    <s v="David Chege"/>
    <s v=""/>
    <s v="Informal Business"/>
    <x v="2"/>
    <x v="0"/>
    <d v="2017-03-02T00:00:00"/>
  </r>
  <r>
    <s v="VPA6"/>
    <s v="KE-KIA-1607-16443"/>
    <x v="0"/>
    <s v=""/>
    <s v="12th May,2016"/>
    <d v="2016-05-12T00:00:00"/>
    <s v="4th July,2016"/>
    <d v="2016-07-04T00:00:00"/>
    <s v="Susan Mumbi Kimani"/>
    <s v="Female"/>
    <s v="12736091"/>
    <s v="738764667"/>
    <m/>
    <m/>
    <m/>
    <n v="36.839494999999999"/>
    <n v="-1.068533"/>
    <s v="Kiambu"/>
    <s v="Githunguri"/>
    <s v="Ngewa"/>
    <s v="Kiambururu"/>
    <s v="8"/>
    <s v="Joseph Ndua Tatu"/>
    <m/>
    <s v="Joseph Ndua Tatu"/>
    <s v=""/>
    <s v="Informal Business"/>
    <x v="2"/>
    <x v="0"/>
    <d v="2017-03-02T00:00:00"/>
  </r>
  <r>
    <s v="VPA6"/>
    <s v="KE-TAI-1606-16450"/>
    <x v="0"/>
    <s v=""/>
    <s v="12th April,2016"/>
    <d v="2016-04-12T00:00:00"/>
    <s v="1st June,2016"/>
    <d v="2016-06-01T00:00:00"/>
    <s v="Winnie Mwadagina"/>
    <s v="Female"/>
    <s v="9983481"/>
    <s v="716506065"/>
    <m/>
    <m/>
    <m/>
    <n v="38.378850999999997"/>
    <n v="-3.5035370000000001"/>
    <s v="Taita/Taveta"/>
    <s v="Mwatate"/>
    <s v="Wusi Kishamba"/>
    <s v="Kinaya"/>
    <s v="8"/>
    <s v="Stephen Nyange"/>
    <m/>
    <s v="Stephen Nyange"/>
    <s v=""/>
    <s v="Informal Business"/>
    <x v="2"/>
    <x v="0"/>
    <d v="2017-03-02T00:00:00"/>
  </r>
  <r>
    <s v="VPA6"/>
    <s v="KE-KIA-1608-16452"/>
    <x v="0"/>
    <s v=""/>
    <s v="12th June,2016"/>
    <d v="2016-06-12T00:00:00"/>
    <s v="1st August,2016"/>
    <d v="2016-08-01T00:00:00"/>
    <s v="Nancy Wanja Kibe"/>
    <s v="Female"/>
    <s v="5358634"/>
    <s v="729524263"/>
    <m/>
    <m/>
    <m/>
    <n v="36.820636"/>
    <n v="-1.0899669999999999"/>
    <s v="Kiambu"/>
    <s v="Githunguri"/>
    <s v=""/>
    <s v="Gakoe"/>
    <s v="8"/>
    <s v="Joseph Ndua Tatu"/>
    <m/>
    <s v="Joseph Ndua Tatu"/>
    <s v=""/>
    <s v="Informal Business"/>
    <x v="0"/>
    <x v="0"/>
    <d v="2017-03-02T00:00:00"/>
  </r>
  <r>
    <s v="VPA6"/>
    <s v="KE-THA-1602-16484"/>
    <x v="0"/>
    <s v=""/>
    <s v="13th December,2015"/>
    <d v="2015-12-13T00:00:00"/>
    <s v="1st February,2016"/>
    <d v="2016-02-01T00:00:00"/>
    <s v="Elosy Gatakaa Njeru"/>
    <s v="Female"/>
    <s v="22387091"/>
    <s v="724876629"/>
    <m/>
    <m/>
    <m/>
    <n v="37.618698000000002"/>
    <n v="-0.35535"/>
    <s v="Tharaka-Nithi"/>
    <s v="Chuka"/>
    <s v="Mwonge"/>
    <s v="Kirigi"/>
    <s v="8"/>
    <s v="David Chege"/>
    <m/>
    <s v="David Chege"/>
    <s v=""/>
    <s v="Informal Business"/>
    <x v="2"/>
    <x v="0"/>
    <d v="2017-03-02T00:00:00"/>
  </r>
  <r>
    <s v="VPA6"/>
    <s v="KE-EMB-1605-16485"/>
    <x v="0"/>
    <s v=""/>
    <s v="12th March,2016"/>
    <d v="2016-03-12T00:00:00"/>
    <s v="1st May,2016"/>
    <d v="2016-05-01T00:00:00"/>
    <s v="Peterson Njagi Kinyua"/>
    <s v="Male"/>
    <s v="3656488"/>
    <s v="726396147"/>
    <m/>
    <m/>
    <m/>
    <n v="37.582044000000003"/>
    <n v="-0.39200200000000002"/>
    <s v="Embu"/>
    <s v="Runyenjes"/>
    <s v="Kieni  East"/>
    <s v="Mubu"/>
    <s v="8"/>
    <s v="David Chege"/>
    <m/>
    <s v="David Chege"/>
    <s v=""/>
    <s v="Informal Business"/>
    <x v="0"/>
    <x v="0"/>
    <d v="2017-03-02T00:00:00"/>
  </r>
  <r>
    <s v="VPA6"/>
    <s v="KE-NYA-1604-16504"/>
    <x v="0"/>
    <s v=""/>
    <s v="11th February,2016"/>
    <d v="2016-02-11T00:00:00"/>
    <s v="1st April,2016"/>
    <d v="2016-04-01T00:00:00"/>
    <s v="Godfrey Mongare Mocheche"/>
    <s v="Male"/>
    <s v="9929362"/>
    <s v="736524029"/>
    <m/>
    <m/>
    <m/>
    <n v="34.940272999999998"/>
    <n v="-0.57435999999999998"/>
    <s v="Nyamira"/>
    <s v="Nyamira South"/>
    <s v="Township"/>
    <s v="Bomondo"/>
    <s v="8"/>
    <s v="Joel N Moigare"/>
    <m/>
    <s v="Joel N Moigare"/>
    <s v=""/>
    <s v="Informal Business"/>
    <x v="2"/>
    <x v="0"/>
    <d v="2017-03-02T00:00:00"/>
  </r>
  <r>
    <s v="VPA6"/>
    <s v="KE-NAK-1609-16519"/>
    <x v="0"/>
    <s v=""/>
    <s v="13th July,2016"/>
    <d v="2016-07-13T00:00:00"/>
    <s v="1st September,2016"/>
    <d v="2016-09-01T00:00:00"/>
    <s v="Joseph Maina Mwangi"/>
    <s v="Male"/>
    <s v="23118"/>
    <s v="725553724"/>
    <m/>
    <m/>
    <m/>
    <n v="36.112738"/>
    <n v="-0.25568299999999999"/>
    <s v="Nakuru"/>
    <s v="Bahati"/>
    <s v="Kiamaina"/>
    <s v=""/>
    <s v="8"/>
    <s v="Anthony Ndungu Kamau"/>
    <m/>
    <s v="Anthony Ndungu Kamau"/>
    <s v=""/>
    <s v="Informal Business"/>
    <x v="0"/>
    <x v="0"/>
    <d v="2017-03-02T00:00:00"/>
  </r>
  <r>
    <s v="VPA6"/>
    <s v="KE-KIA-1604-16520"/>
    <x v="0"/>
    <s v=""/>
    <s v="11th February,2016"/>
    <d v="2016-02-11T00:00:00"/>
    <s v="1st April,2016"/>
    <d v="2016-04-01T00:00:00"/>
    <s v="Jackson Mwiruri Murunyu"/>
    <s v="Male"/>
    <s v="456732467"/>
    <s v="738471992"/>
    <m/>
    <m/>
    <m/>
    <n v="36.897967000000001"/>
    <n v="-1.0320199999999999"/>
    <s v="Kiambu"/>
    <s v="Gatundu South"/>
    <s v="Kiamwangi"/>
    <s v="Karembu"/>
    <s v="8"/>
    <s v="Anthony Ndungu Kamau"/>
    <m/>
    <s v="Anthony Ndungu Kamau"/>
    <s v=""/>
    <s v="Informal Business"/>
    <x v="0"/>
    <x v="0"/>
    <d v="2017-03-02T00:00:00"/>
  </r>
  <r>
    <s v="VPA6"/>
    <s v="KE-UAS-1608-16521"/>
    <x v="0"/>
    <s v=""/>
    <s v="6th May,2016"/>
    <d v="2016-05-06T00:00:00"/>
    <s v="16th August,2016"/>
    <d v="2016-08-16T00:00:00"/>
    <s v="Jonathan Kipyego Tanui"/>
    <s v="Male"/>
    <s v="5291710"/>
    <s v="723303692"/>
    <m/>
    <m/>
    <m/>
    <n v="35.478572"/>
    <n v="0.235847"/>
    <s v="Uasin Gishu"/>
    <s v="Ainabkoi"/>
    <s v="Olare"/>
    <s v="Chepgoror"/>
    <s v="8"/>
    <s v="Erickson K Musani"/>
    <m/>
    <s v="Erickson K Musani"/>
    <s v=""/>
    <s v="Informal Business"/>
    <x v="2"/>
    <x v="0"/>
    <d v="2017-03-02T00:00:00"/>
  </r>
  <r>
    <s v="VPA6"/>
    <s v="KE-NAN-1612-16523"/>
    <x v="0"/>
    <s v=""/>
    <s v="12th October,2016"/>
    <d v="2016-10-12T00:00:00"/>
    <s v="1st December,2016"/>
    <d v="2016-12-01T00:00:00"/>
    <s v="Samuel Too"/>
    <s v="Male"/>
    <s v="13363130"/>
    <s v="722780415"/>
    <m/>
    <m/>
    <m/>
    <n v="34.968260999999998"/>
    <n v="0.50691799999999998"/>
    <s v="Nandi"/>
    <s v="Mosop"/>
    <s v="Chepterwai"/>
    <s v="Chebisaas"/>
    <s v="8"/>
    <s v="Simion Kimutai Saina"/>
    <m/>
    <s v="Simion Kimutai Saina"/>
    <s v=""/>
    <s v="Informal Business"/>
    <x v="2"/>
    <x v="0"/>
    <d v="2017-03-02T00:00:00"/>
  </r>
  <r>
    <s v="VPA6"/>
    <s v="KE-THA-1609-16545"/>
    <x v="0"/>
    <s v=""/>
    <s v="14th July,2016"/>
    <d v="2016-07-14T00:00:00"/>
    <s v="2nd September,2016"/>
    <d v="2016-09-02T00:00:00"/>
    <s v="Jafford Njeru Muthaa"/>
    <s v="Male"/>
    <s v="6344561"/>
    <s v="721932935"/>
    <m/>
    <m/>
    <m/>
    <n v="37.618654999999997"/>
    <n v="-0.35527199999999998"/>
    <s v="Tharaka-Nithi"/>
    <s v="Chuka"/>
    <s v="Mwange"/>
    <s v="Kirigi"/>
    <s v="8"/>
    <s v="David Chege"/>
    <m/>
    <s v="David Chege"/>
    <s v=""/>
    <s v="Informal Business"/>
    <x v="2"/>
    <x v="0"/>
    <d v="2017-03-02T00:00:00"/>
  </r>
  <r>
    <s v="VPA6"/>
    <s v="KE-EMB-1608-16549"/>
    <x v="0"/>
    <s v=""/>
    <s v="25th June,2016"/>
    <d v="2016-06-25T00:00:00"/>
    <s v="14th August,2016"/>
    <d v="2016-08-14T00:00:00"/>
    <s v="Warue Kauma"/>
    <s v="Male"/>
    <s v="1303441"/>
    <s v="701474701"/>
    <m/>
    <m/>
    <m/>
    <n v="37.606704000000001"/>
    <n v="-0.41855199999999998"/>
    <s v="Embu"/>
    <s v="Runyenjes"/>
    <s v="Kieni South"/>
    <s v="Miringari"/>
    <s v="8"/>
    <s v="David Chege"/>
    <m/>
    <s v="David Chege"/>
    <s v=""/>
    <s v="Informal Business"/>
    <x v="2"/>
    <x v="0"/>
    <d v="2017-03-02T00:00:00"/>
  </r>
  <r>
    <s v="VPA6"/>
    <s v="KE-MUR-1603-16552"/>
    <x v="2"/>
    <s v="Unreachable"/>
    <s v="11th January,2016"/>
    <d v="2016-01-11T00:00:00"/>
    <s v="1st March,2016"/>
    <d v="2016-03-01T00:00:00"/>
    <s v="Gilbert Karanja Ndegwa"/>
    <s v="Male"/>
    <s v="5934706"/>
    <s v="711748063"/>
    <m/>
    <m/>
    <m/>
    <m/>
    <m/>
    <s v="Murang'a"/>
    <s v="Kahuro"/>
    <s v="Murarandia"/>
    <s v="Their"/>
    <s v="8"/>
    <s v="Nicholas Kimenyi"/>
    <m/>
    <s v="Nicholas Kimenyi"/>
    <s v=""/>
    <s v="Informal Business"/>
    <x v="2"/>
    <x v="0"/>
    <d v="2017-03-02T00:00:00"/>
  </r>
  <r>
    <s v="VPA6"/>
    <s v="KE-LAI-1611-16562"/>
    <x v="2"/>
    <s v="Unreachable"/>
    <s v="17th September,2016"/>
    <d v="2016-09-17T00:00:00"/>
    <s v="6th November,2016"/>
    <d v="2016-11-06T00:00:00"/>
    <s v="Anthony Wambugu"/>
    <s v="Male"/>
    <s v="29719760"/>
    <s v="711215648"/>
    <m/>
    <m/>
    <m/>
    <m/>
    <m/>
    <s v="Laikipia"/>
    <s v="Buuri"/>
    <s v="Umande"/>
    <s v="Kwa Makari"/>
    <s v="8"/>
    <s v="George Kiriungi Ngatia"/>
    <m/>
    <s v="George Kiriungi Ngatia"/>
    <s v=""/>
    <s v="Informal Business"/>
    <x v="2"/>
    <x v="0"/>
    <d v="2017-03-02T00:00:00"/>
  </r>
  <r>
    <s v="VPA6"/>
    <s v="KE-KIS-1610-16567"/>
    <x v="0"/>
    <s v=""/>
    <s v="12th August,2016"/>
    <d v="2016-08-12T00:00:00"/>
    <s v="1st October,2016"/>
    <d v="2016-10-01T00:00:00"/>
    <s v="Elkanah Ogakumi Isaboke"/>
    <s v="Male"/>
    <s v="13235367"/>
    <s v="723509458"/>
    <m/>
    <m/>
    <m/>
    <n v="34.685772"/>
    <n v="-0.76827699999999999"/>
    <s v="Kisii"/>
    <s v="Gucha  South"/>
    <s v="Machoge"/>
    <s v="Ikoba"/>
    <s v="8"/>
    <s v="Joseph Oigara Nyakundi"/>
    <m/>
    <s v="Joseph Oigara Nyakundi"/>
    <s v=""/>
    <s v="Informal Business"/>
    <x v="2"/>
    <x v="0"/>
    <d v="2017-03-02T00:00:00"/>
  </r>
  <r>
    <s v="VPA6"/>
    <s v="KE-KIR-1603-16569"/>
    <x v="2"/>
    <s v="Unreachable"/>
    <s v="11th January,2016"/>
    <d v="2016-01-11T00:00:00"/>
    <s v="1st March,2016"/>
    <d v="2016-03-01T00:00:00"/>
    <s v="Alice Wanjiku Njuki"/>
    <s v="Female"/>
    <s v="24116180"/>
    <s v="713599925"/>
    <m/>
    <m/>
    <m/>
    <m/>
    <m/>
    <s v="Kirinyaga"/>
    <s v="Gichugu"/>
    <s v="Kirima"/>
    <s v="Njuku"/>
    <s v="8"/>
    <s v="Nicholas Kimenyi"/>
    <m/>
    <s v="Nicholas Kimenyi"/>
    <s v=""/>
    <s v="Informal Business"/>
    <x v="2"/>
    <x v="0"/>
    <d v="2017-03-02T00:00:00"/>
  </r>
  <r>
    <s v="VPA6"/>
    <s v="KE-EMB-1603-16572"/>
    <x v="1"/>
    <s v="Hostile Client"/>
    <s v="11th January,2016"/>
    <d v="2016-01-11T00:00:00"/>
    <s v="1st March,2016"/>
    <d v="2016-03-01T00:00:00"/>
    <s v="Dionisia Wanjiru Thumi"/>
    <s v="Female"/>
    <s v="13573916"/>
    <s v="716416876"/>
    <m/>
    <m/>
    <m/>
    <m/>
    <m/>
    <s v="Embu"/>
    <s v="Manyatta"/>
    <s v="Ngandori"/>
    <s v="Kathangari"/>
    <s v="8"/>
    <s v="Nicholas Kimenyi"/>
    <m/>
    <s v="Nicholas Kimenyi"/>
    <s v=""/>
    <s v="Informal Business"/>
    <x v="2"/>
    <x v="0"/>
    <d v="2017-03-02T00:00:00"/>
  </r>
  <r>
    <s v="VPA6"/>
    <s v="KE-KIR-1602-16575"/>
    <x v="1"/>
    <s v="Hostile Client"/>
    <s v="13th December,2015"/>
    <d v="2015-12-13T00:00:00"/>
    <s v="1st February,2016"/>
    <d v="2016-02-01T00:00:00"/>
    <s v="Jedidah Muthoni Njogu"/>
    <s v="Female"/>
    <s v="2905178"/>
    <s v="711934412"/>
    <m/>
    <m/>
    <m/>
    <m/>
    <m/>
    <s v="Kirinyaga"/>
    <s v="Kirinyaga Central"/>
    <s v="Mutira"/>
    <s v="Kaguyu"/>
    <s v="8"/>
    <s v="Nicholas Kimenyi"/>
    <m/>
    <s v="Nicholas Kimenyi"/>
    <s v=""/>
    <s v="Informal Business"/>
    <x v="2"/>
    <x v="0"/>
    <d v="2017-03-02T00:00:00"/>
  </r>
  <r>
    <s v="VPA6"/>
    <s v="KE-KIR-1601-16576"/>
    <x v="2"/>
    <s v="Unreachable"/>
    <s v="12th November,2015"/>
    <d v="2015-11-12T00:00:00"/>
    <s v="1st January,2016"/>
    <d v="2016-01-01T00:00:00"/>
    <s v="Esther Wamarwa Kamau"/>
    <s v="Female"/>
    <s v="13474850"/>
    <s v="716727243"/>
    <m/>
    <m/>
    <m/>
    <m/>
    <m/>
    <s v="Kirinyaga"/>
    <s v="Ndia"/>
    <s v="Mukure"/>
    <s v="Mukure"/>
    <s v="8"/>
    <s v="Nicholas Kimenyi"/>
    <m/>
    <s v="Nicholas Kimenyi"/>
    <s v=""/>
    <s v="Informal Business"/>
    <x v="2"/>
    <x v="0"/>
    <d v="2017-03-02T00:00:00"/>
  </r>
  <r>
    <s v="VPA6"/>
    <s v="KE-NAK-1611-16578"/>
    <x v="0"/>
    <s v=""/>
    <s v="12th September,2016"/>
    <d v="2016-09-12T00:00:00"/>
    <s v="1st November,2016"/>
    <d v="2016-11-01T00:00:00"/>
    <s v="John Macharia Thuku"/>
    <s v="Male"/>
    <s v="14565107"/>
    <s v="722506289"/>
    <m/>
    <m/>
    <m/>
    <n v="36.150683000000001"/>
    <n v="-0.14439299999999999"/>
    <s v="Nakuru"/>
    <s v="Bahati"/>
    <s v="Bahati"/>
    <s v="Morep"/>
    <s v="8"/>
    <s v="Christopher Njinju Ndungu"/>
    <m/>
    <s v="Christopher Njinju Ndungu"/>
    <s v=""/>
    <s v="Informal Business"/>
    <x v="2"/>
    <x v="0"/>
    <d v="2017-03-02T00:00:00"/>
  </r>
  <r>
    <s v="VPA6"/>
    <s v="KE-ELG-1612-16582"/>
    <x v="0"/>
    <s v=""/>
    <s v="11th November,2016"/>
    <d v="2016-11-11T00:00:00"/>
    <s v="31st December,2016"/>
    <d v="2016-12-31T00:00:00"/>
    <s v="Hellen Kiriswo"/>
    <s v="Female"/>
    <s v="22852136"/>
    <s v="729916574"/>
    <m/>
    <m/>
    <m/>
    <n v="35.628777999999997"/>
    <n v="0.18051800000000001"/>
    <s v="Elgeyo/Marakwet"/>
    <s v="Keiyo South"/>
    <s v="Metket"/>
    <s v="Kaserog"/>
    <s v="8"/>
    <s v="Erickson K Musani"/>
    <m/>
    <s v="Erickson K Musani"/>
    <s v=""/>
    <s v="Informal Business"/>
    <x v="2"/>
    <x v="0"/>
    <d v="2017-03-02T00:00:00"/>
  </r>
  <r>
    <s v="VPA6"/>
    <s v="KE-ELG-1602-16583"/>
    <x v="0"/>
    <s v=""/>
    <s v="13th December,2015"/>
    <d v="2015-12-13T00:00:00"/>
    <s v="1st February,2016"/>
    <d v="2016-02-01T00:00:00"/>
    <s v="Benjamin K Kibias"/>
    <s v="Male"/>
    <s v="245728"/>
    <s v="723486758"/>
    <m/>
    <m/>
    <m/>
    <n v="35.571657000000002"/>
    <n v="0.24830199999999999"/>
    <s v="Elgeyo/Marakwet"/>
    <s v="Keiyo South"/>
    <s v="Tumeyoi"/>
    <s v="Tambul"/>
    <s v="8"/>
    <s v="Erickson K Musani"/>
    <m/>
    <s v="Erickson K Musani"/>
    <s v=""/>
    <s v="Informal Business"/>
    <x v="2"/>
    <x v="0"/>
    <d v="2017-03-02T00:00:00"/>
  </r>
  <r>
    <s v="VPA6"/>
    <s v="KE-NAN-1603-16584"/>
    <x v="0"/>
    <s v=""/>
    <s v="11th January,2016"/>
    <d v="2016-01-11T00:00:00"/>
    <s v="1st March,2016"/>
    <d v="2016-03-01T00:00:00"/>
    <s v="Isaac Kiprono Ruto"/>
    <s v="Male"/>
    <s v="24040625"/>
    <s v="725666350"/>
    <m/>
    <m/>
    <m/>
    <n v="35.033057999999997"/>
    <n v="0.49453599999999998"/>
    <s v="Nandi"/>
    <s v="Mosop"/>
    <s v="Kipkaren"/>
    <s v="Laboret"/>
    <s v="8"/>
    <s v="Erickson K Musani"/>
    <m/>
    <s v="Erickson K Musani"/>
    <s v=""/>
    <s v="Informal Business"/>
    <x v="2"/>
    <x v="0"/>
    <d v="2017-03-02T00:00:00"/>
  </r>
  <r>
    <s v="VPA6"/>
    <s v="KE-ELG-1607-16586"/>
    <x v="0"/>
    <s v=""/>
    <s v="12th May,2016"/>
    <d v="2016-05-12T00:00:00"/>
    <s v="1st July,2016"/>
    <d v="2016-07-01T00:00:00"/>
    <s v="Priscilla Komen Kiprotich"/>
    <s v="Male"/>
    <s v="9172221"/>
    <s v="727846401"/>
    <m/>
    <m/>
    <m/>
    <n v="35.534182999999999"/>
    <n v="0.25123699999999999"/>
    <s v="Elgeyo/Marakwet"/>
    <s v="Keiyo South"/>
    <s v="Kabienet"/>
    <s v="Siliboi"/>
    <s v="8"/>
    <s v="Erickson K Musani"/>
    <m/>
    <s v="Erickson K Musani"/>
    <s v=""/>
    <s v="Informal Business"/>
    <x v="2"/>
    <x v="0"/>
    <d v="2017-03-02T00:00:00"/>
  </r>
  <r>
    <s v="VPA6"/>
    <s v="KE-NYE-1607-16592"/>
    <x v="0"/>
    <s v=""/>
    <s v="12th May,2016"/>
    <d v="2016-05-12T00:00:00"/>
    <s v="1st July,2016"/>
    <d v="2016-07-01T00:00:00"/>
    <s v="Wambura Njure"/>
    <s v="Female"/>
    <s v="16020278"/>
    <s v="700054329"/>
    <m/>
    <m/>
    <m/>
    <n v="37.075997999999998"/>
    <n v="-0.57444700000000004"/>
    <s v="Nyeri"/>
    <s v="Mukurweni"/>
    <s v="Giathugu"/>
    <s v="Mihuti"/>
    <s v="8"/>
    <s v="John Kariuki"/>
    <m/>
    <s v="John Kariuki"/>
    <s v=""/>
    <s v="Informal Business"/>
    <x v="0"/>
    <x v="0"/>
    <d v="2017-03-02T00:00:00"/>
  </r>
  <r>
    <s v="VPA6"/>
    <s v="KE-KIR-1607-16651"/>
    <x v="2"/>
    <s v="Unreachable"/>
    <s v="12th May,2016"/>
    <d v="2016-05-12T00:00:00"/>
    <s v="1st July,2016"/>
    <d v="2016-07-01T00:00:00"/>
    <s v="Josephine Muthoni Maina"/>
    <s v="Female"/>
    <s v="205874"/>
    <s v="722149984"/>
    <m/>
    <m/>
    <m/>
    <m/>
    <m/>
    <s v="Kirinyaga"/>
    <s v="Ndia"/>
    <s v="Kiriti"/>
    <s v="Masanjo"/>
    <s v="8"/>
    <s v="Geoffrey K Gitau"/>
    <m/>
    <s v="Geoffrey K Gitau"/>
    <s v=""/>
    <s v="Informal Business"/>
    <x v="2"/>
    <x v="0"/>
    <d v="2017-03-02T00:00:00"/>
  </r>
  <r>
    <s v="VPA6"/>
    <s v="KE-KIA-1611-17069"/>
    <x v="0"/>
    <s v=""/>
    <s v="12th September,2016"/>
    <d v="2016-09-12T00:00:00"/>
    <s v="1st November,2016"/>
    <d v="2016-11-01T00:00:00"/>
    <s v="Paul Kamau Njoroge"/>
    <s v="Male"/>
    <s v="488226"/>
    <s v="721814362"/>
    <m/>
    <m/>
    <m/>
    <n v="36.803873000000003"/>
    <n v="-1.0880019999999999"/>
    <s v="Kiambu"/>
    <s v="Githunguri"/>
    <s v="Githunguri"/>
    <s v="Kiaria"/>
    <s v="8"/>
    <s v="Geoffrey K Gitau"/>
    <m/>
    <s v="Geoffrey K Gitau"/>
    <s v=""/>
    <s v="Informal Business"/>
    <x v="2"/>
    <x v="0"/>
    <d v="2017-03-02T00:00:00"/>
  </r>
  <r>
    <s v="VPA6"/>
    <s v="KE-MUR-1608-17072"/>
    <x v="0"/>
    <s v=""/>
    <s v="12th June,2016"/>
    <d v="2016-06-12T00:00:00"/>
    <s v="1st August,2016"/>
    <d v="2016-08-01T00:00:00"/>
    <s v="Francis Wahinya Kamau"/>
    <s v="Female"/>
    <s v="23196495"/>
    <s v="71866362"/>
    <m/>
    <m/>
    <m/>
    <n v="36.936481000000001"/>
    <n v="-0.79893899999999995"/>
    <s v="Murang'a"/>
    <s v="Kigumo"/>
    <s v="Kangari"/>
    <s v="Kigumo"/>
    <s v="8"/>
    <s v="Mathew Njoroge Nganga"/>
    <m/>
    <s v="Mathew Njoroge Nganga"/>
    <s v=""/>
    <s v="Informal Business"/>
    <x v="2"/>
    <x v="0"/>
    <d v="2017-03-02T00:00:00"/>
  </r>
  <r>
    <s v="VPA6"/>
    <s v="KE-TRA-1608-16678"/>
    <x v="0"/>
    <s v=""/>
    <s v="12th June,2016"/>
    <d v="2016-06-12T00:00:00"/>
    <s v="1st August,2016"/>
    <d v="2016-08-01T00:00:00"/>
    <s v="John Nyaga Ndumia"/>
    <s v="Male"/>
    <s v="21661810"/>
    <s v="720899428"/>
    <m/>
    <m/>
    <m/>
    <n v="35.108820000000001"/>
    <n v="0.89384200000000003"/>
    <s v="Trans Nzoia"/>
    <s v="Kiminini"/>
    <s v="Trans Nzoia"/>
    <s v="Sirende"/>
    <s v="8"/>
    <s v="Eliud Simiyu Wamalwa"/>
    <m/>
    <s v="Eliud Simiyu Wamalwa"/>
    <s v=""/>
    <s v="Informal Business"/>
    <x v="2"/>
    <x v="0"/>
    <d v="2017-03-02T00:00:00"/>
  </r>
  <r>
    <s v="VPA6"/>
    <s v="KE-MUR-1609-17073"/>
    <x v="0"/>
    <s v=""/>
    <s v="13th July,2016"/>
    <d v="2016-07-13T00:00:00"/>
    <s v="1st September,2016"/>
    <d v="2016-09-01T00:00:00"/>
    <s v="Mary Wangari Maina"/>
    <s v="Male"/>
    <s v="25829236"/>
    <s v="724949558"/>
    <m/>
    <m/>
    <m/>
    <n v="36.886369999999999"/>
    <n v="-0.79406299999999996"/>
    <s v="Murang'a"/>
    <s v="Kahuro"/>
    <s v="Kangari"/>
    <s v="Mathaithi"/>
    <s v="8"/>
    <s v="Mathew Njoroge Nganga"/>
    <m/>
    <s v="Mathew Njoroge Nganga"/>
    <s v=""/>
    <s v="Informal Business"/>
    <x v="2"/>
    <x v="0"/>
    <d v="2017-03-02T00:00:00"/>
  </r>
  <r>
    <s v="VPA6"/>
    <s v="KE-MUR-1605-16693"/>
    <x v="0"/>
    <s v=""/>
    <s v="12th March,2016"/>
    <d v="2016-03-12T00:00:00"/>
    <s v="1st May,2016"/>
    <d v="2016-05-01T00:00:00"/>
    <s v="Geoffrey Maina"/>
    <s v="Male"/>
    <s v="3069268"/>
    <s v="716190250"/>
    <m/>
    <m/>
    <m/>
    <n v="36.951607000000003"/>
    <n v="-0.63039699999999999"/>
    <s v="Murang'a"/>
    <s v="Mathioya"/>
    <s v="Kiru"/>
    <s v="Kiriaini"/>
    <s v="8"/>
    <s v="Francis Kamande"/>
    <m/>
    <s v="Francis Kamande"/>
    <s v=""/>
    <s v="Informal Business"/>
    <x v="2"/>
    <x v="0"/>
    <d v="2017-03-02T00:00:00"/>
  </r>
  <r>
    <s v="VPA6"/>
    <s v="KE-KIR-1604-16694"/>
    <x v="0"/>
    <s v=""/>
    <s v="11th February,2016"/>
    <d v="2016-02-11T00:00:00"/>
    <s v="1st April,2016"/>
    <d v="2016-04-01T00:00:00"/>
    <s v="Danson Njeru"/>
    <s v="Male"/>
    <s v="10648378"/>
    <s v="728653086"/>
    <m/>
    <m/>
    <m/>
    <n v="37.416147000000002"/>
    <n v="-0.45650499999999999"/>
    <s v="Kirinyaga"/>
    <s v="Kirinyaga East"/>
    <s v="Kithure"/>
    <s v="Kithure"/>
    <s v="8"/>
    <s v="Francis Kamande"/>
    <m/>
    <s v="Francis Kamande"/>
    <s v=""/>
    <s v="Informal Business"/>
    <x v="2"/>
    <x v="0"/>
    <d v="2017-03-02T00:00:00"/>
  </r>
  <r>
    <s v="VPA6"/>
    <s v="KE-KIR-1608-16696"/>
    <x v="0"/>
    <s v=""/>
    <s v="12th June,2016"/>
    <d v="2016-06-12T00:00:00"/>
    <s v="1st August,2016"/>
    <d v="2016-08-01T00:00:00"/>
    <s v="Dickson Mugo"/>
    <s v="Male"/>
    <s v="8631820"/>
    <s v="729944780"/>
    <m/>
    <m/>
    <m/>
    <n v="37.422213999999997"/>
    <n v="-0.44661299999999998"/>
    <s v="Kirinyaga"/>
    <s v="Kirinyaga East"/>
    <s v="Kithure"/>
    <s v="Kithure"/>
    <s v="8"/>
    <s v="Francis Kamande"/>
    <m/>
    <s v="Francis Kamande"/>
    <s v=""/>
    <s v="Informal Business"/>
    <x v="2"/>
    <x v="0"/>
    <d v="2017-03-02T00:00:00"/>
  </r>
  <r>
    <s v="VPA6"/>
    <s v="KE-KIA-1607-16726"/>
    <x v="0"/>
    <s v=""/>
    <s v="12th May,2016"/>
    <d v="2016-05-12T00:00:00"/>
    <s v="1st July,2016"/>
    <d v="2016-07-01T00:00:00"/>
    <s v="Lydia Wanjiku Ndichu"/>
    <s v="Female"/>
    <s v="21828689"/>
    <s v="711964359"/>
    <m/>
    <m/>
    <m/>
    <n v="36.817680000000003"/>
    <n v="-1.0715710000000001"/>
    <s v="Kiambu"/>
    <s v="Githunguri"/>
    <s v="Ngewa"/>
    <s v="Kimathi"/>
    <s v="8"/>
    <s v="Joseph Ndua Tatu"/>
    <m/>
    <s v="Joseph Ndua Tatu"/>
    <s v=""/>
    <s v="Informal Business"/>
    <x v="2"/>
    <x v="0"/>
    <d v="2017-03-02T00:00:00"/>
  </r>
  <r>
    <s v="VPA6"/>
    <s v="KE-KIR-1605-16752"/>
    <x v="2"/>
    <s v="Unreachable"/>
    <s v="12th March,2016"/>
    <d v="2016-03-12T00:00:00"/>
    <s v="1st May,2016"/>
    <d v="2016-05-01T00:00:00"/>
    <s v="Bernard Buudi"/>
    <s v="Male"/>
    <s v="24739940"/>
    <s v="703145479"/>
    <m/>
    <m/>
    <m/>
    <m/>
    <m/>
    <s v="Kirinyaga"/>
    <s v="Kirinyaga Central"/>
    <s v="Kimandi"/>
    <s v="Kiandieni"/>
    <s v="8"/>
    <s v="Isaiah M Wandeto"/>
    <m/>
    <s v="Isaiah M Wandeto"/>
    <s v=""/>
    <s v="Informal Business"/>
    <x v="2"/>
    <x v="0"/>
    <d v="2017-03-02T00:00:00"/>
  </r>
  <r>
    <s v="VPA6"/>
    <s v="KE-NYA-1610-16763"/>
    <x v="0"/>
    <s v=""/>
    <s v="12th August,2016"/>
    <d v="2016-08-12T00:00:00"/>
    <s v="1st October,2016"/>
    <d v="2016-10-01T00:00:00"/>
    <s v="John Mwangi Kamau"/>
    <s v="Male"/>
    <s v="99999"/>
    <s v="703554901"/>
    <m/>
    <m/>
    <m/>
    <n v="36.286983999999997"/>
    <n v="-0.15661"/>
    <s v="Nyandarua"/>
    <s v="Ol Joro Orok"/>
    <s v="Olkarao"/>
    <s v="Karagita"/>
    <s v="8"/>
    <s v="Peter Kamau Macharia"/>
    <m/>
    <s v="Peter Kamau Macharia"/>
    <s v=""/>
    <s v="Informal Business"/>
    <x v="2"/>
    <x v="0"/>
    <d v="2017-03-02T00:00:00"/>
  </r>
  <r>
    <s v="VPA6"/>
    <s v="KE-NAK-1610-16764"/>
    <x v="2"/>
    <s v="Unreachable"/>
    <s v="12th August,2016"/>
    <d v="2016-08-12T00:00:00"/>
    <s v="1st October,2016"/>
    <d v="2016-10-01T00:00:00"/>
    <s v="Abednego Mwangi Githenya"/>
    <s v="Male"/>
    <s v="99999"/>
    <s v="722354174"/>
    <m/>
    <m/>
    <m/>
    <n v="36.117547999999999"/>
    <n v="-0.26247799999999999"/>
    <s v="Nakuru"/>
    <s v="Bahati"/>
    <s v="Bahati"/>
    <s v="Lanet"/>
    <s v="8"/>
    <s v="Peter Kamau Macharia"/>
    <m/>
    <s v="Peter Kamau Macharia"/>
    <s v=""/>
    <s v="Informal Business"/>
    <x v="0"/>
    <x v="0"/>
    <d v="2017-03-02T00:00:00"/>
  </r>
  <r>
    <s v="VPA6"/>
    <s v="KE-KIR-1601-16147"/>
    <x v="2"/>
    <s v="Unreachable"/>
    <s v="12th November,2015"/>
    <d v="2015-11-12T00:00:00"/>
    <s v="1st January,2016"/>
    <d v="2016-01-01T00:00:00"/>
    <s v="John Mwangi Wachira"/>
    <s v="Male"/>
    <s v="14503673"/>
    <s v="254720591143"/>
    <m/>
    <m/>
    <m/>
    <m/>
    <m/>
    <s v="Kirinyaga"/>
    <s v="Kirinyaga Central"/>
    <s v="Mutira"/>
    <s v="Kaguyu"/>
    <s v="8"/>
    <s v="Nicholas Kimenyi"/>
    <m/>
    <s v="Nicholas Kimenyi"/>
    <s v=""/>
    <s v="Informal Business"/>
    <x v="2"/>
    <x v="0"/>
    <d v="2017-03-02T00:00:00"/>
  </r>
  <r>
    <s v="VPA6"/>
    <s v="KE-KIR-1607-16220"/>
    <x v="2"/>
    <s v="Unreachable"/>
    <s v="19th May,2016"/>
    <d v="2016-05-19T00:00:00"/>
    <s v="8th July,2016"/>
    <d v="2016-07-08T00:00:00"/>
    <s v="Anthony Mwangi Muigana"/>
    <s v="Male"/>
    <s v="20481610"/>
    <s v="254727432235"/>
    <m/>
    <m/>
    <m/>
    <m/>
    <m/>
    <s v="Kirinyaga"/>
    <s v="Kirinyaga Central"/>
    <s v="Kengoya"/>
    <s v="Kiaritha"/>
    <s v="8"/>
    <s v="Isaiah M Wandeto"/>
    <m/>
    <s v="Isaiah M Wandeto"/>
    <s v=""/>
    <s v="Informal Business"/>
    <x v="2"/>
    <x v="0"/>
    <d v="2017-03-02T00:00:00"/>
  </r>
  <r>
    <s v="VPA6"/>
    <s v="KE-TAI-1708-16222"/>
    <x v="0"/>
    <s v=""/>
    <s v="12th June,2017"/>
    <d v="2017-06-12T00:00:00"/>
    <s v="1st August,2017"/>
    <d v="2017-08-01T00:00:00"/>
    <s v="Loice Chao Maza"/>
    <s v="Female"/>
    <s v="10394508"/>
    <s v="715641520"/>
    <m/>
    <m/>
    <m/>
    <n v="38.321956999999998"/>
    <n v="-3.4930780000000001"/>
    <s v="Taita/Taveta"/>
    <s v="Mwatate"/>
    <s v="Mwatate"/>
    <s v="Mwalemba"/>
    <s v="8"/>
    <s v="Stephen Nyange"/>
    <m/>
    <s v="Stephen Nyange"/>
    <s v=""/>
    <s v="Informal Business"/>
    <x v="2"/>
    <x v="0"/>
    <d v="2017-03-02T00:00:00"/>
  </r>
  <r>
    <s v="VPA6"/>
    <s v="KE-TAI-1606-16223"/>
    <x v="0"/>
    <s v=""/>
    <s v="12th April,2016"/>
    <d v="2016-04-12T00:00:00"/>
    <s v="1st June,2016"/>
    <d v="2016-06-01T00:00:00"/>
    <s v="Darius Mwamlala Maghanga"/>
    <s v="Male"/>
    <s v="14511887"/>
    <s v="713361787"/>
    <m/>
    <m/>
    <m/>
    <n v="38.352277999999998"/>
    <n v="-3.4179369999999998"/>
    <s v="Taita/Taveta"/>
    <s v="Wundanyi"/>
    <s v="Mbale"/>
    <s v="Mwabwalo"/>
    <s v="8"/>
    <s v="Nicholas Mwaengo"/>
    <m/>
    <s v="Nicholas Mwaengo"/>
    <s v=""/>
    <s v="Informal Business"/>
    <x v="2"/>
    <x v="0"/>
    <d v="2017-03-02T00:00:00"/>
  </r>
  <r>
    <s v="VPA6"/>
    <s v="KE-TRA-1612-16238"/>
    <x v="0"/>
    <s v=""/>
    <s v="11th November,2016"/>
    <d v="2016-11-11T00:00:00"/>
    <s v="31st December,2016"/>
    <d v="2016-12-31T00:00:00"/>
    <s v="Prisca Serem"/>
    <s v="Female"/>
    <s v="22063545"/>
    <s v="724490536"/>
    <m/>
    <m/>
    <m/>
    <n v="35.081836000000003"/>
    <n v="1.0087109999999999"/>
    <s v="Trans Nzoia"/>
    <s v="Trans Nzoia East"/>
    <s v="Kaplamai"/>
    <s v="Nyasiland"/>
    <s v="8"/>
    <s v="Samson Tenai"/>
    <m/>
    <s v="Samson Tenai"/>
    <s v=""/>
    <s v="Informal Business"/>
    <x v="2"/>
    <x v="0"/>
    <d v="2017-03-02T00:00:00"/>
  </r>
  <r>
    <s v="VPA6"/>
    <s v="KE-TRA-1606-16242"/>
    <x v="0"/>
    <s v=""/>
    <s v="12th April,2016"/>
    <d v="2016-04-12T00:00:00"/>
    <s v="1st June,2016"/>
    <d v="2016-06-01T00:00:00"/>
    <s v="Peter Okusi"/>
    <s v="Male"/>
    <s v="99999"/>
    <s v="705407475"/>
    <m/>
    <m/>
    <m/>
    <n v="35.144157"/>
    <n v="1.0205770000000001"/>
    <s v="Trans Nzoia"/>
    <s v="Cherengany"/>
    <s v="Motosiet"/>
    <s v="Surungai"/>
    <n v="8"/>
    <s v="Samson Tenai"/>
    <m/>
    <s v="Samson Tenai"/>
    <s v=""/>
    <s v="Informal Business"/>
    <x v="2"/>
    <x v="0"/>
    <d v="2017-03-02T00:00:00"/>
  </r>
  <r>
    <s v="VPA6"/>
    <s v="KE-KIA-1603-16277"/>
    <x v="0"/>
    <s v=""/>
    <s v="11th January,2016"/>
    <d v="2016-01-11T00:00:00"/>
    <s v="1st March,2016"/>
    <d v="2016-03-01T00:00:00"/>
    <s v="Jackson Njuguna Kinyanjui"/>
    <s v="Male"/>
    <s v="12940531"/>
    <s v="723635554"/>
    <m/>
    <m/>
    <m/>
    <n v="36.717568999999997"/>
    <n v="-1.091553"/>
    <s v="Kiambu"/>
    <s v="Kiambu"/>
    <s v="Githiga"/>
    <s v="Kiambu"/>
    <s v="8"/>
    <s v="Charles Nguru"/>
    <m/>
    <s v="Charles Nguru"/>
    <s v=""/>
    <s v="Informal Business"/>
    <x v="2"/>
    <x v="0"/>
    <d v="2017-03-02T00:00:00"/>
  </r>
  <r>
    <s v="VPA6"/>
    <s v="KE-TAI-1607-16361"/>
    <x v="0"/>
    <s v=""/>
    <s v="1st June,2016"/>
    <d v="2016-06-01T00:00:00"/>
    <s v="21st July,2016"/>
    <d v="2016-07-21T00:00:00"/>
    <s v="Prudence Kambe Zenge"/>
    <s v="Male"/>
    <s v="155187"/>
    <s v="711911930"/>
    <m/>
    <m/>
    <m/>
    <n v="38.365499999999997"/>
    <n v="-3.414526"/>
    <s v="Taita/Taveta"/>
    <s v="Wundanyi"/>
    <s v="Mbale"/>
    <s v="Mgawa"/>
    <s v="8"/>
    <s v="Silvester M Mwadime"/>
    <m/>
    <s v="Silvester M Mwadime"/>
    <s v=""/>
    <s v="Informal Business"/>
    <x v="0"/>
    <x v="0"/>
    <d v="2017-03-02T00:00:00"/>
  </r>
  <r>
    <s v="VPA6"/>
    <s v="KE-TAI-1606-16366"/>
    <x v="0"/>
    <s v=""/>
    <s v="1st May,2016"/>
    <d v="2016-05-01T00:00:00"/>
    <s v="21st June,2016"/>
    <d v="2016-06-21T00:00:00"/>
    <s v="Patrick Nyali Kalela"/>
    <s v="Male"/>
    <s v="5399595"/>
    <s v="734139630"/>
    <m/>
    <m/>
    <m/>
    <n v="38.325108"/>
    <n v="-3.4108209999999999"/>
    <s v="Taita/Taveta"/>
    <s v="Wundanyi"/>
    <s v="Mwanda"/>
    <s v="Lushangonyi"/>
    <s v="8"/>
    <s v="Silvester M Mwadime"/>
    <m/>
    <s v="Silvester M Mwadime"/>
    <s v=""/>
    <s v="Informal Business"/>
    <x v="2"/>
    <x v="0"/>
    <d v="2017-03-02T00:00:00"/>
  </r>
  <r>
    <s v="VPA6"/>
    <s v="KE-KIA-1607-16367"/>
    <x v="0"/>
    <s v=""/>
    <s v="12th May,2016"/>
    <d v="2016-05-12T00:00:00"/>
    <s v="1st July,2016"/>
    <d v="2016-07-01T00:00:00"/>
    <s v="Joseph Mwangi Karanja"/>
    <s v="Male"/>
    <s v="21867345"/>
    <s v="720100203"/>
    <m/>
    <m/>
    <m/>
    <n v="36.848677000000002"/>
    <n v="-0.99823300000000004"/>
    <s v="Kiambu"/>
    <s v="Gatundu South"/>
    <s v="Kiganjo"/>
    <s v="Kiganjo"/>
    <s v="8"/>
    <s v="Geoffrey K Gitau"/>
    <m/>
    <s v="Geoffrey K Gitau"/>
    <s v=""/>
    <s v="Informal Business"/>
    <x v="2"/>
    <x v="0"/>
    <d v="2017-03-02T00:00:00"/>
  </r>
  <r>
    <s v="VPA6"/>
    <s v="KE-MER-1605-16369"/>
    <x v="2"/>
    <s v="Unreachable"/>
    <s v="12th March,2016"/>
    <d v="2016-03-12T00:00:00"/>
    <s v="1st May,2016"/>
    <d v="2016-05-01T00:00:00"/>
    <s v="Moses Karani"/>
    <s v="Male"/>
    <s v="28081377"/>
    <s v="718654034"/>
    <m/>
    <m/>
    <m/>
    <m/>
    <m/>
    <s v="Meru"/>
    <s v="Ichira"/>
    <s v="Metheru"/>
    <s v="Malima"/>
    <s v="8"/>
    <s v="George Kiriungi Ngatia"/>
    <m/>
    <s v="George Kiriungi Ngatia"/>
    <s v=""/>
    <s v="Informal Business"/>
    <x v="0"/>
    <x v="0"/>
    <d v="2017-03-02T00:00:00"/>
  </r>
  <r>
    <s v="VPA6"/>
    <s v="KE-NYE-1606-16370"/>
    <x v="1"/>
    <s v="Hostile Client"/>
    <s v="12th April,2016"/>
    <d v="2016-04-12T00:00:00"/>
    <s v="1st June,2016"/>
    <d v="2016-06-01T00:00:00"/>
    <s v="Edwin Gitonga"/>
    <s v="Male"/>
    <s v="25406432"/>
    <s v="719548506"/>
    <m/>
    <m/>
    <m/>
    <n v="36.772787999999998"/>
    <n v="-0.28408800000000001"/>
    <s v="Nyeri"/>
    <s v="Kieni West"/>
    <s v="Gatarakwa"/>
    <s v="Watuka"/>
    <s v="8"/>
    <s v="George Kiriungi Ngatia"/>
    <m/>
    <s v="George Kiriungi Ngatia"/>
    <s v=""/>
    <s v="Informal Business"/>
    <x v="0"/>
    <x v="0"/>
    <d v="2017-03-02T00:00:00"/>
  </r>
  <r>
    <s v="VPA6"/>
    <s v="KE-MER-1605-16374"/>
    <x v="2"/>
    <s v="Unreachable"/>
    <s v="12th March,2016"/>
    <d v="2016-03-12T00:00:00"/>
    <s v="1st May,2016"/>
    <d v="2016-05-01T00:00:00"/>
    <s v="Patrick Wachira"/>
    <s v="Male"/>
    <s v="21349279"/>
    <s v="770625717"/>
    <m/>
    <m/>
    <m/>
    <m/>
    <m/>
    <s v="Meru"/>
    <s v="Buuri"/>
    <s v="Kisima"/>
    <s v="Nkando"/>
    <s v="8"/>
    <s v="George Kiriungi Ngatia"/>
    <m/>
    <s v="George Kiriungi Ngatia"/>
    <s v=""/>
    <s v="Informal Business"/>
    <x v="0"/>
    <x v="0"/>
    <d v="2017-03-02T00:00:00"/>
  </r>
  <r>
    <s v="VPA6"/>
    <s v="KE-KIA-1604-16412"/>
    <x v="0"/>
    <s v=""/>
    <s v="11th February,2016"/>
    <d v="2016-02-11T00:00:00"/>
    <s v="1st April,2016"/>
    <d v="2016-04-01T00:00:00"/>
    <s v="Paul Kimani Muchiri"/>
    <s v="Male"/>
    <s v="10228361"/>
    <s v="726025522"/>
    <m/>
    <m/>
    <m/>
    <n v="36.826509999999999"/>
    <n v="-0.99554200000000004"/>
    <s v="Kiambu"/>
    <s v="Gatundu South"/>
    <s v="Kiganjo"/>
    <s v="Chura"/>
    <s v="8"/>
    <s v="James Muchira Mwai"/>
    <m/>
    <s v="James Muchira Mwai"/>
    <s v=""/>
    <s v="Informal Business"/>
    <x v="2"/>
    <x v="0"/>
    <d v="2017-03-02T00:00:00"/>
  </r>
  <r>
    <s v="VPA6"/>
    <s v="KE-NYE-1607-16413"/>
    <x v="0"/>
    <s v=""/>
    <s v="12th May,2016"/>
    <d v="2016-05-12T00:00:00"/>
    <s v="1st July,2016"/>
    <d v="2016-07-01T00:00:00"/>
    <s v="Samson Kamau"/>
    <s v="Male"/>
    <s v="99999"/>
    <s v="711840258"/>
    <m/>
    <m/>
    <m/>
    <n v="37.049747000000004"/>
    <n v="-0.364035"/>
    <s v="Nyeri"/>
    <s v="Kieni East"/>
    <s v="Chaka"/>
    <s v="Maregi"/>
    <s v="8"/>
    <s v="Loise Gathoni Murigu"/>
    <m/>
    <s v="Loise Gathoni Murigu"/>
    <s v=""/>
    <s v="Informal Business"/>
    <x v="2"/>
    <x v="0"/>
    <d v="2017-03-02T00:00:00"/>
  </r>
  <r>
    <s v="VPA6"/>
    <s v="KE-NYA-1605-16414"/>
    <x v="0"/>
    <s v=""/>
    <s v="12th March,2016"/>
    <d v="2016-03-12T00:00:00"/>
    <s v="1st May,2016"/>
    <d v="2016-05-01T00:00:00"/>
    <s v="Samuel Kabuthia"/>
    <s v="Male"/>
    <s v="3603033"/>
    <s v="724664738"/>
    <m/>
    <m/>
    <m/>
    <n v="36.455097000000002"/>
    <n v="1.9050000000000001E-2"/>
    <s v="Nyandarua"/>
    <s v="Ndaragwa"/>
    <s v="Kiriita"/>
    <s v="Mairo Inya"/>
    <s v="8"/>
    <s v="KREEN"/>
    <m/>
    <s v="KREEN"/>
    <s v=""/>
    <s v="Informal Business"/>
    <x v="2"/>
    <x v="0"/>
    <d v="2017-03-02T00:00:00"/>
  </r>
  <r>
    <s v="VPA6"/>
    <s v="KE-TAI-1612-16416"/>
    <x v="0"/>
    <s v=""/>
    <s v="11th November,2016"/>
    <d v="2016-11-11T00:00:00"/>
    <s v="31st December,2016"/>
    <d v="2016-12-31T00:00:00"/>
    <s v="Vitalis Nyambu Makale"/>
    <s v="Male"/>
    <s v="2276748"/>
    <s v="728505453"/>
    <m/>
    <m/>
    <m/>
    <n v="38.324559999999998"/>
    <n v="-3.4954230000000002"/>
    <s v="Taita/Taveta"/>
    <s v="Mwatate"/>
    <s v="Chawia"/>
    <s v="Zare"/>
    <s v="8"/>
    <s v="Stephen Nyange"/>
    <m/>
    <s v="Stephen Nyange"/>
    <s v=""/>
    <s v="Informal Business"/>
    <x v="2"/>
    <x v="0"/>
    <d v="2017-03-02T00:00:00"/>
  </r>
  <r>
    <s v="VPA6"/>
    <s v="KE-NAK-1607-16307"/>
    <x v="0"/>
    <s v=""/>
    <s v="17th May,2016"/>
    <d v="2016-05-17T00:00:00"/>
    <s v="6th July,2016"/>
    <d v="2016-07-06T00:00:00"/>
    <s v="Stephen Mbatia"/>
    <s v="Male"/>
    <s v="1800625"/>
    <s v="721462740"/>
    <m/>
    <m/>
    <m/>
    <n v="36.135292"/>
    <n v="-0.15224699999999999"/>
    <s v="Nakuru"/>
    <s v="Bahati"/>
    <s v="Bahati"/>
    <s v="Kamiruri"/>
    <s v="8"/>
    <s v="Christopher Njinju Ndungu"/>
    <m/>
    <s v="Christopher Njinju Ndungu"/>
    <s v=""/>
    <s v="Informal Business"/>
    <x v="2"/>
    <x v="0"/>
    <d v="2017-03-02T00:00:00"/>
  </r>
  <r>
    <s v="VPA6"/>
    <s v="KE-EMB-1602-16377"/>
    <x v="0"/>
    <s v=""/>
    <s v="13th December,2015"/>
    <d v="2015-12-13T00:00:00"/>
    <s v="1st February,2016"/>
    <d v="2016-02-01T00:00:00"/>
    <s v="Joseph Murathi Muthee"/>
    <s v="Male"/>
    <s v="99999"/>
    <s v="721658901"/>
    <m/>
    <m/>
    <m/>
    <n v="37.489787999999997"/>
    <n v="-0.48851"/>
    <s v="Embu"/>
    <s v="Manyatta"/>
    <s v="Gaturi South"/>
    <s v="Gatunduri"/>
    <s v="8"/>
    <s v="SNV MKD Training"/>
    <m/>
    <s v="SNV MKD Training"/>
    <s v=""/>
    <s v="Informal Business"/>
    <x v="0"/>
    <x v="0"/>
    <d v="2017-03-02T00:00:00"/>
  </r>
  <r>
    <s v="VPA6"/>
    <s v="KE-EMB-1603-16378"/>
    <x v="0"/>
    <s v=""/>
    <s v="11th January,2016"/>
    <d v="2016-01-11T00:00:00"/>
    <s v="1st March,2016"/>
    <d v="2016-03-01T00:00:00"/>
    <s v="Fredrick Njeru Gatuko"/>
    <s v="Male"/>
    <s v="99999"/>
    <s v="722465087"/>
    <m/>
    <m/>
    <m/>
    <n v="37.483145999999998"/>
    <n v="-0.48463699999999998"/>
    <s v="Embu"/>
    <s v="Manyatta"/>
    <s v="Mbeti North"/>
    <s v="Kiangima"/>
    <s v="8"/>
    <s v="SNV MKD Training"/>
    <m/>
    <s v="SNV MKD Training"/>
    <s v=""/>
    <s v="Informal Business"/>
    <x v="0"/>
    <x v="0"/>
    <d v="2017-03-02T00:00:00"/>
  </r>
  <r>
    <s v="VPA6"/>
    <s v="KE-EMB-1604-16379"/>
    <x v="0"/>
    <s v=""/>
    <s v="11th February,2016"/>
    <d v="2016-02-11T00:00:00"/>
    <s v="1st April,2016"/>
    <d v="2016-04-01T00:00:00"/>
    <s v="John Njiru Njagi"/>
    <s v="Male"/>
    <s v="7852092"/>
    <s v="726625828"/>
    <m/>
    <m/>
    <m/>
    <n v="37.522910000000003"/>
    <n v="-0.44597199999999998"/>
    <s v="Embu"/>
    <s v="Embu West"/>
    <s v="Gaturi North"/>
    <s v="Makengi"/>
    <s v="8"/>
    <s v="SNV MKD Training"/>
    <m/>
    <s v="SNV MKD Training"/>
    <s v=""/>
    <s v="Informal Business"/>
    <x v="0"/>
    <x v="0"/>
    <d v="2017-03-02T00:00:00"/>
  </r>
  <r>
    <s v="VPA6"/>
    <s v="KE-BUN-1603-16381"/>
    <x v="1"/>
    <s v="Abandoned"/>
    <s v="11th January,2016"/>
    <d v="2016-01-11T00:00:00"/>
    <s v="1st March,2016"/>
    <d v="2016-03-01T00:00:00"/>
    <s v="Hellen Wanjala"/>
    <s v="Female"/>
    <s v="14640803"/>
    <s v="710592322"/>
    <m/>
    <m/>
    <m/>
    <n v="34.551003999999999"/>
    <n v="0.58440000000000003"/>
    <s v="Bungoma"/>
    <s v="Kanduyi"/>
    <s v="Kanduyi"/>
    <s v="Sinoko"/>
    <s v="8"/>
    <s v="Gillet Lihanda"/>
    <m/>
    <s v="Gillet Lihanda"/>
    <s v=""/>
    <s v="Informal Business"/>
    <x v="0"/>
    <x v="0"/>
    <d v="2017-03-02T00:00:00"/>
  </r>
  <r>
    <s v="VPA6"/>
    <s v="KE-KIA-1607-16389"/>
    <x v="0"/>
    <s v=""/>
    <s v="12th May,2016"/>
    <d v="2016-05-12T00:00:00"/>
    <s v="1st July,2016"/>
    <d v="2016-07-01T00:00:00"/>
    <s v="Jeremiah N Ndungu"/>
    <s v="Male"/>
    <s v="11585480"/>
    <s v="721352056"/>
    <m/>
    <m/>
    <m/>
    <n v="36.750194"/>
    <n v="-1.010696"/>
    <s v="Kiambu"/>
    <s v="Lari"/>
    <s v="Nyanduma"/>
    <s v="Mitundu"/>
    <s v="8"/>
    <s v="Geoffrey Ndua Mbugua"/>
    <m/>
    <s v="Geoffrey Ndua Mbugua"/>
    <s v=""/>
    <s v="Informal Business"/>
    <x v="2"/>
    <x v="0"/>
    <d v="2017-03-02T00:00:00"/>
  </r>
  <r>
    <s v="VPA6"/>
    <s v="KE-NAK-1608-16426"/>
    <x v="0"/>
    <s v=""/>
    <s v="12th June,2016"/>
    <d v="2016-06-12T00:00:00"/>
    <s v="1st August,2016"/>
    <d v="2016-08-01T00:00:00"/>
    <s v="George Karanja Kariuki"/>
    <s v="Male"/>
    <s v="36233383"/>
    <s v="701202578"/>
    <s v="798677126"/>
    <m/>
    <m/>
    <n v="36.175525"/>
    <n v="-0.1787"/>
    <s v="Nakuru"/>
    <s v="Bahati"/>
    <s v="Kabatini"/>
    <s v="Wedo"/>
    <s v="8"/>
    <s v="Simon Kabucho"/>
    <m/>
    <s v="Simon Kabucho"/>
    <s v=""/>
    <s v="Informal Business"/>
    <x v="0"/>
    <x v="0"/>
    <d v="2017-03-02T00:00:00"/>
  </r>
  <r>
    <s v="VPA6"/>
    <s v="KE-NAK-1703-16427"/>
    <x v="0"/>
    <s v=""/>
    <s v="13th January,2017"/>
    <d v="2017-01-13T00:00:00"/>
    <s v="4th March,2017"/>
    <d v="2017-03-04T00:00:00"/>
    <s v="Tabitha Nyambura Mburu"/>
    <s v="Female"/>
    <s v="23183081"/>
    <s v="701122490"/>
    <m/>
    <m/>
    <m/>
    <n v="36.165596999999998"/>
    <n v="-0.17833199999999999"/>
    <s v="Nakuru"/>
    <s v="Bahati"/>
    <s v="Wendo"/>
    <s v="Wedo"/>
    <s v="8"/>
    <s v="Simon Kabucho"/>
    <m/>
    <s v="Simon Kabucho"/>
    <s v=""/>
    <s v="Informal Business"/>
    <x v="0"/>
    <x v="0"/>
    <d v="2017-03-02T00:00:00"/>
  </r>
  <r>
    <s v="VPA6"/>
    <s v="KE-NAK-1606-16428"/>
    <x v="0"/>
    <s v=""/>
    <s v="12th April,2016"/>
    <d v="2016-04-12T00:00:00"/>
    <s v="1st June,2016"/>
    <d v="2016-06-01T00:00:00"/>
    <s v="David Peter Mwarangu"/>
    <s v="Male"/>
    <s v="30541459"/>
    <s v="712581878"/>
    <m/>
    <m/>
    <m/>
    <n v="36.184835"/>
    <n v="-0.34297499999999997"/>
    <s v="Nakuru"/>
    <s v="Gilgil"/>
    <s v="Shinners"/>
    <s v="Shinners"/>
    <s v="8"/>
    <s v="Simon Kabucho"/>
    <m/>
    <s v="Simon Kabucho"/>
    <s v=""/>
    <s v="Informal Business"/>
    <x v="0"/>
    <x v="0"/>
    <d v="2017-03-02T00:00:00"/>
  </r>
  <r>
    <s v="VPA6"/>
    <s v="KE-TAI-1610-16431"/>
    <x v="0"/>
    <s v=""/>
    <s v="27th August,2016"/>
    <d v="2016-08-27T00:00:00"/>
    <s v="16th October,2016"/>
    <d v="2016-10-16T00:00:00"/>
    <s v="Esau Kiora Mjomba"/>
    <s v="Male"/>
    <s v="4875585"/>
    <s v="735868299"/>
    <m/>
    <m/>
    <m/>
    <n v="38.321325000000002"/>
    <n v="-3.490558"/>
    <s v="Taita/Taveta"/>
    <s v="Mwatate"/>
    <s v="Chawia"/>
    <s v="Mwalemba"/>
    <s v="8"/>
    <s v="Stephen Nyange"/>
    <m/>
    <s v="Stephen Nyange"/>
    <s v=""/>
    <s v="Informal Business"/>
    <x v="2"/>
    <x v="0"/>
    <d v="2017-03-02T00:00:00"/>
  </r>
  <r>
    <s v="VPA6"/>
    <s v="KE-LAI-1607-16436"/>
    <x v="2"/>
    <s v="Unreachable"/>
    <s v="12th May,2016"/>
    <d v="2016-05-12T00:00:00"/>
    <s v="1st July,2016"/>
    <d v="2016-07-01T00:00:00"/>
    <s v="Patrick Wachieni"/>
    <s v="Male"/>
    <s v="1413821"/>
    <s v="721384769"/>
    <m/>
    <m/>
    <m/>
    <m/>
    <m/>
    <s v="Laikipia"/>
    <s v="Laikipia East"/>
    <s v="Umande"/>
    <s v="Murungai"/>
    <s v="8"/>
    <s v="George Kiriungi Ngatia"/>
    <m/>
    <s v="George Kiriungi Ngatia"/>
    <s v=""/>
    <s v="Informal Business"/>
    <x v="2"/>
    <x v="0"/>
    <d v="2017-03-02T00:00:00"/>
  </r>
  <r>
    <s v="VPA6"/>
    <s v="KE-KIS-1607-16028"/>
    <x v="0"/>
    <s v=""/>
    <s v="12th May,2016"/>
    <d v="2016-05-12T00:00:00"/>
    <s v="1st July,2016"/>
    <d v="2016-07-01T00:00:00"/>
    <s v="Philip Okech Okech"/>
    <s v="Male"/>
    <s v="2513415"/>
    <s v="722618220"/>
    <m/>
    <m/>
    <m/>
    <n v="34.863320000000002"/>
    <n v="-0.310892"/>
    <s v="Kisumu"/>
    <s v="Nyakach"/>
    <s v="Central Nyakach"/>
    <s v=""/>
    <s v="8"/>
    <s v="Thomas Mboya Omwadho"/>
    <m/>
    <s v="Thomas Mboya Omwadho"/>
    <s v=""/>
    <s v="Informal Business"/>
    <x v="2"/>
    <x v="0"/>
    <d v="2017-03-02T00:00:00"/>
  </r>
  <r>
    <s v="VPA6"/>
    <s v="KE-LAI-1606-16398"/>
    <x v="2"/>
    <s v="Unreachable"/>
    <s v="12th April,2016"/>
    <d v="2016-04-12T00:00:00"/>
    <s v="1st June,2016"/>
    <d v="2016-06-01T00:00:00"/>
    <s v="Godfrey Nderitu"/>
    <s v="Male"/>
    <s v="26956784"/>
    <s v="714079776"/>
    <m/>
    <m/>
    <m/>
    <m/>
    <m/>
    <s v="Laikipia"/>
    <s v="Laikipia East"/>
    <s v="Tigithi"/>
    <s v="Matanya"/>
    <s v="8"/>
    <s v="George Kiriungi Ngatia"/>
    <m/>
    <s v="George Kiriungi Ngatia"/>
    <s v=""/>
    <s v="Informal Business"/>
    <x v="0"/>
    <x v="0"/>
    <d v="2017-03-02T00:00:00"/>
  </r>
  <r>
    <s v="VPA6"/>
    <s v="KE-KIS-1512-16401"/>
    <x v="0"/>
    <s v=""/>
    <s v="11th November,2015"/>
    <d v="2015-11-11T00:00:00"/>
    <s v="31st December,2015"/>
    <d v="2015-12-31T00:00:00"/>
    <s v="Rhoda A Apunda"/>
    <s v="Female"/>
    <s v="1082049"/>
    <s v="707419951"/>
    <m/>
    <m/>
    <m/>
    <n v="34.766464999999997"/>
    <n v="-4.9083000000000002E-2"/>
    <s v="Kisumu"/>
    <s v="Kisumu Central"/>
    <s v="Kisumu"/>
    <s v="Kanyakwar Korumba"/>
    <s v="8"/>
    <s v="Thomas Mboya Omwadho"/>
    <m/>
    <s v="Thomas Mboya Omwadho"/>
    <s v=""/>
    <s v="Informal Business"/>
    <x v="2"/>
    <x v="0"/>
    <d v="2017-03-02T00:00:00"/>
  </r>
  <r>
    <s v="VPA6"/>
    <s v="KE-KIA-1602-16048"/>
    <x v="0"/>
    <s v=""/>
    <s v="13th December,2015"/>
    <d v="2015-12-13T00:00:00"/>
    <s v="1st February,2016"/>
    <d v="2016-02-01T00:00:00"/>
    <s v="Christina Wangari Njoroge"/>
    <s v="Female"/>
    <n v="4488301"/>
    <s v="713218708"/>
    <m/>
    <m/>
    <m/>
    <n v="36.750397"/>
    <n v="-1.007236"/>
    <s v="Kiambu"/>
    <s v="Githunguri"/>
    <s v="Kagwi"/>
    <s v="Kagwi"/>
    <s v="8"/>
    <s v="Geoffrey Ndua Mbugua"/>
    <m/>
    <s v="Geoffrey Ndua Mbugua"/>
    <s v=""/>
    <s v="Informal Business"/>
    <x v="2"/>
    <x v="0"/>
    <d v="2017-03-02T00:00:00"/>
  </r>
  <r>
    <s v="VPA6"/>
    <s v="KE-LAI-1606-16050"/>
    <x v="0"/>
    <s v=""/>
    <s v="12th April,2016"/>
    <d v="2016-04-12T00:00:00"/>
    <s v="1st June,2016"/>
    <d v="2016-06-01T00:00:00"/>
    <s v="Samuel Nganga Boro"/>
    <s v="Male"/>
    <s v="99999"/>
    <s v="720214204"/>
    <m/>
    <m/>
    <m/>
    <n v="36.302579000000001"/>
    <n v="0.25671699999999997"/>
    <s v="Laikipia"/>
    <s v="Laikipia  West"/>
    <s v="Malmanet"/>
    <s v="Kiambogo"/>
    <s v="8"/>
    <s v="Harun Muchiri Stephen"/>
    <m/>
    <s v="Harun Muchiri Stephen"/>
    <s v=""/>
    <s v="Informal Business"/>
    <x v="1"/>
    <x v="0"/>
    <d v="2017-03-02T00:00:00"/>
  </r>
  <r>
    <s v="VPA6"/>
    <s v="KE-NAK-1604-16289"/>
    <x v="0"/>
    <s v=""/>
    <s v="11th February,2016"/>
    <d v="2016-02-11T00:00:00"/>
    <s v="1st April,2016"/>
    <d v="2016-04-01T00:00:00"/>
    <s v="Stanley Karanja"/>
    <s v="Male"/>
    <s v="359705"/>
    <s v="722810530"/>
    <m/>
    <m/>
    <m/>
    <n v="36.133757000000003"/>
    <n v="-0.16117699999999999"/>
    <s v="Nakuru"/>
    <s v="Bahati"/>
    <s v="Bahati"/>
    <s v="Kamiruri"/>
    <s v="8"/>
    <s v="Christopher Njinju Ndungu"/>
    <m/>
    <s v="Christopher Njinju Ndungu"/>
    <s v=""/>
    <s v="Informal Business"/>
    <x v="2"/>
    <x v="0"/>
    <d v="2017-03-02T00:00:00"/>
  </r>
  <r>
    <s v="VPA6"/>
    <s v="KE-MUR-1606-16290"/>
    <x v="0"/>
    <s v=""/>
    <s v="12th April,2016"/>
    <d v="2016-04-12T00:00:00"/>
    <s v="1st June,2016"/>
    <d v="2016-06-01T00:00:00"/>
    <s v="Wilson Kariuki Karanja"/>
    <s v="Male"/>
    <s v="99999"/>
    <s v="723393245"/>
    <m/>
    <m/>
    <m/>
    <n v="37.008018999999997"/>
    <n v="-0.72470299999999999"/>
    <s v="Murang'a"/>
    <s v="Kangema"/>
    <s v="Wangu"/>
    <s v="Wajengi"/>
    <s v="8"/>
    <s v="Gilbert Mwangi Gitau"/>
    <m/>
    <s v="Gilbert Mwangi Gitau"/>
    <s v=""/>
    <s v="Informal Business"/>
    <x v="2"/>
    <x v="0"/>
    <d v="2017-03-02T00:00:00"/>
  </r>
  <r>
    <s v="VPA6"/>
    <s v="KE-MUR-1606-16291"/>
    <x v="2"/>
    <s v="Non Compliant"/>
    <s v="12th April,2016"/>
    <d v="2016-04-12T00:00:00"/>
    <s v="1st June,2016"/>
    <d v="2016-06-01T00:00:00"/>
    <s v="Mary Wambui Wambugu"/>
    <s v="Female"/>
    <s v="11776585"/>
    <s v="72550372"/>
    <m/>
    <m/>
    <m/>
    <n v="37.003430000000002"/>
    <n v="-0.754189"/>
    <s v="Murang'a"/>
    <s v="Kahuro"/>
    <s v="Mugoiri"/>
    <s v="Kaihungu"/>
    <s v="8"/>
    <s v="Gilbert Mwangi Gitau"/>
    <m/>
    <s v="Gilbert Mwangi Gitau"/>
    <s v=""/>
    <s v="Informal Business"/>
    <x v="2"/>
    <x v="0"/>
    <d v="2017-03-02T00:00:00"/>
  </r>
  <r>
    <s v="VPA6"/>
    <s v="KE-KIR-1602-16062"/>
    <x v="2"/>
    <s v="Unreachable"/>
    <s v="13th December,2015"/>
    <d v="2015-12-13T00:00:00"/>
    <s v="1st February,2016"/>
    <d v="2016-02-01T00:00:00"/>
    <s v="Martin M Mithamo"/>
    <s v="Male"/>
    <s v="40698723"/>
    <s v="254726653021"/>
    <m/>
    <m/>
    <m/>
    <m/>
    <m/>
    <s v="Kirinyaga"/>
    <s v="Kirinyaga East"/>
    <s v="Mugumo"/>
    <s v="Kimunye"/>
    <s v="8"/>
    <s v="Patrick Kinyua"/>
    <m/>
    <s v="Patrick Kinyua"/>
    <s v=""/>
    <s v="Informal Business"/>
    <x v="2"/>
    <x v="0"/>
    <d v="2017-03-02T00:00:00"/>
  </r>
  <r>
    <s v="VPA6"/>
    <s v="KE-KIR-1602-16073"/>
    <x v="2"/>
    <s v="Unreachable"/>
    <s v="13th December,2015"/>
    <d v="2015-12-13T00:00:00"/>
    <s v="1st February,2016"/>
    <d v="2016-02-01T00:00:00"/>
    <s v="Francis Munene Kuriria"/>
    <s v="Male"/>
    <s v="24139567"/>
    <s v="254731490663"/>
    <m/>
    <m/>
    <m/>
    <m/>
    <m/>
    <s v="Kirinyaga"/>
    <s v="Kirinyaga Central"/>
    <s v="Mutira"/>
    <s v=""/>
    <s v="8"/>
    <s v="Nicholas Kimenyi"/>
    <m/>
    <s v="Nicholas Kimenyi"/>
    <s v=""/>
    <s v="Informal Business"/>
    <x v="0"/>
    <x v="0"/>
    <d v="2017-03-02T00:00:00"/>
  </r>
  <r>
    <s v="VPA6"/>
    <s v="KE-NYA-1601-16075"/>
    <x v="2"/>
    <s v="Unreachable"/>
    <s v="12th November,2015"/>
    <d v="2015-11-12T00:00:00"/>
    <s v="1st January,2016"/>
    <d v="2016-01-01T00:00:00"/>
    <s v="Godfrey Njiri Kimani"/>
    <s v="Male"/>
    <s v="23394007"/>
    <s v="725703674"/>
    <m/>
    <m/>
    <m/>
    <n v="36.294759999999997"/>
    <n v="-0.253002"/>
    <s v="Nyandarua"/>
    <s v="Ol Kalou"/>
    <s v="Tumaini"/>
    <s v=""/>
    <n v="8"/>
    <s v="Nicholas Kimenyi"/>
    <m/>
    <s v="Nicholas Kimenyi"/>
    <s v=""/>
    <s v="Informal Business"/>
    <x v="0"/>
    <x v="0"/>
    <d v="2017-03-02T00:00:00"/>
  </r>
  <r>
    <s v="VPA6"/>
    <s v="KE-KIR-1601-16076"/>
    <x v="2"/>
    <s v="Unreachable"/>
    <s v="12th November,2015"/>
    <d v="2015-11-12T00:00:00"/>
    <s v="1st January,2016"/>
    <d v="2016-01-01T00:00:00"/>
    <s v="Beatrice Njoki Gachimu"/>
    <s v="Female"/>
    <s v="10953561"/>
    <s v="720598997"/>
    <m/>
    <m/>
    <m/>
    <n v="37.213011999999999"/>
    <n v="-0.43545"/>
    <s v="Kirinyaga"/>
    <s v="Gichugu"/>
    <s v="Baragwi"/>
    <s v=""/>
    <s v="8"/>
    <s v="Nicholas Kimenyi"/>
    <m/>
    <s v="Nicholas Kimenyi"/>
    <s v=""/>
    <s v="Informal Business"/>
    <x v="0"/>
    <x v="0"/>
    <d v="2017-03-02T00:00:00"/>
  </r>
  <r>
    <s v="VPA6"/>
    <s v="KE-NYE-1602-16077"/>
    <x v="1"/>
    <s v="Hostile Client"/>
    <s v="13th December,2015"/>
    <d v="2015-12-13T00:00:00"/>
    <s v="1st February,2016"/>
    <d v="2016-02-01T00:00:00"/>
    <s v="Joseph Njogu Mwai"/>
    <s v="Male"/>
    <s v="8813708"/>
    <s v="726771859"/>
    <m/>
    <m/>
    <m/>
    <n v="37.235636999999997"/>
    <n v="-0.47650300000000001"/>
    <s v="Nyeri"/>
    <s v="Mathira"/>
    <s v="Iriaini"/>
    <s v=""/>
    <s v="8"/>
    <s v="Nicholas Kimenyi"/>
    <m/>
    <s v="Nicholas Kimenyi"/>
    <s v=""/>
    <s v="Informal Business"/>
    <x v="0"/>
    <x v="0"/>
    <d v="2017-03-02T00:00:00"/>
  </r>
  <r>
    <s v="VPA6"/>
    <s v="KE-KIR-1602-16079"/>
    <x v="2"/>
    <s v="Unreachable"/>
    <s v="13th December,2015"/>
    <d v="2015-12-13T00:00:00"/>
    <s v="1st February,2016"/>
    <d v="2016-02-01T00:00:00"/>
    <s v="David Munene Muriithi"/>
    <s v="Male"/>
    <s v="10648895"/>
    <s v="254712042846"/>
    <m/>
    <m/>
    <m/>
    <m/>
    <m/>
    <s v="Kirinyaga"/>
    <s v="Kirinyaga Central"/>
    <s v="Mutira"/>
    <s v=""/>
    <s v="8"/>
    <s v="Nicholas Kimenyi"/>
    <m/>
    <s v="Nicholas Kimenyi"/>
    <s v=""/>
    <s v="Informal Business"/>
    <x v="0"/>
    <x v="0"/>
    <d v="2017-03-02T00:00:00"/>
  </r>
  <r>
    <s v="VPA6"/>
    <s v="KE-EMB-1605-16348"/>
    <x v="0"/>
    <s v=""/>
    <s v="11th April,2016"/>
    <d v="2016-04-11T00:00:00"/>
    <s v="31st May,2016"/>
    <d v="2016-05-31T00:00:00"/>
    <s v="Kariuki Gichuki"/>
    <s v="Male"/>
    <s v="3750536"/>
    <s v="728904533"/>
    <m/>
    <m/>
    <m/>
    <n v="37.724943000000003"/>
    <n v="-0.46307199999999998"/>
    <s v="Embu"/>
    <s v="Mbeere South"/>
    <s v="Kanyuambora"/>
    <s v="Kanyuambora"/>
    <s v="8"/>
    <s v="David Chege"/>
    <m/>
    <s v="David Chege"/>
    <s v=""/>
    <s v="Informal Business"/>
    <x v="2"/>
    <x v="0"/>
    <d v="2017-03-02T00:00:00"/>
  </r>
  <r>
    <s v="VPA6"/>
    <s v="KE-KIA-1705-16349"/>
    <x v="0"/>
    <s v=""/>
    <s v="30th March,2017"/>
    <d v="2017-03-30T00:00:00"/>
    <s v="19th May,2017"/>
    <d v="2017-05-19T00:00:00"/>
    <s v="Wallace K Njuguna"/>
    <s v="Male"/>
    <s v="13412202"/>
    <s v="764828147"/>
    <m/>
    <m/>
    <m/>
    <n v="36.783228000000001"/>
    <n v="-1.030484"/>
    <s v="Kiambu"/>
    <s v="Githunguri"/>
    <s v="Kamburu"/>
    <s v="Kamburu"/>
    <s v="8"/>
    <s v="Geoffrey Ndua Mbugua"/>
    <m/>
    <s v="Geoffrey Ndua Mbugua"/>
    <s v=""/>
    <s v="Informal Business"/>
    <x v="2"/>
    <x v="0"/>
    <d v="2017-03-02T00:00:00"/>
  </r>
  <r>
    <s v="VPA6"/>
    <s v="KE-KIA-1606-16356"/>
    <x v="0"/>
    <s v=""/>
    <s v="12th April,2016"/>
    <d v="2016-04-12T00:00:00"/>
    <s v="1st June,2016"/>
    <d v="2016-06-01T00:00:00"/>
    <s v="Mary Ndiko Kinyita"/>
    <s v="Female"/>
    <s v="1022966"/>
    <s v="727606841"/>
    <m/>
    <m/>
    <m/>
    <n v="36.909256999999997"/>
    <n v="-1.0152939999999999"/>
    <s v="Kiambu"/>
    <s v="Gatundu South"/>
    <s v="Ngenda"/>
    <s v="Githungucu"/>
    <s v="8"/>
    <s v="Joseph Muchirira Mugo"/>
    <m/>
    <s v="Joseph Muchirira Mugo"/>
    <s v=""/>
    <s v="Informal Business"/>
    <x v="2"/>
    <x v="0"/>
    <d v="2017-03-02T00:00:00"/>
  </r>
  <r>
    <s v="VPA6"/>
    <s v="KE-NYE-1602-16094"/>
    <x v="2"/>
    <s v="Unreachable"/>
    <s v="13th December,2015"/>
    <d v="2015-12-13T00:00:00"/>
    <s v="1st February,2016"/>
    <d v="2016-02-01T00:00:00"/>
    <s v="Irene Nyawira Ngahu"/>
    <s v="Female"/>
    <s v="9668220"/>
    <s v="729270208"/>
    <m/>
    <m/>
    <m/>
    <n v="37.179442999999999"/>
    <n v="-0.47947699999999999"/>
    <s v="Nyeri"/>
    <s v="Mathira"/>
    <s v="Iriaini"/>
    <s v=""/>
    <s v="8"/>
    <s v="Nicholas Kimenyi"/>
    <m/>
    <s v="Nicholas Kimenyi"/>
    <s v=""/>
    <s v="Informal Business"/>
    <x v="0"/>
    <x v="0"/>
    <d v="2017-03-02T00:00:00"/>
  </r>
  <r>
    <s v="VPA6"/>
    <s v="KE-MER-1606-16403"/>
    <x v="2"/>
    <s v="Unreachable"/>
    <s v="19th April,2016"/>
    <d v="2016-04-19T00:00:00"/>
    <s v="8th June,2016"/>
    <d v="2016-06-08T00:00:00"/>
    <s v="Alfred Maseno"/>
    <s v="Male"/>
    <s v="21348246"/>
    <s v="736670532"/>
    <m/>
    <m/>
    <m/>
    <m/>
    <m/>
    <s v="Meru"/>
    <s v="Buuri"/>
    <s v="Kisima"/>
    <s v="Ngushishi"/>
    <s v="8"/>
    <s v="George Kiriungi Ngatia"/>
    <m/>
    <s v="George Kiriungi Ngatia"/>
    <s v=""/>
    <s v="Informal Business"/>
    <x v="0"/>
    <x v="0"/>
    <d v="2017-03-02T00:00:00"/>
  </r>
  <r>
    <s v="VPA6"/>
    <s v="KE-LAI-1606-16404"/>
    <x v="2"/>
    <s v="Unreachable"/>
    <s v="4th May,2016"/>
    <d v="2016-05-04T00:00:00"/>
    <s v="23rd June,2016"/>
    <d v="2016-06-23T00:00:00"/>
    <s v="Paul Wanjohi Kimani"/>
    <s v="Male"/>
    <s v="1413289"/>
    <s v="776707380"/>
    <m/>
    <m/>
    <m/>
    <m/>
    <m/>
    <s v="Laikipia"/>
    <s v="Laikipia East"/>
    <s v="Umande"/>
    <s v="Mukima"/>
    <s v="8"/>
    <s v="George Kiriungi Ngatia"/>
    <m/>
    <s v="George Kiriungi Ngatia"/>
    <s v=""/>
    <s v="Informal Business"/>
    <x v="0"/>
    <x v="0"/>
    <d v="2017-03-02T00:00:00"/>
  </r>
  <r>
    <s v="VPA6"/>
    <s v="KE-NAK-1607-16405"/>
    <x v="0"/>
    <s v=""/>
    <s v="12th May,2016"/>
    <d v="2016-05-12T00:00:00"/>
    <s v="1st July,2016"/>
    <d v="2016-07-01T00:00:00"/>
    <s v="Faith Cherono"/>
    <s v="Female"/>
    <s v="99999"/>
    <s v="724070496"/>
    <m/>
    <m/>
    <m/>
    <n v="35.936642999999997"/>
    <n v="-0.32445499999999999"/>
    <s v="Nakuru"/>
    <s v="Njoro"/>
    <s v="Ngata"/>
    <s v="Ogilgei"/>
    <s v="8"/>
    <s v="George Kiriungi Ngatia"/>
    <m/>
    <s v="George Kiriungi Ngatia"/>
    <s v=""/>
    <s v="Informal Business"/>
    <x v="0"/>
    <x v="0"/>
    <d v="2017-03-02T00:00:00"/>
  </r>
  <r>
    <s v="VPA6"/>
    <s v="KE-LAI-1606-16406"/>
    <x v="2"/>
    <s v="Unreachable"/>
    <s v="25th April,2016"/>
    <d v="2016-04-25T00:00:00"/>
    <s v="14th June,2016"/>
    <d v="2016-06-14T00:00:00"/>
    <s v="Paul Musembi"/>
    <s v="Male"/>
    <s v="20481829"/>
    <s v="790662667"/>
    <m/>
    <m/>
    <m/>
    <m/>
    <m/>
    <s v="Laikipia"/>
    <s v="Laikipia East"/>
    <s v="Umande"/>
    <s v="Kararu"/>
    <s v="8"/>
    <s v="George Kiriungi Ngatia"/>
    <m/>
    <s v="George Kiriungi Ngatia"/>
    <s v=""/>
    <s v="Informal Business"/>
    <x v="0"/>
    <x v="0"/>
    <d v="2017-03-02T00:00:00"/>
  </r>
  <r>
    <s v="VPA6"/>
    <s v="KE-LAI-1605-16408"/>
    <x v="2"/>
    <s v="Unreachable"/>
    <s v="20th March,2016"/>
    <d v="2016-03-20T00:00:00"/>
    <s v="9th May,2016"/>
    <d v="2016-05-09T00:00:00"/>
    <s v="George Kiriungi"/>
    <s v="Male"/>
    <s v="28032756"/>
    <s v="715329912"/>
    <m/>
    <m/>
    <m/>
    <m/>
    <m/>
    <s v="Laikipia"/>
    <s v="Laikipia East"/>
    <s v="Umande"/>
    <s v="Mugumo"/>
    <s v="8"/>
    <s v="George Kiriungi Ngatia"/>
    <m/>
    <s v="George Kiriungi Ngatia"/>
    <s v=""/>
    <s v="Informal Business"/>
    <x v="0"/>
    <x v="0"/>
    <d v="2017-03-02T00:00:00"/>
  </r>
  <r>
    <s v="VPA6"/>
    <s v="KE-LAI-1606-16409"/>
    <x v="2"/>
    <s v="Unreachable"/>
    <s v="3rd May,2016"/>
    <d v="2016-05-03T00:00:00"/>
    <s v="22nd June,2016"/>
    <d v="2016-06-22T00:00:00"/>
    <s v="Samuel Wahugu"/>
    <s v="Male"/>
    <s v="11341079"/>
    <s v="776009762"/>
    <m/>
    <m/>
    <m/>
    <m/>
    <m/>
    <s v="Laikipia"/>
    <s v="Laikipia East"/>
    <s v="Segera"/>
    <s v="Nyakumu"/>
    <s v="8"/>
    <s v="George Kiriungi Ngatia"/>
    <m/>
    <s v="George Kiriungi Ngatia"/>
    <s v=""/>
    <s v="Informal Business"/>
    <x v="0"/>
    <x v="0"/>
    <d v="2017-03-02T00:00:00"/>
  </r>
  <r>
    <s v="VPA6"/>
    <s v="KE-KIR-1604-16099"/>
    <x v="1"/>
    <s v="Hostile Client"/>
    <s v="11th February,2016"/>
    <d v="2016-02-11T00:00:00"/>
    <s v="1st April,2016"/>
    <d v="2016-04-01T00:00:00"/>
    <s v="Simon Muriuki Ndegwa"/>
    <s v="Male"/>
    <s v="28609173"/>
    <s v="254704413395"/>
    <m/>
    <m/>
    <m/>
    <m/>
    <m/>
    <s v="Kirinyaga"/>
    <s v="Kirinyaga Central"/>
    <s v="Kerugoya"/>
    <s v="Kabumbu"/>
    <s v="8"/>
    <s v="Isaiah M Wandeto"/>
    <m/>
    <s v="Isaiah M Wandeto"/>
    <s v=""/>
    <s v="Informal Business"/>
    <x v="2"/>
    <x v="0"/>
    <d v="2017-03-02T00:00:00"/>
  </r>
  <r>
    <s v="VPA6"/>
    <s v="KE-KIR-1604-16123"/>
    <x v="2"/>
    <s v="Unreachable"/>
    <s v="11th February,2016"/>
    <d v="2016-02-11T00:00:00"/>
    <s v="1st April,2016"/>
    <d v="2016-04-01T00:00:00"/>
    <s v="Sarah Wambui Mwangi"/>
    <s v="Female"/>
    <s v="24146410"/>
    <s v="254712753910"/>
    <m/>
    <m/>
    <m/>
    <m/>
    <m/>
    <s v="Kirinyaga"/>
    <s v="Kirinyaga Central"/>
    <s v="Kerugoya"/>
    <s v="Karii"/>
    <s v="8"/>
    <s v="Isaiah M Wandeto"/>
    <m/>
    <s v="Isaiah M Wandeto"/>
    <s v=""/>
    <s v="Informal Business"/>
    <x v="2"/>
    <x v="0"/>
    <d v="2017-03-02T00:00:00"/>
  </r>
  <r>
    <s v="VPA6"/>
    <s v="KE-KIR-1607-16124"/>
    <x v="1"/>
    <s v="Hostile Client"/>
    <s v="12th May,2016"/>
    <d v="2016-05-12T00:00:00"/>
    <s v="1st July,2016"/>
    <d v="2016-07-01T00:00:00"/>
    <s v="Josphat Murimi Muriuki"/>
    <s v="Male"/>
    <s v="2914402"/>
    <s v="254725591069"/>
    <m/>
    <m/>
    <m/>
    <m/>
    <m/>
    <s v="Kirinyaga"/>
    <s v="Kirinyaga Central"/>
    <s v="Kerugoya"/>
    <s v="Kabumbu"/>
    <s v="8"/>
    <s v="Isaiah M Wandeto"/>
    <m/>
    <s v="Isaiah M Wandeto"/>
    <s v=""/>
    <s v="Informal Business"/>
    <x v="2"/>
    <x v="0"/>
    <d v="2017-03-02T00:00:00"/>
  </r>
  <r>
    <s v="VPA6"/>
    <s v="KE-EMB-1603-16145"/>
    <x v="0"/>
    <s v=""/>
    <s v="11th January,2016"/>
    <d v="2016-01-11T00:00:00"/>
    <s v="1st March,2016"/>
    <d v="2016-03-01T00:00:00"/>
    <s v="James Karenju"/>
    <s v="Male"/>
    <s v="575792"/>
    <s v="728692757"/>
    <m/>
    <m/>
    <m/>
    <n v="37.475318999999999"/>
    <n v="-0.48492099999999999"/>
    <s v="Embu"/>
    <s v="Manyatta"/>
    <s v="Mbeti North"/>
    <s v="Kiangima"/>
    <s v="8"/>
    <s v="Joshua Wachira"/>
    <m/>
    <s v="Joshua Wachira"/>
    <s v=""/>
    <s v="Informal Business"/>
    <x v="0"/>
    <x v="0"/>
    <d v="2017-03-02T00:00:00"/>
  </r>
  <r>
    <s v="VPA6"/>
    <s v="KE-MAC-1612-14758"/>
    <x v="0"/>
    <s v=""/>
    <s v="11th November,2016"/>
    <d v="2016-11-11T00:00:00"/>
    <s v="31st December,2016"/>
    <d v="2016-12-31T00:00:00"/>
    <s v="John Kingoli Nzioka"/>
    <s v="Male"/>
    <s v="11268939"/>
    <s v="722611313"/>
    <m/>
    <m/>
    <m/>
    <n v="37.375095000000002"/>
    <n v="-1.3286770000000001"/>
    <s v="Machakos"/>
    <s v="Kangundo"/>
    <s v="Kangundo"/>
    <s v="Kangundo"/>
    <s v="8"/>
    <s v="Willy Kauni"/>
    <m/>
    <s v="Willy Kauni"/>
    <s v=""/>
    <s v="Informal Business"/>
    <x v="2"/>
    <x v="0"/>
    <d v="2017-06-15T00:00:00"/>
  </r>
  <r>
    <s v="VPA6"/>
    <s v="KE-MAC-1612-14907"/>
    <x v="0"/>
    <s v=""/>
    <s v="11th November,2016"/>
    <d v="2016-11-11T00:00:00"/>
    <s v="31st December,2016"/>
    <d v="2016-12-31T00:00:00"/>
    <s v="Joshua Mutie Ndolo"/>
    <s v="Female"/>
    <s v="9809832"/>
    <s v="706180930"/>
    <m/>
    <m/>
    <s v="700641002"/>
    <n v="37.37256"/>
    <n v="-1.320055"/>
    <s v="Machakos"/>
    <s v="Kangundo"/>
    <s v="Kangundo"/>
    <s v="Kangundo"/>
    <s v="8"/>
    <s v="Willy Kauni"/>
    <m/>
    <s v="Willy Kauni"/>
    <s v=""/>
    <s v="Informal Business"/>
    <x v="2"/>
    <x v="0"/>
    <d v="2017-06-15T00:00:00"/>
  </r>
  <r>
    <s v="VPA6"/>
    <s v="KE-TAI-1701-17602"/>
    <x v="0"/>
    <s v=""/>
    <s v="4th January,2017"/>
    <d v="2017-01-04T00:00:00"/>
    <s v="28th January,2017"/>
    <d v="2017-01-28T00:00:00"/>
    <s v="Florence Kimblo Mekingi"/>
    <s v="Female"/>
    <s v="22726927"/>
    <s v="726237555"/>
    <m/>
    <s v="721613365"/>
    <m/>
    <n v="38.316716"/>
    <n v="-3.4957389999999999"/>
    <s v="Taita/Taveta"/>
    <s v="Mwatate"/>
    <s v="Kigala"/>
    <s v="Nyolo"/>
    <s v="8"/>
    <s v="Stephen Nyange"/>
    <m/>
    <s v="Stephen Nyange"/>
    <s v=""/>
    <s v="Informal Business"/>
    <x v="2"/>
    <x v="0"/>
    <d v="2018-08-02T00:00:00"/>
  </r>
  <r>
    <s v="VPA6"/>
    <s v="KE-TAI-1702-17622"/>
    <x v="0"/>
    <s v=""/>
    <s v="13th December,2016"/>
    <d v="2016-12-13T00:00:00"/>
    <s v="1st February,2017"/>
    <d v="2017-02-01T00:00:00"/>
    <s v="Jediliah Shali Madeba"/>
    <s v="Female"/>
    <s v="10394376"/>
    <s v="713924397"/>
    <m/>
    <s v="721354830"/>
    <m/>
    <n v="38.321956"/>
    <n v="-3.3572760000000001"/>
    <s v="Taita/Taveta"/>
    <s v="Wundanyi"/>
    <s v="Managi"/>
    <s v="Saghasa"/>
    <s v="8"/>
    <s v="Carly Mwandigha"/>
    <m/>
    <s v="Carly Mwandigha"/>
    <s v=""/>
    <s v="Informal Business"/>
    <x v="2"/>
    <x v="0"/>
    <d v="2018-08-02T00:00:00"/>
  </r>
  <r>
    <s v="VPA6"/>
    <s v="KE-NAK-1610-17595"/>
    <x v="2"/>
    <s v="Unreachable"/>
    <s v="12th August,2016"/>
    <d v="2016-08-12T00:00:00"/>
    <s v="1st October,2016"/>
    <d v="2016-10-01T00:00:00"/>
    <s v="Dominic Mwaura"/>
    <s v="Male"/>
    <s v="291346"/>
    <s v="+254706011290"/>
    <m/>
    <m/>
    <m/>
    <m/>
    <m/>
    <s v="Nakuru"/>
    <s v="Gilgil"/>
    <s v="Mbarugu"/>
    <s v=""/>
    <s v="8"/>
    <s v="George Kiriungi Ngatia"/>
    <m/>
    <s v="George Kiriungi Ngatia"/>
    <s v=""/>
    <s v="Informal Business"/>
    <x v="0"/>
    <x v="0"/>
    <d v="2018-08-02T00:00:00"/>
  </r>
  <r>
    <s v="VPA6"/>
    <s v="KE-KIR-1612-15867"/>
    <x v="1"/>
    <s v="Abandoned"/>
    <s v="11th November,2016"/>
    <d v="2016-11-11T00:00:00"/>
    <s v="31st December,2016"/>
    <d v="2016-12-31T00:00:00"/>
    <s v="Timothy Wanjohi Mugo"/>
    <s v="Male"/>
    <s v="28608163"/>
    <s v="707218831"/>
    <m/>
    <m/>
    <m/>
    <m/>
    <m/>
    <s v="Kirinyaga"/>
    <s v="Kirinyaga"/>
    <s v=""/>
    <s v=""/>
    <s v="8"/>
    <s v="Nicholas Kimenyi"/>
    <m/>
    <s v="Nicholas Kimenyi"/>
    <s v=""/>
    <s v="Informal Business"/>
    <x v="2"/>
    <x v="0"/>
    <d v="2018-08-02T00:00:00"/>
  </r>
  <r>
    <s v="VPA6"/>
    <s v="KE-KIR-1811-26753"/>
    <x v="0"/>
    <s v=""/>
    <s v="12th October,2018"/>
    <d v="2018-10-12T00:00:00"/>
    <s v="12th November,2018"/>
    <d v="2018-11-12T00:00:00"/>
    <s v="Mbogo Njoka Fredrick"/>
    <s v="Male"/>
    <s v="517075"/>
    <s v="0720318929"/>
    <m/>
    <m/>
    <m/>
    <n v="37.245590999999997"/>
    <n v="-0.54109600000000002"/>
    <s v="Kirinyaga"/>
    <s v="Sagana"/>
    <s v="Mwirua"/>
    <s v="Kariria"/>
    <s v="8"/>
    <s v="Nicholas Kimenyi"/>
    <m/>
    <s v="Nicholas Kimenyi"/>
    <s v=""/>
    <s v="Informal Business"/>
    <x v="0"/>
    <x v="0"/>
    <d v="2019-03-27T00:00:00"/>
  </r>
  <r>
    <s v="VPA6"/>
    <s v="KE-KAJ-1907-28600"/>
    <x v="0"/>
    <s v=""/>
    <s v="24th June,2019"/>
    <d v="2019-06-24T00:00:00"/>
    <s v="15th July,2019"/>
    <d v="2019-07-15T00:00:00"/>
    <s v="Waweru James Gitonga"/>
    <s v="Male"/>
    <s v="1019093"/>
    <s v="723393334"/>
    <m/>
    <m/>
    <m/>
    <n v="36.624592999999997"/>
    <n v="-1.3444700000000001"/>
    <s v="Kajiado"/>
    <s v="Kajiado North"/>
    <s v="Ngong"/>
    <s v="Duka Mpya"/>
    <n v="8"/>
    <s v="Nilelynk Innovators"/>
    <m/>
    <s v="Nilelynk Innovators"/>
    <s v=""/>
    <s v="Informal Business"/>
    <x v="0"/>
    <x v="0"/>
    <d v="2019-11-19T00:00:00"/>
  </r>
  <r>
    <s v="VPA6"/>
    <s v="KE-KIA-1910-27925"/>
    <x v="0"/>
    <s v=""/>
    <s v="15th September,2019"/>
    <d v="2019-09-15T00:00:00"/>
    <s v="1st October,2019"/>
    <d v="2019-10-01T00:00:00"/>
    <s v="Muniu Stephen Kiarie"/>
    <s v="Male"/>
    <s v="13215750"/>
    <s v="254720611046"/>
    <m/>
    <m/>
    <m/>
    <n v="36.677827000000001"/>
    <n v="-1.0642050000000001"/>
    <s v="Kiambu"/>
    <s v="Githunguri"/>
    <s v="Ikunu"/>
    <s v="Gitiha"/>
    <s v="8"/>
    <s v="Kensam Constructor"/>
    <m/>
    <s v="Kensam Constructor"/>
    <s v=""/>
    <s v="Informal Business"/>
    <x v="2"/>
    <x v="0"/>
    <d v="2019-11-20T00:00:00"/>
  </r>
  <r>
    <s v="VPA6"/>
    <s v="KE-KIR-1606-17535"/>
    <x v="0"/>
    <s v=""/>
    <s v="12th April,2016"/>
    <d v="2016-04-12T00:00:00"/>
    <s v="1st June,2016"/>
    <d v="2016-06-01T00:00:00"/>
    <s v="Scolllah Wanjiru Mwangi"/>
    <s v="Female"/>
    <s v="2314752"/>
    <s v="71030406"/>
    <m/>
    <m/>
    <m/>
    <n v="37.286211999999999"/>
    <n v="-0.484346"/>
    <s v="Kirinyaga"/>
    <s v="Kirinyaga Central"/>
    <s v="Kerugoya"/>
    <s v=""/>
    <n v="8"/>
    <s v="David Chege"/>
    <m/>
    <s v="David Chege"/>
    <s v=""/>
    <s v="Informal Business"/>
    <x v="2"/>
    <x v="0"/>
    <d v="2017-03-02T00:00:00"/>
  </r>
  <r>
    <s v="VPA6"/>
    <s v="KE-EMB-1609-17403"/>
    <x v="2"/>
    <s v="Unreachable"/>
    <s v="13th July,2016"/>
    <d v="2016-07-13T00:00:00"/>
    <s v="1st September,2016"/>
    <d v="2016-09-01T00:00:00"/>
    <s v="Doris Muthoni Karanja"/>
    <s v="Female"/>
    <s v="1360018"/>
    <s v="+254712096233"/>
    <m/>
    <m/>
    <m/>
    <m/>
    <m/>
    <s v="Embu"/>
    <s v="Mbeere"/>
    <s v="Kanyua"/>
    <s v="Mbora"/>
    <s v="8"/>
    <s v="David Chege"/>
    <m/>
    <s v="David Chege"/>
    <s v=""/>
    <s v="Informal Business"/>
    <x v="2"/>
    <x v="0"/>
    <d v="2017-03-02T00:00:00"/>
  </r>
  <r>
    <s v="VPA6"/>
    <s v="KE-TAI-1612-17415"/>
    <x v="0"/>
    <s v=""/>
    <s v="12th October,2016"/>
    <d v="2016-10-12T00:00:00"/>
    <s v="1st December,2016"/>
    <d v="2016-12-01T00:00:00"/>
    <s v="Fr Dismas Moranga Chapaaji"/>
    <s v="Male"/>
    <s v="99999"/>
    <s v="727375483"/>
    <m/>
    <m/>
    <m/>
    <n v="38.315330000000003"/>
    <n v="-3.414059"/>
    <s v="Taita/Taveta"/>
    <s v="Wundanyi"/>
    <s v="Mgange"/>
    <s v="Wundanyi"/>
    <s v="8"/>
    <s v="Patrick Zinghani"/>
    <m/>
    <s v="Patrick Zinghani"/>
    <s v=""/>
    <s v="Informal Business"/>
    <x v="2"/>
    <x v="0"/>
    <d v="2017-03-02T00:00:00"/>
  </r>
  <r>
    <s v="VPA6"/>
    <s v="KE-KIR-1611-17423"/>
    <x v="0"/>
    <s v=""/>
    <s v="12th September,2016"/>
    <d v="2016-09-12T00:00:00"/>
    <s v="1st November,2016"/>
    <d v="2016-11-01T00:00:00"/>
    <s v="Genson Kinyua Muriuki"/>
    <s v="Male"/>
    <s v="6602256"/>
    <s v="72080783"/>
    <m/>
    <m/>
    <m/>
    <n v="37.297286999999997"/>
    <n v="-0.52569200000000005"/>
    <s v="Kirinyaga"/>
    <s v="Kerugoya/Kutus"/>
    <s v="Kerugoya"/>
    <s v="Kerugoya"/>
    <s v="8"/>
    <s v="David Chege"/>
    <m/>
    <s v="David Chege"/>
    <s v=""/>
    <s v="Informal Business"/>
    <x v="2"/>
    <x v="0"/>
    <d v="2017-03-02T00:00:00"/>
  </r>
  <r>
    <s v="VPA6"/>
    <s v="KE-MIG-1611-17441"/>
    <x v="0"/>
    <s v=""/>
    <s v="12th September,2016"/>
    <d v="2016-09-12T00:00:00"/>
    <s v="1st November,2016"/>
    <d v="2016-11-01T00:00:00"/>
    <s v="James Awega Onyango"/>
    <s v="Male"/>
    <s v="270892"/>
    <s v="723205168"/>
    <m/>
    <m/>
    <m/>
    <n v="34.479503000000001"/>
    <n v="-0.97954200000000002"/>
    <s v="Migori"/>
    <s v="Uriri"/>
    <s v="Kanya"/>
    <s v="Kanya"/>
    <s v="8"/>
    <s v="Stephen Otieno Okuta"/>
    <m/>
    <s v="Stephen Otieno Okuta"/>
    <s v=""/>
    <s v="Informal Business"/>
    <x v="2"/>
    <x v="0"/>
    <d v="2017-03-02T00:00:00"/>
  </r>
  <r>
    <s v="VPA6"/>
    <s v="KE-EMB-1602-17465"/>
    <x v="2"/>
    <s v="Unreachable"/>
    <s v="13th December,2015"/>
    <d v="2015-12-13T00:00:00"/>
    <s v="1st February,2016"/>
    <d v="2016-02-01T00:00:00"/>
    <s v="Joseph Nyaga Njeru"/>
    <s v="Male"/>
    <s v="99999"/>
    <s v="+254719475869"/>
    <m/>
    <m/>
    <m/>
    <m/>
    <m/>
    <s v="Embu"/>
    <s v="Mbeere South"/>
    <s v="Kanyau"/>
    <s v="Mbora"/>
    <s v="8"/>
    <s v="David Chege"/>
    <m/>
    <s v="David Chege"/>
    <s v=""/>
    <s v="Informal Business"/>
    <x v="2"/>
    <x v="0"/>
    <d v="2017-03-02T00:00:00"/>
  </r>
  <r>
    <s v="VPA6"/>
    <s v="KE-NAK-1606-17489"/>
    <x v="0"/>
    <s v=""/>
    <s v="12th April,2016"/>
    <d v="2016-04-12T00:00:00"/>
    <s v="1st June,2016"/>
    <d v="2016-06-01T00:00:00"/>
    <s v="Mary Nyambura Kamau"/>
    <s v="Female"/>
    <s v="586850"/>
    <s v="728290588"/>
    <m/>
    <m/>
    <m/>
    <n v="36.149253000000002"/>
    <n v="-0.27901799999999999"/>
    <s v="Nakuru"/>
    <s v="Bahati"/>
    <s v="Kiamunyu"/>
    <s v=""/>
    <s v="8"/>
    <s v="Anthony Ndungu Kamau"/>
    <m/>
    <s v="Anthony Ndungu Kamau"/>
    <s v=""/>
    <s v="Informal Business"/>
    <x v="2"/>
    <x v="0"/>
    <d v="2017-03-02T00:00:00"/>
  </r>
  <r>
    <s v="VPA6"/>
    <s v="KE-KIR-1610-17511"/>
    <x v="2"/>
    <s v="Unreachable"/>
    <s v="12th August,2016"/>
    <d v="2016-08-12T00:00:00"/>
    <s v="1st October,2016"/>
    <d v="2016-10-01T00:00:00"/>
    <s v="Peter Kamau Mwangi"/>
    <s v="Male"/>
    <s v="24390264"/>
    <s v="+254736516980"/>
    <m/>
    <m/>
    <m/>
    <m/>
    <m/>
    <s v="Kirinyaga"/>
    <s v="Ndia"/>
    <s v="Kiringati"/>
    <s v="Baricho"/>
    <s v="8"/>
    <s v="David Chege"/>
    <m/>
    <s v="David Chege"/>
    <s v=""/>
    <s v="Informal Business"/>
    <x v="2"/>
    <x v="0"/>
    <d v="2017-03-02T00:00:00"/>
  </r>
  <r>
    <s v="VPA6"/>
    <s v="KE-TAI-1701-17521"/>
    <x v="0"/>
    <s v=""/>
    <s v="12th November,2016"/>
    <d v="2016-11-12T00:00:00"/>
    <s v="1st January,2017"/>
    <d v="2017-01-01T00:00:00"/>
    <s v="Rose Mkiwa Mwasaru"/>
    <s v="Female"/>
    <s v="24074008"/>
    <s v="715882247"/>
    <m/>
    <m/>
    <m/>
    <n v="38.349322999999998"/>
    <n v="-3.3472240000000002"/>
    <s v="Taita/Taveta"/>
    <s v="Wundanyi"/>
    <s v="Wamingu"/>
    <s v="Ndineyi"/>
    <s v="8"/>
    <s v="Patrick Zinghani"/>
    <m/>
    <s v="Patrick Zinghani"/>
    <s v=""/>
    <s v="Informal Business"/>
    <x v="2"/>
    <x v="0"/>
    <d v="2017-03-02T00:00:00"/>
  </r>
  <r>
    <s v="VPA6"/>
    <s v="KE-KIR-1612-17522"/>
    <x v="0"/>
    <s v=""/>
    <s v="12th October,2016"/>
    <d v="2016-10-12T00:00:00"/>
    <s v="1st December,2016"/>
    <d v="2016-12-01T00:00:00"/>
    <s v="Rose Wambui Ngiri"/>
    <s v="Male"/>
    <s v="2583200"/>
    <s v="728893837"/>
    <m/>
    <m/>
    <m/>
    <n v="37.297232999999999"/>
    <n v="-0.52560700000000005"/>
    <s v="Kirinyaga"/>
    <s v="Kirinyaga Central"/>
    <s v="Karia"/>
    <s v=""/>
    <s v="8"/>
    <s v="David Chege"/>
    <m/>
    <s v="David Chege"/>
    <s v=""/>
    <s v="Informal Business"/>
    <x v="2"/>
    <x v="0"/>
    <d v="2017-03-02T00:00:00"/>
  </r>
  <r>
    <s v="VPA6"/>
    <s v="KE-KIR-1712-17547"/>
    <x v="1"/>
    <s v="Hostile Client"/>
    <s v="12th October,2017"/>
    <d v="2017-10-12T00:00:00"/>
    <s v="1st December,2017"/>
    <d v="2017-12-01T00:00:00"/>
    <s v="Tomas Mwangi Muriithi"/>
    <s v="Male"/>
    <s v="133333"/>
    <s v="+254721411378"/>
    <m/>
    <m/>
    <m/>
    <m/>
    <m/>
    <s v="Kirinyaga"/>
    <s v="Kirinyaga Central"/>
    <s v="Kianderi"/>
    <s v="Kerugoya"/>
    <s v="8"/>
    <s v="David Chege"/>
    <m/>
    <s v="David Chege"/>
    <s v=""/>
    <s v="Informal Business"/>
    <x v="2"/>
    <x v="0"/>
    <d v="2017-03-02T00:00:00"/>
  </r>
  <r>
    <s v="VPA6"/>
    <s v="KE-THA-1612-17474"/>
    <x v="0"/>
    <s v=""/>
    <s v="12th October,2016"/>
    <d v="2016-10-12T00:00:00"/>
    <s v="1st December,2016"/>
    <d v="2016-12-01T00:00:00"/>
    <s v="Kiria David Nyaga"/>
    <s v="Male"/>
    <s v="1089898"/>
    <s v="703512798"/>
    <m/>
    <m/>
    <m/>
    <n v="37.622563"/>
    <n v="-0.35931299999999999"/>
    <s v="Tharaka-Nithi"/>
    <s v="Chuka"/>
    <s v="Magumoni"/>
    <s v="Chuka"/>
    <s v="8"/>
    <s v="David Chege"/>
    <m/>
    <s v="David Chege"/>
    <s v=""/>
    <s v="Informal Business"/>
    <x v="2"/>
    <x v="0"/>
    <d v="2017-03-02T00:00:00"/>
  </r>
  <r>
    <s v="VPA6"/>
    <s v="KE-TAI-1612-15901"/>
    <x v="0"/>
    <s v=""/>
    <s v="11th November,2016"/>
    <d v="2016-11-11T00:00:00"/>
    <s v="31st December,2016"/>
    <d v="2016-12-31T00:00:00"/>
    <s v="Wilfred Mnendo Norman"/>
    <s v="Male"/>
    <s v="2252265"/>
    <s v="721693147"/>
    <m/>
    <m/>
    <m/>
    <n v="38.353309000000003"/>
    <n v="-3.3485109999999998"/>
    <s v="Taita/Taveta"/>
    <s v="Wundanyi"/>
    <s v="Central Nyakach"/>
    <s v="Kimangachuhu"/>
    <s v="8"/>
    <s v="Patrick Zinghani"/>
    <m/>
    <s v="Patrick Zinghani"/>
    <s v=""/>
    <s v="Informal Business"/>
    <x v="2"/>
    <x v="0"/>
    <d v="2017-04-12T00:00:00"/>
  </r>
  <r>
    <s v="VPA6"/>
    <s v="KE-TRA-1607-17058"/>
    <x v="0"/>
    <s v=""/>
    <s v="31st May,2016"/>
    <d v="2016-05-31T00:00:00"/>
    <s v="20th July,2016"/>
    <d v="2016-07-20T00:00:00"/>
    <s v="Paul Waliaula"/>
    <s v="Male"/>
    <s v="25592652"/>
    <s v="792759552"/>
    <m/>
    <m/>
    <m/>
    <n v="34.788119999999999"/>
    <n v="1.1120669999999999"/>
    <s v="Trans Nzoia"/>
    <s v="Kwanza"/>
    <s v="Kitale"/>
    <s v="Suam"/>
    <s v="8"/>
    <s v="Luka Kiprop Maiyo"/>
    <m/>
    <s v="Luka Kiprop Maiyo"/>
    <s v=""/>
    <s v="Informal Business"/>
    <x v="0"/>
    <x v="0"/>
    <d v="2017-04-07T00:00:00"/>
  </r>
  <r>
    <s v="VPA6"/>
    <s v="KE-NAK-1607-16499"/>
    <x v="0"/>
    <s v=""/>
    <s v="12th May,2016"/>
    <d v="2016-05-12T00:00:00"/>
    <s v="1st July,2016"/>
    <d v="2016-07-01T00:00:00"/>
    <s v="John Njoroge Wahome"/>
    <s v="Male"/>
    <s v="20461523"/>
    <s v="724775987"/>
    <m/>
    <m/>
    <m/>
    <n v="36.125692999999998"/>
    <n v="-9.1039999999999996E-2"/>
    <s v="Nakuru"/>
    <s v="Subukia"/>
    <s v="Kabazi"/>
    <s v="Nyakinywe"/>
    <s v="8"/>
    <s v="Reuben K Kimenyi"/>
    <m/>
    <s v="Reuben K Kimenyi"/>
    <s v=""/>
    <s v="Informal Business"/>
    <x v="2"/>
    <x v="0"/>
    <d v="2017-03-02T00:00:00"/>
  </r>
  <r>
    <s v="VPA6"/>
    <s v="KE-TAI-1607-16692"/>
    <x v="0"/>
    <s v=""/>
    <s v="12th May,2016"/>
    <d v="2016-05-12T00:00:00"/>
    <s v="1st July,2016"/>
    <d v="2016-07-01T00:00:00"/>
    <s v="Sylas Mzee Mwawai"/>
    <s v="Male"/>
    <s v="527841"/>
    <s v="721394024"/>
    <m/>
    <m/>
    <m/>
    <n v="38.364691000000001"/>
    <n v="-3.415848"/>
    <s v="Taita/Taveta"/>
    <s v="Wundanyi"/>
    <s v="Wundanyi"/>
    <s v="Mlawa"/>
    <s v="8"/>
    <s v="Stephen Nyange"/>
    <m/>
    <s v="Stephen Nyange"/>
    <s v=""/>
    <s v="Informal Business"/>
    <x v="2"/>
    <x v="0"/>
    <d v="2017-03-02T00:00:00"/>
  </r>
  <r>
    <s v="VPA6"/>
    <s v="KE-KIA-1512-15178"/>
    <x v="0"/>
    <s v=""/>
    <s v="11th November,2015"/>
    <d v="2015-11-11T00:00:00"/>
    <s v="31st December,2015"/>
    <d v="2015-12-31T00:00:00"/>
    <s v="Mary Njuguna"/>
    <s v="Female"/>
    <s v="10432226"/>
    <s v="728555509"/>
    <m/>
    <m/>
    <s v="711768477"/>
    <n v="36.575907000000001"/>
    <n v="-1.1703749999999999"/>
    <s v="Kiambu"/>
    <s v="Limuru"/>
    <s v="Gikambura"/>
    <s v="Nduma"/>
    <s v="8"/>
    <s v="David Kangethe"/>
    <m/>
    <s v="David Kangethe"/>
    <s v=""/>
    <s v="Informal Business"/>
    <x v="3"/>
    <x v="0"/>
    <d v="2017-08-14T00:00:00"/>
  </r>
  <r>
    <s v="VPA6"/>
    <s v="KE-NYE-1606-14025"/>
    <x v="1"/>
    <s v="Hostile Client"/>
    <s v="12th April,2016"/>
    <d v="2016-04-12T00:00:00"/>
    <s v="1st June,2016"/>
    <d v="2016-06-01T00:00:00"/>
    <s v="Bonface Murage Gakuya"/>
    <s v="Male"/>
    <s v="26466993"/>
    <s v="723025420"/>
    <m/>
    <m/>
    <m/>
    <n v="37.006616999999999"/>
    <n v="-0.31240800000000002"/>
    <s v="Nyeri"/>
    <s v="Kieni East"/>
    <s v="Kabari"/>
    <s v="Mathari"/>
    <s v="8"/>
    <s v="Nicholas Kimenyi"/>
    <m/>
    <s v="Nicholas Kimenyi"/>
    <s v=""/>
    <s v="Informal Business"/>
    <x v="2"/>
    <x v="0"/>
    <d v="2017-08-16T00:00:00"/>
  </r>
  <r>
    <s v="VPA6"/>
    <s v="KE-NAK-1609-20076"/>
    <x v="0"/>
    <s v=""/>
    <s v="13th July,2016"/>
    <d v="2016-07-13T00:00:00"/>
    <s v="1st September,2016"/>
    <d v="2016-09-01T00:00:00"/>
    <s v="Kamithi Samuel"/>
    <s v="Male"/>
    <s v="8615912"/>
    <s v="722604118"/>
    <m/>
    <m/>
    <m/>
    <n v="36.111547999999999"/>
    <n v="-0.23097000000000001"/>
    <s v="Nakuru"/>
    <s v="Bahati"/>
    <s v="Bahati"/>
    <s v="Kiamaina"/>
    <s v="8"/>
    <s v="James Kingori Chege"/>
    <m/>
    <s v="James Kingori Chege"/>
    <s v=""/>
    <s v="Informal Business"/>
    <x v="0"/>
    <x v="0"/>
    <d v="2017-09-29T00:00:00"/>
  </r>
  <r>
    <s v="VPA6"/>
    <s v="KE-UAS-1805-17759"/>
    <x v="0"/>
    <s v=""/>
    <s v="14th March,2018"/>
    <d v="2018-03-14T00:00:00"/>
    <s v="2nd May,2018"/>
    <d v="2018-05-02T00:00:00"/>
    <s v="Kipkoech Emmy"/>
    <s v="Female"/>
    <s v="99999"/>
    <s v="700386727"/>
    <m/>
    <m/>
    <s v="720956548"/>
    <n v="35.442408999999998"/>
    <n v="0.62569200000000003"/>
    <s v="Uasin Gishu"/>
    <s v="Moiben"/>
    <s v="Sergoit"/>
    <s v="Sosiot"/>
    <s v="8"/>
    <s v="Daniel Bartilol"/>
    <m/>
    <s v="Daniel Bartilol"/>
    <s v=""/>
    <s v="Informal Business"/>
    <x v="2"/>
    <x v="0"/>
    <d v="2018-04-27T00:00:00"/>
  </r>
  <r>
    <s v="VPA6"/>
    <s v="KE-KIR-1712-27867"/>
    <x v="0"/>
    <s v=""/>
    <s v="23rd November,2017"/>
    <d v="2017-11-23T00:00:00"/>
    <s v="8th December,2017"/>
    <d v="2017-12-08T00:00:00"/>
    <s v="Kamau Gakombe Christopher"/>
    <s v="Male"/>
    <s v="10161722"/>
    <s v="791343500"/>
    <m/>
    <m/>
    <s v="736352398"/>
    <n v="37.218940000000003"/>
    <n v="-0.573824"/>
    <s v="Kirinyaga"/>
    <s v="Kerugoya/Kutus"/>
    <s v="Mwirua"/>
    <s v="Ndigaru"/>
    <s v="8"/>
    <s v="Nicholas Kimenyi"/>
    <m/>
    <s v="Nicholas Kimenyi"/>
    <s v=""/>
    <s v="Informal Business"/>
    <x v="0"/>
    <x v="0"/>
    <d v="2018-05-03T00:00:00"/>
  </r>
  <r>
    <s v="VPA6"/>
    <s v="KE-UAS-1804-17764"/>
    <x v="2"/>
    <s v="Unreachable"/>
    <s v="6th March,2018"/>
    <d v="2018-03-06T00:00:00"/>
    <s v="25th April,2018"/>
    <d v="2018-04-25T00:00:00"/>
    <s v="Kipyego Abraham"/>
    <s v="Male"/>
    <s v="99999"/>
    <s v="722606419"/>
    <m/>
    <m/>
    <m/>
    <n v="35.339686999999998"/>
    <n v="0.59516199999999997"/>
    <s v="Uasin Gishu"/>
    <s v="Moiben"/>
    <s v="Sergoit"/>
    <s v="Sosit"/>
    <n v="8"/>
    <s v="Daniel Bartilol"/>
    <m/>
    <s v="Daniel Bartilol"/>
    <s v=""/>
    <s v="Informal Business"/>
    <x v="2"/>
    <x v="0"/>
    <d v="2018-04-25T00:00:00"/>
  </r>
  <r>
    <s v="VPA6"/>
    <s v="KE-NYE-1701-30027"/>
    <x v="0"/>
    <s v=""/>
    <s v="19th November,2016"/>
    <d v="2016-11-19T00:00:00"/>
    <s v="8th January,2017"/>
    <d v="2017-01-08T00:00:00"/>
    <s v="Macharia Ann Wanjiru"/>
    <s v="Male"/>
    <s v="23493756"/>
    <s v="713088890"/>
    <m/>
    <m/>
    <s v="712186159"/>
    <n v="37.084355000000002"/>
    <n v="-0.44154300000000002"/>
    <s v="Nyeri"/>
    <s v="Mathira West"/>
    <s v="Mathira West"/>
    <s v="Kiamacibi"/>
    <n v="8"/>
    <s v="Rural Green Energy Services"/>
    <m/>
    <s v="Rural Green Energy Services"/>
    <s v=""/>
    <s v="Informal Business"/>
    <x v="2"/>
    <x v="0"/>
    <d v="2018-03-13T00:00:00"/>
  </r>
  <r>
    <s v="VPA6"/>
    <s v="KE-NYE-1801-27895"/>
    <x v="0"/>
    <s v=""/>
    <s v="13th December,2017"/>
    <d v="2017-12-13T00:00:00"/>
    <s v="5th January,2018"/>
    <d v="2018-01-05T00:00:00"/>
    <s v="Muriuki Faith Wanjiku"/>
    <s v="Female"/>
    <s v="99999"/>
    <s v="720957788"/>
    <m/>
    <m/>
    <m/>
    <n v="37.089542000000002"/>
    <n v="-0.446185"/>
    <s v="Nyeri"/>
    <s v="Mathira West"/>
    <s v="Mathira West"/>
    <s v="Rutiti"/>
    <s v="8"/>
    <s v="Rural Green Energy Services"/>
    <m/>
    <s v="Rural Green Energy Services"/>
    <s v=""/>
    <s v="Informal Business"/>
    <x v="2"/>
    <x v="0"/>
    <d v="2018-03-13T00:00:00"/>
  </r>
  <r>
    <s v="VPA6"/>
    <s v="KE-LAI-1610-17634"/>
    <x v="0"/>
    <s v=""/>
    <s v="12th August,2016"/>
    <d v="2016-08-12T00:00:00"/>
    <s v="1st October,2016"/>
    <d v="2016-10-01T00:00:00"/>
    <s v="Joseph Mwangi Njaramba"/>
    <s v="Male"/>
    <s v="1260603"/>
    <s v="725309337"/>
    <m/>
    <s v="734549555"/>
    <m/>
    <n v="36.315455"/>
    <n v="0.42068299999999997"/>
    <s v="Laikipia"/>
    <s v="Laikipia  West"/>
    <s v="Kinamba"/>
    <s v=""/>
    <s v="8"/>
    <s v="Harun Muchiri Stephen"/>
    <m/>
    <s v="Harun Muchiri Stephen"/>
    <s v=""/>
    <s v="Informal Business"/>
    <x v="2"/>
    <x v="0"/>
    <d v="2018-08-02T00:00:00"/>
  </r>
  <r>
    <s v="VPA6"/>
    <s v="KE-TAI-1603-17640"/>
    <x v="0"/>
    <s v=""/>
    <s v="24th February,2016"/>
    <d v="2016-02-24T00:00:00"/>
    <s v="15th March,2016"/>
    <d v="2016-03-15T00:00:00"/>
    <s v="Martha Wakio Mwadime"/>
    <s v="Female"/>
    <s v="5479370"/>
    <s v="728409227"/>
    <m/>
    <m/>
    <m/>
    <n v="38.339967000000001"/>
    <n v="-3.4295149999999999"/>
    <s v="Taita/Taveta"/>
    <s v="Wundanyi"/>
    <s v="Muange"/>
    <s v="Wundanyi"/>
    <s v="8"/>
    <s v="Carly Mwandigha"/>
    <m/>
    <s v="Carly Mwandigha"/>
    <s v=""/>
    <s v="Informal Business"/>
    <x v="2"/>
    <x v="0"/>
    <d v="2018-08-02T00:00:00"/>
  </r>
  <r>
    <s v="VPA6"/>
    <s v="KE-LAI-1701-19177"/>
    <x v="1"/>
    <s v="Hostile Client"/>
    <s v="12th November,2016"/>
    <d v="2016-11-12T00:00:00"/>
    <s v="1st January,2017"/>
    <d v="2017-01-01T00:00:00"/>
    <s v="Stephen Mucheru"/>
    <s v="Male"/>
    <s v="21552874"/>
    <s v="254708189442"/>
    <m/>
    <m/>
    <m/>
    <m/>
    <m/>
    <s v="Laikipia"/>
    <s v="Laikipia East"/>
    <s v="Ngobit"/>
    <s v=""/>
    <s v="8"/>
    <s v="George Kiriungi Ngatia"/>
    <m/>
    <s v="George Kiriungi Ngatia"/>
    <s v=""/>
    <s v="Informal Business"/>
    <x v="0"/>
    <x v="0"/>
    <d v="2018-08-02T00:00:00"/>
  </r>
  <r>
    <s v="VPA6"/>
    <s v="KE-NYA-1603-20480"/>
    <x v="1"/>
    <s v="Hostile Client"/>
    <s v="11th January,2016"/>
    <d v="2016-01-11T00:00:00"/>
    <s v="1st March,2016"/>
    <d v="2016-03-01T00:00:00"/>
    <s v="Eric Githinji Mwangi"/>
    <s v="Male"/>
    <s v="99999"/>
    <s v="711808892"/>
    <m/>
    <m/>
    <m/>
    <m/>
    <m/>
    <s v="Nyandarua"/>
    <s v="Ndaragwa"/>
    <s v="Kianjukuma"/>
    <s v=""/>
    <s v="8"/>
    <s v="Nicholas Kimenyi"/>
    <m/>
    <s v="Nicholas Kimenyi"/>
    <s v=""/>
    <s v="Informal Business"/>
    <x v="2"/>
    <x v="0"/>
    <d v="2018-08-02T00:00:00"/>
  </r>
  <r>
    <s v="VPA6"/>
    <s v="KE-NYE-1807-0"/>
    <x v="2"/>
    <s v="Non Compliant"/>
    <s v="5th June,2018"/>
    <d v="2018-06-05T00:00:00"/>
    <s v="30th July,2018"/>
    <d v="2018-07-30T00:00:00"/>
    <s v="Wajiru Macharia Ann"/>
    <s v="Female"/>
    <s v="23393756"/>
    <s v="723088898"/>
    <m/>
    <m/>
    <s v="713219321"/>
    <n v="37.084404999999997"/>
    <n v="-0.441577"/>
    <s v="Nyeri"/>
    <s v="Mathira West"/>
    <s v="Kirimukuyu"/>
    <s v="Kiamachimbi"/>
    <s v="8"/>
    <s v="Rural Green Energy Services"/>
    <m/>
    <s v="Rural Green Energy Services"/>
    <s v=""/>
    <s v="Informal Business"/>
    <x v="2"/>
    <x v="0"/>
    <d v="2018-09-05T00:00:00"/>
  </r>
  <r>
    <s v="VPA6"/>
    <s v="KE-KIA-1902-26826"/>
    <x v="0"/>
    <s v=""/>
    <s v="22nd December,2018"/>
    <d v="2018-12-22T00:00:00"/>
    <s v="10th February,2019"/>
    <d v="2019-02-10T00:00:00"/>
    <s v="Hannah Nyoro"/>
    <s v="Female"/>
    <s v="3048717"/>
    <s v="728377932"/>
    <m/>
    <m/>
    <m/>
    <n v="36.824632000000001"/>
    <n v="-1.1489579999999999"/>
    <s v="Kiambu"/>
    <s v="Githunguri"/>
    <s v="Githunguri"/>
    <s v="Kiaigi"/>
    <s v="8"/>
    <s v="John Kariuki"/>
    <m/>
    <s v="John Kariuki"/>
    <s v=""/>
    <s v="Informal Business"/>
    <x v="2"/>
    <x v="0"/>
    <d v="2019-02-15T00:00:00"/>
  </r>
  <r>
    <s v="VPA6"/>
    <s v="KE-MAK-2007-28714"/>
    <x v="0"/>
    <s v=""/>
    <s v="16th May,2020"/>
    <d v="2020-05-16T00:00:00"/>
    <s v="16th July,2020"/>
    <d v="2020-07-16T00:00:00"/>
    <s v="Kivuva Edward"/>
    <s v="Male"/>
    <n v="99999"/>
    <s v="713088969"/>
    <m/>
    <m/>
    <m/>
    <n v="37.311414999999997"/>
    <n v="-1.966216"/>
    <s v="Makueni"/>
    <s v="Kilome"/>
    <s v="Mukaa"/>
    <s v="Kalimbini"/>
    <n v="8"/>
    <s v="Januaries Kaloki"/>
    <m/>
    <s v="Januaries Kaloki"/>
    <s v=""/>
    <s v="Informal Business"/>
    <x v="2"/>
    <x v="0"/>
    <d v="2020-08-19T00:00:00"/>
  </r>
  <r>
    <s v="VPA6"/>
    <s v="KE-TAI-2008-29261"/>
    <x v="0"/>
    <s v=""/>
    <s v="3rd August,2020"/>
    <d v="2020-08-03T00:00:00"/>
    <s v="20th August,2020"/>
    <d v="2020-08-20T00:00:00"/>
    <s v="Maghaga Joseph Tole"/>
    <s v="Male"/>
    <s v="14567207"/>
    <s v="722702016"/>
    <m/>
    <m/>
    <m/>
    <n v="38.360171999999999"/>
    <n v="-3.430647"/>
    <s v="Taita/Taveta"/>
    <s v="Mwatate"/>
    <s v="Josa"/>
    <s v="Josa"/>
    <s v="8"/>
    <s v="Colman Maghanga"/>
    <m/>
    <s v="Colman Maghanga"/>
    <s v=""/>
    <s v="Informal Business"/>
    <x v="2"/>
    <x v="0"/>
    <d v="2020-08-20T00:00:00"/>
  </r>
  <r>
    <s v="VPA6"/>
    <s v="KE-BAR-2203-27724"/>
    <x v="0"/>
    <s v=""/>
    <s v="20th September,2021"/>
    <d v="2021-09-20T00:00:00"/>
    <s v="23rd March,2022"/>
    <d v="2022-03-23T00:00:00"/>
    <s v="Kipkech Sarah"/>
    <s v="Female"/>
    <n v="99999"/>
    <s v="0726871389"/>
    <m/>
    <m/>
    <m/>
    <n v="35.770797999999999"/>
    <n v="0.48528399999999999"/>
    <s v="Baringo"/>
    <s v="Baringo Central"/>
    <s v="Kapropita"/>
    <s v="Riwo"/>
    <n v="8"/>
    <s v="Robert Kiprono Ngetich"/>
    <m/>
    <s v="Robert Kiprono Ngetich"/>
    <s v=""/>
    <s v="Informal Business"/>
    <x v="0"/>
    <x v="0"/>
    <d v="2022-03-24T00:00:00"/>
  </r>
  <r>
    <s v="VPA6"/>
    <s v="KE-BAR-2203-27709"/>
    <x v="2"/>
    <s v="Non Compliant"/>
    <s v="20th October,2021"/>
    <d v="2021-10-20T00:00:00"/>
    <s v="23rd March,2022"/>
    <d v="2022-03-23T00:00:00"/>
    <s v="Towet Mary"/>
    <s v="Female"/>
    <n v="99999"/>
    <s v="723443330"/>
    <m/>
    <m/>
    <m/>
    <n v="35.766832999999998"/>
    <n v="0.46960800000000003"/>
    <s v="Baringo"/>
    <s v="Baringo Central"/>
    <s v="Kapropita"/>
    <s v="Kapropita"/>
    <n v="8"/>
    <s v="Robert Kiprono Ngetich"/>
    <m/>
    <s v="Robert Kiprono Ngetich"/>
    <s v=""/>
    <s v="Informal Business"/>
    <x v="0"/>
    <x v="0"/>
    <d v="2022-03-24T00:00:00"/>
  </r>
  <r>
    <s v="VPA6"/>
    <s v="KE-BAR-2203-27701"/>
    <x v="0"/>
    <s v=""/>
    <s v="15th October,2021"/>
    <d v="2021-10-15T00:00:00"/>
    <s v="23rd March,2022"/>
    <d v="2022-03-23T00:00:00"/>
    <s v="Cheruiyot Maria"/>
    <s v="Female"/>
    <n v="99999"/>
    <s v="254720532720"/>
    <m/>
    <m/>
    <m/>
    <n v="35.756436000000001"/>
    <n v="0.48782900000000001"/>
    <s v="Baringo"/>
    <s v="Baringo Central"/>
    <s v="Kapropita"/>
    <s v="Kapropita"/>
    <n v="8"/>
    <s v="Robert Kiprono Ngetich"/>
    <m/>
    <s v="Robert Kiprono Ngetich"/>
    <s v=""/>
    <s v="Informal Business"/>
    <x v="0"/>
    <x v="0"/>
    <d v="2022-03-24T00:00:00"/>
  </r>
  <r>
    <s v="VPA6"/>
    <s v="KE-TAI-2107-31515"/>
    <x v="0"/>
    <s v=""/>
    <s v="4th June,2021"/>
    <d v="2021-06-04T00:00:00"/>
    <s v="2nd July,2021"/>
    <d v="2021-07-02T00:00:00"/>
    <s v="Rauni Johana Kimwaga"/>
    <s v="Male"/>
    <s v="22683376"/>
    <s v="73495308"/>
    <m/>
    <m/>
    <m/>
    <n v="38.341807000000003"/>
    <n v="-3.4471669999999999"/>
    <s v="Taita/Taveta"/>
    <s v="Mwatate"/>
    <s v="Kidaya"/>
    <s v="Solome"/>
    <n v="8"/>
    <s v="Afrisol Energy Ltd"/>
    <m/>
    <s v="Afrisol Energy Ltd"/>
    <s v=""/>
    <s v="Informal Business"/>
    <x v="0"/>
    <x v="0"/>
    <d v="2022-08-02T00:00:00"/>
  </r>
  <r>
    <s v="VPA6"/>
    <s v="KE-TAI-2107-31513"/>
    <x v="2"/>
    <s v="Non Compliant"/>
    <s v="9th June,2021"/>
    <d v="2021-06-09T00:00:00"/>
    <s v="13th July,2021"/>
    <d v="2021-07-13T00:00:00"/>
    <s v="Mkala Damaris Wakio"/>
    <s v="Female"/>
    <s v="27481144"/>
    <s v="728474804"/>
    <m/>
    <m/>
    <m/>
    <n v="38.333722999999999"/>
    <n v="-3.4209849999999999"/>
    <s v="Taita/Taveta"/>
    <s v="Mwatate"/>
    <s v="Kidaya"/>
    <s v="Nairobi"/>
    <n v="8"/>
    <s v="Afrisol Energy Ltd"/>
    <m/>
    <s v="Afrisol Energy Ltd"/>
    <s v=""/>
    <s v="Informal Business"/>
    <x v="0"/>
    <x v="0"/>
    <d v="2022-08-02T00:00:00"/>
  </r>
  <r>
    <s v="VPA6"/>
    <s v="KE-TAI-2207-2270"/>
    <x v="2"/>
    <s v="Non Compliant"/>
    <s v="2nd June,2022"/>
    <d v="2022-06-02T00:00:00"/>
    <s v="9th July,2022"/>
    <d v="2022-07-09T00:00:00"/>
    <s v="Mnjala Naftal Kimori"/>
    <s v="Male"/>
    <s v="13822991"/>
    <s v="114613823"/>
    <m/>
    <m/>
    <m/>
    <n v="38.378695"/>
    <n v="-3.5034130000000001"/>
    <s v="Taita/Taveta"/>
    <s v="Mwatate"/>
    <s v="Bura"/>
    <s v="Zare"/>
    <n v="8"/>
    <s v="Stephen Nyange"/>
    <m/>
    <s v="Stephen Nyange"/>
    <s v=""/>
    <s v="Informal Business"/>
    <x v="2"/>
    <x v="0"/>
    <d v="2022-08-02T00:00:00"/>
  </r>
  <r>
    <s v="VPA6"/>
    <s v="KE-NYE-2203-30901"/>
    <x v="0"/>
    <s v=""/>
    <s v="14th February,2022"/>
    <d v="2022-02-14T00:00:00"/>
    <s v="30th March,2022"/>
    <d v="2022-03-30T00:00:00"/>
    <s v="Mwangi Henry Macharia"/>
    <s v="Male"/>
    <s v="154308"/>
    <s v="0722817054"/>
    <m/>
    <m/>
    <m/>
    <n v="37.119410999999999"/>
    <n v="-0.20466899999999999"/>
    <s v="Nyeri"/>
    <s v="Kieni East"/>
    <s v="Kaburaini"/>
    <s v="Kaguongo"/>
    <n v="8"/>
    <s v="Wambui Gituku"/>
    <m/>
    <s v="Wambui Gituku"/>
    <s v=""/>
    <s v="Informal Business"/>
    <x v="2"/>
    <x v="0"/>
    <d v="2022-05-10T00:00:00"/>
  </r>
  <r>
    <s v="VPA6"/>
    <s v="KE-NYE-2205-30905"/>
    <x v="0"/>
    <s v=""/>
    <s v="11th April,2022"/>
    <d v="2022-04-11T00:00:00"/>
    <s v="11th May,2022"/>
    <d v="2022-05-11T00:00:00"/>
    <s v="M'Nkanatha Ayub Kathurima"/>
    <s v="Male"/>
    <s v="3219772"/>
    <s v="0727529226"/>
    <m/>
    <m/>
    <s v="0723767279"/>
    <n v="37.094532000000001"/>
    <n v="-3.8247000000000003E-2"/>
    <s v="Nyeri"/>
    <s v="Kieni East"/>
    <s v="Gakawa"/>
    <s v="Kwa huku"/>
    <n v="8"/>
    <s v="Wambui Gituku"/>
    <m/>
    <s v="Wambui Gituku"/>
    <s v=""/>
    <s v="Informal Business"/>
    <x v="0"/>
    <x v="0"/>
    <d v="2022-05-12T00:00:00"/>
  </r>
  <r>
    <s v="VPA6"/>
    <s v="KE-NYE-2205-30906"/>
    <x v="0"/>
    <s v=""/>
    <s v="11th April,2022"/>
    <d v="2022-04-11T00:00:00"/>
    <s v="11th May,2022"/>
    <d v="2022-05-11T00:00:00"/>
    <s v="Gathiri Judith Kinanu"/>
    <s v="Female"/>
    <s v="5501644"/>
    <s v="0723705861"/>
    <m/>
    <m/>
    <s v="0717707498"/>
    <n v="37.087404999999997"/>
    <n v="-3.8917E-2"/>
    <s v="Nyeri"/>
    <s v="Kieni East"/>
    <s v="Gakawa"/>
    <s v="Kwa huku"/>
    <n v="8"/>
    <s v="Wambui Gituku"/>
    <m/>
    <s v="Wambui Gituku"/>
    <s v=""/>
    <s v="Informal Business"/>
    <x v="0"/>
    <x v="0"/>
    <d v="2022-05-12T00:00:00"/>
  </r>
  <r>
    <s v="VPA6"/>
    <s v="KE-NYE-2205-30907"/>
    <x v="0"/>
    <s v=""/>
    <s v="11th April,2022"/>
    <d v="2022-04-11T00:00:00"/>
    <s v="11th May,2022"/>
    <d v="2022-05-11T00:00:00"/>
    <s v="Kabuyee Jane Murochia"/>
    <s v="Female"/>
    <s v="2365071"/>
    <s v="712015455"/>
    <m/>
    <m/>
    <s v="0721621563"/>
    <n v="37.086553000000002"/>
    <n v="-3.3750000000000002E-2"/>
    <s v="Nyeri"/>
    <s v="Kieni East"/>
    <s v="Gakawa"/>
    <s v="Kwa huku"/>
    <n v="8"/>
    <s v="Wambui Gituku"/>
    <m/>
    <s v="Wambui Gituku"/>
    <s v=""/>
    <s v="Informal Business"/>
    <x v="0"/>
    <x v="0"/>
    <d v="2022-05-12T00:00:00"/>
  </r>
  <r>
    <s v="VPA6"/>
    <s v="KE-NYE-2205-30904"/>
    <x v="0"/>
    <s v=""/>
    <s v="11th April,2022"/>
    <d v="2022-04-11T00:00:00"/>
    <s v="11th May,2022"/>
    <d v="2022-05-11T00:00:00"/>
    <s v="Mbogori Doughlas Mutai"/>
    <s v="Male"/>
    <s v="2376047"/>
    <s v="0722458494"/>
    <m/>
    <m/>
    <s v="0722275207"/>
    <n v="37.097234"/>
    <n v="-2.8445999999999999E-2"/>
    <s v="Nyeri"/>
    <s v="Kieni East"/>
    <s v="Gakawa"/>
    <s v="Kwa huku"/>
    <n v="8"/>
    <s v="Wambui Gituku"/>
    <m/>
    <s v="Wambui Gituku"/>
    <s v=""/>
    <s v="Informal Business"/>
    <x v="0"/>
    <x v="0"/>
    <d v="2022-05-12T00:00:00"/>
  </r>
  <r>
    <s v="VPA6"/>
    <s v="KE-NYE-2205-30908"/>
    <x v="0"/>
    <s v=""/>
    <s v="11th April,2022"/>
    <d v="2022-04-11T00:00:00"/>
    <s v="11th May,2022"/>
    <d v="2022-05-11T00:00:00"/>
    <s v="Muriungi Rael Gacheri"/>
    <s v="Female"/>
    <s v="7736441"/>
    <s v="722573481"/>
    <m/>
    <m/>
    <s v="0716505421"/>
    <n v="37.091340000000002"/>
    <n v="-3.3287999999999998E-2"/>
    <s v="Nyeri"/>
    <s v="Kieni East"/>
    <s v="Gakawa"/>
    <s v="Kwa huku"/>
    <n v="8"/>
    <s v="Wambui Gituku"/>
    <m/>
    <s v="Wambui Gituku"/>
    <s v=""/>
    <s v="Informal Business"/>
    <x v="0"/>
    <x v="0"/>
    <d v="2022-05-12T00:00:00"/>
  </r>
  <r>
    <s v="VPA6"/>
    <s v="KE-NAN-2105-26504"/>
    <x v="0"/>
    <s v=""/>
    <s v="19th April,2021"/>
    <d v="2021-04-19T00:00:00"/>
    <s v="25th May,2021"/>
    <d v="2021-05-25T00:00:00"/>
    <s v="Barno Grace Jepchirchir"/>
    <s v="Female"/>
    <s v="4007098"/>
    <s v="254711331203"/>
    <m/>
    <m/>
    <m/>
    <n v="35.189644999999999"/>
    <n v="0.34733199999999997"/>
    <s v="Nandi"/>
    <s v="Mosop"/>
    <s v="Mutwot"/>
    <s v="Kapng'orom"/>
    <n v="8"/>
    <s v="Kelvin Kimutai"/>
    <m/>
    <s v="Kelvin Kimutai"/>
    <s v=""/>
    <s v="Informal Business"/>
    <x v="0"/>
    <x v="0"/>
    <d v="2021-11-29T00:00:00"/>
  </r>
  <r>
    <s v="VPA6"/>
    <s v="KE-BAR-2205-29526"/>
    <x v="0"/>
    <s v=""/>
    <s v="14th February,2022"/>
    <d v="2022-02-14T00:00:00"/>
    <s v="17th May,2022"/>
    <d v="2022-05-17T00:00:00"/>
    <s v="Kimen Reuben"/>
    <s v="Male"/>
    <n v="99999"/>
    <s v="0725939551"/>
    <m/>
    <m/>
    <m/>
    <n v="35.767465999999999"/>
    <n v="0.471111"/>
    <s v="Baringo"/>
    <s v="Baringo Central"/>
    <s v="Kapropita"/>
    <s v="Kipngemui"/>
    <n v="8"/>
    <s v="Robert Kiprono Ngetich"/>
    <m/>
    <s v="Robert Kiprono Ngetich"/>
    <s v=""/>
    <s v="Informal Business"/>
    <x v="0"/>
    <x v="0"/>
    <d v="2022-05-17T00:00:00"/>
  </r>
  <r>
    <s v="VPA6"/>
    <s v="KE-NYE-2205-30926"/>
    <x v="0"/>
    <s v=""/>
    <s v="16th April,2022"/>
    <d v="2022-04-16T00:00:00"/>
    <s v="16th May,2022"/>
    <d v="2022-05-16T00:00:00"/>
    <s v="Gitonga Joyce Wanjiku"/>
    <s v="Female"/>
    <s v="3181989"/>
    <s v="0721967955"/>
    <m/>
    <m/>
    <s v="0720348870"/>
    <n v="36.873874999999998"/>
    <n v="-0.39947300000000002"/>
    <s v="Nyeri"/>
    <s v="Tetu"/>
    <s v="Muhoya"/>
    <s v="Njoguini"/>
    <n v="8"/>
    <s v="Mt Kenya Renewable energy"/>
    <m/>
    <s v="Mt Kenya Renewable energy"/>
    <s v=""/>
    <s v="Informal Business"/>
    <x v="2"/>
    <x v="0"/>
    <d v="2022-05-20T00:00:00"/>
  </r>
  <r>
    <s v="VPA6"/>
    <s v="KE-TAI-2109-29763"/>
    <x v="0"/>
    <s v=""/>
    <s v="11th August,2021"/>
    <d v="2021-08-11T00:00:00"/>
    <s v="21st September,2021"/>
    <d v="2021-09-21T00:00:00"/>
    <s v="Mghendi Amon M"/>
    <s v="Male"/>
    <s v="0156842"/>
    <s v="254720794957"/>
    <m/>
    <m/>
    <m/>
    <n v="38.324804999999998"/>
    <n v="-3.3751120000000001"/>
    <s v="Taita/Taveta"/>
    <s v="Wundanyi"/>
    <s v="Werugha"/>
    <s v="Msindunyi"/>
    <n v="8"/>
    <s v="Afrisol Energy Ltd"/>
    <m/>
    <s v="Afrisol Energy Ltd"/>
    <s v=""/>
    <s v="Informal Business"/>
    <x v="0"/>
    <x v="0"/>
    <d v="2021-09-21T00:00:00"/>
  </r>
  <r>
    <s v="VPA6"/>
    <s v="KE-LAI-2109-28226"/>
    <x v="0"/>
    <s v=""/>
    <s v="12th August,2021"/>
    <d v="2021-08-12T00:00:00"/>
    <s v="1st September,2021"/>
    <d v="2021-09-01T00:00:00"/>
    <s v="Jeremiah Gitonga"/>
    <s v="Male"/>
    <n v="99999"/>
    <s v="254701265575"/>
    <m/>
    <m/>
    <m/>
    <n v="36.592432000000002"/>
    <n v="-0.10124"/>
    <s v="Laikipia"/>
    <s v="Laikipia Central"/>
    <s v="Ngobit"/>
    <s v="Methenya"/>
    <n v="8"/>
    <s v="James Muchira Mwai"/>
    <m/>
    <s v="James Muchira Mwai"/>
    <s v=""/>
    <s v="Informal Business"/>
    <x v="0"/>
    <x v="0"/>
    <d v="2021-11-13T00:00:00"/>
  </r>
  <r>
    <s v="VPA6"/>
    <s v="KE-KIA-2109-29770"/>
    <x v="0"/>
    <s v=""/>
    <s v="2nd September,2021"/>
    <d v="2021-09-02T00:00:00"/>
    <s v="15th September,2021"/>
    <d v="2021-09-15T00:00:00"/>
    <s v="Nyambura Penninah"/>
    <s v="Female"/>
    <s v="28167359"/>
    <s v="254708877671"/>
    <m/>
    <m/>
    <s v="254727785752"/>
    <n v="36.966568000000002"/>
    <n v="-0.98373500000000003"/>
    <s v="Kiambu"/>
    <s v="Gatundu North"/>
    <s v="Mangu"/>
    <s v="Gatukuyu"/>
    <n v="8"/>
    <s v="Joseph Muchirira Mugo"/>
    <m/>
    <s v="Joseph Muchirira Mugo"/>
    <s v=""/>
    <s v="Informal Business"/>
    <x v="2"/>
    <x v="0"/>
    <d v="2021-09-21T00:00:00"/>
  </r>
  <r>
    <s v="VPA6"/>
    <s v="KE-KIA-2109-29769"/>
    <x v="0"/>
    <s v=""/>
    <s v="25th August,2021"/>
    <d v="2021-08-25T00:00:00"/>
    <s v="9th September,2021"/>
    <d v="2021-09-09T00:00:00"/>
    <s v="Macharia Alice"/>
    <s v="Female"/>
    <s v="99999"/>
    <s v="254724777788"/>
    <m/>
    <m/>
    <s v="254722516665"/>
    <n v="36.980691999999998"/>
    <n v="-1.1270359999999999"/>
    <s v="Kiambu"/>
    <s v="Juja"/>
    <s v="Juja"/>
    <s v="Toll"/>
    <n v="8"/>
    <s v="Joseph Muchirira Mugo"/>
    <m/>
    <s v="Joseph Muchirira Mugo"/>
    <s v=""/>
    <s v="Informal Business"/>
    <x v="2"/>
    <x v="0"/>
    <d v="2021-09-21T00:00:00"/>
  </r>
  <r>
    <s v="VPA6"/>
    <s v="KE-NYE-2112-31512"/>
    <x v="0"/>
    <s v=""/>
    <s v="19th September,2021"/>
    <d v="2021-09-19T00:00:00"/>
    <s v="21st December,2021"/>
    <d v="2021-12-21T00:00:00"/>
    <s v="Munyua Samuel Njogu"/>
    <s v="Male"/>
    <s v="99999"/>
    <s v="254720934516"/>
    <m/>
    <m/>
    <s v="254710235420"/>
    <n v="37.020648000000001"/>
    <n v="-0.351858"/>
    <s v="Nyeri"/>
    <s v="Kieni East"/>
    <s v="Chaka"/>
    <s v="Nairobi"/>
    <n v="8"/>
    <s v="Afrisol Energy Ltd"/>
    <m/>
    <s v="Afrisol Energy Ltd"/>
    <s v=""/>
    <s v="Informal Business"/>
    <x v="0"/>
    <x v="0"/>
    <d v="2021-12-20T00:00:00"/>
  </r>
  <r>
    <s v="VPA6"/>
    <s v="KE-NYE-2112-31521"/>
    <x v="2"/>
    <s v="Unreachable"/>
    <s v="20th October,2021"/>
    <d v="2021-10-20T00:00:00"/>
    <s v="21st December,2021"/>
    <d v="2021-12-21T00:00:00"/>
    <s v="Murage John"/>
    <s v="Male"/>
    <s v="99999"/>
    <s v="254724097847"/>
    <m/>
    <m/>
    <m/>
    <n v="37.023679999999999"/>
    <n v="-0.35381699999999999"/>
    <s v="Nyeri"/>
    <s v="Kieni East"/>
    <s v="Chaka"/>
    <s v="Nairobi"/>
    <n v="8"/>
    <s v="Afrisol Energy Ltd"/>
    <m/>
    <s v="Afrisol Energy Ltd"/>
    <s v=""/>
    <s v="Informal Business"/>
    <x v="0"/>
    <x v="0"/>
    <d v="2021-12-20T00:00:00"/>
  </r>
  <r>
    <s v="VPA6"/>
    <s v="KE-NYE-2112-31511"/>
    <x v="2"/>
    <s v="Non Compliant"/>
    <s v="21st December,2021"/>
    <d v="2021-12-21T00:00:00"/>
    <s v="21st December,2021"/>
    <d v="2021-12-21T00:00:00"/>
    <s v="Gitonga Margret Wangu"/>
    <s v="Female"/>
    <s v="11253884"/>
    <s v="254723418643"/>
    <m/>
    <m/>
    <s v="254748811528"/>
    <n v="37.006262999999997"/>
    <n v="-0.109887"/>
    <s v="Nyeri"/>
    <s v="Kieni East"/>
    <s v="Githima"/>
    <s v="Kiboya"/>
    <n v="8"/>
    <s v="Afrisol Energy Ltd"/>
    <m/>
    <s v="Afrisol Energy Ltd"/>
    <s v=""/>
    <s v="Informal Business"/>
    <x v="0"/>
    <x v="0"/>
    <d v="2021-12-21T00:00:00"/>
  </r>
  <r>
    <s v="VPA6"/>
    <s v="KE-NYE-2112-31520"/>
    <x v="2"/>
    <s v="Under Verification"/>
    <s v="21st December,2021"/>
    <d v="2021-12-21T00:00:00"/>
    <s v="21st December,2021"/>
    <d v="2021-12-21T00:00:00"/>
    <s v="Mwangi Jennifer Wangui"/>
    <s v="Female"/>
    <s v="3590737"/>
    <s v="254722256762"/>
    <m/>
    <m/>
    <s v="254737622821"/>
    <n v="37.059685000000002"/>
    <n v="-7.123E-3"/>
    <s v="Nyeri"/>
    <s v="Kieni West"/>
    <s v="Gakawa"/>
    <s v="Reli"/>
    <n v="8"/>
    <s v="Afrisol Energy Ltd"/>
    <m/>
    <s v="Afrisol Energy Ltd"/>
    <s v=""/>
    <s v="Informal Business"/>
    <x v="0"/>
    <x v="0"/>
    <d v="2021-12-21T00:00:00"/>
  </r>
  <r>
    <s v="VPA6"/>
    <s v="KE-MUR-2112-28372"/>
    <x v="2"/>
    <s v="Non Compliant"/>
    <s v="6th November,2021"/>
    <d v="2021-11-06T00:00:00"/>
    <s v="27th December,2021"/>
    <d v="2021-12-27T00:00:00"/>
    <s v="Mwangi Grace Njeri"/>
    <s v="Male"/>
    <n v="99999"/>
    <s v="0720336690"/>
    <m/>
    <m/>
    <s v="0723697431"/>
    <n v="36.815893000000003"/>
    <n v="-0.82588099999999998"/>
    <s v="Murang'a"/>
    <s v="Gatanga"/>
    <s v="Kimandi"/>
    <s v="Kimandi"/>
    <n v="8"/>
    <s v="Nixon Kariuki Gaichuru"/>
    <m/>
    <s v="Nixon Kariuki Gaichuru"/>
    <s v=""/>
    <s v="Informal Business"/>
    <x v="2"/>
    <x v="0"/>
    <d v="2022-02-03T00:00:00"/>
  </r>
  <r>
    <s v="VPA6"/>
    <s v="KE-KAJ-2107-29652"/>
    <x v="0"/>
    <s v=""/>
    <s v="10th May,2021"/>
    <d v="2021-05-10T00:00:00"/>
    <s v="18th July,2021"/>
    <d v="2021-07-18T00:00:00"/>
    <s v="Maina Albert"/>
    <s v="Male"/>
    <n v="99999"/>
    <s v="254726346333"/>
    <m/>
    <m/>
    <s v="254727350468"/>
    <n v="37.496884999999999"/>
    <n v="-2.9158810000000002"/>
    <s v="Kajiado"/>
    <s v="Loitokitok"/>
    <s v="Central"/>
    <s v="Enkariak-ronkena"/>
    <n v="8"/>
    <s v="John Chege Nyingi"/>
    <m/>
    <s v="John Chege Nyingi"/>
    <s v=""/>
    <s v="Informal Business"/>
    <x v="2"/>
    <x v="0"/>
    <d v="2021-10-17T00:00:00"/>
  </r>
  <r>
    <s v="VPA6"/>
    <s v="KE-NYE-2203-30039"/>
    <x v="0"/>
    <s v=""/>
    <s v="15th March,2022"/>
    <d v="2022-03-15T00:00:00"/>
    <s v="31st March,2022"/>
    <d v="2022-03-31T00:00:00"/>
    <s v="Kagwaini Samuel Macharia"/>
    <s v="Male"/>
    <s v="0672301"/>
    <s v="0722243812"/>
    <m/>
    <m/>
    <s v="0722757605"/>
    <n v="37.099843999999997"/>
    <n v="-3.2041E-2"/>
    <s v="Nyeri"/>
    <s v="Kieni East"/>
    <s v="Gakawa"/>
    <s v="Kwa mweya B"/>
    <n v="8"/>
    <s v="Wambui Gituku"/>
    <m/>
    <s v="Wambui Gituku"/>
    <s v=""/>
    <s v="Informal Business"/>
    <x v="0"/>
    <x v="0"/>
    <d v="2022-03-31T00:00:00"/>
  </r>
  <r>
    <s v="VPA6"/>
    <s v="KE-NYE-2202-30029"/>
    <x v="0"/>
    <s v=""/>
    <s v="25th December,2021"/>
    <d v="2021-12-25T00:00:00"/>
    <s v="8th February,2022"/>
    <d v="2022-02-08T00:00:00"/>
    <s v="Muriuki Wilson Mwaniki"/>
    <s v="Male"/>
    <s v="31593691"/>
    <s v="0726476065"/>
    <m/>
    <m/>
    <s v="0723705658"/>
    <n v="37.087496999999999"/>
    <n v="-2.5066999999999999E-2"/>
    <s v="Nyeri"/>
    <s v="Kieni East"/>
    <s v="Gakawa"/>
    <s v="Munyaka"/>
    <n v="8"/>
    <s v="Wambui Gituku"/>
    <m/>
    <s v="Wambui Gituku"/>
    <s v=""/>
    <s v="Informal Business"/>
    <x v="0"/>
    <x v="0"/>
    <d v="2022-02-10T00:00:00"/>
  </r>
  <r>
    <s v="VPA6"/>
    <s v="KE-NYE-2202-30042"/>
    <x v="0"/>
    <s v=""/>
    <s v="4th January,2022"/>
    <d v="2022-01-04T00:00:00"/>
    <s v="8th February,2022"/>
    <d v="2022-02-08T00:00:00"/>
    <s v="Gitari Lucy Wanjiku"/>
    <s v="Female"/>
    <s v="12496512"/>
    <s v="0724572725"/>
    <m/>
    <m/>
    <s v="0729592953"/>
    <n v="37.098092999999999"/>
    <n v="-3.9403000000000001E-2"/>
    <s v="Nyeri"/>
    <s v="Kieni East"/>
    <s v="Gakawa"/>
    <s v="Mwea B"/>
    <n v="8"/>
    <s v="Wambui Gituku"/>
    <m/>
    <s v="Wambui Gituku"/>
    <s v=""/>
    <s v="Informal Business"/>
    <x v="0"/>
    <x v="0"/>
    <d v="2022-02-10T00:00:00"/>
  </r>
  <r>
    <s v="VPA6"/>
    <s v="KE-NYE-2202-30041"/>
    <x v="0"/>
    <s v=""/>
    <s v="4th January,2022"/>
    <d v="2022-01-04T00:00:00"/>
    <s v="8th February,2022"/>
    <d v="2022-02-08T00:00:00"/>
    <s v="Njoroge Ezekiel Mwangi"/>
    <s v="Male"/>
    <s v="23895825"/>
    <s v="0720972363"/>
    <m/>
    <m/>
    <s v="0722573479"/>
    <n v="37.097327999999997"/>
    <n v="-3.9843000000000003E-2"/>
    <s v="Nyeri"/>
    <s v="Kieni East"/>
    <s v="Gakawa"/>
    <s v="Kwa Mwea"/>
    <n v="8"/>
    <s v="Wambui Gituku"/>
    <m/>
    <s v="Wambui Gituku"/>
    <s v=""/>
    <s v="Informal Business"/>
    <x v="0"/>
    <x v="0"/>
    <d v="2022-02-10T00:00:00"/>
  </r>
  <r>
    <s v="VPA6"/>
    <s v="KE-NYE-2204-30044"/>
    <x v="0"/>
    <s v=""/>
    <s v="11th February,2022"/>
    <d v="2022-02-11T00:00:00"/>
    <s v="11th April,2022"/>
    <d v="2022-04-11T00:00:00"/>
    <s v="Riri Tabitha Mwari"/>
    <s v="Female"/>
    <s v="5510135"/>
    <s v="0740131930"/>
    <m/>
    <m/>
    <s v="0724340520"/>
    <n v="37.090964999999997"/>
    <n v="-4.8397999999999997E-2"/>
    <s v="Nyeri"/>
    <s v="Kieni East"/>
    <s v="Kahurura"/>
    <s v="Ragati"/>
    <n v="8"/>
    <s v="Wambui Gituku"/>
    <m/>
    <s v="Wambui Gituku"/>
    <s v=""/>
    <s v="Informal Business"/>
    <x v="0"/>
    <x v="0"/>
    <d v="2022-04-12T00:00:00"/>
  </r>
  <r>
    <s v="VPA6"/>
    <s v="KE-NYA-2110-31505"/>
    <x v="0"/>
    <s v=""/>
    <s v="9th August,2021"/>
    <d v="2021-08-09T00:00:00"/>
    <s v="1st October,2021"/>
    <d v="2021-10-01T00:00:00"/>
    <s v="Maina Jane Wangui"/>
    <s v="Female"/>
    <n v="99999"/>
    <s v="254719747250"/>
    <m/>
    <m/>
    <s v="254723321260"/>
    <n v="36.561962999999999"/>
    <n v="-0.799813"/>
    <s v="Nyandarua"/>
    <s v="South Kinangop"/>
    <s v="Magumu"/>
    <s v="Kirima"/>
    <n v="8"/>
    <s v="Afrisol Energy Ltd"/>
    <m/>
    <s v="Afrisol Energy Ltd"/>
    <s v=""/>
    <s v="Informal Business"/>
    <x v="0"/>
    <x v="0"/>
    <d v="2021-10-05T00:00:00"/>
  </r>
  <r>
    <s v="VPA6"/>
    <s v="KE-NYA-2110-31508"/>
    <x v="2"/>
    <s v="Non Compliant"/>
    <s v="2nd August,2021"/>
    <d v="2021-08-02T00:00:00"/>
    <s v="1st October,2021"/>
    <d v="2021-10-01T00:00:00"/>
    <s v="Mburu Susan Wangeci"/>
    <s v="Female"/>
    <n v="99999"/>
    <s v="706543732"/>
    <m/>
    <m/>
    <s v="254710307023"/>
    <n v="36.560279999999999"/>
    <n v="-0.71371700000000005"/>
    <s v="Nyandarua"/>
    <s v="South Kinangop"/>
    <s v="Githabai"/>
    <s v="Njoma"/>
    <n v="8"/>
    <s v="Afrisol Energy Ltd"/>
    <m/>
    <s v="Afrisol Energy Ltd"/>
    <s v=""/>
    <s v="Informal Business"/>
    <x v="0"/>
    <x v="0"/>
    <d v="2021-10-05T00:00:00"/>
  </r>
  <r>
    <s v="VPA6"/>
    <s v="KE-LAI-2201-30827"/>
    <x v="0"/>
    <s v=""/>
    <s v="22nd October,2021"/>
    <d v="2021-10-22T00:00:00"/>
    <s v="10th January,2022"/>
    <d v="2022-01-10T00:00:00"/>
    <s v="Mukami Gladys"/>
    <s v="Female"/>
    <n v="99999"/>
    <s v="0703906111"/>
    <m/>
    <m/>
    <s v="0719152911"/>
    <n v="36.568036999999997"/>
    <n v="-8.4756999999999999E-2"/>
    <s v="Laikipia"/>
    <s v="Laikipia Central"/>
    <s v="Ngobit"/>
    <s v="Metha"/>
    <n v="8"/>
    <s v="Kichemu limited"/>
    <m/>
    <s v="Kichemu limited"/>
    <s v=""/>
    <s v="Informal Business"/>
    <x v="0"/>
    <x v="0"/>
    <d v="2022-04-22T00:00:00"/>
  </r>
  <r>
    <s v="VPA6"/>
    <s v="KE-NYA-2110-31507"/>
    <x v="0"/>
    <s v=""/>
    <s v="5th August,2021"/>
    <d v="2021-08-05T00:00:00"/>
    <s v="1st October,2021"/>
    <d v="2021-10-01T00:00:00"/>
    <s v="Kimani Samuel Ngoyo"/>
    <s v="Male"/>
    <n v="99999"/>
    <s v="254718900730"/>
    <m/>
    <m/>
    <s v="254790558233"/>
    <n v="36.591675000000002"/>
    <n v="-0.73387800000000003"/>
    <s v="Nyandarua"/>
    <s v="South Kinangop"/>
    <s v="Githabai"/>
    <s v="Miti-iri"/>
    <n v="8"/>
    <s v="Afrisol Energy Ltd"/>
    <m/>
    <s v="Afrisol Energy Ltd"/>
    <s v=""/>
    <s v="Informal Business"/>
    <x v="0"/>
    <x v="0"/>
    <d v="2021-10-05T00:00:00"/>
  </r>
  <r>
    <s v="VPA6"/>
    <s v="KE-TAI-2204-29663"/>
    <x v="2"/>
    <s v="Non Compliant"/>
    <s v="11th January,2022"/>
    <d v="2022-01-11T00:00:00"/>
    <s v="12th April,2022"/>
    <d v="2022-04-12T00:00:00"/>
    <s v="Mnyika Philip Mwawughanga"/>
    <s v="Male"/>
    <s v="8464787"/>
    <s v="726865376"/>
    <m/>
    <m/>
    <m/>
    <n v="38.388309999999997"/>
    <n v="-3.3807870000000002"/>
    <s v="Taita/Taveta"/>
    <s v="Wundanyi"/>
    <s v="Wundanyi"/>
    <s v="Mwalemyi"/>
    <n v="8"/>
    <s v="Afrisol Energy Ltd"/>
    <m/>
    <s v="Afrisol Energy Ltd"/>
    <s v=""/>
    <s v="Informal Business"/>
    <x v="2"/>
    <x v="0"/>
    <d v="2022-04-27T00:00:00"/>
  </r>
  <r>
    <s v="VPA6"/>
    <s v="KE-TAI-2107-31514"/>
    <x v="0"/>
    <s v=""/>
    <s v="26th June,2021"/>
    <d v="2021-06-26T00:00:00"/>
    <s v="2nd July,2021"/>
    <d v="2021-07-02T00:00:00"/>
    <s v="Mwaraghi Darius Mdawida"/>
    <s v="Male"/>
    <s v="0304566"/>
    <s v="0757577165"/>
    <m/>
    <m/>
    <m/>
    <n v="38.356597000000001"/>
    <n v="-3.4329869999999998"/>
    <s v="Taita/Taveta"/>
    <s v="Mwatate"/>
    <s v="Mwatate"/>
    <s v="Josa"/>
    <n v="8"/>
    <s v="Afrisol Energy Ltd"/>
    <m/>
    <s v="Afrisol Energy Ltd"/>
    <s v=""/>
    <s v="Informal Business"/>
    <x v="0"/>
    <x v="0"/>
    <d v="2022-04-27T00:00:00"/>
  </r>
  <r>
    <s v="VPA6"/>
    <s v="KE-MUR-2106-26782"/>
    <x v="2"/>
    <s v="Under Verification"/>
    <s v="2nd May,2021"/>
    <d v="2021-05-02T00:00:00"/>
    <s v="16th June,2021"/>
    <d v="2021-06-16T00:00:00"/>
    <s v="Gichana Jane Wangui"/>
    <s v="Female"/>
    <s v="5154835"/>
    <s v="723530904"/>
    <m/>
    <m/>
    <s v="254723530904"/>
    <n v="36.923000000000002"/>
    <n v="-0.87345799999999996"/>
    <s v="Murang'a"/>
    <s v="Gatanga"/>
    <s v="Mukarara"/>
    <s v="Gitiri"/>
    <n v="8"/>
    <s v="Nixon Kariuki Gaichuru"/>
    <m/>
    <s v="Nixon Kariuki Gaichuru"/>
    <s v=""/>
    <s v="Informal Business"/>
    <x v="2"/>
    <x v="0"/>
    <d v="2021-07-30T00:00:00"/>
  </r>
  <r>
    <s v="VPA6"/>
    <s v="KE-BAR-2203-27722"/>
    <x v="0"/>
    <s v=""/>
    <s v="15th November,2021"/>
    <d v="2021-11-15T00:00:00"/>
    <s v="23rd March,2022"/>
    <d v="2022-03-23T00:00:00"/>
    <s v="Limo Solomon"/>
    <s v="Male"/>
    <n v="99999"/>
    <s v="0728275194"/>
    <m/>
    <m/>
    <m/>
    <n v="35.764929000000002"/>
    <n v="0.51269299999999995"/>
    <s v="Baringo"/>
    <s v="Baringo Central"/>
    <s v="Kapropita"/>
    <s v="Riwo"/>
    <n v="8"/>
    <s v="Robert Kiprono Ngetich"/>
    <m/>
    <s v="Robert Kiprono Ngetich"/>
    <s v=""/>
    <s v="Informal Business"/>
    <x v="0"/>
    <x v="0"/>
    <d v="2022-03-24T00:00:00"/>
  </r>
  <r>
    <s v="VPA6"/>
    <s v="KE-KIA-2010-28561"/>
    <x v="0"/>
    <s v=""/>
    <s v="2nd October,2020"/>
    <d v="2020-10-02T00:00:00"/>
    <s v="26th October,2020"/>
    <d v="2020-10-26T00:00:00"/>
    <s v="Ndirangu Richard Kiarie"/>
    <s v="Male"/>
    <s v="1880217"/>
    <s v="254721814737"/>
    <m/>
    <m/>
    <s v="254721328050"/>
    <n v="37.111308999999999"/>
    <n v="-1.1777169999999999"/>
    <s v="Kiambu"/>
    <s v="Juja"/>
    <s v="Juja"/>
    <s v="Juja farm"/>
    <n v="8"/>
    <s v="Joseph Muchirira Mugo"/>
    <m/>
    <s v="Joseph Muchirira Mugo"/>
    <s v=""/>
    <s v="Informal Business"/>
    <x v="2"/>
    <x v="0"/>
    <d v="2020-11-07T00:00:00"/>
  </r>
  <r>
    <s v="VPA6"/>
    <s v="KE-KIA-2007-28546"/>
    <x v="0"/>
    <s v=""/>
    <s v="29th June,2020"/>
    <d v="2020-06-29T00:00:00"/>
    <s v="14th July,2020"/>
    <d v="2020-07-14T00:00:00"/>
    <s v="Kariuki Bernard"/>
    <s v="Male"/>
    <s v="24904039"/>
    <s v="254727264640"/>
    <m/>
    <m/>
    <s v="254720247347"/>
    <n v="36.902374999999999"/>
    <n v="-0.95136100000000001"/>
    <s v="Kiambu"/>
    <s v="Gatundu North"/>
    <s v="Chania"/>
    <s v="Karafara"/>
    <n v="8"/>
    <s v="Geoffrey K Gitau"/>
    <m/>
    <s v="Geoffrey K Gitau"/>
    <s v=""/>
    <s v="Informal Business"/>
    <x v="2"/>
    <x v="0"/>
    <d v="2020-12-01T00:00:00"/>
  </r>
  <r>
    <s v="VPA6"/>
    <s v="KE-KIA-2101-26546"/>
    <x v="0"/>
    <s v=""/>
    <s v="19th December,2020"/>
    <d v="2020-12-19T00:00:00"/>
    <s v="2nd January,2021"/>
    <d v="2021-01-02T00:00:00"/>
    <s v="Kimani Ruth Nyamwathi"/>
    <s v="Female"/>
    <s v="7240710"/>
    <s v="254790613173"/>
    <m/>
    <m/>
    <s v="254733389487"/>
    <n v="36.917515000000002"/>
    <n v="-1.0002819999999999"/>
    <s v="Kiambu"/>
    <s v="Gatundu South"/>
    <s v="Ituru"/>
    <s v="Gathiaka"/>
    <n v="8"/>
    <s v="Joseph Muchirira Mugo"/>
    <m/>
    <s v="Joseph Muchirira Mugo"/>
    <s v=""/>
    <s v="Informal Business"/>
    <x v="2"/>
    <x v="0"/>
    <d v="2021-01-11T00:00:00"/>
  </r>
  <r>
    <s v="VPA6"/>
    <s v="KE-TAI-2011-25200"/>
    <x v="2"/>
    <s v="Non Compliant"/>
    <s v="8th October,2020"/>
    <d v="2020-10-08T00:00:00"/>
    <s v="18th November,2020"/>
    <d v="2020-11-18T00:00:00"/>
    <s v="Mkongo Franklyn Mriwe"/>
    <s v="Male"/>
    <s v="12549370"/>
    <s v="254717992678"/>
    <m/>
    <m/>
    <s v="254752475666"/>
    <n v="38.349668000000001"/>
    <n v="-3.4516550000000001"/>
    <s v="Taita/Taveta"/>
    <s v="Wundanyi"/>
    <s v="Chawia"/>
    <s v="Mtango"/>
    <n v="8"/>
    <s v="Nicholas Mwaengo"/>
    <m/>
    <s v="Nicholas Mwaengo"/>
    <s v=""/>
    <s v="Informal Business"/>
    <x v="2"/>
    <x v="0"/>
    <d v="2020-11-18T00:00:00"/>
  </r>
  <r>
    <s v="VPA6"/>
    <s v="KE-KIA-2011-28556"/>
    <x v="0"/>
    <s v=""/>
    <s v="30th April,2020"/>
    <d v="2020-04-30T00:00:00"/>
    <s v="23rd November,2020"/>
    <d v="2020-11-23T00:00:00"/>
    <s v="Kihara Wilfred Mwenda"/>
    <s v="Male"/>
    <s v="13355541"/>
    <s v="254738152739"/>
    <m/>
    <m/>
    <m/>
    <n v="36.959752000000002"/>
    <n v="-1.206698"/>
    <s v="Kiambu"/>
    <s v="Ruiru"/>
    <s v="Githurai"/>
    <s v="Kizito"/>
    <n v="8"/>
    <s v="Joseph Muchirira Mugo"/>
    <m/>
    <s v="Joseph Muchirira Mugo"/>
    <s v=""/>
    <s v="Informal Business"/>
    <x v="0"/>
    <x v="0"/>
    <d v="2021-01-11T00:00:00"/>
  </r>
  <r>
    <s v="VPA6"/>
    <s v="KE-MUR-2001-26780"/>
    <x v="0"/>
    <s v=""/>
    <s v="2nd December,2019"/>
    <d v="2019-12-02T00:00:00"/>
    <s v="20th January,2020"/>
    <d v="2020-01-20T00:00:00"/>
    <s v="Macharia Phylis Wanjiku"/>
    <s v="Female"/>
    <s v="1990112"/>
    <s v="254727928173"/>
    <m/>
    <m/>
    <s v="254724668574"/>
    <n v="36.987718999999998"/>
    <n v="-0.78082600000000002"/>
    <s v="Murang'a"/>
    <s v="Kigumo"/>
    <s v="Kingumo"/>
    <s v="Kelela"/>
    <n v="8"/>
    <s v="Francis Kamande"/>
    <m/>
    <s v="Francis Kamande"/>
    <s v=""/>
    <s v="Informal Business"/>
    <x v="2"/>
    <x v="0"/>
    <d v="2020-12-07T00:00:00"/>
  </r>
  <r>
    <s v="VPA6"/>
    <s v="KE-KIA-2011-26556"/>
    <x v="0"/>
    <s v=""/>
    <s v="1st October,2020"/>
    <d v="2020-10-01T00:00:00"/>
    <s v="23rd November,2020"/>
    <d v="2020-11-23T00:00:00"/>
    <s v="Kamau Josphine Gakenia"/>
    <s v="Female"/>
    <s v="99999"/>
    <s v="254727778666"/>
    <m/>
    <m/>
    <s v="254784920576"/>
    <n v="36.785105999999999"/>
    <n v="-1.032886"/>
    <s v="Kiambu"/>
    <s v="Lari"/>
    <s v="Kiambururu"/>
    <s v="Kamuchege"/>
    <n v="8"/>
    <s v="Geoffrey Ndua Mbugua"/>
    <m/>
    <s v="Geoffrey Ndua Mbugua"/>
    <s v=""/>
    <s v="Informal Business"/>
    <x v="2"/>
    <x v="0"/>
    <d v="2021-03-11T00:00:00"/>
  </r>
  <r>
    <s v="VPA6"/>
    <s v="KE-KIA-2102-26555"/>
    <x v="0"/>
    <s v=""/>
    <s v="10th January,2021"/>
    <d v="2021-01-10T00:00:00"/>
    <s v="18th February,2021"/>
    <d v="2021-02-18T00:00:00"/>
    <s v="Njoroge Hannah"/>
    <s v="Female"/>
    <s v="99999"/>
    <s v="254720300173"/>
    <m/>
    <m/>
    <s v="254727736824"/>
    <n v="36.783197000000001"/>
    <n v="-1.027244"/>
    <s v="Kiambu"/>
    <s v="Githunguri"/>
    <s v="Kamburu"/>
    <s v="Kamuchege"/>
    <n v="8"/>
    <s v="Geoffrey Ndua Mbugua"/>
    <m/>
    <s v="Geoffrey Ndua Mbugua"/>
    <s v=""/>
    <s v="Informal Business"/>
    <x v="2"/>
    <x v="0"/>
    <d v="2021-03-11T00:00:00"/>
  </r>
  <r>
    <s v="VPA6"/>
    <s v="KE-NAN-2108-0"/>
    <x v="0"/>
    <s v=""/>
    <s v="26th July,2021"/>
    <d v="2021-07-26T00:00:00"/>
    <s v="29th August,2021"/>
    <d v="2021-08-29T00:00:00"/>
    <s v="Rutto Josiah Kipngetich"/>
    <s v="Male"/>
    <s v="24304870"/>
    <s v="72362287"/>
    <m/>
    <m/>
    <m/>
    <n v="35.075305"/>
    <n v="0.40220499999999998"/>
    <s v="Nandi"/>
    <s v="Mosop"/>
    <s v="Kabiyet"/>
    <s v="Ndulele"/>
    <n v="8"/>
    <s v="Kelvin Kimutai"/>
    <m/>
    <s v="Kelvin Kimutai"/>
    <s v=""/>
    <s v="Informal Business"/>
    <x v="0"/>
    <x v="0"/>
    <d v="2021-09-14T00:00:00"/>
  </r>
  <r>
    <s v="VPA6"/>
    <s v="KE-KIA-2105-29754"/>
    <x v="0"/>
    <s v=""/>
    <s v="8th May,2021"/>
    <d v="2021-05-08T00:00:00"/>
    <s v="25th May,2021"/>
    <d v="2021-05-25T00:00:00"/>
    <s v="Waweru Irine"/>
    <s v="Female"/>
    <n v="99999"/>
    <s v="254725252106"/>
    <m/>
    <m/>
    <s v="254721202956"/>
    <n v="36.823318999999998"/>
    <n v="-1.1190100000000001"/>
    <s v="Kiambu"/>
    <s v="Githunguri"/>
    <s v="Ikinu"/>
    <s v="Magoto"/>
    <n v="8"/>
    <s v="Kensam Constructor"/>
    <m/>
    <s v="Kensam Constructor"/>
    <s v=""/>
    <s v="Informal Business"/>
    <x v="2"/>
    <x v="0"/>
    <d v="2021-06-04T00:00:00"/>
  </r>
  <r>
    <s v="VPA6"/>
    <s v="KE-KIA-2104-29755"/>
    <x v="0"/>
    <s v=""/>
    <s v="5th April,2021"/>
    <d v="2021-04-05T00:00:00"/>
    <s v="25th April,2021"/>
    <d v="2021-04-25T00:00:00"/>
    <s v="Kibue Beatrice Gathoni"/>
    <s v="Female"/>
    <s v="0988527"/>
    <s v="254721768214"/>
    <m/>
    <m/>
    <s v="254100243001"/>
    <n v="36.755436000000003"/>
    <n v="-1.0027159999999999"/>
    <s v="Kiambu"/>
    <s v="Lari"/>
    <s v="Gatamaiyu"/>
    <s v="Kinenie"/>
    <n v="8"/>
    <s v="Nixon Kariuki Gaichuru"/>
    <m/>
    <s v="Nixon Kariuki Gaichuru"/>
    <s v=""/>
    <s v="Informal Business"/>
    <x v="2"/>
    <x v="0"/>
    <d v="2021-06-08T00:00:00"/>
  </r>
  <r>
    <s v="VPA6"/>
    <s v="KE-MAC-2108-29088"/>
    <x v="0"/>
    <s v=""/>
    <s v="8th July,2021"/>
    <d v="2021-07-08T00:00:00"/>
    <s v="27th August,2021"/>
    <d v="2021-08-27T00:00:00"/>
    <s v="Mutuku Stephen Nzonzi"/>
    <s v="Male"/>
    <s v="31220838"/>
    <s v="254714352657"/>
    <m/>
    <m/>
    <m/>
    <n v="37.232202000000001"/>
    <n v="-1.577915"/>
    <s v="Machakos"/>
    <s v="Machakos"/>
    <s v="Katheka"/>
    <s v="Vota"/>
    <n v="8"/>
    <s v="Paul K Musyoka"/>
    <m/>
    <s v="Paul K Musyoka"/>
    <s v=""/>
    <s v="Informal Business"/>
    <x v="2"/>
    <x v="0"/>
    <d v="2021-08-26T00:00:00"/>
  </r>
  <r>
    <s v="VPA6"/>
    <s v="KE-KAJ-2105-29084"/>
    <x v="0"/>
    <s v=""/>
    <s v="5th April,2021"/>
    <d v="2021-04-05T00:00:00"/>
    <s v="5th May,2021"/>
    <d v="2021-05-05T00:00:00"/>
    <s v="Mumo Stellamaris"/>
    <s v="Female"/>
    <n v="99999"/>
    <s v="254724016960"/>
    <m/>
    <m/>
    <m/>
    <n v="37.501992999999999"/>
    <n v="-2.9157869999999999"/>
    <s v="Kajiado"/>
    <s v="Loitokitok"/>
    <s v="Loitoktok"/>
    <s v="Loitoktok"/>
    <n v="8"/>
    <s v="Peter Kiniu"/>
    <m/>
    <s v="Peter Kiniu"/>
    <s v=""/>
    <s v="Informal Business"/>
    <x v="2"/>
    <x v="0"/>
    <d v="2021-05-24T00:00:00"/>
  </r>
  <r>
    <s v="VPA6"/>
    <s v="KE-EMB-2108-29878"/>
    <x v="0"/>
    <s v=""/>
    <s v="26th July,2021"/>
    <d v="2021-07-26T00:00:00"/>
    <s v="26th August,2021"/>
    <d v="2021-08-26T00:00:00"/>
    <s v="Njeru Joseph Fundi"/>
    <s v="Male"/>
    <s v="27766479"/>
    <s v="254711268488"/>
    <m/>
    <m/>
    <m/>
    <n v="37.529741999999999"/>
    <n v="-0.50113799999999997"/>
    <s v="Embu"/>
    <s v="Embu North"/>
    <s v="Kithimu"/>
    <s v="Kamuthatha"/>
    <n v="8"/>
    <s v="Collins Odhiambo Ondiek"/>
    <m/>
    <s v="Collins Odhiambo Ondiek"/>
    <s v=""/>
    <s v="Informal Business"/>
    <x v="0"/>
    <x v="0"/>
    <d v="2021-08-28T00:00:00"/>
  </r>
  <r>
    <s v="VPA6"/>
    <s v="KE-EMB-2108-29879"/>
    <x v="2"/>
    <s v="Non Compliant"/>
    <s v="1st August,2021"/>
    <d v="2021-08-01T00:00:00"/>
    <s v="26th August,2021"/>
    <d v="2021-08-26T00:00:00"/>
    <s v="Mugo Gerevasio Muriithi"/>
    <s v="Male"/>
    <n v="99999"/>
    <s v="254725686425"/>
    <m/>
    <m/>
    <m/>
    <n v="37.531452000000002"/>
    <n v="-0.49341299999999999"/>
    <s v="Embu"/>
    <s v="Manyatta"/>
    <s v="Kithimu"/>
    <s v="Kamuthata"/>
    <n v="8"/>
    <s v="Collins Odhiambo Ondiek"/>
    <m/>
    <s v="Collins Odhiambo Ondiek"/>
    <s v=""/>
    <s v="Informal Business"/>
    <x v="0"/>
    <x v="0"/>
    <d v="2021-08-28T00:00:00"/>
  </r>
  <r>
    <s v="VPA6"/>
    <s v="KE-EMB-2108-29876"/>
    <x v="0"/>
    <s v=""/>
    <s v="15th July,2021"/>
    <d v="2021-07-15T00:00:00"/>
    <s v="26th August,2021"/>
    <d v="2021-08-26T00:00:00"/>
    <s v="Mugo Peter Muriithi"/>
    <s v="Male"/>
    <n v="99999"/>
    <s v="254721239184"/>
    <m/>
    <m/>
    <s v="254726401803"/>
    <n v="37.534931999999998"/>
    <n v="-0.47705500000000001"/>
    <s v="Embu"/>
    <s v="Manyatta"/>
    <s v="Gaturi south"/>
    <s v="Macadamia"/>
    <n v="8"/>
    <s v="Collins Odhiambo Ondiek"/>
    <m/>
    <s v="Collins Odhiambo Ondiek"/>
    <s v=""/>
    <s v="Informal Business"/>
    <x v="0"/>
    <x v="0"/>
    <d v="2021-08-28T00:00:00"/>
  </r>
  <r>
    <s v="VPA6"/>
    <s v="KE-MAC-2105-28597"/>
    <x v="0"/>
    <s v=""/>
    <s v="15th April,2021"/>
    <d v="2021-04-15T00:00:00"/>
    <s v="3rd May,2021"/>
    <d v="2021-05-03T00:00:00"/>
    <s v="Kiilu Salome"/>
    <s v="Female"/>
    <s v="99999"/>
    <s v="+254702308406"/>
    <m/>
    <m/>
    <m/>
    <n v="37.181097000000001"/>
    <n v="-1.4952220000000001"/>
    <s v="Machakos"/>
    <s v="Machakos"/>
    <s v="Kathome"/>
    <s v="Kitanga"/>
    <n v="8"/>
    <s v="Gilbert Mwangi Gitau"/>
    <m/>
    <s v="Gilbert Mwangi Gitau"/>
    <s v=""/>
    <s v="Informal Business"/>
    <x v="2"/>
    <x v="0"/>
    <d v="2021-05-12T00:00:00"/>
  </r>
  <r>
    <s v="VPA6"/>
    <s v="KE-KIA-2101-29753"/>
    <x v="2"/>
    <s v="Non Compliant"/>
    <s v="13th November,2020"/>
    <d v="2020-11-13T00:00:00"/>
    <s v="8th January,2021"/>
    <d v="2021-01-08T00:00:00"/>
    <s v="Wambui Ann"/>
    <s v="Female"/>
    <s v="99999"/>
    <s v="254717041124"/>
    <m/>
    <m/>
    <s v="254720050890"/>
    <n v="36.894253999999997"/>
    <n v="-1.055544"/>
    <s v="Kiambu"/>
    <s v="Githunguri"/>
    <s v="Kiambururu"/>
    <s v="Nembu"/>
    <n v="8"/>
    <s v="James Kingori Chege"/>
    <m/>
    <s v="James Kingori Chege"/>
    <s v=""/>
    <s v="Informal Business"/>
    <x v="2"/>
    <x v="0"/>
    <d v="2021-05-29T00:00:00"/>
  </r>
  <r>
    <s v="VPA6"/>
    <s v="KE-KIA-2105-29752"/>
    <x v="0"/>
    <s v=""/>
    <s v="25th April,2021"/>
    <d v="2021-04-25T00:00:00"/>
    <s v="4th May,2021"/>
    <d v="2021-05-04T00:00:00"/>
    <s v="Gakumu Wambui Lucy"/>
    <s v="Female"/>
    <s v="9347000"/>
    <s v="254720784273"/>
    <m/>
    <m/>
    <s v="254711163424"/>
    <n v="36.901094000000001"/>
    <n v="-0.9788"/>
    <s v="Kiambu"/>
    <s v="Gatundu South"/>
    <s v="Ituru"/>
    <s v="Gatei"/>
    <n v="8"/>
    <s v="Joseph Muchirira Mugo"/>
    <m/>
    <s v="Joseph Muchirira Mugo"/>
    <s v=""/>
    <s v="Informal Business"/>
    <x v="2"/>
    <x v="0"/>
    <d v="2021-05-29T00:00:00"/>
  </r>
  <r>
    <s v="VPA6"/>
    <s v="KE-KAJ-2105-29082"/>
    <x v="0"/>
    <s v=""/>
    <s v="9th April,2021"/>
    <d v="2021-04-09T00:00:00"/>
    <s v="9th May,2021"/>
    <d v="2021-05-09T00:00:00"/>
    <s v="Motong'O Elizabeth"/>
    <s v="Female"/>
    <n v="99999"/>
    <s v="254722238773"/>
    <m/>
    <m/>
    <m/>
    <n v="36.645981999999997"/>
    <n v="-1.373823"/>
    <s v="Kajiado"/>
    <s v="Kajiado North"/>
    <s v="Ngong"/>
    <s v="Emanyatta"/>
    <n v="8"/>
    <s v="Nilelynk Innovators"/>
    <m/>
    <s v="Nilelynk Innovators"/>
    <s v=""/>
    <s v="Informal Business"/>
    <x v="2"/>
    <x v="0"/>
    <d v="2021-06-23T00:00:00"/>
  </r>
  <r>
    <s v="VPA6"/>
    <s v="KE-NAK-2210-29536"/>
    <x v="0"/>
    <s v=""/>
    <s v="9th June,2022"/>
    <d v="2022-06-09T00:00:00"/>
    <s v="18th October,2022"/>
    <d v="2022-10-18T00:00:00"/>
    <s v="Chepkoriri Josephine"/>
    <s v="Female"/>
    <n v="99999"/>
    <s v="0725731119"/>
    <m/>
    <m/>
    <m/>
    <n v="35.992704000000003"/>
    <n v="-0.18476400000000001"/>
    <s v="Nakuru"/>
    <s v="Rongai"/>
    <s v="Olrongai"/>
    <s v="Olorongai"/>
    <n v="8"/>
    <s v="Joseph Thumbi Kariuki"/>
    <m/>
    <s v="Joseph Thumbi Kariuki"/>
    <s v=""/>
    <s v="Informal Business"/>
    <x v="0"/>
    <x v="0"/>
    <d v="2022-10-18T00:00:00"/>
  </r>
  <r>
    <s v="VPA6"/>
    <s v="KE-NYE-2210-30912"/>
    <x v="2"/>
    <s v="Non Compliant"/>
    <s v="2nd February,2022"/>
    <d v="2022-02-02T00:00:00"/>
    <s v="29th October,2022"/>
    <d v="2022-10-29T00:00:00"/>
    <s v="Marete Isaiah Muriungi"/>
    <s v="Male"/>
    <s v="2525466"/>
    <s v="0723910775"/>
    <m/>
    <m/>
    <s v="0724394366"/>
    <n v="37.088746"/>
    <n v="-2.3317000000000001E-2"/>
    <s v="Nyeri"/>
    <s v="Kieni East"/>
    <s v="Gakawa"/>
    <s v="Munyaka"/>
    <n v="8"/>
    <s v="Wambui Gituku"/>
    <m/>
    <s v="Wambui Gituku"/>
    <s v=""/>
    <s v="Informal Business"/>
    <x v="0"/>
    <x v="0"/>
    <d v="2022-10-31T00:00:00"/>
  </r>
  <r>
    <s v="VPA6"/>
    <s v="KE-NYE-2210-30808"/>
    <x v="0"/>
    <s v=""/>
    <s v="18th October,2022"/>
    <d v="2022-10-18T00:00:00"/>
    <s v="18th October,2022"/>
    <d v="2022-10-18T00:00:00"/>
    <s v="Gikunda Rosemary"/>
    <s v="Female"/>
    <s v="7736903"/>
    <s v="0723314691"/>
    <m/>
    <m/>
    <m/>
    <n v="37.084668999999998"/>
    <n v="-2.4857000000000001E-2"/>
    <s v="Nyeri"/>
    <s v="Kieni East"/>
    <s v="Gakawa"/>
    <s v="Kwa huku"/>
    <n v="8"/>
    <s v="Wambui Gituku"/>
    <m/>
    <s v="Wambui Gituku"/>
    <s v=""/>
    <s v="Informal Business"/>
    <x v="0"/>
    <x v="0"/>
    <d v="2022-10-22T00:00:00"/>
  </r>
  <r>
    <s v="VPA6"/>
    <s v="KE-NYE-2210-30911"/>
    <x v="0"/>
    <s v=""/>
    <s v="1st May,2022"/>
    <d v="2022-05-01T00:00:00"/>
    <s v="29th October,2022"/>
    <d v="2022-10-29T00:00:00"/>
    <s v="Mbuthia Lucy Wanduti"/>
    <s v="Female"/>
    <s v="3463221"/>
    <s v="0722617424"/>
    <m/>
    <m/>
    <s v="0728332913"/>
    <n v="37.08652"/>
    <n v="-2.2946000000000001E-2"/>
    <s v="Nyeri"/>
    <s v="Kieni East"/>
    <s v="Gakawa"/>
    <s v="Munyaka"/>
    <n v="8"/>
    <s v="Wambui Gituku"/>
    <m/>
    <s v="Wambui Gituku"/>
    <s v=""/>
    <s v="Informal Business"/>
    <x v="0"/>
    <x v="0"/>
    <d v="2022-10-31T00:00:00"/>
  </r>
  <r>
    <s v="VPA6"/>
    <s v="KE-KIA-2208-29669"/>
    <x v="0"/>
    <s v=""/>
    <s v="25th April,2020"/>
    <d v="2020-04-25T00:00:00"/>
    <s v="4th August,2022"/>
    <d v="2022-08-04T00:00:00"/>
    <s v="Nyambura Scholar"/>
    <s v="Female"/>
    <s v=""/>
    <s v="0708626413"/>
    <m/>
    <m/>
    <s v="0722975763"/>
    <n v="36.633623"/>
    <n v="-1.068125"/>
    <s v="Kiambu"/>
    <s v="Limuru"/>
    <s v="Limuru"/>
    <s v="Murengeti"/>
    <n v="8"/>
    <s v="Fredrick Gatungu Kago"/>
    <m/>
    <s v="Fredrick Gatungu Kago"/>
    <s v=""/>
    <s v="Informal Business"/>
    <x v="0"/>
    <x v="0"/>
    <d v="2022-10-26T00:00:00"/>
  </r>
  <r>
    <s v="VPA6"/>
    <s v="KE-NYE-2209-30914"/>
    <x v="0"/>
    <s v=""/>
    <s v="9th August,2022"/>
    <d v="2022-08-09T00:00:00"/>
    <s v="20th September,2022"/>
    <d v="2022-09-20T00:00:00"/>
    <s v="Susan Waithaka Nyambura"/>
    <s v="Female"/>
    <s v=""/>
    <s v="0721944344"/>
    <m/>
    <m/>
    <m/>
    <n v="37.031553000000002"/>
    <n v="-6.5042000000000003E-2"/>
    <s v="Nyeri"/>
    <s v="Kieni East"/>
    <s v="Gakawa"/>
    <s v="Kamangura"/>
    <n v="8"/>
    <s v="Wambui Gituku"/>
    <m/>
    <s v="Wambui Gituku"/>
    <s v=""/>
    <s v="Informal Business"/>
    <x v="0"/>
    <x v="0"/>
    <d v="2022-09-27T00:00:00"/>
  </r>
  <r>
    <s v="VPA6"/>
    <s v="KE-NYA-1705-0"/>
    <x v="2"/>
    <s v="Under Verification"/>
    <s v="24th May,2017"/>
    <d v="2017-05-24T00:00:00"/>
    <s v="24th May,2017"/>
    <d v="2017-05-24T00:00:00"/>
    <s v="Ndirangu Catherine Nyaruai"/>
    <s v="Female"/>
    <s v="11566730"/>
    <s v="0722891650"/>
    <m/>
    <m/>
    <s v="719430982"/>
    <n v="36.640645999999997"/>
    <n v="-1.6811E-2"/>
    <s v="Nyandarua"/>
    <s v="Ndaragwa"/>
    <s v="Ndaragwa"/>
    <s v="Suguroi"/>
    <s v="8"/>
    <s v="Funtex Designs"/>
    <m/>
    <s v="Funtex Designs"/>
    <s v=""/>
    <s v="Medium Size Business"/>
    <x v="0"/>
    <x v="0"/>
    <d v="2017-04-24T00:00:00"/>
  </r>
  <r>
    <s v="VPA6"/>
    <s v="KE-TAI-1710-22556"/>
    <x v="0"/>
    <s v=""/>
    <s v="12th August,2017"/>
    <d v="2017-08-12T00:00:00"/>
    <s v="1st October,2017"/>
    <d v="2017-10-01T00:00:00"/>
    <s v="Mghaga Duncan Mwatela"/>
    <s v="Male"/>
    <s v="155929"/>
    <s v="726360355"/>
    <m/>
    <m/>
    <m/>
    <n v="38.352518000000003"/>
    <n v="-3.4151889999999998"/>
    <s v="Taita/Taveta"/>
    <s v="Wundanyi"/>
    <s v="Wundanyi"/>
    <s v="Wasinyi"/>
    <s v="8"/>
    <s v="Mespt"/>
    <m/>
    <s v="Mespt"/>
    <s v=""/>
    <s v="Medium Size Business"/>
    <x v="2"/>
    <x v="0"/>
    <d v="2017-10-11T00:00:00"/>
  </r>
  <r>
    <s v="VPA6"/>
    <s v="KE-TAI-1707-22612"/>
    <x v="0"/>
    <s v=""/>
    <s v="12th May,2017"/>
    <d v="2017-05-12T00:00:00"/>
    <s v="1st July,2017"/>
    <d v="2017-07-01T00:00:00"/>
    <s v="Mwaluma Mwaluma Mwaghogho"/>
    <s v="Male"/>
    <s v="103959404"/>
    <s v="728912805"/>
    <m/>
    <m/>
    <m/>
    <n v="38.566214000000002"/>
    <n v="-3.4120539999999999"/>
    <s v="Taita/Taveta"/>
    <s v="Voi"/>
    <s v="Voi"/>
    <s v="Majengo"/>
    <s v="8"/>
    <s v="Mespt"/>
    <m/>
    <s v="Mespt"/>
    <s v=""/>
    <s v="Medium Size Business"/>
    <x v="2"/>
    <x v="0"/>
    <d v="2017-10-11T00:00:00"/>
  </r>
  <r>
    <s v="VPA6"/>
    <s v="KE-KIA-1712-23155"/>
    <x v="0"/>
    <s v=""/>
    <s v="11th November,2017"/>
    <d v="2017-11-11T00:00:00"/>
    <s v="31st December,2017"/>
    <d v="2017-12-31T00:00:00"/>
    <s v="Ng'Ang'A Jane Nugari"/>
    <s v="Male"/>
    <s v="99999"/>
    <s v="723983867"/>
    <m/>
    <m/>
    <m/>
    <n v="36.759230000000002"/>
    <n v="-1.0547070000000001"/>
    <s v="Kiambu"/>
    <s v="Githunguri"/>
    <s v="Githunguri"/>
    <s v="Kahunira"/>
    <s v="8"/>
    <s v="Takamoto Biogas"/>
    <m/>
    <s v="Takamoto Biogas"/>
    <s v=""/>
    <s v="Medium Size Business"/>
    <x v="7"/>
    <x v="1"/>
    <d v="2017-09-27T00:00:00"/>
  </r>
  <r>
    <s v="VPA6"/>
    <s v="KE-NYE-1605-16668"/>
    <x v="0"/>
    <s v=""/>
    <s v="12th March,2016"/>
    <d v="2016-03-12T00:00:00"/>
    <s v="1st May,2016"/>
    <d v="2016-05-01T00:00:00"/>
    <s v="Joyce Nyambura Thuita"/>
    <s v="Female"/>
    <s v="10654318"/>
    <s v="721997672"/>
    <m/>
    <m/>
    <m/>
    <n v="37.103797999999998"/>
    <n v="-0.441077"/>
    <s v="Nyeri"/>
    <s v="Mathira West"/>
    <s v="Karatina"/>
    <s v="Kiawarigi"/>
    <s v="8"/>
    <s v="Cides Ltd"/>
    <m/>
    <s v="Cides Ltd"/>
    <s v=""/>
    <s v="Micro Business"/>
    <x v="2"/>
    <x v="0"/>
    <d v="2017-03-02T00:00:00"/>
  </r>
  <r>
    <s v="VPA6"/>
    <s v="KE-LAI-1609-16923"/>
    <x v="0"/>
    <s v=""/>
    <s v="1st August,2016"/>
    <d v="2016-08-01T00:00:00"/>
    <s v="20th September,2016"/>
    <d v="2016-09-20T00:00:00"/>
    <s v="Florence Njoki Gagia"/>
    <s v="Female"/>
    <s v="1341010"/>
    <s v="727839133"/>
    <m/>
    <m/>
    <m/>
    <n v="36.346336999999998"/>
    <n v="0.26509700000000003"/>
    <s v="Laikipia"/>
    <s v="Laikipia  West"/>
    <s v="Mutanga"/>
    <s v="Mastone"/>
    <s v="8"/>
    <s v="Kichemu limited"/>
    <m/>
    <s v="Kichemu limited"/>
    <s v=""/>
    <s v="Micro Business"/>
    <x v="0"/>
    <x v="0"/>
    <d v="2017-03-02T00:00:00"/>
  </r>
  <r>
    <s v="VPA6"/>
    <s v="KE-NAK-1607-16928"/>
    <x v="0"/>
    <s v=""/>
    <s v="12th May,2016"/>
    <d v="2016-05-12T00:00:00"/>
    <s v="1st July,2016"/>
    <d v="2016-07-01T00:00:00"/>
    <s v="Kimani Njenga"/>
    <s v="Male"/>
    <s v="2310497"/>
    <s v="721764969"/>
    <m/>
    <m/>
    <m/>
    <n v="36.173302999999997"/>
    <n v="-0.238485"/>
    <s v="Nakuru"/>
    <s v="Nakuru North"/>
    <s v="Wanyororo"/>
    <s v=""/>
    <s v="8"/>
    <s v="Kichemu limited"/>
    <m/>
    <s v="Kichemu limited"/>
    <s v=""/>
    <s v="Micro Business"/>
    <x v="2"/>
    <x v="0"/>
    <d v="2017-03-02T00:00:00"/>
  </r>
  <r>
    <s v="VPA6"/>
    <s v="KE-NAK-1605-16936"/>
    <x v="0"/>
    <s v=""/>
    <s v="12th March,2016"/>
    <d v="2016-03-12T00:00:00"/>
    <s v="1st May,2016"/>
    <d v="2016-05-01T00:00:00"/>
    <s v="Stephen Kironji Waihi"/>
    <s v="Male"/>
    <s v="14402500"/>
    <s v="721567222"/>
    <m/>
    <m/>
    <m/>
    <n v="36.163473000000003"/>
    <n v="-6.275E-2"/>
    <s v="Nakuru"/>
    <s v="Nakuru North"/>
    <s v="Munanda"/>
    <s v="Kabazi Makara"/>
    <s v="8"/>
    <s v="Kichemu limited"/>
    <m/>
    <s v="Kichemu limited"/>
    <s v=""/>
    <s v="Micro Business"/>
    <x v="2"/>
    <x v="0"/>
    <d v="2017-03-02T00:00:00"/>
  </r>
  <r>
    <s v="VPA6"/>
    <s v="KE-NAK-1606-16481"/>
    <x v="0"/>
    <s v=""/>
    <s v="12th April,2016"/>
    <d v="2016-04-12T00:00:00"/>
    <s v="1st June,2016"/>
    <d v="2016-06-01T00:00:00"/>
    <s v="Loise Mburu"/>
    <s v="Female"/>
    <s v="8289841"/>
    <s v="723791556"/>
    <m/>
    <m/>
    <m/>
    <n v="36.185558"/>
    <n v="-0.34236699999999998"/>
    <s v="Nakuru"/>
    <s v="Nakuru North"/>
    <s v="Maili Kumi"/>
    <s v="Kiungururia"/>
    <s v="8"/>
    <s v="Kichemu limited"/>
    <m/>
    <s v="Kichemu limited"/>
    <s v=""/>
    <s v="Micro Business"/>
    <x v="2"/>
    <x v="0"/>
    <d v="2017-03-02T00:00:00"/>
  </r>
  <r>
    <s v="VPA6"/>
    <s v="KE-NAK-1608-16482"/>
    <x v="2"/>
    <s v="Unreachable"/>
    <s v="12th June,2016"/>
    <d v="2016-06-12T00:00:00"/>
    <s v="1st August,2016"/>
    <d v="2016-08-01T00:00:00"/>
    <s v="Eddah Mukami"/>
    <s v="Female"/>
    <s v="25022150"/>
    <s v="725620706"/>
    <m/>
    <m/>
    <m/>
    <n v="36.173924999999997"/>
    <n v="-6.2176000000000002E-2"/>
    <s v="Nakuru"/>
    <s v="Subukia"/>
    <s v="Munanda"/>
    <s v=""/>
    <n v="8"/>
    <s v="Kichemu limited"/>
    <m/>
    <s v="Kichemu limited"/>
    <s v=""/>
    <s v="Micro Business"/>
    <x v="0"/>
    <x v="0"/>
    <d v="2017-03-02T00:00:00"/>
  </r>
  <r>
    <s v="VPA6"/>
    <s v="KE-NAK-1607-16483"/>
    <x v="0"/>
    <s v=""/>
    <s v="12th May,2016"/>
    <d v="2016-05-12T00:00:00"/>
    <s v="1st July,2016"/>
    <d v="2016-07-01T00:00:00"/>
    <s v="Teresa Njeri"/>
    <s v="Female"/>
    <s v="6842453"/>
    <s v="724174191"/>
    <m/>
    <m/>
    <m/>
    <n v="36.173957000000001"/>
    <n v="-6.2167E-2"/>
    <s v="Nakuru"/>
    <s v="Subukia"/>
    <s v="Kabazi"/>
    <s v="Maobi"/>
    <s v="8"/>
    <s v="Kichemu limited"/>
    <m/>
    <s v="Kichemu limited"/>
    <s v=""/>
    <s v="Micro Business"/>
    <x v="2"/>
    <x v="0"/>
    <d v="2017-03-02T00:00:00"/>
  </r>
  <r>
    <s v="VPA6"/>
    <s v="KE-NYA-1608-16492"/>
    <x v="2"/>
    <s v="Unreachable"/>
    <s v="1st July,2016"/>
    <d v="2016-07-01T00:00:00"/>
    <s v="20th August,2016"/>
    <d v="2016-08-20T00:00:00"/>
    <s v="Joshua Waithaka Wairegi"/>
    <s v="Male"/>
    <s v="20153321"/>
    <s v="717019960"/>
    <m/>
    <m/>
    <m/>
    <m/>
    <m/>
    <s v="Nyandarua"/>
    <s v="Mirangine"/>
    <s v="Kwanjwiri"/>
    <s v="Kagaa"/>
    <s v="8"/>
    <s v="Kichemu limited"/>
    <m/>
    <s v="Kichemu limited"/>
    <s v=""/>
    <s v="Micro Business"/>
    <x v="2"/>
    <x v="0"/>
    <d v="2017-03-02T00:00:00"/>
  </r>
  <r>
    <s v="VPA6"/>
    <s v="KE-LAI-1607-16506"/>
    <x v="0"/>
    <s v=""/>
    <s v="12th May,2016"/>
    <d v="2016-05-12T00:00:00"/>
    <s v="1st July,2016"/>
    <d v="2016-07-01T00:00:00"/>
    <s v="Charles Mwangi Kamau"/>
    <s v="Male"/>
    <s v="14415843"/>
    <s v="735912411"/>
    <m/>
    <m/>
    <m/>
    <n v="36.677857000000003"/>
    <n v="-4.1221000000000001E-2"/>
    <s v="Laikipia"/>
    <s v="Laikipia Central"/>
    <s v="Munyaka"/>
    <s v="Imenti"/>
    <s v="8"/>
    <s v="Ndimar Renewable Energy"/>
    <m/>
    <s v="Ndimar Renewable Energy"/>
    <s v=""/>
    <s v="Micro Business"/>
    <x v="2"/>
    <x v="0"/>
    <d v="2017-03-02T00:00:00"/>
  </r>
  <r>
    <s v="VPA6"/>
    <s v="KE-NYA-1609-16513"/>
    <x v="0"/>
    <s v=""/>
    <s v="13th July,2016"/>
    <d v="2016-07-13T00:00:00"/>
    <s v="1st September,2016"/>
    <d v="2016-09-01T00:00:00"/>
    <s v="George Ndungu Waweru"/>
    <s v="Male"/>
    <s v="2968288"/>
    <s v="734195645"/>
    <m/>
    <m/>
    <m/>
    <n v="36.550905999999998"/>
    <n v="-5.6146000000000001E-2"/>
    <s v="Nyandarua"/>
    <s v="Ndaragwa"/>
    <s v="Ngamini"/>
    <s v="Thigio"/>
    <s v="8"/>
    <s v="Kichemu limited"/>
    <m/>
    <s v="Kichemu limited"/>
    <s v=""/>
    <s v="Micro Business"/>
    <x v="0"/>
    <x v="0"/>
    <d v="2017-03-02T00:00:00"/>
  </r>
  <r>
    <s v="VPA6"/>
    <s v="KE-NAK-1607-16515"/>
    <x v="0"/>
    <s v=""/>
    <s v="12th May,2016"/>
    <d v="2016-05-12T00:00:00"/>
    <s v="1st July,2016"/>
    <d v="2016-07-01T00:00:00"/>
    <s v="Margaret K Wanjugu"/>
    <s v="Female"/>
    <s v="11174409"/>
    <s v="711657913"/>
    <m/>
    <m/>
    <m/>
    <n v="36.165812000000003"/>
    <n v="-0.27943499999999999"/>
    <s v="Nakuru"/>
    <s v="Nakuru North"/>
    <s v="Umoja"/>
    <s v="Umoja1"/>
    <s v="8"/>
    <s v="Kichemu limited"/>
    <m/>
    <s v="Kichemu limited"/>
    <s v=""/>
    <s v="Micro Business"/>
    <x v="2"/>
    <x v="0"/>
    <d v="2017-03-02T00:00:00"/>
  </r>
  <r>
    <s v="VPA6"/>
    <s v="KE-NAN-1607-16524"/>
    <x v="0"/>
    <s v=""/>
    <s v="12th May,2016"/>
    <d v="2016-05-12T00:00:00"/>
    <s v="1st July,2016"/>
    <d v="2016-07-01T00:00:00"/>
    <s v="Kipchumba Koech"/>
    <s v="Male"/>
    <s v="13363549"/>
    <s v="725224660"/>
    <m/>
    <m/>
    <m/>
    <n v="35.125169999999997"/>
    <n v="0.207623"/>
    <s v="Nandi"/>
    <s v="Nandi Central"/>
    <s v="Kapsabet"/>
    <s v="Kiptoros"/>
    <s v="8"/>
    <s v="Abiud Limited"/>
    <m/>
    <s v="Abiud Limited"/>
    <s v=""/>
    <s v="Micro Business"/>
    <x v="1"/>
    <x v="0"/>
    <d v="2017-03-02T00:00:00"/>
  </r>
  <r>
    <s v="VPA6"/>
    <s v="KE-NAN-1607-16526"/>
    <x v="0"/>
    <s v=""/>
    <s v="12th May,2016"/>
    <d v="2016-05-12T00:00:00"/>
    <s v="1st July,2016"/>
    <d v="2016-07-01T00:00:00"/>
    <s v="Nicholas Kipkirui Ngeno"/>
    <s v="Male"/>
    <s v="14508923"/>
    <s v="728617593"/>
    <m/>
    <m/>
    <m/>
    <n v="35.138680000000001"/>
    <n v="0.20521300000000001"/>
    <s v="Nandi"/>
    <s v="Nandi Central"/>
    <s v="Kilibwoni"/>
    <s v="Kaptumoo"/>
    <s v="8"/>
    <s v="Abiud Limited"/>
    <m/>
    <s v="Abiud Limited"/>
    <s v=""/>
    <s v="Micro Business"/>
    <x v="1"/>
    <x v="0"/>
    <d v="2017-03-02T00:00:00"/>
  </r>
  <r>
    <s v="VPA6"/>
    <s v="KE-NAN-1607-16528"/>
    <x v="0"/>
    <s v=""/>
    <s v="12th May,2016"/>
    <d v="2016-05-12T00:00:00"/>
    <s v="1st July,2016"/>
    <d v="2016-07-01T00:00:00"/>
    <s v="Francis Kiprotich Chirchir"/>
    <s v="Male"/>
    <s v="12469042"/>
    <s v="729810766"/>
    <m/>
    <m/>
    <m/>
    <n v="35.071232000000002"/>
    <n v="0.21706300000000001"/>
    <s v="Nandi"/>
    <s v="Nandi Central"/>
    <s v="Chemundu"/>
    <s v="Ngenymesut"/>
    <s v="8"/>
    <s v="Abiud Limited"/>
    <m/>
    <s v="Abiud Limited"/>
    <s v=""/>
    <s v="Micro Business"/>
    <x v="1"/>
    <x v="0"/>
    <d v="2017-03-02T00:00:00"/>
  </r>
  <r>
    <s v="VPA6"/>
    <s v="KE-NAN-1608-16529"/>
    <x v="0"/>
    <s v=""/>
    <s v="12th June,2016"/>
    <d v="2016-06-12T00:00:00"/>
    <s v="1st August,2016"/>
    <d v="2016-08-01T00:00:00"/>
    <s v="Leah Jeptoo Ngotie"/>
    <s v="Female"/>
    <s v="6861898"/>
    <s v="723538296"/>
    <m/>
    <m/>
    <m/>
    <n v="35.102533000000001"/>
    <n v="0.346275"/>
    <s v="Nandi"/>
    <s v="Mosop"/>
    <s v="Kamoiywo"/>
    <s v="Kabuson"/>
    <s v="8"/>
    <s v="Abiud Limited"/>
    <m/>
    <s v="Abiud Limited"/>
    <s v=""/>
    <s v="Micro Business"/>
    <x v="1"/>
    <x v="0"/>
    <d v="2017-03-02T00:00:00"/>
  </r>
  <r>
    <s v="VPA6"/>
    <s v="KE-NAN-1607-16530"/>
    <x v="0"/>
    <s v=""/>
    <s v="12th May,2016"/>
    <d v="2016-05-12T00:00:00"/>
    <s v="1st July,2016"/>
    <d v="2016-07-01T00:00:00"/>
    <s v="Gideon Kiprotich Maritim"/>
    <s v="Male"/>
    <s v="22211526"/>
    <s v="720430276"/>
    <m/>
    <m/>
    <m/>
    <n v="35.172452999999997"/>
    <n v="0.182118"/>
    <s v="Nandi"/>
    <s v="Nandi Central"/>
    <s v="Kilibwoni"/>
    <s v=""/>
    <s v="8"/>
    <s v="Abiud Limited"/>
    <m/>
    <s v="Abiud Limited"/>
    <s v=""/>
    <s v="Micro Business"/>
    <x v="1"/>
    <x v="0"/>
    <d v="2017-03-02T00:00:00"/>
  </r>
  <r>
    <s v="VPA6"/>
    <s v="KE-NAN-1606-16531"/>
    <x v="0"/>
    <s v=""/>
    <s v="12th April,2016"/>
    <d v="2016-04-12T00:00:00"/>
    <s v="1st June,2016"/>
    <d v="2016-06-01T00:00:00"/>
    <s v="Nelly Chepngetich"/>
    <s v="Female"/>
    <s v="28814266"/>
    <s v="719795987"/>
    <m/>
    <m/>
    <m/>
    <n v="35.063510000000001"/>
    <n v="0.20716799999999999"/>
    <s v="Nandi"/>
    <s v="Nandi Central"/>
    <s v="Chemundu"/>
    <s v="Kipsimendo"/>
    <s v="8"/>
    <s v="Abiud Limited"/>
    <m/>
    <s v="Abiud Limited"/>
    <s v=""/>
    <s v="Micro Business"/>
    <x v="1"/>
    <x v="0"/>
    <d v="2017-03-02T00:00:00"/>
  </r>
  <r>
    <s v="VPA6"/>
    <s v="KE-NAN-1606-16532"/>
    <x v="0"/>
    <s v=""/>
    <s v="12th April,2016"/>
    <d v="2016-04-12T00:00:00"/>
    <s v="1st June,2016"/>
    <d v="2016-06-01T00:00:00"/>
    <s v="Ben Kiplagat Maritim"/>
    <s v="Male"/>
    <s v="21520952"/>
    <s v="722281932"/>
    <m/>
    <m/>
    <m/>
    <n v="35.067346999999998"/>
    <n v="0.20744699999999999"/>
    <s v="Nandi"/>
    <s v="Nandi Central"/>
    <s v=""/>
    <s v="Kipsinende"/>
    <s v="8"/>
    <s v="Abiud Limited"/>
    <m/>
    <s v="Abiud Limited"/>
    <s v=""/>
    <s v="Micro Business"/>
    <x v="1"/>
    <x v="0"/>
    <d v="2017-03-02T00:00:00"/>
  </r>
  <r>
    <s v="VPA6"/>
    <s v="KE-NAN-1601-16534"/>
    <x v="0"/>
    <s v=""/>
    <s v="12th November,2015"/>
    <d v="2015-11-12T00:00:00"/>
    <s v="1st January,2016"/>
    <d v="2016-01-01T00:00:00"/>
    <s v="Richard Tuwei"/>
    <s v="Male"/>
    <s v="11605290"/>
    <s v="713920028"/>
    <m/>
    <m/>
    <m/>
    <n v="35.082597999999997"/>
    <n v="0.21498"/>
    <s v="Nandi"/>
    <s v="Nandi Central"/>
    <s v="Kapngetuny"/>
    <s v="Cheplengu"/>
    <s v="8"/>
    <s v="Abiud Limited"/>
    <m/>
    <s v="Abiud Limited"/>
    <s v=""/>
    <s v="Micro Business"/>
    <x v="1"/>
    <x v="0"/>
    <d v="2017-03-02T00:00:00"/>
  </r>
  <r>
    <s v="VPA6"/>
    <s v="KE-NAN-1612-16535"/>
    <x v="0"/>
    <s v=""/>
    <s v="11th November,2016"/>
    <d v="2016-11-11T00:00:00"/>
    <s v="31st December,2016"/>
    <d v="2016-12-31T00:00:00"/>
    <s v="Henry Keino"/>
    <s v="Male"/>
    <s v="7160229"/>
    <s v="720654382"/>
    <m/>
    <m/>
    <m/>
    <n v="35.109008000000003"/>
    <n v="0.19617999999999999"/>
    <s v="Nandi"/>
    <s v="Nandi Central"/>
    <s v="Kilibwani"/>
    <s v="Irimis"/>
    <s v="8"/>
    <s v="Abiud Limited"/>
    <m/>
    <s v="Abiud Limited"/>
    <s v=""/>
    <s v="Micro Business"/>
    <x v="1"/>
    <x v="0"/>
    <d v="2017-03-02T00:00:00"/>
  </r>
  <r>
    <s v="VPA6"/>
    <s v="KE-NAN-1609-16536"/>
    <x v="0"/>
    <s v=""/>
    <s v="13th July,2016"/>
    <d v="2016-07-13T00:00:00"/>
    <s v="1st September,2016"/>
    <d v="2016-09-01T00:00:00"/>
    <s v="Lucy Jelagat"/>
    <s v="Female"/>
    <s v="25823474"/>
    <s v="727833916"/>
    <m/>
    <m/>
    <m/>
    <n v="35.068114999999999"/>
    <n v="0.206068"/>
    <s v="Nandi"/>
    <s v="Nandi Central"/>
    <s v=""/>
    <s v="Kipsinende"/>
    <s v="8"/>
    <s v="Abiud Limited"/>
    <m/>
    <s v="Abiud Limited"/>
    <s v=""/>
    <s v="Micro Business"/>
    <x v="1"/>
    <x v="0"/>
    <d v="2017-03-02T00:00:00"/>
  </r>
  <r>
    <s v="VPA6"/>
    <s v="KE-NAN-1607-16537"/>
    <x v="0"/>
    <s v=""/>
    <s v="12th May,2016"/>
    <d v="2016-05-12T00:00:00"/>
    <s v="1st July,2016"/>
    <d v="2016-07-01T00:00:00"/>
    <s v="Elizabeth Chepchirchir Rotich"/>
    <s v="Female"/>
    <s v="20296120"/>
    <s v="726490674"/>
    <m/>
    <m/>
    <m/>
    <n v="35.067594999999997"/>
    <n v="0.20572499999999999"/>
    <s v="Nandi"/>
    <s v="Nandi Central"/>
    <s v="Kangetuny"/>
    <s v="Chemudu"/>
    <s v="8"/>
    <s v="Abiud Limited"/>
    <m/>
    <s v="Abiud Limited"/>
    <s v=""/>
    <s v="Micro Business"/>
    <x v="1"/>
    <x v="0"/>
    <d v="2017-03-02T00:00:00"/>
  </r>
  <r>
    <s v="VPA6"/>
    <s v="KE-KIA-1607-16577"/>
    <x v="0"/>
    <s v=""/>
    <s v="12th May,2016"/>
    <d v="2016-05-12T00:00:00"/>
    <s v="1st July,2016"/>
    <d v="2016-07-01T00:00:00"/>
    <s v="George Karani Waititu"/>
    <s v="Male"/>
    <s v="3366642"/>
    <s v="727988453"/>
    <m/>
    <m/>
    <m/>
    <n v="36.959440000000001"/>
    <n v="-0.99154500000000001"/>
    <s v="Kiambu"/>
    <s v="Gatundu North"/>
    <s v="Mangu"/>
    <s v="Gaitara"/>
    <s v="8"/>
    <s v="Fagaden Enterprises"/>
    <m/>
    <s v="Fagaden Enterprises"/>
    <s v=""/>
    <s v="Micro Business"/>
    <x v="0"/>
    <x v="0"/>
    <d v="2017-03-02T00:00:00"/>
  </r>
  <r>
    <s v="VPA6"/>
    <s v="KE-MUR-1608-16587"/>
    <x v="0"/>
    <s v=""/>
    <s v="12th June,2016"/>
    <d v="2016-06-12T00:00:00"/>
    <s v="1st August,2016"/>
    <d v="2016-08-01T00:00:00"/>
    <s v="Edward Kihu Gathura"/>
    <s v="Male"/>
    <s v="3346350"/>
    <s v="727402224"/>
    <m/>
    <m/>
    <m/>
    <n v="36.910668999999999"/>
    <n v="-0.82084000000000001"/>
    <s v="Murang'a"/>
    <s v="Kandara"/>
    <s v=""/>
    <s v="Iriani"/>
    <s v="8"/>
    <s v="HAMKAM"/>
    <m/>
    <s v="HAMKAM"/>
    <s v=""/>
    <s v="Micro Business"/>
    <x v="2"/>
    <x v="0"/>
    <d v="2017-03-02T00:00:00"/>
  </r>
  <r>
    <s v="VPA6"/>
    <s v="KE-NAK-1608-16595"/>
    <x v="0"/>
    <s v=""/>
    <s v="12th June,2016"/>
    <d v="2016-06-12T00:00:00"/>
    <s v="1st August,2016"/>
    <d v="2016-08-01T00:00:00"/>
    <s v="Teresia Wangari N"/>
    <s v="Female"/>
    <s v="22327852"/>
    <s v="702949834"/>
    <m/>
    <m/>
    <m/>
    <n v="36.204245"/>
    <n v="-2.9551999999999998E-2"/>
    <s v="Nakuru"/>
    <s v="Nakuru North"/>
    <s v="Subukia"/>
    <s v="Subukia"/>
    <s v="8"/>
    <s v="Kichemu limited"/>
    <m/>
    <s v="Kichemu limited"/>
    <s v=""/>
    <s v="Micro Business"/>
    <x v="0"/>
    <x v="0"/>
    <d v="2017-03-02T00:00:00"/>
  </r>
  <r>
    <s v="VPA6"/>
    <s v="KE-MUR-1608-16655"/>
    <x v="0"/>
    <s v=""/>
    <s v="12th June,2016"/>
    <d v="2016-06-12T00:00:00"/>
    <s v="1st August,2016"/>
    <d v="2016-08-01T00:00:00"/>
    <s v="Agnes Njoki Ndungu"/>
    <s v="Female"/>
    <s v="12991531"/>
    <s v="722362808"/>
    <m/>
    <m/>
    <m/>
    <n v="36.996381999999997"/>
    <n v="-0.91089799999999999"/>
    <s v="Murang'a"/>
    <s v="Kandara"/>
    <s v="Kariko"/>
    <s v=""/>
    <s v="8"/>
    <s v="Cides Ltd"/>
    <m/>
    <s v="Cides Ltd"/>
    <s v=""/>
    <s v="Micro Business"/>
    <x v="2"/>
    <x v="0"/>
    <d v="2017-03-02T00:00:00"/>
  </r>
  <r>
    <s v="VPA6"/>
    <s v="KE-NYE-1607-16658"/>
    <x v="0"/>
    <s v=""/>
    <s v="12th May,2016"/>
    <d v="2016-05-12T00:00:00"/>
    <s v="1st July,2016"/>
    <d v="2016-07-01T00:00:00"/>
    <s v="Jane Wambui Kinyua"/>
    <s v="Female"/>
    <s v="30817895"/>
    <s v="710826673"/>
    <m/>
    <m/>
    <m/>
    <n v="37.105890000000002"/>
    <n v="-0.43356"/>
    <s v="Nyeri"/>
    <s v="Mathira West"/>
    <s v="Karatina"/>
    <s v="Kiawarigi"/>
    <s v="8"/>
    <s v="Cides Ltd"/>
    <m/>
    <s v="Cides Ltd"/>
    <s v=""/>
    <s v="Micro Business"/>
    <x v="2"/>
    <x v="0"/>
    <d v="2017-03-02T00:00:00"/>
  </r>
  <r>
    <s v="VPA6"/>
    <s v="KE-NYE-1608-16659"/>
    <x v="0"/>
    <s v=""/>
    <s v="12th June,2016"/>
    <d v="2016-06-12T00:00:00"/>
    <s v="1st August,2016"/>
    <d v="2016-08-01T00:00:00"/>
    <s v="Jecinta Wangari Kioni"/>
    <s v="Male"/>
    <s v="805600"/>
    <s v="700136534"/>
    <m/>
    <m/>
    <m/>
    <n v="37.102879999999999"/>
    <n v="-0.44003500000000001"/>
    <s v="Nyeri"/>
    <s v="Mathira West"/>
    <s v="Karatina"/>
    <s v="Icuga"/>
    <s v="8"/>
    <s v="Cides Ltd"/>
    <m/>
    <s v="Cides Ltd"/>
    <s v=""/>
    <s v="Micro Business"/>
    <x v="2"/>
    <x v="0"/>
    <d v="2017-03-02T00:00:00"/>
  </r>
  <r>
    <s v="VPA6"/>
    <s v="KE-NYE-1606-16663"/>
    <x v="0"/>
    <s v=""/>
    <s v="12th April,2016"/>
    <d v="2016-04-12T00:00:00"/>
    <s v="1st June,2016"/>
    <d v="2016-06-01T00:00:00"/>
    <s v="Lydiah Waruguru Muriuki"/>
    <s v="Female"/>
    <s v="9323557"/>
    <s v="712281353"/>
    <m/>
    <m/>
    <m/>
    <n v="37.109076999999999"/>
    <n v="-0.443693"/>
    <s v="Nyeri"/>
    <s v="Mathira West"/>
    <s v="Karatina"/>
    <s v="Kiawarigi"/>
    <s v="8"/>
    <s v="Cides Ltd"/>
    <m/>
    <s v="Cides Ltd"/>
    <s v=""/>
    <s v="Micro Business"/>
    <x v="2"/>
    <x v="0"/>
    <d v="2017-03-02T00:00:00"/>
  </r>
  <r>
    <s v="VPA6"/>
    <s v="KE-NYE-1609-16666"/>
    <x v="0"/>
    <s v=""/>
    <s v="13th July,2016"/>
    <d v="2016-07-13T00:00:00"/>
    <s v="1st September,2016"/>
    <d v="2016-09-01T00:00:00"/>
    <s v="Nancy Wandia Kamweti"/>
    <s v="Female"/>
    <s v="5549006"/>
    <s v="729565963"/>
    <m/>
    <m/>
    <m/>
    <n v="37.101731999999998"/>
    <n v="-0.44174000000000002"/>
    <s v="Nyeri"/>
    <s v="Mathira East"/>
    <s v="Karatina"/>
    <s v="Icuga"/>
    <s v="8"/>
    <s v="Cides Ltd"/>
    <m/>
    <s v="Cides Ltd"/>
    <s v=""/>
    <s v="Micro Business"/>
    <x v="2"/>
    <x v="0"/>
    <d v="2017-03-02T00:00:00"/>
  </r>
  <r>
    <s v="VPA6"/>
    <s v="KE-NYE-1608-16670"/>
    <x v="0"/>
    <s v=""/>
    <s v="12th June,2016"/>
    <d v="2016-06-12T00:00:00"/>
    <s v="1st August,2016"/>
    <d v="2016-08-01T00:00:00"/>
    <s v="Gathithi Kamondo Zachary"/>
    <s v="Male"/>
    <s v="5564062"/>
    <s v="721621329"/>
    <m/>
    <m/>
    <m/>
    <n v="37.110377"/>
    <n v="-0.437662"/>
    <s v="Nyeri"/>
    <s v="Mathira West"/>
    <s v="Karatina"/>
    <s v="Kiawarigi"/>
    <s v="8"/>
    <s v="Cides Ltd"/>
    <m/>
    <s v="Cides Ltd"/>
    <s v=""/>
    <s v="Micro Business"/>
    <x v="2"/>
    <x v="0"/>
    <d v="2017-03-02T00:00:00"/>
  </r>
  <r>
    <s v="VPA6"/>
    <s v="KE-KIR-1607-17084"/>
    <x v="0"/>
    <s v=""/>
    <s v="12th May,2016"/>
    <d v="2016-05-12T00:00:00"/>
    <s v="1st July,2016"/>
    <d v="2016-07-01T00:00:00"/>
    <s v="Edward Nyaga Thaba"/>
    <s v="Male"/>
    <s v="351217"/>
    <s v="712070468"/>
    <m/>
    <m/>
    <m/>
    <n v="37.438436000000003"/>
    <n v="-0.55862100000000003"/>
    <s v="Kirinyaga"/>
    <s v="Kirinyaga East"/>
    <s v="Mwea"/>
    <s v=""/>
    <s v="8"/>
    <s v="Sakaki Natural Renewable Energy Center"/>
    <m/>
    <s v="Sakaki Natural Renewable Energy Center"/>
    <s v=""/>
    <s v="Micro Business"/>
    <x v="0"/>
    <x v="0"/>
    <d v="2017-03-02T00:00:00"/>
  </r>
  <r>
    <s v="VPA6"/>
    <s v="KE-KIR-1602-17085"/>
    <x v="2"/>
    <s v="Unreachable"/>
    <s v="13th December,2015"/>
    <d v="2015-12-13T00:00:00"/>
    <s v="1st February,2016"/>
    <d v="2016-02-01T00:00:00"/>
    <s v="Joseph Njagi Agostino"/>
    <s v="Male"/>
    <s v="6224703"/>
    <s v="710333727"/>
    <m/>
    <m/>
    <m/>
    <n v="37.436453"/>
    <n v="-0.54438699999999995"/>
    <s v="Kirinyaga"/>
    <s v="Mwea"/>
    <s v="Murinduko"/>
    <s v="Mugamba-Ciura"/>
    <s v="8"/>
    <s v="Sakaki Natural Renewable Energy Center"/>
    <m/>
    <s v="Sakaki Natural Renewable Energy Center"/>
    <s v=""/>
    <s v="Micro Business"/>
    <x v="0"/>
    <x v="0"/>
    <d v="2017-03-02T00:00:00"/>
  </r>
  <r>
    <s v="VPA6"/>
    <s v="KE-KIR-1609-17087"/>
    <x v="0"/>
    <s v=""/>
    <s v="13th July,2016"/>
    <d v="2016-07-13T00:00:00"/>
    <s v="1st September,2016"/>
    <d v="2016-09-01T00:00:00"/>
    <s v="Simon Njunguna"/>
    <s v="Male"/>
    <s v="99999"/>
    <s v="720587052"/>
    <m/>
    <m/>
    <m/>
    <n v="37.409754"/>
    <n v="-0.469717"/>
    <s v="Kirinyaga"/>
    <s v="Kirinyaga East"/>
    <s v="Isimbo"/>
    <s v=""/>
    <s v="8"/>
    <s v="Sakaki Natural Renewable Energy Center"/>
    <m/>
    <s v="Sakaki Natural Renewable Energy Center"/>
    <s v=""/>
    <s v="Micro Business"/>
    <x v="0"/>
    <x v="0"/>
    <d v="2017-03-02T00:00:00"/>
  </r>
  <r>
    <s v="VPA6"/>
    <s v="KE-KIA-1601-16710"/>
    <x v="0"/>
    <s v=""/>
    <s v="21st November,2015"/>
    <d v="2015-11-21T00:00:00"/>
    <s v="10th January,2016"/>
    <d v="2016-01-10T00:00:00"/>
    <s v="Lucas Mwiru Njoroge"/>
    <s v="Male"/>
    <s v="99999"/>
    <s v="712046058"/>
    <m/>
    <m/>
    <m/>
    <n v="36.792712999999999"/>
    <n v="-0.96282999999999996"/>
    <s v="Kiambu"/>
    <s v="Gatundu South"/>
    <s v="Kaimwangi"/>
    <s v="Ndundu"/>
    <s v="8"/>
    <s v="Biotechno &amp; Services"/>
    <m/>
    <s v="Biotechno &amp; Services"/>
    <s v=""/>
    <s v="Micro Business"/>
    <x v="2"/>
    <x v="0"/>
    <d v="2017-03-02T00:00:00"/>
  </r>
  <r>
    <s v="VPA6"/>
    <s v="KE-MER-1610-16715"/>
    <x v="0"/>
    <s v=""/>
    <s v="12th August,2016"/>
    <d v="2016-08-12T00:00:00"/>
    <s v="1st October,2016"/>
    <d v="2016-10-01T00:00:00"/>
    <s v="Nelson Muthomi"/>
    <s v="Male"/>
    <s v="2209533"/>
    <s v="721516183"/>
    <m/>
    <m/>
    <m/>
    <n v="37.681021999999999"/>
    <n v="-0.11289200000000001"/>
    <s v="Meru"/>
    <s v="Imenti South"/>
    <s v="Nkubu"/>
    <s v="Abogeta"/>
    <s v="8"/>
    <s v="Zackmar Biotec Ltd"/>
    <m/>
    <s v="Zackmar Biotec Ltd"/>
    <s v=""/>
    <s v="Micro Business"/>
    <x v="2"/>
    <x v="0"/>
    <d v="2017-03-02T00:00:00"/>
  </r>
  <r>
    <s v="VPA6"/>
    <s v="KE-MER-1610-16716"/>
    <x v="0"/>
    <s v=""/>
    <s v="12th August,2016"/>
    <d v="2016-08-12T00:00:00"/>
    <s v="1st October,2016"/>
    <d v="2016-10-01T00:00:00"/>
    <s v="Linus Mworia"/>
    <s v="Male"/>
    <s v="252887"/>
    <s v="725080429"/>
    <m/>
    <m/>
    <m/>
    <n v="37.672522000000001"/>
    <n v="-7.3887999999999995E-2"/>
    <s v="Meru"/>
    <s v="Imenti South"/>
    <s v="Nkubu"/>
    <s v="Nkuene"/>
    <s v="8"/>
    <s v="Zackmar Biotec Ltd"/>
    <m/>
    <s v="Zackmar Biotec Ltd"/>
    <s v=""/>
    <s v="Micro Business"/>
    <x v="2"/>
    <x v="0"/>
    <d v="2017-03-02T00:00:00"/>
  </r>
  <r>
    <s v="VPA6"/>
    <s v="KE-NAK-1610-16739"/>
    <x v="0"/>
    <s v=""/>
    <s v="12th August,2016"/>
    <d v="2016-08-12T00:00:00"/>
    <s v="1st October,2016"/>
    <d v="2016-10-01T00:00:00"/>
    <s v="Stephen Kamau Mwangi"/>
    <s v="Male"/>
    <s v="8642537"/>
    <s v="721337451"/>
    <m/>
    <m/>
    <m/>
    <n v="36.166200000000003"/>
    <n v="-0.15487500000000001"/>
    <s v="Nakuru"/>
    <s v="Bahati"/>
    <s v="Bahati"/>
    <s v="Murangini"/>
    <s v="8"/>
    <s v="Samjubiotec Enterprises"/>
    <m/>
    <s v="Samjubiotec Enterprises"/>
    <s v=""/>
    <s v="Micro Business"/>
    <x v="2"/>
    <x v="0"/>
    <d v="2017-03-02T00:00:00"/>
  </r>
  <r>
    <s v="VPA6"/>
    <s v="KE-NAN-1609-16743"/>
    <x v="0"/>
    <s v=""/>
    <s v="13th July,2016"/>
    <d v="2016-07-13T00:00:00"/>
    <s v="1st September,2016"/>
    <d v="2016-09-01T00:00:00"/>
    <s v="Jeremiah Kipyego"/>
    <s v="Male"/>
    <s v="99999"/>
    <s v="722587054"/>
    <m/>
    <m/>
    <m/>
    <n v="35.156013000000002"/>
    <n v="0.42715399999999998"/>
    <s v="Nandi"/>
    <s v="Mosop"/>
    <s v="Eldoret"/>
    <s v="Sigot"/>
    <s v="8"/>
    <s v="Ndimar Renewable Energy"/>
    <m/>
    <s v="Ndimar Renewable Energy"/>
    <s v=""/>
    <s v="Micro Business"/>
    <x v="2"/>
    <x v="0"/>
    <d v="2017-03-02T00:00:00"/>
  </r>
  <r>
    <s v="VPA6"/>
    <s v="KE-KIR-1610-16854"/>
    <x v="0"/>
    <s v=""/>
    <s v="12th August,2016"/>
    <d v="2016-08-12T00:00:00"/>
    <s v="1st October,2016"/>
    <d v="2016-10-01T00:00:00"/>
    <s v="Gitari Murigi"/>
    <s v="Male"/>
    <s v="565113"/>
    <s v="732412878"/>
    <m/>
    <m/>
    <m/>
    <n v="37.243102999999998"/>
    <n v="-0.55253600000000003"/>
    <s v="Kirinyaga"/>
    <s v="Kirinyaga"/>
    <s v="Baicho"/>
    <s v=""/>
    <s v="8"/>
    <s v="Bio Esline Company Ltd"/>
    <m/>
    <s v="Bio Esline Company Ltd"/>
    <s v=""/>
    <s v="Micro Business"/>
    <x v="2"/>
    <x v="0"/>
    <d v="2017-03-02T00:00:00"/>
  </r>
  <r>
    <s v="VPA6"/>
    <s v="KE-EMB-1603-16208"/>
    <x v="2"/>
    <s v="Unreachable"/>
    <s v="21st January,2016"/>
    <d v="2016-01-21T00:00:00"/>
    <s v="11th March,2016"/>
    <d v="2016-03-11T00:00:00"/>
    <s v="Dickson Njeru"/>
    <s v="Male"/>
    <s v="267029"/>
    <s v="735945629"/>
    <m/>
    <m/>
    <m/>
    <n v="37.486052999999998"/>
    <n v="-0.36726999999999999"/>
    <s v="Embu"/>
    <s v="Manyatta"/>
    <s v="Manyatta"/>
    <s v="Mukangu"/>
    <s v="8"/>
    <s v="Sakaki Natural Renewable Energy Center"/>
    <m/>
    <s v="Sakaki Natural Renewable Energy Center"/>
    <s v=""/>
    <s v="Micro Business"/>
    <x v="2"/>
    <x v="0"/>
    <d v="2017-03-02T00:00:00"/>
  </r>
  <r>
    <s v="VPA6"/>
    <s v="KE-MER-1605-16219"/>
    <x v="0"/>
    <s v=""/>
    <s v="12th March,2016"/>
    <d v="2016-03-12T00:00:00"/>
    <s v="1st May,2016"/>
    <d v="2016-05-01T00:00:00"/>
    <s v="Siphira Kagendo Njuki"/>
    <s v="Female"/>
    <s v="9215962"/>
    <s v="726120931"/>
    <m/>
    <m/>
    <m/>
    <n v="37.622861"/>
    <n v="-0.18221200000000001"/>
    <s v="Meru"/>
    <s v="Imenti South"/>
    <s v="Igoji West"/>
    <s v="Gitumbi"/>
    <s v="8"/>
    <s v="Likunga Company Limited"/>
    <m/>
    <s v="Likunga Company Limited"/>
    <s v=""/>
    <s v="Micro Business"/>
    <x v="0"/>
    <x v="0"/>
    <d v="2017-03-02T00:00:00"/>
  </r>
  <r>
    <s v="VPA6"/>
    <s v="KE-NAK-1606-16229"/>
    <x v="0"/>
    <s v=""/>
    <s v="12th April,2016"/>
    <d v="2016-04-12T00:00:00"/>
    <s v="1st June,2016"/>
    <d v="2016-06-01T00:00:00"/>
    <s v="Ann Wagachu Macharia"/>
    <s v="Female"/>
    <s v="8028679"/>
    <s v="704476009"/>
    <m/>
    <m/>
    <m/>
    <n v="36.078187"/>
    <n v="-0.29968800000000001"/>
    <s v="Nakuru"/>
    <s v="Bahati"/>
    <s v="Kiamaina"/>
    <s v="Kirathimo"/>
    <s v="8"/>
    <s v="Samjubiotec Enterprises"/>
    <m/>
    <s v="Samjubiotec Enterprises"/>
    <s v=""/>
    <s v="Micro Business"/>
    <x v="2"/>
    <x v="0"/>
    <d v="2017-03-02T00:00:00"/>
  </r>
  <r>
    <s v="VPA6"/>
    <s v="KE-MUR-1605-16230"/>
    <x v="0"/>
    <s v=""/>
    <s v="12th March,2016"/>
    <d v="2016-03-12T00:00:00"/>
    <s v="1st May,2016"/>
    <d v="2016-05-01T00:00:00"/>
    <s v="Peter Mungai"/>
    <s v="Male"/>
    <s v="7185932"/>
    <s v="721480360"/>
    <m/>
    <m/>
    <m/>
    <n v="37.157370999999998"/>
    <n v="-0.90392799999999995"/>
    <s v="Murang'a"/>
    <s v="Makuyu"/>
    <s v="Kenol"/>
    <s v="Kimorori"/>
    <s v="8"/>
    <s v="Samjubiotec Enterprises"/>
    <m/>
    <s v="Samjubiotec Enterprises"/>
    <s v=""/>
    <s v="Micro Business"/>
    <x v="2"/>
    <x v="0"/>
    <d v="2017-03-02T00:00:00"/>
  </r>
  <r>
    <s v="VPA6"/>
    <s v="KE-NAK-1603-16232"/>
    <x v="0"/>
    <s v=""/>
    <s v="11th January,2016"/>
    <d v="2016-01-11T00:00:00"/>
    <s v="1st March,2016"/>
    <d v="2016-03-01T00:00:00"/>
    <s v="James Njenga Waweru"/>
    <s v="Male"/>
    <s v="4538862"/>
    <s v="722504870"/>
    <m/>
    <m/>
    <m/>
    <n v="36.110218000000003"/>
    <n v="-0.22603799999999999"/>
    <s v="Nakuru"/>
    <s v="Bahati"/>
    <s v="Kiamaina"/>
    <s v="Kirima"/>
    <s v="8"/>
    <s v="Samjubiotec Enterprises"/>
    <m/>
    <s v="Samjubiotec Enterprises"/>
    <s v=""/>
    <s v="Micro Business"/>
    <x v="2"/>
    <x v="0"/>
    <d v="2017-03-02T00:00:00"/>
  </r>
  <r>
    <s v="VPA6"/>
    <s v="KE-KIA-1606-16234"/>
    <x v="2"/>
    <s v="Unreachable"/>
    <s v="12th April,2016"/>
    <d v="2016-04-12T00:00:00"/>
    <s v="1st June,2016"/>
    <d v="2016-06-01T00:00:00"/>
    <s v="Lilian Nyambura Gituere"/>
    <s v="Female"/>
    <s v="28101155"/>
    <s v="726311961"/>
    <m/>
    <m/>
    <m/>
    <n v="36.65954"/>
    <n v="-1.2101949999999999"/>
    <s v="Kiambu"/>
    <s v="Kikuyu"/>
    <s v="Muguga"/>
    <s v="Zambezi"/>
    <s v="8"/>
    <s v="Samjubiotec Enterprises"/>
    <m/>
    <s v="Samjubiotec Enterprises"/>
    <s v=""/>
    <s v="Micro Business"/>
    <x v="2"/>
    <x v="0"/>
    <d v="2017-03-02T00:00:00"/>
  </r>
  <r>
    <s v="VPA6"/>
    <s v="KE-EMB-1603-16279"/>
    <x v="0"/>
    <s v=""/>
    <s v="11th January,2016"/>
    <d v="2016-01-11T00:00:00"/>
    <s v="1st March,2016"/>
    <d v="2016-03-01T00:00:00"/>
    <s v="Patrick Ndwiga"/>
    <s v="Male"/>
    <s v="10797485"/>
    <s v="710729983"/>
    <m/>
    <m/>
    <m/>
    <n v="37.515115000000002"/>
    <n v="-0.39967900000000001"/>
    <s v="Embu"/>
    <s v="Runyenjes"/>
    <s v="Kagaari North"/>
    <s v="Kianjokoma"/>
    <s v="8"/>
    <s v="Eastern Bioteck"/>
    <m/>
    <s v="Eastern Bioteck"/>
    <s v=""/>
    <s v="Micro Business"/>
    <x v="2"/>
    <x v="0"/>
    <d v="2017-03-02T00:00:00"/>
  </r>
  <r>
    <s v="VPA6"/>
    <s v="KE-KIA-1606-16293"/>
    <x v="0"/>
    <s v=""/>
    <s v="12th April,2016"/>
    <d v="2016-04-12T00:00:00"/>
    <s v="1st June,2016"/>
    <d v="2016-06-01T00:00:00"/>
    <s v="Hannah Wambui Macharia"/>
    <s v="Female"/>
    <s v="9019975"/>
    <s v="726946033"/>
    <m/>
    <m/>
    <m/>
    <n v="36.822291999999997"/>
    <n v="-1.1276569999999999"/>
    <s v="Kiambu"/>
    <s v="Kiambu"/>
    <s v="Nyautu"/>
    <s v="Nyautu"/>
    <s v="8"/>
    <s v="Felikam Biogas Services"/>
    <m/>
    <s v="Felikam Biogas Services"/>
    <s v=""/>
    <s v="Micro Business"/>
    <x v="2"/>
    <x v="0"/>
    <d v="2017-03-02T00:00:00"/>
  </r>
  <r>
    <s v="VPA6"/>
    <s v="KE-KIA-1606-16300"/>
    <x v="0"/>
    <s v=""/>
    <s v="12th April,2016"/>
    <d v="2016-04-12T00:00:00"/>
    <s v="1st June,2016"/>
    <d v="2016-06-01T00:00:00"/>
    <s v="John Kabaru Mwangi"/>
    <s v="Male"/>
    <s v="28465144"/>
    <s v="722589775"/>
    <m/>
    <m/>
    <m/>
    <n v="36.995579999999997"/>
    <n v="-1.0163930000000001"/>
    <s v="Kiambu"/>
    <s v="Thika Town"/>
    <s v="Thika Town"/>
    <s v="Karibaribi"/>
    <s v="8"/>
    <s v="Fagaden Enterprises"/>
    <m/>
    <s v="Fagaden Enterprises"/>
    <s v=""/>
    <s v="Micro Business"/>
    <x v="0"/>
    <x v="0"/>
    <d v="2017-03-02T00:00:00"/>
  </r>
  <r>
    <s v="VPA6"/>
    <s v="KE-NYE-1606-16301"/>
    <x v="0"/>
    <s v=""/>
    <s v="12th April,2016"/>
    <d v="2016-04-12T00:00:00"/>
    <s v="1st June,2016"/>
    <d v="2016-06-01T00:00:00"/>
    <s v="David Wachira Kiara"/>
    <s v="Male"/>
    <s v="4438700"/>
    <s v="721336744"/>
    <m/>
    <m/>
    <m/>
    <n v="37.135649999999998"/>
    <n v="-0.46770299999999998"/>
    <s v="Nyeri"/>
    <s v="Mathira East"/>
    <s v="Karatina Town"/>
    <s v="Cheru"/>
    <s v="8"/>
    <s v="Fagaden Enterprises"/>
    <m/>
    <s v="Fagaden Enterprises"/>
    <s v=""/>
    <s v="Micro Business"/>
    <x v="2"/>
    <x v="0"/>
    <d v="2017-03-02T00:00:00"/>
  </r>
  <r>
    <s v="VPA6"/>
    <s v="KE-KIA-1602-16304"/>
    <x v="0"/>
    <s v=""/>
    <s v="13th December,2015"/>
    <d v="2015-12-13T00:00:00"/>
    <s v="1st February,2016"/>
    <d v="2016-02-01T00:00:00"/>
    <s v="Joel Kamau"/>
    <s v="Male"/>
    <s v="8615041"/>
    <s v="723343710"/>
    <m/>
    <m/>
    <m/>
    <n v="37.153399999999998"/>
    <n v="-1.065148"/>
    <s v="Kiambu"/>
    <s v="Thika East"/>
    <s v=""/>
    <s v="Igamagabo"/>
    <s v="8"/>
    <s v="Bio Esline Company Ltd"/>
    <m/>
    <s v="Bio Esline Company Ltd"/>
    <s v=""/>
    <s v="Micro Business"/>
    <x v="2"/>
    <x v="0"/>
    <d v="2017-03-02T00:00:00"/>
  </r>
  <r>
    <s v="VPA6"/>
    <s v="KE-KIA-1602-16305"/>
    <x v="0"/>
    <s v=""/>
    <s v="13th December,2015"/>
    <d v="2015-12-13T00:00:00"/>
    <s v="1st February,2016"/>
    <d v="2016-02-01T00:00:00"/>
    <s v="Patrick M Maina"/>
    <s v="Male"/>
    <s v="20969085"/>
    <s v="722439631"/>
    <m/>
    <m/>
    <m/>
    <n v="37.165283000000002"/>
    <n v="-1.046603"/>
    <s v="Kiambu"/>
    <s v="Thika East"/>
    <s v=""/>
    <s v="Mkana Kii"/>
    <s v="8"/>
    <s v="Bio Esline Company Ltd"/>
    <m/>
    <s v="Bio Esline Company Ltd"/>
    <s v=""/>
    <s v="Micro Business"/>
    <x v="2"/>
    <x v="0"/>
    <d v="2017-03-02T00:00:00"/>
  </r>
  <r>
    <s v="VPA6"/>
    <s v="KE-MUR-1603-16364"/>
    <x v="0"/>
    <s v=""/>
    <s v="2nd February,2016"/>
    <d v="2016-02-02T00:00:00"/>
    <s v="23rd March,2016"/>
    <d v="2016-03-23T00:00:00"/>
    <s v="Benjamin Mwema Kariuki"/>
    <s v="Male"/>
    <s v="799220"/>
    <s v="712043396"/>
    <m/>
    <m/>
    <m/>
    <n v="36.965997000000002"/>
    <n v="-0.96817399999999998"/>
    <s v="Murang'a"/>
    <s v="Gatanga"/>
    <s v="Mugumoini"/>
    <s v="Giatatu"/>
    <s v="8"/>
    <s v="Fagaden Enterprises"/>
    <m/>
    <s v="Fagaden Enterprises"/>
    <s v=""/>
    <s v="Micro Business"/>
    <x v="0"/>
    <x v="0"/>
    <d v="2017-03-02T00:00:00"/>
  </r>
  <r>
    <s v="VPA6"/>
    <s v="KE-MUR-1608-16419"/>
    <x v="0"/>
    <s v=""/>
    <s v="12th June,2016"/>
    <d v="2016-06-12T00:00:00"/>
    <s v="1st August,2016"/>
    <d v="2016-08-01T00:00:00"/>
    <s v="Paul Mwangi Munene"/>
    <s v="Male"/>
    <s v="10488165"/>
    <s v="726351093"/>
    <m/>
    <m/>
    <m/>
    <n v="37.184472"/>
    <n v="-0.83422300000000005"/>
    <s v="Murang'a"/>
    <s v="Maragua"/>
    <s v="Kamahuha"/>
    <s v="Rurii"/>
    <s v="8"/>
    <s v="Fagaden Enterprises"/>
    <m/>
    <s v="Fagaden Enterprises"/>
    <s v=""/>
    <s v="Micro Business"/>
    <x v="0"/>
    <x v="0"/>
    <d v="2017-03-02T00:00:00"/>
  </r>
  <r>
    <s v="VPA6"/>
    <s v="KE-MUR-1607-16420"/>
    <x v="0"/>
    <s v=""/>
    <s v="19th May,2016"/>
    <d v="2016-05-19T00:00:00"/>
    <s v="8th July,2016"/>
    <d v="2016-07-08T00:00:00"/>
    <s v="Milka Wangui Gatua"/>
    <s v="Female"/>
    <s v="21956593"/>
    <s v="727759083"/>
    <m/>
    <m/>
    <m/>
    <n v="36.892938999999998"/>
    <n v="-0.89455600000000002"/>
    <s v="Murang'a"/>
    <s v="Maragua"/>
    <s v="Chomo"/>
    <s v="Chomo"/>
    <s v="8"/>
    <s v="Fagaden Enterprises"/>
    <m/>
    <s v="Fagaden Enterprises"/>
    <s v=""/>
    <s v="Micro Business"/>
    <x v="0"/>
    <x v="0"/>
    <d v="2017-03-02T00:00:00"/>
  </r>
  <r>
    <s v="VPA6"/>
    <s v="KE-MER-1606-16306"/>
    <x v="0"/>
    <s v=""/>
    <s v="1st May,2016"/>
    <d v="2016-05-01T00:00:00"/>
    <s v="20th June,2016"/>
    <d v="2016-06-20T00:00:00"/>
    <s v="Charles Mwangi"/>
    <s v="Male"/>
    <s v="9097801"/>
    <s v="721244326"/>
    <m/>
    <m/>
    <m/>
    <n v="37.657643"/>
    <n v="-5.7827999999999997E-2"/>
    <s v="Meru"/>
    <s v="Imenti South"/>
    <s v="Nkubu"/>
    <s v="Uruku"/>
    <s v="8"/>
    <s v="Bio Esline Company Ltd"/>
    <m/>
    <s v="Bio Esline Company Ltd"/>
    <s v=""/>
    <s v="Micro Business"/>
    <x v="2"/>
    <x v="0"/>
    <d v="2017-03-02T00:00:00"/>
  </r>
  <r>
    <s v="VPA6"/>
    <s v="KE-MER-1605-16314"/>
    <x v="0"/>
    <s v=""/>
    <s v="12th March,2016"/>
    <d v="2016-03-12T00:00:00"/>
    <s v="1st May,2016"/>
    <d v="2016-05-01T00:00:00"/>
    <s v="John Miriti"/>
    <s v="Male"/>
    <s v="99999"/>
    <s v="726162634"/>
    <m/>
    <m/>
    <m/>
    <n v="37.949750999999999"/>
    <n v="0.21263299999999999"/>
    <s v="Meru"/>
    <s v="Igembe South"/>
    <s v="Antubudi"/>
    <s v="Antubudi"/>
    <s v="8"/>
    <s v="Andcol Enterprises"/>
    <m/>
    <s v="Andcol Enterprises"/>
    <s v=""/>
    <s v="Micro Business"/>
    <x v="2"/>
    <x v="0"/>
    <d v="2017-03-02T00:00:00"/>
  </r>
  <r>
    <s v="VPA6"/>
    <s v="KE-MUR-1605-16315"/>
    <x v="0"/>
    <s v=""/>
    <s v="12th March,2016"/>
    <d v="2016-03-12T00:00:00"/>
    <s v="1st May,2016"/>
    <d v="2016-05-01T00:00:00"/>
    <s v="Francis Macharia Kangethe"/>
    <s v="Male"/>
    <s v="99999"/>
    <s v="721811345"/>
    <m/>
    <m/>
    <m/>
    <n v="36.990951000000003"/>
    <n v="-0.92101299999999997"/>
    <s v="Murang'a"/>
    <s v="Gatanga"/>
    <s v="Nyaga"/>
    <s v="Kihumbuini"/>
    <s v="8"/>
    <s v="Andcol Enterprises"/>
    <m/>
    <s v="Andcol Enterprises"/>
    <s v=""/>
    <s v="Micro Business"/>
    <x v="2"/>
    <x v="0"/>
    <d v="2017-03-02T00:00:00"/>
  </r>
  <r>
    <s v="VPA6"/>
    <s v="KE-MER-1601-16320"/>
    <x v="0"/>
    <s v=""/>
    <s v="21st November,2015"/>
    <d v="2015-11-21T00:00:00"/>
    <s v="10th January,2016"/>
    <d v="2016-01-10T00:00:00"/>
    <s v="Dominic Mwaki Kendi"/>
    <s v="Female"/>
    <s v="2360659"/>
    <s v="724544008"/>
    <m/>
    <m/>
    <m/>
    <n v="37.673994999999998"/>
    <n v="-5.4292E-2"/>
    <s v="Meru"/>
    <s v="Imenti South"/>
    <s v=""/>
    <s v="Karandane"/>
    <s v="8"/>
    <s v="Bio Esline Company Ltd"/>
    <m/>
    <s v="Bio Esline Company Ltd"/>
    <s v=""/>
    <s v="Micro Business"/>
    <x v="2"/>
    <x v="0"/>
    <d v="2017-03-02T00:00:00"/>
  </r>
  <r>
    <s v="VPA6"/>
    <s v="KE-MER-1602-16321"/>
    <x v="0"/>
    <s v=""/>
    <s v="13th December,2015"/>
    <d v="2015-12-13T00:00:00"/>
    <s v="1st February,2016"/>
    <d v="2016-02-01T00:00:00"/>
    <s v="Daniel Mbaya"/>
    <s v="Male"/>
    <s v="2524855"/>
    <s v="720088436"/>
    <m/>
    <m/>
    <m/>
    <n v="37.502589999999998"/>
    <n v="9.5485E-2"/>
    <s v="Meru"/>
    <s v="Buuri"/>
    <s v="Kibirichia"/>
    <s v="Kibirichia"/>
    <s v="8"/>
    <s v="Bio Esline Company Ltd"/>
    <m/>
    <s v="Bio Esline Company Ltd"/>
    <s v=""/>
    <s v="Micro Business"/>
    <x v="2"/>
    <x v="0"/>
    <d v="2017-03-02T00:00:00"/>
  </r>
  <r>
    <s v="VPA6"/>
    <s v="KE-MER-1602-16322"/>
    <x v="0"/>
    <s v=""/>
    <s v="13th December,2015"/>
    <d v="2015-12-13T00:00:00"/>
    <s v="1st February,2016"/>
    <d v="2016-02-01T00:00:00"/>
    <s v="Hariet Mwagera"/>
    <s v="Male"/>
    <s v="13181773"/>
    <s v="701689709"/>
    <m/>
    <m/>
    <m/>
    <n v="37.663809999999998"/>
    <n v="-4.4652999999999998E-2"/>
    <s v="Meru"/>
    <s v="Imenti South"/>
    <s v=""/>
    <s v="Ngumoli"/>
    <s v="8"/>
    <s v="Bio Esline Company Ltd"/>
    <m/>
    <s v="Bio Esline Company Ltd"/>
    <s v=""/>
    <s v="Micro Business"/>
    <x v="2"/>
    <x v="0"/>
    <d v="2017-03-02T00:00:00"/>
  </r>
  <r>
    <s v="VPA6"/>
    <s v="KE-EMB-1604-16323"/>
    <x v="0"/>
    <s v=""/>
    <s v="11th February,2016"/>
    <d v="2016-02-11T00:00:00"/>
    <s v="1st April,2016"/>
    <d v="2016-04-01T00:00:00"/>
    <s v="Dancun Kariuki"/>
    <s v="Male"/>
    <s v="346840"/>
    <s v="720776843"/>
    <m/>
    <m/>
    <m/>
    <n v="37.685141000000002"/>
    <n v="-0.48309600000000003"/>
    <s v="Embu"/>
    <s v="Embu North"/>
    <s v="Kyeni South"/>
    <s v="Kasafari"/>
    <s v="8"/>
    <s v="Bio Esline Company Ltd"/>
    <m/>
    <s v="Bio Esline Company Ltd"/>
    <s v=""/>
    <s v="Micro Business"/>
    <x v="2"/>
    <x v="0"/>
    <d v="2017-03-02T00:00:00"/>
  </r>
  <r>
    <s v="VPA6"/>
    <s v="KE-EMB-1605-16324"/>
    <x v="0"/>
    <s v=""/>
    <s v="12th March,2016"/>
    <d v="2016-03-12T00:00:00"/>
    <s v="1st May,2016"/>
    <d v="2016-05-01T00:00:00"/>
    <s v="Sebastian Mbaka Muigai"/>
    <s v="Male"/>
    <s v="561754"/>
    <s v="712317587"/>
    <m/>
    <m/>
    <m/>
    <n v="37.666970999999997"/>
    <n v="-0.47425600000000001"/>
    <s v="Embu"/>
    <s v="Embu East"/>
    <s v=""/>
    <s v="Karurumo"/>
    <s v="8"/>
    <s v="Bio Esline Company Ltd"/>
    <m/>
    <s v="Bio Esline Company Ltd"/>
    <s v=""/>
    <s v="Micro Business"/>
    <x v="2"/>
    <x v="0"/>
    <d v="2017-03-02T00:00:00"/>
  </r>
  <r>
    <s v="VPA6"/>
    <s v="KE-EMB-1605-16325"/>
    <x v="0"/>
    <s v=""/>
    <s v="12th March,2016"/>
    <d v="2016-03-12T00:00:00"/>
    <s v="1st May,2016"/>
    <d v="2016-05-01T00:00:00"/>
    <s v="Lincon Njeru"/>
    <s v="Male"/>
    <s v="2907022"/>
    <s v="723650242"/>
    <m/>
    <m/>
    <m/>
    <n v="37.698206999999996"/>
    <n v="-0.46346900000000002"/>
    <s v="Embu"/>
    <s v="Mbeere North"/>
    <s v=""/>
    <s v="Kiambusho"/>
    <s v="8"/>
    <s v="Bio Esline Company Ltd"/>
    <m/>
    <s v="Bio Esline Company Ltd"/>
    <s v=""/>
    <s v="Micro Business"/>
    <x v="2"/>
    <x v="0"/>
    <d v="2017-03-02T00:00:00"/>
  </r>
  <r>
    <s v="VPA6"/>
    <s v="KE-EMB-1602-16326"/>
    <x v="0"/>
    <s v=""/>
    <s v="13th December,2015"/>
    <d v="2015-12-13T00:00:00"/>
    <s v="1st February,2016"/>
    <d v="2016-02-01T00:00:00"/>
    <s v="Evans Njeru Kichoni"/>
    <s v="Male"/>
    <s v="3708861"/>
    <s v="724645383"/>
    <m/>
    <m/>
    <m/>
    <n v="37.635016999999998"/>
    <n v="-0.430674"/>
    <s v="Embu"/>
    <s v="Mbeere North"/>
    <s v="Kyeni South"/>
    <s v="Gathunguri"/>
    <s v="8"/>
    <s v="Bio Esline Company Ltd"/>
    <m/>
    <s v="Bio Esline Company Ltd"/>
    <s v=""/>
    <s v="Micro Business"/>
    <x v="2"/>
    <x v="0"/>
    <d v="2017-03-02T00:00:00"/>
  </r>
  <r>
    <s v="VPA6"/>
    <s v="KE-EMB-1604-16327"/>
    <x v="0"/>
    <s v=""/>
    <s v="11th February,2016"/>
    <d v="2016-02-11T00:00:00"/>
    <s v="1st April,2016"/>
    <d v="2016-04-01T00:00:00"/>
    <s v="Peter Munjai Nyaga"/>
    <s v="Male"/>
    <s v="5746636"/>
    <s v="720860560"/>
    <m/>
    <m/>
    <m/>
    <n v="37.702258"/>
    <n v="-0.473798"/>
    <s v="Embu"/>
    <s v="Mbeere North"/>
    <s v="Evurore"/>
    <s v="Ngura"/>
    <s v="8"/>
    <s v="Bio Esline Company Ltd"/>
    <m/>
    <s v="Bio Esline Company Ltd"/>
    <s v=""/>
    <s v="Micro Business"/>
    <x v="2"/>
    <x v="0"/>
    <d v="2017-03-02T00:00:00"/>
  </r>
  <r>
    <s v="VPA6"/>
    <s v="KE-MER-1609-16390"/>
    <x v="0"/>
    <s v=""/>
    <s v="13th July,2016"/>
    <d v="2016-07-13T00:00:00"/>
    <s v="1st September,2016"/>
    <d v="2016-09-01T00:00:00"/>
    <s v="Esther Mwebia"/>
    <s v="Female"/>
    <s v="20556422"/>
    <s v="720710374"/>
    <m/>
    <m/>
    <m/>
    <n v="37.648631999999999"/>
    <n v="-4.1928E-2"/>
    <s v="Meru"/>
    <s v="Imenti South"/>
    <s v="Nkuene"/>
    <s v="Thia"/>
    <s v="8"/>
    <s v="Likunga Company Limited"/>
    <m/>
    <s v="Likunga Company Limited"/>
    <s v=""/>
    <s v="Micro Business"/>
    <x v="2"/>
    <x v="0"/>
    <d v="2017-03-02T00:00:00"/>
  </r>
  <r>
    <s v="VPA6"/>
    <s v="KE-THA-1609-16394"/>
    <x v="0"/>
    <s v=""/>
    <s v="13th July,2016"/>
    <d v="2016-07-13T00:00:00"/>
    <s v="1st September,2016"/>
    <d v="2016-09-01T00:00:00"/>
    <s v="George Kaburu Gilbert"/>
    <s v="Male"/>
    <s v="20544432"/>
    <s v="727861100"/>
    <m/>
    <m/>
    <m/>
    <n v="37.641565"/>
    <n v="-0.24102199999999999"/>
    <s v="Tharaka-Nithi"/>
    <s v="Maara"/>
    <s v="Chogoria"/>
    <s v="Weru"/>
    <s v="8"/>
    <s v="Likunga Company Limited"/>
    <m/>
    <s v="Likunga Company Limited"/>
    <s v=""/>
    <s v="Micro Business"/>
    <x v="2"/>
    <x v="0"/>
    <d v="2017-03-02T00:00:00"/>
  </r>
  <r>
    <s v="VPA6"/>
    <s v="KE-KIS-1602-16395"/>
    <x v="0"/>
    <s v=""/>
    <s v="13th December,2015"/>
    <d v="2015-12-13T00:00:00"/>
    <s v="1st February,2016"/>
    <d v="2016-02-01T00:00:00"/>
    <s v="Elijah O Getugi"/>
    <s v="Male"/>
    <s v="2616229"/>
    <s v="729244610"/>
    <m/>
    <m/>
    <m/>
    <n v="34.755355000000002"/>
    <n v="-0.69097699999999995"/>
    <s v="Kisii"/>
    <s v="Kisii Central"/>
    <s v="Kisii Central"/>
    <s v="Nyansancha"/>
    <s v="8"/>
    <s v="Nyansancha Biogas"/>
    <m/>
    <s v="Nyansancha Biogas"/>
    <s v=""/>
    <s v="Micro Business"/>
    <x v="2"/>
    <x v="0"/>
    <d v="2017-03-02T00:00:00"/>
  </r>
  <r>
    <s v="VPA6"/>
    <s v="KE-KIA-1606-16399"/>
    <x v="0"/>
    <s v=""/>
    <s v="12th April,2016"/>
    <d v="2016-04-12T00:00:00"/>
    <s v="1st June,2016"/>
    <d v="2016-06-01T00:00:00"/>
    <s v="Regina Nduta Murira"/>
    <s v="Male"/>
    <s v="99999"/>
    <s v="721418180"/>
    <s v="720358340"/>
    <m/>
    <m/>
    <n v="36.945402000000001"/>
    <n v="-1.0551900000000001"/>
    <s v="Kiambu"/>
    <s v="Gatundu South"/>
    <s v="Ngenda"/>
    <s v="Kimunyu"/>
    <s v="8"/>
    <s v="Fagaden Enterprises"/>
    <m/>
    <s v="Fagaden Enterprises"/>
    <s v=""/>
    <s v="Micro Business"/>
    <x v="2"/>
    <x v="0"/>
    <d v="2017-03-02T00:00:00"/>
  </r>
  <r>
    <s v="VPA6"/>
    <s v="KE-TRA-1605-16030"/>
    <x v="0"/>
    <s v=""/>
    <s v="1st April,2016"/>
    <d v="2016-04-01T00:00:00"/>
    <s v="21st May,2016"/>
    <d v="2016-05-21T00:00:00"/>
    <s v="Richard Juma Obongo"/>
    <s v="Male"/>
    <s v="8586235"/>
    <s v="722450086"/>
    <m/>
    <m/>
    <m/>
    <n v="35.063949999999998"/>
    <n v="1.06951"/>
    <s v="Trans Nzoia"/>
    <s v="Trans Nzoia East"/>
    <s v="Sitatunga"/>
    <s v="Taito"/>
    <s v="8"/>
    <s v="Pafasi Enterprise"/>
    <m/>
    <s v="Pafasi Enterprise"/>
    <s v=""/>
    <s v="Micro Business"/>
    <x v="2"/>
    <x v="0"/>
    <d v="2017-03-02T00:00:00"/>
  </r>
  <r>
    <s v="VPA6"/>
    <s v="KE-UAS-1606-16037"/>
    <x v="0"/>
    <s v=""/>
    <s v="12th April,2016"/>
    <d v="2016-04-12T00:00:00"/>
    <s v="1st June,2016"/>
    <d v="2016-06-01T00:00:00"/>
    <s v="Stephen Kimurto"/>
    <s v="Male"/>
    <s v="17429422"/>
    <s v="722689664"/>
    <m/>
    <m/>
    <m/>
    <n v="35.355348999999997"/>
    <n v="0.47485100000000002"/>
    <s v="Uasin Gishu"/>
    <s v="Ainabkoi"/>
    <s v="Kipkorgot"/>
    <s v="Kipsinede"/>
    <s v="8"/>
    <s v="Ndimar Renewable Energy"/>
    <m/>
    <s v="Ndimar Renewable Energy"/>
    <s v=""/>
    <s v="Micro Business"/>
    <x v="2"/>
    <x v="0"/>
    <d v="2017-03-02T00:00:00"/>
  </r>
  <r>
    <s v="VPA6"/>
    <s v="KE-THA-1604-16043"/>
    <x v="0"/>
    <s v=""/>
    <s v="2nd March,2016"/>
    <d v="2016-03-02T00:00:00"/>
    <s v="21st April,2016"/>
    <d v="2016-04-21T00:00:00"/>
    <s v="Nicholas Mbuko"/>
    <s v="Male"/>
    <s v="28564212"/>
    <s v="720638432"/>
    <m/>
    <m/>
    <m/>
    <n v="37.675744999999999"/>
    <n v="-0.36824000000000001"/>
    <s v="Tharaka-Nithi"/>
    <s v="Chuka"/>
    <s v="Mugwe"/>
    <s v="Chera"/>
    <s v="8"/>
    <s v="Igwemas General Digester Ltd"/>
    <m/>
    <s v="Igwemas General Digester Ltd"/>
    <s v=""/>
    <s v="Micro Business"/>
    <x v="0"/>
    <x v="0"/>
    <d v="2017-03-02T00:00:00"/>
  </r>
  <r>
    <s v="VPA6"/>
    <s v="KE-EMB-1603-16281"/>
    <x v="0"/>
    <s v=""/>
    <s v="11th January,2016"/>
    <d v="2016-01-11T00:00:00"/>
    <s v="1st March,2016"/>
    <d v="2016-03-01T00:00:00"/>
    <s v="Jonathan Gakuya"/>
    <s v="Male"/>
    <s v="99999"/>
    <s v="720277720"/>
    <m/>
    <m/>
    <m/>
    <n v="37.545121000000002"/>
    <n v="-0.44185000000000002"/>
    <s v="Embu"/>
    <s v="Runyenjes"/>
    <s v="Runyenjes"/>
    <s v="Ndari"/>
    <s v="8"/>
    <s v="Eastern Bioteck"/>
    <m/>
    <s v="Eastern Bioteck"/>
    <s v=""/>
    <s v="Micro Business"/>
    <x v="2"/>
    <x v="0"/>
    <d v="2017-03-02T00:00:00"/>
  </r>
  <r>
    <s v="VPA6"/>
    <s v="KE-EMB-1606-16284"/>
    <x v="1"/>
    <s v="Duplicate"/>
    <s v="12th April,2016"/>
    <d v="2016-04-12T00:00:00"/>
    <s v="1st June,2016"/>
    <d v="2016-06-01T00:00:00"/>
    <s v="Lucy Muthoni"/>
    <s v="Female"/>
    <s v="13855444"/>
    <s v="723005085"/>
    <m/>
    <m/>
    <m/>
    <m/>
    <m/>
    <s v="Embu"/>
    <s v="Runyenjes"/>
    <s v="Gaturi North"/>
    <s v="Nyagaguti"/>
    <s v="8"/>
    <s v="Eastern Bioteck"/>
    <m/>
    <s v="Eastern Bioteck"/>
    <s v=""/>
    <s v="Micro Business"/>
    <x v="2"/>
    <x v="0"/>
    <d v="2017-03-02T00:00:00"/>
  </r>
  <r>
    <s v="VPA6"/>
    <s v="KE-KIR-1606-16285"/>
    <x v="2"/>
    <s v="Unreachable"/>
    <s v="12th April,2016"/>
    <d v="2016-04-12T00:00:00"/>
    <s v="1st June,2016"/>
    <d v="2016-06-01T00:00:00"/>
    <s v="Jane Wanjiku Karuthi"/>
    <s v="Female"/>
    <s v="99999"/>
    <s v="722671131"/>
    <m/>
    <m/>
    <m/>
    <n v="37.403005"/>
    <n v="-0.55602700000000005"/>
    <s v="Kirinyaga"/>
    <s v="Mwea"/>
    <s v="Murinduko"/>
    <s v="Kamunyange"/>
    <s v="8"/>
    <s v="Eastern Bioteck"/>
    <m/>
    <s v="Eastern Bioteck"/>
    <s v=""/>
    <s v="Micro Business"/>
    <x v="2"/>
    <x v="0"/>
    <d v="2017-03-02T00:00:00"/>
  </r>
  <r>
    <s v="VPA6"/>
    <s v="KE-KIA-1604-16355"/>
    <x v="0"/>
    <s v=""/>
    <s v="11th February,2016"/>
    <d v="2016-02-11T00:00:00"/>
    <s v="1st April,2016"/>
    <d v="2016-04-01T00:00:00"/>
    <s v="Simon Kinyanjui Thiongo"/>
    <s v="Male"/>
    <s v="7279841"/>
    <s v="726546423"/>
    <m/>
    <m/>
    <m/>
    <n v="37.003278000000002"/>
    <n v="-1.02024"/>
    <s v="Kiambu"/>
    <s v="Thika Town"/>
    <s v="Karibai"/>
    <s v="Karibaribi"/>
    <s v="8"/>
    <s v="Fagaden Enterprises"/>
    <m/>
    <s v="Fagaden Enterprises"/>
    <s v=""/>
    <s v="Micro Business"/>
    <x v="2"/>
    <x v="0"/>
    <d v="2017-03-02T00:00:00"/>
  </r>
  <r>
    <s v="VPA6"/>
    <s v="KE-NYA-1605-16085"/>
    <x v="0"/>
    <s v=""/>
    <s v="12th March,2016"/>
    <d v="2016-03-12T00:00:00"/>
    <s v="1st May,2016"/>
    <d v="2016-05-01T00:00:00"/>
    <s v="Duke Mogare Manani"/>
    <s v="Male"/>
    <s v="13341317"/>
    <s v="721931663"/>
    <m/>
    <m/>
    <m/>
    <n v="35.016137999999998"/>
    <n v="-0.74017200000000005"/>
    <s v="Nyamira"/>
    <s v="Borabu"/>
    <s v="Nyansiongo"/>
    <s v="Matutu"/>
    <s v="8"/>
    <s v="Nyansancha Biogas"/>
    <m/>
    <s v="Nyansancha Biogas"/>
    <s v=""/>
    <s v="Micro Business"/>
    <x v="2"/>
    <x v="0"/>
    <d v="2017-03-02T00:00:00"/>
  </r>
  <r>
    <s v="VPA6"/>
    <s v="KE-TRA-1605-16092"/>
    <x v="0"/>
    <s v=""/>
    <s v="17th March,2016"/>
    <d v="2016-03-17T00:00:00"/>
    <s v="6th May,2016"/>
    <d v="2016-05-06T00:00:00"/>
    <s v="Jared Babu Makori"/>
    <s v="Male"/>
    <s v="13147003"/>
    <s v="726461067"/>
    <m/>
    <m/>
    <m/>
    <n v="35.213568000000002"/>
    <n v="1.002656"/>
    <s v="Trans Nzoia"/>
    <s v="Trans Nzoia East"/>
    <s v="Kachibora"/>
    <s v="Kabul"/>
    <s v="8"/>
    <s v="Pafasi Enterprise"/>
    <m/>
    <s v="Pafasi Enterprise"/>
    <s v=""/>
    <s v="Micro Business"/>
    <x v="2"/>
    <x v="0"/>
    <d v="2017-03-02T00:00:00"/>
  </r>
  <r>
    <s v="VPA6"/>
    <s v="KE-KIA-1603-16402"/>
    <x v="0"/>
    <s v=""/>
    <s v="11th January,2016"/>
    <d v="2016-01-11T00:00:00"/>
    <s v="1st March,2016"/>
    <d v="2016-03-01T00:00:00"/>
    <s v="Lydia Wanjiru Njoroge"/>
    <s v="Female"/>
    <s v="6258509"/>
    <s v="711367453"/>
    <m/>
    <m/>
    <m/>
    <n v="36.993602000000003"/>
    <n v="-1.0207999999999999"/>
    <s v="Kiambu"/>
    <s v="Thika Town"/>
    <s v="Karibaribi"/>
    <s v="Karibaribi"/>
    <s v="8"/>
    <s v="Fagaden Enterprises"/>
    <m/>
    <s v="Fagaden Enterprises"/>
    <s v=""/>
    <s v="Micro Business"/>
    <x v="2"/>
    <x v="0"/>
    <d v="2017-03-02T00:00:00"/>
  </r>
  <r>
    <s v="VPA6"/>
    <s v="KE-THA-1607-16411"/>
    <x v="0"/>
    <s v=""/>
    <s v="12th May,2016"/>
    <d v="2016-05-12T00:00:00"/>
    <s v="1st July,2016"/>
    <d v="2016-07-01T00:00:00"/>
    <s v="Frankline James Mugambi"/>
    <s v="Male"/>
    <s v="25070502"/>
    <s v="724506997"/>
    <m/>
    <m/>
    <m/>
    <n v="37.659762999999998"/>
    <n v="-0.332482"/>
    <s v="Tharaka-Nithi"/>
    <s v="Chuka"/>
    <s v="Ndagani"/>
    <s v="Iriani"/>
    <s v="8"/>
    <s v="Igwemas General Digester Ltd"/>
    <m/>
    <s v="Igwemas General Digester Ltd"/>
    <s v=""/>
    <s v="Micro Business"/>
    <x v="2"/>
    <x v="0"/>
    <d v="2017-03-02T00:00:00"/>
  </r>
  <r>
    <s v="VPA6"/>
    <s v="KE-MER-1604-16129"/>
    <x v="0"/>
    <s v=""/>
    <s v="11th February,2016"/>
    <d v="2016-02-11T00:00:00"/>
    <s v="1st April,2016"/>
    <d v="2016-04-01T00:00:00"/>
    <s v="Elias Murungi"/>
    <s v="Male"/>
    <s v="775617"/>
    <s v="727773028"/>
    <m/>
    <m/>
    <m/>
    <n v="37.620944999999999"/>
    <n v="-0.15293499999999999"/>
    <s v="Meru"/>
    <s v="Imenti South"/>
    <s v="Igoji West"/>
    <s v="Mugae"/>
    <s v="8"/>
    <s v="Likunga Company Limited"/>
    <m/>
    <s v="Likunga Company Limited"/>
    <s v=""/>
    <s v="Micro Business"/>
    <x v="2"/>
    <x v="0"/>
    <d v="2017-03-02T00:00:00"/>
  </r>
  <r>
    <s v="VPA6"/>
    <s v="KE-MER-1605-16131"/>
    <x v="0"/>
    <s v=""/>
    <s v="12th March,2016"/>
    <d v="2016-03-12T00:00:00"/>
    <s v="1st May,2016"/>
    <d v="2016-05-01T00:00:00"/>
    <s v="Jennifer Ndege"/>
    <s v="Female"/>
    <s v="14221156"/>
    <s v="717705155"/>
    <m/>
    <m/>
    <m/>
    <n v="37.621613000000004"/>
    <n v="-0.152948"/>
    <s v="Meru"/>
    <s v="Imenti South"/>
    <s v="Igoji West"/>
    <s v="Mugae"/>
    <s v="8"/>
    <s v="Likunga Company Limited"/>
    <m/>
    <s v="Likunga Company Limited"/>
    <s v=""/>
    <s v="Micro Business"/>
    <x v="2"/>
    <x v="0"/>
    <d v="2017-03-02T00:00:00"/>
  </r>
  <r>
    <s v="VPA6"/>
    <s v="KE-MER-1602-16132"/>
    <x v="0"/>
    <s v=""/>
    <s v="13th December,2015"/>
    <d v="2015-12-13T00:00:00"/>
    <s v="1st February,2016"/>
    <d v="2016-02-01T00:00:00"/>
    <s v="John Mugambi"/>
    <s v="Male"/>
    <s v="224788"/>
    <s v="722429268"/>
    <m/>
    <m/>
    <m/>
    <n v="37.657893000000001"/>
    <n v="6.3199999999999997E-4"/>
    <s v="Meru"/>
    <s v="Imenti North"/>
    <s v="Abothuguchi Central"/>
    <s v="Mugambone"/>
    <s v="8"/>
    <s v="Likunga Company Limited"/>
    <m/>
    <s v="Likunga Company Limited"/>
    <s v=""/>
    <s v="Micro Business"/>
    <x v="2"/>
    <x v="0"/>
    <d v="2017-03-02T00:00:00"/>
  </r>
  <r>
    <s v="VPA6"/>
    <s v="KE-THA-1611-21127"/>
    <x v="0"/>
    <s v=""/>
    <s v="12th September,2016"/>
    <d v="2016-09-12T00:00:00"/>
    <s v="1st November,2016"/>
    <d v="2016-11-01T00:00:00"/>
    <s v="Barini Charles Musungu"/>
    <s v="Male"/>
    <s v="2462913"/>
    <s v="700574848"/>
    <m/>
    <m/>
    <m/>
    <n v="37.594777000000001"/>
    <n v="-0.26530500000000001"/>
    <s v="Tharaka-Nithi"/>
    <s v="Maara"/>
    <s v="Murugi West"/>
    <s v="Kirigi"/>
    <s v="8"/>
    <s v="Sakaki Natural Renewable Energy Center"/>
    <m/>
    <s v="Sakaki Natural Renewable Energy Center"/>
    <s v=""/>
    <s v="Micro Business"/>
    <x v="0"/>
    <x v="0"/>
    <d v="2017-03-29T00:00:00"/>
  </r>
  <r>
    <s v="VPA6"/>
    <s v="KE-EMB-1702-21131"/>
    <x v="0"/>
    <s v=""/>
    <s v="14th December,2016"/>
    <d v="2016-12-14T00:00:00"/>
    <s v="2nd February,2017"/>
    <d v="2017-02-02T00:00:00"/>
    <s v="Njeru Mary Wambura"/>
    <s v="Female"/>
    <s v="721129"/>
    <s v="737833546"/>
    <m/>
    <m/>
    <m/>
    <n v="37.543005999999998"/>
    <n v="-0.40077000000000002"/>
    <s v="Embu"/>
    <s v="Runyenjes"/>
    <s v="Kagaari North"/>
    <s v="Mukuuri"/>
    <s v="8"/>
    <s v="Sakaki Natural Renewable Energy Center"/>
    <m/>
    <s v="Sakaki Natural Renewable Energy Center"/>
    <s v=""/>
    <s v="Micro Business"/>
    <x v="0"/>
    <x v="0"/>
    <d v="2017-03-29T00:00:00"/>
  </r>
  <r>
    <s v="VPA6"/>
    <s v="KE-EMB-1702-21139"/>
    <x v="0"/>
    <s v=""/>
    <s v="13th December,2016"/>
    <d v="2016-12-13T00:00:00"/>
    <s v="1st February,2017"/>
    <d v="2017-02-01T00:00:00"/>
    <s v="Njagi Selesio Kinyua"/>
    <s v="Male"/>
    <s v="16024974"/>
    <s v="726010315"/>
    <m/>
    <m/>
    <m/>
    <n v="37.447007999999997"/>
    <n v="-0.41692099999999999"/>
    <s v="Embu"/>
    <s v="Manyatta"/>
    <s v="Nginda"/>
    <s v="Nguviu"/>
    <s v="8"/>
    <s v="Sakaki Natural Renewable Energy Center"/>
    <m/>
    <s v="Sakaki Natural Renewable Energy Center"/>
    <s v=""/>
    <s v="Micro Business"/>
    <x v="0"/>
    <x v="0"/>
    <d v="2017-03-29T00:00:00"/>
  </r>
  <r>
    <s v="VPA6"/>
    <s v="KE-EMB-1702-21128"/>
    <x v="0"/>
    <s v=""/>
    <s v="13th December,2016"/>
    <d v="2016-12-13T00:00:00"/>
    <s v="1st February,2017"/>
    <d v="2017-02-01T00:00:00"/>
    <s v="Benson Elious Mwaniki"/>
    <s v="Male"/>
    <s v="237843"/>
    <s v="711401721"/>
    <m/>
    <m/>
    <s v="735933622"/>
    <n v="37.548757000000002"/>
    <n v="-0.378965"/>
    <s v="Embu"/>
    <s v="Runyenjes"/>
    <s v="Kyeni North"/>
    <s v="Rukuriri"/>
    <s v="8"/>
    <s v="Sakaki Natural Renewable Energy Center"/>
    <m/>
    <s v="Sakaki Natural Renewable Energy Center"/>
    <s v=""/>
    <s v="Micro Business"/>
    <x v="0"/>
    <x v="0"/>
    <d v="2017-03-29T00:00:00"/>
  </r>
  <r>
    <s v="VPA6"/>
    <s v="KE-KIR-1702-21133"/>
    <x v="0"/>
    <s v=""/>
    <s v="13th December,2016"/>
    <d v="2016-12-13T00:00:00"/>
    <s v="1st February,2017"/>
    <d v="2017-02-01T00:00:00"/>
    <s v="Githinji Jamlick Njagi"/>
    <s v="Male"/>
    <s v="2911244"/>
    <s v="726326673"/>
    <m/>
    <m/>
    <s v="728246610"/>
    <n v="37.433999"/>
    <n v="-0.53534000000000004"/>
    <s v="Kirinyaga"/>
    <s v="Kirinyaga East"/>
    <s v="Njukiini"/>
    <s v="Kiambui"/>
    <s v="8"/>
    <s v="Sakaki Natural Renewable Energy Center"/>
    <m/>
    <s v="Sakaki Natural Renewable Energy Center"/>
    <s v=""/>
    <s v="Micro Business"/>
    <x v="0"/>
    <x v="0"/>
    <d v="2017-03-29T00:00:00"/>
  </r>
  <r>
    <s v="VPA6"/>
    <s v="KE-EMB-1702-21129"/>
    <x v="0"/>
    <s v=""/>
    <s v="13th December,2016"/>
    <d v="2016-12-13T00:00:00"/>
    <s v="1st February,2017"/>
    <d v="2017-02-01T00:00:00"/>
    <s v="Muriuki Jane Wawira"/>
    <s v="Female"/>
    <s v="21481471"/>
    <s v="721992560"/>
    <m/>
    <m/>
    <s v="708886979"/>
    <n v="37.546228999999997"/>
    <n v="-0.39872400000000002"/>
    <s v="Embu"/>
    <s v="Runyenjes"/>
    <s v="Kagaari"/>
    <s v="Mukuri"/>
    <s v="8"/>
    <s v="Sakaki Natural Renewable Energy Center"/>
    <m/>
    <s v="Sakaki Natural Renewable Energy Center"/>
    <s v=""/>
    <s v="Micro Business"/>
    <x v="0"/>
    <x v="0"/>
    <d v="2017-03-29T00:00:00"/>
  </r>
  <r>
    <s v="VPA6"/>
    <s v="KE-KIR-1703-21137"/>
    <x v="0"/>
    <s v=""/>
    <s v="10th January,2017"/>
    <d v="2017-01-10T00:00:00"/>
    <s v="1st March,2017"/>
    <d v="2017-03-01T00:00:00"/>
    <s v="Mutisya Lisper Njoki"/>
    <s v="Female"/>
    <s v="10640690"/>
    <s v="713496760"/>
    <m/>
    <m/>
    <m/>
    <n v="37.440823000000002"/>
    <n v="-0.53787099999999999"/>
    <s v="Kirinyaga"/>
    <s v="Kirinyaga East"/>
    <s v="Njukiini"/>
    <s v="Kiaumbui"/>
    <s v="8"/>
    <s v="Sakaki Natural Renewable Energy Center"/>
    <m/>
    <s v="Sakaki Natural Renewable Energy Center"/>
    <s v=""/>
    <s v="Micro Business"/>
    <x v="0"/>
    <x v="0"/>
    <d v="2017-03-29T00:00:00"/>
  </r>
  <r>
    <s v="VPA6"/>
    <s v="KE-NYE-1703-21136"/>
    <x v="0"/>
    <s v=""/>
    <s v="10th January,2017"/>
    <d v="2017-01-10T00:00:00"/>
    <s v="1st March,2017"/>
    <d v="2017-03-01T00:00:00"/>
    <s v="Muriithi Purity Wangui"/>
    <s v="Female"/>
    <s v="11033646"/>
    <s v="712726051"/>
    <m/>
    <m/>
    <m/>
    <n v="37.014102000000001"/>
    <n v="-0.48727999999999999"/>
    <s v="Nyeri"/>
    <s v="Tetu"/>
    <s v="Aguthi"/>
    <s v="Kiangaina"/>
    <s v="8"/>
    <s v="Sakaki Natural Renewable Energy Center"/>
    <m/>
    <s v="Sakaki Natural Renewable Energy Center"/>
    <s v=""/>
    <s v="Micro Business"/>
    <x v="0"/>
    <x v="0"/>
    <d v="2017-03-29T00:00:00"/>
  </r>
  <r>
    <s v="VPA6"/>
    <s v="KE-NYA-1704-18476"/>
    <x v="0"/>
    <s v=""/>
    <s v="10th February,2017"/>
    <d v="2017-02-10T00:00:00"/>
    <s v="1st April,2017"/>
    <d v="2017-04-01T00:00:00"/>
    <s v="Magonya David"/>
    <s v="Male"/>
    <s v="22936557"/>
    <s v="721897247"/>
    <m/>
    <m/>
    <m/>
    <n v="34.924112000000001"/>
    <n v="-0.56098700000000001"/>
    <s v="Nyamira"/>
    <s v="Nyamira South"/>
    <s v="Nyamira"/>
    <s v="Nyaigwa"/>
    <s v="8"/>
    <s v="Abiud Limited"/>
    <m/>
    <s v="Abiud Limited"/>
    <s v=""/>
    <s v="Micro Business"/>
    <x v="1"/>
    <x v="0"/>
    <d v="2017-06-08T00:00:00"/>
  </r>
  <r>
    <s v="VPA6"/>
    <s v="KE-UAS-1703-27744"/>
    <x v="0"/>
    <s v=""/>
    <s v="10th January,2017"/>
    <d v="2017-01-10T00:00:00"/>
    <s v="1st March,2017"/>
    <d v="2017-03-01T00:00:00"/>
    <s v="Kemei Alphonsus Kipkemboi"/>
    <s v="Male"/>
    <s v="29159379"/>
    <s v="729290208"/>
    <m/>
    <m/>
    <m/>
    <n v="35.232799999999997"/>
    <n v="0.45005000000000001"/>
    <s v="Uasin Gishu"/>
    <s v="Kapseret"/>
    <s v="Kapseret"/>
    <s v="Wales Drive"/>
    <s v="8"/>
    <s v="Abiud Limited"/>
    <m/>
    <s v="Abiud Limited"/>
    <s v=""/>
    <s v="Micro Business"/>
    <x v="1"/>
    <x v="0"/>
    <d v="2017-06-08T00:00:00"/>
  </r>
  <r>
    <s v="VPA6"/>
    <s v="KE-EMB-1704-21082"/>
    <x v="0"/>
    <s v=""/>
    <s v="10th February,2017"/>
    <d v="2017-02-10T00:00:00"/>
    <s v="1st April,2017"/>
    <d v="2017-04-01T00:00:00"/>
    <s v="Wahome Walter Kamau"/>
    <s v="Male"/>
    <s v="4719548"/>
    <s v="71061640"/>
    <m/>
    <m/>
    <m/>
    <n v="37.552878999999997"/>
    <n v="-0.40555099999999999"/>
    <s v="Embu"/>
    <s v="Runyenjes"/>
    <s v="Kaagari"/>
    <s v="Gogo"/>
    <s v="8"/>
    <s v="Sakaki Natural Renewable Energy Center"/>
    <m/>
    <s v="Sakaki Natural Renewable Energy Center"/>
    <s v=""/>
    <s v="Micro Business"/>
    <x v="0"/>
    <x v="0"/>
    <d v="2017-06-02T00:00:00"/>
  </r>
  <r>
    <s v="VPA6"/>
    <s v="KE-NYE-1703-21083"/>
    <x v="0"/>
    <s v=""/>
    <s v="10th January,2017"/>
    <d v="2017-01-10T00:00:00"/>
    <s v="1st March,2017"/>
    <d v="2017-03-01T00:00:00"/>
    <s v="Kamau Peter Mwangi"/>
    <s v="Male"/>
    <s v="7441046"/>
    <s v="723437619"/>
    <m/>
    <m/>
    <m/>
    <n v="37.138976999999997"/>
    <n v="-0.61787999999999998"/>
    <s v="Nyeri"/>
    <s v="Mukurweni"/>
    <s v="Rutune"/>
    <s v="Ngamwa"/>
    <s v="8"/>
    <s v="Sakaki Natural Renewable Energy Center"/>
    <m/>
    <s v="Sakaki Natural Renewable Energy Center"/>
    <s v=""/>
    <s v="Micro Business"/>
    <x v="0"/>
    <x v="0"/>
    <d v="2017-06-02T00:00:00"/>
  </r>
  <r>
    <s v="VPA6"/>
    <s v="KE-NYA-1608-21078"/>
    <x v="0"/>
    <s v=""/>
    <s v="12th June,2016"/>
    <d v="2016-06-12T00:00:00"/>
    <s v="1st August,2016"/>
    <d v="2016-08-01T00:00:00"/>
    <s v="Githinji Jackson Wanyeki"/>
    <s v="Male"/>
    <s v="998377"/>
    <s v="720277148"/>
    <m/>
    <m/>
    <m/>
    <n v="36.453088999999999"/>
    <n v="-6.2045000000000003E-2"/>
    <s v="Nyandarua"/>
    <s v="Ndaragwa"/>
    <s v="Muruai"/>
    <s v="Mairo Ikumi"/>
    <s v="8"/>
    <s v="Sakaki Natural Renewable Energy Center"/>
    <m/>
    <s v="Sakaki Natural Renewable Energy Center"/>
    <s v=""/>
    <s v="Micro Business"/>
    <x v="0"/>
    <x v="0"/>
    <d v="2017-06-02T00:00:00"/>
  </r>
  <r>
    <s v="VPA6"/>
    <s v="KE-KIA-1608-18596"/>
    <x v="0"/>
    <s v=""/>
    <s v="12th June,2016"/>
    <d v="2016-06-12T00:00:00"/>
    <s v="1st August,2016"/>
    <d v="2016-08-01T00:00:00"/>
    <s v="Kinuthia John Ngugi"/>
    <s v="Male"/>
    <s v="4294414"/>
    <s v="71863295"/>
    <m/>
    <m/>
    <m/>
    <n v="36.696564000000002"/>
    <n v="-1.242731"/>
    <s v="Kiambu"/>
    <s v="Kabete"/>
    <s v="Kabete"/>
    <s v="Kanyariri"/>
    <s v="8"/>
    <s v="Andcol Enterprises"/>
    <m/>
    <s v="Andcol Enterprises"/>
    <s v=""/>
    <s v="Micro Business"/>
    <x v="2"/>
    <x v="0"/>
    <d v="2017-06-13T00:00:00"/>
  </r>
  <r>
    <s v="VPA6"/>
    <s v="KE-NAN-1706-18477"/>
    <x v="0"/>
    <s v=""/>
    <s v="12th April,2017"/>
    <d v="2017-04-12T00:00:00"/>
    <s v="1st June,2017"/>
    <d v="2017-06-01T00:00:00"/>
    <s v="Murgor Daniel K"/>
    <s v="Male"/>
    <s v="23416848"/>
    <s v="723263461"/>
    <m/>
    <m/>
    <m/>
    <n v="35.124547999999997"/>
    <n v="0.19221199999999999"/>
    <s v="Nandi"/>
    <s v="Nandi Central"/>
    <s v="Emgwen"/>
    <s v="Singorwa"/>
    <s v="8"/>
    <s v="Abiud Limited"/>
    <m/>
    <s v="Abiud Limited"/>
    <s v=""/>
    <s v="Micro Business"/>
    <x v="1"/>
    <x v="0"/>
    <d v="2017-06-22T00:00:00"/>
  </r>
  <r>
    <s v="VPA6"/>
    <s v="KE-NYA-1612-21079"/>
    <x v="0"/>
    <s v=""/>
    <s v="11th November,2016"/>
    <d v="2016-11-11T00:00:00"/>
    <s v="31st December,2016"/>
    <d v="2016-12-31T00:00:00"/>
    <s v="Macharia Wilson Mwangi"/>
    <s v="Male"/>
    <s v="1191007"/>
    <s v="722560521"/>
    <m/>
    <m/>
    <m/>
    <n v="36.448411"/>
    <n v="-7.8005000000000005E-2"/>
    <s v="Nyandarua"/>
    <s v="Ndaragwa"/>
    <s v="Muruai"/>
    <s v="Mairo Ikumi"/>
    <s v="8"/>
    <s v="Sakaki Natural Renewable Energy Center"/>
    <m/>
    <s v="Sakaki Natural Renewable Energy Center"/>
    <s v=""/>
    <s v="Micro Business"/>
    <x v="0"/>
    <x v="0"/>
    <d v="2017-06-02T00:00:00"/>
  </r>
  <r>
    <s v="VPA6"/>
    <s v="KE-EMB-1705-21080"/>
    <x v="0"/>
    <s v=""/>
    <s v="12th March,2017"/>
    <d v="2017-03-12T00:00:00"/>
    <s v="1st May,2017"/>
    <d v="2017-05-01T00:00:00"/>
    <s v="Njeru Sanuel M"/>
    <s v="Male"/>
    <s v="3521621"/>
    <s v="711302845"/>
    <m/>
    <m/>
    <m/>
    <n v="37.494022999999999"/>
    <n v="-0.54521399999999998"/>
    <s v="Embu"/>
    <s v="Embu North"/>
    <s v="Mbeti"/>
    <s v="Ithara"/>
    <s v="8"/>
    <s v="Sakaki Natural Renewable Energy Center"/>
    <m/>
    <s v="Sakaki Natural Renewable Energy Center"/>
    <s v=""/>
    <s v="Micro Business"/>
    <x v="0"/>
    <x v="0"/>
    <d v="2017-06-02T00:00:00"/>
  </r>
  <r>
    <s v="VPA6"/>
    <s v="KE-EMB-1704-21081"/>
    <x v="0"/>
    <s v=""/>
    <s v="10th February,2017"/>
    <d v="2017-02-10T00:00:00"/>
    <s v="1st April,2017"/>
    <d v="2017-04-01T00:00:00"/>
    <s v="Njagi Silus Ndugu"/>
    <s v="Male"/>
    <s v="1306380"/>
    <s v="724854704"/>
    <m/>
    <m/>
    <m/>
    <n v="37.493727999999997"/>
    <n v="-0.54564900000000005"/>
    <s v="Embu"/>
    <s v="Embu North"/>
    <s v="Beti"/>
    <s v="Ithara"/>
    <s v="8"/>
    <s v="Sakaki Natural Renewable Energy Center"/>
    <m/>
    <s v="Sakaki Natural Renewable Energy Center"/>
    <s v=""/>
    <s v="Micro Business"/>
    <x v="0"/>
    <x v="0"/>
    <d v="2017-06-02T00:00:00"/>
  </r>
  <r>
    <s v="VPA6"/>
    <s v="KE-NAN-1706-17410"/>
    <x v="0"/>
    <s v=""/>
    <s v="12th April,2017"/>
    <d v="2017-04-12T00:00:00"/>
    <s v="1st June,2017"/>
    <d v="2017-06-01T00:00:00"/>
    <s v="Eunice Chepngetich"/>
    <s v="Female"/>
    <s v="3445409"/>
    <s v="716645889"/>
    <m/>
    <m/>
    <m/>
    <n v="35.137970000000003"/>
    <n v="0.19314200000000001"/>
    <s v="Nandi"/>
    <s v="Nandi Central"/>
    <s v="Kipture"/>
    <s v="Irimis"/>
    <s v="8"/>
    <s v="Abiud Limited"/>
    <m/>
    <s v="Abiud Limited"/>
    <s v=""/>
    <s v="Micro Business"/>
    <x v="1"/>
    <x v="0"/>
    <d v="2017-05-24T00:00:00"/>
  </r>
  <r>
    <s v="VPA6"/>
    <s v="KE-NAN-1612-17052"/>
    <x v="1"/>
    <s v="Demolished"/>
    <s v="12th October,2016"/>
    <d v="2016-10-12T00:00:00"/>
    <s v="1st December,2016"/>
    <d v="2016-12-01T00:00:00"/>
    <s v="Paul Tuwei"/>
    <s v="Male"/>
    <s v="5600831"/>
    <s v="720702570"/>
    <m/>
    <m/>
    <m/>
    <n v="35.1357"/>
    <n v="0.19914999999999999"/>
    <s v="Nandi"/>
    <s v="Nandi Central"/>
    <s v="Kipture"/>
    <s v="Irimis"/>
    <s v="8"/>
    <s v="Abiud Limited"/>
    <m/>
    <s v="Abiud Limited"/>
    <s v=""/>
    <s v="Micro Business"/>
    <x v="1"/>
    <x v="0"/>
    <d v="2017-05-25T00:00:00"/>
  </r>
  <r>
    <s v="VPA6"/>
    <s v="KE-MUR-1708-21088"/>
    <x v="0"/>
    <s v=""/>
    <s v="18th June,2017"/>
    <d v="2017-06-18T00:00:00"/>
    <s v="7th August,2017"/>
    <d v="2017-08-07T00:00:00"/>
    <s v="Kariuki Gibson Mararo"/>
    <s v="Male"/>
    <s v="2274628"/>
    <s v="729919972"/>
    <m/>
    <m/>
    <m/>
    <n v="37.003439"/>
    <n v="-0.60148999999999997"/>
    <s v="Murang'a"/>
    <s v="Mathioya"/>
    <s v="Kamune"/>
    <s v="Ngamba"/>
    <s v="8"/>
    <s v="Sakaki Natural Renewable Energy Center"/>
    <m/>
    <s v="Sakaki Natural Renewable Energy Center"/>
    <s v=""/>
    <s v="Micro Business"/>
    <x v="0"/>
    <x v="0"/>
    <d v="2017-08-24T00:00:00"/>
  </r>
  <r>
    <s v="VPA6"/>
    <s v="KE-KIR-1707-21107"/>
    <x v="0"/>
    <s v=""/>
    <s v="12th May,2017"/>
    <d v="2017-05-12T00:00:00"/>
    <s v="1st July,2017"/>
    <d v="2017-07-01T00:00:00"/>
    <s v="Muruga Albert Muchira"/>
    <s v="Male"/>
    <s v="9410864"/>
    <s v="715663227"/>
    <m/>
    <m/>
    <m/>
    <n v="37.443263999999999"/>
    <n v="-0.53379600000000005"/>
    <s v="Kirinyaga"/>
    <s v="Kirinyaga East"/>
    <s v="Njukiini"/>
    <s v="Kiaubui"/>
    <s v="8"/>
    <s v="Sakaki Natural Renewable Energy Center"/>
    <m/>
    <s v="Sakaki Natural Renewable Energy Center"/>
    <s v=""/>
    <s v="Micro Business"/>
    <x v="0"/>
    <x v="0"/>
    <d v="2017-08-24T00:00:00"/>
  </r>
  <r>
    <s v="VPA6"/>
    <s v="KE-KIR-1708-27737"/>
    <x v="0"/>
    <s v=""/>
    <s v="21st July,2017"/>
    <d v="2017-07-21T00:00:00"/>
    <s v="21st August,2017"/>
    <d v="2017-08-21T00:00:00"/>
    <s v="Githinji Violet Michere"/>
    <s v="Female"/>
    <s v="254858"/>
    <s v="721310711"/>
    <m/>
    <m/>
    <s v="728250956"/>
    <n v="37.444471"/>
    <n v="-0.540269"/>
    <s v="Kirinyaga"/>
    <s v="Kirinyaga East"/>
    <s v="Njukiini"/>
    <s v="Kiaubui"/>
    <s v="8"/>
    <s v="Sakaki Natural Renewable Energy Center"/>
    <m/>
    <s v="Sakaki Natural Renewable Energy Center"/>
    <s v=""/>
    <s v="Micro Business"/>
    <x v="0"/>
    <x v="0"/>
    <d v="2017-08-24T00:00:00"/>
  </r>
  <r>
    <s v="VPA6"/>
    <s v="KE-KIR-1703-21111"/>
    <x v="0"/>
    <s v=""/>
    <s v="10th January,2017"/>
    <d v="2017-01-10T00:00:00"/>
    <s v="1st March,2017"/>
    <d v="2017-03-01T00:00:00"/>
    <s v="Kithome Andrew Wairegi"/>
    <s v="Male"/>
    <s v="99999"/>
    <s v="710549068"/>
    <s v="710519068"/>
    <m/>
    <s v="720267196"/>
    <n v="37.444823999999997"/>
    <n v="-0.53770600000000002"/>
    <s v="Kirinyaga"/>
    <s v="Kirinyaga East"/>
    <s v="Njukiini"/>
    <s v="Kiambui"/>
    <s v="8"/>
    <s v="Sakaki Natural Renewable Energy Center"/>
    <m/>
    <s v="Sakaki Natural Renewable Energy Center"/>
    <s v=""/>
    <s v="Micro Business"/>
    <x v="0"/>
    <x v="0"/>
    <d v="2017-08-24T00:00:00"/>
  </r>
  <r>
    <s v="VPA6"/>
    <s v="KE-KIA-1708-18478"/>
    <x v="0"/>
    <s v=""/>
    <s v="16th June,2017"/>
    <d v="2017-06-16T00:00:00"/>
    <s v="5th August,2017"/>
    <d v="2017-08-05T00:00:00"/>
    <s v="Musa Godfrey Gitonga"/>
    <s v="Male"/>
    <s v="7446584"/>
    <s v="722507621"/>
    <m/>
    <m/>
    <m/>
    <n v="37.139094999999998"/>
    <n v="-1.05511"/>
    <s v="Kiambu"/>
    <s v="Thika East"/>
    <s v="Thika Town"/>
    <s v="Happy Valley"/>
    <s v="8"/>
    <s v="Abiud Limited"/>
    <m/>
    <s v="Abiud Limited"/>
    <s v=""/>
    <s v="Micro Business"/>
    <x v="1"/>
    <x v="0"/>
    <d v="2017-08-21T00:00:00"/>
  </r>
  <r>
    <s v="VPA6"/>
    <s v="KE-NYE-1801-29225"/>
    <x v="0"/>
    <s v=""/>
    <s v="12th November,2017"/>
    <d v="2017-11-12T00:00:00"/>
    <s v="1st January,2018"/>
    <d v="2018-01-01T00:00:00"/>
    <s v="Ndiritu Isaac Kimaru"/>
    <s v="Male"/>
    <s v="99999"/>
    <s v="721999366"/>
    <m/>
    <m/>
    <s v="716810688"/>
    <n v="36.769173000000002"/>
    <n v="-0.31812200000000002"/>
    <s v="Nyeri"/>
    <s v="Kieni West"/>
    <s v="Endarasha"/>
    <s v="Piura"/>
    <n v="8"/>
    <s v="Sakaki Natural Renewable Energy Center"/>
    <m/>
    <s v="Sakaki Natural Renewable Energy Center"/>
    <s v=""/>
    <s v="Micro Business"/>
    <x v="0"/>
    <x v="0"/>
    <d v="2018-01-31T00:00:00"/>
  </r>
  <r>
    <s v="VPA6"/>
    <s v="KE-KIA-1801-27868"/>
    <x v="0"/>
    <s v=""/>
    <s v="27th December,2017"/>
    <d v="2017-12-27T00:00:00"/>
    <s v="2nd January,2018"/>
    <d v="2018-01-02T00:00:00"/>
    <s v="Ndegwa Jonathan"/>
    <s v="Male"/>
    <s v="32390547"/>
    <s v="713824898"/>
    <m/>
    <m/>
    <m/>
    <n v="36.936034999999997"/>
    <n v="-1.207058"/>
    <s v="Kiambu"/>
    <s v="Ruiru"/>
    <s v="Ki"/>
    <s v="Kimbo"/>
    <s v="8"/>
    <s v="Bio Esline Company Ltd"/>
    <m/>
    <s v="Bio Esline Company Ltd"/>
    <s v=""/>
    <s v="Micro Business"/>
    <x v="2"/>
    <x v="0"/>
    <d v="2018-02-02T00:00:00"/>
  </r>
  <r>
    <s v="VPA6"/>
    <s v="KE-EMB-1801-27914"/>
    <x v="2"/>
    <s v="Unreachable"/>
    <s v="30th November,2017"/>
    <d v="2017-11-30T00:00:00"/>
    <s v="6th January,2018"/>
    <d v="2018-01-06T00:00:00"/>
    <s v="Njoka Mary Njura"/>
    <s v="Female"/>
    <s v="99999"/>
    <s v="705949395"/>
    <m/>
    <m/>
    <s v="727024859"/>
    <n v="37.543292000000001"/>
    <n v="-0.39269700000000002"/>
    <s v="Embu"/>
    <s v="Runyenjes"/>
    <s v="Kagaari"/>
    <s v="Ngarike"/>
    <s v="8"/>
    <s v="Sakaki Natural Renewable Energy Center"/>
    <m/>
    <s v="Sakaki Natural Renewable Energy Center"/>
    <s v=""/>
    <s v="Micro Business"/>
    <x v="0"/>
    <x v="0"/>
    <d v="2018-01-19T00:00:00"/>
  </r>
  <r>
    <s v="VPA6"/>
    <s v="KE-NAK-1801-21603"/>
    <x v="0"/>
    <s v=""/>
    <s v="12th November,2017"/>
    <d v="2017-11-12T00:00:00"/>
    <s v="1st January,2018"/>
    <d v="2018-01-01T00:00:00"/>
    <s v="Cheboi Safaniah Komi"/>
    <s v="Male"/>
    <s v="856811"/>
    <s v="721220049"/>
    <m/>
    <m/>
    <s v="723225971"/>
    <n v="35.703676999999999"/>
    <n v="-0.55145200000000005"/>
    <s v="Nakuru"/>
    <s v="Kuresoi"/>
    <s v="Kiptagich"/>
    <s v="Cheptuech"/>
    <s v="8"/>
    <s v="Kichemu limited"/>
    <m/>
    <s v="Kichemu limited"/>
    <s v=""/>
    <s v="Micro Business"/>
    <x v="0"/>
    <x v="0"/>
    <d v="2018-01-08T00:00:00"/>
  </r>
  <r>
    <s v="VPA6"/>
    <s v="KE-KER-1712-27920"/>
    <x v="0"/>
    <s v=""/>
    <s v="12th October,2017"/>
    <d v="2017-10-12T00:00:00"/>
    <s v="1st December,2017"/>
    <d v="2017-12-01T00:00:00"/>
    <s v="Kirubi Ndavid N"/>
    <s v="Male"/>
    <s v="9777316"/>
    <s v="724880621"/>
    <m/>
    <m/>
    <s v="737870623"/>
    <n v="35.593085000000002"/>
    <n v="-0.10632"/>
    <s v="Kericho"/>
    <s v="Kipkelion East"/>
    <s v="Masita"/>
    <s v="Yetu Farm"/>
    <s v="8"/>
    <s v="Kichemu limited"/>
    <m/>
    <s v="Kichemu limited"/>
    <s v=""/>
    <s v="Micro Business"/>
    <x v="0"/>
    <x v="0"/>
    <d v="2018-01-08T00:00:00"/>
  </r>
  <r>
    <s v="VPA6"/>
    <s v="KE-MER-1703-20690"/>
    <x v="0"/>
    <s v=""/>
    <s v="8th February,2017"/>
    <d v="2017-02-08T00:00:00"/>
    <s v="30th March,2017"/>
    <d v="2017-03-30T00:00:00"/>
    <s v="Mbukia Francis Kinyua"/>
    <s v="Male"/>
    <s v="2387329"/>
    <s v="723212231"/>
    <m/>
    <m/>
    <m/>
    <n v="37.658405000000002"/>
    <n v="-4.7012999999999999E-2"/>
    <s v="Meru"/>
    <s v="Imenti South"/>
    <s v="Ngobu"/>
    <s v="Kiria"/>
    <s v="8"/>
    <s v="Bio Esline Company Ltd"/>
    <m/>
    <s v="Bio Esline Company Ltd"/>
    <s v=""/>
    <s v="Micro Business"/>
    <x v="2"/>
    <x v="0"/>
    <d v="2017-12-04T00:00:00"/>
  </r>
  <r>
    <s v="VPA6"/>
    <s v="KE-MER-1710-20691"/>
    <x v="0"/>
    <s v=""/>
    <s v="13th August,2017"/>
    <d v="2017-08-13T00:00:00"/>
    <s v="2nd October,2017"/>
    <d v="2017-10-02T00:00:00"/>
    <s v="Marimi Simon Kuantai"/>
    <s v="Male"/>
    <s v="2387228"/>
    <s v="725686055"/>
    <m/>
    <m/>
    <m/>
    <n v="37.65522"/>
    <n v="-4.7162000000000003E-2"/>
    <s v="Meru"/>
    <s v="Imenti South"/>
    <s v="Ngobu"/>
    <s v="Kiri"/>
    <s v="8"/>
    <s v="Bio Esline Company Ltd"/>
    <m/>
    <s v="Bio Esline Company Ltd"/>
    <s v=""/>
    <s v="Micro Business"/>
    <x v="2"/>
    <x v="0"/>
    <d v="2017-12-04T00:00:00"/>
  </r>
  <r>
    <s v="VPA6"/>
    <s v="KE-MUR-1710-18785"/>
    <x v="0"/>
    <s v=""/>
    <s v="12th August,2017"/>
    <d v="2017-08-12T00:00:00"/>
    <s v="1st October,2017"/>
    <d v="2017-10-01T00:00:00"/>
    <s v="Mwaura John Wainaina"/>
    <s v="Male"/>
    <s v="11545093"/>
    <s v="721264424"/>
    <m/>
    <m/>
    <m/>
    <n v="36.871012999999998"/>
    <n v="-0.87171699999999996"/>
    <s v="Murang'a"/>
    <s v="Gatanga"/>
    <s v="Kirwara"/>
    <s v="Mugumoini"/>
    <s v="8"/>
    <s v="Cides Ltd"/>
    <m/>
    <s v="Cides Ltd"/>
    <s v="254722688564"/>
    <s v="Micro Business"/>
    <x v="2"/>
    <x v="0"/>
    <d v="2017-11-08T00:00:00"/>
  </r>
  <r>
    <s v="VPA6"/>
    <s v="KE-MAC-1702-20692"/>
    <x v="2"/>
    <s v="Unreachable"/>
    <s v="13th December,2016"/>
    <d v="2016-12-13T00:00:00"/>
    <s v="1st February,2017"/>
    <d v="2017-02-01T00:00:00"/>
    <s v="Muia Onesmus"/>
    <s v="Male"/>
    <s v="12540174"/>
    <s v="254726797297"/>
    <m/>
    <m/>
    <m/>
    <n v="37.106135000000002"/>
    <n v="-1.522713"/>
    <s v="Machakos"/>
    <s v="Athi River"/>
    <s v="Machakos"/>
    <s v="Lukenya"/>
    <s v="8"/>
    <s v="Bio Esline Company Ltd"/>
    <m/>
    <s v="Bio Esline Company Ltd"/>
    <s v=""/>
    <s v="Micro Business"/>
    <x v="2"/>
    <x v="0"/>
    <d v="2017-12-04T00:00:00"/>
  </r>
  <r>
    <s v="VPA6"/>
    <s v="KE-EMB-1611-20689"/>
    <x v="0"/>
    <s v=""/>
    <s v="12th September,2016"/>
    <d v="2016-09-12T00:00:00"/>
    <s v="1st November,2016"/>
    <d v="2016-11-01T00:00:00"/>
    <s v="Cyprian Kuviuva"/>
    <s v="Male"/>
    <s v="3709414"/>
    <s v="725318905"/>
    <m/>
    <m/>
    <m/>
    <n v="37.627420000000001"/>
    <n v="-0.42632999999999999"/>
    <s v="Embu"/>
    <s v="Embu East"/>
    <s v="Karurumo"/>
    <s v="Kathunguri"/>
    <s v="8"/>
    <s v="Bio Esline Company Ltd"/>
    <m/>
    <s v="Bio Esline Company Ltd"/>
    <s v=""/>
    <s v="Micro Business"/>
    <x v="2"/>
    <x v="0"/>
    <d v="2017-11-20T00:00:00"/>
  </r>
  <r>
    <s v="VPA6"/>
    <s v="KE-NYE-1611-20683"/>
    <x v="2"/>
    <s v="Unreachable"/>
    <s v="12th September,2016"/>
    <d v="2016-09-12T00:00:00"/>
    <s v="1st November,2016"/>
    <d v="2016-11-01T00:00:00"/>
    <s v="Mburu Joseph Wainaina"/>
    <s v="Male"/>
    <s v="2534853"/>
    <s v="721245553"/>
    <m/>
    <m/>
    <m/>
    <n v="37.049275000000002"/>
    <n v="-0.18251300000000001"/>
    <s v="Nyeri"/>
    <s v="Kieni East"/>
    <s v="Naromoru"/>
    <s v="Blue Line"/>
    <n v="8"/>
    <s v="Bio Esline Company Ltd"/>
    <m/>
    <s v="Bio Esline Company Ltd"/>
    <s v=""/>
    <s v="Micro Business"/>
    <x v="2"/>
    <x v="0"/>
    <d v="2017-11-02T00:00:00"/>
  </r>
  <r>
    <s v="VPA6"/>
    <s v="KE-NYE-1705-20686"/>
    <x v="2"/>
    <s v="Unreachable"/>
    <s v="12th March,2017"/>
    <d v="2017-03-12T00:00:00"/>
    <s v="1st May,2017"/>
    <d v="2017-05-01T00:00:00"/>
    <s v="Nguthi Cristopher Mwangi"/>
    <s v="Male"/>
    <s v="3227559"/>
    <s v="723858394"/>
    <m/>
    <m/>
    <m/>
    <n v="37.051690000000001"/>
    <n v="-0.18163199999999999"/>
    <s v="Nyeri"/>
    <s v="Kieni East"/>
    <s v="Naromoru"/>
    <s v="Aguthi"/>
    <n v="8"/>
    <s v="Bio Esline Company Ltd"/>
    <m/>
    <s v="Bio Esline Company Ltd"/>
    <s v=""/>
    <s v="Micro Business"/>
    <x v="2"/>
    <x v="0"/>
    <d v="2017-11-02T00:00:00"/>
  </r>
  <r>
    <s v="VPA6"/>
    <s v="KE-MUR-1710-18787"/>
    <x v="0"/>
    <s v=""/>
    <s v="12th August,2017"/>
    <d v="2017-08-12T00:00:00"/>
    <s v="1st October,2017"/>
    <d v="2017-10-01T00:00:00"/>
    <s v="Muthunga Francis"/>
    <s v="Male"/>
    <s v="1587727"/>
    <s v="720724473"/>
    <m/>
    <m/>
    <m/>
    <n v="36.872231999999997"/>
    <n v="-0.87295500000000004"/>
    <s v="Murang'a"/>
    <s v="Gatanga"/>
    <s v="Kariara"/>
    <s v="Mugumoini"/>
    <s v="8"/>
    <s v="Cides Ltd"/>
    <m/>
    <s v="Cides Ltd"/>
    <s v=""/>
    <s v="Micro Business"/>
    <x v="2"/>
    <x v="0"/>
    <d v="2017-11-10T00:00:00"/>
  </r>
  <r>
    <s v="VPA6"/>
    <s v="KE-MUR-1710-18794"/>
    <x v="0"/>
    <s v=""/>
    <s v="18th August,2017"/>
    <d v="2017-08-18T00:00:00"/>
    <s v="10th October,2017"/>
    <d v="2017-10-10T00:00:00"/>
    <s v="Kinuthia John Kuria"/>
    <s v="Male"/>
    <s v="563333"/>
    <s v="722567845"/>
    <m/>
    <m/>
    <m/>
    <n v="36.874493000000001"/>
    <n v="-0.87659799999999999"/>
    <s v="Murang'a"/>
    <s v="Gatanga"/>
    <s v="Kariara"/>
    <s v="Mugumoini"/>
    <s v="8"/>
    <s v="Cides Ltd"/>
    <m/>
    <s v="Cides Ltd"/>
    <s v=""/>
    <s v="Micro Business"/>
    <x v="2"/>
    <x v="0"/>
    <d v="2017-11-10T00:00:00"/>
  </r>
  <r>
    <s v="VPA6"/>
    <s v="KE-NYE-1702-20687"/>
    <x v="2"/>
    <s v="Unreachable"/>
    <s v="13th December,2016"/>
    <d v="2016-12-13T00:00:00"/>
    <s v="1st February,2017"/>
    <d v="2017-02-01T00:00:00"/>
    <s v="Wangombe Charse"/>
    <s v="Male"/>
    <s v="32456319"/>
    <s v="724827571"/>
    <m/>
    <m/>
    <m/>
    <n v="37.044725"/>
    <n v="-0.18295"/>
    <s v="Nyeri"/>
    <s v="Kieni East"/>
    <s v="Naromoru"/>
    <s v="Ndiriti"/>
    <n v="8"/>
    <s v="Bio Esline Company Ltd"/>
    <m/>
    <s v="Bio Esline Company Ltd"/>
    <s v=""/>
    <s v="Micro Business"/>
    <x v="2"/>
    <x v="0"/>
    <d v="2017-11-02T00:00:00"/>
  </r>
  <r>
    <s v="VPA6"/>
    <s v="KE-MUR-1709-18792"/>
    <x v="0"/>
    <s v=""/>
    <s v="13th July,2017"/>
    <d v="2017-07-13T00:00:00"/>
    <s v="1st September,2017"/>
    <d v="2017-09-01T00:00:00"/>
    <s v="Mwaura Julius Maina"/>
    <s v="Female"/>
    <s v="2010091"/>
    <s v="722176456"/>
    <m/>
    <m/>
    <m/>
    <n v="36.874144999999999"/>
    <n v="-0.875803"/>
    <s v="Murang'a"/>
    <s v="Gatanga"/>
    <s v="Kariara"/>
    <s v="Mugumoini"/>
    <s v="8"/>
    <s v="Cides Ltd"/>
    <m/>
    <s v="Cides Ltd"/>
    <s v=""/>
    <s v="Micro Business"/>
    <x v="2"/>
    <x v="0"/>
    <d v="2017-11-10T00:00:00"/>
  </r>
  <r>
    <s v="VPA6"/>
    <s v="KE-MUR-1711-18793"/>
    <x v="0"/>
    <s v=""/>
    <s v="12th September,2017"/>
    <d v="2017-09-12T00:00:00"/>
    <s v="1st November,2017"/>
    <d v="2017-11-01T00:00:00"/>
    <s v="Kinuthia Peter Ngugi"/>
    <s v="Male"/>
    <s v="24838425"/>
    <s v="721602173"/>
    <m/>
    <m/>
    <s v="721569291"/>
    <n v="36.874757000000002"/>
    <n v="-0.87638499999999997"/>
    <s v="Murang'a"/>
    <s v="Gatanga"/>
    <s v="Kariara"/>
    <s v="Mugumoini"/>
    <s v="8"/>
    <s v="Cides Ltd"/>
    <m/>
    <s v="Cides Ltd"/>
    <s v=""/>
    <s v="Micro Business"/>
    <x v="2"/>
    <x v="0"/>
    <d v="2017-11-10T00:00:00"/>
  </r>
  <r>
    <s v="VPA6"/>
    <s v="KE-MUR-1711-18801"/>
    <x v="0"/>
    <s v=""/>
    <s v="12th September,2017"/>
    <d v="2017-09-12T00:00:00"/>
    <s v="1st November,2017"/>
    <d v="2017-11-01T00:00:00"/>
    <s v="Ngugi Ann Wangari"/>
    <s v="Male"/>
    <s v="32360074"/>
    <s v="721643109"/>
    <m/>
    <m/>
    <m/>
    <n v="36.963901"/>
    <n v="-0.84631599999999996"/>
    <s v="Murang'a"/>
    <s v="Kandara"/>
    <s v="Ruchu"/>
    <s v="Ruona"/>
    <s v="8"/>
    <s v="Cides Ltd"/>
    <m/>
    <s v="Cides Ltd"/>
    <s v=""/>
    <s v="Micro Business"/>
    <x v="2"/>
    <x v="0"/>
    <d v="2017-11-21T00:00:00"/>
  </r>
  <r>
    <s v="VPA6"/>
    <s v="KE-EMB-1703-21125"/>
    <x v="0"/>
    <s v=""/>
    <s v="26th January,2017"/>
    <d v="2017-01-26T00:00:00"/>
    <s v="17th March,2017"/>
    <d v="2017-03-17T00:00:00"/>
    <s v="Wambui Shalin"/>
    <s v="Female"/>
    <s v="14410203"/>
    <s v="703684800"/>
    <m/>
    <m/>
    <s v="711599357"/>
    <n v="37.635361000000003"/>
    <n v="-0.458731"/>
    <s v="Embu"/>
    <s v="Embu East"/>
    <s v="Karurumo"/>
    <s v="Karurumo"/>
    <s v="8"/>
    <s v="Sakaki Natural Renewable Energy Center"/>
    <m/>
    <s v="Sakaki Natural Renewable Energy Center"/>
    <s v=""/>
    <s v="Micro Business"/>
    <x v="0"/>
    <x v="0"/>
    <d v="2017-12-06T00:00:00"/>
  </r>
  <r>
    <s v="VPA6"/>
    <s v="KE-NYE-1710-21115"/>
    <x v="0"/>
    <s v=""/>
    <s v="4th September,2017"/>
    <d v="2017-09-04T00:00:00"/>
    <s v="24th October,2017"/>
    <d v="2017-10-24T00:00:00"/>
    <s v="Macharia Magret Wangui"/>
    <s v="Female"/>
    <s v="282843"/>
    <s v="721399941"/>
    <m/>
    <m/>
    <m/>
    <n v="37.149540000000002"/>
    <n v="-0.50152799999999997"/>
    <s v="Nyeri"/>
    <s v="Mathira West"/>
    <s v="Kiaguthu"/>
    <s v="Kangocho"/>
    <s v="8"/>
    <s v="Sakaki Natural Renewable Energy Center"/>
    <m/>
    <s v="Sakaki Natural Renewable Energy Center"/>
    <s v=""/>
    <s v="Micro Business"/>
    <x v="0"/>
    <x v="0"/>
    <d v="2017-12-06T00:00:00"/>
  </r>
  <r>
    <s v="VPA6"/>
    <s v="KE-UAS-1710-18483"/>
    <x v="0"/>
    <s v=""/>
    <s v="12th August,2017"/>
    <d v="2017-08-12T00:00:00"/>
    <s v="1st October,2017"/>
    <d v="2017-10-01T00:00:00"/>
    <s v="Rotich Paul Kimutai"/>
    <s v="Male"/>
    <s v="100150"/>
    <s v="722690442"/>
    <m/>
    <m/>
    <m/>
    <n v="35.242747999999999"/>
    <n v="0.45968300000000001"/>
    <s v="Uasin Gishu"/>
    <s v="Kapseret"/>
    <s v="Kapseret"/>
    <s v="Kokwotai"/>
    <s v="8"/>
    <s v="Abiud Limited"/>
    <m/>
    <s v="Abiud Limited"/>
    <s v=""/>
    <s v="Micro Business"/>
    <x v="1"/>
    <x v="0"/>
    <d v="2017-11-11T00:00:00"/>
  </r>
  <r>
    <s v="VPA6"/>
    <s v="KE-MUR-1711-18807"/>
    <x v="0"/>
    <s v=""/>
    <s v="12th September,2017"/>
    <d v="2017-09-12T00:00:00"/>
    <s v="1st November,2017"/>
    <d v="2017-11-01T00:00:00"/>
    <s v="Kahiga Gathirwa Samuel"/>
    <s v="Male"/>
    <s v="7336343"/>
    <s v="720964593"/>
    <m/>
    <m/>
    <m/>
    <n v="36.964868000000003"/>
    <n v="-0.84891099999999997"/>
    <s v="Murang'a"/>
    <s v="Kandara"/>
    <s v="Ruchu"/>
    <s v="Ruona"/>
    <s v="8"/>
    <s v="Cides Ltd"/>
    <m/>
    <s v="Cides Ltd"/>
    <s v=""/>
    <s v="Micro Business"/>
    <x v="2"/>
    <x v="0"/>
    <d v="2017-11-21T00:00:00"/>
  </r>
  <r>
    <s v="VPA6"/>
    <s v="KE-MUR-1711-18808"/>
    <x v="0"/>
    <s v=""/>
    <s v="12th September,2017"/>
    <d v="2017-09-12T00:00:00"/>
    <s v="1st November,2017"/>
    <d v="2017-11-01T00:00:00"/>
    <s v="Ngunjiri Anastasia Kabura"/>
    <s v="Female"/>
    <s v="28407843"/>
    <s v="726284320"/>
    <m/>
    <m/>
    <m/>
    <n v="36.962164999999999"/>
    <n v="-0.84070800000000001"/>
    <s v="Murang'a"/>
    <s v="Kandara"/>
    <s v="Ruchu"/>
    <s v="Ruona"/>
    <s v="8"/>
    <s v="Cides Ltd"/>
    <m/>
    <s v="Cides Ltd"/>
    <s v=""/>
    <s v="Micro Business"/>
    <x v="2"/>
    <x v="0"/>
    <d v="2017-11-21T00:00:00"/>
  </r>
  <r>
    <s v="VPA6"/>
    <s v="KE-EMB-1709-21114"/>
    <x v="0"/>
    <s v=""/>
    <s v="13th July,2017"/>
    <d v="2017-07-13T00:00:00"/>
    <s v="1st September,2017"/>
    <d v="2017-09-01T00:00:00"/>
    <s v="Benson Gladys Muthanje"/>
    <s v="Female"/>
    <s v="3307777"/>
    <s v="716020939"/>
    <m/>
    <m/>
    <m/>
    <n v="37.562469999999998"/>
    <n v="-0.37321500000000002"/>
    <s v="Embu"/>
    <s v="Embu East"/>
    <s v="Kyeni North"/>
    <s v="Mururiri"/>
    <s v="8"/>
    <s v="Sakaki Natural Renewable Energy Center"/>
    <m/>
    <s v="Sakaki Natural Renewable Energy Center"/>
    <s v=""/>
    <s v="Micro Business"/>
    <x v="0"/>
    <x v="0"/>
    <d v="2017-12-06T00:00:00"/>
  </r>
  <r>
    <s v="VPA6"/>
    <s v="KE-EMB-1706-21099"/>
    <x v="0"/>
    <s v=""/>
    <s v="18th April,2017"/>
    <d v="2017-04-18T00:00:00"/>
    <s v="7th June,2017"/>
    <d v="2017-06-07T00:00:00"/>
    <s v="Njeru Peter Fundi"/>
    <s v="Male"/>
    <s v="9819981"/>
    <s v="723854323"/>
    <m/>
    <m/>
    <s v="723852254"/>
    <n v="37.544777000000003"/>
    <n v="-0.40654299999999999"/>
    <s v="Embu"/>
    <s v="Runyenjes"/>
    <s v="Kagaari North"/>
    <s v="Mukuuri"/>
    <n v="8"/>
    <s v="Sakaki Natural Renewable Energy Center"/>
    <m/>
    <s v="Sakaki Natural Renewable Energy Center"/>
    <s v=""/>
    <s v="Micro Business"/>
    <x v="0"/>
    <x v="0"/>
    <d v="2017-12-06T00:00:00"/>
  </r>
  <r>
    <s v="VPA6"/>
    <s v="KE-BUN-1807-21618"/>
    <x v="0"/>
    <s v=""/>
    <s v="26th May,2018"/>
    <d v="2018-05-26T00:00:00"/>
    <s v="15th July,2018"/>
    <d v="2018-07-15T00:00:00"/>
    <s v="Wanyonyi Ezibellah"/>
    <s v="Female"/>
    <s v="10858125"/>
    <s v="721546459"/>
    <m/>
    <m/>
    <s v="722476711"/>
    <n v="34.938102999999998"/>
    <n v="0.85425700000000004"/>
    <s v="Bungoma"/>
    <s v="Bungoma North"/>
    <s v="Kiminini"/>
    <s v="Tabani"/>
    <s v="8"/>
    <s v="Kichemu limited"/>
    <m/>
    <s v="Kichemu limited"/>
    <s v=""/>
    <s v="Micro Business"/>
    <x v="0"/>
    <x v="0"/>
    <d v="2018-07-18T00:00:00"/>
  </r>
  <r>
    <s v="VPA6"/>
    <s v="KE-NAK-1701-17563"/>
    <x v="0"/>
    <s v=""/>
    <s v="12th November,2016"/>
    <d v="2016-11-12T00:00:00"/>
    <s v="1st January,2017"/>
    <d v="2017-01-01T00:00:00"/>
    <s v="Nelly Wangui Ngwinyi"/>
    <s v="Female"/>
    <s v="9934653"/>
    <s v="721563142"/>
    <m/>
    <s v="721748104"/>
    <m/>
    <n v="36.161726999999999"/>
    <n v="-0.15498799999999999"/>
    <s v="Nakuru"/>
    <s v="Bahati"/>
    <s v="Chania"/>
    <s v=""/>
    <s v="8"/>
    <s v="Samjubiotec Enterprises"/>
    <m/>
    <s v="Samjubiotec Enterprises"/>
    <s v=""/>
    <s v="Micro Business"/>
    <x v="2"/>
    <x v="0"/>
    <d v="2018-08-02T00:00:00"/>
  </r>
  <r>
    <s v="VPA6"/>
    <s v="KE-MUR-1612-17600"/>
    <x v="0"/>
    <s v=""/>
    <s v="7th December,2016"/>
    <d v="2016-12-07T00:00:00"/>
    <s v="20th December,2016"/>
    <d v="2016-12-20T00:00:00"/>
    <s v="Evlyn Wangare"/>
    <s v="Female"/>
    <s v="1042411"/>
    <s v="712623710"/>
    <m/>
    <m/>
    <m/>
    <n v="36.979802999999997"/>
    <n v="-0.94910399999999995"/>
    <s v="Murang'a"/>
    <s v="Gatanga"/>
    <s v="Thika"/>
    <s v=""/>
    <s v="8"/>
    <s v="Andcol Enterprises"/>
    <m/>
    <s v="Andcol Enterprises"/>
    <s v=""/>
    <s v="Micro Business"/>
    <x v="2"/>
    <x v="0"/>
    <d v="2018-08-02T00:00:00"/>
  </r>
  <r>
    <s v="VPA6"/>
    <s v="KE-NYE-1703-17588"/>
    <x v="2"/>
    <s v="Hostile Client"/>
    <s v="10th January,2017"/>
    <d v="2017-01-10T00:00:00"/>
    <s v="1st March,2017"/>
    <d v="2017-03-01T00:00:00"/>
    <s v="David Gacheru"/>
    <s v="Male"/>
    <s v="99999"/>
    <s v="+254722612622"/>
    <m/>
    <m/>
    <m/>
    <m/>
    <m/>
    <s v="Nyeri"/>
    <s v="Mukurwe-Ini"/>
    <s v="Ichamara"/>
    <s v=""/>
    <s v="8"/>
    <s v="Mt Kenya Renewable Energy"/>
    <m/>
    <s v="Mt Kenya Renewable Energy"/>
    <s v=""/>
    <s v="Micro Business"/>
    <x v="2"/>
    <x v="0"/>
    <d v="2018-08-02T00:00:00"/>
  </r>
  <r>
    <s v="VPA6"/>
    <s v="KE-NAN-1805-0"/>
    <x v="2"/>
    <s v="Non Compliant"/>
    <s v="7th March,2018"/>
    <d v="2018-03-07T00:00:00"/>
    <s v="16th May,2018"/>
    <d v="2018-05-16T00:00:00"/>
    <s v="Tenai Matayo Kiplimo"/>
    <s v="Male"/>
    <s v="24313272"/>
    <s v="0724502580"/>
    <m/>
    <m/>
    <m/>
    <n v="35.080098"/>
    <n v="0.202127"/>
    <s v="Nandi"/>
    <s v="Nandi Central"/>
    <s v="Nandi Central"/>
    <s v="Kisaget"/>
    <s v="8"/>
    <s v="Abiud Limited"/>
    <m/>
    <s v="Abiud Limited"/>
    <s v=""/>
    <s v="Micro Business"/>
    <x v="1"/>
    <x v="0"/>
    <d v="2018-06-24T00:00:00"/>
  </r>
  <r>
    <s v="VPA6"/>
    <s v="KE-NYE-1811-23633"/>
    <x v="0"/>
    <s v=""/>
    <s v="5th October,2018"/>
    <d v="2018-10-05T00:00:00"/>
    <s v="6th November,2018"/>
    <d v="2018-11-06T00:00:00"/>
    <s v="Gitau Ann Gatitu"/>
    <s v="Female"/>
    <s v="1520198"/>
    <s v="722632103"/>
    <m/>
    <m/>
    <s v="724980508"/>
    <n v="36.981707999999998"/>
    <n v="-0.45339299999999999"/>
    <s v="Nyeri"/>
    <s v="Nyeri Town"/>
    <s v="Munisparity"/>
    <s v="Githaithira"/>
    <n v="8"/>
    <s v="Sakaki Natural Renewable Energy Center"/>
    <m/>
    <s v="Sakaki Natural Renewable Energy Center"/>
    <s v=""/>
    <s v="Micro Business"/>
    <x v="0"/>
    <x v="0"/>
    <d v="2018-11-22T00:00:00"/>
  </r>
  <r>
    <s v="VPA6"/>
    <s v="KE-KIR-1811-Wc3501"/>
    <x v="0"/>
    <s v=""/>
    <s v="10th October,2018"/>
    <d v="2018-10-10T00:00:00"/>
    <s v="10th November,2018"/>
    <d v="2018-11-10T00:00:00"/>
    <s v="Karimi Rosemary Karimi"/>
    <s v="Female"/>
    <s v="10953954"/>
    <s v="723794912"/>
    <m/>
    <m/>
    <m/>
    <n v="37.255046999999998"/>
    <n v="-0.63732500000000003"/>
    <s v="Kirinyaga"/>
    <s v="Kirinyaga East"/>
    <s v="Kinyaga"/>
    <s v="Gatarwa"/>
    <s v="8"/>
    <s v="Sakaki Natural Renewable Energy Center"/>
    <m/>
    <s v="Sakaki Natural Renewable Energy Center"/>
    <s v=""/>
    <s v="Micro Business"/>
    <x v="0"/>
    <x v="0"/>
    <d v="2018-11-22T00:00:00"/>
  </r>
  <r>
    <s v="VPA6"/>
    <s v="KE-NYE-1810-23631"/>
    <x v="2"/>
    <s v="Unreachable"/>
    <s v="21st September,2018"/>
    <d v="2018-09-21T00:00:00"/>
    <s v="14th October,2018"/>
    <d v="2018-10-14T00:00:00"/>
    <s v="Mwangi Nancy Mukami"/>
    <s v="Female"/>
    <s v="99999"/>
    <s v="726770299"/>
    <m/>
    <m/>
    <s v="787999761"/>
    <n v="37.144936999999999"/>
    <n v="-0.49727199999999999"/>
    <s v="Nyeri"/>
    <s v="Mathira East"/>
    <s v="Gatundu"/>
    <s v="Mwanda"/>
    <s v="8"/>
    <s v="Sakaki Natural Renewable Energy Center"/>
    <m/>
    <s v="Sakaki Natural Renewable Energy Center"/>
    <s v=""/>
    <s v="Micro Business"/>
    <x v="0"/>
    <x v="0"/>
    <d v="2018-11-03T00:00:00"/>
  </r>
  <r>
    <s v="VPA6"/>
    <s v="KE-KIR-1808-20806"/>
    <x v="0"/>
    <s v=""/>
    <s v="20th July,2018"/>
    <d v="2018-07-20T00:00:00"/>
    <s v="10th August,2018"/>
    <d v="2018-08-10T00:00:00"/>
    <s v="Koigia Gituro Anthony"/>
    <s v="Male"/>
    <s v="5756904"/>
    <s v="723446004"/>
    <m/>
    <m/>
    <m/>
    <n v="37.264755999999998"/>
    <n v="-0.48585699999999998"/>
    <s v="Kirinyaga"/>
    <s v="Kerugoya/Kutus"/>
    <s v="Kerugoya"/>
    <s v="Kiaritha"/>
    <s v="8"/>
    <s v="Mt Kenya Renewable energy"/>
    <m/>
    <s v="Mt Kenya Renewable energy"/>
    <s v=""/>
    <s v="Micro Business"/>
    <x v="2"/>
    <x v="0"/>
    <d v="2018-10-25T00:00:00"/>
  </r>
  <r>
    <s v="VPA6"/>
    <s v="KE-KIA-1903-24729"/>
    <x v="0"/>
    <s v=""/>
    <s v="28th February,2019"/>
    <d v="2019-02-28T00:00:00"/>
    <s v="3rd March,2019"/>
    <d v="2019-03-03T00:00:00"/>
    <s v="Munyua Mary Nyambura"/>
    <s v="Female"/>
    <s v="5181267"/>
    <s v="0712903176"/>
    <m/>
    <m/>
    <s v="725454130"/>
    <n v="36.604398000000003"/>
    <n v="-1.209859"/>
    <s v="Kiambu"/>
    <s v="Limuru"/>
    <s v="Ndeiya"/>
    <s v="Ndarakwa"/>
    <s v="8"/>
    <s v="Cides Ltd"/>
    <m/>
    <s v="Cides Ltd"/>
    <s v=""/>
    <s v="Micro Business"/>
    <x v="2"/>
    <x v="0"/>
    <d v="2019-04-15T00:00:00"/>
  </r>
  <r>
    <s v="VPA6"/>
    <s v="KE-EMB-1904-25553"/>
    <x v="0"/>
    <s v=""/>
    <s v="22nd March,2019"/>
    <d v="2019-03-22T00:00:00"/>
    <s v="9th April,2019"/>
    <d v="2019-04-09T00:00:00"/>
    <s v="Rispar Gathagana G"/>
    <s v="Female"/>
    <s v="718749"/>
    <s v="0721985508"/>
    <m/>
    <m/>
    <s v="721433260"/>
    <n v="37.596207999999997"/>
    <n v="-0.45039000000000001"/>
    <s v="Embu"/>
    <s v="Embu East"/>
    <s v="Runyenyes Central"/>
    <s v="Kathera"/>
    <s v="8"/>
    <s v="Sakaki Natural Renewable Energy Center"/>
    <m/>
    <s v="Sakaki Natural Renewable Energy Center"/>
    <s v=""/>
    <s v="Micro Business"/>
    <x v="0"/>
    <x v="0"/>
    <d v="2019-04-16T00:00:00"/>
  </r>
  <r>
    <s v="VPA6"/>
    <s v="KE-NYE-1903-25551"/>
    <x v="0"/>
    <s v=""/>
    <s v="15th November,2018"/>
    <d v="2018-11-15T00:00:00"/>
    <s v="16th March,2019"/>
    <d v="2019-03-16T00:00:00"/>
    <s v="Winstone Wagochi Wagochi"/>
    <s v="Male"/>
    <s v="1825246"/>
    <s v="712827001"/>
    <m/>
    <m/>
    <s v="720121644"/>
    <n v="37.017608000000003"/>
    <n v="-0.53514200000000001"/>
    <s v="Nyeri"/>
    <s v="Tetu"/>
    <s v="Agothi"/>
    <s v="Ithekahuno"/>
    <s v="8"/>
    <s v="Sakaki Natural Renewable Energy Center"/>
    <m/>
    <s v="Sakaki Natural Renewable Energy Center"/>
    <s v=""/>
    <s v="Micro Business"/>
    <x v="0"/>
    <x v="0"/>
    <d v="2019-03-16T00:00:00"/>
  </r>
  <r>
    <s v="VPA6"/>
    <s v="KE-NYE-1902-24778"/>
    <x v="0"/>
    <s v=""/>
    <s v="28th December,2018"/>
    <d v="2018-12-28T00:00:00"/>
    <s v="5th February,2019"/>
    <d v="2019-02-05T00:00:00"/>
    <s v="Wachira Purity"/>
    <s v="Female"/>
    <s v="99999"/>
    <s v="711126958"/>
    <m/>
    <m/>
    <m/>
    <n v="37.101092000000001"/>
    <n v="-0.42188999999999999"/>
    <s v="Nyeri"/>
    <s v="Mathira West"/>
    <s v="Itiati"/>
    <s v="Gachuiro"/>
    <s v="8"/>
    <s v="Cides Ltd"/>
    <m/>
    <s v="Cides Ltd"/>
    <s v=""/>
    <s v="Micro Business"/>
    <x v="2"/>
    <x v="0"/>
    <d v="2019-03-05T00:00:00"/>
  </r>
  <r>
    <s v="VPA6"/>
    <s v="KE-KIA-1911-24726"/>
    <x v="0"/>
    <s v=""/>
    <s v="15th September,2019"/>
    <d v="2019-09-15T00:00:00"/>
    <s v="11th November,2019"/>
    <d v="2019-11-11T00:00:00"/>
    <s v="Matheri Henry Kimani"/>
    <s v="Male"/>
    <s v="794932"/>
    <s v="722603833"/>
    <s v="720825836"/>
    <m/>
    <m/>
    <n v="36.836829999999999"/>
    <n v="-0.97546500000000003"/>
    <s v="Kiambu"/>
    <s v="Gatundu South"/>
    <s v="Kiganjo"/>
    <s v="Kiawandiga"/>
    <s v="8"/>
    <s v="Cides Ltd"/>
    <m/>
    <s v="Cides Ltd"/>
    <s v=""/>
    <s v="Micro Business"/>
    <x v="2"/>
    <x v="0"/>
    <d v="2019-11-11T00:00:00"/>
  </r>
  <r>
    <s v="VPA6"/>
    <s v="KE-MUR-1608-17457"/>
    <x v="0"/>
    <s v=""/>
    <s v="12th June,2016"/>
    <d v="2016-06-12T00:00:00"/>
    <s v="1st August,2016"/>
    <d v="2016-08-01T00:00:00"/>
    <s v="John Muuhu Muuga"/>
    <s v="Male"/>
    <s v="985710"/>
    <s v="723575187"/>
    <m/>
    <m/>
    <m/>
    <n v="36.938493000000001"/>
    <n v="-0.72364099999999998"/>
    <s v="Murang'a"/>
    <s v="Kahuro"/>
    <s v="Their"/>
    <s v="Murandia"/>
    <s v="8"/>
    <s v="HAMKAM"/>
    <m/>
    <s v="HAMKAM"/>
    <s v=""/>
    <s v="Micro Business"/>
    <x v="0"/>
    <x v="0"/>
    <d v="2017-03-02T00:00:00"/>
  </r>
  <r>
    <s v="VPA6"/>
    <s v="KE-MER-1609-16734"/>
    <x v="0"/>
    <s v=""/>
    <s v="13th July,2016"/>
    <d v="2016-07-13T00:00:00"/>
    <s v="1st September,2016"/>
    <d v="2016-09-01T00:00:00"/>
    <s v="Pastoral Gitoro"/>
    <s v="Male"/>
    <s v="12888608"/>
    <s v="722381973"/>
    <m/>
    <m/>
    <m/>
    <n v="37.638154999999998"/>
    <n v="6.0652999999999999E-2"/>
    <s v="Meru"/>
    <s v="Imenti North"/>
    <s v="Nyariki"/>
    <s v="Gitoro"/>
    <s v="8"/>
    <s v="Zackmar Biotec Ltd"/>
    <m/>
    <s v="Zackmar Biotec Ltd"/>
    <s v=""/>
    <s v="Micro Business"/>
    <x v="2"/>
    <x v="0"/>
    <d v="2017-03-02T00:00:00"/>
  </r>
  <r>
    <s v="VPA6"/>
    <s v="KE-NYA-1610-16544"/>
    <x v="0"/>
    <s v=""/>
    <s v="12th August,2016"/>
    <d v="2016-08-12T00:00:00"/>
    <s v="1st October,2016"/>
    <d v="2016-10-01T00:00:00"/>
    <s v="Samuel Wanjau Muriuki"/>
    <s v="Male"/>
    <s v="99999"/>
    <s v="725895640"/>
    <m/>
    <m/>
    <m/>
    <n v="36.446669"/>
    <n v="9.4453999999999996E-2"/>
    <s v="Nyandarua"/>
    <s v="Ndaragwa"/>
    <s v="Leshau"/>
    <s v="Kiahiti"/>
    <s v="8"/>
    <s v="Kichemu limited"/>
    <m/>
    <s v="Kichemu limited"/>
    <s v=""/>
    <s v="Micro Business"/>
    <x v="0"/>
    <x v="0"/>
    <d v="2017-05-13T00:00:00"/>
  </r>
  <r>
    <s v="VPA6"/>
    <s v="KE-NYE-1607-16669"/>
    <x v="0"/>
    <s v=""/>
    <s v="12th May,2016"/>
    <d v="2016-05-12T00:00:00"/>
    <s v="1st July,2016"/>
    <d v="2016-07-01T00:00:00"/>
    <s v="Joseph Chege Ngatia/ Ann Wangui"/>
    <s v="Male"/>
    <s v="712177"/>
    <s v="720969604"/>
    <m/>
    <m/>
    <s v="723921807"/>
    <n v="37.104675"/>
    <n v="-0.435083"/>
    <s v="Nyeri"/>
    <s v="Mathira West"/>
    <s v="Karatina"/>
    <s v="Kiawarigi"/>
    <s v="8"/>
    <s v="Cides Ltd"/>
    <m/>
    <s v="Cides Ltd"/>
    <s v=""/>
    <s v="Micro Business"/>
    <x v="0"/>
    <x v="0"/>
    <d v="2017-04-04T00:00:00"/>
  </r>
  <r>
    <s v="VPA6"/>
    <s v="KE-NYE-1607-16657"/>
    <x v="0"/>
    <s v=""/>
    <s v="11th May,2016"/>
    <d v="2016-05-11T00:00:00"/>
    <s v="7th July,2016"/>
    <d v="2016-07-07T00:00:00"/>
    <s v="Charles Mwangi Gichuru"/>
    <s v="Male"/>
    <s v="2043638"/>
    <s v="728543900"/>
    <m/>
    <m/>
    <m/>
    <n v="37.105595000000001"/>
    <n v="-0.44059300000000001"/>
    <s v="Nyeri"/>
    <s v="Mathira West"/>
    <s v="Icuga"/>
    <s v="Kiawarigi"/>
    <s v="8"/>
    <s v="Cides Ltd"/>
    <m/>
    <s v="Cides Ltd"/>
    <s v=""/>
    <s v="Micro Business"/>
    <x v="2"/>
    <x v="0"/>
    <d v="2017-04-04T00:00:00"/>
  </r>
  <r>
    <s v="VPA6"/>
    <s v="KE-NYE-1605-16661"/>
    <x v="0"/>
    <s v=""/>
    <s v="12th March,2016"/>
    <d v="2016-03-12T00:00:00"/>
    <s v="1st May,2016"/>
    <d v="2016-05-01T00:00:00"/>
    <s v="Hanna Nyambura Muchangi"/>
    <s v="Female"/>
    <s v="3373769"/>
    <s v="724800812"/>
    <m/>
    <m/>
    <s v="722277655"/>
    <n v="37.102423000000002"/>
    <n v="-0.42918699999999999"/>
    <s v="Nyeri"/>
    <s v="Mathira West"/>
    <s v="Icuga"/>
    <s v="Kiawarigi"/>
    <s v="8"/>
    <s v="Cides Ltd"/>
    <m/>
    <s v="Cides Ltd"/>
    <s v=""/>
    <s v="Micro Business"/>
    <x v="2"/>
    <x v="0"/>
    <d v="2017-04-04T00:00:00"/>
  </r>
  <r>
    <s v="VPA6"/>
    <s v="KE-NYE-1704-21583"/>
    <x v="0"/>
    <s v=""/>
    <s v="13th November,2016"/>
    <d v="2016-11-13T00:00:00"/>
    <s v="20th April,2017"/>
    <d v="2017-04-20T00:00:00"/>
    <s v="Kahama Alice Wangu"/>
    <s v="Female"/>
    <s v="8494236"/>
    <s v="722696302"/>
    <m/>
    <m/>
    <m/>
    <n v="36.802222999999998"/>
    <n v="-0.25411"/>
    <s v="Nyeri"/>
    <s v="Kieni West"/>
    <s v="Muiga"/>
    <s v="Kiaragana"/>
    <s v="8"/>
    <s v="Kichemu limited"/>
    <m/>
    <s v="Kichemu limited"/>
    <s v=""/>
    <s v="Micro Business"/>
    <x v="0"/>
    <x v="0"/>
    <d v="2017-07-24T00:00:00"/>
  </r>
  <r>
    <s v="VPA6"/>
    <s v="KE-EMB-1705-21092"/>
    <x v="0"/>
    <s v=""/>
    <s v="2nd April,2017"/>
    <d v="2017-04-02T00:00:00"/>
    <s v="22nd May,2017"/>
    <d v="2017-05-22T00:00:00"/>
    <s v="Naman Naman Njeru"/>
    <s v="Male"/>
    <s v="31754560"/>
    <s v="727822708"/>
    <m/>
    <m/>
    <m/>
    <n v="37.552649000000002"/>
    <n v="-0.42219600000000002"/>
    <s v="Embu"/>
    <s v="Runyenjes"/>
    <s v="Kagaari North"/>
    <s v="Muthege"/>
    <s v="8"/>
    <s v="Sakaki Natural Renewable Energy Center"/>
    <m/>
    <s v="Sakaki Natural Renewable Energy Center"/>
    <s v=""/>
    <s v="Micro Business"/>
    <x v="0"/>
    <x v="0"/>
    <d v="2017-07-25T00:00:00"/>
  </r>
  <r>
    <s v="VPA6"/>
    <s v="KE-EMB-1706-21093"/>
    <x v="0"/>
    <s v=""/>
    <s v="16th April,2017"/>
    <d v="2017-04-16T00:00:00"/>
    <s v="5th June,2017"/>
    <d v="2017-06-05T00:00:00"/>
    <s v="Njiru Japhat Njagi"/>
    <s v="Male"/>
    <s v="3306248"/>
    <s v="718512960"/>
    <m/>
    <m/>
    <m/>
    <n v="37.548448999999998"/>
    <n v="-0.40800900000000001"/>
    <s v="Embu"/>
    <s v="Runyenjes"/>
    <s v="Mukuurine"/>
    <s v="Mukuuri"/>
    <s v="8"/>
    <s v="Sakaki Natural Renewable Energy Center"/>
    <m/>
    <s v="Sakaki Natural Renewable Energy Center"/>
    <s v=""/>
    <s v="Micro Business"/>
    <x v="0"/>
    <x v="0"/>
    <d v="2017-07-25T00:00:00"/>
  </r>
  <r>
    <s v="VPA6"/>
    <s v="KE-EMB-1707-21094"/>
    <x v="0"/>
    <s v=""/>
    <s v="12th May,2017"/>
    <d v="2017-05-12T00:00:00"/>
    <s v="1st July,2017"/>
    <d v="2017-07-01T00:00:00"/>
    <s v="Njiru Joseph Mwaniki"/>
    <s v="Male"/>
    <s v="721970"/>
    <s v="721659359"/>
    <m/>
    <m/>
    <m/>
    <n v="37.547524000000003"/>
    <n v="-0.41113100000000002"/>
    <s v="Embu"/>
    <s v="Runyenjes"/>
    <s v="Kagaari"/>
    <s v="Mukuuri"/>
    <s v="8"/>
    <s v="Sakaki Natural Renewable Energy Center"/>
    <m/>
    <s v="Sakaki Natural Renewable Energy Center"/>
    <s v=""/>
    <s v="Micro Business"/>
    <x v="0"/>
    <x v="0"/>
    <d v="2017-07-25T00:00:00"/>
  </r>
  <r>
    <s v="VPA6"/>
    <s v="KE-EMB-1705-21095"/>
    <x v="0"/>
    <s v=""/>
    <s v="31st March,2017"/>
    <d v="2017-03-31T00:00:00"/>
    <s v="20th May,2017"/>
    <d v="2017-05-20T00:00:00"/>
    <s v="Rutere Alice Muthanje"/>
    <s v="Female"/>
    <s v="3307878"/>
    <s v="719525872"/>
    <m/>
    <m/>
    <m/>
    <n v="37.544562999999997"/>
    <n v="-0.40658100000000003"/>
    <s v="Embu"/>
    <s v="Runyenjes"/>
    <s v="Kagaari"/>
    <s v="Mukuuri"/>
    <s v="8"/>
    <s v="Sakaki Natural Renewable Energy Center"/>
    <m/>
    <s v="Sakaki Natural Renewable Energy Center"/>
    <s v=""/>
    <s v="Micro Business"/>
    <x v="0"/>
    <x v="0"/>
    <d v="2017-07-25T00:00:00"/>
  </r>
  <r>
    <s v="VPA6"/>
    <s v="KE-EMB-1705-21096"/>
    <x v="0"/>
    <s v=""/>
    <s v="26th March,2017"/>
    <d v="2017-03-26T00:00:00"/>
    <s v="15th May,2017"/>
    <d v="2017-05-15T00:00:00"/>
    <s v="Njiru Sisily Ruguru"/>
    <s v="Female"/>
    <s v="7034896"/>
    <s v="725992414"/>
    <m/>
    <m/>
    <m/>
    <n v="37.551163000000003"/>
    <n v="-0.40787200000000001"/>
    <s v="Embu"/>
    <s v="Runyenjes"/>
    <s v="Kagaari"/>
    <s v="Mukuuri"/>
    <s v="8"/>
    <s v="Sakaki Natural Renewable Energy Center"/>
    <m/>
    <s v="Sakaki Natural Renewable Energy Center"/>
    <s v=""/>
    <s v="Micro Business"/>
    <x v="0"/>
    <x v="0"/>
    <d v="2017-07-25T00:00:00"/>
  </r>
  <r>
    <s v="VPA6"/>
    <s v="KE-EMB-1705-21097"/>
    <x v="0"/>
    <s v=""/>
    <s v="31st March,2017"/>
    <d v="2017-03-31T00:00:00"/>
    <s v="20th May,2017"/>
    <d v="2017-05-20T00:00:00"/>
    <s v="Kathari Joseph Dwiga"/>
    <s v="Male"/>
    <s v="10223433"/>
    <s v="723548237"/>
    <m/>
    <m/>
    <m/>
    <n v="37.549185999999999"/>
    <n v="-0.40886099999999997"/>
    <s v="Embu"/>
    <s v="Runyenjes"/>
    <s v="Kagaari"/>
    <s v="Mukuuri"/>
    <s v="8"/>
    <s v="Sakaki Natural Renewable Energy Center"/>
    <m/>
    <s v="Sakaki Natural Renewable Energy Center"/>
    <s v=""/>
    <s v="Micro Business"/>
    <x v="0"/>
    <x v="0"/>
    <d v="2017-07-25T00:00:00"/>
  </r>
  <r>
    <s v="VPA6"/>
    <s v="KE-EMB-1705-21098"/>
    <x v="0"/>
    <s v=""/>
    <s v="31st March,2017"/>
    <d v="2017-03-31T00:00:00"/>
    <s v="20th May,2017"/>
    <d v="2017-05-20T00:00:00"/>
    <s v="Njiru Silvester Njeru"/>
    <s v="Male"/>
    <s v="10058760"/>
    <s v="727368077"/>
    <m/>
    <m/>
    <m/>
    <n v="37.540433"/>
    <n v="-0.39929799999999999"/>
    <s v="Embu"/>
    <s v="Runyenjes"/>
    <s v="Kagaari"/>
    <s v="Mukuuri"/>
    <s v="8"/>
    <s v="Sakaki Natural Renewable Energy Center"/>
    <m/>
    <s v="Sakaki Natural Renewable Energy Center"/>
    <s v=""/>
    <s v="Micro Business"/>
    <x v="0"/>
    <x v="0"/>
    <d v="2017-07-25T00:00:00"/>
  </r>
  <r>
    <s v="VPA6"/>
    <s v="KE-KIR-1702-21102"/>
    <x v="0"/>
    <s v=""/>
    <s v="14th December,2016"/>
    <d v="2016-12-14T00:00:00"/>
    <s v="2nd February,2017"/>
    <d v="2017-02-02T00:00:00"/>
    <s v="Njagi Linus Kariuki"/>
    <s v="Male"/>
    <s v="21916697"/>
    <s v="722790547"/>
    <m/>
    <m/>
    <m/>
    <n v="37.420724"/>
    <n v="-0.52715100000000004"/>
    <s v="Kirinyaga"/>
    <s v="Kirinyaga East"/>
    <s v="Njukiini"/>
    <s v="Githaraini"/>
    <s v="8"/>
    <s v="Sakaki Natural Renewable Energy Center"/>
    <m/>
    <s v="Sakaki Natural Renewable Energy Center"/>
    <s v=""/>
    <s v="Micro Business"/>
    <x v="0"/>
    <x v="0"/>
    <d v="2017-07-25T00:00:00"/>
  </r>
  <r>
    <s v="VPA6"/>
    <s v="KE-KIR-1705-21101"/>
    <x v="0"/>
    <s v=""/>
    <s v="5th April,2017"/>
    <d v="2017-04-05T00:00:00"/>
    <s v="25th May,2017"/>
    <d v="2017-05-25T00:00:00"/>
    <s v="Muraya John Gichu"/>
    <s v="Male"/>
    <s v="28991663"/>
    <s v="722672886"/>
    <m/>
    <m/>
    <m/>
    <n v="37.440351"/>
    <n v="-0.54671199999999998"/>
    <s v="Kirinyaga"/>
    <s v="Kirinyaga East"/>
    <s v="Murinduko"/>
    <s v="Karuangi"/>
    <s v="8"/>
    <s v="Sakaki Natural Renewable Energy Center"/>
    <m/>
    <s v="Sakaki Natural Renewable Energy Center"/>
    <s v=""/>
    <s v="Micro Business"/>
    <x v="0"/>
    <x v="0"/>
    <d v="2017-07-25T00:00:00"/>
  </r>
  <r>
    <s v="VPA6"/>
    <s v="KE-NAK-1710-18587"/>
    <x v="2"/>
    <s v="Unreachable"/>
    <s v="12th August,2017"/>
    <d v="2017-08-12T00:00:00"/>
    <s v="1st October,2017"/>
    <d v="2017-10-01T00:00:00"/>
    <s v="Kisumba Patric Kisumba"/>
    <s v="Male"/>
    <s v="33437890"/>
    <s v="254727356060"/>
    <m/>
    <m/>
    <m/>
    <n v="36.511163000000003"/>
    <n v="-0.62155800000000005"/>
    <s v="Nakuru"/>
    <s v="Naivasha"/>
    <s v="Mununga"/>
    <s v="Kwa Ben"/>
    <s v="8"/>
    <s v="Andcol Enterprises"/>
    <m/>
    <s v="Andcol Enterprises"/>
    <s v=""/>
    <s v="Micro Business"/>
    <x v="2"/>
    <x v="0"/>
    <d v="2017-10-04T00:00:00"/>
  </r>
  <r>
    <s v="VPA6"/>
    <s v="KE-NYE-1709-21110"/>
    <x v="2"/>
    <s v="Hostile Client"/>
    <s v="26th July,2017"/>
    <d v="2017-07-26T00:00:00"/>
    <s v="14th September,2017"/>
    <d v="2017-09-14T00:00:00"/>
    <s v="Chege Stephen Muriuki"/>
    <s v="Male"/>
    <s v="14627553"/>
    <s v="723221855"/>
    <m/>
    <m/>
    <m/>
    <n v="37.150058000000001"/>
    <n v="-0.500857"/>
    <s v="Nyeri"/>
    <s v="Mathira East"/>
    <s v="Iriaini"/>
    <s v="Mwanda"/>
    <n v="8"/>
    <s v="Sakaki Natural Renewable Energy Center"/>
    <m/>
    <s v="Sakaki Natural Renewable Energy Center"/>
    <s v=""/>
    <s v="Micro Business"/>
    <x v="0"/>
    <x v="0"/>
    <d v="2017-09-25T00:00:00"/>
  </r>
  <r>
    <s v="VPA6"/>
    <s v="KE-EMB-1709-21113"/>
    <x v="0"/>
    <s v=""/>
    <s v="13th July,2017"/>
    <d v="2017-07-13T00:00:00"/>
    <s v="1st September,2017"/>
    <d v="2017-09-01T00:00:00"/>
    <s v="Ndwiga Regina Njoki"/>
    <s v="Female"/>
    <s v="33385738"/>
    <s v="726251534"/>
    <m/>
    <m/>
    <m/>
    <n v="37.498353999999999"/>
    <n v="-0.43652800000000003"/>
    <s v="Embu"/>
    <s v="Embu East"/>
    <s v="Gaturi North"/>
    <s v="Kiaviti"/>
    <s v="8"/>
    <s v="Sakaki Natural Renewable Energy Center"/>
    <m/>
    <s v="Sakaki Natural Renewable Energy Center"/>
    <s v=""/>
    <s v="Micro Business"/>
    <x v="0"/>
    <x v="0"/>
    <d v="2017-09-25T00:00:00"/>
  </r>
  <r>
    <s v="VPA6"/>
    <s v="KE-KIR-1709-21118"/>
    <x v="0"/>
    <s v=""/>
    <s v="13th July,2017"/>
    <d v="2017-07-13T00:00:00"/>
    <s v="1st September,2017"/>
    <d v="2017-09-01T00:00:00"/>
    <s v="Muchira George Maina"/>
    <s v="Male"/>
    <s v="1865709"/>
    <s v="71843312"/>
    <m/>
    <m/>
    <m/>
    <n v="37.238331000000002"/>
    <n v="-0.46753699999999998"/>
    <s v="Kirinyaga"/>
    <s v="Kerugoya/Kutus"/>
    <s v="Mutira"/>
    <s v="Kagumo"/>
    <s v="8"/>
    <s v="Sakaki Natural Renewable Energy Center"/>
    <m/>
    <s v="Sakaki Natural Renewable Energy Center"/>
    <s v=""/>
    <s v="Micro Business"/>
    <x v="0"/>
    <x v="0"/>
    <d v="2017-09-25T00:00:00"/>
  </r>
  <r>
    <s v="VPA6"/>
    <s v="KE-BAR-1708-21591"/>
    <x v="0"/>
    <s v=""/>
    <s v="12th June,2017"/>
    <d v="2017-06-12T00:00:00"/>
    <s v="1st August,2017"/>
    <d v="2017-08-01T00:00:00"/>
    <s v="Kipkech Jane Cheptilal"/>
    <s v="Female"/>
    <s v="36646513"/>
    <s v="720802160"/>
    <m/>
    <m/>
    <m/>
    <n v="35.750058000000003"/>
    <n v="1.1998E-2"/>
    <s v="Baringo"/>
    <s v="Koibatek"/>
    <s v="Perkerra"/>
    <s v="Mochongoi"/>
    <s v="8"/>
    <s v="Kichemu limited"/>
    <m/>
    <s v="Kichemu limited"/>
    <s v=""/>
    <s v="Micro Business"/>
    <x v="0"/>
    <x v="0"/>
    <d v="2017-09-27T00:00:00"/>
  </r>
  <r>
    <s v="VPA6"/>
    <s v="KE-NAK-1805-21611"/>
    <x v="0"/>
    <s v=""/>
    <s v="15th April,2018"/>
    <d v="2018-04-15T00:00:00"/>
    <s v="15th May,2018"/>
    <d v="2018-05-15T00:00:00"/>
    <s v="Chadrack Ndungu Kariuki"/>
    <s v="Male"/>
    <s v="13131611"/>
    <s v="712052730"/>
    <m/>
    <m/>
    <m/>
    <n v="36.232277000000003"/>
    <n v="-4.1156999999999999E-2"/>
    <s v="Nakuru"/>
    <s v="Subukia"/>
    <s v="Subukia"/>
    <s v="Moro"/>
    <s v="8"/>
    <s v="Kichemu limited"/>
    <m/>
    <s v="Kichemu limited"/>
    <s v=""/>
    <s v="Micro Business"/>
    <x v="0"/>
    <x v="0"/>
    <d v="2018-05-24T00:00:00"/>
  </r>
  <r>
    <s v="VPA6"/>
    <s v="KE-NYE-1802-29224"/>
    <x v="0"/>
    <s v=""/>
    <s v="8th February,2018"/>
    <d v="2018-02-08T00:00:00"/>
    <s v="21st February,2018"/>
    <d v="2018-02-21T00:00:00"/>
    <s v="Ndirangu Joel Karanja"/>
    <s v="Male"/>
    <s v="3220434"/>
    <s v="725167334"/>
    <m/>
    <m/>
    <s v="727013256"/>
    <n v="36.803004999999999"/>
    <n v="-0.31350699999999998"/>
    <s v="Nyeri"/>
    <s v="Kieni West"/>
    <s v="Endarasha"/>
    <s v="Watuka"/>
    <n v="8"/>
    <s v="Sakaki Natural Renewable Energy Center"/>
    <m/>
    <s v="Sakaki Natural Renewable Energy Center"/>
    <s v=""/>
    <s v="Micro Business"/>
    <x v="0"/>
    <x v="0"/>
    <d v="2018-03-08T00:00:00"/>
  </r>
  <r>
    <s v="VPA6"/>
    <s v="KE-BAR-1803-21609"/>
    <x v="0"/>
    <s v=""/>
    <s v="10th January,2018"/>
    <d v="2018-01-10T00:00:00"/>
    <s v="1st March,2018"/>
    <d v="2018-03-01T00:00:00"/>
    <s v="Lairi Kangugu"/>
    <s v="Female"/>
    <s v="11662588"/>
    <s v="722589245"/>
    <m/>
    <m/>
    <m/>
    <n v="35.749893"/>
    <n v="-3.993E-3"/>
    <s v="Baringo"/>
    <s v="Koibatek"/>
    <s v="Koibatek"/>
    <s v="Solian"/>
    <s v="8"/>
    <s v="Kichemu limited"/>
    <m/>
    <s v="Kichemu limited"/>
    <s v=""/>
    <s v="Micro Business"/>
    <x v="0"/>
    <x v="0"/>
    <d v="2018-03-13T00:00:00"/>
  </r>
  <r>
    <s v="VPA6"/>
    <s v="KE-KIA-1802-18814"/>
    <x v="0"/>
    <s v=""/>
    <s v="5th January,2018"/>
    <d v="2018-01-05T00:00:00"/>
    <s v="6th February,2018"/>
    <d v="2018-02-06T00:00:00"/>
    <s v="Lahama Mwangi Peter"/>
    <s v="Male"/>
    <s v="99999"/>
    <s v="722825527"/>
    <m/>
    <m/>
    <m/>
    <n v="36.697505"/>
    <n v="-1.19815"/>
    <s v="Kiambu"/>
    <s v="Kikuyu"/>
    <s v="Wangige"/>
    <s v="Gikuni"/>
    <s v="8"/>
    <s v="Cides Ltd"/>
    <m/>
    <s v="Cides Ltd"/>
    <s v=""/>
    <s v="Micro Business"/>
    <x v="2"/>
    <x v="0"/>
    <d v="2018-03-08T00:00:00"/>
  </r>
  <r>
    <s v="VPA6"/>
    <s v="KE-KIA-1802-18813"/>
    <x v="0"/>
    <s v=""/>
    <s v="3rd January,2018"/>
    <d v="2018-01-03T00:00:00"/>
    <s v="10th February,2018"/>
    <d v="2018-02-10T00:00:00"/>
    <s v="Njoroge Janeffer Njeri"/>
    <s v="Female"/>
    <s v="5907725"/>
    <s v="714514802"/>
    <m/>
    <m/>
    <m/>
    <n v="36.746600999999998"/>
    <n v="-1.159019"/>
    <s v="Kiambu"/>
    <s v="Kiambaa"/>
    <s v="Kiambaa"/>
    <s v="Kimuga"/>
    <s v="8"/>
    <s v="Cides Ltd"/>
    <m/>
    <s v="Cides Ltd"/>
    <s v=""/>
    <s v="Micro Business"/>
    <x v="2"/>
    <x v="0"/>
    <d v="2018-03-08T00:00:00"/>
  </r>
  <r>
    <s v="VPA6"/>
    <s v="KE-NAN-1810-18488"/>
    <x v="0"/>
    <s v=""/>
    <s v="31st March,2018"/>
    <d v="2018-03-31T00:00:00"/>
    <s v="1st October,2018"/>
    <d v="2018-10-01T00:00:00"/>
    <s v="Jeruto Florida"/>
    <s v="Female"/>
    <s v="11297047"/>
    <s v="0724707147"/>
    <m/>
    <m/>
    <m/>
    <n v="35.128011999999998"/>
    <n v="0.21130699999999999"/>
    <s v="Nandi"/>
    <s v="Nandi Central"/>
    <s v="Chesumei"/>
    <s v="Kiptoros"/>
    <s v="8"/>
    <s v="Abiud limited"/>
    <m/>
    <s v="Abiud limited"/>
    <s v=""/>
    <s v="Micro Business"/>
    <x v="1"/>
    <x v="0"/>
    <d v="2018-10-07T00:00:00"/>
  </r>
  <r>
    <s v="VPA6"/>
    <s v="KE-NAN-1810-18489"/>
    <x v="0"/>
    <s v=""/>
    <s v="2nd September,2018"/>
    <d v="2018-09-02T00:00:00"/>
    <s v="6th October,2018"/>
    <d v="2018-10-06T00:00:00"/>
    <s v="Kipkosgei Leonard"/>
    <s v="Male"/>
    <s v="32381905"/>
    <s v="724094711"/>
    <s v="729724411"/>
    <m/>
    <m/>
    <n v="35.136057999999998"/>
    <n v="0.197933"/>
    <s v="Nandi"/>
    <s v="Nandi Central"/>
    <s v="Emgwen"/>
    <s v="Irimis"/>
    <s v="8"/>
    <s v="Abiud limited"/>
    <m/>
    <s v="Abiud limited"/>
    <s v=""/>
    <s v="Micro Business"/>
    <x v="1"/>
    <x v="0"/>
    <d v="2018-10-07T00:00:00"/>
  </r>
  <r>
    <s v="VPA6"/>
    <s v="KE-KIA-1808-27907"/>
    <x v="0"/>
    <s v=""/>
    <s v="25th June,2018"/>
    <d v="2018-06-25T00:00:00"/>
    <s v="22nd August,2018"/>
    <d v="2018-08-22T00:00:00"/>
    <s v="Kahiga Njenga Kakagu"/>
    <s v="Male"/>
    <s v="4270033"/>
    <s v="727331299"/>
    <m/>
    <m/>
    <m/>
    <n v="36.759250000000002"/>
    <n v="-1.00589"/>
    <s v="Kiambu"/>
    <s v="Lari"/>
    <s v="Nyanduma"/>
    <s v="Kinenie"/>
    <s v="8"/>
    <s v="Cides Ltd"/>
    <m/>
    <s v="Cides Ltd"/>
    <s v=""/>
    <s v="Micro Business"/>
    <x v="2"/>
    <x v="0"/>
    <d v="2018-09-29T00:00:00"/>
  </r>
  <r>
    <s v="VPA6"/>
    <s v="KE-KIA-1810-20917"/>
    <x v="0"/>
    <s v=""/>
    <s v="18th September,2018"/>
    <d v="2018-09-18T00:00:00"/>
    <s v="1st October,2018"/>
    <d v="2018-10-01T00:00:00"/>
    <s v="Chege John Ichangai"/>
    <s v="Male"/>
    <s v="816191"/>
    <s v="723059062"/>
    <m/>
    <m/>
    <m/>
    <n v="36.843183000000003"/>
    <n v="-1.029768"/>
    <s v="Kiambu"/>
    <s v="Gatundu South"/>
    <s v="Mutati"/>
    <s v="Kigaa"/>
    <s v="8"/>
    <s v="Fagaden Enterprises"/>
    <m/>
    <s v="Fagaden Enterprises"/>
    <s v=""/>
    <s v="Micro Business"/>
    <x v="0"/>
    <x v="0"/>
    <d v="2018-10-11T00:00:00"/>
  </r>
  <r>
    <s v="VPA6"/>
    <s v="KE-NYE-1809-23630"/>
    <x v="0"/>
    <s v=""/>
    <s v="6th September,2018"/>
    <d v="2018-09-06T00:00:00"/>
    <s v="18th September,2018"/>
    <d v="2018-09-18T00:00:00"/>
    <s v="Gitonga Peter Njau"/>
    <s v="Male"/>
    <s v="3178948"/>
    <s v="720755323"/>
    <m/>
    <m/>
    <s v="723233059"/>
    <n v="37.062511999999998"/>
    <n v="-0.150505"/>
    <s v="Nyeri"/>
    <s v="Kieni East"/>
    <s v="Kiamathaga"/>
    <s v="Gatune"/>
    <s v="8"/>
    <s v="Sakaki Natural Renewable Energy Center"/>
    <m/>
    <s v="Sakaki Natural Renewable Energy Center"/>
    <s v=""/>
    <s v="Micro Business"/>
    <x v="0"/>
    <x v="0"/>
    <d v="2018-10-05T00:00:00"/>
  </r>
  <r>
    <s v="VPA6"/>
    <s v="KE-NAK-1808-0"/>
    <x v="2"/>
    <s v="Unreachable"/>
    <s v="27th June,2018"/>
    <d v="2018-06-27T00:00:00"/>
    <s v="16th August,2018"/>
    <d v="2018-08-16T00:00:00"/>
    <s v="Koech Oliviar"/>
    <s v="Female"/>
    <s v="10014584"/>
    <s v="710761243"/>
    <m/>
    <m/>
    <m/>
    <n v="35.649797999999997"/>
    <n v="-0.57195200000000002"/>
    <s v="Nakuru"/>
    <s v="Kuresoi"/>
    <s v="Kirusoi"/>
    <s v="Irungu"/>
    <s v="8"/>
    <s v="Kichemu limited"/>
    <m/>
    <s v="Kichemu limited"/>
    <s v=""/>
    <s v="Micro Business"/>
    <x v="0"/>
    <x v="0"/>
    <d v="2018-08-16T00:00:00"/>
  </r>
  <r>
    <s v="VPA6"/>
    <s v="KE-SIA-1702-17649"/>
    <x v="0"/>
    <s v=""/>
    <s v="13th December,2016"/>
    <d v="2016-12-13T00:00:00"/>
    <s v="1st February,2017"/>
    <d v="2017-02-01T00:00:00"/>
    <s v="Protus Otieno"/>
    <s v="Male"/>
    <s v="4427301"/>
    <s v="737867774"/>
    <m/>
    <m/>
    <m/>
    <n v="34.535758000000001"/>
    <n v="9.3170000000000006E-3"/>
    <s v="Siaya"/>
    <s v="Bondo"/>
    <s v="Kego"/>
    <s v="Ramula"/>
    <s v="8"/>
    <s v="Andcol Enterprises"/>
    <m/>
    <s v="Andcol Enterprises"/>
    <s v=""/>
    <s v="Micro Business"/>
    <x v="2"/>
    <x v="0"/>
    <d v="2018-08-02T00:00:00"/>
  </r>
  <r>
    <s v="VPA6"/>
    <s v="KE-MER-1703-19592"/>
    <x v="0"/>
    <s v=""/>
    <s v="10th January,2017"/>
    <d v="2017-01-10T00:00:00"/>
    <s v="1st March,2017"/>
    <d v="2017-03-01T00:00:00"/>
    <s v="Silas Kiburi"/>
    <s v="Male"/>
    <s v="2539472"/>
    <s v="729516543"/>
    <m/>
    <m/>
    <m/>
    <n v="37.623137"/>
    <n v="-0.17787600000000001"/>
    <s v="Meru"/>
    <s v="Imenti South"/>
    <s v="Kiithwa"/>
    <s v=""/>
    <s v="8"/>
    <s v="Likunga Company Limited"/>
    <m/>
    <s v="Likunga Company Limited"/>
    <s v=""/>
    <s v="Micro Business"/>
    <x v="2"/>
    <x v="0"/>
    <d v="2018-08-02T00:00:00"/>
  </r>
  <r>
    <s v="VPA6"/>
    <s v="KE-KIR-1606-20481"/>
    <x v="2"/>
    <s v="Unreachable"/>
    <s v="12th April,2016"/>
    <d v="2016-04-12T00:00:00"/>
    <s v="1st June,2016"/>
    <d v="2016-06-01T00:00:00"/>
    <s v="James Karuri Kiarago"/>
    <s v="Male"/>
    <s v="99999"/>
    <s v="722883321"/>
    <m/>
    <m/>
    <m/>
    <n v="37.406007000000002"/>
    <n v="-0.551732"/>
    <s v="Kirinyaga"/>
    <s v="Kirinyaga East"/>
    <s v="Nyangati"/>
    <s v="Kangu"/>
    <n v="8"/>
    <s v="Eastern Bioteck"/>
    <m/>
    <s v="Eastern Bioteck"/>
    <s v=""/>
    <s v="Micro Business"/>
    <x v="2"/>
    <x v="0"/>
    <d v="2018-08-02T00:00:00"/>
  </r>
  <r>
    <s v="VPA6"/>
    <s v="KE-NAK-1901-25460"/>
    <x v="2"/>
    <s v="Under Verification"/>
    <s v="14th December,2018"/>
    <d v="2018-12-14T00:00:00"/>
    <s v="14th January,2019"/>
    <d v="2019-01-14T00:00:00"/>
    <s v="Mburu Uniter Wanjiku"/>
    <s v="Female"/>
    <s v="344969"/>
    <s v="0722512952"/>
    <m/>
    <m/>
    <m/>
    <n v="36.356237999999998"/>
    <n v="-0.401723"/>
    <s v="Nakuru"/>
    <s v="Gilgil"/>
    <s v="Gilgil"/>
    <s v="Nganoini"/>
    <s v="8"/>
    <s v="Kichemu limited"/>
    <m/>
    <s v="Kichemu limited"/>
    <s v=""/>
    <s v="Micro Business"/>
    <x v="0"/>
    <x v="0"/>
    <d v="2019-02-01T00:00:00"/>
  </r>
  <r>
    <s v="VPA6"/>
    <s v="KE-NAK-1902-25461"/>
    <x v="0"/>
    <s v=""/>
    <s v="12th January,2019"/>
    <d v="2019-01-12T00:00:00"/>
    <s v="1st February,2019"/>
    <d v="2019-02-01T00:00:00"/>
    <s v="Gitau David Kabarai"/>
    <s v="Male"/>
    <s v="9715346"/>
    <s v="720290175"/>
    <m/>
    <m/>
    <m/>
    <n v="36.057757000000002"/>
    <n v="-0.109095"/>
    <s v="Nakuru"/>
    <s v="Nakuru North"/>
    <s v="Nakuru North"/>
    <s v="Mutukanio C"/>
    <s v="8"/>
    <s v="Kichemu limited"/>
    <m/>
    <s v="Kichemu limited"/>
    <s v=""/>
    <s v="Micro Business"/>
    <x v="0"/>
    <x v="0"/>
    <d v="2019-02-01T00:00:00"/>
  </r>
  <r>
    <s v="VPA6"/>
    <s v="KE-KIA-1901-25165"/>
    <x v="0"/>
    <s v=""/>
    <s v="12th November,2018"/>
    <d v="2018-11-12T00:00:00"/>
    <s v="24th January,2019"/>
    <d v="2019-01-24T00:00:00"/>
    <s v="Munyua Kamau"/>
    <s v="Male"/>
    <s v="713195"/>
    <s v="0723564487"/>
    <m/>
    <m/>
    <m/>
    <n v="37.017406999999999"/>
    <n v="-1.0999490000000001"/>
    <s v="Kiambu"/>
    <s v="Juja"/>
    <s v="Juja"/>
    <s v="Mathuri"/>
    <s v="8"/>
    <s v="Cides Ltd"/>
    <m/>
    <s v="Cides Ltd"/>
    <s v=""/>
    <s v="Micro Business"/>
    <x v="2"/>
    <x v="0"/>
    <d v="2019-01-30T00:00:00"/>
  </r>
  <r>
    <s v="VPA6"/>
    <s v="KE-EMB-1901-26898"/>
    <x v="0"/>
    <s v=""/>
    <s v="6th December,2018"/>
    <d v="2018-12-06T00:00:00"/>
    <s v="7th January,2019"/>
    <d v="2019-01-07T00:00:00"/>
    <s v="Stephen Mwangi Wachira"/>
    <s v="Male"/>
    <s v="10848651"/>
    <s v="254724235800"/>
    <m/>
    <m/>
    <m/>
    <n v="37.563651"/>
    <n v="-0.468364"/>
    <s v="Embu"/>
    <s v="Embu East"/>
    <s v="Kagari"/>
    <s v="Kawanjara"/>
    <s v="8"/>
    <s v="Sakaki Natural Renewable Energy Center"/>
    <m/>
    <s v="Sakaki Natural Renewable Energy Center"/>
    <s v=""/>
    <s v="Micro Business"/>
    <x v="0"/>
    <x v="0"/>
    <d v="2019-02-23T00:00:00"/>
  </r>
  <r>
    <s v="VPA6"/>
    <s v="KE-EMB-1901-26900"/>
    <x v="0"/>
    <s v=""/>
    <s v="27th November,2018"/>
    <d v="2018-11-27T00:00:00"/>
    <s v="16th January,2019"/>
    <d v="2019-01-16T00:00:00"/>
    <s v="Catherine Kinyua Njeri"/>
    <s v="Female"/>
    <s v="22580364"/>
    <s v="254729498920"/>
    <m/>
    <m/>
    <m/>
    <n v="37.438386000000001"/>
    <n v="-0.41609299999999999"/>
    <s v="Embu"/>
    <s v="Manyatta"/>
    <s v="Nguviu"/>
    <s v="Karumiri"/>
    <s v="8"/>
    <s v="Sakaki Natural Renewable Energy Center"/>
    <m/>
    <s v="Sakaki Natural Renewable Energy Center"/>
    <s v=""/>
    <s v="Micro Business"/>
    <x v="0"/>
    <x v="0"/>
    <d v="2019-02-23T00:00:00"/>
  </r>
  <r>
    <s v="VPA6"/>
    <s v="KE-EMB-1901-25546"/>
    <x v="0"/>
    <s v=""/>
    <s v="8th December,2018"/>
    <d v="2018-12-08T00:00:00"/>
    <s v="16th January,2019"/>
    <d v="2019-01-16T00:00:00"/>
    <s v="Robinson Walter Ngano"/>
    <s v="Male"/>
    <s v="23932412"/>
    <s v="254728614834"/>
    <m/>
    <m/>
    <m/>
    <n v="37.444836000000002"/>
    <n v="-0.44463799999999998"/>
    <s v="Embu"/>
    <s v="Manyatta"/>
    <s v="Kibugu"/>
    <s v="Kibugu"/>
    <s v="8"/>
    <s v="Sakaki Natural Renewable Energy Center"/>
    <m/>
    <s v="Sakaki Natural Renewable Energy Center"/>
    <s v=""/>
    <s v="Micro Business"/>
    <x v="0"/>
    <x v="0"/>
    <d v="2019-02-23T00:00:00"/>
  </r>
  <r>
    <s v="VPA6"/>
    <s v="KE-KIR-1901-26897"/>
    <x v="0"/>
    <s v=""/>
    <s v="20th December,2018"/>
    <d v="2018-12-20T00:00:00"/>
    <s v="6th January,2019"/>
    <d v="2019-01-06T00:00:00"/>
    <s v="Njomo Wanjiru Jane"/>
    <s v="Female"/>
    <s v="29856489"/>
    <s v="254728229653"/>
    <m/>
    <m/>
    <m/>
    <n v="37.223689"/>
    <n v="-0.55757000000000001"/>
    <s v="Kirinyaga"/>
    <s v="Sagana"/>
    <s v="Mwirua"/>
    <s v="Kianjanga"/>
    <s v="8"/>
    <s v="Sakaki Natural Renewable Energy Center"/>
    <m/>
    <s v="Sakaki Natural Renewable Energy Center"/>
    <s v=""/>
    <s v="Micro Business"/>
    <x v="0"/>
    <x v="0"/>
    <d v="2019-02-23T00:00:00"/>
  </r>
  <r>
    <s v="VPA6"/>
    <s v="KE-KIA-1902-24731"/>
    <x v="0"/>
    <s v=""/>
    <s v="20th December,2018"/>
    <d v="2018-12-20T00:00:00"/>
    <s v="24th February,2019"/>
    <d v="2019-02-24T00:00:00"/>
    <s v="Manga Moses Iregi"/>
    <s v="Male"/>
    <s v="6714328"/>
    <s v="720791743"/>
    <m/>
    <m/>
    <m/>
    <n v="36.886457"/>
    <n v="-0.91095300000000001"/>
    <s v="Kiambu"/>
    <s v="Gatundu North"/>
    <s v="Gituamba"/>
    <s v="Igamba"/>
    <s v="8"/>
    <s v="Cides Ltd"/>
    <m/>
    <s v="Cides Ltd"/>
    <s v=""/>
    <s v="Micro Business"/>
    <x v="2"/>
    <x v="0"/>
    <d v="2019-02-24T00:00:00"/>
  </r>
  <r>
    <s v="VPA6"/>
    <s v="KE-NYE-1901-25166"/>
    <x v="0"/>
    <s v=""/>
    <s v="8th December,2018"/>
    <d v="2018-12-08T00:00:00"/>
    <s v="12th January,2019"/>
    <d v="2019-01-12T00:00:00"/>
    <s v="Waithima Charles"/>
    <s v="Male"/>
    <s v="234575687"/>
    <s v="0720779780"/>
    <m/>
    <m/>
    <s v="728128590"/>
    <n v="36.920496999999997"/>
    <n v="-0.52621099999999998"/>
    <s v="Nyeri"/>
    <s v="Othaya"/>
    <s v="Mumu"/>
    <s v="Mwanda"/>
    <s v="8"/>
    <s v="Cides Ltd"/>
    <m/>
    <s v="Cides Ltd"/>
    <s v=""/>
    <s v="Micro Business"/>
    <x v="2"/>
    <x v="0"/>
    <d v="2019-01-12T00:00:00"/>
  </r>
  <r>
    <s v="VPA6"/>
    <s v="KE-KIA-1901-25459"/>
    <x v="0"/>
    <s v=""/>
    <s v="24th November,2018"/>
    <d v="2018-11-24T00:00:00"/>
    <s v="1st January,2019"/>
    <d v="2019-01-01T00:00:00"/>
    <s v="Wambaki Jane Wangui"/>
    <s v="Female"/>
    <s v="21874612"/>
    <s v="723686815"/>
    <m/>
    <m/>
    <s v="721619310"/>
    <n v="36.957655000000003"/>
    <n v="-0.987155"/>
    <s v="Kiambu"/>
    <s v="Kiambu"/>
    <s v="Gatundu North"/>
    <s v="Gaitara"/>
    <s v="8"/>
    <s v="Kichemu limited"/>
    <m/>
    <s v="Kichemu limited"/>
    <s v=""/>
    <s v="Micro Business"/>
    <x v="0"/>
    <x v="0"/>
    <d v="2019-01-24T00:00:00"/>
  </r>
  <r>
    <s v="VPA6"/>
    <s v="KE-KIA-1812-25157"/>
    <x v="0"/>
    <s v=""/>
    <s v="10th December,2018"/>
    <d v="2018-12-10T00:00:00"/>
    <s v="24th December,2018"/>
    <d v="2018-12-24T00:00:00"/>
    <s v="Njuguna Mises"/>
    <s v="Female"/>
    <s v="23674659"/>
    <s v="738528405"/>
    <m/>
    <m/>
    <s v="738528404"/>
    <n v="36.717410000000001"/>
    <n v="-1.052837"/>
    <s v="Kiambu"/>
    <s v="Githunguri"/>
    <s v="Kambaa"/>
    <s v="Mathanja A"/>
    <s v="8"/>
    <s v="Cides Ltd"/>
    <m/>
    <s v="Cides Ltd"/>
    <s v=""/>
    <s v="Micro Business"/>
    <x v="0"/>
    <x v="0"/>
    <d v="2019-01-27T00:00:00"/>
  </r>
  <r>
    <s v="VPA6"/>
    <s v="KE-KIA-1901-25167"/>
    <x v="0"/>
    <s v=""/>
    <s v="15th December,2018"/>
    <d v="2018-12-15T00:00:00"/>
    <s v="21st January,2019"/>
    <d v="2019-01-21T00:00:00"/>
    <s v="Njabahu Samuel"/>
    <s v="Male"/>
    <s v="4310630"/>
    <s v="715875075"/>
    <m/>
    <m/>
    <m/>
    <n v="36.703949000000001"/>
    <n v="-1.0570440000000001"/>
    <s v="Kiambu"/>
    <s v="Githunguri"/>
    <s v="Ikinu"/>
    <s v="Mathanja B"/>
    <s v="8"/>
    <s v="Cides Ltd"/>
    <m/>
    <s v="Cides Ltd"/>
    <s v=""/>
    <s v="Micro Business"/>
    <x v="2"/>
    <x v="0"/>
    <d v="2019-01-27T00:00:00"/>
  </r>
  <r>
    <s v="VPA6"/>
    <s v="KE-KIA-1901-25164"/>
    <x v="0"/>
    <s v=""/>
    <s v="15th November,2018"/>
    <d v="2018-11-15T00:00:00"/>
    <s v="27th January,2019"/>
    <d v="2019-01-27T00:00:00"/>
    <s v="Njoroge Charles Kinuthia"/>
    <s v="Male"/>
    <s v="4308815"/>
    <s v="719881034"/>
    <m/>
    <m/>
    <m/>
    <n v="36.805726999999997"/>
    <n v="-1.011342"/>
    <s v="Kiambu"/>
    <s v="Githunguri"/>
    <s v="Gachoire"/>
    <s v="Githongo"/>
    <s v="8"/>
    <s v="Cides Ltd"/>
    <m/>
    <s v="Cides Ltd"/>
    <s v=""/>
    <s v="Micro Business"/>
    <x v="2"/>
    <x v="0"/>
    <d v="2019-01-27T00:00:00"/>
  </r>
  <r>
    <s v="VPA6"/>
    <s v="KE-KIR-1901-25446"/>
    <x v="0"/>
    <s v=""/>
    <s v="25th November,2018"/>
    <d v="2018-11-25T00:00:00"/>
    <s v="15th January,2019"/>
    <d v="2019-01-15T00:00:00"/>
    <s v="Cecily Ikanya W."/>
    <s v="Female"/>
    <s v="99999"/>
    <s v="713390840"/>
    <m/>
    <m/>
    <m/>
    <n v="37.247725000000003"/>
    <n v="-0.42496"/>
    <s v="Kirinyaga"/>
    <s v="Kerugoya/Kutus"/>
    <s v="Mutira"/>
    <s v="Gatwe"/>
    <s v="8"/>
    <s v="Kichemu limited"/>
    <m/>
    <s v="Kichemu limited"/>
    <s v=""/>
    <s v="Micro Business"/>
    <x v="0"/>
    <x v="0"/>
    <d v="2019-01-15T00:00:00"/>
  </r>
  <r>
    <s v="VPA6"/>
    <s v="KE-KIR-1901-25458"/>
    <x v="0"/>
    <s v=""/>
    <s v="6th December,2018"/>
    <d v="2018-12-06T00:00:00"/>
    <s v="16th January,2019"/>
    <d v="2019-01-16T00:00:00"/>
    <s v="Mugo Esther Wangari"/>
    <s v="Female"/>
    <s v="755424"/>
    <s v="728653897"/>
    <m/>
    <m/>
    <s v="725914383"/>
    <n v="37.260635000000001"/>
    <n v="-0.52348300000000003"/>
    <s v="Kirinyaga"/>
    <s v="Kerugoya/Kutus"/>
    <s v="Kerugoya Kutus"/>
    <s v="Kamitiini"/>
    <s v="8"/>
    <s v="Kichemu limited"/>
    <m/>
    <s v="Kichemu limited"/>
    <s v=""/>
    <s v="Micro Business"/>
    <x v="0"/>
    <x v="0"/>
    <d v="2019-01-16T00:00:00"/>
  </r>
  <r>
    <s v="VPA6"/>
    <s v="KE-KIR-1901-25448"/>
    <x v="0"/>
    <s v=""/>
    <s v="22nd November,2018"/>
    <d v="2018-11-22T00:00:00"/>
    <s v="15th January,2019"/>
    <d v="2019-01-15T00:00:00"/>
    <s v="Kinyua Lucy Wamuyu"/>
    <s v="Female"/>
    <s v="99999"/>
    <s v="713556839"/>
    <m/>
    <m/>
    <s v="721529684"/>
    <n v="37.244864999999997"/>
    <n v="-0.42088799999999998"/>
    <s v="Kirinyaga"/>
    <s v="Kerugoya/Kutus"/>
    <s v="Mutira"/>
    <s v="Gatwe"/>
    <s v="8"/>
    <s v="Kichemu limited"/>
    <m/>
    <s v="Kichemu limited"/>
    <s v=""/>
    <s v="Micro Business"/>
    <x v="0"/>
    <x v="0"/>
    <d v="2019-01-17T00:00:00"/>
  </r>
  <r>
    <s v="VPA6"/>
    <s v="KE-KIR-1901-25449"/>
    <x v="0"/>
    <s v=""/>
    <s v="22nd November,2018"/>
    <d v="2018-11-22T00:00:00"/>
    <s v="15th January,2019"/>
    <d v="2019-01-15T00:00:00"/>
    <s v="Kamau Wanjira Jane"/>
    <s v="Female"/>
    <s v="99999"/>
    <s v="717353179"/>
    <m/>
    <m/>
    <s v="727486181"/>
    <n v="37.245683"/>
    <n v="-0.42230699999999999"/>
    <s v="Kirinyaga"/>
    <s v="Kerugoya/Kutus"/>
    <s v="Mutira"/>
    <s v="Gatwe"/>
    <s v="8"/>
    <s v="Kichemu limited"/>
    <m/>
    <s v="Kichemu limited"/>
    <s v=""/>
    <s v="Micro Business"/>
    <x v="0"/>
    <x v="0"/>
    <d v="2019-01-17T00:00:00"/>
  </r>
  <r>
    <s v="VPA6"/>
    <s v="KE-KIR-1901-25450"/>
    <x v="0"/>
    <s v=""/>
    <s v="22nd November,2018"/>
    <d v="2018-11-22T00:00:00"/>
    <s v="15th January,2019"/>
    <d v="2019-01-15T00:00:00"/>
    <s v="Kinyua Julia Wanjiru"/>
    <s v="Female"/>
    <s v="99999"/>
    <s v="713390839"/>
    <m/>
    <m/>
    <s v="716390481"/>
    <n v="37.238846000000002"/>
    <n v="-0.42767500000000003"/>
    <s v="Kirinyaga"/>
    <s v="Kerugoya/Kutus"/>
    <s v="Mutira"/>
    <s v="Gatwe"/>
    <s v="8"/>
    <s v="Kichemu limited"/>
    <m/>
    <s v="Kichemu limited"/>
    <s v=""/>
    <s v="Micro Business"/>
    <x v="0"/>
    <x v="0"/>
    <d v="2019-01-17T00:00:00"/>
  </r>
  <r>
    <s v="VPA6"/>
    <s v="KE-KIR-1901-25451"/>
    <x v="2"/>
    <s v="Non Compliant"/>
    <s v="22nd November,2018"/>
    <d v="2018-11-22T00:00:00"/>
    <s v="15th January,2019"/>
    <d v="2019-01-15T00:00:00"/>
    <s v="Murithii Cecily Wanjiku"/>
    <s v="Female"/>
    <s v="5757527"/>
    <s v="722749122"/>
    <m/>
    <m/>
    <s v="748632008"/>
    <n v="37.237693"/>
    <n v="-0.42766500000000002"/>
    <s v="Kirinyaga"/>
    <s v="Kerugoya/Kutus"/>
    <s v="Mutira"/>
    <s v="Gatwe"/>
    <s v="8"/>
    <s v="Kichemu limited"/>
    <m/>
    <s v="Kichemu limited"/>
    <s v=""/>
    <s v="Micro Business"/>
    <x v="0"/>
    <x v="0"/>
    <d v="2019-01-17T00:00:00"/>
  </r>
  <r>
    <s v="VPA6"/>
    <s v="KE-KIR-1901-25452"/>
    <x v="0"/>
    <s v=""/>
    <s v="26th November,2018"/>
    <d v="2018-11-26T00:00:00"/>
    <s v="15th January,2019"/>
    <d v="2019-01-15T00:00:00"/>
    <s v="Mugo Jane Karuana"/>
    <s v="Female"/>
    <s v="99999"/>
    <s v="725398712"/>
    <m/>
    <m/>
    <s v="726962931"/>
    <n v="37.238287"/>
    <n v="-0.42986600000000003"/>
    <s v="Kirinyaga"/>
    <s v="Kerugoya/Kutus"/>
    <s v="Mutira"/>
    <s v="Gatwe"/>
    <s v="8"/>
    <s v="Kichemu limited"/>
    <m/>
    <s v="Kichemu limited"/>
    <s v=""/>
    <s v="Micro Business"/>
    <x v="0"/>
    <x v="0"/>
    <d v="2019-01-17T00:00:00"/>
  </r>
  <r>
    <s v="VPA6"/>
    <s v="KE-KIR-1901-25453"/>
    <x v="0"/>
    <s v=""/>
    <s v="26th November,2018"/>
    <d v="2018-11-26T00:00:00"/>
    <s v="15th January,2019"/>
    <d v="2019-01-15T00:00:00"/>
    <s v="Mwangi Karuana Esther"/>
    <s v="Female"/>
    <s v="5744301"/>
    <s v="712914769"/>
    <m/>
    <m/>
    <m/>
    <n v="37.251579"/>
    <n v="-0.42849500000000001"/>
    <s v="Kirinyaga"/>
    <s v="Kerugoya/Kutus"/>
    <s v="Mutira"/>
    <s v="Kiandaka"/>
    <s v="8"/>
    <s v="Kichemu limited"/>
    <m/>
    <s v="Kichemu limited"/>
    <s v=""/>
    <s v="Micro Business"/>
    <x v="0"/>
    <x v="0"/>
    <d v="2019-01-17T00:00:00"/>
  </r>
  <r>
    <s v="VPA6"/>
    <s v="KE-KIR-1901-25454"/>
    <x v="0"/>
    <s v=""/>
    <s v="31st December,2018"/>
    <d v="2018-12-31T00:00:00"/>
    <s v="15th January,2019"/>
    <d v="2019-01-15T00:00:00"/>
    <s v="Mundia Wagatwe Margaret"/>
    <s v="Female"/>
    <s v="99999"/>
    <s v="721622798"/>
    <m/>
    <m/>
    <s v="722612338"/>
    <n v="37.250590000000003"/>
    <n v="-0.42781400000000003"/>
    <s v="Kirinyaga"/>
    <s v="Kerugoya/Kutus"/>
    <s v="Mutira"/>
    <s v="Kiandaka"/>
    <s v="8"/>
    <s v="Kichemu limited"/>
    <m/>
    <s v="Kichemu limited"/>
    <s v=""/>
    <s v="Micro Business"/>
    <x v="0"/>
    <x v="0"/>
    <d v="2019-01-17T00:00:00"/>
  </r>
  <r>
    <s v="VPA6"/>
    <s v="KE-KIR-1901-25455"/>
    <x v="0"/>
    <s v=""/>
    <s v="20th November,2018"/>
    <d v="2018-11-20T00:00:00"/>
    <s v="15th January,2019"/>
    <d v="2019-01-15T00:00:00"/>
    <s v="Kibuga Nelson Kibara"/>
    <s v="Male"/>
    <s v="3120176"/>
    <s v="721290643"/>
    <m/>
    <m/>
    <m/>
    <n v="37.249398999999997"/>
    <n v="-0.42745300000000003"/>
    <s v="Kirinyaga"/>
    <s v="Kerugoya/Kutus"/>
    <s v="Mutira"/>
    <s v="Kiandaka"/>
    <s v="8"/>
    <s v="Kichemu limited"/>
    <m/>
    <s v="Kichemu limited"/>
    <s v=""/>
    <s v="Micro Business"/>
    <x v="0"/>
    <x v="0"/>
    <d v="2019-01-17T00:00:00"/>
  </r>
  <r>
    <s v="VPA6"/>
    <s v="KE-KIR-1901-25456"/>
    <x v="1"/>
    <s v="Abandoned"/>
    <s v="1st December,2018"/>
    <d v="2018-12-01T00:00:00"/>
    <s v="15th January,2019"/>
    <d v="2019-01-15T00:00:00"/>
    <s v="Kinyua Jecinta Wangithi"/>
    <s v="Female"/>
    <s v="3386036"/>
    <s v="719223676"/>
    <m/>
    <m/>
    <m/>
    <n v="37.246599000000003"/>
    <n v="-0.42789899999999997"/>
    <s v="Kirinyaga"/>
    <s v="Kerugoya/Kutus"/>
    <s v="Mutira"/>
    <s v="Gatwe"/>
    <s v="8"/>
    <s v="Kichemu limited"/>
    <m/>
    <s v="Kichemu limited"/>
    <s v=""/>
    <s v="Micro Business"/>
    <x v="0"/>
    <x v="0"/>
    <d v="2019-01-17T00:00:00"/>
  </r>
  <r>
    <s v="VPA6"/>
    <s v="KE-MUR-1812-25155"/>
    <x v="0"/>
    <s v=""/>
    <s v="25th October,2018"/>
    <d v="2018-10-25T00:00:00"/>
    <s v="9th December,2018"/>
    <d v="2018-12-09T00:00:00"/>
    <s v="Chege Jackson Njoroge"/>
    <s v="Male"/>
    <s v="13753966"/>
    <s v="725207232"/>
    <m/>
    <m/>
    <s v="721328483"/>
    <n v="37.002057000000001"/>
    <n v="-0.92196699999999998"/>
    <s v="Murang'a"/>
    <s v="Kandara"/>
    <s v="Ngararia"/>
    <s v="Kibereke"/>
    <s v="8"/>
    <s v="Cides Ltd"/>
    <m/>
    <s v="Cides Ltd"/>
    <s v=""/>
    <s v="Micro Business"/>
    <x v="2"/>
    <x v="0"/>
    <d v="2019-01-24T00:00:00"/>
  </r>
  <r>
    <s v="VPA6"/>
    <s v="KE-KIA-1812-27628"/>
    <x v="0"/>
    <s v=""/>
    <s v="24th November,2018"/>
    <d v="2018-11-24T00:00:00"/>
    <s v="15th December,2018"/>
    <d v="2018-12-15T00:00:00"/>
    <s v="Ndambiri Mary Waruguru"/>
    <s v="Female"/>
    <s v="5745962"/>
    <s v="0721858939"/>
    <m/>
    <m/>
    <m/>
    <n v="36.945464000000001"/>
    <n v="-1.1074409999999999"/>
    <s v="Kiambu"/>
    <s v="Ruiru"/>
    <s v="Mugutha"/>
    <s v="Kamaye"/>
    <s v="8"/>
    <s v="Bio Esline Company Ltd"/>
    <m/>
    <s v="Bio Esline Company Ltd"/>
    <s v=""/>
    <s v="Micro Business"/>
    <x v="2"/>
    <x v="0"/>
    <d v="2019-07-15T00:00:00"/>
  </r>
  <r>
    <s v="VPA6"/>
    <s v="KE-KIA-1910-24770"/>
    <x v="0"/>
    <s v=""/>
    <s v="31st July,2019"/>
    <d v="2019-07-31T00:00:00"/>
    <s v="7th October,2019"/>
    <d v="2019-10-07T00:00:00"/>
    <s v="Nganga Pauline Wambui"/>
    <s v="Female"/>
    <s v="5699555"/>
    <s v="0729339844"/>
    <m/>
    <m/>
    <m/>
    <n v="36.913792000000001"/>
    <n v="-1.032124"/>
    <s v="Kiambu"/>
    <s v="Gatundu South"/>
    <s v="Kimunyu"/>
    <s v="Mutomo"/>
    <s v="8"/>
    <s v="Cides Ltd"/>
    <m/>
    <s v="Cides Ltd"/>
    <s v=""/>
    <s v="Micro Business"/>
    <x v="2"/>
    <x v="0"/>
    <d v="2019-10-07T00:00:00"/>
  </r>
  <r>
    <s v="VPA6"/>
    <s v="KE-MUR-1909-26445"/>
    <x v="0"/>
    <s v=""/>
    <s v="21st August,2019"/>
    <d v="2019-08-21T00:00:00"/>
    <s v="21st September,2019"/>
    <d v="2019-09-21T00:00:00"/>
    <s v="Isac Gakoi Gakoi"/>
    <s v="Male"/>
    <s v="99999"/>
    <s v="0770371429"/>
    <m/>
    <m/>
    <s v="703530311"/>
    <n v="36.824095"/>
    <n v="-0.74265999999999999"/>
    <s v="Murang'a"/>
    <s v="Kigumo"/>
    <s v="Kinyona"/>
    <s v="Boro"/>
    <s v="8"/>
    <s v="Sakaki Natural Renewable Energy Center"/>
    <m/>
    <s v="Sakaki Natural Renewable Energy Center"/>
    <s v=""/>
    <s v="Micro Business"/>
    <x v="0"/>
    <x v="0"/>
    <d v="2019-10-05T00:00:00"/>
  </r>
  <r>
    <s v="VPA6"/>
    <s v="KE-KIA-1908-24745"/>
    <x v="0"/>
    <s v=""/>
    <s v="2nd July,2019"/>
    <d v="2019-07-02T00:00:00"/>
    <s v="5th August,2019"/>
    <d v="2019-08-05T00:00:00"/>
    <s v="Kungu George"/>
    <s v="Male"/>
    <s v="25180729"/>
    <s v="0714573167"/>
    <m/>
    <m/>
    <s v="736458471"/>
    <n v="36.723844999999997"/>
    <n v="-1.021963"/>
    <s v="Kiambu"/>
    <s v="Lari"/>
    <s v="Kamburu"/>
    <s v="Kihenjo"/>
    <s v="8"/>
    <s v="Cides Ltd"/>
    <m/>
    <s v="Cides Ltd"/>
    <s v=""/>
    <s v="Micro Business"/>
    <x v="2"/>
    <x v="0"/>
    <d v="2019-10-02T00:00:00"/>
  </r>
  <r>
    <s v="VPA6"/>
    <s v="KE-NAK-1905-26091"/>
    <x v="2"/>
    <s v="Non Compliant"/>
    <s v="6th April,2019"/>
    <d v="2019-04-06T00:00:00"/>
    <s v="1st May,2019"/>
    <d v="2019-05-01T00:00:00"/>
    <s v="Ngetich Gideon"/>
    <s v="Male"/>
    <s v="22965676"/>
    <s v="0799159513"/>
    <m/>
    <m/>
    <m/>
    <n v="35.703634999999998"/>
    <n v="-0.55148699999999995"/>
    <s v="Nakuru"/>
    <s v="Kuresoi"/>
    <s v="Kiptagich"/>
    <s v="Cheptuech"/>
    <s v="8"/>
    <s v="Kichemu limited"/>
    <m/>
    <s v="Kichemu limited"/>
    <s v=""/>
    <s v="Micro Business"/>
    <x v="0"/>
    <x v="0"/>
    <d v="2019-09-12T00:00:00"/>
  </r>
  <r>
    <s v="VPA6"/>
    <s v="KE-NYE-1908-26441"/>
    <x v="0"/>
    <s v=""/>
    <s v="4th August,2019"/>
    <d v="2019-08-04T00:00:00"/>
    <s v="27th August,2019"/>
    <d v="2019-08-27T00:00:00"/>
    <s v="Maina Rose Wanjira"/>
    <s v="Female"/>
    <s v="3727077"/>
    <s v="0724292296"/>
    <m/>
    <m/>
    <s v="706873240"/>
    <n v="37.060471"/>
    <n v="-0.42765900000000001"/>
    <s v="Nyeri"/>
    <s v="Mathira West"/>
    <s v="Ngorano"/>
    <s v="Karuugi"/>
    <s v="8"/>
    <s v="Sakaki Natural Renewable Energy Center"/>
    <m/>
    <s v="Sakaki Natural Renewable Energy Center"/>
    <s v=""/>
    <s v="Micro Business"/>
    <x v="0"/>
    <x v="0"/>
    <d v="2019-10-05T00:00:00"/>
  </r>
  <r>
    <s v="VPA6"/>
    <s v="KE-NYE-1909-26442"/>
    <x v="0"/>
    <s v=""/>
    <s v="29th August,2019"/>
    <d v="2019-08-29T00:00:00"/>
    <s v="18th September,2019"/>
    <d v="2019-09-18T00:00:00"/>
    <s v="Ngure Paul Mathenge"/>
    <s v="Male"/>
    <s v="11032878"/>
    <s v="0720954667"/>
    <m/>
    <m/>
    <s v="728167772"/>
    <n v="37.081626"/>
    <n v="-0.22913600000000001"/>
    <s v="Nyeri"/>
    <s v="Kieni East"/>
    <s v="Kamburaini"/>
    <s v="Rongai"/>
    <s v="8"/>
    <s v="Sakaki Natural Renewable Energy Center"/>
    <m/>
    <s v="Sakaki Natural Renewable Energy Center"/>
    <s v=""/>
    <s v="Micro Business"/>
    <x v="0"/>
    <x v="0"/>
    <d v="2019-10-05T00:00:00"/>
  </r>
  <r>
    <s v="VPA6"/>
    <s v="KE-LAI-2201-30829"/>
    <x v="0"/>
    <s v=""/>
    <s v="24th November,2021"/>
    <d v="2021-11-24T00:00:00"/>
    <s v="20th January,2022"/>
    <d v="2022-01-20T00:00:00"/>
    <s v="Njoroge Haron"/>
    <s v="Male"/>
    <n v="99999"/>
    <s v="0797891665"/>
    <m/>
    <m/>
    <s v="01127021119"/>
    <n v="36.564833"/>
    <n v="-7.4121999999999993E-2"/>
    <s v="Laikipia"/>
    <s v="Laikipia Central"/>
    <s v="Ngobit"/>
    <s v="Gieterero"/>
    <n v="8"/>
    <s v="Kichemu limited"/>
    <m/>
    <s v="Kichemu limited"/>
    <s v=""/>
    <s v="Micro Business"/>
    <x v="0"/>
    <x v="0"/>
    <d v="2022-04-29T00:00:00"/>
  </r>
  <r>
    <s v="VPA6"/>
    <s v="KE-LAI-2201-30828"/>
    <x v="0"/>
    <s v=""/>
    <s v="25th November,2021"/>
    <d v="2021-11-25T00:00:00"/>
    <s v="20th January,2022"/>
    <d v="2022-01-20T00:00:00"/>
    <s v="Ndungu Samuel"/>
    <s v="Male"/>
    <n v="99999"/>
    <s v="0745461796"/>
    <m/>
    <m/>
    <s v="0704350935"/>
    <n v="36.569862999999998"/>
    <n v="-8.8330000000000006E-2"/>
    <s v="Laikipia"/>
    <s v="Laikipia Central"/>
    <s v="Ngobit"/>
    <s v="Miatuini"/>
    <n v="8"/>
    <s v="Kichemu limited"/>
    <m/>
    <s v="Kichemu limited"/>
    <s v=""/>
    <s v="Micro Business"/>
    <x v="0"/>
    <x v="0"/>
    <d v="2022-04-29T00:00:00"/>
  </r>
  <r>
    <s v="VPA6"/>
    <s v="KE-BAR-2112-27720"/>
    <x v="2"/>
    <s v="Unreachable"/>
    <s v="11th September,2021"/>
    <d v="2021-09-11T00:00:00"/>
    <s v="15th December,2021"/>
    <d v="2021-12-15T00:00:00"/>
    <s v="Kimosop Miriam"/>
    <s v="Female"/>
    <s v="4535999"/>
    <s v="254715444507"/>
    <m/>
    <m/>
    <m/>
    <n v="35.807163000000003"/>
    <n v="0.34556599999999998"/>
    <s v="Baringo"/>
    <s v="Baringo Central"/>
    <s v="Tenges"/>
    <s v="Kaplekwon"/>
    <n v="8"/>
    <s v="Kichemu limited"/>
    <m/>
    <s v="Kichemu limited"/>
    <s v=""/>
    <s v="Micro Business"/>
    <x v="0"/>
    <x v="0"/>
    <d v="2021-12-15T00:00:00"/>
  </r>
  <r>
    <s v="VPA6"/>
    <s v="KE-LAI-2201-30826"/>
    <x v="0"/>
    <s v=""/>
    <s v="13th November,2021"/>
    <d v="2021-11-13T00:00:00"/>
    <s v="10th January,2022"/>
    <d v="2022-01-10T00:00:00"/>
    <s v="Lucy Muita W"/>
    <s v="Female"/>
    <n v="99999"/>
    <s v="0701695087"/>
    <m/>
    <m/>
    <m/>
    <n v="36.568176999999999"/>
    <n v="-8.5514999999999994E-2"/>
    <s v="Laikipia"/>
    <s v="Laikipia Central"/>
    <s v="Ngobit"/>
    <s v="Metha"/>
    <n v="8"/>
    <s v="Kichemu limited"/>
    <m/>
    <s v="Kichemu limited"/>
    <s v=""/>
    <s v="Micro Business"/>
    <x v="0"/>
    <x v="0"/>
    <d v="2022-04-22T00:00:00"/>
  </r>
  <r>
    <s v="VPA6"/>
    <s v="KE-BAR-2104-29309"/>
    <x v="0"/>
    <s v=""/>
    <s v="5th February,2021"/>
    <d v="2021-02-05T00:00:00"/>
    <s v="8th April,2021"/>
    <d v="2021-04-08T00:00:00"/>
    <s v="Kimaiyo Jennifer C"/>
    <s v="Female"/>
    <n v="99999"/>
    <s v="254720876525"/>
    <m/>
    <m/>
    <m/>
    <n v="35.585132000000002"/>
    <n v="4.6533999999999999E-2"/>
    <s v="Baringo"/>
    <s v="Koibatek"/>
    <s v="Tinet"/>
    <s v="Chemosong"/>
    <n v="8"/>
    <s v="Kichemu limited"/>
    <m/>
    <s v="Kichemu limited"/>
    <s v=""/>
    <s v="Micro Business"/>
    <x v="0"/>
    <x v="0"/>
    <d v="2021-04-08T00:00:00"/>
  </r>
  <r>
    <s v="VPA6"/>
    <s v="KE-BAR-2105-27703"/>
    <x v="0"/>
    <s v=""/>
    <s v="20th January,2021"/>
    <d v="2021-01-20T00:00:00"/>
    <s v="23rd May,2021"/>
    <d v="2021-05-23T00:00:00"/>
    <s v="Yegon Joseph"/>
    <s v="Male"/>
    <n v="99999"/>
    <s v="254713348945"/>
    <m/>
    <m/>
    <m/>
    <n v="35.807254999999998"/>
    <n v="0.28079300000000001"/>
    <s v="Baringo"/>
    <s v="Baringo Central"/>
    <s v="Tenges"/>
    <s v="Tulwongoi"/>
    <n v="8"/>
    <s v="Kichemu limited"/>
    <m/>
    <s v="Kichemu limited"/>
    <s v=""/>
    <s v="Micro Business"/>
    <x v="0"/>
    <x v="0"/>
    <d v="2021-05-23T00:00:00"/>
  </r>
  <r>
    <s v="VPA6"/>
    <s v="KE-BAR-2108-27708"/>
    <x v="2"/>
    <s v="Non Compliant"/>
    <s v="10th June,2021"/>
    <d v="2021-06-10T00:00:00"/>
    <s v="15th August,2021"/>
    <d v="2021-08-15T00:00:00"/>
    <s v="Toroitich Sarah"/>
    <s v="Female"/>
    <s v="6597042"/>
    <s v="726839195"/>
    <s v="254726839195"/>
    <m/>
    <m/>
    <n v="35.771014999999998"/>
    <n v="0.46864400000000001"/>
    <s v="Baringo"/>
    <s v="Baringo Central"/>
    <s v="Kapropita"/>
    <s v="Kapropita"/>
    <n v="8"/>
    <s v="Kichemu limited"/>
    <m/>
    <s v="Kichemu limited"/>
    <s v=""/>
    <s v="Micro Business"/>
    <x v="0"/>
    <x v="0"/>
    <d v="2021-08-15T00:00:00"/>
  </r>
  <r>
    <s v="VPA6"/>
    <s v="KE-BAR-2108-27710"/>
    <x v="0"/>
    <s v=""/>
    <s v="10th June,2021"/>
    <d v="2021-06-10T00:00:00"/>
    <s v="15th August,2021"/>
    <d v="2021-08-15T00:00:00"/>
    <s v="Chebon Nancy"/>
    <s v="Female"/>
    <n v="99999"/>
    <s v="254724787046"/>
    <m/>
    <m/>
    <m/>
    <n v="35.755389999999998"/>
    <n v="0.49346800000000002"/>
    <s v="Baringo"/>
    <s v="Baringo Central"/>
    <s v="Kapropita"/>
    <s v="Kapchepsir"/>
    <n v="8"/>
    <s v="Kichemu limited"/>
    <m/>
    <s v="Kichemu limited"/>
    <s v=""/>
    <s v="Micro Business"/>
    <x v="0"/>
    <x v="0"/>
    <d v="2021-08-15T00:00:00"/>
  </r>
  <r>
    <s v="VPA6"/>
    <s v="KE-UAS-2210-30157"/>
    <x v="0"/>
    <s v=""/>
    <s v="17th July,2022"/>
    <d v="2022-07-17T00:00:00"/>
    <s v="20th October,2022"/>
    <d v="2022-10-20T00:00:00"/>
    <s v="Jebet Julia"/>
    <s v="Female"/>
    <s v=""/>
    <s v="0701289001"/>
    <m/>
    <m/>
    <m/>
    <n v="35.28651"/>
    <n v="0.46037800000000001"/>
    <s v="Uasin Gishu"/>
    <s v="Kesses"/>
    <s v="Kesses"/>
    <s v="Royalton"/>
    <n v="8"/>
    <s v="Ndimar Renewable Energy"/>
    <m/>
    <s v="Ndimar Renewable Energy"/>
    <s v=""/>
    <s v="Micro Business"/>
    <x v="0"/>
    <x v="0"/>
    <d v="2022-11-03T00:00:00"/>
  </r>
  <r>
    <s v="VPA6"/>
    <s v="KE-NAN-1807-27853"/>
    <x v="0"/>
    <s v=""/>
    <s v="13th April,2018"/>
    <d v="2018-04-13T00:00:00"/>
    <s v="4th July,2018"/>
    <d v="2018-07-04T00:00:00"/>
    <s v="Magret Sambu"/>
    <s v="Female"/>
    <s v="5589129"/>
    <s v="773779478"/>
    <m/>
    <m/>
    <s v="724173725"/>
    <n v="35.153402999999997"/>
    <n v="8.4551000000000001E-2"/>
    <s v="Nandi"/>
    <s v="Nandi Hills"/>
    <s v="Chemomi"/>
    <s v="Soiyet"/>
    <s v="8"/>
    <s v="Job K Soimo"/>
    <m/>
    <s v="Job K Soimo"/>
    <s v="726075203"/>
    <s v="Informal Business"/>
    <x v="0"/>
    <x v="0"/>
    <d v="2018-08-07T00:00:00"/>
  </r>
  <r>
    <s v="VPA6"/>
    <s v="KE-KIS-1603-15962"/>
    <x v="0"/>
    <s v=""/>
    <s v="5th February,2016"/>
    <d v="2016-02-05T00:00:00"/>
    <s v="26th March,2016"/>
    <d v="2016-03-26T00:00:00"/>
    <s v="Daniel Ombongi Oongo"/>
    <s v="Male"/>
    <s v="2616175"/>
    <s v="727671492"/>
    <m/>
    <m/>
    <m/>
    <n v="34.756832000000003"/>
    <n v="-0.653752"/>
    <s v="Kisii"/>
    <s v="Kisii South"/>
    <s v="Mwamosioma"/>
    <s v="Bochura"/>
    <s v="8"/>
    <s v="George Otwori"/>
    <m/>
    <s v="George Otwori"/>
    <s v=""/>
    <s v="Informal Business"/>
    <x v="2"/>
    <x v="0"/>
    <d v="2017-03-02T00:00:00"/>
  </r>
  <r>
    <s v="VPA6"/>
    <s v="KE-NYA-1601-16011"/>
    <x v="0"/>
    <s v=""/>
    <s v="27th December,2015"/>
    <d v="2015-12-27T00:00:00"/>
    <s v="27th January,2016"/>
    <d v="2016-01-27T00:00:00"/>
    <s v="Charles Wachira Ndiritu"/>
    <s v="Male"/>
    <s v="8106449"/>
    <s v="722139431"/>
    <m/>
    <m/>
    <m/>
    <n v="36.378365000000002"/>
    <n v="-8.7436E-2"/>
    <s v="Nyandarua"/>
    <s v="Ol Joro Orok"/>
    <s v="Weru"/>
    <s v="Gatumbiro"/>
    <s v="8"/>
    <s v="Reuben K Kimenyi"/>
    <m/>
    <s v="Reuben K Kimenyi"/>
    <s v=""/>
    <s v="Informal Business"/>
    <x v="0"/>
    <x v="0"/>
    <d v="2017-03-02T00:00:00"/>
  </r>
  <r>
    <s v="VPA6"/>
    <s v="KE-MER-1603-15985"/>
    <x v="0"/>
    <s v=""/>
    <s v="11th January,2016"/>
    <d v="2016-01-11T00:00:00"/>
    <s v="1st March,2016"/>
    <d v="2016-03-01T00:00:00"/>
    <s v="Kibiti Lintari"/>
    <s v="Male"/>
    <s v="99999"/>
    <s v="721316759"/>
    <m/>
    <m/>
    <m/>
    <n v="37.942050999999999"/>
    <n v="0.220689"/>
    <s v="Meru"/>
    <s v="Igembe South"/>
    <s v="Maua"/>
    <s v="Antubochiu"/>
    <s v="8"/>
    <s v="Likunga Company Limited"/>
    <m/>
    <s v="Likunga Company Limited"/>
    <s v=""/>
    <s v="Micro Business"/>
    <x v="2"/>
    <x v="0"/>
    <d v="2017-03-02T00:00:00"/>
  </r>
  <r>
    <s v="VPA6"/>
    <s v="KE-KIR-1812-26758"/>
    <x v="0"/>
    <s v=""/>
    <s v="4th November,2018"/>
    <d v="2018-11-04T00:00:00"/>
    <s v="1st December,2018"/>
    <d v="2018-12-01T00:00:00"/>
    <s v="Waweru Wanjiku Rosemary"/>
    <s v="Female"/>
    <s v="99999"/>
    <s v="254717208501"/>
    <m/>
    <m/>
    <m/>
    <n v="37.230392000000002"/>
    <n v="-0.56294900000000003"/>
    <s v="Kirinyaga"/>
    <s v="Sagana"/>
    <s v="Mwirua"/>
    <s v="Kianjang'A"/>
    <s v="8"/>
    <s v="Nicholas Kimenyi"/>
    <m/>
    <s v="Nicholas Kimenyi"/>
    <s v=""/>
    <s v="Informal Business"/>
    <x v="0"/>
    <x v="0"/>
    <d v="2019-03-27T00:00:00"/>
  </r>
  <r>
    <s v="VPA6"/>
    <s v="KE-KIR-1903-26756"/>
    <x v="0"/>
    <s v=""/>
    <s v="17th February,2019"/>
    <d v="2019-02-17T00:00:00"/>
    <s v="20th March,2019"/>
    <d v="2019-03-20T00:00:00"/>
    <s v="Mutugi Wamuyu Emily"/>
    <s v="Female"/>
    <s v="20214515"/>
    <s v="254704287733"/>
    <m/>
    <m/>
    <m/>
    <n v="37.225335000000001"/>
    <n v="-0.55477799999999999"/>
    <s v="Kirinyaga"/>
    <s v="Sagana"/>
    <s v="Mwirua"/>
    <s v="Kianjang'A"/>
    <s v="8"/>
    <s v="Nicholas Kimenyi"/>
    <m/>
    <s v="Nicholas Kimenyi"/>
    <s v=""/>
    <s v="Informal Business"/>
    <x v="0"/>
    <x v="0"/>
    <d v="2019-03-27T00:00:00"/>
  </r>
  <r>
    <s v="VPA6"/>
    <s v="KE-KIR-1812-26755"/>
    <x v="0"/>
    <s v=""/>
    <s v="9th November,2018"/>
    <d v="2018-11-09T00:00:00"/>
    <s v="15th December,2018"/>
    <d v="2018-12-15T00:00:00"/>
    <s v="Manu Syrus Wachira"/>
    <s v="Male"/>
    <s v="99999"/>
    <s v="254720303909"/>
    <m/>
    <m/>
    <m/>
    <n v="37.238208999999998"/>
    <n v="-0.550844"/>
    <s v="Kirinyaga"/>
    <s v="Sagana"/>
    <s v="Mwirua"/>
    <s v="Baricho"/>
    <s v="8"/>
    <s v="Nicholas Kimenyi"/>
    <m/>
    <s v="Nicholas Kimenyi"/>
    <s v=""/>
    <s v="Informal Business"/>
    <x v="0"/>
    <x v="0"/>
    <d v="2019-03-27T00:00:00"/>
  </r>
  <r>
    <s v="VPA6"/>
    <s v="KE-KIR-1812-26754"/>
    <x v="0"/>
    <s v=""/>
    <s v="6th November,2018"/>
    <d v="2018-11-06T00:00:00"/>
    <s v="6th December,2018"/>
    <d v="2018-12-06T00:00:00"/>
    <s v="Gacheru Michael Muriithi"/>
    <s v="Male"/>
    <s v="99999"/>
    <s v="0722679860"/>
    <m/>
    <m/>
    <m/>
    <n v="37.243395999999997"/>
    <n v="-0.55981000000000003"/>
    <s v="Kirinyaga"/>
    <s v="Sagana"/>
    <s v="Mwirua"/>
    <s v="Baricho"/>
    <s v="8"/>
    <s v="Nicholas Kimenyi"/>
    <m/>
    <s v="Nicholas Kimenyi"/>
    <s v=""/>
    <s v="Informal Business"/>
    <x v="0"/>
    <x v="0"/>
    <d v="2019-03-27T00:00:00"/>
  </r>
  <r>
    <s v="VPA6"/>
    <s v="KE-KIR-1812-26752"/>
    <x v="0"/>
    <s v=""/>
    <s v="15th November,2018"/>
    <d v="2018-11-15T00:00:00"/>
    <s v="15th December,2018"/>
    <d v="2018-12-15T00:00:00"/>
    <s v="Gatua Maina Titus Zebedee"/>
    <s v="Male"/>
    <s v="99999"/>
    <s v="254722629617"/>
    <m/>
    <m/>
    <m/>
    <n v="37.237865999999997"/>
    <n v="-0.55050399999999999"/>
    <s v="Kirinyaga"/>
    <s v="Sagana"/>
    <s v="Mwirua"/>
    <s v="Baricho"/>
    <s v="8"/>
    <s v="Nicholas Kimenyi"/>
    <m/>
    <s v="Nicholas Kimenyi"/>
    <s v=""/>
    <s v="Informal Business"/>
    <x v="0"/>
    <x v="0"/>
    <d v="2019-03-27T00:00:00"/>
  </r>
  <r>
    <s v="VPA6"/>
    <s v="KE-KIR-1902-26751"/>
    <x v="0"/>
    <s v=""/>
    <s v="28th December,2018"/>
    <d v="2018-12-28T00:00:00"/>
    <s v="15th February,2019"/>
    <d v="2019-02-15T00:00:00"/>
    <s v="Kathirimu Kabothe Bethuel"/>
    <s v="Male"/>
    <s v="5565642"/>
    <s v="0724973702"/>
    <m/>
    <m/>
    <s v="714632243"/>
    <n v="37.24868"/>
    <n v="-0.56192399999999998"/>
    <s v="Kirinyaga"/>
    <s v="Sagana"/>
    <s v="Mukure"/>
    <s v="Baricho"/>
    <s v="8"/>
    <s v="Nicholas Kimenyi"/>
    <m/>
    <s v="Nicholas Kimenyi"/>
    <s v=""/>
    <s v="Informal Business"/>
    <x v="0"/>
    <x v="0"/>
    <d v="2019-03-27T00:00:00"/>
  </r>
  <r>
    <s v="VPA6"/>
    <s v="KE-UAS-1909-28514"/>
    <x v="0"/>
    <s v=""/>
    <s v="2nd August,2019"/>
    <d v="2019-08-02T00:00:00"/>
    <s v="24th September,2019"/>
    <d v="2019-09-24T00:00:00"/>
    <s v="Singa Naomi"/>
    <s v="Female"/>
    <s v="99999"/>
    <s v="254725525207"/>
    <m/>
    <m/>
    <m/>
    <n v="35.366512999999998"/>
    <n v="0.479823"/>
    <s v="Uasin Gishu"/>
    <s v="Ainabkoi"/>
    <s v="Ainabkoi"/>
    <s v="Ngelel Tarit"/>
    <s v="8"/>
    <s v="Daniel Bartilol"/>
    <m/>
    <s v="Daniel Bartilol"/>
    <s v=""/>
    <s v="Informal Business"/>
    <x v="2"/>
    <x v="0"/>
    <d v="2019-12-03T00:00:00"/>
  </r>
  <r>
    <s v="VPA6"/>
    <s v="KE-KIA-1912-28309"/>
    <x v="0"/>
    <s v=""/>
    <s v="7th August,2019"/>
    <d v="2019-08-07T00:00:00"/>
    <s v="20th December,2019"/>
    <d v="2019-12-20T00:00:00"/>
    <s v="Ngamau Benson"/>
    <s v="Male"/>
    <s v="99999"/>
    <s v="254723736303"/>
    <m/>
    <m/>
    <m/>
    <n v="36.917498000000002"/>
    <n v="-1.02688"/>
    <s v="Kiambu"/>
    <s v="Gatundu South"/>
    <s v="Ngenda"/>
    <s v="Githaruru"/>
    <s v="8"/>
    <s v="Joseph Muchirira Mugo"/>
    <m/>
    <s v="Joseph Muchirira Mugo"/>
    <s v=""/>
    <s v="Informal Business"/>
    <x v="2"/>
    <x v="0"/>
    <d v="2020-01-07T00:00:00"/>
  </r>
  <r>
    <s v="VPA6"/>
    <s v="KE-KIA-1912-28308"/>
    <x v="0"/>
    <s v=""/>
    <s v="17th November,2019"/>
    <d v="2019-11-17T00:00:00"/>
    <s v="12th December,2019"/>
    <d v="2019-12-12T00:00:00"/>
    <s v="Ngotho Paul Wahinya"/>
    <s v="Male"/>
    <s v="99999"/>
    <s v="254720021030"/>
    <m/>
    <m/>
    <m/>
    <n v="36.875383999999997"/>
    <n v="-1.0939049999999999"/>
    <s v="Kiambu"/>
    <s v="Githunguri"/>
    <s v="Ngewa"/>
    <s v="Kiawamatu"/>
    <s v="8"/>
    <s v="Joseph Ndua Tatu"/>
    <m/>
    <s v="Joseph Ndua Tatu"/>
    <s v=""/>
    <s v="Informal Business"/>
    <x v="0"/>
    <x v="0"/>
    <d v="2020-01-07T00:00:00"/>
  </r>
  <r>
    <s v="VPA6"/>
    <s v="KE-KAJ-2006-29081"/>
    <x v="0"/>
    <s v=""/>
    <s v="1st June,2020"/>
    <d v="2020-06-01T00:00:00"/>
    <s v="14th June,2020"/>
    <d v="2020-06-14T00:00:00"/>
    <s v="Katuku Catherine"/>
    <s v="Female"/>
    <s v="99999"/>
    <s v="254712754109"/>
    <m/>
    <m/>
    <s v="254111306707"/>
    <n v="37.516542000000001"/>
    <n v="-2.8064469999999999"/>
    <s v="Kajiado"/>
    <s v="Loitokitok"/>
    <s v="Loitokitok"/>
    <s v="Oloile"/>
    <n v="8"/>
    <s v="Peter Kiniu"/>
    <m/>
    <s v="Peter Kiniu"/>
    <s v=""/>
    <s v="Informal Business"/>
    <x v="0"/>
    <x v="0"/>
    <d v="2020-06-25T00:00:00"/>
  </r>
  <r>
    <s v="VPA6"/>
    <s v="KE-KAJ-2006-26937"/>
    <x v="0"/>
    <s v=""/>
    <s v="20th May,2020"/>
    <d v="2020-05-20T00:00:00"/>
    <s v="20th June,2020"/>
    <d v="2020-06-20T00:00:00"/>
    <s v="Leng'Ete Kecia"/>
    <s v="Female"/>
    <s v="99999"/>
    <s v="254723460213"/>
    <m/>
    <m/>
    <m/>
    <n v="37.587336999999998"/>
    <n v="-2.9726900000000001"/>
    <s v="Kajiado"/>
    <s v="Loitokitok"/>
    <s v="Loitokitok"/>
    <s v="Kibo Centre"/>
    <n v="8"/>
    <s v="Peter Kiniu"/>
    <m/>
    <s v="Peter Kiniu"/>
    <s v=""/>
    <s v="Informal Business"/>
    <x v="0"/>
    <x v="0"/>
    <d v="2020-06-25T00:00:00"/>
  </r>
  <r>
    <s v="VPA6"/>
    <s v="KE-KIR-1905-27135"/>
    <x v="0"/>
    <s v=""/>
    <s v="6th April,2019"/>
    <d v="2019-04-06T00:00:00"/>
    <s v="15th May,2019"/>
    <d v="2019-05-15T00:00:00"/>
    <s v="Clement Kangagi Kiragu"/>
    <s v="Male"/>
    <s v="317065"/>
    <s v="254721234934"/>
    <m/>
    <m/>
    <m/>
    <n v="37.245226000000002"/>
    <n v="-0.47374699999999997"/>
    <s v="Kirinyaga"/>
    <s v="Kerugoya/Kutus"/>
    <s v="Inoi"/>
    <s v="Gakui"/>
    <s v="8"/>
    <s v="Jackson Maina"/>
    <m/>
    <s v="Jackson Maina"/>
    <s v=""/>
    <s v="Informal Business"/>
    <x v="2"/>
    <x v="0"/>
    <d v="2019-06-13T00:00:00"/>
  </r>
  <r>
    <s v="VPA6"/>
    <s v="KE-KIR-1905-27126"/>
    <x v="0"/>
    <s v=""/>
    <s v="1st March,2019"/>
    <d v="2019-03-01T00:00:00"/>
    <s v="23rd May,2019"/>
    <d v="2019-05-23T00:00:00"/>
    <s v="Francis Gathigai Ndege"/>
    <s v="Male"/>
    <s v="99999"/>
    <s v="254723262359"/>
    <m/>
    <m/>
    <m/>
    <n v="37.235819999999997"/>
    <n v="-0.56092799999999998"/>
    <s v="Kirinyaga"/>
    <s v="Sagana"/>
    <s v="Kianjanga"/>
    <s v="Thiguku"/>
    <s v="8"/>
    <s v="Nicholas Kimenyi"/>
    <m/>
    <s v="Nicholas Kimenyi"/>
    <s v=""/>
    <s v="Informal Business"/>
    <x v="0"/>
    <x v="0"/>
    <d v="2019-05-23T00:00:00"/>
  </r>
  <r>
    <s v="VPA6"/>
    <s v="KE-KIR-1904-27127"/>
    <x v="0"/>
    <s v=""/>
    <s v="1st February,2019"/>
    <d v="2019-02-01T00:00:00"/>
    <s v="1st April,2019"/>
    <d v="2019-04-01T00:00:00"/>
    <s v="Kinguru Mwangi Nelson"/>
    <s v="Male"/>
    <s v="99999"/>
    <s v="254722397241"/>
    <m/>
    <m/>
    <m/>
    <n v="37.204873999999997"/>
    <n v="-0.54313699999999998"/>
    <s v="Kirinyaga"/>
    <s v="Sagana"/>
    <s v="Mukure"/>
    <s v="Kiburu"/>
    <s v="8"/>
    <s v="Nicholas Kimenyi"/>
    <m/>
    <s v="Nicholas Kimenyi"/>
    <s v=""/>
    <s v="Informal Business"/>
    <x v="0"/>
    <x v="0"/>
    <d v="2019-05-23T00:00:00"/>
  </r>
  <r>
    <s v="VPA6"/>
    <s v="KE-KIR-1902-27128"/>
    <x v="0"/>
    <s v=""/>
    <s v="18th December,2018"/>
    <d v="2018-12-18T00:00:00"/>
    <s v="15th February,2019"/>
    <d v="2019-02-15T00:00:00"/>
    <s v="Ephantus Kibue Maina"/>
    <s v="Male"/>
    <s v="24408158"/>
    <s v="0723896743"/>
    <m/>
    <m/>
    <m/>
    <n v="37.200941999999998"/>
    <n v="-0.54256499999999996"/>
    <s v="Kirinyaga"/>
    <s v="Sagana"/>
    <s v="Mukure"/>
    <s v="Ihara"/>
    <s v="8"/>
    <s v="Nicholas Kimenyi"/>
    <m/>
    <s v="Nicholas Kimenyi"/>
    <s v=""/>
    <s v="Informal Business"/>
    <x v="0"/>
    <x v="0"/>
    <d v="2019-05-23T00:00:00"/>
  </r>
  <r>
    <s v="VPA6"/>
    <s v="KE-KIR-1905-27130"/>
    <x v="0"/>
    <s v=""/>
    <s v="19th April,2019"/>
    <d v="2019-04-19T00:00:00"/>
    <s v="23rd May,2019"/>
    <d v="2019-05-23T00:00:00"/>
    <s v="Kimani Kiongo Joshua"/>
    <s v="Male"/>
    <s v="99999"/>
    <s v="254722670922"/>
    <m/>
    <m/>
    <m/>
    <n v="37.212114999999997"/>
    <n v="-0.52573000000000003"/>
    <s v="Kirinyaga"/>
    <s v="Sagana"/>
    <s v="Mukure"/>
    <s v="Riakiania"/>
    <s v="8"/>
    <s v="Nicholas Kimenyi"/>
    <m/>
    <s v="Nicholas Kimenyi"/>
    <s v=""/>
    <s v="Informal Business"/>
    <x v="0"/>
    <x v="0"/>
    <d v="2019-05-23T00:00:00"/>
  </r>
  <r>
    <s v="VPA6"/>
    <s v="KE-KIR-1904-27129"/>
    <x v="0"/>
    <s v=""/>
    <s v="23rd February,2019"/>
    <d v="2019-02-23T00:00:00"/>
    <s v="1st April,2019"/>
    <d v="2019-04-01T00:00:00"/>
    <s v="Caxton Mwangi M"/>
    <s v="Male"/>
    <s v="3154921"/>
    <s v="254722778591"/>
    <m/>
    <m/>
    <m/>
    <n v="37.211772000000003"/>
    <n v="-0.53367500000000001"/>
    <s v="Kirinyaga"/>
    <s v="Sagana"/>
    <s v="Mukure"/>
    <s v="Kiburu"/>
    <s v="8"/>
    <s v="Nicholas Kimenyi"/>
    <m/>
    <s v="Nicholas Kimenyi"/>
    <s v=""/>
    <s v="Informal Business"/>
    <x v="0"/>
    <x v="0"/>
    <d v="2019-05-26T00:00:00"/>
  </r>
  <r>
    <s v="VPA6"/>
    <s v="KE-KIR-1903-27132"/>
    <x v="0"/>
    <s v=""/>
    <s v="20th February,2019"/>
    <d v="2019-02-20T00:00:00"/>
    <s v="20th March,2019"/>
    <d v="2019-03-20T00:00:00"/>
    <s v="Joel Murimi Muriuki"/>
    <s v="Male"/>
    <s v="23470455"/>
    <s v="254728624750"/>
    <m/>
    <m/>
    <m/>
    <n v="37.212825000000002"/>
    <n v="-0.51483699999999999"/>
    <s v="Kirinyaga"/>
    <s v="Sagana"/>
    <s v="Mwerua"/>
    <s v="Riakiania"/>
    <s v="8"/>
    <s v="Nicholas Kimenyi"/>
    <m/>
    <s v="Nicholas Kimenyi"/>
    <s v=""/>
    <s v="Informal Business"/>
    <x v="0"/>
    <x v="0"/>
    <d v="2019-05-26T00:00:00"/>
  </r>
  <r>
    <s v="VPA6"/>
    <s v="KE-KIA-2001-28313"/>
    <x v="0"/>
    <s v=""/>
    <s v="11th December,2019"/>
    <d v="2019-12-11T00:00:00"/>
    <s v="18th January,2020"/>
    <d v="2020-01-18T00:00:00"/>
    <s v="Wandaka Jane"/>
    <s v="Female"/>
    <s v="10670640"/>
    <s v="254723450648"/>
    <m/>
    <m/>
    <s v="721659540"/>
    <n v="36.896397"/>
    <n v="-0.94886300000000001"/>
    <s v="Kiambu"/>
    <s v="Gatundu North"/>
    <s v="Kamwangi"/>
    <s v="Gishagi Kwa D.O"/>
    <s v="8"/>
    <s v="Geoffrey K Gitau"/>
    <m/>
    <s v="Geoffrey K Gitau"/>
    <s v=""/>
    <s v="Informal Business"/>
    <x v="0"/>
    <x v="0"/>
    <d v="2020-02-11T00:00:00"/>
  </r>
  <r>
    <s v="VPA6"/>
    <s v="KE-NYE-2004-27807"/>
    <x v="0"/>
    <s v=""/>
    <s v="20th January,2020"/>
    <d v="2020-01-20T00:00:00"/>
    <s v="1st April,2020"/>
    <d v="2020-04-01T00:00:00"/>
    <s v="Macharia Fredrick Mungai"/>
    <s v="Male"/>
    <s v="99999"/>
    <s v="254721248984"/>
    <m/>
    <m/>
    <m/>
    <n v="36.86544"/>
    <n v="-0.35056599999999999"/>
    <s v="Nyeri"/>
    <s v="Mathira West"/>
    <s v="Aboni"/>
    <s v="Kiguru"/>
    <s v="8"/>
    <s v="Wambui Gituku"/>
    <m/>
    <s v="Wambui Gituku"/>
    <s v=""/>
    <s v="Informal Business"/>
    <x v="0"/>
    <x v="0"/>
    <d v="2020-05-24T00:00:00"/>
  </r>
  <r>
    <s v="VPA6"/>
    <s v="KE-KIA-2004-28559"/>
    <x v="0"/>
    <s v=""/>
    <s v="20th March,2020"/>
    <d v="2020-03-20T00:00:00"/>
    <s v="4th April,2020"/>
    <d v="2020-04-04T00:00:00"/>
    <s v="Wanjiru Esther"/>
    <s v="Female"/>
    <s v="11337566"/>
    <s v="254704717342"/>
    <m/>
    <m/>
    <s v="254727948998"/>
    <n v="36.902943"/>
    <n v="-0.97743400000000003"/>
    <s v="Kiambu"/>
    <s v="Gatundu South"/>
    <s v="Uturu"/>
    <s v="Gatei"/>
    <n v="8"/>
    <s v="Joseph Muchirira Mugo"/>
    <m/>
    <s v="Joseph Muchirira Mugo"/>
    <s v=""/>
    <s v="Informal Business"/>
    <x v="2"/>
    <x v="0"/>
    <d v="2020-11-07T00:00:00"/>
  </r>
  <r>
    <s v="VPA6"/>
    <s v="KE-KIA-2008-28560"/>
    <x v="0"/>
    <s v=""/>
    <s v="21st July,2020"/>
    <d v="2020-07-21T00:00:00"/>
    <s v="8th August,2020"/>
    <d v="2020-08-08T00:00:00"/>
    <s v="Kihonge Gabriel Kihuria"/>
    <s v="Male"/>
    <s v="11165875"/>
    <s v="254723930146"/>
    <m/>
    <m/>
    <s v="254726859782"/>
    <n v="36.927129999999998"/>
    <n v="-1.0100210000000001"/>
    <s v="Kiambu"/>
    <s v="Gatundu South"/>
    <s v="Ituru"/>
    <s v="Kafothi"/>
    <n v="8"/>
    <s v="Joseph Muchirira Mugo"/>
    <m/>
    <s v="Joseph Muchirira Mugo"/>
    <s v=""/>
    <s v="Informal Business"/>
    <x v="2"/>
    <x v="0"/>
    <d v="2020-11-07T00:00:00"/>
  </r>
  <r>
    <s v="VPA6"/>
    <s v="KE-KAJ-2010-28589"/>
    <x v="0"/>
    <s v=""/>
    <s v="25th September,2020"/>
    <d v="2020-09-25T00:00:00"/>
    <s v="1st October,2020"/>
    <d v="2020-10-01T00:00:00"/>
    <s v="Amuti Catherine"/>
    <s v="Female"/>
    <s v="99999"/>
    <s v="720926238"/>
    <m/>
    <m/>
    <s v="723734611"/>
    <n v="36.763528999999998"/>
    <n v="-1.425241"/>
    <s v="Kajiado"/>
    <s v="Kajiado North"/>
    <s v="Ongata Rongai"/>
    <s v="Metro Rangau"/>
    <n v="8"/>
    <s v="Kensam Constructor"/>
    <m/>
    <s v="Kensam Constructor"/>
    <s v=""/>
    <s v="Informal Business"/>
    <x v="0"/>
    <x v="0"/>
    <d v="2020-10-19T00:00:00"/>
  </r>
  <r>
    <s v="VPA6"/>
    <s v="KE-KIR-2010-27202"/>
    <x v="0"/>
    <s v=""/>
    <s v="13th September,2020"/>
    <d v="2020-09-13T00:00:00"/>
    <s v="15th October,2020"/>
    <d v="2020-10-15T00:00:00"/>
    <s v="Thagana Alex Mugo"/>
    <s v="Male"/>
    <s v="99999"/>
    <s v="254722456553"/>
    <m/>
    <m/>
    <m/>
    <n v="37.258358000000001"/>
    <n v="-0.55476300000000001"/>
    <s v="Kirinyaga"/>
    <s v="Kerugoya/Kutus"/>
    <s v="Kanyeki ini"/>
    <s v="Kirimunge"/>
    <n v="8"/>
    <s v="Eric Muthii Mugo"/>
    <m/>
    <s v="Eric Muthii Mugo"/>
    <s v=""/>
    <s v="Informal Business"/>
    <x v="2"/>
    <x v="0"/>
    <d v="2020-11-18T00:00:00"/>
  </r>
  <r>
    <s v="VPA6"/>
    <s v="KE-TAI-2011-25197"/>
    <x v="0"/>
    <s v=""/>
    <s v="15th October,2020"/>
    <d v="2020-10-15T00:00:00"/>
    <s v="18th November,2020"/>
    <d v="2020-11-18T00:00:00"/>
    <s v="Mwaluma Granton Mombo"/>
    <s v="Male"/>
    <s v="0157200"/>
    <s v="254718512841"/>
    <m/>
    <m/>
    <m/>
    <n v="38.354256999999997"/>
    <n v="-3.4131420000000001"/>
    <s v="Taita/Taveta"/>
    <s v="Wundanyi"/>
    <s v="Wundanyi"/>
    <s v="Wasinyi"/>
    <n v="8"/>
    <s v="Nicholas Mwaengo"/>
    <m/>
    <s v="Nicholas Mwaengo"/>
    <s v=""/>
    <s v="Informal Business"/>
    <x v="2"/>
    <x v="0"/>
    <d v="2020-11-18T00:00:00"/>
  </r>
  <r>
    <s v="VPA6"/>
    <s v="KE-TAI-2011-25198"/>
    <x v="0"/>
    <s v=""/>
    <s v="18th October,2020"/>
    <d v="2020-10-18T00:00:00"/>
    <s v="18th November,2020"/>
    <d v="2020-11-18T00:00:00"/>
    <s v="Ndingila Abraham Mwakulomba"/>
    <s v="Male"/>
    <s v="096853"/>
    <s v="254725467785"/>
    <m/>
    <m/>
    <m/>
    <n v="38.359448"/>
    <n v="-3.4121000000000001"/>
    <s v="Taita/Taveta"/>
    <s v="Wundanyi"/>
    <s v="Wundanyi"/>
    <s v="Talaya"/>
    <n v="8"/>
    <s v="Nicholas Mwaengo"/>
    <m/>
    <s v="Nicholas Mwaengo"/>
    <s v=""/>
    <s v="Informal Business"/>
    <x v="2"/>
    <x v="0"/>
    <d v="2020-11-18T00:00:00"/>
  </r>
  <r>
    <s v="VPA6"/>
    <s v="KE-TAI-2011-25202"/>
    <x v="0"/>
    <s v=""/>
    <s v="18th October,2020"/>
    <d v="2020-10-18T00:00:00"/>
    <s v="18th November,2020"/>
    <d v="2020-11-18T00:00:00"/>
    <s v="Mwaita Lonice Daftone"/>
    <s v="Female"/>
    <s v="047224"/>
    <s v="254721705068"/>
    <m/>
    <m/>
    <m/>
    <n v="38.358376999999997"/>
    <n v="-3.4097949999999999"/>
    <s v="Taita/Taveta"/>
    <s v="Wundanyi"/>
    <s v="Wundanyi"/>
    <s v="Talaya"/>
    <n v="8"/>
    <s v="Nicholas Mwaengo"/>
    <m/>
    <s v="Nicholas Mwaengo"/>
    <s v=""/>
    <s v="Informal Business"/>
    <x v="2"/>
    <x v="0"/>
    <d v="2020-11-18T00:00:00"/>
  </r>
  <r>
    <s v="VPA6"/>
    <s v="KE-KER-2009-26642"/>
    <x v="0"/>
    <s v=""/>
    <s v="26th July,2020"/>
    <d v="2020-07-26T00:00:00"/>
    <s v="30th September,2020"/>
    <d v="2020-09-30T00:00:00"/>
    <s v="Serem Anthony"/>
    <s v="Male"/>
    <s v="8752590"/>
    <s v="254725230042"/>
    <m/>
    <m/>
    <m/>
    <n v="35.274481000000002"/>
    <n v="-0.29238900000000001"/>
    <s v="Kericho"/>
    <s v="Ainamoi"/>
    <s v="Ainamoi"/>
    <s v="Ketpyese"/>
    <n v="8"/>
    <s v="Denis Kipkirui Tonui"/>
    <m/>
    <s v="Denis Kipkirui Tonui"/>
    <s v=""/>
    <s v="Informal Business"/>
    <x v="2"/>
    <x v="0"/>
    <d v="2020-10-24T00:00:00"/>
  </r>
  <r>
    <s v="VPA6"/>
    <s v="KE-TAI-2010-27006"/>
    <x v="2"/>
    <s v="Non Compliant"/>
    <s v="24th September,2020"/>
    <d v="2020-09-24T00:00:00"/>
    <s v="28th October,2020"/>
    <d v="2020-10-28T00:00:00"/>
    <s v="Tole Vita Fabian"/>
    <s v="Male"/>
    <s v="263445"/>
    <s v="734342536"/>
    <s v="254734342921"/>
    <m/>
    <m/>
    <n v="38.314988"/>
    <n v="-3.399197"/>
    <s v="Taita/Taveta"/>
    <s v="Wundanyi"/>
    <s v="Mghange"/>
    <s v="Mata"/>
    <n v="8"/>
    <s v="Carly Mwandigha"/>
    <m/>
    <s v="Carly Mwandigha"/>
    <s v=""/>
    <s v="Informal Business"/>
    <x v="2"/>
    <x v="0"/>
    <d v="2020-10-28T00:00:00"/>
  </r>
  <r>
    <s v="VPA6"/>
    <s v="KE-KAJ-2010-28592"/>
    <x v="0"/>
    <s v=""/>
    <s v="1st October,2020"/>
    <d v="2020-10-01T00:00:00"/>
    <s v="25th October,2020"/>
    <d v="2020-10-25T00:00:00"/>
    <s v="Muiruri Peter"/>
    <s v="Male"/>
    <s v="21921943"/>
    <s v="254722658451"/>
    <m/>
    <m/>
    <m/>
    <n v="36.690337999999997"/>
    <n v="-1.4197820000000001"/>
    <s v="Kajiado"/>
    <s v="Kajiado North"/>
    <s v="Kiserian"/>
    <s v="Kiserian secondary"/>
    <n v="8"/>
    <s v="Kensam Constructor"/>
    <m/>
    <s v="Kensam Constructor"/>
    <s v=""/>
    <s v="Informal Business"/>
    <x v="2"/>
    <x v="0"/>
    <d v="2020-12-05T00:00:00"/>
  </r>
  <r>
    <s v="VPA6"/>
    <s v="KE-MAK-2008-29078"/>
    <x v="0"/>
    <s v=""/>
    <s v="18th June,2020"/>
    <d v="2020-06-18T00:00:00"/>
    <s v="18th August,2020"/>
    <d v="2020-08-18T00:00:00"/>
    <s v="Munyoki Jane Ndinda"/>
    <s v="Female"/>
    <s v="3011245"/>
    <s v="254724950410"/>
    <m/>
    <m/>
    <m/>
    <n v="37.718293000000003"/>
    <n v="-1.9369080000000001"/>
    <s v="Makueni"/>
    <s v="Makueni"/>
    <s v="Kathonzweni"/>
    <s v="Mwisa"/>
    <n v="8"/>
    <s v="John Chege Nyingi"/>
    <m/>
    <s v="John Chege Nyingi"/>
    <s v=""/>
    <s v="Informal Business"/>
    <x v="2"/>
    <x v="0"/>
    <d v="2020-10-13T00:00:00"/>
  </r>
  <r>
    <s v="VPA6"/>
    <s v="KE-TAI-2010-25730"/>
    <x v="2"/>
    <s v="Non Compliant"/>
    <s v="5th October,2020"/>
    <d v="2020-10-05T00:00:00"/>
    <s v="13th October,2020"/>
    <d v="2020-10-13T00:00:00"/>
    <s v="Mghanga Prudence Eghwa"/>
    <s v="Female"/>
    <s v="3467886"/>
    <s v="723507999"/>
    <s v="723507599"/>
    <m/>
    <m/>
    <n v="38.362642999999998"/>
    <n v="-3.4200349999999999"/>
    <s v="Taita/Taveta"/>
    <s v="Wundanyi"/>
    <s v="Wundanyi"/>
    <s v="Shate"/>
    <n v="8"/>
    <s v="Silvester M Mwadime"/>
    <m/>
    <s v="Silvester M Mwadime"/>
    <s v=""/>
    <s v="Informal Business"/>
    <x v="2"/>
    <x v="0"/>
    <d v="2020-10-14T00:00:00"/>
  </r>
  <r>
    <s v="VPA6"/>
    <s v="KE-KAJ-1903-27558"/>
    <x v="0"/>
    <s v=""/>
    <s v="4th January,2019"/>
    <d v="2019-01-04T00:00:00"/>
    <s v="4th March,2019"/>
    <d v="2019-03-04T00:00:00"/>
    <s v="Karuri Eric Wamae"/>
    <s v="Female"/>
    <s v="111111"/>
    <s v="0722211121"/>
    <m/>
    <m/>
    <s v="714140291"/>
    <n v="36.760908000000001"/>
    <n v="-1.4073340000000001"/>
    <s v="Kajiado"/>
    <s v="Kajiado East"/>
    <s v="Rongai"/>
    <s v="Oletepes"/>
    <s v="8"/>
    <s v="Takamoto Biogas"/>
    <m/>
    <s v="Takamoto Biogas"/>
    <s v=""/>
    <s v="Medium Size Business"/>
    <x v="5"/>
    <x v="1"/>
    <d v="2019-03-04T00:00:00"/>
  </r>
  <r>
    <s v="VPA6"/>
    <s v="KE-NAK-1706-21604"/>
    <x v="0"/>
    <s v=""/>
    <s v="12th April,2017"/>
    <d v="2017-04-12T00:00:00"/>
    <s v="1st June,2017"/>
    <d v="2017-06-01T00:00:00"/>
    <s v="Koril Esther C"/>
    <s v="Female"/>
    <s v="2489127"/>
    <s v="254722335283"/>
    <m/>
    <m/>
    <m/>
    <n v="36.088050000000003"/>
    <n v="-0.134573"/>
    <s v="Nakuru"/>
    <s v="Bahati"/>
    <s v="Bahati"/>
    <s v="Kituru"/>
    <s v="8"/>
    <s v="Kichemu limited"/>
    <m/>
    <s v="Kichemu limited"/>
    <s v=""/>
    <s v="Micro Business"/>
    <x v="0"/>
    <x v="0"/>
    <d v="2017-06-16T00:00:00"/>
  </r>
  <r>
    <s v="VPA6"/>
    <s v="KE-BAR-1712-27702"/>
    <x v="0"/>
    <s v=""/>
    <s v="12th October,2017"/>
    <d v="2017-10-12T00:00:00"/>
    <s v="1st December,2017"/>
    <d v="2017-12-01T00:00:00"/>
    <s v="Kuttol Brenda Jerotich"/>
    <s v="Female"/>
    <s v="2405442"/>
    <s v="724291944"/>
    <m/>
    <m/>
    <s v="721770483"/>
    <n v="35.759981000000003"/>
    <n v="7.5249999999999996E-3"/>
    <s v="Baringo"/>
    <s v="Koibatek"/>
    <s v="Solian"/>
    <s v="Emkwen"/>
    <n v="8"/>
    <s v="Kichemu limited"/>
    <m/>
    <s v="Kichemu limited"/>
    <s v=""/>
    <s v="Micro Business"/>
    <x v="0"/>
    <x v="0"/>
    <d v="2018-02-03T00:00:00"/>
  </r>
  <r>
    <s v="VPA6"/>
    <s v="KE-BAR-1711-21598"/>
    <x v="0"/>
    <s v=""/>
    <s v="12th September,2017"/>
    <d v="2017-09-12T00:00:00"/>
    <s v="1st November,2017"/>
    <d v="2017-11-01T00:00:00"/>
    <s v="Cheboi Rose"/>
    <s v="Female"/>
    <s v="10377447"/>
    <s v="723584099"/>
    <m/>
    <m/>
    <m/>
    <n v="35.768479999999997"/>
    <n v="2.1752000000000001E-2"/>
    <s v="Baringo"/>
    <s v="Koibatek"/>
    <s v="Sabatia"/>
    <s v="Emgwen"/>
    <s v="8"/>
    <s v="Kichemu limited"/>
    <m/>
    <s v="Kichemu limited"/>
    <s v=""/>
    <s v="Micro Business"/>
    <x v="0"/>
    <x v="0"/>
    <d v="2017-12-15T00:00:00"/>
  </r>
  <r>
    <s v="VPA6"/>
    <s v="KE-EMB-1807-23617"/>
    <x v="0"/>
    <s v=""/>
    <s v="28th June,2018"/>
    <d v="2018-06-28T00:00:00"/>
    <s v="28th July,2018"/>
    <d v="2018-07-28T00:00:00"/>
    <s v="Muthenya Erasmus Kithinji"/>
    <s v="Male"/>
    <s v="22026639"/>
    <s v="729725936"/>
    <m/>
    <m/>
    <s v="725849836"/>
    <n v="37.636620000000001"/>
    <n v="-0.40615800000000002"/>
    <s v="Embu"/>
    <s v="Runyenjes"/>
    <s v="Kieni East"/>
    <s v="Gititu"/>
    <s v="8"/>
    <s v="Sakaki Natural Renewable Energy Center"/>
    <m/>
    <s v="Sakaki Natural Renewable Energy Center"/>
    <s v=""/>
    <s v="Micro Business"/>
    <x v="0"/>
    <x v="0"/>
    <d v="2018-07-30T00:00:00"/>
  </r>
  <r>
    <s v="VPA6"/>
    <s v="KE-KIR-1805-23611"/>
    <x v="0"/>
    <s v=""/>
    <s v="21st March,2018"/>
    <d v="2018-03-21T00:00:00"/>
    <s v="25th May,2018"/>
    <d v="2018-05-25T00:00:00"/>
    <s v="Kariuki Jessee Mbugi"/>
    <s v="Male"/>
    <s v="754310"/>
    <s v="721549044"/>
    <m/>
    <m/>
    <s v="724206965"/>
    <n v="37.272978999999999"/>
    <n v="-0.56729099999999999"/>
    <s v="Kirinyaga"/>
    <s v="Kerugoya/Kutus"/>
    <s v="Kanyekini"/>
    <s v="Kianjege"/>
    <s v="8"/>
    <s v="Sakaki Natural Renewable Energy Center"/>
    <m/>
    <s v="Sakaki Natural Renewable Energy Center"/>
    <s v=""/>
    <s v="Micro Business"/>
    <x v="0"/>
    <x v="0"/>
    <d v="2018-06-16T00:00:00"/>
  </r>
  <r>
    <s v="VPA6"/>
    <s v="KE-BAR-1806-21614"/>
    <x v="0"/>
    <s v=""/>
    <s v="16th May,2018"/>
    <d v="2018-05-16T00:00:00"/>
    <s v="20th June,2018"/>
    <d v="2018-06-20T00:00:00"/>
    <s v="Kiptui Willy Lactano"/>
    <s v="Male"/>
    <s v="6630115"/>
    <s v="723142851"/>
    <m/>
    <m/>
    <s v="715321022"/>
    <n v="35.788899999999998"/>
    <n v="6.4707000000000001E-2"/>
    <s v="Baringo"/>
    <s v="Koibatek"/>
    <s v="Eleda Maravin"/>
    <s v="Ftc"/>
    <s v="8"/>
    <s v="Kichemu limited"/>
    <m/>
    <s v="Kichemu limited"/>
    <s v=""/>
    <s v="Micro Business"/>
    <x v="0"/>
    <x v="0"/>
    <d v="2018-06-20T00:00:00"/>
  </r>
  <r>
    <s v="VPA6"/>
    <s v="KE-KIA-1811-23638"/>
    <x v="0"/>
    <s v=""/>
    <s v="15th October,2018"/>
    <d v="2018-10-15T00:00:00"/>
    <s v="2nd November,2018"/>
    <d v="2018-11-02T00:00:00"/>
    <s v="Wachira Wilson Mutahi"/>
    <s v="Male"/>
    <s v="99999"/>
    <s v="722682564"/>
    <m/>
    <m/>
    <m/>
    <n v="37.017524999999999"/>
    <n v="-1.177948"/>
    <s v="Kiambu"/>
    <s v="Ruiru"/>
    <s v="Gatongora"/>
    <s v="Mutonya"/>
    <s v="8"/>
    <s v="Sakaki Natural Renewable Energy Center"/>
    <m/>
    <s v="Sakaki Natural Renewable Energy Center"/>
    <s v=""/>
    <s v="Micro Business"/>
    <x v="0"/>
    <x v="0"/>
    <d v="2018-11-03T00:00:00"/>
  </r>
  <r>
    <s v="VPA6"/>
    <s v="KE-BAR-1811-1877"/>
    <x v="0"/>
    <s v=""/>
    <s v="8th October,2018"/>
    <d v="2018-10-08T00:00:00"/>
    <s v="12th November,2018"/>
    <d v="2018-11-12T00:00:00"/>
    <s v="Michael Mundui K"/>
    <s v="Male"/>
    <s v="1170328"/>
    <s v="725728179"/>
    <m/>
    <m/>
    <m/>
    <n v="35.824814000000003"/>
    <n v="4.2048000000000002E-2"/>
    <s v="Baringo"/>
    <s v="Koibatek"/>
    <s v="Esageri"/>
    <s v="Esageri"/>
    <s v="8"/>
    <s v="Kichemu limited"/>
    <m/>
    <s v="Kichemu limited"/>
    <s v=""/>
    <s v="Micro Business"/>
    <x v="0"/>
    <x v="0"/>
    <d v="2018-11-12T00:00:00"/>
  </r>
  <r>
    <s v="VPA6"/>
    <s v="KE-KIR-1808-24704"/>
    <x v="0"/>
    <s v=""/>
    <s v="30th June,2018"/>
    <d v="2018-06-30T00:00:00"/>
    <s v="31st August,2018"/>
    <d v="2018-08-31T00:00:00"/>
    <s v="Kabata Wambui Miriam"/>
    <s v="Male"/>
    <s v="99999"/>
    <s v="714773786"/>
    <m/>
    <m/>
    <m/>
    <n v="37.304856000000001"/>
    <n v="-0.55177699999999996"/>
    <s v="Kirinyaga"/>
    <s v="Kerugoya/Kutus"/>
    <s v="Karia"/>
    <s v="Kianjogu"/>
    <s v="8"/>
    <s v="Andcol Enterprises"/>
    <m/>
    <s v="Andcol Enterprises"/>
    <s v=""/>
    <s v="Micro Business"/>
    <x v="2"/>
    <x v="0"/>
    <d v="2018-10-28T00:00:00"/>
  </r>
  <r>
    <s v="VPA6"/>
    <s v="KE-KIA-1902-24730"/>
    <x v="0"/>
    <s v=""/>
    <s v="3rd January,2019"/>
    <d v="2019-01-03T00:00:00"/>
    <s v="20th February,2019"/>
    <d v="2019-02-20T00:00:00"/>
    <s v="Kimani Mary Wangui"/>
    <s v="Female"/>
    <s v="9924199"/>
    <s v="254724177495"/>
    <m/>
    <m/>
    <s v="712592768"/>
    <n v="36.948180000000001"/>
    <n v="-1.0088140000000001"/>
    <s v="Kiambu"/>
    <s v="Gatundu North"/>
    <s v="Mangu"/>
    <s v="Mukurwe"/>
    <s v="8"/>
    <s v="Cides Ltd"/>
    <m/>
    <s v="Cides Ltd"/>
    <s v=""/>
    <s v="Micro Business"/>
    <x v="2"/>
    <x v="0"/>
    <d v="2019-04-02T00:00:00"/>
  </r>
  <r>
    <s v="VPA6"/>
    <s v="KE-THA-1903-24780"/>
    <x v="0"/>
    <s v=""/>
    <s v="5th February,2019"/>
    <d v="2019-02-05T00:00:00"/>
    <s v="30th March,2019"/>
    <d v="2019-03-30T00:00:00"/>
    <s v="Mwiti John"/>
    <s v="Male"/>
    <s v="23242382"/>
    <s v="254721227921"/>
    <m/>
    <m/>
    <m/>
    <n v="37.614429999999999"/>
    <n v="-0.27350200000000002"/>
    <s v="Tharaka-Nithi"/>
    <s v="Maara"/>
    <s v="Muthambi"/>
    <s v="Ituntu"/>
    <s v="8"/>
    <s v="Cides Ltd"/>
    <m/>
    <s v="Cides Ltd"/>
    <s v=""/>
    <s v="Micro Business"/>
    <x v="2"/>
    <x v="0"/>
    <d v="2019-03-31T00:00:00"/>
  </r>
  <r>
    <s v="VPA6"/>
    <s v="KE-KIR-1904-26759"/>
    <x v="0"/>
    <s v=""/>
    <s v="29th January,2019"/>
    <d v="2019-01-29T00:00:00"/>
    <s v="6th April,2019"/>
    <d v="2019-04-06T00:00:00"/>
    <s v="Kibuthu Benson Muriithi"/>
    <s v="Male"/>
    <s v="6091855"/>
    <s v="0727359181"/>
    <m/>
    <m/>
    <m/>
    <n v="37.265614999999997"/>
    <n v="-0.527918"/>
    <s v="Kirinyaga"/>
    <s v="Kerugoya/Kutus"/>
    <s v="Kanyekiini"/>
    <s v="Mukinduri"/>
    <s v="8"/>
    <s v="Sakaki Natural Renewable Energy Center"/>
    <m/>
    <s v="Sakaki Natural Renewable Energy Center"/>
    <s v=""/>
    <s v="Micro Business"/>
    <x v="0"/>
    <x v="0"/>
    <d v="2019-04-08T00:00:00"/>
  </r>
  <r>
    <s v="VPA6"/>
    <s v="KE-MUR-1904-25957"/>
    <x v="0"/>
    <s v=""/>
    <s v="3rd March,2019"/>
    <d v="2019-03-03T00:00:00"/>
    <s v="6th April,2019"/>
    <d v="2019-04-06T00:00:00"/>
    <s v="Kamau Lucy Angela"/>
    <s v="Female"/>
    <s v="12665647"/>
    <s v="0726151822"/>
    <m/>
    <m/>
    <m/>
    <n v="36.863477000000003"/>
    <n v="-0.78344000000000003"/>
    <s v="Murang'a"/>
    <s v="Kigumo"/>
    <s v="Kangari"/>
    <s v="Kagaita"/>
    <s v="8"/>
    <s v="Kenbi Enterprises"/>
    <m/>
    <s v="Kenbi Enterprises"/>
    <s v=""/>
    <s v="Micro Business"/>
    <x v="2"/>
    <x v="0"/>
    <d v="2019-04-08T00:00:00"/>
  </r>
  <r>
    <s v="VPA6"/>
    <s v="KE-NYE-1902-24776"/>
    <x v="0"/>
    <s v=""/>
    <s v="22nd December,2018"/>
    <d v="2018-12-22T00:00:00"/>
    <s v="28th February,2019"/>
    <d v="2019-02-28T00:00:00"/>
    <s v="Kingathia Jackson Muriuki"/>
    <s v="Female"/>
    <s v="23258716"/>
    <s v="254717585679"/>
    <m/>
    <m/>
    <m/>
    <n v="37.106369999999998"/>
    <n v="-0.42590499999999998"/>
    <s v="Nyeri"/>
    <s v="Mathira West"/>
    <s v="Itiati"/>
    <s v="Kihuro"/>
    <s v="8"/>
    <s v="Cides Ltd"/>
    <m/>
    <s v="Cides Ltd"/>
    <s v=""/>
    <s v="Micro Business"/>
    <x v="2"/>
    <x v="0"/>
    <d v="2019-03-05T00:00:00"/>
  </r>
  <r>
    <s v="VPA6"/>
    <s v="KE-NYE-1902-24774"/>
    <x v="0"/>
    <s v=""/>
    <s v="15th December,2018"/>
    <d v="2018-12-15T00:00:00"/>
    <s v="27th February,2019"/>
    <d v="2019-02-27T00:00:00"/>
    <s v="Githae Jane Wachuka"/>
    <s v="Female"/>
    <s v="9392592"/>
    <s v="0724388235"/>
    <m/>
    <m/>
    <m/>
    <n v="37.109501000000002"/>
    <n v="-0.42375699999999999"/>
    <s v="Nyeri"/>
    <s v="Mathira West"/>
    <s v="Itiati"/>
    <s v="Gaitara"/>
    <s v="8"/>
    <s v="Cides Ltd"/>
    <m/>
    <s v="Cides Ltd"/>
    <s v=""/>
    <s v="Micro Business"/>
    <x v="2"/>
    <x v="0"/>
    <d v="2019-03-05T00:00:00"/>
  </r>
  <r>
    <s v="VPA6"/>
    <s v="KE-NYE-1902-24775"/>
    <x v="0"/>
    <s v=""/>
    <s v="20th December,2018"/>
    <d v="2018-12-20T00:00:00"/>
    <s v="28th February,2019"/>
    <d v="2019-02-28T00:00:00"/>
    <s v="Karani Mary Wanja"/>
    <s v="Female"/>
    <s v="2165952"/>
    <s v="254728313748"/>
    <m/>
    <m/>
    <m/>
    <n v="37.106676999999998"/>
    <n v="-0.42595499999999997"/>
    <s v="Nyeri"/>
    <s v="Mathira West"/>
    <s v="Itiati"/>
    <s v="Kihuro"/>
    <s v="8"/>
    <s v="Cides Ltd"/>
    <m/>
    <s v="Cides Ltd"/>
    <s v=""/>
    <s v="Micro Business"/>
    <x v="2"/>
    <x v="0"/>
    <d v="2019-03-05T00:00:00"/>
  </r>
  <r>
    <s v="VPA6"/>
    <s v="KE-NYE-1902-24777"/>
    <x v="0"/>
    <s v=""/>
    <s v="5th December,2018"/>
    <d v="2018-12-05T00:00:00"/>
    <s v="28th February,2019"/>
    <d v="2019-02-28T00:00:00"/>
    <s v="Mwangi James Nguya"/>
    <s v="Male"/>
    <s v="24080495"/>
    <s v="0720233345"/>
    <m/>
    <m/>
    <m/>
    <n v="37.097456000000001"/>
    <n v="-0.41637200000000002"/>
    <s v="Nyeri"/>
    <s v="Mathira West"/>
    <s v="Ruguru"/>
    <s v="Gathuini"/>
    <s v="8"/>
    <s v="Cides Ltd"/>
    <m/>
    <s v="Cides Ltd"/>
    <s v=""/>
    <s v="Micro Business"/>
    <x v="2"/>
    <x v="0"/>
    <d v="2019-03-05T00:00:00"/>
  </r>
  <r>
    <s v="VPA6"/>
    <s v="KE-NYE-1903-24779"/>
    <x v="0"/>
    <s v=""/>
    <s v="22nd January,2019"/>
    <d v="2019-01-22T00:00:00"/>
    <s v="6th March,2019"/>
    <d v="2019-03-06T00:00:00"/>
    <s v="Mwangi Agnes Wanjiru"/>
    <s v="Female"/>
    <s v="99999"/>
    <s v="254721289019"/>
    <m/>
    <m/>
    <m/>
    <n v="37.055864999999997"/>
    <n v="-0.48499900000000001"/>
    <s v="Nyeri"/>
    <s v="Mathira West"/>
    <s v="Kirimukuyu"/>
    <s v="Mutathini"/>
    <s v="8"/>
    <s v="Cides Ltd"/>
    <m/>
    <s v="Cides Ltd"/>
    <s v=""/>
    <s v="Micro Business"/>
    <x v="2"/>
    <x v="0"/>
    <d v="2019-03-09T00:00:00"/>
  </r>
  <r>
    <s v="VPA6"/>
    <s v="KE-NYE-1903-24781"/>
    <x v="0"/>
    <s v=""/>
    <s v="24th January,2019"/>
    <d v="2019-01-24T00:00:00"/>
    <s v="8th March,2019"/>
    <d v="2019-03-08T00:00:00"/>
    <s v="Murigu Solomon Thirimu"/>
    <s v="Male"/>
    <s v="99999"/>
    <s v="254721257601"/>
    <m/>
    <m/>
    <m/>
    <n v="37.117269999999998"/>
    <n v="-0.407362"/>
    <s v="Nyeri"/>
    <s v="Mathira East"/>
    <s v="Magutu"/>
    <s v="Kiamucheru"/>
    <s v="8"/>
    <s v="Cides Ltd"/>
    <m/>
    <s v="Cides Ltd"/>
    <s v=""/>
    <s v="Micro Business"/>
    <x v="2"/>
    <x v="0"/>
    <d v="2019-03-09T00:00:00"/>
  </r>
  <r>
    <s v="VPA6"/>
    <s v="KE-NAR-1903-26299"/>
    <x v="0"/>
    <s v=""/>
    <s v="11th January,2019"/>
    <d v="2019-01-11T00:00:00"/>
    <s v="1st March,2019"/>
    <d v="2019-03-01T00:00:00"/>
    <s v="Kenta Lucy"/>
    <s v="Female"/>
    <s v="99999"/>
    <s v="254757115286"/>
    <m/>
    <m/>
    <m/>
    <n v="35.692798000000003"/>
    <n v="-1.254813"/>
    <s v="Narok"/>
    <s v="Narok South"/>
    <s v="Ewasonyiro"/>
    <s v="Loita"/>
    <n v="8"/>
    <s v="Andcol Enterprises"/>
    <m/>
    <s v="Andcol Enterprises"/>
    <s v=""/>
    <s v="Micro Business"/>
    <x v="2"/>
    <x v="0"/>
    <d v="2019-03-11T00:00:00"/>
  </r>
  <r>
    <s v="VPA6"/>
    <s v="KE-KIA-1902-25168"/>
    <x v="0"/>
    <s v=""/>
    <s v="20th January,2019"/>
    <d v="2019-01-20T00:00:00"/>
    <s v="24th February,2019"/>
    <d v="2019-02-24T00:00:00"/>
    <s v="Kibunyi Josephat Kinyanjui"/>
    <s v="Male"/>
    <s v="562318974"/>
    <s v="0724314973"/>
    <m/>
    <m/>
    <m/>
    <n v="36.887006"/>
    <n v="-1.012265"/>
    <s v="Kiambu"/>
    <s v="Gatundu South"/>
    <s v="Mutomo"/>
    <s v="Ikuma"/>
    <s v="8"/>
    <s v="Cides Ltd"/>
    <m/>
    <s v="Cides Ltd"/>
    <s v=""/>
    <s v="Micro Business"/>
    <x v="2"/>
    <x v="0"/>
    <d v="2019-03-24T00:00:00"/>
  </r>
  <r>
    <s v="VPA6"/>
    <s v="KE-KIA-1903-24723"/>
    <x v="0"/>
    <s v=""/>
    <s v="15th February,2019"/>
    <d v="2019-02-15T00:00:00"/>
    <s v="14th March,2019"/>
    <d v="2019-03-14T00:00:00"/>
    <s v="Ndungu Rose Wanjiru"/>
    <s v="Female"/>
    <s v="99999"/>
    <s v="254722161055"/>
    <m/>
    <m/>
    <m/>
    <n v="36.727497999999997"/>
    <n v="-1.0852889999999999"/>
    <s v="Kiambu"/>
    <s v="Githunguri"/>
    <s v="Githiga"/>
    <s v="Kiamachani"/>
    <s v="8"/>
    <s v="Cides Ltd"/>
    <m/>
    <s v="Cides Ltd"/>
    <s v=""/>
    <s v="Micro Business"/>
    <x v="2"/>
    <x v="0"/>
    <d v="2019-03-14T00:00:00"/>
  </r>
  <r>
    <s v="VPA6"/>
    <s v="KE-KIA-1903-24727"/>
    <x v="0"/>
    <s v=""/>
    <s v="2nd February,2019"/>
    <d v="2019-02-02T00:00:00"/>
    <s v="14th March,2019"/>
    <d v="2019-03-14T00:00:00"/>
    <s v="Mburu Jacinta Wanjiku"/>
    <s v="Female"/>
    <s v="3070470"/>
    <s v="254716528076"/>
    <m/>
    <m/>
    <m/>
    <n v="36.624769999999998"/>
    <n v="-1.0189299999999999"/>
    <s v="Kiambu"/>
    <s v="Lari"/>
    <s v="Kirenga"/>
    <s v="Gitobu"/>
    <s v="8"/>
    <s v="Cides Ltd"/>
    <m/>
    <s v="Cides Ltd"/>
    <s v=""/>
    <s v="Micro Business"/>
    <x v="2"/>
    <x v="0"/>
    <d v="2019-03-14T00:00:00"/>
  </r>
  <r>
    <s v="VPA6"/>
    <s v="KE-MUR-1903-26895"/>
    <x v="0"/>
    <s v=""/>
    <s v="16th November,2018"/>
    <d v="2018-11-16T00:00:00"/>
    <s v="16th March,2019"/>
    <d v="2019-03-16T00:00:00"/>
    <s v="Stanery Kihumba Kihumba"/>
    <s v="Male"/>
    <s v="8583313"/>
    <s v="254722457504"/>
    <m/>
    <m/>
    <m/>
    <n v="36.936109999999999"/>
    <n v="-0.61244600000000005"/>
    <s v="Murang'a"/>
    <s v="Mathioya"/>
    <s v="Kiru"/>
    <s v="Wamikurwe"/>
    <s v="8"/>
    <s v="Sakaki Natural Renewable Energy Center"/>
    <m/>
    <s v="Sakaki Natural Renewable Energy Center"/>
    <s v=""/>
    <s v="Micro Business"/>
    <x v="0"/>
    <x v="0"/>
    <d v="2019-03-16T00:00:00"/>
  </r>
  <r>
    <s v="VPA6"/>
    <s v="KE-NYE-1906-24769"/>
    <x v="0"/>
    <s v=""/>
    <s v="2nd May,2019"/>
    <d v="2019-05-02T00:00:00"/>
    <s v="5th June,2019"/>
    <d v="2019-06-05T00:00:00"/>
    <s v="Wangu Loise"/>
    <s v="Female"/>
    <s v="13725102"/>
    <s v="254714449035"/>
    <m/>
    <m/>
    <m/>
    <n v="37.086469999999998"/>
    <n v="-0.42118699999999998"/>
    <s v="Nyeri"/>
    <s v="Mathira West"/>
    <s v="Ruguru"/>
    <s v="Gachuiro"/>
    <s v="8"/>
    <s v="Cides Ltd"/>
    <m/>
    <s v="Cides Ltd"/>
    <s v=""/>
    <s v="Micro Business"/>
    <x v="2"/>
    <x v="0"/>
    <d v="2019-07-17T00:00:00"/>
  </r>
  <r>
    <s v="VPA6"/>
    <s v="KE-EMB-1908-26437"/>
    <x v="0"/>
    <s v=""/>
    <s v="29th June,2019"/>
    <d v="2019-06-29T00:00:00"/>
    <s v="12th August,2019"/>
    <d v="2019-08-12T00:00:00"/>
    <s v="Kinyua Eunice Wanjuki"/>
    <s v="Female"/>
    <s v="99999"/>
    <s v="254724884999"/>
    <m/>
    <m/>
    <m/>
    <n v="37.463549"/>
    <n v="-0.43038500000000002"/>
    <s v="Embu"/>
    <s v="Manyatta"/>
    <s v="Ngandori"/>
    <s v="Ngurukiri"/>
    <s v="8"/>
    <s v="Sakaki Natural Renewable Energy Center"/>
    <m/>
    <s v="Sakaki Natural Renewable Energy Center"/>
    <s v=""/>
    <s v="Micro Business"/>
    <x v="0"/>
    <x v="0"/>
    <d v="2019-08-12T00:00:00"/>
  </r>
  <r>
    <s v="VPA6"/>
    <s v="KE-EMB-1906-25536"/>
    <x v="0"/>
    <s v=""/>
    <s v="1st June,2019"/>
    <d v="2019-06-01T00:00:00"/>
    <s v="18th June,2019"/>
    <d v="2019-06-18T00:00:00"/>
    <s v="Namu Irene Gichuku"/>
    <s v="Female"/>
    <s v="3736474"/>
    <s v="254726573783"/>
    <m/>
    <m/>
    <m/>
    <n v="37.630679999999998"/>
    <n v="-0.405588"/>
    <s v="Embu"/>
    <s v="Embu East"/>
    <s v="Ken East"/>
    <s v="Gititu"/>
    <s v="8"/>
    <s v="Sakaki Natural Renewable Energy Center"/>
    <m/>
    <s v="Sakaki Natural Renewable Energy Center"/>
    <s v=""/>
    <s v="Micro Business"/>
    <x v="0"/>
    <x v="0"/>
    <d v="2019-07-26T00:00:00"/>
  </r>
  <r>
    <s v="VPA6"/>
    <s v="KE-EMB-1906-25537"/>
    <x v="0"/>
    <s v=""/>
    <s v="30th May,2019"/>
    <d v="2019-05-30T00:00:00"/>
    <s v="18th June,2019"/>
    <d v="2019-06-18T00:00:00"/>
    <s v="Muriithi Caroline Wawira"/>
    <s v="Female"/>
    <s v="99999"/>
    <s v="254720547169"/>
    <m/>
    <m/>
    <m/>
    <n v="37.589143999999997"/>
    <n v="-0.43866100000000002"/>
    <s v="Embu"/>
    <s v="Embu East"/>
    <s v="Runyenjes"/>
    <s v="Gichiche"/>
    <s v="8"/>
    <s v="Sakaki Natural Renewable Energy Center"/>
    <m/>
    <s v="Sakaki Natural Renewable Energy Center"/>
    <s v=""/>
    <s v="Micro Business"/>
    <x v="0"/>
    <x v="0"/>
    <d v="2019-07-26T00:00:00"/>
  </r>
  <r>
    <s v="VPA6"/>
    <s v="KE-NYE-1907-26421"/>
    <x v="0"/>
    <s v=""/>
    <s v="13th June,2019"/>
    <d v="2019-06-13T00:00:00"/>
    <s v="13th July,2019"/>
    <d v="2019-07-13T00:00:00"/>
    <s v="Weru Eusebia Warue"/>
    <s v="Female"/>
    <s v="99999"/>
    <s v="254720146705"/>
    <m/>
    <m/>
    <m/>
    <n v="37.122931999999999"/>
    <n v="-0.45485500000000001"/>
    <s v="Nyeri"/>
    <s v="Mathira East"/>
    <s v="Ragati"/>
    <s v="Mungi"/>
    <s v="8"/>
    <s v="Sakaki Natural Renewable Energy Center"/>
    <m/>
    <s v="Sakaki Natural Renewable Energy Center"/>
    <s v=""/>
    <s v="Micro Business"/>
    <x v="0"/>
    <x v="0"/>
    <d v="2019-07-26T00:00:00"/>
  </r>
  <r>
    <s v="VPA6"/>
    <s v="KE-NYE-1907-25545"/>
    <x v="0"/>
    <s v=""/>
    <s v="13th June,2019"/>
    <d v="2019-06-13T00:00:00"/>
    <s v="13th July,2019"/>
    <d v="2019-07-13T00:00:00"/>
    <s v="Weru Ephraim Nyamu"/>
    <s v="Male"/>
    <s v="99999"/>
    <s v="254722811572"/>
    <m/>
    <m/>
    <m/>
    <n v="37.12238"/>
    <n v="-0.454432"/>
    <s v="Nyeri"/>
    <s v="Mathira East"/>
    <s v="Ragati"/>
    <s v="Mungi"/>
    <s v="8"/>
    <s v="Sakaki Natural Renewable Energy Center"/>
    <m/>
    <s v="Sakaki Natural Renewable Energy Center"/>
    <s v=""/>
    <s v="Micro Business"/>
    <x v="0"/>
    <x v="0"/>
    <d v="2019-07-26T00:00:00"/>
  </r>
  <r>
    <s v="VPA6"/>
    <s v="KE-NYE-1907-26422"/>
    <x v="0"/>
    <s v=""/>
    <s v="1st April,2019"/>
    <d v="2019-04-01T00:00:00"/>
    <s v="22nd July,2019"/>
    <d v="2019-07-22T00:00:00"/>
    <s v="Wambugu Grace Wangui"/>
    <s v="Female"/>
    <s v="99999"/>
    <s v="254724008955"/>
    <m/>
    <m/>
    <m/>
    <n v="36.905675000000002"/>
    <n v="-0.59359399999999996"/>
    <s v="Nyeri"/>
    <s v="Othaya"/>
    <s v="Chinga"/>
    <s v="Karembu"/>
    <s v="8"/>
    <s v="Sakaki Natural Renewable Energy Center"/>
    <m/>
    <s v="Sakaki Natural Renewable Energy Center"/>
    <s v=""/>
    <s v="Micro Business"/>
    <x v="0"/>
    <x v="0"/>
    <d v="2019-07-26T00:00:00"/>
  </r>
  <r>
    <s v="VPA6"/>
    <s v="KE-NYE-1907-26424"/>
    <x v="0"/>
    <s v=""/>
    <s v="7th July,2019"/>
    <d v="2019-07-07T00:00:00"/>
    <s v="25th July,2019"/>
    <d v="2019-07-25T00:00:00"/>
    <s v="Kiburi Joseph Mwangi"/>
    <s v="Male"/>
    <s v="99999"/>
    <s v="254728676285"/>
    <m/>
    <m/>
    <m/>
    <n v="37.129133000000003"/>
    <n v="-0.51904300000000003"/>
    <s v="Nyeri"/>
    <s v="Mathira East"/>
    <s v="Konyu"/>
    <s v="Kiamabara"/>
    <s v="8"/>
    <s v="Sakaki Natural Renewable Energy Center"/>
    <m/>
    <s v="Sakaki Natural Renewable Energy Center"/>
    <s v=""/>
    <s v="Micro Business"/>
    <x v="0"/>
    <x v="0"/>
    <d v="2019-07-26T00:00:00"/>
  </r>
  <r>
    <s v="VPA6"/>
    <s v="KE-NYE-1907-26431"/>
    <x v="0"/>
    <s v=""/>
    <s v="23rd May,2019"/>
    <d v="2019-05-23T00:00:00"/>
    <s v="25th July,2019"/>
    <d v="2019-07-25T00:00:00"/>
    <s v="Kimondo Silas Kongo"/>
    <s v="Male"/>
    <s v="1833099"/>
    <s v="254720807313"/>
    <m/>
    <m/>
    <m/>
    <n v="36.911281000000002"/>
    <n v="-0.59421299999999999"/>
    <s v="Nyeri"/>
    <s v="Othaya"/>
    <s v="Chinga"/>
    <s v="Mumbuini"/>
    <s v="8"/>
    <s v="Sakaki Natural Renewable Energy Center"/>
    <m/>
    <s v="Sakaki Natural Renewable Energy Center"/>
    <s v=""/>
    <s v="Micro Business"/>
    <x v="0"/>
    <x v="0"/>
    <d v="2019-07-26T00:00:00"/>
  </r>
  <r>
    <s v="VPA6"/>
    <s v="KE-NYE-1906-24764"/>
    <x v="0"/>
    <s v=""/>
    <s v="2nd May,2019"/>
    <d v="2019-05-02T00:00:00"/>
    <s v="5th June,2019"/>
    <d v="2019-06-05T00:00:00"/>
    <s v="Gichuki Lidya Gathoni"/>
    <s v="Female"/>
    <s v="3712518"/>
    <s v="254719779553"/>
    <m/>
    <m/>
    <m/>
    <n v="37.105629999999998"/>
    <n v="-0.42125000000000001"/>
    <s v="Nyeri"/>
    <s v="Mathira West"/>
    <s v="Ruguru"/>
    <s v="Itiati"/>
    <s v="8"/>
    <s v="Cides Ltd"/>
    <m/>
    <s v="Cides Ltd"/>
    <s v=""/>
    <s v="Micro Business"/>
    <x v="2"/>
    <x v="0"/>
    <d v="2019-07-17T00:00:00"/>
  </r>
  <r>
    <s v="VPA6"/>
    <s v="KE-NYE-1906-24766"/>
    <x v="0"/>
    <s v=""/>
    <s v="1st May,2019"/>
    <d v="2019-05-01T00:00:00"/>
    <s v="5th June,2019"/>
    <d v="2019-06-05T00:00:00"/>
    <s v="Kigio James Muriuki"/>
    <s v="Male"/>
    <s v="605924"/>
    <s v="254722299127"/>
    <m/>
    <m/>
    <m/>
    <n v="37.098534999999998"/>
    <n v="-0.42458000000000001"/>
    <s v="Nyeri"/>
    <s v="Mathira West"/>
    <s v="Ruguru"/>
    <s v="Gachuiro"/>
    <s v="8"/>
    <s v="Cides Ltd"/>
    <m/>
    <s v="Cides Ltd"/>
    <s v=""/>
    <s v="Micro Business"/>
    <x v="2"/>
    <x v="0"/>
    <d v="2019-07-17T00:00:00"/>
  </r>
  <r>
    <s v="VPA6"/>
    <s v="KE-KIA-1911-26806"/>
    <x v="0"/>
    <s v=""/>
    <s v="2nd October,2019"/>
    <d v="2019-10-02T00:00:00"/>
    <s v="7th November,2019"/>
    <d v="2019-11-07T00:00:00"/>
    <s v="Mwangi Mary"/>
    <s v="Female"/>
    <s v="99999"/>
    <s v="254704536268"/>
    <m/>
    <m/>
    <m/>
    <n v="36.952224999999999"/>
    <n v="-0.99888299999999997"/>
    <s v="Kiambu"/>
    <s v="Gatundu North"/>
    <s v="Mangu"/>
    <s v="Kirai"/>
    <s v="8"/>
    <s v="Cides Ltd"/>
    <m/>
    <s v="Cides Ltd"/>
    <s v=""/>
    <s v="Micro Business"/>
    <x v="2"/>
    <x v="0"/>
    <d v="2019-11-08T00:00:00"/>
  </r>
  <r>
    <s v="VPA6"/>
    <s v="KE-KIA-1911-26810"/>
    <x v="0"/>
    <s v=""/>
    <s v="5th October,2019"/>
    <d v="2019-10-05T00:00:00"/>
    <s v="11th November,2019"/>
    <d v="2019-11-11T00:00:00"/>
    <s v="Kungu Peter Gitu"/>
    <s v="Male"/>
    <s v="13221069"/>
    <s v="254704314119"/>
    <m/>
    <m/>
    <m/>
    <n v="36.839430999999998"/>
    <n v="-0.96355500000000005"/>
    <s v="Kiambu"/>
    <s v="Gatundu South"/>
    <s v="Rwabura"/>
    <s v="Kariciungu"/>
    <s v="8"/>
    <s v="Cides Ltd"/>
    <m/>
    <s v="Cides Ltd"/>
    <s v=""/>
    <s v="Micro Business"/>
    <x v="2"/>
    <x v="0"/>
    <d v="2019-11-11T00:00:00"/>
  </r>
  <r>
    <s v="VPA6"/>
    <s v="KE-KAJ-1911-28599"/>
    <x v="0"/>
    <s v=""/>
    <s v="20th September,2019"/>
    <d v="2019-09-20T00:00:00"/>
    <s v="23rd November,2019"/>
    <d v="2019-11-23T00:00:00"/>
    <s v="Njoroge Jane Wairimu"/>
    <s v="Female"/>
    <s v="13261964"/>
    <s v="721841852"/>
    <m/>
    <m/>
    <m/>
    <n v="36.646045000000001"/>
    <n v="-1.3494349999999999"/>
    <s v="Kajiado"/>
    <s v="Kajiado West"/>
    <s v="Ngong"/>
    <s v="Kibiku"/>
    <n v="8"/>
    <s v="Cides Ltd"/>
    <m/>
    <s v="Cides Ltd"/>
    <s v=""/>
    <s v="Micro Business"/>
    <x v="2"/>
    <x v="0"/>
    <d v="2019-11-25T00:00:00"/>
  </r>
  <r>
    <s v="VPA6"/>
    <s v="KE-KIR-1910-25419"/>
    <x v="0"/>
    <s v=""/>
    <s v="4th September,2019"/>
    <d v="2019-09-04T00:00:00"/>
    <s v="20th October,2019"/>
    <d v="2019-10-20T00:00:00"/>
    <s v="Murango Mercy Muthoni"/>
    <s v="Female"/>
    <s v="23674261"/>
    <s v="254720324361"/>
    <m/>
    <m/>
    <m/>
    <n v="37.286999999999999"/>
    <n v="-0.467914"/>
    <s v="Kirinyaga"/>
    <s v="Kerugoya/Kutus"/>
    <s v="Inoi"/>
    <s v="Kiandieri"/>
    <n v="8"/>
    <s v="Cides Ltd"/>
    <m/>
    <s v="Cides Ltd"/>
    <s v=""/>
    <s v="Micro Business"/>
    <x v="2"/>
    <x v="0"/>
    <d v="2019-11-25T00:00:00"/>
  </r>
  <r>
    <s v="VPA6"/>
    <s v="KE-KIA-1910-27884"/>
    <x v="0"/>
    <s v=""/>
    <s v="15th August,2019"/>
    <d v="2019-08-15T00:00:00"/>
    <s v="27th October,2019"/>
    <d v="2019-10-27T00:00:00"/>
    <s v="Kiundi David Mwaura"/>
    <s v="Male"/>
    <s v="7985493"/>
    <s v="254725046686"/>
    <m/>
    <m/>
    <m/>
    <n v="36.817869000000002"/>
    <n v="-0.95839300000000005"/>
    <s v="Kiambu"/>
    <s v="Limuru"/>
    <s v="Ndarugo"/>
    <s v="Gitugu"/>
    <s v="8"/>
    <s v="Cides Ltd"/>
    <m/>
    <s v="Cides Ltd"/>
    <s v=""/>
    <s v="Micro Business"/>
    <x v="2"/>
    <x v="0"/>
    <d v="2019-11-12T00:00:00"/>
  </r>
  <r>
    <s v="VPA6"/>
    <s v="KE-KIR-2006-28058"/>
    <x v="0"/>
    <s v=""/>
    <s v="10th June,2020"/>
    <d v="2020-06-10T00:00:00"/>
    <s v="27th June,2020"/>
    <d v="2020-06-27T00:00:00"/>
    <s v="Muriithi Wamaina Nancy"/>
    <s v="Female"/>
    <s v="99999"/>
    <s v="254726648685"/>
    <m/>
    <m/>
    <m/>
    <n v="37.267192999999999"/>
    <n v="-0.49228"/>
    <s v="Kirinyaga"/>
    <s v="Kerugoya/Kutus"/>
    <s v="Kerugoya"/>
    <s v="Kanyotu Estate"/>
    <s v="8"/>
    <s v="Mt Kenya Renewable Energy"/>
    <m/>
    <s v="Mt Kenya Renewable Energy"/>
    <s v=""/>
    <s v="Micro Business"/>
    <x v="2"/>
    <x v="0"/>
    <d v="2020-06-30T00:00:00"/>
  </r>
  <r>
    <s v="VPA6"/>
    <s v="KE-KIR-1804-23608"/>
    <x v="0"/>
    <s v=""/>
    <s v="16th March,2018"/>
    <d v="2018-03-16T00:00:00"/>
    <s v="23rd April,2018"/>
    <d v="2018-04-23T00:00:00"/>
    <s v="Njarui James Muriuki"/>
    <s v="Male"/>
    <s v="2919547"/>
    <s v="720847808"/>
    <m/>
    <m/>
    <s v="706402677"/>
    <n v="37.329422000000001"/>
    <n v="-0.56137199999999998"/>
    <s v="Kirinyaga"/>
    <s v="Kirinyaga East"/>
    <s v="Kabare"/>
    <s v="Kanjarara"/>
    <s v="8"/>
    <s v="Sakaki Natural Renewable Energy Center"/>
    <m/>
    <s v="Sakaki Natural Renewable Energy Center"/>
    <s v=""/>
    <s v="Micro Business"/>
    <x v="0"/>
    <x v="0"/>
    <d v="2018-04-24T00:00:00"/>
  </r>
  <r>
    <s v="VPA6"/>
    <s v="KE-BAR-1803-27922"/>
    <x v="0"/>
    <s v=""/>
    <s v="2nd February,2018"/>
    <d v="2018-02-02T00:00:00"/>
    <s v="24th March,2018"/>
    <d v="2018-03-24T00:00:00"/>
    <s v="L Chepkemoi Aiyabei"/>
    <s v="Female"/>
    <s v="10744713"/>
    <s v="712128195"/>
    <m/>
    <m/>
    <s v="713362882"/>
    <n v="35.575187999999997"/>
    <n v="4.5284999999999999E-2"/>
    <s v="Baringo"/>
    <s v="Koibatek"/>
    <s v="Koibatek"/>
    <s v="Kapseliboi"/>
    <s v="8"/>
    <s v="Kichemu limited"/>
    <m/>
    <s v="Kichemu limited"/>
    <s v=""/>
    <s v="Micro Business"/>
    <x v="0"/>
    <x v="0"/>
    <d v="2018-03-24T00:00:00"/>
  </r>
  <r>
    <s v="VPA6"/>
    <s v="KE-KIR-1802-27878"/>
    <x v="0"/>
    <s v=""/>
    <s v="5th February,2018"/>
    <d v="2018-02-05T00:00:00"/>
    <s v="20th February,2018"/>
    <d v="2018-02-20T00:00:00"/>
    <s v="Muriuki Stephen Wanjohi"/>
    <s v="Male"/>
    <s v="6050422"/>
    <s v="725703869"/>
    <m/>
    <m/>
    <s v="724262477"/>
    <n v="37.226094000000003"/>
    <n v="-0.51877799999999996"/>
    <s v="Kirinyaga"/>
    <s v="Sagana"/>
    <s v="Mwerua"/>
    <s v="Gituya"/>
    <s v="8"/>
    <s v="Sakaki Natural Renewable Energy Center"/>
    <m/>
    <s v="Sakaki Natural Renewable Energy Center"/>
    <s v=""/>
    <s v="Micro Business"/>
    <x v="0"/>
    <x v="0"/>
    <d v="2018-03-08T00:00:00"/>
  </r>
  <r>
    <s v="VPA6"/>
    <s v="KE-NYE-1802-27879"/>
    <x v="0"/>
    <s v=""/>
    <s v="7th January,2018"/>
    <d v="2018-01-07T00:00:00"/>
    <s v="22nd February,2018"/>
    <d v="2018-02-22T00:00:00"/>
    <s v="Waweru Abros Kingori"/>
    <s v="Male"/>
    <s v="25123247"/>
    <s v="722565351"/>
    <m/>
    <m/>
    <s v="723263693"/>
    <n v="36.773542999999997"/>
    <n v="-0.28332200000000002"/>
    <s v="Nyeri"/>
    <s v="Kieni West"/>
    <s v="Endarasha"/>
    <s v="Watuka"/>
    <s v="8"/>
    <s v="Sakaki Natural Renewable Energy Center"/>
    <m/>
    <s v="Sakaki Natural Renewable Energy Center"/>
    <s v=""/>
    <s v="Micro Business"/>
    <x v="0"/>
    <x v="0"/>
    <d v="2018-03-08T00:00:00"/>
  </r>
  <r>
    <s v="VPA6"/>
    <s v="KE-NYE-1802-27913"/>
    <x v="0"/>
    <s v=""/>
    <s v="8th January,2018"/>
    <d v="2018-01-08T00:00:00"/>
    <s v="4th February,2018"/>
    <d v="2018-02-04T00:00:00"/>
    <s v="Ndungu Benard Maina"/>
    <s v="Male"/>
    <s v="10242577"/>
    <s v="721598022"/>
    <m/>
    <m/>
    <s v="721590732"/>
    <n v="36.803567999999999"/>
    <n v="-0.26023099999999999"/>
    <s v="Nyeri"/>
    <s v="Kieni West"/>
    <s v="Kabati"/>
    <s v="Gitegi"/>
    <s v="8"/>
    <s v="Sakaki Natural Renewable Energy Center"/>
    <m/>
    <s v="Sakaki Natural Renewable Energy Center"/>
    <s v=""/>
    <s v="Micro Business"/>
    <x v="0"/>
    <x v="0"/>
    <d v="2018-03-08T00:00:00"/>
  </r>
  <r>
    <s v="VPA6"/>
    <s v="KE-EMB-1804-23607"/>
    <x v="0"/>
    <s v=""/>
    <s v="11th March,2018"/>
    <d v="2018-03-11T00:00:00"/>
    <s v="11th April,2018"/>
    <d v="2018-04-11T00:00:00"/>
    <s v="Njue Ignatius Njagi"/>
    <s v="Male"/>
    <s v="435960"/>
    <s v="721606205"/>
    <m/>
    <m/>
    <s v="727382583"/>
    <n v="37.497383999999997"/>
    <n v="-0.40216499999999999"/>
    <s v="Embu"/>
    <s v="Manyatta"/>
    <s v="Gaturi"/>
    <s v="Kiamiruru"/>
    <s v="8"/>
    <s v="Sakaki Natural Renewable Energy Center"/>
    <m/>
    <s v="Sakaki Natural Renewable Energy Center"/>
    <s v=""/>
    <s v="Micro Business"/>
    <x v="0"/>
    <x v="0"/>
    <d v="2018-04-12T00:00:00"/>
  </r>
  <r>
    <s v="VPA6"/>
    <s v="KE-NYE-1809-23618"/>
    <x v="1"/>
    <s v="Abandoned"/>
    <s v="20th August,2018"/>
    <d v="2018-08-20T00:00:00"/>
    <s v="18th September,2018"/>
    <d v="2018-09-18T00:00:00"/>
    <s v="Njoroge Francis Njoroge"/>
    <s v="Male"/>
    <s v="99999"/>
    <s v="725790653"/>
    <m/>
    <m/>
    <s v="721617675"/>
    <n v="37.108615"/>
    <n v="-0.55588499999999996"/>
    <s v="Nyeri"/>
    <s v="Mukurweni"/>
    <s v="Ishamara"/>
    <s v="Komondo"/>
    <s v="8"/>
    <s v="Sakaki Natural Renewable Energy Center"/>
    <m/>
    <s v="Sakaki Natural Renewable Energy Center"/>
    <s v=""/>
    <s v="Micro Business"/>
    <x v="0"/>
    <x v="0"/>
    <d v="2018-10-05T00:00:00"/>
  </r>
  <r>
    <s v="VPA6"/>
    <s v="KE-NAN-1810-18491"/>
    <x v="0"/>
    <s v=""/>
    <s v="29th March,2018"/>
    <d v="2018-03-29T00:00:00"/>
    <s v="1st October,2018"/>
    <d v="2018-10-01T00:00:00"/>
    <s v="Kosut Jennifer"/>
    <s v="Female"/>
    <s v="99999"/>
    <s v="727958073"/>
    <m/>
    <m/>
    <m/>
    <n v="35.141559000000001"/>
    <n v="0.19567899999999999"/>
    <s v="Nandi"/>
    <s v="Nandi Central"/>
    <s v="Emgwen"/>
    <s v="Kaboen"/>
    <s v="8"/>
    <s v="Abiud limited"/>
    <m/>
    <s v="Abiud limited"/>
    <s v=""/>
    <s v="Micro Business"/>
    <x v="1"/>
    <x v="0"/>
    <d v="2018-10-07T00:00:00"/>
  </r>
  <r>
    <s v="VPA6"/>
    <s v="KE-NAN-1810-18490"/>
    <x v="0"/>
    <s v=""/>
    <s v="10th April,2018"/>
    <d v="2018-04-10T00:00:00"/>
    <s v="1st October,2018"/>
    <d v="2018-10-01T00:00:00"/>
    <s v="Cheptonui Josphine"/>
    <s v="Female"/>
    <s v="99999"/>
    <s v="728813650"/>
    <m/>
    <m/>
    <m/>
    <n v="35.12818"/>
    <n v="0.21227099999999999"/>
    <s v="Nandi"/>
    <s v="Nandi Central"/>
    <s v="Chesumei"/>
    <s v="Kiptoros"/>
    <s v="8"/>
    <s v="Abiud limited"/>
    <m/>
    <s v="Abiud limited"/>
    <s v=""/>
    <s v="Micro Business"/>
    <x v="1"/>
    <x v="0"/>
    <d v="2018-10-07T00:00:00"/>
  </r>
  <r>
    <s v="VPA6"/>
    <s v="KE-KIA-1809-21622"/>
    <x v="2"/>
    <s v="Unreachable"/>
    <s v="10th August,2018"/>
    <d v="2018-08-10T00:00:00"/>
    <s v="14th September,2018"/>
    <d v="2018-09-14T00:00:00"/>
    <s v="Nganga Ebrahim Mungai"/>
    <s v="Male"/>
    <s v="2571333"/>
    <s v="721801617"/>
    <m/>
    <m/>
    <s v="723536995"/>
    <n v="37.006641999999999"/>
    <n v="-1.055623"/>
    <s v="Kiambu"/>
    <s v="Juja"/>
    <s v="Juja"/>
    <s v="Kiaheho"/>
    <n v="8"/>
    <s v="Kichemu limited"/>
    <m/>
    <s v="Kichemu limited"/>
    <s v=""/>
    <s v="Micro Business"/>
    <x v="0"/>
    <x v="0"/>
    <d v="2018-09-14T00:00:00"/>
  </r>
  <r>
    <s v="VPA6"/>
    <s v="KE-KIA-1809-21623"/>
    <x v="0"/>
    <s v=""/>
    <s v="26th July,2018"/>
    <d v="2018-07-26T00:00:00"/>
    <s v="14th September,2018"/>
    <d v="2018-09-14T00:00:00"/>
    <s v="Warui James Gachoka"/>
    <s v="Male"/>
    <s v="1836551"/>
    <s v="721801617"/>
    <s v="723133240"/>
    <m/>
    <s v="716685586"/>
    <n v="37.006771999999998"/>
    <n v="-1.0556000000000001"/>
    <s v="Kiambu"/>
    <s v="Juja"/>
    <s v="Juja"/>
    <s v="Kiaheho"/>
    <s v="8"/>
    <s v="Kichemu limited"/>
    <m/>
    <s v="Kichemu limited"/>
    <s v=""/>
    <s v="Micro Business"/>
    <x v="0"/>
    <x v="0"/>
    <d v="2018-09-14T00:00:00"/>
  </r>
  <r>
    <s v="VPA6"/>
    <s v="KE-NAN-1809-18486"/>
    <x v="0"/>
    <s v=""/>
    <s v="20th August,2018"/>
    <d v="2018-08-20T00:00:00"/>
    <s v="24th September,2018"/>
    <d v="2018-09-24T00:00:00"/>
    <s v="Kemboi Richard"/>
    <s v="Male"/>
    <s v="99999"/>
    <s v="727698926"/>
    <m/>
    <m/>
    <m/>
    <n v="35.069665999999998"/>
    <n v="3.4782E-2"/>
    <s v="Nandi"/>
    <s v="Aldai"/>
    <s v="Aldai"/>
    <s v="Lelgoi"/>
    <s v="8"/>
    <s v="Abiud limited"/>
    <m/>
    <s v="Abiud limited"/>
    <s v=""/>
    <s v="Micro Business"/>
    <x v="1"/>
    <x v="0"/>
    <d v="2018-09-27T00:00:00"/>
  </r>
  <r>
    <s v="VPA6"/>
    <s v="KE-NYE-1809-23632"/>
    <x v="0"/>
    <s v=""/>
    <s v="8th September,2018"/>
    <d v="2018-09-08T00:00:00"/>
    <s v="18th September,2018"/>
    <d v="2018-09-18T00:00:00"/>
    <s v="Wambugu Jeremiah Kariuki"/>
    <s v="Male"/>
    <s v="99999"/>
    <s v="724966047"/>
    <m/>
    <m/>
    <s v="729905404"/>
    <n v="37.085182000000003"/>
    <n v="-0.54526200000000002"/>
    <s v="Nyeri"/>
    <s v="Mukurweni"/>
    <s v="Ichamara"/>
    <s v="Ichamara"/>
    <s v="8"/>
    <s v="Sakaki Natural Renewable Energy Center"/>
    <m/>
    <s v="Sakaki Natural Renewable Energy Center"/>
    <s v=""/>
    <s v="Micro Business"/>
    <x v="0"/>
    <x v="0"/>
    <d v="2018-10-05T00:00:00"/>
  </r>
  <r>
    <s v="VPA6"/>
    <s v="KE-NYA-1808-21619"/>
    <x v="0"/>
    <s v=""/>
    <s v="8th July,2018"/>
    <d v="2018-07-08T00:00:00"/>
    <s v="27th August,2018"/>
    <d v="2018-08-27T00:00:00"/>
    <s v="Maina Elinjah Mwangi"/>
    <s v="Male"/>
    <s v="2035627"/>
    <s v="710887873"/>
    <m/>
    <m/>
    <s v="723078998"/>
    <n v="36.517001999999998"/>
    <n v="-2.3266999999999999E-2"/>
    <s v="Nyandarua"/>
    <s v="Ndaragwa"/>
    <s v="Ndaragwa"/>
    <s v="Muricho 4"/>
    <s v="8"/>
    <s v="Kichemu limited"/>
    <m/>
    <s v="Kichemu limited"/>
    <s v=""/>
    <s v="Micro Business"/>
    <x v="0"/>
    <x v="0"/>
    <d v="2018-08-27T00:00:00"/>
  </r>
  <r>
    <s v="VPA6"/>
    <s v="KE-KIA-1902-25170"/>
    <x v="0"/>
    <s v=""/>
    <s v="10th January,2019"/>
    <d v="2019-01-10T00:00:00"/>
    <s v="9th February,2019"/>
    <d v="2019-02-09T00:00:00"/>
    <s v="Kahenya John Gichuhi"/>
    <s v="Female"/>
    <s v="99999"/>
    <s v="710339080"/>
    <m/>
    <m/>
    <s v="712333080"/>
    <n v="36.656027000000002"/>
    <n v="-1.2836449999999999"/>
    <s v="Kiambu"/>
    <s v="Kikuyu"/>
    <s v="Thogoto"/>
    <s v="Kiriti"/>
    <s v="8"/>
    <s v="Cides Ltd"/>
    <m/>
    <s v="Cides Ltd"/>
    <s v=""/>
    <s v="Micro Business"/>
    <x v="0"/>
    <x v="0"/>
    <d v="2019-02-09T00:00:00"/>
  </r>
  <r>
    <s v="VPA6"/>
    <s v="KE-MUR-1902-25954"/>
    <x v="0"/>
    <s v=""/>
    <s v="15th January,2019"/>
    <d v="2019-01-15T00:00:00"/>
    <s v="27th February,2019"/>
    <d v="2019-02-27T00:00:00"/>
    <s v="Gichui Bernard Wanyoike"/>
    <s v="Male"/>
    <s v="20583078"/>
    <s v="0722570937"/>
    <m/>
    <m/>
    <m/>
    <n v="37.106217999999998"/>
    <n v="-0.891347"/>
    <s v="Murang'a"/>
    <s v="Kandara"/>
    <s v="Ngurweini"/>
    <s v="Mariaini"/>
    <s v="8"/>
    <s v="Kenbi Enterprises"/>
    <m/>
    <s v="Kenbi Enterprises"/>
    <s v=""/>
    <s v="Micro Business"/>
    <x v="2"/>
    <x v="0"/>
    <d v="2019-02-28T00:00:00"/>
  </r>
  <r>
    <s v="VPA6"/>
    <s v="KE-NAK-1902-26068"/>
    <x v="0"/>
    <s v=""/>
    <s v="10th January,2019"/>
    <d v="2019-01-10T00:00:00"/>
    <s v="22nd February,2019"/>
    <d v="2019-02-22T00:00:00"/>
    <s v="Lempassy Rebecca"/>
    <s v="Female"/>
    <s v="2511924"/>
    <s v="722855322"/>
    <m/>
    <m/>
    <m/>
    <n v="35.992967"/>
    <n v="-0.18503500000000001"/>
    <s v="Nakuru"/>
    <s v="Rongai"/>
    <s v="Rongai"/>
    <s v="Olrongai"/>
    <s v="8"/>
    <s v="Kichemu limited"/>
    <m/>
    <s v="Kichemu limited"/>
    <s v=""/>
    <s v="Micro Business"/>
    <x v="0"/>
    <x v="0"/>
    <d v="2019-02-22T00:00:00"/>
  </r>
  <r>
    <s v="VPA6"/>
    <s v="KE-KIA-1902-24732"/>
    <x v="0"/>
    <s v=""/>
    <s v="27th December,2018"/>
    <d v="2018-12-27T00:00:00"/>
    <s v="24th February,2019"/>
    <d v="2019-02-24T00:00:00"/>
    <s v="Gitau Beth Wanjiru"/>
    <s v="Female"/>
    <s v="99999"/>
    <s v="254727555630"/>
    <m/>
    <m/>
    <m/>
    <n v="36.883868"/>
    <n v="-0.93729799999999996"/>
    <s v="Kiambu"/>
    <s v="Gatundu North"/>
    <s v="Kamwangi"/>
    <s v="Kariua"/>
    <s v="8"/>
    <s v="Cides Ltd"/>
    <m/>
    <s v="Cides Ltd"/>
    <s v=""/>
    <s v="Micro Business"/>
    <x v="2"/>
    <x v="0"/>
    <d v="2019-02-24T00:00:00"/>
  </r>
  <r>
    <s v="VPA6"/>
    <s v="KE-MUR-1902-26894"/>
    <x v="0"/>
    <s v=""/>
    <s v="11th November,2018"/>
    <d v="2018-11-11T00:00:00"/>
    <s v="11th February,2019"/>
    <d v="2019-02-11T00:00:00"/>
    <s v="Wanjiku Julius Maina"/>
    <s v="Male"/>
    <s v="23476779"/>
    <s v="254723664294"/>
    <m/>
    <m/>
    <m/>
    <n v="36.914969999999997"/>
    <n v="-0.71685299999999996"/>
    <s v="Murang'a"/>
    <s v="Mathioya"/>
    <s v="Kiru"/>
    <s v="Migumoini"/>
    <s v="8"/>
    <s v="Sakaki Natural Renewable Energy Center"/>
    <m/>
    <s v="Sakaki Natural Renewable Energy Center"/>
    <s v=""/>
    <s v="Micro Business"/>
    <x v="0"/>
    <x v="0"/>
    <d v="2019-02-12T00:00:00"/>
  </r>
  <r>
    <s v="VPA6"/>
    <s v="KE-MUR-1902-26893"/>
    <x v="0"/>
    <s v=""/>
    <s v="10th November,2018"/>
    <d v="2018-11-10T00:00:00"/>
    <s v="11th February,2019"/>
    <d v="2019-02-11T00:00:00"/>
    <s v="Kareithi David"/>
    <s v="Male"/>
    <s v="99999"/>
    <s v="254721700816"/>
    <m/>
    <m/>
    <m/>
    <n v="36.954946999999997"/>
    <n v="-0.66767399999999999"/>
    <s v="Murang'a"/>
    <s v="Mathioya"/>
    <s v="Mathioya"/>
    <s v="Kagioni"/>
    <s v="8"/>
    <s v="Sakaki Natural Renewable Energy Center"/>
    <m/>
    <s v="Sakaki Natural Renewable Energy Center"/>
    <s v=""/>
    <s v="Micro Business"/>
    <x v="0"/>
    <x v="0"/>
    <d v="2019-02-12T00:00:00"/>
  </r>
  <r>
    <s v="VPA6"/>
    <s v="KE-KIA-1901-25149"/>
    <x v="0"/>
    <s v=""/>
    <s v="26th October,2018"/>
    <d v="2018-10-26T00:00:00"/>
    <s v="27th January,2019"/>
    <d v="2019-01-27T00:00:00"/>
    <s v="Thuo Michael"/>
    <s v="Female"/>
    <s v="14687638"/>
    <s v="728859800"/>
    <m/>
    <m/>
    <m/>
    <n v="36.750973000000002"/>
    <n v="-0.91342000000000001"/>
    <s v="Kiambu"/>
    <s v="Gatundu South"/>
    <s v="Ndarugo"/>
    <s v="Mungere"/>
    <s v="8"/>
    <s v="Cides Ltd"/>
    <m/>
    <s v="Cides Ltd"/>
    <s v=""/>
    <s v="Micro Business"/>
    <x v="2"/>
    <x v="0"/>
    <d v="2019-01-27T00:00:00"/>
  </r>
  <r>
    <s v="VPA6"/>
    <s v="KE-NAK-1811-27395"/>
    <x v="0"/>
    <s v=""/>
    <s v="9th October,2018"/>
    <d v="2018-10-09T00:00:00"/>
    <s v="1st November,2018"/>
    <d v="2018-11-01T00:00:00"/>
    <s v="Nyaga Lucy K"/>
    <s v="Female"/>
    <s v="2303671"/>
    <s v="724802476"/>
    <m/>
    <m/>
    <m/>
    <n v="36.146191000000002"/>
    <n v="-0.35764400000000002"/>
    <s v="Nakuru"/>
    <s v="Nakuru Town"/>
    <s v="Nakuru East"/>
    <s v="Mwariki B"/>
    <n v="8"/>
    <s v="Kichemu limited"/>
    <m/>
    <s v="Kichemu limited"/>
    <s v=""/>
    <s v="Micro Business"/>
    <x v="0"/>
    <x v="0"/>
    <d v="2018-12-14T00:00:00"/>
  </r>
  <r>
    <s v="VPA6"/>
    <s v="KE-MUR-1811-25949"/>
    <x v="0"/>
    <s v=""/>
    <s v="6th October,2018"/>
    <d v="2018-10-06T00:00:00"/>
    <s v="1st November,2018"/>
    <d v="2018-11-01T00:00:00"/>
    <s v="Waweru Gibson Ngige Waweru"/>
    <s v="Male"/>
    <s v="99999"/>
    <s v="723367115"/>
    <m/>
    <m/>
    <s v="711288082"/>
    <n v="37.115000000000002"/>
    <n v="-0.89313799999999999"/>
    <s v="Murang'a"/>
    <s v="Kandara"/>
    <s v="Ngurweini"/>
    <s v="Karugia"/>
    <s v="8"/>
    <s v="Kenbi Enterprises"/>
    <m/>
    <s v="Kenbi Enterprises"/>
    <s v=""/>
    <s v="Micro Business"/>
    <x v="2"/>
    <x v="0"/>
    <d v="2019-01-07T00:00:00"/>
  </r>
  <r>
    <s v="VPA6"/>
    <s v="KE-NYE-1906-24756"/>
    <x v="0"/>
    <s v=""/>
    <s v="2nd May,2019"/>
    <d v="2019-05-02T00:00:00"/>
    <s v="5th June,2019"/>
    <d v="2019-06-05T00:00:00"/>
    <s v="Muchangi Wilson"/>
    <s v="Male"/>
    <s v="345706"/>
    <s v="254720651194"/>
    <m/>
    <m/>
    <m/>
    <n v="37.11345"/>
    <n v="-0.416213"/>
    <s v="Nyeri"/>
    <s v="Mathira West"/>
    <s v="Ruguru"/>
    <s v="Karia"/>
    <s v="8"/>
    <s v="Cides Ltd"/>
    <m/>
    <s v="Cides Ltd"/>
    <s v=""/>
    <s v="Micro Business"/>
    <x v="2"/>
    <x v="0"/>
    <d v="2019-07-16T00:00:00"/>
  </r>
  <r>
    <s v="VPA6"/>
    <s v="KE-NYE-1906-24757"/>
    <x v="0"/>
    <s v=""/>
    <s v="2nd May,2019"/>
    <d v="2019-05-02T00:00:00"/>
    <s v="5th June,2019"/>
    <d v="2019-06-05T00:00:00"/>
    <s v="Njagiru Charles Muriuki"/>
    <s v="Male"/>
    <s v="99999"/>
    <s v="254728298571"/>
    <m/>
    <m/>
    <m/>
    <n v="37.126682000000002"/>
    <n v="-0.39180599999999999"/>
    <s v="Nyeri"/>
    <s v="Mathira West"/>
    <s v="Gitunduti"/>
    <s v="Gikowe"/>
    <s v="8"/>
    <s v="Cides Ltd"/>
    <m/>
    <s v="Cides Ltd"/>
    <s v=""/>
    <s v="Micro Business"/>
    <x v="2"/>
    <x v="0"/>
    <d v="2019-07-16T00:00:00"/>
  </r>
  <r>
    <s v="VPA6"/>
    <s v="KE-KIA-1904-24795"/>
    <x v="0"/>
    <s v=""/>
    <s v="15th March,2019"/>
    <d v="2019-03-15T00:00:00"/>
    <s v="24th April,2019"/>
    <d v="2019-04-24T00:00:00"/>
    <s v="Githio Simon Kariuki"/>
    <s v="Male"/>
    <s v="13532507"/>
    <s v="254710139562"/>
    <m/>
    <m/>
    <m/>
    <n v="36.877257999999998"/>
    <n v="-0.97587199999999996"/>
    <s v="Kiambu"/>
    <s v="Gatundu South"/>
    <s v="Ngenda"/>
    <s v="Kagumoini"/>
    <s v="8"/>
    <s v="Cides Ltd"/>
    <m/>
    <s v="Cides Ltd"/>
    <s v=""/>
    <s v="Micro Business"/>
    <x v="2"/>
    <x v="0"/>
    <d v="2019-05-08T00:00:00"/>
  </r>
  <r>
    <s v="VPA6"/>
    <s v="KE-NYE-1905-25556"/>
    <x v="0"/>
    <s v=""/>
    <s v="10th April,2019"/>
    <d v="2019-04-10T00:00:00"/>
    <s v="10th May,2019"/>
    <d v="2019-05-10T00:00:00"/>
    <s v="Alice Maina Wangui"/>
    <s v="Female"/>
    <s v="232159223"/>
    <s v="254723712491"/>
    <m/>
    <m/>
    <m/>
    <n v="37.112023999999998"/>
    <n v="-0.40047500000000003"/>
    <s v="Nyeri"/>
    <s v="Mathira East"/>
    <s v="Gitunduti"/>
    <s v="Itiati"/>
    <s v="8"/>
    <s v="Sakaki Natural Renewable Energy center"/>
    <m/>
    <s v="Sakaki Natural Renewable Energy center"/>
    <s v=""/>
    <s v="Micro Business"/>
    <x v="0"/>
    <x v="0"/>
    <d v="2019-05-23T00:00:00"/>
  </r>
  <r>
    <s v="VPA6"/>
    <s v="KE-NYE-1905-25521"/>
    <x v="0"/>
    <s v=""/>
    <s v="27th March,2019"/>
    <d v="2019-03-27T00:00:00"/>
    <s v="27th May,2019"/>
    <d v="2019-05-27T00:00:00"/>
    <s v="Kariuki Mary Wanjiru"/>
    <s v="Female"/>
    <s v="99999"/>
    <s v="+254727606583"/>
    <m/>
    <m/>
    <m/>
    <n v="37.096556"/>
    <n v="-0.53125699999999998"/>
    <s v="Nyeri"/>
    <s v="Mathira East"/>
    <s v="Konyu"/>
    <s v="Gathue"/>
    <s v="8"/>
    <s v="Sakaki Natural Renewable Energy Center"/>
    <m/>
    <s v="Sakaki Natural Renewable Energy Center"/>
    <s v=""/>
    <s v="Micro Business"/>
    <x v="0"/>
    <x v="0"/>
    <d v="2019-05-28T00:00:00"/>
  </r>
  <r>
    <s v="VPA6"/>
    <s v="KE-NYE-1905-25522"/>
    <x v="0"/>
    <s v=""/>
    <s v="27th March,2019"/>
    <d v="2019-03-27T00:00:00"/>
    <s v="27th May,2019"/>
    <d v="2019-05-27T00:00:00"/>
    <s v="Maina Mary Wanjiru"/>
    <s v="Female"/>
    <s v="99999"/>
    <s v="+254725220916"/>
    <m/>
    <m/>
    <m/>
    <n v="37.093223000000002"/>
    <n v="-0.53245100000000001"/>
    <s v="Nyeri"/>
    <s v="Mathira East"/>
    <s v="Konyu"/>
    <s v="Gathugu"/>
    <s v="8"/>
    <s v="Sakaki Natural Renewable Energy Center"/>
    <m/>
    <s v="Sakaki Natural Renewable Energy Center"/>
    <s v=""/>
    <s v="Micro Business"/>
    <x v="0"/>
    <x v="0"/>
    <d v="2019-05-28T00:00:00"/>
  </r>
  <r>
    <s v="VPA6"/>
    <s v="KE-NYE-1905-25523"/>
    <x v="0"/>
    <s v=""/>
    <s v="27th March,2019"/>
    <d v="2019-03-27T00:00:00"/>
    <s v="27th May,2019"/>
    <d v="2019-05-27T00:00:00"/>
    <s v="Maina Mary Wangechi"/>
    <s v="Female"/>
    <s v="99999"/>
    <s v="+254722772994"/>
    <m/>
    <m/>
    <m/>
    <n v="37.094236000000002"/>
    <n v="-0.52957299999999996"/>
    <s v="Nyeri"/>
    <s v="Mathira East"/>
    <s v="Konyu"/>
    <s v="Gathugu"/>
    <s v="8"/>
    <s v="Sakaki Natural Renewable Energy Center"/>
    <m/>
    <s v="Sakaki Natural Renewable Energy Center"/>
    <s v=""/>
    <s v="Micro Business"/>
    <x v="0"/>
    <x v="0"/>
    <d v="2019-05-28T00:00:00"/>
  </r>
  <r>
    <s v="VPA6"/>
    <s v="KE-NYE-1905-25524"/>
    <x v="0"/>
    <s v=""/>
    <s v="28th March,2019"/>
    <d v="2019-03-28T00:00:00"/>
    <s v="28th May,2019"/>
    <d v="2019-05-28T00:00:00"/>
    <s v="Kamaitha Njoroge Geoffrey"/>
    <s v="Male"/>
    <s v="99999"/>
    <s v="+254721576807"/>
    <m/>
    <m/>
    <m/>
    <n v="37.131205000000001"/>
    <n v="-0.48992400000000003"/>
    <s v="Nyeri"/>
    <s v="Mathira East"/>
    <s v="Konyu"/>
    <s v="Karidudu"/>
    <s v="8"/>
    <s v="Sakaki Natural Renewable Energy Center"/>
    <m/>
    <s v="Sakaki Natural Renewable Energy Center"/>
    <s v=""/>
    <s v="Micro Business"/>
    <x v="0"/>
    <x v="0"/>
    <d v="2019-05-28T00:00:00"/>
  </r>
  <r>
    <s v="VPA6"/>
    <s v="KE-NYE-1905-25525"/>
    <x v="0"/>
    <s v=""/>
    <s v="28th March,2019"/>
    <d v="2019-03-28T00:00:00"/>
    <s v="28th May,2019"/>
    <d v="2019-05-28T00:00:00"/>
    <s v="Mwai Daniel Rurigi"/>
    <s v="Male"/>
    <s v="99999"/>
    <s v="+254727416871"/>
    <m/>
    <m/>
    <m/>
    <n v="37.118085999999998"/>
    <n v="-0.49904700000000002"/>
    <s v="Nyeri"/>
    <s v="Mathira East"/>
    <s v="Konyu"/>
    <s v="Gaturiri"/>
    <s v="8"/>
    <s v="Sakaki Natural Renewable Energy Center"/>
    <m/>
    <s v="Sakaki Natural Renewable Energy Center"/>
    <s v=""/>
    <s v="Micro Business"/>
    <x v="0"/>
    <x v="0"/>
    <d v="2019-05-28T00:00:00"/>
  </r>
  <r>
    <s v="VPA6"/>
    <s v="KE-NYE-1905-25526"/>
    <x v="0"/>
    <s v=""/>
    <s v="28th March,2019"/>
    <d v="2019-03-28T00:00:00"/>
    <s v="28th May,2019"/>
    <d v="2019-05-28T00:00:00"/>
    <s v="Machira James Maina"/>
    <s v="Male"/>
    <s v="99999"/>
    <s v="+254728236833"/>
    <m/>
    <m/>
    <m/>
    <n v="37.117275999999997"/>
    <n v="-0.50002800000000003"/>
    <s v="Nyeri"/>
    <s v="Mathira East"/>
    <s v="Konyu"/>
    <s v="Gaturiri"/>
    <s v="8"/>
    <s v="Sakaki Natural Renewable Energy Center"/>
    <m/>
    <s v="Sakaki Natural Renewable Energy Center"/>
    <s v=""/>
    <s v="Micro Business"/>
    <x v="0"/>
    <x v="0"/>
    <d v="2019-05-28T00:00:00"/>
  </r>
  <r>
    <s v="VPA6"/>
    <s v="KE-NYE-1905-25527"/>
    <x v="0"/>
    <s v=""/>
    <s v="28th March,2019"/>
    <d v="2019-03-28T00:00:00"/>
    <s v="28th May,2019"/>
    <d v="2019-05-28T00:00:00"/>
    <s v="Njukia Peter Wachuga"/>
    <s v="Male"/>
    <s v="99999"/>
    <s v="+254728325930"/>
    <m/>
    <m/>
    <m/>
    <n v="37.111846"/>
    <n v="-0.49516900000000003"/>
    <s v="Nyeri"/>
    <s v="Mathira East"/>
    <s v="Konyu"/>
    <s v="Gaturiri"/>
    <s v="8"/>
    <s v="Sakaki Natural Renewable Energy Center"/>
    <m/>
    <s v="Sakaki Natural Renewable Energy Center"/>
    <s v=""/>
    <s v="Micro Business"/>
    <x v="0"/>
    <x v="0"/>
    <d v="2019-05-28T00:00:00"/>
  </r>
  <r>
    <s v="VPA6"/>
    <s v="KE-NYE-1905-25528"/>
    <x v="0"/>
    <s v=""/>
    <s v="28th March,2019"/>
    <d v="2019-03-28T00:00:00"/>
    <s v="28th May,2019"/>
    <d v="2019-05-28T00:00:00"/>
    <s v="Karumi Grace Wambui"/>
    <s v="Female"/>
    <s v="99999"/>
    <s v="254742124019"/>
    <m/>
    <m/>
    <m/>
    <n v="37.104650999999997"/>
    <n v="-0.49907200000000002"/>
    <s v="Nyeri"/>
    <s v="Mathira East"/>
    <s v="Konyu"/>
    <s v="Githima"/>
    <s v="8"/>
    <s v="Sakaki Natural Renewable Energy Center"/>
    <m/>
    <s v="Sakaki Natural Renewable Energy Center"/>
    <s v=""/>
    <s v="Micro Business"/>
    <x v="0"/>
    <x v="0"/>
    <d v="2019-05-28T00:00:00"/>
  </r>
  <r>
    <s v="VPA6"/>
    <s v="KE-NYE-1905-25529"/>
    <x v="0"/>
    <s v=""/>
    <s v="28th March,2019"/>
    <d v="2019-03-28T00:00:00"/>
    <s v="28th May,2019"/>
    <d v="2019-05-28T00:00:00"/>
    <s v="Irungu Virginia Wamaitha"/>
    <s v="Female"/>
    <s v="99999"/>
    <s v="+254723764716"/>
    <m/>
    <m/>
    <m/>
    <n v="37.089629000000002"/>
    <n v="-0.52467900000000001"/>
    <s v="Nyeri"/>
    <s v="Mathira East"/>
    <s v="Konyu"/>
    <s v="Gathagana"/>
    <s v="8"/>
    <s v="Sakaki Natural Renewable Energy Center"/>
    <m/>
    <s v="Sakaki Natural Renewable Energy Center"/>
    <s v=""/>
    <s v="Micro Business"/>
    <x v="0"/>
    <x v="0"/>
    <d v="2019-05-28T00:00:00"/>
  </r>
  <r>
    <s v="VPA6"/>
    <s v="KE-NYE-1905-25531"/>
    <x v="0"/>
    <s v=""/>
    <s v="28th March,2019"/>
    <d v="2019-03-28T00:00:00"/>
    <s v="28th May,2019"/>
    <d v="2019-05-28T00:00:00"/>
    <s v="Karaya Wangui Lucy"/>
    <s v="Female"/>
    <s v="99999"/>
    <s v="+254729629955"/>
    <m/>
    <m/>
    <m/>
    <n v="37.110294000000003"/>
    <n v="-0.44600800000000002"/>
    <s v="Nyeri"/>
    <s v="Mathira West"/>
    <s v="Ichuga"/>
    <s v="Kiawarigi"/>
    <s v="8"/>
    <s v="Sakaki Natural Renewable Energy Center"/>
    <m/>
    <s v="Sakaki Natural Renewable Energy Center"/>
    <s v=""/>
    <s v="Micro Business"/>
    <x v="0"/>
    <x v="0"/>
    <d v="2019-05-28T00:00:00"/>
  </r>
  <r>
    <s v="VPA6"/>
    <s v="KE-NYE-1905-25532"/>
    <x v="0"/>
    <s v=""/>
    <s v="28th March,2019"/>
    <d v="2019-03-28T00:00:00"/>
    <s v="28th May,2019"/>
    <d v="2019-05-28T00:00:00"/>
    <s v="Meangi Evah W"/>
    <s v="Female"/>
    <s v="99999"/>
    <s v="+254720360746"/>
    <m/>
    <m/>
    <m/>
    <n v="37.133398"/>
    <n v="-0.47770299999999999"/>
    <s v="Nyeri"/>
    <s v="Mathira East"/>
    <s v="Karatina"/>
    <s v="Saigoni"/>
    <s v="8"/>
    <s v="Sakaki Natural Renewable Energy Center"/>
    <m/>
    <s v="Sakaki Natural Renewable Energy Center"/>
    <s v=""/>
    <s v="Micro Business"/>
    <x v="0"/>
    <x v="0"/>
    <d v="2019-05-28T00:00:00"/>
  </r>
  <r>
    <s v="VPA6"/>
    <s v="KE-NYE-1905-25533"/>
    <x v="0"/>
    <s v=""/>
    <s v="28th March,2019"/>
    <d v="2019-03-28T00:00:00"/>
    <s v="28th May,2019"/>
    <d v="2019-05-28T00:00:00"/>
    <s v="Kiritu Harry Githae"/>
    <s v="Male"/>
    <s v="99999"/>
    <s v="+254721604902"/>
    <m/>
    <m/>
    <m/>
    <n v="37.130127999999999"/>
    <n v="-0.47961799999999999"/>
    <s v="Nyeri"/>
    <s v="Mathira East"/>
    <s v="Karatina"/>
    <s v="Saigoni"/>
    <s v="8"/>
    <s v="Sakaki Natural Renewable Energy Center"/>
    <m/>
    <s v="Sakaki Natural Renewable Energy Center"/>
    <s v=""/>
    <s v="Micro Business"/>
    <x v="0"/>
    <x v="0"/>
    <d v="2019-05-28T00:00:00"/>
  </r>
  <r>
    <s v="VPA6"/>
    <s v="KE-NYE-1904-24746"/>
    <x v="0"/>
    <s v=""/>
    <s v="5th March,2019"/>
    <d v="2019-03-05T00:00:00"/>
    <s v="5th April,2019"/>
    <d v="2019-04-05T00:00:00"/>
    <s v="Wanjohi Beatrice Wangu"/>
    <s v="Female"/>
    <s v="7021185"/>
    <s v="254721708503"/>
    <m/>
    <m/>
    <m/>
    <n v="37.107889999999998"/>
    <n v="-0.421767"/>
    <s v="Nyeri"/>
    <s v="Mathira West"/>
    <s v="Ruguru"/>
    <s v="Kihuro"/>
    <s v="8"/>
    <s v="Cides Ltd"/>
    <m/>
    <s v="Cides Ltd"/>
    <s v=""/>
    <s v="Micro Business"/>
    <x v="2"/>
    <x v="0"/>
    <d v="2019-05-29T00:00:00"/>
  </r>
  <r>
    <s v="VPA6"/>
    <s v="KE-NYE-1904-24748"/>
    <x v="0"/>
    <s v=""/>
    <s v="3rd March,2019"/>
    <d v="2019-03-03T00:00:00"/>
    <s v="5th April,2019"/>
    <d v="2019-04-05T00:00:00"/>
    <s v="Muya Joseph Kariuki"/>
    <s v="Male"/>
    <s v="781529"/>
    <s v="254720600832"/>
    <m/>
    <m/>
    <m/>
    <n v="37.094068"/>
    <n v="-0.42283599999999999"/>
    <s v="Nyeri"/>
    <s v="Mathira West"/>
    <s v="Konyu"/>
    <s v="Gachuiro"/>
    <s v="8"/>
    <s v="Cides Ltd"/>
    <m/>
    <s v="Cides Ltd"/>
    <s v=""/>
    <s v="Micro Business"/>
    <x v="2"/>
    <x v="0"/>
    <d v="2019-05-29T00:00:00"/>
  </r>
  <r>
    <s v="VPA6"/>
    <s v="KE-NYE-1904-24749"/>
    <x v="0"/>
    <s v=""/>
    <s v="2nd March,2019"/>
    <d v="2019-03-02T00:00:00"/>
    <s v="5th April,2019"/>
    <d v="2019-04-05T00:00:00"/>
    <s v="Njoroge Alice Wanjiru"/>
    <s v="Female"/>
    <s v="5483575"/>
    <s v="254714290414"/>
    <m/>
    <m/>
    <m/>
    <n v="37.087857"/>
    <n v="-0.420599"/>
    <s v="Nyeri"/>
    <s v="Mathira West"/>
    <s v="Ruguru"/>
    <s v="Kiriko"/>
    <s v="8"/>
    <s v="Cides Ltd"/>
    <m/>
    <s v="Cides Ltd"/>
    <s v=""/>
    <s v="Micro Business"/>
    <x v="2"/>
    <x v="0"/>
    <d v="2019-05-29T00:00:00"/>
  </r>
  <r>
    <s v="VPA6"/>
    <s v="KE-NYE-1904-24747"/>
    <x v="0"/>
    <s v=""/>
    <s v="4th March,2019"/>
    <d v="2019-03-04T00:00:00"/>
    <s v="5th April,2019"/>
    <d v="2019-04-05T00:00:00"/>
    <s v="Macharia George"/>
    <s v="Male"/>
    <s v="4879200"/>
    <s v="254723833986"/>
    <m/>
    <m/>
    <m/>
    <n v="37.104629000000003"/>
    <n v="-0.436865"/>
    <s v="Nyeri"/>
    <s v="Mathira East"/>
    <s v="Icuga"/>
    <s v="Kiawarigi"/>
    <s v="8"/>
    <s v="Cides Ltd"/>
    <m/>
    <s v="Cides Ltd"/>
    <s v=""/>
    <s v="Micro Business"/>
    <x v="2"/>
    <x v="0"/>
    <d v="2019-05-29T00:00:00"/>
  </r>
  <r>
    <s v="VPA6"/>
    <s v="KE-NYE-1904-24786"/>
    <x v="0"/>
    <s v=""/>
    <s v="2nd March,2019"/>
    <d v="2019-03-02T00:00:00"/>
    <s v="5th April,2019"/>
    <d v="2019-04-05T00:00:00"/>
    <s v="Kamunya Janet Gathigia"/>
    <s v="Female"/>
    <s v="22784569"/>
    <s v="254723489165"/>
    <m/>
    <m/>
    <m/>
    <n v="37.087845999999999"/>
    <n v="-0.34822500000000001"/>
    <s v="Nyeri"/>
    <s v="Mathira West"/>
    <s v="Hombe"/>
    <s v="Mutaga"/>
    <s v="8"/>
    <s v="Cides Ltd"/>
    <m/>
    <s v="Cides Ltd"/>
    <s v=""/>
    <s v="Micro Business"/>
    <x v="2"/>
    <x v="0"/>
    <d v="2019-05-29T00:00:00"/>
  </r>
  <r>
    <s v="VPA6"/>
    <s v="KE-NYE-1904-24750"/>
    <x v="0"/>
    <s v=""/>
    <s v="3rd March,2019"/>
    <d v="2019-03-03T00:00:00"/>
    <s v="5th April,2019"/>
    <d v="2019-04-05T00:00:00"/>
    <s v="Mbuitu Margaret Wanjiru"/>
    <s v="Female"/>
    <s v="13847230"/>
    <s v="254721515931"/>
    <m/>
    <m/>
    <m/>
    <n v="37.099896999999999"/>
    <n v="-0.41694399999999998"/>
    <s v="Nyeri"/>
    <s v="Mathira West"/>
    <s v="Gathuini"/>
    <s v="Gathuini"/>
    <s v="8"/>
    <s v="Cides Ltd"/>
    <m/>
    <s v="Cides Ltd"/>
    <s v=""/>
    <s v="Micro Business"/>
    <x v="2"/>
    <x v="0"/>
    <d v="2019-05-29T00:00:00"/>
  </r>
  <r>
    <s v="VPA6"/>
    <s v="KE-NYE-1904-24751"/>
    <x v="0"/>
    <s v=""/>
    <s v="4th March,2019"/>
    <d v="2019-03-04T00:00:00"/>
    <s v="5th April,2019"/>
    <d v="2019-04-05T00:00:00"/>
    <s v="Gichuru Joseph Macharia"/>
    <s v="Male"/>
    <s v="21993948"/>
    <s v="254714020004"/>
    <m/>
    <m/>
    <m/>
    <n v="37.099375000000002"/>
    <n v="-0.41617300000000002"/>
    <s v="Nyeri"/>
    <s v="Mathira West"/>
    <s v="Gsthuini"/>
    <s v="Gathuini"/>
    <s v="8"/>
    <s v="Cides Ltd"/>
    <m/>
    <s v="Cides Ltd"/>
    <s v=""/>
    <s v="Micro Business"/>
    <x v="2"/>
    <x v="0"/>
    <d v="2019-05-29T00:00:00"/>
  </r>
  <r>
    <s v="VPA6"/>
    <s v="KE-NYE-1905-27089"/>
    <x v="0"/>
    <s v=""/>
    <s v="21st April,2019"/>
    <d v="2019-04-21T00:00:00"/>
    <s v="10th May,2019"/>
    <d v="2019-05-10T00:00:00"/>
    <s v="Githiaka Kabue Aloise"/>
    <s v="Male"/>
    <s v="99999"/>
    <s v="254722757584"/>
    <m/>
    <m/>
    <m/>
    <n v="37.041912000000004"/>
    <n v="-0.17633799999999999"/>
    <s v="Nyeri"/>
    <s v="Kieni East"/>
    <s v="Naromoru"/>
    <s v="Lenana"/>
    <s v="8"/>
    <s v="Bio Esline Company Ltd"/>
    <m/>
    <s v="Bio Esline Company Ltd"/>
    <s v=""/>
    <s v="Micro Business"/>
    <x v="0"/>
    <x v="0"/>
    <d v="2019-05-17T00:00:00"/>
  </r>
  <r>
    <s v="VPA6"/>
    <s v="KE-NYE-1905-25562"/>
    <x v="0"/>
    <s v=""/>
    <s v="27th March,2019"/>
    <d v="2019-03-27T00:00:00"/>
    <s v="27th May,2019"/>
    <d v="2019-05-27T00:00:00"/>
    <s v="Mwangi Mwangi Godfrey Mwago Mwago"/>
    <s v="Male"/>
    <s v="28625880"/>
    <s v="+254725180879"/>
    <m/>
    <m/>
    <m/>
    <n v="37.125537999999999"/>
    <n v="-0.50263100000000005"/>
    <s v="Nyeri"/>
    <s v="Kieni East"/>
    <s v="Konyu"/>
    <s v="Kianjogu"/>
    <s v="8"/>
    <s v="Sakaki Natural Renewable Energy Center"/>
    <m/>
    <s v="Sakaki Natural Renewable Energy Center"/>
    <s v=""/>
    <s v="Micro Business"/>
    <x v="0"/>
    <x v="0"/>
    <d v="2019-05-28T00:00:00"/>
  </r>
  <r>
    <s v="VPA6"/>
    <s v="KE-NYE-1905-25563"/>
    <x v="0"/>
    <s v=""/>
    <s v="27th March,2019"/>
    <d v="2019-03-27T00:00:00"/>
    <s v="27th May,2019"/>
    <d v="2019-05-27T00:00:00"/>
    <s v="Githaiga Benson Karoki"/>
    <s v="Male"/>
    <s v="99999"/>
    <s v="+254711334801"/>
    <s v="711334801"/>
    <m/>
    <s v="714602190"/>
    <n v="37.121158999999999"/>
    <n v="-0.51391299999999995"/>
    <s v="Nyeri"/>
    <s v="Mathira East"/>
    <s v="Konyu"/>
    <s v="Kiamabara"/>
    <s v="8"/>
    <s v="Sakaki Natural Renewable Energy Center"/>
    <m/>
    <s v="Sakaki Natural Renewable Energy Center"/>
    <s v=""/>
    <s v="Micro Business"/>
    <x v="0"/>
    <x v="0"/>
    <d v="2019-05-28T00:00:00"/>
  </r>
  <r>
    <s v="VPA6"/>
    <s v="KE-NYE-1905-25564"/>
    <x v="0"/>
    <s v=""/>
    <s v="27th March,2019"/>
    <d v="2019-03-27T00:00:00"/>
    <s v="27th May,2019"/>
    <d v="2019-05-27T00:00:00"/>
    <s v="Mwai Jane Wangui"/>
    <s v="Female"/>
    <s v="99999"/>
    <s v="+254719880063"/>
    <m/>
    <m/>
    <m/>
    <n v="37.122306999999999"/>
    <n v="-0.51321499999999998"/>
    <s v="Nyeri"/>
    <s v="Mathira East"/>
    <s v="Konyu"/>
    <s v="Kiamabara"/>
    <s v="8"/>
    <s v="Sakaki Natural Renewable Energy Center"/>
    <m/>
    <s v="Sakaki Natural Renewable Energy Center"/>
    <s v=""/>
    <s v="Micro Business"/>
    <x v="0"/>
    <x v="0"/>
    <d v="2019-05-28T00:00:00"/>
  </r>
  <r>
    <s v="VPA6"/>
    <s v="KE-NYE-1905-25565"/>
    <x v="0"/>
    <s v=""/>
    <s v="27th March,2019"/>
    <d v="2019-03-27T00:00:00"/>
    <s v="27th May,2019"/>
    <d v="2019-05-27T00:00:00"/>
    <s v="Mwangi Simon Kahuthu"/>
    <s v="Male"/>
    <s v="99999"/>
    <s v="+254723953861"/>
    <m/>
    <m/>
    <m/>
    <n v="37.126595000000002"/>
    <n v="-0.51713299999999995"/>
    <s v="Nyeri"/>
    <s v="Mathira East"/>
    <s v="Konyu"/>
    <s v="Karebu"/>
    <s v="8"/>
    <s v="Sakaki Natural Renewable Energy Center"/>
    <m/>
    <s v="Sakaki Natural Renewable Energy Center"/>
    <s v=""/>
    <s v="Micro Business"/>
    <x v="0"/>
    <x v="0"/>
    <d v="2019-05-28T00:00:00"/>
  </r>
  <r>
    <s v="VPA6"/>
    <s v="KE-NYE-1905-25566"/>
    <x v="0"/>
    <s v=""/>
    <s v="27th March,2019"/>
    <d v="2019-03-27T00:00:00"/>
    <s v="27th May,2019"/>
    <d v="2019-05-27T00:00:00"/>
    <s v="Mugo Eva Wanjiru"/>
    <s v="Female"/>
    <s v="99999"/>
    <s v="+254724902804"/>
    <m/>
    <m/>
    <m/>
    <n v="37.114131999999998"/>
    <n v="-0.52359699999999998"/>
    <s v="Nyeri"/>
    <s v="Mathira East"/>
    <s v="Konyu"/>
    <s v="Kiamabara"/>
    <s v="8"/>
    <s v="Sakaki Natural Renewable Energy Center"/>
    <m/>
    <s v="Sakaki Natural Renewable Energy Center"/>
    <s v=""/>
    <s v="Micro Business"/>
    <x v="0"/>
    <x v="0"/>
    <d v="2019-05-28T00:00:00"/>
  </r>
  <r>
    <s v="VPA6"/>
    <s v="KE-NYE-1905-25567"/>
    <x v="0"/>
    <s v=""/>
    <s v="27th March,2019"/>
    <d v="2019-03-27T00:00:00"/>
    <s v="27th May,2019"/>
    <d v="2019-05-27T00:00:00"/>
    <s v="Ngetha James Machira"/>
    <s v="Male"/>
    <s v="99999"/>
    <s v="+254721298485"/>
    <m/>
    <m/>
    <m/>
    <n v="37.111477000000001"/>
    <n v="-0.52742100000000003"/>
    <s v="Nyeri"/>
    <s v="Mathira East"/>
    <s v="Konyu"/>
    <s v="Mungetho"/>
    <s v="8"/>
    <s v="Sakaki Natural Renewable Energy Center"/>
    <m/>
    <s v="Sakaki Natural Renewable Energy Center"/>
    <s v=""/>
    <s v="Micro Business"/>
    <x v="0"/>
    <x v="0"/>
    <d v="2019-05-28T00:00:00"/>
  </r>
  <r>
    <s v="VPA6"/>
    <s v="KE-NYE-1905-25568"/>
    <x v="0"/>
    <s v=""/>
    <s v="27th March,2019"/>
    <d v="2019-03-27T00:00:00"/>
    <s v="27th May,2019"/>
    <d v="2019-05-27T00:00:00"/>
    <s v="Gaitho Jackson Maina"/>
    <s v="Male"/>
    <s v="99999"/>
    <s v="+254720671888"/>
    <m/>
    <m/>
    <m/>
    <n v="37.112282999999998"/>
    <n v="-0.53976199999999996"/>
    <s v="Nyeri"/>
    <s v="Mathira East"/>
    <s v="Konyu"/>
    <s v="Mahigaini"/>
    <s v="8"/>
    <s v="Sakaki Natural Renewable Energy Center"/>
    <m/>
    <s v="Sakaki Natural Renewable Energy Center"/>
    <s v=""/>
    <s v="Micro Business"/>
    <x v="0"/>
    <x v="0"/>
    <d v="2019-05-28T00:00:00"/>
  </r>
  <r>
    <s v="VPA6"/>
    <s v="KE-KIA-1908-24753"/>
    <x v="0"/>
    <s v=""/>
    <s v="10th July,2019"/>
    <d v="2019-07-10T00:00:00"/>
    <s v="15th August,2019"/>
    <d v="2019-08-15T00:00:00"/>
    <s v="Njoroge Patrick Mungai"/>
    <s v="Male"/>
    <s v="3114110"/>
    <s v="254727264414"/>
    <m/>
    <m/>
    <m/>
    <n v="36.778390000000002"/>
    <n v="-0.95994599999999997"/>
    <s v="Kiambu"/>
    <s v="Gatundu South"/>
    <s v="Mundoro"/>
    <s v="Ndundu"/>
    <s v="8"/>
    <s v="Cides Ltd"/>
    <m/>
    <s v="Cides Ltd"/>
    <s v=""/>
    <s v="Micro Business"/>
    <x v="2"/>
    <x v="0"/>
    <d v="2019-10-07T00:00:00"/>
  </r>
  <r>
    <s v="VPA6"/>
    <s v="KE-NYE-1910-27980"/>
    <x v="0"/>
    <s v=""/>
    <s v="2nd October,2019"/>
    <d v="2019-10-02T00:00:00"/>
    <s v="26th October,2019"/>
    <d v="2019-10-26T00:00:00"/>
    <s v="Francis Wamae Maina"/>
    <s v="Male"/>
    <s v="99999"/>
    <s v="254721894801"/>
    <m/>
    <m/>
    <s v="723369324"/>
    <n v="37.124606999999997"/>
    <n v="-0.26427299999999998"/>
    <s v="Nyeri"/>
    <s v="Kieni East"/>
    <s v="Kirima"/>
    <s v="Gukura"/>
    <s v="8"/>
    <s v="Sakaki Natural Renewable Energy Center"/>
    <m/>
    <s v="Sakaki Natural Renewable Energy Center"/>
    <s v=""/>
    <s v="Micro Business"/>
    <x v="0"/>
    <x v="0"/>
    <d v="2019-10-29T00:00:00"/>
  </r>
  <r>
    <s v="VPA6"/>
    <s v="KE-KIA-1910-27179"/>
    <x v="0"/>
    <s v=""/>
    <s v="8th October,2019"/>
    <d v="2019-10-08T00:00:00"/>
    <s v="8th October,2019"/>
    <d v="2019-10-08T00:00:00"/>
    <s v="Maina Leah Wanjiru"/>
    <s v="Female"/>
    <s v="99999"/>
    <s v="254724967008"/>
    <m/>
    <m/>
    <m/>
    <n v="37.000351999999999"/>
    <n v="-1.149187"/>
    <s v="Kiambu"/>
    <s v="Kiambu"/>
    <s v="Murera"/>
    <s v="Ruria"/>
    <s v="8"/>
    <s v="Andcol Enterprises"/>
    <m/>
    <s v="Andcol Enterprises"/>
    <s v=""/>
    <s v="Micro Business"/>
    <x v="2"/>
    <x v="0"/>
    <d v="2019-10-08T00:00:00"/>
  </r>
  <r>
    <s v="VPA6"/>
    <s v="KE-KIA-1910-25163"/>
    <x v="0"/>
    <s v=""/>
    <s v="4th August,2019"/>
    <d v="2019-08-04T00:00:00"/>
    <s v="8th October,2019"/>
    <d v="2019-10-08T00:00:00"/>
    <s v="Ngugi Agnes Wangui"/>
    <s v="Female"/>
    <s v="99999"/>
    <s v="254700785739"/>
    <m/>
    <m/>
    <m/>
    <n v="36.917059999999999"/>
    <n v="-0.96295299999999995"/>
    <s v="Kiambu"/>
    <s v="Gatundu North"/>
    <s v="Kamwangi"/>
    <s v="Karuri"/>
    <s v="8"/>
    <s v="Cides Ltd"/>
    <m/>
    <s v="Cides Ltd"/>
    <s v=""/>
    <s v="Micro Business"/>
    <x v="2"/>
    <x v="0"/>
    <d v="2019-10-08T00:00:00"/>
  </r>
  <r>
    <s v="VPA6"/>
    <s v="KE-KIA-1910-24733"/>
    <x v="0"/>
    <s v=""/>
    <s v="20th August,2019"/>
    <d v="2019-08-20T00:00:00"/>
    <s v="9th October,2019"/>
    <d v="2019-10-09T00:00:00"/>
    <s v="Muhindi Ann Njeri"/>
    <s v="Female"/>
    <s v="11148394"/>
    <s v="254714192073"/>
    <m/>
    <m/>
    <m/>
    <n v="36.584144000000002"/>
    <n v="-1.1211139999999999"/>
    <s v="Kiambu"/>
    <s v="Limuru"/>
    <s v="Ndeiya"/>
    <s v="Rwamburi"/>
    <s v="8"/>
    <s v="Cides Ltd"/>
    <m/>
    <s v="Cides Ltd"/>
    <s v=""/>
    <s v="Micro Business"/>
    <x v="2"/>
    <x v="0"/>
    <d v="2019-10-09T00:00:00"/>
  </r>
  <r>
    <s v="VPA6"/>
    <s v="KE-KIA-1911-24785"/>
    <x v="0"/>
    <s v=""/>
    <s v="22nd September,2019"/>
    <d v="2019-09-22T00:00:00"/>
    <s v="5th November,2019"/>
    <d v="2019-11-05T00:00:00"/>
    <s v="Ngumi Anthony"/>
    <s v="Female"/>
    <s v="18562850"/>
    <s v="254722633046"/>
    <m/>
    <m/>
    <m/>
    <n v="36.606610000000003"/>
    <n v="-1.194674"/>
    <s v="Kiambu"/>
    <s v="Limuru"/>
    <s v="Ndeiya"/>
    <s v="Mukuru"/>
    <s v="8"/>
    <s v="Cides Ltd"/>
    <m/>
    <s v="Cides Ltd"/>
    <s v=""/>
    <s v="Micro Business"/>
    <x v="2"/>
    <x v="0"/>
    <d v="2019-11-05T00:00:00"/>
  </r>
  <r>
    <s v="VPA6"/>
    <s v="KE-KIA-1910-24794"/>
    <x v="2"/>
    <s v="Non Compliant"/>
    <s v="10th August,2019"/>
    <d v="2019-08-10T00:00:00"/>
    <s v="11th October,2019"/>
    <d v="2019-10-11T00:00:00"/>
    <s v="Kamau Jane Wangui"/>
    <s v="Female"/>
    <s v="308260"/>
    <s v="254711976709"/>
    <m/>
    <m/>
    <m/>
    <n v="36.621578999999997"/>
    <n v="-1.131092"/>
    <s v="Kiambu"/>
    <s v="Limuru"/>
    <s v="Kamirithu"/>
    <s v="Tharuni"/>
    <s v="8"/>
    <s v="Cides Ltd"/>
    <m/>
    <s v="Cides Ltd"/>
    <s v=""/>
    <s v="Micro Business"/>
    <x v="2"/>
    <x v="0"/>
    <d v="2019-11-05T00:00:00"/>
  </r>
  <r>
    <s v="VPA6"/>
    <s v="KE-KIA-1908-27648"/>
    <x v="0"/>
    <s v=""/>
    <s v="14th August,2019"/>
    <d v="2019-08-14T00:00:00"/>
    <s v="28th August,2019"/>
    <d v="2019-08-28T00:00:00"/>
    <s v="Giseha Mary Nduta"/>
    <s v="Female"/>
    <s v="10044271"/>
    <s v="254707455181"/>
    <m/>
    <m/>
    <m/>
    <n v="36.980392000000002"/>
    <n v="-0.99482099999999996"/>
    <s v="Kiambu"/>
    <s v="Gatundu North"/>
    <s v="Gathukuyu"/>
    <s v="Kwa Dk"/>
    <s v="8"/>
    <s v="Biotechno &amp; Services"/>
    <m/>
    <s v="Biotechno &amp; Services"/>
    <s v=""/>
    <s v="Micro Business"/>
    <x v="2"/>
    <x v="0"/>
    <d v="2019-10-10T00:00:00"/>
  </r>
  <r>
    <s v="VPA6"/>
    <s v="KE-KIA-1910-24744"/>
    <x v="0"/>
    <s v=""/>
    <s v="25th August,2019"/>
    <d v="2019-08-25T00:00:00"/>
    <s v="11th October,2019"/>
    <d v="2019-10-11T00:00:00"/>
    <s v="Njuguna Alice Wanjiku"/>
    <s v="Female"/>
    <s v="98534765"/>
    <s v="254726350193"/>
    <m/>
    <m/>
    <m/>
    <n v="36.672035000000001"/>
    <n v="-1.177451"/>
    <s v="Kiambu"/>
    <s v="Limuru"/>
    <s v="Ngecha"/>
    <s v="Thingati"/>
    <s v="8"/>
    <s v="Cides Ltd"/>
    <m/>
    <s v="Cides Ltd"/>
    <s v=""/>
    <s v="Micro Business"/>
    <x v="2"/>
    <x v="0"/>
    <d v="2019-10-11T00:00:00"/>
  </r>
  <r>
    <s v="VPA6"/>
    <s v="KE-KIA-1910-26811"/>
    <x v="0"/>
    <s v=""/>
    <s v="2nd September,2019"/>
    <d v="2019-09-02T00:00:00"/>
    <s v="5th October,2019"/>
    <d v="2019-10-05T00:00:00"/>
    <s v="Mburu Peter"/>
    <s v="Male"/>
    <s v="99999"/>
    <s v="254721329282"/>
    <m/>
    <m/>
    <m/>
    <n v="36.604346999999997"/>
    <n v="-1.1971080000000001"/>
    <s v="Kiambu"/>
    <s v="Limuru"/>
    <s v="Ndeiya"/>
    <s v="Mukuru"/>
    <s v="8"/>
    <s v="Cides Ltd"/>
    <m/>
    <s v="Cides Ltd"/>
    <s v=""/>
    <s v="Micro Business"/>
    <x v="2"/>
    <x v="0"/>
    <d v="2019-11-05T00:00:00"/>
  </r>
  <r>
    <s v="VPA6"/>
    <s v="KE-KIA-1910-24784"/>
    <x v="0"/>
    <s v=""/>
    <s v="16th September,2019"/>
    <d v="2019-09-16T00:00:00"/>
    <s v="17th October,2019"/>
    <d v="2019-10-17T00:00:00"/>
    <s v="Maina Susan Nyambura"/>
    <s v="Female"/>
    <s v="14402474"/>
    <s v="254734701885"/>
    <m/>
    <m/>
    <m/>
    <n v="36.617218000000001"/>
    <n v="-1.0584370000000001"/>
    <s v="Kiambu"/>
    <s v="Lari"/>
    <s v="Lari"/>
    <s v="Gitithia"/>
    <s v="8"/>
    <s v="Cides Ltd"/>
    <m/>
    <s v="Cides Ltd"/>
    <s v=""/>
    <s v="Micro Business"/>
    <x v="2"/>
    <x v="0"/>
    <d v="2019-11-05T00:00:00"/>
  </r>
  <r>
    <s v="VPA6"/>
    <s v="KE-KIA-1911-28605"/>
    <x v="0"/>
    <s v=""/>
    <s v="10th October,2019"/>
    <d v="2019-10-10T00:00:00"/>
    <s v="5th November,2019"/>
    <d v="2019-11-05T00:00:00"/>
    <s v="Nguturi Francis Njung'E"/>
    <s v="Male"/>
    <s v="1698660"/>
    <s v="254721483259"/>
    <m/>
    <m/>
    <m/>
    <n v="36.600087000000002"/>
    <n v="-1.1609389999999999"/>
    <s v="Kiambu"/>
    <s v="Limuru"/>
    <s v="Ndeiya"/>
    <s v="Kagoiyo"/>
    <s v="8"/>
    <s v="Cides Ltd"/>
    <m/>
    <s v="Cides Ltd"/>
    <s v=""/>
    <s v="Micro Business"/>
    <x v="2"/>
    <x v="0"/>
    <d v="2019-11-05T00:00:00"/>
  </r>
  <r>
    <s v="VPA6"/>
    <s v="KE-KIR-1910-26444"/>
    <x v="2"/>
    <s v="Non Compliant"/>
    <s v="13th August,2019"/>
    <d v="2019-08-13T00:00:00"/>
    <s v="2nd October,2019"/>
    <d v="2019-10-02T00:00:00"/>
    <s v="Njagi Charles Murimi"/>
    <s v="Male"/>
    <s v="99999"/>
    <s v="254784431772"/>
    <m/>
    <m/>
    <m/>
    <n v="37.336297000000002"/>
    <n v="-0.50994200000000001"/>
    <s v="Kirinyaga"/>
    <s v="Kerugoya/Kutus"/>
    <s v="Baragwi"/>
    <s v="Kiangagiro"/>
    <s v="8"/>
    <s v="Sakaki Natural Renewable Energy Center"/>
    <m/>
    <s v="Sakaki Natural Renewable Energy Center"/>
    <s v=""/>
    <s v="Micro Business"/>
    <x v="0"/>
    <x v="0"/>
    <d v="2019-10-05T00:00:00"/>
  </r>
  <r>
    <s v="VPA6"/>
    <s v="KE-NYE-1910-27976"/>
    <x v="0"/>
    <s v=""/>
    <s v="17th August,2019"/>
    <d v="2019-08-17T00:00:00"/>
    <s v="5th October,2019"/>
    <d v="2019-10-05T00:00:00"/>
    <s v="Gituku Beatrice Muthoni"/>
    <s v="Female"/>
    <s v="99999"/>
    <s v="254712390784"/>
    <m/>
    <m/>
    <s v="787680874"/>
    <n v="37.034537999999998"/>
    <n v="-0.11118500000000001"/>
    <s v="Nyeri"/>
    <s v="Kieni East"/>
    <s v="Gakawa"/>
    <s v="Kiririshua"/>
    <s v="8"/>
    <s v="Sakaki Natural Renewable Energy Center"/>
    <m/>
    <s v="Sakaki Natural Renewable Energy Center"/>
    <s v=""/>
    <s v="Micro Business"/>
    <x v="0"/>
    <x v="0"/>
    <d v="2019-10-05T00:00:00"/>
  </r>
  <r>
    <s v="VPA6"/>
    <s v="KE-NYE-1910-27977"/>
    <x v="0"/>
    <s v=""/>
    <s v="19th August,2019"/>
    <d v="2019-08-19T00:00:00"/>
    <s v="5th October,2019"/>
    <d v="2019-10-05T00:00:00"/>
    <s v="Mwangi Agnes Mweru"/>
    <s v="Female"/>
    <s v="99999"/>
    <s v="254722638778"/>
    <m/>
    <m/>
    <m/>
    <n v="37.041617000000002"/>
    <n v="-0.20807999999999999"/>
    <s v="Nyeri"/>
    <s v="Kieni East"/>
    <s v="Narumoru"/>
    <s v="Murwa"/>
    <s v="8"/>
    <s v="Sakaki Natural Renewable Energy Center"/>
    <m/>
    <s v="Sakaki Natural Renewable Energy Center"/>
    <s v=""/>
    <s v="Micro Business"/>
    <x v="0"/>
    <x v="0"/>
    <d v="2019-10-05T00:00:00"/>
  </r>
  <r>
    <s v="VPA6"/>
    <s v="KE-NAI-1908-24788"/>
    <x v="0"/>
    <s v=""/>
    <s v="15th June,2019"/>
    <d v="2019-06-15T00:00:00"/>
    <s v="17th August,2019"/>
    <d v="2019-08-17T00:00:00"/>
    <s v="Njenga Petronilla"/>
    <s v="Female"/>
    <s v="99999"/>
    <s v="254722897074"/>
    <m/>
    <m/>
    <m/>
    <n v="36.745801999999998"/>
    <n v="-1.2997719999999999"/>
    <s v="Nairobi"/>
    <s v="Dagoretti South"/>
    <s v="Riruta"/>
    <s v="Ngando"/>
    <s v="8"/>
    <s v="Cides Ltd"/>
    <m/>
    <s v="Cides Ltd"/>
    <s v=""/>
    <s v="Micro Business"/>
    <x v="0"/>
    <x v="0"/>
    <d v="2019-09-05T00:00:00"/>
  </r>
  <r>
    <s v="VPA6"/>
    <s v="KE-KIA-1908-24742"/>
    <x v="0"/>
    <s v=""/>
    <s v="20th July,2019"/>
    <d v="2019-07-20T00:00:00"/>
    <s v="26th August,2019"/>
    <d v="2019-08-26T00:00:00"/>
    <s v="Muiru Peter Kariuki"/>
    <s v="Male"/>
    <s v="315779"/>
    <s v="254720894154"/>
    <m/>
    <m/>
    <m/>
    <n v="36.762354999999999"/>
    <n v="-0.95499900000000004"/>
    <s v="Kiambu"/>
    <s v="Gatundu North"/>
    <s v="Mundoro"/>
    <s v="Kibera"/>
    <s v="8"/>
    <s v="Cides Ltd"/>
    <m/>
    <s v="Cides Ltd"/>
    <s v=""/>
    <s v="Micro Business"/>
    <x v="2"/>
    <x v="0"/>
    <d v="2019-09-05T00:00:00"/>
  </r>
  <r>
    <s v="VPA6"/>
    <s v="KE-KIA-1910-24743"/>
    <x v="0"/>
    <s v=""/>
    <s v="10th August,2019"/>
    <d v="2019-08-10T00:00:00"/>
    <s v="2nd October,2019"/>
    <d v="2019-10-02T00:00:00"/>
    <s v="Mukara Jane Wambui"/>
    <s v="Female"/>
    <s v="99999"/>
    <s v="254714557118"/>
    <s v="714557118"/>
    <m/>
    <s v="712105990"/>
    <n v="36.740551000000004"/>
    <n v="-0.97059899999999999"/>
    <s v="Kiambu"/>
    <s v="Lari"/>
    <s v="Gatamaiyu"/>
    <s v="Mwenji"/>
    <s v="8"/>
    <s v="Cides Ltd"/>
    <m/>
    <s v="Cides Ltd"/>
    <s v=""/>
    <s v="Micro Business"/>
    <x v="2"/>
    <x v="0"/>
    <d v="2019-10-02T00:00:00"/>
  </r>
  <r>
    <s v="VPA6"/>
    <s v="KE-KIA-1908-24792"/>
    <x v="0"/>
    <s v=""/>
    <s v="12th July,2019"/>
    <d v="2019-07-12T00:00:00"/>
    <s v="21st August,2019"/>
    <d v="2019-08-21T00:00:00"/>
    <s v="Ndonga Mercy Nyambura"/>
    <s v="Female"/>
    <s v="22707122"/>
    <s v="254726109745"/>
    <m/>
    <m/>
    <m/>
    <n v="36.942132999999998"/>
    <n v="-0.97150599999999998"/>
    <s v="Kiambu"/>
    <s v="Gatundu North"/>
    <s v="Chania"/>
    <s v="Muiri"/>
    <s v="8"/>
    <s v="Cides Ltd"/>
    <m/>
    <s v="Cides Ltd"/>
    <s v=""/>
    <s v="Micro Business"/>
    <x v="2"/>
    <x v="0"/>
    <d v="2019-09-12T00:00:00"/>
  </r>
  <r>
    <s v="VPA6"/>
    <s v="KE-KIA-1908-24791"/>
    <x v="0"/>
    <s v=""/>
    <s v="20th July,2019"/>
    <d v="2019-07-20T00:00:00"/>
    <s v="21st August,2019"/>
    <d v="2019-08-21T00:00:00"/>
    <s v="Kimuhu Samuel Mburu"/>
    <s v="Male"/>
    <s v="13535784"/>
    <s v="254719794320"/>
    <m/>
    <m/>
    <m/>
    <n v="36.980474000000001"/>
    <n v="-0.99592499999999995"/>
    <s v="Kiambu"/>
    <s v="Gatundu North"/>
    <s v="Mangu"/>
    <s v="Mwea Kwa Dk"/>
    <s v="8"/>
    <s v="Cides Ltd"/>
    <m/>
    <s v="Cides Ltd"/>
    <s v=""/>
    <s v="Micro Business"/>
    <x v="2"/>
    <x v="0"/>
    <d v="2019-09-12T00:00:00"/>
  </r>
  <r>
    <s v="VPA6"/>
    <s v="KE-KIA-1909-24762"/>
    <x v="0"/>
    <s v=""/>
    <s v="20th August,2019"/>
    <d v="2019-08-20T00:00:00"/>
    <s v="23rd September,2019"/>
    <d v="2019-09-23T00:00:00"/>
    <s v="Gathungu Veronica Wanjiku"/>
    <s v="Female"/>
    <s v="8614430"/>
    <s v="254720101801"/>
    <m/>
    <m/>
    <m/>
    <n v="36.936439999999997"/>
    <n v="-0.98277499999999995"/>
    <s v="Kiambu"/>
    <s v="Gatundu North"/>
    <s v="Chania"/>
    <s v="Igegania"/>
    <s v="8"/>
    <s v="Cides Ltd"/>
    <m/>
    <s v="Cides Ltd"/>
    <s v=""/>
    <s v="Micro Business"/>
    <x v="2"/>
    <x v="0"/>
    <d v="2019-09-23T00:00:00"/>
  </r>
  <r>
    <s v="VPA6"/>
    <s v="KE-NYE-2008-29222"/>
    <x v="0"/>
    <s v=""/>
    <s v="14th August,2020"/>
    <d v="2020-08-14T00:00:00"/>
    <s v="29th August,2020"/>
    <d v="2020-08-29T00:00:00"/>
    <s v="Njine Njogu Silas"/>
    <s v="Male"/>
    <s v="4326933"/>
    <s v="254720796879"/>
    <m/>
    <m/>
    <m/>
    <n v="37.113833"/>
    <n v="-0.52086699999999997"/>
    <s v="Nyeri"/>
    <s v="Mathira East"/>
    <s v="Konyu"/>
    <s v="Kiamabara"/>
    <n v="8"/>
    <s v="Sakaki Natural Renewable Energy Center"/>
    <m/>
    <s v="Sakaki Natural Renewable Energy Center"/>
    <s v=""/>
    <s v="Micro Business"/>
    <x v="0"/>
    <x v="0"/>
    <d v="2020-09-03T00:00:00"/>
  </r>
  <r>
    <s v="VPA6"/>
    <s v="KE-LAI-2004-27258"/>
    <x v="0"/>
    <s v=""/>
    <s v="2nd January,2020"/>
    <d v="2020-01-02T00:00:00"/>
    <s v="1st April,2020"/>
    <d v="2020-04-01T00:00:00"/>
    <s v="Kingori Jane Wanjiru"/>
    <s v="Female"/>
    <s v="99999"/>
    <s v="721485224"/>
    <s v="254710485224"/>
    <m/>
    <m/>
    <n v="36.567467999999998"/>
    <n v="-7.6096999999999998E-2"/>
    <s v="Laikipia"/>
    <s v="Laikipia East"/>
    <s v="Lamuria"/>
    <s v="Gieterero"/>
    <n v="8"/>
    <s v="Kichemu limited"/>
    <m/>
    <s v="Kichemu limited"/>
    <s v=""/>
    <s v="Micro Business"/>
    <x v="0"/>
    <x v="0"/>
    <d v="2020-12-14T00:00:00"/>
  </r>
  <r>
    <s v="VPA6"/>
    <s v="KE-LAI-2005-27259"/>
    <x v="0"/>
    <s v=""/>
    <s v="1st February,2020"/>
    <d v="2020-02-01T00:00:00"/>
    <s v="1st May,2020"/>
    <d v="2020-05-01T00:00:00"/>
    <s v="Kibe Christopher Ngururi"/>
    <s v="Male"/>
    <s v="99999"/>
    <s v="254728287354"/>
    <m/>
    <m/>
    <m/>
    <n v="36.564312000000001"/>
    <n v="-8.6019999999999999E-2"/>
    <s v="Laikipia"/>
    <s v="Laikipia East"/>
    <s v="Lamuria"/>
    <s v="Metha"/>
    <n v="8"/>
    <s v="Kichemu limited"/>
    <m/>
    <s v="Kichemu limited"/>
    <s v=""/>
    <s v="Micro Business"/>
    <x v="0"/>
    <x v="0"/>
    <d v="2020-12-15T00:00:00"/>
  </r>
  <r>
    <s v="VPA6"/>
    <s v="KE-NYE-1701-20684"/>
    <x v="2"/>
    <s v="Unreachable"/>
    <s v="12th November,2016"/>
    <d v="2016-11-12T00:00:00"/>
    <s v="1st January,2017"/>
    <d v="2017-01-01T00:00:00"/>
    <s v="Maina Daniel Mwangi"/>
    <s v="Male"/>
    <s v="234595556"/>
    <s v="722615520"/>
    <m/>
    <m/>
    <m/>
    <n v="37.045479999999998"/>
    <n v="-0.201235"/>
    <s v="Nyeri"/>
    <s v="Kieni East"/>
    <s v="Blueline"/>
    <s v="Kafedera"/>
    <n v="8"/>
    <s v="Bio Esline Company Ltd"/>
    <m/>
    <s v="Bio Esline Company Ltd"/>
    <s v=""/>
    <s v="Micro Business"/>
    <x v="2"/>
    <x v="0"/>
    <d v="2017-11-02T00:00:00"/>
  </r>
  <r>
    <s v="VPA6"/>
    <s v="KE-KIS-1607-16848"/>
    <x v="2"/>
    <s v="Unreachable"/>
    <s v="12th May,2016"/>
    <d v="2016-05-12T00:00:00"/>
    <s v="1st July,2016"/>
    <d v="2016-07-01T00:00:00"/>
    <s v="Janet Okeno"/>
    <s v="Female"/>
    <s v="33196238"/>
    <s v="722342080"/>
    <m/>
    <m/>
    <m/>
    <m/>
    <m/>
    <s v="Kisumu"/>
    <s v=""/>
    <s v=""/>
    <s v=""/>
    <s v="9"/>
    <s v="Biogas International Limited"/>
    <m/>
    <s v="Biogas International Limited"/>
    <s v=""/>
    <s v="Medium Size Business"/>
    <x v="6"/>
    <x v="2"/>
    <d v="2017-03-02T00:00:00"/>
  </r>
  <r>
    <s v="VPA6"/>
    <s v="KE-NYE-1612-16629"/>
    <x v="1"/>
    <s v="Hostile Client"/>
    <s v="11th November,2016"/>
    <d v="2016-11-11T00:00:00"/>
    <s v="31st December,2016"/>
    <d v="2016-12-31T00:00:00"/>
    <s v="Joyce Wamae"/>
    <s v="Female"/>
    <s v="99999"/>
    <s v="721427267"/>
    <m/>
    <m/>
    <m/>
    <m/>
    <m/>
    <s v="Nyeri"/>
    <s v=""/>
    <s v=""/>
    <s v=""/>
    <s v="9"/>
    <s v="Biogas International Limited"/>
    <m/>
    <s v="Biogas International Limited"/>
    <s v=""/>
    <s v="Medium Size Business"/>
    <x v="6"/>
    <x v="2"/>
    <d v="2017-03-02T00:00:00"/>
  </r>
  <r>
    <s v="VPA6"/>
    <s v="KE-LAI-1611-16787"/>
    <x v="0"/>
    <s v=""/>
    <s v="12th September,2016"/>
    <d v="2016-09-12T00:00:00"/>
    <s v="1st November,2016"/>
    <d v="2016-11-01T00:00:00"/>
    <s v="Samuel Kahiga"/>
    <s v="Male"/>
    <s v="11514886"/>
    <s v="723016745"/>
    <m/>
    <m/>
    <m/>
    <n v="36.700713"/>
    <n v="-0.13540199999999999"/>
    <s v="Laikipia"/>
    <s v="Laikipia Central"/>
    <s v=""/>
    <s v=""/>
    <s v="9"/>
    <s v="Biogas International Limited"/>
    <m/>
    <s v="Biogas International Limited"/>
    <s v=""/>
    <s v="Medium Size Business"/>
    <x v="6"/>
    <x v="2"/>
    <d v="2017-03-02T00:00:00"/>
  </r>
  <r>
    <s v="VPA6"/>
    <s v="KE-BUS-1512-16788"/>
    <x v="0"/>
    <s v=""/>
    <s v="11th November,2015"/>
    <d v="2015-11-11T00:00:00"/>
    <s v="31st December,2015"/>
    <d v="2015-12-31T00:00:00"/>
    <s v="George Abuya"/>
    <s v="Male"/>
    <s v="9898869"/>
    <s v="722520194"/>
    <m/>
    <m/>
    <m/>
    <n v="34.198041000000003"/>
    <n v="0.40465099999999998"/>
    <s v="Busia"/>
    <s v="Nambale"/>
    <s v="Busibwabo"/>
    <s v="Nakhakina"/>
    <s v="9"/>
    <s v="Biogas International Limited"/>
    <m/>
    <s v="Biogas International Limited"/>
    <s v=""/>
    <s v="Medium Size Business"/>
    <x v="6"/>
    <x v="2"/>
    <d v="2017-03-02T00:00:00"/>
  </r>
  <r>
    <s v="VPA6"/>
    <s v="KE-NYE-1608-16449"/>
    <x v="0"/>
    <s v=""/>
    <s v="12th June,2016"/>
    <d v="2016-06-12T00:00:00"/>
    <s v="1st August,2016"/>
    <d v="2016-08-01T00:00:00"/>
    <s v="Susan Wanjiku Kaburu"/>
    <s v="Female"/>
    <s v="99999"/>
    <s v="722789842"/>
    <m/>
    <m/>
    <m/>
    <n v="37.095177"/>
    <n v="-0.30698799999999998"/>
    <s v="Nyeri"/>
    <s v="Kieni East"/>
    <s v="Kabaru"/>
    <s v="Ndathi"/>
    <s v="9"/>
    <s v="Biogas International Limited"/>
    <m/>
    <s v="Biogas International Limited"/>
    <s v=""/>
    <s v="Medium Size Business"/>
    <x v="6"/>
    <x v="2"/>
    <d v="2017-03-02T00:00:00"/>
  </r>
  <r>
    <s v="VPA6"/>
    <s v="KE-KAJ-1604-16448"/>
    <x v="0"/>
    <s v=""/>
    <s v="11th February,2016"/>
    <d v="2016-02-11T00:00:00"/>
    <s v="1st April,2016"/>
    <d v="2016-04-01T00:00:00"/>
    <s v="Virginia Nyambura Gitau"/>
    <s v="Female"/>
    <s v="99999"/>
    <s v="712422526"/>
    <m/>
    <m/>
    <m/>
    <n v="36.781100000000002"/>
    <n v="-1.408647"/>
    <s v="Kajiado"/>
    <s v="Kajiado North"/>
    <s v="Ongata Rongai"/>
    <s v="Ongata Rongai"/>
    <s v="9"/>
    <s v="Biogas International Limited"/>
    <m/>
    <s v="Biogas International Limited"/>
    <s v=""/>
    <s v="Medium Size Business"/>
    <x v="6"/>
    <x v="2"/>
    <d v="2017-03-02T00:00:00"/>
  </r>
  <r>
    <s v="VPA6"/>
    <s v="KE-MAK-1602-16604"/>
    <x v="2"/>
    <s v="Unreachable"/>
    <s v="13th December,2015"/>
    <d v="2015-12-13T00:00:00"/>
    <s v="1st February,2016"/>
    <d v="2016-02-01T00:00:00"/>
    <s v="Benjamin"/>
    <s v="Male"/>
    <s v="99999"/>
    <s v="720539266"/>
    <m/>
    <m/>
    <m/>
    <m/>
    <m/>
    <s v="Makueni"/>
    <s v="Kibwezi"/>
    <s v="Ithumba"/>
    <s v=""/>
    <s v="9"/>
    <s v="Biogas International Limited"/>
    <m/>
    <s v="Biogas International Limited"/>
    <s v=""/>
    <s v="Medium Size Business"/>
    <x v="6"/>
    <x v="2"/>
    <d v="2017-03-02T00:00:00"/>
  </r>
  <r>
    <s v="VPA6"/>
    <s v="KE-MAC-1607-16608"/>
    <x v="2"/>
    <s v="Unreachable"/>
    <s v="12th May,2016"/>
    <d v="2016-05-12T00:00:00"/>
    <s v="1st July,2016"/>
    <d v="2016-07-01T00:00:00"/>
    <s v="Margaret Kisyanga"/>
    <s v="Female"/>
    <s v="14470448"/>
    <s v="729727498"/>
    <m/>
    <m/>
    <m/>
    <m/>
    <m/>
    <s v="Machakos"/>
    <s v="Kathiani"/>
    <s v=""/>
    <s v=""/>
    <s v="9"/>
    <s v="Biogas International Limited"/>
    <m/>
    <s v="Biogas International Limited"/>
    <s v=""/>
    <s v="Medium Size Business"/>
    <x v="6"/>
    <x v="2"/>
    <d v="2017-03-02T00:00:00"/>
  </r>
  <r>
    <s v="VPA6"/>
    <s v="KE-UAS-1512-16610"/>
    <x v="2"/>
    <s v="Unreachable"/>
    <s v="11th November,2015"/>
    <d v="2015-11-11T00:00:00"/>
    <s v="31st December,2015"/>
    <d v="2015-12-31T00:00:00"/>
    <s v="Henry Koros"/>
    <s v="Male"/>
    <s v="99999"/>
    <s v="721217873"/>
    <m/>
    <m/>
    <m/>
    <m/>
    <m/>
    <s v="Uasin Gishu"/>
    <s v=""/>
    <s v=""/>
    <s v=""/>
    <s v="9"/>
    <s v="Biogas International Limited"/>
    <m/>
    <s v="Biogas International Limited"/>
    <s v=""/>
    <s v="Medium Size Business"/>
    <x v="6"/>
    <x v="2"/>
    <d v="2017-03-02T00:00:00"/>
  </r>
  <r>
    <s v="VPA6"/>
    <s v="KE-BOM-1608-16612"/>
    <x v="0"/>
    <s v=""/>
    <s v="23rd June,2016"/>
    <d v="2016-06-23T00:00:00"/>
    <s v="12th August,2016"/>
    <d v="2016-08-12T00:00:00"/>
    <s v="Francis Kapketwoy"/>
    <s v="Male"/>
    <s v="736249"/>
    <s v="723207818"/>
    <m/>
    <m/>
    <m/>
    <n v="35.242593999999997"/>
    <n v="-0.89778999999999998"/>
    <s v="Bomet"/>
    <s v="Chepalungu"/>
    <s v="Siongiroi"/>
    <s v="Kipsuter"/>
    <s v="9"/>
    <s v="Biogas International Limited"/>
    <m/>
    <s v="Biogas International Limited"/>
    <s v=""/>
    <s v="Medium Size Business"/>
    <x v="6"/>
    <x v="2"/>
    <d v="2017-03-02T00:00:00"/>
  </r>
  <r>
    <s v="VPA6"/>
    <s v="KE-KAJ-1603-16614"/>
    <x v="0"/>
    <s v=""/>
    <s v="11th January,2016"/>
    <d v="2016-01-11T00:00:00"/>
    <s v="1st March,2016"/>
    <d v="2016-03-01T00:00:00"/>
    <s v="Ezekiel Koisinget"/>
    <s v="Male"/>
    <s v="99999"/>
    <s v="726822130"/>
    <m/>
    <m/>
    <m/>
    <n v="36.904246999999998"/>
    <n v="-1.5399929999999999"/>
    <s v="Kajiado"/>
    <s v="Kajiado Central"/>
    <s v="Enkasiti"/>
    <s v="Kitenkela"/>
    <s v="9"/>
    <s v="Biogas International Limited"/>
    <m/>
    <s v="Biogas International Limited"/>
    <s v=""/>
    <s v="Medium Size Business"/>
    <x v="6"/>
    <x v="2"/>
    <d v="2017-03-02T00:00:00"/>
  </r>
  <r>
    <s v="VPA6"/>
    <s v="KE-KAJ-1610-16621"/>
    <x v="0"/>
    <s v=""/>
    <s v="12th August,2016"/>
    <d v="2016-08-12T00:00:00"/>
    <s v="1st October,2016"/>
    <d v="2016-10-01T00:00:00"/>
    <s v="John Ibai Njoroge"/>
    <s v="Male"/>
    <s v="22661880"/>
    <s v="723837205"/>
    <m/>
    <m/>
    <m/>
    <n v="36.958931999999997"/>
    <n v="-1.4811000000000001"/>
    <s v="Kajiado"/>
    <s v="Kajiado Central"/>
    <s v="Kitengela"/>
    <s v="Kitengela"/>
    <s v="9"/>
    <s v="Biogas International Limited"/>
    <m/>
    <s v="Biogas International Limited"/>
    <s v=""/>
    <s v="Medium Size Business"/>
    <x v="6"/>
    <x v="2"/>
    <d v="2017-03-02T00:00:00"/>
  </r>
  <r>
    <s v="VPA6"/>
    <s v="KE-BOM-1609-16623"/>
    <x v="0"/>
    <s v=""/>
    <s v="13th July,2016"/>
    <d v="2016-07-13T00:00:00"/>
    <s v="1st September,2016"/>
    <d v="2016-09-01T00:00:00"/>
    <s v="Richard Soy"/>
    <s v="Male"/>
    <s v="99999"/>
    <s v="723829716"/>
    <m/>
    <m/>
    <m/>
    <n v="35.197671999999997"/>
    <n v="-0.85153500000000004"/>
    <s v="Bomet"/>
    <s v="Chepalungu"/>
    <s v="Kong'asis"/>
    <s v="Kabema"/>
    <s v="9"/>
    <s v="Biogas International Limited"/>
    <m/>
    <s v="Biogas International Limited"/>
    <s v=""/>
    <s v="Medium Size Business"/>
    <x v="6"/>
    <x v="2"/>
    <d v="2017-03-02T00:00:00"/>
  </r>
  <r>
    <s v="VPA6"/>
    <s v="KE-NYE-1612-17401"/>
    <x v="0"/>
    <s v=""/>
    <s v="12th October,2016"/>
    <d v="2016-10-12T00:00:00"/>
    <s v="1st December,2016"/>
    <d v="2016-12-01T00:00:00"/>
    <s v="Dickson Githaiga Wambugu"/>
    <s v="Male"/>
    <s v="12476118"/>
    <s v="714762797"/>
    <m/>
    <m/>
    <m/>
    <n v="37.052574999999997"/>
    <n v="-0.28707700000000003"/>
    <s v="Nyeri"/>
    <s v="Kieni East"/>
    <s v="Thegu River"/>
    <s v="Lusoi"/>
    <s v="9"/>
    <s v="Biogas International Limited"/>
    <m/>
    <s v="Biogas International Limited"/>
    <s v=""/>
    <s v="Medium Size Business"/>
    <x v="6"/>
    <x v="2"/>
    <d v="2017-03-02T00:00:00"/>
  </r>
  <r>
    <s v="VPA6"/>
    <s v="KE-NAI-1601-16642"/>
    <x v="0"/>
    <s v=""/>
    <s v="21st November,2015"/>
    <d v="2015-11-21T00:00:00"/>
    <s v="10th January,2016"/>
    <d v="2016-01-10T00:00:00"/>
    <s v="Sister Mary"/>
    <s v="Female"/>
    <s v="99999"/>
    <s v="720890217"/>
    <m/>
    <m/>
    <m/>
    <n v="36.702964999999999"/>
    <n v="-1.307485"/>
    <s v="Nairobi"/>
    <s v="Langata"/>
    <s v="Karen"/>
    <s v=""/>
    <s v="9"/>
    <s v="Biogas International Limited"/>
    <m/>
    <s v="Biogas International Limited"/>
    <s v=""/>
    <s v="Medium Size Business"/>
    <x v="6"/>
    <x v="2"/>
    <d v="2017-03-02T00:00:00"/>
  </r>
  <r>
    <s v="VPA6"/>
    <s v="KE-NYA-1606-16643"/>
    <x v="1"/>
    <s v="Hostile Client"/>
    <s v="17th April,2016"/>
    <d v="2016-04-17T00:00:00"/>
    <s v="6th June,2016"/>
    <d v="2016-06-06T00:00:00"/>
    <s v="Miriam Wangechi Gituku"/>
    <s v="Female"/>
    <s v="11652831"/>
    <s v="710447525"/>
    <m/>
    <m/>
    <m/>
    <m/>
    <m/>
    <s v="Nyandarua"/>
    <s v="Nanyuki"/>
    <s v=""/>
    <s v=""/>
    <s v="9"/>
    <s v="Biogas International Limited"/>
    <m/>
    <s v="Biogas International Limited"/>
    <s v=""/>
    <s v="Medium Size Business"/>
    <x v="6"/>
    <x v="2"/>
    <d v="2017-03-02T00:00:00"/>
  </r>
  <r>
    <s v="VPA6"/>
    <s v="KE-EMB-1603-16646"/>
    <x v="2"/>
    <s v="Non Compliant"/>
    <s v="11th January,2016"/>
    <d v="2016-01-11T00:00:00"/>
    <s v="1st March,2016"/>
    <d v="2016-03-01T00:00:00"/>
    <s v="Joseph Ireri"/>
    <s v="Male"/>
    <s v="99999"/>
    <s v="725686334"/>
    <m/>
    <m/>
    <m/>
    <n v="37.519278999999997"/>
    <n v="-0.60371600000000003"/>
    <s v="Embu"/>
    <s v="Mbeere South"/>
    <s v="Mbeti South"/>
    <s v="Gachoka"/>
    <s v="9"/>
    <s v="Biogas International Limited"/>
    <m/>
    <s v="Biogas International Limited"/>
    <s v=""/>
    <s v="Medium Size Business"/>
    <x v="6"/>
    <x v="2"/>
    <d v="2017-03-02T00:00:00"/>
  </r>
  <r>
    <s v="VPA6"/>
    <s v="KE-NAN-1701-17460"/>
    <x v="0"/>
    <s v=""/>
    <s v="12th November,2016"/>
    <d v="2016-11-12T00:00:00"/>
    <s v="1st January,2017"/>
    <d v="2017-01-01T00:00:00"/>
    <s v="Joseph Chepsiror Saina"/>
    <s v="Male"/>
    <s v="3257581"/>
    <s v="715418080"/>
    <m/>
    <m/>
    <m/>
    <n v="35.168331999999999"/>
    <n v="0.31877699999999998"/>
    <s v="Nandi"/>
    <s v="Nandi Central"/>
    <s v="Kimunda"/>
    <s v="Kapkorio"/>
    <n v="9"/>
    <s v="Biogas International Limited"/>
    <m/>
    <s v="Biogas International Limited"/>
    <s v=""/>
    <s v="Medium Size Business"/>
    <x v="6"/>
    <x v="2"/>
    <d v="2017-03-02T00:00:00"/>
  </r>
  <r>
    <s v="VPA6"/>
    <s v="KE-TRA-1604-16609"/>
    <x v="0"/>
    <s v=""/>
    <s v="18th March,2016"/>
    <d v="2016-03-18T00:00:00"/>
    <s v="15th April,2016"/>
    <d v="2016-04-15T00:00:00"/>
    <s v="Irene Omukata"/>
    <s v="Female"/>
    <s v="99999"/>
    <s v="721261466"/>
    <m/>
    <m/>
    <m/>
    <n v="34.943897999999997"/>
    <n v="0.93324399999999996"/>
    <s v="Trans Nzoia"/>
    <s v="Kiminini"/>
    <s v="Nabiswa"/>
    <s v="Kiungani"/>
    <s v="9"/>
    <s v="Biogas International Limited"/>
    <m/>
    <s v="Biogas International Limited"/>
    <s v="722700530"/>
    <s v="Medium Size Business"/>
    <x v="6"/>
    <x v="2"/>
    <d v="2017-04-11T00:00:00"/>
  </r>
  <r>
    <s v="VPA6"/>
    <s v="KE-KAJ-1607-16615"/>
    <x v="1"/>
    <s v="Demolished"/>
    <s v="12th May,2016"/>
    <d v="2016-05-12T00:00:00"/>
    <s v="1st July,2016"/>
    <d v="2016-07-01T00:00:00"/>
    <s v="Eunice Wamwere Njoroge"/>
    <s v="Female"/>
    <s v="99999"/>
    <s v="728722409"/>
    <m/>
    <m/>
    <m/>
    <n v="36.767392000000001"/>
    <n v="-1.401888"/>
    <s v="Kajiado"/>
    <s v="Kajiado North"/>
    <s v="Kajiado"/>
    <s v="Hellena"/>
    <s v="9"/>
    <s v="Biogas International Limited"/>
    <m/>
    <s v="Biogas International Limited"/>
    <s v=""/>
    <s v="Medium Size Business"/>
    <x v="6"/>
    <x v="2"/>
    <d v="2017-04-10T00:00:00"/>
  </r>
  <r>
    <s v="VPA6"/>
    <s v="KE-KIA-1803-22146"/>
    <x v="0"/>
    <s v=""/>
    <s v="7th February,2018"/>
    <d v="2018-02-07T00:00:00"/>
    <s v="29th March,2018"/>
    <d v="2018-03-29T00:00:00"/>
    <s v="Joseph Gitau"/>
    <s v="Male"/>
    <s v="2262678"/>
    <s v="722571820"/>
    <m/>
    <m/>
    <m/>
    <n v="36.813231999999999"/>
    <n v="-1.154477"/>
    <s v="Kiambu"/>
    <s v="Kiambu"/>
    <s v="Animaaa"/>
    <s v="Kamiti"/>
    <s v="9"/>
    <s v="Biogas International Limited"/>
    <m/>
    <s v="Biogas International Limited"/>
    <s v=""/>
    <s v="Medium Size Business"/>
    <x v="6"/>
    <x v="2"/>
    <d v="2018-03-29T00:00:00"/>
  </r>
  <r>
    <s v="VPA6"/>
    <s v="KE-KWA-1604-22080"/>
    <x v="0"/>
    <s v=""/>
    <s v="23rd February,2016"/>
    <d v="2016-02-23T00:00:00"/>
    <s v="21st April,2016"/>
    <d v="2016-04-21T00:00:00"/>
    <s v="Wambua John"/>
    <s v="Male"/>
    <s v="23410771"/>
    <s v="722564011"/>
    <m/>
    <m/>
    <m/>
    <n v="39.50564"/>
    <n v="-4.4048980000000002"/>
    <s v="Kwale"/>
    <s v="Msambweni"/>
    <s v="Mswabweni"/>
    <s v="Bumamani"/>
    <s v="9"/>
    <s v="Biogas International Limited"/>
    <m/>
    <s v="Biogas International Limited"/>
    <s v=""/>
    <s v="Medium Size Business"/>
    <x v="6"/>
    <x v="2"/>
    <d v="2018-08-24T00:00:00"/>
  </r>
  <r>
    <s v="VPA6"/>
    <s v="KE-BAR-1704-21986"/>
    <x v="0"/>
    <s v=""/>
    <s v="17th March,2017"/>
    <d v="2017-03-17T00:00:00"/>
    <s v="20th April,2017"/>
    <d v="2017-04-20T00:00:00"/>
    <s v="Bartonjo Monica"/>
    <s v="Female"/>
    <s v="9778681"/>
    <s v="722446494"/>
    <m/>
    <m/>
    <m/>
    <n v="35.74812"/>
    <n v="2.6887999999999999E-2"/>
    <s v="Baringo"/>
    <s v="Koibatek"/>
    <s v="Perkerra"/>
    <s v="Mochongoi"/>
    <s v="9"/>
    <s v="Biogas International Limited"/>
    <m/>
    <s v="Biogas International Limited"/>
    <s v=""/>
    <s v="Medium Size Business"/>
    <x v="6"/>
    <x v="2"/>
    <d v="2018-08-18T00:00:00"/>
  </r>
  <r>
    <s v="VPA6"/>
    <s v="KE-NAR-1907-26687"/>
    <x v="2"/>
    <s v="Non Compliant"/>
    <s v="11th July,2019"/>
    <d v="2019-07-11T00:00:00"/>
    <s v="19th July,2019"/>
    <d v="2019-07-19T00:00:00"/>
    <s v="Koileken John"/>
    <s v="Male"/>
    <s v="99999"/>
    <s v="0727121467"/>
    <m/>
    <m/>
    <s v="728363512"/>
    <n v="35.887520000000002"/>
    <n v="-0.87879499999999999"/>
    <s v="Narok"/>
    <s v="Narok North"/>
    <s v="Enabelbelr"/>
    <s v="Erorkitok"/>
    <s v="9"/>
    <s v="Biogas International Limited"/>
    <m/>
    <s v="Biogas International Limited"/>
    <s v=""/>
    <s v="Medium Size Business"/>
    <x v="6"/>
    <x v="2"/>
    <d v="2019-07-14T00:00:00"/>
  </r>
  <r>
    <s v="VPA6"/>
    <s v="KE-BUN-1910-26697"/>
    <x v="2"/>
    <s v="Non Compliant"/>
    <s v="24th September,2019"/>
    <d v="2019-09-24T00:00:00"/>
    <s v="2nd October,2019"/>
    <d v="2019-10-02T00:00:00"/>
    <s v="Dennis Anyembe Amukoa"/>
    <s v="Male"/>
    <s v="99999"/>
    <s v="728981353"/>
    <m/>
    <m/>
    <s v="700216101"/>
    <n v="34.573689999999999"/>
    <n v="0.55975799999999998"/>
    <s v="Bungoma"/>
    <s v="Bungoma South"/>
    <s v="Ranje"/>
    <s v="Ranje"/>
    <s v="9"/>
    <s v="Biogas International Limited"/>
    <m/>
    <s v="Biogas International Limited"/>
    <s v=""/>
    <s v="Medium Size Business"/>
    <x v="6"/>
    <x v="2"/>
    <d v="2019-10-09T00:00:00"/>
  </r>
  <r>
    <s v="VPA6"/>
    <s v="KE-NYA-2008-28895"/>
    <x v="0"/>
    <s v=""/>
    <s v="18th August,2020"/>
    <d v="2020-08-18T00:00:00"/>
    <s v="28th August,2020"/>
    <d v="2020-08-28T00:00:00"/>
    <s v="Samuel Theuri Wachira"/>
    <s v="Male"/>
    <s v="99999"/>
    <s v="722896129"/>
    <m/>
    <m/>
    <m/>
    <n v="36.565987"/>
    <n v="-0.84052499999999997"/>
    <s v="Nyandarua"/>
    <s v="North Kinangop"/>
    <s v="Kanyawa"/>
    <s v="Karadi"/>
    <n v="9"/>
    <s v="Biogas International Limited"/>
    <m/>
    <s v="Biogas International Limited"/>
    <s v=""/>
    <s v="Medium Size Business"/>
    <x v="6"/>
    <x v="2"/>
    <d v="2020-09-07T00:00:00"/>
  </r>
  <r>
    <s v="VPA6"/>
    <s v="KE-KIA-2110-29580"/>
    <x v="2"/>
    <s v="Non Compliant"/>
    <s v="15th October,2021"/>
    <d v="2021-10-15T00:00:00"/>
    <s v="25th October,2021"/>
    <d v="2021-10-25T00:00:00"/>
    <s v="Hannah Maina Njeri"/>
    <s v="Female"/>
    <n v="99999"/>
    <s v="254729883644"/>
    <m/>
    <m/>
    <s v="254725507139"/>
    <n v="36.874988999999999"/>
    <n v="-1.183689"/>
    <s v="Kiambu"/>
    <s v="Kiambu"/>
    <s v="kiamumbi"/>
    <s v="kiamumbi"/>
    <n v="9"/>
    <s v="Biogas International Limited"/>
    <m/>
    <s v="Biogas International Limited"/>
    <s v=""/>
    <s v="Medium Size Business"/>
    <x v="6"/>
    <x v="2"/>
    <d v="2021-11-12T00:00:00"/>
  </r>
  <r>
    <s v="VPA6"/>
    <s v="KE-NYA-2109-29577"/>
    <x v="2"/>
    <s v="Under Verification"/>
    <s v="16th September,2021"/>
    <d v="2021-09-16T00:00:00"/>
    <s v="16th September,2021"/>
    <d v="2021-09-16T00:00:00"/>
    <s v="Peter Thambo"/>
    <s v="Male"/>
    <s v="99999"/>
    <s v="254713536094"/>
    <m/>
    <m/>
    <s v="254721896778"/>
    <n v="36.239572000000003"/>
    <n v="-0.31140800000000002"/>
    <s v="Nyandarua"/>
    <s v="Ol Kalou"/>
    <s v="Ngorika"/>
    <s v="ngorika"/>
    <n v="9"/>
    <s v="Biogas International Limited"/>
    <m/>
    <s v="Biogas International Limited"/>
    <s v=""/>
    <s v="Medium Size Business"/>
    <x v="6"/>
    <x v="2"/>
    <d v="2021-11-12T00:00:00"/>
  </r>
  <r>
    <s v="VPA6"/>
    <s v="KE-KAK-2111-29584"/>
    <x v="2"/>
    <s v="Non Compliant"/>
    <s v="12th November,2021"/>
    <d v="2021-11-12T00:00:00"/>
    <s v="22nd November,2021"/>
    <d v="2021-11-22T00:00:00"/>
    <s v="Alexina Mwisheni"/>
    <s v="Female"/>
    <s v="24979523"/>
    <s v="254715351279"/>
    <m/>
    <m/>
    <s v="254722573561"/>
    <n v="34.829206999999997"/>
    <n v="0.33335399999999998"/>
    <s v="Kakamega"/>
    <s v="Kakamega East"/>
    <s v="kambiri"/>
    <s v="shikhungula"/>
    <n v="9"/>
    <s v="Biogas International Limited"/>
    <m/>
    <s v="Biogas International Limited"/>
    <s v=""/>
    <s v="Medium Size Business"/>
    <x v="6"/>
    <x v="2"/>
    <d v="2021-12-21T00:00:00"/>
  </r>
  <r>
    <s v="VPA6"/>
    <s v="KE-TRA-2111-29581"/>
    <x v="2"/>
    <s v="Non Compliant"/>
    <s v="19th November,2021"/>
    <d v="2021-11-19T00:00:00"/>
    <s v="29th November,2021"/>
    <d v="2021-11-29T00:00:00"/>
    <s v="John Omuduki"/>
    <s v="Male"/>
    <n v="99999"/>
    <s v="254722744696"/>
    <m/>
    <m/>
    <s v="254732744696"/>
    <n v="35.110680000000002"/>
    <n v="0.96002500000000002"/>
    <s v="Trans Nzoia"/>
    <s v="Cherengany"/>
    <s v="Kaplamai"/>
    <s v="Botwa"/>
    <n v="9"/>
    <s v="Biogas International Limited"/>
    <m/>
    <s v="Biogas International Limited"/>
    <s v=""/>
    <s v="Medium Size Business"/>
    <x v="6"/>
    <x v="2"/>
    <d v="2021-12-21T00:00:00"/>
  </r>
  <r>
    <s v="VPA6"/>
    <s v="KE-NYA-2112-29586"/>
    <x v="2"/>
    <s v="Non Compliant"/>
    <s v="23rd November,2021"/>
    <d v="2021-11-23T00:00:00"/>
    <s v="3rd December,2021"/>
    <d v="2021-12-03T00:00:00"/>
    <s v="Joseph Kabata Ndichu"/>
    <s v="Male"/>
    <s v="99999"/>
    <s v="254711301820"/>
    <m/>
    <m/>
    <s v="254721253276"/>
    <n v="36.561279999999996"/>
    <n v="-0.51567600000000002"/>
    <s v="Nyandarua"/>
    <s v="North Kinangop"/>
    <s v="ndonyo njeru"/>
    <s v="Mkongi"/>
    <n v="9"/>
    <s v="Biogas International Limited"/>
    <m/>
    <s v="Biogas International Limited"/>
    <s v=""/>
    <s v="Medium Size Business"/>
    <x v="6"/>
    <x v="2"/>
    <d v="2021-12-21T00:00:00"/>
  </r>
  <r>
    <s v="VPA6"/>
    <s v="KE-MUR-2112-29589"/>
    <x v="2"/>
    <s v="Non Compliant"/>
    <s v="27th November,2021"/>
    <d v="2021-11-27T00:00:00"/>
    <s v="10th December,2021"/>
    <d v="2021-12-10T00:00:00"/>
    <s v="David Kiiru Maina"/>
    <s v="Male"/>
    <s v="99999"/>
    <s v="254721282156"/>
    <m/>
    <m/>
    <s v="254707527510"/>
    <n v="37.009768999999999"/>
    <n v="-0.59325499999999998"/>
    <s v="Murang'a"/>
    <s v="Mathioya"/>
    <s v="Gathunya"/>
    <s v="kamune"/>
    <n v="9"/>
    <s v="Biogas International Limited"/>
    <m/>
    <s v="Biogas International Limited"/>
    <s v=""/>
    <s v="Medium Size Business"/>
    <x v="6"/>
    <x v="2"/>
    <d v="2021-12-21T00:00:00"/>
  </r>
  <r>
    <s v="VPA6"/>
    <s v="KE-MAC-2112-29591"/>
    <x v="2"/>
    <s v="Non Compliant"/>
    <s v="7th December,2021"/>
    <d v="2021-12-07T00:00:00"/>
    <s v="17th December,2021"/>
    <d v="2021-12-17T00:00:00"/>
    <s v="David Nyandoro Nyambaso"/>
    <s v="Male"/>
    <s v="99999"/>
    <s v="254721603863"/>
    <m/>
    <m/>
    <s v="254723820338"/>
    <n v="36.965327000000002"/>
    <n v="-1.373893"/>
    <s v="Machakos"/>
    <s v="Athi River"/>
    <s v="syokimau"/>
    <s v="syokimau"/>
    <n v="9"/>
    <s v="Biogas International Limited"/>
    <m/>
    <s v="Biogas International Limited"/>
    <s v=""/>
    <s v="Medium Size Business"/>
    <x v="6"/>
    <x v="2"/>
    <d v="2021-12-21T00:00:00"/>
  </r>
  <r>
    <s v="VPA6"/>
    <s v="KE-BUS-2103-26207"/>
    <x v="2"/>
    <s v="Non Compliant"/>
    <s v="2nd March,2021"/>
    <d v="2021-03-02T00:00:00"/>
    <s v="15th March,2021"/>
    <d v="2021-03-15T00:00:00"/>
    <s v="Trufena Baraza"/>
    <s v="Female"/>
    <s v="99999"/>
    <s v="714175116"/>
    <s v="254714175116"/>
    <m/>
    <m/>
    <n v="34.152746999999998"/>
    <n v="0.43992999999999999"/>
    <s v="Busia"/>
    <s v="Busia"/>
    <s v="Busia"/>
    <s v="Busia"/>
    <n v="9"/>
    <s v="Biogas International Limited"/>
    <m/>
    <s v="Biogas International Limited"/>
    <s v=""/>
    <s v="Medium Size Business"/>
    <x v="6"/>
    <x v="2"/>
    <d v="2021-03-26T00:00:00"/>
  </r>
  <r>
    <s v="VPA6"/>
    <s v="KE-KER-1803-21610"/>
    <x v="2"/>
    <s v="Unreachable"/>
    <s v="10th January,2018"/>
    <d v="2018-01-10T00:00:00"/>
    <s v="1st March,2018"/>
    <d v="2018-03-01T00:00:00"/>
    <s v="Ndegwa Julia Mukami"/>
    <s v="Female"/>
    <s v="26657635"/>
    <s v="708305929"/>
    <m/>
    <m/>
    <s v="713822912"/>
    <n v="35.510683"/>
    <n v="-1.6032999999999999E-2"/>
    <s v="Kericho"/>
    <s v="Kipkelion East"/>
    <s v="Karima"/>
    <s v="Karimi"/>
    <s v="9"/>
    <s v="Kichemu limited"/>
    <m/>
    <s v="Kichemu limited"/>
    <s v=""/>
    <s v="Micro Business"/>
    <x v="0"/>
    <x v="0"/>
    <d v="2018-03-24T00:00:00"/>
  </r>
  <r>
    <s v="VPA6"/>
    <s v="KE-KIA-1910-28820"/>
    <x v="0"/>
    <s v=""/>
    <s v="20th October,2019"/>
    <d v="2019-10-20T00:00:00"/>
    <s v="24th October,2019"/>
    <d v="2019-10-24T00:00:00"/>
    <s v="Githinji Ruth Wanjiru"/>
    <s v="Female"/>
    <s v="6289277"/>
    <s v="720486083"/>
    <m/>
    <m/>
    <m/>
    <n v="36.671990999999998"/>
    <n v="-1.1586609999999999"/>
    <s v="Kiambu"/>
    <s v="Limuru"/>
    <s v="Gecha"/>
    <s v="Kabuku"/>
    <n v="9"/>
    <s v="Biogas International Limited"/>
    <m/>
    <s v="Biogas International Limited"/>
    <s v=""/>
    <s v="Medium Size Business"/>
    <x v="6"/>
    <x v="2"/>
    <d v="2019-11-13T00:00:00"/>
  </r>
  <r>
    <s v="VPA6"/>
    <s v="KE-KIA-1910-27903"/>
    <x v="0"/>
    <s v=""/>
    <s v="17th October,2019"/>
    <d v="2019-10-17T00:00:00"/>
    <s v="24th October,2019"/>
    <d v="2019-10-24T00:00:00"/>
    <s v="Kimani Evanson"/>
    <s v="Male"/>
    <s v="21932593"/>
    <s v="254722236602"/>
    <m/>
    <m/>
    <m/>
    <n v="36.630518000000002"/>
    <n v="-1.293804"/>
    <s v="Kiambu"/>
    <s v="Kikuyu"/>
    <s v="Ruthigiti"/>
    <s v="Karie"/>
    <s v="9"/>
    <s v="Biogas International Limited"/>
    <m/>
    <s v="Biogas International Limited"/>
    <s v=""/>
    <s v="Medium Size Business"/>
    <x v="6"/>
    <x v="2"/>
    <d v="2019-11-08T00:00:00"/>
  </r>
  <r>
    <s v="VPA6"/>
    <s v="KE-NAK-1911-26682"/>
    <x v="0"/>
    <s v=""/>
    <s v="3rd July,2019"/>
    <d v="2019-07-03T00:00:00"/>
    <s v="7th November,2019"/>
    <d v="2019-11-07T00:00:00"/>
    <s v="Mburu Pauline Nyambura"/>
    <s v="Female"/>
    <s v="11071902"/>
    <s v="71151162"/>
    <s v="711511622"/>
    <m/>
    <m/>
    <n v="36.174239999999998"/>
    <n v="-0.25289099999999998"/>
    <s v="Nakuru"/>
    <s v="Bahati"/>
    <s v="Bahati"/>
    <s v="Giachonge"/>
    <s v="9"/>
    <s v="Biogas International Limited"/>
    <m/>
    <s v="Biogas International Limited"/>
    <s v=""/>
    <s v="Medium Size Business"/>
    <x v="6"/>
    <x v="2"/>
    <d v="2019-07-09T00:00:00"/>
  </r>
  <r>
    <s v="VPA6"/>
    <s v="KE-NAK-1907-26681"/>
    <x v="2"/>
    <s v="Non Compliant"/>
    <s v="4th July,2019"/>
    <d v="2019-07-04T00:00:00"/>
    <s v="12th July,2019"/>
    <d v="2019-07-12T00:00:00"/>
    <s v="Mengich Catherine"/>
    <s v="Female"/>
    <s v="99999"/>
    <s v="711799377"/>
    <m/>
    <m/>
    <s v="726973343"/>
    <n v="36.031818999999999"/>
    <n v="-0.320017"/>
    <s v="Nakuru"/>
    <s v="Nakuru Town"/>
    <s v="Kapkures"/>
    <s v="Kapkures"/>
    <s v="9"/>
    <s v="Biogas International Limited"/>
    <m/>
    <s v="Biogas International Limited"/>
    <s v=""/>
    <s v="Medium Size Business"/>
    <x v="6"/>
    <x v="2"/>
    <d v="2019-07-09T00:00:00"/>
  </r>
  <r>
    <s v="VPA6"/>
    <s v="KE-NAK-1907-26680"/>
    <x v="0"/>
    <s v=""/>
    <s v="5th July,2019"/>
    <d v="2019-07-05T00:00:00"/>
    <s v="12th July,2019"/>
    <d v="2019-07-12T00:00:00"/>
    <s v="Edna Mutai C"/>
    <s v="Female"/>
    <s v="20292665"/>
    <s v="72664714"/>
    <s v="726647144"/>
    <m/>
    <s v="722633616"/>
    <n v="35.695827000000001"/>
    <n v="-0.58121800000000001"/>
    <s v="Nakuru"/>
    <s v="Kuresoi"/>
    <s v="Amalo"/>
    <s v="Kimugul"/>
    <s v="9"/>
    <s v="Biogas International Limited"/>
    <m/>
    <s v="Biogas International Limited"/>
    <s v=""/>
    <s v="Medium Size Business"/>
    <x v="6"/>
    <x v="2"/>
    <d v="2019-07-09T00:00:00"/>
  </r>
  <r>
    <s v="VPA6"/>
    <s v="KE-KWA-1906-26662"/>
    <x v="1"/>
    <s v="Abandoned"/>
    <s v="18th May,2019"/>
    <d v="2019-05-18T00:00:00"/>
    <s v="26th June,2019"/>
    <d v="2019-06-26T00:00:00"/>
    <s v="Asha Pojo Omar"/>
    <s v="Male"/>
    <s v="12903306"/>
    <s v="70407757"/>
    <m/>
    <m/>
    <m/>
    <n v="39.490648"/>
    <n v="-4.2535780000000001"/>
    <s v="Kwale"/>
    <s v="Matuga"/>
    <s v="Matuga"/>
    <s v="Mbegani"/>
    <n v="9"/>
    <s v="Biogas International Limited"/>
    <m/>
    <s v="Biogas International Limited"/>
    <s v=""/>
    <s v="Medium Size Business"/>
    <x v="6"/>
    <x v="2"/>
    <d v="2019-07-09T00:00:00"/>
  </r>
  <r>
    <s v="VPA6"/>
    <s v="KE-NAN-1706-17906"/>
    <x v="2"/>
    <s v="Under Verification"/>
    <s v="8th February,2017"/>
    <d v="2017-02-08T00:00:00"/>
    <s v="7th June,2017"/>
    <d v="2017-06-07T00:00:00"/>
    <s v="Kosgei Elijah Kipkoech"/>
    <s v="Male"/>
    <s v="99999"/>
    <s v="723956569"/>
    <s v="729741428"/>
    <m/>
    <m/>
    <n v="35.169286"/>
    <n v="0.129577"/>
    <s v="Nandi"/>
    <s v="Nandi Hills"/>
    <s v="Nandi Hills"/>
    <s v="Tururo"/>
    <s v="10"/>
    <s v=""/>
    <m/>
    <s v=""/>
    <s v=""/>
    <s v=""/>
    <x v="0"/>
    <x v="0"/>
    <d v="2017-06-07T00:00:00"/>
  </r>
  <r>
    <s v="VPA6"/>
    <s v="KE-KIA-2301-29670"/>
    <x v="0"/>
    <s v=""/>
    <s v="19th December,2022"/>
    <d v="2022-12-19T00:00:00"/>
    <s v="14th January,2023"/>
    <d v="2023-01-14T00:00:00"/>
    <s v="Kinyanjui Jane Muthoni"/>
    <s v="Female"/>
    <s v="4308728"/>
    <s v="0723630996"/>
    <s v="0723945489"/>
    <m/>
    <m/>
    <n v="36.796905000000002"/>
    <n v="-1.0213319999999999"/>
    <s v="Kiambu"/>
    <s v="Githunguri"/>
    <s v="Komothai"/>
    <s v="Gathuruine"/>
    <n v="10"/>
    <s v="Fredrick Gatungu Kago"/>
    <m/>
    <s v="Fredrick Gatungu Kago"/>
    <s v=""/>
    <s v="Informal Business"/>
    <x v="2"/>
    <x v="0"/>
    <d v="2023-02-27T00:00:00"/>
  </r>
  <r>
    <s v="VPA6"/>
    <s v="KE-KER-2212-26187"/>
    <x v="0"/>
    <s v=""/>
    <s v="12th October,2022"/>
    <d v="2022-10-12T00:00:00"/>
    <s v="10th December,2022"/>
    <d v="2022-12-10T00:00:00"/>
    <s v="Rono Denis"/>
    <s v="Male"/>
    <s v="13024424"/>
    <s v="0712842142"/>
    <m/>
    <m/>
    <m/>
    <n v="35.103994999999998"/>
    <n v="-0.611012"/>
    <s v="Kericho"/>
    <s v="Bureti"/>
    <s v="Techoget"/>
    <s v="Salanga"/>
    <n v="10"/>
    <s v="Denis Kipkirui Tonui"/>
    <m/>
    <s v="Denis Kipkirui Tonui"/>
    <s v=""/>
    <s v="Informal Business"/>
    <x v="0"/>
    <x v="0"/>
    <d v="2022-12-19T00:00:00"/>
  </r>
  <r>
    <s v="VPA6"/>
    <s v="KE-NAK-2212-29793"/>
    <x v="0"/>
    <s v=""/>
    <s v="29th March,2022"/>
    <d v="2022-03-29T00:00:00"/>
    <s v="18th December,2022"/>
    <d v="2022-12-18T00:00:00"/>
    <s v="Joel Mibei"/>
    <s v="Male"/>
    <s v=""/>
    <s v="0741334162"/>
    <m/>
    <m/>
    <m/>
    <n v="35.704208000000001"/>
    <n v="-0.55853900000000001"/>
    <s v="Nakuru"/>
    <s v="Kuresoi"/>
    <s v="Amalo"/>
    <s v="Amalo"/>
    <n v="10"/>
    <s v="Robert Kiprono Ngetich"/>
    <m/>
    <s v="Robert Kiprono Ngetich"/>
    <s v=""/>
    <s v="Informal Business"/>
    <x v="0"/>
    <x v="0"/>
    <d v="2023-01-10T00:00:00"/>
  </r>
  <r>
    <s v="VPA6"/>
    <s v="KE-KER-2212-30752"/>
    <x v="2"/>
    <s v="Under Verification"/>
    <s v="18th September,2022"/>
    <d v="2022-09-18T00:00:00"/>
    <s v="20th December,2022"/>
    <d v="2022-12-20T00:00:00"/>
    <s v="Cheruiyot Joseph"/>
    <s v="Male"/>
    <s v="5226938"/>
    <s v="0714474374"/>
    <m/>
    <m/>
    <m/>
    <n v="35.090868"/>
    <n v="-0.65439700000000001"/>
    <s v="Kericho"/>
    <s v="Bureti"/>
    <s v="Cheplanget"/>
    <s v="Lelach"/>
    <n v="10"/>
    <s v="Denis Kipkirui Tonui"/>
    <m/>
    <s v="Denis Kipkirui Tonui"/>
    <s v=""/>
    <s v="Informal Business"/>
    <x v="0"/>
    <x v="0"/>
    <d v="2023-01-10T00:00:00"/>
  </r>
  <r>
    <s v="VPA6"/>
    <s v="KE-KER-2211-30751"/>
    <x v="0"/>
    <s v=""/>
    <s v="19th September,2022"/>
    <d v="2022-09-19T00:00:00"/>
    <s v="21st November,2022"/>
    <d v="2022-11-21T00:00:00"/>
    <s v="Langat Geofrey"/>
    <s v="Male"/>
    <s v="25337517"/>
    <s v="0719355837"/>
    <m/>
    <m/>
    <m/>
    <n v="35.105603000000002"/>
    <n v="-0.60118000000000005"/>
    <s v="Kericho"/>
    <s v="Bureti"/>
    <s v="Kapsogut"/>
    <s v="Sosiot"/>
    <n v="10"/>
    <s v="Philip Kurgat"/>
    <m/>
    <s v="Philip Kurgat"/>
    <s v=""/>
    <s v="Informal Business"/>
    <x v="0"/>
    <x v="0"/>
    <d v="2022-12-06T00:00:00"/>
  </r>
  <r>
    <s v="VPA6"/>
    <s v="KE-KIA-2208-29671"/>
    <x v="0"/>
    <s v=""/>
    <s v="14th July,2022"/>
    <d v="2022-07-14T00:00:00"/>
    <s v="9th August,2022"/>
    <d v="2022-08-09T00:00:00"/>
    <s v="Kimani Hannah Wambui"/>
    <s v="Female"/>
    <s v="10344100"/>
    <s v="0724469353"/>
    <m/>
    <m/>
    <m/>
    <n v="36.786980999999997"/>
    <n v="-1.0676699999999999"/>
    <s v="Kiambu"/>
    <s v="Githunguri"/>
    <s v="Githunguri"/>
    <s v="Kairia"/>
    <n v="10"/>
    <s v="Fredrick Gatungu Kago"/>
    <m/>
    <s v="Fredrick Gatungu Kago"/>
    <s v=""/>
    <s v="Informal Business"/>
    <x v="5"/>
    <x v="1"/>
    <d v="2023-02-27T00:00:00"/>
  </r>
  <r>
    <s v="VPA6"/>
    <s v="KE-KIA-2204-29661"/>
    <x v="0"/>
    <s v=""/>
    <s v="3rd April,2022"/>
    <d v="2022-04-03T00:00:00"/>
    <s v="18th April,2022"/>
    <d v="2022-04-18T00:00:00"/>
    <s v="Gakuru Henry"/>
    <s v="Male"/>
    <s v=""/>
    <s v="0720050890"/>
    <m/>
    <m/>
    <s v="0721206267"/>
    <n v="36.939115000000001"/>
    <n v="-1.0991850000000001"/>
    <s v="Kiambu"/>
    <s v="Ruiru"/>
    <s v="Murera"/>
    <s v="Mugutha"/>
    <n v="10"/>
    <s v="James Kingori Chege"/>
    <m/>
    <s v="James Kingori Chege"/>
    <s v=""/>
    <s v="Informal Business"/>
    <x v="2"/>
    <x v="0"/>
    <d v="2022-08-30T00:00:00"/>
  </r>
  <r>
    <s v="VPA6"/>
    <s v="KE-KIR-1602-16558"/>
    <x v="2"/>
    <s v="Unreachable"/>
    <s v="13th December,2015"/>
    <d v="2015-12-13T00:00:00"/>
    <s v="1st February,2016"/>
    <d v="2016-02-01T00:00:00"/>
    <s v="Norah Njoki Mbatia"/>
    <s v="Female"/>
    <s v="22671733"/>
    <s v="716634717"/>
    <m/>
    <m/>
    <m/>
    <m/>
    <m/>
    <s v="Kirinyaga"/>
    <s v="Gichugu"/>
    <s v="Baragwi"/>
    <s v="Rwambiti"/>
    <s v="10"/>
    <s v="Nicholas Kimenyi"/>
    <m/>
    <s v="Nicholas Kimenyi"/>
    <s v=""/>
    <s v="Informal Business"/>
    <x v="2"/>
    <x v="0"/>
    <d v="2017-03-02T00:00:00"/>
  </r>
  <r>
    <s v="VPA6"/>
    <s v="KE-NYE-1604-16566"/>
    <x v="2"/>
    <s v="Unreachable"/>
    <s v="11th February,2016"/>
    <d v="2016-02-11T00:00:00"/>
    <s v="1st April,2016"/>
    <d v="2016-04-01T00:00:00"/>
    <s v="Simon Mwangi Gichuki"/>
    <s v="Male"/>
    <s v="25837173"/>
    <s v="704737203"/>
    <m/>
    <m/>
    <m/>
    <n v="37.030948000000002"/>
    <n v="-0.170347"/>
    <s v="Nyeri"/>
    <s v="Kieni East"/>
    <s v="Chaka"/>
    <s v="Mwireri"/>
    <s v="10"/>
    <s v="George Kiriungi Ngatia"/>
    <m/>
    <s v="George Kiriungi Ngatia"/>
    <s v=""/>
    <s v="Informal Business"/>
    <x v="2"/>
    <x v="0"/>
    <d v="2017-03-02T00:00:00"/>
  </r>
  <r>
    <s v="VPA6"/>
    <s v="KE-LAI-1608-16570"/>
    <x v="2"/>
    <s v="Unreachable"/>
    <s v="20th June,2016"/>
    <d v="2016-06-20T00:00:00"/>
    <s v="9th August,2016"/>
    <d v="2016-08-09T00:00:00"/>
    <s v="Ken Ngatia"/>
    <s v="Male"/>
    <s v="14341978"/>
    <s v="726955813"/>
    <m/>
    <m/>
    <m/>
    <m/>
    <m/>
    <s v="Laikipia"/>
    <s v="Laikipia East"/>
    <s v="Thigithu"/>
    <s v="Njurukuma"/>
    <s v="10"/>
    <s v="George Kiriungi Ngatia"/>
    <m/>
    <s v="George Kiriungi Ngatia"/>
    <s v=""/>
    <s v="Informal Business"/>
    <x v="2"/>
    <x v="0"/>
    <d v="2017-03-02T00:00:00"/>
  </r>
  <r>
    <s v="VPA6"/>
    <s v="KE-KIR-1603-16573"/>
    <x v="1"/>
    <s v="Hostile Client"/>
    <s v="11th January,2016"/>
    <d v="2016-01-11T00:00:00"/>
    <s v="1st March,2016"/>
    <d v="2016-03-01T00:00:00"/>
    <s v="Samuel Muriithi Mwangi"/>
    <s v="Male"/>
    <s v="13564362"/>
    <s v="722288303"/>
    <m/>
    <m/>
    <m/>
    <m/>
    <m/>
    <s v="Kirinyaga"/>
    <s v="Kirinyaga Central"/>
    <s v="Mutira"/>
    <s v="Kirunda"/>
    <s v="10"/>
    <s v="Nicholas Kimenyi"/>
    <m/>
    <s v="Nicholas Kimenyi"/>
    <s v=""/>
    <s v="Informal Business"/>
    <x v="2"/>
    <x v="0"/>
    <d v="2017-03-02T00:00:00"/>
  </r>
  <r>
    <s v="VPA6"/>
    <s v="KE-NYE-1607-16593"/>
    <x v="0"/>
    <s v=""/>
    <s v="12th May,2016"/>
    <d v="2016-05-12T00:00:00"/>
    <s v="1st July,2016"/>
    <d v="2016-07-01T00:00:00"/>
    <s v="Eric Gathenya Maina"/>
    <s v="Male"/>
    <s v="5925095"/>
    <s v="722337652"/>
    <m/>
    <m/>
    <m/>
    <n v="37.072747"/>
    <n v="-0.56756200000000001"/>
    <s v="Nyeri"/>
    <s v="Mukurweni"/>
    <s v="Rugi"/>
    <s v="Mihuti"/>
    <s v="10"/>
    <s v="John Kariuki"/>
    <m/>
    <s v="John Kariuki"/>
    <s v=""/>
    <s v="Informal Business"/>
    <x v="0"/>
    <x v="0"/>
    <d v="2017-03-02T00:00:00"/>
  </r>
  <r>
    <s v="VPA6"/>
    <s v="KE-TRA-1603-16677"/>
    <x v="0"/>
    <s v=""/>
    <s v="14th January,2016"/>
    <d v="2016-01-14T00:00:00"/>
    <s v="4th March,2016"/>
    <d v="2016-03-04T00:00:00"/>
    <s v="Joab Samboroma"/>
    <s v="Male"/>
    <s v="11365344"/>
    <s v="727565332"/>
    <m/>
    <m/>
    <m/>
    <n v="34.95852"/>
    <n v="1.056287"/>
    <s v="Trans Nzoia"/>
    <s v="Kwanza"/>
    <s v="Kapmboi"/>
    <s v="Kitale Noroge"/>
    <s v="10"/>
    <s v="Eliud Simiyu Wamalwa"/>
    <m/>
    <s v="Eliud Simiyu Wamalwa"/>
    <s v=""/>
    <s v="Informal Business"/>
    <x v="2"/>
    <x v="0"/>
    <d v="2017-03-02T00:00:00"/>
  </r>
  <r>
    <s v="VPA6"/>
    <s v="KE-TAI-1610-16679"/>
    <x v="0"/>
    <s v=""/>
    <s v="12th August,2016"/>
    <d v="2016-08-12T00:00:00"/>
    <s v="1st October,2016"/>
    <d v="2016-10-01T00:00:00"/>
    <s v="James Sembua"/>
    <s v="Male"/>
    <s v="32812198"/>
    <s v="700242696"/>
    <m/>
    <m/>
    <m/>
    <n v="37.674965"/>
    <n v="-3.39452"/>
    <s v="Taita/Taveta"/>
    <s v="Taveta"/>
    <s v="Bomeni"/>
    <s v="Lesenisia"/>
    <s v="10"/>
    <s v="Joseph Mfumwa Melengo"/>
    <m/>
    <s v="Joseph Mfumwa Melengo"/>
    <s v=""/>
    <s v="Informal Business"/>
    <x v="2"/>
    <x v="0"/>
    <d v="2017-03-02T00:00:00"/>
  </r>
  <r>
    <s v="VPA6"/>
    <s v="KE-NYE-1605-16688"/>
    <x v="0"/>
    <s v=""/>
    <s v="12th March,2016"/>
    <d v="2016-03-12T00:00:00"/>
    <s v="1st May,2016"/>
    <d v="2016-05-01T00:00:00"/>
    <s v="Solomon Waribu Mutahi"/>
    <s v="Male"/>
    <s v="22980651"/>
    <s v="733750440"/>
    <m/>
    <m/>
    <m/>
    <n v="37.047080000000001"/>
    <n v="-0.528945"/>
    <s v="Nyeri"/>
    <s v="Mukurweni"/>
    <s v="Mukwest"/>
    <s v="Matiraini"/>
    <s v="10"/>
    <s v="Nekta Investments Limited"/>
    <m/>
    <s v="Nekta Investments Limited"/>
    <s v=""/>
    <s v="Informal Business"/>
    <x v="0"/>
    <x v="0"/>
    <d v="2017-03-02T00:00:00"/>
  </r>
  <r>
    <s v="VPA6"/>
    <s v="KE-LAI-1609-16691"/>
    <x v="0"/>
    <s v=""/>
    <s v="13th July,2016"/>
    <d v="2016-07-13T00:00:00"/>
    <s v="1st September,2016"/>
    <d v="2016-09-01T00:00:00"/>
    <s v="Margaret Muthoni Ndungu"/>
    <s v="Female"/>
    <s v="617173"/>
    <s v="721764439"/>
    <m/>
    <m/>
    <m/>
    <n v="36.298808000000001"/>
    <n v="3.8655000000000002E-2"/>
    <s v="Laikipia"/>
    <s v="Laikipia  West"/>
    <s v="Nyahururu"/>
    <s v="Igwamiti"/>
    <s v="10"/>
    <s v="James Muchira Mwai"/>
    <m/>
    <s v="James Muchira Mwai"/>
    <s v=""/>
    <s v="Informal Business"/>
    <x v="2"/>
    <x v="0"/>
    <d v="2017-03-02T00:00:00"/>
  </r>
  <r>
    <s v="VPA6"/>
    <s v="KE-KIA-1605-16727"/>
    <x v="0"/>
    <s v=""/>
    <s v="12th March,2016"/>
    <d v="2016-03-12T00:00:00"/>
    <s v="1st May,2016"/>
    <d v="2016-05-01T00:00:00"/>
    <s v="Peter Richu Kimani"/>
    <s v="Male"/>
    <s v="25070700"/>
    <s v="726792867"/>
    <m/>
    <m/>
    <m/>
    <n v="36.843277"/>
    <n v="-1.0687819999999999"/>
    <s v="Kiambu"/>
    <s v="Githunguri"/>
    <s v="Riakahara"/>
    <s v="Kiambururu"/>
    <s v="10"/>
    <s v="Joseph Ndua Tatu"/>
    <m/>
    <s v="Joseph Ndua Tatu"/>
    <s v=""/>
    <s v="Informal Business"/>
    <x v="2"/>
    <x v="0"/>
    <d v="2017-03-02T00:00:00"/>
  </r>
  <r>
    <s v="VPA6"/>
    <s v="KE-KIA-1609-16728"/>
    <x v="2"/>
    <s v="Unreachable"/>
    <s v="13th July,2016"/>
    <d v="2016-07-13T00:00:00"/>
    <s v="1st September,2016"/>
    <d v="2016-09-01T00:00:00"/>
    <s v="Njenga Mugo James"/>
    <s v="Male"/>
    <s v="13215128"/>
    <s v="788881213"/>
    <m/>
    <m/>
    <m/>
    <n v="36.942453"/>
    <n v="-1.106881"/>
    <s v="Kiambu"/>
    <s v="Ruiru"/>
    <s v="Murera"/>
    <s v="Mugutha"/>
    <s v="10"/>
    <s v="Joseph Ndua Tatu"/>
    <m/>
    <s v="Joseph Ndua Tatu"/>
    <s v=""/>
    <s v="Informal Business"/>
    <x v="0"/>
    <x v="0"/>
    <d v="2017-03-02T00:00:00"/>
  </r>
  <r>
    <s v="VPA6"/>
    <s v="KE-KIA-1609-16729"/>
    <x v="0"/>
    <s v=""/>
    <s v="13th July,2016"/>
    <d v="2016-07-13T00:00:00"/>
    <s v="1st September,2016"/>
    <d v="2016-09-01T00:00:00"/>
    <s v="Damaris Wambui Muniu"/>
    <s v="Female"/>
    <s v="3522062"/>
    <s v="708042644"/>
    <m/>
    <m/>
    <m/>
    <n v="36.854866000000001"/>
    <n v="-1.1083259999999999"/>
    <s v="Kiambu"/>
    <s v="Githunguri"/>
    <s v="Rioki"/>
    <s v="Kimathi"/>
    <s v="10"/>
    <s v="Joseph Ndua Tatu"/>
    <m/>
    <s v="Joseph Ndua Tatu"/>
    <s v=""/>
    <s v="Informal Business"/>
    <x v="2"/>
    <x v="0"/>
    <d v="2017-03-02T00:00:00"/>
  </r>
  <r>
    <s v="VPA6"/>
    <s v="KE-TRA-1607-16730"/>
    <x v="0"/>
    <s v=""/>
    <s v="12th May,2016"/>
    <d v="2016-05-12T00:00:00"/>
    <s v="1st July,2016"/>
    <d v="2016-07-01T00:00:00"/>
    <s v="Jane Wanjiru Mumene"/>
    <s v="Female"/>
    <s v="99999"/>
    <s v="725945255"/>
    <m/>
    <m/>
    <m/>
    <n v="35.086719000000002"/>
    <n v="1.050486"/>
    <s v="Trans Nzoia"/>
    <s v="Makoi"/>
    <s v="Makoi"/>
    <s v="Makoi"/>
    <s v="10"/>
    <s v="Aggrey Itavale"/>
    <m/>
    <s v="Aggrey Itavale"/>
    <s v=""/>
    <s v="Informal Business"/>
    <x v="2"/>
    <x v="0"/>
    <d v="2017-03-02T00:00:00"/>
  </r>
  <r>
    <s v="VPA6"/>
    <s v="KE-NAK-1606-16907"/>
    <x v="0"/>
    <s v=""/>
    <s v="4th May,2016"/>
    <d v="2016-05-04T00:00:00"/>
    <s v="23rd June,2016"/>
    <d v="2016-06-23T00:00:00"/>
    <s v="Patrick G Kamau"/>
    <s v="Male"/>
    <s v="2963103"/>
    <s v="722826642"/>
    <m/>
    <m/>
    <m/>
    <n v="35.703547"/>
    <n v="-0.551705"/>
    <s v="Nakuru"/>
    <s v="Njoro"/>
    <s v="Lare"/>
    <s v="Lare"/>
    <s v="10"/>
    <s v="Charles Ng'eno"/>
    <m/>
    <s v="Charles Ng'eno"/>
    <s v=""/>
    <s v="Informal Business"/>
    <x v="2"/>
    <x v="0"/>
    <d v="2017-03-02T00:00:00"/>
  </r>
  <r>
    <s v="VPA6"/>
    <s v="KE-NAK-1610-16908"/>
    <x v="0"/>
    <s v=""/>
    <s v="20th August,2016"/>
    <d v="2016-08-20T00:00:00"/>
    <s v="9th October,2016"/>
    <d v="2016-10-09T00:00:00"/>
    <s v="Paul K Reswaget"/>
    <s v="Male"/>
    <s v="99999"/>
    <s v="726167116"/>
    <m/>
    <m/>
    <m/>
    <n v="35.886833000000003"/>
    <n v="-0.39058999999999999"/>
    <s v="Nakuru"/>
    <s v="Njoro"/>
    <s v="Njoro"/>
    <s v="Naswet"/>
    <s v="10"/>
    <s v="Charles Ng'eno"/>
    <m/>
    <s v="Charles Ng'eno"/>
    <s v=""/>
    <s v="Informal Business"/>
    <x v="2"/>
    <x v="0"/>
    <d v="2017-03-02T00:00:00"/>
  </r>
  <r>
    <s v="VPA6"/>
    <s v="KE-BAR-1609-16910"/>
    <x v="0"/>
    <s v=""/>
    <s v="17th July,2016"/>
    <d v="2016-07-17T00:00:00"/>
    <s v="5th September,2016"/>
    <d v="2016-09-05T00:00:00"/>
    <s v="Loise Kiptala"/>
    <s v="Female"/>
    <s v="99999"/>
    <s v="720223304"/>
    <m/>
    <m/>
    <m/>
    <n v="35.797702999999998"/>
    <n v="0.10288899999999999"/>
    <s v="Baringo"/>
    <s v="Koibatek"/>
    <s v="Sads Kibias"/>
    <s v="Sads"/>
    <s v="10"/>
    <s v="Charles Ng'eno"/>
    <m/>
    <s v="Charles Ng'eno"/>
    <s v=""/>
    <s v="Informal Business"/>
    <x v="2"/>
    <x v="0"/>
    <d v="2017-03-02T00:00:00"/>
  </r>
  <r>
    <s v="VPA6"/>
    <s v="KE-KIR-1603-16914"/>
    <x v="1"/>
    <s v="Hostile Client"/>
    <s v="11th January,2016"/>
    <d v="2016-01-11T00:00:00"/>
    <s v="1st March,2016"/>
    <d v="2016-03-01T00:00:00"/>
    <s v="Ann Wanjiru Kinyua"/>
    <s v="Female"/>
    <s v="21776566"/>
    <s v="710126509"/>
    <m/>
    <m/>
    <m/>
    <m/>
    <m/>
    <s v="Kirinyaga"/>
    <s v="Kirinyaga Central"/>
    <s v=""/>
    <s v=""/>
    <s v="10"/>
    <s v="Nicholas Kimenyi"/>
    <m/>
    <s v="Nicholas Kimenyi"/>
    <s v=""/>
    <s v="Informal Business"/>
    <x v="2"/>
    <x v="0"/>
    <d v="2017-03-02T00:00:00"/>
  </r>
  <r>
    <s v="VPA6"/>
    <s v="KE-KIA-1608-16915"/>
    <x v="0"/>
    <s v=""/>
    <s v="12th June,2016"/>
    <d v="2016-06-12T00:00:00"/>
    <s v="1st August,2016"/>
    <d v="2016-08-01T00:00:00"/>
    <s v="Erene Wangui Gicho"/>
    <s v="Female"/>
    <s v="10378301"/>
    <s v="733384226"/>
    <m/>
    <m/>
    <m/>
    <n v="36.810563000000002"/>
    <n v="-1.0687469999999999"/>
    <s v="Kiambu"/>
    <s v="Githunguri"/>
    <s v="Ngewa"/>
    <s v="Kimathi"/>
    <s v="10"/>
    <s v="Joseph Ndua Tatu"/>
    <m/>
    <s v="Joseph Ndua Tatu"/>
    <s v=""/>
    <s v="Informal Business"/>
    <x v="2"/>
    <x v="0"/>
    <d v="2017-03-02T00:00:00"/>
  </r>
  <r>
    <s v="VPA6"/>
    <s v="KE-MAC-1610-16918"/>
    <x v="2"/>
    <s v="Unreachable"/>
    <s v="12th August,2016"/>
    <d v="2016-08-12T00:00:00"/>
    <s v="1st October,2016"/>
    <d v="2016-10-01T00:00:00"/>
    <s v="Kelvin Kyenge Mutuku"/>
    <s v="Male"/>
    <s v="25058968"/>
    <s v="701633325"/>
    <m/>
    <m/>
    <m/>
    <n v="37.405054999999997"/>
    <n v="-1.860808"/>
    <s v="Machakos"/>
    <s v="Makueni"/>
    <s v="Matriku"/>
    <s v="Nzaui"/>
    <s v="10"/>
    <s v="George Kiriungi Ngatia"/>
    <m/>
    <s v="George Kiriungi Ngatia"/>
    <s v=""/>
    <s v="Informal Business"/>
    <x v="2"/>
    <x v="0"/>
    <d v="2017-03-02T00:00:00"/>
  </r>
  <r>
    <s v="VPA6"/>
    <s v="KE-MIG-1606-16919"/>
    <x v="0"/>
    <s v=""/>
    <s v="12th April,2016"/>
    <d v="2016-04-12T00:00:00"/>
    <s v="1st June,2016"/>
    <d v="2016-06-01T00:00:00"/>
    <s v="Mark Nyamita"/>
    <s v="Male"/>
    <s v="340341"/>
    <s v="702247669"/>
    <m/>
    <m/>
    <m/>
    <n v="34.475577000000001"/>
    <n v="-0.92374000000000001"/>
    <s v="Migori"/>
    <s v="Awendo"/>
    <s v="Rapogi"/>
    <s v="Rapogi"/>
    <s v="10"/>
    <s v="Nilelynk Innovators"/>
    <m/>
    <s v="Nilelynk Innovators"/>
    <s v=""/>
    <s v="Informal Business"/>
    <x v="2"/>
    <x v="0"/>
    <d v="2017-03-02T00:00:00"/>
  </r>
  <r>
    <s v="VPA6"/>
    <s v="KE-NAK-1612-16922"/>
    <x v="0"/>
    <s v=""/>
    <s v="11th November,2016"/>
    <d v="2016-11-11T00:00:00"/>
    <s v="31st December,2016"/>
    <d v="2016-12-31T00:00:00"/>
    <s v="Daniel K Mutai"/>
    <s v="Male"/>
    <s v="99999"/>
    <s v="714990129"/>
    <m/>
    <m/>
    <m/>
    <n v="35.875129999999999"/>
    <n v="-0.25681300000000001"/>
    <s v="Nakuru"/>
    <s v="Rongai"/>
    <s v="Visoi"/>
    <s v="Chepsion"/>
    <s v="10"/>
    <s v="Charles Ng'eno"/>
    <m/>
    <s v="Charles Ng'eno"/>
    <s v=""/>
    <s v="Informal Business"/>
    <x v="2"/>
    <x v="0"/>
    <d v="2017-03-02T00:00:00"/>
  </r>
  <r>
    <s v="VPA6"/>
    <s v="KE-EMB-1610-16039"/>
    <x v="2"/>
    <s v="Unreachable"/>
    <s v="19th August,2016"/>
    <d v="2016-08-19T00:00:00"/>
    <s v="8th October,2016"/>
    <d v="2016-10-08T00:00:00"/>
    <s v="Moses Mugo"/>
    <s v="Male"/>
    <s v="40412840"/>
    <s v="254716661306"/>
    <m/>
    <m/>
    <m/>
    <m/>
    <m/>
    <s v="Embu"/>
    <s v="Runyenjes"/>
    <s v=""/>
    <s v=""/>
    <s v="10"/>
    <s v="Aggrey Itavale"/>
    <m/>
    <s v="Aggrey Itavale"/>
    <s v=""/>
    <s v="Informal Business"/>
    <x v="2"/>
    <x v="0"/>
    <d v="2017-03-02T00:00:00"/>
  </r>
  <r>
    <s v="VPA6"/>
    <s v="KE-NYA-1603-16040"/>
    <x v="1"/>
    <s v="Hostile Client"/>
    <s v="24th January,2016"/>
    <d v="2016-01-24T00:00:00"/>
    <s v="14th March,2016"/>
    <d v="2016-03-14T00:00:00"/>
    <s v="David Orwenyo"/>
    <s v="Male"/>
    <s v="10785573"/>
    <s v="722896411"/>
    <m/>
    <m/>
    <m/>
    <n v="34.891368"/>
    <n v="-0.75785800000000003"/>
    <s v="Nyamira"/>
    <s v="Borabu"/>
    <s v="Nyansiongo"/>
    <s v="Tinderet"/>
    <s v="10"/>
    <s v="Joseph Oigara Nyakundi"/>
    <m/>
    <s v="Joseph Oigara Nyakundi"/>
    <s v=""/>
    <s v="Informal Business"/>
    <x v="2"/>
    <x v="0"/>
    <d v="2017-03-02T00:00:00"/>
  </r>
  <r>
    <s v="VPA6"/>
    <s v="KE-KIA-1611-17081"/>
    <x v="0"/>
    <s v=""/>
    <s v="12th September,2016"/>
    <d v="2016-09-12T00:00:00"/>
    <s v="1st November,2016"/>
    <d v="2016-11-01T00:00:00"/>
    <s v="Komu Gitau Jeremia"/>
    <s v="Male"/>
    <s v="1276015"/>
    <s v="725980192"/>
    <m/>
    <m/>
    <m/>
    <n v="36.760241000000001"/>
    <n v="-1.0471569999999999"/>
    <s v="Kiambu"/>
    <s v="Githunguri"/>
    <s v="Githunguri"/>
    <s v="Kahunira"/>
    <s v="10"/>
    <s v="Joseph Ndua Tatu"/>
    <m/>
    <s v="Joseph Ndua Tatu"/>
    <s v=""/>
    <s v="Informal Business"/>
    <x v="1"/>
    <x v="0"/>
    <d v="2017-03-02T00:00:00"/>
  </r>
  <r>
    <s v="VPA6"/>
    <s v="KE-KIA-1604-16046"/>
    <x v="2"/>
    <s v="Unreachable"/>
    <s v="11th February,2016"/>
    <d v="2016-02-11T00:00:00"/>
    <s v="1st April,2016"/>
    <d v="2016-04-01T00:00:00"/>
    <s v="Margaret W Kungu"/>
    <s v="Female"/>
    <s v="14594941"/>
    <s v="254724587918"/>
    <m/>
    <m/>
    <m/>
    <m/>
    <m/>
    <s v="Kiambu"/>
    <s v="Limuru"/>
    <s v="Ndeiya"/>
    <s v="Miritho"/>
    <s v="10"/>
    <s v="Geoffrey Ndua Mbugua"/>
    <m/>
    <s v="Geoffrey Ndua Mbugua"/>
    <s v=""/>
    <s v="Informal Business"/>
    <x v="2"/>
    <x v="0"/>
    <d v="2017-03-02T00:00:00"/>
  </r>
  <r>
    <s v="VPA6"/>
    <s v="KE-NYA-1604-16052"/>
    <x v="0"/>
    <s v=""/>
    <s v="11th February,2016"/>
    <d v="2016-02-11T00:00:00"/>
    <s v="1st April,2016"/>
    <d v="2016-04-01T00:00:00"/>
    <s v="Joseph Ndungu Githaiga"/>
    <s v="Male"/>
    <s v="3180208"/>
    <s v="722271983"/>
    <m/>
    <m/>
    <m/>
    <n v="36.393389999999997"/>
    <n v="0.29892800000000003"/>
    <s v="Nyandarua"/>
    <s v="Ndaragwa"/>
    <s v="Marmanet"/>
    <s v="Muhoteni"/>
    <s v="10"/>
    <s v="Harun Muchiri Stephen"/>
    <m/>
    <s v="Harun Muchiri Stephen"/>
    <s v=""/>
    <s v="Informal Business"/>
    <x v="1"/>
    <x v="0"/>
    <d v="2017-03-02T00:00:00"/>
  </r>
  <r>
    <s v="VPA6"/>
    <s v="KE-LAI-1602-16056"/>
    <x v="0"/>
    <s v=""/>
    <s v="13th December,2015"/>
    <d v="2015-12-13T00:00:00"/>
    <s v="1st February,2016"/>
    <d v="2016-02-01T00:00:00"/>
    <s v="Simon N Mwangi"/>
    <s v="Male"/>
    <s v="11507942"/>
    <s v="722245428"/>
    <m/>
    <m/>
    <m/>
    <n v="36.378526000000001"/>
    <n v="0.183756"/>
    <s v="Laikipia"/>
    <s v="Laikipia  West"/>
    <s v="Marmanet"/>
    <s v="Munanda"/>
    <s v="10"/>
    <s v="Harun Muchiri Stephen"/>
    <m/>
    <s v="Harun Muchiri Stephen"/>
    <s v=""/>
    <s v="Informal Business"/>
    <x v="2"/>
    <x v="0"/>
    <d v="2017-03-02T00:00:00"/>
  </r>
  <r>
    <s v="VPA6"/>
    <s v="KE-KER-1608-16064"/>
    <x v="0"/>
    <s v=""/>
    <s v="12th June,2016"/>
    <d v="2016-06-12T00:00:00"/>
    <s v="1st August,2016"/>
    <d v="2016-08-01T00:00:00"/>
    <s v="David A Cheruiyot"/>
    <s v="Male"/>
    <s v="5241364"/>
    <s v="711166660"/>
    <m/>
    <m/>
    <m/>
    <n v="35.187610999999997"/>
    <n v="-0.61749600000000004"/>
    <s v="Kericho"/>
    <s v="Bureti"/>
    <s v="Kaplatet"/>
    <s v="Chematich"/>
    <s v="10"/>
    <s v="Philip Kiget"/>
    <m/>
    <s v="Philip Kiget"/>
    <s v=""/>
    <s v="Informal Business"/>
    <x v="2"/>
    <x v="0"/>
    <d v="2017-03-02T00:00:00"/>
  </r>
  <r>
    <s v="VPA6"/>
    <s v="KE-SIA-1605-16089"/>
    <x v="0"/>
    <s v=""/>
    <s v="12th March,2016"/>
    <d v="2016-03-12T00:00:00"/>
    <s v="1st May,2016"/>
    <d v="2016-05-01T00:00:00"/>
    <s v="Philipa Nyamulo Ochidi"/>
    <s v="Female"/>
    <s v="1892161"/>
    <s v="729553434"/>
    <m/>
    <m/>
    <m/>
    <n v="34.514446999999997"/>
    <n v="0.106833"/>
    <s v="Siaya"/>
    <s v="Gem"/>
    <s v="Yala"/>
    <s v="Nyamninia"/>
    <s v="10"/>
    <s v="Peter O Ong'ai"/>
    <m/>
    <s v="Peter O Ong'ai"/>
    <s v=""/>
    <s v="Informal Business"/>
    <x v="2"/>
    <x v="0"/>
    <d v="2017-03-02T00:00:00"/>
  </r>
  <r>
    <s v="VPA6"/>
    <s v="KE-KIR-1604-16126"/>
    <x v="1"/>
    <s v="Hostile Client"/>
    <s v="11th February,2016"/>
    <d v="2016-02-11T00:00:00"/>
    <s v="1st April,2016"/>
    <d v="2016-04-01T00:00:00"/>
    <s v="Anthony K Njeru"/>
    <s v="Male"/>
    <s v="21146319"/>
    <s v="254721612749"/>
    <m/>
    <m/>
    <m/>
    <m/>
    <m/>
    <s v="Kirinyaga"/>
    <s v="Kirinyaga Central"/>
    <s v="Inoi"/>
    <s v="Gakarara"/>
    <s v="10"/>
    <s v="Isaiah M Wandeto"/>
    <m/>
    <s v="Isaiah M Wandeto"/>
    <s v=""/>
    <s v="Informal Business"/>
    <x v="2"/>
    <x v="0"/>
    <d v="2017-03-02T00:00:00"/>
  </r>
  <r>
    <s v="VPA6"/>
    <s v="KE-KIR-1601-16140"/>
    <x v="2"/>
    <s v="Unreachable"/>
    <s v="12th November,2015"/>
    <d v="2015-11-12T00:00:00"/>
    <s v="1st January,2016"/>
    <d v="2016-01-01T00:00:00"/>
    <s v="Charity Njeri Kibuchi"/>
    <s v="Female"/>
    <s v="6091582"/>
    <s v="254711793481"/>
    <m/>
    <m/>
    <m/>
    <m/>
    <m/>
    <s v="Kirinyaga"/>
    <s v="Kirinyaga Central"/>
    <s v="Inoi"/>
    <s v="Kariko"/>
    <s v="10"/>
    <s v="Nicholas Kimenyi"/>
    <m/>
    <s v="Nicholas Kimenyi"/>
    <s v=""/>
    <s v="Informal Business"/>
    <x v="2"/>
    <x v="0"/>
    <d v="2017-03-02T00:00:00"/>
  </r>
  <r>
    <s v="VPA6"/>
    <s v="KE-KIR-1601-16141"/>
    <x v="1"/>
    <s v="Hostile Client"/>
    <s v="12th November,2015"/>
    <d v="2015-11-12T00:00:00"/>
    <s v="1st January,2016"/>
    <d v="2016-01-01T00:00:00"/>
    <s v="Anthony Maina Muriithi"/>
    <s v="Male"/>
    <s v="25168951"/>
    <s v="254729457032"/>
    <m/>
    <m/>
    <m/>
    <m/>
    <m/>
    <s v="Kirinyaga"/>
    <s v="Kirinyaga Central"/>
    <s v="Inoi"/>
    <s v="Kariko"/>
    <s v="10"/>
    <s v="Nicholas Kimenyi"/>
    <m/>
    <s v="Nicholas Kimenyi"/>
    <s v=""/>
    <s v="Informal Business"/>
    <x v="2"/>
    <x v="0"/>
    <d v="2017-03-02T00:00:00"/>
  </r>
  <r>
    <s v="VPA6"/>
    <s v="KE-KIR-1601-16142"/>
    <x v="2"/>
    <s v="Unreachable"/>
    <s v="12th November,2015"/>
    <d v="2015-11-12T00:00:00"/>
    <s v="1st January,2016"/>
    <d v="2016-01-01T00:00:00"/>
    <s v="James Gichuki Wairi"/>
    <s v="Male"/>
    <s v="2905492"/>
    <s v="254714422184"/>
    <m/>
    <m/>
    <m/>
    <m/>
    <m/>
    <s v="Kirinyaga"/>
    <s v="Kirinyaga Central"/>
    <s v="Mutira"/>
    <s v="Kabari"/>
    <s v="10"/>
    <s v="Nicholas Kimenyi"/>
    <m/>
    <s v="Nicholas Kimenyi"/>
    <s v=""/>
    <s v="Informal Business"/>
    <x v="2"/>
    <x v="0"/>
    <d v="2017-03-02T00:00:00"/>
  </r>
  <r>
    <s v="VPA6"/>
    <s v="KE-KIR-1601-16150"/>
    <x v="1"/>
    <s v="Hostile Client"/>
    <s v="12th November,2015"/>
    <d v="2015-11-12T00:00:00"/>
    <s v="1st January,2016"/>
    <d v="2016-01-01T00:00:00"/>
    <s v="Peninnah Wambui Mwangi"/>
    <s v="Female"/>
    <s v="11317688"/>
    <s v="254712951918"/>
    <m/>
    <m/>
    <m/>
    <m/>
    <m/>
    <s v="Kirinyaga"/>
    <s v="Kirinyaga Central"/>
    <s v="Inoi"/>
    <s v="Kariko"/>
    <s v="10"/>
    <s v="Nicholas Kimenyi"/>
    <m/>
    <s v="Nicholas Kimenyi"/>
    <s v=""/>
    <s v="Informal Business"/>
    <x v="2"/>
    <x v="0"/>
    <d v="2017-03-02T00:00:00"/>
  </r>
  <r>
    <s v="VPA6"/>
    <s v="KE-KIR-1602-16157"/>
    <x v="1"/>
    <s v="Hostile Client"/>
    <s v="13th December,2015"/>
    <d v="2015-12-13T00:00:00"/>
    <s v="1st February,2016"/>
    <d v="2016-02-01T00:00:00"/>
    <s v="Jane Njeri Karani"/>
    <s v="Female"/>
    <s v="14714029"/>
    <s v="724216765"/>
    <m/>
    <m/>
    <m/>
    <m/>
    <m/>
    <s v="Kirinyaga"/>
    <s v="Kirinyaga Central"/>
    <s v="Mutira"/>
    <s v="Kagumo"/>
    <s v="10"/>
    <s v="Nicholas Kimenyi"/>
    <m/>
    <s v="Nicholas Kimenyi"/>
    <s v=""/>
    <s v="Informal Business"/>
    <x v="2"/>
    <x v="0"/>
    <d v="2017-03-02T00:00:00"/>
  </r>
  <r>
    <s v="VPA6"/>
    <s v="KE-MER-1602-16166"/>
    <x v="2"/>
    <s v="Unreachable"/>
    <s v="9th January,2016"/>
    <d v="2016-01-09T00:00:00"/>
    <s v="28th February,2016"/>
    <d v="2016-02-28T00:00:00"/>
    <s v="Victor Githigi"/>
    <s v="Male"/>
    <s v="216881"/>
    <s v="792564814"/>
    <m/>
    <m/>
    <m/>
    <m/>
    <m/>
    <s v="Meru"/>
    <s v="Buuri"/>
    <s v="Kisima"/>
    <s v="Gitugi"/>
    <s v="10"/>
    <s v="George Kiriungi Ngatia"/>
    <m/>
    <s v="George Kiriungi Ngatia"/>
    <s v=""/>
    <s v="Informal Business"/>
    <x v="2"/>
    <x v="0"/>
    <d v="2017-03-02T00:00:00"/>
  </r>
  <r>
    <s v="VPA6"/>
    <s v="KE-MER-1604-16169"/>
    <x v="2"/>
    <s v="Unreachable"/>
    <s v="14th February,2016"/>
    <d v="2016-02-14T00:00:00"/>
    <s v="4th April,2016"/>
    <d v="2016-04-04T00:00:00"/>
    <s v="Simon G Kamau"/>
    <s v="Male"/>
    <s v="24059516"/>
    <s v="729691841"/>
    <m/>
    <m/>
    <m/>
    <m/>
    <m/>
    <s v="Meru"/>
    <s v="Buuri"/>
    <s v="Timau"/>
    <s v="Ngenia"/>
    <s v="10"/>
    <s v="George Kiriungi Ngatia"/>
    <m/>
    <s v="George Kiriungi Ngatia"/>
    <s v=""/>
    <s v="Informal Business"/>
    <x v="2"/>
    <x v="0"/>
    <d v="2017-03-02T00:00:00"/>
  </r>
  <r>
    <s v="VPA6"/>
    <s v="KE-NAK-1605-16239"/>
    <x v="2"/>
    <s v="Unreachable"/>
    <s v="12th March,2016"/>
    <d v="2016-03-12T00:00:00"/>
    <s v="1st May,2016"/>
    <d v="2016-05-01T00:00:00"/>
    <s v="Father Michael Ondiek"/>
    <s v="Male"/>
    <s v="99999"/>
    <s v="722655880"/>
    <m/>
    <m/>
    <m/>
    <m/>
    <m/>
    <s v="Nakuru"/>
    <s v="Kuresoi"/>
    <s v="Kamara"/>
    <s v="Baraka"/>
    <s v="10"/>
    <s v="Samson Tenai"/>
    <m/>
    <s v="Samson Tenai"/>
    <s v=""/>
    <s v="Informal Business"/>
    <x v="0"/>
    <x v="0"/>
    <d v="2017-03-02T00:00:00"/>
  </r>
  <r>
    <s v="VPA6"/>
    <s v="KE-TRA-1605-16240"/>
    <x v="0"/>
    <s v=""/>
    <s v="12th March,2016"/>
    <d v="2016-03-12T00:00:00"/>
    <s v="1st May,2016"/>
    <d v="2016-05-01T00:00:00"/>
    <s v="Peter Mbugua Mungai"/>
    <s v="Male"/>
    <s v="99999"/>
    <s v="726100113"/>
    <m/>
    <m/>
    <m/>
    <n v="35.082169"/>
    <n v="0.96545800000000004"/>
    <s v="Trans Nzoia"/>
    <s v="Kiminini"/>
    <s v="Sirende"/>
    <s v="Sirende"/>
    <s v="10"/>
    <s v="Samson Tenai"/>
    <m/>
    <s v="Samson Tenai"/>
    <s v=""/>
    <s v="Informal Business"/>
    <x v="2"/>
    <x v="0"/>
    <d v="2017-03-02T00:00:00"/>
  </r>
  <r>
    <s v="VPA6"/>
    <s v="KE-TRA-1606-16241"/>
    <x v="0"/>
    <s v=""/>
    <s v="12th April,2016"/>
    <d v="2016-04-12T00:00:00"/>
    <s v="1st June,2016"/>
    <d v="2016-06-01T00:00:00"/>
    <s v="Osiri Nyakundi"/>
    <s v="Male"/>
    <s v="99999"/>
    <s v="724330947"/>
    <m/>
    <m/>
    <m/>
    <n v="35.194035999999997"/>
    <n v="0.94122600000000001"/>
    <s v="Trans Nzoia"/>
    <s v="Cherengany"/>
    <s v="Motosiet"/>
    <s v="Moige B"/>
    <s v="10"/>
    <s v="Samson Tenai"/>
    <m/>
    <s v="Samson Tenai"/>
    <s v=""/>
    <s v="Informal Business"/>
    <x v="2"/>
    <x v="0"/>
    <d v="2017-03-02T00:00:00"/>
  </r>
  <r>
    <s v="VPA6"/>
    <s v="KE-NYE-1607-16310"/>
    <x v="0"/>
    <s v=""/>
    <s v="3rd June,2016"/>
    <d v="2016-06-03T00:00:00"/>
    <s v="23rd July,2016"/>
    <d v="2016-07-23T00:00:00"/>
    <s v="Solomon Muraya"/>
    <s v="Male"/>
    <s v="23031427"/>
    <s v="720329227"/>
    <m/>
    <m/>
    <m/>
    <n v="37.120866999999997"/>
    <n v="-0.27397199999999999"/>
    <s v="Nyeri"/>
    <s v="Kieni East"/>
    <s v="Kabaru"/>
    <s v="Warazo"/>
    <s v="10"/>
    <s v="Reuben Ngure Kariuki"/>
    <m/>
    <s v="Reuben Ngure Kariuki"/>
    <s v=""/>
    <s v="Informal Business"/>
    <x v="2"/>
    <x v="0"/>
    <d v="2017-03-02T00:00:00"/>
  </r>
  <r>
    <s v="VPA6"/>
    <s v="KE-NYE-1601-16350"/>
    <x v="0"/>
    <s v=""/>
    <s v="20th November,2015"/>
    <d v="2015-11-20T00:00:00"/>
    <s v="9th January,2016"/>
    <d v="2016-01-09T00:00:00"/>
    <s v="Catherine Njeri Mbogo"/>
    <s v="Female"/>
    <s v="99999"/>
    <s v="722696302"/>
    <m/>
    <m/>
    <m/>
    <n v="36.744517000000002"/>
    <n v="-0.29083999999999999"/>
    <s v="Nyeri"/>
    <s v="Kieni West"/>
    <s v="Gatarakwa"/>
    <s v="Watuka"/>
    <s v="10"/>
    <s v="Loise Gathoni Murigu"/>
    <m/>
    <s v="Loise Gathoni Murigu"/>
    <s v=""/>
    <s v="Informal Business"/>
    <x v="0"/>
    <x v="0"/>
    <d v="2017-03-02T00:00:00"/>
  </r>
  <r>
    <s v="VPA6"/>
    <s v="KE-NYE-1606-16353"/>
    <x v="0"/>
    <s v=""/>
    <s v="12th April,2016"/>
    <d v="2016-04-12T00:00:00"/>
    <s v="1st June,2016"/>
    <d v="2016-06-01T00:00:00"/>
    <s v="John Ndirangu Karururma"/>
    <s v="Male"/>
    <s v="5507256"/>
    <s v="721746149"/>
    <m/>
    <m/>
    <m/>
    <n v="36.768917000000002"/>
    <n v="-0.27861399999999997"/>
    <s v="Nyeri"/>
    <s v="Kieni West"/>
    <s v="Gatarakwa"/>
    <s v="Watuka"/>
    <s v="10"/>
    <s v="Loise Gathoni Murigu"/>
    <m/>
    <s v="Loise Gathoni Murigu"/>
    <s v=""/>
    <s v="Informal Business"/>
    <x v="0"/>
    <x v="0"/>
    <d v="2017-03-02T00:00:00"/>
  </r>
  <r>
    <s v="VPA6"/>
    <s v="KE-KAK-1609-16380"/>
    <x v="0"/>
    <s v=""/>
    <s v="13th July,2016"/>
    <d v="2016-07-13T00:00:00"/>
    <s v="1st September,2016"/>
    <d v="2016-09-01T00:00:00"/>
    <s v="Francis Lusese Alusiola"/>
    <s v="Male"/>
    <s v="10725825"/>
    <s v="722610164"/>
    <m/>
    <m/>
    <m/>
    <n v="34.782525"/>
    <n v="0.31829000000000002"/>
    <s v="Kakamega"/>
    <s v="Lurambi"/>
    <s v="Mahiakalo"/>
    <s v="Ichina"/>
    <s v="10"/>
    <s v="Gillet Lihanda"/>
    <m/>
    <s v="Gillet Lihanda"/>
    <s v=""/>
    <s v="Informal Business"/>
    <x v="0"/>
    <x v="0"/>
    <d v="2017-03-02T00:00:00"/>
  </r>
  <r>
    <s v="VPA6"/>
    <s v="KE-NAI-1607-16388"/>
    <x v="0"/>
    <s v=""/>
    <s v="12th May,2016"/>
    <d v="2016-05-12T00:00:00"/>
    <s v="1st July,2016"/>
    <d v="2016-07-01T00:00:00"/>
    <s v="Ann Njambi Mbuthia"/>
    <s v="Female"/>
    <s v="3328723"/>
    <s v="726291607"/>
    <m/>
    <m/>
    <m/>
    <n v="36.993658000000003"/>
    <n v="-1.256041"/>
    <s v="Nairobi"/>
    <s v="Embakasi"/>
    <s v="Ruai"/>
    <s v="Gatooro"/>
    <s v="10"/>
    <s v="Lazarus N Kariuki"/>
    <m/>
    <s v="Lazarus N Kariuki"/>
    <s v=""/>
    <s v="Informal Business"/>
    <x v="2"/>
    <x v="0"/>
    <d v="2017-03-02T00:00:00"/>
  </r>
  <r>
    <s v="VPA6"/>
    <s v="KE-KIA-1608-16423"/>
    <x v="0"/>
    <s v=""/>
    <s v="12th June,2016"/>
    <d v="2016-06-12T00:00:00"/>
    <s v="1st August,2016"/>
    <d v="2016-08-01T00:00:00"/>
    <s v="Leah Wanjiku Wakarogo"/>
    <s v="Female"/>
    <s v="1123021"/>
    <s v="725223489"/>
    <m/>
    <m/>
    <m/>
    <n v="36.624203000000001"/>
    <n v="-1.17527"/>
    <s v="Kiambu"/>
    <s v="Limuru"/>
    <s v="Kerwa"/>
    <s v="Kerwa"/>
    <s v="10"/>
    <s v="Nilelynk Innovators"/>
    <m/>
    <s v="Nilelynk Innovators"/>
    <s v=""/>
    <s v="Informal Business"/>
    <x v="2"/>
    <x v="0"/>
    <d v="2017-03-02T00:00:00"/>
  </r>
  <r>
    <s v="VPA6"/>
    <s v="KE-NYA-1609-16424"/>
    <x v="1"/>
    <s v="Demolished"/>
    <s v="13th July,2016"/>
    <d v="2016-07-13T00:00:00"/>
    <s v="1st September,2016"/>
    <d v="2016-09-01T00:00:00"/>
    <s v="Richard Kaguchia Wambugu"/>
    <s v="Male"/>
    <s v="26023862"/>
    <s v="72068509"/>
    <m/>
    <m/>
    <m/>
    <n v="36.229101999999997"/>
    <n v="6.0499999999999996E-4"/>
    <s v="Nyandarua"/>
    <s v="Ndaragwa"/>
    <s v="Ngamini"/>
    <s v="Ngamini"/>
    <s v="10"/>
    <s v="KREEN"/>
    <m/>
    <s v="KREEN"/>
    <s v=""/>
    <s v="Informal Business"/>
    <x v="0"/>
    <x v="0"/>
    <d v="2017-03-02T00:00:00"/>
  </r>
  <r>
    <s v="VPA6"/>
    <s v="KE-NAN-1608-16439"/>
    <x v="0"/>
    <s v=""/>
    <s v="12th June,2016"/>
    <d v="2016-06-12T00:00:00"/>
    <s v="1st August,2016"/>
    <d v="2016-08-01T00:00:00"/>
    <s v="Patrick Lumwaghi"/>
    <s v="Male"/>
    <s v="99999"/>
    <s v="724721387"/>
    <m/>
    <m/>
    <m/>
    <n v="35.158257999999996"/>
    <n v="0.14532300000000001"/>
    <s v="Nandi"/>
    <s v="Nandi Central"/>
    <s v="Chiswa"/>
    <s v="Chibuwa"/>
    <s v="10"/>
    <s v="Aggrey Itavale"/>
    <m/>
    <s v="Aggrey Itavale"/>
    <s v=""/>
    <s v="Informal Business"/>
    <x v="2"/>
    <x v="0"/>
    <d v="2017-03-02T00:00:00"/>
  </r>
  <r>
    <s v="VPA6"/>
    <s v="KE-MUR-1605-16444"/>
    <x v="1"/>
    <s v="Abandoned"/>
    <s v="12th March,2016"/>
    <d v="2016-03-12T00:00:00"/>
    <s v="1st May,2016"/>
    <d v="2016-05-01T00:00:00"/>
    <s v="Rahab Wanego Muthurimi"/>
    <s v="Female"/>
    <s v="11272865"/>
    <s v="72620148"/>
    <m/>
    <m/>
    <m/>
    <n v="36.934387000000001"/>
    <n v="-0.66549599999999998"/>
    <s v="Murang'a"/>
    <s v="Kangema"/>
    <s v="Rwathia"/>
    <s v="Kihindu"/>
    <s v="10"/>
    <s v="Jacob Maina Mwangi"/>
    <m/>
    <s v="Jacob Maina Mwangi"/>
    <s v=""/>
    <s v="Informal Business"/>
    <x v="2"/>
    <x v="0"/>
    <d v="2017-03-02T00:00:00"/>
  </r>
  <r>
    <s v="VPA6"/>
    <s v="KE-NYA-1609-16505"/>
    <x v="0"/>
    <s v=""/>
    <s v="13th July,2016"/>
    <d v="2016-07-13T00:00:00"/>
    <s v="1st September,2016"/>
    <d v="2016-09-01T00:00:00"/>
    <s v="Laban Ondieki Mounde"/>
    <s v="Male"/>
    <s v="904400"/>
    <s v="729240374"/>
    <m/>
    <m/>
    <m/>
    <n v="34.945402999999999"/>
    <n v="-0.57741699999999996"/>
    <s v="Nyamira"/>
    <s v="Nyamira South"/>
    <s v="Township"/>
    <s v="Kerobe"/>
    <s v="10"/>
    <s v="Joel N Moigare"/>
    <m/>
    <s v="Joel N Moigare"/>
    <s v=""/>
    <s v="Informal Business"/>
    <x v="2"/>
    <x v="0"/>
    <d v="2017-03-02T00:00:00"/>
  </r>
  <r>
    <s v="VPA6"/>
    <s v="KE-NYA-1712-16518"/>
    <x v="0"/>
    <s v=""/>
    <s v="11th November,2017"/>
    <d v="2017-11-11T00:00:00"/>
    <s v="31st December,2017"/>
    <d v="2017-12-31T00:00:00"/>
    <s v="Eunice Wakarura Mukuria"/>
    <s v="Female"/>
    <s v="4357177"/>
    <s v="724205631"/>
    <m/>
    <m/>
    <m/>
    <n v="36.410786999999999"/>
    <n v="0.118407"/>
    <s v="Nyandarua"/>
    <s v="Ndaragwa"/>
    <s v="Malmanet"/>
    <s v="Shamba"/>
    <s v="10"/>
    <s v="Harun Muchiri Stephen"/>
    <m/>
    <s v="Harun Muchiri Stephen"/>
    <s v=""/>
    <s v="Informal Business"/>
    <x v="2"/>
    <x v="0"/>
    <d v="2017-03-02T00:00:00"/>
  </r>
  <r>
    <s v="VPA6"/>
    <s v="KE-KER-1601-16397"/>
    <x v="2"/>
    <s v="Hostile Client"/>
    <s v="12th November,2015"/>
    <d v="2015-11-12T00:00:00"/>
    <s v="1st January,2016"/>
    <d v="2016-01-01T00:00:00"/>
    <s v="Mary Jepkorir Cheruiyot"/>
    <s v="Female"/>
    <s v="6209674"/>
    <s v="722562198"/>
    <m/>
    <m/>
    <m/>
    <n v="35.223027999999999"/>
    <n v="-0.403775"/>
    <s v="Kericho"/>
    <s v="Belgut"/>
    <s v="Kipsolu"/>
    <s v="Kapsuser/Cheswerta"/>
    <s v="10"/>
    <s v="James K Mugun"/>
    <m/>
    <s v="James K Mugun"/>
    <s v=""/>
    <s v="Informal Business"/>
    <x v="2"/>
    <x v="0"/>
    <d v="2017-03-31T00:00:00"/>
  </r>
  <r>
    <s v="VPA6"/>
    <s v="KE-KIA-1712-15767"/>
    <x v="0"/>
    <s v=""/>
    <s v="11th November,2017"/>
    <d v="2017-11-11T00:00:00"/>
    <s v="31st December,2017"/>
    <d v="2017-12-31T00:00:00"/>
    <s v="Solomon Njoroge N"/>
    <s v="Male"/>
    <s v="23769479"/>
    <s v="726024137"/>
    <m/>
    <m/>
    <m/>
    <n v="36.992252999999998"/>
    <n v="-1.1598869999999999"/>
    <s v="Kiambu"/>
    <s v="Ruiru"/>
    <s v="Kwihota"/>
    <s v=""/>
    <s v="10"/>
    <s v="Edwin Odhiambo"/>
    <m/>
    <s v="Edwin Odhiambo"/>
    <s v=""/>
    <s v="Informal Business"/>
    <x v="2"/>
    <x v="0"/>
    <d v="2018-08-02T00:00:00"/>
  </r>
  <r>
    <s v="VPA6"/>
    <s v="KE-NAK-1702-18050"/>
    <x v="0"/>
    <s v=""/>
    <s v="13th December,2016"/>
    <d v="2016-12-13T00:00:00"/>
    <s v="1st February,2017"/>
    <d v="2017-02-01T00:00:00"/>
    <s v="Ann Ndungu Njambi"/>
    <s v="Female"/>
    <s v="27747022"/>
    <s v="710798997"/>
    <m/>
    <m/>
    <m/>
    <n v="36.136949999999999"/>
    <n v="-0.151083"/>
    <s v="Nakuru"/>
    <s v="Bahati"/>
    <s v="Bahati"/>
    <s v="Kamiruri"/>
    <s v="10"/>
    <s v="Christopher Njinju Ndungu"/>
    <m/>
    <s v="Christopher Njinju Ndungu"/>
    <s v=""/>
    <s v="Informal Business"/>
    <x v="0"/>
    <x v="0"/>
    <d v="2017-10-14T00:00:00"/>
  </r>
  <r>
    <s v="VPA6"/>
    <s v="KE-NYE-1801-22337"/>
    <x v="2"/>
    <s v="Unreachable"/>
    <s v="12th December,2017"/>
    <d v="2017-12-12T00:00:00"/>
    <s v="9th January,2018"/>
    <d v="2018-01-09T00:00:00"/>
    <s v="Wangeci Dorcas Wandia"/>
    <s v="Male"/>
    <s v="23457698"/>
    <s v="702922727"/>
    <m/>
    <m/>
    <m/>
    <n v="37.084485999999998"/>
    <n v="-0.44858799999999999"/>
    <s v="Nyeri"/>
    <s v="Mathira West"/>
    <s v="Mathira West"/>
    <s v="Rutiti"/>
    <s v="10"/>
    <s v="Rural Green Energy Services"/>
    <m/>
    <s v="Rural Green Energy Services"/>
    <s v=""/>
    <s v="Informal Business"/>
    <x v="2"/>
    <x v="0"/>
    <d v="2018-03-13T00:00:00"/>
  </r>
  <r>
    <s v="VPA6"/>
    <s v="KE-UAS-1811-24448"/>
    <x v="0"/>
    <s v=""/>
    <s v="20th September,2018"/>
    <d v="2018-09-20T00:00:00"/>
    <s v="17th November,2018"/>
    <d v="2018-11-17T00:00:00"/>
    <s v="Lessan Joyce Jerono"/>
    <s v="Female"/>
    <s v="99999"/>
    <s v="72805924"/>
    <m/>
    <m/>
    <s v="722603792"/>
    <n v="35.292538"/>
    <n v="0.44284800000000002"/>
    <s v="Uasin Gishu"/>
    <s v="Kapseret"/>
    <s v="Kesses"/>
    <s v="Outspan"/>
    <s v="10"/>
    <s v="Daniel Bartilol"/>
    <m/>
    <s v="Daniel Bartilol"/>
    <s v=""/>
    <s v="Informal Business"/>
    <x v="2"/>
    <x v="0"/>
    <d v="2018-12-13T00:00:00"/>
  </r>
  <r>
    <s v="VPA6"/>
    <s v="KE-KAJ-1811-27793"/>
    <x v="0"/>
    <s v=""/>
    <s v="1st October,2018"/>
    <d v="2018-10-01T00:00:00"/>
    <s v="27th November,2018"/>
    <d v="2018-11-27T00:00:00"/>
    <s v="Njenga John Kaniaru"/>
    <s v="Male"/>
    <s v="99999"/>
    <s v="254721705036"/>
    <m/>
    <m/>
    <m/>
    <n v="37.491864999999997"/>
    <n v="-2.9129299999999998"/>
    <s v="Kajiado"/>
    <s v="Loitokitok"/>
    <s v="Loitoktok"/>
    <s v="Enkariakronkena"/>
    <s v="10"/>
    <s v="John Chege Nyingi"/>
    <m/>
    <s v="John Chege Nyingi"/>
    <s v=""/>
    <s v="Informal Business"/>
    <x v="0"/>
    <x v="0"/>
    <d v="2018-12-26T00:00:00"/>
  </r>
  <r>
    <s v="VPA6"/>
    <s v="KE-KAJ-2006-28580"/>
    <x v="1"/>
    <s v="Non Compliant"/>
    <s v="30th May,2020"/>
    <d v="2020-05-30T00:00:00"/>
    <s v="23rd June,2020"/>
    <d v="2020-06-23T00:00:00"/>
    <s v="Aseyo John"/>
    <s v="Male"/>
    <s v="99999"/>
    <s v="+254722640593"/>
    <m/>
    <m/>
    <s v="721270622"/>
    <n v="36.960307999999998"/>
    <n v="-1.5008049999999999"/>
    <s v="Kajiado"/>
    <s v="Kajiado East"/>
    <s v="Kitengela"/>
    <s v="Upper Valley Estate"/>
    <s v="10"/>
    <s v="Fexmy EcoFuels"/>
    <m/>
    <s v="Fexmy EcoFuels"/>
    <s v=""/>
    <s v="Informal Business"/>
    <x v="8"/>
    <x v="1"/>
    <d v="2020-08-15T00:00:00"/>
  </r>
  <r>
    <s v="VPA6"/>
    <s v="KE-NAI-2007-28577"/>
    <x v="2"/>
    <s v="Non Compliant"/>
    <s v="2nd July,2020"/>
    <d v="2020-07-02T00:00:00"/>
    <s v="15th July,2020"/>
    <d v="2020-07-15T00:00:00"/>
    <s v="Mundia Mercy"/>
    <s v="Female"/>
    <s v="99999"/>
    <s v="722869119"/>
    <m/>
    <m/>
    <m/>
    <n v="36.968910999999999"/>
    <n v="-1.273954"/>
    <s v="Nairobi"/>
    <s v="Embakasi East"/>
    <s v="Utawala"/>
    <s v="Utawala"/>
    <n v="10"/>
    <s v="Fexmy EcoFuels"/>
    <m/>
    <s v="Fexmy EcoFuels"/>
    <s v=""/>
    <s v="Informal Business"/>
    <x v="8"/>
    <x v="1"/>
    <d v="2020-08-17T00:00:00"/>
  </r>
  <r>
    <s v="VPA6"/>
    <s v="KE-BAR-2203-27725"/>
    <x v="0"/>
    <s v=""/>
    <s v="10th October,2021"/>
    <d v="2021-10-10T00:00:00"/>
    <s v="23rd March,2022"/>
    <d v="2022-03-23T00:00:00"/>
    <s v="Korir Esther"/>
    <s v="Female"/>
    <n v="99999"/>
    <s v="0722320386"/>
    <m/>
    <m/>
    <m/>
    <n v="35.767449999999997"/>
    <n v="0.46992600000000001"/>
    <s v="Baringo"/>
    <s v="Baringo Central"/>
    <s v="Kapropita"/>
    <s v="Kapsoo"/>
    <n v="10"/>
    <s v="Robert Kiprono Ngetich"/>
    <m/>
    <s v="Robert Kiprono Ngetich"/>
    <s v=""/>
    <s v="Informal Business"/>
    <x v="0"/>
    <x v="0"/>
    <d v="2022-03-24T00:00:00"/>
  </r>
  <r>
    <s v="VPA6"/>
    <s v="KE-KAJ-2110-29664"/>
    <x v="0"/>
    <s v=""/>
    <s v="24th September,2021"/>
    <d v="2021-09-24T00:00:00"/>
    <s v="14th October,2021"/>
    <d v="2021-10-14T00:00:00"/>
    <s v="Frank Lijodi"/>
    <s v="Male"/>
    <n v="99999"/>
    <s v="254753101015"/>
    <m/>
    <m/>
    <s v="254711203221"/>
    <n v="37.495733999999999"/>
    <n v="-2.9308010000000002"/>
    <s v="Kajiado"/>
    <s v="Loitokitok"/>
    <s v="Loitoktok"/>
    <s v="Oloolopon"/>
    <n v="10"/>
    <s v="Peter Kiniu"/>
    <m/>
    <s v="Peter Kiniu"/>
    <s v=""/>
    <s v="Informal Business"/>
    <x v="0"/>
    <x v="0"/>
    <d v="2021-11-07T00:00:00"/>
  </r>
  <r>
    <s v="VPA6"/>
    <s v="KE-BAR-2207-29530"/>
    <x v="0"/>
    <s v=""/>
    <s v="20th May,2022"/>
    <d v="2022-05-20T00:00:00"/>
    <s v="4th July,2022"/>
    <d v="2022-07-04T00:00:00"/>
    <s v="Kosgei Michael"/>
    <s v="Male"/>
    <n v="99999"/>
    <s v="722369655"/>
    <m/>
    <m/>
    <m/>
    <n v="35.793939999999999"/>
    <n v="-2.0480000000000002E-2"/>
    <s v="Baringo"/>
    <s v="Koibatek"/>
    <s v="Lebolos"/>
    <s v="Lebolos"/>
    <n v="10"/>
    <s v="Robert Kiprono Ngetich"/>
    <m/>
    <s v="Robert Kiprono Ngetich"/>
    <s v=""/>
    <s v="Informal Business"/>
    <x v="0"/>
    <x v="0"/>
    <d v="2022-07-04T00:00:00"/>
  </r>
  <r>
    <s v="VPA6"/>
    <s v="KE-BAR-2205-29527"/>
    <x v="0"/>
    <s v=""/>
    <s v="7th March,2022"/>
    <d v="2022-03-07T00:00:00"/>
    <s v="17th May,2022"/>
    <d v="2022-05-17T00:00:00"/>
    <s v="Kandagor Hosea K"/>
    <s v="Male"/>
    <n v="99999"/>
    <s v="720495628"/>
    <m/>
    <m/>
    <s v="0724980628"/>
    <n v="35.744610999999999"/>
    <n v="0.47845399999999999"/>
    <s v="Baringo"/>
    <s v="Baringo Central"/>
    <s v="Kabarnet"/>
    <s v="Cereals"/>
    <n v="10"/>
    <s v="Robert Kiprono Ngetich"/>
    <m/>
    <s v="Robert Kiprono Ngetich"/>
    <s v=""/>
    <s v="Informal Business"/>
    <x v="0"/>
    <x v="0"/>
    <d v="2022-05-17T00:00:00"/>
  </r>
  <r>
    <s v="VPA6"/>
    <s v="KE-KAJ-2201-29095"/>
    <x v="0"/>
    <s v=""/>
    <s v="22nd December,2021"/>
    <d v="2021-12-22T00:00:00"/>
    <s v="25th January,2022"/>
    <d v="2022-01-25T00:00:00"/>
    <s v="Njau Samwel Richard"/>
    <s v="Male"/>
    <n v="99999"/>
    <s v="254722281026"/>
    <m/>
    <m/>
    <m/>
    <n v="36.766333000000003"/>
    <n v="-1.4026449999999999"/>
    <s v="Kajiado"/>
    <s v="Kajiado North"/>
    <s v="Ongata Rongai"/>
    <s v="Bookland"/>
    <n v="10"/>
    <s v="Nilelynk Innovators"/>
    <m/>
    <s v="Nilelynk Innovators"/>
    <s v=""/>
    <s v="Informal Business"/>
    <x v="0"/>
    <x v="0"/>
    <d v="2022-03-28T00:00:00"/>
  </r>
  <r>
    <s v="VPA6"/>
    <s v="KE-KAJ-2104-29656"/>
    <x v="0"/>
    <s v=""/>
    <s v="11th October,2020"/>
    <d v="2020-10-11T00:00:00"/>
    <s v="8th April,2021"/>
    <d v="2021-04-08T00:00:00"/>
    <s v="Nyatae Jane Wanjiru"/>
    <s v="Female"/>
    <n v="99999"/>
    <s v="254724755818"/>
    <m/>
    <m/>
    <m/>
    <n v="37.547823000000001"/>
    <n v="-2.9380030000000001"/>
    <s v="Kajiado"/>
    <s v="Loitokitok"/>
    <s v="Kuku"/>
    <s v="Nkama"/>
    <n v="10"/>
    <s v="Justus Inyasi Makipa"/>
    <m/>
    <s v="Justus Inyasi Makipa"/>
    <s v=""/>
    <s v="Informal Business"/>
    <x v="2"/>
    <x v="0"/>
    <d v="2021-10-17T00:00:00"/>
  </r>
  <r>
    <s v="VPA6"/>
    <s v="KE-NYE-2205-30927"/>
    <x v="0"/>
    <s v=""/>
    <s v="15th April,2022"/>
    <d v="2022-04-15T00:00:00"/>
    <s v="25th May,2022"/>
    <d v="2022-05-25T00:00:00"/>
    <s v="Muthega Daniel Mwangi"/>
    <s v="Male"/>
    <s v="3201285"/>
    <s v="0726831959"/>
    <m/>
    <m/>
    <s v="0720589290"/>
    <n v="37.071779999999997"/>
    <n v="-0.491782"/>
    <s v="Nyeri"/>
    <s v="Mathira West"/>
    <s v="Tumutumu"/>
    <s v="Kiangoma"/>
    <n v="10"/>
    <s v="Francis Nyaga Muriithi"/>
    <m/>
    <s v="Francis Nyaga Muriithi"/>
    <s v=""/>
    <s v="Informal Business"/>
    <x v="0"/>
    <x v="0"/>
    <d v="2022-06-07T00:00:00"/>
  </r>
  <r>
    <s v="VPA6"/>
    <s v="KE-KAJ-2204-29087"/>
    <x v="0"/>
    <s v=""/>
    <s v="10th March,2022"/>
    <d v="2022-03-10T00:00:00"/>
    <s v="1st April,2022"/>
    <d v="2022-04-01T00:00:00"/>
    <s v="Wanjiru Judy"/>
    <s v="Female"/>
    <n v="99999"/>
    <s v="0726507083"/>
    <m/>
    <m/>
    <m/>
    <n v="37.526482999999999"/>
    <n v="-2.825415"/>
    <s v="Kajiado"/>
    <s v="Loitokitok"/>
    <s v="Loitoktok"/>
    <s v="Sabasaba"/>
    <n v="10"/>
    <s v="Peter Kiniu"/>
    <m/>
    <s v="Peter Kiniu"/>
    <s v=""/>
    <s v="Informal Business"/>
    <x v="0"/>
    <x v="0"/>
    <d v="2022-04-25T00:00:00"/>
  </r>
  <r>
    <s v="VPA6"/>
    <s v="KE-KAJ-2012-28594"/>
    <x v="0"/>
    <s v=""/>
    <s v="11th November,2020"/>
    <d v="2020-11-11T00:00:00"/>
    <s v="11th December,2020"/>
    <d v="2020-12-11T00:00:00"/>
    <s v="Mumbi Veronica"/>
    <s v="Female"/>
    <s v="99999"/>
    <s v="254723006294"/>
    <m/>
    <m/>
    <s v="254100151380"/>
    <n v="36.727105000000002"/>
    <n v="-1.4593430000000001"/>
    <s v="Kajiado"/>
    <s v="Kajiado North"/>
    <s v="Kiserian"/>
    <s v="St.Martin"/>
    <n v="10"/>
    <s v="Jackson Muia Mutiso"/>
    <m/>
    <s v="Jackson Muia Mutiso"/>
    <s v=""/>
    <s v="Informal Business"/>
    <x v="0"/>
    <x v="0"/>
    <d v="2021-01-28T00:00:00"/>
  </r>
  <r>
    <s v="VPA6"/>
    <s v="KE-KIA-2010-28554"/>
    <x v="0"/>
    <s v=""/>
    <s v="1st October,2020"/>
    <d v="2020-10-01T00:00:00"/>
    <s v="18th October,2020"/>
    <d v="2020-10-18T00:00:00"/>
    <s v="Karanja Joyce Wanjira"/>
    <s v="Female"/>
    <s v="13471607"/>
    <s v="254721673901"/>
    <m/>
    <m/>
    <s v="254727131498"/>
    <n v="36.728105999999997"/>
    <n v="-1.2276279999999999"/>
    <s v="Kiambu"/>
    <s v="Kikuyu"/>
    <s v="Kabete"/>
    <s v="Kibichiku"/>
    <n v="10"/>
    <s v="Blue Frame"/>
    <m/>
    <s v="Blue Frame"/>
    <s v=""/>
    <s v="Informal Business"/>
    <x v="0"/>
    <x v="0"/>
    <d v="2020-12-01T00:00:00"/>
  </r>
  <r>
    <s v="VPA6"/>
    <s v="KE-KIA-2012-26550"/>
    <x v="0"/>
    <s v=""/>
    <s v="18th November,2020"/>
    <d v="2020-11-18T00:00:00"/>
    <s v="3rd December,2020"/>
    <d v="2020-12-03T00:00:00"/>
    <s v="Kigera Michael"/>
    <s v="Male"/>
    <s v="4928245"/>
    <s v="254720824825"/>
    <m/>
    <m/>
    <s v="254717419563"/>
    <n v="36.701009999999997"/>
    <n v="-1.0767720000000001"/>
    <s v="Kiambu"/>
    <s v="Kiambaa"/>
    <s v="Githiga"/>
    <s v="Gitiha"/>
    <n v="10"/>
    <s v="Fredrick Gatungu Kago"/>
    <m/>
    <s v="Fredrick Gatungu Kago"/>
    <s v=""/>
    <s v="Informal Business"/>
    <x v="0"/>
    <x v="0"/>
    <d v="2020-12-15T00:00:00"/>
  </r>
  <r>
    <s v="VPA6"/>
    <s v="KE-KIA-2008-28581"/>
    <x v="0"/>
    <s v=""/>
    <s v="3rd August,2020"/>
    <d v="2020-08-03T00:00:00"/>
    <s v="14th August,2020"/>
    <d v="2020-08-14T00:00:00"/>
    <s v="Thomas Karao Thuku"/>
    <s v="Male"/>
    <s v="99999"/>
    <s v="254722482213"/>
    <m/>
    <m/>
    <m/>
    <n v="36.824720999999997"/>
    <n v="-1.065534"/>
    <s v="Kiambu"/>
    <s v="Githunguri"/>
    <s v="Githunguri"/>
    <s v="Nyakambugi"/>
    <s v="10"/>
    <s v="Fredrick Gatungu Kago"/>
    <m/>
    <s v="Fredrick Gatungu Kago"/>
    <s v=""/>
    <s v="Informal Business"/>
    <x v="0"/>
    <x v="0"/>
    <d v="2020-09-28T00:00:00"/>
  </r>
  <r>
    <s v="VPA6"/>
    <s v="KE-KER-2010-26174"/>
    <x v="0"/>
    <s v=""/>
    <s v="27th August,2020"/>
    <d v="2020-08-27T00:00:00"/>
    <s v="29th October,2020"/>
    <d v="2020-10-29T00:00:00"/>
    <s v="Paul Cheruiyot"/>
    <s v="Male"/>
    <s v="99999"/>
    <s v="254722472253"/>
    <m/>
    <m/>
    <s v="254712737096"/>
    <n v="35.509404000000004"/>
    <n v="-0.122698"/>
    <s v="Kericho"/>
    <s v="Kipkelion East"/>
    <s v="Kalyet"/>
    <s v="Kalyet"/>
    <n v="10"/>
    <s v="Philip Kurgat"/>
    <m/>
    <s v="Philip Kurgat"/>
    <s v=""/>
    <s v="Informal Business"/>
    <x v="0"/>
    <x v="0"/>
    <d v="2020-12-05T00:00:00"/>
  </r>
  <r>
    <s v="VPA6"/>
    <s v="KE-KIA-2101-26552"/>
    <x v="0"/>
    <s v=""/>
    <s v="2nd January,2021"/>
    <d v="2021-01-02T00:00:00"/>
    <s v="16th January,2021"/>
    <d v="2021-01-16T00:00:00"/>
    <s v="Nganga Thomas Thuku"/>
    <s v="Male"/>
    <s v="99999"/>
    <s v="254721352339"/>
    <m/>
    <m/>
    <m/>
    <n v="36.833823000000002"/>
    <n v="-1.0364329999999999"/>
    <s v="Kiambu"/>
    <s v="Githunguri"/>
    <s v="Komothai"/>
    <s v="Kigumo"/>
    <n v="10"/>
    <s v="Fredrick Gatungu Kago"/>
    <m/>
    <s v="Fredrick Gatungu Kago"/>
    <s v=""/>
    <s v="Informal Business"/>
    <x v="0"/>
    <x v="0"/>
    <d v="2021-01-23T00:00:00"/>
  </r>
  <r>
    <s v="VPA6"/>
    <s v="KE-KIA-2011-26946"/>
    <x v="0"/>
    <s v=""/>
    <s v="30th August,2020"/>
    <d v="2020-08-30T00:00:00"/>
    <s v="26th November,2020"/>
    <d v="2020-11-26T00:00:00"/>
    <s v="Ndungu Ibinda Michael"/>
    <s v="Male"/>
    <s v="2301326"/>
    <s v="71396967"/>
    <m/>
    <m/>
    <m/>
    <n v="36.645403000000002"/>
    <n v="-1.2019029999999999"/>
    <s v="Kiambu"/>
    <s v="Limuru"/>
    <s v="Kikuyu"/>
    <s v="Acre moja"/>
    <n v="10"/>
    <s v="Lucas Mbithi Muia"/>
    <m/>
    <s v="Lucas Mbithi Muia"/>
    <s v=""/>
    <s v="Informal Business"/>
    <x v="2"/>
    <x v="0"/>
    <d v="2020-11-26T00:00:00"/>
  </r>
  <r>
    <s v="VPA6"/>
    <s v="KE-KIA-2103-26558"/>
    <x v="0"/>
    <s v=""/>
    <s v="8th February,2021"/>
    <d v="2021-02-08T00:00:00"/>
    <s v="18th March,2021"/>
    <d v="2021-03-18T00:00:00"/>
    <s v="Waringa Martin Muhoro"/>
    <s v="Male"/>
    <s v="99999"/>
    <s v="254723880122"/>
    <m/>
    <m/>
    <s v="254748296077"/>
    <n v="36.681579999999997"/>
    <n v="-1.268295"/>
    <s v="Kiambu"/>
    <s v="Kikuyu"/>
    <s v="Kikuyu"/>
    <s v="Kionguro"/>
    <n v="10"/>
    <s v="Ekman J.K. Karigi"/>
    <m/>
    <s v="Ekman J.K. Karigi"/>
    <s v=""/>
    <s v="Informal Business"/>
    <x v="2"/>
    <x v="0"/>
    <d v="2021-03-25T00:00:00"/>
  </r>
  <r>
    <s v="VPA6"/>
    <s v="KE-NAN-2101-26498"/>
    <x v="0"/>
    <s v=""/>
    <s v="28th November,2020"/>
    <d v="2020-11-28T00:00:00"/>
    <s v="18th January,2021"/>
    <d v="2021-01-18T00:00:00"/>
    <s v="Kosgei Rael"/>
    <s v="Female"/>
    <s v="6665448"/>
    <s v="254729666305"/>
    <m/>
    <m/>
    <s v="254725882399"/>
    <n v="35.071370000000002"/>
    <n v="0.480126"/>
    <s v="Nandi"/>
    <s v="Mosop"/>
    <s v="Chepnoet"/>
    <s v="Chepnoet"/>
    <n v="10"/>
    <s v="Luka Kiprop Maiyo"/>
    <m/>
    <s v="Luka Kiprop Maiyo"/>
    <s v=""/>
    <s v="Informal Business"/>
    <x v="0"/>
    <x v="0"/>
    <d v="2021-03-02T00:00:00"/>
  </r>
  <r>
    <s v="VPA6"/>
    <s v="KE-KIA-2101-26549"/>
    <x v="0"/>
    <s v=""/>
    <s v="21st November,2020"/>
    <d v="2020-11-21T00:00:00"/>
    <s v="8th January,2021"/>
    <d v="2021-01-08T00:00:00"/>
    <s v="Mukami Joseph Waweru"/>
    <s v="Male"/>
    <s v="240116"/>
    <s v="254725303627"/>
    <m/>
    <m/>
    <s v="254707011798"/>
    <n v="36.850881000000001"/>
    <n v="-1.088406"/>
    <s v="Kiambu"/>
    <s v="Githunguri"/>
    <s v="Ngewa"/>
    <s v="Kambara"/>
    <n v="10"/>
    <s v="Geoffrey Ndua Mbugua"/>
    <m/>
    <s v="Geoffrey Ndua Mbugua"/>
    <s v=""/>
    <s v="Informal Business"/>
    <x v="2"/>
    <x v="0"/>
    <d v="2021-03-11T00:00:00"/>
  </r>
  <r>
    <s v="VPA6"/>
    <s v="KE-NAN-2102-26496"/>
    <x v="2"/>
    <s v="Non Compliant"/>
    <s v="10th November,2020"/>
    <d v="2020-11-10T00:00:00"/>
    <s v="18th February,2021"/>
    <d v="2021-02-18T00:00:00"/>
    <s v="Kipruto Conseslus"/>
    <s v="Male"/>
    <s v="29173214"/>
    <s v="254707442657"/>
    <m/>
    <m/>
    <s v="254707160861"/>
    <n v="35.174106999999999"/>
    <n v="0.33280399999999999"/>
    <s v="Nandi"/>
    <s v="Mosop"/>
    <s v="Mutwot"/>
    <s v="Tironin"/>
    <n v="10"/>
    <s v="Kelvin Kimutai"/>
    <m/>
    <s v="Kelvin Kimutai"/>
    <s v=""/>
    <s v="Informal Business"/>
    <x v="0"/>
    <x v="0"/>
    <d v="2021-02-23T00:00:00"/>
  </r>
  <r>
    <s v="VPA6"/>
    <s v="KE-KIR-2102-27206"/>
    <x v="0"/>
    <s v=""/>
    <s v="11th January,2021"/>
    <d v="2021-01-11T00:00:00"/>
    <s v="11th February,2021"/>
    <d v="2021-02-11T00:00:00"/>
    <s v="Muriuki Njagi Andrew"/>
    <s v="Male"/>
    <s v="9303496"/>
    <s v="254721537737"/>
    <m/>
    <m/>
    <s v="254790960115"/>
    <n v="37.294559"/>
    <n v="-0.45157799999999998"/>
    <s v="Kirinyaga"/>
    <s v="Kerugoya/Kutus"/>
    <s v="Gachigi"/>
    <s v="Kianguenyi"/>
    <n v="10"/>
    <s v="James Muchira Mwai"/>
    <m/>
    <s v="James Muchira Mwai"/>
    <s v=""/>
    <s v="Informal Business"/>
    <x v="0"/>
    <x v="0"/>
    <d v="2021-03-17T00:00:00"/>
  </r>
  <r>
    <s v="VPA6"/>
    <s v="KE-KAJ-2105-28721"/>
    <x v="0"/>
    <s v=""/>
    <s v="20th April,2021"/>
    <d v="2021-04-20T00:00:00"/>
    <s v="18th May,2021"/>
    <d v="2021-05-18T00:00:00"/>
    <s v="Ntoyai Paul"/>
    <s v="Male"/>
    <n v="99999"/>
    <s v="254727073311"/>
    <m/>
    <m/>
    <s v="254722247872"/>
    <n v="37.495708"/>
    <n v="-2.9272529999999999"/>
    <s v="Kajiado"/>
    <s v="Loitokitok"/>
    <s v="Loitoktok"/>
    <s v="Oloolopon"/>
    <n v="10"/>
    <s v="Peter Kiniu"/>
    <m/>
    <s v="Peter Kiniu"/>
    <s v=""/>
    <s v="Informal Business"/>
    <x v="0"/>
    <x v="0"/>
    <d v="2021-05-24T00:00:00"/>
  </r>
  <r>
    <s v="VPA6"/>
    <s v="KE-KAJ-2105-29085"/>
    <x v="0"/>
    <s v=""/>
    <s v="1st May,2021"/>
    <d v="2021-05-01T00:00:00"/>
    <s v="24th May,2021"/>
    <d v="2021-05-24T00:00:00"/>
    <s v="Nyamweya Jairus"/>
    <s v="Male"/>
    <n v="99999"/>
    <s v="254722797057"/>
    <m/>
    <m/>
    <m/>
    <n v="36.672302000000002"/>
    <n v="-1.357818"/>
    <s v="Kajiado"/>
    <s v="Kajiado North"/>
    <s v="Ngong"/>
    <s v="Oloolua"/>
    <n v="10"/>
    <s v="Nilelynk Innovators"/>
    <m/>
    <s v="Nilelynk Innovators"/>
    <s v=""/>
    <s v="Informal Business"/>
    <x v="0"/>
    <x v="0"/>
    <d v="2021-06-23T00:00:00"/>
  </r>
  <r>
    <s v="VPA6"/>
    <s v="KE-KER-2209-26358"/>
    <x v="0"/>
    <s v=""/>
    <s v="1st August,2022"/>
    <d v="2022-08-01T00:00:00"/>
    <s v="4th September,2022"/>
    <d v="2022-09-04T00:00:00"/>
    <s v="Rutto Peter"/>
    <s v="Male"/>
    <s v="20126234"/>
    <s v="0726101819"/>
    <m/>
    <m/>
    <m/>
    <n v="35.125698"/>
    <n v="-0.60966299999999995"/>
    <s v="Kericho"/>
    <s v="Bureti"/>
    <s v="Techoget"/>
    <s v="Ketengeret"/>
    <n v="10"/>
    <s v="Philip Kurgat"/>
    <m/>
    <s v="Philip Kurgat"/>
    <s v=""/>
    <s v="Informal Business"/>
    <x v="0"/>
    <x v="0"/>
    <d v="2022-10-11T00:00:00"/>
  </r>
  <r>
    <s v="VPA6"/>
    <s v="KE-KAJ-2210-30857"/>
    <x v="0"/>
    <s v=""/>
    <s v="10th October,2022"/>
    <d v="2022-10-10T00:00:00"/>
    <s v="15th October,2022"/>
    <d v="2022-10-15T00:00:00"/>
    <s v="Karimi Anthony"/>
    <s v="Male"/>
    <s v=""/>
    <s v="0722723020"/>
    <m/>
    <m/>
    <s v="0722757142"/>
    <n v="36.941695000000003"/>
    <n v="-1.586997"/>
    <s v="Kajiado"/>
    <s v="Loitokitok"/>
    <s v="Kitengela"/>
    <s v="Korompoi"/>
    <n v="10"/>
    <s v="Peter Kiniu"/>
    <m/>
    <s v="Peter Kiniu"/>
    <s v=""/>
    <s v="Informal Business"/>
    <x v="0"/>
    <x v="0"/>
    <d v="2022-10-23T00:00:00"/>
  </r>
  <r>
    <s v="VPA6"/>
    <s v="KE-KER-2208-26362"/>
    <x v="0"/>
    <s v=""/>
    <s v="2nd March,2022"/>
    <d v="2022-03-02T00:00:00"/>
    <s v="25th August,2022"/>
    <d v="2022-08-25T00:00:00"/>
    <s v="Cheruiyot Stanley"/>
    <s v="Male"/>
    <s v="10887261"/>
    <s v="0722304468"/>
    <m/>
    <m/>
    <m/>
    <n v="35.145809999999997"/>
    <n v="-0.58316500000000004"/>
    <s v="Kericho"/>
    <s v="Bureti"/>
    <s v="Cheborge"/>
    <s v="Kamolok"/>
    <n v="10"/>
    <s v="Philip Kurgat"/>
    <m/>
    <s v="Philip Kurgat"/>
    <s v=""/>
    <s v="Informal Business"/>
    <x v="0"/>
    <x v="0"/>
    <d v="2022-09-06T00:00:00"/>
  </r>
  <r>
    <s v="VPA6"/>
    <s v="KE-TRA-2209-26452"/>
    <x v="0"/>
    <s v=""/>
    <s v="5th July,2022"/>
    <d v="2022-07-05T00:00:00"/>
    <s v="23rd September,2022"/>
    <d v="2022-09-23T00:00:00"/>
    <s v="Onyango Edbert Owino"/>
    <s v="Male"/>
    <s v="13875461"/>
    <s v="0721157624"/>
    <m/>
    <m/>
    <s v="0710100491"/>
    <n v="35.031351999999998"/>
    <n v="0.97046299999999996"/>
    <s v="Trans Nzoia"/>
    <s v="Kiminini"/>
    <s v="Waitaluk"/>
    <s v="Namngoi"/>
    <n v="10"/>
    <s v="Aggrey Itavale"/>
    <m/>
    <s v="Aggrey Itavale"/>
    <s v=""/>
    <s v="Informal Business"/>
    <x v="2"/>
    <x v="0"/>
    <d v="2022-10-03T00:00:00"/>
  </r>
  <r>
    <s v="VPA6"/>
    <s v="KE-KER-2208-26361"/>
    <x v="0"/>
    <s v=""/>
    <s v="1st May,2022"/>
    <d v="2022-05-01T00:00:00"/>
    <s v="29th August,2022"/>
    <d v="2022-08-29T00:00:00"/>
    <s v="Maina Chemutai"/>
    <s v="Female"/>
    <s v="0866500"/>
    <s v="0723157614"/>
    <m/>
    <m/>
    <m/>
    <n v="35.103025000000002"/>
    <n v="-0.582372"/>
    <s v="Kericho"/>
    <s v="Bureti"/>
    <s v="Cheboin"/>
    <s v="Tebesonik"/>
    <n v="10"/>
    <s v="Philip Kurgat"/>
    <m/>
    <s v="Philip Kurgat"/>
    <s v=""/>
    <s v="Informal Business"/>
    <x v="0"/>
    <x v="0"/>
    <d v="2022-09-06T00:00:00"/>
  </r>
  <r>
    <s v="VPA6"/>
    <s v="KE-TRA-2209-26450"/>
    <x v="0"/>
    <s v=""/>
    <s v="12th July,2022"/>
    <d v="2022-07-12T00:00:00"/>
    <s v="23rd September,2022"/>
    <d v="2022-09-23T00:00:00"/>
    <s v="Murashe Loice Nyambura"/>
    <s v="Female"/>
    <s v="27536287"/>
    <s v="0712881625"/>
    <m/>
    <m/>
    <s v="0728923652"/>
    <n v="35.084240000000001"/>
    <n v="1.0576970000000001"/>
    <s v="Trans Nzoia"/>
    <s v="Kwanza"/>
    <s v="Sinyerere"/>
    <s v="Mkuyu"/>
    <n v="10"/>
    <s v="Aggrey Itavale"/>
    <m/>
    <s v="Aggrey Itavale"/>
    <s v=""/>
    <s v="Informal Business"/>
    <x v="2"/>
    <x v="0"/>
    <d v="2022-10-03T00:00:00"/>
  </r>
  <r>
    <s v="VPA6"/>
    <s v="KE-TRA-2209-26449"/>
    <x v="0"/>
    <s v=""/>
    <s v="17th June,2022"/>
    <d v="2022-06-17T00:00:00"/>
    <s v="23rd September,2022"/>
    <d v="2022-09-23T00:00:00"/>
    <s v="Masimba Henry Angwenyi"/>
    <s v="Male"/>
    <s v="11135517"/>
    <s v="0710871778"/>
    <m/>
    <m/>
    <s v="0717616954"/>
    <n v="35.082483000000003"/>
    <n v="1.037647"/>
    <s v="Trans Nzoia"/>
    <s v="Trans Nzoia West"/>
    <s v="Kaplamai"/>
    <s v="Makoi"/>
    <n v="10"/>
    <s v="Aggrey Itavale"/>
    <m/>
    <s v="Aggrey Itavale"/>
    <s v=""/>
    <s v="Informal Business"/>
    <x v="2"/>
    <x v="0"/>
    <d v="2022-10-03T00:00:00"/>
  </r>
  <r>
    <s v="VPA6"/>
    <s v="KE-KIA-1709-23211"/>
    <x v="0"/>
    <s v=""/>
    <s v="3rd August,2017"/>
    <d v="2017-08-03T00:00:00"/>
    <s v="22nd September,2017"/>
    <d v="2017-09-22T00:00:00"/>
    <s v="Kiogo Augustine"/>
    <s v="Male"/>
    <s v="22840413"/>
    <s v="726837266"/>
    <m/>
    <m/>
    <m/>
    <n v="36.654440999999998"/>
    <n v="-1.2235609999999999"/>
    <s v="Kiambu"/>
    <s v="Kikuyu"/>
    <s v="Nderi"/>
    <s v="Nderi"/>
    <s v="10"/>
    <s v="Takamoto Biogas"/>
    <m/>
    <s v="Takamoto Biogas"/>
    <s v=""/>
    <s v="Medium Size Business"/>
    <x v="5"/>
    <x v="1"/>
    <d v="2017-12-01T00:00:00"/>
  </r>
  <r>
    <s v="VPA6"/>
    <s v="KE-MUR-1709-23210"/>
    <x v="0"/>
    <s v=""/>
    <s v="10th August,2017"/>
    <d v="2017-08-10T00:00:00"/>
    <s v="29th September,2017"/>
    <d v="2017-09-29T00:00:00"/>
    <s v="Maina Andrew"/>
    <s v="Male"/>
    <s v="21580379"/>
    <s v="721383323"/>
    <m/>
    <m/>
    <m/>
    <n v="36.972645999999997"/>
    <n v="-0.80756899999999998"/>
    <s v="Murang'a"/>
    <s v="Kigumo"/>
    <s v="Kigumo"/>
    <s v="Marumi"/>
    <s v="10"/>
    <s v="Takamoto Biogas"/>
    <m/>
    <s v="Takamoto Biogas"/>
    <s v=""/>
    <s v="Medium Size Business"/>
    <x v="5"/>
    <x v="1"/>
    <d v="2017-12-01T00:00:00"/>
  </r>
  <r>
    <s v="VPA6"/>
    <s v="KE-NYE-1708-23209"/>
    <x v="0"/>
    <s v=""/>
    <s v="1st August,2017"/>
    <d v="2017-08-01T00:00:00"/>
    <s v="21st August,2017"/>
    <d v="2017-08-21T00:00:00"/>
    <s v="Wambaki Frashia Wairimu"/>
    <s v="Female"/>
    <s v="1076231"/>
    <s v="729167212"/>
    <m/>
    <m/>
    <m/>
    <n v="36.951642999999997"/>
    <n v="-0.57039200000000001"/>
    <s v="Nyeri"/>
    <s v="Othaya"/>
    <s v="Karima"/>
    <s v="Kihugiru"/>
    <s v="10"/>
    <s v="Takamoto Biogas"/>
    <m/>
    <s v="Takamoto Biogas"/>
    <s v=""/>
    <s v="Medium Size Business"/>
    <x v="5"/>
    <x v="1"/>
    <d v="2017-12-01T00:00:00"/>
  </r>
  <r>
    <s v="VPA6"/>
    <s v="KE-KIR-1706-23212"/>
    <x v="0"/>
    <s v=""/>
    <s v="11th May,2017"/>
    <d v="2017-05-11T00:00:00"/>
    <s v="30th June,2017"/>
    <d v="2017-06-30T00:00:00"/>
    <s v="Kariri Edward Mwangi"/>
    <s v="Male"/>
    <s v="10864787"/>
    <s v="72157635"/>
    <m/>
    <m/>
    <m/>
    <n v="37.335261000000003"/>
    <n v="-0.47981299999999999"/>
    <s v="Kirinyaga"/>
    <s v="Kirinyaga Central"/>
    <s v="Baragwa"/>
    <s v="Kiandai"/>
    <s v="10"/>
    <s v="Takamoto Biogas"/>
    <m/>
    <s v="Takamoto Biogas"/>
    <s v=""/>
    <s v="Medium Size Business"/>
    <x v="5"/>
    <x v="1"/>
    <d v="2017-12-01T00:00:00"/>
  </r>
  <r>
    <s v="VPA6"/>
    <s v="KE-KIA-1712-23205"/>
    <x v="0"/>
    <s v=""/>
    <s v="11th November,2017"/>
    <d v="2017-11-11T00:00:00"/>
    <s v="31st December,2017"/>
    <d v="2017-12-31T00:00:00"/>
    <s v="Mwaura Hellen"/>
    <s v="Female"/>
    <s v="985567"/>
    <s v="722657199"/>
    <m/>
    <m/>
    <m/>
    <n v="36.822088000000001"/>
    <n v="-1.1610750000000001"/>
    <s v="Kiambu"/>
    <s v="Kiambu"/>
    <s v="Kiambu"/>
    <s v="Mwandus"/>
    <s v="10"/>
    <s v="Takamoto Biogas"/>
    <m/>
    <s v="Takamoto Biogas"/>
    <s v=""/>
    <s v="Medium Size Business"/>
    <x v="5"/>
    <x v="1"/>
    <d v="2017-11-28T00:00:00"/>
  </r>
  <r>
    <s v="VPA6"/>
    <s v="KE-KIA-1708-23202"/>
    <x v="0"/>
    <s v=""/>
    <s v="12th June,2017"/>
    <d v="2017-06-12T00:00:00"/>
    <s v="1st August,2017"/>
    <d v="2017-08-01T00:00:00"/>
    <s v="Njuguna Charles Kirumba"/>
    <s v="Male"/>
    <s v="11880411"/>
    <s v="720321718"/>
    <m/>
    <m/>
    <m/>
    <n v="36.765604000000003"/>
    <n v="-1.1559699999999999"/>
    <s v="Kiambu"/>
    <s v="Kiambaa"/>
    <s v="Kaspat"/>
    <s v="Kirihinya"/>
    <n v="10"/>
    <s v="Takamoto Biogas"/>
    <m/>
    <s v="Takamoto Biogas"/>
    <s v=""/>
    <s v="Medium Size Business"/>
    <x v="5"/>
    <x v="1"/>
    <d v="2017-11-28T00:00:00"/>
  </r>
  <r>
    <s v="VPA6"/>
    <s v="KE-KIA-1710-23208"/>
    <x v="0"/>
    <s v=""/>
    <s v="12th August,2017"/>
    <d v="2017-08-12T00:00:00"/>
    <s v="1st October,2017"/>
    <d v="2017-10-01T00:00:00"/>
    <s v="Kibe John"/>
    <s v="Male"/>
    <s v="21904847"/>
    <s v="723788871"/>
    <m/>
    <m/>
    <m/>
    <n v="36.805748999999999"/>
    <n v="-1.065131"/>
    <s v="Kiambu"/>
    <s v="Githunguri"/>
    <s v="Kanjai"/>
    <s v="Kigio"/>
    <s v="10"/>
    <s v="Takamoto Biogas"/>
    <m/>
    <s v="Takamoto Biogas"/>
    <s v=""/>
    <s v="Medium Size Business"/>
    <x v="5"/>
    <x v="1"/>
    <d v="2017-11-28T00:00:00"/>
  </r>
  <r>
    <s v="VPA6"/>
    <s v="KE-KIA-1711-23214"/>
    <x v="0"/>
    <s v=""/>
    <s v="29th September,2017"/>
    <d v="2017-09-29T00:00:00"/>
    <s v="18th November,2017"/>
    <d v="2017-11-18T00:00:00"/>
    <s v="Mwangi Hannah"/>
    <s v="Female"/>
    <s v="99999"/>
    <s v="725313002"/>
    <m/>
    <m/>
    <m/>
    <n v="36.818683"/>
    <n v="-0.98148800000000003"/>
    <s v="Kiambu"/>
    <s v="Gatundu South"/>
    <s v="Kiganjo"/>
    <s v="Kamiritia"/>
    <s v="10"/>
    <s v="Takamoto Biogas"/>
    <m/>
    <s v="Takamoto Biogas"/>
    <s v=""/>
    <s v="Medium Size Business"/>
    <x v="5"/>
    <x v="1"/>
    <d v="2017-12-04T00:00:00"/>
  </r>
  <r>
    <s v="VPA6"/>
    <s v="KE-KIA-1704-23173"/>
    <x v="0"/>
    <s v=""/>
    <s v="18th February,2017"/>
    <d v="2017-02-18T00:00:00"/>
    <s v="9th April,2017"/>
    <d v="2017-04-09T00:00:00"/>
    <s v="Mathenge Ephraim"/>
    <s v="Male"/>
    <s v="22843071"/>
    <s v="722784259"/>
    <m/>
    <m/>
    <m/>
    <n v="36.990026999999998"/>
    <n v="-1.125297"/>
    <s v="Kiambu"/>
    <s v="Ruiru"/>
    <s v="Mugutha"/>
    <s v="Murera"/>
    <s v="10"/>
    <s v="Takamoto Biogas"/>
    <m/>
    <s v="Takamoto Biogas"/>
    <s v=""/>
    <s v="Medium Size Business"/>
    <x v="5"/>
    <x v="1"/>
    <d v="2017-12-04T00:00:00"/>
  </r>
  <r>
    <s v="VPA6"/>
    <s v="KE-MUR-1705-23172"/>
    <x v="2"/>
    <s v="Non Compliant"/>
    <s v="21st March,2017"/>
    <d v="2017-03-21T00:00:00"/>
    <s v="10th May,2017"/>
    <d v="2017-05-10T00:00:00"/>
    <s v="Kamau Michael"/>
    <s v="Male"/>
    <s v="22202752"/>
    <s v="722298492"/>
    <m/>
    <m/>
    <m/>
    <n v="37.135210000000001"/>
    <n v="-0.96432799999999996"/>
    <s v="Murang'a"/>
    <s v="Maragua"/>
    <s v="Kimorori"/>
    <s v="Kimorori"/>
    <s v="10"/>
    <s v="Takamoto Biogas"/>
    <m/>
    <s v="Takamoto Biogas"/>
    <s v=""/>
    <s v="Medium Size Business"/>
    <x v="5"/>
    <x v="1"/>
    <d v="2017-12-04T00:00:00"/>
  </r>
  <r>
    <s v="VPA6"/>
    <s v="KE-KIA-1712-23204"/>
    <x v="0"/>
    <s v=""/>
    <s v="11th November,2017"/>
    <d v="2017-11-11T00:00:00"/>
    <s v="31st December,2017"/>
    <d v="2017-12-31T00:00:00"/>
    <s v="Gitau Sophia Njeri"/>
    <s v="Female"/>
    <s v="4817826"/>
    <s v="722835587"/>
    <m/>
    <m/>
    <m/>
    <n v="36.895173"/>
    <n v="-0.92147999999999997"/>
    <s v="Kiambu"/>
    <s v="Gatundu North"/>
    <s v="Gitwamba"/>
    <s v="Ngorongo"/>
    <s v="10"/>
    <s v="Takamoto Biogas"/>
    <m/>
    <s v="Takamoto Biogas"/>
    <s v=""/>
    <s v="Medium Size Business"/>
    <x v="5"/>
    <x v="1"/>
    <d v="2017-11-03T00:00:00"/>
  </r>
  <r>
    <s v="VPA6"/>
    <s v="KE-KIA-1611-23203"/>
    <x v="0"/>
    <s v=""/>
    <s v="12th September,2016"/>
    <d v="2016-09-12T00:00:00"/>
    <s v="1st November,2016"/>
    <d v="2016-11-01T00:00:00"/>
    <s v="Rimi Patrick"/>
    <s v="Male"/>
    <s v="12527597"/>
    <s v="720279146"/>
    <m/>
    <m/>
    <m/>
    <n v="36.626393"/>
    <n v="-1.030697"/>
    <s v="Kiambu"/>
    <s v="Limuru"/>
    <s v="Lari"/>
    <s v="Mathore"/>
    <s v="10"/>
    <s v="Takamoto Biogas"/>
    <m/>
    <s v="Takamoto Biogas"/>
    <s v=""/>
    <s v="Medium Size Business"/>
    <x v="5"/>
    <x v="1"/>
    <d v="2017-11-03T00:00:00"/>
  </r>
  <r>
    <s v="VPA6"/>
    <s v="KE-KIA-2001-26589"/>
    <x v="2"/>
    <s v="Non Compliant"/>
    <s v="16th January,2020"/>
    <d v="2020-01-16T00:00:00"/>
    <s v="27th January,2020"/>
    <d v="2020-01-27T00:00:00"/>
    <s v="Gitau John Ngigi"/>
    <s v="Male"/>
    <s v="99999"/>
    <s v="0711476654"/>
    <m/>
    <m/>
    <s v="719540326"/>
    <n v="36.819512000000003"/>
    <n v="-1.135127"/>
    <s v="Kiambu"/>
    <s v="Githunguri"/>
    <s v="Ikinu"/>
    <s v="Maigotha"/>
    <s v="10"/>
    <s v="Takamoto Biogas"/>
    <m/>
    <s v="Takamoto Biogas"/>
    <s v=""/>
    <s v="Medium Size Business"/>
    <x v="2"/>
    <x v="0"/>
    <d v="2020-01-27T00:00:00"/>
  </r>
  <r>
    <s v="VPA6"/>
    <s v="KE-KIA-1610-23193"/>
    <x v="2"/>
    <s v="Non Compliant"/>
    <s v="12th August,2016"/>
    <d v="2016-08-12T00:00:00"/>
    <s v="1st October,2016"/>
    <d v="2016-10-01T00:00:00"/>
    <s v="Waweru John Mburu"/>
    <s v="Male"/>
    <s v="21339863"/>
    <s v="720892281"/>
    <m/>
    <m/>
    <m/>
    <n v="36.797172000000003"/>
    <n v="-1.037002"/>
    <s v="Kiambu"/>
    <s v="Githunguri"/>
    <s v="Kamuchege"/>
    <s v="Kingio"/>
    <s v="10"/>
    <s v="Takamoto Biogas"/>
    <m/>
    <s v="Takamoto Biogas"/>
    <s v=""/>
    <s v="Medium Size Business"/>
    <x v="5"/>
    <x v="1"/>
    <d v="2017-10-03T00:00:00"/>
  </r>
  <r>
    <s v="VPA6"/>
    <s v="KE-KIA-1712-23182"/>
    <x v="2"/>
    <s v="Unreachable"/>
    <s v="11th November,2017"/>
    <d v="2017-11-11T00:00:00"/>
    <s v="31st December,2017"/>
    <d v="2017-12-31T00:00:00"/>
    <s v="Ndotono John Mwangi"/>
    <s v="Male"/>
    <s v="5704808"/>
    <s v="254724958383"/>
    <m/>
    <m/>
    <m/>
    <n v="36.818375000000003"/>
    <n v="-0.98989700000000003"/>
    <s v="Kiambu"/>
    <s v="Gatundu South"/>
    <s v="Gatitu"/>
    <s v="Gaturiamaru"/>
    <s v="10"/>
    <s v="Takamoto Biogas"/>
    <m/>
    <s v="Takamoto Biogas"/>
    <s v=""/>
    <s v="Medium Size Business"/>
    <x v="5"/>
    <x v="1"/>
    <d v="2017-10-13T00:00:00"/>
  </r>
  <r>
    <s v="VPA6"/>
    <s v="KE-UAS-1705-23174"/>
    <x v="0"/>
    <s v=""/>
    <s v="12th March,2017"/>
    <d v="2017-03-12T00:00:00"/>
    <s v="1st May,2017"/>
    <d v="2017-05-01T00:00:00"/>
    <s v="Kipchircchir David"/>
    <s v="Male"/>
    <s v="20403020"/>
    <s v="726135402"/>
    <m/>
    <m/>
    <m/>
    <n v="35.525542000000002"/>
    <n v="0.19028999999999999"/>
    <s v="Uasin Gishu"/>
    <s v="Ainabkoi"/>
    <s v="Ainapkoi"/>
    <s v="Ndanai"/>
    <s v="10"/>
    <s v="Takamoto Biogas"/>
    <m/>
    <s v="Takamoto Biogas"/>
    <s v=""/>
    <s v="Medium Size Business"/>
    <x v="5"/>
    <x v="1"/>
    <d v="2017-10-30T00:00:00"/>
  </r>
  <r>
    <s v="VPA6"/>
    <s v="KE-ELG-1706-23197"/>
    <x v="0"/>
    <s v=""/>
    <s v="1st June,2017"/>
    <d v="2017-06-01T00:00:00"/>
    <s v="20th June,2017"/>
    <d v="2017-06-20T00:00:00"/>
    <s v="Kiptoo William"/>
    <s v="Male"/>
    <s v="13069860"/>
    <s v="722347880"/>
    <m/>
    <m/>
    <m/>
    <n v="35.511485"/>
    <n v="0.73309299999999999"/>
    <s v="Elgeyo/Marakwet"/>
    <s v="Keiyo North"/>
    <s v="Kapchemutwo"/>
    <s v="Bugar"/>
    <s v="10"/>
    <s v="Takamoto Biogas"/>
    <m/>
    <s v="Takamoto Biogas"/>
    <s v=""/>
    <s v="Medium Size Business"/>
    <x v="5"/>
    <x v="1"/>
    <d v="2017-10-30T00:00:00"/>
  </r>
  <r>
    <s v="VPA6"/>
    <s v="KE-KIA-1610-23189"/>
    <x v="2"/>
    <s v="Non Compliant"/>
    <s v="12th August,2016"/>
    <d v="2016-08-12T00:00:00"/>
    <s v="1st October,2016"/>
    <d v="2016-10-01T00:00:00"/>
    <s v="Njeri Paul Thiogo"/>
    <s v="Male"/>
    <s v="22295232"/>
    <s v="723869472"/>
    <m/>
    <m/>
    <m/>
    <n v="36.721724999999999"/>
    <n v="-1.0680750000000001"/>
    <s v="Kiambu"/>
    <s v="Kiambaa"/>
    <s v="Githinga"/>
    <s v="Gichagi"/>
    <s v="10"/>
    <s v="Takamoto Biogas"/>
    <m/>
    <s v="Takamoto Biogas"/>
    <s v=""/>
    <s v="Medium Size Business"/>
    <x v="5"/>
    <x v="1"/>
    <d v="2017-10-24T00:00:00"/>
  </r>
  <r>
    <s v="VPA6"/>
    <s v="KE-KIA-1701-23187"/>
    <x v="0"/>
    <s v=""/>
    <s v="23rd December,2016"/>
    <d v="2016-12-23T00:00:00"/>
    <s v="23rd January,2017"/>
    <d v="2017-01-23T00:00:00"/>
    <s v="Njuguna Patrick"/>
    <s v="Male"/>
    <s v="3048413"/>
    <s v="723482814"/>
    <m/>
    <m/>
    <m/>
    <n v="36.826898"/>
    <n v="-1.080795"/>
    <s v="Kiambu"/>
    <s v="Githunguri"/>
    <s v="Ngewa"/>
    <s v="Kairii"/>
    <s v="10"/>
    <s v="Takamoto Biogas"/>
    <m/>
    <s v="Takamoto Biogas"/>
    <s v=""/>
    <s v="Medium Size Business"/>
    <x v="5"/>
    <x v="1"/>
    <d v="2017-10-24T00:00:00"/>
  </r>
  <r>
    <s v="VPA6"/>
    <s v="KE-KIA-1710-23185"/>
    <x v="0"/>
    <s v=""/>
    <s v="12th August,2017"/>
    <d v="2017-08-12T00:00:00"/>
    <s v="1st October,2017"/>
    <d v="2017-10-01T00:00:00"/>
    <s v="Muya Mary"/>
    <s v="Male"/>
    <s v="4438286"/>
    <s v="703346427"/>
    <m/>
    <m/>
    <m/>
    <n v="36.720042999999997"/>
    <n v="-1.065625"/>
    <s v="Kiambu"/>
    <s v="Kiambaa"/>
    <s v="Kambaa"/>
    <s v="Kambaa"/>
    <s v="10"/>
    <s v="Takamoto Biogas"/>
    <m/>
    <s v="Takamoto Biogas"/>
    <s v=""/>
    <s v="Medium Size Business"/>
    <x v="5"/>
    <x v="1"/>
    <d v="2017-10-24T00:00:00"/>
  </r>
  <r>
    <s v="VPA6"/>
    <s v="KE-KIA-1612-23192"/>
    <x v="0"/>
    <s v=""/>
    <s v="30th October,2015"/>
    <d v="2015-10-30T00:00:00"/>
    <s v="23rd December,2016"/>
    <d v="2016-12-23T00:00:00"/>
    <s v="Njeri Monicah"/>
    <s v="Female"/>
    <s v="10975338"/>
    <s v="726703311"/>
    <m/>
    <m/>
    <m/>
    <n v="36.817661999999999"/>
    <n v="-1.066951"/>
    <s v="Kiambu"/>
    <s v="Githunguri"/>
    <s v="Ngewa"/>
    <s v="Kwandoga"/>
    <n v="10"/>
    <s v="Takamoto Biogas"/>
    <m/>
    <s v="Takamoto Biogas"/>
    <s v=""/>
    <s v="Medium Size Business"/>
    <x v="5"/>
    <x v="1"/>
    <d v="2017-10-24T00:00:00"/>
  </r>
  <r>
    <s v="VPA6"/>
    <s v="KE-KIA-1709-23186"/>
    <x v="0"/>
    <s v=""/>
    <s v="13th July,2017"/>
    <d v="2017-07-13T00:00:00"/>
    <s v="1st September,2017"/>
    <d v="2017-09-01T00:00:00"/>
    <s v="Muhia Stephen Mwangi"/>
    <s v="Male"/>
    <s v="1837608"/>
    <s v="721409255"/>
    <m/>
    <m/>
    <m/>
    <n v="36.853504000000001"/>
    <n v="-1.066281"/>
    <s v="Kiambu"/>
    <s v="Githunguri"/>
    <s v="Komothai"/>
    <s v="Mbariyaigi"/>
    <s v="10"/>
    <s v="Takamoto Biogas"/>
    <m/>
    <s v="Takamoto Biogas"/>
    <s v=""/>
    <s v="Medium Size Business"/>
    <x v="5"/>
    <x v="1"/>
    <d v="2017-10-24T00:00:00"/>
  </r>
  <r>
    <s v="VPA6"/>
    <s v="KE-KIA-1709-23165"/>
    <x v="0"/>
    <s v=""/>
    <s v="13th July,2017"/>
    <d v="2017-07-13T00:00:00"/>
    <s v="1st September,2017"/>
    <d v="2017-09-01T00:00:00"/>
    <s v="Muroki Jane"/>
    <s v="Female"/>
    <s v="7485681"/>
    <s v="723329828"/>
    <m/>
    <m/>
    <m/>
    <n v="36.804813000000003"/>
    <n v="-1.1133850000000001"/>
    <s v="Kiambu"/>
    <s v="Githunguri"/>
    <s v="Ikinu"/>
    <s v="Ngemwa"/>
    <s v="10"/>
    <s v="Takamoto Biogas"/>
    <m/>
    <s v="Takamoto Biogas"/>
    <s v=""/>
    <s v="Medium Size Business"/>
    <x v="5"/>
    <x v="1"/>
    <d v="2017-09-27T00:00:00"/>
  </r>
  <r>
    <s v="VPA6"/>
    <s v="KE-KIA-1611-23188"/>
    <x v="0"/>
    <s v=""/>
    <s v="12th September,2016"/>
    <d v="2016-09-12T00:00:00"/>
    <s v="1st November,2016"/>
    <d v="2016-11-01T00:00:00"/>
    <s v="Karuri Mary Wanjira"/>
    <s v="Female"/>
    <s v="2547385860"/>
    <s v="725450092"/>
    <m/>
    <m/>
    <m/>
    <n v="36.813668"/>
    <n v="-1.0586850000000001"/>
    <s v="Kiambu"/>
    <s v="Githunguri"/>
    <s v="Githunguri"/>
    <s v="Riamute"/>
    <s v="10"/>
    <s v="Takamoto Biogas"/>
    <m/>
    <s v="Takamoto Biogas"/>
    <s v=""/>
    <s v="Medium Size Business"/>
    <x v="5"/>
    <x v="1"/>
    <d v="2017-10-25T00:00:00"/>
  </r>
  <r>
    <s v="VPA6"/>
    <s v="KE-KIA-1703-23181"/>
    <x v="0"/>
    <s v=""/>
    <s v="10th January,2017"/>
    <d v="2017-01-10T00:00:00"/>
    <s v="1st March,2017"/>
    <d v="2017-03-01T00:00:00"/>
    <s v="Wanyanga Wallace"/>
    <s v="Male"/>
    <s v="25504543"/>
    <s v="720432328"/>
    <m/>
    <m/>
    <m/>
    <n v="36.855293000000003"/>
    <n v="-1.080325"/>
    <s v="Kiambu"/>
    <s v="Githunguri"/>
    <s v="Ngewa"/>
    <s v="Nyanga"/>
    <s v="10"/>
    <s v="Takamoto Biogas"/>
    <m/>
    <s v="Takamoto Biogas"/>
    <s v=""/>
    <s v="Medium Size Business"/>
    <x v="5"/>
    <x v="1"/>
    <d v="2017-10-25T00:00:00"/>
  </r>
  <r>
    <s v="VPA6"/>
    <s v="KE-KIA-1705-23184"/>
    <x v="0"/>
    <s v=""/>
    <s v="5th May,2016"/>
    <d v="2016-05-05T00:00:00"/>
    <s v="19th May,2017"/>
    <d v="2017-05-19T00:00:00"/>
    <s v="Ng'Ang'A Michael"/>
    <s v="Male"/>
    <s v="11408987"/>
    <s v="710556420"/>
    <m/>
    <m/>
    <m/>
    <n v="36.807136999999997"/>
    <n v="-1.0763750000000001"/>
    <s v="Kiambu"/>
    <s v="Githunguri"/>
    <s v="Ngewa"/>
    <s v="Kianjogu"/>
    <s v="10"/>
    <s v="Takamoto Biogas"/>
    <m/>
    <s v="Takamoto Biogas"/>
    <s v=""/>
    <s v="Medium Size Business"/>
    <x v="5"/>
    <x v="1"/>
    <d v="2017-10-25T00:00:00"/>
  </r>
  <r>
    <s v="VPA6"/>
    <s v="KE-KIA-1712-23190"/>
    <x v="0"/>
    <s v=""/>
    <s v="11th November,2017"/>
    <d v="2017-11-11T00:00:00"/>
    <s v="31st December,2017"/>
    <d v="2017-12-31T00:00:00"/>
    <s v="Maina Paul"/>
    <s v="Male"/>
    <s v="22401183"/>
    <s v="724719418"/>
    <m/>
    <m/>
    <m/>
    <n v="36.996372999999998"/>
    <n v="-1.137983"/>
    <s v="Kiambu"/>
    <s v="Ruiru"/>
    <s v="Toll"/>
    <s v="Ebeneza"/>
    <s v="10"/>
    <s v="Takamoto Biogas"/>
    <m/>
    <s v="Takamoto Biogas"/>
    <s v=""/>
    <s v="Medium Size Business"/>
    <x v="7"/>
    <x v="1"/>
    <d v="2017-10-25T00:00:00"/>
  </r>
  <r>
    <s v="VPA6"/>
    <s v="KE-KIA-1612-23158"/>
    <x v="0"/>
    <s v=""/>
    <s v="11th November,2016"/>
    <d v="2016-11-11T00:00:00"/>
    <s v="31st December,2016"/>
    <d v="2016-12-31T00:00:00"/>
    <s v="Ndungu Hannah"/>
    <s v="Female"/>
    <s v="12523882"/>
    <s v="726927397"/>
    <m/>
    <m/>
    <m/>
    <n v="36.829586999999997"/>
    <n v="-1.0703940000000001"/>
    <s v="Kiambu"/>
    <s v="Githunguri"/>
    <s v="Ngewa"/>
    <s v="Muguti"/>
    <s v="10"/>
    <s v="Takamoto Biogas"/>
    <m/>
    <s v="Takamoto Biogas"/>
    <s v=""/>
    <s v="Medium Size Business"/>
    <x v="5"/>
    <x v="1"/>
    <d v="2017-09-27T00:00:00"/>
  </r>
  <r>
    <s v="VPA6"/>
    <s v="KE-NYA-1704-20176"/>
    <x v="0"/>
    <s v=""/>
    <s v="4th March,2017"/>
    <d v="2017-03-04T00:00:00"/>
    <s v="23rd April,2017"/>
    <d v="2017-04-23T00:00:00"/>
    <s v="Nunga Editor Nunga"/>
    <s v="Female"/>
    <s v="25005575"/>
    <s v="723999734"/>
    <m/>
    <m/>
    <m/>
    <n v="36.407128"/>
    <n v="1.2057999999999999E-2"/>
    <s v="Nyandarua"/>
    <s v="Ndaragwa"/>
    <s v="Mairo Inya"/>
    <s v="Baari"/>
    <s v="10"/>
    <s v="Kentainers Limited"/>
    <m/>
    <s v="Kentainers Limited"/>
    <s v=""/>
    <s v="Medium Size Business"/>
    <x v="7"/>
    <x v="1"/>
    <d v="2017-09-25T00:00:00"/>
  </r>
  <r>
    <s v="VPA6"/>
    <s v="KE-KIA-1707-23169"/>
    <x v="0"/>
    <s v=""/>
    <s v="12th May,2017"/>
    <d v="2017-05-12T00:00:00"/>
    <s v="1st July,2017"/>
    <d v="2017-07-01T00:00:00"/>
    <s v="Karimeri John Njoroge"/>
    <s v="Male"/>
    <s v="4310082"/>
    <s v="720950314"/>
    <m/>
    <m/>
    <m/>
    <n v="36.813544999999998"/>
    <n v="-1.0588770000000001"/>
    <s v="Kiambu"/>
    <s v="Githunguri"/>
    <s v="Githunguri"/>
    <s v="Riamute"/>
    <s v="10"/>
    <s v="Takamoto Biogas"/>
    <m/>
    <s v="Takamoto Biogas"/>
    <s v=""/>
    <s v="Medium Size Business"/>
    <x v="5"/>
    <x v="1"/>
    <d v="2017-09-27T00:00:00"/>
  </r>
  <r>
    <s v="VPA6"/>
    <s v="KE-KIA-1703-23168"/>
    <x v="0"/>
    <s v=""/>
    <s v="1st February,2017"/>
    <d v="2017-02-01T00:00:00"/>
    <s v="23rd March,2017"/>
    <d v="2017-03-23T00:00:00"/>
    <s v="Thuku Hannah Nduta"/>
    <s v="Female"/>
    <s v="13215486"/>
    <s v="724202569"/>
    <m/>
    <m/>
    <m/>
    <n v="36.820369999999997"/>
    <n v="-1.0633779999999999"/>
    <s v="Kiambu"/>
    <s v="Githunguri"/>
    <s v="Githunguri"/>
    <s v="Riamute"/>
    <s v="10"/>
    <s v="Takamoto Biogas"/>
    <m/>
    <s v="Takamoto Biogas"/>
    <s v=""/>
    <s v="Medium Size Business"/>
    <x v="5"/>
    <x v="1"/>
    <d v="2017-09-27T00:00:00"/>
  </r>
  <r>
    <s v="VPA6"/>
    <s v="KE-KIA-1710-23157"/>
    <x v="0"/>
    <s v=""/>
    <s v="12th August,2017"/>
    <d v="2017-08-12T00:00:00"/>
    <s v="1st October,2017"/>
    <d v="2017-10-01T00:00:00"/>
    <s v="Kagethe John Karanja"/>
    <s v="Male"/>
    <s v="8574182"/>
    <s v="724570705"/>
    <m/>
    <m/>
    <m/>
    <n v="36.841835000000003"/>
    <n v="-1.072937"/>
    <s v="Kiambu"/>
    <s v="Githunguri"/>
    <s v="Komothai"/>
    <s v="Kifucho"/>
    <s v="10"/>
    <s v="Takamoto Biogas"/>
    <m/>
    <s v="Takamoto Biogas"/>
    <s v=""/>
    <s v="Medium Size Business"/>
    <x v="7"/>
    <x v="1"/>
    <d v="2017-09-27T00:00:00"/>
  </r>
  <r>
    <s v="VPA6"/>
    <s v="KE-KIA-1901-024627"/>
    <x v="0"/>
    <s v=""/>
    <s v="14th December,2018"/>
    <d v="2018-12-14T00:00:00"/>
    <s v="3rd January,2019"/>
    <d v="2019-01-03T00:00:00"/>
    <s v="Gichiri Patrick Ndungu"/>
    <s v="Male"/>
    <s v="10998815"/>
    <s v="723525174"/>
    <m/>
    <m/>
    <s v="719218514"/>
    <n v="36.828913999999997"/>
    <n v="-1.0707500000000001"/>
    <s v="Kiambu"/>
    <s v="Githunguri"/>
    <s v="Ngewa"/>
    <s v="Miguta"/>
    <s v="10"/>
    <s v="Takamoto Biogas"/>
    <m/>
    <s v="Takamoto Biogas"/>
    <s v=""/>
    <s v="Medium Size Business"/>
    <x v="5"/>
    <x v="1"/>
    <d v="2019-01-15T00:00:00"/>
  </r>
  <r>
    <s v="VPA6"/>
    <s v="KE-MUR-1901-024626"/>
    <x v="0"/>
    <s v=""/>
    <s v="5th January,2019"/>
    <d v="2019-01-05T00:00:00"/>
    <s v="15th January,2019"/>
    <d v="2019-01-15T00:00:00"/>
    <s v="Mwangi David Kibe"/>
    <s v="Male"/>
    <s v="24626"/>
    <s v="72245246"/>
    <s v="722452476"/>
    <m/>
    <s v="721291280"/>
    <n v="36.955733000000002"/>
    <n v="-0.610425"/>
    <s v="Murang'a"/>
    <s v="Mathioya"/>
    <s v="Mathioya"/>
    <s v="Ithiranja"/>
    <s v="10"/>
    <s v="Takamoto Biogas"/>
    <m/>
    <s v="Takamoto Biogas"/>
    <s v=""/>
    <s v="Medium Size Business"/>
    <x v="5"/>
    <x v="1"/>
    <d v="2019-01-15T00:00:00"/>
  </r>
  <r>
    <s v="VPA6"/>
    <s v="KE-NAK-2003-28381"/>
    <x v="2"/>
    <s v="Under Verification"/>
    <s v="20th February,2020"/>
    <d v="2020-02-20T00:00:00"/>
    <s v="13th March,2020"/>
    <d v="2020-03-13T00:00:00"/>
    <s v="Samuel Muiruri"/>
    <s v="Male"/>
    <s v="34097247"/>
    <s v="254717636050"/>
    <m/>
    <m/>
    <m/>
    <n v="36.549508000000003"/>
    <n v="-0.84113899999999997"/>
    <s v="Nakuru"/>
    <s v="Naivasha"/>
    <s v="Naivasha"/>
    <s v="Murera"/>
    <s v="10"/>
    <s v="Takamoto Biogas"/>
    <m/>
    <s v="Takamoto Biogas"/>
    <s v=""/>
    <s v="Medium Size Business"/>
    <x v="0"/>
    <x v="0"/>
    <d v="2020-03-27T00:00:00"/>
  </r>
  <r>
    <s v="VPA6"/>
    <s v="KE-MER-2002-26588"/>
    <x v="2"/>
    <s v="Non Compliant"/>
    <s v="20th January,2020"/>
    <d v="2020-01-20T00:00:00"/>
    <s v="6th February,2020"/>
    <d v="2020-02-06T00:00:00"/>
    <s v="Kigunda Charity"/>
    <s v="Female"/>
    <s v="9432480"/>
    <s v="254712756200"/>
    <m/>
    <m/>
    <m/>
    <n v="37.798450000000003"/>
    <n v="-1.5518000000000001E-2"/>
    <s v="Meru"/>
    <s v="Meru Centra"/>
    <s v="Meru"/>
    <s v="Gusia"/>
    <s v="10"/>
    <s v="Takamoto Biogas"/>
    <m/>
    <s v="Takamoto Biogas"/>
    <s v=""/>
    <s v="Medium Size Business"/>
    <x v="5"/>
    <x v="1"/>
    <d v="2020-03-13T00:00:00"/>
  </r>
  <r>
    <s v="VPA6"/>
    <s v="KE-NAK-1604-16594"/>
    <x v="0"/>
    <s v=""/>
    <s v="11th February,2016"/>
    <d v="2016-02-11T00:00:00"/>
    <s v="1st April,2016"/>
    <d v="2016-04-01T00:00:00"/>
    <s v="Jacob Cheboi"/>
    <s v="Male"/>
    <s v="11847674"/>
    <s v="720982880"/>
    <m/>
    <m/>
    <m/>
    <n v="35.820689999999999"/>
    <n v="-0.32159300000000002"/>
    <s v="Nakuru"/>
    <s v="Molo"/>
    <s v="Elburgon"/>
    <s v="Elburgon"/>
    <s v="10"/>
    <s v="Kichemu limited"/>
    <m/>
    <s v="Kichemu limited"/>
    <s v=""/>
    <s v="Micro Business"/>
    <x v="2"/>
    <x v="0"/>
    <d v="2017-03-02T00:00:00"/>
  </r>
  <r>
    <s v="VPA6"/>
    <s v="KE-THA-1603-16745"/>
    <x v="0"/>
    <s v=""/>
    <s v="11th January,2016"/>
    <d v="2016-01-11T00:00:00"/>
    <s v="1st March,2016"/>
    <d v="2016-03-01T00:00:00"/>
    <s v="Rose Gakii Michewi"/>
    <s v="Female"/>
    <s v="4482968"/>
    <s v="720774376"/>
    <m/>
    <m/>
    <m/>
    <n v="37.644452000000001"/>
    <n v="-0.34631000000000001"/>
    <s v="Tharaka-Nithi"/>
    <s v="Chuka"/>
    <s v="Mugwe"/>
    <s v="Kiereni"/>
    <s v="10"/>
    <s v="Igwemas General Digester Ltd"/>
    <m/>
    <s v="Igwemas General Digester Ltd"/>
    <s v=""/>
    <s v="Micro Business"/>
    <x v="0"/>
    <x v="0"/>
    <d v="2017-03-02T00:00:00"/>
  </r>
  <r>
    <s v="VPA6"/>
    <s v="KE-LAI-1609-16935"/>
    <x v="0"/>
    <s v=""/>
    <s v="1st August,2016"/>
    <d v="2016-08-01T00:00:00"/>
    <s v="20th September,2016"/>
    <d v="2016-09-20T00:00:00"/>
    <s v="Pauline Muriithi"/>
    <s v="Female"/>
    <s v="13321306"/>
    <s v="716423519"/>
    <m/>
    <m/>
    <m/>
    <n v="36.705236999999997"/>
    <n v="-3.5452999999999998E-2"/>
    <s v="Laikipia"/>
    <s v="Laikipia Central"/>
    <s v="Ngobit"/>
    <s v="Munyaka"/>
    <s v="10"/>
    <s v="Kichemu limited"/>
    <m/>
    <s v="Kichemu limited"/>
    <s v=""/>
    <s v="Micro Business"/>
    <x v="0"/>
    <x v="0"/>
    <d v="2017-03-02T00:00:00"/>
  </r>
  <r>
    <s v="VPA6"/>
    <s v="KE-KAK-1604-16032"/>
    <x v="0"/>
    <s v=""/>
    <s v="11th February,2016"/>
    <d v="2016-02-11T00:00:00"/>
    <s v="1st April,2016"/>
    <d v="2016-04-01T00:00:00"/>
    <s v="Richard Angimba Matsalia"/>
    <s v="Male"/>
    <s v="673501"/>
    <s v="722880696"/>
    <m/>
    <m/>
    <m/>
    <n v="35.055242999999997"/>
    <n v="0.80749499999999996"/>
    <s v="Kakamega"/>
    <s v="Likuyani"/>
    <s v="Nzoia"/>
    <s v="Vinyenya"/>
    <s v="10"/>
    <s v="Pafasi Enterprise"/>
    <m/>
    <s v="Pafasi Enterprise"/>
    <s v=""/>
    <s v="Micro Business"/>
    <x v="2"/>
    <x v="0"/>
    <d v="2017-03-02T00:00:00"/>
  </r>
  <r>
    <s v="VPA6"/>
    <s v="KE-EMB-1604-16036"/>
    <x v="0"/>
    <s v=""/>
    <s v="11th February,2016"/>
    <d v="2016-02-11T00:00:00"/>
    <s v="1st April,2016"/>
    <d v="2016-04-01T00:00:00"/>
    <s v="Nyaga Nderi"/>
    <s v="Male"/>
    <s v="6123445"/>
    <s v="718328390"/>
    <m/>
    <m/>
    <m/>
    <n v="37.535896999999999"/>
    <n v="-0.47830699999999998"/>
    <s v="Embu"/>
    <s v="Runyenjes"/>
    <s v="Ena"/>
    <s v="Rukira"/>
    <s v="10"/>
    <s v="Ndimar Renewable Energy"/>
    <m/>
    <s v="Ndimar Renewable Energy"/>
    <s v=""/>
    <s v="Micro Business"/>
    <x v="2"/>
    <x v="0"/>
    <d v="2017-03-02T00:00:00"/>
  </r>
  <r>
    <s v="VPA6"/>
    <s v="KE-THA-1604-16042"/>
    <x v="0"/>
    <s v=""/>
    <s v="11th February,2016"/>
    <d v="2016-02-11T00:00:00"/>
    <s v="1st April,2016"/>
    <d v="2016-04-01T00:00:00"/>
    <s v="Augustino Gitonga"/>
    <s v="Male"/>
    <s v="5087225"/>
    <s v="726225915"/>
    <m/>
    <m/>
    <m/>
    <n v="37.678216999999997"/>
    <n v="-0.36760500000000002"/>
    <s v="Tharaka-Nithi"/>
    <s v="Chuka"/>
    <s v="Mugwe"/>
    <s v="Makeuni"/>
    <s v="10"/>
    <s v="Igwemas General Digester Ltd"/>
    <m/>
    <s v="Igwemas General Digester Ltd"/>
    <s v=""/>
    <s v="Micro Business"/>
    <x v="0"/>
    <x v="0"/>
    <d v="2017-03-02T00:00:00"/>
  </r>
  <r>
    <s v="VPA6"/>
    <s v="KE-NYE-1607-17070"/>
    <x v="0"/>
    <s v=""/>
    <s v="12th May,2016"/>
    <d v="2016-05-12T00:00:00"/>
    <s v="1st July,2016"/>
    <d v="2016-07-01T00:00:00"/>
    <s v="Elizabeth Wangu Njunguna"/>
    <s v="Female"/>
    <s v="3184996"/>
    <s v="727589284"/>
    <m/>
    <m/>
    <m/>
    <n v="37.133907000000001"/>
    <n v="-0.47892200000000001"/>
    <s v="Nyeri"/>
    <s v="Mathira East"/>
    <s v="Teru"/>
    <s v="Chero"/>
    <s v="10"/>
    <s v="Mt Kenya Renewable Energy"/>
    <m/>
    <s v="Mt Kenya Renewable Energy"/>
    <s v=""/>
    <s v="Micro Business"/>
    <x v="2"/>
    <x v="0"/>
    <d v="2017-03-02T00:00:00"/>
  </r>
  <r>
    <s v="VPA6"/>
    <s v="KE-KIA-1605-16044"/>
    <x v="0"/>
    <s v=""/>
    <s v="11th April,2016"/>
    <d v="2016-04-11T00:00:00"/>
    <s v="31st May,2016"/>
    <d v="2016-05-31T00:00:00"/>
    <s v="Andrew M Kuria"/>
    <s v="Male"/>
    <s v="5151882"/>
    <s v="711220968"/>
    <m/>
    <m/>
    <m/>
    <n v="36.843915000000003"/>
    <n v="-0.95547800000000005"/>
    <s v="Kiambu"/>
    <s v="Gatundu South"/>
    <s v="Ndarugo"/>
    <s v="Karinga"/>
    <s v="10"/>
    <s v="Igwemas General Digester Ltd"/>
    <m/>
    <s v="Igwemas General Digester Ltd"/>
    <s v=""/>
    <s v="Micro Business"/>
    <x v="0"/>
    <x v="0"/>
    <d v="2017-03-02T00:00:00"/>
  </r>
  <r>
    <s v="VPA6"/>
    <s v="KE-THA-1604-16045"/>
    <x v="0"/>
    <s v=""/>
    <s v="11th February,2016"/>
    <d v="2016-02-11T00:00:00"/>
    <s v="1st April,2016"/>
    <d v="2016-04-01T00:00:00"/>
    <s v="Mathius B Mbabu"/>
    <s v="Male"/>
    <s v="347563"/>
    <s v="721974823"/>
    <m/>
    <m/>
    <m/>
    <n v="37.676589999999997"/>
    <n v="-0.37484499999999998"/>
    <s v="Tharaka-Nithi"/>
    <s v="Chuka"/>
    <s v="Muwe"/>
    <s v="Kamweru"/>
    <s v="10"/>
    <s v="Igwemas General Digester Ltd"/>
    <m/>
    <s v="Igwemas General Digester Ltd"/>
    <s v=""/>
    <s v="Micro Business"/>
    <x v="0"/>
    <x v="0"/>
    <d v="2017-03-02T00:00:00"/>
  </r>
  <r>
    <s v="VPA6"/>
    <s v="KE-KIA-1604-16261"/>
    <x v="0"/>
    <s v=""/>
    <s v="11th February,2016"/>
    <d v="2016-02-11T00:00:00"/>
    <s v="1st April,2016"/>
    <d v="2016-04-01T00:00:00"/>
    <s v="Kiarii Ngugi"/>
    <s v="Male"/>
    <s v="5209581"/>
    <s v="736945759"/>
    <m/>
    <m/>
    <m/>
    <n v="36.589872"/>
    <n v="-1.2253970000000001"/>
    <s v="Kiambu"/>
    <s v="Limuru"/>
    <s v="Ndeiya"/>
    <s v="Gitutha"/>
    <s v="10"/>
    <s v="Biotechno &amp; Services"/>
    <m/>
    <s v="Biotechno &amp; Services"/>
    <s v=""/>
    <s v="Micro Business"/>
    <x v="2"/>
    <x v="0"/>
    <d v="2017-03-02T00:00:00"/>
  </r>
  <r>
    <s v="VPA6"/>
    <s v="KE-KIA-1606-16267"/>
    <x v="0"/>
    <s v=""/>
    <s v="12th April,2016"/>
    <d v="2016-04-12T00:00:00"/>
    <s v="1st June,2016"/>
    <d v="2016-06-01T00:00:00"/>
    <s v="Mungai Muhia"/>
    <s v="Male"/>
    <s v="13398077"/>
    <s v="722255537"/>
    <m/>
    <m/>
    <m/>
    <n v="36.601444999999998"/>
    <n v="-1.1671800000000001"/>
    <s v="Kiambu"/>
    <s v="Limuru"/>
    <s v="Makutano"/>
    <s v="Kagoya"/>
    <s v="10"/>
    <s v="Biotechno &amp; Services"/>
    <m/>
    <s v="Biotechno &amp; Services"/>
    <s v=""/>
    <s v="Micro Business"/>
    <x v="0"/>
    <x v="0"/>
    <d v="2017-03-02T00:00:00"/>
  </r>
  <r>
    <s v="VPA6"/>
    <s v="KE-BUS-1606-16271"/>
    <x v="0"/>
    <s v=""/>
    <s v="1st May,2016"/>
    <d v="2016-05-01T00:00:00"/>
    <s v="20th June,2016"/>
    <d v="2016-06-20T00:00:00"/>
    <s v="Alex Emukene"/>
    <s v="Male"/>
    <s v="1823743"/>
    <s v="712241424"/>
    <m/>
    <m/>
    <m/>
    <n v="34.362645999999998"/>
    <n v="0.75532600000000005"/>
    <s v="Busia"/>
    <s v="Teso North"/>
    <s v="Ang'urai North"/>
    <s v="Moding"/>
    <s v="10"/>
    <s v="Biotechno &amp; Services"/>
    <m/>
    <s v="Biotechno &amp; Services"/>
    <s v=""/>
    <s v="Micro Business"/>
    <x v="0"/>
    <x v="0"/>
    <d v="2017-03-02T00:00:00"/>
  </r>
  <r>
    <s v="VPA6"/>
    <s v="KE-THA-1606-16278"/>
    <x v="0"/>
    <s v=""/>
    <s v="12th April,2016"/>
    <d v="2016-04-12T00:00:00"/>
    <s v="1st June,2016"/>
    <d v="2016-06-01T00:00:00"/>
    <s v="Willys Mutembei"/>
    <s v="Male"/>
    <s v="1014936"/>
    <s v="726138003"/>
    <m/>
    <m/>
    <m/>
    <n v="37.693176999999999"/>
    <n v="-0.222553"/>
    <s v="Tharaka-Nithi"/>
    <s v="Maara"/>
    <s v="Mwimbi"/>
    <s v="Maara"/>
    <s v="10"/>
    <s v="Igwemas General Digester Ltd"/>
    <m/>
    <s v="Igwemas General Digester Ltd"/>
    <s v=""/>
    <s v="Micro Business"/>
    <x v="0"/>
    <x v="0"/>
    <d v="2017-03-02T00:00:00"/>
  </r>
  <r>
    <s v="VPA6"/>
    <s v="KE-KIA-1602-16294"/>
    <x v="0"/>
    <s v=""/>
    <s v="13th December,2015"/>
    <d v="2015-12-13T00:00:00"/>
    <s v="1st February,2016"/>
    <d v="2016-02-01T00:00:00"/>
    <s v="George Nganga Njoroge"/>
    <s v="Male"/>
    <s v="12944266"/>
    <s v="712159702"/>
    <m/>
    <m/>
    <m/>
    <n v="36.810042000000003"/>
    <n v="-1.1339360000000001"/>
    <s v="Kiambu"/>
    <s v="Kiambu"/>
    <s v="Kiambu"/>
    <s v="Ting'ang'a"/>
    <n v="10"/>
    <s v="Felikam Biogas Services"/>
    <m/>
    <s v="Felikam Biogas Services"/>
    <s v=""/>
    <s v="Micro Business"/>
    <x v="2"/>
    <x v="0"/>
    <d v="2017-03-02T00:00:00"/>
  </r>
  <r>
    <s v="VPA6"/>
    <s v="KE-KIA-1606-16295"/>
    <x v="0"/>
    <s v=""/>
    <s v="12th April,2016"/>
    <d v="2016-04-12T00:00:00"/>
    <s v="1st June,2016"/>
    <d v="2016-06-01T00:00:00"/>
    <s v="Sophia Ndinda Kariuki"/>
    <s v="Female"/>
    <s v="895091"/>
    <s v="723945858"/>
    <m/>
    <m/>
    <m/>
    <n v="36.813932000000001"/>
    <n v="-1.1303030000000001"/>
    <s v="Kiambu"/>
    <s v="Kiambu"/>
    <s v="Ting'Ang'A"/>
    <s v="Tinganga"/>
    <s v="10"/>
    <s v="Felikam Biogas Services"/>
    <m/>
    <s v="Felikam Biogas Services"/>
    <s v=""/>
    <s v="Micro Business"/>
    <x v="2"/>
    <x v="0"/>
    <d v="2017-03-02T00:00:00"/>
  </r>
  <r>
    <s v="VPA6"/>
    <s v="KE-MER-1605-16391"/>
    <x v="0"/>
    <s v=""/>
    <s v="12th March,2016"/>
    <d v="2016-03-12T00:00:00"/>
    <s v="1st May,2016"/>
    <d v="2016-05-01T00:00:00"/>
    <s v="Caroline Kiende Ringera"/>
    <s v="Female"/>
    <s v="2207416"/>
    <s v="720336038"/>
    <m/>
    <m/>
    <m/>
    <n v="37.558584000000003"/>
    <n v="-1.7106E-2"/>
    <s v="Meru"/>
    <s v="Meru Central"/>
    <s v="Kithirune"/>
    <s v="Murugi"/>
    <s v="10"/>
    <s v="Likunga Company Limited"/>
    <m/>
    <s v="Likunga Company Limited"/>
    <s v=""/>
    <s v="Micro Business"/>
    <x v="2"/>
    <x v="0"/>
    <d v="2017-03-02T00:00:00"/>
  </r>
  <r>
    <s v="VPA6"/>
    <s v="KE-KIR-1607-16396"/>
    <x v="2"/>
    <s v="Unreachable"/>
    <s v="12th May,2016"/>
    <d v="2016-05-12T00:00:00"/>
    <s v="1st July,2016"/>
    <d v="2016-07-01T00:00:00"/>
    <s v="John Muthike"/>
    <s v="Male"/>
    <s v="6071746"/>
    <s v="770923920"/>
    <m/>
    <m/>
    <m/>
    <m/>
    <m/>
    <s v="Kirinyaga"/>
    <s v="Gichugu"/>
    <s v="Njakini"/>
    <s v="Mariki"/>
    <s v="10"/>
    <s v="Eastern Bioteck"/>
    <m/>
    <s v="Eastern Bioteck"/>
    <s v=""/>
    <s v="Micro Business"/>
    <x v="2"/>
    <x v="0"/>
    <d v="2017-03-02T00:00:00"/>
  </r>
  <r>
    <s v="VPA6"/>
    <s v="KE-NYA-1611-16480"/>
    <x v="2"/>
    <s v="Unreachable"/>
    <s v="12th September,2016"/>
    <d v="2016-09-12T00:00:00"/>
    <s v="1st November,2016"/>
    <d v="2016-11-01T00:00:00"/>
    <s v="Francis Mburu Kabaria"/>
    <s v="Male"/>
    <s v="21889363"/>
    <s v="722464260"/>
    <m/>
    <m/>
    <m/>
    <m/>
    <m/>
    <s v="Nyandarua"/>
    <s v="Ndaragwa"/>
    <s v="Ngamini"/>
    <s v=""/>
    <s v="10"/>
    <s v="Kichemu limited"/>
    <m/>
    <s v="Kichemu limited"/>
    <s v=""/>
    <s v="Micro Business"/>
    <x v="0"/>
    <x v="0"/>
    <d v="2017-03-02T00:00:00"/>
  </r>
  <r>
    <s v="VPA6"/>
    <s v="KE-NAK-1607-16489"/>
    <x v="0"/>
    <s v=""/>
    <s v="5th June,2016"/>
    <d v="2016-06-05T00:00:00"/>
    <s v="25th July,2016"/>
    <d v="2016-07-25T00:00:00"/>
    <s v="Margaret Wanjiku Gaitho"/>
    <s v="Female"/>
    <s v="8636719"/>
    <s v="724740328"/>
    <m/>
    <m/>
    <m/>
    <n v="36.174905000000003"/>
    <n v="-6.2222E-2"/>
    <s v="Nakuru"/>
    <s v="Subukia"/>
    <s v="Munanda"/>
    <s v=""/>
    <s v="10"/>
    <s v="Kichemu limited"/>
    <m/>
    <s v="Kichemu limited"/>
    <s v=""/>
    <s v="Micro Business"/>
    <x v="0"/>
    <x v="0"/>
    <d v="2017-03-02T00:00:00"/>
  </r>
  <r>
    <s v="VPA6"/>
    <s v="KE-THA-1701-21135"/>
    <x v="0"/>
    <s v=""/>
    <s v="12th November,2016"/>
    <d v="2016-11-12T00:00:00"/>
    <s v="1st January,2017"/>
    <d v="2017-01-01T00:00:00"/>
    <s v="Mugambi Mike Mugambi"/>
    <s v="Male"/>
    <s v="11257641"/>
    <s v="726375786"/>
    <m/>
    <m/>
    <m/>
    <n v="37.599784999999997"/>
    <n v="-0.26583800000000002"/>
    <s v="Tharaka-Nithi"/>
    <s v="Maara"/>
    <s v="Murugi West"/>
    <s v="Kirigi"/>
    <s v="10"/>
    <s v="Sakaki Natural Renewable Energy Center"/>
    <m/>
    <s v="Sakaki Natural Renewable Energy Center"/>
    <s v=""/>
    <s v="Micro Business"/>
    <x v="0"/>
    <x v="0"/>
    <d v="2017-03-29T00:00:00"/>
  </r>
  <r>
    <s v="VPA6"/>
    <s v="KE-THA-1612-21130"/>
    <x v="0"/>
    <s v=""/>
    <s v="10th November,2016"/>
    <d v="2016-11-10T00:00:00"/>
    <s v="30th December,2016"/>
    <d v="2016-12-30T00:00:00"/>
    <s v="Ndiga Eustac Cheni"/>
    <s v="Male"/>
    <s v="3215455"/>
    <s v="711538683"/>
    <m/>
    <m/>
    <m/>
    <n v="37.597543000000002"/>
    <n v="-0.26384000000000002"/>
    <s v="Tharaka-Nithi"/>
    <s v="Maara"/>
    <s v="Murigi West"/>
    <s v="Kirigi"/>
    <s v="10"/>
    <s v="Sakaki Natural Renewable Energy Center"/>
    <m/>
    <s v="Sakaki Natural Renewable Energy Center"/>
    <s v=""/>
    <s v="Micro Business"/>
    <x v="0"/>
    <x v="0"/>
    <d v="2017-03-29T00:00:00"/>
  </r>
  <r>
    <s v="VPA6"/>
    <s v="KE-NYE-1703-21132"/>
    <x v="0"/>
    <s v=""/>
    <s v="10th January,2017"/>
    <d v="2017-01-10T00:00:00"/>
    <s v="1st March,2017"/>
    <d v="2017-03-01T00:00:00"/>
    <s v="Waithaka Ephuntus Mugambi"/>
    <s v="Male"/>
    <s v="1079890"/>
    <s v="724143937"/>
    <m/>
    <m/>
    <m/>
    <n v="36.962792"/>
    <n v="-0.53982799999999997"/>
    <s v="Nyeri"/>
    <s v="Othaya"/>
    <s v="Karima"/>
    <s v="Gatugi"/>
    <s v="10"/>
    <s v="Sakaki Natural Renewable Energy Center"/>
    <m/>
    <s v="Sakaki Natural Renewable Energy Center"/>
    <s v=""/>
    <s v="Micro Business"/>
    <x v="0"/>
    <x v="0"/>
    <d v="2017-03-29T00:00:00"/>
  </r>
  <r>
    <s v="VPA6"/>
    <s v="KE-NYE-1701-21085"/>
    <x v="0"/>
    <s v=""/>
    <s v="12th November,2016"/>
    <d v="2016-11-12T00:00:00"/>
    <s v="1st January,2017"/>
    <d v="2017-01-01T00:00:00"/>
    <s v="Karuiru Charles Kariithi"/>
    <s v="Male"/>
    <s v="4091582"/>
    <s v="727359179"/>
    <m/>
    <m/>
    <m/>
    <n v="37.146867999999998"/>
    <n v="-0.47641800000000001"/>
    <s v="Nyeri"/>
    <s v="Kieni East"/>
    <s v="Iriaini"/>
    <s v="Kiamwangi"/>
    <s v="10"/>
    <s v="Sakaki Natural Renewable Energy Center"/>
    <m/>
    <s v="Sakaki Natural Renewable Energy Center"/>
    <s v=""/>
    <s v="Micro Business"/>
    <x v="0"/>
    <x v="0"/>
    <d v="2017-06-02T00:00:00"/>
  </r>
  <r>
    <s v="VPA6"/>
    <s v="KE-MUR-1705-21076"/>
    <x v="0"/>
    <s v=""/>
    <s v="12th March,2017"/>
    <d v="2017-03-12T00:00:00"/>
    <s v="1st May,2017"/>
    <d v="2017-05-01T00:00:00"/>
    <s v="Mwangi Benard Kamore"/>
    <s v="Male"/>
    <s v="4507754"/>
    <s v="728027851"/>
    <m/>
    <m/>
    <m/>
    <n v="37.049495999999998"/>
    <n v="-0.67174900000000004"/>
    <s v="Murang'a"/>
    <s v="Mathioya"/>
    <s v="Gakoe"/>
    <s v="Kiuu"/>
    <s v="10"/>
    <s v="Sakaki Natural Renewable Energy Center"/>
    <m/>
    <s v="Sakaki Natural Renewable Energy Center"/>
    <s v=""/>
    <s v="Micro Business"/>
    <x v="0"/>
    <x v="0"/>
    <d v="2017-06-02T00:00:00"/>
  </r>
  <r>
    <s v="VPA6"/>
    <s v="KE-KIR-1708-21090"/>
    <x v="0"/>
    <s v=""/>
    <s v="12th June,2017"/>
    <d v="2017-06-12T00:00:00"/>
    <s v="1st August,2017"/>
    <d v="2017-08-01T00:00:00"/>
    <s v="Gititu Virginia Wangui"/>
    <s v="Female"/>
    <s v="22436386"/>
    <s v="764651538"/>
    <m/>
    <m/>
    <s v="716877383"/>
    <n v="37.252465999999998"/>
    <n v="-0.54011799999999999"/>
    <s v="Kirinyaga"/>
    <s v="Kerugoya/Kutus"/>
    <s v="Kanyekiini"/>
    <s v="Kiriti"/>
    <s v="10"/>
    <s v="Sakaki Natural Renewable Energy Center"/>
    <m/>
    <s v="Sakaki Natural Renewable Energy Center"/>
    <s v=""/>
    <s v="Micro Business"/>
    <x v="0"/>
    <x v="0"/>
    <d v="2017-08-24T00:00:00"/>
  </r>
  <r>
    <s v="VPA6"/>
    <s v="KE-NAK-1712-21594"/>
    <x v="1"/>
    <s v="Abandoned"/>
    <s v="18th October,2017"/>
    <d v="2017-10-18T00:00:00"/>
    <s v="7th December,2017"/>
    <d v="2017-12-07T00:00:00"/>
    <s v="Lesonet John"/>
    <s v="Male"/>
    <s v="99999"/>
    <s v="727537290"/>
    <m/>
    <m/>
    <m/>
    <n v="35.912170000000003"/>
    <n v="-9.1749999999999998E-2"/>
    <s v="Nakuru"/>
    <s v="Rongai"/>
    <s v="Kampi Moto"/>
    <s v="Mainga"/>
    <s v="10"/>
    <s v="Kichemu limited"/>
    <m/>
    <s v="Kichemu limited"/>
    <s v=""/>
    <s v="Micro Business"/>
    <x v="0"/>
    <x v="0"/>
    <d v="2017-12-18T00:00:00"/>
  </r>
  <r>
    <s v="VPA6"/>
    <s v="KE-NAK-1802-21605"/>
    <x v="0"/>
    <s v=""/>
    <s v="4th January,2018"/>
    <d v="2018-01-04T00:00:00"/>
    <s v="23rd February,2018"/>
    <d v="2018-02-23T00:00:00"/>
    <s v="Thuku Ruth Wambui"/>
    <s v="Female"/>
    <s v="27324518"/>
    <s v="726809853"/>
    <m/>
    <m/>
    <m/>
    <n v="36.176557000000003"/>
    <n v="-0.28055999999999998"/>
    <s v="Nakuru"/>
    <s v="Nakuru North"/>
    <s v="Bahati"/>
    <s v="Lanet"/>
    <s v="10"/>
    <s v="Kichemu limited"/>
    <m/>
    <s v="Kichemu limited"/>
    <s v=""/>
    <s v="Micro Business"/>
    <x v="0"/>
    <x v="0"/>
    <d v="2018-02-03T00:00:00"/>
  </r>
  <r>
    <s v="VPA6"/>
    <s v="KE-KIR-1801-21123"/>
    <x v="2"/>
    <s v="Unreachable"/>
    <s v="19th October,2017"/>
    <d v="2017-10-19T00:00:00"/>
    <s v="3rd January,2018"/>
    <d v="2018-01-03T00:00:00"/>
    <s v="Njeru Stephen Muchira"/>
    <s v="Male"/>
    <s v="11381324"/>
    <s v="724583327"/>
    <m/>
    <m/>
    <s v="708810931"/>
    <n v="37.421532999999997"/>
    <n v="-0.54008"/>
    <s v="Kirinyaga"/>
    <s v="Kirinyaga East"/>
    <s v="Njukiini"/>
    <s v="Githaraini"/>
    <s v="10"/>
    <s v="Sakaki Natural Renewable Energy Center"/>
    <m/>
    <s v="Sakaki Natural Renewable Energy Center"/>
    <s v=""/>
    <s v="Micro Business"/>
    <x v="0"/>
    <x v="0"/>
    <d v="2018-01-19T00:00:00"/>
  </r>
  <r>
    <s v="VPA6"/>
    <s v="KE-NAK-1801-27881"/>
    <x v="0"/>
    <s v=""/>
    <s v="12th November,2017"/>
    <d v="2017-11-12T00:00:00"/>
    <s v="1st January,2018"/>
    <d v="2018-01-01T00:00:00"/>
    <s v="Catherine U Amdany"/>
    <s v="Female"/>
    <s v="22672007"/>
    <s v="720964876"/>
    <m/>
    <m/>
    <s v="725496082"/>
    <n v="35.968032999999998"/>
    <n v="-0.148143"/>
    <s v="Nakuru"/>
    <s v="Rongai"/>
    <s v="Kambi Ya Moto"/>
    <s v="Rafiki"/>
    <s v="10"/>
    <s v="Kichemu limited"/>
    <m/>
    <s v="Kichemu limited"/>
    <s v=""/>
    <s v="Micro Business"/>
    <x v="0"/>
    <x v="0"/>
    <d v="2018-01-06T00:00:00"/>
  </r>
  <r>
    <s v="VPA6"/>
    <s v="KE-KIR-1712-18592"/>
    <x v="2"/>
    <s v="Unreachable"/>
    <s v="24th October,2017"/>
    <d v="2017-10-24T00:00:00"/>
    <s v="13th December,2017"/>
    <d v="2017-12-13T00:00:00"/>
    <s v="Mwaura Michael"/>
    <s v="Male"/>
    <s v="99999"/>
    <s v="720938222"/>
    <m/>
    <m/>
    <m/>
    <n v="37.385227"/>
    <n v="-0.68091800000000002"/>
    <s v="Kirinyaga"/>
    <s v="Kirinyaga East"/>
    <s v="Wanguru"/>
    <s v="Mukimaini"/>
    <s v="10"/>
    <s v="Andcol Enterprises"/>
    <m/>
    <s v="Andcol Enterprises"/>
    <s v=""/>
    <s v="Micro Business"/>
    <x v="2"/>
    <x v="0"/>
    <d v="2017-12-13T00:00:00"/>
  </r>
  <r>
    <s v="VPA6"/>
    <s v="KE-MUR-1709-18803"/>
    <x v="0"/>
    <s v=""/>
    <s v="13th July,2017"/>
    <d v="2017-07-13T00:00:00"/>
    <s v="1st September,2017"/>
    <d v="2017-09-01T00:00:00"/>
    <s v="Maina Henry Muhuri"/>
    <s v="Male"/>
    <s v="4842324"/>
    <s v="721535202"/>
    <m/>
    <m/>
    <m/>
    <n v="36.957856"/>
    <n v="-0.83688700000000005"/>
    <s v="Murang'a"/>
    <s v="Kandara"/>
    <s v="Ruchu"/>
    <s v="Ruona"/>
    <s v="10"/>
    <s v="Cides Ltd"/>
    <m/>
    <s v="Cides Ltd"/>
    <s v=""/>
    <s v="Micro Business"/>
    <x v="2"/>
    <x v="0"/>
    <d v="2017-11-21T00:00:00"/>
  </r>
  <r>
    <s v="VPA6"/>
    <s v="KE-EMB-1709-21122"/>
    <x v="0"/>
    <s v=""/>
    <s v="13th July,2017"/>
    <d v="2017-07-13T00:00:00"/>
    <s v="1st September,2017"/>
    <d v="2017-09-01T00:00:00"/>
    <s v="Kiarago Herbert Ndwiga"/>
    <s v="Male"/>
    <s v="441092"/>
    <s v="71409615"/>
    <m/>
    <m/>
    <m/>
    <n v="37.497145000000003"/>
    <n v="-0.40476499999999999"/>
    <s v="Embu"/>
    <s v="Runyenjes"/>
    <s v="Gaturi North"/>
    <s v="Kiriru"/>
    <s v="10"/>
    <s v="Sakaki Natural Renewable Energy Center"/>
    <m/>
    <s v="Sakaki Natural Renewable Energy Center"/>
    <s v=""/>
    <s v="Micro Business"/>
    <x v="0"/>
    <x v="0"/>
    <d v="2017-12-06T00:00:00"/>
  </r>
  <r>
    <s v="VPA6"/>
    <s v="KE-NYE-1709-21119"/>
    <x v="0"/>
    <s v=""/>
    <s v="13th July,2017"/>
    <d v="2017-07-13T00:00:00"/>
    <s v="1st September,2017"/>
    <d v="2017-09-01T00:00:00"/>
    <s v="Maina Lucy Wangui"/>
    <s v="Female"/>
    <s v="13885033"/>
    <s v="723537699"/>
    <s v="724614693"/>
    <m/>
    <m/>
    <n v="37.059829999999998"/>
    <n v="-0.56159499999999996"/>
    <s v="Nyeri"/>
    <s v="Mukurweni"/>
    <s v="Mohito"/>
    <s v="Kiroro"/>
    <s v="10"/>
    <s v="Sakaki Natural Renewable Energy Center"/>
    <m/>
    <s v="Sakaki Natural Renewable Energy Center"/>
    <s v=""/>
    <s v="Micro Business"/>
    <x v="0"/>
    <x v="0"/>
    <d v="2017-12-06T00:00:00"/>
  </r>
  <r>
    <s v="VPA6"/>
    <s v="KE-LAI-1612-13895"/>
    <x v="2"/>
    <s v="Unreachable"/>
    <s v="11th November,2016"/>
    <d v="2016-11-11T00:00:00"/>
    <s v="31st December,2016"/>
    <d v="2016-12-31T00:00:00"/>
    <s v="Agnes Wamuyu"/>
    <s v="Female"/>
    <s v="13132118"/>
    <s v="725583534"/>
    <m/>
    <m/>
    <m/>
    <n v="37.068095"/>
    <n v="5.1237999999999999E-2"/>
    <s v="Laikipia"/>
    <s v="Laikipia East"/>
    <s v="Nanyuki"/>
    <s v="Nkando"/>
    <n v="10"/>
    <s v="Mt Kenya Renewable Energy"/>
    <m/>
    <s v="Mt Kenya Renewable Energy"/>
    <s v=""/>
    <s v="Micro Business"/>
    <x v="2"/>
    <x v="0"/>
    <d v="2018-08-02T00:00:00"/>
  </r>
  <r>
    <s v="VPA6"/>
    <s v="KE-NYE-1703-17601"/>
    <x v="0"/>
    <s v=""/>
    <s v="10th January,2017"/>
    <d v="2017-01-10T00:00:00"/>
    <s v="1st March,2017"/>
    <d v="2017-03-01T00:00:00"/>
    <s v="Felix Karanja Karuthi"/>
    <s v="Male"/>
    <s v="1943219"/>
    <s v="721299326"/>
    <m/>
    <m/>
    <m/>
    <n v="37.016182999999998"/>
    <n v="-0.54852999999999996"/>
    <s v="Nyeri"/>
    <s v="Mukurweni"/>
    <s v="Kanunga"/>
    <s v=""/>
    <s v="10"/>
    <s v="Mt Kenya Renewable Energy"/>
    <m/>
    <s v="Mt Kenya Renewable Energy"/>
    <s v=""/>
    <s v="Micro Business"/>
    <x v="2"/>
    <x v="0"/>
    <d v="2018-08-02T00:00:00"/>
  </r>
  <r>
    <s v="VPA6"/>
    <s v="KE-MER-1701-17608"/>
    <x v="0"/>
    <s v=""/>
    <s v="12th November,2016"/>
    <d v="2016-11-12T00:00:00"/>
    <s v="1st January,2017"/>
    <d v="2017-01-01T00:00:00"/>
    <s v="Gichuru Beatrice Iguki"/>
    <s v="Female"/>
    <s v="14413322"/>
    <s v="723845956"/>
    <m/>
    <m/>
    <m/>
    <n v="37.639313000000001"/>
    <n v="-8.2013000000000003E-2"/>
    <s v="Meru"/>
    <s v="Imenti South"/>
    <s v="Gaatia"/>
    <s v=""/>
    <s v="10"/>
    <s v="Igwemas General Digester Ltd"/>
    <m/>
    <s v="Igwemas General Digester Ltd"/>
    <s v=""/>
    <s v="Micro Business"/>
    <x v="0"/>
    <x v="0"/>
    <d v="2018-08-02T00:00:00"/>
  </r>
  <r>
    <s v="VPA6"/>
    <s v="KE-NYE-1512-17578"/>
    <x v="2"/>
    <s v="Hostile Client"/>
    <s v="11th November,2015"/>
    <d v="2015-11-11T00:00:00"/>
    <s v="31st December,2015"/>
    <d v="2015-12-31T00:00:00"/>
    <s v="Charles Githaiga"/>
    <s v="Male"/>
    <s v="21246541"/>
    <s v="+254722997776"/>
    <m/>
    <m/>
    <m/>
    <m/>
    <m/>
    <s v="Nyeri"/>
    <s v="Mukurwe-Ini"/>
    <s v="Ichamara"/>
    <s v=""/>
    <s v="10"/>
    <s v="Mt Kenya Renewable Energy"/>
    <m/>
    <s v="Mt Kenya Renewable Energy"/>
    <s v=""/>
    <s v="Micro Business"/>
    <x v="2"/>
    <x v="0"/>
    <d v="2018-08-02T00:00:00"/>
  </r>
  <r>
    <s v="VPA6"/>
    <s v="KE-VIH-1810-23640"/>
    <x v="0"/>
    <s v=""/>
    <s v="8th October,2018"/>
    <d v="2018-10-08T00:00:00"/>
    <s v="31st October,2018"/>
    <d v="2018-10-31T00:00:00"/>
    <s v="Asiligwa Emmy Asiligwa"/>
    <s v="Female"/>
    <s v="99999"/>
    <s v="726377526"/>
    <m/>
    <m/>
    <s v="722623122"/>
    <n v="34.775103000000001"/>
    <n v="0.118175"/>
    <s v="Vihiga"/>
    <s v="Sabatia"/>
    <s v="Mdete"/>
    <s v="Vokoli"/>
    <s v="10"/>
    <s v="Sakaki Natural Renewable Energy Center"/>
    <m/>
    <s v="Sakaki Natural Renewable Energy Center"/>
    <s v=""/>
    <s v="Micro Business"/>
    <x v="0"/>
    <x v="0"/>
    <d v="2018-11-03T00:00:00"/>
  </r>
  <r>
    <s v="VPA6"/>
    <s v="KE-KIA-1904-24783"/>
    <x v="0"/>
    <s v=""/>
    <s v="28th February,2019"/>
    <d v="2019-02-28T00:00:00"/>
    <s v="12th April,2019"/>
    <d v="2019-04-12T00:00:00"/>
    <s v="Koimburi Joseph"/>
    <s v="Male"/>
    <s v="714828"/>
    <s v="0712965881"/>
    <m/>
    <m/>
    <m/>
    <n v="36.593175000000002"/>
    <n v="-1.179694"/>
    <s v="Kiambu"/>
    <s v="Kiambu"/>
    <s v="Ndeiya"/>
    <s v="Githarane"/>
    <s v="10"/>
    <s v="Cides Ltd"/>
    <m/>
    <s v="Cides Ltd"/>
    <s v=""/>
    <s v="Micro Business"/>
    <x v="2"/>
    <x v="0"/>
    <d v="2019-04-15T00:00:00"/>
  </r>
  <r>
    <s v="VPA6"/>
    <s v="KE-EMB-1904-25552"/>
    <x v="0"/>
    <s v=""/>
    <s v="8th November,2018"/>
    <d v="2018-11-08T00:00:00"/>
    <s v="9th April,2019"/>
    <d v="2019-04-09T00:00:00"/>
    <s v="Ndwiga Joseph Mbogo"/>
    <s v="Male"/>
    <s v="99999"/>
    <s v="0713088564"/>
    <m/>
    <m/>
    <s v="787445329"/>
    <n v="37.443567000000002"/>
    <n v="-0.44529200000000002"/>
    <s v="Embu"/>
    <s v="Manyatta"/>
    <s v="Kibugu"/>
    <s v="Kiangucu"/>
    <s v="10"/>
    <s v="Sakaki Natural Renewable Energy Center"/>
    <m/>
    <s v="Sakaki Natural Renewable Energy Center"/>
    <s v=""/>
    <s v="Micro Business"/>
    <x v="0"/>
    <x v="0"/>
    <d v="2019-04-16T00:00:00"/>
  </r>
  <r>
    <s v="VPA6"/>
    <s v="KE-KIA-1904-24725"/>
    <x v="0"/>
    <s v=""/>
    <s v="27th February,2019"/>
    <d v="2019-02-27T00:00:00"/>
    <s v="8th April,2019"/>
    <d v="2019-04-08T00:00:00"/>
    <s v="Richu Mwangi David Joseph"/>
    <s v="Male"/>
    <s v="22246110"/>
    <s v="0723467169"/>
    <m/>
    <m/>
    <m/>
    <n v="36.818541000000003"/>
    <n v="-0.89942100000000003"/>
    <s v="Kiambu"/>
    <s v="Gatundu North"/>
    <s v="Gakoe"/>
    <s v="Thweri"/>
    <s v="10"/>
    <s v="Cides Ltd"/>
    <m/>
    <s v="Cides Ltd"/>
    <s v=""/>
    <s v="Micro Business"/>
    <x v="2"/>
    <x v="0"/>
    <d v="2019-04-08T00:00:00"/>
  </r>
  <r>
    <s v="VPA6"/>
    <s v="KE-MUR-1908-26440"/>
    <x v="0"/>
    <s v=""/>
    <s v="23rd July,2019"/>
    <d v="2019-07-23T00:00:00"/>
    <s v="13th August,2019"/>
    <d v="2019-08-13T00:00:00"/>
    <s v="Ethan Washington Maina"/>
    <s v="Male"/>
    <s v="99999"/>
    <s v="0722966309"/>
    <m/>
    <m/>
    <s v="720494757"/>
    <n v="36.954855000000002"/>
    <n v="-0.60865800000000003"/>
    <s v="Murang'a"/>
    <s v="Mathioya"/>
    <s v="Kiru"/>
    <s v="Kagongo"/>
    <s v="10"/>
    <s v="Sakaki Natural Renewable Energy Center"/>
    <m/>
    <s v="Sakaki Natural Renewable Energy Center"/>
    <s v=""/>
    <s v="Micro Business"/>
    <x v="0"/>
    <x v="0"/>
    <d v="2019-08-20T00:00:00"/>
  </r>
  <r>
    <s v="VPA6"/>
    <s v="KE-UAS-1912-26081"/>
    <x v="0"/>
    <s v=""/>
    <s v="14th October,2019"/>
    <d v="2019-10-14T00:00:00"/>
    <s v="2nd December,2019"/>
    <d v="2019-12-02T00:00:00"/>
    <s v="Ronoh Lilian J"/>
    <s v="Female"/>
    <s v="13069869"/>
    <s v="254727109209"/>
    <m/>
    <m/>
    <m/>
    <n v="35.346547000000001"/>
    <n v="0.52150600000000003"/>
    <s v="Uasin Gishu"/>
    <s v="Ainabkoi"/>
    <s v="Kapsoya"/>
    <s v="Chepsiria"/>
    <s v="10"/>
    <s v="Kichemu limited"/>
    <m/>
    <s v="Kichemu limited"/>
    <s v=""/>
    <s v="Micro Business"/>
    <x v="0"/>
    <x v="0"/>
    <d v="2019-12-02T00:00:00"/>
  </r>
  <r>
    <s v="VPA6"/>
    <s v="KE-KAJ-1610-16673"/>
    <x v="0"/>
    <s v=""/>
    <s v="7th September,2016"/>
    <d v="2016-09-07T00:00:00"/>
    <s v="2nd October,2016"/>
    <d v="2016-10-02T00:00:00"/>
    <s v="Nyareki James"/>
    <s v="Male"/>
    <s v="99999"/>
    <s v="720330003"/>
    <m/>
    <m/>
    <m/>
    <n v="36.675303"/>
    <n v="-1.3957520000000001"/>
    <s v="Kajiado"/>
    <s v="Kajiado North"/>
    <s v="Kajiado"/>
    <s v="Green Wood Estate"/>
    <s v="10"/>
    <s v="Andcol Enterprises"/>
    <m/>
    <s v="Andcol Enterprises"/>
    <s v=""/>
    <s v="Micro Business"/>
    <x v="2"/>
    <x v="0"/>
    <d v="2017-04-10T00:00:00"/>
  </r>
  <r>
    <s v="VPA6"/>
    <s v="KE-EMB-1707-21089"/>
    <x v="0"/>
    <s v=""/>
    <s v="5th June,2017"/>
    <d v="2017-06-05T00:00:00"/>
    <s v="25th July,2017"/>
    <d v="2017-07-25T00:00:00"/>
    <s v="N Jane Muthanje"/>
    <s v="Female"/>
    <s v="1092664"/>
    <s v="720231898"/>
    <m/>
    <m/>
    <m/>
    <n v="37.535772000000001"/>
    <n v="-0.44187300000000002"/>
    <s v="Embu"/>
    <s v="Runyenjes"/>
    <s v="Makengi"/>
    <s v="Kevote"/>
    <s v="10"/>
    <s v="Sakaki Natural Renewable Energy Center"/>
    <m/>
    <s v="Sakaki Natural Renewable Energy Center"/>
    <s v=""/>
    <s v="Micro Business"/>
    <x v="0"/>
    <x v="0"/>
    <d v="2017-07-25T00:00:00"/>
  </r>
  <r>
    <s v="VPA6"/>
    <s v="KE-EMB-1709-21105"/>
    <x v="2"/>
    <s v="Unreachable"/>
    <s v="13th July,2017"/>
    <d v="2017-07-13T00:00:00"/>
    <s v="1st September,2017"/>
    <d v="2017-09-01T00:00:00"/>
    <s v="Njeru Plisila Gatumwa"/>
    <s v="Female"/>
    <s v="8067111"/>
    <s v="733854323"/>
    <m/>
    <m/>
    <m/>
    <n v="37.546900000000001"/>
    <n v="-0.39155499999999999"/>
    <s v="Embu"/>
    <s v="Embu East"/>
    <s v="Kagaari"/>
    <s v="Damunge"/>
    <s v="10"/>
    <s v="Sakaki Natural Renewable Energy Center"/>
    <m/>
    <s v="Sakaki Natural Renewable Energy Center"/>
    <s v=""/>
    <s v="Micro Business"/>
    <x v="0"/>
    <x v="0"/>
    <d v="2017-10-13T00:00:00"/>
  </r>
  <r>
    <s v="VPA6"/>
    <s v="KE-KIR-1710-21124"/>
    <x v="0"/>
    <s v=""/>
    <s v="12th August,2017"/>
    <d v="2017-08-12T00:00:00"/>
    <s v="1st October,2017"/>
    <d v="2017-10-01T00:00:00"/>
    <s v="Minano Susan Wambura"/>
    <s v="Female"/>
    <s v="232328"/>
    <s v="721212802"/>
    <m/>
    <m/>
    <m/>
    <n v="37.411816000000002"/>
    <n v="-0.55018999999999996"/>
    <s v="Kirinyaga"/>
    <s v="Kirinyaga East"/>
    <s v="Njukiini"/>
    <s v="Maarikiini"/>
    <s v="10"/>
    <s v="Sakaki Natural Renewable Energy Center"/>
    <m/>
    <s v="Sakaki Natural Renewable Energy Center"/>
    <s v=""/>
    <s v="Micro Business"/>
    <x v="0"/>
    <x v="0"/>
    <d v="2017-10-13T00:00:00"/>
  </r>
  <r>
    <s v="VPA6"/>
    <s v="KE-KIA-1710-21117"/>
    <x v="0"/>
    <s v=""/>
    <s v="15th August,2017"/>
    <d v="2017-08-15T00:00:00"/>
    <s v="4th October,2017"/>
    <d v="2017-10-04T00:00:00"/>
    <s v="Njogu Peter Kimani"/>
    <s v="Male"/>
    <s v="21332387"/>
    <s v="721628211"/>
    <m/>
    <m/>
    <m/>
    <n v="36.654130000000002"/>
    <n v="-1.280878"/>
    <s v="Kiambu"/>
    <s v="Kikuyu"/>
    <s v="Kikuyu"/>
    <s v="Thogoto"/>
    <s v="10"/>
    <s v="Sakaki Natural Renewable Energy Center"/>
    <m/>
    <s v="Sakaki Natural Renewable Energy Center"/>
    <s v=""/>
    <s v="Micro Business"/>
    <x v="0"/>
    <x v="0"/>
    <d v="2017-10-13T00:00:00"/>
  </r>
  <r>
    <s v="VPA6"/>
    <s v="KE-BAR-1711-27739"/>
    <x v="0"/>
    <s v=""/>
    <s v="12th September,2017"/>
    <d v="2017-09-12T00:00:00"/>
    <s v="1st November,2017"/>
    <d v="2017-11-01T00:00:00"/>
    <s v="Kotut Grace"/>
    <s v="Female"/>
    <s v="484415"/>
    <s v="702126751"/>
    <m/>
    <m/>
    <m/>
    <n v="35.755111999999997"/>
    <n v="2.7574999999999999E-2"/>
    <s v="Baringo"/>
    <s v="Koibatek"/>
    <s v="Ravine"/>
    <s v="Mochongoi"/>
    <s v="10"/>
    <s v="Kichemu limited"/>
    <m/>
    <s v="Kichemu limited"/>
    <s v=""/>
    <s v="Micro Business"/>
    <x v="0"/>
    <x v="0"/>
    <d v="2017-10-18T00:00:00"/>
  </r>
  <r>
    <s v="VPA6"/>
    <s v="KE-NYE-1709-21120"/>
    <x v="0"/>
    <s v=""/>
    <s v="13th July,2017"/>
    <d v="2017-07-13T00:00:00"/>
    <s v="1st September,2017"/>
    <d v="2017-09-01T00:00:00"/>
    <s v="Gatonga Jackson Francis"/>
    <s v="Male"/>
    <s v="4643358"/>
    <s v="722620350"/>
    <m/>
    <m/>
    <m/>
    <n v="37.087465000000002"/>
    <n v="-0.57522700000000004"/>
    <s v="Nyeri"/>
    <s v="Mukurweni"/>
    <s v="Igana"/>
    <s v="Karundu"/>
    <s v="10"/>
    <s v="Sakaki Natural Renewable Energy Center"/>
    <m/>
    <s v="Sakaki Natural Renewable Energy Center"/>
    <s v=""/>
    <s v="Micro Business"/>
    <x v="0"/>
    <x v="0"/>
    <d v="2017-09-25T00:00:00"/>
  </r>
  <r>
    <s v="VPA6"/>
    <s v="KE-BAR-1710-21606"/>
    <x v="2"/>
    <s v="Unreachable"/>
    <s v="13th August,2017"/>
    <d v="2017-08-13T00:00:00"/>
    <s v="16th October,2017"/>
    <d v="2017-10-16T00:00:00"/>
    <s v="Sabu Salangat Florence"/>
    <s v="Female"/>
    <s v="100307"/>
    <s v="712134717"/>
    <m/>
    <m/>
    <s v="727608757"/>
    <n v="35.569687999999999"/>
    <n v="1.5178000000000001E-2"/>
    <s v="Baringo"/>
    <s v="Koibatek"/>
    <s v="Lelkel"/>
    <s v="Legkel"/>
    <n v="10"/>
    <s v="Kichemu limited"/>
    <m/>
    <s v="Kichemu limited"/>
    <s v=""/>
    <s v="Micro Business"/>
    <x v="0"/>
    <x v="0"/>
    <d v="2018-02-28T00:00:00"/>
  </r>
  <r>
    <s v="VPA6"/>
    <s v="KE-NAK-1801-21607"/>
    <x v="0"/>
    <s v=""/>
    <s v="12th November,2017"/>
    <d v="2017-11-12T00:00:00"/>
    <s v="1st January,2018"/>
    <d v="2018-01-01T00:00:00"/>
    <s v="Bett Chepkemoi Janet"/>
    <s v="Female"/>
    <s v="2756114"/>
    <s v="711886741"/>
    <m/>
    <m/>
    <s v="721209710"/>
    <n v="35.616785"/>
    <n v="-0.57130999999999998"/>
    <s v="Nakuru"/>
    <s v="Kuresoi"/>
    <s v="Olunguruoni"/>
    <s v="Kitagich"/>
    <s v="10"/>
    <s v="Kichemu limited"/>
    <m/>
    <s v="Kichemu limited"/>
    <s v=""/>
    <s v="Micro Business"/>
    <x v="0"/>
    <x v="0"/>
    <d v="2018-03-01T00:00:00"/>
  </r>
  <r>
    <s v="VPA6"/>
    <s v="KE-BAR-1803-21608"/>
    <x v="2"/>
    <s v="Unreachable"/>
    <s v="10th January,2018"/>
    <d v="2018-01-10T00:00:00"/>
    <s v="1st March,2018"/>
    <d v="2018-03-01T00:00:00"/>
    <s v="Tanui Nancy J"/>
    <s v="Female"/>
    <s v="20844798"/>
    <s v="21930985"/>
    <s v="721930985"/>
    <m/>
    <s v="722342018"/>
    <n v="35.757832999999998"/>
    <n v="1.3816999999999999E-2"/>
    <s v="Baringo"/>
    <s v="Koibatek"/>
    <s v="Koibatek"/>
    <s v="Emkwen"/>
    <s v="10"/>
    <s v="Kichemu limited"/>
    <m/>
    <s v="Kichemu limited"/>
    <s v=""/>
    <s v="Micro Business"/>
    <x v="0"/>
    <x v="0"/>
    <d v="2018-03-07T00:00:00"/>
  </r>
  <r>
    <s v="VPA6"/>
    <s v="KE-KIR-1810-23625"/>
    <x v="0"/>
    <s v=""/>
    <s v="13th September,2018"/>
    <d v="2018-09-13T00:00:00"/>
    <s v="4th October,2018"/>
    <d v="2018-10-04T00:00:00"/>
    <s v="Kinyua Susan Kinyua"/>
    <s v="Female"/>
    <s v="99999"/>
    <s v="721922206"/>
    <m/>
    <m/>
    <s v="721898510"/>
    <n v="37.216231999999998"/>
    <n v="-0.46027200000000001"/>
    <s v="Kirinyaga"/>
    <s v="Kirinyaga"/>
    <s v="Mukure"/>
    <s v="Gathambi"/>
    <s v="10"/>
    <s v="Sakaki Natural Renewable Energy Center"/>
    <m/>
    <s v="Sakaki Natural Renewable Energy Center"/>
    <s v=""/>
    <s v="Micro Business"/>
    <x v="0"/>
    <x v="0"/>
    <d v="2018-10-05T00:00:00"/>
  </r>
  <r>
    <s v="VPA6"/>
    <s v="KE-KIA-1808-18812"/>
    <x v="2"/>
    <s v="Unreachable"/>
    <s v="5th June,2018"/>
    <d v="2018-06-05T00:00:00"/>
    <s v="7th August,2018"/>
    <d v="2018-08-07T00:00:00"/>
    <s v="Kagai Moses Chege"/>
    <s v="Male"/>
    <s v="4309662"/>
    <s v="721384667"/>
    <s v="717268039"/>
    <m/>
    <m/>
    <n v="36.953401999999997"/>
    <n v="-0.83751100000000001"/>
    <s v="Kiambu"/>
    <s v="Lari"/>
    <s v="Gachoire"/>
    <s v="Chiboni"/>
    <s v="10"/>
    <s v="Cides Ltd"/>
    <m/>
    <s v="Cides Ltd"/>
    <s v=""/>
    <s v="Micro Business"/>
    <x v="2"/>
    <x v="0"/>
    <d v="2018-09-29T00:00:00"/>
  </r>
  <r>
    <s v="VPA6"/>
    <s v="KE-NAK-1808-21620"/>
    <x v="0"/>
    <s v=""/>
    <s v="9th July,2018"/>
    <d v="2018-07-09T00:00:00"/>
    <s v="28th August,2018"/>
    <d v="2018-08-28T00:00:00"/>
    <s v="Pricilar Mwangi W"/>
    <s v="Male"/>
    <s v="8290243"/>
    <s v="722045631"/>
    <s v="722645631"/>
    <m/>
    <s v="722896664"/>
    <n v="36.006422999999998"/>
    <n v="-0.15528"/>
    <s v="Nakuru"/>
    <s v="Rongai"/>
    <s v="Rongai"/>
    <s v="Olorongai"/>
    <s v="10"/>
    <s v="Kichemu limited"/>
    <m/>
    <s v="Kichemu limited"/>
    <s v=""/>
    <s v="Micro Business"/>
    <x v="0"/>
    <x v="0"/>
    <d v="2018-08-28T00:00:00"/>
  </r>
  <r>
    <s v="VPA6"/>
    <s v="KE-BAR-1809-21621"/>
    <x v="0"/>
    <s v=""/>
    <s v="7th July,2018"/>
    <d v="2018-07-07T00:00:00"/>
    <s v="1st September,2018"/>
    <d v="2018-09-01T00:00:00"/>
    <s v="Limo Henry K"/>
    <s v="Male"/>
    <s v="4546140"/>
    <s v="727692631"/>
    <m/>
    <m/>
    <s v="726621295"/>
    <n v="35.741109999999999"/>
    <n v="4.8300999999999997E-2"/>
    <s v="Baringo"/>
    <s v="Koibatek"/>
    <s v="Ravine"/>
    <s v="Kamelilo"/>
    <s v="10"/>
    <s v="Kichemu limited"/>
    <m/>
    <s v="Kichemu limited"/>
    <s v=""/>
    <s v="Micro Business"/>
    <x v="2"/>
    <x v="0"/>
    <d v="2018-09-01T00:00:00"/>
  </r>
  <r>
    <s v="VPA6"/>
    <s v="KE-KIA-1901-26896"/>
    <x v="0"/>
    <s v=""/>
    <s v="19th December,2018"/>
    <d v="2018-12-19T00:00:00"/>
    <s v="3rd January,2019"/>
    <d v="2019-01-03T00:00:00"/>
    <s v="Wangari Pliscilla Wangari"/>
    <s v="Female"/>
    <s v="357057"/>
    <s v="718629624"/>
    <m/>
    <m/>
    <m/>
    <n v="36.804634999999998"/>
    <n v="-1.1631480000000001"/>
    <s v="Kiambu"/>
    <s v="Kiambaa"/>
    <s v="Ndumberi"/>
    <s v="Kiawandumbo"/>
    <s v="10"/>
    <s v="Sakaki Natural Renewable Energy Center"/>
    <m/>
    <s v="Sakaki Natural Renewable Energy Center"/>
    <s v=""/>
    <s v="Micro Business"/>
    <x v="0"/>
    <x v="0"/>
    <d v="2019-02-26T00:00:00"/>
  </r>
  <r>
    <s v="VPA6"/>
    <s v="KE-EMB-1901-26899"/>
    <x v="0"/>
    <s v=""/>
    <s v="10th December,2018"/>
    <d v="2018-12-10T00:00:00"/>
    <s v="16th January,2019"/>
    <d v="2019-01-16T00:00:00"/>
    <s v="Charles Gichohi Maina"/>
    <s v="Male"/>
    <s v="25901048"/>
    <s v="0720001167"/>
    <m/>
    <m/>
    <s v="721357066"/>
    <n v="37.546644999999998"/>
    <n v="-0.54000199999999998"/>
    <s v="Embu"/>
    <s v="Embu West"/>
    <s v="Mbeti North"/>
    <s v="Kimangaru"/>
    <s v="10"/>
    <s v="Sakaki Natural Renewable Energy Center"/>
    <m/>
    <s v="Sakaki Natural Renewable Energy Center"/>
    <s v=""/>
    <s v="Micro Business"/>
    <x v="0"/>
    <x v="0"/>
    <d v="2019-02-22T00:00:00"/>
  </r>
  <r>
    <s v="VPA6"/>
    <s v="KE-EMB-1902-25549"/>
    <x v="0"/>
    <s v=""/>
    <s v="2nd January,2019"/>
    <d v="2019-01-02T00:00:00"/>
    <s v="21st February,2019"/>
    <d v="2019-02-21T00:00:00"/>
    <s v="Ireri Stanley Adriano"/>
    <s v="Male"/>
    <s v="7644153"/>
    <s v="254722336341"/>
    <m/>
    <m/>
    <m/>
    <n v="37.444772"/>
    <n v="-0.43066500000000002"/>
    <s v="Embu"/>
    <s v="Manyatta"/>
    <s v="Kibugu"/>
    <s v="Nguviu"/>
    <s v="10"/>
    <s v="Sakaki Natural Renewable Energy Center"/>
    <m/>
    <s v="Sakaki Natural Renewable Energy Center"/>
    <s v=""/>
    <s v="Micro Business"/>
    <x v="0"/>
    <x v="0"/>
    <d v="2019-02-23T00:00:00"/>
  </r>
  <r>
    <s v="VPA6"/>
    <s v="KE-KIR-1901-25447"/>
    <x v="0"/>
    <s v=""/>
    <s v="19th December,2018"/>
    <d v="2018-12-19T00:00:00"/>
    <s v="15th January,2019"/>
    <d v="2019-01-15T00:00:00"/>
    <s v="Edward Njiraini Mugo"/>
    <s v="Male"/>
    <s v="99999"/>
    <s v="722680902"/>
    <m/>
    <m/>
    <s v="723884542"/>
    <n v="37.248035999999999"/>
    <n v="-0.42298200000000002"/>
    <s v="Kirinyaga"/>
    <s v="Kerugoya/Kutus"/>
    <s v="Mutira"/>
    <s v="Gatwe"/>
    <s v="10"/>
    <s v="Kichemu limited"/>
    <m/>
    <s v="Kichemu limited"/>
    <s v=""/>
    <s v="Micro Business"/>
    <x v="0"/>
    <x v="0"/>
    <d v="2019-01-15T00:00:00"/>
  </r>
  <r>
    <s v="VPA6"/>
    <s v="KE-TRA-1812-24899"/>
    <x v="0"/>
    <s v=""/>
    <s v="16th October,2018"/>
    <d v="2018-10-16T00:00:00"/>
    <s v="5th December,2018"/>
    <d v="2018-12-05T00:00:00"/>
    <s v="Koech Joseph"/>
    <s v="Male"/>
    <s v="5674735"/>
    <s v="716146504"/>
    <m/>
    <m/>
    <s v="724815500"/>
    <n v="35.035814000000002"/>
    <n v="0.96659300000000004"/>
    <s v="Trans Nzoia"/>
    <s v="Kiminini"/>
    <s v="Mabonde"/>
    <s v="Kibagenge"/>
    <s v="10"/>
    <s v="Andcol Enterprises"/>
    <m/>
    <s v="Andcol Enterprises"/>
    <s v=""/>
    <s v="Micro Business"/>
    <x v="2"/>
    <x v="0"/>
    <d v="2018-12-15T00:00:00"/>
  </r>
  <r>
    <s v="VPA6"/>
    <s v="KE-EMB-1901-25548"/>
    <x v="0"/>
    <s v=""/>
    <s v="3rd December,2018"/>
    <d v="2018-12-03T00:00:00"/>
    <s v="16th January,2019"/>
    <d v="2019-01-16T00:00:00"/>
    <s v="Patrick Mbogo"/>
    <s v="Male"/>
    <s v="99999"/>
    <s v="0725376835"/>
    <m/>
    <m/>
    <m/>
    <n v="37.436731000000002"/>
    <n v="-0.46467799999999998"/>
    <s v="Embu"/>
    <s v="Embu West"/>
    <s v="Kibugu"/>
    <s v="Ngerwe"/>
    <s v="10"/>
    <s v="Sakaki Natural Renewable Energy Center"/>
    <m/>
    <s v="Sakaki Natural Renewable Energy Center"/>
    <s v=""/>
    <s v="Micro Business"/>
    <x v="0"/>
    <x v="0"/>
    <d v="2019-06-10T00:00:00"/>
  </r>
  <r>
    <s v="VPA6"/>
    <s v="KE-UAS-2007-29304"/>
    <x v="2"/>
    <s v="Under Verification"/>
    <s v="15th June,2020"/>
    <d v="2020-06-15T00:00:00"/>
    <s v="23rd July,2020"/>
    <d v="2020-07-23T00:00:00"/>
    <s v="Kipkemei Anthony"/>
    <s v="Male"/>
    <s v="25323161"/>
    <s v="254724262573"/>
    <m/>
    <m/>
    <m/>
    <n v="35.509962999999999"/>
    <n v="0.127245"/>
    <s v="Uasin Gishu"/>
    <s v="Ainabkoi"/>
    <s v="Ainabkoi"/>
    <s v="Arangai"/>
    <s v="10"/>
    <s v="Kichemu Limited"/>
    <m/>
    <s v="Kichemu Limited"/>
    <s v=""/>
    <s v="Micro Business"/>
    <x v="0"/>
    <x v="0"/>
    <d v="2020-07-23T00:00:00"/>
  </r>
  <r>
    <s v="VPA6"/>
    <s v="KE-BAR-2110-27715"/>
    <x v="0"/>
    <s v=""/>
    <s v="11th August,2021"/>
    <d v="2021-08-11T00:00:00"/>
    <s v="11th October,2021"/>
    <d v="2021-10-11T00:00:00"/>
    <s v="Kosgei Pamela"/>
    <s v="Female"/>
    <s v="9779287"/>
    <s v="254722298425"/>
    <m/>
    <m/>
    <m/>
    <n v="35.717502000000003"/>
    <n v="8.1309999999999993E-2"/>
    <s v="Baringo"/>
    <s v="Koibatek"/>
    <s v="poror/Arama"/>
    <s v="Poror"/>
    <n v="10"/>
    <s v="Mt Kenya Renewable energy"/>
    <m/>
    <s v="Mt Kenya Renewable energy"/>
    <s v=""/>
    <s v="Micro Business"/>
    <x v="0"/>
    <x v="0"/>
    <d v="2021-10-11T00:00:00"/>
  </r>
  <r>
    <s v="VPA6"/>
    <s v="KE-NYE-2101-27992"/>
    <x v="0"/>
    <s v=""/>
    <s v="19th December,2020"/>
    <d v="2020-12-19T00:00:00"/>
    <s v="29th January,2021"/>
    <d v="2021-01-29T00:00:00"/>
    <s v="Githaiga Lucy Wangare"/>
    <s v="Female"/>
    <s v="99999"/>
    <s v="724274071"/>
    <s v="254724274071"/>
    <m/>
    <s v="254724274074"/>
    <n v="37.117826999999998"/>
    <n v="-0.59224200000000005"/>
    <s v="Nyeri"/>
    <s v="Mukurweni"/>
    <s v="Mweru"/>
    <s v="Kangurwe"/>
    <n v="10"/>
    <s v="Sakaki Natural Renewable Energy Center"/>
    <m/>
    <s v="Sakaki Natural Renewable Energy Center"/>
    <s v=""/>
    <s v="Micro Business"/>
    <x v="0"/>
    <x v="0"/>
    <d v="2021-01-29T00:00:00"/>
  </r>
  <r>
    <s v="VPA6"/>
    <s v="KE-BAR-2101-0"/>
    <x v="2"/>
    <s v="Non Compliant"/>
    <s v="25th September,2020"/>
    <d v="2020-09-25T00:00:00"/>
    <s v="21st January,2021"/>
    <d v="2021-01-21T00:00:00"/>
    <s v="Sokomo Josphine"/>
    <s v="Female"/>
    <n v="99999"/>
    <s v="722571937"/>
    <s v="254722571937"/>
    <m/>
    <m/>
    <n v="35.710481999999999"/>
    <n v="2.8561E-2"/>
    <s v="Baringo"/>
    <s v="Koibatek"/>
    <s v="Benonin"/>
    <s v="Kaplelechwo"/>
    <n v="10"/>
    <s v="Kichemu limited"/>
    <m/>
    <s v="Kichemu limited"/>
    <s v=""/>
    <s v="Micro Business"/>
    <x v="0"/>
    <x v="0"/>
    <d v="2021-01-21T00:00:00"/>
  </r>
  <r>
    <s v="VPA6"/>
    <s v="KE-BAR-2103-29308"/>
    <x v="0"/>
    <s v=""/>
    <s v="15th January,2021"/>
    <d v="2021-01-15T00:00:00"/>
    <s v="11th March,2021"/>
    <d v="2021-03-11T00:00:00"/>
    <s v="Chepkwony John"/>
    <s v="Male"/>
    <s v="4545318"/>
    <s v="254722857941"/>
    <m/>
    <m/>
    <m/>
    <n v="35.807789999999997"/>
    <n v="0.32417499999999999"/>
    <s v="Baringo"/>
    <s v="Baringo Central"/>
    <s v="Tenges"/>
    <s v="Kabonde"/>
    <n v="10"/>
    <s v="Kichemu limited"/>
    <m/>
    <s v="Kichemu limited"/>
    <s v=""/>
    <s v="Micro Business"/>
    <x v="0"/>
    <x v="0"/>
    <d v="2021-03-11T00:00:00"/>
  </r>
  <r>
    <s v="VPA6"/>
    <s v="KE-BAR-2108-27711"/>
    <x v="2"/>
    <s v="Non Compliant"/>
    <s v="10th June,2021"/>
    <d v="2021-06-10T00:00:00"/>
    <s v="15th August,2021"/>
    <d v="2021-08-15T00:00:00"/>
    <s v="Biwott Joseph L"/>
    <s v="Male"/>
    <n v="99999"/>
    <s v="721359087"/>
    <s v="254721359087"/>
    <m/>
    <m/>
    <n v="35.756490999999997"/>
    <n v="0.48988900000000002"/>
    <s v="Baringo"/>
    <s v="Baringo Central"/>
    <s v="Kapropita"/>
    <s v="Kapchesir"/>
    <n v="10"/>
    <s v="Kichemu limited"/>
    <m/>
    <s v="Kichemu limited"/>
    <s v=""/>
    <s v="Micro Business"/>
    <x v="0"/>
    <x v="0"/>
    <d v="2021-08-15T00:00:00"/>
  </r>
  <r>
    <s v="VPA6"/>
    <s v="KE-BAR-2108-27713"/>
    <x v="0"/>
    <s v=""/>
    <s v="15th May,2021"/>
    <d v="2021-05-15T00:00:00"/>
    <s v="15th August,2021"/>
    <d v="2021-08-15T00:00:00"/>
    <s v="Komen Judy"/>
    <s v="Female"/>
    <n v="99999"/>
    <s v="711511072"/>
    <s v="254711511072"/>
    <m/>
    <m/>
    <n v="35.748922"/>
    <n v="0.47983300000000001"/>
    <s v="Baringo"/>
    <s v="Baringo Central"/>
    <s v="Kabarnet"/>
    <s v="Mumol"/>
    <n v="10"/>
    <s v="Kichemu limited"/>
    <m/>
    <s v="Kichemu limited"/>
    <s v=""/>
    <s v="Micro Business"/>
    <x v="0"/>
    <x v="0"/>
    <d v="2021-08-15T00:00:00"/>
  </r>
  <r>
    <s v="VPA6"/>
    <s v="KE-KIA-1603-16002"/>
    <x v="0"/>
    <s v=""/>
    <s v="2nd February,2016"/>
    <d v="2016-02-02T00:00:00"/>
    <s v="23rd March,2016"/>
    <d v="2016-03-23T00:00:00"/>
    <s v="Josephine Wangare Kimwana"/>
    <s v="Female"/>
    <s v="99999"/>
    <s v="723940134"/>
    <m/>
    <m/>
    <m/>
    <n v="36.703524999999999"/>
    <n v="-1.1851750000000001"/>
    <s v="Kiambu"/>
    <s v="Limuru"/>
    <s v="Redhill"/>
    <s v="Redhill"/>
    <s v="10"/>
    <s v="Biomax Energy Ent"/>
    <m/>
    <s v="Biomax Energy Ent"/>
    <s v=""/>
    <s v="Informal Business"/>
    <x v="2"/>
    <x v="0"/>
    <d v="2017-03-02T00:00:00"/>
  </r>
  <r>
    <s v="VPA6"/>
    <s v="KE-NYA-1604-16016"/>
    <x v="0"/>
    <s v=""/>
    <s v="20th February,2016"/>
    <d v="2016-02-20T00:00:00"/>
    <s v="10th April,2016"/>
    <d v="2016-04-10T00:00:00"/>
    <s v="Jane Wanjiru Ririani"/>
    <s v="Female"/>
    <s v="4863661"/>
    <s v="712722604"/>
    <m/>
    <m/>
    <m/>
    <n v="36.565040000000003"/>
    <n v="-0.62883199999999995"/>
    <s v="Nyandarua"/>
    <s v="North Kinangop"/>
    <s v="Engineer"/>
    <s v="Kahuru"/>
    <s v="10"/>
    <s v="John Ochoki Obaga"/>
    <m/>
    <s v="John Ochoki Obaga"/>
    <s v=""/>
    <s v="Informal Business"/>
    <x v="2"/>
    <x v="0"/>
    <d v="2017-03-02T00:00:00"/>
  </r>
  <r>
    <s v="VPA6"/>
    <s v="KE-BOM-1902-25473"/>
    <x v="0"/>
    <s v=""/>
    <s v="18th November,2018"/>
    <d v="2018-11-18T00:00:00"/>
    <s v="19th February,2019"/>
    <d v="2019-02-19T00:00:00"/>
    <s v="Joseph Marisa"/>
    <s v="Male"/>
    <s v="1795916"/>
    <s v="254725819102"/>
    <m/>
    <m/>
    <m/>
    <n v="35.25074"/>
    <n v="-0.67487799999999998"/>
    <s v="Bomet"/>
    <s v="Sotik"/>
    <s v="Chebirbelek"/>
    <s v="Siroin"/>
    <s v="10"/>
    <s v="Wesley Kipyegon"/>
    <m/>
    <s v="Wesley Kipyegon"/>
    <s v=""/>
    <s v="Informal Business"/>
    <x v="0"/>
    <x v="0"/>
    <d v="2019-04-25T00:00:00"/>
  </r>
  <r>
    <s v="VPA6"/>
    <s v="KE-BOM-1902-25362"/>
    <x v="0"/>
    <s v=""/>
    <s v="17th December,2018"/>
    <d v="2018-12-17T00:00:00"/>
    <s v="18th February,2019"/>
    <d v="2019-02-18T00:00:00"/>
    <s v="David Cheruiyot"/>
    <s v="Male"/>
    <s v="8008010"/>
    <s v="254720282997"/>
    <m/>
    <m/>
    <m/>
    <n v="35.114434000000003"/>
    <n v="-0.68365100000000001"/>
    <s v="Bomet"/>
    <s v="Sotik"/>
    <s v="Chemagel"/>
    <s v="Kipsinende"/>
    <s v="10"/>
    <s v="Philip Kiget"/>
    <m/>
    <s v="Philip Kiget"/>
    <s v=""/>
    <s v="Informal Business"/>
    <x v="0"/>
    <x v="0"/>
    <d v="2019-03-18T00:00:00"/>
  </r>
  <r>
    <s v="VPA6"/>
    <s v="KE-KIA-1905-27631"/>
    <x v="0"/>
    <s v=""/>
    <s v="10th May,2019"/>
    <d v="2019-05-10T00:00:00"/>
    <s v="23rd May,2019"/>
    <d v="2019-05-23T00:00:00"/>
    <s v="Mwago Arthur Kimani"/>
    <s v="Male"/>
    <s v="7216478"/>
    <s v="254729258388"/>
    <m/>
    <m/>
    <m/>
    <n v="36.815072000000001"/>
    <n v="-0.89625999999999995"/>
    <s v="Kiambu"/>
    <s v="Gatundu North"/>
    <s v="Ndarugu"/>
    <s v="Gakoe"/>
    <s v="10"/>
    <s v="Eric Muthii Mugo"/>
    <m/>
    <s v="Eric Muthii Mugo"/>
    <s v=""/>
    <s v="Informal Business"/>
    <x v="2"/>
    <x v="0"/>
    <d v="2019-07-22T00:00:00"/>
  </r>
  <r>
    <s v="VPA6"/>
    <s v="KE-KAJ-1911-28598"/>
    <x v="0"/>
    <s v=""/>
    <s v="21st October,2019"/>
    <d v="2019-10-21T00:00:00"/>
    <s v="3rd November,2019"/>
    <d v="2019-11-03T00:00:00"/>
    <s v="Kariuki Ndirangu"/>
    <s v="Male"/>
    <s v="99999"/>
    <s v="722711707"/>
    <m/>
    <m/>
    <s v="254722711707"/>
    <n v="36.664012"/>
    <n v="-1.387637"/>
    <s v="Kajiado"/>
    <s v="Kajiado North"/>
    <s v="Ngong"/>
    <s v="Kareru"/>
    <n v="10"/>
    <s v="Nilelynk Innovators"/>
    <m/>
    <s v="Nilelynk Innovators"/>
    <s v=""/>
    <s v="Informal Business"/>
    <x v="0"/>
    <x v="0"/>
    <d v="2019-11-19T00:00:00"/>
  </r>
  <r>
    <s v="VPA6"/>
    <s v="KE-KIA-1911-28301"/>
    <x v="0"/>
    <s v=""/>
    <s v="27th October,2019"/>
    <d v="2019-10-27T00:00:00"/>
    <s v="11th November,2019"/>
    <d v="2019-11-11T00:00:00"/>
    <s v="Wambugu Lydia Njeri"/>
    <s v="Female"/>
    <s v="20671273"/>
    <s v="254723854625"/>
    <m/>
    <m/>
    <m/>
    <n v="36.778722999999999"/>
    <n v="-1.05139"/>
    <s v="Kiambu"/>
    <s v="Githunguri"/>
    <s v="Githunguri"/>
    <s v="Guthinjiru"/>
    <s v="10"/>
    <s v="Nilelynk Innovators"/>
    <m/>
    <s v="Nilelynk Innovators"/>
    <s v=""/>
    <s v="Informal Business"/>
    <x v="0"/>
    <x v="0"/>
    <d v="2019-11-20T00:00:00"/>
  </r>
  <r>
    <s v="VPA6"/>
    <s v="KE-KAJ-1810-27794"/>
    <x v="0"/>
    <s v=""/>
    <s v="1st October,2018"/>
    <d v="2018-10-01T00:00:00"/>
    <s v="15th October,2018"/>
    <d v="2018-10-15T00:00:00"/>
    <s v="Kiarie Joseph"/>
    <s v="Male"/>
    <s v="99999"/>
    <s v="724531134"/>
    <m/>
    <m/>
    <m/>
    <n v="37.497467999999998"/>
    <n v="-2.9193370000000001"/>
    <s v="Kajiado"/>
    <s v="Loitokitok"/>
    <s v="Loitoktok"/>
    <s v="Enkariakronkena"/>
    <s v="10"/>
    <s v="John Chege Nyingi"/>
    <m/>
    <s v="John Chege Nyingi"/>
    <s v=""/>
    <s v="Informal Business"/>
    <x v="0"/>
    <x v="0"/>
    <d v="2018-12-26T00:00:00"/>
  </r>
  <r>
    <s v="VPA6"/>
    <s v="KE-EMB-1901-26861"/>
    <x v="0"/>
    <s v=""/>
    <s v="14th September,2018"/>
    <d v="2018-09-14T00:00:00"/>
    <s v="1st January,2019"/>
    <d v="2019-01-01T00:00:00"/>
    <s v="Rita Njagi Wambeti"/>
    <s v="Male"/>
    <s v="99999"/>
    <s v="0715837043"/>
    <m/>
    <m/>
    <s v="714309649"/>
    <n v="37.578282999999999"/>
    <n v="-0.42277799999999999"/>
    <s v="Embu"/>
    <s v="Runyenjes"/>
    <s v="Runyejes East"/>
    <s v="Gachiai"/>
    <s v="10"/>
    <s v="Aggrey Itavale"/>
    <m/>
    <s v="Aggrey Itavale"/>
    <s v=""/>
    <s v="Informal Business"/>
    <x v="2"/>
    <x v="0"/>
    <d v="2019-05-26T00:00:00"/>
  </r>
  <r>
    <s v="VPA6"/>
    <s v="KE-KIA-2008-28578"/>
    <x v="0"/>
    <s v=""/>
    <s v="25th July,2020"/>
    <d v="2020-07-25T00:00:00"/>
    <s v="3rd August,2020"/>
    <d v="2020-08-03T00:00:00"/>
    <s v="Waithera Lucy"/>
    <s v="Female"/>
    <s v="11644960"/>
    <s v="714949540"/>
    <s v="254714949540"/>
    <m/>
    <s v="254783811321"/>
    <n v="36.774585000000002"/>
    <n v="-1.2165269999999999"/>
    <s v="Kiambu"/>
    <s v="Kiambaa"/>
    <s v="Gachie"/>
    <s v="Power"/>
    <n v="10"/>
    <s v="Fexmy EcoFuels"/>
    <m/>
    <s v="Fexmy EcoFuels"/>
    <s v=""/>
    <s v="Informal Business"/>
    <x v="5"/>
    <x v="1"/>
    <d v="2020-08-17T00:00:00"/>
  </r>
  <r>
    <s v="VPA6"/>
    <s v="KE-KIR-2004-26770"/>
    <x v="0"/>
    <s v=""/>
    <s v="18th February,2020"/>
    <d v="2020-02-18T00:00:00"/>
    <s v="18th April,2020"/>
    <d v="2020-04-18T00:00:00"/>
    <s v="Theuri Milkah"/>
    <s v="Female"/>
    <s v="99999"/>
    <s v="254721567046"/>
    <m/>
    <m/>
    <m/>
    <n v="37.182538000000001"/>
    <n v="-0.61649399999999999"/>
    <s v="Kirinyaga"/>
    <s v="Sagana"/>
    <s v="Kariti"/>
    <s v="Kiangwashe"/>
    <n v="10"/>
    <s v="Eric Muthii Mugo"/>
    <m/>
    <s v="Eric Muthii Mugo"/>
    <s v=""/>
    <s v="Informal Business"/>
    <x v="2"/>
    <x v="0"/>
    <d v="2020-04-18T00:00:00"/>
  </r>
  <r>
    <s v="VPA6"/>
    <s v="KE-KIA-2001-28310"/>
    <x v="0"/>
    <s v=""/>
    <s v="23rd December,2019"/>
    <d v="2019-12-23T00:00:00"/>
    <s v="10th January,2020"/>
    <d v="2020-01-10T00:00:00"/>
    <s v="Mburu Elizabeth Beth"/>
    <s v="Female"/>
    <s v="99999"/>
    <s v="254714961158"/>
    <m/>
    <m/>
    <s v="254723602776"/>
    <n v="36.770074000000001"/>
    <n v="-1.0465469999999999"/>
    <s v="Kiambu"/>
    <s v="Githunguri"/>
    <s v="Githunguri"/>
    <s v="Ngochi"/>
    <s v="10"/>
    <s v="Fredrick Gatungu Kago"/>
    <m/>
    <s v="Fredrick Gatungu Kago"/>
    <s v=""/>
    <s v="Informal Business"/>
    <x v="0"/>
    <x v="0"/>
    <d v="2020-02-10T00:00:00"/>
  </r>
  <r>
    <s v="VPA6"/>
    <s v="KE-MUR-2101-26792"/>
    <x v="0"/>
    <s v=""/>
    <s v="9th December,2020"/>
    <d v="2020-12-09T00:00:00"/>
    <s v="20th January,2021"/>
    <d v="2021-01-20T00:00:00"/>
    <s v="Mbaya Faith Ntinyari"/>
    <s v="Male"/>
    <s v="99999"/>
    <s v="723781067"/>
    <s v="254723781067"/>
    <m/>
    <m/>
    <n v="37.287433999999998"/>
    <n v="-0.95516800000000002"/>
    <s v="Murang'a"/>
    <s v="Makuyu"/>
    <s v="Makuyu"/>
    <s v="Mwahuro"/>
    <n v="10"/>
    <s v="Blue Frame "/>
    <m/>
    <s v="Blue Frame "/>
    <s v=""/>
    <s v="Informal Business"/>
    <x v="2"/>
    <x v="0"/>
    <d v="2021-07-30T00:00:00"/>
  </r>
  <r>
    <s v="VPA6"/>
    <s v="KE-NYE-2102-27999"/>
    <x v="0"/>
    <s v=""/>
    <s v="20th January,2021"/>
    <d v="2021-01-20T00:00:00"/>
    <s v="1st February,2021"/>
    <d v="2021-02-01T00:00:00"/>
    <s v="Ngunjiri Amos Itune"/>
    <s v="Male"/>
    <s v="13726618"/>
    <s v="+254721518963"/>
    <s v="254703141275"/>
    <m/>
    <m/>
    <n v="37.058777999999997"/>
    <n v="-0.52468700000000001"/>
    <s v="Nyeri"/>
    <s v="Mukurweni"/>
    <s v="Muyu"/>
    <s v="Mbari ya karoe"/>
    <n v="10"/>
    <s v="Kensam Constructor"/>
    <m/>
    <s v="Kensam Constructor"/>
    <s v=""/>
    <s v="Informal Business"/>
    <x v="2"/>
    <x v="0"/>
    <d v="2021-05-01T00:00:00"/>
  </r>
  <r>
    <s v="VPA6"/>
    <s v="KE-NAK-1805-23227"/>
    <x v="0"/>
    <s v=""/>
    <s v="19th March,2018"/>
    <d v="2018-03-19T00:00:00"/>
    <s v="25th May,2018"/>
    <d v="2018-05-25T00:00:00"/>
    <s v="Muthoni Gitonga Ann"/>
    <s v="Female"/>
    <s v="25010546"/>
    <s v="254722456370"/>
    <s v="722456370"/>
    <m/>
    <m/>
    <n v="36.144077000000003"/>
    <n v="-0.28528700000000001"/>
    <s v="Nakuru"/>
    <s v="Bahati"/>
    <s v="Kiamunyeki"/>
    <s v="Kiamunyeki"/>
    <s v="10"/>
    <s v="Takamoto Biogas"/>
    <m/>
    <s v="Takamoto Biogas"/>
    <s v="738689789"/>
    <s v="Medium Size Business"/>
    <x v="5"/>
    <x v="1"/>
    <d v="2018-07-16T00:00:00"/>
  </r>
  <r>
    <s v="VPA6"/>
    <s v="KE-KIA-1901-25906"/>
    <x v="0"/>
    <s v=""/>
    <s v="14th January,2019"/>
    <d v="2019-01-14T00:00:00"/>
    <s v="28th January,2019"/>
    <d v="2019-01-28T00:00:00"/>
    <s v="Figl Rachael Mumbi"/>
    <s v="Female"/>
    <s v="9925271"/>
    <s v="0724591643"/>
    <m/>
    <m/>
    <s v="729367274"/>
    <n v="36.588977999999997"/>
    <n v="-1.1748829999999999"/>
    <s v="Kiambu"/>
    <s v="Limuru"/>
    <s v="Ndeiya"/>
    <s v="Githarane"/>
    <s v="10"/>
    <s v="Takamoto Biogas"/>
    <m/>
    <s v="Takamoto Biogas"/>
    <s v=""/>
    <s v="Medium Size Business"/>
    <x v="5"/>
    <x v="1"/>
    <d v="2019-03-08T00:00:00"/>
  </r>
  <r>
    <s v="VPA6"/>
    <s v="KE-NAK-1712-27882"/>
    <x v="0"/>
    <s v=""/>
    <s v="12th October,2017"/>
    <d v="2017-10-12T00:00:00"/>
    <s v="1st December,2017"/>
    <d v="2017-12-01T00:00:00"/>
    <s v="Kimtai Rachael J"/>
    <s v="Female"/>
    <s v="910055"/>
    <s v="254722786334"/>
    <s v="722786334"/>
    <m/>
    <m/>
    <n v="35.968730000000001"/>
    <n v="-0.14857000000000001"/>
    <s v="Nakuru"/>
    <s v="Rongai"/>
    <s v="Rongai"/>
    <s v="Rafiki"/>
    <s v="10"/>
    <s v="Kichemu limited"/>
    <m/>
    <s v="Kichemu limited"/>
    <s v=""/>
    <s v="Micro Business"/>
    <x v="0"/>
    <x v="0"/>
    <d v="2018-01-06T00:00:00"/>
  </r>
  <r>
    <s v="VPA6"/>
    <s v="KE-BAR-1807-0"/>
    <x v="2"/>
    <s v="Unreachable"/>
    <s v="20th May,2018"/>
    <d v="2018-05-20T00:00:00"/>
    <s v="9th July,2018"/>
    <d v="2018-07-09T00:00:00"/>
    <s v="Lydia Tuigong Tuigong"/>
    <s v="Female"/>
    <s v="6541538"/>
    <s v="23897444"/>
    <s v="723897444"/>
    <m/>
    <m/>
    <n v="35.759222999999999"/>
    <n v="1.3597E-2"/>
    <s v="Baringo"/>
    <s v="Baringo North"/>
    <s v="Baringo North"/>
    <s v="Emkwen"/>
    <s v="10"/>
    <s v="Kichemu limited"/>
    <m/>
    <s v="Kichemu limited"/>
    <s v=""/>
    <s v="Micro Business"/>
    <x v="0"/>
    <x v="0"/>
    <d v="2018-07-09T00:00:00"/>
  </r>
  <r>
    <s v="VPA6"/>
    <s v="KE-NYE-1810-18820"/>
    <x v="0"/>
    <s v=""/>
    <s v="4th September,2018"/>
    <d v="2018-09-04T00:00:00"/>
    <s v="24th October,2018"/>
    <d v="2018-10-24T00:00:00"/>
    <s v="Gaiko John"/>
    <s v="Male"/>
    <s v="35562332"/>
    <s v="739020480"/>
    <m/>
    <m/>
    <m/>
    <n v="37.099888"/>
    <n v="-0.43856800000000001"/>
    <s v="Nyeri"/>
    <s v="Mathira West"/>
    <s v="Kiawarigi"/>
    <s v="Icuga"/>
    <s v="10"/>
    <s v="Cides Ltd"/>
    <m/>
    <s v="Cides Ltd"/>
    <s v=""/>
    <s v="Micro Business"/>
    <x v="2"/>
    <x v="0"/>
    <d v="2018-10-26T00:00:00"/>
  </r>
  <r>
    <s v="VPA6"/>
    <s v="KE-KIA-1902-28712"/>
    <x v="0"/>
    <s v=""/>
    <s v="31st January,2019"/>
    <d v="2019-01-31T00:00:00"/>
    <s v="2nd February,2019"/>
    <d v="2019-02-02T00:00:00"/>
    <s v="Ndungu Ruth Wambui"/>
    <s v="Female"/>
    <s v="99999"/>
    <s v="724714010"/>
    <m/>
    <m/>
    <s v="722714428"/>
    <n v="36.919705"/>
    <n v="-1.1521189999999999"/>
    <s v="Kiambu"/>
    <s v="Gatundu South"/>
    <s v="Kimunyu"/>
    <s v="Thangari"/>
    <n v="10"/>
    <s v="Cides Ltd"/>
    <m/>
    <s v="Cides Ltd"/>
    <s v=""/>
    <s v="Micro Business"/>
    <x v="2"/>
    <x v="0"/>
    <d v="2019-04-02T00:00:00"/>
  </r>
  <r>
    <s v="VPA6"/>
    <s v="KE-NAK-1903-25463"/>
    <x v="0"/>
    <s v=""/>
    <s v="10th January,2019"/>
    <d v="2019-01-10T00:00:00"/>
    <s v="23rd March,2019"/>
    <d v="2019-03-23T00:00:00"/>
    <s v="Ngotie Eric K"/>
    <s v="Male"/>
    <s v="2380153"/>
    <s v="254721717873"/>
    <m/>
    <m/>
    <m/>
    <n v="35.940482000000003"/>
    <n v="-0.17350199999999999"/>
    <s v="Nakuru"/>
    <s v="Rongai"/>
    <s v="Lengenet"/>
    <s v="Tumaini"/>
    <s v="10"/>
    <s v="Kichemu limited"/>
    <m/>
    <s v="Kichemu limited"/>
    <s v=""/>
    <s v="Micro Business"/>
    <x v="0"/>
    <x v="0"/>
    <d v="2019-03-23T00:00:00"/>
  </r>
  <r>
    <s v="VPA6"/>
    <s v="KE-MUR-1903-26892"/>
    <x v="0"/>
    <s v=""/>
    <s v="16th November,2018"/>
    <d v="2018-11-16T00:00:00"/>
    <s v="16th March,2019"/>
    <d v="2019-03-16T00:00:00"/>
    <s v="Edgar M Kariuki"/>
    <s v="Male"/>
    <s v="99999"/>
    <s v="254724583759"/>
    <m/>
    <m/>
    <m/>
    <n v="36.971921000000002"/>
    <n v="-0.617093"/>
    <s v="Murang'a"/>
    <s v="Mathioya"/>
    <s v="Kiru"/>
    <s v="Kagioini"/>
    <s v="10"/>
    <s v="Sakaki Natural Renewable Energy Center"/>
    <m/>
    <s v="Sakaki Natural Renewable Energy Center"/>
    <s v=""/>
    <s v="Micro Business"/>
    <x v="0"/>
    <x v="0"/>
    <d v="2019-03-16T00:00:00"/>
  </r>
  <r>
    <s v="VPA6"/>
    <s v="KE-NYE-1902-24771"/>
    <x v="0"/>
    <s v=""/>
    <s v="5th January,2019"/>
    <d v="2019-01-05T00:00:00"/>
    <s v="28th February,2019"/>
    <d v="2019-02-28T00:00:00"/>
    <s v="Kahuthu Richard Mwangi"/>
    <s v="Male"/>
    <s v="6549872"/>
    <s v="254712292209"/>
    <m/>
    <m/>
    <m/>
    <n v="37.107306999999999"/>
    <n v="-0.427759"/>
    <s v="Nyeri"/>
    <s v="Mathira West"/>
    <s v="Ruguru"/>
    <s v="Kihuro"/>
    <s v="10"/>
    <s v="Cides Ltd"/>
    <m/>
    <s v="Cides Ltd"/>
    <s v=""/>
    <s v="Micro Business"/>
    <x v="2"/>
    <x v="0"/>
    <d v="2019-03-05T00:00:00"/>
  </r>
  <r>
    <s v="VPA6"/>
    <s v="KE-MUR-1906-25535"/>
    <x v="0"/>
    <s v=""/>
    <s v="26th May,2019"/>
    <d v="2019-05-26T00:00:00"/>
    <s v="17th June,2019"/>
    <d v="2019-06-17T00:00:00"/>
    <s v="Mbugua Olipah Mbugua"/>
    <s v="Female"/>
    <s v="99999"/>
    <s v="254724601341"/>
    <m/>
    <m/>
    <m/>
    <n v="36.897688000000002"/>
    <n v="-0.80558799999999997"/>
    <s v="Murang'a"/>
    <s v="Kandara"/>
    <s v="Githumu"/>
    <s v="Gichagini"/>
    <s v="10"/>
    <s v="Sakaki Natural Renewable Energy Center"/>
    <m/>
    <s v="Sakaki Natural Renewable Energy Center"/>
    <s v=""/>
    <s v="Micro Business"/>
    <x v="0"/>
    <x v="0"/>
    <d v="2019-07-26T00:00:00"/>
  </r>
  <r>
    <s v="VPA6"/>
    <s v="KE-EMB-1906-25550"/>
    <x v="0"/>
    <s v=""/>
    <s v="20th February,2019"/>
    <d v="2019-02-20T00:00:00"/>
    <s v="20th June,2019"/>
    <d v="2019-06-20T00:00:00"/>
    <s v="Charles Mwangi Mucangi"/>
    <s v="Male"/>
    <s v="99999"/>
    <s v="254721327879"/>
    <m/>
    <m/>
    <m/>
    <n v="37.518338"/>
    <n v="-0.56024499999999999"/>
    <s v="Embu"/>
    <s v="Embu North"/>
    <s v="Itabua"/>
    <s v="Kambo"/>
    <s v="10"/>
    <s v="Sakaki Natural Renewable Energy Center"/>
    <m/>
    <s v="Sakaki Natural Renewable Energy Center"/>
    <s v=""/>
    <s v="Micro Business"/>
    <x v="0"/>
    <x v="0"/>
    <d v="2019-07-26T00:00:00"/>
  </r>
  <r>
    <s v="VPA6"/>
    <s v="KE-EMB-1907-26423"/>
    <x v="0"/>
    <s v=""/>
    <s v="9th July,2019"/>
    <d v="2019-07-09T00:00:00"/>
    <s v="24th July,2019"/>
    <d v="2019-07-24T00:00:00"/>
    <s v="Mbogo Banis Wanjiru"/>
    <s v="Female"/>
    <s v="99999"/>
    <s v="254724631507"/>
    <m/>
    <m/>
    <m/>
    <n v="37.431044999999997"/>
    <n v="-0.48278700000000002"/>
    <s v="Embu"/>
    <s v="Manyatta"/>
    <s v="Kibugu"/>
    <s v="Ngerwe"/>
    <s v="10"/>
    <s v="Sakaki Natural Renewable Energy Center"/>
    <m/>
    <s v="Sakaki Natural Renewable Energy Center"/>
    <s v=""/>
    <s v="Micro Business"/>
    <x v="0"/>
    <x v="0"/>
    <d v="2019-07-26T00:00:00"/>
  </r>
  <r>
    <s v="VPA6"/>
    <s v="KE-KIA-1906-24754"/>
    <x v="0"/>
    <s v=""/>
    <s v="31st May,2019"/>
    <d v="2019-05-31T00:00:00"/>
    <s v="6th June,2019"/>
    <d v="2019-06-06T00:00:00"/>
    <s v="Kiwara Phillip"/>
    <s v="Male"/>
    <s v="9236256"/>
    <s v="711180438"/>
    <m/>
    <m/>
    <s v="711342923"/>
    <n v="36.776800000000001"/>
    <n v="-0.92193499999999995"/>
    <s v="Kiambu"/>
    <s v="Gatundu South"/>
    <s v="Ndarugu"/>
    <s v="Kuri"/>
    <s v="10"/>
    <s v="Cides Ltd"/>
    <m/>
    <s v="Cides Ltd"/>
    <s v=""/>
    <s v="Micro Business"/>
    <x v="2"/>
    <x v="0"/>
    <d v="2019-07-20T00:00:00"/>
  </r>
  <r>
    <s v="VPA6"/>
    <s v="KE-KIA-1906-24761"/>
    <x v="0"/>
    <s v=""/>
    <s v="2nd May,2019"/>
    <d v="2019-05-02T00:00:00"/>
    <s v="5th June,2019"/>
    <d v="2019-06-05T00:00:00"/>
    <s v="Njau Hannah Nyambura"/>
    <s v="Female"/>
    <s v="99999"/>
    <s v="254722807112"/>
    <m/>
    <m/>
    <m/>
    <n v="36.635952000000003"/>
    <n v="-1.086031"/>
    <s v="Kiambu"/>
    <s v="Limuru"/>
    <s v="Bibirioni"/>
    <s v="Kinyogori"/>
    <s v="10"/>
    <s v="Cides Ltd"/>
    <m/>
    <s v="Cides Ltd"/>
    <s v=""/>
    <s v="Micro Business"/>
    <x v="2"/>
    <x v="0"/>
    <d v="2019-07-16T00:00:00"/>
  </r>
  <r>
    <s v="VPA6"/>
    <s v="KE-NYE-1906-24765"/>
    <x v="0"/>
    <s v=""/>
    <s v="2nd May,2019"/>
    <d v="2019-05-02T00:00:00"/>
    <s v="5th June,2019"/>
    <d v="2019-06-05T00:00:00"/>
    <s v="Magondu Joseph Gaitiu"/>
    <s v="Male"/>
    <s v="9322583"/>
    <s v="254721449236"/>
    <m/>
    <m/>
    <m/>
    <n v="37.104252000000002"/>
    <n v="-0.42138300000000001"/>
    <s v="Nyeri"/>
    <s v="Mathira West"/>
    <s v="Ruguru"/>
    <s v="Itiati"/>
    <s v="10"/>
    <s v="Cides Ltd"/>
    <m/>
    <s v="Cides Ltd"/>
    <s v=""/>
    <s v="Micro Business"/>
    <x v="2"/>
    <x v="0"/>
    <d v="2019-07-17T00:00:00"/>
  </r>
  <r>
    <s v="VPA6"/>
    <s v="KE-NYE-1906-24767"/>
    <x v="0"/>
    <s v=""/>
    <s v="4th May,2019"/>
    <d v="2019-05-04T00:00:00"/>
    <s v="5th June,2019"/>
    <d v="2019-06-05T00:00:00"/>
    <s v="Wanja Victoria"/>
    <s v="Female"/>
    <s v="99999"/>
    <s v="254727313893"/>
    <m/>
    <m/>
    <m/>
    <n v="37.098512999999997"/>
    <n v="-0.42704700000000001"/>
    <s v="Nyeri"/>
    <s v="Mathira West"/>
    <s v="Ruguru"/>
    <s v="Gachuiro"/>
    <s v="10"/>
    <s v="Cides Ltd"/>
    <m/>
    <s v="Cides Ltd"/>
    <s v=""/>
    <s v="Micro Business"/>
    <x v="2"/>
    <x v="0"/>
    <d v="2019-07-17T00:00:00"/>
  </r>
  <r>
    <s v="VPA6"/>
    <s v="KE-NYE-1906-24768"/>
    <x v="0"/>
    <s v=""/>
    <s v="3rd May,2019"/>
    <d v="2019-05-03T00:00:00"/>
    <s v="5th June,2019"/>
    <d v="2019-06-05T00:00:00"/>
    <s v="Itote Anastacia"/>
    <s v="Female"/>
    <s v="1083699"/>
    <s v="0722443020"/>
    <m/>
    <m/>
    <m/>
    <n v="37.091248"/>
    <n v="-0.430257"/>
    <s v="Nyeri"/>
    <s v="Mathira West"/>
    <s v="Ruguru"/>
    <s v="Gachuiro"/>
    <s v="10"/>
    <s v="Cides Ltd"/>
    <m/>
    <s v="Cides Ltd"/>
    <s v=""/>
    <s v="Micro Business"/>
    <x v="2"/>
    <x v="0"/>
    <d v="2019-07-17T00:00:00"/>
  </r>
  <r>
    <s v="VPA6"/>
    <s v="KE-MUR-1911-26783"/>
    <x v="0"/>
    <s v=""/>
    <s v="10th September,2019"/>
    <d v="2019-09-10T00:00:00"/>
    <s v="4th November,2019"/>
    <d v="2019-11-04T00:00:00"/>
    <s v="Gitau Davis M"/>
    <s v="Male"/>
    <s v="3733371"/>
    <s v="722881520"/>
    <m/>
    <m/>
    <m/>
    <n v="37.194847000000003"/>
    <n v="-1.033406"/>
    <s v="Murang'a"/>
    <s v="Gatanga"/>
    <s v="Ithanga"/>
    <s v="Ndimu"/>
    <n v="10"/>
    <s v="Cides Ltd"/>
    <m/>
    <s v="Cides Ltd"/>
    <s v=""/>
    <s v="Micro Business"/>
    <x v="2"/>
    <x v="0"/>
    <d v="2019-11-27T00:00:00"/>
  </r>
  <r>
    <s v="VPA6"/>
    <s v="KE-KIA-1910-27886"/>
    <x v="0"/>
    <s v=""/>
    <s v="25th August,2019"/>
    <d v="2019-08-25T00:00:00"/>
    <s v="18th October,2019"/>
    <d v="2019-10-18T00:00:00"/>
    <s v="Kabi Michael Kiboo"/>
    <s v="Male"/>
    <s v="21422211"/>
    <s v="254724112324"/>
    <m/>
    <m/>
    <m/>
    <n v="36.888632000000001"/>
    <n v="-1.050897"/>
    <s v="Kiambu"/>
    <s v="Gatundu South"/>
    <s v="Mutati"/>
    <s v="Nembu Central"/>
    <s v="10"/>
    <s v="Cides Ltd"/>
    <m/>
    <s v="Cides Ltd"/>
    <s v=""/>
    <s v="Micro Business"/>
    <x v="2"/>
    <x v="0"/>
    <d v="2019-11-13T00:00:00"/>
  </r>
  <r>
    <s v="VPA6"/>
    <s v="KE-KIA-1910-26567"/>
    <x v="0"/>
    <s v=""/>
    <s v="25th August,2019"/>
    <d v="2019-08-25T00:00:00"/>
    <s v="18th October,2019"/>
    <d v="2019-10-18T00:00:00"/>
    <s v="Kibera Joseph Kirite"/>
    <s v="Male"/>
    <s v="3439651"/>
    <s v="713639077"/>
    <m/>
    <m/>
    <m/>
    <n v="36.885784999999998"/>
    <n v="-1.050861"/>
    <s v="Kiambu"/>
    <s v="Gatundu South"/>
    <s v="Mutati"/>
    <s v="Nembu Central"/>
    <n v="10"/>
    <s v="Cides Ltd"/>
    <m/>
    <s v="Cides Ltd"/>
    <s v=""/>
    <s v="Micro Business"/>
    <x v="2"/>
    <x v="0"/>
    <d v="2019-11-12T00:00:00"/>
  </r>
  <r>
    <s v="VPA6"/>
    <s v="KE-KIR-2006-28056"/>
    <x v="0"/>
    <s v=""/>
    <s v="5th June,2020"/>
    <d v="2020-06-05T00:00:00"/>
    <s v="26th June,2020"/>
    <d v="2020-06-26T00:00:00"/>
    <s v="Kamau Wangeci Esther"/>
    <s v="Male"/>
    <s v="99999"/>
    <s v="254724648715"/>
    <m/>
    <m/>
    <s v="254724648214"/>
    <n v="37.248466999999998"/>
    <n v="-0.48007899999999998"/>
    <s v="Kirinyaga"/>
    <s v="Kerugoya/Kutus"/>
    <s v="Inoi"/>
    <s v="Gakui"/>
    <s v="10"/>
    <s v="Mt Kenya Renewable Energy"/>
    <m/>
    <s v="Mt Kenya Renewable Energy"/>
    <s v=""/>
    <s v="Micro Business"/>
    <x v="2"/>
    <x v="0"/>
    <d v="2020-06-30T00:00:00"/>
  </r>
  <r>
    <s v="VPA6"/>
    <s v="KE-BAR-2007-29302"/>
    <x v="0"/>
    <s v=""/>
    <s v="9th June,2020"/>
    <d v="2020-06-09T00:00:00"/>
    <s v="9th July,2020"/>
    <d v="2020-07-09T00:00:00"/>
    <s v="Rop Philip"/>
    <s v="Male"/>
    <s v="12356785"/>
    <s v="254721475115"/>
    <m/>
    <m/>
    <m/>
    <n v="35.814314000000003"/>
    <n v="-2.8656999999999998E-2"/>
    <s v="Baringo"/>
    <s v="Koibatek"/>
    <s v="Sabatia"/>
    <s v="Naitili"/>
    <s v="10"/>
    <s v="Kichemu limited"/>
    <m/>
    <s v="Kichemu limited"/>
    <s v=""/>
    <s v="Micro Business"/>
    <x v="0"/>
    <x v="0"/>
    <d v="2020-07-09T00:00:00"/>
  </r>
  <r>
    <s v="VPA6"/>
    <s v="KE-KIR-1804-27931"/>
    <x v="0"/>
    <s v=""/>
    <s v="15th March,2018"/>
    <d v="2018-03-15T00:00:00"/>
    <s v="23rd April,2018"/>
    <d v="2018-04-23T00:00:00"/>
    <s v="Karigu Henry Mithamo"/>
    <s v="Male"/>
    <s v="3386373"/>
    <s v="722357227"/>
    <m/>
    <m/>
    <s v="711926901"/>
    <n v="37.243124999999999"/>
    <n v="-0.50245300000000004"/>
    <s v="Kirinyaga"/>
    <s v="Kerugoya/Kutus"/>
    <s v="Mutira"/>
    <s v="Kamuiru"/>
    <s v="10"/>
    <s v="Sakaki Natural Renewable Energy Center"/>
    <m/>
    <s v="Sakaki Natural Renewable Energy Center"/>
    <s v=""/>
    <s v="Micro Business"/>
    <x v="0"/>
    <x v="0"/>
    <d v="2018-04-24T00:00:00"/>
  </r>
  <r>
    <s v="VPA6"/>
    <s v="KE-NYA-1809-21624"/>
    <x v="0"/>
    <s v=""/>
    <s v="9th August,2018"/>
    <d v="2018-08-09T00:00:00"/>
    <s v="28th September,2018"/>
    <d v="2018-09-28T00:00:00"/>
    <s v="Waihumbu Esther Njeri"/>
    <s v="Female"/>
    <s v="31281508"/>
    <s v="726736113"/>
    <m/>
    <m/>
    <m/>
    <n v="36.402135000000001"/>
    <n v="5.0259999999999999E-2"/>
    <s v="Nyandarua"/>
    <s v="Ndaragwa"/>
    <s v="Ndaragwa"/>
    <s v="Kiraita"/>
    <s v="10"/>
    <s v="Kichemu limited"/>
    <m/>
    <s v="Kichemu limited"/>
    <s v=""/>
    <s v="Micro Business"/>
    <x v="0"/>
    <x v="0"/>
    <d v="2018-09-28T00:00:00"/>
  </r>
  <r>
    <s v="VPA6"/>
    <s v="KE-NYE-1808-23626"/>
    <x v="0"/>
    <s v=""/>
    <s v="30th July,2018"/>
    <d v="2018-07-30T00:00:00"/>
    <s v="30th August,2018"/>
    <d v="2018-08-30T00:00:00"/>
    <s v="Kingori Godfrey Gikaria"/>
    <s v="Male"/>
    <s v="3300435"/>
    <s v="713634185"/>
    <m/>
    <m/>
    <s v="720966171"/>
    <n v="36.829362000000003"/>
    <n v="-0.24014199999999999"/>
    <s v="Nyeri"/>
    <s v="Kieni West"/>
    <s v="Mwiogo"/>
    <s v="Kabati"/>
    <s v="10"/>
    <s v="Sakaki Natural Renewable Energy Center"/>
    <m/>
    <s v="Sakaki Natural Renewable Energy Center"/>
    <s v=""/>
    <s v="Micro Business"/>
    <x v="0"/>
    <x v="0"/>
    <d v="2018-09-07T00:00:00"/>
  </r>
  <r>
    <s v="VPA6"/>
    <s v="KE-LAI-1808-21617"/>
    <x v="0"/>
    <s v=""/>
    <s v="19th June,2018"/>
    <d v="2018-06-19T00:00:00"/>
    <s v="8th August,2018"/>
    <d v="2018-08-08T00:00:00"/>
    <s v="Mwangi Miriam Njeri"/>
    <s v="Female"/>
    <s v="24945005"/>
    <s v="714142030"/>
    <m/>
    <m/>
    <s v="711538604"/>
    <n v="36.597242000000001"/>
    <n v="-7.4329000000000006E-2"/>
    <s v="Laikipia"/>
    <s v="Laikipia Central"/>
    <s v="Ngobit"/>
    <s v="Thukurui 2"/>
    <s v="10"/>
    <s v="Kichemu limited"/>
    <m/>
    <s v="Kichemu limited"/>
    <s v=""/>
    <s v="Micro Business"/>
    <x v="0"/>
    <x v="0"/>
    <d v="2018-08-08T00:00:00"/>
  </r>
  <r>
    <s v="VPA6"/>
    <s v="KE-EMB-1808-23624"/>
    <x v="0"/>
    <s v=""/>
    <s v="29th July,2018"/>
    <d v="2018-07-29T00:00:00"/>
    <s v="29th August,2018"/>
    <d v="2018-08-29T00:00:00"/>
    <s v="Nyaga Thomas Njiru"/>
    <s v="Male"/>
    <s v="4401523"/>
    <s v="713800149"/>
    <m/>
    <m/>
    <m/>
    <n v="37.472940000000001"/>
    <n v="-0.40722000000000003"/>
    <s v="Embu"/>
    <s v="Manyatta"/>
    <s v="Ruguru"/>
    <s v="Kirigiri"/>
    <s v="10"/>
    <s v="Sakaki Natural Renewable Energy Center"/>
    <m/>
    <s v="Sakaki Natural Renewable Energy Center"/>
    <s v=""/>
    <s v="Micro Business"/>
    <x v="0"/>
    <x v="0"/>
    <d v="2018-09-07T00:00:00"/>
  </r>
  <r>
    <s v="VPA6"/>
    <s v="KE-MUR-1902-25955"/>
    <x v="0"/>
    <s v=""/>
    <s v="18th January,2019"/>
    <d v="2019-01-18T00:00:00"/>
    <s v="27th February,2019"/>
    <d v="2019-02-27T00:00:00"/>
    <s v="Macharia Henry Njau"/>
    <s v="Male"/>
    <s v="99999"/>
    <s v="0714373057"/>
    <m/>
    <m/>
    <m/>
    <n v="37.130589999999998"/>
    <n v="-0.78621300000000005"/>
    <s v="Murang'a"/>
    <s v="Maragua"/>
    <s v="Nginda"/>
    <s v="Nyakagumo"/>
    <s v="10"/>
    <s v="Kenbi Enterprises"/>
    <m/>
    <s v="Kenbi Enterprises"/>
    <s v=""/>
    <s v="Micro Business"/>
    <x v="2"/>
    <x v="0"/>
    <d v="2019-02-28T00:00:00"/>
  </r>
  <r>
    <s v="VPA6"/>
    <s v="KE-KIA-1906-25753"/>
    <x v="0"/>
    <s v=""/>
    <s v="30th May,2019"/>
    <d v="2019-05-30T00:00:00"/>
    <s v="26th June,2019"/>
    <d v="2019-06-26T00:00:00"/>
    <s v="Waihumbu Felistas Wambui"/>
    <s v="Female"/>
    <s v="99999"/>
    <s v="254712720721"/>
    <m/>
    <m/>
    <m/>
    <n v="36.807482999999998"/>
    <n v="-1.1366350000000001"/>
    <s v="Kiambu"/>
    <s v="Kiambu"/>
    <s v="Tinganga"/>
    <s v="Ngaita"/>
    <s v="10"/>
    <s v="Felikam Biogas Services"/>
    <m/>
    <s v="Felikam Biogas Services"/>
    <s v=""/>
    <s v="Micro Business"/>
    <x v="2"/>
    <x v="0"/>
    <d v="2019-07-04T00:00:00"/>
  </r>
  <r>
    <s v="VPA6"/>
    <s v="KE-NYE-1906-24758"/>
    <x v="0"/>
    <s v=""/>
    <s v="25th May,2019"/>
    <d v="2019-05-25T00:00:00"/>
    <s v="5th June,2019"/>
    <d v="2019-06-05T00:00:00"/>
    <s v="Mumbi Emily"/>
    <s v="Female"/>
    <s v="10967590"/>
    <s v="254726812606"/>
    <m/>
    <m/>
    <m/>
    <n v="37.110135999999997"/>
    <n v="-0.41523100000000002"/>
    <s v="Nyeri"/>
    <s v="Mathira West"/>
    <s v="Ruguru"/>
    <s v="Itiati"/>
    <s v="10"/>
    <s v="Cides Ltd"/>
    <m/>
    <s v="Cides Ltd"/>
    <s v=""/>
    <s v="Micro Business"/>
    <x v="2"/>
    <x v="0"/>
    <d v="2019-07-16T00:00:00"/>
  </r>
  <r>
    <s v="VPA6"/>
    <s v="KE-KIA-1906-27629"/>
    <x v="0"/>
    <s v=""/>
    <s v="1st June,2019"/>
    <d v="2019-06-01T00:00:00"/>
    <s v="8th June,2019"/>
    <d v="2019-06-08T00:00:00"/>
    <s v="Mburu Samuel"/>
    <s v="Male"/>
    <s v="99999"/>
    <s v="254720393958"/>
    <m/>
    <m/>
    <m/>
    <n v="36.935552000000001"/>
    <n v="-1.105774"/>
    <s v="Kiambu"/>
    <s v="Ruiru"/>
    <s v="Mugutha"/>
    <s v="Green Rage Estate"/>
    <s v="10"/>
    <s v="Bio Esline Company Ltd"/>
    <m/>
    <s v="Bio Esline Company Ltd"/>
    <s v=""/>
    <s v="Micro Business"/>
    <x v="2"/>
    <x v="0"/>
    <d v="2019-07-16T00:00:00"/>
  </r>
  <r>
    <s v="VPA6"/>
    <s v="KE-KIR-1905-25555"/>
    <x v="0"/>
    <s v=""/>
    <s v="9th February,2019"/>
    <d v="2019-02-09T00:00:00"/>
    <s v="10th May,2019"/>
    <d v="2019-05-10T00:00:00"/>
    <s v="Mugo Josephine Njeri"/>
    <s v="Female"/>
    <s v="2896838"/>
    <s v="254725012042"/>
    <m/>
    <m/>
    <m/>
    <n v="37.330615999999999"/>
    <n v="-0.49020399999999997"/>
    <s v="Kirinyaga"/>
    <s v="Kirinyaga"/>
    <s v="Rwathai"/>
    <s v="Kiamwathi"/>
    <s v="10"/>
    <s v="Sakaki Natural Renewable Energy Center"/>
    <m/>
    <s v="Sakaki Natural Renewable Energy Center"/>
    <s v=""/>
    <s v="Micro Business"/>
    <x v="0"/>
    <x v="0"/>
    <d v="2019-05-23T00:00:00"/>
  </r>
  <r>
    <s v="VPA6"/>
    <s v="KE-EMB-1905-25557"/>
    <x v="0"/>
    <s v=""/>
    <s v="11th April,2019"/>
    <d v="2019-04-11T00:00:00"/>
    <s v="11th May,2019"/>
    <d v="2019-05-11T00:00:00"/>
    <s v="Catherine Munene Njeri"/>
    <s v="Female"/>
    <s v="3795110"/>
    <s v="254726941005"/>
    <m/>
    <m/>
    <m/>
    <n v="37.459498000000004"/>
    <n v="-0.47806300000000002"/>
    <s v="Embu"/>
    <s v="Embu West"/>
    <s v="Beti North"/>
    <s v="Mutunduri"/>
    <s v="10"/>
    <s v="Sakaki Natural Renewable Energy Center"/>
    <m/>
    <s v="Sakaki Natural Renewable Energy Center"/>
    <s v=""/>
    <s v="Micro Business"/>
    <x v="0"/>
    <x v="0"/>
    <d v="2019-05-23T00:00:00"/>
  </r>
  <r>
    <s v="VPA6"/>
    <s v="KE-NYE-1905-25570"/>
    <x v="0"/>
    <s v=""/>
    <s v="27th March,2019"/>
    <d v="2019-03-27T00:00:00"/>
    <s v="27th May,2019"/>
    <d v="2019-05-27T00:00:00"/>
    <s v="Muriuki Ruth Wambui"/>
    <s v="Female"/>
    <s v="99999"/>
    <s v="+254715856333"/>
    <m/>
    <m/>
    <m/>
    <n v="37.107844"/>
    <n v="-0.52815000000000001"/>
    <s v="Nyeri"/>
    <s v="Mathira East"/>
    <s v="Konyu"/>
    <s v="Mungetho"/>
    <s v="10"/>
    <s v="Sakaki Natural Renewable Energy Center"/>
    <m/>
    <s v="Sakaki Natural Renewable Energy Center"/>
    <s v=""/>
    <s v="Micro Business"/>
    <x v="0"/>
    <x v="0"/>
    <d v="2019-05-28T00:00:00"/>
  </r>
  <r>
    <s v="VPA6"/>
    <s v="KE-BAR-1906-26089"/>
    <x v="0"/>
    <s v=""/>
    <s v="3rd February,2019"/>
    <d v="2019-02-03T00:00:00"/>
    <s v="7th June,2019"/>
    <d v="2019-06-07T00:00:00"/>
    <s v="Kerui Julia"/>
    <s v="Female"/>
    <s v="485165"/>
    <s v="+254729161372"/>
    <s v="729161372"/>
    <m/>
    <m/>
    <n v="35.776606000000001"/>
    <n v="1.5354E-2"/>
    <s v="Baringo"/>
    <s v="Koibatek"/>
    <s v="Sabatia"/>
    <s v="Tuiyobei"/>
    <s v="10"/>
    <s v="Kichemu limited"/>
    <m/>
    <s v="Kichemu limited"/>
    <s v=""/>
    <s v="Micro Business"/>
    <x v="0"/>
    <x v="0"/>
    <d v="2019-06-07T00:00:00"/>
  </r>
  <r>
    <s v="VPA6"/>
    <s v="KE-NYE-1905-25560"/>
    <x v="0"/>
    <s v=""/>
    <s v="24th January,2019"/>
    <d v="2019-01-24T00:00:00"/>
    <s v="25th May,2019"/>
    <d v="2019-05-25T00:00:00"/>
    <s v="George Gicheru Kimuri"/>
    <s v="Male"/>
    <s v="3213955"/>
    <s v="+254721894739"/>
    <m/>
    <m/>
    <m/>
    <n v="37.165404000000002"/>
    <n v="-0.40227299999999999"/>
    <s v="Nyeri"/>
    <s v="Mathira East"/>
    <s v="Magutu"/>
    <s v="Kiamuiru"/>
    <s v="10"/>
    <s v="Sakaki Natural Renewable Energy Center"/>
    <m/>
    <s v="Sakaki Natural Renewable Energy Center"/>
    <s v=""/>
    <s v="Micro Business"/>
    <x v="0"/>
    <x v="0"/>
    <d v="2019-05-28T00:00:00"/>
  </r>
  <r>
    <s v="VPA6"/>
    <s v="KE-EMB-1905-25561"/>
    <x v="0"/>
    <s v=""/>
    <s v="26th April,2019"/>
    <d v="2019-04-26T00:00:00"/>
    <s v="26th May,2019"/>
    <d v="2019-05-26T00:00:00"/>
    <s v="Mugo Winfrend Wachera"/>
    <s v="Female"/>
    <s v="9187034"/>
    <s v="254720838654"/>
    <m/>
    <m/>
    <m/>
    <n v="37.463158"/>
    <n v="-0.48380000000000001"/>
    <s v="Embu"/>
    <s v="Embu West"/>
    <s v="Beti North"/>
    <s v="Mutunduri"/>
    <s v="10"/>
    <s v="Kichemu limited"/>
    <m/>
    <s v="Kichemu limited"/>
    <s v=""/>
    <s v="Micro Business"/>
    <x v="0"/>
    <x v="0"/>
    <d v="2019-05-28T00:00:00"/>
  </r>
  <r>
    <s v="VPA6"/>
    <s v="KE-NYE-1910-27979"/>
    <x v="0"/>
    <s v=""/>
    <s v="6th October,2019"/>
    <d v="2019-10-06T00:00:00"/>
    <s v="26th October,2019"/>
    <d v="2019-10-26T00:00:00"/>
    <s v="Wagichuhi Peter Wamiti"/>
    <s v="Male"/>
    <s v="99999"/>
    <s v="254720214302"/>
    <m/>
    <m/>
    <s v="721866425"/>
    <n v="36.987637999999997"/>
    <n v="-0.354518"/>
    <s v="Nyeri"/>
    <s v="Kieni West"/>
    <s v="Kamatongu"/>
    <s v="Kimenju"/>
    <s v="10"/>
    <s v="Sakaki Natural Renewable Energy Center"/>
    <m/>
    <s v="Sakaki Natural Renewable Energy Center"/>
    <s v=""/>
    <s v="Micro Business"/>
    <x v="0"/>
    <x v="0"/>
    <d v="2019-10-29T00:00:00"/>
  </r>
  <r>
    <s v="VPA6"/>
    <s v="KE-KIA-1909-25961"/>
    <x v="1"/>
    <s v="Institutional Plant"/>
    <s v="9th September,2019"/>
    <d v="2019-09-09T00:00:00"/>
    <s v="27th September,2019"/>
    <d v="2019-09-27T00:00:00"/>
    <s v="School Gitithia Primary"/>
    <s v="Male"/>
    <s v="99999"/>
    <s v="776775548"/>
    <m/>
    <m/>
    <m/>
    <n v="36.610975000000003"/>
    <n v="-0.94626100000000002"/>
    <s v="Kiambu"/>
    <s v="Lari"/>
    <s v="Lari"/>
    <s v="Kenya"/>
    <n v="10"/>
    <s v="Kenbi Enterprises"/>
    <m/>
    <s v="Kenbi Enterprises"/>
    <s v=""/>
    <s v="Micro Business"/>
    <x v="2"/>
    <x v="0"/>
    <d v="2019-10-02T00:00:00"/>
  </r>
  <r>
    <s v="VPA6"/>
    <s v="KE-NYE-2007-28000"/>
    <x v="0"/>
    <s v=""/>
    <s v="2nd June,2020"/>
    <d v="2020-06-02T00:00:00"/>
    <s v="23rd July,2020"/>
    <d v="2020-07-23T00:00:00"/>
    <s v="Gathecha Maina Robert"/>
    <s v="Male"/>
    <s v="99999"/>
    <s v="254722297773"/>
    <m/>
    <m/>
    <m/>
    <n v="37.109428000000001"/>
    <n v="-0.584592"/>
    <s v="Nyeri"/>
    <s v="Mukurweni"/>
    <s v="Mukurweini"/>
    <s v="Itinii"/>
    <n v="10"/>
    <s v="Sakaki Natural Renewable Energy Center"/>
    <m/>
    <s v="Sakaki Natural Renewable Energy Center"/>
    <s v=""/>
    <s v="Micro Business"/>
    <x v="2"/>
    <x v="0"/>
    <d v="2020-07-24T00:00:00"/>
  </r>
  <r>
    <s v="VPA6"/>
    <s v="KE-NYE-2003-27994"/>
    <x v="0"/>
    <s v=""/>
    <s v="11th January,2020"/>
    <d v="2020-01-11T00:00:00"/>
    <s v="1st March,2020"/>
    <d v="2020-03-01T00:00:00"/>
    <s v="Maina Mwai Peter"/>
    <s v="Male"/>
    <s v="99999"/>
    <s v="722708626"/>
    <s v="254721374395"/>
    <m/>
    <s v="254711728535"/>
    <n v="37.080176999999999"/>
    <n v="-0.57023000000000001"/>
    <s v="Nyeri"/>
    <s v="Mukurweni"/>
    <s v="Mukurweini"/>
    <s v="Gathea"/>
    <n v="10"/>
    <s v="Mt Kenya Renewable Energy"/>
    <m/>
    <s v="Mt Kenya Renewable Energy"/>
    <s v=""/>
    <s v="Micro Business"/>
    <x v="2"/>
    <x v="0"/>
    <d v="2020-05-28T00:00:00"/>
  </r>
  <r>
    <s v="VPA6"/>
    <s v="KE-BAR-2006-26083"/>
    <x v="0"/>
    <s v=""/>
    <s v="3rd May,2020"/>
    <d v="2020-05-03T00:00:00"/>
    <s v="5th June,2020"/>
    <d v="2020-06-05T00:00:00"/>
    <s v="Jonah Evans Gathu"/>
    <s v="Male"/>
    <s v="20048703"/>
    <s v="254721334948"/>
    <m/>
    <m/>
    <m/>
    <n v="35.545918999999998"/>
    <n v="5.7037999999999998E-2"/>
    <s v="Baringo"/>
    <s v="Koibatek"/>
    <s v="Timboroa"/>
    <s v="Nyakio"/>
    <s v="10"/>
    <s v="Kichemu limited"/>
    <m/>
    <s v="Kichemu limited"/>
    <s v=""/>
    <s v="Micro Business"/>
    <x v="0"/>
    <x v="0"/>
    <d v="2020-06-05T00:00:00"/>
  </r>
  <r>
    <s v="VPA6"/>
    <s v="KE-NYE-2003-29220"/>
    <x v="0"/>
    <s v=""/>
    <s v="11th January,2020"/>
    <d v="2020-01-11T00:00:00"/>
    <s v="1st March,2020"/>
    <d v="2020-03-01T00:00:00"/>
    <s v="Kariuki Mwariri Francis"/>
    <s v="Male"/>
    <s v="11321680"/>
    <s v="722332636"/>
    <s v="254722332636"/>
    <m/>
    <s v="254722332625"/>
    <n v="37.069453000000003"/>
    <n v="-0.371527"/>
    <s v="Nyeri"/>
    <s v="Mukurweni"/>
    <s v="Mathira West"/>
    <s v="Kagati"/>
    <n v="10"/>
    <s v="Mt Kenya Renewable Energy"/>
    <m/>
    <s v="Mt Kenya Renewable Energy"/>
    <s v=""/>
    <s v="Micro Business"/>
    <x v="2"/>
    <x v="0"/>
    <d v="2020-05-25T00:00:00"/>
  </r>
  <r>
    <s v="VPA6"/>
    <s v="KE-NYE-2003-29221"/>
    <x v="0"/>
    <s v=""/>
    <s v="11th January,2020"/>
    <d v="2020-01-11T00:00:00"/>
    <s v="1st March,2020"/>
    <d v="2020-03-01T00:00:00"/>
    <s v="Mbogo Ndirangu James"/>
    <s v="Male"/>
    <s v="1831401"/>
    <s v="721358281"/>
    <s v="254721358281"/>
    <m/>
    <s v="254722643940"/>
    <n v="37.069125"/>
    <n v="-0.37287199999999998"/>
    <s v="Nyeri"/>
    <s v="Mukurweni"/>
    <s v="Mathira West"/>
    <s v="Kagati"/>
    <n v="10"/>
    <s v="Mt Kenya Renewable Energy"/>
    <m/>
    <s v="Mt Kenya Renewable Energy"/>
    <s v=""/>
    <s v="Micro Business"/>
    <x v="2"/>
    <x v="0"/>
    <d v="2020-05-25T00:00:00"/>
  </r>
  <r>
    <s v="VPA6"/>
    <s v="KE-NYE-2008-27818"/>
    <x v="0"/>
    <s v=""/>
    <s v="1st August,2020"/>
    <d v="2020-08-01T00:00:00"/>
    <s v="11th August,2020"/>
    <d v="2020-08-11T00:00:00"/>
    <s v="Makomi Mary Muthoni"/>
    <s v="Female"/>
    <s v="99999"/>
    <s v="254721422942"/>
    <m/>
    <m/>
    <s v="254724960676"/>
    <n v="36.978637999999997"/>
    <n v="-0.46588800000000002"/>
    <s v="Nyeri"/>
    <s v="Nyeri Town"/>
    <s v="Aguthi"/>
    <s v="Mutathini"/>
    <n v="10"/>
    <s v="Mt Kenya Renewable energy"/>
    <m/>
    <s v="Mt Kenya Renewable energy"/>
    <s v=""/>
    <s v="Micro Business"/>
    <x v="2"/>
    <x v="0"/>
    <d v="2020-12-04T00:00:00"/>
  </r>
  <r>
    <s v="VPA6"/>
    <s v="KE-NYE-2008-27989"/>
    <x v="2"/>
    <s v="Non Compliant"/>
    <s v="1st August,2020"/>
    <d v="2020-08-01T00:00:00"/>
    <s v="15th August,2020"/>
    <d v="2020-08-15T00:00:00"/>
    <s v="Ngungi Robert Kibira"/>
    <s v="Male"/>
    <s v="21772059"/>
    <s v="727795888"/>
    <s v="254727795888"/>
    <m/>
    <s v="254727925001"/>
    <n v="37.024814999999997"/>
    <n v="-0.50494300000000003"/>
    <s v="Nyeri"/>
    <s v="Tetu"/>
    <s v="Agothi"/>
    <s v="Gititu"/>
    <n v="10"/>
    <s v="Mt Kenya Renewable energy"/>
    <m/>
    <s v="Mt Kenya Renewable energy"/>
    <s v=""/>
    <s v="Micro Business"/>
    <x v="2"/>
    <x v="0"/>
    <d v="2020-12-04T00:00:00"/>
  </r>
  <r>
    <s v="VPA6"/>
    <s v="KE-NYE-2008-27988"/>
    <x v="0"/>
    <s v=""/>
    <s v="1st August,2020"/>
    <d v="2020-08-01T00:00:00"/>
    <s v="15th August,2020"/>
    <d v="2020-08-15T00:00:00"/>
    <s v="Muchiri Charles Gikunju"/>
    <s v="Male"/>
    <s v="11628177"/>
    <s v="254725136762"/>
    <m/>
    <m/>
    <s v="254748216641"/>
    <n v="37.043317999999999"/>
    <n v="-0.50953199999999998"/>
    <s v="Nyeri"/>
    <s v="Tetu"/>
    <s v="Agothi"/>
    <s v="Kanyekiini"/>
    <n v="10"/>
    <s v="Mt Kenya Renewable energy"/>
    <m/>
    <s v="Mt Kenya Renewable energy"/>
    <s v=""/>
    <s v="Micro Business"/>
    <x v="2"/>
    <x v="0"/>
    <d v="2020-12-04T00:00:00"/>
  </r>
  <r>
    <s v="VPA6"/>
    <s v="KE-NYE-2008-27996"/>
    <x v="2"/>
    <s v="Non Compliant"/>
    <s v="1st August,2020"/>
    <d v="2020-08-01T00:00:00"/>
    <s v="15th August,2020"/>
    <d v="2020-08-15T00:00:00"/>
    <s v="Kiriga David Wachira"/>
    <s v="Male"/>
    <s v="46567213"/>
    <s v="725899547"/>
    <s v="254725899547"/>
    <m/>
    <s v="254714064527"/>
    <n v="37.004114999999999"/>
    <n v="-0.49090200000000001"/>
    <s v="Nyeri"/>
    <s v="Tetu"/>
    <s v="Agothi"/>
    <s v="Kiriko"/>
    <n v="10"/>
    <s v="Mt Kenya Renewable energy"/>
    <m/>
    <s v="Mt Kenya Renewable energy"/>
    <s v=""/>
    <s v="Micro Business"/>
    <x v="2"/>
    <x v="0"/>
    <d v="2020-12-04T00:00:00"/>
  </r>
  <r>
    <s v="VPA6"/>
    <s v="KE-NYE-2008-27990"/>
    <x v="0"/>
    <s v=""/>
    <s v="15th August,2020"/>
    <d v="2020-08-15T00:00:00"/>
    <s v="15th August,2020"/>
    <d v="2020-08-15T00:00:00"/>
    <s v="Murage James Kariuki"/>
    <s v="Male"/>
    <s v="21848368"/>
    <s v="254724618014"/>
    <m/>
    <m/>
    <s v="254701491887"/>
    <n v="37.014552999999999"/>
    <n v="-0.48466700000000001"/>
    <s v="Nyeri"/>
    <s v="Tetu"/>
    <s v="Agothi"/>
    <s v="Kiangaina"/>
    <n v="10"/>
    <s v="Mt Kenya Renewable energy"/>
    <m/>
    <s v="Mt Kenya Renewable energy"/>
    <s v=""/>
    <s v="Micro Business"/>
    <x v="2"/>
    <x v="0"/>
    <d v="2020-12-04T00:00:00"/>
  </r>
  <r>
    <s v="VPA6"/>
    <s v="KE-TRA-2108-25086"/>
    <x v="0"/>
    <s v=""/>
    <s v="19th July,2021"/>
    <d v="2021-07-19T00:00:00"/>
    <s v="12th August,2021"/>
    <d v="2021-08-12T00:00:00"/>
    <s v="Wasike Jackline Mukwana"/>
    <s v="Female"/>
    <s v="12442101"/>
    <s v="72286879"/>
    <s v="254722868789"/>
    <m/>
    <s v="254721277219"/>
    <n v="35.113489000000001"/>
    <n v="1.047501"/>
    <s v="Trans Nzoia"/>
    <s v="Trans Nzoia West"/>
    <s v="Sinyereri"/>
    <s v="Minex"/>
    <n v="10"/>
    <s v="Pafasi Enterprise"/>
    <m/>
    <s v="Pafasi Enterprise"/>
    <s v=""/>
    <s v="Micro Business"/>
    <x v="0"/>
    <x v="0"/>
    <d v="2021-08-12T00:00:00"/>
  </r>
  <r>
    <s v="VPA6"/>
    <s v="KE-BAR-2108-27712"/>
    <x v="0"/>
    <s v=""/>
    <s v="10th June,2021"/>
    <d v="2021-06-10T00:00:00"/>
    <s v="15th August,2021"/>
    <d v="2021-08-15T00:00:00"/>
    <s v="Jebet Christine"/>
    <s v="Female"/>
    <n v="99999"/>
    <s v="720927582"/>
    <s v="254720927582"/>
    <m/>
    <m/>
    <n v="35.754255000000001"/>
    <n v="0.49269499999999999"/>
    <s v="Baringo"/>
    <s v="Baringo Central"/>
    <s v="Kapropita"/>
    <s v="Kapchesir"/>
    <n v="10"/>
    <s v="Kichemu limited"/>
    <m/>
    <s v="Kichemu limited"/>
    <s v=""/>
    <s v="Micro Business"/>
    <x v="0"/>
    <x v="0"/>
    <d v="2021-08-15T00:00:00"/>
  </r>
  <r>
    <s v="VPA6"/>
    <s v="KE-KER-2206-30753"/>
    <x v="0"/>
    <s v=""/>
    <s v="26th November,2021"/>
    <d v="2021-11-26T00:00:00"/>
    <s v="4th June,2022"/>
    <d v="2022-06-04T00:00:00"/>
    <s v="Kibet Joseph Boen"/>
    <s v="Male"/>
    <s v="21614842"/>
    <s v="0722538797"/>
    <s v="0722952075"/>
    <m/>
    <m/>
    <n v="35.234656999999999"/>
    <n v="-0.29787999999999998"/>
    <s v="Kericho"/>
    <s v="Ainamoi"/>
    <s v="Kapsoit"/>
    <s v="Ketitui"/>
    <n v="12"/>
    <s v="Benjamin Kirui"/>
    <m/>
    <s v="Benjamin Kirui"/>
    <s v=""/>
    <s v="Informal Business"/>
    <x v="0"/>
    <x v="0"/>
    <d v="2022-12-06T00:00:00"/>
  </r>
  <r>
    <s v="VPA6"/>
    <s v="KE-MAK-2209-30859"/>
    <x v="0"/>
    <s v=""/>
    <s v="5th September,2022"/>
    <d v="2022-09-05T00:00:00"/>
    <s v="28th September,2022"/>
    <d v="2022-09-28T00:00:00"/>
    <s v="Muleli Erick"/>
    <s v="Male"/>
    <s v=""/>
    <s v="0722851757"/>
    <s v="0722962215"/>
    <m/>
    <m/>
    <n v="37.79365"/>
    <n v="-2.069947"/>
    <s v="Makueni"/>
    <s v="Makueni"/>
    <s v="Makueni"/>
    <s v="Makutano"/>
    <n v="12"/>
    <s v="Jackson Muia Mutiso"/>
    <m/>
    <s v="Jackson Muia Mutiso"/>
    <s v=""/>
    <s v="Informal Business"/>
    <x v="2"/>
    <x v="0"/>
    <d v="2022-11-24T00:00:00"/>
  </r>
  <r>
    <s v="VPA6"/>
    <s v="KE-ELG-2211-30160"/>
    <x v="0"/>
    <s v=""/>
    <s v="23rd October,2022"/>
    <d v="2022-10-23T00:00:00"/>
    <s v="23rd November,2022"/>
    <d v="2022-11-23T00:00:00"/>
    <s v="Gilbert Suter K"/>
    <s v="Male"/>
    <s v=""/>
    <s v="0723971761"/>
    <m/>
    <m/>
    <s v="0731424816"/>
    <n v="35.488005000000001"/>
    <n v="0.59986700000000004"/>
    <s v="Elgeyo/Marakwet"/>
    <s v="Keiyo North"/>
    <s v="Keiyo North"/>
    <s v="Kapsisi east"/>
    <n v="12"/>
    <s v="Luka Kiprop Maiyo"/>
    <m/>
    <s v="Luka Kiprop Maiyo"/>
    <s v=""/>
    <s v="Informal Business"/>
    <x v="2"/>
    <x v="0"/>
    <d v="2022-12-02T00:00:00"/>
  </r>
  <r>
    <s v="VPA6"/>
    <s v="KE-KER-2211-29825"/>
    <x v="0"/>
    <s v=""/>
    <s v="28th December,2021"/>
    <d v="2021-12-28T00:00:00"/>
    <s v="25th November,2022"/>
    <d v="2022-11-25T00:00:00"/>
    <s v="Kiprotich Rugut"/>
    <s v="Male"/>
    <s v="22223491"/>
    <s v="0726560508"/>
    <m/>
    <m/>
    <m/>
    <n v="35.233227999999997"/>
    <n v="-0.34220800000000001"/>
    <s v="Kericho"/>
    <s v="Belgut"/>
    <s v="Kipkoiyan"/>
    <s v="Masarian"/>
    <n v="12"/>
    <s v="Benjamin Kirui"/>
    <m/>
    <s v="Benjamin Kirui"/>
    <s v=""/>
    <s v="Informal Business"/>
    <x v="0"/>
    <x v="0"/>
    <d v="2022-12-06T00:00:00"/>
  </r>
  <r>
    <s v="VPA6"/>
    <s v="KE-KER-2301-26192"/>
    <x v="0"/>
    <s v=""/>
    <s v="6th November,2022"/>
    <d v="2022-11-06T00:00:00"/>
    <s v="28th January,2023"/>
    <d v="2023-01-28T00:00:00"/>
    <s v="Ronoh Gideon"/>
    <s v="Male"/>
    <s v="24215644"/>
    <s v="0727234859"/>
    <m/>
    <m/>
    <s v="0700100121"/>
    <n v="35.152152999999998"/>
    <n v="-0.41073700000000002"/>
    <s v="Kericho"/>
    <s v="Belgut"/>
    <s v="Kabianga"/>
    <s v="Barmei"/>
    <n v="12"/>
    <s v="Philip Kurgat"/>
    <m/>
    <s v="Philip Kurgat"/>
    <s v=""/>
    <s v="Informal Business"/>
    <x v="0"/>
    <x v="0"/>
    <d v="2023-02-07T00:00:00"/>
  </r>
  <r>
    <s v="VPA6"/>
    <s v="KE-UAS-1607-16579"/>
    <x v="0"/>
    <s v=""/>
    <s v="12th May,2016"/>
    <d v="2016-05-12T00:00:00"/>
    <s v="1st July,2016"/>
    <d v="2016-07-01T00:00:00"/>
    <s v="Thomas Kigen"/>
    <s v="Male"/>
    <s v="20487391"/>
    <s v="700844977"/>
    <m/>
    <m/>
    <m/>
    <n v="35.258079000000002"/>
    <n v="0.44831900000000002"/>
    <s v="Uasin Gishu"/>
    <s v="Kapseret"/>
    <s v="Malel"/>
    <s v="Malel"/>
    <s v="12"/>
    <s v="Daniel Bartilol"/>
    <m/>
    <s v="Daniel Bartilol"/>
    <s v=""/>
    <s v="Informal Business"/>
    <x v="2"/>
    <x v="0"/>
    <d v="2017-03-02T00:00:00"/>
  </r>
  <r>
    <s v="VPA6"/>
    <s v="KE-UAS-1712-16580"/>
    <x v="0"/>
    <s v=""/>
    <s v="11th November,2017"/>
    <d v="2017-11-11T00:00:00"/>
    <s v="31st December,2017"/>
    <d v="2017-12-31T00:00:00"/>
    <s v="Nancy Kiplimo"/>
    <s v="Female"/>
    <s v="33478220"/>
    <s v="710799769"/>
    <m/>
    <m/>
    <m/>
    <n v="35.335411999999998"/>
    <n v="0.59112200000000004"/>
    <s v="Uasin Gishu"/>
    <s v="Moiben"/>
    <s v="Sergoit"/>
    <s v="Lelit"/>
    <n v="12"/>
    <s v="Daniel Bartilol"/>
    <m/>
    <s v="Daniel Bartilol"/>
    <s v=""/>
    <s v="Informal Business"/>
    <x v="0"/>
    <x v="0"/>
    <d v="2017-03-02T00:00:00"/>
  </r>
  <r>
    <s v="VPA6"/>
    <s v="KE-NYA-1606-16588"/>
    <x v="0"/>
    <s v=""/>
    <s v="12th April,2016"/>
    <d v="2016-04-12T00:00:00"/>
    <s v="1st June,2016"/>
    <d v="2016-06-01T00:00:00"/>
    <s v="James Waithuki Hari"/>
    <s v="Male"/>
    <s v="2176492"/>
    <s v="722794380"/>
    <m/>
    <m/>
    <m/>
    <n v="36.514445000000002"/>
    <n v="-0.54206299999999996"/>
    <s v="Nyandarua"/>
    <s v="Kipipiri"/>
    <s v="Mumui"/>
    <s v="Mumui"/>
    <s v="12"/>
    <s v="James Njoroge Wainaina"/>
    <m/>
    <s v="James Njoroge Wainaina"/>
    <s v=""/>
    <s v="Informal Business"/>
    <x v="2"/>
    <x v="0"/>
    <d v="2017-03-02T00:00:00"/>
  </r>
  <r>
    <s v="VPA6"/>
    <s v="KE-KIR-1603-16589"/>
    <x v="1"/>
    <s v="Hostile Client"/>
    <s v="11th January,2016"/>
    <d v="2016-01-11T00:00:00"/>
    <s v="1st March,2016"/>
    <d v="2016-03-01T00:00:00"/>
    <s v="Moses Miano Kibuchi"/>
    <s v="Male"/>
    <s v="99999"/>
    <s v="701348022"/>
    <m/>
    <m/>
    <m/>
    <m/>
    <m/>
    <s v="Kirinyaga"/>
    <s v="Kirinyaga Central"/>
    <s v="Inoi"/>
    <s v="Kariko"/>
    <s v="12"/>
    <s v="Nicholas Kimenyi"/>
    <m/>
    <s v="Nicholas Kimenyi"/>
    <s v=""/>
    <s v="Informal Business"/>
    <x v="2"/>
    <x v="0"/>
    <d v="2017-03-02T00:00:00"/>
  </r>
  <r>
    <s v="VPA6"/>
    <s v="KE-KIR-1601-16600"/>
    <x v="2"/>
    <s v="Unreachable"/>
    <s v="12th November,2015"/>
    <d v="2015-11-12T00:00:00"/>
    <s v="1st January,2016"/>
    <d v="2016-01-01T00:00:00"/>
    <s v="Polly Wangu Gakinya"/>
    <s v="Female"/>
    <s v="220784626"/>
    <s v="720995296"/>
    <m/>
    <m/>
    <m/>
    <m/>
    <m/>
    <s v="Kirinyaga"/>
    <s v="Kirinyaga Central"/>
    <s v="Mutira"/>
    <s v="Kirunda"/>
    <s v="12"/>
    <s v="Nicholas Kimenyi"/>
    <m/>
    <s v="Nicholas Kimenyi"/>
    <s v=""/>
    <s v="Informal Business"/>
    <x v="2"/>
    <x v="0"/>
    <d v="2017-03-02T00:00:00"/>
  </r>
  <r>
    <s v="VPA6"/>
    <s v="KE-KIA-1601-16712"/>
    <x v="0"/>
    <s v=""/>
    <s v="21st November,2015"/>
    <d v="2015-11-21T00:00:00"/>
    <s v="10th January,2016"/>
    <d v="2016-01-10T00:00:00"/>
    <s v="Cephas Githinji Mwaura"/>
    <s v="Male"/>
    <s v="2308782"/>
    <s v="727771902"/>
    <m/>
    <m/>
    <m/>
    <n v="36.678503999999997"/>
    <n v="-1.197924"/>
    <s v="Kiambu"/>
    <s v="Kabete"/>
    <s v="Kahuho"/>
    <s v="Kahuho"/>
    <s v="12"/>
    <s v="Wonderflame Biogas Contractors"/>
    <m/>
    <s v="Wonderflame Biogas Contractors"/>
    <s v=""/>
    <s v="Informal Business"/>
    <x v="2"/>
    <x v="0"/>
    <d v="2017-03-02T00:00:00"/>
  </r>
  <r>
    <s v="VPA6"/>
    <s v="KE-KAJ-1603-16713"/>
    <x v="0"/>
    <s v=""/>
    <s v="11th January,2016"/>
    <d v="2016-01-11T00:00:00"/>
    <s v="1st March,2016"/>
    <d v="2016-03-01T00:00:00"/>
    <s v="Caroline Wambui Ndingu"/>
    <s v="Male"/>
    <s v="12651013"/>
    <s v="724334981"/>
    <m/>
    <m/>
    <m/>
    <n v="36.675877"/>
    <n v="-1.3453900000000001"/>
    <s v="Kajiado"/>
    <s v="Kajiado North"/>
    <s v="Ngong"/>
    <s v="Rongai"/>
    <s v="12"/>
    <s v="Wonderflame Biogas Contractors"/>
    <m/>
    <s v="Wonderflame Biogas Contractors"/>
    <s v=""/>
    <s v="Informal Business"/>
    <x v="2"/>
    <x v="0"/>
    <d v="2017-03-02T00:00:00"/>
  </r>
  <r>
    <s v="VPA6"/>
    <s v="KE-KIA-1602-16714"/>
    <x v="0"/>
    <s v=""/>
    <s v="13th December,2015"/>
    <d v="2015-12-13T00:00:00"/>
    <s v="1st February,2016"/>
    <d v="2016-02-01T00:00:00"/>
    <s v="Catherine Wangechi Muchira"/>
    <s v="Female"/>
    <s v="14714078"/>
    <s v="721516319"/>
    <m/>
    <m/>
    <m/>
    <n v="36.732326999999998"/>
    <n v="-1.2247600000000001"/>
    <s v="Kiambu"/>
    <s v="Kikuyu"/>
    <s v="Kibichuku"/>
    <s v="Kibichuku"/>
    <s v="12"/>
    <s v="Wonderflame Biogas Contractors"/>
    <m/>
    <s v="Wonderflame Biogas Contractors"/>
    <s v=""/>
    <s v="Informal Business"/>
    <x v="2"/>
    <x v="0"/>
    <d v="2017-03-02T00:00:00"/>
  </r>
  <r>
    <s v="VPA6"/>
    <s v="KE-NYA-1612-16494"/>
    <x v="0"/>
    <s v=""/>
    <s v="11th November,2016"/>
    <d v="2016-11-11T00:00:00"/>
    <s v="31st December,2016"/>
    <d v="2016-12-31T00:00:00"/>
    <s v="Suleiman K Mwangi"/>
    <s v="Male"/>
    <s v="2952279"/>
    <s v="723798260"/>
    <m/>
    <m/>
    <m/>
    <n v="36.252324000000002"/>
    <n v="-0.28545900000000002"/>
    <s v="Nyandarua"/>
    <s v="Ol Kalou"/>
    <s v="Ngorika"/>
    <s v="Rutara"/>
    <s v="12"/>
    <s v="KREEN"/>
    <m/>
    <s v="KREEN"/>
    <s v=""/>
    <s v="Informal Business"/>
    <x v="2"/>
    <x v="0"/>
    <d v="2017-03-02T00:00:00"/>
  </r>
  <r>
    <s v="VPA6"/>
    <s v="KE-TRA-1602-16027"/>
    <x v="0"/>
    <s v=""/>
    <s v="13th December,2015"/>
    <d v="2015-12-13T00:00:00"/>
    <s v="1st February,2016"/>
    <d v="2016-02-01T00:00:00"/>
    <s v="Aggrey Kalwala"/>
    <s v="Male"/>
    <s v="12943720"/>
    <s v="722770677"/>
    <m/>
    <m/>
    <m/>
    <n v="35.084677999999997"/>
    <n v="0.84789400000000004"/>
    <s v="Trans Nzoia"/>
    <s v="Mois Bridge"/>
    <s v="Machine"/>
    <s v="Machine"/>
    <s v="12"/>
    <s v="Aggrey Itavale"/>
    <m/>
    <s v="Aggrey Itavale"/>
    <s v=""/>
    <s v="Informal Business"/>
    <x v="2"/>
    <x v="0"/>
    <d v="2017-03-02T00:00:00"/>
  </r>
  <r>
    <s v="VPA6"/>
    <s v="KE-NYA-1607-16041"/>
    <x v="0"/>
    <s v=""/>
    <s v="12th May,2016"/>
    <d v="2016-05-12T00:00:00"/>
    <s v="1st July,2016"/>
    <d v="2016-07-01T00:00:00"/>
    <s v="Nelson Makori Kerosi"/>
    <s v="Male"/>
    <s v="13076574"/>
    <s v="702124180"/>
    <m/>
    <m/>
    <m/>
    <n v="34.941167999999998"/>
    <n v="-0.74080999999999997"/>
    <s v="Nyamira"/>
    <s v="Nyamira North"/>
    <s v="Rigoma"/>
    <s v="Ikenye"/>
    <s v="12"/>
    <s v="Joseph Oigara Nyakundi"/>
    <m/>
    <s v="Joseph Oigara Nyakundi"/>
    <s v=""/>
    <s v="Informal Business"/>
    <x v="2"/>
    <x v="0"/>
    <d v="2017-03-02T00:00:00"/>
  </r>
  <r>
    <s v="VPA6"/>
    <s v="KE-LAI-1609-16053"/>
    <x v="0"/>
    <s v=""/>
    <s v="13th July,2016"/>
    <d v="2016-07-13T00:00:00"/>
    <s v="1st September,2016"/>
    <d v="2016-09-01T00:00:00"/>
    <s v="Jane Wanjiru Njoroge"/>
    <s v="Female"/>
    <s v="5944296"/>
    <s v="725353234"/>
    <m/>
    <m/>
    <m/>
    <n v="36.409230000000001"/>
    <n v="0.16284000000000001"/>
    <s v="Laikipia"/>
    <s v="Laikipia  West"/>
    <s v="Marmanet"/>
    <s v="Keni"/>
    <s v="12"/>
    <s v="Harun Muchiri Stephen"/>
    <m/>
    <s v="Harun Muchiri Stephen"/>
    <s v=""/>
    <s v="Informal Business"/>
    <x v="1"/>
    <x v="0"/>
    <d v="2017-03-02T00:00:00"/>
  </r>
  <r>
    <s v="VPA6"/>
    <s v="KE-KAJ-1601-16096"/>
    <x v="0"/>
    <s v=""/>
    <s v="12th November,2015"/>
    <d v="2015-11-12T00:00:00"/>
    <s v="1st January,2016"/>
    <d v="2016-01-01T00:00:00"/>
    <s v="Joyce Khavere Mkobero"/>
    <s v="Female"/>
    <s v="11791572"/>
    <s v="72488802"/>
    <m/>
    <m/>
    <m/>
    <n v="36.800961999999998"/>
    <n v="-1.8026869999999999"/>
    <s v="Kajiado"/>
    <s v="Kajiado Central"/>
    <s v="Nkiwanjan"/>
    <s v="Inkiwanjani"/>
    <s v="12"/>
    <s v="Joram Gathogo Mutahi"/>
    <m/>
    <s v="Joram Gathogo Mutahi"/>
    <s v=""/>
    <s v="Informal Business"/>
    <x v="2"/>
    <x v="0"/>
    <d v="2017-03-02T00:00:00"/>
  </r>
  <r>
    <s v="VPA6"/>
    <s v="KE-NYE-1607-16162"/>
    <x v="2"/>
    <s v="Unreachable"/>
    <s v="27th May,2016"/>
    <d v="2016-05-27T00:00:00"/>
    <s v="16th July,2016"/>
    <d v="2016-07-16T00:00:00"/>
    <s v="Mary Njeri"/>
    <s v="Female"/>
    <s v="25689108"/>
    <s v="774868287"/>
    <m/>
    <m/>
    <m/>
    <n v="37.020932000000002"/>
    <n v="-0.36985699999999999"/>
    <s v="Nyeri"/>
    <s v="Kieni East"/>
    <s v="Chaka"/>
    <s v="Mwireri"/>
    <s v="12"/>
    <s v="George Kiriungi Ngatia"/>
    <m/>
    <s v="George Kiriungi Ngatia"/>
    <s v=""/>
    <s v="Informal Business"/>
    <x v="2"/>
    <x v="0"/>
    <d v="2017-03-02T00:00:00"/>
  </r>
  <r>
    <s v="VPA6"/>
    <s v="KE-NAI-1605-16226"/>
    <x v="0"/>
    <s v=""/>
    <s v="12th March,2016"/>
    <d v="2016-03-12T00:00:00"/>
    <s v="1st May,2016"/>
    <d v="2016-05-01T00:00:00"/>
    <s v="Vincent Mogaka"/>
    <s v="Male"/>
    <s v="346341"/>
    <s v="733815798"/>
    <m/>
    <m/>
    <m/>
    <n v="37.031368999999998"/>
    <n v="-1.296565"/>
    <s v="Nairobi"/>
    <s v="Embakasi"/>
    <s v="Ruai"/>
    <s v="Ruai"/>
    <s v="12"/>
    <s v="Laban Okeyo"/>
    <m/>
    <s v="Laban Okeyo"/>
    <s v=""/>
    <s v="Informal Business"/>
    <x v="2"/>
    <x v="0"/>
    <d v="2017-03-02T00:00:00"/>
  </r>
  <r>
    <s v="VPA6"/>
    <s v="KE-MUR-1606-16311"/>
    <x v="0"/>
    <s v=""/>
    <s v="12th April,2016"/>
    <d v="2016-04-12T00:00:00"/>
    <s v="1st June,2016"/>
    <d v="2016-06-01T00:00:00"/>
    <s v="Christopher Muhia Ngari"/>
    <s v="Male"/>
    <s v="620115"/>
    <s v="704337450"/>
    <m/>
    <m/>
    <m/>
    <n v="37.067759000000002"/>
    <n v="-1.0100229999999999"/>
    <s v="Murang'a"/>
    <s v="Kandara"/>
    <s v="Mukiumoini"/>
    <s v="Golf View"/>
    <s v="12"/>
    <s v="Mathew Njoroge Nganga"/>
    <m/>
    <s v="Mathew Njoroge Nganga"/>
    <s v=""/>
    <s v="Informal Business"/>
    <x v="2"/>
    <x v="0"/>
    <d v="2017-03-02T00:00:00"/>
  </r>
  <r>
    <s v="VPA6"/>
    <s v="KE-KIR-1605-16312"/>
    <x v="2"/>
    <s v="Unreachable"/>
    <s v="12th March,2016"/>
    <d v="2016-03-12T00:00:00"/>
    <s v="1st May,2016"/>
    <d v="2016-05-01T00:00:00"/>
    <s v="Joseph Ngaari Kinyanjui"/>
    <s v="Male"/>
    <s v="10319568"/>
    <s v="727614356"/>
    <m/>
    <m/>
    <m/>
    <m/>
    <m/>
    <s v="Kirinyaga"/>
    <s v="Mwea"/>
    <s v="Mutithi"/>
    <s v="Rukanga"/>
    <s v="12"/>
    <s v="Mathew Njoroge Nganga"/>
    <m/>
    <s v="Mathew Njoroge Nganga"/>
    <s v=""/>
    <s v="Informal Business"/>
    <x v="2"/>
    <x v="0"/>
    <d v="2017-03-02T00:00:00"/>
  </r>
  <r>
    <s v="VPA6"/>
    <s v="KE-MUR-1603-16313"/>
    <x v="0"/>
    <s v=""/>
    <s v="11th January,2016"/>
    <d v="2016-01-11T00:00:00"/>
    <s v="1st March,2016"/>
    <d v="2016-03-01T00:00:00"/>
    <s v="Rose Njeri Kamau"/>
    <s v="Female"/>
    <s v="11669748"/>
    <s v="720880626"/>
    <m/>
    <m/>
    <m/>
    <n v="36.953245000000003"/>
    <n v="-0.86904999999999999"/>
    <s v="Murang'a"/>
    <s v="Kandara"/>
    <s v="Ruchu"/>
    <s v="Cicu"/>
    <s v="12"/>
    <s v="Mathew Njoroge Nganga"/>
    <m/>
    <s v="Mathew Njoroge Nganga"/>
    <s v=""/>
    <s v="Informal Business"/>
    <x v="2"/>
    <x v="0"/>
    <d v="2017-03-02T00:00:00"/>
  </r>
  <r>
    <s v="VPA6"/>
    <s v="KE-KIA-1609-16417"/>
    <x v="0"/>
    <s v=""/>
    <s v="13th July,2016"/>
    <d v="2016-07-13T00:00:00"/>
    <s v="1st September,2016"/>
    <d v="2016-09-01T00:00:00"/>
    <s v="Wainaina Wa Gitau"/>
    <s v="Male"/>
    <s v="2332618"/>
    <s v="721218265"/>
    <m/>
    <m/>
    <m/>
    <n v="36.845486999999999"/>
    <n v="-1.057739"/>
    <s v="Kiambu"/>
    <s v="Githunguri"/>
    <s v="Komaitai"/>
    <s v="Gaihuku"/>
    <s v="12"/>
    <s v="Mathew Njoroge Nganga"/>
    <m/>
    <s v="Mathew Njoroge Nganga"/>
    <s v=""/>
    <s v="Informal Business"/>
    <x v="2"/>
    <x v="0"/>
    <d v="2017-03-02T00:00:00"/>
  </r>
  <r>
    <s v="VPA6"/>
    <s v="KE-LAI-1608-16430"/>
    <x v="0"/>
    <s v=""/>
    <s v="12th June,2016"/>
    <d v="2016-06-12T00:00:00"/>
    <s v="1st August,2016"/>
    <d v="2016-08-01T00:00:00"/>
    <s v="Monica Wairimu Kuria"/>
    <s v="Female"/>
    <s v="20704457"/>
    <s v="71134870"/>
    <m/>
    <m/>
    <m/>
    <n v="36.372067999999999"/>
    <n v="0.17732800000000001"/>
    <s v="Laikipia"/>
    <s v="Nyahururu"/>
    <s v="Marmanet"/>
    <s v=""/>
    <s v="12"/>
    <s v="John Kariuki"/>
    <m/>
    <s v="John Kariuki"/>
    <s v=""/>
    <s v="Informal Business"/>
    <x v="2"/>
    <x v="0"/>
    <d v="2017-03-02T00:00:00"/>
  </r>
  <r>
    <s v="VPA6"/>
    <s v="KE-TRA-1602-16433"/>
    <x v="0"/>
    <s v=""/>
    <s v="13th December,2015"/>
    <d v="2015-12-13T00:00:00"/>
    <s v="1st February,2016"/>
    <d v="2016-02-01T00:00:00"/>
    <s v="Ann Keya"/>
    <s v="Female"/>
    <s v="1799582"/>
    <s v="721774493"/>
    <m/>
    <m/>
    <m/>
    <n v="34.939810999999999"/>
    <n v="0.920041"/>
    <s v="Trans Nzoia"/>
    <s v="Kiminini"/>
    <s v="Nabiswa"/>
    <s v="Toll"/>
    <s v="12"/>
    <s v="Wallace Kegode"/>
    <m/>
    <s v="Wallace Kegode"/>
    <s v=""/>
    <s v="Informal Business"/>
    <x v="2"/>
    <x v="0"/>
    <d v="2017-03-02T00:00:00"/>
  </r>
  <r>
    <s v="VPA6"/>
    <s v="KE-VIH-1601-16434"/>
    <x v="0"/>
    <s v=""/>
    <s v="10th January,2016"/>
    <d v="2016-01-10T00:00:00"/>
    <s v="26th January,2016"/>
    <d v="2016-01-26T00:00:00"/>
    <s v="Felix Dambo Sangale"/>
    <s v="Male"/>
    <s v="503369"/>
    <s v="724239325"/>
    <m/>
    <m/>
    <m/>
    <n v="34.872917999999999"/>
    <n v="0.13717299999999999"/>
    <s v="Vihiga"/>
    <s v="Hamisi"/>
    <s v="Shaviringa"/>
    <s v="Jeptulu"/>
    <s v="12"/>
    <s v="Wallace Kegode"/>
    <m/>
    <s v="Wallace Kegode"/>
    <s v=""/>
    <s v="Informal Business"/>
    <x v="2"/>
    <x v="0"/>
    <d v="2017-03-02T00:00:00"/>
  </r>
  <r>
    <s v="VPA6"/>
    <s v="KE-VIH-1603-16453"/>
    <x v="0"/>
    <s v=""/>
    <s v="11th January,2016"/>
    <d v="2016-01-11T00:00:00"/>
    <s v="1st March,2016"/>
    <d v="2016-03-01T00:00:00"/>
    <s v="Milcah Kavuchi Nyarigu"/>
    <s v="Female"/>
    <s v="99999"/>
    <s v="713740556"/>
    <m/>
    <m/>
    <m/>
    <n v="34.741050000000001"/>
    <n v="0.11662699999999999"/>
    <s v="Vihiga"/>
    <s v="Sabatia"/>
    <s v="Chavakali"/>
    <s v="Walodeya"/>
    <s v="12"/>
    <s v="Wallace Kegode"/>
    <m/>
    <s v="Wallace Kegode"/>
    <s v=""/>
    <s v="Informal Business"/>
    <x v="2"/>
    <x v="0"/>
    <d v="2017-03-02T00:00:00"/>
  </r>
  <r>
    <s v="VPA6"/>
    <s v="KE-NYA-1608-16493"/>
    <x v="0"/>
    <s v=""/>
    <s v="12th June,2016"/>
    <d v="2016-06-12T00:00:00"/>
    <s v="1st August,2016"/>
    <d v="2016-08-01T00:00:00"/>
    <s v="Suleiman Kimani"/>
    <s v="Male"/>
    <s v="21772843"/>
    <s v="724235248"/>
    <m/>
    <m/>
    <m/>
    <n v="36.25817"/>
    <n v="-0.25495200000000001"/>
    <s v="Nyandarua"/>
    <s v="Ol-Kalau"/>
    <s v="Mirangine"/>
    <s v="Micharage"/>
    <s v="12"/>
    <s v="KREEN"/>
    <m/>
    <s v="KREEN"/>
    <s v=""/>
    <s v="Informal Business"/>
    <x v="2"/>
    <x v="0"/>
    <d v="2017-03-02T00:00:00"/>
  </r>
  <r>
    <s v="VPA6"/>
    <s v="KE-NYA-1608-16495"/>
    <x v="0"/>
    <s v=""/>
    <s v="12th June,2016"/>
    <d v="2016-06-12T00:00:00"/>
    <s v="1st August,2016"/>
    <d v="2016-08-01T00:00:00"/>
    <s v="Patrick Gichohi Muriithi"/>
    <s v="Male"/>
    <s v="3415869"/>
    <s v="720370142"/>
    <m/>
    <m/>
    <m/>
    <n v="36.490476999999998"/>
    <n v="8.3807999999999994E-2"/>
    <s v="Nyandarua"/>
    <s v="Ndaragwa"/>
    <s v="Mathingira"/>
    <s v="Ngawa"/>
    <s v="12"/>
    <s v="KREEN"/>
    <m/>
    <s v="KREEN"/>
    <s v=""/>
    <s v="Informal Business"/>
    <x v="2"/>
    <x v="0"/>
    <d v="2017-03-02T00:00:00"/>
  </r>
  <r>
    <s v="VPA6"/>
    <s v="KE-NAK-1602-16551"/>
    <x v="2"/>
    <s v="Unreachable"/>
    <s v="13th December,2015"/>
    <d v="2015-12-13T00:00:00"/>
    <s v="1st February,2016"/>
    <d v="2016-02-01T00:00:00"/>
    <s v="Irene Njeri Mutia"/>
    <s v="Female"/>
    <s v="11616932"/>
    <s v="720731930"/>
    <m/>
    <m/>
    <m/>
    <m/>
    <m/>
    <s v="Nakuru"/>
    <s v="Rongai"/>
    <s v="Rongai"/>
    <s v="Rongai"/>
    <s v="12"/>
    <s v="Nicholas Kimenyi"/>
    <m/>
    <s v="Nicholas Kimenyi"/>
    <s v=""/>
    <s v="Informal Business"/>
    <x v="2"/>
    <x v="0"/>
    <d v="2017-03-02T00:00:00"/>
  </r>
  <r>
    <s v="VPA6"/>
    <s v="KE-NYA-1512-15111"/>
    <x v="0"/>
    <s v=""/>
    <s v="11th November,2015"/>
    <d v="2015-11-11T00:00:00"/>
    <s v="31st December,2015"/>
    <d v="2015-12-31T00:00:00"/>
    <s v="Margaret Mwihaki Njihia"/>
    <s v="Female"/>
    <s v="99999"/>
    <s v="726844494"/>
    <m/>
    <m/>
    <m/>
    <n v="36.591321999999998"/>
    <n v="-0.62944999999999995"/>
    <s v="Nyandarua"/>
    <s v="South Kinangop"/>
    <s v="Chuma"/>
    <s v=""/>
    <s v="12"/>
    <s v="James Njoroge Wainaina"/>
    <m/>
    <s v="James Njoroge Wainaina"/>
    <s v=""/>
    <s v="Informal Business"/>
    <x v="2"/>
    <x v="0"/>
    <d v="2018-08-02T00:00:00"/>
  </r>
  <r>
    <s v="VPA6"/>
    <s v="KE-KIA-1609-17619"/>
    <x v="2"/>
    <s v="Unreachable"/>
    <s v="13th July,2016"/>
    <d v="2016-07-13T00:00:00"/>
    <s v="1st September,2016"/>
    <d v="2016-09-01T00:00:00"/>
    <s v="James Njoroge Warui"/>
    <s v="Male"/>
    <s v="99999"/>
    <s v="254722790429"/>
    <m/>
    <m/>
    <m/>
    <m/>
    <m/>
    <s v="Kiambu"/>
    <s v="Kikuyu"/>
    <s v="Gicungo"/>
    <s v=""/>
    <s v="12"/>
    <s v="Wonderflame Biogas Contractors"/>
    <m/>
    <s v="Wonderflame Biogas Contractors"/>
    <s v=""/>
    <s v="Informal Business"/>
    <x v="2"/>
    <x v="0"/>
    <d v="2018-08-02T00:00:00"/>
  </r>
  <r>
    <s v="VPA6"/>
    <s v="KE-NYA-1702-17621"/>
    <x v="0"/>
    <s v=""/>
    <s v="15th January,2017"/>
    <d v="2017-01-15T00:00:00"/>
    <s v="17th February,2017"/>
    <d v="2017-02-17T00:00:00"/>
    <s v="Jane Mugendo Kinuthia"/>
    <s v="Female"/>
    <s v="2967129"/>
    <s v="720929365"/>
    <m/>
    <m/>
    <m/>
    <n v="36.527493"/>
    <n v="-0.36045700000000003"/>
    <s v="Nyandarua"/>
    <s v="Kipipiri"/>
    <s v="Satma"/>
    <s v=""/>
    <s v="12"/>
    <s v="Wonderflame Biogas Contractors"/>
    <m/>
    <s v="Wonderflame Biogas Contractors"/>
    <s v=""/>
    <s v="Informal Business"/>
    <x v="2"/>
    <x v="0"/>
    <d v="2018-08-02T00:00:00"/>
  </r>
  <r>
    <s v="VPA6"/>
    <s v="KE-LAI-1701-17632"/>
    <x v="0"/>
    <s v=""/>
    <s v="12th November,2016"/>
    <d v="2016-11-12T00:00:00"/>
    <s v="1st January,2017"/>
    <d v="2017-01-01T00:00:00"/>
    <s v="John Ndiritu"/>
    <s v="Male"/>
    <s v="9745561"/>
    <s v="722757219"/>
    <m/>
    <m/>
    <m/>
    <n v="36.331524999999999"/>
    <n v="0.20968300000000001"/>
    <s v="Laikipia"/>
    <s v="Laikipia  West"/>
    <s v="Muthagera"/>
    <s v=""/>
    <s v="12"/>
    <s v="Reuben K Kimenyi"/>
    <m/>
    <s v="Reuben K Kimenyi"/>
    <s v=""/>
    <s v="Informal Business"/>
    <x v="2"/>
    <x v="0"/>
    <d v="2018-08-02T00:00:00"/>
  </r>
  <r>
    <s v="VPA6"/>
    <s v="KE-EMB-1612-15400"/>
    <x v="2"/>
    <s v="Unreachable"/>
    <s v="11th November,2016"/>
    <d v="2016-11-11T00:00:00"/>
    <s v="31st December,2016"/>
    <d v="2016-12-31T00:00:00"/>
    <s v="Patrik Mwaniki"/>
    <s v="Male"/>
    <s v="99999"/>
    <s v="720850783"/>
    <m/>
    <m/>
    <m/>
    <m/>
    <m/>
    <s v="Embu"/>
    <s v=""/>
    <s v="Kiandundu"/>
    <s v=""/>
    <s v="12"/>
    <s v="David Chege"/>
    <m/>
    <s v="David Chege"/>
    <s v=""/>
    <s v="Informal Business"/>
    <x v="2"/>
    <x v="0"/>
    <d v="2018-08-02T00:00:00"/>
  </r>
  <r>
    <s v="VPA6"/>
    <s v="KE-KIA-1512-15482"/>
    <x v="2"/>
    <s v="Unreachable"/>
    <s v="11th November,2015"/>
    <d v="2015-11-11T00:00:00"/>
    <s v="31st December,2015"/>
    <d v="2015-12-31T00:00:00"/>
    <s v="Peter Mburu Wainaina"/>
    <s v="Male"/>
    <s v="99999"/>
    <s v="715277355"/>
    <m/>
    <s v="715277356"/>
    <m/>
    <m/>
    <m/>
    <s v="Kiambu"/>
    <s v="Limuru"/>
    <s v="Redhill"/>
    <s v=""/>
    <s v="12"/>
    <s v="Robert Kagwi Wango"/>
    <m/>
    <s v="Robert Kagwi Wango"/>
    <s v=""/>
    <s v="Informal Business"/>
    <x v="2"/>
    <x v="0"/>
    <d v="2018-08-02T00:00:00"/>
  </r>
  <r>
    <s v="VPA6"/>
    <s v="KE-BOM-1810-26234"/>
    <x v="0"/>
    <s v=""/>
    <s v="1st September,2018"/>
    <d v="2018-09-01T00:00:00"/>
    <s v="1st October,2018"/>
    <d v="2018-10-01T00:00:00"/>
    <s v="Ngeno Wilfred Kipkirui"/>
    <s v="Male"/>
    <s v="26124599"/>
    <s v="725430839"/>
    <m/>
    <m/>
    <m/>
    <n v="35.100268999999997"/>
    <n v="-0.68920800000000004"/>
    <s v="Bomet"/>
    <s v="Sotik"/>
    <s v="Chemagel"/>
    <s v="Kiptulwa"/>
    <s v="12"/>
    <s v="Philip Kiget"/>
    <m/>
    <s v="Philip Kiget"/>
    <s v=""/>
    <s v="Informal Business"/>
    <x v="2"/>
    <x v="0"/>
    <d v="2018-11-13T00:00:00"/>
  </r>
  <r>
    <s v="VPA6"/>
    <s v="KE-KIA-1907-0"/>
    <x v="2"/>
    <s v="Under Verification"/>
    <s v="13th June,2019"/>
    <d v="2019-06-13T00:00:00"/>
    <s v="4th July,2019"/>
    <d v="2019-07-04T00:00:00"/>
    <s v="Nelima Jacky"/>
    <s v="Female"/>
    <s v="99999"/>
    <s v="254706632162"/>
    <m/>
    <m/>
    <m/>
    <n v="36.642107000000003"/>
    <n v="-1.202682"/>
    <s v="Kiambu"/>
    <s v="Kikuyu"/>
    <s v="Muguga"/>
    <s v="Hecta Imwe"/>
    <s v="12"/>
    <s v="Timothy Kabue"/>
    <m/>
    <s v="Timothy Kabue"/>
    <s v=""/>
    <s v="Informal Business"/>
    <x v="2"/>
    <x v="0"/>
    <d v="2019-11-14T00:00:00"/>
  </r>
  <r>
    <s v="VPA6"/>
    <s v="KE-NAK-1604-17496"/>
    <x v="0"/>
    <s v=""/>
    <s v="22nd February,2016"/>
    <d v="2016-02-22T00:00:00"/>
    <s v="12th April,2016"/>
    <d v="2016-04-12T00:00:00"/>
    <s v="Mukey James Kipsang"/>
    <s v="Male"/>
    <s v="28191631"/>
    <s v="701202202"/>
    <m/>
    <m/>
    <m/>
    <n v="36.015487"/>
    <n v="-0.16536000000000001"/>
    <s v="Nakuru"/>
    <s v="Rongai"/>
    <s v="O-Rongai"/>
    <s v="Gitau"/>
    <s v="12"/>
    <s v="John Mwangi Karugu"/>
    <m/>
    <s v="John Mwangi Karugu"/>
    <s v=""/>
    <s v="Informal Business"/>
    <x v="2"/>
    <x v="0"/>
    <d v="2017-03-02T00:00:00"/>
  </r>
  <r>
    <s v="VPA6"/>
    <s v="KE-NAK-1612-16933"/>
    <x v="0"/>
    <s v=""/>
    <s v="11th November,2016"/>
    <d v="2016-11-11T00:00:00"/>
    <s v="31st December,2016"/>
    <d v="2016-12-31T00:00:00"/>
    <s v="Joseph Maina Ndegwa"/>
    <s v="Male"/>
    <s v="484025"/>
    <s v="710514583"/>
    <m/>
    <m/>
    <m/>
    <n v="36.235447000000001"/>
    <n v="-0.25084800000000002"/>
    <s v="Nakuru"/>
    <s v="Bahati"/>
    <s v="Bahati"/>
    <s v="Ndundori"/>
    <s v="12"/>
    <s v="James Njoroge Wainaina"/>
    <m/>
    <s v="James Njoroge Wainaina"/>
    <s v=""/>
    <s v="Informal Business"/>
    <x v="2"/>
    <x v="0"/>
    <d v="2017-03-02T00:00:00"/>
  </r>
  <r>
    <s v="VPA6"/>
    <s v="KE-NYE-1801-22335"/>
    <x v="0"/>
    <s v=""/>
    <s v="2nd December,2017"/>
    <d v="2017-12-02T00:00:00"/>
    <s v="21st January,2018"/>
    <d v="2018-01-21T00:00:00"/>
    <s v="Muthigani Patrick Muriithi"/>
    <s v="Male"/>
    <s v="99999"/>
    <s v="714149996"/>
    <m/>
    <m/>
    <s v="712482818"/>
    <n v="37.088230000000003"/>
    <n v="-0.44853199999999999"/>
    <s v="Nyeri"/>
    <s v="Mathira West"/>
    <s v="Mathira West"/>
    <s v="Rutiti"/>
    <s v="12"/>
    <s v="Rural Green Energy Services"/>
    <m/>
    <s v="Rural Green Energy Services"/>
    <s v=""/>
    <s v="Informal Business"/>
    <x v="2"/>
    <x v="0"/>
    <d v="2018-03-13T00:00:00"/>
  </r>
  <r>
    <s v="VPA6"/>
    <s v="KE-NYE-1801-22336"/>
    <x v="0"/>
    <s v=""/>
    <s v="29th November,2017"/>
    <d v="2017-11-29T00:00:00"/>
    <s v="18th January,2018"/>
    <d v="2018-01-18T00:00:00"/>
    <s v="Githui Peter Mwaniki"/>
    <s v="Male"/>
    <s v="99999"/>
    <s v="723533150"/>
    <m/>
    <m/>
    <s v="717224247"/>
    <n v="37.088859999999997"/>
    <n v="-0.4476"/>
    <s v="Nyeri"/>
    <s v="Mathira West"/>
    <s v="Mathira West"/>
    <s v="Rutiti"/>
    <s v="12"/>
    <s v="Rural Green Energy Services"/>
    <m/>
    <s v="Rural Green Energy Services"/>
    <s v=""/>
    <s v="Informal Business"/>
    <x v="2"/>
    <x v="0"/>
    <d v="2018-03-13T00:00:00"/>
  </r>
  <r>
    <s v="VPA6"/>
    <s v="KE-NYE-1801-22333"/>
    <x v="0"/>
    <s v=""/>
    <s v="13th November,2017"/>
    <d v="2017-11-13T00:00:00"/>
    <s v="18th January,2018"/>
    <d v="2018-01-18T00:00:00"/>
    <s v="Githaiga Fredrick Githaiga"/>
    <s v="Male"/>
    <s v="99999"/>
    <s v="722969302"/>
    <m/>
    <m/>
    <m/>
    <n v="37.081968000000003"/>
    <n v="-0.45156499999999999"/>
    <s v="Nyeri"/>
    <s v="Mathira East"/>
    <s v="Mathira West"/>
    <s v="Rititi"/>
    <s v="12"/>
    <s v="Rural Green Energy Services"/>
    <m/>
    <s v="Rural Green Energy Services"/>
    <s v="725647705"/>
    <s v="Informal Business"/>
    <x v="2"/>
    <x v="0"/>
    <d v="2018-03-13T00:00:00"/>
  </r>
  <r>
    <s v="VPA6"/>
    <s v="KE-NYE-1801-223332"/>
    <x v="0"/>
    <s v=""/>
    <s v="13th December,2017"/>
    <d v="2017-12-13T00:00:00"/>
    <s v="13th January,2018"/>
    <d v="2018-01-13T00:00:00"/>
    <s v="Kaigugu Peris Wanja"/>
    <s v="Female"/>
    <s v="99999"/>
    <s v="734530725"/>
    <m/>
    <m/>
    <s v="734936131"/>
    <n v="37.060144999999999"/>
    <n v="-0.45469999999999999"/>
    <s v="Nyeri"/>
    <s v="Mathira West"/>
    <s v="Mathira West"/>
    <s v="Kia Ngima"/>
    <s v="12"/>
    <s v="Rural Green Energy Services"/>
    <m/>
    <s v="Rural Green Energy Services"/>
    <s v=""/>
    <s v="Informal Business"/>
    <x v="2"/>
    <x v="0"/>
    <d v="2018-03-13T00:00:00"/>
  </r>
  <r>
    <s v="VPA6"/>
    <s v="KE-NYE-1806-24345"/>
    <x v="0"/>
    <s v=""/>
    <s v="28th May,2018"/>
    <d v="2018-05-28T00:00:00"/>
    <s v="10th June,2018"/>
    <d v="2018-06-10T00:00:00"/>
    <s v="Muya Muruga James"/>
    <s v="Male"/>
    <s v="77532111"/>
    <s v="721798259"/>
    <m/>
    <m/>
    <s v="720084107"/>
    <n v="37.151587999999997"/>
    <n v="-0.59709699999999999"/>
    <s v="Nyeri"/>
    <s v="Mukurweni"/>
    <s v="Mukurweini Central"/>
    <s v="Karecheni"/>
    <s v="12"/>
    <s v="Rural Green Energy Services"/>
    <m/>
    <s v="Rural Green Energy Services"/>
    <s v=""/>
    <s v="Informal Business"/>
    <x v="2"/>
    <x v="0"/>
    <d v="2018-08-23T00:00:00"/>
  </r>
  <r>
    <s v="VPA6"/>
    <s v="KE-NYE-1808-27935"/>
    <x v="0"/>
    <s v=""/>
    <s v="3rd July,2018"/>
    <d v="2018-07-03T00:00:00"/>
    <s v="22nd August,2018"/>
    <d v="2018-08-22T00:00:00"/>
    <s v="Githua Wangui Patricia"/>
    <s v="Female"/>
    <s v="6766545"/>
    <s v="721685702"/>
    <m/>
    <m/>
    <m/>
    <n v="37.084404999999997"/>
    <n v="-0.54579999999999995"/>
    <s v="Nyeri"/>
    <s v="Mukurweni"/>
    <s v="Mukurweini Central"/>
    <s v="Ichamara"/>
    <s v="12"/>
    <s v="Rural Green Energy Services"/>
    <m/>
    <s v="Rural Green Energy Services"/>
    <s v=""/>
    <s v="Informal Business"/>
    <x v="2"/>
    <x v="0"/>
    <d v="2018-08-23T00:00:00"/>
  </r>
  <r>
    <s v="VPA6"/>
    <s v="KE-NYE-1806-24342"/>
    <x v="0"/>
    <s v=""/>
    <s v="20th May,2018"/>
    <d v="2018-05-20T00:00:00"/>
    <s v="30th June,2018"/>
    <d v="2018-06-30T00:00:00"/>
    <s v="Mathuthu Mathuthu Issack"/>
    <s v="Male"/>
    <s v="99999"/>
    <s v="718430794"/>
    <m/>
    <m/>
    <s v="718430792"/>
    <n v="37.087096000000003"/>
    <n v="-0.52179799999999998"/>
    <s v="Nyeri"/>
    <s v="Mathira West"/>
    <s v="Mathira West"/>
    <s v="Gathagana"/>
    <s v="12"/>
    <s v="Rural Green Energy Services"/>
    <m/>
    <s v="Rural Green Energy Services"/>
    <s v=""/>
    <s v="Informal Business"/>
    <x v="2"/>
    <x v="0"/>
    <d v="2018-08-23T00:00:00"/>
  </r>
  <r>
    <s v="VPA6"/>
    <s v="KE-KIA-1703-17637"/>
    <x v="0"/>
    <s v=""/>
    <s v="10th January,2017"/>
    <d v="2017-01-10T00:00:00"/>
    <s v="1st March,2017"/>
    <d v="2017-03-01T00:00:00"/>
    <s v="Leonard Gitungo Kamau"/>
    <s v="Male"/>
    <s v="5697099"/>
    <s v="721964252"/>
    <m/>
    <m/>
    <m/>
    <n v="36.731974000000001"/>
    <n v="-1.218154"/>
    <s v="Kiambu"/>
    <s v="Kabete"/>
    <s v="Gathiga"/>
    <s v=""/>
    <s v="12"/>
    <s v="Wonderflame Biogas Contractors"/>
    <m/>
    <s v="Wonderflame Biogas Contractors"/>
    <s v=""/>
    <s v="Informal Business"/>
    <x v="2"/>
    <x v="0"/>
    <d v="2018-08-02T00:00:00"/>
  </r>
  <r>
    <s v="VPA6"/>
    <s v="KE-MUR-1702-18337"/>
    <x v="0"/>
    <s v=""/>
    <s v="13th December,2016"/>
    <d v="2016-12-13T00:00:00"/>
    <s v="1st February,2017"/>
    <d v="2017-02-01T00:00:00"/>
    <s v="Samuel Gaithuma Joseph"/>
    <s v="Male"/>
    <s v="438767"/>
    <s v="722359588"/>
    <m/>
    <s v="710703711"/>
    <m/>
    <n v="37.214776999999998"/>
    <n v="-0.86989399999999995"/>
    <s v="Murang'a"/>
    <s v="Makuyu"/>
    <s v="Mugira"/>
    <s v=""/>
    <s v="12"/>
    <s v="Edwine J M Okinda"/>
    <m/>
    <s v="Edwine J M Okinda"/>
    <s v=""/>
    <s v="Informal Business"/>
    <x v="2"/>
    <x v="0"/>
    <d v="2018-08-02T00:00:00"/>
  </r>
  <r>
    <s v="VPA6"/>
    <s v="KE-KAJ-2007-28601"/>
    <x v="0"/>
    <s v=""/>
    <s v="12th July,2020"/>
    <d v="2020-07-12T00:00:00"/>
    <s v="22nd July,2020"/>
    <d v="2020-07-22T00:00:00"/>
    <s v="Ng'Etich Purity"/>
    <s v="Female"/>
    <s v="22062816"/>
    <s v="254722921041"/>
    <m/>
    <m/>
    <m/>
    <n v="36.723827"/>
    <n v="-1.4080870000000001"/>
    <s v="Kajiado"/>
    <s v="Kajiado North"/>
    <s v="Olkeri"/>
    <s v="Ole Kisio"/>
    <s v="12"/>
    <s v="Joram Gathogo Mutahi"/>
    <m/>
    <s v="Joram Gathogo Mutahi"/>
    <s v=""/>
    <s v="Informal Business"/>
    <x v="2"/>
    <x v="0"/>
    <d v="2020-07-24T00:00:00"/>
  </r>
  <r>
    <s v="VPA6"/>
    <s v="KE-KIA-1906-28311"/>
    <x v="2"/>
    <s v="Non Compliant"/>
    <s v="27th May,2019"/>
    <d v="2019-05-27T00:00:00"/>
    <s v="14th June,2019"/>
    <d v="2019-06-14T00:00:00"/>
    <s v="Karande Daniel Kariuki"/>
    <s v="Male"/>
    <s v="29356151"/>
    <s v="729675096"/>
    <m/>
    <m/>
    <m/>
    <n v="36.829185000000003"/>
    <n v="-1.152217"/>
    <s v="Kiambu"/>
    <s v="Kiambu"/>
    <s v="Riabai"/>
    <s v="Gichocho"/>
    <s v="12"/>
    <s v="Peter Kareithi Mwangi"/>
    <m/>
    <s v="Peter Kareithi Mwangi"/>
    <s v=""/>
    <s v="Informal Business"/>
    <x v="0"/>
    <x v="0"/>
    <d v="2020-02-20T00:00:00"/>
  </r>
  <r>
    <s v="VPA6"/>
    <s v="KE-KIA-2001-28312"/>
    <x v="0"/>
    <s v=""/>
    <s v="11th December,2019"/>
    <d v="2019-12-11T00:00:00"/>
    <s v="15th January,2020"/>
    <d v="2020-01-15T00:00:00"/>
    <s v="Chai Mary Wambui"/>
    <s v="Female"/>
    <s v="13219319"/>
    <s v="254711607181"/>
    <m/>
    <m/>
    <m/>
    <n v="36.770038"/>
    <n v="-0.93836600000000003"/>
    <s v="Kiambu"/>
    <s v="Gatundu South"/>
    <s v="Munyu-Ini"/>
    <s v="Gatundu-Ini"/>
    <s v="12"/>
    <s v="Joseph Muchirira Mugo"/>
    <m/>
    <s v="Joseph Muchirira Mugo"/>
    <s v=""/>
    <s v="Informal Business"/>
    <x v="1"/>
    <x v="0"/>
    <d v="2020-02-11T00:00:00"/>
  </r>
  <r>
    <s v="VPA6"/>
    <s v="KE-KER-2002-24925"/>
    <x v="0"/>
    <s v=""/>
    <s v="30th December,2019"/>
    <d v="2019-12-30T00:00:00"/>
    <s v="10th February,2020"/>
    <d v="2020-02-10T00:00:00"/>
    <s v="Rotich Charles"/>
    <s v="Male"/>
    <s v="13020155"/>
    <s v="254720914046"/>
    <m/>
    <m/>
    <s v="706727760"/>
    <n v="35.110314000000002"/>
    <n v="-0.54608400000000001"/>
    <s v="Kericho"/>
    <s v="Bureti"/>
    <s v="Tebesonik"/>
    <s v="Kabusienduk"/>
    <s v="12"/>
    <s v="Philip Kiget"/>
    <m/>
    <s v="Philip Kiget"/>
    <s v=""/>
    <s v="Informal Business"/>
    <x v="2"/>
    <x v="0"/>
    <d v="2020-02-17T00:00:00"/>
  </r>
  <r>
    <s v="VPA6"/>
    <s v="KE-BAR-2203-27718"/>
    <x v="0"/>
    <s v=""/>
    <s v="12th September,2021"/>
    <d v="2021-09-12T00:00:00"/>
    <s v="23rd March,2022"/>
    <d v="2022-03-23T00:00:00"/>
    <s v="Chepyegon Tito Kipter"/>
    <s v="Male"/>
    <n v="99999"/>
    <s v="2547222578447"/>
    <m/>
    <m/>
    <m/>
    <n v="35.759438000000003"/>
    <n v="0.48377199999999998"/>
    <s v="Baringo"/>
    <s v="Baringo Central"/>
    <s v="Kabarnet"/>
    <s v="Kapropita"/>
    <n v="12"/>
    <s v="Robert Kiprono Ngetich"/>
    <m/>
    <s v="Robert Kiprono Ngetich"/>
    <s v=""/>
    <s v="Informal Business"/>
    <x v="0"/>
    <x v="0"/>
    <d v="2022-03-24T00:00:00"/>
  </r>
  <r>
    <s v="VPA6"/>
    <s v="KE-KIA-2107-29767"/>
    <x v="0"/>
    <s v=""/>
    <s v="21st June,2021"/>
    <d v="2021-06-21T00:00:00"/>
    <s v="9th July,2021"/>
    <d v="2021-07-09T00:00:00"/>
    <s v="Wambui Delfine"/>
    <s v="Female"/>
    <n v="99999"/>
    <s v="254769168812"/>
    <m/>
    <m/>
    <s v="254717371116"/>
    <n v="36.759003"/>
    <n v="-1.1880200000000001"/>
    <s v="Kiambu"/>
    <s v="Kiambaa"/>
    <s v="Muchatha"/>
    <s v="Gathiri"/>
    <n v="12"/>
    <s v="Peter Mutanga"/>
    <m/>
    <s v="Peter Mutanga"/>
    <s v=""/>
    <s v="Informal Business"/>
    <x v="2"/>
    <x v="0"/>
    <d v="2021-09-27T00:00:00"/>
  </r>
  <r>
    <s v="VPA6"/>
    <s v="KE-KIA-2206-29657"/>
    <x v="0"/>
    <s v=""/>
    <s v="5th June,2022"/>
    <d v="2022-06-05T00:00:00"/>
    <s v="18th June,2022"/>
    <d v="2022-06-18T00:00:00"/>
    <s v="Ndungi Jane Wambui"/>
    <s v="Female"/>
    <s v="22720526"/>
    <s v="0727768046"/>
    <m/>
    <m/>
    <s v="0720476347"/>
    <n v="36.758474999999997"/>
    <n v="-1.21444"/>
    <s v="Kiambu"/>
    <s v="Kiambaa"/>
    <s v="Kiambaa"/>
    <s v="Gachie"/>
    <n v="12"/>
    <s v="Jackson Muia Mutiso"/>
    <m/>
    <s v="Jackson Muia Mutiso"/>
    <s v=""/>
    <s v="Informal Business"/>
    <x v="2"/>
    <x v="0"/>
    <d v="2022-07-08T00:00:00"/>
  </r>
  <r>
    <s v="VPA6"/>
    <s v="KE-KIA-2206-28722"/>
    <x v="0"/>
    <s v=""/>
    <s v="2nd June,2022"/>
    <d v="2022-06-02T00:00:00"/>
    <s v="15th June,2022"/>
    <d v="2022-06-15T00:00:00"/>
    <s v="Mbugua Margaret Njambi"/>
    <s v="Female"/>
    <s v="21991879"/>
    <s v="0112867956"/>
    <m/>
    <m/>
    <s v="0703476267"/>
    <n v="36.722135999999999"/>
    <n v="-1.219284"/>
    <s v="Kiambu"/>
    <s v="Kikuyu"/>
    <s v="Kabete"/>
    <s v="Kiahuria"/>
    <n v="12"/>
    <s v="Joseph Muchirira Mugo"/>
    <m/>
    <s v="Joseph Muchirira Mugo"/>
    <s v=""/>
    <s v="Informal Business"/>
    <x v="2"/>
    <x v="0"/>
    <d v="2022-07-08T00:00:00"/>
  </r>
  <r>
    <s v="VPA6"/>
    <s v="KE-NYA-2201-28224"/>
    <x v="0"/>
    <s v=""/>
    <s v="13th December,2021"/>
    <d v="2021-12-13T00:00:00"/>
    <s v="27th January,2022"/>
    <d v="2022-01-27T00:00:00"/>
    <s v="Karumba Margaret"/>
    <s v="Female"/>
    <s v="99999"/>
    <s v="254721684175"/>
    <m/>
    <m/>
    <m/>
    <n v="36.377336999999997"/>
    <n v="-3.7302000000000002E-2"/>
    <s v="Nyandarua"/>
    <s v="Ol Joro Orok"/>
    <s v="Gatimu"/>
    <s v="Kianjata/Njunu"/>
    <n v="12"/>
    <s v="James Muchira Mwai"/>
    <m/>
    <s v="James Muchira Mwai"/>
    <s v=""/>
    <s v="Informal Business"/>
    <x v="0"/>
    <x v="0"/>
    <d v="2022-01-30T00:00:00"/>
  </r>
  <r>
    <s v="VPA6"/>
    <s v="KE-KAJ-2201-29093"/>
    <x v="0"/>
    <s v=""/>
    <s v="1st December,2021"/>
    <d v="2021-12-01T00:00:00"/>
    <s v="2nd January,2022"/>
    <d v="2022-01-02T00:00:00"/>
    <s v="Noombaek Parsanga"/>
    <s v="Male"/>
    <s v="99999"/>
    <s v="0721445442"/>
    <m/>
    <m/>
    <s v="0721972223"/>
    <n v="37.491382999999999"/>
    <n v="-2.9169550000000002"/>
    <s v="Kajiado"/>
    <s v="Loitokitok"/>
    <s v="Loitoktok"/>
    <s v="Enkariakrongena"/>
    <n v="12"/>
    <s v="Justus Inyasi Makipa"/>
    <m/>
    <s v="Justus Inyasi Makipa"/>
    <s v=""/>
    <s v="Informal Business"/>
    <x v="2"/>
    <x v="0"/>
    <d v="2022-02-25T00:00:00"/>
  </r>
  <r>
    <s v="VPA6"/>
    <s v="KE-KAJ-2207-30855"/>
    <x v="0"/>
    <s v=""/>
    <s v="15th June,2022"/>
    <d v="2022-06-15T00:00:00"/>
    <s v="15th July,2022"/>
    <d v="2022-07-15T00:00:00"/>
    <s v="Muthoni Rosemary"/>
    <s v="Female"/>
    <n v="99999"/>
    <s v="0720161635"/>
    <m/>
    <m/>
    <m/>
    <n v="37.534260000000003"/>
    <n v="-2.8134769999999998"/>
    <s v="Kajiado"/>
    <s v="Loitokitok"/>
    <s v="Kimana"/>
    <s v="Sabasaba"/>
    <n v="12"/>
    <s v="Peter Kiniu"/>
    <m/>
    <s v="Peter Kiniu"/>
    <s v=""/>
    <s v="Informal Business"/>
    <x v="2"/>
    <x v="0"/>
    <d v="2022-07-28T00:00:00"/>
  </r>
  <r>
    <s v="VPA6"/>
    <s v="KE-KIA-2107-29768"/>
    <x v="0"/>
    <s v=""/>
    <s v="23rd June,2021"/>
    <d v="2021-06-23T00:00:00"/>
    <s v="18th July,2021"/>
    <d v="2021-07-18T00:00:00"/>
    <s v="Kagurani Joseph Munene"/>
    <s v="Male"/>
    <n v="99999"/>
    <s v="254724320042"/>
    <m/>
    <m/>
    <s v="254728671697"/>
    <n v="36.788030999999997"/>
    <n v="-1.068719"/>
    <s v="Kiambu"/>
    <s v="Githunguri"/>
    <s v="Githunguri"/>
    <s v="Kairia"/>
    <n v="12"/>
    <s v="Joseph Muchirira Mugo"/>
    <m/>
    <s v="Joseph Muchirira Mugo"/>
    <s v=""/>
    <s v="Informal Business"/>
    <x v="1"/>
    <x v="0"/>
    <d v="2021-09-21T00:00:00"/>
  </r>
  <r>
    <s v="VPA6"/>
    <s v="KE-KAJ-2106-29667"/>
    <x v="0"/>
    <s v=""/>
    <s v="3rd May,2021"/>
    <d v="2021-05-03T00:00:00"/>
    <s v="14th June,2021"/>
    <d v="2021-06-14T00:00:00"/>
    <s v="Saitoti David"/>
    <s v="Male"/>
    <n v="99999"/>
    <s v="254721412511"/>
    <m/>
    <m/>
    <s v="254704492335"/>
    <n v="37.499378999999998"/>
    <n v="-2.9369230000000002"/>
    <s v="Kajiado"/>
    <s v="Loitokitok"/>
    <s v="Loitoktok"/>
    <s v="Forest"/>
    <n v="12"/>
    <s v="Justus Inyasi Makipa"/>
    <m/>
    <s v="Justus Inyasi Makipa"/>
    <s v=""/>
    <s v="Informal Business"/>
    <x v="2"/>
    <x v="0"/>
    <d v="2021-10-16T00:00:00"/>
  </r>
  <r>
    <s v="VPA6"/>
    <s v="KE-BAR-2203-27707"/>
    <x v="0"/>
    <s v=""/>
    <s v="18th August,2021"/>
    <d v="2021-08-18T00:00:00"/>
    <s v="23rd March,2022"/>
    <d v="2022-03-23T00:00:00"/>
    <s v="Korir Stanley Kosgei"/>
    <s v="Male"/>
    <n v="99999"/>
    <s v="0722410960"/>
    <m/>
    <m/>
    <m/>
    <n v="35.751429000000002"/>
    <n v="0.48455999999999999"/>
    <s v="Baringo"/>
    <s v="Baringo Central"/>
    <s v="Kapropita"/>
    <s v="Chekorongos"/>
    <n v="12"/>
    <s v="Robert Kiprono Ngetich"/>
    <m/>
    <s v="Robert Kiprono Ngetich"/>
    <s v=""/>
    <s v="Informal Business"/>
    <x v="0"/>
    <x v="0"/>
    <d v="2022-03-24T00:00:00"/>
  </r>
  <r>
    <s v="VPA6"/>
    <s v="KE-NYA-2202-28223"/>
    <x v="0"/>
    <s v=""/>
    <s v="17th December,2021"/>
    <d v="2021-12-17T00:00:00"/>
    <s v="1st February,2022"/>
    <d v="2022-02-01T00:00:00"/>
    <s v="Guuru Mwiruri"/>
    <s v="Male"/>
    <n v="99999"/>
    <s v="0724151394"/>
    <m/>
    <m/>
    <s v="0706622226"/>
    <n v="36.561611999999997"/>
    <n v="-0.53679500000000002"/>
    <s v="Nyandarua"/>
    <s v="Kipipiri"/>
    <s v="Nandras"/>
    <s v="Nandras"/>
    <n v="12"/>
    <s v="Fredrick Gatungu Kago"/>
    <m/>
    <s v="Fredrick Gatungu Kago"/>
    <s v=""/>
    <s v="Informal Business"/>
    <x v="2"/>
    <x v="0"/>
    <d v="2022-03-08T00:00:00"/>
  </r>
  <r>
    <s v="VPA6"/>
    <s v="KE-KIA-2201-29658"/>
    <x v="0"/>
    <s v=""/>
    <s v="28th November,2021"/>
    <d v="2021-11-28T00:00:00"/>
    <s v="6th January,2022"/>
    <d v="2022-01-06T00:00:00"/>
    <s v="Wambui Grace Hamphrey"/>
    <s v="Female"/>
    <n v="99999"/>
    <s v="0720474347"/>
    <m/>
    <m/>
    <s v="0721411226"/>
    <n v="36.758419000000004"/>
    <n v="-1.2147730000000001"/>
    <s v="Kiambu"/>
    <s v="Kiambaa"/>
    <s v="Gachie"/>
    <s v="Kiharu"/>
    <n v="12"/>
    <s v="Jackson Muia Mutiso"/>
    <m/>
    <s v="Jackson Muia Mutiso"/>
    <s v=""/>
    <s v="Informal Business"/>
    <x v="2"/>
    <x v="0"/>
    <d v="2022-03-09T00:00:00"/>
  </r>
  <r>
    <s v="VPA6"/>
    <s v="KE-KIA-2202-29659"/>
    <x v="0"/>
    <s v=""/>
    <s v="3rd February,2022"/>
    <d v="2022-02-03T00:00:00"/>
    <s v="14th February,2022"/>
    <d v="2022-02-14T00:00:00"/>
    <s v="Matindi Florence"/>
    <s v="Female"/>
    <s v="3834591"/>
    <s v="254701803249"/>
    <m/>
    <m/>
    <s v="0725895262"/>
    <n v="36.753847999999998"/>
    <n v="-1.2111369999999999"/>
    <s v="Kiambu"/>
    <s v="Kiambaa"/>
    <s v="Gachie"/>
    <s v="Hihara"/>
    <n v="12"/>
    <s v="Jackson Muia Mutiso"/>
    <m/>
    <s v="Jackson Muia Mutiso"/>
    <s v=""/>
    <s v="Informal Business"/>
    <x v="2"/>
    <x v="0"/>
    <d v="2022-03-09T00:00:00"/>
  </r>
  <r>
    <s v="VPA6"/>
    <s v="KE-TAI-2111-29774"/>
    <x v="1"/>
    <s v="Institutional Plant"/>
    <s v="17th September,2021"/>
    <d v="2021-09-17T00:00:00"/>
    <s v="17th November,2021"/>
    <d v="2021-11-17T00:00:00"/>
    <s v="Mwatate Secondary"/>
    <s v="Male"/>
    <s v="446779"/>
    <s v="724607630"/>
    <m/>
    <m/>
    <m/>
    <n v="38.378925000000002"/>
    <n v="-3.4710369999999999"/>
    <s v="Taita/Taveta"/>
    <s v="Mwatate"/>
    <s v="Mwatate"/>
    <s v="Msengenyi"/>
    <n v="12"/>
    <s v="Jotham Kaluma"/>
    <m/>
    <s v="Jotham Kaluma"/>
    <s v=""/>
    <s v="Informal Business"/>
    <x v="2"/>
    <x v="0"/>
    <d v="2022-04-27T00:00:00"/>
  </r>
  <r>
    <s v="VPA6"/>
    <s v="KE-BAR-2203-27723"/>
    <x v="0"/>
    <s v=""/>
    <s v="20th November,2021"/>
    <d v="2021-11-20T00:00:00"/>
    <s v="23rd March,2022"/>
    <d v="2022-03-23T00:00:00"/>
    <s v="Kipkemboi Grace"/>
    <s v="Female"/>
    <n v="99999"/>
    <s v="0722647530"/>
    <m/>
    <m/>
    <m/>
    <n v="35.764071000000001"/>
    <n v="0.50850499999999998"/>
    <s v="Baringo"/>
    <s v="Baringo Central"/>
    <s v="Kapropita"/>
    <s v="Riwo"/>
    <n v="12"/>
    <s v="Robert Kiprono Ngetich"/>
    <m/>
    <s v="Robert Kiprono Ngetich"/>
    <s v=""/>
    <s v="Informal Business"/>
    <x v="0"/>
    <x v="0"/>
    <d v="2022-03-24T00:00:00"/>
  </r>
  <r>
    <s v="VPA6"/>
    <s v="KE-KAJ-2011-28587"/>
    <x v="0"/>
    <s v=""/>
    <s v="25th October,2020"/>
    <d v="2020-10-25T00:00:00"/>
    <s v="25th November,2020"/>
    <d v="2020-11-25T00:00:00"/>
    <s v="Magutu Gerald"/>
    <s v="Male"/>
    <s v="99999"/>
    <s v="254722746957"/>
    <m/>
    <m/>
    <s v="254717842517"/>
    <n v="36.666400000000003"/>
    <n v="-1.4844619999999999"/>
    <s v="Kajiado"/>
    <s v="Kajiado North"/>
    <s v="Kiserian"/>
    <s v="Geticha Firm"/>
    <n v="12"/>
    <s v="Nilelynk Innovators"/>
    <m/>
    <s v="Nilelynk Innovators"/>
    <s v=""/>
    <s v="Informal Business"/>
    <x v="0"/>
    <x v="0"/>
    <d v="2021-01-28T00:00:00"/>
  </r>
  <r>
    <s v="VPA6"/>
    <s v="KE-KIA-2009-28579"/>
    <x v="2"/>
    <s v="Under Verification"/>
    <s v="26th August,2020"/>
    <d v="2020-08-26T00:00:00"/>
    <s v="12th September,2020"/>
    <d v="2020-09-12T00:00:00"/>
    <s v="Nyambura Esther Kamau"/>
    <s v="Female"/>
    <s v="99999"/>
    <s v="713463011"/>
    <m/>
    <m/>
    <m/>
    <n v="36.766005"/>
    <n v="-1.068627"/>
    <s v="Kiambu"/>
    <s v="Githunguri"/>
    <s v="Githunguri"/>
    <s v="Thakwa"/>
    <n v="12"/>
    <s v="Fredrick Gatungu Kago"/>
    <m/>
    <s v="Fredrick Gatungu Kago"/>
    <s v=""/>
    <s v="Informal Business"/>
    <x v="2"/>
    <x v="0"/>
    <d v="2020-09-22T00:00:00"/>
  </r>
  <r>
    <s v="VPA6"/>
    <s v="KE-KAJ-2005-28585"/>
    <x v="1"/>
    <s v="Institutional Plant"/>
    <s v="25th April,2020"/>
    <d v="2020-04-25T00:00:00"/>
    <s v="26th May,2020"/>
    <d v="2020-05-26T00:00:00"/>
    <s v="Yarumal Missionaries"/>
    <s v="Male"/>
    <s v="99999"/>
    <s v="254752624592"/>
    <m/>
    <m/>
    <m/>
    <n v="36.720264999999998"/>
    <n v="-1.426812"/>
    <s v="Kajiado"/>
    <s v="Kajiado North"/>
    <s v="Rimpa"/>
    <s v="Rimpa"/>
    <n v="12"/>
    <s v="Kensam Constructor"/>
    <m/>
    <s v="Kensam Constructor"/>
    <s v=""/>
    <s v="Informal Business"/>
    <x v="1"/>
    <x v="0"/>
    <d v="2020-12-15T00:00:00"/>
  </r>
  <r>
    <s v="VPA6"/>
    <s v="KE-KAJ-2010-28590"/>
    <x v="0"/>
    <s v=""/>
    <s v="1st October,2020"/>
    <d v="2020-10-01T00:00:00"/>
    <s v="14th October,2020"/>
    <d v="2020-10-14T00:00:00"/>
    <s v="Atieno Ruth"/>
    <s v="Female"/>
    <s v="99999"/>
    <s v="722746748"/>
    <m/>
    <m/>
    <m/>
    <n v="36.631748000000002"/>
    <n v="-1.343283"/>
    <s v="Kajiado"/>
    <s v="Kajiado North"/>
    <s v="Kibiko"/>
    <s v="Mbuni Close"/>
    <n v="12"/>
    <s v="Kensam Constructor"/>
    <m/>
    <s v="Kensam Constructor"/>
    <s v=""/>
    <s v="Informal Business"/>
    <x v="2"/>
    <x v="0"/>
    <d v="2020-10-22T00:00:00"/>
  </r>
  <r>
    <s v="VPA6"/>
    <s v="KE-NAN-2006-28522"/>
    <x v="0"/>
    <s v=""/>
    <s v="10th May,2020"/>
    <d v="2020-05-10T00:00:00"/>
    <s v="8th June,2020"/>
    <d v="2020-06-08T00:00:00"/>
    <s v="Magut Joseph"/>
    <s v="Male"/>
    <s v="5603320"/>
    <s v="728354864"/>
    <m/>
    <m/>
    <m/>
    <n v="35.232095999999999"/>
    <n v="0.21293300000000001"/>
    <s v="Nandi"/>
    <s v="Nandi Central"/>
    <s v="Kilibwoni"/>
    <s v="Cheplelachbei"/>
    <n v="12"/>
    <s v="Daniel Bartilol"/>
    <m/>
    <s v="Daniel Bartilol"/>
    <s v=""/>
    <s v="Informal Business"/>
    <x v="2"/>
    <x v="0"/>
    <d v="2020-11-18T00:00:00"/>
  </r>
  <r>
    <s v="VPA6"/>
    <s v="KE-NAN-2009-26497"/>
    <x v="0"/>
    <s v=""/>
    <s v="26th August,2020"/>
    <d v="2020-08-26T00:00:00"/>
    <s v="23rd September,2020"/>
    <d v="2020-09-23T00:00:00"/>
    <s v="Killy Joyce"/>
    <s v="Female"/>
    <s v="7352410"/>
    <s v="254722951606"/>
    <m/>
    <m/>
    <s v="254722320003"/>
    <n v="35.150595000000003"/>
    <n v="0.33950200000000003"/>
    <s v="Nandi"/>
    <s v="Mosop"/>
    <s v="Itigo"/>
    <s v="Tebeson"/>
    <n v="12"/>
    <s v="Ambrose Koech"/>
    <m/>
    <s v="Ambrose Koech"/>
    <s v=""/>
    <s v="Informal Business"/>
    <x v="0"/>
    <x v="0"/>
    <d v="2021-03-02T00:00:00"/>
  </r>
  <r>
    <s v="VPA6"/>
    <s v="KE-KAJ-2102-28595"/>
    <x v="0"/>
    <s v=""/>
    <s v="20th January,2021"/>
    <d v="2021-01-20T00:00:00"/>
    <s v="27th February,2021"/>
    <d v="2021-02-27T00:00:00"/>
    <s v="Ndichu Mbugua"/>
    <s v="Male"/>
    <s v="99999"/>
    <s v="254722868670"/>
    <m/>
    <m/>
    <s v="254722888363"/>
    <n v="36.657372000000002"/>
    <n v="-1.3743479999999999"/>
    <s v="Kajiado"/>
    <s v="Kajiado North"/>
    <s v="Ngong"/>
    <s v="Bondeni"/>
    <n v="12"/>
    <s v="Nilelynk Innovators"/>
    <m/>
    <s v="Nilelynk Innovators"/>
    <s v=""/>
    <s v="Informal Business"/>
    <x v="2"/>
    <x v="0"/>
    <d v="2021-03-07T00:00:00"/>
  </r>
  <r>
    <s v="VPA6"/>
    <s v="KE-KIA-2009-26554"/>
    <x v="0"/>
    <s v=""/>
    <s v="20th August,2020"/>
    <d v="2020-08-20T00:00:00"/>
    <s v="15th September,2020"/>
    <d v="2020-09-15T00:00:00"/>
    <s v="Ndua Nelson"/>
    <s v="Male"/>
    <s v="99999"/>
    <s v="254725782512"/>
    <m/>
    <m/>
    <s v="254748297818"/>
    <n v="36.876517999999997"/>
    <n v="-1.097307"/>
    <s v="Kiambu"/>
    <s v="Githunguri"/>
    <s v="Ngewa"/>
    <s v="Laini"/>
    <n v="12"/>
    <s v="Geoffrey Ndua Mbugua"/>
    <m/>
    <s v="Geoffrey Ndua Mbugua"/>
    <s v=""/>
    <s v="Informal Business"/>
    <x v="2"/>
    <x v="0"/>
    <d v="2021-03-11T00:00:00"/>
  </r>
  <r>
    <s v="VPA6"/>
    <s v="KE-KIA-2103-26560"/>
    <x v="0"/>
    <s v=""/>
    <s v="8th March,2021"/>
    <d v="2021-03-08T00:00:00"/>
    <s v="13th March,2021"/>
    <d v="2021-03-13T00:00:00"/>
    <s v="Mwiruri Esther Ngendo"/>
    <s v="Female"/>
    <n v="99999"/>
    <s v="254727211517"/>
    <m/>
    <m/>
    <s v="254721437500"/>
    <n v="36.715510999999999"/>
    <n v="-1.0661590000000001"/>
    <s v="Kiambu"/>
    <s v="Kiambaa"/>
    <s v="Githunguri"/>
    <s v="Kambaa"/>
    <n v="12"/>
    <s v="Kensam Constructor"/>
    <m/>
    <s v="Kensam Constructor"/>
    <s v=""/>
    <s v="Informal Business"/>
    <x v="2"/>
    <x v="0"/>
    <d v="2021-04-08T00:00:00"/>
  </r>
  <r>
    <s v="VPA6"/>
    <s v="KE-MUR-2004-26784"/>
    <x v="0"/>
    <s v=""/>
    <s v="10th March,2020"/>
    <d v="2020-03-10T00:00:00"/>
    <s v="15th April,2020"/>
    <d v="2020-04-15T00:00:00"/>
    <s v="Njoroge Mirriam Mburu"/>
    <s v="Female"/>
    <s v="7568390"/>
    <s v="254722430664"/>
    <m/>
    <m/>
    <s v="254723572430"/>
    <n v="37.175918000000003"/>
    <n v="-0.82860900000000004"/>
    <s v="Murang'a"/>
    <s v="Maragua"/>
    <s v="Kamahuha"/>
    <s v="Mikuyu"/>
    <n v="12"/>
    <s v="Geoffrey Ndua Mbugua"/>
    <m/>
    <s v="Geoffrey Ndua Mbugua"/>
    <s v=""/>
    <s v="Informal Business"/>
    <x v="2"/>
    <x v="0"/>
    <d v="2021-04-22T00:00:00"/>
  </r>
  <r>
    <s v="VPA6"/>
    <s v="KE-KER-2102-26177"/>
    <x v="0"/>
    <s v=""/>
    <s v="13th December,2020"/>
    <d v="2020-12-13T00:00:00"/>
    <s v="1st February,2021"/>
    <d v="2021-02-01T00:00:00"/>
    <s v="Keter Japhet"/>
    <s v="Male"/>
    <s v="0866500"/>
    <s v="254720916333"/>
    <m/>
    <m/>
    <m/>
    <n v="35.102766000000003"/>
    <n v="-0.58242799999999995"/>
    <s v="Kericho"/>
    <s v="Bureti"/>
    <s v="Tebesonik"/>
    <s v="Kimugul"/>
    <n v="12"/>
    <s v="Philip Kurgat"/>
    <m/>
    <s v="Philip Kurgat"/>
    <s v=""/>
    <s v="Informal Business"/>
    <x v="0"/>
    <x v="0"/>
    <d v="2021-03-17T00:00:00"/>
  </r>
  <r>
    <s v="VPA6"/>
    <s v="KE-MUR-2104-26791"/>
    <x v="1"/>
    <s v="Duplicate"/>
    <s v="4th April,2021"/>
    <d v="2021-04-04T00:00:00"/>
    <s v="25th April,2021"/>
    <d v="2021-04-25T00:00:00"/>
    <s v="Maina Grace Njeri"/>
    <s v="Male"/>
    <s v="12529275"/>
    <s v="721562327"/>
    <m/>
    <m/>
    <s v="254722369308"/>
    <n v="37.010455"/>
    <n v="-0.95501899999999995"/>
    <s v="Murang'a"/>
    <s v="Gatanga"/>
    <s v="Kinyu"/>
    <s v="Kinyu"/>
    <n v="12"/>
    <s v="Nixon Kariuki Gaichuru"/>
    <m/>
    <s v="Nixon Kariuki Gaichuru"/>
    <s v=""/>
    <s v="Informal Business"/>
    <x v="2"/>
    <x v="0"/>
    <d v="2021-06-09T00:00:00"/>
  </r>
  <r>
    <s v="VPA6"/>
    <s v="KE-MAK-2108-29089"/>
    <x v="0"/>
    <s v=""/>
    <s v="30th July,2021"/>
    <d v="2021-07-30T00:00:00"/>
    <s v="25th August,2021"/>
    <d v="2021-08-25T00:00:00"/>
    <s v="Matilu Leonard Muthoka"/>
    <s v="Male"/>
    <s v="7409249"/>
    <s v="254722830114"/>
    <m/>
    <m/>
    <m/>
    <n v="37.434162999999998"/>
    <n v="-1.6893100000000001"/>
    <s v="Makueni"/>
    <s v="Makueni"/>
    <s v="Mbooni west"/>
    <s v="Utwangwa kilengw"/>
    <n v="12"/>
    <s v="Januaries Kaloki"/>
    <m/>
    <s v="Januaries Kaloki"/>
    <s v=""/>
    <s v="Informal Business"/>
    <x v="2"/>
    <x v="0"/>
    <d v="2021-08-26T00:00:00"/>
  </r>
  <r>
    <s v="VPA6"/>
    <s v="KE-KIA-2104-29751"/>
    <x v="0"/>
    <s v=""/>
    <s v="1st April,2021"/>
    <d v="2021-04-01T00:00:00"/>
    <s v="18th April,2021"/>
    <d v="2021-04-18T00:00:00"/>
    <s v="Kuria James"/>
    <s v="Male"/>
    <s v="99999"/>
    <s v="254720848153"/>
    <m/>
    <m/>
    <s v="254720880390"/>
    <n v="36.778739999999999"/>
    <n v="-1.1819930000000001"/>
    <s v="Kiambu"/>
    <s v="Kiambaa"/>
    <s v="Muchatha"/>
    <s v="Nguruwe"/>
    <n v="12"/>
    <s v="James Kingori Chege"/>
    <m/>
    <s v="James Kingori Chege"/>
    <s v=""/>
    <s v="Informal Business"/>
    <x v="2"/>
    <x v="0"/>
    <d v="2021-05-28T00:00:00"/>
  </r>
  <r>
    <s v="VPA6"/>
    <s v="KE-KAJ-2210-30856"/>
    <x v="0"/>
    <s v=""/>
    <s v="15th October,2022"/>
    <d v="2022-10-15T00:00:00"/>
    <s v="29th October,2022"/>
    <d v="2022-10-29T00:00:00"/>
    <s v="Mantina Eunice Njeri"/>
    <s v="Female"/>
    <s v=""/>
    <s v="0721290120"/>
    <m/>
    <m/>
    <s v="0711793449"/>
    <n v="36.701183"/>
    <n v="-1.529388"/>
    <s v="Kajiado"/>
    <s v="Kajiado West"/>
    <s v="Olchoro onyori"/>
    <s v="Oloirien"/>
    <n v="12"/>
    <s v="Jackson Muia Mutiso"/>
    <m/>
    <s v="Jackson Muia Mutiso"/>
    <s v=""/>
    <s v="Informal Business"/>
    <x v="2"/>
    <x v="0"/>
    <d v="2022-11-02T00:00:00"/>
  </r>
  <r>
    <s v="VPA6"/>
    <s v="KE-UAS-2210-30158"/>
    <x v="0"/>
    <s v=""/>
    <s v="22nd July,2022"/>
    <d v="2022-07-22T00:00:00"/>
    <s v="22nd October,2022"/>
    <d v="2022-10-22T00:00:00"/>
    <s v="Rotich David Koima"/>
    <s v="Male"/>
    <s v=""/>
    <s v="0721969900"/>
    <m/>
    <m/>
    <m/>
    <n v="35.423456999999999"/>
    <n v="0.53321700000000005"/>
    <s v="Uasin Gishu"/>
    <s v="Moiben"/>
    <s v="Moiben"/>
    <s v="Kapsosio"/>
    <n v="12"/>
    <s v="Daniel Bartilol"/>
    <m/>
    <s v="Daniel Bartilol"/>
    <s v=""/>
    <s v="Informal Business"/>
    <x v="2"/>
    <x v="0"/>
    <d v="2022-11-03T00:00:00"/>
  </r>
  <r>
    <s v="VPA6"/>
    <s v="KE-KER-2210-29824"/>
    <x v="0"/>
    <s v=""/>
    <s v="29th May,2022"/>
    <d v="2022-05-29T00:00:00"/>
    <s v="11th October,2022"/>
    <d v="2022-10-11T00:00:00"/>
    <s v="Chepkoech Josphine"/>
    <s v="Female"/>
    <s v="20967639"/>
    <s v="0728247523"/>
    <m/>
    <m/>
    <s v="0729422287"/>
    <n v="35.086872"/>
    <n v="-0.48631999999999997"/>
    <s v="Kericho"/>
    <s v="Bureti"/>
    <s v="Kisiara"/>
    <s v="Kaprote"/>
    <n v="12"/>
    <s v="Philip Kurgat"/>
    <m/>
    <s v="Philip Kurgat"/>
    <s v=""/>
    <s v="Informal Business"/>
    <x v="0"/>
    <x v="0"/>
    <d v="2022-11-01T00:00:00"/>
  </r>
  <r>
    <s v="VPA6"/>
    <s v="KE-KER-2210-30754"/>
    <x v="2"/>
    <s v="Non Compliant"/>
    <s v="10th August,2022"/>
    <d v="2022-08-10T00:00:00"/>
    <s v="24th October,2022"/>
    <d v="2022-10-24T00:00:00"/>
    <s v="Rono Lily"/>
    <s v="Female"/>
    <s v="10886357"/>
    <s v="0727345806"/>
    <m/>
    <m/>
    <m/>
    <n v="35.162120000000002"/>
    <n v="-0.53459800000000002"/>
    <s v="Kericho"/>
    <s v="Bureti"/>
    <s v="Kusumek"/>
    <s v="Bargiro"/>
    <n v="12"/>
    <s v="Amos Ndung'u"/>
    <m/>
    <s v="Amos Ndung'u"/>
    <s v=""/>
    <s v="Informal Business"/>
    <x v="0"/>
    <x v="0"/>
    <d v="2022-10-28T00:00:00"/>
  </r>
  <r>
    <s v="VPA6"/>
    <s v="KE-KER-2209-26363"/>
    <x v="0"/>
    <s v=""/>
    <s v="1st June,2022"/>
    <d v="2022-06-01T00:00:00"/>
    <s v="1st September,2022"/>
    <d v="2022-09-01T00:00:00"/>
    <s v="Rotich Paul"/>
    <s v="Female"/>
    <s v="20323176"/>
    <s v="0704439381"/>
    <m/>
    <m/>
    <s v="0743265880"/>
    <n v="35.106814999999997"/>
    <n v="-0.62016700000000002"/>
    <s v="Kericho"/>
    <s v="Bureti"/>
    <s v="Techoget"/>
    <s v="Senetwet"/>
    <n v="12"/>
    <s v="Philip Kurgat"/>
    <m/>
    <s v="Philip Kurgat"/>
    <s v=""/>
    <s v="Informal Business"/>
    <x v="0"/>
    <x v="0"/>
    <d v="2022-10-11T00:00:00"/>
  </r>
  <r>
    <s v="VPA6"/>
    <s v="KE-UAS-2210-30159"/>
    <x v="0"/>
    <s v=""/>
    <s v="17th July,2022"/>
    <d v="2022-07-17T00:00:00"/>
    <s v="1st October,2022"/>
    <d v="2022-10-01T00:00:00"/>
    <s v="Kipkemboi Nicholas"/>
    <s v="Male"/>
    <s v=""/>
    <s v="0727364622"/>
    <m/>
    <m/>
    <m/>
    <n v="35.378855000000001"/>
    <n v="0.56061000000000005"/>
    <s v="Uasin Gishu"/>
    <s v="Moiben"/>
    <s v="Moiben"/>
    <s v="Kapsoen"/>
    <n v="12"/>
    <s v="Daniel Bartilol"/>
    <m/>
    <s v="Daniel Bartilol"/>
    <s v=""/>
    <s v="Informal Business"/>
    <x v="2"/>
    <x v="0"/>
    <d v="2022-11-03T00:00:00"/>
  </r>
  <r>
    <s v="VPA6"/>
    <s v="KE-MUR-1701-23154"/>
    <x v="2"/>
    <s v="Hostile Client"/>
    <s v="22nd December,2016"/>
    <d v="2016-12-22T00:00:00"/>
    <s v="11th January,2017"/>
    <d v="2017-01-11T00:00:00"/>
    <s v="Maina Johnson"/>
    <s v="Male"/>
    <s v="2131467"/>
    <s v="720702022"/>
    <m/>
    <m/>
    <m/>
    <n v="36.807980000000001"/>
    <n v="-0.85506300000000002"/>
    <s v="Murang'a"/>
    <s v="Gatanga"/>
    <s v="Kariara"/>
    <s v="Kiarutara"/>
    <s v="12"/>
    <s v="Takamoto Biogas"/>
    <m/>
    <s v="Takamoto Biogas"/>
    <s v=""/>
    <s v="Medium Size Business"/>
    <x v="5"/>
    <x v="1"/>
    <d v="2017-09-11T00:00:00"/>
  </r>
  <r>
    <s v="VPA6"/>
    <s v="KE-MUR-1707-23153"/>
    <x v="0"/>
    <s v=""/>
    <s v="18th May,2017"/>
    <d v="2017-05-18T00:00:00"/>
    <s v="7th July,2017"/>
    <d v="2017-07-07T00:00:00"/>
    <s v="Macharia Jane Wanjiku"/>
    <s v="Female"/>
    <s v="10433008"/>
    <s v="728765621"/>
    <m/>
    <m/>
    <m/>
    <n v="36.940576"/>
    <n v="-0.66509600000000002"/>
    <s v="Murang'a"/>
    <s v="Kangema"/>
    <s v="Rwathia"/>
    <s v="Kenya Njeru"/>
    <s v="12"/>
    <s v="Takamoto Biogas"/>
    <m/>
    <s v="Takamoto Biogas"/>
    <s v=""/>
    <s v="Medium Size Business"/>
    <x v="5"/>
    <x v="1"/>
    <d v="2017-09-13T00:00:00"/>
  </r>
  <r>
    <s v="VPA6"/>
    <s v="KE-MUR-1707-23152"/>
    <x v="0"/>
    <s v=""/>
    <s v="12th May,2017"/>
    <d v="2017-05-12T00:00:00"/>
    <s v="1st July,2017"/>
    <d v="2017-07-01T00:00:00"/>
    <s v="Muthoga Jane Wanjiru"/>
    <s v="Female"/>
    <s v="5143585"/>
    <s v="721665139"/>
    <m/>
    <m/>
    <m/>
    <n v="36.921737999999998"/>
    <n v="-0.65449299999999999"/>
    <s v="Murang'a"/>
    <s v="Kangema"/>
    <s v="Rwathia"/>
    <s v="Kayu"/>
    <s v="12"/>
    <s v="Takamoto Biogas"/>
    <m/>
    <s v="Takamoto Biogas"/>
    <s v=""/>
    <s v="Medium Size Business"/>
    <x v="5"/>
    <x v="1"/>
    <d v="2017-09-13T00:00:00"/>
  </r>
  <r>
    <s v="VPA6"/>
    <s v="KE-NYE-1703-23151"/>
    <x v="0"/>
    <s v=""/>
    <s v="10th January,2017"/>
    <d v="2017-01-10T00:00:00"/>
    <s v="1st March,2017"/>
    <d v="2017-03-01T00:00:00"/>
    <s v="Waititu Richard"/>
    <s v="Male"/>
    <s v="976282"/>
    <s v="722400382"/>
    <m/>
    <m/>
    <m/>
    <n v="36.955568"/>
    <n v="-0.58877999999999997"/>
    <s v="Nyeri"/>
    <s v="Othaya"/>
    <s v="Jinga South"/>
    <s v="Kaanwe"/>
    <s v="12"/>
    <s v="Takamoto Biogas"/>
    <m/>
    <s v="Takamoto Biogas"/>
    <s v=""/>
    <s v="Medium Size Business"/>
    <x v="5"/>
    <x v="1"/>
    <d v="2017-09-13T00:00:00"/>
  </r>
  <r>
    <s v="VPA6"/>
    <s v="KE-KIA-1610-23166"/>
    <x v="0"/>
    <s v=""/>
    <s v="12th August,2016"/>
    <d v="2016-08-12T00:00:00"/>
    <s v="1st October,2016"/>
    <d v="2016-10-01T00:00:00"/>
    <s v="Kanyoige Joseph Murigi"/>
    <s v="Male"/>
    <s v="3048714"/>
    <s v="727008704"/>
    <m/>
    <m/>
    <m/>
    <n v="36.781128000000002"/>
    <n v="-0.98169700000000004"/>
    <s v="Kiambu"/>
    <s v="Githunguri"/>
    <s v="Komothai"/>
    <s v="Gachogocho"/>
    <s v="12"/>
    <s v="Takamoto Biogas"/>
    <m/>
    <s v="Takamoto Biogas"/>
    <s v=""/>
    <s v="Medium Size Business"/>
    <x v="5"/>
    <x v="1"/>
    <d v="2017-09-27T00:00:00"/>
  </r>
  <r>
    <s v="VPA6"/>
    <s v="KE-KIA-1712-23156"/>
    <x v="0"/>
    <s v=""/>
    <s v="12th October,2017"/>
    <d v="2017-10-12T00:00:00"/>
    <s v="1st December,2017"/>
    <d v="2017-12-01T00:00:00"/>
    <s v="Muturi Josphat"/>
    <s v="Male"/>
    <s v="2148156"/>
    <s v="720666878"/>
    <m/>
    <m/>
    <s v="727075076"/>
    <n v="36.746493000000001"/>
    <n v="-1.0746819999999999"/>
    <s v="Kiambu"/>
    <s v="Githunguri"/>
    <s v="Githinga"/>
    <s v="Matuguta"/>
    <s v="12"/>
    <s v="Takamoto Biogas"/>
    <m/>
    <s v="Takamoto Biogas"/>
    <s v=""/>
    <s v="Medium Size Business"/>
    <x v="5"/>
    <x v="1"/>
    <d v="2017-09-27T00:00:00"/>
  </r>
  <r>
    <s v="VPA6"/>
    <s v="KE-TAI-2111-29578"/>
    <x v="1"/>
    <s v="Institutional Plant"/>
    <s v="23rd October,2021"/>
    <d v="2021-10-23T00:00:00"/>
    <s v="2nd November,2021"/>
    <d v="2021-11-02T00:00:00"/>
    <s v="Green Village Green Village"/>
    <s v="Institutional"/>
    <s v="1198524578"/>
    <s v="254798524578"/>
    <m/>
    <m/>
    <m/>
    <n v="38.427022000000001"/>
    <n v="-3.2917200000000002"/>
    <s v="Taita/Taveta"/>
    <s v="Voi"/>
    <s v="Ghazi"/>
    <s v="mwakajo"/>
    <n v="12"/>
    <s v="Biogas International Limited"/>
    <m/>
    <s v="Biogas International Limited"/>
    <s v=""/>
    <s v="Medium Size Business"/>
    <x v="6"/>
    <x v="2"/>
    <d v="2021-11-12T00:00:00"/>
  </r>
  <r>
    <s v="VPA6"/>
    <s v="KE-KIA-1609-16653"/>
    <x v="0"/>
    <s v=""/>
    <s v="13th July,2016"/>
    <d v="2016-07-13T00:00:00"/>
    <s v="1st September,2016"/>
    <d v="2016-09-01T00:00:00"/>
    <s v="Peter Muteria Kuria"/>
    <s v="Male"/>
    <s v="13259415"/>
    <s v="722811457"/>
    <m/>
    <m/>
    <m/>
    <n v="36.670690999999998"/>
    <n v="-1.2815380000000001"/>
    <s v="Kiambu"/>
    <s v="Kikuyu"/>
    <s v="Thogoto"/>
    <s v="Thogoto"/>
    <s v="12"/>
    <s v="Cides Ltd"/>
    <m/>
    <s v="Cides Ltd"/>
    <s v=""/>
    <s v="Micro Business"/>
    <x v="2"/>
    <x v="0"/>
    <d v="2017-03-02T00:00:00"/>
  </r>
  <r>
    <s v="VPA6"/>
    <s v="KE-MAK-1608-16667"/>
    <x v="2"/>
    <s v="Unreachable"/>
    <s v="12th June,2016"/>
    <d v="2016-06-12T00:00:00"/>
    <s v="1st August,2016"/>
    <d v="2016-08-01T00:00:00"/>
    <s v="Agnes Nyamu Jeremiah"/>
    <s v="Female"/>
    <s v="655921"/>
    <s v="734596101"/>
    <m/>
    <m/>
    <m/>
    <m/>
    <m/>
    <s v="Makueni"/>
    <s v="Kathiani"/>
    <s v=""/>
    <s v=""/>
    <s v="12"/>
    <s v="Cides Ltd"/>
    <m/>
    <s v="Cides Ltd"/>
    <s v=""/>
    <s v="Micro Business"/>
    <x v="2"/>
    <x v="0"/>
    <d v="2017-03-02T00:00:00"/>
  </r>
  <r>
    <s v="VPA6"/>
    <s v="KE-NAK-1608-16738"/>
    <x v="0"/>
    <s v=""/>
    <s v="12th June,2016"/>
    <d v="2016-06-12T00:00:00"/>
    <s v="1st August,2016"/>
    <d v="2016-08-01T00:00:00"/>
    <s v="Teresia Njoki Kiarie"/>
    <s v="Female"/>
    <s v="10934020"/>
    <s v="723918768"/>
    <m/>
    <m/>
    <m/>
    <n v="36.150312999999997"/>
    <n v="-0.19722500000000001"/>
    <s v="Nakuru"/>
    <s v="Bahati"/>
    <s v="Kabatini"/>
    <s v="Thayu"/>
    <s v="12"/>
    <s v="Samjubiotec Enterprises"/>
    <m/>
    <s v="Samjubiotec Enterprises"/>
    <s v=""/>
    <s v="Micro Business"/>
    <x v="2"/>
    <x v="0"/>
    <d v="2017-03-02T00:00:00"/>
  </r>
  <r>
    <s v="VPA6"/>
    <s v="KE-MAC-1610-16853"/>
    <x v="2"/>
    <s v="Unreachable"/>
    <s v="12th August,2016"/>
    <d v="2016-08-12T00:00:00"/>
    <s v="1st October,2016"/>
    <d v="2016-10-01T00:00:00"/>
    <s v="John Wambua"/>
    <s v="Male"/>
    <s v="9670070"/>
    <s v="701773299"/>
    <m/>
    <m/>
    <m/>
    <m/>
    <m/>
    <s v="Machakos"/>
    <s v="Mavoko"/>
    <s v="Lukenya"/>
    <s v="Lukenya"/>
    <s v="12"/>
    <s v="Bio Esline Company Ltd"/>
    <m/>
    <s v="Bio Esline Company Ltd"/>
    <s v=""/>
    <s v="Micro Business"/>
    <x v="0"/>
    <x v="0"/>
    <d v="2017-03-02T00:00:00"/>
  </r>
  <r>
    <s v="VPA6"/>
    <s v="KE-TRA-1602-16031"/>
    <x v="0"/>
    <s v=""/>
    <s v="13th December,2015"/>
    <d v="2015-12-13T00:00:00"/>
    <s v="1st February,2016"/>
    <d v="2016-02-01T00:00:00"/>
    <s v="Priscillah C Rutto"/>
    <s v="Female"/>
    <s v="8319347"/>
    <s v="722586655"/>
    <m/>
    <m/>
    <m/>
    <n v="35.127132000000003"/>
    <n v="0.99692000000000003"/>
    <s v="Trans Nzoia"/>
    <s v="Cherengany"/>
    <s v="Motosiet"/>
    <s v="Mateket"/>
    <s v="12"/>
    <s v="Pafasi Enterprise"/>
    <m/>
    <s v="Pafasi Enterprise"/>
    <s v=""/>
    <s v="Micro Business"/>
    <x v="2"/>
    <x v="0"/>
    <d v="2017-03-02T00:00:00"/>
  </r>
  <r>
    <s v="VPA6"/>
    <s v="KE-KIR-1603-16034"/>
    <x v="2"/>
    <s v="Unreachable"/>
    <s v="11th January,2016"/>
    <d v="2016-01-11T00:00:00"/>
    <s v="1st March,2016"/>
    <d v="2016-03-01T00:00:00"/>
    <s v="Paul Ngari"/>
    <s v="Male"/>
    <s v="22143405"/>
    <s v="254720326405"/>
    <m/>
    <m/>
    <m/>
    <m/>
    <m/>
    <s v="Kirinyaga"/>
    <s v="Ndia"/>
    <s v="Ndia"/>
    <s v="Thunguri"/>
    <s v="12"/>
    <s v="Ndimar Renewable Energy"/>
    <m/>
    <s v="Ndimar Renewable Energy"/>
    <s v=""/>
    <s v="Micro Business"/>
    <x v="2"/>
    <x v="0"/>
    <d v="2017-03-02T00:00:00"/>
  </r>
  <r>
    <s v="VPA6"/>
    <s v="KE-KIA-1602-16035"/>
    <x v="0"/>
    <s v=""/>
    <s v="13th December,2015"/>
    <d v="2015-12-13T00:00:00"/>
    <s v="1st February,2016"/>
    <d v="2016-02-01T00:00:00"/>
    <s v="Humphrey Maina"/>
    <s v="Male"/>
    <s v="51212636"/>
    <s v="722980732"/>
    <m/>
    <m/>
    <m/>
    <n v="36.965857999999997"/>
    <n v="-1.015415"/>
    <s v="Kiambu"/>
    <s v="Gatundu North"/>
    <s v="Mutomo"/>
    <s v="Mangu"/>
    <n v="12"/>
    <s v="Ndimar Renewable Energy"/>
    <m/>
    <s v="Ndimar Renewable Energy"/>
    <s v=""/>
    <s v="Micro Business"/>
    <x v="2"/>
    <x v="0"/>
    <d v="2017-03-02T00:00:00"/>
  </r>
  <r>
    <s v="VPA6"/>
    <s v="KE-KIR-1603-16233"/>
    <x v="0"/>
    <s v=""/>
    <s v="11th January,2016"/>
    <d v="2016-01-11T00:00:00"/>
    <s v="1st March,2016"/>
    <d v="2016-03-01T00:00:00"/>
    <s v="Purity Wanjiru Njeru"/>
    <s v="Female"/>
    <s v="11501281"/>
    <s v="723327108"/>
    <m/>
    <m/>
    <m/>
    <n v="37.424812000000003"/>
    <n v="-0.45480300000000001"/>
    <s v="Kirinyaga"/>
    <s v="Kirinyaga East"/>
    <s v="Ngariama"/>
    <s v="Kathunguri"/>
    <s v="12"/>
    <s v="Samjubiotec Enterprises"/>
    <m/>
    <s v="Samjubiotec Enterprises"/>
    <s v=""/>
    <s v="Micro Business"/>
    <x v="3"/>
    <x v="0"/>
    <d v="2017-03-02T00:00:00"/>
  </r>
  <r>
    <s v="VPA6"/>
    <s v="KE-NAN-1605-16243"/>
    <x v="0"/>
    <s v=""/>
    <s v="12th March,2016"/>
    <d v="2016-03-12T00:00:00"/>
    <s v="1st May,2016"/>
    <d v="2016-05-01T00:00:00"/>
    <s v="Julius K Rotich"/>
    <s v="Male"/>
    <s v="99999"/>
    <s v="734188888"/>
    <m/>
    <m/>
    <m/>
    <n v="35.174641999999999"/>
    <n v="0.34942800000000002"/>
    <s v="Nandi"/>
    <s v="Mosop"/>
    <s v="Lemokurongochok"/>
    <s v="Kapngetich"/>
    <s v="12"/>
    <s v="Abiud Limited"/>
    <m/>
    <s v="Abiud Limited"/>
    <s v=""/>
    <s v="Micro Business"/>
    <x v="1"/>
    <x v="0"/>
    <d v="2017-03-02T00:00:00"/>
  </r>
  <r>
    <s v="VPA6"/>
    <s v="KE-KIA-1601-16299"/>
    <x v="0"/>
    <s v=""/>
    <s v="21st November,2015"/>
    <d v="2015-11-21T00:00:00"/>
    <s v="10th January,2016"/>
    <d v="2016-01-10T00:00:00"/>
    <s v="Dennis Waruingi Kimani"/>
    <s v="Male"/>
    <s v="99999"/>
    <s v="724990130"/>
    <m/>
    <m/>
    <m/>
    <n v="36.741509999999998"/>
    <n v="-1.1704239999999999"/>
    <s v="Kiambu"/>
    <s v="Kiambaa"/>
    <s v="Karuri"/>
    <s v="Banana"/>
    <s v="12"/>
    <s v="Felikam Biogas Services"/>
    <m/>
    <s v="Felikam Biogas Services"/>
    <s v=""/>
    <s v="Micro Business"/>
    <x v="2"/>
    <x v="0"/>
    <d v="2017-03-02T00:00:00"/>
  </r>
  <r>
    <s v="VPA6"/>
    <s v="KE-KIS-1611-16500"/>
    <x v="0"/>
    <s v=""/>
    <s v="12th September,2016"/>
    <d v="2016-09-12T00:00:00"/>
    <s v="1st November,2016"/>
    <d v="2016-11-01T00:00:00"/>
    <s v="Richard Mogendi"/>
    <s v="Male"/>
    <s v="21909088"/>
    <s v="713121169"/>
    <m/>
    <m/>
    <m/>
    <n v="34.718304000000003"/>
    <n v="-0.81817700000000004"/>
    <s v="Kisii"/>
    <s v="Kisii Central"/>
    <s v="Boochi Tendere"/>
    <s v="Mananasi"/>
    <s v="12"/>
    <s v="Nyansancha Biogas"/>
    <m/>
    <s v="Nyansancha Biogas"/>
    <s v=""/>
    <s v="Micro Business"/>
    <x v="2"/>
    <x v="0"/>
    <d v="2017-03-02T00:00:00"/>
  </r>
  <r>
    <s v="VPA6"/>
    <s v="KE-KIS-1608-16501"/>
    <x v="0"/>
    <s v=""/>
    <s v="12th June,2016"/>
    <d v="2016-06-12T00:00:00"/>
    <s v="1st August,2016"/>
    <d v="2016-08-01T00:00:00"/>
    <s v="Peter Ogoti Mandi"/>
    <s v="Male"/>
    <s v="13341394"/>
    <s v="726425881"/>
    <m/>
    <m/>
    <m/>
    <n v="34.755512000000003"/>
    <n v="-0.68720800000000004"/>
    <s v="Kisii"/>
    <s v="Kiogoro"/>
    <s v="Kisii Central"/>
    <s v="Mwamonda"/>
    <s v="12"/>
    <s v="Nyansancha Biogas"/>
    <m/>
    <s v="Nyansancha Biogas"/>
    <s v=""/>
    <s v="Micro Business"/>
    <x v="2"/>
    <x v="0"/>
    <d v="2017-03-02T00:00:00"/>
  </r>
  <r>
    <s v="VPA6"/>
    <s v="KE-KIA-1606-16507"/>
    <x v="0"/>
    <s v=""/>
    <s v="12th April,2016"/>
    <d v="2016-04-12T00:00:00"/>
    <s v="1st June,2016"/>
    <d v="2016-06-01T00:00:00"/>
    <s v="Samuel Waithaka Mwangi"/>
    <s v="Male"/>
    <s v="3068128"/>
    <s v="721273524"/>
    <m/>
    <m/>
    <m/>
    <n v="36.651288999999998"/>
    <n v="-0.997479"/>
    <s v="Kiambu"/>
    <s v="Lari"/>
    <s v="Kabaa"/>
    <s v="Kabaa"/>
    <n v="12"/>
    <s v="Ndimar Renewable Energy"/>
    <m/>
    <s v="Ndimar Renewable Energy"/>
    <s v=""/>
    <s v="Micro Business"/>
    <x v="2"/>
    <x v="0"/>
    <d v="2017-03-02T00:00:00"/>
  </r>
  <r>
    <s v="VPA6"/>
    <s v="KE-NAN-1607-16527"/>
    <x v="0"/>
    <s v=""/>
    <s v="12th May,2016"/>
    <d v="2016-05-12T00:00:00"/>
    <s v="1st July,2016"/>
    <d v="2016-07-01T00:00:00"/>
    <s v="William Kipkazi Tanui"/>
    <s v="Male"/>
    <s v="10181803"/>
    <s v="715183749"/>
    <m/>
    <m/>
    <m/>
    <n v="35.074348000000001"/>
    <n v="0.208457"/>
    <s v="Nandi"/>
    <s v="Nandi Central"/>
    <s v="Chemudu"/>
    <s v=""/>
    <s v="12"/>
    <s v="Abiud Limited"/>
    <m/>
    <s v="Abiud Limited"/>
    <s v=""/>
    <s v="Micro Business"/>
    <x v="1"/>
    <x v="0"/>
    <d v="2017-03-02T00:00:00"/>
  </r>
  <r>
    <s v="VPA6"/>
    <s v="KE-EMB-1712-21126"/>
    <x v="0"/>
    <s v=""/>
    <s v="11th November,2017"/>
    <d v="2017-11-11T00:00:00"/>
    <s v="31st December,2017"/>
    <d v="2017-12-31T00:00:00"/>
    <s v="Abel Alice Gatavi"/>
    <s v="Female"/>
    <s v="717419"/>
    <s v="720329852"/>
    <m/>
    <m/>
    <m/>
    <n v="37.583365000000001"/>
    <n v="-0.45100800000000002"/>
    <s v="Embu"/>
    <s v="Runyenjes"/>
    <s v="Runyenjes"/>
    <s v="Mbogori"/>
    <s v="12"/>
    <s v="Sakaki Natural Renewable Energy Center"/>
    <m/>
    <s v="Sakaki Natural Renewable Energy Center"/>
    <s v=""/>
    <s v="Micro Business"/>
    <x v="2"/>
    <x v="0"/>
    <d v="2017-06-02T00:00:00"/>
  </r>
  <r>
    <s v="VPA6"/>
    <s v="KE-NAN-1708-18480"/>
    <x v="0"/>
    <s v=""/>
    <s v="5th July,2017"/>
    <d v="2017-07-05T00:00:00"/>
    <s v="24th August,2017"/>
    <d v="2017-08-24T00:00:00"/>
    <s v="Sawe Simion Kipsongok"/>
    <s v="Male"/>
    <s v="568196"/>
    <s v="725736696"/>
    <m/>
    <m/>
    <m/>
    <n v="35.063234999999999"/>
    <n v="0.21601000000000001"/>
    <s v="Nandi"/>
    <s v="Nandi Central"/>
    <s v="Chesumei"/>
    <s v="Ngenymesut"/>
    <s v="12"/>
    <s v="Abiud Limited"/>
    <m/>
    <s v="Abiud Limited"/>
    <s v=""/>
    <s v="Micro Business"/>
    <x v="1"/>
    <x v="0"/>
    <d v="2017-08-22T00:00:00"/>
  </r>
  <r>
    <s v="VPA6"/>
    <s v="KE-THA-1711-27875"/>
    <x v="0"/>
    <s v=""/>
    <s v="26th October,2017"/>
    <d v="2017-10-26T00:00:00"/>
    <s v="1st November,2017"/>
    <d v="2017-11-01T00:00:00"/>
    <s v="M'Nyiri Frankloyd Gitonga"/>
    <s v="Male"/>
    <s v="1355323"/>
    <s v="724626143"/>
    <m/>
    <m/>
    <s v="723776487"/>
    <n v="37.604702000000003"/>
    <n v="-0.269787"/>
    <s v="Tharaka-Nithi"/>
    <s v="Maara"/>
    <s v="Murugi"/>
    <s v="Kirigi"/>
    <s v="12"/>
    <s v="Sakaki Natural Renewable Energy Center"/>
    <m/>
    <s v="Sakaki Natural Renewable Energy Center"/>
    <s v=""/>
    <s v="Micro Business"/>
    <x v="0"/>
    <x v="0"/>
    <d v="2018-01-19T00:00:00"/>
  </r>
  <r>
    <s v="VPA6"/>
    <s v="KE-NYA-1712-27282"/>
    <x v="0"/>
    <s v=""/>
    <s v="8th November,2017"/>
    <d v="2017-11-08T00:00:00"/>
    <s v="8th December,2017"/>
    <d v="2017-12-08T00:00:00"/>
    <s v="Wanjohi Veronica Metumi"/>
    <s v="Female"/>
    <s v="10488290"/>
    <s v="711869472"/>
    <m/>
    <m/>
    <s v="729755226"/>
    <n v="36.544187000000001"/>
    <n v="-0.12812999999999999"/>
    <s v="Nyandarua"/>
    <s v="Ndaragwa"/>
    <s v="Ndaragwa"/>
    <s v="Pessi"/>
    <s v="12"/>
    <s v="Sakaki Natural Renewable Energy Center"/>
    <m/>
    <s v="Sakaki Natural Renewable Energy Center"/>
    <s v=""/>
    <s v="Micro Business"/>
    <x v="0"/>
    <x v="0"/>
    <d v="2018-01-19T00:00:00"/>
  </r>
  <r>
    <s v="VPA6"/>
    <s v="KE-KIR-1711-18591"/>
    <x v="0"/>
    <s v=""/>
    <s v="12th September,2017"/>
    <d v="2017-09-12T00:00:00"/>
    <s v="1st November,2017"/>
    <d v="2017-11-01T00:00:00"/>
    <s v="Mugo Zabron"/>
    <s v="Male"/>
    <s v="3733126"/>
    <s v="254722803065"/>
    <m/>
    <m/>
    <m/>
    <n v="37.216990000000003"/>
    <n v="-0.59013400000000005"/>
    <s v="Kirinyaga"/>
    <s v="Sagana"/>
    <s v="Mwirua"/>
    <s v="Karima"/>
    <s v="12"/>
    <s v="Andcol Enterprises"/>
    <m/>
    <s v="Andcol Enterprises"/>
    <s v=""/>
    <s v="Micro Business"/>
    <x v="2"/>
    <x v="0"/>
    <d v="2017-11-09T00:00:00"/>
  </r>
  <r>
    <s v="VPA6"/>
    <s v="KE-NYE-1612-17562"/>
    <x v="0"/>
    <s v=""/>
    <s v="7th October,2016"/>
    <d v="2016-10-07T00:00:00"/>
    <s v="20th December,2016"/>
    <d v="2016-12-20T00:00:00"/>
    <s v="Peter Mwangi Pewa"/>
    <s v="Male"/>
    <s v="1764715"/>
    <s v="722852795"/>
    <m/>
    <m/>
    <m/>
    <n v="37.047220000000003"/>
    <n v="-0.58177299999999998"/>
    <s v="Nyeri"/>
    <s v="Mukurweni"/>
    <s v="Kiharo"/>
    <s v=""/>
    <s v="12"/>
    <s v="Mt Kenya Renewable Energy"/>
    <m/>
    <s v="Mt Kenya Renewable Energy"/>
    <s v=""/>
    <s v="Micro Business"/>
    <x v="2"/>
    <x v="0"/>
    <d v="2018-08-02T00:00:00"/>
  </r>
  <r>
    <s v="VPA6"/>
    <s v="KE-NYE-1703-17607"/>
    <x v="0"/>
    <s v=""/>
    <s v="10th January,2017"/>
    <d v="2017-01-10T00:00:00"/>
    <s v="1st March,2017"/>
    <d v="2017-03-01T00:00:00"/>
    <s v="Geofrey Macharia Maina"/>
    <s v="Male"/>
    <s v="20554140"/>
    <s v="722319401"/>
    <m/>
    <m/>
    <m/>
    <n v="37.069144999999999"/>
    <n v="-0.57199699999999998"/>
    <s v="Nyeri"/>
    <s v="Mukurweni"/>
    <s v="Kiamgoma"/>
    <s v="Mihuti"/>
    <s v="12"/>
    <s v="Mt Kenya Renewable Energy"/>
    <m/>
    <s v="Mt Kenya Renewable Energy"/>
    <s v=""/>
    <s v="Micro Business"/>
    <x v="2"/>
    <x v="0"/>
    <d v="2018-08-02T00:00:00"/>
  </r>
  <r>
    <s v="VPA6"/>
    <s v="KE-NYE-1703-17611"/>
    <x v="0"/>
    <s v=""/>
    <s v="10th January,2017"/>
    <d v="2017-01-10T00:00:00"/>
    <s v="1st March,2017"/>
    <d v="2017-03-01T00:00:00"/>
    <s v="James Gachango"/>
    <s v="Male"/>
    <s v="19341174"/>
    <s v="716528535"/>
    <m/>
    <m/>
    <m/>
    <n v="37.123068000000004"/>
    <n v="-0.55508800000000003"/>
    <s v="Nyeri"/>
    <s v="Mukurweni"/>
    <s v="Kiangondu"/>
    <s v="Kiharo"/>
    <s v="12"/>
    <s v="Mt Kenya Renewable Energy"/>
    <m/>
    <s v="Mt Kenya Renewable Energy"/>
    <s v=""/>
    <s v="Micro Business"/>
    <x v="2"/>
    <x v="0"/>
    <d v="2018-08-02T00:00:00"/>
  </r>
  <r>
    <s v="VPA6"/>
    <s v="KE-NYE-1703-17612"/>
    <x v="0"/>
    <s v=""/>
    <s v="10th January,2017"/>
    <d v="2017-01-10T00:00:00"/>
    <s v="1st March,2017"/>
    <d v="2017-03-01T00:00:00"/>
    <s v="James Gathanwa"/>
    <s v="Male"/>
    <s v="22001231"/>
    <s v="713596682"/>
    <m/>
    <m/>
    <m/>
    <n v="37.039982000000002"/>
    <n v="-0.56334300000000004"/>
    <s v="Nyeri"/>
    <s v="Mukurweni"/>
    <s v="Mukurweini"/>
    <s v=""/>
    <s v="12"/>
    <s v="Mt Kenya Renewable Energy"/>
    <m/>
    <s v="Mt Kenya Renewable Energy"/>
    <s v=""/>
    <s v="Micro Business"/>
    <x v="2"/>
    <x v="0"/>
    <d v="2018-08-02T00:00:00"/>
  </r>
  <r>
    <s v="VPA6"/>
    <s v="KE-KIR-1904-26760"/>
    <x v="0"/>
    <s v=""/>
    <s v="1st March,2019"/>
    <d v="2019-03-01T00:00:00"/>
    <s v="6th April,2019"/>
    <d v="2019-04-06T00:00:00"/>
    <s v="Njoka Francis Muchiri"/>
    <s v="Male"/>
    <s v="2907043"/>
    <s v="0712970178"/>
    <m/>
    <m/>
    <s v="712970175"/>
    <n v="37.235869000000001"/>
    <n v="-0.47118300000000002"/>
    <s v="Kirinyaga"/>
    <s v="Kerugoya/Kutus"/>
    <s v="Mutira"/>
    <s v="Kagumo"/>
    <s v="12"/>
    <s v="Sakaki Natural Renewable Energy Center"/>
    <m/>
    <s v="Sakaki Natural Renewable Energy Center"/>
    <s v=""/>
    <s v="Micro Business"/>
    <x v="0"/>
    <x v="0"/>
    <d v="2019-04-08T00:00:00"/>
  </r>
  <r>
    <s v="VPA6"/>
    <s v="KE-MUR-1910-26808"/>
    <x v="0"/>
    <s v=""/>
    <s v="1st September,2019"/>
    <d v="2019-09-01T00:00:00"/>
    <s v="20th October,2019"/>
    <d v="2019-10-20T00:00:00"/>
    <s v="Gichuhi Bernard Wainaina"/>
    <s v="Male"/>
    <s v="7338703"/>
    <s v="254722989037"/>
    <m/>
    <m/>
    <m/>
    <n v="37.110863000000002"/>
    <n v="-0.96370299999999998"/>
    <s v="Murang'a"/>
    <s v="Maragua"/>
    <s v="Kimorori Wemba"/>
    <s v="Kabati"/>
    <s v="12"/>
    <s v="Cides Ltd"/>
    <m/>
    <s v="Cides Ltd"/>
    <s v=""/>
    <s v="Micro Business"/>
    <x v="2"/>
    <x v="0"/>
    <d v="2019-11-25T00:00:00"/>
  </r>
  <r>
    <s v="VPA6"/>
    <s v="KE-KIA-1910-26809"/>
    <x v="0"/>
    <s v=""/>
    <s v="25th August,2019"/>
    <d v="2019-08-25T00:00:00"/>
    <s v="5th October,2019"/>
    <d v="2019-10-05T00:00:00"/>
    <s v="Gitau John"/>
    <s v="Male"/>
    <s v="24055321"/>
    <s v="254728728653"/>
    <m/>
    <m/>
    <m/>
    <n v="36.709350999999998"/>
    <n v="-1.04711"/>
    <s v="Kiambu"/>
    <s v="Githunguri"/>
    <s v="Githiga"/>
    <s v="Mathanja B"/>
    <s v="12"/>
    <s v="Cides Ltd"/>
    <m/>
    <s v="Cides Ltd"/>
    <s v=""/>
    <s v="Micro Business"/>
    <x v="2"/>
    <x v="0"/>
    <d v="2019-11-30T00:00:00"/>
  </r>
  <r>
    <s v="VPA6"/>
    <s v="KE-NAK-2007-29303"/>
    <x v="0"/>
    <s v=""/>
    <s v="6th May,2020"/>
    <d v="2020-05-06T00:00:00"/>
    <s v="9th July,2020"/>
    <d v="2020-07-09T00:00:00"/>
    <s v="Wafula Bevalyn"/>
    <s v="Female"/>
    <s v="24623955"/>
    <s v="254724838674"/>
    <m/>
    <m/>
    <m/>
    <n v="35.967925000000001"/>
    <n v="-0.312967"/>
    <s v="Nakuru"/>
    <s v="Njoro"/>
    <s v="Rongai"/>
    <s v="Kerma"/>
    <s v="12"/>
    <s v="Kichemu limited"/>
    <m/>
    <s v="Kichemu limited"/>
    <s v=""/>
    <s v="Micro Business"/>
    <x v="0"/>
    <x v="0"/>
    <d v="2020-07-09T00:00:00"/>
  </r>
  <r>
    <s v="VPA6"/>
    <s v="KE-KIA-1611-17432"/>
    <x v="0"/>
    <s v=""/>
    <s v="12th September,2016"/>
    <d v="2016-09-12T00:00:00"/>
    <s v="1st November,2016"/>
    <d v="2016-11-01T00:00:00"/>
    <s v="Gorreti Wambui Kamwende"/>
    <s v="Female"/>
    <s v="11055663"/>
    <s v="+254721679182"/>
    <m/>
    <m/>
    <m/>
    <n v="36.811936000000003"/>
    <n v="-1.1301289999999999"/>
    <s v="Kiambu"/>
    <s v="Kiambaa"/>
    <s v="Ndumberi"/>
    <s v="Tingatinga"/>
    <s v="12"/>
    <s v="Felikam Biogas Services"/>
    <m/>
    <s v="Felikam Biogas Services"/>
    <s v=""/>
    <s v="Micro Business"/>
    <x v="2"/>
    <x v="0"/>
    <d v="2017-03-02T00:00:00"/>
  </r>
  <r>
    <s v="VPA6"/>
    <s v="KE-NYE-1609-16924"/>
    <x v="0"/>
    <s v=""/>
    <s v="1st August,2016"/>
    <d v="2016-08-01T00:00:00"/>
    <s v="20th September,2016"/>
    <d v="2016-09-20T00:00:00"/>
    <s v="Elizabeth Nyangari Kareithi"/>
    <s v="Female"/>
    <s v="99999"/>
    <s v="725908006"/>
    <m/>
    <m/>
    <m/>
    <n v="36.744458000000002"/>
    <n v="-0.113888"/>
    <s v="Nyeri"/>
    <s v="Kieni West"/>
    <s v="Nairutia"/>
    <s v="Kariguini"/>
    <s v="12"/>
    <s v="Kichemu limited"/>
    <m/>
    <s v="Kichemu limited"/>
    <s v=""/>
    <s v="Micro Business"/>
    <x v="0"/>
    <x v="0"/>
    <d v="2017-03-02T00:00:00"/>
  </r>
  <r>
    <s v="VPA6"/>
    <s v="KE-NYE-1606-16927"/>
    <x v="1"/>
    <s v="Hostile Client"/>
    <s v="12th April,2016"/>
    <d v="2016-04-12T00:00:00"/>
    <s v="1st June,2016"/>
    <d v="2016-06-01T00:00:00"/>
    <s v="Thumbi Mwangi"/>
    <s v="Male"/>
    <s v="21906114"/>
    <s v="721797008"/>
    <m/>
    <m/>
    <m/>
    <m/>
    <m/>
    <s v="Nyeri"/>
    <s v="Muturangora"/>
    <s v="Mweiga"/>
    <s v=""/>
    <s v="12"/>
    <s v="Kichemu limited"/>
    <m/>
    <s v="Kichemu limited"/>
    <s v=""/>
    <s v="Micro Business"/>
    <x v="2"/>
    <x v="0"/>
    <d v="2017-03-02T00:00:00"/>
  </r>
  <r>
    <s v="VPA6"/>
    <s v="KE-TRA-1602-16932"/>
    <x v="0"/>
    <s v=""/>
    <s v="13th December,2015"/>
    <d v="2015-12-13T00:00:00"/>
    <s v="1st February,2016"/>
    <d v="2016-02-01T00:00:00"/>
    <s v="Isaac Baraga Wekesa"/>
    <s v="Male"/>
    <s v="9994719"/>
    <s v="722359682"/>
    <m/>
    <m/>
    <m/>
    <n v="34.927914000000001"/>
    <n v="0.92058499999999999"/>
    <s v="Trans Nzoia"/>
    <s v="Kiminini"/>
    <s v="Nabiswa"/>
    <s v="Bondeni"/>
    <s v="12"/>
    <s v="Pafasi Enterprise"/>
    <m/>
    <s v="Pafasi Enterprise"/>
    <s v=""/>
    <s v="Micro Business"/>
    <x v="2"/>
    <x v="0"/>
    <d v="2017-03-02T00:00:00"/>
  </r>
  <r>
    <s v="VPA6"/>
    <s v="KE-NYE-1608-17068"/>
    <x v="0"/>
    <s v=""/>
    <s v="12th June,2016"/>
    <d v="2016-06-12T00:00:00"/>
    <s v="1st August,2016"/>
    <d v="2016-08-01T00:00:00"/>
    <s v="Agata Gathigia Wangware"/>
    <s v="Male"/>
    <s v="2930763"/>
    <s v="720825769"/>
    <m/>
    <m/>
    <m/>
    <n v="37.137872999999999"/>
    <n v="-0.46936499999999998"/>
    <s v="Nyeri"/>
    <s v="Mathira East"/>
    <s v="Iriani"/>
    <s v="Cheru"/>
    <s v="12"/>
    <s v="Mt Kenya Renewable Energy"/>
    <m/>
    <s v="Mt Kenya Renewable Energy"/>
    <s v=""/>
    <s v="Micro Business"/>
    <x v="2"/>
    <x v="0"/>
    <d v="2017-03-02T00:00:00"/>
  </r>
  <r>
    <s v="VPA6"/>
    <s v="KE-MER-1609-17071"/>
    <x v="0"/>
    <s v=""/>
    <s v="13th July,2016"/>
    <d v="2016-07-13T00:00:00"/>
    <s v="1st September,2016"/>
    <d v="2016-09-01T00:00:00"/>
    <s v="Fredrick Mutahi Gathogo"/>
    <s v="Male"/>
    <s v="289089"/>
    <s v="720847973"/>
    <m/>
    <m/>
    <m/>
    <n v="37.119033000000002"/>
    <n v="3.9135000000000003E-2"/>
    <s v="Meru"/>
    <s v="Buuri"/>
    <s v="Nanyuki"/>
    <s v="Gatheri"/>
    <s v="12"/>
    <s v="Mt Kenya Renewable Energy"/>
    <m/>
    <s v="Mt Kenya Renewable Energy"/>
    <s v=""/>
    <s v="Micro Business"/>
    <x v="2"/>
    <x v="0"/>
    <d v="2017-03-02T00:00:00"/>
  </r>
  <r>
    <s v="VPA6"/>
    <s v="KE-NYE-1606-17074"/>
    <x v="0"/>
    <s v=""/>
    <s v="12th April,2016"/>
    <d v="2016-04-12T00:00:00"/>
    <s v="1st June,2016"/>
    <d v="2016-06-01T00:00:00"/>
    <s v="George Mwangi Maina"/>
    <s v="Male"/>
    <s v="25008534"/>
    <s v="724656153"/>
    <m/>
    <m/>
    <m/>
    <n v="37.028593000000001"/>
    <n v="-6.5695000000000003E-2"/>
    <s v="Nyeri"/>
    <s v="Kieni East"/>
    <s v="Naromoru"/>
    <s v="Gathiuru"/>
    <s v="12"/>
    <s v="Mt Kenya Renewable Energy"/>
    <m/>
    <s v="Mt Kenya Renewable Energy"/>
    <s v=""/>
    <s v="Micro Business"/>
    <x v="2"/>
    <x v="0"/>
    <d v="2017-03-02T00:00:00"/>
  </r>
  <r>
    <s v="VPA6"/>
    <s v="KE-NAI-1606-17075"/>
    <x v="0"/>
    <s v=""/>
    <s v="12th April,2016"/>
    <d v="2016-04-12T00:00:00"/>
    <s v="1st June,2016"/>
    <d v="2016-06-01T00:00:00"/>
    <s v="Euphurus Kariuki Kogi"/>
    <s v="Male"/>
    <s v="7237854"/>
    <s v="716517070"/>
    <m/>
    <m/>
    <m/>
    <n v="36.931409000000002"/>
    <n v="-1.2065030000000001"/>
    <s v="Nairobi"/>
    <s v="Roysambu"/>
    <s v="Githurai"/>
    <s v="Githurai"/>
    <s v="12"/>
    <s v="Felikam Biogas Services"/>
    <m/>
    <s v="Felikam Biogas Services"/>
    <s v=""/>
    <s v="Micro Business"/>
    <x v="2"/>
    <x v="0"/>
    <d v="2017-03-02T00:00:00"/>
  </r>
  <r>
    <s v="VPA6"/>
    <s v="KE-NYE-1612-17076"/>
    <x v="0"/>
    <s v=""/>
    <s v="12th October,2016"/>
    <d v="2016-10-12T00:00:00"/>
    <s v="1st December,2016"/>
    <d v="2016-12-01T00:00:00"/>
    <s v="Hutchison Wanjohi Githinji"/>
    <s v="Male"/>
    <s v="1074224"/>
    <s v="720806944"/>
    <m/>
    <m/>
    <m/>
    <n v="36.884439999999998"/>
    <n v="-0.54775200000000002"/>
    <s v="Nyeri"/>
    <s v="Othaya"/>
    <s v="Waitora"/>
    <s v="Iria-Ini"/>
    <s v="12"/>
    <s v="Mt Kenya Renewable Energy"/>
    <m/>
    <s v="Mt Kenya Renewable Energy"/>
    <s v=""/>
    <s v="Micro Business"/>
    <x v="2"/>
    <x v="0"/>
    <d v="2017-03-02T00:00:00"/>
  </r>
  <r>
    <s v="VPA6"/>
    <s v="KE-KIA-1609-17077"/>
    <x v="0"/>
    <s v=""/>
    <s v="13th July,2016"/>
    <d v="2016-07-13T00:00:00"/>
    <s v="1st September,2016"/>
    <d v="2016-09-01T00:00:00"/>
    <s v="James Kiarie Mwaura"/>
    <s v="Male"/>
    <s v="1198005"/>
    <s v="728544853"/>
    <m/>
    <m/>
    <m/>
    <n v="36.851877000000002"/>
    <n v="-1.0373300000000001"/>
    <s v="Kiambu"/>
    <s v="Gatundu South"/>
    <s v="Thegi"/>
    <s v="Nembu"/>
    <s v="12"/>
    <s v="Felikam Biogas Services"/>
    <m/>
    <s v="Felikam Biogas Services"/>
    <s v=""/>
    <s v="Micro Business"/>
    <x v="2"/>
    <x v="0"/>
    <d v="2017-03-02T00:00:00"/>
  </r>
  <r>
    <s v="VPA6"/>
    <s v="KE-KIA-1607-17078"/>
    <x v="0"/>
    <s v=""/>
    <s v="12th May,2016"/>
    <d v="2016-05-12T00:00:00"/>
    <s v="1st July,2016"/>
    <d v="2016-07-01T00:00:00"/>
    <s v="Jane Wanjiku Ruchu"/>
    <s v="Female"/>
    <s v="4511825"/>
    <s v="721967944"/>
    <m/>
    <m/>
    <m/>
    <n v="36.816428000000002"/>
    <n v="-1.1298239999999999"/>
    <s v="Kiambu"/>
    <s v="Kiambaa"/>
    <s v="Ndumberi"/>
    <s v="Tinganga"/>
    <s v="12"/>
    <s v="Felikam Biogas Services"/>
    <m/>
    <s v="Felikam Biogas Services"/>
    <s v=""/>
    <s v="Micro Business"/>
    <x v="2"/>
    <x v="0"/>
    <d v="2017-03-02T00:00:00"/>
  </r>
  <r>
    <s v="VPA6"/>
    <s v="KE-KIA-1608-17079"/>
    <x v="0"/>
    <s v=""/>
    <s v="12th June,2016"/>
    <d v="2016-06-12T00:00:00"/>
    <s v="1st August,2016"/>
    <d v="2016-08-01T00:00:00"/>
    <s v="Joseph Muchina Njenga"/>
    <s v="Male"/>
    <s v="8779440"/>
    <s v="721855886"/>
    <m/>
    <m/>
    <m/>
    <n v="36.820180000000001"/>
    <n v="-1.1321950000000001"/>
    <s v="Kiambu"/>
    <s v="Kiambaa"/>
    <s v="Ting'Ang'A"/>
    <s v="Kagongo"/>
    <s v="12"/>
    <s v="Felikam Biogas Services"/>
    <m/>
    <s v="Felikam Biogas Services"/>
    <s v=""/>
    <s v="Micro Business"/>
    <x v="2"/>
    <x v="0"/>
    <d v="2017-03-02T00:00:00"/>
  </r>
  <r>
    <s v="VPA6"/>
    <s v="KE-MAR-1607-17080"/>
    <x v="2"/>
    <s v="Unreachable"/>
    <s v="12th May,2016"/>
    <d v="2016-05-12T00:00:00"/>
    <s v="1st July,2016"/>
    <d v="2016-07-01T00:00:00"/>
    <s v="Joseph Dommann Henry"/>
    <s v="Male"/>
    <s v="244595"/>
    <s v="717766145"/>
    <m/>
    <m/>
    <m/>
    <m/>
    <m/>
    <s v="Marsabit"/>
    <s v="Marsabit Town"/>
    <s v=""/>
    <s v=""/>
    <s v="12"/>
    <s v="Mt Kenya Renewable Energy"/>
    <m/>
    <s v="Mt Kenya Renewable Energy"/>
    <s v=""/>
    <s v="Micro Business"/>
    <x v="2"/>
    <x v="0"/>
    <d v="2017-03-02T00:00:00"/>
  </r>
  <r>
    <s v="VPA6"/>
    <s v="KE-EMB-1608-17083"/>
    <x v="0"/>
    <s v=""/>
    <s v="12th June,2016"/>
    <d v="2016-06-12T00:00:00"/>
    <s v="1st August,2016"/>
    <d v="2016-08-01T00:00:00"/>
    <s v="Dionisia Ireri"/>
    <s v="Female"/>
    <s v="21755821"/>
    <s v="725382299"/>
    <m/>
    <m/>
    <m/>
    <n v="37.547068000000003"/>
    <n v="-0.40697299999999997"/>
    <s v="Embu"/>
    <s v="Runyenjes"/>
    <s v="Kagaari"/>
    <s v="Kagaari"/>
    <s v="12"/>
    <s v="Sakaki Natural Renewable Energy Center"/>
    <m/>
    <s v="Sakaki Natural Renewable Energy Center"/>
    <s v=""/>
    <s v="Micro Business"/>
    <x v="2"/>
    <x v="0"/>
    <d v="2017-03-02T00:00:00"/>
  </r>
  <r>
    <s v="VPA6"/>
    <s v="KE-EMB-1701-21476"/>
    <x v="0"/>
    <s v=""/>
    <s v="12th November,2016"/>
    <d v="2016-11-12T00:00:00"/>
    <s v="1st January,2017"/>
    <d v="2017-01-01T00:00:00"/>
    <s v="Iriri Samwel Mureithi"/>
    <s v="Male"/>
    <s v="9063828"/>
    <s v="75783926"/>
    <s v="725783926"/>
    <m/>
    <m/>
    <n v="37.504432999999999"/>
    <n v="-0.38234899999999999"/>
    <s v="Embu"/>
    <s v="Runyenjes"/>
    <s v="Runyenjes"/>
    <s v="Kagarie North"/>
    <s v="12"/>
    <s v="Eastern Bioteck"/>
    <m/>
    <s v="Eastern Bioteck"/>
    <s v=""/>
    <s v="Micro Business"/>
    <x v="2"/>
    <x v="0"/>
    <d v="2017-05-09T00:00:00"/>
  </r>
  <r>
    <s v="VPA6"/>
    <s v="KE-NYE-1608-16660"/>
    <x v="0"/>
    <s v=""/>
    <s v="12th June,2016"/>
    <d v="2016-06-12T00:00:00"/>
    <s v="1st August,2016"/>
    <d v="2016-08-01T00:00:00"/>
    <s v="Samuel Wangombe Karingithi"/>
    <s v="Male"/>
    <s v="12969095"/>
    <s v="720597611"/>
    <m/>
    <m/>
    <s v="720941681"/>
    <n v="37.11439"/>
    <n v="-0.44156299999999998"/>
    <s v="Nyeri"/>
    <s v="Mathira West"/>
    <s v="Icuga"/>
    <s v="Gadhobi"/>
    <s v="12"/>
    <s v="Cides Ltd"/>
    <m/>
    <s v="Cides Ltd"/>
    <s v=""/>
    <s v="Micro Business"/>
    <x v="2"/>
    <x v="0"/>
    <d v="2017-04-04T00:00:00"/>
  </r>
  <r>
    <s v="VPA6"/>
    <s v="KE-KIA-1708-20381"/>
    <x v="2"/>
    <s v="Unreachable"/>
    <s v="12th June,2017"/>
    <d v="2017-06-12T00:00:00"/>
    <s v="1st August,2017"/>
    <d v="2017-08-01T00:00:00"/>
    <s v="Kamithi Margret"/>
    <s v="Female"/>
    <s v="1243464"/>
    <s v="254722821922"/>
    <m/>
    <m/>
    <m/>
    <n v="36.840367999999998"/>
    <n v="-1.194062"/>
    <s v="Kiambu"/>
    <s v="Kiambu"/>
    <s v="Kiambu"/>
    <s v="Thindigwa"/>
    <s v="12"/>
    <s v="Felikam Biogas Services"/>
    <m/>
    <s v="Felikam Biogas Services"/>
    <s v=""/>
    <s v="Micro Business"/>
    <x v="0"/>
    <x v="0"/>
    <d v="2017-10-11T00:00:00"/>
  </r>
  <r>
    <s v="VPA6"/>
    <s v="KE-EMB-1803-27876"/>
    <x v="0"/>
    <s v=""/>
    <s v="26th January,2018"/>
    <d v="2018-01-26T00:00:00"/>
    <s v="7th March,2018"/>
    <d v="2018-03-07T00:00:00"/>
    <s v="Njiru Frolence Wanja"/>
    <s v="Female"/>
    <s v="14409952"/>
    <s v="723299499"/>
    <m/>
    <m/>
    <s v="721390307"/>
    <n v="37.572896999999998"/>
    <n v="-0.37421199999999999"/>
    <s v="Embu"/>
    <s v="Runyenjes"/>
    <s v="Kyeni"/>
    <s v="Kiangungi"/>
    <s v="12"/>
    <s v="Sakaki Natural Renewable Energy Center"/>
    <m/>
    <s v="Sakaki Natural Renewable Energy Center"/>
    <s v=""/>
    <s v="Micro Business"/>
    <x v="0"/>
    <x v="0"/>
    <d v="2018-03-08T00:00:00"/>
  </r>
  <r>
    <s v="VPA6"/>
    <s v="KE-MUR-1802-18815"/>
    <x v="2"/>
    <s v="Unreachable"/>
    <s v="13th December,2017"/>
    <d v="2017-12-13T00:00:00"/>
    <s v="1st February,2018"/>
    <d v="2018-02-01T00:00:00"/>
    <s v="Irugu Mwangi"/>
    <s v="Male"/>
    <s v="99999"/>
    <s v="722523969"/>
    <m/>
    <m/>
    <m/>
    <n v="37.141213"/>
    <n v="-0.825048"/>
    <s v="Murang'a"/>
    <s v="Maragua"/>
    <s v="Maragua"/>
    <s v="Samary"/>
    <s v="12"/>
    <s v="Cides Ltd"/>
    <m/>
    <s v="Cides Ltd"/>
    <s v=""/>
    <s v="Micro Business"/>
    <x v="2"/>
    <x v="0"/>
    <d v="2018-03-05T00:00:00"/>
  </r>
  <r>
    <s v="VPA6"/>
    <s v="KE-KIA-1802-18816"/>
    <x v="0"/>
    <s v=""/>
    <s v="15th January,2018"/>
    <d v="2018-01-15T00:00:00"/>
    <s v="15th February,2018"/>
    <d v="2018-02-15T00:00:00"/>
    <s v="Boyce Harries"/>
    <s v="Male"/>
    <s v="245789"/>
    <s v="722204836"/>
    <m/>
    <m/>
    <m/>
    <n v="37.026257999999999"/>
    <n v="-1.0276730000000001"/>
    <s v="Kiambu"/>
    <s v="Thika Town"/>
    <s v="Thika Town"/>
    <s v="Karibaribi"/>
    <s v="12"/>
    <s v="Cides Ltd"/>
    <m/>
    <s v="Cides Ltd"/>
    <s v=""/>
    <s v="Micro Business"/>
    <x v="2"/>
    <x v="0"/>
    <d v="2018-03-08T00:00:00"/>
  </r>
  <r>
    <s v="VPA6"/>
    <s v="KE-NYE-1612-17645"/>
    <x v="2"/>
    <s v="Unreachable"/>
    <s v="11th November,2016"/>
    <d v="2016-11-11T00:00:00"/>
    <s v="31st December,2016"/>
    <d v="2016-12-31T00:00:00"/>
    <s v="Muniki Muruga"/>
    <s v="Male"/>
    <s v="26194921"/>
    <s v="+254723313257"/>
    <m/>
    <m/>
    <m/>
    <m/>
    <m/>
    <s v="Nyeri"/>
    <s v="Tetu"/>
    <s v="Kiamutiga"/>
    <s v=""/>
    <s v="12"/>
    <s v="Mt Kenya Renewable Energy"/>
    <m/>
    <s v="Mt Kenya Renewable Energy"/>
    <s v=""/>
    <s v="Micro Business"/>
    <x v="2"/>
    <x v="0"/>
    <d v="2018-08-02T00:00:00"/>
  </r>
  <r>
    <s v="VPA6"/>
    <s v="KE-NYE-1701-17653"/>
    <x v="0"/>
    <s v=""/>
    <s v="12th November,2016"/>
    <d v="2016-11-12T00:00:00"/>
    <s v="1st January,2017"/>
    <d v="2017-01-01T00:00:00"/>
    <s v="Peter Karuge Ngutiti"/>
    <s v="Male"/>
    <s v="1943108"/>
    <s v="726097835"/>
    <m/>
    <m/>
    <m/>
    <n v="37.012934999999999"/>
    <n v="-0.558813"/>
    <s v="Nyeri"/>
    <s v="Mukurweni"/>
    <s v="Gakindu"/>
    <s v=""/>
    <s v="12"/>
    <s v="Mt Kenya Renewable Energy"/>
    <m/>
    <s v="Mt Kenya Renewable Energy"/>
    <s v=""/>
    <s v="Micro Business"/>
    <x v="2"/>
    <x v="0"/>
    <d v="2018-08-02T00:00:00"/>
  </r>
  <r>
    <s v="VPA6"/>
    <s v="KE-BUS-1702-18597"/>
    <x v="0"/>
    <s v=""/>
    <s v="1st December,2016"/>
    <d v="2016-12-01T00:00:00"/>
    <s v="20th February,2017"/>
    <d v="2017-02-20T00:00:00"/>
    <s v="Vincent Obisa Wanyama"/>
    <s v="Male"/>
    <s v="99999"/>
    <s v="721793103"/>
    <m/>
    <m/>
    <m/>
    <n v="34.129641999999997"/>
    <n v="0.31908700000000001"/>
    <s v="Busia"/>
    <s v="Busia"/>
    <s v="Busulere"/>
    <s v="Ludacho"/>
    <s v="12"/>
    <s v="Andcol Enterprises"/>
    <m/>
    <s v="Andcol Enterprises"/>
    <s v=""/>
    <s v="Micro Business"/>
    <x v="2"/>
    <x v="0"/>
    <d v="2018-08-02T00:00:00"/>
  </r>
  <r>
    <s v="VPA6"/>
    <s v="KE-NYE-1512-20794"/>
    <x v="0"/>
    <s v=""/>
    <s v="11th November,2015"/>
    <d v="2015-11-11T00:00:00"/>
    <s v="31st December,2015"/>
    <d v="2015-12-31T00:00:00"/>
    <s v="Samson Githua"/>
    <s v="Male"/>
    <s v="99999"/>
    <s v="722299505"/>
    <m/>
    <m/>
    <m/>
    <n v="36.895454999999998"/>
    <n v="-0.491365"/>
    <s v="Nyeri"/>
    <s v="Tetu"/>
    <s v="Gathuthi"/>
    <s v="Ndugamano"/>
    <s v="12"/>
    <s v="Mt Kenya Renewable Energy"/>
    <m/>
    <s v="Mt Kenya Renewable Energy"/>
    <s v=""/>
    <s v="Micro Business"/>
    <x v="2"/>
    <x v="0"/>
    <d v="2018-08-02T00:00:00"/>
  </r>
  <r>
    <s v="VPA6"/>
    <s v="KE-NYE-1902-26298"/>
    <x v="0"/>
    <s v=""/>
    <s v="18th January,2019"/>
    <d v="2019-01-18T00:00:00"/>
    <s v="10th February,2019"/>
    <d v="2019-02-10T00:00:00"/>
    <s v="Mukinyi Elena"/>
    <s v="Female"/>
    <s v="99999"/>
    <s v="764874462"/>
    <m/>
    <m/>
    <s v="722496485"/>
    <n v="37.157514999999997"/>
    <n v="-0.50898200000000005"/>
    <s v="Nyeri"/>
    <s v="Mathira East"/>
    <s v="Karatina"/>
    <s v="Mwanda"/>
    <s v="12"/>
    <s v="Andcol Enterprises"/>
    <m/>
    <s v="Andcol Enterprises"/>
    <s v=""/>
    <s v="Micro Business"/>
    <x v="2"/>
    <x v="0"/>
    <d v="2019-02-10T00:00:00"/>
  </r>
  <r>
    <s v="VPA6"/>
    <s v="KE-KIR-1901-25465"/>
    <x v="0"/>
    <s v=""/>
    <s v="10th December,2018"/>
    <d v="2018-12-10T00:00:00"/>
    <s v="15th January,2019"/>
    <d v="2019-01-15T00:00:00"/>
    <s v="Bernard Murage Kinyua"/>
    <s v="Male"/>
    <s v="10864810"/>
    <s v="719763232"/>
    <m/>
    <m/>
    <m/>
    <n v="37.214601000000002"/>
    <n v="-0.492033"/>
    <s v="Kirinyaga"/>
    <s v="Kirinyaga"/>
    <s v="Kirinyaga West"/>
    <s v="Kabonge"/>
    <s v="12"/>
    <s v="Kichemu limited"/>
    <m/>
    <s v="Kichemu limited"/>
    <s v=""/>
    <s v="Micro Business"/>
    <x v="0"/>
    <x v="0"/>
    <d v="2019-02-10T00:00:00"/>
  </r>
  <r>
    <s v="VPA6"/>
    <s v="KE-UAS-1801-25771"/>
    <x v="0"/>
    <s v=""/>
    <s v="20th November,2017"/>
    <d v="2017-11-20T00:00:00"/>
    <s v="18th January,2018"/>
    <d v="2018-01-18T00:00:00"/>
    <s v="Kapkusum Henry N"/>
    <s v="Male"/>
    <s v="3650873"/>
    <s v="0721400066"/>
    <m/>
    <m/>
    <m/>
    <n v="35.294823000000001"/>
    <n v="0.71799199999999996"/>
    <s v="Uasin Gishu"/>
    <s v="Soy"/>
    <s v="Soy"/>
    <s v="Kaptumbo"/>
    <s v="12"/>
    <s v="Abiud limited"/>
    <m/>
    <s v="Abiud limited"/>
    <s v=""/>
    <s v="Micro Business"/>
    <x v="1"/>
    <x v="0"/>
    <d v="2019-02-03T00:00:00"/>
  </r>
  <r>
    <s v="VPA6"/>
    <s v="KE-EMB-1901-26855"/>
    <x v="0"/>
    <s v=""/>
    <s v="1st January,2019"/>
    <d v="2019-01-01T00:00:00"/>
    <s v="28th January,2019"/>
    <d v="2019-01-28T00:00:00"/>
    <s v="Stephen Njine Njue"/>
    <s v="Male"/>
    <s v="3737451"/>
    <s v="0723361734"/>
    <m/>
    <m/>
    <s v="720929271"/>
    <n v="37.481814"/>
    <n v="-0.42250399999999999"/>
    <s v="Embu"/>
    <s v="Manyatta"/>
    <s v="Kathande"/>
    <s v="Kathande"/>
    <s v="12"/>
    <s v="Eastern Bioteck"/>
    <m/>
    <s v="Eastern Bioteck"/>
    <s v=""/>
    <s v="Micro Business"/>
    <x v="0"/>
    <x v="0"/>
    <d v="2019-02-04T00:00:00"/>
  </r>
  <r>
    <s v="VPA6"/>
    <s v="KE-NYE-1901-25953"/>
    <x v="0"/>
    <s v=""/>
    <s v="9th December,2018"/>
    <d v="2018-12-09T00:00:00"/>
    <s v="14th January,2019"/>
    <d v="2019-01-14T00:00:00"/>
    <s v="Karimi Faith"/>
    <s v="Female"/>
    <s v="29159864"/>
    <s v="720421309"/>
    <m/>
    <m/>
    <m/>
    <n v="36.968164999999999"/>
    <n v="-0.52497700000000003"/>
    <s v="Nyeri"/>
    <s v="Othaya"/>
    <s v="Karima"/>
    <s v="Karathi"/>
    <s v="12"/>
    <s v="Kenbi Enterprises"/>
    <m/>
    <s v="Kenbi Enterprises"/>
    <s v=""/>
    <s v="Micro Business"/>
    <x v="1"/>
    <x v="0"/>
    <d v="2019-01-15T00:00:00"/>
  </r>
  <r>
    <s v="VPA6"/>
    <s v="KE-KIA-1810-25947"/>
    <x v="2"/>
    <s v="Non Compliant"/>
    <s v="9th September,2018"/>
    <d v="2018-09-09T00:00:00"/>
    <s v="25th October,2018"/>
    <d v="2018-10-25T00:00:00"/>
    <s v="Njuki Wairimu"/>
    <s v="Female"/>
    <s v="15761795"/>
    <s v="722565995"/>
    <m/>
    <m/>
    <m/>
    <n v="36.824669999999998"/>
    <n v="-1.148917"/>
    <s v="Kiambu"/>
    <s v="Kiambu"/>
    <s v="Kiambu"/>
    <s v="Riabai"/>
    <s v="12"/>
    <s v="Kenbi Enterprises"/>
    <m/>
    <s v="Kenbi Enterprises"/>
    <s v=""/>
    <s v="Micro Business"/>
    <x v="2"/>
    <x v="0"/>
    <d v="2019-01-07T00:00:00"/>
  </r>
  <r>
    <s v="VPA6"/>
    <s v="KE-KIA-1901-25951"/>
    <x v="0"/>
    <s v=""/>
    <s v="1st December,2018"/>
    <d v="2018-12-01T00:00:00"/>
    <s v="5th January,2019"/>
    <d v="2019-01-05T00:00:00"/>
    <s v="Mbitu Joshua Mwangi"/>
    <s v="Male"/>
    <s v="22587832"/>
    <s v="0710431886"/>
    <m/>
    <m/>
    <m/>
    <n v="36.701002000000003"/>
    <n v="-1.2068669999999999"/>
    <s v="Kiambu"/>
    <s v="Kabete"/>
    <s v="Wangige"/>
    <s v="Ruku"/>
    <s v="12"/>
    <s v="Kenbi Enterprises"/>
    <m/>
    <s v="Kenbi Enterprises"/>
    <s v=""/>
    <s v="Micro Business"/>
    <x v="1"/>
    <x v="0"/>
    <d v="2019-01-07T00:00:00"/>
  </r>
  <r>
    <s v="VPA6"/>
    <s v="KE-KIA-1901-25946"/>
    <x v="1"/>
    <s v="Institutional Plant"/>
    <s v="1st December,2018"/>
    <d v="2018-12-01T00:00:00"/>
    <s v="3rd January,2019"/>
    <d v="2019-01-03T00:00:00"/>
    <s v="Mwangi Simon/Walkpark Hotel Ltd Mugwe"/>
    <s v="Male"/>
    <s v="29925790"/>
    <s v="722423235"/>
    <m/>
    <m/>
    <s v="763850449"/>
    <n v="37.064172999999997"/>
    <n v="-1.0288269999999999"/>
    <s v="Kiambu"/>
    <s v="Thika East"/>
    <s v="Thika Township"/>
    <s v="Thika"/>
    <s v="12"/>
    <s v="Kenbi Enterprises"/>
    <m/>
    <s v="Kenbi Enterprises"/>
    <s v=""/>
    <s v="Micro Business"/>
    <x v="1"/>
    <x v="0"/>
    <d v="2019-01-07T00:00:00"/>
  </r>
  <r>
    <s v="VPA6"/>
    <s v="KE-KIA-1901-25952"/>
    <x v="0"/>
    <s v=""/>
    <s v="5th December,2018"/>
    <d v="2018-12-05T00:00:00"/>
    <s v="8th January,2019"/>
    <d v="2019-01-08T00:00:00"/>
    <s v="Gitau John"/>
    <s v="Male"/>
    <s v="25235987"/>
    <s v="722988080"/>
    <m/>
    <m/>
    <m/>
    <n v="36.943716999999999"/>
    <n v="-1.0330950000000001"/>
    <s v="Kiambu"/>
    <s v="Gatundu South"/>
    <s v="Mutomo"/>
    <s v="Mukinyi"/>
    <s v="12"/>
    <s v="Kenbi Enterprises"/>
    <m/>
    <s v="Kenbi Enterprises"/>
    <s v=""/>
    <s v="Micro Business"/>
    <x v="2"/>
    <x v="0"/>
    <d v="2019-01-08T00:00:00"/>
  </r>
  <r>
    <s v="VPA6"/>
    <s v="KE-KIR-1910-27978"/>
    <x v="0"/>
    <s v=""/>
    <s v="21st August,2019"/>
    <d v="2019-08-21T00:00:00"/>
    <s v="21st October,2019"/>
    <d v="2019-10-21T00:00:00"/>
    <s v="Muriithi Stephen Mugo"/>
    <s v="Male"/>
    <s v="99999"/>
    <s v="254726583881"/>
    <m/>
    <m/>
    <m/>
    <n v="37.268562000000003"/>
    <n v="-0.51536899999999997"/>
    <s v="Kirinyaga"/>
    <s v="Kirinyaga"/>
    <s v="Kerugoya"/>
    <s v="Mukunduri"/>
    <s v="12"/>
    <s v="Sakaki Natural Renewable Energy Center"/>
    <m/>
    <s v="Sakaki Natural Renewable Energy Center"/>
    <s v=""/>
    <s v="Micro Business"/>
    <x v="0"/>
    <x v="0"/>
    <d v="2019-10-29T00:00:00"/>
  </r>
  <r>
    <s v="VPA6"/>
    <s v="KE-BAR-2112-27719"/>
    <x v="0"/>
    <s v=""/>
    <s v="10th September,2021"/>
    <d v="2021-09-10T00:00:00"/>
    <s v="15th December,2021"/>
    <d v="2021-12-15T00:00:00"/>
    <s v="Kipkwarkwar William"/>
    <s v="Male"/>
    <n v="99999"/>
    <s v="254729035258"/>
    <m/>
    <m/>
    <m/>
    <n v="35.816282999999999"/>
    <n v="0.31555499999999997"/>
    <s v="Baringo"/>
    <s v="Baringo Central"/>
    <s v="Tenges"/>
    <s v="Siginwo"/>
    <n v="12"/>
    <s v="Kichemu limited"/>
    <m/>
    <s v="Kichemu limited"/>
    <s v=""/>
    <s v="Micro Business"/>
    <x v="0"/>
    <x v="0"/>
    <d v="2021-12-15T00:00:00"/>
  </r>
  <r>
    <s v="VPA6"/>
    <s v="KE-BAR-2112-27721"/>
    <x v="0"/>
    <s v=""/>
    <s v="15th September,2021"/>
    <d v="2021-09-15T00:00:00"/>
    <s v="15th December,2021"/>
    <d v="2021-12-15T00:00:00"/>
    <s v="Sang Geofrey"/>
    <s v="Male"/>
    <n v="99999"/>
    <s v="254727991643"/>
    <m/>
    <m/>
    <m/>
    <n v="35.805675999999998"/>
    <n v="0.32695400000000002"/>
    <s v="Baringo"/>
    <s v="Baringo Central"/>
    <s v="Tenges"/>
    <s v="Tenges"/>
    <n v="12"/>
    <s v="Kichemu limited"/>
    <m/>
    <s v="Kichemu limited"/>
    <s v=""/>
    <s v="Micro Business"/>
    <x v="0"/>
    <x v="0"/>
    <d v="2021-12-15T00:00:00"/>
  </r>
  <r>
    <s v="VPA6"/>
    <s v="KE-BAR-2202-27706"/>
    <x v="0"/>
    <s v=""/>
    <s v="4th November,2021"/>
    <d v="2021-11-04T00:00:00"/>
    <s v="9th February,2022"/>
    <d v="2022-02-09T00:00:00"/>
    <s v="Kosgei David B"/>
    <s v="Male"/>
    <n v="99999"/>
    <s v="0722805882"/>
    <m/>
    <m/>
    <m/>
    <n v="35.807971000000002"/>
    <n v="0.32401000000000002"/>
    <s v="Baringo"/>
    <s v="Baringo Central"/>
    <s v="Tenges"/>
    <s v="Tenges"/>
    <n v="12"/>
    <s v="Kichemu limited"/>
    <m/>
    <s v="Kichemu limited"/>
    <s v=""/>
    <s v="Micro Business"/>
    <x v="0"/>
    <x v="0"/>
    <d v="2022-02-09T00:00:00"/>
  </r>
  <r>
    <s v="VPA6"/>
    <s v="KE-NYE-2011-27991"/>
    <x v="0"/>
    <s v=""/>
    <s v="9th October,2020"/>
    <d v="2020-10-09T00:00:00"/>
    <s v="28th November,2020"/>
    <d v="2020-11-28T00:00:00"/>
    <s v="Mwangi Muriithi Ambrose"/>
    <s v="Male"/>
    <s v="11609903"/>
    <s v="722423814"/>
    <s v="254722423814"/>
    <m/>
    <s v="254721783575"/>
    <n v="37.005223000000001"/>
    <n v="-0.56983200000000001"/>
    <s v="Nyeri"/>
    <s v="Mukurweni"/>
    <s v="Mukurweini Central"/>
    <s v="Gakindu"/>
    <n v="12"/>
    <s v="Mt Kenya Renewable energy"/>
    <m/>
    <s v="Mt Kenya Renewable energy"/>
    <s v=""/>
    <s v="Micro Business"/>
    <x v="2"/>
    <x v="0"/>
    <d v="2020-11-30T00:00:00"/>
  </r>
  <r>
    <s v="VPA6"/>
    <s v="KE-LAI-2101-27287"/>
    <x v="0"/>
    <s v=""/>
    <s v="16th October,2020"/>
    <d v="2020-10-16T00:00:00"/>
    <s v="2nd January,2021"/>
    <d v="2021-01-02T00:00:00"/>
    <s v="Mutoru Tirus Kamau"/>
    <s v="Male"/>
    <s v="99999"/>
    <s v="254722912069"/>
    <m/>
    <m/>
    <m/>
    <n v="36.375534999999999"/>
    <n v="0.16855700000000001"/>
    <s v="Laikipia"/>
    <s v="Nyahururu"/>
    <s v="Marmanet"/>
    <s v="Katharaini"/>
    <n v="12"/>
    <s v="Igwemas General Digester Ltd"/>
    <m/>
    <s v="Igwemas General Digester Ltd"/>
    <s v=""/>
    <s v="Micro Business"/>
    <x v="2"/>
    <x v="0"/>
    <d v="2021-03-16T00:00:00"/>
  </r>
  <r>
    <s v="VPA6"/>
    <s v="KE-UAS-2104-29310"/>
    <x v="0"/>
    <s v=""/>
    <s v="5th January,2021"/>
    <d v="2021-01-05T00:00:00"/>
    <s v="10th April,2021"/>
    <d v="2021-04-10T00:00:00"/>
    <s v="Keter Mike K"/>
    <s v="Male"/>
    <n v="99999"/>
    <s v="254720277588"/>
    <m/>
    <m/>
    <s v="254727454406"/>
    <n v="35.432392"/>
    <n v="0.61393699999999995"/>
    <s v="Uasin Gishu"/>
    <s v="Moiben"/>
    <s v="Kimoning"/>
    <s v="Kapkei"/>
    <n v="12"/>
    <s v="Kichemu limited"/>
    <m/>
    <s v="Kichemu limited"/>
    <s v=""/>
    <s v="Micro Business"/>
    <x v="0"/>
    <x v="0"/>
    <d v="2021-04-10T00:00:00"/>
  </r>
  <r>
    <s v="VPA6"/>
    <s v="KE-BAR-2105-27704"/>
    <x v="0"/>
    <s v=""/>
    <s v="3rd April,2021"/>
    <d v="2021-04-03T00:00:00"/>
    <s v="23rd May,2021"/>
    <d v="2021-05-23T00:00:00"/>
    <s v="Lenge Jackson Kibet"/>
    <s v="Male"/>
    <n v="99999"/>
    <s v="254726327055"/>
    <m/>
    <m/>
    <m/>
    <n v="35.814135"/>
    <n v="0.28046300000000002"/>
    <s v="Baringo"/>
    <s v="Baringo Central"/>
    <s v="Tenges"/>
    <s v="Tulwongoi"/>
    <n v="12"/>
    <s v="Kichemu limited"/>
    <m/>
    <s v="Kichemu limited"/>
    <s v=""/>
    <s v="Micro Business"/>
    <x v="0"/>
    <x v="0"/>
    <d v="2021-05-23T00:00:00"/>
  </r>
  <r>
    <s v="VPA6"/>
    <s v="KE-NAK-2107-27705"/>
    <x v="2"/>
    <s v="Non Compliant"/>
    <s v="10th May,2021"/>
    <d v="2021-05-10T00:00:00"/>
    <s v="13th July,2021"/>
    <d v="2021-07-13T00:00:00"/>
    <s v="Kipsoi Richard"/>
    <s v="Male"/>
    <s v="11427425"/>
    <s v="254723478924"/>
    <m/>
    <m/>
    <m/>
    <n v="35.914949999999997"/>
    <n v="-9.0908000000000003E-2"/>
    <s v="Nakuru"/>
    <s v="Rongai"/>
    <s v="Soy"/>
    <s v="Mainga"/>
    <n v="12"/>
    <s v="Kichemu limited"/>
    <m/>
    <s v="Kichemu limited"/>
    <s v=""/>
    <s v="Micro Business"/>
    <x v="0"/>
    <x v="0"/>
    <d v="2021-07-13T00:00:00"/>
  </r>
  <r>
    <s v="VPA6"/>
    <s v="KE-BOM-2210-26366"/>
    <x v="0"/>
    <s v=""/>
    <s v="23rd August,2022"/>
    <d v="2022-08-23T00:00:00"/>
    <s v="26th October,2022"/>
    <d v="2022-10-26T00:00:00"/>
    <s v="Cherotich Cheokwony"/>
    <s v="Female"/>
    <s v="23469074"/>
    <s v="0727321381"/>
    <m/>
    <m/>
    <m/>
    <n v="35.185234999999999"/>
    <n v="-0.67780300000000004"/>
    <s v="Bomet"/>
    <s v="Sotik"/>
    <s v="Kapkimolwet"/>
    <s v="Sumek"/>
    <n v="12"/>
    <s v="Nemcom Ltd"/>
    <m/>
    <s v="Nemcom Ltd"/>
    <s v=""/>
    <s v="Micro Business"/>
    <x v="2"/>
    <x v="0"/>
    <d v="2022-11-01T00:00:00"/>
  </r>
  <r>
    <s v="VPA6"/>
    <s v="KE-NAR-1811-25358"/>
    <x v="0"/>
    <s v=""/>
    <s v="29th September,2018"/>
    <d v="2018-09-29T00:00:00"/>
    <s v="10th November,2018"/>
    <d v="2018-11-10T00:00:00"/>
    <s v="Chelule Peter Kipkirui"/>
    <s v="Male"/>
    <s v="12981756"/>
    <s v="725966039"/>
    <m/>
    <m/>
    <m/>
    <n v="35.518172"/>
    <n v="-0.86103300000000005"/>
    <s v="Narok"/>
    <s v="Narok South"/>
    <s v="Ilmotiook"/>
    <s v="Menderet"/>
    <s v="12"/>
    <s v="Philip Kiget"/>
    <m/>
    <s v="Philip Kiget"/>
    <s v=""/>
    <s v="Informal Business"/>
    <x v="2"/>
    <x v="0"/>
    <d v="2018-12-30T00:00:00"/>
  </r>
  <r>
    <s v="VPA6"/>
    <s v="KE-NAR-1811-25357"/>
    <x v="0"/>
    <s v=""/>
    <s v="29th October,2018"/>
    <d v="2018-10-29T00:00:00"/>
    <s v="25th November,2018"/>
    <d v="2018-11-25T00:00:00"/>
    <s v="Kositany Samwel Kiprotich Kirui"/>
    <s v="Male"/>
    <s v="24810979"/>
    <s v="723519866"/>
    <m/>
    <m/>
    <m/>
    <n v="35.441577000000002"/>
    <n v="-0.94501999999999997"/>
    <s v="Narok"/>
    <s v="Narok South"/>
    <s v="Mulot"/>
    <s v="Kilusu"/>
    <s v="12"/>
    <s v="Philip Kiget"/>
    <m/>
    <s v="Philip Kiget"/>
    <s v=""/>
    <s v="Informal Business"/>
    <x v="2"/>
    <x v="0"/>
    <d v="2018-12-30T00:00:00"/>
  </r>
  <r>
    <s v="VPA6"/>
    <s v="KE-NYA-1903-26824"/>
    <x v="0"/>
    <s v=""/>
    <s v="11th February,2019"/>
    <d v="2019-02-11T00:00:00"/>
    <s v="9th March,2019"/>
    <d v="2019-03-09T00:00:00"/>
    <s v="Mbugua Ann Ngonyo"/>
    <s v="Female"/>
    <s v="99999"/>
    <s v="254722359014"/>
    <m/>
    <m/>
    <m/>
    <n v="36.355004999999998"/>
    <n v="-4.8349999999999999E-3"/>
    <s v="Nyandarua"/>
    <s v="Ol Joro Orok"/>
    <s v="Olkalou"/>
    <s v="Gatimu"/>
    <s v="12"/>
    <s v="John Kariuki"/>
    <m/>
    <s v="John Kariuki"/>
    <s v=""/>
    <s v="Informal Business"/>
    <x v="2"/>
    <x v="0"/>
    <d v="2019-03-11T00:00:00"/>
  </r>
  <r>
    <s v="VPA6"/>
    <s v="KE-KIA-1912-28306"/>
    <x v="0"/>
    <s v=""/>
    <s v="28th September,2019"/>
    <d v="2019-09-28T00:00:00"/>
    <s v="8th December,2019"/>
    <d v="2019-12-08T00:00:00"/>
    <s v="Muchiri Paul Waithanji"/>
    <s v="Male"/>
    <s v="99999"/>
    <s v="254722842820"/>
    <m/>
    <m/>
    <m/>
    <n v="36.932538999999998"/>
    <n v="-1.0136050000000001"/>
    <s v="Kiambu"/>
    <s v="Gatundu South"/>
    <s v="Ituro"/>
    <s v="Kamonyo"/>
    <s v="12"/>
    <s v="Joseph Muchirira Mugo"/>
    <m/>
    <s v="Joseph Muchirira Mugo"/>
    <s v=""/>
    <s v="Informal Business"/>
    <x v="2"/>
    <x v="0"/>
    <d v="2019-12-20T00:00:00"/>
  </r>
  <r>
    <s v="VPA6"/>
    <s v="KE-KER-1805-18161"/>
    <x v="0"/>
    <s v=""/>
    <s v="10th April,2018"/>
    <d v="2018-04-10T00:00:00"/>
    <s v="18th May,2018"/>
    <d v="2018-05-18T00:00:00"/>
    <s v="Maritim Benson"/>
    <s v="Male"/>
    <s v="850282"/>
    <s v="722785551"/>
    <m/>
    <m/>
    <s v="733227507"/>
    <n v="35.109816000000002"/>
    <n v="-0.55520999999999998"/>
    <s v="Kericho"/>
    <s v="Bureti"/>
    <s v="Cheborge"/>
    <s v="Kaborus"/>
    <s v="12"/>
    <s v="Philip Kiget"/>
    <m/>
    <s v="Philip Kiget"/>
    <s v=""/>
    <s v="Informal Business"/>
    <x v="0"/>
    <x v="0"/>
    <d v="2018-09-25T00:00:00"/>
  </r>
  <r>
    <s v="VPA6"/>
    <s v="KE-NYE-1805-27934"/>
    <x v="0"/>
    <s v=""/>
    <s v="2nd February,2018"/>
    <d v="2018-02-02T00:00:00"/>
    <s v="22nd May,2018"/>
    <d v="2018-05-22T00:00:00"/>
    <s v="Kamiri Wairimu Ann"/>
    <s v="Female"/>
    <s v="99999"/>
    <s v="720725781"/>
    <m/>
    <m/>
    <s v="720333070"/>
    <n v="37.077795000000002"/>
    <n v="-0.54508000000000001"/>
    <s v="Nyeri"/>
    <s v="Mukurweni"/>
    <s v="Mukurweini Central"/>
    <s v="Ichamara"/>
    <s v="12"/>
    <s v="Rural Green Energy Services"/>
    <m/>
    <s v="Rural Green Energy Services"/>
    <s v=""/>
    <s v="Informal Business"/>
    <x v="2"/>
    <x v="0"/>
    <d v="2018-08-23T00:00:00"/>
  </r>
  <r>
    <s v="VPA6"/>
    <s v="KE-NYE-1808-24343"/>
    <x v="0"/>
    <s v=""/>
    <s v="22nd June,2018"/>
    <d v="2018-06-22T00:00:00"/>
    <s v="2nd August,2018"/>
    <d v="2018-08-02T00:00:00"/>
    <s v="Kanyi Nguru Dennis"/>
    <s v="Male"/>
    <s v="99999"/>
    <s v="721810720"/>
    <m/>
    <m/>
    <m/>
    <n v="37.086840000000002"/>
    <n v="-0.52184799999999998"/>
    <s v="Nyeri"/>
    <s v="Mathira West"/>
    <s v="Mukurweini"/>
    <s v="Ichamara"/>
    <s v="12"/>
    <s v="Rural Green Energy Services"/>
    <m/>
    <s v="Rural Green Energy Services"/>
    <s v=""/>
    <s v="Informal Business"/>
    <x v="2"/>
    <x v="0"/>
    <d v="2018-08-23T00:00:00"/>
  </r>
  <r>
    <s v="VPA6"/>
    <s v="KE-NYE-1807-24344"/>
    <x v="0"/>
    <s v=""/>
    <s v="22nd June,2018"/>
    <d v="2018-06-22T00:00:00"/>
    <s v="5th July,2018"/>
    <d v="2018-07-05T00:00:00"/>
    <s v="Rukiri Mwangi Peter"/>
    <s v="Male"/>
    <s v="99999"/>
    <s v="720804289"/>
    <m/>
    <m/>
    <m/>
    <n v="37.131388000000001"/>
    <n v="-0.55926500000000001"/>
    <s v="Nyeri"/>
    <s v="Mukurweni"/>
    <s v="Mukurweini Central"/>
    <s v="Kiharo"/>
    <s v="12"/>
    <s v="Rural Green Energy Services"/>
    <m/>
    <s v="Rural Green Energy Services"/>
    <s v=""/>
    <s v="Informal Business"/>
    <x v="2"/>
    <x v="0"/>
    <d v="2018-08-23T00:00:00"/>
  </r>
  <r>
    <s v="VPA6"/>
    <s v="KE-NYE-1807-24348"/>
    <x v="0"/>
    <s v=""/>
    <s v="10th July,2018"/>
    <d v="2018-07-10T00:00:00"/>
    <s v="28th July,2018"/>
    <d v="2018-07-28T00:00:00"/>
    <s v="Wanjugu Nathan Susan"/>
    <s v="Female"/>
    <s v="99999"/>
    <s v="724323850"/>
    <m/>
    <m/>
    <s v="734671939"/>
    <n v="36.761780999999999"/>
    <n v="-0.17119200000000001"/>
    <s v="Nyeri"/>
    <s v="Kieni West"/>
    <s v="Mugunda"/>
    <s v="Ruiiri"/>
    <s v="12"/>
    <s v="Rural Green Energy Services"/>
    <m/>
    <s v="Rural Green Energy Services"/>
    <s v=""/>
    <s v="Informal Business"/>
    <x v="2"/>
    <x v="0"/>
    <d v="2018-08-31T00:00:00"/>
  </r>
  <r>
    <s v="VPA6"/>
    <s v="KE-NYE-1807-24347"/>
    <x v="0"/>
    <s v=""/>
    <s v="12th June,2018"/>
    <d v="2018-06-12T00:00:00"/>
    <s v="15th July,2018"/>
    <d v="2018-07-15T00:00:00"/>
    <s v="Kingori Muiruri Francis"/>
    <s v="Male"/>
    <s v="99999"/>
    <s v="725647705"/>
    <s v="725571149"/>
    <m/>
    <s v="712785486"/>
    <n v="36.801037000000001"/>
    <n v="-0.30501099999999998"/>
    <s v="Nyeri"/>
    <s v="Kieni West"/>
    <s v="Kieni West"/>
    <s v="Endarasha"/>
    <s v="12"/>
    <s v="Rural Green Energy Services"/>
    <m/>
    <s v="Rural Green Energy Services"/>
    <s v=""/>
    <s v="Informal Business"/>
    <x v="2"/>
    <x v="0"/>
    <d v="2018-08-31T00:00:00"/>
  </r>
  <r>
    <s v="VPA6"/>
    <s v="KE-NYE-1807-24346"/>
    <x v="0"/>
    <s v=""/>
    <s v="26th June,2018"/>
    <d v="2018-06-26T00:00:00"/>
    <s v="20th July,2018"/>
    <d v="2018-07-20T00:00:00"/>
    <s v="Gathua Wangechi Nancy"/>
    <s v="Male"/>
    <s v="99999"/>
    <s v="723212167"/>
    <m/>
    <m/>
    <s v="722603706"/>
    <n v="37.075696999999998"/>
    <n v="-0.55247999999999997"/>
    <s v="Nyeri"/>
    <s v="Mukurweni"/>
    <s v="Mukurweini Central"/>
    <s v="Ngimaini"/>
    <s v="12"/>
    <s v="Rural Green Energy Services"/>
    <m/>
    <s v="Rural Green Energy Services"/>
    <s v=""/>
    <s v="Informal Business"/>
    <x v="2"/>
    <x v="0"/>
    <d v="2018-08-26T00:00:00"/>
  </r>
  <r>
    <s v="VPA6"/>
    <s v="KE-KAJ-1904-27504"/>
    <x v="0"/>
    <s v=""/>
    <s v="17th January,2019"/>
    <d v="2019-01-17T00:00:00"/>
    <s v="10th April,2019"/>
    <d v="2019-04-10T00:00:00"/>
    <s v="Kihingo Baptista"/>
    <s v="Male"/>
    <s v="99999"/>
    <s v="254722750846"/>
    <m/>
    <m/>
    <m/>
    <n v="36.696444999999997"/>
    <n v="-1.391008"/>
    <s v="Kajiado"/>
    <s v="Kajiado North"/>
    <s v="Matasia"/>
    <s v="Matasia"/>
    <s v="12"/>
    <s v="Kensam Constructor"/>
    <m/>
    <s v="Kensam Constructor"/>
    <s v=""/>
    <s v="Informal Business"/>
    <x v="1"/>
    <x v="0"/>
    <d v="2019-07-05T00:00:00"/>
  </r>
  <r>
    <s v="VPA6"/>
    <s v="KE-KAJ-1904-27798"/>
    <x v="0"/>
    <s v=""/>
    <s v="1st January,2019"/>
    <d v="2019-01-01T00:00:00"/>
    <s v="2nd April,2019"/>
    <d v="2019-04-02T00:00:00"/>
    <s v="Ngatia Mary Wambui"/>
    <s v="Female"/>
    <s v="99999"/>
    <s v="254721687744"/>
    <m/>
    <m/>
    <m/>
    <n v="36.673518000000001"/>
    <n v="-1.4383919999999999"/>
    <s v="Kajiado"/>
    <s v="Kajiado North"/>
    <s v="Kiserian"/>
    <s v="Lewisa"/>
    <s v="12"/>
    <s v="Kensam Constructor"/>
    <m/>
    <s v="Kensam Constructor"/>
    <s v=""/>
    <s v="Informal Business"/>
    <x v="1"/>
    <x v="0"/>
    <d v="2019-07-01T00:00:00"/>
  </r>
  <r>
    <s v="VPA6"/>
    <s v="KE-NAR-1906-26256"/>
    <x v="0"/>
    <s v=""/>
    <s v="1st May,2019"/>
    <d v="2019-05-01T00:00:00"/>
    <s v="26th June,2019"/>
    <d v="2019-06-26T00:00:00"/>
    <s v="Fred Memusi"/>
    <s v="Male"/>
    <s v="22916999"/>
    <s v="790910000"/>
    <m/>
    <m/>
    <m/>
    <n v="35.767406000000001"/>
    <n v="-1.094714"/>
    <s v="Narok"/>
    <s v="Narok North"/>
    <s v="Ngarata"/>
    <s v="Katakala"/>
    <s v="12"/>
    <s v="Philip Kiget"/>
    <m/>
    <s v="Philip Kiget"/>
    <s v=""/>
    <s v="Informal Business"/>
    <x v="0"/>
    <x v="0"/>
    <d v="2019-07-07T00:00:00"/>
  </r>
  <r>
    <s v="VPA6"/>
    <s v="KE-EMB-1902-26860"/>
    <x v="0"/>
    <s v=""/>
    <s v="29th November,2018"/>
    <d v="2018-11-29T00:00:00"/>
    <s v="1st February,2019"/>
    <d v="2019-02-01T00:00:00"/>
    <s v="Njagi Wanja Lawrencia"/>
    <s v="Female"/>
    <s v="99999"/>
    <s v="254720588904"/>
    <m/>
    <m/>
    <m/>
    <n v="37.448571999999999"/>
    <n v="-0.47514499999999998"/>
    <s v="Embu"/>
    <s v="Manyatta"/>
    <s v="Kathangari"/>
    <s v="Kithungururu"/>
    <s v="12"/>
    <s v="Kensam Constructor"/>
    <m/>
    <s v="Kensam Constructor"/>
    <s v="729308408"/>
    <s v="Informal Business"/>
    <x v="1"/>
    <x v="0"/>
    <d v="2019-05-19T00:00:00"/>
  </r>
  <r>
    <s v="VPA6"/>
    <s v="KE-BOM-1911-24869"/>
    <x v="0"/>
    <s v=""/>
    <s v="25th August,2019"/>
    <d v="2019-08-25T00:00:00"/>
    <s v="3rd November,2019"/>
    <d v="2019-11-03T00:00:00"/>
    <s v="Koech Edwin Kipyegon"/>
    <s v="Male"/>
    <s v="22339693"/>
    <s v="254719558475"/>
    <s v="719558475"/>
    <m/>
    <m/>
    <n v="35.376393"/>
    <n v="-0.57692200000000005"/>
    <s v="Bomet"/>
    <s v="Konoin"/>
    <s v="Sotit"/>
    <s v="Tebesetin"/>
    <s v="12"/>
    <s v="Joseph Tonui"/>
    <m/>
    <s v="Joseph Tonui"/>
    <s v=""/>
    <s v="Informal Business"/>
    <x v="0"/>
    <x v="0"/>
    <d v="2019-11-05T00:00:00"/>
  </r>
  <r>
    <s v="VPA6"/>
    <s v="KE-KAJ-2006-29080"/>
    <x v="0"/>
    <s v=""/>
    <s v="20th May,2020"/>
    <d v="2020-05-20T00:00:00"/>
    <s v="20th June,2020"/>
    <d v="2020-06-20T00:00:00"/>
    <s v="Kimuhu Johnson"/>
    <s v="Male"/>
    <s v="99999"/>
    <s v="254712841488"/>
    <m/>
    <m/>
    <m/>
    <n v="37.528779999999998"/>
    <n v="-2.782457"/>
    <s v="Kajiado"/>
    <s v="Loitokitok"/>
    <s v="Kimana"/>
    <s v="Baraka Farm"/>
    <n v="12"/>
    <s v="John Chege Nyingi"/>
    <m/>
    <s v="John Chege Nyingi"/>
    <s v=""/>
    <s v="Informal Business"/>
    <x v="2"/>
    <x v="0"/>
    <d v="2020-07-22T00:00:00"/>
  </r>
  <r>
    <s v="VPA6"/>
    <s v="KE-KIA-2010-28366"/>
    <x v="0"/>
    <s v=""/>
    <s v="20th September,2020"/>
    <d v="2020-09-20T00:00:00"/>
    <s v="8th October,2020"/>
    <d v="2020-10-08T00:00:00"/>
    <s v="Ngige Mary Njeri"/>
    <s v="Female"/>
    <s v="99999"/>
    <s v="254728000879"/>
    <m/>
    <m/>
    <s v="254726824719"/>
    <n v="36.785018000000001"/>
    <n v="-1.087691"/>
    <s v="Kiambu"/>
    <s v="Githunguri"/>
    <s v="Githunguri"/>
    <s v="Gathanje"/>
    <n v="12"/>
    <s v="Kensam Constructor"/>
    <m/>
    <s v="Kensam Constructor"/>
    <s v=""/>
    <s v="Informal Business"/>
    <x v="2"/>
    <x v="0"/>
    <d v="2020-11-09T00:00:00"/>
  </r>
  <r>
    <s v="VPA6"/>
    <s v="KE-KAJ-2008-28586"/>
    <x v="0"/>
    <s v=""/>
    <s v="1st August,2020"/>
    <d v="2020-08-01T00:00:00"/>
    <s v="26th August,2020"/>
    <d v="2020-08-26T00:00:00"/>
    <s v="Mathenge Eunice"/>
    <s v="Female"/>
    <s v="99999"/>
    <s v="254721989700"/>
    <m/>
    <m/>
    <m/>
    <n v="36.678012000000003"/>
    <n v="-1.429187"/>
    <s v="Kajiado"/>
    <s v="Kajiado North"/>
    <s v="Kiserian"/>
    <s v="Kiserian"/>
    <n v="12"/>
    <s v="Kensam Constructor"/>
    <m/>
    <s v="Kensam Constructor"/>
    <s v=""/>
    <s v="Informal Business"/>
    <x v="2"/>
    <x v="0"/>
    <d v="2020-12-15T00:00:00"/>
  </r>
  <r>
    <s v="VPA6"/>
    <s v="KE-KAJ-2010-28602"/>
    <x v="0"/>
    <s v=""/>
    <s v="20th October,2020"/>
    <d v="2020-10-20T00:00:00"/>
    <s v="23rd October,2020"/>
    <d v="2020-10-23T00:00:00"/>
    <s v="Leperes Catherine"/>
    <s v="Female"/>
    <s v="28670010"/>
    <s v="254721633351"/>
    <m/>
    <m/>
    <s v="254785415440"/>
    <n v="36.748072999999998"/>
    <n v="-1.5080180000000001"/>
    <s v="Kajiado"/>
    <s v="Kajiado North"/>
    <s v="Isinya"/>
    <s v="Farmers"/>
    <n v="12"/>
    <s v="Joram Gathogo Mutahi"/>
    <m/>
    <s v="Joram Gathogo Mutahi"/>
    <s v=""/>
    <s v="Informal Business"/>
    <x v="2"/>
    <x v="0"/>
    <d v="2020-10-23T00:00:00"/>
  </r>
  <r>
    <s v="VPA6"/>
    <s v="KE-KAJ-2006-28588"/>
    <x v="0"/>
    <s v=""/>
    <s v="5th June,2020"/>
    <d v="2020-06-05T00:00:00"/>
    <s v="28th June,2020"/>
    <d v="2020-06-28T00:00:00"/>
    <s v="Waweru David"/>
    <s v="Male"/>
    <s v="99999"/>
    <s v="254743815807"/>
    <m/>
    <m/>
    <m/>
    <n v="36.679206999999998"/>
    <n v="-1.4434070000000001"/>
    <s v="Kajiado"/>
    <s v="Kajiado North"/>
    <s v="Kiserian"/>
    <s v="Olepotholos"/>
    <n v="12"/>
    <s v="Kensam Constructor"/>
    <m/>
    <s v="Kensam Constructor"/>
    <s v=""/>
    <s v="Informal Business"/>
    <x v="1"/>
    <x v="0"/>
    <d v="2020-12-06T00:00:00"/>
  </r>
  <r>
    <s v="VPA6"/>
    <s v="KE-KIA-1911-27645"/>
    <x v="2"/>
    <s v="Non Compliant"/>
    <s v="23rd November,2019"/>
    <d v="2019-11-23T00:00:00"/>
    <s v="28th November,2019"/>
    <d v="2019-11-28T00:00:00"/>
    <s v="Kariuki Joseph Karatu"/>
    <s v="Male"/>
    <s v="5706246"/>
    <s v="722608417"/>
    <m/>
    <m/>
    <m/>
    <n v="36.733828000000003"/>
    <n v="-1.0783579999999999"/>
    <s v="Kiambu"/>
    <s v="Githunguri"/>
    <s v="Githunguri"/>
    <s v="Matuguta"/>
    <n v="12"/>
    <s v="Takamoto Biogas"/>
    <m/>
    <s v="Takamoto Biogas"/>
    <s v=""/>
    <s v="Medium Size Business"/>
    <x v="1"/>
    <x v="0"/>
    <d v="2019-12-03T00:00:00"/>
  </r>
  <r>
    <s v="VPA6"/>
    <s v="KE-NAK-1807-27923"/>
    <x v="0"/>
    <s v=""/>
    <s v="7th June,2018"/>
    <d v="2018-06-07T00:00:00"/>
    <s v="27th July,2018"/>
    <d v="2018-07-27T00:00:00"/>
    <s v="Chelagat Michael"/>
    <s v="Male"/>
    <s v="23564343"/>
    <s v="254704378955"/>
    <s v="724240248"/>
    <m/>
    <s v="704378955"/>
    <n v="35.970298"/>
    <n v="-0.14732000000000001"/>
    <s v="Nakuru"/>
    <s v="Rongai"/>
    <s v="Rongai"/>
    <s v="Rafiki"/>
    <s v="12"/>
    <s v="Kichemu limited"/>
    <m/>
    <s v="Kichemu limited"/>
    <s v=""/>
    <s v="Micro Business"/>
    <x v="0"/>
    <x v="0"/>
    <d v="2018-07-27T00:00:00"/>
  </r>
  <r>
    <s v="VPA6"/>
    <s v="KE-NYE-1806-23613"/>
    <x v="2"/>
    <s v="Unreachable"/>
    <s v="21st May,2018"/>
    <d v="2018-05-21T00:00:00"/>
    <s v="15th June,2018"/>
    <d v="2018-06-15T00:00:00"/>
    <s v="Mugaruro Phylis Wangechi"/>
    <s v="Female"/>
    <s v="4608686"/>
    <s v="725589650"/>
    <s v="722524713"/>
    <m/>
    <m/>
    <n v="36.977699999999999"/>
    <n v="-0.494898"/>
    <s v="Nyeri"/>
    <s v="Tetu"/>
    <s v="Kieni East"/>
    <s v="Kiandu"/>
    <n v="12"/>
    <s v="Sakaki Natural Renewable Energy Center"/>
    <m/>
    <s v="Sakaki Natural Renewable Energy Center"/>
    <s v=""/>
    <s v="Micro Business"/>
    <x v="0"/>
    <x v="0"/>
    <d v="2018-06-16T00:00:00"/>
  </r>
  <r>
    <s v="VPA6"/>
    <s v="KE-KIA-1902-24724"/>
    <x v="0"/>
    <s v=""/>
    <s v="31st January,2019"/>
    <d v="2019-01-31T00:00:00"/>
    <s v="25th February,2019"/>
    <d v="2019-02-25T00:00:00"/>
    <s v="Kinyanjui Anne Wangari"/>
    <s v="Female"/>
    <s v="99999"/>
    <s v="254720936430"/>
    <m/>
    <m/>
    <m/>
    <n v="36.949840999999999"/>
    <n v="-0.95486499999999996"/>
    <s v="Kiambu"/>
    <s v="Gatundu North"/>
    <s v="Kamwangi"/>
    <s v="Magumu"/>
    <s v="12"/>
    <s v="Cides Ltd"/>
    <m/>
    <s v="Cides Ltd"/>
    <s v=""/>
    <s v="Micro Business"/>
    <x v="2"/>
    <x v="0"/>
    <d v="2019-04-02T00:00:00"/>
  </r>
  <r>
    <s v="VPA6"/>
    <s v="KE-MUR-1903-24782"/>
    <x v="2"/>
    <s v="Non Compliant"/>
    <s v="3rd January,2019"/>
    <d v="2019-01-03T00:00:00"/>
    <s v="9th March,2019"/>
    <d v="2019-03-09T00:00:00"/>
    <s v="Maina Simon Peter"/>
    <s v="Male"/>
    <s v="1085875"/>
    <s v="254716485828"/>
    <m/>
    <m/>
    <m/>
    <n v="36.990827000000003"/>
    <n v="-0.96594899999999995"/>
    <s v="Murang'a"/>
    <s v="Gatanga"/>
    <s v="Mugumoini"/>
    <s v="Kahurura"/>
    <s v="12"/>
    <s v="Cides Ltd"/>
    <m/>
    <s v="Cides Ltd"/>
    <s v=""/>
    <s v="Micro Business"/>
    <x v="2"/>
    <x v="0"/>
    <d v="2019-03-09T00:00:00"/>
  </r>
  <r>
    <s v="VPA6"/>
    <s v="KE-NYE-1902-24772"/>
    <x v="0"/>
    <s v=""/>
    <s v="28th December,2018"/>
    <d v="2018-12-28T00:00:00"/>
    <s v="28th February,2019"/>
    <d v="2019-02-28T00:00:00"/>
    <s v="Muraguri Jane Wanjiru"/>
    <s v="Male"/>
    <s v="5482133"/>
    <s v="254723688056"/>
    <m/>
    <m/>
    <m/>
    <n v="37.113514000000002"/>
    <n v="-0.42510300000000001"/>
    <s v="Nyeri"/>
    <s v="Mathira West"/>
    <s v="Ruguru"/>
    <s v="Kihuro"/>
    <s v="12"/>
    <s v="Cides ltd"/>
    <m/>
    <s v="Cides ltd"/>
    <s v=""/>
    <s v="Micro Business"/>
    <x v="2"/>
    <x v="0"/>
    <d v="2019-03-05T00:00:00"/>
  </r>
  <r>
    <s v="VPA6"/>
    <s v="KE-MUR-1908-25959"/>
    <x v="0"/>
    <s v=""/>
    <s v="16th July,2019"/>
    <d v="2019-07-16T00:00:00"/>
    <s v="16th August,2019"/>
    <d v="2019-08-16T00:00:00"/>
    <s v="Mwangi Isaac Karanja"/>
    <s v="Male"/>
    <s v="99999"/>
    <s v="254726870224"/>
    <m/>
    <m/>
    <m/>
    <n v="36.911391999999999"/>
    <n v="-0.86879300000000004"/>
    <s v="Murang'a"/>
    <s v="Gatanga"/>
    <s v="Kigoro"/>
    <s v="Ndunyu Chege"/>
    <s v="12"/>
    <s v="Kenbi Enterprises"/>
    <m/>
    <s v="Kenbi Enterprises"/>
    <s v=""/>
    <s v="Micro Business"/>
    <x v="2"/>
    <x v="0"/>
    <d v="2019-08-20T00:00:00"/>
  </r>
  <r>
    <s v="VPA6"/>
    <s v="KE-KIR-1908-26439"/>
    <x v="0"/>
    <s v=""/>
    <s v="22nd June,2019"/>
    <d v="2019-06-22T00:00:00"/>
    <s v="12th August,2019"/>
    <d v="2019-08-12T00:00:00"/>
    <s v="Kahunya Simon Wario"/>
    <s v="Male"/>
    <s v="99999"/>
    <s v="254725270953"/>
    <m/>
    <m/>
    <m/>
    <n v="37.457087999999999"/>
    <n v="-0.55477100000000001"/>
    <s v="Kirinyaga"/>
    <s v="Kirinyaga East"/>
    <s v="Murinduko"/>
    <s v="Gatundu"/>
    <s v="12"/>
    <s v="Sakaki Natural Renewable Energy Center"/>
    <m/>
    <s v="Sakaki Natural Renewable Energy Center"/>
    <s v=""/>
    <s v="Micro Business"/>
    <x v="0"/>
    <x v="0"/>
    <d v="2019-08-20T00:00:00"/>
  </r>
  <r>
    <s v="VPA6"/>
    <s v="KE-NYE-1907-25539"/>
    <x v="0"/>
    <s v=""/>
    <s v="9th April,2019"/>
    <d v="2019-04-09T00:00:00"/>
    <s v="9th July,2019"/>
    <d v="2019-07-09T00:00:00"/>
    <s v="Gachuiri Thiga Peter"/>
    <s v="Male"/>
    <s v="1427801"/>
    <s v="254729333543"/>
    <m/>
    <m/>
    <m/>
    <n v="36.928013999999997"/>
    <n v="-0.59191700000000003"/>
    <s v="Nyeri"/>
    <s v="Othaya"/>
    <s v="Chinga"/>
    <s v="Mumbuini"/>
    <s v="12"/>
    <s v="Sakaki Natural Renewable Energy Center"/>
    <m/>
    <s v="Sakaki Natural Renewable Energy Center"/>
    <s v=""/>
    <s v="Micro Business"/>
    <x v="0"/>
    <x v="0"/>
    <d v="2019-07-26T00:00:00"/>
  </r>
  <r>
    <s v="VPA6"/>
    <s v="KE-NYE-1907-25540"/>
    <x v="0"/>
    <s v=""/>
    <s v="8th June,2019"/>
    <d v="2019-06-08T00:00:00"/>
    <s v="9th July,2019"/>
    <d v="2019-07-09T00:00:00"/>
    <s v="Mutero Margaret Wachuka"/>
    <s v="Female"/>
    <s v="22242949"/>
    <s v="254710124044"/>
    <m/>
    <m/>
    <m/>
    <n v="36.919547999999999"/>
    <n v="-0.59214699999999998"/>
    <s v="Nyeri"/>
    <s v="Othaya"/>
    <s v="Chinga"/>
    <s v="Mumbuini"/>
    <s v="12"/>
    <s v="Sakaki Natural Renewable Energy Center"/>
    <m/>
    <s v="Sakaki Natural Renewable Energy Center"/>
    <s v=""/>
    <s v="Micro Business"/>
    <x v="0"/>
    <x v="0"/>
    <d v="2019-07-26T00:00:00"/>
  </r>
  <r>
    <s v="VPA6"/>
    <s v="KE-NYE-1907-25541"/>
    <x v="0"/>
    <s v=""/>
    <s v="19th March,2019"/>
    <d v="2019-03-19T00:00:00"/>
    <s v="9th July,2019"/>
    <d v="2019-07-09T00:00:00"/>
    <s v="Kabuu Cecida Wangeci"/>
    <s v="Female"/>
    <s v="99999"/>
    <s v="2540723275344"/>
    <m/>
    <m/>
    <m/>
    <n v="36.917045999999999"/>
    <n v="-0.59003899999999998"/>
    <s v="Nyeri"/>
    <s v="Othaya"/>
    <s v="Chinga"/>
    <s v="Mumbuini"/>
    <s v="12"/>
    <s v="Sakaki Natural Renewable Energy Center"/>
    <m/>
    <s v="Sakaki Natural Renewable Energy Center"/>
    <s v=""/>
    <s v="Micro Business"/>
    <x v="0"/>
    <x v="0"/>
    <d v="2019-07-26T00:00:00"/>
  </r>
  <r>
    <s v="VPA6"/>
    <s v="KE-NYE-1907-25542"/>
    <x v="0"/>
    <s v=""/>
    <s v="9th May,2019"/>
    <d v="2019-05-09T00:00:00"/>
    <s v="9th July,2019"/>
    <d v="2019-07-09T00:00:00"/>
    <s v="Macharia Elizabeth Waceke"/>
    <s v="Female"/>
    <s v="9381292"/>
    <s v="254723480677"/>
    <m/>
    <m/>
    <m/>
    <n v="36.927667"/>
    <n v="-0.596132"/>
    <s v="Nyeri"/>
    <s v="Othaya"/>
    <s v="Chinga"/>
    <s v="Mumbuini"/>
    <s v="12"/>
    <s v="Sakaki Natural Renewable Energy Center"/>
    <m/>
    <s v="Sakaki Natural Renewable Energy Center"/>
    <s v=""/>
    <s v="Micro Business"/>
    <x v="0"/>
    <x v="0"/>
    <d v="2019-07-26T00:00:00"/>
  </r>
  <r>
    <s v="VPA6"/>
    <s v="KE-NYE-1907-25543"/>
    <x v="0"/>
    <s v=""/>
    <s v="9th May,2019"/>
    <d v="2019-05-09T00:00:00"/>
    <s v="9th July,2019"/>
    <d v="2019-07-09T00:00:00"/>
    <s v="Njigu Elizabeth Wanjiru"/>
    <s v="Female"/>
    <s v="21843615"/>
    <s v="254721322484"/>
    <m/>
    <m/>
    <m/>
    <n v="36.926813000000003"/>
    <n v="-0.59653800000000001"/>
    <s v="Nyeri"/>
    <s v="Othaya"/>
    <s v="Chinga"/>
    <s v="Mumbuini"/>
    <s v="12"/>
    <s v="Sakaki Natural Renewable Energy Center"/>
    <m/>
    <s v="Sakaki Natural Renewable Energy Center"/>
    <s v=""/>
    <s v="Micro Business"/>
    <x v="0"/>
    <x v="0"/>
    <d v="2019-07-26T00:00:00"/>
  </r>
  <r>
    <s v="VPA6"/>
    <s v="KE-NYE-1907-26426"/>
    <x v="0"/>
    <s v=""/>
    <s v="21st May,2019"/>
    <d v="2019-05-21T00:00:00"/>
    <s v="25th July,2019"/>
    <d v="2019-07-25T00:00:00"/>
    <s v="Kamau Paul Mwangi"/>
    <s v="Male"/>
    <s v="12781503"/>
    <s v="254720105372"/>
    <m/>
    <m/>
    <m/>
    <n v="36.871721999999998"/>
    <n v="-0.60532200000000003"/>
    <s v="Nyeri"/>
    <s v="Othaya"/>
    <s v="Chinga"/>
    <s v="Muirungi"/>
    <s v="12"/>
    <s v="Sakaki Natural Renewable Energy Center"/>
    <m/>
    <s v="Sakaki Natural Renewable Energy Center"/>
    <s v=""/>
    <s v="Micro Business"/>
    <x v="0"/>
    <x v="0"/>
    <d v="2019-07-26T00:00:00"/>
  </r>
  <r>
    <s v="VPA6"/>
    <s v="KE-NYE-1907-26427"/>
    <x v="0"/>
    <s v=""/>
    <s v="23rd May,2019"/>
    <d v="2019-05-23T00:00:00"/>
    <s v="25th July,2019"/>
    <d v="2019-07-25T00:00:00"/>
    <s v="Kuria Nancy Wachera"/>
    <s v="Female"/>
    <s v="1833954"/>
    <s v="254720856239"/>
    <m/>
    <m/>
    <m/>
    <n v="36.908943999999998"/>
    <n v="-0.59930099999999997"/>
    <s v="Nyeri"/>
    <s v="Othaya"/>
    <s v="Chinga"/>
    <s v="Gathiriri"/>
    <s v="12"/>
    <s v="Sakaki Natural Renewable Energy Center"/>
    <m/>
    <s v="Sakaki Natural Renewable Energy Center"/>
    <s v=""/>
    <s v="Micro Business"/>
    <x v="0"/>
    <x v="0"/>
    <d v="2019-07-26T00:00:00"/>
  </r>
  <r>
    <s v="VPA6"/>
    <s v="KE-NYE-1907-26429"/>
    <x v="0"/>
    <s v=""/>
    <s v="5th April,2019"/>
    <d v="2019-04-05T00:00:00"/>
    <s v="25th July,2019"/>
    <d v="2019-07-25T00:00:00"/>
    <s v="Githiga Alice Wangechi"/>
    <s v="Female"/>
    <s v="99999"/>
    <s v="254721655658"/>
    <m/>
    <m/>
    <m/>
    <n v="36.911569999999998"/>
    <n v="-0.59559200000000001"/>
    <s v="Nyeri"/>
    <s v="Othaya"/>
    <s v="Chinga"/>
    <s v="Mumbuini"/>
    <s v="12"/>
    <s v="Sakaki Natural Renewable Energy Center"/>
    <m/>
    <s v="Sakaki Natural Renewable Energy Center"/>
    <s v=""/>
    <s v="Micro Business"/>
    <x v="0"/>
    <x v="0"/>
    <d v="2019-07-26T00:00:00"/>
  </r>
  <r>
    <s v="VPA6"/>
    <s v="KE-NYE-1907-26430"/>
    <x v="0"/>
    <s v=""/>
    <s v="25th May,2019"/>
    <d v="2019-05-25T00:00:00"/>
    <s v="25th July,2019"/>
    <d v="2019-07-25T00:00:00"/>
    <s v="Kanyingi Mary Nyakairia"/>
    <s v="Female"/>
    <s v="1833297"/>
    <s v="254723853006"/>
    <m/>
    <m/>
    <m/>
    <n v="36.912089000000002"/>
    <n v="-0.59524299999999997"/>
    <s v="Nyeri"/>
    <s v="Othaya"/>
    <s v="Chinga"/>
    <s v="Mumbuini"/>
    <s v="12"/>
    <s v="Sakaki Natural Renewable Energy Center"/>
    <m/>
    <s v="Sakaki Natural Renewable Energy Center"/>
    <s v=""/>
    <s v="Micro Business"/>
    <x v="0"/>
    <x v="0"/>
    <d v="2019-07-26T00:00:00"/>
  </r>
  <r>
    <s v="VPA6"/>
    <s v="KE-NYE-1907-26432"/>
    <x v="0"/>
    <s v=""/>
    <s v="17th May,2019"/>
    <d v="2019-05-17T00:00:00"/>
    <s v="25th July,2019"/>
    <d v="2019-07-25T00:00:00"/>
    <s v="Waithaka Margret Wambui"/>
    <s v="Female"/>
    <s v="1831196"/>
    <s v="254712007708"/>
    <m/>
    <m/>
    <m/>
    <n v="36.913831999999999"/>
    <n v="-0.59492599999999995"/>
    <s v="Nyeri"/>
    <s v="Othaya"/>
    <s v="Chinga"/>
    <s v="Mumbuini"/>
    <s v="12"/>
    <s v="Sakaki Natural Renewable Energy Center"/>
    <m/>
    <s v="Sakaki Natural Renewable Energy Center"/>
    <s v=""/>
    <s v="Micro Business"/>
    <x v="0"/>
    <x v="0"/>
    <d v="2019-07-26T00:00:00"/>
  </r>
  <r>
    <s v="VPA6"/>
    <s v="KE-NYE-1907-26433"/>
    <x v="0"/>
    <s v=""/>
    <s v="25th May,2019"/>
    <d v="2019-05-25T00:00:00"/>
    <s v="25th July,2019"/>
    <d v="2019-07-25T00:00:00"/>
    <s v="Muchiri Sofia W."/>
    <s v="Female"/>
    <s v="1834554"/>
    <s v="254721712672"/>
    <m/>
    <m/>
    <m/>
    <n v="36.914527"/>
    <n v="-0.59184899999999996"/>
    <s v="Nyeri"/>
    <s v="Othaya"/>
    <s v="Chinga"/>
    <s v="Mumbuini"/>
    <s v="12"/>
    <s v="Sakaki Natural Renewable Energy Center"/>
    <m/>
    <s v="Sakaki Natural Renewable Energy Center"/>
    <s v=""/>
    <s v="Micro Business"/>
    <x v="0"/>
    <x v="0"/>
    <d v="2019-07-26T00:00:00"/>
  </r>
  <r>
    <s v="VPA6"/>
    <s v="KE-MUR-1907-26434"/>
    <x v="0"/>
    <s v=""/>
    <s v="2nd July,2018"/>
    <d v="2018-07-02T00:00:00"/>
    <s v="26th July,2019"/>
    <d v="2019-07-26T00:00:00"/>
    <s v="Ngari Keru Keru"/>
    <s v="Male"/>
    <s v="2042432"/>
    <s v="254721696595"/>
    <m/>
    <m/>
    <m/>
    <n v="36.953865"/>
    <n v="-0.60787899999999995"/>
    <s v="Murang'a"/>
    <s v="Mathioya"/>
    <s v="Kiru"/>
    <s v="Kagongo"/>
    <s v="12"/>
    <s v="Sakaki Natural Renewable Energy Center"/>
    <m/>
    <s v="Sakaki Natural Renewable Energy Center"/>
    <s v=""/>
    <s v="Micro Business"/>
    <x v="0"/>
    <x v="0"/>
    <d v="2019-07-26T00:00:00"/>
  </r>
  <r>
    <s v="VPA6"/>
    <s v="KE-LAI-1910-26807"/>
    <x v="0"/>
    <s v=""/>
    <s v="25th August,2019"/>
    <d v="2019-08-25T00:00:00"/>
    <s v="5th October,2019"/>
    <d v="2019-10-05T00:00:00"/>
    <s v="Gichuru Anna Kabui"/>
    <s v="Female"/>
    <s v="99999"/>
    <s v="254723423289"/>
    <m/>
    <m/>
    <m/>
    <n v="36.676138999999999"/>
    <n v="-0.113168"/>
    <s v="Laikipia"/>
    <s v="Laikipia East"/>
    <s v="Ngobit"/>
    <s v="Kaheho"/>
    <s v="12"/>
    <s v="Cides Ltd"/>
    <m/>
    <s v="Cides Ltd"/>
    <s v=""/>
    <s v="Micro Business"/>
    <x v="2"/>
    <x v="0"/>
    <d v="2019-11-30T00:00:00"/>
  </r>
  <r>
    <s v="VPA6"/>
    <s v="KE-KIA-1804-18499"/>
    <x v="0"/>
    <s v=""/>
    <s v="7th April,2018"/>
    <d v="2018-04-07T00:00:00"/>
    <s v="15th April,2018"/>
    <d v="2018-04-15T00:00:00"/>
    <s v="Ikame Muigai"/>
    <s v="Male"/>
    <s v="25943046"/>
    <s v="721409933"/>
    <m/>
    <m/>
    <s v="722596001"/>
    <n v="37.148266999999997"/>
    <n v="-1.07555"/>
    <s v="Kiambu"/>
    <s v="Thika West"/>
    <s v="Gatuanyaga"/>
    <s v="Landless"/>
    <s v="12"/>
    <s v="Andcol Enterprises"/>
    <m/>
    <s v="Andcol Enterprises"/>
    <s v=""/>
    <s v="Micro Business"/>
    <x v="1"/>
    <x v="0"/>
    <d v="2018-04-26T00:00:00"/>
  </r>
  <r>
    <s v="VPA6"/>
    <s v="KE-NYE-1808-23615"/>
    <x v="0"/>
    <s v=""/>
    <s v="30th July,2018"/>
    <d v="2018-07-30T00:00:00"/>
    <s v="30th August,2018"/>
    <d v="2018-08-30T00:00:00"/>
    <s v="Muiruri Francis Mwaura"/>
    <s v="Male"/>
    <s v="3233586"/>
    <s v="721881688"/>
    <m/>
    <m/>
    <s v="725363394"/>
    <n v="36.928925"/>
    <n v="-0.28828300000000001"/>
    <s v="Nyeri"/>
    <s v="Kieni West"/>
    <s v="Rabura"/>
    <s v="Mahiga"/>
    <n v="12"/>
    <s v="Sakaki Natural Renewable Energy Center"/>
    <m/>
    <s v="Sakaki Natural Renewable Energy Center"/>
    <s v=""/>
    <s v="Micro Business"/>
    <x v="0"/>
    <x v="0"/>
    <d v="2018-09-07T00:00:00"/>
  </r>
  <r>
    <s v="VPA6"/>
    <s v="KE-BAR-1902-27671"/>
    <x v="0"/>
    <s v=""/>
    <s v="2nd February,2019"/>
    <d v="2019-02-02T00:00:00"/>
    <s v="2nd February,2019"/>
    <d v="2019-02-02T00:00:00"/>
    <s v="Limo Andrew K"/>
    <s v="Male"/>
    <s v="483457"/>
    <s v="722819655"/>
    <m/>
    <m/>
    <m/>
    <n v="35.773584999999997"/>
    <n v="4.7112000000000001E-2"/>
    <s v="Baringo"/>
    <s v="Koibatek"/>
    <s v="Kaburwao"/>
    <s v="Uzalendo"/>
    <s v="12"/>
    <s v="Kichemu limited"/>
    <m/>
    <s v="Kichemu limited"/>
    <s v=""/>
    <s v="Micro Business"/>
    <x v="0"/>
    <x v="0"/>
    <d v="2019-02-02T00:00:00"/>
  </r>
  <r>
    <s v="VPA6"/>
    <s v="KE-NYE-1906-24759"/>
    <x v="0"/>
    <s v=""/>
    <s v="20th April,2019"/>
    <d v="2019-04-20T00:00:00"/>
    <s v="5th June,2019"/>
    <d v="2019-06-05T00:00:00"/>
    <s v="Githaiga Simon"/>
    <s v="Female"/>
    <s v="70138016"/>
    <s v="254711315753"/>
    <m/>
    <m/>
    <m/>
    <n v="37.104545000000002"/>
    <n v="-0.40526699999999999"/>
    <s v="Nyeri"/>
    <s v="Mathira West"/>
    <s v="Ruguru"/>
    <s v="Kigutha"/>
    <s v="12"/>
    <s v="Cides Ltd"/>
    <m/>
    <s v="Cides Ltd"/>
    <s v=""/>
    <s v="Micro Business"/>
    <x v="2"/>
    <x v="0"/>
    <d v="2019-07-16T00:00:00"/>
  </r>
  <r>
    <s v="VPA6"/>
    <s v="KE-EMB-1905-25558"/>
    <x v="0"/>
    <s v=""/>
    <s v="13th April,2019"/>
    <d v="2019-04-13T00:00:00"/>
    <s v="13th May,2019"/>
    <d v="2019-05-13T00:00:00"/>
    <s v="Ngatho Lucy Gathoni"/>
    <s v="Female"/>
    <s v="3393773"/>
    <s v="254720143115"/>
    <m/>
    <m/>
    <m/>
    <n v="37.465473000000003"/>
    <n v="-0.50219000000000003"/>
    <s v="Embu"/>
    <s v="Embu West"/>
    <s v="Mbeti North"/>
    <s v="Givunguro"/>
    <s v="12"/>
    <s v="Sakaki Natural Renewable Energy Center"/>
    <m/>
    <s v="Sakaki Natural Renewable Energy Center"/>
    <s v=""/>
    <s v="Micro Business"/>
    <x v="0"/>
    <x v="0"/>
    <d v="2019-05-23T00:00:00"/>
  </r>
  <r>
    <s v="VPA6"/>
    <s v="KE-NAI-1905-26564"/>
    <x v="0"/>
    <s v=""/>
    <s v="24th April,2019"/>
    <d v="2019-04-24T00:00:00"/>
    <s v="24th May,2019"/>
    <d v="2019-05-24T00:00:00"/>
    <s v="Nemwueri Grace Nyanduko"/>
    <s v="Female"/>
    <s v="99999"/>
    <s v="725289968"/>
    <m/>
    <m/>
    <s v="790791520"/>
    <n v="37.039071"/>
    <n v="-1.2943690000000001"/>
    <s v="Nairobi"/>
    <s v="Kasarani"/>
    <s v="Rwai"/>
    <s v="Drumvaley"/>
    <n v="12"/>
    <s v="Sakaki Natural Renewable Energy Center"/>
    <m/>
    <s v="Sakaki Natural Renewable Energy Center"/>
    <s v=""/>
    <s v="Micro Business"/>
    <x v="0"/>
    <x v="0"/>
    <d v="2019-05-24T00:00:00"/>
  </r>
  <r>
    <s v="VPA6"/>
    <s v="KE-NYE-1904-24752"/>
    <x v="0"/>
    <s v=""/>
    <s v="8th March,2019"/>
    <d v="2019-03-08T00:00:00"/>
    <s v="5th April,2019"/>
    <d v="2019-04-05T00:00:00"/>
    <s v="Gathaara Jeremiah Maina"/>
    <s v="Female"/>
    <s v="1808571"/>
    <s v="254722917722"/>
    <m/>
    <m/>
    <m/>
    <n v="37.108412999999999"/>
    <n v="-0.40817599999999998"/>
    <s v="Nyeri"/>
    <s v="Mathira West"/>
    <s v="Ruguru"/>
    <s v="Itiati"/>
    <s v="12"/>
    <s v="Cides Ltd"/>
    <m/>
    <s v="Cides Ltd"/>
    <s v=""/>
    <s v="Micro Business"/>
    <x v="2"/>
    <x v="0"/>
    <d v="2019-05-29T00:00:00"/>
  </r>
  <r>
    <s v="VPA6"/>
    <s v="KE-NAI-1904-25554"/>
    <x v="0"/>
    <s v=""/>
    <s v="7th April,2019"/>
    <d v="2019-04-07T00:00:00"/>
    <s v="29th April,2019"/>
    <d v="2019-04-29T00:00:00"/>
    <s v="Partson Nyaga Kirimi"/>
    <s v="Male"/>
    <s v="99999"/>
    <s v="2547228019093"/>
    <m/>
    <m/>
    <m/>
    <n v="36.994487999999997"/>
    <n v="-1.257331"/>
    <s v="Nairobi"/>
    <s v="Njiru"/>
    <s v="Rwai"/>
    <s v="Gatuoro"/>
    <s v="12"/>
    <s v="Sakaki Natural Renewable Energy Center"/>
    <m/>
    <s v="Sakaki Natural Renewable Energy Center"/>
    <s v=""/>
    <s v="Micro Business"/>
    <x v="0"/>
    <x v="0"/>
    <d v="2019-05-23T00:00:00"/>
  </r>
  <r>
    <s v="VPA6"/>
    <s v="KE-KIA-1909-24790"/>
    <x v="0"/>
    <s v=""/>
    <s v="11th August,2019"/>
    <d v="2019-08-11T00:00:00"/>
    <s v="10th September,2019"/>
    <d v="2019-09-10T00:00:00"/>
    <s v="Wambugu Lawrence"/>
    <s v="Male"/>
    <s v="99999"/>
    <s v="254711732067"/>
    <m/>
    <m/>
    <m/>
    <n v="36.795907"/>
    <n v="-1.114938"/>
    <s v="Kiambu"/>
    <s v="Githunguri"/>
    <s v="Ikinu"/>
    <s v="Waratho"/>
    <s v="12"/>
    <s v="Cides Ltd"/>
    <m/>
    <s v="Cides Ltd"/>
    <s v=""/>
    <s v="Micro Business"/>
    <x v="2"/>
    <x v="0"/>
    <d v="2019-09-10T00:00:00"/>
  </r>
  <r>
    <s v="VPA6"/>
    <s v="KE-KIA-1909-24789"/>
    <x v="0"/>
    <s v=""/>
    <s v="20th July,2019"/>
    <d v="2019-07-20T00:00:00"/>
    <s v="17th September,2019"/>
    <d v="2019-09-17T00:00:00"/>
    <s v="Waweru Grace Muthoni"/>
    <s v="Female"/>
    <s v="20610079"/>
    <s v="254789596928"/>
    <s v="789596928"/>
    <m/>
    <s v="728743459"/>
    <n v="36.929819000000002"/>
    <n v="-0.95886300000000002"/>
    <s v="Kiambu"/>
    <s v="Gatundu North"/>
    <s v="Chania"/>
    <s v="Kairi"/>
    <s v="12"/>
    <s v="Cides Ltd"/>
    <m/>
    <s v="Cides Ltd"/>
    <s v=""/>
    <s v="Micro Business"/>
    <x v="2"/>
    <x v="0"/>
    <d v="2019-09-23T00:00:00"/>
  </r>
  <r>
    <s v="VPA6"/>
    <s v="KE-BAR-2002-26086"/>
    <x v="0"/>
    <s v=""/>
    <s v="21st December,2019"/>
    <d v="2019-12-21T00:00:00"/>
    <s v="21st February,2020"/>
    <d v="2020-02-21T00:00:00"/>
    <s v="Kaptum Haron"/>
    <s v="Male"/>
    <s v="7898720"/>
    <s v="254721858900"/>
    <m/>
    <m/>
    <m/>
    <n v="35.791840000000001"/>
    <n v="0.64327599999999996"/>
    <s v="Baringo"/>
    <s v="Baringo North"/>
    <s v="Kabartonjo"/>
    <s v="Kapkwang"/>
    <s v="12"/>
    <s v="Kichemu limited"/>
    <m/>
    <s v="Kichemu limited"/>
    <s v=""/>
    <s v="Micro Business"/>
    <x v="0"/>
    <x v="0"/>
    <d v="2020-02-21T00:00:00"/>
  </r>
  <r>
    <s v="VPA6"/>
    <s v="KE-NYE-2010-27987"/>
    <x v="0"/>
    <s v=""/>
    <s v="10th September,2020"/>
    <d v="2020-09-10T00:00:00"/>
    <s v="30th October,2020"/>
    <d v="2020-10-30T00:00:00"/>
    <s v="Kiruga Ngunjiri Peter"/>
    <s v="Male"/>
    <s v="20144327"/>
    <s v="721711195"/>
    <s v="254721711195"/>
    <m/>
    <s v="254713332115"/>
    <n v="37.021090000000001"/>
    <n v="-0.50206700000000004"/>
    <s v="Nyeri"/>
    <s v="Tetu"/>
    <s v="Muthinga"/>
    <s v="Gititu"/>
    <n v="12"/>
    <s v="Mt Kenya Renewable energy"/>
    <m/>
    <s v="Mt Kenya Renewable energy"/>
    <s v=""/>
    <s v="Micro Business"/>
    <x v="2"/>
    <x v="0"/>
    <d v="2020-11-30T00:00:00"/>
  </r>
  <r>
    <s v="VPA6"/>
    <s v="KE-NYE-2103-28065"/>
    <x v="0"/>
    <s v=""/>
    <s v="21st February,2021"/>
    <d v="2021-02-21T00:00:00"/>
    <s v="1st March,2021"/>
    <d v="2021-03-01T00:00:00"/>
    <s v="Iregi David Gathongo"/>
    <s v="Male"/>
    <s v="13539659"/>
    <s v="+254720476043"/>
    <s v="254726675319"/>
    <m/>
    <m/>
    <n v="37.085092000000003"/>
    <n v="-0.37331500000000001"/>
    <s v="Nyeri"/>
    <s v="Mathira West"/>
    <s v="Hobe"/>
    <s v="Kiambii"/>
    <n v="12"/>
    <s v="Mt Kenya Renewable energy"/>
    <m/>
    <s v="Mt Kenya Renewable energy"/>
    <s v=""/>
    <s v="Micro Business"/>
    <x v="2"/>
    <x v="0"/>
    <d v="2021-05-15T00:00:00"/>
  </r>
  <r>
    <s v="VPA6"/>
    <s v="KE-NYE-1807-24341"/>
    <x v="0"/>
    <s v=""/>
    <s v="2nd June,2018"/>
    <d v="2018-06-02T00:00:00"/>
    <s v="10th July,2018"/>
    <d v="2018-07-10T00:00:00"/>
    <s v="Guama Kahihu Daniel"/>
    <s v="Male"/>
    <s v="21360185"/>
    <s v="724887151"/>
    <m/>
    <m/>
    <m/>
    <n v="37.081316999999999"/>
    <n v="-0.53255699999999995"/>
    <s v="Nyeri"/>
    <s v="Mukurweni"/>
    <s v="Mukurweini Central"/>
    <s v="Ichamara"/>
    <s v="13"/>
    <s v="Rural Green Energy Services"/>
    <m/>
    <s v="Rural Green Energy Services"/>
    <s v=""/>
    <s v="Informal Business"/>
    <x v="2"/>
    <x v="0"/>
    <d v="2018-08-23T00:00:00"/>
  </r>
  <r>
    <s v="VPA6"/>
    <s v="KE-LAI-1608-16538"/>
    <x v="2"/>
    <s v="Unreachable"/>
    <s v="12th June,2016"/>
    <d v="2016-06-12T00:00:00"/>
    <s v="1st August,2016"/>
    <d v="2016-08-01T00:00:00"/>
    <s v="Ruth Wanjiku Kagwi"/>
    <s v="Female"/>
    <s v="23671043"/>
    <s v="737088914"/>
    <m/>
    <m/>
    <m/>
    <m/>
    <m/>
    <s v="Laikipia"/>
    <s v="Kinamba"/>
    <s v="Githiga"/>
    <s v="Mastoo"/>
    <s v="14"/>
    <s v="Harun Muchiri Stephen"/>
    <m/>
    <s v="Harun Muchiri Stephen"/>
    <s v=""/>
    <s v="Informal Business"/>
    <x v="2"/>
    <x v="0"/>
    <d v="2017-03-02T00:00:00"/>
  </r>
  <r>
    <s v="VPA6"/>
    <s v="KE-KIA-1605-16539"/>
    <x v="0"/>
    <s v=""/>
    <s v="12th March,2016"/>
    <d v="2016-03-12T00:00:00"/>
    <s v="1st May,2016"/>
    <d v="2016-05-01T00:00:00"/>
    <s v="Francis K Kungu"/>
    <s v="Male"/>
    <s v="1018530"/>
    <s v="722922528"/>
    <m/>
    <m/>
    <m/>
    <n v="36.869242999999997"/>
    <n v="-0.99548999999999999"/>
    <s v="Kiambu"/>
    <s v="Gatundu South"/>
    <s v="Ngenda"/>
    <s v="Handege"/>
    <s v="14"/>
    <s v="Harun Muchiri Stephen"/>
    <m/>
    <s v="Harun Muchiri Stephen"/>
    <s v=""/>
    <s v="Informal Business"/>
    <x v="2"/>
    <x v="0"/>
    <d v="2017-03-02T00:00:00"/>
  </r>
  <r>
    <s v="VPA6"/>
    <s v="KE-KIS-1612-14657"/>
    <x v="2"/>
    <s v="Unreachable"/>
    <s v="11th November,2016"/>
    <d v="2016-11-11T00:00:00"/>
    <s v="31st December,2016"/>
    <d v="2016-12-31T00:00:00"/>
    <s v="James Obonyo"/>
    <s v="Male"/>
    <s v="11243268"/>
    <s v="708947956"/>
    <m/>
    <m/>
    <m/>
    <m/>
    <m/>
    <s v="Kisumu"/>
    <s v="Kisumu Central"/>
    <s v="Oyugis"/>
    <s v=""/>
    <s v="16"/>
    <s v="Samuel Njoroge"/>
    <m/>
    <s v="Samuel Njoroge"/>
    <s v=""/>
    <s v="Informal Business"/>
    <x v="2"/>
    <x v="0"/>
    <d v="2018-08-02T00:00:00"/>
  </r>
  <r>
    <s v="VPA6"/>
    <s v="KE-UAS-1703-18484"/>
    <x v="0"/>
    <s v=""/>
    <s v="20th January,2017"/>
    <d v="2017-01-20T00:00:00"/>
    <s v="11th March,2017"/>
    <d v="2017-03-11T00:00:00"/>
    <s v="Kosgei Wycliffe Kipkurui"/>
    <s v="Male"/>
    <s v="22676152"/>
    <s v="723758638"/>
    <m/>
    <m/>
    <m/>
    <n v="35.214292"/>
    <n v="0.40767199999999998"/>
    <s v="Uasin Gishu"/>
    <s v="Kapseret"/>
    <s v="Simat Kapseret"/>
    <s v="Airport"/>
    <s v="16"/>
    <s v="Abiud Limited"/>
    <m/>
    <s v="Abiud Limited"/>
    <s v=""/>
    <s v="Micro Business"/>
    <x v="1"/>
    <x v="0"/>
    <d v="2017-12-04T00:00:00"/>
  </r>
  <r>
    <s v="VPA6"/>
    <s v="KE-NYE-1706-20685"/>
    <x v="2"/>
    <s v="Unreachable"/>
    <s v="1st May,2017"/>
    <d v="2017-05-01T00:00:00"/>
    <s v="20th June,2017"/>
    <d v="2017-06-20T00:00:00"/>
    <s v="Nyokabi Winrose"/>
    <s v="Female"/>
    <s v="12523690"/>
    <s v="722887395"/>
    <m/>
    <m/>
    <m/>
    <n v="37.044846999999997"/>
    <n v="-0.18027499999999999"/>
    <s v="Nyeri"/>
    <s v="Kieni East"/>
    <s v="Naromoru"/>
    <s v="Blue Line"/>
    <n v="16"/>
    <s v="Bio Esline Company Ltd"/>
    <m/>
    <s v="Bio Esline Company Ltd"/>
    <s v=""/>
    <s v="Micro Business"/>
    <x v="3"/>
    <x v="0"/>
    <d v="2017-11-02T00:00:00"/>
  </r>
  <r>
    <s v="VPA6"/>
    <s v="KE-KIS-1603-16082"/>
    <x v="2"/>
    <s v="Non Compliant"/>
    <s v="11th January,2016"/>
    <d v="2016-01-11T00:00:00"/>
    <s v="1st March,2016"/>
    <d v="2016-03-01T00:00:00"/>
    <s v="Peter Oeri Obwoge"/>
    <s v="Male"/>
    <s v="1506585"/>
    <s v="736267098"/>
    <m/>
    <m/>
    <m/>
    <n v="34.734659999999998"/>
    <n v="-0.678427"/>
    <s v="Kisii"/>
    <s v="Kisii South"/>
    <s v="Bogiakumu"/>
    <s v="Mosando"/>
    <s v="16"/>
    <s v="Nyansancha Biogas"/>
    <m/>
    <s v="Nyansancha Biogas"/>
    <s v=""/>
    <s v="Micro Business"/>
    <x v="2"/>
    <x v="0"/>
    <d v="2017-03-02T00:00:00"/>
  </r>
  <r>
    <s v="VPA6"/>
    <s v="KE-LAI-1604-17082"/>
    <x v="0"/>
    <s v=""/>
    <s v="11th February,2016"/>
    <d v="2016-02-11T00:00:00"/>
    <s v="1st April,2016"/>
    <d v="2016-04-01T00:00:00"/>
    <s v="Loise Wacera Kiratu"/>
    <s v="Female"/>
    <s v="21627833"/>
    <s v="724659494"/>
    <m/>
    <m/>
    <m/>
    <n v="37.193795000000001"/>
    <n v="5.8175999999999999E-2"/>
    <s v="Laikipia"/>
    <s v="Laikipia East"/>
    <s v="Sirimon"/>
    <s v="Nanyuki"/>
    <s v="16"/>
    <s v="Mt Kenya Renewable Energy"/>
    <m/>
    <s v="Mt Kenya Renewable Energy"/>
    <s v=""/>
    <s v="Micro Business"/>
    <x v="1"/>
    <x v="0"/>
    <d v="2017-03-02T00:00:00"/>
  </r>
  <r>
    <s v="VPA6"/>
    <s v="KE-NAK-1608-16541"/>
    <x v="0"/>
    <s v=""/>
    <s v="2nd July,2016"/>
    <d v="2016-07-02T00:00:00"/>
    <s v="21st August,2016"/>
    <d v="2016-08-21T00:00:00"/>
    <s v="Anthony Wanjau"/>
    <s v="Male"/>
    <s v="99999"/>
    <s v="721492720"/>
    <m/>
    <m/>
    <m/>
    <n v="36.151404999999997"/>
    <n v="-0.20826"/>
    <s v="Nakuru"/>
    <s v="Bahati"/>
    <s v="Kabatini"/>
    <s v="Kabatini"/>
    <s v="16"/>
    <s v="Kichemu limited"/>
    <m/>
    <s v="Kichemu limited"/>
    <s v=""/>
    <s v="Micro Business"/>
    <x v="2"/>
    <x v="0"/>
    <d v="2017-03-02T00:00:00"/>
  </r>
  <r>
    <s v="VPA6"/>
    <s v="KE-KIA-1705-20682"/>
    <x v="2"/>
    <s v="Unreachable"/>
    <s v="18th March,2017"/>
    <d v="2017-03-18T00:00:00"/>
    <s v="7th May,2017"/>
    <d v="2017-05-07T00:00:00"/>
    <s v="Lawlence Muthumbi Mwangi"/>
    <s v="Male"/>
    <s v="30015561"/>
    <s v="+254723839863"/>
    <m/>
    <m/>
    <m/>
    <n v="37.166713000000001"/>
    <n v="-1.105342"/>
    <s v="Kiambu"/>
    <s v="Thika West"/>
    <s v="Kiambu"/>
    <s v="Munyu"/>
    <s v="16"/>
    <s v="Bio Esline Company Ltd"/>
    <m/>
    <s v="Bio Esline Company Ltd"/>
    <s v=""/>
    <s v="Micro Business"/>
    <x v="3"/>
    <x v="0"/>
    <d v="2017-08-14T00:00:00"/>
  </r>
  <r>
    <s v="VPA6"/>
    <s v="KE-UAS-1710-18482"/>
    <x v="0"/>
    <s v=""/>
    <s v="10th January,2017"/>
    <d v="2017-01-10T00:00:00"/>
    <s v="14th October,2017"/>
    <d v="2017-10-14T00:00:00"/>
    <s v="Chumba Ronald Kipkoech"/>
    <s v="Male"/>
    <s v="27757184"/>
    <s v="725049279"/>
    <m/>
    <m/>
    <m/>
    <n v="35.242620000000002"/>
    <n v="0.45926699999999998"/>
    <s v="Uasin Gishu"/>
    <s v="Kapseret"/>
    <s v="Kapseret"/>
    <s v="Greenland"/>
    <s v="16"/>
    <s v="Abiud Limited"/>
    <m/>
    <s v="Abiud Limited"/>
    <s v=""/>
    <s v="Micro Business"/>
    <x v="1"/>
    <x v="0"/>
    <d v="2017-10-15T00:00:00"/>
  </r>
  <r>
    <s v="VPA6"/>
    <s v="KE-EMB-1709-18586"/>
    <x v="2"/>
    <s v="Unreachable"/>
    <s v="5th September,2017"/>
    <d v="2017-09-05T00:00:00"/>
    <s v="29th September,2017"/>
    <d v="2017-09-29T00:00:00"/>
    <s v="Fundi Edwin Michael"/>
    <s v="Male"/>
    <s v="23819455"/>
    <s v="+254723854323"/>
    <m/>
    <m/>
    <m/>
    <n v="37.455123"/>
    <n v="-0.53928500000000001"/>
    <s v="Embu"/>
    <s v="Embu East"/>
    <s v="Kimangaru"/>
    <s v="Ithata"/>
    <s v="16"/>
    <s v="Andcol Enterprises"/>
    <m/>
    <s v="Andcol Enterprises"/>
    <s v=""/>
    <s v="Micro Business"/>
    <x v="1"/>
    <x v="0"/>
    <d v="2017-09-29T00:00:00"/>
  </r>
  <r>
    <s v="VPA6"/>
    <s v="KE-KIS-1604-16069"/>
    <x v="0"/>
    <s v=""/>
    <s v="22nd February,2016"/>
    <d v="2016-02-22T00:00:00"/>
    <s v="12th April,2016"/>
    <d v="2016-04-12T00:00:00"/>
    <s v="Victor Mageto"/>
    <s v="Male"/>
    <s v="9913812"/>
    <s v="721925443"/>
    <m/>
    <m/>
    <m/>
    <n v="34.755952000000001"/>
    <n v="-0.65540699999999996"/>
    <s v="Kisii"/>
    <s v="Kisii Central"/>
    <s v="Central Nyakach"/>
    <s v="Bochura"/>
    <s v="24"/>
    <s v="Joseph Oigara Nyakundi"/>
    <m/>
    <s v="Joseph Oigara Nyakundi"/>
    <s v=""/>
    <s v="Informal Business"/>
    <x v="2"/>
    <x v="0"/>
    <d v="2017-03-02T00:00:00"/>
  </r>
  <r>
    <s v="VPA6"/>
    <s v="KE-KIA-1606-16303"/>
    <x v="2"/>
    <s v="Unreachable"/>
    <s v="12th April,2016"/>
    <d v="2016-04-12T00:00:00"/>
    <s v="1st June,2016"/>
    <d v="2016-06-01T00:00:00"/>
    <s v="Patrick Gachomba"/>
    <s v="Male"/>
    <s v="4817241"/>
    <s v="722734329"/>
    <m/>
    <m/>
    <m/>
    <n v="36.773561999999998"/>
    <n v="-1.1605080000000001"/>
    <s v="Kiambu"/>
    <s v="Kiambaa"/>
    <s v="Kawaida"/>
    <s v="Kasphat"/>
    <s v="24"/>
    <s v="Joseph Muchirira Mugo"/>
    <m/>
    <s v="Joseph Muchirira Mugo"/>
    <s v=""/>
    <s v="Informal Business"/>
    <x v="1"/>
    <x v="0"/>
    <d v="2017-03-02T00:00:00"/>
  </r>
  <r>
    <s v="VPA6"/>
    <s v="KE-NAR-1606-16490"/>
    <x v="2"/>
    <s v="Unreachable"/>
    <s v="12th April,2016"/>
    <d v="2016-04-12T00:00:00"/>
    <s v="1st June,2016"/>
    <d v="2016-06-01T00:00:00"/>
    <s v="Ruth Naipanoi Shangiriaki"/>
    <s v="Female"/>
    <s v="1022178"/>
    <s v="722247800"/>
    <m/>
    <m/>
    <m/>
    <m/>
    <m/>
    <s v="Narok"/>
    <s v="Yawei"/>
    <s v="Isagiri"/>
    <s v=""/>
    <s v="24"/>
    <s v="Kichemu limited"/>
    <m/>
    <s v="Kichemu limited"/>
    <s v=""/>
    <s v="Micro Business"/>
    <x v="0"/>
    <x v="0"/>
    <d v="2017-03-02T00:00:00"/>
  </r>
  <r>
    <s v="VPA6"/>
    <s v="KE-KIA-1610-17086"/>
    <x v="0"/>
    <s v=""/>
    <s v="12th August,2016"/>
    <d v="2016-08-12T00:00:00"/>
    <s v="1st October,2016"/>
    <d v="2016-10-01T00:00:00"/>
    <s v="Kariuki Fm"/>
    <s v="Male"/>
    <s v="21344445"/>
    <s v="72364545"/>
    <m/>
    <m/>
    <m/>
    <n v="37.070338"/>
    <n v="-1.1465399999999999"/>
    <s v="Kiambu"/>
    <s v="Juja"/>
    <s v="Salama"/>
    <s v="Kiambu"/>
    <s v="24"/>
    <s v="Sakaki Natural Renewable Energy Center"/>
    <m/>
    <s v="Sakaki Natural Renewable Energy Center"/>
    <s v=""/>
    <s v="Micro Business"/>
    <x v="1"/>
    <x v="0"/>
    <d v="2017-03-02T00:00:00"/>
  </r>
  <r>
    <s v="VPA6"/>
    <s v="KE-NAK-1601-16231"/>
    <x v="1"/>
    <s v="Abandoned"/>
    <s v="21st November,2015"/>
    <d v="2015-11-21T00:00:00"/>
    <s v="10th January,2016"/>
    <d v="2016-01-10T00:00:00"/>
    <s v="Joseph Kongo Gitau"/>
    <s v="Male"/>
    <s v="20675041"/>
    <s v="724618721"/>
    <m/>
    <m/>
    <m/>
    <n v="36.178137"/>
    <n v="-0.302867"/>
    <s v="Nakuru"/>
    <s v="Bahati"/>
    <s v="Lanet"/>
    <s v="Ndege"/>
    <s v="30"/>
    <s v="Samjubiotec Enterprises"/>
    <m/>
    <s v="Samjubiotec Enterprises"/>
    <s v=""/>
    <s v="Micro Business"/>
    <x v="3"/>
    <x v="0"/>
    <d v="2017-03-02T00:00:00"/>
  </r>
  <r>
    <s v="VPA6"/>
    <s v="KE-KIA-1702-17576"/>
    <x v="2"/>
    <s v="Unreachable"/>
    <s v="2nd January,2017"/>
    <d v="2017-01-02T00:00:00"/>
    <s v="21st February,2017"/>
    <d v="2017-02-21T00:00:00"/>
    <s v="Bethuel Kiplangat Lelgo"/>
    <s v="Male"/>
    <s v="2718375"/>
    <s v="254717013627"/>
    <m/>
    <s v="723552648"/>
    <m/>
    <m/>
    <m/>
    <s v="Kiambu"/>
    <s v="Githunguri"/>
    <s v="Githioro"/>
    <s v=""/>
    <s v="32"/>
    <s v="Samjubiotec Enterprises"/>
    <m/>
    <s v="Samjubiotec Enterprises"/>
    <s v=""/>
    <s v="Micro Business"/>
    <x v="3"/>
    <x v="0"/>
    <d v="2018-08-02T00:00:00"/>
  </r>
  <r>
    <s v="VPA6"/>
    <s v="KE-NAN-1610-16742"/>
    <x v="0"/>
    <s v=""/>
    <s v="12th August,2016"/>
    <d v="2016-08-12T00:00:00"/>
    <s v="1st October,2016"/>
    <d v="2016-10-01T00:00:00"/>
    <s v="Edward Bitok"/>
    <s v="Male"/>
    <s v="16140233"/>
    <s v="722803772"/>
    <m/>
    <m/>
    <m/>
    <n v="35.155881000000001"/>
    <n v="0.42096"/>
    <s v="Nandi"/>
    <s v="Mosop"/>
    <s v="Eldoret"/>
    <s v="Sigot"/>
    <s v="32"/>
    <s v="Ndimar Renewable Energy"/>
    <m/>
    <s v="Ndimar Renewable Energy"/>
    <s v=""/>
    <s v="Micro Business"/>
    <x v="2"/>
    <x v="0"/>
    <d v="2017-03-02T00:00:00"/>
  </r>
  <r>
    <s v="VPA6"/>
    <s v="KE-MUR-1512-14414"/>
    <x v="0"/>
    <s v=""/>
    <s v="11th November,2015"/>
    <d v="2015-11-11T00:00:00"/>
    <s v="31st December,2015"/>
    <d v="2015-12-31T00:00:00"/>
    <s v="Fredric Mwenda Murugu"/>
    <s v="Male"/>
    <s v="99999"/>
    <s v="722320250"/>
    <m/>
    <m/>
    <m/>
    <n v="36.915467999999997"/>
    <n v="-0.89303100000000002"/>
    <s v="Murang'a"/>
    <s v="Gatanga"/>
    <s v="Gathuthu"/>
    <s v=""/>
    <s v="70"/>
    <s v="Joseph Muchirira Mugo"/>
    <m/>
    <s v="Joseph Muchirira Mugo"/>
    <s v=""/>
    <s v="Informal Business"/>
    <x v="2"/>
    <x v="0"/>
    <d v="2018-08-02T00:00:00"/>
  </r>
  <r>
    <s v="VPA6"/>
    <s v="KE-BOM-2201-26368"/>
    <x v="0"/>
    <s v=""/>
    <s v="17th July,2019"/>
    <d v="2019-07-17T00:00:00"/>
    <s v="15th January,2022"/>
    <d v="2022-01-15T00:00:00"/>
    <s v="Bett Robert"/>
    <s v="Male"/>
    <s v="23363061"/>
    <s v="0720283035"/>
    <s v="0112830135"/>
    <m/>
    <m/>
    <n v="35.134174999999999"/>
    <n v="-0.67774500000000004"/>
    <s v="Bomet"/>
    <s v="Sotik"/>
    <s v="Kaplong"/>
    <s v="Kaplong"/>
    <n v="24"/>
    <s v="Philip Kurgat"/>
    <m/>
    <s v="Philip Kurgat"/>
    <s v=""/>
    <s v="Informal Business"/>
    <x v="1"/>
    <x v="0"/>
    <d v="2022-12-06T00:00:00"/>
  </r>
  <r>
    <s v="VPA6"/>
    <s v="KE-TAI-2301-2272"/>
    <x v="2"/>
    <s v="Under Verification"/>
    <s v="5th October,2022"/>
    <d v="2022-10-05T00:00:00"/>
    <s v="10th January,2023"/>
    <d v="2023-01-10T00:00:00"/>
    <s v="Timbila High School Timbila High School Timbila High School"/>
    <s v="Female"/>
    <s v="34567897"/>
    <s v="0722798040"/>
    <m/>
    <m/>
    <m/>
    <n v="37.716662999999997"/>
    <n v="-3.3921399999999999"/>
    <s v="Taita/Taveta"/>
    <s v="Taveta"/>
    <s v="Timbila"/>
    <s v="Timbila"/>
    <s v="32"/>
    <s v="Carly Mwandigha"/>
    <m/>
    <s v="Carly Mwandigha"/>
    <s v=""/>
    <s v="Informal Business"/>
    <x v="2"/>
    <x v="0"/>
    <d v="2023-01-12T00:00:00"/>
  </r>
  <r>
    <s v="VPA6"/>
    <s v="KE-NYA-2207-30830"/>
    <x v="0"/>
    <s v=""/>
    <s v="24th April,2022"/>
    <d v="2022-04-24T00:00:00"/>
    <s v="12th July,2022"/>
    <d v="2022-07-12T00:00:00"/>
    <s v="Kung'U Robert Kimata"/>
    <s v="Male"/>
    <n v="99999"/>
    <s v="0722449440"/>
    <m/>
    <m/>
    <m/>
    <n v="36.423155000000001"/>
    <n v="3.0268E-2"/>
    <s v="Nyandarua"/>
    <s v="Ndaragwa"/>
    <s v="Kiriita"/>
    <s v="Ritaya"/>
    <s v="16"/>
    <s v="Fraha Biotech"/>
    <m/>
    <s v="Fraha Biotech"/>
    <s v=""/>
    <s v="Informal Business"/>
    <x v="1"/>
    <x v="0"/>
    <d v="2022-11-24T00:00:00"/>
  </r>
  <r>
    <s v="VPA6"/>
    <s v="KE-KAJ-2211-30864"/>
    <x v="0"/>
    <s v=""/>
    <s v="25th September,2022"/>
    <d v="2022-09-25T00:00:00"/>
    <s v="25th November,2022"/>
    <d v="2022-11-25T00:00:00"/>
    <s v="Kamau Edwin"/>
    <s v="Male"/>
    <n v="99999"/>
    <s v="0714056300"/>
    <m/>
    <m/>
    <m/>
    <n v="36.920560000000002"/>
    <n v="-1.5367219999999999"/>
    <s v="Kajiado"/>
    <s v="Kajiado Central"/>
    <s v="Kitengela"/>
    <s v="Acacia"/>
    <s v="16"/>
    <s v="Kensam Constructor"/>
    <m/>
    <s v="Kensam Constructor"/>
    <s v=""/>
    <s v="Informal Business"/>
    <x v="1"/>
    <x v="0"/>
    <d v="2023-01-26T00:00:00"/>
  </r>
  <r>
    <s v="VPA6"/>
    <s v="KE-NYA-1608-17561"/>
    <x v="0"/>
    <s v=""/>
    <s v="21st June,2016"/>
    <d v="2016-06-21T00:00:00"/>
    <s v="10th August,2016"/>
    <d v="2016-08-10T00:00:00"/>
    <s v="Ruth Wangui Ngotho"/>
    <s v="Female"/>
    <s v="99999"/>
    <s v="713471913"/>
    <m/>
    <s v="729604951"/>
    <m/>
    <n v="36.358710000000002"/>
    <n v="-0.17034199999999999"/>
    <s v="Nyandarua"/>
    <s v="Ol Kalou"/>
    <s v="Atura"/>
    <s v=""/>
    <s v="16"/>
    <s v="Harun Muchiri Stephen"/>
    <m/>
    <s v="Harun Muchiri Stephen"/>
    <s v=""/>
    <s v="Informal Business"/>
    <x v="1"/>
    <x v="0"/>
    <d v="2018-08-02T00:00:00"/>
  </r>
  <r>
    <s v="VPA6"/>
    <s v="KE-KIA-1904-27906"/>
    <x v="0"/>
    <s v=""/>
    <s v="5th April,2019"/>
    <d v="2019-04-05T00:00:00"/>
    <s v="15th April,2019"/>
    <d v="2019-04-15T00:00:00"/>
    <s v="Kamau Kent"/>
    <s v="Female"/>
    <s v="7111405"/>
    <s v="254704833384"/>
    <m/>
    <m/>
    <m/>
    <n v="36.647004000000003"/>
    <n v="-1.1654040000000001"/>
    <s v="Kiambu"/>
    <s v="Limuru"/>
    <s v="Kerwa"/>
    <s v="Kagia Farm"/>
    <s v="16"/>
    <s v="Timothy Kabue"/>
    <m/>
    <s v="Timothy Kabue"/>
    <s v=""/>
    <s v="Informal Business"/>
    <x v="1"/>
    <x v="0"/>
    <d v="2019-11-13T00:00:00"/>
  </r>
  <r>
    <s v="VPA6"/>
    <s v="KE-KIA-1608-16418"/>
    <x v="0"/>
    <s v=""/>
    <s v="12th June,2016"/>
    <d v="2016-06-12T00:00:00"/>
    <s v="1st August,2016"/>
    <d v="2016-08-01T00:00:00"/>
    <s v="Leonard Kamande Njoroge"/>
    <s v="Male"/>
    <s v="20223844"/>
    <s v="722808730"/>
    <m/>
    <m/>
    <m/>
    <n v="36.780099999999997"/>
    <n v="-1.18018"/>
    <s v="Kiambu"/>
    <s v="Kiambaa"/>
    <s v="Tigoni"/>
    <s v="Gathanga"/>
    <s v="16"/>
    <s v="John Kariuki"/>
    <m/>
    <s v="John Kariuki"/>
    <s v=""/>
    <s v="Informal Business"/>
    <x v="2"/>
    <x v="0"/>
    <d v="2017-03-02T00:00:00"/>
  </r>
  <r>
    <s v="VPA6"/>
    <s v="KE-UAS-1608-16602"/>
    <x v="0"/>
    <s v=""/>
    <s v="12th May,2016"/>
    <d v="2016-05-12T00:00:00"/>
    <s v="29th August,2016"/>
    <d v="2016-08-29T00:00:00"/>
    <s v="Julius Kipkoech"/>
    <s v="Male"/>
    <s v="12941322"/>
    <s v="720803947"/>
    <m/>
    <m/>
    <m/>
    <n v="35.42239"/>
    <n v="0.53383899999999995"/>
    <s v="Uasin Gishu"/>
    <s v="Moiben"/>
    <s v="E/Border"/>
    <s v="Elgeyo Border"/>
    <s v="16"/>
    <s v="Daniel Bartilol"/>
    <m/>
    <s v="Daniel Bartilol"/>
    <s v=""/>
    <s v="Informal Business"/>
    <x v="2"/>
    <x v="0"/>
    <d v="2017-03-02T00:00:00"/>
  </r>
  <r>
    <s v="VPA6"/>
    <s v="KE-LAI-1610-16686"/>
    <x v="0"/>
    <s v=""/>
    <s v="12th August,2016"/>
    <d v="2016-08-12T00:00:00"/>
    <s v="1st October,2016"/>
    <d v="2016-10-01T00:00:00"/>
    <s v="Peter Kigotho Kamau"/>
    <s v="Male"/>
    <s v="254749"/>
    <s v="70683920"/>
    <m/>
    <m/>
    <m/>
    <n v="36.683999"/>
    <n v="-6.0704000000000001E-2"/>
    <s v="Laikipia"/>
    <s v="Laikipia Central"/>
    <s v="Ngobit"/>
    <s v="Imenti"/>
    <s v="16"/>
    <s v="Nekta Investments Limited"/>
    <m/>
    <s v="Nekta Investments Limited"/>
    <s v=""/>
    <s v="Informal Business"/>
    <x v="0"/>
    <x v="0"/>
    <d v="2017-03-02T00:00:00"/>
  </r>
  <r>
    <s v="VPA6"/>
    <s v="KE-NYE-1801-27896"/>
    <x v="0"/>
    <s v=""/>
    <s v="13th December,2017"/>
    <d v="2017-12-13T00:00:00"/>
    <s v="21st January,2018"/>
    <d v="2018-01-21T00:00:00"/>
    <s v="Gakuya Moses Njoroge"/>
    <s v="Male"/>
    <s v="99999"/>
    <s v="726470615"/>
    <m/>
    <m/>
    <s v="821247304"/>
    <n v="37.079597"/>
    <n v="-0.44186500000000001"/>
    <s v="Nyeri"/>
    <s v="Mathira East"/>
    <s v="Mathira West"/>
    <s v="Ruthagati"/>
    <s v="16"/>
    <s v="Rural Green Energy Services"/>
    <m/>
    <s v="Rural Green Energy Services"/>
    <s v=""/>
    <s v="Informal Business"/>
    <x v="2"/>
    <x v="0"/>
    <d v="2018-03-13T00:00:00"/>
  </r>
  <r>
    <s v="VPA6"/>
    <s v="KE-KER-1910-24971"/>
    <x v="2"/>
    <s v="Non Compliant"/>
    <s v="24th June,2019"/>
    <d v="2019-06-24T00:00:00"/>
    <s v="15th October,2019"/>
    <d v="2019-10-15T00:00:00"/>
    <s v="Rono Faith"/>
    <s v="Female"/>
    <s v="99999"/>
    <s v="254720535336"/>
    <m/>
    <m/>
    <m/>
    <n v="35.241097000000003"/>
    <n v="-0.38898300000000002"/>
    <s v="Kericho"/>
    <s v="Belgut"/>
    <s v="Chepkutung"/>
    <s v="Chepkutung"/>
    <s v="14"/>
    <s v="Benjamin Kirui"/>
    <m/>
    <s v="Benjamin Kirui"/>
    <s v=""/>
    <s v="Informal Business"/>
    <x v="0"/>
    <x v="0"/>
    <d v="2019-10-29T00:00:00"/>
  </r>
  <r>
    <s v="VPA6"/>
    <s v="KE-KIL-2206-2254"/>
    <x v="2"/>
    <s v="Unreachable"/>
    <s v="11th March,2022"/>
    <d v="2022-03-11T00:00:00"/>
    <s v="15th June,2022"/>
    <d v="2022-06-15T00:00:00"/>
    <s v="Pwani University Pwani University Pwani University"/>
    <s v="Institutional"/>
    <s v="32868146"/>
    <s v="0706612031"/>
    <m/>
    <m/>
    <m/>
    <n v="39.847042000000002"/>
    <n v="-3.6186129999999999"/>
    <s v="Kilifi"/>
    <s v="Bahari"/>
    <s v="Bahari"/>
    <s v="Kibaoni"/>
    <s v="24"/>
    <s v="Afrisol Energy Ltd"/>
    <m/>
    <s v="Afrisol Energy Ltd"/>
    <s v=""/>
    <s v="Informal Business"/>
    <x v="0"/>
    <x v="0"/>
    <d v="2022-06-18T00:00:00"/>
  </r>
  <r>
    <s v="VPA6"/>
    <s v="KE-BOM-2009-26635"/>
    <x v="0"/>
    <s v=""/>
    <s v="17th April,2020"/>
    <d v="2020-04-17T00:00:00"/>
    <s v="20th September,2020"/>
    <d v="2020-09-20T00:00:00"/>
    <s v="Ruttoh Richard K"/>
    <s v="Male"/>
    <s v="14439745"/>
    <s v="254722381797"/>
    <m/>
    <m/>
    <m/>
    <n v="35.242494999999998"/>
    <n v="-0.68297699999999995"/>
    <s v="Bomet"/>
    <s v="Konoin"/>
    <s v="Siroin"/>
    <s v="Lelechwet"/>
    <s v="18"/>
    <s v="Denis Kipkirui Tonui"/>
    <m/>
    <s v="Denis Kipkirui Tonui"/>
    <s v=""/>
    <s v="Informal Business"/>
    <x v="2"/>
    <x v="0"/>
    <d v="2020-09-20T00:00:00"/>
  </r>
  <r>
    <s v="VPA6"/>
    <s v="KE-KER-2011-26173"/>
    <x v="0"/>
    <s v=""/>
    <s v="1st October,2020"/>
    <d v="2020-10-01T00:00:00"/>
    <s v="27th November,2020"/>
    <d v="2020-11-27T00:00:00"/>
    <s v="Geoffrey Chepkwony"/>
    <s v="Male"/>
    <s v="99999"/>
    <s v="254721714051"/>
    <m/>
    <m/>
    <m/>
    <n v="35.258507000000002"/>
    <n v="-0.36364099999999999"/>
    <s v="Kericho"/>
    <s v="Ainamoi"/>
    <s v="Chepkolon"/>
    <s v="Kapketyenya"/>
    <s v="15"/>
    <s v="Philip Kurgat"/>
    <m/>
    <s v="Philip Kurgat"/>
    <s v=""/>
    <s v="Informal Business"/>
    <x v="0"/>
    <x v="0"/>
    <d v="2020-12-05T00:00:00"/>
  </r>
  <r>
    <s v="VPA6"/>
    <s v="KE-KIA-2009-26561"/>
    <x v="0"/>
    <s v=""/>
    <s v="7th July,2020"/>
    <d v="2020-07-07T00:00:00"/>
    <s v="18th September,2020"/>
    <d v="2020-09-18T00:00:00"/>
    <s v="Njenga Carol Wangechi"/>
    <s v="Female"/>
    <s v="9574277"/>
    <s v="254723948204"/>
    <m/>
    <m/>
    <s v="254721840545"/>
    <n v="36.790033000000001"/>
    <n v="-1.0991850000000001"/>
    <s v="Kiambu"/>
    <s v="Githunguri"/>
    <s v="Ikinu"/>
    <s v="Mugumo-ini"/>
    <n v="24"/>
    <s v="Kensam Constructor"/>
    <m/>
    <s v="Kensam Constructor"/>
    <s v=""/>
    <s v="Informal Business"/>
    <x v="1"/>
    <x v="0"/>
    <d v="2021-04-08T00:00:00"/>
  </r>
  <r>
    <s v="VPA6"/>
    <s v="KE-BAR-2210-29534"/>
    <x v="0"/>
    <s v=""/>
    <s v="10th June,2022"/>
    <d v="2022-06-10T00:00:00"/>
    <s v="18th October,2022"/>
    <d v="2022-10-18T00:00:00"/>
    <s v="Keitany Kibet Kibor"/>
    <s v="Male"/>
    <n v="99999"/>
    <s v="0720732189"/>
    <m/>
    <m/>
    <m/>
    <n v="35.885863000000001"/>
    <n v="-3.8188E-2"/>
    <s v="Baringo"/>
    <s v="Koibatek"/>
    <s v="Mogotio"/>
    <s v="Kelelwa"/>
    <s v="24"/>
    <s v="Joseph Thumbi Kariuki"/>
    <m/>
    <s v="Joseph Thumbi Kariuki"/>
    <s v=""/>
    <s v="Informal Business"/>
    <x v="0"/>
    <x v="0"/>
    <d v="2022-10-18T00:00:00"/>
  </r>
  <r>
    <s v="VPA6"/>
    <s v="KE-KIA-1707-22024"/>
    <x v="2"/>
    <s v="Non Compliant"/>
    <s v="12th May,2017"/>
    <d v="2017-05-12T00:00:00"/>
    <s v="1st July,2017"/>
    <d v="2017-07-01T00:00:00"/>
    <s v="Moses Ngetho Ngugi"/>
    <s v="Male"/>
    <s v="353092"/>
    <s v="720311854"/>
    <m/>
    <m/>
    <m/>
    <n v="36.976337000000001"/>
    <n v="-1.1592750000000001"/>
    <s v="Kiambu"/>
    <s v="Ruiru"/>
    <s v="Ruiru"/>
    <s v="Kiihota"/>
    <s v="6"/>
    <s v="Biogas International Limited"/>
    <m/>
    <s v="Biogas International Limited"/>
    <s v=""/>
    <s v="Medium Size Business"/>
    <x v="6"/>
    <x v="2"/>
    <d v="2017-05-27T00:00:00"/>
  </r>
  <r>
    <s v="VPA6"/>
    <s v="KE-UAS-1612-14148"/>
    <x v="0"/>
    <s v=""/>
    <s v="11th November,2016"/>
    <d v="2016-11-11T00:00:00"/>
    <s v="31st December,2016"/>
    <d v="2016-12-31T00:00:00"/>
    <s v="Daniel Rotich"/>
    <s v="Male"/>
    <s v="99999"/>
    <s v="721262752"/>
    <s v="721262725"/>
    <m/>
    <m/>
    <n v="35.241275000000002"/>
    <n v="0.44953799999999999"/>
    <s v="Uasin Gishu"/>
    <s v="Kesses"/>
    <s v="Chepkattet"/>
    <s v="Chepkatet"/>
    <s v="32"/>
    <s v="Abiud Limited"/>
    <m/>
    <s v="Abiud Limited"/>
    <s v=""/>
    <s v="Micro Business"/>
    <x v="1"/>
    <x v="0"/>
    <d v="2018-08-02T00:00:00"/>
  </r>
  <r>
    <s v="VPA6"/>
    <s v="KE-NYE-1607-16596"/>
    <x v="0"/>
    <s v=""/>
    <s v="12th May,2016"/>
    <d v="2016-05-12T00:00:00"/>
    <s v="1st July,2016"/>
    <d v="2016-07-01T00:00:00"/>
    <s v="John Mwangi"/>
    <s v="Male"/>
    <s v="3421357"/>
    <s v="721797008"/>
    <m/>
    <m/>
    <m/>
    <n v="36.848880000000001"/>
    <n v="-0.30734699999999998"/>
    <s v="Nyeri"/>
    <s v="Kieni West"/>
    <s v="Mukuru"/>
    <s v="Mwiyogo"/>
    <n v="23"/>
    <s v="Kichemu limited"/>
    <m/>
    <s v="Kichemu limited"/>
    <s v=""/>
    <s v="Micro Business"/>
    <x v="2"/>
    <x v="0"/>
    <d v="2017-03-02T00:00:00"/>
  </r>
  <r>
    <s v="VPA6"/>
    <s v="KE-KIR-1706-21100"/>
    <x v="0"/>
    <s v=""/>
    <s v="1st May,2017"/>
    <d v="2017-05-01T00:00:00"/>
    <s v="20th June,2017"/>
    <d v="2017-06-20T00:00:00"/>
    <s v="Gateri Wilson Kariuki"/>
    <s v="Male"/>
    <s v="21953981"/>
    <s v="720430827"/>
    <m/>
    <m/>
    <m/>
    <n v="37.419370999999998"/>
    <n v="-0.54593999999999998"/>
    <s v="Kirinyaga"/>
    <s v="Kirinyaga East"/>
    <s v="Njukiini"/>
    <s v="Githaraini"/>
    <s v="15"/>
    <s v="Sakaki Natural Renewable Energy Center"/>
    <m/>
    <s v="Sakaki Natural Renewable Energy Center"/>
    <s v=""/>
    <s v="Micro Business"/>
    <x v="1"/>
    <x v="0"/>
    <d v="2017-07-25T00:00:00"/>
  </r>
  <r>
    <s v="VPA6"/>
    <s v="KE-KIA-1710-20086"/>
    <x v="0"/>
    <s v=""/>
    <s v="12th August,2017"/>
    <d v="2017-08-12T00:00:00"/>
    <s v="1st October,2017"/>
    <d v="2017-10-01T00:00:00"/>
    <s v="Kiumbi Duncan Gikuma"/>
    <s v="Male"/>
    <s v="24442166"/>
    <s v="722820056"/>
    <m/>
    <m/>
    <m/>
    <n v="37.098078000000001"/>
    <n v="-1.1797329999999999"/>
    <s v="Kiambu"/>
    <s v="Juja"/>
    <s v="Kalimoni"/>
    <s v="Juja Farm"/>
    <n v="14"/>
    <s v="Kenbi Enterprises"/>
    <m/>
    <s v="Kenbi Enterprises"/>
    <s v=""/>
    <s v="Micro Business"/>
    <x v="1"/>
    <x v="0"/>
    <d v="2017-11-01T00:00:00"/>
  </r>
  <r>
    <s v="VPA6"/>
    <s v="KE-MUR-1702-17646"/>
    <x v="0"/>
    <s v=""/>
    <s v="27th December,2016"/>
    <d v="2016-12-27T00:00:00"/>
    <s v="15th February,2017"/>
    <d v="2017-02-15T00:00:00"/>
    <s v="Peter Ndururi"/>
    <s v="Male"/>
    <s v="42241"/>
    <s v="720129468"/>
    <m/>
    <m/>
    <m/>
    <n v="36.815083999999999"/>
    <n v="-0.84086000000000005"/>
    <s v="Murang'a"/>
    <s v="Gatanga"/>
    <s v="Gatura"/>
    <s v=""/>
    <s v="23"/>
    <s v="Andcol Enterprises"/>
    <m/>
    <s v="Andcol Enterprises"/>
    <s v=""/>
    <s v="Micro Business"/>
    <x v="1"/>
    <x v="0"/>
    <d v="2018-08-02T00:00:00"/>
  </r>
  <r>
    <s v="VPA6"/>
    <s v="KE-KIA-1901-25146"/>
    <x v="0"/>
    <s v=""/>
    <s v="15th November,2018"/>
    <d v="2018-11-15T00:00:00"/>
    <s v="15th January,2019"/>
    <d v="2019-01-15T00:00:00"/>
    <s v="Gathoni Margaret"/>
    <s v="Female"/>
    <s v="5482819"/>
    <s v="725465428"/>
    <m/>
    <m/>
    <m/>
    <n v="36.747217999999997"/>
    <n v="-1.1335869999999999"/>
    <s v="Kiambu"/>
    <s v="Kiambaa"/>
    <s v="Cianda"/>
    <s v="Kimorori"/>
    <n v="16"/>
    <s v="Cides Ltd"/>
    <m/>
    <s v="Cides Ltd"/>
    <s v=""/>
    <s v="Micro Business"/>
    <x v="1"/>
    <x v="0"/>
    <d v="2019-02-01T00:00:00"/>
  </r>
  <r>
    <s v="VPA6"/>
    <s v="KE-KIA-1812-25950"/>
    <x v="0"/>
    <s v=""/>
    <s v="5th November,2018"/>
    <d v="2018-11-05T00:00:00"/>
    <s v="1st December,2018"/>
    <d v="2018-12-01T00:00:00"/>
    <s v="Muinde Festus"/>
    <s v="Male"/>
    <s v="9933965"/>
    <s v="0780331700"/>
    <m/>
    <m/>
    <m/>
    <n v="37.146748000000002"/>
    <n v="-1.061553"/>
    <s v="Kiambu"/>
    <s v="Thika East"/>
    <s v="Kamenu"/>
    <s v="Landless"/>
    <n v="16"/>
    <s v="Kenbi Enterprises"/>
    <m/>
    <s v="Kenbi Enterprises"/>
    <s v=""/>
    <s v="Micro Business"/>
    <x v="1"/>
    <x v="0"/>
    <d v="2019-01-07T00:00:00"/>
  </r>
  <r>
    <s v="VPA6"/>
    <s v="KE-BAR-1906-26088"/>
    <x v="1"/>
    <s v="Institutional Plant"/>
    <s v="7th June,2018"/>
    <d v="2018-06-07T00:00:00"/>
    <s v="7th June,2019"/>
    <d v="2019-06-07T00:00:00"/>
    <s v="Solian Girls High School"/>
    <s v="Institutional"/>
    <s v="10858129"/>
    <s v="0721546459"/>
    <m/>
    <m/>
    <m/>
    <n v="35.758735000000001"/>
    <n v="-1.7359999999999999E-3"/>
    <s v="Baringo"/>
    <s v="Koibatek"/>
    <s v="Kabimoi"/>
    <s v="Solian"/>
    <n v="48"/>
    <s v="Kichemu limited"/>
    <m/>
    <s v="Kichemu limited"/>
    <s v=""/>
    <s v="Micro Business"/>
    <x v="0"/>
    <x v="0"/>
    <d v="2019-06-07T00:00:00"/>
  </r>
  <r>
    <s v="VPA6"/>
    <s v="KE-NYE-1909-26443"/>
    <x v="0"/>
    <s v=""/>
    <s v="21st July,2019"/>
    <d v="2019-07-21T00:00:00"/>
    <s v="21st September,2019"/>
    <d v="2019-09-21T00:00:00"/>
    <s v="Kihumba John Macharia"/>
    <s v="Male"/>
    <s v="99999"/>
    <s v="0725211938"/>
    <m/>
    <m/>
    <m/>
    <n v="36.914017999999999"/>
    <n v="-0.594553"/>
    <s v="Nyeri"/>
    <s v="Othaya"/>
    <s v="Chinga"/>
    <s v="Mumbuini"/>
    <n v="16"/>
    <s v="Sakaki Natural Renewable Energy Center"/>
    <m/>
    <s v="Sakaki Natural Renewable Energy Center"/>
    <s v=""/>
    <s v="Micro Business"/>
    <x v="1"/>
    <x v="0"/>
    <d v="2019-10-05T00:00:00"/>
  </r>
  <r>
    <s v="VPA6"/>
    <s v="KE-BAR-1904-26082"/>
    <x v="1"/>
    <s v="Institutional Plant"/>
    <s v="11th February,2019"/>
    <d v="2019-02-11T00:00:00"/>
    <s v="2nd April,2019"/>
    <d v="2019-04-02T00:00:00"/>
    <s v="Kiplagat (Lake Bogoria Spa &amp; Resort) Titus"/>
    <s v="Male"/>
    <n v="99999"/>
    <s v="0726594730"/>
    <m/>
    <m/>
    <s v="783463410"/>
    <n v="36.053719999999998"/>
    <n v="0.35437099999999999"/>
    <s v="Baringo"/>
    <s v="Marigat"/>
    <s v="Loboi"/>
    <s v="Chelaba"/>
    <n v="72"/>
    <s v="Kichemu limited"/>
    <m/>
    <s v="Kichemu limited"/>
    <s v=""/>
    <s v="Micro Business"/>
    <x v="0"/>
    <x v="0"/>
    <d v="2019-09-03T00:00:00"/>
  </r>
  <r>
    <s v="VPA6"/>
    <s v="KE-KAJ-2011-28593"/>
    <x v="0"/>
    <s v=""/>
    <s v="15th August,2020"/>
    <d v="2020-08-15T00:00:00"/>
    <s v="15th November,2020"/>
    <d v="2020-11-15T00:00:00"/>
    <s v="Laden Aden"/>
    <s v="Male"/>
    <s v="99999"/>
    <s v="254711941947"/>
    <m/>
    <m/>
    <m/>
    <n v="36.932982000000003"/>
    <n v="-1.4596769999999999"/>
    <s v="Kajiado"/>
    <s v="Kajiado East"/>
    <s v="Kitengela"/>
    <s v="Kwasameri"/>
    <s v="16"/>
    <s v="Andcol Enterprises"/>
    <m/>
    <s v="Andcol Enterprises"/>
    <s v=""/>
    <s v="Micro Business"/>
    <x v="2"/>
    <x v="0"/>
    <d v="2021-01-18T00:00:00"/>
  </r>
  <r>
    <s v="VPA6"/>
    <s v="KE-BAR-2104-29311"/>
    <x v="0"/>
    <s v=""/>
    <s v="25th February,2021"/>
    <d v="2021-02-25T00:00:00"/>
    <s v="15th April,2021"/>
    <d v="2021-04-15T00:00:00"/>
    <s v="Kittony Francis K"/>
    <s v="Male"/>
    <n v="99999"/>
    <s v="254722577258"/>
    <m/>
    <m/>
    <m/>
    <n v="35.866273999999997"/>
    <n v="0.12013799999999999"/>
    <s v="Baringo"/>
    <s v="Koibatek"/>
    <s v="Mogotio"/>
    <s v="Kapkut"/>
    <s v="24"/>
    <s v="Kichemu limited"/>
    <m/>
    <s v="Kichemu limited"/>
    <s v=""/>
    <s v="Micro Business"/>
    <x v="0"/>
    <x v="0"/>
    <d v="2021-04-16T00:00:00"/>
  </r>
  <r>
    <s v="VPA6"/>
    <s v="KE-BOM-2210-26367"/>
    <x v="0"/>
    <s v=""/>
    <s v="26th June,2022"/>
    <d v="2022-06-26T00:00:00"/>
    <s v="16th October,2022"/>
    <d v="2022-10-16T00:00:00"/>
    <s v="Chepkirui Josphine"/>
    <s v="Female"/>
    <s v="29991334"/>
    <s v="0720374868"/>
    <m/>
    <m/>
    <m/>
    <n v="35.191405000000003"/>
    <n v="-0.68201299999999998"/>
    <s v="Bomet"/>
    <s v="Sotik"/>
    <s v="Kapkimolwet"/>
    <s v="Balek 'A'"/>
    <n v="18"/>
    <s v="Nemcom Ltd"/>
    <m/>
    <s v="Nemcom Ltd"/>
    <s v=""/>
    <s v="Micro Business"/>
    <x v="0"/>
    <x v="0"/>
    <d v="2022-11-01T00:00:00"/>
  </r>
  <r>
    <s v="VPA6"/>
    <s v="KE-BOM-2009-26633"/>
    <x v="0"/>
    <s v=""/>
    <s v="15th June,2020"/>
    <d v="2020-06-15T00:00:00"/>
    <s v="19th September,2020"/>
    <d v="2020-09-19T00:00:00"/>
    <s v="Barchok Winny"/>
    <s v="Female"/>
    <s v="28322117"/>
    <s v="254716126819"/>
    <m/>
    <m/>
    <m/>
    <n v="35.251075"/>
    <n v="-0.69548100000000002"/>
    <s v="Bomet"/>
    <s v="Bomet Central"/>
    <s v="Chesoen"/>
    <s v="Kimenderit"/>
    <s v="18"/>
    <s v="Patrick Kipronoh Mutai"/>
    <m/>
    <s v="Patrick Kipronoh Mutai"/>
    <s v=""/>
    <s v="Informal Business"/>
    <x v="0"/>
    <x v="0"/>
    <d v="2020-09-20T00:00:00"/>
  </r>
  <r>
    <s v="VPA6"/>
    <s v="KE-NYE-2002-28379"/>
    <x v="0"/>
    <s v=""/>
    <s v="15th January,2020"/>
    <d v="2020-01-15T00:00:00"/>
    <s v="13th February,2020"/>
    <d v="2020-02-13T00:00:00"/>
    <s v="Gitahi Esther Wangui"/>
    <s v="Female"/>
    <s v="3179324"/>
    <s v="722815179"/>
    <m/>
    <m/>
    <m/>
    <n v="37.043187000000003"/>
    <n v="-0.183527"/>
    <s v="Nyeri"/>
    <s v="Kieni East"/>
    <s v="Kieni"/>
    <s v="Blueline"/>
    <s v="16"/>
    <s v="Takamoto Biogas"/>
    <m/>
    <s v="Takamoto Biogas"/>
    <s v=""/>
    <s v="Medium Size Business"/>
    <x v="1"/>
    <x v="0"/>
    <d v="2020-03-27T00:00:00"/>
  </r>
  <r>
    <s v="VPA6"/>
    <s v="KE-EMB-1907-25538"/>
    <x v="0"/>
    <s v=""/>
    <s v="11th June,2019"/>
    <d v="2019-06-11T00:00:00"/>
    <s v="8th July,2019"/>
    <d v="2019-07-08T00:00:00"/>
    <s v="Muriithi Johnson Muriithi"/>
    <s v="Male"/>
    <s v="99999"/>
    <s v="254727674246"/>
    <m/>
    <m/>
    <m/>
    <n v="37.589790000000001"/>
    <n v="-0.440772"/>
    <s v="Embu"/>
    <s v="Runyenjes"/>
    <s v="Runyenyes Town"/>
    <s v="Kiamwinga"/>
    <s v="16"/>
    <s v="Sakaki Natural Renewable Energy Center"/>
    <m/>
    <s v="Sakaki Natural Renewable Energy Center"/>
    <s v=""/>
    <s v="Micro Business"/>
    <x v="1"/>
    <x v="0"/>
    <d v="2019-07-26T00:00:00"/>
  </r>
  <r>
    <s v="VPA6"/>
    <s v="KE-NYE-1907-26435"/>
    <x v="0"/>
    <s v=""/>
    <s v="26th May,2019"/>
    <d v="2019-05-26T00:00:00"/>
    <s v="26th July,2019"/>
    <d v="2019-07-26T00:00:00"/>
    <s v="Gakuru Francis Kamunya"/>
    <s v="Male"/>
    <s v="10966274"/>
    <s v="254720367989"/>
    <m/>
    <m/>
    <m/>
    <n v="36.939321"/>
    <n v="-0.58920700000000004"/>
    <s v="Nyeri"/>
    <s v="Othaya"/>
    <s v="Chinga"/>
    <s v="Gathanji"/>
    <s v="16"/>
    <s v="Sakaki Natural Renewable Energy Center"/>
    <m/>
    <s v="Sakaki Natural Renewable Energy Center"/>
    <s v=""/>
    <s v="Micro Business"/>
    <x v="0"/>
    <x v="0"/>
    <d v="2019-07-26T00:00:00"/>
  </r>
  <r>
    <s v="VPA6"/>
    <s v="KE-EMB-1803-27877"/>
    <x v="0"/>
    <s v=""/>
    <s v="27th January,2018"/>
    <d v="2018-01-27T00:00:00"/>
    <s v="7th March,2018"/>
    <d v="2018-03-07T00:00:00"/>
    <s v="Ngoroi Caundesia Wanja"/>
    <s v="Female"/>
    <s v="10797934"/>
    <s v="70829822"/>
    <s v="708029822"/>
    <m/>
    <s v="712938392"/>
    <n v="37.525174999999997"/>
    <n v="-0.37040400000000001"/>
    <s v="Embu"/>
    <s v="Runyenjes"/>
    <s v="Kagaari"/>
    <s v="Kibugua"/>
    <s v="16"/>
    <s v="Sakaki Natural Renewable Energy Center"/>
    <m/>
    <s v="Sakaki Natural Renewable Energy Center"/>
    <s v=""/>
    <s v="Micro Business"/>
    <x v="2"/>
    <x v="0"/>
    <d v="2018-03-08T00:00:00"/>
  </r>
  <r>
    <s v="VPA6"/>
    <s v="KE-KIA-1809-23628"/>
    <x v="0"/>
    <s v=""/>
    <s v="22nd August,2018"/>
    <d v="2018-08-22T00:00:00"/>
    <s v="22nd September,2018"/>
    <d v="2018-09-22T00:00:00"/>
    <s v="Kariuki Joyce Njeri"/>
    <s v="Female"/>
    <s v="30244979"/>
    <s v="729443149"/>
    <m/>
    <m/>
    <s v="719183531"/>
    <n v="37.172978000000001"/>
    <n v="-1.0990169999999999"/>
    <s v="Kiambu"/>
    <s v="Thika East"/>
    <s v="Gatuanyaga"/>
    <s v="Magana"/>
    <s v="16"/>
    <s v="Sakaki Natural Renewable Energy Center"/>
    <m/>
    <s v="Sakaki Natural Renewable Energy Center"/>
    <s v=""/>
    <s v="Micro Business"/>
    <x v="1"/>
    <x v="0"/>
    <d v="2018-10-05T00:00:00"/>
  </r>
  <r>
    <s v="VPA6"/>
    <s v="KE-KIA-1903-27627"/>
    <x v="0"/>
    <s v=""/>
    <s v="12th February,2019"/>
    <d v="2019-02-12T00:00:00"/>
    <s v="18th March,2019"/>
    <d v="2019-03-18T00:00:00"/>
    <s v="Muchungu David Kagaita"/>
    <s v="Male"/>
    <s v="99999"/>
    <s v="254722982979"/>
    <m/>
    <m/>
    <m/>
    <n v="36.962947999999997"/>
    <n v="-1.119985"/>
    <s v="Kiambu"/>
    <s v="Ruiru"/>
    <s v="Kimbo"/>
    <s v="Migutha"/>
    <s v="16"/>
    <s v="Bio Esline Company Ltd"/>
    <m/>
    <s v="Bio Esline Company Ltd"/>
    <s v=""/>
    <s v="Micro Business"/>
    <x v="0"/>
    <x v="0"/>
    <d v="2019-07-15T00:00:00"/>
  </r>
  <r>
    <s v="VPA6"/>
    <s v="KE-KIR-1905-25534"/>
    <x v="0"/>
    <s v=""/>
    <s v="28th March,2019"/>
    <d v="2019-03-28T00:00:00"/>
    <s v="28th May,2019"/>
    <d v="2019-05-28T00:00:00"/>
    <s v="Karani James Kinyua"/>
    <s v="Male"/>
    <s v="99999"/>
    <s v="+254725585466"/>
    <m/>
    <m/>
    <m/>
    <n v="37.239702000000001"/>
    <n v="-0.52322100000000005"/>
    <s v="Kirinyaga"/>
    <s v="Kerugoya/Kutus"/>
    <s v="Location"/>
    <s v="Kanugu"/>
    <s v="16"/>
    <s v="Sakaki Natural Renewable Energy Center"/>
    <m/>
    <s v="Sakaki Natural Renewable Energy Center"/>
    <s v=""/>
    <s v="Micro Business"/>
    <x v="1"/>
    <x v="0"/>
    <d v="2019-05-28T00:00:00"/>
  </r>
  <r>
    <s v="VPA6"/>
    <s v="KE-BAR-1905-26080"/>
    <x v="0"/>
    <s v=""/>
    <s v="9th November,2018"/>
    <d v="2018-11-09T00:00:00"/>
    <s v="22nd May,2019"/>
    <d v="2019-05-22T00:00:00"/>
    <s v="Kipsokei Daniel K"/>
    <s v="Male"/>
    <s v="24363137"/>
    <s v="254724328281"/>
    <m/>
    <m/>
    <m/>
    <n v="35.889099999999999"/>
    <n v="0.13591800000000001"/>
    <s v="Baringo"/>
    <s v="Mogotio"/>
    <s v="Emining"/>
    <s v="Emining"/>
    <s v="35"/>
    <s v="Kichemu limited"/>
    <m/>
    <s v="Kichemu limited"/>
    <s v=""/>
    <s v="Micro Business"/>
    <x v="0"/>
    <x v="0"/>
    <d v="2019-05-22T00:00:00"/>
  </r>
  <r>
    <s v="VPA6"/>
    <s v="KE-NYE-2005-27998"/>
    <x v="0"/>
    <s v=""/>
    <s v="22nd March,2020"/>
    <d v="2020-03-22T00:00:00"/>
    <s v="11th May,2020"/>
    <d v="2020-05-11T00:00:00"/>
    <s v="Riitho Kiambo John"/>
    <s v="Male"/>
    <s v="99999"/>
    <s v="254726288777"/>
    <s v="254720014536"/>
    <m/>
    <s v="254726228777"/>
    <n v="37.083345000000001"/>
    <n v="-0.56555800000000001"/>
    <s v="Nyeri"/>
    <s v="Mukurweni"/>
    <s v="Mukurweini"/>
    <s v="Munore"/>
    <s v="24"/>
    <s v="Mt Kenya Renewable Energy"/>
    <m/>
    <s v="Mt Kenya Renewable Energy"/>
    <s v=""/>
    <s v="Micro Business"/>
    <x v="1"/>
    <x v="0"/>
    <d v="2020-05-28T00:00:00"/>
  </r>
  <r>
    <s v="VPA6"/>
    <s v="KE-NYE-2003-27997"/>
    <x v="0"/>
    <s v=""/>
    <s v="11th January,2020"/>
    <d v="2020-01-11T00:00:00"/>
    <s v="1st March,2020"/>
    <d v="2020-03-01T00:00:00"/>
    <s v="Mutahi Muhika David"/>
    <s v="Male"/>
    <s v="5753685"/>
    <s v="254722255828"/>
    <m/>
    <m/>
    <s v="254722535290"/>
    <n v="37.079631999999997"/>
    <n v="-0.54588700000000001"/>
    <s v="Nyeri"/>
    <s v="Mukurweni"/>
    <s v="Mukurweini"/>
    <s v="Icamara"/>
    <s v="16"/>
    <s v="Mt Kenya Renewable Energy"/>
    <m/>
    <s v="Mt Kenya Renewable Energy"/>
    <s v=""/>
    <s v="Micro Business"/>
    <x v="1"/>
    <x v="0"/>
    <d v="2020-05-28T00:00:00"/>
  </r>
  <r>
    <s v="VPA6"/>
    <s v="KE-MOM-2303-2261"/>
    <x v="2"/>
    <s v="Under Verification"/>
    <s v="4th December,2022"/>
    <d v="2022-12-04T00:00:00"/>
    <s v="5th March,2023"/>
    <d v="2023-03-05T00:00:00"/>
    <s v="Taraj Twabel Mohamed"/>
    <s v="Male"/>
    <s v="2002344"/>
    <s v="0738954960"/>
    <m/>
    <s v=""/>
    <s v=""/>
    <n v="39.668168000000001"/>
    <n v="-4.0414050000000001"/>
    <s v="Mombasa"/>
    <s v="kisauni"/>
    <s v="Kisauni"/>
    <s v="Tudor"/>
    <n v="12"/>
    <s v="Samson Sirya"/>
    <s v=""/>
    <s v="Samson Sirya"/>
    <m/>
    <s v="Informal Business"/>
    <x v="2"/>
    <x v="0"/>
    <s v="07/03/2023"/>
  </r>
  <r>
    <s v="VPA6"/>
    <s v="KE-KIL-2303-2262"/>
    <x v="2"/>
    <s v="Non Compliant"/>
    <s v="3rd November,2022"/>
    <d v="2022-11-03T00:00:00"/>
    <s v="7th March,2023"/>
    <d v="2023-03-07T00:00:00"/>
    <s v="Jafer Ali Farisi"/>
    <s v="Male"/>
    <s v="41092959"/>
    <s v="0769173923"/>
    <m/>
    <s v=""/>
    <s v=""/>
    <n v="39.836886999999997"/>
    <n v="-3.6962730000000001"/>
    <s v="Kilifi"/>
    <s v="Bahari"/>
    <s v="Mavueni"/>
    <s v="Vijiweni"/>
    <n v="16"/>
    <s v="Samson Sirya"/>
    <s v=""/>
    <s v="Samson Sirya"/>
    <m/>
    <s v="Informal Business"/>
    <x v="2"/>
    <x v="0"/>
    <s v="07/03/2023"/>
  </r>
  <r>
    <s v="VPA6"/>
    <s v="KE-KIL-2303-29992"/>
    <x v="0"/>
    <s v=""/>
    <s v="1st November,2022"/>
    <d v="2022-11-01T00:00:00"/>
    <s v="7th March,2023"/>
    <d v="2023-03-07T00:00:00"/>
    <s v="Wanajibu agro ltd Wanajibu agro ltd Wanajibu agro ltd"/>
    <s v="Male"/>
    <s v="34221055"/>
    <s v="0704042807"/>
    <m/>
    <s v=""/>
    <s v=""/>
    <n v="39.77608"/>
    <n v="-3.8168150000000001"/>
    <s v="Kilifi"/>
    <s v="Bahari"/>
    <s v="Vipingo"/>
    <s v="Vipigo rigde"/>
    <n v="16"/>
    <s v="Samson Sirya"/>
    <s v=""/>
    <s v="Samson Sirya"/>
    <m/>
    <s v="Informal Business"/>
    <x v="2"/>
    <x v="0"/>
    <s v="07/03/2023"/>
  </r>
  <r>
    <s v="VPA6"/>
    <s v="KE-KIL-2303-29987"/>
    <x v="0"/>
    <s v=""/>
    <s v="2nd November,2022"/>
    <d v="2022-11-02T00:00:00"/>
    <s v="7th March,2023"/>
    <d v="2023-03-07T00:00:00"/>
    <s v="Kitumbui Berly Furaha"/>
    <s v="Male"/>
    <s v="23377062"/>
    <s v="0784333159"/>
    <m/>
    <s v=""/>
    <s v=""/>
    <n v="39.615582000000003"/>
    <n v="-3.8880349999999999"/>
    <s v="Kilifi"/>
    <s v="Rabai"/>
    <s v="Kilifi"/>
    <s v="Kwajuwaje"/>
    <n v="8"/>
    <s v="Samson Sirya"/>
    <s v=""/>
    <s v="Samson Sirya"/>
    <m/>
    <s v="Informal Business"/>
    <x v="2"/>
    <x v="0"/>
    <s v="07/03/2023"/>
  </r>
  <r>
    <s v="VPA6"/>
    <s v="KE-MOM-2303-29996"/>
    <x v="0"/>
    <s v=""/>
    <s v="3rd November,2022"/>
    <d v="2022-11-03T00:00:00"/>
    <s v="7th March,2023"/>
    <d v="2023-03-07T00:00:00"/>
    <s v="Likada Consolata Atieno"/>
    <s v="Female"/>
    <s v="3145040"/>
    <s v="0722440885"/>
    <m/>
    <s v=""/>
    <s v=""/>
    <n v="39.718299999999999"/>
    <n v="-3.964925"/>
    <s v="Mombasa"/>
    <s v="kisauni"/>
    <s v="Kisauni"/>
    <s v="Manjaoni"/>
    <n v="8"/>
    <s v="Samson Sirya"/>
    <s v=""/>
    <s v="Samson Sirya"/>
    <m/>
    <s v="Informal Business"/>
    <x v="2"/>
    <x v="0"/>
    <s v="07/03/2023"/>
  </r>
  <r>
    <s v="VPA6"/>
    <s v="KE-ELG-2303-29539"/>
    <x v="0"/>
    <s v=""/>
    <s v="4th December,2022"/>
    <d v="2022-12-04T00:00:00"/>
    <s v="7th March,2023"/>
    <d v="2023-03-07T00:00:00"/>
    <s v="Chemirmir Esther "/>
    <s v="Female"/>
    <n v="99999"/>
    <s v="0747019021"/>
    <m/>
    <s v=""/>
    <s v=""/>
    <n v="35.555055000000003"/>
    <n v="0.54473499999999997"/>
    <s v="Elgeyo/Marakwet"/>
    <s v="Keiyo South"/>
    <s v="Soy"/>
    <s v="Biretwo"/>
    <n v="12"/>
    <s v="Luka Kiprop Maiyo"/>
    <s v="Luka Maiyo"/>
    <s v="Luka Maiyo"/>
    <m/>
    <s v="Informal Business"/>
    <x v="0"/>
    <x v="0"/>
    <s v="08/03/2023"/>
  </r>
  <r>
    <s v="VPA6"/>
    <s v="KE-LAI-2303-30815"/>
    <x v="0"/>
    <s v=""/>
    <s v="7th February,2023"/>
    <d v="2023-02-07T00:00:00"/>
    <s v="8th March,2023"/>
    <d v="2023-03-08T00:00:00"/>
    <s v="Muriuki Duncan Wanjohi"/>
    <s v="Male"/>
    <s v="1322276"/>
    <s v="0720220953"/>
    <m/>
    <s v=""/>
    <s v=""/>
    <n v="37.092080000000003"/>
    <n v="2.8237999999999999E-2"/>
    <s v="Laikipia"/>
    <s v="Laikipia East"/>
    <s v="Nanyuki"/>
    <s v="Milimani"/>
    <n v="8"/>
    <s v="Francis Nyaga Muriithi"/>
    <s v="Francis Nyaga Mureithi"/>
    <s v="Francis Nyaga Mureithi"/>
    <m/>
    <s v="Informal Business"/>
    <x v="0"/>
    <x v="0"/>
    <s v="08/03/2023"/>
  </r>
  <r>
    <s v="VPA6"/>
    <s v="KE-NYE-2303-30817"/>
    <x v="0"/>
    <s v=""/>
    <s v="16th December,2022"/>
    <d v="2022-12-16T00:00:00"/>
    <s v="18th March,2023"/>
    <d v="2023-03-18T00:00:00"/>
    <s v="Mwaniki Simon Mwangi"/>
    <s v="Male"/>
    <s v="10325538"/>
    <s v="0726547918"/>
    <m/>
    <s v=""/>
    <s v=""/>
    <n v="36.881397"/>
    <n v="-0.576017"/>
    <s v="Nyeri"/>
    <s v="Othaya"/>
    <s v="Chinga"/>
    <s v="Kariko"/>
    <n v="8"/>
    <s v="Eric Muthii Mugo"/>
    <s v="Eric Mugo"/>
    <s v="Eric Mugo"/>
    <m/>
    <s v="Informal Business"/>
    <x v="2"/>
    <x v="0"/>
    <s v="18/03/2023"/>
  </r>
  <r>
    <s v="VPA6"/>
    <s v="KE-MER-2303-30962"/>
    <x v="0"/>
    <s v=""/>
    <s v="15th February,2023"/>
    <d v="2023-02-15T00:00:00"/>
    <s v="2nd March,2023"/>
    <d v="2023-03-02T00:00:00"/>
    <s v="Muriungi Kiende Margrate"/>
    <s v="Male"/>
    <s v="22692410"/>
    <s v="0729516113"/>
    <m/>
    <s v=""/>
    <s v="0710397545"/>
    <n v="37.587400000000002"/>
    <n v="-6.5507999999999997E-2"/>
    <s v="Meru"/>
    <s v="Imenti South"/>
    <s v="Mikumbune"/>
    <s v="Kaujugi"/>
    <n v="8"/>
    <s v="Erick Munene Gitonga"/>
    <s v="Joshua Muthaura"/>
    <s v="Joshua Muthaura"/>
    <m/>
    <s v="Informal Business"/>
    <x v="0"/>
    <x v="0"/>
    <s v="28/03/2023"/>
  </r>
  <r>
    <s v="VPA6"/>
    <s v="KE-MER-2303-29414"/>
    <x v="0"/>
    <s v=""/>
    <s v="4th March,2023"/>
    <d v="2023-03-04T00:00:00"/>
    <s v="23rd March,2023"/>
    <d v="2023-03-23T00:00:00"/>
    <s v="Kimathi Stella Mugito"/>
    <s v="Female"/>
    <s v="23698256"/>
    <s v="0700681745"/>
    <m/>
    <s v=""/>
    <s v="07231130678"/>
    <n v="37.698090000000001"/>
    <n v="-9.5677999999999999E-2"/>
    <s v="Meru"/>
    <s v="Imenti South"/>
    <s v="Koothine"/>
    <s v="Gitinda"/>
    <n v="8"/>
    <s v="Erick Munene Gitonga"/>
    <s v="Joshua Muthaura"/>
    <s v="Joshua Muthaura"/>
    <m/>
    <s v="Informal Business"/>
    <x v="0"/>
    <x v="0"/>
    <s v="31/03/2023"/>
  </r>
  <r>
    <s v="VPA6"/>
    <s v="KE-BOM-2303-30760"/>
    <x v="0"/>
    <s v=""/>
    <s v="12th December,2022"/>
    <d v="2022-12-12T00:00:00"/>
    <s v="29th March,2023"/>
    <d v="2023-03-29T00:00:00"/>
    <s v="Langat Samwel Kiporos"/>
    <s v="Male"/>
    <s v="7699302"/>
    <s v="0727069142"/>
    <m/>
    <s v=""/>
    <s v="0713870005"/>
    <n v="35.407237000000002"/>
    <n v="-0.78251300000000001"/>
    <s v="Bomet"/>
    <s v="Bomet East"/>
    <s v="Merigi"/>
    <s v="Matarmat"/>
    <n v="10"/>
    <s v="Samwel Teres"/>
    <s v="Samwel Teres"/>
    <s v="Samwel Teres"/>
    <m/>
    <s v="Informal Business"/>
    <x v="0"/>
    <x v="0"/>
    <s v="31/03/2023"/>
  </r>
  <r>
    <s v="VPA6"/>
    <s v="KE-UAS-2303-29709"/>
    <x v="0"/>
    <s v=""/>
    <s v="15th February,2023"/>
    <d v="2023-02-15T00:00:00"/>
    <s v="15th March,2023"/>
    <d v="2023-03-15T00:00:00"/>
    <s v="Joyce Tanui "/>
    <s v="Female"/>
    <n v="99999"/>
    <s v="0720400841"/>
    <m/>
    <s v=""/>
    <s v=""/>
    <n v="35.320954999999998"/>
    <n v="0.54422199999999998"/>
    <s v="Uasin Gishu"/>
    <s v="Moiben"/>
    <s v="Moiben"/>
    <s v="Baraka-Berur"/>
    <n v="10"/>
    <s v="Luka Kiprop Maiyo"/>
    <s v=""/>
    <s v="Luka Kiprop Maiyo"/>
    <m/>
    <s v="Informal Business"/>
    <x v="2"/>
    <x v="0"/>
    <s v="31/03/2023"/>
  </r>
  <r>
    <s v="VPA6"/>
    <s v="KE-UAS-2303-29712"/>
    <x v="2"/>
    <s v="Under Verification"/>
    <s v="28th January,2023"/>
    <d v="2023-01-28T00:00:00"/>
    <s v="30th March,2023"/>
    <d v="2023-03-30T00:00:00"/>
    <s v="Kimalel . "/>
    <s v="Female"/>
    <n v="99999"/>
    <s v="0721207185"/>
    <m/>
    <s v=""/>
    <s v=""/>
    <n v="35.143957"/>
    <n v="0.62682000000000004"/>
    <s v="Uasin Gishu"/>
    <s v="Turbo"/>
    <s v="Turbo"/>
    <s v="Sambut"/>
    <n v="40"/>
    <s v="Ambrose Koech"/>
    <s v="Ambrose Koech"/>
    <s v="Ambrose Koech"/>
    <m/>
    <s v="Informal Business"/>
    <x v="2"/>
    <x v="0"/>
    <s v="31/03/2023"/>
  </r>
  <r>
    <s v="VPA6"/>
    <s v="KE-UAS-2303-29710"/>
    <x v="0"/>
    <s v=""/>
    <s v="14th December,2022"/>
    <d v="2022-12-14T00:00:00"/>
    <s v="14th March,2023"/>
    <d v="2023-03-14T00:00:00"/>
    <s v="Stephen Mutai "/>
    <s v="Male"/>
    <n v="99999"/>
    <s v="0723580963"/>
    <m/>
    <s v=""/>
    <s v=""/>
    <n v="35.337310000000002"/>
    <n v="0.565608"/>
    <s v="Uasin Gishu"/>
    <s v="Moiben"/>
    <s v="Moiben"/>
    <s v="Chemaluk"/>
    <n v="12"/>
    <s v="Ambrose Koech"/>
    <s v=""/>
    <s v="Ambrose Koech"/>
    <m/>
    <s v="Informal Business"/>
    <x v="2"/>
    <x v="0"/>
    <s v="31/03/2023"/>
  </r>
  <r>
    <s v="Total"/>
    <n v="5576"/>
    <x v="3"/>
    <m/>
    <m/>
    <m/>
    <m/>
    <m/>
    <s v=""/>
    <m/>
    <m/>
    <m/>
    <m/>
    <m/>
    <m/>
    <m/>
    <m/>
    <m/>
    <m/>
    <m/>
    <m/>
    <m/>
    <m/>
    <m/>
    <m/>
    <m/>
    <m/>
    <x v="10"/>
    <x v="4"/>
    <m/>
  </r>
  <r>
    <m/>
    <m/>
    <x v="3"/>
    <m/>
    <m/>
    <m/>
    <m/>
    <m/>
    <m/>
    <m/>
    <m/>
    <m/>
    <m/>
    <m/>
    <m/>
    <m/>
    <m/>
    <m/>
    <m/>
    <m/>
    <m/>
    <m/>
    <n v="232"/>
    <m/>
    <n v="442"/>
    <n v="232"/>
    <n v="2"/>
    <x v="11"/>
    <x v="5"/>
    <m/>
  </r>
  <r>
    <m/>
    <m/>
    <x v="3"/>
    <m/>
    <m/>
    <m/>
    <m/>
    <m/>
    <m/>
    <m/>
    <m/>
    <m/>
    <m/>
    <m/>
    <m/>
    <m/>
    <m/>
    <m/>
    <m/>
    <m/>
    <m/>
    <m/>
    <n v="23.642241379310345"/>
    <m/>
    <n v="12.409502262443439"/>
    <m/>
    <m/>
    <x v="10"/>
    <x v="4"/>
    <m/>
  </r>
  <r>
    <m/>
    <m/>
    <x v="3"/>
    <m/>
    <m/>
    <m/>
    <m/>
    <m/>
    <m/>
    <m/>
    <m/>
    <m/>
    <m/>
    <m/>
    <m/>
    <m/>
    <m/>
    <m/>
    <m/>
    <m/>
    <m/>
    <m/>
    <s v="digester/BCE"/>
    <m/>
    <s v="digesters/mason"/>
    <m/>
    <m/>
    <x v="10"/>
    <x v="4"/>
    <m/>
  </r>
  <r>
    <m/>
    <m/>
    <x v="3"/>
    <m/>
    <m/>
    <m/>
    <m/>
    <m/>
    <m/>
    <m/>
    <m/>
    <m/>
    <m/>
    <m/>
    <m/>
    <m/>
    <m/>
    <m/>
    <m/>
    <m/>
    <m/>
    <m/>
    <m/>
    <m/>
    <m/>
    <m/>
    <m/>
    <x v="10"/>
    <x v="4"/>
    <m/>
  </r>
  <r>
    <m/>
    <m/>
    <x v="3"/>
    <m/>
    <m/>
    <m/>
    <m/>
    <m/>
    <m/>
    <m/>
    <m/>
    <m/>
    <m/>
    <m/>
    <m/>
    <m/>
    <m/>
    <m/>
    <m/>
    <m/>
    <m/>
    <m/>
    <m/>
    <m/>
    <m/>
    <m/>
    <m/>
    <x v="10"/>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FAA007-31DC-461B-BE23-7EF709D2924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2" firstHeaderRow="1" firstDataRow="1" firstDataCol="1" rowPageCount="1" colPageCount="1"/>
  <pivotFields count="30">
    <pivotField showAll="0"/>
    <pivotField dataField="1" showAll="0"/>
    <pivotField axis="axisPage" showAll="0">
      <items count="5">
        <item x="1"/>
        <item x="0"/>
        <item x="2"/>
        <item x="3"/>
        <item t="default"/>
      </items>
    </pivotField>
    <pivotField showAll="0"/>
    <pivotField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3">
        <item x="11"/>
        <item x="1"/>
        <item x="7"/>
        <item x="6"/>
        <item x="4"/>
        <item x="2"/>
        <item x="0"/>
        <item x="3"/>
        <item x="8"/>
        <item x="9"/>
        <item x="5"/>
        <item x="10"/>
        <item t="default"/>
      </items>
    </pivotField>
    <pivotField showAll="0">
      <items count="7">
        <item x="5"/>
        <item x="0"/>
        <item x="1"/>
        <item x="3"/>
        <item x="2"/>
        <item x="4"/>
        <item t="default"/>
      </items>
    </pivotField>
    <pivotField showAll="0"/>
  </pivotFields>
  <rowFields count="1">
    <field x="27"/>
  </rowFields>
  <rowItems count="9">
    <i>
      <x v="1"/>
    </i>
    <i>
      <x v="2"/>
    </i>
    <i>
      <x v="3"/>
    </i>
    <i>
      <x v="4"/>
    </i>
    <i>
      <x v="5"/>
    </i>
    <i>
      <x v="6"/>
    </i>
    <i>
      <x v="7"/>
    </i>
    <i>
      <x v="10"/>
    </i>
    <i t="grand">
      <x/>
    </i>
  </rowItems>
  <colItems count="1">
    <i/>
  </colItems>
  <pageFields count="1">
    <pageField fld="2" item="1" hier="-1"/>
  </pageFields>
  <dataFields count="1">
    <dataField name="Count of Account Na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88" dT="2023-11-11T07:19:09.60" personId="{00000000-0000-0000-0000-000000000000}" id="{DB11D8CE-258C-4E72-973F-926C197D95E6}">
    <text>Assumed 3 month storage (conservative) as cropping is typically twice per year for which manure is stored)</text>
  </threadedComment>
</ThreadedComments>
</file>

<file path=xl/threadedComments/threadedComment2.xml><?xml version="1.0" encoding="utf-8"?>
<ThreadedComments xmlns="http://schemas.microsoft.com/office/spreadsheetml/2018/threadedcomments" xmlns:x="http://schemas.openxmlformats.org/spreadsheetml/2006/main">
  <threadedComment ref="C5" dT="2024-05-30T06:33:35.84" personId="{00000000-0000-0000-0000-000000000000}" id="{D8A4561F-B874-416C-820A-CC14B4CA3125}">
    <text>VPA 5801</text>
  </threadedComment>
  <threadedComment ref="C5" dT="2024-06-03T06:17:33.83" personId="{00000000-0000-0000-0000-000000000000}" id="{91078E05-1C99-407E-B0D7-5A6DF5B87A70}" parentId="{D8A4561F-B874-416C-820A-CC14B4CA3125}">
    <text>ok</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https://www.climatestotravel.com/climate/kenya" TargetMode="Externa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0455-1DAF-4743-B317-1C2D93F7ACE2}">
  <dimension ref="A1:C17"/>
  <sheetViews>
    <sheetView workbookViewId="0">
      <selection activeCell="G27" sqref="G27"/>
    </sheetView>
  </sheetViews>
  <sheetFormatPr defaultColWidth="8.85546875" defaultRowHeight="15"/>
  <cols>
    <col min="1" max="1" width="26.28515625" bestFit="1" customWidth="1"/>
    <col min="2" max="2" width="22.28515625" bestFit="1" customWidth="1"/>
    <col min="3" max="3" width="26.140625" bestFit="1" customWidth="1"/>
  </cols>
  <sheetData>
    <row r="1" spans="1:3">
      <c r="A1" s="744" t="s">
        <v>2580</v>
      </c>
      <c r="B1" t="s">
        <v>4303</v>
      </c>
    </row>
    <row r="3" spans="1:3">
      <c r="A3" s="744" t="s">
        <v>4268</v>
      </c>
      <c r="B3" t="s">
        <v>4283</v>
      </c>
    </row>
    <row r="4" spans="1:3">
      <c r="A4" s="739" t="s">
        <v>2876</v>
      </c>
      <c r="B4">
        <v>122</v>
      </c>
    </row>
    <row r="5" spans="1:3">
      <c r="A5" s="739" t="s">
        <v>2616</v>
      </c>
      <c r="B5">
        <v>58</v>
      </c>
    </row>
    <row r="6" spans="1:3">
      <c r="A6" s="739" t="s">
        <v>2609</v>
      </c>
      <c r="B6">
        <v>340</v>
      </c>
    </row>
    <row r="7" spans="1:3">
      <c r="A7" s="739" t="s">
        <v>5504</v>
      </c>
      <c r="B7">
        <v>66</v>
      </c>
    </row>
    <row r="8" spans="1:3">
      <c r="A8" s="739" t="s">
        <v>2605</v>
      </c>
      <c r="B8">
        <v>1748</v>
      </c>
    </row>
    <row r="9" spans="1:3">
      <c r="A9" s="739" t="s">
        <v>2683</v>
      </c>
      <c r="B9">
        <v>1891</v>
      </c>
    </row>
    <row r="10" spans="1:3">
      <c r="A10" s="739" t="s">
        <v>4052</v>
      </c>
      <c r="B10">
        <v>41</v>
      </c>
    </row>
    <row r="11" spans="1:3">
      <c r="A11" s="739" t="s">
        <v>3686</v>
      </c>
      <c r="B11">
        <v>168</v>
      </c>
    </row>
    <row r="12" spans="1:3">
      <c r="A12" s="739" t="s">
        <v>4269</v>
      </c>
      <c r="B12">
        <v>4434</v>
      </c>
    </row>
    <row r="15" spans="1:3">
      <c r="A15" s="739" t="s">
        <v>33462</v>
      </c>
      <c r="B15">
        <f>_xlfn.MINIFS(Database!V:V,Database!C:C,"included")</f>
        <v>4</v>
      </c>
      <c r="C15" s="842" t="s">
        <v>33465</v>
      </c>
    </row>
    <row r="16" spans="1:3">
      <c r="A16" s="739" t="s">
        <v>33463</v>
      </c>
      <c r="B16">
        <f>_xlfn.MAXIFS(Database!V:V,Database!C:C,"included")</f>
        <v>58</v>
      </c>
      <c r="C16" s="842" t="s">
        <v>33465</v>
      </c>
    </row>
    <row r="17" spans="1:3">
      <c r="A17" s="739" t="s">
        <v>33464</v>
      </c>
      <c r="B17" s="841">
        <f>AVERAGEIFS(Database!V:V,Database!C:C,"included")</f>
        <v>9.1340060544904169</v>
      </c>
      <c r="C17" s="842" t="s">
        <v>33465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19D7-FF8B-4F55-8E8A-48AE00F08738}">
  <sheetPr>
    <tabColor rgb="FF00B0F0"/>
  </sheetPr>
  <dimension ref="A1:XFD129"/>
  <sheetViews>
    <sheetView topLeftCell="A69" workbookViewId="0">
      <selection activeCell="L68" sqref="L68"/>
    </sheetView>
  </sheetViews>
  <sheetFormatPr defaultColWidth="9.140625" defaultRowHeight="12.75"/>
  <cols>
    <col min="1" max="1" width="29.42578125" style="638" customWidth="1"/>
    <col min="2" max="2" width="32.140625" style="638" customWidth="1"/>
    <col min="3" max="3" width="25.7109375" style="638" customWidth="1"/>
    <col min="4" max="4" width="27.28515625" style="638" customWidth="1"/>
    <col min="5" max="5" width="25.7109375" style="638" customWidth="1"/>
    <col min="6" max="6" width="3.7109375" style="623" customWidth="1"/>
    <col min="7" max="9" width="25.7109375" style="638" customWidth="1"/>
    <col min="10" max="10" width="3.7109375" style="638" customWidth="1"/>
    <col min="11" max="13" width="25.7109375" style="638" customWidth="1"/>
    <col min="14" max="14" width="3.7109375" style="638" customWidth="1"/>
    <col min="15" max="17" width="25.7109375" style="638" customWidth="1"/>
    <col min="18" max="18" width="3.7109375" style="638" customWidth="1"/>
    <col min="19" max="21" width="25.7109375" style="638" customWidth="1"/>
    <col min="22" max="22" width="7.28515625" style="638" customWidth="1"/>
    <col min="23" max="25" width="25.7109375" style="638" customWidth="1"/>
    <col min="26" max="26" width="3.7109375" style="638" customWidth="1"/>
    <col min="27" max="29" width="25.7109375" style="638" customWidth="1"/>
    <col min="30" max="30" width="3.7109375" style="638" customWidth="1"/>
    <col min="31" max="33" width="25.7109375" style="638" customWidth="1"/>
    <col min="34" max="34" width="3.7109375" style="638" customWidth="1"/>
    <col min="35" max="37" width="25.7109375" style="638" customWidth="1"/>
    <col min="38" max="38" width="3.7109375" style="638" customWidth="1"/>
    <col min="39" max="41" width="25.7109375" style="638" customWidth="1"/>
    <col min="42" max="42" width="7.5703125" style="623" customWidth="1"/>
    <col min="43" max="43" width="13.42578125" style="623" customWidth="1"/>
    <col min="44" max="44" width="16.140625" style="623" customWidth="1"/>
    <col min="45" max="45" width="41" style="623" customWidth="1"/>
    <col min="46" max="46" width="9.140625" style="623"/>
    <col min="47" max="47" width="23" style="623" customWidth="1"/>
    <col min="48" max="49" width="22.85546875" style="623" customWidth="1"/>
    <col min="50" max="55" width="9.140625" style="623"/>
    <col min="56" max="16384" width="9.140625" style="638"/>
  </cols>
  <sheetData>
    <row r="1" spans="1:5" s="623" customFormat="1" ht="12.75" customHeight="1">
      <c r="A1" s="930" t="s">
        <v>4066</v>
      </c>
      <c r="B1" s="620"/>
      <c r="C1" s="621"/>
      <c r="D1" s="621"/>
      <c r="E1" s="622"/>
    </row>
    <row r="2" spans="1:5" s="623" customFormat="1" ht="15.75">
      <c r="A2" s="930"/>
      <c r="B2" s="620" t="s">
        <v>4067</v>
      </c>
      <c r="C2" s="624" t="s">
        <v>4068</v>
      </c>
      <c r="D2" s="625" t="s">
        <v>4069</v>
      </c>
    </row>
    <row r="3" spans="1:5" s="623" customFormat="1" ht="12.75" customHeight="1">
      <c r="A3" s="626"/>
    </row>
    <row r="4" spans="1:5" s="623" customFormat="1">
      <c r="A4" s="627" t="s">
        <v>4070</v>
      </c>
      <c r="B4" s="628" t="s">
        <v>4071</v>
      </c>
    </row>
    <row r="5" spans="1:5" s="623" customFormat="1">
      <c r="B5" s="620" t="s">
        <v>4072</v>
      </c>
      <c r="C5" s="854" t="s">
        <v>33477</v>
      </c>
      <c r="D5" s="623" t="s">
        <v>4073</v>
      </c>
      <c r="E5" s="629"/>
    </row>
    <row r="6" spans="1:5" s="623" customFormat="1">
      <c r="B6" s="620" t="s">
        <v>4074</v>
      </c>
      <c r="C6" s="629" t="s">
        <v>4075</v>
      </c>
      <c r="D6" s="623" t="s">
        <v>4076</v>
      </c>
      <c r="E6" s="629"/>
    </row>
    <row r="7" spans="1:5" s="623" customFormat="1">
      <c r="B7" s="620" t="s">
        <v>4077</v>
      </c>
      <c r="C7" s="630" t="s">
        <v>4078</v>
      </c>
    </row>
    <row r="8" spans="1:5" s="623" customFormat="1">
      <c r="B8" s="620" t="s">
        <v>4079</v>
      </c>
      <c r="C8" s="623" t="s">
        <v>4080</v>
      </c>
      <c r="D8" s="623" t="s">
        <v>4081</v>
      </c>
    </row>
    <row r="9" spans="1:5" s="623" customFormat="1">
      <c r="B9" s="620"/>
      <c r="C9" s="631">
        <f>C11</f>
        <v>45365</v>
      </c>
      <c r="D9" s="631">
        <f>D17</f>
        <v>47920</v>
      </c>
      <c r="E9" s="623" t="s">
        <v>4082</v>
      </c>
    </row>
    <row r="10" spans="1:5" s="623" customFormat="1">
      <c r="B10" s="620" t="s">
        <v>4083</v>
      </c>
      <c r="C10" s="623" t="s">
        <v>4080</v>
      </c>
      <c r="D10" s="623" t="s">
        <v>4081</v>
      </c>
    </row>
    <row r="11" spans="1:5" s="623" customFormat="1">
      <c r="B11" s="620" t="s">
        <v>4084</v>
      </c>
      <c r="C11" s="631">
        <v>45365</v>
      </c>
      <c r="D11" s="631">
        <f>C11+364</f>
        <v>45729</v>
      </c>
      <c r="E11" s="623" t="s">
        <v>4085</v>
      </c>
    </row>
    <row r="12" spans="1:5" s="623" customFormat="1">
      <c r="B12" s="620" t="s">
        <v>4086</v>
      </c>
      <c r="C12" s="631">
        <f>D11+1</f>
        <v>45730</v>
      </c>
      <c r="D12" s="631">
        <f>C12+364</f>
        <v>46094</v>
      </c>
    </row>
    <row r="13" spans="1:5" s="623" customFormat="1">
      <c r="B13" s="620" t="s">
        <v>4087</v>
      </c>
      <c r="C13" s="631">
        <f t="shared" ref="C13:C17" si="0">D12+1</f>
        <v>46095</v>
      </c>
      <c r="D13" s="631">
        <f>C13+364</f>
        <v>46459</v>
      </c>
    </row>
    <row r="14" spans="1:5" s="623" customFormat="1">
      <c r="B14" s="620" t="s">
        <v>4088</v>
      </c>
      <c r="C14" s="631">
        <f t="shared" si="0"/>
        <v>46460</v>
      </c>
      <c r="D14" s="631">
        <f>C14+365</f>
        <v>46825</v>
      </c>
    </row>
    <row r="15" spans="1:5" s="623" customFormat="1">
      <c r="B15" s="620" t="s">
        <v>4089</v>
      </c>
      <c r="C15" s="631">
        <f t="shared" si="0"/>
        <v>46826</v>
      </c>
      <c r="D15" s="631">
        <f>C15+364</f>
        <v>47190</v>
      </c>
    </row>
    <row r="16" spans="1:5" s="623" customFormat="1">
      <c r="B16" s="620" t="s">
        <v>4090</v>
      </c>
      <c r="C16" s="631">
        <f t="shared" si="0"/>
        <v>47191</v>
      </c>
      <c r="D16" s="631">
        <f>C16+364</f>
        <v>47555</v>
      </c>
    </row>
    <row r="17" spans="1:49 16384:16384" s="623" customFormat="1">
      <c r="B17" s="620" t="s">
        <v>4091</v>
      </c>
      <c r="C17" s="631">
        <f t="shared" si="0"/>
        <v>47556</v>
      </c>
      <c r="D17" s="631">
        <f>C17+364</f>
        <v>47920</v>
      </c>
    </row>
    <row r="18" spans="1:49 16384:16384" s="623" customFormat="1"/>
    <row r="19" spans="1:49 16384:16384" s="623" customFormat="1" ht="33.75">
      <c r="A19" s="627" t="s">
        <v>4092</v>
      </c>
      <c r="B19" s="628" t="s">
        <v>4093</v>
      </c>
      <c r="C19" s="630" t="s">
        <v>4094</v>
      </c>
      <c r="E19" s="632" t="s">
        <v>4095</v>
      </c>
    </row>
    <row r="20" spans="1:49 16384:16384" s="623" customFormat="1">
      <c r="D20" s="633"/>
      <c r="E20" s="634" t="s">
        <v>4096</v>
      </c>
      <c r="XFD20" s="623" t="e" cm="1">
        <f t="array" ref="XFD20">_xlfn.IFS(C19="Renewable",(INDEX(RE,,MATCH(AM24,REC,0))),C19="CSA",(INDEX(IMP_CSA,,MATCH(AM24,IMP_CSAC,0))),C19="Forestry",(INDEX(AR,,MATCH(AM24,ARC,0))),C19="AGR",(INDEX(AGR,,MATCH(AM24,AGRC,0))))</f>
        <v>#REF!</v>
      </c>
    </row>
    <row r="21" spans="1:49 16384:16384" s="623" customFormat="1">
      <c r="A21" s="931" t="s">
        <v>4097</v>
      </c>
      <c r="B21" s="635" t="s">
        <v>4098</v>
      </c>
      <c r="C21" s="630" t="s">
        <v>4099</v>
      </c>
      <c r="E21" s="632" t="s">
        <v>4100</v>
      </c>
      <c r="O21" s="636"/>
    </row>
    <row r="22" spans="1:49 16384:16384" s="623" customFormat="1">
      <c r="A22" s="931"/>
      <c r="B22" s="637"/>
    </row>
    <row r="23" spans="1:49 16384:16384">
      <c r="A23" s="931"/>
      <c r="C23" s="932" t="s">
        <v>4101</v>
      </c>
      <c r="D23" s="933"/>
      <c r="E23" s="934"/>
      <c r="G23" s="935" t="s">
        <v>4102</v>
      </c>
      <c r="H23" s="936"/>
      <c r="I23" s="937"/>
      <c r="K23" s="935" t="s">
        <v>4102</v>
      </c>
      <c r="L23" s="936"/>
      <c r="M23" s="937"/>
      <c r="O23" s="935" t="s">
        <v>4102</v>
      </c>
      <c r="P23" s="936"/>
      <c r="Q23" s="937"/>
      <c r="S23" s="935" t="s">
        <v>4102</v>
      </c>
      <c r="T23" s="936"/>
      <c r="U23" s="937"/>
      <c r="W23" s="935" t="s">
        <v>4102</v>
      </c>
      <c r="X23" s="936"/>
      <c r="Y23" s="937"/>
      <c r="AA23" s="935" t="s">
        <v>4102</v>
      </c>
      <c r="AB23" s="936"/>
      <c r="AC23" s="937"/>
      <c r="AE23" s="935" t="s">
        <v>4102</v>
      </c>
      <c r="AF23" s="936"/>
      <c r="AG23" s="937"/>
      <c r="AI23" s="935" t="s">
        <v>4102</v>
      </c>
      <c r="AJ23" s="936"/>
      <c r="AK23" s="937"/>
      <c r="AM23" s="935" t="s">
        <v>4102</v>
      </c>
      <c r="AN23" s="936"/>
      <c r="AO23" s="937"/>
      <c r="AQ23" s="935" t="s">
        <v>4102</v>
      </c>
      <c r="AR23" s="936"/>
      <c r="AS23" s="937"/>
      <c r="AU23" s="935" t="s">
        <v>4102</v>
      </c>
      <c r="AV23" s="936"/>
      <c r="AW23" s="937"/>
    </row>
    <row r="24" spans="1:49 16384:16384">
      <c r="A24" s="931"/>
      <c r="B24" s="639" t="str">
        <f>IF(C21="Start with impact category","Select Impact category &gt;&gt;","")</f>
        <v/>
      </c>
      <c r="C24" s="938"/>
      <c r="D24" s="939"/>
      <c r="E24" s="940"/>
      <c r="F24" s="640" t="str">
        <f>IF($B$24="Select Impact category &gt;&gt;", "&gt;&gt;","")</f>
        <v/>
      </c>
      <c r="G24" s="938"/>
      <c r="H24" s="939"/>
      <c r="I24" s="940"/>
      <c r="J24" s="640" t="str">
        <f>IF($B$24="Select Impact category &gt;&gt;", "&gt;&gt;","")</f>
        <v/>
      </c>
      <c r="K24" s="938"/>
      <c r="L24" s="939"/>
      <c r="M24" s="940"/>
      <c r="N24" s="640" t="str">
        <f>IF($B$24="Select Impact category &gt;&gt;", "&gt;&gt;","")</f>
        <v/>
      </c>
      <c r="O24" s="938"/>
      <c r="P24" s="939"/>
      <c r="Q24" s="940"/>
      <c r="R24" s="640" t="str">
        <f>IF($B$24="Select Impact category &gt;&gt;", "&gt;&gt;","")</f>
        <v/>
      </c>
      <c r="S24" s="938"/>
      <c r="T24" s="939"/>
      <c r="U24" s="940"/>
      <c r="V24" s="640" t="str">
        <f>IF($B$24="Select Impact category &gt;&gt;", "&gt;&gt;","")</f>
        <v/>
      </c>
      <c r="W24" s="938"/>
      <c r="X24" s="939"/>
      <c r="Y24" s="940"/>
      <c r="Z24" s="640" t="str">
        <f>IF($B$24="Select Impact category &gt;&gt;", "&gt;&gt;","")</f>
        <v/>
      </c>
      <c r="AA24" s="938"/>
      <c r="AB24" s="939"/>
      <c r="AC24" s="940"/>
      <c r="AD24" s="640" t="str">
        <f>IF($B$24="Select Impact category &gt;&gt;", "&gt;&gt;","")</f>
        <v/>
      </c>
      <c r="AE24" s="938"/>
      <c r="AF24" s="939"/>
      <c r="AG24" s="940"/>
      <c r="AH24" s="640" t="str">
        <f>IF($B$24="Select Impact category &gt;&gt;", "&gt;&gt;","")</f>
        <v/>
      </c>
      <c r="AI24" s="938"/>
      <c r="AJ24" s="939"/>
      <c r="AK24" s="940"/>
      <c r="AL24" s="640" t="str">
        <f>IF($B$24="Select Impact category &gt;&gt;", "&gt;&gt;","")</f>
        <v/>
      </c>
      <c r="AM24" s="938"/>
      <c r="AN24" s="939"/>
      <c r="AO24" s="940"/>
      <c r="AQ24" s="938"/>
      <c r="AR24" s="939"/>
      <c r="AS24" s="940"/>
      <c r="AU24" s="938"/>
      <c r="AV24" s="939"/>
      <c r="AW24" s="940"/>
    </row>
    <row r="25" spans="1:49 16384:16384" ht="12.75" customHeight="1">
      <c r="A25" s="931"/>
      <c r="B25" s="639" t="str">
        <f>IF(C21="Start with SDG","Select SDG &gt;&gt;","")</f>
        <v>Select SDG &gt;&gt;</v>
      </c>
      <c r="C25" s="944" t="s">
        <v>4103</v>
      </c>
      <c r="D25" s="945"/>
      <c r="E25" s="946"/>
      <c r="F25" s="640" t="str">
        <f>IF($B$25="Select SDG &gt;&gt;","&gt;&gt;","")</f>
        <v>&gt;&gt;</v>
      </c>
      <c r="G25" s="944" t="s">
        <v>4104</v>
      </c>
      <c r="H25" s="945"/>
      <c r="I25" s="946"/>
      <c r="J25" s="640" t="str">
        <f>IF($B$25="Select SDG &gt;&gt;","&gt;&gt;","")</f>
        <v>&gt;&gt;</v>
      </c>
      <c r="K25" s="944" t="s">
        <v>4105</v>
      </c>
      <c r="L25" s="945"/>
      <c r="M25" s="946"/>
      <c r="N25" s="640" t="str">
        <f>IF($B$25="Select SDG &gt;&gt;","&gt;&gt;","")</f>
        <v>&gt;&gt;</v>
      </c>
      <c r="O25" s="944" t="s">
        <v>4105</v>
      </c>
      <c r="P25" s="945"/>
      <c r="Q25" s="946"/>
      <c r="R25" s="640" t="str">
        <f>IF($B$25="Select SDG &gt;&gt;","&gt;&gt;","")</f>
        <v>&gt;&gt;</v>
      </c>
      <c r="S25" s="944" t="s">
        <v>4106</v>
      </c>
      <c r="T25" s="945"/>
      <c r="U25" s="946"/>
      <c r="V25" s="640" t="str">
        <f>IF($B$25="Select SDG &gt;&gt;","&gt;&gt;","")</f>
        <v>&gt;&gt;</v>
      </c>
      <c r="W25" s="944" t="s">
        <v>4107</v>
      </c>
      <c r="X25" s="945"/>
      <c r="Y25" s="946"/>
      <c r="Z25" s="640" t="str">
        <f>IF($B$25="Select SDG &gt;&gt;","&gt;&gt;","")</f>
        <v>&gt;&gt;</v>
      </c>
      <c r="AA25" s="944" t="s">
        <v>4108</v>
      </c>
      <c r="AB25" s="945"/>
      <c r="AC25" s="946"/>
      <c r="AD25" s="640" t="str">
        <f>IF($B$25="Select SDG &gt;&gt;","&gt;&gt;","")</f>
        <v>&gt;&gt;</v>
      </c>
      <c r="AE25" s="944" t="s">
        <v>4109</v>
      </c>
      <c r="AF25" s="945"/>
      <c r="AG25" s="946"/>
      <c r="AH25" s="640" t="str">
        <f>IF($B$25="Select SDG &gt;&gt;","&gt;&gt;","")</f>
        <v>&gt;&gt;</v>
      </c>
      <c r="AI25" s="944" t="s">
        <v>4110</v>
      </c>
      <c r="AJ25" s="945"/>
      <c r="AK25" s="946"/>
      <c r="AL25" s="640" t="str">
        <f>IF($B$25="Select SDG &gt;&gt;","&gt;&gt;","")</f>
        <v>&gt;&gt;</v>
      </c>
      <c r="AM25" s="944" t="s">
        <v>4111</v>
      </c>
      <c r="AN25" s="945"/>
      <c r="AO25" s="946"/>
      <c r="AQ25" s="944" t="s">
        <v>4112</v>
      </c>
      <c r="AR25" s="945"/>
      <c r="AS25" s="946"/>
      <c r="AU25" s="944" t="s">
        <v>4113</v>
      </c>
      <c r="AV25" s="945"/>
      <c r="AW25" s="946"/>
    </row>
    <row r="26" spans="1:49 16384:16384" s="623" customFormat="1">
      <c r="C26" s="641"/>
      <c r="D26" s="642"/>
      <c r="E26" s="643"/>
      <c r="F26" s="640"/>
      <c r="G26" s="644"/>
      <c r="I26" s="645"/>
      <c r="J26" s="640"/>
      <c r="K26" s="644"/>
      <c r="M26" s="645"/>
      <c r="N26" s="640"/>
      <c r="O26" s="644"/>
      <c r="Q26" s="645"/>
      <c r="R26" s="640"/>
      <c r="S26" s="644"/>
      <c r="U26" s="645"/>
      <c r="V26" s="640"/>
      <c r="W26" s="644"/>
      <c r="Y26" s="645"/>
      <c r="Z26" s="640"/>
      <c r="AA26" s="644"/>
      <c r="AC26" s="645"/>
      <c r="AD26" s="640"/>
      <c r="AE26" s="644"/>
      <c r="AG26" s="645"/>
      <c r="AH26" s="640"/>
      <c r="AI26" s="644"/>
      <c r="AK26" s="645"/>
      <c r="AL26" s="640"/>
      <c r="AM26" s="644"/>
      <c r="AO26" s="645"/>
      <c r="AQ26" s="644"/>
      <c r="AS26" s="645"/>
      <c r="AU26" s="644"/>
      <c r="AW26" s="645"/>
    </row>
    <row r="27" spans="1:49 16384:16384">
      <c r="A27" s="627" t="s">
        <v>4114</v>
      </c>
      <c r="B27" s="635" t="str">
        <f>IF(C24&lt;&gt;"","Select Monitoring indicator &gt;&gt;","")</f>
        <v/>
      </c>
      <c r="C27" s="938"/>
      <c r="D27" s="939"/>
      <c r="E27" s="940"/>
      <c r="F27" s="640" t="str">
        <f>IF($B$27="Select Monitoring indicator &gt;&gt;", "&gt;&gt;","")</f>
        <v/>
      </c>
      <c r="G27" s="938"/>
      <c r="H27" s="939"/>
      <c r="I27" s="940"/>
      <c r="J27" s="640" t="str">
        <f>IF($B$27="Select Monitoring indicator &gt;&gt;","&gt;&gt;","")</f>
        <v/>
      </c>
      <c r="K27" s="938"/>
      <c r="L27" s="939"/>
      <c r="M27" s="940"/>
      <c r="N27" s="640" t="str">
        <f>IF($B$27="Select Monitoring indicator &gt;&gt;","&gt;&gt;","")</f>
        <v/>
      </c>
      <c r="O27" s="938"/>
      <c r="P27" s="939"/>
      <c r="Q27" s="940"/>
      <c r="R27" s="640" t="str">
        <f>IF($B$27="Select Monitoring indicator &gt;&gt;","&gt;&gt;","")</f>
        <v/>
      </c>
      <c r="S27" s="938"/>
      <c r="T27" s="939"/>
      <c r="U27" s="940"/>
      <c r="V27" s="640" t="str">
        <f>IF($B$27="Select Monitoring indicator &gt;&gt;","&gt;&gt;","")</f>
        <v/>
      </c>
      <c r="W27" s="938"/>
      <c r="X27" s="939"/>
      <c r="Y27" s="940"/>
      <c r="Z27" s="640" t="str">
        <f>IF($B$27="Select Monitoring indicator &gt;&gt;","&gt;&gt;","")</f>
        <v/>
      </c>
      <c r="AA27" s="938"/>
      <c r="AB27" s="939"/>
      <c r="AC27" s="940"/>
      <c r="AD27" s="640" t="str">
        <f>IF($B$27="Select Monitoring indicator &gt;&gt;","&gt;&gt;","")</f>
        <v/>
      </c>
      <c r="AE27" s="938"/>
      <c r="AF27" s="939"/>
      <c r="AG27" s="940"/>
      <c r="AH27" s="640" t="str">
        <f>IF($B$27="Select Monitoring indicator &gt;&gt;","&gt;&gt;","")</f>
        <v/>
      </c>
      <c r="AI27" s="938"/>
      <c r="AJ27" s="939"/>
      <c r="AK27" s="940"/>
      <c r="AL27" s="640" t="str">
        <f>IF($B$27="Select Monitoring indicator &gt;&gt;","&gt;&gt;","")</f>
        <v/>
      </c>
      <c r="AM27" s="938"/>
      <c r="AN27" s="939"/>
      <c r="AO27" s="940"/>
      <c r="AQ27" s="938"/>
      <c r="AR27" s="939"/>
      <c r="AS27" s="940"/>
      <c r="AU27" s="938"/>
      <c r="AV27" s="939"/>
      <c r="AW27" s="940"/>
    </row>
    <row r="28" spans="1:49 16384:16384" ht="12.75" customHeight="1">
      <c r="B28" s="646" t="str">
        <f>IF(C25&lt;&gt;"","Select Monitoring indicator &gt;&gt;","")</f>
        <v>Select Monitoring indicator &gt;&gt;</v>
      </c>
      <c r="C28" s="947" t="s">
        <v>4115</v>
      </c>
      <c r="D28" s="948"/>
      <c r="E28" s="949"/>
      <c r="F28" s="640" t="str">
        <f>IF($B$28="Select Monitoring indicator &gt;&gt;","&gt;&gt;","")</f>
        <v>&gt;&gt;</v>
      </c>
      <c r="G28" s="944" t="s">
        <v>4116</v>
      </c>
      <c r="H28" s="945"/>
      <c r="I28" s="946"/>
      <c r="J28" s="640" t="str">
        <f>IF($B$28="Select Monitoring indicator &gt;&gt;","&gt;&gt;","")</f>
        <v>&gt;&gt;</v>
      </c>
      <c r="K28" s="944" t="s">
        <v>4117</v>
      </c>
      <c r="L28" s="945"/>
      <c r="M28" s="946"/>
      <c r="N28" s="640" t="str">
        <f>IF($B$28="Select Monitoring indicator &gt;&gt;","&gt;&gt;","")</f>
        <v>&gt;&gt;</v>
      </c>
      <c r="O28" s="944" t="s">
        <v>4118</v>
      </c>
      <c r="P28" s="945"/>
      <c r="Q28" s="946"/>
      <c r="R28" s="640" t="str">
        <f>IF($B$28="Select Monitoring indicator &gt;&gt;","&gt;&gt;","")</f>
        <v>&gt;&gt;</v>
      </c>
      <c r="S28" s="944" t="s">
        <v>4119</v>
      </c>
      <c r="T28" s="945"/>
      <c r="U28" s="946"/>
      <c r="V28" s="640" t="str">
        <f>IF($B$28="Select Monitoring indicator &gt;&gt;","&gt;&gt;","")</f>
        <v>&gt;&gt;</v>
      </c>
      <c r="W28" s="944" t="s">
        <v>4120</v>
      </c>
      <c r="X28" s="945"/>
      <c r="Y28" s="946"/>
      <c r="Z28" s="640" t="str">
        <f>IF($B$28="Select Monitoring indicator &gt;&gt;","&gt;&gt;","")</f>
        <v>&gt;&gt;</v>
      </c>
      <c r="AA28" s="944" t="s">
        <v>4121</v>
      </c>
      <c r="AB28" s="945"/>
      <c r="AC28" s="946"/>
      <c r="AD28" s="640" t="str">
        <f>IF($B$28="Select Monitoring indicator &gt;&gt;","&gt;&gt;","")</f>
        <v>&gt;&gt;</v>
      </c>
      <c r="AE28" s="944" t="s">
        <v>4122</v>
      </c>
      <c r="AF28" s="945"/>
      <c r="AG28" s="946"/>
      <c r="AH28" s="640" t="str">
        <f>IF($B$28="Select Monitoring indicator &gt;&gt;","&gt;&gt;","")</f>
        <v>&gt;&gt;</v>
      </c>
      <c r="AI28" s="944" t="s">
        <v>4123</v>
      </c>
      <c r="AJ28" s="945"/>
      <c r="AK28" s="946"/>
      <c r="AL28" s="640" t="str">
        <f>IF($B$28="Select Monitoring indicator &gt;&gt;","&gt;&gt;","")</f>
        <v>&gt;&gt;</v>
      </c>
      <c r="AM28" s="944" t="s">
        <v>4124</v>
      </c>
      <c r="AN28" s="945"/>
      <c r="AO28" s="946"/>
      <c r="AQ28" s="944" t="s">
        <v>4125</v>
      </c>
      <c r="AR28" s="945"/>
      <c r="AS28" s="946"/>
      <c r="AU28" s="944" t="s">
        <v>4126</v>
      </c>
      <c r="AV28" s="945"/>
      <c r="AW28" s="946"/>
    </row>
    <row r="29" spans="1:49 16384:16384" s="623" customFormat="1" ht="15" customHeight="1" thickBot="1">
      <c r="A29" s="647"/>
      <c r="C29" s="648" t="s">
        <v>4127</v>
      </c>
      <c r="D29" s="649" t="s">
        <v>4128</v>
      </c>
      <c r="E29" s="650"/>
      <c r="F29" s="647"/>
      <c r="G29" s="648" t="s">
        <v>4127</v>
      </c>
      <c r="H29" s="649" t="s">
        <v>4129</v>
      </c>
      <c r="I29" s="651"/>
      <c r="J29" s="647"/>
      <c r="K29" s="648" t="s">
        <v>4127</v>
      </c>
      <c r="L29" s="649" t="s">
        <v>4129</v>
      </c>
      <c r="M29" s="651"/>
      <c r="N29" s="647"/>
      <c r="O29" s="648" t="s">
        <v>4127</v>
      </c>
      <c r="P29" s="649" t="s">
        <v>4129</v>
      </c>
      <c r="Q29" s="651"/>
      <c r="R29" s="647"/>
      <c r="S29" s="648" t="s">
        <v>4127</v>
      </c>
      <c r="T29" s="649" t="s">
        <v>4129</v>
      </c>
      <c r="U29" s="651"/>
      <c r="V29" s="647"/>
      <c r="W29" s="648" t="s">
        <v>4127</v>
      </c>
      <c r="X29" s="649" t="s">
        <v>4129</v>
      </c>
      <c r="Y29" s="651"/>
      <c r="Z29" s="647"/>
      <c r="AA29" s="648" t="s">
        <v>4127</v>
      </c>
      <c r="AB29" s="649" t="s">
        <v>4129</v>
      </c>
      <c r="AC29" s="651"/>
      <c r="AD29" s="647"/>
      <c r="AE29" s="648" t="s">
        <v>4127</v>
      </c>
      <c r="AF29" s="649" t="s">
        <v>4129</v>
      </c>
      <c r="AG29" s="651"/>
      <c r="AH29" s="647"/>
      <c r="AI29" s="648" t="s">
        <v>4127</v>
      </c>
      <c r="AJ29" s="649" t="s">
        <v>4129</v>
      </c>
      <c r="AK29" s="651"/>
      <c r="AL29" s="647"/>
      <c r="AM29" s="648" t="s">
        <v>4127</v>
      </c>
      <c r="AN29" s="649" t="s">
        <v>4129</v>
      </c>
      <c r="AO29" s="651"/>
      <c r="AQ29" s="648" t="s">
        <v>4127</v>
      </c>
      <c r="AR29" s="649" t="s">
        <v>4129</v>
      </c>
      <c r="AS29" s="651"/>
      <c r="AU29" s="648" t="s">
        <v>4127</v>
      </c>
      <c r="AV29" s="649" t="s">
        <v>4129</v>
      </c>
      <c r="AW29" s="651"/>
    </row>
    <row r="30" spans="1:49 16384:16384" ht="13.5" thickTop="1">
      <c r="A30" s="652" t="s">
        <v>4130</v>
      </c>
      <c r="B30" s="653" t="s">
        <v>4131</v>
      </c>
      <c r="C30" s="654"/>
      <c r="D30" s="655"/>
      <c r="E30" s="656"/>
      <c r="F30" s="657"/>
      <c r="G30" s="658"/>
      <c r="H30" s="657"/>
      <c r="I30" s="656"/>
      <c r="J30" s="657"/>
      <c r="K30" s="658"/>
      <c r="L30" s="657"/>
      <c r="M30" s="656"/>
      <c r="N30" s="657"/>
      <c r="O30" s="658"/>
      <c r="P30" s="657"/>
      <c r="Q30" s="656"/>
      <c r="R30" s="657"/>
      <c r="S30" s="658"/>
      <c r="T30" s="657"/>
      <c r="U30" s="656"/>
      <c r="V30" s="657"/>
      <c r="W30" s="658"/>
      <c r="X30" s="657"/>
      <c r="Y30" s="656"/>
      <c r="Z30" s="657"/>
      <c r="AA30" s="658"/>
      <c r="AB30" s="657"/>
      <c r="AC30" s="656"/>
      <c r="AD30" s="657"/>
      <c r="AE30" s="658"/>
      <c r="AF30" s="657"/>
      <c r="AG30" s="656"/>
      <c r="AH30" s="657"/>
      <c r="AI30" s="658"/>
      <c r="AJ30" s="657"/>
      <c r="AK30" s="656"/>
      <c r="AL30" s="657"/>
      <c r="AM30" s="658"/>
      <c r="AN30" s="657"/>
      <c r="AO30" s="656"/>
      <c r="AQ30" s="658"/>
      <c r="AR30" s="657"/>
      <c r="AS30" s="656"/>
      <c r="AU30" s="658"/>
      <c r="AV30" s="657"/>
      <c r="AW30" s="656"/>
    </row>
    <row r="31" spans="1:49 16384:16384" ht="15" customHeight="1">
      <c r="A31" s="623"/>
      <c r="B31" s="659" t="s">
        <v>4132</v>
      </c>
      <c r="C31" s="950" t="str" cm="1">
        <f t="array" ref="C31">IFERROR(_xlfn.IFS(C24&lt;&gt;"",IFERROR(INDEX([1]BA!$J$4:$J$951,MATCH(C27,[1]BA!$P$4:$P$951,0)),""),C25&lt;&gt;"",IFERROR(INDEX([1]BA!$J$4:$J$951,MATCH(C28,[1]BA!$P$4:$P$951,0)),"")),"")</f>
        <v>GSDM-I13.2.1</v>
      </c>
      <c r="D31" s="951"/>
      <c r="E31" s="952"/>
      <c r="G31" s="950" t="str" cm="1">
        <f t="array" ref="G31">IFERROR(_xlfn.IFS(G24&lt;&gt;"",IFERROR(INDEX([1]BA!$J$4:$J$951,MATCH(G27,[1]BA!$P$4:$P$951,0)),""),G25&lt;&gt;"",IFERROR(INDEX([1]BA!$J$4:$J$951,MATCH(G28,[1]BA!$P$4:$P$951,0)),"")),"")</f>
        <v>GSDM-I1.1.1</v>
      </c>
      <c r="H31" s="951"/>
      <c r="I31" s="952"/>
      <c r="K31" s="950" t="str" cm="1">
        <f t="array" ref="K31">IFERROR(_xlfn.IFS(K24&lt;&gt;"",IFERROR(INDEX([1]BA!$J$4:$J$951,MATCH(K27,[1]BA!$P$4:$P$951,0)),""),K25&lt;&gt;"",IFERROR(INDEX([1]BA!$J$4:$J$951,MATCH(K28,[1]BA!$P$4:$P$951,0)),"")),"")</f>
        <v>GSDM-I2.4.2</v>
      </c>
      <c r="L31" s="951"/>
      <c r="M31" s="952"/>
      <c r="O31" s="950" t="str" cm="1">
        <f t="array" ref="O31">IFERROR(_xlfn.IFS(O24&lt;&gt;"",IFERROR(INDEX([1]BA!$J$4:$J$951,MATCH(O27,[1]BA!$P$4:$P$951,0)),""),O25&lt;&gt;"",IFERROR(INDEX([1]BA!$J$4:$J$951,MATCH(O28,[1]BA!$P$4:$P$951,0)),"")),"")</f>
        <v>GSDM-I2.4.3</v>
      </c>
      <c r="P31" s="951"/>
      <c r="Q31" s="952"/>
      <c r="S31" s="950" t="str" cm="1">
        <f t="array" ref="S31">IFERROR(_xlfn.IFS(S24&lt;&gt;"",IFERROR(INDEX([1]BA!$J$4:$J$951,MATCH(S27,[1]BA!$P$4:$P$951,0)),""),S25&lt;&gt;"",IFERROR(INDEX([1]BA!$J$4:$J$951,MATCH(S28,[1]BA!$P$4:$P$951,0)),"")),"")</f>
        <v>GSDM-I3.9.1</v>
      </c>
      <c r="T31" s="951"/>
      <c r="U31" s="952"/>
      <c r="W31" s="950" t="str" cm="1">
        <f t="array" ref="W31">IFERROR(_xlfn.IFS(W24&lt;&gt;"",IFERROR(INDEX([1]BA!$J$4:$J$951,MATCH(W27,[1]BA!$P$4:$P$951,0)),""),W25&lt;&gt;"",IFERROR(INDEX([1]BA!$J$4:$J$951,MATCH(W28,[1]BA!$P$4:$P$951,0)),"")),"")</f>
        <v>GSDM-I4.4.1</v>
      </c>
      <c r="X31" s="951"/>
      <c r="Y31" s="952"/>
      <c r="AA31" s="950" t="str" cm="1">
        <f t="array" ref="AA31">IFERROR(_xlfn.IFS(AA24&lt;&gt;"",IFERROR(INDEX([1]BA!$J$4:$J$951,MATCH(AA27,[1]BA!$P$4:$P$951,0)),""),AA25&lt;&gt;"",IFERROR(INDEX([1]BA!$J$4:$J$951,MATCH(AA28,[1]BA!$P$4:$P$951,0)),"")),"")</f>
        <v>GSDM-I5.4.1</v>
      </c>
      <c r="AB31" s="951"/>
      <c r="AC31" s="952"/>
      <c r="AE31" s="950" t="str" cm="1">
        <f t="array" ref="AE31">IFERROR(_xlfn.IFS(AE24&lt;&gt;"",IFERROR(INDEX([1]BA!$J$4:$J$951,MATCH(AE27,[1]BA!$P$4:$P$951,0)),""),AE25&lt;&gt;"",IFERROR(INDEX([1]BA!$J$4:$J$951,MATCH(AE28,[1]BA!$P$4:$P$951,0)),"")),"")</f>
        <v>GSDM-I7.1.1</v>
      </c>
      <c r="AF31" s="951"/>
      <c r="AG31" s="952"/>
      <c r="AI31" s="950" t="str" cm="1">
        <f t="array" ref="AI31">IFERROR(_xlfn.IFS(AI24&lt;&gt;"",IFERROR(INDEX([1]BA!$J$4:$J$951,MATCH(AI27,[1]BA!$P$4:$P$951,0)),""),AI25&lt;&gt;"",IFERROR(INDEX([1]BA!$J$4:$J$951,MATCH(AI28,[1]BA!$P$4:$P$951,0)),"")),"")</f>
        <v>GSDM-I8.5.1</v>
      </c>
      <c r="AJ31" s="951"/>
      <c r="AK31" s="952"/>
      <c r="AM31" s="950" t="str" cm="1">
        <f t="array" ref="AM31">IFERROR(_xlfn.IFS(AM24&lt;&gt;"",IFERROR(INDEX([1]BA!$J$4:$J$951,MATCH(AM27,[1]BA!$P$4:$P$951,0)),""),AM25&lt;&gt;"",IFERROR(INDEX([1]BA!$J$4:$J$951,MATCH(AM28,[1]BA!$P$4:$P$951,0)),"")),"")</f>
        <v>GSDM-I9.3.1</v>
      </c>
      <c r="AN31" s="951"/>
      <c r="AO31" s="952"/>
      <c r="AQ31" s="950" t="str" cm="1">
        <f t="array" ref="AQ31">IFERROR(_xlfn.IFS(AQ24&lt;&gt;"",IFERROR(INDEX([1]BA!$J$4:$J$951,MATCH(AQ27,[1]BA!$P$4:$P$951,0)),""),AQ25&lt;&gt;"",IFERROR(INDEX([1]BA!$J$4:$J$951,MATCH(AQ28,[1]BA!$P$4:$P$951,0)),"")),"")</f>
        <v>GSDM-I12.5.2</v>
      </c>
      <c r="AR31" s="951"/>
      <c r="AS31" s="952"/>
      <c r="AU31" s="950" t="str" cm="1">
        <f t="array" ref="AU31">IFERROR(_xlfn.IFS(AU24&lt;&gt;"",IFERROR(INDEX([1]BA!$J$4:$J$951,MATCH(AU27,[1]BA!$P$4:$P$951,0)),""),AU25&lt;&gt;"",IFERROR(INDEX([1]BA!$J$4:$J$951,MATCH(AU28,[1]BA!$P$4:$P$951,0)),"")),"")</f>
        <v>GSDM-I15.1.1</v>
      </c>
      <c r="AV31" s="951"/>
      <c r="AW31" s="952"/>
    </row>
    <row r="32" spans="1:49 16384:16384">
      <c r="A32" s="623"/>
      <c r="B32" s="660" t="s">
        <v>4133</v>
      </c>
      <c r="C32" s="950" t="str">
        <f>IFERROR(INDEX([1]BA!$O$4:$O$951,MATCH(C31,[1]BA!$J$4:$J$951,0)),"")</f>
        <v xml:space="preserve">Reduction in GHGs emissions </v>
      </c>
      <c r="D32" s="951"/>
      <c r="E32" s="952"/>
      <c r="G32" s="950" t="str">
        <f>IFERROR(INDEX([1]BA!$O$4:$O$951,MATCH(G31,[1]BA!$J$4:$J$951,0)),"")</f>
        <v xml:space="preserve">Financial savings </v>
      </c>
      <c r="H32" s="951"/>
      <c r="I32" s="952"/>
      <c r="K32" s="950" t="str">
        <f>IFERROR(INDEX([1]BA!$O$4:$O$951,MATCH(K31,[1]BA!$J$4:$J$951,0)),"")</f>
        <v xml:space="preserve">Increased productivity </v>
      </c>
      <c r="L32" s="951"/>
      <c r="M32" s="952"/>
      <c r="O32" s="950" t="str">
        <f>IFERROR(INDEX([1]BA!$O$4:$O$951,MATCH(O31,[1]BA!$J$4:$J$951,0)),"")</f>
        <v xml:space="preserve">Increased productivity </v>
      </c>
      <c r="P32" s="951"/>
      <c r="Q32" s="952"/>
      <c r="S32" s="950" t="str">
        <f>IFERROR(INDEX([1]BA!$O$4:$O$951,MATCH(S31,[1]BA!$J$4:$J$951,0)),"")</f>
        <v>Reduced indoor air pollution</v>
      </c>
      <c r="T32" s="951"/>
      <c r="U32" s="952"/>
      <c r="W32" s="950" t="str">
        <f>IFERROR(INDEX([1]BA!$O$4:$O$951,MATCH(W31,[1]BA!$J$4:$J$951,0)),"")</f>
        <v xml:space="preserve">Skill development </v>
      </c>
      <c r="X32" s="951"/>
      <c r="Y32" s="952"/>
      <c r="AA32" s="950" t="str">
        <f>IFERROR(INDEX([1]BA!$O$4:$O$951,MATCH(AA31,[1]BA!$J$4:$J$951,0)),"")</f>
        <v xml:space="preserve">Women empowerment and gender equality </v>
      </c>
      <c r="AB32" s="951"/>
      <c r="AC32" s="952"/>
      <c r="AE32" s="950" t="str">
        <f>IFERROR(INDEX([1]BA!$O$4:$O$951,MATCH(AE31,[1]BA!$J$4:$J$951,0)),"")</f>
        <v>Increased access to energy</v>
      </c>
      <c r="AF32" s="951"/>
      <c r="AG32" s="952"/>
      <c r="AI32" s="950" t="str">
        <f>IFERROR(INDEX([1]BA!$O$4:$O$951,MATCH(AI31,[1]BA!$J$4:$J$951,0)),"")</f>
        <v>Increased employment opportunities</v>
      </c>
      <c r="AJ32" s="951"/>
      <c r="AK32" s="952"/>
      <c r="AM32" s="950" t="str">
        <f>IFERROR(INDEX([1]BA!$O$4:$O$951,MATCH(AM31,[1]BA!$J$4:$J$951,0)),"")</f>
        <v>Improved access to finance</v>
      </c>
      <c r="AN32" s="951"/>
      <c r="AO32" s="952"/>
      <c r="AQ32" s="950" t="str">
        <f>IFERROR(INDEX([1]BA!$O$4:$O$951,MATCH(AQ31,[1]BA!$J$4:$J$951,0)),"")</f>
        <v>Improved waste management services</v>
      </c>
      <c r="AR32" s="951"/>
      <c r="AS32" s="952"/>
      <c r="AU32" s="950" t="str">
        <f>IFERROR(INDEX([1]BA!$O$4:$O$951,MATCH(AU31,[1]BA!$J$4:$J$951,0)),"")</f>
        <v xml:space="preserve">Reduced deforestation attributed to wood fuel savings </v>
      </c>
      <c r="AV32" s="951"/>
      <c r="AW32" s="952"/>
    </row>
    <row r="33" spans="1:49" ht="15" customHeight="1">
      <c r="A33" s="623"/>
      <c r="B33" s="660" t="s">
        <v>4134</v>
      </c>
      <c r="C33" s="950" t="str">
        <f>IFERROR(INDEX([1]BA!$L$4:$L$951,MATCH(C31,[1]BA!$J$4:$J$951,0)),"")</f>
        <v>Climate change mitigation</v>
      </c>
      <c r="D33" s="951"/>
      <c r="E33" s="952"/>
      <c r="G33" s="950" t="str">
        <f>IFERROR(INDEX([1]BA!$L$4:$L$951,MATCH(G31,[1]BA!$J$4:$J$951,0)),"")</f>
        <v>Livelihood</v>
      </c>
      <c r="H33" s="951"/>
      <c r="I33" s="952"/>
      <c r="K33" s="950" t="str">
        <f>IFERROR(INDEX([1]BA!$L$4:$L$951,MATCH(K31,[1]BA!$J$4:$J$951,0)),"")</f>
        <v>Natural resource and Sustainable Forest Management</v>
      </c>
      <c r="L33" s="951"/>
      <c r="M33" s="952"/>
      <c r="O33" s="950" t="str">
        <f>IFERROR(INDEX([1]BA!$L$4:$L$951,MATCH(O31,[1]BA!$J$4:$J$951,0)),"")</f>
        <v>Natural resource and Sustainable Forest Management</v>
      </c>
      <c r="P33" s="951"/>
      <c r="Q33" s="952"/>
      <c r="S33" s="950" t="str">
        <f>IFERROR(INDEX([1]BA!$L$4:$L$951,MATCH(S31,[1]BA!$J$4:$J$951,0)),"")</f>
        <v>Air quality</v>
      </c>
      <c r="T33" s="951"/>
      <c r="U33" s="952"/>
      <c r="W33" s="950" t="str">
        <f>IFERROR(INDEX([1]BA!$L$4:$L$951,MATCH(W31,[1]BA!$J$4:$J$951,0)),"")</f>
        <v>Capacity building</v>
      </c>
      <c r="X33" s="951"/>
      <c r="Y33" s="952"/>
      <c r="AA33" s="950" t="str">
        <f>IFERROR(INDEX([1]BA!$L$4:$L$951,MATCH(AA31,[1]BA!$J$4:$J$951,0)),"")</f>
        <v>Gender</v>
      </c>
      <c r="AB33" s="951"/>
      <c r="AC33" s="952"/>
      <c r="AE33" s="950" t="str">
        <f>IFERROR(INDEX([1]BA!$L$4:$L$951,MATCH(AE31,[1]BA!$J$4:$J$951,0)),"")</f>
        <v>Energy generation, efficiency &amp; access</v>
      </c>
      <c r="AF33" s="951"/>
      <c r="AG33" s="952"/>
      <c r="AI33" s="950" t="str">
        <f>IFERROR(INDEX([1]BA!$L$4:$L$951,MATCH(AI31,[1]BA!$J$4:$J$951,0)),"")</f>
        <v>Employment</v>
      </c>
      <c r="AJ33" s="951"/>
      <c r="AK33" s="952"/>
      <c r="AM33" s="950" t="str">
        <f>IFERROR(INDEX([1]BA!$L$4:$L$951,MATCH(AM31,[1]BA!$J$4:$J$951,0)),"")</f>
        <v>Access to finance</v>
      </c>
      <c r="AN33" s="951"/>
      <c r="AO33" s="952"/>
      <c r="AQ33" s="950">
        <f>IFERROR(INDEX([1]BA!$L$4:$L$951,MATCH(AQ31,[1]BA!$J$4:$J$951,0)),"")</f>
        <v>0</v>
      </c>
      <c r="AR33" s="951"/>
      <c r="AS33" s="952"/>
      <c r="AU33" s="950" t="str">
        <f>IFERROR(INDEX([1]BA!$L$4:$L$951,MATCH(AU31,[1]BA!$J$4:$J$951,0)),"")</f>
        <v>Natural resource and Sustainable Forest Management</v>
      </c>
      <c r="AV33" s="951"/>
      <c r="AW33" s="952"/>
    </row>
    <row r="34" spans="1:49" ht="15" customHeight="1">
      <c r="A34" s="623"/>
      <c r="B34" s="660" t="s">
        <v>4135</v>
      </c>
      <c r="C34" s="950" t="str">
        <f>IFERROR(INDEX([1]BA!$M$4:$M$951,MATCH(C31,[1]BA!$J$4:$J$951,0)),"")</f>
        <v>13. Climate action</v>
      </c>
      <c r="D34" s="951"/>
      <c r="E34" s="952"/>
      <c r="G34" s="950" t="str">
        <f>IFERROR(INDEX([1]BA!$M$4:$M$951,MATCH(G31,[1]BA!$J$4:$J$951,0)),"")</f>
        <v>1. No poverty</v>
      </c>
      <c r="H34" s="951"/>
      <c r="I34" s="952"/>
      <c r="K34" s="950" t="str">
        <f>IFERROR(INDEX([1]BA!$M$4:$M$951,MATCH(K31,[1]BA!$J$4:$J$951,0)),"")</f>
        <v>2. Zero hunger</v>
      </c>
      <c r="L34" s="951"/>
      <c r="M34" s="952"/>
      <c r="O34" s="950" t="str">
        <f>IFERROR(INDEX([1]BA!$M$4:$M$951,MATCH(O31,[1]BA!$J$4:$J$951,0)),"")</f>
        <v>2. Zero hunger</v>
      </c>
      <c r="P34" s="951"/>
      <c r="Q34" s="952"/>
      <c r="S34" s="950" t="str">
        <f>IFERROR(INDEX([1]BA!$M$4:$M$951,MATCH(S31,[1]BA!$J$4:$J$951,0)),"")</f>
        <v>3. Good health and well being</v>
      </c>
      <c r="T34" s="951"/>
      <c r="U34" s="952"/>
      <c r="W34" s="950" t="str">
        <f>IFERROR(INDEX([1]BA!$M$4:$M$951,MATCH(W31,[1]BA!$J$4:$J$951,0)),"")</f>
        <v>4. Quality education</v>
      </c>
      <c r="X34" s="951"/>
      <c r="Y34" s="952"/>
      <c r="AA34" s="950" t="str">
        <f>IFERROR(INDEX([1]BA!$M$4:$M$951,MATCH(AA31,[1]BA!$J$4:$J$951,0)),"")</f>
        <v xml:space="preserve">5. Gender equality </v>
      </c>
      <c r="AB34" s="951"/>
      <c r="AC34" s="952"/>
      <c r="AE34" s="950" t="str">
        <f>IFERROR(INDEX([1]BA!$M$4:$M$951,MATCH(AE31,[1]BA!$J$4:$J$951,0)),"")</f>
        <v xml:space="preserve">7. Affordable and clean energy </v>
      </c>
      <c r="AF34" s="951"/>
      <c r="AG34" s="952"/>
      <c r="AI34" s="950" t="str">
        <f>IFERROR(INDEX([1]BA!$M$4:$M$951,MATCH(AI31,[1]BA!$J$4:$J$951,0)),"")</f>
        <v>8. Decent work and economic growth</v>
      </c>
      <c r="AJ34" s="951"/>
      <c r="AK34" s="952"/>
      <c r="AM34" s="950" t="str">
        <f>IFERROR(INDEX([1]BA!$M$4:$M$951,MATCH(AM31,[1]BA!$J$4:$J$951,0)),"")</f>
        <v>9. Industry, innovation and infrastructure</v>
      </c>
      <c r="AN34" s="951"/>
      <c r="AO34" s="952"/>
      <c r="AQ34" s="950" t="str">
        <f>IFERROR(INDEX([1]BA!$M$4:$M$951,MATCH(AQ31,[1]BA!$J$4:$J$951,0)),"")</f>
        <v xml:space="preserve">12. Responsible consumption and production </v>
      </c>
      <c r="AR34" s="951"/>
      <c r="AS34" s="952"/>
      <c r="AU34" s="950" t="str">
        <f>IFERROR(INDEX([1]BA!$M$4:$M$951,MATCH(AU31,[1]BA!$J$4:$J$951,0)),"")</f>
        <v>15. Life on land</v>
      </c>
      <c r="AV34" s="951"/>
      <c r="AW34" s="952"/>
    </row>
    <row r="35" spans="1:49" ht="15" customHeight="1">
      <c r="A35" s="623"/>
      <c r="B35" s="660" t="s">
        <v>4136</v>
      </c>
      <c r="C35" s="950" t="str">
        <f>IFERROR(INDEX([1]BA!$N$4:$N$951,MATCH(C31,[1]BA!$J$4:$J$951,0)),"")</f>
        <v>13.2 Integrate climate change measures into national policies, strategies and planning</v>
      </c>
      <c r="D35" s="951"/>
      <c r="E35" s="952"/>
      <c r="G35" s="950" t="str">
        <f>IFERROR(INDEX([1]BA!$N$4:$N$951,MATCH(G31,[1]BA!$J$4:$J$951,0)),"")</f>
        <v>1.1 By 2030, eradicate extreme poverty for all people everywhere, currently measured as people living on less than $1.25 a day</v>
      </c>
      <c r="H35" s="951"/>
      <c r="I35" s="952"/>
      <c r="K35" s="950" t="str">
        <f>IFERROR(INDEX([1]BA!$N$4:$N$951,MATCH(K31,[1]BA!$J$4:$J$951,0)),"")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5" s="951"/>
      <c r="M35" s="952"/>
      <c r="O35" s="950" t="str">
        <f>IFERROR(INDEX([1]BA!$N$4:$N$951,MATCH(O31,[1]BA!$J$4:$J$951,0)),"")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P35" s="951"/>
      <c r="Q35" s="952"/>
      <c r="S35" s="950" t="str">
        <f>IFERROR(INDEX([1]BA!$N$4:$N$951,MATCH(S31,[1]BA!$J$4:$J$951,0)),"")</f>
        <v>3.9 By 2030, substantially reduce the number of deaths and illnesses from hazardous chemicals and air, water and soil pollution and contamination</v>
      </c>
      <c r="T35" s="951"/>
      <c r="U35" s="952"/>
      <c r="W35" s="950" t="str">
        <f>IFERROR(INDEX([1]BA!$N$4:$N$951,MATCH(W31,[1]BA!$J$4:$J$951,0)),"")</f>
        <v>4.4 By 2030, substantially increase the number of youth and adults who have relevant skills, including technical and vocational skills, for employment, decent jobs and entrepreneurship</v>
      </c>
      <c r="X35" s="951"/>
      <c r="Y35" s="952"/>
      <c r="AA35" s="950" t="str">
        <f>IFERROR(INDEX([1]BA!$N$4:$N$951,MATCH(AA31,[1]BA!$J$4:$J$951,0)),"")</f>
        <v>5.4 Recognize and value unpaid care and domestic work through the provision of public services, infrastructure and social protection policies and the promotion of shared responsibility within the household and the family as nationally appropriate</v>
      </c>
      <c r="AB35" s="951"/>
      <c r="AC35" s="952"/>
      <c r="AE35" s="950" t="str">
        <f>IFERROR(INDEX([1]BA!$N$4:$N$951,MATCH(AE31,[1]BA!$J$4:$J$951,0)),"")</f>
        <v>7.1 By 2030, ensure universal access to affordable, reliable and modern energy services</v>
      </c>
      <c r="AF35" s="951"/>
      <c r="AG35" s="952"/>
      <c r="AI35" s="950" t="str">
        <f>IFERROR(INDEX([1]BA!$N$4:$N$951,MATCH(AI31,[1]BA!$J$4:$J$951,0)),"")</f>
        <v>8.5 By 2030, achieve full and productive employment and decent work for all women and men, including for young people and persons with disabilities, and equal pay for work of equal value</v>
      </c>
      <c r="AJ35" s="951"/>
      <c r="AK35" s="952"/>
      <c r="AM35" s="950" t="str">
        <f>IFERROR(INDEX([1]BA!$N$4:$N$951,MATCH(AM31,[1]BA!$J$4:$J$951,0)),"")</f>
        <v>9.3 Increase the access of small-scale industrial and other enterprises, in particular in developing countries, to financial services, including affordable credit, and their integration into value chains and markets</v>
      </c>
      <c r="AN35" s="951"/>
      <c r="AO35" s="952"/>
      <c r="AQ35" s="950" t="str">
        <f>IFERROR(INDEX([1]BA!$N$4:$N$951,MATCH(AQ31,[1]BA!$J$4:$J$951,0)),"")</f>
        <v>12.5 By 2030, substantially reduce waste generation through prevention, reduction, recycling and reuse</v>
      </c>
      <c r="AR35" s="951"/>
      <c r="AS35" s="952"/>
      <c r="AU35" s="950" t="str">
        <f>IFERROR(INDEX([1]BA!$N$4:$N$951,MATCH(AU31,[1]BA!$J$4:$J$951,0)),"")</f>
        <v>15.1 By 2020, ensure the conservation, restoration and sustainable use of terrestrial and inland freshwater ecosystems and their services, in particular forests, wetlands, mountains and drylands, in line with obligations under international agreements</v>
      </c>
      <c r="AV35" s="951"/>
      <c r="AW35" s="952"/>
    </row>
    <row r="36" spans="1:49" ht="216.75" customHeight="1">
      <c r="A36" s="623"/>
      <c r="B36" s="660" t="s">
        <v>5</v>
      </c>
      <c r="C36" s="950" t="str">
        <f>IFERROR(INDEX([1]BA!$Q$4:$Q$951,MATCH($C$31,[1]BA!$J$4:$J$951,0)),"")</f>
        <v>Refers to total amount of greenhouse gases avoided or sequestered during the reporting period.</v>
      </c>
      <c r="D36" s="951"/>
      <c r="E36" s="952"/>
      <c r="G36" s="950" t="str">
        <f>IFERROR(INDEX([1]BA!$Q$4:$Q$951,MATCH($G$31,[1]BA!$J$4:$J$951,0)),"")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6" s="951"/>
      <c r="I36" s="952"/>
      <c r="K36" s="950" t="str">
        <f>IFERROR(INDEX([1]BA!$Q$4:$Q$951,MATCH($K$31,[1]BA!$J$4:$J$951,0)),"")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6" s="951"/>
      <c r="M36" s="952"/>
      <c r="O36" s="950" t="str">
        <f>IFERROR(INDEX([1]BA!$Q$4:$Q$951,MATCH($O$31,[1]BA!$J$4:$J$951,0)),"")</f>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P36" s="951"/>
      <c r="Q36" s="952"/>
      <c r="S36" s="950" t="str">
        <f>IFERROR(INDEX([1]BA!$Q$4:$Q$951,MATCH($S$31,[1]BA!$J$4:$J$951,0)),"")</f>
        <v xml:space="preserve">Refers to the PM2.5 and carbon monoxide (CO) concentrations in the households that are considered key marker pollutants for exposure to HAP.
</v>
      </c>
      <c r="T36" s="951"/>
      <c r="U36" s="952"/>
      <c r="W36" s="950" t="str">
        <f>IFERROR(INDEX([1]BA!$Q$4:$Q$951,MATCH($W$31,[1]BA!$J$4:$J$951,0)),"")</f>
        <v>Refers to the number of employees (full-time, part-time, or temporary), by gender who received training services of any type via project during the reporting period.</v>
      </c>
      <c r="X36" s="951"/>
      <c r="Y36" s="952"/>
      <c r="AA36" s="950" t="str">
        <f>IFERROR(INDEX([1]BA!$Q$4:$Q$951,MATCH($AA$31,[1]BA!$J$4:$J$951,0)),"")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AB36" s="951"/>
      <c r="AC36" s="952"/>
      <c r="AE36" s="950" t="str">
        <f>IFERROR(INDEX([1]BA!$Q$4:$Q$951,MATCH($AE$31,[1]BA!$J$4:$J$951,0)),"")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AF36" s="951"/>
      <c r="AG36" s="952"/>
      <c r="AI36" s="950" t="str">
        <f>IFERROR(INDEX([1]BA!$Q$4:$Q$951,MATCH($AI$31,[1]BA!$J$4:$J$951,0)),"")</f>
        <v>Refers to total jobs generated as a result of the project.</v>
      </c>
      <c r="AJ36" s="951"/>
      <c r="AK36" s="952"/>
      <c r="AM36" s="950" t="str">
        <f>IFERROR(INDEX([1]BA!$Q$4:$Q$951,MATCH($AM$31,[1]BA!$J$4:$J$951,0)),"")</f>
        <v>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v>
      </c>
      <c r="AN36" s="951"/>
      <c r="AO36" s="952"/>
      <c r="AQ36" s="950" t="str">
        <f>IFERROR(INDEX([1]BA!$Q$4:$Q$951,MATCH($AQ$31,[1]BA!$J$4:$J$951,0)),"")</f>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
      <c r="AR36" s="951"/>
      <c r="AS36" s="952"/>
      <c r="AU36" s="950" t="str">
        <f>IFERROR(INDEX([1]BA!$Q$4:$Q$951,MATCH($AQ$31,[1]BA!$J$4:$J$951,0)),"")</f>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
      <c r="AV36" s="951"/>
      <c r="AW36" s="952"/>
    </row>
    <row r="37" spans="1:49" ht="187.5" customHeight="1">
      <c r="A37" s="661" t="s">
        <v>4137</v>
      </c>
      <c r="B37" s="662" t="str">
        <f>[1]BA!R3</f>
        <v>Guidance, calculation method and other considerations</v>
      </c>
      <c r="C37" s="950" t="str">
        <f>IFERROR(INDEX([1]BA!$R$4:$R$951,MATCH($C$31,[1]BA!$J$4:$J$951,0)),"")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951"/>
      <c r="E37" s="952"/>
      <c r="G37" s="950" t="str">
        <f>IFERROR(INDEX([1]BA!$R$4:$R$951,MATCH($G$31,[1]BA!$J$4:$J$951,0)),"")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7" s="951"/>
      <c r="I37" s="952"/>
      <c r="K37" s="950" t="str">
        <f>IFERROR(INDEX([1]BA!$R$4:$R$951,MATCH($K$31,[1]BA!$J$4:$J$951,0)),"")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7" s="951"/>
      <c r="M37" s="952"/>
      <c r="O37" s="950" t="str">
        <f>IFERROR(INDEX([1]BA!$R$4:$R$951,MATCH($O$31,[1]BA!$J$4:$J$951,0)),"")</f>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
      <c r="P37" s="951"/>
      <c r="Q37" s="952"/>
      <c r="S37" s="950" t="str">
        <f>IFERROR(INDEX([1]BA!$R$4:$R$951,MATCH($S$31,[1]BA!$J$4:$J$951,0)),"")</f>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
      <c r="T37" s="951"/>
      <c r="U37" s="952"/>
      <c r="W37" s="950" t="str">
        <f>IFERROR(INDEX([1]BA!$R$4:$R$951,MATCH($W$31,[1]BA!$J$4:$J$951,0)),"")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X37" s="951"/>
      <c r="Y37" s="952"/>
      <c r="AA37" s="950" t="str">
        <f>IFERROR(INDEX([1]BA!$R$4:$R$951,MATCH($AA$31,[1]BA!$J$4:$J$951,0)),"")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AB37" s="951"/>
      <c r="AC37" s="952"/>
      <c r="AE37" s="950" t="str">
        <f>IFERROR(INDEX([1]BA!$R$4:$R$951,MATCH($AE$31,[1]BA!$J$4:$J$951,0)),"")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AF37" s="951"/>
      <c r="AG37" s="952"/>
      <c r="AI37" s="950" t="str">
        <f>IFERROR(INDEX([1]BA!$R$4:$R$951,MATCH($AI$31,[1]BA!$J$4:$J$951,0)),"")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J37" s="951"/>
      <c r="AK37" s="952"/>
      <c r="AM37" s="950" t="str">
        <f>IFERROR(INDEX([1]BA!$R$4:$R$951,MATCH($AM$31,[1]BA!$J$4:$J$951,0)),"")</f>
        <v xml:space="preserve">Number of businesses operating in the value chain, such as but not including to: appliance retailers, manufacturers, construction companies, retailers product and/or services in the program </v>
      </c>
      <c r="AN37" s="951"/>
      <c r="AO37" s="952"/>
      <c r="AQ37" s="950" t="str">
        <f>IFERROR(INDEX([1]BA!$R$4:$R$951,MATCH($AQ$31,[1]BA!$J$4:$J$951,0)),"")</f>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
      <c r="AR37" s="951"/>
      <c r="AS37" s="952"/>
      <c r="AU37" s="950" t="str">
        <f>IFERROR(INDEX([1]BA!$R$4:$R$951,MATCH($AQ$31,[1]BA!$J$4:$J$951,0)),"")</f>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
      <c r="AV37" s="951"/>
      <c r="AW37" s="952"/>
    </row>
    <row r="38" spans="1:49" ht="15" customHeight="1">
      <c r="A38" s="623"/>
      <c r="B38" s="663" t="s">
        <v>4138</v>
      </c>
      <c r="C38" s="953" t="str">
        <f>IFERROR(INDEX([1]BA!$S$4:$S$951,MATCH(C31,[1]BA!$J$4:$J$951,0)),"")</f>
        <v>tCO2eq</v>
      </c>
      <c r="D38" s="954"/>
      <c r="E38" s="955"/>
      <c r="G38" s="953" t="str">
        <f>IFERROR(INDEX([1]BA!$S$4:$S$951,MATCH(G31,[1]BA!$J$4:$J$951,0)),"")</f>
        <v>USD or local currency</v>
      </c>
      <c r="H38" s="954"/>
      <c r="I38" s="955"/>
      <c r="K38" s="953" t="str">
        <f>IFERROR(INDEX([1]BA!$S$4:$S$951,MATCH(K31,[1]BA!$J$4:$J$951,0)),"")</f>
        <v>Number</v>
      </c>
      <c r="L38" s="954"/>
      <c r="M38" s="955"/>
      <c r="O38" s="953" t="str">
        <f>IFERROR(INDEX([1]BA!$S$4:$S$951,MATCH(O31,[1]BA!$J$4:$J$951,0)),"")</f>
        <v>ha</v>
      </c>
      <c r="P38" s="954"/>
      <c r="Q38" s="955"/>
      <c r="S38" s="953" t="str">
        <f>IFERROR(INDEX([1]BA!$S$4:$S$951,MATCH(S31,[1]BA!$J$4:$J$951,0)),"")</f>
        <v>PM 2.5 micro-gram/m3 and CO (mg per m3) or %</v>
      </c>
      <c r="T38" s="954"/>
      <c r="U38" s="955"/>
      <c r="W38" s="953" t="str">
        <f>IFERROR(INDEX([1]BA!$S$4:$S$951,MATCH(W31,[1]BA!$J$4:$J$951,0)),"")</f>
        <v>Number</v>
      </c>
      <c r="X38" s="954"/>
      <c r="Y38" s="955"/>
      <c r="AA38" s="953" t="str">
        <f>IFERROR(INDEX([1]BA!$S$4:$S$951,MATCH(AA31,[1]BA!$J$4:$J$951,0)),"")</f>
        <v xml:space="preserve">minutes/hr per household </v>
      </c>
      <c r="AB38" s="954"/>
      <c r="AC38" s="955"/>
      <c r="AE38" s="953" t="str">
        <f>IFERROR(INDEX([1]BA!$S$4:$S$951,MATCH(AE31,[1]BA!$J$4:$J$951,0)),"")</f>
        <v>Number of households</v>
      </c>
      <c r="AF38" s="954"/>
      <c r="AG38" s="955"/>
      <c r="AI38" s="953" t="str">
        <f>IFERROR(INDEX([1]BA!$S$4:$S$951,MATCH(AI31,[1]BA!$J$4:$J$951,0)),"")</f>
        <v>Number</v>
      </c>
      <c r="AJ38" s="954"/>
      <c r="AK38" s="955"/>
      <c r="AM38" s="953" t="str">
        <f>IFERROR(INDEX([1]BA!$S$4:$S$951,MATCH(AM31,[1]BA!$J$4:$J$951,0)),"")</f>
        <v>Number of companies</v>
      </c>
      <c r="AN38" s="954"/>
      <c r="AO38" s="955"/>
      <c r="AQ38" s="953" t="str">
        <f>IFERROR(INDEX([1]BA!$S$4:$S$951,MATCH(AQ31,[1]BA!$J$4:$J$951,0)),"")</f>
        <v>tons of compost produced and used</v>
      </c>
      <c r="AR38" s="954"/>
      <c r="AS38" s="955"/>
      <c r="AU38" s="953" t="str">
        <f>IFERROR(INDEX([1]BA!$S$4:$S$951,MATCH(AU31,[1]BA!$J$4:$J$951,0)),"")</f>
        <v>tonnes/ year</v>
      </c>
      <c r="AV38" s="954"/>
      <c r="AW38" s="955"/>
    </row>
    <row r="39" spans="1:49" ht="15" customHeight="1">
      <c r="A39" s="623"/>
      <c r="B39" s="663" t="s">
        <v>4139</v>
      </c>
      <c r="C39" s="953" t="str">
        <f>IFERROR(INDEX([1]BA!$T$4:$T$951,MATCH(C31,[1]BA!$J$4:$J$951,0)),"")</f>
        <v>Project activity</v>
      </c>
      <c r="D39" s="954"/>
      <c r="E39" s="955"/>
      <c r="G39" s="953" t="str">
        <f>IFERROR(INDEX([1]BA!$T$4:$T$951,MATCH(G31,[1]BA!$J$4:$J$951,0)),"")</f>
        <v>Project activity</v>
      </c>
      <c r="H39" s="954"/>
      <c r="I39" s="955"/>
      <c r="K39" s="953" t="str">
        <f>IFERROR(INDEX([1]BA!$T$4:$T$951,MATCH(K31,[1]BA!$J$4:$J$951,0)),"")</f>
        <v>Project activity</v>
      </c>
      <c r="L39" s="954"/>
      <c r="M39" s="955"/>
      <c r="O39" s="953" t="str">
        <f>IFERROR(INDEX([1]BA!$T$4:$T$951,MATCH(O31,[1]BA!$J$4:$J$951,0)),"")</f>
        <v>Project activity</v>
      </c>
      <c r="P39" s="954"/>
      <c r="Q39" s="955"/>
      <c r="S39" s="953" t="str">
        <f>IFERROR(INDEX([1]BA!$T$4:$T$951,MATCH(S31,[1]BA!$J$4:$J$951,0)),"")</f>
        <v>Project activity</v>
      </c>
      <c r="T39" s="954"/>
      <c r="U39" s="955"/>
      <c r="W39" s="953" t="str">
        <f>IFERROR(INDEX([1]BA!$T$4:$T$951,MATCH(W31,[1]BA!$J$4:$J$951,0)),"")</f>
        <v>Project activity</v>
      </c>
      <c r="X39" s="954"/>
      <c r="Y39" s="955"/>
      <c r="AA39" s="953" t="str">
        <f>IFERROR(INDEX([1]BA!$T$4:$T$951,MATCH(AA31,[1]BA!$J$4:$J$951,0)),"")</f>
        <v>Project activity</v>
      </c>
      <c r="AB39" s="954"/>
      <c r="AC39" s="955"/>
      <c r="AE39" s="953" t="str">
        <f>IFERROR(INDEX([1]BA!$T$4:$T$951,MATCH(AE31,[1]BA!$J$4:$J$951,0)),"")</f>
        <v>Project activity</v>
      </c>
      <c r="AF39" s="954"/>
      <c r="AG39" s="955"/>
      <c r="AI39" s="953" t="str">
        <f>IFERROR(INDEX([1]BA!$T$4:$T$951,MATCH(AI31,[1]BA!$J$4:$J$951,0)),"")</f>
        <v>Project activity</v>
      </c>
      <c r="AJ39" s="954"/>
      <c r="AK39" s="955"/>
      <c r="AM39" s="953" t="str">
        <f>IFERROR(INDEX([1]BA!$T$4:$T$951,MATCH(AM31,[1]BA!$J$4:$J$951,0)),"")</f>
        <v>Project activity</v>
      </c>
      <c r="AN39" s="954"/>
      <c r="AO39" s="955"/>
      <c r="AQ39" s="953" t="str">
        <f>IFERROR(INDEX([1]BA!$T$4:$T$951,MATCH(AQ31,[1]BA!$J$4:$J$951,0)),"")</f>
        <v xml:space="preserve">Project activity </v>
      </c>
      <c r="AR39" s="954"/>
      <c r="AS39" s="955"/>
      <c r="AU39" s="953" t="str">
        <f>IFERROR(INDEX([1]BA!$T$4:$T$951,MATCH(AU31,[1]BA!$J$4:$J$951,0)),"")</f>
        <v>Project activity</v>
      </c>
      <c r="AV39" s="954"/>
      <c r="AW39" s="955"/>
    </row>
    <row r="40" spans="1:49" ht="15" customHeight="1">
      <c r="A40" s="623"/>
      <c r="B40" s="663" t="s">
        <v>4140</v>
      </c>
      <c r="C40" s="953" t="str">
        <f>IFERROR(INDEX([1]BA!$U$4:$U$951,MATCH(C31,[1]BA!$J$4:$J$951,0)),"")</f>
        <v>Calculation</v>
      </c>
      <c r="D40" s="954"/>
      <c r="E40" s="955"/>
      <c r="G40" s="953" t="str">
        <f>IFERROR(INDEX([1]BA!$U$4:$U$951,MATCH(G31,[1]BA!$J$4:$J$951,0)),"")</f>
        <v>Conduct a survey to collect data on household expenditure among a representative group of households participating in the project.</v>
      </c>
      <c r="H40" s="954"/>
      <c r="I40" s="955"/>
      <c r="K40" s="953" t="str">
        <f>IFERROR(INDEX([1]BA!$U$4:$U$951,MATCH(K31,[1]BA!$J$4:$J$951,0)),"")</f>
        <v xml:space="preserve">Project activity </v>
      </c>
      <c r="L40" s="954"/>
      <c r="M40" s="955"/>
      <c r="O40" s="953" t="str">
        <f>IFERROR(INDEX([1]BA!$U$4:$U$951,MATCH(O31,[1]BA!$J$4:$J$951,0)),"")</f>
        <v>as per applicable methodology requirements</v>
      </c>
      <c r="P40" s="954"/>
      <c r="Q40" s="955"/>
      <c r="S40" s="953" t="str">
        <f>IFERROR(INDEX([1]BA!$U$4:$U$951,MATCH(S31,[1]BA!$J$4:$J$951,0)),"")</f>
        <v>Measure indoor pollution in kitchens among a representative group of households participating in the project. 
Samp;e survey (For stove rated Tier 3 or above only)</v>
      </c>
      <c r="T40" s="954"/>
      <c r="U40" s="955"/>
      <c r="W40" s="953" t="str">
        <f>IFERROR(INDEX([1]BA!$U$4:$U$951,MATCH(W31,[1]BA!$J$4:$J$951,0)),"")</f>
        <v xml:space="preserve">Training count provided in the reporting period. </v>
      </c>
      <c r="X40" s="954"/>
      <c r="Y40" s="955"/>
      <c r="AA40" s="953" t="str">
        <f>IFERROR(INDEX([1]BA!$U$4:$U$951,MATCH(AA31,[1]BA!$J$4:$J$951,0)),"")</f>
        <v>Sample surveys in representative households</v>
      </c>
      <c r="AB40" s="954"/>
      <c r="AC40" s="955"/>
      <c r="AE40" s="953" t="str">
        <f>IFERROR(INDEX([1]BA!$U$4:$U$951,MATCH(AE31,[1]BA!$J$4:$J$951,0)),"")</f>
        <v>Direct measurement and or surveys following methodology requirements</v>
      </c>
      <c r="AF40" s="954"/>
      <c r="AG40" s="955"/>
      <c r="AI40" s="953" t="str">
        <f>IFERROR(INDEX([1]BA!$U$4:$U$951,MATCH(AI31,[1]BA!$J$4:$J$951,0)),"")</f>
        <v>Either head count or Full Time Equivalent (FTE), with the chosen
approach stated and applied consistently
Use numbers as at the end of the reporting period, unless there has been a material change during the reporting period;</v>
      </c>
      <c r="AJ40" s="954"/>
      <c r="AK40" s="955"/>
      <c r="AM40" s="953">
        <f>IFERROR(INDEX([1]BA!$U$4:$U$951,MATCH(AM31,[1]BA!$J$4:$J$951,0)),"")</f>
        <v>0</v>
      </c>
      <c r="AN40" s="954"/>
      <c r="AO40" s="955"/>
      <c r="AQ40" s="953" t="str">
        <f>IFERROR(INDEX([1]BA!$U$4:$U$951,MATCH(AQ31,[1]BA!$J$4:$J$951,0)),"")</f>
        <v>measurement</v>
      </c>
      <c r="AR40" s="954"/>
      <c r="AS40" s="955"/>
      <c r="AU40" s="953" t="str">
        <f>IFERROR(INDEX([1]BA!$U$4:$U$951,MATCH(AU31,[1]BA!$J$4:$J$951,0)),"")</f>
        <v>Direct measurement and or surveys following methodology requirements</v>
      </c>
      <c r="AV40" s="954"/>
      <c r="AW40" s="955"/>
    </row>
    <row r="41" spans="1:49" ht="15" customHeight="1">
      <c r="A41" s="623"/>
      <c r="B41" s="663" t="s">
        <v>4141</v>
      </c>
      <c r="C41" s="953" t="str">
        <f>IFERROR(INDEX([1]BA!$V$4:$V$951,MATCH(C31,[1]BA!$J$4:$J$951,0)),"")</f>
        <v>Annual</v>
      </c>
      <c r="D41" s="954"/>
      <c r="E41" s="955"/>
      <c r="G41" s="953" t="str">
        <f>IFERROR(INDEX([1]BA!$V$4:$V$951,MATCH(G31,[1]BA!$J$4:$J$951,0)),"")</f>
        <v>Annual</v>
      </c>
      <c r="H41" s="954"/>
      <c r="I41" s="955"/>
      <c r="K41" s="953" t="str">
        <f>IFERROR(INDEX([1]BA!$V$4:$V$951,MATCH(K31,[1]BA!$J$4:$J$951,0)),"")</f>
        <v>Annual</v>
      </c>
      <c r="L41" s="954"/>
      <c r="M41" s="955"/>
      <c r="O41" s="953" t="str">
        <f>IFERROR(INDEX([1]BA!$V$4:$V$951,MATCH(O31,[1]BA!$J$4:$J$951,0)),"")</f>
        <v>Annual</v>
      </c>
      <c r="P41" s="954"/>
      <c r="Q41" s="955"/>
      <c r="S41" s="953" t="str">
        <f>IFERROR(INDEX([1]BA!$V$4:$V$951,MATCH(S31,[1]BA!$J$4:$J$951,0)),"")</f>
        <v>Annual</v>
      </c>
      <c r="T41" s="954"/>
      <c r="U41" s="955"/>
      <c r="W41" s="953" t="str">
        <f>IFERROR(INDEX([1]BA!$V$4:$V$951,MATCH(W31,[1]BA!$J$4:$J$951,0)),"")</f>
        <v>Annual</v>
      </c>
      <c r="X41" s="954"/>
      <c r="Y41" s="955"/>
      <c r="AA41" s="953" t="str">
        <f>IFERROR(INDEX([1]BA!$V$4:$V$951,MATCH(AA31,[1]BA!$J$4:$J$951,0)),"")</f>
        <v>Annual</v>
      </c>
      <c r="AB41" s="954"/>
      <c r="AC41" s="955"/>
      <c r="AE41" s="953" t="str">
        <f>IFERROR(INDEX([1]BA!$V$4:$V$951,MATCH(AE31,[1]BA!$J$4:$J$951,0)),"")</f>
        <v xml:space="preserve">Annual </v>
      </c>
      <c r="AF41" s="954"/>
      <c r="AG41" s="955"/>
      <c r="AI41" s="953" t="str">
        <f>IFERROR(INDEX([1]BA!$V$4:$V$951,MATCH(AI31,[1]BA!$J$4:$J$951,0)),"")</f>
        <v>Annual</v>
      </c>
      <c r="AJ41" s="954"/>
      <c r="AK41" s="955"/>
      <c r="AM41" s="953" t="str">
        <f>IFERROR(INDEX([1]BA!$V$4:$V$951,MATCH(AM31,[1]BA!$J$4:$J$951,0)),"")</f>
        <v>Annual</v>
      </c>
      <c r="AN41" s="954"/>
      <c r="AO41" s="955"/>
      <c r="AQ41" s="953" t="str">
        <f>IFERROR(INDEX([1]BA!$V$4:$V$951,MATCH(AQ31,[1]BA!$J$4:$J$951,0)),"")</f>
        <v>Monthly or annual</v>
      </c>
      <c r="AR41" s="954"/>
      <c r="AS41" s="955"/>
      <c r="AU41" s="953" t="str">
        <f>IFERROR(INDEX([1]BA!$V$4:$V$951,MATCH(AU31,[1]BA!$J$4:$J$951,0)),"")</f>
        <v>Annual</v>
      </c>
      <c r="AV41" s="954"/>
      <c r="AW41" s="955"/>
    </row>
    <row r="42" spans="1:49" ht="15" customHeight="1">
      <c r="A42" s="623"/>
      <c r="B42" s="663" t="s">
        <v>4142</v>
      </c>
      <c r="C42" s="953" t="str">
        <f>IFERROR(INDEX([1]BA!$X$4:$X$951,MATCH(C31,[1]BA!$J$4:$J$951,0 )),"")</f>
        <v>NA</v>
      </c>
      <c r="D42" s="954"/>
      <c r="E42" s="955"/>
      <c r="G42" s="953" t="str">
        <f>IFERROR(INDEX([1]BA!$X$4:$X$951,MATCH(G31,[1]BA!$J$4:$J$951,0 )),"")</f>
        <v>NA</v>
      </c>
      <c r="H42" s="954"/>
      <c r="I42" s="955"/>
      <c r="K42" s="953">
        <f>IFERROR(INDEX([1]BA!$X$4:$X$951,MATCH(K31,[1]BA!$J$4:$J$951,0 )),"")</f>
        <v>0</v>
      </c>
      <c r="L42" s="954"/>
      <c r="M42" s="955"/>
      <c r="O42" s="953" t="str">
        <f>IFERROR(INDEX([1]BA!$X$4:$X$951,MATCH(O31,[1]BA!$J$4:$J$951,0 )),"")</f>
        <v>NA</v>
      </c>
      <c r="P42" s="954"/>
      <c r="Q42" s="955"/>
      <c r="S42" s="953" t="str">
        <f>IFERROR(INDEX([1]BA!$X$4:$X$951,MATCH(S31,[1]BA!$J$4:$J$951,0 )),"")</f>
        <v>NA</v>
      </c>
      <c r="T42" s="954"/>
      <c r="U42" s="955"/>
      <c r="W42" s="953" t="str">
        <f>IFERROR(INDEX([1]BA!$X$4:$X$951,MATCH(W31,[1]BA!$J$4:$J$951,0 )),"")</f>
        <v>NA</v>
      </c>
      <c r="X42" s="954"/>
      <c r="Y42" s="955"/>
      <c r="AA42" s="953" t="str">
        <f>IFERROR(INDEX([1]BA!$X$4:$X$951,MATCH(AA31,[1]BA!$J$4:$J$951,0 )),"")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AB42" s="954"/>
      <c r="AC42" s="955"/>
      <c r="AE42" s="953" t="str">
        <f>IFERROR(INDEX([1]BA!$X$4:$X$951,MATCH(AE31,[1]BA!$J$4:$J$951,0 )),"")</f>
        <v>NA</v>
      </c>
      <c r="AF42" s="954"/>
      <c r="AG42" s="955"/>
      <c r="AI42" s="953" t="str">
        <f>IFERROR(INDEX([1]BA!$X$4:$X$951,MATCH(AI31,[1]BA!$J$4:$J$951,0 )),"")</f>
        <v>NA</v>
      </c>
      <c r="AJ42" s="954"/>
      <c r="AK42" s="955"/>
      <c r="AM42" s="953" t="str">
        <f>IFERROR(INDEX([1]BA!$X$4:$X$951,MATCH(AM31,[1]BA!$J$4:$J$951,0 )),"")</f>
        <v>NA</v>
      </c>
      <c r="AN42" s="954"/>
      <c r="AO42" s="955"/>
      <c r="AQ42" s="953">
        <f>IFERROR(INDEX([1]BA!$X$4:$X$951,MATCH(AQ31,[1]BA!$J$4:$J$951,0 )),"")</f>
        <v>0</v>
      </c>
      <c r="AR42" s="954"/>
      <c r="AS42" s="955"/>
      <c r="AU42" s="953" t="str">
        <f>IFERROR(INDEX([1]BA!$X$4:$X$951,MATCH(AU31,[1]BA!$J$4:$J$951,0 )),"")</f>
        <v>NA</v>
      </c>
      <c r="AV42" s="954"/>
      <c r="AW42" s="955"/>
    </row>
    <row r="43" spans="1:49" ht="28.5" customHeight="1">
      <c r="A43" s="623"/>
      <c r="B43" s="663" t="s">
        <v>4143</v>
      </c>
      <c r="C43" s="953" t="str">
        <f>IFERROR(INDEX([1]BA!$Y$4:$Y$951,MATCH(C31,[1]BA!$J$4:$J$951,0 )),"NA")</f>
        <v>Gold Standard approved SDG Impact Quantification methodologies are available at https://globalgoals.goldstandard.org/</v>
      </c>
      <c r="D43" s="954"/>
      <c r="E43" s="955"/>
      <c r="G43" s="953">
        <f>IFERROR(INDEX([1]BA!$Y$4:$Y$951,MATCH(G31,[1]BA!$J$4:$J$951,0)),"")</f>
        <v>0</v>
      </c>
      <c r="H43" s="954"/>
      <c r="I43" s="955"/>
      <c r="K43" s="953" t="str">
        <f>IFERROR(INDEX([1]BA!$Y$4:$Y$951,MATCH(K31,[1]BA!$J$4:$J$951,0 )),"")</f>
        <v xml:space="preserve"> </v>
      </c>
      <c r="L43" s="954"/>
      <c r="M43" s="955"/>
      <c r="O43" s="953" t="str">
        <f>IFERROR(INDEX([1]BA!$Y$4:$Y$951,MATCH(O31,[1]BA!$J$4:$J$951,0 )),"")</f>
        <v>Adapted  IRIS, 2020. Land Directly Controlled: Sustainably Managed (OI6912). v5.1. https://iris.thegiin.org/metric/5.1/oi6912/</v>
      </c>
      <c r="P43" s="954"/>
      <c r="Q43" s="955"/>
      <c r="S43" s="953" t="str">
        <f>IFERROR(INDEX([1]BA!$Y$4:$Y$951,MATCH(S31,[1]BA!$J$4:$J$951,0 )),"")</f>
        <v>Indoor air quality guidelines: household fuel combustion
https://www.who.int/publications/i/item/9789241548878</v>
      </c>
      <c r="T43" s="954"/>
      <c r="U43" s="955"/>
      <c r="W43" s="953" t="str">
        <f>IFERROR(INDEX([1]BA!$Y$4:$Y$951,MATCH(W31,[1]BA!$J$4:$J$951,0 )),"")</f>
        <v>IRIS, 2020. Employees Trained (OI4229). v5.1.
https://iris.thegiin.org/metric/5.1/oi4229/</v>
      </c>
      <c r="X43" s="954"/>
      <c r="Y43" s="955"/>
      <c r="AA43" s="953" t="str">
        <f>IFERROR(INDEX([1]BA!$Y$4:$Y$951,MATCH(AA31,[1]BA!$J$4:$J$951,0 )),"")</f>
        <v>The State of the Global Clean and Improved Cooking Sector, world bank 2015</v>
      </c>
      <c r="AB43" s="954"/>
      <c r="AC43" s="955"/>
      <c r="AE43" s="953" t="str">
        <f>IFERROR(INDEX([1]BA!$Y$4:$Y$951,MATCH(AE31,[1]BA!$J$4:$J$951,0 )),"")</f>
        <v>NA</v>
      </c>
      <c r="AF43" s="954"/>
      <c r="AG43" s="955"/>
      <c r="AI43" s="953" t="str">
        <f>IFERROR(INDEX([1]BA!$Y$4:$Y$951,MATCH(AI31,[1]BA!$J$4:$J$951,0 )),"")</f>
        <v>GRI 102: General Disclosures</v>
      </c>
      <c r="AJ43" s="954"/>
      <c r="AK43" s="955"/>
      <c r="AM43" s="953" t="str">
        <f>IFERROR(INDEX([1]BA!$Y$4:$Y$951,MATCH(AM31,[1]BA!$J$4:$J$951,0 )),"")</f>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
      <c r="AN43" s="954"/>
      <c r="AO43" s="955"/>
      <c r="AQ43" s="953">
        <f>IFERROR(INDEX([1]BA!$Y$4:$Y$951,MATCH(AQ31,[1]BA!$J$4:$J$951,0 )),"")</f>
        <v>0</v>
      </c>
      <c r="AR43" s="954"/>
      <c r="AS43" s="955"/>
      <c r="AU43" s="953">
        <f>IFERROR(INDEX([1]BA!$Y$4:$Y$951,MATCH(AU31,[1]BA!$J$4:$J$951,0 )),"")</f>
        <v>0</v>
      </c>
      <c r="AV43" s="954"/>
      <c r="AW43" s="955"/>
    </row>
    <row r="44" spans="1:49" ht="15" customHeight="1">
      <c r="A44" s="623"/>
      <c r="B44" s="664"/>
      <c r="C44" s="953"/>
      <c r="D44" s="954"/>
      <c r="E44" s="955"/>
      <c r="G44" s="956"/>
      <c r="H44" s="957"/>
      <c r="I44" s="958"/>
      <c r="K44" s="953"/>
      <c r="L44" s="954"/>
      <c r="M44" s="955"/>
      <c r="O44" s="953"/>
      <c r="P44" s="954"/>
      <c r="Q44" s="955"/>
      <c r="S44" s="953"/>
      <c r="T44" s="954"/>
      <c r="U44" s="955"/>
      <c r="W44" s="953"/>
      <c r="X44" s="954"/>
      <c r="Y44" s="955"/>
      <c r="AA44" s="953"/>
      <c r="AB44" s="954"/>
      <c r="AC44" s="955"/>
      <c r="AE44" s="953"/>
      <c r="AF44" s="954"/>
      <c r="AG44" s="955"/>
      <c r="AI44" s="953"/>
      <c r="AJ44" s="954"/>
      <c r="AK44" s="955"/>
      <c r="AM44" s="953"/>
      <c r="AN44" s="954"/>
      <c r="AO44" s="955"/>
      <c r="AQ44" s="953"/>
      <c r="AR44" s="954"/>
      <c r="AS44" s="955"/>
      <c r="AU44" s="953"/>
      <c r="AV44" s="954"/>
      <c r="AW44" s="955"/>
    </row>
    <row r="45" spans="1:49" ht="15" customHeight="1">
      <c r="A45" s="623"/>
      <c r="B45" s="664"/>
      <c r="C45" s="956"/>
      <c r="D45" s="957"/>
      <c r="E45" s="958"/>
      <c r="G45" s="956"/>
      <c r="H45" s="957"/>
      <c r="I45" s="958"/>
      <c r="K45" s="953"/>
      <c r="L45" s="954"/>
      <c r="M45" s="955"/>
      <c r="O45" s="953"/>
      <c r="P45" s="954"/>
      <c r="Q45" s="955"/>
      <c r="S45" s="953"/>
      <c r="T45" s="954"/>
      <c r="U45" s="955"/>
      <c r="W45" s="953"/>
      <c r="X45" s="954"/>
      <c r="Y45" s="955"/>
      <c r="AA45" s="953"/>
      <c r="AB45" s="954"/>
      <c r="AC45" s="955"/>
      <c r="AE45" s="953"/>
      <c r="AF45" s="954"/>
      <c r="AG45" s="955"/>
      <c r="AI45" s="953"/>
      <c r="AJ45" s="954"/>
      <c r="AK45" s="955"/>
      <c r="AM45" s="953"/>
      <c r="AN45" s="954"/>
      <c r="AO45" s="955"/>
      <c r="AQ45" s="953"/>
      <c r="AR45" s="954"/>
      <c r="AS45" s="955"/>
      <c r="AU45" s="953"/>
      <c r="AV45" s="954"/>
      <c r="AW45" s="955"/>
    </row>
    <row r="46" spans="1:49" ht="15" customHeight="1">
      <c r="A46" s="623"/>
      <c r="B46" s="664"/>
      <c r="C46" s="956"/>
      <c r="D46" s="957"/>
      <c r="E46" s="958"/>
      <c r="G46" s="956"/>
      <c r="H46" s="957"/>
      <c r="I46" s="958"/>
      <c r="K46" s="953"/>
      <c r="L46" s="954"/>
      <c r="M46" s="955"/>
      <c r="O46" s="953"/>
      <c r="P46" s="954"/>
      <c r="Q46" s="955"/>
      <c r="S46" s="953"/>
      <c r="T46" s="954"/>
      <c r="U46" s="955"/>
      <c r="W46" s="953"/>
      <c r="X46" s="954"/>
      <c r="Y46" s="955"/>
      <c r="AA46" s="953"/>
      <c r="AB46" s="954"/>
      <c r="AC46" s="955"/>
      <c r="AE46" s="953"/>
      <c r="AF46" s="954"/>
      <c r="AG46" s="955"/>
      <c r="AI46" s="953"/>
      <c r="AJ46" s="954"/>
      <c r="AK46" s="955"/>
      <c r="AM46" s="953"/>
      <c r="AN46" s="954"/>
      <c r="AO46" s="955"/>
      <c r="AQ46" s="953"/>
      <c r="AR46" s="954"/>
      <c r="AS46" s="955"/>
      <c r="AU46" s="953"/>
      <c r="AV46" s="954"/>
      <c r="AW46" s="955"/>
    </row>
    <row r="47" spans="1:49" ht="15" customHeight="1">
      <c r="A47" s="623"/>
      <c r="B47" s="664"/>
      <c r="C47" s="956"/>
      <c r="D47" s="957"/>
      <c r="E47" s="958"/>
      <c r="G47" s="956"/>
      <c r="H47" s="957"/>
      <c r="I47" s="958"/>
      <c r="K47" s="953"/>
      <c r="L47" s="954"/>
      <c r="M47" s="955"/>
      <c r="O47" s="953"/>
      <c r="P47" s="954"/>
      <c r="Q47" s="955"/>
      <c r="S47" s="953"/>
      <c r="T47" s="954"/>
      <c r="U47" s="955"/>
      <c r="W47" s="953"/>
      <c r="X47" s="954"/>
      <c r="Y47" s="955"/>
      <c r="AA47" s="953"/>
      <c r="AB47" s="954"/>
      <c r="AC47" s="955"/>
      <c r="AE47" s="953"/>
      <c r="AF47" s="954"/>
      <c r="AG47" s="955"/>
      <c r="AI47" s="953"/>
      <c r="AJ47" s="954"/>
      <c r="AK47" s="955"/>
      <c r="AM47" s="953"/>
      <c r="AN47" s="954"/>
      <c r="AO47" s="955"/>
      <c r="AQ47" s="953"/>
      <c r="AR47" s="954"/>
      <c r="AS47" s="955"/>
      <c r="AU47" s="953"/>
      <c r="AV47" s="954"/>
      <c r="AW47" s="955"/>
    </row>
    <row r="48" spans="1:49" ht="15" customHeight="1">
      <c r="A48" s="623"/>
      <c r="B48" s="664"/>
      <c r="C48" s="959"/>
      <c r="D48" s="960"/>
      <c r="E48" s="961"/>
      <c r="G48" s="959"/>
      <c r="H48" s="960"/>
      <c r="I48" s="961"/>
      <c r="K48" s="953"/>
      <c r="L48" s="954"/>
      <c r="M48" s="955"/>
      <c r="O48" s="953"/>
      <c r="P48" s="954"/>
      <c r="Q48" s="955"/>
      <c r="S48" s="953"/>
      <c r="T48" s="954"/>
      <c r="U48" s="955"/>
      <c r="W48" s="953"/>
      <c r="X48" s="954"/>
      <c r="Y48" s="955"/>
      <c r="AA48" s="953"/>
      <c r="AB48" s="954"/>
      <c r="AC48" s="955"/>
      <c r="AE48" s="953"/>
      <c r="AF48" s="954"/>
      <c r="AG48" s="955"/>
      <c r="AI48" s="953"/>
      <c r="AJ48" s="954"/>
      <c r="AK48" s="955"/>
      <c r="AM48" s="953"/>
      <c r="AN48" s="954"/>
      <c r="AO48" s="955"/>
      <c r="AQ48" s="953"/>
      <c r="AR48" s="954"/>
      <c r="AS48" s="955"/>
      <c r="AU48" s="953"/>
      <c r="AV48" s="954"/>
      <c r="AW48" s="955"/>
    </row>
    <row r="49" spans="1:55" ht="15" customHeight="1">
      <c r="A49" s="623"/>
      <c r="B49" s="664"/>
      <c r="C49" s="941"/>
      <c r="D49" s="942"/>
      <c r="E49" s="943"/>
      <c r="G49" s="941"/>
      <c r="H49" s="942"/>
      <c r="I49" s="943"/>
      <c r="K49" s="953"/>
      <c r="L49" s="954"/>
      <c r="M49" s="955"/>
      <c r="O49" s="953"/>
      <c r="P49" s="954"/>
      <c r="Q49" s="955"/>
      <c r="S49" s="953"/>
      <c r="T49" s="954"/>
      <c r="U49" s="955"/>
      <c r="W49" s="953"/>
      <c r="X49" s="954"/>
      <c r="Y49" s="955"/>
      <c r="AA49" s="953"/>
      <c r="AB49" s="954"/>
      <c r="AC49" s="955"/>
      <c r="AE49" s="953"/>
      <c r="AF49" s="954"/>
      <c r="AG49" s="955"/>
      <c r="AI49" s="953"/>
      <c r="AJ49" s="954"/>
      <c r="AK49" s="955"/>
      <c r="AM49" s="953"/>
      <c r="AN49" s="954"/>
      <c r="AO49" s="955"/>
      <c r="AQ49" s="953"/>
      <c r="AR49" s="954"/>
      <c r="AS49" s="955"/>
      <c r="AU49" s="953"/>
      <c r="AV49" s="954"/>
      <c r="AW49" s="955"/>
    </row>
    <row r="50" spans="1:55" ht="15" customHeight="1" thickBot="1">
      <c r="A50" s="665" t="s">
        <v>4144</v>
      </c>
      <c r="B50" s="666" t="s">
        <v>4145</v>
      </c>
      <c r="C50" s="667"/>
      <c r="D50" s="667"/>
      <c r="E50" s="668"/>
      <c r="F50" s="669"/>
      <c r="G50" s="668"/>
      <c r="H50" s="66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8"/>
      <c r="AI50" s="668"/>
      <c r="AJ50" s="668"/>
      <c r="AK50" s="668"/>
      <c r="AL50" s="668"/>
      <c r="AM50" s="668"/>
      <c r="AN50" s="668"/>
      <c r="AO50" s="670"/>
      <c r="AQ50" s="668"/>
      <c r="AR50" s="668"/>
      <c r="AS50" s="670"/>
      <c r="AU50" s="668"/>
      <c r="AV50" s="668"/>
      <c r="AW50" s="670"/>
    </row>
    <row r="51" spans="1:55" ht="15">
      <c r="A51" s="968" t="s">
        <v>4146</v>
      </c>
      <c r="B51" s="671" t="s">
        <v>4147</v>
      </c>
      <c r="C51" s="908" t="str" cm="1">
        <f t="array" ref="C51">IFERROR(_xlfn.IFS(B27&lt;&gt;"",C27,B28&lt;&gt;"",C28),"")</f>
        <v>Amount of GHGs emissions avoided or sequestered</v>
      </c>
      <c r="D51" s="909"/>
      <c r="E51" s="910"/>
      <c r="F51" s="672"/>
      <c r="G51" s="927" t="str" cm="1">
        <f t="array" ref="G51">IFERROR(_xlfn.IFS(F27&lt;&gt;"",G27,F28&lt;&gt;"",G28),"")</f>
        <v>Average household savings i.e., decrease in expenditure on basic service such cooking, lighting, drinking</v>
      </c>
      <c r="H51" s="928"/>
      <c r="I51" s="929"/>
      <c r="J51" s="673"/>
      <c r="K51" s="908" t="str" cm="1">
        <f t="array" ref="K51">IFERROR(_xlfn.IFS(J27&lt;&gt;"",K27,J28&lt;&gt;"",K28),"")</f>
        <v>Number of farmers adopted practices promoted by the project</v>
      </c>
      <c r="L51" s="909"/>
      <c r="M51" s="910"/>
      <c r="N51" s="673"/>
      <c r="O51" s="908" t="str" cm="1">
        <f t="array" ref="O51">IFERROR(_xlfn.IFS(N27&lt;&gt;"",O27,N28&lt;&gt;"",O28),"")</f>
        <v xml:space="preserve">Area under sustainable agriculture </v>
      </c>
      <c r="P51" s="909"/>
      <c r="Q51" s="910"/>
      <c r="R51" s="673"/>
      <c r="S51" s="908" t="str" cm="1">
        <f t="array" ref="S51">IFERROR(_xlfn.IFS(R27&lt;&gt;"",S27,R28&lt;&gt;"",S28),"")</f>
        <v>Number of households that observed reduction in PM2.5 &amp; carbon monoxide (CO) concentration reductions</v>
      </c>
      <c r="T51" s="909"/>
      <c r="U51" s="910"/>
      <c r="V51" s="673"/>
      <c r="W51" s="908" t="str" cm="1">
        <f t="array" ref="W51">IFERROR(_xlfn.IFS(V27&lt;&gt;"",W27,V28&lt;&gt;"",W28),"")</f>
        <v>Number of employees provided skill development training</v>
      </c>
      <c r="X51" s="909"/>
      <c r="Y51" s="910"/>
      <c r="Z51" s="673"/>
      <c r="AA51" s="908" t="str" cm="1">
        <f t="array" ref="AA51">IFERROR(_xlfn.IFS(Z27&lt;&gt;"",AA27,Z28&lt;&gt;"",AA28),"")</f>
        <v>Average time saving associated with cooking time and fuel collection</v>
      </c>
      <c r="AB51" s="909"/>
      <c r="AC51" s="910"/>
      <c r="AD51" s="673"/>
      <c r="AE51" s="908" t="str" cm="1">
        <f t="array" ref="AE51">IFERROR(_xlfn.IFS(AD27&lt;&gt;"",AE27,AD28&lt;&gt;"",AE28),"")</f>
        <v>Number of beneficiaries: Individuals</v>
      </c>
      <c r="AF51" s="909"/>
      <c r="AG51" s="910"/>
      <c r="AH51" s="673"/>
      <c r="AI51" s="908" t="str" cm="1">
        <f t="array" ref="AI51">IFERROR(_xlfn.IFS(AH27&lt;&gt;"",AI27,AH28&lt;&gt;"",AI28),"")</f>
        <v>Total number of jobs</v>
      </c>
      <c r="AJ51" s="909"/>
      <c r="AK51" s="910"/>
      <c r="AL51" s="673"/>
      <c r="AM51" s="908" t="str" cm="1">
        <f t="array" ref="AM51">IFERROR(_xlfn.IFS(AL27&lt;&gt;"",AM27,AL28&lt;&gt;"",AM28),"")</f>
        <v>Total number of companies supported for their integration into value chains and markets</v>
      </c>
      <c r="AN51" s="909"/>
      <c r="AO51" s="910"/>
      <c r="AQ51" s="908" t="str" cm="1">
        <f t="array" ref="AQ51">IFERROR(_xlfn.IFS(AQ27&lt;&gt;"",AQ27,AQ28&lt;&gt;"",AQ28),"")</f>
        <v xml:space="preserve">Compost  produced and used for sustainable and local agriculture </v>
      </c>
      <c r="AR51" s="909"/>
      <c r="AS51" s="910"/>
      <c r="AU51" s="908" t="str" cm="1">
        <f t="array" ref="AU51">IFERROR(_xlfn.IFS(AU27&lt;&gt;"",AU27,AU28&lt;&gt;"",AU28),"")</f>
        <v>Total non-renewable wood fuel saved</v>
      </c>
      <c r="AV51" s="909"/>
      <c r="AW51" s="910"/>
    </row>
    <row r="52" spans="1:55">
      <c r="A52" s="968"/>
      <c r="B52" s="663" t="s">
        <v>4138</v>
      </c>
      <c r="C52" s="911" t="str">
        <f>C38</f>
        <v>tCO2eq</v>
      </c>
      <c r="D52" s="912"/>
      <c r="E52" s="912"/>
      <c r="F52" s="672"/>
      <c r="G52" s="911" t="s">
        <v>4148</v>
      </c>
      <c r="H52" s="912"/>
      <c r="I52" s="912"/>
      <c r="J52" s="673"/>
      <c r="K52" s="911" t="s">
        <v>4044</v>
      </c>
      <c r="L52" s="912"/>
      <c r="M52" s="912"/>
      <c r="N52" s="673"/>
      <c r="O52" s="911" t="s">
        <v>4060</v>
      </c>
      <c r="P52" s="912"/>
      <c r="Q52" s="912"/>
      <c r="R52" s="673"/>
      <c r="S52" s="911" t="s">
        <v>4061</v>
      </c>
      <c r="T52" s="912"/>
      <c r="U52" s="912"/>
      <c r="V52" s="673"/>
      <c r="W52" s="911" t="s">
        <v>4062</v>
      </c>
      <c r="X52" s="912"/>
      <c r="Y52" s="912"/>
      <c r="Z52" s="673"/>
      <c r="AA52" s="911" t="s">
        <v>4063</v>
      </c>
      <c r="AB52" s="912"/>
      <c r="AC52" s="912"/>
      <c r="AD52" s="673"/>
      <c r="AE52" s="911" t="s">
        <v>4149</v>
      </c>
      <c r="AF52" s="912"/>
      <c r="AG52" s="912"/>
      <c r="AH52" s="673"/>
      <c r="AI52" s="911" t="s">
        <v>4064</v>
      </c>
      <c r="AJ52" s="912"/>
      <c r="AK52" s="912"/>
      <c r="AL52" s="673"/>
      <c r="AM52" s="911" t="s">
        <v>4045</v>
      </c>
      <c r="AN52" s="912"/>
      <c r="AO52" s="912"/>
      <c r="AQ52" s="911" t="s">
        <v>4065</v>
      </c>
      <c r="AR52" s="912"/>
      <c r="AS52" s="912"/>
      <c r="AU52" s="911" t="s">
        <v>4150</v>
      </c>
      <c r="AV52" s="912"/>
      <c r="AW52" s="912"/>
    </row>
    <row r="53" spans="1:55">
      <c r="A53" s="968"/>
      <c r="B53" s="663" t="s">
        <v>4139</v>
      </c>
      <c r="C53" s="911" t="str">
        <f>G53</f>
        <v>SDG montitoring survey (SMS)</v>
      </c>
      <c r="D53" s="912"/>
      <c r="E53" s="912"/>
      <c r="F53" s="672"/>
      <c r="G53" s="911" t="str">
        <f>K53</f>
        <v>SDG montitoring survey (SMS)</v>
      </c>
      <c r="H53" s="912"/>
      <c r="I53" s="912"/>
      <c r="J53" s="673"/>
      <c r="K53" s="911" t="s">
        <v>4151</v>
      </c>
      <c r="L53" s="912"/>
      <c r="M53" s="912"/>
      <c r="N53" s="673"/>
      <c r="O53" s="911" t="s">
        <v>4151</v>
      </c>
      <c r="P53" s="912"/>
      <c r="Q53" s="912"/>
      <c r="R53" s="673"/>
      <c r="S53" s="911" t="s">
        <v>4151</v>
      </c>
      <c r="T53" s="912"/>
      <c r="U53" s="912"/>
      <c r="V53" s="673"/>
      <c r="W53" s="911" t="s">
        <v>4151</v>
      </c>
      <c r="X53" s="912"/>
      <c r="Y53" s="912"/>
      <c r="Z53" s="673"/>
      <c r="AA53" s="911" t="s">
        <v>4151</v>
      </c>
      <c r="AB53" s="912"/>
      <c r="AC53" s="912"/>
      <c r="AD53" s="673"/>
      <c r="AE53" s="911" t="s">
        <v>4151</v>
      </c>
      <c r="AF53" s="912"/>
      <c r="AG53" s="912"/>
      <c r="AH53" s="673"/>
      <c r="AI53" s="911" t="s">
        <v>4152</v>
      </c>
      <c r="AJ53" s="912"/>
      <c r="AK53" s="912"/>
      <c r="AL53" s="673"/>
      <c r="AM53" s="911" t="s">
        <v>4153</v>
      </c>
      <c r="AN53" s="912"/>
      <c r="AO53" s="912"/>
      <c r="AQ53" s="911" t="s">
        <v>4151</v>
      </c>
      <c r="AR53" s="912"/>
      <c r="AS53" s="912"/>
      <c r="AU53" s="911" t="s">
        <v>4154</v>
      </c>
      <c r="AV53" s="912"/>
      <c r="AW53" s="912"/>
    </row>
    <row r="54" spans="1:55">
      <c r="A54" s="968"/>
      <c r="B54" s="663" t="s">
        <v>4141</v>
      </c>
      <c r="C54" s="911" t="s">
        <v>4155</v>
      </c>
      <c r="D54" s="912"/>
      <c r="E54" s="912"/>
      <c r="F54" s="672"/>
      <c r="G54" s="911" t="str">
        <f>C54</f>
        <v>Annual</v>
      </c>
      <c r="H54" s="912"/>
      <c r="I54" s="912"/>
      <c r="J54" s="673"/>
      <c r="K54" s="911" t="str">
        <f>G54</f>
        <v>Annual</v>
      </c>
      <c r="L54" s="912"/>
      <c r="M54" s="912"/>
      <c r="N54" s="673"/>
      <c r="O54" s="911" t="str">
        <f>K54</f>
        <v>Annual</v>
      </c>
      <c r="P54" s="912"/>
      <c r="Q54" s="912"/>
      <c r="R54" s="673"/>
      <c r="S54" s="911" t="str">
        <f>O54</f>
        <v>Annual</v>
      </c>
      <c r="T54" s="912"/>
      <c r="U54" s="912"/>
      <c r="V54" s="673"/>
      <c r="W54" s="911" t="str">
        <f>S54</f>
        <v>Annual</v>
      </c>
      <c r="X54" s="912"/>
      <c r="Y54" s="912"/>
      <c r="Z54" s="673"/>
      <c r="AA54" s="911" t="str">
        <f>W54</f>
        <v>Annual</v>
      </c>
      <c r="AB54" s="912"/>
      <c r="AC54" s="912"/>
      <c r="AD54" s="673"/>
      <c r="AE54" s="911" t="str">
        <f>AA54</f>
        <v>Annual</v>
      </c>
      <c r="AF54" s="912"/>
      <c r="AG54" s="912"/>
      <c r="AH54" s="673"/>
      <c r="AI54" s="911" t="s">
        <v>4155</v>
      </c>
      <c r="AJ54" s="912"/>
      <c r="AK54" s="912"/>
      <c r="AL54" s="673"/>
      <c r="AM54" s="911" t="s">
        <v>4156</v>
      </c>
      <c r="AN54" s="912"/>
      <c r="AO54" s="912"/>
      <c r="AQ54" s="911" t="s">
        <v>4155</v>
      </c>
      <c r="AR54" s="912"/>
      <c r="AS54" s="912"/>
      <c r="AU54" s="911" t="s">
        <v>4157</v>
      </c>
      <c r="AV54" s="912"/>
      <c r="AW54" s="912"/>
      <c r="BC54" s="638"/>
    </row>
    <row r="55" spans="1:55">
      <c r="A55" s="968"/>
      <c r="B55" s="663" t="s">
        <v>4140</v>
      </c>
      <c r="C55" s="911" t="s">
        <v>4158</v>
      </c>
      <c r="D55" s="912"/>
      <c r="E55" s="912"/>
      <c r="F55" s="672"/>
      <c r="G55" s="911" t="str">
        <f>C55</f>
        <v xml:space="preserve">Survey methods </v>
      </c>
      <c r="H55" s="912"/>
      <c r="I55" s="912"/>
      <c r="J55" s="673"/>
      <c r="K55" s="911" t="str">
        <f>G55</f>
        <v xml:space="preserve">Survey methods </v>
      </c>
      <c r="L55" s="912"/>
      <c r="M55" s="912"/>
      <c r="N55" s="673"/>
      <c r="O55" s="911" t="str">
        <f>K55</f>
        <v xml:space="preserve">Survey methods </v>
      </c>
      <c r="P55" s="912"/>
      <c r="Q55" s="912"/>
      <c r="R55" s="673"/>
      <c r="S55" s="911" t="str">
        <f>O55</f>
        <v xml:space="preserve">Survey methods </v>
      </c>
      <c r="T55" s="912"/>
      <c r="U55" s="912"/>
      <c r="V55" s="673"/>
      <c r="W55" s="911" t="str">
        <f>S55</f>
        <v xml:space="preserve">Survey methods </v>
      </c>
      <c r="X55" s="912"/>
      <c r="Y55" s="912"/>
      <c r="Z55" s="673"/>
      <c r="AA55" s="911" t="str">
        <f>W55</f>
        <v xml:space="preserve">Survey methods </v>
      </c>
      <c r="AB55" s="912"/>
      <c r="AC55" s="912"/>
      <c r="AD55" s="673"/>
      <c r="AE55" s="911" t="str">
        <f>AA55</f>
        <v xml:space="preserve">Survey methods </v>
      </c>
      <c r="AF55" s="912"/>
      <c r="AG55" s="912"/>
      <c r="AH55" s="673"/>
      <c r="AI55" s="911" t="s">
        <v>4159</v>
      </c>
      <c r="AJ55" s="912"/>
      <c r="AK55" s="912"/>
      <c r="AL55" s="673"/>
      <c r="AM55" s="911" t="s">
        <v>4160</v>
      </c>
      <c r="AN55" s="912"/>
      <c r="AO55" s="912"/>
      <c r="AQ55" s="911" t="s">
        <v>4161</v>
      </c>
      <c r="AR55" s="912"/>
      <c r="AS55" s="912"/>
      <c r="AU55" s="911" t="s">
        <v>4161</v>
      </c>
      <c r="AV55" s="912"/>
      <c r="AW55" s="912"/>
    </row>
    <row r="56" spans="1:55">
      <c r="A56" s="968"/>
      <c r="B56" s="663" t="s">
        <v>4162</v>
      </c>
      <c r="C56" s="911" t="s">
        <v>4163</v>
      </c>
      <c r="D56" s="912"/>
      <c r="E56" s="912"/>
      <c r="F56" s="672"/>
      <c r="G56" s="911" t="str">
        <f>C56</f>
        <v>Strict compliance with the applied methodology</v>
      </c>
      <c r="H56" s="912"/>
      <c r="I56" s="912"/>
      <c r="J56" s="673"/>
      <c r="K56" s="911" t="str">
        <f>G56</f>
        <v>Strict compliance with the applied methodology</v>
      </c>
      <c r="L56" s="912"/>
      <c r="M56" s="912"/>
      <c r="N56" s="673"/>
      <c r="O56" s="911" t="str">
        <f>K56</f>
        <v>Strict compliance with the applied methodology</v>
      </c>
      <c r="P56" s="912"/>
      <c r="Q56" s="912"/>
      <c r="R56" s="673"/>
      <c r="S56" s="911" t="str">
        <f>O56</f>
        <v>Strict compliance with the applied methodology</v>
      </c>
      <c r="T56" s="912"/>
      <c r="U56" s="912"/>
      <c r="V56" s="673"/>
      <c r="W56" s="911" t="str">
        <f>S56</f>
        <v>Strict compliance with the applied methodology</v>
      </c>
      <c r="X56" s="912"/>
      <c r="Y56" s="912"/>
      <c r="Z56" s="673"/>
      <c r="AA56" s="911" t="str">
        <f>W56</f>
        <v>Strict compliance with the applied methodology</v>
      </c>
      <c r="AB56" s="912"/>
      <c r="AC56" s="912"/>
      <c r="AD56" s="673"/>
      <c r="AE56" s="911" t="str">
        <f>AA56</f>
        <v>Strict compliance with the applied methodology</v>
      </c>
      <c r="AF56" s="912"/>
      <c r="AG56" s="912"/>
      <c r="AH56" s="673"/>
      <c r="AI56" s="911" t="str">
        <f>AE56</f>
        <v>Strict compliance with the applied methodology</v>
      </c>
      <c r="AJ56" s="912"/>
      <c r="AK56" s="912"/>
      <c r="AL56" s="673"/>
      <c r="AM56" s="911" t="str">
        <f>AI56</f>
        <v>Strict compliance with the applied methodology</v>
      </c>
      <c r="AN56" s="912"/>
      <c r="AO56" s="912"/>
      <c r="AQ56" s="911" t="str">
        <f>AM56</f>
        <v>Strict compliance with the applied methodology</v>
      </c>
      <c r="AR56" s="912"/>
      <c r="AS56" s="912"/>
      <c r="AU56" s="911" t="str">
        <f>AQ56</f>
        <v>Strict compliance with the applied methodology</v>
      </c>
      <c r="AV56" s="912"/>
      <c r="AW56" s="912"/>
    </row>
    <row r="57" spans="1:55">
      <c r="A57" s="968"/>
      <c r="B57" s="663" t="s">
        <v>4164</v>
      </c>
      <c r="C57" s="911"/>
      <c r="D57" s="912"/>
      <c r="E57" s="912"/>
      <c r="F57" s="672"/>
      <c r="G57" s="911"/>
      <c r="H57" s="912"/>
      <c r="I57" s="912"/>
      <c r="J57" s="673"/>
      <c r="K57" s="911"/>
      <c r="L57" s="912"/>
      <c r="M57" s="912"/>
      <c r="N57" s="673"/>
      <c r="O57" s="911"/>
      <c r="P57" s="912"/>
      <c r="Q57" s="912"/>
      <c r="R57" s="673"/>
      <c r="S57" s="911"/>
      <c r="T57" s="912"/>
      <c r="U57" s="912"/>
      <c r="V57" s="673"/>
      <c r="W57" s="911"/>
      <c r="X57" s="912"/>
      <c r="Y57" s="912"/>
      <c r="Z57" s="673"/>
      <c r="AA57" s="911"/>
      <c r="AB57" s="912"/>
      <c r="AC57" s="912"/>
      <c r="AD57" s="673"/>
      <c r="AE57" s="913"/>
      <c r="AF57" s="912"/>
      <c r="AG57" s="912"/>
      <c r="AH57" s="673"/>
      <c r="AI57" s="913" t="s">
        <v>2475</v>
      </c>
      <c r="AJ57" s="912"/>
      <c r="AK57" s="912"/>
      <c r="AL57" s="673"/>
      <c r="AM57" s="913" t="s">
        <v>2475</v>
      </c>
      <c r="AN57" s="912"/>
      <c r="AO57" s="912"/>
      <c r="AQ57" s="911" t="str">
        <f>AM57</f>
        <v>-</v>
      </c>
      <c r="AR57" s="912"/>
      <c r="AS57" s="912"/>
      <c r="AU57" s="911" t="str">
        <f>AQ57</f>
        <v>-</v>
      </c>
      <c r="AV57" s="912"/>
      <c r="AW57" s="912"/>
    </row>
    <row r="58" spans="1:55">
      <c r="B58" s="663" t="s">
        <v>4165</v>
      </c>
      <c r="C58" s="663" t="s">
        <v>4166</v>
      </c>
      <c r="D58" s="663" t="s">
        <v>4167</v>
      </c>
      <c r="E58" s="663" t="s">
        <v>4168</v>
      </c>
      <c r="F58" s="672"/>
      <c r="G58" s="674" t="s">
        <v>4166</v>
      </c>
      <c r="H58" s="674" t="s">
        <v>4167</v>
      </c>
      <c r="I58" s="674" t="s">
        <v>4168</v>
      </c>
      <c r="J58" s="673"/>
      <c r="K58" s="674" t="s">
        <v>4166</v>
      </c>
      <c r="L58" s="674" t="s">
        <v>4167</v>
      </c>
      <c r="M58" s="674" t="s">
        <v>4168</v>
      </c>
      <c r="N58" s="673"/>
      <c r="O58" s="812" t="s">
        <v>4166</v>
      </c>
      <c r="P58" s="812" t="s">
        <v>4167</v>
      </c>
      <c r="Q58" s="812" t="s">
        <v>4168</v>
      </c>
      <c r="R58" s="673"/>
      <c r="S58" s="674" t="s">
        <v>4166</v>
      </c>
      <c r="T58" s="674" t="s">
        <v>4167</v>
      </c>
      <c r="U58" s="674" t="s">
        <v>4168</v>
      </c>
      <c r="V58" s="673"/>
      <c r="W58" s="674" t="s">
        <v>4166</v>
      </c>
      <c r="X58" s="674" t="s">
        <v>4167</v>
      </c>
      <c r="Y58" s="674" t="s">
        <v>4168</v>
      </c>
      <c r="Z58" s="673"/>
      <c r="AA58" s="674" t="s">
        <v>4166</v>
      </c>
      <c r="AB58" s="674" t="s">
        <v>4167</v>
      </c>
      <c r="AC58" s="674" t="s">
        <v>4168</v>
      </c>
      <c r="AD58" s="673"/>
      <c r="AE58" s="674"/>
      <c r="AF58" s="674" t="s">
        <v>4167</v>
      </c>
      <c r="AG58" s="674" t="s">
        <v>4168</v>
      </c>
      <c r="AH58" s="673"/>
      <c r="AI58" s="674" t="s">
        <v>4166</v>
      </c>
      <c r="AJ58" s="674" t="s">
        <v>4167</v>
      </c>
      <c r="AK58" s="674" t="s">
        <v>4168</v>
      </c>
      <c r="AL58" s="673"/>
      <c r="AM58" s="674" t="s">
        <v>4166</v>
      </c>
      <c r="AN58" s="674" t="s">
        <v>4167</v>
      </c>
      <c r="AO58" s="674" t="s">
        <v>4168</v>
      </c>
      <c r="AQ58" s="674" t="s">
        <v>4166</v>
      </c>
      <c r="AR58" s="674" t="s">
        <v>4167</v>
      </c>
      <c r="AS58" s="674" t="s">
        <v>4168</v>
      </c>
      <c r="AU58" s="674" t="s">
        <v>4166</v>
      </c>
      <c r="AV58" s="674" t="s">
        <v>4167</v>
      </c>
      <c r="AW58" s="674" t="s">
        <v>4168</v>
      </c>
    </row>
    <row r="59" spans="1:55" s="871" customFormat="1" ht="12.75" customHeight="1">
      <c r="A59" s="966" t="s">
        <v>4169</v>
      </c>
      <c r="B59" s="866" t="s">
        <v>33481</v>
      </c>
      <c r="C59" s="867">
        <f>'SDG13 and Np'!L18</f>
        <v>35885</v>
      </c>
      <c r="D59" s="867">
        <f>'SDG13 and Np'!O18</f>
        <v>8633</v>
      </c>
      <c r="E59" s="867">
        <f t="shared" ref="E59:E65" si="1">C59-D59</f>
        <v>27252</v>
      </c>
      <c r="F59" s="868"/>
      <c r="G59" s="869">
        <v>0</v>
      </c>
      <c r="H59" s="870">
        <f>$H$81*'SDG13 and Np'!H18</f>
        <v>34282667.116875693</v>
      </c>
      <c r="I59" s="870">
        <f>H59-G59</f>
        <v>34282667.116875693</v>
      </c>
      <c r="K59" s="869">
        <v>0</v>
      </c>
      <c r="L59" s="872">
        <f>$L$78*'SDG13 and Np'!G9</f>
        <v>4481.4960000000001</v>
      </c>
      <c r="M59" s="867">
        <f>L59-K59</f>
        <v>4481.4960000000001</v>
      </c>
      <c r="O59" s="870">
        <v>0</v>
      </c>
      <c r="P59" s="870">
        <f>'SDG13 and Np'!G9*'SDG impact tool'!$P$78</f>
        <v>6377.7879012618541</v>
      </c>
      <c r="Q59" s="873">
        <f>P59-O59</f>
        <v>6377.7879012618541</v>
      </c>
      <c r="S59" s="869">
        <v>0</v>
      </c>
      <c r="T59" s="872">
        <f>$T$79*'SDG13 and Np'!G9</f>
        <v>4166.3908124999998</v>
      </c>
      <c r="U59" s="867">
        <f>T59-S59</f>
        <v>4166.3908124999998</v>
      </c>
      <c r="W59" s="869">
        <v>0</v>
      </c>
      <c r="X59" s="874">
        <f>Y80</f>
        <v>122</v>
      </c>
      <c r="Y59" s="867">
        <f>X59-W59</f>
        <v>122</v>
      </c>
      <c r="AA59" s="869">
        <v>0</v>
      </c>
      <c r="AB59" s="870">
        <f>$AB$79*'SDG13 and Np'!H18</f>
        <v>2525057.972210526</v>
      </c>
      <c r="AC59" s="867">
        <f>AB59-AA59</f>
        <v>2525057.972210526</v>
      </c>
      <c r="AE59" s="869">
        <v>0</v>
      </c>
      <c r="AF59" s="873">
        <f>'SDG13 and Np'!G9*$AF$77</f>
        <v>21456.859636363639</v>
      </c>
      <c r="AG59" s="873">
        <f>AF59-AE59</f>
        <v>21456.859636363639</v>
      </c>
      <c r="AI59" s="869">
        <v>0</v>
      </c>
      <c r="AJ59" s="872">
        <f>'SDG13 and Np'!E9/digmason</f>
        <v>449.17192342752963</v>
      </c>
      <c r="AK59" s="867">
        <f>AJ59-AI59</f>
        <v>449.17192342752963</v>
      </c>
      <c r="AM59" s="869">
        <v>0</v>
      </c>
      <c r="AN59" s="872">
        <f>'SDG13 and Np'!E9/digBCE</f>
        <v>235.76444849589791</v>
      </c>
      <c r="AO59" s="867">
        <f>AN59-AM59</f>
        <v>235.76444849589791</v>
      </c>
      <c r="AP59" s="868"/>
      <c r="AQ59" s="869">
        <v>0</v>
      </c>
      <c r="AR59" s="873">
        <f>'SDG13 and Np'!H18*'SDG impact tool'!$AR$80/1000</f>
        <v>180233.1027604285</v>
      </c>
      <c r="AS59" s="867">
        <f>AR59-AQ59</f>
        <v>180233.1027604285</v>
      </c>
      <c r="AT59" s="868"/>
      <c r="AU59" s="867">
        <f>(BE!$E$71+BE!$E$76*4)*'SDG13 and Np'!G18*BE!$E$88</f>
        <v>9400.8830687971531</v>
      </c>
      <c r="AV59" s="867">
        <f>'SDG13 and Np'!G18*(PE_LE!$E$61+4*PE_LE!$E$66)*PE_LE!$E$78</f>
        <v>1785.2261741059574</v>
      </c>
      <c r="AW59" s="867">
        <f t="shared" ref="AW59:AW65" si="2">AU59-AV59</f>
        <v>7615.6568946911957</v>
      </c>
      <c r="AX59" s="868"/>
      <c r="AY59" s="868"/>
      <c r="AZ59" s="868"/>
      <c r="BA59" s="868"/>
      <c r="BB59" s="868"/>
      <c r="BC59" s="868"/>
    </row>
    <row r="60" spans="1:55" s="871" customFormat="1" ht="14.25">
      <c r="A60" s="966"/>
      <c r="B60" s="866">
        <v>2025</v>
      </c>
      <c r="C60" s="867">
        <f>'SDG13 and Np'!L19</f>
        <v>52132</v>
      </c>
      <c r="D60" s="867">
        <f>'SDG13 and Np'!O19</f>
        <v>12542</v>
      </c>
      <c r="E60" s="867">
        <f t="shared" si="1"/>
        <v>39590</v>
      </c>
      <c r="F60" s="868"/>
      <c r="G60" s="869">
        <v>0</v>
      </c>
      <c r="H60" s="870">
        <f>$H$81*'SDG13 and Np'!H19</f>
        <v>49804688.838460803</v>
      </c>
      <c r="I60" s="870">
        <f t="shared" ref="I60:I66" si="3">H60-G60</f>
        <v>49804688.838460803</v>
      </c>
      <c r="K60" s="869">
        <v>0</v>
      </c>
      <c r="L60" s="872">
        <f>$L$78*'SDG13 and Np'!G10</f>
        <v>5216.7359999999999</v>
      </c>
      <c r="M60" s="867">
        <f t="shared" ref="M60:M66" si="4">L60-K60</f>
        <v>5216.7359999999999</v>
      </c>
      <c r="O60" s="870">
        <v>0</v>
      </c>
      <c r="P60" s="870">
        <f>'SDG13 and Np'!G10*'SDG impact tool'!$P$78</f>
        <v>7424.1359904989667</v>
      </c>
      <c r="Q60" s="873">
        <f t="shared" ref="Q60:Q66" si="5">P60-O60</f>
        <v>7424.1359904989667</v>
      </c>
      <c r="S60" s="869">
        <v>0</v>
      </c>
      <c r="T60" s="872">
        <f>$T$79*'SDG13 and Np'!G10</f>
        <v>4849.9342500000002</v>
      </c>
      <c r="U60" s="867">
        <f t="shared" ref="U60:U66" si="6">T60-S60</f>
        <v>4849.9342500000002</v>
      </c>
      <c r="W60" s="869">
        <v>0</v>
      </c>
      <c r="X60" s="874">
        <f t="shared" ref="X60:X65" si="7">Y81</f>
        <v>157.5</v>
      </c>
      <c r="Y60" s="867">
        <f t="shared" ref="Y60:Y66" si="8">X60-W60</f>
        <v>157.5</v>
      </c>
      <c r="AA60" s="869">
        <v>0</v>
      </c>
      <c r="AB60" s="870">
        <f>$AB$79*'SDG13 and Np'!H19</f>
        <v>3668318.0505263149</v>
      </c>
      <c r="AC60" s="867">
        <f t="shared" ref="AC60:AC66" si="9">AB60-AA60</f>
        <v>3668318.0505263149</v>
      </c>
      <c r="AE60" s="869">
        <v>0</v>
      </c>
      <c r="AF60" s="873">
        <f>'SDG13 and Np'!G10*$AF$77</f>
        <v>24977.099636363637</v>
      </c>
      <c r="AG60" s="873">
        <f t="shared" ref="AG60:AG65" si="10">AF60-AE60</f>
        <v>24977.099636363637</v>
      </c>
      <c r="AI60" s="869">
        <v>0</v>
      </c>
      <c r="AJ60" s="872">
        <f>'SDG13 and Np'!E10/digmason</f>
        <v>536.20200546946216</v>
      </c>
      <c r="AK60" s="867">
        <f t="shared" ref="AK60:AK65" si="11">AJ60-AI60</f>
        <v>536.20200546946216</v>
      </c>
      <c r="AM60" s="869">
        <v>0</v>
      </c>
      <c r="AN60" s="872">
        <f>'SDG13 and Np'!E10/digBCE</f>
        <v>281.44539653600731</v>
      </c>
      <c r="AO60" s="867">
        <f t="shared" ref="AO60:AO65" si="12">AN60-AM60</f>
        <v>281.44539653600731</v>
      </c>
      <c r="AP60" s="868"/>
      <c r="AQ60" s="869">
        <v>0</v>
      </c>
      <c r="AR60" s="873">
        <f>'SDG13 and Np'!H19*'SDG impact tool'!$AR$80/1000</f>
        <v>261836.50095749993</v>
      </c>
      <c r="AS60" s="867">
        <f t="shared" ref="AS60:AS65" si="13">AR60-AQ60</f>
        <v>261836.50095749993</v>
      </c>
      <c r="AT60" s="868"/>
      <c r="AU60" s="867">
        <f>(BE!$E$71+BE!$E$76*4)*'SDG13 and Np'!G19*BE!$E$88</f>
        <v>10566.97265951038</v>
      </c>
      <c r="AV60" s="867">
        <f>'SDG13 and Np'!G19*(PE_LE!$E$61+4*PE_LE!$E$66)*PE_LE!$E$78</f>
        <v>2006.6663987592483</v>
      </c>
      <c r="AW60" s="867">
        <f t="shared" si="2"/>
        <v>8560.306260751131</v>
      </c>
      <c r="AX60" s="868"/>
      <c r="AY60" s="868"/>
      <c r="AZ60" s="868"/>
      <c r="BA60" s="868"/>
      <c r="BB60" s="868"/>
      <c r="BC60" s="868"/>
    </row>
    <row r="61" spans="1:55" s="871" customFormat="1" ht="14.25">
      <c r="A61" s="966"/>
      <c r="B61" s="866">
        <v>2026</v>
      </c>
      <c r="C61" s="867">
        <f>'SDG13 and Np'!L20</f>
        <v>61759</v>
      </c>
      <c r="D61" s="867">
        <f>'SDG13 and Np'!O20</f>
        <v>14858</v>
      </c>
      <c r="E61" s="867">
        <f t="shared" si="1"/>
        <v>46901</v>
      </c>
      <c r="F61" s="868"/>
      <c r="G61" s="869">
        <v>0</v>
      </c>
      <c r="H61" s="870">
        <f>$H$81*'SDG13 and Np'!H20</f>
        <v>59001946.759796679</v>
      </c>
      <c r="I61" s="870">
        <f t="shared" si="3"/>
        <v>59001946.759796679</v>
      </c>
      <c r="K61" s="869">
        <v>0</v>
      </c>
      <c r="L61" s="872">
        <f>$L$78*'SDG13 and Np'!G11</f>
        <v>6183.8159999999989</v>
      </c>
      <c r="M61" s="867">
        <f t="shared" si="4"/>
        <v>6183.8159999999989</v>
      </c>
      <c r="O61" s="870">
        <v>0</v>
      </c>
      <c r="P61" s="870">
        <f>'SDG13 and Np'!G11*'SDG impact tool'!$P$78</f>
        <v>8800.4244271175212</v>
      </c>
      <c r="Q61" s="873">
        <f t="shared" si="5"/>
        <v>8800.4244271175212</v>
      </c>
      <c r="S61" s="869">
        <v>0</v>
      </c>
      <c r="T61" s="872">
        <f>$T$79*'SDG13 and Np'!G11</f>
        <v>5749.0164374999986</v>
      </c>
      <c r="U61" s="867">
        <f t="shared" si="6"/>
        <v>5749.0164374999986</v>
      </c>
      <c r="W61" s="869">
        <v>0</v>
      </c>
      <c r="X61" s="874">
        <f t="shared" si="7"/>
        <v>202.5</v>
      </c>
      <c r="Y61" s="867">
        <f t="shared" si="8"/>
        <v>202.5</v>
      </c>
      <c r="AA61" s="869">
        <v>0</v>
      </c>
      <c r="AB61" s="870">
        <f>$AB$79*'SDG13 and Np'!H20</f>
        <v>4345733.5315789459</v>
      </c>
      <c r="AC61" s="867">
        <f t="shared" si="9"/>
        <v>4345733.5315789459</v>
      </c>
      <c r="AE61" s="869">
        <v>0</v>
      </c>
      <c r="AF61" s="873">
        <f>'SDG13 and Np'!G11*$AF$77</f>
        <v>29607.361454545451</v>
      </c>
      <c r="AG61" s="873">
        <f t="shared" si="10"/>
        <v>29607.361454545451</v>
      </c>
      <c r="AI61" s="869">
        <v>0</v>
      </c>
      <c r="AJ61" s="872">
        <f>'SDG13 and Np'!E11/digmason</f>
        <v>652.24211485870558</v>
      </c>
      <c r="AK61" s="867">
        <f t="shared" si="11"/>
        <v>652.24211485870558</v>
      </c>
      <c r="AM61" s="869">
        <v>0</v>
      </c>
      <c r="AN61" s="872">
        <f>'SDG13 and Np'!E11/digBCE</f>
        <v>342.35332725615314</v>
      </c>
      <c r="AO61" s="867">
        <f t="shared" si="12"/>
        <v>342.35332725615314</v>
      </c>
      <c r="AP61" s="868"/>
      <c r="AQ61" s="869">
        <v>0</v>
      </c>
      <c r="AR61" s="873">
        <f>'SDG13 and Np'!H20*'SDG impact tool'!$AR$80/1000</f>
        <v>310188.9330013392</v>
      </c>
      <c r="AS61" s="867">
        <f t="shared" si="13"/>
        <v>310188.9330013392</v>
      </c>
      <c r="AT61" s="868"/>
      <c r="AU61" s="867">
        <f>(BE!$E$71+BE!$E$76*4)*'SDG13 and Np'!G20*BE!$E$88</f>
        <v>12419.541943486049</v>
      </c>
      <c r="AV61" s="867">
        <f>'SDG13 and Np'!G20*(PE_LE!$E$61+4*PE_LE!$E$66)*PE_LE!$E$78</f>
        <v>2358.4690061201813</v>
      </c>
      <c r="AW61" s="867">
        <f t="shared" si="2"/>
        <v>10061.072937365867</v>
      </c>
      <c r="AX61" s="868"/>
      <c r="AY61" s="868"/>
      <c r="AZ61" s="868"/>
      <c r="BA61" s="868"/>
      <c r="BB61" s="868"/>
      <c r="BC61" s="868"/>
    </row>
    <row r="62" spans="1:55" s="871" customFormat="1" ht="12.75" customHeight="1">
      <c r="A62" s="967" t="s">
        <v>4170</v>
      </c>
      <c r="B62" s="866">
        <v>2027</v>
      </c>
      <c r="C62" s="867">
        <f>'SDG13 and Np'!L21</f>
        <v>73506</v>
      </c>
      <c r="D62" s="867">
        <f>'SDG13 and Np'!O21</f>
        <v>17684</v>
      </c>
      <c r="E62" s="867">
        <f t="shared" si="1"/>
        <v>55822</v>
      </c>
      <c r="F62" s="868"/>
      <c r="G62" s="869">
        <v>0</v>
      </c>
      <c r="H62" s="870">
        <f>$H$81*'SDG13 and Np'!H21</f>
        <v>70224266.740161285</v>
      </c>
      <c r="I62" s="870">
        <f t="shared" si="3"/>
        <v>70224266.740161285</v>
      </c>
      <c r="K62" s="869">
        <v>0</v>
      </c>
      <c r="L62" s="872">
        <f>$L$78*'SDG13 and Np'!G12</f>
        <v>7361.1359999999986</v>
      </c>
      <c r="M62" s="867">
        <f t="shared" si="4"/>
        <v>7361.1359999999986</v>
      </c>
      <c r="O62" s="870">
        <v>0</v>
      </c>
      <c r="P62" s="870">
        <f>'SDG13 and Np'!G12*'SDG impact tool'!$P$78</f>
        <v>10475.913427199996</v>
      </c>
      <c r="Q62" s="873">
        <f t="shared" si="5"/>
        <v>10475.913427199996</v>
      </c>
      <c r="S62" s="869">
        <v>0</v>
      </c>
      <c r="T62" s="872">
        <f>$T$79*'SDG13 and Np'!G12</f>
        <v>6843.5561249999992</v>
      </c>
      <c r="U62" s="867">
        <f t="shared" si="6"/>
        <v>6843.5561249999992</v>
      </c>
      <c r="W62" s="869">
        <v>0</v>
      </c>
      <c r="X62" s="874">
        <f t="shared" si="7"/>
        <v>277.5</v>
      </c>
      <c r="Y62" s="867">
        <f t="shared" si="8"/>
        <v>277.5</v>
      </c>
      <c r="AA62" s="869">
        <v>0</v>
      </c>
      <c r="AB62" s="870">
        <f>$AB$79*'SDG13 and Np'!H21</f>
        <v>5172303.0757894721</v>
      </c>
      <c r="AC62" s="867">
        <f t="shared" si="9"/>
        <v>5172303.0757894721</v>
      </c>
      <c r="AE62" s="869">
        <v>0</v>
      </c>
      <c r="AF62" s="873">
        <f>'SDG13 and Np'!G12*$AF$77</f>
        <v>35244.226909090903</v>
      </c>
      <c r="AG62" s="873">
        <f t="shared" si="10"/>
        <v>35244.226909090903</v>
      </c>
      <c r="AI62" s="869">
        <v>0</v>
      </c>
      <c r="AJ62" s="872">
        <f>'SDG13 and Np'!E12/digmason</f>
        <v>797.29225159525981</v>
      </c>
      <c r="AK62" s="867">
        <f t="shared" si="11"/>
        <v>797.29225159525981</v>
      </c>
      <c r="AM62" s="869">
        <v>0</v>
      </c>
      <c r="AN62" s="872">
        <f>'SDG13 and Np'!E12/digBCE</f>
        <v>418.48824065633545</v>
      </c>
      <c r="AO62" s="867">
        <f t="shared" si="12"/>
        <v>418.48824065633545</v>
      </c>
      <c r="AP62" s="868"/>
      <c r="AQ62" s="869">
        <v>0</v>
      </c>
      <c r="AR62" s="873">
        <f>'SDG13 and Np'!H21*'SDG impact tool'!$AR$80/1000</f>
        <v>369187.65510589274</v>
      </c>
      <c r="AS62" s="867">
        <f t="shared" si="13"/>
        <v>369187.65510589274</v>
      </c>
      <c r="AT62" s="868"/>
      <c r="AU62" s="867">
        <f>(BE!$E$71+BE!$E$76*4)*'SDG13 and Np'!G21*BE!$E$88</f>
        <v>14751.456585531672</v>
      </c>
      <c r="AV62" s="867">
        <f>'SDG13 and Np'!G21*(PE_LE!$E$61+4*PE_LE!$E$66)*PE_LE!$E$78</f>
        <v>2801.299219441134</v>
      </c>
      <c r="AW62" s="867">
        <f t="shared" si="2"/>
        <v>11950.157366090538</v>
      </c>
      <c r="AX62" s="868"/>
      <c r="AY62" s="868"/>
      <c r="AZ62" s="868"/>
      <c r="BA62" s="868"/>
      <c r="BB62" s="868"/>
      <c r="BC62" s="868"/>
    </row>
    <row r="63" spans="1:55" s="871" customFormat="1" ht="14.25">
      <c r="A63" s="967"/>
      <c r="B63" s="866">
        <v>2028</v>
      </c>
      <c r="C63" s="867">
        <f>'SDG13 and Np'!L22</f>
        <v>87396</v>
      </c>
      <c r="D63" s="867">
        <f>'SDG13 and Np'!O22</f>
        <v>21026</v>
      </c>
      <c r="E63" s="867">
        <f t="shared" si="1"/>
        <v>66370</v>
      </c>
      <c r="F63" s="868"/>
      <c r="G63" s="869">
        <v>0</v>
      </c>
      <c r="H63" s="870">
        <f>$H$81*'SDG13 and Np'!H22</f>
        <v>83493839.310801625</v>
      </c>
      <c r="I63" s="870">
        <f t="shared" si="3"/>
        <v>83493839.310801625</v>
      </c>
      <c r="K63" s="869">
        <v>0</v>
      </c>
      <c r="L63" s="872">
        <f>$L$78*'SDG13 and Np'!G13</f>
        <v>8727.0959999999977</v>
      </c>
      <c r="M63" s="867">
        <f t="shared" si="4"/>
        <v>8727.0959999999977</v>
      </c>
      <c r="O63" s="870">
        <v>0</v>
      </c>
      <c r="P63" s="870">
        <f>'SDG13 and Np'!G13*'SDG impact tool'!$P$78</f>
        <v>12419.863206828859</v>
      </c>
      <c r="Q63" s="873">
        <f t="shared" si="5"/>
        <v>12419.863206828859</v>
      </c>
      <c r="S63" s="869">
        <v>0</v>
      </c>
      <c r="T63" s="872">
        <f>$T$79*'SDG13 and Np'!G13</f>
        <v>8113.4720624999982</v>
      </c>
      <c r="U63" s="867">
        <f t="shared" si="6"/>
        <v>8113.4720624999982</v>
      </c>
      <c r="W63" s="869">
        <v>0</v>
      </c>
      <c r="X63" s="874">
        <f t="shared" si="7"/>
        <v>377.5</v>
      </c>
      <c r="Y63" s="867">
        <f t="shared" si="8"/>
        <v>377.5</v>
      </c>
      <c r="AA63" s="869">
        <v>0</v>
      </c>
      <c r="AB63" s="870">
        <f>$AB$79*'SDG13 and Np'!H22</f>
        <v>6149661.1061052615</v>
      </c>
      <c r="AC63" s="867">
        <f t="shared" si="9"/>
        <v>6149661.1061052615</v>
      </c>
      <c r="AE63" s="869">
        <v>0</v>
      </c>
      <c r="AF63" s="873">
        <f>'SDG13 and Np'!G13*$AF$77</f>
        <v>41784.277818181807</v>
      </c>
      <c r="AG63" s="873">
        <f t="shared" si="10"/>
        <v>41784.277818181807</v>
      </c>
      <c r="AI63" s="869">
        <v>0</v>
      </c>
      <c r="AJ63" s="872">
        <f>'SDG13 and Np'!E13/digmason</f>
        <v>971.35241567912487</v>
      </c>
      <c r="AK63" s="867">
        <f t="shared" si="11"/>
        <v>971.35241567912487</v>
      </c>
      <c r="AM63" s="869">
        <v>0</v>
      </c>
      <c r="AN63" s="872">
        <f>'SDG13 and Np'!E13/digBCE</f>
        <v>509.85013673655425</v>
      </c>
      <c r="AO63" s="867">
        <f t="shared" si="12"/>
        <v>509.85013673655425</v>
      </c>
      <c r="AP63" s="868"/>
      <c r="AQ63" s="869">
        <v>0</v>
      </c>
      <c r="AR63" s="873">
        <f>'SDG13 and Np'!H22*'SDG impact tool'!$AR$80/1000</f>
        <v>438949.32879824983</v>
      </c>
      <c r="AS63" s="867">
        <f t="shared" si="13"/>
        <v>438949.32879824983</v>
      </c>
      <c r="AT63" s="868"/>
      <c r="AU63" s="867">
        <f>(BE!$E$71+BE!$E$76*4)*'SDG13 and Np'!G22*BE!$E$88</f>
        <v>17515.099497097253</v>
      </c>
      <c r="AV63" s="867">
        <f>'SDG13 and Np'!G22*(PE_LE!$E$61+4*PE_LE!$E$66)*PE_LE!$E$78</f>
        <v>3326.1145613088574</v>
      </c>
      <c r="AW63" s="867">
        <f t="shared" si="2"/>
        <v>14188.984935788396</v>
      </c>
      <c r="AX63" s="868"/>
      <c r="AY63" s="868"/>
      <c r="AZ63" s="868"/>
      <c r="BA63" s="868"/>
      <c r="BB63" s="868"/>
      <c r="BC63" s="868"/>
    </row>
    <row r="64" spans="1:55" s="871" customFormat="1" ht="14.25">
      <c r="A64" s="967"/>
      <c r="B64" s="866">
        <v>2029</v>
      </c>
      <c r="C64" s="867">
        <f>'SDG13 and Np'!L23</f>
        <v>97588</v>
      </c>
      <c r="D64" s="867">
        <f>'SDG13 and Np'!O23</f>
        <v>23478</v>
      </c>
      <c r="E64" s="867">
        <f t="shared" si="1"/>
        <v>74110</v>
      </c>
      <c r="F64" s="868"/>
      <c r="G64" s="869">
        <v>0</v>
      </c>
      <c r="H64" s="870">
        <f>$H$81*'SDG13 and Np'!H23</f>
        <v>93231284.968378216</v>
      </c>
      <c r="I64" s="870">
        <f t="shared" si="3"/>
        <v>93231284.968378216</v>
      </c>
      <c r="K64" s="869">
        <v>0</v>
      </c>
      <c r="L64" s="872">
        <f>$L$78*'SDG13 and Np'!G14</f>
        <v>9753.2159999999985</v>
      </c>
      <c r="M64" s="867">
        <f t="shared" si="4"/>
        <v>9753.2159999999985</v>
      </c>
      <c r="O64" s="870">
        <v>0</v>
      </c>
      <c r="P64" s="870">
        <f>'SDG13 and Np'!G14*'SDG impact tool'!$P$78</f>
        <v>13880.173719488654</v>
      </c>
      <c r="Q64" s="873">
        <f t="shared" si="5"/>
        <v>13880.173719488654</v>
      </c>
      <c r="S64" s="869">
        <v>0</v>
      </c>
      <c r="T64" s="872">
        <f>$T$79*'SDG13 and Np'!G14</f>
        <v>9067.4429999999993</v>
      </c>
      <c r="U64" s="867">
        <f t="shared" si="6"/>
        <v>9067.4429999999993</v>
      </c>
      <c r="W64" s="869">
        <v>0</v>
      </c>
      <c r="X64" s="874">
        <f t="shared" si="7"/>
        <v>477.5</v>
      </c>
      <c r="Y64" s="867">
        <f t="shared" si="8"/>
        <v>477.5</v>
      </c>
      <c r="AA64" s="869">
        <v>0</v>
      </c>
      <c r="AB64" s="870">
        <f>$AB$79*'SDG13 and Np'!H23</f>
        <v>6866863.6126315761</v>
      </c>
      <c r="AC64" s="867">
        <f t="shared" si="9"/>
        <v>6866863.6126315761</v>
      </c>
      <c r="AE64" s="869">
        <v>0</v>
      </c>
      <c r="AF64" s="873">
        <f>'SDG13 and Np'!G14*$AF$77</f>
        <v>46697.215999999993</v>
      </c>
      <c r="AG64" s="873">
        <f t="shared" si="10"/>
        <v>46697.215999999993</v>
      </c>
      <c r="AI64" s="869">
        <v>0</v>
      </c>
      <c r="AJ64" s="872">
        <f>'SDG13 and Np'!E14/digmason</f>
        <v>1116.4025524156791</v>
      </c>
      <c r="AK64" s="867">
        <f t="shared" si="11"/>
        <v>1116.4025524156791</v>
      </c>
      <c r="AM64" s="869">
        <v>0</v>
      </c>
      <c r="AN64" s="872">
        <f>'SDG13 and Np'!E14/digBCE</f>
        <v>585.9850501367365</v>
      </c>
      <c r="AO64" s="867">
        <f t="shared" si="12"/>
        <v>585.9850501367365</v>
      </c>
      <c r="AP64" s="868"/>
      <c r="AQ64" s="869">
        <v>0</v>
      </c>
      <c r="AR64" s="873">
        <f>'SDG13 and Np'!H23*'SDG impact tool'!$AR$80/1000</f>
        <v>490141.67150142835</v>
      </c>
      <c r="AS64" s="867">
        <f t="shared" si="13"/>
        <v>490141.67150142835</v>
      </c>
      <c r="AT64" s="868"/>
      <c r="AU64" s="867">
        <f>(BE!$E$71+BE!$E$76*4)*'SDG13 and Np'!G23*BE!$E$88</f>
        <v>20104.146417312855</v>
      </c>
      <c r="AV64" s="867">
        <f>'SDG13 and Np'!G23*(PE_LE!$E$61+4*PE_LE!$E$66)*PE_LE!$E$78</f>
        <v>3817.7741526613431</v>
      </c>
      <c r="AW64" s="867">
        <f t="shared" si="2"/>
        <v>16286.372264651513</v>
      </c>
      <c r="AX64" s="868"/>
      <c r="AY64" s="868"/>
      <c r="AZ64" s="868"/>
      <c r="BA64" s="868"/>
      <c r="BB64" s="868"/>
      <c r="BC64" s="868"/>
    </row>
    <row r="65" spans="1:55" s="871" customFormat="1" ht="14.25">
      <c r="A65" s="967"/>
      <c r="B65" s="866">
        <v>2030</v>
      </c>
      <c r="C65" s="867">
        <f>'SDG13 and Np'!L24</f>
        <v>104816</v>
      </c>
      <c r="D65" s="867">
        <f>'SDG13 and Np'!O24</f>
        <v>25217</v>
      </c>
      <c r="E65" s="867">
        <f t="shared" si="1"/>
        <v>79599</v>
      </c>
      <c r="F65" s="868"/>
      <c r="G65" s="869">
        <v>0</v>
      </c>
      <c r="H65" s="870">
        <f>$H$81*'SDG13 and Np'!H24</f>
        <v>100135822.43164249</v>
      </c>
      <c r="I65" s="870">
        <f t="shared" si="3"/>
        <v>100135822.43164249</v>
      </c>
      <c r="K65" s="869">
        <v>0</v>
      </c>
      <c r="L65" s="872">
        <f>$L$78*'SDG13 and Np'!G15</f>
        <v>10461.095999999998</v>
      </c>
      <c r="M65" s="867">
        <f t="shared" si="4"/>
        <v>10461.095999999998</v>
      </c>
      <c r="O65" s="870">
        <v>0</v>
      </c>
      <c r="P65" s="870">
        <f>'SDG13 and Np'!G15*'SDG impact tool'!$P$78</f>
        <v>14887.584749096899</v>
      </c>
      <c r="Q65" s="873">
        <f t="shared" si="5"/>
        <v>14887.584749096899</v>
      </c>
      <c r="S65" s="869">
        <v>0</v>
      </c>
      <c r="T65" s="872">
        <f>$T$79*'SDG13 and Np'!G15</f>
        <v>9725.5501874999973</v>
      </c>
      <c r="U65" s="867">
        <f t="shared" si="6"/>
        <v>9725.5501874999973</v>
      </c>
      <c r="W65" s="869">
        <v>0</v>
      </c>
      <c r="X65" s="874">
        <f t="shared" si="7"/>
        <v>577.5</v>
      </c>
      <c r="Y65" s="867">
        <f t="shared" si="8"/>
        <v>577.5</v>
      </c>
      <c r="AA65" s="869">
        <v>0</v>
      </c>
      <c r="AB65" s="870">
        <f>$AB$79*'SDG13 and Np'!H24</f>
        <v>7375410.8999999976</v>
      </c>
      <c r="AC65" s="867">
        <f t="shared" si="9"/>
        <v>7375410.8999999976</v>
      </c>
      <c r="AE65" s="869">
        <v>0</v>
      </c>
      <c r="AF65" s="873">
        <f>'SDG13 and Np'!G15*$AF$77</f>
        <v>50086.45963636363</v>
      </c>
      <c r="AG65" s="873">
        <f t="shared" si="10"/>
        <v>50086.45963636363</v>
      </c>
      <c r="AI65" s="869">
        <v>0</v>
      </c>
      <c r="AJ65" s="872">
        <f>'SDG13 and Np'!E15/digmason</f>
        <v>1232.4426618049224</v>
      </c>
      <c r="AK65" s="867">
        <f t="shared" si="11"/>
        <v>1232.4426618049224</v>
      </c>
      <c r="AM65" s="869">
        <v>0</v>
      </c>
      <c r="AN65" s="872">
        <f>'SDG13 and Np'!E15/digBCE</f>
        <v>646.89298085688245</v>
      </c>
      <c r="AO65" s="867">
        <f t="shared" si="12"/>
        <v>646.89298085688245</v>
      </c>
      <c r="AP65" s="868"/>
      <c r="AQ65" s="869">
        <v>0</v>
      </c>
      <c r="AR65" s="873">
        <f>'SDG13 and Np'!H24*'SDG impact tool'!$AR$80/1000</f>
        <v>526440.66206383903</v>
      </c>
      <c r="AS65" s="867">
        <f t="shared" si="13"/>
        <v>526440.66206383903</v>
      </c>
      <c r="AT65" s="868"/>
      <c r="AU65" s="867">
        <f>(BE!$E$71+BE!$E$76*4)*'SDG13 and Np'!G24*BE!$E$88</f>
        <v>21975.76253670852</v>
      </c>
      <c r="AV65" s="867">
        <f>'SDG13 and Np'!G24*(PE_LE!$E$61+4*PE_LE!$E$66)*PE_LE!$E$78</f>
        <v>4173.1937509875752</v>
      </c>
      <c r="AW65" s="867">
        <f t="shared" si="2"/>
        <v>17802.568785720945</v>
      </c>
      <c r="AX65" s="868"/>
      <c r="AY65" s="868"/>
      <c r="AZ65" s="868"/>
      <c r="BA65" s="868"/>
      <c r="BB65" s="868"/>
      <c r="BC65" s="868"/>
    </row>
    <row r="66" spans="1:55" s="871" customFormat="1" ht="14.25">
      <c r="A66" s="967"/>
      <c r="B66" s="866" t="s">
        <v>33482</v>
      </c>
      <c r="C66" s="867">
        <f>'SDG13 and Np'!L25</f>
        <v>20335</v>
      </c>
      <c r="D66" s="867">
        <f>'SDG13 and Np'!O25</f>
        <v>4892</v>
      </c>
      <c r="E66" s="867">
        <f t="shared" ref="E66" si="14">C66-D66</f>
        <v>15443</v>
      </c>
      <c r="F66" s="868"/>
      <c r="G66" s="869">
        <v>0</v>
      </c>
      <c r="H66" s="870">
        <f>$H$81*'SDG13 and Np'!H25</f>
        <v>19427209.056601897</v>
      </c>
      <c r="I66" s="870">
        <f t="shared" si="3"/>
        <v>19427209.056601897</v>
      </c>
      <c r="K66" s="869">
        <v>0</v>
      </c>
      <c r="L66" s="872">
        <f>$L$78*'SDG13 and Np'!G16</f>
        <v>10274.735999999997</v>
      </c>
      <c r="M66" s="867">
        <f t="shared" si="4"/>
        <v>10274.735999999997</v>
      </c>
      <c r="O66" s="870"/>
      <c r="P66" s="870">
        <f>'SDG13 and Np'!G16*'SDG impact tool'!$P$78</f>
        <v>14622.36872451958</v>
      </c>
      <c r="Q66" s="873">
        <f t="shared" si="5"/>
        <v>14622.36872451958</v>
      </c>
      <c r="S66" s="869">
        <v>0</v>
      </c>
      <c r="T66" s="872">
        <f>$T$79*'SDG13 and Np'!G16</f>
        <v>9552.2936249999966</v>
      </c>
      <c r="U66" s="867">
        <f t="shared" si="6"/>
        <v>9552.2936249999966</v>
      </c>
      <c r="W66" s="869">
        <v>0</v>
      </c>
      <c r="X66" s="874">
        <f>X65</f>
        <v>577.5</v>
      </c>
      <c r="Y66" s="867">
        <f t="shared" si="8"/>
        <v>577.5</v>
      </c>
      <c r="AA66" s="869">
        <v>0</v>
      </c>
      <c r="AB66" s="870">
        <f>$AB$79*'SDG13 and Np'!H25</f>
        <v>1430893.0206315785</v>
      </c>
      <c r="AC66" s="867">
        <f t="shared" si="9"/>
        <v>1430893.0206315785</v>
      </c>
      <c r="AE66" s="869">
        <v>0</v>
      </c>
      <c r="AF66" s="873">
        <f>'SDG13 and Np'!G16*$AF$77</f>
        <v>49194.190545454534</v>
      </c>
      <c r="AG66" s="873">
        <f t="shared" ref="AG66" si="15">AF66-AE66</f>
        <v>49194.190545454534</v>
      </c>
      <c r="AI66" s="869">
        <v>0</v>
      </c>
      <c r="AJ66" s="872">
        <f>'SDG13 and Np'!E16/digmason</f>
        <v>1246.9476754785778</v>
      </c>
      <c r="AK66" s="867">
        <f t="shared" ref="AK66" si="16">AJ66-AI66</f>
        <v>1246.9476754785778</v>
      </c>
      <c r="AM66" s="869">
        <v>0</v>
      </c>
      <c r="AN66" s="872">
        <f>'SDG13 and Np'!E16/digBCE</f>
        <v>654.50647219690063</v>
      </c>
      <c r="AO66" s="867">
        <f t="shared" ref="AO66" si="17">AN66-AM66</f>
        <v>654.50647219690063</v>
      </c>
      <c r="AP66" s="868"/>
      <c r="AQ66" s="869">
        <v>0</v>
      </c>
      <c r="AR66" s="873">
        <f>'SDG13 and Np'!H25*'SDG impact tool'!$AR$80/1000</f>
        <v>102134.00708614281</v>
      </c>
      <c r="AS66" s="867">
        <f t="shared" ref="AS66" si="18">AR66-AQ66</f>
        <v>102134.00708614281</v>
      </c>
      <c r="AT66" s="868"/>
      <c r="AU66" s="867">
        <f>(BE!$E$71+BE!$E$76*4)*'SDG13 and Np'!G25*BE!$E$88</f>
        <v>22518.861885559301</v>
      </c>
      <c r="AV66" s="867">
        <f>'SDG13 and Np'!G25*(PE_LE!$E$61+4*PE_LE!$E$66)*PE_LE!$E$78</f>
        <v>4276.3282294842184</v>
      </c>
      <c r="AW66" s="867">
        <f t="shared" ref="AW66" si="19">AU66-AV66</f>
        <v>18242.533656075084</v>
      </c>
      <c r="AX66" s="868"/>
      <c r="AY66" s="868"/>
      <c r="AZ66" s="868"/>
      <c r="BA66" s="868"/>
      <c r="BB66" s="868"/>
      <c r="BC66" s="868"/>
    </row>
    <row r="67" spans="1:55" s="871" customFormat="1" ht="12.75" customHeight="1">
      <c r="A67" s="967"/>
      <c r="B67" s="866" t="s">
        <v>4171</v>
      </c>
      <c r="C67" s="870">
        <f>SUM(C59:C66)</f>
        <v>533417</v>
      </c>
      <c r="D67" s="870">
        <f t="shared" ref="D67:E67" si="20">SUM(D59:D66)</f>
        <v>128330</v>
      </c>
      <c r="E67" s="870">
        <f t="shared" si="20"/>
        <v>405087</v>
      </c>
      <c r="F67" s="868"/>
      <c r="G67" s="870">
        <f>SUM(G59:G66)</f>
        <v>0</v>
      </c>
      <c r="H67" s="870">
        <f>SUM(H59:H66)</f>
        <v>509601725.22271866</v>
      </c>
      <c r="I67" s="870">
        <f>SUM(I59:I66)</f>
        <v>509601725.22271866</v>
      </c>
      <c r="K67" s="870">
        <f>SUM(K59:K66)</f>
        <v>0</v>
      </c>
      <c r="L67" s="870">
        <f>L66</f>
        <v>10274.735999999997</v>
      </c>
      <c r="M67" s="870">
        <f>M66</f>
        <v>10274.735999999997</v>
      </c>
      <c r="O67" s="870">
        <v>0</v>
      </c>
      <c r="P67" s="870">
        <f>P66</f>
        <v>14622.36872451958</v>
      </c>
      <c r="Q67" s="870">
        <f>Q66</f>
        <v>14622.36872451958</v>
      </c>
      <c r="S67" s="870">
        <f>SUM(S59:S66)</f>
        <v>0</v>
      </c>
      <c r="T67" s="870">
        <f>T66</f>
        <v>9552.2936249999966</v>
      </c>
      <c r="U67" s="870">
        <f>U66</f>
        <v>9552.2936249999966</v>
      </c>
      <c r="W67" s="870">
        <f>SUM(W59:W66)</f>
        <v>0</v>
      </c>
      <c r="X67" s="870">
        <f>X65</f>
        <v>577.5</v>
      </c>
      <c r="Y67" s="870">
        <f>Y65</f>
        <v>577.5</v>
      </c>
      <c r="AA67" s="869">
        <v>0</v>
      </c>
      <c r="AB67" s="870">
        <f>SUM(AB59:AB66)</f>
        <v>37534241.269473679</v>
      </c>
      <c r="AC67" s="870">
        <f>SUM(AC59:AC66)</f>
        <v>37534241.269473679</v>
      </c>
      <c r="AE67" s="870">
        <f>SUM(AE59:AE65)</f>
        <v>0</v>
      </c>
      <c r="AF67" s="870">
        <f>AF66</f>
        <v>49194.190545454534</v>
      </c>
      <c r="AG67" s="870">
        <f>AG66</f>
        <v>49194.190545454534</v>
      </c>
      <c r="AI67" s="870">
        <f>SUM(AI59:AI65)</f>
        <v>0</v>
      </c>
      <c r="AJ67" s="870">
        <f>AJ66</f>
        <v>1246.9476754785778</v>
      </c>
      <c r="AK67" s="870">
        <f>AK66</f>
        <v>1246.9476754785778</v>
      </c>
      <c r="AM67" s="870">
        <f>SUM(AM59:AM65)</f>
        <v>0</v>
      </c>
      <c r="AN67" s="870">
        <f>AN66</f>
        <v>654.50647219690063</v>
      </c>
      <c r="AO67" s="870">
        <f>AO66</f>
        <v>654.50647219690063</v>
      </c>
      <c r="AP67" s="868"/>
      <c r="AQ67" s="870">
        <f>SUM(AQ59:AQ65)</f>
        <v>0</v>
      </c>
      <c r="AR67" s="870">
        <f>SUM(AR59:AR66)</f>
        <v>2679111.8612748203</v>
      </c>
      <c r="AS67" s="870">
        <f>SUM(AS59:AS66)</f>
        <v>2679111.8612748203</v>
      </c>
      <c r="AT67" s="868"/>
      <c r="AU67" s="870">
        <f>SUM(AU59:AU66)</f>
        <v>129252.7245940032</v>
      </c>
      <c r="AV67" s="870">
        <f t="shared" ref="AV67:AW67" si="21">SUM(AV59:AV66)</f>
        <v>24545.071492868516</v>
      </c>
      <c r="AW67" s="870">
        <f t="shared" si="21"/>
        <v>104707.65310113467</v>
      </c>
      <c r="AX67" s="868"/>
      <c r="AY67" s="868"/>
      <c r="AZ67" s="868"/>
      <c r="BA67" s="868"/>
      <c r="BB67" s="868"/>
      <c r="BC67" s="868"/>
    </row>
    <row r="68" spans="1:55" s="871" customFormat="1" ht="14.25">
      <c r="A68" s="967"/>
      <c r="B68" s="866" t="s">
        <v>4172</v>
      </c>
      <c r="C68" s="875">
        <f>C67/7</f>
        <v>76202.428571428565</v>
      </c>
      <c r="D68" s="875">
        <f t="shared" ref="D68:E68" si="22">D67/7</f>
        <v>18332.857142857141</v>
      </c>
      <c r="E68" s="875">
        <f t="shared" si="22"/>
        <v>57869.571428571428</v>
      </c>
      <c r="F68" s="868"/>
      <c r="G68" s="875">
        <f>G67/7</f>
        <v>0</v>
      </c>
      <c r="H68" s="870">
        <f t="shared" ref="H68:I68" si="23">H67/7</f>
        <v>72800246.460388377</v>
      </c>
      <c r="I68" s="870">
        <f t="shared" si="23"/>
        <v>72800246.460388377</v>
      </c>
      <c r="K68" s="875">
        <f>K67/7</f>
        <v>0</v>
      </c>
      <c r="L68" s="875">
        <f>AVERAGE(L59:L66)</f>
        <v>7807.4159999999983</v>
      </c>
      <c r="M68" s="875">
        <f>AVERAGE(M59:M66)</f>
        <v>7807.4159999999983</v>
      </c>
      <c r="O68" s="875">
        <f>O67/7</f>
        <v>0</v>
      </c>
      <c r="P68" s="875">
        <f>AVERAGE(P59:P66)</f>
        <v>11111.031518251541</v>
      </c>
      <c r="Q68" s="875">
        <f>AVERAGE(Q59:Q66)</f>
        <v>11111.031518251541</v>
      </c>
      <c r="S68" s="875">
        <f>S67/7</f>
        <v>0</v>
      </c>
      <c r="T68" s="875">
        <f>AVERAGE(T59:T66)</f>
        <v>7258.4570624999988</v>
      </c>
      <c r="U68" s="875">
        <f>AVERAGE(U59:U66)</f>
        <v>7258.4570624999988</v>
      </c>
      <c r="W68" s="875">
        <f>W67/7</f>
        <v>0</v>
      </c>
      <c r="X68" s="875">
        <f>AVERAGE(X59:X66)</f>
        <v>346.1875</v>
      </c>
      <c r="Y68" s="875">
        <f>AVERAGE(Y59:Y66)</f>
        <v>346.1875</v>
      </c>
      <c r="AA68" s="869"/>
      <c r="AB68" s="875">
        <f>AB67/7</f>
        <v>5362034.4670676682</v>
      </c>
      <c r="AC68" s="875">
        <f t="shared" ref="AC68" si="24">AC67/7</f>
        <v>5362034.4670676682</v>
      </c>
      <c r="AE68" s="875">
        <f>AE67/7</f>
        <v>0</v>
      </c>
      <c r="AF68" s="875">
        <f>AVERAGE(AF59:AF66)</f>
        <v>37380.961454545453</v>
      </c>
      <c r="AG68" s="875">
        <f>AVERAGE(AG59:AG66)</f>
        <v>37380.961454545453</v>
      </c>
      <c r="AI68" s="875">
        <f>AI67/7</f>
        <v>0</v>
      </c>
      <c r="AJ68" s="875">
        <f>AVERAGE(AJ59:AJ66)</f>
        <v>875.25670009115765</v>
      </c>
      <c r="AK68" s="875">
        <f>AVERAGE(AK59:AK66)</f>
        <v>875.25670009115765</v>
      </c>
      <c r="AM68" s="875">
        <f>AM67/7</f>
        <v>0</v>
      </c>
      <c r="AN68" s="875">
        <f>AVERAGE(AN59:AN66)</f>
        <v>459.41075660893341</v>
      </c>
      <c r="AO68" s="875">
        <f>AVERAGE(AO59:AO66)</f>
        <v>459.41075660893341</v>
      </c>
      <c r="AP68" s="868"/>
      <c r="AQ68" s="875">
        <f>AQ67/7</f>
        <v>0</v>
      </c>
      <c r="AR68" s="875">
        <f>AR67/7</f>
        <v>382730.26589640288</v>
      </c>
      <c r="AS68" s="875">
        <f>AS67/7</f>
        <v>382730.26589640288</v>
      </c>
      <c r="AT68" s="868"/>
      <c r="AU68" s="875">
        <f t="shared" ref="AU68:AV68" si="25">AU67/7</f>
        <v>18464.674942000456</v>
      </c>
      <c r="AV68" s="875">
        <f t="shared" si="25"/>
        <v>3506.4387846955024</v>
      </c>
      <c r="AW68" s="875">
        <f>AW67/7</f>
        <v>14958.236157304953</v>
      </c>
      <c r="AX68" s="868"/>
      <c r="AY68" s="868"/>
      <c r="AZ68" s="868"/>
      <c r="BA68" s="868"/>
      <c r="BB68" s="868"/>
      <c r="BC68" s="868"/>
    </row>
    <row r="69" spans="1:55">
      <c r="A69" s="967"/>
      <c r="B69" s="673"/>
      <c r="C69" s="673"/>
      <c r="D69" s="673"/>
      <c r="E69" s="673"/>
      <c r="F69" s="672"/>
      <c r="G69" s="673"/>
      <c r="H69" s="673"/>
      <c r="I69" s="673"/>
      <c r="J69" s="673"/>
      <c r="K69" s="673"/>
      <c r="L69" s="673"/>
      <c r="M69" s="673"/>
      <c r="N69" s="673"/>
      <c r="O69" s="673"/>
      <c r="P69" s="673"/>
      <c r="Q69" s="677"/>
      <c r="R69" s="673"/>
      <c r="S69" s="673"/>
      <c r="T69" s="673"/>
      <c r="U69" s="673"/>
      <c r="V69" s="673"/>
    </row>
    <row r="70" spans="1:55">
      <c r="A70" s="967"/>
      <c r="B70" s="678" t="s">
        <v>4173</v>
      </c>
      <c r="C70" s="914" t="s">
        <v>4174</v>
      </c>
      <c r="D70" s="914"/>
      <c r="E70" s="914"/>
      <c r="F70" s="672"/>
      <c r="G70" s="914" t="s">
        <v>4175</v>
      </c>
      <c r="H70" s="914"/>
      <c r="I70" s="914"/>
      <c r="J70" s="673"/>
      <c r="K70" s="914" t="s">
        <v>4252</v>
      </c>
      <c r="L70" s="914"/>
      <c r="M70" s="914"/>
      <c r="N70" s="673"/>
      <c r="O70" s="914" t="s">
        <v>4174</v>
      </c>
      <c r="P70" s="914"/>
      <c r="Q70" s="914"/>
      <c r="R70" s="673"/>
      <c r="S70" s="914" t="s">
        <v>4176</v>
      </c>
      <c r="T70" s="914"/>
      <c r="U70" s="914"/>
      <c r="V70" s="673"/>
      <c r="W70" s="914" t="s">
        <v>4177</v>
      </c>
      <c r="X70" s="914"/>
      <c r="Y70" s="914"/>
      <c r="Z70" s="673"/>
      <c r="AA70" s="914" t="s">
        <v>4174</v>
      </c>
      <c r="AB70" s="914"/>
      <c r="AC70" s="914"/>
      <c r="AD70" s="673"/>
      <c r="AE70" s="914" t="s">
        <v>4178</v>
      </c>
      <c r="AF70" s="914"/>
      <c r="AG70" s="914"/>
      <c r="AH70" s="673"/>
      <c r="AI70" s="962" t="s">
        <v>4179</v>
      </c>
      <c r="AJ70" s="962"/>
      <c r="AK70" s="962"/>
      <c r="AL70" s="673"/>
      <c r="AM70" s="914" t="s">
        <v>4180</v>
      </c>
      <c r="AN70" s="914"/>
      <c r="AO70" s="914"/>
      <c r="AQ70" s="962" t="s">
        <v>4181</v>
      </c>
      <c r="AR70" s="962"/>
      <c r="AS70" s="962"/>
      <c r="AU70" s="962" t="s">
        <v>4182</v>
      </c>
      <c r="AV70" s="962"/>
      <c r="AW70" s="962"/>
    </row>
    <row r="71" spans="1:55">
      <c r="A71" s="967"/>
      <c r="B71" s="963"/>
      <c r="C71" s="914"/>
      <c r="D71" s="914"/>
      <c r="E71" s="914"/>
      <c r="F71" s="672"/>
      <c r="G71" s="914"/>
      <c r="H71" s="914"/>
      <c r="I71" s="914"/>
      <c r="J71" s="673"/>
      <c r="K71" s="914"/>
      <c r="L71" s="914"/>
      <c r="M71" s="914"/>
      <c r="N71" s="673"/>
      <c r="O71" s="914"/>
      <c r="P71" s="914"/>
      <c r="Q71" s="914"/>
      <c r="R71" s="673"/>
      <c r="S71" s="914"/>
      <c r="T71" s="914"/>
      <c r="U71" s="914"/>
      <c r="V71" s="673"/>
      <c r="W71" s="914"/>
      <c r="X71" s="914"/>
      <c r="Y71" s="914"/>
      <c r="Z71" s="673"/>
      <c r="AA71" s="914"/>
      <c r="AB71" s="914"/>
      <c r="AC71" s="914"/>
      <c r="AD71" s="673"/>
      <c r="AE71" s="914"/>
      <c r="AF71" s="914"/>
      <c r="AG71" s="914"/>
      <c r="AH71" s="673"/>
      <c r="AI71" s="962"/>
      <c r="AJ71" s="962"/>
      <c r="AK71" s="962"/>
      <c r="AL71" s="673"/>
      <c r="AM71" s="914"/>
      <c r="AN71" s="914"/>
      <c r="AO71" s="914"/>
      <c r="AQ71" s="962"/>
      <c r="AR71" s="962"/>
      <c r="AS71" s="962"/>
      <c r="AU71" s="962"/>
      <c r="AV71" s="962"/>
      <c r="AW71" s="962"/>
    </row>
    <row r="72" spans="1:55">
      <c r="A72" s="967"/>
      <c r="B72" s="964"/>
      <c r="C72" s="914"/>
      <c r="D72" s="914"/>
      <c r="E72" s="914"/>
      <c r="F72" s="672"/>
      <c r="G72" s="914"/>
      <c r="H72" s="914"/>
      <c r="I72" s="914"/>
      <c r="J72" s="673"/>
      <c r="K72" s="914"/>
      <c r="L72" s="914"/>
      <c r="M72" s="914"/>
      <c r="N72" s="673"/>
      <c r="O72" s="914"/>
      <c r="P72" s="914"/>
      <c r="Q72" s="914"/>
      <c r="R72" s="673"/>
      <c r="S72" s="914"/>
      <c r="T72" s="914"/>
      <c r="U72" s="914"/>
      <c r="V72" s="673"/>
      <c r="W72" s="914"/>
      <c r="X72" s="914"/>
      <c r="Y72" s="914"/>
      <c r="Z72" s="673"/>
      <c r="AA72" s="914"/>
      <c r="AB72" s="914"/>
      <c r="AC72" s="914"/>
      <c r="AD72" s="673"/>
      <c r="AE72" s="914"/>
      <c r="AF72" s="914"/>
      <c r="AG72" s="914"/>
      <c r="AH72" s="673"/>
      <c r="AI72" s="962"/>
      <c r="AJ72" s="962"/>
      <c r="AK72" s="962"/>
      <c r="AL72" s="673"/>
      <c r="AM72" s="914"/>
      <c r="AN72" s="914"/>
      <c r="AO72" s="914"/>
      <c r="AQ72" s="962"/>
      <c r="AR72" s="962"/>
      <c r="AS72" s="962"/>
      <c r="AU72" s="962"/>
      <c r="AV72" s="962"/>
      <c r="AW72" s="962"/>
    </row>
    <row r="73" spans="1:55">
      <c r="A73" s="967"/>
      <c r="B73" s="964"/>
      <c r="C73" s="914"/>
      <c r="D73" s="914"/>
      <c r="E73" s="914"/>
      <c r="F73" s="672"/>
      <c r="G73" s="914"/>
      <c r="H73" s="914"/>
      <c r="I73" s="914"/>
      <c r="J73" s="673"/>
      <c r="K73" s="914"/>
      <c r="L73" s="914"/>
      <c r="M73" s="914"/>
      <c r="N73" s="673"/>
      <c r="O73" s="914"/>
      <c r="P73" s="914"/>
      <c r="Q73" s="914"/>
      <c r="R73" s="673"/>
      <c r="S73" s="914"/>
      <c r="T73" s="914"/>
      <c r="U73" s="914"/>
      <c r="V73" s="673"/>
      <c r="W73" s="914"/>
      <c r="X73" s="914"/>
      <c r="Y73" s="914"/>
      <c r="Z73" s="673"/>
      <c r="AA73" s="914"/>
      <c r="AB73" s="914"/>
      <c r="AC73" s="914"/>
      <c r="AD73" s="673"/>
      <c r="AE73" s="914"/>
      <c r="AF73" s="914"/>
      <c r="AG73" s="914"/>
      <c r="AH73" s="673"/>
      <c r="AI73" s="962"/>
      <c r="AJ73" s="962"/>
      <c r="AK73" s="962"/>
      <c r="AL73" s="673"/>
      <c r="AM73" s="914"/>
      <c r="AN73" s="914"/>
      <c r="AO73" s="914"/>
      <c r="AQ73" s="962"/>
      <c r="AR73" s="962"/>
      <c r="AS73" s="962"/>
      <c r="AU73" s="962"/>
      <c r="AV73" s="962"/>
      <c r="AW73" s="962"/>
    </row>
    <row r="74" spans="1:55">
      <c r="A74" s="967"/>
      <c r="B74" s="964"/>
      <c r="C74" s="914"/>
      <c r="D74" s="914"/>
      <c r="E74" s="914"/>
      <c r="F74" s="672"/>
      <c r="G74" s="914"/>
      <c r="H74" s="914"/>
      <c r="I74" s="914"/>
      <c r="J74" s="673"/>
      <c r="K74" s="914"/>
      <c r="L74" s="914"/>
      <c r="M74" s="914"/>
      <c r="N74" s="673"/>
      <c r="O74" s="914"/>
      <c r="P74" s="914"/>
      <c r="Q74" s="914"/>
      <c r="R74" s="673"/>
      <c r="S74" s="914"/>
      <c r="T74" s="914"/>
      <c r="U74" s="914"/>
      <c r="V74" s="673"/>
      <c r="W74" s="914"/>
      <c r="X74" s="914"/>
      <c r="Y74" s="914"/>
      <c r="Z74" s="673"/>
      <c r="AA74" s="914"/>
      <c r="AB74" s="914"/>
      <c r="AC74" s="914"/>
      <c r="AD74" s="673"/>
      <c r="AE74" s="914"/>
      <c r="AF74" s="914"/>
      <c r="AG74" s="914"/>
      <c r="AH74" s="673"/>
      <c r="AI74" s="962"/>
      <c r="AJ74" s="962"/>
      <c r="AK74" s="962"/>
      <c r="AL74" s="673"/>
      <c r="AM74" s="914"/>
      <c r="AN74" s="914"/>
      <c r="AO74" s="914"/>
      <c r="AQ74" s="962"/>
      <c r="AR74" s="962"/>
      <c r="AS74" s="962"/>
      <c r="AU74" s="962"/>
      <c r="AV74" s="962"/>
      <c r="AW74" s="962"/>
    </row>
    <row r="75" spans="1:55">
      <c r="A75" s="967"/>
      <c r="B75" s="964"/>
      <c r="C75" s="914"/>
      <c r="D75" s="914"/>
      <c r="E75" s="914"/>
      <c r="F75" s="672"/>
      <c r="G75" s="914"/>
      <c r="H75" s="914"/>
      <c r="I75" s="914"/>
      <c r="J75" s="673"/>
      <c r="K75" s="914"/>
      <c r="L75" s="914"/>
      <c r="M75" s="914"/>
      <c r="N75" s="673"/>
      <c r="O75" s="914"/>
      <c r="P75" s="914"/>
      <c r="Q75" s="914"/>
      <c r="R75" s="673"/>
      <c r="S75" s="914"/>
      <c r="T75" s="914"/>
      <c r="U75" s="914"/>
      <c r="V75" s="673"/>
      <c r="W75" s="914"/>
      <c r="X75" s="914"/>
      <c r="Y75" s="914"/>
      <c r="Z75" s="673"/>
      <c r="AA75" s="914"/>
      <c r="AB75" s="914"/>
      <c r="AC75" s="914"/>
      <c r="AD75" s="673"/>
      <c r="AE75" s="914"/>
      <c r="AF75" s="914"/>
      <c r="AG75" s="914"/>
      <c r="AH75" s="673"/>
      <c r="AI75" s="962"/>
      <c r="AJ75" s="962"/>
      <c r="AK75" s="962"/>
      <c r="AL75" s="673"/>
      <c r="AM75" s="914"/>
      <c r="AN75" s="914"/>
      <c r="AO75" s="914"/>
      <c r="AQ75" s="962"/>
      <c r="AR75" s="962"/>
      <c r="AS75" s="962"/>
      <c r="AU75" s="962"/>
      <c r="AV75" s="962"/>
      <c r="AW75" s="962"/>
    </row>
    <row r="76" spans="1:55">
      <c r="A76" s="967"/>
      <c r="B76" s="965"/>
      <c r="C76" s="914"/>
      <c r="D76" s="914"/>
      <c r="E76" s="914"/>
      <c r="F76" s="672"/>
      <c r="G76" s="914"/>
      <c r="H76" s="914"/>
      <c r="I76" s="914"/>
      <c r="J76" s="673"/>
      <c r="K76" s="914"/>
      <c r="L76" s="914"/>
      <c r="M76" s="914"/>
      <c r="N76" s="673"/>
      <c r="O76" s="914"/>
      <c r="P76" s="914"/>
      <c r="Q76" s="914"/>
      <c r="R76" s="673"/>
      <c r="S76" s="914"/>
      <c r="T76" s="914"/>
      <c r="U76" s="914"/>
      <c r="V76" s="673"/>
      <c r="W76" s="914"/>
      <c r="X76" s="914"/>
      <c r="Y76" s="914"/>
      <c r="Z76" s="673"/>
      <c r="AA76" s="914"/>
      <c r="AB76" s="914"/>
      <c r="AC76" s="914"/>
      <c r="AD76" s="673"/>
      <c r="AE76" s="914"/>
      <c r="AF76" s="914"/>
      <c r="AG76" s="914"/>
      <c r="AH76" s="673"/>
      <c r="AI76" s="962"/>
      <c r="AJ76" s="962"/>
      <c r="AK76" s="962"/>
      <c r="AL76" s="673"/>
      <c r="AM76" s="914"/>
      <c r="AN76" s="914"/>
      <c r="AO76" s="914"/>
      <c r="AQ76" s="962"/>
      <c r="AR76" s="962"/>
      <c r="AS76" s="962"/>
      <c r="AU76" s="962"/>
      <c r="AV76" s="962"/>
      <c r="AW76" s="962"/>
    </row>
    <row r="77" spans="1:55" ht="15">
      <c r="A77" s="967"/>
      <c r="G77" s="638" t="s">
        <v>33474</v>
      </c>
      <c r="H77" s="725"/>
      <c r="K77" s="638" t="s">
        <v>33457</v>
      </c>
      <c r="O77" s="638" t="s">
        <v>33457</v>
      </c>
      <c r="AA77"/>
      <c r="AE77" s="638" t="s">
        <v>4261</v>
      </c>
      <c r="AF77" s="731">
        <v>4.7878787878787881</v>
      </c>
    </row>
    <row r="78" spans="1:55">
      <c r="A78" s="967"/>
      <c r="K78" s="638" t="s">
        <v>4253</v>
      </c>
      <c r="L78" s="728">
        <v>1</v>
      </c>
      <c r="O78" s="638" t="s">
        <v>4254</v>
      </c>
      <c r="P78" s="730">
        <v>1.4231381443298965</v>
      </c>
      <c r="Q78" s="638" t="s">
        <v>4255</v>
      </c>
      <c r="S78" s="638" t="s">
        <v>33457</v>
      </c>
      <c r="Y78" s="638" t="s">
        <v>4257</v>
      </c>
      <c r="AA78" s="638" t="s">
        <v>33407</v>
      </c>
      <c r="AR78" s="735"/>
    </row>
    <row r="79" spans="1:55">
      <c r="A79" s="967"/>
      <c r="G79" s="638" t="s">
        <v>4244</v>
      </c>
      <c r="H79" s="727">
        <v>26.373153363800615</v>
      </c>
      <c r="I79" s="638" t="s">
        <v>4250</v>
      </c>
      <c r="P79" s="725"/>
      <c r="S79" s="638" t="s">
        <v>4256</v>
      </c>
      <c r="T79" s="728">
        <v>0.9296875</v>
      </c>
      <c r="V79" s="638" t="s">
        <v>4208</v>
      </c>
      <c r="W79" s="638" t="s">
        <v>4258</v>
      </c>
      <c r="X79" s="638">
        <f>X119</f>
        <v>113</v>
      </c>
      <c r="AA79" s="638" t="s">
        <v>4259</v>
      </c>
      <c r="AB79" s="730">
        <v>1.93859649122807</v>
      </c>
      <c r="AC79" s="638" t="s">
        <v>2388</v>
      </c>
      <c r="AS79" s="734"/>
    </row>
    <row r="80" spans="1:55" ht="15">
      <c r="A80" s="967"/>
      <c r="G80" s="638" t="s">
        <v>4245</v>
      </c>
      <c r="H80" s="727">
        <v>5.2863329218370586E-2</v>
      </c>
      <c r="I80" s="638" t="str">
        <f>I79</f>
        <v>/day</v>
      </c>
      <c r="P80" s="726"/>
      <c r="W80" s="638">
        <v>1</v>
      </c>
      <c r="X80" s="483">
        <f>Y116</f>
        <v>9</v>
      </c>
      <c r="Y80" s="732">
        <f>X80+X79</f>
        <v>122</v>
      </c>
      <c r="AB80" s="730">
        <f>AB79*60</f>
        <v>116.31578947368421</v>
      </c>
      <c r="AC80" s="638" t="s">
        <v>4260</v>
      </c>
      <c r="AE80" s="908" t="s">
        <v>4061</v>
      </c>
      <c r="AF80" s="909"/>
      <c r="AG80" s="910"/>
      <c r="AQ80" s="623" t="s">
        <v>4263</v>
      </c>
      <c r="AR80" s="733">
        <v>138.37276785714283</v>
      </c>
      <c r="AS80" s="623" t="s">
        <v>4184</v>
      </c>
    </row>
    <row r="81" spans="7:55">
      <c r="G81" s="638" t="s">
        <v>4246</v>
      </c>
      <c r="H81" s="727">
        <v>26.320290034582243</v>
      </c>
      <c r="I81" s="638" t="str">
        <f>I80</f>
        <v>/day</v>
      </c>
      <c r="W81" s="638">
        <v>2</v>
      </c>
      <c r="X81" s="483">
        <f>Y117</f>
        <v>35.5</v>
      </c>
      <c r="Y81" s="732">
        <f>X81+Y80</f>
        <v>157.5</v>
      </c>
      <c r="AE81" s="911" t="s">
        <v>4061</v>
      </c>
      <c r="AF81" s="912"/>
      <c r="AG81" s="912"/>
      <c r="AR81" s="623" t="s">
        <v>33408</v>
      </c>
    </row>
    <row r="82" spans="7:55">
      <c r="G82" s="638" t="s">
        <v>4247</v>
      </c>
      <c r="H82" s="638">
        <v>6.4000000000000003E-3</v>
      </c>
      <c r="I82" s="638" t="s">
        <v>4251</v>
      </c>
      <c r="P82" s="728"/>
      <c r="W82" s="638">
        <v>3</v>
      </c>
      <c r="X82" s="483">
        <f>Y118</f>
        <v>45</v>
      </c>
      <c r="Y82" s="732">
        <f t="shared" ref="Y82:Y86" si="26">X82+Y81</f>
        <v>202.5</v>
      </c>
      <c r="AE82" s="911" t="s">
        <v>4151</v>
      </c>
      <c r="AF82" s="912"/>
      <c r="AG82" s="912"/>
    </row>
    <row r="83" spans="7:55">
      <c r="G83" s="638" t="s">
        <v>4248</v>
      </c>
      <c r="H83" s="726">
        <v>0.16844985622132636</v>
      </c>
      <c r="I83" s="638" t="s">
        <v>4249</v>
      </c>
      <c r="P83" s="729"/>
      <c r="T83" s="731"/>
      <c r="W83" s="638">
        <v>4</v>
      </c>
      <c r="X83" s="483">
        <v>75</v>
      </c>
      <c r="Y83" s="732">
        <f t="shared" si="26"/>
        <v>277.5</v>
      </c>
      <c r="AE83" s="911" t="str">
        <f>AE54</f>
        <v>Annual</v>
      </c>
      <c r="AF83" s="912"/>
      <c r="AG83" s="912"/>
    </row>
    <row r="84" spans="7:55" ht="15">
      <c r="G84" s="927" t="s">
        <v>4116</v>
      </c>
      <c r="H84" s="928"/>
      <c r="I84" s="929"/>
      <c r="W84" s="638">
        <v>5</v>
      </c>
      <c r="X84" s="483">
        <v>100</v>
      </c>
      <c r="Y84" s="732">
        <f t="shared" si="26"/>
        <v>377.5</v>
      </c>
      <c r="AA84" s="680"/>
      <c r="AE84" s="911" t="str">
        <f>AE55</f>
        <v xml:space="preserve">Survey methods </v>
      </c>
      <c r="AF84" s="912"/>
      <c r="AG84" s="912"/>
      <c r="AM84" s="623"/>
      <c r="AN84" s="623"/>
      <c r="AO84" s="623"/>
      <c r="BA84" s="638"/>
      <c r="BB84" s="638"/>
      <c r="BC84" s="638"/>
    </row>
    <row r="85" spans="7:55">
      <c r="G85" s="911" t="s">
        <v>4209</v>
      </c>
      <c r="H85" s="912"/>
      <c r="I85" s="912"/>
      <c r="W85" s="638">
        <v>6</v>
      </c>
      <c r="X85" s="483">
        <v>100</v>
      </c>
      <c r="Y85" s="732">
        <f t="shared" si="26"/>
        <v>477.5</v>
      </c>
      <c r="AA85" s="681"/>
      <c r="AE85" s="911" t="str">
        <f>AE56</f>
        <v>Strict compliance with the applied methodology</v>
      </c>
      <c r="AF85" s="912"/>
      <c r="AG85" s="912"/>
      <c r="AM85" s="623"/>
      <c r="AN85" s="623"/>
      <c r="AO85" s="623"/>
      <c r="BA85" s="638"/>
      <c r="BB85" s="638"/>
      <c r="BC85" s="638"/>
    </row>
    <row r="86" spans="7:55">
      <c r="G86" s="911" t="s">
        <v>4151</v>
      </c>
      <c r="H86" s="912"/>
      <c r="I86" s="912"/>
      <c r="W86" s="638">
        <v>7</v>
      </c>
      <c r="X86" s="483">
        <v>100</v>
      </c>
      <c r="Y86" s="732">
        <f t="shared" si="26"/>
        <v>577.5</v>
      </c>
      <c r="AE86" s="913"/>
      <c r="AF86" s="912"/>
      <c r="AG86" s="912"/>
      <c r="AM86" s="623"/>
      <c r="AN86" s="623"/>
      <c r="AO86" s="623"/>
      <c r="BA86" s="638"/>
      <c r="BB86" s="638"/>
      <c r="BC86" s="638"/>
    </row>
    <row r="87" spans="7:55">
      <c r="G87" s="911" t="s">
        <v>4155</v>
      </c>
      <c r="H87" s="912"/>
      <c r="I87" s="912"/>
      <c r="AA87" s="681"/>
      <c r="AE87" s="674"/>
      <c r="AF87" s="674" t="s">
        <v>4167</v>
      </c>
      <c r="AG87" s="674" t="s">
        <v>4168</v>
      </c>
      <c r="AM87" s="623"/>
      <c r="AN87" s="623"/>
      <c r="AO87" s="623"/>
      <c r="BA87" s="638"/>
      <c r="BB87" s="638"/>
      <c r="BC87" s="638"/>
    </row>
    <row r="88" spans="7:55">
      <c r="G88" s="911" t="s">
        <v>4158</v>
      </c>
      <c r="H88" s="912"/>
      <c r="I88" s="912"/>
      <c r="AE88" s="676">
        <f>AE59</f>
        <v>0</v>
      </c>
      <c r="AF88" s="743">
        <f>AF59/$AF$77</f>
        <v>4481.4960000000001</v>
      </c>
      <c r="AG88" s="743">
        <f>AF88-AE88</f>
        <v>4481.4960000000001</v>
      </c>
      <c r="AM88" s="623"/>
      <c r="AN88" s="623"/>
      <c r="AO88" s="623"/>
      <c r="BA88" s="638"/>
      <c r="BB88" s="638"/>
      <c r="BC88" s="638"/>
    </row>
    <row r="89" spans="7:55">
      <c r="G89" s="911" t="s">
        <v>4163</v>
      </c>
      <c r="H89" s="912"/>
      <c r="I89" s="912"/>
      <c r="AE89" s="676">
        <v>0</v>
      </c>
      <c r="AF89" s="743">
        <f t="shared" ref="AF89:AF96" si="27">AF60/$AF$77</f>
        <v>5216.7359999999999</v>
      </c>
      <c r="AG89" s="743">
        <f t="shared" ref="AG89:AG96" si="28">AF89-AE89</f>
        <v>5216.7359999999999</v>
      </c>
      <c r="AM89" s="623"/>
      <c r="AN89" s="623"/>
      <c r="AO89" s="623"/>
      <c r="BA89" s="638"/>
      <c r="BB89" s="638"/>
      <c r="BC89" s="638"/>
    </row>
    <row r="90" spans="7:55">
      <c r="G90" s="911"/>
      <c r="H90" s="912"/>
      <c r="I90" s="912"/>
      <c r="AE90" s="676">
        <v>0</v>
      </c>
      <c r="AF90" s="743">
        <f t="shared" si="27"/>
        <v>6183.8159999999989</v>
      </c>
      <c r="AG90" s="743">
        <f t="shared" si="28"/>
        <v>6183.8159999999989</v>
      </c>
      <c r="AM90" s="623"/>
      <c r="AN90" s="623"/>
      <c r="AO90" s="623"/>
      <c r="BA90" s="638"/>
      <c r="BB90" s="638"/>
      <c r="BC90" s="638"/>
    </row>
    <row r="91" spans="7:55">
      <c r="G91" s="674" t="s">
        <v>4166</v>
      </c>
      <c r="H91" s="674" t="s">
        <v>4167</v>
      </c>
      <c r="I91" s="674" t="s">
        <v>4168</v>
      </c>
      <c r="AE91" s="676">
        <v>0</v>
      </c>
      <c r="AF91" s="743">
        <f t="shared" si="27"/>
        <v>7361.1359999999986</v>
      </c>
      <c r="AG91" s="743">
        <f t="shared" si="28"/>
        <v>7361.1359999999986</v>
      </c>
      <c r="AM91" s="623"/>
      <c r="AN91" s="623"/>
      <c r="AO91" s="623"/>
      <c r="BA91" s="638"/>
      <c r="BB91" s="638"/>
      <c r="BC91" s="638"/>
    </row>
    <row r="92" spans="7:55">
      <c r="G92" s="676">
        <v>0</v>
      </c>
      <c r="H92" s="675">
        <f t="shared" ref="H92:H98" si="29">H59*$H$82</f>
        <v>219409.06954800445</v>
      </c>
      <c r="I92" s="675">
        <f>H92-G92</f>
        <v>219409.06954800445</v>
      </c>
      <c r="AE92" s="676">
        <v>0</v>
      </c>
      <c r="AF92" s="743">
        <f t="shared" si="27"/>
        <v>8727.0959999999977</v>
      </c>
      <c r="AG92" s="743">
        <f t="shared" si="28"/>
        <v>8727.0959999999977</v>
      </c>
      <c r="AM92" s="623"/>
      <c r="AN92" s="623"/>
      <c r="AO92" s="623"/>
      <c r="BA92" s="638"/>
      <c r="BB92" s="638"/>
      <c r="BC92" s="638"/>
    </row>
    <row r="93" spans="7:55">
      <c r="G93" s="676">
        <v>0</v>
      </c>
      <c r="H93" s="675">
        <f t="shared" si="29"/>
        <v>318750.00856614916</v>
      </c>
      <c r="I93" s="675">
        <f t="shared" ref="I93:I98" si="30">H93-G93</f>
        <v>318750.00856614916</v>
      </c>
      <c r="AE93" s="676">
        <v>0</v>
      </c>
      <c r="AF93" s="743">
        <f t="shared" si="27"/>
        <v>9753.2159999999985</v>
      </c>
      <c r="AG93" s="743">
        <f t="shared" si="28"/>
        <v>9753.2159999999985</v>
      </c>
      <c r="AM93" s="623"/>
      <c r="AN93" s="623"/>
      <c r="AO93" s="623"/>
      <c r="BA93" s="638"/>
      <c r="BB93" s="638"/>
      <c r="BC93" s="638"/>
    </row>
    <row r="94" spans="7:55">
      <c r="G94" s="676">
        <v>0</v>
      </c>
      <c r="H94" s="675">
        <f t="shared" si="29"/>
        <v>377612.45926269877</v>
      </c>
      <c r="I94" s="675">
        <f t="shared" si="30"/>
        <v>377612.45926269877</v>
      </c>
      <c r="AE94" s="676">
        <v>0</v>
      </c>
      <c r="AF94" s="743">
        <f t="shared" si="27"/>
        <v>10461.095999999998</v>
      </c>
      <c r="AG94" s="743">
        <f t="shared" si="28"/>
        <v>10461.095999999998</v>
      </c>
      <c r="AM94" s="623"/>
      <c r="AN94" s="623"/>
      <c r="AO94" s="623"/>
      <c r="BA94" s="638"/>
      <c r="BB94" s="638"/>
      <c r="BC94" s="638"/>
    </row>
    <row r="95" spans="7:55">
      <c r="G95" s="676">
        <v>0</v>
      </c>
      <c r="H95" s="675">
        <f t="shared" si="29"/>
        <v>449435.30713703227</v>
      </c>
      <c r="I95" s="675">
        <f t="shared" si="30"/>
        <v>449435.30713703227</v>
      </c>
      <c r="U95" s="638" t="s">
        <v>4282</v>
      </c>
      <c r="AE95" s="676">
        <v>0</v>
      </c>
      <c r="AF95" s="743">
        <f t="shared" si="27"/>
        <v>10274.735999999997</v>
      </c>
      <c r="AG95" s="743">
        <f t="shared" si="28"/>
        <v>10274.735999999997</v>
      </c>
      <c r="AM95" s="623"/>
      <c r="AN95" s="623"/>
      <c r="AO95" s="623"/>
      <c r="BA95" s="638"/>
      <c r="BB95" s="638"/>
      <c r="BC95" s="638"/>
    </row>
    <row r="96" spans="7:55" ht="15">
      <c r="G96" s="676">
        <v>0</v>
      </c>
      <c r="H96" s="675">
        <f t="shared" si="29"/>
        <v>534360.57158913044</v>
      </c>
      <c r="I96" s="675">
        <f t="shared" si="30"/>
        <v>534360.57158913044</v>
      </c>
      <c r="U96" s="738" t="s">
        <v>4268</v>
      </c>
      <c r="V96" s="738">
        <v>2016</v>
      </c>
      <c r="W96" s="738">
        <v>2017</v>
      </c>
      <c r="X96" s="738">
        <v>2018</v>
      </c>
      <c r="Y96" s="738">
        <v>2019</v>
      </c>
      <c r="Z96" s="738">
        <v>2021</v>
      </c>
      <c r="AA96" s="738">
        <v>2022</v>
      </c>
      <c r="AB96" s="738">
        <v>2023</v>
      </c>
      <c r="AC96" s="738" t="s">
        <v>4269</v>
      </c>
      <c r="AF96" s="743">
        <f t="shared" si="27"/>
        <v>10274.735999999997</v>
      </c>
      <c r="AG96" s="743">
        <f t="shared" si="28"/>
        <v>10274.735999999997</v>
      </c>
      <c r="AM96" s="623"/>
      <c r="AN96" s="623"/>
      <c r="AO96" s="623"/>
      <c r="BA96" s="638"/>
      <c r="BB96" s="638"/>
      <c r="BC96" s="638"/>
    </row>
    <row r="97" spans="1:55" ht="15">
      <c r="G97" s="676">
        <v>0</v>
      </c>
      <c r="H97" s="675">
        <f t="shared" si="29"/>
        <v>596680.22379762062</v>
      </c>
      <c r="I97" s="675">
        <f t="shared" si="30"/>
        <v>596680.22379762062</v>
      </c>
      <c r="U97" s="739" t="s">
        <v>4056</v>
      </c>
      <c r="V97" s="740">
        <v>28</v>
      </c>
      <c r="W97" s="740">
        <v>6</v>
      </c>
      <c r="X97" s="740">
        <v>14</v>
      </c>
      <c r="Y97" s="740">
        <v>10</v>
      </c>
      <c r="Z97" s="740"/>
      <c r="AA97" s="740">
        <v>4</v>
      </c>
      <c r="AB97" s="740">
        <v>4</v>
      </c>
      <c r="AC97" s="740">
        <v>66</v>
      </c>
      <c r="AE97" s="677">
        <f>AE95/7</f>
        <v>0</v>
      </c>
      <c r="AF97" s="677">
        <f>AVERAGE(AF88:AF95)</f>
        <v>7807.4159999999983</v>
      </c>
      <c r="AG97" s="677">
        <f>AVERAGE(AG88:AG95)</f>
        <v>7807.4159999999983</v>
      </c>
      <c r="AM97" s="623"/>
      <c r="AN97" s="623"/>
      <c r="AO97" s="623"/>
      <c r="BA97" s="638"/>
      <c r="BB97" s="638"/>
      <c r="BC97" s="638"/>
    </row>
    <row r="98" spans="1:55" ht="15">
      <c r="G98" s="676">
        <v>0</v>
      </c>
      <c r="H98" s="675">
        <f t="shared" si="29"/>
        <v>640869.263562512</v>
      </c>
      <c r="I98" s="675">
        <f t="shared" si="30"/>
        <v>640869.263562512</v>
      </c>
      <c r="U98" s="739" t="s">
        <v>4270</v>
      </c>
      <c r="V98"/>
      <c r="W98"/>
      <c r="X98"/>
      <c r="Y98">
        <v>9</v>
      </c>
      <c r="Z98"/>
      <c r="AA98"/>
      <c r="AB98"/>
      <c r="AC98">
        <v>9</v>
      </c>
      <c r="AE98" s="914" t="s">
        <v>4262</v>
      </c>
      <c r="AF98" s="914"/>
      <c r="AG98" s="914"/>
      <c r="AM98" s="623"/>
      <c r="AN98" s="623"/>
      <c r="AO98" s="623"/>
      <c r="BA98" s="638"/>
      <c r="BB98" s="638"/>
      <c r="BC98" s="638"/>
    </row>
    <row r="99" spans="1:55" ht="15">
      <c r="A99" s="915" t="s">
        <v>4210</v>
      </c>
      <c r="B99" s="700" t="s">
        <v>4211</v>
      </c>
      <c r="C99" s="917" t="s">
        <v>4212</v>
      </c>
      <c r="D99" s="919" t="s">
        <v>4213</v>
      </c>
      <c r="G99" s="675">
        <f>SUM(G92:G98)</f>
        <v>0</v>
      </c>
      <c r="H99" s="675">
        <f t="shared" ref="H99:I99" si="31">SUM(H92:H98)</f>
        <v>3137116.903463148</v>
      </c>
      <c r="I99" s="675">
        <f t="shared" si="31"/>
        <v>3137116.903463148</v>
      </c>
      <c r="U99" s="739" t="s">
        <v>4271</v>
      </c>
      <c r="V99"/>
      <c r="W99"/>
      <c r="X99">
        <v>1</v>
      </c>
      <c r="Y99">
        <v>1</v>
      </c>
      <c r="Z99"/>
      <c r="AA99"/>
      <c r="AB99"/>
      <c r="AC99">
        <v>2</v>
      </c>
      <c r="AE99" s="914"/>
      <c r="AF99" s="914"/>
      <c r="AG99" s="914"/>
    </row>
    <row r="100" spans="1:55" ht="15.75" thickBot="1">
      <c r="A100" s="916"/>
      <c r="B100" s="701" t="s">
        <v>4214</v>
      </c>
      <c r="C100" s="918"/>
      <c r="D100" s="920"/>
      <c r="G100" s="677">
        <f>G99/7</f>
        <v>0</v>
      </c>
      <c r="H100" s="675">
        <f t="shared" ref="H100:I100" si="32">H99/7</f>
        <v>448159.5576375926</v>
      </c>
      <c r="I100" s="675">
        <f t="shared" si="32"/>
        <v>448159.5576375926</v>
      </c>
      <c r="U100" s="739" t="s">
        <v>4272</v>
      </c>
      <c r="V100"/>
      <c r="W100"/>
      <c r="X100"/>
      <c r="Y100"/>
      <c r="Z100"/>
      <c r="AA100"/>
      <c r="AB100">
        <v>11</v>
      </c>
      <c r="AC100">
        <v>11</v>
      </c>
      <c r="AE100" s="914"/>
      <c r="AF100" s="914"/>
      <c r="AG100" s="914"/>
    </row>
    <row r="101" spans="1:55" ht="15.75" thickBot="1">
      <c r="A101" s="702" t="s">
        <v>4215</v>
      </c>
      <c r="B101" s="703" t="s">
        <v>4216</v>
      </c>
      <c r="C101" s="704">
        <f>E68</f>
        <v>57869.571428571428</v>
      </c>
      <c r="D101" s="705" t="s">
        <v>4217</v>
      </c>
      <c r="U101" s="739" t="s">
        <v>4273</v>
      </c>
      <c r="V101" s="740">
        <v>1</v>
      </c>
      <c r="W101"/>
      <c r="X101"/>
      <c r="Y101"/>
      <c r="Z101"/>
      <c r="AA101"/>
      <c r="AB101"/>
      <c r="AC101">
        <v>1</v>
      </c>
      <c r="AE101" s="914"/>
      <c r="AF101" s="914"/>
      <c r="AG101" s="914"/>
    </row>
    <row r="102" spans="1:55" ht="15">
      <c r="A102" s="921" t="s">
        <v>4218</v>
      </c>
      <c r="B102" s="923" t="s">
        <v>4219</v>
      </c>
      <c r="C102" s="708">
        <f>I68/1000</f>
        <v>72800.246460388371</v>
      </c>
      <c r="D102" s="709" t="s">
        <v>4267</v>
      </c>
      <c r="U102" s="739" t="s">
        <v>4046</v>
      </c>
      <c r="V102"/>
      <c r="W102"/>
      <c r="X102" s="740">
        <v>1</v>
      </c>
      <c r="Y102"/>
      <c r="Z102"/>
      <c r="AA102"/>
      <c r="AB102"/>
      <c r="AC102">
        <v>1</v>
      </c>
      <c r="AE102" s="914"/>
      <c r="AF102" s="914"/>
      <c r="AG102" s="914"/>
    </row>
    <row r="103" spans="1:55" ht="15.75" thickBot="1">
      <c r="A103" s="922"/>
      <c r="B103" s="924"/>
      <c r="C103" s="712">
        <f>I100</f>
        <v>448159.5576375926</v>
      </c>
      <c r="D103" s="713" t="s">
        <v>4220</v>
      </c>
      <c r="U103" s="739" t="s">
        <v>4274</v>
      </c>
      <c r="V103" s="740">
        <v>30</v>
      </c>
      <c r="W103" s="740">
        <v>21</v>
      </c>
      <c r="X103" s="740">
        <v>27</v>
      </c>
      <c r="Y103" s="740">
        <v>48</v>
      </c>
      <c r="Z103" s="740"/>
      <c r="AA103" s="740">
        <v>48</v>
      </c>
      <c r="AB103" s="740">
        <v>1</v>
      </c>
      <c r="AC103" s="740">
        <v>175</v>
      </c>
      <c r="AE103" s="914"/>
      <c r="AF103" s="914"/>
      <c r="AG103" s="914"/>
    </row>
    <row r="104" spans="1:55" ht="15.75" thickBot="1">
      <c r="A104" s="921" t="s">
        <v>4221</v>
      </c>
      <c r="B104" s="711" t="s">
        <v>4222</v>
      </c>
      <c r="C104" s="714">
        <f>M68</f>
        <v>7807.4159999999983</v>
      </c>
      <c r="D104" s="713" t="s">
        <v>4223</v>
      </c>
      <c r="U104" s="739" t="s">
        <v>4275</v>
      </c>
      <c r="V104"/>
      <c r="W104"/>
      <c r="X104"/>
      <c r="Y104" s="740">
        <v>13</v>
      </c>
      <c r="Z104" s="740">
        <v>18</v>
      </c>
      <c r="AA104" s="740">
        <v>18</v>
      </c>
      <c r="AB104" s="740">
        <v>71</v>
      </c>
      <c r="AC104">
        <v>120</v>
      </c>
      <c r="AE104" s="914"/>
      <c r="AF104" s="914"/>
      <c r="AG104" s="914"/>
    </row>
    <row r="105" spans="1:55" ht="15.75" thickBot="1">
      <c r="A105" s="922"/>
      <c r="B105" s="711" t="s">
        <v>4224</v>
      </c>
      <c r="C105" s="712">
        <f>Q68</f>
        <v>11111.031518251541</v>
      </c>
      <c r="D105" s="713" t="s">
        <v>4225</v>
      </c>
      <c r="U105" s="739" t="s">
        <v>4276</v>
      </c>
      <c r="V105"/>
      <c r="W105"/>
      <c r="X105">
        <v>6</v>
      </c>
      <c r="Y105">
        <v>7</v>
      </c>
      <c r="Z105"/>
      <c r="AA105"/>
      <c r="AB105"/>
      <c r="AC105">
        <v>13</v>
      </c>
    </row>
    <row r="106" spans="1:55" ht="15.75" thickBot="1">
      <c r="A106" s="710" t="s">
        <v>4226</v>
      </c>
      <c r="B106" s="711" t="s">
        <v>4227</v>
      </c>
      <c r="C106" s="714">
        <f>U68</f>
        <v>7258.4570624999988</v>
      </c>
      <c r="D106" s="713" t="s">
        <v>4223</v>
      </c>
      <c r="U106" s="739" t="s">
        <v>4277</v>
      </c>
      <c r="V106"/>
      <c r="W106"/>
      <c r="X106" s="740"/>
      <c r="Y106" s="740">
        <v>1</v>
      </c>
      <c r="Z106" s="740"/>
      <c r="AA106" s="740"/>
      <c r="AB106"/>
      <c r="AC106">
        <v>1</v>
      </c>
    </row>
    <row r="107" spans="1:55" ht="15.75" thickBot="1">
      <c r="A107" s="710" t="s">
        <v>4107</v>
      </c>
      <c r="B107" s="711" t="s">
        <v>4228</v>
      </c>
      <c r="C107" s="714">
        <f>Y68</f>
        <v>346.1875</v>
      </c>
      <c r="D107" s="713" t="s">
        <v>4223</v>
      </c>
      <c r="U107" s="739" t="s">
        <v>4278</v>
      </c>
      <c r="V107" s="740">
        <v>1</v>
      </c>
      <c r="W107" s="740">
        <v>1</v>
      </c>
      <c r="X107" s="740"/>
      <c r="Y107" s="740"/>
      <c r="Z107" s="740"/>
      <c r="AA107" s="740">
        <v>1</v>
      </c>
      <c r="AB107"/>
      <c r="AC107">
        <v>3</v>
      </c>
    </row>
    <row r="108" spans="1:55" ht="15.75" thickBot="1">
      <c r="A108" s="710" t="s">
        <v>4229</v>
      </c>
      <c r="B108" s="711" t="s">
        <v>4121</v>
      </c>
      <c r="C108" s="714">
        <f>AC68</f>
        <v>5362034.4670676682</v>
      </c>
      <c r="D108" s="713" t="s">
        <v>4230</v>
      </c>
      <c r="U108" s="739" t="s">
        <v>4279</v>
      </c>
      <c r="V108"/>
      <c r="W108"/>
      <c r="X108"/>
      <c r="Y108"/>
      <c r="Z108"/>
      <c r="AA108"/>
      <c r="AB108">
        <v>3</v>
      </c>
      <c r="AC108">
        <v>3</v>
      </c>
    </row>
    <row r="109" spans="1:55" ht="15.75" thickBot="1">
      <c r="A109" s="925" t="s">
        <v>4231</v>
      </c>
      <c r="B109" s="711" t="s">
        <v>4232</v>
      </c>
      <c r="C109" s="714">
        <f>AG68</f>
        <v>37380.961454545453</v>
      </c>
      <c r="D109" s="713" t="s">
        <v>4223</v>
      </c>
      <c r="U109" s="741" t="s">
        <v>4269</v>
      </c>
      <c r="V109" s="742">
        <v>60</v>
      </c>
      <c r="W109" s="742">
        <v>28</v>
      </c>
      <c r="X109" s="742">
        <v>49</v>
      </c>
      <c r="Y109" s="742">
        <v>89</v>
      </c>
      <c r="Z109" s="742">
        <v>18</v>
      </c>
      <c r="AA109" s="742">
        <v>71</v>
      </c>
      <c r="AB109" s="742">
        <v>90</v>
      </c>
      <c r="AC109" s="742">
        <v>405</v>
      </c>
    </row>
    <row r="110" spans="1:55" ht="14.25">
      <c r="A110" s="926"/>
      <c r="B110" s="715" t="s">
        <v>4233</v>
      </c>
      <c r="C110" s="716">
        <f>C109/AF77</f>
        <v>7807.4159999999993</v>
      </c>
      <c r="D110" s="709" t="str">
        <f>D109</f>
        <v>Number</v>
      </c>
    </row>
    <row r="111" spans="1:55" ht="15" thickBot="1">
      <c r="A111" s="717" t="s">
        <v>4234</v>
      </c>
      <c r="B111" s="718" t="s">
        <v>4235</v>
      </c>
      <c r="C111" s="716">
        <f>AK68</f>
        <v>875.25670009115765</v>
      </c>
      <c r="D111" s="709" t="s">
        <v>4236</v>
      </c>
      <c r="W111" s="638" t="s">
        <v>33476</v>
      </c>
      <c r="X111" s="638" t="s">
        <v>4280</v>
      </c>
      <c r="Y111" s="638" t="s">
        <v>4281</v>
      </c>
    </row>
    <row r="112" spans="1:55" ht="15" thickBot="1">
      <c r="A112" s="706" t="s">
        <v>4111</v>
      </c>
      <c r="B112" s="707" t="s">
        <v>4237</v>
      </c>
      <c r="C112" s="719">
        <f>AO68</f>
        <v>459.41075660893341</v>
      </c>
      <c r="D112" s="720" t="s">
        <v>4238</v>
      </c>
      <c r="U112" s="638">
        <v>2016</v>
      </c>
      <c r="V112" s="638">
        <f>V109</f>
        <v>60</v>
      </c>
      <c r="W112" s="638">
        <f>V112/2</f>
        <v>30</v>
      </c>
      <c r="X112" s="638">
        <f>W112</f>
        <v>30</v>
      </c>
    </row>
    <row r="113" spans="1:29" ht="15" thickBot="1">
      <c r="A113" s="706" t="s">
        <v>4239</v>
      </c>
      <c r="B113" s="707" t="s">
        <v>4240</v>
      </c>
      <c r="C113" s="719">
        <f>AS68</f>
        <v>382730.26589640288</v>
      </c>
      <c r="D113" s="720" t="s">
        <v>4241</v>
      </c>
      <c r="U113" s="638">
        <v>2017</v>
      </c>
      <c r="V113" s="638">
        <f>W109</f>
        <v>28</v>
      </c>
      <c r="W113" s="638">
        <f t="shared" ref="W113:W118" si="33">V113/2</f>
        <v>14</v>
      </c>
      <c r="X113" s="638">
        <f>W113</f>
        <v>14</v>
      </c>
    </row>
    <row r="114" spans="1:29" ht="14.25">
      <c r="A114" s="721" t="s">
        <v>4242</v>
      </c>
      <c r="B114" s="722" t="s">
        <v>4243</v>
      </c>
      <c r="C114" s="723">
        <f>AW68</f>
        <v>14958.236157304953</v>
      </c>
      <c r="D114" s="724" t="s">
        <v>4241</v>
      </c>
      <c r="U114" s="638">
        <v>2018</v>
      </c>
      <c r="V114" s="638">
        <f>X109</f>
        <v>49</v>
      </c>
      <c r="W114" s="638">
        <f t="shared" si="33"/>
        <v>24.5</v>
      </c>
      <c r="X114" s="638">
        <f>W114</f>
        <v>24.5</v>
      </c>
    </row>
    <row r="115" spans="1:29">
      <c r="U115" s="638">
        <v>2019</v>
      </c>
      <c r="V115" s="638">
        <f>Y109</f>
        <v>89</v>
      </c>
      <c r="W115" s="638">
        <f t="shared" si="33"/>
        <v>44.5</v>
      </c>
      <c r="X115" s="638">
        <f>W115</f>
        <v>44.5</v>
      </c>
    </row>
    <row r="116" spans="1:29">
      <c r="U116" s="638">
        <v>2020</v>
      </c>
      <c r="V116" s="638">
        <f>Z109</f>
        <v>18</v>
      </c>
      <c r="W116" s="638">
        <f t="shared" si="33"/>
        <v>9</v>
      </c>
      <c r="Y116" s="638">
        <f>W116</f>
        <v>9</v>
      </c>
    </row>
    <row r="117" spans="1:29">
      <c r="U117" s="638">
        <v>2021</v>
      </c>
      <c r="V117" s="638">
        <f>AA109</f>
        <v>71</v>
      </c>
      <c r="W117" s="638">
        <f t="shared" si="33"/>
        <v>35.5</v>
      </c>
      <c r="Y117" s="638">
        <f>W117</f>
        <v>35.5</v>
      </c>
    </row>
    <row r="118" spans="1:29">
      <c r="U118" s="638">
        <v>2022</v>
      </c>
      <c r="V118" s="638">
        <f>AB109</f>
        <v>90</v>
      </c>
      <c r="W118" s="638">
        <f t="shared" si="33"/>
        <v>45</v>
      </c>
      <c r="Y118" s="638">
        <f>W118</f>
        <v>45</v>
      </c>
    </row>
    <row r="119" spans="1:29">
      <c r="V119" s="638">
        <f>SUM(V112:V118)</f>
        <v>405</v>
      </c>
      <c r="W119" s="638">
        <f t="shared" ref="W119:Y119" si="34">SUM(W112:W118)</f>
        <v>202.5</v>
      </c>
      <c r="X119" s="638">
        <f t="shared" si="34"/>
        <v>113</v>
      </c>
      <c r="Y119" s="638">
        <f t="shared" si="34"/>
        <v>89.5</v>
      </c>
    </row>
    <row r="122" spans="1:29">
      <c r="G122" s="638" t="s">
        <v>4183</v>
      </c>
    </row>
    <row r="124" spans="1:29" ht="15.75" thickBot="1">
      <c r="AA124" s="776" t="s">
        <v>4292</v>
      </c>
      <c r="AB124" s="776"/>
      <c r="AC124" s="776" t="s">
        <v>4293</v>
      </c>
    </row>
    <row r="125" spans="1:29" ht="15.75" thickBot="1">
      <c r="AA125" s="777" t="s">
        <v>4187</v>
      </c>
      <c r="AB125" s="780" t="e">
        <f>COUNTIF(#REF!,'SDG impact tool'!AA125)</f>
        <v>#REF!</v>
      </c>
    </row>
    <row r="126" spans="1:29" ht="15.75" thickBot="1">
      <c r="AA126" s="778" t="s">
        <v>4294</v>
      </c>
      <c r="AB126" s="780" t="e">
        <f>COUNTIF(#REF!,'SDG impact tool'!AA126)</f>
        <v>#REF!</v>
      </c>
      <c r="AC126" s="779">
        <v>0.25</v>
      </c>
    </row>
    <row r="127" spans="1:29" ht="15.75" thickBot="1">
      <c r="AA127" s="778" t="s">
        <v>4190</v>
      </c>
      <c r="AB127" s="780" t="e">
        <f>COUNTIF(#REF!,'SDG impact tool'!AA127)</f>
        <v>#REF!</v>
      </c>
      <c r="AC127" s="779">
        <v>0.25</v>
      </c>
    </row>
    <row r="128" spans="1:29" ht="15.75" thickBot="1">
      <c r="AA128" s="778" t="s">
        <v>4295</v>
      </c>
      <c r="AB128" s="780" t="e">
        <f>COUNTIF(#REF!,'SDG impact tool'!AA128)</f>
        <v>#REF!</v>
      </c>
      <c r="AC128" s="779">
        <v>0</v>
      </c>
    </row>
    <row r="129" spans="27:29" ht="15.75" thickBot="1">
      <c r="AA129" s="778" t="s">
        <v>4189</v>
      </c>
      <c r="AB129" s="780" t="e">
        <f>COUNTIF(#REF!,'SDG impact tool'!AA129)</f>
        <v>#REF!</v>
      </c>
      <c r="AC129" s="779">
        <v>0.38</v>
      </c>
    </row>
  </sheetData>
  <mergeCells count="412">
    <mergeCell ref="AU70:AW76"/>
    <mergeCell ref="B71:B76"/>
    <mergeCell ref="AU57:AW57"/>
    <mergeCell ref="A59:A61"/>
    <mergeCell ref="A62:A80"/>
    <mergeCell ref="C70:E76"/>
    <mergeCell ref="G70:I76"/>
    <mergeCell ref="K70:M76"/>
    <mergeCell ref="O70:Q76"/>
    <mergeCell ref="S70:U76"/>
    <mergeCell ref="W70:Y76"/>
    <mergeCell ref="AA70:AC76"/>
    <mergeCell ref="W57:Y57"/>
    <mergeCell ref="AA57:AC57"/>
    <mergeCell ref="AE57:AG57"/>
    <mergeCell ref="AI57:AK57"/>
    <mergeCell ref="AM57:AO57"/>
    <mergeCell ref="AQ57:AS57"/>
    <mergeCell ref="A51:A57"/>
    <mergeCell ref="C57:E57"/>
    <mergeCell ref="G57:I57"/>
    <mergeCell ref="K57:M57"/>
    <mergeCell ref="O57:Q57"/>
    <mergeCell ref="S57:U57"/>
    <mergeCell ref="AE70:AG76"/>
    <mergeCell ref="AI70:AK76"/>
    <mergeCell ref="AM70:AO76"/>
    <mergeCell ref="AQ70:AS76"/>
    <mergeCell ref="AM55:AO55"/>
    <mergeCell ref="AQ55:AS55"/>
    <mergeCell ref="AU55:AW55"/>
    <mergeCell ref="C56:E56"/>
    <mergeCell ref="G56:I56"/>
    <mergeCell ref="K56:M56"/>
    <mergeCell ref="O56:Q56"/>
    <mergeCell ref="S56:U56"/>
    <mergeCell ref="W56:Y56"/>
    <mergeCell ref="AA56:AC56"/>
    <mergeCell ref="AE56:AG56"/>
    <mergeCell ref="AI56:AK56"/>
    <mergeCell ref="AM56:AO56"/>
    <mergeCell ref="AQ56:AS56"/>
    <mergeCell ref="AU56:AW56"/>
    <mergeCell ref="C55:E55"/>
    <mergeCell ref="G55:I55"/>
    <mergeCell ref="K55:M55"/>
    <mergeCell ref="O55:Q55"/>
    <mergeCell ref="S55:U55"/>
    <mergeCell ref="W55:Y55"/>
    <mergeCell ref="AA55:AC55"/>
    <mergeCell ref="AE55:AG55"/>
    <mergeCell ref="AI55:AK55"/>
    <mergeCell ref="AM53:AO53"/>
    <mergeCell ref="AQ53:AS53"/>
    <mergeCell ref="AU53:AW53"/>
    <mergeCell ref="C54:E54"/>
    <mergeCell ref="G54:I54"/>
    <mergeCell ref="K54:M54"/>
    <mergeCell ref="O54:Q54"/>
    <mergeCell ref="S54:U54"/>
    <mergeCell ref="AU54:AW54"/>
    <mergeCell ref="W54:Y54"/>
    <mergeCell ref="AA54:AC54"/>
    <mergeCell ref="AE54:AG54"/>
    <mergeCell ref="AI54:AK54"/>
    <mergeCell ref="AM54:AO54"/>
    <mergeCell ref="AQ54:AS54"/>
    <mergeCell ref="C53:E53"/>
    <mergeCell ref="G53:I53"/>
    <mergeCell ref="K53:M53"/>
    <mergeCell ref="O53:Q53"/>
    <mergeCell ref="S53:U53"/>
    <mergeCell ref="AQ52:AS52"/>
    <mergeCell ref="AU52:AW52"/>
    <mergeCell ref="AA49:AC49"/>
    <mergeCell ref="AE49:AG49"/>
    <mergeCell ref="AI49:AK49"/>
    <mergeCell ref="AM49:AO49"/>
    <mergeCell ref="AQ49:AS49"/>
    <mergeCell ref="AU49:AW49"/>
    <mergeCell ref="W53:Y53"/>
    <mergeCell ref="AA53:AC53"/>
    <mergeCell ref="AE53:AG53"/>
    <mergeCell ref="AI53:AK53"/>
    <mergeCell ref="AU51:AW51"/>
    <mergeCell ref="W52:Y52"/>
    <mergeCell ref="AA52:AC52"/>
    <mergeCell ref="AE52:AG52"/>
    <mergeCell ref="AI52:AK52"/>
    <mergeCell ref="W51:Y51"/>
    <mergeCell ref="AA51:AC51"/>
    <mergeCell ref="AE51:AG51"/>
    <mergeCell ref="AI51:AK51"/>
    <mergeCell ref="AM51:AO51"/>
    <mergeCell ref="AQ51:AS51"/>
    <mergeCell ref="K49:M49"/>
    <mergeCell ref="O49:Q49"/>
    <mergeCell ref="S49:U49"/>
    <mergeCell ref="W49:Y49"/>
    <mergeCell ref="AA48:AC48"/>
    <mergeCell ref="AE48:AG48"/>
    <mergeCell ref="AI48:AK48"/>
    <mergeCell ref="S51:U51"/>
    <mergeCell ref="AM52:AO52"/>
    <mergeCell ref="K52:M52"/>
    <mergeCell ref="O52:Q52"/>
    <mergeCell ref="S52:U52"/>
    <mergeCell ref="K51:M51"/>
    <mergeCell ref="O51:Q51"/>
    <mergeCell ref="AM48:AO48"/>
    <mergeCell ref="AQ48:AS48"/>
    <mergeCell ref="AU48:AW48"/>
    <mergeCell ref="C48:E48"/>
    <mergeCell ref="G48:I48"/>
    <mergeCell ref="K48:M48"/>
    <mergeCell ref="O48:Q48"/>
    <mergeCell ref="S48:U48"/>
    <mergeCell ref="W48:Y48"/>
    <mergeCell ref="AA47:AC47"/>
    <mergeCell ref="AE47:AG47"/>
    <mergeCell ref="AI47:AK47"/>
    <mergeCell ref="AM47:AO47"/>
    <mergeCell ref="AQ47:AS47"/>
    <mergeCell ref="AU47:AW47"/>
    <mergeCell ref="C47:E47"/>
    <mergeCell ref="G47:I47"/>
    <mergeCell ref="K47:M47"/>
    <mergeCell ref="O47:Q47"/>
    <mergeCell ref="S47:U47"/>
    <mergeCell ref="W47:Y47"/>
    <mergeCell ref="AA46:AC46"/>
    <mergeCell ref="AE46:AG46"/>
    <mergeCell ref="AI46:AK46"/>
    <mergeCell ref="AM46:AO46"/>
    <mergeCell ref="AQ46:AS46"/>
    <mergeCell ref="AU46:AW46"/>
    <mergeCell ref="C46:E46"/>
    <mergeCell ref="G46:I46"/>
    <mergeCell ref="K46:M46"/>
    <mergeCell ref="O46:Q46"/>
    <mergeCell ref="S46:U46"/>
    <mergeCell ref="W46:Y46"/>
    <mergeCell ref="AA45:AC45"/>
    <mergeCell ref="AE45:AG45"/>
    <mergeCell ref="AI45:AK45"/>
    <mergeCell ref="AM45:AO45"/>
    <mergeCell ref="AQ45:AS45"/>
    <mergeCell ref="AU45:AW45"/>
    <mergeCell ref="C45:E45"/>
    <mergeCell ref="G45:I45"/>
    <mergeCell ref="K45:M45"/>
    <mergeCell ref="O45:Q45"/>
    <mergeCell ref="S45:U45"/>
    <mergeCell ref="W45:Y45"/>
    <mergeCell ref="AA44:AC44"/>
    <mergeCell ref="AE44:AG44"/>
    <mergeCell ref="AI44:AK44"/>
    <mergeCell ref="AM44:AO44"/>
    <mergeCell ref="AQ44:AS44"/>
    <mergeCell ref="AU44:AW44"/>
    <mergeCell ref="C44:E44"/>
    <mergeCell ref="G44:I44"/>
    <mergeCell ref="K44:M44"/>
    <mergeCell ref="O44:Q44"/>
    <mergeCell ref="S44:U44"/>
    <mergeCell ref="W44:Y44"/>
    <mergeCell ref="AA43:AC43"/>
    <mergeCell ref="AE43:AG43"/>
    <mergeCell ref="AI43:AK43"/>
    <mergeCell ref="AM43:AO43"/>
    <mergeCell ref="AQ43:AS43"/>
    <mergeCell ref="AU43:AW43"/>
    <mergeCell ref="C43:E43"/>
    <mergeCell ref="G43:I43"/>
    <mergeCell ref="K43:M43"/>
    <mergeCell ref="O43:Q43"/>
    <mergeCell ref="S43:U43"/>
    <mergeCell ref="W43:Y43"/>
    <mergeCell ref="AA42:AC42"/>
    <mergeCell ref="AE42:AG42"/>
    <mergeCell ref="AI42:AK42"/>
    <mergeCell ref="AM42:AO42"/>
    <mergeCell ref="AQ42:AS42"/>
    <mergeCell ref="AU42:AW42"/>
    <mergeCell ref="C42:E42"/>
    <mergeCell ref="G42:I42"/>
    <mergeCell ref="K42:M42"/>
    <mergeCell ref="O42:Q42"/>
    <mergeCell ref="S42:U42"/>
    <mergeCell ref="W42:Y42"/>
    <mergeCell ref="AA41:AC41"/>
    <mergeCell ref="AE41:AG41"/>
    <mergeCell ref="AI41:AK41"/>
    <mergeCell ref="AM41:AO41"/>
    <mergeCell ref="AQ41:AS41"/>
    <mergeCell ref="AU41:AW41"/>
    <mergeCell ref="C41:E41"/>
    <mergeCell ref="G41:I41"/>
    <mergeCell ref="K41:M41"/>
    <mergeCell ref="O41:Q41"/>
    <mergeCell ref="S41:U41"/>
    <mergeCell ref="W41:Y41"/>
    <mergeCell ref="AA40:AC40"/>
    <mergeCell ref="AE40:AG40"/>
    <mergeCell ref="AI40:AK40"/>
    <mergeCell ref="AM40:AO40"/>
    <mergeCell ref="AQ40:AS40"/>
    <mergeCell ref="AU40:AW40"/>
    <mergeCell ref="C40:E40"/>
    <mergeCell ref="G40:I40"/>
    <mergeCell ref="K40:M40"/>
    <mergeCell ref="O40:Q40"/>
    <mergeCell ref="S40:U40"/>
    <mergeCell ref="W40:Y40"/>
    <mergeCell ref="AA39:AC39"/>
    <mergeCell ref="AE39:AG39"/>
    <mergeCell ref="AI39:AK39"/>
    <mergeCell ref="AM39:AO39"/>
    <mergeCell ref="AQ39:AS39"/>
    <mergeCell ref="AU39:AW39"/>
    <mergeCell ref="C39:E39"/>
    <mergeCell ref="G39:I39"/>
    <mergeCell ref="K39:M39"/>
    <mergeCell ref="O39:Q39"/>
    <mergeCell ref="S39:U39"/>
    <mergeCell ref="W39:Y39"/>
    <mergeCell ref="AA38:AC38"/>
    <mergeCell ref="AE38:AG38"/>
    <mergeCell ref="AI38:AK38"/>
    <mergeCell ref="AM38:AO38"/>
    <mergeCell ref="AQ38:AS38"/>
    <mergeCell ref="AU38:AW38"/>
    <mergeCell ref="C38:E38"/>
    <mergeCell ref="G38:I38"/>
    <mergeCell ref="K38:M38"/>
    <mergeCell ref="O38:Q38"/>
    <mergeCell ref="S38:U38"/>
    <mergeCell ref="W38:Y38"/>
    <mergeCell ref="AA37:AC37"/>
    <mergeCell ref="AE37:AG37"/>
    <mergeCell ref="AI37:AK37"/>
    <mergeCell ref="AM37:AO37"/>
    <mergeCell ref="AQ37:AS37"/>
    <mergeCell ref="AU37:AW37"/>
    <mergeCell ref="C37:E37"/>
    <mergeCell ref="G37:I37"/>
    <mergeCell ref="K37:M37"/>
    <mergeCell ref="O37:Q37"/>
    <mergeCell ref="S37:U37"/>
    <mergeCell ref="W37:Y37"/>
    <mergeCell ref="AA36:AC36"/>
    <mergeCell ref="AE36:AG36"/>
    <mergeCell ref="AI36:AK36"/>
    <mergeCell ref="AM36:AO36"/>
    <mergeCell ref="AQ36:AS36"/>
    <mergeCell ref="AU36:AW36"/>
    <mergeCell ref="C36:E36"/>
    <mergeCell ref="G36:I36"/>
    <mergeCell ref="K36:M36"/>
    <mergeCell ref="O36:Q36"/>
    <mergeCell ref="S36:U36"/>
    <mergeCell ref="W36:Y36"/>
    <mergeCell ref="AA35:AC35"/>
    <mergeCell ref="AE35:AG35"/>
    <mergeCell ref="AI35:AK35"/>
    <mergeCell ref="AM35:AO35"/>
    <mergeCell ref="AQ35:AS35"/>
    <mergeCell ref="AU35:AW35"/>
    <mergeCell ref="C35:E35"/>
    <mergeCell ref="G35:I35"/>
    <mergeCell ref="K35:M35"/>
    <mergeCell ref="O35:Q35"/>
    <mergeCell ref="S35:U35"/>
    <mergeCell ref="W35:Y35"/>
    <mergeCell ref="AA34:AC34"/>
    <mergeCell ref="AE34:AG34"/>
    <mergeCell ref="AI34:AK34"/>
    <mergeCell ref="AM34:AO34"/>
    <mergeCell ref="AQ34:AS34"/>
    <mergeCell ref="AU34:AW34"/>
    <mergeCell ref="C34:E34"/>
    <mergeCell ref="G34:I34"/>
    <mergeCell ref="K34:M34"/>
    <mergeCell ref="O34:Q34"/>
    <mergeCell ref="S34:U34"/>
    <mergeCell ref="W34:Y34"/>
    <mergeCell ref="AA33:AC33"/>
    <mergeCell ref="AE33:AG33"/>
    <mergeCell ref="AI33:AK33"/>
    <mergeCell ref="AM33:AO33"/>
    <mergeCell ref="AQ33:AS33"/>
    <mergeCell ref="AU33:AW33"/>
    <mergeCell ref="C33:E33"/>
    <mergeCell ref="G33:I33"/>
    <mergeCell ref="K33:M33"/>
    <mergeCell ref="O33:Q33"/>
    <mergeCell ref="S33:U33"/>
    <mergeCell ref="W33:Y33"/>
    <mergeCell ref="AA32:AC32"/>
    <mergeCell ref="AE32:AG32"/>
    <mergeCell ref="AI32:AK32"/>
    <mergeCell ref="AM32:AO32"/>
    <mergeCell ref="AQ32:AS32"/>
    <mergeCell ref="AU32:AW32"/>
    <mergeCell ref="C32:E32"/>
    <mergeCell ref="G32:I32"/>
    <mergeCell ref="K32:M32"/>
    <mergeCell ref="O32:Q32"/>
    <mergeCell ref="S32:U32"/>
    <mergeCell ref="W32:Y32"/>
    <mergeCell ref="AU28:AW28"/>
    <mergeCell ref="C28:E28"/>
    <mergeCell ref="G28:I28"/>
    <mergeCell ref="K28:M28"/>
    <mergeCell ref="O28:Q28"/>
    <mergeCell ref="S28:U28"/>
    <mergeCell ref="W28:Y28"/>
    <mergeCell ref="AA31:AC31"/>
    <mergeCell ref="AE31:AG31"/>
    <mergeCell ref="AI31:AK31"/>
    <mergeCell ref="AM31:AO31"/>
    <mergeCell ref="AQ31:AS31"/>
    <mergeCell ref="AU31:AW31"/>
    <mergeCell ref="C31:E31"/>
    <mergeCell ref="G31:I31"/>
    <mergeCell ref="K31:M31"/>
    <mergeCell ref="O31:Q31"/>
    <mergeCell ref="S31:U31"/>
    <mergeCell ref="W31:Y31"/>
    <mergeCell ref="K27:M27"/>
    <mergeCell ref="O27:Q27"/>
    <mergeCell ref="S27:U27"/>
    <mergeCell ref="W27:Y27"/>
    <mergeCell ref="AA28:AC28"/>
    <mergeCell ref="AE28:AG28"/>
    <mergeCell ref="AI28:AK28"/>
    <mergeCell ref="AM28:AO28"/>
    <mergeCell ref="AQ28:AS28"/>
    <mergeCell ref="AU25:AW25"/>
    <mergeCell ref="AI24:AK24"/>
    <mergeCell ref="AM24:AO24"/>
    <mergeCell ref="AQ24:AS24"/>
    <mergeCell ref="AU24:AW24"/>
    <mergeCell ref="AA27:AC27"/>
    <mergeCell ref="AE27:AG27"/>
    <mergeCell ref="AI27:AK27"/>
    <mergeCell ref="AM27:AO27"/>
    <mergeCell ref="AQ27:AS27"/>
    <mergeCell ref="AU27:AW27"/>
    <mergeCell ref="AU23:AW23"/>
    <mergeCell ref="C24:E24"/>
    <mergeCell ref="G24:I24"/>
    <mergeCell ref="K24:M24"/>
    <mergeCell ref="O24:Q24"/>
    <mergeCell ref="S24:U24"/>
    <mergeCell ref="W24:Y24"/>
    <mergeCell ref="AA24:AC24"/>
    <mergeCell ref="AE24:AG24"/>
    <mergeCell ref="S23:U23"/>
    <mergeCell ref="W23:Y23"/>
    <mergeCell ref="AA23:AC23"/>
    <mergeCell ref="AE23:AG23"/>
    <mergeCell ref="AI23:AK23"/>
    <mergeCell ref="AM23:AO23"/>
    <mergeCell ref="K23:M23"/>
    <mergeCell ref="O23:Q23"/>
    <mergeCell ref="K25:M25"/>
    <mergeCell ref="O25:Q25"/>
    <mergeCell ref="S25:U25"/>
    <mergeCell ref="W25:Y25"/>
    <mergeCell ref="AQ23:AS23"/>
    <mergeCell ref="AA25:AC25"/>
    <mergeCell ref="AE25:AG25"/>
    <mergeCell ref="AI25:AK25"/>
    <mergeCell ref="AM25:AO25"/>
    <mergeCell ref="AQ25:AS25"/>
    <mergeCell ref="A109:A110"/>
    <mergeCell ref="G84:I84"/>
    <mergeCell ref="G85:I85"/>
    <mergeCell ref="G86:I86"/>
    <mergeCell ref="G87:I87"/>
    <mergeCell ref="G88:I88"/>
    <mergeCell ref="G89:I89"/>
    <mergeCell ref="G90:I90"/>
    <mergeCell ref="A1:A2"/>
    <mergeCell ref="A21:A25"/>
    <mergeCell ref="C23:E23"/>
    <mergeCell ref="G23:I23"/>
    <mergeCell ref="C27:E27"/>
    <mergeCell ref="G27:I27"/>
    <mergeCell ref="C49:E49"/>
    <mergeCell ref="G49:I49"/>
    <mergeCell ref="C52:E52"/>
    <mergeCell ref="G52:I52"/>
    <mergeCell ref="C51:E51"/>
    <mergeCell ref="G51:I51"/>
    <mergeCell ref="C25:E25"/>
    <mergeCell ref="G25:I25"/>
    <mergeCell ref="AE80:AG80"/>
    <mergeCell ref="AE81:AG81"/>
    <mergeCell ref="AE82:AG82"/>
    <mergeCell ref="AE83:AG83"/>
    <mergeCell ref="AE84:AG84"/>
    <mergeCell ref="AE85:AG85"/>
    <mergeCell ref="AE86:AG86"/>
    <mergeCell ref="AE98:AG104"/>
    <mergeCell ref="A99:A100"/>
    <mergeCell ref="C99:C100"/>
    <mergeCell ref="D99:D100"/>
    <mergeCell ref="A102:A103"/>
    <mergeCell ref="B102:B103"/>
    <mergeCell ref="A104:A105"/>
  </mergeCells>
  <dataValidations disablePrompts="1" count="12">
    <dataValidation type="list" allowBlank="1" showInputMessage="1" showErrorMessage="1" sqref="C27:E27" xr:uid="{4EC55CB7-7DBA-4921-B678-C61641E1A8F6}">
      <formula1>_xlfn.IFS(C19="Renewable",(INDEX(RE,,MATCH(C24,REC,0))),XFC19="CSA",(INDEX(IMP_CSA,,MATCH(C24,IMP_CSAC,0))),XFC19="Forestry",(INDEX(AR,,MATCH(C24,ARC,0))),XFC19="AGR",(INDEX(AGR,,MATCH(C24,AGRC,0))),XFC19="Waste Management",(INDEX(WM,,MATCH(C24,WMC,0))))</formula1>
    </dataValidation>
    <dataValidation type="list" allowBlank="1" showInputMessage="1" showErrorMessage="1" sqref="AM28:AO28 AI28:AK28 AE28:AG28 AA28:AC28 W28:Y28 S28:U28 O28:Q28 K28:M28 G28:I28 C28:E28 AQ28:AS28 AU28:AW28" xr:uid="{F543CC8D-4C81-4681-8140-A0476185AE0F}">
      <formula1>_xlfn.IFS($C$19="Renewable",(INDEX(SREI,,MATCH(C25,SRE,0))),$C$19="CSA",(INDEX(SCSAI,,MATCH(C25,SCSA,0))),$C$19="Forestry",(INDEX(SFI,,MATCH(C25,SF,0))),$C$19="AGR",(INDEX(SAGRI,,MATCH(C25,SAGR,0))),$C$19="Waste Management",(INDEX(SWM,,MATCH(C25,SWMI,0))))</formula1>
    </dataValidation>
    <dataValidation type="list" allowBlank="1" showInputMessage="1" showErrorMessage="1" sqref="G27:I27" xr:uid="{F479B275-EE9E-4C6B-8649-439588DD0495}">
      <formula1>_xlfn.IFS(C19="Renewable",(INDEX(RE,,MATCH(G24,REC,0))),C19="CSA",(INDEX(IMP_CSA,,MATCH(G24,IMP_CSAC,0))),C19="Forestry",(INDEX(AR,,MATCH(G24,ARC,0))),C19="AGR",(INDEX(AGR,,MATCH(G24,AGRC,0))),C19="Waste Management",(INDEX(WM,,MATCH(G24,WMC,0))))</formula1>
    </dataValidation>
    <dataValidation type="list" allowBlank="1" showInputMessage="1" showErrorMessage="1" sqref="K27:M27" xr:uid="{61516C68-F9A4-45F7-9F6B-5ABF9D3B36C6}">
      <formula1>_xlfn.IFS(C19="Renewable",(INDEX(RE,,MATCH(K24,REC,0))),C19="CSA",(INDEX(IMP_CSA,,MATCH(K24,IMP_CSAC,0))),C19="Forestry",(INDEX(AR,,MATCH(K24,ARC,0))),C19="AGR",(INDEX(AGR,,MATCH(K24,AGRC,0))),C19="Waste Management",(INDEX(WM,,MATCH(K24,WMC,0))))</formula1>
    </dataValidation>
    <dataValidation type="list" allowBlank="1" showInputMessage="1" showErrorMessage="1" sqref="O27:Q27" xr:uid="{1B2A4B00-1C58-43C1-B3AC-3F253BAC7DDD}">
      <formula1>_xlfn.IFS(C19="Renewable",(INDEX(RE,,MATCH(O24,REC,0))),C19="CSA",(INDEX(IMP_CSA,,MATCH(O24,IMP_CSAC,0))),C19="Forestry",(INDEX(AR,,MATCH(O24,ARC,0))),C19="AGR",(INDEX(AGR,,MATCH(O24,AGRC,0))),C19="Waste Management",(INDEX(WM,,MATCH(O24,WMC,0))))</formula1>
    </dataValidation>
    <dataValidation type="list" allowBlank="1" showInputMessage="1" showErrorMessage="1" sqref="S27:U27" xr:uid="{F30E339D-E2C1-4226-95F7-A8F4319E9C00}">
      <formula1>_xlfn.IFS(C19="Renewable",(INDEX(RE,,MATCH(S24,REC,0))),C19="CSA",(INDEX(IMP_CSA,,MATCH(S24,IMP_CSAC,0))),C19="Forestry",(INDEX(AR,,MATCH(S24,ARC,0))),C19="AGR",(INDEX(AGR,,MATCH(S24,AGRC,0))),C19="Waste Management",(INDEX(WM,,MATCH(S24,WMC,0))))</formula1>
    </dataValidation>
    <dataValidation type="list" allowBlank="1" showInputMessage="1" showErrorMessage="1" sqref="W27:Y27" xr:uid="{D67BDE68-612F-471A-91E7-98B7CBAF69E6}">
      <formula1>_xlfn.IFS(C19="Renewable",(INDEX(RE,,MATCH(W24,REC,0))),C19="CSA",(INDEX(IMP_CSA,,MATCH(W24,IMP_CSAC,0))),C19="Forestry",(INDEX(AR,,MATCH(W24,ARC,0))),C19="AGR",(INDEX(AGR,,MATCH(W24,AGRC,0))),C19="Waste Management",(INDEX(WM,,MATCH(W24,WMC,0))))</formula1>
    </dataValidation>
    <dataValidation type="list" allowBlank="1" showInputMessage="1" showErrorMessage="1" sqref="AA27:AC27" xr:uid="{D25DD1FA-85F6-498F-A33F-83487DBD5F2D}">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AE27:AG27" xr:uid="{691BDF46-6C9E-477B-93B7-FB92F992E802}">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I27:AK27" xr:uid="{ED7932C7-B39A-45B7-B413-F8E3D6D66A70}">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M27:AO27 AQ27:AS27 AU27:AW27" xr:uid="{27A03602-0198-4762-90E7-CB7AEEAC4FE1}">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H4" xr:uid="{6DA50872-9C96-422C-B428-F56BD0C03B60}">
      <formula1>$L$12</formula1>
    </dataValidation>
  </dataValidations>
  <hyperlinks>
    <hyperlink ref="E19" location="Background!A3" display="&gt;&gt; Check the list of Technology types included in current version. " xr:uid="{AE68C8CA-7857-47F5-A0BC-37C530AED2FC}"/>
    <hyperlink ref="E21" location="Background!L2" display="&gt;&gt; List of impact category" xr:uid="{DE69251B-B7BA-41F4-A0FC-746ED89ABCE6}"/>
    <hyperlink ref="E20" location="Background!M3" display="&gt;&gt; SDGs" xr:uid="{5BEAECED-D2B4-4588-A045-9827ED98C5DB}"/>
    <hyperlink ref="C29" location="Mapping!AA1" display="&gt;&gt; List of all monitoring indicators" xr:uid="{7CAF0E62-4CD9-425B-99BF-A50F981313D0}"/>
    <hyperlink ref="G29" location="Mapping!AA1" display="&gt;&gt; List of all monitoring indicators" xr:uid="{16838097-911F-4158-A5AE-B553F0232BE8}"/>
    <hyperlink ref="K29" location="Mapping!AA1" display="&gt;&gt; List of all monitoring indicators" xr:uid="{16AD07E6-C458-49C6-8A9C-38BA1DDB6BD6}"/>
    <hyperlink ref="O29" location="Mapping!AA1" display="&gt;&gt; List of all monitoring indicators" xr:uid="{2720F017-77ED-404D-90E3-C32503EB2FA0}"/>
    <hyperlink ref="S29" location="Mapping!AA1" display="&gt;&gt; List of all monitoring indicators" xr:uid="{B18710CF-2A7F-41A9-B497-D186F5C7A3B3}"/>
    <hyperlink ref="W29" location="Mapping!AA1" display="&gt;&gt; List of all monitoring indicators" xr:uid="{0EE40151-3BE4-4F9B-8235-B761A73BB8E6}"/>
    <hyperlink ref="AA29" location="Mapping!AA1" display="&gt;&gt; List of all monitoring indicators" xr:uid="{AB8D660B-EB51-403E-A922-32392B5ED2E4}"/>
    <hyperlink ref="AE29" location="Mapping!AA1" display="&gt;&gt; List of all monitoring indicators" xr:uid="{DF95B837-ACE6-472D-9B71-9B3442A2FF5C}"/>
    <hyperlink ref="AI29" location="Mapping!AA1" display="&gt;&gt; List of all monitoring indicators" xr:uid="{D3ADB18A-D0D2-43F6-A60E-4DEEF6ECA4E9}"/>
    <hyperlink ref="AM29" location="Mapping!AA1" display="&gt;&gt; List of all monitoring indicators" xr:uid="{6828A06B-3C31-4C29-8DE7-5262F0979E4D}"/>
    <hyperlink ref="A37" location="BA!R3" display="For more details please refer to BA worksheet" xr:uid="{9AA7C98B-1647-4E23-9FCB-38B960AE2F9D}"/>
    <hyperlink ref="A51:A57" location="'Impact assessment'!A24" display="&gt;&gt;Copy and paste information from step 4 table, as needed." xr:uid="{27340072-CC24-451B-9A18-2C8D9A672B09}"/>
    <hyperlink ref="AQ29" location="Mapping!AA1" display="&gt;&gt; List of all monitoring indicators" xr:uid="{C3A2CD1E-13D0-423B-BF09-23FE2607491D}"/>
    <hyperlink ref="AU29" location="Mapping!AA1" display="&gt;&gt; List of all monitoring indicators" xr:uid="{4A1B42C8-ED39-45D3-85AD-0C9214C0AF95}"/>
  </hyperlink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B1BD-1AFD-45A5-BC82-D8A793D62F39}">
  <dimension ref="B2:G29"/>
  <sheetViews>
    <sheetView topLeftCell="A4" workbookViewId="0">
      <selection activeCell="F16" sqref="F16"/>
    </sheetView>
  </sheetViews>
  <sheetFormatPr defaultColWidth="9.140625" defaultRowHeight="15"/>
  <cols>
    <col min="1" max="1" width="9.140625" style="476"/>
    <col min="2" max="2" width="49.7109375" style="476" customWidth="1"/>
    <col min="3" max="3" width="30.28515625" style="476" customWidth="1"/>
    <col min="4" max="4" width="16.28515625" style="476" customWidth="1"/>
    <col min="5" max="16384" width="9.140625" style="476"/>
  </cols>
  <sheetData>
    <row r="2" spans="2:7">
      <c r="B2" s="476" t="s">
        <v>2542</v>
      </c>
      <c r="C2" s="565">
        <f>'plant types'!B17</f>
        <v>9.1340060544904169</v>
      </c>
      <c r="D2" s="476" t="s">
        <v>41</v>
      </c>
      <c r="E2" s="613" t="s">
        <v>4042</v>
      </c>
    </row>
    <row r="3" spans="2:7">
      <c r="B3" s="566" t="s">
        <v>33459</v>
      </c>
      <c r="C3" s="567">
        <f>'SDG13 and Np'!I24</f>
        <v>10423.316712328764</v>
      </c>
      <c r="D3" s="476" t="s">
        <v>12</v>
      </c>
      <c r="E3" s="476" t="s">
        <v>33460</v>
      </c>
    </row>
    <row r="4" spans="2:7">
      <c r="B4" s="476" t="s">
        <v>2543</v>
      </c>
      <c r="C4" s="568">
        <f>C24</f>
        <v>44.771023255813958</v>
      </c>
      <c r="D4" s="476" t="s">
        <v>2544</v>
      </c>
    </row>
    <row r="6" spans="2:7">
      <c r="B6" s="476" t="s">
        <v>2577</v>
      </c>
      <c r="C6" s="568">
        <f>(C4*(C2/100))</f>
        <v>4.0893879748433593</v>
      </c>
      <c r="D6" s="476" t="s">
        <v>2544</v>
      </c>
    </row>
    <row r="7" spans="2:7">
      <c r="B7" s="476" t="s">
        <v>2576</v>
      </c>
      <c r="C7" s="569">
        <f>C3*C6</f>
        <v>42624.986021381068</v>
      </c>
      <c r="D7" s="476" t="s">
        <v>2544</v>
      </c>
      <c r="E7" s="570" t="s">
        <v>2545</v>
      </c>
      <c r="F7" s="571">
        <v>45000</v>
      </c>
      <c r="G7" s="476" t="s">
        <v>2544</v>
      </c>
    </row>
    <row r="8" spans="2:7">
      <c r="B8" s="476" t="s">
        <v>2546</v>
      </c>
      <c r="C8" s="572">
        <f>C4</f>
        <v>44.771023255813958</v>
      </c>
      <c r="D8" s="476" t="s">
        <v>2544</v>
      </c>
      <c r="E8" s="570" t="s">
        <v>2545</v>
      </c>
      <c r="F8" s="573">
        <f>F7*1%</f>
        <v>450</v>
      </c>
      <c r="G8" s="476" t="s">
        <v>2544</v>
      </c>
    </row>
    <row r="9" spans="2:7">
      <c r="B9" s="476" t="s">
        <v>2547</v>
      </c>
      <c r="C9" s="574">
        <f>'SDG13 and Np'!J24</f>
        <v>59339.291051090266</v>
      </c>
      <c r="D9" s="476" t="s">
        <v>2548</v>
      </c>
      <c r="E9" s="575"/>
    </row>
    <row r="10" spans="2:7">
      <c r="C10" s="569"/>
      <c r="E10" s="575"/>
    </row>
    <row r="11" spans="2:7">
      <c r="B11" s="1" t="s">
        <v>2549</v>
      </c>
      <c r="C11" s="567">
        <f>45000/C6-C3</f>
        <v>580.77492114450433</v>
      </c>
      <c r="D11" s="476" t="str">
        <f>D12</f>
        <v>units</v>
      </c>
      <c r="E11" s="575"/>
    </row>
    <row r="12" spans="2:7">
      <c r="B12" s="1" t="s">
        <v>33466</v>
      </c>
      <c r="C12" s="567">
        <f>C11+C3</f>
        <v>11004.091633473268</v>
      </c>
      <c r="D12" s="814" t="s">
        <v>12</v>
      </c>
    </row>
    <row r="13" spans="2:7">
      <c r="B13" s="476" t="s">
        <v>2550</v>
      </c>
    </row>
    <row r="14" spans="2:7" ht="15.75" thickBot="1"/>
    <row r="15" spans="2:7">
      <c r="B15" s="969"/>
      <c r="C15" s="970"/>
      <c r="D15" s="971"/>
    </row>
    <row r="16" spans="2:7" ht="15.75" thickBot="1">
      <c r="B16" s="576"/>
      <c r="C16" s="577"/>
      <c r="D16" s="578"/>
    </row>
    <row r="17" spans="2:4" ht="15.75" thickBot="1">
      <c r="B17" s="579" t="s">
        <v>2551</v>
      </c>
      <c r="C17" s="580" t="s">
        <v>2552</v>
      </c>
      <c r="D17" s="580" t="s">
        <v>2553</v>
      </c>
    </row>
    <row r="18" spans="2:4" ht="15.75" thickBot="1">
      <c r="B18" s="581" t="s">
        <v>2554</v>
      </c>
      <c r="C18" s="580">
        <v>2.15</v>
      </c>
      <c r="D18" s="580"/>
    </row>
    <row r="19" spans="2:4" ht="15.75" thickBot="1">
      <c r="B19" s="581" t="s">
        <v>2555</v>
      </c>
      <c r="C19" s="580">
        <v>0.55000000000000004</v>
      </c>
      <c r="D19" s="580"/>
    </row>
    <row r="20" spans="2:4" ht="41.25" thickBot="1">
      <c r="B20" s="581" t="s">
        <v>2556</v>
      </c>
      <c r="C20" s="580">
        <v>21</v>
      </c>
      <c r="D20" s="580" t="s">
        <v>2557</v>
      </c>
    </row>
    <row r="21" spans="2:4" ht="41.25" thickBot="1">
      <c r="B21" s="581" t="s">
        <v>2558</v>
      </c>
      <c r="C21" s="580">
        <v>30</v>
      </c>
      <c r="D21" s="580" t="s">
        <v>2559</v>
      </c>
    </row>
    <row r="22" spans="2:4" ht="30.75" thickBot="1">
      <c r="B22" s="582" t="s">
        <v>2560</v>
      </c>
      <c r="C22" s="580">
        <f>C19*C20*C21</f>
        <v>346.5</v>
      </c>
      <c r="D22" s="580" t="s">
        <v>2561</v>
      </c>
    </row>
    <row r="23" spans="2:4" ht="45.75" thickBot="1">
      <c r="B23" s="583" t="s">
        <v>2562</v>
      </c>
      <c r="C23" s="584">
        <f>C22*0.2778</f>
        <v>96.2577</v>
      </c>
      <c r="D23" s="580" t="s">
        <v>2563</v>
      </c>
    </row>
    <row r="24" spans="2:4" ht="45.75" thickBot="1">
      <c r="B24" s="583" t="s">
        <v>2564</v>
      </c>
      <c r="C24" s="584">
        <f>C23/2.15</f>
        <v>44.771023255813958</v>
      </c>
      <c r="D24" s="580" t="s">
        <v>2565</v>
      </c>
    </row>
    <row r="27" spans="2:4" ht="45">
      <c r="B27" s="585" t="s">
        <v>2566</v>
      </c>
    </row>
    <row r="28" spans="2:4" ht="75">
      <c r="B28" s="585" t="s">
        <v>2567</v>
      </c>
    </row>
    <row r="29" spans="2:4">
      <c r="B29" s="585" t="s">
        <v>2568</v>
      </c>
    </row>
  </sheetData>
  <mergeCells count="1">
    <mergeCell ref="B15:D15"/>
  </mergeCells>
  <hyperlinks>
    <hyperlink ref="D22" location="_ftn3" display="_ftn3" xr:uid="{277D5ECE-BACD-4217-BF91-9D3CA01F7454}"/>
    <hyperlink ref="B29" location="_ftnref3" display="_ftnref3" xr:uid="{77B8C538-8E14-4399-A868-091963A30DAC}"/>
    <hyperlink ref="B28" location="_ftnref2" display="_ftnref2" xr:uid="{FA9635ED-16F7-4078-86C6-D6FBA25E8BF2}"/>
    <hyperlink ref="B27" location="_ftnref1" display="_ftnref1" xr:uid="{AA310908-72A8-4132-A651-045397FC5D1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F895-F7C8-4DA4-8EB7-7D7EEFE81C59}">
  <dimension ref="A1:AD5491"/>
  <sheetViews>
    <sheetView workbookViewId="0">
      <selection activeCell="W1" sqref="W1"/>
    </sheetView>
  </sheetViews>
  <sheetFormatPr defaultColWidth="8.85546875" defaultRowHeight="15"/>
  <cols>
    <col min="3" max="3" width="13.7109375" customWidth="1"/>
    <col min="4" max="4" width="16.42578125" customWidth="1"/>
    <col min="7" max="7" width="20.42578125" customWidth="1"/>
    <col min="8" max="8" width="13.85546875" customWidth="1"/>
    <col min="23" max="23" width="34.5703125" customWidth="1"/>
    <col min="24" max="25" width="17.85546875" customWidth="1"/>
    <col min="26" max="26" width="13.42578125" customWidth="1"/>
    <col min="30" max="30" width="12" customWidth="1"/>
  </cols>
  <sheetData>
    <row r="1" spans="1:30" ht="94.5">
      <c r="A1" s="784" t="s">
        <v>2578</v>
      </c>
      <c r="B1" s="784" t="s">
        <v>2579</v>
      </c>
      <c r="C1" s="784" t="s">
        <v>2580</v>
      </c>
      <c r="D1" s="784" t="s">
        <v>2581</v>
      </c>
      <c r="E1" s="784" t="s">
        <v>2582</v>
      </c>
      <c r="F1" s="784" t="s">
        <v>2582</v>
      </c>
      <c r="G1" s="784" t="s">
        <v>2583</v>
      </c>
      <c r="H1" s="784" t="s">
        <v>2584</v>
      </c>
      <c r="I1" s="784" t="s">
        <v>2585</v>
      </c>
      <c r="J1" s="784" t="s">
        <v>2586</v>
      </c>
      <c r="K1" s="784" t="s">
        <v>2587</v>
      </c>
      <c r="L1" s="784" t="s">
        <v>2588</v>
      </c>
      <c r="M1" s="784" t="s">
        <v>2590</v>
      </c>
      <c r="N1" s="784" t="s">
        <v>4297</v>
      </c>
      <c r="O1" s="784" t="s">
        <v>2589</v>
      </c>
      <c r="P1" s="784" t="s">
        <v>48</v>
      </c>
      <c r="Q1" s="784" t="s">
        <v>49</v>
      </c>
      <c r="R1" s="784" t="s">
        <v>2591</v>
      </c>
      <c r="S1" s="784" t="s">
        <v>51</v>
      </c>
      <c r="T1" s="784" t="s">
        <v>52</v>
      </c>
      <c r="U1" s="784" t="s">
        <v>2592</v>
      </c>
      <c r="V1" s="784" t="s">
        <v>4298</v>
      </c>
      <c r="W1" s="784" t="s">
        <v>2593</v>
      </c>
      <c r="X1" s="784" t="s">
        <v>2594</v>
      </c>
      <c r="Y1" s="614" t="s">
        <v>4043</v>
      </c>
      <c r="Z1" s="784" t="s">
        <v>4299</v>
      </c>
      <c r="AA1" s="784" t="s">
        <v>4300</v>
      </c>
      <c r="AB1" s="784" t="s">
        <v>2595</v>
      </c>
      <c r="AC1" s="784" t="s">
        <v>2596</v>
      </c>
      <c r="AD1" s="784" t="s">
        <v>2597</v>
      </c>
    </row>
    <row r="2" spans="1:30" ht="15.75">
      <c r="A2" s="615" t="s">
        <v>4301</v>
      </c>
      <c r="B2" s="615" t="s">
        <v>33393</v>
      </c>
      <c r="C2" s="615" t="s">
        <v>4379</v>
      </c>
      <c r="D2" s="615" t="s">
        <v>4418</v>
      </c>
      <c r="E2" s="615" t="s">
        <v>32046</v>
      </c>
      <c r="F2" s="616">
        <v>44954</v>
      </c>
      <c r="G2" s="615" t="s">
        <v>33394</v>
      </c>
      <c r="H2" s="616">
        <v>45015</v>
      </c>
      <c r="I2" s="615" t="s">
        <v>33395</v>
      </c>
      <c r="J2" s="615" t="s">
        <v>627</v>
      </c>
      <c r="K2" s="615">
        <v>99999</v>
      </c>
      <c r="L2" s="615" t="s">
        <v>33396</v>
      </c>
      <c r="M2" s="615"/>
      <c r="N2" s="615" t="s">
        <v>2599</v>
      </c>
      <c r="O2" s="615" t="s">
        <v>2599</v>
      </c>
      <c r="P2" s="617">
        <v>35.143957</v>
      </c>
      <c r="Q2" s="617">
        <v>0.62682000000000004</v>
      </c>
      <c r="R2" s="615" t="s">
        <v>893</v>
      </c>
      <c r="S2" s="615" t="s">
        <v>2882</v>
      </c>
      <c r="T2" s="615" t="s">
        <v>2882</v>
      </c>
      <c r="U2" s="615" t="s">
        <v>33397</v>
      </c>
      <c r="V2" s="615">
        <v>40</v>
      </c>
      <c r="W2" s="615" t="s">
        <v>2982</v>
      </c>
      <c r="X2" s="615" t="s">
        <v>2982</v>
      </c>
      <c r="Y2" s="615" t="str">
        <f t="shared" ref="Y2:Y65" si="0">IF(X2="",W2,X2)</f>
        <v>Ambrose Koech</v>
      </c>
      <c r="Z2" s="852"/>
      <c r="AA2" s="615" t="s">
        <v>4314</v>
      </c>
      <c r="AB2" s="615" t="s">
        <v>2605</v>
      </c>
      <c r="AC2" s="615" t="s">
        <v>2606</v>
      </c>
      <c r="AD2" s="615" t="s">
        <v>33379</v>
      </c>
    </row>
    <row r="3" spans="1:30" ht="15.75">
      <c r="A3" s="615" t="s">
        <v>4301</v>
      </c>
      <c r="B3" s="615" t="s">
        <v>33380</v>
      </c>
      <c r="C3" s="615" t="s">
        <v>4303</v>
      </c>
      <c r="D3" s="615" t="s">
        <v>2599</v>
      </c>
      <c r="E3" s="615" t="s">
        <v>33381</v>
      </c>
      <c r="F3" s="616">
        <v>44907</v>
      </c>
      <c r="G3" s="615" t="s">
        <v>33382</v>
      </c>
      <c r="H3" s="616">
        <v>45014</v>
      </c>
      <c r="I3" s="615" t="s">
        <v>33383</v>
      </c>
      <c r="J3" s="615" t="s">
        <v>629</v>
      </c>
      <c r="K3" s="615" t="s">
        <v>33384</v>
      </c>
      <c r="L3" s="615" t="s">
        <v>33385</v>
      </c>
      <c r="M3" s="615"/>
      <c r="N3" s="615" t="s">
        <v>2599</v>
      </c>
      <c r="O3" s="615" t="s">
        <v>33386</v>
      </c>
      <c r="P3" s="617">
        <v>35.407237000000002</v>
      </c>
      <c r="Q3" s="617">
        <v>-0.78251300000000001</v>
      </c>
      <c r="R3" s="615" t="s">
        <v>1623</v>
      </c>
      <c r="S3" s="615" t="s">
        <v>1624</v>
      </c>
      <c r="T3" s="615" t="s">
        <v>2826</v>
      </c>
      <c r="U3" s="615" t="s">
        <v>33387</v>
      </c>
      <c r="V3" s="615">
        <v>10</v>
      </c>
      <c r="W3" s="615" t="s">
        <v>13308</v>
      </c>
      <c r="X3" s="615" t="s">
        <v>13308</v>
      </c>
      <c r="Y3" s="615" t="str">
        <f t="shared" si="0"/>
        <v>Samwel Teres</v>
      </c>
      <c r="Z3" s="852"/>
      <c r="AA3" s="615" t="s">
        <v>4314</v>
      </c>
      <c r="AB3" s="615" t="s">
        <v>2683</v>
      </c>
      <c r="AC3" s="615" t="s">
        <v>2606</v>
      </c>
      <c r="AD3" s="615" t="s">
        <v>33379</v>
      </c>
    </row>
    <row r="4" spans="1:30" ht="15.75">
      <c r="A4" s="615" t="s">
        <v>4301</v>
      </c>
      <c r="B4" s="615" t="s">
        <v>33372</v>
      </c>
      <c r="C4" s="615" t="s">
        <v>4303</v>
      </c>
      <c r="D4" s="615" t="s">
        <v>2599</v>
      </c>
      <c r="E4" s="615" t="s">
        <v>33373</v>
      </c>
      <c r="F4" s="616">
        <v>44989</v>
      </c>
      <c r="G4" s="615" t="s">
        <v>33374</v>
      </c>
      <c r="H4" s="616">
        <v>45008</v>
      </c>
      <c r="I4" s="615" t="s">
        <v>33375</v>
      </c>
      <c r="J4" s="615" t="s">
        <v>627</v>
      </c>
      <c r="K4" s="615" t="s">
        <v>33376</v>
      </c>
      <c r="L4" s="615" t="s">
        <v>33377</v>
      </c>
      <c r="M4" s="615"/>
      <c r="N4" s="615" t="s">
        <v>2599</v>
      </c>
      <c r="O4" s="615" t="s">
        <v>33378</v>
      </c>
      <c r="P4" s="617">
        <v>37.698090000000001</v>
      </c>
      <c r="Q4" s="617">
        <v>-9.5677999999999999E-2</v>
      </c>
      <c r="R4" s="615" t="s">
        <v>1104</v>
      </c>
      <c r="S4" s="615" t="s">
        <v>2643</v>
      </c>
      <c r="T4" s="615" t="s">
        <v>3398</v>
      </c>
      <c r="U4" s="615" t="s">
        <v>3403</v>
      </c>
      <c r="V4" s="615">
        <v>8</v>
      </c>
      <c r="W4" s="615" t="s">
        <v>8017</v>
      </c>
      <c r="X4" s="615" t="s">
        <v>15041</v>
      </c>
      <c r="Y4" s="615" t="str">
        <f t="shared" si="0"/>
        <v>Joshua Muthaura</v>
      </c>
      <c r="Z4" s="852"/>
      <c r="AA4" s="615" t="s">
        <v>4314</v>
      </c>
      <c r="AB4" s="615" t="s">
        <v>2683</v>
      </c>
      <c r="AC4" s="615" t="s">
        <v>2606</v>
      </c>
      <c r="AD4" s="615" t="s">
        <v>33379</v>
      </c>
    </row>
    <row r="5" spans="1:30" ht="15.75">
      <c r="A5" s="615" t="s">
        <v>4301</v>
      </c>
      <c r="B5" s="615" t="s">
        <v>33356</v>
      </c>
      <c r="C5" s="615" t="s">
        <v>4303</v>
      </c>
      <c r="D5" s="615" t="s">
        <v>2599</v>
      </c>
      <c r="E5" s="615" t="s">
        <v>33357</v>
      </c>
      <c r="F5" s="616">
        <v>44911</v>
      </c>
      <c r="G5" s="615" t="s">
        <v>33358</v>
      </c>
      <c r="H5" s="616">
        <v>45003</v>
      </c>
      <c r="I5" s="615" t="s">
        <v>33359</v>
      </c>
      <c r="J5" s="615" t="s">
        <v>629</v>
      </c>
      <c r="K5" s="615" t="s">
        <v>33360</v>
      </c>
      <c r="L5" s="615" t="s">
        <v>33361</v>
      </c>
      <c r="M5" s="615"/>
      <c r="N5" s="615" t="s">
        <v>2599</v>
      </c>
      <c r="O5" s="615" t="s">
        <v>2599</v>
      </c>
      <c r="P5" s="617">
        <v>36.881397</v>
      </c>
      <c r="Q5" s="617">
        <v>-0.576017</v>
      </c>
      <c r="R5" s="615" t="s">
        <v>1056</v>
      </c>
      <c r="S5" s="615" t="s">
        <v>1685</v>
      </c>
      <c r="T5" s="615" t="s">
        <v>3334</v>
      </c>
      <c r="U5" s="615" t="s">
        <v>2672</v>
      </c>
      <c r="V5" s="615">
        <v>8</v>
      </c>
      <c r="W5" s="615" t="s">
        <v>7939</v>
      </c>
      <c r="X5" s="615" t="s">
        <v>7940</v>
      </c>
      <c r="Y5" s="615" t="str">
        <f t="shared" si="0"/>
        <v>Eric Mugo</v>
      </c>
      <c r="Z5" s="852"/>
      <c r="AA5" s="615" t="s">
        <v>4314</v>
      </c>
      <c r="AB5" s="615" t="s">
        <v>2605</v>
      </c>
      <c r="AC5" s="615" t="s">
        <v>2606</v>
      </c>
      <c r="AD5" s="615" t="s">
        <v>33362</v>
      </c>
    </row>
    <row r="6" spans="1:30" ht="15.75">
      <c r="A6" s="615" t="s">
        <v>4301</v>
      </c>
      <c r="B6" s="615" t="s">
        <v>33388</v>
      </c>
      <c r="C6" s="615" t="s">
        <v>4303</v>
      </c>
      <c r="D6" s="615" t="s">
        <v>2599</v>
      </c>
      <c r="E6" s="615" t="s">
        <v>33364</v>
      </c>
      <c r="F6" s="616">
        <v>44972</v>
      </c>
      <c r="G6" s="615" t="s">
        <v>33389</v>
      </c>
      <c r="H6" s="616">
        <v>45000</v>
      </c>
      <c r="I6" s="615" t="s">
        <v>33390</v>
      </c>
      <c r="J6" s="615" t="s">
        <v>627</v>
      </c>
      <c r="K6" s="615">
        <v>99999</v>
      </c>
      <c r="L6" s="615" t="s">
        <v>33391</v>
      </c>
      <c r="M6" s="615"/>
      <c r="N6" s="615" t="s">
        <v>2599</v>
      </c>
      <c r="O6" s="615" t="s">
        <v>2599</v>
      </c>
      <c r="P6" s="617">
        <v>35.320954999999998</v>
      </c>
      <c r="Q6" s="617">
        <v>0.54422199999999998</v>
      </c>
      <c r="R6" s="615" t="s">
        <v>893</v>
      </c>
      <c r="S6" s="615" t="s">
        <v>1356</v>
      </c>
      <c r="T6" s="615" t="s">
        <v>1356</v>
      </c>
      <c r="U6" s="615" t="s">
        <v>33392</v>
      </c>
      <c r="V6" s="615">
        <v>10</v>
      </c>
      <c r="W6" s="615" t="s">
        <v>3116</v>
      </c>
      <c r="X6" s="615" t="s">
        <v>2599</v>
      </c>
      <c r="Y6" s="615" t="str">
        <f t="shared" si="0"/>
        <v>Luka Kiprop Maiyo</v>
      </c>
      <c r="Z6" s="852"/>
      <c r="AA6" s="615" t="s">
        <v>4314</v>
      </c>
      <c r="AB6" s="615" t="s">
        <v>2605</v>
      </c>
      <c r="AC6" s="615" t="s">
        <v>2606</v>
      </c>
      <c r="AD6" s="615" t="s">
        <v>33379</v>
      </c>
    </row>
    <row r="7" spans="1:30" ht="15.75">
      <c r="A7" s="615" t="s">
        <v>4301</v>
      </c>
      <c r="B7" s="615" t="s">
        <v>33398</v>
      </c>
      <c r="C7" s="615" t="s">
        <v>4303</v>
      </c>
      <c r="D7" s="615" t="s">
        <v>2599</v>
      </c>
      <c r="E7" s="615" t="s">
        <v>33399</v>
      </c>
      <c r="F7" s="616">
        <v>44909</v>
      </c>
      <c r="G7" s="615" t="s">
        <v>33400</v>
      </c>
      <c r="H7" s="616">
        <v>44999</v>
      </c>
      <c r="I7" s="615" t="s">
        <v>33401</v>
      </c>
      <c r="J7" s="615" t="s">
        <v>629</v>
      </c>
      <c r="K7" s="615">
        <v>99999</v>
      </c>
      <c r="L7" s="615" t="s">
        <v>33402</v>
      </c>
      <c r="M7" s="615"/>
      <c r="N7" s="615" t="s">
        <v>2599</v>
      </c>
      <c r="O7" s="615" t="s">
        <v>2599</v>
      </c>
      <c r="P7" s="617">
        <v>35.337310000000002</v>
      </c>
      <c r="Q7" s="617">
        <v>0.565608</v>
      </c>
      <c r="R7" s="615" t="s">
        <v>893</v>
      </c>
      <c r="S7" s="615" t="s">
        <v>1356</v>
      </c>
      <c r="T7" s="615" t="s">
        <v>1356</v>
      </c>
      <c r="U7" s="615" t="s">
        <v>12806</v>
      </c>
      <c r="V7" s="615">
        <v>12</v>
      </c>
      <c r="W7" s="615" t="s">
        <v>2982</v>
      </c>
      <c r="X7" s="615" t="s">
        <v>2599</v>
      </c>
      <c r="Y7" s="615" t="str">
        <f t="shared" si="0"/>
        <v>Ambrose Koech</v>
      </c>
      <c r="Z7" s="852"/>
      <c r="AA7" s="615" t="s">
        <v>4314</v>
      </c>
      <c r="AB7" s="615" t="s">
        <v>2605</v>
      </c>
      <c r="AC7" s="615" t="s">
        <v>2606</v>
      </c>
      <c r="AD7" s="615" t="s">
        <v>33379</v>
      </c>
    </row>
    <row r="8" spans="1:30" ht="15.75">
      <c r="A8" s="615" t="s">
        <v>4301</v>
      </c>
      <c r="B8" s="615" t="s">
        <v>33350</v>
      </c>
      <c r="C8" s="615" t="s">
        <v>4303</v>
      </c>
      <c r="D8" s="615" t="s">
        <v>2599</v>
      </c>
      <c r="E8" s="615" t="s">
        <v>33351</v>
      </c>
      <c r="F8" s="616">
        <v>44964</v>
      </c>
      <c r="G8" s="615" t="s">
        <v>33352</v>
      </c>
      <c r="H8" s="616">
        <v>44993</v>
      </c>
      <c r="I8" s="615" t="s">
        <v>25062</v>
      </c>
      <c r="J8" s="615" t="s">
        <v>629</v>
      </c>
      <c r="K8" s="615" t="s">
        <v>33353</v>
      </c>
      <c r="L8" s="615" t="s">
        <v>33354</v>
      </c>
      <c r="M8" s="615"/>
      <c r="N8" s="615" t="s">
        <v>2599</v>
      </c>
      <c r="O8" s="615" t="s">
        <v>2599</v>
      </c>
      <c r="P8" s="617">
        <v>37.092080000000003</v>
      </c>
      <c r="Q8" s="617">
        <v>2.8237999999999999E-2</v>
      </c>
      <c r="R8" s="615" t="s">
        <v>960</v>
      </c>
      <c r="S8" s="615" t="s">
        <v>961</v>
      </c>
      <c r="T8" s="615" t="s">
        <v>3011</v>
      </c>
      <c r="U8" s="615" t="s">
        <v>2986</v>
      </c>
      <c r="V8" s="615">
        <v>8</v>
      </c>
      <c r="W8" s="615" t="s">
        <v>9724</v>
      </c>
      <c r="X8" s="615" t="s">
        <v>33355</v>
      </c>
      <c r="Y8" s="615" t="str">
        <f t="shared" si="0"/>
        <v>Francis Nyaga Mureithi</v>
      </c>
      <c r="Z8" s="852"/>
      <c r="AA8" s="615" t="s">
        <v>4314</v>
      </c>
      <c r="AB8" s="615" t="s">
        <v>2683</v>
      </c>
      <c r="AC8" s="615" t="s">
        <v>2606</v>
      </c>
      <c r="AD8" s="615" t="s">
        <v>33349</v>
      </c>
    </row>
    <row r="9" spans="1:30" ht="15.75">
      <c r="A9" s="615" t="s">
        <v>4301</v>
      </c>
      <c r="B9" s="615" t="s">
        <v>33320</v>
      </c>
      <c r="C9" s="615" t="s">
        <v>4379</v>
      </c>
      <c r="D9" s="615" t="s">
        <v>2598</v>
      </c>
      <c r="E9" s="615" t="s">
        <v>27176</v>
      </c>
      <c r="F9" s="616">
        <v>44868</v>
      </c>
      <c r="G9" s="615" t="s">
        <v>33321</v>
      </c>
      <c r="H9" s="616">
        <v>44992</v>
      </c>
      <c r="I9" s="615" t="s">
        <v>33322</v>
      </c>
      <c r="J9" s="615" t="s">
        <v>629</v>
      </c>
      <c r="K9" s="615" t="s">
        <v>33323</v>
      </c>
      <c r="L9" s="615" t="s">
        <v>33324</v>
      </c>
      <c r="M9" s="615"/>
      <c r="N9" s="615" t="s">
        <v>2599</v>
      </c>
      <c r="O9" s="615" t="s">
        <v>2599</v>
      </c>
      <c r="P9" s="617">
        <v>39.836886999999997</v>
      </c>
      <c r="Q9" s="617">
        <v>-3.6962730000000001</v>
      </c>
      <c r="R9" s="615" t="s">
        <v>1671</v>
      </c>
      <c r="S9" s="615" t="s">
        <v>3084</v>
      </c>
      <c r="T9" s="615" t="s">
        <v>33325</v>
      </c>
      <c r="U9" s="615" t="s">
        <v>33326</v>
      </c>
      <c r="V9" s="615">
        <v>16</v>
      </c>
      <c r="W9" s="615" t="s">
        <v>3512</v>
      </c>
      <c r="X9" s="615" t="s">
        <v>2599</v>
      </c>
      <c r="Y9" s="615" t="str">
        <f t="shared" si="0"/>
        <v>Samson Sirya</v>
      </c>
      <c r="Z9" s="852"/>
      <c r="AA9" s="615" t="s">
        <v>4314</v>
      </c>
      <c r="AB9" s="615" t="s">
        <v>2605</v>
      </c>
      <c r="AC9" s="615" t="s">
        <v>2606</v>
      </c>
      <c r="AD9" s="615" t="s">
        <v>33319</v>
      </c>
    </row>
    <row r="10" spans="1:30" ht="15.75">
      <c r="A10" s="615" t="s">
        <v>4301</v>
      </c>
      <c r="B10" s="615" t="s">
        <v>33327</v>
      </c>
      <c r="C10" s="615" t="s">
        <v>4303</v>
      </c>
      <c r="D10" s="615" t="s">
        <v>2599</v>
      </c>
      <c r="E10" s="615" t="s">
        <v>7996</v>
      </c>
      <c r="F10" s="616">
        <v>44866</v>
      </c>
      <c r="G10" s="615" t="s">
        <v>33321</v>
      </c>
      <c r="H10" s="616">
        <v>44992</v>
      </c>
      <c r="I10" s="615" t="s">
        <v>33328</v>
      </c>
      <c r="J10" s="615" t="s">
        <v>629</v>
      </c>
      <c r="K10" s="615" t="s">
        <v>33329</v>
      </c>
      <c r="L10" s="615" t="s">
        <v>33330</v>
      </c>
      <c r="M10" s="615"/>
      <c r="N10" s="615" t="s">
        <v>2599</v>
      </c>
      <c r="O10" s="615" t="s">
        <v>2599</v>
      </c>
      <c r="P10" s="617">
        <v>39.77608</v>
      </c>
      <c r="Q10" s="617">
        <v>-3.8168150000000001</v>
      </c>
      <c r="R10" s="615" t="s">
        <v>1671</v>
      </c>
      <c r="S10" s="615" t="s">
        <v>3084</v>
      </c>
      <c r="T10" s="615" t="s">
        <v>33331</v>
      </c>
      <c r="U10" s="615" t="s">
        <v>33332</v>
      </c>
      <c r="V10" s="615">
        <v>16</v>
      </c>
      <c r="W10" s="615" t="s">
        <v>3512</v>
      </c>
      <c r="X10" s="615" t="s">
        <v>2599</v>
      </c>
      <c r="Y10" s="615" t="str">
        <f t="shared" si="0"/>
        <v>Samson Sirya</v>
      </c>
      <c r="Z10" s="852"/>
      <c r="AA10" s="615" t="s">
        <v>4314</v>
      </c>
      <c r="AB10" s="615" t="s">
        <v>2605</v>
      </c>
      <c r="AC10" s="615" t="s">
        <v>2606</v>
      </c>
      <c r="AD10" s="615" t="s">
        <v>33319</v>
      </c>
    </row>
    <row r="11" spans="1:30" ht="15.75">
      <c r="A11" s="615" t="s">
        <v>4301</v>
      </c>
      <c r="B11" s="615" t="s">
        <v>33333</v>
      </c>
      <c r="C11" s="615" t="s">
        <v>4303</v>
      </c>
      <c r="D11" s="615" t="s">
        <v>2599</v>
      </c>
      <c r="E11" s="615" t="s">
        <v>33334</v>
      </c>
      <c r="F11" s="616">
        <v>44867</v>
      </c>
      <c r="G11" s="615" t="s">
        <v>33321</v>
      </c>
      <c r="H11" s="616">
        <v>44992</v>
      </c>
      <c r="I11" s="615" t="s">
        <v>33335</v>
      </c>
      <c r="J11" s="615" t="s">
        <v>629</v>
      </c>
      <c r="K11" s="615" t="s">
        <v>33336</v>
      </c>
      <c r="L11" s="615" t="s">
        <v>33337</v>
      </c>
      <c r="M11" s="615"/>
      <c r="N11" s="615" t="s">
        <v>2599</v>
      </c>
      <c r="O11" s="615" t="s">
        <v>2599</v>
      </c>
      <c r="P11" s="617">
        <v>39.615582000000003</v>
      </c>
      <c r="Q11" s="617">
        <v>-3.8880349999999999</v>
      </c>
      <c r="R11" s="615" t="s">
        <v>1671</v>
      </c>
      <c r="S11" s="615" t="s">
        <v>1672</v>
      </c>
      <c r="T11" s="615" t="s">
        <v>1671</v>
      </c>
      <c r="U11" s="615" t="s">
        <v>33338</v>
      </c>
      <c r="V11" s="615">
        <v>8</v>
      </c>
      <c r="W11" s="615" t="s">
        <v>3512</v>
      </c>
      <c r="X11" s="615" t="s">
        <v>2599</v>
      </c>
      <c r="Y11" s="615" t="str">
        <f t="shared" si="0"/>
        <v>Samson Sirya</v>
      </c>
      <c r="Z11" s="852"/>
      <c r="AA11" s="615" t="s">
        <v>4314</v>
      </c>
      <c r="AB11" s="615" t="s">
        <v>2605</v>
      </c>
      <c r="AC11" s="615" t="s">
        <v>2606</v>
      </c>
      <c r="AD11" s="615" t="s">
        <v>33319</v>
      </c>
    </row>
    <row r="12" spans="1:30" ht="15.75">
      <c r="A12" s="615" t="s">
        <v>4301</v>
      </c>
      <c r="B12" s="615" t="s">
        <v>33339</v>
      </c>
      <c r="C12" s="615" t="s">
        <v>4303</v>
      </c>
      <c r="D12" s="615" t="s">
        <v>2599</v>
      </c>
      <c r="E12" s="615" t="s">
        <v>27176</v>
      </c>
      <c r="F12" s="616">
        <v>44868</v>
      </c>
      <c r="G12" s="615" t="s">
        <v>33321</v>
      </c>
      <c r="H12" s="616">
        <v>44992</v>
      </c>
      <c r="I12" s="615" t="s">
        <v>33340</v>
      </c>
      <c r="J12" s="615" t="s">
        <v>627</v>
      </c>
      <c r="K12" s="615" t="s">
        <v>33341</v>
      </c>
      <c r="L12" s="615" t="s">
        <v>33342</v>
      </c>
      <c r="M12" s="615"/>
      <c r="N12" s="615" t="s">
        <v>2599</v>
      </c>
      <c r="O12" s="615" t="s">
        <v>2599</v>
      </c>
      <c r="P12" s="617">
        <v>39.718299999999999</v>
      </c>
      <c r="Q12" s="617">
        <v>-3.964925</v>
      </c>
      <c r="R12" s="615" t="s">
        <v>2654</v>
      </c>
      <c r="S12" s="615" t="s">
        <v>2655</v>
      </c>
      <c r="T12" s="615" t="s">
        <v>3945</v>
      </c>
      <c r="U12" s="615" t="s">
        <v>33343</v>
      </c>
      <c r="V12" s="615">
        <v>8</v>
      </c>
      <c r="W12" s="615" t="s">
        <v>3512</v>
      </c>
      <c r="X12" s="615" t="s">
        <v>2599</v>
      </c>
      <c r="Y12" s="615" t="str">
        <f t="shared" si="0"/>
        <v>Samson Sirya</v>
      </c>
      <c r="Z12" s="852"/>
      <c r="AA12" s="615" t="s">
        <v>4314</v>
      </c>
      <c r="AB12" s="615" t="s">
        <v>2605</v>
      </c>
      <c r="AC12" s="615" t="s">
        <v>2606</v>
      </c>
      <c r="AD12" s="615" t="s">
        <v>33319</v>
      </c>
    </row>
    <row r="13" spans="1:30" ht="15.75">
      <c r="A13" s="615" t="s">
        <v>4301</v>
      </c>
      <c r="B13" s="615" t="s">
        <v>33344</v>
      </c>
      <c r="C13" s="615" t="s">
        <v>4303</v>
      </c>
      <c r="D13" s="615" t="s">
        <v>2599</v>
      </c>
      <c r="E13" s="615" t="s">
        <v>18858</v>
      </c>
      <c r="F13" s="616">
        <v>44899</v>
      </c>
      <c r="G13" s="615" t="s">
        <v>33321</v>
      </c>
      <c r="H13" s="616">
        <v>44992</v>
      </c>
      <c r="I13" s="615" t="s">
        <v>33345</v>
      </c>
      <c r="J13" s="615" t="s">
        <v>627</v>
      </c>
      <c r="K13" s="615">
        <v>99999</v>
      </c>
      <c r="L13" s="615" t="s">
        <v>33346</v>
      </c>
      <c r="M13" s="615"/>
      <c r="N13" s="615" t="s">
        <v>2599</v>
      </c>
      <c r="O13" s="615" t="s">
        <v>2599</v>
      </c>
      <c r="P13" s="617">
        <v>35.555055000000003</v>
      </c>
      <c r="Q13" s="617">
        <v>0.54473499999999997</v>
      </c>
      <c r="R13" s="615" t="s">
        <v>974</v>
      </c>
      <c r="S13" s="615" t="s">
        <v>3115</v>
      </c>
      <c r="T13" s="615" t="s">
        <v>1117</v>
      </c>
      <c r="U13" s="615" t="s">
        <v>33347</v>
      </c>
      <c r="V13" s="615">
        <v>12</v>
      </c>
      <c r="W13" s="615" t="s">
        <v>3116</v>
      </c>
      <c r="X13" s="615" t="s">
        <v>33348</v>
      </c>
      <c r="Y13" s="615" t="str">
        <f t="shared" si="0"/>
        <v>Luka Maiyo</v>
      </c>
      <c r="Z13" s="852"/>
      <c r="AA13" s="615" t="s">
        <v>4314</v>
      </c>
      <c r="AB13" s="615" t="s">
        <v>2683</v>
      </c>
      <c r="AC13" s="615" t="s">
        <v>2606</v>
      </c>
      <c r="AD13" s="615" t="s">
        <v>33349</v>
      </c>
    </row>
    <row r="14" spans="1:30" ht="15.75">
      <c r="A14" s="615" t="s">
        <v>4301</v>
      </c>
      <c r="B14" s="615" t="s">
        <v>33314</v>
      </c>
      <c r="C14" s="615" t="s">
        <v>4379</v>
      </c>
      <c r="D14" s="615" t="s">
        <v>4418</v>
      </c>
      <c r="E14" s="615" t="s">
        <v>18858</v>
      </c>
      <c r="F14" s="616">
        <v>44899</v>
      </c>
      <c r="G14" s="615" t="s">
        <v>33315</v>
      </c>
      <c r="H14" s="616">
        <v>44990</v>
      </c>
      <c r="I14" s="615" t="s">
        <v>33316</v>
      </c>
      <c r="J14" s="615" t="s">
        <v>629</v>
      </c>
      <c r="K14" s="615" t="s">
        <v>33317</v>
      </c>
      <c r="L14" s="615" t="s">
        <v>33318</v>
      </c>
      <c r="M14" s="615"/>
      <c r="N14" s="615" t="s">
        <v>2599</v>
      </c>
      <c r="O14" s="615" t="s">
        <v>2599</v>
      </c>
      <c r="P14" s="617">
        <v>39.668168000000001</v>
      </c>
      <c r="Q14" s="617">
        <v>-4.0414050000000001</v>
      </c>
      <c r="R14" s="615" t="s">
        <v>2654</v>
      </c>
      <c r="S14" s="615" t="s">
        <v>2655</v>
      </c>
      <c r="T14" s="615" t="s">
        <v>3945</v>
      </c>
      <c r="U14" s="615" t="s">
        <v>21022</v>
      </c>
      <c r="V14" s="615">
        <v>12</v>
      </c>
      <c r="W14" s="615" t="s">
        <v>3512</v>
      </c>
      <c r="X14" s="615" t="s">
        <v>2599</v>
      </c>
      <c r="Y14" s="615" t="str">
        <f t="shared" si="0"/>
        <v>Samson Sirya</v>
      </c>
      <c r="Z14" s="852"/>
      <c r="AA14" s="615" t="s">
        <v>4314</v>
      </c>
      <c r="AB14" s="615" t="s">
        <v>2605</v>
      </c>
      <c r="AC14" s="615" t="s">
        <v>2606</v>
      </c>
      <c r="AD14" s="615" t="s">
        <v>33319</v>
      </c>
    </row>
    <row r="15" spans="1:30" ht="15.75">
      <c r="A15" s="615" t="s">
        <v>4301</v>
      </c>
      <c r="B15" s="615" t="s">
        <v>33363</v>
      </c>
      <c r="C15" s="615" t="s">
        <v>4303</v>
      </c>
      <c r="D15" s="615" t="s">
        <v>2599</v>
      </c>
      <c r="E15" s="615" t="s">
        <v>33364</v>
      </c>
      <c r="F15" s="616">
        <v>44972</v>
      </c>
      <c r="G15" s="615" t="s">
        <v>33365</v>
      </c>
      <c r="H15" s="616">
        <v>44987</v>
      </c>
      <c r="I15" s="615" t="s">
        <v>33366</v>
      </c>
      <c r="J15" s="615" t="s">
        <v>629</v>
      </c>
      <c r="K15" s="615" t="s">
        <v>33367</v>
      </c>
      <c r="L15" s="615" t="s">
        <v>33368</v>
      </c>
      <c r="M15" s="615"/>
      <c r="N15" s="615" t="s">
        <v>2599</v>
      </c>
      <c r="O15" s="615" t="s">
        <v>33369</v>
      </c>
      <c r="P15" s="617">
        <v>37.587400000000002</v>
      </c>
      <c r="Q15" s="617">
        <v>-6.5507999999999997E-2</v>
      </c>
      <c r="R15" s="615" t="s">
        <v>1104</v>
      </c>
      <c r="S15" s="615" t="s">
        <v>2643</v>
      </c>
      <c r="T15" s="615" t="s">
        <v>3534</v>
      </c>
      <c r="U15" s="615" t="s">
        <v>33370</v>
      </c>
      <c r="V15" s="615">
        <v>8</v>
      </c>
      <c r="W15" s="615" t="s">
        <v>8017</v>
      </c>
      <c r="X15" s="615" t="s">
        <v>15041</v>
      </c>
      <c r="Y15" s="615" t="str">
        <f t="shared" si="0"/>
        <v>Joshua Muthaura</v>
      </c>
      <c r="Z15" s="852"/>
      <c r="AA15" s="615" t="s">
        <v>4314</v>
      </c>
      <c r="AB15" s="615" t="s">
        <v>2683</v>
      </c>
      <c r="AC15" s="615" t="s">
        <v>2606</v>
      </c>
      <c r="AD15" s="615" t="s">
        <v>33371</v>
      </c>
    </row>
    <row r="16" spans="1:30" ht="15.75">
      <c r="A16" s="785" t="s">
        <v>4301</v>
      </c>
      <c r="B16" s="785" t="s">
        <v>18484</v>
      </c>
      <c r="C16" s="785" t="s">
        <v>4303</v>
      </c>
      <c r="D16" s="785" t="s">
        <v>2599</v>
      </c>
      <c r="E16" s="785" t="s">
        <v>18485</v>
      </c>
      <c r="F16" s="786">
        <v>44910</v>
      </c>
      <c r="G16" s="785" t="s">
        <v>18486</v>
      </c>
      <c r="H16" s="786">
        <v>44977</v>
      </c>
      <c r="I16" s="785" t="s">
        <v>18487</v>
      </c>
      <c r="J16" s="785" t="s">
        <v>629</v>
      </c>
      <c r="K16" s="785" t="s">
        <v>18488</v>
      </c>
      <c r="L16" s="785" t="s">
        <v>18489</v>
      </c>
      <c r="M16" s="785"/>
      <c r="N16" s="785"/>
      <c r="O16" s="785"/>
      <c r="P16" s="787">
        <v>35.097352000000001</v>
      </c>
      <c r="Q16" s="787">
        <v>-0.66265799999999997</v>
      </c>
      <c r="R16" s="785" t="s">
        <v>2053</v>
      </c>
      <c r="S16" s="785" t="s">
        <v>2098</v>
      </c>
      <c r="T16" s="785" t="s">
        <v>2759</v>
      </c>
      <c r="U16" s="785" t="s">
        <v>18490</v>
      </c>
      <c r="V16" s="785">
        <v>12</v>
      </c>
      <c r="W16" s="785" t="s">
        <v>18483</v>
      </c>
      <c r="X16" s="785" t="s">
        <v>18483</v>
      </c>
      <c r="Y16" s="615" t="str">
        <f t="shared" si="0"/>
        <v>Nemcom Ltd</v>
      </c>
      <c r="Z16" s="785" t="s">
        <v>2599</v>
      </c>
      <c r="AA16" s="785" t="s">
        <v>4314</v>
      </c>
      <c r="AB16" s="785" t="s">
        <v>2683</v>
      </c>
      <c r="AC16" s="785" t="s">
        <v>2606</v>
      </c>
      <c r="AD16" s="786">
        <v>44978</v>
      </c>
    </row>
    <row r="17" spans="1:30" ht="15.75">
      <c r="A17" s="785" t="s">
        <v>4301</v>
      </c>
      <c r="B17" s="785" t="s">
        <v>7995</v>
      </c>
      <c r="C17" s="785" t="s">
        <v>4303</v>
      </c>
      <c r="D17" s="785" t="s">
        <v>2599</v>
      </c>
      <c r="E17" s="785" t="s">
        <v>7996</v>
      </c>
      <c r="F17" s="786">
        <v>44866</v>
      </c>
      <c r="G17" s="785" t="s">
        <v>7997</v>
      </c>
      <c r="H17" s="786">
        <v>44960</v>
      </c>
      <c r="I17" s="785" t="s">
        <v>7998</v>
      </c>
      <c r="J17" s="785" t="s">
        <v>629</v>
      </c>
      <c r="K17" s="785" t="s">
        <v>7999</v>
      </c>
      <c r="L17" s="785" t="s">
        <v>8000</v>
      </c>
      <c r="M17" s="785"/>
      <c r="N17" s="785"/>
      <c r="O17" s="785" t="s">
        <v>8001</v>
      </c>
      <c r="P17" s="787">
        <v>37.228180000000002</v>
      </c>
      <c r="Q17" s="787">
        <v>-0.50051699999999999</v>
      </c>
      <c r="R17" s="785" t="s">
        <v>1961</v>
      </c>
      <c r="S17" s="785" t="s">
        <v>1961</v>
      </c>
      <c r="T17" s="785" t="s">
        <v>2666</v>
      </c>
      <c r="U17" s="785" t="s">
        <v>8002</v>
      </c>
      <c r="V17" s="785">
        <v>12</v>
      </c>
      <c r="W17" s="785" t="s">
        <v>7939</v>
      </c>
      <c r="X17" s="785" t="s">
        <v>7940</v>
      </c>
      <c r="Y17" s="615" t="str">
        <f t="shared" si="0"/>
        <v>Eric Mugo</v>
      </c>
      <c r="Z17" s="785" t="s">
        <v>2599</v>
      </c>
      <c r="AA17" s="785" t="s">
        <v>4314</v>
      </c>
      <c r="AB17" s="785" t="s">
        <v>2683</v>
      </c>
      <c r="AC17" s="785" t="s">
        <v>2606</v>
      </c>
      <c r="AD17" s="786">
        <v>44962</v>
      </c>
    </row>
    <row r="18" spans="1:30" ht="15.75">
      <c r="A18" s="785" t="s">
        <v>4301</v>
      </c>
      <c r="B18" s="785" t="s">
        <v>18980</v>
      </c>
      <c r="C18" s="785" t="s">
        <v>4303</v>
      </c>
      <c r="D18" s="785" t="s">
        <v>2599</v>
      </c>
      <c r="E18" s="785" t="s">
        <v>18981</v>
      </c>
      <c r="F18" s="786">
        <v>44932</v>
      </c>
      <c r="G18" s="785" t="s">
        <v>18982</v>
      </c>
      <c r="H18" s="786">
        <v>44959</v>
      </c>
      <c r="I18" s="785" t="s">
        <v>18983</v>
      </c>
      <c r="J18" s="785" t="s">
        <v>629</v>
      </c>
      <c r="K18" s="785">
        <v>99999</v>
      </c>
      <c r="L18" s="785" t="s">
        <v>18984</v>
      </c>
      <c r="M18" s="785"/>
      <c r="N18" s="785"/>
      <c r="O18" s="785" t="s">
        <v>18985</v>
      </c>
      <c r="P18" s="787">
        <v>36.890087000000001</v>
      </c>
      <c r="Q18" s="787">
        <v>-0.85704800000000003</v>
      </c>
      <c r="R18" s="785" t="s">
        <v>1030</v>
      </c>
      <c r="S18" s="785" t="s">
        <v>1795</v>
      </c>
      <c r="T18" s="785" t="s">
        <v>1795</v>
      </c>
      <c r="U18" s="785" t="s">
        <v>18986</v>
      </c>
      <c r="V18" s="785">
        <v>10</v>
      </c>
      <c r="W18" s="785" t="s">
        <v>2939</v>
      </c>
      <c r="X18" s="785" t="s">
        <v>2939</v>
      </c>
      <c r="Y18" s="615" t="str">
        <f t="shared" si="0"/>
        <v>Nixon Kariuki Gaichuru</v>
      </c>
      <c r="Z18" s="785" t="s">
        <v>2599</v>
      </c>
      <c r="AA18" s="785" t="s">
        <v>4314</v>
      </c>
      <c r="AB18" s="785" t="s">
        <v>2605</v>
      </c>
      <c r="AC18" s="785" t="s">
        <v>2606</v>
      </c>
      <c r="AD18" s="786">
        <v>44964</v>
      </c>
    </row>
    <row r="19" spans="1:30" ht="15.75">
      <c r="A19" s="785" t="s">
        <v>4301</v>
      </c>
      <c r="B19" s="785" t="s">
        <v>32044</v>
      </c>
      <c r="C19" s="785" t="s">
        <v>4303</v>
      </c>
      <c r="D19" s="785" t="s">
        <v>2599</v>
      </c>
      <c r="E19" s="785" t="s">
        <v>32045</v>
      </c>
      <c r="F19" s="786">
        <v>44871</v>
      </c>
      <c r="G19" s="785" t="s">
        <v>32046</v>
      </c>
      <c r="H19" s="786">
        <v>44954</v>
      </c>
      <c r="I19" s="785" t="s">
        <v>32047</v>
      </c>
      <c r="J19" s="785" t="s">
        <v>629</v>
      </c>
      <c r="K19" s="785" t="s">
        <v>32048</v>
      </c>
      <c r="L19" s="785" t="s">
        <v>32049</v>
      </c>
      <c r="M19" s="785"/>
      <c r="N19" s="785"/>
      <c r="O19" s="785" t="s">
        <v>32050</v>
      </c>
      <c r="P19" s="787">
        <v>35.152152999999998</v>
      </c>
      <c r="Q19" s="787">
        <v>-0.41073700000000002</v>
      </c>
      <c r="R19" s="785" t="s">
        <v>2053</v>
      </c>
      <c r="S19" s="785" t="s">
        <v>3954</v>
      </c>
      <c r="T19" s="785" t="s">
        <v>32051</v>
      </c>
      <c r="U19" s="785" t="s">
        <v>32052</v>
      </c>
      <c r="V19" s="785">
        <v>12</v>
      </c>
      <c r="W19" s="785" t="s">
        <v>2760</v>
      </c>
      <c r="X19" s="785"/>
      <c r="Y19" s="615" t="str">
        <f t="shared" si="0"/>
        <v>Philip Kurgat</v>
      </c>
      <c r="Z19" s="785" t="s">
        <v>2599</v>
      </c>
      <c r="AA19" s="785" t="s">
        <v>4314</v>
      </c>
      <c r="AB19" s="785" t="s">
        <v>2683</v>
      </c>
      <c r="AC19" s="785" t="s">
        <v>2606</v>
      </c>
      <c r="AD19" s="786">
        <v>44964</v>
      </c>
    </row>
    <row r="20" spans="1:30" ht="15.75">
      <c r="A20" s="785" t="s">
        <v>4301</v>
      </c>
      <c r="B20" s="785" t="s">
        <v>15042</v>
      </c>
      <c r="C20" s="785" t="s">
        <v>4303</v>
      </c>
      <c r="D20" s="785" t="s">
        <v>2599</v>
      </c>
      <c r="E20" s="785" t="s">
        <v>15043</v>
      </c>
      <c r="F20" s="786">
        <v>44934</v>
      </c>
      <c r="G20" s="785" t="s">
        <v>15044</v>
      </c>
      <c r="H20" s="786">
        <v>44949</v>
      </c>
      <c r="I20" s="785" t="s">
        <v>15045</v>
      </c>
      <c r="J20" s="785" t="s">
        <v>627</v>
      </c>
      <c r="K20" s="785" t="s">
        <v>15046</v>
      </c>
      <c r="L20" s="785" t="s">
        <v>15047</v>
      </c>
      <c r="M20" s="785"/>
      <c r="N20" s="785"/>
      <c r="O20" s="785" t="s">
        <v>15048</v>
      </c>
      <c r="P20" s="787">
        <v>37.594738</v>
      </c>
      <c r="Q20" s="787">
        <v>-7.9543000000000003E-2</v>
      </c>
      <c r="R20" s="785" t="s">
        <v>1104</v>
      </c>
      <c r="S20" s="785" t="s">
        <v>2643</v>
      </c>
      <c r="T20" s="785" t="s">
        <v>7683</v>
      </c>
      <c r="U20" s="785" t="s">
        <v>8263</v>
      </c>
      <c r="V20" s="785">
        <v>8</v>
      </c>
      <c r="W20" s="785" t="s">
        <v>8017</v>
      </c>
      <c r="X20" s="785" t="s">
        <v>15041</v>
      </c>
      <c r="Y20" s="615" t="str">
        <f t="shared" si="0"/>
        <v>Joshua Muthaura</v>
      </c>
      <c r="Z20" s="785" t="s">
        <v>2599</v>
      </c>
      <c r="AA20" s="785" t="s">
        <v>4314</v>
      </c>
      <c r="AB20" s="785" t="s">
        <v>2683</v>
      </c>
      <c r="AC20" s="785" t="s">
        <v>2606</v>
      </c>
      <c r="AD20" s="786">
        <v>44964</v>
      </c>
    </row>
    <row r="21" spans="1:30" ht="15.75">
      <c r="A21" s="785" t="s">
        <v>4301</v>
      </c>
      <c r="B21" s="785" t="s">
        <v>21098</v>
      </c>
      <c r="C21" s="785" t="s">
        <v>4303</v>
      </c>
      <c r="D21" s="785" t="s">
        <v>2599</v>
      </c>
      <c r="E21" s="785" t="s">
        <v>21099</v>
      </c>
      <c r="F21" s="786">
        <v>44905</v>
      </c>
      <c r="G21" s="785" t="s">
        <v>15044</v>
      </c>
      <c r="H21" s="786">
        <v>44949</v>
      </c>
      <c r="I21" s="785" t="s">
        <v>21100</v>
      </c>
      <c r="J21" s="785" t="s">
        <v>629</v>
      </c>
      <c r="K21" s="785">
        <v>99999</v>
      </c>
      <c r="L21" s="785" t="s">
        <v>21101</v>
      </c>
      <c r="M21" s="785"/>
      <c r="N21" s="785"/>
      <c r="O21" s="785"/>
      <c r="P21" s="787">
        <v>35.974621999999997</v>
      </c>
      <c r="Q21" s="787">
        <v>6.4015000000000002E-2</v>
      </c>
      <c r="R21" s="785" t="s">
        <v>695</v>
      </c>
      <c r="S21" s="785" t="s">
        <v>1011</v>
      </c>
      <c r="T21" s="785" t="s">
        <v>3023</v>
      </c>
      <c r="U21" s="785" t="s">
        <v>21102</v>
      </c>
      <c r="V21" s="785">
        <v>8</v>
      </c>
      <c r="W21" s="785" t="s">
        <v>21103</v>
      </c>
      <c r="X21" s="785" t="s">
        <v>21104</v>
      </c>
      <c r="Y21" s="615" t="str">
        <f t="shared" si="0"/>
        <v>Robert Ngetich</v>
      </c>
      <c r="Z21" s="785" t="s">
        <v>2599</v>
      </c>
      <c r="AA21" s="785" t="s">
        <v>4314</v>
      </c>
      <c r="AB21" s="785" t="s">
        <v>2683</v>
      </c>
      <c r="AC21" s="785" t="s">
        <v>2606</v>
      </c>
      <c r="AD21" s="786">
        <v>44950</v>
      </c>
    </row>
    <row r="22" spans="1:30" ht="15.75">
      <c r="A22" s="785" t="s">
        <v>4301</v>
      </c>
      <c r="B22" s="785" t="s">
        <v>22913</v>
      </c>
      <c r="C22" s="785" t="s">
        <v>4379</v>
      </c>
      <c r="D22" s="785" t="s">
        <v>4418</v>
      </c>
      <c r="E22" s="785" t="s">
        <v>22914</v>
      </c>
      <c r="F22" s="786">
        <v>44893</v>
      </c>
      <c r="G22" s="785" t="s">
        <v>22915</v>
      </c>
      <c r="H22" s="786">
        <v>44947</v>
      </c>
      <c r="I22" s="785" t="s">
        <v>22916</v>
      </c>
      <c r="J22" s="785" t="s">
        <v>627</v>
      </c>
      <c r="K22" s="785" t="s">
        <v>22917</v>
      </c>
      <c r="L22" s="785" t="s">
        <v>22918</v>
      </c>
      <c r="M22" s="785"/>
      <c r="N22" s="785"/>
      <c r="O22" s="785"/>
      <c r="P22" s="787">
        <v>35.497672000000001</v>
      </c>
      <c r="Q22" s="787">
        <v>-0.88076699999999997</v>
      </c>
      <c r="R22" s="785" t="s">
        <v>2813</v>
      </c>
      <c r="S22" s="785" t="s">
        <v>22919</v>
      </c>
      <c r="T22" s="785" t="s">
        <v>20161</v>
      </c>
      <c r="U22" s="785" t="s">
        <v>22920</v>
      </c>
      <c r="V22" s="785">
        <v>10</v>
      </c>
      <c r="W22" s="785" t="s">
        <v>13308</v>
      </c>
      <c r="X22" s="785" t="s">
        <v>13308</v>
      </c>
      <c r="Y22" s="615" t="str">
        <f t="shared" si="0"/>
        <v>Samwel Teres</v>
      </c>
      <c r="Z22" s="785" t="s">
        <v>2599</v>
      </c>
      <c r="AA22" s="785" t="s">
        <v>4314</v>
      </c>
      <c r="AB22" s="785" t="s">
        <v>2683</v>
      </c>
      <c r="AC22" s="785" t="s">
        <v>2606</v>
      </c>
      <c r="AD22" s="786">
        <v>44954</v>
      </c>
    </row>
    <row r="23" spans="1:30" ht="15.75">
      <c r="A23" s="785" t="s">
        <v>4301</v>
      </c>
      <c r="B23" s="785" t="s">
        <v>30757</v>
      </c>
      <c r="C23" s="785" t="s">
        <v>4303</v>
      </c>
      <c r="D23" s="785" t="s">
        <v>2599</v>
      </c>
      <c r="E23" s="785" t="s">
        <v>30758</v>
      </c>
      <c r="F23" s="786">
        <v>44914</v>
      </c>
      <c r="G23" s="785" t="s">
        <v>30759</v>
      </c>
      <c r="H23" s="786">
        <v>44940</v>
      </c>
      <c r="I23" s="785" t="s">
        <v>30760</v>
      </c>
      <c r="J23" s="785" t="s">
        <v>627</v>
      </c>
      <c r="K23" s="785" t="s">
        <v>30761</v>
      </c>
      <c r="L23" s="785" t="s">
        <v>30762</v>
      </c>
      <c r="M23" s="785" t="s">
        <v>30763</v>
      </c>
      <c r="N23" s="785"/>
      <c r="O23" s="785"/>
      <c r="P23" s="787">
        <v>36.796905000000002</v>
      </c>
      <c r="Q23" s="787">
        <v>-1.0213319999999999</v>
      </c>
      <c r="R23" s="785" t="s">
        <v>821</v>
      </c>
      <c r="S23" s="785" t="s">
        <v>871</v>
      </c>
      <c r="T23" s="785" t="s">
        <v>3297</v>
      </c>
      <c r="U23" s="785" t="s">
        <v>3340</v>
      </c>
      <c r="V23" s="785">
        <v>10</v>
      </c>
      <c r="W23" s="785" t="s">
        <v>7551</v>
      </c>
      <c r="X23" s="785"/>
      <c r="Y23" s="615" t="str">
        <f t="shared" si="0"/>
        <v>Fredrick Gatungu Kago</v>
      </c>
      <c r="Z23" s="785" t="s">
        <v>2599</v>
      </c>
      <c r="AA23" s="785" t="s">
        <v>4314</v>
      </c>
      <c r="AB23" s="785" t="s">
        <v>2605</v>
      </c>
      <c r="AC23" s="785" t="s">
        <v>2606</v>
      </c>
      <c r="AD23" s="786">
        <v>44984</v>
      </c>
    </row>
    <row r="24" spans="1:30" ht="15.75">
      <c r="A24" s="785" t="s">
        <v>4301</v>
      </c>
      <c r="B24" s="785" t="s">
        <v>33126</v>
      </c>
      <c r="C24" s="785" t="s">
        <v>4379</v>
      </c>
      <c r="D24" s="785" t="s">
        <v>4418</v>
      </c>
      <c r="E24" s="785" t="s">
        <v>15079</v>
      </c>
      <c r="F24" s="786">
        <v>44839</v>
      </c>
      <c r="G24" s="785" t="s">
        <v>33127</v>
      </c>
      <c r="H24" s="786">
        <v>44936</v>
      </c>
      <c r="I24" s="785" t="s">
        <v>33128</v>
      </c>
      <c r="J24" s="785" t="s">
        <v>627</v>
      </c>
      <c r="K24" s="785" t="s">
        <v>33129</v>
      </c>
      <c r="L24" s="785" t="s">
        <v>33130</v>
      </c>
      <c r="M24" s="785"/>
      <c r="N24" s="785"/>
      <c r="O24" s="785"/>
      <c r="P24" s="787">
        <v>37.716662999999997</v>
      </c>
      <c r="Q24" s="787">
        <v>-3.3921399999999999</v>
      </c>
      <c r="R24" s="785" t="s">
        <v>766</v>
      </c>
      <c r="S24" s="785" t="s">
        <v>1780</v>
      </c>
      <c r="T24" s="785" t="s">
        <v>3065</v>
      </c>
      <c r="U24" s="785" t="s">
        <v>3065</v>
      </c>
      <c r="V24" s="785" t="s">
        <v>4029</v>
      </c>
      <c r="W24" s="785" t="s">
        <v>2658</v>
      </c>
      <c r="X24" s="785"/>
      <c r="Y24" s="615" t="str">
        <f t="shared" si="0"/>
        <v>Carly Mwandigha</v>
      </c>
      <c r="Z24" s="785" t="s">
        <v>2599</v>
      </c>
      <c r="AA24" s="785" t="s">
        <v>4314</v>
      </c>
      <c r="AB24" s="785" t="s">
        <v>2605</v>
      </c>
      <c r="AC24" s="785" t="s">
        <v>2606</v>
      </c>
      <c r="AD24" s="786">
        <v>44938</v>
      </c>
    </row>
    <row r="25" spans="1:30" ht="15.75">
      <c r="A25" s="785" t="s">
        <v>4301</v>
      </c>
      <c r="B25" s="785" t="s">
        <v>25013</v>
      </c>
      <c r="C25" s="785" t="s">
        <v>4303</v>
      </c>
      <c r="D25" s="785" t="s">
        <v>2599</v>
      </c>
      <c r="E25" s="785" t="s">
        <v>6838</v>
      </c>
      <c r="F25" s="786">
        <v>44884</v>
      </c>
      <c r="G25" s="785" t="s">
        <v>25014</v>
      </c>
      <c r="H25" s="786">
        <v>44930</v>
      </c>
      <c r="I25" s="785" t="s">
        <v>25015</v>
      </c>
      <c r="J25" s="785" t="s">
        <v>629</v>
      </c>
      <c r="K25" s="785" t="s">
        <v>25016</v>
      </c>
      <c r="L25" s="785" t="s">
        <v>25017</v>
      </c>
      <c r="M25" s="785"/>
      <c r="N25" s="785"/>
      <c r="O25" s="785" t="s">
        <v>25018</v>
      </c>
      <c r="P25" s="787">
        <v>37.099817000000002</v>
      </c>
      <c r="Q25" s="787">
        <v>-0.52312199999999998</v>
      </c>
      <c r="R25" s="785" t="s">
        <v>1056</v>
      </c>
      <c r="S25" s="785" t="s">
        <v>1132</v>
      </c>
      <c r="T25" s="785" t="s">
        <v>3111</v>
      </c>
      <c r="U25" s="785" t="s">
        <v>25019</v>
      </c>
      <c r="V25" s="785">
        <v>8</v>
      </c>
      <c r="W25" s="785" t="s">
        <v>25020</v>
      </c>
      <c r="X25" s="785" t="s">
        <v>25021</v>
      </c>
      <c r="Y25" s="615" t="str">
        <f t="shared" si="0"/>
        <v>Wambui gituku</v>
      </c>
      <c r="Z25" s="785" t="s">
        <v>2599</v>
      </c>
      <c r="AA25" s="785" t="s">
        <v>4314</v>
      </c>
      <c r="AB25" s="785" t="s">
        <v>2683</v>
      </c>
      <c r="AC25" s="785" t="s">
        <v>2606</v>
      </c>
      <c r="AD25" s="786">
        <v>44945</v>
      </c>
    </row>
    <row r="26" spans="1:30" ht="15.75">
      <c r="A26" s="785" t="s">
        <v>4301</v>
      </c>
      <c r="B26" s="785" t="s">
        <v>11165</v>
      </c>
      <c r="C26" s="785" t="s">
        <v>4303</v>
      </c>
      <c r="D26" s="785" t="s">
        <v>2599</v>
      </c>
      <c r="E26" s="785" t="s">
        <v>11166</v>
      </c>
      <c r="F26" s="786">
        <v>44864</v>
      </c>
      <c r="G26" s="785" t="s">
        <v>11167</v>
      </c>
      <c r="H26" s="786">
        <v>44922</v>
      </c>
      <c r="I26" s="785" t="s">
        <v>11168</v>
      </c>
      <c r="J26" s="785" t="s">
        <v>629</v>
      </c>
      <c r="K26" s="785" t="s">
        <v>11169</v>
      </c>
      <c r="L26" s="785" t="s">
        <v>11170</v>
      </c>
      <c r="M26" s="785"/>
      <c r="N26" s="785"/>
      <c r="O26" s="785" t="s">
        <v>11171</v>
      </c>
      <c r="P26" s="787">
        <v>34.889769999999999</v>
      </c>
      <c r="Q26" s="787">
        <v>0.129497</v>
      </c>
      <c r="R26" s="785" t="s">
        <v>916</v>
      </c>
      <c r="S26" s="785" t="s">
        <v>1379</v>
      </c>
      <c r="T26" s="785" t="s">
        <v>4206</v>
      </c>
      <c r="U26" s="785" t="s">
        <v>2875</v>
      </c>
      <c r="V26" s="785">
        <v>12</v>
      </c>
      <c r="W26" s="785" t="s">
        <v>6356</v>
      </c>
      <c r="X26" s="785" t="s">
        <v>6356</v>
      </c>
      <c r="Y26" s="615" t="str">
        <f t="shared" si="0"/>
        <v>Gillet Lihanda</v>
      </c>
      <c r="Z26" s="785" t="s">
        <v>2599</v>
      </c>
      <c r="AA26" s="785" t="s">
        <v>4314</v>
      </c>
      <c r="AB26" s="785" t="s">
        <v>2683</v>
      </c>
      <c r="AC26" s="785" t="s">
        <v>2606</v>
      </c>
      <c r="AD26" s="786">
        <v>44946</v>
      </c>
    </row>
    <row r="27" spans="1:30" ht="15.75">
      <c r="A27" s="785" t="s">
        <v>4301</v>
      </c>
      <c r="B27" s="785" t="s">
        <v>11590</v>
      </c>
      <c r="C27" s="785" t="s">
        <v>4303</v>
      </c>
      <c r="D27" s="785" t="s">
        <v>2599</v>
      </c>
      <c r="E27" s="785" t="s">
        <v>11591</v>
      </c>
      <c r="F27" s="786">
        <v>44891</v>
      </c>
      <c r="G27" s="785" t="s">
        <v>11592</v>
      </c>
      <c r="H27" s="786">
        <v>44916</v>
      </c>
      <c r="I27" s="785" t="s">
        <v>11593</v>
      </c>
      <c r="J27" s="785" t="s">
        <v>629</v>
      </c>
      <c r="K27" s="785" t="s">
        <v>11594</v>
      </c>
      <c r="L27" s="785" t="s">
        <v>11595</v>
      </c>
      <c r="M27" s="785"/>
      <c r="N27" s="785"/>
      <c r="O27" s="785" t="s">
        <v>11596</v>
      </c>
      <c r="P27" s="787">
        <v>35.045422000000002</v>
      </c>
      <c r="Q27" s="787">
        <v>0.23539299999999999</v>
      </c>
      <c r="R27" s="785" t="s">
        <v>916</v>
      </c>
      <c r="S27" s="785" t="s">
        <v>2839</v>
      </c>
      <c r="T27" s="785" t="s">
        <v>3447</v>
      </c>
      <c r="U27" s="785" t="s">
        <v>11597</v>
      </c>
      <c r="V27" s="785">
        <v>6</v>
      </c>
      <c r="W27" s="785" t="s">
        <v>11598</v>
      </c>
      <c r="X27" s="785" t="s">
        <v>11599</v>
      </c>
      <c r="Y27" s="615" t="str">
        <f t="shared" si="0"/>
        <v>Isaac Sang</v>
      </c>
      <c r="Z27" s="785" t="s">
        <v>2599</v>
      </c>
      <c r="AA27" s="785" t="s">
        <v>4314</v>
      </c>
      <c r="AB27" s="785" t="s">
        <v>2683</v>
      </c>
      <c r="AC27" s="785" t="s">
        <v>2606</v>
      </c>
      <c r="AD27" s="786">
        <v>44916</v>
      </c>
    </row>
    <row r="28" spans="1:30" ht="15.75">
      <c r="A28" s="785" t="s">
        <v>4301</v>
      </c>
      <c r="B28" s="785" t="s">
        <v>27856</v>
      </c>
      <c r="C28" s="785" t="s">
        <v>4303</v>
      </c>
      <c r="D28" s="785" t="s">
        <v>2599</v>
      </c>
      <c r="E28" s="785" t="s">
        <v>21099</v>
      </c>
      <c r="F28" s="786">
        <v>44905</v>
      </c>
      <c r="G28" s="785" t="s">
        <v>11592</v>
      </c>
      <c r="H28" s="786">
        <v>44916</v>
      </c>
      <c r="I28" s="785" t="s">
        <v>27857</v>
      </c>
      <c r="J28" s="785" t="s">
        <v>629</v>
      </c>
      <c r="K28" s="785">
        <v>99999</v>
      </c>
      <c r="L28" s="785" t="s">
        <v>27858</v>
      </c>
      <c r="M28" s="785"/>
      <c r="N28" s="785"/>
      <c r="O28" s="785"/>
      <c r="P28" s="787">
        <v>36.849518000000003</v>
      </c>
      <c r="Q28" s="787">
        <v>-1.8094399999999999</v>
      </c>
      <c r="R28" s="785" t="s">
        <v>1325</v>
      </c>
      <c r="S28" s="785" t="s">
        <v>3088</v>
      </c>
      <c r="T28" s="785" t="s">
        <v>1325</v>
      </c>
      <c r="U28" s="785" t="s">
        <v>27859</v>
      </c>
      <c r="V28" s="785">
        <v>8</v>
      </c>
      <c r="W28" s="785" t="s">
        <v>16042</v>
      </c>
      <c r="X28" s="785"/>
      <c r="Y28" s="615" t="str">
        <f t="shared" si="0"/>
        <v>Kensam Constructor</v>
      </c>
      <c r="Z28" s="785" t="s">
        <v>2599</v>
      </c>
      <c r="AA28" s="785" t="s">
        <v>4314</v>
      </c>
      <c r="AB28" s="785" t="s">
        <v>2605</v>
      </c>
      <c r="AC28" s="785" t="s">
        <v>2606</v>
      </c>
      <c r="AD28" s="786">
        <v>44943</v>
      </c>
    </row>
    <row r="29" spans="1:30" ht="15.75">
      <c r="A29" s="785" t="s">
        <v>4301</v>
      </c>
      <c r="B29" s="785" t="s">
        <v>30772</v>
      </c>
      <c r="C29" s="785" t="s">
        <v>4379</v>
      </c>
      <c r="D29" s="785" t="s">
        <v>4418</v>
      </c>
      <c r="E29" s="785" t="s">
        <v>6822</v>
      </c>
      <c r="F29" s="786">
        <v>44822</v>
      </c>
      <c r="G29" s="785" t="s">
        <v>30773</v>
      </c>
      <c r="H29" s="786">
        <v>44915</v>
      </c>
      <c r="I29" s="785" t="s">
        <v>30774</v>
      </c>
      <c r="J29" s="785" t="s">
        <v>629</v>
      </c>
      <c r="K29" s="785" t="s">
        <v>30775</v>
      </c>
      <c r="L29" s="785" t="s">
        <v>30776</v>
      </c>
      <c r="M29" s="785"/>
      <c r="N29" s="785"/>
      <c r="O29" s="785"/>
      <c r="P29" s="787">
        <v>35.090868</v>
      </c>
      <c r="Q29" s="787">
        <v>-0.65439700000000001</v>
      </c>
      <c r="R29" s="785" t="s">
        <v>2053</v>
      </c>
      <c r="S29" s="785" t="s">
        <v>2098</v>
      </c>
      <c r="T29" s="785" t="s">
        <v>2759</v>
      </c>
      <c r="U29" s="785" t="s">
        <v>7364</v>
      </c>
      <c r="V29" s="785">
        <v>10</v>
      </c>
      <c r="W29" s="785" t="s">
        <v>7365</v>
      </c>
      <c r="X29" s="785"/>
      <c r="Y29" s="615" t="str">
        <f t="shared" si="0"/>
        <v>Denis Kipkirui Tonui</v>
      </c>
      <c r="Z29" s="785" t="s">
        <v>2599</v>
      </c>
      <c r="AA29" s="785" t="s">
        <v>4314</v>
      </c>
      <c r="AB29" s="785" t="s">
        <v>2683</v>
      </c>
      <c r="AC29" s="785" t="s">
        <v>2606</v>
      </c>
      <c r="AD29" s="786">
        <v>44936</v>
      </c>
    </row>
    <row r="30" spans="1:30" ht="15.75">
      <c r="A30" s="785" t="s">
        <v>4301</v>
      </c>
      <c r="B30" s="785" t="s">
        <v>27850</v>
      </c>
      <c r="C30" s="785" t="s">
        <v>4379</v>
      </c>
      <c r="D30" s="785" t="s">
        <v>2751</v>
      </c>
      <c r="E30" s="785" t="s">
        <v>25376</v>
      </c>
      <c r="F30" s="786">
        <v>44726</v>
      </c>
      <c r="G30" s="785" t="s">
        <v>27851</v>
      </c>
      <c r="H30" s="786">
        <v>44913</v>
      </c>
      <c r="I30" s="785" t="s">
        <v>27852</v>
      </c>
      <c r="J30" s="785" t="s">
        <v>629</v>
      </c>
      <c r="K30" s="785" t="s">
        <v>2599</v>
      </c>
      <c r="L30" s="785" t="s">
        <v>27853</v>
      </c>
      <c r="M30" s="785" t="s">
        <v>27854</v>
      </c>
      <c r="N30" s="785"/>
      <c r="O30" s="785"/>
      <c r="P30" s="787">
        <v>35.646922000000004</v>
      </c>
      <c r="Q30" s="787">
        <v>-0.64671199999999995</v>
      </c>
      <c r="R30" s="785" t="s">
        <v>695</v>
      </c>
      <c r="S30" s="785" t="s">
        <v>2766</v>
      </c>
      <c r="T30" s="785" t="s">
        <v>18403</v>
      </c>
      <c r="U30" s="785" t="s">
        <v>27855</v>
      </c>
      <c r="V30" s="785">
        <v>8</v>
      </c>
      <c r="W30" s="785" t="s">
        <v>21103</v>
      </c>
      <c r="X30" s="785"/>
      <c r="Y30" s="615" t="str">
        <f t="shared" si="0"/>
        <v>Robert Kiprono Ngetich</v>
      </c>
      <c r="Z30" s="785" t="s">
        <v>2599</v>
      </c>
      <c r="AA30" s="785" t="s">
        <v>4314</v>
      </c>
      <c r="AB30" s="785" t="s">
        <v>2683</v>
      </c>
      <c r="AC30" s="785" t="s">
        <v>2606</v>
      </c>
      <c r="AD30" s="786">
        <v>44936</v>
      </c>
    </row>
    <row r="31" spans="1:30" ht="15.75">
      <c r="A31" s="785" t="s">
        <v>4301</v>
      </c>
      <c r="B31" s="785" t="s">
        <v>27860</v>
      </c>
      <c r="C31" s="785" t="s">
        <v>4303</v>
      </c>
      <c r="D31" s="785" t="s">
        <v>2599</v>
      </c>
      <c r="E31" s="785" t="s">
        <v>27861</v>
      </c>
      <c r="F31" s="786">
        <v>44718</v>
      </c>
      <c r="G31" s="785" t="s">
        <v>27851</v>
      </c>
      <c r="H31" s="786">
        <v>44913</v>
      </c>
      <c r="I31" s="785" t="s">
        <v>27862</v>
      </c>
      <c r="J31" s="785" t="s">
        <v>627</v>
      </c>
      <c r="K31" s="785" t="s">
        <v>2599</v>
      </c>
      <c r="L31" s="785" t="s">
        <v>27863</v>
      </c>
      <c r="M31" s="785"/>
      <c r="N31" s="785"/>
      <c r="O31" s="785" t="s">
        <v>27864</v>
      </c>
      <c r="P31" s="787">
        <v>35.677473999999997</v>
      </c>
      <c r="Q31" s="787">
        <v>-0.59725499999999998</v>
      </c>
      <c r="R31" s="785" t="s">
        <v>695</v>
      </c>
      <c r="S31" s="785" t="s">
        <v>2766</v>
      </c>
      <c r="T31" s="785" t="s">
        <v>18403</v>
      </c>
      <c r="U31" s="785" t="s">
        <v>27865</v>
      </c>
      <c r="V31" s="785">
        <v>8</v>
      </c>
      <c r="W31" s="785" t="s">
        <v>21103</v>
      </c>
      <c r="X31" s="785"/>
      <c r="Y31" s="615" t="str">
        <f t="shared" si="0"/>
        <v>Robert Kiprono Ngetich</v>
      </c>
      <c r="Z31" s="785" t="s">
        <v>2599</v>
      </c>
      <c r="AA31" s="785" t="s">
        <v>4314</v>
      </c>
      <c r="AB31" s="785" t="s">
        <v>2683</v>
      </c>
      <c r="AC31" s="785" t="s">
        <v>2606</v>
      </c>
      <c r="AD31" s="786">
        <v>44936</v>
      </c>
    </row>
    <row r="32" spans="1:30" ht="15.75">
      <c r="A32" s="785" t="s">
        <v>4301</v>
      </c>
      <c r="B32" s="785" t="s">
        <v>30768</v>
      </c>
      <c r="C32" s="785" t="s">
        <v>4303</v>
      </c>
      <c r="D32" s="785" t="s">
        <v>2599</v>
      </c>
      <c r="E32" s="785" t="s">
        <v>30769</v>
      </c>
      <c r="F32" s="786">
        <v>44649</v>
      </c>
      <c r="G32" s="785" t="s">
        <v>27851</v>
      </c>
      <c r="H32" s="786">
        <v>44913</v>
      </c>
      <c r="I32" s="785" t="s">
        <v>30770</v>
      </c>
      <c r="J32" s="785" t="s">
        <v>629</v>
      </c>
      <c r="K32" s="785" t="s">
        <v>2599</v>
      </c>
      <c r="L32" s="785" t="s">
        <v>30771</v>
      </c>
      <c r="M32" s="785"/>
      <c r="N32" s="785"/>
      <c r="O32" s="785"/>
      <c r="P32" s="787">
        <v>35.704208000000001</v>
      </c>
      <c r="Q32" s="787">
        <v>-0.55853900000000001</v>
      </c>
      <c r="R32" s="785" t="s">
        <v>695</v>
      </c>
      <c r="S32" s="785" t="s">
        <v>2766</v>
      </c>
      <c r="T32" s="785" t="s">
        <v>2967</v>
      </c>
      <c r="U32" s="785" t="s">
        <v>2967</v>
      </c>
      <c r="V32" s="785">
        <v>10</v>
      </c>
      <c r="W32" s="785" t="s">
        <v>21103</v>
      </c>
      <c r="X32" s="785"/>
      <c r="Y32" s="615" t="str">
        <f t="shared" si="0"/>
        <v>Robert Kiprono Ngetich</v>
      </c>
      <c r="Z32" s="785" t="s">
        <v>2599</v>
      </c>
      <c r="AA32" s="785" t="s">
        <v>4314</v>
      </c>
      <c r="AB32" s="785" t="s">
        <v>2683</v>
      </c>
      <c r="AC32" s="785" t="s">
        <v>2606</v>
      </c>
      <c r="AD32" s="786">
        <v>44936</v>
      </c>
    </row>
    <row r="33" spans="1:30" ht="15.75">
      <c r="A33" s="785" t="s">
        <v>4301</v>
      </c>
      <c r="B33" s="785" t="s">
        <v>18857</v>
      </c>
      <c r="C33" s="785" t="s">
        <v>4379</v>
      </c>
      <c r="D33" s="785" t="s">
        <v>2598</v>
      </c>
      <c r="E33" s="785" t="s">
        <v>18858</v>
      </c>
      <c r="F33" s="786">
        <v>44899</v>
      </c>
      <c r="G33" s="785" t="s">
        <v>18859</v>
      </c>
      <c r="H33" s="786">
        <v>44912</v>
      </c>
      <c r="I33" s="785" t="s">
        <v>18860</v>
      </c>
      <c r="J33" s="785" t="s">
        <v>629</v>
      </c>
      <c r="K33" s="785" t="s">
        <v>18861</v>
      </c>
      <c r="L33" s="785" t="s">
        <v>18862</v>
      </c>
      <c r="M33" s="785"/>
      <c r="N33" s="785"/>
      <c r="O33" s="785" t="s">
        <v>18863</v>
      </c>
      <c r="P33" s="787">
        <v>37.237205000000003</v>
      </c>
      <c r="Q33" s="787">
        <v>-1.060943</v>
      </c>
      <c r="R33" s="785" t="s">
        <v>821</v>
      </c>
      <c r="S33" s="785" t="s">
        <v>2791</v>
      </c>
      <c r="T33" s="785" t="s">
        <v>3563</v>
      </c>
      <c r="U33" s="785" t="s">
        <v>18864</v>
      </c>
      <c r="V33" s="785">
        <v>6</v>
      </c>
      <c r="W33" s="785" t="s">
        <v>2939</v>
      </c>
      <c r="X33" s="785" t="s">
        <v>2939</v>
      </c>
      <c r="Y33" s="615" t="str">
        <f t="shared" si="0"/>
        <v>Nixon Kariuki Gaichuru</v>
      </c>
      <c r="Z33" s="785" t="s">
        <v>2599</v>
      </c>
      <c r="AA33" s="785" t="s">
        <v>4314</v>
      </c>
      <c r="AB33" s="785" t="s">
        <v>2605</v>
      </c>
      <c r="AC33" s="785" t="s">
        <v>2606</v>
      </c>
      <c r="AD33" s="786">
        <v>44915</v>
      </c>
    </row>
    <row r="34" spans="1:30" ht="15.75">
      <c r="A34" s="785" t="s">
        <v>4301</v>
      </c>
      <c r="B34" s="785" t="s">
        <v>24568</v>
      </c>
      <c r="C34" s="785" t="s">
        <v>4303</v>
      </c>
      <c r="D34" s="785" t="s">
        <v>2599</v>
      </c>
      <c r="E34" s="785" t="s">
        <v>24569</v>
      </c>
      <c r="F34" s="786">
        <v>44875</v>
      </c>
      <c r="G34" s="785" t="s">
        <v>18485</v>
      </c>
      <c r="H34" s="786">
        <v>44910</v>
      </c>
      <c r="I34" s="785" t="s">
        <v>24570</v>
      </c>
      <c r="J34" s="785" t="s">
        <v>629</v>
      </c>
      <c r="K34" s="785" t="s">
        <v>24571</v>
      </c>
      <c r="L34" s="785" t="s">
        <v>24572</v>
      </c>
      <c r="M34" s="785"/>
      <c r="N34" s="785"/>
      <c r="O34" s="785" t="s">
        <v>24573</v>
      </c>
      <c r="P34" s="787">
        <v>34.8508</v>
      </c>
      <c r="Q34" s="787">
        <v>-0.72847200000000001</v>
      </c>
      <c r="R34" s="785" t="s">
        <v>2696</v>
      </c>
      <c r="S34" s="785" t="s">
        <v>2697</v>
      </c>
      <c r="T34" s="785" t="s">
        <v>3682</v>
      </c>
      <c r="U34" s="785" t="s">
        <v>24574</v>
      </c>
      <c r="V34" s="785">
        <v>10</v>
      </c>
      <c r="W34" s="785" t="s">
        <v>3008</v>
      </c>
      <c r="X34" s="785" t="s">
        <v>3008</v>
      </c>
      <c r="Y34" s="615" t="str">
        <f t="shared" si="0"/>
        <v>Thomas Masese Gikona</v>
      </c>
      <c r="Z34" s="785" t="s">
        <v>2599</v>
      </c>
      <c r="AA34" s="785" t="s">
        <v>4314</v>
      </c>
      <c r="AB34" s="785" t="s">
        <v>2605</v>
      </c>
      <c r="AC34" s="785" t="s">
        <v>2606</v>
      </c>
      <c r="AD34" s="786">
        <v>44918</v>
      </c>
    </row>
    <row r="35" spans="1:30" ht="15.75">
      <c r="A35" s="785" t="s">
        <v>4301</v>
      </c>
      <c r="B35" s="785" t="s">
        <v>30764</v>
      </c>
      <c r="C35" s="785" t="s">
        <v>4303</v>
      </c>
      <c r="D35" s="785" t="s">
        <v>2599</v>
      </c>
      <c r="E35" s="785" t="s">
        <v>18904</v>
      </c>
      <c r="F35" s="786">
        <v>44846</v>
      </c>
      <c r="G35" s="785" t="s">
        <v>21099</v>
      </c>
      <c r="H35" s="786">
        <v>44905</v>
      </c>
      <c r="I35" s="785" t="s">
        <v>30765</v>
      </c>
      <c r="J35" s="785" t="s">
        <v>629</v>
      </c>
      <c r="K35" s="785" t="s">
        <v>30766</v>
      </c>
      <c r="L35" s="785" t="s">
        <v>30767</v>
      </c>
      <c r="M35" s="785"/>
      <c r="N35" s="785"/>
      <c r="O35" s="785"/>
      <c r="P35" s="787">
        <v>35.103994999999998</v>
      </c>
      <c r="Q35" s="787">
        <v>-0.611012</v>
      </c>
      <c r="R35" s="785" t="s">
        <v>2053</v>
      </c>
      <c r="S35" s="785" t="s">
        <v>2098</v>
      </c>
      <c r="T35" s="785" t="s">
        <v>3862</v>
      </c>
      <c r="U35" s="785" t="s">
        <v>3747</v>
      </c>
      <c r="V35" s="785">
        <v>10</v>
      </c>
      <c r="W35" s="785" t="s">
        <v>7365</v>
      </c>
      <c r="X35" s="785"/>
      <c r="Y35" s="615" t="str">
        <f t="shared" si="0"/>
        <v>Denis Kipkirui Tonui</v>
      </c>
      <c r="Z35" s="785" t="s">
        <v>2599</v>
      </c>
      <c r="AA35" s="785" t="s">
        <v>4314</v>
      </c>
      <c r="AB35" s="785" t="s">
        <v>2683</v>
      </c>
      <c r="AC35" s="785" t="s">
        <v>2606</v>
      </c>
      <c r="AD35" s="786">
        <v>44914</v>
      </c>
    </row>
    <row r="36" spans="1:30" ht="15.75">
      <c r="A36" s="785" t="s">
        <v>4301</v>
      </c>
      <c r="B36" s="785" t="s">
        <v>10617</v>
      </c>
      <c r="C36" s="785" t="s">
        <v>4379</v>
      </c>
      <c r="D36" s="785" t="s">
        <v>4418</v>
      </c>
      <c r="E36" s="785" t="s">
        <v>10618</v>
      </c>
      <c r="F36" s="786">
        <v>44805</v>
      </c>
      <c r="G36" s="785" t="s">
        <v>10619</v>
      </c>
      <c r="H36" s="786">
        <v>44896</v>
      </c>
      <c r="I36" s="785" t="s">
        <v>10620</v>
      </c>
      <c r="J36" s="785" t="s">
        <v>629</v>
      </c>
      <c r="K36" s="785" t="s">
        <v>10621</v>
      </c>
      <c r="L36" s="785" t="s">
        <v>10622</v>
      </c>
      <c r="M36" s="785"/>
      <c r="N36" s="785"/>
      <c r="O36" s="785" t="s">
        <v>10623</v>
      </c>
      <c r="P36" s="787">
        <v>34.860497000000002</v>
      </c>
      <c r="Q36" s="787">
        <v>-0.68781800000000004</v>
      </c>
      <c r="R36" s="785" t="s">
        <v>843</v>
      </c>
      <c r="S36" s="785" t="s">
        <v>2811</v>
      </c>
      <c r="T36" s="785" t="s">
        <v>9461</v>
      </c>
      <c r="U36" s="785" t="s">
        <v>10624</v>
      </c>
      <c r="V36" s="785">
        <v>10</v>
      </c>
      <c r="W36" s="785" t="s">
        <v>3645</v>
      </c>
      <c r="X36" s="785" t="s">
        <v>3645</v>
      </c>
      <c r="Y36" s="615" t="str">
        <f t="shared" si="0"/>
        <v>George Otwori</v>
      </c>
      <c r="Z36" s="785" t="s">
        <v>2599</v>
      </c>
      <c r="AA36" s="785" t="s">
        <v>4314</v>
      </c>
      <c r="AB36" s="785" t="s">
        <v>2683</v>
      </c>
      <c r="AC36" s="785" t="s">
        <v>2606</v>
      </c>
      <c r="AD36" s="786">
        <v>44918</v>
      </c>
    </row>
    <row r="37" spans="1:30" ht="15.75">
      <c r="A37" s="785" t="s">
        <v>4301</v>
      </c>
      <c r="B37" s="785" t="s">
        <v>15033</v>
      </c>
      <c r="C37" s="785" t="s">
        <v>4379</v>
      </c>
      <c r="D37" s="785" t="s">
        <v>2598</v>
      </c>
      <c r="E37" s="785" t="s">
        <v>15034</v>
      </c>
      <c r="F37" s="786">
        <v>44845</v>
      </c>
      <c r="G37" s="785" t="s">
        <v>15035</v>
      </c>
      <c r="H37" s="786">
        <v>44895</v>
      </c>
      <c r="I37" s="785" t="s">
        <v>15036</v>
      </c>
      <c r="J37" s="785" t="s">
        <v>629</v>
      </c>
      <c r="K37" s="785" t="s">
        <v>15037</v>
      </c>
      <c r="L37" s="785" t="s">
        <v>15038</v>
      </c>
      <c r="M37" s="785"/>
      <c r="N37" s="785"/>
      <c r="O37" s="785" t="s">
        <v>15039</v>
      </c>
      <c r="P37" s="787">
        <v>37.653717999999998</v>
      </c>
      <c r="Q37" s="787">
        <v>-7.9127000000000003E-2</v>
      </c>
      <c r="R37" s="785" t="s">
        <v>1104</v>
      </c>
      <c r="S37" s="785" t="s">
        <v>2643</v>
      </c>
      <c r="T37" s="785" t="s">
        <v>3856</v>
      </c>
      <c r="U37" s="785" t="s">
        <v>15040</v>
      </c>
      <c r="V37" s="785">
        <v>8</v>
      </c>
      <c r="W37" s="785" t="s">
        <v>8017</v>
      </c>
      <c r="X37" s="785" t="s">
        <v>15041</v>
      </c>
      <c r="Y37" s="615" t="str">
        <f t="shared" si="0"/>
        <v>Joshua Muthaura</v>
      </c>
      <c r="Z37" s="785" t="s">
        <v>2599</v>
      </c>
      <c r="AA37" s="785" t="s">
        <v>4314</v>
      </c>
      <c r="AB37" s="785" t="s">
        <v>2683</v>
      </c>
      <c r="AC37" s="785" t="s">
        <v>2606</v>
      </c>
      <c r="AD37" s="786">
        <v>44964</v>
      </c>
    </row>
    <row r="38" spans="1:30" ht="15.75">
      <c r="A38" s="785" t="s">
        <v>4301</v>
      </c>
      <c r="B38" s="785" t="s">
        <v>32039</v>
      </c>
      <c r="C38" s="785" t="s">
        <v>4303</v>
      </c>
      <c r="D38" s="785" t="s">
        <v>2599</v>
      </c>
      <c r="E38" s="785" t="s">
        <v>7021</v>
      </c>
      <c r="F38" s="786">
        <v>44558</v>
      </c>
      <c r="G38" s="785" t="s">
        <v>32040</v>
      </c>
      <c r="H38" s="786">
        <v>44890</v>
      </c>
      <c r="I38" s="785" t="s">
        <v>32041</v>
      </c>
      <c r="J38" s="785" t="s">
        <v>629</v>
      </c>
      <c r="K38" s="785" t="s">
        <v>32042</v>
      </c>
      <c r="L38" s="785" t="s">
        <v>32043</v>
      </c>
      <c r="M38" s="785"/>
      <c r="N38" s="785"/>
      <c r="O38" s="785"/>
      <c r="P38" s="787">
        <v>35.233227999999997</v>
      </c>
      <c r="Q38" s="787">
        <v>-0.34220800000000001</v>
      </c>
      <c r="R38" s="785" t="s">
        <v>2053</v>
      </c>
      <c r="S38" s="785" t="s">
        <v>3954</v>
      </c>
      <c r="T38" s="785" t="s">
        <v>27756</v>
      </c>
      <c r="U38" s="785" t="s">
        <v>20125</v>
      </c>
      <c r="V38" s="785">
        <v>12</v>
      </c>
      <c r="W38" s="785" t="s">
        <v>2844</v>
      </c>
      <c r="X38" s="785"/>
      <c r="Y38" s="615" t="str">
        <f t="shared" si="0"/>
        <v>Benjamin Kirui</v>
      </c>
      <c r="Z38" s="785" t="s">
        <v>2599</v>
      </c>
      <c r="AA38" s="785" t="s">
        <v>4314</v>
      </c>
      <c r="AB38" s="785" t="s">
        <v>2683</v>
      </c>
      <c r="AC38" s="785" t="s">
        <v>2606</v>
      </c>
      <c r="AD38" s="786">
        <v>44901</v>
      </c>
    </row>
    <row r="39" spans="1:30" ht="15.75">
      <c r="A39" s="785" t="s">
        <v>4301</v>
      </c>
      <c r="B39" s="785" t="s">
        <v>33136</v>
      </c>
      <c r="C39" s="785" t="s">
        <v>4303</v>
      </c>
      <c r="D39" s="785" t="s">
        <v>2599</v>
      </c>
      <c r="E39" s="785" t="s">
        <v>27169</v>
      </c>
      <c r="F39" s="786">
        <v>44829</v>
      </c>
      <c r="G39" s="785" t="s">
        <v>32040</v>
      </c>
      <c r="H39" s="786">
        <v>44890</v>
      </c>
      <c r="I39" s="785" t="s">
        <v>33137</v>
      </c>
      <c r="J39" s="785" t="s">
        <v>629</v>
      </c>
      <c r="K39" s="785">
        <v>99999</v>
      </c>
      <c r="L39" s="785" t="s">
        <v>33138</v>
      </c>
      <c r="M39" s="785"/>
      <c r="N39" s="785"/>
      <c r="O39" s="785"/>
      <c r="P39" s="787">
        <v>36.920560000000002</v>
      </c>
      <c r="Q39" s="787">
        <v>-1.5367219999999999</v>
      </c>
      <c r="R39" s="785" t="s">
        <v>1325</v>
      </c>
      <c r="S39" s="785" t="s">
        <v>3088</v>
      </c>
      <c r="T39" s="785" t="s">
        <v>3259</v>
      </c>
      <c r="U39" s="785" t="s">
        <v>6771</v>
      </c>
      <c r="V39" s="785" t="s">
        <v>3174</v>
      </c>
      <c r="W39" s="785" t="s">
        <v>16042</v>
      </c>
      <c r="X39" s="785"/>
      <c r="Y39" s="615" t="str">
        <f t="shared" si="0"/>
        <v>Kensam Constructor</v>
      </c>
      <c r="Z39" s="785" t="s">
        <v>2599</v>
      </c>
      <c r="AA39" s="785" t="s">
        <v>4314</v>
      </c>
      <c r="AB39" s="785" t="s">
        <v>2876</v>
      </c>
      <c r="AC39" s="785" t="s">
        <v>2606</v>
      </c>
      <c r="AD39" s="786">
        <v>44952</v>
      </c>
    </row>
    <row r="40" spans="1:30" ht="15.75">
      <c r="A40" s="785" t="s">
        <v>4301</v>
      </c>
      <c r="B40" s="785" t="s">
        <v>32032</v>
      </c>
      <c r="C40" s="785" t="s">
        <v>4303</v>
      </c>
      <c r="D40" s="785" t="s">
        <v>2599</v>
      </c>
      <c r="E40" s="785" t="s">
        <v>32033</v>
      </c>
      <c r="F40" s="786">
        <v>44857</v>
      </c>
      <c r="G40" s="785" t="s">
        <v>32034</v>
      </c>
      <c r="H40" s="786">
        <v>44888</v>
      </c>
      <c r="I40" s="785" t="s">
        <v>32035</v>
      </c>
      <c r="J40" s="785" t="s">
        <v>629</v>
      </c>
      <c r="K40" s="785" t="s">
        <v>2599</v>
      </c>
      <c r="L40" s="785" t="s">
        <v>32036</v>
      </c>
      <c r="M40" s="785"/>
      <c r="N40" s="785"/>
      <c r="O40" s="785" t="s">
        <v>32037</v>
      </c>
      <c r="P40" s="787">
        <v>35.488005000000001</v>
      </c>
      <c r="Q40" s="787">
        <v>0.59986700000000004</v>
      </c>
      <c r="R40" s="785" t="s">
        <v>974</v>
      </c>
      <c r="S40" s="785" t="s">
        <v>975</v>
      </c>
      <c r="T40" s="785" t="s">
        <v>975</v>
      </c>
      <c r="U40" s="785" t="s">
        <v>32038</v>
      </c>
      <c r="V40" s="785">
        <v>12</v>
      </c>
      <c r="W40" s="785" t="s">
        <v>3116</v>
      </c>
      <c r="X40" s="785"/>
      <c r="Y40" s="615" t="str">
        <f t="shared" si="0"/>
        <v>Luka Kiprop Maiyo</v>
      </c>
      <c r="Z40" s="785" t="s">
        <v>2599</v>
      </c>
      <c r="AA40" s="785" t="s">
        <v>4314</v>
      </c>
      <c r="AB40" s="785" t="s">
        <v>2605</v>
      </c>
      <c r="AC40" s="785" t="s">
        <v>2606</v>
      </c>
      <c r="AD40" s="786">
        <v>44897</v>
      </c>
    </row>
    <row r="41" spans="1:30" ht="15.75">
      <c r="A41" s="785" t="s">
        <v>4301</v>
      </c>
      <c r="B41" s="785" t="s">
        <v>18903</v>
      </c>
      <c r="C41" s="785" t="s">
        <v>4303</v>
      </c>
      <c r="D41" s="785" t="s">
        <v>2599</v>
      </c>
      <c r="E41" s="785" t="s">
        <v>18904</v>
      </c>
      <c r="F41" s="786">
        <v>44846</v>
      </c>
      <c r="G41" s="785" t="s">
        <v>18905</v>
      </c>
      <c r="H41" s="786">
        <v>44887</v>
      </c>
      <c r="I41" s="785" t="s">
        <v>18906</v>
      </c>
      <c r="J41" s="785" t="s">
        <v>627</v>
      </c>
      <c r="K41" s="785" t="s">
        <v>2599</v>
      </c>
      <c r="L41" s="785" t="s">
        <v>18907</v>
      </c>
      <c r="M41" s="785"/>
      <c r="N41" s="785"/>
      <c r="O41" s="785" t="s">
        <v>18908</v>
      </c>
      <c r="P41" s="787">
        <v>36.882930999999999</v>
      </c>
      <c r="Q41" s="787">
        <v>-0.81788799999999995</v>
      </c>
      <c r="R41" s="785" t="s">
        <v>1030</v>
      </c>
      <c r="S41" s="785" t="s">
        <v>1031</v>
      </c>
      <c r="T41" s="785" t="s">
        <v>3138</v>
      </c>
      <c r="U41" s="785" t="s">
        <v>18909</v>
      </c>
      <c r="V41" s="785">
        <v>8</v>
      </c>
      <c r="W41" s="785" t="s">
        <v>2939</v>
      </c>
      <c r="X41" s="785" t="s">
        <v>2939</v>
      </c>
      <c r="Y41" s="615" t="str">
        <f t="shared" si="0"/>
        <v>Nixon Kariuki Gaichuru</v>
      </c>
      <c r="Z41" s="785" t="s">
        <v>2599</v>
      </c>
      <c r="AA41" s="785" t="s">
        <v>4314</v>
      </c>
      <c r="AB41" s="785" t="s">
        <v>2605</v>
      </c>
      <c r="AC41" s="785" t="s">
        <v>2606</v>
      </c>
      <c r="AD41" s="786">
        <v>44914</v>
      </c>
    </row>
    <row r="42" spans="1:30" ht="15.75">
      <c r="A42" s="785" t="s">
        <v>4301</v>
      </c>
      <c r="B42" s="785" t="s">
        <v>30777</v>
      </c>
      <c r="C42" s="785" t="s">
        <v>4303</v>
      </c>
      <c r="D42" s="785" t="s">
        <v>2599</v>
      </c>
      <c r="E42" s="785" t="s">
        <v>21163</v>
      </c>
      <c r="F42" s="786">
        <v>44823</v>
      </c>
      <c r="G42" s="785" t="s">
        <v>30778</v>
      </c>
      <c r="H42" s="786">
        <v>44886</v>
      </c>
      <c r="I42" s="785" t="s">
        <v>30779</v>
      </c>
      <c r="J42" s="785" t="s">
        <v>629</v>
      </c>
      <c r="K42" s="785" t="s">
        <v>30780</v>
      </c>
      <c r="L42" s="785" t="s">
        <v>30781</v>
      </c>
      <c r="M42" s="785"/>
      <c r="N42" s="785"/>
      <c r="O42" s="785"/>
      <c r="P42" s="787">
        <v>35.105603000000002</v>
      </c>
      <c r="Q42" s="787">
        <v>-0.60118000000000005</v>
      </c>
      <c r="R42" s="785" t="s">
        <v>2053</v>
      </c>
      <c r="S42" s="785" t="s">
        <v>2098</v>
      </c>
      <c r="T42" s="785" t="s">
        <v>20338</v>
      </c>
      <c r="U42" s="785" t="s">
        <v>3667</v>
      </c>
      <c r="V42" s="785">
        <v>10</v>
      </c>
      <c r="W42" s="785" t="s">
        <v>2760</v>
      </c>
      <c r="X42" s="785"/>
      <c r="Y42" s="615" t="str">
        <f t="shared" si="0"/>
        <v>Philip Kurgat</v>
      </c>
      <c r="Z42" s="785" t="s">
        <v>2599</v>
      </c>
      <c r="AA42" s="785" t="s">
        <v>4314</v>
      </c>
      <c r="AB42" s="785" t="s">
        <v>2683</v>
      </c>
      <c r="AC42" s="785" t="s">
        <v>2606</v>
      </c>
      <c r="AD42" s="786">
        <v>44901</v>
      </c>
    </row>
    <row r="43" spans="1:30" ht="15.75">
      <c r="A43" s="785" t="s">
        <v>4301</v>
      </c>
      <c r="B43" s="785" t="s">
        <v>6837</v>
      </c>
      <c r="C43" s="785" t="s">
        <v>4303</v>
      </c>
      <c r="D43" s="785" t="s">
        <v>2599</v>
      </c>
      <c r="E43" s="785" t="s">
        <v>6822</v>
      </c>
      <c r="F43" s="786">
        <v>44822</v>
      </c>
      <c r="G43" s="785" t="s">
        <v>6838</v>
      </c>
      <c r="H43" s="786">
        <v>44884</v>
      </c>
      <c r="I43" s="785" t="s">
        <v>6839</v>
      </c>
      <c r="J43" s="785" t="s">
        <v>627</v>
      </c>
      <c r="K43" s="785" t="s">
        <v>2599</v>
      </c>
      <c r="L43" s="785" t="s">
        <v>6840</v>
      </c>
      <c r="M43" s="785"/>
      <c r="N43" s="785"/>
      <c r="O43" s="785"/>
      <c r="P43" s="787">
        <v>37.190091000000002</v>
      </c>
      <c r="Q43" s="787">
        <v>-0.88713399999999998</v>
      </c>
      <c r="R43" s="785" t="s">
        <v>1030</v>
      </c>
      <c r="S43" s="785" t="s">
        <v>2646</v>
      </c>
      <c r="T43" s="785" t="s">
        <v>3139</v>
      </c>
      <c r="U43" s="785" t="s">
        <v>6841</v>
      </c>
      <c r="V43" s="785">
        <v>6</v>
      </c>
      <c r="W43" s="785" t="s">
        <v>6829</v>
      </c>
      <c r="X43" s="785" t="s">
        <v>6830</v>
      </c>
      <c r="Y43" s="615" t="str">
        <f t="shared" si="0"/>
        <v>Collins Odhiambo</v>
      </c>
      <c r="Z43" s="785" t="s">
        <v>2599</v>
      </c>
      <c r="AA43" s="785" t="s">
        <v>4314</v>
      </c>
      <c r="AB43" s="785" t="s">
        <v>2616</v>
      </c>
      <c r="AC43" s="785" t="s">
        <v>2617</v>
      </c>
      <c r="AD43" s="786">
        <v>44901</v>
      </c>
    </row>
    <row r="44" spans="1:30" ht="15.75">
      <c r="A44" s="785" t="s">
        <v>4301</v>
      </c>
      <c r="B44" s="785" t="s">
        <v>6856</v>
      </c>
      <c r="C44" s="785" t="s">
        <v>4303</v>
      </c>
      <c r="D44" s="785" t="s">
        <v>2599</v>
      </c>
      <c r="E44" s="785" t="s">
        <v>6822</v>
      </c>
      <c r="F44" s="786">
        <v>44822</v>
      </c>
      <c r="G44" s="785" t="s">
        <v>6838</v>
      </c>
      <c r="H44" s="786">
        <v>44884</v>
      </c>
      <c r="I44" s="785" t="s">
        <v>6857</v>
      </c>
      <c r="J44" s="785" t="s">
        <v>627</v>
      </c>
      <c r="K44" s="785" t="s">
        <v>6858</v>
      </c>
      <c r="L44" s="785" t="s">
        <v>6859</v>
      </c>
      <c r="M44" s="785"/>
      <c r="N44" s="785"/>
      <c r="O44" s="785"/>
      <c r="P44" s="787">
        <v>37.196418000000001</v>
      </c>
      <c r="Q44" s="787">
        <v>-0.881498</v>
      </c>
      <c r="R44" s="785" t="s">
        <v>1030</v>
      </c>
      <c r="S44" s="785" t="s">
        <v>2646</v>
      </c>
      <c r="T44" s="785" t="s">
        <v>2646</v>
      </c>
      <c r="U44" s="785" t="s">
        <v>6860</v>
      </c>
      <c r="V44" s="785">
        <v>6</v>
      </c>
      <c r="W44" s="785" t="s">
        <v>6829</v>
      </c>
      <c r="X44" s="785" t="s">
        <v>6830</v>
      </c>
      <c r="Y44" s="615" t="str">
        <f t="shared" si="0"/>
        <v>Collins Odhiambo</v>
      </c>
      <c r="Z44" s="785" t="s">
        <v>2599</v>
      </c>
      <c r="AA44" s="785" t="s">
        <v>4314</v>
      </c>
      <c r="AB44" s="785" t="s">
        <v>2616</v>
      </c>
      <c r="AC44" s="785" t="s">
        <v>2617</v>
      </c>
      <c r="AD44" s="786">
        <v>44901</v>
      </c>
    </row>
    <row r="45" spans="1:30" ht="15.75">
      <c r="A45" s="785" t="s">
        <v>4301</v>
      </c>
      <c r="B45" s="785" t="s">
        <v>25233</v>
      </c>
      <c r="C45" s="785" t="s">
        <v>4303</v>
      </c>
      <c r="D45" s="785" t="s">
        <v>2599</v>
      </c>
      <c r="E45" s="785" t="s">
        <v>15057</v>
      </c>
      <c r="F45" s="786">
        <v>44836</v>
      </c>
      <c r="G45" s="785" t="s">
        <v>25234</v>
      </c>
      <c r="H45" s="786">
        <v>44883</v>
      </c>
      <c r="I45" s="785" t="s">
        <v>25235</v>
      </c>
      <c r="J45" s="785" t="s">
        <v>627</v>
      </c>
      <c r="K45" s="785" t="s">
        <v>2599</v>
      </c>
      <c r="L45" s="785" t="s">
        <v>25236</v>
      </c>
      <c r="M45" s="785"/>
      <c r="N45" s="785"/>
      <c r="O45" s="785"/>
      <c r="P45" s="787">
        <v>36.932274999999997</v>
      </c>
      <c r="Q45" s="787">
        <v>-0.91242699999999999</v>
      </c>
      <c r="R45" s="785" t="s">
        <v>1030</v>
      </c>
      <c r="S45" s="785" t="s">
        <v>1795</v>
      </c>
      <c r="T45" s="785" t="s">
        <v>1795</v>
      </c>
      <c r="U45" s="785" t="s">
        <v>3136</v>
      </c>
      <c r="V45" s="785">
        <v>10</v>
      </c>
      <c r="W45" s="785" t="s">
        <v>4047</v>
      </c>
      <c r="X45" s="785" t="s">
        <v>2647</v>
      </c>
      <c r="Y45" s="615" t="str">
        <f t="shared" si="0"/>
        <v>Washington Mwangi Muinuki</v>
      </c>
      <c r="Z45" s="785" t="s">
        <v>2599</v>
      </c>
      <c r="AA45" s="785" t="s">
        <v>4314</v>
      </c>
      <c r="AB45" s="785" t="s">
        <v>2605</v>
      </c>
      <c r="AC45" s="785" t="s">
        <v>2606</v>
      </c>
      <c r="AD45" s="786">
        <v>44926</v>
      </c>
    </row>
    <row r="46" spans="1:30" ht="15.75">
      <c r="A46" s="785" t="s">
        <v>4301</v>
      </c>
      <c r="B46" s="785" t="s">
        <v>6821</v>
      </c>
      <c r="C46" s="785" t="s">
        <v>4303</v>
      </c>
      <c r="D46" s="785" t="s">
        <v>2599</v>
      </c>
      <c r="E46" s="785" t="s">
        <v>6822</v>
      </c>
      <c r="F46" s="786">
        <v>44822</v>
      </c>
      <c r="G46" s="785" t="s">
        <v>6823</v>
      </c>
      <c r="H46" s="786">
        <v>44882</v>
      </c>
      <c r="I46" s="785" t="s">
        <v>6824</v>
      </c>
      <c r="J46" s="785" t="s">
        <v>627</v>
      </c>
      <c r="K46" s="785" t="s">
        <v>6825</v>
      </c>
      <c r="L46" s="785" t="s">
        <v>6826</v>
      </c>
      <c r="M46" s="785"/>
      <c r="N46" s="785"/>
      <c r="O46" s="785" t="s">
        <v>6827</v>
      </c>
      <c r="P46" s="787">
        <v>37.225411999999999</v>
      </c>
      <c r="Q46" s="787">
        <v>-0.82088300000000003</v>
      </c>
      <c r="R46" s="785" t="s">
        <v>1030</v>
      </c>
      <c r="S46" s="785" t="s">
        <v>2646</v>
      </c>
      <c r="T46" s="785" t="s">
        <v>3271</v>
      </c>
      <c r="U46" s="785" t="s">
        <v>6828</v>
      </c>
      <c r="V46" s="785">
        <v>6</v>
      </c>
      <c r="W46" s="785" t="s">
        <v>6829</v>
      </c>
      <c r="X46" s="785" t="s">
        <v>6830</v>
      </c>
      <c r="Y46" s="615" t="str">
        <f t="shared" si="0"/>
        <v>Collins Odhiambo</v>
      </c>
      <c r="Z46" s="785" t="s">
        <v>2599</v>
      </c>
      <c r="AA46" s="785" t="s">
        <v>4314</v>
      </c>
      <c r="AB46" s="785" t="s">
        <v>2616</v>
      </c>
      <c r="AC46" s="785" t="s">
        <v>2617</v>
      </c>
      <c r="AD46" s="786">
        <v>44901</v>
      </c>
    </row>
    <row r="47" spans="1:30" ht="15.75">
      <c r="A47" s="785" t="s">
        <v>4301</v>
      </c>
      <c r="B47" s="785" t="s">
        <v>6831</v>
      </c>
      <c r="C47" s="785" t="s">
        <v>4303</v>
      </c>
      <c r="D47" s="785" t="s">
        <v>2599</v>
      </c>
      <c r="E47" s="785" t="s">
        <v>6832</v>
      </c>
      <c r="F47" s="786">
        <v>44817</v>
      </c>
      <c r="G47" s="785" t="s">
        <v>6823</v>
      </c>
      <c r="H47" s="786">
        <v>44882</v>
      </c>
      <c r="I47" s="785" t="s">
        <v>6833</v>
      </c>
      <c r="J47" s="785" t="s">
        <v>627</v>
      </c>
      <c r="K47" s="785" t="s">
        <v>6834</v>
      </c>
      <c r="L47" s="785" t="s">
        <v>6835</v>
      </c>
      <c r="M47" s="785"/>
      <c r="N47" s="785"/>
      <c r="O47" s="785" t="s">
        <v>6836</v>
      </c>
      <c r="P47" s="787">
        <v>37.194854999999997</v>
      </c>
      <c r="Q47" s="787">
        <v>-0.90412300000000001</v>
      </c>
      <c r="R47" s="785" t="s">
        <v>1030</v>
      </c>
      <c r="S47" s="785" t="s">
        <v>2646</v>
      </c>
      <c r="T47" s="785" t="s">
        <v>3139</v>
      </c>
      <c r="U47" s="785" t="s">
        <v>2646</v>
      </c>
      <c r="V47" s="785">
        <v>6</v>
      </c>
      <c r="W47" s="785" t="s">
        <v>3275</v>
      </c>
      <c r="X47" s="785" t="s">
        <v>6830</v>
      </c>
      <c r="Y47" s="615" t="str">
        <f t="shared" si="0"/>
        <v>Collins Odhiambo</v>
      </c>
      <c r="Z47" s="785" t="s">
        <v>2599</v>
      </c>
      <c r="AA47" s="785" t="s">
        <v>4314</v>
      </c>
      <c r="AB47" s="785" t="s">
        <v>2616</v>
      </c>
      <c r="AC47" s="785" t="s">
        <v>2617</v>
      </c>
      <c r="AD47" s="786">
        <v>44914</v>
      </c>
    </row>
    <row r="48" spans="1:30" ht="15.75">
      <c r="A48" s="785" t="s">
        <v>4301</v>
      </c>
      <c r="B48" s="785" t="s">
        <v>6842</v>
      </c>
      <c r="C48" s="785" t="s">
        <v>4303</v>
      </c>
      <c r="D48" s="785" t="s">
        <v>2599</v>
      </c>
      <c r="E48" s="785" t="s">
        <v>6822</v>
      </c>
      <c r="F48" s="786">
        <v>44822</v>
      </c>
      <c r="G48" s="785" t="s">
        <v>6823</v>
      </c>
      <c r="H48" s="786">
        <v>44882</v>
      </c>
      <c r="I48" s="785" t="s">
        <v>6843</v>
      </c>
      <c r="J48" s="785" t="s">
        <v>627</v>
      </c>
      <c r="K48" s="785" t="s">
        <v>2599</v>
      </c>
      <c r="L48" s="785" t="s">
        <v>6844</v>
      </c>
      <c r="M48" s="785"/>
      <c r="N48" s="785"/>
      <c r="O48" s="785"/>
      <c r="P48" s="787">
        <v>37.219555999999997</v>
      </c>
      <c r="Q48" s="787">
        <v>-0.88367600000000002</v>
      </c>
      <c r="R48" s="785" t="s">
        <v>1030</v>
      </c>
      <c r="S48" s="785" t="s">
        <v>2646</v>
      </c>
      <c r="T48" s="785" t="s">
        <v>3139</v>
      </c>
      <c r="U48" s="785" t="s">
        <v>3740</v>
      </c>
      <c r="V48" s="785">
        <v>6</v>
      </c>
      <c r="W48" s="785" t="s">
        <v>6829</v>
      </c>
      <c r="X48" s="785" t="s">
        <v>6830</v>
      </c>
      <c r="Y48" s="615" t="str">
        <f t="shared" si="0"/>
        <v>Collins Odhiambo</v>
      </c>
      <c r="Z48" s="785" t="s">
        <v>2599</v>
      </c>
      <c r="AA48" s="785" t="s">
        <v>4314</v>
      </c>
      <c r="AB48" s="785" t="s">
        <v>2616</v>
      </c>
      <c r="AC48" s="785" t="s">
        <v>2617</v>
      </c>
      <c r="AD48" s="786">
        <v>44901</v>
      </c>
    </row>
    <row r="49" spans="1:30" ht="15.75">
      <c r="A49" s="785" t="s">
        <v>4301</v>
      </c>
      <c r="B49" s="785" t="s">
        <v>6845</v>
      </c>
      <c r="C49" s="785" t="s">
        <v>4303</v>
      </c>
      <c r="D49" s="785" t="s">
        <v>2599</v>
      </c>
      <c r="E49" s="785" t="s">
        <v>6846</v>
      </c>
      <c r="F49" s="786">
        <v>44813</v>
      </c>
      <c r="G49" s="785" t="s">
        <v>6823</v>
      </c>
      <c r="H49" s="786">
        <v>44882</v>
      </c>
      <c r="I49" s="785" t="s">
        <v>6847</v>
      </c>
      <c r="J49" s="785" t="s">
        <v>627</v>
      </c>
      <c r="K49" s="785" t="s">
        <v>6848</v>
      </c>
      <c r="L49" s="785" t="s">
        <v>6849</v>
      </c>
      <c r="M49" s="785"/>
      <c r="N49" s="785"/>
      <c r="O49" s="785" t="s">
        <v>6850</v>
      </c>
      <c r="P49" s="787">
        <v>37.182510999999998</v>
      </c>
      <c r="Q49" s="787">
        <v>-0.84443500000000005</v>
      </c>
      <c r="R49" s="785" t="s">
        <v>1030</v>
      </c>
      <c r="S49" s="785" t="s">
        <v>2646</v>
      </c>
      <c r="T49" s="785" t="s">
        <v>3501</v>
      </c>
      <c r="U49" s="785" t="s">
        <v>2776</v>
      </c>
      <c r="V49" s="785">
        <v>6</v>
      </c>
      <c r="W49" s="785" t="s">
        <v>3275</v>
      </c>
      <c r="X49" s="785" t="s">
        <v>6830</v>
      </c>
      <c r="Y49" s="615" t="str">
        <f t="shared" si="0"/>
        <v>Collins Odhiambo</v>
      </c>
      <c r="Z49" s="785" t="s">
        <v>2599</v>
      </c>
      <c r="AA49" s="785" t="s">
        <v>4314</v>
      </c>
      <c r="AB49" s="785" t="s">
        <v>2616</v>
      </c>
      <c r="AC49" s="785" t="s">
        <v>2617</v>
      </c>
      <c r="AD49" s="786">
        <v>44914</v>
      </c>
    </row>
    <row r="50" spans="1:30" ht="15.75">
      <c r="A50" s="785" t="s">
        <v>4301</v>
      </c>
      <c r="B50" s="785" t="s">
        <v>6851</v>
      </c>
      <c r="C50" s="785" t="s">
        <v>4303</v>
      </c>
      <c r="D50" s="785" t="s">
        <v>2599</v>
      </c>
      <c r="E50" s="785" t="s">
        <v>6822</v>
      </c>
      <c r="F50" s="786">
        <v>44822</v>
      </c>
      <c r="G50" s="785" t="s">
        <v>6823</v>
      </c>
      <c r="H50" s="786">
        <v>44882</v>
      </c>
      <c r="I50" s="785" t="s">
        <v>6852</v>
      </c>
      <c r="J50" s="785" t="s">
        <v>629</v>
      </c>
      <c r="K50" s="785" t="s">
        <v>6853</v>
      </c>
      <c r="L50" s="785" t="s">
        <v>6854</v>
      </c>
      <c r="M50" s="785"/>
      <c r="N50" s="785"/>
      <c r="O50" s="785" t="s">
        <v>6855</v>
      </c>
      <c r="P50" s="787">
        <v>37.218592000000001</v>
      </c>
      <c r="Q50" s="787">
        <v>-0.88885499999999995</v>
      </c>
      <c r="R50" s="785" t="s">
        <v>1030</v>
      </c>
      <c r="S50" s="785" t="s">
        <v>2646</v>
      </c>
      <c r="T50" s="785" t="s">
        <v>3139</v>
      </c>
      <c r="U50" s="785" t="s">
        <v>3740</v>
      </c>
      <c r="V50" s="785">
        <v>6</v>
      </c>
      <c r="W50" s="785" t="s">
        <v>6829</v>
      </c>
      <c r="X50" s="785" t="s">
        <v>6830</v>
      </c>
      <c r="Y50" s="615" t="str">
        <f t="shared" si="0"/>
        <v>Collins Odhiambo</v>
      </c>
      <c r="Z50" s="785" t="s">
        <v>2599</v>
      </c>
      <c r="AA50" s="785" t="s">
        <v>4314</v>
      </c>
      <c r="AB50" s="785" t="s">
        <v>2616</v>
      </c>
      <c r="AC50" s="785" t="s">
        <v>2617</v>
      </c>
      <c r="AD50" s="786">
        <v>44901</v>
      </c>
    </row>
    <row r="51" spans="1:30" ht="15.75">
      <c r="A51" s="785" t="s">
        <v>4301</v>
      </c>
      <c r="B51" s="785" t="s">
        <v>22982</v>
      </c>
      <c r="C51" s="785" t="s">
        <v>4379</v>
      </c>
      <c r="D51" s="785" t="s">
        <v>2598</v>
      </c>
      <c r="E51" s="785" t="s">
        <v>10696</v>
      </c>
      <c r="F51" s="786">
        <v>44788</v>
      </c>
      <c r="G51" s="785" t="s">
        <v>6823</v>
      </c>
      <c r="H51" s="786">
        <v>44882</v>
      </c>
      <c r="I51" s="785" t="s">
        <v>22983</v>
      </c>
      <c r="J51" s="785" t="s">
        <v>627</v>
      </c>
      <c r="K51" s="785" t="s">
        <v>22984</v>
      </c>
      <c r="L51" s="785" t="s">
        <v>22985</v>
      </c>
      <c r="M51" s="785"/>
      <c r="N51" s="785"/>
      <c r="O51" s="785"/>
      <c r="P51" s="787">
        <v>38.375393000000003</v>
      </c>
      <c r="Q51" s="787">
        <v>-3.3772220000000002</v>
      </c>
      <c r="R51" s="785" t="s">
        <v>766</v>
      </c>
      <c r="S51" s="785" t="s">
        <v>767</v>
      </c>
      <c r="T51" s="785" t="s">
        <v>15157</v>
      </c>
      <c r="U51" s="785" t="s">
        <v>22986</v>
      </c>
      <c r="V51" s="785">
        <v>8</v>
      </c>
      <c r="W51" s="785" t="s">
        <v>22975</v>
      </c>
      <c r="X51" s="785" t="s">
        <v>22975</v>
      </c>
      <c r="Y51" s="615" t="str">
        <f t="shared" si="0"/>
        <v>Silvester M Mwadime</v>
      </c>
      <c r="Z51" s="785" t="s">
        <v>2599</v>
      </c>
      <c r="AA51" s="785" t="s">
        <v>4314</v>
      </c>
      <c r="AB51" s="785" t="s">
        <v>2605</v>
      </c>
      <c r="AC51" s="785" t="s">
        <v>2606</v>
      </c>
      <c r="AD51" s="786">
        <v>44886</v>
      </c>
    </row>
    <row r="52" spans="1:30" ht="15.75">
      <c r="A52" s="785" t="s">
        <v>4301</v>
      </c>
      <c r="B52" s="785" t="s">
        <v>22134</v>
      </c>
      <c r="C52" s="785" t="s">
        <v>4303</v>
      </c>
      <c r="D52" s="785" t="s">
        <v>2599</v>
      </c>
      <c r="E52" s="785" t="s">
        <v>22135</v>
      </c>
      <c r="F52" s="786">
        <v>44856</v>
      </c>
      <c r="G52" s="785" t="s">
        <v>22136</v>
      </c>
      <c r="H52" s="786">
        <v>44880</v>
      </c>
      <c r="I52" s="785" t="s">
        <v>22137</v>
      </c>
      <c r="J52" s="785" t="s">
        <v>627</v>
      </c>
      <c r="K52" s="785" t="s">
        <v>22138</v>
      </c>
      <c r="L52" s="785" t="s">
        <v>22139</v>
      </c>
      <c r="M52" s="785"/>
      <c r="N52" s="785"/>
      <c r="O52" s="785" t="s">
        <v>22140</v>
      </c>
      <c r="P52" s="787">
        <v>37.695878</v>
      </c>
      <c r="Q52" s="787">
        <v>-0.19836799999999999</v>
      </c>
      <c r="R52" s="785" t="s">
        <v>1104</v>
      </c>
      <c r="S52" s="785" t="s">
        <v>2643</v>
      </c>
      <c r="T52" s="785" t="s">
        <v>20651</v>
      </c>
      <c r="U52" s="785" t="s">
        <v>22141</v>
      </c>
      <c r="V52" s="785">
        <v>10</v>
      </c>
      <c r="W52" s="785" t="s">
        <v>2808</v>
      </c>
      <c r="X52" s="785" t="s">
        <v>3576</v>
      </c>
      <c r="Y52" s="615" t="str">
        <f t="shared" si="0"/>
        <v>Samuel Kirimi</v>
      </c>
      <c r="Z52" s="785" t="s">
        <v>2599</v>
      </c>
      <c r="AA52" s="785" t="s">
        <v>4349</v>
      </c>
      <c r="AB52" s="785" t="s">
        <v>2683</v>
      </c>
      <c r="AC52" s="785" t="s">
        <v>2606</v>
      </c>
      <c r="AD52" s="786">
        <v>44907</v>
      </c>
    </row>
    <row r="53" spans="1:30" ht="15.75">
      <c r="A53" s="785" t="s">
        <v>4301</v>
      </c>
      <c r="B53" s="785" t="s">
        <v>8003</v>
      </c>
      <c r="C53" s="785" t="s">
        <v>4303</v>
      </c>
      <c r="D53" s="785" t="s">
        <v>2599</v>
      </c>
      <c r="E53" s="785" t="s">
        <v>8004</v>
      </c>
      <c r="F53" s="786">
        <v>44781</v>
      </c>
      <c r="G53" s="785" t="s">
        <v>8005</v>
      </c>
      <c r="H53" s="786">
        <v>44873</v>
      </c>
      <c r="I53" s="785" t="s">
        <v>8006</v>
      </c>
      <c r="J53" s="785" t="s">
        <v>629</v>
      </c>
      <c r="K53" s="785" t="s">
        <v>8007</v>
      </c>
      <c r="L53" s="785" t="s">
        <v>8008</v>
      </c>
      <c r="M53" s="785"/>
      <c r="N53" s="785"/>
      <c r="O53" s="785" t="s">
        <v>8009</v>
      </c>
      <c r="P53" s="787">
        <v>37.575290000000003</v>
      </c>
      <c r="Q53" s="787">
        <v>-0.39574799999999999</v>
      </c>
      <c r="R53" s="785" t="s">
        <v>1089</v>
      </c>
      <c r="S53" s="785" t="s">
        <v>2731</v>
      </c>
      <c r="T53" s="785" t="s">
        <v>8010</v>
      </c>
      <c r="U53" s="785" t="s">
        <v>3917</v>
      </c>
      <c r="V53" s="785">
        <v>12</v>
      </c>
      <c r="W53" s="785" t="s">
        <v>7939</v>
      </c>
      <c r="X53" s="785" t="s">
        <v>7940</v>
      </c>
      <c r="Y53" s="615" t="str">
        <f t="shared" si="0"/>
        <v>Eric Mugo</v>
      </c>
      <c r="Z53" s="785"/>
      <c r="AA53" s="785" t="s">
        <v>4314</v>
      </c>
      <c r="AB53" s="785" t="s">
        <v>2605</v>
      </c>
      <c r="AC53" s="785" t="s">
        <v>2606</v>
      </c>
      <c r="AD53" s="786">
        <v>44874</v>
      </c>
    </row>
    <row r="54" spans="1:30" ht="15.75">
      <c r="A54" s="785" t="s">
        <v>4301</v>
      </c>
      <c r="B54" s="785" t="s">
        <v>15026</v>
      </c>
      <c r="C54" s="785" t="s">
        <v>4303</v>
      </c>
      <c r="D54" s="785" t="s">
        <v>2599</v>
      </c>
      <c r="E54" s="785" t="s">
        <v>9741</v>
      </c>
      <c r="F54" s="786">
        <v>44852</v>
      </c>
      <c r="G54" s="785" t="s">
        <v>15027</v>
      </c>
      <c r="H54" s="786">
        <v>44870</v>
      </c>
      <c r="I54" s="785" t="s">
        <v>15028</v>
      </c>
      <c r="J54" s="785" t="s">
        <v>627</v>
      </c>
      <c r="K54" s="785" t="s">
        <v>15029</v>
      </c>
      <c r="L54" s="785" t="s">
        <v>15030</v>
      </c>
      <c r="M54" s="785"/>
      <c r="N54" s="785"/>
      <c r="O54" s="785" t="s">
        <v>15031</v>
      </c>
      <c r="P54" s="787">
        <v>37.668278000000001</v>
      </c>
      <c r="Q54" s="787">
        <v>-0.17497199999999999</v>
      </c>
      <c r="R54" s="785" t="s">
        <v>1104</v>
      </c>
      <c r="S54" s="785" t="s">
        <v>2643</v>
      </c>
      <c r="T54" s="785" t="s">
        <v>15032</v>
      </c>
      <c r="U54" s="785" t="s">
        <v>2895</v>
      </c>
      <c r="V54" s="785">
        <v>10</v>
      </c>
      <c r="W54" s="785" t="s">
        <v>2808</v>
      </c>
      <c r="X54" s="785" t="s">
        <v>15025</v>
      </c>
      <c r="Y54" s="615" t="str">
        <f t="shared" si="0"/>
        <v>Joshua Kiogora</v>
      </c>
      <c r="Z54" s="785" t="s">
        <v>2599</v>
      </c>
      <c r="AA54" s="785" t="s">
        <v>4349</v>
      </c>
      <c r="AB54" s="785" t="s">
        <v>2683</v>
      </c>
      <c r="AC54" s="785" t="s">
        <v>2606</v>
      </c>
      <c r="AD54" s="786">
        <v>44907</v>
      </c>
    </row>
    <row r="55" spans="1:30" ht="15.75">
      <c r="A55" s="785" t="s">
        <v>4301</v>
      </c>
      <c r="B55" s="785" t="s">
        <v>27174</v>
      </c>
      <c r="C55" s="785" t="s">
        <v>4303</v>
      </c>
      <c r="D55" s="785" t="s">
        <v>2599</v>
      </c>
      <c r="E55" s="785" t="s">
        <v>27175</v>
      </c>
      <c r="F55" s="786">
        <v>44659</v>
      </c>
      <c r="G55" s="785" t="s">
        <v>27176</v>
      </c>
      <c r="H55" s="786">
        <v>44868</v>
      </c>
      <c r="I55" s="785" t="s">
        <v>27177</v>
      </c>
      <c r="J55" s="785" t="s">
        <v>629</v>
      </c>
      <c r="K55" s="785" t="s">
        <v>27178</v>
      </c>
      <c r="L55" s="785" t="s">
        <v>27179</v>
      </c>
      <c r="M55" s="785"/>
      <c r="N55" s="785"/>
      <c r="O55" s="785" t="s">
        <v>27180</v>
      </c>
      <c r="P55" s="787">
        <v>37.102372000000003</v>
      </c>
      <c r="Q55" s="787">
        <v>-3.4770000000000002E-2</v>
      </c>
      <c r="R55" s="785" t="s">
        <v>1056</v>
      </c>
      <c r="S55" s="785" t="s">
        <v>2272</v>
      </c>
      <c r="T55" s="785" t="s">
        <v>2940</v>
      </c>
      <c r="U55" s="785" t="s">
        <v>27181</v>
      </c>
      <c r="V55" s="785">
        <v>6</v>
      </c>
      <c r="W55" s="785" t="s">
        <v>9679</v>
      </c>
      <c r="X55" s="785"/>
      <c r="Y55" s="615" t="str">
        <f t="shared" si="0"/>
        <v>Wambui Gituku</v>
      </c>
      <c r="Z55" s="785" t="s">
        <v>2599</v>
      </c>
      <c r="AA55" s="785" t="s">
        <v>4314</v>
      </c>
      <c r="AB55" s="785" t="s">
        <v>2683</v>
      </c>
      <c r="AC55" s="785" t="s">
        <v>2606</v>
      </c>
      <c r="AD55" s="786">
        <v>44869</v>
      </c>
    </row>
    <row r="56" spans="1:30" ht="15.75">
      <c r="A56" s="785" t="s">
        <v>4301</v>
      </c>
      <c r="B56" s="785" t="s">
        <v>10695</v>
      </c>
      <c r="C56" s="785" t="s">
        <v>4303</v>
      </c>
      <c r="D56" s="785" t="s">
        <v>2599</v>
      </c>
      <c r="E56" s="785" t="s">
        <v>10696</v>
      </c>
      <c r="F56" s="786">
        <v>44788</v>
      </c>
      <c r="G56" s="785" t="s">
        <v>7996</v>
      </c>
      <c r="H56" s="786">
        <v>44866</v>
      </c>
      <c r="I56" s="785" t="s">
        <v>10697</v>
      </c>
      <c r="J56" s="785" t="s">
        <v>629</v>
      </c>
      <c r="K56" s="785" t="s">
        <v>10698</v>
      </c>
      <c r="L56" s="785" t="s">
        <v>10699</v>
      </c>
      <c r="M56" s="785"/>
      <c r="N56" s="785"/>
      <c r="O56" s="785" t="s">
        <v>10700</v>
      </c>
      <c r="P56" s="787">
        <v>34.978445000000001</v>
      </c>
      <c r="Q56" s="787">
        <v>-0.80766499999999997</v>
      </c>
      <c r="R56" s="785" t="s">
        <v>843</v>
      </c>
      <c r="S56" s="785" t="s">
        <v>3514</v>
      </c>
      <c r="T56" s="785" t="s">
        <v>3646</v>
      </c>
      <c r="U56" s="785" t="s">
        <v>10701</v>
      </c>
      <c r="V56" s="785" t="s">
        <v>10702</v>
      </c>
      <c r="W56" s="785" t="s">
        <v>3645</v>
      </c>
      <c r="X56" s="785" t="s">
        <v>3645</v>
      </c>
      <c r="Y56" s="615" t="str">
        <f t="shared" si="0"/>
        <v>George Otwori</v>
      </c>
      <c r="Z56" s="785" t="s">
        <v>2599</v>
      </c>
      <c r="AA56" s="785" t="s">
        <v>4314</v>
      </c>
      <c r="AB56" s="785" t="s">
        <v>2605</v>
      </c>
      <c r="AC56" s="785" t="s">
        <v>2606</v>
      </c>
      <c r="AD56" s="786">
        <v>44918</v>
      </c>
    </row>
    <row r="57" spans="1:30" ht="15.75">
      <c r="A57" s="785" t="s">
        <v>4301</v>
      </c>
      <c r="B57" s="785" t="s">
        <v>26602</v>
      </c>
      <c r="C57" s="785" t="s">
        <v>4379</v>
      </c>
      <c r="D57" s="785" t="s">
        <v>4418</v>
      </c>
      <c r="E57" s="785" t="s">
        <v>11120</v>
      </c>
      <c r="F57" s="786">
        <v>44545</v>
      </c>
      <c r="G57" s="785" t="s">
        <v>7996</v>
      </c>
      <c r="H57" s="786">
        <v>44866</v>
      </c>
      <c r="I57" s="785" t="s">
        <v>26603</v>
      </c>
      <c r="J57" s="785" t="s">
        <v>629</v>
      </c>
      <c r="K57" s="785" t="s">
        <v>26604</v>
      </c>
      <c r="L57" s="785" t="s">
        <v>26605</v>
      </c>
      <c r="M57" s="785"/>
      <c r="N57" s="785"/>
      <c r="O57" s="785" t="s">
        <v>26606</v>
      </c>
      <c r="P57" s="787">
        <v>35.259903000000001</v>
      </c>
      <c r="Q57" s="787">
        <v>-0.32833800000000002</v>
      </c>
      <c r="R57" s="785" t="s">
        <v>2053</v>
      </c>
      <c r="S57" s="785" t="s">
        <v>2054</v>
      </c>
      <c r="T57" s="785" t="s">
        <v>3475</v>
      </c>
      <c r="U57" s="785" t="s">
        <v>3475</v>
      </c>
      <c r="V57" s="785">
        <v>6</v>
      </c>
      <c r="W57" s="785" t="s">
        <v>2844</v>
      </c>
      <c r="X57" s="785"/>
      <c r="Y57" s="615" t="str">
        <f t="shared" si="0"/>
        <v>Benjamin Kirui</v>
      </c>
      <c r="Z57" s="785" t="s">
        <v>2599</v>
      </c>
      <c r="AA57" s="785" t="s">
        <v>4314</v>
      </c>
      <c r="AB57" s="785" t="s">
        <v>2683</v>
      </c>
      <c r="AC57" s="785" t="s">
        <v>2606</v>
      </c>
      <c r="AD57" s="786">
        <v>44901</v>
      </c>
    </row>
    <row r="58" spans="1:30" ht="15.75">
      <c r="A58" s="785" t="s">
        <v>4301</v>
      </c>
      <c r="B58" s="785" t="s">
        <v>27866</v>
      </c>
      <c r="C58" s="785" t="s">
        <v>4303</v>
      </c>
      <c r="D58" s="785" t="s">
        <v>2599</v>
      </c>
      <c r="E58" s="785" t="s">
        <v>15034</v>
      </c>
      <c r="F58" s="786">
        <v>44845</v>
      </c>
      <c r="G58" s="785" t="s">
        <v>7996</v>
      </c>
      <c r="H58" s="786">
        <v>44866</v>
      </c>
      <c r="I58" s="785" t="s">
        <v>27867</v>
      </c>
      <c r="J58" s="785" t="s">
        <v>629</v>
      </c>
      <c r="K58" s="785">
        <v>99999</v>
      </c>
      <c r="L58" s="785" t="s">
        <v>27868</v>
      </c>
      <c r="M58" s="785"/>
      <c r="N58" s="785"/>
      <c r="O58" s="785" t="s">
        <v>27869</v>
      </c>
      <c r="P58" s="787">
        <v>36.388843000000001</v>
      </c>
      <c r="Q58" s="787">
        <v>-5.2019999999999997E-2</v>
      </c>
      <c r="R58" s="785" t="s">
        <v>1228</v>
      </c>
      <c r="S58" s="785" t="s">
        <v>2797</v>
      </c>
      <c r="T58" s="785" t="s">
        <v>2798</v>
      </c>
      <c r="U58" s="785" t="s">
        <v>27870</v>
      </c>
      <c r="V58" s="785">
        <v>8</v>
      </c>
      <c r="W58" s="785" t="s">
        <v>7551</v>
      </c>
      <c r="X58" s="785"/>
      <c r="Y58" s="615" t="str">
        <f t="shared" si="0"/>
        <v>Fredrick Gatungu Kago</v>
      </c>
      <c r="Z58" s="785" t="s">
        <v>2599</v>
      </c>
      <c r="AA58" s="785" t="s">
        <v>4314</v>
      </c>
      <c r="AB58" s="785" t="s">
        <v>2605</v>
      </c>
      <c r="AC58" s="785" t="s">
        <v>2606</v>
      </c>
      <c r="AD58" s="786">
        <v>44942</v>
      </c>
    </row>
    <row r="59" spans="1:30" ht="15.75">
      <c r="A59" s="785" t="s">
        <v>4301</v>
      </c>
      <c r="B59" s="785" t="s">
        <v>9732</v>
      </c>
      <c r="C59" s="785" t="s">
        <v>4303</v>
      </c>
      <c r="D59" s="785" t="s">
        <v>2599</v>
      </c>
      <c r="E59" s="785" t="s">
        <v>9733</v>
      </c>
      <c r="F59" s="786">
        <v>44800</v>
      </c>
      <c r="G59" s="785" t="s">
        <v>9734</v>
      </c>
      <c r="H59" s="786">
        <v>44865</v>
      </c>
      <c r="I59" s="785" t="s">
        <v>9735</v>
      </c>
      <c r="J59" s="785" t="s">
        <v>629</v>
      </c>
      <c r="K59" s="785" t="s">
        <v>9736</v>
      </c>
      <c r="L59" s="785" t="s">
        <v>9737</v>
      </c>
      <c r="M59" s="785"/>
      <c r="N59" s="785"/>
      <c r="O59" s="785" t="s">
        <v>9738</v>
      </c>
      <c r="P59" s="787">
        <v>37.114466999999998</v>
      </c>
      <c r="Q59" s="787">
        <v>-0.49437799999999998</v>
      </c>
      <c r="R59" s="785" t="s">
        <v>1056</v>
      </c>
      <c r="S59" s="785" t="s">
        <v>1132</v>
      </c>
      <c r="T59" s="785" t="s">
        <v>9739</v>
      </c>
      <c r="U59" s="785" t="s">
        <v>9723</v>
      </c>
      <c r="V59" s="785">
        <v>10</v>
      </c>
      <c r="W59" s="785" t="s">
        <v>9724</v>
      </c>
      <c r="X59" s="785" t="s">
        <v>9724</v>
      </c>
      <c r="Y59" s="615" t="str">
        <f t="shared" si="0"/>
        <v>Francis Nyaga Muriithi</v>
      </c>
      <c r="Z59" s="785" t="s">
        <v>2599</v>
      </c>
      <c r="AA59" s="785" t="s">
        <v>4314</v>
      </c>
      <c r="AB59" s="785" t="s">
        <v>2683</v>
      </c>
      <c r="AC59" s="785" t="s">
        <v>2606</v>
      </c>
      <c r="AD59" s="786">
        <v>44865</v>
      </c>
    </row>
    <row r="60" spans="1:30" ht="15.75">
      <c r="A60" s="785" t="s">
        <v>4301</v>
      </c>
      <c r="B60" s="785" t="s">
        <v>28794</v>
      </c>
      <c r="C60" s="785" t="s">
        <v>4379</v>
      </c>
      <c r="D60" s="785" t="s">
        <v>2598</v>
      </c>
      <c r="E60" s="785" t="s">
        <v>8158</v>
      </c>
      <c r="F60" s="786">
        <v>44594</v>
      </c>
      <c r="G60" s="785" t="s">
        <v>28795</v>
      </c>
      <c r="H60" s="786">
        <v>44863</v>
      </c>
      <c r="I60" s="785" t="s">
        <v>28796</v>
      </c>
      <c r="J60" s="785" t="s">
        <v>629</v>
      </c>
      <c r="K60" s="785" t="s">
        <v>28797</v>
      </c>
      <c r="L60" s="785" t="s">
        <v>28798</v>
      </c>
      <c r="M60" s="785"/>
      <c r="N60" s="785"/>
      <c r="O60" s="785" t="s">
        <v>28799</v>
      </c>
      <c r="P60" s="787">
        <v>37.088746</v>
      </c>
      <c r="Q60" s="787">
        <v>-2.3317000000000001E-2</v>
      </c>
      <c r="R60" s="785" t="s">
        <v>1056</v>
      </c>
      <c r="S60" s="785" t="s">
        <v>2272</v>
      </c>
      <c r="T60" s="785" t="s">
        <v>2940</v>
      </c>
      <c r="U60" s="785" t="s">
        <v>2981</v>
      </c>
      <c r="V60" s="785">
        <v>8</v>
      </c>
      <c r="W60" s="785" t="s">
        <v>9679</v>
      </c>
      <c r="X60" s="785"/>
      <c r="Y60" s="615" t="str">
        <f t="shared" si="0"/>
        <v>Wambui Gituku</v>
      </c>
      <c r="Z60" s="785" t="s">
        <v>2599</v>
      </c>
      <c r="AA60" s="785" t="s">
        <v>4314</v>
      </c>
      <c r="AB60" s="785" t="s">
        <v>2683</v>
      </c>
      <c r="AC60" s="785" t="s">
        <v>2606</v>
      </c>
      <c r="AD60" s="786">
        <v>44865</v>
      </c>
    </row>
    <row r="61" spans="1:30" ht="15.75">
      <c r="A61" s="785" t="s">
        <v>4301</v>
      </c>
      <c r="B61" s="785" t="s">
        <v>28804</v>
      </c>
      <c r="C61" s="785" t="s">
        <v>4303</v>
      </c>
      <c r="D61" s="785" t="s">
        <v>2599</v>
      </c>
      <c r="E61" s="785" t="s">
        <v>4991</v>
      </c>
      <c r="F61" s="786">
        <v>44682</v>
      </c>
      <c r="G61" s="785" t="s">
        <v>28795</v>
      </c>
      <c r="H61" s="786">
        <v>44863</v>
      </c>
      <c r="I61" s="785" t="s">
        <v>28805</v>
      </c>
      <c r="J61" s="785" t="s">
        <v>627</v>
      </c>
      <c r="K61" s="785" t="s">
        <v>28806</v>
      </c>
      <c r="L61" s="785" t="s">
        <v>28807</v>
      </c>
      <c r="M61" s="785"/>
      <c r="N61" s="785"/>
      <c r="O61" s="785" t="s">
        <v>28808</v>
      </c>
      <c r="P61" s="787">
        <v>37.08652</v>
      </c>
      <c r="Q61" s="787">
        <v>-2.2946000000000001E-2</v>
      </c>
      <c r="R61" s="785" t="s">
        <v>1056</v>
      </c>
      <c r="S61" s="785" t="s">
        <v>2272</v>
      </c>
      <c r="T61" s="785" t="s">
        <v>2940</v>
      </c>
      <c r="U61" s="785" t="s">
        <v>2981</v>
      </c>
      <c r="V61" s="785">
        <v>8</v>
      </c>
      <c r="W61" s="785" t="s">
        <v>9679</v>
      </c>
      <c r="X61" s="785"/>
      <c r="Y61" s="615" t="str">
        <f t="shared" si="0"/>
        <v>Wambui Gituku</v>
      </c>
      <c r="Z61" s="785" t="s">
        <v>2599</v>
      </c>
      <c r="AA61" s="785" t="s">
        <v>4314</v>
      </c>
      <c r="AB61" s="785" t="s">
        <v>2683</v>
      </c>
      <c r="AC61" s="785" t="s">
        <v>2606</v>
      </c>
      <c r="AD61" s="786">
        <v>44865</v>
      </c>
    </row>
    <row r="62" spans="1:30" ht="15.75">
      <c r="A62" s="785" t="s">
        <v>4301</v>
      </c>
      <c r="B62" s="785" t="s">
        <v>32410</v>
      </c>
      <c r="C62" s="785" t="s">
        <v>4303</v>
      </c>
      <c r="D62" s="785" t="s">
        <v>2599</v>
      </c>
      <c r="E62" s="785" t="s">
        <v>31166</v>
      </c>
      <c r="F62" s="786">
        <v>44849</v>
      </c>
      <c r="G62" s="785" t="s">
        <v>28795</v>
      </c>
      <c r="H62" s="786">
        <v>44863</v>
      </c>
      <c r="I62" s="785" t="s">
        <v>32411</v>
      </c>
      <c r="J62" s="785" t="s">
        <v>627</v>
      </c>
      <c r="K62" s="785" t="s">
        <v>2599</v>
      </c>
      <c r="L62" s="785" t="s">
        <v>32412</v>
      </c>
      <c r="M62" s="785"/>
      <c r="N62" s="785"/>
      <c r="O62" s="785" t="s">
        <v>32413</v>
      </c>
      <c r="P62" s="787">
        <v>36.701183</v>
      </c>
      <c r="Q62" s="787">
        <v>-1.529388</v>
      </c>
      <c r="R62" s="785" t="s">
        <v>1325</v>
      </c>
      <c r="S62" s="785" t="s">
        <v>3127</v>
      </c>
      <c r="T62" s="785" t="s">
        <v>32414</v>
      </c>
      <c r="U62" s="785" t="s">
        <v>3794</v>
      </c>
      <c r="V62" s="785">
        <v>12</v>
      </c>
      <c r="W62" s="785" t="s">
        <v>11825</v>
      </c>
      <c r="X62" s="785"/>
      <c r="Y62" s="615" t="str">
        <f t="shared" si="0"/>
        <v>Jackson Muia Mutiso</v>
      </c>
      <c r="Z62" s="785" t="s">
        <v>2599</v>
      </c>
      <c r="AA62" s="785" t="s">
        <v>4314</v>
      </c>
      <c r="AB62" s="785" t="s">
        <v>2605</v>
      </c>
      <c r="AC62" s="785" t="s">
        <v>2606</v>
      </c>
      <c r="AD62" s="786">
        <v>44867</v>
      </c>
    </row>
    <row r="63" spans="1:30" ht="15.75">
      <c r="A63" s="785" t="s">
        <v>4301</v>
      </c>
      <c r="B63" s="785" t="s">
        <v>15065</v>
      </c>
      <c r="C63" s="785" t="s">
        <v>4379</v>
      </c>
      <c r="D63" s="785" t="s">
        <v>2598</v>
      </c>
      <c r="E63" s="785" t="s">
        <v>15034</v>
      </c>
      <c r="F63" s="786">
        <v>44845</v>
      </c>
      <c r="G63" s="785" t="s">
        <v>15066</v>
      </c>
      <c r="H63" s="786">
        <v>44862</v>
      </c>
      <c r="I63" s="785" t="s">
        <v>15067</v>
      </c>
      <c r="J63" s="785" t="s">
        <v>629</v>
      </c>
      <c r="K63" s="785" t="s">
        <v>15068</v>
      </c>
      <c r="L63" s="785" t="s">
        <v>15069</v>
      </c>
      <c r="M63" s="785"/>
      <c r="N63" s="785"/>
      <c r="O63" s="785" t="s">
        <v>15070</v>
      </c>
      <c r="P63" s="787">
        <v>37.590932000000002</v>
      </c>
      <c r="Q63" s="787">
        <v>-8.2161999999999999E-2</v>
      </c>
      <c r="R63" s="785" t="s">
        <v>1104</v>
      </c>
      <c r="S63" s="785" t="s">
        <v>2643</v>
      </c>
      <c r="T63" s="785" t="s">
        <v>7683</v>
      </c>
      <c r="U63" s="785" t="s">
        <v>8057</v>
      </c>
      <c r="V63" s="785">
        <v>8</v>
      </c>
      <c r="W63" s="785" t="s">
        <v>8017</v>
      </c>
      <c r="X63" s="785" t="s">
        <v>15041</v>
      </c>
      <c r="Y63" s="615" t="str">
        <f t="shared" si="0"/>
        <v>Joshua Muthaura</v>
      </c>
      <c r="Z63" s="785" t="s">
        <v>2599</v>
      </c>
      <c r="AA63" s="785" t="s">
        <v>4314</v>
      </c>
      <c r="AB63" s="785" t="s">
        <v>2683</v>
      </c>
      <c r="AC63" s="785" t="s">
        <v>2606</v>
      </c>
      <c r="AD63" s="786">
        <v>44864</v>
      </c>
    </row>
    <row r="64" spans="1:30" ht="15.75">
      <c r="A64" s="785" t="s">
        <v>4301</v>
      </c>
      <c r="B64" s="785" t="s">
        <v>14976</v>
      </c>
      <c r="C64" s="785" t="s">
        <v>4303</v>
      </c>
      <c r="D64" s="785" t="s">
        <v>2599</v>
      </c>
      <c r="E64" s="785" t="s">
        <v>14977</v>
      </c>
      <c r="F64" s="786">
        <v>44745</v>
      </c>
      <c r="G64" s="785" t="s">
        <v>14978</v>
      </c>
      <c r="H64" s="786">
        <v>44861</v>
      </c>
      <c r="I64" s="785" t="s">
        <v>14979</v>
      </c>
      <c r="J64" s="785" t="s">
        <v>629</v>
      </c>
      <c r="K64" s="785" t="s">
        <v>14980</v>
      </c>
      <c r="L64" s="785" t="s">
        <v>14981</v>
      </c>
      <c r="M64" s="785"/>
      <c r="N64" s="785"/>
      <c r="O64" s="785" t="s">
        <v>14982</v>
      </c>
      <c r="P64" s="787">
        <v>35.102364999999999</v>
      </c>
      <c r="Q64" s="787">
        <v>1.07833</v>
      </c>
      <c r="R64" s="785" t="s">
        <v>1189</v>
      </c>
      <c r="S64" s="785" t="s">
        <v>2977</v>
      </c>
      <c r="T64" s="785" t="s">
        <v>3048</v>
      </c>
      <c r="U64" s="785" t="s">
        <v>3317</v>
      </c>
      <c r="V64" s="785">
        <v>12</v>
      </c>
      <c r="W64" s="785" t="s">
        <v>14944</v>
      </c>
      <c r="X64" s="785" t="s">
        <v>14944</v>
      </c>
      <c r="Y64" s="615" t="str">
        <f t="shared" si="0"/>
        <v>Joseph Thumbi Kariuki</v>
      </c>
      <c r="Z64" s="785" t="s">
        <v>2599</v>
      </c>
      <c r="AA64" s="785" t="s">
        <v>4314</v>
      </c>
      <c r="AB64" s="785" t="s">
        <v>2683</v>
      </c>
      <c r="AC64" s="785" t="s">
        <v>2606</v>
      </c>
      <c r="AD64" s="786">
        <v>44862</v>
      </c>
    </row>
    <row r="65" spans="1:30" ht="15.75">
      <c r="A65" s="785" t="s">
        <v>4301</v>
      </c>
      <c r="B65" s="785" t="s">
        <v>14983</v>
      </c>
      <c r="C65" s="785" t="s">
        <v>4303</v>
      </c>
      <c r="D65" s="785" t="s">
        <v>2599</v>
      </c>
      <c r="E65" s="785" t="s">
        <v>14947</v>
      </c>
      <c r="F65" s="786">
        <v>44762</v>
      </c>
      <c r="G65" s="785" t="s">
        <v>14978</v>
      </c>
      <c r="H65" s="786">
        <v>44861</v>
      </c>
      <c r="I65" s="785" t="s">
        <v>14984</v>
      </c>
      <c r="J65" s="785" t="s">
        <v>629</v>
      </c>
      <c r="K65" s="785" t="s">
        <v>14985</v>
      </c>
      <c r="L65" s="785" t="s">
        <v>14986</v>
      </c>
      <c r="M65" s="785"/>
      <c r="N65" s="785"/>
      <c r="O65" s="785" t="s">
        <v>14987</v>
      </c>
      <c r="P65" s="787">
        <v>35.112952</v>
      </c>
      <c r="Q65" s="787">
        <v>1.055186</v>
      </c>
      <c r="R65" s="785" t="s">
        <v>1189</v>
      </c>
      <c r="S65" s="785" t="s">
        <v>2977</v>
      </c>
      <c r="T65" s="785" t="s">
        <v>14988</v>
      </c>
      <c r="U65" s="785" t="s">
        <v>14989</v>
      </c>
      <c r="V65" s="785">
        <v>12</v>
      </c>
      <c r="W65" s="785" t="s">
        <v>14944</v>
      </c>
      <c r="X65" s="785" t="s">
        <v>14944</v>
      </c>
      <c r="Y65" s="615" t="str">
        <f t="shared" si="0"/>
        <v>Joseph Thumbi Kariuki</v>
      </c>
      <c r="Z65" s="785" t="s">
        <v>2599</v>
      </c>
      <c r="AA65" s="785" t="s">
        <v>4314</v>
      </c>
      <c r="AB65" s="785" t="s">
        <v>2683</v>
      </c>
      <c r="AC65" s="785" t="s">
        <v>2606</v>
      </c>
      <c r="AD65" s="786">
        <v>44862</v>
      </c>
    </row>
    <row r="66" spans="1:30" ht="15.75">
      <c r="A66" s="785" t="s">
        <v>4301</v>
      </c>
      <c r="B66" s="785" t="s">
        <v>14956</v>
      </c>
      <c r="C66" s="785" t="s">
        <v>4379</v>
      </c>
      <c r="D66" s="785" t="s">
        <v>2598</v>
      </c>
      <c r="E66" s="785" t="s">
        <v>14957</v>
      </c>
      <c r="F66" s="786">
        <v>44697</v>
      </c>
      <c r="G66" s="785" t="s">
        <v>14958</v>
      </c>
      <c r="H66" s="786">
        <v>44860</v>
      </c>
      <c r="I66" s="785" t="s">
        <v>14959</v>
      </c>
      <c r="J66" s="785" t="s">
        <v>629</v>
      </c>
      <c r="K66" s="785" t="s">
        <v>2599</v>
      </c>
      <c r="L66" s="785" t="s">
        <v>14960</v>
      </c>
      <c r="M66" s="785"/>
      <c r="N66" s="785"/>
      <c r="O66" s="785"/>
      <c r="P66" s="787">
        <v>36.174864999999997</v>
      </c>
      <c r="Q66" s="787">
        <v>-0.24445500000000001</v>
      </c>
      <c r="R66" s="785" t="s">
        <v>695</v>
      </c>
      <c r="S66" s="785" t="s">
        <v>1204</v>
      </c>
      <c r="T66" s="785" t="s">
        <v>14955</v>
      </c>
      <c r="U66" s="785" t="s">
        <v>14955</v>
      </c>
      <c r="V66" s="785">
        <v>8</v>
      </c>
      <c r="W66" s="785" t="s">
        <v>14944</v>
      </c>
      <c r="X66" s="785" t="s">
        <v>14944</v>
      </c>
      <c r="Y66" s="615" t="str">
        <f t="shared" ref="Y66:Y129" si="1">IF(X66="",W66,X66)</f>
        <v>Joseph Thumbi Kariuki</v>
      </c>
      <c r="Z66" s="785" t="s">
        <v>2599</v>
      </c>
      <c r="AA66" s="785" t="s">
        <v>4314</v>
      </c>
      <c r="AB66" s="785" t="s">
        <v>2683</v>
      </c>
      <c r="AC66" s="785" t="s">
        <v>2606</v>
      </c>
      <c r="AD66" s="786">
        <v>44868</v>
      </c>
    </row>
    <row r="67" spans="1:30" ht="15.75">
      <c r="A67" s="785" t="s">
        <v>4301</v>
      </c>
      <c r="B67" s="785" t="s">
        <v>23449</v>
      </c>
      <c r="C67" s="785" t="s">
        <v>4303</v>
      </c>
      <c r="D67" s="785" t="s">
        <v>2599</v>
      </c>
      <c r="E67" s="785" t="s">
        <v>23450</v>
      </c>
      <c r="F67" s="786">
        <v>44797</v>
      </c>
      <c r="G67" s="785" t="s">
        <v>14958</v>
      </c>
      <c r="H67" s="786">
        <v>44860</v>
      </c>
      <c r="I67" s="785" t="s">
        <v>23451</v>
      </c>
      <c r="J67" s="785" t="s">
        <v>629</v>
      </c>
      <c r="K67" s="785" t="s">
        <v>2599</v>
      </c>
      <c r="L67" s="785" t="s">
        <v>23452</v>
      </c>
      <c r="M67" s="785"/>
      <c r="N67" s="785"/>
      <c r="O67" s="785" t="s">
        <v>23453</v>
      </c>
      <c r="P67" s="787">
        <v>36.175291999999999</v>
      </c>
      <c r="Q67" s="787">
        <v>-0.26129200000000002</v>
      </c>
      <c r="R67" s="785" t="s">
        <v>695</v>
      </c>
      <c r="S67" s="785" t="s">
        <v>1204</v>
      </c>
      <c r="T67" s="785" t="s">
        <v>1849</v>
      </c>
      <c r="U67" s="785" t="s">
        <v>23454</v>
      </c>
      <c r="V67" s="785">
        <v>8</v>
      </c>
      <c r="W67" s="785" t="s">
        <v>23165</v>
      </c>
      <c r="X67" s="785" t="s">
        <v>23165</v>
      </c>
      <c r="Y67" s="615" t="str">
        <f t="shared" si="1"/>
        <v>Simon Kabucho</v>
      </c>
      <c r="Z67" s="785" t="s">
        <v>2599</v>
      </c>
      <c r="AA67" s="785" t="s">
        <v>4314</v>
      </c>
      <c r="AB67" s="785" t="s">
        <v>2683</v>
      </c>
      <c r="AC67" s="785" t="s">
        <v>2606</v>
      </c>
      <c r="AD67" s="786">
        <v>44868</v>
      </c>
    </row>
    <row r="68" spans="1:30" ht="15.75">
      <c r="A68" s="785" t="s">
        <v>4301</v>
      </c>
      <c r="B68" s="785" t="s">
        <v>32780</v>
      </c>
      <c r="C68" s="785" t="s">
        <v>4303</v>
      </c>
      <c r="D68" s="785" t="s">
        <v>2599</v>
      </c>
      <c r="E68" s="785" t="s">
        <v>7062</v>
      </c>
      <c r="F68" s="786">
        <v>44796</v>
      </c>
      <c r="G68" s="785" t="s">
        <v>14958</v>
      </c>
      <c r="H68" s="786">
        <v>44860</v>
      </c>
      <c r="I68" s="785" t="s">
        <v>32781</v>
      </c>
      <c r="J68" s="785" t="s">
        <v>627</v>
      </c>
      <c r="K68" s="785" t="s">
        <v>32782</v>
      </c>
      <c r="L68" s="785" t="s">
        <v>32783</v>
      </c>
      <c r="M68" s="785"/>
      <c r="N68" s="785"/>
      <c r="O68" s="785"/>
      <c r="P68" s="787">
        <v>35.185234999999999</v>
      </c>
      <c r="Q68" s="787">
        <v>-0.67780300000000004</v>
      </c>
      <c r="R68" s="785" t="s">
        <v>1623</v>
      </c>
      <c r="S68" s="785" t="s">
        <v>3371</v>
      </c>
      <c r="T68" s="785" t="s">
        <v>32784</v>
      </c>
      <c r="U68" s="785" t="s">
        <v>32785</v>
      </c>
      <c r="V68" s="785">
        <v>12</v>
      </c>
      <c r="W68" s="785" t="s">
        <v>18483</v>
      </c>
      <c r="X68" s="785"/>
      <c r="Y68" s="615" t="str">
        <f t="shared" si="1"/>
        <v>Nemcom Ltd</v>
      </c>
      <c r="Z68" s="785" t="s">
        <v>2599</v>
      </c>
      <c r="AA68" s="785" t="s">
        <v>4349</v>
      </c>
      <c r="AB68" s="785" t="s">
        <v>2605</v>
      </c>
      <c r="AC68" s="785" t="s">
        <v>2606</v>
      </c>
      <c r="AD68" s="786">
        <v>44866</v>
      </c>
    </row>
    <row r="69" spans="1:30" ht="15.75">
      <c r="A69" s="785" t="s">
        <v>4301</v>
      </c>
      <c r="B69" s="785" t="s">
        <v>6447</v>
      </c>
      <c r="C69" s="785" t="s">
        <v>4303</v>
      </c>
      <c r="D69" s="785" t="s">
        <v>2599</v>
      </c>
      <c r="E69" s="785" t="s">
        <v>6448</v>
      </c>
      <c r="F69" s="786">
        <v>44793</v>
      </c>
      <c r="G69" s="785" t="s">
        <v>6449</v>
      </c>
      <c r="H69" s="786">
        <v>44859</v>
      </c>
      <c r="I69" s="785" t="s">
        <v>6450</v>
      </c>
      <c r="J69" s="785" t="s">
        <v>629</v>
      </c>
      <c r="K69" s="785" t="s">
        <v>2599</v>
      </c>
      <c r="L69" s="785" t="s">
        <v>6451</v>
      </c>
      <c r="M69" s="785"/>
      <c r="N69" s="785"/>
      <c r="O69" s="785"/>
      <c r="P69" s="787">
        <v>36.700412999999998</v>
      </c>
      <c r="Q69" s="787">
        <v>-1.4416150000000001</v>
      </c>
      <c r="R69" s="785" t="s">
        <v>1325</v>
      </c>
      <c r="S69" s="785" t="s">
        <v>1326</v>
      </c>
      <c r="T69" s="785" t="s">
        <v>6452</v>
      </c>
      <c r="U69" s="785" t="s">
        <v>6453</v>
      </c>
      <c r="V69" s="785">
        <v>8</v>
      </c>
      <c r="W69" s="785" t="s">
        <v>6454</v>
      </c>
      <c r="X69" s="785" t="s">
        <v>6455</v>
      </c>
      <c r="Y69" s="615" t="str">
        <f t="shared" si="1"/>
        <v>Charles kirui</v>
      </c>
      <c r="Z69" s="785" t="s">
        <v>2599</v>
      </c>
      <c r="AA69" s="785" t="s">
        <v>4314</v>
      </c>
      <c r="AB69" s="785" t="s">
        <v>2609</v>
      </c>
      <c r="AC69" s="785" t="s">
        <v>2610</v>
      </c>
      <c r="AD69" s="786">
        <v>44863</v>
      </c>
    </row>
    <row r="70" spans="1:30" ht="15.75">
      <c r="A70" s="785" t="s">
        <v>4301</v>
      </c>
      <c r="B70" s="785" t="s">
        <v>11367</v>
      </c>
      <c r="C70" s="785" t="s">
        <v>4303</v>
      </c>
      <c r="D70" s="785" t="s">
        <v>2599</v>
      </c>
      <c r="E70" s="785" t="s">
        <v>4992</v>
      </c>
      <c r="F70" s="786">
        <v>44798</v>
      </c>
      <c r="G70" s="785" t="s">
        <v>6449</v>
      </c>
      <c r="H70" s="786">
        <v>44859</v>
      </c>
      <c r="I70" s="785" t="s">
        <v>11368</v>
      </c>
      <c r="J70" s="785" t="s">
        <v>629</v>
      </c>
      <c r="K70" s="785" t="s">
        <v>11369</v>
      </c>
      <c r="L70" s="785" t="s">
        <v>11370</v>
      </c>
      <c r="M70" s="785"/>
      <c r="N70" s="785"/>
      <c r="O70" s="785" t="s">
        <v>11371</v>
      </c>
      <c r="P70" s="787">
        <v>36.75488</v>
      </c>
      <c r="Q70" s="787">
        <v>-1.38733</v>
      </c>
      <c r="R70" s="785" t="s">
        <v>1325</v>
      </c>
      <c r="S70" s="785" t="s">
        <v>1326</v>
      </c>
      <c r="T70" s="785" t="s">
        <v>11372</v>
      </c>
      <c r="U70" s="785" t="s">
        <v>11373</v>
      </c>
      <c r="V70" s="785">
        <v>8</v>
      </c>
      <c r="W70" s="785" t="s">
        <v>6454</v>
      </c>
      <c r="X70" s="785" t="s">
        <v>11374</v>
      </c>
      <c r="Y70" s="615" t="str">
        <f t="shared" si="1"/>
        <v>Haron</v>
      </c>
      <c r="Z70" s="785" t="s">
        <v>2599</v>
      </c>
      <c r="AA70" s="785" t="s">
        <v>4314</v>
      </c>
      <c r="AB70" s="785" t="s">
        <v>2609</v>
      </c>
      <c r="AC70" s="785" t="s">
        <v>2610</v>
      </c>
      <c r="AD70" s="786">
        <v>44860</v>
      </c>
    </row>
    <row r="71" spans="1:30" ht="15.75">
      <c r="A71" s="785" t="s">
        <v>4301</v>
      </c>
      <c r="B71" s="785" t="s">
        <v>11375</v>
      </c>
      <c r="C71" s="785" t="s">
        <v>4303</v>
      </c>
      <c r="D71" s="785" t="s">
        <v>2599</v>
      </c>
      <c r="E71" s="785" t="s">
        <v>4992</v>
      </c>
      <c r="F71" s="786">
        <v>44798</v>
      </c>
      <c r="G71" s="785" t="s">
        <v>6449</v>
      </c>
      <c r="H71" s="786">
        <v>44859</v>
      </c>
      <c r="I71" s="785" t="s">
        <v>11376</v>
      </c>
      <c r="J71" s="785" t="s">
        <v>627</v>
      </c>
      <c r="K71" s="785" t="s">
        <v>11377</v>
      </c>
      <c r="L71" s="785" t="s">
        <v>11378</v>
      </c>
      <c r="M71" s="785"/>
      <c r="N71" s="785"/>
      <c r="O71" s="785"/>
      <c r="P71" s="787">
        <v>36.737338000000001</v>
      </c>
      <c r="Q71" s="787">
        <v>-1.382107</v>
      </c>
      <c r="R71" s="785" t="s">
        <v>1325</v>
      </c>
      <c r="S71" s="785" t="s">
        <v>1326</v>
      </c>
      <c r="T71" s="785" t="s">
        <v>11372</v>
      </c>
      <c r="U71" s="785" t="s">
        <v>11379</v>
      </c>
      <c r="V71" s="785">
        <v>8</v>
      </c>
      <c r="W71" s="785" t="s">
        <v>6454</v>
      </c>
      <c r="X71" s="785" t="s">
        <v>11374</v>
      </c>
      <c r="Y71" s="615" t="str">
        <f t="shared" si="1"/>
        <v>Haron</v>
      </c>
      <c r="Z71" s="785" t="s">
        <v>2599</v>
      </c>
      <c r="AA71" s="785" t="s">
        <v>4314</v>
      </c>
      <c r="AB71" s="785" t="s">
        <v>2609</v>
      </c>
      <c r="AC71" s="785" t="s">
        <v>2610</v>
      </c>
      <c r="AD71" s="786">
        <v>44860</v>
      </c>
    </row>
    <row r="72" spans="1:30" ht="15.75">
      <c r="A72" s="785" t="s">
        <v>4301</v>
      </c>
      <c r="B72" s="785" t="s">
        <v>11380</v>
      </c>
      <c r="C72" s="785" t="s">
        <v>4303</v>
      </c>
      <c r="D72" s="785" t="s">
        <v>2599</v>
      </c>
      <c r="E72" s="785" t="s">
        <v>11381</v>
      </c>
      <c r="F72" s="786">
        <v>44767</v>
      </c>
      <c r="G72" s="785" t="s">
        <v>6449</v>
      </c>
      <c r="H72" s="786">
        <v>44859</v>
      </c>
      <c r="I72" s="785" t="s">
        <v>11382</v>
      </c>
      <c r="J72" s="785" t="s">
        <v>627</v>
      </c>
      <c r="K72" s="785" t="s">
        <v>11383</v>
      </c>
      <c r="L72" s="785" t="s">
        <v>11384</v>
      </c>
      <c r="M72" s="785"/>
      <c r="N72" s="785"/>
      <c r="O72" s="785"/>
      <c r="P72" s="787">
        <v>36.754632000000001</v>
      </c>
      <c r="Q72" s="787">
        <v>-1.3893599999999999</v>
      </c>
      <c r="R72" s="785" t="s">
        <v>1325</v>
      </c>
      <c r="S72" s="785" t="s">
        <v>1326</v>
      </c>
      <c r="T72" s="785" t="s">
        <v>11372</v>
      </c>
      <c r="U72" s="785" t="s">
        <v>11373</v>
      </c>
      <c r="V72" s="785">
        <v>8</v>
      </c>
      <c r="W72" s="785" t="s">
        <v>6454</v>
      </c>
      <c r="X72" s="785" t="s">
        <v>11374</v>
      </c>
      <c r="Y72" s="615" t="str">
        <f t="shared" si="1"/>
        <v>Haron</v>
      </c>
      <c r="Z72" s="785" t="s">
        <v>2599</v>
      </c>
      <c r="AA72" s="785" t="s">
        <v>4314</v>
      </c>
      <c r="AB72" s="785" t="s">
        <v>2609</v>
      </c>
      <c r="AC72" s="785" t="s">
        <v>2610</v>
      </c>
      <c r="AD72" s="786">
        <v>44860</v>
      </c>
    </row>
    <row r="73" spans="1:30" ht="15.75">
      <c r="A73" s="785" t="s">
        <v>4301</v>
      </c>
      <c r="B73" s="785" t="s">
        <v>11385</v>
      </c>
      <c r="C73" s="785" t="s">
        <v>4303</v>
      </c>
      <c r="D73" s="785" t="s">
        <v>2599</v>
      </c>
      <c r="E73" s="785" t="s">
        <v>11386</v>
      </c>
      <c r="F73" s="786">
        <v>44763</v>
      </c>
      <c r="G73" s="785" t="s">
        <v>6449</v>
      </c>
      <c r="H73" s="786">
        <v>44859</v>
      </c>
      <c r="I73" s="785" t="s">
        <v>11387</v>
      </c>
      <c r="J73" s="785" t="s">
        <v>629</v>
      </c>
      <c r="K73" s="785" t="s">
        <v>11388</v>
      </c>
      <c r="L73" s="785" t="s">
        <v>11389</v>
      </c>
      <c r="M73" s="785"/>
      <c r="N73" s="785"/>
      <c r="O73" s="785" t="s">
        <v>11390</v>
      </c>
      <c r="P73" s="787">
        <v>36.697605000000003</v>
      </c>
      <c r="Q73" s="787">
        <v>-1.40327</v>
      </c>
      <c r="R73" s="785" t="s">
        <v>1325</v>
      </c>
      <c r="S73" s="785" t="s">
        <v>1326</v>
      </c>
      <c r="T73" s="785" t="s">
        <v>11391</v>
      </c>
      <c r="U73" s="785" t="s">
        <v>11392</v>
      </c>
      <c r="V73" s="785">
        <v>8</v>
      </c>
      <c r="W73" s="785" t="s">
        <v>6454</v>
      </c>
      <c r="X73" s="785" t="s">
        <v>11374</v>
      </c>
      <c r="Y73" s="615" t="str">
        <f t="shared" si="1"/>
        <v>Haron</v>
      </c>
      <c r="Z73" s="785" t="s">
        <v>2599</v>
      </c>
      <c r="AA73" s="785" t="s">
        <v>4314</v>
      </c>
      <c r="AB73" s="785" t="s">
        <v>2609</v>
      </c>
      <c r="AC73" s="785" t="s">
        <v>2610</v>
      </c>
      <c r="AD73" s="786">
        <v>44860</v>
      </c>
    </row>
    <row r="74" spans="1:30" ht="15.75">
      <c r="A74" s="785" t="s">
        <v>4301</v>
      </c>
      <c r="B74" s="785" t="s">
        <v>11393</v>
      </c>
      <c r="C74" s="785" t="s">
        <v>4303</v>
      </c>
      <c r="D74" s="785" t="s">
        <v>2599</v>
      </c>
      <c r="E74" s="785" t="s">
        <v>11394</v>
      </c>
      <c r="F74" s="786">
        <v>44735</v>
      </c>
      <c r="G74" s="785" t="s">
        <v>6449</v>
      </c>
      <c r="H74" s="786">
        <v>44859</v>
      </c>
      <c r="I74" s="785" t="s">
        <v>11395</v>
      </c>
      <c r="J74" s="785" t="s">
        <v>627</v>
      </c>
      <c r="K74" s="785" t="s">
        <v>2599</v>
      </c>
      <c r="L74" s="785" t="s">
        <v>11396</v>
      </c>
      <c r="M74" s="785"/>
      <c r="N74" s="785"/>
      <c r="O74" s="785"/>
      <c r="P74" s="787">
        <v>36.69755</v>
      </c>
      <c r="Q74" s="787">
        <v>-1.4032849999999999</v>
      </c>
      <c r="R74" s="785" t="s">
        <v>1325</v>
      </c>
      <c r="S74" s="785" t="s">
        <v>1326</v>
      </c>
      <c r="T74" s="785" t="s">
        <v>11391</v>
      </c>
      <c r="U74" s="785" t="s">
        <v>11392</v>
      </c>
      <c r="V74" s="785">
        <v>8</v>
      </c>
      <c r="W74" s="785" t="s">
        <v>6454</v>
      </c>
      <c r="X74" s="785" t="s">
        <v>11374</v>
      </c>
      <c r="Y74" s="615" t="str">
        <f t="shared" si="1"/>
        <v>Haron</v>
      </c>
      <c r="Z74" s="785" t="s">
        <v>2599</v>
      </c>
      <c r="AA74" s="785" t="s">
        <v>4314</v>
      </c>
      <c r="AB74" s="785" t="s">
        <v>2609</v>
      </c>
      <c r="AC74" s="785" t="s">
        <v>2610</v>
      </c>
      <c r="AD74" s="786">
        <v>44863</v>
      </c>
    </row>
    <row r="75" spans="1:30" ht="15.75">
      <c r="A75" s="785" t="s">
        <v>4301</v>
      </c>
      <c r="B75" s="785" t="s">
        <v>11397</v>
      </c>
      <c r="C75" s="785" t="s">
        <v>4303</v>
      </c>
      <c r="D75" s="785" t="s">
        <v>2599</v>
      </c>
      <c r="E75" s="785" t="s">
        <v>4992</v>
      </c>
      <c r="F75" s="786">
        <v>44798</v>
      </c>
      <c r="G75" s="785" t="s">
        <v>6449</v>
      </c>
      <c r="H75" s="786">
        <v>44859</v>
      </c>
      <c r="I75" s="785" t="s">
        <v>11398</v>
      </c>
      <c r="J75" s="785" t="s">
        <v>627</v>
      </c>
      <c r="K75" s="785" t="s">
        <v>11399</v>
      </c>
      <c r="L75" s="785" t="s">
        <v>11400</v>
      </c>
      <c r="M75" s="785"/>
      <c r="N75" s="785"/>
      <c r="O75" s="785" t="s">
        <v>11401</v>
      </c>
      <c r="P75" s="787">
        <v>36.756914999999999</v>
      </c>
      <c r="Q75" s="787">
        <v>-1.386728</v>
      </c>
      <c r="R75" s="785" t="s">
        <v>1325</v>
      </c>
      <c r="S75" s="785" t="s">
        <v>1326</v>
      </c>
      <c r="T75" s="785" t="s">
        <v>11402</v>
      </c>
      <c r="U75" s="785" t="s">
        <v>11373</v>
      </c>
      <c r="V75" s="785">
        <v>8</v>
      </c>
      <c r="W75" s="785" t="s">
        <v>6454</v>
      </c>
      <c r="X75" s="785" t="s">
        <v>11403</v>
      </c>
      <c r="Y75" s="615" t="str">
        <f t="shared" si="1"/>
        <v>Haron Nyatiti</v>
      </c>
      <c r="Z75" s="785" t="s">
        <v>2599</v>
      </c>
      <c r="AA75" s="785" t="s">
        <v>4314</v>
      </c>
      <c r="AB75" s="785" t="s">
        <v>2609</v>
      </c>
      <c r="AC75" s="785" t="s">
        <v>2610</v>
      </c>
      <c r="AD75" s="786">
        <v>44860</v>
      </c>
    </row>
    <row r="76" spans="1:30" ht="15.75">
      <c r="A76" s="785" t="s">
        <v>4301</v>
      </c>
      <c r="B76" s="785" t="s">
        <v>11404</v>
      </c>
      <c r="C76" s="785" t="s">
        <v>4303</v>
      </c>
      <c r="D76" s="785" t="s">
        <v>2599</v>
      </c>
      <c r="E76" s="785" t="s">
        <v>11405</v>
      </c>
      <c r="F76" s="786">
        <v>44780</v>
      </c>
      <c r="G76" s="785" t="s">
        <v>6449</v>
      </c>
      <c r="H76" s="786">
        <v>44859</v>
      </c>
      <c r="I76" s="785" t="s">
        <v>11406</v>
      </c>
      <c r="J76" s="785" t="s">
        <v>627</v>
      </c>
      <c r="K76" s="785" t="s">
        <v>11407</v>
      </c>
      <c r="L76" s="785" t="s">
        <v>11408</v>
      </c>
      <c r="M76" s="785"/>
      <c r="N76" s="785"/>
      <c r="O76" s="785" t="s">
        <v>11409</v>
      </c>
      <c r="P76" s="787">
        <v>36.755242000000003</v>
      </c>
      <c r="Q76" s="787">
        <v>-1.3885149999999999</v>
      </c>
      <c r="R76" s="785" t="s">
        <v>1325</v>
      </c>
      <c r="S76" s="785" t="s">
        <v>1326</v>
      </c>
      <c r="T76" s="785" t="s">
        <v>11372</v>
      </c>
      <c r="U76" s="785" t="s">
        <v>11373</v>
      </c>
      <c r="V76" s="785">
        <v>8</v>
      </c>
      <c r="W76" s="785" t="s">
        <v>6454</v>
      </c>
      <c r="X76" s="785" t="s">
        <v>11403</v>
      </c>
      <c r="Y76" s="615" t="str">
        <f t="shared" si="1"/>
        <v>Haron Nyatiti</v>
      </c>
      <c r="Z76" s="785" t="s">
        <v>2599</v>
      </c>
      <c r="AA76" s="785" t="s">
        <v>4314</v>
      </c>
      <c r="AB76" s="785" t="s">
        <v>2609</v>
      </c>
      <c r="AC76" s="785" t="s">
        <v>2610</v>
      </c>
      <c r="AD76" s="786">
        <v>44860</v>
      </c>
    </row>
    <row r="77" spans="1:30" ht="15.75">
      <c r="A77" s="785" t="s">
        <v>4301</v>
      </c>
      <c r="B77" s="785" t="s">
        <v>8331</v>
      </c>
      <c r="C77" s="785" t="s">
        <v>4303</v>
      </c>
      <c r="D77" s="785" t="s">
        <v>2599</v>
      </c>
      <c r="E77" s="785" t="s">
        <v>8175</v>
      </c>
      <c r="F77" s="786">
        <v>44703</v>
      </c>
      <c r="G77" s="785" t="s">
        <v>8332</v>
      </c>
      <c r="H77" s="786">
        <v>44858</v>
      </c>
      <c r="I77" s="785" t="s">
        <v>8333</v>
      </c>
      <c r="J77" s="785" t="s">
        <v>627</v>
      </c>
      <c r="K77" s="785" t="s">
        <v>8334</v>
      </c>
      <c r="L77" s="785" t="s">
        <v>8335</v>
      </c>
      <c r="M77" s="785"/>
      <c r="N77" s="785"/>
      <c r="O77" s="785"/>
      <c r="P77" s="787">
        <v>37.479191999999998</v>
      </c>
      <c r="Q77" s="787">
        <v>-0.54256000000000004</v>
      </c>
      <c r="R77" s="785" t="s">
        <v>1089</v>
      </c>
      <c r="S77" s="785" t="s">
        <v>1164</v>
      </c>
      <c r="T77" s="785" t="s">
        <v>8336</v>
      </c>
      <c r="U77" s="785" t="s">
        <v>8337</v>
      </c>
      <c r="V77" s="785">
        <v>8</v>
      </c>
      <c r="W77" s="785" t="s">
        <v>7939</v>
      </c>
      <c r="X77" s="785" t="s">
        <v>7939</v>
      </c>
      <c r="Y77" s="615" t="str">
        <f t="shared" si="1"/>
        <v>Eric Muthii Mugo</v>
      </c>
      <c r="Z77" s="785" t="s">
        <v>2599</v>
      </c>
      <c r="AA77" s="785" t="s">
        <v>4314</v>
      </c>
      <c r="AB77" s="785" t="s">
        <v>2683</v>
      </c>
      <c r="AC77" s="785" t="s">
        <v>2606</v>
      </c>
      <c r="AD77" s="786">
        <v>44864</v>
      </c>
    </row>
    <row r="78" spans="1:30" ht="15.75">
      <c r="A78" s="785" t="s">
        <v>4301</v>
      </c>
      <c r="B78" s="785" t="s">
        <v>15056</v>
      </c>
      <c r="C78" s="785" t="s">
        <v>4303</v>
      </c>
      <c r="D78" s="785" t="s">
        <v>2599</v>
      </c>
      <c r="E78" s="785" t="s">
        <v>15057</v>
      </c>
      <c r="F78" s="786">
        <v>44836</v>
      </c>
      <c r="G78" s="785" t="s">
        <v>8332</v>
      </c>
      <c r="H78" s="786">
        <v>44858</v>
      </c>
      <c r="I78" s="785" t="s">
        <v>15058</v>
      </c>
      <c r="J78" s="785" t="s">
        <v>627</v>
      </c>
      <c r="K78" s="785" t="s">
        <v>15059</v>
      </c>
      <c r="L78" s="785" t="s">
        <v>15060</v>
      </c>
      <c r="M78" s="785"/>
      <c r="N78" s="785"/>
      <c r="O78" s="785" t="s">
        <v>15061</v>
      </c>
      <c r="P78" s="787">
        <v>37.673029999999997</v>
      </c>
      <c r="Q78" s="787">
        <v>1.1610000000000001E-2</v>
      </c>
      <c r="R78" s="785" t="s">
        <v>1104</v>
      </c>
      <c r="S78" s="785" t="s">
        <v>15062</v>
      </c>
      <c r="T78" s="785" t="s">
        <v>15063</v>
      </c>
      <c r="U78" s="785" t="s">
        <v>15064</v>
      </c>
      <c r="V78" s="785">
        <v>8</v>
      </c>
      <c r="W78" s="785" t="s">
        <v>8017</v>
      </c>
      <c r="X78" s="785" t="s">
        <v>15041</v>
      </c>
      <c r="Y78" s="615" t="str">
        <f t="shared" si="1"/>
        <v>Joshua Muthaura</v>
      </c>
      <c r="Z78" s="785" t="s">
        <v>2599</v>
      </c>
      <c r="AA78" s="785" t="s">
        <v>4314</v>
      </c>
      <c r="AB78" s="785" t="s">
        <v>2683</v>
      </c>
      <c r="AC78" s="785" t="s">
        <v>2606</v>
      </c>
      <c r="AD78" s="786">
        <v>44875</v>
      </c>
    </row>
    <row r="79" spans="1:30" ht="15.75">
      <c r="A79" s="785" t="s">
        <v>4301</v>
      </c>
      <c r="B79" s="785" t="s">
        <v>20200</v>
      </c>
      <c r="C79" s="785" t="s">
        <v>4379</v>
      </c>
      <c r="D79" s="785" t="s">
        <v>2751</v>
      </c>
      <c r="E79" s="785" t="s">
        <v>9768</v>
      </c>
      <c r="F79" s="786">
        <v>44785</v>
      </c>
      <c r="G79" s="785" t="s">
        <v>8332</v>
      </c>
      <c r="H79" s="786">
        <v>44858</v>
      </c>
      <c r="I79" s="785" t="s">
        <v>20201</v>
      </c>
      <c r="J79" s="785" t="s">
        <v>627</v>
      </c>
      <c r="K79" s="785" t="s">
        <v>20202</v>
      </c>
      <c r="L79" s="785" t="s">
        <v>20203</v>
      </c>
      <c r="M79" s="785"/>
      <c r="N79" s="785"/>
      <c r="O79" s="785"/>
      <c r="P79" s="787">
        <v>35.403354999999998</v>
      </c>
      <c r="Q79" s="787">
        <v>-0.30348900000000001</v>
      </c>
      <c r="R79" s="785" t="s">
        <v>2053</v>
      </c>
      <c r="S79" s="785" t="s">
        <v>20204</v>
      </c>
      <c r="T79" s="785" t="s">
        <v>3131</v>
      </c>
      <c r="U79" s="785" t="s">
        <v>20205</v>
      </c>
      <c r="V79" s="785">
        <v>16</v>
      </c>
      <c r="W79" s="785" t="s">
        <v>3314</v>
      </c>
      <c r="X79" s="785" t="s">
        <v>3314</v>
      </c>
      <c r="Y79" s="615" t="str">
        <f t="shared" si="1"/>
        <v>Philip Kiget</v>
      </c>
      <c r="Z79" s="785" t="s">
        <v>2599</v>
      </c>
      <c r="AA79" s="785" t="s">
        <v>4314</v>
      </c>
      <c r="AB79" s="785" t="s">
        <v>2683</v>
      </c>
      <c r="AC79" s="785" t="s">
        <v>2606</v>
      </c>
      <c r="AD79" s="786">
        <v>44862</v>
      </c>
    </row>
    <row r="80" spans="1:30" ht="15.75">
      <c r="A80" s="785" t="s">
        <v>4301</v>
      </c>
      <c r="B80" s="785" t="s">
        <v>32426</v>
      </c>
      <c r="C80" s="785" t="s">
        <v>4379</v>
      </c>
      <c r="D80" s="785" t="s">
        <v>2598</v>
      </c>
      <c r="E80" s="785" t="s">
        <v>10648</v>
      </c>
      <c r="F80" s="786">
        <v>44783</v>
      </c>
      <c r="G80" s="785" t="s">
        <v>8332</v>
      </c>
      <c r="H80" s="786">
        <v>44858</v>
      </c>
      <c r="I80" s="785" t="s">
        <v>32427</v>
      </c>
      <c r="J80" s="785" t="s">
        <v>627</v>
      </c>
      <c r="K80" s="785" t="s">
        <v>32428</v>
      </c>
      <c r="L80" s="785" t="s">
        <v>32429</v>
      </c>
      <c r="M80" s="785"/>
      <c r="N80" s="785"/>
      <c r="O80" s="785"/>
      <c r="P80" s="787">
        <v>35.162120000000002</v>
      </c>
      <c r="Q80" s="787">
        <v>-0.53459800000000002</v>
      </c>
      <c r="R80" s="785" t="s">
        <v>2053</v>
      </c>
      <c r="S80" s="785" t="s">
        <v>2098</v>
      </c>
      <c r="T80" s="785" t="s">
        <v>14996</v>
      </c>
      <c r="U80" s="785" t="s">
        <v>32430</v>
      </c>
      <c r="V80" s="785">
        <v>12</v>
      </c>
      <c r="W80" s="785" t="s">
        <v>32431</v>
      </c>
      <c r="X80" s="785"/>
      <c r="Y80" s="615" t="str">
        <f t="shared" si="1"/>
        <v>Amos Ndung'u</v>
      </c>
      <c r="Z80" s="785" t="s">
        <v>2599</v>
      </c>
      <c r="AA80" s="785" t="s">
        <v>4314</v>
      </c>
      <c r="AB80" s="785" t="s">
        <v>2683</v>
      </c>
      <c r="AC80" s="785" t="s">
        <v>2606</v>
      </c>
      <c r="AD80" s="786">
        <v>44862</v>
      </c>
    </row>
    <row r="81" spans="1:30" ht="15.75">
      <c r="A81" s="785" t="s">
        <v>4301</v>
      </c>
      <c r="B81" s="785" t="s">
        <v>32415</v>
      </c>
      <c r="C81" s="785" t="s">
        <v>4303</v>
      </c>
      <c r="D81" s="785" t="s">
        <v>2599</v>
      </c>
      <c r="E81" s="785" t="s">
        <v>9792</v>
      </c>
      <c r="F81" s="786">
        <v>44764</v>
      </c>
      <c r="G81" s="785" t="s">
        <v>22135</v>
      </c>
      <c r="H81" s="786">
        <v>44856</v>
      </c>
      <c r="I81" s="785" t="s">
        <v>32416</v>
      </c>
      <c r="J81" s="785" t="s">
        <v>629</v>
      </c>
      <c r="K81" s="785" t="s">
        <v>2599</v>
      </c>
      <c r="L81" s="785" t="s">
        <v>32417</v>
      </c>
      <c r="M81" s="785"/>
      <c r="N81" s="785"/>
      <c r="O81" s="785"/>
      <c r="P81" s="787">
        <v>35.423456999999999</v>
      </c>
      <c r="Q81" s="787">
        <v>0.53321700000000005</v>
      </c>
      <c r="R81" s="785" t="s">
        <v>893</v>
      </c>
      <c r="S81" s="785" t="s">
        <v>1356</v>
      </c>
      <c r="T81" s="785" t="s">
        <v>1356</v>
      </c>
      <c r="U81" s="785" t="s">
        <v>6932</v>
      </c>
      <c r="V81" s="785">
        <v>12</v>
      </c>
      <c r="W81" s="785" t="s">
        <v>3239</v>
      </c>
      <c r="X81" s="785"/>
      <c r="Y81" s="615" t="str">
        <f t="shared" si="1"/>
        <v>Daniel Bartilol</v>
      </c>
      <c r="Z81" s="785" t="s">
        <v>2599</v>
      </c>
      <c r="AA81" s="785" t="s">
        <v>4314</v>
      </c>
      <c r="AB81" s="785" t="s">
        <v>2605</v>
      </c>
      <c r="AC81" s="785" t="s">
        <v>2606</v>
      </c>
      <c r="AD81" s="786">
        <v>44868</v>
      </c>
    </row>
    <row r="82" spans="1:30" ht="15.75">
      <c r="A82" s="785" t="s">
        <v>4301</v>
      </c>
      <c r="B82" s="785" t="s">
        <v>16540</v>
      </c>
      <c r="C82" s="785" t="s">
        <v>4303</v>
      </c>
      <c r="D82" s="785" t="s">
        <v>2599</v>
      </c>
      <c r="E82" s="785" t="s">
        <v>16541</v>
      </c>
      <c r="F82" s="786">
        <v>44812</v>
      </c>
      <c r="G82" s="785" t="s">
        <v>16542</v>
      </c>
      <c r="H82" s="786">
        <v>44855</v>
      </c>
      <c r="I82" s="785" t="s">
        <v>16543</v>
      </c>
      <c r="J82" s="785" t="s">
        <v>627</v>
      </c>
      <c r="K82" s="785" t="s">
        <v>16544</v>
      </c>
      <c r="L82" s="785" t="s">
        <v>16545</v>
      </c>
      <c r="M82" s="785"/>
      <c r="N82" s="785"/>
      <c r="O82" s="785"/>
      <c r="P82" s="787">
        <v>35.405647999999999</v>
      </c>
      <c r="Q82" s="787">
        <v>-0.725908</v>
      </c>
      <c r="R82" s="785" t="s">
        <v>1623</v>
      </c>
      <c r="S82" s="785" t="s">
        <v>2726</v>
      </c>
      <c r="T82" s="785" t="s">
        <v>3265</v>
      </c>
      <c r="U82" s="785" t="s">
        <v>2768</v>
      </c>
      <c r="V82" s="785">
        <v>8</v>
      </c>
      <c r="W82" s="785" t="s">
        <v>6454</v>
      </c>
      <c r="X82" s="785" t="s">
        <v>16546</v>
      </c>
      <c r="Y82" s="615" t="str">
        <f t="shared" si="1"/>
        <v>Kirui Charles</v>
      </c>
      <c r="Z82" s="785" t="s">
        <v>2599</v>
      </c>
      <c r="AA82" s="785" t="s">
        <v>4314</v>
      </c>
      <c r="AB82" s="785" t="s">
        <v>2609</v>
      </c>
      <c r="AC82" s="785" t="s">
        <v>2610</v>
      </c>
      <c r="AD82" s="786">
        <v>44858</v>
      </c>
    </row>
    <row r="83" spans="1:30" ht="15.75">
      <c r="A83" s="785" t="s">
        <v>4301</v>
      </c>
      <c r="B83" s="785" t="s">
        <v>15017</v>
      </c>
      <c r="C83" s="785" t="s">
        <v>4303</v>
      </c>
      <c r="D83" s="785" t="s">
        <v>2599</v>
      </c>
      <c r="E83" s="785" t="s">
        <v>15018</v>
      </c>
      <c r="F83" s="786">
        <v>44838</v>
      </c>
      <c r="G83" s="785" t="s">
        <v>15019</v>
      </c>
      <c r="H83" s="786">
        <v>44854</v>
      </c>
      <c r="I83" s="785" t="s">
        <v>15020</v>
      </c>
      <c r="J83" s="785" t="s">
        <v>629</v>
      </c>
      <c r="K83" s="785" t="s">
        <v>15021</v>
      </c>
      <c r="L83" s="785" t="s">
        <v>15022</v>
      </c>
      <c r="M83" s="785"/>
      <c r="N83" s="785"/>
      <c r="O83" s="785" t="s">
        <v>15023</v>
      </c>
      <c r="P83" s="787">
        <v>37.601157000000001</v>
      </c>
      <c r="Q83" s="787">
        <v>-8.9212E-2</v>
      </c>
      <c r="R83" s="785" t="s">
        <v>1104</v>
      </c>
      <c r="S83" s="785" t="s">
        <v>2643</v>
      </c>
      <c r="T83" s="785" t="s">
        <v>7775</v>
      </c>
      <c r="U83" s="785" t="s">
        <v>15024</v>
      </c>
      <c r="V83" s="785">
        <v>6</v>
      </c>
      <c r="W83" s="785" t="s">
        <v>2808</v>
      </c>
      <c r="X83" s="785" t="s">
        <v>15025</v>
      </c>
      <c r="Y83" s="615" t="str">
        <f t="shared" si="1"/>
        <v>Joshua Kiogora</v>
      </c>
      <c r="Z83" s="785" t="s">
        <v>2599</v>
      </c>
      <c r="AA83" s="785" t="s">
        <v>4349</v>
      </c>
      <c r="AB83" s="785" t="s">
        <v>2683</v>
      </c>
      <c r="AC83" s="785" t="s">
        <v>2606</v>
      </c>
      <c r="AD83" s="786">
        <v>44907</v>
      </c>
    </row>
    <row r="84" spans="1:30" ht="15.75">
      <c r="A84" s="785" t="s">
        <v>4301</v>
      </c>
      <c r="B84" s="785" t="s">
        <v>21149</v>
      </c>
      <c r="C84" s="785" t="s">
        <v>4303</v>
      </c>
      <c r="D84" s="785" t="s">
        <v>2599</v>
      </c>
      <c r="E84" s="785" t="s">
        <v>21150</v>
      </c>
      <c r="F84" s="786">
        <v>44755</v>
      </c>
      <c r="G84" s="785" t="s">
        <v>15019</v>
      </c>
      <c r="H84" s="786">
        <v>44854</v>
      </c>
      <c r="I84" s="785" t="s">
        <v>21151</v>
      </c>
      <c r="J84" s="785" t="s">
        <v>629</v>
      </c>
      <c r="K84" s="785" t="s">
        <v>2599</v>
      </c>
      <c r="L84" s="785" t="s">
        <v>21152</v>
      </c>
      <c r="M84" s="785"/>
      <c r="N84" s="785"/>
      <c r="O84" s="785"/>
      <c r="P84" s="787">
        <v>36.045861000000002</v>
      </c>
      <c r="Q84" s="787">
        <v>-0.334233</v>
      </c>
      <c r="R84" s="785" t="s">
        <v>695</v>
      </c>
      <c r="S84" s="785" t="s">
        <v>696</v>
      </c>
      <c r="T84" s="785" t="s">
        <v>21153</v>
      </c>
      <c r="U84" s="785" t="s">
        <v>21154</v>
      </c>
      <c r="V84" s="785">
        <v>10</v>
      </c>
      <c r="W84" s="785" t="s">
        <v>21103</v>
      </c>
      <c r="X84" s="785" t="s">
        <v>21104</v>
      </c>
      <c r="Y84" s="615" t="str">
        <f t="shared" si="1"/>
        <v>Robert Ngetich</v>
      </c>
      <c r="Z84" s="785" t="s">
        <v>2599</v>
      </c>
      <c r="AA84" s="785" t="s">
        <v>4314</v>
      </c>
      <c r="AB84" s="785" t="s">
        <v>2683</v>
      </c>
      <c r="AC84" s="785" t="s">
        <v>2606</v>
      </c>
      <c r="AD84" s="786">
        <v>44855</v>
      </c>
    </row>
    <row r="85" spans="1:30" ht="15.75">
      <c r="A85" s="785" t="s">
        <v>4301</v>
      </c>
      <c r="B85" s="785" t="s">
        <v>21155</v>
      </c>
      <c r="C85" s="785" t="s">
        <v>4379</v>
      </c>
      <c r="D85" s="785" t="s">
        <v>2598</v>
      </c>
      <c r="E85" s="785" t="s">
        <v>8004</v>
      </c>
      <c r="F85" s="786">
        <v>44781</v>
      </c>
      <c r="G85" s="785" t="s">
        <v>15019</v>
      </c>
      <c r="H85" s="786">
        <v>44854</v>
      </c>
      <c r="I85" s="785" t="s">
        <v>21156</v>
      </c>
      <c r="J85" s="785" t="s">
        <v>629</v>
      </c>
      <c r="K85" s="785" t="s">
        <v>21157</v>
      </c>
      <c r="L85" s="785" t="s">
        <v>21158</v>
      </c>
      <c r="M85" s="785"/>
      <c r="N85" s="785"/>
      <c r="O85" s="785" t="s">
        <v>21159</v>
      </c>
      <c r="P85" s="787">
        <v>36.016160999999997</v>
      </c>
      <c r="Q85" s="787">
        <v>-0.304863</v>
      </c>
      <c r="R85" s="785" t="s">
        <v>695</v>
      </c>
      <c r="S85" s="785" t="s">
        <v>2627</v>
      </c>
      <c r="T85" s="785" t="s">
        <v>2654</v>
      </c>
      <c r="U85" s="785" t="s">
        <v>21160</v>
      </c>
      <c r="V85" s="785">
        <v>10</v>
      </c>
      <c r="W85" s="785" t="s">
        <v>21103</v>
      </c>
      <c r="X85" s="785" t="s">
        <v>21104</v>
      </c>
      <c r="Y85" s="615" t="str">
        <f t="shared" si="1"/>
        <v>Robert Ngetich</v>
      </c>
      <c r="Z85" s="785" t="s">
        <v>2599</v>
      </c>
      <c r="AA85" s="785" t="s">
        <v>4314</v>
      </c>
      <c r="AB85" s="785" t="s">
        <v>2683</v>
      </c>
      <c r="AC85" s="785" t="s">
        <v>2606</v>
      </c>
      <c r="AD85" s="786">
        <v>44855</v>
      </c>
    </row>
    <row r="86" spans="1:30" ht="15.75">
      <c r="A86" s="785" t="s">
        <v>4301</v>
      </c>
      <c r="B86" s="785" t="s">
        <v>22945</v>
      </c>
      <c r="C86" s="785" t="s">
        <v>4303</v>
      </c>
      <c r="D86" s="785" t="s">
        <v>2599</v>
      </c>
      <c r="E86" s="785" t="s">
        <v>13457</v>
      </c>
      <c r="F86" s="786">
        <v>44553</v>
      </c>
      <c r="G86" s="785" t="s">
        <v>15019</v>
      </c>
      <c r="H86" s="786">
        <v>44854</v>
      </c>
      <c r="I86" s="785" t="s">
        <v>22946</v>
      </c>
      <c r="J86" s="785" t="s">
        <v>629</v>
      </c>
      <c r="K86" s="785" t="s">
        <v>22947</v>
      </c>
      <c r="L86" s="785" t="s">
        <v>22948</v>
      </c>
      <c r="M86" s="785"/>
      <c r="N86" s="785"/>
      <c r="O86" s="785"/>
      <c r="P86" s="787">
        <v>35.513778000000002</v>
      </c>
      <c r="Q86" s="787">
        <v>-0.88030200000000003</v>
      </c>
      <c r="R86" s="785" t="s">
        <v>2813</v>
      </c>
      <c r="S86" s="785" t="s">
        <v>22919</v>
      </c>
      <c r="T86" s="785" t="s">
        <v>20161</v>
      </c>
      <c r="U86" s="785" t="s">
        <v>22949</v>
      </c>
      <c r="V86" s="785">
        <v>12</v>
      </c>
      <c r="W86" s="785" t="s">
        <v>13308</v>
      </c>
      <c r="X86" s="785" t="s">
        <v>13308</v>
      </c>
      <c r="Y86" s="615" t="str">
        <f t="shared" si="1"/>
        <v>Samwel Teres</v>
      </c>
      <c r="Z86" s="785" t="s">
        <v>2599</v>
      </c>
      <c r="AA86" s="785" t="s">
        <v>4314</v>
      </c>
      <c r="AB86" s="785" t="s">
        <v>2683</v>
      </c>
      <c r="AC86" s="785" t="s">
        <v>2606</v>
      </c>
      <c r="AD86" s="786">
        <v>44856</v>
      </c>
    </row>
    <row r="87" spans="1:30" ht="15.75">
      <c r="A87" s="785" t="s">
        <v>4301</v>
      </c>
      <c r="B87" s="785" t="s">
        <v>25287</v>
      </c>
      <c r="C87" s="785" t="s">
        <v>4303</v>
      </c>
      <c r="D87" s="785" t="s">
        <v>2599</v>
      </c>
      <c r="E87" s="785" t="s">
        <v>4992</v>
      </c>
      <c r="F87" s="786">
        <v>44798</v>
      </c>
      <c r="G87" s="785" t="s">
        <v>15019</v>
      </c>
      <c r="H87" s="786">
        <v>44854</v>
      </c>
      <c r="I87" s="785" t="s">
        <v>25288</v>
      </c>
      <c r="J87" s="785" t="s">
        <v>629</v>
      </c>
      <c r="K87" s="785" t="s">
        <v>2599</v>
      </c>
      <c r="L87" s="785" t="s">
        <v>25289</v>
      </c>
      <c r="M87" s="785"/>
      <c r="N87" s="785"/>
      <c r="O87" s="785"/>
      <c r="P87" s="787">
        <v>36.921849999999999</v>
      </c>
      <c r="Q87" s="787">
        <v>-0.82455599999999996</v>
      </c>
      <c r="R87" s="785" t="s">
        <v>1030</v>
      </c>
      <c r="S87" s="785" t="s">
        <v>1031</v>
      </c>
      <c r="T87" s="785" t="s">
        <v>1031</v>
      </c>
      <c r="U87" s="785" t="s">
        <v>3434</v>
      </c>
      <c r="V87" s="785">
        <v>12</v>
      </c>
      <c r="W87" s="785" t="s">
        <v>4047</v>
      </c>
      <c r="X87" s="785" t="s">
        <v>2647</v>
      </c>
      <c r="Y87" s="615" t="str">
        <f t="shared" si="1"/>
        <v>Washington Mwangi Muinuki</v>
      </c>
      <c r="Z87" s="785" t="s">
        <v>2599</v>
      </c>
      <c r="AA87" s="785" t="s">
        <v>4314</v>
      </c>
      <c r="AB87" s="785" t="s">
        <v>2605</v>
      </c>
      <c r="AC87" s="785" t="s">
        <v>2606</v>
      </c>
      <c r="AD87" s="786">
        <v>44861</v>
      </c>
    </row>
    <row r="88" spans="1:30" ht="15.75">
      <c r="A88" s="785" t="s">
        <v>4301</v>
      </c>
      <c r="B88" s="785" t="s">
        <v>29869</v>
      </c>
      <c r="C88" s="785" t="s">
        <v>4303</v>
      </c>
      <c r="D88" s="785" t="s">
        <v>2599</v>
      </c>
      <c r="E88" s="785" t="s">
        <v>27207</v>
      </c>
      <c r="F88" s="786">
        <v>44759</v>
      </c>
      <c r="G88" s="785" t="s">
        <v>15019</v>
      </c>
      <c r="H88" s="786">
        <v>44854</v>
      </c>
      <c r="I88" s="785" t="s">
        <v>29870</v>
      </c>
      <c r="J88" s="785" t="s">
        <v>627</v>
      </c>
      <c r="K88" s="785" t="s">
        <v>2599</v>
      </c>
      <c r="L88" s="785" t="s">
        <v>29871</v>
      </c>
      <c r="M88" s="785"/>
      <c r="N88" s="785"/>
      <c r="O88" s="785"/>
      <c r="P88" s="787">
        <v>35.28651</v>
      </c>
      <c r="Q88" s="787">
        <v>0.46037800000000001</v>
      </c>
      <c r="R88" s="785" t="s">
        <v>893</v>
      </c>
      <c r="S88" s="785" t="s">
        <v>894</v>
      </c>
      <c r="T88" s="785" t="s">
        <v>894</v>
      </c>
      <c r="U88" s="785" t="s">
        <v>29872</v>
      </c>
      <c r="V88" s="785">
        <v>8</v>
      </c>
      <c r="W88" s="785" t="s">
        <v>2722</v>
      </c>
      <c r="X88" s="785"/>
      <c r="Y88" s="615" t="str">
        <f t="shared" si="1"/>
        <v>Ndimar Renewable Energy</v>
      </c>
      <c r="Z88" s="785" t="s">
        <v>2599</v>
      </c>
      <c r="AA88" s="785" t="s">
        <v>4349</v>
      </c>
      <c r="AB88" s="785" t="s">
        <v>2683</v>
      </c>
      <c r="AC88" s="785" t="s">
        <v>2606</v>
      </c>
      <c r="AD88" s="786">
        <v>44868</v>
      </c>
    </row>
    <row r="89" spans="1:30" ht="15.75">
      <c r="A89" s="785" t="s">
        <v>4301</v>
      </c>
      <c r="B89" s="785" t="s">
        <v>8373</v>
      </c>
      <c r="C89" s="785" t="s">
        <v>4303</v>
      </c>
      <c r="D89" s="785" t="s">
        <v>2599</v>
      </c>
      <c r="E89" s="785" t="s">
        <v>8374</v>
      </c>
      <c r="F89" s="786">
        <v>44730</v>
      </c>
      <c r="G89" s="785" t="s">
        <v>8375</v>
      </c>
      <c r="H89" s="786">
        <v>44853</v>
      </c>
      <c r="I89" s="785" t="s">
        <v>8376</v>
      </c>
      <c r="J89" s="785" t="s">
        <v>629</v>
      </c>
      <c r="K89" s="785" t="s">
        <v>8377</v>
      </c>
      <c r="L89" s="785" t="s">
        <v>8378</v>
      </c>
      <c r="M89" s="785"/>
      <c r="N89" s="785"/>
      <c r="O89" s="785"/>
      <c r="P89" s="787">
        <v>37.374557000000003</v>
      </c>
      <c r="Q89" s="787">
        <v>-0.52191500000000002</v>
      </c>
      <c r="R89" s="785" t="s">
        <v>1961</v>
      </c>
      <c r="S89" s="785" t="s">
        <v>2066</v>
      </c>
      <c r="T89" s="785" t="s">
        <v>2692</v>
      </c>
      <c r="U89" s="785" t="s">
        <v>8379</v>
      </c>
      <c r="V89" s="785">
        <v>12</v>
      </c>
      <c r="W89" s="785" t="s">
        <v>7939</v>
      </c>
      <c r="X89" s="785" t="s">
        <v>7939</v>
      </c>
      <c r="Y89" s="615" t="str">
        <f t="shared" si="1"/>
        <v>Eric Muthii Mugo</v>
      </c>
      <c r="Z89" s="785" t="s">
        <v>2599</v>
      </c>
      <c r="AA89" s="785" t="s">
        <v>4314</v>
      </c>
      <c r="AB89" s="785" t="s">
        <v>2683</v>
      </c>
      <c r="AC89" s="785" t="s">
        <v>2606</v>
      </c>
      <c r="AD89" s="786">
        <v>44868</v>
      </c>
    </row>
    <row r="90" spans="1:30" ht="15.75">
      <c r="A90" s="785" t="s">
        <v>4301</v>
      </c>
      <c r="B90" s="785" t="s">
        <v>9740</v>
      </c>
      <c r="C90" s="785" t="s">
        <v>4303</v>
      </c>
      <c r="D90" s="785" t="s">
        <v>2599</v>
      </c>
      <c r="E90" s="785" t="s">
        <v>9741</v>
      </c>
      <c r="F90" s="786">
        <v>44852</v>
      </c>
      <c r="G90" s="785" t="s">
        <v>9741</v>
      </c>
      <c r="H90" s="786">
        <v>44852</v>
      </c>
      <c r="I90" s="785" t="s">
        <v>9742</v>
      </c>
      <c r="J90" s="785" t="s">
        <v>627</v>
      </c>
      <c r="K90" s="785" t="s">
        <v>9743</v>
      </c>
      <c r="L90" s="785" t="s">
        <v>9744</v>
      </c>
      <c r="M90" s="785"/>
      <c r="N90" s="785"/>
      <c r="O90" s="785" t="s">
        <v>9745</v>
      </c>
      <c r="P90" s="787">
        <v>37.054485</v>
      </c>
      <c r="Q90" s="787">
        <v>2.2890000000000001E-2</v>
      </c>
      <c r="R90" s="785" t="s">
        <v>960</v>
      </c>
      <c r="S90" s="785" t="s">
        <v>961</v>
      </c>
      <c r="T90" s="785" t="s">
        <v>9746</v>
      </c>
      <c r="U90" s="785" t="s">
        <v>9746</v>
      </c>
      <c r="V90" s="785">
        <v>12</v>
      </c>
      <c r="W90" s="785" t="s">
        <v>9724</v>
      </c>
      <c r="X90" s="785" t="s">
        <v>9724</v>
      </c>
      <c r="Y90" s="615" t="str">
        <f t="shared" si="1"/>
        <v>Francis Nyaga Muriithi</v>
      </c>
      <c r="Z90" s="785" t="s">
        <v>2599</v>
      </c>
      <c r="AA90" s="785" t="s">
        <v>4314</v>
      </c>
      <c r="AB90" s="785" t="s">
        <v>2683</v>
      </c>
      <c r="AC90" s="785" t="s">
        <v>2606</v>
      </c>
      <c r="AD90" s="786">
        <v>44864</v>
      </c>
    </row>
    <row r="91" spans="1:30" ht="15.75">
      <c r="A91" s="785" t="s">
        <v>4301</v>
      </c>
      <c r="B91" s="785" t="s">
        <v>14961</v>
      </c>
      <c r="C91" s="785" t="s">
        <v>4303</v>
      </c>
      <c r="D91" s="785" t="s">
        <v>2599</v>
      </c>
      <c r="E91" s="785" t="s">
        <v>14962</v>
      </c>
      <c r="F91" s="786">
        <v>44756</v>
      </c>
      <c r="G91" s="785" t="s">
        <v>9741</v>
      </c>
      <c r="H91" s="786">
        <v>44852</v>
      </c>
      <c r="I91" s="785" t="s">
        <v>14963</v>
      </c>
      <c r="J91" s="785" t="s">
        <v>627</v>
      </c>
      <c r="K91" s="785">
        <v>99999</v>
      </c>
      <c r="L91" s="785" t="s">
        <v>14964</v>
      </c>
      <c r="M91" s="785"/>
      <c r="N91" s="785"/>
      <c r="O91" s="785"/>
      <c r="P91" s="787">
        <v>35.899318000000001</v>
      </c>
      <c r="Q91" s="787">
        <v>-0.1021</v>
      </c>
      <c r="R91" s="785" t="s">
        <v>695</v>
      </c>
      <c r="S91" s="785" t="s">
        <v>1011</v>
      </c>
      <c r="T91" s="785" t="s">
        <v>1011</v>
      </c>
      <c r="U91" s="785" t="s">
        <v>14965</v>
      </c>
      <c r="V91" s="785">
        <v>8</v>
      </c>
      <c r="W91" s="785" t="s">
        <v>14944</v>
      </c>
      <c r="X91" s="785" t="s">
        <v>14944</v>
      </c>
      <c r="Y91" s="615" t="str">
        <f t="shared" si="1"/>
        <v>Joseph Thumbi Kariuki</v>
      </c>
      <c r="Z91" s="785" t="s">
        <v>2599</v>
      </c>
      <c r="AA91" s="785" t="s">
        <v>4314</v>
      </c>
      <c r="AB91" s="785" t="s">
        <v>2683</v>
      </c>
      <c r="AC91" s="785" t="s">
        <v>2606</v>
      </c>
      <c r="AD91" s="786">
        <v>44852</v>
      </c>
    </row>
    <row r="92" spans="1:30" ht="15.75">
      <c r="A92" s="785" t="s">
        <v>4301</v>
      </c>
      <c r="B92" s="785" t="s">
        <v>27168</v>
      </c>
      <c r="C92" s="785" t="s">
        <v>4303</v>
      </c>
      <c r="D92" s="785" t="s">
        <v>2599</v>
      </c>
      <c r="E92" s="785" t="s">
        <v>27169</v>
      </c>
      <c r="F92" s="786">
        <v>44829</v>
      </c>
      <c r="G92" s="785" t="s">
        <v>9741</v>
      </c>
      <c r="H92" s="786">
        <v>44852</v>
      </c>
      <c r="I92" s="785" t="s">
        <v>27170</v>
      </c>
      <c r="J92" s="785" t="s">
        <v>629</v>
      </c>
      <c r="K92" s="785" t="s">
        <v>27171</v>
      </c>
      <c r="L92" s="785" t="s">
        <v>27172</v>
      </c>
      <c r="M92" s="785"/>
      <c r="N92" s="785"/>
      <c r="O92" s="785" t="s">
        <v>27173</v>
      </c>
      <c r="P92" s="787">
        <v>37.099888</v>
      </c>
      <c r="Q92" s="787">
        <v>-1.3368E-2</v>
      </c>
      <c r="R92" s="785" t="s">
        <v>1056</v>
      </c>
      <c r="S92" s="785" t="s">
        <v>2272</v>
      </c>
      <c r="T92" s="785" t="s">
        <v>2940</v>
      </c>
      <c r="U92" s="785" t="s">
        <v>3104</v>
      </c>
      <c r="V92" s="785">
        <v>6</v>
      </c>
      <c r="W92" s="785" t="s">
        <v>9679</v>
      </c>
      <c r="X92" s="785"/>
      <c r="Y92" s="615" t="str">
        <f t="shared" si="1"/>
        <v>Wambui Gituku</v>
      </c>
      <c r="Z92" s="785" t="s">
        <v>2599</v>
      </c>
      <c r="AA92" s="785" t="s">
        <v>4314</v>
      </c>
      <c r="AB92" s="785" t="s">
        <v>2683</v>
      </c>
      <c r="AC92" s="785" t="s">
        <v>2606</v>
      </c>
      <c r="AD92" s="786">
        <v>44856</v>
      </c>
    </row>
    <row r="93" spans="1:30" ht="15.75">
      <c r="A93" s="785" t="s">
        <v>4301</v>
      </c>
      <c r="B93" s="785" t="s">
        <v>28789</v>
      </c>
      <c r="C93" s="785" t="s">
        <v>4303</v>
      </c>
      <c r="D93" s="785" t="s">
        <v>2599</v>
      </c>
      <c r="E93" s="785" t="s">
        <v>28790</v>
      </c>
      <c r="F93" s="786">
        <v>44721</v>
      </c>
      <c r="G93" s="785" t="s">
        <v>9741</v>
      </c>
      <c r="H93" s="786">
        <v>44852</v>
      </c>
      <c r="I93" s="785" t="s">
        <v>28791</v>
      </c>
      <c r="J93" s="785" t="s">
        <v>627</v>
      </c>
      <c r="K93" s="785">
        <v>99999</v>
      </c>
      <c r="L93" s="785" t="s">
        <v>28792</v>
      </c>
      <c r="M93" s="785"/>
      <c r="N93" s="785"/>
      <c r="O93" s="785"/>
      <c r="P93" s="787">
        <v>35.992704000000003</v>
      </c>
      <c r="Q93" s="787">
        <v>-0.18476400000000001</v>
      </c>
      <c r="R93" s="785" t="s">
        <v>695</v>
      </c>
      <c r="S93" s="785" t="s">
        <v>1011</v>
      </c>
      <c r="T93" s="785" t="s">
        <v>3176</v>
      </c>
      <c r="U93" s="785" t="s">
        <v>28793</v>
      </c>
      <c r="V93" s="785">
        <v>8</v>
      </c>
      <c r="W93" s="785" t="s">
        <v>14944</v>
      </c>
      <c r="X93" s="785"/>
      <c r="Y93" s="615" t="str">
        <f t="shared" si="1"/>
        <v>Joseph Thumbi Kariuki</v>
      </c>
      <c r="Z93" s="785" t="s">
        <v>2599</v>
      </c>
      <c r="AA93" s="785" t="s">
        <v>4314</v>
      </c>
      <c r="AB93" s="785" t="s">
        <v>2683</v>
      </c>
      <c r="AC93" s="785" t="s">
        <v>2606</v>
      </c>
      <c r="AD93" s="786">
        <v>44852</v>
      </c>
    </row>
    <row r="94" spans="1:30" ht="15.75">
      <c r="A94" s="785" t="s">
        <v>4301</v>
      </c>
      <c r="B94" s="785" t="s">
        <v>28800</v>
      </c>
      <c r="C94" s="785" t="s">
        <v>4303</v>
      </c>
      <c r="D94" s="785" t="s">
        <v>2599</v>
      </c>
      <c r="E94" s="785" t="s">
        <v>9741</v>
      </c>
      <c r="F94" s="786">
        <v>44852</v>
      </c>
      <c r="G94" s="785" t="s">
        <v>9741</v>
      </c>
      <c r="H94" s="786">
        <v>44852</v>
      </c>
      <c r="I94" s="785" t="s">
        <v>28801</v>
      </c>
      <c r="J94" s="785" t="s">
        <v>627</v>
      </c>
      <c r="K94" s="785" t="s">
        <v>28802</v>
      </c>
      <c r="L94" s="785" t="s">
        <v>28803</v>
      </c>
      <c r="M94" s="785"/>
      <c r="N94" s="785"/>
      <c r="O94" s="785"/>
      <c r="P94" s="787">
        <v>37.084668999999998</v>
      </c>
      <c r="Q94" s="787">
        <v>-2.4857000000000001E-2</v>
      </c>
      <c r="R94" s="785" t="s">
        <v>1056</v>
      </c>
      <c r="S94" s="785" t="s">
        <v>2272</v>
      </c>
      <c r="T94" s="785" t="s">
        <v>2940</v>
      </c>
      <c r="U94" s="785" t="s">
        <v>3104</v>
      </c>
      <c r="V94" s="785">
        <v>8</v>
      </c>
      <c r="W94" s="785" t="s">
        <v>9679</v>
      </c>
      <c r="X94" s="785"/>
      <c r="Y94" s="615" t="str">
        <f t="shared" si="1"/>
        <v>Wambui Gituku</v>
      </c>
      <c r="Z94" s="785" t="s">
        <v>2599</v>
      </c>
      <c r="AA94" s="785" t="s">
        <v>4314</v>
      </c>
      <c r="AB94" s="785" t="s">
        <v>2683</v>
      </c>
      <c r="AC94" s="785" t="s">
        <v>2606</v>
      </c>
      <c r="AD94" s="786">
        <v>44856</v>
      </c>
    </row>
    <row r="95" spans="1:30" ht="15.75">
      <c r="A95" s="785" t="s">
        <v>4301</v>
      </c>
      <c r="B95" s="785" t="s">
        <v>33191</v>
      </c>
      <c r="C95" s="785" t="s">
        <v>4303</v>
      </c>
      <c r="D95" s="785" t="s">
        <v>2599</v>
      </c>
      <c r="E95" s="785" t="s">
        <v>21139</v>
      </c>
      <c r="F95" s="786">
        <v>44722</v>
      </c>
      <c r="G95" s="785" t="s">
        <v>9741</v>
      </c>
      <c r="H95" s="786">
        <v>44852</v>
      </c>
      <c r="I95" s="785" t="s">
        <v>33192</v>
      </c>
      <c r="J95" s="785" t="s">
        <v>629</v>
      </c>
      <c r="K95" s="785">
        <v>99999</v>
      </c>
      <c r="L95" s="785" t="s">
        <v>33193</v>
      </c>
      <c r="M95" s="785"/>
      <c r="N95" s="785"/>
      <c r="O95" s="785"/>
      <c r="P95" s="787">
        <v>35.885863000000001</v>
      </c>
      <c r="Q95" s="787">
        <v>-3.8188E-2</v>
      </c>
      <c r="R95" s="785" t="s">
        <v>622</v>
      </c>
      <c r="S95" s="785" t="s">
        <v>623</v>
      </c>
      <c r="T95" s="785" t="s">
        <v>3023</v>
      </c>
      <c r="U95" s="785" t="s">
        <v>3863</v>
      </c>
      <c r="V95" s="785" t="s">
        <v>3177</v>
      </c>
      <c r="W95" s="785" t="s">
        <v>14944</v>
      </c>
      <c r="X95" s="785"/>
      <c r="Y95" s="615" t="str">
        <f t="shared" si="1"/>
        <v>Joseph Thumbi Kariuki</v>
      </c>
      <c r="Z95" s="785" t="s">
        <v>2599</v>
      </c>
      <c r="AA95" s="785" t="s">
        <v>4314</v>
      </c>
      <c r="AB95" s="785" t="s">
        <v>2683</v>
      </c>
      <c r="AC95" s="785" t="s">
        <v>2606</v>
      </c>
      <c r="AD95" s="786">
        <v>44852</v>
      </c>
    </row>
    <row r="96" spans="1:30" ht="15.75">
      <c r="A96" s="785" t="s">
        <v>4301</v>
      </c>
      <c r="B96" s="785" t="s">
        <v>33251</v>
      </c>
      <c r="C96" s="785" t="s">
        <v>4303</v>
      </c>
      <c r="D96" s="785" t="s">
        <v>2599</v>
      </c>
      <c r="E96" s="785" t="s">
        <v>33252</v>
      </c>
      <c r="F96" s="786">
        <v>44738</v>
      </c>
      <c r="G96" s="785" t="s">
        <v>33253</v>
      </c>
      <c r="H96" s="786">
        <v>44850</v>
      </c>
      <c r="I96" s="785" t="s">
        <v>33254</v>
      </c>
      <c r="J96" s="785" t="s">
        <v>627</v>
      </c>
      <c r="K96" s="785" t="s">
        <v>33255</v>
      </c>
      <c r="L96" s="785" t="s">
        <v>33256</v>
      </c>
      <c r="M96" s="785"/>
      <c r="N96" s="785"/>
      <c r="O96" s="785"/>
      <c r="P96" s="787">
        <v>35.191405000000003</v>
      </c>
      <c r="Q96" s="787">
        <v>-0.68201299999999998</v>
      </c>
      <c r="R96" s="785" t="s">
        <v>1623</v>
      </c>
      <c r="S96" s="785" t="s">
        <v>3371</v>
      </c>
      <c r="T96" s="785" t="s">
        <v>32784</v>
      </c>
      <c r="U96" s="785" t="s">
        <v>33257</v>
      </c>
      <c r="V96" s="785">
        <v>18</v>
      </c>
      <c r="W96" s="785" t="s">
        <v>18483</v>
      </c>
      <c r="X96" s="785"/>
      <c r="Y96" s="615" t="str">
        <f t="shared" si="1"/>
        <v>Nemcom Ltd</v>
      </c>
      <c r="Z96" s="785" t="s">
        <v>2599</v>
      </c>
      <c r="AA96" s="785" t="s">
        <v>4349</v>
      </c>
      <c r="AB96" s="785" t="s">
        <v>2683</v>
      </c>
      <c r="AC96" s="785" t="s">
        <v>2606</v>
      </c>
      <c r="AD96" s="786">
        <v>44866</v>
      </c>
    </row>
    <row r="97" spans="1:30" ht="15.75">
      <c r="A97" s="785" t="s">
        <v>4301</v>
      </c>
      <c r="B97" s="785" t="s">
        <v>31165</v>
      </c>
      <c r="C97" s="785" t="s">
        <v>4303</v>
      </c>
      <c r="D97" s="785" t="s">
        <v>2599</v>
      </c>
      <c r="E97" s="785" t="s">
        <v>19905</v>
      </c>
      <c r="F97" s="786">
        <v>44844</v>
      </c>
      <c r="G97" s="785" t="s">
        <v>31166</v>
      </c>
      <c r="H97" s="786">
        <v>44849</v>
      </c>
      <c r="I97" s="785" t="s">
        <v>31167</v>
      </c>
      <c r="J97" s="785" t="s">
        <v>629</v>
      </c>
      <c r="K97" s="785" t="s">
        <v>2599</v>
      </c>
      <c r="L97" s="785" t="s">
        <v>31168</v>
      </c>
      <c r="M97" s="785"/>
      <c r="N97" s="785"/>
      <c r="O97" s="785" t="s">
        <v>31169</v>
      </c>
      <c r="P97" s="787">
        <v>36.941695000000003</v>
      </c>
      <c r="Q97" s="787">
        <v>-1.586997</v>
      </c>
      <c r="R97" s="785" t="s">
        <v>1325</v>
      </c>
      <c r="S97" s="785" t="s">
        <v>2847</v>
      </c>
      <c r="T97" s="785" t="s">
        <v>3259</v>
      </c>
      <c r="U97" s="785" t="s">
        <v>3904</v>
      </c>
      <c r="V97" s="785">
        <v>10</v>
      </c>
      <c r="W97" s="785" t="s">
        <v>19787</v>
      </c>
      <c r="X97" s="785"/>
      <c r="Y97" s="615" t="str">
        <f t="shared" si="1"/>
        <v>Peter Kiniu</v>
      </c>
      <c r="Z97" s="785" t="s">
        <v>2599</v>
      </c>
      <c r="AA97" s="785" t="s">
        <v>4314</v>
      </c>
      <c r="AB97" s="785" t="s">
        <v>2683</v>
      </c>
      <c r="AC97" s="785" t="s">
        <v>2606</v>
      </c>
      <c r="AD97" s="786">
        <v>44857</v>
      </c>
    </row>
    <row r="98" spans="1:30" ht="15.75">
      <c r="A98" s="785" t="s">
        <v>4301</v>
      </c>
      <c r="B98" s="785" t="s">
        <v>32418</v>
      </c>
      <c r="C98" s="785" t="s">
        <v>4303</v>
      </c>
      <c r="D98" s="785" t="s">
        <v>2599</v>
      </c>
      <c r="E98" s="785" t="s">
        <v>32419</v>
      </c>
      <c r="F98" s="786">
        <v>44710</v>
      </c>
      <c r="G98" s="785" t="s">
        <v>15034</v>
      </c>
      <c r="H98" s="786">
        <v>44845</v>
      </c>
      <c r="I98" s="785" t="s">
        <v>32420</v>
      </c>
      <c r="J98" s="785" t="s">
        <v>627</v>
      </c>
      <c r="K98" s="785" t="s">
        <v>32421</v>
      </c>
      <c r="L98" s="785" t="s">
        <v>32422</v>
      </c>
      <c r="M98" s="785"/>
      <c r="N98" s="785"/>
      <c r="O98" s="785" t="s">
        <v>32423</v>
      </c>
      <c r="P98" s="787">
        <v>35.086872</v>
      </c>
      <c r="Q98" s="787">
        <v>-0.48631999999999997</v>
      </c>
      <c r="R98" s="785" t="s">
        <v>2053</v>
      </c>
      <c r="S98" s="785" t="s">
        <v>2098</v>
      </c>
      <c r="T98" s="785" t="s">
        <v>32424</v>
      </c>
      <c r="U98" s="785" t="s">
        <v>32425</v>
      </c>
      <c r="V98" s="785">
        <v>12</v>
      </c>
      <c r="W98" s="785" t="s">
        <v>2760</v>
      </c>
      <c r="X98" s="785"/>
      <c r="Y98" s="615" t="str">
        <f t="shared" si="1"/>
        <v>Philip Kurgat</v>
      </c>
      <c r="Z98" s="785" t="s">
        <v>2599</v>
      </c>
      <c r="AA98" s="785" t="s">
        <v>4314</v>
      </c>
      <c r="AB98" s="785" t="s">
        <v>2683</v>
      </c>
      <c r="AC98" s="785" t="s">
        <v>2606</v>
      </c>
      <c r="AD98" s="786">
        <v>44866</v>
      </c>
    </row>
    <row r="99" spans="1:30" ht="15.75">
      <c r="A99" s="785" t="s">
        <v>4301</v>
      </c>
      <c r="B99" s="785" t="s">
        <v>19903</v>
      </c>
      <c r="C99" s="785" t="s">
        <v>4303</v>
      </c>
      <c r="D99" s="785" t="s">
        <v>2599</v>
      </c>
      <c r="E99" s="785" t="s">
        <v>19904</v>
      </c>
      <c r="F99" s="786">
        <v>44790</v>
      </c>
      <c r="G99" s="785" t="s">
        <v>19905</v>
      </c>
      <c r="H99" s="786">
        <v>44844</v>
      </c>
      <c r="I99" s="785" t="s">
        <v>19906</v>
      </c>
      <c r="J99" s="785" t="s">
        <v>627</v>
      </c>
      <c r="K99" s="785" t="s">
        <v>19907</v>
      </c>
      <c r="L99" s="785" t="s">
        <v>19908</v>
      </c>
      <c r="M99" s="785"/>
      <c r="N99" s="785"/>
      <c r="O99" s="785"/>
      <c r="P99" s="787">
        <v>36.138790999999998</v>
      </c>
      <c r="Q99" s="787">
        <v>-0.27452100000000002</v>
      </c>
      <c r="R99" s="785" t="s">
        <v>695</v>
      </c>
      <c r="S99" s="785" t="s">
        <v>1204</v>
      </c>
      <c r="T99" s="785" t="s">
        <v>3097</v>
      </c>
      <c r="U99" s="785" t="s">
        <v>19909</v>
      </c>
      <c r="V99" s="785">
        <v>8</v>
      </c>
      <c r="W99" s="785" t="s">
        <v>19910</v>
      </c>
      <c r="X99" s="785" t="s">
        <v>19911</v>
      </c>
      <c r="Y99" s="615" t="str">
        <f t="shared" si="1"/>
        <v>Peter Mutang'a Goko</v>
      </c>
      <c r="Z99" s="785" t="s">
        <v>2599</v>
      </c>
      <c r="AA99" s="785" t="s">
        <v>4314</v>
      </c>
      <c r="AB99" s="785" t="s">
        <v>2605</v>
      </c>
      <c r="AC99" s="785" t="s">
        <v>2606</v>
      </c>
      <c r="AD99" s="786">
        <v>44855</v>
      </c>
    </row>
    <row r="100" spans="1:30" ht="15.75">
      <c r="A100" s="785" t="s">
        <v>4301</v>
      </c>
      <c r="B100" s="785" t="s">
        <v>11631</v>
      </c>
      <c r="C100" s="785" t="s">
        <v>4303</v>
      </c>
      <c r="D100" s="785" t="s">
        <v>2599</v>
      </c>
      <c r="E100" s="785" t="s">
        <v>9733</v>
      </c>
      <c r="F100" s="786">
        <v>44800</v>
      </c>
      <c r="G100" s="785" t="s">
        <v>11632</v>
      </c>
      <c r="H100" s="786">
        <v>44840</v>
      </c>
      <c r="I100" s="785" t="s">
        <v>11633</v>
      </c>
      <c r="J100" s="785" t="s">
        <v>629</v>
      </c>
      <c r="K100" s="785" t="s">
        <v>11634</v>
      </c>
      <c r="L100" s="785" t="s">
        <v>11635</v>
      </c>
      <c r="M100" s="785"/>
      <c r="N100" s="785"/>
      <c r="O100" s="785" t="s">
        <v>11636</v>
      </c>
      <c r="P100" s="787">
        <v>34.851398000000003</v>
      </c>
      <c r="Q100" s="787">
        <v>0.101232</v>
      </c>
      <c r="R100" s="785" t="s">
        <v>916</v>
      </c>
      <c r="S100" s="785" t="s">
        <v>1379</v>
      </c>
      <c r="T100" s="785" t="s">
        <v>11637</v>
      </c>
      <c r="U100" s="785" t="s">
        <v>11638</v>
      </c>
      <c r="V100" s="785">
        <v>12</v>
      </c>
      <c r="W100" s="785" t="s">
        <v>11598</v>
      </c>
      <c r="X100" s="785" t="s">
        <v>11599</v>
      </c>
      <c r="Y100" s="615" t="str">
        <f t="shared" si="1"/>
        <v>Isaac Sang</v>
      </c>
      <c r="Z100" s="785" t="s">
        <v>2599</v>
      </c>
      <c r="AA100" s="785" t="s">
        <v>4314</v>
      </c>
      <c r="AB100" s="785" t="s">
        <v>2683</v>
      </c>
      <c r="AC100" s="785" t="s">
        <v>2606</v>
      </c>
      <c r="AD100" s="786">
        <v>44859</v>
      </c>
    </row>
    <row r="101" spans="1:30" ht="15.75">
      <c r="A101" s="785" t="s">
        <v>4301</v>
      </c>
      <c r="B101" s="785" t="s">
        <v>15077</v>
      </c>
      <c r="C101" s="785" t="s">
        <v>4303</v>
      </c>
      <c r="D101" s="785" t="s">
        <v>2599</v>
      </c>
      <c r="E101" s="785" t="s">
        <v>15078</v>
      </c>
      <c r="F101" s="786">
        <v>44820</v>
      </c>
      <c r="G101" s="785" t="s">
        <v>15079</v>
      </c>
      <c r="H101" s="786">
        <v>44839</v>
      </c>
      <c r="I101" s="785" t="s">
        <v>15080</v>
      </c>
      <c r="J101" s="785" t="s">
        <v>627</v>
      </c>
      <c r="K101" s="785" t="s">
        <v>15081</v>
      </c>
      <c r="L101" s="785" t="s">
        <v>15082</v>
      </c>
      <c r="M101" s="785"/>
      <c r="N101" s="785"/>
      <c r="O101" s="785" t="s">
        <v>15083</v>
      </c>
      <c r="P101" s="787">
        <v>37.581721999999999</v>
      </c>
      <c r="Q101" s="787">
        <v>-7.6418E-2</v>
      </c>
      <c r="R101" s="785" t="s">
        <v>1104</v>
      </c>
      <c r="S101" s="785" t="s">
        <v>2643</v>
      </c>
      <c r="T101" s="785" t="s">
        <v>3534</v>
      </c>
      <c r="U101" s="785" t="s">
        <v>2895</v>
      </c>
      <c r="V101" s="785">
        <v>10</v>
      </c>
      <c r="W101" s="785" t="s">
        <v>8017</v>
      </c>
      <c r="X101" s="785" t="s">
        <v>15041</v>
      </c>
      <c r="Y101" s="615" t="str">
        <f t="shared" si="1"/>
        <v>Joshua Muthaura</v>
      </c>
      <c r="Z101" s="785" t="s">
        <v>2599</v>
      </c>
      <c r="AA101" s="785" t="s">
        <v>4314</v>
      </c>
      <c r="AB101" s="785" t="s">
        <v>2683</v>
      </c>
      <c r="AC101" s="785" t="s">
        <v>2606</v>
      </c>
      <c r="AD101" s="786">
        <v>44864</v>
      </c>
    </row>
    <row r="102" spans="1:30" ht="15.75">
      <c r="A102" s="785" t="s">
        <v>4301</v>
      </c>
      <c r="B102" s="785" t="s">
        <v>6966</v>
      </c>
      <c r="C102" s="785" t="s">
        <v>4303</v>
      </c>
      <c r="D102" s="785" t="s">
        <v>2599</v>
      </c>
      <c r="E102" s="785" t="s">
        <v>6967</v>
      </c>
      <c r="F102" s="786">
        <v>44776</v>
      </c>
      <c r="G102" s="785" t="s">
        <v>6968</v>
      </c>
      <c r="H102" s="786">
        <v>44837</v>
      </c>
      <c r="I102" s="785" t="s">
        <v>6969</v>
      </c>
      <c r="J102" s="785" t="s">
        <v>629</v>
      </c>
      <c r="K102" s="785" t="s">
        <v>2599</v>
      </c>
      <c r="L102" s="785" t="s">
        <v>6970</v>
      </c>
      <c r="M102" s="785"/>
      <c r="N102" s="785"/>
      <c r="O102" s="785"/>
      <c r="P102" s="787">
        <v>35.341470000000001</v>
      </c>
      <c r="Q102" s="787">
        <v>0.47791800000000001</v>
      </c>
      <c r="R102" s="785" t="s">
        <v>893</v>
      </c>
      <c r="S102" s="785" t="s">
        <v>2820</v>
      </c>
      <c r="T102" s="785" t="s">
        <v>2820</v>
      </c>
      <c r="U102" s="785" t="s">
        <v>3269</v>
      </c>
      <c r="V102" s="785">
        <v>10</v>
      </c>
      <c r="W102" s="785" t="s">
        <v>3239</v>
      </c>
      <c r="X102" s="785" t="s">
        <v>3239</v>
      </c>
      <c r="Y102" s="615" t="str">
        <f t="shared" si="1"/>
        <v>Daniel Bartilol</v>
      </c>
      <c r="Z102" s="785" t="s">
        <v>2599</v>
      </c>
      <c r="AA102" s="785" t="s">
        <v>4314</v>
      </c>
      <c r="AB102" s="785" t="s">
        <v>2605</v>
      </c>
      <c r="AC102" s="785" t="s">
        <v>2606</v>
      </c>
      <c r="AD102" s="786">
        <v>44842</v>
      </c>
    </row>
    <row r="103" spans="1:30" ht="15.75">
      <c r="A103" s="785" t="s">
        <v>4301</v>
      </c>
      <c r="B103" s="785" t="s">
        <v>6971</v>
      </c>
      <c r="C103" s="785" t="s">
        <v>4303</v>
      </c>
      <c r="D103" s="785" t="s">
        <v>2599</v>
      </c>
      <c r="E103" s="785" t="s">
        <v>6972</v>
      </c>
      <c r="F103" s="786">
        <v>44715</v>
      </c>
      <c r="G103" s="785" t="s">
        <v>6968</v>
      </c>
      <c r="H103" s="786">
        <v>44837</v>
      </c>
      <c r="I103" s="785" t="s">
        <v>6973</v>
      </c>
      <c r="J103" s="785" t="s">
        <v>627</v>
      </c>
      <c r="K103" s="785" t="s">
        <v>2599</v>
      </c>
      <c r="L103" s="785" t="s">
        <v>6974</v>
      </c>
      <c r="M103" s="785"/>
      <c r="N103" s="785"/>
      <c r="O103" s="785"/>
      <c r="P103" s="787">
        <v>35.340687000000003</v>
      </c>
      <c r="Q103" s="787">
        <v>0.494172</v>
      </c>
      <c r="R103" s="785" t="s">
        <v>893</v>
      </c>
      <c r="S103" s="785" t="s">
        <v>2820</v>
      </c>
      <c r="T103" s="785" t="s">
        <v>2820</v>
      </c>
      <c r="U103" s="785" t="s">
        <v>3269</v>
      </c>
      <c r="V103" s="785">
        <v>10</v>
      </c>
      <c r="W103" s="785" t="s">
        <v>3239</v>
      </c>
      <c r="X103" s="785" t="s">
        <v>3239</v>
      </c>
      <c r="Y103" s="615" t="str">
        <f t="shared" si="1"/>
        <v>Daniel Bartilol</v>
      </c>
      <c r="Z103" s="785" t="s">
        <v>2599</v>
      </c>
      <c r="AA103" s="785" t="s">
        <v>4314</v>
      </c>
      <c r="AB103" s="785" t="s">
        <v>2605</v>
      </c>
      <c r="AC103" s="785" t="s">
        <v>2606</v>
      </c>
      <c r="AD103" s="786">
        <v>44842</v>
      </c>
    </row>
    <row r="104" spans="1:30" ht="15.75">
      <c r="A104" s="785" t="s">
        <v>4301</v>
      </c>
      <c r="B104" s="785" t="s">
        <v>8338</v>
      </c>
      <c r="C104" s="785" t="s">
        <v>4379</v>
      </c>
      <c r="D104" s="785" t="s">
        <v>2598</v>
      </c>
      <c r="E104" s="785" t="s">
        <v>8339</v>
      </c>
      <c r="F104" s="786">
        <v>44826</v>
      </c>
      <c r="G104" s="785" t="s">
        <v>6968</v>
      </c>
      <c r="H104" s="786">
        <v>44837</v>
      </c>
      <c r="I104" s="785" t="s">
        <v>8340</v>
      </c>
      <c r="J104" s="785" t="s">
        <v>629</v>
      </c>
      <c r="K104" s="785" t="s">
        <v>8341</v>
      </c>
      <c r="L104" s="785" t="s">
        <v>8342</v>
      </c>
      <c r="M104" s="785"/>
      <c r="N104" s="785"/>
      <c r="O104" s="785"/>
      <c r="P104" s="787">
        <v>37.194198</v>
      </c>
      <c r="Q104" s="787">
        <v>-0.42839500000000003</v>
      </c>
      <c r="R104" s="785" t="s">
        <v>1056</v>
      </c>
      <c r="S104" s="785" t="s">
        <v>1132</v>
      </c>
      <c r="T104" s="785" t="s">
        <v>1686</v>
      </c>
      <c r="U104" s="785" t="s">
        <v>8343</v>
      </c>
      <c r="V104" s="785">
        <v>10</v>
      </c>
      <c r="W104" s="785" t="s">
        <v>7939</v>
      </c>
      <c r="X104" s="785" t="s">
        <v>7939</v>
      </c>
      <c r="Y104" s="615" t="str">
        <f t="shared" si="1"/>
        <v>Eric Muthii Mugo</v>
      </c>
      <c r="Z104" s="785" t="s">
        <v>2599</v>
      </c>
      <c r="AA104" s="785" t="s">
        <v>4314</v>
      </c>
      <c r="AB104" s="785" t="s">
        <v>2605</v>
      </c>
      <c r="AC104" s="785" t="s">
        <v>2606</v>
      </c>
      <c r="AD104" s="786">
        <v>44963</v>
      </c>
    </row>
    <row r="105" spans="1:30" ht="15.75">
      <c r="A105" s="785" t="s">
        <v>4301</v>
      </c>
      <c r="B105" s="785" t="s">
        <v>9767</v>
      </c>
      <c r="C105" s="785" t="s">
        <v>4303</v>
      </c>
      <c r="D105" s="785" t="s">
        <v>2599</v>
      </c>
      <c r="E105" s="785" t="s">
        <v>9768</v>
      </c>
      <c r="F105" s="786">
        <v>44785</v>
      </c>
      <c r="G105" s="785" t="s">
        <v>9769</v>
      </c>
      <c r="H105" s="786">
        <v>44835</v>
      </c>
      <c r="I105" s="785" t="s">
        <v>9770</v>
      </c>
      <c r="J105" s="785" t="s">
        <v>629</v>
      </c>
      <c r="K105" s="785" t="s">
        <v>9771</v>
      </c>
      <c r="L105" s="785" t="s">
        <v>9772</v>
      </c>
      <c r="M105" s="785"/>
      <c r="N105" s="785"/>
      <c r="O105" s="785" t="s">
        <v>9773</v>
      </c>
      <c r="P105" s="787">
        <v>36.205261</v>
      </c>
      <c r="Q105" s="787">
        <v>-0.27634399999999998</v>
      </c>
      <c r="R105" s="785" t="s">
        <v>695</v>
      </c>
      <c r="S105" s="785" t="s">
        <v>1204</v>
      </c>
      <c r="T105" s="785" t="s">
        <v>2927</v>
      </c>
      <c r="U105" s="785" t="s">
        <v>9774</v>
      </c>
      <c r="V105" s="785">
        <v>8</v>
      </c>
      <c r="W105" s="785" t="s">
        <v>7551</v>
      </c>
      <c r="X105" s="785" t="s">
        <v>9775</v>
      </c>
      <c r="Y105" s="615" t="str">
        <f t="shared" si="1"/>
        <v>Frederick Kago</v>
      </c>
      <c r="Z105" s="785" t="s">
        <v>2599</v>
      </c>
      <c r="AA105" s="785" t="s">
        <v>4314</v>
      </c>
      <c r="AB105" s="785" t="s">
        <v>2683</v>
      </c>
      <c r="AC105" s="785" t="s">
        <v>2606</v>
      </c>
      <c r="AD105" s="786">
        <v>44868</v>
      </c>
    </row>
    <row r="106" spans="1:30" ht="15.75">
      <c r="A106" s="785" t="s">
        <v>4301</v>
      </c>
      <c r="B106" s="785" t="s">
        <v>14946</v>
      </c>
      <c r="C106" s="785" t="s">
        <v>4303</v>
      </c>
      <c r="D106" s="785" t="s">
        <v>2599</v>
      </c>
      <c r="E106" s="785" t="s">
        <v>14947</v>
      </c>
      <c r="F106" s="786">
        <v>44762</v>
      </c>
      <c r="G106" s="785" t="s">
        <v>9769</v>
      </c>
      <c r="H106" s="786">
        <v>44835</v>
      </c>
      <c r="I106" s="785" t="s">
        <v>14948</v>
      </c>
      <c r="J106" s="785" t="s">
        <v>629</v>
      </c>
      <c r="K106" s="785" t="s">
        <v>2599</v>
      </c>
      <c r="L106" s="785" t="s">
        <v>14949</v>
      </c>
      <c r="M106" s="785"/>
      <c r="N106" s="785"/>
      <c r="O106" s="785"/>
      <c r="P106" s="787">
        <v>36.152344999999997</v>
      </c>
      <c r="Q106" s="787">
        <v>-0.262988</v>
      </c>
      <c r="R106" s="785" t="s">
        <v>695</v>
      </c>
      <c r="S106" s="785" t="s">
        <v>1204</v>
      </c>
      <c r="T106" s="785" t="s">
        <v>2976</v>
      </c>
      <c r="U106" s="785" t="s">
        <v>14950</v>
      </c>
      <c r="V106" s="785">
        <v>8</v>
      </c>
      <c r="W106" s="785" t="s">
        <v>14944</v>
      </c>
      <c r="X106" s="785" t="s">
        <v>14944</v>
      </c>
      <c r="Y106" s="615" t="str">
        <f t="shared" si="1"/>
        <v>Joseph Thumbi Kariuki</v>
      </c>
      <c r="Z106" s="785" t="s">
        <v>2599</v>
      </c>
      <c r="AA106" s="785" t="s">
        <v>4314</v>
      </c>
      <c r="AB106" s="785" t="s">
        <v>2683</v>
      </c>
      <c r="AC106" s="785" t="s">
        <v>2606</v>
      </c>
      <c r="AD106" s="786">
        <v>44868</v>
      </c>
    </row>
    <row r="107" spans="1:30" ht="15.75">
      <c r="A107" s="785" t="s">
        <v>4301</v>
      </c>
      <c r="B107" s="785" t="s">
        <v>14951</v>
      </c>
      <c r="C107" s="785" t="s">
        <v>4303</v>
      </c>
      <c r="D107" s="785" t="s">
        <v>2599</v>
      </c>
      <c r="E107" s="785" t="s">
        <v>9768</v>
      </c>
      <c r="F107" s="786">
        <v>44785</v>
      </c>
      <c r="G107" s="785" t="s">
        <v>9769</v>
      </c>
      <c r="H107" s="786">
        <v>44835</v>
      </c>
      <c r="I107" s="785" t="s">
        <v>14952</v>
      </c>
      <c r="J107" s="785" t="s">
        <v>629</v>
      </c>
      <c r="K107" s="785" t="s">
        <v>2599</v>
      </c>
      <c r="L107" s="785" t="s">
        <v>14953</v>
      </c>
      <c r="M107" s="785"/>
      <c r="N107" s="785"/>
      <c r="O107" s="785" t="s">
        <v>14954</v>
      </c>
      <c r="P107" s="787">
        <v>36.174844</v>
      </c>
      <c r="Q107" s="787">
        <v>-0.24340800000000001</v>
      </c>
      <c r="R107" s="785" t="s">
        <v>695</v>
      </c>
      <c r="S107" s="785" t="s">
        <v>1204</v>
      </c>
      <c r="T107" s="785" t="s">
        <v>3571</v>
      </c>
      <c r="U107" s="785" t="s">
        <v>14955</v>
      </c>
      <c r="V107" s="785">
        <v>8</v>
      </c>
      <c r="W107" s="785" t="s">
        <v>14944</v>
      </c>
      <c r="X107" s="785" t="s">
        <v>14944</v>
      </c>
      <c r="Y107" s="615" t="str">
        <f t="shared" si="1"/>
        <v>Joseph Thumbi Kariuki</v>
      </c>
      <c r="Z107" s="785" t="s">
        <v>2599</v>
      </c>
      <c r="AA107" s="785" t="s">
        <v>4314</v>
      </c>
      <c r="AB107" s="785" t="s">
        <v>2683</v>
      </c>
      <c r="AC107" s="785" t="s">
        <v>2606</v>
      </c>
      <c r="AD107" s="786">
        <v>44868</v>
      </c>
    </row>
    <row r="108" spans="1:30" ht="15.75">
      <c r="A108" s="785" t="s">
        <v>4301</v>
      </c>
      <c r="B108" s="785" t="s">
        <v>16383</v>
      </c>
      <c r="C108" s="785" t="s">
        <v>4303</v>
      </c>
      <c r="D108" s="785" t="s">
        <v>2599</v>
      </c>
      <c r="E108" s="785" t="s">
        <v>16384</v>
      </c>
      <c r="F108" s="786">
        <v>44819</v>
      </c>
      <c r="G108" s="785" t="s">
        <v>9769</v>
      </c>
      <c r="H108" s="786">
        <v>44835</v>
      </c>
      <c r="I108" s="785" t="s">
        <v>16385</v>
      </c>
      <c r="J108" s="785" t="s">
        <v>627</v>
      </c>
      <c r="K108" s="785" t="s">
        <v>16386</v>
      </c>
      <c r="L108" s="785" t="s">
        <v>16387</v>
      </c>
      <c r="M108" s="785"/>
      <c r="N108" s="785"/>
      <c r="O108" s="785" t="s">
        <v>16388</v>
      </c>
      <c r="P108" s="787">
        <v>37.594971999999999</v>
      </c>
      <c r="Q108" s="787">
        <v>-8.8804999999999995E-2</v>
      </c>
      <c r="R108" s="785" t="s">
        <v>1104</v>
      </c>
      <c r="S108" s="785" t="s">
        <v>2643</v>
      </c>
      <c r="T108" s="785" t="s">
        <v>7775</v>
      </c>
      <c r="U108" s="785" t="s">
        <v>16389</v>
      </c>
      <c r="V108" s="785">
        <v>8</v>
      </c>
      <c r="W108" s="785" t="s">
        <v>2808</v>
      </c>
      <c r="X108" s="785" t="s">
        <v>16390</v>
      </c>
      <c r="Y108" s="615" t="str">
        <f t="shared" si="1"/>
        <v>Kevin Kiriinya</v>
      </c>
      <c r="Z108" s="785" t="s">
        <v>2599</v>
      </c>
      <c r="AA108" s="785" t="s">
        <v>4349</v>
      </c>
      <c r="AB108" s="785" t="s">
        <v>2683</v>
      </c>
      <c r="AC108" s="785" t="s">
        <v>2606</v>
      </c>
      <c r="AD108" s="786">
        <v>44907</v>
      </c>
    </row>
    <row r="109" spans="1:30" ht="15.75">
      <c r="A109" s="785" t="s">
        <v>4301</v>
      </c>
      <c r="B109" s="785" t="s">
        <v>32438</v>
      </c>
      <c r="C109" s="785" t="s">
        <v>4303</v>
      </c>
      <c r="D109" s="785" t="s">
        <v>2599</v>
      </c>
      <c r="E109" s="785" t="s">
        <v>27207</v>
      </c>
      <c r="F109" s="786">
        <v>44759</v>
      </c>
      <c r="G109" s="785" t="s">
        <v>9769</v>
      </c>
      <c r="H109" s="786">
        <v>44835</v>
      </c>
      <c r="I109" s="785" t="s">
        <v>32439</v>
      </c>
      <c r="J109" s="785" t="s">
        <v>629</v>
      </c>
      <c r="K109" s="785" t="s">
        <v>2599</v>
      </c>
      <c r="L109" s="785" t="s">
        <v>32440</v>
      </c>
      <c r="M109" s="785"/>
      <c r="N109" s="785"/>
      <c r="O109" s="785"/>
      <c r="P109" s="787">
        <v>35.378855000000001</v>
      </c>
      <c r="Q109" s="787">
        <v>0.56061000000000005</v>
      </c>
      <c r="R109" s="785" t="s">
        <v>893</v>
      </c>
      <c r="S109" s="785" t="s">
        <v>1356</v>
      </c>
      <c r="T109" s="785" t="s">
        <v>1356</v>
      </c>
      <c r="U109" s="785" t="s">
        <v>3558</v>
      </c>
      <c r="V109" s="785">
        <v>12</v>
      </c>
      <c r="W109" s="785" t="s">
        <v>3239</v>
      </c>
      <c r="X109" s="785"/>
      <c r="Y109" s="615" t="str">
        <f t="shared" si="1"/>
        <v>Daniel Bartilol</v>
      </c>
      <c r="Z109" s="785" t="s">
        <v>2599</v>
      </c>
      <c r="AA109" s="785" t="s">
        <v>4314</v>
      </c>
      <c r="AB109" s="785" t="s">
        <v>2605</v>
      </c>
      <c r="AC109" s="785" t="s">
        <v>2606</v>
      </c>
      <c r="AD109" s="786">
        <v>44868</v>
      </c>
    </row>
    <row r="110" spans="1:30" ht="15.75">
      <c r="A110" s="785" t="s">
        <v>4301</v>
      </c>
      <c r="B110" s="785" t="s">
        <v>32027</v>
      </c>
      <c r="C110" s="785" t="s">
        <v>4303</v>
      </c>
      <c r="D110" s="785" t="s">
        <v>2599</v>
      </c>
      <c r="E110" s="785" t="s">
        <v>14766</v>
      </c>
      <c r="F110" s="786">
        <v>44809</v>
      </c>
      <c r="G110" s="785" t="s">
        <v>32028</v>
      </c>
      <c r="H110" s="786">
        <v>44832</v>
      </c>
      <c r="I110" s="785" t="s">
        <v>32029</v>
      </c>
      <c r="J110" s="785" t="s">
        <v>629</v>
      </c>
      <c r="K110" s="785" t="s">
        <v>2599</v>
      </c>
      <c r="L110" s="785" t="s">
        <v>32030</v>
      </c>
      <c r="M110" s="785" t="s">
        <v>32031</v>
      </c>
      <c r="N110" s="785"/>
      <c r="O110" s="785"/>
      <c r="P110" s="787">
        <v>37.79365</v>
      </c>
      <c r="Q110" s="787">
        <v>-2.069947</v>
      </c>
      <c r="R110" s="785" t="s">
        <v>728</v>
      </c>
      <c r="S110" s="785" t="s">
        <v>728</v>
      </c>
      <c r="T110" s="785" t="s">
        <v>728</v>
      </c>
      <c r="U110" s="785" t="s">
        <v>3220</v>
      </c>
      <c r="V110" s="785">
        <v>12</v>
      </c>
      <c r="W110" s="785" t="s">
        <v>11825</v>
      </c>
      <c r="X110" s="785"/>
      <c r="Y110" s="615" t="str">
        <f t="shared" si="1"/>
        <v>Jackson Muia Mutiso</v>
      </c>
      <c r="Z110" s="785" t="s">
        <v>2599</v>
      </c>
      <c r="AA110" s="785" t="s">
        <v>4314</v>
      </c>
      <c r="AB110" s="785" t="s">
        <v>2605</v>
      </c>
      <c r="AC110" s="785" t="s">
        <v>2606</v>
      </c>
      <c r="AD110" s="786">
        <v>44889</v>
      </c>
    </row>
    <row r="111" spans="1:30" ht="15.75">
      <c r="A111" s="785" t="s">
        <v>4301</v>
      </c>
      <c r="B111" s="785" t="s">
        <v>4606</v>
      </c>
      <c r="C111" s="785" t="s">
        <v>4303</v>
      </c>
      <c r="D111" s="785" t="s">
        <v>2599</v>
      </c>
      <c r="E111" s="785" t="s">
        <v>4607</v>
      </c>
      <c r="F111" s="786">
        <v>44612</v>
      </c>
      <c r="G111" s="785" t="s">
        <v>4608</v>
      </c>
      <c r="H111" s="786">
        <v>44827</v>
      </c>
      <c r="I111" s="785" t="s">
        <v>4609</v>
      </c>
      <c r="J111" s="785" t="s">
        <v>627</v>
      </c>
      <c r="K111" s="785" t="s">
        <v>4610</v>
      </c>
      <c r="L111" s="785" t="s">
        <v>4611</v>
      </c>
      <c r="M111" s="785"/>
      <c r="N111" s="785"/>
      <c r="O111" s="785" t="s">
        <v>4612</v>
      </c>
      <c r="P111" s="787">
        <v>35.128267999999998</v>
      </c>
      <c r="Q111" s="787">
        <v>1.0254529999999999</v>
      </c>
      <c r="R111" s="785" t="s">
        <v>1189</v>
      </c>
      <c r="S111" s="785" t="s">
        <v>2977</v>
      </c>
      <c r="T111" s="785" t="s">
        <v>2920</v>
      </c>
      <c r="U111" s="785" t="s">
        <v>4003</v>
      </c>
      <c r="V111" s="785">
        <v>12</v>
      </c>
      <c r="W111" s="785" t="s">
        <v>2884</v>
      </c>
      <c r="X111" s="785" t="s">
        <v>2884</v>
      </c>
      <c r="Y111" s="615" t="str">
        <f t="shared" si="1"/>
        <v>Aggrey Itavale</v>
      </c>
      <c r="Z111" s="785" t="s">
        <v>2599</v>
      </c>
      <c r="AA111" s="785" t="s">
        <v>4314</v>
      </c>
      <c r="AB111" s="785" t="s">
        <v>2605</v>
      </c>
      <c r="AC111" s="785" t="s">
        <v>2606</v>
      </c>
      <c r="AD111" s="786">
        <v>44837</v>
      </c>
    </row>
    <row r="112" spans="1:30" ht="15.75">
      <c r="A112" s="785" t="s">
        <v>4301</v>
      </c>
      <c r="B112" s="785" t="s">
        <v>14784</v>
      </c>
      <c r="C112" s="785" t="s">
        <v>4303</v>
      </c>
      <c r="D112" s="785" t="s">
        <v>2599</v>
      </c>
      <c r="E112" s="785" t="s">
        <v>14766</v>
      </c>
      <c r="F112" s="786">
        <v>44809</v>
      </c>
      <c r="G112" s="785" t="s">
        <v>4608</v>
      </c>
      <c r="H112" s="786">
        <v>44827</v>
      </c>
      <c r="I112" s="785" t="s">
        <v>14785</v>
      </c>
      <c r="J112" s="785" t="s">
        <v>629</v>
      </c>
      <c r="K112" s="785" t="s">
        <v>14786</v>
      </c>
      <c r="L112" s="785" t="s">
        <v>14787</v>
      </c>
      <c r="M112" s="785"/>
      <c r="N112" s="785"/>
      <c r="O112" s="785" t="s">
        <v>14788</v>
      </c>
      <c r="P112" s="787">
        <v>36.930815000000003</v>
      </c>
      <c r="Q112" s="787">
        <v>-1.0347379999999999</v>
      </c>
      <c r="R112" s="785" t="s">
        <v>821</v>
      </c>
      <c r="S112" s="785" t="s">
        <v>2120</v>
      </c>
      <c r="T112" s="785" t="s">
        <v>14789</v>
      </c>
      <c r="U112" s="785" t="s">
        <v>3166</v>
      </c>
      <c r="V112" s="785">
        <v>12</v>
      </c>
      <c r="W112" s="785" t="s">
        <v>3106</v>
      </c>
      <c r="X112" s="785" t="s">
        <v>3106</v>
      </c>
      <c r="Y112" s="615" t="str">
        <f t="shared" si="1"/>
        <v>Joseph Muchirira Mugo</v>
      </c>
      <c r="Z112" s="785" t="s">
        <v>2599</v>
      </c>
      <c r="AA112" s="785" t="s">
        <v>4314</v>
      </c>
      <c r="AB112" s="785" t="s">
        <v>2605</v>
      </c>
      <c r="AC112" s="785" t="s">
        <v>2606</v>
      </c>
      <c r="AD112" s="786">
        <v>44828</v>
      </c>
    </row>
    <row r="113" spans="1:30" ht="15.75">
      <c r="A113" s="785" t="s">
        <v>4301</v>
      </c>
      <c r="B113" s="785" t="s">
        <v>18934</v>
      </c>
      <c r="C113" s="785" t="s">
        <v>4303</v>
      </c>
      <c r="D113" s="785" t="s">
        <v>2599</v>
      </c>
      <c r="E113" s="785" t="s">
        <v>18935</v>
      </c>
      <c r="F113" s="786">
        <v>44786</v>
      </c>
      <c r="G113" s="785" t="s">
        <v>4608</v>
      </c>
      <c r="H113" s="786">
        <v>44827</v>
      </c>
      <c r="I113" s="785" t="s">
        <v>18936</v>
      </c>
      <c r="J113" s="785" t="s">
        <v>627</v>
      </c>
      <c r="K113" s="785" t="s">
        <v>18937</v>
      </c>
      <c r="L113" s="785" t="s">
        <v>18938</v>
      </c>
      <c r="M113" s="785"/>
      <c r="N113" s="785"/>
      <c r="O113" s="785" t="s">
        <v>18939</v>
      </c>
      <c r="P113" s="787">
        <v>36.915232000000003</v>
      </c>
      <c r="Q113" s="787">
        <v>-0.95207699999999995</v>
      </c>
      <c r="R113" s="785" t="s">
        <v>821</v>
      </c>
      <c r="S113" s="785" t="s">
        <v>821</v>
      </c>
      <c r="T113" s="785" t="s">
        <v>2704</v>
      </c>
      <c r="U113" s="785" t="s">
        <v>2713</v>
      </c>
      <c r="V113" s="785">
        <v>8</v>
      </c>
      <c r="W113" s="785" t="s">
        <v>2939</v>
      </c>
      <c r="X113" s="785" t="s">
        <v>2939</v>
      </c>
      <c r="Y113" s="615" t="str">
        <f t="shared" si="1"/>
        <v>Nixon Kariuki Gaichuru</v>
      </c>
      <c r="Z113" s="785" t="s">
        <v>2599</v>
      </c>
      <c r="AA113" s="785" t="s">
        <v>4314</v>
      </c>
      <c r="AB113" s="785" t="s">
        <v>2605</v>
      </c>
      <c r="AC113" s="785" t="s">
        <v>2606</v>
      </c>
      <c r="AD113" s="786">
        <v>44828</v>
      </c>
    </row>
    <row r="114" spans="1:30" ht="15.75">
      <c r="A114" s="785" t="s">
        <v>4301</v>
      </c>
      <c r="B114" s="785" t="s">
        <v>31176</v>
      </c>
      <c r="C114" s="785" t="s">
        <v>4303</v>
      </c>
      <c r="D114" s="785" t="s">
        <v>2599</v>
      </c>
      <c r="E114" s="785" t="s">
        <v>18995</v>
      </c>
      <c r="F114" s="786">
        <v>44747</v>
      </c>
      <c r="G114" s="785" t="s">
        <v>4608</v>
      </c>
      <c r="H114" s="786">
        <v>44827</v>
      </c>
      <c r="I114" s="785" t="s">
        <v>31177</v>
      </c>
      <c r="J114" s="785" t="s">
        <v>629</v>
      </c>
      <c r="K114" s="785" t="s">
        <v>31178</v>
      </c>
      <c r="L114" s="785" t="s">
        <v>31179</v>
      </c>
      <c r="M114" s="785"/>
      <c r="N114" s="785"/>
      <c r="O114" s="785" t="s">
        <v>31180</v>
      </c>
      <c r="P114" s="787">
        <v>35.031351999999998</v>
      </c>
      <c r="Q114" s="787">
        <v>0.97046299999999996</v>
      </c>
      <c r="R114" s="785" t="s">
        <v>1189</v>
      </c>
      <c r="S114" s="785" t="s">
        <v>1368</v>
      </c>
      <c r="T114" s="785" t="s">
        <v>1191</v>
      </c>
      <c r="U114" s="785" t="s">
        <v>4004</v>
      </c>
      <c r="V114" s="785">
        <v>10</v>
      </c>
      <c r="W114" s="785" t="s">
        <v>2884</v>
      </c>
      <c r="X114" s="785"/>
      <c r="Y114" s="615" t="str">
        <f t="shared" si="1"/>
        <v>Aggrey Itavale</v>
      </c>
      <c r="Z114" s="785" t="s">
        <v>2599</v>
      </c>
      <c r="AA114" s="785" t="s">
        <v>4314</v>
      </c>
      <c r="AB114" s="785" t="s">
        <v>2605</v>
      </c>
      <c r="AC114" s="785" t="s">
        <v>2606</v>
      </c>
      <c r="AD114" s="786">
        <v>44837</v>
      </c>
    </row>
    <row r="115" spans="1:30" ht="15.75">
      <c r="A115" s="785" t="s">
        <v>4301</v>
      </c>
      <c r="B115" s="785" t="s">
        <v>31185</v>
      </c>
      <c r="C115" s="785" t="s">
        <v>4303</v>
      </c>
      <c r="D115" s="785" t="s">
        <v>2599</v>
      </c>
      <c r="E115" s="785" t="s">
        <v>31186</v>
      </c>
      <c r="F115" s="786">
        <v>44754</v>
      </c>
      <c r="G115" s="785" t="s">
        <v>4608</v>
      </c>
      <c r="H115" s="786">
        <v>44827</v>
      </c>
      <c r="I115" s="785" t="s">
        <v>31187</v>
      </c>
      <c r="J115" s="785" t="s">
        <v>627</v>
      </c>
      <c r="K115" s="785" t="s">
        <v>31188</v>
      </c>
      <c r="L115" s="785" t="s">
        <v>31189</v>
      </c>
      <c r="M115" s="785"/>
      <c r="N115" s="785"/>
      <c r="O115" s="785" t="s">
        <v>31190</v>
      </c>
      <c r="P115" s="787">
        <v>35.084240000000001</v>
      </c>
      <c r="Q115" s="787">
        <v>1.0576970000000001</v>
      </c>
      <c r="R115" s="785" t="s">
        <v>1189</v>
      </c>
      <c r="S115" s="785" t="s">
        <v>3118</v>
      </c>
      <c r="T115" s="785" t="s">
        <v>3595</v>
      </c>
      <c r="U115" s="785" t="s">
        <v>31191</v>
      </c>
      <c r="V115" s="785">
        <v>10</v>
      </c>
      <c r="W115" s="785" t="s">
        <v>2884</v>
      </c>
      <c r="X115" s="785"/>
      <c r="Y115" s="615" t="str">
        <f t="shared" si="1"/>
        <v>Aggrey Itavale</v>
      </c>
      <c r="Z115" s="785" t="s">
        <v>2599</v>
      </c>
      <c r="AA115" s="785" t="s">
        <v>4314</v>
      </c>
      <c r="AB115" s="785" t="s">
        <v>2605</v>
      </c>
      <c r="AC115" s="785" t="s">
        <v>2606</v>
      </c>
      <c r="AD115" s="786">
        <v>44837</v>
      </c>
    </row>
    <row r="116" spans="1:30" ht="15.75">
      <c r="A116" s="785" t="s">
        <v>4301</v>
      </c>
      <c r="B116" s="785" t="s">
        <v>31192</v>
      </c>
      <c r="C116" s="785" t="s">
        <v>4303</v>
      </c>
      <c r="D116" s="785" t="s">
        <v>2599</v>
      </c>
      <c r="E116" s="785" t="s">
        <v>27212</v>
      </c>
      <c r="F116" s="786">
        <v>44729</v>
      </c>
      <c r="G116" s="785" t="s">
        <v>4608</v>
      </c>
      <c r="H116" s="786">
        <v>44827</v>
      </c>
      <c r="I116" s="785" t="s">
        <v>31193</v>
      </c>
      <c r="J116" s="785" t="s">
        <v>629</v>
      </c>
      <c r="K116" s="785" t="s">
        <v>31194</v>
      </c>
      <c r="L116" s="785" t="s">
        <v>31195</v>
      </c>
      <c r="M116" s="785"/>
      <c r="N116" s="785"/>
      <c r="O116" s="785" t="s">
        <v>31196</v>
      </c>
      <c r="P116" s="787">
        <v>35.082483000000003</v>
      </c>
      <c r="Q116" s="787">
        <v>1.037647</v>
      </c>
      <c r="R116" s="785" t="s">
        <v>1189</v>
      </c>
      <c r="S116" s="785" t="s">
        <v>1190</v>
      </c>
      <c r="T116" s="785" t="s">
        <v>2920</v>
      </c>
      <c r="U116" s="785" t="s">
        <v>3648</v>
      </c>
      <c r="V116" s="785">
        <v>10</v>
      </c>
      <c r="W116" s="785" t="s">
        <v>2884</v>
      </c>
      <c r="X116" s="785"/>
      <c r="Y116" s="615" t="str">
        <f t="shared" si="1"/>
        <v>Aggrey Itavale</v>
      </c>
      <c r="Z116" s="785" t="s">
        <v>2599</v>
      </c>
      <c r="AA116" s="785" t="s">
        <v>4314</v>
      </c>
      <c r="AB116" s="785" t="s">
        <v>2605</v>
      </c>
      <c r="AC116" s="785" t="s">
        <v>2606</v>
      </c>
      <c r="AD116" s="786">
        <v>44837</v>
      </c>
    </row>
    <row r="117" spans="1:30" ht="15.75">
      <c r="A117" s="785" t="s">
        <v>4301</v>
      </c>
      <c r="B117" s="785" t="s">
        <v>21138</v>
      </c>
      <c r="C117" s="785" t="s">
        <v>4303</v>
      </c>
      <c r="D117" s="785" t="s">
        <v>2599</v>
      </c>
      <c r="E117" s="785" t="s">
        <v>21139</v>
      </c>
      <c r="F117" s="786">
        <v>44722</v>
      </c>
      <c r="G117" s="785" t="s">
        <v>21140</v>
      </c>
      <c r="H117" s="786">
        <v>44825</v>
      </c>
      <c r="I117" s="785" t="s">
        <v>21141</v>
      </c>
      <c r="J117" s="785" t="s">
        <v>627</v>
      </c>
      <c r="K117" s="785" t="s">
        <v>21142</v>
      </c>
      <c r="L117" s="785" t="s">
        <v>21143</v>
      </c>
      <c r="M117" s="785"/>
      <c r="N117" s="785"/>
      <c r="O117" s="785"/>
      <c r="P117" s="787">
        <v>35.830002999999998</v>
      </c>
      <c r="Q117" s="787">
        <v>0.18979499999999999</v>
      </c>
      <c r="R117" s="785" t="s">
        <v>622</v>
      </c>
      <c r="S117" s="785" t="s">
        <v>3023</v>
      </c>
      <c r="T117" s="785" t="s">
        <v>21144</v>
      </c>
      <c r="U117" s="785" t="s">
        <v>21145</v>
      </c>
      <c r="V117" s="785">
        <v>10</v>
      </c>
      <c r="W117" s="785" t="s">
        <v>21103</v>
      </c>
      <c r="X117" s="785" t="s">
        <v>21104</v>
      </c>
      <c r="Y117" s="615" t="str">
        <f t="shared" si="1"/>
        <v>Robert Ngetich</v>
      </c>
      <c r="Z117" s="785" t="s">
        <v>2599</v>
      </c>
      <c r="AA117" s="785" t="s">
        <v>4314</v>
      </c>
      <c r="AB117" s="785" t="s">
        <v>2683</v>
      </c>
      <c r="AC117" s="785" t="s">
        <v>2606</v>
      </c>
      <c r="AD117" s="786">
        <v>44826</v>
      </c>
    </row>
    <row r="118" spans="1:30" ht="15.75">
      <c r="A118" s="785" t="s">
        <v>4301</v>
      </c>
      <c r="B118" s="785" t="s">
        <v>17102</v>
      </c>
      <c r="C118" s="785" t="s">
        <v>4303</v>
      </c>
      <c r="D118" s="785" t="s">
        <v>2599</v>
      </c>
      <c r="E118" s="785" t="s">
        <v>4976</v>
      </c>
      <c r="F118" s="786">
        <v>44732</v>
      </c>
      <c r="G118" s="785" t="s">
        <v>17103</v>
      </c>
      <c r="H118" s="786">
        <v>44824</v>
      </c>
      <c r="I118" s="785" t="s">
        <v>17104</v>
      </c>
      <c r="J118" s="785" t="s">
        <v>629</v>
      </c>
      <c r="K118" s="785">
        <v>99999</v>
      </c>
      <c r="L118" s="785" t="s">
        <v>17105</v>
      </c>
      <c r="M118" s="785"/>
      <c r="N118" s="785"/>
      <c r="O118" s="785"/>
      <c r="P118" s="787">
        <v>35.796892999999997</v>
      </c>
      <c r="Q118" s="787">
        <v>0.64799300000000004</v>
      </c>
      <c r="R118" s="785" t="s">
        <v>622</v>
      </c>
      <c r="S118" s="785" t="s">
        <v>17106</v>
      </c>
      <c r="T118" s="785" t="s">
        <v>17107</v>
      </c>
      <c r="U118" s="785" t="s">
        <v>17108</v>
      </c>
      <c r="V118" s="785">
        <v>10</v>
      </c>
      <c r="W118" s="785" t="s">
        <v>3116</v>
      </c>
      <c r="X118" s="785" t="s">
        <v>3116</v>
      </c>
      <c r="Y118" s="615" t="str">
        <f t="shared" si="1"/>
        <v>Luka Kiprop Maiyo</v>
      </c>
      <c r="Z118" s="785" t="s">
        <v>2599</v>
      </c>
      <c r="AA118" s="785" t="s">
        <v>4314</v>
      </c>
      <c r="AB118" s="785" t="s">
        <v>2683</v>
      </c>
      <c r="AC118" s="785" t="s">
        <v>2606</v>
      </c>
      <c r="AD118" s="786">
        <v>44824</v>
      </c>
    </row>
    <row r="119" spans="1:30" ht="15.75">
      <c r="A119" s="785" t="s">
        <v>4301</v>
      </c>
      <c r="B119" s="785" t="s">
        <v>27182</v>
      </c>
      <c r="C119" s="785" t="s">
        <v>4303</v>
      </c>
      <c r="D119" s="785" t="s">
        <v>2599</v>
      </c>
      <c r="E119" s="785" t="s">
        <v>14947</v>
      </c>
      <c r="F119" s="786">
        <v>44762</v>
      </c>
      <c r="G119" s="785" t="s">
        <v>17103</v>
      </c>
      <c r="H119" s="786">
        <v>44824</v>
      </c>
      <c r="I119" s="785" t="s">
        <v>27183</v>
      </c>
      <c r="J119" s="785" t="s">
        <v>627</v>
      </c>
      <c r="K119" s="785" t="s">
        <v>2599</v>
      </c>
      <c r="L119" s="785" t="s">
        <v>27184</v>
      </c>
      <c r="M119" s="785"/>
      <c r="N119" s="785"/>
      <c r="O119" s="785"/>
      <c r="P119" s="787">
        <v>37.026184999999998</v>
      </c>
      <c r="Q119" s="787">
        <v>-5.3852999999999998E-2</v>
      </c>
      <c r="R119" s="785" t="s">
        <v>1056</v>
      </c>
      <c r="S119" s="785" t="s">
        <v>2272</v>
      </c>
      <c r="T119" s="785" t="s">
        <v>2940</v>
      </c>
      <c r="U119" s="785" t="s">
        <v>3414</v>
      </c>
      <c r="V119" s="785">
        <v>6</v>
      </c>
      <c r="W119" s="785" t="s">
        <v>9679</v>
      </c>
      <c r="X119" s="785"/>
      <c r="Y119" s="615" t="str">
        <f t="shared" si="1"/>
        <v>Wambui Gituku</v>
      </c>
      <c r="Z119" s="785" t="s">
        <v>2599</v>
      </c>
      <c r="AA119" s="785" t="s">
        <v>4314</v>
      </c>
      <c r="AB119" s="785" t="s">
        <v>2683</v>
      </c>
      <c r="AC119" s="785" t="s">
        <v>2606</v>
      </c>
      <c r="AD119" s="786">
        <v>44828</v>
      </c>
    </row>
    <row r="120" spans="1:30" ht="15.75">
      <c r="A120" s="785" t="s">
        <v>4301</v>
      </c>
      <c r="B120" s="785" t="s">
        <v>27185</v>
      </c>
      <c r="C120" s="785" t="s">
        <v>4303</v>
      </c>
      <c r="D120" s="785" t="s">
        <v>2599</v>
      </c>
      <c r="E120" s="785" t="s">
        <v>27186</v>
      </c>
      <c r="F120" s="786">
        <v>44695</v>
      </c>
      <c r="G120" s="785" t="s">
        <v>17103</v>
      </c>
      <c r="H120" s="786">
        <v>44824</v>
      </c>
      <c r="I120" s="785" t="s">
        <v>27187</v>
      </c>
      <c r="J120" s="785" t="s">
        <v>629</v>
      </c>
      <c r="K120" s="785" t="s">
        <v>2599</v>
      </c>
      <c r="L120" s="785" t="s">
        <v>27188</v>
      </c>
      <c r="M120" s="785"/>
      <c r="N120" s="785"/>
      <c r="O120" s="785"/>
      <c r="P120" s="787">
        <v>37.030315000000002</v>
      </c>
      <c r="Q120" s="787">
        <v>-6.5943000000000002E-2</v>
      </c>
      <c r="R120" s="785" t="s">
        <v>1056</v>
      </c>
      <c r="S120" s="785" t="s">
        <v>2272</v>
      </c>
      <c r="T120" s="785" t="s">
        <v>2940</v>
      </c>
      <c r="U120" s="785" t="s">
        <v>3414</v>
      </c>
      <c r="V120" s="785">
        <v>6</v>
      </c>
      <c r="W120" s="785" t="s">
        <v>9679</v>
      </c>
      <c r="X120" s="785"/>
      <c r="Y120" s="615" t="str">
        <f t="shared" si="1"/>
        <v>Wambui Gituku</v>
      </c>
      <c r="Z120" s="785" t="s">
        <v>2599</v>
      </c>
      <c r="AA120" s="785" t="s">
        <v>4314</v>
      </c>
      <c r="AB120" s="785" t="s">
        <v>2683</v>
      </c>
      <c r="AC120" s="785" t="s">
        <v>2606</v>
      </c>
      <c r="AD120" s="786">
        <v>44831</v>
      </c>
    </row>
    <row r="121" spans="1:30" ht="15.75">
      <c r="A121" s="785" t="s">
        <v>4301</v>
      </c>
      <c r="B121" s="785" t="s">
        <v>27189</v>
      </c>
      <c r="C121" s="785" t="s">
        <v>4303</v>
      </c>
      <c r="D121" s="785" t="s">
        <v>2599</v>
      </c>
      <c r="E121" s="785" t="s">
        <v>10648</v>
      </c>
      <c r="F121" s="786">
        <v>44783</v>
      </c>
      <c r="G121" s="785" t="s">
        <v>17103</v>
      </c>
      <c r="H121" s="786">
        <v>44824</v>
      </c>
      <c r="I121" s="785" t="s">
        <v>27190</v>
      </c>
      <c r="J121" s="785" t="s">
        <v>629</v>
      </c>
      <c r="K121" s="785" t="s">
        <v>2599</v>
      </c>
      <c r="L121" s="785" t="s">
        <v>27191</v>
      </c>
      <c r="M121" s="785"/>
      <c r="N121" s="785"/>
      <c r="O121" s="785"/>
      <c r="P121" s="787">
        <v>37.025345000000002</v>
      </c>
      <c r="Q121" s="787">
        <v>-5.9216999999999999E-2</v>
      </c>
      <c r="R121" s="785" t="s">
        <v>1056</v>
      </c>
      <c r="S121" s="785" t="s">
        <v>2272</v>
      </c>
      <c r="T121" s="785" t="s">
        <v>2940</v>
      </c>
      <c r="U121" s="785" t="s">
        <v>3414</v>
      </c>
      <c r="V121" s="785">
        <v>6</v>
      </c>
      <c r="W121" s="785" t="s">
        <v>9679</v>
      </c>
      <c r="X121" s="785"/>
      <c r="Y121" s="615" t="str">
        <f t="shared" si="1"/>
        <v>Wambui Gituku</v>
      </c>
      <c r="Z121" s="785" t="s">
        <v>2599</v>
      </c>
      <c r="AA121" s="785" t="s">
        <v>4314</v>
      </c>
      <c r="AB121" s="785" t="s">
        <v>2683</v>
      </c>
      <c r="AC121" s="785" t="s">
        <v>2606</v>
      </c>
      <c r="AD121" s="786">
        <v>44828</v>
      </c>
    </row>
    <row r="122" spans="1:30" ht="15.75">
      <c r="A122" s="785" t="s">
        <v>4301</v>
      </c>
      <c r="B122" s="785" t="s">
        <v>27192</v>
      </c>
      <c r="C122" s="785" t="s">
        <v>4303</v>
      </c>
      <c r="D122" s="785" t="s">
        <v>2599</v>
      </c>
      <c r="E122" s="785" t="s">
        <v>11626</v>
      </c>
      <c r="F122" s="786">
        <v>44698</v>
      </c>
      <c r="G122" s="785" t="s">
        <v>17103</v>
      </c>
      <c r="H122" s="786">
        <v>44824</v>
      </c>
      <c r="I122" s="785" t="s">
        <v>27193</v>
      </c>
      <c r="J122" s="785" t="s">
        <v>627</v>
      </c>
      <c r="K122" s="785" t="s">
        <v>2599</v>
      </c>
      <c r="L122" s="785" t="s">
        <v>27194</v>
      </c>
      <c r="M122" s="785"/>
      <c r="N122" s="785"/>
      <c r="O122" s="785" t="s">
        <v>27195</v>
      </c>
      <c r="P122" s="787">
        <v>37.020690000000002</v>
      </c>
      <c r="Q122" s="787">
        <v>-5.9602000000000002E-2</v>
      </c>
      <c r="R122" s="785" t="s">
        <v>1056</v>
      </c>
      <c r="S122" s="785" t="s">
        <v>2272</v>
      </c>
      <c r="T122" s="785" t="s">
        <v>2940</v>
      </c>
      <c r="U122" s="785" t="s">
        <v>3414</v>
      </c>
      <c r="V122" s="785">
        <v>6</v>
      </c>
      <c r="W122" s="785" t="s">
        <v>9679</v>
      </c>
      <c r="X122" s="785"/>
      <c r="Y122" s="615" t="str">
        <f t="shared" si="1"/>
        <v>Wambui Gituku</v>
      </c>
      <c r="Z122" s="785" t="s">
        <v>2599</v>
      </c>
      <c r="AA122" s="785" t="s">
        <v>4314</v>
      </c>
      <c r="AB122" s="785" t="s">
        <v>2683</v>
      </c>
      <c r="AC122" s="785" t="s">
        <v>2606</v>
      </c>
      <c r="AD122" s="786">
        <v>44828</v>
      </c>
    </row>
    <row r="123" spans="1:30" ht="15.75">
      <c r="A123" s="785" t="s">
        <v>4301</v>
      </c>
      <c r="B123" s="785" t="s">
        <v>27196</v>
      </c>
      <c r="C123" s="785" t="s">
        <v>4303</v>
      </c>
      <c r="D123" s="785" t="s">
        <v>2599</v>
      </c>
      <c r="E123" s="785" t="s">
        <v>8174</v>
      </c>
      <c r="F123" s="786">
        <v>44671</v>
      </c>
      <c r="G123" s="785" t="s">
        <v>17103</v>
      </c>
      <c r="H123" s="786">
        <v>44824</v>
      </c>
      <c r="I123" s="785" t="s">
        <v>27197</v>
      </c>
      <c r="J123" s="785" t="s">
        <v>627</v>
      </c>
      <c r="K123" s="785" t="s">
        <v>2599</v>
      </c>
      <c r="L123" s="785" t="s">
        <v>27198</v>
      </c>
      <c r="M123" s="785"/>
      <c r="N123" s="785"/>
      <c r="O123" s="785"/>
      <c r="P123" s="787">
        <v>37.025128000000002</v>
      </c>
      <c r="Q123" s="787">
        <v>-5.7466999999999997E-2</v>
      </c>
      <c r="R123" s="785" t="s">
        <v>1056</v>
      </c>
      <c r="S123" s="785" t="s">
        <v>2272</v>
      </c>
      <c r="T123" s="785" t="s">
        <v>2940</v>
      </c>
      <c r="U123" s="785" t="s">
        <v>3414</v>
      </c>
      <c r="V123" s="785">
        <v>6</v>
      </c>
      <c r="W123" s="785" t="s">
        <v>9679</v>
      </c>
      <c r="X123" s="785"/>
      <c r="Y123" s="615" t="str">
        <f t="shared" si="1"/>
        <v>Wambui Gituku</v>
      </c>
      <c r="Z123" s="785" t="s">
        <v>2599</v>
      </c>
      <c r="AA123" s="785" t="s">
        <v>4314</v>
      </c>
      <c r="AB123" s="785" t="s">
        <v>2683</v>
      </c>
      <c r="AC123" s="785" t="s">
        <v>2606</v>
      </c>
      <c r="AD123" s="786">
        <v>44831</v>
      </c>
    </row>
    <row r="124" spans="1:30" ht="15.75">
      <c r="A124" s="785" t="s">
        <v>4301</v>
      </c>
      <c r="B124" s="785" t="s">
        <v>27206</v>
      </c>
      <c r="C124" s="785" t="s">
        <v>4303</v>
      </c>
      <c r="D124" s="785" t="s">
        <v>2599</v>
      </c>
      <c r="E124" s="785" t="s">
        <v>27207</v>
      </c>
      <c r="F124" s="786">
        <v>44759</v>
      </c>
      <c r="G124" s="785" t="s">
        <v>17103</v>
      </c>
      <c r="H124" s="786">
        <v>44824</v>
      </c>
      <c r="I124" s="785" t="s">
        <v>27208</v>
      </c>
      <c r="J124" s="785" t="s">
        <v>627</v>
      </c>
      <c r="K124" s="785" t="s">
        <v>2599</v>
      </c>
      <c r="L124" s="785" t="s">
        <v>27209</v>
      </c>
      <c r="M124" s="785"/>
      <c r="N124" s="785"/>
      <c r="O124" s="785" t="s">
        <v>27210</v>
      </c>
      <c r="P124" s="787">
        <v>37.026846999999997</v>
      </c>
      <c r="Q124" s="787">
        <v>-5.8520000000000003E-2</v>
      </c>
      <c r="R124" s="785" t="s">
        <v>1056</v>
      </c>
      <c r="S124" s="785" t="s">
        <v>2272</v>
      </c>
      <c r="T124" s="785" t="s">
        <v>2940</v>
      </c>
      <c r="U124" s="785" t="s">
        <v>3414</v>
      </c>
      <c r="V124" s="785">
        <v>6</v>
      </c>
      <c r="W124" s="785" t="s">
        <v>9679</v>
      </c>
      <c r="X124" s="785"/>
      <c r="Y124" s="615" t="str">
        <f t="shared" si="1"/>
        <v>Wambui Gituku</v>
      </c>
      <c r="Z124" s="785" t="s">
        <v>2599</v>
      </c>
      <c r="AA124" s="785" t="s">
        <v>4314</v>
      </c>
      <c r="AB124" s="785" t="s">
        <v>2683</v>
      </c>
      <c r="AC124" s="785" t="s">
        <v>2606</v>
      </c>
      <c r="AD124" s="786">
        <v>44831</v>
      </c>
    </row>
    <row r="125" spans="1:30" ht="15.75">
      <c r="A125" s="785" t="s">
        <v>4301</v>
      </c>
      <c r="B125" s="785" t="s">
        <v>27211</v>
      </c>
      <c r="C125" s="785" t="s">
        <v>4303</v>
      </c>
      <c r="D125" s="785" t="s">
        <v>2599</v>
      </c>
      <c r="E125" s="785" t="s">
        <v>27212</v>
      </c>
      <c r="F125" s="786">
        <v>44729</v>
      </c>
      <c r="G125" s="785" t="s">
        <v>17103</v>
      </c>
      <c r="H125" s="786">
        <v>44824</v>
      </c>
      <c r="I125" s="785" t="s">
        <v>27213</v>
      </c>
      <c r="J125" s="785" t="s">
        <v>627</v>
      </c>
      <c r="K125" s="785" t="s">
        <v>2599</v>
      </c>
      <c r="L125" s="785" t="s">
        <v>27214</v>
      </c>
      <c r="M125" s="785"/>
      <c r="N125" s="785"/>
      <c r="O125" s="785"/>
      <c r="P125" s="787">
        <v>37.023715000000003</v>
      </c>
      <c r="Q125" s="787">
        <v>-5.568E-2</v>
      </c>
      <c r="R125" s="785" t="s">
        <v>1056</v>
      </c>
      <c r="S125" s="785" t="s">
        <v>2272</v>
      </c>
      <c r="T125" s="785" t="s">
        <v>2940</v>
      </c>
      <c r="U125" s="785" t="s">
        <v>3414</v>
      </c>
      <c r="V125" s="785">
        <v>6</v>
      </c>
      <c r="W125" s="785" t="s">
        <v>9679</v>
      </c>
      <c r="X125" s="785"/>
      <c r="Y125" s="615" t="str">
        <f t="shared" si="1"/>
        <v>Wambui Gituku</v>
      </c>
      <c r="Z125" s="785" t="s">
        <v>2599</v>
      </c>
      <c r="AA125" s="785" t="s">
        <v>4314</v>
      </c>
      <c r="AB125" s="785" t="s">
        <v>2683</v>
      </c>
      <c r="AC125" s="785" t="s">
        <v>2606</v>
      </c>
      <c r="AD125" s="786">
        <v>44828</v>
      </c>
    </row>
    <row r="126" spans="1:30" ht="15.75">
      <c r="A126" s="785" t="s">
        <v>4301</v>
      </c>
      <c r="B126" s="785" t="s">
        <v>27215</v>
      </c>
      <c r="C126" s="785" t="s">
        <v>4303</v>
      </c>
      <c r="D126" s="785" t="s">
        <v>2599</v>
      </c>
      <c r="E126" s="785" t="s">
        <v>4976</v>
      </c>
      <c r="F126" s="786">
        <v>44732</v>
      </c>
      <c r="G126" s="785" t="s">
        <v>17103</v>
      </c>
      <c r="H126" s="786">
        <v>44824</v>
      </c>
      <c r="I126" s="785" t="s">
        <v>27216</v>
      </c>
      <c r="J126" s="785" t="s">
        <v>627</v>
      </c>
      <c r="K126" s="785" t="s">
        <v>2599</v>
      </c>
      <c r="L126" s="785" t="s">
        <v>27217</v>
      </c>
      <c r="M126" s="785"/>
      <c r="N126" s="785"/>
      <c r="O126" s="785"/>
      <c r="P126" s="787">
        <v>37.023898000000003</v>
      </c>
      <c r="Q126" s="787">
        <v>-5.9277999999999997E-2</v>
      </c>
      <c r="R126" s="785" t="s">
        <v>1056</v>
      </c>
      <c r="S126" s="785" t="s">
        <v>2272</v>
      </c>
      <c r="T126" s="785" t="s">
        <v>2940</v>
      </c>
      <c r="U126" s="785" t="s">
        <v>3414</v>
      </c>
      <c r="V126" s="785">
        <v>6</v>
      </c>
      <c r="W126" s="785" t="s">
        <v>9679</v>
      </c>
      <c r="X126" s="785"/>
      <c r="Y126" s="615" t="str">
        <f t="shared" si="1"/>
        <v>Wambui Gituku</v>
      </c>
      <c r="Z126" s="785" t="s">
        <v>2599</v>
      </c>
      <c r="AA126" s="785" t="s">
        <v>4314</v>
      </c>
      <c r="AB126" s="785" t="s">
        <v>2683</v>
      </c>
      <c r="AC126" s="785" t="s">
        <v>2606</v>
      </c>
      <c r="AD126" s="786">
        <v>44828</v>
      </c>
    </row>
    <row r="127" spans="1:30" ht="15.75">
      <c r="A127" s="785" t="s">
        <v>4301</v>
      </c>
      <c r="B127" s="785" t="s">
        <v>28815</v>
      </c>
      <c r="C127" s="785" t="s">
        <v>4303</v>
      </c>
      <c r="D127" s="785" t="s">
        <v>2599</v>
      </c>
      <c r="E127" s="785" t="s">
        <v>15072</v>
      </c>
      <c r="F127" s="786">
        <v>44782</v>
      </c>
      <c r="G127" s="785" t="s">
        <v>17103</v>
      </c>
      <c r="H127" s="786">
        <v>44824</v>
      </c>
      <c r="I127" s="785" t="s">
        <v>28816</v>
      </c>
      <c r="J127" s="785" t="s">
        <v>627</v>
      </c>
      <c r="K127" s="785" t="s">
        <v>2599</v>
      </c>
      <c r="L127" s="785" t="s">
        <v>28817</v>
      </c>
      <c r="M127" s="785"/>
      <c r="N127" s="785"/>
      <c r="O127" s="785"/>
      <c r="P127" s="787">
        <v>37.031553000000002</v>
      </c>
      <c r="Q127" s="787">
        <v>-6.5042000000000003E-2</v>
      </c>
      <c r="R127" s="785" t="s">
        <v>1056</v>
      </c>
      <c r="S127" s="785" t="s">
        <v>2272</v>
      </c>
      <c r="T127" s="785" t="s">
        <v>2940</v>
      </c>
      <c r="U127" s="785" t="s">
        <v>3414</v>
      </c>
      <c r="V127" s="785">
        <v>8</v>
      </c>
      <c r="W127" s="785" t="s">
        <v>9679</v>
      </c>
      <c r="X127" s="785"/>
      <c r="Y127" s="615" t="str">
        <f t="shared" si="1"/>
        <v>Wambui Gituku</v>
      </c>
      <c r="Z127" s="785" t="s">
        <v>2599</v>
      </c>
      <c r="AA127" s="785" t="s">
        <v>4314</v>
      </c>
      <c r="AB127" s="785" t="s">
        <v>2683</v>
      </c>
      <c r="AC127" s="785" t="s">
        <v>2606</v>
      </c>
      <c r="AD127" s="786">
        <v>44831</v>
      </c>
    </row>
    <row r="128" spans="1:30" ht="15.75">
      <c r="A128" s="785" t="s">
        <v>4301</v>
      </c>
      <c r="B128" s="785" t="s">
        <v>21161</v>
      </c>
      <c r="C128" s="785" t="s">
        <v>4303</v>
      </c>
      <c r="D128" s="785" t="s">
        <v>2599</v>
      </c>
      <c r="E128" s="785" t="s">
        <v>21162</v>
      </c>
      <c r="F128" s="786">
        <v>44694</v>
      </c>
      <c r="G128" s="785" t="s">
        <v>21163</v>
      </c>
      <c r="H128" s="786">
        <v>44823</v>
      </c>
      <c r="I128" s="785" t="s">
        <v>21164</v>
      </c>
      <c r="J128" s="785" t="s">
        <v>629</v>
      </c>
      <c r="K128" s="785">
        <v>99999</v>
      </c>
      <c r="L128" s="785" t="s">
        <v>21165</v>
      </c>
      <c r="M128" s="785"/>
      <c r="N128" s="785"/>
      <c r="O128" s="785"/>
      <c r="P128" s="787">
        <v>35.838538999999997</v>
      </c>
      <c r="Q128" s="787">
        <v>7.986E-3</v>
      </c>
      <c r="R128" s="785" t="s">
        <v>622</v>
      </c>
      <c r="S128" s="785" t="s">
        <v>623</v>
      </c>
      <c r="T128" s="785" t="s">
        <v>21166</v>
      </c>
      <c r="U128" s="785" t="s">
        <v>21167</v>
      </c>
      <c r="V128" s="785">
        <v>12</v>
      </c>
      <c r="W128" s="785" t="s">
        <v>21103</v>
      </c>
      <c r="X128" s="785" t="s">
        <v>21104</v>
      </c>
      <c r="Y128" s="615" t="str">
        <f t="shared" si="1"/>
        <v>Robert Ngetich</v>
      </c>
      <c r="Z128" s="785" t="s">
        <v>2599</v>
      </c>
      <c r="AA128" s="785" t="s">
        <v>4314</v>
      </c>
      <c r="AB128" s="785" t="s">
        <v>2683</v>
      </c>
      <c r="AC128" s="785" t="s">
        <v>2606</v>
      </c>
      <c r="AD128" s="786">
        <v>44823</v>
      </c>
    </row>
    <row r="129" spans="1:30" ht="15.75">
      <c r="A129" s="785" t="s">
        <v>4301</v>
      </c>
      <c r="B129" s="785" t="s">
        <v>21168</v>
      </c>
      <c r="C129" s="785" t="s">
        <v>4303</v>
      </c>
      <c r="D129" s="785" t="s">
        <v>2599</v>
      </c>
      <c r="E129" s="785" t="s">
        <v>21139</v>
      </c>
      <c r="F129" s="786">
        <v>44722</v>
      </c>
      <c r="G129" s="785" t="s">
        <v>21163</v>
      </c>
      <c r="H129" s="786">
        <v>44823</v>
      </c>
      <c r="I129" s="785" t="s">
        <v>21169</v>
      </c>
      <c r="J129" s="785" t="s">
        <v>629</v>
      </c>
      <c r="K129" s="785">
        <v>99999</v>
      </c>
      <c r="L129" s="785" t="s">
        <v>21170</v>
      </c>
      <c r="M129" s="785"/>
      <c r="N129" s="785"/>
      <c r="O129" s="785"/>
      <c r="P129" s="787">
        <v>35.848742000000001</v>
      </c>
      <c r="Q129" s="787">
        <v>2.3872999999999998E-2</v>
      </c>
      <c r="R129" s="785" t="s">
        <v>622</v>
      </c>
      <c r="S129" s="785" t="s">
        <v>623</v>
      </c>
      <c r="T129" s="785" t="s">
        <v>3980</v>
      </c>
      <c r="U129" s="785" t="s">
        <v>21167</v>
      </c>
      <c r="V129" s="785">
        <v>12</v>
      </c>
      <c r="W129" s="785" t="s">
        <v>21103</v>
      </c>
      <c r="X129" s="785" t="s">
        <v>21104</v>
      </c>
      <c r="Y129" s="615" t="str">
        <f t="shared" si="1"/>
        <v>Robert Ngetich</v>
      </c>
      <c r="Z129" s="785" t="s">
        <v>2599</v>
      </c>
      <c r="AA129" s="785" t="s">
        <v>4314</v>
      </c>
      <c r="AB129" s="785" t="s">
        <v>2683</v>
      </c>
      <c r="AC129" s="785" t="s">
        <v>2606</v>
      </c>
      <c r="AD129" s="786">
        <v>44823</v>
      </c>
    </row>
    <row r="130" spans="1:30" ht="15.75">
      <c r="A130" s="785" t="s">
        <v>4301</v>
      </c>
      <c r="B130" s="785" t="s">
        <v>9791</v>
      </c>
      <c r="C130" s="785" t="s">
        <v>4303</v>
      </c>
      <c r="D130" s="785" t="s">
        <v>2599</v>
      </c>
      <c r="E130" s="785" t="s">
        <v>9792</v>
      </c>
      <c r="F130" s="786">
        <v>44764</v>
      </c>
      <c r="G130" s="785" t="s">
        <v>9793</v>
      </c>
      <c r="H130" s="786">
        <v>44821</v>
      </c>
      <c r="I130" s="785" t="s">
        <v>9794</v>
      </c>
      <c r="J130" s="785" t="s">
        <v>629</v>
      </c>
      <c r="K130" s="785" t="s">
        <v>2599</v>
      </c>
      <c r="L130" s="785" t="s">
        <v>9795</v>
      </c>
      <c r="M130" s="785"/>
      <c r="N130" s="785"/>
      <c r="O130" s="785"/>
      <c r="P130" s="787">
        <v>36.944547</v>
      </c>
      <c r="Q130" s="787">
        <v>-0.75139699999999998</v>
      </c>
      <c r="R130" s="785" t="s">
        <v>1030</v>
      </c>
      <c r="S130" s="785" t="s">
        <v>3099</v>
      </c>
      <c r="T130" s="785" t="s">
        <v>3502</v>
      </c>
      <c r="U130" s="785" t="s">
        <v>3846</v>
      </c>
      <c r="V130" s="785">
        <v>8</v>
      </c>
      <c r="W130" s="785" t="s">
        <v>7551</v>
      </c>
      <c r="X130" s="785" t="s">
        <v>9775</v>
      </c>
      <c r="Y130" s="615" t="str">
        <f t="shared" ref="Y130:Y193" si="2">IF(X130="",W130,X130)</f>
        <v>Frederick Kago</v>
      </c>
      <c r="Z130" s="785" t="s">
        <v>2599</v>
      </c>
      <c r="AA130" s="785" t="s">
        <v>4314</v>
      </c>
      <c r="AB130" s="785" t="s">
        <v>2683</v>
      </c>
      <c r="AC130" s="785" t="s">
        <v>2606</v>
      </c>
      <c r="AD130" s="786">
        <v>44926</v>
      </c>
    </row>
    <row r="131" spans="1:30" ht="15.75">
      <c r="A131" s="785" t="s">
        <v>4301</v>
      </c>
      <c r="B131" s="785" t="s">
        <v>25248</v>
      </c>
      <c r="C131" s="785" t="s">
        <v>4303</v>
      </c>
      <c r="D131" s="785" t="s">
        <v>2599</v>
      </c>
      <c r="E131" s="785" t="s">
        <v>19006</v>
      </c>
      <c r="F131" s="786">
        <v>44778</v>
      </c>
      <c r="G131" s="785" t="s">
        <v>6832</v>
      </c>
      <c r="H131" s="786">
        <v>44817</v>
      </c>
      <c r="I131" s="785" t="s">
        <v>25249</v>
      </c>
      <c r="J131" s="785" t="s">
        <v>627</v>
      </c>
      <c r="K131" s="785" t="s">
        <v>2599</v>
      </c>
      <c r="L131" s="785" t="s">
        <v>25250</v>
      </c>
      <c r="M131" s="785"/>
      <c r="N131" s="785"/>
      <c r="O131" s="785" t="s">
        <v>25251</v>
      </c>
      <c r="P131" s="787">
        <v>36.898254999999999</v>
      </c>
      <c r="Q131" s="787">
        <v>-0.805871</v>
      </c>
      <c r="R131" s="785" t="s">
        <v>1030</v>
      </c>
      <c r="S131" s="785" t="s">
        <v>1031</v>
      </c>
      <c r="T131" s="785" t="s">
        <v>3138</v>
      </c>
      <c r="U131" s="785" t="s">
        <v>25247</v>
      </c>
      <c r="V131" s="785">
        <v>10</v>
      </c>
      <c r="W131" s="785" t="s">
        <v>4047</v>
      </c>
      <c r="X131" s="785" t="s">
        <v>2647</v>
      </c>
      <c r="Y131" s="615" t="str">
        <f t="shared" si="2"/>
        <v>Washington Mwangi Muinuki</v>
      </c>
      <c r="Z131" s="785" t="s">
        <v>2599</v>
      </c>
      <c r="AA131" s="785" t="s">
        <v>4314</v>
      </c>
      <c r="AB131" s="785" t="s">
        <v>2605</v>
      </c>
      <c r="AC131" s="785" t="s">
        <v>2606</v>
      </c>
      <c r="AD131" s="786">
        <v>44861</v>
      </c>
    </row>
    <row r="132" spans="1:30" ht="15.75">
      <c r="A132" s="785" t="s">
        <v>4301</v>
      </c>
      <c r="B132" s="785" t="s">
        <v>25252</v>
      </c>
      <c r="C132" s="785" t="s">
        <v>4303</v>
      </c>
      <c r="D132" s="785" t="s">
        <v>2599</v>
      </c>
      <c r="E132" s="785" t="s">
        <v>11896</v>
      </c>
      <c r="F132" s="786">
        <v>44770</v>
      </c>
      <c r="G132" s="785" t="s">
        <v>25253</v>
      </c>
      <c r="H132" s="786">
        <v>44814</v>
      </c>
      <c r="I132" s="785" t="s">
        <v>25254</v>
      </c>
      <c r="J132" s="785" t="s">
        <v>627</v>
      </c>
      <c r="K132" s="785" t="s">
        <v>2599</v>
      </c>
      <c r="L132" s="785" t="s">
        <v>25255</v>
      </c>
      <c r="M132" s="785"/>
      <c r="N132" s="785"/>
      <c r="O132" s="785"/>
      <c r="P132" s="787">
        <v>36.858598999999998</v>
      </c>
      <c r="Q132" s="787">
        <v>-0.780505</v>
      </c>
      <c r="R132" s="785" t="s">
        <v>1030</v>
      </c>
      <c r="S132" s="785" t="s">
        <v>2623</v>
      </c>
      <c r="T132" s="785" t="s">
        <v>3714</v>
      </c>
      <c r="U132" s="785" t="s">
        <v>25256</v>
      </c>
      <c r="V132" s="785">
        <v>10</v>
      </c>
      <c r="W132" s="785" t="s">
        <v>4047</v>
      </c>
      <c r="X132" s="785" t="s">
        <v>2647</v>
      </c>
      <c r="Y132" s="615" t="str">
        <f t="shared" si="2"/>
        <v>Washington Mwangi Muinuki</v>
      </c>
      <c r="Z132" s="785" t="s">
        <v>2599</v>
      </c>
      <c r="AA132" s="785" t="s">
        <v>4314</v>
      </c>
      <c r="AB132" s="785" t="s">
        <v>2605</v>
      </c>
      <c r="AC132" s="785" t="s">
        <v>2606</v>
      </c>
      <c r="AD132" s="786">
        <v>44861</v>
      </c>
    </row>
    <row r="133" spans="1:30" ht="15.75">
      <c r="A133" s="785" t="s">
        <v>4301</v>
      </c>
      <c r="B133" s="785" t="s">
        <v>15084</v>
      </c>
      <c r="C133" s="785" t="s">
        <v>4303</v>
      </c>
      <c r="D133" s="785" t="s">
        <v>2599</v>
      </c>
      <c r="E133" s="785" t="s">
        <v>9768</v>
      </c>
      <c r="F133" s="786">
        <v>44785</v>
      </c>
      <c r="G133" s="785" t="s">
        <v>6846</v>
      </c>
      <c r="H133" s="786">
        <v>44813</v>
      </c>
      <c r="I133" s="785" t="s">
        <v>15085</v>
      </c>
      <c r="J133" s="785" t="s">
        <v>627</v>
      </c>
      <c r="K133" s="785" t="s">
        <v>15086</v>
      </c>
      <c r="L133" s="785" t="s">
        <v>15087</v>
      </c>
      <c r="M133" s="785"/>
      <c r="N133" s="785"/>
      <c r="O133" s="785" t="s">
        <v>15088</v>
      </c>
      <c r="P133" s="787">
        <v>37.579129999999999</v>
      </c>
      <c r="Q133" s="787">
        <v>5.3749999999999996E-3</v>
      </c>
      <c r="R133" s="785" t="s">
        <v>1104</v>
      </c>
      <c r="S133" s="785" t="s">
        <v>15062</v>
      </c>
      <c r="T133" s="785" t="s">
        <v>3829</v>
      </c>
      <c r="U133" s="785" t="s">
        <v>15089</v>
      </c>
      <c r="V133" s="785">
        <v>10</v>
      </c>
      <c r="W133" s="785" t="s">
        <v>8017</v>
      </c>
      <c r="X133" s="785" t="s">
        <v>15041</v>
      </c>
      <c r="Y133" s="615" t="str">
        <f t="shared" si="2"/>
        <v>Joshua Muthaura</v>
      </c>
      <c r="Z133" s="785" t="s">
        <v>2599</v>
      </c>
      <c r="AA133" s="785" t="s">
        <v>4314</v>
      </c>
      <c r="AB133" s="785" t="s">
        <v>2683</v>
      </c>
      <c r="AC133" s="785" t="s">
        <v>2606</v>
      </c>
      <c r="AD133" s="786">
        <v>44835</v>
      </c>
    </row>
    <row r="134" spans="1:30" ht="15.75">
      <c r="A134" s="785" t="s">
        <v>4301</v>
      </c>
      <c r="B134" s="785" t="s">
        <v>14765</v>
      </c>
      <c r="C134" s="785" t="s">
        <v>4303</v>
      </c>
      <c r="D134" s="785" t="s">
        <v>2599</v>
      </c>
      <c r="E134" s="785" t="s">
        <v>10648</v>
      </c>
      <c r="F134" s="786">
        <v>44783</v>
      </c>
      <c r="G134" s="785" t="s">
        <v>14766</v>
      </c>
      <c r="H134" s="786">
        <v>44809</v>
      </c>
      <c r="I134" s="785" t="s">
        <v>14767</v>
      </c>
      <c r="J134" s="785" t="s">
        <v>629</v>
      </c>
      <c r="K134" s="785" t="s">
        <v>14768</v>
      </c>
      <c r="L134" s="785" t="s">
        <v>14769</v>
      </c>
      <c r="M134" s="785"/>
      <c r="N134" s="785"/>
      <c r="O134" s="785" t="s">
        <v>14770</v>
      </c>
      <c r="P134" s="787">
        <v>36.886347999999998</v>
      </c>
      <c r="Q134" s="787">
        <v>-0.97544500000000001</v>
      </c>
      <c r="R134" s="785" t="s">
        <v>821</v>
      </c>
      <c r="S134" s="785" t="s">
        <v>2041</v>
      </c>
      <c r="T134" s="785" t="s">
        <v>14771</v>
      </c>
      <c r="U134" s="785" t="s">
        <v>14772</v>
      </c>
      <c r="V134" s="785">
        <v>12</v>
      </c>
      <c r="W134" s="785" t="s">
        <v>3106</v>
      </c>
      <c r="X134" s="785" t="s">
        <v>3106</v>
      </c>
      <c r="Y134" s="615" t="str">
        <f t="shared" si="2"/>
        <v>Joseph Muchirira Mugo</v>
      </c>
      <c r="Z134" s="785" t="s">
        <v>2599</v>
      </c>
      <c r="AA134" s="785" t="s">
        <v>4314</v>
      </c>
      <c r="AB134" s="785" t="s">
        <v>2605</v>
      </c>
      <c r="AC134" s="785" t="s">
        <v>2606</v>
      </c>
      <c r="AD134" s="786">
        <v>44825</v>
      </c>
    </row>
    <row r="135" spans="1:30" ht="15.75">
      <c r="A135" s="785" t="s">
        <v>4301</v>
      </c>
      <c r="B135" s="785" t="s">
        <v>31158</v>
      </c>
      <c r="C135" s="785" t="s">
        <v>4303</v>
      </c>
      <c r="D135" s="785" t="s">
        <v>2599</v>
      </c>
      <c r="E135" s="785" t="s">
        <v>31159</v>
      </c>
      <c r="F135" s="786">
        <v>44774</v>
      </c>
      <c r="G135" s="785" t="s">
        <v>31160</v>
      </c>
      <c r="H135" s="786">
        <v>44808</v>
      </c>
      <c r="I135" s="785" t="s">
        <v>31161</v>
      </c>
      <c r="J135" s="785" t="s">
        <v>629</v>
      </c>
      <c r="K135" s="785" t="s">
        <v>31162</v>
      </c>
      <c r="L135" s="785" t="s">
        <v>31163</v>
      </c>
      <c r="M135" s="785"/>
      <c r="N135" s="785"/>
      <c r="O135" s="785"/>
      <c r="P135" s="787">
        <v>35.125698</v>
      </c>
      <c r="Q135" s="787">
        <v>-0.60966299999999995</v>
      </c>
      <c r="R135" s="785" t="s">
        <v>2053</v>
      </c>
      <c r="S135" s="785" t="s">
        <v>2098</v>
      </c>
      <c r="T135" s="785" t="s">
        <v>3862</v>
      </c>
      <c r="U135" s="785" t="s">
        <v>31164</v>
      </c>
      <c r="V135" s="785">
        <v>10</v>
      </c>
      <c r="W135" s="785" t="s">
        <v>2760</v>
      </c>
      <c r="X135" s="785"/>
      <c r="Y135" s="615" t="str">
        <f t="shared" si="2"/>
        <v>Philip Kurgat</v>
      </c>
      <c r="Z135" s="785" t="s">
        <v>2599</v>
      </c>
      <c r="AA135" s="785" t="s">
        <v>4314</v>
      </c>
      <c r="AB135" s="785" t="s">
        <v>2683</v>
      </c>
      <c r="AC135" s="785" t="s">
        <v>2606</v>
      </c>
      <c r="AD135" s="786">
        <v>44845</v>
      </c>
    </row>
    <row r="136" spans="1:30" ht="15.75">
      <c r="A136" s="785" t="s">
        <v>4301</v>
      </c>
      <c r="B136" s="785" t="s">
        <v>4997</v>
      </c>
      <c r="C136" s="785" t="s">
        <v>4303</v>
      </c>
      <c r="D136" s="785" t="s">
        <v>2599</v>
      </c>
      <c r="E136" s="785" t="s">
        <v>4998</v>
      </c>
      <c r="F136" s="786">
        <v>44690</v>
      </c>
      <c r="G136" s="785" t="s">
        <v>4999</v>
      </c>
      <c r="H136" s="786">
        <v>44806</v>
      </c>
      <c r="I136" s="785" t="s">
        <v>5000</v>
      </c>
      <c r="J136" s="785" t="s">
        <v>627</v>
      </c>
      <c r="K136" s="785" t="s">
        <v>2599</v>
      </c>
      <c r="L136" s="785" t="s">
        <v>5001</v>
      </c>
      <c r="M136" s="785"/>
      <c r="N136" s="785"/>
      <c r="O136" s="785"/>
      <c r="P136" s="787">
        <v>35.468600000000002</v>
      </c>
      <c r="Q136" s="787">
        <v>0.351937</v>
      </c>
      <c r="R136" s="785" t="s">
        <v>893</v>
      </c>
      <c r="S136" s="785" t="s">
        <v>893</v>
      </c>
      <c r="T136" s="785" t="s">
        <v>2820</v>
      </c>
      <c r="U136" s="785" t="s">
        <v>5002</v>
      </c>
      <c r="V136" s="785">
        <v>12</v>
      </c>
      <c r="W136" s="785" t="s">
        <v>2982</v>
      </c>
      <c r="X136" s="785" t="s">
        <v>2982</v>
      </c>
      <c r="Y136" s="615" t="str">
        <f t="shared" si="2"/>
        <v>Ambrose Koech</v>
      </c>
      <c r="Z136" s="785" t="s">
        <v>2599</v>
      </c>
      <c r="AA136" s="785" t="s">
        <v>4314</v>
      </c>
      <c r="AB136" s="785" t="s">
        <v>2605</v>
      </c>
      <c r="AC136" s="785" t="s">
        <v>2606</v>
      </c>
      <c r="AD136" s="786">
        <v>44811</v>
      </c>
    </row>
    <row r="137" spans="1:30" ht="15.75">
      <c r="A137" s="785" t="s">
        <v>4301</v>
      </c>
      <c r="B137" s="785" t="s">
        <v>19000</v>
      </c>
      <c r="C137" s="785" t="s">
        <v>4303</v>
      </c>
      <c r="D137" s="785" t="s">
        <v>2599</v>
      </c>
      <c r="E137" s="785" t="s">
        <v>19001</v>
      </c>
      <c r="F137" s="786">
        <v>44779</v>
      </c>
      <c r="G137" s="785" t="s">
        <v>10618</v>
      </c>
      <c r="H137" s="786">
        <v>44805</v>
      </c>
      <c r="I137" s="785" t="s">
        <v>19002</v>
      </c>
      <c r="J137" s="785" t="s">
        <v>627</v>
      </c>
      <c r="K137" s="785">
        <v>99999</v>
      </c>
      <c r="L137" s="785" t="s">
        <v>19003</v>
      </c>
      <c r="M137" s="785"/>
      <c r="N137" s="785"/>
      <c r="O137" s="785"/>
      <c r="P137" s="787">
        <v>36.937781000000001</v>
      </c>
      <c r="Q137" s="787">
        <v>-0.74202900000000005</v>
      </c>
      <c r="R137" s="785" t="s">
        <v>1030</v>
      </c>
      <c r="S137" s="785" t="s">
        <v>2220</v>
      </c>
      <c r="T137" s="785" t="s">
        <v>3846</v>
      </c>
      <c r="U137" s="785" t="s">
        <v>19004</v>
      </c>
      <c r="V137" s="785">
        <v>10</v>
      </c>
      <c r="W137" s="785" t="s">
        <v>2939</v>
      </c>
      <c r="X137" s="785" t="s">
        <v>2939</v>
      </c>
      <c r="Y137" s="615" t="str">
        <f t="shared" si="2"/>
        <v>Nixon Kariuki Gaichuru</v>
      </c>
      <c r="Z137" s="785" t="s">
        <v>2599</v>
      </c>
      <c r="AA137" s="785" t="s">
        <v>4314</v>
      </c>
      <c r="AB137" s="785" t="s">
        <v>2605</v>
      </c>
      <c r="AC137" s="785" t="s">
        <v>2606</v>
      </c>
      <c r="AD137" s="786">
        <v>44840</v>
      </c>
    </row>
    <row r="138" spans="1:30" ht="15.75">
      <c r="A138" s="785" t="s">
        <v>4301</v>
      </c>
      <c r="B138" s="785" t="s">
        <v>32432</v>
      </c>
      <c r="C138" s="785" t="s">
        <v>4303</v>
      </c>
      <c r="D138" s="785" t="s">
        <v>2599</v>
      </c>
      <c r="E138" s="785" t="s">
        <v>20330</v>
      </c>
      <c r="F138" s="786">
        <v>44713</v>
      </c>
      <c r="G138" s="785" t="s">
        <v>10618</v>
      </c>
      <c r="H138" s="786">
        <v>44805</v>
      </c>
      <c r="I138" s="785" t="s">
        <v>32433</v>
      </c>
      <c r="J138" s="785" t="s">
        <v>627</v>
      </c>
      <c r="K138" s="785" t="s">
        <v>32434</v>
      </c>
      <c r="L138" s="785" t="s">
        <v>32435</v>
      </c>
      <c r="M138" s="785"/>
      <c r="N138" s="785"/>
      <c r="O138" s="785" t="s">
        <v>32436</v>
      </c>
      <c r="P138" s="787">
        <v>35.106814999999997</v>
      </c>
      <c r="Q138" s="787">
        <v>-0.62016700000000002</v>
      </c>
      <c r="R138" s="785" t="s">
        <v>2053</v>
      </c>
      <c r="S138" s="785" t="s">
        <v>2098</v>
      </c>
      <c r="T138" s="785" t="s">
        <v>3862</v>
      </c>
      <c r="U138" s="785" t="s">
        <v>32437</v>
      </c>
      <c r="V138" s="785">
        <v>12</v>
      </c>
      <c r="W138" s="785" t="s">
        <v>2760</v>
      </c>
      <c r="X138" s="785"/>
      <c r="Y138" s="615" t="str">
        <f t="shared" si="2"/>
        <v>Philip Kurgat</v>
      </c>
      <c r="Z138" s="785" t="s">
        <v>2599</v>
      </c>
      <c r="AA138" s="785" t="s">
        <v>4314</v>
      </c>
      <c r="AB138" s="785" t="s">
        <v>2683</v>
      </c>
      <c r="AC138" s="785" t="s">
        <v>2606</v>
      </c>
      <c r="AD138" s="786">
        <v>44845</v>
      </c>
    </row>
    <row r="139" spans="1:30" ht="15.75">
      <c r="A139" s="785" t="s">
        <v>4301</v>
      </c>
      <c r="B139" s="785" t="s">
        <v>18142</v>
      </c>
      <c r="C139" s="785" t="s">
        <v>4379</v>
      </c>
      <c r="D139" s="785" t="s">
        <v>2751</v>
      </c>
      <c r="E139" s="785" t="s">
        <v>4998</v>
      </c>
      <c r="F139" s="786">
        <v>44690</v>
      </c>
      <c r="G139" s="785" t="s">
        <v>18143</v>
      </c>
      <c r="H139" s="786">
        <v>44802</v>
      </c>
      <c r="I139" s="785" t="s">
        <v>18144</v>
      </c>
      <c r="J139" s="785" t="s">
        <v>627</v>
      </c>
      <c r="K139" s="785" t="s">
        <v>18145</v>
      </c>
      <c r="L139" s="785" t="s">
        <v>18146</v>
      </c>
      <c r="M139" s="785"/>
      <c r="N139" s="785"/>
      <c r="O139" s="785"/>
      <c r="P139" s="787">
        <v>37.234797999999998</v>
      </c>
      <c r="Q139" s="787">
        <v>-1.772098</v>
      </c>
      <c r="R139" s="785" t="s">
        <v>728</v>
      </c>
      <c r="S139" s="785" t="s">
        <v>3293</v>
      </c>
      <c r="T139" s="785" t="s">
        <v>18147</v>
      </c>
      <c r="U139" s="785" t="s">
        <v>18148</v>
      </c>
      <c r="V139" s="785">
        <v>8</v>
      </c>
      <c r="W139" s="785" t="s">
        <v>6927</v>
      </c>
      <c r="X139" s="785" t="s">
        <v>15183</v>
      </c>
      <c r="Y139" s="615" t="str">
        <f t="shared" si="2"/>
        <v>Mwayaona Ndegwa Ngumbau</v>
      </c>
      <c r="Z139" s="785" t="s">
        <v>2599</v>
      </c>
      <c r="AA139" s="785" t="s">
        <v>4314</v>
      </c>
      <c r="AB139" s="785" t="s">
        <v>2683</v>
      </c>
      <c r="AC139" s="785" t="s">
        <v>2606</v>
      </c>
      <c r="AD139" s="786">
        <v>44838</v>
      </c>
    </row>
    <row r="140" spans="1:30" ht="15.75">
      <c r="A140" s="785" t="s">
        <v>4301</v>
      </c>
      <c r="B140" s="785" t="s">
        <v>31181</v>
      </c>
      <c r="C140" s="785" t="s">
        <v>4303</v>
      </c>
      <c r="D140" s="785" t="s">
        <v>2599</v>
      </c>
      <c r="E140" s="785" t="s">
        <v>4991</v>
      </c>
      <c r="F140" s="786">
        <v>44682</v>
      </c>
      <c r="G140" s="785" t="s">
        <v>18143</v>
      </c>
      <c r="H140" s="786">
        <v>44802</v>
      </c>
      <c r="I140" s="785" t="s">
        <v>31182</v>
      </c>
      <c r="J140" s="785" t="s">
        <v>627</v>
      </c>
      <c r="K140" s="785" t="s">
        <v>31183</v>
      </c>
      <c r="L140" s="785" t="s">
        <v>31184</v>
      </c>
      <c r="M140" s="785"/>
      <c r="N140" s="785"/>
      <c r="O140" s="785"/>
      <c r="P140" s="787">
        <v>35.103025000000002</v>
      </c>
      <c r="Q140" s="787">
        <v>-0.582372</v>
      </c>
      <c r="R140" s="785" t="s">
        <v>2053</v>
      </c>
      <c r="S140" s="785" t="s">
        <v>2098</v>
      </c>
      <c r="T140" s="785" t="s">
        <v>2099</v>
      </c>
      <c r="U140" s="785" t="s">
        <v>20087</v>
      </c>
      <c r="V140" s="785">
        <v>10</v>
      </c>
      <c r="W140" s="785" t="s">
        <v>2760</v>
      </c>
      <c r="X140" s="785"/>
      <c r="Y140" s="615" t="str">
        <f t="shared" si="2"/>
        <v>Philip Kurgat</v>
      </c>
      <c r="Z140" s="785" t="s">
        <v>2599</v>
      </c>
      <c r="AA140" s="785" t="s">
        <v>4314</v>
      </c>
      <c r="AB140" s="785" t="s">
        <v>2683</v>
      </c>
      <c r="AC140" s="785" t="s">
        <v>2606</v>
      </c>
      <c r="AD140" s="786">
        <v>44810</v>
      </c>
    </row>
    <row r="141" spans="1:30" ht="15.75">
      <c r="A141" s="785" t="s">
        <v>4301</v>
      </c>
      <c r="B141" s="785" t="s">
        <v>23455</v>
      </c>
      <c r="C141" s="785" t="s">
        <v>4379</v>
      </c>
      <c r="D141" s="785" t="s">
        <v>2598</v>
      </c>
      <c r="E141" s="785" t="s">
        <v>11840</v>
      </c>
      <c r="F141" s="786">
        <v>44734</v>
      </c>
      <c r="G141" s="785" t="s">
        <v>23456</v>
      </c>
      <c r="H141" s="786">
        <v>44799</v>
      </c>
      <c r="I141" s="785" t="s">
        <v>23457</v>
      </c>
      <c r="J141" s="785" t="s">
        <v>627</v>
      </c>
      <c r="K141" s="785" t="s">
        <v>2599</v>
      </c>
      <c r="L141" s="785" t="s">
        <v>23458</v>
      </c>
      <c r="M141" s="785"/>
      <c r="N141" s="785"/>
      <c r="O141" s="785"/>
      <c r="P141" s="787">
        <v>36.014400000000002</v>
      </c>
      <c r="Q141" s="787">
        <v>-0.31669900000000001</v>
      </c>
      <c r="R141" s="785" t="s">
        <v>695</v>
      </c>
      <c r="S141" s="785" t="s">
        <v>2627</v>
      </c>
      <c r="T141" s="785" t="s">
        <v>23459</v>
      </c>
      <c r="U141" s="785" t="s">
        <v>3760</v>
      </c>
      <c r="V141" s="785">
        <v>8</v>
      </c>
      <c r="W141" s="785" t="s">
        <v>23165</v>
      </c>
      <c r="X141" s="785" t="s">
        <v>23165</v>
      </c>
      <c r="Y141" s="615" t="str">
        <f t="shared" si="2"/>
        <v>Simon Kabucho</v>
      </c>
      <c r="Z141" s="785" t="s">
        <v>2599</v>
      </c>
      <c r="AA141" s="785" t="s">
        <v>4314</v>
      </c>
      <c r="AB141" s="785" t="s">
        <v>2683</v>
      </c>
      <c r="AC141" s="785" t="s">
        <v>2606</v>
      </c>
      <c r="AD141" s="786">
        <v>44809</v>
      </c>
    </row>
    <row r="142" spans="1:30" ht="15.75">
      <c r="A142" s="785" t="s">
        <v>4301</v>
      </c>
      <c r="B142" s="785" t="s">
        <v>4990</v>
      </c>
      <c r="C142" s="785" t="s">
        <v>4303</v>
      </c>
      <c r="D142" s="785" t="s">
        <v>2599</v>
      </c>
      <c r="E142" s="785" t="s">
        <v>4991</v>
      </c>
      <c r="F142" s="786">
        <v>44682</v>
      </c>
      <c r="G142" s="785" t="s">
        <v>4992</v>
      </c>
      <c r="H142" s="786">
        <v>44798</v>
      </c>
      <c r="I142" s="785" t="s">
        <v>4993</v>
      </c>
      <c r="J142" s="785" t="s">
        <v>629</v>
      </c>
      <c r="K142" s="785" t="s">
        <v>2599</v>
      </c>
      <c r="L142" s="785" t="s">
        <v>4994</v>
      </c>
      <c r="M142" s="785"/>
      <c r="N142" s="785"/>
      <c r="O142" s="785" t="s">
        <v>4995</v>
      </c>
      <c r="P142" s="787">
        <v>35.430771999999997</v>
      </c>
      <c r="Q142" s="787">
        <v>0.29924000000000001</v>
      </c>
      <c r="R142" s="785" t="s">
        <v>893</v>
      </c>
      <c r="S142" s="785" t="s">
        <v>893</v>
      </c>
      <c r="T142" s="785" t="s">
        <v>2820</v>
      </c>
      <c r="U142" s="785" t="s">
        <v>4996</v>
      </c>
      <c r="V142" s="785">
        <v>12</v>
      </c>
      <c r="W142" s="785" t="s">
        <v>2982</v>
      </c>
      <c r="X142" s="785" t="s">
        <v>2982</v>
      </c>
      <c r="Y142" s="615" t="str">
        <f t="shared" si="2"/>
        <v>Ambrose Koech</v>
      </c>
      <c r="Z142" s="785" t="s">
        <v>2599</v>
      </c>
      <c r="AA142" s="785" t="s">
        <v>4314</v>
      </c>
      <c r="AB142" s="785" t="s">
        <v>2605</v>
      </c>
      <c r="AC142" s="785" t="s">
        <v>2606</v>
      </c>
      <c r="AD142" s="786">
        <v>44811</v>
      </c>
    </row>
    <row r="143" spans="1:30" ht="15.75">
      <c r="A143" s="785" t="s">
        <v>4301</v>
      </c>
      <c r="B143" s="785" t="s">
        <v>31170</v>
      </c>
      <c r="C143" s="785" t="s">
        <v>4303</v>
      </c>
      <c r="D143" s="785" t="s">
        <v>2599</v>
      </c>
      <c r="E143" s="785" t="s">
        <v>31171</v>
      </c>
      <c r="F143" s="786">
        <v>44622</v>
      </c>
      <c r="G143" s="785" t="s">
        <v>4992</v>
      </c>
      <c r="H143" s="786">
        <v>44798</v>
      </c>
      <c r="I143" s="785" t="s">
        <v>31172</v>
      </c>
      <c r="J143" s="785" t="s">
        <v>629</v>
      </c>
      <c r="K143" s="785" t="s">
        <v>31173</v>
      </c>
      <c r="L143" s="785" t="s">
        <v>31174</v>
      </c>
      <c r="M143" s="785"/>
      <c r="N143" s="785"/>
      <c r="O143" s="785"/>
      <c r="P143" s="787">
        <v>35.145809999999997</v>
      </c>
      <c r="Q143" s="787">
        <v>-0.58316500000000004</v>
      </c>
      <c r="R143" s="785" t="s">
        <v>2053</v>
      </c>
      <c r="S143" s="785" t="s">
        <v>2098</v>
      </c>
      <c r="T143" s="785" t="s">
        <v>20046</v>
      </c>
      <c r="U143" s="785" t="s">
        <v>31175</v>
      </c>
      <c r="V143" s="785">
        <v>10</v>
      </c>
      <c r="W143" s="785" t="s">
        <v>2760</v>
      </c>
      <c r="X143" s="785"/>
      <c r="Y143" s="615" t="str">
        <f t="shared" si="2"/>
        <v>Philip Kurgat</v>
      </c>
      <c r="Z143" s="785" t="s">
        <v>2599</v>
      </c>
      <c r="AA143" s="785" t="s">
        <v>4314</v>
      </c>
      <c r="AB143" s="785" t="s">
        <v>2683</v>
      </c>
      <c r="AC143" s="785" t="s">
        <v>2606</v>
      </c>
      <c r="AD143" s="786">
        <v>44810</v>
      </c>
    </row>
    <row r="144" spans="1:30" ht="15.75">
      <c r="A144" s="785" t="s">
        <v>4301</v>
      </c>
      <c r="B144" s="785" t="s">
        <v>7060</v>
      </c>
      <c r="C144" s="785" t="s">
        <v>4303</v>
      </c>
      <c r="D144" s="785" t="s">
        <v>2599</v>
      </c>
      <c r="E144" s="785" t="s">
        <v>7061</v>
      </c>
      <c r="F144" s="786">
        <v>44667</v>
      </c>
      <c r="G144" s="785" t="s">
        <v>7062</v>
      </c>
      <c r="H144" s="786">
        <v>44796</v>
      </c>
      <c r="I144" s="785" t="s">
        <v>7063</v>
      </c>
      <c r="J144" s="785" t="s">
        <v>627</v>
      </c>
      <c r="K144" s="785" t="s">
        <v>2599</v>
      </c>
      <c r="L144" s="785" t="s">
        <v>7064</v>
      </c>
      <c r="M144" s="785"/>
      <c r="N144" s="785"/>
      <c r="O144" s="785"/>
      <c r="P144" s="787">
        <v>35.458174999999997</v>
      </c>
      <c r="Q144" s="787">
        <v>0.46115299999999998</v>
      </c>
      <c r="R144" s="785" t="s">
        <v>893</v>
      </c>
      <c r="S144" s="785" t="s">
        <v>2820</v>
      </c>
      <c r="T144" s="785" t="s">
        <v>2820</v>
      </c>
      <c r="U144" s="785" t="s">
        <v>7005</v>
      </c>
      <c r="V144" s="785">
        <v>12</v>
      </c>
      <c r="W144" s="785" t="s">
        <v>3239</v>
      </c>
      <c r="X144" s="785" t="s">
        <v>3239</v>
      </c>
      <c r="Y144" s="615" t="str">
        <f t="shared" si="2"/>
        <v>Daniel Bartilol</v>
      </c>
      <c r="Z144" s="785" t="s">
        <v>2599</v>
      </c>
      <c r="AA144" s="785" t="s">
        <v>4314</v>
      </c>
      <c r="AB144" s="785" t="s">
        <v>2605</v>
      </c>
      <c r="AC144" s="785" t="s">
        <v>2606</v>
      </c>
      <c r="AD144" s="786">
        <v>44811</v>
      </c>
    </row>
    <row r="145" spans="1:30" ht="15.75">
      <c r="A145" s="785" t="s">
        <v>4301</v>
      </c>
      <c r="B145" s="785" t="s">
        <v>18910</v>
      </c>
      <c r="C145" s="785" t="s">
        <v>4303</v>
      </c>
      <c r="D145" s="785" t="s">
        <v>2599</v>
      </c>
      <c r="E145" s="785" t="s">
        <v>18911</v>
      </c>
      <c r="F145" s="786">
        <v>44748</v>
      </c>
      <c r="G145" s="785" t="s">
        <v>7062</v>
      </c>
      <c r="H145" s="786">
        <v>44796</v>
      </c>
      <c r="I145" s="785" t="s">
        <v>18912</v>
      </c>
      <c r="J145" s="785" t="s">
        <v>627</v>
      </c>
      <c r="K145" s="785" t="s">
        <v>18913</v>
      </c>
      <c r="L145" s="785" t="s">
        <v>18914</v>
      </c>
      <c r="M145" s="785"/>
      <c r="N145" s="785"/>
      <c r="O145" s="785"/>
      <c r="P145" s="787">
        <v>37.008780000000002</v>
      </c>
      <c r="Q145" s="787">
        <v>-1.0256780000000001</v>
      </c>
      <c r="R145" s="785" t="s">
        <v>821</v>
      </c>
      <c r="S145" s="785" t="s">
        <v>2701</v>
      </c>
      <c r="T145" s="785" t="s">
        <v>8510</v>
      </c>
      <c r="U145" s="785" t="s">
        <v>8510</v>
      </c>
      <c r="V145" s="785">
        <v>8</v>
      </c>
      <c r="W145" s="785" t="s">
        <v>2939</v>
      </c>
      <c r="X145" s="785" t="s">
        <v>2939</v>
      </c>
      <c r="Y145" s="615" t="str">
        <f t="shared" si="2"/>
        <v>Nixon Kariuki Gaichuru</v>
      </c>
      <c r="Z145" s="785" t="s">
        <v>2599</v>
      </c>
      <c r="AA145" s="785" t="s">
        <v>4314</v>
      </c>
      <c r="AB145" s="785" t="s">
        <v>2605</v>
      </c>
      <c r="AC145" s="785" t="s">
        <v>2606</v>
      </c>
      <c r="AD145" s="786">
        <v>44796</v>
      </c>
    </row>
    <row r="146" spans="1:30" ht="15.75">
      <c r="A146" s="785" t="s">
        <v>4301</v>
      </c>
      <c r="B146" s="785" t="s">
        <v>11625</v>
      </c>
      <c r="C146" s="785" t="s">
        <v>4303</v>
      </c>
      <c r="D146" s="785" t="s">
        <v>2599</v>
      </c>
      <c r="E146" s="785" t="s">
        <v>11626</v>
      </c>
      <c r="F146" s="786">
        <v>44698</v>
      </c>
      <c r="G146" s="785" t="s">
        <v>11627</v>
      </c>
      <c r="H146" s="786">
        <v>44795</v>
      </c>
      <c r="I146" s="785" t="s">
        <v>11628</v>
      </c>
      <c r="J146" s="785" t="s">
        <v>627</v>
      </c>
      <c r="K146" s="785" t="s">
        <v>2599</v>
      </c>
      <c r="L146" s="785" t="s">
        <v>11629</v>
      </c>
      <c r="M146" s="785"/>
      <c r="N146" s="785"/>
      <c r="O146" s="785"/>
      <c r="P146" s="787">
        <v>35.170450000000002</v>
      </c>
      <c r="Q146" s="787">
        <v>0.29124499999999998</v>
      </c>
      <c r="R146" s="785" t="s">
        <v>916</v>
      </c>
      <c r="S146" s="785" t="s">
        <v>917</v>
      </c>
      <c r="T146" s="785" t="s">
        <v>3046</v>
      </c>
      <c r="U146" s="785" t="s">
        <v>11630</v>
      </c>
      <c r="V146" s="785">
        <v>10</v>
      </c>
      <c r="W146" s="785" t="s">
        <v>11598</v>
      </c>
      <c r="X146" s="785" t="s">
        <v>11599</v>
      </c>
      <c r="Y146" s="615" t="str">
        <f t="shared" si="2"/>
        <v>Isaac Sang</v>
      </c>
      <c r="Z146" s="785" t="s">
        <v>2599</v>
      </c>
      <c r="AA146" s="785" t="s">
        <v>4314</v>
      </c>
      <c r="AB146" s="785" t="s">
        <v>2683</v>
      </c>
      <c r="AC146" s="785" t="s">
        <v>2606</v>
      </c>
      <c r="AD146" s="786">
        <v>44838</v>
      </c>
    </row>
    <row r="147" spans="1:30" ht="15.75">
      <c r="A147" s="785" t="s">
        <v>4301</v>
      </c>
      <c r="B147" s="785" t="s">
        <v>11505</v>
      </c>
      <c r="C147" s="785" t="s">
        <v>4303</v>
      </c>
      <c r="D147" s="785" t="s">
        <v>2599</v>
      </c>
      <c r="E147" s="785" t="s">
        <v>11506</v>
      </c>
      <c r="F147" s="786">
        <v>44773</v>
      </c>
      <c r="G147" s="785" t="s">
        <v>11507</v>
      </c>
      <c r="H147" s="786">
        <v>44791</v>
      </c>
      <c r="I147" s="785" t="s">
        <v>11508</v>
      </c>
      <c r="J147" s="785" t="s">
        <v>629</v>
      </c>
      <c r="K147" s="785" t="s">
        <v>11509</v>
      </c>
      <c r="L147" s="785" t="s">
        <v>11510</v>
      </c>
      <c r="M147" s="785"/>
      <c r="N147" s="785"/>
      <c r="O147" s="785" t="s">
        <v>11511</v>
      </c>
      <c r="P147" s="787">
        <v>36.732843000000003</v>
      </c>
      <c r="Q147" s="787">
        <v>-1.0430429999999999</v>
      </c>
      <c r="R147" s="785" t="s">
        <v>821</v>
      </c>
      <c r="S147" s="785" t="s">
        <v>822</v>
      </c>
      <c r="T147" s="785" t="s">
        <v>822</v>
      </c>
      <c r="U147" s="785" t="s">
        <v>11512</v>
      </c>
      <c r="V147" s="785">
        <v>6</v>
      </c>
      <c r="W147" s="785" t="s">
        <v>7628</v>
      </c>
      <c r="X147" s="785" t="s">
        <v>11513</v>
      </c>
      <c r="Y147" s="615" t="str">
        <f t="shared" si="2"/>
        <v>Hilary</v>
      </c>
      <c r="Z147" s="785" t="s">
        <v>2599</v>
      </c>
      <c r="AA147" s="785" t="s">
        <v>4314</v>
      </c>
      <c r="AB147" s="785" t="s">
        <v>2683</v>
      </c>
      <c r="AC147" s="785" t="s">
        <v>2606</v>
      </c>
      <c r="AD147" s="786">
        <v>44796</v>
      </c>
    </row>
    <row r="148" spans="1:30" ht="15.75">
      <c r="A148" s="785" t="s">
        <v>4301</v>
      </c>
      <c r="B148" s="785" t="s">
        <v>15049</v>
      </c>
      <c r="C148" s="785" t="s">
        <v>4303</v>
      </c>
      <c r="D148" s="785" t="s">
        <v>2599</v>
      </c>
      <c r="E148" s="785" t="s">
        <v>11146</v>
      </c>
      <c r="F148" s="786">
        <v>44411</v>
      </c>
      <c r="G148" s="785" t="s">
        <v>10696</v>
      </c>
      <c r="H148" s="786">
        <v>44788</v>
      </c>
      <c r="I148" s="785" t="s">
        <v>15050</v>
      </c>
      <c r="J148" s="785" t="s">
        <v>627</v>
      </c>
      <c r="K148" s="785" t="s">
        <v>15051</v>
      </c>
      <c r="L148" s="785" t="s">
        <v>15052</v>
      </c>
      <c r="M148" s="785"/>
      <c r="N148" s="785"/>
      <c r="O148" s="785" t="s">
        <v>15053</v>
      </c>
      <c r="P148" s="787">
        <v>37.582338</v>
      </c>
      <c r="Q148" s="787">
        <v>-5.4243E-2</v>
      </c>
      <c r="R148" s="785" t="s">
        <v>1104</v>
      </c>
      <c r="S148" s="785" t="s">
        <v>2643</v>
      </c>
      <c r="T148" s="785" t="s">
        <v>15054</v>
      </c>
      <c r="U148" s="785" t="s">
        <v>15055</v>
      </c>
      <c r="V148" s="785">
        <v>8</v>
      </c>
      <c r="W148" s="785" t="s">
        <v>8017</v>
      </c>
      <c r="X148" s="785" t="s">
        <v>15041</v>
      </c>
      <c r="Y148" s="615" t="str">
        <f t="shared" si="2"/>
        <v>Joshua Muthaura</v>
      </c>
      <c r="Z148" s="785" t="s">
        <v>2599</v>
      </c>
      <c r="AA148" s="785" t="s">
        <v>4314</v>
      </c>
      <c r="AB148" s="785" t="s">
        <v>2683</v>
      </c>
      <c r="AC148" s="785" t="s">
        <v>2606</v>
      </c>
      <c r="AD148" s="786">
        <v>44788</v>
      </c>
    </row>
    <row r="149" spans="1:30" ht="15.75">
      <c r="A149" s="785" t="s">
        <v>4301</v>
      </c>
      <c r="B149" s="785" t="s">
        <v>10647</v>
      </c>
      <c r="C149" s="785" t="s">
        <v>4303</v>
      </c>
      <c r="D149" s="785" t="s">
        <v>2599</v>
      </c>
      <c r="E149" s="785" t="s">
        <v>4991</v>
      </c>
      <c r="F149" s="786">
        <v>44682</v>
      </c>
      <c r="G149" s="785" t="s">
        <v>10648</v>
      </c>
      <c r="H149" s="786">
        <v>44783</v>
      </c>
      <c r="I149" s="785" t="s">
        <v>10649</v>
      </c>
      <c r="J149" s="785" t="s">
        <v>627</v>
      </c>
      <c r="K149" s="785" t="s">
        <v>10650</v>
      </c>
      <c r="L149" s="785" t="s">
        <v>10651</v>
      </c>
      <c r="M149" s="785"/>
      <c r="N149" s="785"/>
      <c r="O149" s="785" t="s">
        <v>10652</v>
      </c>
      <c r="P149" s="787">
        <v>34.79515</v>
      </c>
      <c r="Q149" s="787">
        <v>-0.53292799999999996</v>
      </c>
      <c r="R149" s="785" t="s">
        <v>2696</v>
      </c>
      <c r="S149" s="785" t="s">
        <v>4036</v>
      </c>
      <c r="T149" s="785" t="s">
        <v>4036</v>
      </c>
      <c r="U149" s="785" t="s">
        <v>10653</v>
      </c>
      <c r="V149" s="785">
        <v>10</v>
      </c>
      <c r="W149" s="785" t="s">
        <v>3645</v>
      </c>
      <c r="X149" s="785" t="s">
        <v>3645</v>
      </c>
      <c r="Y149" s="615" t="str">
        <f t="shared" si="2"/>
        <v>George Otwori</v>
      </c>
      <c r="Z149" s="785" t="s">
        <v>2599</v>
      </c>
      <c r="AA149" s="785" t="s">
        <v>4314</v>
      </c>
      <c r="AB149" s="785" t="s">
        <v>2683</v>
      </c>
      <c r="AC149" s="785" t="s">
        <v>2606</v>
      </c>
      <c r="AD149" s="786">
        <v>44805</v>
      </c>
    </row>
    <row r="150" spans="1:30" ht="15.75">
      <c r="A150" s="785" t="s">
        <v>4301</v>
      </c>
      <c r="B150" s="785" t="s">
        <v>19799</v>
      </c>
      <c r="C150" s="785" t="s">
        <v>4303</v>
      </c>
      <c r="D150" s="785" t="s">
        <v>2599</v>
      </c>
      <c r="E150" s="785" t="s">
        <v>14947</v>
      </c>
      <c r="F150" s="786">
        <v>44762</v>
      </c>
      <c r="G150" s="785" t="s">
        <v>10648</v>
      </c>
      <c r="H150" s="786">
        <v>44783</v>
      </c>
      <c r="I150" s="785" t="s">
        <v>19800</v>
      </c>
      <c r="J150" s="785" t="s">
        <v>629</v>
      </c>
      <c r="K150" s="785">
        <v>99999</v>
      </c>
      <c r="L150" s="785" t="s">
        <v>19801</v>
      </c>
      <c r="M150" s="785"/>
      <c r="N150" s="785"/>
      <c r="O150" s="785" t="s">
        <v>19802</v>
      </c>
      <c r="P150" s="787">
        <v>37.499735000000001</v>
      </c>
      <c r="Q150" s="787">
        <v>-2.9228900000000002</v>
      </c>
      <c r="R150" s="785" t="s">
        <v>1325</v>
      </c>
      <c r="S150" s="785" t="s">
        <v>2847</v>
      </c>
      <c r="T150" s="785" t="s">
        <v>3098</v>
      </c>
      <c r="U150" s="785" t="s">
        <v>3889</v>
      </c>
      <c r="V150" s="785">
        <v>8</v>
      </c>
      <c r="W150" s="785" t="s">
        <v>19787</v>
      </c>
      <c r="X150" s="785" t="s">
        <v>2850</v>
      </c>
      <c r="Y150" s="615" t="str">
        <f t="shared" si="2"/>
        <v>Peter Mbithi Kiniu</v>
      </c>
      <c r="Z150" s="785" t="s">
        <v>2599</v>
      </c>
      <c r="AA150" s="785" t="s">
        <v>4314</v>
      </c>
      <c r="AB150" s="785" t="s">
        <v>2683</v>
      </c>
      <c r="AC150" s="785" t="s">
        <v>2606</v>
      </c>
      <c r="AD150" s="786">
        <v>44834</v>
      </c>
    </row>
    <row r="151" spans="1:30" ht="15.75">
      <c r="A151" s="785" t="s">
        <v>4301</v>
      </c>
      <c r="B151" s="785" t="s">
        <v>15071</v>
      </c>
      <c r="C151" s="785" t="s">
        <v>4303</v>
      </c>
      <c r="D151" s="785" t="s">
        <v>2599</v>
      </c>
      <c r="E151" s="785" t="s">
        <v>14947</v>
      </c>
      <c r="F151" s="786">
        <v>44762</v>
      </c>
      <c r="G151" s="785" t="s">
        <v>15072</v>
      </c>
      <c r="H151" s="786">
        <v>44782</v>
      </c>
      <c r="I151" s="785" t="s">
        <v>15073</v>
      </c>
      <c r="J151" s="785" t="s">
        <v>629</v>
      </c>
      <c r="K151" s="785" t="s">
        <v>15074</v>
      </c>
      <c r="L151" s="785" t="s">
        <v>15075</v>
      </c>
      <c r="M151" s="785"/>
      <c r="N151" s="785"/>
      <c r="O151" s="785" t="s">
        <v>15076</v>
      </c>
      <c r="P151" s="787">
        <v>37.584668000000001</v>
      </c>
      <c r="Q151" s="787">
        <v>-7.0934999999999998E-2</v>
      </c>
      <c r="R151" s="785" t="s">
        <v>1104</v>
      </c>
      <c r="S151" s="785" t="s">
        <v>2643</v>
      </c>
      <c r="T151" s="785" t="s">
        <v>3534</v>
      </c>
      <c r="U151" s="785" t="s">
        <v>2895</v>
      </c>
      <c r="V151" s="785">
        <v>10</v>
      </c>
      <c r="W151" s="785" t="s">
        <v>8017</v>
      </c>
      <c r="X151" s="785" t="s">
        <v>15041</v>
      </c>
      <c r="Y151" s="615" t="str">
        <f t="shared" si="2"/>
        <v>Joshua Muthaura</v>
      </c>
      <c r="Z151" s="785" t="s">
        <v>2599</v>
      </c>
      <c r="AA151" s="785" t="s">
        <v>4314</v>
      </c>
      <c r="AB151" s="785" t="s">
        <v>2683</v>
      </c>
      <c r="AC151" s="785" t="s">
        <v>2606</v>
      </c>
      <c r="AD151" s="786">
        <v>44788</v>
      </c>
    </row>
    <row r="152" spans="1:30" ht="15.75">
      <c r="A152" s="785" t="s">
        <v>4301</v>
      </c>
      <c r="B152" s="785" t="s">
        <v>30782</v>
      </c>
      <c r="C152" s="785" t="s">
        <v>4303</v>
      </c>
      <c r="D152" s="785" t="s">
        <v>2599</v>
      </c>
      <c r="E152" s="785" t="s">
        <v>14962</v>
      </c>
      <c r="F152" s="786">
        <v>44756</v>
      </c>
      <c r="G152" s="785" t="s">
        <v>15072</v>
      </c>
      <c r="H152" s="786">
        <v>44782</v>
      </c>
      <c r="I152" s="785" t="s">
        <v>30783</v>
      </c>
      <c r="J152" s="785" t="s">
        <v>627</v>
      </c>
      <c r="K152" s="785" t="s">
        <v>30784</v>
      </c>
      <c r="L152" s="785" t="s">
        <v>30785</v>
      </c>
      <c r="M152" s="785"/>
      <c r="N152" s="785"/>
      <c r="O152" s="785"/>
      <c r="P152" s="787">
        <v>36.786980999999997</v>
      </c>
      <c r="Q152" s="787">
        <v>-1.0676699999999999</v>
      </c>
      <c r="R152" s="785" t="s">
        <v>821</v>
      </c>
      <c r="S152" s="785" t="s">
        <v>871</v>
      </c>
      <c r="T152" s="785" t="s">
        <v>871</v>
      </c>
      <c r="U152" s="785" t="s">
        <v>3422</v>
      </c>
      <c r="V152" s="785">
        <v>10</v>
      </c>
      <c r="W152" s="785" t="s">
        <v>7551</v>
      </c>
      <c r="X152" s="785"/>
      <c r="Y152" s="615" t="str">
        <f t="shared" si="2"/>
        <v>Fredrick Gatungu Kago</v>
      </c>
      <c r="Z152" s="785" t="s">
        <v>2599</v>
      </c>
      <c r="AA152" s="785" t="s">
        <v>4314</v>
      </c>
      <c r="AB152" s="785" t="s">
        <v>3686</v>
      </c>
      <c r="AC152" s="785" t="s">
        <v>2617</v>
      </c>
      <c r="AD152" s="786">
        <v>44984</v>
      </c>
    </row>
    <row r="153" spans="1:30" ht="15.75">
      <c r="A153" s="785" t="s">
        <v>4301</v>
      </c>
      <c r="B153" s="785" t="s">
        <v>19005</v>
      </c>
      <c r="C153" s="785" t="s">
        <v>4303</v>
      </c>
      <c r="D153" s="785" t="s">
        <v>2599</v>
      </c>
      <c r="E153" s="785" t="s">
        <v>18995</v>
      </c>
      <c r="F153" s="786">
        <v>44747</v>
      </c>
      <c r="G153" s="785" t="s">
        <v>19006</v>
      </c>
      <c r="H153" s="786">
        <v>44778</v>
      </c>
      <c r="I153" s="785" t="s">
        <v>19007</v>
      </c>
      <c r="J153" s="785" t="s">
        <v>627</v>
      </c>
      <c r="K153" s="785">
        <v>99999</v>
      </c>
      <c r="L153" s="785" t="s">
        <v>19008</v>
      </c>
      <c r="M153" s="785"/>
      <c r="N153" s="785"/>
      <c r="O153" s="785" t="s">
        <v>19009</v>
      </c>
      <c r="P153" s="787">
        <v>36.858423999999999</v>
      </c>
      <c r="Q153" s="787">
        <v>-0.81684100000000004</v>
      </c>
      <c r="R153" s="785" t="s">
        <v>1030</v>
      </c>
      <c r="S153" s="785" t="s">
        <v>2623</v>
      </c>
      <c r="T153" s="785" t="s">
        <v>3714</v>
      </c>
      <c r="U153" s="785" t="s">
        <v>19010</v>
      </c>
      <c r="V153" s="785">
        <v>10</v>
      </c>
      <c r="W153" s="785" t="s">
        <v>2939</v>
      </c>
      <c r="X153" s="785" t="s">
        <v>2939</v>
      </c>
      <c r="Y153" s="615" t="str">
        <f t="shared" si="2"/>
        <v>Nixon Kariuki Gaichuru</v>
      </c>
      <c r="Z153" s="785" t="s">
        <v>2599</v>
      </c>
      <c r="AA153" s="785" t="s">
        <v>4314</v>
      </c>
      <c r="AB153" s="785" t="s">
        <v>2605</v>
      </c>
      <c r="AC153" s="785" t="s">
        <v>2606</v>
      </c>
      <c r="AD153" s="786">
        <v>44809</v>
      </c>
    </row>
    <row r="154" spans="1:30" ht="15.75">
      <c r="A154" s="785" t="s">
        <v>4301</v>
      </c>
      <c r="B154" s="785" t="s">
        <v>28809</v>
      </c>
      <c r="C154" s="785" t="s">
        <v>4303</v>
      </c>
      <c r="D154" s="785" t="s">
        <v>2599</v>
      </c>
      <c r="E154" s="785" t="s">
        <v>28810</v>
      </c>
      <c r="F154" s="786">
        <v>43946</v>
      </c>
      <c r="G154" s="785" t="s">
        <v>28811</v>
      </c>
      <c r="H154" s="786">
        <v>44777</v>
      </c>
      <c r="I154" s="785" t="s">
        <v>28812</v>
      </c>
      <c r="J154" s="785" t="s">
        <v>627</v>
      </c>
      <c r="K154" s="785" t="s">
        <v>2599</v>
      </c>
      <c r="L154" s="785" t="s">
        <v>28813</v>
      </c>
      <c r="M154" s="785"/>
      <c r="N154" s="785"/>
      <c r="O154" s="785" t="s">
        <v>28814</v>
      </c>
      <c r="P154" s="787">
        <v>36.633623</v>
      </c>
      <c r="Q154" s="787">
        <v>-1.068125</v>
      </c>
      <c r="R154" s="785" t="s">
        <v>821</v>
      </c>
      <c r="S154" s="785" t="s">
        <v>1884</v>
      </c>
      <c r="T154" s="785" t="s">
        <v>1884</v>
      </c>
      <c r="U154" s="785" t="s">
        <v>3875</v>
      </c>
      <c r="V154" s="785">
        <v>8</v>
      </c>
      <c r="W154" s="785" t="s">
        <v>7551</v>
      </c>
      <c r="X154" s="785"/>
      <c r="Y154" s="615" t="str">
        <f t="shared" si="2"/>
        <v>Fredrick Gatungu Kago</v>
      </c>
      <c r="Z154" s="785" t="s">
        <v>2599</v>
      </c>
      <c r="AA154" s="785" t="s">
        <v>4314</v>
      </c>
      <c r="AB154" s="785" t="s">
        <v>2683</v>
      </c>
      <c r="AC154" s="785" t="s">
        <v>2606</v>
      </c>
      <c r="AD154" s="786">
        <v>44860</v>
      </c>
    </row>
    <row r="155" spans="1:30" ht="15.75">
      <c r="A155" s="785" t="s">
        <v>4301</v>
      </c>
      <c r="B155" s="785" t="s">
        <v>25276</v>
      </c>
      <c r="C155" s="785" t="s">
        <v>4303</v>
      </c>
      <c r="D155" s="785" t="s">
        <v>2599</v>
      </c>
      <c r="E155" s="785" t="s">
        <v>11840</v>
      </c>
      <c r="F155" s="786">
        <v>44734</v>
      </c>
      <c r="G155" s="785" t="s">
        <v>6967</v>
      </c>
      <c r="H155" s="786">
        <v>44776</v>
      </c>
      <c r="I155" s="785" t="s">
        <v>25277</v>
      </c>
      <c r="J155" s="785" t="s">
        <v>629</v>
      </c>
      <c r="K155" s="785" t="s">
        <v>2599</v>
      </c>
      <c r="L155" s="785" t="s">
        <v>25278</v>
      </c>
      <c r="M155" s="785"/>
      <c r="N155" s="785"/>
      <c r="O155" s="785" t="s">
        <v>25279</v>
      </c>
      <c r="P155" s="787">
        <v>36.843093000000003</v>
      </c>
      <c r="Q155" s="787">
        <v>-0.78294799999999998</v>
      </c>
      <c r="R155" s="785" t="s">
        <v>1030</v>
      </c>
      <c r="S155" s="785" t="s">
        <v>2623</v>
      </c>
      <c r="T155" s="785" t="s">
        <v>25280</v>
      </c>
      <c r="U155" s="785" t="s">
        <v>25281</v>
      </c>
      <c r="V155" s="785">
        <v>12</v>
      </c>
      <c r="W155" s="785" t="s">
        <v>4047</v>
      </c>
      <c r="X155" s="785" t="s">
        <v>2647</v>
      </c>
      <c r="Y155" s="615" t="str">
        <f t="shared" si="2"/>
        <v>Washington Mwangi Muinuki</v>
      </c>
      <c r="Z155" s="785" t="s">
        <v>2599</v>
      </c>
      <c r="AA155" s="785" t="s">
        <v>4314</v>
      </c>
      <c r="AB155" s="785" t="s">
        <v>2605</v>
      </c>
      <c r="AC155" s="785" t="s">
        <v>2606</v>
      </c>
      <c r="AD155" s="786">
        <v>44861</v>
      </c>
    </row>
    <row r="156" spans="1:30" ht="15.75">
      <c r="A156" s="785" t="s">
        <v>4301</v>
      </c>
      <c r="B156" s="785" t="s">
        <v>11894</v>
      </c>
      <c r="C156" s="785" t="s">
        <v>4303</v>
      </c>
      <c r="D156" s="785" t="s">
        <v>2599</v>
      </c>
      <c r="E156" s="785" t="s">
        <v>11895</v>
      </c>
      <c r="F156" s="786">
        <v>44699</v>
      </c>
      <c r="G156" s="785" t="s">
        <v>11896</v>
      </c>
      <c r="H156" s="786">
        <v>44770</v>
      </c>
      <c r="I156" s="785" t="s">
        <v>11897</v>
      </c>
      <c r="J156" s="785" t="s">
        <v>629</v>
      </c>
      <c r="K156" s="785" t="s">
        <v>2599</v>
      </c>
      <c r="L156" s="785" t="s">
        <v>11898</v>
      </c>
      <c r="M156" s="785"/>
      <c r="N156" s="785"/>
      <c r="O156" s="785" t="s">
        <v>11899</v>
      </c>
      <c r="P156" s="787">
        <v>36.131903000000001</v>
      </c>
      <c r="Q156" s="787">
        <v>-0.20314099999999999</v>
      </c>
      <c r="R156" s="785" t="s">
        <v>695</v>
      </c>
      <c r="S156" s="785" t="s">
        <v>1204</v>
      </c>
      <c r="T156" s="785" t="s">
        <v>1543</v>
      </c>
      <c r="U156" s="785" t="s">
        <v>11900</v>
      </c>
      <c r="V156" s="785">
        <v>8</v>
      </c>
      <c r="W156" s="785" t="s">
        <v>11875</v>
      </c>
      <c r="X156" s="785" t="s">
        <v>11876</v>
      </c>
      <c r="Y156" s="615" t="str">
        <f t="shared" si="2"/>
        <v>James Kingori</v>
      </c>
      <c r="Z156" s="785" t="s">
        <v>2599</v>
      </c>
      <c r="AA156" s="785" t="s">
        <v>4314</v>
      </c>
      <c r="AB156" s="785" t="s">
        <v>2605</v>
      </c>
      <c r="AC156" s="785" t="s">
        <v>2606</v>
      </c>
      <c r="AD156" s="786">
        <v>44774</v>
      </c>
    </row>
    <row r="157" spans="1:30" ht="15.75">
      <c r="A157" s="785" t="s">
        <v>4301</v>
      </c>
      <c r="B157" s="785" t="s">
        <v>11901</v>
      </c>
      <c r="C157" s="785" t="s">
        <v>4303</v>
      </c>
      <c r="D157" s="785" t="s">
        <v>2599</v>
      </c>
      <c r="E157" s="785" t="s">
        <v>11902</v>
      </c>
      <c r="F157" s="786">
        <v>44691</v>
      </c>
      <c r="G157" s="785" t="s">
        <v>11896</v>
      </c>
      <c r="H157" s="786">
        <v>44770</v>
      </c>
      <c r="I157" s="785" t="s">
        <v>11903</v>
      </c>
      <c r="J157" s="785" t="s">
        <v>629</v>
      </c>
      <c r="K157" s="785" t="s">
        <v>2599</v>
      </c>
      <c r="L157" s="785" t="s">
        <v>11888</v>
      </c>
      <c r="M157" s="785" t="s">
        <v>11904</v>
      </c>
      <c r="N157" s="785"/>
      <c r="O157" s="785" t="s">
        <v>11905</v>
      </c>
      <c r="P157" s="787">
        <v>36.110303999999999</v>
      </c>
      <c r="Q157" s="787">
        <v>-0.22900000000000001</v>
      </c>
      <c r="R157" s="785" t="s">
        <v>695</v>
      </c>
      <c r="S157" s="785" t="s">
        <v>1204</v>
      </c>
      <c r="T157" s="785" t="s">
        <v>1543</v>
      </c>
      <c r="U157" s="785" t="s">
        <v>11906</v>
      </c>
      <c r="V157" s="785">
        <v>8</v>
      </c>
      <c r="W157" s="785" t="s">
        <v>11875</v>
      </c>
      <c r="X157" s="785" t="s">
        <v>11876</v>
      </c>
      <c r="Y157" s="615" t="str">
        <f t="shared" si="2"/>
        <v>James Kingori</v>
      </c>
      <c r="Z157" s="785" t="s">
        <v>2599</v>
      </c>
      <c r="AA157" s="785" t="s">
        <v>4314</v>
      </c>
      <c r="AB157" s="785" t="s">
        <v>2605</v>
      </c>
      <c r="AC157" s="785" t="s">
        <v>2606</v>
      </c>
      <c r="AD157" s="786">
        <v>44774</v>
      </c>
    </row>
    <row r="158" spans="1:30" ht="15.75">
      <c r="A158" s="785" t="s">
        <v>4301</v>
      </c>
      <c r="B158" s="785" t="s">
        <v>11907</v>
      </c>
      <c r="C158" s="785" t="s">
        <v>4303</v>
      </c>
      <c r="D158" s="785" t="s">
        <v>2599</v>
      </c>
      <c r="E158" s="785" t="s">
        <v>8175</v>
      </c>
      <c r="F158" s="786">
        <v>44703</v>
      </c>
      <c r="G158" s="785" t="s">
        <v>11896</v>
      </c>
      <c r="H158" s="786">
        <v>44770</v>
      </c>
      <c r="I158" s="785" t="s">
        <v>11908</v>
      </c>
      <c r="J158" s="785" t="s">
        <v>627</v>
      </c>
      <c r="K158" s="785" t="s">
        <v>2599</v>
      </c>
      <c r="L158" s="785" t="s">
        <v>11909</v>
      </c>
      <c r="M158" s="785"/>
      <c r="N158" s="785"/>
      <c r="O158" s="785" t="s">
        <v>11910</v>
      </c>
      <c r="P158" s="787">
        <v>36.132061</v>
      </c>
      <c r="Q158" s="787">
        <v>-0.20421300000000001</v>
      </c>
      <c r="R158" s="785" t="s">
        <v>695</v>
      </c>
      <c r="S158" s="785" t="s">
        <v>1204</v>
      </c>
      <c r="T158" s="785" t="s">
        <v>1204</v>
      </c>
      <c r="U158" s="785" t="s">
        <v>11911</v>
      </c>
      <c r="V158" s="785">
        <v>8</v>
      </c>
      <c r="W158" s="785" t="s">
        <v>11875</v>
      </c>
      <c r="X158" s="785" t="s">
        <v>11876</v>
      </c>
      <c r="Y158" s="615" t="str">
        <f t="shared" si="2"/>
        <v>James Kingori</v>
      </c>
      <c r="Z158" s="785" t="s">
        <v>2599</v>
      </c>
      <c r="AA158" s="785" t="s">
        <v>4314</v>
      </c>
      <c r="AB158" s="785" t="s">
        <v>2605</v>
      </c>
      <c r="AC158" s="785" t="s">
        <v>2606</v>
      </c>
      <c r="AD158" s="786">
        <v>44774</v>
      </c>
    </row>
    <row r="159" spans="1:30" ht="15.75">
      <c r="A159" s="785" t="s">
        <v>4301</v>
      </c>
      <c r="B159" s="785" t="s">
        <v>24706</v>
      </c>
      <c r="C159" s="785" t="s">
        <v>4303</v>
      </c>
      <c r="D159" s="785" t="s">
        <v>2599</v>
      </c>
      <c r="E159" s="785" t="s">
        <v>14947</v>
      </c>
      <c r="F159" s="786">
        <v>44762</v>
      </c>
      <c r="G159" s="785" t="s">
        <v>11896</v>
      </c>
      <c r="H159" s="786">
        <v>44770</v>
      </c>
      <c r="I159" s="785" t="s">
        <v>24707</v>
      </c>
      <c r="J159" s="785" t="s">
        <v>627</v>
      </c>
      <c r="K159" s="785" t="s">
        <v>24708</v>
      </c>
      <c r="L159" s="785" t="s">
        <v>24709</v>
      </c>
      <c r="M159" s="785"/>
      <c r="N159" s="785"/>
      <c r="O159" s="785" t="s">
        <v>24710</v>
      </c>
      <c r="P159" s="787">
        <v>36.69511</v>
      </c>
      <c r="Q159" s="787">
        <v>-1.2254229999999999</v>
      </c>
      <c r="R159" s="785" t="s">
        <v>821</v>
      </c>
      <c r="S159" s="785" t="s">
        <v>2943</v>
      </c>
      <c r="T159" s="785" t="s">
        <v>2943</v>
      </c>
      <c r="U159" s="785" t="s">
        <v>12933</v>
      </c>
      <c r="V159" s="785">
        <v>8</v>
      </c>
      <c r="W159" s="785" t="s">
        <v>3803</v>
      </c>
      <c r="X159" s="785" t="s">
        <v>3803</v>
      </c>
      <c r="Y159" s="615" t="str">
        <f t="shared" si="2"/>
        <v>Timothy Kabue</v>
      </c>
      <c r="Z159" s="785" t="s">
        <v>2599</v>
      </c>
      <c r="AA159" s="785" t="s">
        <v>4314</v>
      </c>
      <c r="AB159" s="785" t="s">
        <v>2683</v>
      </c>
      <c r="AC159" s="785" t="s">
        <v>2606</v>
      </c>
      <c r="AD159" s="786">
        <v>44776</v>
      </c>
    </row>
    <row r="160" spans="1:30" ht="15.75">
      <c r="A160" s="785" t="s">
        <v>4301</v>
      </c>
      <c r="B160" s="785" t="s">
        <v>25215</v>
      </c>
      <c r="C160" s="785" t="s">
        <v>4303</v>
      </c>
      <c r="D160" s="785" t="s">
        <v>2599</v>
      </c>
      <c r="E160" s="785" t="s">
        <v>25216</v>
      </c>
      <c r="F160" s="786">
        <v>44720</v>
      </c>
      <c r="G160" s="785" t="s">
        <v>9792</v>
      </c>
      <c r="H160" s="786">
        <v>44764</v>
      </c>
      <c r="I160" s="785" t="s">
        <v>25217</v>
      </c>
      <c r="J160" s="785" t="s">
        <v>629</v>
      </c>
      <c r="K160" s="785" t="s">
        <v>2599</v>
      </c>
      <c r="L160" s="785" t="s">
        <v>25218</v>
      </c>
      <c r="M160" s="785"/>
      <c r="N160" s="785"/>
      <c r="O160" s="785" t="s">
        <v>25219</v>
      </c>
      <c r="P160" s="787">
        <v>37.181590999999997</v>
      </c>
      <c r="Q160" s="787">
        <v>-0.78060099999999999</v>
      </c>
      <c r="R160" s="785" t="s">
        <v>1030</v>
      </c>
      <c r="S160" s="785" t="s">
        <v>3500</v>
      </c>
      <c r="T160" s="785" t="s">
        <v>25220</v>
      </c>
      <c r="U160" s="785" t="s">
        <v>25221</v>
      </c>
      <c r="V160" s="785">
        <v>8</v>
      </c>
      <c r="W160" s="785" t="s">
        <v>4047</v>
      </c>
      <c r="X160" s="785" t="s">
        <v>2647</v>
      </c>
      <c r="Y160" s="615" t="str">
        <f t="shared" si="2"/>
        <v>Washington Mwangi Muinuki</v>
      </c>
      <c r="Z160" s="785" t="s">
        <v>2599</v>
      </c>
      <c r="AA160" s="785" t="s">
        <v>4314</v>
      </c>
      <c r="AB160" s="785" t="s">
        <v>2605</v>
      </c>
      <c r="AC160" s="785" t="s">
        <v>2606</v>
      </c>
      <c r="AD160" s="786">
        <v>44866</v>
      </c>
    </row>
    <row r="161" spans="1:30" ht="15.75">
      <c r="A161" s="785" t="s">
        <v>4301</v>
      </c>
      <c r="B161" s="785" t="s">
        <v>8355</v>
      </c>
      <c r="C161" s="785" t="s">
        <v>4303</v>
      </c>
      <c r="D161" s="785" t="s">
        <v>2599</v>
      </c>
      <c r="E161" s="785" t="s">
        <v>8356</v>
      </c>
      <c r="F161" s="786">
        <v>44733</v>
      </c>
      <c r="G161" s="785" t="s">
        <v>8357</v>
      </c>
      <c r="H161" s="786">
        <v>44760</v>
      </c>
      <c r="I161" s="785" t="s">
        <v>8358</v>
      </c>
      <c r="J161" s="785" t="s">
        <v>629</v>
      </c>
      <c r="K161" s="785" t="s">
        <v>2599</v>
      </c>
      <c r="L161" s="785" t="s">
        <v>8359</v>
      </c>
      <c r="M161" s="785"/>
      <c r="N161" s="785"/>
      <c r="O161" s="785" t="s">
        <v>8360</v>
      </c>
      <c r="P161" s="787">
        <v>36.940713000000002</v>
      </c>
      <c r="Q161" s="787">
        <v>-0.97027399999999997</v>
      </c>
      <c r="R161" s="785" t="s">
        <v>821</v>
      </c>
      <c r="S161" s="785" t="s">
        <v>2120</v>
      </c>
      <c r="T161" s="785" t="s">
        <v>2704</v>
      </c>
      <c r="U161" s="785" t="s">
        <v>8361</v>
      </c>
      <c r="V161" s="785">
        <v>10</v>
      </c>
      <c r="W161" s="785" t="s">
        <v>7939</v>
      </c>
      <c r="X161" s="785" t="s">
        <v>7939</v>
      </c>
      <c r="Y161" s="615" t="str">
        <f t="shared" si="2"/>
        <v>Eric Muthii Mugo</v>
      </c>
      <c r="Z161" s="785" t="s">
        <v>2599</v>
      </c>
      <c r="AA161" s="785" t="s">
        <v>4314</v>
      </c>
      <c r="AB161" s="785" t="s">
        <v>2683</v>
      </c>
      <c r="AC161" s="785" t="s">
        <v>2606</v>
      </c>
      <c r="AD161" s="786">
        <v>44840</v>
      </c>
    </row>
    <row r="162" spans="1:30" ht="15.75">
      <c r="A162" s="785" t="s">
        <v>4301</v>
      </c>
      <c r="B162" s="785" t="s">
        <v>32306</v>
      </c>
      <c r="C162" s="785" t="s">
        <v>4303</v>
      </c>
      <c r="D162" s="785" t="s">
        <v>2599</v>
      </c>
      <c r="E162" s="785" t="s">
        <v>15975</v>
      </c>
      <c r="F162" s="786">
        <v>44727</v>
      </c>
      <c r="G162" s="785" t="s">
        <v>32307</v>
      </c>
      <c r="H162" s="786">
        <v>44757</v>
      </c>
      <c r="I162" s="785" t="s">
        <v>32308</v>
      </c>
      <c r="J162" s="785" t="s">
        <v>627</v>
      </c>
      <c r="K162" s="785">
        <v>99999</v>
      </c>
      <c r="L162" s="785" t="s">
        <v>32309</v>
      </c>
      <c r="M162" s="785"/>
      <c r="N162" s="785"/>
      <c r="O162" s="785"/>
      <c r="P162" s="787">
        <v>37.534260000000003</v>
      </c>
      <c r="Q162" s="787">
        <v>-2.8134769999999998</v>
      </c>
      <c r="R162" s="785" t="s">
        <v>1325</v>
      </c>
      <c r="S162" s="785" t="s">
        <v>2847</v>
      </c>
      <c r="T162" s="785" t="s">
        <v>3474</v>
      </c>
      <c r="U162" s="785" t="s">
        <v>3501</v>
      </c>
      <c r="V162" s="785">
        <v>12</v>
      </c>
      <c r="W162" s="785" t="s">
        <v>19787</v>
      </c>
      <c r="X162" s="785"/>
      <c r="Y162" s="615" t="str">
        <f t="shared" si="2"/>
        <v>Peter Kiniu</v>
      </c>
      <c r="Z162" s="785" t="s">
        <v>2599</v>
      </c>
      <c r="AA162" s="785" t="s">
        <v>4314</v>
      </c>
      <c r="AB162" s="785" t="s">
        <v>2605</v>
      </c>
      <c r="AC162" s="785" t="s">
        <v>2606</v>
      </c>
      <c r="AD162" s="786">
        <v>44770</v>
      </c>
    </row>
    <row r="163" spans="1:30" ht="15.75">
      <c r="A163" s="785" t="s">
        <v>4301</v>
      </c>
      <c r="B163" s="785" t="s">
        <v>33131</v>
      </c>
      <c r="C163" s="785" t="s">
        <v>4303</v>
      </c>
      <c r="D163" s="785" t="s">
        <v>2599</v>
      </c>
      <c r="E163" s="785" t="s">
        <v>33132</v>
      </c>
      <c r="F163" s="786">
        <v>44675</v>
      </c>
      <c r="G163" s="785" t="s">
        <v>31186</v>
      </c>
      <c r="H163" s="786">
        <v>44754</v>
      </c>
      <c r="I163" s="785" t="s">
        <v>33133</v>
      </c>
      <c r="J163" s="785" t="s">
        <v>629</v>
      </c>
      <c r="K163" s="785">
        <v>99999</v>
      </c>
      <c r="L163" s="785" t="s">
        <v>33134</v>
      </c>
      <c r="M163" s="785"/>
      <c r="N163" s="785"/>
      <c r="O163" s="785"/>
      <c r="P163" s="787">
        <v>36.423155000000001</v>
      </c>
      <c r="Q163" s="787">
        <v>3.0268E-2</v>
      </c>
      <c r="R163" s="785" t="s">
        <v>1228</v>
      </c>
      <c r="S163" s="785" t="s">
        <v>1229</v>
      </c>
      <c r="T163" s="785" t="s">
        <v>3287</v>
      </c>
      <c r="U163" s="785" t="s">
        <v>3323</v>
      </c>
      <c r="V163" s="785" t="s">
        <v>3174</v>
      </c>
      <c r="W163" s="785" t="s">
        <v>33135</v>
      </c>
      <c r="X163" s="785"/>
      <c r="Y163" s="615" t="str">
        <f t="shared" si="2"/>
        <v>Fraha Biotech</v>
      </c>
      <c r="Z163" s="785" t="s">
        <v>2599</v>
      </c>
      <c r="AA163" s="785" t="s">
        <v>4314</v>
      </c>
      <c r="AB163" s="785" t="s">
        <v>2876</v>
      </c>
      <c r="AC163" s="785" t="s">
        <v>2606</v>
      </c>
      <c r="AD163" s="786">
        <v>44889</v>
      </c>
    </row>
    <row r="164" spans="1:30" ht="15.75">
      <c r="A164" s="785" t="s">
        <v>4301</v>
      </c>
      <c r="B164" s="785" t="s">
        <v>20206</v>
      </c>
      <c r="C164" s="785" t="s">
        <v>4303</v>
      </c>
      <c r="D164" s="785" t="s">
        <v>2599</v>
      </c>
      <c r="E164" s="785" t="s">
        <v>20207</v>
      </c>
      <c r="F164" s="786">
        <v>44696</v>
      </c>
      <c r="G164" s="785" t="s">
        <v>20208</v>
      </c>
      <c r="H164" s="786">
        <v>44751</v>
      </c>
      <c r="I164" s="785" t="s">
        <v>20209</v>
      </c>
      <c r="J164" s="785" t="s">
        <v>629</v>
      </c>
      <c r="K164" s="785" t="s">
        <v>20210</v>
      </c>
      <c r="L164" s="785" t="s">
        <v>20211</v>
      </c>
      <c r="M164" s="785"/>
      <c r="N164" s="785"/>
      <c r="O164" s="785" t="s">
        <v>20212</v>
      </c>
      <c r="P164" s="787">
        <v>35.167703000000003</v>
      </c>
      <c r="Q164" s="787">
        <v>-0.740595</v>
      </c>
      <c r="R164" s="785" t="s">
        <v>1623</v>
      </c>
      <c r="S164" s="785" t="s">
        <v>3371</v>
      </c>
      <c r="T164" s="785" t="s">
        <v>20213</v>
      </c>
      <c r="U164" s="785" t="s">
        <v>20214</v>
      </c>
      <c r="V164" s="785">
        <v>18</v>
      </c>
      <c r="W164" s="785" t="s">
        <v>3314</v>
      </c>
      <c r="X164" s="785" t="s">
        <v>3314</v>
      </c>
      <c r="Y164" s="615" t="str">
        <f t="shared" si="2"/>
        <v>Philip Kiget</v>
      </c>
      <c r="Z164" s="785" t="s">
        <v>2599</v>
      </c>
      <c r="AA164" s="785" t="s">
        <v>4314</v>
      </c>
      <c r="AB164" s="785" t="s">
        <v>2683</v>
      </c>
      <c r="AC164" s="785" t="s">
        <v>2606</v>
      </c>
      <c r="AD164" s="786">
        <v>44773</v>
      </c>
    </row>
    <row r="165" spans="1:30" ht="15.75">
      <c r="A165" s="785" t="s">
        <v>4301</v>
      </c>
      <c r="B165" s="785" t="s">
        <v>28524</v>
      </c>
      <c r="C165" s="785" t="s">
        <v>4379</v>
      </c>
      <c r="D165" s="785" t="s">
        <v>2598</v>
      </c>
      <c r="E165" s="785" t="s">
        <v>28525</v>
      </c>
      <c r="F165" s="786">
        <v>44714</v>
      </c>
      <c r="G165" s="785" t="s">
        <v>20208</v>
      </c>
      <c r="H165" s="786">
        <v>44751</v>
      </c>
      <c r="I165" s="785" t="s">
        <v>28526</v>
      </c>
      <c r="J165" s="785" t="s">
        <v>629</v>
      </c>
      <c r="K165" s="785" t="s">
        <v>28527</v>
      </c>
      <c r="L165" s="785" t="s">
        <v>28528</v>
      </c>
      <c r="M165" s="785"/>
      <c r="N165" s="785"/>
      <c r="O165" s="785"/>
      <c r="P165" s="787">
        <v>38.378695</v>
      </c>
      <c r="Q165" s="787">
        <v>-3.5034130000000001</v>
      </c>
      <c r="R165" s="785" t="s">
        <v>766</v>
      </c>
      <c r="S165" s="785" t="s">
        <v>2745</v>
      </c>
      <c r="T165" s="785" t="s">
        <v>2991</v>
      </c>
      <c r="U165" s="785" t="s">
        <v>3520</v>
      </c>
      <c r="V165" s="785">
        <v>8</v>
      </c>
      <c r="W165" s="785" t="s">
        <v>2746</v>
      </c>
      <c r="X165" s="785"/>
      <c r="Y165" s="615" t="str">
        <f t="shared" si="2"/>
        <v>Stephen Nyange</v>
      </c>
      <c r="Z165" s="785" t="s">
        <v>2599</v>
      </c>
      <c r="AA165" s="785" t="s">
        <v>4314</v>
      </c>
      <c r="AB165" s="785" t="s">
        <v>2605</v>
      </c>
      <c r="AC165" s="785" t="s">
        <v>2606</v>
      </c>
      <c r="AD165" s="786">
        <v>44775</v>
      </c>
    </row>
    <row r="166" spans="1:30" ht="15.75">
      <c r="A166" s="785" t="s">
        <v>4301</v>
      </c>
      <c r="B166" s="785" t="s">
        <v>23211</v>
      </c>
      <c r="C166" s="785" t="s">
        <v>4303</v>
      </c>
      <c r="D166" s="785" t="s">
        <v>2599</v>
      </c>
      <c r="E166" s="785" t="s">
        <v>8139</v>
      </c>
      <c r="F166" s="786">
        <v>44608</v>
      </c>
      <c r="G166" s="785" t="s">
        <v>23212</v>
      </c>
      <c r="H166" s="786">
        <v>44749</v>
      </c>
      <c r="I166" s="785" t="s">
        <v>23213</v>
      </c>
      <c r="J166" s="785" t="s">
        <v>629</v>
      </c>
      <c r="K166" s="785" t="s">
        <v>23214</v>
      </c>
      <c r="L166" s="785" t="s">
        <v>23215</v>
      </c>
      <c r="M166" s="785" t="s">
        <v>23216</v>
      </c>
      <c r="N166" s="785"/>
      <c r="O166" s="785"/>
      <c r="P166" s="787">
        <v>36.171703999999998</v>
      </c>
      <c r="Q166" s="787">
        <v>-0.30499500000000002</v>
      </c>
      <c r="R166" s="785" t="s">
        <v>695</v>
      </c>
      <c r="S166" s="785" t="s">
        <v>1204</v>
      </c>
      <c r="T166" s="785" t="s">
        <v>1849</v>
      </c>
      <c r="U166" s="785" t="s">
        <v>23217</v>
      </c>
      <c r="V166" s="785">
        <v>6</v>
      </c>
      <c r="W166" s="785" t="s">
        <v>23165</v>
      </c>
      <c r="X166" s="785" t="s">
        <v>23165</v>
      </c>
      <c r="Y166" s="615" t="str">
        <f t="shared" si="2"/>
        <v>Simon Kabucho</v>
      </c>
      <c r="Z166" s="785" t="s">
        <v>2599</v>
      </c>
      <c r="AA166" s="785" t="s">
        <v>4314</v>
      </c>
      <c r="AB166" s="785" t="s">
        <v>2683</v>
      </c>
      <c r="AC166" s="785" t="s">
        <v>2606</v>
      </c>
      <c r="AD166" s="786">
        <v>44749</v>
      </c>
    </row>
    <row r="167" spans="1:30" ht="15.75">
      <c r="A167" s="785" t="s">
        <v>4301</v>
      </c>
      <c r="B167" s="785" t="s">
        <v>18993</v>
      </c>
      <c r="C167" s="785" t="s">
        <v>4303</v>
      </c>
      <c r="D167" s="785" t="s">
        <v>2599</v>
      </c>
      <c r="E167" s="785" t="s">
        <v>18994</v>
      </c>
      <c r="F167" s="786">
        <v>44684</v>
      </c>
      <c r="G167" s="785" t="s">
        <v>18995</v>
      </c>
      <c r="H167" s="786">
        <v>44747</v>
      </c>
      <c r="I167" s="785" t="s">
        <v>18996</v>
      </c>
      <c r="J167" s="785" t="s">
        <v>627</v>
      </c>
      <c r="K167" s="785">
        <v>99999</v>
      </c>
      <c r="L167" s="785" t="s">
        <v>18997</v>
      </c>
      <c r="M167" s="785"/>
      <c r="N167" s="785"/>
      <c r="O167" s="785" t="s">
        <v>18998</v>
      </c>
      <c r="P167" s="787">
        <v>37.207799999999999</v>
      </c>
      <c r="Q167" s="787">
        <v>-0.75266500000000003</v>
      </c>
      <c r="R167" s="785" t="s">
        <v>1030</v>
      </c>
      <c r="S167" s="785" t="s">
        <v>2220</v>
      </c>
      <c r="T167" s="785" t="s">
        <v>2833</v>
      </c>
      <c r="U167" s="785" t="s">
        <v>18999</v>
      </c>
      <c r="V167" s="785">
        <v>10</v>
      </c>
      <c r="W167" s="785" t="s">
        <v>2939</v>
      </c>
      <c r="X167" s="785" t="s">
        <v>2939</v>
      </c>
      <c r="Y167" s="615" t="str">
        <f t="shared" si="2"/>
        <v>Nixon Kariuki Gaichuru</v>
      </c>
      <c r="Z167" s="785" t="s">
        <v>2599</v>
      </c>
      <c r="AA167" s="785" t="s">
        <v>4314</v>
      </c>
      <c r="AB167" s="785" t="s">
        <v>2605</v>
      </c>
      <c r="AC167" s="785" t="s">
        <v>2606</v>
      </c>
      <c r="AD167" s="786">
        <v>44753</v>
      </c>
    </row>
    <row r="168" spans="1:30" ht="15.75">
      <c r="A168" s="785" t="s">
        <v>4301</v>
      </c>
      <c r="B168" s="785" t="s">
        <v>31061</v>
      </c>
      <c r="C168" s="785" t="s">
        <v>4303</v>
      </c>
      <c r="D168" s="785" t="s">
        <v>2599</v>
      </c>
      <c r="E168" s="785" t="s">
        <v>31062</v>
      </c>
      <c r="F168" s="786">
        <v>44701</v>
      </c>
      <c r="G168" s="785" t="s">
        <v>31063</v>
      </c>
      <c r="H168" s="786">
        <v>44746</v>
      </c>
      <c r="I168" s="785" t="s">
        <v>31064</v>
      </c>
      <c r="J168" s="785" t="s">
        <v>629</v>
      </c>
      <c r="K168" s="785">
        <v>99999</v>
      </c>
      <c r="L168" s="785" t="s">
        <v>31065</v>
      </c>
      <c r="M168" s="785"/>
      <c r="N168" s="785"/>
      <c r="O168" s="785"/>
      <c r="P168" s="787">
        <v>35.793939999999999</v>
      </c>
      <c r="Q168" s="787">
        <v>-2.0480000000000002E-2</v>
      </c>
      <c r="R168" s="785" t="s">
        <v>622</v>
      </c>
      <c r="S168" s="785" t="s">
        <v>623</v>
      </c>
      <c r="T168" s="785" t="s">
        <v>31066</v>
      </c>
      <c r="U168" s="785" t="s">
        <v>31066</v>
      </c>
      <c r="V168" s="785">
        <v>10</v>
      </c>
      <c r="W168" s="785" t="s">
        <v>21103</v>
      </c>
      <c r="X168" s="785"/>
      <c r="Y168" s="615" t="str">
        <f t="shared" si="2"/>
        <v>Robert Kiprono Ngetich</v>
      </c>
      <c r="Z168" s="785" t="s">
        <v>2599</v>
      </c>
      <c r="AA168" s="785" t="s">
        <v>4314</v>
      </c>
      <c r="AB168" s="785" t="s">
        <v>2683</v>
      </c>
      <c r="AC168" s="785" t="s">
        <v>2606</v>
      </c>
      <c r="AD168" s="786">
        <v>44746</v>
      </c>
    </row>
    <row r="169" spans="1:30" ht="15.75">
      <c r="A169" s="785" t="s">
        <v>4301</v>
      </c>
      <c r="B169" s="785" t="s">
        <v>24926</v>
      </c>
      <c r="C169" s="785" t="s">
        <v>4303</v>
      </c>
      <c r="D169" s="785" t="s">
        <v>2599</v>
      </c>
      <c r="E169" s="785" t="s">
        <v>24927</v>
      </c>
      <c r="F169" s="786">
        <v>44657</v>
      </c>
      <c r="G169" s="785" t="s">
        <v>24928</v>
      </c>
      <c r="H169" s="786">
        <v>44744</v>
      </c>
      <c r="I169" s="785" t="s">
        <v>24929</v>
      </c>
      <c r="J169" s="785" t="s">
        <v>629</v>
      </c>
      <c r="K169" s="785" t="s">
        <v>24930</v>
      </c>
      <c r="L169" s="785" t="s">
        <v>24931</v>
      </c>
      <c r="M169" s="785"/>
      <c r="N169" s="785"/>
      <c r="O169" s="785"/>
      <c r="P169" s="787">
        <v>35.096589999999999</v>
      </c>
      <c r="Q169" s="787">
        <v>-0.66217499999999996</v>
      </c>
      <c r="R169" s="785" t="s">
        <v>2053</v>
      </c>
      <c r="S169" s="785" t="s">
        <v>2098</v>
      </c>
      <c r="T169" s="785" t="s">
        <v>2759</v>
      </c>
      <c r="U169" s="785" t="s">
        <v>24932</v>
      </c>
      <c r="V169" s="785">
        <v>12</v>
      </c>
      <c r="W169" s="785" t="s">
        <v>7365</v>
      </c>
      <c r="X169" s="785" t="s">
        <v>24933</v>
      </c>
      <c r="Y169" s="615" t="str">
        <f t="shared" si="2"/>
        <v>Tonui Denis</v>
      </c>
      <c r="Z169" s="785" t="s">
        <v>2599</v>
      </c>
      <c r="AA169" s="785" t="s">
        <v>4314</v>
      </c>
      <c r="AB169" s="785" t="s">
        <v>2683</v>
      </c>
      <c r="AC169" s="785" t="s">
        <v>2606</v>
      </c>
      <c r="AD169" s="786">
        <v>44854</v>
      </c>
    </row>
    <row r="170" spans="1:30" ht="15.75">
      <c r="A170" s="785" t="s">
        <v>4301</v>
      </c>
      <c r="B170" s="785" t="s">
        <v>19793</v>
      </c>
      <c r="C170" s="785" t="s">
        <v>4303</v>
      </c>
      <c r="D170" s="785" t="s">
        <v>2599</v>
      </c>
      <c r="E170" s="785" t="s">
        <v>11130</v>
      </c>
      <c r="F170" s="786">
        <v>44706</v>
      </c>
      <c r="G170" s="785" t="s">
        <v>19794</v>
      </c>
      <c r="H170" s="786">
        <v>44737</v>
      </c>
      <c r="I170" s="785" t="s">
        <v>19795</v>
      </c>
      <c r="J170" s="785" t="s">
        <v>627</v>
      </c>
      <c r="K170" s="785">
        <v>99999</v>
      </c>
      <c r="L170" s="785" t="s">
        <v>19796</v>
      </c>
      <c r="M170" s="785"/>
      <c r="N170" s="785"/>
      <c r="O170" s="785"/>
      <c r="P170" s="787">
        <v>37.496107000000002</v>
      </c>
      <c r="Q170" s="787">
        <v>-2.9172500000000001</v>
      </c>
      <c r="R170" s="785" t="s">
        <v>1325</v>
      </c>
      <c r="S170" s="785" t="s">
        <v>2847</v>
      </c>
      <c r="T170" s="785" t="s">
        <v>19797</v>
      </c>
      <c r="U170" s="785" t="s">
        <v>19798</v>
      </c>
      <c r="V170" s="785">
        <v>8</v>
      </c>
      <c r="W170" s="785" t="s">
        <v>19787</v>
      </c>
      <c r="X170" s="785" t="s">
        <v>2850</v>
      </c>
      <c r="Y170" s="615" t="str">
        <f t="shared" si="2"/>
        <v>Peter Mbithi Kiniu</v>
      </c>
      <c r="Z170" s="785" t="s">
        <v>2599</v>
      </c>
      <c r="AA170" s="785" t="s">
        <v>4314</v>
      </c>
      <c r="AB170" s="785" t="s">
        <v>2683</v>
      </c>
      <c r="AC170" s="785" t="s">
        <v>2606</v>
      </c>
      <c r="AD170" s="786">
        <v>44770</v>
      </c>
    </row>
    <row r="171" spans="1:30" ht="15.75">
      <c r="A171" s="785" t="s">
        <v>4301</v>
      </c>
      <c r="B171" s="785" t="s">
        <v>11839</v>
      </c>
      <c r="C171" s="785" t="s">
        <v>4303</v>
      </c>
      <c r="D171" s="785" t="s">
        <v>2599</v>
      </c>
      <c r="E171" s="785" t="s">
        <v>11840</v>
      </c>
      <c r="F171" s="786">
        <v>44734</v>
      </c>
      <c r="G171" s="785" t="s">
        <v>11840</v>
      </c>
      <c r="H171" s="786">
        <v>44734</v>
      </c>
      <c r="I171" s="785" t="s">
        <v>11841</v>
      </c>
      <c r="J171" s="785" t="s">
        <v>629</v>
      </c>
      <c r="K171" s="785" t="s">
        <v>11842</v>
      </c>
      <c r="L171" s="785" t="s">
        <v>11843</v>
      </c>
      <c r="M171" s="785"/>
      <c r="N171" s="785"/>
      <c r="O171" s="785" t="s">
        <v>11844</v>
      </c>
      <c r="P171" s="787">
        <v>36.743989999999997</v>
      </c>
      <c r="Q171" s="787">
        <v>-1.2082679999999999</v>
      </c>
      <c r="R171" s="785" t="s">
        <v>821</v>
      </c>
      <c r="S171" s="785" t="s">
        <v>1589</v>
      </c>
      <c r="T171" s="785" t="s">
        <v>3600</v>
      </c>
      <c r="U171" s="785" t="s">
        <v>3600</v>
      </c>
      <c r="V171" s="785">
        <v>12</v>
      </c>
      <c r="W171" s="785" t="s">
        <v>11825</v>
      </c>
      <c r="X171" s="785" t="s">
        <v>11825</v>
      </c>
      <c r="Y171" s="615" t="str">
        <f t="shared" si="2"/>
        <v>Jackson Muia Mutiso</v>
      </c>
      <c r="Z171" s="785" t="s">
        <v>2599</v>
      </c>
      <c r="AA171" s="785" t="s">
        <v>4314</v>
      </c>
      <c r="AB171" s="785" t="s">
        <v>2605</v>
      </c>
      <c r="AC171" s="785" t="s">
        <v>2606</v>
      </c>
      <c r="AD171" s="786">
        <v>44743</v>
      </c>
    </row>
    <row r="172" spans="1:30" ht="15.75">
      <c r="A172" s="785" t="s">
        <v>4301</v>
      </c>
      <c r="B172" s="785" t="s">
        <v>14966</v>
      </c>
      <c r="C172" s="785" t="s">
        <v>4303</v>
      </c>
      <c r="D172" s="785" t="s">
        <v>2599</v>
      </c>
      <c r="E172" s="785" t="s">
        <v>14967</v>
      </c>
      <c r="F172" s="786">
        <v>44661</v>
      </c>
      <c r="G172" s="785" t="s">
        <v>11840</v>
      </c>
      <c r="H172" s="786">
        <v>44734</v>
      </c>
      <c r="I172" s="785" t="s">
        <v>14968</v>
      </c>
      <c r="J172" s="785" t="s">
        <v>629</v>
      </c>
      <c r="K172" s="785">
        <v>99999</v>
      </c>
      <c r="L172" s="785" t="s">
        <v>14969</v>
      </c>
      <c r="M172" s="785"/>
      <c r="N172" s="785"/>
      <c r="O172" s="785"/>
      <c r="P172" s="787">
        <v>35.810291999999997</v>
      </c>
      <c r="Q172" s="787">
        <v>0.29905199999999998</v>
      </c>
      <c r="R172" s="785" t="s">
        <v>622</v>
      </c>
      <c r="S172" s="785" t="s">
        <v>3790</v>
      </c>
      <c r="T172" s="785" t="s">
        <v>14970</v>
      </c>
      <c r="U172" s="785" t="s">
        <v>14971</v>
      </c>
      <c r="V172" s="785">
        <v>10</v>
      </c>
      <c r="W172" s="785" t="s">
        <v>14944</v>
      </c>
      <c r="X172" s="785" t="s">
        <v>14944</v>
      </c>
      <c r="Y172" s="615" t="str">
        <f t="shared" si="2"/>
        <v>Joseph Thumbi Kariuki</v>
      </c>
      <c r="Z172" s="785" t="s">
        <v>2599</v>
      </c>
      <c r="AA172" s="785" t="s">
        <v>4314</v>
      </c>
      <c r="AB172" s="785" t="s">
        <v>2683</v>
      </c>
      <c r="AC172" s="785" t="s">
        <v>2606</v>
      </c>
      <c r="AD172" s="786">
        <v>44769</v>
      </c>
    </row>
    <row r="173" spans="1:30" ht="15.75">
      <c r="A173" s="785" t="s">
        <v>4301</v>
      </c>
      <c r="B173" s="785" t="s">
        <v>20226</v>
      </c>
      <c r="C173" s="785" t="s">
        <v>4303</v>
      </c>
      <c r="D173" s="785" t="s">
        <v>2599</v>
      </c>
      <c r="E173" s="785" t="s">
        <v>20227</v>
      </c>
      <c r="F173" s="786">
        <v>44663</v>
      </c>
      <c r="G173" s="785" t="s">
        <v>8356</v>
      </c>
      <c r="H173" s="786">
        <v>44733</v>
      </c>
      <c r="I173" s="785" t="s">
        <v>20228</v>
      </c>
      <c r="J173" s="785" t="s">
        <v>627</v>
      </c>
      <c r="K173" s="785" t="s">
        <v>20229</v>
      </c>
      <c r="L173" s="785" t="s">
        <v>20230</v>
      </c>
      <c r="M173" s="785"/>
      <c r="N173" s="785"/>
      <c r="O173" s="785"/>
      <c r="P173" s="787">
        <v>35.443038000000001</v>
      </c>
      <c r="Q173" s="787">
        <v>-0.80288000000000004</v>
      </c>
      <c r="R173" s="785" t="s">
        <v>1623</v>
      </c>
      <c r="S173" s="785" t="s">
        <v>1624</v>
      </c>
      <c r="T173" s="785" t="s">
        <v>2650</v>
      </c>
      <c r="U173" s="785" t="s">
        <v>3237</v>
      </c>
      <c r="V173" s="785">
        <v>18</v>
      </c>
      <c r="W173" s="785" t="s">
        <v>3314</v>
      </c>
      <c r="X173" s="785" t="s">
        <v>20109</v>
      </c>
      <c r="Y173" s="615" t="str">
        <f t="shared" si="2"/>
        <v>Philip kiget</v>
      </c>
      <c r="Z173" s="785" t="s">
        <v>2599</v>
      </c>
      <c r="AA173" s="785" t="s">
        <v>4314</v>
      </c>
      <c r="AB173" s="785" t="s">
        <v>2683</v>
      </c>
      <c r="AC173" s="785" t="s">
        <v>2606</v>
      </c>
      <c r="AD173" s="786">
        <v>44738</v>
      </c>
    </row>
    <row r="174" spans="1:30" ht="15.75">
      <c r="A174" s="785" t="s">
        <v>4301</v>
      </c>
      <c r="B174" s="785" t="s">
        <v>4974</v>
      </c>
      <c r="C174" s="785" t="s">
        <v>4303</v>
      </c>
      <c r="D174" s="785" t="s">
        <v>2599</v>
      </c>
      <c r="E174" s="785" t="s">
        <v>4975</v>
      </c>
      <c r="F174" s="786">
        <v>44610</v>
      </c>
      <c r="G174" s="785" t="s">
        <v>4976</v>
      </c>
      <c r="H174" s="786">
        <v>44732</v>
      </c>
      <c r="I174" s="785" t="s">
        <v>4977</v>
      </c>
      <c r="J174" s="785" t="s">
        <v>629</v>
      </c>
      <c r="K174" s="785" t="s">
        <v>2599</v>
      </c>
      <c r="L174" s="785" t="s">
        <v>4978</v>
      </c>
      <c r="M174" s="785"/>
      <c r="N174" s="785"/>
      <c r="O174" s="785"/>
      <c r="P174" s="787">
        <v>35.288587999999997</v>
      </c>
      <c r="Q174" s="787">
        <v>0.58142000000000005</v>
      </c>
      <c r="R174" s="785" t="s">
        <v>893</v>
      </c>
      <c r="S174" s="785" t="s">
        <v>1117</v>
      </c>
      <c r="T174" s="785" t="s">
        <v>1117</v>
      </c>
      <c r="U174" s="785" t="s">
        <v>3960</v>
      </c>
      <c r="V174" s="785">
        <v>12</v>
      </c>
      <c r="W174" s="785" t="s">
        <v>2982</v>
      </c>
      <c r="X174" s="785" t="s">
        <v>4979</v>
      </c>
      <c r="Y174" s="615" t="str">
        <f t="shared" si="2"/>
        <v>Ambrose koech</v>
      </c>
      <c r="Z174" s="785" t="s">
        <v>2599</v>
      </c>
      <c r="AA174" s="785" t="s">
        <v>4314</v>
      </c>
      <c r="AB174" s="785" t="s">
        <v>2605</v>
      </c>
      <c r="AC174" s="785" t="s">
        <v>2606</v>
      </c>
      <c r="AD174" s="786">
        <v>44733</v>
      </c>
    </row>
    <row r="175" spans="1:30" ht="15.75">
      <c r="A175" s="785" t="s">
        <v>4301</v>
      </c>
      <c r="B175" s="785" t="s">
        <v>4980</v>
      </c>
      <c r="C175" s="785" t="s">
        <v>4303</v>
      </c>
      <c r="D175" s="785" t="s">
        <v>2599</v>
      </c>
      <c r="E175" s="785" t="s">
        <v>4981</v>
      </c>
      <c r="F175" s="786">
        <v>44530</v>
      </c>
      <c r="G175" s="785" t="s">
        <v>4976</v>
      </c>
      <c r="H175" s="786">
        <v>44732</v>
      </c>
      <c r="I175" s="785" t="s">
        <v>4982</v>
      </c>
      <c r="J175" s="785" t="s">
        <v>629</v>
      </c>
      <c r="K175" s="785" t="s">
        <v>2599</v>
      </c>
      <c r="L175" s="785" t="s">
        <v>4983</v>
      </c>
      <c r="M175" s="785"/>
      <c r="N175" s="785"/>
      <c r="O175" s="785"/>
      <c r="P175" s="787">
        <v>35.292279999999998</v>
      </c>
      <c r="Q175" s="787">
        <v>0.58455800000000002</v>
      </c>
      <c r="R175" s="785" t="s">
        <v>893</v>
      </c>
      <c r="S175" s="785" t="s">
        <v>1117</v>
      </c>
      <c r="T175" s="785" t="s">
        <v>1117</v>
      </c>
      <c r="U175" s="785" t="s">
        <v>3960</v>
      </c>
      <c r="V175" s="785">
        <v>12</v>
      </c>
      <c r="W175" s="785" t="s">
        <v>2982</v>
      </c>
      <c r="X175" s="785" t="s">
        <v>2982</v>
      </c>
      <c r="Y175" s="615" t="str">
        <f t="shared" si="2"/>
        <v>Ambrose Koech</v>
      </c>
      <c r="Z175" s="785" t="s">
        <v>2599</v>
      </c>
      <c r="AA175" s="785" t="s">
        <v>4314</v>
      </c>
      <c r="AB175" s="785" t="s">
        <v>2605</v>
      </c>
      <c r="AC175" s="785" t="s">
        <v>2606</v>
      </c>
      <c r="AD175" s="786">
        <v>44733</v>
      </c>
    </row>
    <row r="176" spans="1:30" ht="15.75">
      <c r="A176" s="785" t="s">
        <v>4301</v>
      </c>
      <c r="B176" s="785" t="s">
        <v>20106</v>
      </c>
      <c r="C176" s="785" t="s">
        <v>4379</v>
      </c>
      <c r="D176" s="785" t="s">
        <v>2598</v>
      </c>
      <c r="E176" s="785" t="s">
        <v>4451</v>
      </c>
      <c r="F176" s="786">
        <v>44551</v>
      </c>
      <c r="G176" s="785" t="s">
        <v>4976</v>
      </c>
      <c r="H176" s="786">
        <v>44732</v>
      </c>
      <c r="I176" s="785" t="s">
        <v>20107</v>
      </c>
      <c r="J176" s="785" t="s">
        <v>629</v>
      </c>
      <c r="K176" s="785">
        <v>99999</v>
      </c>
      <c r="L176" s="785" t="s">
        <v>20108</v>
      </c>
      <c r="M176" s="785"/>
      <c r="N176" s="785"/>
      <c r="O176" s="785"/>
      <c r="P176" s="787">
        <v>35.596209999999999</v>
      </c>
      <c r="Q176" s="787">
        <v>-0.85653000000000001</v>
      </c>
      <c r="R176" s="785" t="s">
        <v>2813</v>
      </c>
      <c r="S176" s="785" t="s">
        <v>2814</v>
      </c>
      <c r="T176" s="785" t="s">
        <v>3242</v>
      </c>
      <c r="U176" s="785" t="s">
        <v>3242</v>
      </c>
      <c r="V176" s="785">
        <v>10</v>
      </c>
      <c r="W176" s="785" t="s">
        <v>3314</v>
      </c>
      <c r="X176" s="785" t="s">
        <v>20109</v>
      </c>
      <c r="Y176" s="615" t="str">
        <f t="shared" si="2"/>
        <v>Philip kiget</v>
      </c>
      <c r="Z176" s="785" t="s">
        <v>2599</v>
      </c>
      <c r="AA176" s="785" t="s">
        <v>4314</v>
      </c>
      <c r="AB176" s="785" t="s">
        <v>2683</v>
      </c>
      <c r="AC176" s="785" t="s">
        <v>2606</v>
      </c>
      <c r="AD176" s="786">
        <v>44738</v>
      </c>
    </row>
    <row r="177" spans="1:30" ht="15.75">
      <c r="A177" s="785" t="s">
        <v>4301</v>
      </c>
      <c r="B177" s="785" t="s">
        <v>32287</v>
      </c>
      <c r="C177" s="785" t="s">
        <v>4303</v>
      </c>
      <c r="D177" s="785" t="s">
        <v>2599</v>
      </c>
      <c r="E177" s="785" t="s">
        <v>15974</v>
      </c>
      <c r="F177" s="786">
        <v>44717</v>
      </c>
      <c r="G177" s="785" t="s">
        <v>8374</v>
      </c>
      <c r="H177" s="786">
        <v>44730</v>
      </c>
      <c r="I177" s="785" t="s">
        <v>32288</v>
      </c>
      <c r="J177" s="785" t="s">
        <v>627</v>
      </c>
      <c r="K177" s="785" t="s">
        <v>32289</v>
      </c>
      <c r="L177" s="785" t="s">
        <v>32290</v>
      </c>
      <c r="M177" s="785"/>
      <c r="N177" s="785"/>
      <c r="O177" s="785" t="s">
        <v>32291</v>
      </c>
      <c r="P177" s="787">
        <v>36.758474999999997</v>
      </c>
      <c r="Q177" s="787">
        <v>-1.21444</v>
      </c>
      <c r="R177" s="785" t="s">
        <v>821</v>
      </c>
      <c r="S177" s="785" t="s">
        <v>1589</v>
      </c>
      <c r="T177" s="785" t="s">
        <v>1589</v>
      </c>
      <c r="U177" s="785" t="s">
        <v>3788</v>
      </c>
      <c r="V177" s="785">
        <v>12</v>
      </c>
      <c r="W177" s="785" t="s">
        <v>11825</v>
      </c>
      <c r="X177" s="785"/>
      <c r="Y177" s="615" t="str">
        <f t="shared" si="2"/>
        <v>Jackson Muia Mutiso</v>
      </c>
      <c r="Z177" s="785" t="s">
        <v>2599</v>
      </c>
      <c r="AA177" s="785" t="s">
        <v>4314</v>
      </c>
      <c r="AB177" s="785" t="s">
        <v>2605</v>
      </c>
      <c r="AC177" s="785" t="s">
        <v>2606</v>
      </c>
      <c r="AD177" s="786">
        <v>44750</v>
      </c>
    </row>
    <row r="178" spans="1:30" ht="15.75">
      <c r="A178" s="785" t="s">
        <v>4301</v>
      </c>
      <c r="B178" s="785" t="s">
        <v>19020</v>
      </c>
      <c r="C178" s="785" t="s">
        <v>4303</v>
      </c>
      <c r="D178" s="785" t="s">
        <v>2599</v>
      </c>
      <c r="E178" s="785" t="s">
        <v>19021</v>
      </c>
      <c r="F178" s="786">
        <v>44681</v>
      </c>
      <c r="G178" s="785" t="s">
        <v>19022</v>
      </c>
      <c r="H178" s="786">
        <v>44728</v>
      </c>
      <c r="I178" s="785" t="s">
        <v>19023</v>
      </c>
      <c r="J178" s="785" t="s">
        <v>629</v>
      </c>
      <c r="K178" s="785" t="s">
        <v>19024</v>
      </c>
      <c r="L178" s="785" t="s">
        <v>19025</v>
      </c>
      <c r="M178" s="785"/>
      <c r="N178" s="785"/>
      <c r="O178" s="785" t="s">
        <v>19026</v>
      </c>
      <c r="P178" s="787">
        <v>36.907553</v>
      </c>
      <c r="Q178" s="787">
        <v>-1.0344329999999999</v>
      </c>
      <c r="R178" s="785" t="s">
        <v>821</v>
      </c>
      <c r="S178" s="785" t="s">
        <v>2041</v>
      </c>
      <c r="T178" s="785" t="s">
        <v>3030</v>
      </c>
      <c r="U178" s="785" t="s">
        <v>19027</v>
      </c>
      <c r="V178" s="785">
        <v>12</v>
      </c>
      <c r="W178" s="785" t="s">
        <v>2939</v>
      </c>
      <c r="X178" s="785" t="s">
        <v>2939</v>
      </c>
      <c r="Y178" s="615" t="str">
        <f t="shared" si="2"/>
        <v>Nixon Kariuki Gaichuru</v>
      </c>
      <c r="Z178" s="785" t="s">
        <v>2599</v>
      </c>
      <c r="AA178" s="785" t="s">
        <v>4314</v>
      </c>
      <c r="AB178" s="785" t="s">
        <v>2605</v>
      </c>
      <c r="AC178" s="785" t="s">
        <v>2606</v>
      </c>
      <c r="AD178" s="786">
        <v>44728</v>
      </c>
    </row>
    <row r="179" spans="1:30" ht="15.75">
      <c r="A179" s="785" t="s">
        <v>4301</v>
      </c>
      <c r="B179" s="785" t="s">
        <v>19747</v>
      </c>
      <c r="C179" s="785" t="s">
        <v>4379</v>
      </c>
      <c r="D179" s="785" t="s">
        <v>2598</v>
      </c>
      <c r="E179" s="785" t="s">
        <v>19748</v>
      </c>
      <c r="F179" s="786">
        <v>44678</v>
      </c>
      <c r="G179" s="785" t="s">
        <v>19022</v>
      </c>
      <c r="H179" s="786">
        <v>44728</v>
      </c>
      <c r="I179" s="785" t="s">
        <v>19749</v>
      </c>
      <c r="J179" s="785" t="s">
        <v>629</v>
      </c>
      <c r="K179" s="785" t="s">
        <v>19750</v>
      </c>
      <c r="L179" s="785" t="s">
        <v>19751</v>
      </c>
      <c r="M179" s="785"/>
      <c r="N179" s="785"/>
      <c r="O179" s="785"/>
      <c r="P179" s="787">
        <v>37.494857000000003</v>
      </c>
      <c r="Q179" s="787">
        <v>-0.394285</v>
      </c>
      <c r="R179" s="785" t="s">
        <v>1089</v>
      </c>
      <c r="S179" s="785" t="s">
        <v>1164</v>
      </c>
      <c r="T179" s="785" t="s">
        <v>4033</v>
      </c>
      <c r="U179" s="785" t="s">
        <v>16106</v>
      </c>
      <c r="V179" s="785">
        <v>8</v>
      </c>
      <c r="W179" s="785" t="s">
        <v>3324</v>
      </c>
      <c r="X179" s="785" t="s">
        <v>19716</v>
      </c>
      <c r="Y179" s="615" t="str">
        <f t="shared" si="2"/>
        <v>Peter kivuti</v>
      </c>
      <c r="Z179" s="785" t="s">
        <v>2599</v>
      </c>
      <c r="AA179" s="785" t="s">
        <v>4314</v>
      </c>
      <c r="AB179" s="785" t="s">
        <v>2683</v>
      </c>
      <c r="AC179" s="785" t="s">
        <v>2606</v>
      </c>
      <c r="AD179" s="786">
        <v>44746</v>
      </c>
    </row>
    <row r="180" spans="1:30" ht="15.75">
      <c r="A180" s="785" t="s">
        <v>4301</v>
      </c>
      <c r="B180" s="785" t="s">
        <v>15973</v>
      </c>
      <c r="C180" s="785" t="s">
        <v>4303</v>
      </c>
      <c r="D180" s="785" t="s">
        <v>2599</v>
      </c>
      <c r="E180" s="785" t="s">
        <v>15974</v>
      </c>
      <c r="F180" s="786">
        <v>44717</v>
      </c>
      <c r="G180" s="785" t="s">
        <v>15975</v>
      </c>
      <c r="H180" s="786">
        <v>44727</v>
      </c>
      <c r="I180" s="785" t="s">
        <v>15976</v>
      </c>
      <c r="J180" s="785" t="s">
        <v>627</v>
      </c>
      <c r="K180" s="785" t="s">
        <v>15977</v>
      </c>
      <c r="L180" s="785" t="s">
        <v>15978</v>
      </c>
      <c r="M180" s="785"/>
      <c r="N180" s="785"/>
      <c r="O180" s="785" t="s">
        <v>15979</v>
      </c>
      <c r="P180" s="787">
        <v>34.639983000000001</v>
      </c>
      <c r="Q180" s="787">
        <v>6.9601999999999997E-2</v>
      </c>
      <c r="R180" s="785" t="s">
        <v>1700</v>
      </c>
      <c r="S180" s="785" t="s">
        <v>3769</v>
      </c>
      <c r="T180" s="785" t="s">
        <v>15980</v>
      </c>
      <c r="U180" s="785" t="s">
        <v>15981</v>
      </c>
      <c r="V180" s="785">
        <v>12</v>
      </c>
      <c r="W180" s="785" t="s">
        <v>11009</v>
      </c>
      <c r="X180" s="785" t="s">
        <v>11009</v>
      </c>
      <c r="Y180" s="615" t="str">
        <f t="shared" si="2"/>
        <v>Kennedy Amiani Anzeze</v>
      </c>
      <c r="Z180" s="785" t="s">
        <v>2599</v>
      </c>
      <c r="AA180" s="785" t="s">
        <v>4314</v>
      </c>
      <c r="AB180" s="785" t="s">
        <v>2605</v>
      </c>
      <c r="AC180" s="785" t="s">
        <v>2606</v>
      </c>
      <c r="AD180" s="786">
        <v>44729</v>
      </c>
    </row>
    <row r="181" spans="1:30" ht="15.75">
      <c r="A181" s="785" t="s">
        <v>4301</v>
      </c>
      <c r="B181" s="785" t="s">
        <v>32292</v>
      </c>
      <c r="C181" s="785" t="s">
        <v>4303</v>
      </c>
      <c r="D181" s="785" t="s">
        <v>2599</v>
      </c>
      <c r="E181" s="785" t="s">
        <v>28525</v>
      </c>
      <c r="F181" s="786">
        <v>44714</v>
      </c>
      <c r="G181" s="785" t="s">
        <v>15975</v>
      </c>
      <c r="H181" s="786">
        <v>44727</v>
      </c>
      <c r="I181" s="785" t="s">
        <v>32293</v>
      </c>
      <c r="J181" s="785" t="s">
        <v>627</v>
      </c>
      <c r="K181" s="785" t="s">
        <v>32294</v>
      </c>
      <c r="L181" s="785" t="s">
        <v>32295</v>
      </c>
      <c r="M181" s="785"/>
      <c r="N181" s="785"/>
      <c r="O181" s="785" t="s">
        <v>32296</v>
      </c>
      <c r="P181" s="787">
        <v>36.722135999999999</v>
      </c>
      <c r="Q181" s="787">
        <v>-1.219284</v>
      </c>
      <c r="R181" s="785" t="s">
        <v>821</v>
      </c>
      <c r="S181" s="785" t="s">
        <v>1429</v>
      </c>
      <c r="T181" s="785" t="s">
        <v>2943</v>
      </c>
      <c r="U181" s="785" t="s">
        <v>3707</v>
      </c>
      <c r="V181" s="785">
        <v>12</v>
      </c>
      <c r="W181" s="785" t="s">
        <v>3106</v>
      </c>
      <c r="X181" s="785"/>
      <c r="Y181" s="615" t="str">
        <f t="shared" si="2"/>
        <v>Joseph Muchirira Mugo</v>
      </c>
      <c r="Z181" s="785" t="s">
        <v>2599</v>
      </c>
      <c r="AA181" s="785" t="s">
        <v>4314</v>
      </c>
      <c r="AB181" s="785" t="s">
        <v>2605</v>
      </c>
      <c r="AC181" s="785" t="s">
        <v>2606</v>
      </c>
      <c r="AD181" s="786">
        <v>44750</v>
      </c>
    </row>
    <row r="182" spans="1:30" ht="15.75">
      <c r="A182" s="785" t="s">
        <v>4301</v>
      </c>
      <c r="B182" s="785" t="s">
        <v>33171</v>
      </c>
      <c r="C182" s="785" t="s">
        <v>4379</v>
      </c>
      <c r="D182" s="785" t="s">
        <v>2751</v>
      </c>
      <c r="E182" s="785" t="s">
        <v>33172</v>
      </c>
      <c r="F182" s="786">
        <v>44631</v>
      </c>
      <c r="G182" s="785" t="s">
        <v>15975</v>
      </c>
      <c r="H182" s="786">
        <v>44727</v>
      </c>
      <c r="I182" s="785" t="s">
        <v>33173</v>
      </c>
      <c r="J182" s="785" t="s">
        <v>2845</v>
      </c>
      <c r="K182" s="785" t="s">
        <v>33174</v>
      </c>
      <c r="L182" s="785" t="s">
        <v>33175</v>
      </c>
      <c r="M182" s="785"/>
      <c r="N182" s="785"/>
      <c r="O182" s="785"/>
      <c r="P182" s="787">
        <v>39.847042000000002</v>
      </c>
      <c r="Q182" s="787">
        <v>-3.6186129999999999</v>
      </c>
      <c r="R182" s="785" t="s">
        <v>1671</v>
      </c>
      <c r="S182" s="785" t="s">
        <v>3084</v>
      </c>
      <c r="T182" s="785" t="s">
        <v>3084</v>
      </c>
      <c r="U182" s="785" t="s">
        <v>5126</v>
      </c>
      <c r="V182" s="785" t="s">
        <v>3177</v>
      </c>
      <c r="W182" s="785" t="s">
        <v>2739</v>
      </c>
      <c r="X182" s="785"/>
      <c r="Y182" s="615" t="str">
        <f t="shared" si="2"/>
        <v>Afrisol Energy Ltd</v>
      </c>
      <c r="Z182" s="785" t="s">
        <v>2599</v>
      </c>
      <c r="AA182" s="785" t="s">
        <v>4314</v>
      </c>
      <c r="AB182" s="785" t="s">
        <v>2683</v>
      </c>
      <c r="AC182" s="785" t="s">
        <v>2606</v>
      </c>
      <c r="AD182" s="786">
        <v>44730</v>
      </c>
    </row>
    <row r="183" spans="1:30" ht="15.75">
      <c r="A183" s="785" t="s">
        <v>4301</v>
      </c>
      <c r="B183" s="785" t="s">
        <v>25375</v>
      </c>
      <c r="C183" s="785" t="s">
        <v>4303</v>
      </c>
      <c r="D183" s="785" t="s">
        <v>2599</v>
      </c>
      <c r="E183" s="785" t="s">
        <v>14967</v>
      </c>
      <c r="F183" s="786">
        <v>44661</v>
      </c>
      <c r="G183" s="785" t="s">
        <v>25376</v>
      </c>
      <c r="H183" s="786">
        <v>44726</v>
      </c>
      <c r="I183" s="785" t="s">
        <v>25377</v>
      </c>
      <c r="J183" s="785" t="s">
        <v>627</v>
      </c>
      <c r="K183" s="785" t="s">
        <v>2599</v>
      </c>
      <c r="L183" s="785" t="s">
        <v>25378</v>
      </c>
      <c r="M183" s="785"/>
      <c r="N183" s="785"/>
      <c r="O183" s="785"/>
      <c r="P183" s="787">
        <v>36.932617</v>
      </c>
      <c r="Q183" s="787">
        <v>-0.82289800000000002</v>
      </c>
      <c r="R183" s="785" t="s">
        <v>1030</v>
      </c>
      <c r="S183" s="785" t="s">
        <v>1031</v>
      </c>
      <c r="T183" s="785" t="s">
        <v>25379</v>
      </c>
      <c r="U183" s="785" t="s">
        <v>5827</v>
      </c>
      <c r="V183" s="785" t="s">
        <v>12714</v>
      </c>
      <c r="W183" s="785" t="s">
        <v>4047</v>
      </c>
      <c r="X183" s="785" t="s">
        <v>2647</v>
      </c>
      <c r="Y183" s="615" t="str">
        <f t="shared" si="2"/>
        <v>Washington Mwangi Muinuki</v>
      </c>
      <c r="Z183" s="785" t="s">
        <v>2599</v>
      </c>
      <c r="AA183" s="785" t="s">
        <v>4314</v>
      </c>
      <c r="AB183" s="785" t="s">
        <v>2605</v>
      </c>
      <c r="AC183" s="785" t="s">
        <v>2606</v>
      </c>
      <c r="AD183" s="786">
        <v>44861</v>
      </c>
    </row>
    <row r="184" spans="1:30" ht="15.75">
      <c r="A184" s="785" t="s">
        <v>4301</v>
      </c>
      <c r="B184" s="785" t="s">
        <v>32021</v>
      </c>
      <c r="C184" s="785" t="s">
        <v>4303</v>
      </c>
      <c r="D184" s="785" t="s">
        <v>2599</v>
      </c>
      <c r="E184" s="785" t="s">
        <v>4446</v>
      </c>
      <c r="F184" s="786">
        <v>44526</v>
      </c>
      <c r="G184" s="785" t="s">
        <v>32022</v>
      </c>
      <c r="H184" s="786">
        <v>44716</v>
      </c>
      <c r="I184" s="785" t="s">
        <v>32023</v>
      </c>
      <c r="J184" s="785" t="s">
        <v>629</v>
      </c>
      <c r="K184" s="785" t="s">
        <v>32024</v>
      </c>
      <c r="L184" s="785" t="s">
        <v>32025</v>
      </c>
      <c r="M184" s="785" t="s">
        <v>32026</v>
      </c>
      <c r="N184" s="785"/>
      <c r="O184" s="785"/>
      <c r="P184" s="787">
        <v>35.234656999999999</v>
      </c>
      <c r="Q184" s="787">
        <v>-0.29787999999999998</v>
      </c>
      <c r="R184" s="785" t="s">
        <v>2053</v>
      </c>
      <c r="S184" s="785" t="s">
        <v>2054</v>
      </c>
      <c r="T184" s="785" t="s">
        <v>3593</v>
      </c>
      <c r="U184" s="785" t="s">
        <v>23186</v>
      </c>
      <c r="V184" s="785">
        <v>12</v>
      </c>
      <c r="W184" s="785" t="s">
        <v>2844</v>
      </c>
      <c r="X184" s="785"/>
      <c r="Y184" s="615" t="str">
        <f t="shared" si="2"/>
        <v>Benjamin Kirui</v>
      </c>
      <c r="Z184" s="785" t="s">
        <v>2599</v>
      </c>
      <c r="AA184" s="785" t="s">
        <v>4314</v>
      </c>
      <c r="AB184" s="785" t="s">
        <v>2683</v>
      </c>
      <c r="AC184" s="785" t="s">
        <v>2606</v>
      </c>
      <c r="AD184" s="786">
        <v>44901</v>
      </c>
    </row>
    <row r="185" spans="1:30" ht="15.75">
      <c r="A185" s="785" t="s">
        <v>4301</v>
      </c>
      <c r="B185" s="785" t="s">
        <v>20329</v>
      </c>
      <c r="C185" s="785" t="s">
        <v>4379</v>
      </c>
      <c r="D185" s="785" t="s">
        <v>2751</v>
      </c>
      <c r="E185" s="785" t="s">
        <v>7021</v>
      </c>
      <c r="F185" s="786">
        <v>44558</v>
      </c>
      <c r="G185" s="785" t="s">
        <v>20330</v>
      </c>
      <c r="H185" s="786">
        <v>44713</v>
      </c>
      <c r="I185" s="785" t="s">
        <v>20331</v>
      </c>
      <c r="J185" s="785" t="s">
        <v>627</v>
      </c>
      <c r="K185" s="785" t="s">
        <v>20332</v>
      </c>
      <c r="L185" s="785" t="s">
        <v>20333</v>
      </c>
      <c r="M185" s="785"/>
      <c r="N185" s="785"/>
      <c r="O185" s="785"/>
      <c r="P185" s="787">
        <v>35.303432999999998</v>
      </c>
      <c r="Q185" s="787">
        <v>-0.32444800000000001</v>
      </c>
      <c r="R185" s="785" t="s">
        <v>2053</v>
      </c>
      <c r="S185" s="785" t="s">
        <v>2054</v>
      </c>
      <c r="T185" s="785" t="s">
        <v>3475</v>
      </c>
      <c r="U185" s="785" t="s">
        <v>3476</v>
      </c>
      <c r="V185" s="785">
        <v>10</v>
      </c>
      <c r="W185" s="785" t="s">
        <v>2760</v>
      </c>
      <c r="X185" s="785" t="s">
        <v>2760</v>
      </c>
      <c r="Y185" s="615" t="str">
        <f t="shared" si="2"/>
        <v>Philip Kurgat</v>
      </c>
      <c r="Z185" s="785" t="s">
        <v>2599</v>
      </c>
      <c r="AA185" s="785" t="s">
        <v>4314</v>
      </c>
      <c r="AB185" s="785" t="s">
        <v>2683</v>
      </c>
      <c r="AC185" s="785" t="s">
        <v>2606</v>
      </c>
      <c r="AD185" s="786">
        <v>44741</v>
      </c>
    </row>
    <row r="186" spans="1:30" ht="15.75">
      <c r="A186" s="785" t="s">
        <v>4301</v>
      </c>
      <c r="B186" s="785" t="s">
        <v>20376</v>
      </c>
      <c r="C186" s="785" t="s">
        <v>4303</v>
      </c>
      <c r="D186" s="785" t="s">
        <v>2599</v>
      </c>
      <c r="E186" s="785" t="s">
        <v>20377</v>
      </c>
      <c r="F186" s="786">
        <v>44654</v>
      </c>
      <c r="G186" s="785" t="s">
        <v>20330</v>
      </c>
      <c r="H186" s="786">
        <v>44713</v>
      </c>
      <c r="I186" s="785" t="s">
        <v>20378</v>
      </c>
      <c r="J186" s="785" t="s">
        <v>627</v>
      </c>
      <c r="K186" s="785" t="s">
        <v>20379</v>
      </c>
      <c r="L186" s="785" t="s">
        <v>20380</v>
      </c>
      <c r="M186" s="785"/>
      <c r="N186" s="785"/>
      <c r="O186" s="785" t="s">
        <v>20381</v>
      </c>
      <c r="P186" s="787">
        <v>35.098301999999997</v>
      </c>
      <c r="Q186" s="787">
        <v>-0.58189500000000005</v>
      </c>
      <c r="R186" s="785" t="s">
        <v>2053</v>
      </c>
      <c r="S186" s="785" t="s">
        <v>2098</v>
      </c>
      <c r="T186" s="785" t="s">
        <v>20087</v>
      </c>
      <c r="U186" s="785" t="s">
        <v>20382</v>
      </c>
      <c r="V186" s="785">
        <v>12</v>
      </c>
      <c r="W186" s="785" t="s">
        <v>2760</v>
      </c>
      <c r="X186" s="785" t="s">
        <v>2760</v>
      </c>
      <c r="Y186" s="615" t="str">
        <f t="shared" si="2"/>
        <v>Philip Kurgat</v>
      </c>
      <c r="Z186" s="785" t="s">
        <v>2599</v>
      </c>
      <c r="AA186" s="785" t="s">
        <v>4314</v>
      </c>
      <c r="AB186" s="785" t="s">
        <v>2683</v>
      </c>
      <c r="AC186" s="785" t="s">
        <v>2606</v>
      </c>
      <c r="AD186" s="786">
        <v>44724</v>
      </c>
    </row>
    <row r="187" spans="1:30" ht="15.75">
      <c r="A187" s="785" t="s">
        <v>4301</v>
      </c>
      <c r="B187" s="785" t="s">
        <v>25006</v>
      </c>
      <c r="C187" s="785" t="s">
        <v>4303</v>
      </c>
      <c r="D187" s="785" t="s">
        <v>2599</v>
      </c>
      <c r="E187" s="785" t="s">
        <v>11902</v>
      </c>
      <c r="F187" s="786">
        <v>44691</v>
      </c>
      <c r="G187" s="785" t="s">
        <v>25007</v>
      </c>
      <c r="H187" s="786">
        <v>44707</v>
      </c>
      <c r="I187" s="785" t="s">
        <v>25008</v>
      </c>
      <c r="J187" s="785" t="s">
        <v>629</v>
      </c>
      <c r="K187" s="785" t="s">
        <v>25009</v>
      </c>
      <c r="L187" s="785" t="s">
        <v>25010</v>
      </c>
      <c r="M187" s="785"/>
      <c r="N187" s="785"/>
      <c r="O187" s="785" t="s">
        <v>25011</v>
      </c>
      <c r="P187" s="787">
        <v>37.026007999999997</v>
      </c>
      <c r="Q187" s="787">
        <v>-5.7609E-2</v>
      </c>
      <c r="R187" s="785" t="s">
        <v>1056</v>
      </c>
      <c r="S187" s="785" t="s">
        <v>2272</v>
      </c>
      <c r="T187" s="785" t="s">
        <v>3697</v>
      </c>
      <c r="U187" s="785" t="s">
        <v>25012</v>
      </c>
      <c r="V187" s="785">
        <v>6</v>
      </c>
      <c r="W187" s="785" t="s">
        <v>9679</v>
      </c>
      <c r="X187" s="785" t="s">
        <v>9679</v>
      </c>
      <c r="Y187" s="615" t="str">
        <f t="shared" si="2"/>
        <v>Wambui Gituku</v>
      </c>
      <c r="Z187" s="785" t="s">
        <v>2599</v>
      </c>
      <c r="AA187" s="785" t="s">
        <v>4314</v>
      </c>
      <c r="AB187" s="785" t="s">
        <v>2683</v>
      </c>
      <c r="AC187" s="785" t="s">
        <v>2606</v>
      </c>
      <c r="AD187" s="786">
        <v>44818</v>
      </c>
    </row>
    <row r="188" spans="1:30" ht="15.75">
      <c r="A188" s="785" t="s">
        <v>4301</v>
      </c>
      <c r="B188" s="785" t="s">
        <v>11128</v>
      </c>
      <c r="C188" s="785" t="s">
        <v>4303</v>
      </c>
      <c r="D188" s="785" t="s">
        <v>2599</v>
      </c>
      <c r="E188" s="785" t="s">
        <v>11129</v>
      </c>
      <c r="F188" s="786">
        <v>44666</v>
      </c>
      <c r="G188" s="785" t="s">
        <v>11130</v>
      </c>
      <c r="H188" s="786">
        <v>44706</v>
      </c>
      <c r="I188" s="785" t="s">
        <v>11131</v>
      </c>
      <c r="J188" s="785" t="s">
        <v>627</v>
      </c>
      <c r="K188" s="785" t="s">
        <v>11132</v>
      </c>
      <c r="L188" s="785" t="s">
        <v>11133</v>
      </c>
      <c r="M188" s="785"/>
      <c r="N188" s="785"/>
      <c r="O188" s="785" t="s">
        <v>11134</v>
      </c>
      <c r="P188" s="787">
        <v>34.755575</v>
      </c>
      <c r="Q188" s="787">
        <v>0.71286499999999997</v>
      </c>
      <c r="R188" s="785" t="s">
        <v>2301</v>
      </c>
      <c r="S188" s="785" t="s">
        <v>3378</v>
      </c>
      <c r="T188" s="785" t="s">
        <v>11135</v>
      </c>
      <c r="U188" s="785" t="s">
        <v>11136</v>
      </c>
      <c r="V188" s="785">
        <v>10</v>
      </c>
      <c r="W188" s="785" t="s">
        <v>6356</v>
      </c>
      <c r="X188" s="785" t="s">
        <v>6356</v>
      </c>
      <c r="Y188" s="615" t="str">
        <f t="shared" si="2"/>
        <v>Gillet Lihanda</v>
      </c>
      <c r="Z188" s="785" t="s">
        <v>2599</v>
      </c>
      <c r="AA188" s="785" t="s">
        <v>4314</v>
      </c>
      <c r="AB188" s="785" t="s">
        <v>2683</v>
      </c>
      <c r="AC188" s="785" t="s">
        <v>2606</v>
      </c>
      <c r="AD188" s="786">
        <v>44729</v>
      </c>
    </row>
    <row r="189" spans="1:30" ht="15.75">
      <c r="A189" s="785" t="s">
        <v>4301</v>
      </c>
      <c r="B189" s="785" t="s">
        <v>31081</v>
      </c>
      <c r="C189" s="785" t="s">
        <v>4303</v>
      </c>
      <c r="D189" s="785" t="s">
        <v>2599</v>
      </c>
      <c r="E189" s="785" t="s">
        <v>11129</v>
      </c>
      <c r="F189" s="786">
        <v>44666</v>
      </c>
      <c r="G189" s="785" t="s">
        <v>11130</v>
      </c>
      <c r="H189" s="786">
        <v>44706</v>
      </c>
      <c r="I189" s="785" t="s">
        <v>31082</v>
      </c>
      <c r="J189" s="785" t="s">
        <v>629</v>
      </c>
      <c r="K189" s="785" t="s">
        <v>31083</v>
      </c>
      <c r="L189" s="785" t="s">
        <v>31084</v>
      </c>
      <c r="M189" s="785"/>
      <c r="N189" s="785"/>
      <c r="O189" s="785" t="s">
        <v>31085</v>
      </c>
      <c r="P189" s="787">
        <v>37.071779999999997</v>
      </c>
      <c r="Q189" s="787">
        <v>-0.491782</v>
      </c>
      <c r="R189" s="785" t="s">
        <v>1056</v>
      </c>
      <c r="S189" s="785" t="s">
        <v>2893</v>
      </c>
      <c r="T189" s="785" t="s">
        <v>4557</v>
      </c>
      <c r="U189" s="785" t="s">
        <v>3991</v>
      </c>
      <c r="V189" s="785">
        <v>10</v>
      </c>
      <c r="W189" s="785" t="s">
        <v>9724</v>
      </c>
      <c r="X189" s="785"/>
      <c r="Y189" s="615" t="str">
        <f t="shared" si="2"/>
        <v>Francis Nyaga Muriithi</v>
      </c>
      <c r="Z189" s="785" t="s">
        <v>2599</v>
      </c>
      <c r="AA189" s="785" t="s">
        <v>4314</v>
      </c>
      <c r="AB189" s="785" t="s">
        <v>2683</v>
      </c>
      <c r="AC189" s="785" t="s">
        <v>2606</v>
      </c>
      <c r="AD189" s="786">
        <v>44719</v>
      </c>
    </row>
    <row r="190" spans="1:30" ht="15.75">
      <c r="A190" s="785" t="s">
        <v>4301</v>
      </c>
      <c r="B190" s="785" t="s">
        <v>27199</v>
      </c>
      <c r="C190" s="785" t="s">
        <v>4379</v>
      </c>
      <c r="D190" s="785" t="s">
        <v>4418</v>
      </c>
      <c r="E190" s="785" t="s">
        <v>27200</v>
      </c>
      <c r="F190" s="786">
        <v>44688</v>
      </c>
      <c r="G190" s="785" t="s">
        <v>27201</v>
      </c>
      <c r="H190" s="786">
        <v>44705</v>
      </c>
      <c r="I190" s="785" t="s">
        <v>27202</v>
      </c>
      <c r="J190" s="785" t="s">
        <v>627</v>
      </c>
      <c r="K190" s="785" t="s">
        <v>27203</v>
      </c>
      <c r="L190" s="785" t="s">
        <v>27204</v>
      </c>
      <c r="M190" s="785"/>
      <c r="N190" s="785"/>
      <c r="O190" s="785" t="s">
        <v>27205</v>
      </c>
      <c r="P190" s="787">
        <v>37.026344999999999</v>
      </c>
      <c r="Q190" s="787">
        <v>-5.7452999999999997E-2</v>
      </c>
      <c r="R190" s="785" t="s">
        <v>1056</v>
      </c>
      <c r="S190" s="785" t="s">
        <v>2272</v>
      </c>
      <c r="T190" s="785" t="s">
        <v>3272</v>
      </c>
      <c r="U190" s="785" t="s">
        <v>25012</v>
      </c>
      <c r="V190" s="785">
        <v>6</v>
      </c>
      <c r="W190" s="785" t="s">
        <v>9679</v>
      </c>
      <c r="X190" s="785"/>
      <c r="Y190" s="615" t="str">
        <f t="shared" si="2"/>
        <v>Wambui Gituku</v>
      </c>
      <c r="Z190" s="785" t="s">
        <v>2599</v>
      </c>
      <c r="AA190" s="785" t="s">
        <v>4314</v>
      </c>
      <c r="AB190" s="785" t="s">
        <v>2683</v>
      </c>
      <c r="AC190" s="785" t="s">
        <v>2606</v>
      </c>
      <c r="AD190" s="786">
        <v>44818</v>
      </c>
    </row>
    <row r="191" spans="1:30" ht="15.75">
      <c r="A191" s="785" t="s">
        <v>4301</v>
      </c>
      <c r="B191" s="785" t="s">
        <v>8173</v>
      </c>
      <c r="C191" s="785" t="s">
        <v>4303</v>
      </c>
      <c r="D191" s="785" t="s">
        <v>2599</v>
      </c>
      <c r="E191" s="785" t="s">
        <v>8174</v>
      </c>
      <c r="F191" s="786">
        <v>44671</v>
      </c>
      <c r="G191" s="785" t="s">
        <v>8175</v>
      </c>
      <c r="H191" s="786">
        <v>44703</v>
      </c>
      <c r="I191" s="785" t="s">
        <v>8176</v>
      </c>
      <c r="J191" s="785" t="s">
        <v>629</v>
      </c>
      <c r="K191" s="785" t="s">
        <v>8177</v>
      </c>
      <c r="L191" s="785" t="s">
        <v>8178</v>
      </c>
      <c r="M191" s="785"/>
      <c r="N191" s="785"/>
      <c r="O191" s="785" t="s">
        <v>8179</v>
      </c>
      <c r="P191" s="787">
        <v>37.592841999999997</v>
      </c>
      <c r="Q191" s="787">
        <v>-8.2424999999999998E-2</v>
      </c>
      <c r="R191" s="785" t="s">
        <v>1104</v>
      </c>
      <c r="S191" s="785" t="s">
        <v>2643</v>
      </c>
      <c r="T191" s="785" t="s">
        <v>8154</v>
      </c>
      <c r="U191" s="785" t="s">
        <v>8057</v>
      </c>
      <c r="V191" s="785">
        <v>8</v>
      </c>
      <c r="W191" s="785" t="s">
        <v>8017</v>
      </c>
      <c r="X191" s="785" t="s">
        <v>8018</v>
      </c>
      <c r="Y191" s="615" t="str">
        <f t="shared" si="2"/>
        <v>Eric Munene</v>
      </c>
      <c r="Z191" s="785" t="s">
        <v>2599</v>
      </c>
      <c r="AA191" s="785" t="s">
        <v>4314</v>
      </c>
      <c r="AB191" s="785" t="s">
        <v>2683</v>
      </c>
      <c r="AC191" s="785" t="s">
        <v>2606</v>
      </c>
      <c r="AD191" s="786">
        <v>44722</v>
      </c>
    </row>
    <row r="192" spans="1:30" ht="15.75">
      <c r="A192" s="785" t="s">
        <v>4301</v>
      </c>
      <c r="B192" s="785" t="s">
        <v>17432</v>
      </c>
      <c r="C192" s="785" t="s">
        <v>4379</v>
      </c>
      <c r="D192" s="785" t="s">
        <v>2751</v>
      </c>
      <c r="E192" s="785" t="s">
        <v>17433</v>
      </c>
      <c r="F192" s="786">
        <v>44660</v>
      </c>
      <c r="G192" s="785" t="s">
        <v>11626</v>
      </c>
      <c r="H192" s="786">
        <v>44698</v>
      </c>
      <c r="I192" s="785" t="s">
        <v>17434</v>
      </c>
      <c r="J192" s="785" t="s">
        <v>627</v>
      </c>
      <c r="K192" s="785" t="s">
        <v>17435</v>
      </c>
      <c r="L192" s="785" t="s">
        <v>17436</v>
      </c>
      <c r="M192" s="785"/>
      <c r="N192" s="785"/>
      <c r="O192" s="785" t="s">
        <v>17437</v>
      </c>
      <c r="P192" s="787">
        <v>36.893165000000003</v>
      </c>
      <c r="Q192" s="787">
        <v>-0.97096199999999999</v>
      </c>
      <c r="R192" s="785" t="s">
        <v>821</v>
      </c>
      <c r="S192" s="785" t="s">
        <v>2120</v>
      </c>
      <c r="T192" s="785" t="s">
        <v>17438</v>
      </c>
      <c r="U192" s="785" t="s">
        <v>3708</v>
      </c>
      <c r="V192" s="785">
        <v>8</v>
      </c>
      <c r="W192" s="785" t="s">
        <v>3535</v>
      </c>
      <c r="X192" s="785" t="s">
        <v>3535</v>
      </c>
      <c r="Y192" s="615" t="str">
        <f t="shared" si="2"/>
        <v>Maurice Kinuthia Wangui</v>
      </c>
      <c r="Z192" s="785" t="s">
        <v>2599</v>
      </c>
      <c r="AA192" s="785" t="s">
        <v>4314</v>
      </c>
      <c r="AB192" s="785" t="s">
        <v>2605</v>
      </c>
      <c r="AC192" s="785" t="s">
        <v>2606</v>
      </c>
      <c r="AD192" s="786">
        <v>44698</v>
      </c>
    </row>
    <row r="193" spans="1:30" ht="15.75">
      <c r="A193" s="785" t="s">
        <v>4301</v>
      </c>
      <c r="B193" s="785" t="s">
        <v>28567</v>
      </c>
      <c r="C193" s="785" t="s">
        <v>4303</v>
      </c>
      <c r="D193" s="785" t="s">
        <v>2599</v>
      </c>
      <c r="E193" s="785" t="s">
        <v>28530</v>
      </c>
      <c r="F193" s="786">
        <v>44606</v>
      </c>
      <c r="G193" s="785" t="s">
        <v>11626</v>
      </c>
      <c r="H193" s="786">
        <v>44698</v>
      </c>
      <c r="I193" s="785" t="s">
        <v>28568</v>
      </c>
      <c r="J193" s="785" t="s">
        <v>629</v>
      </c>
      <c r="K193" s="785">
        <v>99999</v>
      </c>
      <c r="L193" s="785" t="s">
        <v>28569</v>
      </c>
      <c r="M193" s="785"/>
      <c r="N193" s="785"/>
      <c r="O193" s="785"/>
      <c r="P193" s="787">
        <v>35.767465999999999</v>
      </c>
      <c r="Q193" s="787">
        <v>0.471111</v>
      </c>
      <c r="R193" s="785" t="s">
        <v>622</v>
      </c>
      <c r="S193" s="785" t="s">
        <v>3790</v>
      </c>
      <c r="T193" s="785" t="s">
        <v>15734</v>
      </c>
      <c r="U193" s="785" t="s">
        <v>28570</v>
      </c>
      <c r="V193" s="785">
        <v>8</v>
      </c>
      <c r="W193" s="785" t="s">
        <v>21103</v>
      </c>
      <c r="X193" s="785"/>
      <c r="Y193" s="615" t="str">
        <f t="shared" si="2"/>
        <v>Robert Kiprono Ngetich</v>
      </c>
      <c r="Z193" s="785" t="s">
        <v>2599</v>
      </c>
      <c r="AA193" s="785" t="s">
        <v>4314</v>
      </c>
      <c r="AB193" s="785" t="s">
        <v>2683</v>
      </c>
      <c r="AC193" s="785" t="s">
        <v>2606</v>
      </c>
      <c r="AD193" s="786">
        <v>44698</v>
      </c>
    </row>
    <row r="194" spans="1:30" ht="15.75">
      <c r="A194" s="785" t="s">
        <v>4301</v>
      </c>
      <c r="B194" s="785" t="s">
        <v>31067</v>
      </c>
      <c r="C194" s="785" t="s">
        <v>4303</v>
      </c>
      <c r="D194" s="785" t="s">
        <v>2599</v>
      </c>
      <c r="E194" s="785" t="s">
        <v>25051</v>
      </c>
      <c r="F194" s="786">
        <v>44627</v>
      </c>
      <c r="G194" s="785" t="s">
        <v>11626</v>
      </c>
      <c r="H194" s="786">
        <v>44698</v>
      </c>
      <c r="I194" s="785" t="s">
        <v>31068</v>
      </c>
      <c r="J194" s="785" t="s">
        <v>629</v>
      </c>
      <c r="K194" s="785">
        <v>99999</v>
      </c>
      <c r="L194" s="785" t="s">
        <v>31069</v>
      </c>
      <c r="M194" s="785"/>
      <c r="N194" s="785"/>
      <c r="O194" s="785" t="s">
        <v>31070</v>
      </c>
      <c r="P194" s="787">
        <v>35.744610999999999</v>
      </c>
      <c r="Q194" s="787">
        <v>0.47845399999999999</v>
      </c>
      <c r="R194" s="785" t="s">
        <v>622</v>
      </c>
      <c r="S194" s="785" t="s">
        <v>3790</v>
      </c>
      <c r="T194" s="785" t="s">
        <v>3791</v>
      </c>
      <c r="U194" s="785" t="s">
        <v>31071</v>
      </c>
      <c r="V194" s="785">
        <v>10</v>
      </c>
      <c r="W194" s="785" t="s">
        <v>21103</v>
      </c>
      <c r="X194" s="785"/>
      <c r="Y194" s="615" t="str">
        <f t="shared" ref="Y194:Y257" si="3">IF(X194="",W194,X194)</f>
        <v>Robert Kiprono Ngetich</v>
      </c>
      <c r="Z194" s="785" t="s">
        <v>2599</v>
      </c>
      <c r="AA194" s="785" t="s">
        <v>4314</v>
      </c>
      <c r="AB194" s="785" t="s">
        <v>2683</v>
      </c>
      <c r="AC194" s="785" t="s">
        <v>2606</v>
      </c>
      <c r="AD194" s="786">
        <v>44698</v>
      </c>
    </row>
    <row r="195" spans="1:30" ht="15.75">
      <c r="A195" s="785" t="s">
        <v>4301</v>
      </c>
      <c r="B195" s="785" t="s">
        <v>19334</v>
      </c>
      <c r="C195" s="785" t="s">
        <v>4303</v>
      </c>
      <c r="D195" s="785" t="s">
        <v>2599</v>
      </c>
      <c r="E195" s="785" t="s">
        <v>14957</v>
      </c>
      <c r="F195" s="786">
        <v>44697</v>
      </c>
      <c r="G195" s="785" t="s">
        <v>14957</v>
      </c>
      <c r="H195" s="786">
        <v>44697</v>
      </c>
      <c r="I195" s="785" t="s">
        <v>19335</v>
      </c>
      <c r="J195" s="785" t="s">
        <v>629</v>
      </c>
      <c r="K195" s="785" t="s">
        <v>19336</v>
      </c>
      <c r="L195" s="785" t="s">
        <v>19337</v>
      </c>
      <c r="M195" s="785"/>
      <c r="N195" s="785"/>
      <c r="O195" s="785" t="s">
        <v>19338</v>
      </c>
      <c r="P195" s="787">
        <v>34.531283000000002</v>
      </c>
      <c r="Q195" s="787">
        <v>0.60100100000000001</v>
      </c>
      <c r="R195" s="785" t="s">
        <v>2301</v>
      </c>
      <c r="S195" s="785" t="s">
        <v>11162</v>
      </c>
      <c r="T195" s="785" t="s">
        <v>19339</v>
      </c>
      <c r="U195" s="785" t="s">
        <v>19340</v>
      </c>
      <c r="V195" s="785">
        <v>10</v>
      </c>
      <c r="W195" s="785" t="s">
        <v>19232</v>
      </c>
      <c r="X195" s="785" t="s">
        <v>3568</v>
      </c>
      <c r="Y195" s="615" t="str">
        <f t="shared" si="3"/>
        <v>Pafasi  Enterprise</v>
      </c>
      <c r="Z195" s="785" t="s">
        <v>2599</v>
      </c>
      <c r="AA195" s="785" t="s">
        <v>4349</v>
      </c>
      <c r="AB195" s="785" t="s">
        <v>2683</v>
      </c>
      <c r="AC195" s="785" t="s">
        <v>2606</v>
      </c>
      <c r="AD195" s="786">
        <v>44697</v>
      </c>
    </row>
    <row r="196" spans="1:30" ht="15.75">
      <c r="A196" s="785" t="s">
        <v>4301</v>
      </c>
      <c r="B196" s="785" t="s">
        <v>28571</v>
      </c>
      <c r="C196" s="785" t="s">
        <v>4303</v>
      </c>
      <c r="D196" s="785" t="s">
        <v>2599</v>
      </c>
      <c r="E196" s="785" t="s">
        <v>7061</v>
      </c>
      <c r="F196" s="786">
        <v>44667</v>
      </c>
      <c r="G196" s="785" t="s">
        <v>14957</v>
      </c>
      <c r="H196" s="786">
        <v>44697</v>
      </c>
      <c r="I196" s="785" t="s">
        <v>28572</v>
      </c>
      <c r="J196" s="785" t="s">
        <v>627</v>
      </c>
      <c r="K196" s="785" t="s">
        <v>28573</v>
      </c>
      <c r="L196" s="785" t="s">
        <v>28574</v>
      </c>
      <c r="M196" s="785"/>
      <c r="N196" s="785"/>
      <c r="O196" s="785" t="s">
        <v>28575</v>
      </c>
      <c r="P196" s="787">
        <v>36.873874999999998</v>
      </c>
      <c r="Q196" s="787">
        <v>-0.39947300000000002</v>
      </c>
      <c r="R196" s="785" t="s">
        <v>1056</v>
      </c>
      <c r="S196" s="785" t="s">
        <v>2131</v>
      </c>
      <c r="T196" s="785" t="s">
        <v>3721</v>
      </c>
      <c r="U196" s="785" t="s">
        <v>3425</v>
      </c>
      <c r="V196" s="785">
        <v>8</v>
      </c>
      <c r="W196" s="785" t="s">
        <v>4058</v>
      </c>
      <c r="X196" s="785"/>
      <c r="Y196" s="615" t="str">
        <f t="shared" si="3"/>
        <v>Mt Kenya Renewable energy</v>
      </c>
      <c r="Z196" s="785" t="s">
        <v>2599</v>
      </c>
      <c r="AA196" s="785" t="s">
        <v>4314</v>
      </c>
      <c r="AB196" s="785" t="s">
        <v>2605</v>
      </c>
      <c r="AC196" s="785" t="s">
        <v>2606</v>
      </c>
      <c r="AD196" s="786">
        <v>44701</v>
      </c>
    </row>
    <row r="197" spans="1:30" ht="15.75">
      <c r="A197" s="785" t="s">
        <v>4301</v>
      </c>
      <c r="B197" s="785" t="s">
        <v>11953</v>
      </c>
      <c r="C197" s="785" t="s">
        <v>4379</v>
      </c>
      <c r="D197" s="785" t="s">
        <v>2598</v>
      </c>
      <c r="E197" s="785" t="s">
        <v>11954</v>
      </c>
      <c r="F197" s="786">
        <v>44662</v>
      </c>
      <c r="G197" s="785" t="s">
        <v>11955</v>
      </c>
      <c r="H197" s="786">
        <v>44692</v>
      </c>
      <c r="I197" s="785" t="s">
        <v>11956</v>
      </c>
      <c r="J197" s="785" t="s">
        <v>629</v>
      </c>
      <c r="K197" s="785" t="s">
        <v>2599</v>
      </c>
      <c r="L197" s="785" t="s">
        <v>11957</v>
      </c>
      <c r="M197" s="785"/>
      <c r="N197" s="785"/>
      <c r="O197" s="785"/>
      <c r="P197" s="787">
        <v>35.095047999999998</v>
      </c>
      <c r="Q197" s="787">
        <v>0.193109</v>
      </c>
      <c r="R197" s="785" t="s">
        <v>916</v>
      </c>
      <c r="S197" s="785" t="s">
        <v>2839</v>
      </c>
      <c r="T197" s="785" t="s">
        <v>11958</v>
      </c>
      <c r="U197" s="785" t="s">
        <v>3865</v>
      </c>
      <c r="V197" s="785">
        <v>16</v>
      </c>
      <c r="W197" s="785" t="s">
        <v>11598</v>
      </c>
      <c r="X197" s="785" t="s">
        <v>11959</v>
      </c>
      <c r="Y197" s="615" t="str">
        <f t="shared" si="3"/>
        <v>James koech</v>
      </c>
      <c r="Z197" s="785" t="s">
        <v>2599</v>
      </c>
      <c r="AA197" s="785" t="s">
        <v>4314</v>
      </c>
      <c r="AB197" s="785" t="s">
        <v>2683</v>
      </c>
      <c r="AC197" s="785" t="s">
        <v>2606</v>
      </c>
      <c r="AD197" s="786">
        <v>44804</v>
      </c>
    </row>
    <row r="198" spans="1:30" ht="15.75">
      <c r="A198" s="785" t="s">
        <v>4301</v>
      </c>
      <c r="B198" s="785" t="s">
        <v>27094</v>
      </c>
      <c r="C198" s="785" t="s">
        <v>4379</v>
      </c>
      <c r="D198" s="785" t="s">
        <v>2751</v>
      </c>
      <c r="E198" s="785" t="s">
        <v>11954</v>
      </c>
      <c r="F198" s="786">
        <v>44662</v>
      </c>
      <c r="G198" s="785" t="s">
        <v>11955</v>
      </c>
      <c r="H198" s="786">
        <v>44692</v>
      </c>
      <c r="I198" s="785" t="s">
        <v>27095</v>
      </c>
      <c r="J198" s="785" t="s">
        <v>629</v>
      </c>
      <c r="K198" s="785" t="s">
        <v>27096</v>
      </c>
      <c r="L198" s="785" t="s">
        <v>27097</v>
      </c>
      <c r="M198" s="785"/>
      <c r="N198" s="785"/>
      <c r="O198" s="785" t="s">
        <v>27098</v>
      </c>
      <c r="P198" s="787">
        <v>37.099713999999999</v>
      </c>
      <c r="Q198" s="787">
        <v>-2.9478000000000001E-2</v>
      </c>
      <c r="R198" s="785" t="s">
        <v>1056</v>
      </c>
      <c r="S198" s="785" t="s">
        <v>2272</v>
      </c>
      <c r="T198" s="785" t="s">
        <v>2940</v>
      </c>
      <c r="U198" s="785" t="s">
        <v>3104</v>
      </c>
      <c r="V198" s="785">
        <v>6</v>
      </c>
      <c r="W198" s="785" t="s">
        <v>9679</v>
      </c>
      <c r="X198" s="785"/>
      <c r="Y198" s="615" t="str">
        <f t="shared" si="3"/>
        <v>Wambui Gituku</v>
      </c>
      <c r="Z198" s="785" t="s">
        <v>2599</v>
      </c>
      <c r="AA198" s="785" t="s">
        <v>4314</v>
      </c>
      <c r="AB198" s="785" t="s">
        <v>2683</v>
      </c>
      <c r="AC198" s="785" t="s">
        <v>2606</v>
      </c>
      <c r="AD198" s="786">
        <v>44693</v>
      </c>
    </row>
    <row r="199" spans="1:30" ht="15.75">
      <c r="A199" s="785" t="s">
        <v>4301</v>
      </c>
      <c r="B199" s="785" t="s">
        <v>28537</v>
      </c>
      <c r="C199" s="785" t="s">
        <v>4303</v>
      </c>
      <c r="D199" s="785" t="s">
        <v>2599</v>
      </c>
      <c r="E199" s="785" t="s">
        <v>11954</v>
      </c>
      <c r="F199" s="786">
        <v>44662</v>
      </c>
      <c r="G199" s="785" t="s">
        <v>11955</v>
      </c>
      <c r="H199" s="786">
        <v>44692</v>
      </c>
      <c r="I199" s="785" t="s">
        <v>28538</v>
      </c>
      <c r="J199" s="785" t="s">
        <v>629</v>
      </c>
      <c r="K199" s="785" t="s">
        <v>28539</v>
      </c>
      <c r="L199" s="785" t="s">
        <v>28540</v>
      </c>
      <c r="M199" s="785"/>
      <c r="N199" s="785"/>
      <c r="O199" s="785" t="s">
        <v>28541</v>
      </c>
      <c r="P199" s="787">
        <v>37.094532000000001</v>
      </c>
      <c r="Q199" s="787">
        <v>-3.8247000000000003E-2</v>
      </c>
      <c r="R199" s="785" t="s">
        <v>1056</v>
      </c>
      <c r="S199" s="785" t="s">
        <v>2272</v>
      </c>
      <c r="T199" s="785" t="s">
        <v>2940</v>
      </c>
      <c r="U199" s="785" t="s">
        <v>3104</v>
      </c>
      <c r="V199" s="785">
        <v>8</v>
      </c>
      <c r="W199" s="785" t="s">
        <v>9679</v>
      </c>
      <c r="X199" s="785"/>
      <c r="Y199" s="615" t="str">
        <f t="shared" si="3"/>
        <v>Wambui Gituku</v>
      </c>
      <c r="Z199" s="785" t="s">
        <v>2599</v>
      </c>
      <c r="AA199" s="785" t="s">
        <v>4314</v>
      </c>
      <c r="AB199" s="785" t="s">
        <v>2683</v>
      </c>
      <c r="AC199" s="785" t="s">
        <v>2606</v>
      </c>
      <c r="AD199" s="786">
        <v>44693</v>
      </c>
    </row>
    <row r="200" spans="1:30" ht="15.75">
      <c r="A200" s="785" t="s">
        <v>4301</v>
      </c>
      <c r="B200" s="785" t="s">
        <v>28542</v>
      </c>
      <c r="C200" s="785" t="s">
        <v>4303</v>
      </c>
      <c r="D200" s="785" t="s">
        <v>2599</v>
      </c>
      <c r="E200" s="785" t="s">
        <v>11954</v>
      </c>
      <c r="F200" s="786">
        <v>44662</v>
      </c>
      <c r="G200" s="785" t="s">
        <v>11955</v>
      </c>
      <c r="H200" s="786">
        <v>44692</v>
      </c>
      <c r="I200" s="785" t="s">
        <v>28543</v>
      </c>
      <c r="J200" s="785" t="s">
        <v>627</v>
      </c>
      <c r="K200" s="785" t="s">
        <v>28544</v>
      </c>
      <c r="L200" s="785" t="s">
        <v>28545</v>
      </c>
      <c r="M200" s="785"/>
      <c r="N200" s="785"/>
      <c r="O200" s="785" t="s">
        <v>28546</v>
      </c>
      <c r="P200" s="787">
        <v>37.087404999999997</v>
      </c>
      <c r="Q200" s="787">
        <v>-3.8917E-2</v>
      </c>
      <c r="R200" s="785" t="s">
        <v>1056</v>
      </c>
      <c r="S200" s="785" t="s">
        <v>2272</v>
      </c>
      <c r="T200" s="785" t="s">
        <v>2940</v>
      </c>
      <c r="U200" s="785" t="s">
        <v>3104</v>
      </c>
      <c r="V200" s="785">
        <v>8</v>
      </c>
      <c r="W200" s="785" t="s">
        <v>9679</v>
      </c>
      <c r="X200" s="785"/>
      <c r="Y200" s="615" t="str">
        <f t="shared" si="3"/>
        <v>Wambui Gituku</v>
      </c>
      <c r="Z200" s="785" t="s">
        <v>2599</v>
      </c>
      <c r="AA200" s="785" t="s">
        <v>4314</v>
      </c>
      <c r="AB200" s="785" t="s">
        <v>2683</v>
      </c>
      <c r="AC200" s="785" t="s">
        <v>2606</v>
      </c>
      <c r="AD200" s="786">
        <v>44693</v>
      </c>
    </row>
    <row r="201" spans="1:30" ht="15.75">
      <c r="A201" s="785" t="s">
        <v>4301</v>
      </c>
      <c r="B201" s="785" t="s">
        <v>28547</v>
      </c>
      <c r="C201" s="785" t="s">
        <v>4303</v>
      </c>
      <c r="D201" s="785" t="s">
        <v>2599</v>
      </c>
      <c r="E201" s="785" t="s">
        <v>11954</v>
      </c>
      <c r="F201" s="786">
        <v>44662</v>
      </c>
      <c r="G201" s="785" t="s">
        <v>11955</v>
      </c>
      <c r="H201" s="786">
        <v>44692</v>
      </c>
      <c r="I201" s="785" t="s">
        <v>28548</v>
      </c>
      <c r="J201" s="785" t="s">
        <v>627</v>
      </c>
      <c r="K201" s="785" t="s">
        <v>28549</v>
      </c>
      <c r="L201" s="785" t="s">
        <v>28550</v>
      </c>
      <c r="M201" s="785"/>
      <c r="N201" s="785"/>
      <c r="O201" s="785" t="s">
        <v>28551</v>
      </c>
      <c r="P201" s="787">
        <v>37.086553000000002</v>
      </c>
      <c r="Q201" s="787">
        <v>-3.3750000000000002E-2</v>
      </c>
      <c r="R201" s="785" t="s">
        <v>1056</v>
      </c>
      <c r="S201" s="785" t="s">
        <v>2272</v>
      </c>
      <c r="T201" s="785" t="s">
        <v>2940</v>
      </c>
      <c r="U201" s="785" t="s">
        <v>3104</v>
      </c>
      <c r="V201" s="785">
        <v>8</v>
      </c>
      <c r="W201" s="785" t="s">
        <v>9679</v>
      </c>
      <c r="X201" s="785"/>
      <c r="Y201" s="615" t="str">
        <f t="shared" si="3"/>
        <v>Wambui Gituku</v>
      </c>
      <c r="Z201" s="785" t="s">
        <v>2599</v>
      </c>
      <c r="AA201" s="785" t="s">
        <v>4314</v>
      </c>
      <c r="AB201" s="785" t="s">
        <v>2683</v>
      </c>
      <c r="AC201" s="785" t="s">
        <v>2606</v>
      </c>
      <c r="AD201" s="786">
        <v>44693</v>
      </c>
    </row>
    <row r="202" spans="1:30" ht="15.75">
      <c r="A202" s="785" t="s">
        <v>4301</v>
      </c>
      <c r="B202" s="785" t="s">
        <v>28552</v>
      </c>
      <c r="C202" s="785" t="s">
        <v>4303</v>
      </c>
      <c r="D202" s="785" t="s">
        <v>2599</v>
      </c>
      <c r="E202" s="785" t="s">
        <v>11954</v>
      </c>
      <c r="F202" s="786">
        <v>44662</v>
      </c>
      <c r="G202" s="785" t="s">
        <v>11955</v>
      </c>
      <c r="H202" s="786">
        <v>44692</v>
      </c>
      <c r="I202" s="785" t="s">
        <v>28553</v>
      </c>
      <c r="J202" s="785" t="s">
        <v>629</v>
      </c>
      <c r="K202" s="785" t="s">
        <v>28554</v>
      </c>
      <c r="L202" s="785" t="s">
        <v>28555</v>
      </c>
      <c r="M202" s="785"/>
      <c r="N202" s="785"/>
      <c r="O202" s="785" t="s">
        <v>28556</v>
      </c>
      <c r="P202" s="787">
        <v>37.097234</v>
      </c>
      <c r="Q202" s="787">
        <v>-2.8445999999999999E-2</v>
      </c>
      <c r="R202" s="785" t="s">
        <v>1056</v>
      </c>
      <c r="S202" s="785" t="s">
        <v>2272</v>
      </c>
      <c r="T202" s="785" t="s">
        <v>2940</v>
      </c>
      <c r="U202" s="785" t="s">
        <v>3104</v>
      </c>
      <c r="V202" s="785">
        <v>8</v>
      </c>
      <c r="W202" s="785" t="s">
        <v>9679</v>
      </c>
      <c r="X202" s="785"/>
      <c r="Y202" s="615" t="str">
        <f t="shared" si="3"/>
        <v>Wambui Gituku</v>
      </c>
      <c r="Z202" s="785" t="s">
        <v>2599</v>
      </c>
      <c r="AA202" s="785" t="s">
        <v>4314</v>
      </c>
      <c r="AB202" s="785" t="s">
        <v>2683</v>
      </c>
      <c r="AC202" s="785" t="s">
        <v>2606</v>
      </c>
      <c r="AD202" s="786">
        <v>44693</v>
      </c>
    </row>
    <row r="203" spans="1:30" ht="15.75">
      <c r="A203" s="785" t="s">
        <v>4301</v>
      </c>
      <c r="B203" s="785" t="s">
        <v>28557</v>
      </c>
      <c r="C203" s="785" t="s">
        <v>4303</v>
      </c>
      <c r="D203" s="785" t="s">
        <v>2599</v>
      </c>
      <c r="E203" s="785" t="s">
        <v>11954</v>
      </c>
      <c r="F203" s="786">
        <v>44662</v>
      </c>
      <c r="G203" s="785" t="s">
        <v>11955</v>
      </c>
      <c r="H203" s="786">
        <v>44692</v>
      </c>
      <c r="I203" s="785" t="s">
        <v>28558</v>
      </c>
      <c r="J203" s="785" t="s">
        <v>627</v>
      </c>
      <c r="K203" s="785" t="s">
        <v>28559</v>
      </c>
      <c r="L203" s="785" t="s">
        <v>28560</v>
      </c>
      <c r="M203" s="785"/>
      <c r="N203" s="785"/>
      <c r="O203" s="785" t="s">
        <v>28561</v>
      </c>
      <c r="P203" s="787">
        <v>37.091340000000002</v>
      </c>
      <c r="Q203" s="787">
        <v>-3.3287999999999998E-2</v>
      </c>
      <c r="R203" s="785" t="s">
        <v>1056</v>
      </c>
      <c r="S203" s="785" t="s">
        <v>2272</v>
      </c>
      <c r="T203" s="785" t="s">
        <v>2940</v>
      </c>
      <c r="U203" s="785" t="s">
        <v>3104</v>
      </c>
      <c r="V203" s="785">
        <v>8</v>
      </c>
      <c r="W203" s="785" t="s">
        <v>9679</v>
      </c>
      <c r="X203" s="785"/>
      <c r="Y203" s="615" t="str">
        <f t="shared" si="3"/>
        <v>Wambui Gituku</v>
      </c>
      <c r="Z203" s="785" t="s">
        <v>2599</v>
      </c>
      <c r="AA203" s="785" t="s">
        <v>4314</v>
      </c>
      <c r="AB203" s="785" t="s">
        <v>2683</v>
      </c>
      <c r="AC203" s="785" t="s">
        <v>2606</v>
      </c>
      <c r="AD203" s="786">
        <v>44693</v>
      </c>
    </row>
    <row r="204" spans="1:30" ht="15.75">
      <c r="A204" s="785" t="s">
        <v>4301</v>
      </c>
      <c r="B204" s="785" t="s">
        <v>17420</v>
      </c>
      <c r="C204" s="785" t="s">
        <v>4379</v>
      </c>
      <c r="D204" s="785" t="s">
        <v>2598</v>
      </c>
      <c r="E204" s="785" t="s">
        <v>17421</v>
      </c>
      <c r="F204" s="786">
        <v>44638</v>
      </c>
      <c r="G204" s="785" t="s">
        <v>11902</v>
      </c>
      <c r="H204" s="786">
        <v>44691</v>
      </c>
      <c r="I204" s="785" t="s">
        <v>17422</v>
      </c>
      <c r="J204" s="785" t="s">
        <v>627</v>
      </c>
      <c r="K204" s="785" t="s">
        <v>17423</v>
      </c>
      <c r="L204" s="785" t="s">
        <v>17424</v>
      </c>
      <c r="M204" s="785"/>
      <c r="N204" s="785"/>
      <c r="O204" s="785" t="s">
        <v>17425</v>
      </c>
      <c r="P204" s="787">
        <v>36.777830000000002</v>
      </c>
      <c r="Q204" s="787">
        <v>-0.941388</v>
      </c>
      <c r="R204" s="785" t="s">
        <v>821</v>
      </c>
      <c r="S204" s="785" t="s">
        <v>2041</v>
      </c>
      <c r="T204" s="785" t="s">
        <v>17426</v>
      </c>
      <c r="U204" s="785" t="s">
        <v>17427</v>
      </c>
      <c r="V204" s="785">
        <v>8</v>
      </c>
      <c r="W204" s="785" t="s">
        <v>3535</v>
      </c>
      <c r="X204" s="785" t="s">
        <v>3535</v>
      </c>
      <c r="Y204" s="615" t="str">
        <f t="shared" si="3"/>
        <v>Maurice Kinuthia Wangui</v>
      </c>
      <c r="Z204" s="785" t="s">
        <v>2599</v>
      </c>
      <c r="AA204" s="785" t="s">
        <v>4314</v>
      </c>
      <c r="AB204" s="785" t="s">
        <v>2605</v>
      </c>
      <c r="AC204" s="785" t="s">
        <v>2606</v>
      </c>
      <c r="AD204" s="786">
        <v>44691</v>
      </c>
    </row>
    <row r="205" spans="1:30" ht="15.75">
      <c r="A205" s="785" t="s">
        <v>4301</v>
      </c>
      <c r="B205" s="785" t="s">
        <v>17607</v>
      </c>
      <c r="C205" s="785" t="s">
        <v>4379</v>
      </c>
      <c r="D205" s="785" t="s">
        <v>2751</v>
      </c>
      <c r="E205" s="785" t="s">
        <v>17608</v>
      </c>
      <c r="F205" s="786">
        <v>44577</v>
      </c>
      <c r="G205" s="785" t="s">
        <v>11902</v>
      </c>
      <c r="H205" s="786">
        <v>44691</v>
      </c>
      <c r="I205" s="785" t="s">
        <v>17609</v>
      </c>
      <c r="J205" s="785" t="s">
        <v>627</v>
      </c>
      <c r="K205" s="785" t="s">
        <v>2599</v>
      </c>
      <c r="L205" s="785" t="s">
        <v>17610</v>
      </c>
      <c r="M205" s="785"/>
      <c r="N205" s="785"/>
      <c r="O205" s="785" t="s">
        <v>17611</v>
      </c>
      <c r="P205" s="787">
        <v>36.903897000000001</v>
      </c>
      <c r="Q205" s="787">
        <v>-1.0219720000000001</v>
      </c>
      <c r="R205" s="785" t="s">
        <v>821</v>
      </c>
      <c r="S205" s="785" t="s">
        <v>2041</v>
      </c>
      <c r="T205" s="785" t="s">
        <v>2690</v>
      </c>
      <c r="U205" s="785" t="s">
        <v>17460</v>
      </c>
      <c r="V205" s="785">
        <v>12</v>
      </c>
      <c r="W205" s="785" t="s">
        <v>3535</v>
      </c>
      <c r="X205" s="785" t="s">
        <v>3535</v>
      </c>
      <c r="Y205" s="615" t="str">
        <f t="shared" si="3"/>
        <v>Maurice Kinuthia Wangui</v>
      </c>
      <c r="Z205" s="785" t="s">
        <v>2599</v>
      </c>
      <c r="AA205" s="785" t="s">
        <v>4314</v>
      </c>
      <c r="AB205" s="785" t="s">
        <v>2605</v>
      </c>
      <c r="AC205" s="785" t="s">
        <v>2606</v>
      </c>
      <c r="AD205" s="786">
        <v>44691</v>
      </c>
    </row>
    <row r="206" spans="1:30" ht="15.75">
      <c r="A206" s="785" t="s">
        <v>4301</v>
      </c>
      <c r="B206" s="785" t="s">
        <v>25282</v>
      </c>
      <c r="C206" s="785" t="s">
        <v>4303</v>
      </c>
      <c r="D206" s="785" t="s">
        <v>2599</v>
      </c>
      <c r="E206" s="785" t="s">
        <v>8167</v>
      </c>
      <c r="F206" s="786">
        <v>44640</v>
      </c>
      <c r="G206" s="785" t="s">
        <v>11902</v>
      </c>
      <c r="H206" s="786">
        <v>44691</v>
      </c>
      <c r="I206" s="785" t="s">
        <v>25283</v>
      </c>
      <c r="J206" s="785" t="s">
        <v>627</v>
      </c>
      <c r="K206" s="785" t="s">
        <v>2599</v>
      </c>
      <c r="L206" s="785" t="s">
        <v>25284</v>
      </c>
      <c r="M206" s="785"/>
      <c r="N206" s="785"/>
      <c r="O206" s="785" t="s">
        <v>25285</v>
      </c>
      <c r="P206" s="787">
        <v>36.830084999999997</v>
      </c>
      <c r="Q206" s="787">
        <v>-0.778443</v>
      </c>
      <c r="R206" s="785" t="s">
        <v>1030</v>
      </c>
      <c r="S206" s="785" t="s">
        <v>2623</v>
      </c>
      <c r="T206" s="785" t="s">
        <v>3714</v>
      </c>
      <c r="U206" s="785" t="s">
        <v>25286</v>
      </c>
      <c r="V206" s="785">
        <v>12</v>
      </c>
      <c r="W206" s="785" t="s">
        <v>4047</v>
      </c>
      <c r="X206" s="785" t="s">
        <v>2647</v>
      </c>
      <c r="Y206" s="615" t="str">
        <f t="shared" si="3"/>
        <v>Washington Mwangi Muinuki</v>
      </c>
      <c r="Z206" s="785" t="s">
        <v>2599</v>
      </c>
      <c r="AA206" s="785" t="s">
        <v>4314</v>
      </c>
      <c r="AB206" s="785" t="s">
        <v>2605</v>
      </c>
      <c r="AC206" s="785" t="s">
        <v>2606</v>
      </c>
      <c r="AD206" s="786">
        <v>44861</v>
      </c>
    </row>
    <row r="207" spans="1:30" ht="15.75">
      <c r="A207" s="785" t="s">
        <v>4301</v>
      </c>
      <c r="B207" s="785" t="s">
        <v>11639</v>
      </c>
      <c r="C207" s="785" t="s">
        <v>4303</v>
      </c>
      <c r="D207" s="785" t="s">
        <v>2599</v>
      </c>
      <c r="E207" s="785" t="s">
        <v>11640</v>
      </c>
      <c r="F207" s="786">
        <v>44641</v>
      </c>
      <c r="G207" s="785" t="s">
        <v>11641</v>
      </c>
      <c r="H207" s="786">
        <v>44687</v>
      </c>
      <c r="I207" s="785" t="s">
        <v>11642</v>
      </c>
      <c r="J207" s="785" t="s">
        <v>627</v>
      </c>
      <c r="K207" s="785" t="s">
        <v>11643</v>
      </c>
      <c r="L207" s="785" t="s">
        <v>11644</v>
      </c>
      <c r="M207" s="785"/>
      <c r="N207" s="785"/>
      <c r="O207" s="785" t="s">
        <v>11645</v>
      </c>
      <c r="P207" s="787">
        <v>35.172651999999999</v>
      </c>
      <c r="Q207" s="787">
        <v>0.348327</v>
      </c>
      <c r="R207" s="785" t="s">
        <v>916</v>
      </c>
      <c r="S207" s="785" t="s">
        <v>917</v>
      </c>
      <c r="T207" s="785" t="s">
        <v>7793</v>
      </c>
      <c r="U207" s="785" t="s">
        <v>11646</v>
      </c>
      <c r="V207" s="785">
        <v>12</v>
      </c>
      <c r="W207" s="785" t="s">
        <v>11598</v>
      </c>
      <c r="X207" s="785" t="s">
        <v>11599</v>
      </c>
      <c r="Y207" s="615" t="str">
        <f t="shared" si="3"/>
        <v>Isaac Sang</v>
      </c>
      <c r="Z207" s="785" t="s">
        <v>2599</v>
      </c>
      <c r="AA207" s="785" t="s">
        <v>4314</v>
      </c>
      <c r="AB207" s="785" t="s">
        <v>2683</v>
      </c>
      <c r="AC207" s="785" t="s">
        <v>2606</v>
      </c>
      <c r="AD207" s="786">
        <v>44820</v>
      </c>
    </row>
    <row r="208" spans="1:30" ht="15.75">
      <c r="A208" s="785" t="s">
        <v>4301</v>
      </c>
      <c r="B208" s="785" t="s">
        <v>18154</v>
      </c>
      <c r="C208" s="785" t="s">
        <v>4303</v>
      </c>
      <c r="D208" s="785" t="s">
        <v>2599</v>
      </c>
      <c r="E208" s="785" t="s">
        <v>18155</v>
      </c>
      <c r="F208" s="786">
        <v>44670</v>
      </c>
      <c r="G208" s="785" t="s">
        <v>11641</v>
      </c>
      <c r="H208" s="786">
        <v>44687</v>
      </c>
      <c r="I208" s="785" t="s">
        <v>18156</v>
      </c>
      <c r="J208" s="785" t="s">
        <v>629</v>
      </c>
      <c r="K208" s="785" t="s">
        <v>18157</v>
      </c>
      <c r="L208" s="785" t="s">
        <v>18158</v>
      </c>
      <c r="M208" s="785"/>
      <c r="N208" s="785"/>
      <c r="O208" s="785" t="s">
        <v>18159</v>
      </c>
      <c r="P208" s="787">
        <v>37.199376999999998</v>
      </c>
      <c r="Q208" s="787">
        <v>-1.618287</v>
      </c>
      <c r="R208" s="785" t="s">
        <v>1729</v>
      </c>
      <c r="S208" s="785" t="s">
        <v>1729</v>
      </c>
      <c r="T208" s="785" t="s">
        <v>3726</v>
      </c>
      <c r="U208" s="785" t="s">
        <v>18160</v>
      </c>
      <c r="V208" s="785">
        <v>10</v>
      </c>
      <c r="W208" s="785" t="s">
        <v>6927</v>
      </c>
      <c r="X208" s="785" t="s">
        <v>15183</v>
      </c>
      <c r="Y208" s="615" t="str">
        <f t="shared" si="3"/>
        <v>Mwayaona Ndegwa Ngumbau</v>
      </c>
      <c r="Z208" s="785" t="s">
        <v>2599</v>
      </c>
      <c r="AA208" s="785" t="s">
        <v>4314</v>
      </c>
      <c r="AB208" s="785" t="s">
        <v>2683</v>
      </c>
      <c r="AC208" s="785" t="s">
        <v>2606</v>
      </c>
      <c r="AD208" s="786">
        <v>44687</v>
      </c>
    </row>
    <row r="209" spans="1:30" ht="15.75">
      <c r="A209" s="785" t="s">
        <v>4301</v>
      </c>
      <c r="B209" s="785" t="s">
        <v>25243</v>
      </c>
      <c r="C209" s="785" t="s">
        <v>4303</v>
      </c>
      <c r="D209" s="785" t="s">
        <v>2599</v>
      </c>
      <c r="E209" s="785" t="s">
        <v>6955</v>
      </c>
      <c r="F209" s="786">
        <v>44643</v>
      </c>
      <c r="G209" s="785" t="s">
        <v>11641</v>
      </c>
      <c r="H209" s="786">
        <v>44687</v>
      </c>
      <c r="I209" s="785" t="s">
        <v>25244</v>
      </c>
      <c r="J209" s="785" t="s">
        <v>627</v>
      </c>
      <c r="K209" s="785" t="s">
        <v>2599</v>
      </c>
      <c r="L209" s="785" t="s">
        <v>25245</v>
      </c>
      <c r="M209" s="785"/>
      <c r="N209" s="785"/>
      <c r="O209" s="785" t="s">
        <v>25246</v>
      </c>
      <c r="P209" s="787">
        <v>36.897872999999997</v>
      </c>
      <c r="Q209" s="787">
        <v>-0.80574400000000002</v>
      </c>
      <c r="R209" s="785" t="s">
        <v>1030</v>
      </c>
      <c r="S209" s="785" t="s">
        <v>1031</v>
      </c>
      <c r="T209" s="785" t="s">
        <v>1031</v>
      </c>
      <c r="U209" s="785" t="s">
        <v>25247</v>
      </c>
      <c r="V209" s="785">
        <v>10</v>
      </c>
      <c r="W209" s="785" t="s">
        <v>4047</v>
      </c>
      <c r="X209" s="785" t="s">
        <v>2647</v>
      </c>
      <c r="Y209" s="615" t="str">
        <f t="shared" si="3"/>
        <v>Washington Mwangi Muinuki</v>
      </c>
      <c r="Z209" s="785" t="s">
        <v>2599</v>
      </c>
      <c r="AA209" s="785" t="s">
        <v>4314</v>
      </c>
      <c r="AB209" s="785" t="s">
        <v>2605</v>
      </c>
      <c r="AC209" s="785" t="s">
        <v>2606</v>
      </c>
      <c r="AD209" s="786">
        <v>44861</v>
      </c>
    </row>
    <row r="210" spans="1:30" ht="15.75">
      <c r="A210" s="785" t="s">
        <v>4301</v>
      </c>
      <c r="B210" s="785" t="s">
        <v>20163</v>
      </c>
      <c r="C210" s="785" t="s">
        <v>4303</v>
      </c>
      <c r="D210" s="785" t="s">
        <v>2599</v>
      </c>
      <c r="E210" s="785" t="s">
        <v>20164</v>
      </c>
      <c r="F210" s="786">
        <v>44632</v>
      </c>
      <c r="G210" s="785" t="s">
        <v>20165</v>
      </c>
      <c r="H210" s="786">
        <v>44683</v>
      </c>
      <c r="I210" s="785" t="s">
        <v>20166</v>
      </c>
      <c r="J210" s="785" t="s">
        <v>627</v>
      </c>
      <c r="K210" s="785" t="s">
        <v>20167</v>
      </c>
      <c r="L210" s="785" t="s">
        <v>20168</v>
      </c>
      <c r="M210" s="785"/>
      <c r="N210" s="785"/>
      <c r="O210" s="785" t="s">
        <v>20169</v>
      </c>
      <c r="P210" s="787">
        <v>35.460389999999997</v>
      </c>
      <c r="Q210" s="787">
        <v>-0.78338200000000002</v>
      </c>
      <c r="R210" s="785" t="s">
        <v>1623</v>
      </c>
      <c r="S210" s="785" t="s">
        <v>1624</v>
      </c>
      <c r="T210" s="785" t="s">
        <v>3888</v>
      </c>
      <c r="U210" s="785" t="s">
        <v>3888</v>
      </c>
      <c r="V210" s="785">
        <v>12</v>
      </c>
      <c r="W210" s="785" t="s">
        <v>3314</v>
      </c>
      <c r="X210" s="785" t="s">
        <v>20109</v>
      </c>
      <c r="Y210" s="615" t="str">
        <f t="shared" si="3"/>
        <v>Philip kiget</v>
      </c>
      <c r="Z210" s="785" t="s">
        <v>2599</v>
      </c>
      <c r="AA210" s="785" t="s">
        <v>4314</v>
      </c>
      <c r="AB210" s="785" t="s">
        <v>2605</v>
      </c>
      <c r="AC210" s="785" t="s">
        <v>2606</v>
      </c>
      <c r="AD210" s="786">
        <v>44684</v>
      </c>
    </row>
    <row r="211" spans="1:30" ht="15.75">
      <c r="A211" s="785" t="s">
        <v>4301</v>
      </c>
      <c r="B211" s="785" t="s">
        <v>19474</v>
      </c>
      <c r="C211" s="785" t="s">
        <v>4303</v>
      </c>
      <c r="D211" s="785" t="s">
        <v>2599</v>
      </c>
      <c r="E211" s="785" t="s">
        <v>19475</v>
      </c>
      <c r="F211" s="786">
        <v>44628</v>
      </c>
      <c r="G211" s="785" t="s">
        <v>19476</v>
      </c>
      <c r="H211" s="786">
        <v>44679</v>
      </c>
      <c r="I211" s="785" t="s">
        <v>19477</v>
      </c>
      <c r="J211" s="785" t="s">
        <v>629</v>
      </c>
      <c r="K211" s="785" t="s">
        <v>2612</v>
      </c>
      <c r="L211" s="785" t="s">
        <v>19478</v>
      </c>
      <c r="M211" s="785"/>
      <c r="N211" s="785"/>
      <c r="O211" s="785" t="s">
        <v>19479</v>
      </c>
      <c r="P211" s="787">
        <v>36.977116000000002</v>
      </c>
      <c r="Q211" s="787">
        <v>-0.78657299999999997</v>
      </c>
      <c r="R211" s="785" t="s">
        <v>1030</v>
      </c>
      <c r="S211" s="785" t="s">
        <v>2623</v>
      </c>
      <c r="T211" s="785" t="s">
        <v>3261</v>
      </c>
      <c r="U211" s="785" t="s">
        <v>2623</v>
      </c>
      <c r="V211" s="785" t="s">
        <v>3174</v>
      </c>
      <c r="W211" s="785" t="s">
        <v>4058</v>
      </c>
      <c r="X211" s="785" t="s">
        <v>19473</v>
      </c>
      <c r="Y211" s="615" t="str">
        <f t="shared" si="3"/>
        <v>Paul kiama</v>
      </c>
      <c r="Z211" s="785" t="s">
        <v>2599</v>
      </c>
      <c r="AA211" s="785" t="s">
        <v>4349</v>
      </c>
      <c r="AB211" s="785" t="s">
        <v>2605</v>
      </c>
      <c r="AC211" s="785" t="s">
        <v>2606</v>
      </c>
      <c r="AD211" s="786">
        <v>44705</v>
      </c>
    </row>
    <row r="212" spans="1:30" ht="15.75">
      <c r="A212" s="785" t="s">
        <v>4301</v>
      </c>
      <c r="B212" s="785" t="s">
        <v>25077</v>
      </c>
      <c r="C212" s="785" t="s">
        <v>4303</v>
      </c>
      <c r="D212" s="785" t="s">
        <v>2599</v>
      </c>
      <c r="E212" s="785" t="s">
        <v>21785</v>
      </c>
      <c r="F212" s="786">
        <v>44566</v>
      </c>
      <c r="G212" s="785" t="s">
        <v>25078</v>
      </c>
      <c r="H212" s="786">
        <v>44676</v>
      </c>
      <c r="I212" s="785" t="s">
        <v>25079</v>
      </c>
      <c r="J212" s="785" t="s">
        <v>627</v>
      </c>
      <c r="K212" s="785" t="s">
        <v>25080</v>
      </c>
      <c r="L212" s="785" t="s">
        <v>25081</v>
      </c>
      <c r="M212" s="785"/>
      <c r="N212" s="785"/>
      <c r="O212" s="785" t="s">
        <v>25082</v>
      </c>
      <c r="P212" s="787">
        <v>37.106298000000002</v>
      </c>
      <c r="Q212" s="787">
        <v>-4.1985000000000001E-2</v>
      </c>
      <c r="R212" s="785" t="s">
        <v>1056</v>
      </c>
      <c r="S212" s="785" t="s">
        <v>2272</v>
      </c>
      <c r="T212" s="785" t="s">
        <v>2940</v>
      </c>
      <c r="U212" s="785" t="s">
        <v>24993</v>
      </c>
      <c r="V212" s="785">
        <v>8</v>
      </c>
      <c r="W212" s="785" t="s">
        <v>9679</v>
      </c>
      <c r="X212" s="785" t="s">
        <v>9679</v>
      </c>
      <c r="Y212" s="615" t="str">
        <f t="shared" si="3"/>
        <v>Wambui Gituku</v>
      </c>
      <c r="Z212" s="785" t="s">
        <v>2599</v>
      </c>
      <c r="AA212" s="785" t="s">
        <v>4314</v>
      </c>
      <c r="AB212" s="785" t="s">
        <v>2683</v>
      </c>
      <c r="AC212" s="785" t="s">
        <v>2606</v>
      </c>
      <c r="AD212" s="786">
        <v>44677</v>
      </c>
    </row>
    <row r="213" spans="1:30" ht="15.75">
      <c r="A213" s="785" t="s">
        <v>4301</v>
      </c>
      <c r="B213" s="785" t="s">
        <v>20498</v>
      </c>
      <c r="C213" s="785" t="s">
        <v>4303</v>
      </c>
      <c r="D213" s="785" t="s">
        <v>2599</v>
      </c>
      <c r="E213" s="785" t="s">
        <v>20227</v>
      </c>
      <c r="F213" s="786">
        <v>44663</v>
      </c>
      <c r="G213" s="785" t="s">
        <v>20499</v>
      </c>
      <c r="H213" s="786">
        <v>44673</v>
      </c>
      <c r="I213" s="785" t="s">
        <v>20500</v>
      </c>
      <c r="J213" s="785" t="s">
        <v>629</v>
      </c>
      <c r="K213" s="785" t="s">
        <v>20501</v>
      </c>
      <c r="L213" s="785" t="s">
        <v>20502</v>
      </c>
      <c r="M213" s="785"/>
      <c r="N213" s="785"/>
      <c r="O213" s="785" t="s">
        <v>20503</v>
      </c>
      <c r="P213" s="787">
        <v>37.597002000000003</v>
      </c>
      <c r="Q213" s="787">
        <v>-7.9073000000000004E-2</v>
      </c>
      <c r="R213" s="785" t="s">
        <v>1104</v>
      </c>
      <c r="S213" s="785" t="s">
        <v>2643</v>
      </c>
      <c r="T213" s="785" t="s">
        <v>8154</v>
      </c>
      <c r="U213" s="785" t="s">
        <v>8155</v>
      </c>
      <c r="V213" s="785">
        <v>8</v>
      </c>
      <c r="W213" s="785" t="s">
        <v>8017</v>
      </c>
      <c r="X213" s="785" t="s">
        <v>20484</v>
      </c>
      <c r="Y213" s="615" t="str">
        <f t="shared" si="3"/>
        <v>Phineas Mawira</v>
      </c>
      <c r="Z213" s="785" t="s">
        <v>2599</v>
      </c>
      <c r="AA213" s="785" t="s">
        <v>4314</v>
      </c>
      <c r="AB213" s="785" t="s">
        <v>2683</v>
      </c>
      <c r="AC213" s="785" t="s">
        <v>2606</v>
      </c>
      <c r="AD213" s="786">
        <v>44674</v>
      </c>
    </row>
    <row r="214" spans="1:30" ht="15.75">
      <c r="A214" s="785" t="s">
        <v>4301</v>
      </c>
      <c r="B214" s="785" t="s">
        <v>25290</v>
      </c>
      <c r="C214" s="785" t="s">
        <v>4303</v>
      </c>
      <c r="D214" s="785" t="s">
        <v>2599</v>
      </c>
      <c r="E214" s="785" t="s">
        <v>23206</v>
      </c>
      <c r="F214" s="786">
        <v>44617</v>
      </c>
      <c r="G214" s="785" t="s">
        <v>8174</v>
      </c>
      <c r="H214" s="786">
        <v>44671</v>
      </c>
      <c r="I214" s="785" t="s">
        <v>25291</v>
      </c>
      <c r="J214" s="785" t="s">
        <v>629</v>
      </c>
      <c r="K214" s="785" t="s">
        <v>2599</v>
      </c>
      <c r="L214" s="785" t="s">
        <v>25292</v>
      </c>
      <c r="M214" s="785"/>
      <c r="N214" s="785"/>
      <c r="O214" s="785" t="s">
        <v>25293</v>
      </c>
      <c r="P214" s="787">
        <v>36.958514000000001</v>
      </c>
      <c r="Q214" s="787">
        <v>-0.70147999999999999</v>
      </c>
      <c r="R214" s="785" t="s">
        <v>1030</v>
      </c>
      <c r="S214" s="785" t="s">
        <v>2993</v>
      </c>
      <c r="T214" s="785" t="s">
        <v>2993</v>
      </c>
      <c r="U214" s="785" t="s">
        <v>25294</v>
      </c>
      <c r="V214" s="785">
        <v>12</v>
      </c>
      <c r="W214" s="785" t="s">
        <v>4047</v>
      </c>
      <c r="X214" s="785" t="s">
        <v>2647</v>
      </c>
      <c r="Y214" s="615" t="str">
        <f t="shared" si="3"/>
        <v>Washington Mwangi Muinuki</v>
      </c>
      <c r="Z214" s="785" t="s">
        <v>2599</v>
      </c>
      <c r="AA214" s="785" t="s">
        <v>4314</v>
      </c>
      <c r="AB214" s="785" t="s">
        <v>2605</v>
      </c>
      <c r="AC214" s="785" t="s">
        <v>2606</v>
      </c>
      <c r="AD214" s="786">
        <v>44866</v>
      </c>
    </row>
    <row r="215" spans="1:30" ht="15.75">
      <c r="A215" s="785" t="s">
        <v>4301</v>
      </c>
      <c r="B215" s="785" t="s">
        <v>23224</v>
      </c>
      <c r="C215" s="785" t="s">
        <v>4303</v>
      </c>
      <c r="D215" s="785" t="s">
        <v>2599</v>
      </c>
      <c r="E215" s="785" t="s">
        <v>14774</v>
      </c>
      <c r="F215" s="786">
        <v>44548</v>
      </c>
      <c r="G215" s="785" t="s">
        <v>18155</v>
      </c>
      <c r="H215" s="786">
        <v>44670</v>
      </c>
      <c r="I215" s="785" t="s">
        <v>23225</v>
      </c>
      <c r="J215" s="785" t="s">
        <v>629</v>
      </c>
      <c r="K215" s="785" t="s">
        <v>23226</v>
      </c>
      <c r="L215" s="785" t="s">
        <v>23227</v>
      </c>
      <c r="M215" s="785"/>
      <c r="N215" s="785"/>
      <c r="O215" s="785" t="s">
        <v>23228</v>
      </c>
      <c r="P215" s="787">
        <v>37.572724999999998</v>
      </c>
      <c r="Q215" s="787">
        <v>-0.48343999999999998</v>
      </c>
      <c r="R215" s="785" t="s">
        <v>1089</v>
      </c>
      <c r="S215" s="785" t="s">
        <v>2731</v>
      </c>
      <c r="T215" s="785" t="s">
        <v>3021</v>
      </c>
      <c r="U215" s="785" t="s">
        <v>23229</v>
      </c>
      <c r="V215" s="785">
        <v>6</v>
      </c>
      <c r="W215" s="785" t="s">
        <v>23165</v>
      </c>
      <c r="X215" s="785" t="s">
        <v>23181</v>
      </c>
      <c r="Y215" s="615" t="str">
        <f t="shared" si="3"/>
        <v>Simon kabucho</v>
      </c>
      <c r="Z215" s="785" t="s">
        <v>2599</v>
      </c>
      <c r="AA215" s="785" t="s">
        <v>4314</v>
      </c>
      <c r="AB215" s="785" t="s">
        <v>2683</v>
      </c>
      <c r="AC215" s="785" t="s">
        <v>2606</v>
      </c>
      <c r="AD215" s="786">
        <v>44680</v>
      </c>
    </row>
    <row r="216" spans="1:30" ht="15.75">
      <c r="A216" s="785" t="s">
        <v>4301</v>
      </c>
      <c r="B216" s="785" t="s">
        <v>23230</v>
      </c>
      <c r="C216" s="785" t="s">
        <v>4303</v>
      </c>
      <c r="D216" s="785" t="s">
        <v>2599</v>
      </c>
      <c r="E216" s="785" t="s">
        <v>14798</v>
      </c>
      <c r="F216" s="786">
        <v>44589</v>
      </c>
      <c r="G216" s="785" t="s">
        <v>18155</v>
      </c>
      <c r="H216" s="786">
        <v>44670</v>
      </c>
      <c r="I216" s="785" t="s">
        <v>23231</v>
      </c>
      <c r="J216" s="785" t="s">
        <v>629</v>
      </c>
      <c r="K216" s="785" t="s">
        <v>23232</v>
      </c>
      <c r="L216" s="785" t="s">
        <v>23233</v>
      </c>
      <c r="M216" s="785"/>
      <c r="N216" s="785"/>
      <c r="O216" s="785" t="s">
        <v>23234</v>
      </c>
      <c r="P216" s="787">
        <v>37.568007000000001</v>
      </c>
      <c r="Q216" s="787">
        <v>-0.46412199999999998</v>
      </c>
      <c r="R216" s="785" t="s">
        <v>1089</v>
      </c>
      <c r="S216" s="785" t="s">
        <v>2731</v>
      </c>
      <c r="T216" s="785" t="s">
        <v>3357</v>
      </c>
      <c r="U216" s="785" t="s">
        <v>23235</v>
      </c>
      <c r="V216" s="785">
        <v>6</v>
      </c>
      <c r="W216" s="785" t="s">
        <v>23165</v>
      </c>
      <c r="X216" s="785" t="s">
        <v>23181</v>
      </c>
      <c r="Y216" s="615" t="str">
        <f t="shared" si="3"/>
        <v>Simon kabucho</v>
      </c>
      <c r="Z216" s="785" t="s">
        <v>2599</v>
      </c>
      <c r="AA216" s="785" t="s">
        <v>4314</v>
      </c>
      <c r="AB216" s="785" t="s">
        <v>2683</v>
      </c>
      <c r="AC216" s="785" t="s">
        <v>2606</v>
      </c>
      <c r="AD216" s="786">
        <v>44680</v>
      </c>
    </row>
    <row r="217" spans="1:30" ht="15.75">
      <c r="A217" s="785" t="s">
        <v>4301</v>
      </c>
      <c r="B217" s="785" t="s">
        <v>23236</v>
      </c>
      <c r="C217" s="785" t="s">
        <v>4379</v>
      </c>
      <c r="D217" s="785" t="s">
        <v>4418</v>
      </c>
      <c r="E217" s="785" t="s">
        <v>23237</v>
      </c>
      <c r="F217" s="786">
        <v>44409</v>
      </c>
      <c r="G217" s="785" t="s">
        <v>18155</v>
      </c>
      <c r="H217" s="786">
        <v>44670</v>
      </c>
      <c r="I217" s="785" t="s">
        <v>23238</v>
      </c>
      <c r="J217" s="785" t="s">
        <v>629</v>
      </c>
      <c r="K217" s="785" t="s">
        <v>23239</v>
      </c>
      <c r="L217" s="785" t="s">
        <v>23240</v>
      </c>
      <c r="M217" s="785"/>
      <c r="N217" s="785"/>
      <c r="O217" s="785" t="s">
        <v>23241</v>
      </c>
      <c r="P217" s="787">
        <v>37.570635000000003</v>
      </c>
      <c r="Q217" s="787">
        <v>-0.46136199999999999</v>
      </c>
      <c r="R217" s="785" t="s">
        <v>1089</v>
      </c>
      <c r="S217" s="785" t="s">
        <v>2731</v>
      </c>
      <c r="T217" s="785" t="s">
        <v>3021</v>
      </c>
      <c r="U217" s="785" t="s">
        <v>23242</v>
      </c>
      <c r="V217" s="785">
        <v>6</v>
      </c>
      <c r="W217" s="785" t="s">
        <v>23165</v>
      </c>
      <c r="X217" s="785" t="s">
        <v>23181</v>
      </c>
      <c r="Y217" s="615" t="str">
        <f t="shared" si="3"/>
        <v>Simon kabucho</v>
      </c>
      <c r="Z217" s="785" t="s">
        <v>2599</v>
      </c>
      <c r="AA217" s="785" t="s">
        <v>4314</v>
      </c>
      <c r="AB217" s="785" t="s">
        <v>2683</v>
      </c>
      <c r="AC217" s="785" t="s">
        <v>2606</v>
      </c>
      <c r="AD217" s="786">
        <v>44680</v>
      </c>
    </row>
    <row r="218" spans="1:30" ht="15.75">
      <c r="A218" s="785" t="s">
        <v>4301</v>
      </c>
      <c r="B218" s="785" t="s">
        <v>30786</v>
      </c>
      <c r="C218" s="785" t="s">
        <v>4303</v>
      </c>
      <c r="D218" s="785" t="s">
        <v>2599</v>
      </c>
      <c r="E218" s="785" t="s">
        <v>20377</v>
      </c>
      <c r="F218" s="786">
        <v>44654</v>
      </c>
      <c r="G218" s="785" t="s">
        <v>30787</v>
      </c>
      <c r="H218" s="786">
        <v>44669</v>
      </c>
      <c r="I218" s="785" t="s">
        <v>30788</v>
      </c>
      <c r="J218" s="785" t="s">
        <v>629</v>
      </c>
      <c r="K218" s="785" t="s">
        <v>2599</v>
      </c>
      <c r="L218" s="785" t="s">
        <v>30789</v>
      </c>
      <c r="M218" s="785"/>
      <c r="N218" s="785"/>
      <c r="O218" s="785" t="s">
        <v>30790</v>
      </c>
      <c r="P218" s="787">
        <v>36.939115000000001</v>
      </c>
      <c r="Q218" s="787">
        <v>-1.0991850000000001</v>
      </c>
      <c r="R218" s="785" t="s">
        <v>821</v>
      </c>
      <c r="S218" s="785" t="s">
        <v>2898</v>
      </c>
      <c r="T218" s="785" t="s">
        <v>3337</v>
      </c>
      <c r="U218" s="785" t="s">
        <v>2899</v>
      </c>
      <c r="V218" s="785">
        <v>10</v>
      </c>
      <c r="W218" s="785" t="s">
        <v>11875</v>
      </c>
      <c r="X218" s="785"/>
      <c r="Y218" s="615" t="str">
        <f t="shared" si="3"/>
        <v>James Kingori Chege</v>
      </c>
      <c r="Z218" s="785" t="s">
        <v>2599</v>
      </c>
      <c r="AA218" s="785" t="s">
        <v>4314</v>
      </c>
      <c r="AB218" s="785" t="s">
        <v>2605</v>
      </c>
      <c r="AC218" s="785" t="s">
        <v>2606</v>
      </c>
      <c r="AD218" s="786">
        <v>44803</v>
      </c>
    </row>
    <row r="219" spans="1:30" ht="15.75">
      <c r="A219" s="785" t="s">
        <v>4301</v>
      </c>
      <c r="B219" s="785" t="s">
        <v>17612</v>
      </c>
      <c r="C219" s="785" t="s">
        <v>4379</v>
      </c>
      <c r="D219" s="785" t="s">
        <v>2751</v>
      </c>
      <c r="E219" s="785" t="s">
        <v>17613</v>
      </c>
      <c r="F219" s="786">
        <v>44623</v>
      </c>
      <c r="G219" s="785" t="s">
        <v>11129</v>
      </c>
      <c r="H219" s="786">
        <v>44666</v>
      </c>
      <c r="I219" s="785" t="s">
        <v>17614</v>
      </c>
      <c r="J219" s="785" t="s">
        <v>627</v>
      </c>
      <c r="K219" s="785">
        <v>99999</v>
      </c>
      <c r="L219" s="785" t="s">
        <v>17615</v>
      </c>
      <c r="M219" s="785"/>
      <c r="N219" s="785"/>
      <c r="O219" s="785" t="s">
        <v>17616</v>
      </c>
      <c r="P219" s="787">
        <v>37.111161000000003</v>
      </c>
      <c r="Q219" s="787">
        <v>-0.95437099999999997</v>
      </c>
      <c r="R219" s="785" t="s">
        <v>1030</v>
      </c>
      <c r="S219" s="785" t="s">
        <v>2646</v>
      </c>
      <c r="T219" s="785" t="s">
        <v>3139</v>
      </c>
      <c r="U219" s="785" t="s">
        <v>2770</v>
      </c>
      <c r="V219" s="785">
        <v>12</v>
      </c>
      <c r="W219" s="785" t="s">
        <v>3535</v>
      </c>
      <c r="X219" s="785" t="s">
        <v>3535</v>
      </c>
      <c r="Y219" s="615" t="str">
        <f t="shared" si="3"/>
        <v>Maurice Kinuthia Wangui</v>
      </c>
      <c r="Z219" s="785" t="s">
        <v>2599</v>
      </c>
      <c r="AA219" s="785" t="s">
        <v>4314</v>
      </c>
      <c r="AB219" s="785" t="s">
        <v>2605</v>
      </c>
      <c r="AC219" s="785" t="s">
        <v>2606</v>
      </c>
      <c r="AD219" s="786">
        <v>44705</v>
      </c>
    </row>
    <row r="220" spans="1:30" ht="15.75">
      <c r="A220" s="785" t="s">
        <v>4301</v>
      </c>
      <c r="B220" s="785" t="s">
        <v>25161</v>
      </c>
      <c r="C220" s="785" t="s">
        <v>4303</v>
      </c>
      <c r="D220" s="785" t="s">
        <v>2599</v>
      </c>
      <c r="E220" s="785" t="s">
        <v>17613</v>
      </c>
      <c r="F220" s="786">
        <v>44623</v>
      </c>
      <c r="G220" s="785" t="s">
        <v>11129</v>
      </c>
      <c r="H220" s="786">
        <v>44666</v>
      </c>
      <c r="I220" s="785" t="s">
        <v>25162</v>
      </c>
      <c r="J220" s="785" t="s">
        <v>627</v>
      </c>
      <c r="K220" s="785" t="s">
        <v>2599</v>
      </c>
      <c r="L220" s="785" t="s">
        <v>25163</v>
      </c>
      <c r="M220" s="785"/>
      <c r="N220" s="785"/>
      <c r="O220" s="785" t="s">
        <v>25164</v>
      </c>
      <c r="P220" s="787">
        <v>36.914149999999999</v>
      </c>
      <c r="Q220" s="787">
        <v>-0.78861599999999998</v>
      </c>
      <c r="R220" s="785" t="s">
        <v>1030</v>
      </c>
      <c r="S220" s="785" t="s">
        <v>2623</v>
      </c>
      <c r="T220" s="785" t="s">
        <v>25165</v>
      </c>
      <c r="U220" s="785" t="s">
        <v>25166</v>
      </c>
      <c r="V220" s="785">
        <v>6</v>
      </c>
      <c r="W220" s="785" t="s">
        <v>4047</v>
      </c>
      <c r="X220" s="785" t="s">
        <v>2647</v>
      </c>
      <c r="Y220" s="615" t="str">
        <f t="shared" si="3"/>
        <v>Washington Mwangi Muinuki</v>
      </c>
      <c r="Z220" s="785" t="s">
        <v>2599</v>
      </c>
      <c r="AA220" s="785" t="s">
        <v>4314</v>
      </c>
      <c r="AB220" s="785" t="s">
        <v>2605</v>
      </c>
      <c r="AC220" s="785" t="s">
        <v>2606</v>
      </c>
      <c r="AD220" s="786">
        <v>44866</v>
      </c>
    </row>
    <row r="221" spans="1:30" ht="15.75">
      <c r="A221" s="785" t="s">
        <v>4301</v>
      </c>
      <c r="B221" s="785" t="s">
        <v>19167</v>
      </c>
      <c r="C221" s="785" t="s">
        <v>4303</v>
      </c>
      <c r="D221" s="785" t="s">
        <v>2599</v>
      </c>
      <c r="E221" s="785" t="s">
        <v>19168</v>
      </c>
      <c r="F221" s="786">
        <v>44652</v>
      </c>
      <c r="G221" s="785" t="s">
        <v>19169</v>
      </c>
      <c r="H221" s="786">
        <v>44665</v>
      </c>
      <c r="I221" s="785" t="s">
        <v>19170</v>
      </c>
      <c r="J221" s="785" t="s">
        <v>629</v>
      </c>
      <c r="K221" s="785" t="s">
        <v>19171</v>
      </c>
      <c r="L221" s="785" t="s">
        <v>19172</v>
      </c>
      <c r="M221" s="785"/>
      <c r="N221" s="785"/>
      <c r="O221" s="785" t="s">
        <v>19173</v>
      </c>
      <c r="P221" s="787">
        <v>36.791902999999998</v>
      </c>
      <c r="Q221" s="787">
        <v>-1.0452129999999999</v>
      </c>
      <c r="R221" s="785" t="s">
        <v>821</v>
      </c>
      <c r="S221" s="785" t="s">
        <v>871</v>
      </c>
      <c r="T221" s="785" t="s">
        <v>871</v>
      </c>
      <c r="U221" s="785" t="s">
        <v>19174</v>
      </c>
      <c r="V221" s="785">
        <v>10</v>
      </c>
      <c r="W221" s="785" t="s">
        <v>7551</v>
      </c>
      <c r="X221" s="785" t="s">
        <v>19166</v>
      </c>
      <c r="Y221" s="615" t="str">
        <f t="shared" si="3"/>
        <v>Okinda</v>
      </c>
      <c r="Z221" s="785" t="s">
        <v>2599</v>
      </c>
      <c r="AA221" s="785" t="s">
        <v>4314</v>
      </c>
      <c r="AB221" s="785" t="s">
        <v>2683</v>
      </c>
      <c r="AC221" s="785" t="s">
        <v>2606</v>
      </c>
      <c r="AD221" s="786">
        <v>44695</v>
      </c>
    </row>
    <row r="222" spans="1:30" ht="15.75">
      <c r="A222" s="785" t="s">
        <v>4301</v>
      </c>
      <c r="B222" s="785" t="s">
        <v>25071</v>
      </c>
      <c r="C222" s="785" t="s">
        <v>4303</v>
      </c>
      <c r="D222" s="785" t="s">
        <v>2599</v>
      </c>
      <c r="E222" s="785" t="s">
        <v>25072</v>
      </c>
      <c r="F222" s="786">
        <v>44629</v>
      </c>
      <c r="G222" s="785" t="s">
        <v>19169</v>
      </c>
      <c r="H222" s="786">
        <v>44665</v>
      </c>
      <c r="I222" s="785" t="s">
        <v>25073</v>
      </c>
      <c r="J222" s="785" t="s">
        <v>629</v>
      </c>
      <c r="K222" s="785" t="s">
        <v>25074</v>
      </c>
      <c r="L222" s="785" t="s">
        <v>25075</v>
      </c>
      <c r="M222" s="785"/>
      <c r="N222" s="785"/>
      <c r="O222" s="785" t="s">
        <v>25076</v>
      </c>
      <c r="P222" s="787">
        <v>37.098019999999998</v>
      </c>
      <c r="Q222" s="787">
        <v>-3.065E-2</v>
      </c>
      <c r="R222" s="785" t="s">
        <v>1056</v>
      </c>
      <c r="S222" s="785" t="s">
        <v>2272</v>
      </c>
      <c r="T222" s="785" t="s">
        <v>2940</v>
      </c>
      <c r="U222" s="785" t="s">
        <v>3104</v>
      </c>
      <c r="V222" s="785">
        <v>8</v>
      </c>
      <c r="W222" s="785" t="s">
        <v>9679</v>
      </c>
      <c r="X222" s="785" t="s">
        <v>9679</v>
      </c>
      <c r="Y222" s="615" t="str">
        <f t="shared" si="3"/>
        <v>Wambui Gituku</v>
      </c>
      <c r="Z222" s="785" t="s">
        <v>2599</v>
      </c>
      <c r="AA222" s="785" t="s">
        <v>4314</v>
      </c>
      <c r="AB222" s="785" t="s">
        <v>2683</v>
      </c>
      <c r="AC222" s="785" t="s">
        <v>2606</v>
      </c>
      <c r="AD222" s="786">
        <v>44666</v>
      </c>
    </row>
    <row r="223" spans="1:30" ht="15.75">
      <c r="A223" s="785" t="s">
        <v>4301</v>
      </c>
      <c r="B223" s="785" t="s">
        <v>20490</v>
      </c>
      <c r="C223" s="785" t="s">
        <v>4303</v>
      </c>
      <c r="D223" s="785" t="s">
        <v>2599</v>
      </c>
      <c r="E223" s="785" t="s">
        <v>20491</v>
      </c>
      <c r="F223" s="786">
        <v>44647</v>
      </c>
      <c r="G223" s="785" t="s">
        <v>20492</v>
      </c>
      <c r="H223" s="786">
        <v>44664</v>
      </c>
      <c r="I223" s="785" t="s">
        <v>20493</v>
      </c>
      <c r="J223" s="785" t="s">
        <v>629</v>
      </c>
      <c r="K223" s="785" t="s">
        <v>20494</v>
      </c>
      <c r="L223" s="785" t="s">
        <v>20495</v>
      </c>
      <c r="M223" s="785"/>
      <c r="N223" s="785"/>
      <c r="O223" s="785" t="s">
        <v>20496</v>
      </c>
      <c r="P223" s="787">
        <v>37.587527999999999</v>
      </c>
      <c r="Q223" s="787">
        <v>-7.6467999999999994E-2</v>
      </c>
      <c r="R223" s="785" t="s">
        <v>1104</v>
      </c>
      <c r="S223" s="785" t="s">
        <v>2643</v>
      </c>
      <c r="T223" s="785" t="s">
        <v>8154</v>
      </c>
      <c r="U223" s="785" t="s">
        <v>20497</v>
      </c>
      <c r="V223" s="785">
        <v>8</v>
      </c>
      <c r="W223" s="785" t="s">
        <v>8017</v>
      </c>
      <c r="X223" s="785" t="s">
        <v>20484</v>
      </c>
      <c r="Y223" s="615" t="str">
        <f t="shared" si="3"/>
        <v>Phineas Mawira</v>
      </c>
      <c r="Z223" s="785" t="s">
        <v>2599</v>
      </c>
      <c r="AA223" s="785" t="s">
        <v>4314</v>
      </c>
      <c r="AB223" s="785" t="s">
        <v>2683</v>
      </c>
      <c r="AC223" s="785" t="s">
        <v>2606</v>
      </c>
      <c r="AD223" s="786">
        <v>44674</v>
      </c>
    </row>
    <row r="224" spans="1:30" ht="15.75">
      <c r="A224" s="785" t="s">
        <v>4301</v>
      </c>
      <c r="B224" s="785" t="s">
        <v>28672</v>
      </c>
      <c r="C224" s="785" t="s">
        <v>4379</v>
      </c>
      <c r="D224" s="785" t="s">
        <v>2598</v>
      </c>
      <c r="E224" s="785" t="s">
        <v>21776</v>
      </c>
      <c r="F224" s="786">
        <v>44572</v>
      </c>
      <c r="G224" s="785" t="s">
        <v>20227</v>
      </c>
      <c r="H224" s="786">
        <v>44663</v>
      </c>
      <c r="I224" s="785" t="s">
        <v>28673</v>
      </c>
      <c r="J224" s="785" t="s">
        <v>629</v>
      </c>
      <c r="K224" s="785" t="s">
        <v>28674</v>
      </c>
      <c r="L224" s="785" t="s">
        <v>28675</v>
      </c>
      <c r="M224" s="785"/>
      <c r="N224" s="785"/>
      <c r="O224" s="785"/>
      <c r="P224" s="787">
        <v>38.388309999999997</v>
      </c>
      <c r="Q224" s="787">
        <v>-3.3807870000000002</v>
      </c>
      <c r="R224" s="785" t="s">
        <v>766</v>
      </c>
      <c r="S224" s="785" t="s">
        <v>767</v>
      </c>
      <c r="T224" s="785" t="s">
        <v>767</v>
      </c>
      <c r="U224" s="785" t="s">
        <v>28676</v>
      </c>
      <c r="V224" s="785">
        <v>8</v>
      </c>
      <c r="W224" s="785" t="s">
        <v>2739</v>
      </c>
      <c r="X224" s="785"/>
      <c r="Y224" s="615" t="str">
        <f t="shared" si="3"/>
        <v>Afrisol Energy Ltd</v>
      </c>
      <c r="Z224" s="785" t="s">
        <v>2599</v>
      </c>
      <c r="AA224" s="785" t="s">
        <v>4314</v>
      </c>
      <c r="AB224" s="785" t="s">
        <v>2605</v>
      </c>
      <c r="AC224" s="785" t="s">
        <v>2606</v>
      </c>
      <c r="AD224" s="786">
        <v>44678</v>
      </c>
    </row>
    <row r="225" spans="1:30" ht="15.75">
      <c r="A225" s="785" t="s">
        <v>4301</v>
      </c>
      <c r="B225" s="785" t="s">
        <v>28648</v>
      </c>
      <c r="C225" s="785" t="s">
        <v>4303</v>
      </c>
      <c r="D225" s="785" t="s">
        <v>2599</v>
      </c>
      <c r="E225" s="785" t="s">
        <v>18801</v>
      </c>
      <c r="F225" s="786">
        <v>44603</v>
      </c>
      <c r="G225" s="785" t="s">
        <v>11954</v>
      </c>
      <c r="H225" s="786">
        <v>44662</v>
      </c>
      <c r="I225" s="785" t="s">
        <v>28649</v>
      </c>
      <c r="J225" s="785" t="s">
        <v>627</v>
      </c>
      <c r="K225" s="785" t="s">
        <v>28650</v>
      </c>
      <c r="L225" s="785" t="s">
        <v>28651</v>
      </c>
      <c r="M225" s="785"/>
      <c r="N225" s="785"/>
      <c r="O225" s="785" t="s">
        <v>28652</v>
      </c>
      <c r="P225" s="787">
        <v>37.090964999999997</v>
      </c>
      <c r="Q225" s="787">
        <v>-4.8397999999999997E-2</v>
      </c>
      <c r="R225" s="785" t="s">
        <v>1056</v>
      </c>
      <c r="S225" s="785" t="s">
        <v>2272</v>
      </c>
      <c r="T225" s="785" t="s">
        <v>2796</v>
      </c>
      <c r="U225" s="785" t="s">
        <v>3851</v>
      </c>
      <c r="V225" s="785">
        <v>8</v>
      </c>
      <c r="W225" s="785" t="s">
        <v>9679</v>
      </c>
      <c r="X225" s="785"/>
      <c r="Y225" s="615" t="str">
        <f t="shared" si="3"/>
        <v>Wambui Gituku</v>
      </c>
      <c r="Z225" s="785" t="s">
        <v>2599</v>
      </c>
      <c r="AA225" s="785" t="s">
        <v>4314</v>
      </c>
      <c r="AB225" s="785" t="s">
        <v>2683</v>
      </c>
      <c r="AC225" s="785" t="s">
        <v>2606</v>
      </c>
      <c r="AD225" s="786">
        <v>44663</v>
      </c>
    </row>
    <row r="226" spans="1:30" ht="15.75">
      <c r="A226" s="785" t="s">
        <v>4301</v>
      </c>
      <c r="B226" s="785" t="s">
        <v>27099</v>
      </c>
      <c r="C226" s="785" t="s">
        <v>4303</v>
      </c>
      <c r="D226" s="785" t="s">
        <v>2599</v>
      </c>
      <c r="E226" s="785" t="s">
        <v>18923</v>
      </c>
      <c r="F226" s="786">
        <v>44630</v>
      </c>
      <c r="G226" s="785" t="s">
        <v>17433</v>
      </c>
      <c r="H226" s="786">
        <v>44660</v>
      </c>
      <c r="I226" s="785" t="s">
        <v>27100</v>
      </c>
      <c r="J226" s="785" t="s">
        <v>629</v>
      </c>
      <c r="K226" s="785" t="s">
        <v>2599</v>
      </c>
      <c r="L226" s="785" t="s">
        <v>27101</v>
      </c>
      <c r="M226" s="785"/>
      <c r="N226" s="785"/>
      <c r="O226" s="785"/>
      <c r="P226" s="787">
        <v>37.202593</v>
      </c>
      <c r="Q226" s="787">
        <v>-1.534942</v>
      </c>
      <c r="R226" s="785" t="s">
        <v>1729</v>
      </c>
      <c r="S226" s="785" t="s">
        <v>1729</v>
      </c>
      <c r="T226" s="785" t="s">
        <v>1729</v>
      </c>
      <c r="U226" s="785" t="s">
        <v>27102</v>
      </c>
      <c r="V226" s="785">
        <v>6</v>
      </c>
      <c r="W226" s="785" t="s">
        <v>13203</v>
      </c>
      <c r="X226" s="785"/>
      <c r="Y226" s="615" t="str">
        <f t="shared" si="3"/>
        <v>Januaries Kaloki</v>
      </c>
      <c r="Z226" s="785" t="s">
        <v>2599</v>
      </c>
      <c r="AA226" s="785" t="s">
        <v>4314</v>
      </c>
      <c r="AB226" s="785" t="s">
        <v>2605</v>
      </c>
      <c r="AC226" s="785" t="s">
        <v>2606</v>
      </c>
      <c r="AD226" s="786">
        <v>44676</v>
      </c>
    </row>
    <row r="227" spans="1:30" ht="15.75">
      <c r="A227" s="785" t="s">
        <v>4301</v>
      </c>
      <c r="B227" s="785" t="s">
        <v>13449</v>
      </c>
      <c r="C227" s="785" t="s">
        <v>4303</v>
      </c>
      <c r="D227" s="785" t="s">
        <v>2599</v>
      </c>
      <c r="E227" s="785" t="s">
        <v>11120</v>
      </c>
      <c r="F227" s="786">
        <v>44545</v>
      </c>
      <c r="G227" s="785" t="s">
        <v>13450</v>
      </c>
      <c r="H227" s="786">
        <v>44656</v>
      </c>
      <c r="I227" s="785" t="s">
        <v>13451</v>
      </c>
      <c r="J227" s="785" t="s">
        <v>627</v>
      </c>
      <c r="K227" s="785" t="s">
        <v>13452</v>
      </c>
      <c r="L227" s="785" t="s">
        <v>13453</v>
      </c>
      <c r="M227" s="785"/>
      <c r="N227" s="785"/>
      <c r="O227" s="785" t="s">
        <v>13454</v>
      </c>
      <c r="P227" s="787">
        <v>34.905549999999998</v>
      </c>
      <c r="Q227" s="787">
        <v>-0.52942299999999998</v>
      </c>
      <c r="R227" s="785" t="s">
        <v>843</v>
      </c>
      <c r="S227" s="785" t="s">
        <v>844</v>
      </c>
      <c r="T227" s="785" t="s">
        <v>13455</v>
      </c>
      <c r="U227" s="785" t="s">
        <v>3947</v>
      </c>
      <c r="V227" s="785">
        <v>6</v>
      </c>
      <c r="W227" s="785" t="s">
        <v>3276</v>
      </c>
      <c r="X227" s="785" t="s">
        <v>2754</v>
      </c>
      <c r="Y227" s="615" t="str">
        <f t="shared" si="3"/>
        <v>Joel Nyambane Moigare</v>
      </c>
      <c r="Z227" s="785" t="s">
        <v>2599</v>
      </c>
      <c r="AA227" s="785" t="s">
        <v>4349</v>
      </c>
      <c r="AB227" s="785" t="s">
        <v>2683</v>
      </c>
      <c r="AC227" s="785" t="s">
        <v>2606</v>
      </c>
      <c r="AD227" s="786">
        <v>44749</v>
      </c>
    </row>
    <row r="228" spans="1:30" ht="15.75">
      <c r="A228" s="785" t="s">
        <v>4301</v>
      </c>
      <c r="B228" s="785" t="s">
        <v>13456</v>
      </c>
      <c r="C228" s="785" t="s">
        <v>4303</v>
      </c>
      <c r="D228" s="785" t="s">
        <v>2599</v>
      </c>
      <c r="E228" s="785" t="s">
        <v>13457</v>
      </c>
      <c r="F228" s="786">
        <v>44553</v>
      </c>
      <c r="G228" s="785" t="s">
        <v>13450</v>
      </c>
      <c r="H228" s="786">
        <v>44656</v>
      </c>
      <c r="I228" s="785" t="s">
        <v>13458</v>
      </c>
      <c r="J228" s="785" t="s">
        <v>629</v>
      </c>
      <c r="K228" s="785" t="s">
        <v>13459</v>
      </c>
      <c r="L228" s="785" t="s">
        <v>13460</v>
      </c>
      <c r="M228" s="785"/>
      <c r="N228" s="785"/>
      <c r="O228" s="785" t="s">
        <v>13461</v>
      </c>
      <c r="P228" s="787">
        <v>34.941667000000002</v>
      </c>
      <c r="Q228" s="787">
        <v>-0.58798300000000003</v>
      </c>
      <c r="R228" s="785" t="s">
        <v>843</v>
      </c>
      <c r="S228" s="785" t="s">
        <v>844</v>
      </c>
      <c r="T228" s="785" t="s">
        <v>13462</v>
      </c>
      <c r="U228" s="785" t="s">
        <v>3325</v>
      </c>
      <c r="V228" s="785">
        <v>6</v>
      </c>
      <c r="W228" s="785" t="s">
        <v>3276</v>
      </c>
      <c r="X228" s="785" t="s">
        <v>2754</v>
      </c>
      <c r="Y228" s="615" t="str">
        <f t="shared" si="3"/>
        <v>Joel Nyambane Moigare</v>
      </c>
      <c r="Z228" s="785" t="s">
        <v>2599</v>
      </c>
      <c r="AA228" s="785" t="s">
        <v>4349</v>
      </c>
      <c r="AB228" s="785" t="s">
        <v>2683</v>
      </c>
      <c r="AC228" s="785" t="s">
        <v>2606</v>
      </c>
      <c r="AD228" s="786">
        <v>44749</v>
      </c>
    </row>
    <row r="229" spans="1:30" ht="15.75">
      <c r="A229" s="785" t="s">
        <v>4301</v>
      </c>
      <c r="B229" s="785" t="s">
        <v>13701</v>
      </c>
      <c r="C229" s="785" t="s">
        <v>4303</v>
      </c>
      <c r="D229" s="785" t="s">
        <v>2599</v>
      </c>
      <c r="E229" s="785" t="s">
        <v>13702</v>
      </c>
      <c r="F229" s="786">
        <v>44567</v>
      </c>
      <c r="G229" s="785" t="s">
        <v>13450</v>
      </c>
      <c r="H229" s="786">
        <v>44656</v>
      </c>
      <c r="I229" s="785" t="s">
        <v>13703</v>
      </c>
      <c r="J229" s="785" t="s">
        <v>629</v>
      </c>
      <c r="K229" s="785" t="s">
        <v>13704</v>
      </c>
      <c r="L229" s="785" t="s">
        <v>13705</v>
      </c>
      <c r="M229" s="785"/>
      <c r="N229" s="785"/>
      <c r="O229" s="785" t="s">
        <v>13706</v>
      </c>
      <c r="P229" s="787">
        <v>34.971097</v>
      </c>
      <c r="Q229" s="787">
        <v>-0.61428300000000002</v>
      </c>
      <c r="R229" s="785" t="s">
        <v>843</v>
      </c>
      <c r="S229" s="785" t="s">
        <v>843</v>
      </c>
      <c r="T229" s="785" t="s">
        <v>3644</v>
      </c>
      <c r="U229" s="785" t="s">
        <v>13707</v>
      </c>
      <c r="V229" s="785">
        <v>10</v>
      </c>
      <c r="W229" s="785" t="s">
        <v>3276</v>
      </c>
      <c r="X229" s="785" t="s">
        <v>2754</v>
      </c>
      <c r="Y229" s="615" t="str">
        <f t="shared" si="3"/>
        <v>Joel Nyambane Moigare</v>
      </c>
      <c r="Z229" s="785" t="s">
        <v>2599</v>
      </c>
      <c r="AA229" s="785" t="s">
        <v>4349</v>
      </c>
      <c r="AB229" s="785" t="s">
        <v>2683</v>
      </c>
      <c r="AC229" s="785" t="s">
        <v>2606</v>
      </c>
      <c r="AD229" s="786">
        <v>44749</v>
      </c>
    </row>
    <row r="230" spans="1:30" ht="15.75">
      <c r="A230" s="785" t="s">
        <v>4301</v>
      </c>
      <c r="B230" s="785" t="s">
        <v>22774</v>
      </c>
      <c r="C230" s="785" t="s">
        <v>4379</v>
      </c>
      <c r="D230" s="785" t="s">
        <v>2598</v>
      </c>
      <c r="E230" s="785" t="s">
        <v>22775</v>
      </c>
      <c r="F230" s="786">
        <v>44634</v>
      </c>
      <c r="G230" s="785" t="s">
        <v>22776</v>
      </c>
      <c r="H230" s="786">
        <v>44655</v>
      </c>
      <c r="I230" s="785" t="s">
        <v>22777</v>
      </c>
      <c r="J230" s="785" t="s">
        <v>629</v>
      </c>
      <c r="K230" s="785" t="s">
        <v>2599</v>
      </c>
      <c r="L230" s="785" t="s">
        <v>22778</v>
      </c>
      <c r="M230" s="785"/>
      <c r="N230" s="785"/>
      <c r="O230" s="785" t="s">
        <v>22779</v>
      </c>
      <c r="P230" s="787">
        <v>35.946280000000002</v>
      </c>
      <c r="Q230" s="787">
        <v>-0.30714799999999998</v>
      </c>
      <c r="R230" s="785" t="s">
        <v>695</v>
      </c>
      <c r="S230" s="785" t="s">
        <v>2627</v>
      </c>
      <c r="T230" s="785" t="s">
        <v>2764</v>
      </c>
      <c r="U230" s="785" t="s">
        <v>3462</v>
      </c>
      <c r="V230" s="785">
        <v>8</v>
      </c>
      <c r="W230" s="785" t="s">
        <v>3042</v>
      </c>
      <c r="X230" s="785" t="s">
        <v>2642</v>
      </c>
      <c r="Y230" s="615" t="str">
        <f t="shared" si="3"/>
        <v>Samuel Mwangi Juma</v>
      </c>
      <c r="Z230" s="785" t="s">
        <v>2599</v>
      </c>
      <c r="AA230" s="785" t="s">
        <v>4349</v>
      </c>
      <c r="AB230" s="785" t="s">
        <v>2683</v>
      </c>
      <c r="AC230" s="785" t="s">
        <v>2606</v>
      </c>
      <c r="AD230" s="786">
        <v>44712</v>
      </c>
    </row>
    <row r="231" spans="1:30" ht="15.75">
      <c r="A231" s="785" t="s">
        <v>4301</v>
      </c>
      <c r="B231" s="785" t="s">
        <v>22780</v>
      </c>
      <c r="C231" s="785" t="s">
        <v>4379</v>
      </c>
      <c r="D231" s="785" t="s">
        <v>2598</v>
      </c>
      <c r="E231" s="785" t="s">
        <v>19475</v>
      </c>
      <c r="F231" s="786">
        <v>44628</v>
      </c>
      <c r="G231" s="785" t="s">
        <v>22776</v>
      </c>
      <c r="H231" s="786">
        <v>44655</v>
      </c>
      <c r="I231" s="785" t="s">
        <v>22781</v>
      </c>
      <c r="J231" s="785" t="s">
        <v>629</v>
      </c>
      <c r="K231" s="785" t="s">
        <v>22782</v>
      </c>
      <c r="L231" s="785" t="s">
        <v>22783</v>
      </c>
      <c r="M231" s="785"/>
      <c r="N231" s="785"/>
      <c r="O231" s="785" t="s">
        <v>22784</v>
      </c>
      <c r="P231" s="787">
        <v>35.949370000000002</v>
      </c>
      <c r="Q231" s="787">
        <v>-0.29481000000000002</v>
      </c>
      <c r="R231" s="785" t="s">
        <v>695</v>
      </c>
      <c r="S231" s="785" t="s">
        <v>2627</v>
      </c>
      <c r="T231" s="785" t="s">
        <v>2764</v>
      </c>
      <c r="U231" s="785" t="s">
        <v>2764</v>
      </c>
      <c r="V231" s="785">
        <v>8</v>
      </c>
      <c r="W231" s="785" t="s">
        <v>3042</v>
      </c>
      <c r="X231" s="785" t="s">
        <v>2642</v>
      </c>
      <c r="Y231" s="615" t="str">
        <f t="shared" si="3"/>
        <v>Samuel Mwangi Juma</v>
      </c>
      <c r="Z231" s="785" t="s">
        <v>2599</v>
      </c>
      <c r="AA231" s="785" t="s">
        <v>4349</v>
      </c>
      <c r="AB231" s="785" t="s">
        <v>2605</v>
      </c>
      <c r="AC231" s="785" t="s">
        <v>2606</v>
      </c>
      <c r="AD231" s="786">
        <v>44712</v>
      </c>
    </row>
    <row r="232" spans="1:30" ht="15.75">
      <c r="A232" s="785" t="s">
        <v>4301</v>
      </c>
      <c r="B232" s="785" t="s">
        <v>24700</v>
      </c>
      <c r="C232" s="785" t="s">
        <v>4303</v>
      </c>
      <c r="D232" s="785" t="s">
        <v>2599</v>
      </c>
      <c r="E232" s="785" t="s">
        <v>8167</v>
      </c>
      <c r="F232" s="786">
        <v>44640</v>
      </c>
      <c r="G232" s="785" t="s">
        <v>24701</v>
      </c>
      <c r="H232" s="786">
        <v>44653</v>
      </c>
      <c r="I232" s="785" t="s">
        <v>24702</v>
      </c>
      <c r="J232" s="785" t="s">
        <v>629</v>
      </c>
      <c r="K232" s="785" t="s">
        <v>24703</v>
      </c>
      <c r="L232" s="785" t="s">
        <v>24704</v>
      </c>
      <c r="M232" s="785"/>
      <c r="N232" s="785"/>
      <c r="O232" s="785" t="s">
        <v>24705</v>
      </c>
      <c r="P232" s="787">
        <v>36.538342</v>
      </c>
      <c r="Q232" s="787">
        <v>-0.81881300000000001</v>
      </c>
      <c r="R232" s="785" t="s">
        <v>695</v>
      </c>
      <c r="S232" s="785" t="s">
        <v>1996</v>
      </c>
      <c r="T232" s="785" t="s">
        <v>2815</v>
      </c>
      <c r="U232" s="785" t="s">
        <v>3597</v>
      </c>
      <c r="V232" s="785">
        <v>8</v>
      </c>
      <c r="W232" s="785" t="s">
        <v>3803</v>
      </c>
      <c r="X232" s="785" t="s">
        <v>3803</v>
      </c>
      <c r="Y232" s="615" t="str">
        <f t="shared" si="3"/>
        <v>Timothy Kabue</v>
      </c>
      <c r="Z232" s="785" t="s">
        <v>2599</v>
      </c>
      <c r="AA232" s="785" t="s">
        <v>4314</v>
      </c>
      <c r="AB232" s="785" t="s">
        <v>2683</v>
      </c>
      <c r="AC232" s="785" t="s">
        <v>2606</v>
      </c>
      <c r="AD232" s="786">
        <v>44723</v>
      </c>
    </row>
    <row r="233" spans="1:30" ht="15.75">
      <c r="A233" s="785" t="s">
        <v>4301</v>
      </c>
      <c r="B233" s="785" t="s">
        <v>22791</v>
      </c>
      <c r="C233" s="785" t="s">
        <v>4303</v>
      </c>
      <c r="D233" s="785" t="s">
        <v>2599</v>
      </c>
      <c r="E233" s="785" t="s">
        <v>19168</v>
      </c>
      <c r="F233" s="786">
        <v>44652</v>
      </c>
      <c r="G233" s="785" t="s">
        <v>19168</v>
      </c>
      <c r="H233" s="786">
        <v>44652</v>
      </c>
      <c r="I233" s="785" t="s">
        <v>22792</v>
      </c>
      <c r="J233" s="785" t="s">
        <v>629</v>
      </c>
      <c r="K233" s="785" t="s">
        <v>22793</v>
      </c>
      <c r="L233" s="785" t="s">
        <v>22794</v>
      </c>
      <c r="M233" s="785"/>
      <c r="N233" s="785"/>
      <c r="O233" s="785" t="s">
        <v>22795</v>
      </c>
      <c r="P233" s="787">
        <v>36.288832999999997</v>
      </c>
      <c r="Q233" s="787">
        <v>-0.39693400000000001</v>
      </c>
      <c r="R233" s="785" t="s">
        <v>695</v>
      </c>
      <c r="S233" s="785" t="s">
        <v>2769</v>
      </c>
      <c r="T233" s="785" t="s">
        <v>2748</v>
      </c>
      <c r="U233" s="785" t="s">
        <v>22796</v>
      </c>
      <c r="V233" s="785">
        <v>8</v>
      </c>
      <c r="W233" s="785" t="s">
        <v>3042</v>
      </c>
      <c r="X233" s="785" t="s">
        <v>2642</v>
      </c>
      <c r="Y233" s="615" t="str">
        <f t="shared" si="3"/>
        <v>Samuel Mwangi Juma</v>
      </c>
      <c r="Z233" s="785" t="s">
        <v>2599</v>
      </c>
      <c r="AA233" s="785" t="s">
        <v>4349</v>
      </c>
      <c r="AB233" s="785" t="s">
        <v>2683</v>
      </c>
      <c r="AC233" s="785" t="s">
        <v>2606</v>
      </c>
      <c r="AD233" s="786">
        <v>44680</v>
      </c>
    </row>
    <row r="234" spans="1:30" ht="15.75">
      <c r="A234" s="785" t="s">
        <v>4301</v>
      </c>
      <c r="B234" s="785" t="s">
        <v>22797</v>
      </c>
      <c r="C234" s="785" t="s">
        <v>4303</v>
      </c>
      <c r="D234" s="785" t="s">
        <v>2599</v>
      </c>
      <c r="E234" s="785" t="s">
        <v>19168</v>
      </c>
      <c r="F234" s="786">
        <v>44652</v>
      </c>
      <c r="G234" s="785" t="s">
        <v>19168</v>
      </c>
      <c r="H234" s="786">
        <v>44652</v>
      </c>
      <c r="I234" s="785" t="s">
        <v>22798</v>
      </c>
      <c r="J234" s="785" t="s">
        <v>629</v>
      </c>
      <c r="K234" s="785" t="s">
        <v>22799</v>
      </c>
      <c r="L234" s="785" t="s">
        <v>22800</v>
      </c>
      <c r="M234" s="785"/>
      <c r="N234" s="785"/>
      <c r="O234" s="785" t="s">
        <v>22801</v>
      </c>
      <c r="P234" s="787">
        <v>36.331482000000001</v>
      </c>
      <c r="Q234" s="787">
        <v>-0.42431799999999997</v>
      </c>
      <c r="R234" s="785" t="s">
        <v>695</v>
      </c>
      <c r="S234" s="785" t="s">
        <v>2769</v>
      </c>
      <c r="T234" s="785" t="s">
        <v>3504</v>
      </c>
      <c r="U234" s="785" t="s">
        <v>22802</v>
      </c>
      <c r="V234" s="785">
        <v>8</v>
      </c>
      <c r="W234" s="785" t="s">
        <v>3042</v>
      </c>
      <c r="X234" s="785" t="s">
        <v>2642</v>
      </c>
      <c r="Y234" s="615" t="str">
        <f t="shared" si="3"/>
        <v>Samuel Mwangi Juma</v>
      </c>
      <c r="Z234" s="785" t="s">
        <v>2599</v>
      </c>
      <c r="AA234" s="785" t="s">
        <v>4349</v>
      </c>
      <c r="AB234" s="785" t="s">
        <v>2683</v>
      </c>
      <c r="AC234" s="785" t="s">
        <v>2606</v>
      </c>
      <c r="AD234" s="786">
        <v>44680</v>
      </c>
    </row>
    <row r="235" spans="1:30" ht="15.75">
      <c r="A235" s="785" t="s">
        <v>4301</v>
      </c>
      <c r="B235" s="785" t="s">
        <v>23199</v>
      </c>
      <c r="C235" s="785" t="s">
        <v>4303</v>
      </c>
      <c r="D235" s="785" t="s">
        <v>2599</v>
      </c>
      <c r="E235" s="785" t="s">
        <v>8166</v>
      </c>
      <c r="F235" s="786">
        <v>44625</v>
      </c>
      <c r="G235" s="785" t="s">
        <v>19168</v>
      </c>
      <c r="H235" s="786">
        <v>44652</v>
      </c>
      <c r="I235" s="785" t="s">
        <v>23200</v>
      </c>
      <c r="J235" s="785" t="s">
        <v>629</v>
      </c>
      <c r="K235" s="785" t="s">
        <v>23201</v>
      </c>
      <c r="L235" s="785" t="s">
        <v>23202</v>
      </c>
      <c r="M235" s="785"/>
      <c r="N235" s="785"/>
      <c r="O235" s="785" t="s">
        <v>23203</v>
      </c>
      <c r="P235" s="787">
        <v>36.157938999999999</v>
      </c>
      <c r="Q235" s="787">
        <v>-0.20530499999999999</v>
      </c>
      <c r="R235" s="785" t="s">
        <v>695</v>
      </c>
      <c r="S235" s="785" t="s">
        <v>1204</v>
      </c>
      <c r="T235" s="785" t="s">
        <v>1217</v>
      </c>
      <c r="U235" s="785" t="s">
        <v>23204</v>
      </c>
      <c r="V235" s="785">
        <v>6</v>
      </c>
      <c r="W235" s="785" t="s">
        <v>23165</v>
      </c>
      <c r="X235" s="785" t="s">
        <v>23165</v>
      </c>
      <c r="Y235" s="615" t="str">
        <f t="shared" si="3"/>
        <v>Simon Kabucho</v>
      </c>
      <c r="Z235" s="785" t="s">
        <v>2599</v>
      </c>
      <c r="AA235" s="785" t="s">
        <v>4314</v>
      </c>
      <c r="AB235" s="785" t="s">
        <v>2683</v>
      </c>
      <c r="AC235" s="785" t="s">
        <v>2606</v>
      </c>
      <c r="AD235" s="786">
        <v>44749</v>
      </c>
    </row>
    <row r="236" spans="1:30" ht="15.75">
      <c r="A236" s="785" t="s">
        <v>4301</v>
      </c>
      <c r="B236" s="785" t="s">
        <v>23205</v>
      </c>
      <c r="C236" s="785" t="s">
        <v>4303</v>
      </c>
      <c r="D236" s="785" t="s">
        <v>2599</v>
      </c>
      <c r="E236" s="785" t="s">
        <v>23206</v>
      </c>
      <c r="F236" s="786">
        <v>44617</v>
      </c>
      <c r="G236" s="785" t="s">
        <v>19168</v>
      </c>
      <c r="H236" s="786">
        <v>44652</v>
      </c>
      <c r="I236" s="785" t="s">
        <v>23207</v>
      </c>
      <c r="J236" s="785" t="s">
        <v>627</v>
      </c>
      <c r="K236" s="785" t="s">
        <v>23208</v>
      </c>
      <c r="L236" s="785" t="s">
        <v>23209</v>
      </c>
      <c r="M236" s="785"/>
      <c r="N236" s="785"/>
      <c r="O236" s="785" t="s">
        <v>23210</v>
      </c>
      <c r="P236" s="787">
        <v>36.154062000000003</v>
      </c>
      <c r="Q236" s="787">
        <v>-0.28106399999999998</v>
      </c>
      <c r="R236" s="785" t="s">
        <v>695</v>
      </c>
      <c r="S236" s="785" t="s">
        <v>1204</v>
      </c>
      <c r="T236" s="785" t="s">
        <v>1204</v>
      </c>
      <c r="U236" s="785" t="s">
        <v>4002</v>
      </c>
      <c r="V236" s="785">
        <v>6</v>
      </c>
      <c r="W236" s="785" t="s">
        <v>23165</v>
      </c>
      <c r="X236" s="785" t="s">
        <v>23165</v>
      </c>
      <c r="Y236" s="615" t="str">
        <f t="shared" si="3"/>
        <v>Simon Kabucho</v>
      </c>
      <c r="Z236" s="785" t="s">
        <v>2599</v>
      </c>
      <c r="AA236" s="785" t="s">
        <v>4314</v>
      </c>
      <c r="AB236" s="785" t="s">
        <v>2683</v>
      </c>
      <c r="AC236" s="785" t="s">
        <v>2606</v>
      </c>
      <c r="AD236" s="786">
        <v>44749</v>
      </c>
    </row>
    <row r="237" spans="1:30" ht="15.75">
      <c r="A237" s="785" t="s">
        <v>4301</v>
      </c>
      <c r="B237" s="785" t="s">
        <v>23218</v>
      </c>
      <c r="C237" s="785" t="s">
        <v>4303</v>
      </c>
      <c r="D237" s="785" t="s">
        <v>2599</v>
      </c>
      <c r="E237" s="785" t="s">
        <v>23219</v>
      </c>
      <c r="F237" s="786">
        <v>44618</v>
      </c>
      <c r="G237" s="785" t="s">
        <v>19168</v>
      </c>
      <c r="H237" s="786">
        <v>44652</v>
      </c>
      <c r="I237" s="785" t="s">
        <v>23220</v>
      </c>
      <c r="J237" s="785" t="s">
        <v>627</v>
      </c>
      <c r="K237" s="785" t="s">
        <v>23221</v>
      </c>
      <c r="L237" s="785" t="s">
        <v>23222</v>
      </c>
      <c r="M237" s="785"/>
      <c r="N237" s="785"/>
      <c r="O237" s="785" t="s">
        <v>23223</v>
      </c>
      <c r="P237" s="787">
        <v>36.173392999999997</v>
      </c>
      <c r="Q237" s="787">
        <v>-0.30495299999999997</v>
      </c>
      <c r="R237" s="785" t="s">
        <v>695</v>
      </c>
      <c r="S237" s="785" t="s">
        <v>1204</v>
      </c>
      <c r="T237" s="785" t="s">
        <v>1849</v>
      </c>
      <c r="U237" s="785" t="s">
        <v>2975</v>
      </c>
      <c r="V237" s="785">
        <v>6</v>
      </c>
      <c r="W237" s="785" t="s">
        <v>23165</v>
      </c>
      <c r="X237" s="785" t="s">
        <v>23165</v>
      </c>
      <c r="Y237" s="615" t="str">
        <f t="shared" si="3"/>
        <v>Simon Kabucho</v>
      </c>
      <c r="Z237" s="785" t="s">
        <v>2599</v>
      </c>
      <c r="AA237" s="785" t="s">
        <v>4314</v>
      </c>
      <c r="AB237" s="785" t="s">
        <v>2683</v>
      </c>
      <c r="AC237" s="785" t="s">
        <v>2606</v>
      </c>
      <c r="AD237" s="786">
        <v>44749</v>
      </c>
    </row>
    <row r="238" spans="1:30" ht="15.75">
      <c r="A238" s="785" t="s">
        <v>4301</v>
      </c>
      <c r="B238" s="785" t="s">
        <v>24580</v>
      </c>
      <c r="C238" s="785" t="s">
        <v>4303</v>
      </c>
      <c r="D238" s="785" t="s">
        <v>2599</v>
      </c>
      <c r="E238" s="785" t="s">
        <v>8166</v>
      </c>
      <c r="F238" s="786">
        <v>44625</v>
      </c>
      <c r="G238" s="785" t="s">
        <v>19168</v>
      </c>
      <c r="H238" s="786">
        <v>44652</v>
      </c>
      <c r="I238" s="785" t="s">
        <v>24581</v>
      </c>
      <c r="J238" s="785" t="s">
        <v>629</v>
      </c>
      <c r="K238" s="785" t="s">
        <v>24582</v>
      </c>
      <c r="L238" s="785" t="s">
        <v>24583</v>
      </c>
      <c r="M238" s="785"/>
      <c r="N238" s="785"/>
      <c r="O238" s="785" t="s">
        <v>24584</v>
      </c>
      <c r="P238" s="787">
        <v>34.757522999999999</v>
      </c>
      <c r="Q238" s="787">
        <v>-0.71040700000000001</v>
      </c>
      <c r="R238" s="785" t="s">
        <v>2696</v>
      </c>
      <c r="S238" s="785" t="s">
        <v>2697</v>
      </c>
      <c r="T238" s="785" t="s">
        <v>22331</v>
      </c>
      <c r="U238" s="785" t="s">
        <v>22331</v>
      </c>
      <c r="V238" s="785">
        <v>10</v>
      </c>
      <c r="W238" s="785" t="s">
        <v>3008</v>
      </c>
      <c r="X238" s="785" t="s">
        <v>3008</v>
      </c>
      <c r="Y238" s="615" t="str">
        <f t="shared" si="3"/>
        <v>Thomas Masese Gikona</v>
      </c>
      <c r="Z238" s="785" t="s">
        <v>2599</v>
      </c>
      <c r="AA238" s="785" t="s">
        <v>4314</v>
      </c>
      <c r="AB238" s="785" t="s">
        <v>2683</v>
      </c>
      <c r="AC238" s="785" t="s">
        <v>2606</v>
      </c>
      <c r="AD238" s="786">
        <v>44835</v>
      </c>
    </row>
    <row r="239" spans="1:30" ht="15.75">
      <c r="A239" s="785" t="s">
        <v>4301</v>
      </c>
      <c r="B239" s="785" t="s">
        <v>27103</v>
      </c>
      <c r="C239" s="785" t="s">
        <v>4303</v>
      </c>
      <c r="D239" s="785" t="s">
        <v>2599</v>
      </c>
      <c r="E239" s="785" t="s">
        <v>27104</v>
      </c>
      <c r="F239" s="786">
        <v>44562</v>
      </c>
      <c r="G239" s="785" t="s">
        <v>19168</v>
      </c>
      <c r="H239" s="786">
        <v>44652</v>
      </c>
      <c r="I239" s="785" t="s">
        <v>27105</v>
      </c>
      <c r="J239" s="785" t="s">
        <v>627</v>
      </c>
      <c r="K239" s="785" t="s">
        <v>27106</v>
      </c>
      <c r="L239" s="785" t="s">
        <v>27107</v>
      </c>
      <c r="M239" s="785"/>
      <c r="N239" s="785"/>
      <c r="O239" s="785"/>
      <c r="P239" s="787">
        <v>35.371197000000002</v>
      </c>
      <c r="Q239" s="787">
        <v>-0.66268800000000005</v>
      </c>
      <c r="R239" s="785" t="s">
        <v>1623</v>
      </c>
      <c r="S239" s="785" t="s">
        <v>2726</v>
      </c>
      <c r="T239" s="785" t="s">
        <v>3319</v>
      </c>
      <c r="U239" s="785" t="s">
        <v>27108</v>
      </c>
      <c r="V239" s="785">
        <v>6</v>
      </c>
      <c r="W239" s="785" t="s">
        <v>2760</v>
      </c>
      <c r="X239" s="785"/>
      <c r="Y239" s="615" t="str">
        <f t="shared" si="3"/>
        <v>Philip Kurgat</v>
      </c>
      <c r="Z239" s="785" t="s">
        <v>2599</v>
      </c>
      <c r="AA239" s="785" t="s">
        <v>4314</v>
      </c>
      <c r="AB239" s="785" t="s">
        <v>2683</v>
      </c>
      <c r="AC239" s="785" t="s">
        <v>2606</v>
      </c>
      <c r="AD239" s="786">
        <v>44680</v>
      </c>
    </row>
    <row r="240" spans="1:30" ht="15.75">
      <c r="A240" s="785" t="s">
        <v>4301</v>
      </c>
      <c r="B240" s="785" t="s">
        <v>31086</v>
      </c>
      <c r="C240" s="785" t="s">
        <v>4303</v>
      </c>
      <c r="D240" s="785" t="s">
        <v>2599</v>
      </c>
      <c r="E240" s="785" t="s">
        <v>18923</v>
      </c>
      <c r="F240" s="786">
        <v>44630</v>
      </c>
      <c r="G240" s="785" t="s">
        <v>19168</v>
      </c>
      <c r="H240" s="786">
        <v>44652</v>
      </c>
      <c r="I240" s="785" t="s">
        <v>31087</v>
      </c>
      <c r="J240" s="785" t="s">
        <v>627</v>
      </c>
      <c r="K240" s="785">
        <v>99999</v>
      </c>
      <c r="L240" s="785" t="s">
        <v>31088</v>
      </c>
      <c r="M240" s="785"/>
      <c r="N240" s="785"/>
      <c r="O240" s="785"/>
      <c r="P240" s="787">
        <v>37.526482999999999</v>
      </c>
      <c r="Q240" s="787">
        <v>-2.825415</v>
      </c>
      <c r="R240" s="785" t="s">
        <v>1325</v>
      </c>
      <c r="S240" s="785" t="s">
        <v>2847</v>
      </c>
      <c r="T240" s="785" t="s">
        <v>3098</v>
      </c>
      <c r="U240" s="785" t="s">
        <v>3501</v>
      </c>
      <c r="V240" s="785">
        <v>10</v>
      </c>
      <c r="W240" s="785" t="s">
        <v>19787</v>
      </c>
      <c r="X240" s="785"/>
      <c r="Y240" s="615" t="str">
        <f t="shared" si="3"/>
        <v>Peter Kiniu</v>
      </c>
      <c r="Z240" s="785" t="s">
        <v>2599</v>
      </c>
      <c r="AA240" s="785" t="s">
        <v>4314</v>
      </c>
      <c r="AB240" s="785" t="s">
        <v>2683</v>
      </c>
      <c r="AC240" s="785" t="s">
        <v>2606</v>
      </c>
      <c r="AD240" s="786">
        <v>44676</v>
      </c>
    </row>
    <row r="241" spans="1:30" ht="15.75">
      <c r="A241" s="785" t="s">
        <v>4301</v>
      </c>
      <c r="B241" s="785" t="s">
        <v>24987</v>
      </c>
      <c r="C241" s="785" t="s">
        <v>4303</v>
      </c>
      <c r="D241" s="785" t="s">
        <v>2599</v>
      </c>
      <c r="E241" s="785" t="s">
        <v>8149</v>
      </c>
      <c r="F241" s="786">
        <v>44576</v>
      </c>
      <c r="G241" s="785" t="s">
        <v>24988</v>
      </c>
      <c r="H241" s="786">
        <v>44651</v>
      </c>
      <c r="I241" s="785" t="s">
        <v>24989</v>
      </c>
      <c r="J241" s="785" t="s">
        <v>627</v>
      </c>
      <c r="K241" s="785" t="s">
        <v>24990</v>
      </c>
      <c r="L241" s="785" t="s">
        <v>24991</v>
      </c>
      <c r="M241" s="785"/>
      <c r="N241" s="785"/>
      <c r="O241" s="785" t="s">
        <v>24992</v>
      </c>
      <c r="P241" s="787">
        <v>37.106157000000003</v>
      </c>
      <c r="Q241" s="787">
        <v>-3.8519999999999999E-2</v>
      </c>
      <c r="R241" s="785" t="s">
        <v>1056</v>
      </c>
      <c r="S241" s="785" t="s">
        <v>2272</v>
      </c>
      <c r="T241" s="785" t="s">
        <v>2940</v>
      </c>
      <c r="U241" s="785" t="s">
        <v>24993</v>
      </c>
      <c r="V241" s="785">
        <v>6</v>
      </c>
      <c r="W241" s="785" t="s">
        <v>9679</v>
      </c>
      <c r="X241" s="785" t="s">
        <v>9679</v>
      </c>
      <c r="Y241" s="615" t="str">
        <f t="shared" si="3"/>
        <v>Wambui Gituku</v>
      </c>
      <c r="Z241" s="785" t="s">
        <v>2599</v>
      </c>
      <c r="AA241" s="785" t="s">
        <v>4314</v>
      </c>
      <c r="AB241" s="785" t="s">
        <v>2683</v>
      </c>
      <c r="AC241" s="785" t="s">
        <v>2606</v>
      </c>
      <c r="AD241" s="786">
        <v>44651</v>
      </c>
    </row>
    <row r="242" spans="1:30" ht="15.75">
      <c r="A242" s="785" t="s">
        <v>4301</v>
      </c>
      <c r="B242" s="785" t="s">
        <v>25056</v>
      </c>
      <c r="C242" s="785" t="s">
        <v>4303</v>
      </c>
      <c r="D242" s="785" t="s">
        <v>2599</v>
      </c>
      <c r="E242" s="785" t="s">
        <v>25044</v>
      </c>
      <c r="F242" s="786">
        <v>44620</v>
      </c>
      <c r="G242" s="785" t="s">
        <v>24988</v>
      </c>
      <c r="H242" s="786">
        <v>44651</v>
      </c>
      <c r="I242" s="785" t="s">
        <v>25057</v>
      </c>
      <c r="J242" s="785" t="s">
        <v>629</v>
      </c>
      <c r="K242" s="785" t="s">
        <v>25058</v>
      </c>
      <c r="L242" s="785" t="s">
        <v>25059</v>
      </c>
      <c r="M242" s="785"/>
      <c r="N242" s="785"/>
      <c r="O242" s="785" t="s">
        <v>25060</v>
      </c>
      <c r="P242" s="787">
        <v>37.100399000000003</v>
      </c>
      <c r="Q242" s="787">
        <v>-3.2948999999999999E-2</v>
      </c>
      <c r="R242" s="785" t="s">
        <v>1056</v>
      </c>
      <c r="S242" s="785" t="s">
        <v>2272</v>
      </c>
      <c r="T242" s="785" t="s">
        <v>2940</v>
      </c>
      <c r="U242" s="785" t="s">
        <v>24993</v>
      </c>
      <c r="V242" s="785">
        <v>8</v>
      </c>
      <c r="W242" s="785" t="s">
        <v>9679</v>
      </c>
      <c r="X242" s="785" t="s">
        <v>9679</v>
      </c>
      <c r="Y242" s="615" t="str">
        <f t="shared" si="3"/>
        <v>Wambui Gituku</v>
      </c>
      <c r="Z242" s="785" t="s">
        <v>2599</v>
      </c>
      <c r="AA242" s="785" t="s">
        <v>4314</v>
      </c>
      <c r="AB242" s="785" t="s">
        <v>2683</v>
      </c>
      <c r="AC242" s="785" t="s">
        <v>2606</v>
      </c>
      <c r="AD242" s="786">
        <v>44651</v>
      </c>
    </row>
    <row r="243" spans="1:30" ht="15.75">
      <c r="A243" s="785" t="s">
        <v>4301</v>
      </c>
      <c r="B243" s="785" t="s">
        <v>28624</v>
      </c>
      <c r="C243" s="785" t="s">
        <v>4303</v>
      </c>
      <c r="D243" s="785" t="s">
        <v>2599</v>
      </c>
      <c r="E243" s="785" t="s">
        <v>8258</v>
      </c>
      <c r="F243" s="786">
        <v>44635</v>
      </c>
      <c r="G243" s="785" t="s">
        <v>24988</v>
      </c>
      <c r="H243" s="786">
        <v>44651</v>
      </c>
      <c r="I243" s="785" t="s">
        <v>28625</v>
      </c>
      <c r="J243" s="785" t="s">
        <v>629</v>
      </c>
      <c r="K243" s="785" t="s">
        <v>28626</v>
      </c>
      <c r="L243" s="785" t="s">
        <v>28627</v>
      </c>
      <c r="M243" s="785"/>
      <c r="N243" s="785"/>
      <c r="O243" s="785" t="s">
        <v>28628</v>
      </c>
      <c r="P243" s="787">
        <v>37.099843999999997</v>
      </c>
      <c r="Q243" s="787">
        <v>-3.2041E-2</v>
      </c>
      <c r="R243" s="785" t="s">
        <v>1056</v>
      </c>
      <c r="S243" s="785" t="s">
        <v>2272</v>
      </c>
      <c r="T243" s="785" t="s">
        <v>2940</v>
      </c>
      <c r="U243" s="785" t="s">
        <v>24993</v>
      </c>
      <c r="V243" s="785">
        <v>8</v>
      </c>
      <c r="W243" s="785" t="s">
        <v>9679</v>
      </c>
      <c r="X243" s="785"/>
      <c r="Y243" s="615" t="str">
        <f t="shared" si="3"/>
        <v>Wambui Gituku</v>
      </c>
      <c r="Z243" s="785" t="s">
        <v>2599</v>
      </c>
      <c r="AA243" s="785" t="s">
        <v>4314</v>
      </c>
      <c r="AB243" s="785" t="s">
        <v>2683</v>
      </c>
      <c r="AC243" s="785" t="s">
        <v>2606</v>
      </c>
      <c r="AD243" s="786">
        <v>44651</v>
      </c>
    </row>
    <row r="244" spans="1:30" ht="15.75">
      <c r="A244" s="785" t="s">
        <v>4301</v>
      </c>
      <c r="B244" s="785" t="s">
        <v>28529</v>
      </c>
      <c r="C244" s="785" t="s">
        <v>4303</v>
      </c>
      <c r="D244" s="785" t="s">
        <v>2599</v>
      </c>
      <c r="E244" s="785" t="s">
        <v>28530</v>
      </c>
      <c r="F244" s="786">
        <v>44606</v>
      </c>
      <c r="G244" s="785" t="s">
        <v>28531</v>
      </c>
      <c r="H244" s="786">
        <v>44650</v>
      </c>
      <c r="I244" s="785" t="s">
        <v>28532</v>
      </c>
      <c r="J244" s="785" t="s">
        <v>629</v>
      </c>
      <c r="K244" s="785" t="s">
        <v>28533</v>
      </c>
      <c r="L244" s="785" t="s">
        <v>28534</v>
      </c>
      <c r="M244" s="785"/>
      <c r="N244" s="785"/>
      <c r="O244" s="785"/>
      <c r="P244" s="787">
        <v>37.119410999999999</v>
      </c>
      <c r="Q244" s="787">
        <v>-0.20466899999999999</v>
      </c>
      <c r="R244" s="785" t="s">
        <v>1056</v>
      </c>
      <c r="S244" s="785" t="s">
        <v>2272</v>
      </c>
      <c r="T244" s="785" t="s">
        <v>28535</v>
      </c>
      <c r="U244" s="785" t="s">
        <v>28536</v>
      </c>
      <c r="V244" s="785">
        <v>8</v>
      </c>
      <c r="W244" s="785" t="s">
        <v>9679</v>
      </c>
      <c r="X244" s="785"/>
      <c r="Y244" s="615" t="str">
        <f t="shared" si="3"/>
        <v>Wambui Gituku</v>
      </c>
      <c r="Z244" s="785" t="s">
        <v>2599</v>
      </c>
      <c r="AA244" s="785" t="s">
        <v>4314</v>
      </c>
      <c r="AB244" s="785" t="s">
        <v>2605</v>
      </c>
      <c r="AC244" s="785" t="s">
        <v>2606</v>
      </c>
      <c r="AD244" s="786">
        <v>44691</v>
      </c>
    </row>
    <row r="245" spans="1:30" ht="15.75">
      <c r="A245" s="785" t="s">
        <v>4301</v>
      </c>
      <c r="B245" s="785" t="s">
        <v>6953</v>
      </c>
      <c r="C245" s="785" t="s">
        <v>4379</v>
      </c>
      <c r="D245" s="785" t="s">
        <v>4418</v>
      </c>
      <c r="E245" s="785" t="s">
        <v>6954</v>
      </c>
      <c r="F245" s="786">
        <v>44522</v>
      </c>
      <c r="G245" s="785" t="s">
        <v>6955</v>
      </c>
      <c r="H245" s="786">
        <v>44643</v>
      </c>
      <c r="I245" s="785" t="s">
        <v>6956</v>
      </c>
      <c r="J245" s="785" t="s">
        <v>627</v>
      </c>
      <c r="K245" s="785" t="s">
        <v>2599</v>
      </c>
      <c r="L245" s="785" t="s">
        <v>6957</v>
      </c>
      <c r="M245" s="785"/>
      <c r="N245" s="785"/>
      <c r="O245" s="785"/>
      <c r="P245" s="787">
        <v>35.033915</v>
      </c>
      <c r="Q245" s="787">
        <v>0.96717500000000001</v>
      </c>
      <c r="R245" s="785" t="s">
        <v>1189</v>
      </c>
      <c r="S245" s="785" t="s">
        <v>1368</v>
      </c>
      <c r="T245" s="785" t="s">
        <v>1368</v>
      </c>
      <c r="U245" s="785" t="s">
        <v>6958</v>
      </c>
      <c r="V245" s="785">
        <v>10</v>
      </c>
      <c r="W245" s="785" t="s">
        <v>3239</v>
      </c>
      <c r="X245" s="785" t="s">
        <v>3239</v>
      </c>
      <c r="Y245" s="615" t="str">
        <f t="shared" si="3"/>
        <v>Daniel Bartilol</v>
      </c>
      <c r="Z245" s="785" t="s">
        <v>2599</v>
      </c>
      <c r="AA245" s="785" t="s">
        <v>4314</v>
      </c>
      <c r="AB245" s="785" t="s">
        <v>4052</v>
      </c>
      <c r="AC245" s="785" t="s">
        <v>2606</v>
      </c>
      <c r="AD245" s="786">
        <v>44650</v>
      </c>
    </row>
    <row r="246" spans="1:30" ht="15.75">
      <c r="A246" s="785" t="s">
        <v>4301</v>
      </c>
      <c r="B246" s="785" t="s">
        <v>28506</v>
      </c>
      <c r="C246" s="785" t="s">
        <v>4303</v>
      </c>
      <c r="D246" s="785" t="s">
        <v>2599</v>
      </c>
      <c r="E246" s="785" t="s">
        <v>10924</v>
      </c>
      <c r="F246" s="786">
        <v>44459</v>
      </c>
      <c r="G246" s="785" t="s">
        <v>6955</v>
      </c>
      <c r="H246" s="786">
        <v>44643</v>
      </c>
      <c r="I246" s="785" t="s">
        <v>28507</v>
      </c>
      <c r="J246" s="785" t="s">
        <v>627</v>
      </c>
      <c r="K246" s="785">
        <v>99999</v>
      </c>
      <c r="L246" s="785" t="s">
        <v>28508</v>
      </c>
      <c r="M246" s="785"/>
      <c r="N246" s="785"/>
      <c r="O246" s="785"/>
      <c r="P246" s="787">
        <v>35.770797999999999</v>
      </c>
      <c r="Q246" s="787">
        <v>0.48528399999999999</v>
      </c>
      <c r="R246" s="785" t="s">
        <v>622</v>
      </c>
      <c r="S246" s="785" t="s">
        <v>3790</v>
      </c>
      <c r="T246" s="785" t="s">
        <v>15734</v>
      </c>
      <c r="U246" s="785" t="s">
        <v>28509</v>
      </c>
      <c r="V246" s="785">
        <v>8</v>
      </c>
      <c r="W246" s="785" t="s">
        <v>21103</v>
      </c>
      <c r="X246" s="785"/>
      <c r="Y246" s="615" t="str">
        <f t="shared" si="3"/>
        <v>Robert Kiprono Ngetich</v>
      </c>
      <c r="Z246" s="785" t="s">
        <v>2599</v>
      </c>
      <c r="AA246" s="785" t="s">
        <v>4314</v>
      </c>
      <c r="AB246" s="785" t="s">
        <v>2683</v>
      </c>
      <c r="AC246" s="785" t="s">
        <v>2606</v>
      </c>
      <c r="AD246" s="786">
        <v>44644</v>
      </c>
    </row>
    <row r="247" spans="1:30" ht="15.75">
      <c r="A247" s="785" t="s">
        <v>4301</v>
      </c>
      <c r="B247" s="785" t="s">
        <v>28510</v>
      </c>
      <c r="C247" s="785" t="s">
        <v>4379</v>
      </c>
      <c r="D247" s="785" t="s">
        <v>2598</v>
      </c>
      <c r="E247" s="785" t="s">
        <v>9726</v>
      </c>
      <c r="F247" s="786">
        <v>44489</v>
      </c>
      <c r="G247" s="785" t="s">
        <v>6955</v>
      </c>
      <c r="H247" s="786">
        <v>44643</v>
      </c>
      <c r="I247" s="785" t="s">
        <v>28511</v>
      </c>
      <c r="J247" s="785" t="s">
        <v>627</v>
      </c>
      <c r="K247" s="785">
        <v>99999</v>
      </c>
      <c r="L247" s="785" t="s">
        <v>28512</v>
      </c>
      <c r="M247" s="785"/>
      <c r="N247" s="785"/>
      <c r="O247" s="785"/>
      <c r="P247" s="787">
        <v>35.766832999999998</v>
      </c>
      <c r="Q247" s="787">
        <v>0.46960800000000003</v>
      </c>
      <c r="R247" s="785" t="s">
        <v>622</v>
      </c>
      <c r="S247" s="785" t="s">
        <v>3790</v>
      </c>
      <c r="T247" s="785" t="s">
        <v>15734</v>
      </c>
      <c r="U247" s="785" t="s">
        <v>15734</v>
      </c>
      <c r="V247" s="785">
        <v>8</v>
      </c>
      <c r="W247" s="785" t="s">
        <v>21103</v>
      </c>
      <c r="X247" s="785"/>
      <c r="Y247" s="615" t="str">
        <f t="shared" si="3"/>
        <v>Robert Kiprono Ngetich</v>
      </c>
      <c r="Z247" s="785" t="s">
        <v>2599</v>
      </c>
      <c r="AA247" s="785" t="s">
        <v>4314</v>
      </c>
      <c r="AB247" s="785" t="s">
        <v>2683</v>
      </c>
      <c r="AC247" s="785" t="s">
        <v>2606</v>
      </c>
      <c r="AD247" s="786">
        <v>44644</v>
      </c>
    </row>
    <row r="248" spans="1:30" ht="15.75">
      <c r="A248" s="785" t="s">
        <v>4301</v>
      </c>
      <c r="B248" s="785" t="s">
        <v>28513</v>
      </c>
      <c r="C248" s="785" t="s">
        <v>4303</v>
      </c>
      <c r="D248" s="785" t="s">
        <v>2599</v>
      </c>
      <c r="E248" s="785" t="s">
        <v>20623</v>
      </c>
      <c r="F248" s="786">
        <v>44484</v>
      </c>
      <c r="G248" s="785" t="s">
        <v>6955</v>
      </c>
      <c r="H248" s="786">
        <v>44643</v>
      </c>
      <c r="I248" s="785" t="s">
        <v>28514</v>
      </c>
      <c r="J248" s="785" t="s">
        <v>627</v>
      </c>
      <c r="K248" s="785">
        <v>99999</v>
      </c>
      <c r="L248" s="785" t="s">
        <v>28515</v>
      </c>
      <c r="M248" s="785"/>
      <c r="N248" s="785"/>
      <c r="O248" s="785"/>
      <c r="P248" s="787">
        <v>35.756436000000001</v>
      </c>
      <c r="Q248" s="787">
        <v>0.48782900000000001</v>
      </c>
      <c r="R248" s="785" t="s">
        <v>622</v>
      </c>
      <c r="S248" s="785" t="s">
        <v>3790</v>
      </c>
      <c r="T248" s="785" t="s">
        <v>15734</v>
      </c>
      <c r="U248" s="785" t="s">
        <v>15734</v>
      </c>
      <c r="V248" s="785">
        <v>8</v>
      </c>
      <c r="W248" s="785" t="s">
        <v>21103</v>
      </c>
      <c r="X248" s="785"/>
      <c r="Y248" s="615" t="str">
        <f t="shared" si="3"/>
        <v>Robert Kiprono Ngetich</v>
      </c>
      <c r="Z248" s="785" t="s">
        <v>2599</v>
      </c>
      <c r="AA248" s="785" t="s">
        <v>4314</v>
      </c>
      <c r="AB248" s="785" t="s">
        <v>2683</v>
      </c>
      <c r="AC248" s="785" t="s">
        <v>2606</v>
      </c>
      <c r="AD248" s="786">
        <v>44644</v>
      </c>
    </row>
    <row r="249" spans="1:30" ht="15.75">
      <c r="A249" s="785" t="s">
        <v>4301</v>
      </c>
      <c r="B249" s="785" t="s">
        <v>28686</v>
      </c>
      <c r="C249" s="785" t="s">
        <v>4303</v>
      </c>
      <c r="D249" s="785" t="s">
        <v>2599</v>
      </c>
      <c r="E249" s="785" t="s">
        <v>17447</v>
      </c>
      <c r="F249" s="786">
        <v>44515</v>
      </c>
      <c r="G249" s="785" t="s">
        <v>6955</v>
      </c>
      <c r="H249" s="786">
        <v>44643</v>
      </c>
      <c r="I249" s="785" t="s">
        <v>28687</v>
      </c>
      <c r="J249" s="785" t="s">
        <v>629</v>
      </c>
      <c r="K249" s="785">
        <v>99999</v>
      </c>
      <c r="L249" s="785" t="s">
        <v>28688</v>
      </c>
      <c r="M249" s="785"/>
      <c r="N249" s="785"/>
      <c r="O249" s="785"/>
      <c r="P249" s="787">
        <v>35.764929000000002</v>
      </c>
      <c r="Q249" s="787">
        <v>0.51269299999999995</v>
      </c>
      <c r="R249" s="785" t="s">
        <v>622</v>
      </c>
      <c r="S249" s="785" t="s">
        <v>3790</v>
      </c>
      <c r="T249" s="785" t="s">
        <v>15734</v>
      </c>
      <c r="U249" s="785" t="s">
        <v>28509</v>
      </c>
      <c r="V249" s="785">
        <v>8</v>
      </c>
      <c r="W249" s="785" t="s">
        <v>21103</v>
      </c>
      <c r="X249" s="785"/>
      <c r="Y249" s="615" t="str">
        <f t="shared" si="3"/>
        <v>Robert Kiprono Ngetich</v>
      </c>
      <c r="Z249" s="785" t="s">
        <v>2599</v>
      </c>
      <c r="AA249" s="785" t="s">
        <v>4314</v>
      </c>
      <c r="AB249" s="785" t="s">
        <v>2683</v>
      </c>
      <c r="AC249" s="785" t="s">
        <v>2606</v>
      </c>
      <c r="AD249" s="786">
        <v>44644</v>
      </c>
    </row>
    <row r="250" spans="1:30" ht="15.75">
      <c r="A250" s="785" t="s">
        <v>4301</v>
      </c>
      <c r="B250" s="785" t="s">
        <v>31053</v>
      </c>
      <c r="C250" s="785" t="s">
        <v>4303</v>
      </c>
      <c r="D250" s="785" t="s">
        <v>2599</v>
      </c>
      <c r="E250" s="785" t="s">
        <v>10925</v>
      </c>
      <c r="F250" s="786">
        <v>44479</v>
      </c>
      <c r="G250" s="785" t="s">
        <v>6955</v>
      </c>
      <c r="H250" s="786">
        <v>44643</v>
      </c>
      <c r="I250" s="785" t="s">
        <v>31054</v>
      </c>
      <c r="J250" s="785" t="s">
        <v>627</v>
      </c>
      <c r="K250" s="785">
        <v>99999</v>
      </c>
      <c r="L250" s="785" t="s">
        <v>31055</v>
      </c>
      <c r="M250" s="785"/>
      <c r="N250" s="785"/>
      <c r="O250" s="785"/>
      <c r="P250" s="787">
        <v>35.767449999999997</v>
      </c>
      <c r="Q250" s="787">
        <v>0.46992600000000001</v>
      </c>
      <c r="R250" s="785" t="s">
        <v>622</v>
      </c>
      <c r="S250" s="785" t="s">
        <v>3790</v>
      </c>
      <c r="T250" s="785" t="s">
        <v>15734</v>
      </c>
      <c r="U250" s="785" t="s">
        <v>31056</v>
      </c>
      <c r="V250" s="785">
        <v>10</v>
      </c>
      <c r="W250" s="785" t="s">
        <v>21103</v>
      </c>
      <c r="X250" s="785"/>
      <c r="Y250" s="615" t="str">
        <f t="shared" si="3"/>
        <v>Robert Kiprono Ngetich</v>
      </c>
      <c r="Z250" s="785" t="s">
        <v>2599</v>
      </c>
      <c r="AA250" s="785" t="s">
        <v>4314</v>
      </c>
      <c r="AB250" s="785" t="s">
        <v>2683</v>
      </c>
      <c r="AC250" s="785" t="s">
        <v>2606</v>
      </c>
      <c r="AD250" s="786">
        <v>44644</v>
      </c>
    </row>
    <row r="251" spans="1:30" ht="15.75">
      <c r="A251" s="785" t="s">
        <v>4301</v>
      </c>
      <c r="B251" s="785" t="s">
        <v>32279</v>
      </c>
      <c r="C251" s="785" t="s">
        <v>4303</v>
      </c>
      <c r="D251" s="785" t="s">
        <v>2599</v>
      </c>
      <c r="E251" s="785" t="s">
        <v>10889</v>
      </c>
      <c r="F251" s="786">
        <v>44451</v>
      </c>
      <c r="G251" s="785" t="s">
        <v>6955</v>
      </c>
      <c r="H251" s="786">
        <v>44643</v>
      </c>
      <c r="I251" s="785" t="s">
        <v>32280</v>
      </c>
      <c r="J251" s="785" t="s">
        <v>629</v>
      </c>
      <c r="K251" s="785">
        <v>99999</v>
      </c>
      <c r="L251" s="785" t="s">
        <v>32281</v>
      </c>
      <c r="M251" s="785"/>
      <c r="N251" s="785"/>
      <c r="O251" s="785"/>
      <c r="P251" s="787">
        <v>35.759438000000003</v>
      </c>
      <c r="Q251" s="787">
        <v>0.48377199999999998</v>
      </c>
      <c r="R251" s="785" t="s">
        <v>622</v>
      </c>
      <c r="S251" s="785" t="s">
        <v>3790</v>
      </c>
      <c r="T251" s="785" t="s">
        <v>3791</v>
      </c>
      <c r="U251" s="785" t="s">
        <v>15734</v>
      </c>
      <c r="V251" s="785">
        <v>12</v>
      </c>
      <c r="W251" s="785" t="s">
        <v>21103</v>
      </c>
      <c r="X251" s="785"/>
      <c r="Y251" s="615" t="str">
        <f t="shared" si="3"/>
        <v>Robert Kiprono Ngetich</v>
      </c>
      <c r="Z251" s="785" t="s">
        <v>2599</v>
      </c>
      <c r="AA251" s="785" t="s">
        <v>4314</v>
      </c>
      <c r="AB251" s="785" t="s">
        <v>2683</v>
      </c>
      <c r="AC251" s="785" t="s">
        <v>2606</v>
      </c>
      <c r="AD251" s="786">
        <v>44644</v>
      </c>
    </row>
    <row r="252" spans="1:30" ht="15.75">
      <c r="A252" s="785" t="s">
        <v>4301</v>
      </c>
      <c r="B252" s="785" t="s">
        <v>32319</v>
      </c>
      <c r="C252" s="785" t="s">
        <v>4303</v>
      </c>
      <c r="D252" s="785" t="s">
        <v>2599</v>
      </c>
      <c r="E252" s="785" t="s">
        <v>32320</v>
      </c>
      <c r="F252" s="786">
        <v>44426</v>
      </c>
      <c r="G252" s="785" t="s">
        <v>6955</v>
      </c>
      <c r="H252" s="786">
        <v>44643</v>
      </c>
      <c r="I252" s="785" t="s">
        <v>32321</v>
      </c>
      <c r="J252" s="785" t="s">
        <v>629</v>
      </c>
      <c r="K252" s="785">
        <v>99999</v>
      </c>
      <c r="L252" s="785" t="s">
        <v>32322</v>
      </c>
      <c r="M252" s="785"/>
      <c r="N252" s="785"/>
      <c r="O252" s="785"/>
      <c r="P252" s="787">
        <v>35.751429000000002</v>
      </c>
      <c r="Q252" s="787">
        <v>0.48455999999999999</v>
      </c>
      <c r="R252" s="785" t="s">
        <v>622</v>
      </c>
      <c r="S252" s="785" t="s">
        <v>3790</v>
      </c>
      <c r="T252" s="785" t="s">
        <v>15734</v>
      </c>
      <c r="U252" s="785" t="s">
        <v>32323</v>
      </c>
      <c r="V252" s="785">
        <v>12</v>
      </c>
      <c r="W252" s="785" t="s">
        <v>21103</v>
      </c>
      <c r="X252" s="785"/>
      <c r="Y252" s="615" t="str">
        <f t="shared" si="3"/>
        <v>Robert Kiprono Ngetich</v>
      </c>
      <c r="Z252" s="785" t="s">
        <v>2599</v>
      </c>
      <c r="AA252" s="785" t="s">
        <v>4314</v>
      </c>
      <c r="AB252" s="785" t="s">
        <v>2683</v>
      </c>
      <c r="AC252" s="785" t="s">
        <v>2606</v>
      </c>
      <c r="AD252" s="786">
        <v>44644</v>
      </c>
    </row>
    <row r="253" spans="1:30" ht="15.75">
      <c r="A253" s="785" t="s">
        <v>4301</v>
      </c>
      <c r="B253" s="785" t="s">
        <v>32344</v>
      </c>
      <c r="C253" s="785" t="s">
        <v>4303</v>
      </c>
      <c r="D253" s="785" t="s">
        <v>2599</v>
      </c>
      <c r="E253" s="785" t="s">
        <v>16592</v>
      </c>
      <c r="F253" s="786">
        <v>44520</v>
      </c>
      <c r="G253" s="785" t="s">
        <v>6955</v>
      </c>
      <c r="H253" s="786">
        <v>44643</v>
      </c>
      <c r="I253" s="785" t="s">
        <v>32345</v>
      </c>
      <c r="J253" s="785" t="s">
        <v>627</v>
      </c>
      <c r="K253" s="785">
        <v>99999</v>
      </c>
      <c r="L253" s="785" t="s">
        <v>32346</v>
      </c>
      <c r="M253" s="785"/>
      <c r="N253" s="785"/>
      <c r="O253" s="785"/>
      <c r="P253" s="787">
        <v>35.764071000000001</v>
      </c>
      <c r="Q253" s="787">
        <v>0.50850499999999998</v>
      </c>
      <c r="R253" s="785" t="s">
        <v>622</v>
      </c>
      <c r="S253" s="785" t="s">
        <v>3790</v>
      </c>
      <c r="T253" s="785" t="s">
        <v>15734</v>
      </c>
      <c r="U253" s="785" t="s">
        <v>28509</v>
      </c>
      <c r="V253" s="785">
        <v>12</v>
      </c>
      <c r="W253" s="785" t="s">
        <v>21103</v>
      </c>
      <c r="X253" s="785"/>
      <c r="Y253" s="615" t="str">
        <f t="shared" si="3"/>
        <v>Robert Kiprono Ngetich</v>
      </c>
      <c r="Z253" s="785" t="s">
        <v>2599</v>
      </c>
      <c r="AA253" s="785" t="s">
        <v>4314</v>
      </c>
      <c r="AB253" s="785" t="s">
        <v>2683</v>
      </c>
      <c r="AC253" s="785" t="s">
        <v>2606</v>
      </c>
      <c r="AD253" s="786">
        <v>44644</v>
      </c>
    </row>
    <row r="254" spans="1:30" ht="15.75">
      <c r="A254" s="785" t="s">
        <v>4301</v>
      </c>
      <c r="B254" s="785" t="s">
        <v>8165</v>
      </c>
      <c r="C254" s="785" t="s">
        <v>4379</v>
      </c>
      <c r="D254" s="785" t="s">
        <v>2751</v>
      </c>
      <c r="E254" s="785" t="s">
        <v>8166</v>
      </c>
      <c r="F254" s="786">
        <v>44625</v>
      </c>
      <c r="G254" s="785" t="s">
        <v>8167</v>
      </c>
      <c r="H254" s="786">
        <v>44640</v>
      </c>
      <c r="I254" s="785" t="s">
        <v>8168</v>
      </c>
      <c r="J254" s="785" t="s">
        <v>627</v>
      </c>
      <c r="K254" s="785" t="s">
        <v>8169</v>
      </c>
      <c r="L254" s="785" t="s">
        <v>8170</v>
      </c>
      <c r="M254" s="785"/>
      <c r="N254" s="785"/>
      <c r="O254" s="785" t="s">
        <v>8171</v>
      </c>
      <c r="P254" s="787">
        <v>37.567422999999998</v>
      </c>
      <c r="Q254" s="787">
        <v>-7.5967000000000007E-2</v>
      </c>
      <c r="R254" s="785" t="s">
        <v>1104</v>
      </c>
      <c r="S254" s="785" t="s">
        <v>2643</v>
      </c>
      <c r="T254" s="785" t="s">
        <v>8145</v>
      </c>
      <c r="U254" s="785" t="s">
        <v>8172</v>
      </c>
      <c r="V254" s="785">
        <v>8</v>
      </c>
      <c r="W254" s="785" t="s">
        <v>8017</v>
      </c>
      <c r="X254" s="785" t="s">
        <v>8018</v>
      </c>
      <c r="Y254" s="615" t="str">
        <f t="shared" si="3"/>
        <v>Eric Munene</v>
      </c>
      <c r="Z254" s="785" t="s">
        <v>2599</v>
      </c>
      <c r="AA254" s="785" t="s">
        <v>4314</v>
      </c>
      <c r="AB254" s="785" t="s">
        <v>2683</v>
      </c>
      <c r="AC254" s="785" t="s">
        <v>2606</v>
      </c>
      <c r="AD254" s="786">
        <v>44674</v>
      </c>
    </row>
    <row r="255" spans="1:30" ht="15.75">
      <c r="A255" s="785" t="s">
        <v>4301</v>
      </c>
      <c r="B255" s="785" t="s">
        <v>25145</v>
      </c>
      <c r="C255" s="785" t="s">
        <v>4303</v>
      </c>
      <c r="D255" s="785" t="s">
        <v>2599</v>
      </c>
      <c r="E255" s="785" t="s">
        <v>25146</v>
      </c>
      <c r="F255" s="786">
        <v>44598</v>
      </c>
      <c r="G255" s="785" t="s">
        <v>17421</v>
      </c>
      <c r="H255" s="786">
        <v>44638</v>
      </c>
      <c r="I255" s="785" t="s">
        <v>25147</v>
      </c>
      <c r="J255" s="785" t="s">
        <v>629</v>
      </c>
      <c r="K255" s="785" t="s">
        <v>25148</v>
      </c>
      <c r="L255" s="785" t="s">
        <v>25149</v>
      </c>
      <c r="M255" s="785"/>
      <c r="N255" s="785"/>
      <c r="O255" s="785" t="s">
        <v>25150</v>
      </c>
      <c r="P255" s="787">
        <v>36.972833999999999</v>
      </c>
      <c r="Q255" s="787">
        <v>-0.89030200000000004</v>
      </c>
      <c r="R255" s="785" t="s">
        <v>1030</v>
      </c>
      <c r="S255" s="785" t="s">
        <v>1031</v>
      </c>
      <c r="T255" s="785" t="s">
        <v>1031</v>
      </c>
      <c r="U255" s="785" t="s">
        <v>25151</v>
      </c>
      <c r="V255" s="785">
        <v>6</v>
      </c>
      <c r="W255" s="785" t="s">
        <v>4047</v>
      </c>
      <c r="X255" s="785" t="s">
        <v>2647</v>
      </c>
      <c r="Y255" s="615" t="str">
        <f t="shared" si="3"/>
        <v>Washington Mwangi Muinuki</v>
      </c>
      <c r="Z255" s="785" t="s">
        <v>2599</v>
      </c>
      <c r="AA255" s="785" t="s">
        <v>4314</v>
      </c>
      <c r="AB255" s="785" t="s">
        <v>2605</v>
      </c>
      <c r="AC255" s="785" t="s">
        <v>2606</v>
      </c>
      <c r="AD255" s="786">
        <v>44914</v>
      </c>
    </row>
    <row r="256" spans="1:30" ht="15.75">
      <c r="A256" s="785" t="s">
        <v>4301</v>
      </c>
      <c r="B256" s="785" t="s">
        <v>18800</v>
      </c>
      <c r="C256" s="785" t="s">
        <v>4379</v>
      </c>
      <c r="D256" s="785" t="s">
        <v>4418</v>
      </c>
      <c r="E256" s="785" t="s">
        <v>18801</v>
      </c>
      <c r="F256" s="786">
        <v>44603</v>
      </c>
      <c r="G256" s="785" t="s">
        <v>18802</v>
      </c>
      <c r="H256" s="786">
        <v>44637</v>
      </c>
      <c r="I256" s="785" t="s">
        <v>18803</v>
      </c>
      <c r="J256" s="785" t="s">
        <v>629</v>
      </c>
      <c r="K256" s="785" t="s">
        <v>18804</v>
      </c>
      <c r="L256" s="785" t="s">
        <v>18805</v>
      </c>
      <c r="M256" s="785"/>
      <c r="N256" s="785"/>
      <c r="O256" s="785" t="s">
        <v>18806</v>
      </c>
      <c r="P256" s="787">
        <v>38.326500000000003</v>
      </c>
      <c r="Q256" s="787">
        <v>-3.3946800000000001</v>
      </c>
      <c r="R256" s="785" t="s">
        <v>766</v>
      </c>
      <c r="S256" s="785" t="s">
        <v>767</v>
      </c>
      <c r="T256" s="785" t="s">
        <v>768</v>
      </c>
      <c r="U256" s="785" t="s">
        <v>3216</v>
      </c>
      <c r="V256" s="785">
        <v>8</v>
      </c>
      <c r="W256" s="785" t="s">
        <v>2837</v>
      </c>
      <c r="X256" s="785" t="s">
        <v>18792</v>
      </c>
      <c r="Y256" s="615" t="str">
        <f t="shared" si="3"/>
        <v>Nicholas mwaengo</v>
      </c>
      <c r="Z256" s="785" t="s">
        <v>2599</v>
      </c>
      <c r="AA256" s="785" t="s">
        <v>4314</v>
      </c>
      <c r="AB256" s="785" t="s">
        <v>2605</v>
      </c>
      <c r="AC256" s="785" t="s">
        <v>2606</v>
      </c>
      <c r="AD256" s="786">
        <v>44637</v>
      </c>
    </row>
    <row r="257" spans="1:30" ht="15.75">
      <c r="A257" s="785" t="s">
        <v>4301</v>
      </c>
      <c r="B257" s="785" t="s">
        <v>8256</v>
      </c>
      <c r="C257" s="785" t="s">
        <v>4303</v>
      </c>
      <c r="D257" s="785" t="s">
        <v>2599</v>
      </c>
      <c r="E257" s="785" t="s">
        <v>8257</v>
      </c>
      <c r="F257" s="786">
        <v>44614</v>
      </c>
      <c r="G257" s="785" t="s">
        <v>8258</v>
      </c>
      <c r="H257" s="786">
        <v>44635</v>
      </c>
      <c r="I257" s="785" t="s">
        <v>8259</v>
      </c>
      <c r="J257" s="785" t="s">
        <v>629</v>
      </c>
      <c r="K257" s="785" t="s">
        <v>8260</v>
      </c>
      <c r="L257" s="785" t="s">
        <v>8261</v>
      </c>
      <c r="M257" s="785"/>
      <c r="N257" s="785"/>
      <c r="O257" s="785" t="s">
        <v>8262</v>
      </c>
      <c r="P257" s="787">
        <v>37.595132</v>
      </c>
      <c r="Q257" s="787">
        <v>-8.0255000000000007E-2</v>
      </c>
      <c r="R257" s="785" t="s">
        <v>1104</v>
      </c>
      <c r="S257" s="785" t="s">
        <v>2643</v>
      </c>
      <c r="T257" s="785" t="s">
        <v>8154</v>
      </c>
      <c r="U257" s="785" t="s">
        <v>8263</v>
      </c>
      <c r="V257" s="785">
        <v>10</v>
      </c>
      <c r="W257" s="785" t="s">
        <v>8017</v>
      </c>
      <c r="X257" s="785" t="s">
        <v>8018</v>
      </c>
      <c r="Y257" s="615" t="str">
        <f t="shared" si="3"/>
        <v>Eric Munene</v>
      </c>
      <c r="Z257" s="785" t="s">
        <v>2599</v>
      </c>
      <c r="AA257" s="785" t="s">
        <v>4314</v>
      </c>
      <c r="AB257" s="785" t="s">
        <v>2683</v>
      </c>
      <c r="AC257" s="785" t="s">
        <v>2606</v>
      </c>
      <c r="AD257" s="786">
        <v>44694</v>
      </c>
    </row>
    <row r="258" spans="1:30" ht="15.75">
      <c r="A258" s="785" t="s">
        <v>4301</v>
      </c>
      <c r="B258" s="785" t="s">
        <v>20599</v>
      </c>
      <c r="C258" s="785" t="s">
        <v>4303</v>
      </c>
      <c r="D258" s="785" t="s">
        <v>2599</v>
      </c>
      <c r="E258" s="785" t="s">
        <v>20600</v>
      </c>
      <c r="F258" s="786">
        <v>44605</v>
      </c>
      <c r="G258" s="785" t="s">
        <v>8258</v>
      </c>
      <c r="H258" s="786">
        <v>44635</v>
      </c>
      <c r="I258" s="785" t="s">
        <v>20601</v>
      </c>
      <c r="J258" s="785" t="s">
        <v>629</v>
      </c>
      <c r="K258" s="785" t="s">
        <v>20602</v>
      </c>
      <c r="L258" s="785" t="s">
        <v>20603</v>
      </c>
      <c r="M258" s="785"/>
      <c r="N258" s="785"/>
      <c r="O258" s="785" t="s">
        <v>20604</v>
      </c>
      <c r="P258" s="787">
        <v>37.611269999999998</v>
      </c>
      <c r="Q258" s="787">
        <v>-0.19736000000000001</v>
      </c>
      <c r="R258" s="785" t="s">
        <v>1266</v>
      </c>
      <c r="S258" s="785" t="s">
        <v>1267</v>
      </c>
      <c r="T258" s="785" t="s">
        <v>20605</v>
      </c>
      <c r="U258" s="785" t="s">
        <v>20606</v>
      </c>
      <c r="V258" s="785">
        <v>10</v>
      </c>
      <c r="W258" s="785" t="s">
        <v>8017</v>
      </c>
      <c r="X258" s="785" t="s">
        <v>20484</v>
      </c>
      <c r="Y258" s="615" t="str">
        <f t="shared" ref="Y258:Y321" si="4">IF(X258="",W258,X258)</f>
        <v>Phineas Mawira</v>
      </c>
      <c r="Z258" s="785" t="s">
        <v>2599</v>
      </c>
      <c r="AA258" s="785" t="s">
        <v>4314</v>
      </c>
      <c r="AB258" s="785" t="s">
        <v>2683</v>
      </c>
      <c r="AC258" s="785" t="s">
        <v>2606</v>
      </c>
      <c r="AD258" s="786">
        <v>44694</v>
      </c>
    </row>
    <row r="259" spans="1:30" ht="15.75">
      <c r="A259" s="785" t="s">
        <v>4301</v>
      </c>
      <c r="B259" s="785" t="s">
        <v>25000</v>
      </c>
      <c r="C259" s="785" t="s">
        <v>4303</v>
      </c>
      <c r="D259" s="785" t="s">
        <v>2599</v>
      </c>
      <c r="E259" s="785" t="s">
        <v>19981</v>
      </c>
      <c r="F259" s="786">
        <v>44557</v>
      </c>
      <c r="G259" s="785" t="s">
        <v>22775</v>
      </c>
      <c r="H259" s="786">
        <v>44634</v>
      </c>
      <c r="I259" s="785" t="s">
        <v>25001</v>
      </c>
      <c r="J259" s="785" t="s">
        <v>627</v>
      </c>
      <c r="K259" s="785" t="s">
        <v>25002</v>
      </c>
      <c r="L259" s="785" t="s">
        <v>25003</v>
      </c>
      <c r="M259" s="785"/>
      <c r="N259" s="785"/>
      <c r="O259" s="785" t="s">
        <v>25004</v>
      </c>
      <c r="P259" s="787">
        <v>37.009642999999997</v>
      </c>
      <c r="Q259" s="787">
        <v>-7.1079000000000003E-2</v>
      </c>
      <c r="R259" s="785" t="s">
        <v>1056</v>
      </c>
      <c r="S259" s="785" t="s">
        <v>2272</v>
      </c>
      <c r="T259" s="785" t="s">
        <v>2940</v>
      </c>
      <c r="U259" s="785" t="s">
        <v>25005</v>
      </c>
      <c r="V259" s="785">
        <v>6</v>
      </c>
      <c r="W259" s="785" t="s">
        <v>9679</v>
      </c>
      <c r="X259" s="785" t="s">
        <v>9679</v>
      </c>
      <c r="Y259" s="615" t="str">
        <f t="shared" si="4"/>
        <v>Wambui Gituku</v>
      </c>
      <c r="Z259" s="785" t="s">
        <v>2599</v>
      </c>
      <c r="AA259" s="785" t="s">
        <v>4314</v>
      </c>
      <c r="AB259" s="785" t="s">
        <v>2683</v>
      </c>
      <c r="AC259" s="785" t="s">
        <v>2606</v>
      </c>
      <c r="AD259" s="786">
        <v>44635</v>
      </c>
    </row>
    <row r="260" spans="1:30" ht="15.75">
      <c r="A260" s="785" t="s">
        <v>4301</v>
      </c>
      <c r="B260" s="785" t="s">
        <v>18922</v>
      </c>
      <c r="C260" s="785" t="s">
        <v>4303</v>
      </c>
      <c r="D260" s="785" t="s">
        <v>2599</v>
      </c>
      <c r="E260" s="785" t="s">
        <v>14798</v>
      </c>
      <c r="F260" s="786">
        <v>44589</v>
      </c>
      <c r="G260" s="785" t="s">
        <v>18923</v>
      </c>
      <c r="H260" s="786">
        <v>44630</v>
      </c>
      <c r="I260" s="785" t="s">
        <v>18924</v>
      </c>
      <c r="J260" s="785" t="s">
        <v>627</v>
      </c>
      <c r="K260" s="785" t="s">
        <v>18925</v>
      </c>
      <c r="L260" s="785" t="s">
        <v>18926</v>
      </c>
      <c r="M260" s="785"/>
      <c r="N260" s="785"/>
      <c r="O260" s="785" t="s">
        <v>18927</v>
      </c>
      <c r="P260" s="787">
        <v>37.094630000000002</v>
      </c>
      <c r="Q260" s="787">
        <v>-0.73497699999999999</v>
      </c>
      <c r="R260" s="785" t="s">
        <v>1030</v>
      </c>
      <c r="S260" s="785" t="s">
        <v>2220</v>
      </c>
      <c r="T260" s="785" t="s">
        <v>2220</v>
      </c>
      <c r="U260" s="785" t="s">
        <v>18928</v>
      </c>
      <c r="V260" s="785">
        <v>8</v>
      </c>
      <c r="W260" s="785" t="s">
        <v>2939</v>
      </c>
      <c r="X260" s="785" t="s">
        <v>2939</v>
      </c>
      <c r="Y260" s="615" t="str">
        <f t="shared" si="4"/>
        <v>Nixon Kariuki Gaichuru</v>
      </c>
      <c r="Z260" s="785" t="s">
        <v>2599</v>
      </c>
      <c r="AA260" s="785" t="s">
        <v>4314</v>
      </c>
      <c r="AB260" s="785" t="s">
        <v>2605</v>
      </c>
      <c r="AC260" s="785" t="s">
        <v>2606</v>
      </c>
      <c r="AD260" s="786">
        <v>44705</v>
      </c>
    </row>
    <row r="261" spans="1:30" ht="15.75">
      <c r="A261" s="785" t="s">
        <v>4301</v>
      </c>
      <c r="B261" s="785" t="s">
        <v>24994</v>
      </c>
      <c r="C261" s="785" t="s">
        <v>4303</v>
      </c>
      <c r="D261" s="785" t="s">
        <v>2599</v>
      </c>
      <c r="E261" s="785" t="s">
        <v>24995</v>
      </c>
      <c r="F261" s="786">
        <v>44570</v>
      </c>
      <c r="G261" s="785" t="s">
        <v>19475</v>
      </c>
      <c r="H261" s="786">
        <v>44628</v>
      </c>
      <c r="I261" s="785" t="s">
        <v>24996</v>
      </c>
      <c r="J261" s="785" t="s">
        <v>627</v>
      </c>
      <c r="K261" s="785" t="s">
        <v>24997</v>
      </c>
      <c r="L261" s="785" t="s">
        <v>24998</v>
      </c>
      <c r="M261" s="785"/>
      <c r="N261" s="785"/>
      <c r="O261" s="785" t="s">
        <v>24999</v>
      </c>
      <c r="P261" s="787">
        <v>37.103279000000001</v>
      </c>
      <c r="Q261" s="787">
        <v>-3.27E-2</v>
      </c>
      <c r="R261" s="785" t="s">
        <v>1056</v>
      </c>
      <c r="S261" s="785" t="s">
        <v>2272</v>
      </c>
      <c r="T261" s="785" t="s">
        <v>2940</v>
      </c>
      <c r="U261" s="785" t="s">
        <v>24993</v>
      </c>
      <c r="V261" s="785">
        <v>6</v>
      </c>
      <c r="W261" s="785" t="s">
        <v>9679</v>
      </c>
      <c r="X261" s="785" t="s">
        <v>9679</v>
      </c>
      <c r="Y261" s="615" t="str">
        <f t="shared" si="4"/>
        <v>Wambui Gituku</v>
      </c>
      <c r="Z261" s="785" t="s">
        <v>2599</v>
      </c>
      <c r="AA261" s="785" t="s">
        <v>4314</v>
      </c>
      <c r="AB261" s="785" t="s">
        <v>2683</v>
      </c>
      <c r="AC261" s="785" t="s">
        <v>2606</v>
      </c>
      <c r="AD261" s="786">
        <v>44629</v>
      </c>
    </row>
    <row r="262" spans="1:30" ht="15.75">
      <c r="A262" s="785" t="s">
        <v>4301</v>
      </c>
      <c r="B262" s="785" t="s">
        <v>25043</v>
      </c>
      <c r="C262" s="785" t="s">
        <v>4303</v>
      </c>
      <c r="D262" s="785" t="s">
        <v>2599</v>
      </c>
      <c r="E262" s="785" t="s">
        <v>25044</v>
      </c>
      <c r="F262" s="786">
        <v>44620</v>
      </c>
      <c r="G262" s="785" t="s">
        <v>19475</v>
      </c>
      <c r="H262" s="786">
        <v>44628</v>
      </c>
      <c r="I262" s="785" t="s">
        <v>25045</v>
      </c>
      <c r="J262" s="785" t="s">
        <v>629</v>
      </c>
      <c r="K262" s="785" t="s">
        <v>25046</v>
      </c>
      <c r="L262" s="785" t="s">
        <v>25047</v>
      </c>
      <c r="M262" s="785"/>
      <c r="N262" s="785"/>
      <c r="O262" s="785" t="s">
        <v>25048</v>
      </c>
      <c r="P262" s="787">
        <v>37.096373999999997</v>
      </c>
      <c r="Q262" s="787">
        <v>-3.7580000000000002E-2</v>
      </c>
      <c r="R262" s="785" t="s">
        <v>1056</v>
      </c>
      <c r="S262" s="785" t="s">
        <v>2272</v>
      </c>
      <c r="T262" s="785" t="s">
        <v>2940</v>
      </c>
      <c r="U262" s="785" t="s">
        <v>3104</v>
      </c>
      <c r="V262" s="785">
        <v>8</v>
      </c>
      <c r="W262" s="785" t="s">
        <v>9679</v>
      </c>
      <c r="X262" s="785" t="s">
        <v>9679</v>
      </c>
      <c r="Y262" s="615" t="str">
        <f t="shared" si="4"/>
        <v>Wambui Gituku</v>
      </c>
      <c r="Z262" s="785" t="s">
        <v>2599</v>
      </c>
      <c r="AA262" s="785" t="s">
        <v>4314</v>
      </c>
      <c r="AB262" s="785" t="s">
        <v>2683</v>
      </c>
      <c r="AC262" s="785" t="s">
        <v>2606</v>
      </c>
      <c r="AD262" s="786">
        <v>44629</v>
      </c>
    </row>
    <row r="263" spans="1:30" ht="15.75">
      <c r="A263" s="785" t="s">
        <v>4301</v>
      </c>
      <c r="B263" s="785" t="s">
        <v>25061</v>
      </c>
      <c r="C263" s="785" t="s">
        <v>4303</v>
      </c>
      <c r="D263" s="785" t="s">
        <v>2599</v>
      </c>
      <c r="E263" s="785" t="s">
        <v>8149</v>
      </c>
      <c r="F263" s="786">
        <v>44576</v>
      </c>
      <c r="G263" s="785" t="s">
        <v>19475</v>
      </c>
      <c r="H263" s="786">
        <v>44628</v>
      </c>
      <c r="I263" s="785" t="s">
        <v>25062</v>
      </c>
      <c r="J263" s="785" t="s">
        <v>629</v>
      </c>
      <c r="K263" s="785" t="s">
        <v>25063</v>
      </c>
      <c r="L263" s="785" t="s">
        <v>25064</v>
      </c>
      <c r="M263" s="785"/>
      <c r="N263" s="785"/>
      <c r="O263" s="785"/>
      <c r="P263" s="787">
        <v>37.083356000000002</v>
      </c>
      <c r="Q263" s="787">
        <v>-2.4500000000000001E-2</v>
      </c>
      <c r="R263" s="785" t="s">
        <v>1056</v>
      </c>
      <c r="S263" s="785" t="s">
        <v>2272</v>
      </c>
      <c r="T263" s="785" t="s">
        <v>2940</v>
      </c>
      <c r="U263" s="785" t="s">
        <v>2981</v>
      </c>
      <c r="V263" s="785">
        <v>8</v>
      </c>
      <c r="W263" s="785" t="s">
        <v>9679</v>
      </c>
      <c r="X263" s="785" t="s">
        <v>9679</v>
      </c>
      <c r="Y263" s="615" t="str">
        <f t="shared" si="4"/>
        <v>Wambui Gituku</v>
      </c>
      <c r="Z263" s="785" t="s">
        <v>2599</v>
      </c>
      <c r="AA263" s="785" t="s">
        <v>4314</v>
      </c>
      <c r="AB263" s="785" t="s">
        <v>2683</v>
      </c>
      <c r="AC263" s="785" t="s">
        <v>2606</v>
      </c>
      <c r="AD263" s="786">
        <v>44629</v>
      </c>
    </row>
    <row r="264" spans="1:30" ht="15.75">
      <c r="A264" s="785" t="s">
        <v>4301</v>
      </c>
      <c r="B264" s="785" t="s">
        <v>25065</v>
      </c>
      <c r="C264" s="785" t="s">
        <v>4303</v>
      </c>
      <c r="D264" s="785" t="s">
        <v>2599</v>
      </c>
      <c r="E264" s="785" t="s">
        <v>25066</v>
      </c>
      <c r="F264" s="786">
        <v>44569</v>
      </c>
      <c r="G264" s="785" t="s">
        <v>19475</v>
      </c>
      <c r="H264" s="786">
        <v>44628</v>
      </c>
      <c r="I264" s="785" t="s">
        <v>25067</v>
      </c>
      <c r="J264" s="785" t="s">
        <v>627</v>
      </c>
      <c r="K264" s="785" t="s">
        <v>25068</v>
      </c>
      <c r="L264" s="785" t="s">
        <v>25069</v>
      </c>
      <c r="M264" s="785"/>
      <c r="N264" s="785"/>
      <c r="O264" s="785" t="s">
        <v>25070</v>
      </c>
      <c r="P264" s="787">
        <v>37.102060000000002</v>
      </c>
      <c r="Q264" s="787">
        <v>-3.4626999999999998E-2</v>
      </c>
      <c r="R264" s="785" t="s">
        <v>1056</v>
      </c>
      <c r="S264" s="785" t="s">
        <v>2272</v>
      </c>
      <c r="T264" s="785" t="s">
        <v>2940</v>
      </c>
      <c r="U264" s="785" t="s">
        <v>24993</v>
      </c>
      <c r="V264" s="785">
        <v>8</v>
      </c>
      <c r="W264" s="785" t="s">
        <v>9679</v>
      </c>
      <c r="X264" s="785" t="s">
        <v>9679</v>
      </c>
      <c r="Y264" s="615" t="str">
        <f t="shared" si="4"/>
        <v>Wambui Gituku</v>
      </c>
      <c r="Z264" s="785" t="s">
        <v>2599</v>
      </c>
      <c r="AA264" s="785" t="s">
        <v>4314</v>
      </c>
      <c r="AB264" s="785" t="s">
        <v>2683</v>
      </c>
      <c r="AC264" s="785" t="s">
        <v>2606</v>
      </c>
      <c r="AD264" s="786">
        <v>44629</v>
      </c>
    </row>
    <row r="265" spans="1:30" ht="15.75">
      <c r="A265" s="785" t="s">
        <v>4301</v>
      </c>
      <c r="B265" s="785" t="s">
        <v>25049</v>
      </c>
      <c r="C265" s="785" t="s">
        <v>4303</v>
      </c>
      <c r="D265" s="785" t="s">
        <v>2599</v>
      </c>
      <c r="E265" s="785" t="s">
        <v>25050</v>
      </c>
      <c r="F265" s="786">
        <v>44590</v>
      </c>
      <c r="G265" s="785" t="s">
        <v>25051</v>
      </c>
      <c r="H265" s="786">
        <v>44627</v>
      </c>
      <c r="I265" s="785" t="s">
        <v>25052</v>
      </c>
      <c r="J265" s="785" t="s">
        <v>627</v>
      </c>
      <c r="K265" s="785" t="s">
        <v>25053</v>
      </c>
      <c r="L265" s="785" t="s">
        <v>25054</v>
      </c>
      <c r="M265" s="785"/>
      <c r="N265" s="785"/>
      <c r="O265" s="785" t="s">
        <v>25055</v>
      </c>
      <c r="P265" s="787">
        <v>37.101531999999999</v>
      </c>
      <c r="Q265" s="787">
        <v>-3.5062999999999997E-2</v>
      </c>
      <c r="R265" s="785" t="s">
        <v>1056</v>
      </c>
      <c r="S265" s="785" t="s">
        <v>2272</v>
      </c>
      <c r="T265" s="785" t="s">
        <v>2940</v>
      </c>
      <c r="U265" s="785" t="s">
        <v>24993</v>
      </c>
      <c r="V265" s="785">
        <v>8</v>
      </c>
      <c r="W265" s="785" t="s">
        <v>9679</v>
      </c>
      <c r="X265" s="785" t="s">
        <v>9679</v>
      </c>
      <c r="Y265" s="615" t="str">
        <f t="shared" si="4"/>
        <v>Wambui Gituku</v>
      </c>
      <c r="Z265" s="785" t="s">
        <v>2599</v>
      </c>
      <c r="AA265" s="785" t="s">
        <v>4314</v>
      </c>
      <c r="AB265" s="785" t="s">
        <v>2683</v>
      </c>
      <c r="AC265" s="785" t="s">
        <v>2606</v>
      </c>
      <c r="AD265" s="786">
        <v>44629</v>
      </c>
    </row>
    <row r="266" spans="1:30" ht="15.75">
      <c r="A266" s="785" t="s">
        <v>4301</v>
      </c>
      <c r="B266" s="785" t="s">
        <v>25089</v>
      </c>
      <c r="C266" s="785" t="s">
        <v>4303</v>
      </c>
      <c r="D266" s="785" t="s">
        <v>2599</v>
      </c>
      <c r="E266" s="785" t="s">
        <v>25090</v>
      </c>
      <c r="F266" s="786">
        <v>44599</v>
      </c>
      <c r="G266" s="785" t="s">
        <v>25051</v>
      </c>
      <c r="H266" s="786">
        <v>44627</v>
      </c>
      <c r="I266" s="785" t="s">
        <v>25091</v>
      </c>
      <c r="J266" s="785" t="s">
        <v>629</v>
      </c>
      <c r="K266" s="785" t="s">
        <v>25092</v>
      </c>
      <c r="L266" s="785" t="s">
        <v>25093</v>
      </c>
      <c r="M266" s="785"/>
      <c r="N266" s="785"/>
      <c r="O266" s="785" t="s">
        <v>25094</v>
      </c>
      <c r="P266" s="787">
        <v>37.036752</v>
      </c>
      <c r="Q266" s="787">
        <v>-0.123033</v>
      </c>
      <c r="R266" s="785" t="s">
        <v>1056</v>
      </c>
      <c r="S266" s="785" t="s">
        <v>2272</v>
      </c>
      <c r="T266" s="785" t="s">
        <v>8583</v>
      </c>
      <c r="U266" s="785" t="s">
        <v>2770</v>
      </c>
      <c r="V266" s="785">
        <v>12</v>
      </c>
      <c r="W266" s="785" t="s">
        <v>9679</v>
      </c>
      <c r="X266" s="785" t="s">
        <v>9679</v>
      </c>
      <c r="Y266" s="615" t="str">
        <f t="shared" si="4"/>
        <v>Wambui Gituku</v>
      </c>
      <c r="Z266" s="785" t="s">
        <v>2599</v>
      </c>
      <c r="AA266" s="785" t="s">
        <v>4314</v>
      </c>
      <c r="AB266" s="785" t="s">
        <v>2683</v>
      </c>
      <c r="AC266" s="785" t="s">
        <v>2606</v>
      </c>
      <c r="AD266" s="786">
        <v>44629</v>
      </c>
    </row>
    <row r="267" spans="1:30" ht="15.75">
      <c r="A267" s="785" t="s">
        <v>4301</v>
      </c>
      <c r="B267" s="785" t="s">
        <v>8138</v>
      </c>
      <c r="C267" s="785" t="s">
        <v>4303</v>
      </c>
      <c r="D267" s="785" t="s">
        <v>2599</v>
      </c>
      <c r="E267" s="785" t="s">
        <v>8139</v>
      </c>
      <c r="F267" s="786">
        <v>44608</v>
      </c>
      <c r="G267" s="785" t="s">
        <v>8140</v>
      </c>
      <c r="H267" s="786">
        <v>44626</v>
      </c>
      <c r="I267" s="785" t="s">
        <v>8141</v>
      </c>
      <c r="J267" s="785" t="s">
        <v>627</v>
      </c>
      <c r="K267" s="785" t="s">
        <v>8142</v>
      </c>
      <c r="L267" s="785" t="s">
        <v>8143</v>
      </c>
      <c r="M267" s="785"/>
      <c r="N267" s="785"/>
      <c r="O267" s="785" t="s">
        <v>8144</v>
      </c>
      <c r="P267" s="787">
        <v>37.585605000000001</v>
      </c>
      <c r="Q267" s="787">
        <v>-6.3006999999999994E-2</v>
      </c>
      <c r="R267" s="785" t="s">
        <v>1104</v>
      </c>
      <c r="S267" s="785" t="s">
        <v>2643</v>
      </c>
      <c r="T267" s="785" t="s">
        <v>8145</v>
      </c>
      <c r="U267" s="785" t="s">
        <v>8146</v>
      </c>
      <c r="V267" s="785">
        <v>8</v>
      </c>
      <c r="W267" s="785" t="s">
        <v>8017</v>
      </c>
      <c r="X267" s="785" t="s">
        <v>8018</v>
      </c>
      <c r="Y267" s="615" t="str">
        <f t="shared" si="4"/>
        <v>Eric Munene</v>
      </c>
      <c r="Z267" s="785" t="s">
        <v>2599</v>
      </c>
      <c r="AA267" s="785" t="s">
        <v>4314</v>
      </c>
      <c r="AB267" s="785" t="s">
        <v>2683</v>
      </c>
      <c r="AC267" s="785" t="s">
        <v>2606</v>
      </c>
      <c r="AD267" s="786">
        <v>44694</v>
      </c>
    </row>
    <row r="268" spans="1:30" ht="15.75">
      <c r="A268" s="785" t="s">
        <v>4301</v>
      </c>
      <c r="B268" s="785" t="s">
        <v>10625</v>
      </c>
      <c r="C268" s="785" t="s">
        <v>4303</v>
      </c>
      <c r="D268" s="785" t="s">
        <v>2599</v>
      </c>
      <c r="E268" s="785" t="s">
        <v>10626</v>
      </c>
      <c r="F268" s="786">
        <v>44602</v>
      </c>
      <c r="G268" s="785" t="s">
        <v>10627</v>
      </c>
      <c r="H268" s="786">
        <v>44621</v>
      </c>
      <c r="I268" s="785" t="s">
        <v>10628</v>
      </c>
      <c r="J268" s="785" t="s">
        <v>627</v>
      </c>
      <c r="K268" s="785" t="s">
        <v>10629</v>
      </c>
      <c r="L268" s="785" t="s">
        <v>10630</v>
      </c>
      <c r="M268" s="785"/>
      <c r="N268" s="785"/>
      <c r="O268" s="785" t="s">
        <v>10631</v>
      </c>
      <c r="P268" s="787">
        <v>34.761000000000003</v>
      </c>
      <c r="Q268" s="787">
        <v>-0.61566699999999996</v>
      </c>
      <c r="R268" s="785" t="s">
        <v>2696</v>
      </c>
      <c r="S268" s="785" t="s">
        <v>2697</v>
      </c>
      <c r="T268" s="785" t="s">
        <v>4031</v>
      </c>
      <c r="U268" s="785" t="s">
        <v>10632</v>
      </c>
      <c r="V268" s="785">
        <v>10</v>
      </c>
      <c r="W268" s="785" t="s">
        <v>3645</v>
      </c>
      <c r="X268" s="785" t="s">
        <v>3645</v>
      </c>
      <c r="Y268" s="615" t="str">
        <f t="shared" si="4"/>
        <v>George Otwori</v>
      </c>
      <c r="Z268" s="785" t="s">
        <v>2599</v>
      </c>
      <c r="AA268" s="785" t="s">
        <v>4314</v>
      </c>
      <c r="AB268" s="785" t="s">
        <v>2683</v>
      </c>
      <c r="AC268" s="785" t="s">
        <v>2606</v>
      </c>
      <c r="AD268" s="786">
        <v>44791</v>
      </c>
    </row>
    <row r="269" spans="1:30" ht="15.75">
      <c r="A269" s="785" t="s">
        <v>4301</v>
      </c>
      <c r="B269" s="785" t="s">
        <v>20383</v>
      </c>
      <c r="C269" s="785" t="s">
        <v>4303</v>
      </c>
      <c r="D269" s="785" t="s">
        <v>2599</v>
      </c>
      <c r="E269" s="785" t="s">
        <v>13709</v>
      </c>
      <c r="F269" s="786">
        <v>44531</v>
      </c>
      <c r="G269" s="785" t="s">
        <v>20384</v>
      </c>
      <c r="H269" s="786">
        <v>44619</v>
      </c>
      <c r="I269" s="785" t="s">
        <v>20385</v>
      </c>
      <c r="J269" s="785" t="s">
        <v>627</v>
      </c>
      <c r="K269" s="785" t="s">
        <v>20386</v>
      </c>
      <c r="L269" s="785" t="s">
        <v>20387</v>
      </c>
      <c r="M269" s="785"/>
      <c r="N269" s="785"/>
      <c r="O269" s="785" t="s">
        <v>20388</v>
      </c>
      <c r="P269" s="787">
        <v>35.115476999999998</v>
      </c>
      <c r="Q269" s="787">
        <v>-0.58572800000000003</v>
      </c>
      <c r="R269" s="785" t="s">
        <v>2053</v>
      </c>
      <c r="S269" s="785" t="s">
        <v>2098</v>
      </c>
      <c r="T269" s="785" t="s">
        <v>20046</v>
      </c>
      <c r="U269" s="785" t="s">
        <v>20389</v>
      </c>
      <c r="V269" s="785">
        <v>12</v>
      </c>
      <c r="W269" s="785" t="s">
        <v>2760</v>
      </c>
      <c r="X269" s="785" t="s">
        <v>2760</v>
      </c>
      <c r="Y269" s="615" t="str">
        <f t="shared" si="4"/>
        <v>Philip Kurgat</v>
      </c>
      <c r="Z269" s="785" t="s">
        <v>2599</v>
      </c>
      <c r="AA269" s="785" t="s">
        <v>4314</v>
      </c>
      <c r="AB269" s="785" t="s">
        <v>2683</v>
      </c>
      <c r="AC269" s="785" t="s">
        <v>2606</v>
      </c>
      <c r="AD269" s="786">
        <v>44724</v>
      </c>
    </row>
    <row r="270" spans="1:30" ht="15.75">
      <c r="A270" s="785" t="s">
        <v>4301</v>
      </c>
      <c r="B270" s="785" t="s">
        <v>21748</v>
      </c>
      <c r="C270" s="785" t="s">
        <v>4303</v>
      </c>
      <c r="D270" s="785" t="s">
        <v>2599</v>
      </c>
      <c r="E270" s="785" t="s">
        <v>16585</v>
      </c>
      <c r="F270" s="786">
        <v>44493</v>
      </c>
      <c r="G270" s="785" t="s">
        <v>21749</v>
      </c>
      <c r="H270" s="786">
        <v>44616</v>
      </c>
      <c r="I270" s="785" t="s">
        <v>21750</v>
      </c>
      <c r="J270" s="785" t="s">
        <v>627</v>
      </c>
      <c r="K270" s="785">
        <v>99999</v>
      </c>
      <c r="L270" s="785" t="s">
        <v>21751</v>
      </c>
      <c r="M270" s="785"/>
      <c r="N270" s="785"/>
      <c r="O270" s="785"/>
      <c r="P270" s="787">
        <v>37.218975</v>
      </c>
      <c r="Q270" s="787">
        <v>-0.61902800000000002</v>
      </c>
      <c r="R270" s="785" t="s">
        <v>1961</v>
      </c>
      <c r="S270" s="785" t="s">
        <v>2864</v>
      </c>
      <c r="T270" s="785" t="s">
        <v>2865</v>
      </c>
      <c r="U270" s="785" t="s">
        <v>2131</v>
      </c>
      <c r="V270" s="785">
        <v>8</v>
      </c>
      <c r="W270" s="785" t="s">
        <v>3511</v>
      </c>
      <c r="X270" s="785" t="s">
        <v>3511</v>
      </c>
      <c r="Y270" s="615" t="str">
        <f t="shared" si="4"/>
        <v>Sakaki Natural Renewable Energy Center</v>
      </c>
      <c r="Z270" s="785" t="s">
        <v>2599</v>
      </c>
      <c r="AA270" s="785" t="s">
        <v>4349</v>
      </c>
      <c r="AB270" s="785" t="s">
        <v>2683</v>
      </c>
      <c r="AC270" s="785" t="s">
        <v>2606</v>
      </c>
      <c r="AD270" s="786">
        <v>44620</v>
      </c>
    </row>
    <row r="271" spans="1:30" ht="15.75">
      <c r="A271" s="785" t="s">
        <v>4301</v>
      </c>
      <c r="B271" s="785" t="s">
        <v>21752</v>
      </c>
      <c r="C271" s="785" t="s">
        <v>4303</v>
      </c>
      <c r="D271" s="785" t="s">
        <v>2599</v>
      </c>
      <c r="E271" s="785" t="s">
        <v>20111</v>
      </c>
      <c r="F271" s="786">
        <v>44524</v>
      </c>
      <c r="G271" s="785" t="s">
        <v>21749</v>
      </c>
      <c r="H271" s="786">
        <v>44616</v>
      </c>
      <c r="I271" s="785" t="s">
        <v>21753</v>
      </c>
      <c r="J271" s="785" t="s">
        <v>629</v>
      </c>
      <c r="K271" s="785">
        <v>99999</v>
      </c>
      <c r="L271" s="785" t="s">
        <v>21754</v>
      </c>
      <c r="M271" s="785"/>
      <c r="N271" s="785"/>
      <c r="O271" s="785"/>
      <c r="P271" s="787">
        <v>37.137915</v>
      </c>
      <c r="Q271" s="787">
        <v>-0.52719300000000002</v>
      </c>
      <c r="R271" s="785" t="s">
        <v>1056</v>
      </c>
      <c r="S271" s="785" t="s">
        <v>1132</v>
      </c>
      <c r="T271" s="785" t="s">
        <v>3111</v>
      </c>
      <c r="U271" s="785" t="s">
        <v>3112</v>
      </c>
      <c r="V271" s="785">
        <v>8</v>
      </c>
      <c r="W271" s="785" t="s">
        <v>3511</v>
      </c>
      <c r="X271" s="785" t="s">
        <v>3511</v>
      </c>
      <c r="Y271" s="615" t="str">
        <f t="shared" si="4"/>
        <v>Sakaki Natural Renewable Energy Center</v>
      </c>
      <c r="Z271" s="785" t="s">
        <v>2599</v>
      </c>
      <c r="AA271" s="785" t="s">
        <v>4349</v>
      </c>
      <c r="AB271" s="785" t="s">
        <v>2683</v>
      </c>
      <c r="AC271" s="785" t="s">
        <v>2606</v>
      </c>
      <c r="AD271" s="786">
        <v>44620</v>
      </c>
    </row>
    <row r="272" spans="1:30" ht="15.75">
      <c r="A272" s="785" t="s">
        <v>4301</v>
      </c>
      <c r="B272" s="785" t="s">
        <v>21780</v>
      </c>
      <c r="C272" s="785" t="s">
        <v>4303</v>
      </c>
      <c r="D272" s="785" t="s">
        <v>2599</v>
      </c>
      <c r="E272" s="785" t="s">
        <v>21781</v>
      </c>
      <c r="F272" s="786">
        <v>44582</v>
      </c>
      <c r="G272" s="785" t="s">
        <v>21749</v>
      </c>
      <c r="H272" s="786">
        <v>44616</v>
      </c>
      <c r="I272" s="785" t="s">
        <v>21782</v>
      </c>
      <c r="J272" s="785" t="s">
        <v>629</v>
      </c>
      <c r="K272" s="785">
        <v>99999</v>
      </c>
      <c r="L272" s="785" t="s">
        <v>21783</v>
      </c>
      <c r="M272" s="785"/>
      <c r="N272" s="785"/>
      <c r="O272" s="785"/>
      <c r="P272" s="787">
        <v>37.142560000000003</v>
      </c>
      <c r="Q272" s="787">
        <v>-0.53584200000000004</v>
      </c>
      <c r="R272" s="785" t="s">
        <v>1056</v>
      </c>
      <c r="S272" s="785" t="s">
        <v>1132</v>
      </c>
      <c r="T272" s="785" t="s">
        <v>3111</v>
      </c>
      <c r="U272" s="785" t="s">
        <v>3112</v>
      </c>
      <c r="V272" s="785">
        <v>8</v>
      </c>
      <c r="W272" s="785" t="s">
        <v>3511</v>
      </c>
      <c r="X272" s="785" t="s">
        <v>3511</v>
      </c>
      <c r="Y272" s="615" t="str">
        <f t="shared" si="4"/>
        <v>Sakaki Natural Renewable Energy Center</v>
      </c>
      <c r="Z272" s="785" t="s">
        <v>2599</v>
      </c>
      <c r="AA272" s="785" t="s">
        <v>4349</v>
      </c>
      <c r="AB272" s="785" t="s">
        <v>2683</v>
      </c>
      <c r="AC272" s="785" t="s">
        <v>2606</v>
      </c>
      <c r="AD272" s="786">
        <v>44620</v>
      </c>
    </row>
    <row r="273" spans="1:30" ht="15.75">
      <c r="A273" s="785" t="s">
        <v>4301</v>
      </c>
      <c r="B273" s="785" t="s">
        <v>21784</v>
      </c>
      <c r="C273" s="785" t="s">
        <v>4303</v>
      </c>
      <c r="D273" s="785" t="s">
        <v>2599</v>
      </c>
      <c r="E273" s="785" t="s">
        <v>21785</v>
      </c>
      <c r="F273" s="786">
        <v>44566</v>
      </c>
      <c r="G273" s="785" t="s">
        <v>21749</v>
      </c>
      <c r="H273" s="786">
        <v>44616</v>
      </c>
      <c r="I273" s="785" t="s">
        <v>21786</v>
      </c>
      <c r="J273" s="785" t="s">
        <v>629</v>
      </c>
      <c r="K273" s="785">
        <v>99999</v>
      </c>
      <c r="L273" s="785" t="s">
        <v>21787</v>
      </c>
      <c r="M273" s="785"/>
      <c r="N273" s="785"/>
      <c r="O273" s="785"/>
      <c r="P273" s="787">
        <v>37.146906999999999</v>
      </c>
      <c r="Q273" s="787">
        <v>-0.52245299999999995</v>
      </c>
      <c r="R273" s="785" t="s">
        <v>1056</v>
      </c>
      <c r="S273" s="785" t="s">
        <v>1132</v>
      </c>
      <c r="T273" s="785" t="s">
        <v>3111</v>
      </c>
      <c r="U273" s="785" t="s">
        <v>21788</v>
      </c>
      <c r="V273" s="785">
        <v>8</v>
      </c>
      <c r="W273" s="785" t="s">
        <v>3511</v>
      </c>
      <c r="X273" s="785" t="s">
        <v>3511</v>
      </c>
      <c r="Y273" s="615" t="str">
        <f t="shared" si="4"/>
        <v>Sakaki Natural Renewable Energy Center</v>
      </c>
      <c r="Z273" s="785" t="s">
        <v>2599</v>
      </c>
      <c r="AA273" s="785" t="s">
        <v>4349</v>
      </c>
      <c r="AB273" s="785" t="s">
        <v>2683</v>
      </c>
      <c r="AC273" s="785" t="s">
        <v>2606</v>
      </c>
      <c r="AD273" s="786">
        <v>44620</v>
      </c>
    </row>
    <row r="274" spans="1:30" ht="15.75">
      <c r="A274" s="785" t="s">
        <v>4301</v>
      </c>
      <c r="B274" s="785" t="s">
        <v>21789</v>
      </c>
      <c r="C274" s="785" t="s">
        <v>4303</v>
      </c>
      <c r="D274" s="785" t="s">
        <v>2599</v>
      </c>
      <c r="E274" s="785" t="s">
        <v>21790</v>
      </c>
      <c r="F274" s="786">
        <v>44492</v>
      </c>
      <c r="G274" s="785" t="s">
        <v>21749</v>
      </c>
      <c r="H274" s="786">
        <v>44616</v>
      </c>
      <c r="I274" s="785" t="s">
        <v>21791</v>
      </c>
      <c r="J274" s="785" t="s">
        <v>629</v>
      </c>
      <c r="K274" s="785">
        <v>99999</v>
      </c>
      <c r="L274" s="785" t="s">
        <v>21792</v>
      </c>
      <c r="M274" s="785"/>
      <c r="N274" s="785"/>
      <c r="O274" s="785"/>
      <c r="P274" s="787">
        <v>37.138950000000001</v>
      </c>
      <c r="Q274" s="787">
        <v>-0.51557200000000003</v>
      </c>
      <c r="R274" s="785" t="s">
        <v>1056</v>
      </c>
      <c r="S274" s="785" t="s">
        <v>1132</v>
      </c>
      <c r="T274" s="785" t="s">
        <v>3111</v>
      </c>
      <c r="U274" s="785" t="s">
        <v>3112</v>
      </c>
      <c r="V274" s="785">
        <v>8</v>
      </c>
      <c r="W274" s="785" t="s">
        <v>3511</v>
      </c>
      <c r="X274" s="785" t="s">
        <v>3511</v>
      </c>
      <c r="Y274" s="615" t="str">
        <f t="shared" si="4"/>
        <v>Sakaki Natural Renewable Energy Center</v>
      </c>
      <c r="Z274" s="785" t="s">
        <v>2599</v>
      </c>
      <c r="AA274" s="785" t="s">
        <v>4349</v>
      </c>
      <c r="AB274" s="785" t="s">
        <v>2683</v>
      </c>
      <c r="AC274" s="785" t="s">
        <v>2606</v>
      </c>
      <c r="AD274" s="786">
        <v>44620</v>
      </c>
    </row>
    <row r="275" spans="1:30" ht="15.75">
      <c r="A275" s="785" t="s">
        <v>4301</v>
      </c>
      <c r="B275" s="785" t="s">
        <v>21793</v>
      </c>
      <c r="C275" s="785" t="s">
        <v>4303</v>
      </c>
      <c r="D275" s="785" t="s">
        <v>2599</v>
      </c>
      <c r="E275" s="785" t="s">
        <v>21794</v>
      </c>
      <c r="F275" s="786">
        <v>44463</v>
      </c>
      <c r="G275" s="785" t="s">
        <v>21749</v>
      </c>
      <c r="H275" s="786">
        <v>44616</v>
      </c>
      <c r="I275" s="785" t="s">
        <v>21795</v>
      </c>
      <c r="J275" s="785" t="s">
        <v>627</v>
      </c>
      <c r="K275" s="785" t="s">
        <v>21796</v>
      </c>
      <c r="L275" s="785" t="s">
        <v>21797</v>
      </c>
      <c r="M275" s="785"/>
      <c r="N275" s="785"/>
      <c r="O275" s="785" t="s">
        <v>21798</v>
      </c>
      <c r="P275" s="787">
        <v>37.132762</v>
      </c>
      <c r="Q275" s="787">
        <v>-0.51571199999999995</v>
      </c>
      <c r="R275" s="785" t="s">
        <v>1056</v>
      </c>
      <c r="S275" s="785" t="s">
        <v>1132</v>
      </c>
      <c r="T275" s="785" t="s">
        <v>3111</v>
      </c>
      <c r="U275" s="785" t="s">
        <v>3112</v>
      </c>
      <c r="V275" s="785">
        <v>8</v>
      </c>
      <c r="W275" s="785" t="s">
        <v>3511</v>
      </c>
      <c r="X275" s="785" t="s">
        <v>3511</v>
      </c>
      <c r="Y275" s="615" t="str">
        <f t="shared" si="4"/>
        <v>Sakaki Natural Renewable Energy Center</v>
      </c>
      <c r="Z275" s="785" t="s">
        <v>2599</v>
      </c>
      <c r="AA275" s="785" t="s">
        <v>4349</v>
      </c>
      <c r="AB275" s="785" t="s">
        <v>2683</v>
      </c>
      <c r="AC275" s="785" t="s">
        <v>2606</v>
      </c>
      <c r="AD275" s="786">
        <v>44620</v>
      </c>
    </row>
    <row r="276" spans="1:30" ht="15.75">
      <c r="A276" s="785" t="s">
        <v>4301</v>
      </c>
      <c r="B276" s="785" t="s">
        <v>21799</v>
      </c>
      <c r="C276" s="785" t="s">
        <v>4303</v>
      </c>
      <c r="D276" s="785" t="s">
        <v>2599</v>
      </c>
      <c r="E276" s="785" t="s">
        <v>20111</v>
      </c>
      <c r="F276" s="786">
        <v>44524</v>
      </c>
      <c r="G276" s="785" t="s">
        <v>21749</v>
      </c>
      <c r="H276" s="786">
        <v>44616</v>
      </c>
      <c r="I276" s="785" t="s">
        <v>21800</v>
      </c>
      <c r="J276" s="785" t="s">
        <v>629</v>
      </c>
      <c r="K276" s="785">
        <v>99999</v>
      </c>
      <c r="L276" s="785" t="s">
        <v>21801</v>
      </c>
      <c r="M276" s="785"/>
      <c r="N276" s="785"/>
      <c r="O276" s="785"/>
      <c r="P276" s="787">
        <v>37.133442000000002</v>
      </c>
      <c r="Q276" s="787">
        <v>-0.51890199999999997</v>
      </c>
      <c r="R276" s="785" t="s">
        <v>1056</v>
      </c>
      <c r="S276" s="785" t="s">
        <v>1132</v>
      </c>
      <c r="T276" s="785" t="s">
        <v>3111</v>
      </c>
      <c r="U276" s="785" t="s">
        <v>3112</v>
      </c>
      <c r="V276" s="785">
        <v>8</v>
      </c>
      <c r="W276" s="785" t="s">
        <v>3511</v>
      </c>
      <c r="X276" s="785" t="s">
        <v>3511</v>
      </c>
      <c r="Y276" s="615" t="str">
        <f t="shared" si="4"/>
        <v>Sakaki Natural Renewable Energy Center</v>
      </c>
      <c r="Z276" s="785" t="s">
        <v>2599</v>
      </c>
      <c r="AA276" s="785" t="s">
        <v>4349</v>
      </c>
      <c r="AB276" s="785" t="s">
        <v>2683</v>
      </c>
      <c r="AC276" s="785" t="s">
        <v>2606</v>
      </c>
      <c r="AD276" s="786">
        <v>44620</v>
      </c>
    </row>
    <row r="277" spans="1:30" ht="15.75">
      <c r="A277" s="785" t="s">
        <v>4301</v>
      </c>
      <c r="B277" s="785" t="s">
        <v>21802</v>
      </c>
      <c r="C277" s="785" t="s">
        <v>4303</v>
      </c>
      <c r="D277" s="785" t="s">
        <v>2599</v>
      </c>
      <c r="E277" s="785" t="s">
        <v>21803</v>
      </c>
      <c r="F277" s="786">
        <v>44554</v>
      </c>
      <c r="G277" s="785" t="s">
        <v>21749</v>
      </c>
      <c r="H277" s="786">
        <v>44616</v>
      </c>
      <c r="I277" s="785" t="s">
        <v>21804</v>
      </c>
      <c r="J277" s="785" t="s">
        <v>629</v>
      </c>
      <c r="K277" s="785">
        <v>99999</v>
      </c>
      <c r="L277" s="785" t="s">
        <v>21805</v>
      </c>
      <c r="M277" s="785"/>
      <c r="N277" s="785"/>
      <c r="O277" s="785"/>
      <c r="P277" s="787">
        <v>37.131948000000001</v>
      </c>
      <c r="Q277" s="787">
        <v>-0.51839000000000002</v>
      </c>
      <c r="R277" s="785" t="s">
        <v>1056</v>
      </c>
      <c r="S277" s="785" t="s">
        <v>1132</v>
      </c>
      <c r="T277" s="785" t="s">
        <v>3111</v>
      </c>
      <c r="U277" s="785" t="s">
        <v>3112</v>
      </c>
      <c r="V277" s="785">
        <v>8</v>
      </c>
      <c r="W277" s="785" t="s">
        <v>3511</v>
      </c>
      <c r="X277" s="785" t="s">
        <v>3511</v>
      </c>
      <c r="Y277" s="615" t="str">
        <f t="shared" si="4"/>
        <v>Sakaki Natural Renewable Energy Center</v>
      </c>
      <c r="Z277" s="785" t="s">
        <v>2599</v>
      </c>
      <c r="AA277" s="785" t="s">
        <v>4349</v>
      </c>
      <c r="AB277" s="785" t="s">
        <v>2683</v>
      </c>
      <c r="AC277" s="785" t="s">
        <v>2606</v>
      </c>
      <c r="AD277" s="786">
        <v>44620</v>
      </c>
    </row>
    <row r="278" spans="1:30" ht="15.75">
      <c r="A278" s="785" t="s">
        <v>4301</v>
      </c>
      <c r="B278" s="785" t="s">
        <v>21806</v>
      </c>
      <c r="C278" s="785" t="s">
        <v>4303</v>
      </c>
      <c r="D278" s="785" t="s">
        <v>2599</v>
      </c>
      <c r="E278" s="785" t="s">
        <v>16585</v>
      </c>
      <c r="F278" s="786">
        <v>44493</v>
      </c>
      <c r="G278" s="785" t="s">
        <v>21749</v>
      </c>
      <c r="H278" s="786">
        <v>44616</v>
      </c>
      <c r="I278" s="785" t="s">
        <v>21807</v>
      </c>
      <c r="J278" s="785" t="s">
        <v>629</v>
      </c>
      <c r="K278" s="785">
        <v>99999</v>
      </c>
      <c r="L278" s="785" t="s">
        <v>21808</v>
      </c>
      <c r="M278" s="785"/>
      <c r="N278" s="785"/>
      <c r="O278" s="785"/>
      <c r="P278" s="787">
        <v>37.134697000000003</v>
      </c>
      <c r="Q278" s="787">
        <v>-0.52151000000000003</v>
      </c>
      <c r="R278" s="785" t="s">
        <v>1056</v>
      </c>
      <c r="S278" s="785" t="s">
        <v>1132</v>
      </c>
      <c r="T278" s="785" t="s">
        <v>3111</v>
      </c>
      <c r="U278" s="785" t="s">
        <v>3112</v>
      </c>
      <c r="V278" s="785">
        <v>8</v>
      </c>
      <c r="W278" s="785" t="s">
        <v>3511</v>
      </c>
      <c r="X278" s="785" t="s">
        <v>3511</v>
      </c>
      <c r="Y278" s="615" t="str">
        <f t="shared" si="4"/>
        <v>Sakaki Natural Renewable Energy Center</v>
      </c>
      <c r="Z278" s="785" t="s">
        <v>2599</v>
      </c>
      <c r="AA278" s="785" t="s">
        <v>4349</v>
      </c>
      <c r="AB278" s="785" t="s">
        <v>2683</v>
      </c>
      <c r="AC278" s="785" t="s">
        <v>2606</v>
      </c>
      <c r="AD278" s="786">
        <v>44620</v>
      </c>
    </row>
    <row r="279" spans="1:30" ht="15.75">
      <c r="A279" s="785" t="s">
        <v>4301</v>
      </c>
      <c r="B279" s="785" t="s">
        <v>21809</v>
      </c>
      <c r="C279" s="785" t="s">
        <v>4303</v>
      </c>
      <c r="D279" s="785" t="s">
        <v>2599</v>
      </c>
      <c r="E279" s="785" t="s">
        <v>20111</v>
      </c>
      <c r="F279" s="786">
        <v>44524</v>
      </c>
      <c r="G279" s="785" t="s">
        <v>21749</v>
      </c>
      <c r="H279" s="786">
        <v>44616</v>
      </c>
      <c r="I279" s="785" t="s">
        <v>21810</v>
      </c>
      <c r="J279" s="785" t="s">
        <v>629</v>
      </c>
      <c r="K279" s="785">
        <v>99999</v>
      </c>
      <c r="L279" s="785" t="s">
        <v>21811</v>
      </c>
      <c r="M279" s="785"/>
      <c r="N279" s="785"/>
      <c r="O279" s="785"/>
      <c r="P279" s="787">
        <v>37.137039999999999</v>
      </c>
      <c r="Q279" s="787">
        <v>-0.52383199999999996</v>
      </c>
      <c r="R279" s="785" t="s">
        <v>1056</v>
      </c>
      <c r="S279" s="785" t="s">
        <v>1132</v>
      </c>
      <c r="T279" s="785" t="s">
        <v>3111</v>
      </c>
      <c r="U279" s="785" t="s">
        <v>3112</v>
      </c>
      <c r="V279" s="785">
        <v>8</v>
      </c>
      <c r="W279" s="785" t="s">
        <v>3511</v>
      </c>
      <c r="X279" s="785" t="s">
        <v>3511</v>
      </c>
      <c r="Y279" s="615" t="str">
        <f t="shared" si="4"/>
        <v>Sakaki Natural Renewable Energy Center</v>
      </c>
      <c r="Z279" s="785" t="s">
        <v>2599</v>
      </c>
      <c r="AA279" s="785" t="s">
        <v>4349</v>
      </c>
      <c r="AB279" s="785" t="s">
        <v>2683</v>
      </c>
      <c r="AC279" s="785" t="s">
        <v>2606</v>
      </c>
      <c r="AD279" s="786">
        <v>44620</v>
      </c>
    </row>
    <row r="280" spans="1:30" ht="15.75">
      <c r="A280" s="785" t="s">
        <v>4301</v>
      </c>
      <c r="B280" s="785" t="s">
        <v>21812</v>
      </c>
      <c r="C280" s="785" t="s">
        <v>4303</v>
      </c>
      <c r="D280" s="785" t="s">
        <v>2599</v>
      </c>
      <c r="E280" s="785" t="s">
        <v>21803</v>
      </c>
      <c r="F280" s="786">
        <v>44554</v>
      </c>
      <c r="G280" s="785" t="s">
        <v>21749</v>
      </c>
      <c r="H280" s="786">
        <v>44616</v>
      </c>
      <c r="I280" s="785" t="s">
        <v>21813</v>
      </c>
      <c r="J280" s="785" t="s">
        <v>629</v>
      </c>
      <c r="K280" s="785">
        <v>99999</v>
      </c>
      <c r="L280" s="785" t="s">
        <v>21814</v>
      </c>
      <c r="M280" s="785"/>
      <c r="N280" s="785"/>
      <c r="O280" s="785"/>
      <c r="P280" s="787">
        <v>37.135818</v>
      </c>
      <c r="Q280" s="787">
        <v>-0.52411700000000006</v>
      </c>
      <c r="R280" s="785" t="s">
        <v>1056</v>
      </c>
      <c r="S280" s="785" t="s">
        <v>1132</v>
      </c>
      <c r="T280" s="785" t="s">
        <v>3111</v>
      </c>
      <c r="U280" s="785" t="s">
        <v>3112</v>
      </c>
      <c r="V280" s="785">
        <v>8</v>
      </c>
      <c r="W280" s="785" t="s">
        <v>3511</v>
      </c>
      <c r="X280" s="785" t="s">
        <v>3511</v>
      </c>
      <c r="Y280" s="615" t="str">
        <f t="shared" si="4"/>
        <v>Sakaki Natural Renewable Energy Center</v>
      </c>
      <c r="Z280" s="785" t="s">
        <v>2599</v>
      </c>
      <c r="AA280" s="785" t="s">
        <v>4349</v>
      </c>
      <c r="AB280" s="785" t="s">
        <v>2683</v>
      </c>
      <c r="AC280" s="785" t="s">
        <v>2606</v>
      </c>
      <c r="AD280" s="786">
        <v>44620</v>
      </c>
    </row>
    <row r="281" spans="1:30" ht="15.75">
      <c r="A281" s="785" t="s">
        <v>4301</v>
      </c>
      <c r="B281" s="785" t="s">
        <v>21815</v>
      </c>
      <c r="C281" s="785" t="s">
        <v>4303</v>
      </c>
      <c r="D281" s="785" t="s">
        <v>2599</v>
      </c>
      <c r="E281" s="785" t="s">
        <v>4451</v>
      </c>
      <c r="F281" s="786">
        <v>44551</v>
      </c>
      <c r="G281" s="785" t="s">
        <v>21749</v>
      </c>
      <c r="H281" s="786">
        <v>44616</v>
      </c>
      <c r="I281" s="785" t="s">
        <v>21816</v>
      </c>
      <c r="J281" s="785" t="s">
        <v>629</v>
      </c>
      <c r="K281" s="785">
        <v>99999</v>
      </c>
      <c r="L281" s="785" t="s">
        <v>21817</v>
      </c>
      <c r="M281" s="785"/>
      <c r="N281" s="785"/>
      <c r="O281" s="785"/>
      <c r="P281" s="787">
        <v>37.135817000000003</v>
      </c>
      <c r="Q281" s="787">
        <v>-0.53423799999999999</v>
      </c>
      <c r="R281" s="785" t="s">
        <v>1056</v>
      </c>
      <c r="S281" s="785" t="s">
        <v>1132</v>
      </c>
      <c r="T281" s="785" t="s">
        <v>3111</v>
      </c>
      <c r="U281" s="785" t="s">
        <v>3456</v>
      </c>
      <c r="V281" s="785">
        <v>8</v>
      </c>
      <c r="W281" s="785" t="s">
        <v>3511</v>
      </c>
      <c r="X281" s="785" t="s">
        <v>3511</v>
      </c>
      <c r="Y281" s="615" t="str">
        <f t="shared" si="4"/>
        <v>Sakaki Natural Renewable Energy Center</v>
      </c>
      <c r="Z281" s="785" t="s">
        <v>2599</v>
      </c>
      <c r="AA281" s="785" t="s">
        <v>4349</v>
      </c>
      <c r="AB281" s="785" t="s">
        <v>2683</v>
      </c>
      <c r="AC281" s="785" t="s">
        <v>2606</v>
      </c>
      <c r="AD281" s="786">
        <v>44620</v>
      </c>
    </row>
    <row r="282" spans="1:30" ht="15.75">
      <c r="A282" s="785" t="s">
        <v>4301</v>
      </c>
      <c r="B282" s="785" t="s">
        <v>21818</v>
      </c>
      <c r="C282" s="785" t="s">
        <v>4303</v>
      </c>
      <c r="D282" s="785" t="s">
        <v>2599</v>
      </c>
      <c r="E282" s="785" t="s">
        <v>20111</v>
      </c>
      <c r="F282" s="786">
        <v>44524</v>
      </c>
      <c r="G282" s="785" t="s">
        <v>21749</v>
      </c>
      <c r="H282" s="786">
        <v>44616</v>
      </c>
      <c r="I282" s="785" t="s">
        <v>21819</v>
      </c>
      <c r="J282" s="785" t="s">
        <v>629</v>
      </c>
      <c r="K282" s="785">
        <v>99999</v>
      </c>
      <c r="L282" s="785" t="s">
        <v>21820</v>
      </c>
      <c r="M282" s="785"/>
      <c r="N282" s="785"/>
      <c r="O282" s="785"/>
      <c r="P282" s="787">
        <v>37.134155</v>
      </c>
      <c r="Q282" s="787">
        <v>-0.52985800000000005</v>
      </c>
      <c r="R282" s="785" t="s">
        <v>1056</v>
      </c>
      <c r="S282" s="785" t="s">
        <v>1132</v>
      </c>
      <c r="T282" s="785" t="s">
        <v>3111</v>
      </c>
      <c r="U282" s="785" t="s">
        <v>3112</v>
      </c>
      <c r="V282" s="785">
        <v>8</v>
      </c>
      <c r="W282" s="785" t="s">
        <v>3511</v>
      </c>
      <c r="X282" s="785" t="s">
        <v>3511</v>
      </c>
      <c r="Y282" s="615" t="str">
        <f t="shared" si="4"/>
        <v>Sakaki Natural Renewable Energy Center</v>
      </c>
      <c r="Z282" s="785" t="s">
        <v>2599</v>
      </c>
      <c r="AA282" s="785" t="s">
        <v>4349</v>
      </c>
      <c r="AB282" s="785" t="s">
        <v>2683</v>
      </c>
      <c r="AC282" s="785" t="s">
        <v>2606</v>
      </c>
      <c r="AD282" s="786">
        <v>44620</v>
      </c>
    </row>
    <row r="283" spans="1:30" ht="15.75">
      <c r="A283" s="785" t="s">
        <v>4301</v>
      </c>
      <c r="B283" s="785" t="s">
        <v>21821</v>
      </c>
      <c r="C283" s="785" t="s">
        <v>4303</v>
      </c>
      <c r="D283" s="785" t="s">
        <v>2599</v>
      </c>
      <c r="E283" s="785" t="s">
        <v>11021</v>
      </c>
      <c r="F283" s="786">
        <v>44571</v>
      </c>
      <c r="G283" s="785" t="s">
        <v>21749</v>
      </c>
      <c r="H283" s="786">
        <v>44616</v>
      </c>
      <c r="I283" s="785" t="s">
        <v>21822</v>
      </c>
      <c r="J283" s="785" t="s">
        <v>629</v>
      </c>
      <c r="K283" s="785">
        <v>99999</v>
      </c>
      <c r="L283" s="785" t="s">
        <v>21823</v>
      </c>
      <c r="M283" s="785"/>
      <c r="N283" s="785"/>
      <c r="O283" s="785"/>
      <c r="P283" s="787">
        <v>37.138852999999997</v>
      </c>
      <c r="Q283" s="787">
        <v>-0.53230699999999997</v>
      </c>
      <c r="R283" s="785" t="s">
        <v>1056</v>
      </c>
      <c r="S283" s="785" t="s">
        <v>1132</v>
      </c>
      <c r="T283" s="785" t="s">
        <v>3111</v>
      </c>
      <c r="U283" s="785" t="s">
        <v>3112</v>
      </c>
      <c r="V283" s="785">
        <v>8</v>
      </c>
      <c r="W283" s="785" t="s">
        <v>3511</v>
      </c>
      <c r="X283" s="785" t="s">
        <v>3511</v>
      </c>
      <c r="Y283" s="615" t="str">
        <f t="shared" si="4"/>
        <v>Sakaki Natural Renewable Energy Center</v>
      </c>
      <c r="Z283" s="785" t="s">
        <v>2599</v>
      </c>
      <c r="AA283" s="785" t="s">
        <v>4349</v>
      </c>
      <c r="AB283" s="785" t="s">
        <v>2683</v>
      </c>
      <c r="AC283" s="785" t="s">
        <v>2606</v>
      </c>
      <c r="AD283" s="786">
        <v>44620</v>
      </c>
    </row>
    <row r="284" spans="1:30" ht="15.75">
      <c r="A284" s="785" t="s">
        <v>4301</v>
      </c>
      <c r="B284" s="785" t="s">
        <v>21824</v>
      </c>
      <c r="C284" s="785" t="s">
        <v>4303</v>
      </c>
      <c r="D284" s="785" t="s">
        <v>2599</v>
      </c>
      <c r="E284" s="785" t="s">
        <v>16585</v>
      </c>
      <c r="F284" s="786">
        <v>44493</v>
      </c>
      <c r="G284" s="785" t="s">
        <v>21749</v>
      </c>
      <c r="H284" s="786">
        <v>44616</v>
      </c>
      <c r="I284" s="785" t="s">
        <v>21825</v>
      </c>
      <c r="J284" s="785" t="s">
        <v>629</v>
      </c>
      <c r="K284" s="785" t="s">
        <v>2612</v>
      </c>
      <c r="L284" s="785" t="s">
        <v>21826</v>
      </c>
      <c r="M284" s="785"/>
      <c r="N284" s="785"/>
      <c r="O284" s="785"/>
      <c r="P284" s="787">
        <v>37.134182000000003</v>
      </c>
      <c r="Q284" s="787">
        <v>-0.51792199999999999</v>
      </c>
      <c r="R284" s="785" t="s">
        <v>1056</v>
      </c>
      <c r="S284" s="785" t="s">
        <v>1132</v>
      </c>
      <c r="T284" s="785" t="s">
        <v>3111</v>
      </c>
      <c r="U284" s="785" t="s">
        <v>21827</v>
      </c>
      <c r="V284" s="785">
        <v>8</v>
      </c>
      <c r="W284" s="785" t="s">
        <v>3511</v>
      </c>
      <c r="X284" s="785" t="s">
        <v>3511</v>
      </c>
      <c r="Y284" s="615" t="str">
        <f t="shared" si="4"/>
        <v>Sakaki Natural Renewable Energy Center</v>
      </c>
      <c r="Z284" s="785" t="s">
        <v>2599</v>
      </c>
      <c r="AA284" s="785" t="s">
        <v>4349</v>
      </c>
      <c r="AB284" s="785" t="s">
        <v>2683</v>
      </c>
      <c r="AC284" s="785" t="s">
        <v>2606</v>
      </c>
      <c r="AD284" s="786">
        <v>44620</v>
      </c>
    </row>
    <row r="285" spans="1:30" ht="15.75">
      <c r="A285" s="785" t="s">
        <v>4301</v>
      </c>
      <c r="B285" s="785" t="s">
        <v>11606</v>
      </c>
      <c r="C285" s="785" t="s">
        <v>4379</v>
      </c>
      <c r="D285" s="785" t="s">
        <v>2751</v>
      </c>
      <c r="E285" s="785" t="s">
        <v>11120</v>
      </c>
      <c r="F285" s="786">
        <v>44545</v>
      </c>
      <c r="G285" s="785" t="s">
        <v>8257</v>
      </c>
      <c r="H285" s="786">
        <v>44614</v>
      </c>
      <c r="I285" s="785" t="s">
        <v>11607</v>
      </c>
      <c r="J285" s="785" t="s">
        <v>629</v>
      </c>
      <c r="K285" s="785" t="s">
        <v>11608</v>
      </c>
      <c r="L285" s="785" t="s">
        <v>11609</v>
      </c>
      <c r="M285" s="785"/>
      <c r="N285" s="785"/>
      <c r="O285" s="785"/>
      <c r="P285" s="787">
        <v>35.132671999999999</v>
      </c>
      <c r="Q285" s="787">
        <v>0.305145</v>
      </c>
      <c r="R285" s="785" t="s">
        <v>916</v>
      </c>
      <c r="S285" s="785" t="s">
        <v>917</v>
      </c>
      <c r="T285" s="785" t="s">
        <v>11610</v>
      </c>
      <c r="U285" s="785" t="s">
        <v>11611</v>
      </c>
      <c r="V285" s="785">
        <v>8</v>
      </c>
      <c r="W285" s="785" t="s">
        <v>11598</v>
      </c>
      <c r="X285" s="785" t="s">
        <v>11599</v>
      </c>
      <c r="Y285" s="615" t="str">
        <f t="shared" si="4"/>
        <v>Isaac Sang</v>
      </c>
      <c r="Z285" s="785" t="s">
        <v>2599</v>
      </c>
      <c r="AA285" s="785" t="s">
        <v>4314</v>
      </c>
      <c r="AB285" s="785" t="s">
        <v>2683</v>
      </c>
      <c r="AC285" s="785" t="s">
        <v>2606</v>
      </c>
      <c r="AD285" s="786">
        <v>44721</v>
      </c>
    </row>
    <row r="286" spans="1:30" ht="15.75">
      <c r="A286" s="785" t="s">
        <v>4301</v>
      </c>
      <c r="B286" s="785" t="s">
        <v>21631</v>
      </c>
      <c r="C286" s="785" t="s">
        <v>4303</v>
      </c>
      <c r="D286" s="785" t="s">
        <v>2599</v>
      </c>
      <c r="E286" s="785" t="s">
        <v>21632</v>
      </c>
      <c r="F286" s="786">
        <v>44583</v>
      </c>
      <c r="G286" s="785" t="s">
        <v>8257</v>
      </c>
      <c r="H286" s="786">
        <v>44614</v>
      </c>
      <c r="I286" s="785" t="s">
        <v>21633</v>
      </c>
      <c r="J286" s="785" t="s">
        <v>629</v>
      </c>
      <c r="K286" s="785" t="s">
        <v>21634</v>
      </c>
      <c r="L286" s="785" t="s">
        <v>21635</v>
      </c>
      <c r="M286" s="785"/>
      <c r="N286" s="785"/>
      <c r="O286" s="785"/>
      <c r="P286" s="787">
        <v>37.013885000000002</v>
      </c>
      <c r="Q286" s="787">
        <v>-0.24205499999999999</v>
      </c>
      <c r="R286" s="785" t="s">
        <v>1056</v>
      </c>
      <c r="S286" s="785" t="s">
        <v>2272</v>
      </c>
      <c r="T286" s="785" t="s">
        <v>3215</v>
      </c>
      <c r="U286" s="785" t="s">
        <v>21636</v>
      </c>
      <c r="V286" s="785">
        <v>8</v>
      </c>
      <c r="W286" s="785" t="s">
        <v>3511</v>
      </c>
      <c r="X286" s="785" t="s">
        <v>3511</v>
      </c>
      <c r="Y286" s="615" t="str">
        <f t="shared" si="4"/>
        <v>Sakaki Natural Renewable Energy Center</v>
      </c>
      <c r="Z286" s="785" t="s">
        <v>2599</v>
      </c>
      <c r="AA286" s="785" t="s">
        <v>4349</v>
      </c>
      <c r="AB286" s="785" t="s">
        <v>2683</v>
      </c>
      <c r="AC286" s="785" t="s">
        <v>2606</v>
      </c>
      <c r="AD286" s="786">
        <v>44614</v>
      </c>
    </row>
    <row r="287" spans="1:30" ht="15.75">
      <c r="A287" s="785" t="s">
        <v>4301</v>
      </c>
      <c r="B287" s="785" t="s">
        <v>21714</v>
      </c>
      <c r="C287" s="785" t="s">
        <v>4379</v>
      </c>
      <c r="D287" s="785" t="s">
        <v>2598</v>
      </c>
      <c r="E287" s="785" t="s">
        <v>6954</v>
      </c>
      <c r="F287" s="786">
        <v>44522</v>
      </c>
      <c r="G287" s="785" t="s">
        <v>8257</v>
      </c>
      <c r="H287" s="786">
        <v>44614</v>
      </c>
      <c r="I287" s="785" t="s">
        <v>21715</v>
      </c>
      <c r="J287" s="785" t="s">
        <v>629</v>
      </c>
      <c r="K287" s="785" t="s">
        <v>21716</v>
      </c>
      <c r="L287" s="785" t="s">
        <v>21717</v>
      </c>
      <c r="M287" s="785"/>
      <c r="N287" s="785"/>
      <c r="O287" s="785"/>
      <c r="P287" s="787">
        <v>37.038573</v>
      </c>
      <c r="Q287" s="787">
        <v>-0.22862199999999999</v>
      </c>
      <c r="R287" s="785" t="s">
        <v>1056</v>
      </c>
      <c r="S287" s="785" t="s">
        <v>2272</v>
      </c>
      <c r="T287" s="785" t="s">
        <v>3215</v>
      </c>
      <c r="U287" s="785" t="s">
        <v>3146</v>
      </c>
      <c r="V287" s="785">
        <v>8</v>
      </c>
      <c r="W287" s="785" t="s">
        <v>3511</v>
      </c>
      <c r="X287" s="785" t="s">
        <v>3511</v>
      </c>
      <c r="Y287" s="615" t="str">
        <f t="shared" si="4"/>
        <v>Sakaki Natural Renewable Energy Center</v>
      </c>
      <c r="Z287" s="785" t="s">
        <v>2599</v>
      </c>
      <c r="AA287" s="785" t="s">
        <v>4349</v>
      </c>
      <c r="AB287" s="785" t="s">
        <v>2683</v>
      </c>
      <c r="AC287" s="785" t="s">
        <v>2606</v>
      </c>
      <c r="AD287" s="786">
        <v>44620</v>
      </c>
    </row>
    <row r="288" spans="1:30" ht="15.75">
      <c r="A288" s="785" t="s">
        <v>4301</v>
      </c>
      <c r="B288" s="785" t="s">
        <v>21718</v>
      </c>
      <c r="C288" s="785" t="s">
        <v>4303</v>
      </c>
      <c r="D288" s="785" t="s">
        <v>2599</v>
      </c>
      <c r="E288" s="785" t="s">
        <v>6954</v>
      </c>
      <c r="F288" s="786">
        <v>44522</v>
      </c>
      <c r="G288" s="785" t="s">
        <v>8257</v>
      </c>
      <c r="H288" s="786">
        <v>44614</v>
      </c>
      <c r="I288" s="785" t="s">
        <v>21719</v>
      </c>
      <c r="J288" s="785" t="s">
        <v>629</v>
      </c>
      <c r="K288" s="785" t="s">
        <v>21720</v>
      </c>
      <c r="L288" s="785" t="s">
        <v>21721</v>
      </c>
      <c r="M288" s="785"/>
      <c r="N288" s="785"/>
      <c r="O288" s="785"/>
      <c r="P288" s="787">
        <v>37.046298</v>
      </c>
      <c r="Q288" s="787">
        <v>-0.22873499999999999</v>
      </c>
      <c r="R288" s="785" t="s">
        <v>1056</v>
      </c>
      <c r="S288" s="785" t="s">
        <v>2272</v>
      </c>
      <c r="T288" s="785" t="s">
        <v>3215</v>
      </c>
      <c r="U288" s="785" t="s">
        <v>2620</v>
      </c>
      <c r="V288" s="785">
        <v>8</v>
      </c>
      <c r="W288" s="785" t="s">
        <v>3511</v>
      </c>
      <c r="X288" s="785" t="s">
        <v>3511</v>
      </c>
      <c r="Y288" s="615" t="str">
        <f t="shared" si="4"/>
        <v>Sakaki Natural Renewable Energy Center</v>
      </c>
      <c r="Z288" s="785" t="s">
        <v>2599</v>
      </c>
      <c r="AA288" s="785" t="s">
        <v>4349</v>
      </c>
      <c r="AB288" s="785" t="s">
        <v>2683</v>
      </c>
      <c r="AC288" s="785" t="s">
        <v>2606</v>
      </c>
      <c r="AD288" s="786">
        <v>44620</v>
      </c>
    </row>
    <row r="289" spans="1:30" ht="15.75">
      <c r="A289" s="785" t="s">
        <v>4301</v>
      </c>
      <c r="B289" s="785" t="s">
        <v>21722</v>
      </c>
      <c r="C289" s="785" t="s">
        <v>4303</v>
      </c>
      <c r="D289" s="785" t="s">
        <v>2599</v>
      </c>
      <c r="E289" s="785" t="s">
        <v>21632</v>
      </c>
      <c r="F289" s="786">
        <v>44583</v>
      </c>
      <c r="G289" s="785" t="s">
        <v>8257</v>
      </c>
      <c r="H289" s="786">
        <v>44614</v>
      </c>
      <c r="I289" s="785" t="s">
        <v>21723</v>
      </c>
      <c r="J289" s="785" t="s">
        <v>629</v>
      </c>
      <c r="K289" s="785" t="s">
        <v>21724</v>
      </c>
      <c r="L289" s="785" t="s">
        <v>21725</v>
      </c>
      <c r="M289" s="785"/>
      <c r="N289" s="785"/>
      <c r="O289" s="785"/>
      <c r="P289" s="787">
        <v>37.050772000000002</v>
      </c>
      <c r="Q289" s="787">
        <v>-0.23063</v>
      </c>
      <c r="R289" s="785" t="s">
        <v>1056</v>
      </c>
      <c r="S289" s="785" t="s">
        <v>2272</v>
      </c>
      <c r="T289" s="785" t="s">
        <v>3215</v>
      </c>
      <c r="U289" s="785" t="s">
        <v>9723</v>
      </c>
      <c r="V289" s="785">
        <v>8</v>
      </c>
      <c r="W289" s="785" t="s">
        <v>3511</v>
      </c>
      <c r="X289" s="785" t="s">
        <v>3511</v>
      </c>
      <c r="Y289" s="615" t="str">
        <f t="shared" si="4"/>
        <v>Sakaki Natural Renewable Energy Center</v>
      </c>
      <c r="Z289" s="785" t="s">
        <v>2599</v>
      </c>
      <c r="AA289" s="785" t="s">
        <v>4349</v>
      </c>
      <c r="AB289" s="785" t="s">
        <v>2683</v>
      </c>
      <c r="AC289" s="785" t="s">
        <v>2606</v>
      </c>
      <c r="AD289" s="786">
        <v>44620</v>
      </c>
    </row>
    <row r="290" spans="1:30" ht="15.75">
      <c r="A290" s="785" t="s">
        <v>4301</v>
      </c>
      <c r="B290" s="785" t="s">
        <v>21726</v>
      </c>
      <c r="C290" s="785" t="s">
        <v>4303</v>
      </c>
      <c r="D290" s="785" t="s">
        <v>2599</v>
      </c>
      <c r="E290" s="785" t="s">
        <v>6954</v>
      </c>
      <c r="F290" s="786">
        <v>44522</v>
      </c>
      <c r="G290" s="785" t="s">
        <v>8257</v>
      </c>
      <c r="H290" s="786">
        <v>44614</v>
      </c>
      <c r="I290" s="785" t="s">
        <v>21727</v>
      </c>
      <c r="J290" s="785" t="s">
        <v>627</v>
      </c>
      <c r="K290" s="785" t="s">
        <v>21728</v>
      </c>
      <c r="L290" s="785" t="s">
        <v>21729</v>
      </c>
      <c r="M290" s="785"/>
      <c r="N290" s="785"/>
      <c r="O290" s="785"/>
      <c r="P290" s="787">
        <v>37.038437999999999</v>
      </c>
      <c r="Q290" s="787">
        <v>-0.241623</v>
      </c>
      <c r="R290" s="785" t="s">
        <v>1056</v>
      </c>
      <c r="S290" s="785" t="s">
        <v>2272</v>
      </c>
      <c r="T290" s="785" t="s">
        <v>3215</v>
      </c>
      <c r="U290" s="785" t="s">
        <v>2942</v>
      </c>
      <c r="V290" s="785">
        <v>8</v>
      </c>
      <c r="W290" s="785" t="s">
        <v>3511</v>
      </c>
      <c r="X290" s="785" t="s">
        <v>3511</v>
      </c>
      <c r="Y290" s="615" t="str">
        <f t="shared" si="4"/>
        <v>Sakaki Natural Renewable Energy Center</v>
      </c>
      <c r="Z290" s="785" t="s">
        <v>2599</v>
      </c>
      <c r="AA290" s="785" t="s">
        <v>4349</v>
      </c>
      <c r="AB290" s="785" t="s">
        <v>2683</v>
      </c>
      <c r="AC290" s="785" t="s">
        <v>2606</v>
      </c>
      <c r="AD290" s="786">
        <v>44620</v>
      </c>
    </row>
    <row r="291" spans="1:30" ht="15.75">
      <c r="A291" s="785" t="s">
        <v>4301</v>
      </c>
      <c r="B291" s="785" t="s">
        <v>21730</v>
      </c>
      <c r="C291" s="785" t="s">
        <v>4303</v>
      </c>
      <c r="D291" s="785" t="s">
        <v>2599</v>
      </c>
      <c r="E291" s="785" t="s">
        <v>21731</v>
      </c>
      <c r="F291" s="786">
        <v>44564</v>
      </c>
      <c r="G291" s="785" t="s">
        <v>8257</v>
      </c>
      <c r="H291" s="786">
        <v>44614</v>
      </c>
      <c r="I291" s="785" t="s">
        <v>21732</v>
      </c>
      <c r="J291" s="785" t="s">
        <v>629</v>
      </c>
      <c r="K291" s="785" t="s">
        <v>21733</v>
      </c>
      <c r="L291" s="785" t="s">
        <v>21734</v>
      </c>
      <c r="M291" s="785"/>
      <c r="N291" s="785"/>
      <c r="O291" s="785"/>
      <c r="P291" s="787">
        <v>37.041755000000002</v>
      </c>
      <c r="Q291" s="787">
        <v>-0.24785699999999999</v>
      </c>
      <c r="R291" s="785" t="s">
        <v>1056</v>
      </c>
      <c r="S291" s="785" t="s">
        <v>2272</v>
      </c>
      <c r="T291" s="785" t="s">
        <v>3215</v>
      </c>
      <c r="U291" s="785" t="s">
        <v>2942</v>
      </c>
      <c r="V291" s="785">
        <v>8</v>
      </c>
      <c r="W291" s="785" t="s">
        <v>3511</v>
      </c>
      <c r="X291" s="785" t="s">
        <v>3511</v>
      </c>
      <c r="Y291" s="615" t="str">
        <f t="shared" si="4"/>
        <v>Sakaki Natural Renewable Energy Center</v>
      </c>
      <c r="Z291" s="785" t="s">
        <v>2599</v>
      </c>
      <c r="AA291" s="785" t="s">
        <v>4349</v>
      </c>
      <c r="AB291" s="785" t="s">
        <v>2683</v>
      </c>
      <c r="AC291" s="785" t="s">
        <v>2606</v>
      </c>
      <c r="AD291" s="786">
        <v>44620</v>
      </c>
    </row>
    <row r="292" spans="1:30" ht="15.75">
      <c r="A292" s="785" t="s">
        <v>4301</v>
      </c>
      <c r="B292" s="785" t="s">
        <v>21735</v>
      </c>
      <c r="C292" s="785" t="s">
        <v>4303</v>
      </c>
      <c r="D292" s="785" t="s">
        <v>2599</v>
      </c>
      <c r="E292" s="785" t="s">
        <v>21731</v>
      </c>
      <c r="F292" s="786">
        <v>44564</v>
      </c>
      <c r="G292" s="785" t="s">
        <v>8257</v>
      </c>
      <c r="H292" s="786">
        <v>44614</v>
      </c>
      <c r="I292" s="785" t="s">
        <v>21736</v>
      </c>
      <c r="J292" s="785" t="s">
        <v>629</v>
      </c>
      <c r="K292" s="785" t="s">
        <v>21737</v>
      </c>
      <c r="L292" s="785" t="s">
        <v>21738</v>
      </c>
      <c r="M292" s="785"/>
      <c r="N292" s="785"/>
      <c r="O292" s="785"/>
      <c r="P292" s="787">
        <v>37.049168000000002</v>
      </c>
      <c r="Q292" s="787">
        <v>-0.24118000000000001</v>
      </c>
      <c r="R292" s="785" t="s">
        <v>1056</v>
      </c>
      <c r="S292" s="785" t="s">
        <v>2272</v>
      </c>
      <c r="T292" s="785" t="s">
        <v>3215</v>
      </c>
      <c r="U292" s="785" t="s">
        <v>2942</v>
      </c>
      <c r="V292" s="785">
        <v>8</v>
      </c>
      <c r="W292" s="785" t="s">
        <v>3511</v>
      </c>
      <c r="X292" s="785" t="s">
        <v>3511</v>
      </c>
      <c r="Y292" s="615" t="str">
        <f t="shared" si="4"/>
        <v>Sakaki Natural Renewable Energy Center</v>
      </c>
      <c r="Z292" s="785" t="s">
        <v>2599</v>
      </c>
      <c r="AA292" s="785" t="s">
        <v>4349</v>
      </c>
      <c r="AB292" s="785" t="s">
        <v>2683</v>
      </c>
      <c r="AC292" s="785" t="s">
        <v>2606</v>
      </c>
      <c r="AD292" s="786">
        <v>44620</v>
      </c>
    </row>
    <row r="293" spans="1:30" ht="15.75">
      <c r="A293" s="785" t="s">
        <v>4301</v>
      </c>
      <c r="B293" s="785" t="s">
        <v>21739</v>
      </c>
      <c r="C293" s="785" t="s">
        <v>4303</v>
      </c>
      <c r="D293" s="785" t="s">
        <v>2599</v>
      </c>
      <c r="E293" s="785" t="s">
        <v>21740</v>
      </c>
      <c r="F293" s="786">
        <v>44491</v>
      </c>
      <c r="G293" s="785" t="s">
        <v>8257</v>
      </c>
      <c r="H293" s="786">
        <v>44614</v>
      </c>
      <c r="I293" s="785" t="s">
        <v>21741</v>
      </c>
      <c r="J293" s="785" t="s">
        <v>627</v>
      </c>
      <c r="K293" s="785" t="s">
        <v>21742</v>
      </c>
      <c r="L293" s="785" t="s">
        <v>21743</v>
      </c>
      <c r="M293" s="785"/>
      <c r="N293" s="785"/>
      <c r="O293" s="785"/>
      <c r="P293" s="787">
        <v>37.060808000000002</v>
      </c>
      <c r="Q293" s="787">
        <v>-0.23600199999999999</v>
      </c>
      <c r="R293" s="785" t="s">
        <v>1056</v>
      </c>
      <c r="S293" s="785" t="s">
        <v>2272</v>
      </c>
      <c r="T293" s="785" t="s">
        <v>3215</v>
      </c>
      <c r="U293" s="785" t="s">
        <v>2942</v>
      </c>
      <c r="V293" s="785">
        <v>8</v>
      </c>
      <c r="W293" s="785" t="s">
        <v>3511</v>
      </c>
      <c r="X293" s="785" t="s">
        <v>3511</v>
      </c>
      <c r="Y293" s="615" t="str">
        <f t="shared" si="4"/>
        <v>Sakaki Natural Renewable Energy Center</v>
      </c>
      <c r="Z293" s="785" t="s">
        <v>2599</v>
      </c>
      <c r="AA293" s="785" t="s">
        <v>4349</v>
      </c>
      <c r="AB293" s="785" t="s">
        <v>2683</v>
      </c>
      <c r="AC293" s="785" t="s">
        <v>2606</v>
      </c>
      <c r="AD293" s="786">
        <v>44620</v>
      </c>
    </row>
    <row r="294" spans="1:30" ht="15.75">
      <c r="A294" s="785" t="s">
        <v>4301</v>
      </c>
      <c r="B294" s="785" t="s">
        <v>21744</v>
      </c>
      <c r="C294" s="785" t="s">
        <v>4303</v>
      </c>
      <c r="D294" s="785" t="s">
        <v>2599</v>
      </c>
      <c r="E294" s="785" t="s">
        <v>21740</v>
      </c>
      <c r="F294" s="786">
        <v>44491</v>
      </c>
      <c r="G294" s="785" t="s">
        <v>8257</v>
      </c>
      <c r="H294" s="786">
        <v>44614</v>
      </c>
      <c r="I294" s="785" t="s">
        <v>21745</v>
      </c>
      <c r="J294" s="785" t="s">
        <v>629</v>
      </c>
      <c r="K294" s="785" t="s">
        <v>21746</v>
      </c>
      <c r="L294" s="785" t="s">
        <v>21747</v>
      </c>
      <c r="M294" s="785"/>
      <c r="N294" s="785"/>
      <c r="O294" s="785"/>
      <c r="P294" s="787">
        <v>37.065421999999998</v>
      </c>
      <c r="Q294" s="787">
        <v>-0.232128</v>
      </c>
      <c r="R294" s="785" t="s">
        <v>1056</v>
      </c>
      <c r="S294" s="785" t="s">
        <v>2272</v>
      </c>
      <c r="T294" s="785" t="s">
        <v>3215</v>
      </c>
      <c r="U294" s="785" t="s">
        <v>2942</v>
      </c>
      <c r="V294" s="785">
        <v>8</v>
      </c>
      <c r="W294" s="785" t="s">
        <v>3511</v>
      </c>
      <c r="X294" s="785" t="s">
        <v>3511</v>
      </c>
      <c r="Y294" s="615" t="str">
        <f t="shared" si="4"/>
        <v>Sakaki Natural Renewable Energy Center</v>
      </c>
      <c r="Z294" s="785" t="s">
        <v>2599</v>
      </c>
      <c r="AA294" s="785" t="s">
        <v>4349</v>
      </c>
      <c r="AB294" s="785" t="s">
        <v>2683</v>
      </c>
      <c r="AC294" s="785" t="s">
        <v>2606</v>
      </c>
      <c r="AD294" s="786">
        <v>44620</v>
      </c>
    </row>
    <row r="295" spans="1:30" ht="15.75">
      <c r="A295" s="785" t="s">
        <v>4301</v>
      </c>
      <c r="B295" s="785" t="s">
        <v>21755</v>
      </c>
      <c r="C295" s="785" t="s">
        <v>4303</v>
      </c>
      <c r="D295" s="785" t="s">
        <v>2599</v>
      </c>
      <c r="E295" s="785" t="s">
        <v>21731</v>
      </c>
      <c r="F295" s="786">
        <v>44564</v>
      </c>
      <c r="G295" s="785" t="s">
        <v>8257</v>
      </c>
      <c r="H295" s="786">
        <v>44614</v>
      </c>
      <c r="I295" s="785" t="s">
        <v>21756</v>
      </c>
      <c r="J295" s="785" t="s">
        <v>629</v>
      </c>
      <c r="K295" s="785" t="s">
        <v>21757</v>
      </c>
      <c r="L295" s="785" t="s">
        <v>21758</v>
      </c>
      <c r="M295" s="785"/>
      <c r="N295" s="785"/>
      <c r="O295" s="785"/>
      <c r="P295" s="787">
        <v>37.100831999999997</v>
      </c>
      <c r="Q295" s="787">
        <v>-0.19991999999999999</v>
      </c>
      <c r="R295" s="785" t="s">
        <v>1056</v>
      </c>
      <c r="S295" s="785" t="s">
        <v>2272</v>
      </c>
      <c r="T295" s="785" t="s">
        <v>3215</v>
      </c>
      <c r="U295" s="785" t="s">
        <v>2942</v>
      </c>
      <c r="V295" s="785">
        <v>8</v>
      </c>
      <c r="W295" s="785" t="s">
        <v>3511</v>
      </c>
      <c r="X295" s="785" t="s">
        <v>3511</v>
      </c>
      <c r="Y295" s="615" t="str">
        <f t="shared" si="4"/>
        <v>Sakaki Natural Renewable Energy Center</v>
      </c>
      <c r="Z295" s="785" t="s">
        <v>2599</v>
      </c>
      <c r="AA295" s="785" t="s">
        <v>4349</v>
      </c>
      <c r="AB295" s="785" t="s">
        <v>2683</v>
      </c>
      <c r="AC295" s="785" t="s">
        <v>2606</v>
      </c>
      <c r="AD295" s="786">
        <v>44620</v>
      </c>
    </row>
    <row r="296" spans="1:30" ht="15.75">
      <c r="A296" s="785" t="s">
        <v>4301</v>
      </c>
      <c r="B296" s="785" t="s">
        <v>21759</v>
      </c>
      <c r="C296" s="785" t="s">
        <v>4303</v>
      </c>
      <c r="D296" s="785" t="s">
        <v>2599</v>
      </c>
      <c r="E296" s="785" t="s">
        <v>21632</v>
      </c>
      <c r="F296" s="786">
        <v>44583</v>
      </c>
      <c r="G296" s="785" t="s">
        <v>8257</v>
      </c>
      <c r="H296" s="786">
        <v>44614</v>
      </c>
      <c r="I296" s="785" t="s">
        <v>21760</v>
      </c>
      <c r="J296" s="785" t="s">
        <v>629</v>
      </c>
      <c r="K296" s="785" t="s">
        <v>21761</v>
      </c>
      <c r="L296" s="785" t="s">
        <v>21762</v>
      </c>
      <c r="M296" s="785"/>
      <c r="N296" s="785"/>
      <c r="O296" s="785"/>
      <c r="P296" s="787">
        <v>37.042262999999998</v>
      </c>
      <c r="Q296" s="787">
        <v>-0.23333799999999999</v>
      </c>
      <c r="R296" s="785" t="s">
        <v>1056</v>
      </c>
      <c r="S296" s="785" t="s">
        <v>2272</v>
      </c>
      <c r="T296" s="785" t="s">
        <v>3215</v>
      </c>
      <c r="U296" s="785" t="s">
        <v>2942</v>
      </c>
      <c r="V296" s="785">
        <v>8</v>
      </c>
      <c r="W296" s="785" t="s">
        <v>3511</v>
      </c>
      <c r="X296" s="785" t="s">
        <v>3511</v>
      </c>
      <c r="Y296" s="615" t="str">
        <f t="shared" si="4"/>
        <v>Sakaki Natural Renewable Energy Center</v>
      </c>
      <c r="Z296" s="785" t="s">
        <v>2599</v>
      </c>
      <c r="AA296" s="785" t="s">
        <v>4349</v>
      </c>
      <c r="AB296" s="785" t="s">
        <v>2683</v>
      </c>
      <c r="AC296" s="785" t="s">
        <v>2606</v>
      </c>
      <c r="AD296" s="786">
        <v>44620</v>
      </c>
    </row>
    <row r="297" spans="1:30" ht="15.75">
      <c r="A297" s="785" t="s">
        <v>4301</v>
      </c>
      <c r="B297" s="785" t="s">
        <v>21763</v>
      </c>
      <c r="C297" s="785" t="s">
        <v>4303</v>
      </c>
      <c r="D297" s="785" t="s">
        <v>2599</v>
      </c>
      <c r="E297" s="785" t="s">
        <v>18350</v>
      </c>
      <c r="F297" s="786">
        <v>44516</v>
      </c>
      <c r="G297" s="785" t="s">
        <v>8257</v>
      </c>
      <c r="H297" s="786">
        <v>44614</v>
      </c>
      <c r="I297" s="785" t="s">
        <v>21764</v>
      </c>
      <c r="J297" s="785" t="s">
        <v>629</v>
      </c>
      <c r="K297" s="785" t="s">
        <v>21765</v>
      </c>
      <c r="L297" s="785" t="s">
        <v>21766</v>
      </c>
      <c r="M297" s="785"/>
      <c r="N297" s="785"/>
      <c r="O297" s="785"/>
      <c r="P297" s="787">
        <v>37.049225</v>
      </c>
      <c r="Q297" s="787">
        <v>-0.22797700000000001</v>
      </c>
      <c r="R297" s="785" t="s">
        <v>1056</v>
      </c>
      <c r="S297" s="785" t="s">
        <v>2272</v>
      </c>
      <c r="T297" s="785" t="s">
        <v>3215</v>
      </c>
      <c r="U297" s="785" t="s">
        <v>2942</v>
      </c>
      <c r="V297" s="785">
        <v>8</v>
      </c>
      <c r="W297" s="785" t="s">
        <v>3511</v>
      </c>
      <c r="X297" s="785" t="s">
        <v>3511</v>
      </c>
      <c r="Y297" s="615" t="str">
        <f t="shared" si="4"/>
        <v>Sakaki Natural Renewable Energy Center</v>
      </c>
      <c r="Z297" s="785" t="s">
        <v>2599</v>
      </c>
      <c r="AA297" s="785" t="s">
        <v>4349</v>
      </c>
      <c r="AB297" s="785" t="s">
        <v>2683</v>
      </c>
      <c r="AC297" s="785" t="s">
        <v>2606</v>
      </c>
      <c r="AD297" s="786">
        <v>44620</v>
      </c>
    </row>
    <row r="298" spans="1:30" ht="15.75">
      <c r="A298" s="785" t="s">
        <v>4301</v>
      </c>
      <c r="B298" s="785" t="s">
        <v>21767</v>
      </c>
      <c r="C298" s="785" t="s">
        <v>4303</v>
      </c>
      <c r="D298" s="785" t="s">
        <v>2599</v>
      </c>
      <c r="E298" s="785" t="s">
        <v>21632</v>
      </c>
      <c r="F298" s="786">
        <v>44583</v>
      </c>
      <c r="G298" s="785" t="s">
        <v>8257</v>
      </c>
      <c r="H298" s="786">
        <v>44614</v>
      </c>
      <c r="I298" s="785" t="s">
        <v>21768</v>
      </c>
      <c r="J298" s="785" t="s">
        <v>627</v>
      </c>
      <c r="K298" s="785" t="s">
        <v>21769</v>
      </c>
      <c r="L298" s="785" t="s">
        <v>21770</v>
      </c>
      <c r="M298" s="785"/>
      <c r="N298" s="785"/>
      <c r="O298" s="785"/>
      <c r="P298" s="787">
        <v>37.042748000000003</v>
      </c>
      <c r="Q298" s="787">
        <v>-0.23302500000000001</v>
      </c>
      <c r="R298" s="785" t="s">
        <v>1056</v>
      </c>
      <c r="S298" s="785" t="s">
        <v>2272</v>
      </c>
      <c r="T298" s="785" t="s">
        <v>3215</v>
      </c>
      <c r="U298" s="785" t="s">
        <v>21636</v>
      </c>
      <c r="V298" s="785">
        <v>8</v>
      </c>
      <c r="W298" s="785" t="s">
        <v>3511</v>
      </c>
      <c r="X298" s="785" t="s">
        <v>3511</v>
      </c>
      <c r="Y298" s="615" t="str">
        <f t="shared" si="4"/>
        <v>Sakaki Natural Renewable Energy Center</v>
      </c>
      <c r="Z298" s="785" t="s">
        <v>2599</v>
      </c>
      <c r="AA298" s="785" t="s">
        <v>4349</v>
      </c>
      <c r="AB298" s="785" t="s">
        <v>2683</v>
      </c>
      <c r="AC298" s="785" t="s">
        <v>2606</v>
      </c>
      <c r="AD298" s="786">
        <v>44620</v>
      </c>
    </row>
    <row r="299" spans="1:30" ht="15.75">
      <c r="A299" s="785" t="s">
        <v>4301</v>
      </c>
      <c r="B299" s="785" t="s">
        <v>21771</v>
      </c>
      <c r="C299" s="785" t="s">
        <v>4303</v>
      </c>
      <c r="D299" s="785" t="s">
        <v>2599</v>
      </c>
      <c r="E299" s="785" t="s">
        <v>6954</v>
      </c>
      <c r="F299" s="786">
        <v>44522</v>
      </c>
      <c r="G299" s="785" t="s">
        <v>8257</v>
      </c>
      <c r="H299" s="786">
        <v>44614</v>
      </c>
      <c r="I299" s="785" t="s">
        <v>21772</v>
      </c>
      <c r="J299" s="785" t="s">
        <v>629</v>
      </c>
      <c r="K299" s="785" t="s">
        <v>21773</v>
      </c>
      <c r="L299" s="785" t="s">
        <v>21774</v>
      </c>
      <c r="M299" s="785"/>
      <c r="N299" s="785"/>
      <c r="O299" s="785"/>
      <c r="P299" s="787">
        <v>37.047153000000002</v>
      </c>
      <c r="Q299" s="787">
        <v>-0.228265</v>
      </c>
      <c r="R299" s="785" t="s">
        <v>1056</v>
      </c>
      <c r="S299" s="785" t="s">
        <v>2272</v>
      </c>
      <c r="T299" s="785" t="s">
        <v>3215</v>
      </c>
      <c r="U299" s="785" t="s">
        <v>21636</v>
      </c>
      <c r="V299" s="785">
        <v>8</v>
      </c>
      <c r="W299" s="785" t="s">
        <v>3511</v>
      </c>
      <c r="X299" s="785" t="s">
        <v>3511</v>
      </c>
      <c r="Y299" s="615" t="str">
        <f t="shared" si="4"/>
        <v>Sakaki Natural Renewable Energy Center</v>
      </c>
      <c r="Z299" s="785" t="s">
        <v>2599</v>
      </c>
      <c r="AA299" s="785" t="s">
        <v>4349</v>
      </c>
      <c r="AB299" s="785" t="s">
        <v>2683</v>
      </c>
      <c r="AC299" s="785" t="s">
        <v>2606</v>
      </c>
      <c r="AD299" s="786">
        <v>44620</v>
      </c>
    </row>
    <row r="300" spans="1:30" ht="15.75">
      <c r="A300" s="785" t="s">
        <v>4301</v>
      </c>
      <c r="B300" s="785" t="s">
        <v>21775</v>
      </c>
      <c r="C300" s="785" t="s">
        <v>4303</v>
      </c>
      <c r="D300" s="785" t="s">
        <v>2599</v>
      </c>
      <c r="E300" s="785" t="s">
        <v>21776</v>
      </c>
      <c r="F300" s="786">
        <v>44572</v>
      </c>
      <c r="G300" s="785" t="s">
        <v>8257</v>
      </c>
      <c r="H300" s="786">
        <v>44614</v>
      </c>
      <c r="I300" s="785" t="s">
        <v>21777</v>
      </c>
      <c r="J300" s="785" t="s">
        <v>627</v>
      </c>
      <c r="K300" s="785" t="s">
        <v>21778</v>
      </c>
      <c r="L300" s="785" t="s">
        <v>21758</v>
      </c>
      <c r="M300" s="785"/>
      <c r="N300" s="785"/>
      <c r="O300" s="785"/>
      <c r="P300" s="787">
        <v>37.035221999999997</v>
      </c>
      <c r="Q300" s="787">
        <v>-0.26386799999999999</v>
      </c>
      <c r="R300" s="785" t="s">
        <v>1056</v>
      </c>
      <c r="S300" s="785" t="s">
        <v>1132</v>
      </c>
      <c r="T300" s="785" t="s">
        <v>3215</v>
      </c>
      <c r="U300" s="785" t="s">
        <v>21779</v>
      </c>
      <c r="V300" s="785">
        <v>8</v>
      </c>
      <c r="W300" s="785" t="s">
        <v>3511</v>
      </c>
      <c r="X300" s="785" t="s">
        <v>3511</v>
      </c>
      <c r="Y300" s="615" t="str">
        <f t="shared" si="4"/>
        <v>Sakaki Natural Renewable Energy Center</v>
      </c>
      <c r="Z300" s="785" t="s">
        <v>2599</v>
      </c>
      <c r="AA300" s="785" t="s">
        <v>4349</v>
      </c>
      <c r="AB300" s="785" t="s">
        <v>2683</v>
      </c>
      <c r="AC300" s="785" t="s">
        <v>2606</v>
      </c>
      <c r="AD300" s="786">
        <v>44620</v>
      </c>
    </row>
    <row r="301" spans="1:30" ht="15.75">
      <c r="A301" s="785" t="s">
        <v>4301</v>
      </c>
      <c r="B301" s="785" t="s">
        <v>22210</v>
      </c>
      <c r="C301" s="785" t="s">
        <v>4303</v>
      </c>
      <c r="D301" s="785" t="s">
        <v>2599</v>
      </c>
      <c r="E301" s="785" t="s">
        <v>22211</v>
      </c>
      <c r="F301" s="786">
        <v>44609</v>
      </c>
      <c r="G301" s="785" t="s">
        <v>4975</v>
      </c>
      <c r="H301" s="786">
        <v>44610</v>
      </c>
      <c r="I301" s="785" t="s">
        <v>22212</v>
      </c>
      <c r="J301" s="785" t="s">
        <v>629</v>
      </c>
      <c r="K301" s="785" t="s">
        <v>22213</v>
      </c>
      <c r="L301" s="785" t="s">
        <v>22214</v>
      </c>
      <c r="M301" s="785"/>
      <c r="N301" s="785"/>
      <c r="O301" s="785" t="s">
        <v>22215</v>
      </c>
      <c r="P301" s="787">
        <v>36.790885000000003</v>
      </c>
      <c r="Q301" s="787">
        <v>-0.82341200000000003</v>
      </c>
      <c r="R301" s="785" t="s">
        <v>1030</v>
      </c>
      <c r="S301" s="785" t="s">
        <v>1795</v>
      </c>
      <c r="T301" s="785" t="s">
        <v>22216</v>
      </c>
      <c r="U301" s="785" t="s">
        <v>3429</v>
      </c>
      <c r="V301" s="785">
        <v>16</v>
      </c>
      <c r="W301" s="785" t="s">
        <v>2808</v>
      </c>
      <c r="X301" s="785" t="s">
        <v>3576</v>
      </c>
      <c r="Y301" s="615" t="str">
        <f t="shared" si="4"/>
        <v>Samuel Kirimi</v>
      </c>
      <c r="Z301" s="785" t="s">
        <v>2599</v>
      </c>
      <c r="AA301" s="785" t="s">
        <v>4349</v>
      </c>
      <c r="AB301" s="785" t="s">
        <v>2683</v>
      </c>
      <c r="AC301" s="785" t="s">
        <v>2606</v>
      </c>
      <c r="AD301" s="786">
        <v>44609</v>
      </c>
    </row>
    <row r="302" spans="1:30" ht="15.75">
      <c r="A302" s="785" t="s">
        <v>4301</v>
      </c>
      <c r="B302" s="785" t="s">
        <v>19980</v>
      </c>
      <c r="C302" s="785" t="s">
        <v>4303</v>
      </c>
      <c r="D302" s="785" t="s">
        <v>2599</v>
      </c>
      <c r="E302" s="785" t="s">
        <v>19981</v>
      </c>
      <c r="F302" s="786">
        <v>44557</v>
      </c>
      <c r="G302" s="785" t="s">
        <v>19982</v>
      </c>
      <c r="H302" s="786">
        <v>44607</v>
      </c>
      <c r="I302" s="785" t="s">
        <v>19983</v>
      </c>
      <c r="J302" s="785" t="s">
        <v>629</v>
      </c>
      <c r="K302" s="785" t="s">
        <v>19984</v>
      </c>
      <c r="L302" s="785" t="s">
        <v>19985</v>
      </c>
      <c r="M302" s="785"/>
      <c r="N302" s="785"/>
      <c r="O302" s="785" t="s">
        <v>19986</v>
      </c>
      <c r="P302" s="787">
        <v>34.284435000000002</v>
      </c>
      <c r="Q302" s="787">
        <v>-0.12489</v>
      </c>
      <c r="R302" s="785" t="s">
        <v>2916</v>
      </c>
      <c r="S302" s="785" t="s">
        <v>7076</v>
      </c>
      <c r="T302" s="785" t="s">
        <v>19987</v>
      </c>
      <c r="U302" s="785" t="s">
        <v>19988</v>
      </c>
      <c r="V302" s="785">
        <v>12</v>
      </c>
      <c r="W302" s="785" t="s">
        <v>15828</v>
      </c>
      <c r="X302" s="785" t="s">
        <v>2853</v>
      </c>
      <c r="Y302" s="615" t="str">
        <f t="shared" si="4"/>
        <v>Peter O Ong'ai</v>
      </c>
      <c r="Z302" s="785" t="s">
        <v>2599</v>
      </c>
      <c r="AA302" s="785" t="s">
        <v>4314</v>
      </c>
      <c r="AB302" s="785" t="s">
        <v>2605</v>
      </c>
      <c r="AC302" s="785" t="s">
        <v>2606</v>
      </c>
      <c r="AD302" s="786">
        <v>44739</v>
      </c>
    </row>
    <row r="303" spans="1:30" ht="15.75">
      <c r="A303" s="785" t="s">
        <v>4301</v>
      </c>
      <c r="B303" s="785" t="s">
        <v>32333</v>
      </c>
      <c r="C303" s="785" t="s">
        <v>4303</v>
      </c>
      <c r="D303" s="785" t="s">
        <v>2599</v>
      </c>
      <c r="E303" s="785" t="s">
        <v>32334</v>
      </c>
      <c r="F303" s="786">
        <v>44595</v>
      </c>
      <c r="G303" s="785" t="s">
        <v>28530</v>
      </c>
      <c r="H303" s="786">
        <v>44606</v>
      </c>
      <c r="I303" s="785" t="s">
        <v>32335</v>
      </c>
      <c r="J303" s="785" t="s">
        <v>627</v>
      </c>
      <c r="K303" s="785" t="s">
        <v>32336</v>
      </c>
      <c r="L303" s="785" t="s">
        <v>32337</v>
      </c>
      <c r="M303" s="785"/>
      <c r="N303" s="785"/>
      <c r="O303" s="785" t="s">
        <v>32338</v>
      </c>
      <c r="P303" s="787">
        <v>36.753847999999998</v>
      </c>
      <c r="Q303" s="787">
        <v>-1.2111369999999999</v>
      </c>
      <c r="R303" s="785" t="s">
        <v>821</v>
      </c>
      <c r="S303" s="785" t="s">
        <v>1589</v>
      </c>
      <c r="T303" s="785" t="s">
        <v>3788</v>
      </c>
      <c r="U303" s="785" t="s">
        <v>32339</v>
      </c>
      <c r="V303" s="785">
        <v>12</v>
      </c>
      <c r="W303" s="785" t="s">
        <v>11825</v>
      </c>
      <c r="X303" s="785"/>
      <c r="Y303" s="615" t="str">
        <f t="shared" si="4"/>
        <v>Jackson Muia Mutiso</v>
      </c>
      <c r="Z303" s="785" t="s">
        <v>2599</v>
      </c>
      <c r="AA303" s="785" t="s">
        <v>4314</v>
      </c>
      <c r="AB303" s="785" t="s">
        <v>2605</v>
      </c>
      <c r="AC303" s="785" t="s">
        <v>2606</v>
      </c>
      <c r="AD303" s="786">
        <v>44629</v>
      </c>
    </row>
    <row r="304" spans="1:30" ht="15.75">
      <c r="A304" s="785" t="s">
        <v>4301</v>
      </c>
      <c r="B304" s="785" t="s">
        <v>32753</v>
      </c>
      <c r="C304" s="785" t="s">
        <v>4303</v>
      </c>
      <c r="D304" s="785" t="s">
        <v>2599</v>
      </c>
      <c r="E304" s="785" t="s">
        <v>20506</v>
      </c>
      <c r="F304" s="786">
        <v>44504</v>
      </c>
      <c r="G304" s="785" t="s">
        <v>32754</v>
      </c>
      <c r="H304" s="786">
        <v>44601</v>
      </c>
      <c r="I304" s="785" t="s">
        <v>32755</v>
      </c>
      <c r="J304" s="785" t="s">
        <v>629</v>
      </c>
      <c r="K304" s="785">
        <v>99999</v>
      </c>
      <c r="L304" s="785" t="s">
        <v>32756</v>
      </c>
      <c r="M304" s="785"/>
      <c r="N304" s="785"/>
      <c r="O304" s="785"/>
      <c r="P304" s="787">
        <v>35.807971000000002</v>
      </c>
      <c r="Q304" s="787">
        <v>0.32401000000000002</v>
      </c>
      <c r="R304" s="785" t="s">
        <v>622</v>
      </c>
      <c r="S304" s="785" t="s">
        <v>3790</v>
      </c>
      <c r="T304" s="785" t="s">
        <v>14970</v>
      </c>
      <c r="U304" s="785" t="s">
        <v>14970</v>
      </c>
      <c r="V304" s="785">
        <v>12</v>
      </c>
      <c r="W304" s="785" t="s">
        <v>3025</v>
      </c>
      <c r="X304" s="785"/>
      <c r="Y304" s="615" t="str">
        <f t="shared" si="4"/>
        <v>Kichemu limited</v>
      </c>
      <c r="Z304" s="785" t="s">
        <v>2599</v>
      </c>
      <c r="AA304" s="785" t="s">
        <v>4349</v>
      </c>
      <c r="AB304" s="785" t="s">
        <v>2683</v>
      </c>
      <c r="AC304" s="785" t="s">
        <v>2606</v>
      </c>
      <c r="AD304" s="786">
        <v>44601</v>
      </c>
    </row>
    <row r="305" spans="1:30" ht="15.75">
      <c r="A305" s="785" t="s">
        <v>4301</v>
      </c>
      <c r="B305" s="785" t="s">
        <v>28629</v>
      </c>
      <c r="C305" s="785" t="s">
        <v>4303</v>
      </c>
      <c r="D305" s="785" t="s">
        <v>2599</v>
      </c>
      <c r="E305" s="785" t="s">
        <v>28630</v>
      </c>
      <c r="F305" s="786">
        <v>44555</v>
      </c>
      <c r="G305" s="785" t="s">
        <v>28631</v>
      </c>
      <c r="H305" s="786">
        <v>44600</v>
      </c>
      <c r="I305" s="785" t="s">
        <v>28632</v>
      </c>
      <c r="J305" s="785" t="s">
        <v>629</v>
      </c>
      <c r="K305" s="785" t="s">
        <v>28633</v>
      </c>
      <c r="L305" s="785" t="s">
        <v>28634</v>
      </c>
      <c r="M305" s="785"/>
      <c r="N305" s="785"/>
      <c r="O305" s="785" t="s">
        <v>28635</v>
      </c>
      <c r="P305" s="787">
        <v>37.087496999999999</v>
      </c>
      <c r="Q305" s="787">
        <v>-2.5066999999999999E-2</v>
      </c>
      <c r="R305" s="785" t="s">
        <v>1056</v>
      </c>
      <c r="S305" s="785" t="s">
        <v>2272</v>
      </c>
      <c r="T305" s="785" t="s">
        <v>2940</v>
      </c>
      <c r="U305" s="785" t="s">
        <v>2981</v>
      </c>
      <c r="V305" s="785">
        <v>8</v>
      </c>
      <c r="W305" s="785" t="s">
        <v>9679</v>
      </c>
      <c r="X305" s="785"/>
      <c r="Y305" s="615" t="str">
        <f t="shared" si="4"/>
        <v>Wambui Gituku</v>
      </c>
      <c r="Z305" s="785" t="s">
        <v>2599</v>
      </c>
      <c r="AA305" s="785" t="s">
        <v>4314</v>
      </c>
      <c r="AB305" s="785" t="s">
        <v>2683</v>
      </c>
      <c r="AC305" s="785" t="s">
        <v>2606</v>
      </c>
      <c r="AD305" s="786">
        <v>44602</v>
      </c>
    </row>
    <row r="306" spans="1:30" ht="15.75">
      <c r="A306" s="785" t="s">
        <v>4301</v>
      </c>
      <c r="B306" s="785" t="s">
        <v>28636</v>
      </c>
      <c r="C306" s="785" t="s">
        <v>4303</v>
      </c>
      <c r="D306" s="785" t="s">
        <v>2599</v>
      </c>
      <c r="E306" s="785" t="s">
        <v>14775</v>
      </c>
      <c r="F306" s="786">
        <v>44565</v>
      </c>
      <c r="G306" s="785" t="s">
        <v>28631</v>
      </c>
      <c r="H306" s="786">
        <v>44600</v>
      </c>
      <c r="I306" s="785" t="s">
        <v>28637</v>
      </c>
      <c r="J306" s="785" t="s">
        <v>627</v>
      </c>
      <c r="K306" s="785" t="s">
        <v>28638</v>
      </c>
      <c r="L306" s="785" t="s">
        <v>28639</v>
      </c>
      <c r="M306" s="785"/>
      <c r="N306" s="785"/>
      <c r="O306" s="785" t="s">
        <v>28640</v>
      </c>
      <c r="P306" s="787">
        <v>37.098092999999999</v>
      </c>
      <c r="Q306" s="787">
        <v>-3.9403000000000001E-2</v>
      </c>
      <c r="R306" s="785" t="s">
        <v>1056</v>
      </c>
      <c r="S306" s="785" t="s">
        <v>2272</v>
      </c>
      <c r="T306" s="785" t="s">
        <v>2940</v>
      </c>
      <c r="U306" s="785" t="s">
        <v>28641</v>
      </c>
      <c r="V306" s="785">
        <v>8</v>
      </c>
      <c r="W306" s="785" t="s">
        <v>9679</v>
      </c>
      <c r="X306" s="785"/>
      <c r="Y306" s="615" t="str">
        <f t="shared" si="4"/>
        <v>Wambui Gituku</v>
      </c>
      <c r="Z306" s="785" t="s">
        <v>2599</v>
      </c>
      <c r="AA306" s="785" t="s">
        <v>4314</v>
      </c>
      <c r="AB306" s="785" t="s">
        <v>2683</v>
      </c>
      <c r="AC306" s="785" t="s">
        <v>2606</v>
      </c>
      <c r="AD306" s="786">
        <v>44602</v>
      </c>
    </row>
    <row r="307" spans="1:30" ht="15.75">
      <c r="A307" s="785" t="s">
        <v>4301</v>
      </c>
      <c r="B307" s="785" t="s">
        <v>28642</v>
      </c>
      <c r="C307" s="785" t="s">
        <v>4303</v>
      </c>
      <c r="D307" s="785" t="s">
        <v>2599</v>
      </c>
      <c r="E307" s="785" t="s">
        <v>14775</v>
      </c>
      <c r="F307" s="786">
        <v>44565</v>
      </c>
      <c r="G307" s="785" t="s">
        <v>28631</v>
      </c>
      <c r="H307" s="786">
        <v>44600</v>
      </c>
      <c r="I307" s="785" t="s">
        <v>28643</v>
      </c>
      <c r="J307" s="785" t="s">
        <v>629</v>
      </c>
      <c r="K307" s="785" t="s">
        <v>28644</v>
      </c>
      <c r="L307" s="785" t="s">
        <v>28645</v>
      </c>
      <c r="M307" s="785"/>
      <c r="N307" s="785"/>
      <c r="O307" s="785" t="s">
        <v>28646</v>
      </c>
      <c r="P307" s="787">
        <v>37.097327999999997</v>
      </c>
      <c r="Q307" s="787">
        <v>-3.9843000000000003E-2</v>
      </c>
      <c r="R307" s="785" t="s">
        <v>1056</v>
      </c>
      <c r="S307" s="785" t="s">
        <v>2272</v>
      </c>
      <c r="T307" s="785" t="s">
        <v>2940</v>
      </c>
      <c r="U307" s="785" t="s">
        <v>28647</v>
      </c>
      <c r="V307" s="785">
        <v>8</v>
      </c>
      <c r="W307" s="785" t="s">
        <v>9679</v>
      </c>
      <c r="X307" s="785"/>
      <c r="Y307" s="615" t="str">
        <f t="shared" si="4"/>
        <v>Wambui Gituku</v>
      </c>
      <c r="Z307" s="785" t="s">
        <v>2599</v>
      </c>
      <c r="AA307" s="785" t="s">
        <v>4314</v>
      </c>
      <c r="AB307" s="785" t="s">
        <v>2683</v>
      </c>
      <c r="AC307" s="785" t="s">
        <v>2606</v>
      </c>
      <c r="AD307" s="786">
        <v>44602</v>
      </c>
    </row>
    <row r="308" spans="1:30" ht="15.75">
      <c r="A308" s="785" t="s">
        <v>4301</v>
      </c>
      <c r="B308" s="785" t="s">
        <v>8156</v>
      </c>
      <c r="C308" s="785" t="s">
        <v>4303</v>
      </c>
      <c r="D308" s="785" t="s">
        <v>2599</v>
      </c>
      <c r="E308" s="785" t="s">
        <v>8157</v>
      </c>
      <c r="F308" s="786">
        <v>44578</v>
      </c>
      <c r="G308" s="785" t="s">
        <v>8158</v>
      </c>
      <c r="H308" s="786">
        <v>44594</v>
      </c>
      <c r="I308" s="785" t="s">
        <v>8159</v>
      </c>
      <c r="J308" s="785" t="s">
        <v>629</v>
      </c>
      <c r="K308" s="785" t="s">
        <v>8160</v>
      </c>
      <c r="L308" s="785" t="s">
        <v>8161</v>
      </c>
      <c r="M308" s="785" t="s">
        <v>8162</v>
      </c>
      <c r="N308" s="785"/>
      <c r="O308" s="785" t="s">
        <v>8163</v>
      </c>
      <c r="P308" s="787">
        <v>37.630192999999998</v>
      </c>
      <c r="Q308" s="787">
        <v>-8.0064999999999997E-2</v>
      </c>
      <c r="R308" s="785" t="s">
        <v>1104</v>
      </c>
      <c r="S308" s="785" t="s">
        <v>2643</v>
      </c>
      <c r="T308" s="785" t="s">
        <v>8145</v>
      </c>
      <c r="U308" s="785" t="s">
        <v>8164</v>
      </c>
      <c r="V308" s="785">
        <v>8</v>
      </c>
      <c r="W308" s="785" t="s">
        <v>8017</v>
      </c>
      <c r="X308" s="785" t="s">
        <v>8018</v>
      </c>
      <c r="Y308" s="615" t="str">
        <f t="shared" si="4"/>
        <v>Eric Munene</v>
      </c>
      <c r="Z308" s="785" t="s">
        <v>2599</v>
      </c>
      <c r="AA308" s="785" t="s">
        <v>4314</v>
      </c>
      <c r="AB308" s="785" t="s">
        <v>2683</v>
      </c>
      <c r="AC308" s="785" t="s">
        <v>2606</v>
      </c>
      <c r="AD308" s="786">
        <v>44606</v>
      </c>
    </row>
    <row r="309" spans="1:30" ht="15.75">
      <c r="A309" s="785" t="s">
        <v>4301</v>
      </c>
      <c r="B309" s="785" t="s">
        <v>8180</v>
      </c>
      <c r="C309" s="785" t="s">
        <v>4303</v>
      </c>
      <c r="D309" s="785" t="s">
        <v>2599</v>
      </c>
      <c r="E309" s="785" t="s">
        <v>8181</v>
      </c>
      <c r="F309" s="786">
        <v>44574</v>
      </c>
      <c r="G309" s="785" t="s">
        <v>8182</v>
      </c>
      <c r="H309" s="786">
        <v>44593</v>
      </c>
      <c r="I309" s="785" t="s">
        <v>8183</v>
      </c>
      <c r="J309" s="785" t="s">
        <v>629</v>
      </c>
      <c r="K309" s="785" t="s">
        <v>8184</v>
      </c>
      <c r="L309" s="785" t="s">
        <v>8185</v>
      </c>
      <c r="M309" s="785"/>
      <c r="N309" s="785"/>
      <c r="O309" s="785" t="s">
        <v>8186</v>
      </c>
      <c r="P309" s="787">
        <v>37.680247000000001</v>
      </c>
      <c r="Q309" s="787">
        <v>-9.1231999999999994E-2</v>
      </c>
      <c r="R309" s="785" t="s">
        <v>1104</v>
      </c>
      <c r="S309" s="785" t="s">
        <v>2643</v>
      </c>
      <c r="T309" s="785" t="s">
        <v>8187</v>
      </c>
      <c r="U309" s="785" t="s">
        <v>8188</v>
      </c>
      <c r="V309" s="785">
        <v>8</v>
      </c>
      <c r="W309" s="785" t="s">
        <v>8017</v>
      </c>
      <c r="X309" s="785" t="s">
        <v>8018</v>
      </c>
      <c r="Y309" s="615" t="str">
        <f t="shared" si="4"/>
        <v>Eric Munene</v>
      </c>
      <c r="Z309" s="785" t="s">
        <v>2599</v>
      </c>
      <c r="AA309" s="785" t="s">
        <v>4314</v>
      </c>
      <c r="AB309" s="785" t="s">
        <v>2683</v>
      </c>
      <c r="AC309" s="785" t="s">
        <v>2606</v>
      </c>
      <c r="AD309" s="786">
        <v>44606</v>
      </c>
    </row>
    <row r="310" spans="1:30" ht="15.75">
      <c r="A310" s="785" t="s">
        <v>4301</v>
      </c>
      <c r="B310" s="785" t="s">
        <v>10689</v>
      </c>
      <c r="C310" s="785" t="s">
        <v>4303</v>
      </c>
      <c r="D310" s="785" t="s">
        <v>2599</v>
      </c>
      <c r="E310" s="785" t="s">
        <v>6921</v>
      </c>
      <c r="F310" s="786">
        <v>44560</v>
      </c>
      <c r="G310" s="785" t="s">
        <v>8182</v>
      </c>
      <c r="H310" s="786">
        <v>44593</v>
      </c>
      <c r="I310" s="785" t="s">
        <v>10690</v>
      </c>
      <c r="J310" s="785" t="s">
        <v>629</v>
      </c>
      <c r="K310" s="785">
        <v>99999</v>
      </c>
      <c r="L310" s="785" t="s">
        <v>10691</v>
      </c>
      <c r="M310" s="785"/>
      <c r="N310" s="785"/>
      <c r="O310" s="785" t="s">
        <v>10692</v>
      </c>
      <c r="P310" s="787">
        <v>34.588495000000002</v>
      </c>
      <c r="Q310" s="787">
        <v>-0.75602999999999998</v>
      </c>
      <c r="R310" s="785" t="s">
        <v>2828</v>
      </c>
      <c r="S310" s="785" t="s">
        <v>3059</v>
      </c>
      <c r="T310" s="785" t="s">
        <v>10693</v>
      </c>
      <c r="U310" s="785" t="s">
        <v>10694</v>
      </c>
      <c r="V310" s="785">
        <v>12</v>
      </c>
      <c r="W310" s="785" t="s">
        <v>3645</v>
      </c>
      <c r="X310" s="785" t="s">
        <v>3645</v>
      </c>
      <c r="Y310" s="615" t="str">
        <f t="shared" si="4"/>
        <v>George Otwori</v>
      </c>
      <c r="Z310" s="785" t="s">
        <v>2599</v>
      </c>
      <c r="AA310" s="785" t="s">
        <v>4314</v>
      </c>
      <c r="AB310" s="785" t="s">
        <v>2683</v>
      </c>
      <c r="AC310" s="785" t="s">
        <v>2606</v>
      </c>
      <c r="AD310" s="786">
        <v>44796</v>
      </c>
    </row>
    <row r="311" spans="1:30" ht="15.75">
      <c r="A311" s="785" t="s">
        <v>4301</v>
      </c>
      <c r="B311" s="785" t="s">
        <v>12786</v>
      </c>
      <c r="C311" s="785" t="s">
        <v>4303</v>
      </c>
      <c r="D311" s="785" t="s">
        <v>2599</v>
      </c>
      <c r="E311" s="785" t="s">
        <v>12787</v>
      </c>
      <c r="F311" s="786">
        <v>44563</v>
      </c>
      <c r="G311" s="785" t="s">
        <v>8182</v>
      </c>
      <c r="H311" s="786">
        <v>44593</v>
      </c>
      <c r="I311" s="785" t="s">
        <v>12788</v>
      </c>
      <c r="J311" s="785" t="s">
        <v>627</v>
      </c>
      <c r="K311" s="785">
        <v>99999</v>
      </c>
      <c r="L311" s="785" t="s">
        <v>12789</v>
      </c>
      <c r="M311" s="785"/>
      <c r="N311" s="785"/>
      <c r="O311" s="785" t="s">
        <v>12790</v>
      </c>
      <c r="P311" s="787">
        <v>36.872881999999997</v>
      </c>
      <c r="Q311" s="787">
        <v>-0.60557000000000005</v>
      </c>
      <c r="R311" s="785" t="s">
        <v>1056</v>
      </c>
      <c r="S311" s="785" t="s">
        <v>1685</v>
      </c>
      <c r="T311" s="785" t="s">
        <v>3334</v>
      </c>
      <c r="U311" s="785" t="s">
        <v>12791</v>
      </c>
      <c r="V311" s="785">
        <v>8</v>
      </c>
      <c r="W311" s="785" t="s">
        <v>11964</v>
      </c>
      <c r="X311" s="785" t="s">
        <v>12792</v>
      </c>
      <c r="Y311" s="615" t="str">
        <f t="shared" si="4"/>
        <v>James Mwangi</v>
      </c>
      <c r="Z311" s="785" t="s">
        <v>2599</v>
      </c>
      <c r="AA311" s="785" t="s">
        <v>4314</v>
      </c>
      <c r="AB311" s="785" t="s">
        <v>2605</v>
      </c>
      <c r="AC311" s="785" t="s">
        <v>2606</v>
      </c>
      <c r="AD311" s="786">
        <v>44608</v>
      </c>
    </row>
    <row r="312" spans="1:30" ht="15.75">
      <c r="A312" s="785" t="s">
        <v>4301</v>
      </c>
      <c r="B312" s="785" t="s">
        <v>18246</v>
      </c>
      <c r="C312" s="785" t="s">
        <v>4303</v>
      </c>
      <c r="D312" s="785" t="s">
        <v>2599</v>
      </c>
      <c r="E312" s="785" t="s">
        <v>18247</v>
      </c>
      <c r="F312" s="786">
        <v>44543</v>
      </c>
      <c r="G312" s="785" t="s">
        <v>8182</v>
      </c>
      <c r="H312" s="786">
        <v>44593</v>
      </c>
      <c r="I312" s="785" t="s">
        <v>18248</v>
      </c>
      <c r="J312" s="785" t="s">
        <v>627</v>
      </c>
      <c r="K312" s="785" t="s">
        <v>2612</v>
      </c>
      <c r="L312" s="785" t="s">
        <v>18249</v>
      </c>
      <c r="M312" s="785"/>
      <c r="N312" s="785"/>
      <c r="O312" s="785"/>
      <c r="P312" s="787">
        <v>35.278533000000003</v>
      </c>
      <c r="Q312" s="787">
        <v>0.63029299999999999</v>
      </c>
      <c r="R312" s="785" t="s">
        <v>893</v>
      </c>
      <c r="S312" s="785" t="s">
        <v>1117</v>
      </c>
      <c r="T312" s="785" t="s">
        <v>1117</v>
      </c>
      <c r="U312" s="785" t="s">
        <v>18250</v>
      </c>
      <c r="V312" s="785">
        <v>8</v>
      </c>
      <c r="W312" s="785" t="s">
        <v>2722</v>
      </c>
      <c r="X312" s="785" t="s">
        <v>18203</v>
      </c>
      <c r="Y312" s="615" t="str">
        <f t="shared" si="4"/>
        <v>Ndima renewable Energy</v>
      </c>
      <c r="Z312" s="785" t="s">
        <v>2599</v>
      </c>
      <c r="AA312" s="785" t="s">
        <v>4349</v>
      </c>
      <c r="AB312" s="785" t="s">
        <v>2683</v>
      </c>
      <c r="AC312" s="785" t="s">
        <v>2606</v>
      </c>
      <c r="AD312" s="786">
        <v>44613</v>
      </c>
    </row>
    <row r="313" spans="1:30" ht="15.75">
      <c r="A313" s="785" t="s">
        <v>4301</v>
      </c>
      <c r="B313" s="785" t="s">
        <v>32324</v>
      </c>
      <c r="C313" s="785" t="s">
        <v>4303</v>
      </c>
      <c r="D313" s="785" t="s">
        <v>2599</v>
      </c>
      <c r="E313" s="785" t="s">
        <v>17452</v>
      </c>
      <c r="F313" s="786">
        <v>44547</v>
      </c>
      <c r="G313" s="785" t="s">
        <v>8182</v>
      </c>
      <c r="H313" s="786">
        <v>44593</v>
      </c>
      <c r="I313" s="785" t="s">
        <v>32325</v>
      </c>
      <c r="J313" s="785" t="s">
        <v>629</v>
      </c>
      <c r="K313" s="785">
        <v>99999</v>
      </c>
      <c r="L313" s="785" t="s">
        <v>32326</v>
      </c>
      <c r="M313" s="785"/>
      <c r="N313" s="785"/>
      <c r="O313" s="785" t="s">
        <v>32327</v>
      </c>
      <c r="P313" s="787">
        <v>36.561611999999997</v>
      </c>
      <c r="Q313" s="787">
        <v>-0.53679500000000002</v>
      </c>
      <c r="R313" s="785" t="s">
        <v>1228</v>
      </c>
      <c r="S313" s="785" t="s">
        <v>3142</v>
      </c>
      <c r="T313" s="785" t="s">
        <v>32328</v>
      </c>
      <c r="U313" s="785" t="s">
        <v>32328</v>
      </c>
      <c r="V313" s="785">
        <v>12</v>
      </c>
      <c r="W313" s="785" t="s">
        <v>7551</v>
      </c>
      <c r="X313" s="785"/>
      <c r="Y313" s="615" t="str">
        <f t="shared" si="4"/>
        <v>Fredrick Gatungu Kago</v>
      </c>
      <c r="Z313" s="785" t="s">
        <v>2599</v>
      </c>
      <c r="AA313" s="785" t="s">
        <v>4314</v>
      </c>
      <c r="AB313" s="785" t="s">
        <v>2605</v>
      </c>
      <c r="AC313" s="785" t="s">
        <v>2606</v>
      </c>
      <c r="AD313" s="786">
        <v>44628</v>
      </c>
    </row>
    <row r="314" spans="1:30" ht="15.75">
      <c r="A314" s="785" t="s">
        <v>4301</v>
      </c>
      <c r="B314" s="785" t="s">
        <v>14796</v>
      </c>
      <c r="C314" s="785" t="s">
        <v>4303</v>
      </c>
      <c r="D314" s="785" t="s">
        <v>2599</v>
      </c>
      <c r="E314" s="785" t="s">
        <v>14797</v>
      </c>
      <c r="F314" s="786">
        <v>44550</v>
      </c>
      <c r="G314" s="785" t="s">
        <v>14798</v>
      </c>
      <c r="H314" s="786">
        <v>44589</v>
      </c>
      <c r="I314" s="785" t="s">
        <v>14799</v>
      </c>
      <c r="J314" s="785" t="s">
        <v>629</v>
      </c>
      <c r="K314" s="785" t="s">
        <v>2612</v>
      </c>
      <c r="L314" s="785" t="s">
        <v>14800</v>
      </c>
      <c r="M314" s="785"/>
      <c r="N314" s="785"/>
      <c r="O314" s="785" t="s">
        <v>14801</v>
      </c>
      <c r="P314" s="787">
        <v>37.523293000000002</v>
      </c>
      <c r="Q314" s="787">
        <v>-2.9055330000000001</v>
      </c>
      <c r="R314" s="785" t="s">
        <v>1325</v>
      </c>
      <c r="S314" s="785" t="s">
        <v>2847</v>
      </c>
      <c r="T314" s="785" t="s">
        <v>3098</v>
      </c>
      <c r="U314" s="785" t="s">
        <v>2750</v>
      </c>
      <c r="V314" s="785">
        <v>8</v>
      </c>
      <c r="W314" s="785" t="s">
        <v>14802</v>
      </c>
      <c r="X314" s="785" t="s">
        <v>14802</v>
      </c>
      <c r="Y314" s="615" t="str">
        <f t="shared" si="4"/>
        <v>Joseph Muriithi</v>
      </c>
      <c r="Z314" s="785" t="s">
        <v>2599</v>
      </c>
      <c r="AA314" s="785" t="s">
        <v>4314</v>
      </c>
      <c r="AB314" s="785" t="s">
        <v>2605</v>
      </c>
      <c r="AC314" s="785" t="s">
        <v>2606</v>
      </c>
      <c r="AD314" s="786">
        <v>44617</v>
      </c>
    </row>
    <row r="315" spans="1:30" ht="15.75">
      <c r="A315" s="785" t="s">
        <v>4301</v>
      </c>
      <c r="B315" s="785" t="s">
        <v>13562</v>
      </c>
      <c r="C315" s="785" t="s">
        <v>4303</v>
      </c>
      <c r="D315" s="785" t="s">
        <v>2599</v>
      </c>
      <c r="E315" s="785" t="s">
        <v>13563</v>
      </c>
      <c r="F315" s="786">
        <v>44542</v>
      </c>
      <c r="G315" s="785" t="s">
        <v>13564</v>
      </c>
      <c r="H315" s="786">
        <v>44588</v>
      </c>
      <c r="I315" s="785" t="s">
        <v>13565</v>
      </c>
      <c r="J315" s="785" t="s">
        <v>629</v>
      </c>
      <c r="K315" s="785" t="s">
        <v>13566</v>
      </c>
      <c r="L315" s="785" t="s">
        <v>13567</v>
      </c>
      <c r="M315" s="785"/>
      <c r="N315" s="785"/>
      <c r="O315" s="785" t="s">
        <v>13568</v>
      </c>
      <c r="P315" s="787">
        <v>34.890982999999999</v>
      </c>
      <c r="Q315" s="787">
        <v>-0.63854200000000005</v>
      </c>
      <c r="R315" s="785" t="s">
        <v>843</v>
      </c>
      <c r="S315" s="785" t="s">
        <v>2811</v>
      </c>
      <c r="T315" s="785" t="s">
        <v>13569</v>
      </c>
      <c r="U315" s="785" t="s">
        <v>13570</v>
      </c>
      <c r="V315" s="785">
        <v>8</v>
      </c>
      <c r="W315" s="785" t="s">
        <v>3276</v>
      </c>
      <c r="X315" s="785" t="s">
        <v>2754</v>
      </c>
      <c r="Y315" s="615" t="str">
        <f t="shared" si="4"/>
        <v>Joel Nyambane Moigare</v>
      </c>
      <c r="Z315" s="785" t="s">
        <v>2599</v>
      </c>
      <c r="AA315" s="785" t="s">
        <v>4349</v>
      </c>
      <c r="AB315" s="785" t="s">
        <v>2683</v>
      </c>
      <c r="AC315" s="785" t="s">
        <v>2606</v>
      </c>
      <c r="AD315" s="786">
        <v>44607</v>
      </c>
    </row>
    <row r="316" spans="1:30" ht="15.75">
      <c r="A316" s="785" t="s">
        <v>4301</v>
      </c>
      <c r="B316" s="785" t="s">
        <v>20370</v>
      </c>
      <c r="C316" s="785" t="s">
        <v>4303</v>
      </c>
      <c r="D316" s="785" t="s">
        <v>2599</v>
      </c>
      <c r="E316" s="785" t="s">
        <v>18492</v>
      </c>
      <c r="F316" s="786">
        <v>44488</v>
      </c>
      <c r="G316" s="785" t="s">
        <v>13564</v>
      </c>
      <c r="H316" s="786">
        <v>44588</v>
      </c>
      <c r="I316" s="785" t="s">
        <v>20371</v>
      </c>
      <c r="J316" s="785" t="s">
        <v>629</v>
      </c>
      <c r="K316" s="785" t="s">
        <v>20372</v>
      </c>
      <c r="L316" s="785" t="s">
        <v>20373</v>
      </c>
      <c r="M316" s="785"/>
      <c r="N316" s="785"/>
      <c r="O316" s="785" t="s">
        <v>20374</v>
      </c>
      <c r="P316" s="787">
        <v>35.135860999999998</v>
      </c>
      <c r="Q316" s="787">
        <v>-0.57903099999999996</v>
      </c>
      <c r="R316" s="785" t="s">
        <v>2053</v>
      </c>
      <c r="S316" s="785" t="s">
        <v>2098</v>
      </c>
      <c r="T316" s="785" t="s">
        <v>20046</v>
      </c>
      <c r="U316" s="785" t="s">
        <v>20375</v>
      </c>
      <c r="V316" s="785">
        <v>12</v>
      </c>
      <c r="W316" s="785" t="s">
        <v>2760</v>
      </c>
      <c r="X316" s="785" t="s">
        <v>2760</v>
      </c>
      <c r="Y316" s="615" t="str">
        <f t="shared" si="4"/>
        <v>Philip Kurgat</v>
      </c>
      <c r="Z316" s="785" t="s">
        <v>2599</v>
      </c>
      <c r="AA316" s="785" t="s">
        <v>4314</v>
      </c>
      <c r="AB316" s="785" t="s">
        <v>2683</v>
      </c>
      <c r="AC316" s="785" t="s">
        <v>2606</v>
      </c>
      <c r="AD316" s="786">
        <v>44588</v>
      </c>
    </row>
    <row r="317" spans="1:30" ht="15.75">
      <c r="A317" s="785" t="s">
        <v>4301</v>
      </c>
      <c r="B317" s="785" t="s">
        <v>32297</v>
      </c>
      <c r="C317" s="785" t="s">
        <v>4303</v>
      </c>
      <c r="D317" s="785" t="s">
        <v>2599</v>
      </c>
      <c r="E317" s="785" t="s">
        <v>18247</v>
      </c>
      <c r="F317" s="786">
        <v>44543</v>
      </c>
      <c r="G317" s="785" t="s">
        <v>13564</v>
      </c>
      <c r="H317" s="786">
        <v>44588</v>
      </c>
      <c r="I317" s="785" t="s">
        <v>32298</v>
      </c>
      <c r="J317" s="785" t="s">
        <v>627</v>
      </c>
      <c r="K317" s="785" t="s">
        <v>2612</v>
      </c>
      <c r="L317" s="785" t="s">
        <v>32299</v>
      </c>
      <c r="M317" s="785"/>
      <c r="N317" s="785"/>
      <c r="O317" s="785"/>
      <c r="P317" s="787">
        <v>36.377336999999997</v>
      </c>
      <c r="Q317" s="787">
        <v>-3.7302000000000002E-2</v>
      </c>
      <c r="R317" s="785" t="s">
        <v>1228</v>
      </c>
      <c r="S317" s="785" t="s">
        <v>2797</v>
      </c>
      <c r="T317" s="785" t="s">
        <v>2798</v>
      </c>
      <c r="U317" s="785" t="s">
        <v>32300</v>
      </c>
      <c r="V317" s="785">
        <v>12</v>
      </c>
      <c r="W317" s="785" t="s">
        <v>11964</v>
      </c>
      <c r="X317" s="785"/>
      <c r="Y317" s="615" t="str">
        <f t="shared" si="4"/>
        <v>James Muchira Mwai</v>
      </c>
      <c r="Z317" s="785" t="s">
        <v>2599</v>
      </c>
      <c r="AA317" s="785" t="s">
        <v>4314</v>
      </c>
      <c r="AB317" s="785" t="s">
        <v>2683</v>
      </c>
      <c r="AC317" s="785" t="s">
        <v>2606</v>
      </c>
      <c r="AD317" s="786">
        <v>44591</v>
      </c>
    </row>
    <row r="318" spans="1:30" ht="15.75">
      <c r="A318" s="785" t="s">
        <v>4301</v>
      </c>
      <c r="B318" s="785" t="s">
        <v>6920</v>
      </c>
      <c r="C318" s="785" t="s">
        <v>4303</v>
      </c>
      <c r="D318" s="785" t="s">
        <v>2599</v>
      </c>
      <c r="E318" s="785" t="s">
        <v>6921</v>
      </c>
      <c r="F318" s="786">
        <v>44560</v>
      </c>
      <c r="G318" s="785" t="s">
        <v>6922</v>
      </c>
      <c r="H318" s="786">
        <v>44587</v>
      </c>
      <c r="I318" s="785" t="s">
        <v>6923</v>
      </c>
      <c r="J318" s="785" t="s">
        <v>629</v>
      </c>
      <c r="K318" s="785" t="s">
        <v>6924</v>
      </c>
      <c r="L318" s="785" t="s">
        <v>6925</v>
      </c>
      <c r="M318" s="785"/>
      <c r="N318" s="785"/>
      <c r="O318" s="785"/>
      <c r="P318" s="787">
        <v>37.058036999999999</v>
      </c>
      <c r="Q318" s="787">
        <v>-0.53373999999999999</v>
      </c>
      <c r="R318" s="785" t="s">
        <v>1056</v>
      </c>
      <c r="S318" s="785" t="s">
        <v>2272</v>
      </c>
      <c r="T318" s="785" t="s">
        <v>6926</v>
      </c>
      <c r="U318" s="785" t="s">
        <v>2661</v>
      </c>
      <c r="V318" s="785">
        <v>8</v>
      </c>
      <c r="W318" s="785" t="s">
        <v>6927</v>
      </c>
      <c r="X318" s="785" t="s">
        <v>6928</v>
      </c>
      <c r="Y318" s="615" t="str">
        <f t="shared" si="4"/>
        <v>Daniel</v>
      </c>
      <c r="Z318" s="785" t="s">
        <v>2599</v>
      </c>
      <c r="AA318" s="785" t="s">
        <v>4314</v>
      </c>
      <c r="AB318" s="785" t="s">
        <v>2683</v>
      </c>
      <c r="AC318" s="785" t="s">
        <v>2606</v>
      </c>
      <c r="AD318" s="786">
        <v>44588</v>
      </c>
    </row>
    <row r="319" spans="1:30" ht="15.75">
      <c r="A319" s="785" t="s">
        <v>4301</v>
      </c>
      <c r="B319" s="785" t="s">
        <v>31072</v>
      </c>
      <c r="C319" s="785" t="s">
        <v>4303</v>
      </c>
      <c r="D319" s="785" t="s">
        <v>2599</v>
      </c>
      <c r="E319" s="785" t="s">
        <v>9786</v>
      </c>
      <c r="F319" s="786">
        <v>44552</v>
      </c>
      <c r="G319" s="785" t="s">
        <v>31073</v>
      </c>
      <c r="H319" s="786">
        <v>44586</v>
      </c>
      <c r="I319" s="785" t="s">
        <v>31074</v>
      </c>
      <c r="J319" s="785" t="s">
        <v>629</v>
      </c>
      <c r="K319" s="785">
        <v>99999</v>
      </c>
      <c r="L319" s="785" t="s">
        <v>31075</v>
      </c>
      <c r="M319" s="785"/>
      <c r="N319" s="785"/>
      <c r="O319" s="785"/>
      <c r="P319" s="787">
        <v>36.766333000000003</v>
      </c>
      <c r="Q319" s="787">
        <v>-1.4026449999999999</v>
      </c>
      <c r="R319" s="785" t="s">
        <v>1325</v>
      </c>
      <c r="S319" s="785" t="s">
        <v>1326</v>
      </c>
      <c r="T319" s="785" t="s">
        <v>2970</v>
      </c>
      <c r="U319" s="785" t="s">
        <v>31076</v>
      </c>
      <c r="V319" s="785">
        <v>10</v>
      </c>
      <c r="W319" s="785" t="s">
        <v>4039</v>
      </c>
      <c r="X319" s="785"/>
      <c r="Y319" s="615" t="str">
        <f t="shared" si="4"/>
        <v>Nilelynk Innovators</v>
      </c>
      <c r="Z319" s="785" t="s">
        <v>2599</v>
      </c>
      <c r="AA319" s="785" t="s">
        <v>4314</v>
      </c>
      <c r="AB319" s="785" t="s">
        <v>2683</v>
      </c>
      <c r="AC319" s="785" t="s">
        <v>2606</v>
      </c>
      <c r="AD319" s="786">
        <v>44648</v>
      </c>
    </row>
    <row r="320" spans="1:30" ht="15.75">
      <c r="A320" s="785" t="s">
        <v>4301</v>
      </c>
      <c r="B320" s="785" t="s">
        <v>10239</v>
      </c>
      <c r="C320" s="785" t="s">
        <v>4379</v>
      </c>
      <c r="D320" s="785" t="s">
        <v>2598</v>
      </c>
      <c r="E320" s="785" t="s">
        <v>9727</v>
      </c>
      <c r="F320" s="786">
        <v>44501</v>
      </c>
      <c r="G320" s="785" t="s">
        <v>10240</v>
      </c>
      <c r="H320" s="786">
        <v>44585</v>
      </c>
      <c r="I320" s="785" t="s">
        <v>10241</v>
      </c>
      <c r="J320" s="785" t="s">
        <v>629</v>
      </c>
      <c r="K320" s="785" t="s">
        <v>10242</v>
      </c>
      <c r="L320" s="785" t="s">
        <v>10243</v>
      </c>
      <c r="M320" s="785"/>
      <c r="N320" s="785"/>
      <c r="O320" s="785" t="s">
        <v>10244</v>
      </c>
      <c r="P320" s="787">
        <v>37.112527</v>
      </c>
      <c r="Q320" s="787">
        <v>-0.52342200000000005</v>
      </c>
      <c r="R320" s="785" t="s">
        <v>1056</v>
      </c>
      <c r="S320" s="785" t="s">
        <v>1132</v>
      </c>
      <c r="T320" s="785" t="s">
        <v>3111</v>
      </c>
      <c r="U320" s="785" t="s">
        <v>10245</v>
      </c>
      <c r="V320" s="785">
        <v>8</v>
      </c>
      <c r="W320" s="785" t="s">
        <v>10246</v>
      </c>
      <c r="X320" s="785" t="s">
        <v>10247</v>
      </c>
      <c r="Y320" s="615" t="str">
        <f t="shared" si="4"/>
        <v>Geoffrey Kariuki</v>
      </c>
      <c r="Z320" s="785" t="s">
        <v>2599</v>
      </c>
      <c r="AA320" s="785" t="s">
        <v>4314</v>
      </c>
      <c r="AB320" s="785" t="s">
        <v>2683</v>
      </c>
      <c r="AC320" s="785" t="s">
        <v>2606</v>
      </c>
      <c r="AD320" s="786">
        <v>44589</v>
      </c>
    </row>
    <row r="321" spans="1:30" ht="15.75">
      <c r="A321" s="785" t="s">
        <v>4301</v>
      </c>
      <c r="B321" s="785" t="s">
        <v>10248</v>
      </c>
      <c r="C321" s="785" t="s">
        <v>4379</v>
      </c>
      <c r="D321" s="785" t="s">
        <v>2598</v>
      </c>
      <c r="E321" s="785" t="s">
        <v>10249</v>
      </c>
      <c r="F321" s="786">
        <v>44470</v>
      </c>
      <c r="G321" s="785" t="s">
        <v>10240</v>
      </c>
      <c r="H321" s="786">
        <v>44585</v>
      </c>
      <c r="I321" s="785" t="s">
        <v>10250</v>
      </c>
      <c r="J321" s="785" t="s">
        <v>629</v>
      </c>
      <c r="K321" s="785" t="s">
        <v>10251</v>
      </c>
      <c r="L321" s="785" t="s">
        <v>10252</v>
      </c>
      <c r="M321" s="785"/>
      <c r="N321" s="785"/>
      <c r="O321" s="785"/>
      <c r="P321" s="787">
        <v>37.104962999999998</v>
      </c>
      <c r="Q321" s="787">
        <v>-0.50318700000000005</v>
      </c>
      <c r="R321" s="785" t="s">
        <v>1056</v>
      </c>
      <c r="S321" s="785" t="s">
        <v>1132</v>
      </c>
      <c r="T321" s="785" t="s">
        <v>3111</v>
      </c>
      <c r="U321" s="785" t="s">
        <v>3067</v>
      </c>
      <c r="V321" s="785">
        <v>8</v>
      </c>
      <c r="W321" s="785" t="s">
        <v>10246</v>
      </c>
      <c r="X321" s="785" t="s">
        <v>10247</v>
      </c>
      <c r="Y321" s="615" t="str">
        <f t="shared" si="4"/>
        <v>Geoffrey Kariuki</v>
      </c>
      <c r="Z321" s="785" t="s">
        <v>2599</v>
      </c>
      <c r="AA321" s="785" t="s">
        <v>4314</v>
      </c>
      <c r="AB321" s="785" t="s">
        <v>2683</v>
      </c>
      <c r="AC321" s="785" t="s">
        <v>2606</v>
      </c>
      <c r="AD321" s="786">
        <v>44589</v>
      </c>
    </row>
    <row r="322" spans="1:30" ht="15.75">
      <c r="A322" s="785" t="s">
        <v>4301</v>
      </c>
      <c r="B322" s="785" t="s">
        <v>10253</v>
      </c>
      <c r="C322" s="785" t="s">
        <v>4379</v>
      </c>
      <c r="D322" s="785" t="s">
        <v>4418</v>
      </c>
      <c r="E322" s="785" t="s">
        <v>10249</v>
      </c>
      <c r="F322" s="786">
        <v>44470</v>
      </c>
      <c r="G322" s="785" t="s">
        <v>10240</v>
      </c>
      <c r="H322" s="786">
        <v>44585</v>
      </c>
      <c r="I322" s="785" t="s">
        <v>10254</v>
      </c>
      <c r="J322" s="785" t="s">
        <v>629</v>
      </c>
      <c r="K322" s="785" t="s">
        <v>10255</v>
      </c>
      <c r="L322" s="785" t="s">
        <v>10256</v>
      </c>
      <c r="M322" s="785"/>
      <c r="N322" s="785"/>
      <c r="O322" s="785"/>
      <c r="P322" s="787">
        <v>37.065061999999998</v>
      </c>
      <c r="Q322" s="787">
        <v>-0.436415</v>
      </c>
      <c r="R322" s="785" t="s">
        <v>1056</v>
      </c>
      <c r="S322" s="785" t="s">
        <v>2893</v>
      </c>
      <c r="T322" s="785" t="s">
        <v>3249</v>
      </c>
      <c r="U322" s="785" t="s">
        <v>3691</v>
      </c>
      <c r="V322" s="785">
        <v>8</v>
      </c>
      <c r="W322" s="785" t="s">
        <v>10246</v>
      </c>
      <c r="X322" s="785" t="s">
        <v>10247</v>
      </c>
      <c r="Y322" s="615" t="str">
        <f t="shared" ref="Y322:Y385" si="5">IF(X322="",W322,X322)</f>
        <v>Geoffrey Kariuki</v>
      </c>
      <c r="Z322" s="785" t="s">
        <v>2599</v>
      </c>
      <c r="AA322" s="785" t="s">
        <v>4314</v>
      </c>
      <c r="AB322" s="785" t="s">
        <v>2683</v>
      </c>
      <c r="AC322" s="785" t="s">
        <v>2606</v>
      </c>
      <c r="AD322" s="786">
        <v>44593</v>
      </c>
    </row>
    <row r="323" spans="1:30" ht="15.75">
      <c r="A323" s="785" t="s">
        <v>4301</v>
      </c>
      <c r="B323" s="785" t="s">
        <v>10257</v>
      </c>
      <c r="C323" s="785" t="s">
        <v>4379</v>
      </c>
      <c r="D323" s="785" t="s">
        <v>2598</v>
      </c>
      <c r="E323" s="785" t="s">
        <v>9727</v>
      </c>
      <c r="F323" s="786">
        <v>44501</v>
      </c>
      <c r="G323" s="785" t="s">
        <v>10240</v>
      </c>
      <c r="H323" s="786">
        <v>44585</v>
      </c>
      <c r="I323" s="785" t="s">
        <v>10258</v>
      </c>
      <c r="J323" s="785" t="s">
        <v>629</v>
      </c>
      <c r="K323" s="785" t="s">
        <v>10259</v>
      </c>
      <c r="L323" s="785" t="s">
        <v>10260</v>
      </c>
      <c r="M323" s="785"/>
      <c r="N323" s="785"/>
      <c r="O323" s="785" t="s">
        <v>10261</v>
      </c>
      <c r="P323" s="787">
        <v>37.071420000000003</v>
      </c>
      <c r="Q323" s="787">
        <v>-0.45157799999999998</v>
      </c>
      <c r="R323" s="785" t="s">
        <v>1056</v>
      </c>
      <c r="S323" s="785" t="s">
        <v>2893</v>
      </c>
      <c r="T323" s="785" t="s">
        <v>10262</v>
      </c>
      <c r="U323" s="785" t="s">
        <v>10263</v>
      </c>
      <c r="V323" s="785">
        <v>12</v>
      </c>
      <c r="W323" s="785" t="s">
        <v>10246</v>
      </c>
      <c r="X323" s="785" t="s">
        <v>10247</v>
      </c>
      <c r="Y323" s="615" t="str">
        <f t="shared" si="5"/>
        <v>Geoffrey Kariuki</v>
      </c>
      <c r="Z323" s="785" t="s">
        <v>2599</v>
      </c>
      <c r="AA323" s="785" t="s">
        <v>4314</v>
      </c>
      <c r="AB323" s="785" t="s">
        <v>2683</v>
      </c>
      <c r="AC323" s="785" t="s">
        <v>2606</v>
      </c>
      <c r="AD323" s="786">
        <v>44589</v>
      </c>
    </row>
    <row r="324" spans="1:30" ht="15.75">
      <c r="A324" s="785" t="s">
        <v>4301</v>
      </c>
      <c r="B324" s="785" t="s">
        <v>11119</v>
      </c>
      <c r="C324" s="785" t="s">
        <v>4303</v>
      </c>
      <c r="D324" s="785" t="s">
        <v>2599</v>
      </c>
      <c r="E324" s="785" t="s">
        <v>11120</v>
      </c>
      <c r="F324" s="786">
        <v>44545</v>
      </c>
      <c r="G324" s="785" t="s">
        <v>11121</v>
      </c>
      <c r="H324" s="786">
        <v>44584</v>
      </c>
      <c r="I324" s="785" t="s">
        <v>11122</v>
      </c>
      <c r="J324" s="785" t="s">
        <v>629</v>
      </c>
      <c r="K324" s="785" t="s">
        <v>11123</v>
      </c>
      <c r="L324" s="785" t="s">
        <v>11124</v>
      </c>
      <c r="M324" s="785"/>
      <c r="N324" s="785"/>
      <c r="O324" s="785" t="s">
        <v>11125</v>
      </c>
      <c r="P324" s="787">
        <v>34.638153000000003</v>
      </c>
      <c r="Q324" s="787">
        <v>0.28875499999999998</v>
      </c>
      <c r="R324" s="785" t="s">
        <v>1917</v>
      </c>
      <c r="S324" s="785" t="s">
        <v>1917</v>
      </c>
      <c r="T324" s="785" t="s">
        <v>11126</v>
      </c>
      <c r="U324" s="785" t="s">
        <v>11127</v>
      </c>
      <c r="V324" s="785">
        <v>10</v>
      </c>
      <c r="W324" s="785" t="s">
        <v>6356</v>
      </c>
      <c r="X324" s="785" t="s">
        <v>6356</v>
      </c>
      <c r="Y324" s="615" t="str">
        <f t="shared" si="5"/>
        <v>Gillet Lihanda</v>
      </c>
      <c r="Z324" s="785" t="s">
        <v>2599</v>
      </c>
      <c r="AA324" s="785" t="s">
        <v>4314</v>
      </c>
      <c r="AB324" s="785" t="s">
        <v>2683</v>
      </c>
      <c r="AC324" s="785" t="s">
        <v>2606</v>
      </c>
      <c r="AD324" s="786">
        <v>44588</v>
      </c>
    </row>
    <row r="325" spans="1:30" ht="15.75">
      <c r="A325" s="785" t="s">
        <v>4301</v>
      </c>
      <c r="B325" s="785" t="s">
        <v>13708</v>
      </c>
      <c r="C325" s="785" t="s">
        <v>4303</v>
      </c>
      <c r="D325" s="785" t="s">
        <v>2599</v>
      </c>
      <c r="E325" s="785" t="s">
        <v>13709</v>
      </c>
      <c r="F325" s="786">
        <v>44531</v>
      </c>
      <c r="G325" s="785" t="s">
        <v>11121</v>
      </c>
      <c r="H325" s="786">
        <v>44584</v>
      </c>
      <c r="I325" s="785" t="s">
        <v>13710</v>
      </c>
      <c r="J325" s="785" t="s">
        <v>627</v>
      </c>
      <c r="K325" s="785" t="s">
        <v>13711</v>
      </c>
      <c r="L325" s="785" t="s">
        <v>13712</v>
      </c>
      <c r="M325" s="785"/>
      <c r="N325" s="785"/>
      <c r="O325" s="785" t="s">
        <v>13713</v>
      </c>
      <c r="P325" s="787">
        <v>34.923017000000002</v>
      </c>
      <c r="Q325" s="787">
        <v>-0.52082799999999996</v>
      </c>
      <c r="R325" s="785" t="s">
        <v>843</v>
      </c>
      <c r="S325" s="785" t="s">
        <v>844</v>
      </c>
      <c r="T325" s="785" t="s">
        <v>13455</v>
      </c>
      <c r="U325" s="785" t="s">
        <v>13714</v>
      </c>
      <c r="V325" s="785">
        <v>10</v>
      </c>
      <c r="W325" s="785" t="s">
        <v>3276</v>
      </c>
      <c r="X325" s="785" t="s">
        <v>2754</v>
      </c>
      <c r="Y325" s="615" t="str">
        <f t="shared" si="5"/>
        <v>Joel Nyambane Moigare</v>
      </c>
      <c r="Z325" s="785" t="s">
        <v>2599</v>
      </c>
      <c r="AA325" s="785" t="s">
        <v>4349</v>
      </c>
      <c r="AB325" s="785" t="s">
        <v>2683</v>
      </c>
      <c r="AC325" s="785" t="s">
        <v>2606</v>
      </c>
      <c r="AD325" s="786">
        <v>44607</v>
      </c>
    </row>
    <row r="326" spans="1:30" ht="15.75">
      <c r="A326" s="785" t="s">
        <v>4301</v>
      </c>
      <c r="B326" s="785" t="s">
        <v>10603</v>
      </c>
      <c r="C326" s="785" t="s">
        <v>4303</v>
      </c>
      <c r="D326" s="785" t="s">
        <v>2599</v>
      </c>
      <c r="E326" s="785" t="s">
        <v>9726</v>
      </c>
      <c r="F326" s="786">
        <v>44489</v>
      </c>
      <c r="G326" s="785" t="s">
        <v>10604</v>
      </c>
      <c r="H326" s="786">
        <v>44581</v>
      </c>
      <c r="I326" s="785" t="s">
        <v>10605</v>
      </c>
      <c r="J326" s="785" t="s">
        <v>629</v>
      </c>
      <c r="K326" s="785" t="s">
        <v>10606</v>
      </c>
      <c r="L326" s="785" t="s">
        <v>10607</v>
      </c>
      <c r="M326" s="785"/>
      <c r="N326" s="785"/>
      <c r="O326" s="785" t="s">
        <v>10608</v>
      </c>
      <c r="P326" s="787">
        <v>34.722532000000001</v>
      </c>
      <c r="Q326" s="787">
        <v>-0.90344500000000005</v>
      </c>
      <c r="R326" s="785" t="s">
        <v>2696</v>
      </c>
      <c r="S326" s="785" t="s">
        <v>3471</v>
      </c>
      <c r="T326" s="785" t="s">
        <v>10609</v>
      </c>
      <c r="U326" s="785" t="s">
        <v>10610</v>
      </c>
      <c r="V326" s="785">
        <v>8</v>
      </c>
      <c r="W326" s="785" t="s">
        <v>3645</v>
      </c>
      <c r="X326" s="785" t="s">
        <v>3645</v>
      </c>
      <c r="Y326" s="615" t="str">
        <f t="shared" si="5"/>
        <v>George Otwori</v>
      </c>
      <c r="Z326" s="785" t="s">
        <v>2599</v>
      </c>
      <c r="AA326" s="785" t="s">
        <v>4314</v>
      </c>
      <c r="AB326" s="785" t="s">
        <v>2683</v>
      </c>
      <c r="AC326" s="785" t="s">
        <v>2606</v>
      </c>
      <c r="AD326" s="786">
        <v>44595</v>
      </c>
    </row>
    <row r="327" spans="1:30" ht="15.75">
      <c r="A327" s="785" t="s">
        <v>4301</v>
      </c>
      <c r="B327" s="785" t="s">
        <v>16591</v>
      </c>
      <c r="C327" s="785" t="s">
        <v>4322</v>
      </c>
      <c r="D327" s="785" t="s">
        <v>2902</v>
      </c>
      <c r="E327" s="785" t="s">
        <v>16592</v>
      </c>
      <c r="F327" s="786">
        <v>44520</v>
      </c>
      <c r="G327" s="785" t="s">
        <v>10604</v>
      </c>
      <c r="H327" s="786">
        <v>44581</v>
      </c>
      <c r="I327" s="785" t="s">
        <v>16593</v>
      </c>
      <c r="J327" s="785" t="s">
        <v>629</v>
      </c>
      <c r="K327" s="785" t="s">
        <v>16594</v>
      </c>
      <c r="L327" s="785" t="s">
        <v>16595</v>
      </c>
      <c r="M327" s="785"/>
      <c r="N327" s="785"/>
      <c r="O327" s="785" t="s">
        <v>16596</v>
      </c>
      <c r="P327" s="787">
        <v>34.950052999999997</v>
      </c>
      <c r="Q327" s="787">
        <v>-0.167077</v>
      </c>
      <c r="R327" s="785" t="s">
        <v>1575</v>
      </c>
      <c r="S327" s="785" t="s">
        <v>3367</v>
      </c>
      <c r="T327" s="785" t="s">
        <v>15843</v>
      </c>
      <c r="U327" s="785" t="s">
        <v>16597</v>
      </c>
      <c r="V327" s="785">
        <v>10</v>
      </c>
      <c r="W327" s="785" t="s">
        <v>15828</v>
      </c>
      <c r="X327" s="785" t="s">
        <v>15828</v>
      </c>
      <c r="Y327" s="615" t="str">
        <f t="shared" si="5"/>
        <v>Laban Okeyo</v>
      </c>
      <c r="Z327" s="785" t="s">
        <v>2599</v>
      </c>
      <c r="AA327" s="785" t="s">
        <v>4314</v>
      </c>
      <c r="AB327" s="785" t="s">
        <v>2605</v>
      </c>
      <c r="AC327" s="785" t="s">
        <v>2606</v>
      </c>
      <c r="AD327" s="786">
        <v>44593</v>
      </c>
    </row>
    <row r="328" spans="1:30" ht="15.75">
      <c r="A328" s="785" t="s">
        <v>4301</v>
      </c>
      <c r="B328" s="785" t="s">
        <v>18512</v>
      </c>
      <c r="C328" s="785" t="s">
        <v>4379</v>
      </c>
      <c r="D328" s="785" t="s">
        <v>2598</v>
      </c>
      <c r="E328" s="785" t="s">
        <v>10777</v>
      </c>
      <c r="F328" s="786">
        <v>44502</v>
      </c>
      <c r="G328" s="785" t="s">
        <v>10604</v>
      </c>
      <c r="H328" s="786">
        <v>44581</v>
      </c>
      <c r="I328" s="785" t="s">
        <v>18513</v>
      </c>
      <c r="J328" s="785" t="s">
        <v>629</v>
      </c>
      <c r="K328" s="785" t="s">
        <v>18514</v>
      </c>
      <c r="L328" s="785" t="s">
        <v>18515</v>
      </c>
      <c r="M328" s="785" t="s">
        <v>18516</v>
      </c>
      <c r="N328" s="785"/>
      <c r="O328" s="785" t="s">
        <v>18517</v>
      </c>
      <c r="P328" s="787">
        <v>35.102175000000003</v>
      </c>
      <c r="Q328" s="787">
        <v>-0.66729300000000003</v>
      </c>
      <c r="R328" s="785" t="s">
        <v>1623</v>
      </c>
      <c r="S328" s="785" t="s">
        <v>3371</v>
      </c>
      <c r="T328" s="785" t="s">
        <v>18116</v>
      </c>
      <c r="U328" s="785" t="s">
        <v>18518</v>
      </c>
      <c r="V328" s="785" t="s">
        <v>3177</v>
      </c>
      <c r="W328" s="785" t="s">
        <v>18483</v>
      </c>
      <c r="X328" s="785" t="s">
        <v>18483</v>
      </c>
      <c r="Y328" s="615" t="str">
        <f t="shared" si="5"/>
        <v>Nemcom Ltd</v>
      </c>
      <c r="Z328" s="785" t="s">
        <v>2599</v>
      </c>
      <c r="AA328" s="785" t="s">
        <v>4314</v>
      </c>
      <c r="AB328" s="785" t="s">
        <v>2683</v>
      </c>
      <c r="AC328" s="785" t="s">
        <v>2606</v>
      </c>
      <c r="AD328" s="786">
        <v>44582</v>
      </c>
    </row>
    <row r="329" spans="1:30" ht="15.75">
      <c r="A329" s="785" t="s">
        <v>4301</v>
      </c>
      <c r="B329" s="785" t="s">
        <v>25222</v>
      </c>
      <c r="C329" s="785" t="s">
        <v>4379</v>
      </c>
      <c r="D329" s="785" t="s">
        <v>2751</v>
      </c>
      <c r="E329" s="785" t="s">
        <v>25223</v>
      </c>
      <c r="F329" s="786">
        <v>44528</v>
      </c>
      <c r="G329" s="785" t="s">
        <v>10604</v>
      </c>
      <c r="H329" s="786">
        <v>44581</v>
      </c>
      <c r="I329" s="785" t="s">
        <v>25224</v>
      </c>
      <c r="J329" s="785" t="s">
        <v>627</v>
      </c>
      <c r="K329" s="785" t="s">
        <v>2599</v>
      </c>
      <c r="L329" s="785" t="s">
        <v>25225</v>
      </c>
      <c r="M329" s="785"/>
      <c r="N329" s="785"/>
      <c r="O329" s="785" t="s">
        <v>25226</v>
      </c>
      <c r="P329" s="787">
        <v>36.915871000000003</v>
      </c>
      <c r="Q329" s="787">
        <v>-0.92029499999999997</v>
      </c>
      <c r="R329" s="785" t="s">
        <v>1030</v>
      </c>
      <c r="S329" s="785" t="s">
        <v>1795</v>
      </c>
      <c r="T329" s="785" t="s">
        <v>1795</v>
      </c>
      <c r="U329" s="785" t="s">
        <v>25227</v>
      </c>
      <c r="V329" s="785">
        <v>8</v>
      </c>
      <c r="W329" s="785" t="s">
        <v>4047</v>
      </c>
      <c r="X329" s="785" t="s">
        <v>2647</v>
      </c>
      <c r="Y329" s="615" t="str">
        <f t="shared" si="5"/>
        <v>Washington Mwangi Muinuki</v>
      </c>
      <c r="Z329" s="785" t="s">
        <v>2599</v>
      </c>
      <c r="AA329" s="785" t="s">
        <v>4314</v>
      </c>
      <c r="AB329" s="785" t="s">
        <v>2605</v>
      </c>
      <c r="AC329" s="785" t="s">
        <v>2606</v>
      </c>
      <c r="AD329" s="786">
        <v>44861</v>
      </c>
    </row>
    <row r="330" spans="1:30" ht="15.75">
      <c r="A330" s="785" t="s">
        <v>4301</v>
      </c>
      <c r="B330" s="785" t="s">
        <v>29833</v>
      </c>
      <c r="C330" s="785" t="s">
        <v>4303</v>
      </c>
      <c r="D330" s="785" t="s">
        <v>2599</v>
      </c>
      <c r="E330" s="785" t="s">
        <v>20111</v>
      </c>
      <c r="F330" s="786">
        <v>44524</v>
      </c>
      <c r="G330" s="785" t="s">
        <v>10604</v>
      </c>
      <c r="H330" s="786">
        <v>44581</v>
      </c>
      <c r="I330" s="785" t="s">
        <v>29834</v>
      </c>
      <c r="J330" s="785" t="s">
        <v>629</v>
      </c>
      <c r="K330" s="785">
        <v>99999</v>
      </c>
      <c r="L330" s="785" t="s">
        <v>29835</v>
      </c>
      <c r="M330" s="785"/>
      <c r="N330" s="785"/>
      <c r="O330" s="785" t="s">
        <v>29836</v>
      </c>
      <c r="P330" s="787">
        <v>36.564833</v>
      </c>
      <c r="Q330" s="787">
        <v>-7.4121999999999993E-2</v>
      </c>
      <c r="R330" s="785" t="s">
        <v>960</v>
      </c>
      <c r="S330" s="785" t="s">
        <v>3258</v>
      </c>
      <c r="T330" s="785" t="s">
        <v>1143</v>
      </c>
      <c r="U330" s="785" t="s">
        <v>29837</v>
      </c>
      <c r="V330" s="785">
        <v>8</v>
      </c>
      <c r="W330" s="785" t="s">
        <v>3025</v>
      </c>
      <c r="X330" s="785"/>
      <c r="Y330" s="615" t="str">
        <f t="shared" si="5"/>
        <v>Kichemu limited</v>
      </c>
      <c r="Z330" s="785" t="s">
        <v>2599</v>
      </c>
      <c r="AA330" s="785" t="s">
        <v>4349</v>
      </c>
      <c r="AB330" s="785" t="s">
        <v>2683</v>
      </c>
      <c r="AC330" s="785" t="s">
        <v>2606</v>
      </c>
      <c r="AD330" s="786">
        <v>44680</v>
      </c>
    </row>
    <row r="331" spans="1:30" ht="15.75">
      <c r="A331" s="785" t="s">
        <v>4301</v>
      </c>
      <c r="B331" s="785" t="s">
        <v>29838</v>
      </c>
      <c r="C331" s="785" t="s">
        <v>4303</v>
      </c>
      <c r="D331" s="785" t="s">
        <v>2599</v>
      </c>
      <c r="E331" s="785" t="s">
        <v>13464</v>
      </c>
      <c r="F331" s="786">
        <v>44525</v>
      </c>
      <c r="G331" s="785" t="s">
        <v>10604</v>
      </c>
      <c r="H331" s="786">
        <v>44581</v>
      </c>
      <c r="I331" s="785" t="s">
        <v>5241</v>
      </c>
      <c r="J331" s="785" t="s">
        <v>629</v>
      </c>
      <c r="K331" s="785">
        <v>99999</v>
      </c>
      <c r="L331" s="785" t="s">
        <v>29839</v>
      </c>
      <c r="M331" s="785"/>
      <c r="N331" s="785"/>
      <c r="O331" s="785" t="s">
        <v>29840</v>
      </c>
      <c r="P331" s="787">
        <v>36.569862999999998</v>
      </c>
      <c r="Q331" s="787">
        <v>-8.8330000000000006E-2</v>
      </c>
      <c r="R331" s="785" t="s">
        <v>960</v>
      </c>
      <c r="S331" s="785" t="s">
        <v>3258</v>
      </c>
      <c r="T331" s="785" t="s">
        <v>1143</v>
      </c>
      <c r="U331" s="785" t="s">
        <v>29841</v>
      </c>
      <c r="V331" s="785">
        <v>8</v>
      </c>
      <c r="W331" s="785" t="s">
        <v>3025</v>
      </c>
      <c r="X331" s="785"/>
      <c r="Y331" s="615" t="str">
        <f t="shared" si="5"/>
        <v>Kichemu limited</v>
      </c>
      <c r="Z331" s="785" t="s">
        <v>2599</v>
      </c>
      <c r="AA331" s="785" t="s">
        <v>4349</v>
      </c>
      <c r="AB331" s="785" t="s">
        <v>2683</v>
      </c>
      <c r="AC331" s="785" t="s">
        <v>2606</v>
      </c>
      <c r="AD331" s="786">
        <v>44680</v>
      </c>
    </row>
    <row r="332" spans="1:30" ht="15.75">
      <c r="A332" s="785" t="s">
        <v>4301</v>
      </c>
      <c r="B332" s="785" t="s">
        <v>22752</v>
      </c>
      <c r="C332" s="785" t="s">
        <v>4303</v>
      </c>
      <c r="D332" s="785" t="s">
        <v>2599</v>
      </c>
      <c r="E332" s="785" t="s">
        <v>22753</v>
      </c>
      <c r="F332" s="786">
        <v>44529</v>
      </c>
      <c r="G332" s="785" t="s">
        <v>22754</v>
      </c>
      <c r="H332" s="786">
        <v>44579</v>
      </c>
      <c r="I332" s="785" t="s">
        <v>22755</v>
      </c>
      <c r="J332" s="785" t="s">
        <v>627</v>
      </c>
      <c r="K332" s="785" t="s">
        <v>22756</v>
      </c>
      <c r="L332" s="785" t="s">
        <v>22757</v>
      </c>
      <c r="M332" s="785"/>
      <c r="N332" s="785"/>
      <c r="O332" s="785"/>
      <c r="P332" s="787">
        <v>36.159756000000002</v>
      </c>
      <c r="Q332" s="787">
        <v>-0.218332</v>
      </c>
      <c r="R332" s="785" t="s">
        <v>695</v>
      </c>
      <c r="S332" s="785" t="s">
        <v>1204</v>
      </c>
      <c r="T332" s="785" t="s">
        <v>1217</v>
      </c>
      <c r="U332" s="785" t="s">
        <v>22758</v>
      </c>
      <c r="V332" s="785">
        <v>8</v>
      </c>
      <c r="W332" s="785" t="s">
        <v>3042</v>
      </c>
      <c r="X332" s="785" t="s">
        <v>2642</v>
      </c>
      <c r="Y332" s="615" t="str">
        <f t="shared" si="5"/>
        <v>Samuel Mwangi Juma</v>
      </c>
      <c r="Z332" s="785" t="s">
        <v>2599</v>
      </c>
      <c r="AA332" s="785" t="s">
        <v>4349</v>
      </c>
      <c r="AB332" s="785" t="s">
        <v>2605</v>
      </c>
      <c r="AC332" s="785" t="s">
        <v>2606</v>
      </c>
      <c r="AD332" s="786">
        <v>44585</v>
      </c>
    </row>
    <row r="333" spans="1:30" ht="15.75">
      <c r="A333" s="785" t="s">
        <v>4301</v>
      </c>
      <c r="B333" s="785" t="s">
        <v>22759</v>
      </c>
      <c r="C333" s="785" t="s">
        <v>4303</v>
      </c>
      <c r="D333" s="785" t="s">
        <v>2599</v>
      </c>
      <c r="E333" s="785" t="s">
        <v>14774</v>
      </c>
      <c r="F333" s="786">
        <v>44548</v>
      </c>
      <c r="G333" s="785" t="s">
        <v>22754</v>
      </c>
      <c r="H333" s="786">
        <v>44579</v>
      </c>
      <c r="I333" s="785" t="s">
        <v>22760</v>
      </c>
      <c r="J333" s="785" t="s">
        <v>627</v>
      </c>
      <c r="K333" s="785" t="s">
        <v>22761</v>
      </c>
      <c r="L333" s="785" t="s">
        <v>22762</v>
      </c>
      <c r="M333" s="785"/>
      <c r="N333" s="785"/>
      <c r="O333" s="785" t="s">
        <v>22763</v>
      </c>
      <c r="P333" s="787">
        <v>36.155113</v>
      </c>
      <c r="Q333" s="787">
        <v>-0.21209600000000001</v>
      </c>
      <c r="R333" s="785" t="s">
        <v>695</v>
      </c>
      <c r="S333" s="785" t="s">
        <v>1204</v>
      </c>
      <c r="T333" s="785" t="s">
        <v>3331</v>
      </c>
      <c r="U333" s="785" t="s">
        <v>22758</v>
      </c>
      <c r="V333" s="785">
        <v>8</v>
      </c>
      <c r="W333" s="785" t="s">
        <v>3042</v>
      </c>
      <c r="X333" s="785" t="s">
        <v>2642</v>
      </c>
      <c r="Y333" s="615" t="str">
        <f t="shared" si="5"/>
        <v>Samuel Mwangi Juma</v>
      </c>
      <c r="Z333" s="785" t="s">
        <v>2599</v>
      </c>
      <c r="AA333" s="785" t="s">
        <v>4349</v>
      </c>
      <c r="AB333" s="785" t="s">
        <v>2605</v>
      </c>
      <c r="AC333" s="785" t="s">
        <v>2606</v>
      </c>
      <c r="AD333" s="786">
        <v>44585</v>
      </c>
    </row>
    <row r="334" spans="1:30" ht="15.75">
      <c r="A334" s="785" t="s">
        <v>4301</v>
      </c>
      <c r="B334" s="785" t="s">
        <v>22764</v>
      </c>
      <c r="C334" s="785" t="s">
        <v>4303</v>
      </c>
      <c r="D334" s="785" t="s">
        <v>2599</v>
      </c>
      <c r="E334" s="785" t="s">
        <v>22753</v>
      </c>
      <c r="F334" s="786">
        <v>44529</v>
      </c>
      <c r="G334" s="785" t="s">
        <v>22754</v>
      </c>
      <c r="H334" s="786">
        <v>44579</v>
      </c>
      <c r="I334" s="785" t="s">
        <v>22765</v>
      </c>
      <c r="J334" s="785" t="s">
        <v>627</v>
      </c>
      <c r="K334" s="785" t="s">
        <v>22766</v>
      </c>
      <c r="L334" s="785" t="s">
        <v>22767</v>
      </c>
      <c r="M334" s="785"/>
      <c r="N334" s="785"/>
      <c r="O334" s="785"/>
      <c r="P334" s="787">
        <v>36.063367999999997</v>
      </c>
      <c r="Q334" s="787">
        <v>-0.32963599999999998</v>
      </c>
      <c r="R334" s="785" t="s">
        <v>695</v>
      </c>
      <c r="S334" s="785" t="s">
        <v>1204</v>
      </c>
      <c r="T334" s="785" t="s">
        <v>2887</v>
      </c>
      <c r="U334" s="785" t="s">
        <v>2887</v>
      </c>
      <c r="V334" s="785">
        <v>8</v>
      </c>
      <c r="W334" s="785" t="s">
        <v>3042</v>
      </c>
      <c r="X334" s="785" t="s">
        <v>2642</v>
      </c>
      <c r="Y334" s="615" t="str">
        <f t="shared" si="5"/>
        <v>Samuel Mwangi Juma</v>
      </c>
      <c r="Z334" s="785" t="s">
        <v>2599</v>
      </c>
      <c r="AA334" s="785" t="s">
        <v>4349</v>
      </c>
      <c r="AB334" s="785" t="s">
        <v>2605</v>
      </c>
      <c r="AC334" s="785" t="s">
        <v>2606</v>
      </c>
      <c r="AD334" s="786">
        <v>44585</v>
      </c>
    </row>
    <row r="335" spans="1:30" ht="15.75">
      <c r="A335" s="785" t="s">
        <v>4301</v>
      </c>
      <c r="B335" s="785" t="s">
        <v>22768</v>
      </c>
      <c r="C335" s="785" t="s">
        <v>4303</v>
      </c>
      <c r="D335" s="785" t="s">
        <v>2599</v>
      </c>
      <c r="E335" s="785" t="s">
        <v>22753</v>
      </c>
      <c r="F335" s="786">
        <v>44529</v>
      </c>
      <c r="G335" s="785" t="s">
        <v>22754</v>
      </c>
      <c r="H335" s="786">
        <v>44579</v>
      </c>
      <c r="I335" s="785" t="s">
        <v>22769</v>
      </c>
      <c r="J335" s="785" t="s">
        <v>629</v>
      </c>
      <c r="K335" s="785" t="s">
        <v>22770</v>
      </c>
      <c r="L335" s="785" t="s">
        <v>22771</v>
      </c>
      <c r="M335" s="785"/>
      <c r="N335" s="785"/>
      <c r="O335" s="785" t="s">
        <v>22772</v>
      </c>
      <c r="P335" s="787">
        <v>36.057735000000001</v>
      </c>
      <c r="Q335" s="787">
        <v>-0.33746300000000001</v>
      </c>
      <c r="R335" s="785" t="s">
        <v>695</v>
      </c>
      <c r="S335" s="785" t="s">
        <v>1204</v>
      </c>
      <c r="T335" s="785" t="s">
        <v>3185</v>
      </c>
      <c r="U335" s="785" t="s">
        <v>22773</v>
      </c>
      <c r="V335" s="785">
        <v>8</v>
      </c>
      <c r="W335" s="785" t="s">
        <v>3042</v>
      </c>
      <c r="X335" s="785" t="s">
        <v>2642</v>
      </c>
      <c r="Y335" s="615" t="str">
        <f t="shared" si="5"/>
        <v>Samuel Mwangi Juma</v>
      </c>
      <c r="Z335" s="785" t="s">
        <v>2599</v>
      </c>
      <c r="AA335" s="785" t="s">
        <v>4349</v>
      </c>
      <c r="AB335" s="785" t="s">
        <v>2605</v>
      </c>
      <c r="AC335" s="785" t="s">
        <v>2606</v>
      </c>
      <c r="AD335" s="786">
        <v>44585</v>
      </c>
    </row>
    <row r="336" spans="1:30" ht="15.75">
      <c r="A336" s="785" t="s">
        <v>4301</v>
      </c>
      <c r="B336" s="785" t="s">
        <v>27088</v>
      </c>
      <c r="C336" s="785" t="s">
        <v>4303</v>
      </c>
      <c r="D336" s="785" t="s">
        <v>2599</v>
      </c>
      <c r="E336" s="785" t="s">
        <v>13457</v>
      </c>
      <c r="F336" s="786">
        <v>44553</v>
      </c>
      <c r="G336" s="785" t="s">
        <v>22754</v>
      </c>
      <c r="H336" s="786">
        <v>44579</v>
      </c>
      <c r="I336" s="785" t="s">
        <v>27089</v>
      </c>
      <c r="J336" s="785" t="s">
        <v>629</v>
      </c>
      <c r="K336" s="785" t="s">
        <v>27090</v>
      </c>
      <c r="L336" s="785" t="s">
        <v>27091</v>
      </c>
      <c r="M336" s="785"/>
      <c r="N336" s="785"/>
      <c r="O336" s="785" t="s">
        <v>27092</v>
      </c>
      <c r="P336" s="787">
        <v>37.090685999999998</v>
      </c>
      <c r="Q336" s="787">
        <v>-5.2524000000000001E-2</v>
      </c>
      <c r="R336" s="785" t="s">
        <v>1056</v>
      </c>
      <c r="S336" s="785" t="s">
        <v>2272</v>
      </c>
      <c r="T336" s="785" t="s">
        <v>2940</v>
      </c>
      <c r="U336" s="785" t="s">
        <v>27093</v>
      </c>
      <c r="V336" s="785">
        <v>6</v>
      </c>
      <c r="W336" s="785" t="s">
        <v>9679</v>
      </c>
      <c r="X336" s="785"/>
      <c r="Y336" s="615" t="str">
        <f t="shared" si="5"/>
        <v>Wambui Gituku</v>
      </c>
      <c r="Z336" s="785" t="s">
        <v>2599</v>
      </c>
      <c r="AA336" s="785" t="s">
        <v>4314</v>
      </c>
      <c r="AB336" s="785" t="s">
        <v>2683</v>
      </c>
      <c r="AC336" s="785" t="s">
        <v>2606</v>
      </c>
      <c r="AD336" s="786">
        <v>44579</v>
      </c>
    </row>
    <row r="337" spans="1:30" ht="15.75">
      <c r="A337" s="785" t="s">
        <v>4301</v>
      </c>
      <c r="B337" s="785" t="s">
        <v>9785</v>
      </c>
      <c r="C337" s="785" t="s">
        <v>4303</v>
      </c>
      <c r="D337" s="785" t="s">
        <v>2599</v>
      </c>
      <c r="E337" s="785" t="s">
        <v>9786</v>
      </c>
      <c r="F337" s="786">
        <v>44552</v>
      </c>
      <c r="G337" s="785" t="s">
        <v>8157</v>
      </c>
      <c r="H337" s="786">
        <v>44578</v>
      </c>
      <c r="I337" s="785" t="s">
        <v>9787</v>
      </c>
      <c r="J337" s="785" t="s">
        <v>629</v>
      </c>
      <c r="K337" s="785" t="s">
        <v>9788</v>
      </c>
      <c r="L337" s="785" t="s">
        <v>9789</v>
      </c>
      <c r="M337" s="785"/>
      <c r="N337" s="785"/>
      <c r="O337" s="785"/>
      <c r="P337" s="787">
        <v>36.803592999999999</v>
      </c>
      <c r="Q337" s="787">
        <v>-1.143993</v>
      </c>
      <c r="R337" s="785" t="s">
        <v>821</v>
      </c>
      <c r="S337" s="785" t="s">
        <v>821</v>
      </c>
      <c r="T337" s="785" t="s">
        <v>821</v>
      </c>
      <c r="U337" s="785" t="s">
        <v>2994</v>
      </c>
      <c r="V337" s="785">
        <v>8</v>
      </c>
      <c r="W337" s="785" t="s">
        <v>7551</v>
      </c>
      <c r="X337" s="785" t="s">
        <v>9790</v>
      </c>
      <c r="Y337" s="615" t="str">
        <f t="shared" si="5"/>
        <v>Frederick kago</v>
      </c>
      <c r="Z337" s="785" t="s">
        <v>2599</v>
      </c>
      <c r="AA337" s="785" t="s">
        <v>4314</v>
      </c>
      <c r="AB337" s="785" t="s">
        <v>2683</v>
      </c>
      <c r="AC337" s="785" t="s">
        <v>2606</v>
      </c>
      <c r="AD337" s="786">
        <v>44623</v>
      </c>
    </row>
    <row r="338" spans="1:30" ht="15.75">
      <c r="A338" s="785" t="s">
        <v>4301</v>
      </c>
      <c r="B338" s="785" t="s">
        <v>8147</v>
      </c>
      <c r="C338" s="785" t="s">
        <v>4303</v>
      </c>
      <c r="D338" s="785" t="s">
        <v>2599</v>
      </c>
      <c r="E338" s="785" t="s">
        <v>8148</v>
      </c>
      <c r="F338" s="786">
        <v>44538</v>
      </c>
      <c r="G338" s="785" t="s">
        <v>8149</v>
      </c>
      <c r="H338" s="786">
        <v>44576</v>
      </c>
      <c r="I338" s="785" t="s">
        <v>8150</v>
      </c>
      <c r="J338" s="785" t="s">
        <v>627</v>
      </c>
      <c r="K338" s="785" t="s">
        <v>8151</v>
      </c>
      <c r="L338" s="785" t="s">
        <v>8152</v>
      </c>
      <c r="M338" s="785"/>
      <c r="N338" s="785"/>
      <c r="O338" s="785" t="s">
        <v>8153</v>
      </c>
      <c r="P338" s="787">
        <v>37.597740000000002</v>
      </c>
      <c r="Q338" s="787">
        <v>-8.0390000000000003E-2</v>
      </c>
      <c r="R338" s="785" t="s">
        <v>1104</v>
      </c>
      <c r="S338" s="785" t="s">
        <v>2643</v>
      </c>
      <c r="T338" s="785" t="s">
        <v>8154</v>
      </c>
      <c r="U338" s="785" t="s">
        <v>8155</v>
      </c>
      <c r="V338" s="785">
        <v>8</v>
      </c>
      <c r="W338" s="785" t="s">
        <v>8017</v>
      </c>
      <c r="X338" s="785" t="s">
        <v>8018</v>
      </c>
      <c r="Y338" s="615" t="str">
        <f t="shared" si="5"/>
        <v>Eric Munene</v>
      </c>
      <c r="Z338" s="785" t="s">
        <v>2599</v>
      </c>
      <c r="AA338" s="785" t="s">
        <v>4314</v>
      </c>
      <c r="AB338" s="785" t="s">
        <v>2683</v>
      </c>
      <c r="AC338" s="785" t="s">
        <v>2606</v>
      </c>
      <c r="AD338" s="786">
        <v>44601</v>
      </c>
    </row>
    <row r="339" spans="1:30" ht="15.75">
      <c r="A339" s="785" t="s">
        <v>4301</v>
      </c>
      <c r="B339" s="785" t="s">
        <v>18243</v>
      </c>
      <c r="C339" s="785" t="s">
        <v>4303</v>
      </c>
      <c r="D339" s="785" t="s">
        <v>2599</v>
      </c>
      <c r="E339" s="785" t="s">
        <v>4446</v>
      </c>
      <c r="F339" s="786">
        <v>44526</v>
      </c>
      <c r="G339" s="785" t="s">
        <v>8149</v>
      </c>
      <c r="H339" s="786">
        <v>44576</v>
      </c>
      <c r="I339" s="785" t="s">
        <v>18244</v>
      </c>
      <c r="J339" s="785" t="s">
        <v>629</v>
      </c>
      <c r="K339" s="785" t="s">
        <v>2612</v>
      </c>
      <c r="L339" s="785" t="s">
        <v>18245</v>
      </c>
      <c r="M339" s="785"/>
      <c r="N339" s="785"/>
      <c r="O339" s="785"/>
      <c r="P339" s="787">
        <v>35.285127000000003</v>
      </c>
      <c r="Q339" s="787">
        <v>0.43740499999999999</v>
      </c>
      <c r="R339" s="785" t="s">
        <v>893</v>
      </c>
      <c r="S339" s="785" t="s">
        <v>2708</v>
      </c>
      <c r="T339" s="785" t="s">
        <v>2708</v>
      </c>
      <c r="U339" s="785" t="s">
        <v>1589</v>
      </c>
      <c r="V339" s="785">
        <v>8</v>
      </c>
      <c r="W339" s="785" t="s">
        <v>2722</v>
      </c>
      <c r="X339" s="785" t="s">
        <v>18203</v>
      </c>
      <c r="Y339" s="615" t="str">
        <f t="shared" si="5"/>
        <v>Ndima renewable Energy</v>
      </c>
      <c r="Z339" s="785" t="s">
        <v>2599</v>
      </c>
      <c r="AA339" s="785" t="s">
        <v>4349</v>
      </c>
      <c r="AB339" s="785" t="s">
        <v>2683</v>
      </c>
      <c r="AC339" s="785" t="s">
        <v>2606</v>
      </c>
      <c r="AD339" s="786">
        <v>44585</v>
      </c>
    </row>
    <row r="340" spans="1:30" ht="15.75">
      <c r="A340" s="785" t="s">
        <v>4301</v>
      </c>
      <c r="B340" s="785" t="s">
        <v>33121</v>
      </c>
      <c r="C340" s="785" t="s">
        <v>4303</v>
      </c>
      <c r="D340" s="785" t="s">
        <v>2599</v>
      </c>
      <c r="E340" s="785" t="s">
        <v>5473</v>
      </c>
      <c r="F340" s="786">
        <v>43663</v>
      </c>
      <c r="G340" s="785" t="s">
        <v>8149</v>
      </c>
      <c r="H340" s="786">
        <v>44576</v>
      </c>
      <c r="I340" s="785" t="s">
        <v>33122</v>
      </c>
      <c r="J340" s="785" t="s">
        <v>629</v>
      </c>
      <c r="K340" s="785" t="s">
        <v>33123</v>
      </c>
      <c r="L340" s="785" t="s">
        <v>33124</v>
      </c>
      <c r="M340" s="785" t="s">
        <v>33125</v>
      </c>
      <c r="N340" s="785"/>
      <c r="O340" s="785"/>
      <c r="P340" s="787">
        <v>35.134174999999999</v>
      </c>
      <c r="Q340" s="787">
        <v>-0.67774500000000004</v>
      </c>
      <c r="R340" s="785" t="s">
        <v>1623</v>
      </c>
      <c r="S340" s="785" t="s">
        <v>3371</v>
      </c>
      <c r="T340" s="785" t="s">
        <v>7373</v>
      </c>
      <c r="U340" s="785" t="s">
        <v>7373</v>
      </c>
      <c r="V340" s="785">
        <v>24</v>
      </c>
      <c r="W340" s="785" t="s">
        <v>2760</v>
      </c>
      <c r="X340" s="785"/>
      <c r="Y340" s="615" t="str">
        <f t="shared" si="5"/>
        <v>Philip Kurgat</v>
      </c>
      <c r="Z340" s="785" t="s">
        <v>2599</v>
      </c>
      <c r="AA340" s="785" t="s">
        <v>4314</v>
      </c>
      <c r="AB340" s="785" t="s">
        <v>2876</v>
      </c>
      <c r="AC340" s="785" t="s">
        <v>2606</v>
      </c>
      <c r="AD340" s="786">
        <v>44901</v>
      </c>
    </row>
    <row r="341" spans="1:30" ht="15.75">
      <c r="A341" s="785" t="s">
        <v>4301</v>
      </c>
      <c r="B341" s="785" t="s">
        <v>11019</v>
      </c>
      <c r="C341" s="785" t="s">
        <v>4303</v>
      </c>
      <c r="D341" s="785" t="s">
        <v>2599</v>
      </c>
      <c r="E341" s="785" t="s">
        <v>11020</v>
      </c>
      <c r="F341" s="786">
        <v>44535</v>
      </c>
      <c r="G341" s="785" t="s">
        <v>11021</v>
      </c>
      <c r="H341" s="786">
        <v>44571</v>
      </c>
      <c r="I341" s="785" t="s">
        <v>11022</v>
      </c>
      <c r="J341" s="785" t="s">
        <v>627</v>
      </c>
      <c r="K341" s="785" t="s">
        <v>11023</v>
      </c>
      <c r="L341" s="785" t="s">
        <v>11024</v>
      </c>
      <c r="M341" s="785"/>
      <c r="N341" s="785"/>
      <c r="O341" s="785" t="s">
        <v>11025</v>
      </c>
      <c r="P341" s="787">
        <v>34.582630000000002</v>
      </c>
      <c r="Q341" s="787">
        <v>0.59289000000000003</v>
      </c>
      <c r="R341" s="785" t="s">
        <v>2301</v>
      </c>
      <c r="S341" s="785" t="s">
        <v>11026</v>
      </c>
      <c r="T341" s="785" t="s">
        <v>11027</v>
      </c>
      <c r="U341" s="785" t="s">
        <v>2933</v>
      </c>
      <c r="V341" s="785">
        <v>6</v>
      </c>
      <c r="W341" s="785" t="s">
        <v>6356</v>
      </c>
      <c r="X341" s="785" t="s">
        <v>6356</v>
      </c>
      <c r="Y341" s="615" t="str">
        <f t="shared" si="5"/>
        <v>Gillet Lihanda</v>
      </c>
      <c r="Z341" s="785" t="s">
        <v>2599</v>
      </c>
      <c r="AA341" s="785" t="s">
        <v>4314</v>
      </c>
      <c r="AB341" s="785" t="s">
        <v>2683</v>
      </c>
      <c r="AC341" s="785" t="s">
        <v>2606</v>
      </c>
      <c r="AD341" s="786">
        <v>44729</v>
      </c>
    </row>
    <row r="342" spans="1:30" ht="15.75">
      <c r="A342" s="785" t="s">
        <v>4301</v>
      </c>
      <c r="B342" s="785" t="s">
        <v>13330</v>
      </c>
      <c r="C342" s="785" t="s">
        <v>4303</v>
      </c>
      <c r="D342" s="785" t="s">
        <v>2599</v>
      </c>
      <c r="E342" s="785" t="s">
        <v>13331</v>
      </c>
      <c r="F342" s="786">
        <v>44508</v>
      </c>
      <c r="G342" s="785" t="s">
        <v>11021</v>
      </c>
      <c r="H342" s="786">
        <v>44571</v>
      </c>
      <c r="I342" s="785" t="s">
        <v>13332</v>
      </c>
      <c r="J342" s="785" t="s">
        <v>629</v>
      </c>
      <c r="K342" s="785" t="s">
        <v>13333</v>
      </c>
      <c r="L342" s="785" t="s">
        <v>13334</v>
      </c>
      <c r="M342" s="785"/>
      <c r="N342" s="785"/>
      <c r="O342" s="785" t="s">
        <v>13335</v>
      </c>
      <c r="P342" s="787">
        <v>35.375056999999998</v>
      </c>
      <c r="Q342" s="787">
        <v>-0.67722800000000005</v>
      </c>
      <c r="R342" s="785" t="s">
        <v>1623</v>
      </c>
      <c r="S342" s="785" t="s">
        <v>2726</v>
      </c>
      <c r="T342" s="785" t="s">
        <v>3320</v>
      </c>
      <c r="U342" s="785" t="s">
        <v>13336</v>
      </c>
      <c r="V342" s="785">
        <v>10</v>
      </c>
      <c r="W342" s="785" t="s">
        <v>13328</v>
      </c>
      <c r="X342" s="785" t="s">
        <v>13329</v>
      </c>
      <c r="Y342" s="615" t="str">
        <f t="shared" si="5"/>
        <v>Joash</v>
      </c>
      <c r="Z342" s="785" t="s">
        <v>2599</v>
      </c>
      <c r="AA342" s="785" t="s">
        <v>4314</v>
      </c>
      <c r="AB342" s="785" t="s">
        <v>2683</v>
      </c>
      <c r="AC342" s="785" t="s">
        <v>2606</v>
      </c>
      <c r="AD342" s="786">
        <v>44874</v>
      </c>
    </row>
    <row r="343" spans="1:30" ht="15.75">
      <c r="A343" s="785" t="s">
        <v>4301</v>
      </c>
      <c r="B343" s="785" t="s">
        <v>18107</v>
      </c>
      <c r="C343" s="785" t="s">
        <v>4303</v>
      </c>
      <c r="D343" s="785" t="s">
        <v>2599</v>
      </c>
      <c r="E343" s="785" t="s">
        <v>11012</v>
      </c>
      <c r="F343" s="786">
        <v>44523</v>
      </c>
      <c r="G343" s="785" t="s">
        <v>11021</v>
      </c>
      <c r="H343" s="786">
        <v>44571</v>
      </c>
      <c r="I343" s="785" t="s">
        <v>18108</v>
      </c>
      <c r="J343" s="785" t="s">
        <v>629</v>
      </c>
      <c r="K343" s="785" t="s">
        <v>18109</v>
      </c>
      <c r="L343" s="785" t="s">
        <v>18110</v>
      </c>
      <c r="M343" s="785"/>
      <c r="N343" s="785"/>
      <c r="O343" s="785" t="s">
        <v>18111</v>
      </c>
      <c r="P343" s="787">
        <v>35.257615999999999</v>
      </c>
      <c r="Q343" s="787">
        <v>-0.70916999999999997</v>
      </c>
      <c r="R343" s="785" t="s">
        <v>1623</v>
      </c>
      <c r="S343" s="785" t="s">
        <v>2726</v>
      </c>
      <c r="T343" s="785" t="s">
        <v>3666</v>
      </c>
      <c r="U343" s="785" t="s">
        <v>18112</v>
      </c>
      <c r="V343" s="785">
        <v>10</v>
      </c>
      <c r="W343" s="785" t="s">
        <v>13328</v>
      </c>
      <c r="X343" s="785" t="s">
        <v>3372</v>
      </c>
      <c r="Y343" s="615" t="str">
        <f t="shared" si="5"/>
        <v>Mutai K Patrick</v>
      </c>
      <c r="Z343" s="785" t="s">
        <v>2599</v>
      </c>
      <c r="AA343" s="785" t="s">
        <v>4314</v>
      </c>
      <c r="AB343" s="785" t="s">
        <v>2683</v>
      </c>
      <c r="AC343" s="785" t="s">
        <v>2606</v>
      </c>
      <c r="AD343" s="786">
        <v>44599</v>
      </c>
    </row>
    <row r="344" spans="1:30" ht="15.75">
      <c r="A344" s="785" t="s">
        <v>4301</v>
      </c>
      <c r="B344" s="785" t="s">
        <v>28663</v>
      </c>
      <c r="C344" s="785" t="s">
        <v>4303</v>
      </c>
      <c r="D344" s="785" t="s">
        <v>2599</v>
      </c>
      <c r="E344" s="785" t="s">
        <v>21740</v>
      </c>
      <c r="F344" s="786">
        <v>44491</v>
      </c>
      <c r="G344" s="785" t="s">
        <v>11021</v>
      </c>
      <c r="H344" s="786">
        <v>44571</v>
      </c>
      <c r="I344" s="785" t="s">
        <v>28664</v>
      </c>
      <c r="J344" s="785" t="s">
        <v>627</v>
      </c>
      <c r="K344" s="785">
        <v>99999</v>
      </c>
      <c r="L344" s="785" t="s">
        <v>28665</v>
      </c>
      <c r="M344" s="785"/>
      <c r="N344" s="785"/>
      <c r="O344" s="785" t="s">
        <v>28666</v>
      </c>
      <c r="P344" s="787">
        <v>36.568036999999997</v>
      </c>
      <c r="Q344" s="787">
        <v>-8.4756999999999999E-2</v>
      </c>
      <c r="R344" s="785" t="s">
        <v>960</v>
      </c>
      <c r="S344" s="785" t="s">
        <v>3258</v>
      </c>
      <c r="T344" s="785" t="s">
        <v>1143</v>
      </c>
      <c r="U344" s="785" t="s">
        <v>23986</v>
      </c>
      <c r="V344" s="785">
        <v>8</v>
      </c>
      <c r="W344" s="785" t="s">
        <v>3025</v>
      </c>
      <c r="X344" s="785"/>
      <c r="Y344" s="615" t="str">
        <f t="shared" si="5"/>
        <v>Kichemu limited</v>
      </c>
      <c r="Z344" s="785" t="s">
        <v>2599</v>
      </c>
      <c r="AA344" s="785" t="s">
        <v>4314</v>
      </c>
      <c r="AB344" s="785" t="s">
        <v>2683</v>
      </c>
      <c r="AC344" s="785" t="s">
        <v>2606</v>
      </c>
      <c r="AD344" s="786">
        <v>44673</v>
      </c>
    </row>
    <row r="345" spans="1:30" ht="15.75">
      <c r="A345" s="785" t="s">
        <v>4301</v>
      </c>
      <c r="B345" s="785" t="s">
        <v>29848</v>
      </c>
      <c r="C345" s="785" t="s">
        <v>4303</v>
      </c>
      <c r="D345" s="785" t="s">
        <v>2599</v>
      </c>
      <c r="E345" s="785" t="s">
        <v>29849</v>
      </c>
      <c r="F345" s="786">
        <v>44513</v>
      </c>
      <c r="G345" s="785" t="s">
        <v>11021</v>
      </c>
      <c r="H345" s="786">
        <v>44571</v>
      </c>
      <c r="I345" s="785" t="s">
        <v>29850</v>
      </c>
      <c r="J345" s="785" t="s">
        <v>627</v>
      </c>
      <c r="K345" s="785">
        <v>99999</v>
      </c>
      <c r="L345" s="785" t="s">
        <v>29851</v>
      </c>
      <c r="M345" s="785"/>
      <c r="N345" s="785"/>
      <c r="O345" s="785"/>
      <c r="P345" s="787">
        <v>36.568176999999999</v>
      </c>
      <c r="Q345" s="787">
        <v>-8.5514999999999994E-2</v>
      </c>
      <c r="R345" s="785" t="s">
        <v>960</v>
      </c>
      <c r="S345" s="785" t="s">
        <v>3258</v>
      </c>
      <c r="T345" s="785" t="s">
        <v>1143</v>
      </c>
      <c r="U345" s="785" t="s">
        <v>23986</v>
      </c>
      <c r="V345" s="785">
        <v>8</v>
      </c>
      <c r="W345" s="785" t="s">
        <v>3025</v>
      </c>
      <c r="X345" s="785"/>
      <c r="Y345" s="615" t="str">
        <f t="shared" si="5"/>
        <v>Kichemu limited</v>
      </c>
      <c r="Z345" s="785" t="s">
        <v>2599</v>
      </c>
      <c r="AA345" s="785" t="s">
        <v>4349</v>
      </c>
      <c r="AB345" s="785" t="s">
        <v>2683</v>
      </c>
      <c r="AC345" s="785" t="s">
        <v>2606</v>
      </c>
      <c r="AD345" s="786">
        <v>44673</v>
      </c>
    </row>
    <row r="346" spans="1:30" ht="15.75">
      <c r="A346" s="785" t="s">
        <v>4301</v>
      </c>
      <c r="B346" s="785" t="s">
        <v>32329</v>
      </c>
      <c r="C346" s="785" t="s">
        <v>4303</v>
      </c>
      <c r="D346" s="785" t="s">
        <v>2599</v>
      </c>
      <c r="E346" s="785" t="s">
        <v>25223</v>
      </c>
      <c r="F346" s="786">
        <v>44528</v>
      </c>
      <c r="G346" s="785" t="s">
        <v>13702</v>
      </c>
      <c r="H346" s="786">
        <v>44567</v>
      </c>
      <c r="I346" s="785" t="s">
        <v>32330</v>
      </c>
      <c r="J346" s="785" t="s">
        <v>627</v>
      </c>
      <c r="K346" s="785">
        <v>99999</v>
      </c>
      <c r="L346" s="785" t="s">
        <v>32331</v>
      </c>
      <c r="M346" s="785"/>
      <c r="N346" s="785"/>
      <c r="O346" s="785" t="s">
        <v>32332</v>
      </c>
      <c r="P346" s="787">
        <v>36.758419000000004</v>
      </c>
      <c r="Q346" s="787">
        <v>-1.2147730000000001</v>
      </c>
      <c r="R346" s="785" t="s">
        <v>821</v>
      </c>
      <c r="S346" s="785" t="s">
        <v>1589</v>
      </c>
      <c r="T346" s="785" t="s">
        <v>3788</v>
      </c>
      <c r="U346" s="785" t="s">
        <v>2220</v>
      </c>
      <c r="V346" s="785">
        <v>12</v>
      </c>
      <c r="W346" s="785" t="s">
        <v>11825</v>
      </c>
      <c r="X346" s="785"/>
      <c r="Y346" s="615" t="str">
        <f t="shared" si="5"/>
        <v>Jackson Muia Mutiso</v>
      </c>
      <c r="Z346" s="785" t="s">
        <v>2599</v>
      </c>
      <c r="AA346" s="785" t="s">
        <v>4314</v>
      </c>
      <c r="AB346" s="785" t="s">
        <v>2605</v>
      </c>
      <c r="AC346" s="785" t="s">
        <v>2606</v>
      </c>
      <c r="AD346" s="786">
        <v>44629</v>
      </c>
    </row>
    <row r="347" spans="1:30" ht="15.75">
      <c r="A347" s="785" t="s">
        <v>4301</v>
      </c>
      <c r="B347" s="785" t="s">
        <v>14773</v>
      </c>
      <c r="C347" s="785" t="s">
        <v>4303</v>
      </c>
      <c r="D347" s="785" t="s">
        <v>2599</v>
      </c>
      <c r="E347" s="785" t="s">
        <v>14774</v>
      </c>
      <c r="F347" s="786">
        <v>44548</v>
      </c>
      <c r="G347" s="785" t="s">
        <v>14775</v>
      </c>
      <c r="H347" s="786">
        <v>44565</v>
      </c>
      <c r="I347" s="785" t="s">
        <v>14776</v>
      </c>
      <c r="J347" s="785" t="s">
        <v>629</v>
      </c>
      <c r="K347" s="785" t="s">
        <v>14777</v>
      </c>
      <c r="L347" s="785" t="s">
        <v>14778</v>
      </c>
      <c r="M347" s="785"/>
      <c r="N347" s="785"/>
      <c r="O347" s="785" t="s">
        <v>14779</v>
      </c>
      <c r="P347" s="787">
        <v>36.930796999999998</v>
      </c>
      <c r="Q347" s="787">
        <v>-0.99132299999999995</v>
      </c>
      <c r="R347" s="785" t="s">
        <v>821</v>
      </c>
      <c r="S347" s="785" t="s">
        <v>2120</v>
      </c>
      <c r="T347" s="785" t="s">
        <v>2121</v>
      </c>
      <c r="U347" s="785" t="s">
        <v>2787</v>
      </c>
      <c r="V347" s="785">
        <v>12</v>
      </c>
      <c r="W347" s="785" t="s">
        <v>3106</v>
      </c>
      <c r="X347" s="785" t="s">
        <v>3106</v>
      </c>
      <c r="Y347" s="615" t="str">
        <f t="shared" si="5"/>
        <v>Joseph Muchirira Mugo</v>
      </c>
      <c r="Z347" s="785" t="s">
        <v>2599</v>
      </c>
      <c r="AA347" s="785" t="s">
        <v>4314</v>
      </c>
      <c r="AB347" s="785" t="s">
        <v>2605</v>
      </c>
      <c r="AC347" s="785" t="s">
        <v>2606</v>
      </c>
      <c r="AD347" s="786">
        <v>44594</v>
      </c>
    </row>
    <row r="348" spans="1:30" ht="15.75">
      <c r="A348" s="785" t="s">
        <v>4301</v>
      </c>
      <c r="B348" s="785" t="s">
        <v>23432</v>
      </c>
      <c r="C348" s="785" t="s">
        <v>4379</v>
      </c>
      <c r="D348" s="785" t="s">
        <v>2598</v>
      </c>
      <c r="E348" s="785" t="s">
        <v>14775</v>
      </c>
      <c r="F348" s="786">
        <v>44565</v>
      </c>
      <c r="G348" s="785" t="s">
        <v>14775</v>
      </c>
      <c r="H348" s="786">
        <v>44565</v>
      </c>
      <c r="I348" s="785" t="s">
        <v>23433</v>
      </c>
      <c r="J348" s="785" t="s">
        <v>629</v>
      </c>
      <c r="K348" s="785" t="s">
        <v>23434</v>
      </c>
      <c r="L348" s="785" t="s">
        <v>23435</v>
      </c>
      <c r="M348" s="785"/>
      <c r="N348" s="785"/>
      <c r="O348" s="785" t="s">
        <v>23436</v>
      </c>
      <c r="P348" s="787">
        <v>36.166589999999999</v>
      </c>
      <c r="Q348" s="787">
        <v>-0.20358399999999999</v>
      </c>
      <c r="R348" s="785" t="s">
        <v>695</v>
      </c>
      <c r="S348" s="785" t="s">
        <v>1204</v>
      </c>
      <c r="T348" s="785" t="s">
        <v>1204</v>
      </c>
      <c r="U348" s="785" t="s">
        <v>3331</v>
      </c>
      <c r="V348" s="785">
        <v>8</v>
      </c>
      <c r="W348" s="785" t="s">
        <v>23165</v>
      </c>
      <c r="X348" s="785" t="s">
        <v>23181</v>
      </c>
      <c r="Y348" s="615" t="str">
        <f t="shared" si="5"/>
        <v>Simon kabucho</v>
      </c>
      <c r="Z348" s="785" t="s">
        <v>2599</v>
      </c>
      <c r="AA348" s="785" t="s">
        <v>4314</v>
      </c>
      <c r="AB348" s="785" t="s">
        <v>2683</v>
      </c>
      <c r="AC348" s="785" t="s">
        <v>2606</v>
      </c>
      <c r="AD348" s="786">
        <v>44565</v>
      </c>
    </row>
    <row r="349" spans="1:30" ht="15.75">
      <c r="A349" s="785" t="s">
        <v>4301</v>
      </c>
      <c r="B349" s="785" t="s">
        <v>23426</v>
      </c>
      <c r="C349" s="785" t="s">
        <v>4303</v>
      </c>
      <c r="D349" s="785" t="s">
        <v>2599</v>
      </c>
      <c r="E349" s="785" t="s">
        <v>21731</v>
      </c>
      <c r="F349" s="786">
        <v>44564</v>
      </c>
      <c r="G349" s="785" t="s">
        <v>21731</v>
      </c>
      <c r="H349" s="786">
        <v>44564</v>
      </c>
      <c r="I349" s="785" t="s">
        <v>23427</v>
      </c>
      <c r="J349" s="785" t="s">
        <v>629</v>
      </c>
      <c r="K349" s="785" t="s">
        <v>23428</v>
      </c>
      <c r="L349" s="785" t="s">
        <v>23429</v>
      </c>
      <c r="M349" s="785"/>
      <c r="N349" s="785"/>
      <c r="O349" s="785"/>
      <c r="P349" s="787">
        <v>36.223585</v>
      </c>
      <c r="Q349" s="787">
        <v>-6.7010000000000004E-3</v>
      </c>
      <c r="R349" s="785" t="s">
        <v>695</v>
      </c>
      <c r="S349" s="785" t="s">
        <v>2231</v>
      </c>
      <c r="T349" s="785" t="s">
        <v>23430</v>
      </c>
      <c r="U349" s="785" t="s">
        <v>23431</v>
      </c>
      <c r="V349" s="785">
        <v>8</v>
      </c>
      <c r="W349" s="785" t="s">
        <v>23165</v>
      </c>
      <c r="X349" s="785" t="s">
        <v>23181</v>
      </c>
      <c r="Y349" s="615" t="str">
        <f t="shared" si="5"/>
        <v>Simon kabucho</v>
      </c>
      <c r="Z349" s="785" t="s">
        <v>2599</v>
      </c>
      <c r="AA349" s="785" t="s">
        <v>4314</v>
      </c>
      <c r="AB349" s="785" t="s">
        <v>2683</v>
      </c>
      <c r="AC349" s="785" t="s">
        <v>2606</v>
      </c>
      <c r="AD349" s="786">
        <v>44565</v>
      </c>
    </row>
    <row r="350" spans="1:30" ht="15.75">
      <c r="A350" s="785" t="s">
        <v>4301</v>
      </c>
      <c r="B350" s="785" t="s">
        <v>32301</v>
      </c>
      <c r="C350" s="785" t="s">
        <v>4303</v>
      </c>
      <c r="D350" s="785" t="s">
        <v>2599</v>
      </c>
      <c r="E350" s="785" t="s">
        <v>13709</v>
      </c>
      <c r="F350" s="786">
        <v>44531</v>
      </c>
      <c r="G350" s="785" t="s">
        <v>12787</v>
      </c>
      <c r="H350" s="786">
        <v>44563</v>
      </c>
      <c r="I350" s="785" t="s">
        <v>32302</v>
      </c>
      <c r="J350" s="785" t="s">
        <v>629</v>
      </c>
      <c r="K350" s="785" t="s">
        <v>2612</v>
      </c>
      <c r="L350" s="785" t="s">
        <v>32303</v>
      </c>
      <c r="M350" s="785"/>
      <c r="N350" s="785"/>
      <c r="O350" s="785" t="s">
        <v>32304</v>
      </c>
      <c r="P350" s="787">
        <v>37.491382999999999</v>
      </c>
      <c r="Q350" s="787">
        <v>-2.9169550000000002</v>
      </c>
      <c r="R350" s="785" t="s">
        <v>1325</v>
      </c>
      <c r="S350" s="785" t="s">
        <v>2847</v>
      </c>
      <c r="T350" s="785" t="s">
        <v>3098</v>
      </c>
      <c r="U350" s="785" t="s">
        <v>32305</v>
      </c>
      <c r="V350" s="785">
        <v>12</v>
      </c>
      <c r="W350" s="785" t="s">
        <v>3890</v>
      </c>
      <c r="X350" s="785"/>
      <c r="Y350" s="615" t="str">
        <f t="shared" si="5"/>
        <v>Justus Inyasi Makipa</v>
      </c>
      <c r="Z350" s="785" t="s">
        <v>2599</v>
      </c>
      <c r="AA350" s="785" t="s">
        <v>4314</v>
      </c>
      <c r="AB350" s="785" t="s">
        <v>2605</v>
      </c>
      <c r="AC350" s="785" t="s">
        <v>2606</v>
      </c>
      <c r="AD350" s="786">
        <v>44617</v>
      </c>
    </row>
    <row r="351" spans="1:30" ht="15.75">
      <c r="A351" s="785" t="s">
        <v>4301</v>
      </c>
      <c r="B351" s="785" t="s">
        <v>22186</v>
      </c>
      <c r="C351" s="785" t="s">
        <v>4303</v>
      </c>
      <c r="D351" s="785" t="s">
        <v>2599</v>
      </c>
      <c r="E351" s="785" t="s">
        <v>22187</v>
      </c>
      <c r="F351" s="786">
        <v>44559</v>
      </c>
      <c r="G351" s="785" t="s">
        <v>22187</v>
      </c>
      <c r="H351" s="786">
        <v>44559</v>
      </c>
      <c r="I351" s="785" t="s">
        <v>22188</v>
      </c>
      <c r="J351" s="785" t="s">
        <v>629</v>
      </c>
      <c r="K351" s="785" t="s">
        <v>22189</v>
      </c>
      <c r="L351" s="785" t="s">
        <v>22190</v>
      </c>
      <c r="M351" s="785"/>
      <c r="N351" s="785"/>
      <c r="O351" s="785" t="s">
        <v>22191</v>
      </c>
      <c r="P351" s="787">
        <v>37.668501999999997</v>
      </c>
      <c r="Q351" s="787">
        <v>-8.4946999999999995E-2</v>
      </c>
      <c r="R351" s="785" t="s">
        <v>1104</v>
      </c>
      <c r="S351" s="785" t="s">
        <v>2643</v>
      </c>
      <c r="T351" s="785" t="s">
        <v>3856</v>
      </c>
      <c r="U351" s="785" t="s">
        <v>22192</v>
      </c>
      <c r="V351" s="785">
        <v>10</v>
      </c>
      <c r="W351" s="785" t="s">
        <v>2808</v>
      </c>
      <c r="X351" s="785" t="s">
        <v>3576</v>
      </c>
      <c r="Y351" s="615" t="str">
        <f t="shared" si="5"/>
        <v>Samuel Kirimi</v>
      </c>
      <c r="Z351" s="785" t="s">
        <v>2599</v>
      </c>
      <c r="AA351" s="785" t="s">
        <v>4349</v>
      </c>
      <c r="AB351" s="785" t="s">
        <v>2683</v>
      </c>
      <c r="AC351" s="785" t="s">
        <v>2606</v>
      </c>
      <c r="AD351" s="786">
        <v>44580</v>
      </c>
    </row>
    <row r="352" spans="1:30" ht="15.75">
      <c r="A352" s="785" t="s">
        <v>4301</v>
      </c>
      <c r="B352" s="785" t="s">
        <v>7019</v>
      </c>
      <c r="C352" s="785" t="s">
        <v>4379</v>
      </c>
      <c r="D352" s="785" t="s">
        <v>2598</v>
      </c>
      <c r="E352" s="785" t="s">
        <v>7020</v>
      </c>
      <c r="F352" s="786">
        <v>44536</v>
      </c>
      <c r="G352" s="785" t="s">
        <v>7021</v>
      </c>
      <c r="H352" s="786">
        <v>44558</v>
      </c>
      <c r="I352" s="785" t="s">
        <v>7022</v>
      </c>
      <c r="J352" s="785" t="s">
        <v>627</v>
      </c>
      <c r="K352" s="785" t="s">
        <v>2612</v>
      </c>
      <c r="L352" s="785" t="s">
        <v>7023</v>
      </c>
      <c r="M352" s="785"/>
      <c r="N352" s="785"/>
      <c r="O352" s="785"/>
      <c r="P352" s="787">
        <v>35.147717999999998</v>
      </c>
      <c r="Q352" s="787">
        <v>0.37073099999999998</v>
      </c>
      <c r="R352" s="785" t="s">
        <v>916</v>
      </c>
      <c r="S352" s="785" t="s">
        <v>917</v>
      </c>
      <c r="T352" s="785" t="s">
        <v>917</v>
      </c>
      <c r="U352" s="785" t="s">
        <v>7024</v>
      </c>
      <c r="V352" s="785">
        <v>12</v>
      </c>
      <c r="W352" s="785" t="s">
        <v>3239</v>
      </c>
      <c r="X352" s="785" t="s">
        <v>3239</v>
      </c>
      <c r="Y352" s="615" t="str">
        <f t="shared" si="5"/>
        <v>Daniel Bartilol</v>
      </c>
      <c r="Z352" s="785" t="s">
        <v>2599</v>
      </c>
      <c r="AA352" s="785" t="s">
        <v>4314</v>
      </c>
      <c r="AB352" s="785" t="s">
        <v>2605</v>
      </c>
      <c r="AC352" s="785" t="s">
        <v>2606</v>
      </c>
      <c r="AD352" s="786">
        <v>44593</v>
      </c>
    </row>
    <row r="353" spans="1:30" ht="15.75">
      <c r="A353" s="785" t="s">
        <v>4301</v>
      </c>
      <c r="B353" s="785" t="s">
        <v>28615</v>
      </c>
      <c r="C353" s="785" t="s">
        <v>4379</v>
      </c>
      <c r="D353" s="785" t="s">
        <v>2598</v>
      </c>
      <c r="E353" s="785" t="s">
        <v>28616</v>
      </c>
      <c r="F353" s="786">
        <v>44506</v>
      </c>
      <c r="G353" s="785" t="s">
        <v>19981</v>
      </c>
      <c r="H353" s="786">
        <v>44557</v>
      </c>
      <c r="I353" s="785" t="s">
        <v>28617</v>
      </c>
      <c r="J353" s="785" t="s">
        <v>629</v>
      </c>
      <c r="K353" s="785">
        <v>99999</v>
      </c>
      <c r="L353" s="785" t="s">
        <v>28618</v>
      </c>
      <c r="M353" s="785"/>
      <c r="N353" s="785"/>
      <c r="O353" s="785" t="s">
        <v>28619</v>
      </c>
      <c r="P353" s="787">
        <v>36.815893000000003</v>
      </c>
      <c r="Q353" s="787">
        <v>-0.82588099999999998</v>
      </c>
      <c r="R353" s="785" t="s">
        <v>1030</v>
      </c>
      <c r="S353" s="785" t="s">
        <v>1795</v>
      </c>
      <c r="T353" s="785" t="s">
        <v>3428</v>
      </c>
      <c r="U353" s="785" t="s">
        <v>3428</v>
      </c>
      <c r="V353" s="785">
        <v>8</v>
      </c>
      <c r="W353" s="785" t="s">
        <v>2939</v>
      </c>
      <c r="X353" s="785"/>
      <c r="Y353" s="615" t="str">
        <f t="shared" si="5"/>
        <v>Nixon Kariuki Gaichuru</v>
      </c>
      <c r="Z353" s="785" t="s">
        <v>2599</v>
      </c>
      <c r="AA353" s="785" t="s">
        <v>4314</v>
      </c>
      <c r="AB353" s="785" t="s">
        <v>2605</v>
      </c>
      <c r="AC353" s="785" t="s">
        <v>2606</v>
      </c>
      <c r="AD353" s="786">
        <v>44595</v>
      </c>
    </row>
    <row r="354" spans="1:30" ht="15.75">
      <c r="A354" s="785" t="s">
        <v>4301</v>
      </c>
      <c r="B354" s="785" t="s">
        <v>11172</v>
      </c>
      <c r="C354" s="785" t="s">
        <v>4303</v>
      </c>
      <c r="D354" s="785" t="s">
        <v>2599</v>
      </c>
      <c r="E354" s="785" t="s">
        <v>4981</v>
      </c>
      <c r="F354" s="786">
        <v>44530</v>
      </c>
      <c r="G354" s="785" t="s">
        <v>11173</v>
      </c>
      <c r="H354" s="786">
        <v>44556</v>
      </c>
      <c r="I354" s="785" t="s">
        <v>11174</v>
      </c>
      <c r="J354" s="785" t="s">
        <v>627</v>
      </c>
      <c r="K354" s="785" t="s">
        <v>11175</v>
      </c>
      <c r="L354" s="785" t="s">
        <v>11176</v>
      </c>
      <c r="M354" s="785"/>
      <c r="N354" s="785"/>
      <c r="O354" s="785" t="s">
        <v>11177</v>
      </c>
      <c r="P354" s="787">
        <v>34.788853000000003</v>
      </c>
      <c r="Q354" s="787">
        <v>0.203288</v>
      </c>
      <c r="R354" s="785" t="s">
        <v>1917</v>
      </c>
      <c r="S354" s="785" t="s">
        <v>11178</v>
      </c>
      <c r="T354" s="785" t="s">
        <v>11179</v>
      </c>
      <c r="U354" s="785" t="s">
        <v>11180</v>
      </c>
      <c r="V354" s="785">
        <v>12</v>
      </c>
      <c r="W354" s="785" t="s">
        <v>6356</v>
      </c>
      <c r="X354" s="785" t="s">
        <v>6356</v>
      </c>
      <c r="Y354" s="615" t="str">
        <f t="shared" si="5"/>
        <v>Gillet Lihanda</v>
      </c>
      <c r="Z354" s="785" t="s">
        <v>2599</v>
      </c>
      <c r="AA354" s="785" t="s">
        <v>4314</v>
      </c>
      <c r="AB354" s="785" t="s">
        <v>2605</v>
      </c>
      <c r="AC354" s="785" t="s">
        <v>2606</v>
      </c>
      <c r="AD354" s="786">
        <v>44595</v>
      </c>
    </row>
    <row r="355" spans="1:30" ht="15.75">
      <c r="A355" s="785" t="s">
        <v>4301</v>
      </c>
      <c r="B355" s="785" t="s">
        <v>9796</v>
      </c>
      <c r="C355" s="785" t="s">
        <v>4303</v>
      </c>
      <c r="D355" s="785" t="s">
        <v>2599</v>
      </c>
      <c r="E355" s="785" t="s">
        <v>9797</v>
      </c>
      <c r="F355" s="786">
        <v>44541</v>
      </c>
      <c r="G355" s="785" t="s">
        <v>9786</v>
      </c>
      <c r="H355" s="786">
        <v>44552</v>
      </c>
      <c r="I355" s="785" t="s">
        <v>9798</v>
      </c>
      <c r="J355" s="785" t="s">
        <v>627</v>
      </c>
      <c r="K355" s="785">
        <v>99999</v>
      </c>
      <c r="L355" s="785" t="s">
        <v>9799</v>
      </c>
      <c r="M355" s="785"/>
      <c r="N355" s="785"/>
      <c r="O355" s="785" t="s">
        <v>9800</v>
      </c>
      <c r="P355" s="787">
        <v>36.796953000000002</v>
      </c>
      <c r="Q355" s="787">
        <v>-1.05376</v>
      </c>
      <c r="R355" s="785" t="s">
        <v>821</v>
      </c>
      <c r="S355" s="785" t="s">
        <v>871</v>
      </c>
      <c r="T355" s="785" t="s">
        <v>3137</v>
      </c>
      <c r="U355" s="785" t="s">
        <v>3962</v>
      </c>
      <c r="V355" s="785">
        <v>8</v>
      </c>
      <c r="W355" s="785" t="s">
        <v>7551</v>
      </c>
      <c r="X355" s="785" t="s">
        <v>9775</v>
      </c>
      <c r="Y355" s="615" t="str">
        <f t="shared" si="5"/>
        <v>Frederick Kago</v>
      </c>
      <c r="Z355" s="785" t="s">
        <v>2599</v>
      </c>
      <c r="AA355" s="785" t="s">
        <v>4314</v>
      </c>
      <c r="AB355" s="785" t="s">
        <v>2683</v>
      </c>
      <c r="AC355" s="785" t="s">
        <v>2606</v>
      </c>
      <c r="AD355" s="786">
        <v>44595</v>
      </c>
    </row>
    <row r="356" spans="1:30" ht="15.75">
      <c r="A356" s="785" t="s">
        <v>4301</v>
      </c>
      <c r="B356" s="785" t="s">
        <v>4450</v>
      </c>
      <c r="C356" s="785" t="s">
        <v>4379</v>
      </c>
      <c r="D356" s="785" t="s">
        <v>2598</v>
      </c>
      <c r="E356" s="785" t="s">
        <v>4451</v>
      </c>
      <c r="F356" s="786">
        <v>44551</v>
      </c>
      <c r="G356" s="785" t="s">
        <v>4451</v>
      </c>
      <c r="H356" s="786">
        <v>44551</v>
      </c>
      <c r="I356" s="785" t="s">
        <v>4452</v>
      </c>
      <c r="J356" s="785" t="s">
        <v>629</v>
      </c>
      <c r="K356" s="785" t="s">
        <v>4453</v>
      </c>
      <c r="L356" s="785" t="s">
        <v>4454</v>
      </c>
      <c r="M356" s="785"/>
      <c r="N356" s="785"/>
      <c r="O356" s="785" t="s">
        <v>4455</v>
      </c>
      <c r="P356" s="787">
        <v>37.087842000000002</v>
      </c>
      <c r="Q356" s="787">
        <v>-3.4445000000000003E-2</v>
      </c>
      <c r="R356" s="785" t="s">
        <v>1056</v>
      </c>
      <c r="S356" s="785" t="s">
        <v>2272</v>
      </c>
      <c r="T356" s="785" t="s">
        <v>2940</v>
      </c>
      <c r="U356" s="785" t="s">
        <v>3823</v>
      </c>
      <c r="V356" s="785">
        <v>8</v>
      </c>
      <c r="W356" s="785" t="s">
        <v>2739</v>
      </c>
      <c r="X356" s="785" t="s">
        <v>2739</v>
      </c>
      <c r="Y356" s="615" t="str">
        <f t="shared" si="5"/>
        <v>Afrisol Energy Ltd</v>
      </c>
      <c r="Z356" s="785" t="s">
        <v>2599</v>
      </c>
      <c r="AA356" s="785" t="s">
        <v>4314</v>
      </c>
      <c r="AB356" s="785" t="s">
        <v>2683</v>
      </c>
      <c r="AC356" s="785" t="s">
        <v>2606</v>
      </c>
      <c r="AD356" s="786">
        <v>44551</v>
      </c>
    </row>
    <row r="357" spans="1:30" ht="15.75">
      <c r="A357" s="785" t="s">
        <v>4301</v>
      </c>
      <c r="B357" s="785" t="s">
        <v>28596</v>
      </c>
      <c r="C357" s="785" t="s">
        <v>4303</v>
      </c>
      <c r="D357" s="785" t="s">
        <v>2599</v>
      </c>
      <c r="E357" s="785" t="s">
        <v>28597</v>
      </c>
      <c r="F357" s="786">
        <v>44458</v>
      </c>
      <c r="G357" s="785" t="s">
        <v>4451</v>
      </c>
      <c r="H357" s="786">
        <v>44551</v>
      </c>
      <c r="I357" s="785" t="s">
        <v>28598</v>
      </c>
      <c r="J357" s="785" t="s">
        <v>629</v>
      </c>
      <c r="K357" s="785" t="s">
        <v>2612</v>
      </c>
      <c r="L357" s="785" t="s">
        <v>28599</v>
      </c>
      <c r="M357" s="785"/>
      <c r="N357" s="785"/>
      <c r="O357" s="785" t="s">
        <v>28600</v>
      </c>
      <c r="P357" s="787">
        <v>37.020648000000001</v>
      </c>
      <c r="Q357" s="787">
        <v>-0.351858</v>
      </c>
      <c r="R357" s="785" t="s">
        <v>1056</v>
      </c>
      <c r="S357" s="785" t="s">
        <v>2272</v>
      </c>
      <c r="T357" s="785" t="s">
        <v>6926</v>
      </c>
      <c r="U357" s="785" t="s">
        <v>2661</v>
      </c>
      <c r="V357" s="785">
        <v>8</v>
      </c>
      <c r="W357" s="785" t="s">
        <v>2739</v>
      </c>
      <c r="X357" s="785"/>
      <c r="Y357" s="615" t="str">
        <f t="shared" si="5"/>
        <v>Afrisol Energy Ltd</v>
      </c>
      <c r="Z357" s="785" t="s">
        <v>2599</v>
      </c>
      <c r="AA357" s="785" t="s">
        <v>4314</v>
      </c>
      <c r="AB357" s="785" t="s">
        <v>2683</v>
      </c>
      <c r="AC357" s="785" t="s">
        <v>2606</v>
      </c>
      <c r="AD357" s="786">
        <v>44550</v>
      </c>
    </row>
    <row r="358" spans="1:30" ht="15.75">
      <c r="A358" s="785" t="s">
        <v>4301</v>
      </c>
      <c r="B358" s="785" t="s">
        <v>28601</v>
      </c>
      <c r="C358" s="785" t="s">
        <v>4379</v>
      </c>
      <c r="D358" s="785" t="s">
        <v>2751</v>
      </c>
      <c r="E358" s="785" t="s">
        <v>9726</v>
      </c>
      <c r="F358" s="786">
        <v>44489</v>
      </c>
      <c r="G358" s="785" t="s">
        <v>4451</v>
      </c>
      <c r="H358" s="786">
        <v>44551</v>
      </c>
      <c r="I358" s="785" t="s">
        <v>28602</v>
      </c>
      <c r="J358" s="785" t="s">
        <v>629</v>
      </c>
      <c r="K358" s="785" t="s">
        <v>2612</v>
      </c>
      <c r="L358" s="785" t="s">
        <v>28603</v>
      </c>
      <c r="M358" s="785"/>
      <c r="N358" s="785"/>
      <c r="O358" s="785"/>
      <c r="P358" s="787">
        <v>37.023679999999999</v>
      </c>
      <c r="Q358" s="787">
        <v>-0.35381699999999999</v>
      </c>
      <c r="R358" s="785" t="s">
        <v>1056</v>
      </c>
      <c r="S358" s="785" t="s">
        <v>2272</v>
      </c>
      <c r="T358" s="785" t="s">
        <v>6926</v>
      </c>
      <c r="U358" s="785" t="s">
        <v>2661</v>
      </c>
      <c r="V358" s="785">
        <v>8</v>
      </c>
      <c r="W358" s="785" t="s">
        <v>2739</v>
      </c>
      <c r="X358" s="785"/>
      <c r="Y358" s="615" t="str">
        <f t="shared" si="5"/>
        <v>Afrisol Energy Ltd</v>
      </c>
      <c r="Z358" s="785" t="s">
        <v>2599</v>
      </c>
      <c r="AA358" s="785" t="s">
        <v>4314</v>
      </c>
      <c r="AB358" s="785" t="s">
        <v>2683</v>
      </c>
      <c r="AC358" s="785" t="s">
        <v>2606</v>
      </c>
      <c r="AD358" s="786">
        <v>44550</v>
      </c>
    </row>
    <row r="359" spans="1:30" ht="15.75">
      <c r="A359" s="785" t="s">
        <v>4301</v>
      </c>
      <c r="B359" s="785" t="s">
        <v>28604</v>
      </c>
      <c r="C359" s="785" t="s">
        <v>4379</v>
      </c>
      <c r="D359" s="785" t="s">
        <v>2598</v>
      </c>
      <c r="E359" s="785" t="s">
        <v>4451</v>
      </c>
      <c r="F359" s="786">
        <v>44551</v>
      </c>
      <c r="G359" s="785" t="s">
        <v>4451</v>
      </c>
      <c r="H359" s="786">
        <v>44551</v>
      </c>
      <c r="I359" s="785" t="s">
        <v>28605</v>
      </c>
      <c r="J359" s="785" t="s">
        <v>627</v>
      </c>
      <c r="K359" s="785" t="s">
        <v>28606</v>
      </c>
      <c r="L359" s="785" t="s">
        <v>28607</v>
      </c>
      <c r="M359" s="785"/>
      <c r="N359" s="785"/>
      <c r="O359" s="785" t="s">
        <v>28608</v>
      </c>
      <c r="P359" s="787">
        <v>37.006262999999997</v>
      </c>
      <c r="Q359" s="787">
        <v>-0.109887</v>
      </c>
      <c r="R359" s="785" t="s">
        <v>1056</v>
      </c>
      <c r="S359" s="785" t="s">
        <v>2272</v>
      </c>
      <c r="T359" s="785" t="s">
        <v>3272</v>
      </c>
      <c r="U359" s="785" t="s">
        <v>3789</v>
      </c>
      <c r="V359" s="785">
        <v>8</v>
      </c>
      <c r="W359" s="785" t="s">
        <v>2739</v>
      </c>
      <c r="X359" s="785"/>
      <c r="Y359" s="615" t="str">
        <f t="shared" si="5"/>
        <v>Afrisol Energy Ltd</v>
      </c>
      <c r="Z359" s="785" t="s">
        <v>2599</v>
      </c>
      <c r="AA359" s="785" t="s">
        <v>4314</v>
      </c>
      <c r="AB359" s="785" t="s">
        <v>2683</v>
      </c>
      <c r="AC359" s="785" t="s">
        <v>2606</v>
      </c>
      <c r="AD359" s="786">
        <v>44551</v>
      </c>
    </row>
    <row r="360" spans="1:30" ht="15.75">
      <c r="A360" s="785" t="s">
        <v>4301</v>
      </c>
      <c r="B360" s="785" t="s">
        <v>28609</v>
      </c>
      <c r="C360" s="785" t="s">
        <v>4379</v>
      </c>
      <c r="D360" s="785" t="s">
        <v>4418</v>
      </c>
      <c r="E360" s="785" t="s">
        <v>4451</v>
      </c>
      <c r="F360" s="786">
        <v>44551</v>
      </c>
      <c r="G360" s="785" t="s">
        <v>4451</v>
      </c>
      <c r="H360" s="786">
        <v>44551</v>
      </c>
      <c r="I360" s="785" t="s">
        <v>28610</v>
      </c>
      <c r="J360" s="785" t="s">
        <v>627</v>
      </c>
      <c r="K360" s="785" t="s">
        <v>28611</v>
      </c>
      <c r="L360" s="785" t="s">
        <v>28612</v>
      </c>
      <c r="M360" s="785"/>
      <c r="N360" s="785"/>
      <c r="O360" s="785" t="s">
        <v>28613</v>
      </c>
      <c r="P360" s="787">
        <v>37.059685000000002</v>
      </c>
      <c r="Q360" s="787">
        <v>-7.123E-3</v>
      </c>
      <c r="R360" s="785" t="s">
        <v>1056</v>
      </c>
      <c r="S360" s="785" t="s">
        <v>3283</v>
      </c>
      <c r="T360" s="785" t="s">
        <v>2940</v>
      </c>
      <c r="U360" s="785" t="s">
        <v>28614</v>
      </c>
      <c r="V360" s="785">
        <v>8</v>
      </c>
      <c r="W360" s="785" t="s">
        <v>2739</v>
      </c>
      <c r="X360" s="785"/>
      <c r="Y360" s="615" t="str">
        <f t="shared" si="5"/>
        <v>Afrisol Energy Ltd</v>
      </c>
      <c r="Z360" s="785" t="s">
        <v>2599</v>
      </c>
      <c r="AA360" s="785" t="s">
        <v>4314</v>
      </c>
      <c r="AB360" s="785" t="s">
        <v>2683</v>
      </c>
      <c r="AC360" s="785" t="s">
        <v>2606</v>
      </c>
      <c r="AD360" s="786">
        <v>44551</v>
      </c>
    </row>
    <row r="361" spans="1:30" ht="15.75">
      <c r="A361" s="785" t="s">
        <v>4301</v>
      </c>
      <c r="B361" s="785" t="s">
        <v>17451</v>
      </c>
      <c r="C361" s="785" t="s">
        <v>4303</v>
      </c>
      <c r="D361" s="785" t="s">
        <v>2599</v>
      </c>
      <c r="E361" s="785" t="s">
        <v>15546</v>
      </c>
      <c r="F361" s="786">
        <v>44302</v>
      </c>
      <c r="G361" s="785" t="s">
        <v>17452</v>
      </c>
      <c r="H361" s="786">
        <v>44547</v>
      </c>
      <c r="I361" s="785" t="s">
        <v>17453</v>
      </c>
      <c r="J361" s="785" t="s">
        <v>629</v>
      </c>
      <c r="K361" s="785" t="s">
        <v>17454</v>
      </c>
      <c r="L361" s="785" t="s">
        <v>17455</v>
      </c>
      <c r="M361" s="785"/>
      <c r="N361" s="785"/>
      <c r="O361" s="785"/>
      <c r="P361" s="787">
        <v>36.895705</v>
      </c>
      <c r="Q361" s="787">
        <v>-0.92181299999999999</v>
      </c>
      <c r="R361" s="785" t="s">
        <v>821</v>
      </c>
      <c r="S361" s="785" t="s">
        <v>2120</v>
      </c>
      <c r="T361" s="785" t="s">
        <v>3210</v>
      </c>
      <c r="U361" s="785" t="s">
        <v>3057</v>
      </c>
      <c r="V361" s="785">
        <v>8</v>
      </c>
      <c r="W361" s="785" t="s">
        <v>3535</v>
      </c>
      <c r="X361" s="785" t="s">
        <v>3535</v>
      </c>
      <c r="Y361" s="615" t="str">
        <f t="shared" si="5"/>
        <v>Maurice Kinuthia Wangui</v>
      </c>
      <c r="Z361" s="785" t="s">
        <v>2599</v>
      </c>
      <c r="AA361" s="785" t="s">
        <v>4314</v>
      </c>
      <c r="AB361" s="785" t="s">
        <v>2605</v>
      </c>
      <c r="AC361" s="785" t="s">
        <v>2606</v>
      </c>
      <c r="AD361" s="786">
        <v>44549</v>
      </c>
    </row>
    <row r="362" spans="1:30" ht="15.75">
      <c r="A362" s="785" t="s">
        <v>4301</v>
      </c>
      <c r="B362" s="785" t="s">
        <v>17617</v>
      </c>
      <c r="C362" s="785" t="s">
        <v>4322</v>
      </c>
      <c r="D362" s="785" t="s">
        <v>17618</v>
      </c>
      <c r="E362" s="785" t="s">
        <v>17619</v>
      </c>
      <c r="F362" s="786">
        <v>44208</v>
      </c>
      <c r="G362" s="785" t="s">
        <v>17452</v>
      </c>
      <c r="H362" s="786">
        <v>44547</v>
      </c>
      <c r="I362" s="785" t="s">
        <v>17620</v>
      </c>
      <c r="J362" s="785" t="s">
        <v>627</v>
      </c>
      <c r="K362" s="785" t="s">
        <v>17621</v>
      </c>
      <c r="L362" s="785" t="s">
        <v>17622</v>
      </c>
      <c r="M362" s="785"/>
      <c r="N362" s="785"/>
      <c r="O362" s="785"/>
      <c r="P362" s="787">
        <v>36.895155000000003</v>
      </c>
      <c r="Q362" s="787">
        <v>-0.92159199999999997</v>
      </c>
      <c r="R362" s="785" t="s">
        <v>821</v>
      </c>
      <c r="S362" s="785" t="s">
        <v>2120</v>
      </c>
      <c r="T362" s="785" t="s">
        <v>17623</v>
      </c>
      <c r="U362" s="785" t="s">
        <v>17623</v>
      </c>
      <c r="V362" s="785">
        <v>12</v>
      </c>
      <c r="W362" s="785" t="s">
        <v>3535</v>
      </c>
      <c r="X362" s="785" t="s">
        <v>3535</v>
      </c>
      <c r="Y362" s="615" t="str">
        <f t="shared" si="5"/>
        <v>Maurice Kinuthia Wangui</v>
      </c>
      <c r="Z362" s="785" t="s">
        <v>2599</v>
      </c>
      <c r="AA362" s="785" t="s">
        <v>4314</v>
      </c>
      <c r="AB362" s="785" t="s">
        <v>2605</v>
      </c>
      <c r="AC362" s="785" t="s">
        <v>2606</v>
      </c>
      <c r="AD362" s="786">
        <v>44549</v>
      </c>
    </row>
    <row r="363" spans="1:30" ht="15.75">
      <c r="A363" s="785" t="s">
        <v>4301</v>
      </c>
      <c r="B363" s="785" t="s">
        <v>30706</v>
      </c>
      <c r="C363" s="785" t="s">
        <v>4379</v>
      </c>
      <c r="D363" s="785" t="s">
        <v>2598</v>
      </c>
      <c r="E363" s="785" t="s">
        <v>30707</v>
      </c>
      <c r="F363" s="786">
        <v>44537</v>
      </c>
      <c r="G363" s="785" t="s">
        <v>17452</v>
      </c>
      <c r="H363" s="786">
        <v>44547</v>
      </c>
      <c r="I363" s="785" t="s">
        <v>30708</v>
      </c>
      <c r="J363" s="785" t="s">
        <v>629</v>
      </c>
      <c r="K363" s="785" t="s">
        <v>2612</v>
      </c>
      <c r="L363" s="785" t="s">
        <v>30709</v>
      </c>
      <c r="M363" s="785"/>
      <c r="N363" s="785"/>
      <c r="O363" s="785" t="s">
        <v>30710</v>
      </c>
      <c r="P363" s="787">
        <v>36.965327000000002</v>
      </c>
      <c r="Q363" s="787">
        <v>-1.373893</v>
      </c>
      <c r="R363" s="785" t="s">
        <v>1729</v>
      </c>
      <c r="S363" s="785" t="s">
        <v>2878</v>
      </c>
      <c r="T363" s="785" t="s">
        <v>30711</v>
      </c>
      <c r="U363" s="785" t="s">
        <v>30711</v>
      </c>
      <c r="V363" s="785">
        <v>9</v>
      </c>
      <c r="W363" s="785" t="s">
        <v>2608</v>
      </c>
      <c r="X363" s="785"/>
      <c r="Y363" s="615" t="str">
        <f t="shared" si="5"/>
        <v>Biogas International Limited</v>
      </c>
      <c r="Z363" s="785" t="s">
        <v>2599</v>
      </c>
      <c r="AA363" s="785" t="s">
        <v>5464</v>
      </c>
      <c r="AB363" s="785" t="s">
        <v>2609</v>
      </c>
      <c r="AC363" s="785" t="s">
        <v>2610</v>
      </c>
      <c r="AD363" s="786">
        <v>44551</v>
      </c>
    </row>
    <row r="364" spans="1:30" ht="15.75">
      <c r="A364" s="785" t="s">
        <v>4301</v>
      </c>
      <c r="B364" s="785" t="s">
        <v>13471</v>
      </c>
      <c r="C364" s="785" t="s">
        <v>4303</v>
      </c>
      <c r="D364" s="785" t="s">
        <v>2599</v>
      </c>
      <c r="E364" s="785" t="s">
        <v>10901</v>
      </c>
      <c r="F364" s="786">
        <v>44477</v>
      </c>
      <c r="G364" s="785" t="s">
        <v>11120</v>
      </c>
      <c r="H364" s="786">
        <v>44545</v>
      </c>
      <c r="I364" s="785" t="s">
        <v>13472</v>
      </c>
      <c r="J364" s="785" t="s">
        <v>629</v>
      </c>
      <c r="K364" s="785" t="s">
        <v>13473</v>
      </c>
      <c r="L364" s="785" t="s">
        <v>13474</v>
      </c>
      <c r="M364" s="785"/>
      <c r="N364" s="785"/>
      <c r="O364" s="785" t="s">
        <v>13475</v>
      </c>
      <c r="P364" s="787">
        <v>34.939751999999999</v>
      </c>
      <c r="Q364" s="787">
        <v>-0.51799499999999998</v>
      </c>
      <c r="R364" s="785" t="s">
        <v>843</v>
      </c>
      <c r="S364" s="785" t="s">
        <v>1310</v>
      </c>
      <c r="T364" s="785" t="s">
        <v>3472</v>
      </c>
      <c r="U364" s="785" t="s">
        <v>13476</v>
      </c>
      <c r="V364" s="785">
        <v>6</v>
      </c>
      <c r="W364" s="785" t="s">
        <v>3276</v>
      </c>
      <c r="X364" s="785" t="s">
        <v>2754</v>
      </c>
      <c r="Y364" s="615" t="str">
        <f t="shared" si="5"/>
        <v>Joel Nyambane Moigare</v>
      </c>
      <c r="Z364" s="785" t="s">
        <v>2599</v>
      </c>
      <c r="AA364" s="785" t="s">
        <v>4349</v>
      </c>
      <c r="AB364" s="785" t="s">
        <v>2683</v>
      </c>
      <c r="AC364" s="785" t="s">
        <v>2606</v>
      </c>
      <c r="AD364" s="786">
        <v>44607</v>
      </c>
    </row>
    <row r="365" spans="1:30" ht="15.75">
      <c r="A365" s="785" t="s">
        <v>4301</v>
      </c>
      <c r="B365" s="785" t="s">
        <v>29842</v>
      </c>
      <c r="C365" s="785" t="s">
        <v>4379</v>
      </c>
      <c r="D365" s="785" t="s">
        <v>2751</v>
      </c>
      <c r="E365" s="785" t="s">
        <v>29843</v>
      </c>
      <c r="F365" s="786">
        <v>44450</v>
      </c>
      <c r="G365" s="785" t="s">
        <v>11120</v>
      </c>
      <c r="H365" s="786">
        <v>44545</v>
      </c>
      <c r="I365" s="785" t="s">
        <v>29844</v>
      </c>
      <c r="J365" s="785" t="s">
        <v>627</v>
      </c>
      <c r="K365" s="785" t="s">
        <v>29845</v>
      </c>
      <c r="L365" s="785" t="s">
        <v>29846</v>
      </c>
      <c r="M365" s="785"/>
      <c r="N365" s="785"/>
      <c r="O365" s="785"/>
      <c r="P365" s="787">
        <v>35.807163000000003</v>
      </c>
      <c r="Q365" s="787">
        <v>0.34556599999999998</v>
      </c>
      <c r="R365" s="785" t="s">
        <v>622</v>
      </c>
      <c r="S365" s="785" t="s">
        <v>3790</v>
      </c>
      <c r="T365" s="785" t="s">
        <v>14970</v>
      </c>
      <c r="U365" s="785" t="s">
        <v>29847</v>
      </c>
      <c r="V365" s="785">
        <v>8</v>
      </c>
      <c r="W365" s="785" t="s">
        <v>3025</v>
      </c>
      <c r="X365" s="785"/>
      <c r="Y365" s="615" t="str">
        <f t="shared" si="5"/>
        <v>Kichemu limited</v>
      </c>
      <c r="Z365" s="785" t="s">
        <v>2599</v>
      </c>
      <c r="AA365" s="785" t="s">
        <v>4349</v>
      </c>
      <c r="AB365" s="785" t="s">
        <v>2683</v>
      </c>
      <c r="AC365" s="785" t="s">
        <v>2606</v>
      </c>
      <c r="AD365" s="786">
        <v>44545</v>
      </c>
    </row>
    <row r="366" spans="1:30" ht="15.75">
      <c r="A366" s="785" t="s">
        <v>4301</v>
      </c>
      <c r="B366" s="785" t="s">
        <v>32746</v>
      </c>
      <c r="C366" s="785" t="s">
        <v>4303</v>
      </c>
      <c r="D366" s="785" t="s">
        <v>2599</v>
      </c>
      <c r="E366" s="785" t="s">
        <v>10947</v>
      </c>
      <c r="F366" s="786">
        <v>44449</v>
      </c>
      <c r="G366" s="785" t="s">
        <v>11120</v>
      </c>
      <c r="H366" s="786">
        <v>44545</v>
      </c>
      <c r="I366" s="785" t="s">
        <v>32747</v>
      </c>
      <c r="J366" s="785" t="s">
        <v>629</v>
      </c>
      <c r="K366" s="785">
        <v>99999</v>
      </c>
      <c r="L366" s="785" t="s">
        <v>32748</v>
      </c>
      <c r="M366" s="785"/>
      <c r="N366" s="785"/>
      <c r="O366" s="785"/>
      <c r="P366" s="787">
        <v>35.816282999999999</v>
      </c>
      <c r="Q366" s="787">
        <v>0.31555499999999997</v>
      </c>
      <c r="R366" s="785" t="s">
        <v>622</v>
      </c>
      <c r="S366" s="785" t="s">
        <v>3790</v>
      </c>
      <c r="T366" s="785" t="s">
        <v>14970</v>
      </c>
      <c r="U366" s="785" t="s">
        <v>32749</v>
      </c>
      <c r="V366" s="785">
        <v>12</v>
      </c>
      <c r="W366" s="785" t="s">
        <v>3025</v>
      </c>
      <c r="X366" s="785"/>
      <c r="Y366" s="615" t="str">
        <f t="shared" si="5"/>
        <v>Kichemu limited</v>
      </c>
      <c r="Z366" s="785" t="s">
        <v>2599</v>
      </c>
      <c r="AA366" s="785" t="s">
        <v>4349</v>
      </c>
      <c r="AB366" s="785" t="s">
        <v>2683</v>
      </c>
      <c r="AC366" s="785" t="s">
        <v>2606</v>
      </c>
      <c r="AD366" s="786">
        <v>44545</v>
      </c>
    </row>
    <row r="367" spans="1:30" ht="15.75">
      <c r="A367" s="785" t="s">
        <v>4301</v>
      </c>
      <c r="B367" s="785" t="s">
        <v>32750</v>
      </c>
      <c r="C367" s="785" t="s">
        <v>4303</v>
      </c>
      <c r="D367" s="785" t="s">
        <v>2599</v>
      </c>
      <c r="E367" s="785" t="s">
        <v>11182</v>
      </c>
      <c r="F367" s="786">
        <v>44454</v>
      </c>
      <c r="G367" s="785" t="s">
        <v>11120</v>
      </c>
      <c r="H367" s="786">
        <v>44545</v>
      </c>
      <c r="I367" s="785" t="s">
        <v>32751</v>
      </c>
      <c r="J367" s="785" t="s">
        <v>629</v>
      </c>
      <c r="K367" s="785">
        <v>99999</v>
      </c>
      <c r="L367" s="785" t="s">
        <v>32752</v>
      </c>
      <c r="M367" s="785"/>
      <c r="N367" s="785"/>
      <c r="O367" s="785"/>
      <c r="P367" s="787">
        <v>35.805675999999998</v>
      </c>
      <c r="Q367" s="787">
        <v>0.32695400000000002</v>
      </c>
      <c r="R367" s="785" t="s">
        <v>622</v>
      </c>
      <c r="S367" s="785" t="s">
        <v>3790</v>
      </c>
      <c r="T367" s="785" t="s">
        <v>14970</v>
      </c>
      <c r="U367" s="785" t="s">
        <v>14970</v>
      </c>
      <c r="V367" s="785">
        <v>12</v>
      </c>
      <c r="W367" s="785" t="s">
        <v>3025</v>
      </c>
      <c r="X367" s="785"/>
      <c r="Y367" s="615" t="str">
        <f t="shared" si="5"/>
        <v>Kichemu limited</v>
      </c>
      <c r="Z367" s="785" t="s">
        <v>2599</v>
      </c>
      <c r="AA367" s="785" t="s">
        <v>4349</v>
      </c>
      <c r="AB367" s="785" t="s">
        <v>2683</v>
      </c>
      <c r="AC367" s="785" t="s">
        <v>2606</v>
      </c>
      <c r="AD367" s="786">
        <v>44545</v>
      </c>
    </row>
    <row r="368" spans="1:30" ht="15.75">
      <c r="A368" s="785" t="s">
        <v>4301</v>
      </c>
      <c r="B368" s="785" t="s">
        <v>13205</v>
      </c>
      <c r="C368" s="785" t="s">
        <v>4379</v>
      </c>
      <c r="D368" s="785" t="s">
        <v>4418</v>
      </c>
      <c r="E368" s="785" t="s">
        <v>13206</v>
      </c>
      <c r="F368" s="786">
        <v>44416</v>
      </c>
      <c r="G368" s="785" t="s">
        <v>13207</v>
      </c>
      <c r="H368" s="786">
        <v>44540</v>
      </c>
      <c r="I368" s="785" t="s">
        <v>13208</v>
      </c>
      <c r="J368" s="785" t="s">
        <v>629</v>
      </c>
      <c r="K368" s="785" t="s">
        <v>13209</v>
      </c>
      <c r="L368" s="785" t="s">
        <v>13210</v>
      </c>
      <c r="M368" s="785"/>
      <c r="N368" s="785"/>
      <c r="O368" s="785" t="s">
        <v>13211</v>
      </c>
      <c r="P368" s="787">
        <v>38.069192999999999</v>
      </c>
      <c r="Q368" s="787">
        <v>-0.81623000000000001</v>
      </c>
      <c r="R368" s="785" t="s">
        <v>3217</v>
      </c>
      <c r="S368" s="785" t="s">
        <v>3244</v>
      </c>
      <c r="T368" s="785" t="s">
        <v>3245</v>
      </c>
      <c r="U368" s="785" t="s">
        <v>13212</v>
      </c>
      <c r="V368" s="785">
        <v>6</v>
      </c>
      <c r="W368" s="785" t="s">
        <v>13203</v>
      </c>
      <c r="X368" s="785" t="s">
        <v>13213</v>
      </c>
      <c r="Y368" s="615" t="str">
        <f t="shared" si="5"/>
        <v>Januaries kaloki</v>
      </c>
      <c r="Z368" s="785" t="s">
        <v>2599</v>
      </c>
      <c r="AA368" s="785" t="s">
        <v>4314</v>
      </c>
      <c r="AB368" s="785" t="s">
        <v>2605</v>
      </c>
      <c r="AC368" s="785" t="s">
        <v>2606</v>
      </c>
      <c r="AD368" s="786">
        <v>44547</v>
      </c>
    </row>
    <row r="369" spans="1:30" ht="15.75">
      <c r="A369" s="785" t="s">
        <v>4301</v>
      </c>
      <c r="B369" s="785" t="s">
        <v>13259</v>
      </c>
      <c r="C369" s="785" t="s">
        <v>4303</v>
      </c>
      <c r="D369" s="785" t="s">
        <v>2599</v>
      </c>
      <c r="E369" s="785" t="s">
        <v>10320</v>
      </c>
      <c r="F369" s="786">
        <v>44291</v>
      </c>
      <c r="G369" s="785" t="s">
        <v>13207</v>
      </c>
      <c r="H369" s="786">
        <v>44540</v>
      </c>
      <c r="I369" s="785" t="s">
        <v>13260</v>
      </c>
      <c r="J369" s="785" t="s">
        <v>629</v>
      </c>
      <c r="K369" s="785" t="s">
        <v>13261</v>
      </c>
      <c r="L369" s="785" t="s">
        <v>13262</v>
      </c>
      <c r="M369" s="785"/>
      <c r="N369" s="785"/>
      <c r="O369" s="785" t="s">
        <v>13263</v>
      </c>
      <c r="P369" s="787">
        <v>38.020054999999999</v>
      </c>
      <c r="Q369" s="787">
        <v>-1.329113</v>
      </c>
      <c r="R369" s="785" t="s">
        <v>3217</v>
      </c>
      <c r="S369" s="785" t="s">
        <v>3639</v>
      </c>
      <c r="T369" s="785" t="s">
        <v>13264</v>
      </c>
      <c r="U369" s="785" t="s">
        <v>13265</v>
      </c>
      <c r="V369" s="785">
        <v>8</v>
      </c>
      <c r="W369" s="785" t="s">
        <v>13203</v>
      </c>
      <c r="X369" s="785" t="s">
        <v>13213</v>
      </c>
      <c r="Y369" s="615" t="str">
        <f t="shared" si="5"/>
        <v>Januaries kaloki</v>
      </c>
      <c r="Z369" s="785" t="s">
        <v>2599</v>
      </c>
      <c r="AA369" s="785" t="s">
        <v>4314</v>
      </c>
      <c r="AB369" s="785" t="s">
        <v>2605</v>
      </c>
      <c r="AC369" s="785" t="s">
        <v>2606</v>
      </c>
      <c r="AD369" s="786">
        <v>44547</v>
      </c>
    </row>
    <row r="370" spans="1:30" ht="15.75">
      <c r="A370" s="785" t="s">
        <v>4301</v>
      </c>
      <c r="B370" s="785" t="s">
        <v>13266</v>
      </c>
      <c r="C370" s="785" t="s">
        <v>4379</v>
      </c>
      <c r="D370" s="785" t="s">
        <v>4418</v>
      </c>
      <c r="E370" s="785" t="s">
        <v>13267</v>
      </c>
      <c r="F370" s="786">
        <v>44415</v>
      </c>
      <c r="G370" s="785" t="s">
        <v>13207</v>
      </c>
      <c r="H370" s="786">
        <v>44540</v>
      </c>
      <c r="I370" s="785" t="s">
        <v>13268</v>
      </c>
      <c r="J370" s="785" t="s">
        <v>629</v>
      </c>
      <c r="K370" s="785" t="s">
        <v>13269</v>
      </c>
      <c r="L370" s="785" t="s">
        <v>13270</v>
      </c>
      <c r="M370" s="785"/>
      <c r="N370" s="785"/>
      <c r="O370" s="785"/>
      <c r="P370" s="787">
        <v>38.106639999999999</v>
      </c>
      <c r="Q370" s="787">
        <v>-0.98780299999999999</v>
      </c>
      <c r="R370" s="785" t="s">
        <v>3217</v>
      </c>
      <c r="S370" s="785" t="s">
        <v>3639</v>
      </c>
      <c r="T370" s="785" t="s">
        <v>13264</v>
      </c>
      <c r="U370" s="785" t="s">
        <v>13271</v>
      </c>
      <c r="V370" s="785">
        <v>8</v>
      </c>
      <c r="W370" s="785" t="s">
        <v>13203</v>
      </c>
      <c r="X370" s="785" t="s">
        <v>13213</v>
      </c>
      <c r="Y370" s="615" t="str">
        <f t="shared" si="5"/>
        <v>Januaries kaloki</v>
      </c>
      <c r="Z370" s="785" t="s">
        <v>2599</v>
      </c>
      <c r="AA370" s="785" t="s">
        <v>4314</v>
      </c>
      <c r="AB370" s="785" t="s">
        <v>2605</v>
      </c>
      <c r="AC370" s="785" t="s">
        <v>2606</v>
      </c>
      <c r="AD370" s="786">
        <v>44547</v>
      </c>
    </row>
    <row r="371" spans="1:30" ht="15.75">
      <c r="A371" s="785" t="s">
        <v>4301</v>
      </c>
      <c r="B371" s="785" t="s">
        <v>30700</v>
      </c>
      <c r="C371" s="785" t="s">
        <v>4379</v>
      </c>
      <c r="D371" s="785" t="s">
        <v>2598</v>
      </c>
      <c r="E371" s="785" t="s">
        <v>30701</v>
      </c>
      <c r="F371" s="786">
        <v>44527</v>
      </c>
      <c r="G371" s="785" t="s">
        <v>13207</v>
      </c>
      <c r="H371" s="786">
        <v>44540</v>
      </c>
      <c r="I371" s="785" t="s">
        <v>30702</v>
      </c>
      <c r="J371" s="785" t="s">
        <v>629</v>
      </c>
      <c r="K371" s="785" t="s">
        <v>2612</v>
      </c>
      <c r="L371" s="785" t="s">
        <v>30703</v>
      </c>
      <c r="M371" s="785"/>
      <c r="N371" s="785"/>
      <c r="O371" s="785" t="s">
        <v>30704</v>
      </c>
      <c r="P371" s="787">
        <v>37.009768999999999</v>
      </c>
      <c r="Q371" s="787">
        <v>-0.59325499999999998</v>
      </c>
      <c r="R371" s="785" t="s">
        <v>1030</v>
      </c>
      <c r="S371" s="785" t="s">
        <v>2143</v>
      </c>
      <c r="T371" s="785" t="s">
        <v>8956</v>
      </c>
      <c r="U371" s="785" t="s">
        <v>30705</v>
      </c>
      <c r="V371" s="785">
        <v>9</v>
      </c>
      <c r="W371" s="785" t="s">
        <v>2608</v>
      </c>
      <c r="X371" s="785"/>
      <c r="Y371" s="615" t="str">
        <f t="shared" si="5"/>
        <v>Biogas International Limited</v>
      </c>
      <c r="Z371" s="785" t="s">
        <v>2599</v>
      </c>
      <c r="AA371" s="785" t="s">
        <v>5464</v>
      </c>
      <c r="AB371" s="785" t="s">
        <v>2609</v>
      </c>
      <c r="AC371" s="785" t="s">
        <v>2610</v>
      </c>
      <c r="AD371" s="786">
        <v>44551</v>
      </c>
    </row>
    <row r="372" spans="1:30" ht="15.75">
      <c r="A372" s="785" t="s">
        <v>4301</v>
      </c>
      <c r="B372" s="785" t="s">
        <v>13254</v>
      </c>
      <c r="C372" s="785" t="s">
        <v>4303</v>
      </c>
      <c r="D372" s="785" t="s">
        <v>2599</v>
      </c>
      <c r="E372" s="785" t="s">
        <v>9726</v>
      </c>
      <c r="F372" s="786">
        <v>44489</v>
      </c>
      <c r="G372" s="785" t="s">
        <v>8148</v>
      </c>
      <c r="H372" s="786">
        <v>44538</v>
      </c>
      <c r="I372" s="785" t="s">
        <v>13255</v>
      </c>
      <c r="J372" s="785" t="s">
        <v>629</v>
      </c>
      <c r="K372" s="785" t="s">
        <v>13256</v>
      </c>
      <c r="L372" s="785" t="s">
        <v>13257</v>
      </c>
      <c r="M372" s="785"/>
      <c r="N372" s="785"/>
      <c r="O372" s="785"/>
      <c r="P372" s="787">
        <v>37.548777999999999</v>
      </c>
      <c r="Q372" s="787">
        <v>-1.7380819999999999</v>
      </c>
      <c r="R372" s="785" t="s">
        <v>728</v>
      </c>
      <c r="S372" s="785" t="s">
        <v>2752</v>
      </c>
      <c r="T372" s="785" t="s">
        <v>2752</v>
      </c>
      <c r="U372" s="785" t="s">
        <v>13258</v>
      </c>
      <c r="V372" s="785">
        <v>8</v>
      </c>
      <c r="W372" s="785" t="s">
        <v>13203</v>
      </c>
      <c r="X372" s="785" t="s">
        <v>13213</v>
      </c>
      <c r="Y372" s="615" t="str">
        <f t="shared" si="5"/>
        <v>Januaries kaloki</v>
      </c>
      <c r="Z372" s="785" t="s">
        <v>2599</v>
      </c>
      <c r="AA372" s="785" t="s">
        <v>4314</v>
      </c>
      <c r="AB372" s="785" t="s">
        <v>2605</v>
      </c>
      <c r="AC372" s="785" t="s">
        <v>2606</v>
      </c>
      <c r="AD372" s="786">
        <v>44547</v>
      </c>
    </row>
    <row r="373" spans="1:30" ht="15.75">
      <c r="A373" s="785" t="s">
        <v>4301</v>
      </c>
      <c r="B373" s="785" t="s">
        <v>18479</v>
      </c>
      <c r="C373" s="785" t="s">
        <v>4379</v>
      </c>
      <c r="D373" s="785" t="s">
        <v>2751</v>
      </c>
      <c r="E373" s="785" t="s">
        <v>10925</v>
      </c>
      <c r="F373" s="786">
        <v>44479</v>
      </c>
      <c r="G373" s="785" t="s">
        <v>8148</v>
      </c>
      <c r="H373" s="786">
        <v>44538</v>
      </c>
      <c r="I373" s="785" t="s">
        <v>18480</v>
      </c>
      <c r="J373" s="785" t="s">
        <v>627</v>
      </c>
      <c r="K373" s="785" t="s">
        <v>18481</v>
      </c>
      <c r="L373" s="785" t="s">
        <v>18482</v>
      </c>
      <c r="M373" s="785"/>
      <c r="N373" s="785"/>
      <c r="O373" s="785"/>
      <c r="P373" s="787">
        <v>35.131590000000003</v>
      </c>
      <c r="Q373" s="787">
        <v>-0.68828299999999998</v>
      </c>
      <c r="R373" s="785" t="s">
        <v>1623</v>
      </c>
      <c r="S373" s="785" t="s">
        <v>3371</v>
      </c>
      <c r="T373" s="785" t="s">
        <v>7373</v>
      </c>
      <c r="U373" s="785" t="s">
        <v>3318</v>
      </c>
      <c r="V373" s="785">
        <v>10</v>
      </c>
      <c r="W373" s="785" t="s">
        <v>18483</v>
      </c>
      <c r="X373" s="785" t="s">
        <v>18483</v>
      </c>
      <c r="Y373" s="615" t="str">
        <f t="shared" si="5"/>
        <v>Nemcom Ltd</v>
      </c>
      <c r="Z373" s="785" t="s">
        <v>2599</v>
      </c>
      <c r="AA373" s="785" t="s">
        <v>4314</v>
      </c>
      <c r="AB373" s="785" t="s">
        <v>2683</v>
      </c>
      <c r="AC373" s="785" t="s">
        <v>2606</v>
      </c>
      <c r="AD373" s="786">
        <v>44538</v>
      </c>
    </row>
    <row r="374" spans="1:30" ht="15.75">
      <c r="A374" s="785" t="s">
        <v>4301</v>
      </c>
      <c r="B374" s="785" t="s">
        <v>22007</v>
      </c>
      <c r="C374" s="785" t="s">
        <v>4303</v>
      </c>
      <c r="D374" s="785" t="s">
        <v>2599</v>
      </c>
      <c r="E374" s="785" t="s">
        <v>7020</v>
      </c>
      <c r="F374" s="786">
        <v>44536</v>
      </c>
      <c r="G374" s="785" t="s">
        <v>7020</v>
      </c>
      <c r="H374" s="786">
        <v>44536</v>
      </c>
      <c r="I374" s="785" t="s">
        <v>22008</v>
      </c>
      <c r="J374" s="785" t="s">
        <v>629</v>
      </c>
      <c r="K374" s="785" t="s">
        <v>22009</v>
      </c>
      <c r="L374" s="785" t="s">
        <v>22010</v>
      </c>
      <c r="M374" s="785"/>
      <c r="N374" s="785"/>
      <c r="O374" s="785" t="s">
        <v>22011</v>
      </c>
      <c r="P374" s="787">
        <v>37.570140000000002</v>
      </c>
      <c r="Q374" s="787">
        <v>3.8879999999999998E-2</v>
      </c>
      <c r="R374" s="785" t="s">
        <v>1104</v>
      </c>
      <c r="S374" s="785" t="s">
        <v>15062</v>
      </c>
      <c r="T374" s="785" t="s">
        <v>22012</v>
      </c>
      <c r="U374" s="785" t="s">
        <v>22013</v>
      </c>
      <c r="V374" s="785">
        <v>6</v>
      </c>
      <c r="W374" s="785" t="s">
        <v>2808</v>
      </c>
      <c r="X374" s="785" t="s">
        <v>3576</v>
      </c>
      <c r="Y374" s="615" t="str">
        <f t="shared" si="5"/>
        <v>Samuel Kirimi</v>
      </c>
      <c r="Z374" s="785" t="s">
        <v>2599</v>
      </c>
      <c r="AA374" s="785" t="s">
        <v>4349</v>
      </c>
      <c r="AB374" s="785" t="s">
        <v>2683</v>
      </c>
      <c r="AC374" s="785" t="s">
        <v>2606</v>
      </c>
      <c r="AD374" s="786">
        <v>44536</v>
      </c>
    </row>
    <row r="375" spans="1:30" ht="15.75">
      <c r="A375" s="785" t="s">
        <v>4301</v>
      </c>
      <c r="B375" s="785" t="s">
        <v>12699</v>
      </c>
      <c r="C375" s="785" t="s">
        <v>4379</v>
      </c>
      <c r="D375" s="785" t="s">
        <v>4418</v>
      </c>
      <c r="E375" s="785" t="s">
        <v>11012</v>
      </c>
      <c r="F375" s="786">
        <v>44523</v>
      </c>
      <c r="G375" s="785" t="s">
        <v>12700</v>
      </c>
      <c r="H375" s="786">
        <v>44533</v>
      </c>
      <c r="I375" s="785" t="s">
        <v>12701</v>
      </c>
      <c r="J375" s="785" t="s">
        <v>629</v>
      </c>
      <c r="K375" s="785" t="s">
        <v>2612</v>
      </c>
      <c r="L375" s="785" t="s">
        <v>12702</v>
      </c>
      <c r="M375" s="785"/>
      <c r="N375" s="785"/>
      <c r="O375" s="785" t="s">
        <v>12703</v>
      </c>
      <c r="P375" s="787">
        <v>36.757917999999997</v>
      </c>
      <c r="Q375" s="787">
        <v>-1.4014500000000001</v>
      </c>
      <c r="R375" s="785" t="s">
        <v>1325</v>
      </c>
      <c r="S375" s="785" t="s">
        <v>1326</v>
      </c>
      <c r="T375" s="785" t="s">
        <v>2970</v>
      </c>
      <c r="U375" s="785" t="s">
        <v>12704</v>
      </c>
      <c r="V375" s="785">
        <v>9</v>
      </c>
      <c r="W375" s="785" t="s">
        <v>2608</v>
      </c>
      <c r="X375" s="785" t="s">
        <v>3179</v>
      </c>
      <c r="Y375" s="615" t="str">
        <f t="shared" si="5"/>
        <v>James Musyoka</v>
      </c>
      <c r="Z375" s="785" t="s">
        <v>2599</v>
      </c>
      <c r="AA375" s="785" t="s">
        <v>5464</v>
      </c>
      <c r="AB375" s="785" t="s">
        <v>2609</v>
      </c>
      <c r="AC375" s="785" t="s">
        <v>2610</v>
      </c>
      <c r="AD375" s="786">
        <v>44523</v>
      </c>
    </row>
    <row r="376" spans="1:30" ht="15.75">
      <c r="A376" s="785" t="s">
        <v>4301</v>
      </c>
      <c r="B376" s="785" t="s">
        <v>30694</v>
      </c>
      <c r="C376" s="785" t="s">
        <v>4379</v>
      </c>
      <c r="D376" s="785" t="s">
        <v>2598</v>
      </c>
      <c r="E376" s="785" t="s">
        <v>11012</v>
      </c>
      <c r="F376" s="786">
        <v>44523</v>
      </c>
      <c r="G376" s="785" t="s">
        <v>12700</v>
      </c>
      <c r="H376" s="786">
        <v>44533</v>
      </c>
      <c r="I376" s="785" t="s">
        <v>30695</v>
      </c>
      <c r="J376" s="785" t="s">
        <v>629</v>
      </c>
      <c r="K376" s="785" t="s">
        <v>2612</v>
      </c>
      <c r="L376" s="785" t="s">
        <v>30696</v>
      </c>
      <c r="M376" s="785"/>
      <c r="N376" s="785"/>
      <c r="O376" s="785" t="s">
        <v>30697</v>
      </c>
      <c r="P376" s="787">
        <v>36.561279999999996</v>
      </c>
      <c r="Q376" s="787">
        <v>-0.51567600000000002</v>
      </c>
      <c r="R376" s="785" t="s">
        <v>1228</v>
      </c>
      <c r="S376" s="785" t="s">
        <v>2348</v>
      </c>
      <c r="T376" s="785" t="s">
        <v>30698</v>
      </c>
      <c r="U376" s="785" t="s">
        <v>30699</v>
      </c>
      <c r="V376" s="785">
        <v>9</v>
      </c>
      <c r="W376" s="785" t="s">
        <v>2608</v>
      </c>
      <c r="X376" s="785"/>
      <c r="Y376" s="615" t="str">
        <f t="shared" si="5"/>
        <v>Biogas International Limited</v>
      </c>
      <c r="Z376" s="785" t="s">
        <v>2599</v>
      </c>
      <c r="AA376" s="785" t="s">
        <v>5464</v>
      </c>
      <c r="AB376" s="785" t="s">
        <v>2609</v>
      </c>
      <c r="AC376" s="785" t="s">
        <v>2610</v>
      </c>
      <c r="AD376" s="786">
        <v>44551</v>
      </c>
    </row>
    <row r="377" spans="1:30" ht="15.75">
      <c r="A377" s="785" t="s">
        <v>4301</v>
      </c>
      <c r="B377" s="785" t="s">
        <v>21109</v>
      </c>
      <c r="C377" s="785" t="s">
        <v>4303</v>
      </c>
      <c r="D377" s="785" t="s">
        <v>2599</v>
      </c>
      <c r="E377" s="785" t="s">
        <v>20616</v>
      </c>
      <c r="F377" s="786">
        <v>44494</v>
      </c>
      <c r="G377" s="785" t="s">
        <v>13709</v>
      </c>
      <c r="H377" s="786">
        <v>44531</v>
      </c>
      <c r="I377" s="785" t="s">
        <v>21110</v>
      </c>
      <c r="J377" s="785" t="s">
        <v>629</v>
      </c>
      <c r="K377" s="785">
        <v>99999</v>
      </c>
      <c r="L377" s="785" t="s">
        <v>21111</v>
      </c>
      <c r="M377" s="785"/>
      <c r="N377" s="785"/>
      <c r="O377" s="785"/>
      <c r="P377" s="787">
        <v>36.006022999999999</v>
      </c>
      <c r="Q377" s="787">
        <v>-0.26933400000000002</v>
      </c>
      <c r="R377" s="785" t="s">
        <v>695</v>
      </c>
      <c r="S377" s="785" t="s">
        <v>696</v>
      </c>
      <c r="T377" s="785" t="s">
        <v>3160</v>
      </c>
      <c r="U377" s="785" t="s">
        <v>21112</v>
      </c>
      <c r="V377" s="785">
        <v>8</v>
      </c>
      <c r="W377" s="785" t="s">
        <v>21103</v>
      </c>
      <c r="X377" s="785" t="s">
        <v>21104</v>
      </c>
      <c r="Y377" s="615" t="str">
        <f t="shared" si="5"/>
        <v>Robert Ngetich</v>
      </c>
      <c r="Z377" s="785" t="s">
        <v>2599</v>
      </c>
      <c r="AA377" s="785" t="s">
        <v>4314</v>
      </c>
      <c r="AB377" s="785" t="s">
        <v>2683</v>
      </c>
      <c r="AC377" s="785" t="s">
        <v>2606</v>
      </c>
      <c r="AD377" s="786">
        <v>44595</v>
      </c>
    </row>
    <row r="378" spans="1:30" ht="15.75">
      <c r="A378" s="785" t="s">
        <v>4301</v>
      </c>
      <c r="B378" s="785" t="s">
        <v>21146</v>
      </c>
      <c r="C378" s="785" t="s">
        <v>4303</v>
      </c>
      <c r="D378" s="785" t="s">
        <v>2599</v>
      </c>
      <c r="E378" s="785" t="s">
        <v>8272</v>
      </c>
      <c r="F378" s="786">
        <v>44496</v>
      </c>
      <c r="G378" s="785" t="s">
        <v>13709</v>
      </c>
      <c r="H378" s="786">
        <v>44531</v>
      </c>
      <c r="I378" s="785" t="s">
        <v>21147</v>
      </c>
      <c r="J378" s="785" t="s">
        <v>627</v>
      </c>
      <c r="K378" s="785" t="s">
        <v>21148</v>
      </c>
      <c r="L378" s="785" t="s">
        <v>21117</v>
      </c>
      <c r="M378" s="785"/>
      <c r="N378" s="785"/>
      <c r="O378" s="785"/>
      <c r="P378" s="787">
        <v>36.015242000000001</v>
      </c>
      <c r="Q378" s="787">
        <v>-0.30506299999999997</v>
      </c>
      <c r="R378" s="785" t="s">
        <v>695</v>
      </c>
      <c r="S378" s="785" t="s">
        <v>696</v>
      </c>
      <c r="T378" s="785" t="s">
        <v>21126</v>
      </c>
      <c r="U378" s="785" t="s">
        <v>3160</v>
      </c>
      <c r="V378" s="785">
        <v>10</v>
      </c>
      <c r="W378" s="785" t="s">
        <v>21103</v>
      </c>
      <c r="X378" s="785" t="s">
        <v>21104</v>
      </c>
      <c r="Y378" s="615" t="str">
        <f t="shared" si="5"/>
        <v>Robert Ngetich</v>
      </c>
      <c r="Z378" s="785" t="s">
        <v>2599</v>
      </c>
      <c r="AA378" s="785" t="s">
        <v>4314</v>
      </c>
      <c r="AB378" s="785" t="s">
        <v>2683</v>
      </c>
      <c r="AC378" s="785" t="s">
        <v>2606</v>
      </c>
      <c r="AD378" s="786">
        <v>44741</v>
      </c>
    </row>
    <row r="379" spans="1:30" ht="15.75">
      <c r="A379" s="785" t="s">
        <v>4301</v>
      </c>
      <c r="B379" s="785" t="s">
        <v>24711</v>
      </c>
      <c r="C379" s="785" t="s">
        <v>4303</v>
      </c>
      <c r="D379" s="785" t="s">
        <v>2599</v>
      </c>
      <c r="E379" s="785" t="s">
        <v>16592</v>
      </c>
      <c r="F379" s="786">
        <v>44520</v>
      </c>
      <c r="G379" s="785" t="s">
        <v>13709</v>
      </c>
      <c r="H379" s="786">
        <v>44531</v>
      </c>
      <c r="I379" s="785" t="s">
        <v>24712</v>
      </c>
      <c r="J379" s="785" t="s">
        <v>627</v>
      </c>
      <c r="K379" s="785">
        <v>99999</v>
      </c>
      <c r="L379" s="785" t="s">
        <v>24713</v>
      </c>
      <c r="M379" s="785"/>
      <c r="N379" s="785"/>
      <c r="O379" s="785" t="s">
        <v>24714</v>
      </c>
      <c r="P379" s="787">
        <v>36.660722</v>
      </c>
      <c r="Q379" s="787">
        <v>-1.1911119999999999</v>
      </c>
      <c r="R379" s="785" t="s">
        <v>821</v>
      </c>
      <c r="S379" s="785" t="s">
        <v>2943</v>
      </c>
      <c r="T379" s="785" t="s">
        <v>2944</v>
      </c>
      <c r="U379" s="785" t="s">
        <v>24715</v>
      </c>
      <c r="V379" s="785">
        <v>8</v>
      </c>
      <c r="W379" s="785" t="s">
        <v>3803</v>
      </c>
      <c r="X379" s="785" t="s">
        <v>3803</v>
      </c>
      <c r="Y379" s="615" t="str">
        <f t="shared" si="5"/>
        <v>Timothy Kabue</v>
      </c>
      <c r="Z379" s="785" t="s">
        <v>2599</v>
      </c>
      <c r="AA379" s="785" t="s">
        <v>4314</v>
      </c>
      <c r="AB379" s="785" t="s">
        <v>2605</v>
      </c>
      <c r="AC379" s="785" t="s">
        <v>2606</v>
      </c>
      <c r="AD379" s="786">
        <v>44547</v>
      </c>
    </row>
    <row r="380" spans="1:30" ht="15.75">
      <c r="A380" s="785" t="s">
        <v>4301</v>
      </c>
      <c r="B380" s="785" t="s">
        <v>19341</v>
      </c>
      <c r="C380" s="785" t="s">
        <v>4379</v>
      </c>
      <c r="D380" s="785" t="s">
        <v>2598</v>
      </c>
      <c r="E380" s="785" t="s">
        <v>4981</v>
      </c>
      <c r="F380" s="786">
        <v>44530</v>
      </c>
      <c r="G380" s="785" t="s">
        <v>4981</v>
      </c>
      <c r="H380" s="786">
        <v>44530</v>
      </c>
      <c r="I380" s="785" t="s">
        <v>19342</v>
      </c>
      <c r="J380" s="785" t="s">
        <v>629</v>
      </c>
      <c r="K380" s="785">
        <v>99999</v>
      </c>
      <c r="L380" s="785" t="s">
        <v>19343</v>
      </c>
      <c r="M380" s="785"/>
      <c r="N380" s="785"/>
      <c r="O380" s="785" t="s">
        <v>19344</v>
      </c>
      <c r="P380" s="787">
        <v>35.477065000000003</v>
      </c>
      <c r="Q380" s="787">
        <v>0.711198</v>
      </c>
      <c r="R380" s="785" t="s">
        <v>893</v>
      </c>
      <c r="S380" s="785" t="s">
        <v>1356</v>
      </c>
      <c r="T380" s="785" t="s">
        <v>19345</v>
      </c>
      <c r="U380" s="785" t="s">
        <v>19346</v>
      </c>
      <c r="V380" s="785">
        <v>10</v>
      </c>
      <c r="W380" s="785" t="s">
        <v>19232</v>
      </c>
      <c r="X380" s="785" t="s">
        <v>3568</v>
      </c>
      <c r="Y380" s="615" t="str">
        <f t="shared" si="5"/>
        <v>Pafasi  Enterprise</v>
      </c>
      <c r="Z380" s="785" t="s">
        <v>2599</v>
      </c>
      <c r="AA380" s="785" t="s">
        <v>4349</v>
      </c>
      <c r="AB380" s="785" t="s">
        <v>2683</v>
      </c>
      <c r="AC380" s="785" t="s">
        <v>2606</v>
      </c>
      <c r="AD380" s="786">
        <v>44530</v>
      </c>
    </row>
    <row r="381" spans="1:30" ht="15.75">
      <c r="A381" s="785" t="s">
        <v>4301</v>
      </c>
      <c r="B381" s="785" t="s">
        <v>30689</v>
      </c>
      <c r="C381" s="785" t="s">
        <v>4379</v>
      </c>
      <c r="D381" s="785" t="s">
        <v>2598</v>
      </c>
      <c r="E381" s="785" t="s">
        <v>30690</v>
      </c>
      <c r="F381" s="786">
        <v>44519</v>
      </c>
      <c r="G381" s="785" t="s">
        <v>22753</v>
      </c>
      <c r="H381" s="786">
        <v>44529</v>
      </c>
      <c r="I381" s="785" t="s">
        <v>30691</v>
      </c>
      <c r="J381" s="785" t="s">
        <v>629</v>
      </c>
      <c r="K381" s="785">
        <v>99999</v>
      </c>
      <c r="L381" s="785" t="s">
        <v>30692</v>
      </c>
      <c r="M381" s="785"/>
      <c r="N381" s="785"/>
      <c r="O381" s="785" t="s">
        <v>30693</v>
      </c>
      <c r="P381" s="787">
        <v>35.110680000000002</v>
      </c>
      <c r="Q381" s="787">
        <v>0.96002500000000002</v>
      </c>
      <c r="R381" s="785" t="s">
        <v>1189</v>
      </c>
      <c r="S381" s="785" t="s">
        <v>2977</v>
      </c>
      <c r="T381" s="785" t="s">
        <v>2920</v>
      </c>
      <c r="U381" s="785" t="s">
        <v>3877</v>
      </c>
      <c r="V381" s="785">
        <v>9</v>
      </c>
      <c r="W381" s="785" t="s">
        <v>2608</v>
      </c>
      <c r="X381" s="785"/>
      <c r="Y381" s="615" t="str">
        <f t="shared" si="5"/>
        <v>Biogas International Limited</v>
      </c>
      <c r="Z381" s="785" t="s">
        <v>2599</v>
      </c>
      <c r="AA381" s="785" t="s">
        <v>5464</v>
      </c>
      <c r="AB381" s="785" t="s">
        <v>2609</v>
      </c>
      <c r="AC381" s="785" t="s">
        <v>2610</v>
      </c>
      <c r="AD381" s="786">
        <v>44551</v>
      </c>
    </row>
    <row r="382" spans="1:30" ht="15.75">
      <c r="A382" s="785" t="s">
        <v>4301</v>
      </c>
      <c r="B382" s="785" t="s">
        <v>27390</v>
      </c>
      <c r="C382" s="785" t="s">
        <v>4379</v>
      </c>
      <c r="D382" s="785" t="s">
        <v>4418</v>
      </c>
      <c r="E382" s="785" t="s">
        <v>27391</v>
      </c>
      <c r="F382" s="786">
        <v>44518</v>
      </c>
      <c r="G382" s="785" t="s">
        <v>25223</v>
      </c>
      <c r="H382" s="786">
        <v>44528</v>
      </c>
      <c r="I382" s="785" t="s">
        <v>27392</v>
      </c>
      <c r="J382" s="785" t="s">
        <v>627</v>
      </c>
      <c r="K382" s="785" t="s">
        <v>2612</v>
      </c>
      <c r="L382" s="785" t="s">
        <v>27393</v>
      </c>
      <c r="M382" s="785"/>
      <c r="N382" s="785"/>
      <c r="O382" s="785" t="s">
        <v>27394</v>
      </c>
      <c r="P382" s="787">
        <v>34.947408000000003</v>
      </c>
      <c r="Q382" s="787">
        <v>0.82445500000000005</v>
      </c>
      <c r="R382" s="785" t="s">
        <v>2301</v>
      </c>
      <c r="S382" s="785" t="s">
        <v>2315</v>
      </c>
      <c r="T382" s="785" t="s">
        <v>27395</v>
      </c>
      <c r="U382" s="785" t="s">
        <v>27396</v>
      </c>
      <c r="V382" s="785">
        <v>6</v>
      </c>
      <c r="W382" s="785" t="s">
        <v>2608</v>
      </c>
      <c r="X382" s="785"/>
      <c r="Y382" s="615" t="str">
        <f t="shared" si="5"/>
        <v>Biogas International Limited</v>
      </c>
      <c r="Z382" s="785" t="s">
        <v>2599</v>
      </c>
      <c r="AA382" s="785" t="s">
        <v>5464</v>
      </c>
      <c r="AB382" s="785" t="s">
        <v>2609</v>
      </c>
      <c r="AC382" s="785" t="s">
        <v>2610</v>
      </c>
      <c r="AD382" s="786">
        <v>44551</v>
      </c>
    </row>
    <row r="383" spans="1:30" ht="15.75">
      <c r="A383" s="785" t="s">
        <v>4301</v>
      </c>
      <c r="B383" s="785" t="s">
        <v>4444</v>
      </c>
      <c r="C383" s="785" t="s">
        <v>4379</v>
      </c>
      <c r="D383" s="785" t="s">
        <v>2751</v>
      </c>
      <c r="E383" s="785" t="s">
        <v>4445</v>
      </c>
      <c r="F383" s="786">
        <v>44443</v>
      </c>
      <c r="G383" s="785" t="s">
        <v>4446</v>
      </c>
      <c r="H383" s="786">
        <v>44526</v>
      </c>
      <c r="I383" s="785" t="s">
        <v>4447</v>
      </c>
      <c r="J383" s="785" t="s">
        <v>627</v>
      </c>
      <c r="K383" s="785" t="s">
        <v>4448</v>
      </c>
      <c r="L383" s="785" t="s">
        <v>4449</v>
      </c>
      <c r="M383" s="785"/>
      <c r="N383" s="785"/>
      <c r="O383" s="785"/>
      <c r="P383" s="787">
        <v>38.351852000000001</v>
      </c>
      <c r="Q383" s="787">
        <v>-3.38916</v>
      </c>
      <c r="R383" s="785" t="s">
        <v>766</v>
      </c>
      <c r="S383" s="785" t="s">
        <v>767</v>
      </c>
      <c r="T383" s="785" t="s">
        <v>768</v>
      </c>
      <c r="U383" s="785" t="s">
        <v>3589</v>
      </c>
      <c r="V383" s="785">
        <v>8</v>
      </c>
      <c r="W383" s="785" t="s">
        <v>2739</v>
      </c>
      <c r="X383" s="785" t="s">
        <v>2739</v>
      </c>
      <c r="Y383" s="615" t="str">
        <f t="shared" si="5"/>
        <v>Afrisol Energy Ltd</v>
      </c>
      <c r="Z383" s="785" t="s">
        <v>2599</v>
      </c>
      <c r="AA383" s="785" t="s">
        <v>4314</v>
      </c>
      <c r="AB383" s="785" t="s">
        <v>2683</v>
      </c>
      <c r="AC383" s="785" t="s">
        <v>2606</v>
      </c>
      <c r="AD383" s="786">
        <v>44532</v>
      </c>
    </row>
    <row r="384" spans="1:30" ht="15.75">
      <c r="A384" s="785" t="s">
        <v>4301</v>
      </c>
      <c r="B384" s="785" t="s">
        <v>17428</v>
      </c>
      <c r="C384" s="785" t="s">
        <v>4303</v>
      </c>
      <c r="D384" s="785" t="s">
        <v>2599</v>
      </c>
      <c r="E384" s="785" t="s">
        <v>16907</v>
      </c>
      <c r="F384" s="786">
        <v>44161</v>
      </c>
      <c r="G384" s="785" t="s">
        <v>4446</v>
      </c>
      <c r="H384" s="786">
        <v>44526</v>
      </c>
      <c r="I384" s="785" t="s">
        <v>17429</v>
      </c>
      <c r="J384" s="785" t="s">
        <v>629</v>
      </c>
      <c r="K384" s="785" t="s">
        <v>17430</v>
      </c>
      <c r="L384" s="785" t="s">
        <v>17431</v>
      </c>
      <c r="M384" s="785"/>
      <c r="N384" s="785"/>
      <c r="O384" s="785"/>
      <c r="P384" s="787">
        <v>36.926076999999999</v>
      </c>
      <c r="Q384" s="787">
        <v>-0.94001999999999997</v>
      </c>
      <c r="R384" s="785" t="s">
        <v>821</v>
      </c>
      <c r="S384" s="785" t="s">
        <v>2120</v>
      </c>
      <c r="T384" s="785" t="s">
        <v>14548</v>
      </c>
      <c r="U384" s="785" t="s">
        <v>3359</v>
      </c>
      <c r="V384" s="785">
        <v>8</v>
      </c>
      <c r="W384" s="785" t="s">
        <v>3535</v>
      </c>
      <c r="X384" s="785" t="s">
        <v>3535</v>
      </c>
      <c r="Y384" s="615" t="str">
        <f t="shared" si="5"/>
        <v>Maurice Kinuthia Wangui</v>
      </c>
      <c r="Z384" s="785" t="s">
        <v>2599</v>
      </c>
      <c r="AA384" s="785" t="s">
        <v>4314</v>
      </c>
      <c r="AB384" s="785" t="s">
        <v>2605</v>
      </c>
      <c r="AC384" s="785" t="s">
        <v>2606</v>
      </c>
      <c r="AD384" s="786">
        <v>44526</v>
      </c>
    </row>
    <row r="385" spans="1:30" ht="15.75">
      <c r="A385" s="785" t="s">
        <v>4301</v>
      </c>
      <c r="B385" s="785" t="s">
        <v>17439</v>
      </c>
      <c r="C385" s="785" t="s">
        <v>4303</v>
      </c>
      <c r="D385" s="785" t="s">
        <v>2599</v>
      </c>
      <c r="E385" s="785" t="s">
        <v>12399</v>
      </c>
      <c r="F385" s="786">
        <v>44083</v>
      </c>
      <c r="G385" s="785" t="s">
        <v>4446</v>
      </c>
      <c r="H385" s="786">
        <v>44526</v>
      </c>
      <c r="I385" s="785" t="s">
        <v>17440</v>
      </c>
      <c r="J385" s="785" t="s">
        <v>629</v>
      </c>
      <c r="K385" s="785" t="s">
        <v>17441</v>
      </c>
      <c r="L385" s="785" t="s">
        <v>17442</v>
      </c>
      <c r="M385" s="785"/>
      <c r="N385" s="785"/>
      <c r="O385" s="785" t="s">
        <v>17443</v>
      </c>
      <c r="P385" s="787">
        <v>36.9024</v>
      </c>
      <c r="Q385" s="787">
        <v>-0.92666700000000002</v>
      </c>
      <c r="R385" s="785" t="s">
        <v>821</v>
      </c>
      <c r="S385" s="785" t="s">
        <v>2120</v>
      </c>
      <c r="T385" s="785" t="s">
        <v>3210</v>
      </c>
      <c r="U385" s="785" t="s">
        <v>17444</v>
      </c>
      <c r="V385" s="785">
        <v>8</v>
      </c>
      <c r="W385" s="785" t="s">
        <v>3535</v>
      </c>
      <c r="X385" s="785" t="s">
        <v>3535</v>
      </c>
      <c r="Y385" s="615" t="str">
        <f t="shared" si="5"/>
        <v>Maurice Kinuthia Wangui</v>
      </c>
      <c r="Z385" s="785" t="s">
        <v>2599</v>
      </c>
      <c r="AA385" s="785" t="s">
        <v>4314</v>
      </c>
      <c r="AB385" s="785" t="s">
        <v>2605</v>
      </c>
      <c r="AC385" s="785" t="s">
        <v>2606</v>
      </c>
      <c r="AD385" s="786">
        <v>44530</v>
      </c>
    </row>
    <row r="386" spans="1:30" ht="15.75">
      <c r="A386" s="785" t="s">
        <v>4301</v>
      </c>
      <c r="B386" s="785" t="s">
        <v>13463</v>
      </c>
      <c r="C386" s="785" t="s">
        <v>4303</v>
      </c>
      <c r="D386" s="785" t="s">
        <v>2599</v>
      </c>
      <c r="E386" s="785" t="s">
        <v>10760</v>
      </c>
      <c r="F386" s="786">
        <v>44510</v>
      </c>
      <c r="G386" s="785" t="s">
        <v>13464</v>
      </c>
      <c r="H386" s="786">
        <v>44525</v>
      </c>
      <c r="I386" s="785" t="s">
        <v>13465</v>
      </c>
      <c r="J386" s="785" t="s">
        <v>629</v>
      </c>
      <c r="K386" s="785" t="s">
        <v>13466</v>
      </c>
      <c r="L386" s="785" t="s">
        <v>13467</v>
      </c>
      <c r="M386" s="785"/>
      <c r="N386" s="785"/>
      <c r="O386" s="785" t="s">
        <v>13468</v>
      </c>
      <c r="P386" s="787">
        <v>34.831507999999999</v>
      </c>
      <c r="Q386" s="787">
        <v>-0.702762</v>
      </c>
      <c r="R386" s="785" t="s">
        <v>843</v>
      </c>
      <c r="S386" s="785" t="s">
        <v>2811</v>
      </c>
      <c r="T386" s="785" t="s">
        <v>13469</v>
      </c>
      <c r="U386" s="785" t="s">
        <v>13470</v>
      </c>
      <c r="V386" s="785">
        <v>6</v>
      </c>
      <c r="W386" s="785" t="s">
        <v>3276</v>
      </c>
      <c r="X386" s="785" t="s">
        <v>2754</v>
      </c>
      <c r="Y386" s="615" t="str">
        <f t="shared" ref="Y386:Y449" si="6">IF(X386="",W386,X386)</f>
        <v>Joel Nyambane Moigare</v>
      </c>
      <c r="Z386" s="785" t="s">
        <v>2599</v>
      </c>
      <c r="AA386" s="785" t="s">
        <v>4349</v>
      </c>
      <c r="AB386" s="785" t="s">
        <v>2683</v>
      </c>
      <c r="AC386" s="785" t="s">
        <v>2606</v>
      </c>
      <c r="AD386" s="786">
        <v>44607</v>
      </c>
    </row>
    <row r="387" spans="1:30" ht="15.75">
      <c r="A387" s="785" t="s">
        <v>4301</v>
      </c>
      <c r="B387" s="785" t="s">
        <v>20110</v>
      </c>
      <c r="C387" s="785" t="s">
        <v>4303</v>
      </c>
      <c r="D387" s="785" t="s">
        <v>2599</v>
      </c>
      <c r="E387" s="785" t="s">
        <v>6420</v>
      </c>
      <c r="F387" s="786">
        <v>44248</v>
      </c>
      <c r="G387" s="785" t="s">
        <v>20111</v>
      </c>
      <c r="H387" s="786">
        <v>44524</v>
      </c>
      <c r="I387" s="785" t="s">
        <v>20112</v>
      </c>
      <c r="J387" s="785" t="s">
        <v>627</v>
      </c>
      <c r="K387" s="785" t="s">
        <v>20113</v>
      </c>
      <c r="L387" s="785" t="s">
        <v>20114</v>
      </c>
      <c r="M387" s="785"/>
      <c r="N387" s="785"/>
      <c r="O387" s="785"/>
      <c r="P387" s="787">
        <v>35.134616999999999</v>
      </c>
      <c r="Q387" s="787">
        <v>-0.63388800000000001</v>
      </c>
      <c r="R387" s="785" t="s">
        <v>2053</v>
      </c>
      <c r="S387" s="785" t="s">
        <v>2098</v>
      </c>
      <c r="T387" s="785" t="s">
        <v>20115</v>
      </c>
      <c r="U387" s="785" t="s">
        <v>20116</v>
      </c>
      <c r="V387" s="785">
        <v>10</v>
      </c>
      <c r="W387" s="785" t="s">
        <v>3314</v>
      </c>
      <c r="X387" s="785" t="s">
        <v>20109</v>
      </c>
      <c r="Y387" s="615" t="str">
        <f t="shared" si="6"/>
        <v>Philip kiget</v>
      </c>
      <c r="Z387" s="785" t="s">
        <v>2599</v>
      </c>
      <c r="AA387" s="785" t="s">
        <v>4314</v>
      </c>
      <c r="AB387" s="785" t="s">
        <v>2683</v>
      </c>
      <c r="AC387" s="785" t="s">
        <v>2606</v>
      </c>
      <c r="AD387" s="786">
        <v>44524</v>
      </c>
    </row>
    <row r="388" spans="1:30" ht="15.75">
      <c r="A388" s="785" t="s">
        <v>4301</v>
      </c>
      <c r="B388" s="785" t="s">
        <v>20231</v>
      </c>
      <c r="C388" s="785" t="s">
        <v>4303</v>
      </c>
      <c r="D388" s="785" t="s">
        <v>2599</v>
      </c>
      <c r="E388" s="785" t="s">
        <v>12771</v>
      </c>
      <c r="F388" s="786">
        <v>44232</v>
      </c>
      <c r="G388" s="785" t="s">
        <v>20111</v>
      </c>
      <c r="H388" s="786">
        <v>44524</v>
      </c>
      <c r="I388" s="785" t="s">
        <v>20232</v>
      </c>
      <c r="J388" s="785" t="s">
        <v>629</v>
      </c>
      <c r="K388" s="785" t="s">
        <v>20233</v>
      </c>
      <c r="L388" s="785" t="s">
        <v>20234</v>
      </c>
      <c r="M388" s="785"/>
      <c r="N388" s="785"/>
      <c r="O388" s="785"/>
      <c r="P388" s="787">
        <v>35.167952999999997</v>
      </c>
      <c r="Q388" s="787">
        <v>-0.46400000000000002</v>
      </c>
      <c r="R388" s="785" t="s">
        <v>2053</v>
      </c>
      <c r="S388" s="785" t="s">
        <v>3954</v>
      </c>
      <c r="T388" s="785" t="s">
        <v>20235</v>
      </c>
      <c r="U388" s="785" t="s">
        <v>20236</v>
      </c>
      <c r="V388" s="785">
        <v>24</v>
      </c>
      <c r="W388" s="785" t="s">
        <v>3314</v>
      </c>
      <c r="X388" s="785" t="s">
        <v>20109</v>
      </c>
      <c r="Y388" s="615" t="str">
        <f t="shared" si="6"/>
        <v>Philip kiget</v>
      </c>
      <c r="Z388" s="785" t="s">
        <v>2599</v>
      </c>
      <c r="AA388" s="785" t="s">
        <v>4314</v>
      </c>
      <c r="AB388" s="785" t="s">
        <v>2876</v>
      </c>
      <c r="AC388" s="785" t="s">
        <v>2606</v>
      </c>
      <c r="AD388" s="786">
        <v>44524</v>
      </c>
    </row>
    <row r="389" spans="1:30" ht="15.75">
      <c r="A389" s="785" t="s">
        <v>4301</v>
      </c>
      <c r="B389" s="785" t="s">
        <v>11011</v>
      </c>
      <c r="C389" s="785" t="s">
        <v>4303</v>
      </c>
      <c r="D389" s="785" t="s">
        <v>2599</v>
      </c>
      <c r="E389" s="785" t="s">
        <v>10924</v>
      </c>
      <c r="F389" s="786">
        <v>44459</v>
      </c>
      <c r="G389" s="785" t="s">
        <v>11012</v>
      </c>
      <c r="H389" s="786">
        <v>44523</v>
      </c>
      <c r="I389" s="785" t="s">
        <v>11013</v>
      </c>
      <c r="J389" s="785" t="s">
        <v>629</v>
      </c>
      <c r="K389" s="785">
        <v>99999</v>
      </c>
      <c r="L389" s="785" t="s">
        <v>11014</v>
      </c>
      <c r="M389" s="785"/>
      <c r="N389" s="785"/>
      <c r="O389" s="785" t="s">
        <v>11015</v>
      </c>
      <c r="P389" s="787">
        <v>34.739938000000002</v>
      </c>
      <c r="Q389" s="787">
        <v>0.14607500000000001</v>
      </c>
      <c r="R389" s="785" t="s">
        <v>1917</v>
      </c>
      <c r="S389" s="785" t="s">
        <v>11016</v>
      </c>
      <c r="T389" s="785" t="s">
        <v>11017</v>
      </c>
      <c r="U389" s="785" t="s">
        <v>11018</v>
      </c>
      <c r="V389" s="785">
        <v>6</v>
      </c>
      <c r="W389" s="785" t="s">
        <v>6356</v>
      </c>
      <c r="X389" s="785" t="s">
        <v>6356</v>
      </c>
      <c r="Y389" s="615" t="str">
        <f t="shared" si="6"/>
        <v>Gillet Lihanda</v>
      </c>
      <c r="Z389" s="785" t="s">
        <v>2599</v>
      </c>
      <c r="AA389" s="785" t="s">
        <v>4314</v>
      </c>
      <c r="AB389" s="785" t="s">
        <v>2683</v>
      </c>
      <c r="AC389" s="785" t="s">
        <v>2606</v>
      </c>
      <c r="AD389" s="786">
        <v>44524</v>
      </c>
    </row>
    <row r="390" spans="1:30" ht="15.75">
      <c r="A390" s="785" t="s">
        <v>4301</v>
      </c>
      <c r="B390" s="785" t="s">
        <v>17456</v>
      </c>
      <c r="C390" s="785" t="s">
        <v>4303</v>
      </c>
      <c r="D390" s="785" t="s">
        <v>2599</v>
      </c>
      <c r="E390" s="785" t="s">
        <v>11012</v>
      </c>
      <c r="F390" s="786">
        <v>44523</v>
      </c>
      <c r="G390" s="785" t="s">
        <v>11012</v>
      </c>
      <c r="H390" s="786">
        <v>44523</v>
      </c>
      <c r="I390" s="785" t="s">
        <v>17457</v>
      </c>
      <c r="J390" s="785" t="s">
        <v>629</v>
      </c>
      <c r="K390" s="785" t="s">
        <v>17458</v>
      </c>
      <c r="L390" s="785" t="s">
        <v>17459</v>
      </c>
      <c r="M390" s="785"/>
      <c r="N390" s="785"/>
      <c r="O390" s="785"/>
      <c r="P390" s="787">
        <v>36.899230000000003</v>
      </c>
      <c r="Q390" s="787">
        <v>-1.0225</v>
      </c>
      <c r="R390" s="785" t="s">
        <v>821</v>
      </c>
      <c r="S390" s="785" t="s">
        <v>2041</v>
      </c>
      <c r="T390" s="785" t="s">
        <v>4013</v>
      </c>
      <c r="U390" s="785" t="s">
        <v>17460</v>
      </c>
      <c r="V390" s="785">
        <v>8</v>
      </c>
      <c r="W390" s="785" t="s">
        <v>3535</v>
      </c>
      <c r="X390" s="785" t="s">
        <v>3535</v>
      </c>
      <c r="Y390" s="615" t="str">
        <f t="shared" si="6"/>
        <v>Maurice Kinuthia Wangui</v>
      </c>
      <c r="Z390" s="785" t="s">
        <v>2599</v>
      </c>
      <c r="AA390" s="785" t="s">
        <v>4314</v>
      </c>
      <c r="AB390" s="785" t="s">
        <v>2605</v>
      </c>
      <c r="AC390" s="785" t="s">
        <v>2606</v>
      </c>
      <c r="AD390" s="786">
        <v>44524</v>
      </c>
    </row>
    <row r="391" spans="1:30" ht="15.75">
      <c r="A391" s="785" t="s">
        <v>4301</v>
      </c>
      <c r="B391" s="785" t="s">
        <v>17461</v>
      </c>
      <c r="C391" s="785" t="s">
        <v>4303</v>
      </c>
      <c r="D391" s="785" t="s">
        <v>2599</v>
      </c>
      <c r="E391" s="785" t="s">
        <v>17462</v>
      </c>
      <c r="F391" s="786">
        <v>44158</v>
      </c>
      <c r="G391" s="785" t="s">
        <v>11012</v>
      </c>
      <c r="H391" s="786">
        <v>44523</v>
      </c>
      <c r="I391" s="785" t="s">
        <v>17463</v>
      </c>
      <c r="J391" s="785" t="s">
        <v>627</v>
      </c>
      <c r="K391" s="785" t="s">
        <v>17464</v>
      </c>
      <c r="L391" s="785" t="s">
        <v>17465</v>
      </c>
      <c r="M391" s="785"/>
      <c r="N391" s="785"/>
      <c r="O391" s="785"/>
      <c r="P391" s="787">
        <v>36.909109999999998</v>
      </c>
      <c r="Q391" s="787">
        <v>-0.99426700000000001</v>
      </c>
      <c r="R391" s="785" t="s">
        <v>821</v>
      </c>
      <c r="S391" s="785" t="s">
        <v>2041</v>
      </c>
      <c r="T391" s="785" t="s">
        <v>17466</v>
      </c>
      <c r="U391" s="785" t="s">
        <v>6594</v>
      </c>
      <c r="V391" s="785">
        <v>8</v>
      </c>
      <c r="W391" s="785" t="s">
        <v>3535</v>
      </c>
      <c r="X391" s="785" t="s">
        <v>3535</v>
      </c>
      <c r="Y391" s="615" t="str">
        <f t="shared" si="6"/>
        <v>Maurice Kinuthia Wangui</v>
      </c>
      <c r="Z391" s="785" t="s">
        <v>2599</v>
      </c>
      <c r="AA391" s="785" t="s">
        <v>4314</v>
      </c>
      <c r="AB391" s="785" t="s">
        <v>2605</v>
      </c>
      <c r="AC391" s="785" t="s">
        <v>2606</v>
      </c>
      <c r="AD391" s="786">
        <v>44524</v>
      </c>
    </row>
    <row r="392" spans="1:30" ht="15.75">
      <c r="A392" s="785" t="s">
        <v>4301</v>
      </c>
      <c r="B392" s="785" t="s">
        <v>17467</v>
      </c>
      <c r="C392" s="785" t="s">
        <v>4303</v>
      </c>
      <c r="D392" s="785" t="s">
        <v>2599</v>
      </c>
      <c r="E392" s="785" t="s">
        <v>8265</v>
      </c>
      <c r="F392" s="786">
        <v>43974</v>
      </c>
      <c r="G392" s="785" t="s">
        <v>11012</v>
      </c>
      <c r="H392" s="786">
        <v>44523</v>
      </c>
      <c r="I392" s="785" t="s">
        <v>17468</v>
      </c>
      <c r="J392" s="785" t="s">
        <v>629</v>
      </c>
      <c r="K392" s="785" t="s">
        <v>17469</v>
      </c>
      <c r="L392" s="785" t="s">
        <v>17470</v>
      </c>
      <c r="M392" s="785"/>
      <c r="N392" s="785"/>
      <c r="O392" s="785" t="s">
        <v>17471</v>
      </c>
      <c r="P392" s="787">
        <v>36.937682000000002</v>
      </c>
      <c r="Q392" s="787">
        <v>-1.0174300000000001</v>
      </c>
      <c r="R392" s="785" t="s">
        <v>821</v>
      </c>
      <c r="S392" s="785" t="s">
        <v>2041</v>
      </c>
      <c r="T392" s="785" t="s">
        <v>2690</v>
      </c>
      <c r="U392" s="785" t="s">
        <v>3894</v>
      </c>
      <c r="V392" s="785">
        <v>8</v>
      </c>
      <c r="W392" s="785" t="s">
        <v>3535</v>
      </c>
      <c r="X392" s="785" t="s">
        <v>3535</v>
      </c>
      <c r="Y392" s="615" t="str">
        <f t="shared" si="6"/>
        <v>Maurice Kinuthia Wangui</v>
      </c>
      <c r="Z392" s="785" t="s">
        <v>2599</v>
      </c>
      <c r="AA392" s="785" t="s">
        <v>4314</v>
      </c>
      <c r="AB392" s="785" t="s">
        <v>2605</v>
      </c>
      <c r="AC392" s="785" t="s">
        <v>2606</v>
      </c>
      <c r="AD392" s="786">
        <v>44524</v>
      </c>
    </row>
    <row r="393" spans="1:30" ht="15.75">
      <c r="A393" s="785" t="s">
        <v>4301</v>
      </c>
      <c r="B393" s="785" t="s">
        <v>17523</v>
      </c>
      <c r="C393" s="785" t="s">
        <v>4303</v>
      </c>
      <c r="D393" s="785" t="s">
        <v>2599</v>
      </c>
      <c r="E393" s="785" t="s">
        <v>11201</v>
      </c>
      <c r="F393" s="786">
        <v>44046</v>
      </c>
      <c r="G393" s="785" t="s">
        <v>11012</v>
      </c>
      <c r="H393" s="786">
        <v>44523</v>
      </c>
      <c r="I393" s="785" t="s">
        <v>17524</v>
      </c>
      <c r="J393" s="785" t="s">
        <v>629</v>
      </c>
      <c r="K393" s="785" t="s">
        <v>17525</v>
      </c>
      <c r="L393" s="785" t="s">
        <v>17526</v>
      </c>
      <c r="M393" s="785"/>
      <c r="N393" s="785"/>
      <c r="O393" s="785" t="s">
        <v>17527</v>
      </c>
      <c r="P393" s="787">
        <v>36.936489999999999</v>
      </c>
      <c r="Q393" s="787">
        <v>-1.037382</v>
      </c>
      <c r="R393" s="785" t="s">
        <v>821</v>
      </c>
      <c r="S393" s="785" t="s">
        <v>2041</v>
      </c>
      <c r="T393" s="785" t="s">
        <v>2690</v>
      </c>
      <c r="U393" s="785" t="s">
        <v>3166</v>
      </c>
      <c r="V393" s="785">
        <v>10</v>
      </c>
      <c r="W393" s="785" t="s">
        <v>3535</v>
      </c>
      <c r="X393" s="785" t="s">
        <v>3535</v>
      </c>
      <c r="Y393" s="615" t="str">
        <f t="shared" si="6"/>
        <v>Maurice Kinuthia Wangui</v>
      </c>
      <c r="Z393" s="785" t="s">
        <v>2599</v>
      </c>
      <c r="AA393" s="785" t="s">
        <v>4314</v>
      </c>
      <c r="AB393" s="785" t="s">
        <v>2605</v>
      </c>
      <c r="AC393" s="785" t="s">
        <v>2606</v>
      </c>
      <c r="AD393" s="786">
        <v>44524</v>
      </c>
    </row>
    <row r="394" spans="1:30" ht="15.75">
      <c r="A394" s="785" t="s">
        <v>4301</v>
      </c>
      <c r="B394" s="785" t="s">
        <v>17624</v>
      </c>
      <c r="C394" s="785" t="s">
        <v>4303</v>
      </c>
      <c r="D394" s="785" t="s">
        <v>2599</v>
      </c>
      <c r="E394" s="785" t="s">
        <v>17625</v>
      </c>
      <c r="F394" s="786">
        <v>44035</v>
      </c>
      <c r="G394" s="785" t="s">
        <v>11012</v>
      </c>
      <c r="H394" s="786">
        <v>44523</v>
      </c>
      <c r="I394" s="785" t="s">
        <v>17626</v>
      </c>
      <c r="J394" s="785" t="s">
        <v>627</v>
      </c>
      <c r="K394" s="785" t="s">
        <v>17627</v>
      </c>
      <c r="L394" s="785" t="s">
        <v>17628</v>
      </c>
      <c r="M394" s="785"/>
      <c r="N394" s="785"/>
      <c r="O394" s="785" t="s">
        <v>17629</v>
      </c>
      <c r="P394" s="787">
        <v>36.936563</v>
      </c>
      <c r="Q394" s="787">
        <v>-1.0163770000000001</v>
      </c>
      <c r="R394" s="785" t="s">
        <v>821</v>
      </c>
      <c r="S394" s="785" t="s">
        <v>2041</v>
      </c>
      <c r="T394" s="785" t="s">
        <v>2690</v>
      </c>
      <c r="U394" s="785" t="s">
        <v>14728</v>
      </c>
      <c r="V394" s="785">
        <v>12</v>
      </c>
      <c r="W394" s="785" t="s">
        <v>3535</v>
      </c>
      <c r="X394" s="785" t="s">
        <v>3535</v>
      </c>
      <c r="Y394" s="615" t="str">
        <f t="shared" si="6"/>
        <v>Maurice Kinuthia Wangui</v>
      </c>
      <c r="Z394" s="785" t="s">
        <v>2599</v>
      </c>
      <c r="AA394" s="785" t="s">
        <v>4314</v>
      </c>
      <c r="AB394" s="785" t="s">
        <v>2605</v>
      </c>
      <c r="AC394" s="785" t="s">
        <v>2606</v>
      </c>
      <c r="AD394" s="786">
        <v>44524</v>
      </c>
    </row>
    <row r="395" spans="1:30" ht="15.75">
      <c r="A395" s="785" t="s">
        <v>4301</v>
      </c>
      <c r="B395" s="785" t="s">
        <v>30681</v>
      </c>
      <c r="C395" s="785" t="s">
        <v>4379</v>
      </c>
      <c r="D395" s="785" t="s">
        <v>2598</v>
      </c>
      <c r="E395" s="785" t="s">
        <v>30682</v>
      </c>
      <c r="F395" s="786">
        <v>44512</v>
      </c>
      <c r="G395" s="785" t="s">
        <v>6954</v>
      </c>
      <c r="H395" s="786">
        <v>44522</v>
      </c>
      <c r="I395" s="785" t="s">
        <v>30683</v>
      </c>
      <c r="J395" s="785" t="s">
        <v>627</v>
      </c>
      <c r="K395" s="785" t="s">
        <v>30684</v>
      </c>
      <c r="L395" s="785" t="s">
        <v>30685</v>
      </c>
      <c r="M395" s="785"/>
      <c r="N395" s="785"/>
      <c r="O395" s="785" t="s">
        <v>30686</v>
      </c>
      <c r="P395" s="787">
        <v>34.829206999999997</v>
      </c>
      <c r="Q395" s="787">
        <v>0.33335399999999998</v>
      </c>
      <c r="R395" s="785" t="s">
        <v>1917</v>
      </c>
      <c r="S395" s="785" t="s">
        <v>11178</v>
      </c>
      <c r="T395" s="785" t="s">
        <v>30687</v>
      </c>
      <c r="U395" s="785" t="s">
        <v>30688</v>
      </c>
      <c r="V395" s="785">
        <v>9</v>
      </c>
      <c r="W395" s="785" t="s">
        <v>2608</v>
      </c>
      <c r="X395" s="785"/>
      <c r="Y395" s="615" t="str">
        <f t="shared" si="6"/>
        <v>Biogas International Limited</v>
      </c>
      <c r="Z395" s="785" t="s">
        <v>2599</v>
      </c>
      <c r="AA395" s="785" t="s">
        <v>5464</v>
      </c>
      <c r="AB395" s="785" t="s">
        <v>2609</v>
      </c>
      <c r="AC395" s="785" t="s">
        <v>2610</v>
      </c>
      <c r="AD395" s="786">
        <v>44551</v>
      </c>
    </row>
    <row r="396" spans="1:30" ht="15.75">
      <c r="A396" s="785" t="s">
        <v>4301</v>
      </c>
      <c r="B396" s="785" t="s">
        <v>27384</v>
      </c>
      <c r="C396" s="785" t="s">
        <v>4379</v>
      </c>
      <c r="D396" s="785" t="s">
        <v>4418</v>
      </c>
      <c r="E396" s="785" t="s">
        <v>27385</v>
      </c>
      <c r="F396" s="786">
        <v>44509</v>
      </c>
      <c r="G396" s="785" t="s">
        <v>16592</v>
      </c>
      <c r="H396" s="786">
        <v>44520</v>
      </c>
      <c r="I396" s="785" t="s">
        <v>27386</v>
      </c>
      <c r="J396" s="785" t="s">
        <v>629</v>
      </c>
      <c r="K396" s="785" t="s">
        <v>2612</v>
      </c>
      <c r="L396" s="785" t="s">
        <v>27387</v>
      </c>
      <c r="M396" s="785"/>
      <c r="N396" s="785"/>
      <c r="O396" s="785" t="s">
        <v>27388</v>
      </c>
      <c r="P396" s="787">
        <v>36.296633</v>
      </c>
      <c r="Q396" s="787">
        <v>-0.49040899999999998</v>
      </c>
      <c r="R396" s="785" t="s">
        <v>695</v>
      </c>
      <c r="S396" s="785" t="s">
        <v>2769</v>
      </c>
      <c r="T396" s="785" t="s">
        <v>27389</v>
      </c>
      <c r="U396" s="785" t="s">
        <v>27389</v>
      </c>
      <c r="V396" s="785">
        <v>6</v>
      </c>
      <c r="W396" s="785" t="s">
        <v>2608</v>
      </c>
      <c r="X396" s="785"/>
      <c r="Y396" s="615" t="str">
        <f t="shared" si="6"/>
        <v>Biogas International Limited</v>
      </c>
      <c r="Z396" s="785" t="s">
        <v>2599</v>
      </c>
      <c r="AA396" s="785" t="s">
        <v>5464</v>
      </c>
      <c r="AB396" s="785" t="s">
        <v>2609</v>
      </c>
      <c r="AC396" s="785" t="s">
        <v>2610</v>
      </c>
      <c r="AD396" s="786">
        <v>44512</v>
      </c>
    </row>
    <row r="397" spans="1:30" ht="15.75">
      <c r="A397" s="785" t="s">
        <v>4301</v>
      </c>
      <c r="B397" s="785" t="s">
        <v>24086</v>
      </c>
      <c r="C397" s="785" t="s">
        <v>4303</v>
      </c>
      <c r="D397" s="785" t="s">
        <v>2599</v>
      </c>
      <c r="E397" s="785" t="s">
        <v>24087</v>
      </c>
      <c r="F397" s="786">
        <v>44482</v>
      </c>
      <c r="G397" s="785" t="s">
        <v>24088</v>
      </c>
      <c r="H397" s="786">
        <v>44517</v>
      </c>
      <c r="I397" s="785" t="s">
        <v>24089</v>
      </c>
      <c r="J397" s="785" t="s">
        <v>629</v>
      </c>
      <c r="K397" s="785" t="s">
        <v>24090</v>
      </c>
      <c r="L397" s="785" t="s">
        <v>24091</v>
      </c>
      <c r="M397" s="785"/>
      <c r="N397" s="785"/>
      <c r="O397" s="785" t="s">
        <v>24092</v>
      </c>
      <c r="P397" s="787">
        <v>38.362499999999997</v>
      </c>
      <c r="Q397" s="787">
        <v>-3.4277380000000002</v>
      </c>
      <c r="R397" s="785" t="s">
        <v>766</v>
      </c>
      <c r="S397" s="785" t="s">
        <v>2745</v>
      </c>
      <c r="T397" s="785" t="s">
        <v>2745</v>
      </c>
      <c r="U397" s="785" t="s">
        <v>24093</v>
      </c>
      <c r="V397" s="785">
        <v>6</v>
      </c>
      <c r="W397" s="785" t="s">
        <v>2746</v>
      </c>
      <c r="X397" s="785" t="s">
        <v>24094</v>
      </c>
      <c r="Y397" s="615" t="str">
        <f t="shared" si="6"/>
        <v>Stephen nyange</v>
      </c>
      <c r="Z397" s="785" t="s">
        <v>2599</v>
      </c>
      <c r="AA397" s="785" t="s">
        <v>4314</v>
      </c>
      <c r="AB397" s="785" t="s">
        <v>2605</v>
      </c>
      <c r="AC397" s="785" t="s">
        <v>2606</v>
      </c>
      <c r="AD397" s="786">
        <v>44519</v>
      </c>
    </row>
    <row r="398" spans="1:30" ht="15.75">
      <c r="A398" s="785" t="s">
        <v>4301</v>
      </c>
      <c r="B398" s="785" t="s">
        <v>32340</v>
      </c>
      <c r="C398" s="785" t="s">
        <v>4322</v>
      </c>
      <c r="D398" s="785" t="s">
        <v>2902</v>
      </c>
      <c r="E398" s="785" t="s">
        <v>25238</v>
      </c>
      <c r="F398" s="786">
        <v>44456</v>
      </c>
      <c r="G398" s="785" t="s">
        <v>24088</v>
      </c>
      <c r="H398" s="786">
        <v>44517</v>
      </c>
      <c r="I398" s="785" t="s">
        <v>32341</v>
      </c>
      <c r="J398" s="785" t="s">
        <v>629</v>
      </c>
      <c r="K398" s="785" t="s">
        <v>32342</v>
      </c>
      <c r="L398" s="785" t="s">
        <v>32343</v>
      </c>
      <c r="M398" s="785"/>
      <c r="N398" s="785"/>
      <c r="O398" s="785"/>
      <c r="P398" s="787">
        <v>38.378925000000002</v>
      </c>
      <c r="Q398" s="787">
        <v>-3.4710369999999999</v>
      </c>
      <c r="R398" s="785" t="s">
        <v>766</v>
      </c>
      <c r="S398" s="785" t="s">
        <v>2745</v>
      </c>
      <c r="T398" s="785" t="s">
        <v>2745</v>
      </c>
      <c r="U398" s="785" t="s">
        <v>3907</v>
      </c>
      <c r="V398" s="785">
        <v>12</v>
      </c>
      <c r="W398" s="785" t="s">
        <v>2649</v>
      </c>
      <c r="X398" s="785"/>
      <c r="Y398" s="615" t="str">
        <f t="shared" si="6"/>
        <v>Jotham Kaluma</v>
      </c>
      <c r="Z398" s="785" t="s">
        <v>2599</v>
      </c>
      <c r="AA398" s="785" t="s">
        <v>4314</v>
      </c>
      <c r="AB398" s="785" t="s">
        <v>2605</v>
      </c>
      <c r="AC398" s="785" t="s">
        <v>2606</v>
      </c>
      <c r="AD398" s="786">
        <v>44678</v>
      </c>
    </row>
    <row r="399" spans="1:30" ht="15.75">
      <c r="A399" s="785" t="s">
        <v>4301</v>
      </c>
      <c r="B399" s="785" t="s">
        <v>18349</v>
      </c>
      <c r="C399" s="785" t="s">
        <v>4303</v>
      </c>
      <c r="D399" s="785" t="s">
        <v>2599</v>
      </c>
      <c r="E399" s="785" t="s">
        <v>13716</v>
      </c>
      <c r="F399" s="786">
        <v>44453</v>
      </c>
      <c r="G399" s="785" t="s">
        <v>18350</v>
      </c>
      <c r="H399" s="786">
        <v>44516</v>
      </c>
      <c r="I399" s="785" t="s">
        <v>18351</v>
      </c>
      <c r="J399" s="785" t="s">
        <v>627</v>
      </c>
      <c r="K399" s="785">
        <v>99999</v>
      </c>
      <c r="L399" s="785" t="s">
        <v>18352</v>
      </c>
      <c r="M399" s="785"/>
      <c r="N399" s="785"/>
      <c r="O399" s="785"/>
      <c r="P399" s="787">
        <v>35.326300000000003</v>
      </c>
      <c r="Q399" s="787">
        <v>0.43248799999999998</v>
      </c>
      <c r="R399" s="785" t="s">
        <v>893</v>
      </c>
      <c r="S399" s="785" t="s">
        <v>894</v>
      </c>
      <c r="T399" s="785" t="s">
        <v>894</v>
      </c>
      <c r="U399" s="785" t="s">
        <v>3878</v>
      </c>
      <c r="V399" s="785">
        <v>12</v>
      </c>
      <c r="W399" s="785" t="s">
        <v>2722</v>
      </c>
      <c r="X399" s="785" t="s">
        <v>18203</v>
      </c>
      <c r="Y399" s="615" t="str">
        <f t="shared" si="6"/>
        <v>Ndima renewable Energy</v>
      </c>
      <c r="Z399" s="785" t="s">
        <v>2599</v>
      </c>
      <c r="AA399" s="785" t="s">
        <v>4349</v>
      </c>
      <c r="AB399" s="785" t="s">
        <v>2683</v>
      </c>
      <c r="AC399" s="785" t="s">
        <v>2606</v>
      </c>
      <c r="AD399" s="786">
        <v>44516</v>
      </c>
    </row>
    <row r="400" spans="1:30" ht="15.75">
      <c r="A400" s="785" t="s">
        <v>4301</v>
      </c>
      <c r="B400" s="785" t="s">
        <v>17445</v>
      </c>
      <c r="C400" s="785" t="s">
        <v>4303</v>
      </c>
      <c r="D400" s="785" t="s">
        <v>2599</v>
      </c>
      <c r="E400" s="785" t="s">
        <v>17446</v>
      </c>
      <c r="F400" s="786">
        <v>44466</v>
      </c>
      <c r="G400" s="785" t="s">
        <v>17447</v>
      </c>
      <c r="H400" s="786">
        <v>44515</v>
      </c>
      <c r="I400" s="785" t="s">
        <v>17448</v>
      </c>
      <c r="J400" s="785" t="s">
        <v>629</v>
      </c>
      <c r="K400" s="785">
        <v>99999</v>
      </c>
      <c r="L400" s="785" t="s">
        <v>17449</v>
      </c>
      <c r="M400" s="785"/>
      <c r="N400" s="785"/>
      <c r="O400" s="785" t="s">
        <v>17450</v>
      </c>
      <c r="P400" s="787">
        <v>37.133192999999999</v>
      </c>
      <c r="Q400" s="787">
        <v>-0.99153800000000003</v>
      </c>
      <c r="R400" s="785" t="s">
        <v>1030</v>
      </c>
      <c r="S400" s="785" t="s">
        <v>2646</v>
      </c>
      <c r="T400" s="785" t="s">
        <v>3139</v>
      </c>
      <c r="U400" s="785" t="s">
        <v>3277</v>
      </c>
      <c r="V400" s="785">
        <v>8</v>
      </c>
      <c r="W400" s="785" t="s">
        <v>3535</v>
      </c>
      <c r="X400" s="785" t="s">
        <v>3535</v>
      </c>
      <c r="Y400" s="615" t="str">
        <f t="shared" si="6"/>
        <v>Maurice Kinuthia Wangui</v>
      </c>
      <c r="Z400" s="785" t="s">
        <v>2599</v>
      </c>
      <c r="AA400" s="785" t="s">
        <v>4314</v>
      </c>
      <c r="AB400" s="785" t="s">
        <v>2605</v>
      </c>
      <c r="AC400" s="785" t="s">
        <v>2606</v>
      </c>
      <c r="AD400" s="786">
        <v>44705</v>
      </c>
    </row>
    <row r="401" spans="1:30" ht="15.75">
      <c r="A401" s="785" t="s">
        <v>4301</v>
      </c>
      <c r="B401" s="785" t="s">
        <v>10758</v>
      </c>
      <c r="C401" s="785" t="s">
        <v>4303</v>
      </c>
      <c r="D401" s="785" t="s">
        <v>2599</v>
      </c>
      <c r="E401" s="785" t="s">
        <v>10759</v>
      </c>
      <c r="F401" s="786">
        <v>44460</v>
      </c>
      <c r="G401" s="785" t="s">
        <v>10760</v>
      </c>
      <c r="H401" s="786">
        <v>44510</v>
      </c>
      <c r="I401" s="785" t="s">
        <v>10761</v>
      </c>
      <c r="J401" s="785" t="s">
        <v>627</v>
      </c>
      <c r="K401" s="785" t="s">
        <v>10762</v>
      </c>
      <c r="L401" s="785" t="s">
        <v>10763</v>
      </c>
      <c r="M401" s="785"/>
      <c r="N401" s="785"/>
      <c r="O401" s="785" t="s">
        <v>10764</v>
      </c>
      <c r="P401" s="787">
        <v>37.620972999999999</v>
      </c>
      <c r="Q401" s="787">
        <v>-3.9883000000000002E-2</v>
      </c>
      <c r="R401" s="785" t="s">
        <v>1104</v>
      </c>
      <c r="S401" s="785" t="s">
        <v>2643</v>
      </c>
      <c r="T401" s="785" t="s">
        <v>3453</v>
      </c>
      <c r="U401" s="785" t="s">
        <v>10765</v>
      </c>
      <c r="V401" s="785">
        <v>6</v>
      </c>
      <c r="W401" s="785" t="s">
        <v>3253</v>
      </c>
      <c r="X401" s="785" t="s">
        <v>10766</v>
      </c>
      <c r="Y401" s="615" t="str">
        <f t="shared" si="6"/>
        <v>Gideon Mbaabu</v>
      </c>
      <c r="Z401" s="785" t="s">
        <v>2599</v>
      </c>
      <c r="AA401" s="785" t="s">
        <v>4349</v>
      </c>
      <c r="AB401" s="785" t="s">
        <v>2605</v>
      </c>
      <c r="AC401" s="785" t="s">
        <v>2606</v>
      </c>
      <c r="AD401" s="786">
        <v>44517</v>
      </c>
    </row>
    <row r="402" spans="1:30" ht="15.75">
      <c r="A402" s="785" t="s">
        <v>4301</v>
      </c>
      <c r="B402" s="785" t="s">
        <v>12705</v>
      </c>
      <c r="C402" s="785" t="s">
        <v>4379</v>
      </c>
      <c r="D402" s="785" t="s">
        <v>2598</v>
      </c>
      <c r="E402" s="785" t="s">
        <v>12706</v>
      </c>
      <c r="F402" s="786">
        <v>44498</v>
      </c>
      <c r="G402" s="785" t="s">
        <v>10760</v>
      </c>
      <c r="H402" s="786">
        <v>44510</v>
      </c>
      <c r="I402" s="785" t="s">
        <v>12707</v>
      </c>
      <c r="J402" s="785" t="s">
        <v>627</v>
      </c>
      <c r="K402" s="785" t="s">
        <v>2612</v>
      </c>
      <c r="L402" s="785" t="s">
        <v>12708</v>
      </c>
      <c r="M402" s="785"/>
      <c r="N402" s="785"/>
      <c r="O402" s="785"/>
      <c r="P402" s="787">
        <v>37.651997000000001</v>
      </c>
      <c r="Q402" s="787">
        <v>-0.68145999999999995</v>
      </c>
      <c r="R402" s="785" t="s">
        <v>1089</v>
      </c>
      <c r="S402" s="785" t="s">
        <v>3078</v>
      </c>
      <c r="T402" s="785" t="s">
        <v>3078</v>
      </c>
      <c r="U402" s="785" t="s">
        <v>12709</v>
      </c>
      <c r="V402" s="785">
        <v>9</v>
      </c>
      <c r="W402" s="785" t="s">
        <v>2608</v>
      </c>
      <c r="X402" s="785" t="s">
        <v>3179</v>
      </c>
      <c r="Y402" s="615" t="str">
        <f t="shared" si="6"/>
        <v>James Musyoka</v>
      </c>
      <c r="Z402" s="785" t="s">
        <v>2599</v>
      </c>
      <c r="AA402" s="785" t="s">
        <v>5464</v>
      </c>
      <c r="AB402" s="785" t="s">
        <v>2609</v>
      </c>
      <c r="AC402" s="785" t="s">
        <v>2610</v>
      </c>
      <c r="AD402" s="786">
        <v>44523</v>
      </c>
    </row>
    <row r="403" spans="1:30" ht="15.75">
      <c r="A403" s="785" t="s">
        <v>4301</v>
      </c>
      <c r="B403" s="785" t="s">
        <v>16584</v>
      </c>
      <c r="C403" s="785" t="s">
        <v>4303</v>
      </c>
      <c r="D403" s="785" t="s">
        <v>2599</v>
      </c>
      <c r="E403" s="785" t="s">
        <v>16585</v>
      </c>
      <c r="F403" s="786">
        <v>44493</v>
      </c>
      <c r="G403" s="785" t="s">
        <v>10760</v>
      </c>
      <c r="H403" s="786">
        <v>44510</v>
      </c>
      <c r="I403" s="785" t="s">
        <v>16586</v>
      </c>
      <c r="J403" s="785" t="s">
        <v>629</v>
      </c>
      <c r="K403" s="785" t="s">
        <v>16587</v>
      </c>
      <c r="L403" s="785" t="s">
        <v>16588</v>
      </c>
      <c r="M403" s="785"/>
      <c r="N403" s="785"/>
      <c r="O403" s="785"/>
      <c r="P403" s="787">
        <v>34.964457000000003</v>
      </c>
      <c r="Q403" s="787">
        <v>-0.155225</v>
      </c>
      <c r="R403" s="785" t="s">
        <v>1575</v>
      </c>
      <c r="S403" s="785" t="s">
        <v>3367</v>
      </c>
      <c r="T403" s="785" t="s">
        <v>16589</v>
      </c>
      <c r="U403" s="785" t="s">
        <v>16590</v>
      </c>
      <c r="V403" s="785">
        <v>8</v>
      </c>
      <c r="W403" s="785" t="s">
        <v>15828</v>
      </c>
      <c r="X403" s="785" t="s">
        <v>15828</v>
      </c>
      <c r="Y403" s="615" t="str">
        <f t="shared" si="6"/>
        <v>Laban Okeyo</v>
      </c>
      <c r="Z403" s="785" t="s">
        <v>2599</v>
      </c>
      <c r="AA403" s="785" t="s">
        <v>4314</v>
      </c>
      <c r="AB403" s="785" t="s">
        <v>2605</v>
      </c>
      <c r="AC403" s="785" t="s">
        <v>2606</v>
      </c>
      <c r="AD403" s="786">
        <v>44593</v>
      </c>
    </row>
    <row r="404" spans="1:30" ht="15.75">
      <c r="A404" s="785" t="s">
        <v>4301</v>
      </c>
      <c r="B404" s="785" t="s">
        <v>20504</v>
      </c>
      <c r="C404" s="785" t="s">
        <v>4303</v>
      </c>
      <c r="D404" s="785" t="s">
        <v>2599</v>
      </c>
      <c r="E404" s="785" t="s">
        <v>20505</v>
      </c>
      <c r="F404" s="786">
        <v>44481</v>
      </c>
      <c r="G404" s="785" t="s">
        <v>20506</v>
      </c>
      <c r="H404" s="786">
        <v>44504</v>
      </c>
      <c r="I404" s="785" t="s">
        <v>20507</v>
      </c>
      <c r="J404" s="785" t="s">
        <v>627</v>
      </c>
      <c r="K404" s="785" t="s">
        <v>20508</v>
      </c>
      <c r="L404" s="785" t="s">
        <v>20509</v>
      </c>
      <c r="M404" s="785"/>
      <c r="N404" s="785"/>
      <c r="O404" s="785" t="s">
        <v>20510</v>
      </c>
      <c r="P404" s="787">
        <v>37.680929999999996</v>
      </c>
      <c r="Q404" s="787">
        <v>-9.1712000000000002E-2</v>
      </c>
      <c r="R404" s="785" t="s">
        <v>1104</v>
      </c>
      <c r="S404" s="785" t="s">
        <v>2643</v>
      </c>
      <c r="T404" s="785" t="s">
        <v>3399</v>
      </c>
      <c r="U404" s="785" t="s">
        <v>9766</v>
      </c>
      <c r="V404" s="785">
        <v>8</v>
      </c>
      <c r="W404" s="785" t="s">
        <v>8017</v>
      </c>
      <c r="X404" s="785" t="s">
        <v>20484</v>
      </c>
      <c r="Y404" s="615" t="str">
        <f t="shared" si="6"/>
        <v>Phineas Mawira</v>
      </c>
      <c r="Z404" s="785" t="s">
        <v>2599</v>
      </c>
      <c r="AA404" s="785" t="s">
        <v>4314</v>
      </c>
      <c r="AB404" s="785" t="s">
        <v>2683</v>
      </c>
      <c r="AC404" s="785" t="s">
        <v>2606</v>
      </c>
      <c r="AD404" s="786">
        <v>44506</v>
      </c>
    </row>
    <row r="405" spans="1:30" ht="15.75">
      <c r="A405" s="785" t="s">
        <v>4301</v>
      </c>
      <c r="B405" s="785" t="s">
        <v>22014</v>
      </c>
      <c r="C405" s="785" t="s">
        <v>4303</v>
      </c>
      <c r="D405" s="785" t="s">
        <v>2599</v>
      </c>
      <c r="E405" s="785" t="s">
        <v>10925</v>
      </c>
      <c r="F405" s="786">
        <v>44479</v>
      </c>
      <c r="G405" s="785" t="s">
        <v>22015</v>
      </c>
      <c r="H405" s="786">
        <v>44503</v>
      </c>
      <c r="I405" s="785" t="s">
        <v>22016</v>
      </c>
      <c r="J405" s="785" t="s">
        <v>629</v>
      </c>
      <c r="K405" s="785" t="s">
        <v>22017</v>
      </c>
      <c r="L405" s="785" t="s">
        <v>22018</v>
      </c>
      <c r="M405" s="785"/>
      <c r="N405" s="785"/>
      <c r="O405" s="785" t="s">
        <v>22019</v>
      </c>
      <c r="P405" s="787">
        <v>37.602542</v>
      </c>
      <c r="Q405" s="787">
        <v>-8.7705000000000005E-2</v>
      </c>
      <c r="R405" s="785" t="s">
        <v>1104</v>
      </c>
      <c r="S405" s="785" t="s">
        <v>2643</v>
      </c>
      <c r="T405" s="785" t="s">
        <v>5862</v>
      </c>
      <c r="U405" s="785" t="s">
        <v>22020</v>
      </c>
      <c r="V405" s="785">
        <v>6</v>
      </c>
      <c r="W405" s="785" t="s">
        <v>2808</v>
      </c>
      <c r="X405" s="785" t="s">
        <v>3576</v>
      </c>
      <c r="Y405" s="615" t="str">
        <f t="shared" si="6"/>
        <v>Samuel Kirimi</v>
      </c>
      <c r="Z405" s="785" t="s">
        <v>2599</v>
      </c>
      <c r="AA405" s="785" t="s">
        <v>4349</v>
      </c>
      <c r="AB405" s="785" t="s">
        <v>2683</v>
      </c>
      <c r="AC405" s="785" t="s">
        <v>2606</v>
      </c>
      <c r="AD405" s="786">
        <v>44503</v>
      </c>
    </row>
    <row r="406" spans="1:30" ht="15.75">
      <c r="A406" s="785" t="s">
        <v>4301</v>
      </c>
      <c r="B406" s="785" t="s">
        <v>10775</v>
      </c>
      <c r="C406" s="785" t="s">
        <v>4303</v>
      </c>
      <c r="D406" s="785" t="s">
        <v>2599</v>
      </c>
      <c r="E406" s="785" t="s">
        <v>10776</v>
      </c>
      <c r="F406" s="786">
        <v>44486</v>
      </c>
      <c r="G406" s="785" t="s">
        <v>10777</v>
      </c>
      <c r="H406" s="786">
        <v>44502</v>
      </c>
      <c r="I406" s="785" t="s">
        <v>10778</v>
      </c>
      <c r="J406" s="785" t="s">
        <v>629</v>
      </c>
      <c r="K406" s="785" t="s">
        <v>10779</v>
      </c>
      <c r="L406" s="785" t="s">
        <v>10780</v>
      </c>
      <c r="M406" s="785"/>
      <c r="N406" s="785"/>
      <c r="O406" s="785" t="s">
        <v>10781</v>
      </c>
      <c r="P406" s="787">
        <v>37.620229999999999</v>
      </c>
      <c r="Q406" s="787">
        <v>-4.0543000000000003E-2</v>
      </c>
      <c r="R406" s="785" t="s">
        <v>1104</v>
      </c>
      <c r="S406" s="785" t="s">
        <v>2643</v>
      </c>
      <c r="T406" s="785" t="s">
        <v>3453</v>
      </c>
      <c r="U406" s="785" t="s">
        <v>10765</v>
      </c>
      <c r="V406" s="785">
        <v>8</v>
      </c>
      <c r="W406" s="785" t="s">
        <v>3253</v>
      </c>
      <c r="X406" s="785" t="s">
        <v>10766</v>
      </c>
      <c r="Y406" s="615" t="str">
        <f t="shared" si="6"/>
        <v>Gideon Mbaabu</v>
      </c>
      <c r="Z406" s="785" t="s">
        <v>2599</v>
      </c>
      <c r="AA406" s="785" t="s">
        <v>4349</v>
      </c>
      <c r="AB406" s="785" t="s">
        <v>2605</v>
      </c>
      <c r="AC406" s="785" t="s">
        <v>2606</v>
      </c>
      <c r="AD406" s="786">
        <v>44517</v>
      </c>
    </row>
    <row r="407" spans="1:30" ht="15.75">
      <c r="A407" s="785" t="s">
        <v>4301</v>
      </c>
      <c r="B407" s="785" t="s">
        <v>32470</v>
      </c>
      <c r="C407" s="785" t="s">
        <v>4322</v>
      </c>
      <c r="D407" s="785" t="s">
        <v>2902</v>
      </c>
      <c r="E407" s="785" t="s">
        <v>21790</v>
      </c>
      <c r="F407" s="786">
        <v>44492</v>
      </c>
      <c r="G407" s="785" t="s">
        <v>10777</v>
      </c>
      <c r="H407" s="786">
        <v>44502</v>
      </c>
      <c r="I407" s="785" t="s">
        <v>32471</v>
      </c>
      <c r="J407" s="785" t="s">
        <v>2845</v>
      </c>
      <c r="K407" s="785" t="s">
        <v>32472</v>
      </c>
      <c r="L407" s="785" t="s">
        <v>32473</v>
      </c>
      <c r="M407" s="785"/>
      <c r="N407" s="785"/>
      <c r="O407" s="785"/>
      <c r="P407" s="787">
        <v>38.427022000000001</v>
      </c>
      <c r="Q407" s="787">
        <v>-3.2917200000000002</v>
      </c>
      <c r="R407" s="785" t="s">
        <v>766</v>
      </c>
      <c r="S407" s="785" t="s">
        <v>1394</v>
      </c>
      <c r="T407" s="785" t="s">
        <v>32474</v>
      </c>
      <c r="U407" s="785" t="s">
        <v>32475</v>
      </c>
      <c r="V407" s="785">
        <v>12</v>
      </c>
      <c r="W407" s="785" t="s">
        <v>2608</v>
      </c>
      <c r="X407" s="785"/>
      <c r="Y407" s="615" t="str">
        <f t="shared" si="6"/>
        <v>Biogas International Limited</v>
      </c>
      <c r="Z407" s="785" t="s">
        <v>2599</v>
      </c>
      <c r="AA407" s="785" t="s">
        <v>5464</v>
      </c>
      <c r="AB407" s="785" t="s">
        <v>2609</v>
      </c>
      <c r="AC407" s="785" t="s">
        <v>2610</v>
      </c>
      <c r="AD407" s="786">
        <v>44512</v>
      </c>
    </row>
    <row r="408" spans="1:30" ht="15.75">
      <c r="A408" s="785" t="s">
        <v>4301</v>
      </c>
      <c r="B408" s="785" t="s">
        <v>9725</v>
      </c>
      <c r="C408" s="785" t="s">
        <v>4303</v>
      </c>
      <c r="D408" s="785" t="s">
        <v>2599</v>
      </c>
      <c r="E408" s="785" t="s">
        <v>9726</v>
      </c>
      <c r="F408" s="786">
        <v>44489</v>
      </c>
      <c r="G408" s="785" t="s">
        <v>9727</v>
      </c>
      <c r="H408" s="786">
        <v>44501</v>
      </c>
      <c r="I408" s="785" t="s">
        <v>9728</v>
      </c>
      <c r="J408" s="785" t="s">
        <v>629</v>
      </c>
      <c r="K408" s="785" t="s">
        <v>9729</v>
      </c>
      <c r="L408" s="785" t="s">
        <v>9730</v>
      </c>
      <c r="M408" s="785"/>
      <c r="N408" s="785"/>
      <c r="O408" s="785" t="s">
        <v>9731</v>
      </c>
      <c r="P408" s="787">
        <v>36.970934999999997</v>
      </c>
      <c r="Q408" s="787">
        <v>-0.487452</v>
      </c>
      <c r="R408" s="785" t="s">
        <v>1056</v>
      </c>
      <c r="S408" s="785" t="s">
        <v>2131</v>
      </c>
      <c r="T408" s="785" t="s">
        <v>3825</v>
      </c>
      <c r="U408" s="785" t="s">
        <v>3895</v>
      </c>
      <c r="V408" s="785">
        <v>12</v>
      </c>
      <c r="W408" s="785" t="s">
        <v>9724</v>
      </c>
      <c r="X408" s="785" t="s">
        <v>9680</v>
      </c>
      <c r="Y408" s="615" t="str">
        <f t="shared" si="6"/>
        <v>Francis Nyaga</v>
      </c>
      <c r="Z408" s="785" t="s">
        <v>2599</v>
      </c>
      <c r="AA408" s="785" t="s">
        <v>4314</v>
      </c>
      <c r="AB408" s="785" t="s">
        <v>2605</v>
      </c>
      <c r="AC408" s="785" t="s">
        <v>2606</v>
      </c>
      <c r="AD408" s="786">
        <v>44503</v>
      </c>
    </row>
    <row r="409" spans="1:30" ht="15.75">
      <c r="A409" s="785" t="s">
        <v>4301</v>
      </c>
      <c r="B409" s="785" t="s">
        <v>10597</v>
      </c>
      <c r="C409" s="785" t="s">
        <v>4303</v>
      </c>
      <c r="D409" s="785" t="s">
        <v>2599</v>
      </c>
      <c r="E409" s="785" t="s">
        <v>7622</v>
      </c>
      <c r="F409" s="786">
        <v>44440</v>
      </c>
      <c r="G409" s="785" t="s">
        <v>9727</v>
      </c>
      <c r="H409" s="786">
        <v>44501</v>
      </c>
      <c r="I409" s="785" t="s">
        <v>10598</v>
      </c>
      <c r="J409" s="785" t="s">
        <v>629</v>
      </c>
      <c r="K409" s="785" t="s">
        <v>10599</v>
      </c>
      <c r="L409" s="785" t="s">
        <v>10600</v>
      </c>
      <c r="M409" s="785"/>
      <c r="N409" s="785"/>
      <c r="O409" s="785" t="s">
        <v>10601</v>
      </c>
      <c r="P409" s="787">
        <v>34.739052999999998</v>
      </c>
      <c r="Q409" s="787">
        <v>-0.62058800000000003</v>
      </c>
      <c r="R409" s="785" t="s">
        <v>2696</v>
      </c>
      <c r="S409" s="785" t="s">
        <v>2697</v>
      </c>
      <c r="T409" s="785" t="s">
        <v>2810</v>
      </c>
      <c r="U409" s="785" t="s">
        <v>10602</v>
      </c>
      <c r="V409" s="785">
        <v>8</v>
      </c>
      <c r="W409" s="785" t="s">
        <v>3645</v>
      </c>
      <c r="X409" s="785" t="s">
        <v>3645</v>
      </c>
      <c r="Y409" s="615" t="str">
        <f t="shared" si="6"/>
        <v>George Otwori</v>
      </c>
      <c r="Z409" s="785" t="s">
        <v>2599</v>
      </c>
      <c r="AA409" s="785" t="s">
        <v>4314</v>
      </c>
      <c r="AB409" s="785" t="s">
        <v>2683</v>
      </c>
      <c r="AC409" s="785" t="s">
        <v>2606</v>
      </c>
      <c r="AD409" s="786">
        <v>44587</v>
      </c>
    </row>
    <row r="410" spans="1:30" ht="15.75">
      <c r="A410" s="785" t="s">
        <v>4301</v>
      </c>
      <c r="B410" s="785" t="s">
        <v>6959</v>
      </c>
      <c r="C410" s="785" t="s">
        <v>4303</v>
      </c>
      <c r="D410" s="785" t="s">
        <v>2599</v>
      </c>
      <c r="E410" s="785" t="s">
        <v>6960</v>
      </c>
      <c r="F410" s="786">
        <v>44441</v>
      </c>
      <c r="G410" s="785" t="s">
        <v>6961</v>
      </c>
      <c r="H410" s="786">
        <v>44499</v>
      </c>
      <c r="I410" s="785" t="s">
        <v>6962</v>
      </c>
      <c r="J410" s="785" t="s">
        <v>629</v>
      </c>
      <c r="K410" s="785" t="s">
        <v>2612</v>
      </c>
      <c r="L410" s="785" t="s">
        <v>6963</v>
      </c>
      <c r="M410" s="785"/>
      <c r="N410" s="785"/>
      <c r="O410" s="785"/>
      <c r="P410" s="787">
        <v>35.275146999999997</v>
      </c>
      <c r="Q410" s="787">
        <v>0.45604499999999998</v>
      </c>
      <c r="R410" s="785" t="s">
        <v>893</v>
      </c>
      <c r="S410" s="785" t="s">
        <v>2708</v>
      </c>
      <c r="T410" s="785" t="s">
        <v>2708</v>
      </c>
      <c r="U410" s="785" t="s">
        <v>6964</v>
      </c>
      <c r="V410" s="785">
        <v>10</v>
      </c>
      <c r="W410" s="785" t="s">
        <v>3239</v>
      </c>
      <c r="X410" s="785" t="s">
        <v>6965</v>
      </c>
      <c r="Y410" s="615" t="str">
        <f t="shared" si="6"/>
        <v>Daniel bartilol</v>
      </c>
      <c r="Z410" s="785" t="s">
        <v>2599</v>
      </c>
      <c r="AA410" s="785" t="s">
        <v>4314</v>
      </c>
      <c r="AB410" s="785" t="s">
        <v>4052</v>
      </c>
      <c r="AC410" s="785" t="s">
        <v>2606</v>
      </c>
      <c r="AD410" s="786">
        <v>44502</v>
      </c>
    </row>
    <row r="411" spans="1:30" ht="15.75">
      <c r="A411" s="785" t="s">
        <v>4301</v>
      </c>
      <c r="B411" s="785" t="s">
        <v>10900</v>
      </c>
      <c r="C411" s="785" t="s">
        <v>4303</v>
      </c>
      <c r="D411" s="785" t="s">
        <v>2599</v>
      </c>
      <c r="E411" s="785" t="s">
        <v>10901</v>
      </c>
      <c r="F411" s="786">
        <v>44477</v>
      </c>
      <c r="G411" s="785" t="s">
        <v>6961</v>
      </c>
      <c r="H411" s="786">
        <v>44499</v>
      </c>
      <c r="I411" s="785" t="s">
        <v>10902</v>
      </c>
      <c r="J411" s="785" t="s">
        <v>629</v>
      </c>
      <c r="K411" s="785" t="s">
        <v>10903</v>
      </c>
      <c r="L411" s="785" t="s">
        <v>10904</v>
      </c>
      <c r="M411" s="785"/>
      <c r="N411" s="785"/>
      <c r="O411" s="785" t="s">
        <v>10905</v>
      </c>
      <c r="P411" s="787">
        <v>37.603337000000003</v>
      </c>
      <c r="Q411" s="787">
        <v>-0.222937</v>
      </c>
      <c r="R411" s="785" t="s">
        <v>1266</v>
      </c>
      <c r="S411" s="785" t="s">
        <v>1267</v>
      </c>
      <c r="T411" s="785" t="s">
        <v>2636</v>
      </c>
      <c r="U411" s="785" t="s">
        <v>3737</v>
      </c>
      <c r="V411" s="785">
        <v>8</v>
      </c>
      <c r="W411" s="785" t="s">
        <v>7672</v>
      </c>
      <c r="X411" s="785" t="s">
        <v>10814</v>
      </c>
      <c r="Y411" s="615" t="str">
        <f t="shared" si="6"/>
        <v>Gilbert  Mugendi</v>
      </c>
      <c r="Z411" s="785" t="s">
        <v>2599</v>
      </c>
      <c r="AA411" s="785" t="s">
        <v>4314</v>
      </c>
      <c r="AB411" s="785" t="s">
        <v>2605</v>
      </c>
      <c r="AC411" s="785" t="s">
        <v>2606</v>
      </c>
      <c r="AD411" s="786">
        <v>44520</v>
      </c>
    </row>
    <row r="412" spans="1:30" ht="15.75">
      <c r="A412" s="785" t="s">
        <v>4301</v>
      </c>
      <c r="B412" s="785" t="s">
        <v>11827</v>
      </c>
      <c r="C412" s="785" t="s">
        <v>4303</v>
      </c>
      <c r="D412" s="785" t="s">
        <v>2599</v>
      </c>
      <c r="E412" s="785" t="s">
        <v>11828</v>
      </c>
      <c r="F412" s="786">
        <v>44483</v>
      </c>
      <c r="G412" s="785" t="s">
        <v>6961</v>
      </c>
      <c r="H412" s="786">
        <v>44499</v>
      </c>
      <c r="I412" s="785" t="s">
        <v>11829</v>
      </c>
      <c r="J412" s="785" t="s">
        <v>629</v>
      </c>
      <c r="K412" s="785" t="s">
        <v>11830</v>
      </c>
      <c r="L412" s="785" t="s">
        <v>11831</v>
      </c>
      <c r="M412" s="785" t="s">
        <v>11832</v>
      </c>
      <c r="N412" s="785"/>
      <c r="O412" s="785" t="s">
        <v>11833</v>
      </c>
      <c r="P412" s="787">
        <v>37.393692999999999</v>
      </c>
      <c r="Q412" s="787">
        <v>0.14108799999999999</v>
      </c>
      <c r="R412" s="785" t="s">
        <v>1104</v>
      </c>
      <c r="S412" s="785" t="s">
        <v>1826</v>
      </c>
      <c r="T412" s="785" t="s">
        <v>3363</v>
      </c>
      <c r="U412" s="785" t="s">
        <v>11834</v>
      </c>
      <c r="V412" s="785">
        <v>8</v>
      </c>
      <c r="W412" s="785" t="s">
        <v>11825</v>
      </c>
      <c r="X412" s="785" t="s">
        <v>11825</v>
      </c>
      <c r="Y412" s="615" t="str">
        <f t="shared" si="6"/>
        <v>Jackson Muia Mutiso</v>
      </c>
      <c r="Z412" s="785" t="s">
        <v>2599</v>
      </c>
      <c r="AA412" s="785" t="s">
        <v>4314</v>
      </c>
      <c r="AB412" s="785" t="s">
        <v>2605</v>
      </c>
      <c r="AC412" s="785" t="s">
        <v>2606</v>
      </c>
      <c r="AD412" s="786">
        <v>44575</v>
      </c>
    </row>
    <row r="413" spans="1:30" ht="15.75">
      <c r="A413" s="785" t="s">
        <v>4301</v>
      </c>
      <c r="B413" s="785" t="s">
        <v>12693</v>
      </c>
      <c r="C413" s="785" t="s">
        <v>4379</v>
      </c>
      <c r="D413" s="785" t="s">
        <v>2598</v>
      </c>
      <c r="E413" s="785" t="s">
        <v>12694</v>
      </c>
      <c r="F413" s="786">
        <v>44485</v>
      </c>
      <c r="G413" s="785" t="s">
        <v>6961</v>
      </c>
      <c r="H413" s="786">
        <v>44499</v>
      </c>
      <c r="I413" s="785" t="s">
        <v>12695</v>
      </c>
      <c r="J413" s="785" t="s">
        <v>627</v>
      </c>
      <c r="K413" s="785">
        <v>99999</v>
      </c>
      <c r="L413" s="785" t="s">
        <v>12696</v>
      </c>
      <c r="M413" s="785"/>
      <c r="N413" s="785"/>
      <c r="O413" s="785" t="s">
        <v>12697</v>
      </c>
      <c r="P413" s="787">
        <v>36.994523000000001</v>
      </c>
      <c r="Q413" s="787">
        <v>-1.739487</v>
      </c>
      <c r="R413" s="785" t="s">
        <v>1325</v>
      </c>
      <c r="S413" s="785" t="s">
        <v>3124</v>
      </c>
      <c r="T413" s="785" t="s">
        <v>3124</v>
      </c>
      <c r="U413" s="785" t="s">
        <v>12698</v>
      </c>
      <c r="V413" s="785">
        <v>9</v>
      </c>
      <c r="W413" s="785" t="s">
        <v>2608</v>
      </c>
      <c r="X413" s="785" t="s">
        <v>3179</v>
      </c>
      <c r="Y413" s="615" t="str">
        <f t="shared" si="6"/>
        <v>James Musyoka</v>
      </c>
      <c r="Z413" s="785" t="s">
        <v>2599</v>
      </c>
      <c r="AA413" s="785" t="s">
        <v>5464</v>
      </c>
      <c r="AB413" s="785" t="s">
        <v>2609</v>
      </c>
      <c r="AC413" s="785" t="s">
        <v>2610</v>
      </c>
      <c r="AD413" s="786">
        <v>44488</v>
      </c>
    </row>
    <row r="414" spans="1:30" ht="15.75">
      <c r="A414" s="785" t="s">
        <v>4301</v>
      </c>
      <c r="B414" s="785" t="s">
        <v>21887</v>
      </c>
      <c r="C414" s="785" t="s">
        <v>4303</v>
      </c>
      <c r="D414" s="785" t="s">
        <v>2599</v>
      </c>
      <c r="E414" s="785" t="s">
        <v>4480</v>
      </c>
      <c r="F414" s="786">
        <v>44462</v>
      </c>
      <c r="G414" s="785" t="s">
        <v>12706</v>
      </c>
      <c r="H414" s="786">
        <v>44498</v>
      </c>
      <c r="I414" s="785" t="s">
        <v>21888</v>
      </c>
      <c r="J414" s="785" t="s">
        <v>627</v>
      </c>
      <c r="K414" s="785" t="s">
        <v>21889</v>
      </c>
      <c r="L414" s="785" t="s">
        <v>21890</v>
      </c>
      <c r="M414" s="785"/>
      <c r="N414" s="785"/>
      <c r="O414" s="785"/>
      <c r="P414" s="787">
        <v>39.743321999999999</v>
      </c>
      <c r="Q414" s="787">
        <v>-3.9277199999999999</v>
      </c>
      <c r="R414" s="785" t="s">
        <v>1671</v>
      </c>
      <c r="S414" s="785" t="s">
        <v>3084</v>
      </c>
      <c r="T414" s="785" t="s">
        <v>3677</v>
      </c>
      <c r="U414" s="785" t="s">
        <v>21880</v>
      </c>
      <c r="V414" s="785">
        <v>8</v>
      </c>
      <c r="W414" s="785" t="s">
        <v>3512</v>
      </c>
      <c r="X414" s="785" t="s">
        <v>21859</v>
      </c>
      <c r="Y414" s="615" t="str">
        <f t="shared" si="6"/>
        <v>Samson sirya</v>
      </c>
      <c r="Z414" s="785" t="s">
        <v>2599</v>
      </c>
      <c r="AA414" s="785" t="s">
        <v>4314</v>
      </c>
      <c r="AB414" s="785" t="s">
        <v>2605</v>
      </c>
      <c r="AC414" s="785" t="s">
        <v>2606</v>
      </c>
      <c r="AD414" s="786">
        <v>44498</v>
      </c>
    </row>
    <row r="415" spans="1:30" ht="15.75">
      <c r="A415" s="785" t="s">
        <v>4301</v>
      </c>
      <c r="B415" s="785" t="s">
        <v>21915</v>
      </c>
      <c r="C415" s="785" t="s">
        <v>4303</v>
      </c>
      <c r="D415" s="785" t="s">
        <v>2599</v>
      </c>
      <c r="E415" s="785" t="s">
        <v>21916</v>
      </c>
      <c r="F415" s="786">
        <v>44474</v>
      </c>
      <c r="G415" s="785" t="s">
        <v>12706</v>
      </c>
      <c r="H415" s="786">
        <v>44498</v>
      </c>
      <c r="I415" s="785" t="s">
        <v>21917</v>
      </c>
      <c r="J415" s="785" t="s">
        <v>627</v>
      </c>
      <c r="K415" s="785" t="s">
        <v>21918</v>
      </c>
      <c r="L415" s="785" t="s">
        <v>21919</v>
      </c>
      <c r="M415" s="785"/>
      <c r="N415" s="785"/>
      <c r="O415" s="785"/>
      <c r="P415" s="787">
        <v>39.499797999999998</v>
      </c>
      <c r="Q415" s="787">
        <v>-3.8914550000000001</v>
      </c>
      <c r="R415" s="785" t="s">
        <v>1671</v>
      </c>
      <c r="S415" s="785" t="s">
        <v>3083</v>
      </c>
      <c r="T415" s="785" t="s">
        <v>3944</v>
      </c>
      <c r="U415" s="785" t="s">
        <v>21920</v>
      </c>
      <c r="V415" s="785">
        <v>12</v>
      </c>
      <c r="W415" s="785" t="s">
        <v>3512</v>
      </c>
      <c r="X415" s="785" t="s">
        <v>21859</v>
      </c>
      <c r="Y415" s="615" t="str">
        <f t="shared" si="6"/>
        <v>Samson sirya</v>
      </c>
      <c r="Z415" s="785" t="s">
        <v>2599</v>
      </c>
      <c r="AA415" s="785" t="s">
        <v>4314</v>
      </c>
      <c r="AB415" s="785" t="s">
        <v>2605</v>
      </c>
      <c r="AC415" s="785" t="s">
        <v>2606</v>
      </c>
      <c r="AD415" s="786">
        <v>44498</v>
      </c>
    </row>
    <row r="416" spans="1:30" ht="15.75">
      <c r="A416" s="785" t="s">
        <v>4301</v>
      </c>
      <c r="B416" s="785" t="s">
        <v>21921</v>
      </c>
      <c r="C416" s="785" t="s">
        <v>4303</v>
      </c>
      <c r="D416" s="785" t="s">
        <v>2599</v>
      </c>
      <c r="E416" s="785" t="s">
        <v>20505</v>
      </c>
      <c r="F416" s="786">
        <v>44481</v>
      </c>
      <c r="G416" s="785" t="s">
        <v>12706</v>
      </c>
      <c r="H416" s="786">
        <v>44498</v>
      </c>
      <c r="I416" s="785" t="s">
        <v>21922</v>
      </c>
      <c r="J416" s="785" t="s">
        <v>629</v>
      </c>
      <c r="K416" s="785" t="s">
        <v>21923</v>
      </c>
      <c r="L416" s="785" t="s">
        <v>21924</v>
      </c>
      <c r="M416" s="785"/>
      <c r="N416" s="785"/>
      <c r="O416" s="785" t="s">
        <v>21925</v>
      </c>
      <c r="P416" s="787">
        <v>39.648223000000002</v>
      </c>
      <c r="Q416" s="787">
        <v>-3.7583530000000001</v>
      </c>
      <c r="R416" s="785" t="s">
        <v>1671</v>
      </c>
      <c r="S416" s="785" t="s">
        <v>3083</v>
      </c>
      <c r="T416" s="785" t="s">
        <v>21926</v>
      </c>
      <c r="U416" s="785" t="s">
        <v>21927</v>
      </c>
      <c r="V416" s="785">
        <v>12</v>
      </c>
      <c r="W416" s="785" t="s">
        <v>3512</v>
      </c>
      <c r="X416" s="785" t="s">
        <v>21859</v>
      </c>
      <c r="Y416" s="615" t="str">
        <f t="shared" si="6"/>
        <v>Samson sirya</v>
      </c>
      <c r="Z416" s="785" t="s">
        <v>2599</v>
      </c>
      <c r="AA416" s="785" t="s">
        <v>4314</v>
      </c>
      <c r="AB416" s="785" t="s">
        <v>2605</v>
      </c>
      <c r="AC416" s="785" t="s">
        <v>2606</v>
      </c>
      <c r="AD416" s="786">
        <v>44498</v>
      </c>
    </row>
    <row r="417" spans="1:30" ht="15.75">
      <c r="A417" s="785" t="s">
        <v>4301</v>
      </c>
      <c r="B417" s="785" t="s">
        <v>21928</v>
      </c>
      <c r="C417" s="785" t="s">
        <v>4303</v>
      </c>
      <c r="D417" s="785" t="s">
        <v>2599</v>
      </c>
      <c r="E417" s="785" t="s">
        <v>21916</v>
      </c>
      <c r="F417" s="786">
        <v>44474</v>
      </c>
      <c r="G417" s="785" t="s">
        <v>12706</v>
      </c>
      <c r="H417" s="786">
        <v>44498</v>
      </c>
      <c r="I417" s="785" t="s">
        <v>21929</v>
      </c>
      <c r="J417" s="785" t="s">
        <v>627</v>
      </c>
      <c r="K417" s="785" t="s">
        <v>21930</v>
      </c>
      <c r="L417" s="785" t="s">
        <v>21931</v>
      </c>
      <c r="M417" s="785"/>
      <c r="N417" s="785"/>
      <c r="O417" s="785"/>
      <c r="P417" s="787">
        <v>39.822462000000002</v>
      </c>
      <c r="Q417" s="787">
        <v>-3.794292</v>
      </c>
      <c r="R417" s="785" t="s">
        <v>1671</v>
      </c>
      <c r="S417" s="785" t="s">
        <v>3084</v>
      </c>
      <c r="T417" s="785" t="s">
        <v>3084</v>
      </c>
      <c r="U417" s="785" t="s">
        <v>21932</v>
      </c>
      <c r="V417" s="785">
        <v>12</v>
      </c>
      <c r="W417" s="785" t="s">
        <v>3512</v>
      </c>
      <c r="X417" s="785" t="s">
        <v>21859</v>
      </c>
      <c r="Y417" s="615" t="str">
        <f t="shared" si="6"/>
        <v>Samson sirya</v>
      </c>
      <c r="Z417" s="785" t="s">
        <v>2599</v>
      </c>
      <c r="AA417" s="785" t="s">
        <v>4314</v>
      </c>
      <c r="AB417" s="785" t="s">
        <v>2605</v>
      </c>
      <c r="AC417" s="785" t="s">
        <v>2606</v>
      </c>
      <c r="AD417" s="786">
        <v>44498</v>
      </c>
    </row>
    <row r="418" spans="1:30" ht="15.75">
      <c r="A418" s="785" t="s">
        <v>4301</v>
      </c>
      <c r="B418" s="785" t="s">
        <v>22121</v>
      </c>
      <c r="C418" s="785" t="s">
        <v>4303</v>
      </c>
      <c r="D418" s="785" t="s">
        <v>2599</v>
      </c>
      <c r="E418" s="785" t="s">
        <v>22122</v>
      </c>
      <c r="F418" s="786">
        <v>44497</v>
      </c>
      <c r="G418" s="785" t="s">
        <v>22122</v>
      </c>
      <c r="H418" s="786">
        <v>44497</v>
      </c>
      <c r="I418" s="785" t="s">
        <v>22123</v>
      </c>
      <c r="J418" s="785" t="s">
        <v>627</v>
      </c>
      <c r="K418" s="785" t="s">
        <v>22124</v>
      </c>
      <c r="L418" s="785" t="s">
        <v>22125</v>
      </c>
      <c r="M418" s="785"/>
      <c r="N418" s="785"/>
      <c r="O418" s="785" t="s">
        <v>22126</v>
      </c>
      <c r="P418" s="787">
        <v>37.698898</v>
      </c>
      <c r="Q418" s="787">
        <v>-0.18857299999999999</v>
      </c>
      <c r="R418" s="785" t="s">
        <v>1104</v>
      </c>
      <c r="S418" s="785" t="s">
        <v>2806</v>
      </c>
      <c r="T418" s="785" t="s">
        <v>3409</v>
      </c>
      <c r="U418" s="785" t="s">
        <v>22127</v>
      </c>
      <c r="V418" s="785">
        <v>8</v>
      </c>
      <c r="W418" s="785" t="s">
        <v>2808</v>
      </c>
      <c r="X418" s="785" t="s">
        <v>3576</v>
      </c>
      <c r="Y418" s="615" t="str">
        <f t="shared" si="6"/>
        <v>Samuel Kirimi</v>
      </c>
      <c r="Z418" s="785" t="s">
        <v>2599</v>
      </c>
      <c r="AA418" s="785" t="s">
        <v>4349</v>
      </c>
      <c r="AB418" s="785" t="s">
        <v>2683</v>
      </c>
      <c r="AC418" s="785" t="s">
        <v>2606</v>
      </c>
      <c r="AD418" s="786">
        <v>44497</v>
      </c>
    </row>
    <row r="419" spans="1:30" ht="15.75">
      <c r="A419" s="785" t="s">
        <v>4301</v>
      </c>
      <c r="B419" s="785" t="s">
        <v>8270</v>
      </c>
      <c r="C419" s="785" t="s">
        <v>4303</v>
      </c>
      <c r="D419" s="785" t="s">
        <v>2599</v>
      </c>
      <c r="E419" s="785" t="s">
        <v>8271</v>
      </c>
      <c r="F419" s="786">
        <v>44404</v>
      </c>
      <c r="G419" s="785" t="s">
        <v>8272</v>
      </c>
      <c r="H419" s="786">
        <v>44496</v>
      </c>
      <c r="I419" s="785" t="s">
        <v>8273</v>
      </c>
      <c r="J419" s="785" t="s">
        <v>629</v>
      </c>
      <c r="K419" s="785">
        <v>99999</v>
      </c>
      <c r="L419" s="785" t="s">
        <v>8274</v>
      </c>
      <c r="M419" s="785"/>
      <c r="N419" s="785"/>
      <c r="O419" s="785" t="s">
        <v>8275</v>
      </c>
      <c r="P419" s="787">
        <v>37.351970000000001</v>
      </c>
      <c r="Q419" s="787">
        <v>-0.48838700000000002</v>
      </c>
      <c r="R419" s="785" t="s">
        <v>1961</v>
      </c>
      <c r="S419" s="785" t="s">
        <v>2066</v>
      </c>
      <c r="T419" s="785" t="s">
        <v>3934</v>
      </c>
      <c r="U419" s="785" t="s">
        <v>2801</v>
      </c>
      <c r="V419" s="785">
        <v>10</v>
      </c>
      <c r="W419" s="785" t="s">
        <v>8017</v>
      </c>
      <c r="X419" s="785" t="s">
        <v>8276</v>
      </c>
      <c r="Y419" s="615" t="str">
        <f t="shared" si="6"/>
        <v>Eric munene</v>
      </c>
      <c r="Z419" s="785" t="s">
        <v>2599</v>
      </c>
      <c r="AA419" s="785" t="s">
        <v>4314</v>
      </c>
      <c r="AB419" s="785" t="s">
        <v>2683</v>
      </c>
      <c r="AC419" s="785" t="s">
        <v>2606</v>
      </c>
      <c r="AD419" s="786">
        <v>44496</v>
      </c>
    </row>
    <row r="420" spans="1:30" ht="15.75">
      <c r="A420" s="785" t="s">
        <v>4301</v>
      </c>
      <c r="B420" s="785" t="s">
        <v>20614</v>
      </c>
      <c r="C420" s="785" t="s">
        <v>4379</v>
      </c>
      <c r="D420" s="785" t="s">
        <v>2598</v>
      </c>
      <c r="E420" s="785" t="s">
        <v>20615</v>
      </c>
      <c r="F420" s="786">
        <v>44472</v>
      </c>
      <c r="G420" s="785" t="s">
        <v>20616</v>
      </c>
      <c r="H420" s="786">
        <v>44494</v>
      </c>
      <c r="I420" s="785" t="s">
        <v>20617</v>
      </c>
      <c r="J420" s="785" t="s">
        <v>629</v>
      </c>
      <c r="K420" s="785" t="s">
        <v>20618</v>
      </c>
      <c r="L420" s="785" t="s">
        <v>20619</v>
      </c>
      <c r="M420" s="785"/>
      <c r="N420" s="785"/>
      <c r="O420" s="785" t="s">
        <v>20620</v>
      </c>
      <c r="P420" s="787">
        <v>37.682814999999998</v>
      </c>
      <c r="Q420" s="787">
        <v>-4.5635000000000002E-2</v>
      </c>
      <c r="R420" s="785" t="s">
        <v>1104</v>
      </c>
      <c r="S420" s="785" t="s">
        <v>15062</v>
      </c>
      <c r="T420" s="785" t="s">
        <v>3449</v>
      </c>
      <c r="U420" s="785" t="s">
        <v>20621</v>
      </c>
      <c r="V420" s="785">
        <v>10</v>
      </c>
      <c r="W420" s="785" t="s">
        <v>8017</v>
      </c>
      <c r="X420" s="785" t="s">
        <v>20484</v>
      </c>
      <c r="Y420" s="615" t="str">
        <f t="shared" si="6"/>
        <v>Phineas Mawira</v>
      </c>
      <c r="Z420" s="785" t="s">
        <v>2599</v>
      </c>
      <c r="AA420" s="785" t="s">
        <v>4314</v>
      </c>
      <c r="AB420" s="785" t="s">
        <v>2683</v>
      </c>
      <c r="AC420" s="785" t="s">
        <v>2606</v>
      </c>
      <c r="AD420" s="786">
        <v>44506</v>
      </c>
    </row>
    <row r="421" spans="1:30" ht="15.75">
      <c r="A421" s="785" t="s">
        <v>4301</v>
      </c>
      <c r="B421" s="785" t="s">
        <v>30670</v>
      </c>
      <c r="C421" s="785" t="s">
        <v>4379</v>
      </c>
      <c r="D421" s="785" t="s">
        <v>2598</v>
      </c>
      <c r="E421" s="785" t="s">
        <v>20623</v>
      </c>
      <c r="F421" s="786">
        <v>44484</v>
      </c>
      <c r="G421" s="785" t="s">
        <v>20616</v>
      </c>
      <c r="H421" s="786">
        <v>44494</v>
      </c>
      <c r="I421" s="785" t="s">
        <v>30671</v>
      </c>
      <c r="J421" s="785" t="s">
        <v>627</v>
      </c>
      <c r="K421" s="785">
        <v>99999</v>
      </c>
      <c r="L421" s="785" t="s">
        <v>30672</v>
      </c>
      <c r="M421" s="785"/>
      <c r="N421" s="785"/>
      <c r="O421" s="785" t="s">
        <v>30673</v>
      </c>
      <c r="P421" s="787">
        <v>36.874988999999999</v>
      </c>
      <c r="Q421" s="787">
        <v>-1.183689</v>
      </c>
      <c r="R421" s="785" t="s">
        <v>821</v>
      </c>
      <c r="S421" s="785" t="s">
        <v>821</v>
      </c>
      <c r="T421" s="785" t="s">
        <v>30674</v>
      </c>
      <c r="U421" s="785" t="s">
        <v>30674</v>
      </c>
      <c r="V421" s="785">
        <v>9</v>
      </c>
      <c r="W421" s="785" t="s">
        <v>2608</v>
      </c>
      <c r="X421" s="785"/>
      <c r="Y421" s="615" t="str">
        <f t="shared" si="6"/>
        <v>Biogas International Limited</v>
      </c>
      <c r="Z421" s="785" t="s">
        <v>2599</v>
      </c>
      <c r="AA421" s="785" t="s">
        <v>5464</v>
      </c>
      <c r="AB421" s="785" t="s">
        <v>2609</v>
      </c>
      <c r="AC421" s="785" t="s">
        <v>2610</v>
      </c>
      <c r="AD421" s="786">
        <v>44512</v>
      </c>
    </row>
    <row r="422" spans="1:30" ht="15.75">
      <c r="A422" s="785" t="s">
        <v>4301</v>
      </c>
      <c r="B422" s="785" t="s">
        <v>18491</v>
      </c>
      <c r="C422" s="785" t="s">
        <v>4303</v>
      </c>
      <c r="D422" s="785" t="s">
        <v>2599</v>
      </c>
      <c r="E422" s="785" t="s">
        <v>12358</v>
      </c>
      <c r="F422" s="786">
        <v>44166</v>
      </c>
      <c r="G422" s="785" t="s">
        <v>18492</v>
      </c>
      <c r="H422" s="786">
        <v>44488</v>
      </c>
      <c r="I422" s="785" t="s">
        <v>18493</v>
      </c>
      <c r="J422" s="785" t="s">
        <v>627</v>
      </c>
      <c r="K422" s="785" t="s">
        <v>18494</v>
      </c>
      <c r="L422" s="785" t="s">
        <v>18495</v>
      </c>
      <c r="M422" s="785"/>
      <c r="N422" s="785"/>
      <c r="O422" s="785"/>
      <c r="P422" s="787">
        <v>35.134270000000001</v>
      </c>
      <c r="Q422" s="787">
        <v>-0.64631099999999997</v>
      </c>
      <c r="R422" s="785" t="s">
        <v>2053</v>
      </c>
      <c r="S422" s="785" t="s">
        <v>2098</v>
      </c>
      <c r="T422" s="785" t="s">
        <v>2759</v>
      </c>
      <c r="U422" s="785" t="s">
        <v>18496</v>
      </c>
      <c r="V422" s="785">
        <v>12</v>
      </c>
      <c r="W422" s="785" t="s">
        <v>18483</v>
      </c>
      <c r="X422" s="785" t="s">
        <v>18483</v>
      </c>
      <c r="Y422" s="615" t="str">
        <f t="shared" si="6"/>
        <v>Nemcom Ltd</v>
      </c>
      <c r="Z422" s="785" t="s">
        <v>2599</v>
      </c>
      <c r="AA422" s="785" t="s">
        <v>4314</v>
      </c>
      <c r="AB422" s="785" t="s">
        <v>2683</v>
      </c>
      <c r="AC422" s="785" t="s">
        <v>2606</v>
      </c>
      <c r="AD422" s="786">
        <v>44488</v>
      </c>
    </row>
    <row r="423" spans="1:30" ht="15.75">
      <c r="A423" s="785" t="s">
        <v>4301</v>
      </c>
      <c r="B423" s="785" t="s">
        <v>18497</v>
      </c>
      <c r="C423" s="785" t="s">
        <v>4379</v>
      </c>
      <c r="D423" s="785" t="s">
        <v>2598</v>
      </c>
      <c r="E423" s="785" t="s">
        <v>5582</v>
      </c>
      <c r="F423" s="786">
        <v>44114</v>
      </c>
      <c r="G423" s="785" t="s">
        <v>18492</v>
      </c>
      <c r="H423" s="786">
        <v>44488</v>
      </c>
      <c r="I423" s="785" t="s">
        <v>18498</v>
      </c>
      <c r="J423" s="785" t="s">
        <v>627</v>
      </c>
      <c r="K423" s="785" t="s">
        <v>18499</v>
      </c>
      <c r="L423" s="785" t="s">
        <v>18500</v>
      </c>
      <c r="M423" s="785"/>
      <c r="N423" s="785"/>
      <c r="O423" s="785"/>
      <c r="P423" s="787">
        <v>35.121205000000003</v>
      </c>
      <c r="Q423" s="787">
        <v>-0.65767500000000001</v>
      </c>
      <c r="R423" s="785" t="s">
        <v>2053</v>
      </c>
      <c r="S423" s="785" t="s">
        <v>2098</v>
      </c>
      <c r="T423" s="785" t="s">
        <v>2759</v>
      </c>
      <c r="U423" s="785" t="s">
        <v>18501</v>
      </c>
      <c r="V423" s="785">
        <v>12</v>
      </c>
      <c r="W423" s="785" t="s">
        <v>18483</v>
      </c>
      <c r="X423" s="785" t="s">
        <v>18483</v>
      </c>
      <c r="Y423" s="615" t="str">
        <f t="shared" si="6"/>
        <v>Nemcom Ltd</v>
      </c>
      <c r="Z423" s="785" t="s">
        <v>2599</v>
      </c>
      <c r="AA423" s="785" t="s">
        <v>4314</v>
      </c>
      <c r="AB423" s="785" t="s">
        <v>2683</v>
      </c>
      <c r="AC423" s="785" t="s">
        <v>2606</v>
      </c>
      <c r="AD423" s="786">
        <v>44488</v>
      </c>
    </row>
    <row r="424" spans="1:30" ht="15.75">
      <c r="A424" s="785" t="s">
        <v>4301</v>
      </c>
      <c r="B424" s="785" t="s">
        <v>18502</v>
      </c>
      <c r="C424" s="785" t="s">
        <v>4379</v>
      </c>
      <c r="D424" s="785" t="s">
        <v>2598</v>
      </c>
      <c r="E424" s="785" t="s">
        <v>18492</v>
      </c>
      <c r="F424" s="786">
        <v>44488</v>
      </c>
      <c r="G424" s="785" t="s">
        <v>18492</v>
      </c>
      <c r="H424" s="786">
        <v>44488</v>
      </c>
      <c r="I424" s="785" t="s">
        <v>18503</v>
      </c>
      <c r="J424" s="785" t="s">
        <v>627</v>
      </c>
      <c r="K424" s="785" t="s">
        <v>18504</v>
      </c>
      <c r="L424" s="785" t="s">
        <v>18505</v>
      </c>
      <c r="M424" s="785"/>
      <c r="N424" s="785"/>
      <c r="O424" s="785"/>
      <c r="P424" s="787">
        <v>35.170453000000002</v>
      </c>
      <c r="Q424" s="787">
        <v>-0.67306999999999995</v>
      </c>
      <c r="R424" s="785" t="s">
        <v>2053</v>
      </c>
      <c r="S424" s="785" t="s">
        <v>2098</v>
      </c>
      <c r="T424" s="785" t="s">
        <v>7373</v>
      </c>
      <c r="U424" s="785" t="s">
        <v>18506</v>
      </c>
      <c r="V424" s="785">
        <v>12</v>
      </c>
      <c r="W424" s="785" t="s">
        <v>18483</v>
      </c>
      <c r="X424" s="785" t="s">
        <v>18483</v>
      </c>
      <c r="Y424" s="615" t="str">
        <f t="shared" si="6"/>
        <v>Nemcom Ltd</v>
      </c>
      <c r="Z424" s="785" t="s">
        <v>2599</v>
      </c>
      <c r="AA424" s="785" t="s">
        <v>4314</v>
      </c>
      <c r="AB424" s="785" t="s">
        <v>2683</v>
      </c>
      <c r="AC424" s="785" t="s">
        <v>2606</v>
      </c>
      <c r="AD424" s="786">
        <v>44488</v>
      </c>
    </row>
    <row r="425" spans="1:30" ht="15.75">
      <c r="A425" s="785" t="s">
        <v>4301</v>
      </c>
      <c r="B425" s="785" t="s">
        <v>18507</v>
      </c>
      <c r="C425" s="785" t="s">
        <v>4303</v>
      </c>
      <c r="D425" s="785" t="s">
        <v>2599</v>
      </c>
      <c r="E425" s="785" t="s">
        <v>12292</v>
      </c>
      <c r="F425" s="786">
        <v>44122</v>
      </c>
      <c r="G425" s="785" t="s">
        <v>18492</v>
      </c>
      <c r="H425" s="786">
        <v>44488</v>
      </c>
      <c r="I425" s="785" t="s">
        <v>18508</v>
      </c>
      <c r="J425" s="785" t="s">
        <v>629</v>
      </c>
      <c r="K425" s="785" t="s">
        <v>18509</v>
      </c>
      <c r="L425" s="785" t="s">
        <v>18510</v>
      </c>
      <c r="M425" s="785"/>
      <c r="N425" s="785"/>
      <c r="O425" s="785"/>
      <c r="P425" s="787">
        <v>35.088189999999997</v>
      </c>
      <c r="Q425" s="787">
        <v>-0.68855299999999997</v>
      </c>
      <c r="R425" s="785" t="s">
        <v>2053</v>
      </c>
      <c r="S425" s="785" t="s">
        <v>2098</v>
      </c>
      <c r="T425" s="785" t="s">
        <v>2759</v>
      </c>
      <c r="U425" s="785" t="s">
        <v>18511</v>
      </c>
      <c r="V425" s="785">
        <v>18</v>
      </c>
      <c r="W425" s="785" t="s">
        <v>18483</v>
      </c>
      <c r="X425" s="785" t="s">
        <v>18483</v>
      </c>
      <c r="Y425" s="615" t="str">
        <f t="shared" si="6"/>
        <v>Nemcom Ltd</v>
      </c>
      <c r="Z425" s="785" t="s">
        <v>2599</v>
      </c>
      <c r="AA425" s="785" t="s">
        <v>4314</v>
      </c>
      <c r="AB425" s="785" t="s">
        <v>2683</v>
      </c>
      <c r="AC425" s="785" t="s">
        <v>2606</v>
      </c>
      <c r="AD425" s="786">
        <v>44488</v>
      </c>
    </row>
    <row r="426" spans="1:30" ht="15.75">
      <c r="A426" s="785" t="s">
        <v>4301</v>
      </c>
      <c r="B426" s="785" t="s">
        <v>22114</v>
      </c>
      <c r="C426" s="785" t="s">
        <v>4379</v>
      </c>
      <c r="D426" s="785" t="s">
        <v>2598</v>
      </c>
      <c r="E426" s="785" t="s">
        <v>12694</v>
      </c>
      <c r="F426" s="786">
        <v>44485</v>
      </c>
      <c r="G426" s="785" t="s">
        <v>12694</v>
      </c>
      <c r="H426" s="786">
        <v>44485</v>
      </c>
      <c r="I426" s="785" t="s">
        <v>22115</v>
      </c>
      <c r="J426" s="785" t="s">
        <v>629</v>
      </c>
      <c r="K426" s="785" t="s">
        <v>22116</v>
      </c>
      <c r="L426" s="785" t="s">
        <v>22117</v>
      </c>
      <c r="M426" s="785"/>
      <c r="N426" s="785"/>
      <c r="O426" s="785" t="s">
        <v>22118</v>
      </c>
      <c r="P426" s="787">
        <v>37.697198</v>
      </c>
      <c r="Q426" s="787">
        <v>-0.36852000000000001</v>
      </c>
      <c r="R426" s="785" t="s">
        <v>1266</v>
      </c>
      <c r="S426" s="785" t="s">
        <v>2886</v>
      </c>
      <c r="T426" s="785" t="s">
        <v>22119</v>
      </c>
      <c r="U426" s="785" t="s">
        <v>2645</v>
      </c>
      <c r="V426" s="785">
        <v>8</v>
      </c>
      <c r="W426" s="785" t="s">
        <v>2808</v>
      </c>
      <c r="X426" s="785" t="s">
        <v>22120</v>
      </c>
      <c r="Y426" s="615" t="str">
        <f t="shared" si="6"/>
        <v>Samuel kirimi</v>
      </c>
      <c r="Z426" s="785" t="s">
        <v>2599</v>
      </c>
      <c r="AA426" s="785" t="s">
        <v>4349</v>
      </c>
      <c r="AB426" s="785" t="s">
        <v>2683</v>
      </c>
      <c r="AC426" s="785" t="s">
        <v>2606</v>
      </c>
      <c r="AD426" s="786">
        <v>44485</v>
      </c>
    </row>
    <row r="427" spans="1:30" ht="15.75">
      <c r="A427" s="785" t="s">
        <v>4301</v>
      </c>
      <c r="B427" s="785" t="s">
        <v>20622</v>
      </c>
      <c r="C427" s="785" t="s">
        <v>4303</v>
      </c>
      <c r="D427" s="785" t="s">
        <v>2599</v>
      </c>
      <c r="E427" s="785" t="s">
        <v>10924</v>
      </c>
      <c r="F427" s="786">
        <v>44459</v>
      </c>
      <c r="G427" s="785" t="s">
        <v>20623</v>
      </c>
      <c r="H427" s="786">
        <v>44484</v>
      </c>
      <c r="I427" s="785" t="s">
        <v>20624</v>
      </c>
      <c r="J427" s="785" t="s">
        <v>627</v>
      </c>
      <c r="K427" s="785" t="s">
        <v>20625</v>
      </c>
      <c r="L427" s="785" t="s">
        <v>20626</v>
      </c>
      <c r="M427" s="785"/>
      <c r="N427" s="785"/>
      <c r="O427" s="785" t="s">
        <v>20627</v>
      </c>
      <c r="P427" s="787">
        <v>37.630234999999999</v>
      </c>
      <c r="Q427" s="787">
        <v>-7.5758000000000006E-2</v>
      </c>
      <c r="R427" s="785" t="s">
        <v>1104</v>
      </c>
      <c r="S427" s="785" t="s">
        <v>2643</v>
      </c>
      <c r="T427" s="785" t="s">
        <v>3534</v>
      </c>
      <c r="U427" s="785" t="s">
        <v>20549</v>
      </c>
      <c r="V427" s="785">
        <v>10</v>
      </c>
      <c r="W427" s="785" t="s">
        <v>8017</v>
      </c>
      <c r="X427" s="785" t="s">
        <v>20484</v>
      </c>
      <c r="Y427" s="615" t="str">
        <f t="shared" si="6"/>
        <v>Phineas Mawira</v>
      </c>
      <c r="Z427" s="785" t="s">
        <v>2599</v>
      </c>
      <c r="AA427" s="785" t="s">
        <v>4314</v>
      </c>
      <c r="AB427" s="785" t="s">
        <v>2683</v>
      </c>
      <c r="AC427" s="785" t="s">
        <v>2606</v>
      </c>
      <c r="AD427" s="786">
        <v>44506</v>
      </c>
    </row>
    <row r="428" spans="1:30" ht="15.75">
      <c r="A428" s="785" t="s">
        <v>4301</v>
      </c>
      <c r="B428" s="785" t="s">
        <v>31057</v>
      </c>
      <c r="C428" s="785" t="s">
        <v>4303</v>
      </c>
      <c r="D428" s="785" t="s">
        <v>2599</v>
      </c>
      <c r="E428" s="785" t="s">
        <v>21794</v>
      </c>
      <c r="F428" s="786">
        <v>44463</v>
      </c>
      <c r="G428" s="785" t="s">
        <v>11828</v>
      </c>
      <c r="H428" s="786">
        <v>44483</v>
      </c>
      <c r="I428" s="785" t="s">
        <v>31058</v>
      </c>
      <c r="J428" s="785" t="s">
        <v>629</v>
      </c>
      <c r="K428" s="785">
        <v>99999</v>
      </c>
      <c r="L428" s="785" t="s">
        <v>31059</v>
      </c>
      <c r="M428" s="785"/>
      <c r="N428" s="785"/>
      <c r="O428" s="785" t="s">
        <v>31060</v>
      </c>
      <c r="P428" s="787">
        <v>37.495733999999999</v>
      </c>
      <c r="Q428" s="787">
        <v>-2.9308010000000002</v>
      </c>
      <c r="R428" s="785" t="s">
        <v>1325</v>
      </c>
      <c r="S428" s="785" t="s">
        <v>2847</v>
      </c>
      <c r="T428" s="785" t="s">
        <v>3098</v>
      </c>
      <c r="U428" s="785" t="s">
        <v>15788</v>
      </c>
      <c r="V428" s="785">
        <v>10</v>
      </c>
      <c r="W428" s="785" t="s">
        <v>19787</v>
      </c>
      <c r="X428" s="785"/>
      <c r="Y428" s="615" t="str">
        <f t="shared" si="6"/>
        <v>Peter Kiniu</v>
      </c>
      <c r="Z428" s="785" t="s">
        <v>2599</v>
      </c>
      <c r="AA428" s="785" t="s">
        <v>4314</v>
      </c>
      <c r="AB428" s="785" t="s">
        <v>2683</v>
      </c>
      <c r="AC428" s="785" t="s">
        <v>2606</v>
      </c>
      <c r="AD428" s="786">
        <v>44507</v>
      </c>
    </row>
    <row r="429" spans="1:30" ht="15.75">
      <c r="A429" s="785" t="s">
        <v>4301</v>
      </c>
      <c r="B429" s="785" t="s">
        <v>31677</v>
      </c>
      <c r="C429" s="785" t="s">
        <v>4303</v>
      </c>
      <c r="D429" s="785" t="s">
        <v>2599</v>
      </c>
      <c r="E429" s="785" t="s">
        <v>18820</v>
      </c>
      <c r="F429" s="786">
        <v>44419</v>
      </c>
      <c r="G429" s="785" t="s">
        <v>31678</v>
      </c>
      <c r="H429" s="786">
        <v>44480</v>
      </c>
      <c r="I429" s="785" t="s">
        <v>31679</v>
      </c>
      <c r="J429" s="785" t="s">
        <v>627</v>
      </c>
      <c r="K429" s="785" t="s">
        <v>31680</v>
      </c>
      <c r="L429" s="785" t="s">
        <v>31681</v>
      </c>
      <c r="M429" s="785"/>
      <c r="N429" s="785"/>
      <c r="O429" s="785"/>
      <c r="P429" s="787">
        <v>35.717502000000003</v>
      </c>
      <c r="Q429" s="787">
        <v>8.1309999999999993E-2</v>
      </c>
      <c r="R429" s="785" t="s">
        <v>622</v>
      </c>
      <c r="S429" s="785" t="s">
        <v>623</v>
      </c>
      <c r="T429" s="785" t="s">
        <v>31682</v>
      </c>
      <c r="U429" s="785" t="s">
        <v>31683</v>
      </c>
      <c r="V429" s="785">
        <v>10</v>
      </c>
      <c r="W429" s="785" t="s">
        <v>4058</v>
      </c>
      <c r="X429" s="785"/>
      <c r="Y429" s="615" t="str">
        <f t="shared" si="6"/>
        <v>Mt Kenya Renewable energy</v>
      </c>
      <c r="Z429" s="785" t="s">
        <v>2599</v>
      </c>
      <c r="AA429" s="785" t="s">
        <v>4349</v>
      </c>
      <c r="AB429" s="785" t="s">
        <v>2683</v>
      </c>
      <c r="AC429" s="785" t="s">
        <v>2606</v>
      </c>
      <c r="AD429" s="786">
        <v>44480</v>
      </c>
    </row>
    <row r="430" spans="1:30" ht="15.75">
      <c r="A430" s="785" t="s">
        <v>4301</v>
      </c>
      <c r="B430" s="785" t="s">
        <v>10923</v>
      </c>
      <c r="C430" s="785" t="s">
        <v>4303</v>
      </c>
      <c r="D430" s="785" t="s">
        <v>2599</v>
      </c>
      <c r="E430" s="785" t="s">
        <v>10924</v>
      </c>
      <c r="F430" s="786">
        <v>44459</v>
      </c>
      <c r="G430" s="785" t="s">
        <v>10925</v>
      </c>
      <c r="H430" s="786">
        <v>44479</v>
      </c>
      <c r="I430" s="785" t="s">
        <v>10926</v>
      </c>
      <c r="J430" s="785" t="s">
        <v>627</v>
      </c>
      <c r="K430" s="785" t="s">
        <v>10927</v>
      </c>
      <c r="L430" s="785" t="s">
        <v>10928</v>
      </c>
      <c r="M430" s="785"/>
      <c r="N430" s="785"/>
      <c r="O430" s="785" t="s">
        <v>10929</v>
      </c>
      <c r="P430" s="787">
        <v>37.611514999999997</v>
      </c>
      <c r="Q430" s="787">
        <v>-0.235817</v>
      </c>
      <c r="R430" s="785" t="s">
        <v>1266</v>
      </c>
      <c r="S430" s="785" t="s">
        <v>1267</v>
      </c>
      <c r="T430" s="785" t="s">
        <v>2636</v>
      </c>
      <c r="U430" s="785" t="s">
        <v>7677</v>
      </c>
      <c r="V430" s="785">
        <v>10</v>
      </c>
      <c r="W430" s="785" t="s">
        <v>7672</v>
      </c>
      <c r="X430" s="785" t="s">
        <v>10814</v>
      </c>
      <c r="Y430" s="615" t="str">
        <f t="shared" si="6"/>
        <v>Gilbert  Mugendi</v>
      </c>
      <c r="Z430" s="785" t="s">
        <v>2599</v>
      </c>
      <c r="AA430" s="785" t="s">
        <v>4314</v>
      </c>
      <c r="AB430" s="785" t="s">
        <v>2605</v>
      </c>
      <c r="AC430" s="785" t="s">
        <v>2606</v>
      </c>
      <c r="AD430" s="786">
        <v>44520</v>
      </c>
    </row>
    <row r="431" spans="1:30" ht="15.75">
      <c r="A431" s="785" t="s">
        <v>4301</v>
      </c>
      <c r="B431" s="785" t="s">
        <v>22128</v>
      </c>
      <c r="C431" s="785" t="s">
        <v>4303</v>
      </c>
      <c r="D431" s="785" t="s">
        <v>2599</v>
      </c>
      <c r="E431" s="785" t="s">
        <v>18175</v>
      </c>
      <c r="F431" s="786">
        <v>44442</v>
      </c>
      <c r="G431" s="785" t="s">
        <v>20615</v>
      </c>
      <c r="H431" s="786">
        <v>44472</v>
      </c>
      <c r="I431" s="785" t="s">
        <v>22129</v>
      </c>
      <c r="J431" s="785" t="s">
        <v>629</v>
      </c>
      <c r="K431" s="785" t="s">
        <v>22130</v>
      </c>
      <c r="L431" s="785" t="s">
        <v>22131</v>
      </c>
      <c r="M431" s="785"/>
      <c r="N431" s="785"/>
      <c r="O431" s="785" t="s">
        <v>22132</v>
      </c>
      <c r="P431" s="787">
        <v>37.665525000000002</v>
      </c>
      <c r="Q431" s="787">
        <v>-0.10852299999999999</v>
      </c>
      <c r="R431" s="785" t="s">
        <v>1104</v>
      </c>
      <c r="S431" s="785" t="s">
        <v>15062</v>
      </c>
      <c r="T431" s="785" t="s">
        <v>3405</v>
      </c>
      <c r="U431" s="785" t="s">
        <v>22133</v>
      </c>
      <c r="V431" s="785">
        <v>8</v>
      </c>
      <c r="W431" s="785" t="s">
        <v>2808</v>
      </c>
      <c r="X431" s="785" t="s">
        <v>3576</v>
      </c>
      <c r="Y431" s="615" t="str">
        <f t="shared" si="6"/>
        <v>Samuel Kirimi</v>
      </c>
      <c r="Z431" s="785" t="s">
        <v>2599</v>
      </c>
      <c r="AA431" s="785" t="s">
        <v>4349</v>
      </c>
      <c r="AB431" s="785" t="s">
        <v>2683</v>
      </c>
      <c r="AC431" s="785" t="s">
        <v>2606</v>
      </c>
      <c r="AD431" s="786">
        <v>44536</v>
      </c>
    </row>
    <row r="432" spans="1:30" ht="15.75">
      <c r="A432" s="785" t="s">
        <v>4301</v>
      </c>
      <c r="B432" s="785" t="s">
        <v>11181</v>
      </c>
      <c r="C432" s="785" t="s">
        <v>4303</v>
      </c>
      <c r="D432" s="785" t="s">
        <v>2599</v>
      </c>
      <c r="E432" s="785" t="s">
        <v>11182</v>
      </c>
      <c r="F432" s="786">
        <v>44454</v>
      </c>
      <c r="G432" s="785" t="s">
        <v>11183</v>
      </c>
      <c r="H432" s="786">
        <v>44471</v>
      </c>
      <c r="I432" s="785" t="s">
        <v>11184</v>
      </c>
      <c r="J432" s="785" t="s">
        <v>629</v>
      </c>
      <c r="K432" s="785">
        <v>99999</v>
      </c>
      <c r="L432" s="785" t="s">
        <v>11185</v>
      </c>
      <c r="M432" s="785"/>
      <c r="N432" s="785"/>
      <c r="O432" s="785" t="s">
        <v>11186</v>
      </c>
      <c r="P432" s="787">
        <v>34.773932000000002</v>
      </c>
      <c r="Q432" s="787">
        <v>0.32241199999999998</v>
      </c>
      <c r="R432" s="785" t="s">
        <v>1917</v>
      </c>
      <c r="S432" s="785" t="s">
        <v>2983</v>
      </c>
      <c r="T432" s="785" t="s">
        <v>2985</v>
      </c>
      <c r="U432" s="785" t="s">
        <v>11187</v>
      </c>
      <c r="V432" s="785">
        <v>12</v>
      </c>
      <c r="W432" s="785" t="s">
        <v>6356</v>
      </c>
      <c r="X432" s="785" t="s">
        <v>6356</v>
      </c>
      <c r="Y432" s="615" t="str">
        <f t="shared" si="6"/>
        <v>Gillet Lihanda</v>
      </c>
      <c r="Z432" s="785" t="s">
        <v>2599</v>
      </c>
      <c r="AA432" s="785" t="s">
        <v>4314</v>
      </c>
      <c r="AB432" s="785" t="s">
        <v>2605</v>
      </c>
      <c r="AC432" s="785" t="s">
        <v>2606</v>
      </c>
      <c r="AD432" s="786">
        <v>44524</v>
      </c>
    </row>
    <row r="433" spans="1:30" ht="15.75">
      <c r="A433" s="785" t="s">
        <v>4301</v>
      </c>
      <c r="B433" s="785" t="s">
        <v>10946</v>
      </c>
      <c r="C433" s="785" t="s">
        <v>4303</v>
      </c>
      <c r="D433" s="785" t="s">
        <v>2599</v>
      </c>
      <c r="E433" s="785" t="s">
        <v>10947</v>
      </c>
      <c r="F433" s="786">
        <v>44449</v>
      </c>
      <c r="G433" s="785" t="s">
        <v>10249</v>
      </c>
      <c r="H433" s="786">
        <v>44470</v>
      </c>
      <c r="I433" s="785" t="s">
        <v>10948</v>
      </c>
      <c r="J433" s="785" t="s">
        <v>627</v>
      </c>
      <c r="K433" s="785" t="s">
        <v>10949</v>
      </c>
      <c r="L433" s="785" t="s">
        <v>10950</v>
      </c>
      <c r="M433" s="785"/>
      <c r="N433" s="785"/>
      <c r="O433" s="785" t="s">
        <v>10951</v>
      </c>
      <c r="P433" s="787">
        <v>37.625230000000002</v>
      </c>
      <c r="Q433" s="787">
        <v>-0.219503</v>
      </c>
      <c r="R433" s="785" t="s">
        <v>1266</v>
      </c>
      <c r="S433" s="785" t="s">
        <v>1267</v>
      </c>
      <c r="T433" s="785" t="s">
        <v>2636</v>
      </c>
      <c r="U433" s="785" t="s">
        <v>3693</v>
      </c>
      <c r="V433" s="785">
        <v>12</v>
      </c>
      <c r="W433" s="785" t="s">
        <v>7672</v>
      </c>
      <c r="X433" s="785" t="s">
        <v>10814</v>
      </c>
      <c r="Y433" s="615" t="str">
        <f t="shared" si="6"/>
        <v>Gilbert  Mugendi</v>
      </c>
      <c r="Z433" s="785" t="s">
        <v>2599</v>
      </c>
      <c r="AA433" s="785" t="s">
        <v>4314</v>
      </c>
      <c r="AB433" s="785" t="s">
        <v>2605</v>
      </c>
      <c r="AC433" s="785" t="s">
        <v>2606</v>
      </c>
      <c r="AD433" s="786">
        <v>44520</v>
      </c>
    </row>
    <row r="434" spans="1:30" ht="15.75">
      <c r="A434" s="785" t="s">
        <v>4301</v>
      </c>
      <c r="B434" s="785" t="s">
        <v>13715</v>
      </c>
      <c r="C434" s="785" t="s">
        <v>4303</v>
      </c>
      <c r="D434" s="785" t="s">
        <v>2599</v>
      </c>
      <c r="E434" s="785" t="s">
        <v>13716</v>
      </c>
      <c r="F434" s="786">
        <v>44453</v>
      </c>
      <c r="G434" s="785" t="s">
        <v>10249</v>
      </c>
      <c r="H434" s="786">
        <v>44470</v>
      </c>
      <c r="I434" s="785" t="s">
        <v>13717</v>
      </c>
      <c r="J434" s="785" t="s">
        <v>627</v>
      </c>
      <c r="K434" s="785" t="s">
        <v>13718</v>
      </c>
      <c r="L434" s="785" t="s">
        <v>13719</v>
      </c>
      <c r="M434" s="785"/>
      <c r="N434" s="785"/>
      <c r="O434" s="785" t="s">
        <v>13720</v>
      </c>
      <c r="P434" s="787">
        <v>34.881172999999997</v>
      </c>
      <c r="Q434" s="787">
        <v>-0.64043000000000005</v>
      </c>
      <c r="R434" s="785" t="s">
        <v>843</v>
      </c>
      <c r="S434" s="785" t="s">
        <v>2811</v>
      </c>
      <c r="T434" s="785" t="s">
        <v>3743</v>
      </c>
      <c r="U434" s="785" t="s">
        <v>13721</v>
      </c>
      <c r="V434" s="785">
        <v>10</v>
      </c>
      <c r="W434" s="785" t="s">
        <v>3276</v>
      </c>
      <c r="X434" s="785" t="s">
        <v>2754</v>
      </c>
      <c r="Y434" s="615" t="str">
        <f t="shared" si="6"/>
        <v>Joel Nyambane Moigare</v>
      </c>
      <c r="Z434" s="785" t="s">
        <v>2599</v>
      </c>
      <c r="AA434" s="785" t="s">
        <v>4349</v>
      </c>
      <c r="AB434" s="785" t="s">
        <v>2683</v>
      </c>
      <c r="AC434" s="785" t="s">
        <v>2606</v>
      </c>
      <c r="AD434" s="786">
        <v>44607</v>
      </c>
    </row>
    <row r="435" spans="1:30" ht="15.75">
      <c r="A435" s="785" t="s">
        <v>4301</v>
      </c>
      <c r="B435" s="785" t="s">
        <v>28653</v>
      </c>
      <c r="C435" s="785" t="s">
        <v>4303</v>
      </c>
      <c r="D435" s="785" t="s">
        <v>2599</v>
      </c>
      <c r="E435" s="785" t="s">
        <v>28654</v>
      </c>
      <c r="F435" s="786">
        <v>44417</v>
      </c>
      <c r="G435" s="785" t="s">
        <v>10249</v>
      </c>
      <c r="H435" s="786">
        <v>44470</v>
      </c>
      <c r="I435" s="785" t="s">
        <v>28655</v>
      </c>
      <c r="J435" s="785" t="s">
        <v>627</v>
      </c>
      <c r="K435" s="785">
        <v>99999</v>
      </c>
      <c r="L435" s="785" t="s">
        <v>28656</v>
      </c>
      <c r="M435" s="785"/>
      <c r="N435" s="785"/>
      <c r="O435" s="785" t="s">
        <v>28657</v>
      </c>
      <c r="P435" s="787">
        <v>36.561962999999999</v>
      </c>
      <c r="Q435" s="787">
        <v>-0.799813</v>
      </c>
      <c r="R435" s="785" t="s">
        <v>1228</v>
      </c>
      <c r="S435" s="785" t="s">
        <v>2633</v>
      </c>
      <c r="T435" s="785" t="s">
        <v>2956</v>
      </c>
      <c r="U435" s="785" t="s">
        <v>3406</v>
      </c>
      <c r="V435" s="785">
        <v>8</v>
      </c>
      <c r="W435" s="785" t="s">
        <v>2739</v>
      </c>
      <c r="X435" s="785"/>
      <c r="Y435" s="615" t="str">
        <f t="shared" si="6"/>
        <v>Afrisol Energy Ltd</v>
      </c>
      <c r="Z435" s="785" t="s">
        <v>2599</v>
      </c>
      <c r="AA435" s="785" t="s">
        <v>4314</v>
      </c>
      <c r="AB435" s="785" t="s">
        <v>2683</v>
      </c>
      <c r="AC435" s="785" t="s">
        <v>2606</v>
      </c>
      <c r="AD435" s="786">
        <v>44474</v>
      </c>
    </row>
    <row r="436" spans="1:30" ht="15.75">
      <c r="A436" s="785" t="s">
        <v>4301</v>
      </c>
      <c r="B436" s="785" t="s">
        <v>28658</v>
      </c>
      <c r="C436" s="785" t="s">
        <v>4379</v>
      </c>
      <c r="D436" s="785" t="s">
        <v>2598</v>
      </c>
      <c r="E436" s="785" t="s">
        <v>12203</v>
      </c>
      <c r="F436" s="786">
        <v>44410</v>
      </c>
      <c r="G436" s="785" t="s">
        <v>10249</v>
      </c>
      <c r="H436" s="786">
        <v>44470</v>
      </c>
      <c r="I436" s="785" t="s">
        <v>28659</v>
      </c>
      <c r="J436" s="785" t="s">
        <v>627</v>
      </c>
      <c r="K436" s="785">
        <v>99999</v>
      </c>
      <c r="L436" s="785" t="s">
        <v>28660</v>
      </c>
      <c r="M436" s="785"/>
      <c r="N436" s="785"/>
      <c r="O436" s="785" t="s">
        <v>28661</v>
      </c>
      <c r="P436" s="787">
        <v>36.560279999999999</v>
      </c>
      <c r="Q436" s="787">
        <v>-0.71371700000000005</v>
      </c>
      <c r="R436" s="785" t="s">
        <v>1228</v>
      </c>
      <c r="S436" s="785" t="s">
        <v>2633</v>
      </c>
      <c r="T436" s="785" t="s">
        <v>2634</v>
      </c>
      <c r="U436" s="785" t="s">
        <v>28662</v>
      </c>
      <c r="V436" s="785">
        <v>8</v>
      </c>
      <c r="W436" s="785" t="s">
        <v>2739</v>
      </c>
      <c r="X436" s="785"/>
      <c r="Y436" s="615" t="str">
        <f t="shared" si="6"/>
        <v>Afrisol Energy Ltd</v>
      </c>
      <c r="Z436" s="785" t="s">
        <v>2599</v>
      </c>
      <c r="AA436" s="785" t="s">
        <v>4314</v>
      </c>
      <c r="AB436" s="785" t="s">
        <v>2683</v>
      </c>
      <c r="AC436" s="785" t="s">
        <v>2606</v>
      </c>
      <c r="AD436" s="786">
        <v>44474</v>
      </c>
    </row>
    <row r="437" spans="1:30" ht="15.75">
      <c r="A437" s="785" t="s">
        <v>4301</v>
      </c>
      <c r="B437" s="785" t="s">
        <v>28667</v>
      </c>
      <c r="C437" s="785" t="s">
        <v>4303</v>
      </c>
      <c r="D437" s="785" t="s">
        <v>2599</v>
      </c>
      <c r="E437" s="785" t="s">
        <v>5459</v>
      </c>
      <c r="F437" s="786">
        <v>44413</v>
      </c>
      <c r="G437" s="785" t="s">
        <v>10249</v>
      </c>
      <c r="H437" s="786">
        <v>44470</v>
      </c>
      <c r="I437" s="785" t="s">
        <v>28668</v>
      </c>
      <c r="J437" s="785" t="s">
        <v>629</v>
      </c>
      <c r="K437" s="785">
        <v>99999</v>
      </c>
      <c r="L437" s="785" t="s">
        <v>28669</v>
      </c>
      <c r="M437" s="785"/>
      <c r="N437" s="785"/>
      <c r="O437" s="785" t="s">
        <v>28670</v>
      </c>
      <c r="P437" s="787">
        <v>36.591675000000002</v>
      </c>
      <c r="Q437" s="787">
        <v>-0.73387800000000003</v>
      </c>
      <c r="R437" s="785" t="s">
        <v>1228</v>
      </c>
      <c r="S437" s="785" t="s">
        <v>2633</v>
      </c>
      <c r="T437" s="785" t="s">
        <v>2634</v>
      </c>
      <c r="U437" s="785" t="s">
        <v>28671</v>
      </c>
      <c r="V437" s="785">
        <v>8</v>
      </c>
      <c r="W437" s="785" t="s">
        <v>2739</v>
      </c>
      <c r="X437" s="785"/>
      <c r="Y437" s="615" t="str">
        <f t="shared" si="6"/>
        <v>Afrisol Energy Ltd</v>
      </c>
      <c r="Z437" s="785" t="s">
        <v>2599</v>
      </c>
      <c r="AA437" s="785" t="s">
        <v>4314</v>
      </c>
      <c r="AB437" s="785" t="s">
        <v>2683</v>
      </c>
      <c r="AC437" s="785" t="s">
        <v>2606</v>
      </c>
      <c r="AD437" s="786">
        <v>44474</v>
      </c>
    </row>
    <row r="438" spans="1:30" ht="15.75">
      <c r="A438" s="785" t="s">
        <v>4301</v>
      </c>
      <c r="B438" s="785" t="s">
        <v>19347</v>
      </c>
      <c r="C438" s="785" t="s">
        <v>4379</v>
      </c>
      <c r="D438" s="785" t="s">
        <v>2751</v>
      </c>
      <c r="E438" s="785" t="s">
        <v>19348</v>
      </c>
      <c r="F438" s="786">
        <v>44464</v>
      </c>
      <c r="G438" s="785" t="s">
        <v>19348</v>
      </c>
      <c r="H438" s="786">
        <v>44464</v>
      </c>
      <c r="I438" s="785" t="s">
        <v>19349</v>
      </c>
      <c r="J438" s="785" t="s">
        <v>627</v>
      </c>
      <c r="K438" s="785" t="s">
        <v>19350</v>
      </c>
      <c r="L438" s="785" t="s">
        <v>19351</v>
      </c>
      <c r="M438" s="785"/>
      <c r="N438" s="785"/>
      <c r="O438" s="785" t="s">
        <v>19352</v>
      </c>
      <c r="P438" s="787">
        <v>34.543277000000003</v>
      </c>
      <c r="Q438" s="787">
        <v>0.60131800000000002</v>
      </c>
      <c r="R438" s="785" t="s">
        <v>2301</v>
      </c>
      <c r="S438" s="785" t="s">
        <v>11026</v>
      </c>
      <c r="T438" s="785" t="s">
        <v>19353</v>
      </c>
      <c r="U438" s="785" t="s">
        <v>3220</v>
      </c>
      <c r="V438" s="785">
        <v>10</v>
      </c>
      <c r="W438" s="785" t="s">
        <v>19232</v>
      </c>
      <c r="X438" s="785" t="s">
        <v>3568</v>
      </c>
      <c r="Y438" s="615" t="str">
        <f t="shared" si="6"/>
        <v>Pafasi  Enterprise</v>
      </c>
      <c r="Z438" s="785" t="s">
        <v>2599</v>
      </c>
      <c r="AA438" s="785" t="s">
        <v>4349</v>
      </c>
      <c r="AB438" s="785" t="s">
        <v>2683</v>
      </c>
      <c r="AC438" s="785" t="s">
        <v>2606</v>
      </c>
      <c r="AD438" s="786">
        <v>44464</v>
      </c>
    </row>
    <row r="439" spans="1:30" ht="15.75">
      <c r="A439" s="785" t="s">
        <v>4301</v>
      </c>
      <c r="B439" s="785" t="s">
        <v>4478</v>
      </c>
      <c r="C439" s="785" t="s">
        <v>4303</v>
      </c>
      <c r="D439" s="785" t="s">
        <v>2599</v>
      </c>
      <c r="E439" s="785" t="s">
        <v>4479</v>
      </c>
      <c r="F439" s="786">
        <v>44429</v>
      </c>
      <c r="G439" s="785" t="s">
        <v>4480</v>
      </c>
      <c r="H439" s="786">
        <v>44462</v>
      </c>
      <c r="I439" s="785" t="s">
        <v>4481</v>
      </c>
      <c r="J439" s="785" t="s">
        <v>627</v>
      </c>
      <c r="K439" s="785">
        <v>99999</v>
      </c>
      <c r="L439" s="785" t="s">
        <v>4482</v>
      </c>
      <c r="M439" s="785"/>
      <c r="N439" s="785"/>
      <c r="O439" s="785" t="s">
        <v>4483</v>
      </c>
      <c r="P439" s="787">
        <v>36.449708000000001</v>
      </c>
      <c r="Q439" s="787">
        <v>8.0397999999999997E-2</v>
      </c>
      <c r="R439" s="785" t="s">
        <v>1228</v>
      </c>
      <c r="S439" s="785" t="s">
        <v>1229</v>
      </c>
      <c r="T439" s="785" t="s">
        <v>4484</v>
      </c>
      <c r="U439" s="785" t="s">
        <v>4485</v>
      </c>
      <c r="V439" s="785">
        <v>8</v>
      </c>
      <c r="W439" s="785" t="s">
        <v>2739</v>
      </c>
      <c r="X439" s="785" t="s">
        <v>2739</v>
      </c>
      <c r="Y439" s="615" t="str">
        <f t="shared" si="6"/>
        <v>Afrisol Energy Ltd</v>
      </c>
      <c r="Z439" s="785" t="s">
        <v>2599</v>
      </c>
      <c r="AA439" s="785" t="s">
        <v>4314</v>
      </c>
      <c r="AB439" s="785" t="s">
        <v>2683</v>
      </c>
      <c r="AC439" s="785" t="s">
        <v>2606</v>
      </c>
      <c r="AD439" s="786">
        <v>44463</v>
      </c>
    </row>
    <row r="440" spans="1:30" ht="15.75">
      <c r="A440" s="785" t="s">
        <v>4301</v>
      </c>
      <c r="B440" s="785" t="s">
        <v>4486</v>
      </c>
      <c r="C440" s="785" t="s">
        <v>4303</v>
      </c>
      <c r="D440" s="785" t="s">
        <v>2599</v>
      </c>
      <c r="E440" s="785" t="s">
        <v>4479</v>
      </c>
      <c r="F440" s="786">
        <v>44429</v>
      </c>
      <c r="G440" s="785" t="s">
        <v>4480</v>
      </c>
      <c r="H440" s="786">
        <v>44462</v>
      </c>
      <c r="I440" s="785" t="s">
        <v>4487</v>
      </c>
      <c r="J440" s="785" t="s">
        <v>627</v>
      </c>
      <c r="K440" s="785">
        <v>99999</v>
      </c>
      <c r="L440" s="785" t="s">
        <v>4488</v>
      </c>
      <c r="M440" s="785"/>
      <c r="N440" s="785"/>
      <c r="O440" s="785" t="s">
        <v>4489</v>
      </c>
      <c r="P440" s="787">
        <v>36.475679999999997</v>
      </c>
      <c r="Q440" s="787">
        <v>8.8077000000000003E-2</v>
      </c>
      <c r="R440" s="785" t="s">
        <v>1228</v>
      </c>
      <c r="S440" s="785" t="s">
        <v>1229</v>
      </c>
      <c r="T440" s="785" t="s">
        <v>4484</v>
      </c>
      <c r="U440" s="785" t="s">
        <v>4490</v>
      </c>
      <c r="V440" s="785">
        <v>8</v>
      </c>
      <c r="W440" s="785" t="s">
        <v>2739</v>
      </c>
      <c r="X440" s="785" t="s">
        <v>2739</v>
      </c>
      <c r="Y440" s="615" t="str">
        <f t="shared" si="6"/>
        <v>Afrisol Energy Ltd</v>
      </c>
      <c r="Z440" s="785" t="s">
        <v>2599</v>
      </c>
      <c r="AA440" s="785" t="s">
        <v>4314</v>
      </c>
      <c r="AB440" s="785" t="s">
        <v>2683</v>
      </c>
      <c r="AC440" s="785" t="s">
        <v>2606</v>
      </c>
      <c r="AD440" s="786">
        <v>44463</v>
      </c>
    </row>
    <row r="441" spans="1:30" ht="15.75">
      <c r="A441" s="785" t="s">
        <v>4301</v>
      </c>
      <c r="B441" s="785" t="s">
        <v>19189</v>
      </c>
      <c r="C441" s="785" t="s">
        <v>4379</v>
      </c>
      <c r="D441" s="785" t="s">
        <v>2751</v>
      </c>
      <c r="E441" s="785" t="s">
        <v>4480</v>
      </c>
      <c r="F441" s="786">
        <v>44462</v>
      </c>
      <c r="G441" s="785" t="s">
        <v>4480</v>
      </c>
      <c r="H441" s="786">
        <v>44462</v>
      </c>
      <c r="I441" s="785" t="s">
        <v>19190</v>
      </c>
      <c r="J441" s="785" t="s">
        <v>627</v>
      </c>
      <c r="K441" s="785" t="s">
        <v>19191</v>
      </c>
      <c r="L441" s="785" t="s">
        <v>19192</v>
      </c>
      <c r="M441" s="785"/>
      <c r="N441" s="785"/>
      <c r="O441" s="785" t="s">
        <v>19193</v>
      </c>
      <c r="P441" s="787">
        <v>37.486708</v>
      </c>
      <c r="Q441" s="787">
        <v>-0.40407199999999999</v>
      </c>
      <c r="R441" s="785" t="s">
        <v>1089</v>
      </c>
      <c r="S441" s="785" t="s">
        <v>2731</v>
      </c>
      <c r="T441" s="785" t="s">
        <v>3016</v>
      </c>
      <c r="U441" s="785" t="s">
        <v>7467</v>
      </c>
      <c r="V441" s="785">
        <v>8</v>
      </c>
      <c r="W441" s="785" t="s">
        <v>6829</v>
      </c>
      <c r="X441" s="785" t="s">
        <v>19188</v>
      </c>
      <c r="Y441" s="615" t="str">
        <f t="shared" si="6"/>
        <v>Oloo</v>
      </c>
      <c r="Z441" s="785" t="s">
        <v>2599</v>
      </c>
      <c r="AA441" s="785" t="s">
        <v>4314</v>
      </c>
      <c r="AB441" s="785" t="s">
        <v>2683</v>
      </c>
      <c r="AC441" s="785" t="s">
        <v>2606</v>
      </c>
      <c r="AD441" s="786">
        <v>44463</v>
      </c>
    </row>
    <row r="442" spans="1:30" ht="15.75">
      <c r="A442" s="785" t="s">
        <v>4301</v>
      </c>
      <c r="B442" s="785" t="s">
        <v>19210</v>
      </c>
      <c r="C442" s="785" t="s">
        <v>4303</v>
      </c>
      <c r="D442" s="785" t="s">
        <v>2599</v>
      </c>
      <c r="E442" s="785" t="s">
        <v>19211</v>
      </c>
      <c r="F442" s="786">
        <v>44430</v>
      </c>
      <c r="G442" s="785" t="s">
        <v>4480</v>
      </c>
      <c r="H442" s="786">
        <v>44462</v>
      </c>
      <c r="I442" s="785" t="s">
        <v>19212</v>
      </c>
      <c r="J442" s="785" t="s">
        <v>629</v>
      </c>
      <c r="K442" s="785">
        <v>99999</v>
      </c>
      <c r="L442" s="785" t="s">
        <v>19213</v>
      </c>
      <c r="M442" s="785"/>
      <c r="N442" s="785"/>
      <c r="O442" s="785" t="s">
        <v>19214</v>
      </c>
      <c r="P442" s="787">
        <v>37.550947999999998</v>
      </c>
      <c r="Q442" s="787">
        <v>-0.413993</v>
      </c>
      <c r="R442" s="785" t="s">
        <v>1089</v>
      </c>
      <c r="S442" s="785" t="s">
        <v>2731</v>
      </c>
      <c r="T442" s="785" t="s">
        <v>3357</v>
      </c>
      <c r="U442" s="785" t="s">
        <v>19215</v>
      </c>
      <c r="V442" s="785" t="s">
        <v>6703</v>
      </c>
      <c r="W442" s="785" t="s">
        <v>6829</v>
      </c>
      <c r="X442" s="785" t="s">
        <v>19188</v>
      </c>
      <c r="Y442" s="615" t="str">
        <f t="shared" si="6"/>
        <v>Oloo</v>
      </c>
      <c r="Z442" s="785" t="s">
        <v>2599</v>
      </c>
      <c r="AA442" s="785" t="s">
        <v>4314</v>
      </c>
      <c r="AB442" s="785" t="s">
        <v>2683</v>
      </c>
      <c r="AC442" s="785" t="s">
        <v>2606</v>
      </c>
      <c r="AD442" s="786">
        <v>44463</v>
      </c>
    </row>
    <row r="443" spans="1:30" ht="15.75">
      <c r="A443" s="785" t="s">
        <v>4301</v>
      </c>
      <c r="B443" s="785" t="s">
        <v>19543</v>
      </c>
      <c r="C443" s="785" t="s">
        <v>4303</v>
      </c>
      <c r="D443" s="785" t="s">
        <v>2599</v>
      </c>
      <c r="E443" s="785" t="s">
        <v>10888</v>
      </c>
      <c r="F443" s="786">
        <v>44428</v>
      </c>
      <c r="G443" s="785" t="s">
        <v>4480</v>
      </c>
      <c r="H443" s="786">
        <v>44462</v>
      </c>
      <c r="I443" s="785" t="s">
        <v>19544</v>
      </c>
      <c r="J443" s="785" t="s">
        <v>627</v>
      </c>
      <c r="K443" s="785">
        <v>99999</v>
      </c>
      <c r="L443" s="785" t="s">
        <v>19545</v>
      </c>
      <c r="M443" s="785" t="s">
        <v>19546</v>
      </c>
      <c r="N443" s="785"/>
      <c r="O443" s="785" t="s">
        <v>19547</v>
      </c>
      <c r="P443" s="787">
        <v>36.472993000000002</v>
      </c>
      <c r="Q443" s="787">
        <v>4.3725E-2</v>
      </c>
      <c r="R443" s="785" t="s">
        <v>1228</v>
      </c>
      <c r="S443" s="785" t="s">
        <v>1229</v>
      </c>
      <c r="T443" s="785" t="s">
        <v>3199</v>
      </c>
      <c r="U443" s="785" t="s">
        <v>3889</v>
      </c>
      <c r="V443" s="785">
        <v>8</v>
      </c>
      <c r="W443" s="785" t="s">
        <v>2739</v>
      </c>
      <c r="X443" s="785" t="s">
        <v>19548</v>
      </c>
      <c r="Y443" s="615" t="str">
        <f t="shared" si="6"/>
        <v>Peter Gatuhi</v>
      </c>
      <c r="Z443" s="785" t="s">
        <v>2599</v>
      </c>
      <c r="AA443" s="785" t="s">
        <v>4314</v>
      </c>
      <c r="AB443" s="785" t="s">
        <v>2683</v>
      </c>
      <c r="AC443" s="785" t="s">
        <v>2606</v>
      </c>
      <c r="AD443" s="786">
        <v>44463</v>
      </c>
    </row>
    <row r="444" spans="1:30" ht="15.75">
      <c r="A444" s="785" t="s">
        <v>4301</v>
      </c>
      <c r="B444" s="785" t="s">
        <v>20215</v>
      </c>
      <c r="C444" s="785" t="s">
        <v>4303</v>
      </c>
      <c r="D444" s="785" t="s">
        <v>2599</v>
      </c>
      <c r="E444" s="785" t="s">
        <v>7990</v>
      </c>
      <c r="F444" s="786">
        <v>44369</v>
      </c>
      <c r="G444" s="785" t="s">
        <v>20216</v>
      </c>
      <c r="H444" s="786">
        <v>44461</v>
      </c>
      <c r="I444" s="785" t="s">
        <v>20217</v>
      </c>
      <c r="J444" s="785" t="s">
        <v>627</v>
      </c>
      <c r="K444" s="785" t="s">
        <v>20218</v>
      </c>
      <c r="L444" s="785" t="s">
        <v>20219</v>
      </c>
      <c r="M444" s="785"/>
      <c r="N444" s="785"/>
      <c r="O444" s="785"/>
      <c r="P444" s="787">
        <v>35.694445000000002</v>
      </c>
      <c r="Q444" s="787">
        <v>-0.93109200000000003</v>
      </c>
      <c r="R444" s="785" t="s">
        <v>2813</v>
      </c>
      <c r="S444" s="785" t="s">
        <v>2814</v>
      </c>
      <c r="T444" s="785" t="s">
        <v>20220</v>
      </c>
      <c r="U444" s="785" t="s">
        <v>20220</v>
      </c>
      <c r="V444" s="785">
        <v>35</v>
      </c>
      <c r="W444" s="785" t="s">
        <v>3314</v>
      </c>
      <c r="X444" s="785" t="s">
        <v>3314</v>
      </c>
      <c r="Y444" s="615" t="str">
        <f t="shared" si="6"/>
        <v>Philip Kiget</v>
      </c>
      <c r="Z444" s="785" t="s">
        <v>2599</v>
      </c>
      <c r="AA444" s="785" t="s">
        <v>4314</v>
      </c>
      <c r="AB444" s="785" t="s">
        <v>2683</v>
      </c>
      <c r="AC444" s="785" t="s">
        <v>2606</v>
      </c>
      <c r="AD444" s="786">
        <v>44483</v>
      </c>
    </row>
    <row r="445" spans="1:30" ht="15.75">
      <c r="A445" s="785" t="s">
        <v>4301</v>
      </c>
      <c r="B445" s="785" t="s">
        <v>28576</v>
      </c>
      <c r="C445" s="785" t="s">
        <v>4303</v>
      </c>
      <c r="D445" s="785" t="s">
        <v>2599</v>
      </c>
      <c r="E445" s="785" t="s">
        <v>18820</v>
      </c>
      <c r="F445" s="786">
        <v>44419</v>
      </c>
      <c r="G445" s="785" t="s">
        <v>10759</v>
      </c>
      <c r="H445" s="786">
        <v>44460</v>
      </c>
      <c r="I445" s="785" t="s">
        <v>28577</v>
      </c>
      <c r="J445" s="785" t="s">
        <v>629</v>
      </c>
      <c r="K445" s="785" t="s">
        <v>28578</v>
      </c>
      <c r="L445" s="785" t="s">
        <v>28579</v>
      </c>
      <c r="M445" s="785"/>
      <c r="N445" s="785"/>
      <c r="O445" s="785"/>
      <c r="P445" s="787">
        <v>38.324804999999998</v>
      </c>
      <c r="Q445" s="787">
        <v>-3.3751120000000001</v>
      </c>
      <c r="R445" s="785" t="s">
        <v>766</v>
      </c>
      <c r="S445" s="785" t="s">
        <v>767</v>
      </c>
      <c r="T445" s="785" t="s">
        <v>768</v>
      </c>
      <c r="U445" s="785" t="s">
        <v>28580</v>
      </c>
      <c r="V445" s="785">
        <v>8</v>
      </c>
      <c r="W445" s="785" t="s">
        <v>2739</v>
      </c>
      <c r="X445" s="785"/>
      <c r="Y445" s="615" t="str">
        <f t="shared" si="6"/>
        <v>Afrisol Energy Ltd</v>
      </c>
      <c r="Z445" s="785" t="s">
        <v>2599</v>
      </c>
      <c r="AA445" s="785" t="s">
        <v>4314</v>
      </c>
      <c r="AB445" s="785" t="s">
        <v>2683</v>
      </c>
      <c r="AC445" s="785" t="s">
        <v>2606</v>
      </c>
      <c r="AD445" s="786">
        <v>44460</v>
      </c>
    </row>
    <row r="446" spans="1:30" ht="15.75">
      <c r="A446" s="785" t="s">
        <v>4301</v>
      </c>
      <c r="B446" s="785" t="s">
        <v>10952</v>
      </c>
      <c r="C446" s="785" t="s">
        <v>4303</v>
      </c>
      <c r="D446" s="785" t="s">
        <v>2599</v>
      </c>
      <c r="E446" s="785" t="s">
        <v>10953</v>
      </c>
      <c r="F446" s="786">
        <v>44424</v>
      </c>
      <c r="G446" s="785" t="s">
        <v>10924</v>
      </c>
      <c r="H446" s="786">
        <v>44459</v>
      </c>
      <c r="I446" s="785" t="s">
        <v>10954</v>
      </c>
      <c r="J446" s="785" t="s">
        <v>629</v>
      </c>
      <c r="K446" s="785" t="s">
        <v>10955</v>
      </c>
      <c r="L446" s="785" t="s">
        <v>10956</v>
      </c>
      <c r="M446" s="785"/>
      <c r="N446" s="785"/>
      <c r="O446" s="785" t="s">
        <v>10957</v>
      </c>
      <c r="P446" s="787">
        <v>37.634901999999997</v>
      </c>
      <c r="Q446" s="787">
        <v>-0.21804200000000001</v>
      </c>
      <c r="R446" s="785" t="s">
        <v>1266</v>
      </c>
      <c r="S446" s="785" t="s">
        <v>1267</v>
      </c>
      <c r="T446" s="785" t="s">
        <v>2636</v>
      </c>
      <c r="U446" s="785" t="s">
        <v>3739</v>
      </c>
      <c r="V446" s="785">
        <v>12</v>
      </c>
      <c r="W446" s="785" t="s">
        <v>7672</v>
      </c>
      <c r="X446" s="785" t="s">
        <v>10814</v>
      </c>
      <c r="Y446" s="615" t="str">
        <f t="shared" si="6"/>
        <v>Gilbert  Mugendi</v>
      </c>
      <c r="Z446" s="785" t="s">
        <v>2599</v>
      </c>
      <c r="AA446" s="785" t="s">
        <v>4314</v>
      </c>
      <c r="AB446" s="785" t="s">
        <v>2605</v>
      </c>
      <c r="AC446" s="785" t="s">
        <v>2606</v>
      </c>
      <c r="AD446" s="786">
        <v>44520</v>
      </c>
    </row>
    <row r="447" spans="1:30" ht="15.75">
      <c r="A447" s="785" t="s">
        <v>4301</v>
      </c>
      <c r="B447" s="785" t="s">
        <v>7621</v>
      </c>
      <c r="C447" s="785" t="s">
        <v>4303</v>
      </c>
      <c r="D447" s="785" t="s">
        <v>2599</v>
      </c>
      <c r="E447" s="785" t="s">
        <v>7622</v>
      </c>
      <c r="F447" s="786">
        <v>44440</v>
      </c>
      <c r="G447" s="785" t="s">
        <v>7623</v>
      </c>
      <c r="H447" s="786">
        <v>44457</v>
      </c>
      <c r="I447" s="785" t="s">
        <v>7624</v>
      </c>
      <c r="J447" s="785" t="s">
        <v>627</v>
      </c>
      <c r="K447" s="785" t="s">
        <v>7625</v>
      </c>
      <c r="L447" s="785" t="s">
        <v>7626</v>
      </c>
      <c r="M447" s="785"/>
      <c r="N447" s="785"/>
      <c r="O447" s="785" t="s">
        <v>7627</v>
      </c>
      <c r="P447" s="787">
        <v>36.696457000000002</v>
      </c>
      <c r="Q447" s="787">
        <v>-1.2246490000000001</v>
      </c>
      <c r="R447" s="785" t="s">
        <v>821</v>
      </c>
      <c r="S447" s="785" t="s">
        <v>2943</v>
      </c>
      <c r="T447" s="785" t="s">
        <v>2944</v>
      </c>
      <c r="U447" s="785" t="s">
        <v>3706</v>
      </c>
      <c r="V447" s="785">
        <v>6</v>
      </c>
      <c r="W447" s="785" t="s">
        <v>7628</v>
      </c>
      <c r="X447" s="785" t="s">
        <v>7629</v>
      </c>
      <c r="Y447" s="615" t="str">
        <f t="shared" si="6"/>
        <v>Ekman Kuria</v>
      </c>
      <c r="Z447" s="785" t="s">
        <v>2599</v>
      </c>
      <c r="AA447" s="785" t="s">
        <v>4314</v>
      </c>
      <c r="AB447" s="785" t="s">
        <v>2683</v>
      </c>
      <c r="AC447" s="785" t="s">
        <v>2606</v>
      </c>
      <c r="AD447" s="786">
        <v>44459</v>
      </c>
    </row>
    <row r="448" spans="1:30" ht="15.75">
      <c r="A448" s="785" t="s">
        <v>4301</v>
      </c>
      <c r="B448" s="785" t="s">
        <v>25237</v>
      </c>
      <c r="C448" s="785" t="s">
        <v>4303</v>
      </c>
      <c r="D448" s="785" t="s">
        <v>2599</v>
      </c>
      <c r="E448" s="785" t="s">
        <v>8271</v>
      </c>
      <c r="F448" s="786">
        <v>44404</v>
      </c>
      <c r="G448" s="785" t="s">
        <v>25238</v>
      </c>
      <c r="H448" s="786">
        <v>44456</v>
      </c>
      <c r="I448" s="785" t="s">
        <v>25239</v>
      </c>
      <c r="J448" s="785" t="s">
        <v>629</v>
      </c>
      <c r="K448" s="785" t="s">
        <v>25240</v>
      </c>
      <c r="L448" s="785" t="s">
        <v>25241</v>
      </c>
      <c r="M448" s="785"/>
      <c r="N448" s="785"/>
      <c r="O448" s="785" t="s">
        <v>25242</v>
      </c>
      <c r="P448" s="787">
        <v>36.951501999999998</v>
      </c>
      <c r="Q448" s="787">
        <v>-0.69735199999999997</v>
      </c>
      <c r="R448" s="785" t="s">
        <v>1030</v>
      </c>
      <c r="S448" s="785" t="s">
        <v>2993</v>
      </c>
      <c r="T448" s="785" t="s">
        <v>3876</v>
      </c>
      <c r="U448" s="785" t="s">
        <v>3870</v>
      </c>
      <c r="V448" s="785">
        <v>10</v>
      </c>
      <c r="W448" s="785" t="s">
        <v>4047</v>
      </c>
      <c r="X448" s="785" t="s">
        <v>2647</v>
      </c>
      <c r="Y448" s="615" t="str">
        <f t="shared" si="6"/>
        <v>Washington Mwangi Muinuki</v>
      </c>
      <c r="Z448" s="785" t="s">
        <v>2599</v>
      </c>
      <c r="AA448" s="785" t="s">
        <v>4314</v>
      </c>
      <c r="AB448" s="785" t="s">
        <v>2605</v>
      </c>
      <c r="AC448" s="785" t="s">
        <v>2606</v>
      </c>
      <c r="AD448" s="786">
        <v>44468</v>
      </c>
    </row>
    <row r="449" spans="1:30" ht="15.75">
      <c r="A449" s="785" t="s">
        <v>4301</v>
      </c>
      <c r="B449" s="785" t="s">
        <v>30675</v>
      </c>
      <c r="C449" s="785" t="s">
        <v>4379</v>
      </c>
      <c r="D449" s="785" t="s">
        <v>4418</v>
      </c>
      <c r="E449" s="785" t="s">
        <v>30676</v>
      </c>
      <c r="F449" s="786">
        <v>44455</v>
      </c>
      <c r="G449" s="785" t="s">
        <v>30676</v>
      </c>
      <c r="H449" s="786">
        <v>44455</v>
      </c>
      <c r="I449" s="785" t="s">
        <v>30677</v>
      </c>
      <c r="J449" s="785" t="s">
        <v>629</v>
      </c>
      <c r="K449" s="785" t="s">
        <v>2612</v>
      </c>
      <c r="L449" s="785" t="s">
        <v>30678</v>
      </c>
      <c r="M449" s="785"/>
      <c r="N449" s="785"/>
      <c r="O449" s="785" t="s">
        <v>30679</v>
      </c>
      <c r="P449" s="787">
        <v>36.239572000000003</v>
      </c>
      <c r="Q449" s="787">
        <v>-0.31140800000000002</v>
      </c>
      <c r="R449" s="785" t="s">
        <v>1228</v>
      </c>
      <c r="S449" s="785" t="s">
        <v>2161</v>
      </c>
      <c r="T449" s="785" t="s">
        <v>3663</v>
      </c>
      <c r="U449" s="785" t="s">
        <v>30680</v>
      </c>
      <c r="V449" s="785">
        <v>9</v>
      </c>
      <c r="W449" s="785" t="s">
        <v>2608</v>
      </c>
      <c r="X449" s="785"/>
      <c r="Y449" s="615" t="str">
        <f t="shared" si="6"/>
        <v>Biogas International Limited</v>
      </c>
      <c r="Z449" s="785" t="s">
        <v>2599</v>
      </c>
      <c r="AA449" s="785" t="s">
        <v>5464</v>
      </c>
      <c r="AB449" s="785" t="s">
        <v>2609</v>
      </c>
      <c r="AC449" s="785" t="s">
        <v>2610</v>
      </c>
      <c r="AD449" s="786">
        <v>44512</v>
      </c>
    </row>
    <row r="450" spans="1:30" ht="15.75">
      <c r="A450" s="785" t="s">
        <v>4301</v>
      </c>
      <c r="B450" s="785" t="s">
        <v>28585</v>
      </c>
      <c r="C450" s="785" t="s">
        <v>4303</v>
      </c>
      <c r="D450" s="785" t="s">
        <v>2599</v>
      </c>
      <c r="E450" s="785" t="s">
        <v>6960</v>
      </c>
      <c r="F450" s="786">
        <v>44441</v>
      </c>
      <c r="G450" s="785" t="s">
        <v>11182</v>
      </c>
      <c r="H450" s="786">
        <v>44454</v>
      </c>
      <c r="I450" s="785" t="s">
        <v>28586</v>
      </c>
      <c r="J450" s="785" t="s">
        <v>627</v>
      </c>
      <c r="K450" s="785" t="s">
        <v>28587</v>
      </c>
      <c r="L450" s="785" t="s">
        <v>28588</v>
      </c>
      <c r="M450" s="785"/>
      <c r="N450" s="785"/>
      <c r="O450" s="785" t="s">
        <v>28589</v>
      </c>
      <c r="P450" s="787">
        <v>36.966568000000002</v>
      </c>
      <c r="Q450" s="787">
        <v>-0.98373500000000003</v>
      </c>
      <c r="R450" s="785" t="s">
        <v>821</v>
      </c>
      <c r="S450" s="785" t="s">
        <v>2120</v>
      </c>
      <c r="T450" s="785" t="s">
        <v>2121</v>
      </c>
      <c r="U450" s="785" t="s">
        <v>28590</v>
      </c>
      <c r="V450" s="785">
        <v>8</v>
      </c>
      <c r="W450" s="785" t="s">
        <v>3106</v>
      </c>
      <c r="X450" s="785"/>
      <c r="Y450" s="615" t="str">
        <f t="shared" ref="Y450:Y513" si="7">IF(X450="",W450,X450)</f>
        <v>Joseph Muchirira Mugo</v>
      </c>
      <c r="Z450" s="785" t="s">
        <v>2599</v>
      </c>
      <c r="AA450" s="785" t="s">
        <v>4314</v>
      </c>
      <c r="AB450" s="785" t="s">
        <v>2605</v>
      </c>
      <c r="AC450" s="785" t="s">
        <v>2606</v>
      </c>
      <c r="AD450" s="786">
        <v>44460</v>
      </c>
    </row>
    <row r="451" spans="1:30" ht="15.75">
      <c r="A451" s="785" t="s">
        <v>4301</v>
      </c>
      <c r="B451" s="785" t="s">
        <v>20485</v>
      </c>
      <c r="C451" s="785" t="s">
        <v>4303</v>
      </c>
      <c r="D451" s="785" t="s">
        <v>2599</v>
      </c>
      <c r="E451" s="785" t="s">
        <v>10888</v>
      </c>
      <c r="F451" s="786">
        <v>44428</v>
      </c>
      <c r="G451" s="785" t="s">
        <v>13716</v>
      </c>
      <c r="H451" s="786">
        <v>44453</v>
      </c>
      <c r="I451" s="785" t="s">
        <v>20486</v>
      </c>
      <c r="J451" s="785" t="s">
        <v>627</v>
      </c>
      <c r="K451" s="785" t="s">
        <v>20487</v>
      </c>
      <c r="L451" s="785" t="s">
        <v>20488</v>
      </c>
      <c r="M451" s="785"/>
      <c r="N451" s="785"/>
      <c r="O451" s="785" t="s">
        <v>20489</v>
      </c>
      <c r="P451" s="787">
        <v>37.63212</v>
      </c>
      <c r="Q451" s="787">
        <v>-0.18229799999999999</v>
      </c>
      <c r="R451" s="785" t="s">
        <v>1104</v>
      </c>
      <c r="S451" s="785" t="s">
        <v>2643</v>
      </c>
      <c r="T451" s="785" t="s">
        <v>3455</v>
      </c>
      <c r="U451" s="785" t="s">
        <v>3541</v>
      </c>
      <c r="V451" s="785">
        <v>8</v>
      </c>
      <c r="W451" s="785" t="s">
        <v>8017</v>
      </c>
      <c r="X451" s="785" t="s">
        <v>20484</v>
      </c>
      <c r="Y451" s="615" t="str">
        <f t="shared" si="7"/>
        <v>Phineas Mawira</v>
      </c>
      <c r="Z451" s="785" t="s">
        <v>2599</v>
      </c>
      <c r="AA451" s="785" t="s">
        <v>4314</v>
      </c>
      <c r="AB451" s="785" t="s">
        <v>2683</v>
      </c>
      <c r="AC451" s="785" t="s">
        <v>2606</v>
      </c>
      <c r="AD451" s="786">
        <v>44468</v>
      </c>
    </row>
    <row r="452" spans="1:30" ht="15.75">
      <c r="A452" s="785" t="s">
        <v>4301</v>
      </c>
      <c r="B452" s="785" t="s">
        <v>10887</v>
      </c>
      <c r="C452" s="785" t="s">
        <v>4303</v>
      </c>
      <c r="D452" s="785" t="s">
        <v>2599</v>
      </c>
      <c r="E452" s="785" t="s">
        <v>10888</v>
      </c>
      <c r="F452" s="786">
        <v>44428</v>
      </c>
      <c r="G452" s="785" t="s">
        <v>10889</v>
      </c>
      <c r="H452" s="786">
        <v>44451</v>
      </c>
      <c r="I452" s="785" t="s">
        <v>10890</v>
      </c>
      <c r="J452" s="785" t="s">
        <v>627</v>
      </c>
      <c r="K452" s="785" t="s">
        <v>10891</v>
      </c>
      <c r="L452" s="785" t="s">
        <v>10892</v>
      </c>
      <c r="M452" s="785"/>
      <c r="N452" s="785"/>
      <c r="O452" s="785" t="s">
        <v>10893</v>
      </c>
      <c r="P452" s="787">
        <v>37.611313000000003</v>
      </c>
      <c r="Q452" s="787">
        <v>-0.25534000000000001</v>
      </c>
      <c r="R452" s="785" t="s">
        <v>1266</v>
      </c>
      <c r="S452" s="785" t="s">
        <v>1267</v>
      </c>
      <c r="T452" s="785" t="s">
        <v>2636</v>
      </c>
      <c r="U452" s="785" t="s">
        <v>10894</v>
      </c>
      <c r="V452" s="785">
        <v>8</v>
      </c>
      <c r="W452" s="785" t="s">
        <v>7672</v>
      </c>
      <c r="X452" s="785" t="s">
        <v>10814</v>
      </c>
      <c r="Y452" s="615" t="str">
        <f t="shared" si="7"/>
        <v>Gilbert  Mugendi</v>
      </c>
      <c r="Z452" s="785" t="s">
        <v>2599</v>
      </c>
      <c r="AA452" s="785" t="s">
        <v>4314</v>
      </c>
      <c r="AB452" s="785" t="s">
        <v>2605</v>
      </c>
      <c r="AC452" s="785" t="s">
        <v>2606</v>
      </c>
      <c r="AD452" s="786">
        <v>44520</v>
      </c>
    </row>
    <row r="453" spans="1:30" ht="15.75">
      <c r="A453" s="785" t="s">
        <v>4301</v>
      </c>
      <c r="B453" s="785" t="s">
        <v>10895</v>
      </c>
      <c r="C453" s="785" t="s">
        <v>4379</v>
      </c>
      <c r="D453" s="785" t="s">
        <v>2751</v>
      </c>
      <c r="E453" s="785" t="s">
        <v>4479</v>
      </c>
      <c r="F453" s="786">
        <v>44429</v>
      </c>
      <c r="G453" s="785" t="s">
        <v>10889</v>
      </c>
      <c r="H453" s="786">
        <v>44451</v>
      </c>
      <c r="I453" s="785" t="s">
        <v>10896</v>
      </c>
      <c r="J453" s="785" t="s">
        <v>629</v>
      </c>
      <c r="K453" s="785" t="s">
        <v>10897</v>
      </c>
      <c r="L453" s="785" t="s">
        <v>10898</v>
      </c>
      <c r="M453" s="785"/>
      <c r="N453" s="785"/>
      <c r="O453" s="785"/>
      <c r="P453" s="787">
        <v>37.609375</v>
      </c>
      <c r="Q453" s="787">
        <v>-0.247783</v>
      </c>
      <c r="R453" s="785" t="s">
        <v>1266</v>
      </c>
      <c r="S453" s="785" t="s">
        <v>1267</v>
      </c>
      <c r="T453" s="785" t="s">
        <v>2636</v>
      </c>
      <c r="U453" s="785" t="s">
        <v>10899</v>
      </c>
      <c r="V453" s="785">
        <v>8</v>
      </c>
      <c r="W453" s="785" t="s">
        <v>7672</v>
      </c>
      <c r="X453" s="785" t="s">
        <v>10814</v>
      </c>
      <c r="Y453" s="615" t="str">
        <f t="shared" si="7"/>
        <v>Gilbert  Mugendi</v>
      </c>
      <c r="Z453" s="785" t="s">
        <v>2599</v>
      </c>
      <c r="AA453" s="785" t="s">
        <v>4314</v>
      </c>
      <c r="AB453" s="785" t="s">
        <v>2605</v>
      </c>
      <c r="AC453" s="785" t="s">
        <v>2606</v>
      </c>
      <c r="AD453" s="786">
        <v>44520</v>
      </c>
    </row>
    <row r="454" spans="1:30" ht="15.75">
      <c r="A454" s="785" t="s">
        <v>4301</v>
      </c>
      <c r="B454" s="785" t="s">
        <v>24732</v>
      </c>
      <c r="C454" s="785" t="s">
        <v>4303</v>
      </c>
      <c r="D454" s="785" t="s">
        <v>2599</v>
      </c>
      <c r="E454" s="785" t="s">
        <v>10888</v>
      </c>
      <c r="F454" s="786">
        <v>44428</v>
      </c>
      <c r="G454" s="785" t="s">
        <v>10947</v>
      </c>
      <c r="H454" s="786">
        <v>44449</v>
      </c>
      <c r="I454" s="785" t="s">
        <v>24733</v>
      </c>
      <c r="J454" s="785" t="s">
        <v>629</v>
      </c>
      <c r="K454" s="785" t="s">
        <v>24734</v>
      </c>
      <c r="L454" s="785" t="s">
        <v>24735</v>
      </c>
      <c r="M454" s="785"/>
      <c r="N454" s="785"/>
      <c r="O454" s="785" t="s">
        <v>24736</v>
      </c>
      <c r="P454" s="787">
        <v>36.650267999999997</v>
      </c>
      <c r="Q454" s="787">
        <v>-1.17363</v>
      </c>
      <c r="R454" s="785" t="s">
        <v>821</v>
      </c>
      <c r="S454" s="785" t="s">
        <v>1884</v>
      </c>
      <c r="T454" s="785" t="s">
        <v>1884</v>
      </c>
      <c r="U454" s="785" t="s">
        <v>3848</v>
      </c>
      <c r="V454" s="785">
        <v>12</v>
      </c>
      <c r="W454" s="785" t="s">
        <v>3803</v>
      </c>
      <c r="X454" s="785" t="s">
        <v>3803</v>
      </c>
      <c r="Y454" s="615" t="str">
        <f t="shared" si="7"/>
        <v>Timothy Kabue</v>
      </c>
      <c r="Z454" s="785" t="s">
        <v>2599</v>
      </c>
      <c r="AA454" s="785" t="s">
        <v>4314</v>
      </c>
      <c r="AB454" s="785" t="s">
        <v>2683</v>
      </c>
      <c r="AC454" s="785" t="s">
        <v>2606</v>
      </c>
      <c r="AD454" s="786">
        <v>44518</v>
      </c>
    </row>
    <row r="455" spans="1:30" ht="15.75">
      <c r="A455" s="785" t="s">
        <v>4301</v>
      </c>
      <c r="B455" s="785" t="s">
        <v>28591</v>
      </c>
      <c r="C455" s="785" t="s">
        <v>4303</v>
      </c>
      <c r="D455" s="785" t="s">
        <v>2599</v>
      </c>
      <c r="E455" s="785" t="s">
        <v>13274</v>
      </c>
      <c r="F455" s="786">
        <v>44433</v>
      </c>
      <c r="G455" s="785" t="s">
        <v>28592</v>
      </c>
      <c r="H455" s="786">
        <v>44448</v>
      </c>
      <c r="I455" s="785" t="s">
        <v>28593</v>
      </c>
      <c r="J455" s="785" t="s">
        <v>627</v>
      </c>
      <c r="K455" s="785" t="s">
        <v>2612</v>
      </c>
      <c r="L455" s="785" t="s">
        <v>28594</v>
      </c>
      <c r="M455" s="785"/>
      <c r="N455" s="785"/>
      <c r="O455" s="785" t="s">
        <v>28595</v>
      </c>
      <c r="P455" s="787">
        <v>36.980691999999998</v>
      </c>
      <c r="Q455" s="787">
        <v>-1.1270359999999999</v>
      </c>
      <c r="R455" s="785" t="s">
        <v>821</v>
      </c>
      <c r="S455" s="785" t="s">
        <v>2997</v>
      </c>
      <c r="T455" s="785" t="s">
        <v>2997</v>
      </c>
      <c r="U455" s="785" t="s">
        <v>2948</v>
      </c>
      <c r="V455" s="785">
        <v>8</v>
      </c>
      <c r="W455" s="785" t="s">
        <v>3106</v>
      </c>
      <c r="X455" s="785"/>
      <c r="Y455" s="615" t="str">
        <f t="shared" si="7"/>
        <v>Joseph Muchirira Mugo</v>
      </c>
      <c r="Z455" s="785" t="s">
        <v>2599</v>
      </c>
      <c r="AA455" s="785" t="s">
        <v>4314</v>
      </c>
      <c r="AB455" s="785" t="s">
        <v>2605</v>
      </c>
      <c r="AC455" s="785" t="s">
        <v>2606</v>
      </c>
      <c r="AD455" s="786">
        <v>44460</v>
      </c>
    </row>
    <row r="456" spans="1:30" ht="15.75">
      <c r="A456" s="785" t="s">
        <v>4301</v>
      </c>
      <c r="B456" s="785" t="s">
        <v>18174</v>
      </c>
      <c r="C456" s="785" t="s">
        <v>4379</v>
      </c>
      <c r="D456" s="785" t="s">
        <v>2751</v>
      </c>
      <c r="E456" s="785" t="s">
        <v>12688</v>
      </c>
      <c r="F456" s="786">
        <v>44423</v>
      </c>
      <c r="G456" s="785" t="s">
        <v>18175</v>
      </c>
      <c r="H456" s="786">
        <v>44442</v>
      </c>
      <c r="I456" s="785" t="s">
        <v>18176</v>
      </c>
      <c r="J456" s="785" t="s">
        <v>629</v>
      </c>
      <c r="K456" s="785" t="s">
        <v>18177</v>
      </c>
      <c r="L456" s="785" t="s">
        <v>18178</v>
      </c>
      <c r="M456" s="785"/>
      <c r="N456" s="785"/>
      <c r="O456" s="785" t="s">
        <v>18179</v>
      </c>
      <c r="P456" s="787">
        <v>37.650388</v>
      </c>
      <c r="Q456" s="787">
        <v>-9.4922000000000006E-2</v>
      </c>
      <c r="R456" s="785" t="s">
        <v>1104</v>
      </c>
      <c r="S456" s="785" t="s">
        <v>2643</v>
      </c>
      <c r="T456" s="785" t="s">
        <v>8124</v>
      </c>
      <c r="U456" s="785" t="s">
        <v>6365</v>
      </c>
      <c r="V456" s="785">
        <v>8</v>
      </c>
      <c r="W456" s="785" t="s">
        <v>3253</v>
      </c>
      <c r="X456" s="785" t="s">
        <v>18180</v>
      </c>
      <c r="Y456" s="615" t="str">
        <f t="shared" si="7"/>
        <v>Mwiti ndubi</v>
      </c>
      <c r="Z456" s="785" t="s">
        <v>2599</v>
      </c>
      <c r="AA456" s="785" t="s">
        <v>4349</v>
      </c>
      <c r="AB456" s="785" t="s">
        <v>2683</v>
      </c>
      <c r="AC456" s="785" t="s">
        <v>2606</v>
      </c>
      <c r="AD456" s="786">
        <v>44447</v>
      </c>
    </row>
    <row r="457" spans="1:30" ht="15.75">
      <c r="A457" s="785" t="s">
        <v>4301</v>
      </c>
      <c r="B457" s="785" t="s">
        <v>18929</v>
      </c>
      <c r="C457" s="785" t="s">
        <v>4303</v>
      </c>
      <c r="D457" s="785" t="s">
        <v>2599</v>
      </c>
      <c r="E457" s="785" t="s">
        <v>12197</v>
      </c>
      <c r="F457" s="786">
        <v>44407</v>
      </c>
      <c r="G457" s="785" t="s">
        <v>7622</v>
      </c>
      <c r="H457" s="786">
        <v>44440</v>
      </c>
      <c r="I457" s="785" t="s">
        <v>18930</v>
      </c>
      <c r="J457" s="785" t="s">
        <v>629</v>
      </c>
      <c r="K457" s="785">
        <v>99999</v>
      </c>
      <c r="L457" s="785" t="s">
        <v>18931</v>
      </c>
      <c r="M457" s="785"/>
      <c r="N457" s="785"/>
      <c r="O457" s="785" t="s">
        <v>18932</v>
      </c>
      <c r="P457" s="787">
        <v>37.067554000000001</v>
      </c>
      <c r="Q457" s="787">
        <v>-0.83766799999999997</v>
      </c>
      <c r="R457" s="785" t="s">
        <v>1030</v>
      </c>
      <c r="S457" s="785" t="s">
        <v>2623</v>
      </c>
      <c r="T457" s="785" t="s">
        <v>2623</v>
      </c>
      <c r="U457" s="785" t="s">
        <v>18933</v>
      </c>
      <c r="V457" s="785">
        <v>8</v>
      </c>
      <c r="W457" s="785" t="s">
        <v>2939</v>
      </c>
      <c r="X457" s="785" t="s">
        <v>2939</v>
      </c>
      <c r="Y457" s="615" t="str">
        <f t="shared" si="7"/>
        <v>Nixon Kariuki Gaichuru</v>
      </c>
      <c r="Z457" s="785" t="s">
        <v>2599</v>
      </c>
      <c r="AA457" s="785" t="s">
        <v>4314</v>
      </c>
      <c r="AB457" s="785" t="s">
        <v>2605</v>
      </c>
      <c r="AC457" s="785" t="s">
        <v>2606</v>
      </c>
      <c r="AD457" s="786">
        <v>44504</v>
      </c>
    </row>
    <row r="458" spans="1:30" ht="15.75">
      <c r="A458" s="785" t="s">
        <v>4301</v>
      </c>
      <c r="B458" s="785" t="s">
        <v>23982</v>
      </c>
      <c r="C458" s="785" t="s">
        <v>4303</v>
      </c>
      <c r="D458" s="785" t="s">
        <v>2599</v>
      </c>
      <c r="E458" s="785" t="s">
        <v>23983</v>
      </c>
      <c r="F458" s="786">
        <v>44418</v>
      </c>
      <c r="G458" s="785" t="s">
        <v>7622</v>
      </c>
      <c r="H458" s="786">
        <v>44440</v>
      </c>
      <c r="I458" s="785" t="s">
        <v>23984</v>
      </c>
      <c r="J458" s="785" t="s">
        <v>627</v>
      </c>
      <c r="K458" s="785">
        <v>99999</v>
      </c>
      <c r="L458" s="785" t="s">
        <v>23985</v>
      </c>
      <c r="M458" s="785"/>
      <c r="N458" s="785"/>
      <c r="O458" s="785"/>
      <c r="P458" s="787">
        <v>36.560174000000004</v>
      </c>
      <c r="Q458" s="787">
        <v>-8.2086999999999993E-2</v>
      </c>
      <c r="R458" s="785" t="s">
        <v>960</v>
      </c>
      <c r="S458" s="785" t="s">
        <v>961</v>
      </c>
      <c r="T458" s="785" t="s">
        <v>2981</v>
      </c>
      <c r="U458" s="785" t="s">
        <v>23986</v>
      </c>
      <c r="V458" s="785">
        <v>8</v>
      </c>
      <c r="W458" s="785" t="s">
        <v>3025</v>
      </c>
      <c r="X458" s="785" t="s">
        <v>2761</v>
      </c>
      <c r="Y458" s="615" t="str">
        <f t="shared" si="7"/>
        <v>Stephen Macharia Kimenyi</v>
      </c>
      <c r="Z458" s="785" t="s">
        <v>2599</v>
      </c>
      <c r="AA458" s="785" t="s">
        <v>4349</v>
      </c>
      <c r="AB458" s="785" t="s">
        <v>2683</v>
      </c>
      <c r="AC458" s="785" t="s">
        <v>2606</v>
      </c>
      <c r="AD458" s="786">
        <v>44465</v>
      </c>
    </row>
    <row r="459" spans="1:30" ht="15.75">
      <c r="A459" s="785" t="s">
        <v>4301</v>
      </c>
      <c r="B459" s="785" t="s">
        <v>23987</v>
      </c>
      <c r="C459" s="785" t="s">
        <v>4303</v>
      </c>
      <c r="D459" s="785" t="s">
        <v>2599</v>
      </c>
      <c r="E459" s="785" t="s">
        <v>12204</v>
      </c>
      <c r="F459" s="786">
        <v>44420</v>
      </c>
      <c r="G459" s="785" t="s">
        <v>7622</v>
      </c>
      <c r="H459" s="786">
        <v>44440</v>
      </c>
      <c r="I459" s="785" t="s">
        <v>23988</v>
      </c>
      <c r="J459" s="785" t="s">
        <v>627</v>
      </c>
      <c r="K459" s="785">
        <v>99999</v>
      </c>
      <c r="L459" s="785" t="s">
        <v>23989</v>
      </c>
      <c r="M459" s="785"/>
      <c r="N459" s="785"/>
      <c r="O459" s="785" t="s">
        <v>23990</v>
      </c>
      <c r="P459" s="787">
        <v>36.567512000000001</v>
      </c>
      <c r="Q459" s="787">
        <v>-8.6307999999999996E-2</v>
      </c>
      <c r="R459" s="785" t="s">
        <v>960</v>
      </c>
      <c r="S459" s="785" t="s">
        <v>961</v>
      </c>
      <c r="T459" s="785" t="s">
        <v>23991</v>
      </c>
      <c r="U459" s="785" t="s">
        <v>23992</v>
      </c>
      <c r="V459" s="785">
        <v>8</v>
      </c>
      <c r="W459" s="785" t="s">
        <v>3025</v>
      </c>
      <c r="X459" s="785" t="s">
        <v>2761</v>
      </c>
      <c r="Y459" s="615" t="str">
        <f t="shared" si="7"/>
        <v>Stephen Macharia Kimenyi</v>
      </c>
      <c r="Z459" s="785" t="s">
        <v>2599</v>
      </c>
      <c r="AA459" s="785" t="s">
        <v>4349</v>
      </c>
      <c r="AB459" s="785" t="s">
        <v>2683</v>
      </c>
      <c r="AC459" s="785" t="s">
        <v>2606</v>
      </c>
      <c r="AD459" s="786">
        <v>44465</v>
      </c>
    </row>
    <row r="460" spans="1:30" ht="15.75">
      <c r="A460" s="785" t="s">
        <v>4301</v>
      </c>
      <c r="B460" s="785" t="s">
        <v>23993</v>
      </c>
      <c r="C460" s="785" t="s">
        <v>4303</v>
      </c>
      <c r="D460" s="785" t="s">
        <v>2599</v>
      </c>
      <c r="E460" s="785" t="s">
        <v>8271</v>
      </c>
      <c r="F460" s="786">
        <v>44404</v>
      </c>
      <c r="G460" s="785" t="s">
        <v>7622</v>
      </c>
      <c r="H460" s="786">
        <v>44440</v>
      </c>
      <c r="I460" s="785" t="s">
        <v>23994</v>
      </c>
      <c r="J460" s="785" t="s">
        <v>629</v>
      </c>
      <c r="K460" s="785">
        <v>99999</v>
      </c>
      <c r="L460" s="785" t="s">
        <v>23995</v>
      </c>
      <c r="M460" s="785"/>
      <c r="N460" s="785"/>
      <c r="O460" s="785" t="s">
        <v>23996</v>
      </c>
      <c r="P460" s="787">
        <v>36.562266000000001</v>
      </c>
      <c r="Q460" s="787">
        <v>-8.9180999999999996E-2</v>
      </c>
      <c r="R460" s="785" t="s">
        <v>960</v>
      </c>
      <c r="S460" s="785" t="s">
        <v>961</v>
      </c>
      <c r="T460" s="785" t="s">
        <v>23991</v>
      </c>
      <c r="U460" s="785" t="s">
        <v>23986</v>
      </c>
      <c r="V460" s="785">
        <v>8</v>
      </c>
      <c r="W460" s="785" t="s">
        <v>3025</v>
      </c>
      <c r="X460" s="785" t="s">
        <v>2761</v>
      </c>
      <c r="Y460" s="615" t="str">
        <f t="shared" si="7"/>
        <v>Stephen Macharia Kimenyi</v>
      </c>
      <c r="Z460" s="785" t="s">
        <v>2599</v>
      </c>
      <c r="AA460" s="785" t="s">
        <v>4349</v>
      </c>
      <c r="AB460" s="785" t="s">
        <v>2683</v>
      </c>
      <c r="AC460" s="785" t="s">
        <v>2606</v>
      </c>
      <c r="AD460" s="786">
        <v>44465</v>
      </c>
    </row>
    <row r="461" spans="1:30" ht="15.75">
      <c r="A461" s="785" t="s">
        <v>4301</v>
      </c>
      <c r="B461" s="785" t="s">
        <v>23997</v>
      </c>
      <c r="C461" s="785" t="s">
        <v>4303</v>
      </c>
      <c r="D461" s="785" t="s">
        <v>2599</v>
      </c>
      <c r="E461" s="785" t="s">
        <v>12196</v>
      </c>
      <c r="F461" s="786">
        <v>44394</v>
      </c>
      <c r="G461" s="785" t="s">
        <v>7622</v>
      </c>
      <c r="H461" s="786">
        <v>44440</v>
      </c>
      <c r="I461" s="785" t="s">
        <v>23998</v>
      </c>
      <c r="J461" s="785" t="s">
        <v>627</v>
      </c>
      <c r="K461" s="785">
        <v>99999</v>
      </c>
      <c r="L461" s="785" t="s">
        <v>23999</v>
      </c>
      <c r="M461" s="785"/>
      <c r="N461" s="785"/>
      <c r="O461" s="785" t="s">
        <v>24000</v>
      </c>
      <c r="P461" s="787">
        <v>36.560726000000003</v>
      </c>
      <c r="Q461" s="787">
        <v>-8.3305000000000004E-2</v>
      </c>
      <c r="R461" s="785" t="s">
        <v>960</v>
      </c>
      <c r="S461" s="785" t="s">
        <v>961</v>
      </c>
      <c r="T461" s="785" t="s">
        <v>23991</v>
      </c>
      <c r="U461" s="785" t="s">
        <v>24001</v>
      </c>
      <c r="V461" s="785">
        <v>8</v>
      </c>
      <c r="W461" s="785" t="s">
        <v>3025</v>
      </c>
      <c r="X461" s="785" t="s">
        <v>2761</v>
      </c>
      <c r="Y461" s="615" t="str">
        <f t="shared" si="7"/>
        <v>Stephen Macharia Kimenyi</v>
      </c>
      <c r="Z461" s="785" t="s">
        <v>2599</v>
      </c>
      <c r="AA461" s="785" t="s">
        <v>4349</v>
      </c>
      <c r="AB461" s="785" t="s">
        <v>2683</v>
      </c>
      <c r="AC461" s="785" t="s">
        <v>2606</v>
      </c>
      <c r="AD461" s="786">
        <v>44465</v>
      </c>
    </row>
    <row r="462" spans="1:30" ht="15.75">
      <c r="A462" s="785" t="s">
        <v>4301</v>
      </c>
      <c r="B462" s="785" t="s">
        <v>24002</v>
      </c>
      <c r="C462" s="785" t="s">
        <v>4303</v>
      </c>
      <c r="D462" s="785" t="s">
        <v>2599</v>
      </c>
      <c r="E462" s="785" t="s">
        <v>12101</v>
      </c>
      <c r="F462" s="786">
        <v>44392</v>
      </c>
      <c r="G462" s="785" t="s">
        <v>7622</v>
      </c>
      <c r="H462" s="786">
        <v>44440</v>
      </c>
      <c r="I462" s="785" t="s">
        <v>24003</v>
      </c>
      <c r="J462" s="785" t="s">
        <v>629</v>
      </c>
      <c r="K462" s="785">
        <v>99999</v>
      </c>
      <c r="L462" s="785" t="s">
        <v>24004</v>
      </c>
      <c r="M462" s="785"/>
      <c r="N462" s="785"/>
      <c r="O462" s="785"/>
      <c r="P462" s="787">
        <v>36.560327999999998</v>
      </c>
      <c r="Q462" s="787">
        <v>-8.0954999999999999E-2</v>
      </c>
      <c r="R462" s="785" t="s">
        <v>960</v>
      </c>
      <c r="S462" s="785" t="s">
        <v>961</v>
      </c>
      <c r="T462" s="785" t="s">
        <v>23991</v>
      </c>
      <c r="U462" s="785" t="s">
        <v>23986</v>
      </c>
      <c r="V462" s="785">
        <v>8</v>
      </c>
      <c r="W462" s="785" t="s">
        <v>3025</v>
      </c>
      <c r="X462" s="785" t="s">
        <v>2761</v>
      </c>
      <c r="Y462" s="615" t="str">
        <f t="shared" si="7"/>
        <v>Stephen Macharia Kimenyi</v>
      </c>
      <c r="Z462" s="785" t="s">
        <v>2599</v>
      </c>
      <c r="AA462" s="785" t="s">
        <v>4349</v>
      </c>
      <c r="AB462" s="785" t="s">
        <v>2683</v>
      </c>
      <c r="AC462" s="785" t="s">
        <v>2606</v>
      </c>
      <c r="AD462" s="786">
        <v>44465</v>
      </c>
    </row>
    <row r="463" spans="1:30" ht="15.75">
      <c r="A463" s="785" t="s">
        <v>4301</v>
      </c>
      <c r="B463" s="785" t="s">
        <v>28581</v>
      </c>
      <c r="C463" s="785" t="s">
        <v>4303</v>
      </c>
      <c r="D463" s="785" t="s">
        <v>2599</v>
      </c>
      <c r="E463" s="785" t="s">
        <v>12204</v>
      </c>
      <c r="F463" s="786">
        <v>44420</v>
      </c>
      <c r="G463" s="785" t="s">
        <v>7622</v>
      </c>
      <c r="H463" s="786">
        <v>44440</v>
      </c>
      <c r="I463" s="785" t="s">
        <v>28582</v>
      </c>
      <c r="J463" s="785" t="s">
        <v>629</v>
      </c>
      <c r="K463" s="785">
        <v>99999</v>
      </c>
      <c r="L463" s="785" t="s">
        <v>28583</v>
      </c>
      <c r="M463" s="785"/>
      <c r="N463" s="785"/>
      <c r="O463" s="785"/>
      <c r="P463" s="787">
        <v>36.592432000000002</v>
      </c>
      <c r="Q463" s="787">
        <v>-0.10124</v>
      </c>
      <c r="R463" s="785" t="s">
        <v>960</v>
      </c>
      <c r="S463" s="785" t="s">
        <v>3258</v>
      </c>
      <c r="T463" s="785" t="s">
        <v>1143</v>
      </c>
      <c r="U463" s="785" t="s">
        <v>28584</v>
      </c>
      <c r="V463" s="785">
        <v>8</v>
      </c>
      <c r="W463" s="785" t="s">
        <v>11964</v>
      </c>
      <c r="X463" s="785"/>
      <c r="Y463" s="615" t="str">
        <f t="shared" si="7"/>
        <v>James Muchira Mwai</v>
      </c>
      <c r="Z463" s="785" t="s">
        <v>2599</v>
      </c>
      <c r="AA463" s="785" t="s">
        <v>4314</v>
      </c>
      <c r="AB463" s="785" t="s">
        <v>2683</v>
      </c>
      <c r="AC463" s="785" t="s">
        <v>2606</v>
      </c>
      <c r="AD463" s="786">
        <v>44513</v>
      </c>
    </row>
    <row r="464" spans="1:30" ht="15.75">
      <c r="A464" s="785" t="s">
        <v>4301</v>
      </c>
      <c r="B464" s="785" t="s">
        <v>20126</v>
      </c>
      <c r="C464" s="785" t="s">
        <v>4379</v>
      </c>
      <c r="D464" s="785" t="s">
        <v>2598</v>
      </c>
      <c r="E464" s="785" t="s">
        <v>20127</v>
      </c>
      <c r="F464" s="786">
        <v>44317</v>
      </c>
      <c r="G464" s="785" t="s">
        <v>20128</v>
      </c>
      <c r="H464" s="786">
        <v>44439</v>
      </c>
      <c r="I464" s="785" t="s">
        <v>20129</v>
      </c>
      <c r="J464" s="785" t="s">
        <v>629</v>
      </c>
      <c r="K464" s="785" t="s">
        <v>20130</v>
      </c>
      <c r="L464" s="785" t="s">
        <v>20131</v>
      </c>
      <c r="M464" s="785"/>
      <c r="N464" s="785"/>
      <c r="O464" s="785"/>
      <c r="P464" s="787">
        <v>35.181365</v>
      </c>
      <c r="Q464" s="787">
        <v>-0.51557799999999998</v>
      </c>
      <c r="R464" s="785" t="s">
        <v>2053</v>
      </c>
      <c r="S464" s="785" t="s">
        <v>2098</v>
      </c>
      <c r="T464" s="785" t="s">
        <v>20132</v>
      </c>
      <c r="U464" s="785" t="s">
        <v>20133</v>
      </c>
      <c r="V464" s="785">
        <v>10</v>
      </c>
      <c r="W464" s="785" t="s">
        <v>3314</v>
      </c>
      <c r="X464" s="785" t="s">
        <v>20109</v>
      </c>
      <c r="Y464" s="615" t="str">
        <f t="shared" si="7"/>
        <v>Philip kiget</v>
      </c>
      <c r="Z464" s="785" t="s">
        <v>2599</v>
      </c>
      <c r="AA464" s="785" t="s">
        <v>4314</v>
      </c>
      <c r="AB464" s="785" t="s">
        <v>2683</v>
      </c>
      <c r="AC464" s="785" t="s">
        <v>2606</v>
      </c>
      <c r="AD464" s="786">
        <v>44440</v>
      </c>
    </row>
    <row r="465" spans="1:30" ht="15.75">
      <c r="A465" s="785" t="s">
        <v>4301</v>
      </c>
      <c r="B465" s="785" t="s">
        <v>28733</v>
      </c>
      <c r="C465" s="785" t="s">
        <v>4303</v>
      </c>
      <c r="D465" s="785" t="s">
        <v>2599</v>
      </c>
      <c r="E465" s="785" t="s">
        <v>12180</v>
      </c>
      <c r="F465" s="786">
        <v>44403</v>
      </c>
      <c r="G465" s="785" t="s">
        <v>28734</v>
      </c>
      <c r="H465" s="786">
        <v>44437</v>
      </c>
      <c r="I465" s="785" t="s">
        <v>28735</v>
      </c>
      <c r="J465" s="785" t="s">
        <v>629</v>
      </c>
      <c r="K465" s="785" t="s">
        <v>28736</v>
      </c>
      <c r="L465" s="785" t="s">
        <v>28737</v>
      </c>
      <c r="M465" s="785"/>
      <c r="N465" s="785"/>
      <c r="O465" s="785"/>
      <c r="P465" s="787">
        <v>35.075305</v>
      </c>
      <c r="Q465" s="787">
        <v>0.40220499999999998</v>
      </c>
      <c r="R465" s="785" t="s">
        <v>916</v>
      </c>
      <c r="S465" s="785" t="s">
        <v>917</v>
      </c>
      <c r="T465" s="785" t="s">
        <v>2989</v>
      </c>
      <c r="U465" s="785" t="s">
        <v>28738</v>
      </c>
      <c r="V465" s="785">
        <v>8</v>
      </c>
      <c r="W465" s="785" t="s">
        <v>11598</v>
      </c>
      <c r="X465" s="785"/>
      <c r="Y465" s="615" t="str">
        <f t="shared" si="7"/>
        <v>Kelvin Kimutai</v>
      </c>
      <c r="Z465" s="785" t="s">
        <v>2599</v>
      </c>
      <c r="AA465" s="785" t="s">
        <v>4314</v>
      </c>
      <c r="AB465" s="785" t="s">
        <v>2683</v>
      </c>
      <c r="AC465" s="785" t="s">
        <v>2606</v>
      </c>
      <c r="AD465" s="786">
        <v>44453</v>
      </c>
    </row>
    <row r="466" spans="1:30" ht="15.75">
      <c r="A466" s="785" t="s">
        <v>4301</v>
      </c>
      <c r="B466" s="785" t="s">
        <v>28750</v>
      </c>
      <c r="C466" s="785" t="s">
        <v>4303</v>
      </c>
      <c r="D466" s="785" t="s">
        <v>2599</v>
      </c>
      <c r="E466" s="785" t="s">
        <v>12148</v>
      </c>
      <c r="F466" s="786">
        <v>44385</v>
      </c>
      <c r="G466" s="785" t="s">
        <v>28751</v>
      </c>
      <c r="H466" s="786">
        <v>44435</v>
      </c>
      <c r="I466" s="785" t="s">
        <v>28752</v>
      </c>
      <c r="J466" s="785" t="s">
        <v>629</v>
      </c>
      <c r="K466" s="785" t="s">
        <v>28753</v>
      </c>
      <c r="L466" s="785" t="s">
        <v>28754</v>
      </c>
      <c r="M466" s="785"/>
      <c r="N466" s="785"/>
      <c r="O466" s="785"/>
      <c r="P466" s="787">
        <v>37.232202000000001</v>
      </c>
      <c r="Q466" s="787">
        <v>-1.577915</v>
      </c>
      <c r="R466" s="785" t="s">
        <v>1729</v>
      </c>
      <c r="S466" s="785" t="s">
        <v>1729</v>
      </c>
      <c r="T466" s="785" t="s">
        <v>2631</v>
      </c>
      <c r="U466" s="785" t="s">
        <v>3727</v>
      </c>
      <c r="V466" s="785">
        <v>8</v>
      </c>
      <c r="W466" s="785" t="s">
        <v>3294</v>
      </c>
      <c r="X466" s="785"/>
      <c r="Y466" s="615" t="str">
        <f t="shared" si="7"/>
        <v>Paul K Musyoka</v>
      </c>
      <c r="Z466" s="785" t="s">
        <v>2599</v>
      </c>
      <c r="AA466" s="785" t="s">
        <v>4314</v>
      </c>
      <c r="AB466" s="785" t="s">
        <v>2605</v>
      </c>
      <c r="AC466" s="785" t="s">
        <v>2606</v>
      </c>
      <c r="AD466" s="786">
        <v>44434</v>
      </c>
    </row>
    <row r="467" spans="1:30" ht="15.75">
      <c r="A467" s="785" t="s">
        <v>4301</v>
      </c>
      <c r="B467" s="785" t="s">
        <v>19099</v>
      </c>
      <c r="C467" s="785" t="s">
        <v>4303</v>
      </c>
      <c r="D467" s="785" t="s">
        <v>2599</v>
      </c>
      <c r="E467" s="785" t="s">
        <v>19100</v>
      </c>
      <c r="F467" s="786">
        <v>44422</v>
      </c>
      <c r="G467" s="785" t="s">
        <v>19101</v>
      </c>
      <c r="H467" s="786">
        <v>44434</v>
      </c>
      <c r="I467" s="785" t="s">
        <v>19102</v>
      </c>
      <c r="J467" s="785" t="s">
        <v>629</v>
      </c>
      <c r="K467" s="785">
        <v>99999</v>
      </c>
      <c r="L467" s="785" t="s">
        <v>19103</v>
      </c>
      <c r="M467" s="785"/>
      <c r="N467" s="785"/>
      <c r="O467" s="785" t="s">
        <v>19104</v>
      </c>
      <c r="P467" s="787">
        <v>37.531306999999998</v>
      </c>
      <c r="Q467" s="787">
        <v>-0.47896499999999997</v>
      </c>
      <c r="R467" s="785" t="s">
        <v>1089</v>
      </c>
      <c r="S467" s="785" t="s">
        <v>1090</v>
      </c>
      <c r="T467" s="785" t="s">
        <v>3145</v>
      </c>
      <c r="U467" s="785" t="s">
        <v>19105</v>
      </c>
      <c r="V467" s="785">
        <v>8</v>
      </c>
      <c r="W467" s="785" t="s">
        <v>6829</v>
      </c>
      <c r="X467" s="785" t="s">
        <v>19085</v>
      </c>
      <c r="Y467" s="615" t="str">
        <f t="shared" si="7"/>
        <v>Nobert Oloo</v>
      </c>
      <c r="Z467" s="785" t="s">
        <v>2599</v>
      </c>
      <c r="AA467" s="785" t="s">
        <v>4314</v>
      </c>
      <c r="AB467" s="785" t="s">
        <v>2683</v>
      </c>
      <c r="AC467" s="785" t="s">
        <v>2606</v>
      </c>
      <c r="AD467" s="786">
        <v>44436</v>
      </c>
    </row>
    <row r="468" spans="1:30" ht="15.75">
      <c r="A468" s="785" t="s">
        <v>4301</v>
      </c>
      <c r="B468" s="785" t="s">
        <v>19106</v>
      </c>
      <c r="C468" s="785" t="s">
        <v>4303</v>
      </c>
      <c r="D468" s="785" t="s">
        <v>2599</v>
      </c>
      <c r="E468" s="785" t="s">
        <v>13273</v>
      </c>
      <c r="F468" s="786">
        <v>44396</v>
      </c>
      <c r="G468" s="785" t="s">
        <v>19101</v>
      </c>
      <c r="H468" s="786">
        <v>44434</v>
      </c>
      <c r="I468" s="785" t="s">
        <v>19107</v>
      </c>
      <c r="J468" s="785" t="s">
        <v>629</v>
      </c>
      <c r="K468" s="785" t="s">
        <v>19108</v>
      </c>
      <c r="L468" s="785" t="s">
        <v>19109</v>
      </c>
      <c r="M468" s="785"/>
      <c r="N468" s="785"/>
      <c r="O468" s="785" t="s">
        <v>19110</v>
      </c>
      <c r="P468" s="787">
        <v>37.539822999999998</v>
      </c>
      <c r="Q468" s="787">
        <v>-0.49820300000000001</v>
      </c>
      <c r="R468" s="785" t="s">
        <v>1089</v>
      </c>
      <c r="S468" s="785" t="s">
        <v>1090</v>
      </c>
      <c r="T468" s="785" t="s">
        <v>1091</v>
      </c>
      <c r="U468" s="785" t="s">
        <v>19111</v>
      </c>
      <c r="V468" s="785">
        <v>10</v>
      </c>
      <c r="W468" s="785" t="s">
        <v>6829</v>
      </c>
      <c r="X468" s="785" t="s">
        <v>19085</v>
      </c>
      <c r="Y468" s="615" t="str">
        <f t="shared" si="7"/>
        <v>Nobert Oloo</v>
      </c>
      <c r="Z468" s="785" t="s">
        <v>2599</v>
      </c>
      <c r="AA468" s="785" t="s">
        <v>4314</v>
      </c>
      <c r="AB468" s="785" t="s">
        <v>2683</v>
      </c>
      <c r="AC468" s="785" t="s">
        <v>2606</v>
      </c>
      <c r="AD468" s="786">
        <v>44436</v>
      </c>
    </row>
    <row r="469" spans="1:30" ht="15.75">
      <c r="A469" s="785" t="s">
        <v>4301</v>
      </c>
      <c r="B469" s="785" t="s">
        <v>28758</v>
      </c>
      <c r="C469" s="785" t="s">
        <v>4303</v>
      </c>
      <c r="D469" s="785" t="s">
        <v>2599</v>
      </c>
      <c r="E469" s="785" t="s">
        <v>12180</v>
      </c>
      <c r="F469" s="786">
        <v>44403</v>
      </c>
      <c r="G469" s="785" t="s">
        <v>19101</v>
      </c>
      <c r="H469" s="786">
        <v>44434</v>
      </c>
      <c r="I469" s="785" t="s">
        <v>28759</v>
      </c>
      <c r="J469" s="785" t="s">
        <v>629</v>
      </c>
      <c r="K469" s="785" t="s">
        <v>28760</v>
      </c>
      <c r="L469" s="785" t="s">
        <v>28761</v>
      </c>
      <c r="M469" s="785"/>
      <c r="N469" s="785"/>
      <c r="O469" s="785"/>
      <c r="P469" s="787">
        <v>37.529741999999999</v>
      </c>
      <c r="Q469" s="787">
        <v>-0.50113799999999997</v>
      </c>
      <c r="R469" s="785" t="s">
        <v>1089</v>
      </c>
      <c r="S469" s="785" t="s">
        <v>1090</v>
      </c>
      <c r="T469" s="785" t="s">
        <v>1091</v>
      </c>
      <c r="U469" s="785" t="s">
        <v>28762</v>
      </c>
      <c r="V469" s="785">
        <v>8</v>
      </c>
      <c r="W469" s="785" t="s">
        <v>6829</v>
      </c>
      <c r="X469" s="785"/>
      <c r="Y469" s="615" t="str">
        <f t="shared" si="7"/>
        <v>Collins Odhiambo Ondiek</v>
      </c>
      <c r="Z469" s="785" t="s">
        <v>2599</v>
      </c>
      <c r="AA469" s="785" t="s">
        <v>4314</v>
      </c>
      <c r="AB469" s="785" t="s">
        <v>2683</v>
      </c>
      <c r="AC469" s="785" t="s">
        <v>2606</v>
      </c>
      <c r="AD469" s="786">
        <v>44436</v>
      </c>
    </row>
    <row r="470" spans="1:30" ht="15.75">
      <c r="A470" s="785" t="s">
        <v>4301</v>
      </c>
      <c r="B470" s="785" t="s">
        <v>28763</v>
      </c>
      <c r="C470" s="785" t="s">
        <v>4379</v>
      </c>
      <c r="D470" s="785" t="s">
        <v>2598</v>
      </c>
      <c r="E470" s="785" t="s">
        <v>23237</v>
      </c>
      <c r="F470" s="786">
        <v>44409</v>
      </c>
      <c r="G470" s="785" t="s">
        <v>19101</v>
      </c>
      <c r="H470" s="786">
        <v>44434</v>
      </c>
      <c r="I470" s="785" t="s">
        <v>28764</v>
      </c>
      <c r="J470" s="785" t="s">
        <v>629</v>
      </c>
      <c r="K470" s="785">
        <v>99999</v>
      </c>
      <c r="L470" s="785" t="s">
        <v>28765</v>
      </c>
      <c r="M470" s="785"/>
      <c r="N470" s="785"/>
      <c r="O470" s="785"/>
      <c r="P470" s="787">
        <v>37.531452000000002</v>
      </c>
      <c r="Q470" s="787">
        <v>-0.49341299999999999</v>
      </c>
      <c r="R470" s="785" t="s">
        <v>1089</v>
      </c>
      <c r="S470" s="785" t="s">
        <v>1164</v>
      </c>
      <c r="T470" s="785" t="s">
        <v>1091</v>
      </c>
      <c r="U470" s="785" t="s">
        <v>28766</v>
      </c>
      <c r="V470" s="785">
        <v>8</v>
      </c>
      <c r="W470" s="785" t="s">
        <v>6829</v>
      </c>
      <c r="X470" s="785"/>
      <c r="Y470" s="615" t="str">
        <f t="shared" si="7"/>
        <v>Collins Odhiambo Ondiek</v>
      </c>
      <c r="Z470" s="785" t="s">
        <v>2599</v>
      </c>
      <c r="AA470" s="785" t="s">
        <v>4314</v>
      </c>
      <c r="AB470" s="785" t="s">
        <v>2683</v>
      </c>
      <c r="AC470" s="785" t="s">
        <v>2606</v>
      </c>
      <c r="AD470" s="786">
        <v>44436</v>
      </c>
    </row>
    <row r="471" spans="1:30" ht="15.75">
      <c r="A471" s="785" t="s">
        <v>4301</v>
      </c>
      <c r="B471" s="785" t="s">
        <v>28767</v>
      </c>
      <c r="C471" s="785" t="s">
        <v>4303</v>
      </c>
      <c r="D471" s="785" t="s">
        <v>2599</v>
      </c>
      <c r="E471" s="785" t="s">
        <v>12101</v>
      </c>
      <c r="F471" s="786">
        <v>44392</v>
      </c>
      <c r="G471" s="785" t="s">
        <v>19101</v>
      </c>
      <c r="H471" s="786">
        <v>44434</v>
      </c>
      <c r="I471" s="785" t="s">
        <v>28768</v>
      </c>
      <c r="J471" s="785" t="s">
        <v>629</v>
      </c>
      <c r="K471" s="785">
        <v>99999</v>
      </c>
      <c r="L471" s="785" t="s">
        <v>28769</v>
      </c>
      <c r="M471" s="785"/>
      <c r="N471" s="785"/>
      <c r="O471" s="785" t="s">
        <v>28770</v>
      </c>
      <c r="P471" s="787">
        <v>37.534931999999998</v>
      </c>
      <c r="Q471" s="787">
        <v>-0.47705500000000001</v>
      </c>
      <c r="R471" s="785" t="s">
        <v>1089</v>
      </c>
      <c r="S471" s="785" t="s">
        <v>1164</v>
      </c>
      <c r="T471" s="785" t="s">
        <v>3145</v>
      </c>
      <c r="U471" s="785" t="s">
        <v>28771</v>
      </c>
      <c r="V471" s="785">
        <v>8</v>
      </c>
      <c r="W471" s="785" t="s">
        <v>6829</v>
      </c>
      <c r="X471" s="785"/>
      <c r="Y471" s="615" t="str">
        <f t="shared" si="7"/>
        <v>Collins Odhiambo Ondiek</v>
      </c>
      <c r="Z471" s="785" t="s">
        <v>2599</v>
      </c>
      <c r="AA471" s="785" t="s">
        <v>4314</v>
      </c>
      <c r="AB471" s="785" t="s">
        <v>2683</v>
      </c>
      <c r="AC471" s="785" t="s">
        <v>2606</v>
      </c>
      <c r="AD471" s="786">
        <v>44436</v>
      </c>
    </row>
    <row r="472" spans="1:30" ht="15.75">
      <c r="A472" s="785" t="s">
        <v>4301</v>
      </c>
      <c r="B472" s="785" t="s">
        <v>13272</v>
      </c>
      <c r="C472" s="785" t="s">
        <v>4303</v>
      </c>
      <c r="D472" s="785" t="s">
        <v>2599</v>
      </c>
      <c r="E472" s="785" t="s">
        <v>13273</v>
      </c>
      <c r="F472" s="786">
        <v>44396</v>
      </c>
      <c r="G472" s="785" t="s">
        <v>13274</v>
      </c>
      <c r="H472" s="786">
        <v>44433</v>
      </c>
      <c r="I472" s="785" t="s">
        <v>13275</v>
      </c>
      <c r="J472" s="785" t="s">
        <v>627</v>
      </c>
      <c r="K472" s="785" t="s">
        <v>13276</v>
      </c>
      <c r="L472" s="785" t="s">
        <v>13277</v>
      </c>
      <c r="M472" s="785"/>
      <c r="N472" s="785"/>
      <c r="O472" s="785"/>
      <c r="P472" s="787">
        <v>37.605629999999998</v>
      </c>
      <c r="Q472" s="787">
        <v>-1.7909630000000001</v>
      </c>
      <c r="R472" s="785" t="s">
        <v>728</v>
      </c>
      <c r="S472" s="785" t="s">
        <v>728</v>
      </c>
      <c r="T472" s="785" t="s">
        <v>3206</v>
      </c>
      <c r="U472" s="785" t="s">
        <v>13278</v>
      </c>
      <c r="V472" s="785">
        <v>8</v>
      </c>
      <c r="W472" s="785" t="s">
        <v>13203</v>
      </c>
      <c r="X472" s="785" t="s">
        <v>13213</v>
      </c>
      <c r="Y472" s="615" t="str">
        <f t="shared" si="7"/>
        <v>Januaries kaloki</v>
      </c>
      <c r="Z472" s="785" t="s">
        <v>2599</v>
      </c>
      <c r="AA472" s="785" t="s">
        <v>4314</v>
      </c>
      <c r="AB472" s="785" t="s">
        <v>2605</v>
      </c>
      <c r="AC472" s="785" t="s">
        <v>2606</v>
      </c>
      <c r="AD472" s="786">
        <v>44434</v>
      </c>
    </row>
    <row r="473" spans="1:30" ht="15.75">
      <c r="A473" s="785" t="s">
        <v>4301</v>
      </c>
      <c r="B473" s="785" t="s">
        <v>19077</v>
      </c>
      <c r="C473" s="785" t="s">
        <v>4303</v>
      </c>
      <c r="D473" s="785" t="s">
        <v>2599</v>
      </c>
      <c r="E473" s="785" t="s">
        <v>12119</v>
      </c>
      <c r="F473" s="786">
        <v>44393</v>
      </c>
      <c r="G473" s="785" t="s">
        <v>13274</v>
      </c>
      <c r="H473" s="786">
        <v>44433</v>
      </c>
      <c r="I473" s="785" t="s">
        <v>19078</v>
      </c>
      <c r="J473" s="785" t="s">
        <v>629</v>
      </c>
      <c r="K473" s="785" t="s">
        <v>19079</v>
      </c>
      <c r="L473" s="785" t="s">
        <v>19080</v>
      </c>
      <c r="M473" s="785"/>
      <c r="N473" s="785"/>
      <c r="O473" s="785" t="s">
        <v>19081</v>
      </c>
      <c r="P473" s="787">
        <v>37.588236999999999</v>
      </c>
      <c r="Q473" s="787">
        <v>-0.58996000000000004</v>
      </c>
      <c r="R473" s="785" t="s">
        <v>1089</v>
      </c>
      <c r="S473" s="785" t="s">
        <v>19082</v>
      </c>
      <c r="T473" s="785" t="s">
        <v>19083</v>
      </c>
      <c r="U473" s="785" t="s">
        <v>19084</v>
      </c>
      <c r="V473" s="785">
        <v>8</v>
      </c>
      <c r="W473" s="785" t="s">
        <v>6829</v>
      </c>
      <c r="X473" s="785" t="s">
        <v>19085</v>
      </c>
      <c r="Y473" s="615" t="str">
        <f t="shared" si="7"/>
        <v>Nobert Oloo</v>
      </c>
      <c r="Z473" s="785" t="s">
        <v>2599</v>
      </c>
      <c r="AA473" s="785" t="s">
        <v>4314</v>
      </c>
      <c r="AB473" s="785" t="s">
        <v>2683</v>
      </c>
      <c r="AC473" s="785" t="s">
        <v>2606</v>
      </c>
      <c r="AD473" s="786">
        <v>44433</v>
      </c>
    </row>
    <row r="474" spans="1:30" ht="15.75">
      <c r="A474" s="785" t="s">
        <v>4301</v>
      </c>
      <c r="B474" s="785" t="s">
        <v>19086</v>
      </c>
      <c r="C474" s="785" t="s">
        <v>4303</v>
      </c>
      <c r="D474" s="785" t="s">
        <v>2599</v>
      </c>
      <c r="E474" s="785" t="s">
        <v>13206</v>
      </c>
      <c r="F474" s="786">
        <v>44416</v>
      </c>
      <c r="G474" s="785" t="s">
        <v>13274</v>
      </c>
      <c r="H474" s="786">
        <v>44433</v>
      </c>
      <c r="I474" s="785" t="s">
        <v>19087</v>
      </c>
      <c r="J474" s="785" t="s">
        <v>629</v>
      </c>
      <c r="K474" s="785">
        <v>99999</v>
      </c>
      <c r="L474" s="785" t="s">
        <v>19088</v>
      </c>
      <c r="M474" s="785"/>
      <c r="N474" s="785"/>
      <c r="O474" s="785" t="s">
        <v>19089</v>
      </c>
      <c r="P474" s="787">
        <v>37.681032999999999</v>
      </c>
      <c r="Q474" s="787">
        <v>-0.62658000000000003</v>
      </c>
      <c r="R474" s="785" t="s">
        <v>1089</v>
      </c>
      <c r="S474" s="785" t="s">
        <v>19082</v>
      </c>
      <c r="T474" s="785" t="s">
        <v>19090</v>
      </c>
      <c r="U474" s="785" t="s">
        <v>19091</v>
      </c>
      <c r="V474" s="785">
        <v>8</v>
      </c>
      <c r="W474" s="785" t="s">
        <v>6829</v>
      </c>
      <c r="X474" s="785" t="s">
        <v>19085</v>
      </c>
      <c r="Y474" s="615" t="str">
        <f t="shared" si="7"/>
        <v>Nobert Oloo</v>
      </c>
      <c r="Z474" s="785" t="s">
        <v>2599</v>
      </c>
      <c r="AA474" s="785" t="s">
        <v>4314</v>
      </c>
      <c r="AB474" s="785" t="s">
        <v>2683</v>
      </c>
      <c r="AC474" s="785" t="s">
        <v>2606</v>
      </c>
      <c r="AD474" s="786">
        <v>44433</v>
      </c>
    </row>
    <row r="475" spans="1:30" ht="15.75">
      <c r="A475" s="785" t="s">
        <v>4301</v>
      </c>
      <c r="B475" s="785" t="s">
        <v>19092</v>
      </c>
      <c r="C475" s="785" t="s">
        <v>4303</v>
      </c>
      <c r="D475" s="785" t="s">
        <v>2599</v>
      </c>
      <c r="E475" s="785" t="s">
        <v>4465</v>
      </c>
      <c r="F475" s="786">
        <v>44341</v>
      </c>
      <c r="G475" s="785" t="s">
        <v>13274</v>
      </c>
      <c r="H475" s="786">
        <v>44433</v>
      </c>
      <c r="I475" s="785" t="s">
        <v>19093</v>
      </c>
      <c r="J475" s="785" t="s">
        <v>629</v>
      </c>
      <c r="K475" s="785" t="s">
        <v>19094</v>
      </c>
      <c r="L475" s="785" t="s">
        <v>19095</v>
      </c>
      <c r="M475" s="785"/>
      <c r="N475" s="785"/>
      <c r="O475" s="785" t="s">
        <v>19096</v>
      </c>
      <c r="P475" s="787">
        <v>37.594565000000003</v>
      </c>
      <c r="Q475" s="787">
        <v>-0.55028299999999997</v>
      </c>
      <c r="R475" s="785" t="s">
        <v>1089</v>
      </c>
      <c r="S475" s="785" t="s">
        <v>19082</v>
      </c>
      <c r="T475" s="785" t="s">
        <v>19097</v>
      </c>
      <c r="U475" s="785" t="s">
        <v>19098</v>
      </c>
      <c r="V475" s="785">
        <v>8</v>
      </c>
      <c r="W475" s="785" t="s">
        <v>6829</v>
      </c>
      <c r="X475" s="785" t="s">
        <v>19085</v>
      </c>
      <c r="Y475" s="615" t="str">
        <f t="shared" si="7"/>
        <v>Nobert Oloo</v>
      </c>
      <c r="Z475" s="785" t="s">
        <v>2599</v>
      </c>
      <c r="AA475" s="785" t="s">
        <v>4314</v>
      </c>
      <c r="AB475" s="785" t="s">
        <v>2683</v>
      </c>
      <c r="AC475" s="785" t="s">
        <v>2606</v>
      </c>
      <c r="AD475" s="786">
        <v>44433</v>
      </c>
    </row>
    <row r="476" spans="1:30" ht="15.75">
      <c r="A476" s="785" t="s">
        <v>4301</v>
      </c>
      <c r="B476" s="785" t="s">
        <v>19112</v>
      </c>
      <c r="C476" s="785" t="s">
        <v>4303</v>
      </c>
      <c r="D476" s="785" t="s">
        <v>2599</v>
      </c>
      <c r="E476" s="785" t="s">
        <v>13273</v>
      </c>
      <c r="F476" s="786">
        <v>44396</v>
      </c>
      <c r="G476" s="785" t="s">
        <v>13274</v>
      </c>
      <c r="H476" s="786">
        <v>44433</v>
      </c>
      <c r="I476" s="785" t="s">
        <v>19113</v>
      </c>
      <c r="J476" s="785" t="s">
        <v>629</v>
      </c>
      <c r="K476" s="785" t="s">
        <v>19114</v>
      </c>
      <c r="L476" s="785" t="s">
        <v>19115</v>
      </c>
      <c r="M476" s="785"/>
      <c r="N476" s="785"/>
      <c r="O476" s="785" t="s">
        <v>19116</v>
      </c>
      <c r="P476" s="787">
        <v>37.637498000000001</v>
      </c>
      <c r="Q476" s="787">
        <v>-0.56945299999999999</v>
      </c>
      <c r="R476" s="785" t="s">
        <v>1089</v>
      </c>
      <c r="S476" s="785" t="s">
        <v>19082</v>
      </c>
      <c r="T476" s="785" t="s">
        <v>19117</v>
      </c>
      <c r="U476" s="785" t="s">
        <v>19118</v>
      </c>
      <c r="V476" s="785">
        <v>12</v>
      </c>
      <c r="W476" s="785" t="s">
        <v>6829</v>
      </c>
      <c r="X476" s="785" t="s">
        <v>19085</v>
      </c>
      <c r="Y476" s="615" t="str">
        <f t="shared" si="7"/>
        <v>Nobert Oloo</v>
      </c>
      <c r="Z476" s="785" t="s">
        <v>2599</v>
      </c>
      <c r="AA476" s="785" t="s">
        <v>4314</v>
      </c>
      <c r="AB476" s="785" t="s">
        <v>2683</v>
      </c>
      <c r="AC476" s="785" t="s">
        <v>2606</v>
      </c>
      <c r="AD476" s="786">
        <v>44433</v>
      </c>
    </row>
    <row r="477" spans="1:30" ht="15.75">
      <c r="A477" s="785" t="s">
        <v>4301</v>
      </c>
      <c r="B477" s="785" t="s">
        <v>32399</v>
      </c>
      <c r="C477" s="785" t="s">
        <v>4303</v>
      </c>
      <c r="D477" s="785" t="s">
        <v>2599</v>
      </c>
      <c r="E477" s="785" t="s">
        <v>12197</v>
      </c>
      <c r="F477" s="786">
        <v>44407</v>
      </c>
      <c r="G477" s="785" t="s">
        <v>13274</v>
      </c>
      <c r="H477" s="786">
        <v>44433</v>
      </c>
      <c r="I477" s="785" t="s">
        <v>32400</v>
      </c>
      <c r="J477" s="785" t="s">
        <v>629</v>
      </c>
      <c r="K477" s="785" t="s">
        <v>32401</v>
      </c>
      <c r="L477" s="785" t="s">
        <v>32402</v>
      </c>
      <c r="M477" s="785"/>
      <c r="N477" s="785"/>
      <c r="O477" s="785"/>
      <c r="P477" s="787">
        <v>37.434162999999998</v>
      </c>
      <c r="Q477" s="787">
        <v>-1.6893100000000001</v>
      </c>
      <c r="R477" s="785" t="s">
        <v>728</v>
      </c>
      <c r="S477" s="785" t="s">
        <v>728</v>
      </c>
      <c r="T477" s="785" t="s">
        <v>32403</v>
      </c>
      <c r="U477" s="785" t="s">
        <v>32404</v>
      </c>
      <c r="V477" s="785">
        <v>12</v>
      </c>
      <c r="W477" s="785" t="s">
        <v>13203</v>
      </c>
      <c r="X477" s="785"/>
      <c r="Y477" s="615" t="str">
        <f t="shared" si="7"/>
        <v>Januaries Kaloki</v>
      </c>
      <c r="Z477" s="785" t="s">
        <v>2599</v>
      </c>
      <c r="AA477" s="785" t="s">
        <v>4314</v>
      </c>
      <c r="AB477" s="785" t="s">
        <v>2605</v>
      </c>
      <c r="AC477" s="785" t="s">
        <v>2606</v>
      </c>
      <c r="AD477" s="786">
        <v>44434</v>
      </c>
    </row>
    <row r="478" spans="1:30" ht="15.75">
      <c r="A478" s="785" t="s">
        <v>4301</v>
      </c>
      <c r="B478" s="785" t="s">
        <v>19808</v>
      </c>
      <c r="C478" s="785" t="s">
        <v>4303</v>
      </c>
      <c r="D478" s="785" t="s">
        <v>2599</v>
      </c>
      <c r="E478" s="785" t="s">
        <v>18820</v>
      </c>
      <c r="F478" s="786">
        <v>44419</v>
      </c>
      <c r="G478" s="785" t="s">
        <v>19809</v>
      </c>
      <c r="H478" s="786">
        <v>44432</v>
      </c>
      <c r="I478" s="785" t="s">
        <v>19810</v>
      </c>
      <c r="J478" s="785" t="s">
        <v>627</v>
      </c>
      <c r="K478" s="785">
        <v>99999</v>
      </c>
      <c r="L478" s="785" t="s">
        <v>19811</v>
      </c>
      <c r="M478" s="785"/>
      <c r="N478" s="785"/>
      <c r="O478" s="785" t="s">
        <v>19812</v>
      </c>
      <c r="P478" s="787">
        <v>37.497486000000002</v>
      </c>
      <c r="Q478" s="787">
        <v>-2.9230580000000002</v>
      </c>
      <c r="R478" s="785" t="s">
        <v>1325</v>
      </c>
      <c r="S478" s="785" t="s">
        <v>2847</v>
      </c>
      <c r="T478" s="785" t="s">
        <v>3098</v>
      </c>
      <c r="U478" s="785" t="s">
        <v>3914</v>
      </c>
      <c r="V478" s="785">
        <v>10</v>
      </c>
      <c r="W478" s="785" t="s">
        <v>19787</v>
      </c>
      <c r="X478" s="785" t="s">
        <v>2850</v>
      </c>
      <c r="Y478" s="615" t="str">
        <f t="shared" si="7"/>
        <v>Peter Mbithi Kiniu</v>
      </c>
      <c r="Z478" s="785" t="s">
        <v>2599</v>
      </c>
      <c r="AA478" s="785" t="s">
        <v>4314</v>
      </c>
      <c r="AB478" s="785" t="s">
        <v>2683</v>
      </c>
      <c r="AC478" s="785" t="s">
        <v>2606</v>
      </c>
      <c r="AD478" s="786">
        <v>44485</v>
      </c>
    </row>
    <row r="479" spans="1:30" ht="15.75">
      <c r="A479" s="785" t="s">
        <v>4301</v>
      </c>
      <c r="B479" s="785" t="s">
        <v>24723</v>
      </c>
      <c r="C479" s="785" t="s">
        <v>4303</v>
      </c>
      <c r="D479" s="785" t="s">
        <v>2599</v>
      </c>
      <c r="E479" s="785" t="s">
        <v>24724</v>
      </c>
      <c r="F479" s="786">
        <v>44412</v>
      </c>
      <c r="G479" s="785" t="s">
        <v>10888</v>
      </c>
      <c r="H479" s="786">
        <v>44428</v>
      </c>
      <c r="I479" s="785" t="s">
        <v>24725</v>
      </c>
      <c r="J479" s="785" t="s">
        <v>629</v>
      </c>
      <c r="K479" s="785">
        <v>99999</v>
      </c>
      <c r="L479" s="785" t="s">
        <v>24726</v>
      </c>
      <c r="M479" s="785"/>
      <c r="N479" s="785"/>
      <c r="O479" s="785"/>
      <c r="P479" s="787">
        <v>36.642490000000002</v>
      </c>
      <c r="Q479" s="787">
        <v>-1.1650149999999999</v>
      </c>
      <c r="R479" s="785" t="s">
        <v>821</v>
      </c>
      <c r="S479" s="785" t="s">
        <v>1884</v>
      </c>
      <c r="T479" s="785" t="s">
        <v>1884</v>
      </c>
      <c r="U479" s="785" t="s">
        <v>3383</v>
      </c>
      <c r="V479" s="785">
        <v>12</v>
      </c>
      <c r="W479" s="785" t="s">
        <v>3803</v>
      </c>
      <c r="X479" s="785" t="s">
        <v>3803</v>
      </c>
      <c r="Y479" s="615" t="str">
        <f t="shared" si="7"/>
        <v>Timothy Kabue</v>
      </c>
      <c r="Z479" s="785" t="s">
        <v>2599</v>
      </c>
      <c r="AA479" s="785" t="s">
        <v>4314</v>
      </c>
      <c r="AB479" s="785" t="s">
        <v>2605</v>
      </c>
      <c r="AC479" s="785" t="s">
        <v>2606</v>
      </c>
      <c r="AD479" s="786">
        <v>44518</v>
      </c>
    </row>
    <row r="480" spans="1:30" ht="15.75">
      <c r="A480" s="785" t="s">
        <v>4301</v>
      </c>
      <c r="B480" s="785" t="s">
        <v>11145</v>
      </c>
      <c r="C480" s="785" t="s">
        <v>4303</v>
      </c>
      <c r="D480" s="785" t="s">
        <v>2599</v>
      </c>
      <c r="E480" s="785" t="s">
        <v>11146</v>
      </c>
      <c r="F480" s="786">
        <v>44411</v>
      </c>
      <c r="G480" s="785" t="s">
        <v>11147</v>
      </c>
      <c r="H480" s="786">
        <v>44425</v>
      </c>
      <c r="I480" s="785" t="s">
        <v>11148</v>
      </c>
      <c r="J480" s="785" t="s">
        <v>629</v>
      </c>
      <c r="K480" s="785" t="s">
        <v>11149</v>
      </c>
      <c r="L480" s="785" t="s">
        <v>11150</v>
      </c>
      <c r="M480" s="785"/>
      <c r="N480" s="785"/>
      <c r="O480" s="785" t="s">
        <v>11151</v>
      </c>
      <c r="P480" s="787">
        <v>34.786772999999997</v>
      </c>
      <c r="Q480" s="787">
        <v>0.315023</v>
      </c>
      <c r="R480" s="785" t="s">
        <v>1917</v>
      </c>
      <c r="S480" s="785" t="s">
        <v>2653</v>
      </c>
      <c r="T480" s="785" t="s">
        <v>6354</v>
      </c>
      <c r="U480" s="785" t="s">
        <v>3382</v>
      </c>
      <c r="V480" s="785">
        <v>10</v>
      </c>
      <c r="W480" s="785" t="s">
        <v>6356</v>
      </c>
      <c r="X480" s="785" t="s">
        <v>6356</v>
      </c>
      <c r="Y480" s="615" t="str">
        <f t="shared" si="7"/>
        <v>Gillet Lihanda</v>
      </c>
      <c r="Z480" s="785" t="s">
        <v>2599</v>
      </c>
      <c r="AA480" s="785" t="s">
        <v>4314</v>
      </c>
      <c r="AB480" s="785" t="s">
        <v>2683</v>
      </c>
      <c r="AC480" s="785" t="s">
        <v>2606</v>
      </c>
      <c r="AD480" s="786">
        <v>44425</v>
      </c>
    </row>
    <row r="481" spans="1:30" ht="15.75">
      <c r="A481" s="785" t="s">
        <v>4301</v>
      </c>
      <c r="B481" s="785" t="s">
        <v>12687</v>
      </c>
      <c r="C481" s="785" t="s">
        <v>4379</v>
      </c>
      <c r="D481" s="785" t="s">
        <v>2598</v>
      </c>
      <c r="E481" s="785" t="s">
        <v>5459</v>
      </c>
      <c r="F481" s="786">
        <v>44413</v>
      </c>
      <c r="G481" s="785" t="s">
        <v>12688</v>
      </c>
      <c r="H481" s="786">
        <v>44423</v>
      </c>
      <c r="I481" s="785" t="s">
        <v>12689</v>
      </c>
      <c r="J481" s="785" t="s">
        <v>629</v>
      </c>
      <c r="K481" s="785">
        <v>99999</v>
      </c>
      <c r="L481" s="785" t="s">
        <v>12690</v>
      </c>
      <c r="M481" s="785"/>
      <c r="N481" s="785"/>
      <c r="O481" s="785" t="s">
        <v>12691</v>
      </c>
      <c r="P481" s="787">
        <v>35.424759999999999</v>
      </c>
      <c r="Q481" s="787">
        <v>-0.944218</v>
      </c>
      <c r="R481" s="785" t="s">
        <v>2813</v>
      </c>
      <c r="S481" s="785" t="s">
        <v>2814</v>
      </c>
      <c r="T481" s="785" t="s">
        <v>2814</v>
      </c>
      <c r="U481" s="785" t="s">
        <v>12692</v>
      </c>
      <c r="V481" s="785">
        <v>9</v>
      </c>
      <c r="W481" s="785" t="s">
        <v>2608</v>
      </c>
      <c r="X481" s="785" t="s">
        <v>3179</v>
      </c>
      <c r="Y481" s="615" t="str">
        <f t="shared" si="7"/>
        <v>James Musyoka</v>
      </c>
      <c r="Z481" s="785" t="s">
        <v>2599</v>
      </c>
      <c r="AA481" s="785" t="s">
        <v>5464</v>
      </c>
      <c r="AB481" s="785" t="s">
        <v>2609</v>
      </c>
      <c r="AC481" s="785" t="s">
        <v>2610</v>
      </c>
      <c r="AD481" s="786">
        <v>44488</v>
      </c>
    </row>
    <row r="482" spans="1:30" ht="15.75">
      <c r="A482" s="785" t="s">
        <v>4301</v>
      </c>
      <c r="B482" s="785" t="s">
        <v>21127</v>
      </c>
      <c r="C482" s="785" t="s">
        <v>4303</v>
      </c>
      <c r="D482" s="785" t="s">
        <v>2599</v>
      </c>
      <c r="E482" s="785" t="s">
        <v>12118</v>
      </c>
      <c r="F482" s="786">
        <v>44381</v>
      </c>
      <c r="G482" s="785" t="s">
        <v>12688</v>
      </c>
      <c r="H482" s="786">
        <v>44423</v>
      </c>
      <c r="I482" s="785" t="s">
        <v>21128</v>
      </c>
      <c r="J482" s="785" t="s">
        <v>627</v>
      </c>
      <c r="K482" s="785" t="s">
        <v>21129</v>
      </c>
      <c r="L482" s="785" t="s">
        <v>21130</v>
      </c>
      <c r="M482" s="785"/>
      <c r="N482" s="785"/>
      <c r="O482" s="785" t="s">
        <v>21131</v>
      </c>
      <c r="P482" s="787">
        <v>36.026330999999999</v>
      </c>
      <c r="Q482" s="787">
        <v>-0.31623699999999999</v>
      </c>
      <c r="R482" s="785" t="s">
        <v>695</v>
      </c>
      <c r="S482" s="785" t="s">
        <v>696</v>
      </c>
      <c r="T482" s="785" t="s">
        <v>3776</v>
      </c>
      <c r="U482" s="785" t="s">
        <v>21132</v>
      </c>
      <c r="V482" s="785">
        <v>10</v>
      </c>
      <c r="W482" s="785" t="s">
        <v>21103</v>
      </c>
      <c r="X482" s="785" t="s">
        <v>21104</v>
      </c>
      <c r="Y482" s="615" t="str">
        <f t="shared" si="7"/>
        <v>Robert Ngetich</v>
      </c>
      <c r="Z482" s="785" t="s">
        <v>2599</v>
      </c>
      <c r="AA482" s="785" t="s">
        <v>4314</v>
      </c>
      <c r="AB482" s="785" t="s">
        <v>2683</v>
      </c>
      <c r="AC482" s="785" t="s">
        <v>2606</v>
      </c>
      <c r="AD482" s="786">
        <v>44452</v>
      </c>
    </row>
    <row r="483" spans="1:30" ht="15.75">
      <c r="A483" s="785" t="s">
        <v>4301</v>
      </c>
      <c r="B483" s="785" t="s">
        <v>29861</v>
      </c>
      <c r="C483" s="785" t="s">
        <v>4379</v>
      </c>
      <c r="D483" s="785" t="s">
        <v>2598</v>
      </c>
      <c r="E483" s="785" t="s">
        <v>12456</v>
      </c>
      <c r="F483" s="786">
        <v>44357</v>
      </c>
      <c r="G483" s="785" t="s">
        <v>12688</v>
      </c>
      <c r="H483" s="786">
        <v>44423</v>
      </c>
      <c r="I483" s="785" t="s">
        <v>29862</v>
      </c>
      <c r="J483" s="785" t="s">
        <v>627</v>
      </c>
      <c r="K483" s="785" t="s">
        <v>29863</v>
      </c>
      <c r="L483" s="785" t="s">
        <v>29864</v>
      </c>
      <c r="M483" s="785" t="s">
        <v>29865</v>
      </c>
      <c r="N483" s="785"/>
      <c r="O483" s="785"/>
      <c r="P483" s="787">
        <v>35.771014999999998</v>
      </c>
      <c r="Q483" s="787">
        <v>0.46864400000000001</v>
      </c>
      <c r="R483" s="785" t="s">
        <v>622</v>
      </c>
      <c r="S483" s="785" t="s">
        <v>3790</v>
      </c>
      <c r="T483" s="785" t="s">
        <v>15734</v>
      </c>
      <c r="U483" s="785" t="s">
        <v>15734</v>
      </c>
      <c r="V483" s="785">
        <v>8</v>
      </c>
      <c r="W483" s="785" t="s">
        <v>3025</v>
      </c>
      <c r="X483" s="785"/>
      <c r="Y483" s="615" t="str">
        <f t="shared" si="7"/>
        <v>Kichemu limited</v>
      </c>
      <c r="Z483" s="785" t="s">
        <v>2599</v>
      </c>
      <c r="AA483" s="785" t="s">
        <v>4349</v>
      </c>
      <c r="AB483" s="785" t="s">
        <v>2683</v>
      </c>
      <c r="AC483" s="785" t="s">
        <v>2606</v>
      </c>
      <c r="AD483" s="786">
        <v>44423</v>
      </c>
    </row>
    <row r="484" spans="1:30" ht="15.75">
      <c r="A484" s="785" t="s">
        <v>4301</v>
      </c>
      <c r="B484" s="785" t="s">
        <v>29866</v>
      </c>
      <c r="C484" s="785" t="s">
        <v>4303</v>
      </c>
      <c r="D484" s="785" t="s">
        <v>2599</v>
      </c>
      <c r="E484" s="785" t="s">
        <v>12456</v>
      </c>
      <c r="F484" s="786">
        <v>44357</v>
      </c>
      <c r="G484" s="785" t="s">
        <v>12688</v>
      </c>
      <c r="H484" s="786">
        <v>44423</v>
      </c>
      <c r="I484" s="785" t="s">
        <v>29867</v>
      </c>
      <c r="J484" s="785" t="s">
        <v>627</v>
      </c>
      <c r="K484" s="785">
        <v>99999</v>
      </c>
      <c r="L484" s="785" t="s">
        <v>29868</v>
      </c>
      <c r="M484" s="785"/>
      <c r="N484" s="785"/>
      <c r="O484" s="785"/>
      <c r="P484" s="787">
        <v>35.755389999999998</v>
      </c>
      <c r="Q484" s="787">
        <v>0.49346800000000002</v>
      </c>
      <c r="R484" s="785" t="s">
        <v>622</v>
      </c>
      <c r="S484" s="785" t="s">
        <v>3790</v>
      </c>
      <c r="T484" s="785" t="s">
        <v>15734</v>
      </c>
      <c r="U484" s="785" t="s">
        <v>2843</v>
      </c>
      <c r="V484" s="785">
        <v>8</v>
      </c>
      <c r="W484" s="785" t="s">
        <v>3025</v>
      </c>
      <c r="X484" s="785"/>
      <c r="Y484" s="615" t="str">
        <f t="shared" si="7"/>
        <v>Kichemu limited</v>
      </c>
      <c r="Z484" s="785" t="s">
        <v>2599</v>
      </c>
      <c r="AA484" s="785" t="s">
        <v>4349</v>
      </c>
      <c r="AB484" s="785" t="s">
        <v>2683</v>
      </c>
      <c r="AC484" s="785" t="s">
        <v>2606</v>
      </c>
      <c r="AD484" s="786">
        <v>44423</v>
      </c>
    </row>
    <row r="485" spans="1:30" ht="15.75">
      <c r="A485" s="785" t="s">
        <v>4301</v>
      </c>
      <c r="B485" s="785" t="s">
        <v>31702</v>
      </c>
      <c r="C485" s="785" t="s">
        <v>4379</v>
      </c>
      <c r="D485" s="785" t="s">
        <v>2598</v>
      </c>
      <c r="E485" s="785" t="s">
        <v>12456</v>
      </c>
      <c r="F485" s="786">
        <v>44357</v>
      </c>
      <c r="G485" s="785" t="s">
        <v>12688</v>
      </c>
      <c r="H485" s="786">
        <v>44423</v>
      </c>
      <c r="I485" s="785" t="s">
        <v>31703</v>
      </c>
      <c r="J485" s="785" t="s">
        <v>629</v>
      </c>
      <c r="K485" s="785">
        <v>99999</v>
      </c>
      <c r="L485" s="785" t="s">
        <v>31704</v>
      </c>
      <c r="M485" s="785" t="s">
        <v>31705</v>
      </c>
      <c r="N485" s="785"/>
      <c r="O485" s="785"/>
      <c r="P485" s="787">
        <v>35.756490999999997</v>
      </c>
      <c r="Q485" s="787">
        <v>0.48988900000000002</v>
      </c>
      <c r="R485" s="785" t="s">
        <v>622</v>
      </c>
      <c r="S485" s="785" t="s">
        <v>3790</v>
      </c>
      <c r="T485" s="785" t="s">
        <v>15734</v>
      </c>
      <c r="U485" s="785" t="s">
        <v>31706</v>
      </c>
      <c r="V485" s="785">
        <v>10</v>
      </c>
      <c r="W485" s="785" t="s">
        <v>3025</v>
      </c>
      <c r="X485" s="785"/>
      <c r="Y485" s="615" t="str">
        <f t="shared" si="7"/>
        <v>Kichemu limited</v>
      </c>
      <c r="Z485" s="785" t="s">
        <v>2599</v>
      </c>
      <c r="AA485" s="785" t="s">
        <v>4349</v>
      </c>
      <c r="AB485" s="785" t="s">
        <v>2683</v>
      </c>
      <c r="AC485" s="785" t="s">
        <v>2606</v>
      </c>
      <c r="AD485" s="786">
        <v>44423</v>
      </c>
    </row>
    <row r="486" spans="1:30" ht="15.75">
      <c r="A486" s="785" t="s">
        <v>4301</v>
      </c>
      <c r="B486" s="785" t="s">
        <v>31707</v>
      </c>
      <c r="C486" s="785" t="s">
        <v>4303</v>
      </c>
      <c r="D486" s="785" t="s">
        <v>2599</v>
      </c>
      <c r="E486" s="785" t="s">
        <v>9717</v>
      </c>
      <c r="F486" s="786">
        <v>44331</v>
      </c>
      <c r="G486" s="785" t="s">
        <v>12688</v>
      </c>
      <c r="H486" s="786">
        <v>44423</v>
      </c>
      <c r="I486" s="785" t="s">
        <v>31708</v>
      </c>
      <c r="J486" s="785" t="s">
        <v>627</v>
      </c>
      <c r="K486" s="785">
        <v>99999</v>
      </c>
      <c r="L486" s="785" t="s">
        <v>31709</v>
      </c>
      <c r="M486" s="785" t="s">
        <v>31710</v>
      </c>
      <c r="N486" s="785"/>
      <c r="O486" s="785"/>
      <c r="P486" s="787">
        <v>35.748922</v>
      </c>
      <c r="Q486" s="787">
        <v>0.47983300000000001</v>
      </c>
      <c r="R486" s="785" t="s">
        <v>622</v>
      </c>
      <c r="S486" s="785" t="s">
        <v>3790</v>
      </c>
      <c r="T486" s="785" t="s">
        <v>3791</v>
      </c>
      <c r="U486" s="785" t="s">
        <v>31711</v>
      </c>
      <c r="V486" s="785">
        <v>10</v>
      </c>
      <c r="W486" s="785" t="s">
        <v>3025</v>
      </c>
      <c r="X486" s="785"/>
      <c r="Y486" s="615" t="str">
        <f t="shared" si="7"/>
        <v>Kichemu limited</v>
      </c>
      <c r="Z486" s="785" t="s">
        <v>2599</v>
      </c>
      <c r="AA486" s="785" t="s">
        <v>4349</v>
      </c>
      <c r="AB486" s="785" t="s">
        <v>2683</v>
      </c>
      <c r="AC486" s="785" t="s">
        <v>2606</v>
      </c>
      <c r="AD486" s="786">
        <v>44423</v>
      </c>
    </row>
    <row r="487" spans="1:30" ht="15.75">
      <c r="A487" s="785" t="s">
        <v>4301</v>
      </c>
      <c r="B487" s="785" t="s">
        <v>32017</v>
      </c>
      <c r="C487" s="785" t="s">
        <v>4303</v>
      </c>
      <c r="D487" s="785" t="s">
        <v>2599</v>
      </c>
      <c r="E487" s="785" t="s">
        <v>12456</v>
      </c>
      <c r="F487" s="786">
        <v>44357</v>
      </c>
      <c r="G487" s="785" t="s">
        <v>12688</v>
      </c>
      <c r="H487" s="786">
        <v>44423</v>
      </c>
      <c r="I487" s="785" t="s">
        <v>32018</v>
      </c>
      <c r="J487" s="785" t="s">
        <v>627</v>
      </c>
      <c r="K487" s="785">
        <v>99999</v>
      </c>
      <c r="L487" s="785" t="s">
        <v>32019</v>
      </c>
      <c r="M487" s="785" t="s">
        <v>32020</v>
      </c>
      <c r="N487" s="785"/>
      <c r="O487" s="785"/>
      <c r="P487" s="787">
        <v>35.754255000000001</v>
      </c>
      <c r="Q487" s="787">
        <v>0.49269499999999999</v>
      </c>
      <c r="R487" s="785" t="s">
        <v>622</v>
      </c>
      <c r="S487" s="785" t="s">
        <v>3790</v>
      </c>
      <c r="T487" s="785" t="s">
        <v>15734</v>
      </c>
      <c r="U487" s="785" t="s">
        <v>31706</v>
      </c>
      <c r="V487" s="785">
        <v>10</v>
      </c>
      <c r="W487" s="785" t="s">
        <v>3025</v>
      </c>
      <c r="X487" s="785"/>
      <c r="Y487" s="615" t="str">
        <f t="shared" si="7"/>
        <v>Kichemu limited</v>
      </c>
      <c r="Z487" s="785" t="s">
        <v>2599</v>
      </c>
      <c r="AA487" s="785" t="s">
        <v>4349</v>
      </c>
      <c r="AB487" s="785" t="s">
        <v>2683</v>
      </c>
      <c r="AC487" s="785" t="s">
        <v>2606</v>
      </c>
      <c r="AD487" s="786">
        <v>44423</v>
      </c>
    </row>
    <row r="488" spans="1:30" ht="15.75">
      <c r="A488" s="785" t="s">
        <v>4301</v>
      </c>
      <c r="B488" s="785" t="s">
        <v>12202</v>
      </c>
      <c r="C488" s="785" t="s">
        <v>4379</v>
      </c>
      <c r="D488" s="785" t="s">
        <v>2598</v>
      </c>
      <c r="E488" s="785" t="s">
        <v>12203</v>
      </c>
      <c r="F488" s="786">
        <v>44410</v>
      </c>
      <c r="G488" s="785" t="s">
        <v>12204</v>
      </c>
      <c r="H488" s="786">
        <v>44420</v>
      </c>
      <c r="I488" s="785" t="s">
        <v>12205</v>
      </c>
      <c r="J488" s="785" t="s">
        <v>629</v>
      </c>
      <c r="K488" s="785">
        <v>99999</v>
      </c>
      <c r="L488" s="785" t="s">
        <v>12206</v>
      </c>
      <c r="M488" s="785"/>
      <c r="N488" s="785"/>
      <c r="O488" s="785" t="s">
        <v>12207</v>
      </c>
      <c r="P488" s="787">
        <v>37.011510000000001</v>
      </c>
      <c r="Q488" s="787">
        <v>-1.0935729999999999</v>
      </c>
      <c r="R488" s="785" t="s">
        <v>821</v>
      </c>
      <c r="S488" s="785" t="s">
        <v>2997</v>
      </c>
      <c r="T488" s="785" t="s">
        <v>2997</v>
      </c>
      <c r="U488" s="785" t="s">
        <v>12208</v>
      </c>
      <c r="V488" s="785">
        <v>6</v>
      </c>
      <c r="W488" s="785" t="s">
        <v>2608</v>
      </c>
      <c r="X488" s="785" t="s">
        <v>3179</v>
      </c>
      <c r="Y488" s="615" t="str">
        <f t="shared" si="7"/>
        <v>James Musyoka</v>
      </c>
      <c r="Z488" s="785" t="s">
        <v>2599</v>
      </c>
      <c r="AA488" s="785" t="s">
        <v>5464</v>
      </c>
      <c r="AB488" s="785" t="s">
        <v>2609</v>
      </c>
      <c r="AC488" s="785" t="s">
        <v>2610</v>
      </c>
      <c r="AD488" s="786">
        <v>44488</v>
      </c>
    </row>
    <row r="489" spans="1:30" ht="15.75">
      <c r="A489" s="785" t="s">
        <v>4301</v>
      </c>
      <c r="B489" s="785" t="s">
        <v>25157</v>
      </c>
      <c r="C489" s="785" t="s">
        <v>4303</v>
      </c>
      <c r="D489" s="785" t="s">
        <v>2599</v>
      </c>
      <c r="E489" s="785" t="s">
        <v>12154</v>
      </c>
      <c r="F489" s="786">
        <v>44387</v>
      </c>
      <c r="G489" s="785" t="s">
        <v>12204</v>
      </c>
      <c r="H489" s="786">
        <v>44420</v>
      </c>
      <c r="I489" s="785" t="s">
        <v>25158</v>
      </c>
      <c r="J489" s="785" t="s">
        <v>627</v>
      </c>
      <c r="K489" s="785" t="s">
        <v>25159</v>
      </c>
      <c r="L489" s="785" t="s">
        <v>25160</v>
      </c>
      <c r="M489" s="785"/>
      <c r="N489" s="785"/>
      <c r="O489" s="785"/>
      <c r="P489" s="787">
        <v>36.948931000000002</v>
      </c>
      <c r="Q489" s="787">
        <v>-0.68173399999999995</v>
      </c>
      <c r="R489" s="785" t="s">
        <v>1030</v>
      </c>
      <c r="S489" s="785" t="s">
        <v>2993</v>
      </c>
      <c r="T489" s="785" t="s">
        <v>2993</v>
      </c>
      <c r="U489" s="785" t="s">
        <v>3987</v>
      </c>
      <c r="V489" s="785">
        <v>6</v>
      </c>
      <c r="W489" s="785" t="s">
        <v>4047</v>
      </c>
      <c r="X489" s="785" t="s">
        <v>2647</v>
      </c>
      <c r="Y489" s="615" t="str">
        <f t="shared" si="7"/>
        <v>Washington Mwangi Muinuki</v>
      </c>
      <c r="Z489" s="785" t="s">
        <v>2599</v>
      </c>
      <c r="AA489" s="785" t="s">
        <v>4314</v>
      </c>
      <c r="AB489" s="785" t="s">
        <v>2605</v>
      </c>
      <c r="AC489" s="785" t="s">
        <v>2606</v>
      </c>
      <c r="AD489" s="786">
        <v>44468</v>
      </c>
    </row>
    <row r="490" spans="1:30" ht="15.75">
      <c r="A490" s="785" t="s">
        <v>4301</v>
      </c>
      <c r="B490" s="785" t="s">
        <v>32010</v>
      </c>
      <c r="C490" s="785" t="s">
        <v>4303</v>
      </c>
      <c r="D490" s="785" t="s">
        <v>2599</v>
      </c>
      <c r="E490" s="785" t="s">
        <v>13273</v>
      </c>
      <c r="F490" s="786">
        <v>44396</v>
      </c>
      <c r="G490" s="785" t="s">
        <v>12204</v>
      </c>
      <c r="H490" s="786">
        <v>44420</v>
      </c>
      <c r="I490" s="785" t="s">
        <v>32011</v>
      </c>
      <c r="J490" s="785" t="s">
        <v>627</v>
      </c>
      <c r="K490" s="785" t="s">
        <v>32012</v>
      </c>
      <c r="L490" s="785" t="s">
        <v>32013</v>
      </c>
      <c r="M490" s="785" t="s">
        <v>32014</v>
      </c>
      <c r="N490" s="785"/>
      <c r="O490" s="785" t="s">
        <v>32015</v>
      </c>
      <c r="P490" s="787">
        <v>35.113489000000001</v>
      </c>
      <c r="Q490" s="787">
        <v>1.047501</v>
      </c>
      <c r="R490" s="785" t="s">
        <v>1189</v>
      </c>
      <c r="S490" s="785" t="s">
        <v>1190</v>
      </c>
      <c r="T490" s="785" t="s">
        <v>3805</v>
      </c>
      <c r="U490" s="785" t="s">
        <v>32016</v>
      </c>
      <c r="V490" s="785">
        <v>10</v>
      </c>
      <c r="W490" s="785" t="s">
        <v>19232</v>
      </c>
      <c r="X490" s="785"/>
      <c r="Y490" s="615" t="str">
        <f t="shared" si="7"/>
        <v>Pafasi Enterprise</v>
      </c>
      <c r="Z490" s="785" t="s">
        <v>2599</v>
      </c>
      <c r="AA490" s="785" t="s">
        <v>4349</v>
      </c>
      <c r="AB490" s="785" t="s">
        <v>2683</v>
      </c>
      <c r="AC490" s="785" t="s">
        <v>2606</v>
      </c>
      <c r="AD490" s="786">
        <v>44420</v>
      </c>
    </row>
    <row r="491" spans="1:30" ht="15.75">
      <c r="A491" s="785" t="s">
        <v>4301</v>
      </c>
      <c r="B491" s="785" t="s">
        <v>18819</v>
      </c>
      <c r="C491" s="785" t="s">
        <v>4303</v>
      </c>
      <c r="D491" s="785" t="s">
        <v>2599</v>
      </c>
      <c r="E491" s="785" t="s">
        <v>12107</v>
      </c>
      <c r="F491" s="786">
        <v>44378</v>
      </c>
      <c r="G491" s="785" t="s">
        <v>18820</v>
      </c>
      <c r="H491" s="786">
        <v>44419</v>
      </c>
      <c r="I491" s="785" t="s">
        <v>18821</v>
      </c>
      <c r="J491" s="785" t="s">
        <v>629</v>
      </c>
      <c r="K491" s="785" t="s">
        <v>18822</v>
      </c>
      <c r="L491" s="785" t="s">
        <v>18823</v>
      </c>
      <c r="M491" s="785" t="s">
        <v>18824</v>
      </c>
      <c r="N491" s="785"/>
      <c r="O491" s="785"/>
      <c r="P491" s="787">
        <v>39.773891999999996</v>
      </c>
      <c r="Q491" s="787">
        <v>-3.938183</v>
      </c>
      <c r="R491" s="785" t="s">
        <v>1671</v>
      </c>
      <c r="S491" s="785" t="s">
        <v>3084</v>
      </c>
      <c r="T491" s="785" t="s">
        <v>18825</v>
      </c>
      <c r="U491" s="785" t="s">
        <v>18826</v>
      </c>
      <c r="V491" s="785">
        <v>8</v>
      </c>
      <c r="W491" s="785" t="s">
        <v>2837</v>
      </c>
      <c r="X491" s="785" t="s">
        <v>18792</v>
      </c>
      <c r="Y491" s="615" t="str">
        <f t="shared" si="7"/>
        <v>Nicholas mwaengo</v>
      </c>
      <c r="Z491" s="785" t="s">
        <v>2599</v>
      </c>
      <c r="AA491" s="785" t="s">
        <v>4314</v>
      </c>
      <c r="AB491" s="785" t="s">
        <v>2605</v>
      </c>
      <c r="AC491" s="785" t="s">
        <v>2606</v>
      </c>
      <c r="AD491" s="786">
        <v>44420</v>
      </c>
    </row>
    <row r="492" spans="1:30" ht="15.75">
      <c r="A492" s="785" t="s">
        <v>4301</v>
      </c>
      <c r="B492" s="785" t="s">
        <v>20117</v>
      </c>
      <c r="C492" s="785" t="s">
        <v>4379</v>
      </c>
      <c r="D492" s="785" t="s">
        <v>2598</v>
      </c>
      <c r="E492" s="785" t="s">
        <v>12724</v>
      </c>
      <c r="F492" s="786">
        <v>44321</v>
      </c>
      <c r="G492" s="785" t="s">
        <v>18820</v>
      </c>
      <c r="H492" s="786">
        <v>44419</v>
      </c>
      <c r="I492" s="785" t="s">
        <v>20118</v>
      </c>
      <c r="J492" s="785" t="s">
        <v>627</v>
      </c>
      <c r="K492" s="785" t="s">
        <v>20119</v>
      </c>
      <c r="L492" s="785" t="s">
        <v>20120</v>
      </c>
      <c r="M492" s="785"/>
      <c r="N492" s="785"/>
      <c r="O492" s="785"/>
      <c r="P492" s="787">
        <v>35.258282000000001</v>
      </c>
      <c r="Q492" s="787">
        <v>-0.36439700000000003</v>
      </c>
      <c r="R492" s="785" t="s">
        <v>2053</v>
      </c>
      <c r="S492" s="785" t="s">
        <v>2054</v>
      </c>
      <c r="T492" s="785" t="s">
        <v>3779</v>
      </c>
      <c r="U492" s="785" t="s">
        <v>3779</v>
      </c>
      <c r="V492" s="785">
        <v>10</v>
      </c>
      <c r="W492" s="785" t="s">
        <v>3314</v>
      </c>
      <c r="X492" s="785" t="s">
        <v>20109</v>
      </c>
      <c r="Y492" s="615" t="str">
        <f t="shared" si="7"/>
        <v>Philip kiget</v>
      </c>
      <c r="Z492" s="785" t="s">
        <v>2599</v>
      </c>
      <c r="AA492" s="785" t="s">
        <v>4314</v>
      </c>
      <c r="AB492" s="785" t="s">
        <v>2605</v>
      </c>
      <c r="AC492" s="785" t="s">
        <v>2606</v>
      </c>
      <c r="AD492" s="786">
        <v>44420</v>
      </c>
    </row>
    <row r="493" spans="1:30" ht="15.75">
      <c r="A493" s="785" t="s">
        <v>4301</v>
      </c>
      <c r="B493" s="785" t="s">
        <v>20121</v>
      </c>
      <c r="C493" s="785" t="s">
        <v>4379</v>
      </c>
      <c r="D493" s="785" t="s">
        <v>2598</v>
      </c>
      <c r="E493" s="785" t="s">
        <v>16704</v>
      </c>
      <c r="F493" s="786">
        <v>44349</v>
      </c>
      <c r="G493" s="785" t="s">
        <v>18820</v>
      </c>
      <c r="H493" s="786">
        <v>44419</v>
      </c>
      <c r="I493" s="785" t="s">
        <v>20122</v>
      </c>
      <c r="J493" s="785" t="s">
        <v>627</v>
      </c>
      <c r="K493" s="785" t="s">
        <v>20123</v>
      </c>
      <c r="L493" s="785" t="s">
        <v>20124</v>
      </c>
      <c r="M493" s="785"/>
      <c r="N493" s="785"/>
      <c r="O493" s="785"/>
      <c r="P493" s="787">
        <v>35.228098000000003</v>
      </c>
      <c r="Q493" s="787">
        <v>-0.341503</v>
      </c>
      <c r="R493" s="785" t="s">
        <v>2053</v>
      </c>
      <c r="S493" s="785" t="s">
        <v>3954</v>
      </c>
      <c r="T493" s="785" t="s">
        <v>3954</v>
      </c>
      <c r="U493" s="785" t="s">
        <v>20125</v>
      </c>
      <c r="V493" s="785">
        <v>10</v>
      </c>
      <c r="W493" s="785" t="s">
        <v>3314</v>
      </c>
      <c r="X493" s="785" t="s">
        <v>3314</v>
      </c>
      <c r="Y493" s="615" t="str">
        <f t="shared" si="7"/>
        <v>Philip Kiget</v>
      </c>
      <c r="Z493" s="785" t="s">
        <v>2599</v>
      </c>
      <c r="AA493" s="785" t="s">
        <v>4314</v>
      </c>
      <c r="AB493" s="785" t="s">
        <v>2683</v>
      </c>
      <c r="AC493" s="785" t="s">
        <v>2606</v>
      </c>
      <c r="AD493" s="786">
        <v>44420</v>
      </c>
    </row>
    <row r="494" spans="1:30" ht="15.75">
      <c r="A494" s="785" t="s">
        <v>4301</v>
      </c>
      <c r="B494" s="785" t="s">
        <v>18812</v>
      </c>
      <c r="C494" s="785" t="s">
        <v>4303</v>
      </c>
      <c r="D494" s="785" t="s">
        <v>2599</v>
      </c>
      <c r="E494" s="785" t="s">
        <v>7982</v>
      </c>
      <c r="F494" s="786">
        <v>44390</v>
      </c>
      <c r="G494" s="785" t="s">
        <v>13206</v>
      </c>
      <c r="H494" s="786">
        <v>44416</v>
      </c>
      <c r="I494" s="785" t="s">
        <v>18813</v>
      </c>
      <c r="J494" s="785" t="s">
        <v>627</v>
      </c>
      <c r="K494" s="785" t="s">
        <v>18814</v>
      </c>
      <c r="L494" s="785" t="s">
        <v>18815</v>
      </c>
      <c r="M494" s="785" t="s">
        <v>18816</v>
      </c>
      <c r="N494" s="785"/>
      <c r="O494" s="785"/>
      <c r="P494" s="787">
        <v>39.689186999999997</v>
      </c>
      <c r="Q494" s="787">
        <v>-3.9719350000000002</v>
      </c>
      <c r="R494" s="785" t="s">
        <v>2654</v>
      </c>
      <c r="S494" s="785" t="s">
        <v>2655</v>
      </c>
      <c r="T494" s="785" t="s">
        <v>18817</v>
      </c>
      <c r="U494" s="785" t="s">
        <v>18818</v>
      </c>
      <c r="V494" s="785">
        <v>8</v>
      </c>
      <c r="W494" s="785" t="s">
        <v>2837</v>
      </c>
      <c r="X494" s="785" t="s">
        <v>18792</v>
      </c>
      <c r="Y494" s="615" t="str">
        <f t="shared" si="7"/>
        <v>Nicholas mwaengo</v>
      </c>
      <c r="Z494" s="785" t="s">
        <v>2599</v>
      </c>
      <c r="AA494" s="785" t="s">
        <v>4314</v>
      </c>
      <c r="AB494" s="785" t="s">
        <v>2605</v>
      </c>
      <c r="AC494" s="785" t="s">
        <v>2606</v>
      </c>
      <c r="AD494" s="786">
        <v>44420</v>
      </c>
    </row>
    <row r="495" spans="1:30" ht="15.75">
      <c r="A495" s="785" t="s">
        <v>4301</v>
      </c>
      <c r="B495" s="785" t="s">
        <v>20170</v>
      </c>
      <c r="C495" s="785" t="s">
        <v>4379</v>
      </c>
      <c r="D495" s="785" t="s">
        <v>4418</v>
      </c>
      <c r="E495" s="785" t="s">
        <v>5281</v>
      </c>
      <c r="F495" s="786">
        <v>44207</v>
      </c>
      <c r="G495" s="785" t="s">
        <v>20171</v>
      </c>
      <c r="H495" s="786">
        <v>44414</v>
      </c>
      <c r="I495" s="785" t="s">
        <v>20172</v>
      </c>
      <c r="J495" s="785" t="s">
        <v>627</v>
      </c>
      <c r="K495" s="785" t="s">
        <v>20173</v>
      </c>
      <c r="L495" s="785" t="s">
        <v>20174</v>
      </c>
      <c r="M495" s="785"/>
      <c r="N495" s="785"/>
      <c r="O495" s="785"/>
      <c r="P495" s="787">
        <v>35.133926000000002</v>
      </c>
      <c r="Q495" s="787">
        <v>-0.48959599999999998</v>
      </c>
      <c r="R495" s="785" t="s">
        <v>2053</v>
      </c>
      <c r="S495" s="785" t="s">
        <v>2098</v>
      </c>
      <c r="T495" s="785" t="s">
        <v>20073</v>
      </c>
      <c r="U495" s="785" t="s">
        <v>3482</v>
      </c>
      <c r="V495" s="785">
        <v>12</v>
      </c>
      <c r="W495" s="785" t="s">
        <v>3314</v>
      </c>
      <c r="X495" s="785" t="s">
        <v>20109</v>
      </c>
      <c r="Y495" s="615" t="str">
        <f t="shared" si="7"/>
        <v>Philip kiget</v>
      </c>
      <c r="Z495" s="785" t="s">
        <v>2599</v>
      </c>
      <c r="AA495" s="785" t="s">
        <v>4314</v>
      </c>
      <c r="AB495" s="785" t="s">
        <v>2605</v>
      </c>
      <c r="AC495" s="785" t="s">
        <v>2606</v>
      </c>
      <c r="AD495" s="786">
        <v>44417</v>
      </c>
    </row>
    <row r="496" spans="1:30" ht="15.75">
      <c r="A496" s="785" t="s">
        <v>4301</v>
      </c>
      <c r="B496" s="785" t="s">
        <v>20237</v>
      </c>
      <c r="C496" s="785" t="s">
        <v>4379</v>
      </c>
      <c r="D496" s="785" t="s">
        <v>2751</v>
      </c>
      <c r="E496" s="785" t="s">
        <v>10729</v>
      </c>
      <c r="F496" s="786">
        <v>43508</v>
      </c>
      <c r="G496" s="785" t="s">
        <v>20171</v>
      </c>
      <c r="H496" s="786">
        <v>44414</v>
      </c>
      <c r="I496" s="785" t="s">
        <v>20238</v>
      </c>
      <c r="J496" s="785" t="s">
        <v>627</v>
      </c>
      <c r="K496" s="785" t="s">
        <v>20239</v>
      </c>
      <c r="L496" s="785" t="s">
        <v>20240</v>
      </c>
      <c r="M496" s="785"/>
      <c r="N496" s="785"/>
      <c r="O496" s="785"/>
      <c r="P496" s="787">
        <v>35.140113999999997</v>
      </c>
      <c r="Q496" s="787">
        <v>-0.53920599999999996</v>
      </c>
      <c r="R496" s="785" t="s">
        <v>2053</v>
      </c>
      <c r="S496" s="785" t="s">
        <v>2098</v>
      </c>
      <c r="T496" s="785" t="s">
        <v>2099</v>
      </c>
      <c r="U496" s="785" t="s">
        <v>2099</v>
      </c>
      <c r="V496" s="785">
        <v>24</v>
      </c>
      <c r="W496" s="785" t="s">
        <v>3314</v>
      </c>
      <c r="X496" s="785" t="s">
        <v>20109</v>
      </c>
      <c r="Y496" s="615" t="str">
        <f t="shared" si="7"/>
        <v>Philip kiget</v>
      </c>
      <c r="Z496" s="785" t="s">
        <v>2599</v>
      </c>
      <c r="AA496" s="785" t="s">
        <v>4314</v>
      </c>
      <c r="AB496" s="785" t="s">
        <v>2683</v>
      </c>
      <c r="AC496" s="785" t="s">
        <v>2606</v>
      </c>
      <c r="AD496" s="786">
        <v>44417</v>
      </c>
    </row>
    <row r="497" spans="1:30" ht="15.75">
      <c r="A497" s="785" t="s">
        <v>4301</v>
      </c>
      <c r="B497" s="785" t="s">
        <v>5457</v>
      </c>
      <c r="C497" s="785" t="s">
        <v>4303</v>
      </c>
      <c r="D497" s="785" t="s">
        <v>2599</v>
      </c>
      <c r="E497" s="785" t="s">
        <v>5458</v>
      </c>
      <c r="F497" s="786">
        <v>44322</v>
      </c>
      <c r="G497" s="785" t="s">
        <v>5459</v>
      </c>
      <c r="H497" s="786">
        <v>44413</v>
      </c>
      <c r="I497" s="785" t="s">
        <v>5460</v>
      </c>
      <c r="J497" s="785" t="s">
        <v>629</v>
      </c>
      <c r="K497" s="785" t="s">
        <v>5461</v>
      </c>
      <c r="L497" s="785" t="s">
        <v>5462</v>
      </c>
      <c r="M497" s="785"/>
      <c r="N497" s="785"/>
      <c r="O497" s="785"/>
      <c r="P497" s="787">
        <v>35.343024999999997</v>
      </c>
      <c r="Q497" s="787">
        <v>-0.77296600000000004</v>
      </c>
      <c r="R497" s="785" t="s">
        <v>1623</v>
      </c>
      <c r="S497" s="785" t="s">
        <v>2726</v>
      </c>
      <c r="T497" s="785" t="s">
        <v>5463</v>
      </c>
      <c r="U497" s="785" t="s">
        <v>2728</v>
      </c>
      <c r="V497" s="785">
        <v>8</v>
      </c>
      <c r="W497" s="785" t="s">
        <v>2615</v>
      </c>
      <c r="X497" s="785" t="s">
        <v>2711</v>
      </c>
      <c r="Y497" s="615" t="str">
        <f t="shared" si="7"/>
        <v>Apollo Okinda Owundo</v>
      </c>
      <c r="Z497" s="785" t="s">
        <v>2599</v>
      </c>
      <c r="AA497" s="785" t="s">
        <v>5464</v>
      </c>
      <c r="AB497" s="785" t="s">
        <v>2605</v>
      </c>
      <c r="AC497" s="785" t="s">
        <v>2606</v>
      </c>
      <c r="AD497" s="786">
        <v>44833</v>
      </c>
    </row>
    <row r="498" spans="1:30" ht="15.75">
      <c r="A498" s="785" t="s">
        <v>4301</v>
      </c>
      <c r="B498" s="785" t="s">
        <v>5465</v>
      </c>
      <c r="C498" s="785" t="s">
        <v>4379</v>
      </c>
      <c r="D498" s="785" t="s">
        <v>2598</v>
      </c>
      <c r="E498" s="785" t="s">
        <v>5466</v>
      </c>
      <c r="F498" s="786">
        <v>44176</v>
      </c>
      <c r="G498" s="785" t="s">
        <v>5459</v>
      </c>
      <c r="H498" s="786">
        <v>44413</v>
      </c>
      <c r="I498" s="785" t="s">
        <v>5467</v>
      </c>
      <c r="J498" s="785" t="s">
        <v>629</v>
      </c>
      <c r="K498" s="785" t="s">
        <v>5468</v>
      </c>
      <c r="L498" s="785" t="s">
        <v>5469</v>
      </c>
      <c r="M498" s="785" t="s">
        <v>5470</v>
      </c>
      <c r="N498" s="785"/>
      <c r="O498" s="785"/>
      <c r="P498" s="787">
        <v>35.370702999999999</v>
      </c>
      <c r="Q498" s="787">
        <v>-0.76207999999999998</v>
      </c>
      <c r="R498" s="785" t="s">
        <v>1623</v>
      </c>
      <c r="S498" s="785" t="s">
        <v>2726</v>
      </c>
      <c r="T498" s="785" t="s">
        <v>2727</v>
      </c>
      <c r="U498" s="785" t="s">
        <v>3313</v>
      </c>
      <c r="V498" s="785">
        <v>8</v>
      </c>
      <c r="W498" s="785" t="s">
        <v>2615</v>
      </c>
      <c r="X498" s="785" t="s">
        <v>2711</v>
      </c>
      <c r="Y498" s="615" t="str">
        <f t="shared" si="7"/>
        <v>Apollo Okinda Owundo</v>
      </c>
      <c r="Z498" s="785" t="s">
        <v>2599</v>
      </c>
      <c r="AA498" s="785" t="s">
        <v>5464</v>
      </c>
      <c r="AB498" s="785" t="s">
        <v>2605</v>
      </c>
      <c r="AC498" s="785" t="s">
        <v>2606</v>
      </c>
      <c r="AD498" s="786">
        <v>44417</v>
      </c>
    </row>
    <row r="499" spans="1:30" ht="15.75">
      <c r="A499" s="785" t="s">
        <v>4301</v>
      </c>
      <c r="B499" s="785" t="s">
        <v>16616</v>
      </c>
      <c r="C499" s="785" t="s">
        <v>4303</v>
      </c>
      <c r="D499" s="785" t="s">
        <v>2599</v>
      </c>
      <c r="E499" s="785" t="s">
        <v>12428</v>
      </c>
      <c r="F499" s="786">
        <v>44352</v>
      </c>
      <c r="G499" s="785" t="s">
        <v>5459</v>
      </c>
      <c r="H499" s="786">
        <v>44413</v>
      </c>
      <c r="I499" s="785" t="s">
        <v>16617</v>
      </c>
      <c r="J499" s="785" t="s">
        <v>629</v>
      </c>
      <c r="K499" s="785" t="s">
        <v>16618</v>
      </c>
      <c r="L499" s="785" t="s">
        <v>16619</v>
      </c>
      <c r="M499" s="785"/>
      <c r="N499" s="785"/>
      <c r="O499" s="785" t="s">
        <v>16620</v>
      </c>
      <c r="P499" s="787">
        <v>34.463833000000001</v>
      </c>
      <c r="Q499" s="787">
        <v>-0.124862</v>
      </c>
      <c r="R499" s="785" t="s">
        <v>1575</v>
      </c>
      <c r="S499" s="785" t="s">
        <v>16621</v>
      </c>
      <c r="T499" s="785" t="s">
        <v>16622</v>
      </c>
      <c r="U499" s="785" t="s">
        <v>16623</v>
      </c>
      <c r="V499" s="785" t="s">
        <v>3174</v>
      </c>
      <c r="W499" s="785" t="s">
        <v>15828</v>
      </c>
      <c r="X499" s="785" t="s">
        <v>15828</v>
      </c>
      <c r="Y499" s="615" t="str">
        <f t="shared" si="7"/>
        <v>Laban Okeyo</v>
      </c>
      <c r="Z499" s="785" t="s">
        <v>2599</v>
      </c>
      <c r="AA499" s="785" t="s">
        <v>4314</v>
      </c>
      <c r="AB499" s="785" t="s">
        <v>2605</v>
      </c>
      <c r="AC499" s="785" t="s">
        <v>2606</v>
      </c>
      <c r="AD499" s="786">
        <v>44605</v>
      </c>
    </row>
    <row r="500" spans="1:30" ht="15.75">
      <c r="A500" s="785" t="s">
        <v>4301</v>
      </c>
      <c r="B500" s="785" t="s">
        <v>20269</v>
      </c>
      <c r="C500" s="785" t="s">
        <v>4303</v>
      </c>
      <c r="D500" s="785" t="s">
        <v>2599</v>
      </c>
      <c r="E500" s="785" t="s">
        <v>9700</v>
      </c>
      <c r="F500" s="786">
        <v>44333</v>
      </c>
      <c r="G500" s="785" t="s">
        <v>12203</v>
      </c>
      <c r="H500" s="786">
        <v>44410</v>
      </c>
      <c r="I500" s="785" t="s">
        <v>20270</v>
      </c>
      <c r="J500" s="785" t="s">
        <v>627</v>
      </c>
      <c r="K500" s="785" t="s">
        <v>20271</v>
      </c>
      <c r="L500" s="785" t="s">
        <v>20272</v>
      </c>
      <c r="M500" s="785"/>
      <c r="N500" s="785"/>
      <c r="O500" s="785"/>
      <c r="P500" s="787">
        <v>35.408870999999998</v>
      </c>
      <c r="Q500" s="787">
        <v>-0.68303100000000005</v>
      </c>
      <c r="R500" s="785" t="s">
        <v>1623</v>
      </c>
      <c r="S500" s="785" t="s">
        <v>2726</v>
      </c>
      <c r="T500" s="785" t="s">
        <v>3320</v>
      </c>
      <c r="U500" s="785" t="s">
        <v>3748</v>
      </c>
      <c r="V500" s="785">
        <v>6</v>
      </c>
      <c r="W500" s="785" t="s">
        <v>2760</v>
      </c>
      <c r="X500" s="785" t="s">
        <v>2760</v>
      </c>
      <c r="Y500" s="615" t="str">
        <f t="shared" si="7"/>
        <v>Philip Kurgat</v>
      </c>
      <c r="Z500" s="785" t="s">
        <v>2599</v>
      </c>
      <c r="AA500" s="785" t="s">
        <v>4314</v>
      </c>
      <c r="AB500" s="785" t="s">
        <v>2683</v>
      </c>
      <c r="AC500" s="785" t="s">
        <v>2606</v>
      </c>
      <c r="AD500" s="786">
        <v>44426</v>
      </c>
    </row>
    <row r="501" spans="1:30" ht="15.75">
      <c r="A501" s="785" t="s">
        <v>4301</v>
      </c>
      <c r="B501" s="785" t="s">
        <v>12195</v>
      </c>
      <c r="C501" s="785" t="s">
        <v>4379</v>
      </c>
      <c r="D501" s="785" t="s">
        <v>2598</v>
      </c>
      <c r="E501" s="785" t="s">
        <v>12196</v>
      </c>
      <c r="F501" s="786">
        <v>44394</v>
      </c>
      <c r="G501" s="785" t="s">
        <v>12197</v>
      </c>
      <c r="H501" s="786">
        <v>44407</v>
      </c>
      <c r="I501" s="785" t="s">
        <v>12198</v>
      </c>
      <c r="J501" s="785" t="s">
        <v>629</v>
      </c>
      <c r="K501" s="785" t="s">
        <v>2612</v>
      </c>
      <c r="L501" s="785" t="s">
        <v>12199</v>
      </c>
      <c r="M501" s="785"/>
      <c r="N501" s="785"/>
      <c r="O501" s="785" t="s">
        <v>12200</v>
      </c>
      <c r="P501" s="787">
        <v>36.577897999999998</v>
      </c>
      <c r="Q501" s="787">
        <v>0.91558700000000004</v>
      </c>
      <c r="R501" s="785" t="s">
        <v>4535</v>
      </c>
      <c r="S501" s="785" t="s">
        <v>4536</v>
      </c>
      <c r="T501" s="785" t="s">
        <v>4536</v>
      </c>
      <c r="U501" s="785" t="s">
        <v>12201</v>
      </c>
      <c r="V501" s="785">
        <v>6</v>
      </c>
      <c r="W501" s="785" t="s">
        <v>2608</v>
      </c>
      <c r="X501" s="785" t="s">
        <v>3179</v>
      </c>
      <c r="Y501" s="615" t="str">
        <f t="shared" si="7"/>
        <v>James Musyoka</v>
      </c>
      <c r="Z501" s="785" t="s">
        <v>2599</v>
      </c>
      <c r="AA501" s="785" t="s">
        <v>5464</v>
      </c>
      <c r="AB501" s="785" t="s">
        <v>2609</v>
      </c>
      <c r="AC501" s="785" t="s">
        <v>2610</v>
      </c>
      <c r="AD501" s="786">
        <v>44488</v>
      </c>
    </row>
    <row r="502" spans="1:30" ht="15.75">
      <c r="A502" s="785" t="s">
        <v>4301</v>
      </c>
      <c r="B502" s="785" t="s">
        <v>11002</v>
      </c>
      <c r="C502" s="785" t="s">
        <v>4303</v>
      </c>
      <c r="D502" s="785" t="s">
        <v>2599</v>
      </c>
      <c r="E502" s="785" t="s">
        <v>10307</v>
      </c>
      <c r="F502" s="786">
        <v>44380</v>
      </c>
      <c r="G502" s="785" t="s">
        <v>11003</v>
      </c>
      <c r="H502" s="786">
        <v>44406</v>
      </c>
      <c r="I502" s="785" t="s">
        <v>11004</v>
      </c>
      <c r="J502" s="785" t="s">
        <v>629</v>
      </c>
      <c r="K502" s="785" t="s">
        <v>11005</v>
      </c>
      <c r="L502" s="785" t="s">
        <v>11006</v>
      </c>
      <c r="M502" s="785" t="s">
        <v>11007</v>
      </c>
      <c r="N502" s="785"/>
      <c r="O502" s="785" t="s">
        <v>11008</v>
      </c>
      <c r="P502" s="787">
        <v>37.651449999999997</v>
      </c>
      <c r="Q502" s="787">
        <v>-0.31673499999999999</v>
      </c>
      <c r="R502" s="785" t="s">
        <v>1266</v>
      </c>
      <c r="S502" s="785" t="s">
        <v>3150</v>
      </c>
      <c r="T502" s="785" t="s">
        <v>7762</v>
      </c>
      <c r="U502" s="785" t="s">
        <v>7703</v>
      </c>
      <c r="V502" s="785">
        <v>12</v>
      </c>
      <c r="W502" s="785" t="s">
        <v>11009</v>
      </c>
      <c r="X502" s="785" t="s">
        <v>11010</v>
      </c>
      <c r="Y502" s="615" t="str">
        <f t="shared" si="7"/>
        <v>Gilbert Mwendwa</v>
      </c>
      <c r="Z502" s="785" t="s">
        <v>2599</v>
      </c>
      <c r="AA502" s="785" t="s">
        <v>4314</v>
      </c>
      <c r="AB502" s="785" t="s">
        <v>2876</v>
      </c>
      <c r="AC502" s="785" t="s">
        <v>2606</v>
      </c>
      <c r="AD502" s="786">
        <v>44406</v>
      </c>
    </row>
    <row r="503" spans="1:30" ht="15.75">
      <c r="A503" s="785" t="s">
        <v>4301</v>
      </c>
      <c r="B503" s="785" t="s">
        <v>12185</v>
      </c>
      <c r="C503" s="785" t="s">
        <v>4379</v>
      </c>
      <c r="D503" s="785" t="s">
        <v>2598</v>
      </c>
      <c r="E503" s="785" t="s">
        <v>12101</v>
      </c>
      <c r="F503" s="786">
        <v>44392</v>
      </c>
      <c r="G503" s="785" t="s">
        <v>12186</v>
      </c>
      <c r="H503" s="786">
        <v>44405</v>
      </c>
      <c r="I503" s="785" t="s">
        <v>12187</v>
      </c>
      <c r="J503" s="785" t="s">
        <v>629</v>
      </c>
      <c r="K503" s="785" t="s">
        <v>2612</v>
      </c>
      <c r="L503" s="785" t="s">
        <v>12188</v>
      </c>
      <c r="M503" s="785"/>
      <c r="N503" s="785"/>
      <c r="O503" s="785" t="s">
        <v>12189</v>
      </c>
      <c r="P503" s="787">
        <v>36.604861999999997</v>
      </c>
      <c r="Q503" s="787">
        <v>0.96113700000000002</v>
      </c>
      <c r="R503" s="785" t="s">
        <v>4535</v>
      </c>
      <c r="S503" s="785" t="s">
        <v>4536</v>
      </c>
      <c r="T503" s="785" t="s">
        <v>4536</v>
      </c>
      <c r="U503" s="785" t="s">
        <v>12141</v>
      </c>
      <c r="V503" s="785">
        <v>6</v>
      </c>
      <c r="W503" s="785" t="s">
        <v>2608</v>
      </c>
      <c r="X503" s="785" t="s">
        <v>3179</v>
      </c>
      <c r="Y503" s="615" t="str">
        <f t="shared" si="7"/>
        <v>James Musyoka</v>
      </c>
      <c r="Z503" s="785" t="s">
        <v>2599</v>
      </c>
      <c r="AA503" s="785" t="s">
        <v>5464</v>
      </c>
      <c r="AB503" s="785" t="s">
        <v>2609</v>
      </c>
      <c r="AC503" s="785" t="s">
        <v>2610</v>
      </c>
      <c r="AD503" s="786">
        <v>44488</v>
      </c>
    </row>
    <row r="504" spans="1:30" ht="15.75">
      <c r="A504" s="785" t="s">
        <v>4301</v>
      </c>
      <c r="B504" s="785" t="s">
        <v>12190</v>
      </c>
      <c r="C504" s="785" t="s">
        <v>4379</v>
      </c>
      <c r="D504" s="785" t="s">
        <v>2598</v>
      </c>
      <c r="E504" s="785" t="s">
        <v>12119</v>
      </c>
      <c r="F504" s="786">
        <v>44393</v>
      </c>
      <c r="G504" s="785" t="s">
        <v>12186</v>
      </c>
      <c r="H504" s="786">
        <v>44405</v>
      </c>
      <c r="I504" s="785" t="s">
        <v>12191</v>
      </c>
      <c r="J504" s="785" t="s">
        <v>627</v>
      </c>
      <c r="K504" s="785" t="s">
        <v>2612</v>
      </c>
      <c r="L504" s="785" t="s">
        <v>12192</v>
      </c>
      <c r="M504" s="785"/>
      <c r="N504" s="785"/>
      <c r="O504" s="785" t="s">
        <v>12193</v>
      </c>
      <c r="P504" s="787">
        <v>36.567748000000002</v>
      </c>
      <c r="Q504" s="787">
        <v>1.006672</v>
      </c>
      <c r="R504" s="785" t="s">
        <v>4535</v>
      </c>
      <c r="S504" s="785" t="s">
        <v>4536</v>
      </c>
      <c r="T504" s="785" t="s">
        <v>4536</v>
      </c>
      <c r="U504" s="785" t="s">
        <v>12194</v>
      </c>
      <c r="V504" s="785">
        <v>6</v>
      </c>
      <c r="W504" s="785" t="s">
        <v>2608</v>
      </c>
      <c r="X504" s="785" t="s">
        <v>3179</v>
      </c>
      <c r="Y504" s="615" t="str">
        <f t="shared" si="7"/>
        <v>James Musyoka</v>
      </c>
      <c r="Z504" s="785" t="s">
        <v>2599</v>
      </c>
      <c r="AA504" s="785" t="s">
        <v>5464</v>
      </c>
      <c r="AB504" s="785" t="s">
        <v>2609</v>
      </c>
      <c r="AC504" s="785" t="s">
        <v>2610</v>
      </c>
      <c r="AD504" s="786">
        <v>44488</v>
      </c>
    </row>
    <row r="505" spans="1:30" ht="15.75">
      <c r="A505" s="785" t="s">
        <v>4301</v>
      </c>
      <c r="B505" s="785" t="s">
        <v>14067</v>
      </c>
      <c r="C505" s="785" t="s">
        <v>4379</v>
      </c>
      <c r="D505" s="785" t="s">
        <v>2751</v>
      </c>
      <c r="E505" s="785" t="s">
        <v>14068</v>
      </c>
      <c r="F505" s="786">
        <v>44259</v>
      </c>
      <c r="G505" s="785" t="s">
        <v>12186</v>
      </c>
      <c r="H505" s="786">
        <v>44405</v>
      </c>
      <c r="I505" s="785" t="s">
        <v>14069</v>
      </c>
      <c r="J505" s="785" t="s">
        <v>629</v>
      </c>
      <c r="K505" s="785" t="s">
        <v>14070</v>
      </c>
      <c r="L505" s="785" t="s">
        <v>14071</v>
      </c>
      <c r="M505" s="785" t="s">
        <v>14072</v>
      </c>
      <c r="N505" s="785"/>
      <c r="O505" s="785" t="s">
        <v>14073</v>
      </c>
      <c r="P505" s="787">
        <v>35.108252</v>
      </c>
      <c r="Q505" s="787">
        <v>0.202182</v>
      </c>
      <c r="R505" s="785" t="s">
        <v>916</v>
      </c>
      <c r="S505" s="785" t="s">
        <v>2839</v>
      </c>
      <c r="T505" s="785" t="s">
        <v>2840</v>
      </c>
      <c r="U505" s="785" t="s">
        <v>2840</v>
      </c>
      <c r="V505" s="785">
        <v>10</v>
      </c>
      <c r="W505" s="785" t="s">
        <v>13959</v>
      </c>
      <c r="X505" s="785" t="s">
        <v>4693</v>
      </c>
      <c r="Y505" s="615" t="str">
        <f t="shared" si="7"/>
        <v>John Bett</v>
      </c>
      <c r="Z505" s="785" t="s">
        <v>2599</v>
      </c>
      <c r="AA505" s="785" t="s">
        <v>4314</v>
      </c>
      <c r="AB505" s="785" t="s">
        <v>2683</v>
      </c>
      <c r="AC505" s="785" t="s">
        <v>2606</v>
      </c>
      <c r="AD505" s="786">
        <v>44405</v>
      </c>
    </row>
    <row r="506" spans="1:30" ht="15.75">
      <c r="A506" s="785" t="s">
        <v>4301</v>
      </c>
      <c r="B506" s="785" t="s">
        <v>20273</v>
      </c>
      <c r="C506" s="785" t="s">
        <v>4379</v>
      </c>
      <c r="D506" s="785" t="s">
        <v>4418</v>
      </c>
      <c r="E506" s="785" t="s">
        <v>12478</v>
      </c>
      <c r="F506" s="786">
        <v>44332</v>
      </c>
      <c r="G506" s="785" t="s">
        <v>12186</v>
      </c>
      <c r="H506" s="786">
        <v>44405</v>
      </c>
      <c r="I506" s="785" t="s">
        <v>20274</v>
      </c>
      <c r="J506" s="785" t="s">
        <v>629</v>
      </c>
      <c r="K506" s="785" t="s">
        <v>20275</v>
      </c>
      <c r="L506" s="785" t="s">
        <v>20276</v>
      </c>
      <c r="M506" s="785"/>
      <c r="N506" s="785"/>
      <c r="O506" s="785" t="s">
        <v>20277</v>
      </c>
      <c r="P506" s="787">
        <v>35.301808000000001</v>
      </c>
      <c r="Q506" s="787">
        <v>-0.33018599999999998</v>
      </c>
      <c r="R506" s="785" t="s">
        <v>2053</v>
      </c>
      <c r="S506" s="785" t="s">
        <v>2054</v>
      </c>
      <c r="T506" s="785" t="s">
        <v>2055</v>
      </c>
      <c r="U506" s="785" t="s">
        <v>4024</v>
      </c>
      <c r="V506" s="785">
        <v>6</v>
      </c>
      <c r="W506" s="785" t="s">
        <v>2760</v>
      </c>
      <c r="X506" s="785" t="s">
        <v>2760</v>
      </c>
      <c r="Y506" s="615" t="str">
        <f t="shared" si="7"/>
        <v>Philip Kurgat</v>
      </c>
      <c r="Z506" s="785" t="s">
        <v>2599</v>
      </c>
      <c r="AA506" s="785" t="s">
        <v>4314</v>
      </c>
      <c r="AB506" s="785" t="s">
        <v>2683</v>
      </c>
      <c r="AC506" s="785" t="s">
        <v>2606</v>
      </c>
      <c r="AD506" s="786">
        <v>44428</v>
      </c>
    </row>
    <row r="507" spans="1:30" ht="15.75">
      <c r="A507" s="785" t="s">
        <v>4301</v>
      </c>
      <c r="B507" s="785" t="s">
        <v>12166</v>
      </c>
      <c r="C507" s="785" t="s">
        <v>4379</v>
      </c>
      <c r="D507" s="785" t="s">
        <v>2598</v>
      </c>
      <c r="E507" s="785" t="s">
        <v>10308</v>
      </c>
      <c r="F507" s="786">
        <v>44391</v>
      </c>
      <c r="G507" s="785" t="s">
        <v>8271</v>
      </c>
      <c r="H507" s="786">
        <v>44404</v>
      </c>
      <c r="I507" s="785" t="s">
        <v>12167</v>
      </c>
      <c r="J507" s="785" t="s">
        <v>629</v>
      </c>
      <c r="K507" s="785" t="s">
        <v>2612</v>
      </c>
      <c r="L507" s="785" t="s">
        <v>12168</v>
      </c>
      <c r="M507" s="785"/>
      <c r="N507" s="785"/>
      <c r="O507" s="785" t="s">
        <v>12169</v>
      </c>
      <c r="P507" s="787">
        <v>36.482056999999998</v>
      </c>
      <c r="Q507" s="787">
        <v>0.84154700000000005</v>
      </c>
      <c r="R507" s="785" t="s">
        <v>622</v>
      </c>
      <c r="S507" s="785" t="s">
        <v>3790</v>
      </c>
      <c r="T507" s="785" t="s">
        <v>12170</v>
      </c>
      <c r="U507" s="785" t="s">
        <v>12171</v>
      </c>
      <c r="V507" s="785">
        <v>6</v>
      </c>
      <c r="W507" s="785" t="s">
        <v>2608</v>
      </c>
      <c r="X507" s="785" t="s">
        <v>3179</v>
      </c>
      <c r="Y507" s="615" t="str">
        <f t="shared" si="7"/>
        <v>James Musyoka</v>
      </c>
      <c r="Z507" s="785" t="s">
        <v>2599</v>
      </c>
      <c r="AA507" s="785" t="s">
        <v>5464</v>
      </c>
      <c r="AB507" s="785" t="s">
        <v>2609</v>
      </c>
      <c r="AC507" s="785" t="s">
        <v>2610</v>
      </c>
      <c r="AD507" s="786">
        <v>44488</v>
      </c>
    </row>
    <row r="508" spans="1:30" ht="15.75">
      <c r="A508" s="785" t="s">
        <v>4301</v>
      </c>
      <c r="B508" s="785" t="s">
        <v>12179</v>
      </c>
      <c r="C508" s="785" t="s">
        <v>4379</v>
      </c>
      <c r="D508" s="785" t="s">
        <v>2598</v>
      </c>
      <c r="E508" s="785" t="s">
        <v>7982</v>
      </c>
      <c r="F508" s="786">
        <v>44390</v>
      </c>
      <c r="G508" s="785" t="s">
        <v>12180</v>
      </c>
      <c r="H508" s="786">
        <v>44403</v>
      </c>
      <c r="I508" s="785" t="s">
        <v>12181</v>
      </c>
      <c r="J508" s="785" t="s">
        <v>629</v>
      </c>
      <c r="K508" s="785" t="s">
        <v>2612</v>
      </c>
      <c r="L508" s="785" t="s">
        <v>12182</v>
      </c>
      <c r="M508" s="785"/>
      <c r="N508" s="785"/>
      <c r="O508" s="785" t="s">
        <v>12183</v>
      </c>
      <c r="P508" s="787">
        <v>36.479618000000002</v>
      </c>
      <c r="Q508" s="787">
        <v>0.84055000000000002</v>
      </c>
      <c r="R508" s="785" t="s">
        <v>622</v>
      </c>
      <c r="S508" s="785" t="s">
        <v>3790</v>
      </c>
      <c r="T508" s="785" t="s">
        <v>12170</v>
      </c>
      <c r="U508" s="785" t="s">
        <v>12184</v>
      </c>
      <c r="V508" s="785">
        <v>6</v>
      </c>
      <c r="W508" s="785" t="s">
        <v>2608</v>
      </c>
      <c r="X508" s="785" t="s">
        <v>3179</v>
      </c>
      <c r="Y508" s="615" t="str">
        <f t="shared" si="7"/>
        <v>James Musyoka</v>
      </c>
      <c r="Z508" s="785" t="s">
        <v>2599</v>
      </c>
      <c r="AA508" s="785" t="s">
        <v>5464</v>
      </c>
      <c r="AB508" s="785" t="s">
        <v>2609</v>
      </c>
      <c r="AC508" s="785" t="s">
        <v>2610</v>
      </c>
      <c r="AD508" s="786">
        <v>44488</v>
      </c>
    </row>
    <row r="509" spans="1:30" ht="15.75">
      <c r="A509" s="785" t="s">
        <v>4301</v>
      </c>
      <c r="B509" s="785" t="s">
        <v>26267</v>
      </c>
      <c r="C509" s="785" t="s">
        <v>4379</v>
      </c>
      <c r="D509" s="785" t="s">
        <v>2598</v>
      </c>
      <c r="E509" s="785" t="s">
        <v>12119</v>
      </c>
      <c r="F509" s="786">
        <v>44393</v>
      </c>
      <c r="G509" s="785" t="s">
        <v>12180</v>
      </c>
      <c r="H509" s="786">
        <v>44403</v>
      </c>
      <c r="I509" s="785" t="s">
        <v>26268</v>
      </c>
      <c r="J509" s="785" t="s">
        <v>629</v>
      </c>
      <c r="K509" s="785" t="s">
        <v>2612</v>
      </c>
      <c r="L509" s="785" t="s">
        <v>26269</v>
      </c>
      <c r="M509" s="785"/>
      <c r="N509" s="785"/>
      <c r="O509" s="785" t="s">
        <v>26270</v>
      </c>
      <c r="P509" s="787">
        <v>36.593935999999999</v>
      </c>
      <c r="Q509" s="787">
        <v>0.93485499999999999</v>
      </c>
      <c r="R509" s="785" t="s">
        <v>4535</v>
      </c>
      <c r="S509" s="785" t="s">
        <v>4536</v>
      </c>
      <c r="T509" s="785" t="s">
        <v>26266</v>
      </c>
      <c r="U509" s="785" t="s">
        <v>26271</v>
      </c>
      <c r="V509" s="785">
        <v>4</v>
      </c>
      <c r="W509" s="785" t="s">
        <v>2608</v>
      </c>
      <c r="X509" s="785"/>
      <c r="Y509" s="615" t="str">
        <f t="shared" si="7"/>
        <v>Biogas International Limited</v>
      </c>
      <c r="Z509" s="785" t="s">
        <v>2599</v>
      </c>
      <c r="AA509" s="785" t="s">
        <v>5464</v>
      </c>
      <c r="AB509" s="785" t="s">
        <v>2609</v>
      </c>
      <c r="AC509" s="785" t="s">
        <v>2610</v>
      </c>
      <c r="AD509" s="786">
        <v>44512</v>
      </c>
    </row>
    <row r="510" spans="1:30" ht="15.75">
      <c r="A510" s="785" t="s">
        <v>4301</v>
      </c>
      <c r="B510" s="785" t="s">
        <v>12172</v>
      </c>
      <c r="C510" s="785" t="s">
        <v>4379</v>
      </c>
      <c r="D510" s="785" t="s">
        <v>2598</v>
      </c>
      <c r="E510" s="785" t="s">
        <v>12173</v>
      </c>
      <c r="F510" s="786">
        <v>44389</v>
      </c>
      <c r="G510" s="785" t="s">
        <v>12174</v>
      </c>
      <c r="H510" s="786">
        <v>44402</v>
      </c>
      <c r="I510" s="785" t="s">
        <v>12175</v>
      </c>
      <c r="J510" s="785" t="s">
        <v>629</v>
      </c>
      <c r="K510" s="785" t="s">
        <v>2612</v>
      </c>
      <c r="L510" s="785" t="s">
        <v>12176</v>
      </c>
      <c r="M510" s="785"/>
      <c r="N510" s="785"/>
      <c r="O510" s="785" t="s">
        <v>12177</v>
      </c>
      <c r="P510" s="787">
        <v>36.468587999999997</v>
      </c>
      <c r="Q510" s="787">
        <v>0.84219200000000005</v>
      </c>
      <c r="R510" s="785" t="s">
        <v>622</v>
      </c>
      <c r="S510" s="785" t="s">
        <v>3790</v>
      </c>
      <c r="T510" s="785" t="s">
        <v>12170</v>
      </c>
      <c r="U510" s="785" t="s">
        <v>12178</v>
      </c>
      <c r="V510" s="785">
        <v>6</v>
      </c>
      <c r="W510" s="785" t="s">
        <v>2608</v>
      </c>
      <c r="X510" s="785" t="s">
        <v>3179</v>
      </c>
      <c r="Y510" s="615" t="str">
        <f t="shared" si="7"/>
        <v>James Musyoka</v>
      </c>
      <c r="Z510" s="785" t="s">
        <v>2599</v>
      </c>
      <c r="AA510" s="785" t="s">
        <v>5464</v>
      </c>
      <c r="AB510" s="785" t="s">
        <v>2609</v>
      </c>
      <c r="AC510" s="785" t="s">
        <v>2610</v>
      </c>
      <c r="AD510" s="786">
        <v>44488</v>
      </c>
    </row>
    <row r="511" spans="1:30" ht="15.75">
      <c r="A511" s="785" t="s">
        <v>4301</v>
      </c>
      <c r="B511" s="785" t="s">
        <v>13499</v>
      </c>
      <c r="C511" s="785" t="s">
        <v>4303</v>
      </c>
      <c r="D511" s="785" t="s">
        <v>2599</v>
      </c>
      <c r="E511" s="785" t="s">
        <v>12520</v>
      </c>
      <c r="F511" s="786">
        <v>44372</v>
      </c>
      <c r="G511" s="785" t="s">
        <v>12174</v>
      </c>
      <c r="H511" s="786">
        <v>44402</v>
      </c>
      <c r="I511" s="785" t="s">
        <v>13500</v>
      </c>
      <c r="J511" s="785" t="s">
        <v>629</v>
      </c>
      <c r="K511" s="785" t="s">
        <v>13501</v>
      </c>
      <c r="L511" s="785" t="s">
        <v>13502</v>
      </c>
      <c r="M511" s="785"/>
      <c r="N511" s="785"/>
      <c r="O511" s="785" t="s">
        <v>13503</v>
      </c>
      <c r="P511" s="787">
        <v>35.018548000000003</v>
      </c>
      <c r="Q511" s="787">
        <v>-0.586113</v>
      </c>
      <c r="R511" s="785" t="s">
        <v>843</v>
      </c>
      <c r="S511" s="785" t="s">
        <v>1310</v>
      </c>
      <c r="T511" s="785" t="s">
        <v>1311</v>
      </c>
      <c r="U511" s="785" t="s">
        <v>13504</v>
      </c>
      <c r="V511" s="785">
        <v>6</v>
      </c>
      <c r="W511" s="785" t="s">
        <v>3276</v>
      </c>
      <c r="X511" s="785" t="s">
        <v>2754</v>
      </c>
      <c r="Y511" s="615" t="str">
        <f t="shared" si="7"/>
        <v>Joel Nyambane Moigare</v>
      </c>
      <c r="Z511" s="785" t="s">
        <v>2599</v>
      </c>
      <c r="AA511" s="785" t="s">
        <v>4349</v>
      </c>
      <c r="AB511" s="785" t="s">
        <v>2605</v>
      </c>
      <c r="AC511" s="785" t="s">
        <v>2606</v>
      </c>
      <c r="AD511" s="786">
        <v>44420</v>
      </c>
    </row>
    <row r="512" spans="1:30" ht="15.75">
      <c r="A512" s="785" t="s">
        <v>4301</v>
      </c>
      <c r="B512" s="785" t="s">
        <v>26262</v>
      </c>
      <c r="C512" s="785" t="s">
        <v>4379</v>
      </c>
      <c r="D512" s="785" t="s">
        <v>2598</v>
      </c>
      <c r="E512" s="785" t="s">
        <v>12101</v>
      </c>
      <c r="F512" s="786">
        <v>44392</v>
      </c>
      <c r="G512" s="785" t="s">
        <v>12174</v>
      </c>
      <c r="H512" s="786">
        <v>44402</v>
      </c>
      <c r="I512" s="785" t="s">
        <v>26263</v>
      </c>
      <c r="J512" s="785" t="s">
        <v>629</v>
      </c>
      <c r="K512" s="785" t="s">
        <v>2612</v>
      </c>
      <c r="L512" s="785" t="s">
        <v>26264</v>
      </c>
      <c r="M512" s="785"/>
      <c r="N512" s="785"/>
      <c r="O512" s="785" t="s">
        <v>26265</v>
      </c>
      <c r="P512" s="787">
        <v>36.541803999999999</v>
      </c>
      <c r="Q512" s="787">
        <v>0.86518399999999995</v>
      </c>
      <c r="R512" s="785" t="s">
        <v>4535</v>
      </c>
      <c r="S512" s="785" t="s">
        <v>4536</v>
      </c>
      <c r="T512" s="785" t="s">
        <v>26266</v>
      </c>
      <c r="U512" s="785" t="s">
        <v>26261</v>
      </c>
      <c r="V512" s="785">
        <v>4</v>
      </c>
      <c r="W512" s="785" t="s">
        <v>2608</v>
      </c>
      <c r="X512" s="785"/>
      <c r="Y512" s="615" t="str">
        <f t="shared" si="7"/>
        <v>Biogas International Limited</v>
      </c>
      <c r="Z512" s="785" t="s">
        <v>2599</v>
      </c>
      <c r="AA512" s="785" t="s">
        <v>5464</v>
      </c>
      <c r="AB512" s="785" t="s">
        <v>2609</v>
      </c>
      <c r="AC512" s="785" t="s">
        <v>2610</v>
      </c>
      <c r="AD512" s="786">
        <v>44512</v>
      </c>
    </row>
    <row r="513" spans="1:30" ht="15.75">
      <c r="A513" s="785" t="s">
        <v>4301</v>
      </c>
      <c r="B513" s="785" t="s">
        <v>12159</v>
      </c>
      <c r="C513" s="785" t="s">
        <v>4379</v>
      </c>
      <c r="D513" s="785" t="s">
        <v>2598</v>
      </c>
      <c r="E513" s="785" t="s">
        <v>12160</v>
      </c>
      <c r="F513" s="786">
        <v>44388</v>
      </c>
      <c r="G513" s="785" t="s">
        <v>12161</v>
      </c>
      <c r="H513" s="786">
        <v>44401</v>
      </c>
      <c r="I513" s="785" t="s">
        <v>12162</v>
      </c>
      <c r="J513" s="785" t="s">
        <v>629</v>
      </c>
      <c r="K513" s="785" t="s">
        <v>2612</v>
      </c>
      <c r="L513" s="785" t="s">
        <v>12163</v>
      </c>
      <c r="M513" s="785"/>
      <c r="N513" s="785"/>
      <c r="O513" s="785" t="s">
        <v>12164</v>
      </c>
      <c r="P513" s="787">
        <v>36.638207000000001</v>
      </c>
      <c r="Q513" s="787">
        <v>0.862205</v>
      </c>
      <c r="R513" s="785" t="s">
        <v>4535</v>
      </c>
      <c r="S513" s="785" t="s">
        <v>4536</v>
      </c>
      <c r="T513" s="785" t="s">
        <v>4536</v>
      </c>
      <c r="U513" s="785" t="s">
        <v>12165</v>
      </c>
      <c r="V513" s="785">
        <v>6</v>
      </c>
      <c r="W513" s="785" t="s">
        <v>2608</v>
      </c>
      <c r="X513" s="785" t="s">
        <v>3179</v>
      </c>
      <c r="Y513" s="615" t="str">
        <f t="shared" si="7"/>
        <v>James Musyoka</v>
      </c>
      <c r="Z513" s="785" t="s">
        <v>2599</v>
      </c>
      <c r="AA513" s="785" t="s">
        <v>5464</v>
      </c>
      <c r="AB513" s="785" t="s">
        <v>2609</v>
      </c>
      <c r="AC513" s="785" t="s">
        <v>2610</v>
      </c>
      <c r="AD513" s="786">
        <v>44488</v>
      </c>
    </row>
    <row r="514" spans="1:30" ht="15.75">
      <c r="A514" s="785" t="s">
        <v>4301</v>
      </c>
      <c r="B514" s="785" t="s">
        <v>26257</v>
      </c>
      <c r="C514" s="785" t="s">
        <v>4379</v>
      </c>
      <c r="D514" s="785" t="s">
        <v>2598</v>
      </c>
      <c r="E514" s="785" t="s">
        <v>10308</v>
      </c>
      <c r="F514" s="786">
        <v>44391</v>
      </c>
      <c r="G514" s="785" t="s">
        <v>12161</v>
      </c>
      <c r="H514" s="786">
        <v>44401</v>
      </c>
      <c r="I514" s="785" t="s">
        <v>26258</v>
      </c>
      <c r="J514" s="785" t="s">
        <v>629</v>
      </c>
      <c r="K514" s="785" t="s">
        <v>2612</v>
      </c>
      <c r="L514" s="785" t="s">
        <v>26259</v>
      </c>
      <c r="M514" s="785"/>
      <c r="N514" s="785"/>
      <c r="O514" s="785" t="s">
        <v>26260</v>
      </c>
      <c r="P514" s="787">
        <v>36.542693999999997</v>
      </c>
      <c r="Q514" s="787">
        <v>0.85465400000000002</v>
      </c>
      <c r="R514" s="785" t="s">
        <v>4535</v>
      </c>
      <c r="S514" s="785" t="s">
        <v>4536</v>
      </c>
      <c r="T514" s="785" t="s">
        <v>26256</v>
      </c>
      <c r="U514" s="785" t="s">
        <v>26261</v>
      </c>
      <c r="V514" s="785">
        <v>4</v>
      </c>
      <c r="W514" s="785" t="s">
        <v>2608</v>
      </c>
      <c r="X514" s="785"/>
      <c r="Y514" s="615" t="str">
        <f t="shared" ref="Y514:Y577" si="8">IF(X514="",W514,X514)</f>
        <v>Biogas International Limited</v>
      </c>
      <c r="Z514" s="785" t="s">
        <v>2599</v>
      </c>
      <c r="AA514" s="785" t="s">
        <v>5464</v>
      </c>
      <c r="AB514" s="785" t="s">
        <v>2609</v>
      </c>
      <c r="AC514" s="785" t="s">
        <v>2610</v>
      </c>
      <c r="AD514" s="786">
        <v>44512</v>
      </c>
    </row>
    <row r="515" spans="1:30" ht="15.75">
      <c r="A515" s="785" t="s">
        <v>4301</v>
      </c>
      <c r="B515" s="785" t="s">
        <v>12123</v>
      </c>
      <c r="C515" s="785" t="s">
        <v>4379</v>
      </c>
      <c r="D515" s="785" t="s">
        <v>2598</v>
      </c>
      <c r="E515" s="785" t="s">
        <v>12124</v>
      </c>
      <c r="F515" s="786">
        <v>44386</v>
      </c>
      <c r="G515" s="785" t="s">
        <v>12125</v>
      </c>
      <c r="H515" s="786">
        <v>44400</v>
      </c>
      <c r="I515" s="785" t="s">
        <v>12126</v>
      </c>
      <c r="J515" s="785" t="s">
        <v>629</v>
      </c>
      <c r="K515" s="785" t="s">
        <v>2612</v>
      </c>
      <c r="L515" s="785" t="s">
        <v>12127</v>
      </c>
      <c r="M515" s="785"/>
      <c r="N515" s="785"/>
      <c r="O515" s="785" t="s">
        <v>12128</v>
      </c>
      <c r="P515" s="787">
        <v>36.542050000000003</v>
      </c>
      <c r="Q515" s="787">
        <v>0.86724699999999999</v>
      </c>
      <c r="R515" s="785" t="s">
        <v>4535</v>
      </c>
      <c r="S515" s="785" t="s">
        <v>4536</v>
      </c>
      <c r="T515" s="785" t="s">
        <v>4536</v>
      </c>
      <c r="U515" s="785" t="s">
        <v>12129</v>
      </c>
      <c r="V515" s="785">
        <v>6</v>
      </c>
      <c r="W515" s="785" t="s">
        <v>2608</v>
      </c>
      <c r="X515" s="785" t="s">
        <v>3179</v>
      </c>
      <c r="Y515" s="615" t="str">
        <f t="shared" si="8"/>
        <v>James Musyoka</v>
      </c>
      <c r="Z515" s="785" t="s">
        <v>2599</v>
      </c>
      <c r="AA515" s="785" t="s">
        <v>5464</v>
      </c>
      <c r="AB515" s="785" t="s">
        <v>2609</v>
      </c>
      <c r="AC515" s="785" t="s">
        <v>2610</v>
      </c>
      <c r="AD515" s="786">
        <v>44488</v>
      </c>
    </row>
    <row r="516" spans="1:30" ht="15.75">
      <c r="A516" s="785" t="s">
        <v>4301</v>
      </c>
      <c r="B516" s="785" t="s">
        <v>12153</v>
      </c>
      <c r="C516" s="785" t="s">
        <v>4379</v>
      </c>
      <c r="D516" s="785" t="s">
        <v>2598</v>
      </c>
      <c r="E516" s="785" t="s">
        <v>12154</v>
      </c>
      <c r="F516" s="786">
        <v>44387</v>
      </c>
      <c r="G516" s="785" t="s">
        <v>12125</v>
      </c>
      <c r="H516" s="786">
        <v>44400</v>
      </c>
      <c r="I516" s="785" t="s">
        <v>12155</v>
      </c>
      <c r="J516" s="785" t="s">
        <v>629</v>
      </c>
      <c r="K516" s="785" t="s">
        <v>2612</v>
      </c>
      <c r="L516" s="785" t="s">
        <v>12156</v>
      </c>
      <c r="M516" s="785"/>
      <c r="N516" s="785"/>
      <c r="O516" s="785" t="s">
        <v>12157</v>
      </c>
      <c r="P516" s="787">
        <v>36.544240000000002</v>
      </c>
      <c r="Q516" s="787">
        <v>0.84851299999999996</v>
      </c>
      <c r="R516" s="785" t="s">
        <v>4535</v>
      </c>
      <c r="S516" s="785" t="s">
        <v>4536</v>
      </c>
      <c r="T516" s="785" t="s">
        <v>11854</v>
      </c>
      <c r="U516" s="785" t="s">
        <v>12158</v>
      </c>
      <c r="V516" s="785">
        <v>6</v>
      </c>
      <c r="W516" s="785" t="s">
        <v>2608</v>
      </c>
      <c r="X516" s="785" t="s">
        <v>3179</v>
      </c>
      <c r="Y516" s="615" t="str">
        <f t="shared" si="8"/>
        <v>James Musyoka</v>
      </c>
      <c r="Z516" s="785" t="s">
        <v>2599</v>
      </c>
      <c r="AA516" s="785" t="s">
        <v>5464</v>
      </c>
      <c r="AB516" s="785" t="s">
        <v>2609</v>
      </c>
      <c r="AC516" s="785" t="s">
        <v>2610</v>
      </c>
      <c r="AD516" s="786">
        <v>44488</v>
      </c>
    </row>
    <row r="517" spans="1:30" ht="15.75">
      <c r="A517" s="785" t="s">
        <v>4301</v>
      </c>
      <c r="B517" s="785" t="s">
        <v>26245</v>
      </c>
      <c r="C517" s="785" t="s">
        <v>4379</v>
      </c>
      <c r="D517" s="785" t="s">
        <v>2751</v>
      </c>
      <c r="E517" s="785" t="s">
        <v>12173</v>
      </c>
      <c r="F517" s="786">
        <v>44389</v>
      </c>
      <c r="G517" s="785" t="s">
        <v>12125</v>
      </c>
      <c r="H517" s="786">
        <v>44400</v>
      </c>
      <c r="I517" s="785" t="s">
        <v>26246</v>
      </c>
      <c r="J517" s="785" t="s">
        <v>629</v>
      </c>
      <c r="K517" s="785" t="s">
        <v>2612</v>
      </c>
      <c r="L517" s="785" t="s">
        <v>26247</v>
      </c>
      <c r="M517" s="785"/>
      <c r="N517" s="785"/>
      <c r="O517" s="785" t="s">
        <v>26248</v>
      </c>
      <c r="P517" s="787">
        <v>36.471077999999999</v>
      </c>
      <c r="Q517" s="787">
        <v>0.84591799999999995</v>
      </c>
      <c r="R517" s="785" t="s">
        <v>622</v>
      </c>
      <c r="S517" s="785" t="s">
        <v>26249</v>
      </c>
      <c r="T517" s="785" t="s">
        <v>26250</v>
      </c>
      <c r="U517" s="785" t="s">
        <v>26251</v>
      </c>
      <c r="V517" s="785">
        <v>4</v>
      </c>
      <c r="W517" s="785" t="s">
        <v>2608</v>
      </c>
      <c r="X517" s="785"/>
      <c r="Y517" s="615" t="str">
        <f t="shared" si="8"/>
        <v>Biogas International Limited</v>
      </c>
      <c r="Z517" s="785" t="s">
        <v>2599</v>
      </c>
      <c r="AA517" s="785" t="s">
        <v>5464</v>
      </c>
      <c r="AB517" s="785" t="s">
        <v>2609</v>
      </c>
      <c r="AC517" s="785" t="s">
        <v>2610</v>
      </c>
      <c r="AD517" s="786">
        <v>44512</v>
      </c>
    </row>
    <row r="518" spans="1:30" ht="15.75">
      <c r="A518" s="785" t="s">
        <v>4301</v>
      </c>
      <c r="B518" s="785" t="s">
        <v>26252</v>
      </c>
      <c r="C518" s="785" t="s">
        <v>4379</v>
      </c>
      <c r="D518" s="785" t="s">
        <v>2598</v>
      </c>
      <c r="E518" s="785" t="s">
        <v>7982</v>
      </c>
      <c r="F518" s="786">
        <v>44390</v>
      </c>
      <c r="G518" s="785" t="s">
        <v>12125</v>
      </c>
      <c r="H518" s="786">
        <v>44400</v>
      </c>
      <c r="I518" s="785" t="s">
        <v>26253</v>
      </c>
      <c r="J518" s="785" t="s">
        <v>627</v>
      </c>
      <c r="K518" s="785" t="s">
        <v>2612</v>
      </c>
      <c r="L518" s="785" t="s">
        <v>26254</v>
      </c>
      <c r="M518" s="785"/>
      <c r="N518" s="785"/>
      <c r="O518" s="785" t="s">
        <v>26255</v>
      </c>
      <c r="P518" s="787">
        <v>36.481005000000003</v>
      </c>
      <c r="Q518" s="787">
        <v>0.84129399999999999</v>
      </c>
      <c r="R518" s="785" t="s">
        <v>622</v>
      </c>
      <c r="S518" s="785" t="s">
        <v>26249</v>
      </c>
      <c r="T518" s="785" t="s">
        <v>26256</v>
      </c>
      <c r="U518" s="785" t="s">
        <v>26250</v>
      </c>
      <c r="V518" s="785">
        <v>4</v>
      </c>
      <c r="W518" s="785" t="s">
        <v>2608</v>
      </c>
      <c r="X518" s="785"/>
      <c r="Y518" s="615" t="str">
        <f t="shared" si="8"/>
        <v>Biogas International Limited</v>
      </c>
      <c r="Z518" s="785" t="s">
        <v>2599</v>
      </c>
      <c r="AA518" s="785" t="s">
        <v>5464</v>
      </c>
      <c r="AB518" s="785" t="s">
        <v>2609</v>
      </c>
      <c r="AC518" s="785" t="s">
        <v>2610</v>
      </c>
      <c r="AD518" s="786">
        <v>44512</v>
      </c>
    </row>
    <row r="519" spans="1:30" ht="15.75">
      <c r="A519" s="785" t="s">
        <v>4301</v>
      </c>
      <c r="B519" s="785" t="s">
        <v>12147</v>
      </c>
      <c r="C519" s="785" t="s">
        <v>4379</v>
      </c>
      <c r="D519" s="785" t="s">
        <v>2598</v>
      </c>
      <c r="E519" s="785" t="s">
        <v>12148</v>
      </c>
      <c r="F519" s="786">
        <v>44385</v>
      </c>
      <c r="G519" s="785" t="s">
        <v>12149</v>
      </c>
      <c r="H519" s="786">
        <v>44399</v>
      </c>
      <c r="I519" s="785" t="s">
        <v>12150</v>
      </c>
      <c r="J519" s="785" t="s">
        <v>629</v>
      </c>
      <c r="K519" s="785" t="s">
        <v>2612</v>
      </c>
      <c r="L519" s="785" t="s">
        <v>12151</v>
      </c>
      <c r="M519" s="785"/>
      <c r="N519" s="785"/>
      <c r="O519" s="785" t="s">
        <v>12152</v>
      </c>
      <c r="P519" s="787">
        <v>36.552742000000002</v>
      </c>
      <c r="Q519" s="787">
        <v>0.85781700000000005</v>
      </c>
      <c r="R519" s="785" t="s">
        <v>4535</v>
      </c>
      <c r="S519" s="785" t="s">
        <v>4536</v>
      </c>
      <c r="T519" s="785" t="s">
        <v>4536</v>
      </c>
      <c r="U519" s="785" t="s">
        <v>12129</v>
      </c>
      <c r="V519" s="785">
        <v>6</v>
      </c>
      <c r="W519" s="785" t="s">
        <v>2608</v>
      </c>
      <c r="X519" s="785" t="s">
        <v>3179</v>
      </c>
      <c r="Y519" s="615" t="str">
        <f t="shared" si="8"/>
        <v>James Musyoka</v>
      </c>
      <c r="Z519" s="785" t="s">
        <v>2599</v>
      </c>
      <c r="AA519" s="785" t="s">
        <v>5464</v>
      </c>
      <c r="AB519" s="785" t="s">
        <v>2609</v>
      </c>
      <c r="AC519" s="785" t="s">
        <v>2610</v>
      </c>
      <c r="AD519" s="786">
        <v>44488</v>
      </c>
    </row>
    <row r="520" spans="1:30" ht="15.75">
      <c r="A520" s="785" t="s">
        <v>4301</v>
      </c>
      <c r="B520" s="785" t="s">
        <v>26321</v>
      </c>
      <c r="C520" s="785" t="s">
        <v>4379</v>
      </c>
      <c r="D520" s="785" t="s">
        <v>2598</v>
      </c>
      <c r="E520" s="785" t="s">
        <v>12160</v>
      </c>
      <c r="F520" s="786">
        <v>44388</v>
      </c>
      <c r="G520" s="785" t="s">
        <v>26322</v>
      </c>
      <c r="H520" s="786">
        <v>44398</v>
      </c>
      <c r="I520" s="785" t="s">
        <v>26323</v>
      </c>
      <c r="J520" s="785" t="s">
        <v>629</v>
      </c>
      <c r="K520" s="785" t="s">
        <v>2612</v>
      </c>
      <c r="L520" s="785" t="s">
        <v>26324</v>
      </c>
      <c r="M520" s="785"/>
      <c r="N520" s="785"/>
      <c r="O520" s="785" t="s">
        <v>26325</v>
      </c>
      <c r="P520" s="787">
        <v>36.558290999999997</v>
      </c>
      <c r="Q520" s="787">
        <v>0.85814699999999999</v>
      </c>
      <c r="R520" s="785" t="s">
        <v>4535</v>
      </c>
      <c r="S520" s="785" t="s">
        <v>4536</v>
      </c>
      <c r="T520" s="785" t="s">
        <v>26326</v>
      </c>
      <c r="U520" s="785" t="s">
        <v>26261</v>
      </c>
      <c r="V520" s="785">
        <v>4</v>
      </c>
      <c r="W520" s="785" t="s">
        <v>2608</v>
      </c>
      <c r="X520" s="785"/>
      <c r="Y520" s="615" t="str">
        <f t="shared" si="8"/>
        <v>Biogas International Limited</v>
      </c>
      <c r="Z520" s="785" t="s">
        <v>2599</v>
      </c>
      <c r="AA520" s="785" t="s">
        <v>5464</v>
      </c>
      <c r="AB520" s="785" t="s">
        <v>2609</v>
      </c>
      <c r="AC520" s="785" t="s">
        <v>2610</v>
      </c>
      <c r="AD520" s="786">
        <v>44512</v>
      </c>
    </row>
    <row r="521" spans="1:30" ht="15.75">
      <c r="A521" s="785" t="s">
        <v>4301</v>
      </c>
      <c r="B521" s="785" t="s">
        <v>6433</v>
      </c>
      <c r="C521" s="785" t="s">
        <v>4303</v>
      </c>
      <c r="D521" s="785" t="s">
        <v>2599</v>
      </c>
      <c r="E521" s="785" t="s">
        <v>6434</v>
      </c>
      <c r="F521" s="786">
        <v>44362</v>
      </c>
      <c r="G521" s="785" t="s">
        <v>6435</v>
      </c>
      <c r="H521" s="786">
        <v>44397</v>
      </c>
      <c r="I521" s="785" t="s">
        <v>6436</v>
      </c>
      <c r="J521" s="785" t="s">
        <v>627</v>
      </c>
      <c r="K521" s="785" t="s">
        <v>6437</v>
      </c>
      <c r="L521" s="785" t="s">
        <v>6438</v>
      </c>
      <c r="M521" s="785" t="s">
        <v>6439</v>
      </c>
      <c r="N521" s="785"/>
      <c r="O521" s="785" t="s">
        <v>6440</v>
      </c>
      <c r="P521" s="787">
        <v>38.286047000000003</v>
      </c>
      <c r="Q521" s="787">
        <v>-3.411343</v>
      </c>
      <c r="R521" s="785" t="s">
        <v>766</v>
      </c>
      <c r="S521" s="785" t="s">
        <v>767</v>
      </c>
      <c r="T521" s="785" t="s">
        <v>3723</v>
      </c>
      <c r="U521" s="785" t="s">
        <v>6441</v>
      </c>
      <c r="V521" s="785">
        <v>10</v>
      </c>
      <c r="W521" s="785" t="s">
        <v>2658</v>
      </c>
      <c r="X521" s="785" t="s">
        <v>2780</v>
      </c>
      <c r="Y521" s="615" t="str">
        <f t="shared" si="8"/>
        <v>Carly C Mwandigha</v>
      </c>
      <c r="Z521" s="785" t="s">
        <v>2599</v>
      </c>
      <c r="AA521" s="785" t="s">
        <v>4314</v>
      </c>
      <c r="AB521" s="785" t="s">
        <v>2605</v>
      </c>
      <c r="AC521" s="785" t="s">
        <v>2606</v>
      </c>
      <c r="AD521" s="786">
        <v>44397</v>
      </c>
    </row>
    <row r="522" spans="1:30" ht="15.75">
      <c r="A522" s="785" t="s">
        <v>4301</v>
      </c>
      <c r="B522" s="785" t="s">
        <v>12137</v>
      </c>
      <c r="C522" s="785" t="s">
        <v>4379</v>
      </c>
      <c r="D522" s="785" t="s">
        <v>2598</v>
      </c>
      <c r="E522" s="785" t="s">
        <v>9701</v>
      </c>
      <c r="F522" s="786">
        <v>44383</v>
      </c>
      <c r="G522" s="785" t="s">
        <v>6435</v>
      </c>
      <c r="H522" s="786">
        <v>44397</v>
      </c>
      <c r="I522" s="785" t="s">
        <v>12138</v>
      </c>
      <c r="J522" s="785" t="s">
        <v>629</v>
      </c>
      <c r="K522" s="785" t="s">
        <v>2612</v>
      </c>
      <c r="L522" s="785" t="s">
        <v>12139</v>
      </c>
      <c r="M522" s="785"/>
      <c r="N522" s="785"/>
      <c r="O522" s="785" t="s">
        <v>12140</v>
      </c>
      <c r="P522" s="787">
        <v>36.613388</v>
      </c>
      <c r="Q522" s="787">
        <v>0.95562199999999997</v>
      </c>
      <c r="R522" s="785" t="s">
        <v>4535</v>
      </c>
      <c r="S522" s="785" t="s">
        <v>4536</v>
      </c>
      <c r="T522" s="785" t="s">
        <v>4536</v>
      </c>
      <c r="U522" s="785" t="s">
        <v>12141</v>
      </c>
      <c r="V522" s="785">
        <v>6</v>
      </c>
      <c r="W522" s="785" t="s">
        <v>2608</v>
      </c>
      <c r="X522" s="785" t="s">
        <v>3179</v>
      </c>
      <c r="Y522" s="615" t="str">
        <f t="shared" si="8"/>
        <v>James Musyoka</v>
      </c>
      <c r="Z522" s="785" t="s">
        <v>2599</v>
      </c>
      <c r="AA522" s="785" t="s">
        <v>5464</v>
      </c>
      <c r="AB522" s="785" t="s">
        <v>2609</v>
      </c>
      <c r="AC522" s="785" t="s">
        <v>2610</v>
      </c>
      <c r="AD522" s="786">
        <v>44488</v>
      </c>
    </row>
    <row r="523" spans="1:30" ht="15.75">
      <c r="A523" s="785" t="s">
        <v>4301</v>
      </c>
      <c r="B523" s="785" t="s">
        <v>12142</v>
      </c>
      <c r="C523" s="785" t="s">
        <v>4379</v>
      </c>
      <c r="D523" s="785" t="s">
        <v>2751</v>
      </c>
      <c r="E523" s="785" t="s">
        <v>12143</v>
      </c>
      <c r="F523" s="786">
        <v>44384</v>
      </c>
      <c r="G523" s="785" t="s">
        <v>6435</v>
      </c>
      <c r="H523" s="786">
        <v>44397</v>
      </c>
      <c r="I523" s="785" t="s">
        <v>12144</v>
      </c>
      <c r="J523" s="785" t="s">
        <v>629</v>
      </c>
      <c r="K523" s="785" t="s">
        <v>2612</v>
      </c>
      <c r="L523" s="785" t="s">
        <v>12145</v>
      </c>
      <c r="M523" s="785"/>
      <c r="N523" s="785"/>
      <c r="O523" s="785" t="s">
        <v>12146</v>
      </c>
      <c r="P523" s="787">
        <v>36.542487999999999</v>
      </c>
      <c r="Q523" s="787">
        <v>0.85488299999999995</v>
      </c>
      <c r="R523" s="785" t="s">
        <v>4535</v>
      </c>
      <c r="S523" s="785" t="s">
        <v>4536</v>
      </c>
      <c r="T523" s="785" t="s">
        <v>4536</v>
      </c>
      <c r="U523" s="785" t="s">
        <v>12129</v>
      </c>
      <c r="V523" s="785">
        <v>6</v>
      </c>
      <c r="W523" s="785" t="s">
        <v>2608</v>
      </c>
      <c r="X523" s="785" t="s">
        <v>3179</v>
      </c>
      <c r="Y523" s="615" t="str">
        <f t="shared" si="8"/>
        <v>James Musyoka</v>
      </c>
      <c r="Z523" s="785" t="s">
        <v>2599</v>
      </c>
      <c r="AA523" s="785" t="s">
        <v>5464</v>
      </c>
      <c r="AB523" s="785" t="s">
        <v>2609</v>
      </c>
      <c r="AC523" s="785" t="s">
        <v>2610</v>
      </c>
      <c r="AD523" s="786">
        <v>44488</v>
      </c>
    </row>
    <row r="524" spans="1:30" ht="15.75">
      <c r="A524" s="785" t="s">
        <v>4301</v>
      </c>
      <c r="B524" s="785" t="s">
        <v>26317</v>
      </c>
      <c r="C524" s="785" t="s">
        <v>4379</v>
      </c>
      <c r="D524" s="785" t="s">
        <v>4418</v>
      </c>
      <c r="E524" s="785" t="s">
        <v>12154</v>
      </c>
      <c r="F524" s="786">
        <v>44387</v>
      </c>
      <c r="G524" s="785" t="s">
        <v>6435</v>
      </c>
      <c r="H524" s="786">
        <v>44397</v>
      </c>
      <c r="I524" s="785" t="s">
        <v>26318</v>
      </c>
      <c r="J524" s="785" t="s">
        <v>629</v>
      </c>
      <c r="K524" s="785" t="s">
        <v>2612</v>
      </c>
      <c r="L524" s="785" t="s">
        <v>26319</v>
      </c>
      <c r="M524" s="785"/>
      <c r="N524" s="785"/>
      <c r="O524" s="785" t="s">
        <v>26320</v>
      </c>
      <c r="P524" s="787">
        <v>36.543855000000001</v>
      </c>
      <c r="Q524" s="787">
        <v>0.85004900000000005</v>
      </c>
      <c r="R524" s="785" t="s">
        <v>4535</v>
      </c>
      <c r="S524" s="785" t="s">
        <v>4536</v>
      </c>
      <c r="T524" s="785" t="s">
        <v>26250</v>
      </c>
      <c r="U524" s="785" t="s">
        <v>26261</v>
      </c>
      <c r="V524" s="785">
        <v>4</v>
      </c>
      <c r="W524" s="785" t="s">
        <v>2608</v>
      </c>
      <c r="X524" s="785"/>
      <c r="Y524" s="615" t="str">
        <f t="shared" si="8"/>
        <v>Biogas International Limited</v>
      </c>
      <c r="Z524" s="785" t="s">
        <v>2599</v>
      </c>
      <c r="AA524" s="785" t="s">
        <v>5464</v>
      </c>
      <c r="AB524" s="785" t="s">
        <v>2609</v>
      </c>
      <c r="AC524" s="785" t="s">
        <v>2610</v>
      </c>
      <c r="AD524" s="786">
        <v>44512</v>
      </c>
    </row>
    <row r="525" spans="1:30" ht="15.75">
      <c r="A525" s="785" t="s">
        <v>4301</v>
      </c>
      <c r="B525" s="785" t="s">
        <v>25257</v>
      </c>
      <c r="C525" s="785" t="s">
        <v>4303</v>
      </c>
      <c r="D525" s="785" t="s">
        <v>2599</v>
      </c>
      <c r="E525" s="785" t="s">
        <v>19277</v>
      </c>
      <c r="F525" s="786">
        <v>44345</v>
      </c>
      <c r="G525" s="785" t="s">
        <v>13273</v>
      </c>
      <c r="H525" s="786">
        <v>44396</v>
      </c>
      <c r="I525" s="785" t="s">
        <v>25258</v>
      </c>
      <c r="J525" s="785" t="s">
        <v>629</v>
      </c>
      <c r="K525" s="785" t="s">
        <v>25259</v>
      </c>
      <c r="L525" s="785" t="s">
        <v>25260</v>
      </c>
      <c r="M525" s="785"/>
      <c r="N525" s="785"/>
      <c r="O525" s="785" t="s">
        <v>25261</v>
      </c>
      <c r="P525" s="787">
        <v>37.150433999999997</v>
      </c>
      <c r="Q525" s="787">
        <v>-0.72254600000000002</v>
      </c>
      <c r="R525" s="785" t="s">
        <v>1030</v>
      </c>
      <c r="S525" s="785" t="s">
        <v>2220</v>
      </c>
      <c r="T525" s="785" t="s">
        <v>4191</v>
      </c>
      <c r="U525" s="785" t="s">
        <v>25262</v>
      </c>
      <c r="V525" s="785">
        <v>12</v>
      </c>
      <c r="W525" s="785" t="s">
        <v>4047</v>
      </c>
      <c r="X525" s="785" t="s">
        <v>2647</v>
      </c>
      <c r="Y525" s="615" t="str">
        <f t="shared" si="8"/>
        <v>Washington Mwangi Muinuki</v>
      </c>
      <c r="Z525" s="785" t="s">
        <v>2599</v>
      </c>
      <c r="AA525" s="785" t="s">
        <v>4314</v>
      </c>
      <c r="AB525" s="785" t="s">
        <v>2605</v>
      </c>
      <c r="AC525" s="785" t="s">
        <v>2606</v>
      </c>
      <c r="AD525" s="786">
        <v>44468</v>
      </c>
    </row>
    <row r="526" spans="1:30" ht="15.75">
      <c r="A526" s="785" t="s">
        <v>4301</v>
      </c>
      <c r="B526" s="785" t="s">
        <v>26313</v>
      </c>
      <c r="C526" s="785" t="s">
        <v>4379</v>
      </c>
      <c r="D526" s="785" t="s">
        <v>2598</v>
      </c>
      <c r="E526" s="785" t="s">
        <v>12124</v>
      </c>
      <c r="F526" s="786">
        <v>44386</v>
      </c>
      <c r="G526" s="785" t="s">
        <v>13273</v>
      </c>
      <c r="H526" s="786">
        <v>44396</v>
      </c>
      <c r="I526" s="785" t="s">
        <v>26314</v>
      </c>
      <c r="J526" s="785" t="s">
        <v>627</v>
      </c>
      <c r="K526" s="785" t="s">
        <v>2612</v>
      </c>
      <c r="L526" s="785" t="s">
        <v>26315</v>
      </c>
      <c r="M526" s="785"/>
      <c r="N526" s="785"/>
      <c r="O526" s="785" t="s">
        <v>26316</v>
      </c>
      <c r="P526" s="787">
        <v>36.542386</v>
      </c>
      <c r="Q526" s="787">
        <v>0.85784800000000005</v>
      </c>
      <c r="R526" s="785" t="s">
        <v>4535</v>
      </c>
      <c r="S526" s="785" t="s">
        <v>4536</v>
      </c>
      <c r="T526" s="785" t="s">
        <v>26256</v>
      </c>
      <c r="U526" s="785" t="s">
        <v>26261</v>
      </c>
      <c r="V526" s="785">
        <v>4</v>
      </c>
      <c r="W526" s="785" t="s">
        <v>2608</v>
      </c>
      <c r="X526" s="785"/>
      <c r="Y526" s="615" t="str">
        <f t="shared" si="8"/>
        <v>Biogas International Limited</v>
      </c>
      <c r="Z526" s="785" t="s">
        <v>2599</v>
      </c>
      <c r="AA526" s="785" t="s">
        <v>5464</v>
      </c>
      <c r="AB526" s="785" t="s">
        <v>2609</v>
      </c>
      <c r="AC526" s="785" t="s">
        <v>2610</v>
      </c>
      <c r="AD526" s="786">
        <v>44512</v>
      </c>
    </row>
    <row r="527" spans="1:30" ht="15.75">
      <c r="A527" s="785" t="s">
        <v>4301</v>
      </c>
      <c r="B527" s="785" t="s">
        <v>12130</v>
      </c>
      <c r="C527" s="785" t="s">
        <v>4379</v>
      </c>
      <c r="D527" s="785" t="s">
        <v>2598</v>
      </c>
      <c r="E527" s="785" t="s">
        <v>12131</v>
      </c>
      <c r="F527" s="786">
        <v>44382</v>
      </c>
      <c r="G527" s="785" t="s">
        <v>12132</v>
      </c>
      <c r="H527" s="786">
        <v>44395</v>
      </c>
      <c r="I527" s="785" t="s">
        <v>12133</v>
      </c>
      <c r="J527" s="785" t="s">
        <v>629</v>
      </c>
      <c r="K527" s="785" t="s">
        <v>2612</v>
      </c>
      <c r="L527" s="785" t="s">
        <v>12134</v>
      </c>
      <c r="M527" s="785"/>
      <c r="N527" s="785"/>
      <c r="O527" s="785" t="s">
        <v>12135</v>
      </c>
      <c r="P527" s="787">
        <v>36.653592000000003</v>
      </c>
      <c r="Q527" s="787">
        <v>0.96537300000000004</v>
      </c>
      <c r="R527" s="785" t="s">
        <v>4535</v>
      </c>
      <c r="S527" s="785" t="s">
        <v>4536</v>
      </c>
      <c r="T527" s="785" t="s">
        <v>4536</v>
      </c>
      <c r="U527" s="785" t="s">
        <v>12136</v>
      </c>
      <c r="V527" s="785">
        <v>6</v>
      </c>
      <c r="W527" s="785" t="s">
        <v>2608</v>
      </c>
      <c r="X527" s="785" t="s">
        <v>3179</v>
      </c>
      <c r="Y527" s="615" t="str">
        <f t="shared" si="8"/>
        <v>James Musyoka</v>
      </c>
      <c r="Z527" s="785" t="s">
        <v>2599</v>
      </c>
      <c r="AA527" s="785" t="s">
        <v>5464</v>
      </c>
      <c r="AB527" s="785" t="s">
        <v>2609</v>
      </c>
      <c r="AC527" s="785" t="s">
        <v>2610</v>
      </c>
      <c r="AD527" s="786">
        <v>44488</v>
      </c>
    </row>
    <row r="528" spans="1:30" ht="15.75">
      <c r="A528" s="785" t="s">
        <v>4301</v>
      </c>
      <c r="B528" s="785" t="s">
        <v>26309</v>
      </c>
      <c r="C528" s="785" t="s">
        <v>4379</v>
      </c>
      <c r="D528" s="785" t="s">
        <v>2598</v>
      </c>
      <c r="E528" s="785" t="s">
        <v>12148</v>
      </c>
      <c r="F528" s="786">
        <v>44385</v>
      </c>
      <c r="G528" s="785" t="s">
        <v>12132</v>
      </c>
      <c r="H528" s="786">
        <v>44395</v>
      </c>
      <c r="I528" s="785" t="s">
        <v>26310</v>
      </c>
      <c r="J528" s="785" t="s">
        <v>627</v>
      </c>
      <c r="K528" s="785" t="s">
        <v>2612</v>
      </c>
      <c r="L528" s="785" t="s">
        <v>26311</v>
      </c>
      <c r="M528" s="785"/>
      <c r="N528" s="785"/>
      <c r="O528" s="785" t="s">
        <v>26312</v>
      </c>
      <c r="P528" s="787">
        <v>36.548977999999998</v>
      </c>
      <c r="Q528" s="787">
        <v>0.86294800000000005</v>
      </c>
      <c r="R528" s="785" t="s">
        <v>4535</v>
      </c>
      <c r="S528" s="785" t="s">
        <v>4536</v>
      </c>
      <c r="T528" s="785" t="s">
        <v>26266</v>
      </c>
      <c r="U528" s="785" t="s">
        <v>26261</v>
      </c>
      <c r="V528" s="785">
        <v>4</v>
      </c>
      <c r="W528" s="785" t="s">
        <v>2608</v>
      </c>
      <c r="X528" s="785"/>
      <c r="Y528" s="615" t="str">
        <f t="shared" si="8"/>
        <v>Biogas International Limited</v>
      </c>
      <c r="Z528" s="785" t="s">
        <v>2599</v>
      </c>
      <c r="AA528" s="785" t="s">
        <v>5464</v>
      </c>
      <c r="AB528" s="785" t="s">
        <v>2609</v>
      </c>
      <c r="AC528" s="785" t="s">
        <v>2610</v>
      </c>
      <c r="AD528" s="786">
        <v>44512</v>
      </c>
    </row>
    <row r="529" spans="1:30" ht="15.75">
      <c r="A529" s="785" t="s">
        <v>4301</v>
      </c>
      <c r="B529" s="785" t="s">
        <v>28620</v>
      </c>
      <c r="C529" s="785" t="s">
        <v>4303</v>
      </c>
      <c r="D529" s="785" t="s">
        <v>2599</v>
      </c>
      <c r="E529" s="785" t="s">
        <v>13506</v>
      </c>
      <c r="F529" s="786">
        <v>44326</v>
      </c>
      <c r="G529" s="785" t="s">
        <v>12132</v>
      </c>
      <c r="H529" s="786">
        <v>44395</v>
      </c>
      <c r="I529" s="785" t="s">
        <v>28621</v>
      </c>
      <c r="J529" s="785" t="s">
        <v>629</v>
      </c>
      <c r="K529" s="785">
        <v>99999</v>
      </c>
      <c r="L529" s="785" t="s">
        <v>28622</v>
      </c>
      <c r="M529" s="785"/>
      <c r="N529" s="785"/>
      <c r="O529" s="785" t="s">
        <v>28623</v>
      </c>
      <c r="P529" s="787">
        <v>37.496884999999999</v>
      </c>
      <c r="Q529" s="787">
        <v>-2.9158810000000002</v>
      </c>
      <c r="R529" s="785" t="s">
        <v>1325</v>
      </c>
      <c r="S529" s="785" t="s">
        <v>2847</v>
      </c>
      <c r="T529" s="785" t="s">
        <v>1230</v>
      </c>
      <c r="U529" s="785" t="s">
        <v>3914</v>
      </c>
      <c r="V529" s="785">
        <v>8</v>
      </c>
      <c r="W529" s="785" t="s">
        <v>14152</v>
      </c>
      <c r="X529" s="785"/>
      <c r="Y529" s="615" t="str">
        <f t="shared" si="8"/>
        <v>John Chege Nyingi</v>
      </c>
      <c r="Z529" s="785" t="s">
        <v>2599</v>
      </c>
      <c r="AA529" s="785" t="s">
        <v>4314</v>
      </c>
      <c r="AB529" s="785" t="s">
        <v>2605</v>
      </c>
      <c r="AC529" s="785" t="s">
        <v>2606</v>
      </c>
      <c r="AD529" s="786">
        <v>44486</v>
      </c>
    </row>
    <row r="530" spans="1:30" ht="15.75">
      <c r="A530" s="785" t="s">
        <v>4301</v>
      </c>
      <c r="B530" s="785" t="s">
        <v>32310</v>
      </c>
      <c r="C530" s="785" t="s">
        <v>4303</v>
      </c>
      <c r="D530" s="785" t="s">
        <v>2599</v>
      </c>
      <c r="E530" s="785" t="s">
        <v>20608</v>
      </c>
      <c r="F530" s="786">
        <v>44370</v>
      </c>
      <c r="G530" s="785" t="s">
        <v>12132</v>
      </c>
      <c r="H530" s="786">
        <v>44395</v>
      </c>
      <c r="I530" s="785" t="s">
        <v>32311</v>
      </c>
      <c r="J530" s="785" t="s">
        <v>629</v>
      </c>
      <c r="K530" s="785">
        <v>99999</v>
      </c>
      <c r="L530" s="785" t="s">
        <v>32312</v>
      </c>
      <c r="M530" s="785"/>
      <c r="N530" s="785"/>
      <c r="O530" s="785" t="s">
        <v>32313</v>
      </c>
      <c r="P530" s="787">
        <v>36.788030999999997</v>
      </c>
      <c r="Q530" s="787">
        <v>-1.068719</v>
      </c>
      <c r="R530" s="785" t="s">
        <v>821</v>
      </c>
      <c r="S530" s="785" t="s">
        <v>871</v>
      </c>
      <c r="T530" s="785" t="s">
        <v>871</v>
      </c>
      <c r="U530" s="785" t="s">
        <v>3422</v>
      </c>
      <c r="V530" s="785">
        <v>12</v>
      </c>
      <c r="W530" s="785" t="s">
        <v>3106</v>
      </c>
      <c r="X530" s="785"/>
      <c r="Y530" s="615" t="str">
        <f t="shared" si="8"/>
        <v>Joseph Muchirira Mugo</v>
      </c>
      <c r="Z530" s="785" t="s">
        <v>2599</v>
      </c>
      <c r="AA530" s="785" t="s">
        <v>4314</v>
      </c>
      <c r="AB530" s="785" t="s">
        <v>2876</v>
      </c>
      <c r="AC530" s="785" t="s">
        <v>2606</v>
      </c>
      <c r="AD530" s="786">
        <v>44460</v>
      </c>
    </row>
    <row r="531" spans="1:30" ht="15.75">
      <c r="A531" s="785" t="s">
        <v>4301</v>
      </c>
      <c r="B531" s="785" t="s">
        <v>26305</v>
      </c>
      <c r="C531" s="785" t="s">
        <v>4379</v>
      </c>
      <c r="D531" s="785" t="s">
        <v>2598</v>
      </c>
      <c r="E531" s="785" t="s">
        <v>12143</v>
      </c>
      <c r="F531" s="786">
        <v>44384</v>
      </c>
      <c r="G531" s="785" t="s">
        <v>12196</v>
      </c>
      <c r="H531" s="786">
        <v>44394</v>
      </c>
      <c r="I531" s="785" t="s">
        <v>26306</v>
      </c>
      <c r="J531" s="785" t="s">
        <v>627</v>
      </c>
      <c r="K531" s="785" t="s">
        <v>2612</v>
      </c>
      <c r="L531" s="785" t="s">
        <v>26307</v>
      </c>
      <c r="M531" s="785"/>
      <c r="N531" s="785"/>
      <c r="O531" s="785" t="s">
        <v>26308</v>
      </c>
      <c r="P531" s="787">
        <v>36.542301999999999</v>
      </c>
      <c r="Q531" s="787">
        <v>0.85817900000000003</v>
      </c>
      <c r="R531" s="785" t="s">
        <v>4535</v>
      </c>
      <c r="S531" s="785" t="s">
        <v>4536</v>
      </c>
      <c r="T531" s="785" t="s">
        <v>26289</v>
      </c>
      <c r="U531" s="785" t="s">
        <v>26261</v>
      </c>
      <c r="V531" s="785">
        <v>4</v>
      </c>
      <c r="W531" s="785" t="s">
        <v>2608</v>
      </c>
      <c r="X531" s="785"/>
      <c r="Y531" s="615" t="str">
        <f t="shared" si="8"/>
        <v>Biogas International Limited</v>
      </c>
      <c r="Z531" s="785" t="s">
        <v>2599</v>
      </c>
      <c r="AA531" s="785" t="s">
        <v>5464</v>
      </c>
      <c r="AB531" s="785" t="s">
        <v>2609</v>
      </c>
      <c r="AC531" s="785" t="s">
        <v>2610</v>
      </c>
      <c r="AD531" s="786">
        <v>44512</v>
      </c>
    </row>
    <row r="532" spans="1:30" ht="15.75">
      <c r="A532" s="785" t="s">
        <v>4301</v>
      </c>
      <c r="B532" s="785" t="s">
        <v>12117</v>
      </c>
      <c r="C532" s="785" t="s">
        <v>4379</v>
      </c>
      <c r="D532" s="785" t="s">
        <v>2598</v>
      </c>
      <c r="E532" s="785" t="s">
        <v>12118</v>
      </c>
      <c r="F532" s="786">
        <v>44381</v>
      </c>
      <c r="G532" s="785" t="s">
        <v>12119</v>
      </c>
      <c r="H532" s="786">
        <v>44393</v>
      </c>
      <c r="I532" s="785" t="s">
        <v>12120</v>
      </c>
      <c r="J532" s="785" t="s">
        <v>629</v>
      </c>
      <c r="K532" s="785" t="s">
        <v>2612</v>
      </c>
      <c r="L532" s="785" t="s">
        <v>12121</v>
      </c>
      <c r="M532" s="785"/>
      <c r="N532" s="785"/>
      <c r="O532" s="785" t="s">
        <v>12122</v>
      </c>
      <c r="P532" s="787">
        <v>36.574841999999997</v>
      </c>
      <c r="Q532" s="787">
        <v>0.93728500000000003</v>
      </c>
      <c r="R532" s="785" t="s">
        <v>4535</v>
      </c>
      <c r="S532" s="785" t="s">
        <v>11854</v>
      </c>
      <c r="T532" s="785" t="s">
        <v>11854</v>
      </c>
      <c r="U532" s="785" t="s">
        <v>3879</v>
      </c>
      <c r="V532" s="785">
        <v>6</v>
      </c>
      <c r="W532" s="785" t="s">
        <v>2608</v>
      </c>
      <c r="X532" s="785" t="s">
        <v>3179</v>
      </c>
      <c r="Y532" s="615" t="str">
        <f t="shared" si="8"/>
        <v>James Musyoka</v>
      </c>
      <c r="Z532" s="785" t="s">
        <v>2599</v>
      </c>
      <c r="AA532" s="785" t="s">
        <v>5464</v>
      </c>
      <c r="AB532" s="785" t="s">
        <v>2609</v>
      </c>
      <c r="AC532" s="785" t="s">
        <v>2610</v>
      </c>
      <c r="AD532" s="786">
        <v>44488</v>
      </c>
    </row>
    <row r="533" spans="1:30" ht="15.75">
      <c r="A533" s="785" t="s">
        <v>4301</v>
      </c>
      <c r="B533" s="785" t="s">
        <v>26295</v>
      </c>
      <c r="C533" s="785" t="s">
        <v>4379</v>
      </c>
      <c r="D533" s="785" t="s">
        <v>2751</v>
      </c>
      <c r="E533" s="785" t="s">
        <v>9701</v>
      </c>
      <c r="F533" s="786">
        <v>44383</v>
      </c>
      <c r="G533" s="785" t="s">
        <v>12119</v>
      </c>
      <c r="H533" s="786">
        <v>44393</v>
      </c>
      <c r="I533" s="785" t="s">
        <v>26296</v>
      </c>
      <c r="J533" s="785" t="s">
        <v>629</v>
      </c>
      <c r="K533" s="785" t="s">
        <v>2612</v>
      </c>
      <c r="L533" s="785" t="s">
        <v>26297</v>
      </c>
      <c r="M533" s="785"/>
      <c r="N533" s="785"/>
      <c r="O533" s="785" t="s">
        <v>26298</v>
      </c>
      <c r="P533" s="787">
        <v>36.657974000000003</v>
      </c>
      <c r="Q533" s="787">
        <v>0.91803199999999996</v>
      </c>
      <c r="R533" s="785" t="s">
        <v>4535</v>
      </c>
      <c r="S533" s="785" t="s">
        <v>4536</v>
      </c>
      <c r="T533" s="785" t="s">
        <v>26299</v>
      </c>
      <c r="U533" s="785" t="s">
        <v>26300</v>
      </c>
      <c r="V533" s="785">
        <v>4</v>
      </c>
      <c r="W533" s="785" t="s">
        <v>2608</v>
      </c>
      <c r="X533" s="785"/>
      <c r="Y533" s="615" t="str">
        <f t="shared" si="8"/>
        <v>Biogas International Limited</v>
      </c>
      <c r="Z533" s="785" t="s">
        <v>2599</v>
      </c>
      <c r="AA533" s="785" t="s">
        <v>5464</v>
      </c>
      <c r="AB533" s="785" t="s">
        <v>2609</v>
      </c>
      <c r="AC533" s="785" t="s">
        <v>2610</v>
      </c>
      <c r="AD533" s="786">
        <v>44509</v>
      </c>
    </row>
    <row r="534" spans="1:30" ht="15.75">
      <c r="A534" s="785" t="s">
        <v>4301</v>
      </c>
      <c r="B534" s="785" t="s">
        <v>12099</v>
      </c>
      <c r="C534" s="785" t="s">
        <v>4379</v>
      </c>
      <c r="D534" s="785" t="s">
        <v>4418</v>
      </c>
      <c r="E534" s="785" t="s">
        <v>12100</v>
      </c>
      <c r="F534" s="786">
        <v>44377</v>
      </c>
      <c r="G534" s="785" t="s">
        <v>12101</v>
      </c>
      <c r="H534" s="786">
        <v>44392</v>
      </c>
      <c r="I534" s="785" t="s">
        <v>12102</v>
      </c>
      <c r="J534" s="785" t="s">
        <v>627</v>
      </c>
      <c r="K534" s="785" t="s">
        <v>2612</v>
      </c>
      <c r="L534" s="785" t="s">
        <v>12103</v>
      </c>
      <c r="M534" s="785"/>
      <c r="N534" s="785"/>
      <c r="O534" s="785" t="s">
        <v>12104</v>
      </c>
      <c r="P534" s="787">
        <v>36.959777000000003</v>
      </c>
      <c r="Q534" s="787">
        <v>0.76864200000000005</v>
      </c>
      <c r="R534" s="785" t="s">
        <v>4535</v>
      </c>
      <c r="S534" s="785" t="s">
        <v>4536</v>
      </c>
      <c r="T534" s="785" t="s">
        <v>4536</v>
      </c>
      <c r="U534" s="785" t="s">
        <v>12105</v>
      </c>
      <c r="V534" s="785">
        <v>6</v>
      </c>
      <c r="W534" s="785" t="s">
        <v>2608</v>
      </c>
      <c r="X534" s="785" t="s">
        <v>3179</v>
      </c>
      <c r="Y534" s="615" t="str">
        <f t="shared" si="8"/>
        <v>James Musyoka</v>
      </c>
      <c r="Z534" s="785" t="s">
        <v>2599</v>
      </c>
      <c r="AA534" s="785" t="s">
        <v>5464</v>
      </c>
      <c r="AB534" s="785" t="s">
        <v>2609</v>
      </c>
      <c r="AC534" s="785" t="s">
        <v>2610</v>
      </c>
      <c r="AD534" s="786">
        <v>44488</v>
      </c>
    </row>
    <row r="535" spans="1:30" ht="15.75">
      <c r="A535" s="785" t="s">
        <v>4301</v>
      </c>
      <c r="B535" s="785" t="s">
        <v>12112</v>
      </c>
      <c r="C535" s="785" t="s">
        <v>4379</v>
      </c>
      <c r="D535" s="785" t="s">
        <v>2751</v>
      </c>
      <c r="E535" s="785" t="s">
        <v>10307</v>
      </c>
      <c r="F535" s="786">
        <v>44380</v>
      </c>
      <c r="G535" s="785" t="s">
        <v>12101</v>
      </c>
      <c r="H535" s="786">
        <v>44392</v>
      </c>
      <c r="I535" s="785" t="s">
        <v>12113</v>
      </c>
      <c r="J535" s="785" t="s">
        <v>629</v>
      </c>
      <c r="K535" s="785" t="s">
        <v>2612</v>
      </c>
      <c r="L535" s="785" t="s">
        <v>12114</v>
      </c>
      <c r="M535" s="785"/>
      <c r="N535" s="785"/>
      <c r="O535" s="785" t="s">
        <v>12115</v>
      </c>
      <c r="P535" s="787">
        <v>36.584162999999997</v>
      </c>
      <c r="Q535" s="787">
        <v>0.91784500000000002</v>
      </c>
      <c r="R535" s="785" t="s">
        <v>4535</v>
      </c>
      <c r="S535" s="785" t="s">
        <v>11854</v>
      </c>
      <c r="T535" s="785" t="s">
        <v>11854</v>
      </c>
      <c r="U535" s="785" t="s">
        <v>12116</v>
      </c>
      <c r="V535" s="785">
        <v>6</v>
      </c>
      <c r="W535" s="785" t="s">
        <v>2608</v>
      </c>
      <c r="X535" s="785" t="s">
        <v>3179</v>
      </c>
      <c r="Y535" s="615" t="str">
        <f t="shared" si="8"/>
        <v>James Musyoka</v>
      </c>
      <c r="Z535" s="785" t="s">
        <v>2599</v>
      </c>
      <c r="AA535" s="785" t="s">
        <v>5464</v>
      </c>
      <c r="AB535" s="785" t="s">
        <v>2609</v>
      </c>
      <c r="AC535" s="785" t="s">
        <v>2610</v>
      </c>
      <c r="AD535" s="786">
        <v>44488</v>
      </c>
    </row>
    <row r="536" spans="1:30" ht="15.75">
      <c r="A536" s="785" t="s">
        <v>4301</v>
      </c>
      <c r="B536" s="785" t="s">
        <v>12519</v>
      </c>
      <c r="C536" s="785" t="s">
        <v>4379</v>
      </c>
      <c r="D536" s="785" t="s">
        <v>2598</v>
      </c>
      <c r="E536" s="785" t="s">
        <v>12520</v>
      </c>
      <c r="F536" s="786">
        <v>44372</v>
      </c>
      <c r="G536" s="785" t="s">
        <v>12101</v>
      </c>
      <c r="H536" s="786">
        <v>44392</v>
      </c>
      <c r="I536" s="785" t="s">
        <v>12521</v>
      </c>
      <c r="J536" s="785" t="s">
        <v>629</v>
      </c>
      <c r="K536" s="785" t="s">
        <v>2612</v>
      </c>
      <c r="L536" s="785" t="s">
        <v>12522</v>
      </c>
      <c r="M536" s="785"/>
      <c r="N536" s="785"/>
      <c r="O536" s="785" t="s">
        <v>12523</v>
      </c>
      <c r="P536" s="787">
        <v>36.860737999999998</v>
      </c>
      <c r="Q536" s="787">
        <v>0.75072300000000003</v>
      </c>
      <c r="R536" s="785" t="s">
        <v>4535</v>
      </c>
      <c r="S536" s="785" t="s">
        <v>4536</v>
      </c>
      <c r="T536" s="785" t="s">
        <v>4536</v>
      </c>
      <c r="U536" s="785" t="s">
        <v>12518</v>
      </c>
      <c r="V536" s="785">
        <v>6</v>
      </c>
      <c r="W536" s="785" t="s">
        <v>2608</v>
      </c>
      <c r="X536" s="785" t="s">
        <v>3179</v>
      </c>
      <c r="Y536" s="615" t="str">
        <f t="shared" si="8"/>
        <v>James Musyoka</v>
      </c>
      <c r="Z536" s="785" t="s">
        <v>2599</v>
      </c>
      <c r="AA536" s="785" t="s">
        <v>5464</v>
      </c>
      <c r="AB536" s="785" t="s">
        <v>2609</v>
      </c>
      <c r="AC536" s="785" t="s">
        <v>2610</v>
      </c>
      <c r="AD536" s="786">
        <v>44372</v>
      </c>
    </row>
    <row r="537" spans="1:30" ht="15.75">
      <c r="A537" s="785" t="s">
        <v>4301</v>
      </c>
      <c r="B537" s="785" t="s">
        <v>26290</v>
      </c>
      <c r="C537" s="785" t="s">
        <v>4379</v>
      </c>
      <c r="D537" s="785" t="s">
        <v>2598</v>
      </c>
      <c r="E537" s="785" t="s">
        <v>12131</v>
      </c>
      <c r="F537" s="786">
        <v>44382</v>
      </c>
      <c r="G537" s="785" t="s">
        <v>12101</v>
      </c>
      <c r="H537" s="786">
        <v>44392</v>
      </c>
      <c r="I537" s="785" t="s">
        <v>26291</v>
      </c>
      <c r="J537" s="785" t="s">
        <v>627</v>
      </c>
      <c r="K537" s="785" t="s">
        <v>2612</v>
      </c>
      <c r="L537" s="785" t="s">
        <v>26292</v>
      </c>
      <c r="M537" s="785"/>
      <c r="N537" s="785"/>
      <c r="O537" s="785" t="s">
        <v>26293</v>
      </c>
      <c r="P537" s="787">
        <v>36.660666999999997</v>
      </c>
      <c r="Q537" s="787">
        <v>0.94974800000000004</v>
      </c>
      <c r="R537" s="785" t="s">
        <v>4535</v>
      </c>
      <c r="S537" s="785" t="s">
        <v>4536</v>
      </c>
      <c r="T537" s="785" t="s">
        <v>26266</v>
      </c>
      <c r="U537" s="785" t="s">
        <v>26294</v>
      </c>
      <c r="V537" s="785">
        <v>4</v>
      </c>
      <c r="W537" s="785" t="s">
        <v>2608</v>
      </c>
      <c r="X537" s="785"/>
      <c r="Y537" s="615" t="str">
        <f t="shared" si="8"/>
        <v>Biogas International Limited</v>
      </c>
      <c r="Z537" s="785" t="s">
        <v>2599</v>
      </c>
      <c r="AA537" s="785" t="s">
        <v>5464</v>
      </c>
      <c r="AB537" s="785" t="s">
        <v>2609</v>
      </c>
      <c r="AC537" s="785" t="s">
        <v>2610</v>
      </c>
      <c r="AD537" s="786">
        <v>44509</v>
      </c>
    </row>
    <row r="538" spans="1:30" ht="15.75">
      <c r="A538" s="785" t="s">
        <v>4301</v>
      </c>
      <c r="B538" s="785" t="s">
        <v>26301</v>
      </c>
      <c r="C538" s="785" t="s">
        <v>4379</v>
      </c>
      <c r="D538" s="785" t="s">
        <v>4418</v>
      </c>
      <c r="E538" s="785" t="s">
        <v>12118</v>
      </c>
      <c r="F538" s="786">
        <v>44381</v>
      </c>
      <c r="G538" s="785" t="s">
        <v>12101</v>
      </c>
      <c r="H538" s="786">
        <v>44392</v>
      </c>
      <c r="I538" s="785" t="s">
        <v>26302</v>
      </c>
      <c r="J538" s="785" t="s">
        <v>629</v>
      </c>
      <c r="K538" s="785" t="s">
        <v>2612</v>
      </c>
      <c r="L538" s="785" t="s">
        <v>26303</v>
      </c>
      <c r="M538" s="785"/>
      <c r="N538" s="785"/>
      <c r="O538" s="785" t="s">
        <v>26304</v>
      </c>
      <c r="P538" s="787">
        <v>36.587387</v>
      </c>
      <c r="Q538" s="787">
        <v>0.94011</v>
      </c>
      <c r="R538" s="785" t="s">
        <v>4535</v>
      </c>
      <c r="S538" s="785" t="s">
        <v>4536</v>
      </c>
      <c r="T538" s="785" t="s">
        <v>26299</v>
      </c>
      <c r="U538" s="785" t="s">
        <v>26271</v>
      </c>
      <c r="V538" s="785">
        <v>4</v>
      </c>
      <c r="W538" s="785" t="s">
        <v>2608</v>
      </c>
      <c r="X538" s="785"/>
      <c r="Y538" s="615" t="str">
        <f t="shared" si="8"/>
        <v>Biogas International Limited</v>
      </c>
      <c r="Z538" s="785" t="s">
        <v>2599</v>
      </c>
      <c r="AA538" s="785" t="s">
        <v>5464</v>
      </c>
      <c r="AB538" s="785" t="s">
        <v>2609</v>
      </c>
      <c r="AC538" s="785" t="s">
        <v>2610</v>
      </c>
      <c r="AD538" s="786">
        <v>44509</v>
      </c>
    </row>
    <row r="539" spans="1:30" ht="15.75">
      <c r="A539" s="785" t="s">
        <v>4301</v>
      </c>
      <c r="B539" s="785" t="s">
        <v>10306</v>
      </c>
      <c r="C539" s="785" t="s">
        <v>4303</v>
      </c>
      <c r="D539" s="785" t="s">
        <v>2599</v>
      </c>
      <c r="E539" s="785" t="s">
        <v>10307</v>
      </c>
      <c r="F539" s="786">
        <v>44380</v>
      </c>
      <c r="G539" s="785" t="s">
        <v>10308</v>
      </c>
      <c r="H539" s="786">
        <v>44391</v>
      </c>
      <c r="I539" s="785" t="s">
        <v>10309</v>
      </c>
      <c r="J539" s="785" t="s">
        <v>627</v>
      </c>
      <c r="K539" s="785" t="s">
        <v>10310</v>
      </c>
      <c r="L539" s="785" t="s">
        <v>10311</v>
      </c>
      <c r="M539" s="785"/>
      <c r="N539" s="785"/>
      <c r="O539" s="785"/>
      <c r="P539" s="787">
        <v>36.626851000000002</v>
      </c>
      <c r="Q539" s="787">
        <v>-1.0674079999999999</v>
      </c>
      <c r="R539" s="785" t="s">
        <v>821</v>
      </c>
      <c r="S539" s="785" t="s">
        <v>1884</v>
      </c>
      <c r="T539" s="785" t="s">
        <v>1884</v>
      </c>
      <c r="U539" s="785" t="s">
        <v>10312</v>
      </c>
      <c r="V539" s="785">
        <v>10</v>
      </c>
      <c r="W539" s="785" t="s">
        <v>2998</v>
      </c>
      <c r="X539" s="785" t="s">
        <v>2998</v>
      </c>
      <c r="Y539" s="615" t="str">
        <f t="shared" si="8"/>
        <v>Geoffrey Ndua Mbugua</v>
      </c>
      <c r="Z539" s="785" t="s">
        <v>2599</v>
      </c>
      <c r="AA539" s="785" t="s">
        <v>4314</v>
      </c>
      <c r="AB539" s="785" t="s">
        <v>2605</v>
      </c>
      <c r="AC539" s="785" t="s">
        <v>2606</v>
      </c>
      <c r="AD539" s="786">
        <v>44412</v>
      </c>
    </row>
    <row r="540" spans="1:30" ht="15.75">
      <c r="A540" s="785" t="s">
        <v>4301</v>
      </c>
      <c r="B540" s="785" t="s">
        <v>12106</v>
      </c>
      <c r="C540" s="785" t="s">
        <v>4379</v>
      </c>
      <c r="D540" s="785" t="s">
        <v>2598</v>
      </c>
      <c r="E540" s="785" t="s">
        <v>12107</v>
      </c>
      <c r="F540" s="786">
        <v>44378</v>
      </c>
      <c r="G540" s="785" t="s">
        <v>10308</v>
      </c>
      <c r="H540" s="786">
        <v>44391</v>
      </c>
      <c r="I540" s="785" t="s">
        <v>12108</v>
      </c>
      <c r="J540" s="785" t="s">
        <v>629</v>
      </c>
      <c r="K540" s="785" t="s">
        <v>2612</v>
      </c>
      <c r="L540" s="785" t="s">
        <v>12109</v>
      </c>
      <c r="M540" s="785"/>
      <c r="N540" s="785"/>
      <c r="O540" s="785" t="s">
        <v>12110</v>
      </c>
      <c r="P540" s="787">
        <v>36.796182999999999</v>
      </c>
      <c r="Q540" s="787">
        <v>0.70236799999999999</v>
      </c>
      <c r="R540" s="785" t="s">
        <v>4535</v>
      </c>
      <c r="S540" s="785" t="s">
        <v>4536</v>
      </c>
      <c r="T540" s="785" t="s">
        <v>4536</v>
      </c>
      <c r="U540" s="785" t="s">
        <v>12111</v>
      </c>
      <c r="V540" s="785">
        <v>6</v>
      </c>
      <c r="W540" s="785" t="s">
        <v>2608</v>
      </c>
      <c r="X540" s="785" t="s">
        <v>3179</v>
      </c>
      <c r="Y540" s="615" t="str">
        <f t="shared" si="8"/>
        <v>James Musyoka</v>
      </c>
      <c r="Z540" s="785" t="s">
        <v>2599</v>
      </c>
      <c r="AA540" s="785" t="s">
        <v>5464</v>
      </c>
      <c r="AB540" s="785" t="s">
        <v>2609</v>
      </c>
      <c r="AC540" s="785" t="s">
        <v>2610</v>
      </c>
      <c r="AD540" s="786">
        <v>44488</v>
      </c>
    </row>
    <row r="541" spans="1:30" ht="15.75">
      <c r="A541" s="785" t="s">
        <v>4301</v>
      </c>
      <c r="B541" s="785" t="s">
        <v>24748</v>
      </c>
      <c r="C541" s="785" t="s">
        <v>4303</v>
      </c>
      <c r="D541" s="785" t="s">
        <v>2599</v>
      </c>
      <c r="E541" s="785" t="s">
        <v>12508</v>
      </c>
      <c r="F541" s="786">
        <v>44379</v>
      </c>
      <c r="G541" s="785" t="s">
        <v>10308</v>
      </c>
      <c r="H541" s="786">
        <v>44391</v>
      </c>
      <c r="I541" s="785" t="s">
        <v>24749</v>
      </c>
      <c r="J541" s="785" t="s">
        <v>629</v>
      </c>
      <c r="K541" s="785" t="s">
        <v>24750</v>
      </c>
      <c r="L541" s="785" t="s">
        <v>24751</v>
      </c>
      <c r="M541" s="785"/>
      <c r="N541" s="785"/>
      <c r="O541" s="785" t="s">
        <v>24752</v>
      </c>
      <c r="P541" s="787">
        <v>36.636707000000001</v>
      </c>
      <c r="Q541" s="787">
        <v>-1.188903</v>
      </c>
      <c r="R541" s="785" t="s">
        <v>821</v>
      </c>
      <c r="S541" s="785" t="s">
        <v>1429</v>
      </c>
      <c r="T541" s="785" t="s">
        <v>2944</v>
      </c>
      <c r="U541" s="785" t="s">
        <v>3189</v>
      </c>
      <c r="V541" s="785">
        <v>12</v>
      </c>
      <c r="W541" s="785" t="s">
        <v>3803</v>
      </c>
      <c r="X541" s="785" t="s">
        <v>3803</v>
      </c>
      <c r="Y541" s="615" t="str">
        <f t="shared" si="8"/>
        <v>Timothy Kabue</v>
      </c>
      <c r="Z541" s="785" t="s">
        <v>2599</v>
      </c>
      <c r="AA541" s="785" t="s">
        <v>4314</v>
      </c>
      <c r="AB541" s="785" t="s">
        <v>2605</v>
      </c>
      <c r="AC541" s="785" t="s">
        <v>2606</v>
      </c>
      <c r="AD541" s="786">
        <v>44437</v>
      </c>
    </row>
    <row r="542" spans="1:30" ht="15.75">
      <c r="A542" s="785" t="s">
        <v>4301</v>
      </c>
      <c r="B542" s="785" t="s">
        <v>7980</v>
      </c>
      <c r="C542" s="785" t="s">
        <v>4303</v>
      </c>
      <c r="D542" s="785" t="s">
        <v>2599</v>
      </c>
      <c r="E542" s="785" t="s">
        <v>7981</v>
      </c>
      <c r="F542" s="786">
        <v>44348</v>
      </c>
      <c r="G542" s="785" t="s">
        <v>7982</v>
      </c>
      <c r="H542" s="786">
        <v>44390</v>
      </c>
      <c r="I542" s="785" t="s">
        <v>7983</v>
      </c>
      <c r="J542" s="785" t="s">
        <v>629</v>
      </c>
      <c r="K542" s="785" t="s">
        <v>7984</v>
      </c>
      <c r="L542" s="785" t="s">
        <v>7985</v>
      </c>
      <c r="M542" s="785"/>
      <c r="N542" s="785"/>
      <c r="O542" s="785" t="s">
        <v>7986</v>
      </c>
      <c r="P542" s="787">
        <v>37.215262000000003</v>
      </c>
      <c r="Q542" s="787">
        <v>-0.51918500000000001</v>
      </c>
      <c r="R542" s="785" t="s">
        <v>1961</v>
      </c>
      <c r="S542" s="785" t="s">
        <v>2864</v>
      </c>
      <c r="T542" s="785" t="s">
        <v>7987</v>
      </c>
      <c r="U542" s="785" t="s">
        <v>3982</v>
      </c>
      <c r="V542" s="785">
        <v>10</v>
      </c>
      <c r="W542" s="785" t="s">
        <v>7939</v>
      </c>
      <c r="X542" s="785" t="s">
        <v>7940</v>
      </c>
      <c r="Y542" s="615" t="str">
        <f t="shared" si="8"/>
        <v>Eric Mugo</v>
      </c>
      <c r="Z542" s="785" t="s">
        <v>2599</v>
      </c>
      <c r="AA542" s="785" t="s">
        <v>4314</v>
      </c>
      <c r="AB542" s="785" t="s">
        <v>2683</v>
      </c>
      <c r="AC542" s="785" t="s">
        <v>2606</v>
      </c>
      <c r="AD542" s="786">
        <v>44392</v>
      </c>
    </row>
    <row r="543" spans="1:30" ht="15.75">
      <c r="A543" s="785" t="s">
        <v>4301</v>
      </c>
      <c r="B543" s="785" t="s">
        <v>14132</v>
      </c>
      <c r="C543" s="785" t="s">
        <v>4303</v>
      </c>
      <c r="D543" s="785" t="s">
        <v>2599</v>
      </c>
      <c r="E543" s="785" t="s">
        <v>14133</v>
      </c>
      <c r="F543" s="786">
        <v>44285</v>
      </c>
      <c r="G543" s="785" t="s">
        <v>7982</v>
      </c>
      <c r="H543" s="786">
        <v>44390</v>
      </c>
      <c r="I543" s="785" t="s">
        <v>14134</v>
      </c>
      <c r="J543" s="785" t="s">
        <v>627</v>
      </c>
      <c r="K543" s="785" t="s">
        <v>14135</v>
      </c>
      <c r="L543" s="785" t="s">
        <v>14136</v>
      </c>
      <c r="M543" s="785"/>
      <c r="N543" s="785"/>
      <c r="O543" s="785" t="s">
        <v>14137</v>
      </c>
      <c r="P543" s="787">
        <v>35.265456999999998</v>
      </c>
      <c r="Q543" s="787">
        <v>-0.57285699999999995</v>
      </c>
      <c r="R543" s="785" t="s">
        <v>1623</v>
      </c>
      <c r="S543" s="785" t="s">
        <v>1766</v>
      </c>
      <c r="T543" s="785" t="s">
        <v>14138</v>
      </c>
      <c r="U543" s="785" t="s">
        <v>14139</v>
      </c>
      <c r="V543" s="785">
        <v>12</v>
      </c>
      <c r="W543" s="785" t="s">
        <v>13959</v>
      </c>
      <c r="X543" s="785" t="s">
        <v>4693</v>
      </c>
      <c r="Y543" s="615" t="str">
        <f t="shared" si="8"/>
        <v>John Bett</v>
      </c>
      <c r="Z543" s="785" t="s">
        <v>2599</v>
      </c>
      <c r="AA543" s="785" t="s">
        <v>4314</v>
      </c>
      <c r="AB543" s="785" t="s">
        <v>2683</v>
      </c>
      <c r="AC543" s="785" t="s">
        <v>2606</v>
      </c>
      <c r="AD543" s="786">
        <v>44392</v>
      </c>
    </row>
    <row r="544" spans="1:30" ht="15.75">
      <c r="A544" s="785" t="s">
        <v>4301</v>
      </c>
      <c r="B544" s="785" t="s">
        <v>26285</v>
      </c>
      <c r="C544" s="785" t="s">
        <v>4379</v>
      </c>
      <c r="D544" s="785" t="s">
        <v>2598</v>
      </c>
      <c r="E544" s="785" t="s">
        <v>10307</v>
      </c>
      <c r="F544" s="786">
        <v>44380</v>
      </c>
      <c r="G544" s="785" t="s">
        <v>7982</v>
      </c>
      <c r="H544" s="786">
        <v>44390</v>
      </c>
      <c r="I544" s="785" t="s">
        <v>26286</v>
      </c>
      <c r="J544" s="785" t="s">
        <v>629</v>
      </c>
      <c r="K544" s="785" t="s">
        <v>2612</v>
      </c>
      <c r="L544" s="785" t="s">
        <v>26287</v>
      </c>
      <c r="M544" s="785"/>
      <c r="N544" s="785"/>
      <c r="O544" s="785" t="s">
        <v>26288</v>
      </c>
      <c r="P544" s="787">
        <v>36.599677999999997</v>
      </c>
      <c r="Q544" s="787">
        <v>0.94656600000000002</v>
      </c>
      <c r="R544" s="785" t="s">
        <v>4535</v>
      </c>
      <c r="S544" s="785" t="s">
        <v>4536</v>
      </c>
      <c r="T544" s="785" t="s">
        <v>26289</v>
      </c>
      <c r="U544" s="785" t="s">
        <v>26271</v>
      </c>
      <c r="V544" s="785">
        <v>4</v>
      </c>
      <c r="W544" s="785" t="s">
        <v>2608</v>
      </c>
      <c r="X544" s="785"/>
      <c r="Y544" s="615" t="str">
        <f t="shared" si="8"/>
        <v>Biogas International Limited</v>
      </c>
      <c r="Z544" s="785" t="s">
        <v>2599</v>
      </c>
      <c r="AA544" s="785" t="s">
        <v>5464</v>
      </c>
      <c r="AB544" s="785" t="s">
        <v>2609</v>
      </c>
      <c r="AC544" s="785" t="s">
        <v>2610</v>
      </c>
      <c r="AD544" s="786">
        <v>44509</v>
      </c>
    </row>
    <row r="545" spans="1:30" ht="15.75">
      <c r="A545" s="785" t="s">
        <v>4301</v>
      </c>
      <c r="B545" s="785" t="s">
        <v>28520</v>
      </c>
      <c r="C545" s="785" t="s">
        <v>4379</v>
      </c>
      <c r="D545" s="785" t="s">
        <v>2598</v>
      </c>
      <c r="E545" s="785" t="s">
        <v>26380</v>
      </c>
      <c r="F545" s="786">
        <v>44356</v>
      </c>
      <c r="G545" s="785" t="s">
        <v>7982</v>
      </c>
      <c r="H545" s="786">
        <v>44390</v>
      </c>
      <c r="I545" s="785" t="s">
        <v>28521</v>
      </c>
      <c r="J545" s="785" t="s">
        <v>627</v>
      </c>
      <c r="K545" s="785" t="s">
        <v>28522</v>
      </c>
      <c r="L545" s="785" t="s">
        <v>28523</v>
      </c>
      <c r="M545" s="785"/>
      <c r="N545" s="785"/>
      <c r="O545" s="785"/>
      <c r="P545" s="787">
        <v>38.333722999999999</v>
      </c>
      <c r="Q545" s="787">
        <v>-3.4209849999999999</v>
      </c>
      <c r="R545" s="785" t="s">
        <v>766</v>
      </c>
      <c r="S545" s="785" t="s">
        <v>2745</v>
      </c>
      <c r="T545" s="785" t="s">
        <v>3205</v>
      </c>
      <c r="U545" s="785" t="s">
        <v>2661</v>
      </c>
      <c r="V545" s="785">
        <v>8</v>
      </c>
      <c r="W545" s="785" t="s">
        <v>2739</v>
      </c>
      <c r="X545" s="785"/>
      <c r="Y545" s="615" t="str">
        <f t="shared" si="8"/>
        <v>Afrisol Energy Ltd</v>
      </c>
      <c r="Z545" s="785" t="s">
        <v>2599</v>
      </c>
      <c r="AA545" s="785" t="s">
        <v>4314</v>
      </c>
      <c r="AB545" s="785" t="s">
        <v>2683</v>
      </c>
      <c r="AC545" s="785" t="s">
        <v>2606</v>
      </c>
      <c r="AD545" s="786">
        <v>44775</v>
      </c>
    </row>
    <row r="546" spans="1:30" ht="15.75">
      <c r="A546" s="785" t="s">
        <v>4301</v>
      </c>
      <c r="B546" s="785" t="s">
        <v>32776</v>
      </c>
      <c r="C546" s="785" t="s">
        <v>4379</v>
      </c>
      <c r="D546" s="785" t="s">
        <v>2598</v>
      </c>
      <c r="E546" s="785" t="s">
        <v>13506</v>
      </c>
      <c r="F546" s="786">
        <v>44326</v>
      </c>
      <c r="G546" s="785" t="s">
        <v>7982</v>
      </c>
      <c r="H546" s="786">
        <v>44390</v>
      </c>
      <c r="I546" s="785" t="s">
        <v>32777</v>
      </c>
      <c r="J546" s="785" t="s">
        <v>629</v>
      </c>
      <c r="K546" s="785" t="s">
        <v>32778</v>
      </c>
      <c r="L546" s="785" t="s">
        <v>32779</v>
      </c>
      <c r="M546" s="785"/>
      <c r="N546" s="785"/>
      <c r="O546" s="785"/>
      <c r="P546" s="787">
        <v>35.914949999999997</v>
      </c>
      <c r="Q546" s="787">
        <v>-9.0908000000000003E-2</v>
      </c>
      <c r="R546" s="785" t="s">
        <v>695</v>
      </c>
      <c r="S546" s="785" t="s">
        <v>1011</v>
      </c>
      <c r="T546" s="785" t="s">
        <v>1117</v>
      </c>
      <c r="U546" s="785" t="s">
        <v>31491</v>
      </c>
      <c r="V546" s="785">
        <v>12</v>
      </c>
      <c r="W546" s="785" t="s">
        <v>3025</v>
      </c>
      <c r="X546" s="785"/>
      <c r="Y546" s="615" t="str">
        <f t="shared" si="8"/>
        <v>Kichemu limited</v>
      </c>
      <c r="Z546" s="785" t="s">
        <v>2599</v>
      </c>
      <c r="AA546" s="785" t="s">
        <v>4349</v>
      </c>
      <c r="AB546" s="785" t="s">
        <v>2683</v>
      </c>
      <c r="AC546" s="785" t="s">
        <v>2606</v>
      </c>
      <c r="AD546" s="786">
        <v>44390</v>
      </c>
    </row>
    <row r="547" spans="1:30" ht="15.75">
      <c r="A547" s="785" t="s">
        <v>4301</v>
      </c>
      <c r="B547" s="785" t="s">
        <v>26272</v>
      </c>
      <c r="C547" s="785" t="s">
        <v>4303</v>
      </c>
      <c r="D547" s="785" t="s">
        <v>2599</v>
      </c>
      <c r="E547" s="785" t="s">
        <v>12435</v>
      </c>
      <c r="F547" s="786">
        <v>44339</v>
      </c>
      <c r="G547" s="785" t="s">
        <v>12173</v>
      </c>
      <c r="H547" s="786">
        <v>44389</v>
      </c>
      <c r="I547" s="785" t="s">
        <v>26273</v>
      </c>
      <c r="J547" s="785" t="s">
        <v>627</v>
      </c>
      <c r="K547" s="785" t="s">
        <v>2612</v>
      </c>
      <c r="L547" s="785" t="s">
        <v>26274</v>
      </c>
      <c r="M547" s="785" t="s">
        <v>26275</v>
      </c>
      <c r="N547" s="785"/>
      <c r="O547" s="785" t="s">
        <v>26276</v>
      </c>
      <c r="P547" s="787">
        <v>39.575040000000001</v>
      </c>
      <c r="Q547" s="787">
        <v>-4.3056219999999996</v>
      </c>
      <c r="R547" s="785" t="s">
        <v>3628</v>
      </c>
      <c r="S547" s="785" t="s">
        <v>15163</v>
      </c>
      <c r="T547" s="785" t="s">
        <v>26277</v>
      </c>
      <c r="U547" s="785" t="s">
        <v>26278</v>
      </c>
      <c r="V547" s="785">
        <v>4</v>
      </c>
      <c r="W547" s="785" t="s">
        <v>2608</v>
      </c>
      <c r="X547" s="785"/>
      <c r="Y547" s="615" t="str">
        <f t="shared" si="8"/>
        <v>Biogas International Limited</v>
      </c>
      <c r="Z547" s="785" t="s">
        <v>2599</v>
      </c>
      <c r="AA547" s="785" t="s">
        <v>5464</v>
      </c>
      <c r="AB547" s="785" t="s">
        <v>2609</v>
      </c>
      <c r="AC547" s="785" t="s">
        <v>2610</v>
      </c>
      <c r="AD547" s="786">
        <v>44512</v>
      </c>
    </row>
    <row r="548" spans="1:30" ht="15.75">
      <c r="A548" s="785" t="s">
        <v>4301</v>
      </c>
      <c r="B548" s="785" t="s">
        <v>12537</v>
      </c>
      <c r="C548" s="785" t="s">
        <v>4379</v>
      </c>
      <c r="D548" s="785" t="s">
        <v>2598</v>
      </c>
      <c r="E548" s="785" t="s">
        <v>12492</v>
      </c>
      <c r="F548" s="786">
        <v>44376</v>
      </c>
      <c r="G548" s="785" t="s">
        <v>12154</v>
      </c>
      <c r="H548" s="786">
        <v>44387</v>
      </c>
      <c r="I548" s="785" t="s">
        <v>12538</v>
      </c>
      <c r="J548" s="785" t="s">
        <v>629</v>
      </c>
      <c r="K548" s="785" t="s">
        <v>2612</v>
      </c>
      <c r="L548" s="785" t="s">
        <v>12539</v>
      </c>
      <c r="M548" s="785"/>
      <c r="N548" s="785"/>
      <c r="O548" s="785" t="s">
        <v>12540</v>
      </c>
      <c r="P548" s="787">
        <v>36.882199999999997</v>
      </c>
      <c r="Q548" s="787">
        <v>0.75303200000000003</v>
      </c>
      <c r="R548" s="785" t="s">
        <v>4535</v>
      </c>
      <c r="S548" s="785" t="s">
        <v>4536</v>
      </c>
      <c r="T548" s="785" t="s">
        <v>4536</v>
      </c>
      <c r="U548" s="785" t="s">
        <v>12532</v>
      </c>
      <c r="V548" s="785">
        <v>6</v>
      </c>
      <c r="W548" s="785" t="s">
        <v>2608</v>
      </c>
      <c r="X548" s="785" t="s">
        <v>3179</v>
      </c>
      <c r="Y548" s="615" t="str">
        <f t="shared" si="8"/>
        <v>James Musyoka</v>
      </c>
      <c r="Z548" s="785" t="s">
        <v>2599</v>
      </c>
      <c r="AA548" s="785" t="s">
        <v>5464</v>
      </c>
      <c r="AB548" s="785" t="s">
        <v>2609</v>
      </c>
      <c r="AC548" s="785" t="s">
        <v>2610</v>
      </c>
      <c r="AD548" s="786">
        <v>44376</v>
      </c>
    </row>
    <row r="549" spans="1:30" ht="15.75">
      <c r="A549" s="785" t="s">
        <v>4301</v>
      </c>
      <c r="B549" s="785" t="s">
        <v>16079</v>
      </c>
      <c r="C549" s="785" t="s">
        <v>4303</v>
      </c>
      <c r="D549" s="785" t="s">
        <v>2599</v>
      </c>
      <c r="E549" s="785" t="s">
        <v>16080</v>
      </c>
      <c r="F549" s="786">
        <v>44343</v>
      </c>
      <c r="G549" s="785" t="s">
        <v>12154</v>
      </c>
      <c r="H549" s="786">
        <v>44387</v>
      </c>
      <c r="I549" s="785" t="s">
        <v>16081</v>
      </c>
      <c r="J549" s="785" t="s">
        <v>627</v>
      </c>
      <c r="K549" s="785">
        <v>99999</v>
      </c>
      <c r="L549" s="785" t="s">
        <v>16082</v>
      </c>
      <c r="M549" s="785"/>
      <c r="N549" s="785"/>
      <c r="O549" s="785"/>
      <c r="P549" s="787">
        <v>37.110470999999997</v>
      </c>
      <c r="Q549" s="787">
        <v>-0.96485600000000005</v>
      </c>
      <c r="R549" s="785" t="s">
        <v>1030</v>
      </c>
      <c r="S549" s="785" t="s">
        <v>2646</v>
      </c>
      <c r="T549" s="785" t="s">
        <v>2646</v>
      </c>
      <c r="U549" s="785" t="s">
        <v>16083</v>
      </c>
      <c r="V549" s="785">
        <v>10</v>
      </c>
      <c r="W549" s="785" t="s">
        <v>16042</v>
      </c>
      <c r="X549" s="785" t="s">
        <v>16075</v>
      </c>
      <c r="Y549" s="615" t="str">
        <f t="shared" si="8"/>
        <v>Kensam  Constructors</v>
      </c>
      <c r="Z549" s="785" t="s">
        <v>2599</v>
      </c>
      <c r="AA549" s="785" t="s">
        <v>4314</v>
      </c>
      <c r="AB549" s="785" t="s">
        <v>2605</v>
      </c>
      <c r="AC549" s="785" t="s">
        <v>2606</v>
      </c>
      <c r="AD549" s="786">
        <v>44441</v>
      </c>
    </row>
    <row r="550" spans="1:30" ht="15.75">
      <c r="A550" s="785" t="s">
        <v>4301</v>
      </c>
      <c r="B550" s="785" t="s">
        <v>22785</v>
      </c>
      <c r="C550" s="785" t="s">
        <v>4303</v>
      </c>
      <c r="D550" s="785" t="s">
        <v>2599</v>
      </c>
      <c r="E550" s="785" t="s">
        <v>22786</v>
      </c>
      <c r="F550" s="786">
        <v>44298</v>
      </c>
      <c r="G550" s="785" t="s">
        <v>12154</v>
      </c>
      <c r="H550" s="786">
        <v>44387</v>
      </c>
      <c r="I550" s="785" t="s">
        <v>22787</v>
      </c>
      <c r="J550" s="785" t="s">
        <v>627</v>
      </c>
      <c r="K550" s="785" t="s">
        <v>22788</v>
      </c>
      <c r="L550" s="785" t="s">
        <v>22789</v>
      </c>
      <c r="M550" s="785"/>
      <c r="N550" s="785"/>
      <c r="O550" s="785" t="s">
        <v>22790</v>
      </c>
      <c r="P550" s="787">
        <v>36.178621999999997</v>
      </c>
      <c r="Q550" s="787">
        <v>-0.16648199999999999</v>
      </c>
      <c r="R550" s="785" t="s">
        <v>695</v>
      </c>
      <c r="S550" s="785" t="s">
        <v>1204</v>
      </c>
      <c r="T550" s="785" t="s">
        <v>3330</v>
      </c>
      <c r="U550" s="785" t="s">
        <v>3113</v>
      </c>
      <c r="V550" s="785">
        <v>8</v>
      </c>
      <c r="W550" s="785" t="s">
        <v>3042</v>
      </c>
      <c r="X550" s="785" t="s">
        <v>2642</v>
      </c>
      <c r="Y550" s="615" t="str">
        <f t="shared" si="8"/>
        <v>Samuel Mwangi Juma</v>
      </c>
      <c r="Z550" s="785" t="s">
        <v>2599</v>
      </c>
      <c r="AA550" s="785" t="s">
        <v>4349</v>
      </c>
      <c r="AB550" s="785" t="s">
        <v>2683</v>
      </c>
      <c r="AC550" s="785" t="s">
        <v>2606</v>
      </c>
      <c r="AD550" s="786">
        <v>44404</v>
      </c>
    </row>
    <row r="551" spans="1:30" ht="15.75">
      <c r="A551" s="785" t="s">
        <v>4301</v>
      </c>
      <c r="B551" s="785" t="s">
        <v>12533</v>
      </c>
      <c r="C551" s="785" t="s">
        <v>4379</v>
      </c>
      <c r="D551" s="785" t="s">
        <v>4418</v>
      </c>
      <c r="E551" s="785" t="s">
        <v>11738</v>
      </c>
      <c r="F551" s="786">
        <v>44375</v>
      </c>
      <c r="G551" s="785" t="s">
        <v>12124</v>
      </c>
      <c r="H551" s="786">
        <v>44386</v>
      </c>
      <c r="I551" s="785" t="s">
        <v>12534</v>
      </c>
      <c r="J551" s="785" t="s">
        <v>629</v>
      </c>
      <c r="K551" s="785" t="s">
        <v>2612</v>
      </c>
      <c r="L551" s="785" t="s">
        <v>12535</v>
      </c>
      <c r="M551" s="785"/>
      <c r="N551" s="785"/>
      <c r="O551" s="785" t="s">
        <v>12536</v>
      </c>
      <c r="P551" s="787">
        <v>36.884990000000002</v>
      </c>
      <c r="Q551" s="787">
        <v>0.73990299999999998</v>
      </c>
      <c r="R551" s="785" t="s">
        <v>4535</v>
      </c>
      <c r="S551" s="785" t="s">
        <v>4536</v>
      </c>
      <c r="T551" s="785" t="s">
        <v>4536</v>
      </c>
      <c r="U551" s="785" t="s">
        <v>12496</v>
      </c>
      <c r="V551" s="785">
        <v>6</v>
      </c>
      <c r="W551" s="785" t="s">
        <v>2608</v>
      </c>
      <c r="X551" s="785" t="s">
        <v>3179</v>
      </c>
      <c r="Y551" s="615" t="str">
        <f t="shared" si="8"/>
        <v>James Musyoka</v>
      </c>
      <c r="Z551" s="785" t="s">
        <v>2599</v>
      </c>
      <c r="AA551" s="785" t="s">
        <v>5464</v>
      </c>
      <c r="AB551" s="785" t="s">
        <v>2609</v>
      </c>
      <c r="AC551" s="785" t="s">
        <v>2610</v>
      </c>
      <c r="AD551" s="786">
        <v>44375</v>
      </c>
    </row>
    <row r="552" spans="1:30" ht="15.75">
      <c r="A552" s="785" t="s">
        <v>4301</v>
      </c>
      <c r="B552" s="785" t="s">
        <v>32282</v>
      </c>
      <c r="C552" s="785" t="s">
        <v>4303</v>
      </c>
      <c r="D552" s="785" t="s">
        <v>2599</v>
      </c>
      <c r="E552" s="785" t="s">
        <v>12503</v>
      </c>
      <c r="F552" s="786">
        <v>44368</v>
      </c>
      <c r="G552" s="785" t="s">
        <v>12124</v>
      </c>
      <c r="H552" s="786">
        <v>44386</v>
      </c>
      <c r="I552" s="785" t="s">
        <v>32283</v>
      </c>
      <c r="J552" s="785" t="s">
        <v>627</v>
      </c>
      <c r="K552" s="785">
        <v>99999</v>
      </c>
      <c r="L552" s="785" t="s">
        <v>32284</v>
      </c>
      <c r="M552" s="785"/>
      <c r="N552" s="785"/>
      <c r="O552" s="785" t="s">
        <v>32285</v>
      </c>
      <c r="P552" s="787">
        <v>36.759003</v>
      </c>
      <c r="Q552" s="787">
        <v>-1.1880200000000001</v>
      </c>
      <c r="R552" s="785" t="s">
        <v>821</v>
      </c>
      <c r="S552" s="785" t="s">
        <v>1589</v>
      </c>
      <c r="T552" s="785" t="s">
        <v>3386</v>
      </c>
      <c r="U552" s="785" t="s">
        <v>32286</v>
      </c>
      <c r="V552" s="785">
        <v>12</v>
      </c>
      <c r="W552" s="785" t="s">
        <v>19910</v>
      </c>
      <c r="X552" s="785"/>
      <c r="Y552" s="615" t="str">
        <f t="shared" si="8"/>
        <v>Peter Mutanga</v>
      </c>
      <c r="Z552" s="785" t="s">
        <v>2599</v>
      </c>
      <c r="AA552" s="785" t="s">
        <v>4314</v>
      </c>
      <c r="AB552" s="785" t="s">
        <v>2605</v>
      </c>
      <c r="AC552" s="785" t="s">
        <v>2606</v>
      </c>
      <c r="AD552" s="786">
        <v>44466</v>
      </c>
    </row>
    <row r="553" spans="1:30" ht="15.75">
      <c r="A553" s="785" t="s">
        <v>4301</v>
      </c>
      <c r="B553" s="785" t="s">
        <v>12528</v>
      </c>
      <c r="C553" s="785" t="s">
        <v>4379</v>
      </c>
      <c r="D553" s="785" t="s">
        <v>2598</v>
      </c>
      <c r="E553" s="785" t="s">
        <v>12465</v>
      </c>
      <c r="F553" s="786">
        <v>44374</v>
      </c>
      <c r="G553" s="785" t="s">
        <v>12143</v>
      </c>
      <c r="H553" s="786">
        <v>44384</v>
      </c>
      <c r="I553" s="785" t="s">
        <v>12529</v>
      </c>
      <c r="J553" s="785" t="s">
        <v>629</v>
      </c>
      <c r="K553" s="785" t="s">
        <v>2612</v>
      </c>
      <c r="L553" s="785" t="s">
        <v>12530</v>
      </c>
      <c r="M553" s="785"/>
      <c r="N553" s="785"/>
      <c r="O553" s="785" t="s">
        <v>12531</v>
      </c>
      <c r="P553" s="787">
        <v>36.893053000000002</v>
      </c>
      <c r="Q553" s="787">
        <v>0.75117199999999995</v>
      </c>
      <c r="R553" s="785" t="s">
        <v>4535</v>
      </c>
      <c r="S553" s="785" t="s">
        <v>4536</v>
      </c>
      <c r="T553" s="785" t="s">
        <v>4536</v>
      </c>
      <c r="U553" s="785" t="s">
        <v>12532</v>
      </c>
      <c r="V553" s="785">
        <v>6</v>
      </c>
      <c r="W553" s="785" t="s">
        <v>2608</v>
      </c>
      <c r="X553" s="785" t="s">
        <v>3179</v>
      </c>
      <c r="Y553" s="615" t="str">
        <f t="shared" si="8"/>
        <v>James Musyoka</v>
      </c>
      <c r="Z553" s="785" t="s">
        <v>2599</v>
      </c>
      <c r="AA553" s="785" t="s">
        <v>5464</v>
      </c>
      <c r="AB553" s="785" t="s">
        <v>2609</v>
      </c>
      <c r="AC553" s="785" t="s">
        <v>2610</v>
      </c>
      <c r="AD553" s="786">
        <v>44374</v>
      </c>
    </row>
    <row r="554" spans="1:30" ht="15.75">
      <c r="A554" s="785" t="s">
        <v>4301</v>
      </c>
      <c r="B554" s="785" t="s">
        <v>9699</v>
      </c>
      <c r="C554" s="785" t="s">
        <v>4303</v>
      </c>
      <c r="D554" s="785" t="s">
        <v>2599</v>
      </c>
      <c r="E554" s="785" t="s">
        <v>9700</v>
      </c>
      <c r="F554" s="786">
        <v>44333</v>
      </c>
      <c r="G554" s="785" t="s">
        <v>9701</v>
      </c>
      <c r="H554" s="786">
        <v>44383</v>
      </c>
      <c r="I554" s="785" t="s">
        <v>9702</v>
      </c>
      <c r="J554" s="785" t="s">
        <v>629</v>
      </c>
      <c r="K554" s="785" t="s">
        <v>9703</v>
      </c>
      <c r="L554" s="785" t="s">
        <v>9704</v>
      </c>
      <c r="M554" s="785"/>
      <c r="N554" s="785"/>
      <c r="O554" s="785" t="s">
        <v>9705</v>
      </c>
      <c r="P554" s="787">
        <v>37.045287000000002</v>
      </c>
      <c r="Q554" s="787">
        <v>-0.19340299999999999</v>
      </c>
      <c r="R554" s="785" t="s">
        <v>1056</v>
      </c>
      <c r="S554" s="785" t="s">
        <v>2272</v>
      </c>
      <c r="T554" s="785" t="s">
        <v>2743</v>
      </c>
      <c r="U554" s="785" t="s">
        <v>3050</v>
      </c>
      <c r="V554" s="785">
        <v>8</v>
      </c>
      <c r="W554" s="785" t="s">
        <v>9679</v>
      </c>
      <c r="X554" s="785" t="s">
        <v>9680</v>
      </c>
      <c r="Y554" s="615" t="str">
        <f t="shared" si="8"/>
        <v>Francis Nyaga</v>
      </c>
      <c r="Z554" s="785" t="s">
        <v>2599</v>
      </c>
      <c r="AA554" s="785" t="s">
        <v>4314</v>
      </c>
      <c r="AB554" s="785" t="s">
        <v>2683</v>
      </c>
      <c r="AC554" s="785" t="s">
        <v>2606</v>
      </c>
      <c r="AD554" s="786">
        <v>44383</v>
      </c>
    </row>
    <row r="555" spans="1:30" ht="15.75">
      <c r="A555" s="785" t="s">
        <v>4301</v>
      </c>
      <c r="B555" s="785" t="s">
        <v>12524</v>
      </c>
      <c r="C555" s="785" t="s">
        <v>4379</v>
      </c>
      <c r="D555" s="785" t="s">
        <v>4418</v>
      </c>
      <c r="E555" s="785" t="s">
        <v>11860</v>
      </c>
      <c r="F555" s="786">
        <v>44373</v>
      </c>
      <c r="G555" s="785" t="s">
        <v>9701</v>
      </c>
      <c r="H555" s="786">
        <v>44383</v>
      </c>
      <c r="I555" s="785" t="s">
        <v>12525</v>
      </c>
      <c r="J555" s="785" t="s">
        <v>629</v>
      </c>
      <c r="K555" s="785" t="s">
        <v>2612</v>
      </c>
      <c r="L555" s="785" t="s">
        <v>12526</v>
      </c>
      <c r="M555" s="785"/>
      <c r="N555" s="785"/>
      <c r="O555" s="785" t="s">
        <v>12527</v>
      </c>
      <c r="P555" s="787">
        <v>36.851520000000001</v>
      </c>
      <c r="Q555" s="787">
        <v>0.77381699999999998</v>
      </c>
      <c r="R555" s="785" t="s">
        <v>4535</v>
      </c>
      <c r="S555" s="785" t="s">
        <v>4536</v>
      </c>
      <c r="T555" s="785" t="s">
        <v>4536</v>
      </c>
      <c r="U555" s="785" t="s">
        <v>11864</v>
      </c>
      <c r="V555" s="785">
        <v>6</v>
      </c>
      <c r="W555" s="785" t="s">
        <v>2608</v>
      </c>
      <c r="X555" s="785" t="s">
        <v>3179</v>
      </c>
      <c r="Y555" s="615" t="str">
        <f t="shared" si="8"/>
        <v>James Musyoka</v>
      </c>
      <c r="Z555" s="785" t="s">
        <v>2599</v>
      </c>
      <c r="AA555" s="785" t="s">
        <v>5464</v>
      </c>
      <c r="AB555" s="785" t="s">
        <v>2609</v>
      </c>
      <c r="AC555" s="785" t="s">
        <v>2610</v>
      </c>
      <c r="AD555" s="786">
        <v>44373</v>
      </c>
    </row>
    <row r="556" spans="1:30" ht="15.75">
      <c r="A556" s="785" t="s">
        <v>4301</v>
      </c>
      <c r="B556" s="785" t="s">
        <v>15982</v>
      </c>
      <c r="C556" s="785" t="s">
        <v>4303</v>
      </c>
      <c r="D556" s="785" t="s">
        <v>2599</v>
      </c>
      <c r="E556" s="785" t="s">
        <v>12520</v>
      </c>
      <c r="F556" s="786">
        <v>44372</v>
      </c>
      <c r="G556" s="785" t="s">
        <v>12131</v>
      </c>
      <c r="H556" s="786">
        <v>44382</v>
      </c>
      <c r="I556" s="785" t="s">
        <v>15983</v>
      </c>
      <c r="J556" s="785" t="s">
        <v>627</v>
      </c>
      <c r="K556" s="785" t="s">
        <v>15984</v>
      </c>
      <c r="L556" s="785" t="s">
        <v>15985</v>
      </c>
      <c r="M556" s="785" t="s">
        <v>15986</v>
      </c>
      <c r="N556" s="785"/>
      <c r="O556" s="785"/>
      <c r="P556" s="787">
        <v>35.024863000000003</v>
      </c>
      <c r="Q556" s="787">
        <v>1.0004029999999999</v>
      </c>
      <c r="R556" s="785" t="s">
        <v>1189</v>
      </c>
      <c r="S556" s="785" t="s">
        <v>1190</v>
      </c>
      <c r="T556" s="785" t="s">
        <v>2986</v>
      </c>
      <c r="U556" s="785" t="s">
        <v>15987</v>
      </c>
      <c r="V556" s="785">
        <v>12</v>
      </c>
      <c r="W556" s="785" t="s">
        <v>11009</v>
      </c>
      <c r="X556" s="785" t="s">
        <v>11009</v>
      </c>
      <c r="Y556" s="615" t="str">
        <f t="shared" si="8"/>
        <v>Kennedy Amiani Anzeze</v>
      </c>
      <c r="Z556" s="785" t="s">
        <v>2599</v>
      </c>
      <c r="AA556" s="785" t="s">
        <v>4314</v>
      </c>
      <c r="AB556" s="785" t="s">
        <v>2605</v>
      </c>
      <c r="AC556" s="785" t="s">
        <v>2606</v>
      </c>
      <c r="AD556" s="786">
        <v>44382</v>
      </c>
    </row>
    <row r="557" spans="1:30" ht="15.75">
      <c r="A557" s="785" t="s">
        <v>4301</v>
      </c>
      <c r="B557" s="785" t="s">
        <v>12513</v>
      </c>
      <c r="C557" s="785" t="s">
        <v>4379</v>
      </c>
      <c r="D557" s="785" t="s">
        <v>2598</v>
      </c>
      <c r="E557" s="785" t="s">
        <v>12514</v>
      </c>
      <c r="F557" s="786">
        <v>44371</v>
      </c>
      <c r="G557" s="785" t="s">
        <v>12118</v>
      </c>
      <c r="H557" s="786">
        <v>44381</v>
      </c>
      <c r="I557" s="785" t="s">
        <v>12515</v>
      </c>
      <c r="J557" s="785" t="s">
        <v>629</v>
      </c>
      <c r="K557" s="785" t="s">
        <v>2612</v>
      </c>
      <c r="L557" s="785" t="s">
        <v>12516</v>
      </c>
      <c r="M557" s="785"/>
      <c r="N557" s="785"/>
      <c r="O557" s="785" t="s">
        <v>12517</v>
      </c>
      <c r="P557" s="787">
        <v>36.872475000000001</v>
      </c>
      <c r="Q557" s="787">
        <v>0.75772300000000004</v>
      </c>
      <c r="R557" s="785" t="s">
        <v>4535</v>
      </c>
      <c r="S557" s="785" t="s">
        <v>11854</v>
      </c>
      <c r="T557" s="785" t="s">
        <v>4536</v>
      </c>
      <c r="U557" s="785" t="s">
        <v>12518</v>
      </c>
      <c r="V557" s="785">
        <v>6</v>
      </c>
      <c r="W557" s="785" t="s">
        <v>2608</v>
      </c>
      <c r="X557" s="785" t="s">
        <v>3179</v>
      </c>
      <c r="Y557" s="615" t="str">
        <f t="shared" si="8"/>
        <v>James Musyoka</v>
      </c>
      <c r="Z557" s="785" t="s">
        <v>2599</v>
      </c>
      <c r="AA557" s="785" t="s">
        <v>5464</v>
      </c>
      <c r="AB557" s="785" t="s">
        <v>2609</v>
      </c>
      <c r="AC557" s="785" t="s">
        <v>2610</v>
      </c>
      <c r="AD557" s="786">
        <v>44371</v>
      </c>
    </row>
    <row r="558" spans="1:30" ht="15.75">
      <c r="A558" s="785" t="s">
        <v>4301</v>
      </c>
      <c r="B558" s="785" t="s">
        <v>12507</v>
      </c>
      <c r="C558" s="785" t="s">
        <v>4379</v>
      </c>
      <c r="D558" s="785" t="s">
        <v>2598</v>
      </c>
      <c r="E558" s="785" t="s">
        <v>7990</v>
      </c>
      <c r="F558" s="786">
        <v>44369</v>
      </c>
      <c r="G558" s="785" t="s">
        <v>12508</v>
      </c>
      <c r="H558" s="786">
        <v>44379</v>
      </c>
      <c r="I558" s="785" t="s">
        <v>12509</v>
      </c>
      <c r="J558" s="785" t="s">
        <v>629</v>
      </c>
      <c r="K558" s="785" t="s">
        <v>2612</v>
      </c>
      <c r="L558" s="785" t="s">
        <v>12510</v>
      </c>
      <c r="M558" s="785"/>
      <c r="N558" s="785"/>
      <c r="O558" s="785" t="s">
        <v>12511</v>
      </c>
      <c r="P558" s="787">
        <v>36.889246999999997</v>
      </c>
      <c r="Q558" s="787">
        <v>0.789663</v>
      </c>
      <c r="R558" s="785" t="s">
        <v>4535</v>
      </c>
      <c r="S558" s="785" t="s">
        <v>11854</v>
      </c>
      <c r="T558" s="785" t="s">
        <v>11854</v>
      </c>
      <c r="U558" s="785" t="s">
        <v>12512</v>
      </c>
      <c r="V558" s="785">
        <v>6</v>
      </c>
      <c r="W558" s="785" t="s">
        <v>2608</v>
      </c>
      <c r="X558" s="785" t="s">
        <v>3179</v>
      </c>
      <c r="Y558" s="615" t="str">
        <f t="shared" si="8"/>
        <v>James Musyoka</v>
      </c>
      <c r="Z558" s="785" t="s">
        <v>2599</v>
      </c>
      <c r="AA558" s="785" t="s">
        <v>5464</v>
      </c>
      <c r="AB558" s="785" t="s">
        <v>2609</v>
      </c>
      <c r="AC558" s="785" t="s">
        <v>2610</v>
      </c>
      <c r="AD558" s="786">
        <v>44369</v>
      </c>
    </row>
    <row r="559" spans="1:30" ht="15.75">
      <c r="A559" s="785" t="s">
        <v>4301</v>
      </c>
      <c r="B559" s="785" t="s">
        <v>28516</v>
      </c>
      <c r="C559" s="785" t="s">
        <v>4303</v>
      </c>
      <c r="D559" s="785" t="s">
        <v>2599</v>
      </c>
      <c r="E559" s="785" t="s">
        <v>26358</v>
      </c>
      <c r="F559" s="786">
        <v>44351</v>
      </c>
      <c r="G559" s="785" t="s">
        <v>12508</v>
      </c>
      <c r="H559" s="786">
        <v>44379</v>
      </c>
      <c r="I559" s="785" t="s">
        <v>28517</v>
      </c>
      <c r="J559" s="785" t="s">
        <v>629</v>
      </c>
      <c r="K559" s="785" t="s">
        <v>28518</v>
      </c>
      <c r="L559" s="785" t="s">
        <v>28519</v>
      </c>
      <c r="M559" s="785"/>
      <c r="N559" s="785"/>
      <c r="O559" s="785"/>
      <c r="P559" s="787">
        <v>38.341807000000003</v>
      </c>
      <c r="Q559" s="787">
        <v>-3.4471669999999999</v>
      </c>
      <c r="R559" s="785" t="s">
        <v>766</v>
      </c>
      <c r="S559" s="785" t="s">
        <v>2745</v>
      </c>
      <c r="T559" s="785" t="s">
        <v>3205</v>
      </c>
      <c r="U559" s="785" t="s">
        <v>24085</v>
      </c>
      <c r="V559" s="785">
        <v>8</v>
      </c>
      <c r="W559" s="785" t="s">
        <v>2739</v>
      </c>
      <c r="X559" s="785"/>
      <c r="Y559" s="615" t="str">
        <f t="shared" si="8"/>
        <v>Afrisol Energy Ltd</v>
      </c>
      <c r="Z559" s="785" t="s">
        <v>2599</v>
      </c>
      <c r="AA559" s="785" t="s">
        <v>4314</v>
      </c>
      <c r="AB559" s="785" t="s">
        <v>2683</v>
      </c>
      <c r="AC559" s="785" t="s">
        <v>2606</v>
      </c>
      <c r="AD559" s="786">
        <v>44775</v>
      </c>
    </row>
    <row r="560" spans="1:30" ht="15.75">
      <c r="A560" s="785" t="s">
        <v>4301</v>
      </c>
      <c r="B560" s="785" t="s">
        <v>28677</v>
      </c>
      <c r="C560" s="785" t="s">
        <v>4303</v>
      </c>
      <c r="D560" s="785" t="s">
        <v>2599</v>
      </c>
      <c r="E560" s="785" t="s">
        <v>11860</v>
      </c>
      <c r="F560" s="786">
        <v>44373</v>
      </c>
      <c r="G560" s="785" t="s">
        <v>12508</v>
      </c>
      <c r="H560" s="786">
        <v>44379</v>
      </c>
      <c r="I560" s="785" t="s">
        <v>28678</v>
      </c>
      <c r="J560" s="785" t="s">
        <v>629</v>
      </c>
      <c r="K560" s="785" t="s">
        <v>28679</v>
      </c>
      <c r="L560" s="785" t="s">
        <v>28680</v>
      </c>
      <c r="M560" s="785"/>
      <c r="N560" s="785"/>
      <c r="O560" s="785"/>
      <c r="P560" s="787">
        <v>38.356597000000001</v>
      </c>
      <c r="Q560" s="787">
        <v>-3.4329869999999998</v>
      </c>
      <c r="R560" s="785" t="s">
        <v>766</v>
      </c>
      <c r="S560" s="785" t="s">
        <v>2745</v>
      </c>
      <c r="T560" s="785" t="s">
        <v>2745</v>
      </c>
      <c r="U560" s="785" t="s">
        <v>6878</v>
      </c>
      <c r="V560" s="785">
        <v>8</v>
      </c>
      <c r="W560" s="785" t="s">
        <v>2739</v>
      </c>
      <c r="X560" s="785"/>
      <c r="Y560" s="615" t="str">
        <f t="shared" si="8"/>
        <v>Afrisol Energy Ltd</v>
      </c>
      <c r="Z560" s="785" t="s">
        <v>2599</v>
      </c>
      <c r="AA560" s="785" t="s">
        <v>4314</v>
      </c>
      <c r="AB560" s="785" t="s">
        <v>2683</v>
      </c>
      <c r="AC560" s="785" t="s">
        <v>2606</v>
      </c>
      <c r="AD560" s="786">
        <v>44678</v>
      </c>
    </row>
    <row r="561" spans="1:30" ht="15.75">
      <c r="A561" s="785" t="s">
        <v>4301</v>
      </c>
      <c r="B561" s="785" t="s">
        <v>12502</v>
      </c>
      <c r="C561" s="785" t="s">
        <v>4379</v>
      </c>
      <c r="D561" s="785" t="s">
        <v>2751</v>
      </c>
      <c r="E561" s="785" t="s">
        <v>12503</v>
      </c>
      <c r="F561" s="786">
        <v>44368</v>
      </c>
      <c r="G561" s="785" t="s">
        <v>12107</v>
      </c>
      <c r="H561" s="786">
        <v>44378</v>
      </c>
      <c r="I561" s="785" t="s">
        <v>12504</v>
      </c>
      <c r="J561" s="785" t="s">
        <v>629</v>
      </c>
      <c r="K561" s="785" t="s">
        <v>2612</v>
      </c>
      <c r="L561" s="785" t="s">
        <v>12505</v>
      </c>
      <c r="M561" s="785"/>
      <c r="N561" s="785"/>
      <c r="O561" s="785" t="s">
        <v>12506</v>
      </c>
      <c r="P561" s="787">
        <v>36.849671999999998</v>
      </c>
      <c r="Q561" s="787">
        <v>0.78293500000000005</v>
      </c>
      <c r="R561" s="785" t="s">
        <v>4535</v>
      </c>
      <c r="S561" s="785" t="s">
        <v>4536</v>
      </c>
      <c r="T561" s="785" t="s">
        <v>4536</v>
      </c>
      <c r="U561" s="785" t="s">
        <v>11864</v>
      </c>
      <c r="V561" s="785">
        <v>6</v>
      </c>
      <c r="W561" s="785" t="s">
        <v>2608</v>
      </c>
      <c r="X561" s="785" t="s">
        <v>3179</v>
      </c>
      <c r="Y561" s="615" t="str">
        <f t="shared" si="8"/>
        <v>James Musyoka</v>
      </c>
      <c r="Z561" s="785" t="s">
        <v>2599</v>
      </c>
      <c r="AA561" s="785" t="s">
        <v>5464</v>
      </c>
      <c r="AB561" s="785" t="s">
        <v>2609</v>
      </c>
      <c r="AC561" s="785" t="s">
        <v>2610</v>
      </c>
      <c r="AD561" s="786">
        <v>44368</v>
      </c>
    </row>
    <row r="562" spans="1:30" ht="15.75">
      <c r="A562" s="785" t="s">
        <v>4301</v>
      </c>
      <c r="B562" s="785" t="s">
        <v>19752</v>
      </c>
      <c r="C562" s="785" t="s">
        <v>4303</v>
      </c>
      <c r="D562" s="785" t="s">
        <v>2599</v>
      </c>
      <c r="E562" s="785" t="s">
        <v>7981</v>
      </c>
      <c r="F562" s="786">
        <v>44348</v>
      </c>
      <c r="G562" s="785" t="s">
        <v>12107</v>
      </c>
      <c r="H562" s="786">
        <v>44378</v>
      </c>
      <c r="I562" s="785" t="s">
        <v>19753</v>
      </c>
      <c r="J562" s="785" t="s">
        <v>627</v>
      </c>
      <c r="K562" s="785">
        <v>99999</v>
      </c>
      <c r="L562" s="785" t="s">
        <v>19754</v>
      </c>
      <c r="M562" s="785"/>
      <c r="N562" s="785"/>
      <c r="O562" s="785"/>
      <c r="P562" s="787">
        <v>37.464325000000002</v>
      </c>
      <c r="Q562" s="787">
        <v>-0.48632999999999998</v>
      </c>
      <c r="R562" s="785" t="s">
        <v>1089</v>
      </c>
      <c r="S562" s="785" t="s">
        <v>1164</v>
      </c>
      <c r="T562" s="785" t="s">
        <v>3774</v>
      </c>
      <c r="U562" s="785" t="s">
        <v>19755</v>
      </c>
      <c r="V562" s="785">
        <v>8</v>
      </c>
      <c r="W562" s="785" t="s">
        <v>3324</v>
      </c>
      <c r="X562" s="785" t="s">
        <v>19716</v>
      </c>
      <c r="Y562" s="615" t="str">
        <f t="shared" si="8"/>
        <v>Peter kivuti</v>
      </c>
      <c r="Z562" s="785" t="s">
        <v>2599</v>
      </c>
      <c r="AA562" s="785" t="s">
        <v>4314</v>
      </c>
      <c r="AB562" s="785" t="s">
        <v>2683</v>
      </c>
      <c r="AC562" s="785" t="s">
        <v>2606</v>
      </c>
      <c r="AD562" s="786">
        <v>44379</v>
      </c>
    </row>
    <row r="563" spans="1:30" ht="15.75">
      <c r="A563" s="785" t="s">
        <v>4301</v>
      </c>
      <c r="B563" s="785" t="s">
        <v>21133</v>
      </c>
      <c r="C563" s="785" t="s">
        <v>4303</v>
      </c>
      <c r="D563" s="785" t="s">
        <v>2599</v>
      </c>
      <c r="E563" s="785" t="s">
        <v>6427</v>
      </c>
      <c r="F563" s="786">
        <v>44338</v>
      </c>
      <c r="G563" s="785" t="s">
        <v>12107</v>
      </c>
      <c r="H563" s="786">
        <v>44378</v>
      </c>
      <c r="I563" s="785" t="s">
        <v>21134</v>
      </c>
      <c r="J563" s="785" t="s">
        <v>629</v>
      </c>
      <c r="K563" s="785" t="s">
        <v>21135</v>
      </c>
      <c r="L563" s="785" t="s">
        <v>21136</v>
      </c>
      <c r="M563" s="785"/>
      <c r="N563" s="785"/>
      <c r="O563" s="785" t="s">
        <v>21137</v>
      </c>
      <c r="P563" s="787">
        <v>36.026342</v>
      </c>
      <c r="Q563" s="787">
        <v>-0.32072000000000001</v>
      </c>
      <c r="R563" s="785" t="s">
        <v>695</v>
      </c>
      <c r="S563" s="785" t="s">
        <v>696</v>
      </c>
      <c r="T563" s="785" t="s">
        <v>3776</v>
      </c>
      <c r="U563" s="785" t="s">
        <v>21132</v>
      </c>
      <c r="V563" s="785">
        <v>10</v>
      </c>
      <c r="W563" s="785" t="s">
        <v>21103</v>
      </c>
      <c r="X563" s="785" t="s">
        <v>21104</v>
      </c>
      <c r="Y563" s="615" t="str">
        <f t="shared" si="8"/>
        <v>Robert Ngetich</v>
      </c>
      <c r="Z563" s="785" t="s">
        <v>2599</v>
      </c>
      <c r="AA563" s="785" t="s">
        <v>4314</v>
      </c>
      <c r="AB563" s="785" t="s">
        <v>2683</v>
      </c>
      <c r="AC563" s="785" t="s">
        <v>2606</v>
      </c>
      <c r="AD563" s="786">
        <v>44391</v>
      </c>
    </row>
    <row r="564" spans="1:30" ht="15.75">
      <c r="A564" s="785" t="s">
        <v>4301</v>
      </c>
      <c r="B564" s="785" t="s">
        <v>12497</v>
      </c>
      <c r="C564" s="785" t="s">
        <v>4379</v>
      </c>
      <c r="D564" s="785" t="s">
        <v>2598</v>
      </c>
      <c r="E564" s="785" t="s">
        <v>12498</v>
      </c>
      <c r="F564" s="786">
        <v>44367</v>
      </c>
      <c r="G564" s="785" t="s">
        <v>12100</v>
      </c>
      <c r="H564" s="786">
        <v>44377</v>
      </c>
      <c r="I564" s="785" t="s">
        <v>12499</v>
      </c>
      <c r="J564" s="785" t="s">
        <v>629</v>
      </c>
      <c r="K564" s="785" t="s">
        <v>2612</v>
      </c>
      <c r="L564" s="785" t="s">
        <v>12500</v>
      </c>
      <c r="M564" s="785"/>
      <c r="N564" s="785"/>
      <c r="O564" s="785" t="s">
        <v>12501</v>
      </c>
      <c r="P564" s="787">
        <v>36.855727000000002</v>
      </c>
      <c r="Q564" s="787">
        <v>0.77874200000000005</v>
      </c>
      <c r="R564" s="785" t="s">
        <v>4535</v>
      </c>
      <c r="S564" s="785" t="s">
        <v>4536</v>
      </c>
      <c r="T564" s="785" t="s">
        <v>4536</v>
      </c>
      <c r="U564" s="785" t="s">
        <v>11864</v>
      </c>
      <c r="V564" s="785">
        <v>6</v>
      </c>
      <c r="W564" s="785" t="s">
        <v>2608</v>
      </c>
      <c r="X564" s="785" t="s">
        <v>12462</v>
      </c>
      <c r="Y564" s="615" t="str">
        <f t="shared" si="8"/>
        <v>James musyoka</v>
      </c>
      <c r="Z564" s="785" t="s">
        <v>2599</v>
      </c>
      <c r="AA564" s="785" t="s">
        <v>5464</v>
      </c>
      <c r="AB564" s="785" t="s">
        <v>2609</v>
      </c>
      <c r="AC564" s="785" t="s">
        <v>2610</v>
      </c>
      <c r="AD564" s="786">
        <v>44367</v>
      </c>
    </row>
    <row r="565" spans="1:30" ht="15.75">
      <c r="A565" s="785" t="s">
        <v>4301</v>
      </c>
      <c r="B565" s="785" t="s">
        <v>26279</v>
      </c>
      <c r="C565" s="785" t="s">
        <v>4379</v>
      </c>
      <c r="D565" s="785" t="s">
        <v>4418</v>
      </c>
      <c r="E565" s="785" t="s">
        <v>12100</v>
      </c>
      <c r="F565" s="786">
        <v>44377</v>
      </c>
      <c r="G565" s="785" t="s">
        <v>12100</v>
      </c>
      <c r="H565" s="786">
        <v>44377</v>
      </c>
      <c r="I565" s="785" t="s">
        <v>26280</v>
      </c>
      <c r="J565" s="785" t="s">
        <v>627</v>
      </c>
      <c r="K565" s="785" t="s">
        <v>2612</v>
      </c>
      <c r="L565" s="785" t="s">
        <v>26281</v>
      </c>
      <c r="M565" s="785"/>
      <c r="N565" s="785"/>
      <c r="O565" s="785" t="s">
        <v>26282</v>
      </c>
      <c r="P565" s="787">
        <v>36.903202999999998</v>
      </c>
      <c r="Q565" s="787">
        <v>0.80578300000000003</v>
      </c>
      <c r="R565" s="785" t="s">
        <v>4535</v>
      </c>
      <c r="S565" s="785" t="s">
        <v>4536</v>
      </c>
      <c r="T565" s="785" t="s">
        <v>26283</v>
      </c>
      <c r="U565" s="785" t="s">
        <v>26284</v>
      </c>
      <c r="V565" s="785">
        <v>4</v>
      </c>
      <c r="W565" s="785" t="s">
        <v>2608</v>
      </c>
      <c r="X565" s="785"/>
      <c r="Y565" s="615" t="str">
        <f t="shared" si="8"/>
        <v>Biogas International Limited</v>
      </c>
      <c r="Z565" s="785" t="s">
        <v>2599</v>
      </c>
      <c r="AA565" s="785" t="s">
        <v>5464</v>
      </c>
      <c r="AB565" s="785" t="s">
        <v>2609</v>
      </c>
      <c r="AC565" s="785" t="s">
        <v>2610</v>
      </c>
      <c r="AD565" s="786">
        <v>44509</v>
      </c>
    </row>
    <row r="566" spans="1:30" ht="15.75">
      <c r="A566" s="785" t="s">
        <v>4301</v>
      </c>
      <c r="B566" s="785" t="s">
        <v>26346</v>
      </c>
      <c r="C566" s="785" t="s">
        <v>4379</v>
      </c>
      <c r="D566" s="785" t="s">
        <v>2598</v>
      </c>
      <c r="E566" s="785" t="s">
        <v>12498</v>
      </c>
      <c r="F566" s="786">
        <v>44367</v>
      </c>
      <c r="G566" s="785" t="s">
        <v>12100</v>
      </c>
      <c r="H566" s="786">
        <v>44377</v>
      </c>
      <c r="I566" s="785" t="s">
        <v>26347</v>
      </c>
      <c r="J566" s="785" t="s">
        <v>627</v>
      </c>
      <c r="K566" s="785" t="s">
        <v>2612</v>
      </c>
      <c r="L566" s="785" t="s">
        <v>26348</v>
      </c>
      <c r="M566" s="785"/>
      <c r="N566" s="785"/>
      <c r="O566" s="785" t="s">
        <v>26349</v>
      </c>
      <c r="P566" s="787">
        <v>36.865008000000003</v>
      </c>
      <c r="Q566" s="787">
        <v>0.752108</v>
      </c>
      <c r="R566" s="785" t="s">
        <v>4535</v>
      </c>
      <c r="S566" s="785" t="s">
        <v>4536</v>
      </c>
      <c r="T566" s="785" t="s">
        <v>26283</v>
      </c>
      <c r="U566" s="785" t="s">
        <v>26336</v>
      </c>
      <c r="V566" s="785">
        <v>4</v>
      </c>
      <c r="W566" s="785" t="s">
        <v>2608</v>
      </c>
      <c r="X566" s="785"/>
      <c r="Y566" s="615" t="str">
        <f t="shared" si="8"/>
        <v>Biogas International Limited</v>
      </c>
      <c r="Z566" s="785" t="s">
        <v>2599</v>
      </c>
      <c r="AA566" s="785" t="s">
        <v>5464</v>
      </c>
      <c r="AB566" s="785" t="s">
        <v>2609</v>
      </c>
      <c r="AC566" s="785" t="s">
        <v>2610</v>
      </c>
      <c r="AD566" s="786">
        <v>44369</v>
      </c>
    </row>
    <row r="567" spans="1:30" ht="15.75">
      <c r="A567" s="785" t="s">
        <v>4301</v>
      </c>
      <c r="B567" s="785" t="s">
        <v>12490</v>
      </c>
      <c r="C567" s="785" t="s">
        <v>4379</v>
      </c>
      <c r="D567" s="785" t="s">
        <v>4418</v>
      </c>
      <c r="E567" s="785" t="s">
        <v>12491</v>
      </c>
      <c r="F567" s="786">
        <v>44366</v>
      </c>
      <c r="G567" s="785" t="s">
        <v>12492</v>
      </c>
      <c r="H567" s="786">
        <v>44376</v>
      </c>
      <c r="I567" s="785" t="s">
        <v>12493</v>
      </c>
      <c r="J567" s="785" t="s">
        <v>629</v>
      </c>
      <c r="K567" s="785" t="s">
        <v>2612</v>
      </c>
      <c r="L567" s="785" t="s">
        <v>12494</v>
      </c>
      <c r="M567" s="785"/>
      <c r="N567" s="785"/>
      <c r="O567" s="785" t="s">
        <v>12495</v>
      </c>
      <c r="P567" s="787">
        <v>36.881587000000003</v>
      </c>
      <c r="Q567" s="787">
        <v>0.74555000000000005</v>
      </c>
      <c r="R567" s="785" t="s">
        <v>4535</v>
      </c>
      <c r="S567" s="785" t="s">
        <v>4536</v>
      </c>
      <c r="T567" s="785" t="s">
        <v>4536</v>
      </c>
      <c r="U567" s="785" t="s">
        <v>12496</v>
      </c>
      <c r="V567" s="785">
        <v>6</v>
      </c>
      <c r="W567" s="785" t="s">
        <v>2608</v>
      </c>
      <c r="X567" s="785" t="s">
        <v>3179</v>
      </c>
      <c r="Y567" s="615" t="str">
        <f t="shared" si="8"/>
        <v>James Musyoka</v>
      </c>
      <c r="Z567" s="785" t="s">
        <v>2599</v>
      </c>
      <c r="AA567" s="785" t="s">
        <v>5464</v>
      </c>
      <c r="AB567" s="785" t="s">
        <v>2609</v>
      </c>
      <c r="AC567" s="785" t="s">
        <v>2610</v>
      </c>
      <c r="AD567" s="786">
        <v>44366</v>
      </c>
    </row>
    <row r="568" spans="1:30" ht="15.75">
      <c r="A568" s="785" t="s">
        <v>4301</v>
      </c>
      <c r="B568" s="785" t="s">
        <v>26342</v>
      </c>
      <c r="C568" s="785" t="s">
        <v>4379</v>
      </c>
      <c r="D568" s="785" t="s">
        <v>2598</v>
      </c>
      <c r="E568" s="785" t="s">
        <v>12491</v>
      </c>
      <c r="F568" s="786">
        <v>44366</v>
      </c>
      <c r="G568" s="785" t="s">
        <v>12492</v>
      </c>
      <c r="H568" s="786">
        <v>44376</v>
      </c>
      <c r="I568" s="785" t="s">
        <v>26343</v>
      </c>
      <c r="J568" s="785" t="s">
        <v>627</v>
      </c>
      <c r="K568" s="785" t="s">
        <v>2612</v>
      </c>
      <c r="L568" s="785" t="s">
        <v>26344</v>
      </c>
      <c r="M568" s="785"/>
      <c r="N568" s="785"/>
      <c r="O568" s="785" t="s">
        <v>26345</v>
      </c>
      <c r="P568" s="787">
        <v>36.879308999999999</v>
      </c>
      <c r="Q568" s="787">
        <v>0.741981</v>
      </c>
      <c r="R568" s="785" t="s">
        <v>4535</v>
      </c>
      <c r="S568" s="785" t="s">
        <v>4536</v>
      </c>
      <c r="T568" s="785" t="s">
        <v>26283</v>
      </c>
      <c r="U568" s="785" t="s">
        <v>26283</v>
      </c>
      <c r="V568" s="785">
        <v>4</v>
      </c>
      <c r="W568" s="785" t="s">
        <v>2608</v>
      </c>
      <c r="X568" s="785"/>
      <c r="Y568" s="615" t="str">
        <f t="shared" si="8"/>
        <v>Biogas International Limited</v>
      </c>
      <c r="Z568" s="785" t="s">
        <v>2599</v>
      </c>
      <c r="AA568" s="785" t="s">
        <v>5464</v>
      </c>
      <c r="AB568" s="785" t="s">
        <v>2609</v>
      </c>
      <c r="AC568" s="785" t="s">
        <v>2610</v>
      </c>
      <c r="AD568" s="786">
        <v>44369</v>
      </c>
    </row>
    <row r="569" spans="1:30" ht="15.75">
      <c r="A569" s="785" t="s">
        <v>4301</v>
      </c>
      <c r="B569" s="785" t="s">
        <v>11736</v>
      </c>
      <c r="C569" s="785" t="s">
        <v>4303</v>
      </c>
      <c r="D569" s="785" t="s">
        <v>2599</v>
      </c>
      <c r="E569" s="785" t="s">
        <v>11737</v>
      </c>
      <c r="F569" s="786">
        <v>44275</v>
      </c>
      <c r="G569" s="785" t="s">
        <v>11738</v>
      </c>
      <c r="H569" s="786">
        <v>44375</v>
      </c>
      <c r="I569" s="785" t="s">
        <v>11739</v>
      </c>
      <c r="J569" s="785" t="s">
        <v>629</v>
      </c>
      <c r="K569" s="785" t="s">
        <v>11740</v>
      </c>
      <c r="L569" s="785" t="s">
        <v>11741</v>
      </c>
      <c r="M569" s="785"/>
      <c r="N569" s="785"/>
      <c r="O569" s="785" t="s">
        <v>11742</v>
      </c>
      <c r="P569" s="787">
        <v>35.146296</v>
      </c>
      <c r="Q569" s="787">
        <v>-0.61888200000000004</v>
      </c>
      <c r="R569" s="785" t="s">
        <v>2053</v>
      </c>
      <c r="S569" s="785" t="s">
        <v>2098</v>
      </c>
      <c r="T569" s="785" t="s">
        <v>11743</v>
      </c>
      <c r="U569" s="785" t="s">
        <v>3861</v>
      </c>
      <c r="V569" s="785">
        <v>10</v>
      </c>
      <c r="W569" s="785" t="s">
        <v>2760</v>
      </c>
      <c r="X569" s="785" t="s">
        <v>11734</v>
      </c>
      <c r="Y569" s="615" t="str">
        <f t="shared" si="8"/>
        <v>Jackson Chepkwony</v>
      </c>
      <c r="Z569" s="785" t="s">
        <v>2599</v>
      </c>
      <c r="AA569" s="785" t="s">
        <v>4314</v>
      </c>
      <c r="AB569" s="785" t="s">
        <v>2683</v>
      </c>
      <c r="AC569" s="785" t="s">
        <v>2606</v>
      </c>
      <c r="AD569" s="786">
        <v>44431</v>
      </c>
    </row>
    <row r="570" spans="1:30" ht="15.75">
      <c r="A570" s="785" t="s">
        <v>4301</v>
      </c>
      <c r="B570" s="785" t="s">
        <v>12484</v>
      </c>
      <c r="C570" s="785" t="s">
        <v>4379</v>
      </c>
      <c r="D570" s="785" t="s">
        <v>2751</v>
      </c>
      <c r="E570" s="785" t="s">
        <v>12485</v>
      </c>
      <c r="F570" s="786">
        <v>44365</v>
      </c>
      <c r="G570" s="785" t="s">
        <v>11738</v>
      </c>
      <c r="H570" s="786">
        <v>44375</v>
      </c>
      <c r="I570" s="785" t="s">
        <v>12486</v>
      </c>
      <c r="J570" s="785" t="s">
        <v>629</v>
      </c>
      <c r="K570" s="785" t="s">
        <v>2612</v>
      </c>
      <c r="L570" s="785" t="s">
        <v>12487</v>
      </c>
      <c r="M570" s="785"/>
      <c r="N570" s="785"/>
      <c r="O570" s="785" t="s">
        <v>12488</v>
      </c>
      <c r="P570" s="787">
        <v>36.868814999999998</v>
      </c>
      <c r="Q570" s="787">
        <v>0.74675199999999997</v>
      </c>
      <c r="R570" s="785" t="s">
        <v>4535</v>
      </c>
      <c r="S570" s="785" t="s">
        <v>4536</v>
      </c>
      <c r="T570" s="785" t="s">
        <v>4536</v>
      </c>
      <c r="U570" s="785" t="s">
        <v>12489</v>
      </c>
      <c r="V570" s="785">
        <v>6</v>
      </c>
      <c r="W570" s="785" t="s">
        <v>2608</v>
      </c>
      <c r="X570" s="785" t="s">
        <v>3179</v>
      </c>
      <c r="Y570" s="615" t="str">
        <f t="shared" si="8"/>
        <v>James Musyoka</v>
      </c>
      <c r="Z570" s="785" t="s">
        <v>2599</v>
      </c>
      <c r="AA570" s="785" t="s">
        <v>5464</v>
      </c>
      <c r="AB570" s="785" t="s">
        <v>2609</v>
      </c>
      <c r="AC570" s="785" t="s">
        <v>2610</v>
      </c>
      <c r="AD570" s="786">
        <v>44365</v>
      </c>
    </row>
    <row r="571" spans="1:30" ht="15.75">
      <c r="A571" s="785" t="s">
        <v>4301</v>
      </c>
      <c r="B571" s="785" t="s">
        <v>26337</v>
      </c>
      <c r="C571" s="785" t="s">
        <v>4379</v>
      </c>
      <c r="D571" s="785" t="s">
        <v>2598</v>
      </c>
      <c r="E571" s="785" t="s">
        <v>12485</v>
      </c>
      <c r="F571" s="786">
        <v>44365</v>
      </c>
      <c r="G571" s="785" t="s">
        <v>11738</v>
      </c>
      <c r="H571" s="786">
        <v>44375</v>
      </c>
      <c r="I571" s="785" t="s">
        <v>26338</v>
      </c>
      <c r="J571" s="785" t="s">
        <v>627</v>
      </c>
      <c r="K571" s="785" t="s">
        <v>2612</v>
      </c>
      <c r="L571" s="785" t="s">
        <v>26339</v>
      </c>
      <c r="M571" s="785"/>
      <c r="N571" s="785"/>
      <c r="O571" s="785" t="s">
        <v>26340</v>
      </c>
      <c r="P571" s="787">
        <v>36.864694999999998</v>
      </c>
      <c r="Q571" s="787">
        <v>0.753193</v>
      </c>
      <c r="R571" s="785" t="s">
        <v>4535</v>
      </c>
      <c r="S571" s="785" t="s">
        <v>4536</v>
      </c>
      <c r="T571" s="785" t="s">
        <v>26283</v>
      </c>
      <c r="U571" s="785" t="s">
        <v>26341</v>
      </c>
      <c r="V571" s="785">
        <v>4</v>
      </c>
      <c r="W571" s="785" t="s">
        <v>2608</v>
      </c>
      <c r="X571" s="785"/>
      <c r="Y571" s="615" t="str">
        <f t="shared" si="8"/>
        <v>Biogas International Limited</v>
      </c>
      <c r="Z571" s="785" t="s">
        <v>2599</v>
      </c>
      <c r="AA571" s="785" t="s">
        <v>5464</v>
      </c>
      <c r="AB571" s="785" t="s">
        <v>2609</v>
      </c>
      <c r="AC571" s="785" t="s">
        <v>2610</v>
      </c>
      <c r="AD571" s="786">
        <v>44369</v>
      </c>
    </row>
    <row r="572" spans="1:30" ht="15.75">
      <c r="A572" s="785" t="s">
        <v>4301</v>
      </c>
      <c r="B572" s="785" t="s">
        <v>12463</v>
      </c>
      <c r="C572" s="785" t="s">
        <v>4379</v>
      </c>
      <c r="D572" s="785" t="s">
        <v>2598</v>
      </c>
      <c r="E572" s="785" t="s">
        <v>12464</v>
      </c>
      <c r="F572" s="786">
        <v>44364</v>
      </c>
      <c r="G572" s="785" t="s">
        <v>12465</v>
      </c>
      <c r="H572" s="786">
        <v>44374</v>
      </c>
      <c r="I572" s="785" t="s">
        <v>12466</v>
      </c>
      <c r="J572" s="785" t="s">
        <v>629</v>
      </c>
      <c r="K572" s="785" t="s">
        <v>2612</v>
      </c>
      <c r="L572" s="785" t="s">
        <v>12467</v>
      </c>
      <c r="M572" s="785"/>
      <c r="N572" s="785"/>
      <c r="O572" s="785" t="s">
        <v>12468</v>
      </c>
      <c r="P572" s="787">
        <v>36.859442999999999</v>
      </c>
      <c r="Q572" s="787">
        <v>0.75492000000000004</v>
      </c>
      <c r="R572" s="785" t="s">
        <v>4535</v>
      </c>
      <c r="S572" s="785" t="s">
        <v>4536</v>
      </c>
      <c r="T572" s="785" t="s">
        <v>4536</v>
      </c>
      <c r="U572" s="785" t="s">
        <v>12469</v>
      </c>
      <c r="V572" s="785">
        <v>6</v>
      </c>
      <c r="W572" s="785" t="s">
        <v>2608</v>
      </c>
      <c r="X572" s="785" t="s">
        <v>3179</v>
      </c>
      <c r="Y572" s="615" t="str">
        <f t="shared" si="8"/>
        <v>James Musyoka</v>
      </c>
      <c r="Z572" s="785" t="s">
        <v>2599</v>
      </c>
      <c r="AA572" s="785" t="s">
        <v>5464</v>
      </c>
      <c r="AB572" s="785" t="s">
        <v>2609</v>
      </c>
      <c r="AC572" s="785" t="s">
        <v>2610</v>
      </c>
      <c r="AD572" s="786">
        <v>44364</v>
      </c>
    </row>
    <row r="573" spans="1:30" ht="15.75">
      <c r="A573" s="785" t="s">
        <v>4301</v>
      </c>
      <c r="B573" s="785" t="s">
        <v>17148</v>
      </c>
      <c r="C573" s="785" t="s">
        <v>4303</v>
      </c>
      <c r="D573" s="785" t="s">
        <v>2599</v>
      </c>
      <c r="E573" s="785" t="s">
        <v>7981</v>
      </c>
      <c r="F573" s="786">
        <v>44348</v>
      </c>
      <c r="G573" s="785" t="s">
        <v>12465</v>
      </c>
      <c r="H573" s="786">
        <v>44374</v>
      </c>
      <c r="I573" s="785" t="s">
        <v>17149</v>
      </c>
      <c r="J573" s="785" t="s">
        <v>627</v>
      </c>
      <c r="K573" s="785">
        <v>99999</v>
      </c>
      <c r="L573" s="785" t="s">
        <v>17150</v>
      </c>
      <c r="M573" s="785" t="s">
        <v>17151</v>
      </c>
      <c r="N573" s="785"/>
      <c r="O573" s="785"/>
      <c r="P573" s="787">
        <v>35.257161000000004</v>
      </c>
      <c r="Q573" s="787">
        <v>0.42044399999999998</v>
      </c>
      <c r="R573" s="785" t="s">
        <v>893</v>
      </c>
      <c r="S573" s="785" t="s">
        <v>2708</v>
      </c>
      <c r="T573" s="785" t="s">
        <v>2708</v>
      </c>
      <c r="U573" s="785" t="s">
        <v>17152</v>
      </c>
      <c r="V573" s="785">
        <v>12</v>
      </c>
      <c r="W573" s="785" t="s">
        <v>3116</v>
      </c>
      <c r="X573" s="785" t="s">
        <v>3116</v>
      </c>
      <c r="Y573" s="615" t="str">
        <f t="shared" si="8"/>
        <v>Luka Kiprop Maiyo</v>
      </c>
      <c r="Z573" s="785" t="s">
        <v>2599</v>
      </c>
      <c r="AA573" s="785" t="s">
        <v>4314</v>
      </c>
      <c r="AB573" s="785" t="s">
        <v>2683</v>
      </c>
      <c r="AC573" s="785" t="s">
        <v>2606</v>
      </c>
      <c r="AD573" s="786">
        <v>44412</v>
      </c>
    </row>
    <row r="574" spans="1:30" ht="15.75">
      <c r="A574" s="785" t="s">
        <v>4301</v>
      </c>
      <c r="B574" s="785" t="s">
        <v>26332</v>
      </c>
      <c r="C574" s="785" t="s">
        <v>4379</v>
      </c>
      <c r="D574" s="785" t="s">
        <v>4418</v>
      </c>
      <c r="E574" s="785" t="s">
        <v>12464</v>
      </c>
      <c r="F574" s="786">
        <v>44364</v>
      </c>
      <c r="G574" s="785" t="s">
        <v>12465</v>
      </c>
      <c r="H574" s="786">
        <v>44374</v>
      </c>
      <c r="I574" s="785" t="s">
        <v>26333</v>
      </c>
      <c r="J574" s="785" t="s">
        <v>629</v>
      </c>
      <c r="K574" s="785" t="s">
        <v>2612</v>
      </c>
      <c r="L574" s="785" t="s">
        <v>26334</v>
      </c>
      <c r="M574" s="785"/>
      <c r="N574" s="785"/>
      <c r="O574" s="785" t="s">
        <v>26335</v>
      </c>
      <c r="P574" s="787">
        <v>36.857802999999997</v>
      </c>
      <c r="Q574" s="787">
        <v>0.75403399999999998</v>
      </c>
      <c r="R574" s="785" t="s">
        <v>4535</v>
      </c>
      <c r="S574" s="785" t="s">
        <v>4536</v>
      </c>
      <c r="T574" s="785" t="s">
        <v>26283</v>
      </c>
      <c r="U574" s="785" t="s">
        <v>26336</v>
      </c>
      <c r="V574" s="785">
        <v>4</v>
      </c>
      <c r="W574" s="785" t="s">
        <v>2608</v>
      </c>
      <c r="X574" s="785"/>
      <c r="Y574" s="615" t="str">
        <f t="shared" si="8"/>
        <v>Biogas International Limited</v>
      </c>
      <c r="Z574" s="785" t="s">
        <v>2599</v>
      </c>
      <c r="AA574" s="785" t="s">
        <v>5464</v>
      </c>
      <c r="AB574" s="785" t="s">
        <v>2609</v>
      </c>
      <c r="AC574" s="785" t="s">
        <v>2610</v>
      </c>
      <c r="AD574" s="786">
        <v>44364</v>
      </c>
    </row>
    <row r="575" spans="1:30" ht="15.75">
      <c r="A575" s="785" t="s">
        <v>4301</v>
      </c>
      <c r="B575" s="785" t="s">
        <v>11858</v>
      </c>
      <c r="C575" s="785" t="s">
        <v>4379</v>
      </c>
      <c r="D575" s="785" t="s">
        <v>2598</v>
      </c>
      <c r="E575" s="785" t="s">
        <v>11859</v>
      </c>
      <c r="F575" s="786">
        <v>44363</v>
      </c>
      <c r="G575" s="785" t="s">
        <v>11860</v>
      </c>
      <c r="H575" s="786">
        <v>44373</v>
      </c>
      <c r="I575" s="785" t="s">
        <v>11861</v>
      </c>
      <c r="J575" s="785" t="s">
        <v>629</v>
      </c>
      <c r="K575" s="785" t="s">
        <v>2612</v>
      </c>
      <c r="L575" s="785" t="s">
        <v>11862</v>
      </c>
      <c r="M575" s="785"/>
      <c r="N575" s="785"/>
      <c r="O575" s="785" t="s">
        <v>11863</v>
      </c>
      <c r="P575" s="787">
        <v>36.847895000000001</v>
      </c>
      <c r="Q575" s="787">
        <v>0.78472799999999998</v>
      </c>
      <c r="R575" s="785" t="s">
        <v>4535</v>
      </c>
      <c r="S575" s="785" t="s">
        <v>4536</v>
      </c>
      <c r="T575" s="785" t="s">
        <v>4536</v>
      </c>
      <c r="U575" s="785" t="s">
        <v>11864</v>
      </c>
      <c r="V575" s="785">
        <v>6</v>
      </c>
      <c r="W575" s="785" t="s">
        <v>2608</v>
      </c>
      <c r="X575" s="785" t="s">
        <v>11857</v>
      </c>
      <c r="Y575" s="615" t="str">
        <f t="shared" si="8"/>
        <v>James</v>
      </c>
      <c r="Z575" s="785" t="s">
        <v>2599</v>
      </c>
      <c r="AA575" s="785" t="s">
        <v>5464</v>
      </c>
      <c r="AB575" s="785" t="s">
        <v>2609</v>
      </c>
      <c r="AC575" s="785" t="s">
        <v>2610</v>
      </c>
      <c r="AD575" s="786">
        <v>44363</v>
      </c>
    </row>
    <row r="576" spans="1:30" ht="15.75">
      <c r="A576" s="785" t="s">
        <v>4301</v>
      </c>
      <c r="B576" s="785" t="s">
        <v>26327</v>
      </c>
      <c r="C576" s="785" t="s">
        <v>4379</v>
      </c>
      <c r="D576" s="785" t="s">
        <v>2598</v>
      </c>
      <c r="E576" s="785" t="s">
        <v>11859</v>
      </c>
      <c r="F576" s="786">
        <v>44363</v>
      </c>
      <c r="G576" s="785" t="s">
        <v>11860</v>
      </c>
      <c r="H576" s="786">
        <v>44373</v>
      </c>
      <c r="I576" s="785" t="s">
        <v>26328</v>
      </c>
      <c r="J576" s="785" t="s">
        <v>629</v>
      </c>
      <c r="K576" s="785" t="s">
        <v>2612</v>
      </c>
      <c r="L576" s="785" t="s">
        <v>26329</v>
      </c>
      <c r="M576" s="785"/>
      <c r="N576" s="785"/>
      <c r="O576" s="785" t="s">
        <v>26330</v>
      </c>
      <c r="P576" s="787">
        <v>36.864646999999998</v>
      </c>
      <c r="Q576" s="787">
        <v>0.76950499999999999</v>
      </c>
      <c r="R576" s="785" t="s">
        <v>4535</v>
      </c>
      <c r="S576" s="785" t="s">
        <v>4536</v>
      </c>
      <c r="T576" s="785" t="s">
        <v>26283</v>
      </c>
      <c r="U576" s="785" t="s">
        <v>26331</v>
      </c>
      <c r="V576" s="785">
        <v>4</v>
      </c>
      <c r="W576" s="785" t="s">
        <v>2608</v>
      </c>
      <c r="X576" s="785"/>
      <c r="Y576" s="615" t="str">
        <f t="shared" si="8"/>
        <v>Biogas International Limited</v>
      </c>
      <c r="Z576" s="785" t="s">
        <v>2599</v>
      </c>
      <c r="AA576" s="785" t="s">
        <v>5464</v>
      </c>
      <c r="AB576" s="785" t="s">
        <v>2609</v>
      </c>
      <c r="AC576" s="785" t="s">
        <v>2610</v>
      </c>
      <c r="AD576" s="786">
        <v>44364</v>
      </c>
    </row>
    <row r="577" spans="1:30" ht="15.75">
      <c r="A577" s="785" t="s">
        <v>4301</v>
      </c>
      <c r="B577" s="785" t="s">
        <v>20607</v>
      </c>
      <c r="C577" s="785" t="s">
        <v>4303</v>
      </c>
      <c r="D577" s="785" t="s">
        <v>2599</v>
      </c>
      <c r="E577" s="785" t="s">
        <v>13506</v>
      </c>
      <c r="F577" s="786">
        <v>44326</v>
      </c>
      <c r="G577" s="785" t="s">
        <v>20608</v>
      </c>
      <c r="H577" s="786">
        <v>44370</v>
      </c>
      <c r="I577" s="785" t="s">
        <v>20609</v>
      </c>
      <c r="J577" s="785" t="s">
        <v>627</v>
      </c>
      <c r="K577" s="785" t="s">
        <v>20610</v>
      </c>
      <c r="L577" s="785" t="s">
        <v>20611</v>
      </c>
      <c r="M577" s="785" t="s">
        <v>20612</v>
      </c>
      <c r="N577" s="785"/>
      <c r="O577" s="785" t="s">
        <v>20613</v>
      </c>
      <c r="P577" s="787">
        <v>37.652107000000001</v>
      </c>
      <c r="Q577" s="787">
        <v>-6.7336999999999994E-2</v>
      </c>
      <c r="R577" s="785" t="s">
        <v>1104</v>
      </c>
      <c r="S577" s="785" t="s">
        <v>2643</v>
      </c>
      <c r="T577" s="785" t="s">
        <v>3856</v>
      </c>
      <c r="U577" s="785" t="s">
        <v>3856</v>
      </c>
      <c r="V577" s="785">
        <v>10</v>
      </c>
      <c r="W577" s="785" t="s">
        <v>8017</v>
      </c>
      <c r="X577" s="785" t="s">
        <v>20484</v>
      </c>
      <c r="Y577" s="615" t="str">
        <f t="shared" si="8"/>
        <v>Phineas Mawira</v>
      </c>
      <c r="Z577" s="785" t="s">
        <v>2599</v>
      </c>
      <c r="AA577" s="785" t="s">
        <v>4314</v>
      </c>
      <c r="AB577" s="785" t="s">
        <v>2683</v>
      </c>
      <c r="AC577" s="785" t="s">
        <v>2606</v>
      </c>
      <c r="AD577" s="786">
        <v>44413</v>
      </c>
    </row>
    <row r="578" spans="1:30" ht="15.75">
      <c r="A578" s="785" t="s">
        <v>4301</v>
      </c>
      <c r="B578" s="785" t="s">
        <v>7988</v>
      </c>
      <c r="C578" s="785" t="s">
        <v>4303</v>
      </c>
      <c r="D578" s="785" t="s">
        <v>2599</v>
      </c>
      <c r="E578" s="785" t="s">
        <v>7989</v>
      </c>
      <c r="F578" s="786">
        <v>44277</v>
      </c>
      <c r="G578" s="785" t="s">
        <v>7990</v>
      </c>
      <c r="H578" s="786">
        <v>44369</v>
      </c>
      <c r="I578" s="785" t="s">
        <v>7991</v>
      </c>
      <c r="J578" s="785" t="s">
        <v>629</v>
      </c>
      <c r="K578" s="785">
        <v>99999</v>
      </c>
      <c r="L578" s="785" t="s">
        <v>7992</v>
      </c>
      <c r="M578" s="785"/>
      <c r="N578" s="785"/>
      <c r="O578" s="785" t="s">
        <v>7993</v>
      </c>
      <c r="P578" s="787">
        <v>37.249696999999998</v>
      </c>
      <c r="Q578" s="787">
        <v>-0.54180899999999999</v>
      </c>
      <c r="R578" s="785" t="s">
        <v>1961</v>
      </c>
      <c r="S578" s="785" t="s">
        <v>1962</v>
      </c>
      <c r="T578" s="785" t="s">
        <v>7193</v>
      </c>
      <c r="U578" s="785" t="s">
        <v>7994</v>
      </c>
      <c r="V578" s="785">
        <v>10</v>
      </c>
      <c r="W578" s="785" t="s">
        <v>7939</v>
      </c>
      <c r="X578" s="785" t="s">
        <v>7940</v>
      </c>
      <c r="Y578" s="615" t="str">
        <f t="shared" ref="Y578:Y641" si="9">IF(X578="",W578,X578)</f>
        <v>Eric Mugo</v>
      </c>
      <c r="Z578" s="785" t="s">
        <v>2599</v>
      </c>
      <c r="AA578" s="785" t="s">
        <v>4314</v>
      </c>
      <c r="AB578" s="785" t="s">
        <v>2605</v>
      </c>
      <c r="AC578" s="785" t="s">
        <v>2606</v>
      </c>
      <c r="AD578" s="786">
        <v>44370</v>
      </c>
    </row>
    <row r="579" spans="1:30" ht="15.75">
      <c r="A579" s="785" t="s">
        <v>4301</v>
      </c>
      <c r="B579" s="785" t="s">
        <v>13505</v>
      </c>
      <c r="C579" s="785" t="s">
        <v>4303</v>
      </c>
      <c r="D579" s="785" t="s">
        <v>2599</v>
      </c>
      <c r="E579" s="785" t="s">
        <v>13506</v>
      </c>
      <c r="F579" s="786">
        <v>44326</v>
      </c>
      <c r="G579" s="785" t="s">
        <v>12498</v>
      </c>
      <c r="H579" s="786">
        <v>44367</v>
      </c>
      <c r="I579" s="785" t="s">
        <v>13507</v>
      </c>
      <c r="J579" s="785" t="s">
        <v>629</v>
      </c>
      <c r="K579" s="785" t="s">
        <v>13508</v>
      </c>
      <c r="L579" s="785" t="s">
        <v>13509</v>
      </c>
      <c r="M579" s="785"/>
      <c r="N579" s="785"/>
      <c r="O579" s="785" t="s">
        <v>13510</v>
      </c>
      <c r="P579" s="787">
        <v>35.019154999999998</v>
      </c>
      <c r="Q579" s="787">
        <v>-0.58588799999999996</v>
      </c>
      <c r="R579" s="785" t="s">
        <v>843</v>
      </c>
      <c r="S579" s="785" t="s">
        <v>1310</v>
      </c>
      <c r="T579" s="785" t="s">
        <v>1311</v>
      </c>
      <c r="U579" s="785" t="s">
        <v>13504</v>
      </c>
      <c r="V579" s="785">
        <v>6</v>
      </c>
      <c r="W579" s="785" t="s">
        <v>3276</v>
      </c>
      <c r="X579" s="785" t="s">
        <v>2754</v>
      </c>
      <c r="Y579" s="615" t="str">
        <f t="shared" si="9"/>
        <v>Joel Nyambane Moigare</v>
      </c>
      <c r="Z579" s="785" t="s">
        <v>2599</v>
      </c>
      <c r="AA579" s="785" t="s">
        <v>4349</v>
      </c>
      <c r="AB579" s="785" t="s">
        <v>2683</v>
      </c>
      <c r="AC579" s="785" t="s">
        <v>2606</v>
      </c>
      <c r="AD579" s="786">
        <v>44420</v>
      </c>
    </row>
    <row r="580" spans="1:30" ht="15.75">
      <c r="A580" s="785" t="s">
        <v>4301</v>
      </c>
      <c r="B580" s="785" t="s">
        <v>12739</v>
      </c>
      <c r="C580" s="785" t="s">
        <v>4303</v>
      </c>
      <c r="D580" s="785" t="s">
        <v>2599</v>
      </c>
      <c r="E580" s="785" t="s">
        <v>12740</v>
      </c>
      <c r="F580" s="786">
        <v>44323</v>
      </c>
      <c r="G580" s="785" t="s">
        <v>12485</v>
      </c>
      <c r="H580" s="786">
        <v>44365</v>
      </c>
      <c r="I580" s="785" t="s">
        <v>12741</v>
      </c>
      <c r="J580" s="785" t="s">
        <v>629</v>
      </c>
      <c r="K580" s="785" t="s">
        <v>12742</v>
      </c>
      <c r="L580" s="785" t="s">
        <v>12743</v>
      </c>
      <c r="M580" s="785"/>
      <c r="N580" s="785"/>
      <c r="O580" s="785"/>
      <c r="P580" s="787">
        <v>36.170743999999999</v>
      </c>
      <c r="Q580" s="787">
        <v>-0.34215699999999999</v>
      </c>
      <c r="R580" s="785" t="s">
        <v>695</v>
      </c>
      <c r="S580" s="785" t="s">
        <v>2769</v>
      </c>
      <c r="T580" s="785" t="s">
        <v>5301</v>
      </c>
      <c r="U580" s="785" t="s">
        <v>10485</v>
      </c>
      <c r="V580" s="785">
        <v>6</v>
      </c>
      <c r="W580" s="785" t="s">
        <v>11964</v>
      </c>
      <c r="X580" s="785" t="s">
        <v>3814</v>
      </c>
      <c r="Y580" s="615" t="str">
        <f t="shared" si="9"/>
        <v>James Mwai</v>
      </c>
      <c r="Z580" s="785" t="s">
        <v>2599</v>
      </c>
      <c r="AA580" s="785" t="s">
        <v>4314</v>
      </c>
      <c r="AB580" s="785" t="s">
        <v>2683</v>
      </c>
      <c r="AC580" s="785" t="s">
        <v>2606</v>
      </c>
      <c r="AD580" s="786">
        <v>44387</v>
      </c>
    </row>
    <row r="581" spans="1:30" ht="15.75">
      <c r="A581" s="785" t="s">
        <v>4301</v>
      </c>
      <c r="B581" s="785" t="s">
        <v>12718</v>
      </c>
      <c r="C581" s="785" t="s">
        <v>4303</v>
      </c>
      <c r="D581" s="785" t="s">
        <v>2599</v>
      </c>
      <c r="E581" s="785" t="s">
        <v>4457</v>
      </c>
      <c r="F581" s="786">
        <v>44354</v>
      </c>
      <c r="G581" s="785" t="s">
        <v>12464</v>
      </c>
      <c r="H581" s="786">
        <v>44364</v>
      </c>
      <c r="I581" s="785" t="s">
        <v>12719</v>
      </c>
      <c r="J581" s="785" t="s">
        <v>629</v>
      </c>
      <c r="K581" s="785">
        <v>99999</v>
      </c>
      <c r="L581" s="785" t="s">
        <v>12720</v>
      </c>
      <c r="M581" s="785" t="s">
        <v>12721</v>
      </c>
      <c r="N581" s="785"/>
      <c r="O581" s="785" t="s">
        <v>12722</v>
      </c>
      <c r="P581" s="787">
        <v>36.688088999999998</v>
      </c>
      <c r="Q581" s="787">
        <v>-1.3779920000000001</v>
      </c>
      <c r="R581" s="785" t="s">
        <v>1325</v>
      </c>
      <c r="S581" s="785" t="s">
        <v>1326</v>
      </c>
      <c r="T581" s="785" t="s">
        <v>1326</v>
      </c>
      <c r="U581" s="785" t="s">
        <v>3089</v>
      </c>
      <c r="V581" s="785">
        <v>9</v>
      </c>
      <c r="W581" s="785" t="s">
        <v>2608</v>
      </c>
      <c r="X581" s="785" t="s">
        <v>3179</v>
      </c>
      <c r="Y581" s="615" t="str">
        <f t="shared" si="9"/>
        <v>James Musyoka</v>
      </c>
      <c r="Z581" s="785" t="s">
        <v>2599</v>
      </c>
      <c r="AA581" s="785" t="s">
        <v>5464</v>
      </c>
      <c r="AB581" s="785" t="s">
        <v>2609</v>
      </c>
      <c r="AC581" s="785" t="s">
        <v>2610</v>
      </c>
      <c r="AD581" s="786">
        <v>44354</v>
      </c>
    </row>
    <row r="582" spans="1:30" ht="15.75">
      <c r="A582" s="785" t="s">
        <v>4301</v>
      </c>
      <c r="B582" s="785" t="s">
        <v>28681</v>
      </c>
      <c r="C582" s="785" t="s">
        <v>4379</v>
      </c>
      <c r="D582" s="785" t="s">
        <v>4418</v>
      </c>
      <c r="E582" s="785" t="s">
        <v>10321</v>
      </c>
      <c r="F582" s="786">
        <v>44318</v>
      </c>
      <c r="G582" s="785" t="s">
        <v>11859</v>
      </c>
      <c r="H582" s="786">
        <v>44363</v>
      </c>
      <c r="I582" s="785" t="s">
        <v>28682</v>
      </c>
      <c r="J582" s="785" t="s">
        <v>627</v>
      </c>
      <c r="K582" s="785" t="s">
        <v>28683</v>
      </c>
      <c r="L582" s="785" t="s">
        <v>28684</v>
      </c>
      <c r="M582" s="785"/>
      <c r="N582" s="785"/>
      <c r="O582" s="785" t="s">
        <v>28685</v>
      </c>
      <c r="P582" s="787">
        <v>36.923000000000002</v>
      </c>
      <c r="Q582" s="787">
        <v>-0.87345799999999996</v>
      </c>
      <c r="R582" s="785" t="s">
        <v>1030</v>
      </c>
      <c r="S582" s="785" t="s">
        <v>1795</v>
      </c>
      <c r="T582" s="785" t="s">
        <v>3200</v>
      </c>
      <c r="U582" s="785" t="s">
        <v>3613</v>
      </c>
      <c r="V582" s="785">
        <v>8</v>
      </c>
      <c r="W582" s="785" t="s">
        <v>2939</v>
      </c>
      <c r="X582" s="785"/>
      <c r="Y582" s="615" t="str">
        <f t="shared" si="9"/>
        <v>Nixon Kariuki Gaichuru</v>
      </c>
      <c r="Z582" s="785" t="s">
        <v>2599</v>
      </c>
      <c r="AA582" s="785" t="s">
        <v>4314</v>
      </c>
      <c r="AB582" s="785" t="s">
        <v>2605</v>
      </c>
      <c r="AC582" s="785" t="s">
        <v>2606</v>
      </c>
      <c r="AD582" s="786">
        <v>44407</v>
      </c>
    </row>
    <row r="583" spans="1:30" ht="15.75">
      <c r="A583" s="785" t="s">
        <v>4301</v>
      </c>
      <c r="B583" s="785" t="s">
        <v>32314</v>
      </c>
      <c r="C583" s="785" t="s">
        <v>4303</v>
      </c>
      <c r="D583" s="785" t="s">
        <v>2599</v>
      </c>
      <c r="E583" s="785" t="s">
        <v>4472</v>
      </c>
      <c r="F583" s="786">
        <v>44319</v>
      </c>
      <c r="G583" s="785" t="s">
        <v>32315</v>
      </c>
      <c r="H583" s="786">
        <v>44361</v>
      </c>
      <c r="I583" s="785" t="s">
        <v>32316</v>
      </c>
      <c r="J583" s="785" t="s">
        <v>629</v>
      </c>
      <c r="K583" s="785">
        <v>99999</v>
      </c>
      <c r="L583" s="785" t="s">
        <v>32317</v>
      </c>
      <c r="M583" s="785"/>
      <c r="N583" s="785"/>
      <c r="O583" s="785" t="s">
        <v>32318</v>
      </c>
      <c r="P583" s="787">
        <v>37.499378999999998</v>
      </c>
      <c r="Q583" s="787">
        <v>-2.9369230000000002</v>
      </c>
      <c r="R583" s="785" t="s">
        <v>1325</v>
      </c>
      <c r="S583" s="785" t="s">
        <v>2847</v>
      </c>
      <c r="T583" s="785" t="s">
        <v>3098</v>
      </c>
      <c r="U583" s="785" t="s">
        <v>3574</v>
      </c>
      <c r="V583" s="785">
        <v>12</v>
      </c>
      <c r="W583" s="785" t="s">
        <v>3890</v>
      </c>
      <c r="X583" s="785"/>
      <c r="Y583" s="615" t="str">
        <f t="shared" si="9"/>
        <v>Justus Inyasi Makipa</v>
      </c>
      <c r="Z583" s="785" t="s">
        <v>2599</v>
      </c>
      <c r="AA583" s="785" t="s">
        <v>4314</v>
      </c>
      <c r="AB583" s="785" t="s">
        <v>2605</v>
      </c>
      <c r="AC583" s="785" t="s">
        <v>2606</v>
      </c>
      <c r="AD583" s="786">
        <v>44485</v>
      </c>
    </row>
    <row r="584" spans="1:30" ht="15.75">
      <c r="A584" s="785" t="s">
        <v>4301</v>
      </c>
      <c r="B584" s="785" t="s">
        <v>4456</v>
      </c>
      <c r="C584" s="785" t="s">
        <v>4379</v>
      </c>
      <c r="D584" s="785" t="s">
        <v>4418</v>
      </c>
      <c r="E584" s="785" t="s">
        <v>4457</v>
      </c>
      <c r="F584" s="786">
        <v>44354</v>
      </c>
      <c r="G584" s="785" t="s">
        <v>4458</v>
      </c>
      <c r="H584" s="786">
        <v>44360</v>
      </c>
      <c r="I584" s="785" t="s">
        <v>4459</v>
      </c>
      <c r="J584" s="785" t="s">
        <v>629</v>
      </c>
      <c r="K584" s="785" t="s">
        <v>4460</v>
      </c>
      <c r="L584" s="785" t="s">
        <v>4461</v>
      </c>
      <c r="M584" s="785" t="s">
        <v>4462</v>
      </c>
      <c r="N584" s="785"/>
      <c r="O584" s="785"/>
      <c r="P584" s="787">
        <v>38.346755000000002</v>
      </c>
      <c r="Q584" s="787">
        <v>-3.3830779999999998</v>
      </c>
      <c r="R584" s="785" t="s">
        <v>766</v>
      </c>
      <c r="S584" s="785" t="s">
        <v>767</v>
      </c>
      <c r="T584" s="785" t="s">
        <v>768</v>
      </c>
      <c r="U584" s="785" t="s">
        <v>4463</v>
      </c>
      <c r="V584" s="785">
        <v>8</v>
      </c>
      <c r="W584" s="785" t="s">
        <v>2739</v>
      </c>
      <c r="X584" s="785" t="s">
        <v>2739</v>
      </c>
      <c r="Y584" s="615" t="str">
        <f t="shared" si="9"/>
        <v>Afrisol Energy Ltd</v>
      </c>
      <c r="Z584" s="785"/>
      <c r="AA584" s="785" t="s">
        <v>4314</v>
      </c>
      <c r="AB584" s="785" t="s">
        <v>2683</v>
      </c>
      <c r="AC584" s="785" t="s">
        <v>2606</v>
      </c>
      <c r="AD584" s="786">
        <v>44360</v>
      </c>
    </row>
    <row r="585" spans="1:30" ht="15.75">
      <c r="A585" s="785" t="s">
        <v>4301</v>
      </c>
      <c r="B585" s="785" t="s">
        <v>4464</v>
      </c>
      <c r="C585" s="785" t="s">
        <v>4303</v>
      </c>
      <c r="D585" s="785" t="s">
        <v>2599</v>
      </c>
      <c r="E585" s="785" t="s">
        <v>4465</v>
      </c>
      <c r="F585" s="786">
        <v>44341</v>
      </c>
      <c r="G585" s="785" t="s">
        <v>4458</v>
      </c>
      <c r="H585" s="786">
        <v>44360</v>
      </c>
      <c r="I585" s="785" t="s">
        <v>4466</v>
      </c>
      <c r="J585" s="785" t="s">
        <v>627</v>
      </c>
      <c r="K585" s="785" t="s">
        <v>4467</v>
      </c>
      <c r="L585" s="785" t="s">
        <v>4468</v>
      </c>
      <c r="M585" s="785"/>
      <c r="N585" s="785"/>
      <c r="O585" s="785" t="s">
        <v>4469</v>
      </c>
      <c r="P585" s="787">
        <v>38.327530000000003</v>
      </c>
      <c r="Q585" s="787">
        <v>-3.37304</v>
      </c>
      <c r="R585" s="785" t="s">
        <v>766</v>
      </c>
      <c r="S585" s="785" t="s">
        <v>767</v>
      </c>
      <c r="T585" s="785" t="s">
        <v>768</v>
      </c>
      <c r="U585" s="785" t="s">
        <v>4470</v>
      </c>
      <c r="V585" s="785">
        <v>8</v>
      </c>
      <c r="W585" s="785" t="s">
        <v>2739</v>
      </c>
      <c r="X585" s="785" t="s">
        <v>2739</v>
      </c>
      <c r="Y585" s="615" t="str">
        <f t="shared" si="9"/>
        <v>Afrisol Energy Ltd</v>
      </c>
      <c r="Z585" s="785" t="s">
        <v>2599</v>
      </c>
      <c r="AA585" s="785" t="s">
        <v>4314</v>
      </c>
      <c r="AB585" s="785" t="s">
        <v>2683</v>
      </c>
      <c r="AC585" s="785" t="s">
        <v>2606</v>
      </c>
      <c r="AD585" s="786">
        <v>44360</v>
      </c>
    </row>
    <row r="586" spans="1:30" ht="15.75">
      <c r="A586" s="785" t="s">
        <v>4301</v>
      </c>
      <c r="B586" s="785" t="s">
        <v>4471</v>
      </c>
      <c r="C586" s="785" t="s">
        <v>4303</v>
      </c>
      <c r="D586" s="785" t="s">
        <v>2599</v>
      </c>
      <c r="E586" s="785" t="s">
        <v>4472</v>
      </c>
      <c r="F586" s="786">
        <v>44319</v>
      </c>
      <c r="G586" s="785" t="s">
        <v>4458</v>
      </c>
      <c r="H586" s="786">
        <v>44360</v>
      </c>
      <c r="I586" s="785" t="s">
        <v>4473</v>
      </c>
      <c r="J586" s="785" t="s">
        <v>627</v>
      </c>
      <c r="K586" s="785" t="s">
        <v>4474</v>
      </c>
      <c r="L586" s="785" t="s">
        <v>4475</v>
      </c>
      <c r="M586" s="785"/>
      <c r="N586" s="785"/>
      <c r="O586" s="785" t="s">
        <v>4476</v>
      </c>
      <c r="P586" s="787">
        <v>38.324956999999998</v>
      </c>
      <c r="Q586" s="787">
        <v>-3.383067</v>
      </c>
      <c r="R586" s="785" t="s">
        <v>766</v>
      </c>
      <c r="S586" s="785" t="s">
        <v>767</v>
      </c>
      <c r="T586" s="785" t="s">
        <v>768</v>
      </c>
      <c r="U586" s="785" t="s">
        <v>4477</v>
      </c>
      <c r="V586" s="785">
        <v>8</v>
      </c>
      <c r="W586" s="785" t="s">
        <v>2739</v>
      </c>
      <c r="X586" s="785" t="s">
        <v>2739</v>
      </c>
      <c r="Y586" s="615" t="str">
        <f t="shared" si="9"/>
        <v>Afrisol Energy Ltd</v>
      </c>
      <c r="Z586" s="785" t="s">
        <v>2599</v>
      </c>
      <c r="AA586" s="785" t="s">
        <v>4314</v>
      </c>
      <c r="AB586" s="785" t="s">
        <v>2683</v>
      </c>
      <c r="AC586" s="785" t="s">
        <v>2606</v>
      </c>
      <c r="AD586" s="786">
        <v>44360</v>
      </c>
    </row>
    <row r="587" spans="1:30" ht="15.75">
      <c r="A587" s="785" t="s">
        <v>4301</v>
      </c>
      <c r="B587" s="785" t="s">
        <v>27514</v>
      </c>
      <c r="C587" s="785" t="s">
        <v>4379</v>
      </c>
      <c r="D587" s="785" t="s">
        <v>2598</v>
      </c>
      <c r="E587" s="785" t="s">
        <v>16704</v>
      </c>
      <c r="F587" s="786">
        <v>44349</v>
      </c>
      <c r="G587" s="785" t="s">
        <v>27515</v>
      </c>
      <c r="H587" s="786">
        <v>44359</v>
      </c>
      <c r="I587" s="785" t="s">
        <v>27516</v>
      </c>
      <c r="J587" s="785" t="s">
        <v>629</v>
      </c>
      <c r="K587" s="785">
        <v>99999</v>
      </c>
      <c r="L587" s="785" t="s">
        <v>27517</v>
      </c>
      <c r="M587" s="785" t="s">
        <v>27518</v>
      </c>
      <c r="N587" s="785"/>
      <c r="O587" s="785" t="s">
        <v>27519</v>
      </c>
      <c r="P587" s="787">
        <v>40.172840000000001</v>
      </c>
      <c r="Q587" s="787">
        <v>-2.4419300000000002</v>
      </c>
      <c r="R587" s="785" t="s">
        <v>12424</v>
      </c>
      <c r="S587" s="785" t="s">
        <v>12425</v>
      </c>
      <c r="T587" s="785" t="s">
        <v>27520</v>
      </c>
      <c r="U587" s="785" t="s">
        <v>27521</v>
      </c>
      <c r="V587" s="785">
        <v>6</v>
      </c>
      <c r="W587" s="785" t="s">
        <v>2608</v>
      </c>
      <c r="X587" s="785"/>
      <c r="Y587" s="615" t="str">
        <f t="shared" si="9"/>
        <v>Biogas International Limited</v>
      </c>
      <c r="Z587" s="785" t="s">
        <v>2599</v>
      </c>
      <c r="AA587" s="785" t="s">
        <v>5464</v>
      </c>
      <c r="AB587" s="785" t="s">
        <v>2609</v>
      </c>
      <c r="AC587" s="785" t="s">
        <v>2610</v>
      </c>
      <c r="AD587" s="786">
        <v>44349</v>
      </c>
    </row>
    <row r="588" spans="1:30" ht="15.75">
      <c r="A588" s="785" t="s">
        <v>4301</v>
      </c>
      <c r="B588" s="785" t="s">
        <v>27522</v>
      </c>
      <c r="C588" s="785" t="s">
        <v>4379</v>
      </c>
      <c r="D588" s="785" t="s">
        <v>4418</v>
      </c>
      <c r="E588" s="785" t="s">
        <v>12418</v>
      </c>
      <c r="F588" s="786">
        <v>44350</v>
      </c>
      <c r="G588" s="785" t="s">
        <v>27523</v>
      </c>
      <c r="H588" s="786">
        <v>44358</v>
      </c>
      <c r="I588" s="785" t="s">
        <v>27524</v>
      </c>
      <c r="J588" s="785" t="s">
        <v>629</v>
      </c>
      <c r="K588" s="785" t="s">
        <v>27525</v>
      </c>
      <c r="L588" s="785" t="s">
        <v>27526</v>
      </c>
      <c r="M588" s="785"/>
      <c r="N588" s="785"/>
      <c r="O588" s="785" t="s">
        <v>27527</v>
      </c>
      <c r="P588" s="787">
        <v>40.324818999999998</v>
      </c>
      <c r="Q588" s="787">
        <v>-2.52068</v>
      </c>
      <c r="R588" s="785" t="s">
        <v>12424</v>
      </c>
      <c r="S588" s="785" t="s">
        <v>12425</v>
      </c>
      <c r="T588" s="785" t="s">
        <v>27403</v>
      </c>
      <c r="U588" s="785" t="s">
        <v>27528</v>
      </c>
      <c r="V588" s="785">
        <v>6</v>
      </c>
      <c r="W588" s="785" t="s">
        <v>2608</v>
      </c>
      <c r="X588" s="785"/>
      <c r="Y588" s="615" t="str">
        <f t="shared" si="9"/>
        <v>Biogas International Limited</v>
      </c>
      <c r="Z588" s="785" t="s">
        <v>2599</v>
      </c>
      <c r="AA588" s="785" t="s">
        <v>5464</v>
      </c>
      <c r="AB588" s="785" t="s">
        <v>2609</v>
      </c>
      <c r="AC588" s="785" t="s">
        <v>2610</v>
      </c>
      <c r="AD588" s="786">
        <v>44349</v>
      </c>
    </row>
    <row r="589" spans="1:30" ht="15.75">
      <c r="A589" s="785" t="s">
        <v>4301</v>
      </c>
      <c r="B589" s="785" t="s">
        <v>12455</v>
      </c>
      <c r="C589" s="785" t="s">
        <v>4379</v>
      </c>
      <c r="D589" s="785" t="s">
        <v>2598</v>
      </c>
      <c r="E589" s="785" t="s">
        <v>6428</v>
      </c>
      <c r="F589" s="786">
        <v>44342</v>
      </c>
      <c r="G589" s="785" t="s">
        <v>12456</v>
      </c>
      <c r="H589" s="786">
        <v>44357</v>
      </c>
      <c r="I589" s="785" t="s">
        <v>12457</v>
      </c>
      <c r="J589" s="785" t="s">
        <v>629</v>
      </c>
      <c r="K589" s="785" t="s">
        <v>12458</v>
      </c>
      <c r="L589" s="785" t="s">
        <v>12459</v>
      </c>
      <c r="M589" s="785" t="s">
        <v>12460</v>
      </c>
      <c r="N589" s="785"/>
      <c r="O589" s="785" t="s">
        <v>12461</v>
      </c>
      <c r="P589" s="787">
        <v>40.272623000000003</v>
      </c>
      <c r="Q589" s="787">
        <v>-2.5091600000000001</v>
      </c>
      <c r="R589" s="785" t="s">
        <v>12424</v>
      </c>
      <c r="S589" s="785" t="s">
        <v>12425</v>
      </c>
      <c r="T589" s="785" t="s">
        <v>12425</v>
      </c>
      <c r="U589" s="785" t="s">
        <v>12426</v>
      </c>
      <c r="V589" s="785">
        <v>6</v>
      </c>
      <c r="W589" s="785" t="s">
        <v>2608</v>
      </c>
      <c r="X589" s="785" t="s">
        <v>12462</v>
      </c>
      <c r="Y589" s="615" t="str">
        <f t="shared" si="9"/>
        <v>James musyoka</v>
      </c>
      <c r="Z589" s="785" t="s">
        <v>2599</v>
      </c>
      <c r="AA589" s="785" t="s">
        <v>5464</v>
      </c>
      <c r="AB589" s="785" t="s">
        <v>2609</v>
      </c>
      <c r="AC589" s="785" t="s">
        <v>2610</v>
      </c>
      <c r="AD589" s="786">
        <v>44342</v>
      </c>
    </row>
    <row r="590" spans="1:30" ht="15.75">
      <c r="A590" s="785" t="s">
        <v>4301</v>
      </c>
      <c r="B590" s="785" t="s">
        <v>25209</v>
      </c>
      <c r="C590" s="785" t="s">
        <v>4303</v>
      </c>
      <c r="D590" s="785" t="s">
        <v>2599</v>
      </c>
      <c r="E590" s="785" t="s">
        <v>13303</v>
      </c>
      <c r="F590" s="786">
        <v>44306</v>
      </c>
      <c r="G590" s="785" t="s">
        <v>12456</v>
      </c>
      <c r="H590" s="786">
        <v>44357</v>
      </c>
      <c r="I590" s="785" t="s">
        <v>25210</v>
      </c>
      <c r="J590" s="785" t="s">
        <v>627</v>
      </c>
      <c r="K590" s="785" t="s">
        <v>25211</v>
      </c>
      <c r="L590" s="785" t="s">
        <v>25212</v>
      </c>
      <c r="M590" s="785"/>
      <c r="N590" s="785"/>
      <c r="O590" s="785" t="s">
        <v>25213</v>
      </c>
      <c r="P590" s="787">
        <v>37.185381999999997</v>
      </c>
      <c r="Q590" s="787">
        <v>-1.0640339999999999</v>
      </c>
      <c r="R590" s="785" t="s">
        <v>821</v>
      </c>
      <c r="S590" s="785" t="s">
        <v>2791</v>
      </c>
      <c r="T590" s="785" t="s">
        <v>3267</v>
      </c>
      <c r="U590" s="785" t="s">
        <v>25214</v>
      </c>
      <c r="V590" s="785">
        <v>8</v>
      </c>
      <c r="W590" s="785" t="s">
        <v>4047</v>
      </c>
      <c r="X590" s="785" t="s">
        <v>2647</v>
      </c>
      <c r="Y590" s="615" t="str">
        <f t="shared" si="9"/>
        <v>Washington Mwangi Muinuki</v>
      </c>
      <c r="Z590" s="785" t="s">
        <v>2599</v>
      </c>
      <c r="AA590" s="785" t="s">
        <v>4314</v>
      </c>
      <c r="AB590" s="785" t="s">
        <v>2605</v>
      </c>
      <c r="AC590" s="785" t="s">
        <v>2606</v>
      </c>
      <c r="AD590" s="786">
        <v>44468</v>
      </c>
    </row>
    <row r="591" spans="1:30" ht="15.75">
      <c r="A591" s="785" t="s">
        <v>4301</v>
      </c>
      <c r="B591" s="785" t="s">
        <v>27160</v>
      </c>
      <c r="C591" s="785" t="s">
        <v>4303</v>
      </c>
      <c r="D591" s="785" t="s">
        <v>2599</v>
      </c>
      <c r="E591" s="785" t="s">
        <v>7981</v>
      </c>
      <c r="F591" s="786">
        <v>44348</v>
      </c>
      <c r="G591" s="785" t="s">
        <v>12456</v>
      </c>
      <c r="H591" s="786">
        <v>44357</v>
      </c>
      <c r="I591" s="785" t="s">
        <v>27161</v>
      </c>
      <c r="J591" s="785" t="s">
        <v>629</v>
      </c>
      <c r="K591" s="785" t="s">
        <v>2612</v>
      </c>
      <c r="L591" s="785" t="s">
        <v>27162</v>
      </c>
      <c r="M591" s="785"/>
      <c r="N591" s="785"/>
      <c r="O591" s="785" t="s">
        <v>27163</v>
      </c>
      <c r="P591" s="787">
        <v>37.497022999999999</v>
      </c>
      <c r="Q591" s="787">
        <v>-1.8443229999999999</v>
      </c>
      <c r="R591" s="785" t="s">
        <v>728</v>
      </c>
      <c r="S591" s="785" t="s">
        <v>2752</v>
      </c>
      <c r="T591" s="785" t="s">
        <v>3167</v>
      </c>
      <c r="U591" s="785" t="s">
        <v>27164</v>
      </c>
      <c r="V591" s="785">
        <v>6</v>
      </c>
      <c r="W591" s="785" t="s">
        <v>7628</v>
      </c>
      <c r="X591" s="785"/>
      <c r="Y591" s="615" t="str">
        <f t="shared" si="9"/>
        <v>Ekman J.K. Karigi</v>
      </c>
      <c r="Z591" s="785" t="s">
        <v>2599</v>
      </c>
      <c r="AA591" s="785" t="s">
        <v>4314</v>
      </c>
      <c r="AB591" s="785" t="s">
        <v>2683</v>
      </c>
      <c r="AC591" s="785" t="s">
        <v>2606</v>
      </c>
      <c r="AD591" s="786">
        <v>44380</v>
      </c>
    </row>
    <row r="592" spans="1:30" ht="15.75">
      <c r="A592" s="785" t="s">
        <v>4301</v>
      </c>
      <c r="B592" s="785" t="s">
        <v>26379</v>
      </c>
      <c r="C592" s="785" t="s">
        <v>4379</v>
      </c>
      <c r="D592" s="785" t="s">
        <v>4418</v>
      </c>
      <c r="E592" s="785" t="s">
        <v>13303</v>
      </c>
      <c r="F592" s="786">
        <v>44306</v>
      </c>
      <c r="G592" s="785" t="s">
        <v>26380</v>
      </c>
      <c r="H592" s="786">
        <v>44356</v>
      </c>
      <c r="I592" s="785" t="s">
        <v>26381</v>
      </c>
      <c r="J592" s="785" t="s">
        <v>629</v>
      </c>
      <c r="K592" s="785" t="s">
        <v>2612</v>
      </c>
      <c r="L592" s="785" t="s">
        <v>26382</v>
      </c>
      <c r="M592" s="785"/>
      <c r="N592" s="785"/>
      <c r="O592" s="785" t="s">
        <v>26383</v>
      </c>
      <c r="P592" s="787">
        <v>36.904228000000003</v>
      </c>
      <c r="Q592" s="787">
        <v>0.77464599999999995</v>
      </c>
      <c r="R592" s="785" t="s">
        <v>4535</v>
      </c>
      <c r="S592" s="785" t="s">
        <v>4536</v>
      </c>
      <c r="T592" s="785" t="s">
        <v>26283</v>
      </c>
      <c r="U592" s="785" t="s">
        <v>26284</v>
      </c>
      <c r="V592" s="785">
        <v>4</v>
      </c>
      <c r="W592" s="785" t="s">
        <v>2608</v>
      </c>
      <c r="X592" s="785"/>
      <c r="Y592" s="615" t="str">
        <f t="shared" si="9"/>
        <v>Biogas International Limited</v>
      </c>
      <c r="Z592" s="785" t="s">
        <v>2599</v>
      </c>
      <c r="AA592" s="785" t="s">
        <v>5464</v>
      </c>
      <c r="AB592" s="785" t="s">
        <v>2609</v>
      </c>
      <c r="AC592" s="785" t="s">
        <v>2610</v>
      </c>
      <c r="AD592" s="786">
        <v>44376</v>
      </c>
    </row>
    <row r="593" spans="1:30" ht="15.75">
      <c r="A593" s="785" t="s">
        <v>4301</v>
      </c>
      <c r="B593" s="785" t="s">
        <v>27502</v>
      </c>
      <c r="C593" s="785" t="s">
        <v>4379</v>
      </c>
      <c r="D593" s="785" t="s">
        <v>2598</v>
      </c>
      <c r="E593" s="785" t="s">
        <v>7981</v>
      </c>
      <c r="F593" s="786">
        <v>44348</v>
      </c>
      <c r="G593" s="785" t="s">
        <v>26380</v>
      </c>
      <c r="H593" s="786">
        <v>44356</v>
      </c>
      <c r="I593" s="785" t="s">
        <v>27503</v>
      </c>
      <c r="J593" s="785" t="s">
        <v>629</v>
      </c>
      <c r="K593" s="785" t="s">
        <v>27504</v>
      </c>
      <c r="L593" s="785" t="s">
        <v>27505</v>
      </c>
      <c r="M593" s="785" t="s">
        <v>27506</v>
      </c>
      <c r="N593" s="785"/>
      <c r="O593" s="785" t="s">
        <v>27507</v>
      </c>
      <c r="P593" s="787">
        <v>40.271877000000003</v>
      </c>
      <c r="Q593" s="787">
        <v>-2.508705</v>
      </c>
      <c r="R593" s="785" t="s">
        <v>12424</v>
      </c>
      <c r="S593" s="785" t="s">
        <v>12425</v>
      </c>
      <c r="T593" s="785" t="s">
        <v>27403</v>
      </c>
      <c r="U593" s="785" t="s">
        <v>27404</v>
      </c>
      <c r="V593" s="785">
        <v>6</v>
      </c>
      <c r="W593" s="785" t="s">
        <v>2608</v>
      </c>
      <c r="X593" s="785"/>
      <c r="Y593" s="615" t="str">
        <f t="shared" si="9"/>
        <v>Biogas International Limited</v>
      </c>
      <c r="Z593" s="785" t="s">
        <v>2599</v>
      </c>
      <c r="AA593" s="785" t="s">
        <v>5464</v>
      </c>
      <c r="AB593" s="785" t="s">
        <v>2609</v>
      </c>
      <c r="AC593" s="785" t="s">
        <v>2610</v>
      </c>
      <c r="AD593" s="786">
        <v>44348</v>
      </c>
    </row>
    <row r="594" spans="1:30" ht="15.75">
      <c r="A594" s="785" t="s">
        <v>4301</v>
      </c>
      <c r="B594" s="785" t="s">
        <v>12448</v>
      </c>
      <c r="C594" s="785" t="s">
        <v>4379</v>
      </c>
      <c r="D594" s="785" t="s">
        <v>2598</v>
      </c>
      <c r="E594" s="785" t="s">
        <v>4465</v>
      </c>
      <c r="F594" s="786">
        <v>44341</v>
      </c>
      <c r="G594" s="785" t="s">
        <v>12449</v>
      </c>
      <c r="H594" s="786">
        <v>44355</v>
      </c>
      <c r="I594" s="785" t="s">
        <v>12450</v>
      </c>
      <c r="J594" s="785" t="s">
        <v>629</v>
      </c>
      <c r="K594" s="785" t="s">
        <v>12451</v>
      </c>
      <c r="L594" s="785" t="s">
        <v>12452</v>
      </c>
      <c r="M594" s="785" t="s">
        <v>12453</v>
      </c>
      <c r="N594" s="785"/>
      <c r="O594" s="785" t="s">
        <v>12454</v>
      </c>
      <c r="P594" s="787">
        <v>40.272295</v>
      </c>
      <c r="Q594" s="787">
        <v>-2.5087519999999999</v>
      </c>
      <c r="R594" s="785" t="s">
        <v>12424</v>
      </c>
      <c r="S594" s="785" t="s">
        <v>12425</v>
      </c>
      <c r="T594" s="785" t="s">
        <v>12425</v>
      </c>
      <c r="U594" s="785" t="s">
        <v>12426</v>
      </c>
      <c r="V594" s="785">
        <v>6</v>
      </c>
      <c r="W594" s="785" t="s">
        <v>2608</v>
      </c>
      <c r="X594" s="785" t="s">
        <v>3179</v>
      </c>
      <c r="Y594" s="615" t="str">
        <f t="shared" si="9"/>
        <v>James Musyoka</v>
      </c>
      <c r="Z594" s="785" t="s">
        <v>2599</v>
      </c>
      <c r="AA594" s="785" t="s">
        <v>5464</v>
      </c>
      <c r="AB594" s="785" t="s">
        <v>2609</v>
      </c>
      <c r="AC594" s="785" t="s">
        <v>2610</v>
      </c>
      <c r="AD594" s="786">
        <v>44341</v>
      </c>
    </row>
    <row r="595" spans="1:30" ht="15.75">
      <c r="A595" s="785" t="s">
        <v>4301</v>
      </c>
      <c r="B595" s="785" t="s">
        <v>26375</v>
      </c>
      <c r="C595" s="785" t="s">
        <v>4379</v>
      </c>
      <c r="D595" s="785" t="s">
        <v>4418</v>
      </c>
      <c r="E595" s="785" t="s">
        <v>26376</v>
      </c>
      <c r="F595" s="786">
        <v>44305</v>
      </c>
      <c r="G595" s="785" t="s">
        <v>12449</v>
      </c>
      <c r="H595" s="786">
        <v>44355</v>
      </c>
      <c r="I595" s="785" t="s">
        <v>26377</v>
      </c>
      <c r="J595" s="785" t="s">
        <v>629</v>
      </c>
      <c r="K595" s="785" t="s">
        <v>2612</v>
      </c>
      <c r="L595" s="785" t="s">
        <v>12535</v>
      </c>
      <c r="M595" s="785"/>
      <c r="N595" s="785"/>
      <c r="O595" s="785" t="s">
        <v>26378</v>
      </c>
      <c r="P595" s="787">
        <v>36.884720000000002</v>
      </c>
      <c r="Q595" s="787">
        <v>0.73964799999999997</v>
      </c>
      <c r="R595" s="785" t="s">
        <v>4535</v>
      </c>
      <c r="S595" s="785" t="s">
        <v>4536</v>
      </c>
      <c r="T595" s="785" t="s">
        <v>26283</v>
      </c>
      <c r="U595" s="785" t="s">
        <v>26283</v>
      </c>
      <c r="V595" s="785">
        <v>4</v>
      </c>
      <c r="W595" s="785" t="s">
        <v>2608</v>
      </c>
      <c r="X595" s="785"/>
      <c r="Y595" s="615" t="str">
        <f t="shared" si="9"/>
        <v>Biogas International Limited</v>
      </c>
      <c r="Z595" s="785" t="s">
        <v>2599</v>
      </c>
      <c r="AA595" s="785" t="s">
        <v>5464</v>
      </c>
      <c r="AB595" s="785" t="s">
        <v>2609</v>
      </c>
      <c r="AC595" s="785" t="s">
        <v>2610</v>
      </c>
      <c r="AD595" s="786">
        <v>44376</v>
      </c>
    </row>
    <row r="596" spans="1:30" ht="15.75">
      <c r="A596" s="785" t="s">
        <v>4301</v>
      </c>
      <c r="B596" s="785" t="s">
        <v>11618</v>
      </c>
      <c r="C596" s="785" t="s">
        <v>4303</v>
      </c>
      <c r="D596" s="785" t="s">
        <v>2599</v>
      </c>
      <c r="E596" s="785" t="s">
        <v>11619</v>
      </c>
      <c r="F596" s="786">
        <v>44130</v>
      </c>
      <c r="G596" s="785" t="s">
        <v>4457</v>
      </c>
      <c r="H596" s="786">
        <v>44354</v>
      </c>
      <c r="I596" s="785" t="s">
        <v>11620</v>
      </c>
      <c r="J596" s="785" t="s">
        <v>627</v>
      </c>
      <c r="K596" s="785" t="s">
        <v>11621</v>
      </c>
      <c r="L596" s="785" t="s">
        <v>11622</v>
      </c>
      <c r="M596" s="785"/>
      <c r="N596" s="785"/>
      <c r="O596" s="785"/>
      <c r="P596" s="787">
        <v>35.162108000000003</v>
      </c>
      <c r="Q596" s="787">
        <v>0.143508</v>
      </c>
      <c r="R596" s="785" t="s">
        <v>916</v>
      </c>
      <c r="S596" s="785" t="s">
        <v>1177</v>
      </c>
      <c r="T596" s="785" t="s">
        <v>11623</v>
      </c>
      <c r="U596" s="785" t="s">
        <v>11624</v>
      </c>
      <c r="V596" s="785">
        <v>8</v>
      </c>
      <c r="W596" s="785" t="s">
        <v>11598</v>
      </c>
      <c r="X596" s="785" t="s">
        <v>11599</v>
      </c>
      <c r="Y596" s="615" t="str">
        <f t="shared" si="9"/>
        <v>Isaac Sang</v>
      </c>
      <c r="Z596" s="785" t="s">
        <v>2599</v>
      </c>
      <c r="AA596" s="785" t="s">
        <v>4314</v>
      </c>
      <c r="AB596" s="785" t="s">
        <v>2683</v>
      </c>
      <c r="AC596" s="785" t="s">
        <v>2606</v>
      </c>
      <c r="AD596" s="786">
        <v>44354</v>
      </c>
    </row>
    <row r="597" spans="1:30" ht="15.75">
      <c r="A597" s="785" t="s">
        <v>4301</v>
      </c>
      <c r="B597" s="785" t="s">
        <v>17163</v>
      </c>
      <c r="C597" s="785" t="s">
        <v>4303</v>
      </c>
      <c r="D597" s="785" t="s">
        <v>2599</v>
      </c>
      <c r="E597" s="785" t="s">
        <v>6427</v>
      </c>
      <c r="F597" s="786">
        <v>44338</v>
      </c>
      <c r="G597" s="785" t="s">
        <v>4457</v>
      </c>
      <c r="H597" s="786">
        <v>44354</v>
      </c>
      <c r="I597" s="785" t="s">
        <v>17164</v>
      </c>
      <c r="J597" s="785" t="s">
        <v>627</v>
      </c>
      <c r="K597" s="785">
        <v>99999</v>
      </c>
      <c r="L597" s="785" t="s">
        <v>17165</v>
      </c>
      <c r="M597" s="785" t="s">
        <v>17166</v>
      </c>
      <c r="N597" s="785"/>
      <c r="O597" s="785" t="s">
        <v>17167</v>
      </c>
      <c r="P597" s="787">
        <v>35.324288000000003</v>
      </c>
      <c r="Q597" s="787">
        <v>0.51693</v>
      </c>
      <c r="R597" s="785" t="s">
        <v>893</v>
      </c>
      <c r="S597" s="785" t="s">
        <v>2820</v>
      </c>
      <c r="T597" s="785" t="s">
        <v>2820</v>
      </c>
      <c r="U597" s="785" t="s">
        <v>4962</v>
      </c>
      <c r="V597" s="785">
        <v>12</v>
      </c>
      <c r="W597" s="785" t="s">
        <v>3116</v>
      </c>
      <c r="X597" s="785" t="s">
        <v>3116</v>
      </c>
      <c r="Y597" s="615" t="str">
        <f t="shared" si="9"/>
        <v>Luka Kiprop Maiyo</v>
      </c>
      <c r="Z597" s="785" t="s">
        <v>2599</v>
      </c>
      <c r="AA597" s="785" t="s">
        <v>4314</v>
      </c>
      <c r="AB597" s="785" t="s">
        <v>2605</v>
      </c>
      <c r="AC597" s="785" t="s">
        <v>2606</v>
      </c>
      <c r="AD597" s="786">
        <v>44369</v>
      </c>
    </row>
    <row r="598" spans="1:30" ht="15.75">
      <c r="A598" s="785" t="s">
        <v>4301</v>
      </c>
      <c r="B598" s="785" t="s">
        <v>26371</v>
      </c>
      <c r="C598" s="785" t="s">
        <v>4379</v>
      </c>
      <c r="D598" s="785" t="s">
        <v>2598</v>
      </c>
      <c r="E598" s="785" t="s">
        <v>22481</v>
      </c>
      <c r="F598" s="786">
        <v>44304</v>
      </c>
      <c r="G598" s="785" t="s">
        <v>4457</v>
      </c>
      <c r="H598" s="786">
        <v>44354</v>
      </c>
      <c r="I598" s="785" t="s">
        <v>26372</v>
      </c>
      <c r="J598" s="785" t="s">
        <v>627</v>
      </c>
      <c r="K598" s="785" t="s">
        <v>2612</v>
      </c>
      <c r="L598" s="785" t="s">
        <v>26373</v>
      </c>
      <c r="M598" s="785"/>
      <c r="N598" s="785"/>
      <c r="O598" s="785" t="s">
        <v>26374</v>
      </c>
      <c r="P598" s="787">
        <v>36.863047000000002</v>
      </c>
      <c r="Q598" s="787">
        <v>0.75550399999999995</v>
      </c>
      <c r="R598" s="785" t="s">
        <v>4535</v>
      </c>
      <c r="S598" s="785" t="s">
        <v>4536</v>
      </c>
      <c r="T598" s="785" t="s">
        <v>26283</v>
      </c>
      <c r="U598" s="785" t="s">
        <v>26283</v>
      </c>
      <c r="V598" s="785">
        <v>4</v>
      </c>
      <c r="W598" s="785" t="s">
        <v>2608</v>
      </c>
      <c r="X598" s="785"/>
      <c r="Y598" s="615" t="str">
        <f t="shared" si="9"/>
        <v>Biogas International Limited</v>
      </c>
      <c r="Z598" s="785" t="s">
        <v>2599</v>
      </c>
      <c r="AA598" s="785" t="s">
        <v>5464</v>
      </c>
      <c r="AB598" s="785" t="s">
        <v>2609</v>
      </c>
      <c r="AC598" s="785" t="s">
        <v>2610</v>
      </c>
      <c r="AD598" s="786">
        <v>44374</v>
      </c>
    </row>
    <row r="599" spans="1:30" ht="15.75">
      <c r="A599" s="785" t="s">
        <v>4301</v>
      </c>
      <c r="B599" s="785" t="s">
        <v>12434</v>
      </c>
      <c r="C599" s="785" t="s">
        <v>4379</v>
      </c>
      <c r="D599" s="785" t="s">
        <v>2598</v>
      </c>
      <c r="E599" s="785" t="s">
        <v>12435</v>
      </c>
      <c r="F599" s="786">
        <v>44339</v>
      </c>
      <c r="G599" s="785" t="s">
        <v>12436</v>
      </c>
      <c r="H599" s="786">
        <v>44353</v>
      </c>
      <c r="I599" s="785" t="s">
        <v>12437</v>
      </c>
      <c r="J599" s="785" t="s">
        <v>629</v>
      </c>
      <c r="K599" s="785" t="s">
        <v>12438</v>
      </c>
      <c r="L599" s="785" t="s">
        <v>12439</v>
      </c>
      <c r="M599" s="785" t="s">
        <v>12440</v>
      </c>
      <c r="N599" s="785"/>
      <c r="O599" s="785" t="s">
        <v>12441</v>
      </c>
      <c r="P599" s="787">
        <v>40.273437000000001</v>
      </c>
      <c r="Q599" s="787">
        <v>-2.509325</v>
      </c>
      <c r="R599" s="785" t="s">
        <v>12424</v>
      </c>
      <c r="S599" s="785" t="s">
        <v>12425</v>
      </c>
      <c r="T599" s="785" t="s">
        <v>12425</v>
      </c>
      <c r="U599" s="785" t="s">
        <v>12426</v>
      </c>
      <c r="V599" s="785">
        <v>6</v>
      </c>
      <c r="W599" s="785" t="s">
        <v>2608</v>
      </c>
      <c r="X599" s="785" t="s">
        <v>3179</v>
      </c>
      <c r="Y599" s="615" t="str">
        <f t="shared" si="9"/>
        <v>James Musyoka</v>
      </c>
      <c r="Z599" s="785" t="s">
        <v>2599</v>
      </c>
      <c r="AA599" s="785" t="s">
        <v>5464</v>
      </c>
      <c r="AB599" s="785" t="s">
        <v>2609</v>
      </c>
      <c r="AC599" s="785" t="s">
        <v>2610</v>
      </c>
      <c r="AD599" s="786">
        <v>44339</v>
      </c>
    </row>
    <row r="600" spans="1:30" ht="15.75">
      <c r="A600" s="785" t="s">
        <v>4301</v>
      </c>
      <c r="B600" s="785" t="s">
        <v>12442</v>
      </c>
      <c r="C600" s="785" t="s">
        <v>4303</v>
      </c>
      <c r="D600" s="785" t="s">
        <v>2599</v>
      </c>
      <c r="E600" s="785" t="s">
        <v>9708</v>
      </c>
      <c r="F600" s="786">
        <v>44340</v>
      </c>
      <c r="G600" s="785" t="s">
        <v>12436</v>
      </c>
      <c r="H600" s="786">
        <v>44353</v>
      </c>
      <c r="I600" s="785" t="s">
        <v>12443</v>
      </c>
      <c r="J600" s="785" t="s">
        <v>629</v>
      </c>
      <c r="K600" s="785" t="s">
        <v>12444</v>
      </c>
      <c r="L600" s="785" t="s">
        <v>12445</v>
      </c>
      <c r="M600" s="785" t="s">
        <v>12446</v>
      </c>
      <c r="N600" s="785"/>
      <c r="O600" s="785" t="s">
        <v>12447</v>
      </c>
      <c r="P600" s="787">
        <v>40.272599999999997</v>
      </c>
      <c r="Q600" s="787">
        <v>-2.5091770000000002</v>
      </c>
      <c r="R600" s="785" t="s">
        <v>12424</v>
      </c>
      <c r="S600" s="785" t="s">
        <v>12425</v>
      </c>
      <c r="T600" s="785" t="s">
        <v>12425</v>
      </c>
      <c r="U600" s="785" t="s">
        <v>12426</v>
      </c>
      <c r="V600" s="785">
        <v>6</v>
      </c>
      <c r="W600" s="785" t="s">
        <v>2608</v>
      </c>
      <c r="X600" s="785" t="s">
        <v>3179</v>
      </c>
      <c r="Y600" s="615" t="str">
        <f t="shared" si="9"/>
        <v>James Musyoka</v>
      </c>
      <c r="Z600" s="785" t="s">
        <v>2599</v>
      </c>
      <c r="AA600" s="785" t="s">
        <v>5464</v>
      </c>
      <c r="AB600" s="785" t="s">
        <v>2609</v>
      </c>
      <c r="AC600" s="785" t="s">
        <v>2610</v>
      </c>
      <c r="AD600" s="786">
        <v>44340</v>
      </c>
    </row>
    <row r="601" spans="1:30" ht="15.75">
      <c r="A601" s="785" t="s">
        <v>4301</v>
      </c>
      <c r="B601" s="785" t="s">
        <v>19245</v>
      </c>
      <c r="C601" s="785" t="s">
        <v>4303</v>
      </c>
      <c r="D601" s="785" t="s">
        <v>2599</v>
      </c>
      <c r="E601" s="785" t="s">
        <v>12436</v>
      </c>
      <c r="F601" s="786">
        <v>44353</v>
      </c>
      <c r="G601" s="785" t="s">
        <v>12436</v>
      </c>
      <c r="H601" s="786">
        <v>44353</v>
      </c>
      <c r="I601" s="785" t="s">
        <v>19246</v>
      </c>
      <c r="J601" s="785" t="s">
        <v>629</v>
      </c>
      <c r="K601" s="785" t="s">
        <v>19247</v>
      </c>
      <c r="L601" s="785" t="s">
        <v>19248</v>
      </c>
      <c r="M601" s="785"/>
      <c r="N601" s="785"/>
      <c r="O601" s="785" t="s">
        <v>19249</v>
      </c>
      <c r="P601" s="787">
        <v>35.029837999999998</v>
      </c>
      <c r="Q601" s="787">
        <v>1.0099229999999999</v>
      </c>
      <c r="R601" s="785" t="s">
        <v>1189</v>
      </c>
      <c r="S601" s="785" t="s">
        <v>1368</v>
      </c>
      <c r="T601" s="785" t="s">
        <v>2986</v>
      </c>
      <c r="U601" s="785" t="s">
        <v>3574</v>
      </c>
      <c r="V601" s="785">
        <v>6</v>
      </c>
      <c r="W601" s="785" t="s">
        <v>19232</v>
      </c>
      <c r="X601" s="785" t="s">
        <v>3568</v>
      </c>
      <c r="Y601" s="615" t="str">
        <f t="shared" si="9"/>
        <v>Pafasi  Enterprise</v>
      </c>
      <c r="Z601" s="785" t="s">
        <v>2599</v>
      </c>
      <c r="AA601" s="785" t="s">
        <v>4349</v>
      </c>
      <c r="AB601" s="785" t="s">
        <v>2683</v>
      </c>
      <c r="AC601" s="785" t="s">
        <v>2606</v>
      </c>
      <c r="AD601" s="786">
        <v>44353</v>
      </c>
    </row>
    <row r="602" spans="1:30" ht="15.75">
      <c r="A602" s="785" t="s">
        <v>4301</v>
      </c>
      <c r="B602" s="785" t="s">
        <v>26366</v>
      </c>
      <c r="C602" s="785" t="s">
        <v>4379</v>
      </c>
      <c r="D602" s="785" t="s">
        <v>4418</v>
      </c>
      <c r="E602" s="785" t="s">
        <v>26367</v>
      </c>
      <c r="F602" s="786">
        <v>44303</v>
      </c>
      <c r="G602" s="785" t="s">
        <v>12436</v>
      </c>
      <c r="H602" s="786">
        <v>44353</v>
      </c>
      <c r="I602" s="785" t="s">
        <v>26368</v>
      </c>
      <c r="J602" s="785" t="s">
        <v>629</v>
      </c>
      <c r="K602" s="785" t="s">
        <v>2612</v>
      </c>
      <c r="L602" s="785" t="s">
        <v>26369</v>
      </c>
      <c r="M602" s="785"/>
      <c r="N602" s="785"/>
      <c r="O602" s="785" t="s">
        <v>26370</v>
      </c>
      <c r="P602" s="787">
        <v>36.900863999999999</v>
      </c>
      <c r="Q602" s="787">
        <v>0.75877899999999998</v>
      </c>
      <c r="R602" s="785" t="s">
        <v>4535</v>
      </c>
      <c r="S602" s="785" t="s">
        <v>4536</v>
      </c>
      <c r="T602" s="785" t="s">
        <v>26283</v>
      </c>
      <c r="U602" s="785" t="s">
        <v>26284</v>
      </c>
      <c r="V602" s="785">
        <v>4</v>
      </c>
      <c r="W602" s="785" t="s">
        <v>2608</v>
      </c>
      <c r="X602" s="785"/>
      <c r="Y602" s="615" t="str">
        <f t="shared" si="9"/>
        <v>Biogas International Limited</v>
      </c>
      <c r="Z602" s="785" t="s">
        <v>2599</v>
      </c>
      <c r="AA602" s="785" t="s">
        <v>5464</v>
      </c>
      <c r="AB602" s="785" t="s">
        <v>2609</v>
      </c>
      <c r="AC602" s="785" t="s">
        <v>2610</v>
      </c>
      <c r="AD602" s="786">
        <v>44373</v>
      </c>
    </row>
    <row r="603" spans="1:30" ht="15.75">
      <c r="A603" s="785" t="s">
        <v>4301</v>
      </c>
      <c r="B603" s="785" t="s">
        <v>12427</v>
      </c>
      <c r="C603" s="785" t="s">
        <v>4379</v>
      </c>
      <c r="D603" s="785" t="s">
        <v>2598</v>
      </c>
      <c r="E603" s="785" t="s">
        <v>6427</v>
      </c>
      <c r="F603" s="786">
        <v>44338</v>
      </c>
      <c r="G603" s="785" t="s">
        <v>12428</v>
      </c>
      <c r="H603" s="786">
        <v>44352</v>
      </c>
      <c r="I603" s="785" t="s">
        <v>12429</v>
      </c>
      <c r="J603" s="785" t="s">
        <v>629</v>
      </c>
      <c r="K603" s="785" t="s">
        <v>12430</v>
      </c>
      <c r="L603" s="785" t="s">
        <v>12431</v>
      </c>
      <c r="M603" s="785" t="s">
        <v>12432</v>
      </c>
      <c r="N603" s="785"/>
      <c r="O603" s="785" t="s">
        <v>12433</v>
      </c>
      <c r="P603" s="787">
        <v>40.272758000000003</v>
      </c>
      <c r="Q603" s="787">
        <v>-2.5090430000000001</v>
      </c>
      <c r="R603" s="785" t="s">
        <v>12424</v>
      </c>
      <c r="S603" s="785" t="s">
        <v>12425</v>
      </c>
      <c r="T603" s="785" t="s">
        <v>12425</v>
      </c>
      <c r="U603" s="785" t="s">
        <v>12426</v>
      </c>
      <c r="V603" s="785">
        <v>6</v>
      </c>
      <c r="W603" s="785" t="s">
        <v>2608</v>
      </c>
      <c r="X603" s="785" t="s">
        <v>3179</v>
      </c>
      <c r="Y603" s="615" t="str">
        <f t="shared" si="9"/>
        <v>James Musyoka</v>
      </c>
      <c r="Z603" s="785" t="s">
        <v>2599</v>
      </c>
      <c r="AA603" s="785" t="s">
        <v>5464</v>
      </c>
      <c r="AB603" s="785" t="s">
        <v>2609</v>
      </c>
      <c r="AC603" s="785" t="s">
        <v>2610</v>
      </c>
      <c r="AD603" s="786">
        <v>44338</v>
      </c>
    </row>
    <row r="604" spans="1:30" ht="15.75">
      <c r="A604" s="785" t="s">
        <v>4301</v>
      </c>
      <c r="B604" s="785" t="s">
        <v>20578</v>
      </c>
      <c r="C604" s="785" t="s">
        <v>4303</v>
      </c>
      <c r="D604" s="785" t="s">
        <v>2599</v>
      </c>
      <c r="E604" s="785" t="s">
        <v>20579</v>
      </c>
      <c r="F604" s="786">
        <v>44320</v>
      </c>
      <c r="G604" s="785" t="s">
        <v>12428</v>
      </c>
      <c r="H604" s="786">
        <v>44352</v>
      </c>
      <c r="I604" s="785" t="s">
        <v>20580</v>
      </c>
      <c r="J604" s="785" t="s">
        <v>627</v>
      </c>
      <c r="K604" s="785" t="s">
        <v>20581</v>
      </c>
      <c r="L604" s="785" t="s">
        <v>20582</v>
      </c>
      <c r="M604" s="785"/>
      <c r="N604" s="785"/>
      <c r="O604" s="785" t="s">
        <v>20583</v>
      </c>
      <c r="P604" s="787">
        <v>37.586010000000002</v>
      </c>
      <c r="Q604" s="787">
        <v>-5.1505000000000002E-2</v>
      </c>
      <c r="R604" s="785" t="s">
        <v>1104</v>
      </c>
      <c r="S604" s="785" t="s">
        <v>2643</v>
      </c>
      <c r="T604" s="785" t="s">
        <v>7650</v>
      </c>
      <c r="U604" s="785" t="s">
        <v>20584</v>
      </c>
      <c r="V604" s="785">
        <v>8</v>
      </c>
      <c r="W604" s="785" t="s">
        <v>8017</v>
      </c>
      <c r="X604" s="785" t="s">
        <v>20484</v>
      </c>
      <c r="Y604" s="615" t="str">
        <f t="shared" si="9"/>
        <v>Phineas Mawira</v>
      </c>
      <c r="Z604" s="785" t="s">
        <v>2599</v>
      </c>
      <c r="AA604" s="785" t="s">
        <v>4314</v>
      </c>
      <c r="AB604" s="785" t="s">
        <v>2683</v>
      </c>
      <c r="AC604" s="785" t="s">
        <v>2606</v>
      </c>
      <c r="AD604" s="786">
        <v>44352</v>
      </c>
    </row>
    <row r="605" spans="1:30" ht="15.75">
      <c r="A605" s="785" t="s">
        <v>4301</v>
      </c>
      <c r="B605" s="785" t="s">
        <v>26362</v>
      </c>
      <c r="C605" s="785" t="s">
        <v>4379</v>
      </c>
      <c r="D605" s="785" t="s">
        <v>4418</v>
      </c>
      <c r="E605" s="785" t="s">
        <v>15546</v>
      </c>
      <c r="F605" s="786">
        <v>44302</v>
      </c>
      <c r="G605" s="785" t="s">
        <v>12428</v>
      </c>
      <c r="H605" s="786">
        <v>44352</v>
      </c>
      <c r="I605" s="785" t="s">
        <v>26363</v>
      </c>
      <c r="J605" s="785" t="s">
        <v>629</v>
      </c>
      <c r="K605" s="785" t="s">
        <v>2612</v>
      </c>
      <c r="L605" s="785" t="s">
        <v>26364</v>
      </c>
      <c r="M605" s="785"/>
      <c r="N605" s="785"/>
      <c r="O605" s="785" t="s">
        <v>26365</v>
      </c>
      <c r="P605" s="787">
        <v>36.873950000000001</v>
      </c>
      <c r="Q605" s="787">
        <v>0.76447299999999996</v>
      </c>
      <c r="R605" s="785" t="s">
        <v>4535</v>
      </c>
      <c r="S605" s="785" t="s">
        <v>4536</v>
      </c>
      <c r="T605" s="785" t="s">
        <v>26283</v>
      </c>
      <c r="U605" s="785" t="s">
        <v>26283</v>
      </c>
      <c r="V605" s="785">
        <v>4</v>
      </c>
      <c r="W605" s="785" t="s">
        <v>2608</v>
      </c>
      <c r="X605" s="785"/>
      <c r="Y605" s="615" t="str">
        <f t="shared" si="9"/>
        <v>Biogas International Limited</v>
      </c>
      <c r="Z605" s="785" t="s">
        <v>2599</v>
      </c>
      <c r="AA605" s="785" t="s">
        <v>5464</v>
      </c>
      <c r="AB605" s="785" t="s">
        <v>2609</v>
      </c>
      <c r="AC605" s="785" t="s">
        <v>2610</v>
      </c>
      <c r="AD605" s="786">
        <v>44373</v>
      </c>
    </row>
    <row r="606" spans="1:30" ht="15.75">
      <c r="A606" s="785" t="s">
        <v>4301</v>
      </c>
      <c r="B606" s="785" t="s">
        <v>26357</v>
      </c>
      <c r="C606" s="785" t="s">
        <v>4379</v>
      </c>
      <c r="D606" s="785" t="s">
        <v>2598</v>
      </c>
      <c r="E606" s="785" t="s">
        <v>5056</v>
      </c>
      <c r="F606" s="786">
        <v>44301</v>
      </c>
      <c r="G606" s="785" t="s">
        <v>26358</v>
      </c>
      <c r="H606" s="786">
        <v>44351</v>
      </c>
      <c r="I606" s="785" t="s">
        <v>26359</v>
      </c>
      <c r="J606" s="785" t="s">
        <v>627</v>
      </c>
      <c r="K606" s="785" t="s">
        <v>2612</v>
      </c>
      <c r="L606" s="785" t="s">
        <v>26360</v>
      </c>
      <c r="M606" s="785"/>
      <c r="N606" s="785"/>
      <c r="O606" s="785" t="s">
        <v>26361</v>
      </c>
      <c r="P606" s="787">
        <v>36.871614999999998</v>
      </c>
      <c r="Q606" s="787">
        <v>0.76180199999999998</v>
      </c>
      <c r="R606" s="785" t="s">
        <v>4535</v>
      </c>
      <c r="S606" s="785" t="s">
        <v>4536</v>
      </c>
      <c r="T606" s="785" t="s">
        <v>26283</v>
      </c>
      <c r="U606" s="785" t="s">
        <v>26283</v>
      </c>
      <c r="V606" s="785">
        <v>4</v>
      </c>
      <c r="W606" s="785" t="s">
        <v>2608</v>
      </c>
      <c r="X606" s="785"/>
      <c r="Y606" s="615" t="str">
        <f t="shared" si="9"/>
        <v>Biogas International Limited</v>
      </c>
      <c r="Z606" s="785" t="s">
        <v>2599</v>
      </c>
      <c r="AA606" s="785" t="s">
        <v>5464</v>
      </c>
      <c r="AB606" s="785" t="s">
        <v>2609</v>
      </c>
      <c r="AC606" s="785" t="s">
        <v>2610</v>
      </c>
      <c r="AD606" s="786">
        <v>44371</v>
      </c>
    </row>
    <row r="607" spans="1:30" ht="15.75">
      <c r="A607" s="785" t="s">
        <v>4301</v>
      </c>
      <c r="B607" s="785" t="s">
        <v>12416</v>
      </c>
      <c r="C607" s="785" t="s">
        <v>4379</v>
      </c>
      <c r="D607" s="785" t="s">
        <v>2598</v>
      </c>
      <c r="E607" s="785" t="s">
        <v>12417</v>
      </c>
      <c r="F607" s="786">
        <v>44337</v>
      </c>
      <c r="G607" s="785" t="s">
        <v>12418</v>
      </c>
      <c r="H607" s="786">
        <v>44350</v>
      </c>
      <c r="I607" s="785" t="s">
        <v>12419</v>
      </c>
      <c r="J607" s="785" t="s">
        <v>629</v>
      </c>
      <c r="K607" s="785" t="s">
        <v>12420</v>
      </c>
      <c r="L607" s="785" t="s">
        <v>12421</v>
      </c>
      <c r="M607" s="785" t="s">
        <v>12422</v>
      </c>
      <c r="N607" s="785"/>
      <c r="O607" s="785" t="s">
        <v>12423</v>
      </c>
      <c r="P607" s="787">
        <v>40.272722999999999</v>
      </c>
      <c r="Q607" s="787">
        <v>-2.5084979999999999</v>
      </c>
      <c r="R607" s="785" t="s">
        <v>12424</v>
      </c>
      <c r="S607" s="785" t="s">
        <v>12425</v>
      </c>
      <c r="T607" s="785" t="s">
        <v>12425</v>
      </c>
      <c r="U607" s="785" t="s">
        <v>12426</v>
      </c>
      <c r="V607" s="785">
        <v>6</v>
      </c>
      <c r="W607" s="785" t="s">
        <v>2608</v>
      </c>
      <c r="X607" s="785" t="s">
        <v>3179</v>
      </c>
      <c r="Y607" s="615" t="str">
        <f t="shared" si="9"/>
        <v>James Musyoka</v>
      </c>
      <c r="Z607" s="785" t="s">
        <v>2599</v>
      </c>
      <c r="AA607" s="785" t="s">
        <v>5464</v>
      </c>
      <c r="AB607" s="785" t="s">
        <v>2609</v>
      </c>
      <c r="AC607" s="785" t="s">
        <v>2610</v>
      </c>
      <c r="AD607" s="786">
        <v>44337</v>
      </c>
    </row>
    <row r="608" spans="1:30" ht="15.75">
      <c r="A608" s="785" t="s">
        <v>4301</v>
      </c>
      <c r="B608" s="785" t="s">
        <v>17158</v>
      </c>
      <c r="C608" s="785" t="s">
        <v>4303</v>
      </c>
      <c r="D608" s="785" t="s">
        <v>2599</v>
      </c>
      <c r="E608" s="785" t="s">
        <v>17159</v>
      </c>
      <c r="F608" s="786">
        <v>44334</v>
      </c>
      <c r="G608" s="785" t="s">
        <v>12418</v>
      </c>
      <c r="H608" s="786">
        <v>44350</v>
      </c>
      <c r="I608" s="785" t="s">
        <v>17160</v>
      </c>
      <c r="J608" s="785" t="s">
        <v>627</v>
      </c>
      <c r="K608" s="785" t="s">
        <v>2612</v>
      </c>
      <c r="L608" s="785" t="s">
        <v>17161</v>
      </c>
      <c r="M608" s="785"/>
      <c r="N608" s="785"/>
      <c r="O608" s="785"/>
      <c r="P608" s="787">
        <v>35.297580000000004</v>
      </c>
      <c r="Q608" s="787">
        <v>0.54842999999999997</v>
      </c>
      <c r="R608" s="785" t="s">
        <v>893</v>
      </c>
      <c r="S608" s="785" t="s">
        <v>1356</v>
      </c>
      <c r="T608" s="785" t="s">
        <v>1356</v>
      </c>
      <c r="U608" s="785" t="s">
        <v>17162</v>
      </c>
      <c r="V608" s="785">
        <v>12</v>
      </c>
      <c r="W608" s="785" t="s">
        <v>3116</v>
      </c>
      <c r="X608" s="785" t="s">
        <v>3116</v>
      </c>
      <c r="Y608" s="615" t="str">
        <f t="shared" si="9"/>
        <v>Luka Kiprop Maiyo</v>
      </c>
      <c r="Z608" s="785" t="s">
        <v>2599</v>
      </c>
      <c r="AA608" s="785" t="s">
        <v>4314</v>
      </c>
      <c r="AB608" s="785" t="s">
        <v>2605</v>
      </c>
      <c r="AC608" s="785" t="s">
        <v>2606</v>
      </c>
      <c r="AD608" s="786">
        <v>44369</v>
      </c>
    </row>
    <row r="609" spans="1:30" ht="15.75">
      <c r="A609" s="785" t="s">
        <v>4301</v>
      </c>
      <c r="B609" s="785" t="s">
        <v>16702</v>
      </c>
      <c r="C609" s="785" t="s">
        <v>4303</v>
      </c>
      <c r="D609" s="785" t="s">
        <v>2599</v>
      </c>
      <c r="E609" s="785" t="s">
        <v>16703</v>
      </c>
      <c r="F609" s="786">
        <v>44330</v>
      </c>
      <c r="G609" s="785" t="s">
        <v>16704</v>
      </c>
      <c r="H609" s="786">
        <v>44349</v>
      </c>
      <c r="I609" s="785" t="s">
        <v>16705</v>
      </c>
      <c r="J609" s="785" t="s">
        <v>629</v>
      </c>
      <c r="K609" s="785" t="s">
        <v>16706</v>
      </c>
      <c r="L609" s="785" t="s">
        <v>16707</v>
      </c>
      <c r="M609" s="785" t="s">
        <v>16708</v>
      </c>
      <c r="N609" s="785"/>
      <c r="O609" s="785" t="s">
        <v>16709</v>
      </c>
      <c r="P609" s="787">
        <v>37.570141999999997</v>
      </c>
      <c r="Q609" s="787">
        <v>-6.1823000000000003E-2</v>
      </c>
      <c r="R609" s="785" t="s">
        <v>1104</v>
      </c>
      <c r="S609" s="785" t="s">
        <v>2643</v>
      </c>
      <c r="T609" s="785" t="s">
        <v>7650</v>
      </c>
      <c r="U609" s="785" t="s">
        <v>3503</v>
      </c>
      <c r="V609" s="785">
        <v>8</v>
      </c>
      <c r="W609" s="785" t="s">
        <v>3253</v>
      </c>
      <c r="X609" s="785" t="s">
        <v>3253</v>
      </c>
      <c r="Y609" s="615" t="str">
        <f t="shared" si="9"/>
        <v>Likunga Company Limited</v>
      </c>
      <c r="Z609" s="785" t="s">
        <v>2599</v>
      </c>
      <c r="AA609" s="785" t="s">
        <v>4349</v>
      </c>
      <c r="AB609" s="785" t="s">
        <v>2605</v>
      </c>
      <c r="AC609" s="785" t="s">
        <v>2606</v>
      </c>
      <c r="AD609" s="786">
        <v>44351</v>
      </c>
    </row>
    <row r="610" spans="1:30" ht="15.75">
      <c r="A610" s="785" t="s">
        <v>4301</v>
      </c>
      <c r="B610" s="785" t="s">
        <v>26354</v>
      </c>
      <c r="C610" s="785" t="s">
        <v>4379</v>
      </c>
      <c r="D610" s="785" t="s">
        <v>4418</v>
      </c>
      <c r="E610" s="785" t="s">
        <v>14141</v>
      </c>
      <c r="F610" s="786">
        <v>44299</v>
      </c>
      <c r="G610" s="785" t="s">
        <v>16704</v>
      </c>
      <c r="H610" s="786">
        <v>44349</v>
      </c>
      <c r="I610" s="785" t="s">
        <v>26355</v>
      </c>
      <c r="J610" s="785" t="s">
        <v>627</v>
      </c>
      <c r="K610" s="785" t="s">
        <v>2612</v>
      </c>
      <c r="L610" s="785" t="s">
        <v>26356</v>
      </c>
      <c r="M610" s="785"/>
      <c r="N610" s="785"/>
      <c r="O610" s="785"/>
      <c r="P610" s="787">
        <v>36.900714000000001</v>
      </c>
      <c r="Q610" s="787">
        <v>0.78700400000000004</v>
      </c>
      <c r="R610" s="785" t="s">
        <v>4535</v>
      </c>
      <c r="S610" s="785" t="s">
        <v>4536</v>
      </c>
      <c r="T610" s="785" t="s">
        <v>26283</v>
      </c>
      <c r="U610" s="785" t="s">
        <v>26284</v>
      </c>
      <c r="V610" s="785">
        <v>4</v>
      </c>
      <c r="W610" s="785" t="s">
        <v>2608</v>
      </c>
      <c r="X610" s="785"/>
      <c r="Y610" s="615" t="str">
        <f t="shared" si="9"/>
        <v>Biogas International Limited</v>
      </c>
      <c r="Z610" s="785" t="s">
        <v>2599</v>
      </c>
      <c r="AA610" s="785" t="s">
        <v>5464</v>
      </c>
      <c r="AB610" s="785" t="s">
        <v>2609</v>
      </c>
      <c r="AC610" s="785" t="s">
        <v>2610</v>
      </c>
      <c r="AD610" s="786">
        <v>44369</v>
      </c>
    </row>
    <row r="611" spans="1:30" ht="15.75">
      <c r="A611" s="785" t="s">
        <v>4301</v>
      </c>
      <c r="B611" s="785" t="s">
        <v>26350</v>
      </c>
      <c r="C611" s="785" t="s">
        <v>4379</v>
      </c>
      <c r="D611" s="785" t="s">
        <v>4418</v>
      </c>
      <c r="E611" s="785" t="s">
        <v>22786</v>
      </c>
      <c r="F611" s="786">
        <v>44298</v>
      </c>
      <c r="G611" s="785" t="s">
        <v>7981</v>
      </c>
      <c r="H611" s="786">
        <v>44348</v>
      </c>
      <c r="I611" s="785" t="s">
        <v>26351</v>
      </c>
      <c r="J611" s="785" t="s">
        <v>627</v>
      </c>
      <c r="K611" s="785" t="s">
        <v>2612</v>
      </c>
      <c r="L611" s="785" t="s">
        <v>26352</v>
      </c>
      <c r="M611" s="785"/>
      <c r="N611" s="785"/>
      <c r="O611" s="785" t="s">
        <v>26353</v>
      </c>
      <c r="P611" s="787">
        <v>36.897007000000002</v>
      </c>
      <c r="Q611" s="787">
        <v>0.79899699999999996</v>
      </c>
      <c r="R611" s="785" t="s">
        <v>4535</v>
      </c>
      <c r="S611" s="785" t="s">
        <v>4536</v>
      </c>
      <c r="T611" s="785" t="s">
        <v>26283</v>
      </c>
      <c r="U611" s="785" t="s">
        <v>26284</v>
      </c>
      <c r="V611" s="785">
        <v>4</v>
      </c>
      <c r="W611" s="785" t="s">
        <v>2608</v>
      </c>
      <c r="X611" s="785"/>
      <c r="Y611" s="615" t="str">
        <f t="shared" si="9"/>
        <v>Biogas International Limited</v>
      </c>
      <c r="Z611" s="785" t="s">
        <v>2599</v>
      </c>
      <c r="AA611" s="785" t="s">
        <v>5464</v>
      </c>
      <c r="AB611" s="785" t="s">
        <v>2609</v>
      </c>
      <c r="AC611" s="785" t="s">
        <v>2610</v>
      </c>
      <c r="AD611" s="786">
        <v>44369</v>
      </c>
    </row>
    <row r="612" spans="1:30" ht="15.75">
      <c r="A612" s="785" t="s">
        <v>4301</v>
      </c>
      <c r="B612" s="785" t="s">
        <v>27508</v>
      </c>
      <c r="C612" s="785" t="s">
        <v>4379</v>
      </c>
      <c r="D612" s="785" t="s">
        <v>2598</v>
      </c>
      <c r="E612" s="785" t="s">
        <v>7981</v>
      </c>
      <c r="F612" s="786">
        <v>44348</v>
      </c>
      <c r="G612" s="785" t="s">
        <v>7981</v>
      </c>
      <c r="H612" s="786">
        <v>44348</v>
      </c>
      <c r="I612" s="785" t="s">
        <v>27509</v>
      </c>
      <c r="J612" s="785" t="s">
        <v>629</v>
      </c>
      <c r="K612" s="785" t="s">
        <v>27510</v>
      </c>
      <c r="L612" s="785" t="s">
        <v>27511</v>
      </c>
      <c r="M612" s="785" t="s">
        <v>27512</v>
      </c>
      <c r="N612" s="785"/>
      <c r="O612" s="785" t="s">
        <v>27513</v>
      </c>
      <c r="P612" s="787">
        <v>40.272657000000002</v>
      </c>
      <c r="Q612" s="787">
        <v>-2.5080249999999999</v>
      </c>
      <c r="R612" s="785" t="s">
        <v>12424</v>
      </c>
      <c r="S612" s="785" t="s">
        <v>12425</v>
      </c>
      <c r="T612" s="785" t="s">
        <v>27403</v>
      </c>
      <c r="U612" s="785" t="s">
        <v>27404</v>
      </c>
      <c r="V612" s="785">
        <v>6</v>
      </c>
      <c r="W612" s="785" t="s">
        <v>2608</v>
      </c>
      <c r="X612" s="785"/>
      <c r="Y612" s="615" t="str">
        <f t="shared" si="9"/>
        <v>Biogas International Limited</v>
      </c>
      <c r="Z612" s="785" t="s">
        <v>2599</v>
      </c>
      <c r="AA612" s="785" t="s">
        <v>5464</v>
      </c>
      <c r="AB612" s="785" t="s">
        <v>2609</v>
      </c>
      <c r="AC612" s="785" t="s">
        <v>2610</v>
      </c>
      <c r="AD612" s="786">
        <v>44348</v>
      </c>
    </row>
    <row r="613" spans="1:30" ht="15.75">
      <c r="A613" s="785" t="s">
        <v>4301</v>
      </c>
      <c r="B613" s="785" t="s">
        <v>9716</v>
      </c>
      <c r="C613" s="785" t="s">
        <v>4303</v>
      </c>
      <c r="D613" s="785" t="s">
        <v>2599</v>
      </c>
      <c r="E613" s="785" t="s">
        <v>9717</v>
      </c>
      <c r="F613" s="786">
        <v>44331</v>
      </c>
      <c r="G613" s="785" t="s">
        <v>9718</v>
      </c>
      <c r="H613" s="786">
        <v>44346</v>
      </c>
      <c r="I613" s="785" t="s">
        <v>9719</v>
      </c>
      <c r="J613" s="785" t="s">
        <v>629</v>
      </c>
      <c r="K613" s="785" t="s">
        <v>9720</v>
      </c>
      <c r="L613" s="785" t="s">
        <v>9721</v>
      </c>
      <c r="M613" s="785"/>
      <c r="N613" s="785"/>
      <c r="O613" s="785" t="s">
        <v>9722</v>
      </c>
      <c r="P613" s="787">
        <v>37.114829999999998</v>
      </c>
      <c r="Q613" s="787">
        <v>-0.49387500000000001</v>
      </c>
      <c r="R613" s="785" t="s">
        <v>1056</v>
      </c>
      <c r="S613" s="785" t="s">
        <v>1132</v>
      </c>
      <c r="T613" s="785" t="s">
        <v>3111</v>
      </c>
      <c r="U613" s="785" t="s">
        <v>9723</v>
      </c>
      <c r="V613" s="785">
        <v>10</v>
      </c>
      <c r="W613" s="785" t="s">
        <v>9724</v>
      </c>
      <c r="X613" s="785" t="s">
        <v>9680</v>
      </c>
      <c r="Y613" s="615" t="str">
        <f t="shared" si="9"/>
        <v>Francis Nyaga</v>
      </c>
      <c r="Z613" s="785" t="s">
        <v>2599</v>
      </c>
      <c r="AA613" s="785" t="s">
        <v>4314</v>
      </c>
      <c r="AB613" s="785" t="s">
        <v>2605</v>
      </c>
      <c r="AC613" s="785" t="s">
        <v>2606</v>
      </c>
      <c r="AD613" s="786">
        <v>44397</v>
      </c>
    </row>
    <row r="614" spans="1:30" ht="15.75">
      <c r="A614" s="785" t="s">
        <v>4301</v>
      </c>
      <c r="B614" s="785" t="s">
        <v>12470</v>
      </c>
      <c r="C614" s="785" t="s">
        <v>4379</v>
      </c>
      <c r="D614" s="785" t="s">
        <v>4418</v>
      </c>
      <c r="E614" s="785" t="s">
        <v>9717</v>
      </c>
      <c r="F614" s="786">
        <v>44331</v>
      </c>
      <c r="G614" s="785" t="s">
        <v>9718</v>
      </c>
      <c r="H614" s="786">
        <v>44346</v>
      </c>
      <c r="I614" s="785" t="s">
        <v>12471</v>
      </c>
      <c r="J614" s="785" t="s">
        <v>629</v>
      </c>
      <c r="K614" s="785" t="s">
        <v>12472</v>
      </c>
      <c r="L614" s="785" t="s">
        <v>12473</v>
      </c>
      <c r="M614" s="785" t="s">
        <v>12474</v>
      </c>
      <c r="N614" s="785"/>
      <c r="O614" s="785" t="s">
        <v>12475</v>
      </c>
      <c r="P614" s="787">
        <v>40.284170000000003</v>
      </c>
      <c r="Q614" s="787">
        <v>-2.507288</v>
      </c>
      <c r="R614" s="785" t="s">
        <v>12424</v>
      </c>
      <c r="S614" s="785" t="s">
        <v>12425</v>
      </c>
      <c r="T614" s="785" t="s">
        <v>12425</v>
      </c>
      <c r="U614" s="785" t="s">
        <v>12476</v>
      </c>
      <c r="V614" s="785">
        <v>6</v>
      </c>
      <c r="W614" s="785" t="s">
        <v>2608</v>
      </c>
      <c r="X614" s="785" t="s">
        <v>3179</v>
      </c>
      <c r="Y614" s="615" t="str">
        <f t="shared" si="9"/>
        <v>James Musyoka</v>
      </c>
      <c r="Z614" s="785" t="s">
        <v>2599</v>
      </c>
      <c r="AA614" s="785" t="s">
        <v>5464</v>
      </c>
      <c r="AB614" s="785" t="s">
        <v>2609</v>
      </c>
      <c r="AC614" s="785" t="s">
        <v>2610</v>
      </c>
      <c r="AD614" s="786">
        <v>44331</v>
      </c>
    </row>
    <row r="615" spans="1:30" ht="15.75">
      <c r="A615" s="785" t="s">
        <v>4301</v>
      </c>
      <c r="B615" s="785" t="s">
        <v>12477</v>
      </c>
      <c r="C615" s="785" t="s">
        <v>4379</v>
      </c>
      <c r="D615" s="785" t="s">
        <v>2598</v>
      </c>
      <c r="E615" s="785" t="s">
        <v>12478</v>
      </c>
      <c r="F615" s="786">
        <v>44332</v>
      </c>
      <c r="G615" s="785" t="s">
        <v>9718</v>
      </c>
      <c r="H615" s="786">
        <v>44346</v>
      </c>
      <c r="I615" s="785" t="s">
        <v>12479</v>
      </c>
      <c r="J615" s="785" t="s">
        <v>629</v>
      </c>
      <c r="K615" s="785" t="s">
        <v>12480</v>
      </c>
      <c r="L615" s="785" t="s">
        <v>12481</v>
      </c>
      <c r="M615" s="785" t="s">
        <v>12482</v>
      </c>
      <c r="N615" s="785"/>
      <c r="O615" s="785" t="s">
        <v>12483</v>
      </c>
      <c r="P615" s="787">
        <v>40.283808000000001</v>
      </c>
      <c r="Q615" s="787">
        <v>-2.5070619999999999</v>
      </c>
      <c r="R615" s="785" t="s">
        <v>12424</v>
      </c>
      <c r="S615" s="785" t="s">
        <v>12425</v>
      </c>
      <c r="T615" s="785" t="s">
        <v>12425</v>
      </c>
      <c r="U615" s="785" t="s">
        <v>12476</v>
      </c>
      <c r="V615" s="785">
        <v>6</v>
      </c>
      <c r="W615" s="785" t="s">
        <v>2608</v>
      </c>
      <c r="X615" s="785" t="s">
        <v>3179</v>
      </c>
      <c r="Y615" s="615" t="str">
        <f t="shared" si="9"/>
        <v>James Musyoka</v>
      </c>
      <c r="Z615" s="785" t="s">
        <v>2599</v>
      </c>
      <c r="AA615" s="785" t="s">
        <v>5464</v>
      </c>
      <c r="AB615" s="785" t="s">
        <v>2609</v>
      </c>
      <c r="AC615" s="785" t="s">
        <v>2610</v>
      </c>
      <c r="AD615" s="786">
        <v>44332</v>
      </c>
    </row>
    <row r="616" spans="1:30" ht="15.75">
      <c r="A616" s="785" t="s">
        <v>4301</v>
      </c>
      <c r="B616" s="785" t="s">
        <v>27411</v>
      </c>
      <c r="C616" s="785" t="s">
        <v>4379</v>
      </c>
      <c r="D616" s="785" t="s">
        <v>2598</v>
      </c>
      <c r="E616" s="785" t="s">
        <v>6427</v>
      </c>
      <c r="F616" s="786">
        <v>44338</v>
      </c>
      <c r="G616" s="785" t="s">
        <v>9718</v>
      </c>
      <c r="H616" s="786">
        <v>44346</v>
      </c>
      <c r="I616" s="785" t="s">
        <v>27412</v>
      </c>
      <c r="J616" s="785" t="s">
        <v>629</v>
      </c>
      <c r="K616" s="785" t="s">
        <v>27413</v>
      </c>
      <c r="L616" s="785" t="s">
        <v>27414</v>
      </c>
      <c r="M616" s="785" t="s">
        <v>27415</v>
      </c>
      <c r="N616" s="785"/>
      <c r="O616" s="785" t="s">
        <v>27416</v>
      </c>
      <c r="P616" s="787">
        <v>40.271765000000002</v>
      </c>
      <c r="Q616" s="787">
        <v>-2.512038</v>
      </c>
      <c r="R616" s="785" t="s">
        <v>12424</v>
      </c>
      <c r="S616" s="785" t="s">
        <v>12425</v>
      </c>
      <c r="T616" s="785" t="s">
        <v>27403</v>
      </c>
      <c r="U616" s="785" t="s">
        <v>27404</v>
      </c>
      <c r="V616" s="785">
        <v>6</v>
      </c>
      <c r="W616" s="785" t="s">
        <v>2608</v>
      </c>
      <c r="X616" s="785"/>
      <c r="Y616" s="615" t="str">
        <f t="shared" si="9"/>
        <v>Biogas International Limited</v>
      </c>
      <c r="Z616" s="785" t="s">
        <v>2599</v>
      </c>
      <c r="AA616" s="785" t="s">
        <v>5464</v>
      </c>
      <c r="AB616" s="785" t="s">
        <v>2609</v>
      </c>
      <c r="AC616" s="785" t="s">
        <v>2610</v>
      </c>
      <c r="AD616" s="786">
        <v>44338</v>
      </c>
    </row>
    <row r="617" spans="1:30" ht="15.75">
      <c r="A617" s="785" t="s">
        <v>4301</v>
      </c>
      <c r="B617" s="785" t="s">
        <v>27417</v>
      </c>
      <c r="C617" s="785" t="s">
        <v>4379</v>
      </c>
      <c r="D617" s="785" t="s">
        <v>2598</v>
      </c>
      <c r="E617" s="785" t="s">
        <v>12435</v>
      </c>
      <c r="F617" s="786">
        <v>44339</v>
      </c>
      <c r="G617" s="785" t="s">
        <v>9718</v>
      </c>
      <c r="H617" s="786">
        <v>44346</v>
      </c>
      <c r="I617" s="785" t="s">
        <v>27418</v>
      </c>
      <c r="J617" s="785" t="s">
        <v>627</v>
      </c>
      <c r="K617" s="785" t="s">
        <v>27419</v>
      </c>
      <c r="L617" s="785" t="s">
        <v>27420</v>
      </c>
      <c r="M617" s="785" t="s">
        <v>27421</v>
      </c>
      <c r="N617" s="785"/>
      <c r="O617" s="785" t="s">
        <v>27422</v>
      </c>
      <c r="P617" s="787">
        <v>40.272331999999999</v>
      </c>
      <c r="Q617" s="787">
        <v>-2.5088020000000002</v>
      </c>
      <c r="R617" s="785" t="s">
        <v>12424</v>
      </c>
      <c r="S617" s="785" t="s">
        <v>12425</v>
      </c>
      <c r="T617" s="785" t="s">
        <v>27403</v>
      </c>
      <c r="U617" s="785" t="s">
        <v>27404</v>
      </c>
      <c r="V617" s="785">
        <v>6</v>
      </c>
      <c r="W617" s="785" t="s">
        <v>2608</v>
      </c>
      <c r="X617" s="785"/>
      <c r="Y617" s="615" t="str">
        <f t="shared" si="9"/>
        <v>Biogas International Limited</v>
      </c>
      <c r="Z617" s="785" t="s">
        <v>2599</v>
      </c>
      <c r="AA617" s="785" t="s">
        <v>5464</v>
      </c>
      <c r="AB617" s="785" t="s">
        <v>2609</v>
      </c>
      <c r="AC617" s="785" t="s">
        <v>2610</v>
      </c>
      <c r="AD617" s="786">
        <v>44340</v>
      </c>
    </row>
    <row r="618" spans="1:30" ht="15.75">
      <c r="A618" s="785" t="s">
        <v>4301</v>
      </c>
      <c r="B618" s="785" t="s">
        <v>19276</v>
      </c>
      <c r="C618" s="785" t="s">
        <v>4303</v>
      </c>
      <c r="D618" s="785" t="s">
        <v>2599</v>
      </c>
      <c r="E618" s="785" t="s">
        <v>19277</v>
      </c>
      <c r="F618" s="786">
        <v>44345</v>
      </c>
      <c r="G618" s="785" t="s">
        <v>19277</v>
      </c>
      <c r="H618" s="786">
        <v>44345</v>
      </c>
      <c r="I618" s="785" t="s">
        <v>19278</v>
      </c>
      <c r="J618" s="785" t="s">
        <v>629</v>
      </c>
      <c r="K618" s="785" t="s">
        <v>19279</v>
      </c>
      <c r="L618" s="785" t="s">
        <v>19280</v>
      </c>
      <c r="M618" s="785"/>
      <c r="N618" s="785"/>
      <c r="O618" s="785" t="s">
        <v>19281</v>
      </c>
      <c r="P618" s="787">
        <v>34.955736999999999</v>
      </c>
      <c r="Q618" s="787">
        <v>0.98454200000000003</v>
      </c>
      <c r="R618" s="785" t="s">
        <v>1189</v>
      </c>
      <c r="S618" s="785" t="s">
        <v>1190</v>
      </c>
      <c r="T618" s="785" t="s">
        <v>3299</v>
      </c>
      <c r="U618" s="785" t="s">
        <v>3767</v>
      </c>
      <c r="V618" s="785">
        <v>8</v>
      </c>
      <c r="W618" s="785" t="s">
        <v>19232</v>
      </c>
      <c r="X618" s="785" t="s">
        <v>3568</v>
      </c>
      <c r="Y618" s="615" t="str">
        <f t="shared" si="9"/>
        <v>Pafasi  Enterprise</v>
      </c>
      <c r="Z618" s="785" t="s">
        <v>2599</v>
      </c>
      <c r="AA618" s="785" t="s">
        <v>4349</v>
      </c>
      <c r="AB618" s="785" t="s">
        <v>2683</v>
      </c>
      <c r="AC618" s="785" t="s">
        <v>2606</v>
      </c>
      <c r="AD618" s="786">
        <v>44345</v>
      </c>
    </row>
    <row r="619" spans="1:30" ht="15.75">
      <c r="A619" s="785" t="s">
        <v>4301</v>
      </c>
      <c r="B619" s="785" t="s">
        <v>27397</v>
      </c>
      <c r="C619" s="785" t="s">
        <v>4379</v>
      </c>
      <c r="D619" s="785" t="s">
        <v>2598</v>
      </c>
      <c r="E619" s="785" t="s">
        <v>12417</v>
      </c>
      <c r="F619" s="786">
        <v>44337</v>
      </c>
      <c r="G619" s="785" t="s">
        <v>19277</v>
      </c>
      <c r="H619" s="786">
        <v>44345</v>
      </c>
      <c r="I619" s="785" t="s">
        <v>27398</v>
      </c>
      <c r="J619" s="785" t="s">
        <v>629</v>
      </c>
      <c r="K619" s="785" t="s">
        <v>27399</v>
      </c>
      <c r="L619" s="785" t="s">
        <v>27400</v>
      </c>
      <c r="M619" s="785" t="s">
        <v>27401</v>
      </c>
      <c r="N619" s="785"/>
      <c r="O619" s="785" t="s">
        <v>27402</v>
      </c>
      <c r="P619" s="787">
        <v>40.272503</v>
      </c>
      <c r="Q619" s="787">
        <v>-2.508308</v>
      </c>
      <c r="R619" s="785" t="s">
        <v>12424</v>
      </c>
      <c r="S619" s="785" t="s">
        <v>12425</v>
      </c>
      <c r="T619" s="785" t="s">
        <v>27403</v>
      </c>
      <c r="U619" s="785" t="s">
        <v>27404</v>
      </c>
      <c r="V619" s="785">
        <v>6</v>
      </c>
      <c r="W619" s="785" t="s">
        <v>2608</v>
      </c>
      <c r="X619" s="785"/>
      <c r="Y619" s="615" t="str">
        <f t="shared" si="9"/>
        <v>Biogas International Limited</v>
      </c>
      <c r="Z619" s="785" t="s">
        <v>2599</v>
      </c>
      <c r="AA619" s="785" t="s">
        <v>5464</v>
      </c>
      <c r="AB619" s="785" t="s">
        <v>2609</v>
      </c>
      <c r="AC619" s="785" t="s">
        <v>2610</v>
      </c>
      <c r="AD619" s="786">
        <v>44337</v>
      </c>
    </row>
    <row r="620" spans="1:30" ht="15.75">
      <c r="A620" s="785" t="s">
        <v>4301</v>
      </c>
      <c r="B620" s="785" t="s">
        <v>27405</v>
      </c>
      <c r="C620" s="785" t="s">
        <v>4379</v>
      </c>
      <c r="D620" s="785" t="s">
        <v>2598</v>
      </c>
      <c r="E620" s="785" t="s">
        <v>8309</v>
      </c>
      <c r="F620" s="786">
        <v>44336</v>
      </c>
      <c r="G620" s="785" t="s">
        <v>19277</v>
      </c>
      <c r="H620" s="786">
        <v>44345</v>
      </c>
      <c r="I620" s="785" t="s">
        <v>27406</v>
      </c>
      <c r="J620" s="785" t="s">
        <v>629</v>
      </c>
      <c r="K620" s="785" t="s">
        <v>27407</v>
      </c>
      <c r="L620" s="785" t="s">
        <v>27408</v>
      </c>
      <c r="M620" s="785" t="s">
        <v>27409</v>
      </c>
      <c r="N620" s="785"/>
      <c r="O620" s="785" t="s">
        <v>27410</v>
      </c>
      <c r="P620" s="787">
        <v>40.272689999999997</v>
      </c>
      <c r="Q620" s="787">
        <v>-2.5080300000000002</v>
      </c>
      <c r="R620" s="785" t="s">
        <v>12424</v>
      </c>
      <c r="S620" s="785" t="s">
        <v>12425</v>
      </c>
      <c r="T620" s="785" t="s">
        <v>27403</v>
      </c>
      <c r="U620" s="785" t="s">
        <v>27404</v>
      </c>
      <c r="V620" s="785">
        <v>6</v>
      </c>
      <c r="W620" s="785" t="s">
        <v>2608</v>
      </c>
      <c r="X620" s="785"/>
      <c r="Y620" s="615" t="str">
        <f t="shared" si="9"/>
        <v>Biogas International Limited</v>
      </c>
      <c r="Z620" s="785" t="s">
        <v>2599</v>
      </c>
      <c r="AA620" s="785" t="s">
        <v>5464</v>
      </c>
      <c r="AB620" s="785" t="s">
        <v>2609</v>
      </c>
      <c r="AC620" s="785" t="s">
        <v>2610</v>
      </c>
      <c r="AD620" s="786">
        <v>44338</v>
      </c>
    </row>
    <row r="621" spans="1:30" ht="15.75">
      <c r="A621" s="785" t="s">
        <v>4301</v>
      </c>
      <c r="B621" s="785" t="s">
        <v>27495</v>
      </c>
      <c r="C621" s="785" t="s">
        <v>4379</v>
      </c>
      <c r="D621" s="785" t="s">
        <v>2598</v>
      </c>
      <c r="E621" s="785" t="s">
        <v>12478</v>
      </c>
      <c r="F621" s="786">
        <v>44332</v>
      </c>
      <c r="G621" s="785" t="s">
        <v>27496</v>
      </c>
      <c r="H621" s="786">
        <v>44344</v>
      </c>
      <c r="I621" s="785" t="s">
        <v>27497</v>
      </c>
      <c r="J621" s="785" t="s">
        <v>629</v>
      </c>
      <c r="K621" s="785" t="s">
        <v>27498</v>
      </c>
      <c r="L621" s="785" t="s">
        <v>27499</v>
      </c>
      <c r="M621" s="785" t="s">
        <v>27500</v>
      </c>
      <c r="N621" s="785"/>
      <c r="O621" s="785" t="s">
        <v>27501</v>
      </c>
      <c r="P621" s="787">
        <v>40.284108000000003</v>
      </c>
      <c r="Q621" s="787">
        <v>-2.5046650000000001</v>
      </c>
      <c r="R621" s="785" t="s">
        <v>12424</v>
      </c>
      <c r="S621" s="785" t="s">
        <v>12425</v>
      </c>
      <c r="T621" s="785" t="s">
        <v>3968</v>
      </c>
      <c r="U621" s="785" t="s">
        <v>20945</v>
      </c>
      <c r="V621" s="785">
        <v>6</v>
      </c>
      <c r="W621" s="785" t="s">
        <v>2608</v>
      </c>
      <c r="X621" s="785"/>
      <c r="Y621" s="615" t="str">
        <f t="shared" si="9"/>
        <v>Biogas International Limited</v>
      </c>
      <c r="Z621" s="785" t="s">
        <v>2599</v>
      </c>
      <c r="AA621" s="785" t="s">
        <v>5464</v>
      </c>
      <c r="AB621" s="785" t="s">
        <v>2609</v>
      </c>
      <c r="AC621" s="785" t="s">
        <v>2610</v>
      </c>
      <c r="AD621" s="786">
        <v>44335</v>
      </c>
    </row>
    <row r="622" spans="1:30" ht="15.75">
      <c r="A622" s="785" t="s">
        <v>4301</v>
      </c>
      <c r="B622" s="785" t="s">
        <v>27529</v>
      </c>
      <c r="C622" s="785" t="s">
        <v>4379</v>
      </c>
      <c r="D622" s="785" t="s">
        <v>2598</v>
      </c>
      <c r="E622" s="785" t="s">
        <v>17159</v>
      </c>
      <c r="F622" s="786">
        <v>44334</v>
      </c>
      <c r="G622" s="785" t="s">
        <v>27496</v>
      </c>
      <c r="H622" s="786">
        <v>44344</v>
      </c>
      <c r="I622" s="785" t="s">
        <v>27530</v>
      </c>
      <c r="J622" s="785" t="s">
        <v>629</v>
      </c>
      <c r="K622" s="785" t="s">
        <v>27531</v>
      </c>
      <c r="L622" s="785" t="s">
        <v>27532</v>
      </c>
      <c r="M622" s="785" t="s">
        <v>27533</v>
      </c>
      <c r="N622" s="785"/>
      <c r="O622" s="785" t="s">
        <v>27534</v>
      </c>
      <c r="P622" s="787">
        <v>40.2836</v>
      </c>
      <c r="Q622" s="787">
        <v>-2.5072450000000002</v>
      </c>
      <c r="R622" s="785" t="s">
        <v>12424</v>
      </c>
      <c r="S622" s="785" t="s">
        <v>12425</v>
      </c>
      <c r="T622" s="785" t="s">
        <v>20937</v>
      </c>
      <c r="U622" s="785" t="s">
        <v>20938</v>
      </c>
      <c r="V622" s="785">
        <v>6</v>
      </c>
      <c r="W622" s="785" t="s">
        <v>2608</v>
      </c>
      <c r="X622" s="785"/>
      <c r="Y622" s="615" t="str">
        <f t="shared" si="9"/>
        <v>Biogas International Limited</v>
      </c>
      <c r="Z622" s="785" t="s">
        <v>2599</v>
      </c>
      <c r="AA622" s="785" t="s">
        <v>5464</v>
      </c>
      <c r="AB622" s="785" t="s">
        <v>2609</v>
      </c>
      <c r="AC622" s="785" t="s">
        <v>2610</v>
      </c>
      <c r="AD622" s="786">
        <v>44335</v>
      </c>
    </row>
    <row r="623" spans="1:30" ht="15.75">
      <c r="A623" s="785" t="s">
        <v>4301</v>
      </c>
      <c r="B623" s="785" t="s">
        <v>20939</v>
      </c>
      <c r="C623" s="785" t="s">
        <v>4379</v>
      </c>
      <c r="D623" s="785" t="s">
        <v>2598</v>
      </c>
      <c r="E623" s="785" t="s">
        <v>9700</v>
      </c>
      <c r="F623" s="786">
        <v>44333</v>
      </c>
      <c r="G623" s="785" t="s">
        <v>16080</v>
      </c>
      <c r="H623" s="786">
        <v>44343</v>
      </c>
      <c r="I623" s="785" t="s">
        <v>20940</v>
      </c>
      <c r="J623" s="785" t="s">
        <v>627</v>
      </c>
      <c r="K623" s="785" t="s">
        <v>20941</v>
      </c>
      <c r="L623" s="785" t="s">
        <v>20942</v>
      </c>
      <c r="M623" s="785" t="s">
        <v>20943</v>
      </c>
      <c r="N623" s="785"/>
      <c r="O623" s="785" t="s">
        <v>20944</v>
      </c>
      <c r="P623" s="787">
        <v>40.283557999999999</v>
      </c>
      <c r="Q623" s="787">
        <v>-2.5068429999999999</v>
      </c>
      <c r="R623" s="785" t="s">
        <v>12424</v>
      </c>
      <c r="S623" s="785" t="s">
        <v>12425</v>
      </c>
      <c r="T623" s="785" t="s">
        <v>3968</v>
      </c>
      <c r="U623" s="785" t="s">
        <v>20945</v>
      </c>
      <c r="V623" s="785">
        <v>6</v>
      </c>
      <c r="W623" s="785" t="s">
        <v>2608</v>
      </c>
      <c r="X623" s="785" t="s">
        <v>2664</v>
      </c>
      <c r="Y623" s="615" t="str">
        <f t="shared" si="9"/>
        <v>Robert</v>
      </c>
      <c r="Z623" s="785" t="s">
        <v>2599</v>
      </c>
      <c r="AA623" s="785" t="s">
        <v>5464</v>
      </c>
      <c r="AB623" s="785" t="s">
        <v>2609</v>
      </c>
      <c r="AC623" s="785" t="s">
        <v>2610</v>
      </c>
      <c r="AD623" s="786">
        <v>44335</v>
      </c>
    </row>
    <row r="624" spans="1:30" ht="15.75">
      <c r="A624" s="785" t="s">
        <v>4301</v>
      </c>
      <c r="B624" s="785" t="s">
        <v>27535</v>
      </c>
      <c r="C624" s="785" t="s">
        <v>4303</v>
      </c>
      <c r="D624" s="785" t="s">
        <v>2599</v>
      </c>
      <c r="E624" s="785" t="s">
        <v>20572</v>
      </c>
      <c r="F624" s="786">
        <v>44335</v>
      </c>
      <c r="G624" s="785" t="s">
        <v>16080</v>
      </c>
      <c r="H624" s="786">
        <v>44343</v>
      </c>
      <c r="I624" s="785" t="s">
        <v>27536</v>
      </c>
      <c r="J624" s="785" t="s">
        <v>629</v>
      </c>
      <c r="K624" s="785" t="s">
        <v>27537</v>
      </c>
      <c r="L624" s="785" t="s">
        <v>27538</v>
      </c>
      <c r="M624" s="785" t="s">
        <v>27539</v>
      </c>
      <c r="N624" s="785"/>
      <c r="O624" s="785" t="s">
        <v>27540</v>
      </c>
      <c r="P624" s="787">
        <v>40.283895000000001</v>
      </c>
      <c r="Q624" s="787">
        <v>-2.505817</v>
      </c>
      <c r="R624" s="785" t="s">
        <v>12424</v>
      </c>
      <c r="S624" s="785" t="s">
        <v>12425</v>
      </c>
      <c r="T624" s="785" t="s">
        <v>27520</v>
      </c>
      <c r="U624" s="785" t="s">
        <v>27541</v>
      </c>
      <c r="V624" s="785">
        <v>6</v>
      </c>
      <c r="W624" s="785" t="s">
        <v>2608</v>
      </c>
      <c r="X624" s="785"/>
      <c r="Y624" s="615" t="str">
        <f t="shared" si="9"/>
        <v>Biogas International Limited</v>
      </c>
      <c r="Z624" s="785" t="s">
        <v>2599</v>
      </c>
      <c r="AA624" s="785" t="s">
        <v>5464</v>
      </c>
      <c r="AB624" s="785" t="s">
        <v>2609</v>
      </c>
      <c r="AC624" s="785" t="s">
        <v>2610</v>
      </c>
      <c r="AD624" s="786">
        <v>44335</v>
      </c>
    </row>
    <row r="625" spans="1:30" ht="15.75">
      <c r="A625" s="785" t="s">
        <v>4301</v>
      </c>
      <c r="B625" s="785" t="s">
        <v>6426</v>
      </c>
      <c r="C625" s="785" t="s">
        <v>4303</v>
      </c>
      <c r="D625" s="785" t="s">
        <v>2599</v>
      </c>
      <c r="E625" s="785" t="s">
        <v>6427</v>
      </c>
      <c r="F625" s="786">
        <v>44338</v>
      </c>
      <c r="G625" s="785" t="s">
        <v>6428</v>
      </c>
      <c r="H625" s="786">
        <v>44342</v>
      </c>
      <c r="I625" s="785" t="s">
        <v>6429</v>
      </c>
      <c r="J625" s="785" t="s">
        <v>629</v>
      </c>
      <c r="K625" s="785" t="s">
        <v>6430</v>
      </c>
      <c r="L625" s="785" t="s">
        <v>6431</v>
      </c>
      <c r="M625" s="785" t="s">
        <v>6432</v>
      </c>
      <c r="N625" s="785"/>
      <c r="O625" s="785"/>
      <c r="P625" s="787">
        <v>38.377752000000001</v>
      </c>
      <c r="Q625" s="787">
        <v>-3.4680680000000002</v>
      </c>
      <c r="R625" s="785" t="s">
        <v>766</v>
      </c>
      <c r="S625" s="785" t="s">
        <v>2745</v>
      </c>
      <c r="T625" s="785" t="s">
        <v>2745</v>
      </c>
      <c r="U625" s="785" t="s">
        <v>3354</v>
      </c>
      <c r="V625" s="785">
        <v>8</v>
      </c>
      <c r="W625" s="785" t="s">
        <v>2658</v>
      </c>
      <c r="X625" s="785" t="s">
        <v>2780</v>
      </c>
      <c r="Y625" s="615" t="str">
        <f t="shared" si="9"/>
        <v>Carly C Mwandigha</v>
      </c>
      <c r="Z625" s="785" t="s">
        <v>2599</v>
      </c>
      <c r="AA625" s="785" t="s">
        <v>4314</v>
      </c>
      <c r="AB625" s="785" t="s">
        <v>2605</v>
      </c>
      <c r="AC625" s="785" t="s">
        <v>2606</v>
      </c>
      <c r="AD625" s="786">
        <v>44343</v>
      </c>
    </row>
    <row r="626" spans="1:30" ht="15.75">
      <c r="A626" s="785" t="s">
        <v>4301</v>
      </c>
      <c r="B626" s="785" t="s">
        <v>20931</v>
      </c>
      <c r="C626" s="785" t="s">
        <v>4379</v>
      </c>
      <c r="D626" s="785" t="s">
        <v>2598</v>
      </c>
      <c r="E626" s="785" t="s">
        <v>9717</v>
      </c>
      <c r="F626" s="786">
        <v>44331</v>
      </c>
      <c r="G626" s="785" t="s">
        <v>6428</v>
      </c>
      <c r="H626" s="786">
        <v>44342</v>
      </c>
      <c r="I626" s="785" t="s">
        <v>20932</v>
      </c>
      <c r="J626" s="785" t="s">
        <v>629</v>
      </c>
      <c r="K626" s="785" t="s">
        <v>20933</v>
      </c>
      <c r="L626" s="785" t="s">
        <v>20934</v>
      </c>
      <c r="M626" s="785" t="s">
        <v>20935</v>
      </c>
      <c r="N626" s="785"/>
      <c r="O626" s="785" t="s">
        <v>20936</v>
      </c>
      <c r="P626" s="787">
        <v>40.283307000000001</v>
      </c>
      <c r="Q626" s="787">
        <v>-2.509083</v>
      </c>
      <c r="R626" s="785" t="s">
        <v>12424</v>
      </c>
      <c r="S626" s="785" t="s">
        <v>12425</v>
      </c>
      <c r="T626" s="785" t="s">
        <v>20937</v>
      </c>
      <c r="U626" s="785" t="s">
        <v>20938</v>
      </c>
      <c r="V626" s="785">
        <v>6</v>
      </c>
      <c r="W626" s="785" t="s">
        <v>2608</v>
      </c>
      <c r="X626" s="785" t="s">
        <v>2664</v>
      </c>
      <c r="Y626" s="615" t="str">
        <f t="shared" si="9"/>
        <v>Robert</v>
      </c>
      <c r="Z626" s="785" t="s">
        <v>2599</v>
      </c>
      <c r="AA626" s="785" t="s">
        <v>5464</v>
      </c>
      <c r="AB626" s="785" t="s">
        <v>2609</v>
      </c>
      <c r="AC626" s="785" t="s">
        <v>2610</v>
      </c>
      <c r="AD626" s="786">
        <v>44331</v>
      </c>
    </row>
    <row r="627" spans="1:30" ht="15.75">
      <c r="A627" s="785" t="s">
        <v>4301</v>
      </c>
      <c r="B627" s="785" t="s">
        <v>21017</v>
      </c>
      <c r="C627" s="785" t="s">
        <v>4379</v>
      </c>
      <c r="D627" s="785" t="s">
        <v>2598</v>
      </c>
      <c r="E627" s="785" t="s">
        <v>21018</v>
      </c>
      <c r="F627" s="786">
        <v>44329</v>
      </c>
      <c r="G627" s="785" t="s">
        <v>6428</v>
      </c>
      <c r="H627" s="786">
        <v>44342</v>
      </c>
      <c r="I627" s="785" t="s">
        <v>21019</v>
      </c>
      <c r="J627" s="785" t="s">
        <v>629</v>
      </c>
      <c r="K627" s="785" t="s">
        <v>2612</v>
      </c>
      <c r="L627" s="785" t="s">
        <v>21020</v>
      </c>
      <c r="M627" s="785" t="s">
        <v>21021</v>
      </c>
      <c r="N627" s="785"/>
      <c r="O627" s="785"/>
      <c r="P627" s="787">
        <v>39.667492000000003</v>
      </c>
      <c r="Q627" s="787">
        <v>-4.0369570000000001</v>
      </c>
      <c r="R627" s="785" t="s">
        <v>2654</v>
      </c>
      <c r="S627" s="785" t="s">
        <v>3397</v>
      </c>
      <c r="T627" s="785" t="s">
        <v>21022</v>
      </c>
      <c r="U627" s="785" t="s">
        <v>21022</v>
      </c>
      <c r="V627" s="785">
        <v>9</v>
      </c>
      <c r="W627" s="785" t="s">
        <v>2608</v>
      </c>
      <c r="X627" s="785" t="s">
        <v>2664</v>
      </c>
      <c r="Y627" s="615" t="str">
        <f t="shared" si="9"/>
        <v>Robert</v>
      </c>
      <c r="Z627" s="785" t="s">
        <v>2599</v>
      </c>
      <c r="AA627" s="785" t="s">
        <v>5464</v>
      </c>
      <c r="AB627" s="785" t="s">
        <v>2609</v>
      </c>
      <c r="AC627" s="785" t="s">
        <v>2610</v>
      </c>
      <c r="AD627" s="786">
        <v>44329</v>
      </c>
    </row>
    <row r="628" spans="1:30" ht="15.75">
      <c r="A628" s="785" t="s">
        <v>4301</v>
      </c>
      <c r="B628" s="785" t="s">
        <v>17947</v>
      </c>
      <c r="C628" s="785" t="s">
        <v>4303</v>
      </c>
      <c r="D628" s="785" t="s">
        <v>2599</v>
      </c>
      <c r="E628" s="785" t="s">
        <v>13303</v>
      </c>
      <c r="F628" s="786">
        <v>44306</v>
      </c>
      <c r="G628" s="785" t="s">
        <v>4465</v>
      </c>
      <c r="H628" s="786">
        <v>44341</v>
      </c>
      <c r="I628" s="785" t="s">
        <v>17948</v>
      </c>
      <c r="J628" s="785" t="s">
        <v>627</v>
      </c>
      <c r="K628" s="785" t="s">
        <v>17949</v>
      </c>
      <c r="L628" s="785" t="s">
        <v>17950</v>
      </c>
      <c r="M628" s="785"/>
      <c r="N628" s="785"/>
      <c r="O628" s="785" t="s">
        <v>17951</v>
      </c>
      <c r="P628" s="787">
        <v>34.164042000000002</v>
      </c>
      <c r="Q628" s="787">
        <v>0.19215299999999999</v>
      </c>
      <c r="R628" s="785" t="s">
        <v>2916</v>
      </c>
      <c r="S628" s="785" t="s">
        <v>2918</v>
      </c>
      <c r="T628" s="785" t="s">
        <v>17952</v>
      </c>
      <c r="U628" s="785" t="s">
        <v>17953</v>
      </c>
      <c r="V628" s="785">
        <v>8</v>
      </c>
      <c r="W628" s="785" t="s">
        <v>2837</v>
      </c>
      <c r="X628" s="785" t="s">
        <v>3630</v>
      </c>
      <c r="Y628" s="615" t="str">
        <f t="shared" si="9"/>
        <v>Michael Ngele Kitabo</v>
      </c>
      <c r="Z628" s="785" t="s">
        <v>2599</v>
      </c>
      <c r="AA628" s="785" t="s">
        <v>4314</v>
      </c>
      <c r="AB628" s="785" t="s">
        <v>2605</v>
      </c>
      <c r="AC628" s="785" t="s">
        <v>2606</v>
      </c>
      <c r="AD628" s="786">
        <v>44720</v>
      </c>
    </row>
    <row r="629" spans="1:30" ht="15.75">
      <c r="A629" s="785" t="s">
        <v>4301</v>
      </c>
      <c r="B629" s="785" t="s">
        <v>28562</v>
      </c>
      <c r="C629" s="785" t="s">
        <v>4303</v>
      </c>
      <c r="D629" s="785" t="s">
        <v>2599</v>
      </c>
      <c r="E629" s="785" t="s">
        <v>26376</v>
      </c>
      <c r="F629" s="786">
        <v>44305</v>
      </c>
      <c r="G629" s="785" t="s">
        <v>4465</v>
      </c>
      <c r="H629" s="786">
        <v>44341</v>
      </c>
      <c r="I629" s="785" t="s">
        <v>28563</v>
      </c>
      <c r="J629" s="785" t="s">
        <v>627</v>
      </c>
      <c r="K629" s="785" t="s">
        <v>28564</v>
      </c>
      <c r="L629" s="785" t="s">
        <v>28565</v>
      </c>
      <c r="M629" s="785"/>
      <c r="N629" s="785"/>
      <c r="O629" s="785"/>
      <c r="P629" s="787">
        <v>35.189644999999999</v>
      </c>
      <c r="Q629" s="787">
        <v>0.34733199999999997</v>
      </c>
      <c r="R629" s="785" t="s">
        <v>916</v>
      </c>
      <c r="S629" s="785" t="s">
        <v>917</v>
      </c>
      <c r="T629" s="785" t="s">
        <v>3046</v>
      </c>
      <c r="U629" s="785" t="s">
        <v>28566</v>
      </c>
      <c r="V629" s="785">
        <v>8</v>
      </c>
      <c r="W629" s="785" t="s">
        <v>11598</v>
      </c>
      <c r="X629" s="785"/>
      <c r="Y629" s="615" t="str">
        <f t="shared" si="9"/>
        <v>Kelvin Kimutai</v>
      </c>
      <c r="Z629" s="785" t="s">
        <v>2599</v>
      </c>
      <c r="AA629" s="785" t="s">
        <v>4314</v>
      </c>
      <c r="AB629" s="785" t="s">
        <v>2683</v>
      </c>
      <c r="AC629" s="785" t="s">
        <v>2606</v>
      </c>
      <c r="AD629" s="786">
        <v>44529</v>
      </c>
    </row>
    <row r="630" spans="1:30" ht="15.75">
      <c r="A630" s="785" t="s">
        <v>4301</v>
      </c>
      <c r="B630" s="785" t="s">
        <v>28739</v>
      </c>
      <c r="C630" s="785" t="s">
        <v>4303</v>
      </c>
      <c r="D630" s="785" t="s">
        <v>2599</v>
      </c>
      <c r="E630" s="785" t="s">
        <v>27457</v>
      </c>
      <c r="F630" s="786">
        <v>44324</v>
      </c>
      <c r="G630" s="785" t="s">
        <v>4465</v>
      </c>
      <c r="H630" s="786">
        <v>44341</v>
      </c>
      <c r="I630" s="785" t="s">
        <v>28740</v>
      </c>
      <c r="J630" s="785" t="s">
        <v>627</v>
      </c>
      <c r="K630" s="785">
        <v>99999</v>
      </c>
      <c r="L630" s="785" t="s">
        <v>28741</v>
      </c>
      <c r="M630" s="785"/>
      <c r="N630" s="785"/>
      <c r="O630" s="785" t="s">
        <v>28742</v>
      </c>
      <c r="P630" s="787">
        <v>36.823318999999998</v>
      </c>
      <c r="Q630" s="787">
        <v>-1.1190100000000001</v>
      </c>
      <c r="R630" s="785" t="s">
        <v>821</v>
      </c>
      <c r="S630" s="785" t="s">
        <v>871</v>
      </c>
      <c r="T630" s="785" t="s">
        <v>2613</v>
      </c>
      <c r="U630" s="785" t="s">
        <v>28743</v>
      </c>
      <c r="V630" s="785">
        <v>8</v>
      </c>
      <c r="W630" s="785" t="s">
        <v>16042</v>
      </c>
      <c r="X630" s="785"/>
      <c r="Y630" s="615" t="str">
        <f t="shared" si="9"/>
        <v>Kensam Constructor</v>
      </c>
      <c r="Z630" s="785" t="s">
        <v>2599</v>
      </c>
      <c r="AA630" s="785" t="s">
        <v>4314</v>
      </c>
      <c r="AB630" s="785" t="s">
        <v>2605</v>
      </c>
      <c r="AC630" s="785" t="s">
        <v>2606</v>
      </c>
      <c r="AD630" s="786">
        <v>44351</v>
      </c>
    </row>
    <row r="631" spans="1:30" ht="15.75">
      <c r="A631" s="785" t="s">
        <v>4301</v>
      </c>
      <c r="B631" s="785" t="s">
        <v>9706</v>
      </c>
      <c r="C631" s="785" t="s">
        <v>4303</v>
      </c>
      <c r="D631" s="785" t="s">
        <v>2599</v>
      </c>
      <c r="E631" s="785" t="s">
        <v>9707</v>
      </c>
      <c r="F631" s="786">
        <v>44290</v>
      </c>
      <c r="G631" s="785" t="s">
        <v>9708</v>
      </c>
      <c r="H631" s="786">
        <v>44340</v>
      </c>
      <c r="I631" s="785" t="s">
        <v>9709</v>
      </c>
      <c r="J631" s="785" t="s">
        <v>629</v>
      </c>
      <c r="K631" s="785">
        <v>99999</v>
      </c>
      <c r="L631" s="785" t="s">
        <v>9710</v>
      </c>
      <c r="M631" s="785"/>
      <c r="N631" s="785"/>
      <c r="O631" s="785" t="s">
        <v>9711</v>
      </c>
      <c r="P631" s="787">
        <v>36.932965000000003</v>
      </c>
      <c r="Q631" s="787">
        <v>-4.1669999999999999E-2</v>
      </c>
      <c r="R631" s="785" t="s">
        <v>960</v>
      </c>
      <c r="S631" s="785" t="s">
        <v>961</v>
      </c>
      <c r="T631" s="785" t="s">
        <v>3017</v>
      </c>
      <c r="U631" s="785" t="s">
        <v>9678</v>
      </c>
      <c r="V631" s="785">
        <v>8</v>
      </c>
      <c r="W631" s="785" t="s">
        <v>9679</v>
      </c>
      <c r="X631" s="785" t="s">
        <v>9680</v>
      </c>
      <c r="Y631" s="615" t="str">
        <f t="shared" si="9"/>
        <v>Francis Nyaga</v>
      </c>
      <c r="Z631" s="785" t="s">
        <v>2599</v>
      </c>
      <c r="AA631" s="785" t="s">
        <v>4314</v>
      </c>
      <c r="AB631" s="785" t="s">
        <v>2683</v>
      </c>
      <c r="AC631" s="785" t="s">
        <v>2606</v>
      </c>
      <c r="AD631" s="786">
        <v>44341</v>
      </c>
    </row>
    <row r="632" spans="1:30" ht="15.75">
      <c r="A632" s="785" t="s">
        <v>4301</v>
      </c>
      <c r="B632" s="785" t="s">
        <v>9712</v>
      </c>
      <c r="C632" s="785" t="s">
        <v>4303</v>
      </c>
      <c r="D632" s="785" t="s">
        <v>2599</v>
      </c>
      <c r="E632" s="785" t="s">
        <v>9707</v>
      </c>
      <c r="F632" s="786">
        <v>44290</v>
      </c>
      <c r="G632" s="785" t="s">
        <v>9708</v>
      </c>
      <c r="H632" s="786">
        <v>44340</v>
      </c>
      <c r="I632" s="785" t="s">
        <v>9713</v>
      </c>
      <c r="J632" s="785" t="s">
        <v>629</v>
      </c>
      <c r="K632" s="785">
        <v>99999</v>
      </c>
      <c r="L632" s="785" t="s">
        <v>9714</v>
      </c>
      <c r="M632" s="785"/>
      <c r="N632" s="785"/>
      <c r="O632" s="785" t="s">
        <v>9715</v>
      </c>
      <c r="P632" s="787">
        <v>36.940460000000002</v>
      </c>
      <c r="Q632" s="787">
        <v>-8.0991999999999995E-2</v>
      </c>
      <c r="R632" s="785" t="s">
        <v>960</v>
      </c>
      <c r="S632" s="785" t="s">
        <v>961</v>
      </c>
      <c r="T632" s="785" t="s">
        <v>3017</v>
      </c>
      <c r="U632" s="785" t="s">
        <v>2900</v>
      </c>
      <c r="V632" s="785">
        <v>8</v>
      </c>
      <c r="W632" s="785" t="s">
        <v>9679</v>
      </c>
      <c r="X632" s="785" t="s">
        <v>9680</v>
      </c>
      <c r="Y632" s="615" t="str">
        <f t="shared" si="9"/>
        <v>Francis Nyaga</v>
      </c>
      <c r="Z632" s="785" t="s">
        <v>2599</v>
      </c>
      <c r="AA632" s="785" t="s">
        <v>4314</v>
      </c>
      <c r="AB632" s="785" t="s">
        <v>2683</v>
      </c>
      <c r="AC632" s="785" t="s">
        <v>2606</v>
      </c>
      <c r="AD632" s="786">
        <v>44341</v>
      </c>
    </row>
    <row r="633" spans="1:30" ht="15.75">
      <c r="A633" s="785" t="s">
        <v>4301</v>
      </c>
      <c r="B633" s="785" t="s">
        <v>19468</v>
      </c>
      <c r="C633" s="785" t="s">
        <v>4303</v>
      </c>
      <c r="D633" s="785" t="s">
        <v>2599</v>
      </c>
      <c r="E633" s="785" t="s">
        <v>11737</v>
      </c>
      <c r="F633" s="786">
        <v>44275</v>
      </c>
      <c r="G633" s="785" t="s">
        <v>9708</v>
      </c>
      <c r="H633" s="786">
        <v>44340</v>
      </c>
      <c r="I633" s="785" t="s">
        <v>19469</v>
      </c>
      <c r="J633" s="785" t="s">
        <v>629</v>
      </c>
      <c r="K633" s="785" t="s">
        <v>19470</v>
      </c>
      <c r="L633" s="785" t="s">
        <v>19471</v>
      </c>
      <c r="M633" s="785"/>
      <c r="N633" s="785"/>
      <c r="O633" s="785" t="s">
        <v>19472</v>
      </c>
      <c r="P633" s="787">
        <v>36.961697000000001</v>
      </c>
      <c r="Q633" s="787">
        <v>-1.0105249999999999</v>
      </c>
      <c r="R633" s="785" t="s">
        <v>821</v>
      </c>
      <c r="S633" s="785" t="s">
        <v>821</v>
      </c>
      <c r="T633" s="785" t="s">
        <v>2121</v>
      </c>
      <c r="U633" s="785" t="s">
        <v>3983</v>
      </c>
      <c r="V633" s="785">
        <v>12</v>
      </c>
      <c r="W633" s="785" t="s">
        <v>4058</v>
      </c>
      <c r="X633" s="785" t="s">
        <v>19473</v>
      </c>
      <c r="Y633" s="615" t="str">
        <f t="shared" si="9"/>
        <v>Paul kiama</v>
      </c>
      <c r="Z633" s="785" t="s">
        <v>2599</v>
      </c>
      <c r="AA633" s="785" t="s">
        <v>4349</v>
      </c>
      <c r="AB633" s="785" t="s">
        <v>2605</v>
      </c>
      <c r="AC633" s="785" t="s">
        <v>2606</v>
      </c>
      <c r="AD633" s="786">
        <v>44347</v>
      </c>
    </row>
    <row r="634" spans="1:30" ht="15.75">
      <c r="A634" s="785" t="s">
        <v>4301</v>
      </c>
      <c r="B634" s="785" t="s">
        <v>31155</v>
      </c>
      <c r="C634" s="785" t="s">
        <v>4303</v>
      </c>
      <c r="D634" s="785" t="s">
        <v>2599</v>
      </c>
      <c r="E634" s="785" t="s">
        <v>20127</v>
      </c>
      <c r="F634" s="786">
        <v>44317</v>
      </c>
      <c r="G634" s="785" t="s">
        <v>9708</v>
      </c>
      <c r="H634" s="786">
        <v>44340</v>
      </c>
      <c r="I634" s="785" t="s">
        <v>31156</v>
      </c>
      <c r="J634" s="785" t="s">
        <v>629</v>
      </c>
      <c r="K634" s="785">
        <v>99999</v>
      </c>
      <c r="L634" s="785" t="s">
        <v>31157</v>
      </c>
      <c r="M634" s="785"/>
      <c r="N634" s="785"/>
      <c r="O634" s="785"/>
      <c r="P634" s="787">
        <v>36.672302000000002</v>
      </c>
      <c r="Q634" s="787">
        <v>-1.357818</v>
      </c>
      <c r="R634" s="785" t="s">
        <v>1325</v>
      </c>
      <c r="S634" s="785" t="s">
        <v>1326</v>
      </c>
      <c r="T634" s="785" t="s">
        <v>2861</v>
      </c>
      <c r="U634" s="785" t="s">
        <v>2862</v>
      </c>
      <c r="V634" s="785">
        <v>10</v>
      </c>
      <c r="W634" s="785" t="s">
        <v>4039</v>
      </c>
      <c r="X634" s="785"/>
      <c r="Y634" s="615" t="str">
        <f t="shared" si="9"/>
        <v>Nilelynk Innovators</v>
      </c>
      <c r="Z634" s="785" t="s">
        <v>2599</v>
      </c>
      <c r="AA634" s="785" t="s">
        <v>4314</v>
      </c>
      <c r="AB634" s="785" t="s">
        <v>2683</v>
      </c>
      <c r="AC634" s="785" t="s">
        <v>2606</v>
      </c>
      <c r="AD634" s="786">
        <v>44370</v>
      </c>
    </row>
    <row r="635" spans="1:30" ht="15.75">
      <c r="A635" s="785" t="s">
        <v>4301</v>
      </c>
      <c r="B635" s="785" t="s">
        <v>29857</v>
      </c>
      <c r="C635" s="785" t="s">
        <v>4303</v>
      </c>
      <c r="D635" s="785" t="s">
        <v>2599</v>
      </c>
      <c r="E635" s="785" t="s">
        <v>13493</v>
      </c>
      <c r="F635" s="786">
        <v>44216</v>
      </c>
      <c r="G635" s="785" t="s">
        <v>12435</v>
      </c>
      <c r="H635" s="786">
        <v>44339</v>
      </c>
      <c r="I635" s="785" t="s">
        <v>29858</v>
      </c>
      <c r="J635" s="785" t="s">
        <v>629</v>
      </c>
      <c r="K635" s="785">
        <v>99999</v>
      </c>
      <c r="L635" s="785" t="s">
        <v>29859</v>
      </c>
      <c r="M635" s="785"/>
      <c r="N635" s="785"/>
      <c r="O635" s="785"/>
      <c r="P635" s="787">
        <v>35.807254999999998</v>
      </c>
      <c r="Q635" s="787">
        <v>0.28079300000000001</v>
      </c>
      <c r="R635" s="785" t="s">
        <v>622</v>
      </c>
      <c r="S635" s="785" t="s">
        <v>3790</v>
      </c>
      <c r="T635" s="785" t="s">
        <v>14970</v>
      </c>
      <c r="U635" s="785" t="s">
        <v>29860</v>
      </c>
      <c r="V635" s="785">
        <v>8</v>
      </c>
      <c r="W635" s="785" t="s">
        <v>3025</v>
      </c>
      <c r="X635" s="785"/>
      <c r="Y635" s="615" t="str">
        <f t="shared" si="9"/>
        <v>Kichemu limited</v>
      </c>
      <c r="Z635" s="785" t="s">
        <v>2599</v>
      </c>
      <c r="AA635" s="785" t="s">
        <v>4349</v>
      </c>
      <c r="AB635" s="785" t="s">
        <v>2683</v>
      </c>
      <c r="AC635" s="785" t="s">
        <v>2606</v>
      </c>
      <c r="AD635" s="786">
        <v>44339</v>
      </c>
    </row>
    <row r="636" spans="1:30" ht="15.75">
      <c r="A636" s="785" t="s">
        <v>4301</v>
      </c>
      <c r="B636" s="785" t="s">
        <v>32773</v>
      </c>
      <c r="C636" s="785" t="s">
        <v>4303</v>
      </c>
      <c r="D636" s="785" t="s">
        <v>2599</v>
      </c>
      <c r="E636" s="785" t="s">
        <v>12711</v>
      </c>
      <c r="F636" s="786">
        <v>44289</v>
      </c>
      <c r="G636" s="785" t="s">
        <v>12435</v>
      </c>
      <c r="H636" s="786">
        <v>44339</v>
      </c>
      <c r="I636" s="785" t="s">
        <v>32774</v>
      </c>
      <c r="J636" s="785" t="s">
        <v>629</v>
      </c>
      <c r="K636" s="785">
        <v>99999</v>
      </c>
      <c r="L636" s="785" t="s">
        <v>32775</v>
      </c>
      <c r="M636" s="785"/>
      <c r="N636" s="785"/>
      <c r="O636" s="785"/>
      <c r="P636" s="787">
        <v>35.814135</v>
      </c>
      <c r="Q636" s="787">
        <v>0.28046300000000002</v>
      </c>
      <c r="R636" s="785" t="s">
        <v>622</v>
      </c>
      <c r="S636" s="785" t="s">
        <v>3790</v>
      </c>
      <c r="T636" s="785" t="s">
        <v>14970</v>
      </c>
      <c r="U636" s="785" t="s">
        <v>29860</v>
      </c>
      <c r="V636" s="785">
        <v>12</v>
      </c>
      <c r="W636" s="785" t="s">
        <v>3025</v>
      </c>
      <c r="X636" s="785"/>
      <c r="Y636" s="615" t="str">
        <f t="shared" si="9"/>
        <v>Kichemu limited</v>
      </c>
      <c r="Z636" s="785" t="s">
        <v>2599</v>
      </c>
      <c r="AA636" s="785" t="s">
        <v>4349</v>
      </c>
      <c r="AB636" s="785" t="s">
        <v>2683</v>
      </c>
      <c r="AC636" s="785" t="s">
        <v>2606</v>
      </c>
      <c r="AD636" s="786">
        <v>44339</v>
      </c>
    </row>
    <row r="637" spans="1:30" ht="15.75">
      <c r="A637" s="785" t="s">
        <v>4301</v>
      </c>
      <c r="B637" s="785" t="s">
        <v>7055</v>
      </c>
      <c r="C637" s="785" t="s">
        <v>4303</v>
      </c>
      <c r="D637" s="785" t="s">
        <v>2599</v>
      </c>
      <c r="E637" s="785" t="s">
        <v>7056</v>
      </c>
      <c r="F637" s="786">
        <v>44247</v>
      </c>
      <c r="G637" s="785" t="s">
        <v>6427</v>
      </c>
      <c r="H637" s="786">
        <v>44338</v>
      </c>
      <c r="I637" s="785" t="s">
        <v>7057</v>
      </c>
      <c r="J637" s="785" t="s">
        <v>627</v>
      </c>
      <c r="K637" s="785" t="s">
        <v>2612</v>
      </c>
      <c r="L637" s="785" t="s">
        <v>7058</v>
      </c>
      <c r="M637" s="785"/>
      <c r="N637" s="785"/>
      <c r="O637" s="785"/>
      <c r="P637" s="787">
        <v>35.376618000000001</v>
      </c>
      <c r="Q637" s="787">
        <v>0.48456199999999999</v>
      </c>
      <c r="R637" s="785" t="s">
        <v>893</v>
      </c>
      <c r="S637" s="785" t="s">
        <v>2820</v>
      </c>
      <c r="T637" s="785" t="s">
        <v>2821</v>
      </c>
      <c r="U637" s="785" t="s">
        <v>7059</v>
      </c>
      <c r="V637" s="785">
        <v>12</v>
      </c>
      <c r="W637" s="785" t="s">
        <v>3239</v>
      </c>
      <c r="X637" s="785" t="s">
        <v>3239</v>
      </c>
      <c r="Y637" s="615" t="str">
        <f t="shared" si="9"/>
        <v>Daniel Bartilol</v>
      </c>
      <c r="Z637" s="785" t="s">
        <v>2599</v>
      </c>
      <c r="AA637" s="785" t="s">
        <v>4314</v>
      </c>
      <c r="AB637" s="785" t="s">
        <v>2605</v>
      </c>
      <c r="AC637" s="785" t="s">
        <v>2606</v>
      </c>
      <c r="AD637" s="786">
        <v>44339</v>
      </c>
    </row>
    <row r="638" spans="1:30" ht="15.75">
      <c r="A638" s="785" t="s">
        <v>4301</v>
      </c>
      <c r="B638" s="785" t="s">
        <v>8307</v>
      </c>
      <c r="C638" s="785" t="s">
        <v>4303</v>
      </c>
      <c r="D638" s="785" t="s">
        <v>2599</v>
      </c>
      <c r="E638" s="785" t="s">
        <v>8308</v>
      </c>
      <c r="F638" s="786">
        <v>44316</v>
      </c>
      <c r="G638" s="785" t="s">
        <v>8309</v>
      </c>
      <c r="H638" s="786">
        <v>44336</v>
      </c>
      <c r="I638" s="785" t="s">
        <v>8310</v>
      </c>
      <c r="J638" s="785" t="s">
        <v>627</v>
      </c>
      <c r="K638" s="785" t="s">
        <v>8311</v>
      </c>
      <c r="L638" s="785" t="s">
        <v>8312</v>
      </c>
      <c r="M638" s="785"/>
      <c r="N638" s="785"/>
      <c r="O638" s="785"/>
      <c r="P638" s="787">
        <v>37.241743999999997</v>
      </c>
      <c r="Q638" s="787">
        <v>-0.51325500000000002</v>
      </c>
      <c r="R638" s="785" t="s">
        <v>1961</v>
      </c>
      <c r="S638" s="785" t="s">
        <v>1962</v>
      </c>
      <c r="T638" s="785" t="s">
        <v>2077</v>
      </c>
      <c r="U638" s="785" t="s">
        <v>8313</v>
      </c>
      <c r="V638" s="785">
        <v>8</v>
      </c>
      <c r="W638" s="785" t="s">
        <v>7939</v>
      </c>
      <c r="X638" s="785" t="s">
        <v>7939</v>
      </c>
      <c r="Y638" s="615" t="str">
        <f t="shared" si="9"/>
        <v>Eric Muthii Mugo</v>
      </c>
      <c r="Z638" s="785" t="s">
        <v>2599</v>
      </c>
      <c r="AA638" s="785" t="s">
        <v>4314</v>
      </c>
      <c r="AB638" s="785" t="s">
        <v>2683</v>
      </c>
      <c r="AC638" s="785" t="s">
        <v>2606</v>
      </c>
      <c r="AD638" s="786">
        <v>44403</v>
      </c>
    </row>
    <row r="639" spans="1:30" ht="15.75">
      <c r="A639" s="785" t="s">
        <v>4301</v>
      </c>
      <c r="B639" s="785" t="s">
        <v>8368</v>
      </c>
      <c r="C639" s="785" t="s">
        <v>4303</v>
      </c>
      <c r="D639" s="785" t="s">
        <v>2599</v>
      </c>
      <c r="E639" s="785" t="s">
        <v>8369</v>
      </c>
      <c r="F639" s="786">
        <v>44315</v>
      </c>
      <c r="G639" s="785" t="s">
        <v>8309</v>
      </c>
      <c r="H639" s="786">
        <v>44336</v>
      </c>
      <c r="I639" s="785" t="s">
        <v>8370</v>
      </c>
      <c r="J639" s="785" t="s">
        <v>629</v>
      </c>
      <c r="K639" s="785" t="s">
        <v>8371</v>
      </c>
      <c r="L639" s="785" t="s">
        <v>8372</v>
      </c>
      <c r="M639" s="785"/>
      <c r="N639" s="785"/>
      <c r="O639" s="785"/>
      <c r="P639" s="787">
        <v>37.243585000000003</v>
      </c>
      <c r="Q639" s="787">
        <v>-0.56089999999999995</v>
      </c>
      <c r="R639" s="785" t="s">
        <v>1961</v>
      </c>
      <c r="S639" s="785" t="s">
        <v>2864</v>
      </c>
      <c r="T639" s="785" t="s">
        <v>2740</v>
      </c>
      <c r="U639" s="785" t="s">
        <v>3938</v>
      </c>
      <c r="V639" s="785">
        <v>12</v>
      </c>
      <c r="W639" s="785" t="s">
        <v>7939</v>
      </c>
      <c r="X639" s="785" t="s">
        <v>7939</v>
      </c>
      <c r="Y639" s="615" t="str">
        <f t="shared" si="9"/>
        <v>Eric Muthii Mugo</v>
      </c>
      <c r="Z639" s="785" t="s">
        <v>2599</v>
      </c>
      <c r="AA639" s="785" t="s">
        <v>4314</v>
      </c>
      <c r="AB639" s="785" t="s">
        <v>2605</v>
      </c>
      <c r="AC639" s="785" t="s">
        <v>2606</v>
      </c>
      <c r="AD639" s="786">
        <v>44384</v>
      </c>
    </row>
    <row r="640" spans="1:30" ht="15.75">
      <c r="A640" s="785" t="s">
        <v>4301</v>
      </c>
      <c r="B640" s="785" t="s">
        <v>17153</v>
      </c>
      <c r="C640" s="785" t="s">
        <v>4303</v>
      </c>
      <c r="D640" s="785" t="s">
        <v>2599</v>
      </c>
      <c r="E640" s="785" t="s">
        <v>17154</v>
      </c>
      <c r="F640" s="786">
        <v>44325</v>
      </c>
      <c r="G640" s="785" t="s">
        <v>8309</v>
      </c>
      <c r="H640" s="786">
        <v>44336</v>
      </c>
      <c r="I640" s="785" t="s">
        <v>17155</v>
      </c>
      <c r="J640" s="785" t="s">
        <v>627</v>
      </c>
      <c r="K640" s="785">
        <v>99999</v>
      </c>
      <c r="L640" s="785" t="s">
        <v>17156</v>
      </c>
      <c r="M640" s="785"/>
      <c r="N640" s="785"/>
      <c r="O640" s="785"/>
      <c r="P640" s="787">
        <v>35.296115999999998</v>
      </c>
      <c r="Q640" s="787">
        <v>0.54378099999999996</v>
      </c>
      <c r="R640" s="785" t="s">
        <v>893</v>
      </c>
      <c r="S640" s="785" t="s">
        <v>1356</v>
      </c>
      <c r="T640" s="785" t="s">
        <v>1356</v>
      </c>
      <c r="U640" s="785" t="s">
        <v>17157</v>
      </c>
      <c r="V640" s="785">
        <v>12</v>
      </c>
      <c r="W640" s="785" t="s">
        <v>3116</v>
      </c>
      <c r="X640" s="785" t="s">
        <v>3116</v>
      </c>
      <c r="Y640" s="615" t="str">
        <f t="shared" si="9"/>
        <v>Luka Kiprop Maiyo</v>
      </c>
      <c r="Z640" s="785" t="s">
        <v>2599</v>
      </c>
      <c r="AA640" s="785" t="s">
        <v>4314</v>
      </c>
      <c r="AB640" s="785" t="s">
        <v>2605</v>
      </c>
      <c r="AC640" s="785" t="s">
        <v>2606</v>
      </c>
      <c r="AD640" s="786">
        <v>44369</v>
      </c>
    </row>
    <row r="641" spans="1:30" ht="15.75">
      <c r="A641" s="785" t="s">
        <v>4301</v>
      </c>
      <c r="B641" s="785" t="s">
        <v>20571</v>
      </c>
      <c r="C641" s="785" t="s">
        <v>4303</v>
      </c>
      <c r="D641" s="785" t="s">
        <v>2599</v>
      </c>
      <c r="E641" s="785" t="s">
        <v>8369</v>
      </c>
      <c r="F641" s="786">
        <v>44315</v>
      </c>
      <c r="G641" s="785" t="s">
        <v>20572</v>
      </c>
      <c r="H641" s="786">
        <v>44335</v>
      </c>
      <c r="I641" s="785" t="s">
        <v>20573</v>
      </c>
      <c r="J641" s="785" t="s">
        <v>629</v>
      </c>
      <c r="K641" s="785" t="s">
        <v>20574</v>
      </c>
      <c r="L641" s="785" t="s">
        <v>20575</v>
      </c>
      <c r="M641" s="785"/>
      <c r="N641" s="785"/>
      <c r="O641" s="785" t="s">
        <v>20576</v>
      </c>
      <c r="P641" s="787">
        <v>37.634365000000003</v>
      </c>
      <c r="Q641" s="787">
        <v>-9.6028000000000002E-2</v>
      </c>
      <c r="R641" s="785" t="s">
        <v>1104</v>
      </c>
      <c r="S641" s="785" t="s">
        <v>2643</v>
      </c>
      <c r="T641" s="785" t="s">
        <v>5862</v>
      </c>
      <c r="U641" s="785" t="s">
        <v>20577</v>
      </c>
      <c r="V641" s="785">
        <v>8</v>
      </c>
      <c r="W641" s="785" t="s">
        <v>8017</v>
      </c>
      <c r="X641" s="785" t="s">
        <v>20484</v>
      </c>
      <c r="Y641" s="615" t="str">
        <f t="shared" si="9"/>
        <v>Phineas Mawira</v>
      </c>
      <c r="Z641" s="785" t="s">
        <v>2599</v>
      </c>
      <c r="AA641" s="785" t="s">
        <v>4314</v>
      </c>
      <c r="AB641" s="785" t="s">
        <v>2683</v>
      </c>
      <c r="AC641" s="785" t="s">
        <v>2606</v>
      </c>
      <c r="AD641" s="786">
        <v>44340</v>
      </c>
    </row>
    <row r="642" spans="1:30" ht="15.75">
      <c r="A642" s="785" t="s">
        <v>4301</v>
      </c>
      <c r="B642" s="785" t="s">
        <v>24375</v>
      </c>
      <c r="C642" s="785" t="s">
        <v>4379</v>
      </c>
      <c r="D642" s="785" t="s">
        <v>2598</v>
      </c>
      <c r="E642" s="785" t="s">
        <v>12675</v>
      </c>
      <c r="F642" s="786">
        <v>43750</v>
      </c>
      <c r="G642" s="785" t="s">
        <v>17159</v>
      </c>
      <c r="H642" s="786">
        <v>44334</v>
      </c>
      <c r="I642" s="785" t="s">
        <v>24376</v>
      </c>
      <c r="J642" s="785" t="s">
        <v>629</v>
      </c>
      <c r="K642" s="785" t="s">
        <v>24377</v>
      </c>
      <c r="L642" s="785" t="s">
        <v>24378</v>
      </c>
      <c r="M642" s="785"/>
      <c r="N642" s="785"/>
      <c r="O642" s="785"/>
      <c r="P642" s="787">
        <v>35.383051999999999</v>
      </c>
      <c r="Q642" s="787">
        <v>-0.77527699999999999</v>
      </c>
      <c r="R642" s="785" t="s">
        <v>1623</v>
      </c>
      <c r="S642" s="785" t="s">
        <v>1624</v>
      </c>
      <c r="T642" s="785" t="s">
        <v>2826</v>
      </c>
      <c r="U642" s="785" t="s">
        <v>24379</v>
      </c>
      <c r="V642" s="785">
        <v>10</v>
      </c>
      <c r="W642" s="785" t="s">
        <v>2615</v>
      </c>
      <c r="X642" s="785" t="s">
        <v>2615</v>
      </c>
      <c r="Y642" s="615" t="str">
        <f t="shared" ref="Y642:Y705" si="10">IF(X642="",W642,X642)</f>
        <v>Takamoto Biogas</v>
      </c>
      <c r="Z642" s="785" t="s">
        <v>2599</v>
      </c>
      <c r="AA642" s="785" t="s">
        <v>5464</v>
      </c>
      <c r="AB642" s="785" t="s">
        <v>2605</v>
      </c>
      <c r="AC642" s="785" t="s">
        <v>2606</v>
      </c>
      <c r="AD642" s="786">
        <v>44334</v>
      </c>
    </row>
    <row r="643" spans="1:30" ht="15.75">
      <c r="A643" s="785" t="s">
        <v>4301</v>
      </c>
      <c r="B643" s="785" t="s">
        <v>31151</v>
      </c>
      <c r="C643" s="785" t="s">
        <v>4303</v>
      </c>
      <c r="D643" s="785" t="s">
        <v>2599</v>
      </c>
      <c r="E643" s="785" t="s">
        <v>13303</v>
      </c>
      <c r="F643" s="786">
        <v>44306</v>
      </c>
      <c r="G643" s="785" t="s">
        <v>17159</v>
      </c>
      <c r="H643" s="786">
        <v>44334</v>
      </c>
      <c r="I643" s="785" t="s">
        <v>31152</v>
      </c>
      <c r="J643" s="785" t="s">
        <v>629</v>
      </c>
      <c r="K643" s="785">
        <v>99999</v>
      </c>
      <c r="L643" s="785" t="s">
        <v>31153</v>
      </c>
      <c r="M643" s="785"/>
      <c r="N643" s="785"/>
      <c r="O643" s="785" t="s">
        <v>31154</v>
      </c>
      <c r="P643" s="787">
        <v>37.495708</v>
      </c>
      <c r="Q643" s="787">
        <v>-2.9272529999999999</v>
      </c>
      <c r="R643" s="785" t="s">
        <v>1325</v>
      </c>
      <c r="S643" s="785" t="s">
        <v>2847</v>
      </c>
      <c r="T643" s="785" t="s">
        <v>3098</v>
      </c>
      <c r="U643" s="785" t="s">
        <v>15788</v>
      </c>
      <c r="V643" s="785">
        <v>10</v>
      </c>
      <c r="W643" s="785" t="s">
        <v>19787</v>
      </c>
      <c r="X643" s="785"/>
      <c r="Y643" s="615" t="str">
        <f t="shared" si="10"/>
        <v>Peter Kiniu</v>
      </c>
      <c r="Z643" s="785" t="s">
        <v>2599</v>
      </c>
      <c r="AA643" s="785" t="s">
        <v>4314</v>
      </c>
      <c r="AB643" s="785" t="s">
        <v>2683</v>
      </c>
      <c r="AC643" s="785" t="s">
        <v>2606</v>
      </c>
      <c r="AD643" s="786">
        <v>44340</v>
      </c>
    </row>
    <row r="644" spans="1:30" ht="15.75">
      <c r="A644" s="785" t="s">
        <v>4301</v>
      </c>
      <c r="B644" s="785" t="s">
        <v>22433</v>
      </c>
      <c r="C644" s="785" t="s">
        <v>4303</v>
      </c>
      <c r="D644" s="785" t="s">
        <v>2599</v>
      </c>
      <c r="E644" s="785" t="s">
        <v>22434</v>
      </c>
      <c r="F644" s="786">
        <v>44287</v>
      </c>
      <c r="G644" s="785" t="s">
        <v>9700</v>
      </c>
      <c r="H644" s="786">
        <v>44333</v>
      </c>
      <c r="I644" s="785" t="s">
        <v>22435</v>
      </c>
      <c r="J644" s="785" t="s">
        <v>629</v>
      </c>
      <c r="K644" s="785" t="s">
        <v>22436</v>
      </c>
      <c r="L644" s="785" t="s">
        <v>22437</v>
      </c>
      <c r="M644" s="785"/>
      <c r="N644" s="785"/>
      <c r="O644" s="785"/>
      <c r="P644" s="787">
        <v>37.387278000000002</v>
      </c>
      <c r="Q644" s="787">
        <v>-0.46555999999999997</v>
      </c>
      <c r="R644" s="785" t="s">
        <v>1961</v>
      </c>
      <c r="S644" s="785" t="s">
        <v>2066</v>
      </c>
      <c r="T644" s="785" t="s">
        <v>3426</v>
      </c>
      <c r="U644" s="785" t="s">
        <v>22438</v>
      </c>
      <c r="V644" s="785">
        <v>8</v>
      </c>
      <c r="W644" s="785" t="s">
        <v>16042</v>
      </c>
      <c r="X644" s="785" t="s">
        <v>22439</v>
      </c>
      <c r="Y644" s="615" t="str">
        <f t="shared" si="10"/>
        <v>Samuel mbugua</v>
      </c>
      <c r="Z644" s="785" t="s">
        <v>2599</v>
      </c>
      <c r="AA644" s="785" t="s">
        <v>4314</v>
      </c>
      <c r="AB644" s="785" t="s">
        <v>2605</v>
      </c>
      <c r="AC644" s="785" t="s">
        <v>2606</v>
      </c>
      <c r="AD644" s="786">
        <v>44334</v>
      </c>
    </row>
    <row r="645" spans="1:30" ht="15.75">
      <c r="A645" s="785" t="s">
        <v>4301</v>
      </c>
      <c r="B645" s="785" t="s">
        <v>10782</v>
      </c>
      <c r="C645" s="785" t="s">
        <v>4303</v>
      </c>
      <c r="D645" s="785" t="s">
        <v>2599</v>
      </c>
      <c r="E645" s="785" t="s">
        <v>10321</v>
      </c>
      <c r="F645" s="786">
        <v>44318</v>
      </c>
      <c r="G645" s="785" t="s">
        <v>9717</v>
      </c>
      <c r="H645" s="786">
        <v>44331</v>
      </c>
      <c r="I645" s="785" t="s">
        <v>10783</v>
      </c>
      <c r="J645" s="785" t="s">
        <v>629</v>
      </c>
      <c r="K645" s="785" t="s">
        <v>10784</v>
      </c>
      <c r="L645" s="785" t="s">
        <v>10785</v>
      </c>
      <c r="M645" s="785"/>
      <c r="N645" s="785"/>
      <c r="O645" s="785" t="s">
        <v>10786</v>
      </c>
      <c r="P645" s="787">
        <v>37.639119999999998</v>
      </c>
      <c r="Q645" s="787">
        <v>-0.25203500000000001</v>
      </c>
      <c r="R645" s="785" t="s">
        <v>1266</v>
      </c>
      <c r="S645" s="785" t="s">
        <v>1267</v>
      </c>
      <c r="T645" s="785" t="s">
        <v>1268</v>
      </c>
      <c r="U645" s="785" t="s">
        <v>1268</v>
      </c>
      <c r="V645" s="785">
        <v>8</v>
      </c>
      <c r="W645" s="785" t="s">
        <v>3253</v>
      </c>
      <c r="X645" s="785" t="s">
        <v>10766</v>
      </c>
      <c r="Y645" s="615" t="str">
        <f t="shared" si="10"/>
        <v>Gideon Mbaabu</v>
      </c>
      <c r="Z645" s="785" t="s">
        <v>2599</v>
      </c>
      <c r="AA645" s="785" t="s">
        <v>4349</v>
      </c>
      <c r="AB645" s="785" t="s">
        <v>2605</v>
      </c>
      <c r="AC645" s="785" t="s">
        <v>2606</v>
      </c>
      <c r="AD645" s="786">
        <v>44351</v>
      </c>
    </row>
    <row r="646" spans="1:30" ht="15.75">
      <c r="A646" s="785" t="s">
        <v>4301</v>
      </c>
      <c r="B646" s="785" t="s">
        <v>12723</v>
      </c>
      <c r="C646" s="785" t="s">
        <v>4379</v>
      </c>
      <c r="D646" s="785" t="s">
        <v>2598</v>
      </c>
      <c r="E646" s="785" t="s">
        <v>12724</v>
      </c>
      <c r="F646" s="786">
        <v>44321</v>
      </c>
      <c r="G646" s="785" t="s">
        <v>9717</v>
      </c>
      <c r="H646" s="786">
        <v>44331</v>
      </c>
      <c r="I646" s="785" t="s">
        <v>12725</v>
      </c>
      <c r="J646" s="785" t="s">
        <v>629</v>
      </c>
      <c r="K646" s="785">
        <v>99999</v>
      </c>
      <c r="L646" s="785" t="s">
        <v>12726</v>
      </c>
      <c r="M646" s="785" t="s">
        <v>12727</v>
      </c>
      <c r="N646" s="785"/>
      <c r="O646" s="785"/>
      <c r="P646" s="787">
        <v>36.642702</v>
      </c>
      <c r="Q646" s="787">
        <v>-1.232745</v>
      </c>
      <c r="R646" s="785" t="s">
        <v>821</v>
      </c>
      <c r="S646" s="785" t="s">
        <v>1429</v>
      </c>
      <c r="T646" s="785" t="s">
        <v>1429</v>
      </c>
      <c r="U646" s="785" t="s">
        <v>3158</v>
      </c>
      <c r="V646" s="785">
        <v>9</v>
      </c>
      <c r="W646" s="785" t="s">
        <v>2608</v>
      </c>
      <c r="X646" s="785" t="s">
        <v>3179</v>
      </c>
      <c r="Y646" s="615" t="str">
        <f t="shared" si="10"/>
        <v>James Musyoka</v>
      </c>
      <c r="Z646" s="785" t="s">
        <v>2599</v>
      </c>
      <c r="AA646" s="785" t="s">
        <v>5464</v>
      </c>
      <c r="AB646" s="785" t="s">
        <v>2609</v>
      </c>
      <c r="AC646" s="785" t="s">
        <v>2610</v>
      </c>
      <c r="AD646" s="786">
        <v>44321</v>
      </c>
    </row>
    <row r="647" spans="1:30" ht="15.75">
      <c r="A647" s="785" t="s">
        <v>4301</v>
      </c>
      <c r="B647" s="785" t="s">
        <v>22399</v>
      </c>
      <c r="C647" s="785" t="s">
        <v>4303</v>
      </c>
      <c r="D647" s="785" t="s">
        <v>2599</v>
      </c>
      <c r="E647" s="785" t="s">
        <v>9717</v>
      </c>
      <c r="F647" s="786">
        <v>44331</v>
      </c>
      <c r="G647" s="785" t="s">
        <v>9717</v>
      </c>
      <c r="H647" s="786">
        <v>44331</v>
      </c>
      <c r="I647" s="785" t="s">
        <v>22400</v>
      </c>
      <c r="J647" s="785" t="s">
        <v>627</v>
      </c>
      <c r="K647" s="785" t="s">
        <v>22401</v>
      </c>
      <c r="L647" s="785" t="s">
        <v>22402</v>
      </c>
      <c r="M647" s="785" t="s">
        <v>22403</v>
      </c>
      <c r="N647" s="785"/>
      <c r="O647" s="785"/>
      <c r="P647" s="787">
        <v>34.586602999999997</v>
      </c>
      <c r="Q647" s="787">
        <v>-0.73347499999999999</v>
      </c>
      <c r="R647" s="785" t="s">
        <v>2828</v>
      </c>
      <c r="S647" s="785" t="s">
        <v>3059</v>
      </c>
      <c r="T647" s="785" t="s">
        <v>3059</v>
      </c>
      <c r="U647" s="785" t="s">
        <v>22404</v>
      </c>
      <c r="V647" s="785">
        <v>12</v>
      </c>
      <c r="W647" s="785" t="s">
        <v>22222</v>
      </c>
      <c r="X647" s="785" t="s">
        <v>3516</v>
      </c>
      <c r="Y647" s="615" t="str">
        <f t="shared" si="10"/>
        <v>Samuel Manyuna Otiso</v>
      </c>
      <c r="Z647" s="785" t="s">
        <v>2599</v>
      </c>
      <c r="AA647" s="785" t="s">
        <v>4349</v>
      </c>
      <c r="AB647" s="785" t="s">
        <v>2683</v>
      </c>
      <c r="AC647" s="785" t="s">
        <v>2606</v>
      </c>
      <c r="AD647" s="786">
        <v>44331</v>
      </c>
    </row>
    <row r="648" spans="1:30" ht="15.75">
      <c r="A648" s="785" t="s">
        <v>4301</v>
      </c>
      <c r="B648" s="785" t="s">
        <v>22276</v>
      </c>
      <c r="C648" s="785" t="s">
        <v>4303</v>
      </c>
      <c r="D648" s="785" t="s">
        <v>2599</v>
      </c>
      <c r="E648" s="785" t="s">
        <v>22277</v>
      </c>
      <c r="F648" s="786">
        <v>44328</v>
      </c>
      <c r="G648" s="785" t="s">
        <v>22277</v>
      </c>
      <c r="H648" s="786">
        <v>44328</v>
      </c>
      <c r="I648" s="785" t="s">
        <v>22278</v>
      </c>
      <c r="J648" s="785" t="s">
        <v>627</v>
      </c>
      <c r="K648" s="785" t="s">
        <v>22279</v>
      </c>
      <c r="L648" s="785" t="s">
        <v>22280</v>
      </c>
      <c r="M648" s="785" t="s">
        <v>22281</v>
      </c>
      <c r="N648" s="785"/>
      <c r="O648" s="785"/>
      <c r="P648" s="787">
        <v>34.735132</v>
      </c>
      <c r="Q648" s="787">
        <v>-0.69060699999999997</v>
      </c>
      <c r="R648" s="785" t="s">
        <v>2696</v>
      </c>
      <c r="S648" s="785" t="s">
        <v>3745</v>
      </c>
      <c r="T648" s="785" t="s">
        <v>22282</v>
      </c>
      <c r="U648" s="785" t="s">
        <v>22283</v>
      </c>
      <c r="V648" s="785">
        <v>8</v>
      </c>
      <c r="W648" s="785" t="s">
        <v>22222</v>
      </c>
      <c r="X648" s="785" t="s">
        <v>3516</v>
      </c>
      <c r="Y648" s="615" t="str">
        <f t="shared" si="10"/>
        <v>Samuel Manyuna Otiso</v>
      </c>
      <c r="Z648" s="785" t="s">
        <v>2599</v>
      </c>
      <c r="AA648" s="785" t="s">
        <v>4349</v>
      </c>
      <c r="AB648" s="785" t="s">
        <v>2683</v>
      </c>
      <c r="AC648" s="785" t="s">
        <v>2606</v>
      </c>
      <c r="AD648" s="786">
        <v>44329</v>
      </c>
    </row>
    <row r="649" spans="1:30" ht="15.75">
      <c r="A649" s="785" t="s">
        <v>4301</v>
      </c>
      <c r="B649" s="785" t="s">
        <v>14140</v>
      </c>
      <c r="C649" s="785" t="s">
        <v>4303</v>
      </c>
      <c r="D649" s="785" t="s">
        <v>2599</v>
      </c>
      <c r="E649" s="785" t="s">
        <v>14141</v>
      </c>
      <c r="F649" s="786">
        <v>44299</v>
      </c>
      <c r="G649" s="785" t="s">
        <v>14142</v>
      </c>
      <c r="H649" s="786">
        <v>44327</v>
      </c>
      <c r="I649" s="785" t="s">
        <v>14143</v>
      </c>
      <c r="J649" s="785" t="s">
        <v>629</v>
      </c>
      <c r="K649" s="785" t="s">
        <v>14144</v>
      </c>
      <c r="L649" s="785" t="s">
        <v>14145</v>
      </c>
      <c r="M649" s="785" t="s">
        <v>14146</v>
      </c>
      <c r="N649" s="785"/>
      <c r="O649" s="785"/>
      <c r="P649" s="787">
        <v>35.215274999999998</v>
      </c>
      <c r="Q649" s="787">
        <v>0.15858</v>
      </c>
      <c r="R649" s="785" t="s">
        <v>916</v>
      </c>
      <c r="S649" s="785" t="s">
        <v>1177</v>
      </c>
      <c r="T649" s="785" t="s">
        <v>1178</v>
      </c>
      <c r="U649" s="785" t="s">
        <v>14147</v>
      </c>
      <c r="V649" s="785">
        <v>12</v>
      </c>
      <c r="W649" s="785" t="s">
        <v>13959</v>
      </c>
      <c r="X649" s="785" t="s">
        <v>4693</v>
      </c>
      <c r="Y649" s="615" t="str">
        <f t="shared" si="10"/>
        <v>John Bett</v>
      </c>
      <c r="Z649" s="785" t="s">
        <v>2599</v>
      </c>
      <c r="AA649" s="785" t="s">
        <v>4314</v>
      </c>
      <c r="AB649" s="785" t="s">
        <v>2683</v>
      </c>
      <c r="AC649" s="785" t="s">
        <v>2606</v>
      </c>
      <c r="AD649" s="786">
        <v>44328</v>
      </c>
    </row>
    <row r="650" spans="1:30" ht="15.75">
      <c r="A650" s="785" t="s">
        <v>4301</v>
      </c>
      <c r="B650" s="785" t="s">
        <v>27165</v>
      </c>
      <c r="C650" s="785" t="s">
        <v>4303</v>
      </c>
      <c r="D650" s="785" t="s">
        <v>2599</v>
      </c>
      <c r="E650" s="785" t="s">
        <v>20352</v>
      </c>
      <c r="F650" s="786">
        <v>44311</v>
      </c>
      <c r="G650" s="785" t="s">
        <v>13506</v>
      </c>
      <c r="H650" s="786">
        <v>44326</v>
      </c>
      <c r="I650" s="785" t="s">
        <v>27166</v>
      </c>
      <c r="J650" s="785" t="s">
        <v>627</v>
      </c>
      <c r="K650" s="785">
        <v>99999</v>
      </c>
      <c r="L650" s="785" t="s">
        <v>27167</v>
      </c>
      <c r="M650" s="785"/>
      <c r="N650" s="785"/>
      <c r="O650" s="785"/>
      <c r="P650" s="787">
        <v>37.502912000000002</v>
      </c>
      <c r="Q650" s="787">
        <v>-2.9335170000000002</v>
      </c>
      <c r="R650" s="785" t="s">
        <v>1325</v>
      </c>
      <c r="S650" s="785" t="s">
        <v>2847</v>
      </c>
      <c r="T650" s="785" t="s">
        <v>3098</v>
      </c>
      <c r="U650" s="785" t="s">
        <v>3574</v>
      </c>
      <c r="V650" s="785">
        <v>6</v>
      </c>
      <c r="W650" s="785" t="s">
        <v>19787</v>
      </c>
      <c r="X650" s="785"/>
      <c r="Y650" s="615" t="str">
        <f t="shared" si="10"/>
        <v>Peter Kiniu</v>
      </c>
      <c r="Z650" s="785" t="s">
        <v>2599</v>
      </c>
      <c r="AA650" s="785" t="s">
        <v>4314</v>
      </c>
      <c r="AB650" s="785" t="s">
        <v>2683</v>
      </c>
      <c r="AC650" s="785" t="s">
        <v>2606</v>
      </c>
      <c r="AD650" s="786">
        <v>44340</v>
      </c>
    </row>
    <row r="651" spans="1:30" ht="15.75">
      <c r="A651" s="785" t="s">
        <v>4301</v>
      </c>
      <c r="B651" s="785" t="s">
        <v>27469</v>
      </c>
      <c r="C651" s="785" t="s">
        <v>4379</v>
      </c>
      <c r="D651" s="785" t="s">
        <v>2598</v>
      </c>
      <c r="E651" s="785" t="s">
        <v>27470</v>
      </c>
      <c r="F651" s="786">
        <v>44276</v>
      </c>
      <c r="G651" s="785" t="s">
        <v>13506</v>
      </c>
      <c r="H651" s="786">
        <v>44326</v>
      </c>
      <c r="I651" s="785" t="s">
        <v>27471</v>
      </c>
      <c r="J651" s="785" t="s">
        <v>627</v>
      </c>
      <c r="K651" s="785" t="s">
        <v>27472</v>
      </c>
      <c r="L651" s="785" t="s">
        <v>27473</v>
      </c>
      <c r="M651" s="785" t="s">
        <v>27474</v>
      </c>
      <c r="N651" s="785"/>
      <c r="O651" s="785" t="s">
        <v>27475</v>
      </c>
      <c r="P651" s="787">
        <v>40.283782000000002</v>
      </c>
      <c r="Q651" s="787">
        <v>-2.5060920000000002</v>
      </c>
      <c r="R651" s="785" t="s">
        <v>12424</v>
      </c>
      <c r="S651" s="785" t="s">
        <v>12425</v>
      </c>
      <c r="T651" s="785" t="s">
        <v>27403</v>
      </c>
      <c r="U651" s="785" t="s">
        <v>27476</v>
      </c>
      <c r="V651" s="785">
        <v>6</v>
      </c>
      <c r="W651" s="785" t="s">
        <v>2608</v>
      </c>
      <c r="X651" s="785"/>
      <c r="Y651" s="615" t="str">
        <f t="shared" si="10"/>
        <v>Biogas International Limited</v>
      </c>
      <c r="Z651" s="785" t="s">
        <v>2599</v>
      </c>
      <c r="AA651" s="785" t="s">
        <v>5464</v>
      </c>
      <c r="AB651" s="785" t="s">
        <v>2609</v>
      </c>
      <c r="AC651" s="785" t="s">
        <v>2610</v>
      </c>
      <c r="AD651" s="786">
        <v>44346</v>
      </c>
    </row>
    <row r="652" spans="1:30" ht="15.75">
      <c r="A652" s="785" t="s">
        <v>4301</v>
      </c>
      <c r="B652" s="785" t="s">
        <v>27463</v>
      </c>
      <c r="C652" s="785" t="s">
        <v>4379</v>
      </c>
      <c r="D652" s="785" t="s">
        <v>2598</v>
      </c>
      <c r="E652" s="785" t="s">
        <v>11737</v>
      </c>
      <c r="F652" s="786">
        <v>44275</v>
      </c>
      <c r="G652" s="785" t="s">
        <v>17154</v>
      </c>
      <c r="H652" s="786">
        <v>44325</v>
      </c>
      <c r="I652" s="785" t="s">
        <v>27464</v>
      </c>
      <c r="J652" s="785" t="s">
        <v>629</v>
      </c>
      <c r="K652" s="785" t="s">
        <v>27465</v>
      </c>
      <c r="L652" s="785" t="s">
        <v>27466</v>
      </c>
      <c r="M652" s="785" t="s">
        <v>27467</v>
      </c>
      <c r="N652" s="785"/>
      <c r="O652" s="785" t="s">
        <v>27468</v>
      </c>
      <c r="P652" s="787">
        <v>40.283985000000001</v>
      </c>
      <c r="Q652" s="787">
        <v>-2.5055130000000001</v>
      </c>
      <c r="R652" s="785" t="s">
        <v>12424</v>
      </c>
      <c r="S652" s="785" t="s">
        <v>12425</v>
      </c>
      <c r="T652" s="785" t="s">
        <v>27403</v>
      </c>
      <c r="U652" s="785" t="s">
        <v>20938</v>
      </c>
      <c r="V652" s="785">
        <v>6</v>
      </c>
      <c r="W652" s="785" t="s">
        <v>2608</v>
      </c>
      <c r="X652" s="785"/>
      <c r="Y652" s="615" t="str">
        <f t="shared" si="10"/>
        <v>Biogas International Limited</v>
      </c>
      <c r="Z652" s="785" t="s">
        <v>2599</v>
      </c>
      <c r="AA652" s="785" t="s">
        <v>5464</v>
      </c>
      <c r="AB652" s="785" t="s">
        <v>2609</v>
      </c>
      <c r="AC652" s="785" t="s">
        <v>2610</v>
      </c>
      <c r="AD652" s="786">
        <v>44346</v>
      </c>
    </row>
    <row r="653" spans="1:30" ht="15.75">
      <c r="A653" s="785" t="s">
        <v>4301</v>
      </c>
      <c r="B653" s="785" t="s">
        <v>27483</v>
      </c>
      <c r="C653" s="785" t="s">
        <v>4303</v>
      </c>
      <c r="D653" s="785" t="s">
        <v>2599</v>
      </c>
      <c r="E653" s="785" t="s">
        <v>11737</v>
      </c>
      <c r="F653" s="786">
        <v>44275</v>
      </c>
      <c r="G653" s="785" t="s">
        <v>17154</v>
      </c>
      <c r="H653" s="786">
        <v>44325</v>
      </c>
      <c r="I653" s="785" t="s">
        <v>27484</v>
      </c>
      <c r="J653" s="785" t="s">
        <v>627</v>
      </c>
      <c r="K653" s="785" t="s">
        <v>27485</v>
      </c>
      <c r="L653" s="785" t="s">
        <v>27486</v>
      </c>
      <c r="M653" s="785" t="s">
        <v>27487</v>
      </c>
      <c r="N653" s="785"/>
      <c r="O653" s="785" t="s">
        <v>27488</v>
      </c>
      <c r="P653" s="787">
        <v>40.283372</v>
      </c>
      <c r="Q653" s="787">
        <v>-2.507552</v>
      </c>
      <c r="R653" s="785" t="s">
        <v>12424</v>
      </c>
      <c r="S653" s="785" t="s">
        <v>12425</v>
      </c>
      <c r="T653" s="785" t="s">
        <v>27403</v>
      </c>
      <c r="U653" s="785" t="s">
        <v>27476</v>
      </c>
      <c r="V653" s="785">
        <v>6</v>
      </c>
      <c r="W653" s="785" t="s">
        <v>2608</v>
      </c>
      <c r="X653" s="785"/>
      <c r="Y653" s="615" t="str">
        <f t="shared" si="10"/>
        <v>Biogas International Limited</v>
      </c>
      <c r="Z653" s="785" t="s">
        <v>2599</v>
      </c>
      <c r="AA653" s="785" t="s">
        <v>5464</v>
      </c>
      <c r="AB653" s="785" t="s">
        <v>2609</v>
      </c>
      <c r="AC653" s="785" t="s">
        <v>2610</v>
      </c>
      <c r="AD653" s="786">
        <v>44347</v>
      </c>
    </row>
    <row r="654" spans="1:30" ht="15.75">
      <c r="A654" s="785" t="s">
        <v>4301</v>
      </c>
      <c r="B654" s="785" t="s">
        <v>27489</v>
      </c>
      <c r="C654" s="785" t="s">
        <v>4379</v>
      </c>
      <c r="D654" s="785" t="s">
        <v>2598</v>
      </c>
      <c r="E654" s="785" t="s">
        <v>11737</v>
      </c>
      <c r="F654" s="786">
        <v>44275</v>
      </c>
      <c r="G654" s="785" t="s">
        <v>17154</v>
      </c>
      <c r="H654" s="786">
        <v>44325</v>
      </c>
      <c r="I654" s="785" t="s">
        <v>27490</v>
      </c>
      <c r="J654" s="785" t="s">
        <v>629</v>
      </c>
      <c r="K654" s="785" t="s">
        <v>27491</v>
      </c>
      <c r="L654" s="785" t="s">
        <v>27492</v>
      </c>
      <c r="M654" s="785" t="s">
        <v>27493</v>
      </c>
      <c r="N654" s="785"/>
      <c r="O654" s="785" t="s">
        <v>27494</v>
      </c>
      <c r="P654" s="787">
        <v>40.284331999999999</v>
      </c>
      <c r="Q654" s="787">
        <v>-2.5058479999999999</v>
      </c>
      <c r="R654" s="785" t="s">
        <v>12424</v>
      </c>
      <c r="S654" s="785" t="s">
        <v>12425</v>
      </c>
      <c r="T654" s="785" t="s">
        <v>27403</v>
      </c>
      <c r="U654" s="785" t="s">
        <v>27476</v>
      </c>
      <c r="V654" s="785">
        <v>6</v>
      </c>
      <c r="W654" s="785" t="s">
        <v>2608</v>
      </c>
      <c r="X654" s="785"/>
      <c r="Y654" s="615" t="str">
        <f t="shared" si="10"/>
        <v>Biogas International Limited</v>
      </c>
      <c r="Z654" s="785" t="s">
        <v>2599</v>
      </c>
      <c r="AA654" s="785" t="s">
        <v>5464</v>
      </c>
      <c r="AB654" s="785" t="s">
        <v>2609</v>
      </c>
      <c r="AC654" s="785" t="s">
        <v>2610</v>
      </c>
      <c r="AD654" s="786">
        <v>44347</v>
      </c>
    </row>
    <row r="655" spans="1:30" ht="15.75">
      <c r="A655" s="785" t="s">
        <v>4301</v>
      </c>
      <c r="B655" s="785" t="s">
        <v>28785</v>
      </c>
      <c r="C655" s="785" t="s">
        <v>4303</v>
      </c>
      <c r="D655" s="785" t="s">
        <v>2599</v>
      </c>
      <c r="E655" s="785" t="s">
        <v>20924</v>
      </c>
      <c r="F655" s="786">
        <v>44295</v>
      </c>
      <c r="G655" s="785" t="s">
        <v>17154</v>
      </c>
      <c r="H655" s="786">
        <v>44325</v>
      </c>
      <c r="I655" s="785" t="s">
        <v>28786</v>
      </c>
      <c r="J655" s="785" t="s">
        <v>627</v>
      </c>
      <c r="K655" s="785">
        <v>99999</v>
      </c>
      <c r="L655" s="785" t="s">
        <v>28787</v>
      </c>
      <c r="M655" s="785"/>
      <c r="N655" s="785"/>
      <c r="O655" s="785"/>
      <c r="P655" s="787">
        <v>36.645981999999997</v>
      </c>
      <c r="Q655" s="787">
        <v>-1.373823</v>
      </c>
      <c r="R655" s="785" t="s">
        <v>1325</v>
      </c>
      <c r="S655" s="785" t="s">
        <v>1326</v>
      </c>
      <c r="T655" s="785" t="s">
        <v>2861</v>
      </c>
      <c r="U655" s="785" t="s">
        <v>28788</v>
      </c>
      <c r="V655" s="785">
        <v>8</v>
      </c>
      <c r="W655" s="785" t="s">
        <v>4039</v>
      </c>
      <c r="X655" s="785"/>
      <c r="Y655" s="615" t="str">
        <f t="shared" si="10"/>
        <v>Nilelynk Innovators</v>
      </c>
      <c r="Z655" s="785" t="s">
        <v>2599</v>
      </c>
      <c r="AA655" s="785" t="s">
        <v>4314</v>
      </c>
      <c r="AB655" s="785" t="s">
        <v>2605</v>
      </c>
      <c r="AC655" s="785" t="s">
        <v>2606</v>
      </c>
      <c r="AD655" s="786">
        <v>44370</v>
      </c>
    </row>
    <row r="656" spans="1:30" ht="15.75">
      <c r="A656" s="785" t="s">
        <v>4301</v>
      </c>
      <c r="B656" s="785" t="s">
        <v>27455</v>
      </c>
      <c r="C656" s="785" t="s">
        <v>4303</v>
      </c>
      <c r="D656" s="785" t="s">
        <v>2599</v>
      </c>
      <c r="E656" s="785" t="s">
        <v>27456</v>
      </c>
      <c r="F656" s="786">
        <v>44274</v>
      </c>
      <c r="G656" s="785" t="s">
        <v>27457</v>
      </c>
      <c r="H656" s="786">
        <v>44324</v>
      </c>
      <c r="I656" s="785" t="s">
        <v>27458</v>
      </c>
      <c r="J656" s="785" t="s">
        <v>627</v>
      </c>
      <c r="K656" s="785" t="s">
        <v>27459</v>
      </c>
      <c r="L656" s="785" t="s">
        <v>27460</v>
      </c>
      <c r="M656" s="785"/>
      <c r="N656" s="785"/>
      <c r="O656" s="785" t="s">
        <v>27461</v>
      </c>
      <c r="P656" s="787">
        <v>40.287573000000002</v>
      </c>
      <c r="Q656" s="787">
        <v>-2.5092620000000001</v>
      </c>
      <c r="R656" s="785" t="s">
        <v>12424</v>
      </c>
      <c r="S656" s="785" t="s">
        <v>12425</v>
      </c>
      <c r="T656" s="785" t="s">
        <v>27403</v>
      </c>
      <c r="U656" s="785" t="s">
        <v>27462</v>
      </c>
      <c r="V656" s="785">
        <v>6</v>
      </c>
      <c r="W656" s="785" t="s">
        <v>2608</v>
      </c>
      <c r="X656" s="785"/>
      <c r="Y656" s="615" t="str">
        <f t="shared" si="10"/>
        <v>Biogas International Limited</v>
      </c>
      <c r="Z656" s="785" t="s">
        <v>2599</v>
      </c>
      <c r="AA656" s="785" t="s">
        <v>5464</v>
      </c>
      <c r="AB656" s="785" t="s">
        <v>2609</v>
      </c>
      <c r="AC656" s="785" t="s">
        <v>2610</v>
      </c>
      <c r="AD656" s="786">
        <v>44345</v>
      </c>
    </row>
    <row r="657" spans="1:30" ht="15.75">
      <c r="A657" s="785" t="s">
        <v>4301</v>
      </c>
      <c r="B657" s="785" t="s">
        <v>27448</v>
      </c>
      <c r="C657" s="785" t="s">
        <v>4379</v>
      </c>
      <c r="D657" s="785" t="s">
        <v>2598</v>
      </c>
      <c r="E657" s="785" t="s">
        <v>27449</v>
      </c>
      <c r="F657" s="786">
        <v>44263</v>
      </c>
      <c r="G657" s="785" t="s">
        <v>12740</v>
      </c>
      <c r="H657" s="786">
        <v>44323</v>
      </c>
      <c r="I657" s="785" t="s">
        <v>27450</v>
      </c>
      <c r="J657" s="785" t="s">
        <v>629</v>
      </c>
      <c r="K657" s="785" t="s">
        <v>27451</v>
      </c>
      <c r="L657" s="785" t="s">
        <v>27452</v>
      </c>
      <c r="M657" s="785" t="s">
        <v>27453</v>
      </c>
      <c r="N657" s="785"/>
      <c r="O657" s="785" t="s">
        <v>27454</v>
      </c>
      <c r="P657" s="787">
        <v>40.272722999999999</v>
      </c>
      <c r="Q657" s="787">
        <v>-2.5093169999999998</v>
      </c>
      <c r="R657" s="785" t="s">
        <v>12424</v>
      </c>
      <c r="S657" s="785" t="s">
        <v>12425</v>
      </c>
      <c r="T657" s="785" t="s">
        <v>27403</v>
      </c>
      <c r="U657" s="785" t="s">
        <v>27404</v>
      </c>
      <c r="V657" s="785">
        <v>6</v>
      </c>
      <c r="W657" s="785" t="s">
        <v>2608</v>
      </c>
      <c r="X657" s="785"/>
      <c r="Y657" s="615" t="str">
        <f t="shared" si="10"/>
        <v>Biogas International Limited</v>
      </c>
      <c r="Z657" s="785" t="s">
        <v>2599</v>
      </c>
      <c r="AA657" s="785" t="s">
        <v>5464</v>
      </c>
      <c r="AB657" s="785" t="s">
        <v>2609</v>
      </c>
      <c r="AC657" s="785" t="s">
        <v>2610</v>
      </c>
      <c r="AD657" s="786">
        <v>44345</v>
      </c>
    </row>
    <row r="658" spans="1:30" ht="15.75">
      <c r="A658" s="785" t="s">
        <v>4301</v>
      </c>
      <c r="B658" s="785" t="s">
        <v>27477</v>
      </c>
      <c r="C658" s="785" t="s">
        <v>4379</v>
      </c>
      <c r="D658" s="785" t="s">
        <v>2598</v>
      </c>
      <c r="E658" s="785" t="s">
        <v>10803</v>
      </c>
      <c r="F658" s="786">
        <v>44273</v>
      </c>
      <c r="G658" s="785" t="s">
        <v>12740</v>
      </c>
      <c r="H658" s="786">
        <v>44323</v>
      </c>
      <c r="I658" s="785" t="s">
        <v>27478</v>
      </c>
      <c r="J658" s="785" t="s">
        <v>629</v>
      </c>
      <c r="K658" s="785" t="s">
        <v>27479</v>
      </c>
      <c r="L658" s="785" t="s">
        <v>27480</v>
      </c>
      <c r="M658" s="785" t="s">
        <v>27481</v>
      </c>
      <c r="N658" s="785"/>
      <c r="O658" s="785" t="s">
        <v>27482</v>
      </c>
      <c r="P658" s="787">
        <v>40.284143</v>
      </c>
      <c r="Q658" s="787">
        <v>-2.5069849999999998</v>
      </c>
      <c r="R658" s="785" t="s">
        <v>12424</v>
      </c>
      <c r="S658" s="785" t="s">
        <v>12425</v>
      </c>
      <c r="T658" s="785" t="s">
        <v>27403</v>
      </c>
      <c r="U658" s="785" t="s">
        <v>20938</v>
      </c>
      <c r="V658" s="785">
        <v>6</v>
      </c>
      <c r="W658" s="785" t="s">
        <v>2608</v>
      </c>
      <c r="X658" s="785"/>
      <c r="Y658" s="615" t="str">
        <f t="shared" si="10"/>
        <v>Biogas International Limited</v>
      </c>
      <c r="Z658" s="785" t="s">
        <v>2599</v>
      </c>
      <c r="AA658" s="785" t="s">
        <v>5464</v>
      </c>
      <c r="AB658" s="785" t="s">
        <v>2609</v>
      </c>
      <c r="AC658" s="785" t="s">
        <v>2610</v>
      </c>
      <c r="AD658" s="786">
        <v>44346</v>
      </c>
    </row>
    <row r="659" spans="1:30" ht="15.75">
      <c r="A659" s="785" t="s">
        <v>4301</v>
      </c>
      <c r="B659" s="785" t="s">
        <v>22480</v>
      </c>
      <c r="C659" s="785" t="s">
        <v>4303</v>
      </c>
      <c r="D659" s="785" t="s">
        <v>2599</v>
      </c>
      <c r="E659" s="785" t="s">
        <v>22481</v>
      </c>
      <c r="F659" s="786">
        <v>44304</v>
      </c>
      <c r="G659" s="785" t="s">
        <v>5458</v>
      </c>
      <c r="H659" s="786">
        <v>44322</v>
      </c>
      <c r="I659" s="785" t="s">
        <v>22482</v>
      </c>
      <c r="J659" s="785" t="s">
        <v>629</v>
      </c>
      <c r="K659" s="785" t="s">
        <v>22483</v>
      </c>
      <c r="L659" s="785" t="s">
        <v>22484</v>
      </c>
      <c r="M659" s="785" t="s">
        <v>22485</v>
      </c>
      <c r="N659" s="785"/>
      <c r="O659" s="785"/>
      <c r="P659" s="787">
        <v>37.653131999999999</v>
      </c>
      <c r="Q659" s="787">
        <v>-8.6542999999999995E-2</v>
      </c>
      <c r="R659" s="785" t="s">
        <v>1104</v>
      </c>
      <c r="S659" s="785" t="s">
        <v>2643</v>
      </c>
      <c r="T659" s="785" t="s">
        <v>22486</v>
      </c>
      <c r="U659" s="785" t="s">
        <v>22487</v>
      </c>
      <c r="V659" s="785">
        <v>12</v>
      </c>
      <c r="W659" s="785" t="s">
        <v>4058</v>
      </c>
      <c r="X659" s="785" t="s">
        <v>3806</v>
      </c>
      <c r="Y659" s="615" t="str">
        <f t="shared" si="10"/>
        <v>Samuel Mbugua</v>
      </c>
      <c r="Z659" s="785" t="s">
        <v>2599</v>
      </c>
      <c r="AA659" s="785" t="s">
        <v>4349</v>
      </c>
      <c r="AB659" s="785" t="s">
        <v>2605</v>
      </c>
      <c r="AC659" s="785" t="s">
        <v>2606</v>
      </c>
      <c r="AD659" s="786">
        <v>44348</v>
      </c>
    </row>
    <row r="660" spans="1:30" ht="15.75">
      <c r="A660" s="785" t="s">
        <v>4301</v>
      </c>
      <c r="B660" s="785" t="s">
        <v>27442</v>
      </c>
      <c r="C660" s="785" t="s">
        <v>4379</v>
      </c>
      <c r="D660" s="785" t="s">
        <v>2598</v>
      </c>
      <c r="E660" s="785" t="s">
        <v>14722</v>
      </c>
      <c r="F660" s="786">
        <v>44271</v>
      </c>
      <c r="G660" s="785" t="s">
        <v>12724</v>
      </c>
      <c r="H660" s="786">
        <v>44321</v>
      </c>
      <c r="I660" s="785" t="s">
        <v>27443</v>
      </c>
      <c r="J660" s="785" t="s">
        <v>627</v>
      </c>
      <c r="K660" s="785" t="s">
        <v>27444</v>
      </c>
      <c r="L660" s="785" t="s">
        <v>27445</v>
      </c>
      <c r="M660" s="785" t="s">
        <v>27446</v>
      </c>
      <c r="N660" s="785"/>
      <c r="O660" s="785" t="s">
        <v>27447</v>
      </c>
      <c r="P660" s="787">
        <v>40.272728000000001</v>
      </c>
      <c r="Q660" s="787">
        <v>-2.509233</v>
      </c>
      <c r="R660" s="785" t="s">
        <v>12424</v>
      </c>
      <c r="S660" s="785" t="s">
        <v>12425</v>
      </c>
      <c r="T660" s="785" t="s">
        <v>27403</v>
      </c>
      <c r="U660" s="785" t="s">
        <v>27404</v>
      </c>
      <c r="V660" s="785">
        <v>6</v>
      </c>
      <c r="W660" s="785" t="s">
        <v>2608</v>
      </c>
      <c r="X660" s="785"/>
      <c r="Y660" s="615" t="str">
        <f t="shared" si="10"/>
        <v>Biogas International Limited</v>
      </c>
      <c r="Z660" s="785" t="s">
        <v>2599</v>
      </c>
      <c r="AA660" s="785" t="s">
        <v>5464</v>
      </c>
      <c r="AB660" s="785" t="s">
        <v>2609</v>
      </c>
      <c r="AC660" s="785" t="s">
        <v>2610</v>
      </c>
      <c r="AD660" s="786">
        <v>44345</v>
      </c>
    </row>
    <row r="661" spans="1:30" ht="15.75">
      <c r="A661" s="785" t="s">
        <v>4301</v>
      </c>
      <c r="B661" s="785" t="s">
        <v>28755</v>
      </c>
      <c r="C661" s="785" t="s">
        <v>4303</v>
      </c>
      <c r="D661" s="785" t="s">
        <v>2599</v>
      </c>
      <c r="E661" s="785" t="s">
        <v>10320</v>
      </c>
      <c r="F661" s="786">
        <v>44291</v>
      </c>
      <c r="G661" s="785" t="s">
        <v>12724</v>
      </c>
      <c r="H661" s="786">
        <v>44321</v>
      </c>
      <c r="I661" s="785" t="s">
        <v>28756</v>
      </c>
      <c r="J661" s="785" t="s">
        <v>627</v>
      </c>
      <c r="K661" s="785">
        <v>99999</v>
      </c>
      <c r="L661" s="785" t="s">
        <v>28757</v>
      </c>
      <c r="M661" s="785"/>
      <c r="N661" s="785"/>
      <c r="O661" s="785"/>
      <c r="P661" s="787">
        <v>37.501992999999999</v>
      </c>
      <c r="Q661" s="787">
        <v>-2.9157869999999999</v>
      </c>
      <c r="R661" s="785" t="s">
        <v>1325</v>
      </c>
      <c r="S661" s="785" t="s">
        <v>2847</v>
      </c>
      <c r="T661" s="785" t="s">
        <v>3098</v>
      </c>
      <c r="U661" s="785" t="s">
        <v>3098</v>
      </c>
      <c r="V661" s="785">
        <v>8</v>
      </c>
      <c r="W661" s="785" t="s">
        <v>19787</v>
      </c>
      <c r="X661" s="785"/>
      <c r="Y661" s="615" t="str">
        <f t="shared" si="10"/>
        <v>Peter Kiniu</v>
      </c>
      <c r="Z661" s="785" t="s">
        <v>2599</v>
      </c>
      <c r="AA661" s="785" t="s">
        <v>4314</v>
      </c>
      <c r="AB661" s="785" t="s">
        <v>2605</v>
      </c>
      <c r="AC661" s="785" t="s">
        <v>2606</v>
      </c>
      <c r="AD661" s="786">
        <v>44340</v>
      </c>
    </row>
    <row r="662" spans="1:30" ht="15.75">
      <c r="A662" s="785" t="s">
        <v>4301</v>
      </c>
      <c r="B662" s="785" t="s">
        <v>22261</v>
      </c>
      <c r="C662" s="785" t="s">
        <v>4303</v>
      </c>
      <c r="D662" s="785" t="s">
        <v>2599</v>
      </c>
      <c r="E662" s="785" t="s">
        <v>20579</v>
      </c>
      <c r="F662" s="786">
        <v>44320</v>
      </c>
      <c r="G662" s="785" t="s">
        <v>20579</v>
      </c>
      <c r="H662" s="786">
        <v>44320</v>
      </c>
      <c r="I662" s="785" t="s">
        <v>22262</v>
      </c>
      <c r="J662" s="785" t="s">
        <v>629</v>
      </c>
      <c r="K662" s="785" t="s">
        <v>22263</v>
      </c>
      <c r="L662" s="785" t="s">
        <v>22264</v>
      </c>
      <c r="M662" s="785" t="s">
        <v>22265</v>
      </c>
      <c r="N662" s="785"/>
      <c r="O662" s="785"/>
      <c r="P662" s="787">
        <v>34.791392000000002</v>
      </c>
      <c r="Q662" s="787">
        <v>-0.701963</v>
      </c>
      <c r="R662" s="785" t="s">
        <v>2696</v>
      </c>
      <c r="S662" s="785" t="s">
        <v>2697</v>
      </c>
      <c r="T662" s="785" t="s">
        <v>1074</v>
      </c>
      <c r="U662" s="785" t="s">
        <v>22266</v>
      </c>
      <c r="V662" s="785">
        <v>8</v>
      </c>
      <c r="W662" s="785" t="s">
        <v>22222</v>
      </c>
      <c r="X662" s="785" t="s">
        <v>3516</v>
      </c>
      <c r="Y662" s="615" t="str">
        <f t="shared" si="10"/>
        <v>Samuel Manyuna Otiso</v>
      </c>
      <c r="Z662" s="785" t="s">
        <v>2599</v>
      </c>
      <c r="AA662" s="785" t="s">
        <v>4349</v>
      </c>
      <c r="AB662" s="785" t="s">
        <v>2683</v>
      </c>
      <c r="AC662" s="785" t="s">
        <v>2606</v>
      </c>
      <c r="AD662" s="786">
        <v>44320</v>
      </c>
    </row>
    <row r="663" spans="1:30" ht="15.75">
      <c r="A663" s="785" t="s">
        <v>4301</v>
      </c>
      <c r="B663" s="785" t="s">
        <v>27436</v>
      </c>
      <c r="C663" s="785" t="s">
        <v>4379</v>
      </c>
      <c r="D663" s="785" t="s">
        <v>2598</v>
      </c>
      <c r="E663" s="785" t="s">
        <v>17090</v>
      </c>
      <c r="F663" s="786">
        <v>44270</v>
      </c>
      <c r="G663" s="785" t="s">
        <v>20579</v>
      </c>
      <c r="H663" s="786">
        <v>44320</v>
      </c>
      <c r="I663" s="785" t="s">
        <v>27437</v>
      </c>
      <c r="J663" s="785" t="s">
        <v>627</v>
      </c>
      <c r="K663" s="785" t="s">
        <v>27438</v>
      </c>
      <c r="L663" s="785" t="s">
        <v>27439</v>
      </c>
      <c r="M663" s="785" t="s">
        <v>27440</v>
      </c>
      <c r="N663" s="785"/>
      <c r="O663" s="785" t="s">
        <v>27441</v>
      </c>
      <c r="P663" s="787">
        <v>40.271766999999997</v>
      </c>
      <c r="Q663" s="787">
        <v>-2.5120529999999999</v>
      </c>
      <c r="R663" s="785" t="s">
        <v>12424</v>
      </c>
      <c r="S663" s="785" t="s">
        <v>12425</v>
      </c>
      <c r="T663" s="785" t="s">
        <v>27403</v>
      </c>
      <c r="U663" s="785" t="s">
        <v>27404</v>
      </c>
      <c r="V663" s="785">
        <v>6</v>
      </c>
      <c r="W663" s="785" t="s">
        <v>2608</v>
      </c>
      <c r="X663" s="785"/>
      <c r="Y663" s="615" t="str">
        <f t="shared" si="10"/>
        <v>Biogas International Limited</v>
      </c>
      <c r="Z663" s="785" t="s">
        <v>2599</v>
      </c>
      <c r="AA663" s="785" t="s">
        <v>5464</v>
      </c>
      <c r="AB663" s="785" t="s">
        <v>2609</v>
      </c>
      <c r="AC663" s="785" t="s">
        <v>2610</v>
      </c>
      <c r="AD663" s="786">
        <v>44345</v>
      </c>
    </row>
    <row r="664" spans="1:30" ht="15.75">
      <c r="A664" s="785" t="s">
        <v>4301</v>
      </c>
      <c r="B664" s="785" t="s">
        <v>28780</v>
      </c>
      <c r="C664" s="785" t="s">
        <v>4303</v>
      </c>
      <c r="D664" s="785" t="s">
        <v>2599</v>
      </c>
      <c r="E664" s="785" t="s">
        <v>20352</v>
      </c>
      <c r="F664" s="786">
        <v>44311</v>
      </c>
      <c r="G664" s="785" t="s">
        <v>20579</v>
      </c>
      <c r="H664" s="786">
        <v>44320</v>
      </c>
      <c r="I664" s="785" t="s">
        <v>28781</v>
      </c>
      <c r="J664" s="785" t="s">
        <v>627</v>
      </c>
      <c r="K664" s="785" t="s">
        <v>28782</v>
      </c>
      <c r="L664" s="785" t="s">
        <v>28783</v>
      </c>
      <c r="M664" s="785"/>
      <c r="N664" s="785"/>
      <c r="O664" s="785" t="s">
        <v>28784</v>
      </c>
      <c r="P664" s="787">
        <v>36.901094000000001</v>
      </c>
      <c r="Q664" s="787">
        <v>-0.9788</v>
      </c>
      <c r="R664" s="785" t="s">
        <v>821</v>
      </c>
      <c r="S664" s="785" t="s">
        <v>2041</v>
      </c>
      <c r="T664" s="785" t="s">
        <v>3605</v>
      </c>
      <c r="U664" s="785" t="s">
        <v>3708</v>
      </c>
      <c r="V664" s="785">
        <v>8</v>
      </c>
      <c r="W664" s="785" t="s">
        <v>3106</v>
      </c>
      <c r="X664" s="785"/>
      <c r="Y664" s="615" t="str">
        <f t="shared" si="10"/>
        <v>Joseph Muchirira Mugo</v>
      </c>
      <c r="Z664" s="785" t="s">
        <v>2599</v>
      </c>
      <c r="AA664" s="785" t="s">
        <v>4314</v>
      </c>
      <c r="AB664" s="785" t="s">
        <v>2605</v>
      </c>
      <c r="AC664" s="785" t="s">
        <v>2606</v>
      </c>
      <c r="AD664" s="786">
        <v>44345</v>
      </c>
    </row>
    <row r="665" spans="1:30" ht="15.75">
      <c r="A665" s="785" t="s">
        <v>4301</v>
      </c>
      <c r="B665" s="785" t="s">
        <v>22405</v>
      </c>
      <c r="C665" s="785" t="s">
        <v>4322</v>
      </c>
      <c r="D665" s="785" t="s">
        <v>2902</v>
      </c>
      <c r="E665" s="785" t="s">
        <v>4472</v>
      </c>
      <c r="F665" s="786">
        <v>44319</v>
      </c>
      <c r="G665" s="785" t="s">
        <v>4472</v>
      </c>
      <c r="H665" s="786">
        <v>44319</v>
      </c>
      <c r="I665" s="785" t="s">
        <v>22406</v>
      </c>
      <c r="J665" s="785" t="s">
        <v>629</v>
      </c>
      <c r="K665" s="785" t="s">
        <v>22407</v>
      </c>
      <c r="L665" s="785" t="s">
        <v>22408</v>
      </c>
      <c r="M665" s="785" t="s">
        <v>22409</v>
      </c>
      <c r="N665" s="785"/>
      <c r="O665" s="785"/>
      <c r="P665" s="787">
        <v>34.718555000000002</v>
      </c>
      <c r="Q665" s="787">
        <v>-0.79470300000000005</v>
      </c>
      <c r="R665" s="785" t="s">
        <v>2696</v>
      </c>
      <c r="S665" s="785" t="s">
        <v>3464</v>
      </c>
      <c r="T665" s="785" t="s">
        <v>22410</v>
      </c>
      <c r="U665" s="785" t="s">
        <v>22411</v>
      </c>
      <c r="V665" s="785">
        <v>12</v>
      </c>
      <c r="W665" s="785" t="s">
        <v>22222</v>
      </c>
      <c r="X665" s="785" t="s">
        <v>3516</v>
      </c>
      <c r="Y665" s="615" t="str">
        <f t="shared" si="10"/>
        <v>Samuel Manyuna Otiso</v>
      </c>
      <c r="Z665" s="785" t="s">
        <v>2599</v>
      </c>
      <c r="AA665" s="785" t="s">
        <v>4349</v>
      </c>
      <c r="AB665" s="785" t="s">
        <v>2683</v>
      </c>
      <c r="AC665" s="785" t="s">
        <v>2606</v>
      </c>
      <c r="AD665" s="786">
        <v>44320</v>
      </c>
    </row>
    <row r="666" spans="1:30" ht="15.75">
      <c r="A666" s="785" t="s">
        <v>4301</v>
      </c>
      <c r="B666" s="785" t="s">
        <v>28772</v>
      </c>
      <c r="C666" s="785" t="s">
        <v>4303</v>
      </c>
      <c r="D666" s="785" t="s">
        <v>2599</v>
      </c>
      <c r="E666" s="785" t="s">
        <v>5056</v>
      </c>
      <c r="F666" s="786">
        <v>44301</v>
      </c>
      <c r="G666" s="785" t="s">
        <v>4472</v>
      </c>
      <c r="H666" s="786">
        <v>44319</v>
      </c>
      <c r="I666" s="785" t="s">
        <v>28773</v>
      </c>
      <c r="J666" s="785" t="s">
        <v>627</v>
      </c>
      <c r="K666" s="785" t="s">
        <v>2612</v>
      </c>
      <c r="L666" s="785" t="s">
        <v>28774</v>
      </c>
      <c r="M666" s="785"/>
      <c r="N666" s="785"/>
      <c r="O666" s="785"/>
      <c r="P666" s="787">
        <v>37.181097000000001</v>
      </c>
      <c r="Q666" s="787">
        <v>-1.4952220000000001</v>
      </c>
      <c r="R666" s="785" t="s">
        <v>1729</v>
      </c>
      <c r="S666" s="785" t="s">
        <v>1729</v>
      </c>
      <c r="T666" s="785" t="s">
        <v>5922</v>
      </c>
      <c r="U666" s="785" t="s">
        <v>28775</v>
      </c>
      <c r="V666" s="785">
        <v>8</v>
      </c>
      <c r="W666" s="785" t="s">
        <v>3461</v>
      </c>
      <c r="X666" s="785"/>
      <c r="Y666" s="615" t="str">
        <f t="shared" si="10"/>
        <v>Gilbert Mwangi Gitau</v>
      </c>
      <c r="Z666" s="785" t="s">
        <v>2599</v>
      </c>
      <c r="AA666" s="785" t="s">
        <v>4314</v>
      </c>
      <c r="AB666" s="785" t="s">
        <v>2605</v>
      </c>
      <c r="AC666" s="785" t="s">
        <v>2606</v>
      </c>
      <c r="AD666" s="786">
        <v>44328</v>
      </c>
    </row>
    <row r="667" spans="1:30" ht="15.75">
      <c r="A667" s="785" t="s">
        <v>4301</v>
      </c>
      <c r="B667" s="785" t="s">
        <v>10319</v>
      </c>
      <c r="C667" s="785" t="s">
        <v>4303</v>
      </c>
      <c r="D667" s="785" t="s">
        <v>2599</v>
      </c>
      <c r="E667" s="785" t="s">
        <v>10320</v>
      </c>
      <c r="F667" s="786">
        <v>44291</v>
      </c>
      <c r="G667" s="785" t="s">
        <v>10321</v>
      </c>
      <c r="H667" s="786">
        <v>44318</v>
      </c>
      <c r="I667" s="785" t="s">
        <v>10322</v>
      </c>
      <c r="J667" s="785" t="s">
        <v>627</v>
      </c>
      <c r="K667" s="785" t="s">
        <v>10323</v>
      </c>
      <c r="L667" s="785" t="s">
        <v>10324</v>
      </c>
      <c r="M667" s="785"/>
      <c r="N667" s="785"/>
      <c r="O667" s="785" t="s">
        <v>10325</v>
      </c>
      <c r="P667" s="787">
        <v>37.114370999999998</v>
      </c>
      <c r="Q667" s="787">
        <v>-0.75781399999999999</v>
      </c>
      <c r="R667" s="785" t="s">
        <v>1030</v>
      </c>
      <c r="S667" s="785" t="s">
        <v>3099</v>
      </c>
      <c r="T667" s="785" t="s">
        <v>10326</v>
      </c>
      <c r="U667" s="785" t="s">
        <v>10327</v>
      </c>
      <c r="V667" s="785">
        <v>12</v>
      </c>
      <c r="W667" s="785" t="s">
        <v>2998</v>
      </c>
      <c r="X667" s="785" t="s">
        <v>2998</v>
      </c>
      <c r="Y667" s="615" t="str">
        <f t="shared" si="10"/>
        <v>Geoffrey Ndua Mbugua</v>
      </c>
      <c r="Z667" s="785" t="s">
        <v>2599</v>
      </c>
      <c r="AA667" s="785" t="s">
        <v>4314</v>
      </c>
      <c r="AB667" s="785" t="s">
        <v>2605</v>
      </c>
      <c r="AC667" s="785" t="s">
        <v>2606</v>
      </c>
      <c r="AD667" s="786">
        <v>44343</v>
      </c>
    </row>
    <row r="668" spans="1:30" ht="15.75">
      <c r="A668" s="785" t="s">
        <v>4301</v>
      </c>
      <c r="B668" s="785" t="s">
        <v>27423</v>
      </c>
      <c r="C668" s="785" t="s">
        <v>4379</v>
      </c>
      <c r="D668" s="785" t="s">
        <v>2598</v>
      </c>
      <c r="E668" s="785" t="s">
        <v>27424</v>
      </c>
      <c r="F668" s="786">
        <v>44268</v>
      </c>
      <c r="G668" s="785" t="s">
        <v>10321</v>
      </c>
      <c r="H668" s="786">
        <v>44318</v>
      </c>
      <c r="I668" s="785" t="s">
        <v>27425</v>
      </c>
      <c r="J668" s="785" t="s">
        <v>629</v>
      </c>
      <c r="K668" s="785" t="s">
        <v>27426</v>
      </c>
      <c r="L668" s="785" t="s">
        <v>27427</v>
      </c>
      <c r="M668" s="785" t="s">
        <v>27428</v>
      </c>
      <c r="N668" s="785"/>
      <c r="O668" s="785" t="s">
        <v>27429</v>
      </c>
      <c r="P668" s="787">
        <v>40.272993</v>
      </c>
      <c r="Q668" s="787">
        <v>-2.507603</v>
      </c>
      <c r="R668" s="785" t="s">
        <v>12424</v>
      </c>
      <c r="S668" s="785" t="s">
        <v>12425</v>
      </c>
      <c r="T668" s="785" t="s">
        <v>27403</v>
      </c>
      <c r="U668" s="785" t="s">
        <v>12426</v>
      </c>
      <c r="V668" s="785">
        <v>6</v>
      </c>
      <c r="W668" s="785" t="s">
        <v>2608</v>
      </c>
      <c r="X668" s="785"/>
      <c r="Y668" s="615" t="str">
        <f t="shared" si="10"/>
        <v>Biogas International Limited</v>
      </c>
      <c r="Z668" s="785" t="s">
        <v>2599</v>
      </c>
      <c r="AA668" s="785" t="s">
        <v>5464</v>
      </c>
      <c r="AB668" s="785" t="s">
        <v>2609</v>
      </c>
      <c r="AC668" s="785" t="s">
        <v>2610</v>
      </c>
      <c r="AD668" s="786">
        <v>44340</v>
      </c>
    </row>
    <row r="669" spans="1:30" ht="15.75">
      <c r="A669" s="785" t="s">
        <v>4301</v>
      </c>
      <c r="B669" s="785" t="s">
        <v>27430</v>
      </c>
      <c r="C669" s="785" t="s">
        <v>4379</v>
      </c>
      <c r="D669" s="785" t="s">
        <v>2598</v>
      </c>
      <c r="E669" s="785" t="s">
        <v>27424</v>
      </c>
      <c r="F669" s="786">
        <v>44268</v>
      </c>
      <c r="G669" s="785" t="s">
        <v>10321</v>
      </c>
      <c r="H669" s="786">
        <v>44318</v>
      </c>
      <c r="I669" s="785" t="s">
        <v>27431</v>
      </c>
      <c r="J669" s="785" t="s">
        <v>629</v>
      </c>
      <c r="K669" s="785" t="s">
        <v>27432</v>
      </c>
      <c r="L669" s="785" t="s">
        <v>27433</v>
      </c>
      <c r="M669" s="785" t="s">
        <v>27434</v>
      </c>
      <c r="N669" s="785"/>
      <c r="O669" s="785" t="s">
        <v>27435</v>
      </c>
      <c r="P669" s="787">
        <v>40.272607000000001</v>
      </c>
      <c r="Q669" s="787">
        <v>-2.511857</v>
      </c>
      <c r="R669" s="785" t="s">
        <v>12424</v>
      </c>
      <c r="S669" s="785" t="s">
        <v>12425</v>
      </c>
      <c r="T669" s="785" t="s">
        <v>27403</v>
      </c>
      <c r="U669" s="785" t="s">
        <v>27404</v>
      </c>
      <c r="V669" s="785">
        <v>6</v>
      </c>
      <c r="W669" s="785" t="s">
        <v>2608</v>
      </c>
      <c r="X669" s="785"/>
      <c r="Y669" s="615" t="str">
        <f t="shared" si="10"/>
        <v>Biogas International Limited</v>
      </c>
      <c r="Z669" s="785" t="s">
        <v>2599</v>
      </c>
      <c r="AA669" s="785" t="s">
        <v>5464</v>
      </c>
      <c r="AB669" s="785" t="s">
        <v>2609</v>
      </c>
      <c r="AC669" s="785" t="s">
        <v>2610</v>
      </c>
      <c r="AD669" s="786">
        <v>44345</v>
      </c>
    </row>
    <row r="670" spans="1:30" ht="15.75">
      <c r="A670" s="785" t="s">
        <v>4301</v>
      </c>
      <c r="B670" s="785" t="s">
        <v>12775</v>
      </c>
      <c r="C670" s="785" t="s">
        <v>4303</v>
      </c>
      <c r="D670" s="785" t="s">
        <v>2599</v>
      </c>
      <c r="E670" s="785" t="s">
        <v>12771</v>
      </c>
      <c r="F670" s="786">
        <v>44232</v>
      </c>
      <c r="G670" s="785" t="s">
        <v>8369</v>
      </c>
      <c r="H670" s="786">
        <v>44315</v>
      </c>
      <c r="I670" s="785" t="s">
        <v>12776</v>
      </c>
      <c r="J670" s="785" t="s">
        <v>629</v>
      </c>
      <c r="K670" s="785">
        <v>99999</v>
      </c>
      <c r="L670" s="785" t="s">
        <v>12777</v>
      </c>
      <c r="M670" s="785"/>
      <c r="N670" s="785"/>
      <c r="O670" s="785"/>
      <c r="P670" s="787">
        <v>36.410780000000003</v>
      </c>
      <c r="Q670" s="787">
        <v>0.124403</v>
      </c>
      <c r="R670" s="785" t="s">
        <v>960</v>
      </c>
      <c r="S670" s="785" t="s">
        <v>1241</v>
      </c>
      <c r="T670" s="785" t="s">
        <v>12778</v>
      </c>
      <c r="U670" s="785" t="s">
        <v>12779</v>
      </c>
      <c r="V670" s="785">
        <v>10</v>
      </c>
      <c r="W670" s="785" t="s">
        <v>11964</v>
      </c>
      <c r="X670" s="785" t="s">
        <v>3814</v>
      </c>
      <c r="Y670" s="615" t="str">
        <f t="shared" si="10"/>
        <v>James Mwai</v>
      </c>
      <c r="Z670" s="785" t="s">
        <v>2599</v>
      </c>
      <c r="AA670" s="785" t="s">
        <v>4314</v>
      </c>
      <c r="AB670" s="785" t="s">
        <v>2683</v>
      </c>
      <c r="AC670" s="785" t="s">
        <v>2606</v>
      </c>
      <c r="AD670" s="786">
        <v>44356</v>
      </c>
    </row>
    <row r="671" spans="1:30" ht="15.75">
      <c r="A671" s="785" t="s">
        <v>4301</v>
      </c>
      <c r="B671" s="785" t="s">
        <v>6419</v>
      </c>
      <c r="C671" s="785" t="s">
        <v>4303</v>
      </c>
      <c r="D671" s="785" t="s">
        <v>2599</v>
      </c>
      <c r="E671" s="785" t="s">
        <v>6420</v>
      </c>
      <c r="F671" s="786">
        <v>44248</v>
      </c>
      <c r="G671" s="785" t="s">
        <v>6421</v>
      </c>
      <c r="H671" s="786">
        <v>44313</v>
      </c>
      <c r="I671" s="785" t="s">
        <v>6422</v>
      </c>
      <c r="J671" s="785" t="s">
        <v>629</v>
      </c>
      <c r="K671" s="785" t="s">
        <v>6423</v>
      </c>
      <c r="L671" s="785" t="s">
        <v>6424</v>
      </c>
      <c r="M671" s="785"/>
      <c r="N671" s="785"/>
      <c r="O671" s="785"/>
      <c r="P671" s="787">
        <v>38.332172999999997</v>
      </c>
      <c r="Q671" s="787">
        <v>-3.4337249999999999</v>
      </c>
      <c r="R671" s="785" t="s">
        <v>766</v>
      </c>
      <c r="S671" s="785" t="s">
        <v>2745</v>
      </c>
      <c r="T671" s="785" t="s">
        <v>2991</v>
      </c>
      <c r="U671" s="785" t="s">
        <v>6425</v>
      </c>
      <c r="V671" s="785">
        <v>8</v>
      </c>
      <c r="W671" s="785" t="s">
        <v>2658</v>
      </c>
      <c r="X671" s="785" t="s">
        <v>2780</v>
      </c>
      <c r="Y671" s="615" t="str">
        <f t="shared" si="10"/>
        <v>Carly C Mwandigha</v>
      </c>
      <c r="Z671" s="785" t="s">
        <v>2599</v>
      </c>
      <c r="AA671" s="785" t="s">
        <v>4314</v>
      </c>
      <c r="AB671" s="785" t="s">
        <v>2605</v>
      </c>
      <c r="AC671" s="785" t="s">
        <v>2606</v>
      </c>
      <c r="AD671" s="786">
        <v>44313</v>
      </c>
    </row>
    <row r="672" spans="1:30" ht="15.75">
      <c r="A672" s="785" t="s">
        <v>4301</v>
      </c>
      <c r="B672" s="785" t="s">
        <v>14095</v>
      </c>
      <c r="C672" s="785" t="s">
        <v>4303</v>
      </c>
      <c r="D672" s="785" t="s">
        <v>2599</v>
      </c>
      <c r="E672" s="785" t="s">
        <v>6420</v>
      </c>
      <c r="F672" s="786">
        <v>44248</v>
      </c>
      <c r="G672" s="785" t="s">
        <v>6421</v>
      </c>
      <c r="H672" s="786">
        <v>44313</v>
      </c>
      <c r="I672" s="785" t="s">
        <v>14096</v>
      </c>
      <c r="J672" s="785" t="s">
        <v>629</v>
      </c>
      <c r="K672" s="785" t="s">
        <v>14097</v>
      </c>
      <c r="L672" s="785" t="s">
        <v>14098</v>
      </c>
      <c r="M672" s="785"/>
      <c r="N672" s="785"/>
      <c r="O672" s="785" t="s">
        <v>14099</v>
      </c>
      <c r="P672" s="787">
        <v>35.239607999999997</v>
      </c>
      <c r="Q672" s="787">
        <v>0.218445</v>
      </c>
      <c r="R672" s="785" t="s">
        <v>916</v>
      </c>
      <c r="S672" s="785" t="s">
        <v>2839</v>
      </c>
      <c r="T672" s="785" t="s">
        <v>14023</v>
      </c>
      <c r="U672" s="785" t="s">
        <v>14100</v>
      </c>
      <c r="V672" s="785">
        <v>10</v>
      </c>
      <c r="W672" s="785" t="s">
        <v>13959</v>
      </c>
      <c r="X672" s="785" t="s">
        <v>4693</v>
      </c>
      <c r="Y672" s="615" t="str">
        <f t="shared" si="10"/>
        <v>John Bett</v>
      </c>
      <c r="Z672" s="785" t="s">
        <v>2599</v>
      </c>
      <c r="AA672" s="785" t="s">
        <v>4314</v>
      </c>
      <c r="AB672" s="785" t="s">
        <v>2683</v>
      </c>
      <c r="AC672" s="785" t="s">
        <v>2606</v>
      </c>
      <c r="AD672" s="786">
        <v>44315</v>
      </c>
    </row>
    <row r="673" spans="1:30" ht="15.75">
      <c r="A673" s="785" t="s">
        <v>4301</v>
      </c>
      <c r="B673" s="785" t="s">
        <v>22803</v>
      </c>
      <c r="C673" s="785" t="s">
        <v>4303</v>
      </c>
      <c r="D673" s="785" t="s">
        <v>2599</v>
      </c>
      <c r="E673" s="785" t="s">
        <v>7989</v>
      </c>
      <c r="F673" s="786">
        <v>44277</v>
      </c>
      <c r="G673" s="785" t="s">
        <v>22804</v>
      </c>
      <c r="H673" s="786">
        <v>44312</v>
      </c>
      <c r="I673" s="785" t="s">
        <v>22805</v>
      </c>
      <c r="J673" s="785" t="s">
        <v>629</v>
      </c>
      <c r="K673" s="785" t="s">
        <v>22806</v>
      </c>
      <c r="L673" s="785" t="s">
        <v>22807</v>
      </c>
      <c r="M673" s="785"/>
      <c r="N673" s="785"/>
      <c r="O673" s="785" t="s">
        <v>22808</v>
      </c>
      <c r="P673" s="787">
        <v>36.169324000000003</v>
      </c>
      <c r="Q673" s="787">
        <v>-0.171321</v>
      </c>
      <c r="R673" s="785" t="s">
        <v>695</v>
      </c>
      <c r="S673" s="785" t="s">
        <v>1204</v>
      </c>
      <c r="T673" s="785" t="s">
        <v>3130</v>
      </c>
      <c r="U673" s="785" t="s">
        <v>3310</v>
      </c>
      <c r="V673" s="785">
        <v>8</v>
      </c>
      <c r="W673" s="785" t="s">
        <v>3042</v>
      </c>
      <c r="X673" s="785" t="s">
        <v>2642</v>
      </c>
      <c r="Y673" s="615" t="str">
        <f t="shared" si="10"/>
        <v>Samuel Mwangi Juma</v>
      </c>
      <c r="Z673" s="785" t="s">
        <v>2599</v>
      </c>
      <c r="AA673" s="785" t="s">
        <v>4349</v>
      </c>
      <c r="AB673" s="785" t="s">
        <v>2683</v>
      </c>
      <c r="AC673" s="785" t="s">
        <v>2606</v>
      </c>
      <c r="AD673" s="786">
        <v>44313</v>
      </c>
    </row>
    <row r="674" spans="1:30" ht="15.75">
      <c r="A674" s="785" t="s">
        <v>4301</v>
      </c>
      <c r="B674" s="785" t="s">
        <v>20351</v>
      </c>
      <c r="C674" s="785" t="s">
        <v>4379</v>
      </c>
      <c r="D674" s="785" t="s">
        <v>4418</v>
      </c>
      <c r="E674" s="785" t="s">
        <v>15545</v>
      </c>
      <c r="F674" s="786">
        <v>44283</v>
      </c>
      <c r="G674" s="785" t="s">
        <v>20352</v>
      </c>
      <c r="H674" s="786">
        <v>44311</v>
      </c>
      <c r="I674" s="785" t="s">
        <v>20353</v>
      </c>
      <c r="J674" s="785" t="s">
        <v>627</v>
      </c>
      <c r="K674" s="785" t="s">
        <v>20354</v>
      </c>
      <c r="L674" s="785" t="s">
        <v>20355</v>
      </c>
      <c r="M674" s="785" t="s">
        <v>20356</v>
      </c>
      <c r="N674" s="785"/>
      <c r="O674" s="785" t="s">
        <v>20357</v>
      </c>
      <c r="P674" s="787">
        <v>35.320841999999999</v>
      </c>
      <c r="Q674" s="787">
        <v>-0.32858999999999999</v>
      </c>
      <c r="R674" s="785" t="s">
        <v>2053</v>
      </c>
      <c r="S674" s="785" t="s">
        <v>2054</v>
      </c>
      <c r="T674" s="785" t="s">
        <v>2782</v>
      </c>
      <c r="U674" s="785" t="s">
        <v>20358</v>
      </c>
      <c r="V674" s="785">
        <v>10</v>
      </c>
      <c r="W674" s="785" t="s">
        <v>2760</v>
      </c>
      <c r="X674" s="785" t="s">
        <v>2760</v>
      </c>
      <c r="Y674" s="615" t="str">
        <f t="shared" si="10"/>
        <v>Philip Kurgat</v>
      </c>
      <c r="Z674" s="785" t="s">
        <v>2599</v>
      </c>
      <c r="AA674" s="785" t="s">
        <v>4314</v>
      </c>
      <c r="AB674" s="785" t="s">
        <v>2683</v>
      </c>
      <c r="AC674" s="785" t="s">
        <v>2606</v>
      </c>
      <c r="AD674" s="786">
        <v>44331</v>
      </c>
    </row>
    <row r="675" spans="1:30" ht="15.75">
      <c r="A675" s="785" t="s">
        <v>4301</v>
      </c>
      <c r="B675" s="785" t="s">
        <v>28744</v>
      </c>
      <c r="C675" s="785" t="s">
        <v>4303</v>
      </c>
      <c r="D675" s="785" t="s">
        <v>2599</v>
      </c>
      <c r="E675" s="785" t="s">
        <v>10320</v>
      </c>
      <c r="F675" s="786">
        <v>44291</v>
      </c>
      <c r="G675" s="785" t="s">
        <v>20352</v>
      </c>
      <c r="H675" s="786">
        <v>44311</v>
      </c>
      <c r="I675" s="785" t="s">
        <v>28745</v>
      </c>
      <c r="J675" s="785" t="s">
        <v>627</v>
      </c>
      <c r="K675" s="785" t="s">
        <v>28746</v>
      </c>
      <c r="L675" s="785" t="s">
        <v>28747</v>
      </c>
      <c r="M675" s="785"/>
      <c r="N675" s="785"/>
      <c r="O675" s="785" t="s">
        <v>28748</v>
      </c>
      <c r="P675" s="787">
        <v>36.755436000000003</v>
      </c>
      <c r="Q675" s="787">
        <v>-1.0027159999999999</v>
      </c>
      <c r="R675" s="785" t="s">
        <v>821</v>
      </c>
      <c r="S675" s="785" t="s">
        <v>822</v>
      </c>
      <c r="T675" s="785" t="s">
        <v>14715</v>
      </c>
      <c r="U675" s="785" t="s">
        <v>28749</v>
      </c>
      <c r="V675" s="785">
        <v>8</v>
      </c>
      <c r="W675" s="785" t="s">
        <v>2939</v>
      </c>
      <c r="X675" s="785"/>
      <c r="Y675" s="615" t="str">
        <f t="shared" si="10"/>
        <v>Nixon Kariuki Gaichuru</v>
      </c>
      <c r="Z675" s="785" t="s">
        <v>2599</v>
      </c>
      <c r="AA675" s="785" t="s">
        <v>4314</v>
      </c>
      <c r="AB675" s="785" t="s">
        <v>2605</v>
      </c>
      <c r="AC675" s="785" t="s">
        <v>2606</v>
      </c>
      <c r="AD675" s="786">
        <v>44355</v>
      </c>
    </row>
    <row r="676" spans="1:30" ht="15.75">
      <c r="A676" s="785" t="s">
        <v>4301</v>
      </c>
      <c r="B676" s="785" t="s">
        <v>32393</v>
      </c>
      <c r="C676" s="785" t="s">
        <v>4322</v>
      </c>
      <c r="D676" s="785" t="s">
        <v>7445</v>
      </c>
      <c r="E676" s="785" t="s">
        <v>9707</v>
      </c>
      <c r="F676" s="786">
        <v>44290</v>
      </c>
      <c r="G676" s="785" t="s">
        <v>20352</v>
      </c>
      <c r="H676" s="786">
        <v>44311</v>
      </c>
      <c r="I676" s="785" t="s">
        <v>32394</v>
      </c>
      <c r="J676" s="785" t="s">
        <v>629</v>
      </c>
      <c r="K676" s="785" t="s">
        <v>32395</v>
      </c>
      <c r="L676" s="785" t="s">
        <v>32396</v>
      </c>
      <c r="M676" s="785"/>
      <c r="N676" s="785"/>
      <c r="O676" s="785" t="s">
        <v>32397</v>
      </c>
      <c r="P676" s="787">
        <v>37.010455</v>
      </c>
      <c r="Q676" s="787">
        <v>-0.95501899999999995</v>
      </c>
      <c r="R676" s="785" t="s">
        <v>1030</v>
      </c>
      <c r="S676" s="785" t="s">
        <v>1795</v>
      </c>
      <c r="T676" s="785" t="s">
        <v>32398</v>
      </c>
      <c r="U676" s="785" t="s">
        <v>32398</v>
      </c>
      <c r="V676" s="785">
        <v>12</v>
      </c>
      <c r="W676" s="785" t="s">
        <v>2939</v>
      </c>
      <c r="X676" s="785"/>
      <c r="Y676" s="615" t="str">
        <f t="shared" si="10"/>
        <v>Nixon Kariuki Gaichuru</v>
      </c>
      <c r="Z676" s="785" t="s">
        <v>2599</v>
      </c>
      <c r="AA676" s="785" t="s">
        <v>4314</v>
      </c>
      <c r="AB676" s="785" t="s">
        <v>2605</v>
      </c>
      <c r="AC676" s="785" t="s">
        <v>2606</v>
      </c>
      <c r="AD676" s="786">
        <v>44356</v>
      </c>
    </row>
    <row r="677" spans="1:30" ht="15.75">
      <c r="A677" s="785" t="s">
        <v>4301</v>
      </c>
      <c r="B677" s="785" t="s">
        <v>14090</v>
      </c>
      <c r="C677" s="785" t="s">
        <v>4303</v>
      </c>
      <c r="D677" s="785" t="s">
        <v>2599</v>
      </c>
      <c r="E677" s="785" t="s">
        <v>14056</v>
      </c>
      <c r="F677" s="786">
        <v>44239</v>
      </c>
      <c r="G677" s="785" t="s">
        <v>14091</v>
      </c>
      <c r="H677" s="786">
        <v>44309</v>
      </c>
      <c r="I677" s="785" t="s">
        <v>14092</v>
      </c>
      <c r="J677" s="785" t="s">
        <v>629</v>
      </c>
      <c r="K677" s="785">
        <v>99999</v>
      </c>
      <c r="L677" s="785" t="s">
        <v>14093</v>
      </c>
      <c r="M677" s="785"/>
      <c r="N677" s="785"/>
      <c r="O677" s="785" t="s">
        <v>14094</v>
      </c>
      <c r="P677" s="787">
        <v>35.593167999999999</v>
      </c>
      <c r="Q677" s="787">
        <v>-5.862E-3</v>
      </c>
      <c r="R677" s="785" t="s">
        <v>622</v>
      </c>
      <c r="S677" s="785" t="s">
        <v>623</v>
      </c>
      <c r="T677" s="785" t="s">
        <v>624</v>
      </c>
      <c r="U677" s="785" t="s">
        <v>3462</v>
      </c>
      <c r="V677" s="785">
        <v>10</v>
      </c>
      <c r="W677" s="785" t="s">
        <v>13959</v>
      </c>
      <c r="X677" s="785" t="s">
        <v>4693</v>
      </c>
      <c r="Y677" s="615" t="str">
        <f t="shared" si="10"/>
        <v>John Bett</v>
      </c>
      <c r="Z677" s="785" t="s">
        <v>2599</v>
      </c>
      <c r="AA677" s="785" t="s">
        <v>4314</v>
      </c>
      <c r="AB677" s="785" t="s">
        <v>2683</v>
      </c>
      <c r="AC677" s="785" t="s">
        <v>2606</v>
      </c>
      <c r="AD677" s="786">
        <v>44315</v>
      </c>
    </row>
    <row r="678" spans="1:30" ht="15.75">
      <c r="A678" s="785" t="s">
        <v>4301</v>
      </c>
      <c r="B678" s="785" t="s">
        <v>14124</v>
      </c>
      <c r="C678" s="785" t="s">
        <v>4379</v>
      </c>
      <c r="D678" s="785" t="s">
        <v>4418</v>
      </c>
      <c r="E678" s="785" t="s">
        <v>5055</v>
      </c>
      <c r="F678" s="786">
        <v>44265</v>
      </c>
      <c r="G678" s="785" t="s">
        <v>14125</v>
      </c>
      <c r="H678" s="786">
        <v>44307</v>
      </c>
      <c r="I678" s="785" t="s">
        <v>14126</v>
      </c>
      <c r="J678" s="785" t="s">
        <v>629</v>
      </c>
      <c r="K678" s="785" t="s">
        <v>14127</v>
      </c>
      <c r="L678" s="785" t="s">
        <v>14128</v>
      </c>
      <c r="M678" s="785"/>
      <c r="N678" s="785"/>
      <c r="O678" s="785" t="s">
        <v>14129</v>
      </c>
      <c r="P678" s="787">
        <v>35.170892000000002</v>
      </c>
      <c r="Q678" s="787">
        <v>-1.0236149999999999</v>
      </c>
      <c r="R678" s="785" t="s">
        <v>2813</v>
      </c>
      <c r="S678" s="785" t="s">
        <v>9213</v>
      </c>
      <c r="T678" s="785" t="s">
        <v>14130</v>
      </c>
      <c r="U678" s="785" t="s">
        <v>14131</v>
      </c>
      <c r="V678" s="785">
        <v>12</v>
      </c>
      <c r="W678" s="785" t="s">
        <v>13959</v>
      </c>
      <c r="X678" s="785" t="s">
        <v>4693</v>
      </c>
      <c r="Y678" s="615" t="str">
        <f t="shared" si="10"/>
        <v>John Bett</v>
      </c>
      <c r="Z678" s="785" t="s">
        <v>2599</v>
      </c>
      <c r="AA678" s="785" t="s">
        <v>4314</v>
      </c>
      <c r="AB678" s="785" t="s">
        <v>2683</v>
      </c>
      <c r="AC678" s="785" t="s">
        <v>2606</v>
      </c>
      <c r="AD678" s="786">
        <v>44308</v>
      </c>
    </row>
    <row r="679" spans="1:30" ht="15.75">
      <c r="A679" s="785" t="s">
        <v>4301</v>
      </c>
      <c r="B679" s="785" t="s">
        <v>13302</v>
      </c>
      <c r="C679" s="785" t="s">
        <v>4379</v>
      </c>
      <c r="D679" s="785" t="s">
        <v>2598</v>
      </c>
      <c r="E679" s="785" t="s">
        <v>12771</v>
      </c>
      <c r="F679" s="786">
        <v>44232</v>
      </c>
      <c r="G679" s="785" t="s">
        <v>13303</v>
      </c>
      <c r="H679" s="786">
        <v>44306</v>
      </c>
      <c r="I679" s="785" t="s">
        <v>13304</v>
      </c>
      <c r="J679" s="785" t="s">
        <v>627</v>
      </c>
      <c r="K679" s="785" t="s">
        <v>13305</v>
      </c>
      <c r="L679" s="785" t="s">
        <v>13306</v>
      </c>
      <c r="M679" s="785"/>
      <c r="N679" s="785"/>
      <c r="O679" s="785"/>
      <c r="P679" s="787">
        <v>35.683163</v>
      </c>
      <c r="Q679" s="787">
        <v>-1.00095</v>
      </c>
      <c r="R679" s="785" t="s">
        <v>2813</v>
      </c>
      <c r="S679" s="785" t="s">
        <v>2814</v>
      </c>
      <c r="T679" s="785" t="s">
        <v>13307</v>
      </c>
      <c r="U679" s="785" t="s">
        <v>13030</v>
      </c>
      <c r="V679" s="785">
        <v>12</v>
      </c>
      <c r="W679" s="785" t="s">
        <v>13308</v>
      </c>
      <c r="X679" s="785" t="s">
        <v>13309</v>
      </c>
      <c r="Y679" s="615" t="str">
        <f t="shared" si="10"/>
        <v>Jeremiah</v>
      </c>
      <c r="Z679" s="785" t="s">
        <v>2599</v>
      </c>
      <c r="AA679" s="785" t="s">
        <v>4314</v>
      </c>
      <c r="AB679" s="785" t="s">
        <v>2605</v>
      </c>
      <c r="AC679" s="785" t="s">
        <v>2606</v>
      </c>
      <c r="AD679" s="786">
        <v>44306</v>
      </c>
    </row>
    <row r="680" spans="1:30" ht="15.75">
      <c r="A680" s="785" t="s">
        <v>4301</v>
      </c>
      <c r="B680" s="785" t="s">
        <v>13310</v>
      </c>
      <c r="C680" s="785" t="s">
        <v>4379</v>
      </c>
      <c r="D680" s="785" t="s">
        <v>2598</v>
      </c>
      <c r="E680" s="785" t="s">
        <v>13311</v>
      </c>
      <c r="F680" s="786">
        <v>44253</v>
      </c>
      <c r="G680" s="785" t="s">
        <v>13303</v>
      </c>
      <c r="H680" s="786">
        <v>44306</v>
      </c>
      <c r="I680" s="785" t="s">
        <v>13312</v>
      </c>
      <c r="J680" s="785" t="s">
        <v>627</v>
      </c>
      <c r="K680" s="785">
        <v>99999</v>
      </c>
      <c r="L680" s="785" t="s">
        <v>13313</v>
      </c>
      <c r="M680" s="785"/>
      <c r="N680" s="785"/>
      <c r="O680" s="785"/>
      <c r="P680" s="787">
        <v>35.686177000000001</v>
      </c>
      <c r="Q680" s="787">
        <v>-1.0004599999999999</v>
      </c>
      <c r="R680" s="785" t="s">
        <v>2813</v>
      </c>
      <c r="S680" s="785" t="s">
        <v>2814</v>
      </c>
      <c r="T680" s="785" t="s">
        <v>13307</v>
      </c>
      <c r="U680" s="785" t="s">
        <v>13030</v>
      </c>
      <c r="V680" s="785">
        <v>12</v>
      </c>
      <c r="W680" s="785" t="s">
        <v>13308</v>
      </c>
      <c r="X680" s="785" t="s">
        <v>13314</v>
      </c>
      <c r="Y680" s="615" t="str">
        <f t="shared" si="10"/>
        <v>Jeremiah  langat</v>
      </c>
      <c r="Z680" s="785" t="s">
        <v>2599</v>
      </c>
      <c r="AA680" s="785" t="s">
        <v>4314</v>
      </c>
      <c r="AB680" s="785" t="s">
        <v>2605</v>
      </c>
      <c r="AC680" s="785" t="s">
        <v>2606</v>
      </c>
      <c r="AD680" s="786">
        <v>44306</v>
      </c>
    </row>
    <row r="681" spans="1:30" ht="15.75">
      <c r="A681" s="785" t="s">
        <v>4301</v>
      </c>
      <c r="B681" s="785" t="s">
        <v>32405</v>
      </c>
      <c r="C681" s="785" t="s">
        <v>4303</v>
      </c>
      <c r="D681" s="785" t="s">
        <v>2599</v>
      </c>
      <c r="E681" s="785" t="s">
        <v>22434</v>
      </c>
      <c r="F681" s="786">
        <v>44287</v>
      </c>
      <c r="G681" s="785" t="s">
        <v>22481</v>
      </c>
      <c r="H681" s="786">
        <v>44304</v>
      </c>
      <c r="I681" s="785" t="s">
        <v>32406</v>
      </c>
      <c r="J681" s="785" t="s">
        <v>629</v>
      </c>
      <c r="K681" s="785" t="s">
        <v>2612</v>
      </c>
      <c r="L681" s="785" t="s">
        <v>32407</v>
      </c>
      <c r="M681" s="785"/>
      <c r="N681" s="785"/>
      <c r="O681" s="785" t="s">
        <v>32408</v>
      </c>
      <c r="P681" s="787">
        <v>36.778739999999999</v>
      </c>
      <c r="Q681" s="787">
        <v>-1.1819930000000001</v>
      </c>
      <c r="R681" s="785" t="s">
        <v>821</v>
      </c>
      <c r="S681" s="785" t="s">
        <v>1589</v>
      </c>
      <c r="T681" s="785" t="s">
        <v>3386</v>
      </c>
      <c r="U681" s="785" t="s">
        <v>32409</v>
      </c>
      <c r="V681" s="785">
        <v>12</v>
      </c>
      <c r="W681" s="785" t="s">
        <v>11875</v>
      </c>
      <c r="X681" s="785"/>
      <c r="Y681" s="615" t="str">
        <f t="shared" si="10"/>
        <v>James Kingori Chege</v>
      </c>
      <c r="Z681" s="785" t="s">
        <v>2599</v>
      </c>
      <c r="AA681" s="785" t="s">
        <v>4314</v>
      </c>
      <c r="AB681" s="785" t="s">
        <v>2605</v>
      </c>
      <c r="AC681" s="785" t="s">
        <v>2606</v>
      </c>
      <c r="AD681" s="786">
        <v>44344</v>
      </c>
    </row>
    <row r="682" spans="1:30" ht="15.75">
      <c r="A682" s="785" t="s">
        <v>4301</v>
      </c>
      <c r="B682" s="785" t="s">
        <v>15544</v>
      </c>
      <c r="C682" s="785" t="s">
        <v>4303</v>
      </c>
      <c r="D682" s="785" t="s">
        <v>2599</v>
      </c>
      <c r="E682" s="785" t="s">
        <v>15545</v>
      </c>
      <c r="F682" s="786">
        <v>44283</v>
      </c>
      <c r="G682" s="785" t="s">
        <v>15546</v>
      </c>
      <c r="H682" s="786">
        <v>44302</v>
      </c>
      <c r="I682" s="785" t="s">
        <v>15547</v>
      </c>
      <c r="J682" s="785" t="s">
        <v>629</v>
      </c>
      <c r="K682" s="785">
        <v>99999</v>
      </c>
      <c r="L682" s="785" t="s">
        <v>15548</v>
      </c>
      <c r="M682" s="785"/>
      <c r="N682" s="785"/>
      <c r="O682" s="785" t="s">
        <v>15549</v>
      </c>
      <c r="P682" s="787">
        <v>37.578449999999997</v>
      </c>
      <c r="Q682" s="787">
        <v>-2.9207E-2</v>
      </c>
      <c r="R682" s="785" t="s">
        <v>1104</v>
      </c>
      <c r="S682" s="785" t="s">
        <v>2643</v>
      </c>
      <c r="T682" s="785" t="s">
        <v>3453</v>
      </c>
      <c r="U682" s="785" t="s">
        <v>3187</v>
      </c>
      <c r="V682" s="785">
        <v>8</v>
      </c>
      <c r="W682" s="785" t="s">
        <v>3253</v>
      </c>
      <c r="X682" s="785" t="s">
        <v>3254</v>
      </c>
      <c r="Y682" s="615" t="str">
        <f t="shared" si="10"/>
        <v>Julius Mwiraria</v>
      </c>
      <c r="Z682" s="785" t="s">
        <v>2599</v>
      </c>
      <c r="AA682" s="785" t="s">
        <v>4349</v>
      </c>
      <c r="AB682" s="785" t="s">
        <v>2605</v>
      </c>
      <c r="AC682" s="785" t="s">
        <v>2606</v>
      </c>
      <c r="AD682" s="786">
        <v>44351</v>
      </c>
    </row>
    <row r="683" spans="1:30" ht="15.75">
      <c r="A683" s="785" t="s">
        <v>4301</v>
      </c>
      <c r="B683" s="785" t="s">
        <v>15550</v>
      </c>
      <c r="C683" s="785" t="s">
        <v>4303</v>
      </c>
      <c r="D683" s="785" t="s">
        <v>2599</v>
      </c>
      <c r="E683" s="785" t="s">
        <v>15545</v>
      </c>
      <c r="F683" s="786">
        <v>44283</v>
      </c>
      <c r="G683" s="785" t="s">
        <v>15546</v>
      </c>
      <c r="H683" s="786">
        <v>44302</v>
      </c>
      <c r="I683" s="785" t="s">
        <v>15551</v>
      </c>
      <c r="J683" s="785" t="s">
        <v>629</v>
      </c>
      <c r="K683" s="785">
        <v>99999</v>
      </c>
      <c r="L683" s="785" t="s">
        <v>15552</v>
      </c>
      <c r="M683" s="785"/>
      <c r="N683" s="785"/>
      <c r="O683" s="785" t="s">
        <v>15553</v>
      </c>
      <c r="P683" s="787">
        <v>37.608732000000003</v>
      </c>
      <c r="Q683" s="787">
        <v>-9.8267999999999994E-2</v>
      </c>
      <c r="R683" s="785" t="s">
        <v>1104</v>
      </c>
      <c r="S683" s="785" t="s">
        <v>2643</v>
      </c>
      <c r="T683" s="785" t="s">
        <v>15554</v>
      </c>
      <c r="U683" s="785" t="s">
        <v>15555</v>
      </c>
      <c r="V683" s="785">
        <v>8</v>
      </c>
      <c r="W683" s="785" t="s">
        <v>3253</v>
      </c>
      <c r="X683" s="785" t="s">
        <v>3254</v>
      </c>
      <c r="Y683" s="615" t="str">
        <f t="shared" si="10"/>
        <v>Julius Mwiraria</v>
      </c>
      <c r="Z683" s="785" t="s">
        <v>2599</v>
      </c>
      <c r="AA683" s="785" t="s">
        <v>4349</v>
      </c>
      <c r="AB683" s="785" t="s">
        <v>2605</v>
      </c>
      <c r="AC683" s="785" t="s">
        <v>2606</v>
      </c>
      <c r="AD683" s="786">
        <v>44351</v>
      </c>
    </row>
    <row r="684" spans="1:30" ht="15.75">
      <c r="A684" s="785" t="s">
        <v>4301</v>
      </c>
      <c r="B684" s="785" t="s">
        <v>5054</v>
      </c>
      <c r="C684" s="785" t="s">
        <v>4303</v>
      </c>
      <c r="D684" s="785" t="s">
        <v>2599</v>
      </c>
      <c r="E684" s="785" t="s">
        <v>5055</v>
      </c>
      <c r="F684" s="786">
        <v>44265</v>
      </c>
      <c r="G684" s="785" t="s">
        <v>5056</v>
      </c>
      <c r="H684" s="786">
        <v>44301</v>
      </c>
      <c r="I684" s="785" t="s">
        <v>5057</v>
      </c>
      <c r="J684" s="785" t="s">
        <v>629</v>
      </c>
      <c r="K684" s="785" t="s">
        <v>5058</v>
      </c>
      <c r="L684" s="785" t="s">
        <v>5059</v>
      </c>
      <c r="M684" s="785"/>
      <c r="N684" s="785"/>
      <c r="O684" s="785" t="s">
        <v>5060</v>
      </c>
      <c r="P684" s="787">
        <v>36.800203000000003</v>
      </c>
      <c r="Q684" s="787">
        <v>-0.856325</v>
      </c>
      <c r="R684" s="785" t="s">
        <v>821</v>
      </c>
      <c r="S684" s="785" t="s">
        <v>2120</v>
      </c>
      <c r="T684" s="785" t="s">
        <v>2620</v>
      </c>
      <c r="U684" s="785" t="s">
        <v>5061</v>
      </c>
      <c r="V684" s="785">
        <v>8</v>
      </c>
      <c r="W684" s="785" t="s">
        <v>2693</v>
      </c>
      <c r="X684" s="785" t="s">
        <v>2786</v>
      </c>
      <c r="Y684" s="615" t="str">
        <f t="shared" si="10"/>
        <v>Andcol  Enterprises</v>
      </c>
      <c r="Z684" s="785" t="s">
        <v>2599</v>
      </c>
      <c r="AA684" s="785" t="s">
        <v>4349</v>
      </c>
      <c r="AB684" s="785" t="s">
        <v>2605</v>
      </c>
      <c r="AC684" s="785" t="s">
        <v>2606</v>
      </c>
      <c r="AD684" s="786">
        <v>44301</v>
      </c>
    </row>
    <row r="685" spans="1:30" ht="15.75">
      <c r="A685" s="785" t="s">
        <v>4301</v>
      </c>
      <c r="B685" s="785" t="s">
        <v>33247</v>
      </c>
      <c r="C685" s="785" t="s">
        <v>4303</v>
      </c>
      <c r="D685" s="785" t="s">
        <v>2599</v>
      </c>
      <c r="E685" s="785" t="s">
        <v>15442</v>
      </c>
      <c r="F685" s="786">
        <v>44252</v>
      </c>
      <c r="G685" s="785" t="s">
        <v>5056</v>
      </c>
      <c r="H685" s="786">
        <v>44301</v>
      </c>
      <c r="I685" s="785" t="s">
        <v>33248</v>
      </c>
      <c r="J685" s="785" t="s">
        <v>629</v>
      </c>
      <c r="K685" s="785">
        <v>99999</v>
      </c>
      <c r="L685" s="785" t="s">
        <v>33249</v>
      </c>
      <c r="M685" s="785"/>
      <c r="N685" s="785"/>
      <c r="O685" s="785"/>
      <c r="P685" s="787">
        <v>35.866273999999997</v>
      </c>
      <c r="Q685" s="787">
        <v>0.12013799999999999</v>
      </c>
      <c r="R685" s="785" t="s">
        <v>622</v>
      </c>
      <c r="S685" s="785" t="s">
        <v>623</v>
      </c>
      <c r="T685" s="785" t="s">
        <v>3023</v>
      </c>
      <c r="U685" s="785" t="s">
        <v>33250</v>
      </c>
      <c r="V685" s="785" t="s">
        <v>3177</v>
      </c>
      <c r="W685" s="785" t="s">
        <v>3025</v>
      </c>
      <c r="X685" s="785"/>
      <c r="Y685" s="615" t="str">
        <f t="shared" si="10"/>
        <v>Kichemu limited</v>
      </c>
      <c r="Z685" s="785" t="s">
        <v>2599</v>
      </c>
      <c r="AA685" s="785" t="s">
        <v>4349</v>
      </c>
      <c r="AB685" s="785" t="s">
        <v>2683</v>
      </c>
      <c r="AC685" s="785" t="s">
        <v>2606</v>
      </c>
      <c r="AD685" s="786">
        <v>44302</v>
      </c>
    </row>
    <row r="686" spans="1:30" ht="15.75">
      <c r="A686" s="785" t="s">
        <v>4301</v>
      </c>
      <c r="B686" s="785" t="s">
        <v>18785</v>
      </c>
      <c r="C686" s="785" t="s">
        <v>4303</v>
      </c>
      <c r="D686" s="785" t="s">
        <v>2599</v>
      </c>
      <c r="E686" s="785" t="s">
        <v>18786</v>
      </c>
      <c r="F686" s="786">
        <v>44236</v>
      </c>
      <c r="G686" s="785" t="s">
        <v>18787</v>
      </c>
      <c r="H686" s="786">
        <v>44300</v>
      </c>
      <c r="I686" s="785" t="s">
        <v>18788</v>
      </c>
      <c r="J686" s="785" t="s">
        <v>629</v>
      </c>
      <c r="K686" s="785" t="s">
        <v>18789</v>
      </c>
      <c r="L686" s="785" t="s">
        <v>18790</v>
      </c>
      <c r="M686" s="785"/>
      <c r="N686" s="785"/>
      <c r="O686" s="785"/>
      <c r="P686" s="787">
        <v>38.486604999999997</v>
      </c>
      <c r="Q686" s="787">
        <v>-3.3191799999999998</v>
      </c>
      <c r="R686" s="785" t="s">
        <v>766</v>
      </c>
      <c r="S686" s="785" t="s">
        <v>1394</v>
      </c>
      <c r="T686" s="785" t="s">
        <v>18791</v>
      </c>
      <c r="U686" s="785" t="s">
        <v>3400</v>
      </c>
      <c r="V686" s="785">
        <v>6</v>
      </c>
      <c r="W686" s="785" t="s">
        <v>2837</v>
      </c>
      <c r="X686" s="785" t="s">
        <v>18792</v>
      </c>
      <c r="Y686" s="615" t="str">
        <f t="shared" si="10"/>
        <v>Nicholas mwaengo</v>
      </c>
      <c r="Z686" s="785" t="s">
        <v>2599</v>
      </c>
      <c r="AA686" s="785" t="s">
        <v>4314</v>
      </c>
      <c r="AB686" s="785" t="s">
        <v>2605</v>
      </c>
      <c r="AC686" s="785" t="s">
        <v>2606</v>
      </c>
      <c r="AD686" s="786">
        <v>44300</v>
      </c>
    </row>
    <row r="687" spans="1:30" ht="15.75">
      <c r="A687" s="785" t="s">
        <v>4301</v>
      </c>
      <c r="B687" s="785" t="s">
        <v>24301</v>
      </c>
      <c r="C687" s="785" t="s">
        <v>4303</v>
      </c>
      <c r="D687" s="785" t="s">
        <v>2599</v>
      </c>
      <c r="E687" s="785" t="s">
        <v>20397</v>
      </c>
      <c r="F687" s="786">
        <v>44200</v>
      </c>
      <c r="G687" s="785" t="s">
        <v>18787</v>
      </c>
      <c r="H687" s="786">
        <v>44300</v>
      </c>
      <c r="I687" s="785" t="s">
        <v>24302</v>
      </c>
      <c r="J687" s="785" t="s">
        <v>629</v>
      </c>
      <c r="K687" s="785" t="s">
        <v>6430</v>
      </c>
      <c r="L687" s="785" t="s">
        <v>24303</v>
      </c>
      <c r="M687" s="785"/>
      <c r="N687" s="785"/>
      <c r="O687" s="785" t="s">
        <v>24304</v>
      </c>
      <c r="P687" s="787">
        <v>38.434018000000002</v>
      </c>
      <c r="Q687" s="787">
        <v>-3.322543</v>
      </c>
      <c r="R687" s="785" t="s">
        <v>766</v>
      </c>
      <c r="S687" s="785" t="s">
        <v>1394</v>
      </c>
      <c r="T687" s="785" t="s">
        <v>24305</v>
      </c>
      <c r="U687" s="785" t="s">
        <v>24306</v>
      </c>
      <c r="V687" s="785">
        <v>10</v>
      </c>
      <c r="W687" s="785" t="s">
        <v>2746</v>
      </c>
      <c r="X687" s="785" t="s">
        <v>24094</v>
      </c>
      <c r="Y687" s="615" t="str">
        <f t="shared" si="10"/>
        <v>Stephen nyange</v>
      </c>
      <c r="Z687" s="785" t="s">
        <v>2599</v>
      </c>
      <c r="AA687" s="785" t="s">
        <v>4314</v>
      </c>
      <c r="AB687" s="785" t="s">
        <v>2605</v>
      </c>
      <c r="AC687" s="785" t="s">
        <v>2606</v>
      </c>
      <c r="AD687" s="786">
        <v>44300</v>
      </c>
    </row>
    <row r="688" spans="1:30" ht="15.75">
      <c r="A688" s="785" t="s">
        <v>4301</v>
      </c>
      <c r="B688" s="785" t="s">
        <v>22267</v>
      </c>
      <c r="C688" s="785" t="s">
        <v>4303</v>
      </c>
      <c r="D688" s="785" t="s">
        <v>2599</v>
      </c>
      <c r="E688" s="785" t="s">
        <v>22268</v>
      </c>
      <c r="F688" s="786">
        <v>44297</v>
      </c>
      <c r="G688" s="785" t="s">
        <v>22268</v>
      </c>
      <c r="H688" s="786">
        <v>44297</v>
      </c>
      <c r="I688" s="785" t="s">
        <v>22269</v>
      </c>
      <c r="J688" s="785" t="s">
        <v>629</v>
      </c>
      <c r="K688" s="785" t="s">
        <v>22270</v>
      </c>
      <c r="L688" s="785" t="s">
        <v>22271</v>
      </c>
      <c r="M688" s="785"/>
      <c r="N688" s="785"/>
      <c r="O688" s="785" t="s">
        <v>22272</v>
      </c>
      <c r="P688" s="787">
        <v>34.874834999999997</v>
      </c>
      <c r="Q688" s="787">
        <v>-0.88524499999999995</v>
      </c>
      <c r="R688" s="785" t="s">
        <v>2696</v>
      </c>
      <c r="S688" s="785" t="s">
        <v>22273</v>
      </c>
      <c r="T688" s="785" t="s">
        <v>22274</v>
      </c>
      <c r="U688" s="785" t="s">
        <v>22275</v>
      </c>
      <c r="V688" s="785">
        <v>8</v>
      </c>
      <c r="W688" s="785" t="s">
        <v>22222</v>
      </c>
      <c r="X688" s="785" t="s">
        <v>3516</v>
      </c>
      <c r="Y688" s="615" t="str">
        <f t="shared" si="10"/>
        <v>Samuel Manyuna Otiso</v>
      </c>
      <c r="Z688" s="785" t="s">
        <v>2599</v>
      </c>
      <c r="AA688" s="785" t="s">
        <v>4349</v>
      </c>
      <c r="AB688" s="785" t="s">
        <v>2683</v>
      </c>
      <c r="AC688" s="785" t="s">
        <v>2606</v>
      </c>
      <c r="AD688" s="786">
        <v>44297</v>
      </c>
    </row>
    <row r="689" spans="1:30" ht="15.75">
      <c r="A689" s="785" t="s">
        <v>4301</v>
      </c>
      <c r="B689" s="785" t="s">
        <v>12710</v>
      </c>
      <c r="C689" s="785" t="s">
        <v>4379</v>
      </c>
      <c r="D689" s="785" t="s">
        <v>2598</v>
      </c>
      <c r="E689" s="785" t="s">
        <v>12711</v>
      </c>
      <c r="F689" s="786">
        <v>44289</v>
      </c>
      <c r="G689" s="785" t="s">
        <v>12712</v>
      </c>
      <c r="H689" s="786">
        <v>44296</v>
      </c>
      <c r="I689" s="785" t="s">
        <v>12713</v>
      </c>
      <c r="J689" s="785" t="s">
        <v>629</v>
      </c>
      <c r="K689" s="785" t="s">
        <v>12714</v>
      </c>
      <c r="L689" s="785" t="s">
        <v>12715</v>
      </c>
      <c r="M689" s="785"/>
      <c r="N689" s="785"/>
      <c r="O689" s="785" t="s">
        <v>12716</v>
      </c>
      <c r="P689" s="787">
        <v>37.21425</v>
      </c>
      <c r="Q689" s="787">
        <v>-1.5415620000000001</v>
      </c>
      <c r="R689" s="785" t="s">
        <v>1729</v>
      </c>
      <c r="S689" s="785" t="s">
        <v>1729</v>
      </c>
      <c r="T689" s="785" t="s">
        <v>1729</v>
      </c>
      <c r="U689" s="785" t="s">
        <v>12717</v>
      </c>
      <c r="V689" s="785">
        <v>9</v>
      </c>
      <c r="W689" s="785" t="s">
        <v>2608</v>
      </c>
      <c r="X689" s="785" t="s">
        <v>3179</v>
      </c>
      <c r="Y689" s="615" t="str">
        <f t="shared" si="10"/>
        <v>James Musyoka</v>
      </c>
      <c r="Z689" s="785" t="s">
        <v>2599</v>
      </c>
      <c r="AA689" s="785" t="s">
        <v>5464</v>
      </c>
      <c r="AB689" s="785" t="s">
        <v>2609</v>
      </c>
      <c r="AC689" s="785" t="s">
        <v>2610</v>
      </c>
      <c r="AD689" s="786">
        <v>44292</v>
      </c>
    </row>
    <row r="690" spans="1:30" ht="15.75">
      <c r="A690" s="785" t="s">
        <v>4301</v>
      </c>
      <c r="B690" s="785" t="s">
        <v>32768</v>
      </c>
      <c r="C690" s="785" t="s">
        <v>4303</v>
      </c>
      <c r="D690" s="785" t="s">
        <v>2599</v>
      </c>
      <c r="E690" s="785" t="s">
        <v>17183</v>
      </c>
      <c r="F690" s="786">
        <v>44201</v>
      </c>
      <c r="G690" s="785" t="s">
        <v>12712</v>
      </c>
      <c r="H690" s="786">
        <v>44296</v>
      </c>
      <c r="I690" s="785" t="s">
        <v>32769</v>
      </c>
      <c r="J690" s="785" t="s">
        <v>629</v>
      </c>
      <c r="K690" s="785">
        <v>99999</v>
      </c>
      <c r="L690" s="785" t="s">
        <v>32770</v>
      </c>
      <c r="M690" s="785"/>
      <c r="N690" s="785"/>
      <c r="O690" s="785" t="s">
        <v>32771</v>
      </c>
      <c r="P690" s="787">
        <v>35.432392</v>
      </c>
      <c r="Q690" s="787">
        <v>0.61393699999999995</v>
      </c>
      <c r="R690" s="785" t="s">
        <v>893</v>
      </c>
      <c r="S690" s="785" t="s">
        <v>1356</v>
      </c>
      <c r="T690" s="785" t="s">
        <v>3703</v>
      </c>
      <c r="U690" s="785" t="s">
        <v>32772</v>
      </c>
      <c r="V690" s="785">
        <v>12</v>
      </c>
      <c r="W690" s="785" t="s">
        <v>3025</v>
      </c>
      <c r="X690" s="785"/>
      <c r="Y690" s="615" t="str">
        <f t="shared" si="10"/>
        <v>Kichemu limited</v>
      </c>
      <c r="Z690" s="785" t="s">
        <v>2599</v>
      </c>
      <c r="AA690" s="785" t="s">
        <v>4349</v>
      </c>
      <c r="AB690" s="785" t="s">
        <v>2683</v>
      </c>
      <c r="AC690" s="785" t="s">
        <v>2606</v>
      </c>
      <c r="AD690" s="786">
        <v>44296</v>
      </c>
    </row>
    <row r="691" spans="1:30" ht="15.75">
      <c r="A691" s="785" t="s">
        <v>4301</v>
      </c>
      <c r="B691" s="785" t="s">
        <v>20922</v>
      </c>
      <c r="C691" s="785" t="s">
        <v>4303</v>
      </c>
      <c r="D691" s="785" t="s">
        <v>2599</v>
      </c>
      <c r="E691" s="785" t="s">
        <v>20923</v>
      </c>
      <c r="F691" s="786">
        <v>44245</v>
      </c>
      <c r="G691" s="785" t="s">
        <v>20924</v>
      </c>
      <c r="H691" s="786">
        <v>44295</v>
      </c>
      <c r="I691" s="785" t="s">
        <v>20925</v>
      </c>
      <c r="J691" s="785" t="s">
        <v>629</v>
      </c>
      <c r="K691" s="785">
        <v>99999</v>
      </c>
      <c r="L691" s="785" t="s">
        <v>20926</v>
      </c>
      <c r="M691" s="785" t="s">
        <v>20927</v>
      </c>
      <c r="N691" s="785"/>
      <c r="O691" s="785" t="s">
        <v>20928</v>
      </c>
      <c r="P691" s="787">
        <v>36.392130000000002</v>
      </c>
      <c r="Q691" s="787">
        <v>-0.26480199999999998</v>
      </c>
      <c r="R691" s="785" t="s">
        <v>1228</v>
      </c>
      <c r="S691" s="785" t="s">
        <v>2161</v>
      </c>
      <c r="T691" s="785" t="s">
        <v>20929</v>
      </c>
      <c r="U691" s="785" t="s">
        <v>20930</v>
      </c>
      <c r="V691" s="785">
        <v>6</v>
      </c>
      <c r="W691" s="785" t="s">
        <v>2608</v>
      </c>
      <c r="X691" s="785" t="s">
        <v>2664</v>
      </c>
      <c r="Y691" s="615" t="str">
        <f t="shared" si="10"/>
        <v>Robert</v>
      </c>
      <c r="Z691" s="785" t="s">
        <v>2599</v>
      </c>
      <c r="AA691" s="785" t="s">
        <v>5464</v>
      </c>
      <c r="AB691" s="785" t="s">
        <v>2609</v>
      </c>
      <c r="AC691" s="785" t="s">
        <v>2610</v>
      </c>
      <c r="AD691" s="786">
        <v>44314</v>
      </c>
    </row>
    <row r="692" spans="1:30" ht="15.75">
      <c r="A692" s="785" t="s">
        <v>4301</v>
      </c>
      <c r="B692" s="785" t="s">
        <v>29852</v>
      </c>
      <c r="C692" s="785" t="s">
        <v>4303</v>
      </c>
      <c r="D692" s="785" t="s">
        <v>2599</v>
      </c>
      <c r="E692" s="785" t="s">
        <v>12771</v>
      </c>
      <c r="F692" s="786">
        <v>44232</v>
      </c>
      <c r="G692" s="785" t="s">
        <v>29853</v>
      </c>
      <c r="H692" s="786">
        <v>44294</v>
      </c>
      <c r="I692" s="785" t="s">
        <v>29854</v>
      </c>
      <c r="J692" s="785" t="s">
        <v>627</v>
      </c>
      <c r="K692" s="785">
        <v>99999</v>
      </c>
      <c r="L692" s="785" t="s">
        <v>29855</v>
      </c>
      <c r="M692" s="785"/>
      <c r="N692" s="785"/>
      <c r="O692" s="785"/>
      <c r="P692" s="787">
        <v>35.585132000000002</v>
      </c>
      <c r="Q692" s="787">
        <v>4.6533999999999999E-2</v>
      </c>
      <c r="R692" s="785" t="s">
        <v>622</v>
      </c>
      <c r="S692" s="785" t="s">
        <v>623</v>
      </c>
      <c r="T692" s="785" t="s">
        <v>23954</v>
      </c>
      <c r="U692" s="785" t="s">
        <v>29856</v>
      </c>
      <c r="V692" s="785">
        <v>8</v>
      </c>
      <c r="W692" s="785" t="s">
        <v>3025</v>
      </c>
      <c r="X692" s="785"/>
      <c r="Y692" s="615" t="str">
        <f t="shared" si="10"/>
        <v>Kichemu limited</v>
      </c>
      <c r="Z692" s="785" t="s">
        <v>2599</v>
      </c>
      <c r="AA692" s="785" t="s">
        <v>4349</v>
      </c>
      <c r="AB692" s="785" t="s">
        <v>2683</v>
      </c>
      <c r="AC692" s="785" t="s">
        <v>2606</v>
      </c>
      <c r="AD692" s="786">
        <v>44294</v>
      </c>
    </row>
    <row r="693" spans="1:30" ht="15.75">
      <c r="A693" s="785" t="s">
        <v>4301</v>
      </c>
      <c r="B693" s="785" t="s">
        <v>31077</v>
      </c>
      <c r="C693" s="785" t="s">
        <v>4303</v>
      </c>
      <c r="D693" s="785" t="s">
        <v>2599</v>
      </c>
      <c r="E693" s="785" t="s">
        <v>16091</v>
      </c>
      <c r="F693" s="786">
        <v>44115</v>
      </c>
      <c r="G693" s="785" t="s">
        <v>29853</v>
      </c>
      <c r="H693" s="786">
        <v>44294</v>
      </c>
      <c r="I693" s="785" t="s">
        <v>31078</v>
      </c>
      <c r="J693" s="785" t="s">
        <v>627</v>
      </c>
      <c r="K693" s="785">
        <v>99999</v>
      </c>
      <c r="L693" s="785" t="s">
        <v>31079</v>
      </c>
      <c r="M693" s="785"/>
      <c r="N693" s="785"/>
      <c r="O693" s="785"/>
      <c r="P693" s="787">
        <v>37.547823000000001</v>
      </c>
      <c r="Q693" s="787">
        <v>-2.9380030000000001</v>
      </c>
      <c r="R693" s="785" t="s">
        <v>1325</v>
      </c>
      <c r="S693" s="785" t="s">
        <v>2847</v>
      </c>
      <c r="T693" s="785" t="s">
        <v>11700</v>
      </c>
      <c r="U693" s="785" t="s">
        <v>31080</v>
      </c>
      <c r="V693" s="785">
        <v>10</v>
      </c>
      <c r="W693" s="785" t="s">
        <v>3890</v>
      </c>
      <c r="X693" s="785"/>
      <c r="Y693" s="615" t="str">
        <f t="shared" si="10"/>
        <v>Justus Inyasi Makipa</v>
      </c>
      <c r="Z693" s="785" t="s">
        <v>2599</v>
      </c>
      <c r="AA693" s="785" t="s">
        <v>4314</v>
      </c>
      <c r="AB693" s="785" t="s">
        <v>2605</v>
      </c>
      <c r="AC693" s="785" t="s">
        <v>2606</v>
      </c>
      <c r="AD693" s="786">
        <v>44486</v>
      </c>
    </row>
    <row r="694" spans="1:30" ht="15.75">
      <c r="A694" s="785" t="s">
        <v>4301</v>
      </c>
      <c r="B694" s="785" t="s">
        <v>7948</v>
      </c>
      <c r="C694" s="785" t="s">
        <v>4303</v>
      </c>
      <c r="D694" s="785" t="s">
        <v>2599</v>
      </c>
      <c r="E694" s="785" t="s">
        <v>7949</v>
      </c>
      <c r="F694" s="786">
        <v>44234</v>
      </c>
      <c r="G694" s="785" t="s">
        <v>7950</v>
      </c>
      <c r="H694" s="786">
        <v>44293</v>
      </c>
      <c r="I694" s="785" t="s">
        <v>7951</v>
      </c>
      <c r="J694" s="785" t="s">
        <v>629</v>
      </c>
      <c r="K694" s="785" t="s">
        <v>7952</v>
      </c>
      <c r="L694" s="785" t="s">
        <v>7953</v>
      </c>
      <c r="M694" s="785"/>
      <c r="N694" s="785"/>
      <c r="O694" s="785" t="s">
        <v>7954</v>
      </c>
      <c r="P694" s="787">
        <v>37.215767</v>
      </c>
      <c r="Q694" s="787">
        <v>-0.54910800000000004</v>
      </c>
      <c r="R694" s="785" t="s">
        <v>1961</v>
      </c>
      <c r="S694" s="785" t="s">
        <v>2864</v>
      </c>
      <c r="T694" s="785" t="s">
        <v>2740</v>
      </c>
      <c r="U694" s="785" t="s">
        <v>3609</v>
      </c>
      <c r="V694" s="785">
        <v>6</v>
      </c>
      <c r="W694" s="785" t="s">
        <v>2693</v>
      </c>
      <c r="X694" s="785" t="s">
        <v>7940</v>
      </c>
      <c r="Y694" s="615" t="str">
        <f t="shared" si="10"/>
        <v>Eric Mugo</v>
      </c>
      <c r="Z694" s="785" t="s">
        <v>2599</v>
      </c>
      <c r="AA694" s="785" t="s">
        <v>4349</v>
      </c>
      <c r="AB694" s="785" t="s">
        <v>2683</v>
      </c>
      <c r="AC694" s="785" t="s">
        <v>2606</v>
      </c>
      <c r="AD694" s="786">
        <v>44293</v>
      </c>
    </row>
    <row r="695" spans="1:30" ht="15.75">
      <c r="A695" s="785" t="s">
        <v>4301</v>
      </c>
      <c r="B695" s="785" t="s">
        <v>20550</v>
      </c>
      <c r="C695" s="785" t="s">
        <v>4303</v>
      </c>
      <c r="D695" s="785" t="s">
        <v>2599</v>
      </c>
      <c r="E695" s="785" t="s">
        <v>20551</v>
      </c>
      <c r="F695" s="786">
        <v>44279</v>
      </c>
      <c r="G695" s="785" t="s">
        <v>20552</v>
      </c>
      <c r="H695" s="786">
        <v>44292</v>
      </c>
      <c r="I695" s="785" t="s">
        <v>20553</v>
      </c>
      <c r="J695" s="785" t="s">
        <v>627</v>
      </c>
      <c r="K695" s="785" t="s">
        <v>20554</v>
      </c>
      <c r="L695" s="785" t="s">
        <v>20555</v>
      </c>
      <c r="M695" s="785" t="s">
        <v>20556</v>
      </c>
      <c r="N695" s="785"/>
      <c r="O695" s="785" t="s">
        <v>20557</v>
      </c>
      <c r="P695" s="787">
        <v>37.618783000000001</v>
      </c>
      <c r="Q695" s="787">
        <v>-2.1793E-2</v>
      </c>
      <c r="R695" s="785" t="s">
        <v>1104</v>
      </c>
      <c r="S695" s="785" t="s">
        <v>1105</v>
      </c>
      <c r="T695" s="785" t="s">
        <v>3407</v>
      </c>
      <c r="U695" s="785" t="s">
        <v>20558</v>
      </c>
      <c r="V695" s="785">
        <v>8</v>
      </c>
      <c r="W695" s="785" t="s">
        <v>8017</v>
      </c>
      <c r="X695" s="785" t="s">
        <v>20484</v>
      </c>
      <c r="Y695" s="615" t="str">
        <f t="shared" si="10"/>
        <v>Phineas Mawira</v>
      </c>
      <c r="Z695" s="785" t="s">
        <v>2599</v>
      </c>
      <c r="AA695" s="785" t="s">
        <v>4314</v>
      </c>
      <c r="AB695" s="785" t="s">
        <v>2683</v>
      </c>
      <c r="AC695" s="785" t="s">
        <v>2606</v>
      </c>
      <c r="AD695" s="786">
        <v>44292</v>
      </c>
    </row>
    <row r="696" spans="1:30" ht="15.75">
      <c r="A696" s="785" t="s">
        <v>4301</v>
      </c>
      <c r="B696" s="785" t="s">
        <v>24167</v>
      </c>
      <c r="C696" s="785" t="s">
        <v>4303</v>
      </c>
      <c r="D696" s="785" t="s">
        <v>2599</v>
      </c>
      <c r="E696" s="785" t="s">
        <v>20264</v>
      </c>
      <c r="F696" s="786">
        <v>44284</v>
      </c>
      <c r="G696" s="785" t="s">
        <v>20552</v>
      </c>
      <c r="H696" s="786">
        <v>44292</v>
      </c>
      <c r="I696" s="785" t="s">
        <v>24168</v>
      </c>
      <c r="J696" s="785" t="s">
        <v>627</v>
      </c>
      <c r="K696" s="785" t="s">
        <v>24169</v>
      </c>
      <c r="L696" s="785" t="s">
        <v>24170</v>
      </c>
      <c r="M696" s="785"/>
      <c r="N696" s="785"/>
      <c r="O696" s="785"/>
      <c r="P696" s="787">
        <v>38.353411999999999</v>
      </c>
      <c r="Q696" s="787">
        <v>-3.4503629999999998</v>
      </c>
      <c r="R696" s="785" t="s">
        <v>766</v>
      </c>
      <c r="S696" s="785" t="s">
        <v>2745</v>
      </c>
      <c r="T696" s="785" t="s">
        <v>3401</v>
      </c>
      <c r="U696" s="785" t="s">
        <v>3519</v>
      </c>
      <c r="V696" s="785">
        <v>8</v>
      </c>
      <c r="W696" s="785" t="s">
        <v>2746</v>
      </c>
      <c r="X696" s="785" t="s">
        <v>24094</v>
      </c>
      <c r="Y696" s="615" t="str">
        <f t="shared" si="10"/>
        <v>Stephen nyange</v>
      </c>
      <c r="Z696" s="785" t="s">
        <v>2599</v>
      </c>
      <c r="AA696" s="785" t="s">
        <v>4314</v>
      </c>
      <c r="AB696" s="785" t="s">
        <v>2605</v>
      </c>
      <c r="AC696" s="785" t="s">
        <v>2606</v>
      </c>
      <c r="AD696" s="786">
        <v>44292</v>
      </c>
    </row>
    <row r="697" spans="1:30" ht="15.75">
      <c r="A697" s="785" t="s">
        <v>4301</v>
      </c>
      <c r="B697" s="785" t="s">
        <v>7069</v>
      </c>
      <c r="C697" s="785" t="s">
        <v>4379</v>
      </c>
      <c r="D697" s="785" t="s">
        <v>2598</v>
      </c>
      <c r="E697" s="785" t="s">
        <v>7070</v>
      </c>
      <c r="F697" s="786">
        <v>44288</v>
      </c>
      <c r="G697" s="785" t="s">
        <v>7070</v>
      </c>
      <c r="H697" s="786">
        <v>44288</v>
      </c>
      <c r="I697" s="785" t="s">
        <v>7071</v>
      </c>
      <c r="J697" s="785" t="s">
        <v>629</v>
      </c>
      <c r="K697" s="785" t="s">
        <v>7072</v>
      </c>
      <c r="L697" s="785" t="s">
        <v>7073</v>
      </c>
      <c r="M697" s="785" t="s">
        <v>7074</v>
      </c>
      <c r="N697" s="785"/>
      <c r="O697" s="785" t="s">
        <v>7075</v>
      </c>
      <c r="P697" s="787">
        <v>34.372827999999998</v>
      </c>
      <c r="Q697" s="787">
        <v>-6.4240000000000005E-2</v>
      </c>
      <c r="R697" s="785" t="s">
        <v>2916</v>
      </c>
      <c r="S697" s="785" t="s">
        <v>7076</v>
      </c>
      <c r="T697" s="785" t="s">
        <v>7077</v>
      </c>
      <c r="U697" s="785" t="s">
        <v>7078</v>
      </c>
      <c r="V697" s="785">
        <v>6</v>
      </c>
      <c r="W697" s="785" t="s">
        <v>2608</v>
      </c>
      <c r="X697" s="785" t="s">
        <v>7079</v>
      </c>
      <c r="Y697" s="615" t="str">
        <f t="shared" si="10"/>
        <v>Daniel Owino Odhiambo</v>
      </c>
      <c r="Z697" s="785" t="s">
        <v>2599</v>
      </c>
      <c r="AA697" s="785" t="s">
        <v>5464</v>
      </c>
      <c r="AB697" s="785" t="s">
        <v>2609</v>
      </c>
      <c r="AC697" s="785" t="s">
        <v>2610</v>
      </c>
      <c r="AD697" s="786">
        <v>44288</v>
      </c>
    </row>
    <row r="698" spans="1:30" ht="15.75">
      <c r="A698" s="785" t="s">
        <v>4301</v>
      </c>
      <c r="B698" s="785" t="s">
        <v>20461</v>
      </c>
      <c r="C698" s="785" t="s">
        <v>4303</v>
      </c>
      <c r="D698" s="785" t="s">
        <v>2599</v>
      </c>
      <c r="E698" s="785" t="s">
        <v>20462</v>
      </c>
      <c r="F698" s="786">
        <v>44198</v>
      </c>
      <c r="G698" s="785" t="s">
        <v>20463</v>
      </c>
      <c r="H698" s="786">
        <v>44286</v>
      </c>
      <c r="I698" s="785" t="s">
        <v>20464</v>
      </c>
      <c r="J698" s="785" t="s">
        <v>629</v>
      </c>
      <c r="K698" s="785" t="s">
        <v>20465</v>
      </c>
      <c r="L698" s="785" t="s">
        <v>20466</v>
      </c>
      <c r="M698" s="785"/>
      <c r="N698" s="785"/>
      <c r="O698" s="785" t="s">
        <v>20467</v>
      </c>
      <c r="P698" s="787">
        <v>35.232416999999998</v>
      </c>
      <c r="Q698" s="787">
        <v>-0.61119699999999999</v>
      </c>
      <c r="R698" s="785" t="s">
        <v>1623</v>
      </c>
      <c r="S698" s="785" t="s">
        <v>1766</v>
      </c>
      <c r="T698" s="785" t="s">
        <v>20468</v>
      </c>
      <c r="U698" s="785" t="s">
        <v>20469</v>
      </c>
      <c r="V698" s="785" t="s">
        <v>6703</v>
      </c>
      <c r="W698" s="785" t="s">
        <v>2760</v>
      </c>
      <c r="X698" s="785" t="s">
        <v>2760</v>
      </c>
      <c r="Y698" s="615" t="str">
        <f t="shared" si="10"/>
        <v>Philip Kurgat</v>
      </c>
      <c r="Z698" s="785" t="s">
        <v>2599</v>
      </c>
      <c r="AA698" s="785" t="s">
        <v>4314</v>
      </c>
      <c r="AB698" s="785" t="s">
        <v>2683</v>
      </c>
      <c r="AC698" s="785" t="s">
        <v>2606</v>
      </c>
      <c r="AD698" s="786">
        <v>44286</v>
      </c>
    </row>
    <row r="699" spans="1:30" ht="15.75">
      <c r="A699" s="785" t="s">
        <v>4301</v>
      </c>
      <c r="B699" s="785" t="s">
        <v>20263</v>
      </c>
      <c r="C699" s="785" t="s">
        <v>4303</v>
      </c>
      <c r="D699" s="785" t="s">
        <v>2599</v>
      </c>
      <c r="E699" s="785" t="s">
        <v>12764</v>
      </c>
      <c r="F699" s="786">
        <v>44218</v>
      </c>
      <c r="G699" s="785" t="s">
        <v>20264</v>
      </c>
      <c r="H699" s="786">
        <v>44284</v>
      </c>
      <c r="I699" s="785" t="s">
        <v>20265</v>
      </c>
      <c r="J699" s="785" t="s">
        <v>629</v>
      </c>
      <c r="K699" s="785" t="s">
        <v>20266</v>
      </c>
      <c r="L699" s="785" t="s">
        <v>20267</v>
      </c>
      <c r="M699" s="785"/>
      <c r="N699" s="785"/>
      <c r="O699" s="785" t="s">
        <v>20268</v>
      </c>
      <c r="P699" s="787">
        <v>35.422117999999998</v>
      </c>
      <c r="Q699" s="787">
        <v>-0.72199899999999995</v>
      </c>
      <c r="R699" s="785" t="s">
        <v>1623</v>
      </c>
      <c r="S699" s="785" t="s">
        <v>2726</v>
      </c>
      <c r="T699" s="785" t="s">
        <v>3265</v>
      </c>
      <c r="U699" s="785" t="s">
        <v>3321</v>
      </c>
      <c r="V699" s="785">
        <v>6</v>
      </c>
      <c r="W699" s="785" t="s">
        <v>2760</v>
      </c>
      <c r="X699" s="785" t="s">
        <v>2760</v>
      </c>
      <c r="Y699" s="615" t="str">
        <f t="shared" si="10"/>
        <v>Philip Kurgat</v>
      </c>
      <c r="Z699" s="785" t="s">
        <v>2599</v>
      </c>
      <c r="AA699" s="785" t="s">
        <v>4314</v>
      </c>
      <c r="AB699" s="785" t="s">
        <v>2683</v>
      </c>
      <c r="AC699" s="785" t="s">
        <v>2606</v>
      </c>
      <c r="AD699" s="786">
        <v>44299</v>
      </c>
    </row>
    <row r="700" spans="1:30" ht="15.75">
      <c r="A700" s="785" t="s">
        <v>4301</v>
      </c>
      <c r="B700" s="785" t="s">
        <v>27154</v>
      </c>
      <c r="C700" s="785" t="s">
        <v>4303</v>
      </c>
      <c r="D700" s="785" t="s">
        <v>2599</v>
      </c>
      <c r="E700" s="785" t="s">
        <v>13493</v>
      </c>
      <c r="F700" s="786">
        <v>44216</v>
      </c>
      <c r="G700" s="785" t="s">
        <v>20264</v>
      </c>
      <c r="H700" s="786">
        <v>44284</v>
      </c>
      <c r="I700" s="785" t="s">
        <v>27155</v>
      </c>
      <c r="J700" s="785" t="s">
        <v>629</v>
      </c>
      <c r="K700" s="785" t="s">
        <v>27156</v>
      </c>
      <c r="L700" s="785" t="s">
        <v>27157</v>
      </c>
      <c r="M700" s="785"/>
      <c r="N700" s="785"/>
      <c r="O700" s="785" t="s">
        <v>27158</v>
      </c>
      <c r="P700" s="787">
        <v>35.449784000000001</v>
      </c>
      <c r="Q700" s="787">
        <v>-0.74432500000000001</v>
      </c>
      <c r="R700" s="785" t="s">
        <v>1623</v>
      </c>
      <c r="S700" s="785" t="s">
        <v>1624</v>
      </c>
      <c r="T700" s="785" t="s">
        <v>27159</v>
      </c>
      <c r="U700" s="785" t="s">
        <v>22956</v>
      </c>
      <c r="V700" s="785">
        <v>6</v>
      </c>
      <c r="W700" s="785" t="s">
        <v>2760</v>
      </c>
      <c r="X700" s="785"/>
      <c r="Y700" s="615" t="str">
        <f t="shared" si="10"/>
        <v>Philip Kurgat</v>
      </c>
      <c r="Z700" s="785" t="s">
        <v>2599</v>
      </c>
      <c r="AA700" s="785" t="s">
        <v>4314</v>
      </c>
      <c r="AB700" s="785" t="s">
        <v>2683</v>
      </c>
      <c r="AC700" s="785" t="s">
        <v>2606</v>
      </c>
      <c r="AD700" s="786">
        <v>44299</v>
      </c>
    </row>
    <row r="701" spans="1:30" ht="15.75">
      <c r="A701" s="785" t="s">
        <v>4301</v>
      </c>
      <c r="B701" s="785" t="s">
        <v>8362</v>
      </c>
      <c r="C701" s="785" t="s">
        <v>4303</v>
      </c>
      <c r="D701" s="785" t="s">
        <v>2599</v>
      </c>
      <c r="E701" s="785" t="s">
        <v>8363</v>
      </c>
      <c r="F701" s="786">
        <v>44254</v>
      </c>
      <c r="G701" s="785" t="s">
        <v>8364</v>
      </c>
      <c r="H701" s="786">
        <v>44282</v>
      </c>
      <c r="I701" s="785" t="s">
        <v>8365</v>
      </c>
      <c r="J701" s="785" t="s">
        <v>629</v>
      </c>
      <c r="K701" s="785">
        <v>99999</v>
      </c>
      <c r="L701" s="785" t="s">
        <v>8366</v>
      </c>
      <c r="M701" s="785"/>
      <c r="N701" s="785"/>
      <c r="O701" s="785"/>
      <c r="P701" s="787">
        <v>37.673262999999999</v>
      </c>
      <c r="Q701" s="787">
        <v>-0.46795700000000001</v>
      </c>
      <c r="R701" s="785" t="s">
        <v>1089</v>
      </c>
      <c r="S701" s="785" t="s">
        <v>3078</v>
      </c>
      <c r="T701" s="785" t="s">
        <v>3148</v>
      </c>
      <c r="U701" s="785" t="s">
        <v>8367</v>
      </c>
      <c r="V701" s="785">
        <v>12</v>
      </c>
      <c r="W701" s="785" t="s">
        <v>7939</v>
      </c>
      <c r="X701" s="785" t="s">
        <v>7939</v>
      </c>
      <c r="Y701" s="615" t="str">
        <f t="shared" si="10"/>
        <v>Eric Muthii Mugo</v>
      </c>
      <c r="Z701" s="785" t="s">
        <v>2599</v>
      </c>
      <c r="AA701" s="785" t="s">
        <v>4314</v>
      </c>
      <c r="AB701" s="785" t="s">
        <v>2605</v>
      </c>
      <c r="AC701" s="785" t="s">
        <v>2606</v>
      </c>
      <c r="AD701" s="786">
        <v>44283</v>
      </c>
    </row>
    <row r="702" spans="1:30" ht="15.75">
      <c r="A702" s="785" t="s">
        <v>4301</v>
      </c>
      <c r="B702" s="785" t="s">
        <v>10767</v>
      </c>
      <c r="C702" s="785" t="s">
        <v>4303</v>
      </c>
      <c r="D702" s="785" t="s">
        <v>2599</v>
      </c>
      <c r="E702" s="785" t="s">
        <v>10768</v>
      </c>
      <c r="F702" s="786">
        <v>44260</v>
      </c>
      <c r="G702" s="785" t="s">
        <v>10769</v>
      </c>
      <c r="H702" s="786">
        <v>44280</v>
      </c>
      <c r="I702" s="785" t="s">
        <v>10770</v>
      </c>
      <c r="J702" s="785" t="s">
        <v>629</v>
      </c>
      <c r="K702" s="785" t="s">
        <v>10771</v>
      </c>
      <c r="L702" s="785" t="s">
        <v>10772</v>
      </c>
      <c r="M702" s="785"/>
      <c r="N702" s="785"/>
      <c r="O702" s="785" t="s">
        <v>10773</v>
      </c>
      <c r="P702" s="787">
        <v>37.632294999999999</v>
      </c>
      <c r="Q702" s="787">
        <v>-0.252583</v>
      </c>
      <c r="R702" s="785" t="s">
        <v>1104</v>
      </c>
      <c r="S702" s="785" t="s">
        <v>2643</v>
      </c>
      <c r="T702" s="785" t="s">
        <v>2636</v>
      </c>
      <c r="U702" s="785" t="s">
        <v>10774</v>
      </c>
      <c r="V702" s="785">
        <v>6</v>
      </c>
      <c r="W702" s="785" t="s">
        <v>3253</v>
      </c>
      <c r="X702" s="785" t="s">
        <v>10766</v>
      </c>
      <c r="Y702" s="615" t="str">
        <f t="shared" si="10"/>
        <v>Gideon Mbaabu</v>
      </c>
      <c r="Z702" s="785" t="s">
        <v>2599</v>
      </c>
      <c r="AA702" s="785" t="s">
        <v>4349</v>
      </c>
      <c r="AB702" s="785" t="s">
        <v>2605</v>
      </c>
      <c r="AC702" s="785" t="s">
        <v>2606</v>
      </c>
      <c r="AD702" s="786">
        <v>44351</v>
      </c>
    </row>
    <row r="703" spans="1:30" ht="15.75">
      <c r="A703" s="785" t="s">
        <v>4301</v>
      </c>
      <c r="B703" s="785" t="s">
        <v>23970</v>
      </c>
      <c r="C703" s="785" t="s">
        <v>4303</v>
      </c>
      <c r="D703" s="785" t="s">
        <v>2599</v>
      </c>
      <c r="E703" s="785" t="s">
        <v>23971</v>
      </c>
      <c r="F703" s="786">
        <v>44036</v>
      </c>
      <c r="G703" s="785" t="s">
        <v>20551</v>
      </c>
      <c r="H703" s="786">
        <v>44279</v>
      </c>
      <c r="I703" s="785" t="s">
        <v>23972</v>
      </c>
      <c r="J703" s="785" t="s">
        <v>629</v>
      </c>
      <c r="K703" s="785">
        <v>99999</v>
      </c>
      <c r="L703" s="785" t="s">
        <v>23973</v>
      </c>
      <c r="M703" s="785" t="s">
        <v>23974</v>
      </c>
      <c r="N703" s="785"/>
      <c r="O703" s="785" t="s">
        <v>23975</v>
      </c>
      <c r="P703" s="787">
        <v>36.573813000000001</v>
      </c>
      <c r="Q703" s="787">
        <v>-7.2056999999999996E-2</v>
      </c>
      <c r="R703" s="785" t="s">
        <v>960</v>
      </c>
      <c r="S703" s="785" t="s">
        <v>961</v>
      </c>
      <c r="T703" s="785" t="s">
        <v>23976</v>
      </c>
      <c r="U703" s="785" t="s">
        <v>23977</v>
      </c>
      <c r="V703" s="785">
        <v>8</v>
      </c>
      <c r="W703" s="785" t="s">
        <v>3025</v>
      </c>
      <c r="X703" s="785" t="s">
        <v>2761</v>
      </c>
      <c r="Y703" s="615" t="str">
        <f t="shared" si="10"/>
        <v>Stephen Macharia Kimenyi</v>
      </c>
      <c r="Z703" s="785" t="s">
        <v>2599</v>
      </c>
      <c r="AA703" s="785" t="s">
        <v>4349</v>
      </c>
      <c r="AB703" s="785" t="s">
        <v>2683</v>
      </c>
      <c r="AC703" s="785" t="s">
        <v>2606</v>
      </c>
      <c r="AD703" s="786">
        <v>44279</v>
      </c>
    </row>
    <row r="704" spans="1:30" ht="15.75">
      <c r="A704" s="785" t="s">
        <v>4301</v>
      </c>
      <c r="B704" s="785" t="s">
        <v>11966</v>
      </c>
      <c r="C704" s="785" t="s">
        <v>4303</v>
      </c>
      <c r="D704" s="785" t="s">
        <v>2599</v>
      </c>
      <c r="E704" s="785" t="s">
        <v>11967</v>
      </c>
      <c r="F704" s="786">
        <v>44242</v>
      </c>
      <c r="G704" s="785" t="s">
        <v>7989</v>
      </c>
      <c r="H704" s="786">
        <v>44277</v>
      </c>
      <c r="I704" s="785" t="s">
        <v>11968</v>
      </c>
      <c r="J704" s="785" t="s">
        <v>629</v>
      </c>
      <c r="K704" s="785">
        <v>99999</v>
      </c>
      <c r="L704" s="785" t="s">
        <v>11969</v>
      </c>
      <c r="M704" s="785"/>
      <c r="N704" s="785"/>
      <c r="O704" s="785" t="s">
        <v>11970</v>
      </c>
      <c r="P704" s="787">
        <v>36.559277000000002</v>
      </c>
      <c r="Q704" s="787">
        <v>-8.7597999999999995E-2</v>
      </c>
      <c r="R704" s="785" t="s">
        <v>960</v>
      </c>
      <c r="S704" s="785" t="s">
        <v>961</v>
      </c>
      <c r="T704" s="785" t="s">
        <v>1143</v>
      </c>
      <c r="U704" s="785" t="s">
        <v>11971</v>
      </c>
      <c r="V704" s="785">
        <v>10</v>
      </c>
      <c r="W704" s="785" t="s">
        <v>11964</v>
      </c>
      <c r="X704" s="785" t="s">
        <v>11964</v>
      </c>
      <c r="Y704" s="615" t="str">
        <f t="shared" si="10"/>
        <v>James Muchira Mwai</v>
      </c>
      <c r="Z704" s="785" t="s">
        <v>2599</v>
      </c>
      <c r="AA704" s="785" t="s">
        <v>4314</v>
      </c>
      <c r="AB704" s="785" t="s">
        <v>2683</v>
      </c>
      <c r="AC704" s="785" t="s">
        <v>2606</v>
      </c>
      <c r="AD704" s="786">
        <v>44278</v>
      </c>
    </row>
    <row r="705" spans="1:30" ht="15.75">
      <c r="A705" s="785" t="s">
        <v>4301</v>
      </c>
      <c r="B705" s="785" t="s">
        <v>12763</v>
      </c>
      <c r="C705" s="785" t="s">
        <v>4303</v>
      </c>
      <c r="D705" s="785" t="s">
        <v>2599</v>
      </c>
      <c r="E705" s="785" t="s">
        <v>12764</v>
      </c>
      <c r="F705" s="786">
        <v>44218</v>
      </c>
      <c r="G705" s="785" t="s">
        <v>7989</v>
      </c>
      <c r="H705" s="786">
        <v>44277</v>
      </c>
      <c r="I705" s="785" t="s">
        <v>12765</v>
      </c>
      <c r="J705" s="785" t="s">
        <v>629</v>
      </c>
      <c r="K705" s="785">
        <v>99999</v>
      </c>
      <c r="L705" s="785" t="s">
        <v>12766</v>
      </c>
      <c r="M705" s="785"/>
      <c r="N705" s="785"/>
      <c r="O705" s="785" t="s">
        <v>12767</v>
      </c>
      <c r="P705" s="787">
        <v>36.50788</v>
      </c>
      <c r="Q705" s="787">
        <v>-0.187662</v>
      </c>
      <c r="R705" s="785" t="s">
        <v>1228</v>
      </c>
      <c r="S705" s="785" t="s">
        <v>1229</v>
      </c>
      <c r="T705" s="785" t="s">
        <v>12768</v>
      </c>
      <c r="U705" s="785" t="s">
        <v>12769</v>
      </c>
      <c r="V705" s="785">
        <v>8</v>
      </c>
      <c r="W705" s="785" t="s">
        <v>11964</v>
      </c>
      <c r="X705" s="785" t="s">
        <v>3814</v>
      </c>
      <c r="Y705" s="615" t="str">
        <f t="shared" si="10"/>
        <v>James Mwai</v>
      </c>
      <c r="Z705" s="785" t="s">
        <v>2599</v>
      </c>
      <c r="AA705" s="785" t="s">
        <v>4314</v>
      </c>
      <c r="AB705" s="785" t="s">
        <v>2683</v>
      </c>
      <c r="AC705" s="785" t="s">
        <v>2606</v>
      </c>
      <c r="AD705" s="786">
        <v>44278</v>
      </c>
    </row>
    <row r="706" spans="1:30" ht="15.75">
      <c r="A706" s="785" t="s">
        <v>4301</v>
      </c>
      <c r="B706" s="785" t="s">
        <v>18113</v>
      </c>
      <c r="C706" s="785" t="s">
        <v>4303</v>
      </c>
      <c r="D706" s="785" t="s">
        <v>2599</v>
      </c>
      <c r="E706" s="785" t="s">
        <v>13493</v>
      </c>
      <c r="F706" s="786">
        <v>44216</v>
      </c>
      <c r="G706" s="785" t="s">
        <v>11737</v>
      </c>
      <c r="H706" s="786">
        <v>44275</v>
      </c>
      <c r="I706" s="785" t="s">
        <v>18114</v>
      </c>
      <c r="J706" s="785" t="s">
        <v>629</v>
      </c>
      <c r="K706" s="785" t="s">
        <v>2612</v>
      </c>
      <c r="L706" s="785" t="s">
        <v>18115</v>
      </c>
      <c r="M706" s="785"/>
      <c r="N706" s="785"/>
      <c r="O706" s="785"/>
      <c r="P706" s="787">
        <v>35.116500000000002</v>
      </c>
      <c r="Q706" s="787">
        <v>-0.69125800000000004</v>
      </c>
      <c r="R706" s="785" t="s">
        <v>1623</v>
      </c>
      <c r="S706" s="785" t="s">
        <v>3371</v>
      </c>
      <c r="T706" s="785" t="s">
        <v>18116</v>
      </c>
      <c r="U706" s="785" t="s">
        <v>3859</v>
      </c>
      <c r="V706" s="785">
        <v>10</v>
      </c>
      <c r="W706" s="785" t="s">
        <v>13328</v>
      </c>
      <c r="X706" s="785" t="s">
        <v>3372</v>
      </c>
      <c r="Y706" s="615" t="str">
        <f t="shared" ref="Y706:Y769" si="11">IF(X706="",W706,X706)</f>
        <v>Mutai K Patrick</v>
      </c>
      <c r="Z706" s="785" t="s">
        <v>2599</v>
      </c>
      <c r="AA706" s="785" t="s">
        <v>4314</v>
      </c>
      <c r="AB706" s="785" t="s">
        <v>2683</v>
      </c>
      <c r="AC706" s="785" t="s">
        <v>2606</v>
      </c>
      <c r="AD706" s="786">
        <v>44314</v>
      </c>
    </row>
    <row r="707" spans="1:30" ht="15.75">
      <c r="A707" s="785" t="s">
        <v>4301</v>
      </c>
      <c r="B707" s="785" t="s">
        <v>18324</v>
      </c>
      <c r="C707" s="785" t="s">
        <v>4303</v>
      </c>
      <c r="D707" s="785" t="s">
        <v>2599</v>
      </c>
      <c r="E707" s="785" t="s">
        <v>15441</v>
      </c>
      <c r="F707" s="786">
        <v>44228</v>
      </c>
      <c r="G707" s="785" t="s">
        <v>11737</v>
      </c>
      <c r="H707" s="786">
        <v>44275</v>
      </c>
      <c r="I707" s="785" t="s">
        <v>18325</v>
      </c>
      <c r="J707" s="785" t="s">
        <v>629</v>
      </c>
      <c r="K707" s="785" t="s">
        <v>2612</v>
      </c>
      <c r="L707" s="785" t="s">
        <v>18326</v>
      </c>
      <c r="M707" s="785"/>
      <c r="N707" s="785"/>
      <c r="O707" s="785"/>
      <c r="P707" s="787">
        <v>35.301189000000001</v>
      </c>
      <c r="Q707" s="787">
        <v>0.14344299999999999</v>
      </c>
      <c r="R707" s="785" t="s">
        <v>916</v>
      </c>
      <c r="S707" s="785" t="s">
        <v>1177</v>
      </c>
      <c r="T707" s="785" t="s">
        <v>1177</v>
      </c>
      <c r="U707" s="785" t="s">
        <v>18327</v>
      </c>
      <c r="V707" s="785">
        <v>10</v>
      </c>
      <c r="W707" s="785" t="s">
        <v>2722</v>
      </c>
      <c r="X707" s="785" t="s">
        <v>18203</v>
      </c>
      <c r="Y707" s="615" t="str">
        <f t="shared" si="11"/>
        <v>Ndima renewable Energy</v>
      </c>
      <c r="Z707" s="785" t="s">
        <v>2599</v>
      </c>
      <c r="AA707" s="785" t="s">
        <v>4349</v>
      </c>
      <c r="AB707" s="785" t="s">
        <v>2605</v>
      </c>
      <c r="AC707" s="785" t="s">
        <v>2606</v>
      </c>
      <c r="AD707" s="786">
        <v>44384</v>
      </c>
    </row>
    <row r="708" spans="1:30" ht="15.75">
      <c r="A708" s="785" t="s">
        <v>4301</v>
      </c>
      <c r="B708" s="785" t="s">
        <v>20390</v>
      </c>
      <c r="C708" s="785" t="s">
        <v>4379</v>
      </c>
      <c r="D708" s="785" t="s">
        <v>2598</v>
      </c>
      <c r="E708" s="785" t="s">
        <v>15442</v>
      </c>
      <c r="F708" s="786">
        <v>44252</v>
      </c>
      <c r="G708" s="785" t="s">
        <v>11737</v>
      </c>
      <c r="H708" s="786">
        <v>44275</v>
      </c>
      <c r="I708" s="785" t="s">
        <v>20391</v>
      </c>
      <c r="J708" s="785" t="s">
        <v>629</v>
      </c>
      <c r="K708" s="785" t="s">
        <v>20392</v>
      </c>
      <c r="L708" s="785" t="s">
        <v>20393</v>
      </c>
      <c r="M708" s="785" t="s">
        <v>20394</v>
      </c>
      <c r="N708" s="785"/>
      <c r="O708" s="785" t="s">
        <v>20395</v>
      </c>
      <c r="P708" s="787">
        <v>35.135446999999999</v>
      </c>
      <c r="Q708" s="787">
        <v>-0.57954600000000001</v>
      </c>
      <c r="R708" s="785" t="s">
        <v>2053</v>
      </c>
      <c r="S708" s="785" t="s">
        <v>2098</v>
      </c>
      <c r="T708" s="785" t="s">
        <v>20046</v>
      </c>
      <c r="U708" s="785" t="s">
        <v>20375</v>
      </c>
      <c r="V708" s="785">
        <v>12</v>
      </c>
      <c r="W708" s="785" t="s">
        <v>2760</v>
      </c>
      <c r="X708" s="785" t="s">
        <v>2760</v>
      </c>
      <c r="Y708" s="615" t="str">
        <f t="shared" si="11"/>
        <v>Philip Kurgat</v>
      </c>
      <c r="Z708" s="785" t="s">
        <v>2599</v>
      </c>
      <c r="AA708" s="785" t="s">
        <v>4314</v>
      </c>
      <c r="AB708" s="785" t="s">
        <v>2683</v>
      </c>
      <c r="AC708" s="785" t="s">
        <v>2606</v>
      </c>
      <c r="AD708" s="786">
        <v>44294</v>
      </c>
    </row>
    <row r="709" spans="1:30" ht="15.75">
      <c r="A709" s="785" t="s">
        <v>4301</v>
      </c>
      <c r="B709" s="785" t="s">
        <v>10801</v>
      </c>
      <c r="C709" s="785" t="s">
        <v>4303</v>
      </c>
      <c r="D709" s="785" t="s">
        <v>2599</v>
      </c>
      <c r="E709" s="785" t="s">
        <v>10802</v>
      </c>
      <c r="F709" s="786">
        <v>44255</v>
      </c>
      <c r="G709" s="785" t="s">
        <v>10803</v>
      </c>
      <c r="H709" s="786">
        <v>44273</v>
      </c>
      <c r="I709" s="785" t="s">
        <v>10804</v>
      </c>
      <c r="J709" s="785" t="s">
        <v>629</v>
      </c>
      <c r="K709" s="785" t="s">
        <v>10805</v>
      </c>
      <c r="L709" s="785" t="s">
        <v>10806</v>
      </c>
      <c r="M709" s="785"/>
      <c r="N709" s="785"/>
      <c r="O709" s="785" t="s">
        <v>10807</v>
      </c>
      <c r="P709" s="787">
        <v>37.619782999999998</v>
      </c>
      <c r="Q709" s="787">
        <v>-0.34767500000000001</v>
      </c>
      <c r="R709" s="785" t="s">
        <v>1266</v>
      </c>
      <c r="S709" s="785" t="s">
        <v>3150</v>
      </c>
      <c r="T709" s="785" t="s">
        <v>3306</v>
      </c>
      <c r="U709" s="785" t="s">
        <v>3306</v>
      </c>
      <c r="V709" s="785">
        <v>10</v>
      </c>
      <c r="W709" s="785" t="s">
        <v>3253</v>
      </c>
      <c r="X709" s="785" t="s">
        <v>10766</v>
      </c>
      <c r="Y709" s="615" t="str">
        <f t="shared" si="11"/>
        <v>Gideon Mbaabu</v>
      </c>
      <c r="Z709" s="785" t="s">
        <v>2599</v>
      </c>
      <c r="AA709" s="785" t="s">
        <v>4349</v>
      </c>
      <c r="AB709" s="785" t="s">
        <v>2683</v>
      </c>
      <c r="AC709" s="785" t="s">
        <v>2606</v>
      </c>
      <c r="AD709" s="786">
        <v>44356</v>
      </c>
    </row>
    <row r="710" spans="1:30" ht="15.75">
      <c r="A710" s="785" t="s">
        <v>4301</v>
      </c>
      <c r="B710" s="785" t="s">
        <v>31121</v>
      </c>
      <c r="C710" s="785" t="s">
        <v>4303</v>
      </c>
      <c r="D710" s="785" t="s">
        <v>2599</v>
      </c>
      <c r="E710" s="785" t="s">
        <v>21010</v>
      </c>
      <c r="F710" s="786">
        <v>44235</v>
      </c>
      <c r="G710" s="785" t="s">
        <v>10803</v>
      </c>
      <c r="H710" s="786">
        <v>44273</v>
      </c>
      <c r="I710" s="785" t="s">
        <v>31122</v>
      </c>
      <c r="J710" s="785" t="s">
        <v>629</v>
      </c>
      <c r="K710" s="785" t="s">
        <v>2612</v>
      </c>
      <c r="L710" s="785" t="s">
        <v>31123</v>
      </c>
      <c r="M710" s="785"/>
      <c r="N710" s="785"/>
      <c r="O710" s="785" t="s">
        <v>31124</v>
      </c>
      <c r="P710" s="787">
        <v>36.681579999999997</v>
      </c>
      <c r="Q710" s="787">
        <v>-1.268295</v>
      </c>
      <c r="R710" s="785" t="s">
        <v>821</v>
      </c>
      <c r="S710" s="785" t="s">
        <v>1429</v>
      </c>
      <c r="T710" s="785" t="s">
        <v>1429</v>
      </c>
      <c r="U710" s="785" t="s">
        <v>31125</v>
      </c>
      <c r="V710" s="785">
        <v>10</v>
      </c>
      <c r="W710" s="785" t="s">
        <v>7628</v>
      </c>
      <c r="X710" s="785"/>
      <c r="Y710" s="615" t="str">
        <f t="shared" si="11"/>
        <v>Ekman J.K. Karigi</v>
      </c>
      <c r="Z710" s="785" t="s">
        <v>2599</v>
      </c>
      <c r="AA710" s="785" t="s">
        <v>4314</v>
      </c>
      <c r="AB710" s="785" t="s">
        <v>2605</v>
      </c>
      <c r="AC710" s="785" t="s">
        <v>2606</v>
      </c>
      <c r="AD710" s="786">
        <v>44280</v>
      </c>
    </row>
    <row r="711" spans="1:30" ht="15.75">
      <c r="A711" s="785" t="s">
        <v>4301</v>
      </c>
      <c r="B711" s="785" t="s">
        <v>18307</v>
      </c>
      <c r="C711" s="785" t="s">
        <v>4379</v>
      </c>
      <c r="D711" s="785" t="s">
        <v>2598</v>
      </c>
      <c r="E711" s="785" t="s">
        <v>14155</v>
      </c>
      <c r="F711" s="786">
        <v>44241</v>
      </c>
      <c r="G711" s="785" t="s">
        <v>18308</v>
      </c>
      <c r="H711" s="786">
        <v>44272</v>
      </c>
      <c r="I711" s="785" t="s">
        <v>18309</v>
      </c>
      <c r="J711" s="785" t="s">
        <v>627</v>
      </c>
      <c r="K711" s="785" t="s">
        <v>2612</v>
      </c>
      <c r="L711" s="785" t="s">
        <v>18310</v>
      </c>
      <c r="M711" s="785"/>
      <c r="N711" s="785"/>
      <c r="O711" s="785"/>
      <c r="P711" s="787">
        <v>35.214067999999997</v>
      </c>
      <c r="Q711" s="787">
        <v>0.54760799999999998</v>
      </c>
      <c r="R711" s="785" t="s">
        <v>893</v>
      </c>
      <c r="S711" s="785" t="s">
        <v>2708</v>
      </c>
      <c r="T711" s="785" t="s">
        <v>2708</v>
      </c>
      <c r="U711" s="785" t="s">
        <v>3538</v>
      </c>
      <c r="V711" s="785">
        <v>10</v>
      </c>
      <c r="W711" s="785" t="s">
        <v>2722</v>
      </c>
      <c r="X711" s="785" t="s">
        <v>18203</v>
      </c>
      <c r="Y711" s="615" t="str">
        <f t="shared" si="11"/>
        <v>Ndima renewable Energy</v>
      </c>
      <c r="Z711" s="785" t="s">
        <v>2599</v>
      </c>
      <c r="AA711" s="785" t="s">
        <v>4349</v>
      </c>
      <c r="AB711" s="785" t="s">
        <v>2605</v>
      </c>
      <c r="AC711" s="785" t="s">
        <v>2606</v>
      </c>
      <c r="AD711" s="786">
        <v>44547</v>
      </c>
    </row>
    <row r="712" spans="1:30" ht="15.75">
      <c r="A712" s="785" t="s">
        <v>4301</v>
      </c>
      <c r="B712" s="785" t="s">
        <v>27142</v>
      </c>
      <c r="C712" s="785" t="s">
        <v>4303</v>
      </c>
      <c r="D712" s="785" t="s">
        <v>2599</v>
      </c>
      <c r="E712" s="785" t="s">
        <v>27143</v>
      </c>
      <c r="F712" s="786">
        <v>44184</v>
      </c>
      <c r="G712" s="785" t="s">
        <v>18308</v>
      </c>
      <c r="H712" s="786">
        <v>44272</v>
      </c>
      <c r="I712" s="785" t="s">
        <v>27144</v>
      </c>
      <c r="J712" s="785" t="s">
        <v>627</v>
      </c>
      <c r="K712" s="785" t="s">
        <v>27145</v>
      </c>
      <c r="L712" s="785" t="s">
        <v>27146</v>
      </c>
      <c r="M712" s="785"/>
      <c r="N712" s="785"/>
      <c r="O712" s="785" t="s">
        <v>27147</v>
      </c>
      <c r="P712" s="787">
        <v>36.802366999999997</v>
      </c>
      <c r="Q712" s="787">
        <v>-0.92770900000000001</v>
      </c>
      <c r="R712" s="785" t="s">
        <v>821</v>
      </c>
      <c r="S712" s="785" t="s">
        <v>2041</v>
      </c>
      <c r="T712" s="785" t="s">
        <v>9980</v>
      </c>
      <c r="U712" s="785" t="s">
        <v>27148</v>
      </c>
      <c r="V712" s="785">
        <v>6</v>
      </c>
      <c r="W712" s="785" t="s">
        <v>3106</v>
      </c>
      <c r="X712" s="785"/>
      <c r="Y712" s="615" t="str">
        <f t="shared" si="11"/>
        <v>Joseph Muchirira Mugo</v>
      </c>
      <c r="Z712" s="785" t="s">
        <v>2599</v>
      </c>
      <c r="AA712" s="785" t="s">
        <v>4314</v>
      </c>
      <c r="AB712" s="785" t="s">
        <v>2683</v>
      </c>
      <c r="AC712" s="785" t="s">
        <v>2606</v>
      </c>
      <c r="AD712" s="786">
        <v>44292</v>
      </c>
    </row>
    <row r="713" spans="1:30" ht="15.75">
      <c r="A713" s="785" t="s">
        <v>4301</v>
      </c>
      <c r="B713" s="785" t="s">
        <v>14721</v>
      </c>
      <c r="C713" s="785" t="s">
        <v>4303</v>
      </c>
      <c r="D713" s="785" t="s">
        <v>2599</v>
      </c>
      <c r="E713" s="785" t="s">
        <v>14722</v>
      </c>
      <c r="F713" s="786">
        <v>44271</v>
      </c>
      <c r="G713" s="785" t="s">
        <v>14722</v>
      </c>
      <c r="H713" s="786">
        <v>44271</v>
      </c>
      <c r="I713" s="785" t="s">
        <v>14723</v>
      </c>
      <c r="J713" s="785" t="s">
        <v>627</v>
      </c>
      <c r="K713" s="785" t="s">
        <v>14724</v>
      </c>
      <c r="L713" s="785" t="s">
        <v>14725</v>
      </c>
      <c r="M713" s="785" t="s">
        <v>14726</v>
      </c>
      <c r="N713" s="785"/>
      <c r="O713" s="785" t="s">
        <v>14727</v>
      </c>
      <c r="P713" s="787">
        <v>36.936902000000003</v>
      </c>
      <c r="Q713" s="787">
        <v>-1.0155650000000001</v>
      </c>
      <c r="R713" s="785" t="s">
        <v>821</v>
      </c>
      <c r="S713" s="785" t="s">
        <v>2041</v>
      </c>
      <c r="T713" s="785" t="s">
        <v>3605</v>
      </c>
      <c r="U713" s="785" t="s">
        <v>14728</v>
      </c>
      <c r="V713" s="785">
        <v>12</v>
      </c>
      <c r="W713" s="785" t="s">
        <v>3106</v>
      </c>
      <c r="X713" s="785" t="s">
        <v>3106</v>
      </c>
      <c r="Y713" s="615" t="str">
        <f t="shared" si="11"/>
        <v>Joseph Muchirira Mugo</v>
      </c>
      <c r="Z713" s="785" t="s">
        <v>2599</v>
      </c>
      <c r="AA713" s="785" t="s">
        <v>4314</v>
      </c>
      <c r="AB713" s="785" t="s">
        <v>2605</v>
      </c>
      <c r="AC713" s="785" t="s">
        <v>2606</v>
      </c>
      <c r="AD713" s="786">
        <v>44272</v>
      </c>
    </row>
    <row r="714" spans="1:30" ht="15.75">
      <c r="A714" s="785" t="s">
        <v>4301</v>
      </c>
      <c r="B714" s="785" t="s">
        <v>17088</v>
      </c>
      <c r="C714" s="785" t="s">
        <v>4379</v>
      </c>
      <c r="D714" s="785" t="s">
        <v>2598</v>
      </c>
      <c r="E714" s="785" t="s">
        <v>17089</v>
      </c>
      <c r="F714" s="786">
        <v>44025</v>
      </c>
      <c r="G714" s="785" t="s">
        <v>17090</v>
      </c>
      <c r="H714" s="786">
        <v>44270</v>
      </c>
      <c r="I714" s="785" t="s">
        <v>17091</v>
      </c>
      <c r="J714" s="785" t="s">
        <v>629</v>
      </c>
      <c r="K714" s="785">
        <v>99999</v>
      </c>
      <c r="L714" s="785" t="s">
        <v>17092</v>
      </c>
      <c r="M714" s="785"/>
      <c r="N714" s="785"/>
      <c r="O714" s="785" t="s">
        <v>17093</v>
      </c>
      <c r="P714" s="787">
        <v>35.406297000000002</v>
      </c>
      <c r="Q714" s="787">
        <v>1.019954</v>
      </c>
      <c r="R714" s="785" t="s">
        <v>974</v>
      </c>
      <c r="S714" s="785" t="s">
        <v>3063</v>
      </c>
      <c r="T714" s="785" t="s">
        <v>3654</v>
      </c>
      <c r="U714" s="785" t="s">
        <v>17094</v>
      </c>
      <c r="V714" s="785">
        <v>10</v>
      </c>
      <c r="W714" s="785" t="s">
        <v>3116</v>
      </c>
      <c r="X714" s="785" t="s">
        <v>17095</v>
      </c>
      <c r="Y714" s="615" t="str">
        <f t="shared" si="11"/>
        <v>Luka kiprop maiyo</v>
      </c>
      <c r="Z714" s="785" t="s">
        <v>2599</v>
      </c>
      <c r="AA714" s="785" t="s">
        <v>4314</v>
      </c>
      <c r="AB714" s="785" t="s">
        <v>2605</v>
      </c>
      <c r="AC714" s="785" t="s">
        <v>2606</v>
      </c>
      <c r="AD714" s="786">
        <v>44270</v>
      </c>
    </row>
    <row r="715" spans="1:30" ht="15.75">
      <c r="A715" s="785" t="s">
        <v>4301</v>
      </c>
      <c r="B715" s="785" t="s">
        <v>25263</v>
      </c>
      <c r="C715" s="785" t="s">
        <v>4379</v>
      </c>
      <c r="D715" s="785" t="s">
        <v>2751</v>
      </c>
      <c r="E715" s="785" t="s">
        <v>13311</v>
      </c>
      <c r="F715" s="786">
        <v>44253</v>
      </c>
      <c r="G715" s="785" t="s">
        <v>17090</v>
      </c>
      <c r="H715" s="786">
        <v>44270</v>
      </c>
      <c r="I715" s="785" t="s">
        <v>25264</v>
      </c>
      <c r="J715" s="785" t="s">
        <v>627</v>
      </c>
      <c r="K715" s="785" t="s">
        <v>25265</v>
      </c>
      <c r="L715" s="785" t="s">
        <v>25266</v>
      </c>
      <c r="M715" s="785"/>
      <c r="N715" s="785"/>
      <c r="O715" s="785" t="s">
        <v>25267</v>
      </c>
      <c r="P715" s="787">
        <v>36.951560999999998</v>
      </c>
      <c r="Q715" s="787">
        <v>-0.87798699999999996</v>
      </c>
      <c r="R715" s="785" t="s">
        <v>1030</v>
      </c>
      <c r="S715" s="785" t="s">
        <v>1031</v>
      </c>
      <c r="T715" s="785" t="s">
        <v>1031</v>
      </c>
      <c r="U715" s="785" t="s">
        <v>25268</v>
      </c>
      <c r="V715" s="785">
        <v>12</v>
      </c>
      <c r="W715" s="785" t="s">
        <v>4047</v>
      </c>
      <c r="X715" s="785" t="s">
        <v>2647</v>
      </c>
      <c r="Y715" s="615" t="str">
        <f t="shared" si="11"/>
        <v>Washington Mwangi Muinuki</v>
      </c>
      <c r="Z715" s="785" t="s">
        <v>2599</v>
      </c>
      <c r="AA715" s="785" t="s">
        <v>4314</v>
      </c>
      <c r="AB715" s="785" t="s">
        <v>2605</v>
      </c>
      <c r="AC715" s="785" t="s">
        <v>2606</v>
      </c>
      <c r="AD715" s="786">
        <v>44468</v>
      </c>
    </row>
    <row r="716" spans="1:30" ht="15.75">
      <c r="A716" s="785" t="s">
        <v>4301</v>
      </c>
      <c r="B716" s="785" t="s">
        <v>30712</v>
      </c>
      <c r="C716" s="785" t="s">
        <v>4379</v>
      </c>
      <c r="D716" s="785" t="s">
        <v>2598</v>
      </c>
      <c r="E716" s="785" t="s">
        <v>30713</v>
      </c>
      <c r="F716" s="786">
        <v>44257</v>
      </c>
      <c r="G716" s="785" t="s">
        <v>17090</v>
      </c>
      <c r="H716" s="786">
        <v>44270</v>
      </c>
      <c r="I716" s="785" t="s">
        <v>30714</v>
      </c>
      <c r="J716" s="785" t="s">
        <v>627</v>
      </c>
      <c r="K716" s="785" t="s">
        <v>2612</v>
      </c>
      <c r="L716" s="785" t="s">
        <v>30715</v>
      </c>
      <c r="M716" s="785" t="s">
        <v>30716</v>
      </c>
      <c r="N716" s="785"/>
      <c r="O716" s="785"/>
      <c r="P716" s="787">
        <v>34.152746999999998</v>
      </c>
      <c r="Q716" s="787">
        <v>0.43992999999999999</v>
      </c>
      <c r="R716" s="785" t="s">
        <v>1716</v>
      </c>
      <c r="S716" s="785" t="s">
        <v>1716</v>
      </c>
      <c r="T716" s="785" t="s">
        <v>1716</v>
      </c>
      <c r="U716" s="785" t="s">
        <v>1716</v>
      </c>
      <c r="V716" s="785">
        <v>9</v>
      </c>
      <c r="W716" s="785" t="s">
        <v>2608</v>
      </c>
      <c r="X716" s="785"/>
      <c r="Y716" s="615" t="str">
        <f t="shared" si="11"/>
        <v>Biogas International Limited</v>
      </c>
      <c r="Z716" s="785" t="s">
        <v>2599</v>
      </c>
      <c r="AA716" s="785" t="s">
        <v>5464</v>
      </c>
      <c r="AB716" s="785" t="s">
        <v>2609</v>
      </c>
      <c r="AC716" s="785" t="s">
        <v>2610</v>
      </c>
      <c r="AD716" s="786">
        <v>44281</v>
      </c>
    </row>
    <row r="717" spans="1:30" ht="15.75">
      <c r="A717" s="785" t="s">
        <v>4301</v>
      </c>
      <c r="B717" s="785" t="s">
        <v>32380</v>
      </c>
      <c r="C717" s="785" t="s">
        <v>4303</v>
      </c>
      <c r="D717" s="785" t="s">
        <v>2599</v>
      </c>
      <c r="E717" s="785" t="s">
        <v>27449</v>
      </c>
      <c r="F717" s="786">
        <v>44263</v>
      </c>
      <c r="G717" s="785" t="s">
        <v>27424</v>
      </c>
      <c r="H717" s="786">
        <v>44268</v>
      </c>
      <c r="I717" s="785" t="s">
        <v>32381</v>
      </c>
      <c r="J717" s="785" t="s">
        <v>627</v>
      </c>
      <c r="K717" s="785">
        <v>99999</v>
      </c>
      <c r="L717" s="785" t="s">
        <v>32382</v>
      </c>
      <c r="M717" s="785"/>
      <c r="N717" s="785"/>
      <c r="O717" s="785" t="s">
        <v>32383</v>
      </c>
      <c r="P717" s="787">
        <v>36.715510999999999</v>
      </c>
      <c r="Q717" s="787">
        <v>-1.0661590000000001</v>
      </c>
      <c r="R717" s="785" t="s">
        <v>821</v>
      </c>
      <c r="S717" s="785" t="s">
        <v>1589</v>
      </c>
      <c r="T717" s="785" t="s">
        <v>871</v>
      </c>
      <c r="U717" s="785" t="s">
        <v>3202</v>
      </c>
      <c r="V717" s="785">
        <v>12</v>
      </c>
      <c r="W717" s="785" t="s">
        <v>16042</v>
      </c>
      <c r="X717" s="785"/>
      <c r="Y717" s="615" t="str">
        <f t="shared" si="11"/>
        <v>Kensam Constructor</v>
      </c>
      <c r="Z717" s="785" t="s">
        <v>2599</v>
      </c>
      <c r="AA717" s="785" t="s">
        <v>4314</v>
      </c>
      <c r="AB717" s="785" t="s">
        <v>2605</v>
      </c>
      <c r="AC717" s="785" t="s">
        <v>2606</v>
      </c>
      <c r="AD717" s="786">
        <v>44294</v>
      </c>
    </row>
    <row r="718" spans="1:30" ht="15.75">
      <c r="A718" s="785" t="s">
        <v>4301</v>
      </c>
      <c r="B718" s="785" t="s">
        <v>11137</v>
      </c>
      <c r="C718" s="785" t="s">
        <v>4379</v>
      </c>
      <c r="D718" s="785" t="s">
        <v>4418</v>
      </c>
      <c r="E718" s="785" t="s">
        <v>11138</v>
      </c>
      <c r="F718" s="786">
        <v>44180</v>
      </c>
      <c r="G718" s="785" t="s">
        <v>11139</v>
      </c>
      <c r="H718" s="786">
        <v>44267</v>
      </c>
      <c r="I718" s="785" t="s">
        <v>11140</v>
      </c>
      <c r="J718" s="785" t="s">
        <v>629</v>
      </c>
      <c r="K718" s="785" t="s">
        <v>2612</v>
      </c>
      <c r="L718" s="785" t="s">
        <v>11141</v>
      </c>
      <c r="M718" s="785"/>
      <c r="N718" s="785"/>
      <c r="O718" s="785" t="s">
        <v>11142</v>
      </c>
      <c r="P718" s="787">
        <v>34.780571999999999</v>
      </c>
      <c r="Q718" s="787">
        <v>0.20292299999999999</v>
      </c>
      <c r="R718" s="785" t="s">
        <v>1917</v>
      </c>
      <c r="S718" s="785" t="s">
        <v>3900</v>
      </c>
      <c r="T718" s="785" t="s">
        <v>11143</v>
      </c>
      <c r="U718" s="785" t="s">
        <v>11144</v>
      </c>
      <c r="V718" s="785">
        <v>10</v>
      </c>
      <c r="W718" s="785" t="s">
        <v>6356</v>
      </c>
      <c r="X718" s="785" t="s">
        <v>6356</v>
      </c>
      <c r="Y718" s="615" t="str">
        <f t="shared" si="11"/>
        <v>Gillet Lihanda</v>
      </c>
      <c r="Z718" s="785" t="s">
        <v>2599</v>
      </c>
      <c r="AA718" s="785" t="s">
        <v>4314</v>
      </c>
      <c r="AB718" s="785" t="s">
        <v>2683</v>
      </c>
      <c r="AC718" s="785" t="s">
        <v>2606</v>
      </c>
      <c r="AD718" s="786">
        <v>44267</v>
      </c>
    </row>
    <row r="719" spans="1:30" ht="15.75">
      <c r="A719" s="785" t="s">
        <v>4301</v>
      </c>
      <c r="B719" s="785" t="s">
        <v>20559</v>
      </c>
      <c r="C719" s="785" t="s">
        <v>4303</v>
      </c>
      <c r="D719" s="785" t="s">
        <v>2599</v>
      </c>
      <c r="E719" s="785" t="s">
        <v>20398</v>
      </c>
      <c r="F719" s="786">
        <v>44237</v>
      </c>
      <c r="G719" s="785" t="s">
        <v>11139</v>
      </c>
      <c r="H719" s="786">
        <v>44267</v>
      </c>
      <c r="I719" s="785" t="s">
        <v>20560</v>
      </c>
      <c r="J719" s="785" t="s">
        <v>627</v>
      </c>
      <c r="K719" s="785" t="s">
        <v>20561</v>
      </c>
      <c r="L719" s="785" t="s">
        <v>20562</v>
      </c>
      <c r="M719" s="785"/>
      <c r="N719" s="785"/>
      <c r="O719" s="785" t="s">
        <v>20563</v>
      </c>
      <c r="P719" s="787">
        <v>37.662317000000002</v>
      </c>
      <c r="Q719" s="787">
        <v>-7.7564999999999995E-2</v>
      </c>
      <c r="R719" s="785" t="s">
        <v>1104</v>
      </c>
      <c r="S719" s="785" t="s">
        <v>2643</v>
      </c>
      <c r="T719" s="785" t="s">
        <v>3856</v>
      </c>
      <c r="U719" s="785" t="s">
        <v>20564</v>
      </c>
      <c r="V719" s="785">
        <v>8</v>
      </c>
      <c r="W719" s="785" t="s">
        <v>8017</v>
      </c>
      <c r="X719" s="785" t="s">
        <v>20484</v>
      </c>
      <c r="Y719" s="615" t="str">
        <f t="shared" si="11"/>
        <v>Phineas Mawira</v>
      </c>
      <c r="Z719" s="785" t="s">
        <v>2599</v>
      </c>
      <c r="AA719" s="785" t="s">
        <v>4314</v>
      </c>
      <c r="AB719" s="785" t="s">
        <v>2683</v>
      </c>
      <c r="AC719" s="785" t="s">
        <v>2606</v>
      </c>
      <c r="AD719" s="786">
        <v>44267</v>
      </c>
    </row>
    <row r="720" spans="1:30" ht="15.75">
      <c r="A720" s="785" t="s">
        <v>4301</v>
      </c>
      <c r="B720" s="785" t="s">
        <v>31696</v>
      </c>
      <c r="C720" s="785" t="s">
        <v>4303</v>
      </c>
      <c r="D720" s="785" t="s">
        <v>2599</v>
      </c>
      <c r="E720" s="785" t="s">
        <v>16036</v>
      </c>
      <c r="F720" s="786">
        <v>44211</v>
      </c>
      <c r="G720" s="785" t="s">
        <v>31697</v>
      </c>
      <c r="H720" s="786">
        <v>44266</v>
      </c>
      <c r="I720" s="785" t="s">
        <v>31698</v>
      </c>
      <c r="J720" s="785" t="s">
        <v>629</v>
      </c>
      <c r="K720" s="785" t="s">
        <v>31699</v>
      </c>
      <c r="L720" s="785" t="s">
        <v>31700</v>
      </c>
      <c r="M720" s="785"/>
      <c r="N720" s="785"/>
      <c r="O720" s="785"/>
      <c r="P720" s="787">
        <v>35.807789999999997</v>
      </c>
      <c r="Q720" s="787">
        <v>0.32417499999999999</v>
      </c>
      <c r="R720" s="785" t="s">
        <v>622</v>
      </c>
      <c r="S720" s="785" t="s">
        <v>3790</v>
      </c>
      <c r="T720" s="785" t="s">
        <v>14970</v>
      </c>
      <c r="U720" s="785" t="s">
        <v>31701</v>
      </c>
      <c r="V720" s="785">
        <v>10</v>
      </c>
      <c r="W720" s="785" t="s">
        <v>3025</v>
      </c>
      <c r="X720" s="785"/>
      <c r="Y720" s="615" t="str">
        <f t="shared" si="11"/>
        <v>Kichemu limited</v>
      </c>
      <c r="Z720" s="785" t="s">
        <v>2599</v>
      </c>
      <c r="AA720" s="785" t="s">
        <v>4349</v>
      </c>
      <c r="AB720" s="785" t="s">
        <v>2683</v>
      </c>
      <c r="AC720" s="785" t="s">
        <v>2606</v>
      </c>
      <c r="AD720" s="786">
        <v>44266</v>
      </c>
    </row>
    <row r="721" spans="1:30" ht="15.75">
      <c r="A721" s="785" t="s">
        <v>4301</v>
      </c>
      <c r="B721" s="785" t="s">
        <v>13477</v>
      </c>
      <c r="C721" s="785" t="s">
        <v>4303</v>
      </c>
      <c r="D721" s="785" t="s">
        <v>2599</v>
      </c>
      <c r="E721" s="785" t="s">
        <v>8090</v>
      </c>
      <c r="F721" s="786">
        <v>44229</v>
      </c>
      <c r="G721" s="785" t="s">
        <v>5055</v>
      </c>
      <c r="H721" s="786">
        <v>44265</v>
      </c>
      <c r="I721" s="785" t="s">
        <v>13478</v>
      </c>
      <c r="J721" s="785" t="s">
        <v>629</v>
      </c>
      <c r="K721" s="785" t="s">
        <v>13479</v>
      </c>
      <c r="L721" s="785" t="s">
        <v>13480</v>
      </c>
      <c r="M721" s="785"/>
      <c r="N721" s="785"/>
      <c r="O721" s="785" t="s">
        <v>13481</v>
      </c>
      <c r="P721" s="787">
        <v>34.937800000000003</v>
      </c>
      <c r="Q721" s="787">
        <v>-0.54389299999999996</v>
      </c>
      <c r="R721" s="785" t="s">
        <v>843</v>
      </c>
      <c r="S721" s="785" t="s">
        <v>844</v>
      </c>
      <c r="T721" s="785" t="s">
        <v>3946</v>
      </c>
      <c r="U721" s="785" t="s">
        <v>13482</v>
      </c>
      <c r="V721" s="785">
        <v>6</v>
      </c>
      <c r="W721" s="785" t="s">
        <v>3276</v>
      </c>
      <c r="X721" s="785" t="s">
        <v>2754</v>
      </c>
      <c r="Y721" s="615" t="str">
        <f t="shared" si="11"/>
        <v>Joel Nyambane Moigare</v>
      </c>
      <c r="Z721" s="785" t="s">
        <v>2599</v>
      </c>
      <c r="AA721" s="785" t="s">
        <v>4349</v>
      </c>
      <c r="AB721" s="785" t="s">
        <v>2605</v>
      </c>
      <c r="AC721" s="785" t="s">
        <v>2606</v>
      </c>
      <c r="AD721" s="786">
        <v>44308</v>
      </c>
    </row>
    <row r="722" spans="1:30" ht="15.75">
      <c r="A722" s="785" t="s">
        <v>4301</v>
      </c>
      <c r="B722" s="785" t="s">
        <v>20786</v>
      </c>
      <c r="C722" s="785" t="s">
        <v>4303</v>
      </c>
      <c r="D722" s="785" t="s">
        <v>2599</v>
      </c>
      <c r="E722" s="785" t="s">
        <v>20787</v>
      </c>
      <c r="F722" s="786">
        <v>44224</v>
      </c>
      <c r="G722" s="785" t="s">
        <v>5055</v>
      </c>
      <c r="H722" s="786">
        <v>44265</v>
      </c>
      <c r="I722" s="785" t="s">
        <v>20788</v>
      </c>
      <c r="J722" s="785" t="s">
        <v>627</v>
      </c>
      <c r="K722" s="785" t="s">
        <v>20789</v>
      </c>
      <c r="L722" s="785" t="s">
        <v>20790</v>
      </c>
      <c r="M722" s="785" t="s">
        <v>20791</v>
      </c>
      <c r="N722" s="785"/>
      <c r="O722" s="785"/>
      <c r="P722" s="787">
        <v>36.229134999999999</v>
      </c>
      <c r="Q722" s="787">
        <v>3.3570000000000003E-2</v>
      </c>
      <c r="R722" s="785" t="s">
        <v>695</v>
      </c>
      <c r="S722" s="785" t="s">
        <v>2231</v>
      </c>
      <c r="T722" s="785" t="s">
        <v>2231</v>
      </c>
      <c r="U722" s="785" t="s">
        <v>2666</v>
      </c>
      <c r="V722" s="785">
        <v>8</v>
      </c>
      <c r="W722" s="785" t="s">
        <v>2668</v>
      </c>
      <c r="X722" s="785" t="s">
        <v>2630</v>
      </c>
      <c r="Y722" s="615" t="str">
        <f t="shared" si="11"/>
        <v>Reuben Kariuki Kimenyi</v>
      </c>
      <c r="Z722" s="785" t="s">
        <v>2599</v>
      </c>
      <c r="AA722" s="785" t="s">
        <v>4314</v>
      </c>
      <c r="AB722" s="785" t="s">
        <v>2683</v>
      </c>
      <c r="AC722" s="785" t="s">
        <v>2606</v>
      </c>
      <c r="AD722" s="786">
        <v>44318</v>
      </c>
    </row>
    <row r="723" spans="1:30" ht="15.75">
      <c r="A723" s="785" t="s">
        <v>4301</v>
      </c>
      <c r="B723" s="785" t="s">
        <v>10794</v>
      </c>
      <c r="C723" s="785" t="s">
        <v>4303</v>
      </c>
      <c r="D723" s="785" t="s">
        <v>2599</v>
      </c>
      <c r="E723" s="785" t="s">
        <v>10795</v>
      </c>
      <c r="F723" s="786">
        <v>44246</v>
      </c>
      <c r="G723" s="785" t="s">
        <v>10768</v>
      </c>
      <c r="H723" s="786">
        <v>44260</v>
      </c>
      <c r="I723" s="785" t="s">
        <v>10796</v>
      </c>
      <c r="J723" s="785" t="s">
        <v>629</v>
      </c>
      <c r="K723" s="785" t="s">
        <v>10797</v>
      </c>
      <c r="L723" s="785" t="s">
        <v>10798</v>
      </c>
      <c r="M723" s="785"/>
      <c r="N723" s="785"/>
      <c r="O723" s="785"/>
      <c r="P723" s="787">
        <v>37.670098000000003</v>
      </c>
      <c r="Q723" s="787">
        <v>-0.35041299999999997</v>
      </c>
      <c r="R723" s="785" t="s">
        <v>1266</v>
      </c>
      <c r="S723" s="785" t="s">
        <v>3150</v>
      </c>
      <c r="T723" s="785" t="s">
        <v>10799</v>
      </c>
      <c r="U723" s="785" t="s">
        <v>10800</v>
      </c>
      <c r="V723" s="785">
        <v>10</v>
      </c>
      <c r="W723" s="785" t="s">
        <v>3253</v>
      </c>
      <c r="X723" s="785" t="s">
        <v>10766</v>
      </c>
      <c r="Y723" s="615" t="str">
        <f t="shared" si="11"/>
        <v>Gideon Mbaabu</v>
      </c>
      <c r="Z723" s="785" t="s">
        <v>2599</v>
      </c>
      <c r="AA723" s="785" t="s">
        <v>4349</v>
      </c>
      <c r="AB723" s="785" t="s">
        <v>2683</v>
      </c>
      <c r="AC723" s="785" t="s">
        <v>2606</v>
      </c>
      <c r="AD723" s="786">
        <v>44356</v>
      </c>
    </row>
    <row r="724" spans="1:30" ht="15.75">
      <c r="A724" s="785" t="s">
        <v>4301</v>
      </c>
      <c r="B724" s="785" t="s">
        <v>24741</v>
      </c>
      <c r="C724" s="785" t="s">
        <v>4303</v>
      </c>
      <c r="D724" s="785" t="s">
        <v>2599</v>
      </c>
      <c r="E724" s="785" t="s">
        <v>20923</v>
      </c>
      <c r="F724" s="786">
        <v>44245</v>
      </c>
      <c r="G724" s="785" t="s">
        <v>24742</v>
      </c>
      <c r="H724" s="786">
        <v>44258</v>
      </c>
      <c r="I724" s="785" t="s">
        <v>24743</v>
      </c>
      <c r="J724" s="785" t="s">
        <v>627</v>
      </c>
      <c r="K724" s="785" t="s">
        <v>24744</v>
      </c>
      <c r="L724" s="785" t="s">
        <v>24745</v>
      </c>
      <c r="M724" s="785"/>
      <c r="N724" s="785"/>
      <c r="O724" s="785" t="s">
        <v>24746</v>
      </c>
      <c r="P724" s="787">
        <v>37.041643000000001</v>
      </c>
      <c r="Q724" s="787">
        <v>-1.2916099999999999</v>
      </c>
      <c r="R724" s="785" t="s">
        <v>2661</v>
      </c>
      <c r="S724" s="785" t="s">
        <v>2867</v>
      </c>
      <c r="T724" s="785" t="s">
        <v>3695</v>
      </c>
      <c r="U724" s="785" t="s">
        <v>24747</v>
      </c>
      <c r="V724" s="785">
        <v>12</v>
      </c>
      <c r="W724" s="785" t="s">
        <v>3803</v>
      </c>
      <c r="X724" s="785" t="s">
        <v>3803</v>
      </c>
      <c r="Y724" s="615" t="str">
        <f t="shared" si="11"/>
        <v>Timothy Kabue</v>
      </c>
      <c r="Z724" s="785" t="s">
        <v>2599</v>
      </c>
      <c r="AA724" s="785" t="s">
        <v>4314</v>
      </c>
      <c r="AB724" s="785" t="s">
        <v>2683</v>
      </c>
      <c r="AC724" s="785" t="s">
        <v>2606</v>
      </c>
      <c r="AD724" s="786">
        <v>44272</v>
      </c>
    </row>
    <row r="725" spans="1:30" ht="15.75">
      <c r="A725" s="785" t="s">
        <v>4301</v>
      </c>
      <c r="B725" s="785" t="s">
        <v>33020</v>
      </c>
      <c r="C725" s="785" t="s">
        <v>4303</v>
      </c>
      <c r="D725" s="785" t="s">
        <v>2599</v>
      </c>
      <c r="E725" s="785" t="s">
        <v>6420</v>
      </c>
      <c r="F725" s="786">
        <v>44248</v>
      </c>
      <c r="G725" s="785" t="s">
        <v>33021</v>
      </c>
      <c r="H725" s="786">
        <v>44256</v>
      </c>
      <c r="I725" s="785" t="s">
        <v>33022</v>
      </c>
      <c r="J725" s="785" t="s">
        <v>629</v>
      </c>
      <c r="K725" s="785" t="s">
        <v>33023</v>
      </c>
      <c r="L725" s="785" t="s">
        <v>33024</v>
      </c>
      <c r="M725" s="785" t="s">
        <v>33025</v>
      </c>
      <c r="N725" s="785"/>
      <c r="O725" s="785"/>
      <c r="P725" s="787">
        <v>37.085092000000003</v>
      </c>
      <c r="Q725" s="787">
        <v>-0.37331500000000001</v>
      </c>
      <c r="R725" s="785" t="s">
        <v>1056</v>
      </c>
      <c r="S725" s="785" t="s">
        <v>2893</v>
      </c>
      <c r="T725" s="785" t="s">
        <v>33026</v>
      </c>
      <c r="U725" s="785" t="s">
        <v>33027</v>
      </c>
      <c r="V725" s="785">
        <v>12</v>
      </c>
      <c r="W725" s="785" t="s">
        <v>4058</v>
      </c>
      <c r="X725" s="785"/>
      <c r="Y725" s="615" t="str">
        <f t="shared" si="11"/>
        <v>Mt Kenya Renewable energy</v>
      </c>
      <c r="Z725" s="785" t="s">
        <v>2599</v>
      </c>
      <c r="AA725" s="785" t="s">
        <v>4349</v>
      </c>
      <c r="AB725" s="785" t="s">
        <v>2605</v>
      </c>
      <c r="AC725" s="785" t="s">
        <v>2606</v>
      </c>
      <c r="AD725" s="786">
        <v>44331</v>
      </c>
    </row>
    <row r="726" spans="1:30" ht="15.75">
      <c r="A726" s="785" t="s">
        <v>4301</v>
      </c>
      <c r="B726" s="785" t="s">
        <v>19282</v>
      </c>
      <c r="C726" s="785" t="s">
        <v>4303</v>
      </c>
      <c r="D726" s="785" t="s">
        <v>2599</v>
      </c>
      <c r="E726" s="785" t="s">
        <v>8363</v>
      </c>
      <c r="F726" s="786">
        <v>44254</v>
      </c>
      <c r="G726" s="785" t="s">
        <v>8363</v>
      </c>
      <c r="H726" s="786">
        <v>44254</v>
      </c>
      <c r="I726" s="785" t="s">
        <v>19283</v>
      </c>
      <c r="J726" s="785" t="s">
        <v>629</v>
      </c>
      <c r="K726" s="785" t="s">
        <v>19284</v>
      </c>
      <c r="L726" s="785" t="s">
        <v>19285</v>
      </c>
      <c r="M726" s="785"/>
      <c r="N726" s="785"/>
      <c r="O726" s="785" t="s">
        <v>19286</v>
      </c>
      <c r="P726" s="787">
        <v>34.915557999999997</v>
      </c>
      <c r="Q726" s="787">
        <v>0.89564500000000002</v>
      </c>
      <c r="R726" s="785" t="s">
        <v>1189</v>
      </c>
      <c r="S726" s="785" t="s">
        <v>1368</v>
      </c>
      <c r="T726" s="785" t="s">
        <v>1368</v>
      </c>
      <c r="U726" s="785" t="s">
        <v>3923</v>
      </c>
      <c r="V726" s="785">
        <v>8</v>
      </c>
      <c r="W726" s="785" t="s">
        <v>19232</v>
      </c>
      <c r="X726" s="785" t="s">
        <v>3568</v>
      </c>
      <c r="Y726" s="615" t="str">
        <f t="shared" si="11"/>
        <v>Pafasi  Enterprise</v>
      </c>
      <c r="Z726" s="785" t="s">
        <v>2599</v>
      </c>
      <c r="AA726" s="785" t="s">
        <v>4349</v>
      </c>
      <c r="AB726" s="785" t="s">
        <v>2683</v>
      </c>
      <c r="AC726" s="785" t="s">
        <v>2606</v>
      </c>
      <c r="AD726" s="786">
        <v>44254</v>
      </c>
    </row>
    <row r="727" spans="1:30" ht="15.75">
      <c r="A727" s="785" t="s">
        <v>4301</v>
      </c>
      <c r="B727" s="785" t="s">
        <v>32372</v>
      </c>
      <c r="C727" s="785" t="s">
        <v>4303</v>
      </c>
      <c r="D727" s="785" t="s">
        <v>2599</v>
      </c>
      <c r="E727" s="785" t="s">
        <v>13493</v>
      </c>
      <c r="F727" s="786">
        <v>44216</v>
      </c>
      <c r="G727" s="785" t="s">
        <v>8363</v>
      </c>
      <c r="H727" s="786">
        <v>44254</v>
      </c>
      <c r="I727" s="785" t="s">
        <v>32373</v>
      </c>
      <c r="J727" s="785" t="s">
        <v>629</v>
      </c>
      <c r="K727" s="785" t="s">
        <v>2612</v>
      </c>
      <c r="L727" s="785" t="s">
        <v>32374</v>
      </c>
      <c r="M727" s="785"/>
      <c r="N727" s="785"/>
      <c r="O727" s="785" t="s">
        <v>32375</v>
      </c>
      <c r="P727" s="787">
        <v>36.657372000000002</v>
      </c>
      <c r="Q727" s="787">
        <v>-1.3743479999999999</v>
      </c>
      <c r="R727" s="785" t="s">
        <v>1325</v>
      </c>
      <c r="S727" s="785" t="s">
        <v>1326</v>
      </c>
      <c r="T727" s="785" t="s">
        <v>2861</v>
      </c>
      <c r="U727" s="785" t="s">
        <v>2924</v>
      </c>
      <c r="V727" s="785">
        <v>12</v>
      </c>
      <c r="W727" s="785" t="s">
        <v>4039</v>
      </c>
      <c r="X727" s="785"/>
      <c r="Y727" s="615" t="str">
        <f t="shared" si="11"/>
        <v>Nilelynk Innovators</v>
      </c>
      <c r="Z727" s="785" t="s">
        <v>2599</v>
      </c>
      <c r="AA727" s="785" t="s">
        <v>4314</v>
      </c>
      <c r="AB727" s="785" t="s">
        <v>2605</v>
      </c>
      <c r="AC727" s="785" t="s">
        <v>2606</v>
      </c>
      <c r="AD727" s="786">
        <v>44262</v>
      </c>
    </row>
    <row r="728" spans="1:30" ht="15.75">
      <c r="A728" s="785" t="s">
        <v>4301</v>
      </c>
      <c r="B728" s="785" t="s">
        <v>18318</v>
      </c>
      <c r="C728" s="785" t="s">
        <v>4322</v>
      </c>
      <c r="D728" s="785" t="s">
        <v>2902</v>
      </c>
      <c r="E728" s="785" t="s">
        <v>18319</v>
      </c>
      <c r="F728" s="786">
        <v>44203</v>
      </c>
      <c r="G728" s="785" t="s">
        <v>13311</v>
      </c>
      <c r="H728" s="786">
        <v>44253</v>
      </c>
      <c r="I728" s="785" t="s">
        <v>18320</v>
      </c>
      <c r="J728" s="785" t="s">
        <v>629</v>
      </c>
      <c r="K728" s="785" t="s">
        <v>2612</v>
      </c>
      <c r="L728" s="785" t="s">
        <v>18321</v>
      </c>
      <c r="M728" s="785"/>
      <c r="N728" s="785"/>
      <c r="O728" s="785" t="s">
        <v>18322</v>
      </c>
      <c r="P728" s="787">
        <v>35.032922999999997</v>
      </c>
      <c r="Q728" s="787">
        <v>0.98721199999999998</v>
      </c>
      <c r="R728" s="785" t="s">
        <v>1189</v>
      </c>
      <c r="S728" s="785" t="s">
        <v>1368</v>
      </c>
      <c r="T728" s="785" t="s">
        <v>1368</v>
      </c>
      <c r="U728" s="785" t="s">
        <v>18323</v>
      </c>
      <c r="V728" s="785">
        <v>10</v>
      </c>
      <c r="W728" s="785" t="s">
        <v>2722</v>
      </c>
      <c r="X728" s="785" t="s">
        <v>18203</v>
      </c>
      <c r="Y728" s="615" t="str">
        <f t="shared" si="11"/>
        <v>Ndima renewable Energy</v>
      </c>
      <c r="Z728" s="785" t="s">
        <v>2599</v>
      </c>
      <c r="AA728" s="785" t="s">
        <v>4349</v>
      </c>
      <c r="AB728" s="785" t="s">
        <v>2605</v>
      </c>
      <c r="AC728" s="785" t="s">
        <v>2606</v>
      </c>
      <c r="AD728" s="786">
        <v>44253</v>
      </c>
    </row>
    <row r="729" spans="1:30" ht="15.75">
      <c r="A729" s="785" t="s">
        <v>4301</v>
      </c>
      <c r="B729" s="785" t="s">
        <v>15440</v>
      </c>
      <c r="C729" s="785" t="s">
        <v>4303</v>
      </c>
      <c r="D729" s="785" t="s">
        <v>2599</v>
      </c>
      <c r="E729" s="785" t="s">
        <v>15441</v>
      </c>
      <c r="F729" s="786">
        <v>44228</v>
      </c>
      <c r="G729" s="785" t="s">
        <v>15442</v>
      </c>
      <c r="H729" s="786">
        <v>44252</v>
      </c>
      <c r="I729" s="785" t="s">
        <v>15443</v>
      </c>
      <c r="J729" s="785" t="s">
        <v>629</v>
      </c>
      <c r="K729" s="785" t="s">
        <v>15444</v>
      </c>
      <c r="L729" s="785" t="s">
        <v>15445</v>
      </c>
      <c r="M729" s="785" t="s">
        <v>15446</v>
      </c>
      <c r="N729" s="785"/>
      <c r="O729" s="785" t="s">
        <v>15447</v>
      </c>
      <c r="P729" s="787">
        <v>37.631570000000004</v>
      </c>
      <c r="Q729" s="787">
        <v>-0.31973000000000001</v>
      </c>
      <c r="R729" s="785" t="s">
        <v>1266</v>
      </c>
      <c r="S729" s="785" t="s">
        <v>3150</v>
      </c>
      <c r="T729" s="785" t="s">
        <v>15448</v>
      </c>
      <c r="U729" s="785" t="s">
        <v>3374</v>
      </c>
      <c r="V729" s="785">
        <v>8</v>
      </c>
      <c r="W729" s="785" t="s">
        <v>3253</v>
      </c>
      <c r="X729" s="785" t="s">
        <v>15449</v>
      </c>
      <c r="Y729" s="615" t="str">
        <f t="shared" si="11"/>
        <v>Julius Meme</v>
      </c>
      <c r="Z729" s="785" t="s">
        <v>2599</v>
      </c>
      <c r="AA729" s="785" t="s">
        <v>4349</v>
      </c>
      <c r="AB729" s="785" t="s">
        <v>2605</v>
      </c>
      <c r="AC729" s="785" t="s">
        <v>2606</v>
      </c>
      <c r="AD729" s="786">
        <v>44356</v>
      </c>
    </row>
    <row r="730" spans="1:30" ht="15.75">
      <c r="A730" s="785" t="s">
        <v>4301</v>
      </c>
      <c r="B730" s="785" t="s">
        <v>17182</v>
      </c>
      <c r="C730" s="785" t="s">
        <v>4303</v>
      </c>
      <c r="D730" s="785" t="s">
        <v>2599</v>
      </c>
      <c r="E730" s="785" t="s">
        <v>17183</v>
      </c>
      <c r="F730" s="786">
        <v>44201</v>
      </c>
      <c r="G730" s="785" t="s">
        <v>17184</v>
      </c>
      <c r="H730" s="786">
        <v>44251</v>
      </c>
      <c r="I730" s="785" t="s">
        <v>17185</v>
      </c>
      <c r="J730" s="785" t="s">
        <v>629</v>
      </c>
      <c r="K730" s="785" t="s">
        <v>17186</v>
      </c>
      <c r="L730" s="785" t="s">
        <v>17187</v>
      </c>
      <c r="M730" s="785"/>
      <c r="N730" s="785"/>
      <c r="O730" s="785" t="s">
        <v>17188</v>
      </c>
      <c r="P730" s="787">
        <v>35.567667</v>
      </c>
      <c r="Q730" s="787">
        <v>0.205844</v>
      </c>
      <c r="R730" s="785" t="s">
        <v>974</v>
      </c>
      <c r="S730" s="785" t="s">
        <v>3115</v>
      </c>
      <c r="T730" s="785" t="s">
        <v>17189</v>
      </c>
      <c r="U730" s="785" t="s">
        <v>17190</v>
      </c>
      <c r="V730" s="785">
        <v>16</v>
      </c>
      <c r="W730" s="785" t="s">
        <v>3116</v>
      </c>
      <c r="X730" s="785" t="s">
        <v>3116</v>
      </c>
      <c r="Y730" s="615" t="str">
        <f t="shared" si="11"/>
        <v>Luka Kiprop Maiyo</v>
      </c>
      <c r="Z730" s="785" t="s">
        <v>2599</v>
      </c>
      <c r="AA730" s="785" t="s">
        <v>4314</v>
      </c>
      <c r="AB730" s="785" t="s">
        <v>2605</v>
      </c>
      <c r="AC730" s="785" t="s">
        <v>2606</v>
      </c>
      <c r="AD730" s="786">
        <v>44251</v>
      </c>
    </row>
    <row r="731" spans="1:30" ht="15.75">
      <c r="A731" s="785" t="s">
        <v>4301</v>
      </c>
      <c r="B731" s="785" t="s">
        <v>4984</v>
      </c>
      <c r="C731" s="785" t="s">
        <v>4303</v>
      </c>
      <c r="D731" s="785" t="s">
        <v>2599</v>
      </c>
      <c r="E731" s="785" t="s">
        <v>4985</v>
      </c>
      <c r="F731" s="786">
        <v>44127</v>
      </c>
      <c r="G731" s="785" t="s">
        <v>4986</v>
      </c>
      <c r="H731" s="786">
        <v>44250</v>
      </c>
      <c r="I731" s="785" t="s">
        <v>4987</v>
      </c>
      <c r="J731" s="785" t="s">
        <v>627</v>
      </c>
      <c r="K731" s="785" t="s">
        <v>2612</v>
      </c>
      <c r="L731" s="785" t="s">
        <v>4988</v>
      </c>
      <c r="M731" s="785"/>
      <c r="N731" s="785"/>
      <c r="O731" s="785"/>
      <c r="P731" s="787">
        <v>35.305625999999997</v>
      </c>
      <c r="Q731" s="787">
        <v>0.56356399999999995</v>
      </c>
      <c r="R731" s="785" t="s">
        <v>893</v>
      </c>
      <c r="S731" s="785" t="s">
        <v>1356</v>
      </c>
      <c r="T731" s="785" t="s">
        <v>1356</v>
      </c>
      <c r="U731" s="785" t="s">
        <v>4989</v>
      </c>
      <c r="V731" s="785">
        <v>12</v>
      </c>
      <c r="W731" s="785" t="s">
        <v>2982</v>
      </c>
      <c r="X731" s="785" t="s">
        <v>4979</v>
      </c>
      <c r="Y731" s="615" t="str">
        <f t="shared" si="11"/>
        <v>Ambrose koech</v>
      </c>
      <c r="Z731" s="785" t="s">
        <v>2599</v>
      </c>
      <c r="AA731" s="785" t="s">
        <v>4314</v>
      </c>
      <c r="AB731" s="785" t="s">
        <v>2605</v>
      </c>
      <c r="AC731" s="785" t="s">
        <v>2606</v>
      </c>
      <c r="AD731" s="786">
        <v>44250</v>
      </c>
    </row>
    <row r="732" spans="1:30" ht="15.75">
      <c r="A732" s="785" t="s">
        <v>4301</v>
      </c>
      <c r="B732" s="785" t="s">
        <v>10096</v>
      </c>
      <c r="C732" s="785" t="s">
        <v>4303</v>
      </c>
      <c r="D732" s="785" t="s">
        <v>2599</v>
      </c>
      <c r="E732" s="785" t="s">
        <v>10097</v>
      </c>
      <c r="F732" s="786">
        <v>44188</v>
      </c>
      <c r="G732" s="785" t="s">
        <v>4986</v>
      </c>
      <c r="H732" s="786">
        <v>44250</v>
      </c>
      <c r="I732" s="785" t="s">
        <v>10098</v>
      </c>
      <c r="J732" s="785" t="s">
        <v>627</v>
      </c>
      <c r="K732" s="785" t="s">
        <v>10099</v>
      </c>
      <c r="L732" s="785" t="s">
        <v>10100</v>
      </c>
      <c r="M732" s="785"/>
      <c r="N732" s="785"/>
      <c r="O732" s="785"/>
      <c r="P732" s="787">
        <v>37.107709999999997</v>
      </c>
      <c r="Q732" s="787">
        <v>-1.122563</v>
      </c>
      <c r="R732" s="785" t="s">
        <v>821</v>
      </c>
      <c r="S732" s="785" t="s">
        <v>2997</v>
      </c>
      <c r="T732" s="785" t="s">
        <v>10101</v>
      </c>
      <c r="U732" s="785" t="s">
        <v>10101</v>
      </c>
      <c r="V732" s="785" t="s">
        <v>3177</v>
      </c>
      <c r="W732" s="785" t="s">
        <v>7551</v>
      </c>
      <c r="X732" s="785" t="s">
        <v>9775</v>
      </c>
      <c r="Y732" s="615" t="str">
        <f t="shared" si="11"/>
        <v>Frederick Kago</v>
      </c>
      <c r="Z732" s="785" t="s">
        <v>2599</v>
      </c>
      <c r="AA732" s="785" t="s">
        <v>4314</v>
      </c>
      <c r="AB732" s="785" t="s">
        <v>2605</v>
      </c>
      <c r="AC732" s="785" t="s">
        <v>2606</v>
      </c>
      <c r="AD732" s="786">
        <v>44250</v>
      </c>
    </row>
    <row r="733" spans="1:30" ht="15.75">
      <c r="A733" s="785" t="s">
        <v>4301</v>
      </c>
      <c r="B733" s="785" t="s">
        <v>20478</v>
      </c>
      <c r="C733" s="785" t="s">
        <v>4303</v>
      </c>
      <c r="D733" s="785" t="s">
        <v>2599</v>
      </c>
      <c r="E733" s="785" t="s">
        <v>14056</v>
      </c>
      <c r="F733" s="786">
        <v>44239</v>
      </c>
      <c r="G733" s="785" t="s">
        <v>4986</v>
      </c>
      <c r="H733" s="786">
        <v>44250</v>
      </c>
      <c r="I733" s="785" t="s">
        <v>20479</v>
      </c>
      <c r="J733" s="785" t="s">
        <v>627</v>
      </c>
      <c r="K733" s="785" t="s">
        <v>20480</v>
      </c>
      <c r="L733" s="785" t="s">
        <v>20481</v>
      </c>
      <c r="M733" s="785"/>
      <c r="N733" s="785"/>
      <c r="O733" s="785" t="s">
        <v>20482</v>
      </c>
      <c r="P733" s="787">
        <v>37.642152000000003</v>
      </c>
      <c r="Q733" s="787">
        <v>-7.0313000000000001E-2</v>
      </c>
      <c r="R733" s="785" t="s">
        <v>1104</v>
      </c>
      <c r="S733" s="785" t="s">
        <v>2643</v>
      </c>
      <c r="T733" s="785" t="s">
        <v>3534</v>
      </c>
      <c r="U733" s="785" t="s">
        <v>20483</v>
      </c>
      <c r="V733" s="785">
        <v>6</v>
      </c>
      <c r="W733" s="785" t="s">
        <v>8017</v>
      </c>
      <c r="X733" s="785" t="s">
        <v>20484</v>
      </c>
      <c r="Y733" s="615" t="str">
        <f t="shared" si="11"/>
        <v>Phineas Mawira</v>
      </c>
      <c r="Z733" s="785" t="s">
        <v>2599</v>
      </c>
      <c r="AA733" s="785" t="s">
        <v>4314</v>
      </c>
      <c r="AB733" s="785" t="s">
        <v>2683</v>
      </c>
      <c r="AC733" s="785" t="s">
        <v>2606</v>
      </c>
      <c r="AD733" s="786">
        <v>44250</v>
      </c>
    </row>
    <row r="734" spans="1:30" ht="15.75">
      <c r="A734" s="785" t="s">
        <v>4301</v>
      </c>
      <c r="B734" s="785" t="s">
        <v>17096</v>
      </c>
      <c r="C734" s="785" t="s">
        <v>4303</v>
      </c>
      <c r="D734" s="785" t="s">
        <v>2599</v>
      </c>
      <c r="E734" s="785" t="s">
        <v>10144</v>
      </c>
      <c r="F734" s="786">
        <v>44170</v>
      </c>
      <c r="G734" s="785" t="s">
        <v>7056</v>
      </c>
      <c r="H734" s="786">
        <v>44247</v>
      </c>
      <c r="I734" s="785" t="s">
        <v>17097</v>
      </c>
      <c r="J734" s="785" t="s">
        <v>627</v>
      </c>
      <c r="K734" s="785" t="s">
        <v>2612</v>
      </c>
      <c r="L734" s="785" t="s">
        <v>17098</v>
      </c>
      <c r="M734" s="785" t="s">
        <v>17099</v>
      </c>
      <c r="N734" s="785"/>
      <c r="O734" s="785" t="s">
        <v>17100</v>
      </c>
      <c r="P734" s="787">
        <v>35.110883000000001</v>
      </c>
      <c r="Q734" s="787">
        <v>0.58473200000000003</v>
      </c>
      <c r="R734" s="785" t="s">
        <v>893</v>
      </c>
      <c r="S734" s="785" t="s">
        <v>2882</v>
      </c>
      <c r="T734" s="785" t="s">
        <v>7806</v>
      </c>
      <c r="U734" s="785" t="s">
        <v>17101</v>
      </c>
      <c r="V734" s="785">
        <v>10</v>
      </c>
      <c r="W734" s="785" t="s">
        <v>3116</v>
      </c>
      <c r="X734" s="785" t="s">
        <v>17095</v>
      </c>
      <c r="Y734" s="615" t="str">
        <f t="shared" si="11"/>
        <v>Luka kiprop maiyo</v>
      </c>
      <c r="Z734" s="785" t="s">
        <v>2599</v>
      </c>
      <c r="AA734" s="785" t="s">
        <v>4314</v>
      </c>
      <c r="AB734" s="785" t="s">
        <v>2683</v>
      </c>
      <c r="AC734" s="785" t="s">
        <v>2606</v>
      </c>
      <c r="AD734" s="786">
        <v>44247</v>
      </c>
    </row>
    <row r="735" spans="1:30" ht="15.75">
      <c r="A735" s="785" t="s">
        <v>4301</v>
      </c>
      <c r="B735" s="785" t="s">
        <v>20082</v>
      </c>
      <c r="C735" s="785" t="s">
        <v>4379</v>
      </c>
      <c r="D735" s="785" t="s">
        <v>2598</v>
      </c>
      <c r="E735" s="785" t="s">
        <v>16036</v>
      </c>
      <c r="F735" s="786">
        <v>44211</v>
      </c>
      <c r="G735" s="785" t="s">
        <v>7056</v>
      </c>
      <c r="H735" s="786">
        <v>44247</v>
      </c>
      <c r="I735" s="785" t="s">
        <v>20083</v>
      </c>
      <c r="J735" s="785" t="s">
        <v>629</v>
      </c>
      <c r="K735" s="785" t="s">
        <v>20084</v>
      </c>
      <c r="L735" s="785" t="s">
        <v>20085</v>
      </c>
      <c r="M735" s="785"/>
      <c r="N735" s="785"/>
      <c r="O735" s="785" t="s">
        <v>20086</v>
      </c>
      <c r="P735" s="787">
        <v>35.104698999999997</v>
      </c>
      <c r="Q735" s="787">
        <v>-0.500668</v>
      </c>
      <c r="R735" s="785" t="s">
        <v>2053</v>
      </c>
      <c r="S735" s="785" t="s">
        <v>2098</v>
      </c>
      <c r="T735" s="785" t="s">
        <v>20087</v>
      </c>
      <c r="U735" s="785" t="s">
        <v>20088</v>
      </c>
      <c r="V735" s="785">
        <v>10</v>
      </c>
      <c r="W735" s="785" t="s">
        <v>3314</v>
      </c>
      <c r="X735" s="785" t="s">
        <v>3314</v>
      </c>
      <c r="Y735" s="615" t="str">
        <f t="shared" si="11"/>
        <v>Philip Kiget</v>
      </c>
      <c r="Z735" s="785" t="s">
        <v>2599</v>
      </c>
      <c r="AA735" s="785" t="s">
        <v>4314</v>
      </c>
      <c r="AB735" s="785" t="s">
        <v>2683</v>
      </c>
      <c r="AC735" s="785" t="s">
        <v>2606</v>
      </c>
      <c r="AD735" s="786">
        <v>44247</v>
      </c>
    </row>
    <row r="736" spans="1:30" ht="15.75">
      <c r="A736" s="785" t="s">
        <v>4301</v>
      </c>
      <c r="B736" s="785" t="s">
        <v>20646</v>
      </c>
      <c r="C736" s="785" t="s">
        <v>4303</v>
      </c>
      <c r="D736" s="785" t="s">
        <v>2599</v>
      </c>
      <c r="E736" s="785" t="s">
        <v>20398</v>
      </c>
      <c r="F736" s="786">
        <v>44237</v>
      </c>
      <c r="G736" s="785" t="s">
        <v>7056</v>
      </c>
      <c r="H736" s="786">
        <v>44247</v>
      </c>
      <c r="I736" s="785" t="s">
        <v>20647</v>
      </c>
      <c r="J736" s="785" t="s">
        <v>627</v>
      </c>
      <c r="K736" s="785" t="s">
        <v>20648</v>
      </c>
      <c r="L736" s="785" t="s">
        <v>20649</v>
      </c>
      <c r="M736" s="785"/>
      <c r="N736" s="785"/>
      <c r="O736" s="785" t="s">
        <v>20650</v>
      </c>
      <c r="P736" s="787">
        <v>37.682079999999999</v>
      </c>
      <c r="Q736" s="787">
        <v>-0.18831200000000001</v>
      </c>
      <c r="R736" s="785" t="s">
        <v>1104</v>
      </c>
      <c r="S736" s="785" t="s">
        <v>2643</v>
      </c>
      <c r="T736" s="785" t="s">
        <v>20651</v>
      </c>
      <c r="U736" s="785" t="s">
        <v>20652</v>
      </c>
      <c r="V736" s="785">
        <v>10</v>
      </c>
      <c r="W736" s="785" t="s">
        <v>8017</v>
      </c>
      <c r="X736" s="785" t="s">
        <v>20484</v>
      </c>
      <c r="Y736" s="615" t="str">
        <f t="shared" si="11"/>
        <v>Phineas Mawira</v>
      </c>
      <c r="Z736" s="785" t="s">
        <v>2599</v>
      </c>
      <c r="AA736" s="785" t="s">
        <v>4314</v>
      </c>
      <c r="AB736" s="785" t="s">
        <v>2683</v>
      </c>
      <c r="AC736" s="785" t="s">
        <v>2606</v>
      </c>
      <c r="AD736" s="786">
        <v>44280</v>
      </c>
    </row>
    <row r="737" spans="1:30" ht="15.75">
      <c r="A737" s="785" t="s">
        <v>4301</v>
      </c>
      <c r="B737" s="785" t="s">
        <v>22163</v>
      </c>
      <c r="C737" s="785" t="s">
        <v>4303</v>
      </c>
      <c r="D737" s="785" t="s">
        <v>2599</v>
      </c>
      <c r="E737" s="785" t="s">
        <v>22164</v>
      </c>
      <c r="F737" s="786">
        <v>44233</v>
      </c>
      <c r="G737" s="785" t="s">
        <v>7056</v>
      </c>
      <c r="H737" s="786">
        <v>44247</v>
      </c>
      <c r="I737" s="785" t="s">
        <v>22165</v>
      </c>
      <c r="J737" s="785" t="s">
        <v>629</v>
      </c>
      <c r="K737" s="785" t="s">
        <v>22166</v>
      </c>
      <c r="L737" s="785" t="s">
        <v>22167</v>
      </c>
      <c r="M737" s="785"/>
      <c r="N737" s="785"/>
      <c r="O737" s="785" t="s">
        <v>22168</v>
      </c>
      <c r="P737" s="787">
        <v>37.69811</v>
      </c>
      <c r="Q737" s="787">
        <v>-0.36569000000000002</v>
      </c>
      <c r="R737" s="785" t="s">
        <v>1266</v>
      </c>
      <c r="S737" s="785" t="s">
        <v>3150</v>
      </c>
      <c r="T737" s="785" t="s">
        <v>22169</v>
      </c>
      <c r="U737" s="785" t="s">
        <v>22170</v>
      </c>
      <c r="V737" s="785">
        <v>10</v>
      </c>
      <c r="W737" s="785" t="s">
        <v>2808</v>
      </c>
      <c r="X737" s="785" t="s">
        <v>3576</v>
      </c>
      <c r="Y737" s="615" t="str">
        <f t="shared" si="11"/>
        <v>Samuel Kirimi</v>
      </c>
      <c r="Z737" s="785" t="s">
        <v>2599</v>
      </c>
      <c r="AA737" s="785" t="s">
        <v>4349</v>
      </c>
      <c r="AB737" s="785" t="s">
        <v>2683</v>
      </c>
      <c r="AC737" s="785" t="s">
        <v>2606</v>
      </c>
      <c r="AD737" s="786">
        <v>44251</v>
      </c>
    </row>
    <row r="738" spans="1:30" ht="15.75">
      <c r="A738" s="785" t="s">
        <v>4301</v>
      </c>
      <c r="B738" s="785" t="s">
        <v>14576</v>
      </c>
      <c r="C738" s="785" t="s">
        <v>4303</v>
      </c>
      <c r="D738" s="785" t="s">
        <v>2599</v>
      </c>
      <c r="E738" s="785" t="s">
        <v>10795</v>
      </c>
      <c r="F738" s="786">
        <v>44246</v>
      </c>
      <c r="G738" s="785" t="s">
        <v>10795</v>
      </c>
      <c r="H738" s="786">
        <v>44246</v>
      </c>
      <c r="I738" s="785" t="s">
        <v>14577</v>
      </c>
      <c r="J738" s="785" t="s">
        <v>629</v>
      </c>
      <c r="K738" s="785" t="s">
        <v>14578</v>
      </c>
      <c r="L738" s="785" t="s">
        <v>14579</v>
      </c>
      <c r="M738" s="785"/>
      <c r="N738" s="785"/>
      <c r="O738" s="785" t="s">
        <v>14580</v>
      </c>
      <c r="P738" s="787">
        <v>37.320391999999998</v>
      </c>
      <c r="Q738" s="787">
        <v>-1.462083</v>
      </c>
      <c r="R738" s="785" t="s">
        <v>1729</v>
      </c>
      <c r="S738" s="785" t="s">
        <v>13390</v>
      </c>
      <c r="T738" s="785" t="s">
        <v>14581</v>
      </c>
      <c r="U738" s="785" t="s">
        <v>14582</v>
      </c>
      <c r="V738" s="785">
        <v>10</v>
      </c>
      <c r="W738" s="785" t="s">
        <v>4026</v>
      </c>
      <c r="X738" s="785" t="s">
        <v>4026</v>
      </c>
      <c r="Y738" s="615" t="str">
        <f t="shared" si="11"/>
        <v>Joram Gathogo Mutahi</v>
      </c>
      <c r="Z738" s="785" t="s">
        <v>2599</v>
      </c>
      <c r="AA738" s="785" t="s">
        <v>4314</v>
      </c>
      <c r="AB738" s="785" t="s">
        <v>2605</v>
      </c>
      <c r="AC738" s="785" t="s">
        <v>2606</v>
      </c>
      <c r="AD738" s="786">
        <v>44246</v>
      </c>
    </row>
    <row r="739" spans="1:30" ht="15.75">
      <c r="A739" s="785" t="s">
        <v>4301</v>
      </c>
      <c r="B739" s="785" t="s">
        <v>28729</v>
      </c>
      <c r="C739" s="785" t="s">
        <v>4303</v>
      </c>
      <c r="D739" s="785" t="s">
        <v>2599</v>
      </c>
      <c r="E739" s="785" t="s">
        <v>13953</v>
      </c>
      <c r="F739" s="786">
        <v>44206</v>
      </c>
      <c r="G739" s="785" t="s">
        <v>20923</v>
      </c>
      <c r="H739" s="786">
        <v>44245</v>
      </c>
      <c r="I739" s="785" t="s">
        <v>28730</v>
      </c>
      <c r="J739" s="785" t="s">
        <v>627</v>
      </c>
      <c r="K739" s="785" t="s">
        <v>2612</v>
      </c>
      <c r="L739" s="785" t="s">
        <v>28731</v>
      </c>
      <c r="M739" s="785"/>
      <c r="N739" s="785"/>
      <c r="O739" s="785" t="s">
        <v>28732</v>
      </c>
      <c r="P739" s="787">
        <v>36.783197000000001</v>
      </c>
      <c r="Q739" s="787">
        <v>-1.027244</v>
      </c>
      <c r="R739" s="785" t="s">
        <v>821</v>
      </c>
      <c r="S739" s="785" t="s">
        <v>871</v>
      </c>
      <c r="T739" s="785" t="s">
        <v>3336</v>
      </c>
      <c r="U739" s="785" t="s">
        <v>3813</v>
      </c>
      <c r="V739" s="785">
        <v>8</v>
      </c>
      <c r="W739" s="785" t="s">
        <v>2998</v>
      </c>
      <c r="X739" s="785"/>
      <c r="Y739" s="615" t="str">
        <f t="shared" si="11"/>
        <v>Geoffrey Ndua Mbugua</v>
      </c>
      <c r="Z739" s="785" t="s">
        <v>2599</v>
      </c>
      <c r="AA739" s="785" t="s">
        <v>4314</v>
      </c>
      <c r="AB739" s="785" t="s">
        <v>2605</v>
      </c>
      <c r="AC739" s="785" t="s">
        <v>2606</v>
      </c>
      <c r="AD739" s="786">
        <v>44266</v>
      </c>
    </row>
    <row r="740" spans="1:30" ht="15.75">
      <c r="A740" s="785" t="s">
        <v>4301</v>
      </c>
      <c r="B740" s="785" t="s">
        <v>31138</v>
      </c>
      <c r="C740" s="785" t="s">
        <v>4379</v>
      </c>
      <c r="D740" s="785" t="s">
        <v>2598</v>
      </c>
      <c r="E740" s="785" t="s">
        <v>9469</v>
      </c>
      <c r="F740" s="786">
        <v>44145</v>
      </c>
      <c r="G740" s="785" t="s">
        <v>20923</v>
      </c>
      <c r="H740" s="786">
        <v>44245</v>
      </c>
      <c r="I740" s="785" t="s">
        <v>31139</v>
      </c>
      <c r="J740" s="785" t="s">
        <v>629</v>
      </c>
      <c r="K740" s="785" t="s">
        <v>31140</v>
      </c>
      <c r="L740" s="785" t="s">
        <v>31141</v>
      </c>
      <c r="M740" s="785"/>
      <c r="N740" s="785"/>
      <c r="O740" s="785" t="s">
        <v>31142</v>
      </c>
      <c r="P740" s="787">
        <v>35.174106999999999</v>
      </c>
      <c r="Q740" s="787">
        <v>0.33280399999999999</v>
      </c>
      <c r="R740" s="785" t="s">
        <v>916</v>
      </c>
      <c r="S740" s="785" t="s">
        <v>917</v>
      </c>
      <c r="T740" s="785" t="s">
        <v>3046</v>
      </c>
      <c r="U740" s="785" t="s">
        <v>31143</v>
      </c>
      <c r="V740" s="785">
        <v>10</v>
      </c>
      <c r="W740" s="785" t="s">
        <v>11598</v>
      </c>
      <c r="X740" s="785"/>
      <c r="Y740" s="615" t="str">
        <f t="shared" si="11"/>
        <v>Kelvin Kimutai</v>
      </c>
      <c r="Z740" s="785" t="s">
        <v>2599</v>
      </c>
      <c r="AA740" s="785" t="s">
        <v>4314</v>
      </c>
      <c r="AB740" s="785" t="s">
        <v>2683</v>
      </c>
      <c r="AC740" s="785" t="s">
        <v>2606</v>
      </c>
      <c r="AD740" s="786">
        <v>44250</v>
      </c>
    </row>
    <row r="741" spans="1:30" ht="15.75">
      <c r="A741" s="785" t="s">
        <v>4301</v>
      </c>
      <c r="B741" s="785" t="s">
        <v>19354</v>
      </c>
      <c r="C741" s="785" t="s">
        <v>4303</v>
      </c>
      <c r="D741" s="785" t="s">
        <v>2599</v>
      </c>
      <c r="E741" s="785" t="s">
        <v>19355</v>
      </c>
      <c r="F741" s="786">
        <v>44244</v>
      </c>
      <c r="G741" s="785" t="s">
        <v>19355</v>
      </c>
      <c r="H741" s="786">
        <v>44244</v>
      </c>
      <c r="I741" s="785" t="s">
        <v>19356</v>
      </c>
      <c r="J741" s="785" t="s">
        <v>629</v>
      </c>
      <c r="K741" s="785" t="s">
        <v>19357</v>
      </c>
      <c r="L741" s="785" t="s">
        <v>19358</v>
      </c>
      <c r="M741" s="785"/>
      <c r="N741" s="785"/>
      <c r="O741" s="785" t="s">
        <v>19359</v>
      </c>
      <c r="P741" s="787">
        <v>35.086362000000001</v>
      </c>
      <c r="Q741" s="787">
        <v>1.0724119999999999</v>
      </c>
      <c r="R741" s="785" t="s">
        <v>1189</v>
      </c>
      <c r="S741" s="785" t="s">
        <v>1494</v>
      </c>
      <c r="T741" s="785" t="s">
        <v>3048</v>
      </c>
      <c r="U741" s="785" t="s">
        <v>19360</v>
      </c>
      <c r="V741" s="785">
        <v>10</v>
      </c>
      <c r="W741" s="785" t="s">
        <v>19232</v>
      </c>
      <c r="X741" s="785" t="s">
        <v>3568</v>
      </c>
      <c r="Y741" s="615" t="str">
        <f t="shared" si="11"/>
        <v>Pafasi  Enterprise</v>
      </c>
      <c r="Z741" s="785" t="s">
        <v>2599</v>
      </c>
      <c r="AA741" s="785" t="s">
        <v>4349</v>
      </c>
      <c r="AB741" s="785" t="s">
        <v>2683</v>
      </c>
      <c r="AC741" s="785" t="s">
        <v>2606</v>
      </c>
      <c r="AD741" s="786">
        <v>44244</v>
      </c>
    </row>
    <row r="742" spans="1:30" ht="15.75">
      <c r="A742" s="785" t="s">
        <v>4301</v>
      </c>
      <c r="B742" s="785" t="s">
        <v>5118</v>
      </c>
      <c r="C742" s="785" t="s">
        <v>4322</v>
      </c>
      <c r="D742" s="785" t="s">
        <v>2902</v>
      </c>
      <c r="E742" s="785" t="s">
        <v>5119</v>
      </c>
      <c r="F742" s="786">
        <v>44181</v>
      </c>
      <c r="G742" s="785" t="s">
        <v>5120</v>
      </c>
      <c r="H742" s="786">
        <v>44243</v>
      </c>
      <c r="I742" s="785" t="s">
        <v>5121</v>
      </c>
      <c r="J742" s="785" t="s">
        <v>629</v>
      </c>
      <c r="K742" s="785" t="s">
        <v>5122</v>
      </c>
      <c r="L742" s="785" t="s">
        <v>5123</v>
      </c>
      <c r="M742" s="785"/>
      <c r="N742" s="785"/>
      <c r="O742" s="785" t="s">
        <v>5124</v>
      </c>
      <c r="P742" s="787">
        <v>39.847188000000003</v>
      </c>
      <c r="Q742" s="787">
        <v>-3.618722</v>
      </c>
      <c r="R742" s="785" t="s">
        <v>1671</v>
      </c>
      <c r="S742" s="785" t="s">
        <v>3084</v>
      </c>
      <c r="T742" s="785" t="s">
        <v>5125</v>
      </c>
      <c r="U742" s="785" t="s">
        <v>5126</v>
      </c>
      <c r="V742" s="785">
        <v>12</v>
      </c>
      <c r="W742" s="785" t="s">
        <v>2693</v>
      </c>
      <c r="X742" s="785" t="s">
        <v>2786</v>
      </c>
      <c r="Y742" s="615" t="str">
        <f t="shared" si="11"/>
        <v>Andcol  Enterprises</v>
      </c>
      <c r="Z742" s="785" t="s">
        <v>2599</v>
      </c>
      <c r="AA742" s="785" t="s">
        <v>4349</v>
      </c>
      <c r="AB742" s="785" t="s">
        <v>2605</v>
      </c>
      <c r="AC742" s="785" t="s">
        <v>2606</v>
      </c>
      <c r="AD742" s="786">
        <v>44243</v>
      </c>
    </row>
    <row r="743" spans="1:30" ht="15.75">
      <c r="A743" s="785" t="s">
        <v>4301</v>
      </c>
      <c r="B743" s="785" t="s">
        <v>20455</v>
      </c>
      <c r="C743" s="785" t="s">
        <v>4303</v>
      </c>
      <c r="D743" s="785" t="s">
        <v>2599</v>
      </c>
      <c r="E743" s="785" t="s">
        <v>20456</v>
      </c>
      <c r="F743" s="786">
        <v>44192</v>
      </c>
      <c r="G743" s="785" t="s">
        <v>11967</v>
      </c>
      <c r="H743" s="786">
        <v>44242</v>
      </c>
      <c r="I743" s="785" t="s">
        <v>20457</v>
      </c>
      <c r="J743" s="785" t="s">
        <v>629</v>
      </c>
      <c r="K743" s="785" t="s">
        <v>20458</v>
      </c>
      <c r="L743" s="785" t="s">
        <v>20459</v>
      </c>
      <c r="M743" s="785"/>
      <c r="N743" s="785"/>
      <c r="O743" s="785"/>
      <c r="P743" s="787">
        <v>35.237327000000001</v>
      </c>
      <c r="Q743" s="787">
        <v>-0.33316800000000002</v>
      </c>
      <c r="R743" s="785" t="s">
        <v>2053</v>
      </c>
      <c r="S743" s="785" t="s">
        <v>3954</v>
      </c>
      <c r="T743" s="785" t="s">
        <v>15006</v>
      </c>
      <c r="U743" s="785" t="s">
        <v>20460</v>
      </c>
      <c r="V743" s="785" t="s">
        <v>6703</v>
      </c>
      <c r="W743" s="785" t="s">
        <v>2760</v>
      </c>
      <c r="X743" s="785" t="s">
        <v>2760</v>
      </c>
      <c r="Y743" s="615" t="str">
        <f t="shared" si="11"/>
        <v>Philip Kurgat</v>
      </c>
      <c r="Z743" s="785" t="s">
        <v>2599</v>
      </c>
      <c r="AA743" s="785" t="s">
        <v>4314</v>
      </c>
      <c r="AB743" s="785" t="s">
        <v>2683</v>
      </c>
      <c r="AC743" s="785" t="s">
        <v>2606</v>
      </c>
      <c r="AD743" s="786">
        <v>44256</v>
      </c>
    </row>
    <row r="744" spans="1:30" ht="15.75">
      <c r="A744" s="785" t="s">
        <v>4301</v>
      </c>
      <c r="B744" s="785" t="s">
        <v>14154</v>
      </c>
      <c r="C744" s="785" t="s">
        <v>4379</v>
      </c>
      <c r="D744" s="785" t="s">
        <v>2598</v>
      </c>
      <c r="E744" s="785" t="s">
        <v>8315</v>
      </c>
      <c r="F744" s="786">
        <v>44197</v>
      </c>
      <c r="G744" s="785" t="s">
        <v>14155</v>
      </c>
      <c r="H744" s="786">
        <v>44241</v>
      </c>
      <c r="I744" s="785" t="s">
        <v>14156</v>
      </c>
      <c r="J744" s="785" t="s">
        <v>627</v>
      </c>
      <c r="K744" s="785" t="s">
        <v>2612</v>
      </c>
      <c r="L744" s="785" t="s">
        <v>14157</v>
      </c>
      <c r="M744" s="785"/>
      <c r="N744" s="785"/>
      <c r="O744" s="785" t="s">
        <v>14158</v>
      </c>
      <c r="P744" s="787">
        <v>36.844433000000002</v>
      </c>
      <c r="Q744" s="787">
        <v>-1.1610119999999999</v>
      </c>
      <c r="R744" s="785" t="s">
        <v>821</v>
      </c>
      <c r="S744" s="785" t="s">
        <v>821</v>
      </c>
      <c r="T744" s="785" t="s">
        <v>2624</v>
      </c>
      <c r="U744" s="785" t="s">
        <v>2624</v>
      </c>
      <c r="V744" s="785">
        <v>10</v>
      </c>
      <c r="W744" s="785" t="s">
        <v>14152</v>
      </c>
      <c r="X744" s="785" t="s">
        <v>3915</v>
      </c>
      <c r="Y744" s="615" t="str">
        <f t="shared" si="11"/>
        <v>John Chege</v>
      </c>
      <c r="Z744" s="785" t="s">
        <v>2599</v>
      </c>
      <c r="AA744" s="785" t="s">
        <v>4314</v>
      </c>
      <c r="AB744" s="785" t="s">
        <v>2683</v>
      </c>
      <c r="AC744" s="785" t="s">
        <v>2606</v>
      </c>
      <c r="AD744" s="786">
        <v>44272</v>
      </c>
    </row>
    <row r="745" spans="1:30" ht="15.75">
      <c r="A745" s="785" t="s">
        <v>4301</v>
      </c>
      <c r="B745" s="785" t="s">
        <v>14054</v>
      </c>
      <c r="C745" s="785" t="s">
        <v>4379</v>
      </c>
      <c r="D745" s="785" t="s">
        <v>4418</v>
      </c>
      <c r="E745" s="785" t="s">
        <v>14055</v>
      </c>
      <c r="F745" s="786">
        <v>44214</v>
      </c>
      <c r="G745" s="785" t="s">
        <v>14056</v>
      </c>
      <c r="H745" s="786">
        <v>44239</v>
      </c>
      <c r="I745" s="785" t="s">
        <v>14057</v>
      </c>
      <c r="J745" s="785" t="s">
        <v>627</v>
      </c>
      <c r="K745" s="785" t="s">
        <v>14058</v>
      </c>
      <c r="L745" s="785" t="s">
        <v>14059</v>
      </c>
      <c r="M745" s="785"/>
      <c r="N745" s="785"/>
      <c r="O745" s="785" t="s">
        <v>14060</v>
      </c>
      <c r="P745" s="787">
        <v>35.155745000000003</v>
      </c>
      <c r="Q745" s="787">
        <v>0.287018</v>
      </c>
      <c r="R745" s="785" t="s">
        <v>916</v>
      </c>
      <c r="S745" s="785" t="s">
        <v>2839</v>
      </c>
      <c r="T745" s="785" t="s">
        <v>3169</v>
      </c>
      <c r="U745" s="785" t="s">
        <v>7825</v>
      </c>
      <c r="V745" s="785">
        <v>8</v>
      </c>
      <c r="W745" s="785" t="s">
        <v>13959</v>
      </c>
      <c r="X745" s="785" t="s">
        <v>4693</v>
      </c>
      <c r="Y745" s="615" t="str">
        <f t="shared" si="11"/>
        <v>John Bett</v>
      </c>
      <c r="Z745" s="785" t="s">
        <v>2599</v>
      </c>
      <c r="AA745" s="785" t="s">
        <v>4314</v>
      </c>
      <c r="AB745" s="785" t="s">
        <v>2683</v>
      </c>
      <c r="AC745" s="785" t="s">
        <v>2606</v>
      </c>
      <c r="AD745" s="786">
        <v>44242</v>
      </c>
    </row>
    <row r="746" spans="1:30" ht="15.75">
      <c r="A746" s="785" t="s">
        <v>4301</v>
      </c>
      <c r="B746" s="785" t="s">
        <v>6456</v>
      </c>
      <c r="C746" s="785" t="s">
        <v>4303</v>
      </c>
      <c r="D746" s="785" t="s">
        <v>2599</v>
      </c>
      <c r="E746" s="785" t="s">
        <v>6457</v>
      </c>
      <c r="F746" s="786">
        <v>44238</v>
      </c>
      <c r="G746" s="785" t="s">
        <v>6457</v>
      </c>
      <c r="H746" s="786">
        <v>44238</v>
      </c>
      <c r="I746" s="785" t="s">
        <v>6458</v>
      </c>
      <c r="J746" s="785" t="s">
        <v>627</v>
      </c>
      <c r="K746" s="785" t="s">
        <v>6459</v>
      </c>
      <c r="L746" s="785" t="s">
        <v>6460</v>
      </c>
      <c r="M746" s="785" t="s">
        <v>6461</v>
      </c>
      <c r="N746" s="785"/>
      <c r="O746" s="785"/>
      <c r="P746" s="787">
        <v>36.567152999999998</v>
      </c>
      <c r="Q746" s="787">
        <v>-0.77368700000000001</v>
      </c>
      <c r="R746" s="785" t="s">
        <v>1228</v>
      </c>
      <c r="S746" s="785" t="s">
        <v>2633</v>
      </c>
      <c r="T746" s="785" t="s">
        <v>2956</v>
      </c>
      <c r="U746" s="785" t="s">
        <v>3622</v>
      </c>
      <c r="V746" s="785">
        <v>6</v>
      </c>
      <c r="W746" s="785" t="s">
        <v>3025</v>
      </c>
      <c r="X746" s="785" t="s">
        <v>6462</v>
      </c>
      <c r="Y746" s="615" t="str">
        <f t="shared" si="11"/>
        <v>Chege</v>
      </c>
      <c r="Z746" s="785" t="s">
        <v>2599</v>
      </c>
      <c r="AA746" s="785" t="s">
        <v>4349</v>
      </c>
      <c r="AB746" s="785" t="s">
        <v>2683</v>
      </c>
      <c r="AC746" s="785" t="s">
        <v>2606</v>
      </c>
      <c r="AD746" s="786">
        <v>44238</v>
      </c>
    </row>
    <row r="747" spans="1:30" ht="15.75">
      <c r="A747" s="785" t="s">
        <v>4301</v>
      </c>
      <c r="B747" s="785" t="s">
        <v>31144</v>
      </c>
      <c r="C747" s="785" t="s">
        <v>4303</v>
      </c>
      <c r="D747" s="785" t="s">
        <v>2599</v>
      </c>
      <c r="E747" s="785" t="s">
        <v>5281</v>
      </c>
      <c r="F747" s="786">
        <v>44207</v>
      </c>
      <c r="G747" s="785" t="s">
        <v>6457</v>
      </c>
      <c r="H747" s="786">
        <v>44238</v>
      </c>
      <c r="I747" s="785" t="s">
        <v>31145</v>
      </c>
      <c r="J747" s="785" t="s">
        <v>629</v>
      </c>
      <c r="K747" s="785" t="s">
        <v>31146</v>
      </c>
      <c r="L747" s="785" t="s">
        <v>31147</v>
      </c>
      <c r="M747" s="785"/>
      <c r="N747" s="785"/>
      <c r="O747" s="785" t="s">
        <v>31148</v>
      </c>
      <c r="P747" s="787">
        <v>37.294559</v>
      </c>
      <c r="Q747" s="787">
        <v>-0.45157799999999998</v>
      </c>
      <c r="R747" s="785" t="s">
        <v>1961</v>
      </c>
      <c r="S747" s="785" t="s">
        <v>1962</v>
      </c>
      <c r="T747" s="785" t="s">
        <v>31149</v>
      </c>
      <c r="U747" s="785" t="s">
        <v>31150</v>
      </c>
      <c r="V747" s="785">
        <v>10</v>
      </c>
      <c r="W747" s="785" t="s">
        <v>11964</v>
      </c>
      <c r="X747" s="785"/>
      <c r="Y747" s="615" t="str">
        <f t="shared" si="11"/>
        <v>James Muchira Mwai</v>
      </c>
      <c r="Z747" s="785" t="s">
        <v>2599</v>
      </c>
      <c r="AA747" s="785" t="s">
        <v>4314</v>
      </c>
      <c r="AB747" s="785" t="s">
        <v>2683</v>
      </c>
      <c r="AC747" s="785" t="s">
        <v>2606</v>
      </c>
      <c r="AD747" s="786">
        <v>44272</v>
      </c>
    </row>
    <row r="748" spans="1:30" ht="15.75">
      <c r="A748" s="785" t="s">
        <v>4301</v>
      </c>
      <c r="B748" s="785" t="s">
        <v>20396</v>
      </c>
      <c r="C748" s="785" t="s">
        <v>4379</v>
      </c>
      <c r="D748" s="785" t="s">
        <v>2598</v>
      </c>
      <c r="E748" s="785" t="s">
        <v>20397</v>
      </c>
      <c r="F748" s="786">
        <v>44200</v>
      </c>
      <c r="G748" s="785" t="s">
        <v>20398</v>
      </c>
      <c r="H748" s="786">
        <v>44237</v>
      </c>
      <c r="I748" s="785" t="s">
        <v>20399</v>
      </c>
      <c r="J748" s="785" t="s">
        <v>629</v>
      </c>
      <c r="K748" s="785" t="s">
        <v>20400</v>
      </c>
      <c r="L748" s="785" t="s">
        <v>20401</v>
      </c>
      <c r="M748" s="785" t="s">
        <v>20402</v>
      </c>
      <c r="N748" s="785"/>
      <c r="O748" s="785" t="s">
        <v>20403</v>
      </c>
      <c r="P748" s="787">
        <v>35.141919999999999</v>
      </c>
      <c r="Q748" s="787">
        <v>-0.63319199999999998</v>
      </c>
      <c r="R748" s="785" t="s">
        <v>2053</v>
      </c>
      <c r="S748" s="785" t="s">
        <v>2098</v>
      </c>
      <c r="T748" s="785" t="s">
        <v>2759</v>
      </c>
      <c r="U748" s="785" t="s">
        <v>20404</v>
      </c>
      <c r="V748" s="785">
        <v>12</v>
      </c>
      <c r="W748" s="785" t="s">
        <v>2760</v>
      </c>
      <c r="X748" s="785" t="s">
        <v>2760</v>
      </c>
      <c r="Y748" s="615" t="str">
        <f t="shared" si="11"/>
        <v>Philip Kurgat</v>
      </c>
      <c r="Z748" s="785" t="s">
        <v>2599</v>
      </c>
      <c r="AA748" s="785" t="s">
        <v>4314</v>
      </c>
      <c r="AB748" s="785" t="s">
        <v>2683</v>
      </c>
      <c r="AC748" s="785" t="s">
        <v>2606</v>
      </c>
      <c r="AD748" s="786">
        <v>44286</v>
      </c>
    </row>
    <row r="749" spans="1:30" ht="15.75">
      <c r="A749" s="785" t="s">
        <v>4301</v>
      </c>
      <c r="B749" s="785" t="s">
        <v>21009</v>
      </c>
      <c r="C749" s="785" t="s">
        <v>4303</v>
      </c>
      <c r="D749" s="785" t="s">
        <v>2599</v>
      </c>
      <c r="E749" s="785" t="s">
        <v>10685</v>
      </c>
      <c r="F749" s="786">
        <v>44185</v>
      </c>
      <c r="G749" s="785" t="s">
        <v>21010</v>
      </c>
      <c r="H749" s="786">
        <v>44235</v>
      </c>
      <c r="I749" s="785" t="s">
        <v>21011</v>
      </c>
      <c r="J749" s="785" t="s">
        <v>627</v>
      </c>
      <c r="K749" s="785" t="s">
        <v>2612</v>
      </c>
      <c r="L749" s="785" t="s">
        <v>21012</v>
      </c>
      <c r="M749" s="785" t="s">
        <v>21013</v>
      </c>
      <c r="N749" s="785"/>
      <c r="O749" s="785" t="s">
        <v>21014</v>
      </c>
      <c r="P749" s="787">
        <v>35.057232999999997</v>
      </c>
      <c r="Q749" s="787">
        <v>1.020408</v>
      </c>
      <c r="R749" s="785" t="s">
        <v>1189</v>
      </c>
      <c r="S749" s="785" t="s">
        <v>1190</v>
      </c>
      <c r="T749" s="785" t="s">
        <v>21015</v>
      </c>
      <c r="U749" s="785" t="s">
        <v>21016</v>
      </c>
      <c r="V749" s="785">
        <v>9</v>
      </c>
      <c r="W749" s="785" t="s">
        <v>2608</v>
      </c>
      <c r="X749" s="785" t="s">
        <v>2664</v>
      </c>
      <c r="Y749" s="615" t="str">
        <f t="shared" si="11"/>
        <v>Robert</v>
      </c>
      <c r="Z749" s="785" t="s">
        <v>2599</v>
      </c>
      <c r="AA749" s="785" t="s">
        <v>5464</v>
      </c>
      <c r="AB749" s="785" t="s">
        <v>2609</v>
      </c>
      <c r="AC749" s="785" t="s">
        <v>2610</v>
      </c>
      <c r="AD749" s="786">
        <v>44257</v>
      </c>
    </row>
    <row r="750" spans="1:30" ht="15.75">
      <c r="A750" s="785" t="s">
        <v>4301</v>
      </c>
      <c r="B750" s="785" t="s">
        <v>25269</v>
      </c>
      <c r="C750" s="785" t="s">
        <v>4379</v>
      </c>
      <c r="D750" s="785" t="s">
        <v>4418</v>
      </c>
      <c r="E750" s="785" t="s">
        <v>10685</v>
      </c>
      <c r="F750" s="786">
        <v>44185</v>
      </c>
      <c r="G750" s="785" t="s">
        <v>21010</v>
      </c>
      <c r="H750" s="786">
        <v>44235</v>
      </c>
      <c r="I750" s="785" t="s">
        <v>25270</v>
      </c>
      <c r="J750" s="785" t="s">
        <v>629</v>
      </c>
      <c r="K750" s="785" t="s">
        <v>25271</v>
      </c>
      <c r="L750" s="785" t="s">
        <v>25272</v>
      </c>
      <c r="M750" s="785" t="s">
        <v>25273</v>
      </c>
      <c r="N750" s="785"/>
      <c r="O750" s="785" t="s">
        <v>25274</v>
      </c>
      <c r="P750" s="787">
        <v>36.976861999999997</v>
      </c>
      <c r="Q750" s="787">
        <v>-0.986483</v>
      </c>
      <c r="R750" s="785" t="s">
        <v>821</v>
      </c>
      <c r="S750" s="785" t="s">
        <v>2120</v>
      </c>
      <c r="T750" s="785" t="s">
        <v>2704</v>
      </c>
      <c r="U750" s="785" t="s">
        <v>25275</v>
      </c>
      <c r="V750" s="785">
        <v>12</v>
      </c>
      <c r="W750" s="785" t="s">
        <v>4047</v>
      </c>
      <c r="X750" s="785" t="s">
        <v>2647</v>
      </c>
      <c r="Y750" s="615" t="str">
        <f t="shared" si="11"/>
        <v>Washington Mwangi Muinuki</v>
      </c>
      <c r="Z750" s="785" t="s">
        <v>2599</v>
      </c>
      <c r="AA750" s="785" t="s">
        <v>4314</v>
      </c>
      <c r="AB750" s="785" t="s">
        <v>2605</v>
      </c>
      <c r="AC750" s="785" t="s">
        <v>2606</v>
      </c>
      <c r="AD750" s="786">
        <v>44281</v>
      </c>
    </row>
    <row r="751" spans="1:30" ht="15.75">
      <c r="A751" s="785" t="s">
        <v>4301</v>
      </c>
      <c r="B751" s="785" t="s">
        <v>21105</v>
      </c>
      <c r="C751" s="785" t="s">
        <v>4379</v>
      </c>
      <c r="D751" s="785" t="s">
        <v>2598</v>
      </c>
      <c r="E751" s="785" t="s">
        <v>12358</v>
      </c>
      <c r="F751" s="786">
        <v>44166</v>
      </c>
      <c r="G751" s="785" t="s">
        <v>7949</v>
      </c>
      <c r="H751" s="786">
        <v>44234</v>
      </c>
      <c r="I751" s="785" t="s">
        <v>21106</v>
      </c>
      <c r="J751" s="785" t="s">
        <v>627</v>
      </c>
      <c r="K751" s="785" t="s">
        <v>2612</v>
      </c>
      <c r="L751" s="785" t="s">
        <v>21107</v>
      </c>
      <c r="M751" s="785"/>
      <c r="N751" s="785"/>
      <c r="O751" s="785" t="s">
        <v>21108</v>
      </c>
      <c r="P751" s="787">
        <v>36.038302999999999</v>
      </c>
      <c r="Q751" s="787">
        <v>-0.32817400000000002</v>
      </c>
      <c r="R751" s="785" t="s">
        <v>695</v>
      </c>
      <c r="S751" s="785" t="s">
        <v>696</v>
      </c>
      <c r="T751" s="785" t="s">
        <v>3160</v>
      </c>
      <c r="U751" s="785" t="s">
        <v>2929</v>
      </c>
      <c r="V751" s="785">
        <v>8</v>
      </c>
      <c r="W751" s="785" t="s">
        <v>21103</v>
      </c>
      <c r="X751" s="785" t="s">
        <v>21104</v>
      </c>
      <c r="Y751" s="615" t="str">
        <f t="shared" si="11"/>
        <v>Robert Ngetich</v>
      </c>
      <c r="Z751" s="785" t="s">
        <v>2599</v>
      </c>
      <c r="AA751" s="785" t="s">
        <v>4314</v>
      </c>
      <c r="AB751" s="785" t="s">
        <v>2683</v>
      </c>
      <c r="AC751" s="785" t="s">
        <v>2606</v>
      </c>
      <c r="AD751" s="786">
        <v>44295</v>
      </c>
    </row>
    <row r="752" spans="1:30" ht="15.75">
      <c r="A752" s="785" t="s">
        <v>4301</v>
      </c>
      <c r="B752" s="785" t="s">
        <v>24879</v>
      </c>
      <c r="C752" s="785" t="s">
        <v>4379</v>
      </c>
      <c r="D752" s="785" t="s">
        <v>4418</v>
      </c>
      <c r="E752" s="785" t="s">
        <v>22164</v>
      </c>
      <c r="F752" s="786">
        <v>44233</v>
      </c>
      <c r="G752" s="785" t="s">
        <v>22164</v>
      </c>
      <c r="H752" s="786">
        <v>44233</v>
      </c>
      <c r="I752" s="785" t="s">
        <v>24880</v>
      </c>
      <c r="J752" s="785" t="s">
        <v>629</v>
      </c>
      <c r="K752" s="785" t="s">
        <v>24881</v>
      </c>
      <c r="L752" s="785" t="s">
        <v>24882</v>
      </c>
      <c r="M752" s="785" t="s">
        <v>24883</v>
      </c>
      <c r="N752" s="785"/>
      <c r="O752" s="785" t="s">
        <v>24884</v>
      </c>
      <c r="P752" s="787">
        <v>37.851300000000002</v>
      </c>
      <c r="Q752" s="787">
        <v>6.502E-3</v>
      </c>
      <c r="R752" s="785" t="s">
        <v>1104</v>
      </c>
      <c r="S752" s="785" t="s">
        <v>1277</v>
      </c>
      <c r="T752" s="785" t="s">
        <v>22103</v>
      </c>
      <c r="U752" s="785" t="s">
        <v>22104</v>
      </c>
      <c r="V752" s="785">
        <v>8</v>
      </c>
      <c r="W752" s="785" t="s">
        <v>2808</v>
      </c>
      <c r="X752" s="785" t="s">
        <v>24781</v>
      </c>
      <c r="Y752" s="615" t="str">
        <f t="shared" si="11"/>
        <v>Timothy Murithi</v>
      </c>
      <c r="Z752" s="785" t="s">
        <v>2599</v>
      </c>
      <c r="AA752" s="785" t="s">
        <v>4349</v>
      </c>
      <c r="AB752" s="785" t="s">
        <v>2683</v>
      </c>
      <c r="AC752" s="785" t="s">
        <v>2606</v>
      </c>
      <c r="AD752" s="786">
        <v>44256</v>
      </c>
    </row>
    <row r="753" spans="1:30" ht="15.75">
      <c r="A753" s="785" t="s">
        <v>4301</v>
      </c>
      <c r="B753" s="785" t="s">
        <v>12770</v>
      </c>
      <c r="C753" s="785" t="s">
        <v>4303</v>
      </c>
      <c r="D753" s="785" t="s">
        <v>2599</v>
      </c>
      <c r="E753" s="785" t="s">
        <v>12274</v>
      </c>
      <c r="F753" s="786">
        <v>44107</v>
      </c>
      <c r="G753" s="785" t="s">
        <v>12771</v>
      </c>
      <c r="H753" s="786">
        <v>44232</v>
      </c>
      <c r="I753" s="785" t="s">
        <v>12772</v>
      </c>
      <c r="J753" s="785" t="s">
        <v>629</v>
      </c>
      <c r="K753" s="785" t="s">
        <v>2612</v>
      </c>
      <c r="L753" s="785" t="s">
        <v>12773</v>
      </c>
      <c r="M753" s="785"/>
      <c r="N753" s="785"/>
      <c r="O753" s="785" t="s">
        <v>12774</v>
      </c>
      <c r="P753" s="787">
        <v>36.230227999999997</v>
      </c>
      <c r="Q753" s="787">
        <v>-0.14149999999999999</v>
      </c>
      <c r="R753" s="785" t="s">
        <v>1228</v>
      </c>
      <c r="S753" s="785" t="s">
        <v>2797</v>
      </c>
      <c r="T753" s="785" t="s">
        <v>2620</v>
      </c>
      <c r="U753" s="785" t="s">
        <v>2765</v>
      </c>
      <c r="V753" s="785">
        <v>8</v>
      </c>
      <c r="W753" s="785" t="s">
        <v>11964</v>
      </c>
      <c r="X753" s="785" t="s">
        <v>3814</v>
      </c>
      <c r="Y753" s="615" t="str">
        <f t="shared" si="11"/>
        <v>James Mwai</v>
      </c>
      <c r="Z753" s="785" t="s">
        <v>2599</v>
      </c>
      <c r="AA753" s="785" t="s">
        <v>4314</v>
      </c>
      <c r="AB753" s="785" t="s">
        <v>2683</v>
      </c>
      <c r="AC753" s="785" t="s">
        <v>2606</v>
      </c>
      <c r="AD753" s="786">
        <v>44383</v>
      </c>
    </row>
    <row r="754" spans="1:30" ht="15.75">
      <c r="A754" s="785" t="s">
        <v>4301</v>
      </c>
      <c r="B754" s="785" t="s">
        <v>8088</v>
      </c>
      <c r="C754" s="785" t="s">
        <v>4303</v>
      </c>
      <c r="D754" s="785" t="s">
        <v>2599</v>
      </c>
      <c r="E754" s="785" t="s">
        <v>8089</v>
      </c>
      <c r="F754" s="786">
        <v>44199</v>
      </c>
      <c r="G754" s="785" t="s">
        <v>8090</v>
      </c>
      <c r="H754" s="786">
        <v>44229</v>
      </c>
      <c r="I754" s="785" t="s">
        <v>8091</v>
      </c>
      <c r="J754" s="785" t="s">
        <v>627</v>
      </c>
      <c r="K754" s="785" t="s">
        <v>8092</v>
      </c>
      <c r="L754" s="785" t="s">
        <v>8093</v>
      </c>
      <c r="M754" s="785" t="s">
        <v>8094</v>
      </c>
      <c r="N754" s="785"/>
      <c r="O754" s="785" t="s">
        <v>8095</v>
      </c>
      <c r="P754" s="787">
        <v>37.603301999999999</v>
      </c>
      <c r="Q754" s="787">
        <v>-5.8845000000000001E-2</v>
      </c>
      <c r="R754" s="785" t="s">
        <v>1104</v>
      </c>
      <c r="S754" s="785" t="s">
        <v>2643</v>
      </c>
      <c r="T754" s="785" t="s">
        <v>7650</v>
      </c>
      <c r="U754" s="785" t="s">
        <v>8096</v>
      </c>
      <c r="V754" s="785">
        <v>6</v>
      </c>
      <c r="W754" s="785" t="s">
        <v>3253</v>
      </c>
      <c r="X754" s="785" t="s">
        <v>8018</v>
      </c>
      <c r="Y754" s="615" t="str">
        <f t="shared" si="11"/>
        <v>Eric Munene</v>
      </c>
      <c r="Z754" s="785" t="s">
        <v>2599</v>
      </c>
      <c r="AA754" s="785" t="s">
        <v>4349</v>
      </c>
      <c r="AB754" s="785" t="s">
        <v>2683</v>
      </c>
      <c r="AC754" s="785" t="s">
        <v>2606</v>
      </c>
      <c r="AD754" s="786">
        <v>44352</v>
      </c>
    </row>
    <row r="755" spans="1:30" ht="15.75">
      <c r="A755" s="785" t="s">
        <v>4301</v>
      </c>
      <c r="B755" s="785" t="s">
        <v>31774</v>
      </c>
      <c r="C755" s="785" t="s">
        <v>4303</v>
      </c>
      <c r="D755" s="785" t="s">
        <v>2599</v>
      </c>
      <c r="E755" s="785" t="s">
        <v>13493</v>
      </c>
      <c r="F755" s="786">
        <v>44216</v>
      </c>
      <c r="G755" s="785" t="s">
        <v>15441</v>
      </c>
      <c r="H755" s="786">
        <v>44228</v>
      </c>
      <c r="I755" s="785" t="s">
        <v>31775</v>
      </c>
      <c r="J755" s="785" t="s">
        <v>629</v>
      </c>
      <c r="K755" s="785" t="s">
        <v>31776</v>
      </c>
      <c r="L755" s="785" t="s">
        <v>31777</v>
      </c>
      <c r="M755" s="785" t="s">
        <v>31778</v>
      </c>
      <c r="N755" s="785"/>
      <c r="O755" s="785"/>
      <c r="P755" s="787">
        <v>37.058777999999997</v>
      </c>
      <c r="Q755" s="787">
        <v>-0.52468700000000001</v>
      </c>
      <c r="R755" s="785" t="s">
        <v>1056</v>
      </c>
      <c r="S755" s="785" t="s">
        <v>1289</v>
      </c>
      <c r="T755" s="785" t="s">
        <v>3816</v>
      </c>
      <c r="U755" s="785" t="s">
        <v>31779</v>
      </c>
      <c r="V755" s="785">
        <v>10</v>
      </c>
      <c r="W755" s="785" t="s">
        <v>16042</v>
      </c>
      <c r="X755" s="785"/>
      <c r="Y755" s="615" t="str">
        <f t="shared" si="11"/>
        <v>Kensam Constructor</v>
      </c>
      <c r="Z755" s="785" t="s">
        <v>2599</v>
      </c>
      <c r="AA755" s="785" t="s">
        <v>4314</v>
      </c>
      <c r="AB755" s="785" t="s">
        <v>2605</v>
      </c>
      <c r="AC755" s="785" t="s">
        <v>2606</v>
      </c>
      <c r="AD755" s="786">
        <v>44317</v>
      </c>
    </row>
    <row r="756" spans="1:30" ht="15.75">
      <c r="A756" s="785" t="s">
        <v>4301</v>
      </c>
      <c r="B756" s="785" t="s">
        <v>32390</v>
      </c>
      <c r="C756" s="785" t="s">
        <v>4303</v>
      </c>
      <c r="D756" s="785" t="s">
        <v>2599</v>
      </c>
      <c r="E756" s="785" t="s">
        <v>18475</v>
      </c>
      <c r="F756" s="786">
        <v>44178</v>
      </c>
      <c r="G756" s="785" t="s">
        <v>15441</v>
      </c>
      <c r="H756" s="786">
        <v>44228</v>
      </c>
      <c r="I756" s="785" t="s">
        <v>32391</v>
      </c>
      <c r="J756" s="785" t="s">
        <v>629</v>
      </c>
      <c r="K756" s="785" t="s">
        <v>31183</v>
      </c>
      <c r="L756" s="785" t="s">
        <v>32392</v>
      </c>
      <c r="M756" s="785"/>
      <c r="N756" s="785"/>
      <c r="O756" s="785"/>
      <c r="P756" s="787">
        <v>35.102766000000003</v>
      </c>
      <c r="Q756" s="787">
        <v>-0.58242799999999995</v>
      </c>
      <c r="R756" s="785" t="s">
        <v>2053</v>
      </c>
      <c r="S756" s="785" t="s">
        <v>2098</v>
      </c>
      <c r="T756" s="785" t="s">
        <v>20087</v>
      </c>
      <c r="U756" s="785" t="s">
        <v>2716</v>
      </c>
      <c r="V756" s="785">
        <v>12</v>
      </c>
      <c r="W756" s="785" t="s">
        <v>2760</v>
      </c>
      <c r="X756" s="785"/>
      <c r="Y756" s="615" t="str">
        <f t="shared" si="11"/>
        <v>Philip Kurgat</v>
      </c>
      <c r="Z756" s="785" t="s">
        <v>2599</v>
      </c>
      <c r="AA756" s="785" t="s">
        <v>4314</v>
      </c>
      <c r="AB756" s="785" t="s">
        <v>2683</v>
      </c>
      <c r="AC756" s="785" t="s">
        <v>2606</v>
      </c>
      <c r="AD756" s="786">
        <v>44272</v>
      </c>
    </row>
    <row r="757" spans="1:30" ht="15.75">
      <c r="A757" s="785" t="s">
        <v>4301</v>
      </c>
      <c r="B757" s="785" t="s">
        <v>20543</v>
      </c>
      <c r="C757" s="785" t="s">
        <v>4303</v>
      </c>
      <c r="D757" s="785" t="s">
        <v>2599</v>
      </c>
      <c r="E757" s="785" t="s">
        <v>13953</v>
      </c>
      <c r="F757" s="786">
        <v>44206</v>
      </c>
      <c r="G757" s="785" t="s">
        <v>20544</v>
      </c>
      <c r="H757" s="786">
        <v>44226</v>
      </c>
      <c r="I757" s="785" t="s">
        <v>20545</v>
      </c>
      <c r="J757" s="785" t="s">
        <v>627</v>
      </c>
      <c r="K757" s="785" t="s">
        <v>20546</v>
      </c>
      <c r="L757" s="785" t="s">
        <v>20547</v>
      </c>
      <c r="M757" s="785"/>
      <c r="N757" s="785"/>
      <c r="O757" s="785" t="s">
        <v>20548</v>
      </c>
      <c r="P757" s="787">
        <v>37.623421999999998</v>
      </c>
      <c r="Q757" s="787">
        <v>-7.5592999999999994E-2</v>
      </c>
      <c r="R757" s="785" t="s">
        <v>1104</v>
      </c>
      <c r="S757" s="785" t="s">
        <v>2643</v>
      </c>
      <c r="T757" s="785" t="s">
        <v>3534</v>
      </c>
      <c r="U757" s="785" t="s">
        <v>20549</v>
      </c>
      <c r="V757" s="785">
        <v>8</v>
      </c>
      <c r="W757" s="785" t="s">
        <v>8017</v>
      </c>
      <c r="X757" s="785" t="s">
        <v>20484</v>
      </c>
      <c r="Y757" s="615" t="str">
        <f t="shared" si="11"/>
        <v>Phineas Mawira</v>
      </c>
      <c r="Z757" s="785" t="s">
        <v>2599</v>
      </c>
      <c r="AA757" s="785" t="s">
        <v>4314</v>
      </c>
      <c r="AB757" s="785" t="s">
        <v>2683</v>
      </c>
      <c r="AC757" s="785" t="s">
        <v>2606</v>
      </c>
      <c r="AD757" s="786">
        <v>44250</v>
      </c>
    </row>
    <row r="758" spans="1:30" ht="15.75">
      <c r="A758" s="785" t="s">
        <v>4301</v>
      </c>
      <c r="B758" s="785" t="s">
        <v>23521</v>
      </c>
      <c r="C758" s="785" t="s">
        <v>4379</v>
      </c>
      <c r="D758" s="785" t="s">
        <v>2598</v>
      </c>
      <c r="E758" s="785" t="s">
        <v>20635</v>
      </c>
      <c r="F758" s="786">
        <v>44193</v>
      </c>
      <c r="G758" s="785" t="s">
        <v>20544</v>
      </c>
      <c r="H758" s="786">
        <v>44226</v>
      </c>
      <c r="I758" s="785" t="s">
        <v>23522</v>
      </c>
      <c r="J758" s="785" t="s">
        <v>629</v>
      </c>
      <c r="K758" s="785" t="s">
        <v>23523</v>
      </c>
      <c r="L758" s="785" t="s">
        <v>23524</v>
      </c>
      <c r="M758" s="785"/>
      <c r="N758" s="785"/>
      <c r="O758" s="785" t="s">
        <v>23525</v>
      </c>
      <c r="P758" s="787">
        <v>36.004339999999999</v>
      </c>
      <c r="Q758" s="787">
        <v>-0.237646</v>
      </c>
      <c r="R758" s="785" t="s">
        <v>695</v>
      </c>
      <c r="S758" s="785" t="s">
        <v>1011</v>
      </c>
      <c r="T758" s="785" t="s">
        <v>23526</v>
      </c>
      <c r="U758" s="785" t="s">
        <v>23527</v>
      </c>
      <c r="V758" s="785">
        <v>10</v>
      </c>
      <c r="W758" s="785" t="s">
        <v>23165</v>
      </c>
      <c r="X758" s="785" t="s">
        <v>23181</v>
      </c>
      <c r="Y758" s="615" t="str">
        <f t="shared" si="11"/>
        <v>Simon kabucho</v>
      </c>
      <c r="Z758" s="785" t="s">
        <v>2599</v>
      </c>
      <c r="AA758" s="785" t="s">
        <v>4314</v>
      </c>
      <c r="AB758" s="785" t="s">
        <v>2683</v>
      </c>
      <c r="AC758" s="785" t="s">
        <v>2606</v>
      </c>
      <c r="AD758" s="786">
        <v>44226</v>
      </c>
    </row>
    <row r="759" spans="1:30" ht="15.75">
      <c r="A759" s="785" t="s">
        <v>4301</v>
      </c>
      <c r="B759" s="785" t="s">
        <v>23243</v>
      </c>
      <c r="C759" s="785" t="s">
        <v>4379</v>
      </c>
      <c r="D759" s="785" t="s">
        <v>2598</v>
      </c>
      <c r="E759" s="785" t="s">
        <v>5280</v>
      </c>
      <c r="F759" s="786">
        <v>44155</v>
      </c>
      <c r="G759" s="785" t="s">
        <v>23244</v>
      </c>
      <c r="H759" s="786">
        <v>44225</v>
      </c>
      <c r="I759" s="785" t="s">
        <v>23245</v>
      </c>
      <c r="J759" s="785" t="s">
        <v>629</v>
      </c>
      <c r="K759" s="785" t="s">
        <v>23246</v>
      </c>
      <c r="L759" s="785" t="s">
        <v>23247</v>
      </c>
      <c r="M759" s="785"/>
      <c r="N759" s="785"/>
      <c r="O759" s="785" t="s">
        <v>23248</v>
      </c>
      <c r="P759" s="787">
        <v>35.554451999999998</v>
      </c>
      <c r="Q759" s="787">
        <v>-0.423315</v>
      </c>
      <c r="R759" s="785" t="s">
        <v>695</v>
      </c>
      <c r="S759" s="785" t="s">
        <v>2766</v>
      </c>
      <c r="T759" s="785" t="s">
        <v>1625</v>
      </c>
      <c r="U759" s="785" t="s">
        <v>23249</v>
      </c>
      <c r="V759" s="785">
        <v>8</v>
      </c>
      <c r="W759" s="785" t="s">
        <v>23165</v>
      </c>
      <c r="X759" s="785" t="s">
        <v>23165</v>
      </c>
      <c r="Y759" s="615" t="str">
        <f t="shared" si="11"/>
        <v>Simon Kabucho</v>
      </c>
      <c r="Z759" s="785" t="s">
        <v>2599</v>
      </c>
      <c r="AA759" s="785" t="s">
        <v>4314</v>
      </c>
      <c r="AB759" s="785" t="s">
        <v>2683</v>
      </c>
      <c r="AC759" s="785" t="s">
        <v>2606</v>
      </c>
      <c r="AD759" s="786">
        <v>44226</v>
      </c>
    </row>
    <row r="760" spans="1:30" ht="15.75">
      <c r="A760" s="785" t="s">
        <v>4301</v>
      </c>
      <c r="B760" s="785" t="s">
        <v>31684</v>
      </c>
      <c r="C760" s="785" t="s">
        <v>4303</v>
      </c>
      <c r="D760" s="785" t="s">
        <v>2599</v>
      </c>
      <c r="E760" s="785" t="s">
        <v>27143</v>
      </c>
      <c r="F760" s="786">
        <v>44184</v>
      </c>
      <c r="G760" s="785" t="s">
        <v>23244</v>
      </c>
      <c r="H760" s="786">
        <v>44225</v>
      </c>
      <c r="I760" s="785" t="s">
        <v>31685</v>
      </c>
      <c r="J760" s="785" t="s">
        <v>627</v>
      </c>
      <c r="K760" s="785" t="s">
        <v>2612</v>
      </c>
      <c r="L760" s="785" t="s">
        <v>31686</v>
      </c>
      <c r="M760" s="785" t="s">
        <v>31687</v>
      </c>
      <c r="N760" s="785"/>
      <c r="O760" s="785" t="s">
        <v>31688</v>
      </c>
      <c r="P760" s="787">
        <v>37.117826999999998</v>
      </c>
      <c r="Q760" s="787">
        <v>-0.59224200000000005</v>
      </c>
      <c r="R760" s="785" t="s">
        <v>1056</v>
      </c>
      <c r="S760" s="785" t="s">
        <v>1289</v>
      </c>
      <c r="T760" s="785" t="s">
        <v>17997</v>
      </c>
      <c r="U760" s="785" t="s">
        <v>3853</v>
      </c>
      <c r="V760" s="785">
        <v>10</v>
      </c>
      <c r="W760" s="785" t="s">
        <v>3511</v>
      </c>
      <c r="X760" s="785"/>
      <c r="Y760" s="615" t="str">
        <f t="shared" si="11"/>
        <v>Sakaki Natural Renewable Energy Center</v>
      </c>
      <c r="Z760" s="785" t="s">
        <v>2599</v>
      </c>
      <c r="AA760" s="785" t="s">
        <v>4349</v>
      </c>
      <c r="AB760" s="785" t="s">
        <v>2683</v>
      </c>
      <c r="AC760" s="785" t="s">
        <v>2606</v>
      </c>
      <c r="AD760" s="786">
        <v>44225</v>
      </c>
    </row>
    <row r="761" spans="1:30" ht="15.75">
      <c r="A761" s="785" t="s">
        <v>4301</v>
      </c>
      <c r="B761" s="785" t="s">
        <v>27129</v>
      </c>
      <c r="C761" s="785" t="s">
        <v>4303</v>
      </c>
      <c r="D761" s="785" t="s">
        <v>2599</v>
      </c>
      <c r="E761" s="785" t="s">
        <v>5119</v>
      </c>
      <c r="F761" s="786">
        <v>44181</v>
      </c>
      <c r="G761" s="785" t="s">
        <v>27130</v>
      </c>
      <c r="H761" s="786">
        <v>44219</v>
      </c>
      <c r="I761" s="785" t="s">
        <v>27131</v>
      </c>
      <c r="J761" s="785" t="s">
        <v>627</v>
      </c>
      <c r="K761" s="785" t="s">
        <v>27132</v>
      </c>
      <c r="L761" s="785" t="s">
        <v>27133</v>
      </c>
      <c r="M761" s="785"/>
      <c r="N761" s="785"/>
      <c r="O761" s="785" t="s">
        <v>27134</v>
      </c>
      <c r="P761" s="787">
        <v>36.853893999999997</v>
      </c>
      <c r="Q761" s="787">
        <v>-1.0960920000000001</v>
      </c>
      <c r="R761" s="785" t="s">
        <v>821</v>
      </c>
      <c r="S761" s="785" t="s">
        <v>871</v>
      </c>
      <c r="T761" s="785" t="s">
        <v>2712</v>
      </c>
      <c r="U761" s="785" t="s">
        <v>27135</v>
      </c>
      <c r="V761" s="785">
        <v>6</v>
      </c>
      <c r="W761" s="785" t="s">
        <v>2998</v>
      </c>
      <c r="X761" s="785"/>
      <c r="Y761" s="615" t="str">
        <f t="shared" si="11"/>
        <v>Geoffrey Ndua Mbugua</v>
      </c>
      <c r="Z761" s="785" t="s">
        <v>2599</v>
      </c>
      <c r="AA761" s="785" t="s">
        <v>4314</v>
      </c>
      <c r="AB761" s="785" t="s">
        <v>2605</v>
      </c>
      <c r="AC761" s="785" t="s">
        <v>2606</v>
      </c>
      <c r="AD761" s="786">
        <v>44266</v>
      </c>
    </row>
    <row r="762" spans="1:30" ht="15.75">
      <c r="A762" s="785" t="s">
        <v>4301</v>
      </c>
      <c r="B762" s="785" t="s">
        <v>31689</v>
      </c>
      <c r="C762" s="785" t="s">
        <v>4379</v>
      </c>
      <c r="D762" s="785" t="s">
        <v>2598</v>
      </c>
      <c r="E762" s="785" t="s">
        <v>15737</v>
      </c>
      <c r="F762" s="786">
        <v>44099</v>
      </c>
      <c r="G762" s="785" t="s">
        <v>31690</v>
      </c>
      <c r="H762" s="786">
        <v>44217</v>
      </c>
      <c r="I762" s="785" t="s">
        <v>31691</v>
      </c>
      <c r="J762" s="785" t="s">
        <v>627</v>
      </c>
      <c r="K762" s="785">
        <v>99999</v>
      </c>
      <c r="L762" s="785" t="s">
        <v>31692</v>
      </c>
      <c r="M762" s="785" t="s">
        <v>31693</v>
      </c>
      <c r="N762" s="785"/>
      <c r="O762" s="785"/>
      <c r="P762" s="787">
        <v>35.710481999999999</v>
      </c>
      <c r="Q762" s="787">
        <v>2.8561E-2</v>
      </c>
      <c r="R762" s="785" t="s">
        <v>622</v>
      </c>
      <c r="S762" s="785" t="s">
        <v>623</v>
      </c>
      <c r="T762" s="785" t="s">
        <v>31694</v>
      </c>
      <c r="U762" s="785" t="s">
        <v>31695</v>
      </c>
      <c r="V762" s="785">
        <v>10</v>
      </c>
      <c r="W762" s="785" t="s">
        <v>3025</v>
      </c>
      <c r="X762" s="785"/>
      <c r="Y762" s="615" t="str">
        <f t="shared" si="11"/>
        <v>Kichemu limited</v>
      </c>
      <c r="Z762" s="785" t="s">
        <v>2599</v>
      </c>
      <c r="AA762" s="785" t="s">
        <v>4349</v>
      </c>
      <c r="AB762" s="785" t="s">
        <v>2683</v>
      </c>
      <c r="AC762" s="785" t="s">
        <v>2606</v>
      </c>
      <c r="AD762" s="786">
        <v>44217</v>
      </c>
    </row>
    <row r="763" spans="1:30" ht="15.75">
      <c r="A763" s="785" t="s">
        <v>4301</v>
      </c>
      <c r="B763" s="785" t="s">
        <v>13491</v>
      </c>
      <c r="C763" s="785" t="s">
        <v>4303</v>
      </c>
      <c r="D763" s="785" t="s">
        <v>2599</v>
      </c>
      <c r="E763" s="785" t="s">
        <v>13492</v>
      </c>
      <c r="F763" s="786">
        <v>44094</v>
      </c>
      <c r="G763" s="785" t="s">
        <v>13493</v>
      </c>
      <c r="H763" s="786">
        <v>44216</v>
      </c>
      <c r="I763" s="785" t="s">
        <v>13494</v>
      </c>
      <c r="J763" s="785" t="s">
        <v>627</v>
      </c>
      <c r="K763" s="785" t="s">
        <v>13495</v>
      </c>
      <c r="L763" s="785" t="s">
        <v>13496</v>
      </c>
      <c r="M763" s="785"/>
      <c r="N763" s="785"/>
      <c r="O763" s="785" t="s">
        <v>13497</v>
      </c>
      <c r="P763" s="787">
        <v>34.935180000000003</v>
      </c>
      <c r="Q763" s="787">
        <v>-0.54318200000000005</v>
      </c>
      <c r="R763" s="785" t="s">
        <v>843</v>
      </c>
      <c r="S763" s="785" t="s">
        <v>844</v>
      </c>
      <c r="T763" s="785" t="s">
        <v>13498</v>
      </c>
      <c r="U763" s="785" t="s">
        <v>13482</v>
      </c>
      <c r="V763" s="785">
        <v>6</v>
      </c>
      <c r="W763" s="785" t="s">
        <v>3276</v>
      </c>
      <c r="X763" s="785" t="s">
        <v>2754</v>
      </c>
      <c r="Y763" s="615" t="str">
        <f t="shared" si="11"/>
        <v>Joel Nyambane Moigare</v>
      </c>
      <c r="Z763" s="785" t="s">
        <v>2599</v>
      </c>
      <c r="AA763" s="785" t="s">
        <v>4349</v>
      </c>
      <c r="AB763" s="785" t="s">
        <v>2683</v>
      </c>
      <c r="AC763" s="785" t="s">
        <v>2606</v>
      </c>
      <c r="AD763" s="786">
        <v>44249</v>
      </c>
    </row>
    <row r="764" spans="1:30" ht="15.75">
      <c r="A764" s="785" t="s">
        <v>4301</v>
      </c>
      <c r="B764" s="785" t="s">
        <v>31768</v>
      </c>
      <c r="C764" s="785" t="s">
        <v>4303</v>
      </c>
      <c r="D764" s="785" t="s">
        <v>2599</v>
      </c>
      <c r="E764" s="785" t="s">
        <v>11074</v>
      </c>
      <c r="F764" s="786">
        <v>44174</v>
      </c>
      <c r="G764" s="785" t="s">
        <v>13493</v>
      </c>
      <c r="H764" s="786">
        <v>44216</v>
      </c>
      <c r="I764" s="785" t="s">
        <v>31769</v>
      </c>
      <c r="J764" s="785" t="s">
        <v>629</v>
      </c>
      <c r="K764" s="785" t="s">
        <v>2612</v>
      </c>
      <c r="L764" s="785" t="s">
        <v>31770</v>
      </c>
      <c r="M764" s="785" t="s">
        <v>31771</v>
      </c>
      <c r="N764" s="785"/>
      <c r="O764" s="785"/>
      <c r="P764" s="787">
        <v>37.287433999999998</v>
      </c>
      <c r="Q764" s="787">
        <v>-0.95516800000000002</v>
      </c>
      <c r="R764" s="785" t="s">
        <v>1030</v>
      </c>
      <c r="S764" s="785" t="s">
        <v>2646</v>
      </c>
      <c r="T764" s="785" t="s">
        <v>2646</v>
      </c>
      <c r="U764" s="785" t="s">
        <v>31772</v>
      </c>
      <c r="V764" s="785">
        <v>10</v>
      </c>
      <c r="W764" s="785" t="s">
        <v>31773</v>
      </c>
      <c r="X764" s="785"/>
      <c r="Y764" s="615" t="str">
        <f t="shared" si="11"/>
        <v xml:space="preserve">Blue Frame </v>
      </c>
      <c r="Z764" s="785" t="s">
        <v>2599</v>
      </c>
      <c r="AA764" s="785" t="s">
        <v>4314</v>
      </c>
      <c r="AB764" s="785" t="s">
        <v>2605</v>
      </c>
      <c r="AC764" s="785" t="s">
        <v>2606</v>
      </c>
      <c r="AD764" s="786">
        <v>44407</v>
      </c>
    </row>
    <row r="765" spans="1:30" ht="15.75">
      <c r="A765" s="785" t="s">
        <v>4301</v>
      </c>
      <c r="B765" s="785" t="s">
        <v>31126</v>
      </c>
      <c r="C765" s="785" t="s">
        <v>4303</v>
      </c>
      <c r="D765" s="785" t="s">
        <v>2599</v>
      </c>
      <c r="E765" s="785" t="s">
        <v>12275</v>
      </c>
      <c r="F765" s="786">
        <v>44163</v>
      </c>
      <c r="G765" s="785" t="s">
        <v>14055</v>
      </c>
      <c r="H765" s="786">
        <v>44214</v>
      </c>
      <c r="I765" s="785" t="s">
        <v>31127</v>
      </c>
      <c r="J765" s="785" t="s">
        <v>627</v>
      </c>
      <c r="K765" s="785" t="s">
        <v>31128</v>
      </c>
      <c r="L765" s="785" t="s">
        <v>31129</v>
      </c>
      <c r="M765" s="785"/>
      <c r="N765" s="785"/>
      <c r="O765" s="785" t="s">
        <v>31130</v>
      </c>
      <c r="P765" s="787">
        <v>35.071370000000002</v>
      </c>
      <c r="Q765" s="787">
        <v>0.480126</v>
      </c>
      <c r="R765" s="785" t="s">
        <v>916</v>
      </c>
      <c r="S765" s="785" t="s">
        <v>917</v>
      </c>
      <c r="T765" s="785" t="s">
        <v>31131</v>
      </c>
      <c r="U765" s="785" t="s">
        <v>31131</v>
      </c>
      <c r="V765" s="785">
        <v>10</v>
      </c>
      <c r="W765" s="785" t="s">
        <v>3116</v>
      </c>
      <c r="X765" s="785"/>
      <c r="Y765" s="615" t="str">
        <f t="shared" si="11"/>
        <v>Luka Kiprop Maiyo</v>
      </c>
      <c r="Z765" s="785" t="s">
        <v>2599</v>
      </c>
      <c r="AA765" s="785" t="s">
        <v>4314</v>
      </c>
      <c r="AB765" s="785" t="s">
        <v>2683</v>
      </c>
      <c r="AC765" s="785" t="s">
        <v>2606</v>
      </c>
      <c r="AD765" s="786">
        <v>44257</v>
      </c>
    </row>
    <row r="766" spans="1:30" ht="15.75">
      <c r="A766" s="785" t="s">
        <v>4301</v>
      </c>
      <c r="B766" s="785" t="s">
        <v>5331</v>
      </c>
      <c r="C766" s="785" t="s">
        <v>4303</v>
      </c>
      <c r="D766" s="785" t="s">
        <v>2599</v>
      </c>
      <c r="E766" s="785" t="s">
        <v>5332</v>
      </c>
      <c r="F766" s="786">
        <v>44172</v>
      </c>
      <c r="G766" s="785" t="s">
        <v>5333</v>
      </c>
      <c r="H766" s="786">
        <v>44213</v>
      </c>
      <c r="I766" s="785" t="s">
        <v>5334</v>
      </c>
      <c r="J766" s="785" t="s">
        <v>629</v>
      </c>
      <c r="K766" s="785" t="s">
        <v>5335</v>
      </c>
      <c r="L766" s="785" t="s">
        <v>5336</v>
      </c>
      <c r="M766" s="785"/>
      <c r="N766" s="785"/>
      <c r="O766" s="785" t="s">
        <v>5337</v>
      </c>
      <c r="P766" s="787">
        <v>36.127780999999999</v>
      </c>
      <c r="Q766" s="787">
        <v>-0.29708600000000002</v>
      </c>
      <c r="R766" s="785" t="s">
        <v>695</v>
      </c>
      <c r="S766" s="785" t="s">
        <v>696</v>
      </c>
      <c r="T766" s="785" t="s">
        <v>5338</v>
      </c>
      <c r="U766" s="785" t="s">
        <v>5339</v>
      </c>
      <c r="V766" s="785">
        <v>10</v>
      </c>
      <c r="W766" s="785" t="s">
        <v>3416</v>
      </c>
      <c r="X766" s="785" t="s">
        <v>3416</v>
      </c>
      <c r="Y766" s="615" t="str">
        <f t="shared" si="11"/>
        <v>Anthony Ndungu Kamau</v>
      </c>
      <c r="Z766" s="785" t="s">
        <v>2599</v>
      </c>
      <c r="AA766" s="785" t="s">
        <v>4314</v>
      </c>
      <c r="AB766" s="785" t="s">
        <v>2683</v>
      </c>
      <c r="AC766" s="785" t="s">
        <v>2606</v>
      </c>
      <c r="AD766" s="786">
        <v>44215</v>
      </c>
    </row>
    <row r="767" spans="1:30" ht="15.75">
      <c r="A767" s="785" t="s">
        <v>4301</v>
      </c>
      <c r="B767" s="785" t="s">
        <v>10684</v>
      </c>
      <c r="C767" s="785" t="s">
        <v>4303</v>
      </c>
      <c r="D767" s="785" t="s">
        <v>2599</v>
      </c>
      <c r="E767" s="785" t="s">
        <v>10685</v>
      </c>
      <c r="F767" s="786">
        <v>44185</v>
      </c>
      <c r="G767" s="785" t="s">
        <v>5333</v>
      </c>
      <c r="H767" s="786">
        <v>44213</v>
      </c>
      <c r="I767" s="785" t="s">
        <v>10686</v>
      </c>
      <c r="J767" s="785" t="s">
        <v>627</v>
      </c>
      <c r="K767" s="785" t="s">
        <v>2612</v>
      </c>
      <c r="L767" s="785" t="s">
        <v>10687</v>
      </c>
      <c r="M767" s="785"/>
      <c r="N767" s="785"/>
      <c r="O767" s="785"/>
      <c r="P767" s="787">
        <v>35.137031999999998</v>
      </c>
      <c r="Q767" s="787">
        <v>0.52690700000000001</v>
      </c>
      <c r="R767" s="785" t="s">
        <v>916</v>
      </c>
      <c r="S767" s="785" t="s">
        <v>917</v>
      </c>
      <c r="T767" s="785" t="s">
        <v>917</v>
      </c>
      <c r="U767" s="785" t="s">
        <v>10688</v>
      </c>
      <c r="V767" s="785">
        <v>10</v>
      </c>
      <c r="W767" s="785" t="s">
        <v>3645</v>
      </c>
      <c r="X767" s="785" t="s">
        <v>3645</v>
      </c>
      <c r="Y767" s="615" t="str">
        <f t="shared" si="11"/>
        <v>George Otwori</v>
      </c>
      <c r="Z767" s="785" t="s">
        <v>2599</v>
      </c>
      <c r="AA767" s="785" t="s">
        <v>4314</v>
      </c>
      <c r="AB767" s="785" t="s">
        <v>2683</v>
      </c>
      <c r="AC767" s="785" t="s">
        <v>2606</v>
      </c>
      <c r="AD767" s="786">
        <v>44314</v>
      </c>
    </row>
    <row r="768" spans="1:30" ht="15.75">
      <c r="A768" s="785" t="s">
        <v>4301</v>
      </c>
      <c r="B768" s="785" t="s">
        <v>31113</v>
      </c>
      <c r="C768" s="785" t="s">
        <v>4303</v>
      </c>
      <c r="D768" s="785" t="s">
        <v>2599</v>
      </c>
      <c r="E768" s="785" t="s">
        <v>20462</v>
      </c>
      <c r="F768" s="786">
        <v>44198</v>
      </c>
      <c r="G768" s="785" t="s">
        <v>31114</v>
      </c>
      <c r="H768" s="786">
        <v>44212</v>
      </c>
      <c r="I768" s="785" t="s">
        <v>31115</v>
      </c>
      <c r="J768" s="785" t="s">
        <v>629</v>
      </c>
      <c r="K768" s="785" t="s">
        <v>2612</v>
      </c>
      <c r="L768" s="785" t="s">
        <v>31116</v>
      </c>
      <c r="M768" s="785"/>
      <c r="N768" s="785"/>
      <c r="O768" s="785"/>
      <c r="P768" s="787">
        <v>36.833823000000002</v>
      </c>
      <c r="Q768" s="787">
        <v>-1.0364329999999999</v>
      </c>
      <c r="R768" s="785" t="s">
        <v>821</v>
      </c>
      <c r="S768" s="785" t="s">
        <v>871</v>
      </c>
      <c r="T768" s="785" t="s">
        <v>3297</v>
      </c>
      <c r="U768" s="785" t="s">
        <v>2623</v>
      </c>
      <c r="V768" s="785">
        <v>10</v>
      </c>
      <c r="W768" s="785" t="s">
        <v>7551</v>
      </c>
      <c r="X768" s="785"/>
      <c r="Y768" s="615" t="str">
        <f t="shared" si="11"/>
        <v>Fredrick Gatungu Kago</v>
      </c>
      <c r="Z768" s="785" t="s">
        <v>2599</v>
      </c>
      <c r="AA768" s="785" t="s">
        <v>4314</v>
      </c>
      <c r="AB768" s="785" t="s">
        <v>2683</v>
      </c>
      <c r="AC768" s="785" t="s">
        <v>2606</v>
      </c>
      <c r="AD768" s="786">
        <v>44219</v>
      </c>
    </row>
    <row r="769" spans="1:30" ht="15.75">
      <c r="A769" s="785" t="s">
        <v>4301</v>
      </c>
      <c r="B769" s="785" t="s">
        <v>16034</v>
      </c>
      <c r="C769" s="785" t="s">
        <v>4303</v>
      </c>
      <c r="D769" s="785" t="s">
        <v>2599</v>
      </c>
      <c r="E769" s="785" t="s">
        <v>16035</v>
      </c>
      <c r="F769" s="786">
        <v>44159</v>
      </c>
      <c r="G769" s="785" t="s">
        <v>16036</v>
      </c>
      <c r="H769" s="786">
        <v>44211</v>
      </c>
      <c r="I769" s="785" t="s">
        <v>16037</v>
      </c>
      <c r="J769" s="785" t="s">
        <v>627</v>
      </c>
      <c r="K769" s="785" t="s">
        <v>16038</v>
      </c>
      <c r="L769" s="785" t="s">
        <v>16039</v>
      </c>
      <c r="M769" s="785"/>
      <c r="N769" s="785"/>
      <c r="O769" s="785" t="s">
        <v>16040</v>
      </c>
      <c r="P769" s="787">
        <v>36.996617000000001</v>
      </c>
      <c r="Q769" s="787">
        <v>-0.80813699999999999</v>
      </c>
      <c r="R769" s="785" t="s">
        <v>1030</v>
      </c>
      <c r="S769" s="785" t="s">
        <v>2623</v>
      </c>
      <c r="T769" s="785" t="s">
        <v>3204</v>
      </c>
      <c r="U769" s="785" t="s">
        <v>16041</v>
      </c>
      <c r="V769" s="785">
        <v>12</v>
      </c>
      <c r="W769" s="785" t="s">
        <v>16042</v>
      </c>
      <c r="X769" s="785" t="s">
        <v>16043</v>
      </c>
      <c r="Y769" s="615" t="str">
        <f t="shared" si="11"/>
        <v>Kennedy Muchiri</v>
      </c>
      <c r="Z769" s="785" t="s">
        <v>2599</v>
      </c>
      <c r="AA769" s="785" t="s">
        <v>4314</v>
      </c>
      <c r="AB769" s="785" t="s">
        <v>2605</v>
      </c>
      <c r="AC769" s="785" t="s">
        <v>2606</v>
      </c>
      <c r="AD769" s="786">
        <v>44537</v>
      </c>
    </row>
    <row r="770" spans="1:30" ht="15.75">
      <c r="A770" s="785" t="s">
        <v>4301</v>
      </c>
      <c r="B770" s="785" t="s">
        <v>20641</v>
      </c>
      <c r="C770" s="785" t="s">
        <v>4303</v>
      </c>
      <c r="D770" s="785" t="s">
        <v>2599</v>
      </c>
      <c r="E770" s="785" t="s">
        <v>20635</v>
      </c>
      <c r="F770" s="786">
        <v>44193</v>
      </c>
      <c r="G770" s="785" t="s">
        <v>16036</v>
      </c>
      <c r="H770" s="786">
        <v>44211</v>
      </c>
      <c r="I770" s="785" t="s">
        <v>20642</v>
      </c>
      <c r="J770" s="785" t="s">
        <v>629</v>
      </c>
      <c r="K770" s="785" t="s">
        <v>20643</v>
      </c>
      <c r="L770" s="785" t="s">
        <v>20644</v>
      </c>
      <c r="M770" s="785"/>
      <c r="N770" s="785"/>
      <c r="O770" s="785" t="s">
        <v>20645</v>
      </c>
      <c r="P770" s="787">
        <v>37.648724999999999</v>
      </c>
      <c r="Q770" s="787">
        <v>-7.4251999999999999E-2</v>
      </c>
      <c r="R770" s="785" t="s">
        <v>1104</v>
      </c>
      <c r="S770" s="785" t="s">
        <v>2643</v>
      </c>
      <c r="T770" s="785" t="s">
        <v>3856</v>
      </c>
      <c r="U770" s="785" t="s">
        <v>8211</v>
      </c>
      <c r="V770" s="785">
        <v>10</v>
      </c>
      <c r="W770" s="785" t="s">
        <v>8017</v>
      </c>
      <c r="X770" s="785" t="s">
        <v>20484</v>
      </c>
      <c r="Y770" s="615" t="str">
        <f t="shared" ref="Y770:Y833" si="12">IF(X770="",W770,X770)</f>
        <v>Phineas Mawira</v>
      </c>
      <c r="Z770" s="785" t="s">
        <v>2599</v>
      </c>
      <c r="AA770" s="785" t="s">
        <v>4314</v>
      </c>
      <c r="AB770" s="785" t="s">
        <v>2683</v>
      </c>
      <c r="AC770" s="785" t="s">
        <v>2606</v>
      </c>
      <c r="AD770" s="786">
        <v>44250</v>
      </c>
    </row>
    <row r="771" spans="1:30" ht="15.75">
      <c r="A771" s="785" t="s">
        <v>4301</v>
      </c>
      <c r="B771" s="785" t="s">
        <v>13483</v>
      </c>
      <c r="C771" s="785" t="s">
        <v>4303</v>
      </c>
      <c r="D771" s="785" t="s">
        <v>2599</v>
      </c>
      <c r="E771" s="785" t="s">
        <v>11029</v>
      </c>
      <c r="F771" s="786">
        <v>44119</v>
      </c>
      <c r="G771" s="785" t="s">
        <v>13484</v>
      </c>
      <c r="H771" s="786">
        <v>44209</v>
      </c>
      <c r="I771" s="785" t="s">
        <v>13485</v>
      </c>
      <c r="J771" s="785" t="s">
        <v>627</v>
      </c>
      <c r="K771" s="785" t="s">
        <v>13486</v>
      </c>
      <c r="L771" s="785" t="s">
        <v>13487</v>
      </c>
      <c r="M771" s="785"/>
      <c r="N771" s="785"/>
      <c r="O771" s="785" t="s">
        <v>13488</v>
      </c>
      <c r="P771" s="787">
        <v>34.875362000000003</v>
      </c>
      <c r="Q771" s="787">
        <v>-0.70276499999999997</v>
      </c>
      <c r="R771" s="785" t="s">
        <v>843</v>
      </c>
      <c r="S771" s="785" t="s">
        <v>3514</v>
      </c>
      <c r="T771" s="785" t="s">
        <v>13489</v>
      </c>
      <c r="U771" s="785" t="s">
        <v>13490</v>
      </c>
      <c r="V771" s="785">
        <v>6</v>
      </c>
      <c r="W771" s="785" t="s">
        <v>3276</v>
      </c>
      <c r="X771" s="785" t="s">
        <v>2754</v>
      </c>
      <c r="Y771" s="615" t="str">
        <f t="shared" si="12"/>
        <v>Joel Nyambane Moigare</v>
      </c>
      <c r="Z771" s="785" t="s">
        <v>2599</v>
      </c>
      <c r="AA771" s="785" t="s">
        <v>4349</v>
      </c>
      <c r="AB771" s="785" t="s">
        <v>2683</v>
      </c>
      <c r="AC771" s="785" t="s">
        <v>2606</v>
      </c>
      <c r="AD771" s="786">
        <v>44249</v>
      </c>
    </row>
    <row r="772" spans="1:30" ht="15.75">
      <c r="A772" s="785" t="s">
        <v>4301</v>
      </c>
      <c r="B772" s="785" t="s">
        <v>5279</v>
      </c>
      <c r="C772" s="785" t="s">
        <v>4303</v>
      </c>
      <c r="D772" s="785" t="s">
        <v>2599</v>
      </c>
      <c r="E772" s="785" t="s">
        <v>5280</v>
      </c>
      <c r="F772" s="786">
        <v>44155</v>
      </c>
      <c r="G772" s="785" t="s">
        <v>5281</v>
      </c>
      <c r="H772" s="786">
        <v>44207</v>
      </c>
      <c r="I772" s="785" t="s">
        <v>5282</v>
      </c>
      <c r="J772" s="785" t="s">
        <v>629</v>
      </c>
      <c r="K772" s="785" t="s">
        <v>5283</v>
      </c>
      <c r="L772" s="785" t="s">
        <v>5284</v>
      </c>
      <c r="M772" s="785"/>
      <c r="N772" s="785"/>
      <c r="O772" s="785"/>
      <c r="P772" s="787">
        <v>36.254800000000003</v>
      </c>
      <c r="Q772" s="787">
        <v>-0.42927999999999999</v>
      </c>
      <c r="R772" s="785" t="s">
        <v>695</v>
      </c>
      <c r="S772" s="785" t="s">
        <v>2769</v>
      </c>
      <c r="T772" s="785" t="s">
        <v>5285</v>
      </c>
      <c r="U772" s="785" t="s">
        <v>5286</v>
      </c>
      <c r="V772" s="785">
        <v>6</v>
      </c>
      <c r="W772" s="785" t="s">
        <v>3416</v>
      </c>
      <c r="X772" s="785" t="s">
        <v>3416</v>
      </c>
      <c r="Y772" s="615" t="str">
        <f t="shared" si="12"/>
        <v>Anthony Ndungu Kamau</v>
      </c>
      <c r="Z772" s="785" t="s">
        <v>2599</v>
      </c>
      <c r="AA772" s="785" t="s">
        <v>4314</v>
      </c>
      <c r="AB772" s="785" t="s">
        <v>2683</v>
      </c>
      <c r="AC772" s="785" t="s">
        <v>2606</v>
      </c>
      <c r="AD772" s="786">
        <v>44215</v>
      </c>
    </row>
    <row r="773" spans="1:30" ht="15.75">
      <c r="A773" s="785" t="s">
        <v>4301</v>
      </c>
      <c r="B773" s="785" t="s">
        <v>13951</v>
      </c>
      <c r="C773" s="785" t="s">
        <v>4379</v>
      </c>
      <c r="D773" s="785" t="s">
        <v>4418</v>
      </c>
      <c r="E773" s="785" t="s">
        <v>13952</v>
      </c>
      <c r="F773" s="786">
        <v>44153</v>
      </c>
      <c r="G773" s="785" t="s">
        <v>13953</v>
      </c>
      <c r="H773" s="786">
        <v>44206</v>
      </c>
      <c r="I773" s="785" t="s">
        <v>13954</v>
      </c>
      <c r="J773" s="785" t="s">
        <v>627</v>
      </c>
      <c r="K773" s="785" t="s">
        <v>13955</v>
      </c>
      <c r="L773" s="785" t="s">
        <v>13956</v>
      </c>
      <c r="M773" s="785" t="s">
        <v>13957</v>
      </c>
      <c r="N773" s="785"/>
      <c r="O773" s="785" t="s">
        <v>13958</v>
      </c>
      <c r="P773" s="787">
        <v>35.291179999999997</v>
      </c>
      <c r="Q773" s="787">
        <v>7.3660000000000003E-2</v>
      </c>
      <c r="R773" s="785" t="s">
        <v>916</v>
      </c>
      <c r="S773" s="785" t="s">
        <v>3061</v>
      </c>
      <c r="T773" s="785" t="s">
        <v>4691</v>
      </c>
      <c r="U773" s="785" t="s">
        <v>4692</v>
      </c>
      <c r="V773" s="785">
        <v>4</v>
      </c>
      <c r="W773" s="785" t="s">
        <v>13959</v>
      </c>
      <c r="X773" s="785" t="s">
        <v>4693</v>
      </c>
      <c r="Y773" s="615" t="str">
        <f t="shared" si="12"/>
        <v>John Bett</v>
      </c>
      <c r="Z773" s="785" t="s">
        <v>2599</v>
      </c>
      <c r="AA773" s="785" t="s">
        <v>4314</v>
      </c>
      <c r="AB773" s="785" t="s">
        <v>2683</v>
      </c>
      <c r="AC773" s="785" t="s">
        <v>2606</v>
      </c>
      <c r="AD773" s="786">
        <v>44207</v>
      </c>
    </row>
    <row r="774" spans="1:30" ht="15.75">
      <c r="A774" s="785" t="s">
        <v>4301</v>
      </c>
      <c r="B774" s="785" t="s">
        <v>18474</v>
      </c>
      <c r="C774" s="785" t="s">
        <v>4303</v>
      </c>
      <c r="D774" s="785" t="s">
        <v>2599</v>
      </c>
      <c r="E774" s="785" t="s">
        <v>18475</v>
      </c>
      <c r="F774" s="786">
        <v>44178</v>
      </c>
      <c r="G774" s="785" t="s">
        <v>13953</v>
      </c>
      <c r="H774" s="786">
        <v>44206</v>
      </c>
      <c r="I774" s="785" t="s">
        <v>18476</v>
      </c>
      <c r="J774" s="785" t="s">
        <v>629</v>
      </c>
      <c r="K774" s="785" t="s">
        <v>2612</v>
      </c>
      <c r="L774" s="785" t="s">
        <v>18477</v>
      </c>
      <c r="M774" s="785"/>
      <c r="N774" s="785"/>
      <c r="O774" s="785"/>
      <c r="P774" s="787">
        <v>35.966695999999999</v>
      </c>
      <c r="Q774" s="787">
        <v>-0.27704600000000001</v>
      </c>
      <c r="R774" s="785" t="s">
        <v>695</v>
      </c>
      <c r="S774" s="785" t="s">
        <v>2627</v>
      </c>
      <c r="T774" s="785" t="s">
        <v>18478</v>
      </c>
      <c r="U774" s="785" t="s">
        <v>2764</v>
      </c>
      <c r="V774" s="785" t="s">
        <v>3174</v>
      </c>
      <c r="W774" s="785" t="s">
        <v>10370</v>
      </c>
      <c r="X774" s="785" t="s">
        <v>10370</v>
      </c>
      <c r="Y774" s="615" t="str">
        <f t="shared" si="12"/>
        <v>Nelson Mutai</v>
      </c>
      <c r="Z774" s="785" t="s">
        <v>2599</v>
      </c>
      <c r="AA774" s="785" t="s">
        <v>4314</v>
      </c>
      <c r="AB774" s="785" t="s">
        <v>2876</v>
      </c>
      <c r="AC774" s="785" t="s">
        <v>2606</v>
      </c>
      <c r="AD774" s="786">
        <v>44278</v>
      </c>
    </row>
    <row r="775" spans="1:30" ht="15.75">
      <c r="A775" s="785" t="s">
        <v>4301</v>
      </c>
      <c r="B775" s="785" t="s">
        <v>18328</v>
      </c>
      <c r="C775" s="785" t="s">
        <v>4303</v>
      </c>
      <c r="D775" s="785" t="s">
        <v>2599</v>
      </c>
      <c r="E775" s="785" t="s">
        <v>5332</v>
      </c>
      <c r="F775" s="786">
        <v>44172</v>
      </c>
      <c r="G775" s="785" t="s">
        <v>18329</v>
      </c>
      <c r="H775" s="786">
        <v>44204</v>
      </c>
      <c r="I775" s="785" t="s">
        <v>18330</v>
      </c>
      <c r="J775" s="785" t="s">
        <v>627</v>
      </c>
      <c r="K775" s="785" t="s">
        <v>2612</v>
      </c>
      <c r="L775" s="785" t="s">
        <v>18331</v>
      </c>
      <c r="M775" s="785" t="s">
        <v>18332</v>
      </c>
      <c r="N775" s="785"/>
      <c r="O775" s="785" t="s">
        <v>18333</v>
      </c>
      <c r="P775" s="787">
        <v>35.119653</v>
      </c>
      <c r="Q775" s="787">
        <v>0.17963000000000001</v>
      </c>
      <c r="R775" s="785" t="s">
        <v>916</v>
      </c>
      <c r="S775" s="785" t="s">
        <v>1177</v>
      </c>
      <c r="T775" s="785" t="s">
        <v>1177</v>
      </c>
      <c r="U775" s="785" t="s">
        <v>3912</v>
      </c>
      <c r="V775" s="785">
        <v>10</v>
      </c>
      <c r="W775" s="785" t="s">
        <v>2722</v>
      </c>
      <c r="X775" s="785" t="s">
        <v>18203</v>
      </c>
      <c r="Y775" s="615" t="str">
        <f t="shared" si="12"/>
        <v>Ndima renewable Energy</v>
      </c>
      <c r="Z775" s="785" t="s">
        <v>2599</v>
      </c>
      <c r="AA775" s="785" t="s">
        <v>4349</v>
      </c>
      <c r="AB775" s="785" t="s">
        <v>2683</v>
      </c>
      <c r="AC775" s="785" t="s">
        <v>2606</v>
      </c>
      <c r="AD775" s="786">
        <v>44295</v>
      </c>
    </row>
    <row r="776" spans="1:30" ht="15.75">
      <c r="A776" s="785" t="s">
        <v>4301</v>
      </c>
      <c r="B776" s="785" t="s">
        <v>27126</v>
      </c>
      <c r="C776" s="785" t="s">
        <v>4303</v>
      </c>
      <c r="D776" s="785" t="s">
        <v>2599</v>
      </c>
      <c r="E776" s="785" t="s">
        <v>17534</v>
      </c>
      <c r="F776" s="786">
        <v>44160</v>
      </c>
      <c r="G776" s="785" t="s">
        <v>18329</v>
      </c>
      <c r="H776" s="786">
        <v>44204</v>
      </c>
      <c r="I776" s="785" t="s">
        <v>27127</v>
      </c>
      <c r="J776" s="785" t="s">
        <v>627</v>
      </c>
      <c r="K776" s="785" t="s">
        <v>2612</v>
      </c>
      <c r="L776" s="785" t="s">
        <v>27128</v>
      </c>
      <c r="M776" s="785"/>
      <c r="N776" s="785"/>
      <c r="O776" s="785"/>
      <c r="P776" s="787">
        <v>37.283974999999998</v>
      </c>
      <c r="Q776" s="787">
        <v>-0.48725400000000002</v>
      </c>
      <c r="R776" s="785" t="s">
        <v>1961</v>
      </c>
      <c r="S776" s="785" t="s">
        <v>1962</v>
      </c>
      <c r="T776" s="785" t="s">
        <v>2262</v>
      </c>
      <c r="U776" s="785" t="s">
        <v>2950</v>
      </c>
      <c r="V776" s="785">
        <v>6</v>
      </c>
      <c r="W776" s="785" t="s">
        <v>7939</v>
      </c>
      <c r="X776" s="785"/>
      <c r="Y776" s="615" t="str">
        <f t="shared" si="12"/>
        <v>Eric Muthii Mugo</v>
      </c>
      <c r="Z776" s="785" t="s">
        <v>2599</v>
      </c>
      <c r="AA776" s="785" t="s">
        <v>4314</v>
      </c>
      <c r="AB776" s="785" t="s">
        <v>2683</v>
      </c>
      <c r="AC776" s="785" t="s">
        <v>2606</v>
      </c>
      <c r="AD776" s="786">
        <v>44251</v>
      </c>
    </row>
    <row r="777" spans="1:30" ht="15.75">
      <c r="A777" s="785" t="s">
        <v>4301</v>
      </c>
      <c r="B777" s="785" t="s">
        <v>28776</v>
      </c>
      <c r="C777" s="785" t="s">
        <v>4379</v>
      </c>
      <c r="D777" s="785" t="s">
        <v>2598</v>
      </c>
      <c r="E777" s="785" t="s">
        <v>28777</v>
      </c>
      <c r="F777" s="786">
        <v>44148</v>
      </c>
      <c r="G777" s="785" t="s">
        <v>18329</v>
      </c>
      <c r="H777" s="786">
        <v>44204</v>
      </c>
      <c r="I777" s="785" t="s">
        <v>17886</v>
      </c>
      <c r="J777" s="785" t="s">
        <v>627</v>
      </c>
      <c r="K777" s="785" t="s">
        <v>2612</v>
      </c>
      <c r="L777" s="785" t="s">
        <v>28778</v>
      </c>
      <c r="M777" s="785"/>
      <c r="N777" s="785"/>
      <c r="O777" s="785" t="s">
        <v>28779</v>
      </c>
      <c r="P777" s="787">
        <v>36.894253999999997</v>
      </c>
      <c r="Q777" s="787">
        <v>-1.055544</v>
      </c>
      <c r="R777" s="785" t="s">
        <v>821</v>
      </c>
      <c r="S777" s="785" t="s">
        <v>871</v>
      </c>
      <c r="T777" s="785" t="s">
        <v>2946</v>
      </c>
      <c r="U777" s="785" t="s">
        <v>27840</v>
      </c>
      <c r="V777" s="785">
        <v>8</v>
      </c>
      <c r="W777" s="785" t="s">
        <v>11875</v>
      </c>
      <c r="X777" s="785"/>
      <c r="Y777" s="615" t="str">
        <f t="shared" si="12"/>
        <v>James Kingori Chege</v>
      </c>
      <c r="Z777" s="785" t="s">
        <v>2599</v>
      </c>
      <c r="AA777" s="785" t="s">
        <v>4314</v>
      </c>
      <c r="AB777" s="785" t="s">
        <v>2605</v>
      </c>
      <c r="AC777" s="785" t="s">
        <v>2606</v>
      </c>
      <c r="AD777" s="786">
        <v>44345</v>
      </c>
    </row>
    <row r="778" spans="1:30" ht="15.75">
      <c r="A778" s="785" t="s">
        <v>4301</v>
      </c>
      <c r="B778" s="785" t="s">
        <v>31132</v>
      </c>
      <c r="C778" s="785" t="s">
        <v>4303</v>
      </c>
      <c r="D778" s="785" t="s">
        <v>2599</v>
      </c>
      <c r="E778" s="785" t="s">
        <v>31133</v>
      </c>
      <c r="F778" s="786">
        <v>44156</v>
      </c>
      <c r="G778" s="785" t="s">
        <v>18329</v>
      </c>
      <c r="H778" s="786">
        <v>44204</v>
      </c>
      <c r="I778" s="785" t="s">
        <v>31134</v>
      </c>
      <c r="J778" s="785" t="s">
        <v>629</v>
      </c>
      <c r="K778" s="785" t="s">
        <v>31135</v>
      </c>
      <c r="L778" s="785" t="s">
        <v>31136</v>
      </c>
      <c r="M778" s="785"/>
      <c r="N778" s="785"/>
      <c r="O778" s="785" t="s">
        <v>31137</v>
      </c>
      <c r="P778" s="787">
        <v>36.850881000000001</v>
      </c>
      <c r="Q778" s="787">
        <v>-1.088406</v>
      </c>
      <c r="R778" s="785" t="s">
        <v>821</v>
      </c>
      <c r="S778" s="785" t="s">
        <v>871</v>
      </c>
      <c r="T778" s="785" t="s">
        <v>2712</v>
      </c>
      <c r="U778" s="785" t="s">
        <v>3711</v>
      </c>
      <c r="V778" s="785">
        <v>10</v>
      </c>
      <c r="W778" s="785" t="s">
        <v>2998</v>
      </c>
      <c r="X778" s="785"/>
      <c r="Y778" s="615" t="str">
        <f t="shared" si="12"/>
        <v>Geoffrey Ndua Mbugua</v>
      </c>
      <c r="Z778" s="785" t="s">
        <v>2599</v>
      </c>
      <c r="AA778" s="785" t="s">
        <v>4314</v>
      </c>
      <c r="AB778" s="785" t="s">
        <v>2605</v>
      </c>
      <c r="AC778" s="785" t="s">
        <v>2606</v>
      </c>
      <c r="AD778" s="786">
        <v>44266</v>
      </c>
    </row>
    <row r="779" spans="1:30" ht="15.75">
      <c r="A779" s="785" t="s">
        <v>4301</v>
      </c>
      <c r="B779" s="785" t="s">
        <v>23250</v>
      </c>
      <c r="C779" s="785" t="s">
        <v>4303</v>
      </c>
      <c r="D779" s="785" t="s">
        <v>2599</v>
      </c>
      <c r="E779" s="785" t="s">
        <v>9682</v>
      </c>
      <c r="F779" s="786">
        <v>44138</v>
      </c>
      <c r="G779" s="785" t="s">
        <v>17183</v>
      </c>
      <c r="H779" s="786">
        <v>44201</v>
      </c>
      <c r="I779" s="785" t="s">
        <v>23251</v>
      </c>
      <c r="J779" s="785" t="s">
        <v>629</v>
      </c>
      <c r="K779" s="785" t="s">
        <v>23252</v>
      </c>
      <c r="L779" s="785" t="s">
        <v>23253</v>
      </c>
      <c r="M779" s="785"/>
      <c r="N779" s="785"/>
      <c r="O779" s="785" t="s">
        <v>23254</v>
      </c>
      <c r="P779" s="787">
        <v>36.134452000000003</v>
      </c>
      <c r="Q779" s="787">
        <v>-0.21298500000000001</v>
      </c>
      <c r="R779" s="785" t="s">
        <v>695</v>
      </c>
      <c r="S779" s="785" t="s">
        <v>1204</v>
      </c>
      <c r="T779" s="785" t="s">
        <v>1204</v>
      </c>
      <c r="U779" s="785" t="s">
        <v>2771</v>
      </c>
      <c r="V779" s="785">
        <v>8</v>
      </c>
      <c r="W779" s="785" t="s">
        <v>23165</v>
      </c>
      <c r="X779" s="785" t="s">
        <v>23165</v>
      </c>
      <c r="Y779" s="615" t="str">
        <f t="shared" si="12"/>
        <v>Simon Kabucho</v>
      </c>
      <c r="Z779" s="785" t="s">
        <v>2599</v>
      </c>
      <c r="AA779" s="785" t="s">
        <v>4314</v>
      </c>
      <c r="AB779" s="785" t="s">
        <v>2683</v>
      </c>
      <c r="AC779" s="785" t="s">
        <v>2606</v>
      </c>
      <c r="AD779" s="786">
        <v>44223</v>
      </c>
    </row>
    <row r="780" spans="1:30" ht="15.75">
      <c r="A780" s="785" t="s">
        <v>4301</v>
      </c>
      <c r="B780" s="785" t="s">
        <v>18302</v>
      </c>
      <c r="C780" s="785" t="s">
        <v>4303</v>
      </c>
      <c r="D780" s="785" t="s">
        <v>2599</v>
      </c>
      <c r="E780" s="785" t="s">
        <v>18303</v>
      </c>
      <c r="F780" s="786">
        <v>44177</v>
      </c>
      <c r="G780" s="785" t="s">
        <v>8089</v>
      </c>
      <c r="H780" s="786">
        <v>44199</v>
      </c>
      <c r="I780" s="785" t="s">
        <v>18304</v>
      </c>
      <c r="J780" s="785" t="s">
        <v>629</v>
      </c>
      <c r="K780" s="785" t="s">
        <v>2612</v>
      </c>
      <c r="L780" s="785" t="s">
        <v>18305</v>
      </c>
      <c r="M780" s="785" t="s">
        <v>18306</v>
      </c>
      <c r="N780" s="785"/>
      <c r="O780" s="785"/>
      <c r="P780" s="787">
        <v>35.274602999999999</v>
      </c>
      <c r="Q780" s="787">
        <v>0.42107699999999998</v>
      </c>
      <c r="R780" s="785" t="s">
        <v>893</v>
      </c>
      <c r="S780" s="785" t="s">
        <v>2708</v>
      </c>
      <c r="T780" s="785" t="s">
        <v>2708</v>
      </c>
      <c r="U780" s="785" t="s">
        <v>2709</v>
      </c>
      <c r="V780" s="785">
        <v>8</v>
      </c>
      <c r="W780" s="785" t="s">
        <v>2722</v>
      </c>
      <c r="X780" s="785" t="s">
        <v>18203</v>
      </c>
      <c r="Y780" s="615" t="str">
        <f t="shared" si="12"/>
        <v>Ndima renewable Energy</v>
      </c>
      <c r="Z780" s="785" t="s">
        <v>2599</v>
      </c>
      <c r="AA780" s="785" t="s">
        <v>4349</v>
      </c>
      <c r="AB780" s="785" t="s">
        <v>2683</v>
      </c>
      <c r="AC780" s="785" t="s">
        <v>2606</v>
      </c>
      <c r="AD780" s="786">
        <v>44215</v>
      </c>
    </row>
    <row r="781" spans="1:30" ht="15.75">
      <c r="A781" s="785" t="s">
        <v>4301</v>
      </c>
      <c r="B781" s="785" t="s">
        <v>23437</v>
      </c>
      <c r="C781" s="785" t="s">
        <v>4379</v>
      </c>
      <c r="D781" s="785" t="s">
        <v>2598</v>
      </c>
      <c r="E781" s="785" t="s">
        <v>18303</v>
      </c>
      <c r="F781" s="786">
        <v>44177</v>
      </c>
      <c r="G781" s="785" t="s">
        <v>8089</v>
      </c>
      <c r="H781" s="786">
        <v>44199</v>
      </c>
      <c r="I781" s="785" t="s">
        <v>23438</v>
      </c>
      <c r="J781" s="785" t="s">
        <v>627</v>
      </c>
      <c r="K781" s="785" t="s">
        <v>23439</v>
      </c>
      <c r="L781" s="785" t="s">
        <v>23440</v>
      </c>
      <c r="M781" s="785"/>
      <c r="N781" s="785"/>
      <c r="O781" s="785" t="s">
        <v>23441</v>
      </c>
      <c r="P781" s="787">
        <v>36.371195</v>
      </c>
      <c r="Q781" s="787">
        <v>-0.115188</v>
      </c>
      <c r="R781" s="785" t="s">
        <v>695</v>
      </c>
      <c r="S781" s="785" t="s">
        <v>2231</v>
      </c>
      <c r="T781" s="785" t="s">
        <v>23442</v>
      </c>
      <c r="U781" s="785" t="s">
        <v>2672</v>
      </c>
      <c r="V781" s="785">
        <v>8</v>
      </c>
      <c r="W781" s="785" t="s">
        <v>23165</v>
      </c>
      <c r="X781" s="785" t="s">
        <v>23181</v>
      </c>
      <c r="Y781" s="615" t="str">
        <f t="shared" si="12"/>
        <v>Simon kabucho</v>
      </c>
      <c r="Z781" s="785" t="s">
        <v>2599</v>
      </c>
      <c r="AA781" s="785" t="s">
        <v>4314</v>
      </c>
      <c r="AB781" s="785" t="s">
        <v>2683</v>
      </c>
      <c r="AC781" s="785" t="s">
        <v>2606</v>
      </c>
      <c r="AD781" s="786">
        <v>44223</v>
      </c>
    </row>
    <row r="782" spans="1:30" ht="15.75">
      <c r="A782" s="785" t="s">
        <v>4301</v>
      </c>
      <c r="B782" s="785" t="s">
        <v>28701</v>
      </c>
      <c r="C782" s="785" t="s">
        <v>4303</v>
      </c>
      <c r="D782" s="785" t="s">
        <v>2599</v>
      </c>
      <c r="E782" s="785" t="s">
        <v>27143</v>
      </c>
      <c r="F782" s="786">
        <v>44184</v>
      </c>
      <c r="G782" s="785" t="s">
        <v>20462</v>
      </c>
      <c r="H782" s="786">
        <v>44198</v>
      </c>
      <c r="I782" s="785" t="s">
        <v>28702</v>
      </c>
      <c r="J782" s="785" t="s">
        <v>627</v>
      </c>
      <c r="K782" s="785" t="s">
        <v>28703</v>
      </c>
      <c r="L782" s="785" t="s">
        <v>28704</v>
      </c>
      <c r="M782" s="785"/>
      <c r="N782" s="785"/>
      <c r="O782" s="785" t="s">
        <v>28705</v>
      </c>
      <c r="P782" s="787">
        <v>36.917515000000002</v>
      </c>
      <c r="Q782" s="787">
        <v>-1.0002819999999999</v>
      </c>
      <c r="R782" s="785" t="s">
        <v>821</v>
      </c>
      <c r="S782" s="785" t="s">
        <v>2041</v>
      </c>
      <c r="T782" s="785" t="s">
        <v>3605</v>
      </c>
      <c r="U782" s="785" t="s">
        <v>28706</v>
      </c>
      <c r="V782" s="785">
        <v>8</v>
      </c>
      <c r="W782" s="785" t="s">
        <v>3106</v>
      </c>
      <c r="X782" s="785"/>
      <c r="Y782" s="615" t="str">
        <f t="shared" si="12"/>
        <v>Joseph Muchirira Mugo</v>
      </c>
      <c r="Z782" s="785" t="s">
        <v>2599</v>
      </c>
      <c r="AA782" s="785" t="s">
        <v>4314</v>
      </c>
      <c r="AB782" s="785" t="s">
        <v>2605</v>
      </c>
      <c r="AC782" s="785" t="s">
        <v>2606</v>
      </c>
      <c r="AD782" s="786">
        <v>44207</v>
      </c>
    </row>
    <row r="783" spans="1:30" ht="15.75">
      <c r="A783" s="785" t="s">
        <v>4301</v>
      </c>
      <c r="B783" s="785" t="s">
        <v>32764</v>
      </c>
      <c r="C783" s="785" t="s">
        <v>4303</v>
      </c>
      <c r="D783" s="785" t="s">
        <v>2599</v>
      </c>
      <c r="E783" s="785" t="s">
        <v>12236</v>
      </c>
      <c r="F783" s="786">
        <v>44120</v>
      </c>
      <c r="G783" s="785" t="s">
        <v>20462</v>
      </c>
      <c r="H783" s="786">
        <v>44198</v>
      </c>
      <c r="I783" s="785" t="s">
        <v>32765</v>
      </c>
      <c r="J783" s="785" t="s">
        <v>629</v>
      </c>
      <c r="K783" s="785" t="s">
        <v>2612</v>
      </c>
      <c r="L783" s="785" t="s">
        <v>32766</v>
      </c>
      <c r="M783" s="785"/>
      <c r="N783" s="785"/>
      <c r="O783" s="785"/>
      <c r="P783" s="787">
        <v>36.375534999999999</v>
      </c>
      <c r="Q783" s="787">
        <v>0.16855700000000001</v>
      </c>
      <c r="R783" s="785" t="s">
        <v>960</v>
      </c>
      <c r="S783" s="785" t="s">
        <v>1241</v>
      </c>
      <c r="T783" s="785" t="s">
        <v>3328</v>
      </c>
      <c r="U783" s="785" t="s">
        <v>32767</v>
      </c>
      <c r="V783" s="785">
        <v>12</v>
      </c>
      <c r="W783" s="785" t="s">
        <v>2808</v>
      </c>
      <c r="X783" s="785"/>
      <c r="Y783" s="615" t="str">
        <f t="shared" si="12"/>
        <v>Igwemas General Digester Ltd</v>
      </c>
      <c r="Z783" s="785" t="s">
        <v>2599</v>
      </c>
      <c r="AA783" s="785" t="s">
        <v>4349</v>
      </c>
      <c r="AB783" s="785" t="s">
        <v>2605</v>
      </c>
      <c r="AC783" s="785" t="s">
        <v>2606</v>
      </c>
      <c r="AD783" s="786">
        <v>44271</v>
      </c>
    </row>
    <row r="784" spans="1:30" ht="15.75">
      <c r="A784" s="785" t="s">
        <v>4301</v>
      </c>
      <c r="B784" s="785" t="s">
        <v>8314</v>
      </c>
      <c r="C784" s="785" t="s">
        <v>4303</v>
      </c>
      <c r="D784" s="785" t="s">
        <v>2599</v>
      </c>
      <c r="E784" s="785" t="s">
        <v>7975</v>
      </c>
      <c r="F784" s="786">
        <v>44136</v>
      </c>
      <c r="G784" s="785" t="s">
        <v>8315</v>
      </c>
      <c r="H784" s="786">
        <v>44197</v>
      </c>
      <c r="I784" s="785" t="s">
        <v>8316</v>
      </c>
      <c r="J784" s="785" t="s">
        <v>629</v>
      </c>
      <c r="K784" s="785" t="s">
        <v>8317</v>
      </c>
      <c r="L784" s="785" t="s">
        <v>8318</v>
      </c>
      <c r="M784" s="785"/>
      <c r="N784" s="785"/>
      <c r="O784" s="785" t="s">
        <v>8319</v>
      </c>
      <c r="P784" s="787">
        <v>37.285632999999997</v>
      </c>
      <c r="Q784" s="787">
        <v>-0.477738</v>
      </c>
      <c r="R784" s="785" t="s">
        <v>1961</v>
      </c>
      <c r="S784" s="785" t="s">
        <v>1962</v>
      </c>
      <c r="T784" s="785" t="s">
        <v>8320</v>
      </c>
      <c r="U784" s="785" t="s">
        <v>2950</v>
      </c>
      <c r="V784" s="785">
        <v>8</v>
      </c>
      <c r="W784" s="785" t="s">
        <v>7939</v>
      </c>
      <c r="X784" s="785" t="s">
        <v>7939</v>
      </c>
      <c r="Y784" s="615" t="str">
        <f t="shared" si="12"/>
        <v>Eric Muthii Mugo</v>
      </c>
      <c r="Z784" s="785" t="s">
        <v>2599</v>
      </c>
      <c r="AA784" s="785" t="s">
        <v>4314</v>
      </c>
      <c r="AB784" s="785" t="s">
        <v>2683</v>
      </c>
      <c r="AC784" s="785" t="s">
        <v>2606</v>
      </c>
      <c r="AD784" s="786">
        <v>44219</v>
      </c>
    </row>
    <row r="785" spans="1:30" ht="15.75">
      <c r="A785" s="785" t="s">
        <v>4301</v>
      </c>
      <c r="B785" s="785" t="s">
        <v>8326</v>
      </c>
      <c r="C785" s="785" t="s">
        <v>4303</v>
      </c>
      <c r="D785" s="785" t="s">
        <v>2599</v>
      </c>
      <c r="E785" s="785" t="s">
        <v>5280</v>
      </c>
      <c r="F785" s="786">
        <v>44155</v>
      </c>
      <c r="G785" s="785" t="s">
        <v>8315</v>
      </c>
      <c r="H785" s="786">
        <v>44197</v>
      </c>
      <c r="I785" s="785" t="s">
        <v>8327</v>
      </c>
      <c r="J785" s="785" t="s">
        <v>629</v>
      </c>
      <c r="K785" s="785" t="s">
        <v>8328</v>
      </c>
      <c r="L785" s="785" t="s">
        <v>8329</v>
      </c>
      <c r="M785" s="785"/>
      <c r="N785" s="785"/>
      <c r="O785" s="785" t="s">
        <v>8330</v>
      </c>
      <c r="P785" s="787">
        <v>37.250855999999999</v>
      </c>
      <c r="Q785" s="787">
        <v>-0.51897099999999996</v>
      </c>
      <c r="R785" s="785" t="s">
        <v>1961</v>
      </c>
      <c r="S785" s="785" t="s">
        <v>1962</v>
      </c>
      <c r="T785" s="785" t="s">
        <v>1987</v>
      </c>
      <c r="U785" s="785" t="s">
        <v>3361</v>
      </c>
      <c r="V785" s="785">
        <v>8</v>
      </c>
      <c r="W785" s="785" t="s">
        <v>7939</v>
      </c>
      <c r="X785" s="785" t="s">
        <v>7939</v>
      </c>
      <c r="Y785" s="615" t="str">
        <f t="shared" si="12"/>
        <v>Eric Muthii Mugo</v>
      </c>
      <c r="Z785" s="785" t="s">
        <v>2599</v>
      </c>
      <c r="AA785" s="785" t="s">
        <v>4314</v>
      </c>
      <c r="AB785" s="785" t="s">
        <v>2683</v>
      </c>
      <c r="AC785" s="785" t="s">
        <v>2606</v>
      </c>
      <c r="AD785" s="786">
        <v>44302</v>
      </c>
    </row>
    <row r="786" spans="1:30" ht="15.75">
      <c r="A786" s="785" t="s">
        <v>4301</v>
      </c>
      <c r="B786" s="785" t="s">
        <v>10678</v>
      </c>
      <c r="C786" s="785" t="s">
        <v>4303</v>
      </c>
      <c r="D786" s="785" t="s">
        <v>2599</v>
      </c>
      <c r="E786" s="785" t="s">
        <v>10679</v>
      </c>
      <c r="F786" s="786">
        <v>44147</v>
      </c>
      <c r="G786" s="785" t="s">
        <v>8315</v>
      </c>
      <c r="H786" s="786">
        <v>44197</v>
      </c>
      <c r="I786" s="785" t="s">
        <v>10680</v>
      </c>
      <c r="J786" s="785" t="s">
        <v>629</v>
      </c>
      <c r="K786" s="785" t="s">
        <v>10681</v>
      </c>
      <c r="L786" s="785" t="s">
        <v>10682</v>
      </c>
      <c r="M786" s="785"/>
      <c r="N786" s="785"/>
      <c r="O786" s="785"/>
      <c r="P786" s="787">
        <v>34.895983000000001</v>
      </c>
      <c r="Q786" s="787">
        <v>-0.62517199999999995</v>
      </c>
      <c r="R786" s="785" t="s">
        <v>843</v>
      </c>
      <c r="S786" s="785" t="s">
        <v>2811</v>
      </c>
      <c r="T786" s="785" t="s">
        <v>3696</v>
      </c>
      <c r="U786" s="785" t="s">
        <v>10683</v>
      </c>
      <c r="V786" s="785">
        <v>10</v>
      </c>
      <c r="W786" s="785" t="s">
        <v>3645</v>
      </c>
      <c r="X786" s="785" t="s">
        <v>3645</v>
      </c>
      <c r="Y786" s="615" t="str">
        <f t="shared" si="12"/>
        <v>George Otwori</v>
      </c>
      <c r="Z786" s="785" t="s">
        <v>2599</v>
      </c>
      <c r="AA786" s="785" t="s">
        <v>4314</v>
      </c>
      <c r="AB786" s="785" t="s">
        <v>2683</v>
      </c>
      <c r="AC786" s="785" t="s">
        <v>2606</v>
      </c>
      <c r="AD786" s="786">
        <v>44306</v>
      </c>
    </row>
    <row r="787" spans="1:30" ht="15.75">
      <c r="A787" s="785" t="s">
        <v>4301</v>
      </c>
      <c r="B787" s="785" t="s">
        <v>16005</v>
      </c>
      <c r="C787" s="785" t="s">
        <v>4379</v>
      </c>
      <c r="D787" s="785" t="s">
        <v>2598</v>
      </c>
      <c r="E787" s="785" t="s">
        <v>10685</v>
      </c>
      <c r="F787" s="786">
        <v>44185</v>
      </c>
      <c r="G787" s="785" t="s">
        <v>16006</v>
      </c>
      <c r="H787" s="786">
        <v>44195</v>
      </c>
      <c r="I787" s="785" t="s">
        <v>16007</v>
      </c>
      <c r="J787" s="785" t="s">
        <v>627</v>
      </c>
      <c r="K787" s="785" t="s">
        <v>2612</v>
      </c>
      <c r="L787" s="785" t="s">
        <v>16008</v>
      </c>
      <c r="M787" s="785" t="s">
        <v>16009</v>
      </c>
      <c r="N787" s="785"/>
      <c r="O787" s="785"/>
      <c r="P787" s="787">
        <v>36.661571000000002</v>
      </c>
      <c r="Q787" s="787">
        <v>-1.2802389999999999</v>
      </c>
      <c r="R787" s="785" t="s">
        <v>821</v>
      </c>
      <c r="S787" s="785" t="s">
        <v>1429</v>
      </c>
      <c r="T787" s="785" t="s">
        <v>1429</v>
      </c>
      <c r="U787" s="785" t="s">
        <v>2881</v>
      </c>
      <c r="V787" s="785" t="s">
        <v>3174</v>
      </c>
      <c r="W787" s="785" t="s">
        <v>11009</v>
      </c>
      <c r="X787" s="785" t="s">
        <v>11009</v>
      </c>
      <c r="Y787" s="615" t="str">
        <f t="shared" si="12"/>
        <v>Kennedy Amiani Anzeze</v>
      </c>
      <c r="Z787" s="785" t="s">
        <v>2599</v>
      </c>
      <c r="AA787" s="785" t="s">
        <v>4349</v>
      </c>
      <c r="AB787" s="785" t="s">
        <v>2683</v>
      </c>
      <c r="AC787" s="785" t="s">
        <v>2606</v>
      </c>
      <c r="AD787" s="786">
        <v>44221</v>
      </c>
    </row>
    <row r="788" spans="1:30" ht="15.75">
      <c r="A788" s="785" t="s">
        <v>4301</v>
      </c>
      <c r="B788" s="785" t="s">
        <v>17528</v>
      </c>
      <c r="C788" s="785" t="s">
        <v>4303</v>
      </c>
      <c r="D788" s="785" t="s">
        <v>2599</v>
      </c>
      <c r="E788" s="785" t="s">
        <v>12323</v>
      </c>
      <c r="F788" s="786">
        <v>44175</v>
      </c>
      <c r="G788" s="785" t="s">
        <v>16006</v>
      </c>
      <c r="H788" s="786">
        <v>44195</v>
      </c>
      <c r="I788" s="785" t="s">
        <v>17529</v>
      </c>
      <c r="J788" s="785" t="s">
        <v>627</v>
      </c>
      <c r="K788" s="785" t="s">
        <v>17530</v>
      </c>
      <c r="L788" s="785" t="s">
        <v>17531</v>
      </c>
      <c r="M788" s="785" t="s">
        <v>17532</v>
      </c>
      <c r="N788" s="785"/>
      <c r="O788" s="785"/>
      <c r="P788" s="787">
        <v>36.907741999999999</v>
      </c>
      <c r="Q788" s="787">
        <v>-1.0295700000000001</v>
      </c>
      <c r="R788" s="785" t="s">
        <v>821</v>
      </c>
      <c r="S788" s="785" t="s">
        <v>2041</v>
      </c>
      <c r="T788" s="785" t="s">
        <v>3201</v>
      </c>
      <c r="U788" s="785" t="s">
        <v>17460</v>
      </c>
      <c r="V788" s="785">
        <v>10</v>
      </c>
      <c r="W788" s="785" t="s">
        <v>3535</v>
      </c>
      <c r="X788" s="785" t="s">
        <v>3535</v>
      </c>
      <c r="Y788" s="615" t="str">
        <f t="shared" si="12"/>
        <v>Maurice Kinuthia Wangui</v>
      </c>
      <c r="Z788" s="785" t="s">
        <v>2599</v>
      </c>
      <c r="AA788" s="785" t="s">
        <v>4314</v>
      </c>
      <c r="AB788" s="785" t="s">
        <v>2605</v>
      </c>
      <c r="AC788" s="785" t="s">
        <v>2606</v>
      </c>
      <c r="AD788" s="786">
        <v>44195</v>
      </c>
    </row>
    <row r="789" spans="1:30" ht="15.75">
      <c r="A789" s="785" t="s">
        <v>4301</v>
      </c>
      <c r="B789" s="785" t="s">
        <v>17630</v>
      </c>
      <c r="C789" s="785" t="s">
        <v>4379</v>
      </c>
      <c r="D789" s="785" t="s">
        <v>2598</v>
      </c>
      <c r="E789" s="785" t="s">
        <v>17631</v>
      </c>
      <c r="F789" s="786">
        <v>44164</v>
      </c>
      <c r="G789" s="785" t="s">
        <v>16006</v>
      </c>
      <c r="H789" s="786">
        <v>44195</v>
      </c>
      <c r="I789" s="785" t="s">
        <v>17632</v>
      </c>
      <c r="J789" s="785" t="s">
        <v>627</v>
      </c>
      <c r="K789" s="785" t="s">
        <v>17633</v>
      </c>
      <c r="L789" s="785" t="s">
        <v>17634</v>
      </c>
      <c r="M789" s="785" t="s">
        <v>17635</v>
      </c>
      <c r="N789" s="785"/>
      <c r="O789" s="785" t="s">
        <v>17636</v>
      </c>
      <c r="P789" s="787">
        <v>36.939211999999998</v>
      </c>
      <c r="Q789" s="787">
        <v>-1.0433749999999999</v>
      </c>
      <c r="R789" s="785" t="s">
        <v>821</v>
      </c>
      <c r="S789" s="785" t="s">
        <v>2041</v>
      </c>
      <c r="T789" s="785" t="s">
        <v>14789</v>
      </c>
      <c r="U789" s="785" t="s">
        <v>17552</v>
      </c>
      <c r="V789" s="785">
        <v>12</v>
      </c>
      <c r="W789" s="785" t="s">
        <v>3535</v>
      </c>
      <c r="X789" s="785" t="s">
        <v>3535</v>
      </c>
      <c r="Y789" s="615" t="str">
        <f t="shared" si="12"/>
        <v>Maurice Kinuthia Wangui</v>
      </c>
      <c r="Z789" s="785" t="s">
        <v>2599</v>
      </c>
      <c r="AA789" s="785" t="s">
        <v>4314</v>
      </c>
      <c r="AB789" s="785" t="s">
        <v>2605</v>
      </c>
      <c r="AC789" s="785" t="s">
        <v>2606</v>
      </c>
      <c r="AD789" s="786">
        <v>44195</v>
      </c>
    </row>
    <row r="790" spans="1:30" ht="15.75">
      <c r="A790" s="785" t="s">
        <v>4301</v>
      </c>
      <c r="B790" s="785" t="s">
        <v>20634</v>
      </c>
      <c r="C790" s="785" t="s">
        <v>4303</v>
      </c>
      <c r="D790" s="785" t="s">
        <v>2599</v>
      </c>
      <c r="E790" s="785" t="s">
        <v>12323</v>
      </c>
      <c r="F790" s="786">
        <v>44175</v>
      </c>
      <c r="G790" s="785" t="s">
        <v>20635</v>
      </c>
      <c r="H790" s="786">
        <v>44193</v>
      </c>
      <c r="I790" s="785" t="s">
        <v>20636</v>
      </c>
      <c r="J790" s="785" t="s">
        <v>627</v>
      </c>
      <c r="K790" s="785" t="s">
        <v>20637</v>
      </c>
      <c r="L790" s="785" t="s">
        <v>20638</v>
      </c>
      <c r="M790" s="785"/>
      <c r="N790" s="785"/>
      <c r="O790" s="785" t="s">
        <v>20639</v>
      </c>
      <c r="P790" s="787">
        <v>37.577886999999997</v>
      </c>
      <c r="Q790" s="787">
        <v>-7.7096999999999999E-2</v>
      </c>
      <c r="R790" s="785" t="s">
        <v>1104</v>
      </c>
      <c r="S790" s="785" t="s">
        <v>2643</v>
      </c>
      <c r="T790" s="785" t="s">
        <v>7683</v>
      </c>
      <c r="U790" s="785" t="s">
        <v>20640</v>
      </c>
      <c r="V790" s="785">
        <v>10</v>
      </c>
      <c r="W790" s="785" t="s">
        <v>8017</v>
      </c>
      <c r="X790" s="785" t="s">
        <v>20484</v>
      </c>
      <c r="Y790" s="615" t="str">
        <f t="shared" si="12"/>
        <v>Phineas Mawira</v>
      </c>
      <c r="Z790" s="785" t="s">
        <v>2599</v>
      </c>
      <c r="AA790" s="785" t="s">
        <v>4314</v>
      </c>
      <c r="AB790" s="785" t="s">
        <v>2683</v>
      </c>
      <c r="AC790" s="785" t="s">
        <v>2606</v>
      </c>
      <c r="AD790" s="786">
        <v>44222</v>
      </c>
    </row>
    <row r="791" spans="1:30" ht="15.75">
      <c r="A791" s="785" t="s">
        <v>4301</v>
      </c>
      <c r="B791" s="785" t="s">
        <v>18123</v>
      </c>
      <c r="C791" s="785" t="s">
        <v>4303</v>
      </c>
      <c r="D791" s="785" t="s">
        <v>2599</v>
      </c>
      <c r="E791" s="785" t="s">
        <v>5565</v>
      </c>
      <c r="F791" s="786">
        <v>44150</v>
      </c>
      <c r="G791" s="785" t="s">
        <v>18124</v>
      </c>
      <c r="H791" s="786">
        <v>44191</v>
      </c>
      <c r="I791" s="785" t="s">
        <v>18125</v>
      </c>
      <c r="J791" s="785" t="s">
        <v>629</v>
      </c>
      <c r="K791" s="785" t="s">
        <v>18126</v>
      </c>
      <c r="L791" s="785" t="s">
        <v>18127</v>
      </c>
      <c r="M791" s="785"/>
      <c r="N791" s="785"/>
      <c r="O791" s="785"/>
      <c r="P791" s="787">
        <v>35.367772000000002</v>
      </c>
      <c r="Q791" s="787">
        <v>-0.65855600000000003</v>
      </c>
      <c r="R791" s="785" t="s">
        <v>1623</v>
      </c>
      <c r="S791" s="785" t="s">
        <v>2726</v>
      </c>
      <c r="T791" s="785" t="s">
        <v>3319</v>
      </c>
      <c r="U791" s="785" t="s">
        <v>18128</v>
      </c>
      <c r="V791" s="785">
        <v>10</v>
      </c>
      <c r="W791" s="785" t="s">
        <v>13328</v>
      </c>
      <c r="X791" s="785" t="s">
        <v>3372</v>
      </c>
      <c r="Y791" s="615" t="str">
        <f t="shared" si="12"/>
        <v>Mutai K Patrick</v>
      </c>
      <c r="Z791" s="785" t="s">
        <v>2599</v>
      </c>
      <c r="AA791" s="785" t="s">
        <v>4314</v>
      </c>
      <c r="AB791" s="785" t="s">
        <v>2683</v>
      </c>
      <c r="AC791" s="785" t="s">
        <v>2606</v>
      </c>
      <c r="AD791" s="786">
        <v>44208</v>
      </c>
    </row>
    <row r="792" spans="1:30" ht="15.75">
      <c r="A792" s="785" t="s">
        <v>4301</v>
      </c>
      <c r="B792" s="785" t="s">
        <v>20915</v>
      </c>
      <c r="C792" s="785" t="s">
        <v>4379</v>
      </c>
      <c r="D792" s="785" t="s">
        <v>2598</v>
      </c>
      <c r="E792" s="785" t="s">
        <v>5156</v>
      </c>
      <c r="F792" s="786">
        <v>44173</v>
      </c>
      <c r="G792" s="785" t="s">
        <v>10685</v>
      </c>
      <c r="H792" s="786">
        <v>44185</v>
      </c>
      <c r="I792" s="785" t="s">
        <v>20916</v>
      </c>
      <c r="J792" s="785" t="s">
        <v>629</v>
      </c>
      <c r="K792" s="785" t="s">
        <v>2612</v>
      </c>
      <c r="L792" s="785" t="s">
        <v>20917</v>
      </c>
      <c r="M792" s="785" t="s">
        <v>20918</v>
      </c>
      <c r="N792" s="785"/>
      <c r="O792" s="785" t="s">
        <v>20919</v>
      </c>
      <c r="P792" s="787">
        <v>37.593452999999997</v>
      </c>
      <c r="Q792" s="787">
        <v>-1.17611</v>
      </c>
      <c r="R792" s="785" t="s">
        <v>1729</v>
      </c>
      <c r="S792" s="785" t="s">
        <v>1730</v>
      </c>
      <c r="T792" s="785" t="s">
        <v>20920</v>
      </c>
      <c r="U792" s="785" t="s">
        <v>20921</v>
      </c>
      <c r="V792" s="785">
        <v>6</v>
      </c>
      <c r="W792" s="785" t="s">
        <v>2608</v>
      </c>
      <c r="X792" s="785" t="s">
        <v>2664</v>
      </c>
      <c r="Y792" s="615" t="str">
        <f t="shared" si="12"/>
        <v>Robert</v>
      </c>
      <c r="Z792" s="785" t="s">
        <v>2599</v>
      </c>
      <c r="AA792" s="785" t="s">
        <v>5464</v>
      </c>
      <c r="AB792" s="785" t="s">
        <v>2609</v>
      </c>
      <c r="AC792" s="785" t="s">
        <v>2610</v>
      </c>
      <c r="AD792" s="786">
        <v>44257</v>
      </c>
    </row>
    <row r="793" spans="1:30" ht="15.75">
      <c r="A793" s="785" t="s">
        <v>4301</v>
      </c>
      <c r="B793" s="785" t="s">
        <v>11028</v>
      </c>
      <c r="C793" s="785" t="s">
        <v>4379</v>
      </c>
      <c r="D793" s="785" t="s">
        <v>2598</v>
      </c>
      <c r="E793" s="785" t="s">
        <v>11029</v>
      </c>
      <c r="F793" s="786">
        <v>44119</v>
      </c>
      <c r="G793" s="785" t="s">
        <v>11030</v>
      </c>
      <c r="H793" s="786">
        <v>44182</v>
      </c>
      <c r="I793" s="785" t="s">
        <v>11031</v>
      </c>
      <c r="J793" s="785" t="s">
        <v>629</v>
      </c>
      <c r="K793" s="785" t="s">
        <v>11032</v>
      </c>
      <c r="L793" s="785" t="s">
        <v>11033</v>
      </c>
      <c r="M793" s="785"/>
      <c r="N793" s="785"/>
      <c r="O793" s="785" t="s">
        <v>11034</v>
      </c>
      <c r="P793" s="787">
        <v>34.626871999999999</v>
      </c>
      <c r="Q793" s="787">
        <v>0.37933299999999998</v>
      </c>
      <c r="R793" s="785" t="s">
        <v>1917</v>
      </c>
      <c r="S793" s="785" t="s">
        <v>2984</v>
      </c>
      <c r="T793" s="785" t="s">
        <v>11035</v>
      </c>
      <c r="U793" s="785" t="s">
        <v>11036</v>
      </c>
      <c r="V793" s="785">
        <v>6</v>
      </c>
      <c r="W793" s="785" t="s">
        <v>6356</v>
      </c>
      <c r="X793" s="785" t="s">
        <v>6356</v>
      </c>
      <c r="Y793" s="615" t="str">
        <f t="shared" si="12"/>
        <v>Gillet Lihanda</v>
      </c>
      <c r="Z793" s="785" t="s">
        <v>2599</v>
      </c>
      <c r="AA793" s="785" t="s">
        <v>4314</v>
      </c>
      <c r="AB793" s="785" t="s">
        <v>2683</v>
      </c>
      <c r="AC793" s="785" t="s">
        <v>2606</v>
      </c>
      <c r="AD793" s="786">
        <v>44279</v>
      </c>
    </row>
    <row r="794" spans="1:30" ht="15.75">
      <c r="A794" s="785" t="s">
        <v>4301</v>
      </c>
      <c r="B794" s="785" t="s">
        <v>24330</v>
      </c>
      <c r="C794" s="785" t="s">
        <v>4303</v>
      </c>
      <c r="D794" s="785" t="s">
        <v>2599</v>
      </c>
      <c r="E794" s="785" t="s">
        <v>13492</v>
      </c>
      <c r="F794" s="786">
        <v>44094</v>
      </c>
      <c r="G794" s="785" t="s">
        <v>11030</v>
      </c>
      <c r="H794" s="786">
        <v>44182</v>
      </c>
      <c r="I794" s="785" t="s">
        <v>24331</v>
      </c>
      <c r="J794" s="785" t="s">
        <v>627</v>
      </c>
      <c r="K794" s="785">
        <v>99999</v>
      </c>
      <c r="L794" s="785" t="s">
        <v>24332</v>
      </c>
      <c r="M794" s="785"/>
      <c r="N794" s="785"/>
      <c r="O794" s="785" t="s">
        <v>24333</v>
      </c>
      <c r="P794" s="787">
        <v>37.057473000000002</v>
      </c>
      <c r="Q794" s="787">
        <v>-1.263833</v>
      </c>
      <c r="R794" s="785" t="s">
        <v>2661</v>
      </c>
      <c r="S794" s="785" t="s">
        <v>2867</v>
      </c>
      <c r="T794" s="785" t="s">
        <v>2688</v>
      </c>
      <c r="U794" s="785" t="s">
        <v>24334</v>
      </c>
      <c r="V794" s="785">
        <v>12</v>
      </c>
      <c r="W794" s="785" t="s">
        <v>2693</v>
      </c>
      <c r="X794" s="785" t="s">
        <v>24335</v>
      </c>
      <c r="Y794" s="615" t="str">
        <f t="shared" si="12"/>
        <v>Susan</v>
      </c>
      <c r="Z794" s="785" t="s">
        <v>2599</v>
      </c>
      <c r="AA794" s="785" t="s">
        <v>4349</v>
      </c>
      <c r="AB794" s="785" t="s">
        <v>2605</v>
      </c>
      <c r="AC794" s="785" t="s">
        <v>2606</v>
      </c>
      <c r="AD794" s="786">
        <v>44183</v>
      </c>
    </row>
    <row r="795" spans="1:30" ht="15.75">
      <c r="A795" s="785" t="s">
        <v>4301</v>
      </c>
      <c r="B795" s="785" t="s">
        <v>20523</v>
      </c>
      <c r="C795" s="785" t="s">
        <v>4303</v>
      </c>
      <c r="D795" s="785" t="s">
        <v>2599</v>
      </c>
      <c r="E795" s="785" t="s">
        <v>20524</v>
      </c>
      <c r="F795" s="786">
        <v>44167</v>
      </c>
      <c r="G795" s="785" t="s">
        <v>11138</v>
      </c>
      <c r="H795" s="786">
        <v>44180</v>
      </c>
      <c r="I795" s="785" t="s">
        <v>20525</v>
      </c>
      <c r="J795" s="785" t="s">
        <v>629</v>
      </c>
      <c r="K795" s="785" t="s">
        <v>20526</v>
      </c>
      <c r="L795" s="785" t="s">
        <v>20527</v>
      </c>
      <c r="M795" s="785"/>
      <c r="N795" s="785"/>
      <c r="O795" s="785" t="s">
        <v>20528</v>
      </c>
      <c r="P795" s="787">
        <v>37.606057999999997</v>
      </c>
      <c r="Q795" s="787">
        <v>-8.2900000000000001E-2</v>
      </c>
      <c r="R795" s="785" t="s">
        <v>1104</v>
      </c>
      <c r="S795" s="785" t="s">
        <v>2643</v>
      </c>
      <c r="T795" s="785" t="s">
        <v>7683</v>
      </c>
      <c r="U795" s="785" t="s">
        <v>20529</v>
      </c>
      <c r="V795" s="785">
        <v>8</v>
      </c>
      <c r="W795" s="785" t="s">
        <v>8017</v>
      </c>
      <c r="X795" s="785" t="s">
        <v>20484</v>
      </c>
      <c r="Y795" s="615" t="str">
        <f t="shared" si="12"/>
        <v>Phineas Mawira</v>
      </c>
      <c r="Z795" s="785" t="s">
        <v>2599</v>
      </c>
      <c r="AA795" s="785" t="s">
        <v>4314</v>
      </c>
      <c r="AB795" s="785" t="s">
        <v>2683</v>
      </c>
      <c r="AC795" s="785" t="s">
        <v>2606</v>
      </c>
      <c r="AD795" s="786">
        <v>44223</v>
      </c>
    </row>
    <row r="796" spans="1:30" ht="15.75">
      <c r="A796" s="785" t="s">
        <v>4301</v>
      </c>
      <c r="B796" s="785" t="s">
        <v>21380</v>
      </c>
      <c r="C796" s="785" t="s">
        <v>4303</v>
      </c>
      <c r="D796" s="785" t="s">
        <v>2599</v>
      </c>
      <c r="E796" s="785" t="s">
        <v>12366</v>
      </c>
      <c r="F796" s="786">
        <v>44111</v>
      </c>
      <c r="G796" s="785" t="s">
        <v>11138</v>
      </c>
      <c r="H796" s="786">
        <v>44180</v>
      </c>
      <c r="I796" s="785" t="s">
        <v>21381</v>
      </c>
      <c r="J796" s="785" t="s">
        <v>629</v>
      </c>
      <c r="K796" s="785" t="s">
        <v>21382</v>
      </c>
      <c r="L796" s="785" t="s">
        <v>21383</v>
      </c>
      <c r="M796" s="785"/>
      <c r="N796" s="785"/>
      <c r="O796" s="785" t="s">
        <v>21384</v>
      </c>
      <c r="P796" s="787">
        <v>37.638356999999999</v>
      </c>
      <c r="Q796" s="787">
        <v>0.70755999999999997</v>
      </c>
      <c r="R796" s="785" t="s">
        <v>4535</v>
      </c>
      <c r="S796" s="785" t="s">
        <v>11854</v>
      </c>
      <c r="T796" s="785" t="s">
        <v>21385</v>
      </c>
      <c r="U796" s="785" t="s">
        <v>21385</v>
      </c>
      <c r="V796" s="785">
        <v>6</v>
      </c>
      <c r="W796" s="785" t="s">
        <v>2608</v>
      </c>
      <c r="X796" s="785" t="s">
        <v>21176</v>
      </c>
      <c r="Y796" s="615" t="str">
        <f t="shared" si="12"/>
        <v>Robert Wanjiku</v>
      </c>
      <c r="Z796" s="785" t="s">
        <v>2599</v>
      </c>
      <c r="AA796" s="785" t="s">
        <v>5464</v>
      </c>
      <c r="AB796" s="785" t="s">
        <v>2609</v>
      </c>
      <c r="AC796" s="785" t="s">
        <v>2610</v>
      </c>
      <c r="AD796" s="786">
        <v>44213</v>
      </c>
    </row>
    <row r="797" spans="1:30" ht="15.75">
      <c r="A797" s="785" t="s">
        <v>4301</v>
      </c>
      <c r="B797" s="785" t="s">
        <v>24914</v>
      </c>
      <c r="C797" s="785" t="s">
        <v>4303</v>
      </c>
      <c r="D797" s="785" t="s">
        <v>2599</v>
      </c>
      <c r="E797" s="785" t="s">
        <v>12358</v>
      </c>
      <c r="F797" s="786">
        <v>44166</v>
      </c>
      <c r="G797" s="785" t="s">
        <v>11138</v>
      </c>
      <c r="H797" s="786">
        <v>44180</v>
      </c>
      <c r="I797" s="785" t="s">
        <v>24915</v>
      </c>
      <c r="J797" s="785" t="s">
        <v>627</v>
      </c>
      <c r="K797" s="785" t="s">
        <v>24916</v>
      </c>
      <c r="L797" s="785" t="s">
        <v>24917</v>
      </c>
      <c r="M797" s="785"/>
      <c r="N797" s="785"/>
      <c r="O797" s="785" t="s">
        <v>24918</v>
      </c>
      <c r="P797" s="787">
        <v>37.582687999999997</v>
      </c>
      <c r="Q797" s="787">
        <v>-0.154752</v>
      </c>
      <c r="R797" s="785" t="s">
        <v>1104</v>
      </c>
      <c r="S797" s="785" t="s">
        <v>2643</v>
      </c>
      <c r="T797" s="785" t="s">
        <v>3455</v>
      </c>
      <c r="U797" s="785" t="s">
        <v>24919</v>
      </c>
      <c r="V797" s="785">
        <v>10</v>
      </c>
      <c r="W797" s="785" t="s">
        <v>2808</v>
      </c>
      <c r="X797" s="785" t="s">
        <v>24781</v>
      </c>
      <c r="Y797" s="615" t="str">
        <f t="shared" si="12"/>
        <v>Timothy Murithi</v>
      </c>
      <c r="Z797" s="785" t="s">
        <v>2599</v>
      </c>
      <c r="AA797" s="785" t="s">
        <v>4349</v>
      </c>
      <c r="AB797" s="785" t="s">
        <v>2683</v>
      </c>
      <c r="AC797" s="785" t="s">
        <v>2606</v>
      </c>
      <c r="AD797" s="786">
        <v>44222</v>
      </c>
    </row>
    <row r="798" spans="1:30" ht="15.75">
      <c r="A798" s="785" t="s">
        <v>4301</v>
      </c>
      <c r="B798" s="785" t="s">
        <v>25419</v>
      </c>
      <c r="C798" s="785" t="s">
        <v>4303</v>
      </c>
      <c r="D798" s="785" t="s">
        <v>2599</v>
      </c>
      <c r="E798" s="785" t="s">
        <v>11029</v>
      </c>
      <c r="F798" s="786">
        <v>44119</v>
      </c>
      <c r="G798" s="785" t="s">
        <v>11138</v>
      </c>
      <c r="H798" s="786">
        <v>44180</v>
      </c>
      <c r="I798" s="785" t="s">
        <v>25420</v>
      </c>
      <c r="J798" s="785" t="s">
        <v>627</v>
      </c>
      <c r="K798" s="785" t="s">
        <v>25421</v>
      </c>
      <c r="L798" s="785" t="s">
        <v>25422</v>
      </c>
      <c r="M798" s="785"/>
      <c r="N798" s="785"/>
      <c r="O798" s="785" t="s">
        <v>25423</v>
      </c>
      <c r="P798" s="787">
        <v>37.340622000000003</v>
      </c>
      <c r="Q798" s="787">
        <v>-0.57642199999999999</v>
      </c>
      <c r="R798" s="785" t="s">
        <v>1961</v>
      </c>
      <c r="S798" s="785" t="s">
        <v>1962</v>
      </c>
      <c r="T798" s="785" t="s">
        <v>2651</v>
      </c>
      <c r="U798" s="785" t="s">
        <v>25424</v>
      </c>
      <c r="V798" s="785">
        <v>10</v>
      </c>
      <c r="W798" s="785" t="s">
        <v>2808</v>
      </c>
      <c r="X798" s="785" t="s">
        <v>25425</v>
      </c>
      <c r="Y798" s="615" t="str">
        <f t="shared" si="12"/>
        <v>William igweta</v>
      </c>
      <c r="Z798" s="785" t="s">
        <v>2599</v>
      </c>
      <c r="AA798" s="785" t="s">
        <v>4349</v>
      </c>
      <c r="AB798" s="785" t="s">
        <v>2683</v>
      </c>
      <c r="AC798" s="785" t="s">
        <v>2606</v>
      </c>
      <c r="AD798" s="786">
        <v>44188</v>
      </c>
    </row>
    <row r="799" spans="1:30" ht="15.75">
      <c r="A799" s="785" t="s">
        <v>4301</v>
      </c>
      <c r="B799" s="785" t="s">
        <v>20888</v>
      </c>
      <c r="C799" s="785" t="s">
        <v>4303</v>
      </c>
      <c r="D799" s="785" t="s">
        <v>2599</v>
      </c>
      <c r="E799" s="785" t="s">
        <v>12335</v>
      </c>
      <c r="F799" s="786">
        <v>44141</v>
      </c>
      <c r="G799" s="785" t="s">
        <v>18303</v>
      </c>
      <c r="H799" s="786">
        <v>44177</v>
      </c>
      <c r="I799" s="785" t="s">
        <v>20889</v>
      </c>
      <c r="J799" s="785" t="s">
        <v>629</v>
      </c>
      <c r="K799" s="785" t="s">
        <v>20890</v>
      </c>
      <c r="L799" s="785" t="s">
        <v>20891</v>
      </c>
      <c r="M799" s="785"/>
      <c r="N799" s="785"/>
      <c r="O799" s="785" t="s">
        <v>20892</v>
      </c>
      <c r="P799" s="787">
        <v>37.313678000000003</v>
      </c>
      <c r="Q799" s="787">
        <v>0.98087299999999999</v>
      </c>
      <c r="R799" s="785" t="s">
        <v>4535</v>
      </c>
      <c r="S799" s="785" t="s">
        <v>11854</v>
      </c>
      <c r="T799" s="785" t="s">
        <v>12297</v>
      </c>
      <c r="U799" s="785" t="s">
        <v>8598</v>
      </c>
      <c r="V799" s="785">
        <v>6</v>
      </c>
      <c r="W799" s="785" t="s">
        <v>2608</v>
      </c>
      <c r="X799" s="785" t="s">
        <v>2664</v>
      </c>
      <c r="Y799" s="615" t="str">
        <f t="shared" si="12"/>
        <v>Robert</v>
      </c>
      <c r="Z799" s="785" t="s">
        <v>2599</v>
      </c>
      <c r="AA799" s="785" t="s">
        <v>5464</v>
      </c>
      <c r="AB799" s="785" t="s">
        <v>2609</v>
      </c>
      <c r="AC799" s="785" t="s">
        <v>2610</v>
      </c>
      <c r="AD799" s="786">
        <v>44209</v>
      </c>
    </row>
    <row r="800" spans="1:30" ht="15.75">
      <c r="A800" s="785" t="s">
        <v>4301</v>
      </c>
      <c r="B800" s="785" t="s">
        <v>20175</v>
      </c>
      <c r="C800" s="785" t="s">
        <v>4379</v>
      </c>
      <c r="D800" s="785" t="s">
        <v>2598</v>
      </c>
      <c r="E800" s="785" t="s">
        <v>9673</v>
      </c>
      <c r="F800" s="786">
        <v>44139</v>
      </c>
      <c r="G800" s="785" t="s">
        <v>5466</v>
      </c>
      <c r="H800" s="786">
        <v>44176</v>
      </c>
      <c r="I800" s="785" t="s">
        <v>20176</v>
      </c>
      <c r="J800" s="785" t="s">
        <v>629</v>
      </c>
      <c r="K800" s="785" t="s">
        <v>20177</v>
      </c>
      <c r="L800" s="785" t="s">
        <v>20178</v>
      </c>
      <c r="M800" s="785"/>
      <c r="N800" s="785"/>
      <c r="O800" s="785" t="s">
        <v>20179</v>
      </c>
      <c r="P800" s="787">
        <v>35.262340000000002</v>
      </c>
      <c r="Q800" s="787">
        <v>-0.36363000000000001</v>
      </c>
      <c r="R800" s="785" t="s">
        <v>2053</v>
      </c>
      <c r="S800" s="785" t="s">
        <v>2054</v>
      </c>
      <c r="T800" s="785" t="s">
        <v>20180</v>
      </c>
      <c r="U800" s="785" t="s">
        <v>3779</v>
      </c>
      <c r="V800" s="785">
        <v>12</v>
      </c>
      <c r="W800" s="785" t="s">
        <v>3314</v>
      </c>
      <c r="X800" s="785" t="s">
        <v>20109</v>
      </c>
      <c r="Y800" s="615" t="str">
        <f t="shared" si="12"/>
        <v>Philip kiget</v>
      </c>
      <c r="Z800" s="785" t="s">
        <v>2599</v>
      </c>
      <c r="AA800" s="785" t="s">
        <v>4314</v>
      </c>
      <c r="AB800" s="785" t="s">
        <v>2605</v>
      </c>
      <c r="AC800" s="785" t="s">
        <v>2606</v>
      </c>
      <c r="AD800" s="786">
        <v>44176</v>
      </c>
    </row>
    <row r="801" spans="1:30" ht="15.75">
      <c r="A801" s="785" t="s">
        <v>4301</v>
      </c>
      <c r="B801" s="785" t="s">
        <v>26190</v>
      </c>
      <c r="C801" s="785" t="s">
        <v>4303</v>
      </c>
      <c r="D801" s="785" t="s">
        <v>2599</v>
      </c>
      <c r="E801" s="785" t="s">
        <v>19585</v>
      </c>
      <c r="F801" s="786">
        <v>43453</v>
      </c>
      <c r="G801" s="785" t="s">
        <v>5466</v>
      </c>
      <c r="H801" s="786">
        <v>44176</v>
      </c>
      <c r="I801" s="785" t="s">
        <v>26191</v>
      </c>
      <c r="J801" s="785" t="s">
        <v>627</v>
      </c>
      <c r="K801" s="785" t="s">
        <v>26192</v>
      </c>
      <c r="L801" s="785" t="s">
        <v>26193</v>
      </c>
      <c r="M801" s="785"/>
      <c r="N801" s="785"/>
      <c r="O801" s="785"/>
      <c r="P801" s="787">
        <v>35.386712000000003</v>
      </c>
      <c r="Q801" s="787">
        <v>-0.119855</v>
      </c>
      <c r="R801" s="785" t="s">
        <v>2053</v>
      </c>
      <c r="S801" s="785" t="s">
        <v>2715</v>
      </c>
      <c r="T801" s="785" t="s">
        <v>4310</v>
      </c>
      <c r="U801" s="785" t="s">
        <v>20139</v>
      </c>
      <c r="V801" s="785">
        <v>4</v>
      </c>
      <c r="W801" s="785" t="s">
        <v>2717</v>
      </c>
      <c r="X801" s="785"/>
      <c r="Y801" s="615" t="str">
        <f t="shared" si="12"/>
        <v>Wesley Kipyegon</v>
      </c>
      <c r="Z801" s="785" t="s">
        <v>2599</v>
      </c>
      <c r="AA801" s="785" t="s">
        <v>4314</v>
      </c>
      <c r="AB801" s="785" t="s">
        <v>2683</v>
      </c>
      <c r="AC801" s="785" t="s">
        <v>2606</v>
      </c>
      <c r="AD801" s="786">
        <v>44272</v>
      </c>
    </row>
    <row r="802" spans="1:30" ht="15.75">
      <c r="A802" s="785" t="s">
        <v>4301</v>
      </c>
      <c r="B802" s="785" t="s">
        <v>31089</v>
      </c>
      <c r="C802" s="785" t="s">
        <v>4303</v>
      </c>
      <c r="D802" s="785" t="s">
        <v>2599</v>
      </c>
      <c r="E802" s="785" t="s">
        <v>12306</v>
      </c>
      <c r="F802" s="786">
        <v>44146</v>
      </c>
      <c r="G802" s="785" t="s">
        <v>5466</v>
      </c>
      <c r="H802" s="786">
        <v>44176</v>
      </c>
      <c r="I802" s="785" t="s">
        <v>31090</v>
      </c>
      <c r="J802" s="785" t="s">
        <v>627</v>
      </c>
      <c r="K802" s="785" t="s">
        <v>2612</v>
      </c>
      <c r="L802" s="785" t="s">
        <v>31091</v>
      </c>
      <c r="M802" s="785"/>
      <c r="N802" s="785"/>
      <c r="O802" s="785" t="s">
        <v>31092</v>
      </c>
      <c r="P802" s="787">
        <v>36.727105000000002</v>
      </c>
      <c r="Q802" s="787">
        <v>-1.4593430000000001</v>
      </c>
      <c r="R802" s="785" t="s">
        <v>1325</v>
      </c>
      <c r="S802" s="785" t="s">
        <v>1326</v>
      </c>
      <c r="T802" s="785" t="s">
        <v>2638</v>
      </c>
      <c r="U802" s="785" t="s">
        <v>3874</v>
      </c>
      <c r="V802" s="785">
        <v>10</v>
      </c>
      <c r="W802" s="785" t="s">
        <v>11825</v>
      </c>
      <c r="X802" s="785"/>
      <c r="Y802" s="615" t="str">
        <f t="shared" si="12"/>
        <v>Jackson Muia Mutiso</v>
      </c>
      <c r="Z802" s="785" t="s">
        <v>2599</v>
      </c>
      <c r="AA802" s="785" t="s">
        <v>4314</v>
      </c>
      <c r="AB802" s="785" t="s">
        <v>2683</v>
      </c>
      <c r="AC802" s="785" t="s">
        <v>2606</v>
      </c>
      <c r="AD802" s="786">
        <v>44224</v>
      </c>
    </row>
    <row r="803" spans="1:30" ht="15.75">
      <c r="A803" s="785" t="s">
        <v>4301</v>
      </c>
      <c r="B803" s="785" t="s">
        <v>12322</v>
      </c>
      <c r="C803" s="785" t="s">
        <v>4303</v>
      </c>
      <c r="D803" s="785" t="s">
        <v>2599</v>
      </c>
      <c r="E803" s="785" t="s">
        <v>9673</v>
      </c>
      <c r="F803" s="786">
        <v>44139</v>
      </c>
      <c r="G803" s="785" t="s">
        <v>12323</v>
      </c>
      <c r="H803" s="786">
        <v>44175</v>
      </c>
      <c r="I803" s="785" t="s">
        <v>12324</v>
      </c>
      <c r="J803" s="785" t="s">
        <v>627</v>
      </c>
      <c r="K803" s="785" t="s">
        <v>12325</v>
      </c>
      <c r="L803" s="785" t="s">
        <v>12326</v>
      </c>
      <c r="M803" s="785"/>
      <c r="N803" s="785"/>
      <c r="O803" s="785" t="s">
        <v>12327</v>
      </c>
      <c r="P803" s="787">
        <v>37.313287000000003</v>
      </c>
      <c r="Q803" s="787">
        <v>0.98266799999999999</v>
      </c>
      <c r="R803" s="785" t="s">
        <v>4535</v>
      </c>
      <c r="S803" s="785" t="s">
        <v>11854</v>
      </c>
      <c r="T803" s="785" t="s">
        <v>12297</v>
      </c>
      <c r="U803" s="785" t="s">
        <v>8598</v>
      </c>
      <c r="V803" s="785">
        <v>6</v>
      </c>
      <c r="W803" s="785" t="s">
        <v>2608</v>
      </c>
      <c r="X803" s="785" t="s">
        <v>3179</v>
      </c>
      <c r="Y803" s="615" t="str">
        <f t="shared" si="12"/>
        <v>James Musyoka</v>
      </c>
      <c r="Z803" s="785" t="s">
        <v>2599</v>
      </c>
      <c r="AA803" s="785" t="s">
        <v>5464</v>
      </c>
      <c r="AB803" s="785" t="s">
        <v>2609</v>
      </c>
      <c r="AC803" s="785" t="s">
        <v>2610</v>
      </c>
      <c r="AD803" s="786">
        <v>44209</v>
      </c>
    </row>
    <row r="804" spans="1:30" ht="15.75">
      <c r="A804" s="785" t="s">
        <v>4301</v>
      </c>
      <c r="B804" s="785" t="s">
        <v>12347</v>
      </c>
      <c r="C804" s="785" t="s">
        <v>4303</v>
      </c>
      <c r="D804" s="785" t="s">
        <v>2599</v>
      </c>
      <c r="E804" s="785" t="s">
        <v>9469</v>
      </c>
      <c r="F804" s="786">
        <v>44145</v>
      </c>
      <c r="G804" s="785" t="s">
        <v>12323</v>
      </c>
      <c r="H804" s="786">
        <v>44175</v>
      </c>
      <c r="I804" s="785" t="s">
        <v>12348</v>
      </c>
      <c r="J804" s="785" t="s">
        <v>629</v>
      </c>
      <c r="K804" s="785" t="s">
        <v>12349</v>
      </c>
      <c r="L804" s="785" t="s">
        <v>12350</v>
      </c>
      <c r="M804" s="785"/>
      <c r="N804" s="785"/>
      <c r="O804" s="785" t="s">
        <v>12351</v>
      </c>
      <c r="P804" s="787">
        <v>37.327865000000003</v>
      </c>
      <c r="Q804" s="787">
        <v>0.97848500000000005</v>
      </c>
      <c r="R804" s="785" t="s">
        <v>4535</v>
      </c>
      <c r="S804" s="785" t="s">
        <v>11854</v>
      </c>
      <c r="T804" s="785" t="s">
        <v>12297</v>
      </c>
      <c r="U804" s="785" t="s">
        <v>12297</v>
      </c>
      <c r="V804" s="785">
        <v>6</v>
      </c>
      <c r="W804" s="785" t="s">
        <v>2608</v>
      </c>
      <c r="X804" s="785" t="s">
        <v>3179</v>
      </c>
      <c r="Y804" s="615" t="str">
        <f t="shared" si="12"/>
        <v>James Musyoka</v>
      </c>
      <c r="Z804" s="785" t="s">
        <v>2599</v>
      </c>
      <c r="AA804" s="785" t="s">
        <v>5464</v>
      </c>
      <c r="AB804" s="785" t="s">
        <v>2609</v>
      </c>
      <c r="AC804" s="785" t="s">
        <v>2610</v>
      </c>
      <c r="AD804" s="786">
        <v>44209</v>
      </c>
    </row>
    <row r="805" spans="1:30" ht="15.75">
      <c r="A805" s="785" t="s">
        <v>4301</v>
      </c>
      <c r="B805" s="785" t="s">
        <v>11072</v>
      </c>
      <c r="C805" s="785" t="s">
        <v>4303</v>
      </c>
      <c r="D805" s="785" t="s">
        <v>2599</v>
      </c>
      <c r="E805" s="785" t="s">
        <v>11073</v>
      </c>
      <c r="F805" s="786">
        <v>44129</v>
      </c>
      <c r="G805" s="785" t="s">
        <v>11074</v>
      </c>
      <c r="H805" s="786">
        <v>44174</v>
      </c>
      <c r="I805" s="785" t="s">
        <v>11075</v>
      </c>
      <c r="J805" s="785" t="s">
        <v>629</v>
      </c>
      <c r="K805" s="785" t="s">
        <v>11076</v>
      </c>
      <c r="L805" s="785" t="s">
        <v>11077</v>
      </c>
      <c r="M805" s="785"/>
      <c r="N805" s="785"/>
      <c r="O805" s="785" t="s">
        <v>11078</v>
      </c>
      <c r="P805" s="787">
        <v>34.887650000000001</v>
      </c>
      <c r="Q805" s="787">
        <v>0.412657</v>
      </c>
      <c r="R805" s="785" t="s">
        <v>1917</v>
      </c>
      <c r="S805" s="785" t="s">
        <v>3704</v>
      </c>
      <c r="T805" s="785" t="s">
        <v>11079</v>
      </c>
      <c r="U805" s="785" t="s">
        <v>11080</v>
      </c>
      <c r="V805" s="785">
        <v>8</v>
      </c>
      <c r="W805" s="785" t="s">
        <v>6356</v>
      </c>
      <c r="X805" s="785" t="s">
        <v>6356</v>
      </c>
      <c r="Y805" s="615" t="str">
        <f t="shared" si="12"/>
        <v>Gillet Lihanda</v>
      </c>
      <c r="Z805" s="785" t="s">
        <v>2599</v>
      </c>
      <c r="AA805" s="785" t="s">
        <v>4314</v>
      </c>
      <c r="AB805" s="785" t="s">
        <v>2683</v>
      </c>
      <c r="AC805" s="785" t="s">
        <v>2606</v>
      </c>
      <c r="AD805" s="786">
        <v>44176</v>
      </c>
    </row>
    <row r="806" spans="1:30" ht="15.75">
      <c r="A806" s="785" t="s">
        <v>4301</v>
      </c>
      <c r="B806" s="785" t="s">
        <v>5154</v>
      </c>
      <c r="C806" s="785" t="s">
        <v>4303</v>
      </c>
      <c r="D806" s="785" t="s">
        <v>2599</v>
      </c>
      <c r="E806" s="785" t="s">
        <v>5155</v>
      </c>
      <c r="F806" s="786">
        <v>44149</v>
      </c>
      <c r="G806" s="785" t="s">
        <v>5156</v>
      </c>
      <c r="H806" s="786">
        <v>44173</v>
      </c>
      <c r="I806" s="785" t="s">
        <v>5157</v>
      </c>
      <c r="J806" s="785" t="s">
        <v>629</v>
      </c>
      <c r="K806" s="785" t="s">
        <v>5158</v>
      </c>
      <c r="L806" s="785" t="s">
        <v>5159</v>
      </c>
      <c r="M806" s="785"/>
      <c r="N806" s="785"/>
      <c r="O806" s="785"/>
      <c r="P806" s="787">
        <v>39.793362999999999</v>
      </c>
      <c r="Q806" s="787">
        <v>-3.8629769999999999</v>
      </c>
      <c r="R806" s="785" t="s">
        <v>1671</v>
      </c>
      <c r="S806" s="785" t="s">
        <v>3084</v>
      </c>
      <c r="T806" s="785" t="s">
        <v>5160</v>
      </c>
      <c r="U806" s="785" t="s">
        <v>5161</v>
      </c>
      <c r="V806" s="785" t="s">
        <v>3174</v>
      </c>
      <c r="W806" s="785" t="s">
        <v>2693</v>
      </c>
      <c r="X806" s="785" t="s">
        <v>2786</v>
      </c>
      <c r="Y806" s="615" t="str">
        <f t="shared" si="12"/>
        <v>Andcol  Enterprises</v>
      </c>
      <c r="Z806" s="785" t="s">
        <v>2599</v>
      </c>
      <c r="AA806" s="785" t="s">
        <v>4349</v>
      </c>
      <c r="AB806" s="785" t="s">
        <v>2605</v>
      </c>
      <c r="AC806" s="785" t="s">
        <v>2606</v>
      </c>
      <c r="AD806" s="786">
        <v>44173</v>
      </c>
    </row>
    <row r="807" spans="1:30" ht="15.75">
      <c r="A807" s="785" t="s">
        <v>4301</v>
      </c>
      <c r="B807" s="785" t="s">
        <v>19443</v>
      </c>
      <c r="C807" s="785" t="s">
        <v>4322</v>
      </c>
      <c r="D807" s="785" t="s">
        <v>2902</v>
      </c>
      <c r="E807" s="785" t="s">
        <v>14864</v>
      </c>
      <c r="F807" s="786">
        <v>43898</v>
      </c>
      <c r="G807" s="785" t="s">
        <v>5156</v>
      </c>
      <c r="H807" s="786">
        <v>44173</v>
      </c>
      <c r="I807" s="785" t="s">
        <v>19444</v>
      </c>
      <c r="J807" s="785" t="s">
        <v>629</v>
      </c>
      <c r="K807" s="785" t="s">
        <v>19445</v>
      </c>
      <c r="L807" s="785" t="s">
        <v>19446</v>
      </c>
      <c r="M807" s="785"/>
      <c r="N807" s="785"/>
      <c r="O807" s="785"/>
      <c r="P807" s="787">
        <v>38.299452000000002</v>
      </c>
      <c r="Q807" s="787">
        <v>-3.4341979999999999</v>
      </c>
      <c r="R807" s="785" t="s">
        <v>766</v>
      </c>
      <c r="S807" s="785" t="s">
        <v>2745</v>
      </c>
      <c r="T807" s="785" t="s">
        <v>2745</v>
      </c>
      <c r="U807" s="785" t="s">
        <v>19447</v>
      </c>
      <c r="V807" s="785">
        <v>8</v>
      </c>
      <c r="W807" s="785" t="s">
        <v>19448</v>
      </c>
      <c r="X807" s="785" t="s">
        <v>19449</v>
      </c>
      <c r="Y807" s="615" t="str">
        <f t="shared" si="12"/>
        <v>Patrick zighani</v>
      </c>
      <c r="Z807" s="785" t="s">
        <v>2599</v>
      </c>
      <c r="AA807" s="785" t="s">
        <v>4314</v>
      </c>
      <c r="AB807" s="785" t="s">
        <v>2605</v>
      </c>
      <c r="AC807" s="785" t="s">
        <v>2606</v>
      </c>
      <c r="AD807" s="786">
        <v>44173</v>
      </c>
    </row>
    <row r="808" spans="1:30" ht="15.75">
      <c r="A808" s="785" t="s">
        <v>4301</v>
      </c>
      <c r="B808" s="785" t="s">
        <v>25426</v>
      </c>
      <c r="C808" s="785" t="s">
        <v>4303</v>
      </c>
      <c r="D808" s="785" t="s">
        <v>2599</v>
      </c>
      <c r="E808" s="785" t="s">
        <v>7975</v>
      </c>
      <c r="F808" s="786">
        <v>44136</v>
      </c>
      <c r="G808" s="785" t="s">
        <v>5332</v>
      </c>
      <c r="H808" s="786">
        <v>44172</v>
      </c>
      <c r="I808" s="785" t="s">
        <v>25427</v>
      </c>
      <c r="J808" s="785" t="s">
        <v>629</v>
      </c>
      <c r="K808" s="785" t="s">
        <v>25428</v>
      </c>
      <c r="L808" s="785" t="s">
        <v>25429</v>
      </c>
      <c r="M808" s="785"/>
      <c r="N808" s="785"/>
      <c r="O808" s="785" t="s">
        <v>25430</v>
      </c>
      <c r="P808" s="787">
        <v>37.347597999999998</v>
      </c>
      <c r="Q808" s="787">
        <v>-0.49887799999999999</v>
      </c>
      <c r="R808" s="785" t="s">
        <v>1961</v>
      </c>
      <c r="S808" s="785" t="s">
        <v>2066</v>
      </c>
      <c r="T808" s="785" t="s">
        <v>3934</v>
      </c>
      <c r="U808" s="785" t="s">
        <v>2801</v>
      </c>
      <c r="V808" s="785">
        <v>10</v>
      </c>
      <c r="W808" s="785" t="s">
        <v>2808</v>
      </c>
      <c r="X808" s="785" t="s">
        <v>25425</v>
      </c>
      <c r="Y808" s="615" t="str">
        <f t="shared" si="12"/>
        <v>William igweta</v>
      </c>
      <c r="Z808" s="785" t="s">
        <v>2599</v>
      </c>
      <c r="AA808" s="785" t="s">
        <v>4349</v>
      </c>
      <c r="AB808" s="785" t="s">
        <v>2683</v>
      </c>
      <c r="AC808" s="785" t="s">
        <v>2606</v>
      </c>
      <c r="AD808" s="786">
        <v>44172</v>
      </c>
    </row>
    <row r="809" spans="1:30" ht="15.75">
      <c r="A809" s="785" t="s">
        <v>4301</v>
      </c>
      <c r="B809" s="785" t="s">
        <v>12334</v>
      </c>
      <c r="C809" s="785" t="s">
        <v>4303</v>
      </c>
      <c r="D809" s="785" t="s">
        <v>2599</v>
      </c>
      <c r="E809" s="785" t="s">
        <v>12335</v>
      </c>
      <c r="F809" s="786">
        <v>44141</v>
      </c>
      <c r="G809" s="785" t="s">
        <v>12336</v>
      </c>
      <c r="H809" s="786">
        <v>44171</v>
      </c>
      <c r="I809" s="785" t="s">
        <v>12337</v>
      </c>
      <c r="J809" s="785" t="s">
        <v>627</v>
      </c>
      <c r="K809" s="785" t="s">
        <v>12338</v>
      </c>
      <c r="L809" s="785" t="s">
        <v>12339</v>
      </c>
      <c r="M809" s="785"/>
      <c r="N809" s="785"/>
      <c r="O809" s="785" t="s">
        <v>12340</v>
      </c>
      <c r="P809" s="787">
        <v>37.312508000000001</v>
      </c>
      <c r="Q809" s="787">
        <v>0.97938800000000004</v>
      </c>
      <c r="R809" s="785" t="s">
        <v>4535</v>
      </c>
      <c r="S809" s="785" t="s">
        <v>11854</v>
      </c>
      <c r="T809" s="785" t="s">
        <v>12297</v>
      </c>
      <c r="U809" s="785" t="s">
        <v>8598</v>
      </c>
      <c r="V809" s="785">
        <v>6</v>
      </c>
      <c r="W809" s="785" t="s">
        <v>2608</v>
      </c>
      <c r="X809" s="785" t="s">
        <v>3179</v>
      </c>
      <c r="Y809" s="615" t="str">
        <f t="shared" si="12"/>
        <v>James Musyoka</v>
      </c>
      <c r="Z809" s="785" t="s">
        <v>2599</v>
      </c>
      <c r="AA809" s="785" t="s">
        <v>5464</v>
      </c>
      <c r="AB809" s="785" t="s">
        <v>2609</v>
      </c>
      <c r="AC809" s="785" t="s">
        <v>2610</v>
      </c>
      <c r="AD809" s="786">
        <v>44209</v>
      </c>
    </row>
    <row r="810" spans="1:30" ht="15.75">
      <c r="A810" s="785" t="s">
        <v>4301</v>
      </c>
      <c r="B810" s="785" t="s">
        <v>20903</v>
      </c>
      <c r="C810" s="785" t="s">
        <v>4303</v>
      </c>
      <c r="D810" s="785" t="s">
        <v>2599</v>
      </c>
      <c r="E810" s="785" t="s">
        <v>12373</v>
      </c>
      <c r="F810" s="786">
        <v>44087</v>
      </c>
      <c r="G810" s="785" t="s">
        <v>12336</v>
      </c>
      <c r="H810" s="786">
        <v>44171</v>
      </c>
      <c r="I810" s="785" t="s">
        <v>20904</v>
      </c>
      <c r="J810" s="785" t="s">
        <v>629</v>
      </c>
      <c r="K810" s="785" t="s">
        <v>20905</v>
      </c>
      <c r="L810" s="785" t="s">
        <v>20906</v>
      </c>
      <c r="M810" s="785"/>
      <c r="N810" s="785"/>
      <c r="O810" s="785" t="s">
        <v>20907</v>
      </c>
      <c r="P810" s="787">
        <v>37.314233000000002</v>
      </c>
      <c r="Q810" s="787">
        <v>0.97724200000000006</v>
      </c>
      <c r="R810" s="785" t="s">
        <v>4535</v>
      </c>
      <c r="S810" s="785" t="s">
        <v>11854</v>
      </c>
      <c r="T810" s="785" t="s">
        <v>12297</v>
      </c>
      <c r="U810" s="785" t="s">
        <v>8598</v>
      </c>
      <c r="V810" s="785">
        <v>6</v>
      </c>
      <c r="W810" s="785" t="s">
        <v>2608</v>
      </c>
      <c r="X810" s="785" t="s">
        <v>2664</v>
      </c>
      <c r="Y810" s="615" t="str">
        <f t="shared" si="12"/>
        <v>Robert</v>
      </c>
      <c r="Z810" s="785" t="s">
        <v>2599</v>
      </c>
      <c r="AA810" s="785" t="s">
        <v>5464</v>
      </c>
      <c r="AB810" s="785" t="s">
        <v>2609</v>
      </c>
      <c r="AC810" s="785" t="s">
        <v>2610</v>
      </c>
      <c r="AD810" s="786">
        <v>44209</v>
      </c>
    </row>
    <row r="811" spans="1:30" ht="15.75">
      <c r="A811" s="785" t="s">
        <v>4301</v>
      </c>
      <c r="B811" s="785" t="s">
        <v>21404</v>
      </c>
      <c r="C811" s="785" t="s">
        <v>4379</v>
      </c>
      <c r="D811" s="785" t="s">
        <v>2598</v>
      </c>
      <c r="E811" s="785" t="s">
        <v>12291</v>
      </c>
      <c r="F811" s="786">
        <v>44092</v>
      </c>
      <c r="G811" s="785" t="s">
        <v>12336</v>
      </c>
      <c r="H811" s="786">
        <v>44171</v>
      </c>
      <c r="I811" s="785" t="s">
        <v>21405</v>
      </c>
      <c r="J811" s="785" t="s">
        <v>629</v>
      </c>
      <c r="K811" s="785" t="s">
        <v>21406</v>
      </c>
      <c r="L811" s="785" t="s">
        <v>21407</v>
      </c>
      <c r="M811" s="785"/>
      <c r="N811" s="785"/>
      <c r="O811" s="785" t="s">
        <v>21408</v>
      </c>
      <c r="P811" s="787">
        <v>37.329006999999997</v>
      </c>
      <c r="Q811" s="787">
        <v>0.99073699999999998</v>
      </c>
      <c r="R811" s="785" t="s">
        <v>4535</v>
      </c>
      <c r="S811" s="785" t="s">
        <v>11854</v>
      </c>
      <c r="T811" s="785" t="s">
        <v>12297</v>
      </c>
      <c r="U811" s="785" t="s">
        <v>12066</v>
      </c>
      <c r="V811" s="785">
        <v>6</v>
      </c>
      <c r="W811" s="785" t="s">
        <v>2608</v>
      </c>
      <c r="X811" s="785" t="s">
        <v>21176</v>
      </c>
      <c r="Y811" s="615" t="str">
        <f t="shared" si="12"/>
        <v>Robert Wanjiku</v>
      </c>
      <c r="Z811" s="785" t="s">
        <v>2599</v>
      </c>
      <c r="AA811" s="785" t="s">
        <v>5464</v>
      </c>
      <c r="AB811" s="785" t="s">
        <v>2609</v>
      </c>
      <c r="AC811" s="785" t="s">
        <v>2610</v>
      </c>
      <c r="AD811" s="786">
        <v>44209</v>
      </c>
    </row>
    <row r="812" spans="1:30" ht="15.75">
      <c r="A812" s="785" t="s">
        <v>4301</v>
      </c>
      <c r="B812" s="785" t="s">
        <v>24907</v>
      </c>
      <c r="C812" s="785" t="s">
        <v>4303</v>
      </c>
      <c r="D812" s="785" t="s">
        <v>2599</v>
      </c>
      <c r="E812" s="785" t="s">
        <v>5280</v>
      </c>
      <c r="F812" s="786">
        <v>44155</v>
      </c>
      <c r="G812" s="785" t="s">
        <v>12336</v>
      </c>
      <c r="H812" s="786">
        <v>44171</v>
      </c>
      <c r="I812" s="785" t="s">
        <v>24908</v>
      </c>
      <c r="J812" s="785" t="s">
        <v>629</v>
      </c>
      <c r="K812" s="785" t="s">
        <v>24909</v>
      </c>
      <c r="L812" s="785" t="s">
        <v>24910</v>
      </c>
      <c r="M812" s="785"/>
      <c r="N812" s="785"/>
      <c r="O812" s="785" t="s">
        <v>24911</v>
      </c>
      <c r="P812" s="787">
        <v>37.671902000000003</v>
      </c>
      <c r="Q812" s="787">
        <v>-0.37158799999999997</v>
      </c>
      <c r="R812" s="785" t="s">
        <v>1266</v>
      </c>
      <c r="S812" s="785" t="s">
        <v>3150</v>
      </c>
      <c r="T812" s="785" t="s">
        <v>24912</v>
      </c>
      <c r="U812" s="785" t="s">
        <v>24913</v>
      </c>
      <c r="V812" s="785">
        <v>10</v>
      </c>
      <c r="W812" s="785" t="s">
        <v>2808</v>
      </c>
      <c r="X812" s="785" t="s">
        <v>24781</v>
      </c>
      <c r="Y812" s="615" t="str">
        <f t="shared" si="12"/>
        <v>Timothy Murithi</v>
      </c>
      <c r="Z812" s="785" t="s">
        <v>2599</v>
      </c>
      <c r="AA812" s="785" t="s">
        <v>4349</v>
      </c>
      <c r="AB812" s="785" t="s">
        <v>2683</v>
      </c>
      <c r="AC812" s="785" t="s">
        <v>2606</v>
      </c>
      <c r="AD812" s="786">
        <v>44220</v>
      </c>
    </row>
    <row r="813" spans="1:30" ht="15.75">
      <c r="A813" s="785" t="s">
        <v>4301</v>
      </c>
      <c r="B813" s="785" t="s">
        <v>10143</v>
      </c>
      <c r="C813" s="785" t="s">
        <v>4303</v>
      </c>
      <c r="D813" s="785" t="s">
        <v>2599</v>
      </c>
      <c r="E813" s="785" t="s">
        <v>5536</v>
      </c>
      <c r="F813" s="786">
        <v>43658</v>
      </c>
      <c r="G813" s="785" t="s">
        <v>10144</v>
      </c>
      <c r="H813" s="786">
        <v>44170</v>
      </c>
      <c r="I813" s="785" t="s">
        <v>10145</v>
      </c>
      <c r="J813" s="785" t="s">
        <v>627</v>
      </c>
      <c r="K813" s="785" t="s">
        <v>10146</v>
      </c>
      <c r="L813" s="785" t="s">
        <v>10147</v>
      </c>
      <c r="M813" s="785"/>
      <c r="N813" s="785"/>
      <c r="O813" s="785"/>
      <c r="P813" s="787">
        <v>35.389699</v>
      </c>
      <c r="Q813" s="787">
        <v>-0.11649</v>
      </c>
      <c r="R813" s="785" t="s">
        <v>2053</v>
      </c>
      <c r="S813" s="785" t="s">
        <v>2715</v>
      </c>
      <c r="T813" s="785" t="s">
        <v>4310</v>
      </c>
      <c r="U813" s="785" t="s">
        <v>3274</v>
      </c>
      <c r="V813" s="785">
        <v>4</v>
      </c>
      <c r="W813" s="785" t="s">
        <v>10148</v>
      </c>
      <c r="X813" s="785" t="s">
        <v>10149</v>
      </c>
      <c r="Y813" s="615" t="str">
        <f t="shared" si="12"/>
        <v>Geoffrey Chumba</v>
      </c>
      <c r="Z813" s="785" t="s">
        <v>2599</v>
      </c>
      <c r="AA813" s="785" t="s">
        <v>4314</v>
      </c>
      <c r="AB813" s="785" t="s">
        <v>2683</v>
      </c>
      <c r="AC813" s="785" t="s">
        <v>2606</v>
      </c>
      <c r="AD813" s="786">
        <v>44176</v>
      </c>
    </row>
    <row r="814" spans="1:30" ht="15.75">
      <c r="A814" s="785" t="s">
        <v>4301</v>
      </c>
      <c r="B814" s="785" t="s">
        <v>12298</v>
      </c>
      <c r="C814" s="785" t="s">
        <v>4303</v>
      </c>
      <c r="D814" s="785" t="s">
        <v>2599</v>
      </c>
      <c r="E814" s="785" t="s">
        <v>12299</v>
      </c>
      <c r="F814" s="786">
        <v>44140</v>
      </c>
      <c r="G814" s="785" t="s">
        <v>10144</v>
      </c>
      <c r="H814" s="786">
        <v>44170</v>
      </c>
      <c r="I814" s="785" t="s">
        <v>12300</v>
      </c>
      <c r="J814" s="785" t="s">
        <v>629</v>
      </c>
      <c r="K814" s="785" t="s">
        <v>12301</v>
      </c>
      <c r="L814" s="785" t="s">
        <v>12302</v>
      </c>
      <c r="M814" s="785"/>
      <c r="N814" s="785"/>
      <c r="O814" s="785" t="s">
        <v>12303</v>
      </c>
      <c r="P814" s="787">
        <v>37.326481999999999</v>
      </c>
      <c r="Q814" s="787">
        <v>0.99174200000000001</v>
      </c>
      <c r="R814" s="785" t="s">
        <v>4535</v>
      </c>
      <c r="S814" s="785" t="s">
        <v>11854</v>
      </c>
      <c r="T814" s="785" t="s">
        <v>12297</v>
      </c>
      <c r="U814" s="785" t="s">
        <v>12066</v>
      </c>
      <c r="V814" s="785">
        <v>6</v>
      </c>
      <c r="W814" s="785" t="s">
        <v>2608</v>
      </c>
      <c r="X814" s="785" t="s">
        <v>3179</v>
      </c>
      <c r="Y814" s="615" t="str">
        <f t="shared" si="12"/>
        <v>James Musyoka</v>
      </c>
      <c r="Z814" s="785" t="s">
        <v>2599</v>
      </c>
      <c r="AA814" s="785" t="s">
        <v>5464</v>
      </c>
      <c r="AB814" s="785" t="s">
        <v>2609</v>
      </c>
      <c r="AC814" s="785" t="s">
        <v>2610</v>
      </c>
      <c r="AD814" s="786">
        <v>44209</v>
      </c>
    </row>
    <row r="815" spans="1:30" ht="15.75">
      <c r="A815" s="785" t="s">
        <v>4301</v>
      </c>
      <c r="B815" s="785" t="s">
        <v>12318</v>
      </c>
      <c r="C815" s="785" t="s">
        <v>4303</v>
      </c>
      <c r="D815" s="785" t="s">
        <v>2599</v>
      </c>
      <c r="E815" s="785" t="s">
        <v>11614</v>
      </c>
      <c r="F815" s="786">
        <v>44142</v>
      </c>
      <c r="G815" s="785" t="s">
        <v>10144</v>
      </c>
      <c r="H815" s="786">
        <v>44170</v>
      </c>
      <c r="I815" s="785" t="s">
        <v>12319</v>
      </c>
      <c r="J815" s="785" t="s">
        <v>629</v>
      </c>
      <c r="K815" s="785" t="s">
        <v>2612</v>
      </c>
      <c r="L815" s="785" t="s">
        <v>12320</v>
      </c>
      <c r="M815" s="785"/>
      <c r="N815" s="785"/>
      <c r="O815" s="785" t="s">
        <v>12321</v>
      </c>
      <c r="P815" s="787">
        <v>37.317720000000001</v>
      </c>
      <c r="Q815" s="787">
        <v>0.99790500000000004</v>
      </c>
      <c r="R815" s="785" t="s">
        <v>4535</v>
      </c>
      <c r="S815" s="785" t="s">
        <v>11854</v>
      </c>
      <c r="T815" s="785" t="s">
        <v>12297</v>
      </c>
      <c r="U815" s="785" t="s">
        <v>12311</v>
      </c>
      <c r="V815" s="785">
        <v>6</v>
      </c>
      <c r="W815" s="785" t="s">
        <v>2608</v>
      </c>
      <c r="X815" s="785" t="s">
        <v>3179</v>
      </c>
      <c r="Y815" s="615" t="str">
        <f t="shared" si="12"/>
        <v>James Musyoka</v>
      </c>
      <c r="Z815" s="785" t="s">
        <v>2599</v>
      </c>
      <c r="AA815" s="785" t="s">
        <v>5464</v>
      </c>
      <c r="AB815" s="785" t="s">
        <v>2609</v>
      </c>
      <c r="AC815" s="785" t="s">
        <v>2610</v>
      </c>
      <c r="AD815" s="786">
        <v>44209</v>
      </c>
    </row>
    <row r="816" spans="1:30" ht="15.75">
      <c r="A816" s="785" t="s">
        <v>4301</v>
      </c>
      <c r="B816" s="785" t="s">
        <v>21414</v>
      </c>
      <c r="C816" s="785" t="s">
        <v>4303</v>
      </c>
      <c r="D816" s="785" t="s">
        <v>2599</v>
      </c>
      <c r="E816" s="785" t="s">
        <v>12335</v>
      </c>
      <c r="F816" s="786">
        <v>44141</v>
      </c>
      <c r="G816" s="785" t="s">
        <v>10144</v>
      </c>
      <c r="H816" s="786">
        <v>44170</v>
      </c>
      <c r="I816" s="785" t="s">
        <v>21415</v>
      </c>
      <c r="J816" s="785" t="s">
        <v>629</v>
      </c>
      <c r="K816" s="785" t="s">
        <v>21416</v>
      </c>
      <c r="L816" s="785" t="s">
        <v>21417</v>
      </c>
      <c r="M816" s="785"/>
      <c r="N816" s="785"/>
      <c r="O816" s="785" t="s">
        <v>21418</v>
      </c>
      <c r="P816" s="787">
        <v>37.320165000000003</v>
      </c>
      <c r="Q816" s="787">
        <v>0.99660199999999999</v>
      </c>
      <c r="R816" s="785" t="s">
        <v>4535</v>
      </c>
      <c r="S816" s="785" t="s">
        <v>11854</v>
      </c>
      <c r="T816" s="785" t="s">
        <v>12297</v>
      </c>
      <c r="U816" s="785" t="s">
        <v>12311</v>
      </c>
      <c r="V816" s="785">
        <v>6</v>
      </c>
      <c r="W816" s="785" t="s">
        <v>2608</v>
      </c>
      <c r="X816" s="785" t="s">
        <v>21176</v>
      </c>
      <c r="Y816" s="615" t="str">
        <f t="shared" si="12"/>
        <v>Robert Wanjiku</v>
      </c>
      <c r="Z816" s="785" t="s">
        <v>2599</v>
      </c>
      <c r="AA816" s="785" t="s">
        <v>5464</v>
      </c>
      <c r="AB816" s="785" t="s">
        <v>2609</v>
      </c>
      <c r="AC816" s="785" t="s">
        <v>2610</v>
      </c>
      <c r="AD816" s="786">
        <v>44209</v>
      </c>
    </row>
    <row r="817" spans="1:30" ht="15.75">
      <c r="A817" s="785" t="s">
        <v>4301</v>
      </c>
      <c r="B817" s="785" t="s">
        <v>21434</v>
      </c>
      <c r="C817" s="785" t="s">
        <v>4379</v>
      </c>
      <c r="D817" s="785" t="s">
        <v>4418</v>
      </c>
      <c r="E817" s="785" t="s">
        <v>12223</v>
      </c>
      <c r="F817" s="786">
        <v>44143</v>
      </c>
      <c r="G817" s="785" t="s">
        <v>10144</v>
      </c>
      <c r="H817" s="786">
        <v>44170</v>
      </c>
      <c r="I817" s="785" t="s">
        <v>21435</v>
      </c>
      <c r="J817" s="785" t="s">
        <v>629</v>
      </c>
      <c r="K817" s="785" t="s">
        <v>2612</v>
      </c>
      <c r="L817" s="785" t="s">
        <v>21436</v>
      </c>
      <c r="M817" s="785"/>
      <c r="N817" s="785"/>
      <c r="O817" s="785" t="s">
        <v>21437</v>
      </c>
      <c r="P817" s="787">
        <v>37.317996999999998</v>
      </c>
      <c r="Q817" s="787">
        <v>0.99844200000000005</v>
      </c>
      <c r="R817" s="785" t="s">
        <v>4535</v>
      </c>
      <c r="S817" s="785" t="s">
        <v>11854</v>
      </c>
      <c r="T817" s="785" t="s">
        <v>12297</v>
      </c>
      <c r="U817" s="785" t="s">
        <v>12311</v>
      </c>
      <c r="V817" s="785">
        <v>6</v>
      </c>
      <c r="W817" s="785" t="s">
        <v>2608</v>
      </c>
      <c r="X817" s="785" t="s">
        <v>21176</v>
      </c>
      <c r="Y817" s="615" t="str">
        <f t="shared" si="12"/>
        <v>Robert Wanjiku</v>
      </c>
      <c r="Z817" s="785" t="s">
        <v>2599</v>
      </c>
      <c r="AA817" s="785" t="s">
        <v>5464</v>
      </c>
      <c r="AB817" s="785" t="s">
        <v>2609</v>
      </c>
      <c r="AC817" s="785" t="s">
        <v>2610</v>
      </c>
      <c r="AD817" s="786">
        <v>44209</v>
      </c>
    </row>
    <row r="818" spans="1:30" ht="15.75">
      <c r="A818" s="785" t="s">
        <v>4301</v>
      </c>
      <c r="B818" s="785" t="s">
        <v>26137</v>
      </c>
      <c r="C818" s="785" t="s">
        <v>4303</v>
      </c>
      <c r="D818" s="785" t="s">
        <v>2599</v>
      </c>
      <c r="E818" s="785" t="s">
        <v>9191</v>
      </c>
      <c r="F818" s="786">
        <v>43472</v>
      </c>
      <c r="G818" s="785" t="s">
        <v>10144</v>
      </c>
      <c r="H818" s="786">
        <v>44170</v>
      </c>
      <c r="I818" s="785" t="s">
        <v>26138</v>
      </c>
      <c r="J818" s="785" t="s">
        <v>627</v>
      </c>
      <c r="K818" s="785" t="s">
        <v>26139</v>
      </c>
      <c r="L818" s="785" t="s">
        <v>26140</v>
      </c>
      <c r="M818" s="785"/>
      <c r="N818" s="785"/>
      <c r="O818" s="785"/>
      <c r="P818" s="787">
        <v>35.402940000000001</v>
      </c>
      <c r="Q818" s="787">
        <v>-0.103112</v>
      </c>
      <c r="R818" s="785" t="s">
        <v>2053</v>
      </c>
      <c r="S818" s="785" t="s">
        <v>2715</v>
      </c>
      <c r="T818" s="785" t="s">
        <v>4310</v>
      </c>
      <c r="U818" s="785" t="s">
        <v>4638</v>
      </c>
      <c r="V818" s="785">
        <v>4</v>
      </c>
      <c r="W818" s="785" t="s">
        <v>5579</v>
      </c>
      <c r="X818" s="785"/>
      <c r="Y818" s="615" t="str">
        <f t="shared" si="12"/>
        <v>Benjamin Cheruiyot</v>
      </c>
      <c r="Z818" s="785" t="s">
        <v>2599</v>
      </c>
      <c r="AA818" s="785" t="s">
        <v>4314</v>
      </c>
      <c r="AB818" s="785" t="s">
        <v>2683</v>
      </c>
      <c r="AC818" s="785" t="s">
        <v>2606</v>
      </c>
      <c r="AD818" s="786">
        <v>44176</v>
      </c>
    </row>
    <row r="819" spans="1:30" ht="15.75">
      <c r="A819" s="785" t="s">
        <v>4301</v>
      </c>
      <c r="B819" s="785" t="s">
        <v>26181</v>
      </c>
      <c r="C819" s="785" t="s">
        <v>4303</v>
      </c>
      <c r="D819" s="785" t="s">
        <v>2599</v>
      </c>
      <c r="E819" s="785" t="s">
        <v>12745</v>
      </c>
      <c r="F819" s="786">
        <v>43786</v>
      </c>
      <c r="G819" s="785" t="s">
        <v>10144</v>
      </c>
      <c r="H819" s="786">
        <v>44170</v>
      </c>
      <c r="I819" s="785" t="s">
        <v>26182</v>
      </c>
      <c r="J819" s="785" t="s">
        <v>627</v>
      </c>
      <c r="K819" s="785" t="s">
        <v>26183</v>
      </c>
      <c r="L819" s="785" t="s">
        <v>26184</v>
      </c>
      <c r="M819" s="785"/>
      <c r="N819" s="785"/>
      <c r="O819" s="785"/>
      <c r="P819" s="787">
        <v>35.383988000000002</v>
      </c>
      <c r="Q819" s="787">
        <v>-0.109039</v>
      </c>
      <c r="R819" s="785" t="s">
        <v>2053</v>
      </c>
      <c r="S819" s="785" t="s">
        <v>2715</v>
      </c>
      <c r="T819" s="785" t="s">
        <v>4310</v>
      </c>
      <c r="U819" s="785" t="s">
        <v>20139</v>
      </c>
      <c r="V819" s="785">
        <v>4</v>
      </c>
      <c r="W819" s="785" t="s">
        <v>10353</v>
      </c>
      <c r="X819" s="785"/>
      <c r="Y819" s="615" t="str">
        <f t="shared" si="12"/>
        <v>Geoffrey Ngeno</v>
      </c>
      <c r="Z819" s="785" t="s">
        <v>2599</v>
      </c>
      <c r="AA819" s="785" t="s">
        <v>4314</v>
      </c>
      <c r="AB819" s="785" t="s">
        <v>2683</v>
      </c>
      <c r="AC819" s="785" t="s">
        <v>2606</v>
      </c>
      <c r="AD819" s="786">
        <v>44228</v>
      </c>
    </row>
    <row r="820" spans="1:30" ht="15.75">
      <c r="A820" s="785" t="s">
        <v>4301</v>
      </c>
      <c r="B820" s="785" t="s">
        <v>12328</v>
      </c>
      <c r="C820" s="785" t="s">
        <v>4303</v>
      </c>
      <c r="D820" s="785" t="s">
        <v>2599</v>
      </c>
      <c r="E820" s="785" t="s">
        <v>9673</v>
      </c>
      <c r="F820" s="786">
        <v>44139</v>
      </c>
      <c r="G820" s="785" t="s">
        <v>12329</v>
      </c>
      <c r="H820" s="786">
        <v>44169</v>
      </c>
      <c r="I820" s="785" t="s">
        <v>12330</v>
      </c>
      <c r="J820" s="785" t="s">
        <v>629</v>
      </c>
      <c r="K820" s="785" t="s">
        <v>12331</v>
      </c>
      <c r="L820" s="785" t="s">
        <v>12332</v>
      </c>
      <c r="M820" s="785"/>
      <c r="N820" s="785"/>
      <c r="O820" s="785" t="s">
        <v>12333</v>
      </c>
      <c r="P820" s="787">
        <v>37.313246999999997</v>
      </c>
      <c r="Q820" s="787">
        <v>0.98082800000000003</v>
      </c>
      <c r="R820" s="785" t="s">
        <v>4535</v>
      </c>
      <c r="S820" s="785" t="s">
        <v>11854</v>
      </c>
      <c r="T820" s="785" t="s">
        <v>12297</v>
      </c>
      <c r="U820" s="785" t="s">
        <v>8598</v>
      </c>
      <c r="V820" s="785">
        <v>6</v>
      </c>
      <c r="W820" s="785" t="s">
        <v>2608</v>
      </c>
      <c r="X820" s="785" t="s">
        <v>3179</v>
      </c>
      <c r="Y820" s="615" t="str">
        <f t="shared" si="12"/>
        <v>James Musyoka</v>
      </c>
      <c r="Z820" s="785" t="s">
        <v>2599</v>
      </c>
      <c r="AA820" s="785" t="s">
        <v>5464</v>
      </c>
      <c r="AB820" s="785" t="s">
        <v>2609</v>
      </c>
      <c r="AC820" s="785" t="s">
        <v>2610</v>
      </c>
      <c r="AD820" s="786">
        <v>44209</v>
      </c>
    </row>
    <row r="821" spans="1:30" ht="15.75">
      <c r="A821" s="785" t="s">
        <v>4301</v>
      </c>
      <c r="B821" s="785" t="s">
        <v>20893</v>
      </c>
      <c r="C821" s="785" t="s">
        <v>4303</v>
      </c>
      <c r="D821" s="785" t="s">
        <v>2599</v>
      </c>
      <c r="E821" s="785" t="s">
        <v>12299</v>
      </c>
      <c r="F821" s="786">
        <v>44140</v>
      </c>
      <c r="G821" s="785" t="s">
        <v>12329</v>
      </c>
      <c r="H821" s="786">
        <v>44169</v>
      </c>
      <c r="I821" s="785" t="s">
        <v>20894</v>
      </c>
      <c r="J821" s="785" t="s">
        <v>629</v>
      </c>
      <c r="K821" s="785" t="s">
        <v>20895</v>
      </c>
      <c r="L821" s="785" t="s">
        <v>20896</v>
      </c>
      <c r="M821" s="785"/>
      <c r="N821" s="785"/>
      <c r="O821" s="785" t="s">
        <v>20897</v>
      </c>
      <c r="P821" s="787">
        <v>37.313299999999998</v>
      </c>
      <c r="Q821" s="787">
        <v>0.98031999999999997</v>
      </c>
      <c r="R821" s="785" t="s">
        <v>4535</v>
      </c>
      <c r="S821" s="785" t="s">
        <v>11854</v>
      </c>
      <c r="T821" s="785" t="s">
        <v>12297</v>
      </c>
      <c r="U821" s="785" t="s">
        <v>8598</v>
      </c>
      <c r="V821" s="785">
        <v>6</v>
      </c>
      <c r="W821" s="785" t="s">
        <v>2608</v>
      </c>
      <c r="X821" s="785" t="s">
        <v>2664</v>
      </c>
      <c r="Y821" s="615" t="str">
        <f t="shared" si="12"/>
        <v>Robert</v>
      </c>
      <c r="Z821" s="785" t="s">
        <v>2599</v>
      </c>
      <c r="AA821" s="785" t="s">
        <v>5464</v>
      </c>
      <c r="AB821" s="785" t="s">
        <v>2609</v>
      </c>
      <c r="AC821" s="785" t="s">
        <v>2610</v>
      </c>
      <c r="AD821" s="786">
        <v>44209</v>
      </c>
    </row>
    <row r="822" spans="1:30" ht="15.75">
      <c r="A822" s="785" t="s">
        <v>4301</v>
      </c>
      <c r="B822" s="785" t="s">
        <v>21438</v>
      </c>
      <c r="C822" s="785" t="s">
        <v>4303</v>
      </c>
      <c r="D822" s="785" t="s">
        <v>2599</v>
      </c>
      <c r="E822" s="785" t="s">
        <v>9682</v>
      </c>
      <c r="F822" s="786">
        <v>44138</v>
      </c>
      <c r="G822" s="785" t="s">
        <v>21439</v>
      </c>
      <c r="H822" s="786">
        <v>44168</v>
      </c>
      <c r="I822" s="785" t="s">
        <v>21440</v>
      </c>
      <c r="J822" s="785" t="s">
        <v>627</v>
      </c>
      <c r="K822" s="785" t="s">
        <v>21441</v>
      </c>
      <c r="L822" s="785" t="s">
        <v>21442</v>
      </c>
      <c r="M822" s="785"/>
      <c r="N822" s="785"/>
      <c r="O822" s="785" t="s">
        <v>21443</v>
      </c>
      <c r="P822" s="787">
        <v>37.303258</v>
      </c>
      <c r="Q822" s="787">
        <v>0.96327700000000005</v>
      </c>
      <c r="R822" s="785" t="s">
        <v>4535</v>
      </c>
      <c r="S822" s="785" t="s">
        <v>11854</v>
      </c>
      <c r="T822" s="785" t="s">
        <v>12297</v>
      </c>
      <c r="U822" s="785" t="s">
        <v>12363</v>
      </c>
      <c r="V822" s="785">
        <v>6</v>
      </c>
      <c r="W822" s="785" t="s">
        <v>2608</v>
      </c>
      <c r="X822" s="785" t="s">
        <v>21176</v>
      </c>
      <c r="Y822" s="615" t="str">
        <f t="shared" si="12"/>
        <v>Robert Wanjiku</v>
      </c>
      <c r="Z822" s="785" t="s">
        <v>2599</v>
      </c>
      <c r="AA822" s="785" t="s">
        <v>5464</v>
      </c>
      <c r="AB822" s="785" t="s">
        <v>2609</v>
      </c>
      <c r="AC822" s="785" t="s">
        <v>2610</v>
      </c>
      <c r="AD822" s="786">
        <v>44209</v>
      </c>
    </row>
    <row r="823" spans="1:30" ht="15.75">
      <c r="A823" s="785" t="s">
        <v>4301</v>
      </c>
      <c r="B823" s="785" t="s">
        <v>22930</v>
      </c>
      <c r="C823" s="785" t="s">
        <v>4303</v>
      </c>
      <c r="D823" s="785" t="s">
        <v>2599</v>
      </c>
      <c r="E823" s="785" t="s">
        <v>12274</v>
      </c>
      <c r="F823" s="786">
        <v>44107</v>
      </c>
      <c r="G823" s="785" t="s">
        <v>21439</v>
      </c>
      <c r="H823" s="786">
        <v>44168</v>
      </c>
      <c r="I823" s="785" t="s">
        <v>22931</v>
      </c>
      <c r="J823" s="785" t="s">
        <v>629</v>
      </c>
      <c r="K823" s="785" t="s">
        <v>22932</v>
      </c>
      <c r="L823" s="785" t="s">
        <v>22933</v>
      </c>
      <c r="M823" s="785"/>
      <c r="N823" s="785"/>
      <c r="O823" s="785" t="s">
        <v>22934</v>
      </c>
      <c r="P823" s="787">
        <v>35.504576999999998</v>
      </c>
      <c r="Q823" s="787">
        <v>-0.87060999999999999</v>
      </c>
      <c r="R823" s="785" t="s">
        <v>2813</v>
      </c>
      <c r="S823" s="785" t="s">
        <v>2814</v>
      </c>
      <c r="T823" s="785" t="s">
        <v>22935</v>
      </c>
      <c r="U823" s="785" t="s">
        <v>22936</v>
      </c>
      <c r="V823" s="785">
        <v>12</v>
      </c>
      <c r="W823" s="785" t="s">
        <v>13308</v>
      </c>
      <c r="X823" s="785" t="s">
        <v>13308</v>
      </c>
      <c r="Y823" s="615" t="str">
        <f t="shared" si="12"/>
        <v>Samwel Teres</v>
      </c>
      <c r="Z823" s="785" t="s">
        <v>2599</v>
      </c>
      <c r="AA823" s="785" t="s">
        <v>4314</v>
      </c>
      <c r="AB823" s="785" t="s">
        <v>2683</v>
      </c>
      <c r="AC823" s="785" t="s">
        <v>2606</v>
      </c>
      <c r="AD823" s="786">
        <v>44168</v>
      </c>
    </row>
    <row r="824" spans="1:30" ht="15.75">
      <c r="A824" s="785" t="s">
        <v>4301</v>
      </c>
      <c r="B824" s="785" t="s">
        <v>31099</v>
      </c>
      <c r="C824" s="785" t="s">
        <v>4303</v>
      </c>
      <c r="D824" s="785" t="s">
        <v>2599</v>
      </c>
      <c r="E824" s="785" t="s">
        <v>13952</v>
      </c>
      <c r="F824" s="786">
        <v>44153</v>
      </c>
      <c r="G824" s="785" t="s">
        <v>21439</v>
      </c>
      <c r="H824" s="786">
        <v>44168</v>
      </c>
      <c r="I824" s="785" t="s">
        <v>31100</v>
      </c>
      <c r="J824" s="785" t="s">
        <v>629</v>
      </c>
      <c r="K824" s="785" t="s">
        <v>31101</v>
      </c>
      <c r="L824" s="785" t="s">
        <v>31102</v>
      </c>
      <c r="M824" s="785"/>
      <c r="N824" s="785"/>
      <c r="O824" s="785" t="s">
        <v>31103</v>
      </c>
      <c r="P824" s="787">
        <v>36.701009999999997</v>
      </c>
      <c r="Q824" s="787">
        <v>-1.0767720000000001</v>
      </c>
      <c r="R824" s="785" t="s">
        <v>821</v>
      </c>
      <c r="S824" s="785" t="s">
        <v>1589</v>
      </c>
      <c r="T824" s="785" t="s">
        <v>2619</v>
      </c>
      <c r="U824" s="785" t="s">
        <v>3443</v>
      </c>
      <c r="V824" s="785">
        <v>10</v>
      </c>
      <c r="W824" s="785" t="s">
        <v>7551</v>
      </c>
      <c r="X824" s="785"/>
      <c r="Y824" s="615" t="str">
        <f t="shared" si="12"/>
        <v>Fredrick Gatungu Kago</v>
      </c>
      <c r="Z824" s="785" t="s">
        <v>2599</v>
      </c>
      <c r="AA824" s="785" t="s">
        <v>4314</v>
      </c>
      <c r="AB824" s="785" t="s">
        <v>2683</v>
      </c>
      <c r="AC824" s="785" t="s">
        <v>2606</v>
      </c>
      <c r="AD824" s="786">
        <v>44180</v>
      </c>
    </row>
    <row r="825" spans="1:30" ht="15.75">
      <c r="A825" s="785" t="s">
        <v>4301</v>
      </c>
      <c r="B825" s="785" t="s">
        <v>20908</v>
      </c>
      <c r="C825" s="785" t="s">
        <v>4303</v>
      </c>
      <c r="D825" s="785" t="s">
        <v>2599</v>
      </c>
      <c r="E825" s="785" t="s">
        <v>12392</v>
      </c>
      <c r="F825" s="786">
        <v>44110</v>
      </c>
      <c r="G825" s="785" t="s">
        <v>20524</v>
      </c>
      <c r="H825" s="786">
        <v>44167</v>
      </c>
      <c r="I825" s="785" t="s">
        <v>20909</v>
      </c>
      <c r="J825" s="785" t="s">
        <v>629</v>
      </c>
      <c r="K825" s="785" t="s">
        <v>20910</v>
      </c>
      <c r="L825" s="785" t="s">
        <v>20911</v>
      </c>
      <c r="M825" s="785"/>
      <c r="N825" s="785"/>
      <c r="O825" s="785" t="s">
        <v>20912</v>
      </c>
      <c r="P825" s="787">
        <v>37.302461999999998</v>
      </c>
      <c r="Q825" s="787">
        <v>0.96386700000000003</v>
      </c>
      <c r="R825" s="785" t="s">
        <v>4535</v>
      </c>
      <c r="S825" s="785" t="s">
        <v>11854</v>
      </c>
      <c r="T825" s="785" t="s">
        <v>20913</v>
      </c>
      <c r="U825" s="785" t="s">
        <v>20914</v>
      </c>
      <c r="V825" s="785">
        <v>6</v>
      </c>
      <c r="W825" s="785" t="s">
        <v>2608</v>
      </c>
      <c r="X825" s="785" t="s">
        <v>2664</v>
      </c>
      <c r="Y825" s="615" t="str">
        <f t="shared" si="12"/>
        <v>Robert</v>
      </c>
      <c r="Z825" s="785" t="s">
        <v>2599</v>
      </c>
      <c r="AA825" s="785" t="s">
        <v>5464</v>
      </c>
      <c r="AB825" s="785" t="s">
        <v>2609</v>
      </c>
      <c r="AC825" s="785" t="s">
        <v>2610</v>
      </c>
      <c r="AD825" s="786">
        <v>44209</v>
      </c>
    </row>
    <row r="826" spans="1:30" ht="15.75">
      <c r="A826" s="785" t="s">
        <v>4301</v>
      </c>
      <c r="B826" s="785" t="s">
        <v>21466</v>
      </c>
      <c r="C826" s="785" t="s">
        <v>4303</v>
      </c>
      <c r="D826" s="785" t="s">
        <v>2599</v>
      </c>
      <c r="E826" s="785" t="s">
        <v>12237</v>
      </c>
      <c r="F826" s="786">
        <v>44137</v>
      </c>
      <c r="G826" s="785" t="s">
        <v>20524</v>
      </c>
      <c r="H826" s="786">
        <v>44167</v>
      </c>
      <c r="I826" s="785" t="s">
        <v>21467</v>
      </c>
      <c r="J826" s="785" t="s">
        <v>629</v>
      </c>
      <c r="K826" s="785" t="s">
        <v>21468</v>
      </c>
      <c r="L826" s="785" t="s">
        <v>21469</v>
      </c>
      <c r="M826" s="785"/>
      <c r="N826" s="785"/>
      <c r="O826" s="785" t="s">
        <v>21470</v>
      </c>
      <c r="P826" s="787">
        <v>37.322147999999999</v>
      </c>
      <c r="Q826" s="787">
        <v>0.98599000000000003</v>
      </c>
      <c r="R826" s="785" t="s">
        <v>4535</v>
      </c>
      <c r="S826" s="785" t="s">
        <v>11854</v>
      </c>
      <c r="T826" s="785" t="s">
        <v>12297</v>
      </c>
      <c r="U826" s="785" t="s">
        <v>12356</v>
      </c>
      <c r="V826" s="785">
        <v>6</v>
      </c>
      <c r="W826" s="785" t="s">
        <v>2608</v>
      </c>
      <c r="X826" s="785" t="s">
        <v>21176</v>
      </c>
      <c r="Y826" s="615" t="str">
        <f t="shared" si="12"/>
        <v>Robert Wanjiku</v>
      </c>
      <c r="Z826" s="785" t="s">
        <v>2599</v>
      </c>
      <c r="AA826" s="785" t="s">
        <v>5464</v>
      </c>
      <c r="AB826" s="785" t="s">
        <v>2609</v>
      </c>
      <c r="AC826" s="785" t="s">
        <v>2610</v>
      </c>
      <c r="AD826" s="786">
        <v>44209</v>
      </c>
    </row>
    <row r="827" spans="1:30" ht="15.75">
      <c r="A827" s="785" t="s">
        <v>4301</v>
      </c>
      <c r="B827" s="785" t="s">
        <v>12357</v>
      </c>
      <c r="C827" s="785" t="s">
        <v>4303</v>
      </c>
      <c r="D827" s="785" t="s">
        <v>2599</v>
      </c>
      <c r="E827" s="785" t="s">
        <v>7975</v>
      </c>
      <c r="F827" s="786">
        <v>44136</v>
      </c>
      <c r="G827" s="785" t="s">
        <v>12358</v>
      </c>
      <c r="H827" s="786">
        <v>44166</v>
      </c>
      <c r="I827" s="785" t="s">
        <v>12359</v>
      </c>
      <c r="J827" s="785" t="s">
        <v>629</v>
      </c>
      <c r="K827" s="785" t="s">
        <v>12360</v>
      </c>
      <c r="L827" s="785" t="s">
        <v>12361</v>
      </c>
      <c r="M827" s="785"/>
      <c r="N827" s="785"/>
      <c r="O827" s="785" t="s">
        <v>12362</v>
      </c>
      <c r="P827" s="787">
        <v>37.297142000000001</v>
      </c>
      <c r="Q827" s="787">
        <v>0.96372800000000003</v>
      </c>
      <c r="R827" s="785" t="s">
        <v>4535</v>
      </c>
      <c r="S827" s="785" t="s">
        <v>11854</v>
      </c>
      <c r="T827" s="785" t="s">
        <v>12297</v>
      </c>
      <c r="U827" s="785" t="s">
        <v>12363</v>
      </c>
      <c r="V827" s="785">
        <v>6</v>
      </c>
      <c r="W827" s="785" t="s">
        <v>2608</v>
      </c>
      <c r="X827" s="785" t="s">
        <v>3179</v>
      </c>
      <c r="Y827" s="615" t="str">
        <f t="shared" si="12"/>
        <v>James Musyoka</v>
      </c>
      <c r="Z827" s="785" t="s">
        <v>2599</v>
      </c>
      <c r="AA827" s="785" t="s">
        <v>5464</v>
      </c>
      <c r="AB827" s="785" t="s">
        <v>2609</v>
      </c>
      <c r="AC827" s="785" t="s">
        <v>2610</v>
      </c>
      <c r="AD827" s="786">
        <v>44209</v>
      </c>
    </row>
    <row r="828" spans="1:30" ht="15.75">
      <c r="A828" s="785" t="s">
        <v>4301</v>
      </c>
      <c r="B828" s="785" t="s">
        <v>20310</v>
      </c>
      <c r="C828" s="785" t="s">
        <v>4303</v>
      </c>
      <c r="D828" s="785" t="s">
        <v>2599</v>
      </c>
      <c r="E828" s="785" t="s">
        <v>12335</v>
      </c>
      <c r="F828" s="786">
        <v>44141</v>
      </c>
      <c r="G828" s="785" t="s">
        <v>20311</v>
      </c>
      <c r="H828" s="786">
        <v>44165</v>
      </c>
      <c r="I828" s="785" t="s">
        <v>20312</v>
      </c>
      <c r="J828" s="785" t="s">
        <v>627</v>
      </c>
      <c r="K828" s="785" t="s">
        <v>20313</v>
      </c>
      <c r="L828" s="785" t="s">
        <v>20314</v>
      </c>
      <c r="M828" s="785"/>
      <c r="N828" s="785"/>
      <c r="O828" s="785"/>
      <c r="P828" s="787">
        <v>35.976379000000001</v>
      </c>
      <c r="Q828" s="787">
        <v>-0.25975300000000001</v>
      </c>
      <c r="R828" s="785" t="s">
        <v>695</v>
      </c>
      <c r="S828" s="785" t="s">
        <v>1011</v>
      </c>
      <c r="T828" s="785" t="s">
        <v>1012</v>
      </c>
      <c r="U828" s="785" t="s">
        <v>20315</v>
      </c>
      <c r="V828" s="785">
        <v>8</v>
      </c>
      <c r="W828" s="785" t="s">
        <v>2760</v>
      </c>
      <c r="X828" s="785" t="s">
        <v>2760</v>
      </c>
      <c r="Y828" s="615" t="str">
        <f t="shared" si="12"/>
        <v>Philip Kurgat</v>
      </c>
      <c r="Z828" s="785" t="s">
        <v>2599</v>
      </c>
      <c r="AA828" s="785" t="s">
        <v>4314</v>
      </c>
      <c r="AB828" s="785" t="s">
        <v>2683</v>
      </c>
      <c r="AC828" s="785" t="s">
        <v>2606</v>
      </c>
      <c r="AD828" s="786">
        <v>44165</v>
      </c>
    </row>
    <row r="829" spans="1:30" ht="15.75">
      <c r="A829" s="785" t="s">
        <v>4301</v>
      </c>
      <c r="B829" s="785" t="s">
        <v>12273</v>
      </c>
      <c r="C829" s="785" t="s">
        <v>4303</v>
      </c>
      <c r="D829" s="785" t="s">
        <v>2599</v>
      </c>
      <c r="E829" s="785" t="s">
        <v>12274</v>
      </c>
      <c r="F829" s="786">
        <v>44107</v>
      </c>
      <c r="G829" s="785" t="s">
        <v>12275</v>
      </c>
      <c r="H829" s="786">
        <v>44163</v>
      </c>
      <c r="I829" s="785" t="s">
        <v>12276</v>
      </c>
      <c r="J829" s="785" t="s">
        <v>629</v>
      </c>
      <c r="K829" s="785" t="s">
        <v>12277</v>
      </c>
      <c r="L829" s="785" t="s">
        <v>12278</v>
      </c>
      <c r="M829" s="785"/>
      <c r="N829" s="785"/>
      <c r="O829" s="785" t="s">
        <v>12279</v>
      </c>
      <c r="P829" s="787">
        <v>37.668165000000002</v>
      </c>
      <c r="Q829" s="787">
        <v>0.64532199999999995</v>
      </c>
      <c r="R829" s="785" t="s">
        <v>4535</v>
      </c>
      <c r="S829" s="785" t="s">
        <v>11854</v>
      </c>
      <c r="T829" s="785" t="s">
        <v>12220</v>
      </c>
      <c r="U829" s="785" t="s">
        <v>3680</v>
      </c>
      <c r="V829" s="785">
        <v>6</v>
      </c>
      <c r="W829" s="785" t="s">
        <v>2608</v>
      </c>
      <c r="X829" s="785" t="s">
        <v>3179</v>
      </c>
      <c r="Y829" s="615" t="str">
        <f t="shared" si="12"/>
        <v>James Musyoka</v>
      </c>
      <c r="Z829" s="785" t="s">
        <v>2599</v>
      </c>
      <c r="AA829" s="785" t="s">
        <v>5464</v>
      </c>
      <c r="AB829" s="785" t="s">
        <v>2609</v>
      </c>
      <c r="AC829" s="785" t="s">
        <v>2610</v>
      </c>
      <c r="AD829" s="786">
        <v>44213</v>
      </c>
    </row>
    <row r="830" spans="1:30" ht="15.75">
      <c r="A830" s="785" t="s">
        <v>4301</v>
      </c>
      <c r="B830" s="785" t="s">
        <v>32757</v>
      </c>
      <c r="C830" s="785" t="s">
        <v>4303</v>
      </c>
      <c r="D830" s="785" t="s">
        <v>2599</v>
      </c>
      <c r="E830" s="785" t="s">
        <v>32758</v>
      </c>
      <c r="F830" s="786">
        <v>44113</v>
      </c>
      <c r="G830" s="785" t="s">
        <v>12275</v>
      </c>
      <c r="H830" s="786">
        <v>44163</v>
      </c>
      <c r="I830" s="785" t="s">
        <v>32759</v>
      </c>
      <c r="J830" s="785" t="s">
        <v>629</v>
      </c>
      <c r="K830" s="785" t="s">
        <v>32760</v>
      </c>
      <c r="L830" s="785" t="s">
        <v>32761</v>
      </c>
      <c r="M830" s="785" t="s">
        <v>32762</v>
      </c>
      <c r="N830" s="785"/>
      <c r="O830" s="785" t="s">
        <v>32763</v>
      </c>
      <c r="P830" s="787">
        <v>37.005223000000001</v>
      </c>
      <c r="Q830" s="787">
        <v>-0.56983200000000001</v>
      </c>
      <c r="R830" s="785" t="s">
        <v>1056</v>
      </c>
      <c r="S830" s="785" t="s">
        <v>1289</v>
      </c>
      <c r="T830" s="785" t="s">
        <v>1476</v>
      </c>
      <c r="U830" s="785" t="s">
        <v>3348</v>
      </c>
      <c r="V830" s="785">
        <v>12</v>
      </c>
      <c r="W830" s="785" t="s">
        <v>4058</v>
      </c>
      <c r="X830" s="785"/>
      <c r="Y830" s="615" t="str">
        <f t="shared" si="12"/>
        <v>Mt Kenya Renewable energy</v>
      </c>
      <c r="Z830" s="785" t="s">
        <v>2599</v>
      </c>
      <c r="AA830" s="785" t="s">
        <v>4349</v>
      </c>
      <c r="AB830" s="785" t="s">
        <v>2605</v>
      </c>
      <c r="AC830" s="785" t="s">
        <v>2606</v>
      </c>
      <c r="AD830" s="786">
        <v>44165</v>
      </c>
    </row>
    <row r="831" spans="1:30" ht="15.75">
      <c r="A831" s="785" t="s">
        <v>4301</v>
      </c>
      <c r="B831" s="785" t="s">
        <v>22937</v>
      </c>
      <c r="C831" s="785" t="s">
        <v>4379</v>
      </c>
      <c r="D831" s="785" t="s">
        <v>2598</v>
      </c>
      <c r="E831" s="785" t="s">
        <v>13492</v>
      </c>
      <c r="F831" s="786">
        <v>44094</v>
      </c>
      <c r="G831" s="785" t="s">
        <v>22938</v>
      </c>
      <c r="H831" s="786">
        <v>44162</v>
      </c>
      <c r="I831" s="785" t="s">
        <v>22939</v>
      </c>
      <c r="J831" s="785" t="s">
        <v>629</v>
      </c>
      <c r="K831" s="785" t="s">
        <v>22940</v>
      </c>
      <c r="L831" s="785" t="s">
        <v>22941</v>
      </c>
      <c r="M831" s="785"/>
      <c r="N831" s="785"/>
      <c r="O831" s="785" t="s">
        <v>22942</v>
      </c>
      <c r="P831" s="787">
        <v>35.708697999999998</v>
      </c>
      <c r="Q831" s="787">
        <v>-0.405333</v>
      </c>
      <c r="R831" s="785" t="s">
        <v>695</v>
      </c>
      <c r="S831" s="785" t="s">
        <v>2766</v>
      </c>
      <c r="T831" s="785" t="s">
        <v>22943</v>
      </c>
      <c r="U831" s="785" t="s">
        <v>22944</v>
      </c>
      <c r="V831" s="785">
        <v>12</v>
      </c>
      <c r="W831" s="785" t="s">
        <v>13308</v>
      </c>
      <c r="X831" s="785" t="s">
        <v>13308</v>
      </c>
      <c r="Y831" s="615" t="str">
        <f t="shared" si="12"/>
        <v>Samwel Teres</v>
      </c>
      <c r="Z831" s="785" t="s">
        <v>2599</v>
      </c>
      <c r="AA831" s="785" t="s">
        <v>4314</v>
      </c>
      <c r="AB831" s="785" t="s">
        <v>2683</v>
      </c>
      <c r="AC831" s="785" t="s">
        <v>2606</v>
      </c>
      <c r="AD831" s="786">
        <v>44162</v>
      </c>
    </row>
    <row r="832" spans="1:30" ht="15.75">
      <c r="A832" s="785" t="s">
        <v>4301</v>
      </c>
      <c r="B832" s="785" t="s">
        <v>23443</v>
      </c>
      <c r="C832" s="785" t="s">
        <v>4303</v>
      </c>
      <c r="D832" s="785" t="s">
        <v>2599</v>
      </c>
      <c r="E832" s="785" t="s">
        <v>23444</v>
      </c>
      <c r="F832" s="786">
        <v>44101</v>
      </c>
      <c r="G832" s="785" t="s">
        <v>22938</v>
      </c>
      <c r="H832" s="786">
        <v>44162</v>
      </c>
      <c r="I832" s="785" t="s">
        <v>23445</v>
      </c>
      <c r="J832" s="785" t="s">
        <v>629</v>
      </c>
      <c r="K832" s="785" t="s">
        <v>23446</v>
      </c>
      <c r="L832" s="785" t="s">
        <v>23447</v>
      </c>
      <c r="M832" s="785"/>
      <c r="N832" s="785"/>
      <c r="O832" s="785"/>
      <c r="P832" s="787">
        <v>35.655602999999999</v>
      </c>
      <c r="Q832" s="787">
        <v>-0.57731299999999997</v>
      </c>
      <c r="R832" s="785" t="s">
        <v>695</v>
      </c>
      <c r="S832" s="785" t="s">
        <v>2766</v>
      </c>
      <c r="T832" s="785" t="s">
        <v>23363</v>
      </c>
      <c r="U832" s="785" t="s">
        <v>23448</v>
      </c>
      <c r="V832" s="785">
        <v>8</v>
      </c>
      <c r="W832" s="785" t="s">
        <v>23165</v>
      </c>
      <c r="X832" s="785" t="s">
        <v>23181</v>
      </c>
      <c r="Y832" s="615" t="str">
        <f t="shared" si="12"/>
        <v>Simon kabucho</v>
      </c>
      <c r="Z832" s="785" t="s">
        <v>2599</v>
      </c>
      <c r="AA832" s="785" t="s">
        <v>4314</v>
      </c>
      <c r="AB832" s="785" t="s">
        <v>2683</v>
      </c>
      <c r="AC832" s="785" t="s">
        <v>2606</v>
      </c>
      <c r="AD832" s="786">
        <v>44163</v>
      </c>
    </row>
    <row r="833" spans="1:30" ht="15.75">
      <c r="A833" s="785" t="s">
        <v>4301</v>
      </c>
      <c r="B833" s="785" t="s">
        <v>27784</v>
      </c>
      <c r="C833" s="785" t="s">
        <v>4303</v>
      </c>
      <c r="D833" s="785" t="s">
        <v>2599</v>
      </c>
      <c r="E833" s="785" t="s">
        <v>11029</v>
      </c>
      <c r="F833" s="786">
        <v>44119</v>
      </c>
      <c r="G833" s="785" t="s">
        <v>22938</v>
      </c>
      <c r="H833" s="786">
        <v>44162</v>
      </c>
      <c r="I833" s="785" t="s">
        <v>27785</v>
      </c>
      <c r="J833" s="785" t="s">
        <v>627</v>
      </c>
      <c r="K833" s="785" t="s">
        <v>2612</v>
      </c>
      <c r="L833" s="785" t="s">
        <v>27786</v>
      </c>
      <c r="M833" s="785"/>
      <c r="N833" s="785"/>
      <c r="O833" s="785" t="s">
        <v>27787</v>
      </c>
      <c r="P833" s="787">
        <v>36.963154000000003</v>
      </c>
      <c r="Q833" s="787">
        <v>-0.86677899999999997</v>
      </c>
      <c r="R833" s="785" t="s">
        <v>1030</v>
      </c>
      <c r="S833" s="785" t="s">
        <v>1031</v>
      </c>
      <c r="T833" s="785" t="s">
        <v>1031</v>
      </c>
      <c r="U833" s="785" t="s">
        <v>2748</v>
      </c>
      <c r="V833" s="785">
        <v>6</v>
      </c>
      <c r="W833" s="785" t="s">
        <v>4047</v>
      </c>
      <c r="X833" s="785"/>
      <c r="Y833" s="615" t="str">
        <f t="shared" si="12"/>
        <v>Washington Mwangi</v>
      </c>
      <c r="Z833" s="785" t="s">
        <v>2599</v>
      </c>
      <c r="AA833" s="785" t="s">
        <v>4314</v>
      </c>
      <c r="AB833" s="785" t="s">
        <v>2605</v>
      </c>
      <c r="AC833" s="785" t="s">
        <v>2606</v>
      </c>
      <c r="AD833" s="786">
        <v>44163</v>
      </c>
    </row>
    <row r="834" spans="1:30" ht="15.75">
      <c r="A834" s="785" t="s">
        <v>4301</v>
      </c>
      <c r="B834" s="785" t="s">
        <v>27788</v>
      </c>
      <c r="C834" s="785" t="s">
        <v>4303</v>
      </c>
      <c r="D834" s="785" t="s">
        <v>2599</v>
      </c>
      <c r="E834" s="785" t="s">
        <v>9468</v>
      </c>
      <c r="F834" s="786">
        <v>44109</v>
      </c>
      <c r="G834" s="785" t="s">
        <v>22938</v>
      </c>
      <c r="H834" s="786">
        <v>44162</v>
      </c>
      <c r="I834" s="785" t="s">
        <v>27789</v>
      </c>
      <c r="J834" s="785" t="s">
        <v>627</v>
      </c>
      <c r="K834" s="785" t="s">
        <v>2612</v>
      </c>
      <c r="L834" s="785" t="s">
        <v>27790</v>
      </c>
      <c r="M834" s="785" t="s">
        <v>27791</v>
      </c>
      <c r="N834" s="785"/>
      <c r="O834" s="785" t="s">
        <v>27792</v>
      </c>
      <c r="P834" s="787">
        <v>37.128633000000001</v>
      </c>
      <c r="Q834" s="787">
        <v>-0.96955100000000005</v>
      </c>
      <c r="R834" s="785" t="s">
        <v>1030</v>
      </c>
      <c r="S834" s="785" t="s">
        <v>2646</v>
      </c>
      <c r="T834" s="785" t="s">
        <v>2770</v>
      </c>
      <c r="U834" s="785" t="s">
        <v>3277</v>
      </c>
      <c r="V834" s="785">
        <v>6</v>
      </c>
      <c r="W834" s="785" t="s">
        <v>2939</v>
      </c>
      <c r="X834" s="785"/>
      <c r="Y834" s="615" t="str">
        <f t="shared" ref="Y834:Y897" si="13">IF(X834="",W834,X834)</f>
        <v>Nixon Kariuki Gaichuru</v>
      </c>
      <c r="Z834" s="785" t="s">
        <v>2599</v>
      </c>
      <c r="AA834" s="785" t="s">
        <v>4314</v>
      </c>
      <c r="AB834" s="785" t="s">
        <v>2605</v>
      </c>
      <c r="AC834" s="785" t="s">
        <v>2606</v>
      </c>
      <c r="AD834" s="786">
        <v>44163</v>
      </c>
    </row>
    <row r="835" spans="1:30" ht="15.75">
      <c r="A835" s="785" t="s">
        <v>4301</v>
      </c>
      <c r="B835" s="785" t="s">
        <v>33181</v>
      </c>
      <c r="C835" s="785" t="s">
        <v>4303</v>
      </c>
      <c r="D835" s="785" t="s">
        <v>2599</v>
      </c>
      <c r="E835" s="785" t="s">
        <v>7974</v>
      </c>
      <c r="F835" s="786">
        <v>44105</v>
      </c>
      <c r="G835" s="785" t="s">
        <v>22938</v>
      </c>
      <c r="H835" s="786">
        <v>44162</v>
      </c>
      <c r="I835" s="785" t="s">
        <v>33182</v>
      </c>
      <c r="J835" s="785" t="s">
        <v>629</v>
      </c>
      <c r="K835" s="785" t="s">
        <v>2612</v>
      </c>
      <c r="L835" s="785" t="s">
        <v>33183</v>
      </c>
      <c r="M835" s="785"/>
      <c r="N835" s="785"/>
      <c r="O835" s="785"/>
      <c r="P835" s="787">
        <v>35.258507000000002</v>
      </c>
      <c r="Q835" s="787">
        <v>-0.36364099999999999</v>
      </c>
      <c r="R835" s="785" t="s">
        <v>2053</v>
      </c>
      <c r="S835" s="785" t="s">
        <v>2054</v>
      </c>
      <c r="T835" s="785" t="s">
        <v>3749</v>
      </c>
      <c r="U835" s="785" t="s">
        <v>33184</v>
      </c>
      <c r="V835" s="785" t="s">
        <v>6703</v>
      </c>
      <c r="W835" s="785" t="s">
        <v>2760</v>
      </c>
      <c r="X835" s="785"/>
      <c r="Y835" s="615" t="str">
        <f t="shared" si="13"/>
        <v>Philip Kurgat</v>
      </c>
      <c r="Z835" s="785" t="s">
        <v>2599</v>
      </c>
      <c r="AA835" s="785" t="s">
        <v>4314</v>
      </c>
      <c r="AB835" s="785" t="s">
        <v>2683</v>
      </c>
      <c r="AC835" s="785" t="s">
        <v>2606</v>
      </c>
      <c r="AD835" s="786">
        <v>44170</v>
      </c>
    </row>
    <row r="836" spans="1:30" ht="15.75">
      <c r="A836" s="785" t="s">
        <v>4301</v>
      </c>
      <c r="B836" s="785" t="s">
        <v>16906</v>
      </c>
      <c r="C836" s="785" t="s">
        <v>4379</v>
      </c>
      <c r="D836" s="785" t="s">
        <v>2598</v>
      </c>
      <c r="E836" s="785" t="s">
        <v>16907</v>
      </c>
      <c r="F836" s="786">
        <v>44161</v>
      </c>
      <c r="G836" s="785" t="s">
        <v>16907</v>
      </c>
      <c r="H836" s="786">
        <v>44161</v>
      </c>
      <c r="I836" s="785" t="s">
        <v>16908</v>
      </c>
      <c r="J836" s="785" t="s">
        <v>627</v>
      </c>
      <c r="K836" s="785" t="s">
        <v>2612</v>
      </c>
      <c r="L836" s="785" t="s">
        <v>16909</v>
      </c>
      <c r="M836" s="785"/>
      <c r="N836" s="785"/>
      <c r="O836" s="785"/>
      <c r="P836" s="787">
        <v>36.614649999999997</v>
      </c>
      <c r="Q836" s="787">
        <v>-1.228105</v>
      </c>
      <c r="R836" s="785" t="s">
        <v>821</v>
      </c>
      <c r="S836" s="785" t="s">
        <v>821</v>
      </c>
      <c r="T836" s="785" t="s">
        <v>1997</v>
      </c>
      <c r="U836" s="785" t="s">
        <v>16910</v>
      </c>
      <c r="V836" s="785">
        <v>8</v>
      </c>
      <c r="W836" s="785" t="s">
        <v>16911</v>
      </c>
      <c r="X836" s="785" t="s">
        <v>16911</v>
      </c>
      <c r="Y836" s="615" t="str">
        <f t="shared" si="13"/>
        <v>Lucas Mbithi Muia</v>
      </c>
      <c r="Z836" s="785" t="s">
        <v>2599</v>
      </c>
      <c r="AA836" s="785" t="s">
        <v>4314</v>
      </c>
      <c r="AB836" s="785" t="s">
        <v>2605</v>
      </c>
      <c r="AC836" s="785" t="s">
        <v>2606</v>
      </c>
      <c r="AD836" s="786">
        <v>44161</v>
      </c>
    </row>
    <row r="837" spans="1:30" ht="15.75">
      <c r="A837" s="785" t="s">
        <v>4301</v>
      </c>
      <c r="B837" s="785" t="s">
        <v>16940</v>
      </c>
      <c r="C837" s="785" t="s">
        <v>4303</v>
      </c>
      <c r="D837" s="785" t="s">
        <v>2599</v>
      </c>
      <c r="E837" s="785" t="s">
        <v>16941</v>
      </c>
      <c r="F837" s="786">
        <v>44069</v>
      </c>
      <c r="G837" s="785" t="s">
        <v>16907</v>
      </c>
      <c r="H837" s="786">
        <v>44161</v>
      </c>
      <c r="I837" s="785" t="s">
        <v>16942</v>
      </c>
      <c r="J837" s="785" t="s">
        <v>627</v>
      </c>
      <c r="K837" s="785" t="s">
        <v>16943</v>
      </c>
      <c r="L837" s="785" t="s">
        <v>16944</v>
      </c>
      <c r="M837" s="785"/>
      <c r="N837" s="785"/>
      <c r="O837" s="785" t="s">
        <v>16945</v>
      </c>
      <c r="P837" s="787">
        <v>36.643807000000002</v>
      </c>
      <c r="Q837" s="787">
        <v>-1.2035720000000001</v>
      </c>
      <c r="R837" s="785" t="s">
        <v>821</v>
      </c>
      <c r="S837" s="785" t="s">
        <v>1429</v>
      </c>
      <c r="T837" s="785" t="s">
        <v>1429</v>
      </c>
      <c r="U837" s="785" t="s">
        <v>16946</v>
      </c>
      <c r="V837" s="785" t="s">
        <v>3174</v>
      </c>
      <c r="W837" s="785" t="s">
        <v>16911</v>
      </c>
      <c r="X837" s="785" t="s">
        <v>16911</v>
      </c>
      <c r="Y837" s="615" t="str">
        <f t="shared" si="13"/>
        <v>Lucas Mbithi Muia</v>
      </c>
      <c r="Z837" s="785" t="s">
        <v>2599</v>
      </c>
      <c r="AA837" s="785" t="s">
        <v>4314</v>
      </c>
      <c r="AB837" s="785" t="s">
        <v>2876</v>
      </c>
      <c r="AC837" s="785" t="s">
        <v>2606</v>
      </c>
      <c r="AD837" s="786">
        <v>44161</v>
      </c>
    </row>
    <row r="838" spans="1:30" ht="15.75">
      <c r="A838" s="785" t="s">
        <v>4301</v>
      </c>
      <c r="B838" s="785" t="s">
        <v>25371</v>
      </c>
      <c r="C838" s="785" t="s">
        <v>4303</v>
      </c>
      <c r="D838" s="785" t="s">
        <v>2599</v>
      </c>
      <c r="E838" s="785" t="s">
        <v>7043</v>
      </c>
      <c r="F838" s="786">
        <v>44106</v>
      </c>
      <c r="G838" s="785" t="s">
        <v>16907</v>
      </c>
      <c r="H838" s="786">
        <v>44161</v>
      </c>
      <c r="I838" s="785" t="s">
        <v>25372</v>
      </c>
      <c r="J838" s="785" t="s">
        <v>627</v>
      </c>
      <c r="K838" s="785" t="s">
        <v>2612</v>
      </c>
      <c r="L838" s="785" t="s">
        <v>25373</v>
      </c>
      <c r="M838" s="785"/>
      <c r="N838" s="785"/>
      <c r="O838" s="785" t="s">
        <v>25374</v>
      </c>
      <c r="P838" s="787">
        <v>36.918810000000001</v>
      </c>
      <c r="Q838" s="787">
        <v>-0.843055</v>
      </c>
      <c r="R838" s="785" t="s">
        <v>1030</v>
      </c>
      <c r="S838" s="785" t="s">
        <v>1031</v>
      </c>
      <c r="T838" s="785" t="s">
        <v>1031</v>
      </c>
      <c r="U838" s="785" t="s">
        <v>2748</v>
      </c>
      <c r="V838" s="785">
        <v>15</v>
      </c>
      <c r="W838" s="785" t="s">
        <v>4047</v>
      </c>
      <c r="X838" s="785" t="s">
        <v>2647</v>
      </c>
      <c r="Y838" s="615" t="str">
        <f t="shared" si="13"/>
        <v>Washington Mwangi Muinuki</v>
      </c>
      <c r="Z838" s="785" t="s">
        <v>2599</v>
      </c>
      <c r="AA838" s="785" t="s">
        <v>4314</v>
      </c>
      <c r="AB838" s="785" t="s">
        <v>2605</v>
      </c>
      <c r="AC838" s="785" t="s">
        <v>2606</v>
      </c>
      <c r="AD838" s="786">
        <v>44163</v>
      </c>
    </row>
    <row r="839" spans="1:30" ht="15.75">
      <c r="A839" s="785" t="s">
        <v>4301</v>
      </c>
      <c r="B839" s="785" t="s">
        <v>26194</v>
      </c>
      <c r="C839" s="785" t="s">
        <v>4303</v>
      </c>
      <c r="D839" s="785" t="s">
        <v>2599</v>
      </c>
      <c r="E839" s="785" t="s">
        <v>26195</v>
      </c>
      <c r="F839" s="786">
        <v>43978</v>
      </c>
      <c r="G839" s="785" t="s">
        <v>16907</v>
      </c>
      <c r="H839" s="786">
        <v>44161</v>
      </c>
      <c r="I839" s="785" t="s">
        <v>26196</v>
      </c>
      <c r="J839" s="785" t="s">
        <v>627</v>
      </c>
      <c r="K839" s="785" t="s">
        <v>26197</v>
      </c>
      <c r="L839" s="785" t="s">
        <v>26198</v>
      </c>
      <c r="M839" s="785"/>
      <c r="N839" s="785"/>
      <c r="O839" s="785"/>
      <c r="P839" s="787">
        <v>35.395153999999998</v>
      </c>
      <c r="Q839" s="787">
        <v>-0.10888399999999999</v>
      </c>
      <c r="R839" s="785" t="s">
        <v>2053</v>
      </c>
      <c r="S839" s="785" t="s">
        <v>2715</v>
      </c>
      <c r="T839" s="785" t="s">
        <v>4310</v>
      </c>
      <c r="U839" s="785" t="s">
        <v>3274</v>
      </c>
      <c r="V839" s="785">
        <v>4</v>
      </c>
      <c r="W839" s="785" t="s">
        <v>5579</v>
      </c>
      <c r="X839" s="785"/>
      <c r="Y839" s="615" t="str">
        <f t="shared" si="13"/>
        <v>Benjamin Cheruiyot</v>
      </c>
      <c r="Z839" s="785" t="s">
        <v>2599</v>
      </c>
      <c r="AA839" s="785" t="s">
        <v>4314</v>
      </c>
      <c r="AB839" s="785" t="s">
        <v>2683</v>
      </c>
      <c r="AC839" s="785" t="s">
        <v>2606</v>
      </c>
      <c r="AD839" s="786">
        <v>44272</v>
      </c>
    </row>
    <row r="840" spans="1:30" ht="15.75">
      <c r="A840" s="785" t="s">
        <v>4301</v>
      </c>
      <c r="B840" s="785" t="s">
        <v>31117</v>
      </c>
      <c r="C840" s="785" t="s">
        <v>4303</v>
      </c>
      <c r="D840" s="785" t="s">
        <v>2599</v>
      </c>
      <c r="E840" s="785" t="s">
        <v>13162</v>
      </c>
      <c r="F840" s="786">
        <v>44073</v>
      </c>
      <c r="G840" s="785" t="s">
        <v>16907</v>
      </c>
      <c r="H840" s="786">
        <v>44161</v>
      </c>
      <c r="I840" s="785" t="s">
        <v>31118</v>
      </c>
      <c r="J840" s="785" t="s">
        <v>629</v>
      </c>
      <c r="K840" s="785" t="s">
        <v>31119</v>
      </c>
      <c r="L840" s="785" t="s">
        <v>31120</v>
      </c>
      <c r="M840" s="785"/>
      <c r="N840" s="785"/>
      <c r="O840" s="785"/>
      <c r="P840" s="787">
        <v>36.645403000000002</v>
      </c>
      <c r="Q840" s="787">
        <v>-1.2019029999999999</v>
      </c>
      <c r="R840" s="785" t="s">
        <v>821</v>
      </c>
      <c r="S840" s="785" t="s">
        <v>1884</v>
      </c>
      <c r="T840" s="785" t="s">
        <v>1429</v>
      </c>
      <c r="U840" s="785" t="s">
        <v>16946</v>
      </c>
      <c r="V840" s="785">
        <v>10</v>
      </c>
      <c r="W840" s="785" t="s">
        <v>16911</v>
      </c>
      <c r="X840" s="785"/>
      <c r="Y840" s="615" t="str">
        <f t="shared" si="13"/>
        <v>Lucas Mbithi Muia</v>
      </c>
      <c r="Z840" s="785" t="s">
        <v>2599</v>
      </c>
      <c r="AA840" s="785" t="s">
        <v>4314</v>
      </c>
      <c r="AB840" s="785" t="s">
        <v>2605</v>
      </c>
      <c r="AC840" s="785" t="s">
        <v>2606</v>
      </c>
      <c r="AD840" s="786">
        <v>44161</v>
      </c>
    </row>
    <row r="841" spans="1:30" ht="15.75">
      <c r="A841" s="785" t="s">
        <v>4301</v>
      </c>
      <c r="B841" s="785" t="s">
        <v>17533</v>
      </c>
      <c r="C841" s="785" t="s">
        <v>4303</v>
      </c>
      <c r="D841" s="785" t="s">
        <v>2599</v>
      </c>
      <c r="E841" s="785" t="s">
        <v>5582</v>
      </c>
      <c r="F841" s="786">
        <v>44114</v>
      </c>
      <c r="G841" s="785" t="s">
        <v>17534</v>
      </c>
      <c r="H841" s="786">
        <v>44160</v>
      </c>
      <c r="I841" s="785" t="s">
        <v>17535</v>
      </c>
      <c r="J841" s="785" t="s">
        <v>629</v>
      </c>
      <c r="K841" s="785" t="s">
        <v>17536</v>
      </c>
      <c r="L841" s="785" t="s">
        <v>17537</v>
      </c>
      <c r="M841" s="785"/>
      <c r="N841" s="785"/>
      <c r="O841" s="785"/>
      <c r="P841" s="787">
        <v>36.847445</v>
      </c>
      <c r="Q841" s="787">
        <v>-0.96179199999999998</v>
      </c>
      <c r="R841" s="785" t="s">
        <v>821</v>
      </c>
      <c r="S841" s="785" t="s">
        <v>2041</v>
      </c>
      <c r="T841" s="785" t="s">
        <v>9955</v>
      </c>
      <c r="U841" s="785" t="s">
        <v>17538</v>
      </c>
      <c r="V841" s="785">
        <v>10</v>
      </c>
      <c r="W841" s="785" t="s">
        <v>3535</v>
      </c>
      <c r="X841" s="785" t="s">
        <v>3535</v>
      </c>
      <c r="Y841" s="615" t="str">
        <f t="shared" si="13"/>
        <v>Maurice Kinuthia Wangui</v>
      </c>
      <c r="Z841" s="785" t="s">
        <v>2599</v>
      </c>
      <c r="AA841" s="785" t="s">
        <v>4314</v>
      </c>
      <c r="AB841" s="785" t="s">
        <v>2605</v>
      </c>
      <c r="AC841" s="785" t="s">
        <v>2606</v>
      </c>
      <c r="AD841" s="786">
        <v>44160</v>
      </c>
    </row>
    <row r="842" spans="1:30" ht="15.75">
      <c r="A842" s="785" t="s">
        <v>4301</v>
      </c>
      <c r="B842" s="785" t="s">
        <v>17637</v>
      </c>
      <c r="C842" s="785" t="s">
        <v>4303</v>
      </c>
      <c r="D842" s="785" t="s">
        <v>2599</v>
      </c>
      <c r="E842" s="785" t="s">
        <v>12410</v>
      </c>
      <c r="F842" s="786">
        <v>44082</v>
      </c>
      <c r="G842" s="785" t="s">
        <v>17534</v>
      </c>
      <c r="H842" s="786">
        <v>44160</v>
      </c>
      <c r="I842" s="785" t="s">
        <v>17638</v>
      </c>
      <c r="J842" s="785" t="s">
        <v>629</v>
      </c>
      <c r="K842" s="785" t="s">
        <v>17639</v>
      </c>
      <c r="L842" s="785" t="s">
        <v>17640</v>
      </c>
      <c r="M842" s="785"/>
      <c r="N842" s="785"/>
      <c r="O842" s="785" t="s">
        <v>17641</v>
      </c>
      <c r="P842" s="787">
        <v>36.896112000000002</v>
      </c>
      <c r="Q842" s="787">
        <v>-1.019835</v>
      </c>
      <c r="R842" s="785" t="s">
        <v>821</v>
      </c>
      <c r="S842" s="785" t="s">
        <v>2041</v>
      </c>
      <c r="T842" s="785" t="s">
        <v>3201</v>
      </c>
      <c r="U842" s="785" t="s">
        <v>17642</v>
      </c>
      <c r="V842" s="785">
        <v>12</v>
      </c>
      <c r="W842" s="785" t="s">
        <v>3535</v>
      </c>
      <c r="X842" s="785" t="s">
        <v>3535</v>
      </c>
      <c r="Y842" s="615" t="str">
        <f t="shared" si="13"/>
        <v>Maurice Kinuthia Wangui</v>
      </c>
      <c r="Z842" s="785" t="s">
        <v>2599</v>
      </c>
      <c r="AA842" s="785" t="s">
        <v>4314</v>
      </c>
      <c r="AB842" s="785" t="s">
        <v>2605</v>
      </c>
      <c r="AC842" s="785" t="s">
        <v>2606</v>
      </c>
      <c r="AD842" s="786">
        <v>44160</v>
      </c>
    </row>
    <row r="843" spans="1:30" ht="15.75">
      <c r="A843" s="785" t="s">
        <v>4301</v>
      </c>
      <c r="B843" s="785" t="s">
        <v>17643</v>
      </c>
      <c r="C843" s="785" t="s">
        <v>4303</v>
      </c>
      <c r="D843" s="785" t="s">
        <v>2599</v>
      </c>
      <c r="E843" s="785" t="s">
        <v>17644</v>
      </c>
      <c r="F843" s="786">
        <v>44066</v>
      </c>
      <c r="G843" s="785" t="s">
        <v>17534</v>
      </c>
      <c r="H843" s="786">
        <v>44160</v>
      </c>
      <c r="I843" s="785" t="s">
        <v>17645</v>
      </c>
      <c r="J843" s="785" t="s">
        <v>627</v>
      </c>
      <c r="K843" s="785" t="s">
        <v>17646</v>
      </c>
      <c r="L843" s="785" t="s">
        <v>17647</v>
      </c>
      <c r="M843" s="785"/>
      <c r="N843" s="785"/>
      <c r="O843" s="785"/>
      <c r="P843" s="787">
        <v>36.857233000000001</v>
      </c>
      <c r="Q843" s="787">
        <v>-0.96923000000000004</v>
      </c>
      <c r="R843" s="785" t="s">
        <v>821</v>
      </c>
      <c r="S843" s="785" t="s">
        <v>2041</v>
      </c>
      <c r="T843" s="785" t="s">
        <v>9955</v>
      </c>
      <c r="U843" s="785" t="s">
        <v>3897</v>
      </c>
      <c r="V843" s="785">
        <v>12</v>
      </c>
      <c r="W843" s="785" t="s">
        <v>3535</v>
      </c>
      <c r="X843" s="785" t="s">
        <v>3535</v>
      </c>
      <c r="Y843" s="615" t="str">
        <f t="shared" si="13"/>
        <v>Maurice Kinuthia Wangui</v>
      </c>
      <c r="Z843" s="785" t="s">
        <v>2599</v>
      </c>
      <c r="AA843" s="785" t="s">
        <v>4314</v>
      </c>
      <c r="AB843" s="785" t="s">
        <v>2605</v>
      </c>
      <c r="AC843" s="785" t="s">
        <v>2606</v>
      </c>
      <c r="AD843" s="786">
        <v>44160</v>
      </c>
    </row>
    <row r="844" spans="1:30" ht="15.75">
      <c r="A844" s="785" t="s">
        <v>4301</v>
      </c>
      <c r="B844" s="785" t="s">
        <v>17648</v>
      </c>
      <c r="C844" s="785" t="s">
        <v>4303</v>
      </c>
      <c r="D844" s="785" t="s">
        <v>2599</v>
      </c>
      <c r="E844" s="785" t="s">
        <v>17649</v>
      </c>
      <c r="F844" s="786">
        <v>43914</v>
      </c>
      <c r="G844" s="785" t="s">
        <v>17534</v>
      </c>
      <c r="H844" s="786">
        <v>44160</v>
      </c>
      <c r="I844" s="785" t="s">
        <v>17650</v>
      </c>
      <c r="J844" s="785" t="s">
        <v>627</v>
      </c>
      <c r="K844" s="785" t="s">
        <v>17651</v>
      </c>
      <c r="L844" s="785" t="s">
        <v>17652</v>
      </c>
      <c r="M844" s="785"/>
      <c r="N844" s="785"/>
      <c r="O844" s="785"/>
      <c r="P844" s="787">
        <v>36.873466999999998</v>
      </c>
      <c r="Q844" s="787">
        <v>-0.96839500000000001</v>
      </c>
      <c r="R844" s="785" t="s">
        <v>821</v>
      </c>
      <c r="S844" s="785" t="s">
        <v>2041</v>
      </c>
      <c r="T844" s="785" t="s">
        <v>14771</v>
      </c>
      <c r="U844" s="785" t="s">
        <v>14771</v>
      </c>
      <c r="V844" s="785">
        <v>12</v>
      </c>
      <c r="W844" s="785" t="s">
        <v>3535</v>
      </c>
      <c r="X844" s="785" t="s">
        <v>3535</v>
      </c>
      <c r="Y844" s="615" t="str">
        <f t="shared" si="13"/>
        <v>Maurice Kinuthia Wangui</v>
      </c>
      <c r="Z844" s="785" t="s">
        <v>2599</v>
      </c>
      <c r="AA844" s="785" t="s">
        <v>4314</v>
      </c>
      <c r="AB844" s="785" t="s">
        <v>2605</v>
      </c>
      <c r="AC844" s="785" t="s">
        <v>2606</v>
      </c>
      <c r="AD844" s="786">
        <v>44160</v>
      </c>
    </row>
    <row r="845" spans="1:30" ht="15.75">
      <c r="A845" s="785" t="s">
        <v>4301</v>
      </c>
      <c r="B845" s="785" t="s">
        <v>17653</v>
      </c>
      <c r="C845" s="785" t="s">
        <v>4303</v>
      </c>
      <c r="D845" s="785" t="s">
        <v>2599</v>
      </c>
      <c r="E845" s="785" t="s">
        <v>17644</v>
      </c>
      <c r="F845" s="786">
        <v>44066</v>
      </c>
      <c r="G845" s="785" t="s">
        <v>17534</v>
      </c>
      <c r="H845" s="786">
        <v>44160</v>
      </c>
      <c r="I845" s="785" t="s">
        <v>17654</v>
      </c>
      <c r="J845" s="785" t="s">
        <v>629</v>
      </c>
      <c r="K845" s="785" t="s">
        <v>17655</v>
      </c>
      <c r="L845" s="785" t="s">
        <v>17656</v>
      </c>
      <c r="M845" s="785"/>
      <c r="N845" s="785"/>
      <c r="O845" s="785"/>
      <c r="P845" s="787">
        <v>36.850394999999999</v>
      </c>
      <c r="Q845" s="787">
        <v>-0.95387200000000005</v>
      </c>
      <c r="R845" s="785" t="s">
        <v>821</v>
      </c>
      <c r="S845" s="785" t="s">
        <v>2041</v>
      </c>
      <c r="T845" s="785" t="s">
        <v>14771</v>
      </c>
      <c r="U845" s="785" t="s">
        <v>17657</v>
      </c>
      <c r="V845" s="785">
        <v>12</v>
      </c>
      <c r="W845" s="785" t="s">
        <v>3535</v>
      </c>
      <c r="X845" s="785" t="s">
        <v>3535</v>
      </c>
      <c r="Y845" s="615" t="str">
        <f t="shared" si="13"/>
        <v>Maurice Kinuthia Wangui</v>
      </c>
      <c r="Z845" s="785" t="s">
        <v>2599</v>
      </c>
      <c r="AA845" s="785" t="s">
        <v>4314</v>
      </c>
      <c r="AB845" s="785" t="s">
        <v>2605</v>
      </c>
      <c r="AC845" s="785" t="s">
        <v>2606</v>
      </c>
      <c r="AD845" s="786">
        <v>44160</v>
      </c>
    </row>
    <row r="846" spans="1:30" ht="15.75">
      <c r="A846" s="785" t="s">
        <v>4301</v>
      </c>
      <c r="B846" s="785" t="s">
        <v>17658</v>
      </c>
      <c r="C846" s="785" t="s">
        <v>4303</v>
      </c>
      <c r="D846" s="785" t="s">
        <v>2599</v>
      </c>
      <c r="E846" s="785" t="s">
        <v>17659</v>
      </c>
      <c r="F846" s="786">
        <v>44100</v>
      </c>
      <c r="G846" s="785" t="s">
        <v>17534</v>
      </c>
      <c r="H846" s="786">
        <v>44160</v>
      </c>
      <c r="I846" s="785" t="s">
        <v>17660</v>
      </c>
      <c r="J846" s="785" t="s">
        <v>627</v>
      </c>
      <c r="K846" s="785" t="s">
        <v>17661</v>
      </c>
      <c r="L846" s="785" t="s">
        <v>17662</v>
      </c>
      <c r="M846" s="785"/>
      <c r="N846" s="785"/>
      <c r="O846" s="785"/>
      <c r="P846" s="787">
        <v>36.930132999999998</v>
      </c>
      <c r="Q846" s="787">
        <v>-1.010605</v>
      </c>
      <c r="R846" s="785" t="s">
        <v>821</v>
      </c>
      <c r="S846" s="785" t="s">
        <v>2041</v>
      </c>
      <c r="T846" s="785" t="s">
        <v>17419</v>
      </c>
      <c r="U846" s="785" t="s">
        <v>17419</v>
      </c>
      <c r="V846" s="785">
        <v>12</v>
      </c>
      <c r="W846" s="785" t="s">
        <v>3535</v>
      </c>
      <c r="X846" s="785" t="s">
        <v>3535</v>
      </c>
      <c r="Y846" s="615" t="str">
        <f t="shared" si="13"/>
        <v>Maurice Kinuthia Wangui</v>
      </c>
      <c r="Z846" s="785" t="s">
        <v>2599</v>
      </c>
      <c r="AA846" s="785" t="s">
        <v>4314</v>
      </c>
      <c r="AB846" s="785" t="s">
        <v>2605</v>
      </c>
      <c r="AC846" s="785" t="s">
        <v>2606</v>
      </c>
      <c r="AD846" s="786">
        <v>44160</v>
      </c>
    </row>
    <row r="847" spans="1:30" ht="15.75">
      <c r="A847" s="785" t="s">
        <v>4301</v>
      </c>
      <c r="B847" s="785" t="s">
        <v>21429</v>
      </c>
      <c r="C847" s="785" t="s">
        <v>4379</v>
      </c>
      <c r="D847" s="785" t="s">
        <v>4418</v>
      </c>
      <c r="E847" s="785" t="s">
        <v>12380</v>
      </c>
      <c r="F847" s="786">
        <v>44116</v>
      </c>
      <c r="G847" s="785" t="s">
        <v>17534</v>
      </c>
      <c r="H847" s="786">
        <v>44160</v>
      </c>
      <c r="I847" s="785" t="s">
        <v>21430</v>
      </c>
      <c r="J847" s="785" t="s">
        <v>629</v>
      </c>
      <c r="K847" s="785" t="s">
        <v>21431</v>
      </c>
      <c r="L847" s="785" t="s">
        <v>21432</v>
      </c>
      <c r="M847" s="785"/>
      <c r="N847" s="785"/>
      <c r="O847" s="785" t="s">
        <v>21433</v>
      </c>
      <c r="P847" s="787">
        <v>37.324506999999997</v>
      </c>
      <c r="Q847" s="787">
        <v>1.0158849999999999</v>
      </c>
      <c r="R847" s="785" t="s">
        <v>4535</v>
      </c>
      <c r="S847" s="785" t="s">
        <v>11854</v>
      </c>
      <c r="T847" s="785" t="s">
        <v>12297</v>
      </c>
      <c r="U847" s="785" t="s">
        <v>21403</v>
      </c>
      <c r="V847" s="785">
        <v>6</v>
      </c>
      <c r="W847" s="785" t="s">
        <v>2608</v>
      </c>
      <c r="X847" s="785" t="s">
        <v>21176</v>
      </c>
      <c r="Y847" s="615" t="str">
        <f t="shared" si="13"/>
        <v>Robert Wanjiku</v>
      </c>
      <c r="Z847" s="785" t="s">
        <v>2599</v>
      </c>
      <c r="AA847" s="785" t="s">
        <v>5464</v>
      </c>
      <c r="AB847" s="785" t="s">
        <v>2609</v>
      </c>
      <c r="AC847" s="785" t="s">
        <v>2610</v>
      </c>
      <c r="AD847" s="786">
        <v>44209</v>
      </c>
    </row>
    <row r="848" spans="1:30" ht="15.75">
      <c r="A848" s="785" t="s">
        <v>4301</v>
      </c>
      <c r="B848" s="785" t="s">
        <v>32347</v>
      </c>
      <c r="C848" s="785" t="s">
        <v>4303</v>
      </c>
      <c r="D848" s="785" t="s">
        <v>2599</v>
      </c>
      <c r="E848" s="785" t="s">
        <v>11073</v>
      </c>
      <c r="F848" s="786">
        <v>44129</v>
      </c>
      <c r="G848" s="785" t="s">
        <v>17534</v>
      </c>
      <c r="H848" s="786">
        <v>44160</v>
      </c>
      <c r="I848" s="785" t="s">
        <v>32348</v>
      </c>
      <c r="J848" s="785" t="s">
        <v>629</v>
      </c>
      <c r="K848" s="785" t="s">
        <v>2612</v>
      </c>
      <c r="L848" s="785" t="s">
        <v>32349</v>
      </c>
      <c r="M848" s="785"/>
      <c r="N848" s="785"/>
      <c r="O848" s="785" t="s">
        <v>32350</v>
      </c>
      <c r="P848" s="787">
        <v>36.666400000000003</v>
      </c>
      <c r="Q848" s="787">
        <v>-1.4844619999999999</v>
      </c>
      <c r="R848" s="785" t="s">
        <v>1325</v>
      </c>
      <c r="S848" s="785" t="s">
        <v>1326</v>
      </c>
      <c r="T848" s="785" t="s">
        <v>2638</v>
      </c>
      <c r="U848" s="785" t="s">
        <v>32351</v>
      </c>
      <c r="V848" s="785">
        <v>12</v>
      </c>
      <c r="W848" s="785" t="s">
        <v>4039</v>
      </c>
      <c r="X848" s="785"/>
      <c r="Y848" s="615" t="str">
        <f t="shared" si="13"/>
        <v>Nilelynk Innovators</v>
      </c>
      <c r="Z848" s="785" t="s">
        <v>2599</v>
      </c>
      <c r="AA848" s="785" t="s">
        <v>4314</v>
      </c>
      <c r="AB848" s="785" t="s">
        <v>2683</v>
      </c>
      <c r="AC848" s="785" t="s">
        <v>2606</v>
      </c>
      <c r="AD848" s="786">
        <v>44224</v>
      </c>
    </row>
    <row r="849" spans="1:30" ht="15.75">
      <c r="A849" s="785" t="s">
        <v>4301</v>
      </c>
      <c r="B849" s="785" t="s">
        <v>21455</v>
      </c>
      <c r="C849" s="785" t="s">
        <v>4379</v>
      </c>
      <c r="D849" s="785" t="s">
        <v>2598</v>
      </c>
      <c r="E849" s="785" t="s">
        <v>19895</v>
      </c>
      <c r="F849" s="786">
        <v>44078</v>
      </c>
      <c r="G849" s="785" t="s">
        <v>16035</v>
      </c>
      <c r="H849" s="786">
        <v>44159</v>
      </c>
      <c r="I849" s="785" t="s">
        <v>21456</v>
      </c>
      <c r="J849" s="785" t="s">
        <v>629</v>
      </c>
      <c r="K849" s="785" t="s">
        <v>21457</v>
      </c>
      <c r="L849" s="785" t="s">
        <v>21458</v>
      </c>
      <c r="M849" s="785"/>
      <c r="N849" s="785"/>
      <c r="O849" s="785" t="s">
        <v>21459</v>
      </c>
      <c r="P849" s="787">
        <v>37.666677999999997</v>
      </c>
      <c r="Q849" s="787">
        <v>0.64496299999999995</v>
      </c>
      <c r="R849" s="785" t="s">
        <v>4535</v>
      </c>
      <c r="S849" s="785" t="s">
        <v>11854</v>
      </c>
      <c r="T849" s="785" t="s">
        <v>21460</v>
      </c>
      <c r="U849" s="785" t="s">
        <v>3680</v>
      </c>
      <c r="V849" s="785">
        <v>6</v>
      </c>
      <c r="W849" s="785" t="s">
        <v>2608</v>
      </c>
      <c r="X849" s="785" t="s">
        <v>21176</v>
      </c>
      <c r="Y849" s="615" t="str">
        <f t="shared" si="13"/>
        <v>Robert Wanjiku</v>
      </c>
      <c r="Z849" s="785" t="s">
        <v>2599</v>
      </c>
      <c r="AA849" s="785" t="s">
        <v>5464</v>
      </c>
      <c r="AB849" s="785" t="s">
        <v>2609</v>
      </c>
      <c r="AC849" s="785" t="s">
        <v>2610</v>
      </c>
      <c r="AD849" s="786">
        <v>44209</v>
      </c>
    </row>
    <row r="850" spans="1:30" ht="15.75">
      <c r="A850" s="785" t="s">
        <v>4301</v>
      </c>
      <c r="B850" s="785" t="s">
        <v>28713</v>
      </c>
      <c r="C850" s="785" t="s">
        <v>4303</v>
      </c>
      <c r="D850" s="785" t="s">
        <v>2599</v>
      </c>
      <c r="E850" s="785" t="s">
        <v>13694</v>
      </c>
      <c r="F850" s="786">
        <v>43951</v>
      </c>
      <c r="G850" s="785" t="s">
        <v>17462</v>
      </c>
      <c r="H850" s="786">
        <v>44158</v>
      </c>
      <c r="I850" s="785" t="s">
        <v>28714</v>
      </c>
      <c r="J850" s="785" t="s">
        <v>629</v>
      </c>
      <c r="K850" s="785" t="s">
        <v>28715</v>
      </c>
      <c r="L850" s="785" t="s">
        <v>28716</v>
      </c>
      <c r="M850" s="785"/>
      <c r="N850" s="785"/>
      <c r="O850" s="785"/>
      <c r="P850" s="787">
        <v>36.959752000000002</v>
      </c>
      <c r="Q850" s="787">
        <v>-1.206698</v>
      </c>
      <c r="R850" s="785" t="s">
        <v>821</v>
      </c>
      <c r="S850" s="785" t="s">
        <v>2898</v>
      </c>
      <c r="T850" s="785" t="s">
        <v>3213</v>
      </c>
      <c r="U850" s="785" t="s">
        <v>28717</v>
      </c>
      <c r="V850" s="785">
        <v>8</v>
      </c>
      <c r="W850" s="785" t="s">
        <v>3106</v>
      </c>
      <c r="X850" s="785"/>
      <c r="Y850" s="615" t="str">
        <f t="shared" si="13"/>
        <v>Joseph Muchirira Mugo</v>
      </c>
      <c r="Z850" s="785" t="s">
        <v>2599</v>
      </c>
      <c r="AA850" s="785" t="s">
        <v>4314</v>
      </c>
      <c r="AB850" s="785" t="s">
        <v>2683</v>
      </c>
      <c r="AC850" s="785" t="s">
        <v>2606</v>
      </c>
      <c r="AD850" s="786">
        <v>44207</v>
      </c>
    </row>
    <row r="851" spans="1:30" ht="15.75">
      <c r="A851" s="785" t="s">
        <v>4301</v>
      </c>
      <c r="B851" s="785" t="s">
        <v>28725</v>
      </c>
      <c r="C851" s="785" t="s">
        <v>4303</v>
      </c>
      <c r="D851" s="785" t="s">
        <v>2599</v>
      </c>
      <c r="E851" s="785" t="s">
        <v>7974</v>
      </c>
      <c r="F851" s="786">
        <v>44105</v>
      </c>
      <c r="G851" s="785" t="s">
        <v>17462</v>
      </c>
      <c r="H851" s="786">
        <v>44158</v>
      </c>
      <c r="I851" s="785" t="s">
        <v>28726</v>
      </c>
      <c r="J851" s="785" t="s">
        <v>627</v>
      </c>
      <c r="K851" s="785" t="s">
        <v>2612</v>
      </c>
      <c r="L851" s="785" t="s">
        <v>28727</v>
      </c>
      <c r="M851" s="785"/>
      <c r="N851" s="785"/>
      <c r="O851" s="785" t="s">
        <v>28728</v>
      </c>
      <c r="P851" s="787">
        <v>36.785105999999999</v>
      </c>
      <c r="Q851" s="787">
        <v>-1.032886</v>
      </c>
      <c r="R851" s="785" t="s">
        <v>821</v>
      </c>
      <c r="S851" s="785" t="s">
        <v>822</v>
      </c>
      <c r="T851" s="785" t="s">
        <v>2946</v>
      </c>
      <c r="U851" s="785" t="s">
        <v>3813</v>
      </c>
      <c r="V851" s="785">
        <v>8</v>
      </c>
      <c r="W851" s="785" t="s">
        <v>2998</v>
      </c>
      <c r="X851" s="785"/>
      <c r="Y851" s="615" t="str">
        <f t="shared" si="13"/>
        <v>Geoffrey Ndua Mbugua</v>
      </c>
      <c r="Z851" s="785" t="s">
        <v>2599</v>
      </c>
      <c r="AA851" s="785" t="s">
        <v>4314</v>
      </c>
      <c r="AB851" s="785" t="s">
        <v>2605</v>
      </c>
      <c r="AC851" s="785" t="s">
        <v>2606</v>
      </c>
      <c r="AD851" s="786">
        <v>44266</v>
      </c>
    </row>
    <row r="852" spans="1:30" ht="15.75">
      <c r="A852" s="785" t="s">
        <v>4301</v>
      </c>
      <c r="B852" s="785" t="s">
        <v>21341</v>
      </c>
      <c r="C852" s="785" t="s">
        <v>4303</v>
      </c>
      <c r="D852" s="785" t="s">
        <v>2599</v>
      </c>
      <c r="E852" s="785" t="s">
        <v>12251</v>
      </c>
      <c r="F852" s="786">
        <v>44128</v>
      </c>
      <c r="G852" s="785" t="s">
        <v>21342</v>
      </c>
      <c r="H852" s="786">
        <v>44157</v>
      </c>
      <c r="I852" s="785" t="s">
        <v>21343</v>
      </c>
      <c r="J852" s="785" t="s">
        <v>629</v>
      </c>
      <c r="K852" s="785" t="s">
        <v>21344</v>
      </c>
      <c r="L852" s="785" t="s">
        <v>21345</v>
      </c>
      <c r="M852" s="785"/>
      <c r="N852" s="785"/>
      <c r="O852" s="785" t="s">
        <v>21346</v>
      </c>
      <c r="P852" s="787">
        <v>36.967086999999999</v>
      </c>
      <c r="Q852" s="787">
        <v>0.61560999999999999</v>
      </c>
      <c r="R852" s="785" t="s">
        <v>12031</v>
      </c>
      <c r="S852" s="785" t="s">
        <v>12031</v>
      </c>
      <c r="T852" s="785" t="s">
        <v>12043</v>
      </c>
      <c r="U852" s="785" t="s">
        <v>12061</v>
      </c>
      <c r="V852" s="785">
        <v>6</v>
      </c>
      <c r="W852" s="785" t="s">
        <v>2608</v>
      </c>
      <c r="X852" s="785" t="s">
        <v>21176</v>
      </c>
      <c r="Y852" s="615" t="str">
        <f t="shared" si="13"/>
        <v>Robert Wanjiku</v>
      </c>
      <c r="Z852" s="785" t="s">
        <v>2599</v>
      </c>
      <c r="AA852" s="785" t="s">
        <v>5464</v>
      </c>
      <c r="AB852" s="785" t="s">
        <v>2609</v>
      </c>
      <c r="AC852" s="785" t="s">
        <v>2610</v>
      </c>
      <c r="AD852" s="786">
        <v>44213</v>
      </c>
    </row>
    <row r="853" spans="1:30" ht="15.75">
      <c r="A853" s="785" t="s">
        <v>4301</v>
      </c>
      <c r="B853" s="785" t="s">
        <v>13571</v>
      </c>
      <c r="C853" s="785" t="s">
        <v>4303</v>
      </c>
      <c r="D853" s="785" t="s">
        <v>2599</v>
      </c>
      <c r="E853" s="785" t="s">
        <v>7547</v>
      </c>
      <c r="F853" s="786">
        <v>44089</v>
      </c>
      <c r="G853" s="785" t="s">
        <v>5280</v>
      </c>
      <c r="H853" s="786">
        <v>44155</v>
      </c>
      <c r="I853" s="785" t="s">
        <v>13572</v>
      </c>
      <c r="J853" s="785" t="s">
        <v>629</v>
      </c>
      <c r="K853" s="785" t="s">
        <v>13573</v>
      </c>
      <c r="L853" s="785" t="s">
        <v>13574</v>
      </c>
      <c r="M853" s="785"/>
      <c r="N853" s="785"/>
      <c r="O853" s="785" t="s">
        <v>13575</v>
      </c>
      <c r="P853" s="787">
        <v>34.950029999999998</v>
      </c>
      <c r="Q853" s="787">
        <v>-0.63982799999999995</v>
      </c>
      <c r="R853" s="785" t="s">
        <v>843</v>
      </c>
      <c r="S853" s="785" t="s">
        <v>844</v>
      </c>
      <c r="T853" s="785" t="s">
        <v>3526</v>
      </c>
      <c r="U853" s="785" t="s">
        <v>3971</v>
      </c>
      <c r="V853" s="785">
        <v>8</v>
      </c>
      <c r="W853" s="785" t="s">
        <v>3276</v>
      </c>
      <c r="X853" s="785" t="s">
        <v>2754</v>
      </c>
      <c r="Y853" s="615" t="str">
        <f t="shared" si="13"/>
        <v>Joel Nyambane Moigare</v>
      </c>
      <c r="Z853" s="785" t="s">
        <v>2599</v>
      </c>
      <c r="AA853" s="785" t="s">
        <v>4349</v>
      </c>
      <c r="AB853" s="785" t="s">
        <v>2683</v>
      </c>
      <c r="AC853" s="785" t="s">
        <v>2606</v>
      </c>
      <c r="AD853" s="786">
        <v>44249</v>
      </c>
    </row>
    <row r="854" spans="1:30" ht="15.75">
      <c r="A854" s="785" t="s">
        <v>4301</v>
      </c>
      <c r="B854" s="785" t="s">
        <v>21386</v>
      </c>
      <c r="C854" s="785" t="s">
        <v>4379</v>
      </c>
      <c r="D854" s="785" t="s">
        <v>4418</v>
      </c>
      <c r="E854" s="785" t="s">
        <v>12281</v>
      </c>
      <c r="F854" s="786">
        <v>44103</v>
      </c>
      <c r="G854" s="785" t="s">
        <v>5280</v>
      </c>
      <c r="H854" s="786">
        <v>44155</v>
      </c>
      <c r="I854" s="785" t="s">
        <v>21387</v>
      </c>
      <c r="J854" s="785" t="s">
        <v>629</v>
      </c>
      <c r="K854" s="785" t="s">
        <v>21388</v>
      </c>
      <c r="L854" s="785" t="s">
        <v>21389</v>
      </c>
      <c r="M854" s="785"/>
      <c r="N854" s="785"/>
      <c r="O854" s="785" t="s">
        <v>21390</v>
      </c>
      <c r="P854" s="787">
        <v>37.644604999999999</v>
      </c>
      <c r="Q854" s="787">
        <v>0.64952200000000004</v>
      </c>
      <c r="R854" s="785" t="s">
        <v>4535</v>
      </c>
      <c r="S854" s="785" t="s">
        <v>11854</v>
      </c>
      <c r="T854" s="785" t="s">
        <v>12220</v>
      </c>
      <c r="U854" s="785" t="s">
        <v>21362</v>
      </c>
      <c r="V854" s="785">
        <v>6</v>
      </c>
      <c r="W854" s="785" t="s">
        <v>2608</v>
      </c>
      <c r="X854" s="785" t="s">
        <v>21176</v>
      </c>
      <c r="Y854" s="615" t="str">
        <f t="shared" si="13"/>
        <v>Robert Wanjiku</v>
      </c>
      <c r="Z854" s="785" t="s">
        <v>2599</v>
      </c>
      <c r="AA854" s="785" t="s">
        <v>5464</v>
      </c>
      <c r="AB854" s="785" t="s">
        <v>2609</v>
      </c>
      <c r="AC854" s="785" t="s">
        <v>2610</v>
      </c>
      <c r="AD854" s="786">
        <v>44213</v>
      </c>
    </row>
    <row r="855" spans="1:30" ht="15.75">
      <c r="A855" s="785" t="s">
        <v>4301</v>
      </c>
      <c r="B855" s="785" t="s">
        <v>22858</v>
      </c>
      <c r="C855" s="785" t="s">
        <v>4303</v>
      </c>
      <c r="D855" s="785" t="s">
        <v>2599</v>
      </c>
      <c r="E855" s="785" t="s">
        <v>11029</v>
      </c>
      <c r="F855" s="786">
        <v>44119</v>
      </c>
      <c r="G855" s="785" t="s">
        <v>5280</v>
      </c>
      <c r="H855" s="786">
        <v>44155</v>
      </c>
      <c r="I855" s="785" t="s">
        <v>22859</v>
      </c>
      <c r="J855" s="785" t="s">
        <v>627</v>
      </c>
      <c r="K855" s="785" t="s">
        <v>22860</v>
      </c>
      <c r="L855" s="785" t="s">
        <v>22861</v>
      </c>
      <c r="M855" s="785"/>
      <c r="N855" s="785"/>
      <c r="O855" s="785" t="s">
        <v>22862</v>
      </c>
      <c r="P855" s="787">
        <v>36.164836999999999</v>
      </c>
      <c r="Q855" s="787">
        <v>-0.18337500000000001</v>
      </c>
      <c r="R855" s="785" t="s">
        <v>695</v>
      </c>
      <c r="S855" s="785" t="s">
        <v>1204</v>
      </c>
      <c r="T855" s="785" t="s">
        <v>3330</v>
      </c>
      <c r="U855" s="785" t="s">
        <v>3330</v>
      </c>
      <c r="V855" s="785">
        <v>10</v>
      </c>
      <c r="W855" s="785" t="s">
        <v>3042</v>
      </c>
      <c r="X855" s="785" t="s">
        <v>2642</v>
      </c>
      <c r="Y855" s="615" t="str">
        <f t="shared" si="13"/>
        <v>Samuel Mwangi Juma</v>
      </c>
      <c r="Z855" s="785" t="s">
        <v>2599</v>
      </c>
      <c r="AA855" s="785" t="s">
        <v>4349</v>
      </c>
      <c r="AB855" s="785" t="s">
        <v>2683</v>
      </c>
      <c r="AC855" s="785" t="s">
        <v>2606</v>
      </c>
      <c r="AD855" s="786">
        <v>44215</v>
      </c>
    </row>
    <row r="856" spans="1:30" ht="15.75">
      <c r="A856" s="785" t="s">
        <v>4301</v>
      </c>
      <c r="B856" s="785" t="s">
        <v>18311</v>
      </c>
      <c r="C856" s="785" t="s">
        <v>4303</v>
      </c>
      <c r="D856" s="785" t="s">
        <v>2599</v>
      </c>
      <c r="E856" s="785" t="s">
        <v>18312</v>
      </c>
      <c r="F856" s="786">
        <v>44084</v>
      </c>
      <c r="G856" s="785" t="s">
        <v>18313</v>
      </c>
      <c r="H856" s="786">
        <v>44154</v>
      </c>
      <c r="I856" s="785" t="s">
        <v>18314</v>
      </c>
      <c r="J856" s="785" t="s">
        <v>627</v>
      </c>
      <c r="K856" s="785" t="s">
        <v>2612</v>
      </c>
      <c r="L856" s="785" t="s">
        <v>18315</v>
      </c>
      <c r="M856" s="785" t="s">
        <v>18316</v>
      </c>
      <c r="N856" s="785"/>
      <c r="O856" s="785"/>
      <c r="P856" s="787">
        <v>35.404859000000002</v>
      </c>
      <c r="Q856" s="787">
        <v>0.38492300000000002</v>
      </c>
      <c r="R856" s="785" t="s">
        <v>893</v>
      </c>
      <c r="S856" s="785" t="s">
        <v>2820</v>
      </c>
      <c r="T856" s="785" t="s">
        <v>2820</v>
      </c>
      <c r="U856" s="785" t="s">
        <v>18317</v>
      </c>
      <c r="V856" s="785">
        <v>10</v>
      </c>
      <c r="W856" s="785" t="s">
        <v>2722</v>
      </c>
      <c r="X856" s="785" t="s">
        <v>18203</v>
      </c>
      <c r="Y856" s="615" t="str">
        <f t="shared" si="13"/>
        <v>Ndima renewable Energy</v>
      </c>
      <c r="Z856" s="785" t="s">
        <v>2599</v>
      </c>
      <c r="AA856" s="785" t="s">
        <v>4349</v>
      </c>
      <c r="AB856" s="785" t="s">
        <v>2683</v>
      </c>
      <c r="AC856" s="785" t="s">
        <v>2606</v>
      </c>
      <c r="AD856" s="786">
        <v>44215</v>
      </c>
    </row>
    <row r="857" spans="1:30" ht="15.75">
      <c r="A857" s="785" t="s">
        <v>4301</v>
      </c>
      <c r="B857" s="785" t="s">
        <v>22970</v>
      </c>
      <c r="C857" s="785" t="s">
        <v>4303</v>
      </c>
      <c r="D857" s="785" t="s">
        <v>2599</v>
      </c>
      <c r="E857" s="785" t="s">
        <v>12379</v>
      </c>
      <c r="F857" s="786">
        <v>44086</v>
      </c>
      <c r="G857" s="785" t="s">
        <v>13952</v>
      </c>
      <c r="H857" s="786">
        <v>44153</v>
      </c>
      <c r="I857" s="785" t="s">
        <v>22971</v>
      </c>
      <c r="J857" s="785" t="s">
        <v>629</v>
      </c>
      <c r="K857" s="785" t="s">
        <v>22972</v>
      </c>
      <c r="L857" s="785" t="s">
        <v>22973</v>
      </c>
      <c r="M857" s="785"/>
      <c r="N857" s="785"/>
      <c r="O857" s="785"/>
      <c r="P857" s="787">
        <v>38.406438000000001</v>
      </c>
      <c r="Q857" s="787">
        <v>-3.4712399999999999</v>
      </c>
      <c r="R857" s="785" t="s">
        <v>766</v>
      </c>
      <c r="S857" s="785" t="s">
        <v>2745</v>
      </c>
      <c r="T857" s="785" t="s">
        <v>2745</v>
      </c>
      <c r="U857" s="785" t="s">
        <v>22974</v>
      </c>
      <c r="V857" s="785">
        <v>8</v>
      </c>
      <c r="W857" s="785" t="s">
        <v>22975</v>
      </c>
      <c r="X857" s="785" t="s">
        <v>22975</v>
      </c>
      <c r="Y857" s="615" t="str">
        <f t="shared" si="13"/>
        <v>Silvester M Mwadime</v>
      </c>
      <c r="Z857" s="785" t="s">
        <v>2599</v>
      </c>
      <c r="AA857" s="785" t="s">
        <v>4314</v>
      </c>
      <c r="AB857" s="785" t="s">
        <v>2605</v>
      </c>
      <c r="AC857" s="785" t="s">
        <v>2606</v>
      </c>
      <c r="AD857" s="786">
        <v>44153</v>
      </c>
    </row>
    <row r="858" spans="1:30" ht="15.75">
      <c r="A858" s="785" t="s">
        <v>4301</v>
      </c>
      <c r="B858" s="785" t="s">
        <v>28707</v>
      </c>
      <c r="C858" s="785" t="s">
        <v>4379</v>
      </c>
      <c r="D858" s="785" t="s">
        <v>2598</v>
      </c>
      <c r="E858" s="785" t="s">
        <v>7050</v>
      </c>
      <c r="F858" s="786">
        <v>44112</v>
      </c>
      <c r="G858" s="785" t="s">
        <v>13952</v>
      </c>
      <c r="H858" s="786">
        <v>44153</v>
      </c>
      <c r="I858" s="785" t="s">
        <v>28708</v>
      </c>
      <c r="J858" s="785" t="s">
        <v>629</v>
      </c>
      <c r="K858" s="785" t="s">
        <v>28709</v>
      </c>
      <c r="L858" s="785" t="s">
        <v>28710</v>
      </c>
      <c r="M858" s="785"/>
      <c r="N858" s="785"/>
      <c r="O858" s="785" t="s">
        <v>28711</v>
      </c>
      <c r="P858" s="787">
        <v>38.349668000000001</v>
      </c>
      <c r="Q858" s="787">
        <v>-3.4516550000000001</v>
      </c>
      <c r="R858" s="785" t="s">
        <v>766</v>
      </c>
      <c r="S858" s="785" t="s">
        <v>767</v>
      </c>
      <c r="T858" s="785" t="s">
        <v>3401</v>
      </c>
      <c r="U858" s="785" t="s">
        <v>28712</v>
      </c>
      <c r="V858" s="785">
        <v>8</v>
      </c>
      <c r="W858" s="785" t="s">
        <v>2837</v>
      </c>
      <c r="X858" s="785"/>
      <c r="Y858" s="615" t="str">
        <f t="shared" si="13"/>
        <v>Nicholas Mwaengo</v>
      </c>
      <c r="Z858" s="785" t="s">
        <v>2599</v>
      </c>
      <c r="AA858" s="785" t="s">
        <v>4314</v>
      </c>
      <c r="AB858" s="785" t="s">
        <v>2605</v>
      </c>
      <c r="AC858" s="785" t="s">
        <v>2606</v>
      </c>
      <c r="AD858" s="786">
        <v>44153</v>
      </c>
    </row>
    <row r="859" spans="1:30" ht="15.75">
      <c r="A859" s="785" t="s">
        <v>4301</v>
      </c>
      <c r="B859" s="785" t="s">
        <v>29998</v>
      </c>
      <c r="C859" s="785" t="s">
        <v>4303</v>
      </c>
      <c r="D859" s="785" t="s">
        <v>2599</v>
      </c>
      <c r="E859" s="785" t="s">
        <v>11029</v>
      </c>
      <c r="F859" s="786">
        <v>44119</v>
      </c>
      <c r="G859" s="785" t="s">
        <v>13952</v>
      </c>
      <c r="H859" s="786">
        <v>44153</v>
      </c>
      <c r="I859" s="785" t="s">
        <v>29999</v>
      </c>
      <c r="J859" s="785" t="s">
        <v>629</v>
      </c>
      <c r="K859" s="785" t="s">
        <v>30000</v>
      </c>
      <c r="L859" s="785" t="s">
        <v>30001</v>
      </c>
      <c r="M859" s="785"/>
      <c r="N859" s="785"/>
      <c r="O859" s="785"/>
      <c r="P859" s="787">
        <v>38.354256999999997</v>
      </c>
      <c r="Q859" s="787">
        <v>-3.4131420000000001</v>
      </c>
      <c r="R859" s="785" t="s">
        <v>766</v>
      </c>
      <c r="S859" s="785" t="s">
        <v>767</v>
      </c>
      <c r="T859" s="785" t="s">
        <v>767</v>
      </c>
      <c r="U859" s="785" t="s">
        <v>2992</v>
      </c>
      <c r="V859" s="785">
        <v>8</v>
      </c>
      <c r="W859" s="785" t="s">
        <v>2837</v>
      </c>
      <c r="X859" s="785"/>
      <c r="Y859" s="615" t="str">
        <f t="shared" si="13"/>
        <v>Nicholas Mwaengo</v>
      </c>
      <c r="Z859" s="785" t="s">
        <v>2599</v>
      </c>
      <c r="AA859" s="785" t="s">
        <v>4314</v>
      </c>
      <c r="AB859" s="785" t="s">
        <v>2605</v>
      </c>
      <c r="AC859" s="785" t="s">
        <v>2606</v>
      </c>
      <c r="AD859" s="786">
        <v>44153</v>
      </c>
    </row>
    <row r="860" spans="1:30" ht="15.75">
      <c r="A860" s="785" t="s">
        <v>4301</v>
      </c>
      <c r="B860" s="785" t="s">
        <v>30002</v>
      </c>
      <c r="C860" s="785" t="s">
        <v>4303</v>
      </c>
      <c r="D860" s="785" t="s">
        <v>2599</v>
      </c>
      <c r="E860" s="785" t="s">
        <v>12292</v>
      </c>
      <c r="F860" s="786">
        <v>44122</v>
      </c>
      <c r="G860" s="785" t="s">
        <v>13952</v>
      </c>
      <c r="H860" s="786">
        <v>44153</v>
      </c>
      <c r="I860" s="785" t="s">
        <v>30003</v>
      </c>
      <c r="J860" s="785" t="s">
        <v>629</v>
      </c>
      <c r="K860" s="785" t="s">
        <v>30004</v>
      </c>
      <c r="L860" s="785" t="s">
        <v>30005</v>
      </c>
      <c r="M860" s="785"/>
      <c r="N860" s="785"/>
      <c r="O860" s="785"/>
      <c r="P860" s="787">
        <v>38.359448</v>
      </c>
      <c r="Q860" s="787">
        <v>-3.4121000000000001</v>
      </c>
      <c r="R860" s="785" t="s">
        <v>766</v>
      </c>
      <c r="S860" s="785" t="s">
        <v>767</v>
      </c>
      <c r="T860" s="785" t="s">
        <v>767</v>
      </c>
      <c r="U860" s="785" t="s">
        <v>3353</v>
      </c>
      <c r="V860" s="785">
        <v>8</v>
      </c>
      <c r="W860" s="785" t="s">
        <v>2837</v>
      </c>
      <c r="X860" s="785"/>
      <c r="Y860" s="615" t="str">
        <f t="shared" si="13"/>
        <v>Nicholas Mwaengo</v>
      </c>
      <c r="Z860" s="785" t="s">
        <v>2599</v>
      </c>
      <c r="AA860" s="785" t="s">
        <v>4314</v>
      </c>
      <c r="AB860" s="785" t="s">
        <v>2605</v>
      </c>
      <c r="AC860" s="785" t="s">
        <v>2606</v>
      </c>
      <c r="AD860" s="786">
        <v>44153</v>
      </c>
    </row>
    <row r="861" spans="1:30" ht="15.75">
      <c r="A861" s="785" t="s">
        <v>4301</v>
      </c>
      <c r="B861" s="785" t="s">
        <v>30006</v>
      </c>
      <c r="C861" s="785" t="s">
        <v>4303</v>
      </c>
      <c r="D861" s="785" t="s">
        <v>2599</v>
      </c>
      <c r="E861" s="785" t="s">
        <v>12292</v>
      </c>
      <c r="F861" s="786">
        <v>44122</v>
      </c>
      <c r="G861" s="785" t="s">
        <v>13952</v>
      </c>
      <c r="H861" s="786">
        <v>44153</v>
      </c>
      <c r="I861" s="785" t="s">
        <v>30007</v>
      </c>
      <c r="J861" s="785" t="s">
        <v>627</v>
      </c>
      <c r="K861" s="785" t="s">
        <v>30008</v>
      </c>
      <c r="L861" s="785" t="s">
        <v>30009</v>
      </c>
      <c r="M861" s="785"/>
      <c r="N861" s="785"/>
      <c r="O861" s="785"/>
      <c r="P861" s="787">
        <v>38.358376999999997</v>
      </c>
      <c r="Q861" s="787">
        <v>-3.4097949999999999</v>
      </c>
      <c r="R861" s="785" t="s">
        <v>766</v>
      </c>
      <c r="S861" s="785" t="s">
        <v>767</v>
      </c>
      <c r="T861" s="785" t="s">
        <v>767</v>
      </c>
      <c r="U861" s="785" t="s">
        <v>3353</v>
      </c>
      <c r="V861" s="785">
        <v>8</v>
      </c>
      <c r="W861" s="785" t="s">
        <v>2837</v>
      </c>
      <c r="X861" s="785"/>
      <c r="Y861" s="615" t="str">
        <f t="shared" si="13"/>
        <v>Nicholas Mwaengo</v>
      </c>
      <c r="Z861" s="785" t="s">
        <v>2599</v>
      </c>
      <c r="AA861" s="785" t="s">
        <v>4314</v>
      </c>
      <c r="AB861" s="785" t="s">
        <v>2605</v>
      </c>
      <c r="AC861" s="785" t="s">
        <v>2606</v>
      </c>
      <c r="AD861" s="786">
        <v>44153</v>
      </c>
    </row>
    <row r="862" spans="1:30" ht="15.75">
      <c r="A862" s="785" t="s">
        <v>4301</v>
      </c>
      <c r="B862" s="785" t="s">
        <v>21449</v>
      </c>
      <c r="C862" s="785" t="s">
        <v>4303</v>
      </c>
      <c r="D862" s="785" t="s">
        <v>2599</v>
      </c>
      <c r="E862" s="785" t="s">
        <v>12342</v>
      </c>
      <c r="F862" s="786">
        <v>44091</v>
      </c>
      <c r="G862" s="785" t="s">
        <v>21450</v>
      </c>
      <c r="H862" s="786">
        <v>44152</v>
      </c>
      <c r="I862" s="785" t="s">
        <v>21451</v>
      </c>
      <c r="J862" s="785" t="s">
        <v>629</v>
      </c>
      <c r="K862" s="785" t="s">
        <v>21452</v>
      </c>
      <c r="L862" s="785" t="s">
        <v>21453</v>
      </c>
      <c r="M862" s="785"/>
      <c r="N862" s="785"/>
      <c r="O862" s="785" t="s">
        <v>21454</v>
      </c>
      <c r="P862" s="787">
        <v>37.337688</v>
      </c>
      <c r="Q862" s="787">
        <v>0.99002699999999999</v>
      </c>
      <c r="R862" s="785" t="s">
        <v>4535</v>
      </c>
      <c r="S862" s="785" t="s">
        <v>11854</v>
      </c>
      <c r="T862" s="785" t="s">
        <v>12297</v>
      </c>
      <c r="U862" s="785" t="s">
        <v>12066</v>
      </c>
      <c r="V862" s="785">
        <v>6</v>
      </c>
      <c r="W862" s="785" t="s">
        <v>2608</v>
      </c>
      <c r="X862" s="785" t="s">
        <v>21176</v>
      </c>
      <c r="Y862" s="615" t="str">
        <f t="shared" si="13"/>
        <v>Robert Wanjiku</v>
      </c>
      <c r="Z862" s="785" t="s">
        <v>2599</v>
      </c>
      <c r="AA862" s="785" t="s">
        <v>5464</v>
      </c>
      <c r="AB862" s="785" t="s">
        <v>2609</v>
      </c>
      <c r="AC862" s="785" t="s">
        <v>2610</v>
      </c>
      <c r="AD862" s="786">
        <v>44209</v>
      </c>
    </row>
    <row r="863" spans="1:30" ht="15.75">
      <c r="A863" s="785" t="s">
        <v>4301</v>
      </c>
      <c r="B863" s="785" t="s">
        <v>12266</v>
      </c>
      <c r="C863" s="785" t="s">
        <v>4303</v>
      </c>
      <c r="D863" s="785" t="s">
        <v>2599</v>
      </c>
      <c r="E863" s="785" t="s">
        <v>12267</v>
      </c>
      <c r="F863" s="786">
        <v>44131</v>
      </c>
      <c r="G863" s="785" t="s">
        <v>12268</v>
      </c>
      <c r="H863" s="786">
        <v>44151</v>
      </c>
      <c r="I863" s="785" t="s">
        <v>12269</v>
      </c>
      <c r="J863" s="785" t="s">
        <v>629</v>
      </c>
      <c r="K863" s="785" t="s">
        <v>12270</v>
      </c>
      <c r="L863" s="785" t="s">
        <v>12271</v>
      </c>
      <c r="M863" s="785"/>
      <c r="N863" s="785"/>
      <c r="O863" s="785" t="s">
        <v>12272</v>
      </c>
      <c r="P863" s="787">
        <v>37.654817000000001</v>
      </c>
      <c r="Q863" s="787">
        <v>0.63761199999999996</v>
      </c>
      <c r="R863" s="785" t="s">
        <v>4535</v>
      </c>
      <c r="S863" s="785" t="s">
        <v>11854</v>
      </c>
      <c r="T863" s="785" t="s">
        <v>12220</v>
      </c>
      <c r="U863" s="785" t="s">
        <v>12221</v>
      </c>
      <c r="V863" s="785">
        <v>6</v>
      </c>
      <c r="W863" s="785" t="s">
        <v>2608</v>
      </c>
      <c r="X863" s="785" t="s">
        <v>3179</v>
      </c>
      <c r="Y863" s="615" t="str">
        <f t="shared" si="13"/>
        <v>James Musyoka</v>
      </c>
      <c r="Z863" s="785" t="s">
        <v>2599</v>
      </c>
      <c r="AA863" s="785" t="s">
        <v>5464</v>
      </c>
      <c r="AB863" s="785" t="s">
        <v>2609</v>
      </c>
      <c r="AC863" s="785" t="s">
        <v>2610</v>
      </c>
      <c r="AD863" s="786">
        <v>44213</v>
      </c>
    </row>
    <row r="864" spans="1:30" ht="15.75">
      <c r="A864" s="785" t="s">
        <v>4301</v>
      </c>
      <c r="B864" s="785" t="s">
        <v>18973</v>
      </c>
      <c r="C864" s="785" t="s">
        <v>4303</v>
      </c>
      <c r="D864" s="785" t="s">
        <v>2599</v>
      </c>
      <c r="E864" s="785" t="s">
        <v>12335</v>
      </c>
      <c r="F864" s="786">
        <v>44141</v>
      </c>
      <c r="G864" s="785" t="s">
        <v>12268</v>
      </c>
      <c r="H864" s="786">
        <v>44151</v>
      </c>
      <c r="I864" s="785" t="s">
        <v>18974</v>
      </c>
      <c r="J864" s="785" t="s">
        <v>629</v>
      </c>
      <c r="K864" s="785" t="s">
        <v>18975</v>
      </c>
      <c r="L864" s="785" t="s">
        <v>18976</v>
      </c>
      <c r="M864" s="785"/>
      <c r="N864" s="785"/>
      <c r="O864" s="785" t="s">
        <v>18977</v>
      </c>
      <c r="P864" s="787">
        <v>36.822895000000003</v>
      </c>
      <c r="Q864" s="787">
        <v>-0.90710500000000005</v>
      </c>
      <c r="R864" s="785" t="s">
        <v>821</v>
      </c>
      <c r="S864" s="785" t="s">
        <v>2120</v>
      </c>
      <c r="T864" s="785" t="s">
        <v>18978</v>
      </c>
      <c r="U864" s="785" t="s">
        <v>18979</v>
      </c>
      <c r="V864" s="785">
        <v>10</v>
      </c>
      <c r="W864" s="785" t="s">
        <v>2939</v>
      </c>
      <c r="X864" s="785" t="s">
        <v>2939</v>
      </c>
      <c r="Y864" s="615" t="str">
        <f t="shared" si="13"/>
        <v>Nixon Kariuki Gaichuru</v>
      </c>
      <c r="Z864" s="785" t="s">
        <v>2599</v>
      </c>
      <c r="AA864" s="785" t="s">
        <v>4314</v>
      </c>
      <c r="AB864" s="785" t="s">
        <v>2605</v>
      </c>
      <c r="AC864" s="785" t="s">
        <v>2606</v>
      </c>
      <c r="AD864" s="786">
        <v>44151</v>
      </c>
    </row>
    <row r="865" spans="1:30" ht="15.75">
      <c r="A865" s="785" t="s">
        <v>4301</v>
      </c>
      <c r="B865" s="785" t="s">
        <v>21391</v>
      </c>
      <c r="C865" s="785" t="s">
        <v>4303</v>
      </c>
      <c r="D865" s="785" t="s">
        <v>2599</v>
      </c>
      <c r="E865" s="785" t="s">
        <v>21392</v>
      </c>
      <c r="F865" s="786">
        <v>44134</v>
      </c>
      <c r="G865" s="785" t="s">
        <v>12268</v>
      </c>
      <c r="H865" s="786">
        <v>44151</v>
      </c>
      <c r="I865" s="785" t="s">
        <v>21393</v>
      </c>
      <c r="J865" s="785" t="s">
        <v>629</v>
      </c>
      <c r="K865" s="785" t="s">
        <v>21394</v>
      </c>
      <c r="L865" s="785" t="s">
        <v>21395</v>
      </c>
      <c r="M865" s="785"/>
      <c r="N865" s="785"/>
      <c r="O865" s="785" t="s">
        <v>21396</v>
      </c>
      <c r="P865" s="787">
        <v>37.660164999999999</v>
      </c>
      <c r="Q865" s="787">
        <v>0.63978999999999997</v>
      </c>
      <c r="R865" s="785" t="s">
        <v>4535</v>
      </c>
      <c r="S865" s="785" t="s">
        <v>11854</v>
      </c>
      <c r="T865" s="785" t="s">
        <v>12220</v>
      </c>
      <c r="U865" s="785" t="s">
        <v>21397</v>
      </c>
      <c r="V865" s="785">
        <v>6</v>
      </c>
      <c r="W865" s="785" t="s">
        <v>2608</v>
      </c>
      <c r="X865" s="785" t="s">
        <v>21176</v>
      </c>
      <c r="Y865" s="615" t="str">
        <f t="shared" si="13"/>
        <v>Robert Wanjiku</v>
      </c>
      <c r="Z865" s="785" t="s">
        <v>2599</v>
      </c>
      <c r="AA865" s="785" t="s">
        <v>5464</v>
      </c>
      <c r="AB865" s="785" t="s">
        <v>2609</v>
      </c>
      <c r="AC865" s="785" t="s">
        <v>2610</v>
      </c>
      <c r="AD865" s="786">
        <v>44213</v>
      </c>
    </row>
    <row r="866" spans="1:30" ht="15.75">
      <c r="A866" s="785" t="s">
        <v>4301</v>
      </c>
      <c r="B866" s="785" t="s">
        <v>27766</v>
      </c>
      <c r="C866" s="785" t="s">
        <v>4303</v>
      </c>
      <c r="D866" s="785" t="s">
        <v>2599</v>
      </c>
      <c r="E866" s="785" t="s">
        <v>12268</v>
      </c>
      <c r="F866" s="786">
        <v>44151</v>
      </c>
      <c r="G866" s="785" t="s">
        <v>12268</v>
      </c>
      <c r="H866" s="786">
        <v>44151</v>
      </c>
      <c r="I866" s="785" t="s">
        <v>27767</v>
      </c>
      <c r="J866" s="785" t="s">
        <v>629</v>
      </c>
      <c r="K866" s="785">
        <v>99999</v>
      </c>
      <c r="L866" s="785" t="s">
        <v>27768</v>
      </c>
      <c r="M866" s="785"/>
      <c r="N866" s="785"/>
      <c r="O866" s="785" t="s">
        <v>27769</v>
      </c>
      <c r="P866" s="787">
        <v>36.960881999999998</v>
      </c>
      <c r="Q866" s="787">
        <v>-2.5787999999999998E-2</v>
      </c>
      <c r="R866" s="785" t="s">
        <v>960</v>
      </c>
      <c r="S866" s="785" t="s">
        <v>961</v>
      </c>
      <c r="T866" s="785" t="s">
        <v>3009</v>
      </c>
      <c r="U866" s="785" t="s">
        <v>7918</v>
      </c>
      <c r="V866" s="785">
        <v>6</v>
      </c>
      <c r="W866" s="785" t="s">
        <v>9679</v>
      </c>
      <c r="X866" s="785"/>
      <c r="Y866" s="615" t="str">
        <f t="shared" si="13"/>
        <v>Wambui Gituku</v>
      </c>
      <c r="Z866" s="785" t="s">
        <v>2599</v>
      </c>
      <c r="AA866" s="785" t="s">
        <v>4314</v>
      </c>
      <c r="AB866" s="785" t="s">
        <v>2683</v>
      </c>
      <c r="AC866" s="785" t="s">
        <v>2606</v>
      </c>
      <c r="AD866" s="786">
        <v>44152</v>
      </c>
    </row>
    <row r="867" spans="1:30" ht="15.75">
      <c r="A867" s="785" t="s">
        <v>4301</v>
      </c>
      <c r="B867" s="785" t="s">
        <v>27770</v>
      </c>
      <c r="C867" s="785" t="s">
        <v>4303</v>
      </c>
      <c r="D867" s="785" t="s">
        <v>2599</v>
      </c>
      <c r="E867" s="785" t="s">
        <v>12268</v>
      </c>
      <c r="F867" s="786">
        <v>44151</v>
      </c>
      <c r="G867" s="785" t="s">
        <v>12268</v>
      </c>
      <c r="H867" s="786">
        <v>44151</v>
      </c>
      <c r="I867" s="785" t="s">
        <v>27771</v>
      </c>
      <c r="J867" s="785" t="s">
        <v>629</v>
      </c>
      <c r="K867" s="785" t="s">
        <v>2612</v>
      </c>
      <c r="L867" s="785" t="s">
        <v>27772</v>
      </c>
      <c r="M867" s="785"/>
      <c r="N867" s="785"/>
      <c r="O867" s="785" t="s">
        <v>27773</v>
      </c>
      <c r="P867" s="787">
        <v>36.947992999999997</v>
      </c>
      <c r="Q867" s="787">
        <v>-1.6726999999999999E-2</v>
      </c>
      <c r="R867" s="785" t="s">
        <v>960</v>
      </c>
      <c r="S867" s="785" t="s">
        <v>961</v>
      </c>
      <c r="T867" s="785" t="s">
        <v>3009</v>
      </c>
      <c r="U867" s="785" t="s">
        <v>7918</v>
      </c>
      <c r="V867" s="785">
        <v>6</v>
      </c>
      <c r="W867" s="785" t="s">
        <v>9679</v>
      </c>
      <c r="X867" s="785"/>
      <c r="Y867" s="615" t="str">
        <f t="shared" si="13"/>
        <v>Wambui Gituku</v>
      </c>
      <c r="Z867" s="785" t="s">
        <v>2599</v>
      </c>
      <c r="AA867" s="785" t="s">
        <v>4314</v>
      </c>
      <c r="AB867" s="785" t="s">
        <v>2683</v>
      </c>
      <c r="AC867" s="785" t="s">
        <v>2606</v>
      </c>
      <c r="AD867" s="786">
        <v>44152</v>
      </c>
    </row>
    <row r="868" spans="1:30" ht="15.75">
      <c r="A868" s="785" t="s">
        <v>4301</v>
      </c>
      <c r="B868" s="785" t="s">
        <v>5563</v>
      </c>
      <c r="C868" s="785" t="s">
        <v>4303</v>
      </c>
      <c r="D868" s="785" t="s">
        <v>2599</v>
      </c>
      <c r="E868" s="785" t="s">
        <v>5564</v>
      </c>
      <c r="F868" s="786">
        <v>43506</v>
      </c>
      <c r="G868" s="785" t="s">
        <v>5565</v>
      </c>
      <c r="H868" s="786">
        <v>44150</v>
      </c>
      <c r="I868" s="785" t="s">
        <v>5566</v>
      </c>
      <c r="J868" s="785" t="s">
        <v>627</v>
      </c>
      <c r="K868" s="785" t="s">
        <v>5567</v>
      </c>
      <c r="L868" s="785" t="s">
        <v>5568</v>
      </c>
      <c r="M868" s="785"/>
      <c r="N868" s="785"/>
      <c r="O868" s="785"/>
      <c r="P868" s="787">
        <v>35.380817</v>
      </c>
      <c r="Q868" s="787">
        <v>-0.14718000000000001</v>
      </c>
      <c r="R868" s="785" t="s">
        <v>2053</v>
      </c>
      <c r="S868" s="785" t="s">
        <v>2715</v>
      </c>
      <c r="T868" s="785" t="s">
        <v>4310</v>
      </c>
      <c r="U868" s="785" t="s">
        <v>4705</v>
      </c>
      <c r="V868" s="785">
        <v>4</v>
      </c>
      <c r="W868" s="785" t="s">
        <v>5515</v>
      </c>
      <c r="X868" s="785" t="s">
        <v>5515</v>
      </c>
      <c r="Y868" s="615" t="str">
        <f t="shared" si="13"/>
        <v>Benard Kirui</v>
      </c>
      <c r="Z868" s="785" t="s">
        <v>2599</v>
      </c>
      <c r="AA868" s="785" t="s">
        <v>4314</v>
      </c>
      <c r="AB868" s="785" t="s">
        <v>2683</v>
      </c>
      <c r="AC868" s="785" t="s">
        <v>2606</v>
      </c>
      <c r="AD868" s="786">
        <v>44158</v>
      </c>
    </row>
    <row r="869" spans="1:30" ht="15.75">
      <c r="A869" s="785" t="s">
        <v>4301</v>
      </c>
      <c r="B869" s="785" t="s">
        <v>21332</v>
      </c>
      <c r="C869" s="785" t="s">
        <v>4303</v>
      </c>
      <c r="D869" s="785" t="s">
        <v>2599</v>
      </c>
      <c r="E869" s="785" t="s">
        <v>11619</v>
      </c>
      <c r="F869" s="786">
        <v>44130</v>
      </c>
      <c r="G869" s="785" t="s">
        <v>5565</v>
      </c>
      <c r="H869" s="786">
        <v>44150</v>
      </c>
      <c r="I869" s="785" t="s">
        <v>21333</v>
      </c>
      <c r="J869" s="785" t="s">
        <v>629</v>
      </c>
      <c r="K869" s="785" t="s">
        <v>21334</v>
      </c>
      <c r="L869" s="785" t="s">
        <v>21335</v>
      </c>
      <c r="M869" s="785"/>
      <c r="N869" s="785"/>
      <c r="O869" s="785" t="s">
        <v>21336</v>
      </c>
      <c r="P869" s="787">
        <v>36.985014999999997</v>
      </c>
      <c r="Q869" s="787">
        <v>0.62387199999999998</v>
      </c>
      <c r="R869" s="785" t="s">
        <v>12031</v>
      </c>
      <c r="S869" s="785" t="s">
        <v>12031</v>
      </c>
      <c r="T869" s="785" t="s">
        <v>12043</v>
      </c>
      <c r="U869" s="785" t="s">
        <v>12249</v>
      </c>
      <c r="V869" s="785">
        <v>6</v>
      </c>
      <c r="W869" s="785" t="s">
        <v>2608</v>
      </c>
      <c r="X869" s="785" t="s">
        <v>21176</v>
      </c>
      <c r="Y869" s="615" t="str">
        <f t="shared" si="13"/>
        <v>Robert Wanjiku</v>
      </c>
      <c r="Z869" s="785" t="s">
        <v>2599</v>
      </c>
      <c r="AA869" s="785" t="s">
        <v>5464</v>
      </c>
      <c r="AB869" s="785" t="s">
        <v>2609</v>
      </c>
      <c r="AC869" s="785" t="s">
        <v>2610</v>
      </c>
      <c r="AD869" s="786">
        <v>44213</v>
      </c>
    </row>
    <row r="870" spans="1:30" ht="15.75">
      <c r="A870" s="785" t="s">
        <v>4301</v>
      </c>
      <c r="B870" s="785" t="s">
        <v>21337</v>
      </c>
      <c r="C870" s="785" t="s">
        <v>4379</v>
      </c>
      <c r="D870" s="785" t="s">
        <v>4418</v>
      </c>
      <c r="E870" s="785" t="s">
        <v>12244</v>
      </c>
      <c r="F870" s="786">
        <v>44124</v>
      </c>
      <c r="G870" s="785" t="s">
        <v>5565</v>
      </c>
      <c r="H870" s="786">
        <v>44150</v>
      </c>
      <c r="I870" s="785" t="s">
        <v>21338</v>
      </c>
      <c r="J870" s="785" t="s">
        <v>629</v>
      </c>
      <c r="K870" s="785" t="s">
        <v>21339</v>
      </c>
      <c r="L870" s="785" t="s">
        <v>12265</v>
      </c>
      <c r="M870" s="785"/>
      <c r="N870" s="785"/>
      <c r="O870" s="785" t="s">
        <v>21340</v>
      </c>
      <c r="P870" s="787">
        <v>36.976891999999999</v>
      </c>
      <c r="Q870" s="787">
        <v>0.62109300000000001</v>
      </c>
      <c r="R870" s="785" t="s">
        <v>12031</v>
      </c>
      <c r="S870" s="785" t="s">
        <v>12031</v>
      </c>
      <c r="T870" s="785" t="s">
        <v>12043</v>
      </c>
      <c r="U870" s="785" t="s">
        <v>12061</v>
      </c>
      <c r="V870" s="785">
        <v>6</v>
      </c>
      <c r="W870" s="785" t="s">
        <v>2608</v>
      </c>
      <c r="X870" s="785" t="s">
        <v>21176</v>
      </c>
      <c r="Y870" s="615" t="str">
        <f t="shared" si="13"/>
        <v>Robert Wanjiku</v>
      </c>
      <c r="Z870" s="785" t="s">
        <v>2599</v>
      </c>
      <c r="AA870" s="785" t="s">
        <v>5464</v>
      </c>
      <c r="AB870" s="785" t="s">
        <v>2609</v>
      </c>
      <c r="AC870" s="785" t="s">
        <v>2610</v>
      </c>
      <c r="AD870" s="786">
        <v>44213</v>
      </c>
    </row>
    <row r="871" spans="1:30" ht="15.75">
      <c r="A871" s="785" t="s">
        <v>4301</v>
      </c>
      <c r="B871" s="785" t="s">
        <v>21363</v>
      </c>
      <c r="C871" s="785" t="s">
        <v>4303</v>
      </c>
      <c r="D871" s="785" t="s">
        <v>2599</v>
      </c>
      <c r="E871" s="785" t="s">
        <v>12267</v>
      </c>
      <c r="F871" s="786">
        <v>44131</v>
      </c>
      <c r="G871" s="785" t="s">
        <v>5565</v>
      </c>
      <c r="H871" s="786">
        <v>44150</v>
      </c>
      <c r="I871" s="785" t="s">
        <v>21364</v>
      </c>
      <c r="J871" s="785" t="s">
        <v>629</v>
      </c>
      <c r="K871" s="785" t="s">
        <v>21365</v>
      </c>
      <c r="L871" s="785" t="s">
        <v>21366</v>
      </c>
      <c r="M871" s="785"/>
      <c r="N871" s="785"/>
      <c r="O871" s="785" t="s">
        <v>21367</v>
      </c>
      <c r="P871" s="787">
        <v>37.658104999999999</v>
      </c>
      <c r="Q871" s="787">
        <v>0.63259699999999996</v>
      </c>
      <c r="R871" s="785" t="s">
        <v>4535</v>
      </c>
      <c r="S871" s="785" t="s">
        <v>11854</v>
      </c>
      <c r="T871" s="785" t="s">
        <v>12220</v>
      </c>
      <c r="U871" s="785" t="s">
        <v>12221</v>
      </c>
      <c r="V871" s="785">
        <v>6</v>
      </c>
      <c r="W871" s="785" t="s">
        <v>2608</v>
      </c>
      <c r="X871" s="785" t="s">
        <v>21176</v>
      </c>
      <c r="Y871" s="615" t="str">
        <f t="shared" si="13"/>
        <v>Robert Wanjiku</v>
      </c>
      <c r="Z871" s="785" t="s">
        <v>2599</v>
      </c>
      <c r="AA871" s="785" t="s">
        <v>5464</v>
      </c>
      <c r="AB871" s="785" t="s">
        <v>2609</v>
      </c>
      <c r="AC871" s="785" t="s">
        <v>2610</v>
      </c>
      <c r="AD871" s="786">
        <v>44213</v>
      </c>
    </row>
    <row r="872" spans="1:30" ht="15.75">
      <c r="A872" s="785" t="s">
        <v>4301</v>
      </c>
      <c r="B872" s="785" t="s">
        <v>33243</v>
      </c>
      <c r="C872" s="785" t="s">
        <v>4303</v>
      </c>
      <c r="D872" s="785" t="s">
        <v>2599</v>
      </c>
      <c r="E872" s="785" t="s">
        <v>5198</v>
      </c>
      <c r="F872" s="786">
        <v>44058</v>
      </c>
      <c r="G872" s="785" t="s">
        <v>5565</v>
      </c>
      <c r="H872" s="786">
        <v>44150</v>
      </c>
      <c r="I872" s="785" t="s">
        <v>33244</v>
      </c>
      <c r="J872" s="785" t="s">
        <v>629</v>
      </c>
      <c r="K872" s="785" t="s">
        <v>2612</v>
      </c>
      <c r="L872" s="785" t="s">
        <v>33245</v>
      </c>
      <c r="M872" s="785"/>
      <c r="N872" s="785"/>
      <c r="O872" s="785"/>
      <c r="P872" s="787">
        <v>36.932982000000003</v>
      </c>
      <c r="Q872" s="787">
        <v>-1.4596769999999999</v>
      </c>
      <c r="R872" s="785" t="s">
        <v>1325</v>
      </c>
      <c r="S872" s="785" t="s">
        <v>3124</v>
      </c>
      <c r="T872" s="785" t="s">
        <v>3259</v>
      </c>
      <c r="U872" s="785" t="s">
        <v>33246</v>
      </c>
      <c r="V872" s="785" t="s">
        <v>3174</v>
      </c>
      <c r="W872" s="785" t="s">
        <v>2693</v>
      </c>
      <c r="X872" s="785"/>
      <c r="Y872" s="615" t="str">
        <f t="shared" si="13"/>
        <v>Andcol Enterprises</v>
      </c>
      <c r="Z872" s="785" t="s">
        <v>2599</v>
      </c>
      <c r="AA872" s="785" t="s">
        <v>4349</v>
      </c>
      <c r="AB872" s="785" t="s">
        <v>2605</v>
      </c>
      <c r="AC872" s="785" t="s">
        <v>2606</v>
      </c>
      <c r="AD872" s="786">
        <v>44214</v>
      </c>
    </row>
    <row r="873" spans="1:30" ht="15.75">
      <c r="A873" s="785" t="s">
        <v>4301</v>
      </c>
      <c r="B873" s="785" t="s">
        <v>18467</v>
      </c>
      <c r="C873" s="785" t="s">
        <v>4303</v>
      </c>
      <c r="D873" s="785" t="s">
        <v>2599</v>
      </c>
      <c r="E873" s="785" t="s">
        <v>12292</v>
      </c>
      <c r="F873" s="786">
        <v>44122</v>
      </c>
      <c r="G873" s="785" t="s">
        <v>5155</v>
      </c>
      <c r="H873" s="786">
        <v>44149</v>
      </c>
      <c r="I873" s="785" t="s">
        <v>18468</v>
      </c>
      <c r="J873" s="785" t="s">
        <v>629</v>
      </c>
      <c r="K873" s="785" t="s">
        <v>2612</v>
      </c>
      <c r="L873" s="785" t="s">
        <v>18469</v>
      </c>
      <c r="M873" s="785"/>
      <c r="N873" s="785"/>
      <c r="O873" s="785"/>
      <c r="P873" s="787">
        <v>35.958252000000002</v>
      </c>
      <c r="Q873" s="787">
        <v>-0.238095</v>
      </c>
      <c r="R873" s="785" t="s">
        <v>695</v>
      </c>
      <c r="S873" s="785" t="s">
        <v>1011</v>
      </c>
      <c r="T873" s="785" t="s">
        <v>3376</v>
      </c>
      <c r="U873" s="785" t="s">
        <v>4001</v>
      </c>
      <c r="V873" s="785">
        <v>13</v>
      </c>
      <c r="W873" s="785" t="s">
        <v>10370</v>
      </c>
      <c r="X873" s="785" t="s">
        <v>10370</v>
      </c>
      <c r="Y873" s="615" t="str">
        <f t="shared" si="13"/>
        <v>Nelson Mutai</v>
      </c>
      <c r="Z873" s="785" t="s">
        <v>2599</v>
      </c>
      <c r="AA873" s="785" t="s">
        <v>4314</v>
      </c>
      <c r="AB873" s="785" t="s">
        <v>2876</v>
      </c>
      <c r="AC873" s="785" t="s">
        <v>2606</v>
      </c>
      <c r="AD873" s="786">
        <v>44280</v>
      </c>
    </row>
    <row r="874" spans="1:30" ht="15.75">
      <c r="A874" s="785" t="s">
        <v>4301</v>
      </c>
      <c r="B874" s="785" t="s">
        <v>12243</v>
      </c>
      <c r="C874" s="785" t="s">
        <v>4303</v>
      </c>
      <c r="D874" s="785" t="s">
        <v>2599</v>
      </c>
      <c r="E874" s="785" t="s">
        <v>12244</v>
      </c>
      <c r="F874" s="786">
        <v>44124</v>
      </c>
      <c r="G874" s="785" t="s">
        <v>10679</v>
      </c>
      <c r="H874" s="786">
        <v>44147</v>
      </c>
      <c r="I874" s="785" t="s">
        <v>12245</v>
      </c>
      <c r="J874" s="785" t="s">
        <v>629</v>
      </c>
      <c r="K874" s="785" t="s">
        <v>12246</v>
      </c>
      <c r="L874" s="785" t="s">
        <v>12247</v>
      </c>
      <c r="M874" s="785"/>
      <c r="N874" s="785"/>
      <c r="O874" s="785" t="s">
        <v>12248</v>
      </c>
      <c r="P874" s="787">
        <v>36.987344999999998</v>
      </c>
      <c r="Q874" s="787">
        <v>0.62535499999999999</v>
      </c>
      <c r="R874" s="785" t="s">
        <v>12031</v>
      </c>
      <c r="S874" s="785" t="s">
        <v>12031</v>
      </c>
      <c r="T874" s="785" t="s">
        <v>12043</v>
      </c>
      <c r="U874" s="785" t="s">
        <v>12249</v>
      </c>
      <c r="V874" s="785">
        <v>6</v>
      </c>
      <c r="W874" s="785" t="s">
        <v>2608</v>
      </c>
      <c r="X874" s="785" t="s">
        <v>3179</v>
      </c>
      <c r="Y874" s="615" t="str">
        <f t="shared" si="13"/>
        <v>James Musyoka</v>
      </c>
      <c r="Z874" s="785" t="s">
        <v>2599</v>
      </c>
      <c r="AA874" s="785" t="s">
        <v>5464</v>
      </c>
      <c r="AB874" s="785" t="s">
        <v>2609</v>
      </c>
      <c r="AC874" s="785" t="s">
        <v>2610</v>
      </c>
      <c r="AD874" s="786">
        <v>44213</v>
      </c>
    </row>
    <row r="875" spans="1:30" ht="15.75">
      <c r="A875" s="785" t="s">
        <v>4301</v>
      </c>
      <c r="B875" s="785" t="s">
        <v>21326</v>
      </c>
      <c r="C875" s="785" t="s">
        <v>4303</v>
      </c>
      <c r="D875" s="785" t="s">
        <v>2599</v>
      </c>
      <c r="E875" s="785" t="s">
        <v>12292</v>
      </c>
      <c r="F875" s="786">
        <v>44122</v>
      </c>
      <c r="G875" s="785" t="s">
        <v>10679</v>
      </c>
      <c r="H875" s="786">
        <v>44147</v>
      </c>
      <c r="I875" s="785" t="s">
        <v>21327</v>
      </c>
      <c r="J875" s="785" t="s">
        <v>629</v>
      </c>
      <c r="K875" s="785" t="s">
        <v>21328</v>
      </c>
      <c r="L875" s="785" t="s">
        <v>21329</v>
      </c>
      <c r="M875" s="785"/>
      <c r="N875" s="785"/>
      <c r="O875" s="785" t="s">
        <v>21330</v>
      </c>
      <c r="P875" s="787">
        <v>36.988548000000002</v>
      </c>
      <c r="Q875" s="787">
        <v>0.60700799999999999</v>
      </c>
      <c r="R875" s="785" t="s">
        <v>12031</v>
      </c>
      <c r="S875" s="785" t="s">
        <v>12031</v>
      </c>
      <c r="T875" s="785" t="s">
        <v>12043</v>
      </c>
      <c r="U875" s="785" t="s">
        <v>12242</v>
      </c>
      <c r="V875" s="785">
        <v>6</v>
      </c>
      <c r="W875" s="785" t="s">
        <v>2608</v>
      </c>
      <c r="X875" s="785" t="s">
        <v>21331</v>
      </c>
      <c r="Y875" s="615" t="str">
        <f t="shared" si="13"/>
        <v>Robert wanjiku</v>
      </c>
      <c r="Z875" s="785" t="s">
        <v>2599</v>
      </c>
      <c r="AA875" s="785" t="s">
        <v>5464</v>
      </c>
      <c r="AB875" s="785" t="s">
        <v>2609</v>
      </c>
      <c r="AC875" s="785" t="s">
        <v>2610</v>
      </c>
      <c r="AD875" s="786">
        <v>44213</v>
      </c>
    </row>
    <row r="876" spans="1:30" ht="15.75">
      <c r="A876" s="785" t="s">
        <v>4301</v>
      </c>
      <c r="B876" s="785" t="s">
        <v>12304</v>
      </c>
      <c r="C876" s="785" t="s">
        <v>4303</v>
      </c>
      <c r="D876" s="785" t="s">
        <v>2599</v>
      </c>
      <c r="E876" s="785" t="s">
        <v>12305</v>
      </c>
      <c r="F876" s="786">
        <v>44085</v>
      </c>
      <c r="G876" s="785" t="s">
        <v>12306</v>
      </c>
      <c r="H876" s="786">
        <v>44146</v>
      </c>
      <c r="I876" s="785" t="s">
        <v>12307</v>
      </c>
      <c r="J876" s="785" t="s">
        <v>629</v>
      </c>
      <c r="K876" s="785" t="s">
        <v>12308</v>
      </c>
      <c r="L876" s="785" t="s">
        <v>12309</v>
      </c>
      <c r="M876" s="785"/>
      <c r="N876" s="785"/>
      <c r="O876" s="785" t="s">
        <v>12310</v>
      </c>
      <c r="P876" s="787">
        <v>37.324911999999998</v>
      </c>
      <c r="Q876" s="787">
        <v>0.99068699999999998</v>
      </c>
      <c r="R876" s="785" t="s">
        <v>4535</v>
      </c>
      <c r="S876" s="785" t="s">
        <v>11854</v>
      </c>
      <c r="T876" s="785" t="s">
        <v>12297</v>
      </c>
      <c r="U876" s="785" t="s">
        <v>12311</v>
      </c>
      <c r="V876" s="785">
        <v>6</v>
      </c>
      <c r="W876" s="785" t="s">
        <v>2608</v>
      </c>
      <c r="X876" s="785" t="s">
        <v>3179</v>
      </c>
      <c r="Y876" s="615" t="str">
        <f t="shared" si="13"/>
        <v>James Musyoka</v>
      </c>
      <c r="Z876" s="785" t="s">
        <v>2599</v>
      </c>
      <c r="AA876" s="785" t="s">
        <v>5464</v>
      </c>
      <c r="AB876" s="785" t="s">
        <v>2609</v>
      </c>
      <c r="AC876" s="785" t="s">
        <v>2610</v>
      </c>
      <c r="AD876" s="786">
        <v>44209</v>
      </c>
    </row>
    <row r="877" spans="1:30" ht="15.75">
      <c r="A877" s="785" t="s">
        <v>4301</v>
      </c>
      <c r="B877" s="785" t="s">
        <v>26538</v>
      </c>
      <c r="C877" s="785" t="s">
        <v>4303</v>
      </c>
      <c r="D877" s="785" t="s">
        <v>2599</v>
      </c>
      <c r="E877" s="785" t="s">
        <v>25339</v>
      </c>
      <c r="F877" s="786">
        <v>43577</v>
      </c>
      <c r="G877" s="785" t="s">
        <v>12306</v>
      </c>
      <c r="H877" s="786">
        <v>44146</v>
      </c>
      <c r="I877" s="785" t="s">
        <v>26539</v>
      </c>
      <c r="J877" s="785" t="s">
        <v>627</v>
      </c>
      <c r="K877" s="785" t="s">
        <v>26540</v>
      </c>
      <c r="L877" s="785" t="s">
        <v>26541</v>
      </c>
      <c r="M877" s="785" t="s">
        <v>26542</v>
      </c>
      <c r="N877" s="785"/>
      <c r="O877" s="785"/>
      <c r="P877" s="787">
        <v>35.399132000000002</v>
      </c>
      <c r="Q877" s="787">
        <v>-0.109386</v>
      </c>
      <c r="R877" s="785" t="s">
        <v>2053</v>
      </c>
      <c r="S877" s="785" t="s">
        <v>2715</v>
      </c>
      <c r="T877" s="785" t="s">
        <v>4310</v>
      </c>
      <c r="U877" s="785" t="s">
        <v>4638</v>
      </c>
      <c r="V877" s="785">
        <v>4</v>
      </c>
      <c r="W877" s="785" t="s">
        <v>5579</v>
      </c>
      <c r="X877" s="785"/>
      <c r="Y877" s="615" t="str">
        <f t="shared" si="13"/>
        <v>Benjamin Cheruiyot</v>
      </c>
      <c r="Z877" s="785" t="s">
        <v>2599</v>
      </c>
      <c r="AA877" s="785" t="s">
        <v>4314</v>
      </c>
      <c r="AB877" s="785" t="s">
        <v>2683</v>
      </c>
      <c r="AC877" s="785" t="s">
        <v>2606</v>
      </c>
      <c r="AD877" s="786">
        <v>44157</v>
      </c>
    </row>
    <row r="878" spans="1:30" ht="15.75">
      <c r="A878" s="785" t="s">
        <v>4301</v>
      </c>
      <c r="B878" s="785" t="s">
        <v>9467</v>
      </c>
      <c r="C878" s="785" t="s">
        <v>4303</v>
      </c>
      <c r="D878" s="785" t="s">
        <v>2599</v>
      </c>
      <c r="E878" s="785" t="s">
        <v>9468</v>
      </c>
      <c r="F878" s="786">
        <v>44109</v>
      </c>
      <c r="G878" s="785" t="s">
        <v>9469</v>
      </c>
      <c r="H878" s="786">
        <v>44145</v>
      </c>
      <c r="I878" s="785" t="s">
        <v>9470</v>
      </c>
      <c r="J878" s="785" t="s">
        <v>629</v>
      </c>
      <c r="K878" s="785" t="s">
        <v>2612</v>
      </c>
      <c r="L878" s="785" t="s">
        <v>9471</v>
      </c>
      <c r="M878" s="785"/>
      <c r="N878" s="785"/>
      <c r="O878" s="785" t="s">
        <v>9472</v>
      </c>
      <c r="P878" s="787">
        <v>37.146720999999999</v>
      </c>
      <c r="Q878" s="787">
        <v>-0.71294400000000002</v>
      </c>
      <c r="R878" s="785" t="s">
        <v>1030</v>
      </c>
      <c r="S878" s="785" t="s">
        <v>2220</v>
      </c>
      <c r="T878" s="785" t="s">
        <v>4191</v>
      </c>
      <c r="U878" s="785" t="s">
        <v>9473</v>
      </c>
      <c r="V878" s="785">
        <v>12</v>
      </c>
      <c r="W878" s="785" t="s">
        <v>3212</v>
      </c>
      <c r="X878" s="785" t="s">
        <v>9474</v>
      </c>
      <c r="Y878" s="615" t="str">
        <f t="shared" si="13"/>
        <v>Francis kamande</v>
      </c>
      <c r="Z878" s="785" t="s">
        <v>2599</v>
      </c>
      <c r="AA878" s="785" t="s">
        <v>4314</v>
      </c>
      <c r="AB878" s="785" t="s">
        <v>2605</v>
      </c>
      <c r="AC878" s="785" t="s">
        <v>2606</v>
      </c>
      <c r="AD878" s="786">
        <v>44204</v>
      </c>
    </row>
    <row r="879" spans="1:30" ht="15.75">
      <c r="A879" s="785" t="s">
        <v>4301</v>
      </c>
      <c r="B879" s="785" t="s">
        <v>12250</v>
      </c>
      <c r="C879" s="785" t="s">
        <v>4379</v>
      </c>
      <c r="D879" s="785" t="s">
        <v>4418</v>
      </c>
      <c r="E879" s="785" t="s">
        <v>12251</v>
      </c>
      <c r="F879" s="786">
        <v>44128</v>
      </c>
      <c r="G879" s="785" t="s">
        <v>9469</v>
      </c>
      <c r="H879" s="786">
        <v>44145</v>
      </c>
      <c r="I879" s="785" t="s">
        <v>12252</v>
      </c>
      <c r="J879" s="785" t="s">
        <v>629</v>
      </c>
      <c r="K879" s="785" t="s">
        <v>12253</v>
      </c>
      <c r="L879" s="785" t="s">
        <v>12254</v>
      </c>
      <c r="M879" s="785"/>
      <c r="N879" s="785"/>
      <c r="O879" s="785" t="s">
        <v>12255</v>
      </c>
      <c r="P879" s="787">
        <v>36.985013000000002</v>
      </c>
      <c r="Q879" s="787">
        <v>0.62296700000000005</v>
      </c>
      <c r="R879" s="785" t="s">
        <v>12031</v>
      </c>
      <c r="S879" s="785" t="s">
        <v>12031</v>
      </c>
      <c r="T879" s="785" t="s">
        <v>12043</v>
      </c>
      <c r="U879" s="785" t="s">
        <v>12249</v>
      </c>
      <c r="V879" s="785">
        <v>6</v>
      </c>
      <c r="W879" s="785" t="s">
        <v>2608</v>
      </c>
      <c r="X879" s="785" t="s">
        <v>3179</v>
      </c>
      <c r="Y879" s="615" t="str">
        <f t="shared" si="13"/>
        <v>James Musyoka</v>
      </c>
      <c r="Z879" s="785" t="s">
        <v>2599</v>
      </c>
      <c r="AA879" s="785" t="s">
        <v>5464</v>
      </c>
      <c r="AB879" s="785" t="s">
        <v>2609</v>
      </c>
      <c r="AC879" s="785" t="s">
        <v>2610</v>
      </c>
      <c r="AD879" s="786">
        <v>44213</v>
      </c>
    </row>
    <row r="880" spans="1:30" ht="15.75">
      <c r="A880" s="785" t="s">
        <v>4301</v>
      </c>
      <c r="B880" s="785" t="s">
        <v>21368</v>
      </c>
      <c r="C880" s="785" t="s">
        <v>4303</v>
      </c>
      <c r="D880" s="785" t="s">
        <v>2599</v>
      </c>
      <c r="E880" s="785" t="s">
        <v>11619</v>
      </c>
      <c r="F880" s="786">
        <v>44130</v>
      </c>
      <c r="G880" s="785" t="s">
        <v>9469</v>
      </c>
      <c r="H880" s="786">
        <v>44145</v>
      </c>
      <c r="I880" s="785" t="s">
        <v>21369</v>
      </c>
      <c r="J880" s="785" t="s">
        <v>629</v>
      </c>
      <c r="K880" s="785" t="s">
        <v>21370</v>
      </c>
      <c r="L880" s="785" t="s">
        <v>21371</v>
      </c>
      <c r="M880" s="785"/>
      <c r="N880" s="785"/>
      <c r="O880" s="785" t="s">
        <v>21372</v>
      </c>
      <c r="P880" s="787">
        <v>37.660772999999999</v>
      </c>
      <c r="Q880" s="787">
        <v>0.63792800000000005</v>
      </c>
      <c r="R880" s="785" t="s">
        <v>4535</v>
      </c>
      <c r="S880" s="785" t="s">
        <v>11854</v>
      </c>
      <c r="T880" s="785" t="s">
        <v>21373</v>
      </c>
      <c r="U880" s="785" t="s">
        <v>3165</v>
      </c>
      <c r="V880" s="785">
        <v>6</v>
      </c>
      <c r="W880" s="785" t="s">
        <v>2608</v>
      </c>
      <c r="X880" s="785" t="s">
        <v>21331</v>
      </c>
      <c r="Y880" s="615" t="str">
        <f t="shared" si="13"/>
        <v>Robert wanjiku</v>
      </c>
      <c r="Z880" s="785" t="s">
        <v>2599</v>
      </c>
      <c r="AA880" s="785" t="s">
        <v>5464</v>
      </c>
      <c r="AB880" s="785" t="s">
        <v>2609</v>
      </c>
      <c r="AC880" s="785" t="s">
        <v>2610</v>
      </c>
      <c r="AD880" s="786">
        <v>44213</v>
      </c>
    </row>
    <row r="881" spans="1:30" ht="15.75">
      <c r="A881" s="785" t="s">
        <v>4301</v>
      </c>
      <c r="B881" s="785" t="s">
        <v>23516</v>
      </c>
      <c r="C881" s="785" t="s">
        <v>4303</v>
      </c>
      <c r="D881" s="785" t="s">
        <v>2599</v>
      </c>
      <c r="E881" s="785" t="s">
        <v>7974</v>
      </c>
      <c r="F881" s="786">
        <v>44105</v>
      </c>
      <c r="G881" s="785" t="s">
        <v>9469</v>
      </c>
      <c r="H881" s="786">
        <v>44145</v>
      </c>
      <c r="I881" s="785" t="s">
        <v>23517</v>
      </c>
      <c r="J881" s="785" t="s">
        <v>627</v>
      </c>
      <c r="K881" s="785" t="s">
        <v>23518</v>
      </c>
      <c r="L881" s="785" t="s">
        <v>23519</v>
      </c>
      <c r="M881" s="785"/>
      <c r="N881" s="785"/>
      <c r="O881" s="785" t="s">
        <v>23520</v>
      </c>
      <c r="P881" s="787">
        <v>35.918326999999998</v>
      </c>
      <c r="Q881" s="787">
        <v>-9.5570000000000002E-2</v>
      </c>
      <c r="R881" s="785" t="s">
        <v>695</v>
      </c>
      <c r="S881" s="785" t="s">
        <v>1011</v>
      </c>
      <c r="T881" s="785" t="s">
        <v>2925</v>
      </c>
      <c r="U881" s="785" t="s">
        <v>3848</v>
      </c>
      <c r="V881" s="785">
        <v>10</v>
      </c>
      <c r="W881" s="785" t="s">
        <v>23165</v>
      </c>
      <c r="X881" s="785" t="s">
        <v>23165</v>
      </c>
      <c r="Y881" s="615" t="str">
        <f t="shared" si="13"/>
        <v>Simon Kabucho</v>
      </c>
      <c r="Z881" s="785" t="s">
        <v>2599</v>
      </c>
      <c r="AA881" s="785" t="s">
        <v>4314</v>
      </c>
      <c r="AB881" s="785" t="s">
        <v>2683</v>
      </c>
      <c r="AC881" s="785" t="s">
        <v>2606</v>
      </c>
      <c r="AD881" s="786">
        <v>44179</v>
      </c>
    </row>
    <row r="882" spans="1:30" ht="15.75">
      <c r="A882" s="785" t="s">
        <v>4301</v>
      </c>
      <c r="B882" s="785" t="s">
        <v>26149</v>
      </c>
      <c r="C882" s="785" t="s">
        <v>4303</v>
      </c>
      <c r="D882" s="785" t="s">
        <v>2599</v>
      </c>
      <c r="E882" s="785" t="s">
        <v>16512</v>
      </c>
      <c r="F882" s="786">
        <v>43698</v>
      </c>
      <c r="G882" s="785" t="s">
        <v>26150</v>
      </c>
      <c r="H882" s="786">
        <v>44144</v>
      </c>
      <c r="I882" s="785" t="s">
        <v>26151</v>
      </c>
      <c r="J882" s="785" t="s">
        <v>627</v>
      </c>
      <c r="K882" s="785" t="s">
        <v>2612</v>
      </c>
      <c r="L882" s="785" t="s">
        <v>26152</v>
      </c>
      <c r="M882" s="785"/>
      <c r="N882" s="785"/>
      <c r="O882" s="785"/>
      <c r="P882" s="787">
        <v>35.399054</v>
      </c>
      <c r="Q882" s="787">
        <v>-0.102441</v>
      </c>
      <c r="R882" s="785" t="s">
        <v>2053</v>
      </c>
      <c r="S882" s="785" t="s">
        <v>2715</v>
      </c>
      <c r="T882" s="785" t="s">
        <v>4310</v>
      </c>
      <c r="U882" s="785" t="s">
        <v>4638</v>
      </c>
      <c r="V882" s="785">
        <v>4</v>
      </c>
      <c r="W882" s="785" t="s">
        <v>3195</v>
      </c>
      <c r="X882" s="785"/>
      <c r="Y882" s="615" t="str">
        <f t="shared" si="13"/>
        <v>Benjamin Birgen</v>
      </c>
      <c r="Z882" s="785" t="s">
        <v>2599</v>
      </c>
      <c r="AA882" s="785" t="s">
        <v>4314</v>
      </c>
      <c r="AB882" s="785" t="s">
        <v>2683</v>
      </c>
      <c r="AC882" s="785" t="s">
        <v>2606</v>
      </c>
      <c r="AD882" s="786">
        <v>44157</v>
      </c>
    </row>
    <row r="883" spans="1:30" ht="15.75">
      <c r="A883" s="785" t="s">
        <v>4301</v>
      </c>
      <c r="B883" s="785" t="s">
        <v>12222</v>
      </c>
      <c r="C883" s="785" t="s">
        <v>4379</v>
      </c>
      <c r="D883" s="785" t="s">
        <v>4418</v>
      </c>
      <c r="E883" s="785" t="s">
        <v>4985</v>
      </c>
      <c r="F883" s="786">
        <v>44127</v>
      </c>
      <c r="G883" s="785" t="s">
        <v>12223</v>
      </c>
      <c r="H883" s="786">
        <v>44143</v>
      </c>
      <c r="I883" s="785" t="s">
        <v>12224</v>
      </c>
      <c r="J883" s="785" t="s">
        <v>629</v>
      </c>
      <c r="K883" s="785" t="s">
        <v>12225</v>
      </c>
      <c r="L883" s="785" t="s">
        <v>12226</v>
      </c>
      <c r="M883" s="785"/>
      <c r="N883" s="785"/>
      <c r="O883" s="785" t="s">
        <v>12227</v>
      </c>
      <c r="P883" s="787">
        <v>36.999045000000002</v>
      </c>
      <c r="Q883" s="787">
        <v>0.57220199999999999</v>
      </c>
      <c r="R883" s="785" t="s">
        <v>12031</v>
      </c>
      <c r="S883" s="785" t="s">
        <v>12031</v>
      </c>
      <c r="T883" s="785" t="s">
        <v>12043</v>
      </c>
      <c r="U883" s="785" t="s">
        <v>12228</v>
      </c>
      <c r="V883" s="785">
        <v>6</v>
      </c>
      <c r="W883" s="785" t="s">
        <v>2608</v>
      </c>
      <c r="X883" s="785" t="s">
        <v>3179</v>
      </c>
      <c r="Y883" s="615" t="str">
        <f t="shared" si="13"/>
        <v>James Musyoka</v>
      </c>
      <c r="Z883" s="785" t="s">
        <v>2599</v>
      </c>
      <c r="AA883" s="785" t="s">
        <v>5464</v>
      </c>
      <c r="AB883" s="785" t="s">
        <v>2609</v>
      </c>
      <c r="AC883" s="785" t="s">
        <v>2610</v>
      </c>
      <c r="AD883" s="786">
        <v>44213</v>
      </c>
    </row>
    <row r="884" spans="1:30" ht="15.75">
      <c r="A884" s="785" t="s">
        <v>4301</v>
      </c>
      <c r="B884" s="785" t="s">
        <v>21320</v>
      </c>
      <c r="C884" s="785" t="s">
        <v>4379</v>
      </c>
      <c r="D884" s="785" t="s">
        <v>4418</v>
      </c>
      <c r="E884" s="785" t="s">
        <v>4985</v>
      </c>
      <c r="F884" s="786">
        <v>44127</v>
      </c>
      <c r="G884" s="785" t="s">
        <v>12223</v>
      </c>
      <c r="H884" s="786">
        <v>44143</v>
      </c>
      <c r="I884" s="785" t="s">
        <v>21321</v>
      </c>
      <c r="J884" s="785" t="s">
        <v>629</v>
      </c>
      <c r="K884" s="785" t="s">
        <v>21322</v>
      </c>
      <c r="L884" s="785" t="s">
        <v>21323</v>
      </c>
      <c r="M884" s="785"/>
      <c r="N884" s="785"/>
      <c r="O884" s="785" t="s">
        <v>21324</v>
      </c>
      <c r="P884" s="787">
        <v>37.004390000000001</v>
      </c>
      <c r="Q884" s="787">
        <v>0.56257299999999999</v>
      </c>
      <c r="R884" s="785" t="s">
        <v>12031</v>
      </c>
      <c r="S884" s="785" t="s">
        <v>12031</v>
      </c>
      <c r="T884" s="785" t="s">
        <v>12043</v>
      </c>
      <c r="U884" s="785" t="s">
        <v>21325</v>
      </c>
      <c r="V884" s="785">
        <v>6</v>
      </c>
      <c r="W884" s="785" t="s">
        <v>2608</v>
      </c>
      <c r="X884" s="785" t="s">
        <v>21176</v>
      </c>
      <c r="Y884" s="615" t="str">
        <f t="shared" si="13"/>
        <v>Robert Wanjiku</v>
      </c>
      <c r="Z884" s="785" t="s">
        <v>2599</v>
      </c>
      <c r="AA884" s="785" t="s">
        <v>5464</v>
      </c>
      <c r="AB884" s="785" t="s">
        <v>2609</v>
      </c>
      <c r="AC884" s="785" t="s">
        <v>2610</v>
      </c>
      <c r="AD884" s="786">
        <v>44213</v>
      </c>
    </row>
    <row r="885" spans="1:30" ht="15.75">
      <c r="A885" s="785" t="s">
        <v>4301</v>
      </c>
      <c r="B885" s="785" t="s">
        <v>11612</v>
      </c>
      <c r="C885" s="785" t="s">
        <v>4303</v>
      </c>
      <c r="D885" s="785" t="s">
        <v>2599</v>
      </c>
      <c r="E885" s="785" t="s">
        <v>11613</v>
      </c>
      <c r="F885" s="786">
        <v>44121</v>
      </c>
      <c r="G885" s="785" t="s">
        <v>11614</v>
      </c>
      <c r="H885" s="786">
        <v>44142</v>
      </c>
      <c r="I885" s="785" t="s">
        <v>11615</v>
      </c>
      <c r="J885" s="785" t="s">
        <v>627</v>
      </c>
      <c r="K885" s="785" t="s">
        <v>11616</v>
      </c>
      <c r="L885" s="785" t="s">
        <v>11617</v>
      </c>
      <c r="M885" s="785"/>
      <c r="N885" s="785"/>
      <c r="O885" s="785"/>
      <c r="P885" s="787">
        <v>35.151572999999999</v>
      </c>
      <c r="Q885" s="787">
        <v>0.29217599999999999</v>
      </c>
      <c r="R885" s="785" t="s">
        <v>916</v>
      </c>
      <c r="S885" s="785" t="s">
        <v>917</v>
      </c>
      <c r="T885" s="785" t="s">
        <v>3169</v>
      </c>
      <c r="U885" s="785" t="s">
        <v>3170</v>
      </c>
      <c r="V885" s="785">
        <v>8</v>
      </c>
      <c r="W885" s="785" t="s">
        <v>11598</v>
      </c>
      <c r="X885" s="785" t="s">
        <v>11599</v>
      </c>
      <c r="Y885" s="615" t="str">
        <f t="shared" si="13"/>
        <v>Isaac Sang</v>
      </c>
      <c r="Z885" s="785" t="s">
        <v>2599</v>
      </c>
      <c r="AA885" s="785" t="s">
        <v>4314</v>
      </c>
      <c r="AB885" s="785" t="s">
        <v>2683</v>
      </c>
      <c r="AC885" s="785" t="s">
        <v>2606</v>
      </c>
      <c r="AD885" s="786">
        <v>44153</v>
      </c>
    </row>
    <row r="886" spans="1:30" ht="15.75">
      <c r="A886" s="785" t="s">
        <v>4301</v>
      </c>
      <c r="B886" s="785" t="s">
        <v>18232</v>
      </c>
      <c r="C886" s="785" t="s">
        <v>4303</v>
      </c>
      <c r="D886" s="785" t="s">
        <v>2599</v>
      </c>
      <c r="E886" s="785" t="s">
        <v>18228</v>
      </c>
      <c r="F886" s="786">
        <v>44090</v>
      </c>
      <c r="G886" s="785" t="s">
        <v>12335</v>
      </c>
      <c r="H886" s="786">
        <v>44141</v>
      </c>
      <c r="I886" s="785" t="s">
        <v>18233</v>
      </c>
      <c r="J886" s="785" t="s">
        <v>627</v>
      </c>
      <c r="K886" s="785" t="s">
        <v>2612</v>
      </c>
      <c r="L886" s="785" t="s">
        <v>18234</v>
      </c>
      <c r="M886" s="785"/>
      <c r="N886" s="785"/>
      <c r="O886" s="785"/>
      <c r="P886" s="787">
        <v>35.362741</v>
      </c>
      <c r="Q886" s="787">
        <v>0.478267</v>
      </c>
      <c r="R886" s="785" t="s">
        <v>893</v>
      </c>
      <c r="S886" s="785" t="s">
        <v>2820</v>
      </c>
      <c r="T886" s="785" t="s">
        <v>2820</v>
      </c>
      <c r="U886" s="785" t="s">
        <v>7018</v>
      </c>
      <c r="V886" s="785">
        <v>8</v>
      </c>
      <c r="W886" s="785" t="s">
        <v>2722</v>
      </c>
      <c r="X886" s="785" t="s">
        <v>18203</v>
      </c>
      <c r="Y886" s="615" t="str">
        <f t="shared" si="13"/>
        <v>Ndima renewable Energy</v>
      </c>
      <c r="Z886" s="785" t="s">
        <v>2599</v>
      </c>
      <c r="AA886" s="785" t="s">
        <v>4349</v>
      </c>
      <c r="AB886" s="785" t="s">
        <v>2683</v>
      </c>
      <c r="AC886" s="785" t="s">
        <v>2606</v>
      </c>
      <c r="AD886" s="786">
        <v>44215</v>
      </c>
    </row>
    <row r="887" spans="1:30" ht="15.75">
      <c r="A887" s="785" t="s">
        <v>4301</v>
      </c>
      <c r="B887" s="785" t="s">
        <v>12352</v>
      </c>
      <c r="C887" s="785" t="s">
        <v>4303</v>
      </c>
      <c r="D887" s="785" t="s">
        <v>2599</v>
      </c>
      <c r="E887" s="785" t="s">
        <v>9468</v>
      </c>
      <c r="F887" s="786">
        <v>44109</v>
      </c>
      <c r="G887" s="785" t="s">
        <v>12299</v>
      </c>
      <c r="H887" s="786">
        <v>44140</v>
      </c>
      <c r="I887" s="785" t="s">
        <v>12353</v>
      </c>
      <c r="J887" s="785" t="s">
        <v>629</v>
      </c>
      <c r="K887" s="785" t="s">
        <v>2612</v>
      </c>
      <c r="L887" s="785" t="s">
        <v>12354</v>
      </c>
      <c r="M887" s="785"/>
      <c r="N887" s="785"/>
      <c r="O887" s="785" t="s">
        <v>12355</v>
      </c>
      <c r="P887" s="787">
        <v>37.322163000000003</v>
      </c>
      <c r="Q887" s="787">
        <v>0.98354799999999998</v>
      </c>
      <c r="R887" s="785" t="s">
        <v>4535</v>
      </c>
      <c r="S887" s="785" t="s">
        <v>11854</v>
      </c>
      <c r="T887" s="785" t="s">
        <v>12297</v>
      </c>
      <c r="U887" s="785" t="s">
        <v>12356</v>
      </c>
      <c r="V887" s="785">
        <v>6</v>
      </c>
      <c r="W887" s="785" t="s">
        <v>2608</v>
      </c>
      <c r="X887" s="785" t="s">
        <v>3179</v>
      </c>
      <c r="Y887" s="615" t="str">
        <f t="shared" si="13"/>
        <v>James Musyoka</v>
      </c>
      <c r="Z887" s="785" t="s">
        <v>2599</v>
      </c>
      <c r="AA887" s="785" t="s">
        <v>5464</v>
      </c>
      <c r="AB887" s="785" t="s">
        <v>2609</v>
      </c>
      <c r="AC887" s="785" t="s">
        <v>2610</v>
      </c>
      <c r="AD887" s="786">
        <v>44209</v>
      </c>
    </row>
    <row r="888" spans="1:30" ht="15.75">
      <c r="A888" s="785" t="s">
        <v>4301</v>
      </c>
      <c r="B888" s="785" t="s">
        <v>19813</v>
      </c>
      <c r="C888" s="785" t="s">
        <v>4303</v>
      </c>
      <c r="D888" s="785" t="s">
        <v>2599</v>
      </c>
      <c r="E888" s="785" t="s">
        <v>12244</v>
      </c>
      <c r="F888" s="786">
        <v>44124</v>
      </c>
      <c r="G888" s="785" t="s">
        <v>12299</v>
      </c>
      <c r="H888" s="786">
        <v>44140</v>
      </c>
      <c r="I888" s="785" t="s">
        <v>19814</v>
      </c>
      <c r="J888" s="785" t="s">
        <v>629</v>
      </c>
      <c r="K888" s="785">
        <v>99999</v>
      </c>
      <c r="L888" s="785" t="s">
        <v>19815</v>
      </c>
      <c r="M888" s="785"/>
      <c r="N888" s="785"/>
      <c r="O888" s="785" t="s">
        <v>19816</v>
      </c>
      <c r="P888" s="787">
        <v>37.437784999999998</v>
      </c>
      <c r="Q888" s="787">
        <v>-2.8880430000000001</v>
      </c>
      <c r="R888" s="785" t="s">
        <v>1325</v>
      </c>
      <c r="S888" s="785" t="s">
        <v>2847</v>
      </c>
      <c r="T888" s="785" t="s">
        <v>2847</v>
      </c>
      <c r="U888" s="785" t="s">
        <v>2924</v>
      </c>
      <c r="V888" s="785">
        <v>10</v>
      </c>
      <c r="W888" s="785" t="s">
        <v>19787</v>
      </c>
      <c r="X888" s="785" t="s">
        <v>2850</v>
      </c>
      <c r="Y888" s="615" t="str">
        <f t="shared" si="13"/>
        <v>Peter Mbithi Kiniu</v>
      </c>
      <c r="Z888" s="785" t="s">
        <v>2599</v>
      </c>
      <c r="AA888" s="785" t="s">
        <v>4314</v>
      </c>
      <c r="AB888" s="785" t="s">
        <v>2683</v>
      </c>
      <c r="AC888" s="785" t="s">
        <v>2606</v>
      </c>
      <c r="AD888" s="786">
        <v>44161</v>
      </c>
    </row>
    <row r="889" spans="1:30" ht="15.75">
      <c r="A889" s="785" t="s">
        <v>4301</v>
      </c>
      <c r="B889" s="785" t="s">
        <v>21305</v>
      </c>
      <c r="C889" s="785" t="s">
        <v>4303</v>
      </c>
      <c r="D889" s="785" t="s">
        <v>2599</v>
      </c>
      <c r="E889" s="785" t="s">
        <v>11613</v>
      </c>
      <c r="F889" s="786">
        <v>44121</v>
      </c>
      <c r="G889" s="785" t="s">
        <v>12299</v>
      </c>
      <c r="H889" s="786">
        <v>44140</v>
      </c>
      <c r="I889" s="785" t="s">
        <v>21306</v>
      </c>
      <c r="J889" s="785" t="s">
        <v>629</v>
      </c>
      <c r="K889" s="785" t="s">
        <v>21307</v>
      </c>
      <c r="L889" s="785" t="s">
        <v>21308</v>
      </c>
      <c r="M889" s="785"/>
      <c r="N889" s="785"/>
      <c r="O889" s="785" t="s">
        <v>21309</v>
      </c>
      <c r="P889" s="787">
        <v>36.985897000000001</v>
      </c>
      <c r="Q889" s="787">
        <v>0.62466999999999995</v>
      </c>
      <c r="R889" s="785" t="s">
        <v>12031</v>
      </c>
      <c r="S889" s="785" t="s">
        <v>12031</v>
      </c>
      <c r="T889" s="785" t="s">
        <v>12043</v>
      </c>
      <c r="U889" s="785" t="s">
        <v>12249</v>
      </c>
      <c r="V889" s="785">
        <v>6</v>
      </c>
      <c r="W889" s="785" t="s">
        <v>2608</v>
      </c>
      <c r="X889" s="785" t="s">
        <v>21176</v>
      </c>
      <c r="Y889" s="615" t="str">
        <f t="shared" si="13"/>
        <v>Robert Wanjiku</v>
      </c>
      <c r="Z889" s="785" t="s">
        <v>2599</v>
      </c>
      <c r="AA889" s="785" t="s">
        <v>5464</v>
      </c>
      <c r="AB889" s="785" t="s">
        <v>2609</v>
      </c>
      <c r="AC889" s="785" t="s">
        <v>2610</v>
      </c>
      <c r="AD889" s="786">
        <v>44211</v>
      </c>
    </row>
    <row r="890" spans="1:30" ht="15.75">
      <c r="A890" s="785" t="s">
        <v>4301</v>
      </c>
      <c r="B890" s="785" t="s">
        <v>9672</v>
      </c>
      <c r="C890" s="785" t="s">
        <v>4303</v>
      </c>
      <c r="D890" s="785" t="s">
        <v>2599</v>
      </c>
      <c r="E890" s="785" t="s">
        <v>9673</v>
      </c>
      <c r="F890" s="786">
        <v>44139</v>
      </c>
      <c r="G890" s="785" t="s">
        <v>9673</v>
      </c>
      <c r="H890" s="786">
        <v>44139</v>
      </c>
      <c r="I890" s="785" t="s">
        <v>9674</v>
      </c>
      <c r="J890" s="785" t="s">
        <v>629</v>
      </c>
      <c r="K890" s="785" t="s">
        <v>2612</v>
      </c>
      <c r="L890" s="785" t="s">
        <v>9675</v>
      </c>
      <c r="M890" s="785"/>
      <c r="N890" s="785"/>
      <c r="O890" s="785" t="s">
        <v>9676</v>
      </c>
      <c r="P890" s="787">
        <v>36.939579999999999</v>
      </c>
      <c r="Q890" s="787">
        <v>-5.5226999999999998E-2</v>
      </c>
      <c r="R890" s="785" t="s">
        <v>960</v>
      </c>
      <c r="S890" s="785" t="s">
        <v>961</v>
      </c>
      <c r="T890" s="785" t="s">
        <v>9677</v>
      </c>
      <c r="U890" s="785" t="s">
        <v>9678</v>
      </c>
      <c r="V890" s="785">
        <v>6</v>
      </c>
      <c r="W890" s="785" t="s">
        <v>9679</v>
      </c>
      <c r="X890" s="785" t="s">
        <v>9680</v>
      </c>
      <c r="Y890" s="615" t="str">
        <f t="shared" si="13"/>
        <v>Francis Nyaga</v>
      </c>
      <c r="Z890" s="785" t="s">
        <v>2599</v>
      </c>
      <c r="AA890" s="785" t="s">
        <v>4314</v>
      </c>
      <c r="AB890" s="785" t="s">
        <v>2683</v>
      </c>
      <c r="AC890" s="785" t="s">
        <v>2606</v>
      </c>
      <c r="AD890" s="786">
        <v>44139</v>
      </c>
    </row>
    <row r="891" spans="1:30" ht="15.75">
      <c r="A891" s="785" t="s">
        <v>4301</v>
      </c>
      <c r="B891" s="785" t="s">
        <v>9686</v>
      </c>
      <c r="C891" s="785" t="s">
        <v>4303</v>
      </c>
      <c r="D891" s="785" t="s">
        <v>2599</v>
      </c>
      <c r="E891" s="785" t="s">
        <v>9673</v>
      </c>
      <c r="F891" s="786">
        <v>44139</v>
      </c>
      <c r="G891" s="785" t="s">
        <v>9673</v>
      </c>
      <c r="H891" s="786">
        <v>44139</v>
      </c>
      <c r="I891" s="785" t="s">
        <v>9687</v>
      </c>
      <c r="J891" s="785" t="s">
        <v>629</v>
      </c>
      <c r="K891" s="785" t="s">
        <v>2612</v>
      </c>
      <c r="L891" s="785" t="s">
        <v>9688</v>
      </c>
      <c r="M891" s="785"/>
      <c r="N891" s="785"/>
      <c r="O891" s="785" t="s">
        <v>9689</v>
      </c>
      <c r="P891" s="787">
        <v>36.953408000000003</v>
      </c>
      <c r="Q891" s="787">
        <v>-9.9832000000000004E-2</v>
      </c>
      <c r="R891" s="785" t="s">
        <v>960</v>
      </c>
      <c r="S891" s="785" t="s">
        <v>961</v>
      </c>
      <c r="T891" s="785" t="s">
        <v>3017</v>
      </c>
      <c r="U891" s="785" t="s">
        <v>629</v>
      </c>
      <c r="V891" s="785">
        <v>8</v>
      </c>
      <c r="W891" s="785" t="s">
        <v>9679</v>
      </c>
      <c r="X891" s="785" t="s">
        <v>9680</v>
      </c>
      <c r="Y891" s="615" t="str">
        <f t="shared" si="13"/>
        <v>Francis Nyaga</v>
      </c>
      <c r="Z891" s="785" t="s">
        <v>2599</v>
      </c>
      <c r="AA891" s="785" t="s">
        <v>4314</v>
      </c>
      <c r="AB891" s="785" t="s">
        <v>2683</v>
      </c>
      <c r="AC891" s="785" t="s">
        <v>2606</v>
      </c>
      <c r="AD891" s="786">
        <v>44139</v>
      </c>
    </row>
    <row r="892" spans="1:30" ht="15.75">
      <c r="A892" s="785" t="s">
        <v>4301</v>
      </c>
      <c r="B892" s="785" t="s">
        <v>9690</v>
      </c>
      <c r="C892" s="785" t="s">
        <v>4303</v>
      </c>
      <c r="D892" s="785" t="s">
        <v>2599</v>
      </c>
      <c r="E892" s="785" t="s">
        <v>9673</v>
      </c>
      <c r="F892" s="786">
        <v>44139</v>
      </c>
      <c r="G892" s="785" t="s">
        <v>9673</v>
      </c>
      <c r="H892" s="786">
        <v>44139</v>
      </c>
      <c r="I892" s="785" t="s">
        <v>9691</v>
      </c>
      <c r="J892" s="785" t="s">
        <v>629</v>
      </c>
      <c r="K892" s="785" t="s">
        <v>2612</v>
      </c>
      <c r="L892" s="785" t="s">
        <v>9692</v>
      </c>
      <c r="M892" s="785" t="s">
        <v>9693</v>
      </c>
      <c r="N892" s="785"/>
      <c r="O892" s="785" t="s">
        <v>9694</v>
      </c>
      <c r="P892" s="787">
        <v>36.945197999999998</v>
      </c>
      <c r="Q892" s="787">
        <v>-9.4937999999999995E-2</v>
      </c>
      <c r="R892" s="785" t="s">
        <v>960</v>
      </c>
      <c r="S892" s="785" t="s">
        <v>961</v>
      </c>
      <c r="T892" s="785" t="s">
        <v>3017</v>
      </c>
      <c r="U892" s="785" t="s">
        <v>629</v>
      </c>
      <c r="V892" s="785">
        <v>8</v>
      </c>
      <c r="W892" s="785" t="s">
        <v>9679</v>
      </c>
      <c r="X892" s="785" t="s">
        <v>9680</v>
      </c>
      <c r="Y892" s="615" t="str">
        <f t="shared" si="13"/>
        <v>Francis Nyaga</v>
      </c>
      <c r="Z892" s="785" t="s">
        <v>2599</v>
      </c>
      <c r="AA892" s="785" t="s">
        <v>4314</v>
      </c>
      <c r="AB892" s="785" t="s">
        <v>2683</v>
      </c>
      <c r="AC892" s="785" t="s">
        <v>2606</v>
      </c>
      <c r="AD892" s="786">
        <v>44139</v>
      </c>
    </row>
    <row r="893" spans="1:30" ht="15.75">
      <c r="A893" s="785" t="s">
        <v>4301</v>
      </c>
      <c r="B893" s="785" t="s">
        <v>9695</v>
      </c>
      <c r="C893" s="785" t="s">
        <v>4303</v>
      </c>
      <c r="D893" s="785" t="s">
        <v>2599</v>
      </c>
      <c r="E893" s="785" t="s">
        <v>9673</v>
      </c>
      <c r="F893" s="786">
        <v>44139</v>
      </c>
      <c r="G893" s="785" t="s">
        <v>9673</v>
      </c>
      <c r="H893" s="786">
        <v>44139</v>
      </c>
      <c r="I893" s="785" t="s">
        <v>9696</v>
      </c>
      <c r="J893" s="785" t="s">
        <v>627</v>
      </c>
      <c r="K893" s="785" t="s">
        <v>2612</v>
      </c>
      <c r="L893" s="785" t="s">
        <v>9697</v>
      </c>
      <c r="M893" s="785"/>
      <c r="N893" s="785"/>
      <c r="O893" s="785" t="s">
        <v>9698</v>
      </c>
      <c r="P893" s="787">
        <v>36.952162000000001</v>
      </c>
      <c r="Q893" s="787">
        <v>-6.0796999999999997E-2</v>
      </c>
      <c r="R893" s="785" t="s">
        <v>960</v>
      </c>
      <c r="S893" s="785" t="s">
        <v>961</v>
      </c>
      <c r="T893" s="785" t="s">
        <v>3017</v>
      </c>
      <c r="U893" s="785" t="s">
        <v>3009</v>
      </c>
      <c r="V893" s="785">
        <v>8</v>
      </c>
      <c r="W893" s="785" t="s">
        <v>9679</v>
      </c>
      <c r="X893" s="785" t="s">
        <v>9680</v>
      </c>
      <c r="Y893" s="615" t="str">
        <f t="shared" si="13"/>
        <v>Francis Nyaga</v>
      </c>
      <c r="Z893" s="785" t="s">
        <v>2599</v>
      </c>
      <c r="AA893" s="785" t="s">
        <v>4314</v>
      </c>
      <c r="AB893" s="785" t="s">
        <v>2683</v>
      </c>
      <c r="AC893" s="785" t="s">
        <v>2606</v>
      </c>
      <c r="AD893" s="786">
        <v>44139</v>
      </c>
    </row>
    <row r="894" spans="1:30" ht="15.75">
      <c r="A894" s="785" t="s">
        <v>4301</v>
      </c>
      <c r="B894" s="785" t="s">
        <v>12229</v>
      </c>
      <c r="C894" s="785" t="s">
        <v>4379</v>
      </c>
      <c r="D894" s="785" t="s">
        <v>2598</v>
      </c>
      <c r="E894" s="785" t="s">
        <v>12230</v>
      </c>
      <c r="F894" s="786">
        <v>44123</v>
      </c>
      <c r="G894" s="785" t="s">
        <v>9673</v>
      </c>
      <c r="H894" s="786">
        <v>44139</v>
      </c>
      <c r="I894" s="785" t="s">
        <v>12231</v>
      </c>
      <c r="J894" s="785" t="s">
        <v>629</v>
      </c>
      <c r="K894" s="785" t="s">
        <v>12232</v>
      </c>
      <c r="L894" s="785" t="s">
        <v>12233</v>
      </c>
      <c r="M894" s="785"/>
      <c r="N894" s="785"/>
      <c r="O894" s="785" t="s">
        <v>12234</v>
      </c>
      <c r="P894" s="787">
        <v>36.965026999999999</v>
      </c>
      <c r="Q894" s="787">
        <v>0.61246699999999998</v>
      </c>
      <c r="R894" s="785" t="s">
        <v>12031</v>
      </c>
      <c r="S894" s="785" t="s">
        <v>12031</v>
      </c>
      <c r="T894" s="785" t="s">
        <v>12043</v>
      </c>
      <c r="U894" s="785" t="s">
        <v>12061</v>
      </c>
      <c r="V894" s="785">
        <v>6</v>
      </c>
      <c r="W894" s="785" t="s">
        <v>2608</v>
      </c>
      <c r="X894" s="785" t="s">
        <v>3179</v>
      </c>
      <c r="Y894" s="615" t="str">
        <f t="shared" si="13"/>
        <v>James Musyoka</v>
      </c>
      <c r="Z894" s="785" t="s">
        <v>2599</v>
      </c>
      <c r="AA894" s="785" t="s">
        <v>5464</v>
      </c>
      <c r="AB894" s="785" t="s">
        <v>2609</v>
      </c>
      <c r="AC894" s="785" t="s">
        <v>2610</v>
      </c>
      <c r="AD894" s="786">
        <v>44213</v>
      </c>
    </row>
    <row r="895" spans="1:30" ht="15.75">
      <c r="A895" s="785" t="s">
        <v>4301</v>
      </c>
      <c r="B895" s="785" t="s">
        <v>14612</v>
      </c>
      <c r="C895" s="785" t="s">
        <v>4303</v>
      </c>
      <c r="D895" s="785" t="s">
        <v>2599</v>
      </c>
      <c r="E895" s="785" t="s">
        <v>9673</v>
      </c>
      <c r="F895" s="786">
        <v>44139</v>
      </c>
      <c r="G895" s="785" t="s">
        <v>9673</v>
      </c>
      <c r="H895" s="786">
        <v>44139</v>
      </c>
      <c r="I895" s="785" t="s">
        <v>14613</v>
      </c>
      <c r="J895" s="785" t="s">
        <v>627</v>
      </c>
      <c r="K895" s="785" t="s">
        <v>2612</v>
      </c>
      <c r="L895" s="785" t="s">
        <v>14614</v>
      </c>
      <c r="M895" s="785"/>
      <c r="N895" s="785"/>
      <c r="O895" s="785"/>
      <c r="P895" s="787">
        <v>36.947831999999998</v>
      </c>
      <c r="Q895" s="787">
        <v>-6.2926999999999997E-2</v>
      </c>
      <c r="R895" s="785" t="s">
        <v>960</v>
      </c>
      <c r="S895" s="785" t="s">
        <v>961</v>
      </c>
      <c r="T895" s="785" t="s">
        <v>3017</v>
      </c>
      <c r="U895" s="785" t="s">
        <v>3017</v>
      </c>
      <c r="V895" s="785">
        <v>6</v>
      </c>
      <c r="W895" s="785" t="s">
        <v>9679</v>
      </c>
      <c r="X895" s="785" t="s">
        <v>14615</v>
      </c>
      <c r="Y895" s="615" t="str">
        <f t="shared" si="13"/>
        <v>Joseph</v>
      </c>
      <c r="Z895" s="785" t="s">
        <v>2599</v>
      </c>
      <c r="AA895" s="785" t="s">
        <v>4314</v>
      </c>
      <c r="AB895" s="785" t="s">
        <v>2683</v>
      </c>
      <c r="AC895" s="785" t="s">
        <v>2606</v>
      </c>
      <c r="AD895" s="786">
        <v>44139</v>
      </c>
    </row>
    <row r="896" spans="1:30" ht="15.75">
      <c r="A896" s="785" t="s">
        <v>4301</v>
      </c>
      <c r="B896" s="785" t="s">
        <v>16610</v>
      </c>
      <c r="C896" s="785" t="s">
        <v>4303</v>
      </c>
      <c r="D896" s="785" t="s">
        <v>2599</v>
      </c>
      <c r="E896" s="785" t="s">
        <v>8265</v>
      </c>
      <c r="F896" s="786">
        <v>43974</v>
      </c>
      <c r="G896" s="785" t="s">
        <v>9673</v>
      </c>
      <c r="H896" s="786">
        <v>44139</v>
      </c>
      <c r="I896" s="785" t="s">
        <v>16611</v>
      </c>
      <c r="J896" s="785" t="s">
        <v>629</v>
      </c>
      <c r="K896" s="785" t="s">
        <v>16612</v>
      </c>
      <c r="L896" s="785" t="s">
        <v>16613</v>
      </c>
      <c r="M896" s="785"/>
      <c r="N896" s="785"/>
      <c r="O896" s="785" t="s">
        <v>16614</v>
      </c>
      <c r="P896" s="787">
        <v>34.685386999999999</v>
      </c>
      <c r="Q896" s="787">
        <v>0.193022</v>
      </c>
      <c r="R896" s="785" t="s">
        <v>1917</v>
      </c>
      <c r="S896" s="785" t="s">
        <v>1917</v>
      </c>
      <c r="T896" s="785" t="s">
        <v>11016</v>
      </c>
      <c r="U896" s="785" t="s">
        <v>16615</v>
      </c>
      <c r="V896" s="785">
        <v>12</v>
      </c>
      <c r="W896" s="785" t="s">
        <v>15828</v>
      </c>
      <c r="X896" s="785" t="s">
        <v>15828</v>
      </c>
      <c r="Y896" s="615" t="str">
        <f t="shared" si="13"/>
        <v>Laban Okeyo</v>
      </c>
      <c r="Z896" s="785" t="s">
        <v>2599</v>
      </c>
      <c r="AA896" s="785" t="s">
        <v>4314</v>
      </c>
      <c r="AB896" s="785" t="s">
        <v>2605</v>
      </c>
      <c r="AC896" s="785" t="s">
        <v>2606</v>
      </c>
      <c r="AD896" s="786">
        <v>44729</v>
      </c>
    </row>
    <row r="897" spans="1:30" ht="15.75">
      <c r="A897" s="785" t="s">
        <v>4301</v>
      </c>
      <c r="B897" s="785" t="s">
        <v>27777</v>
      </c>
      <c r="C897" s="785" t="s">
        <v>4303</v>
      </c>
      <c r="D897" s="785" t="s">
        <v>2599</v>
      </c>
      <c r="E897" s="785" t="s">
        <v>9673</v>
      </c>
      <c r="F897" s="786">
        <v>44139</v>
      </c>
      <c r="G897" s="785" t="s">
        <v>9673</v>
      </c>
      <c r="H897" s="786">
        <v>44139</v>
      </c>
      <c r="I897" s="785" t="s">
        <v>27778</v>
      </c>
      <c r="J897" s="785" t="s">
        <v>627</v>
      </c>
      <c r="K897" s="785" t="s">
        <v>2612</v>
      </c>
      <c r="L897" s="785" t="s">
        <v>27779</v>
      </c>
      <c r="M897" s="785"/>
      <c r="N897" s="785"/>
      <c r="O897" s="785"/>
      <c r="P897" s="787">
        <v>36.944723000000003</v>
      </c>
      <c r="Q897" s="787">
        <v>-6.0420000000000001E-2</v>
      </c>
      <c r="R897" s="785" t="s">
        <v>960</v>
      </c>
      <c r="S897" s="785" t="s">
        <v>961</v>
      </c>
      <c r="T897" s="785" t="s">
        <v>3017</v>
      </c>
      <c r="U897" s="785" t="s">
        <v>9678</v>
      </c>
      <c r="V897" s="785">
        <v>6</v>
      </c>
      <c r="W897" s="785" t="s">
        <v>9679</v>
      </c>
      <c r="X897" s="785"/>
      <c r="Y897" s="615" t="str">
        <f t="shared" si="13"/>
        <v>Wambui Gituku</v>
      </c>
      <c r="Z897" s="785" t="s">
        <v>2599</v>
      </c>
      <c r="AA897" s="785" t="s">
        <v>4314</v>
      </c>
      <c r="AB897" s="785" t="s">
        <v>2683</v>
      </c>
      <c r="AC897" s="785" t="s">
        <v>2606</v>
      </c>
      <c r="AD897" s="786">
        <v>44139</v>
      </c>
    </row>
    <row r="898" spans="1:30" ht="15.75">
      <c r="A898" s="785" t="s">
        <v>4301</v>
      </c>
      <c r="B898" s="785" t="s">
        <v>9681</v>
      </c>
      <c r="C898" s="785" t="s">
        <v>4303</v>
      </c>
      <c r="D898" s="785" t="s">
        <v>2599</v>
      </c>
      <c r="E898" s="785" t="s">
        <v>9682</v>
      </c>
      <c r="F898" s="786">
        <v>44138</v>
      </c>
      <c r="G898" s="785" t="s">
        <v>9682</v>
      </c>
      <c r="H898" s="786">
        <v>44138</v>
      </c>
      <c r="I898" s="785" t="s">
        <v>9683</v>
      </c>
      <c r="J898" s="785" t="s">
        <v>627</v>
      </c>
      <c r="K898" s="785" t="s">
        <v>2612</v>
      </c>
      <c r="L898" s="785" t="s">
        <v>9684</v>
      </c>
      <c r="M898" s="785"/>
      <c r="N898" s="785"/>
      <c r="O898" s="785" t="s">
        <v>9685</v>
      </c>
      <c r="P898" s="787">
        <v>36.938363000000003</v>
      </c>
      <c r="Q898" s="787">
        <v>-0.11097700000000001</v>
      </c>
      <c r="R898" s="785" t="s">
        <v>960</v>
      </c>
      <c r="S898" s="785" t="s">
        <v>961</v>
      </c>
      <c r="T898" s="785" t="s">
        <v>3017</v>
      </c>
      <c r="U898" s="785" t="s">
        <v>629</v>
      </c>
      <c r="V898" s="785">
        <v>8</v>
      </c>
      <c r="W898" s="785" t="s">
        <v>9679</v>
      </c>
      <c r="X898" s="785" t="s">
        <v>9680</v>
      </c>
      <c r="Y898" s="615" t="str">
        <f t="shared" ref="Y898:Y961" si="14">IF(X898="",W898,X898)</f>
        <v>Francis Nyaga</v>
      </c>
      <c r="Z898" s="785" t="s">
        <v>2599</v>
      </c>
      <c r="AA898" s="785" t="s">
        <v>4314</v>
      </c>
      <c r="AB898" s="785" t="s">
        <v>2683</v>
      </c>
      <c r="AC898" s="785" t="s">
        <v>2606</v>
      </c>
      <c r="AD898" s="786">
        <v>44139</v>
      </c>
    </row>
    <row r="899" spans="1:30" ht="15.75">
      <c r="A899" s="785" t="s">
        <v>4301</v>
      </c>
      <c r="B899" s="785" t="s">
        <v>15225</v>
      </c>
      <c r="C899" s="785" t="s">
        <v>4379</v>
      </c>
      <c r="D899" s="785" t="s">
        <v>4418</v>
      </c>
      <c r="E899" s="785" t="s">
        <v>13811</v>
      </c>
      <c r="F899" s="786">
        <v>44002</v>
      </c>
      <c r="G899" s="785" t="s">
        <v>9682</v>
      </c>
      <c r="H899" s="786">
        <v>44138</v>
      </c>
      <c r="I899" s="785" t="s">
        <v>15226</v>
      </c>
      <c r="J899" s="785" t="s">
        <v>629</v>
      </c>
      <c r="K899" s="785" t="s">
        <v>15227</v>
      </c>
      <c r="L899" s="785" t="s">
        <v>15228</v>
      </c>
      <c r="M899" s="785"/>
      <c r="N899" s="785"/>
      <c r="O899" s="785" t="s">
        <v>15229</v>
      </c>
      <c r="P899" s="787">
        <v>37.514243</v>
      </c>
      <c r="Q899" s="787">
        <v>-1.849918</v>
      </c>
      <c r="R899" s="785" t="s">
        <v>728</v>
      </c>
      <c r="S899" s="785" t="s">
        <v>728</v>
      </c>
      <c r="T899" s="785" t="s">
        <v>3167</v>
      </c>
      <c r="U899" s="785" t="s">
        <v>15230</v>
      </c>
      <c r="V899" s="785">
        <v>12</v>
      </c>
      <c r="W899" s="785" t="s">
        <v>15172</v>
      </c>
      <c r="X899" s="785" t="s">
        <v>15172</v>
      </c>
      <c r="Y899" s="615" t="str">
        <f t="shared" si="14"/>
        <v>Jotham kaluma</v>
      </c>
      <c r="Z899" s="785" t="s">
        <v>2599</v>
      </c>
      <c r="AA899" s="785" t="s">
        <v>4314</v>
      </c>
      <c r="AB899" s="785" t="s">
        <v>2605</v>
      </c>
      <c r="AC899" s="785" t="s">
        <v>2606</v>
      </c>
      <c r="AD899" s="786">
        <v>44138</v>
      </c>
    </row>
    <row r="900" spans="1:30" ht="15.75">
      <c r="A900" s="785" t="s">
        <v>4301</v>
      </c>
      <c r="B900" s="785" t="s">
        <v>21315</v>
      </c>
      <c r="C900" s="785" t="s">
        <v>4303</v>
      </c>
      <c r="D900" s="785" t="s">
        <v>2599</v>
      </c>
      <c r="E900" s="785" t="s">
        <v>12292</v>
      </c>
      <c r="F900" s="786">
        <v>44122</v>
      </c>
      <c r="G900" s="785" t="s">
        <v>9682</v>
      </c>
      <c r="H900" s="786">
        <v>44138</v>
      </c>
      <c r="I900" s="785" t="s">
        <v>21316</v>
      </c>
      <c r="J900" s="785" t="s">
        <v>629</v>
      </c>
      <c r="K900" s="785" t="s">
        <v>21317</v>
      </c>
      <c r="L900" s="785" t="s">
        <v>21318</v>
      </c>
      <c r="M900" s="785"/>
      <c r="N900" s="785"/>
      <c r="O900" s="785" t="s">
        <v>21319</v>
      </c>
      <c r="P900" s="787">
        <v>36.993088</v>
      </c>
      <c r="Q900" s="787">
        <v>0.60370299999999999</v>
      </c>
      <c r="R900" s="785" t="s">
        <v>12031</v>
      </c>
      <c r="S900" s="785" t="s">
        <v>12031</v>
      </c>
      <c r="T900" s="785" t="s">
        <v>12043</v>
      </c>
      <c r="U900" s="785" t="s">
        <v>12242</v>
      </c>
      <c r="V900" s="785">
        <v>6</v>
      </c>
      <c r="W900" s="785" t="s">
        <v>2608</v>
      </c>
      <c r="X900" s="785" t="s">
        <v>21176</v>
      </c>
      <c r="Y900" s="615" t="str">
        <f t="shared" si="14"/>
        <v>Robert Wanjiku</v>
      </c>
      <c r="Z900" s="785" t="s">
        <v>2599</v>
      </c>
      <c r="AA900" s="785" t="s">
        <v>5464</v>
      </c>
      <c r="AB900" s="785" t="s">
        <v>2609</v>
      </c>
      <c r="AC900" s="785" t="s">
        <v>2610</v>
      </c>
      <c r="AD900" s="786">
        <v>44213</v>
      </c>
    </row>
    <row r="901" spans="1:30" ht="15.75">
      <c r="A901" s="785" t="s">
        <v>4301</v>
      </c>
      <c r="B901" s="785" t="s">
        <v>26199</v>
      </c>
      <c r="C901" s="785" t="s">
        <v>4303</v>
      </c>
      <c r="D901" s="785" t="s">
        <v>2599</v>
      </c>
      <c r="E901" s="785" t="s">
        <v>6766</v>
      </c>
      <c r="F901" s="786">
        <v>43485</v>
      </c>
      <c r="G901" s="785" t="s">
        <v>9682</v>
      </c>
      <c r="H901" s="786">
        <v>44138</v>
      </c>
      <c r="I901" s="785" t="s">
        <v>26200</v>
      </c>
      <c r="J901" s="785" t="s">
        <v>627</v>
      </c>
      <c r="K901" s="785" t="s">
        <v>26201</v>
      </c>
      <c r="L901" s="785" t="s">
        <v>26202</v>
      </c>
      <c r="M901" s="785"/>
      <c r="N901" s="785"/>
      <c r="O901" s="785"/>
      <c r="P901" s="787">
        <v>35.393425000000001</v>
      </c>
      <c r="Q901" s="787">
        <v>-0.108934</v>
      </c>
      <c r="R901" s="785" t="s">
        <v>2053</v>
      </c>
      <c r="S901" s="785" t="s">
        <v>2715</v>
      </c>
      <c r="T901" s="785" t="s">
        <v>4310</v>
      </c>
      <c r="U901" s="785" t="s">
        <v>3274</v>
      </c>
      <c r="V901" s="785">
        <v>4</v>
      </c>
      <c r="W901" s="785" t="s">
        <v>15273</v>
      </c>
      <c r="X901" s="785"/>
      <c r="Y901" s="615" t="str">
        <f t="shared" si="14"/>
        <v>Joyce Tonui</v>
      </c>
      <c r="Z901" s="785" t="s">
        <v>2599</v>
      </c>
      <c r="AA901" s="785" t="s">
        <v>4314</v>
      </c>
      <c r="AB901" s="785" t="s">
        <v>2683</v>
      </c>
      <c r="AC901" s="785" t="s">
        <v>2606</v>
      </c>
      <c r="AD901" s="786">
        <v>44272</v>
      </c>
    </row>
    <row r="902" spans="1:30" ht="15.75">
      <c r="A902" s="785" t="s">
        <v>4301</v>
      </c>
      <c r="B902" s="785" t="s">
        <v>26207</v>
      </c>
      <c r="C902" s="785" t="s">
        <v>4303</v>
      </c>
      <c r="D902" s="785" t="s">
        <v>2599</v>
      </c>
      <c r="E902" s="785" t="s">
        <v>4316</v>
      </c>
      <c r="F902" s="786">
        <v>43487</v>
      </c>
      <c r="G902" s="785" t="s">
        <v>9682</v>
      </c>
      <c r="H902" s="786">
        <v>44138</v>
      </c>
      <c r="I902" s="785" t="s">
        <v>26208</v>
      </c>
      <c r="J902" s="785" t="s">
        <v>627</v>
      </c>
      <c r="K902" s="785" t="s">
        <v>26209</v>
      </c>
      <c r="L902" s="785" t="s">
        <v>26210</v>
      </c>
      <c r="M902" s="785"/>
      <c r="N902" s="785"/>
      <c r="O902" s="785" t="s">
        <v>26211</v>
      </c>
      <c r="P902" s="787">
        <v>35.384247000000002</v>
      </c>
      <c r="Q902" s="787">
        <v>-0.12857399999999999</v>
      </c>
      <c r="R902" s="785" t="s">
        <v>2053</v>
      </c>
      <c r="S902" s="785" t="s">
        <v>2715</v>
      </c>
      <c r="T902" s="785" t="s">
        <v>4310</v>
      </c>
      <c r="U902" s="785" t="s">
        <v>3196</v>
      </c>
      <c r="V902" s="785">
        <v>4</v>
      </c>
      <c r="W902" s="785" t="s">
        <v>15111</v>
      </c>
      <c r="X902" s="785"/>
      <c r="Y902" s="615" t="str">
        <f t="shared" si="14"/>
        <v>Josphat Langat</v>
      </c>
      <c r="Z902" s="785" t="s">
        <v>2599</v>
      </c>
      <c r="AA902" s="785" t="s">
        <v>4314</v>
      </c>
      <c r="AB902" s="785" t="s">
        <v>2683</v>
      </c>
      <c r="AC902" s="785" t="s">
        <v>2606</v>
      </c>
      <c r="AD902" s="786">
        <v>44272</v>
      </c>
    </row>
    <row r="903" spans="1:30" ht="15.75">
      <c r="A903" s="785" t="s">
        <v>4301</v>
      </c>
      <c r="B903" s="785" t="s">
        <v>12235</v>
      </c>
      <c r="C903" s="785" t="s">
        <v>4379</v>
      </c>
      <c r="D903" s="785" t="s">
        <v>4418</v>
      </c>
      <c r="E903" s="785" t="s">
        <v>12236</v>
      </c>
      <c r="F903" s="786">
        <v>44120</v>
      </c>
      <c r="G903" s="785" t="s">
        <v>12237</v>
      </c>
      <c r="H903" s="786">
        <v>44137</v>
      </c>
      <c r="I903" s="785" t="s">
        <v>12238</v>
      </c>
      <c r="J903" s="785" t="s">
        <v>629</v>
      </c>
      <c r="K903" s="785" t="s">
        <v>12239</v>
      </c>
      <c r="L903" s="785" t="s">
        <v>12240</v>
      </c>
      <c r="M903" s="785"/>
      <c r="N903" s="785"/>
      <c r="O903" s="785" t="s">
        <v>12241</v>
      </c>
      <c r="P903" s="787">
        <v>36.99015</v>
      </c>
      <c r="Q903" s="787">
        <v>0.61409000000000002</v>
      </c>
      <c r="R903" s="785" t="s">
        <v>12031</v>
      </c>
      <c r="S903" s="785" t="s">
        <v>12031</v>
      </c>
      <c r="T903" s="785" t="s">
        <v>12043</v>
      </c>
      <c r="U903" s="785" t="s">
        <v>12242</v>
      </c>
      <c r="V903" s="785">
        <v>6</v>
      </c>
      <c r="W903" s="785" t="s">
        <v>2608</v>
      </c>
      <c r="X903" s="785" t="s">
        <v>3179</v>
      </c>
      <c r="Y903" s="615" t="str">
        <f t="shared" si="14"/>
        <v>James Musyoka</v>
      </c>
      <c r="Z903" s="785" t="s">
        <v>2599</v>
      </c>
      <c r="AA903" s="785" t="s">
        <v>5464</v>
      </c>
      <c r="AB903" s="785" t="s">
        <v>2609</v>
      </c>
      <c r="AC903" s="785" t="s">
        <v>2610</v>
      </c>
      <c r="AD903" s="786">
        <v>44213</v>
      </c>
    </row>
    <row r="904" spans="1:30" ht="15.75">
      <c r="A904" s="785" t="s">
        <v>4301</v>
      </c>
      <c r="B904" s="785" t="s">
        <v>7973</v>
      </c>
      <c r="C904" s="785" t="s">
        <v>4303</v>
      </c>
      <c r="D904" s="785" t="s">
        <v>2599</v>
      </c>
      <c r="E904" s="785" t="s">
        <v>7974</v>
      </c>
      <c r="F904" s="786">
        <v>44105</v>
      </c>
      <c r="G904" s="785" t="s">
        <v>7975</v>
      </c>
      <c r="H904" s="786">
        <v>44136</v>
      </c>
      <c r="I904" s="785" t="s">
        <v>7976</v>
      </c>
      <c r="J904" s="785" t="s">
        <v>629</v>
      </c>
      <c r="K904" s="785" t="s">
        <v>7977</v>
      </c>
      <c r="L904" s="785" t="s">
        <v>7978</v>
      </c>
      <c r="M904" s="785"/>
      <c r="N904" s="785"/>
      <c r="O904" s="785" t="s">
        <v>7979</v>
      </c>
      <c r="P904" s="787">
        <v>37.199824999999997</v>
      </c>
      <c r="Q904" s="787">
        <v>-0.46109899999999998</v>
      </c>
      <c r="R904" s="785" t="s">
        <v>1961</v>
      </c>
      <c r="S904" s="785" t="s">
        <v>1962</v>
      </c>
      <c r="T904" s="785" t="s">
        <v>7098</v>
      </c>
      <c r="U904" s="785" t="s">
        <v>3722</v>
      </c>
      <c r="V904" s="785">
        <v>10</v>
      </c>
      <c r="W904" s="785" t="s">
        <v>7939</v>
      </c>
      <c r="X904" s="785" t="s">
        <v>7940</v>
      </c>
      <c r="Y904" s="615" t="str">
        <f t="shared" si="14"/>
        <v>Eric Mugo</v>
      </c>
      <c r="Z904" s="785" t="s">
        <v>2599</v>
      </c>
      <c r="AA904" s="785" t="s">
        <v>4314</v>
      </c>
      <c r="AB904" s="785" t="s">
        <v>2605</v>
      </c>
      <c r="AC904" s="785" t="s">
        <v>2606</v>
      </c>
      <c r="AD904" s="786">
        <v>44216</v>
      </c>
    </row>
    <row r="905" spans="1:30" ht="15.75">
      <c r="A905" s="785" t="s">
        <v>4301</v>
      </c>
      <c r="B905" s="785" t="s">
        <v>12209</v>
      </c>
      <c r="C905" s="785" t="s">
        <v>4303</v>
      </c>
      <c r="D905" s="785" t="s">
        <v>2599</v>
      </c>
      <c r="E905" s="785" t="s">
        <v>7975</v>
      </c>
      <c r="F905" s="786">
        <v>44136</v>
      </c>
      <c r="G905" s="785" t="s">
        <v>7975</v>
      </c>
      <c r="H905" s="786">
        <v>44136</v>
      </c>
      <c r="I905" s="785" t="s">
        <v>12210</v>
      </c>
      <c r="J905" s="785" t="s">
        <v>629</v>
      </c>
      <c r="K905" s="785" t="s">
        <v>12211</v>
      </c>
      <c r="L905" s="785" t="s">
        <v>12212</v>
      </c>
      <c r="M905" s="785"/>
      <c r="N905" s="785"/>
      <c r="O905" s="785" t="s">
        <v>12213</v>
      </c>
      <c r="P905" s="787">
        <v>36.964976999999998</v>
      </c>
      <c r="Q905" s="787">
        <v>0.61134299999999997</v>
      </c>
      <c r="R905" s="785" t="s">
        <v>12031</v>
      </c>
      <c r="S905" s="785" t="s">
        <v>12031</v>
      </c>
      <c r="T905" s="785" t="s">
        <v>12043</v>
      </c>
      <c r="U905" s="785" t="s">
        <v>12061</v>
      </c>
      <c r="V905" s="785">
        <v>6</v>
      </c>
      <c r="W905" s="785" t="s">
        <v>2608</v>
      </c>
      <c r="X905" s="785" t="s">
        <v>3179</v>
      </c>
      <c r="Y905" s="615" t="str">
        <f t="shared" si="14"/>
        <v>James Musyoka</v>
      </c>
      <c r="Z905" s="785" t="s">
        <v>2599</v>
      </c>
      <c r="AA905" s="785" t="s">
        <v>5464</v>
      </c>
      <c r="AB905" s="785" t="s">
        <v>2609</v>
      </c>
      <c r="AC905" s="785" t="s">
        <v>2610</v>
      </c>
      <c r="AD905" s="786">
        <v>44211</v>
      </c>
    </row>
    <row r="906" spans="1:30" ht="15.75">
      <c r="A906" s="785" t="s">
        <v>4301</v>
      </c>
      <c r="B906" s="785" t="s">
        <v>12263</v>
      </c>
      <c r="C906" s="785" t="s">
        <v>4303</v>
      </c>
      <c r="D906" s="785" t="s">
        <v>2599</v>
      </c>
      <c r="E906" s="785" t="s">
        <v>5576</v>
      </c>
      <c r="F906" s="786">
        <v>44104</v>
      </c>
      <c r="G906" s="785" t="s">
        <v>7975</v>
      </c>
      <c r="H906" s="786">
        <v>44136</v>
      </c>
      <c r="I906" s="785" t="s">
        <v>12264</v>
      </c>
      <c r="J906" s="785" t="s">
        <v>629</v>
      </c>
      <c r="K906" s="785" t="s">
        <v>2612</v>
      </c>
      <c r="L906" s="785" t="s">
        <v>12265</v>
      </c>
      <c r="M906" s="785"/>
      <c r="N906" s="785"/>
      <c r="O906" s="785"/>
      <c r="P906" s="787">
        <v>37.667921999999997</v>
      </c>
      <c r="Q906" s="787">
        <v>0.64587300000000003</v>
      </c>
      <c r="R906" s="785" t="s">
        <v>4535</v>
      </c>
      <c r="S906" s="785" t="s">
        <v>11854</v>
      </c>
      <c r="T906" s="785" t="s">
        <v>12220</v>
      </c>
      <c r="U906" s="785" t="s">
        <v>3680</v>
      </c>
      <c r="V906" s="785">
        <v>6</v>
      </c>
      <c r="W906" s="785" t="s">
        <v>2608</v>
      </c>
      <c r="X906" s="785" t="s">
        <v>3179</v>
      </c>
      <c r="Y906" s="615" t="str">
        <f t="shared" si="14"/>
        <v>James Musyoka</v>
      </c>
      <c r="Z906" s="785" t="s">
        <v>2599</v>
      </c>
      <c r="AA906" s="785" t="s">
        <v>5464</v>
      </c>
      <c r="AB906" s="785" t="s">
        <v>2609</v>
      </c>
      <c r="AC906" s="785" t="s">
        <v>2610</v>
      </c>
      <c r="AD906" s="786">
        <v>44213</v>
      </c>
    </row>
    <row r="907" spans="1:30" ht="15.75">
      <c r="A907" s="785" t="s">
        <v>4301</v>
      </c>
      <c r="B907" s="785" t="s">
        <v>20283</v>
      </c>
      <c r="C907" s="785" t="s">
        <v>4303</v>
      </c>
      <c r="D907" s="785" t="s">
        <v>2599</v>
      </c>
      <c r="E907" s="785" t="s">
        <v>13492</v>
      </c>
      <c r="F907" s="786">
        <v>44094</v>
      </c>
      <c r="G907" s="785" t="s">
        <v>7975</v>
      </c>
      <c r="H907" s="786">
        <v>44136</v>
      </c>
      <c r="I907" s="785" t="s">
        <v>20284</v>
      </c>
      <c r="J907" s="785" t="s">
        <v>629</v>
      </c>
      <c r="K907" s="785" t="s">
        <v>20285</v>
      </c>
      <c r="L907" s="785" t="s">
        <v>20286</v>
      </c>
      <c r="M907" s="785"/>
      <c r="N907" s="785"/>
      <c r="O907" s="785"/>
      <c r="P907" s="787">
        <v>35.318009000000004</v>
      </c>
      <c r="Q907" s="787">
        <v>-0.78516300000000006</v>
      </c>
      <c r="R907" s="785" t="s">
        <v>1623</v>
      </c>
      <c r="S907" s="785" t="s">
        <v>5876</v>
      </c>
      <c r="T907" s="785" t="s">
        <v>20287</v>
      </c>
      <c r="U907" s="785" t="s">
        <v>20288</v>
      </c>
      <c r="V907" s="785">
        <v>6</v>
      </c>
      <c r="W907" s="785" t="s">
        <v>2760</v>
      </c>
      <c r="X907" s="785" t="s">
        <v>2760</v>
      </c>
      <c r="Y907" s="615" t="str">
        <f t="shared" si="14"/>
        <v>Philip Kurgat</v>
      </c>
      <c r="Z907" s="785" t="s">
        <v>2599</v>
      </c>
      <c r="AA907" s="785" t="s">
        <v>4314</v>
      </c>
      <c r="AB907" s="785" t="s">
        <v>2683</v>
      </c>
      <c r="AC907" s="785" t="s">
        <v>2606</v>
      </c>
      <c r="AD907" s="786">
        <v>44137</v>
      </c>
    </row>
    <row r="908" spans="1:30" ht="15.75">
      <c r="A908" s="785" t="s">
        <v>4301</v>
      </c>
      <c r="B908" s="785" t="s">
        <v>20347</v>
      </c>
      <c r="C908" s="785" t="s">
        <v>4379</v>
      </c>
      <c r="D908" s="785" t="s">
        <v>2598</v>
      </c>
      <c r="E908" s="785" t="s">
        <v>9468</v>
      </c>
      <c r="F908" s="786">
        <v>44109</v>
      </c>
      <c r="G908" s="785" t="s">
        <v>7975</v>
      </c>
      <c r="H908" s="786">
        <v>44136</v>
      </c>
      <c r="I908" s="785" t="s">
        <v>20348</v>
      </c>
      <c r="J908" s="785" t="s">
        <v>629</v>
      </c>
      <c r="K908" s="785" t="s">
        <v>20349</v>
      </c>
      <c r="L908" s="785" t="s">
        <v>20350</v>
      </c>
      <c r="M908" s="785"/>
      <c r="N908" s="785"/>
      <c r="O908" s="785"/>
      <c r="P908" s="787">
        <v>35.139747999999997</v>
      </c>
      <c r="Q908" s="787">
        <v>-0.63624199999999997</v>
      </c>
      <c r="R908" s="785" t="s">
        <v>2053</v>
      </c>
      <c r="S908" s="785" t="s">
        <v>2098</v>
      </c>
      <c r="T908" s="785" t="s">
        <v>2759</v>
      </c>
      <c r="U908" s="785" t="s">
        <v>2759</v>
      </c>
      <c r="V908" s="785">
        <v>10</v>
      </c>
      <c r="W908" s="785" t="s">
        <v>2760</v>
      </c>
      <c r="X908" s="785" t="s">
        <v>2760</v>
      </c>
      <c r="Y908" s="615" t="str">
        <f t="shared" si="14"/>
        <v>Philip Kurgat</v>
      </c>
      <c r="Z908" s="785" t="s">
        <v>2599</v>
      </c>
      <c r="AA908" s="785" t="s">
        <v>4314</v>
      </c>
      <c r="AB908" s="785" t="s">
        <v>2683</v>
      </c>
      <c r="AC908" s="785" t="s">
        <v>2606</v>
      </c>
      <c r="AD908" s="786">
        <v>44136</v>
      </c>
    </row>
    <row r="909" spans="1:30" ht="15.75">
      <c r="A909" s="785" t="s">
        <v>4301</v>
      </c>
      <c r="B909" s="785" t="s">
        <v>20536</v>
      </c>
      <c r="C909" s="785" t="s">
        <v>4303</v>
      </c>
      <c r="D909" s="785" t="s">
        <v>2599</v>
      </c>
      <c r="E909" s="785" t="s">
        <v>12366</v>
      </c>
      <c r="F909" s="786">
        <v>44111</v>
      </c>
      <c r="G909" s="785" t="s">
        <v>20537</v>
      </c>
      <c r="H909" s="786">
        <v>44135</v>
      </c>
      <c r="I909" s="785" t="s">
        <v>20538</v>
      </c>
      <c r="J909" s="785" t="s">
        <v>629</v>
      </c>
      <c r="K909" s="785" t="s">
        <v>20539</v>
      </c>
      <c r="L909" s="785" t="s">
        <v>20540</v>
      </c>
      <c r="M909" s="785"/>
      <c r="N909" s="785"/>
      <c r="O909" s="785" t="s">
        <v>20541</v>
      </c>
      <c r="P909" s="787">
        <v>37.601162000000002</v>
      </c>
      <c r="Q909" s="787">
        <v>-9.6028000000000002E-2</v>
      </c>
      <c r="R909" s="785" t="s">
        <v>1104</v>
      </c>
      <c r="S909" s="785" t="s">
        <v>2643</v>
      </c>
      <c r="T909" s="785" t="s">
        <v>7683</v>
      </c>
      <c r="U909" s="785" t="s">
        <v>20542</v>
      </c>
      <c r="V909" s="785">
        <v>8</v>
      </c>
      <c r="W909" s="785" t="s">
        <v>8017</v>
      </c>
      <c r="X909" s="785" t="s">
        <v>20484</v>
      </c>
      <c r="Y909" s="615" t="str">
        <f t="shared" si="14"/>
        <v>Phineas Mawira</v>
      </c>
      <c r="Z909" s="785" t="s">
        <v>2599</v>
      </c>
      <c r="AA909" s="785" t="s">
        <v>4314</v>
      </c>
      <c r="AB909" s="785" t="s">
        <v>2683</v>
      </c>
      <c r="AC909" s="785" t="s">
        <v>2606</v>
      </c>
      <c r="AD909" s="786">
        <v>44135</v>
      </c>
    </row>
    <row r="910" spans="1:30" ht="15.75">
      <c r="A910" s="785" t="s">
        <v>4301</v>
      </c>
      <c r="B910" s="785" t="s">
        <v>24920</v>
      </c>
      <c r="C910" s="785" t="s">
        <v>4303</v>
      </c>
      <c r="D910" s="785" t="s">
        <v>2599</v>
      </c>
      <c r="E910" s="785" t="s">
        <v>4965</v>
      </c>
      <c r="F910" s="786">
        <v>44044</v>
      </c>
      <c r="G910" s="785" t="s">
        <v>21392</v>
      </c>
      <c r="H910" s="786">
        <v>44134</v>
      </c>
      <c r="I910" s="785" t="s">
        <v>24921</v>
      </c>
      <c r="J910" s="785" t="s">
        <v>629</v>
      </c>
      <c r="K910" s="785" t="s">
        <v>24922</v>
      </c>
      <c r="L910" s="785" t="s">
        <v>24923</v>
      </c>
      <c r="M910" s="785"/>
      <c r="N910" s="785"/>
      <c r="O910" s="785"/>
      <c r="P910" s="787">
        <v>35.267215999999998</v>
      </c>
      <c r="Q910" s="787">
        <v>-0.29783799999999999</v>
      </c>
      <c r="R910" s="785" t="s">
        <v>2053</v>
      </c>
      <c r="S910" s="785" t="s">
        <v>2054</v>
      </c>
      <c r="T910" s="785" t="s">
        <v>2054</v>
      </c>
      <c r="U910" s="785" t="s">
        <v>24924</v>
      </c>
      <c r="V910" s="785">
        <v>8</v>
      </c>
      <c r="W910" s="785" t="s">
        <v>7365</v>
      </c>
      <c r="X910" s="785" t="s">
        <v>24925</v>
      </c>
      <c r="Y910" s="615" t="str">
        <f t="shared" si="14"/>
        <v>Tonui</v>
      </c>
      <c r="Z910" s="785" t="s">
        <v>2599</v>
      </c>
      <c r="AA910" s="785" t="s">
        <v>4314</v>
      </c>
      <c r="AB910" s="785" t="s">
        <v>2683</v>
      </c>
      <c r="AC910" s="785" t="s">
        <v>2606</v>
      </c>
      <c r="AD910" s="786">
        <v>44170</v>
      </c>
    </row>
    <row r="911" spans="1:30" ht="15.75">
      <c r="A911" s="785" t="s">
        <v>4301</v>
      </c>
      <c r="B911" s="785" t="s">
        <v>33013</v>
      </c>
      <c r="C911" s="785" t="s">
        <v>4303</v>
      </c>
      <c r="D911" s="785" t="s">
        <v>2599</v>
      </c>
      <c r="E911" s="785" t="s">
        <v>18312</v>
      </c>
      <c r="F911" s="786">
        <v>44084</v>
      </c>
      <c r="G911" s="785" t="s">
        <v>21392</v>
      </c>
      <c r="H911" s="786">
        <v>44134</v>
      </c>
      <c r="I911" s="785" t="s">
        <v>33014</v>
      </c>
      <c r="J911" s="785" t="s">
        <v>629</v>
      </c>
      <c r="K911" s="785" t="s">
        <v>33015</v>
      </c>
      <c r="L911" s="785" t="s">
        <v>33016</v>
      </c>
      <c r="M911" s="785" t="s">
        <v>33017</v>
      </c>
      <c r="N911" s="785"/>
      <c r="O911" s="785" t="s">
        <v>33018</v>
      </c>
      <c r="P911" s="787">
        <v>37.021090000000001</v>
      </c>
      <c r="Q911" s="787">
        <v>-0.50206700000000004</v>
      </c>
      <c r="R911" s="785" t="s">
        <v>1056</v>
      </c>
      <c r="S911" s="785" t="s">
        <v>2131</v>
      </c>
      <c r="T911" s="785" t="s">
        <v>33019</v>
      </c>
      <c r="U911" s="785" t="s">
        <v>2905</v>
      </c>
      <c r="V911" s="785">
        <v>12</v>
      </c>
      <c r="W911" s="785" t="s">
        <v>4058</v>
      </c>
      <c r="X911" s="785"/>
      <c r="Y911" s="615" t="str">
        <f t="shared" si="14"/>
        <v>Mt Kenya Renewable energy</v>
      </c>
      <c r="Z911" s="785" t="s">
        <v>2599</v>
      </c>
      <c r="AA911" s="785" t="s">
        <v>4349</v>
      </c>
      <c r="AB911" s="785" t="s">
        <v>2605</v>
      </c>
      <c r="AC911" s="785" t="s">
        <v>2606</v>
      </c>
      <c r="AD911" s="786">
        <v>44165</v>
      </c>
    </row>
    <row r="912" spans="1:30" ht="15.75">
      <c r="A912" s="785" t="s">
        <v>4301</v>
      </c>
      <c r="B912" s="785" t="s">
        <v>31108</v>
      </c>
      <c r="C912" s="785" t="s">
        <v>4303</v>
      </c>
      <c r="D912" s="785" t="s">
        <v>2599</v>
      </c>
      <c r="E912" s="785" t="s">
        <v>18961</v>
      </c>
      <c r="F912" s="786">
        <v>44070</v>
      </c>
      <c r="G912" s="785" t="s">
        <v>31109</v>
      </c>
      <c r="H912" s="786">
        <v>44133</v>
      </c>
      <c r="I912" s="785" t="s">
        <v>31110</v>
      </c>
      <c r="J912" s="785" t="s">
        <v>629</v>
      </c>
      <c r="K912" s="785" t="s">
        <v>2612</v>
      </c>
      <c r="L912" s="785" t="s">
        <v>31111</v>
      </c>
      <c r="M912" s="785"/>
      <c r="N912" s="785"/>
      <c r="O912" s="785" t="s">
        <v>31112</v>
      </c>
      <c r="P912" s="787">
        <v>35.509404000000004</v>
      </c>
      <c r="Q912" s="787">
        <v>-0.122698</v>
      </c>
      <c r="R912" s="785" t="s">
        <v>2053</v>
      </c>
      <c r="S912" s="785" t="s">
        <v>2729</v>
      </c>
      <c r="T912" s="785" t="s">
        <v>3311</v>
      </c>
      <c r="U912" s="785" t="s">
        <v>3311</v>
      </c>
      <c r="V912" s="785">
        <v>10</v>
      </c>
      <c r="W912" s="785" t="s">
        <v>2760</v>
      </c>
      <c r="X912" s="785"/>
      <c r="Y912" s="615" t="str">
        <f t="shared" si="14"/>
        <v>Philip Kurgat</v>
      </c>
      <c r="Z912" s="785" t="s">
        <v>2599</v>
      </c>
      <c r="AA912" s="785" t="s">
        <v>4314</v>
      </c>
      <c r="AB912" s="785" t="s">
        <v>2683</v>
      </c>
      <c r="AC912" s="785" t="s">
        <v>2606</v>
      </c>
      <c r="AD912" s="786">
        <v>44170</v>
      </c>
    </row>
    <row r="913" spans="1:30" ht="15.75">
      <c r="A913" s="785" t="s">
        <v>4301</v>
      </c>
      <c r="B913" s="785" t="s">
        <v>12385</v>
      </c>
      <c r="C913" s="785" t="s">
        <v>4303</v>
      </c>
      <c r="D913" s="785" t="s">
        <v>2599</v>
      </c>
      <c r="E913" s="785" t="s">
        <v>12305</v>
      </c>
      <c r="F913" s="786">
        <v>44085</v>
      </c>
      <c r="G913" s="785" t="s">
        <v>12386</v>
      </c>
      <c r="H913" s="786">
        <v>44132</v>
      </c>
      <c r="I913" s="785" t="s">
        <v>12387</v>
      </c>
      <c r="J913" s="785" t="s">
        <v>629</v>
      </c>
      <c r="K913" s="785" t="s">
        <v>12388</v>
      </c>
      <c r="L913" s="785" t="s">
        <v>12389</v>
      </c>
      <c r="M913" s="785"/>
      <c r="N913" s="785"/>
      <c r="O913" s="785" t="s">
        <v>12390</v>
      </c>
      <c r="P913" s="787">
        <v>37.326194999999998</v>
      </c>
      <c r="Q913" s="787">
        <v>0.99163800000000002</v>
      </c>
      <c r="R913" s="785" t="s">
        <v>4535</v>
      </c>
      <c r="S913" s="785" t="s">
        <v>11854</v>
      </c>
      <c r="T913" s="785" t="s">
        <v>12297</v>
      </c>
      <c r="U913" s="785" t="s">
        <v>12311</v>
      </c>
      <c r="V913" s="785">
        <v>6</v>
      </c>
      <c r="W913" s="785" t="s">
        <v>2608</v>
      </c>
      <c r="X913" s="785" t="s">
        <v>3179</v>
      </c>
      <c r="Y913" s="615" t="str">
        <f t="shared" si="14"/>
        <v>James Musyoka</v>
      </c>
      <c r="Z913" s="785" t="s">
        <v>2599</v>
      </c>
      <c r="AA913" s="785" t="s">
        <v>5464</v>
      </c>
      <c r="AB913" s="785" t="s">
        <v>2609</v>
      </c>
      <c r="AC913" s="785" t="s">
        <v>2610</v>
      </c>
      <c r="AD913" s="786">
        <v>44211</v>
      </c>
    </row>
    <row r="914" spans="1:30" ht="15.75">
      <c r="A914" s="785" t="s">
        <v>4301</v>
      </c>
      <c r="B914" s="785" t="s">
        <v>30015</v>
      </c>
      <c r="C914" s="785" t="s">
        <v>4379</v>
      </c>
      <c r="D914" s="785" t="s">
        <v>2598</v>
      </c>
      <c r="E914" s="785" t="s">
        <v>12313</v>
      </c>
      <c r="F914" s="786">
        <v>44098</v>
      </c>
      <c r="G914" s="785" t="s">
        <v>12386</v>
      </c>
      <c r="H914" s="786">
        <v>44132</v>
      </c>
      <c r="I914" s="785" t="s">
        <v>30016</v>
      </c>
      <c r="J914" s="785" t="s">
        <v>629</v>
      </c>
      <c r="K914" s="785" t="s">
        <v>30017</v>
      </c>
      <c r="L914" s="785" t="s">
        <v>30018</v>
      </c>
      <c r="M914" s="785" t="s">
        <v>30019</v>
      </c>
      <c r="N914" s="785"/>
      <c r="O914" s="785"/>
      <c r="P914" s="787">
        <v>38.314988</v>
      </c>
      <c r="Q914" s="787">
        <v>-3.399197</v>
      </c>
      <c r="R914" s="785" t="s">
        <v>766</v>
      </c>
      <c r="S914" s="785" t="s">
        <v>767</v>
      </c>
      <c r="T914" s="785" t="s">
        <v>2779</v>
      </c>
      <c r="U914" s="785" t="s">
        <v>3064</v>
      </c>
      <c r="V914" s="785">
        <v>8</v>
      </c>
      <c r="W914" s="785" t="s">
        <v>2658</v>
      </c>
      <c r="X914" s="785"/>
      <c r="Y914" s="615" t="str">
        <f t="shared" si="14"/>
        <v>Carly Mwandigha</v>
      </c>
      <c r="Z914" s="785" t="s">
        <v>2599</v>
      </c>
      <c r="AA914" s="785" t="s">
        <v>4314</v>
      </c>
      <c r="AB914" s="785" t="s">
        <v>2605</v>
      </c>
      <c r="AC914" s="785" t="s">
        <v>2606</v>
      </c>
      <c r="AD914" s="786">
        <v>44132</v>
      </c>
    </row>
    <row r="915" spans="1:30" ht="15.75">
      <c r="A915" s="785" t="s">
        <v>4301</v>
      </c>
      <c r="B915" s="785" t="s">
        <v>16090</v>
      </c>
      <c r="C915" s="785" t="s">
        <v>4303</v>
      </c>
      <c r="D915" s="785" t="s">
        <v>2599</v>
      </c>
      <c r="E915" s="785" t="s">
        <v>16091</v>
      </c>
      <c r="F915" s="786">
        <v>44115</v>
      </c>
      <c r="G915" s="785" t="s">
        <v>12267</v>
      </c>
      <c r="H915" s="786">
        <v>44131</v>
      </c>
      <c r="I915" s="785" t="s">
        <v>16092</v>
      </c>
      <c r="J915" s="785" t="s">
        <v>627</v>
      </c>
      <c r="K915" s="785" t="s">
        <v>2612</v>
      </c>
      <c r="L915" s="785" t="s">
        <v>16093</v>
      </c>
      <c r="M915" s="785"/>
      <c r="N915" s="785"/>
      <c r="O915" s="785" t="s">
        <v>16094</v>
      </c>
      <c r="P915" s="787">
        <v>36.789271999999997</v>
      </c>
      <c r="Q915" s="787">
        <v>-1.0395030000000001</v>
      </c>
      <c r="R915" s="785" t="s">
        <v>821</v>
      </c>
      <c r="S915" s="785" t="s">
        <v>822</v>
      </c>
      <c r="T915" s="785" t="s">
        <v>9453</v>
      </c>
      <c r="U915" s="785" t="s">
        <v>16095</v>
      </c>
      <c r="V915" s="785">
        <v>12</v>
      </c>
      <c r="W915" s="785" t="s">
        <v>16042</v>
      </c>
      <c r="X915" s="785" t="s">
        <v>16075</v>
      </c>
      <c r="Y915" s="615" t="str">
        <f t="shared" si="14"/>
        <v>Kensam  Constructors</v>
      </c>
      <c r="Z915" s="785" t="s">
        <v>2599</v>
      </c>
      <c r="AA915" s="785" t="s">
        <v>4314</v>
      </c>
      <c r="AB915" s="785" t="s">
        <v>2876</v>
      </c>
      <c r="AC915" s="785" t="s">
        <v>2606</v>
      </c>
      <c r="AD915" s="786">
        <v>44144</v>
      </c>
    </row>
    <row r="916" spans="1:30" ht="15.75">
      <c r="A916" s="785" t="s">
        <v>4301</v>
      </c>
      <c r="B916" s="785" t="s">
        <v>27780</v>
      </c>
      <c r="C916" s="785" t="s">
        <v>4303</v>
      </c>
      <c r="D916" s="785" t="s">
        <v>2599</v>
      </c>
      <c r="E916" s="785" t="s">
        <v>16091</v>
      </c>
      <c r="F916" s="786">
        <v>44115</v>
      </c>
      <c r="G916" s="785" t="s">
        <v>12267</v>
      </c>
      <c r="H916" s="786">
        <v>44131</v>
      </c>
      <c r="I916" s="785" t="s">
        <v>27781</v>
      </c>
      <c r="J916" s="785" t="s">
        <v>629</v>
      </c>
      <c r="K916" s="785" t="s">
        <v>2612</v>
      </c>
      <c r="L916" s="785" t="s">
        <v>27782</v>
      </c>
      <c r="M916" s="785"/>
      <c r="N916" s="785"/>
      <c r="O916" s="785" t="s">
        <v>27783</v>
      </c>
      <c r="P916" s="787">
        <v>36.846409999999999</v>
      </c>
      <c r="Q916" s="787">
        <v>-1.0710649999999999</v>
      </c>
      <c r="R916" s="785" t="s">
        <v>821</v>
      </c>
      <c r="S916" s="785" t="s">
        <v>871</v>
      </c>
      <c r="T916" s="785" t="s">
        <v>2712</v>
      </c>
      <c r="U916" s="785" t="s">
        <v>2836</v>
      </c>
      <c r="V916" s="785">
        <v>6</v>
      </c>
      <c r="W916" s="785" t="s">
        <v>7347</v>
      </c>
      <c r="X916" s="785"/>
      <c r="Y916" s="615" t="str">
        <f t="shared" si="14"/>
        <v>Green Action Network Ltd</v>
      </c>
      <c r="Z916" s="785" t="s">
        <v>2599</v>
      </c>
      <c r="AA916" s="785" t="s">
        <v>4314</v>
      </c>
      <c r="AB916" s="785" t="s">
        <v>2683</v>
      </c>
      <c r="AC916" s="785" t="s">
        <v>2606</v>
      </c>
      <c r="AD916" s="786">
        <v>44140</v>
      </c>
    </row>
    <row r="917" spans="1:30" ht="15.75">
      <c r="A917" s="785" t="s">
        <v>4301</v>
      </c>
      <c r="B917" s="785" t="s">
        <v>20565</v>
      </c>
      <c r="C917" s="785" t="s">
        <v>4303</v>
      </c>
      <c r="D917" s="785" t="s">
        <v>2599</v>
      </c>
      <c r="E917" s="785" t="s">
        <v>12366</v>
      </c>
      <c r="F917" s="786">
        <v>44111</v>
      </c>
      <c r="G917" s="785" t="s">
        <v>11619</v>
      </c>
      <c r="H917" s="786">
        <v>44130</v>
      </c>
      <c r="I917" s="785" t="s">
        <v>20566</v>
      </c>
      <c r="J917" s="785" t="s">
        <v>629</v>
      </c>
      <c r="K917" s="785" t="s">
        <v>20567</v>
      </c>
      <c r="L917" s="785" t="s">
        <v>20568</v>
      </c>
      <c r="M917" s="785"/>
      <c r="N917" s="785"/>
      <c r="O917" s="785" t="s">
        <v>20569</v>
      </c>
      <c r="P917" s="787">
        <v>37.589948</v>
      </c>
      <c r="Q917" s="787">
        <v>-5.0806999999999998E-2</v>
      </c>
      <c r="R917" s="785" t="s">
        <v>1104</v>
      </c>
      <c r="S917" s="785" t="s">
        <v>2643</v>
      </c>
      <c r="T917" s="785" t="s">
        <v>7650</v>
      </c>
      <c r="U917" s="785" t="s">
        <v>20570</v>
      </c>
      <c r="V917" s="785">
        <v>8</v>
      </c>
      <c r="W917" s="785" t="s">
        <v>8017</v>
      </c>
      <c r="X917" s="785" t="s">
        <v>20484</v>
      </c>
      <c r="Y917" s="615" t="str">
        <f t="shared" si="14"/>
        <v>Phineas Mawira</v>
      </c>
      <c r="Z917" s="785" t="s">
        <v>2599</v>
      </c>
      <c r="AA917" s="785" t="s">
        <v>4314</v>
      </c>
      <c r="AB917" s="785" t="s">
        <v>2683</v>
      </c>
      <c r="AC917" s="785" t="s">
        <v>2606</v>
      </c>
      <c r="AD917" s="786">
        <v>44270</v>
      </c>
    </row>
    <row r="918" spans="1:30" ht="15.75">
      <c r="A918" s="785" t="s">
        <v>4301</v>
      </c>
      <c r="B918" s="785" t="s">
        <v>21475</v>
      </c>
      <c r="C918" s="785" t="s">
        <v>4303</v>
      </c>
      <c r="D918" s="785" t="s">
        <v>2599</v>
      </c>
      <c r="E918" s="785" t="s">
        <v>7050</v>
      </c>
      <c r="F918" s="786">
        <v>44112</v>
      </c>
      <c r="G918" s="785" t="s">
        <v>11619</v>
      </c>
      <c r="H918" s="786">
        <v>44130</v>
      </c>
      <c r="I918" s="785" t="s">
        <v>21476</v>
      </c>
      <c r="J918" s="785" t="s">
        <v>627</v>
      </c>
      <c r="K918" s="785" t="s">
        <v>21477</v>
      </c>
      <c r="L918" s="785" t="s">
        <v>21478</v>
      </c>
      <c r="M918" s="785"/>
      <c r="N918" s="785"/>
      <c r="O918" s="785" t="s">
        <v>21479</v>
      </c>
      <c r="P918" s="787">
        <v>37.312474999999999</v>
      </c>
      <c r="Q918" s="787">
        <v>0.97908700000000004</v>
      </c>
      <c r="R918" s="785" t="s">
        <v>4535</v>
      </c>
      <c r="S918" s="785" t="s">
        <v>11854</v>
      </c>
      <c r="T918" s="785" t="s">
        <v>12297</v>
      </c>
      <c r="U918" s="785" t="s">
        <v>8598</v>
      </c>
      <c r="V918" s="785">
        <v>6</v>
      </c>
      <c r="W918" s="785" t="s">
        <v>2608</v>
      </c>
      <c r="X918" s="785" t="s">
        <v>21176</v>
      </c>
      <c r="Y918" s="615" t="str">
        <f t="shared" si="14"/>
        <v>Robert Wanjiku</v>
      </c>
      <c r="Z918" s="785" t="s">
        <v>2599</v>
      </c>
      <c r="AA918" s="785" t="s">
        <v>5464</v>
      </c>
      <c r="AB918" s="785" t="s">
        <v>2609</v>
      </c>
      <c r="AC918" s="785" t="s">
        <v>2610</v>
      </c>
      <c r="AD918" s="786">
        <v>44209</v>
      </c>
    </row>
    <row r="919" spans="1:30" ht="15.75">
      <c r="A919" s="785" t="s">
        <v>4301</v>
      </c>
      <c r="B919" s="785" t="s">
        <v>28689</v>
      </c>
      <c r="C919" s="785" t="s">
        <v>4303</v>
      </c>
      <c r="D919" s="785" t="s">
        <v>2599</v>
      </c>
      <c r="E919" s="785" t="s">
        <v>7043</v>
      </c>
      <c r="F919" s="786">
        <v>44106</v>
      </c>
      <c r="G919" s="785" t="s">
        <v>11619</v>
      </c>
      <c r="H919" s="786">
        <v>44130</v>
      </c>
      <c r="I919" s="785" t="s">
        <v>28690</v>
      </c>
      <c r="J919" s="785" t="s">
        <v>629</v>
      </c>
      <c r="K919" s="785" t="s">
        <v>28691</v>
      </c>
      <c r="L919" s="785" t="s">
        <v>28692</v>
      </c>
      <c r="M919" s="785"/>
      <c r="N919" s="785"/>
      <c r="O919" s="785" t="s">
        <v>28693</v>
      </c>
      <c r="P919" s="787">
        <v>37.111308999999999</v>
      </c>
      <c r="Q919" s="787">
        <v>-1.1777169999999999</v>
      </c>
      <c r="R919" s="785" t="s">
        <v>821</v>
      </c>
      <c r="S919" s="785" t="s">
        <v>2997</v>
      </c>
      <c r="T919" s="785" t="s">
        <v>2997</v>
      </c>
      <c r="U919" s="785" t="s">
        <v>28694</v>
      </c>
      <c r="V919" s="785">
        <v>8</v>
      </c>
      <c r="W919" s="785" t="s">
        <v>3106</v>
      </c>
      <c r="X919" s="785"/>
      <c r="Y919" s="615" t="str">
        <f t="shared" si="14"/>
        <v>Joseph Muchirira Mugo</v>
      </c>
      <c r="Z919" s="785" t="s">
        <v>2599</v>
      </c>
      <c r="AA919" s="785" t="s">
        <v>4314</v>
      </c>
      <c r="AB919" s="785" t="s">
        <v>2605</v>
      </c>
      <c r="AC919" s="785" t="s">
        <v>2606</v>
      </c>
      <c r="AD919" s="786">
        <v>44142</v>
      </c>
    </row>
    <row r="920" spans="1:30" ht="15.75">
      <c r="A920" s="785" t="s">
        <v>4301</v>
      </c>
      <c r="B920" s="785" t="s">
        <v>30020</v>
      </c>
      <c r="C920" s="785" t="s">
        <v>4303</v>
      </c>
      <c r="D920" s="785" t="s">
        <v>2599</v>
      </c>
      <c r="E920" s="785" t="s">
        <v>7974</v>
      </c>
      <c r="F920" s="786">
        <v>44105</v>
      </c>
      <c r="G920" s="785" t="s">
        <v>11073</v>
      </c>
      <c r="H920" s="786">
        <v>44129</v>
      </c>
      <c r="I920" s="785" t="s">
        <v>30021</v>
      </c>
      <c r="J920" s="785" t="s">
        <v>629</v>
      </c>
      <c r="K920" s="785" t="s">
        <v>30022</v>
      </c>
      <c r="L920" s="785" t="s">
        <v>30023</v>
      </c>
      <c r="M920" s="785"/>
      <c r="N920" s="785"/>
      <c r="O920" s="785"/>
      <c r="P920" s="787">
        <v>36.690337999999997</v>
      </c>
      <c r="Q920" s="787">
        <v>-1.4197820000000001</v>
      </c>
      <c r="R920" s="785" t="s">
        <v>1325</v>
      </c>
      <c r="S920" s="785" t="s">
        <v>1326</v>
      </c>
      <c r="T920" s="785" t="s">
        <v>2638</v>
      </c>
      <c r="U920" s="785" t="s">
        <v>30024</v>
      </c>
      <c r="V920" s="785">
        <v>8</v>
      </c>
      <c r="W920" s="785" t="s">
        <v>16042</v>
      </c>
      <c r="X920" s="785"/>
      <c r="Y920" s="615" t="str">
        <f t="shared" si="14"/>
        <v>Kensam Constructor</v>
      </c>
      <c r="Z920" s="785" t="s">
        <v>2599</v>
      </c>
      <c r="AA920" s="785" t="s">
        <v>4314</v>
      </c>
      <c r="AB920" s="785" t="s">
        <v>2605</v>
      </c>
      <c r="AC920" s="785" t="s">
        <v>2606</v>
      </c>
      <c r="AD920" s="786">
        <v>44170</v>
      </c>
    </row>
    <row r="921" spans="1:30" ht="15.75">
      <c r="A921" s="785" t="s">
        <v>4301</v>
      </c>
      <c r="B921" s="785" t="s">
        <v>32867</v>
      </c>
      <c r="C921" s="785" t="s">
        <v>4303</v>
      </c>
      <c r="D921" s="785" t="s">
        <v>2599</v>
      </c>
      <c r="E921" s="785" t="s">
        <v>12244</v>
      </c>
      <c r="F921" s="786">
        <v>44124</v>
      </c>
      <c r="G921" s="785" t="s">
        <v>4985</v>
      </c>
      <c r="H921" s="786">
        <v>44127</v>
      </c>
      <c r="I921" s="785" t="s">
        <v>32868</v>
      </c>
      <c r="J921" s="785" t="s">
        <v>627</v>
      </c>
      <c r="K921" s="785" t="s">
        <v>32869</v>
      </c>
      <c r="L921" s="785" t="s">
        <v>32870</v>
      </c>
      <c r="M921" s="785"/>
      <c r="N921" s="785"/>
      <c r="O921" s="785" t="s">
        <v>32871</v>
      </c>
      <c r="P921" s="787">
        <v>36.748072999999998</v>
      </c>
      <c r="Q921" s="787">
        <v>-1.5080180000000001</v>
      </c>
      <c r="R921" s="785" t="s">
        <v>1325</v>
      </c>
      <c r="S921" s="785" t="s">
        <v>1326</v>
      </c>
      <c r="T921" s="785" t="s">
        <v>3952</v>
      </c>
      <c r="U921" s="785" t="s">
        <v>15454</v>
      </c>
      <c r="V921" s="785">
        <v>12</v>
      </c>
      <c r="W921" s="785" t="s">
        <v>4026</v>
      </c>
      <c r="X921" s="785"/>
      <c r="Y921" s="615" t="str">
        <f t="shared" si="14"/>
        <v>Joram Gathogo Mutahi</v>
      </c>
      <c r="Z921" s="785" t="s">
        <v>2599</v>
      </c>
      <c r="AA921" s="785" t="s">
        <v>4314</v>
      </c>
      <c r="AB921" s="785" t="s">
        <v>2605</v>
      </c>
      <c r="AC921" s="785" t="s">
        <v>2606</v>
      </c>
      <c r="AD921" s="786">
        <v>44127</v>
      </c>
    </row>
    <row r="922" spans="1:30" ht="15.75">
      <c r="A922" s="785" t="s">
        <v>4301</v>
      </c>
      <c r="B922" s="785" t="s">
        <v>12409</v>
      </c>
      <c r="C922" s="785" t="s">
        <v>4303</v>
      </c>
      <c r="D922" s="785" t="s">
        <v>2599</v>
      </c>
      <c r="E922" s="785" t="s">
        <v>12410</v>
      </c>
      <c r="F922" s="786">
        <v>44082</v>
      </c>
      <c r="G922" s="785" t="s">
        <v>12411</v>
      </c>
      <c r="H922" s="786">
        <v>44126</v>
      </c>
      <c r="I922" s="785" t="s">
        <v>12412</v>
      </c>
      <c r="J922" s="785" t="s">
        <v>629</v>
      </c>
      <c r="K922" s="785" t="s">
        <v>12413</v>
      </c>
      <c r="L922" s="785" t="s">
        <v>12414</v>
      </c>
      <c r="M922" s="785"/>
      <c r="N922" s="785"/>
      <c r="O922" s="785" t="s">
        <v>12415</v>
      </c>
      <c r="P922" s="787">
        <v>37.312579999999997</v>
      </c>
      <c r="Q922" s="787">
        <v>0.980097</v>
      </c>
      <c r="R922" s="785" t="s">
        <v>4535</v>
      </c>
      <c r="S922" s="785" t="s">
        <v>11854</v>
      </c>
      <c r="T922" s="785" t="s">
        <v>12297</v>
      </c>
      <c r="U922" s="785" t="s">
        <v>8598</v>
      </c>
      <c r="V922" s="785">
        <v>6</v>
      </c>
      <c r="W922" s="785" t="s">
        <v>2608</v>
      </c>
      <c r="X922" s="785" t="s">
        <v>3179</v>
      </c>
      <c r="Y922" s="615" t="str">
        <f t="shared" si="14"/>
        <v>James Musyoka</v>
      </c>
      <c r="Z922" s="785" t="s">
        <v>2599</v>
      </c>
      <c r="AA922" s="785" t="s">
        <v>5464</v>
      </c>
      <c r="AB922" s="785" t="s">
        <v>2609</v>
      </c>
      <c r="AC922" s="785" t="s">
        <v>2610</v>
      </c>
      <c r="AD922" s="786">
        <v>44211</v>
      </c>
    </row>
    <row r="923" spans="1:30" ht="15.75">
      <c r="A923" s="785" t="s">
        <v>4301</v>
      </c>
      <c r="B923" s="785" t="s">
        <v>18896</v>
      </c>
      <c r="C923" s="785" t="s">
        <v>4303</v>
      </c>
      <c r="D923" s="785" t="s">
        <v>2599</v>
      </c>
      <c r="E923" s="785" t="s">
        <v>18897</v>
      </c>
      <c r="F923" s="786">
        <v>44125</v>
      </c>
      <c r="G923" s="785" t="s">
        <v>18897</v>
      </c>
      <c r="H923" s="786">
        <v>44125</v>
      </c>
      <c r="I923" s="785" t="s">
        <v>18898</v>
      </c>
      <c r="J923" s="785" t="s">
        <v>629</v>
      </c>
      <c r="K923" s="785" t="s">
        <v>18899</v>
      </c>
      <c r="L923" s="785" t="s">
        <v>18900</v>
      </c>
      <c r="M923" s="785" t="s">
        <v>18901</v>
      </c>
      <c r="N923" s="785"/>
      <c r="O923" s="785"/>
      <c r="P923" s="787">
        <v>36.918002999999999</v>
      </c>
      <c r="Q923" s="787">
        <v>-0.96231500000000003</v>
      </c>
      <c r="R923" s="785" t="s">
        <v>821</v>
      </c>
      <c r="S923" s="785" t="s">
        <v>2120</v>
      </c>
      <c r="T923" s="785" t="s">
        <v>2789</v>
      </c>
      <c r="U923" s="785" t="s">
        <v>18902</v>
      </c>
      <c r="V923" s="785" t="s">
        <v>2673</v>
      </c>
      <c r="W923" s="785" t="s">
        <v>2939</v>
      </c>
      <c r="X923" s="785" t="s">
        <v>2939</v>
      </c>
      <c r="Y923" s="615" t="str">
        <f t="shared" si="14"/>
        <v>Nixon Kariuki Gaichuru</v>
      </c>
      <c r="Z923" s="785" t="s">
        <v>18856</v>
      </c>
      <c r="AA923" s="785" t="s">
        <v>4314</v>
      </c>
      <c r="AB923" s="785" t="s">
        <v>2605</v>
      </c>
      <c r="AC923" s="785" t="s">
        <v>2606</v>
      </c>
      <c r="AD923" s="786">
        <v>44125</v>
      </c>
    </row>
    <row r="924" spans="1:30" ht="15.75">
      <c r="A924" s="785" t="s">
        <v>4301</v>
      </c>
      <c r="B924" s="785" t="s">
        <v>21471</v>
      </c>
      <c r="C924" s="785" t="s">
        <v>4379</v>
      </c>
      <c r="D924" s="785" t="s">
        <v>4418</v>
      </c>
      <c r="E924" s="785" t="s">
        <v>12365</v>
      </c>
      <c r="F924" s="786">
        <v>44095</v>
      </c>
      <c r="G924" s="785" t="s">
        <v>18897</v>
      </c>
      <c r="H924" s="786">
        <v>44125</v>
      </c>
      <c r="I924" s="785" t="s">
        <v>21472</v>
      </c>
      <c r="J924" s="785" t="s">
        <v>627</v>
      </c>
      <c r="K924" s="785" t="s">
        <v>2612</v>
      </c>
      <c r="L924" s="785" t="s">
        <v>21473</v>
      </c>
      <c r="M924" s="785"/>
      <c r="N924" s="785"/>
      <c r="O924" s="785" t="s">
        <v>21474</v>
      </c>
      <c r="P924" s="787">
        <v>37.320047000000002</v>
      </c>
      <c r="Q924" s="787">
        <v>0.98505699999999996</v>
      </c>
      <c r="R924" s="785" t="s">
        <v>4535</v>
      </c>
      <c r="S924" s="785" t="s">
        <v>11854</v>
      </c>
      <c r="T924" s="785" t="s">
        <v>12297</v>
      </c>
      <c r="U924" s="785" t="s">
        <v>12356</v>
      </c>
      <c r="V924" s="785">
        <v>6</v>
      </c>
      <c r="W924" s="785" t="s">
        <v>2608</v>
      </c>
      <c r="X924" s="785" t="s">
        <v>21176</v>
      </c>
      <c r="Y924" s="615" t="str">
        <f t="shared" si="14"/>
        <v>Robert Wanjiku</v>
      </c>
      <c r="Z924" s="785" t="s">
        <v>2599</v>
      </c>
      <c r="AA924" s="785" t="s">
        <v>5464</v>
      </c>
      <c r="AB924" s="785" t="s">
        <v>2609</v>
      </c>
      <c r="AC924" s="785" t="s">
        <v>2610</v>
      </c>
      <c r="AD924" s="786">
        <v>44209</v>
      </c>
    </row>
    <row r="925" spans="1:30" ht="15.75">
      <c r="A925" s="785" t="s">
        <v>4301</v>
      </c>
      <c r="B925" s="785" t="s">
        <v>12280</v>
      </c>
      <c r="C925" s="785" t="s">
        <v>4379</v>
      </c>
      <c r="D925" s="785" t="s">
        <v>4418</v>
      </c>
      <c r="E925" s="785" t="s">
        <v>12281</v>
      </c>
      <c r="F925" s="786">
        <v>44103</v>
      </c>
      <c r="G925" s="785" t="s">
        <v>12244</v>
      </c>
      <c r="H925" s="786">
        <v>44124</v>
      </c>
      <c r="I925" s="785" t="s">
        <v>12282</v>
      </c>
      <c r="J925" s="785" t="s">
        <v>629</v>
      </c>
      <c r="K925" s="785" t="s">
        <v>2612</v>
      </c>
      <c r="L925" s="785" t="s">
        <v>12283</v>
      </c>
      <c r="M925" s="785"/>
      <c r="N925" s="785"/>
      <c r="O925" s="785"/>
      <c r="P925" s="787">
        <v>37.683278000000001</v>
      </c>
      <c r="Q925" s="787">
        <v>0.64468800000000004</v>
      </c>
      <c r="R925" s="785" t="s">
        <v>4535</v>
      </c>
      <c r="S925" s="785" t="s">
        <v>11854</v>
      </c>
      <c r="T925" s="785" t="s">
        <v>12220</v>
      </c>
      <c r="U925" s="785" t="s">
        <v>12284</v>
      </c>
      <c r="V925" s="785">
        <v>6</v>
      </c>
      <c r="W925" s="785" t="s">
        <v>2608</v>
      </c>
      <c r="X925" s="785" t="s">
        <v>3179</v>
      </c>
      <c r="Y925" s="615" t="str">
        <f t="shared" si="14"/>
        <v>James Musyoka</v>
      </c>
      <c r="Z925" s="785" t="s">
        <v>2599</v>
      </c>
      <c r="AA925" s="785" t="s">
        <v>5464</v>
      </c>
      <c r="AB925" s="785" t="s">
        <v>2609</v>
      </c>
      <c r="AC925" s="785" t="s">
        <v>2610</v>
      </c>
      <c r="AD925" s="786">
        <v>44213</v>
      </c>
    </row>
    <row r="926" spans="1:30" ht="15.75">
      <c r="A926" s="785" t="s">
        <v>4301</v>
      </c>
      <c r="B926" s="785" t="s">
        <v>12285</v>
      </c>
      <c r="C926" s="785" t="s">
        <v>4303</v>
      </c>
      <c r="D926" s="785" t="s">
        <v>2599</v>
      </c>
      <c r="E926" s="785" t="s">
        <v>7043</v>
      </c>
      <c r="F926" s="786">
        <v>44106</v>
      </c>
      <c r="G926" s="785" t="s">
        <v>12244</v>
      </c>
      <c r="H926" s="786">
        <v>44124</v>
      </c>
      <c r="I926" s="785" t="s">
        <v>12286</v>
      </c>
      <c r="J926" s="785" t="s">
        <v>629</v>
      </c>
      <c r="K926" s="785" t="s">
        <v>12287</v>
      </c>
      <c r="L926" s="785" t="s">
        <v>12288</v>
      </c>
      <c r="M926" s="785"/>
      <c r="N926" s="785"/>
      <c r="O926" s="785" t="s">
        <v>12289</v>
      </c>
      <c r="P926" s="787">
        <v>37.643684999999998</v>
      </c>
      <c r="Q926" s="787">
        <v>0.62988500000000003</v>
      </c>
      <c r="R926" s="785" t="s">
        <v>4535</v>
      </c>
      <c r="S926" s="785" t="s">
        <v>11854</v>
      </c>
      <c r="T926" s="785" t="s">
        <v>12220</v>
      </c>
      <c r="U926" s="785" t="s">
        <v>12221</v>
      </c>
      <c r="V926" s="785">
        <v>6</v>
      </c>
      <c r="W926" s="785" t="s">
        <v>2608</v>
      </c>
      <c r="X926" s="785" t="s">
        <v>3179</v>
      </c>
      <c r="Y926" s="615" t="str">
        <f t="shared" si="14"/>
        <v>James Musyoka</v>
      </c>
      <c r="Z926" s="785" t="s">
        <v>2599</v>
      </c>
      <c r="AA926" s="785" t="s">
        <v>5464</v>
      </c>
      <c r="AB926" s="785" t="s">
        <v>2609</v>
      </c>
      <c r="AC926" s="785" t="s">
        <v>2610</v>
      </c>
      <c r="AD926" s="786">
        <v>44213</v>
      </c>
    </row>
    <row r="927" spans="1:30" ht="15.75">
      <c r="A927" s="785" t="s">
        <v>4301</v>
      </c>
      <c r="B927" s="785" t="s">
        <v>24872</v>
      </c>
      <c r="C927" s="785" t="s">
        <v>4303</v>
      </c>
      <c r="D927" s="785" t="s">
        <v>2599</v>
      </c>
      <c r="E927" s="785" t="s">
        <v>5582</v>
      </c>
      <c r="F927" s="786">
        <v>44114</v>
      </c>
      <c r="G927" s="785" t="s">
        <v>12244</v>
      </c>
      <c r="H927" s="786">
        <v>44124</v>
      </c>
      <c r="I927" s="785" t="s">
        <v>24873</v>
      </c>
      <c r="J927" s="785" t="s">
        <v>627</v>
      </c>
      <c r="K927" s="785" t="s">
        <v>24874</v>
      </c>
      <c r="L927" s="785" t="s">
        <v>24875</v>
      </c>
      <c r="M927" s="785" t="s">
        <v>24876</v>
      </c>
      <c r="N927" s="785"/>
      <c r="O927" s="785" t="s">
        <v>24877</v>
      </c>
      <c r="P927" s="787">
        <v>37.635919999999999</v>
      </c>
      <c r="Q927" s="787">
        <v>-0.32537700000000003</v>
      </c>
      <c r="R927" s="785" t="s">
        <v>1266</v>
      </c>
      <c r="S927" s="785" t="s">
        <v>3150</v>
      </c>
      <c r="T927" s="785" t="s">
        <v>3151</v>
      </c>
      <c r="U927" s="785" t="s">
        <v>24878</v>
      </c>
      <c r="V927" s="785" t="s">
        <v>2855</v>
      </c>
      <c r="W927" s="785" t="s">
        <v>2808</v>
      </c>
      <c r="X927" s="785" t="s">
        <v>24781</v>
      </c>
      <c r="Y927" s="615" t="str">
        <f t="shared" si="14"/>
        <v>Timothy Murithi</v>
      </c>
      <c r="Z927" s="785" t="s">
        <v>19530</v>
      </c>
      <c r="AA927" s="785" t="s">
        <v>4349</v>
      </c>
      <c r="AB927" s="785" t="s">
        <v>2683</v>
      </c>
      <c r="AC927" s="785" t="s">
        <v>2606</v>
      </c>
      <c r="AD927" s="786">
        <v>44125</v>
      </c>
    </row>
    <row r="928" spans="1:30" ht="15.75">
      <c r="A928" s="785" t="s">
        <v>4301</v>
      </c>
      <c r="B928" s="785" t="s">
        <v>25944</v>
      </c>
      <c r="C928" s="785" t="s">
        <v>4303</v>
      </c>
      <c r="D928" s="785" t="s">
        <v>2599</v>
      </c>
      <c r="E928" s="785" t="s">
        <v>11029</v>
      </c>
      <c r="F928" s="786">
        <v>44119</v>
      </c>
      <c r="G928" s="785" t="s">
        <v>12244</v>
      </c>
      <c r="H928" s="786">
        <v>44124</v>
      </c>
      <c r="I928" s="785" t="s">
        <v>25945</v>
      </c>
      <c r="J928" s="785" t="s">
        <v>629</v>
      </c>
      <c r="K928" s="785" t="s">
        <v>25946</v>
      </c>
      <c r="L928" s="785" t="s">
        <v>25947</v>
      </c>
      <c r="M928" s="785"/>
      <c r="N928" s="785"/>
      <c r="O928" s="785" t="s">
        <v>25948</v>
      </c>
      <c r="P928" s="787">
        <v>36.235143000000001</v>
      </c>
      <c r="Q928" s="787">
        <v>-0.301898</v>
      </c>
      <c r="R928" s="785" t="s">
        <v>1228</v>
      </c>
      <c r="S928" s="785" t="s">
        <v>2161</v>
      </c>
      <c r="T928" s="785" t="s">
        <v>3663</v>
      </c>
      <c r="U928" s="785" t="s">
        <v>3663</v>
      </c>
      <c r="V928" s="785">
        <v>9</v>
      </c>
      <c r="W928" s="785" t="s">
        <v>2608</v>
      </c>
      <c r="X928" s="785" t="s">
        <v>25607</v>
      </c>
      <c r="Y928" s="615" t="str">
        <f t="shared" si="14"/>
        <v>Zadock</v>
      </c>
      <c r="Z928" s="785" t="s">
        <v>25608</v>
      </c>
      <c r="AA928" s="785" t="s">
        <v>5464</v>
      </c>
      <c r="AB928" s="785" t="s">
        <v>2609</v>
      </c>
      <c r="AC928" s="785" t="s">
        <v>2610</v>
      </c>
      <c r="AD928" s="786">
        <v>44120</v>
      </c>
    </row>
    <row r="929" spans="1:30" ht="15.75">
      <c r="A929" s="785" t="s">
        <v>4301</v>
      </c>
      <c r="B929" s="785" t="s">
        <v>20530</v>
      </c>
      <c r="C929" s="785" t="s">
        <v>4303</v>
      </c>
      <c r="D929" s="785" t="s">
        <v>2599</v>
      </c>
      <c r="E929" s="785" t="s">
        <v>7974</v>
      </c>
      <c r="F929" s="786">
        <v>44105</v>
      </c>
      <c r="G929" s="785" t="s">
        <v>12230</v>
      </c>
      <c r="H929" s="786">
        <v>44123</v>
      </c>
      <c r="I929" s="785" t="s">
        <v>20531</v>
      </c>
      <c r="J929" s="785" t="s">
        <v>629</v>
      </c>
      <c r="K929" s="785" t="s">
        <v>20532</v>
      </c>
      <c r="L929" s="785" t="s">
        <v>20533</v>
      </c>
      <c r="M929" s="785"/>
      <c r="N929" s="785"/>
      <c r="O929" s="785" t="s">
        <v>20534</v>
      </c>
      <c r="P929" s="787">
        <v>37.623956999999997</v>
      </c>
      <c r="Q929" s="787">
        <v>-7.1209999999999996E-2</v>
      </c>
      <c r="R929" s="785" t="s">
        <v>1104</v>
      </c>
      <c r="S929" s="785" t="s">
        <v>2643</v>
      </c>
      <c r="T929" s="785" t="s">
        <v>3534</v>
      </c>
      <c r="U929" s="785" t="s">
        <v>20535</v>
      </c>
      <c r="V929" s="785">
        <v>8</v>
      </c>
      <c r="W929" s="785" t="s">
        <v>8017</v>
      </c>
      <c r="X929" s="785" t="s">
        <v>20484</v>
      </c>
      <c r="Y929" s="615" t="str">
        <f t="shared" si="14"/>
        <v>Phineas Mawira</v>
      </c>
      <c r="Z929" s="785" t="s">
        <v>2599</v>
      </c>
      <c r="AA929" s="785" t="s">
        <v>4314</v>
      </c>
      <c r="AB929" s="785" t="s">
        <v>2683</v>
      </c>
      <c r="AC929" s="785" t="s">
        <v>2606</v>
      </c>
      <c r="AD929" s="786">
        <v>44131</v>
      </c>
    </row>
    <row r="930" spans="1:30" ht="15.75">
      <c r="A930" s="785" t="s">
        <v>4301</v>
      </c>
      <c r="B930" s="785" t="s">
        <v>12290</v>
      </c>
      <c r="C930" s="785" t="s">
        <v>4303</v>
      </c>
      <c r="D930" s="785" t="s">
        <v>2599</v>
      </c>
      <c r="E930" s="785" t="s">
        <v>12291</v>
      </c>
      <c r="F930" s="786">
        <v>44092</v>
      </c>
      <c r="G930" s="785" t="s">
        <v>12292</v>
      </c>
      <c r="H930" s="786">
        <v>44122</v>
      </c>
      <c r="I930" s="785" t="s">
        <v>12293</v>
      </c>
      <c r="J930" s="785" t="s">
        <v>629</v>
      </c>
      <c r="K930" s="785" t="s">
        <v>12294</v>
      </c>
      <c r="L930" s="785" t="s">
        <v>12295</v>
      </c>
      <c r="M930" s="785"/>
      <c r="N930" s="785"/>
      <c r="O930" s="785" t="s">
        <v>12296</v>
      </c>
      <c r="P930" s="787">
        <v>37.327357999999997</v>
      </c>
      <c r="Q930" s="787">
        <v>0.99155700000000002</v>
      </c>
      <c r="R930" s="785" t="s">
        <v>4535</v>
      </c>
      <c r="S930" s="785" t="s">
        <v>11854</v>
      </c>
      <c r="T930" s="785" t="s">
        <v>12297</v>
      </c>
      <c r="U930" s="785" t="s">
        <v>12066</v>
      </c>
      <c r="V930" s="785">
        <v>6</v>
      </c>
      <c r="W930" s="785" t="s">
        <v>2608</v>
      </c>
      <c r="X930" s="785" t="s">
        <v>3179</v>
      </c>
      <c r="Y930" s="615" t="str">
        <f t="shared" si="14"/>
        <v>James Musyoka</v>
      </c>
      <c r="Z930" s="785" t="s">
        <v>2599</v>
      </c>
      <c r="AA930" s="785" t="s">
        <v>5464</v>
      </c>
      <c r="AB930" s="785" t="s">
        <v>2609</v>
      </c>
      <c r="AC930" s="785" t="s">
        <v>2610</v>
      </c>
      <c r="AD930" s="786">
        <v>44209</v>
      </c>
    </row>
    <row r="931" spans="1:30" ht="15.75">
      <c r="A931" s="785" t="s">
        <v>4301</v>
      </c>
      <c r="B931" s="785" t="s">
        <v>19175</v>
      </c>
      <c r="C931" s="785" t="s">
        <v>4379</v>
      </c>
      <c r="D931" s="785" t="s">
        <v>2598</v>
      </c>
      <c r="E931" s="785" t="s">
        <v>7050</v>
      </c>
      <c r="F931" s="786">
        <v>44112</v>
      </c>
      <c r="G931" s="785" t="s">
        <v>12292</v>
      </c>
      <c r="H931" s="786">
        <v>44122</v>
      </c>
      <c r="I931" s="785" t="s">
        <v>19176</v>
      </c>
      <c r="J931" s="785" t="s">
        <v>627</v>
      </c>
      <c r="K931" s="785" t="s">
        <v>2612</v>
      </c>
      <c r="L931" s="785" t="s">
        <v>19177</v>
      </c>
      <c r="M931" s="785"/>
      <c r="N931" s="785"/>
      <c r="O931" s="785" t="s">
        <v>19178</v>
      </c>
      <c r="P931" s="787">
        <v>36.812421999999998</v>
      </c>
      <c r="Q931" s="787">
        <v>-1.0538479999999999</v>
      </c>
      <c r="R931" s="785" t="s">
        <v>821</v>
      </c>
      <c r="S931" s="785" t="s">
        <v>871</v>
      </c>
      <c r="T931" s="785" t="s">
        <v>871</v>
      </c>
      <c r="U931" s="785" t="s">
        <v>19179</v>
      </c>
      <c r="V931" s="785">
        <v>10</v>
      </c>
      <c r="W931" s="785" t="s">
        <v>7551</v>
      </c>
      <c r="X931" s="785" t="s">
        <v>19166</v>
      </c>
      <c r="Y931" s="615" t="str">
        <f t="shared" si="14"/>
        <v>Okinda</v>
      </c>
      <c r="Z931" s="785" t="s">
        <v>5436</v>
      </c>
      <c r="AA931" s="785" t="s">
        <v>4314</v>
      </c>
      <c r="AB931" s="785" t="s">
        <v>2683</v>
      </c>
      <c r="AC931" s="785" t="s">
        <v>2606</v>
      </c>
      <c r="AD931" s="786">
        <v>44126</v>
      </c>
    </row>
    <row r="932" spans="1:30" ht="15.75">
      <c r="A932" s="785" t="s">
        <v>4301</v>
      </c>
      <c r="B932" s="785" t="s">
        <v>21424</v>
      </c>
      <c r="C932" s="785" t="s">
        <v>4379</v>
      </c>
      <c r="D932" s="785" t="s">
        <v>4418</v>
      </c>
      <c r="E932" s="785" t="s">
        <v>12379</v>
      </c>
      <c r="F932" s="786">
        <v>44086</v>
      </c>
      <c r="G932" s="785" t="s">
        <v>12292</v>
      </c>
      <c r="H932" s="786">
        <v>44122</v>
      </c>
      <c r="I932" s="785" t="s">
        <v>21425</v>
      </c>
      <c r="J932" s="785" t="s">
        <v>629</v>
      </c>
      <c r="K932" s="785" t="s">
        <v>21426</v>
      </c>
      <c r="L932" s="785" t="s">
        <v>21427</v>
      </c>
      <c r="M932" s="785"/>
      <c r="N932" s="785"/>
      <c r="O932" s="785" t="s">
        <v>21428</v>
      </c>
      <c r="P932" s="787">
        <v>37.307938</v>
      </c>
      <c r="Q932" s="787">
        <v>1.0140420000000001</v>
      </c>
      <c r="R932" s="785" t="s">
        <v>4535</v>
      </c>
      <c r="S932" s="785" t="s">
        <v>11854</v>
      </c>
      <c r="T932" s="785" t="s">
        <v>12297</v>
      </c>
      <c r="U932" s="785" t="s">
        <v>21403</v>
      </c>
      <c r="V932" s="785">
        <v>6</v>
      </c>
      <c r="W932" s="785" t="s">
        <v>2608</v>
      </c>
      <c r="X932" s="785" t="s">
        <v>21331</v>
      </c>
      <c r="Y932" s="615" t="str">
        <f t="shared" si="14"/>
        <v>Robert wanjiku</v>
      </c>
      <c r="Z932" s="785" t="s">
        <v>2599</v>
      </c>
      <c r="AA932" s="785" t="s">
        <v>5464</v>
      </c>
      <c r="AB932" s="785" t="s">
        <v>2609</v>
      </c>
      <c r="AC932" s="785" t="s">
        <v>2610</v>
      </c>
      <c r="AD932" s="786">
        <v>44209</v>
      </c>
    </row>
    <row r="933" spans="1:30" ht="15.75">
      <c r="A933" s="785" t="s">
        <v>4301</v>
      </c>
      <c r="B933" s="785" t="s">
        <v>31093</v>
      </c>
      <c r="C933" s="785" t="s">
        <v>4303</v>
      </c>
      <c r="D933" s="785" t="s">
        <v>2599</v>
      </c>
      <c r="E933" s="785" t="s">
        <v>7974</v>
      </c>
      <c r="F933" s="786">
        <v>44105</v>
      </c>
      <c r="G933" s="785" t="s">
        <v>12292</v>
      </c>
      <c r="H933" s="786">
        <v>44122</v>
      </c>
      <c r="I933" s="785" t="s">
        <v>31094</v>
      </c>
      <c r="J933" s="785" t="s">
        <v>627</v>
      </c>
      <c r="K933" s="785" t="s">
        <v>31095</v>
      </c>
      <c r="L933" s="785" t="s">
        <v>31096</v>
      </c>
      <c r="M933" s="785"/>
      <c r="N933" s="785"/>
      <c r="O933" s="785" t="s">
        <v>31097</v>
      </c>
      <c r="P933" s="787">
        <v>36.728105999999997</v>
      </c>
      <c r="Q933" s="787">
        <v>-1.2276279999999999</v>
      </c>
      <c r="R933" s="785" t="s">
        <v>821</v>
      </c>
      <c r="S933" s="785" t="s">
        <v>1429</v>
      </c>
      <c r="T933" s="785" t="s">
        <v>2943</v>
      </c>
      <c r="U933" s="785" t="s">
        <v>31098</v>
      </c>
      <c r="V933" s="785">
        <v>10</v>
      </c>
      <c r="W933" s="785" t="s">
        <v>6333</v>
      </c>
      <c r="X933" s="785"/>
      <c r="Y933" s="615" t="str">
        <f t="shared" si="14"/>
        <v>Blue Frame</v>
      </c>
      <c r="Z933" s="785" t="s">
        <v>2599</v>
      </c>
      <c r="AA933" s="785" t="s">
        <v>4314</v>
      </c>
      <c r="AB933" s="785" t="s">
        <v>2683</v>
      </c>
      <c r="AC933" s="785" t="s">
        <v>2606</v>
      </c>
      <c r="AD933" s="786">
        <v>44166</v>
      </c>
    </row>
    <row r="934" spans="1:30" ht="15.75">
      <c r="A934" s="785" t="s">
        <v>4301</v>
      </c>
      <c r="B934" s="785" t="s">
        <v>12341</v>
      </c>
      <c r="C934" s="785" t="s">
        <v>4303</v>
      </c>
      <c r="D934" s="785" t="s">
        <v>2599</v>
      </c>
      <c r="E934" s="785" t="s">
        <v>12342</v>
      </c>
      <c r="F934" s="786">
        <v>44091</v>
      </c>
      <c r="G934" s="785" t="s">
        <v>11613</v>
      </c>
      <c r="H934" s="786">
        <v>44121</v>
      </c>
      <c r="I934" s="785" t="s">
        <v>12343</v>
      </c>
      <c r="J934" s="785" t="s">
        <v>629</v>
      </c>
      <c r="K934" s="785" t="s">
        <v>12344</v>
      </c>
      <c r="L934" s="785" t="s">
        <v>12345</v>
      </c>
      <c r="M934" s="785"/>
      <c r="N934" s="785"/>
      <c r="O934" s="785" t="s">
        <v>12346</v>
      </c>
      <c r="P934" s="787">
        <v>37.336444999999998</v>
      </c>
      <c r="Q934" s="787">
        <v>0.98761500000000002</v>
      </c>
      <c r="R934" s="785" t="s">
        <v>4535</v>
      </c>
      <c r="S934" s="785" t="s">
        <v>11854</v>
      </c>
      <c r="T934" s="785" t="s">
        <v>12297</v>
      </c>
      <c r="U934" s="785" t="s">
        <v>12066</v>
      </c>
      <c r="V934" s="785">
        <v>6</v>
      </c>
      <c r="W934" s="785" t="s">
        <v>2608</v>
      </c>
      <c r="X934" s="785" t="s">
        <v>3179</v>
      </c>
      <c r="Y934" s="615" t="str">
        <f t="shared" si="14"/>
        <v>James Musyoka</v>
      </c>
      <c r="Z934" s="785" t="s">
        <v>2599</v>
      </c>
      <c r="AA934" s="785" t="s">
        <v>5464</v>
      </c>
      <c r="AB934" s="785" t="s">
        <v>2609</v>
      </c>
      <c r="AC934" s="785" t="s">
        <v>2610</v>
      </c>
      <c r="AD934" s="786">
        <v>44209</v>
      </c>
    </row>
    <row r="935" spans="1:30" ht="15.75">
      <c r="A935" s="785" t="s">
        <v>4301</v>
      </c>
      <c r="B935" s="785" t="s">
        <v>21419</v>
      </c>
      <c r="C935" s="785" t="s">
        <v>4303</v>
      </c>
      <c r="D935" s="785" t="s">
        <v>2599</v>
      </c>
      <c r="E935" s="785" t="s">
        <v>12379</v>
      </c>
      <c r="F935" s="786">
        <v>44086</v>
      </c>
      <c r="G935" s="785" t="s">
        <v>12236</v>
      </c>
      <c r="H935" s="786">
        <v>44120</v>
      </c>
      <c r="I935" s="785" t="s">
        <v>21420</v>
      </c>
      <c r="J935" s="785" t="s">
        <v>629</v>
      </c>
      <c r="K935" s="785" t="s">
        <v>21421</v>
      </c>
      <c r="L935" s="785" t="s">
        <v>21422</v>
      </c>
      <c r="M935" s="785"/>
      <c r="N935" s="785"/>
      <c r="O935" s="785" t="s">
        <v>21423</v>
      </c>
      <c r="P935" s="787">
        <v>37.308754999999998</v>
      </c>
      <c r="Q935" s="787">
        <v>1.016678</v>
      </c>
      <c r="R935" s="785" t="s">
        <v>4535</v>
      </c>
      <c r="S935" s="785" t="s">
        <v>11854</v>
      </c>
      <c r="T935" s="785" t="s">
        <v>12297</v>
      </c>
      <c r="U935" s="785" t="s">
        <v>21403</v>
      </c>
      <c r="V935" s="785">
        <v>6</v>
      </c>
      <c r="W935" s="785" t="s">
        <v>2608</v>
      </c>
      <c r="X935" s="785" t="s">
        <v>21331</v>
      </c>
      <c r="Y935" s="615" t="str">
        <f t="shared" si="14"/>
        <v>Robert wanjiku</v>
      </c>
      <c r="Z935" s="785" t="s">
        <v>2599</v>
      </c>
      <c r="AA935" s="785" t="s">
        <v>5464</v>
      </c>
      <c r="AB935" s="785" t="s">
        <v>2609</v>
      </c>
      <c r="AC935" s="785" t="s">
        <v>2610</v>
      </c>
      <c r="AD935" s="786">
        <v>44209</v>
      </c>
    </row>
    <row r="936" spans="1:30" ht="15.75">
      <c r="A936" s="785" t="s">
        <v>4301</v>
      </c>
      <c r="B936" s="785" t="s">
        <v>24902</v>
      </c>
      <c r="C936" s="785" t="s">
        <v>4379</v>
      </c>
      <c r="D936" s="785" t="s">
        <v>4418</v>
      </c>
      <c r="E936" s="785" t="s">
        <v>4958</v>
      </c>
      <c r="F936" s="786">
        <v>44108</v>
      </c>
      <c r="G936" s="785" t="s">
        <v>12236</v>
      </c>
      <c r="H936" s="786">
        <v>44120</v>
      </c>
      <c r="I936" s="785" t="s">
        <v>24903</v>
      </c>
      <c r="J936" s="785" t="s">
        <v>627</v>
      </c>
      <c r="K936" s="785" t="s">
        <v>24904</v>
      </c>
      <c r="L936" s="785" t="s">
        <v>24905</v>
      </c>
      <c r="M936" s="785"/>
      <c r="N936" s="785"/>
      <c r="O936" s="785" t="s">
        <v>24906</v>
      </c>
      <c r="P936" s="787">
        <v>37.661630000000002</v>
      </c>
      <c r="Q936" s="787">
        <v>-0.38079000000000002</v>
      </c>
      <c r="R936" s="785" t="s">
        <v>1266</v>
      </c>
      <c r="S936" s="785" t="s">
        <v>3150</v>
      </c>
      <c r="T936" s="785" t="s">
        <v>10441</v>
      </c>
      <c r="U936" s="785" t="s">
        <v>10442</v>
      </c>
      <c r="V936" s="785">
        <v>10</v>
      </c>
      <c r="W936" s="785" t="s">
        <v>2808</v>
      </c>
      <c r="X936" s="785" t="s">
        <v>24781</v>
      </c>
      <c r="Y936" s="615" t="str">
        <f t="shared" si="14"/>
        <v>Timothy Murithi</v>
      </c>
      <c r="Z936" s="785" t="s">
        <v>19530</v>
      </c>
      <c r="AA936" s="785" t="s">
        <v>4349</v>
      </c>
      <c r="AB936" s="785" t="s">
        <v>2683</v>
      </c>
      <c r="AC936" s="785" t="s">
        <v>2606</v>
      </c>
      <c r="AD936" s="786">
        <v>44125</v>
      </c>
    </row>
    <row r="937" spans="1:30" ht="15.75">
      <c r="A937" s="785" t="s">
        <v>4301</v>
      </c>
      <c r="B937" s="785" t="s">
        <v>11600</v>
      </c>
      <c r="C937" s="785" t="s">
        <v>4303</v>
      </c>
      <c r="D937" s="785" t="s">
        <v>2599</v>
      </c>
      <c r="E937" s="785" t="s">
        <v>11601</v>
      </c>
      <c r="F937" s="786">
        <v>44096</v>
      </c>
      <c r="G937" s="785" t="s">
        <v>11029</v>
      </c>
      <c r="H937" s="786">
        <v>44119</v>
      </c>
      <c r="I937" s="785" t="s">
        <v>11602</v>
      </c>
      <c r="J937" s="785" t="s">
        <v>627</v>
      </c>
      <c r="K937" s="785" t="s">
        <v>11603</v>
      </c>
      <c r="L937" s="785" t="s">
        <v>11604</v>
      </c>
      <c r="M937" s="785"/>
      <c r="N937" s="785"/>
      <c r="O937" s="785"/>
      <c r="P937" s="787">
        <v>35.179783</v>
      </c>
      <c r="Q937" s="787">
        <v>0.31050499999999998</v>
      </c>
      <c r="R937" s="785" t="s">
        <v>916</v>
      </c>
      <c r="S937" s="785" t="s">
        <v>917</v>
      </c>
      <c r="T937" s="785" t="s">
        <v>3046</v>
      </c>
      <c r="U937" s="785" t="s">
        <v>11605</v>
      </c>
      <c r="V937" s="785">
        <v>6</v>
      </c>
      <c r="W937" s="785" t="s">
        <v>11598</v>
      </c>
      <c r="X937" s="785" t="s">
        <v>11599</v>
      </c>
      <c r="Y937" s="615" t="str">
        <f t="shared" si="14"/>
        <v>Isaac Sang</v>
      </c>
      <c r="Z937" s="785" t="s">
        <v>2599</v>
      </c>
      <c r="AA937" s="785" t="s">
        <v>4314</v>
      </c>
      <c r="AB937" s="785" t="s">
        <v>2683</v>
      </c>
      <c r="AC937" s="785" t="s">
        <v>2606</v>
      </c>
      <c r="AD937" s="786">
        <v>44175</v>
      </c>
    </row>
    <row r="938" spans="1:30" ht="15.75">
      <c r="A938" s="785" t="s">
        <v>4301</v>
      </c>
      <c r="B938" s="785" t="s">
        <v>12256</v>
      </c>
      <c r="C938" s="785" t="s">
        <v>4303</v>
      </c>
      <c r="D938" s="785" t="s">
        <v>2599</v>
      </c>
      <c r="E938" s="785" t="s">
        <v>12257</v>
      </c>
      <c r="F938" s="786">
        <v>44102</v>
      </c>
      <c r="G938" s="785" t="s">
        <v>11029</v>
      </c>
      <c r="H938" s="786">
        <v>44119</v>
      </c>
      <c r="I938" s="785" t="s">
        <v>12258</v>
      </c>
      <c r="J938" s="785" t="s">
        <v>629</v>
      </c>
      <c r="K938" s="785" t="s">
        <v>12259</v>
      </c>
      <c r="L938" s="785" t="s">
        <v>12260</v>
      </c>
      <c r="M938" s="785"/>
      <c r="N938" s="785"/>
      <c r="O938" s="785" t="s">
        <v>12261</v>
      </c>
      <c r="P938" s="787">
        <v>37.680280000000003</v>
      </c>
      <c r="Q938" s="787">
        <v>0.64105199999999996</v>
      </c>
      <c r="R938" s="785" t="s">
        <v>4535</v>
      </c>
      <c r="S938" s="785" t="s">
        <v>11854</v>
      </c>
      <c r="T938" s="785" t="s">
        <v>12220</v>
      </c>
      <c r="U938" s="785" t="s">
        <v>12262</v>
      </c>
      <c r="V938" s="785">
        <v>6</v>
      </c>
      <c r="W938" s="785" t="s">
        <v>2608</v>
      </c>
      <c r="X938" s="785" t="s">
        <v>3179</v>
      </c>
      <c r="Y938" s="615" t="str">
        <f t="shared" si="14"/>
        <v>James Musyoka</v>
      </c>
      <c r="Z938" s="785" t="s">
        <v>2599</v>
      </c>
      <c r="AA938" s="785" t="s">
        <v>5464</v>
      </c>
      <c r="AB938" s="785" t="s">
        <v>2609</v>
      </c>
      <c r="AC938" s="785" t="s">
        <v>2610</v>
      </c>
      <c r="AD938" s="786">
        <v>44213</v>
      </c>
    </row>
    <row r="939" spans="1:30" ht="15.75">
      <c r="A939" s="785" t="s">
        <v>4301</v>
      </c>
      <c r="B939" s="785" t="s">
        <v>12312</v>
      </c>
      <c r="C939" s="785" t="s">
        <v>4303</v>
      </c>
      <c r="D939" s="785" t="s">
        <v>2599</v>
      </c>
      <c r="E939" s="785" t="s">
        <v>12313</v>
      </c>
      <c r="F939" s="786">
        <v>44098</v>
      </c>
      <c r="G939" s="785" t="s">
        <v>11029</v>
      </c>
      <c r="H939" s="786">
        <v>44119</v>
      </c>
      <c r="I939" s="785" t="s">
        <v>12314</v>
      </c>
      <c r="J939" s="785" t="s">
        <v>629</v>
      </c>
      <c r="K939" s="785" t="s">
        <v>12315</v>
      </c>
      <c r="L939" s="785" t="s">
        <v>12316</v>
      </c>
      <c r="M939" s="785"/>
      <c r="N939" s="785"/>
      <c r="O939" s="785" t="s">
        <v>12317</v>
      </c>
      <c r="P939" s="787">
        <v>37.313656999999999</v>
      </c>
      <c r="Q939" s="787">
        <v>0.98180500000000004</v>
      </c>
      <c r="R939" s="785" t="s">
        <v>4535</v>
      </c>
      <c r="S939" s="785" t="s">
        <v>11854</v>
      </c>
      <c r="T939" s="785" t="s">
        <v>12297</v>
      </c>
      <c r="U939" s="785" t="s">
        <v>8598</v>
      </c>
      <c r="V939" s="785">
        <v>6</v>
      </c>
      <c r="W939" s="785" t="s">
        <v>2608</v>
      </c>
      <c r="X939" s="785" t="s">
        <v>3179</v>
      </c>
      <c r="Y939" s="615" t="str">
        <f t="shared" si="14"/>
        <v>James Musyoka</v>
      </c>
      <c r="Z939" s="785" t="s">
        <v>2599</v>
      </c>
      <c r="AA939" s="785" t="s">
        <v>5464</v>
      </c>
      <c r="AB939" s="785" t="s">
        <v>2609</v>
      </c>
      <c r="AC939" s="785" t="s">
        <v>2610</v>
      </c>
      <c r="AD939" s="786">
        <v>44209</v>
      </c>
    </row>
    <row r="940" spans="1:30" ht="15.75">
      <c r="A940" s="785" t="s">
        <v>4301</v>
      </c>
      <c r="B940" s="785" t="s">
        <v>15959</v>
      </c>
      <c r="C940" s="785" t="s">
        <v>4303</v>
      </c>
      <c r="D940" s="785" t="s">
        <v>2599</v>
      </c>
      <c r="E940" s="785" t="s">
        <v>13492</v>
      </c>
      <c r="F940" s="786">
        <v>44094</v>
      </c>
      <c r="G940" s="785" t="s">
        <v>11029</v>
      </c>
      <c r="H940" s="786">
        <v>44119</v>
      </c>
      <c r="I940" s="785" t="s">
        <v>15960</v>
      </c>
      <c r="J940" s="785" t="s">
        <v>627</v>
      </c>
      <c r="K940" s="785" t="s">
        <v>15961</v>
      </c>
      <c r="L940" s="785" t="s">
        <v>15962</v>
      </c>
      <c r="M940" s="785"/>
      <c r="N940" s="785"/>
      <c r="O940" s="785" t="s">
        <v>15963</v>
      </c>
      <c r="P940" s="787">
        <v>34.138182999999998</v>
      </c>
      <c r="Q940" s="787">
        <v>0.45688200000000001</v>
      </c>
      <c r="R940" s="785" t="s">
        <v>1716</v>
      </c>
      <c r="S940" s="785" t="s">
        <v>15964</v>
      </c>
      <c r="T940" s="785" t="s">
        <v>15965</v>
      </c>
      <c r="U940" s="785" t="s">
        <v>15966</v>
      </c>
      <c r="V940" s="785">
        <v>10</v>
      </c>
      <c r="W940" s="785" t="s">
        <v>11009</v>
      </c>
      <c r="X940" s="785" t="s">
        <v>11009</v>
      </c>
      <c r="Y940" s="615" t="str">
        <f t="shared" si="14"/>
        <v>Kennedy Amiani Anzeze</v>
      </c>
      <c r="Z940" s="785" t="s">
        <v>2599</v>
      </c>
      <c r="AA940" s="785" t="s">
        <v>4349</v>
      </c>
      <c r="AB940" s="785" t="s">
        <v>2605</v>
      </c>
      <c r="AC940" s="785" t="s">
        <v>2606</v>
      </c>
      <c r="AD940" s="786">
        <v>44157</v>
      </c>
    </row>
    <row r="941" spans="1:30" ht="15.75">
      <c r="A941" s="785" t="s">
        <v>4301</v>
      </c>
      <c r="B941" s="785" t="s">
        <v>16001</v>
      </c>
      <c r="C941" s="785" t="s">
        <v>4303</v>
      </c>
      <c r="D941" s="785" t="s">
        <v>2599</v>
      </c>
      <c r="E941" s="785" t="s">
        <v>7693</v>
      </c>
      <c r="F941" s="786">
        <v>43779</v>
      </c>
      <c r="G941" s="785" t="s">
        <v>11029</v>
      </c>
      <c r="H941" s="786">
        <v>44119</v>
      </c>
      <c r="I941" s="785" t="s">
        <v>16002</v>
      </c>
      <c r="J941" s="785" t="s">
        <v>627</v>
      </c>
      <c r="K941" s="785" t="s">
        <v>2612</v>
      </c>
      <c r="L941" s="785" t="s">
        <v>16003</v>
      </c>
      <c r="M941" s="785"/>
      <c r="N941" s="785"/>
      <c r="O941" s="785" t="s">
        <v>16004</v>
      </c>
      <c r="P941" s="787">
        <v>34.136152000000003</v>
      </c>
      <c r="Q941" s="787">
        <v>0.45666299999999999</v>
      </c>
      <c r="R941" s="785" t="s">
        <v>1716</v>
      </c>
      <c r="S941" s="785" t="s">
        <v>15964</v>
      </c>
      <c r="T941" s="785" t="s">
        <v>15965</v>
      </c>
      <c r="U941" s="785" t="s">
        <v>15966</v>
      </c>
      <c r="V941" s="785">
        <v>12</v>
      </c>
      <c r="W941" s="785" t="s">
        <v>11009</v>
      </c>
      <c r="X941" s="785" t="s">
        <v>11009</v>
      </c>
      <c r="Y941" s="615" t="str">
        <f t="shared" si="14"/>
        <v>Kennedy Amiani Anzeze</v>
      </c>
      <c r="Z941" s="785" t="s">
        <v>2599</v>
      </c>
      <c r="AA941" s="785" t="s">
        <v>4349</v>
      </c>
      <c r="AB941" s="785" t="s">
        <v>2876</v>
      </c>
      <c r="AC941" s="785" t="s">
        <v>2606</v>
      </c>
      <c r="AD941" s="786">
        <v>44157</v>
      </c>
    </row>
    <row r="942" spans="1:30" ht="15.75">
      <c r="A942" s="785" t="s">
        <v>4301</v>
      </c>
      <c r="B942" s="785" t="s">
        <v>21347</v>
      </c>
      <c r="C942" s="785" t="s">
        <v>4303</v>
      </c>
      <c r="D942" s="785" t="s">
        <v>2599</v>
      </c>
      <c r="E942" s="785" t="s">
        <v>12257</v>
      </c>
      <c r="F942" s="786">
        <v>44102</v>
      </c>
      <c r="G942" s="785" t="s">
        <v>11029</v>
      </c>
      <c r="H942" s="786">
        <v>44119</v>
      </c>
      <c r="I942" s="785" t="s">
        <v>21348</v>
      </c>
      <c r="J942" s="785" t="s">
        <v>629</v>
      </c>
      <c r="K942" s="785" t="s">
        <v>21349</v>
      </c>
      <c r="L942" s="785" t="s">
        <v>12260</v>
      </c>
      <c r="M942" s="785"/>
      <c r="N942" s="785"/>
      <c r="O942" s="785" t="s">
        <v>21350</v>
      </c>
      <c r="P942" s="787">
        <v>37.659574999999997</v>
      </c>
      <c r="Q942" s="787">
        <v>0.64300999999999997</v>
      </c>
      <c r="R942" s="785" t="s">
        <v>4535</v>
      </c>
      <c r="S942" s="785" t="s">
        <v>11854</v>
      </c>
      <c r="T942" s="785" t="s">
        <v>12220</v>
      </c>
      <c r="U942" s="785" t="s">
        <v>3310</v>
      </c>
      <c r="V942" s="785">
        <v>6</v>
      </c>
      <c r="W942" s="785" t="s">
        <v>2608</v>
      </c>
      <c r="X942" s="785" t="s">
        <v>21176</v>
      </c>
      <c r="Y942" s="615" t="str">
        <f t="shared" si="14"/>
        <v>Robert Wanjiku</v>
      </c>
      <c r="Z942" s="785" t="s">
        <v>2599</v>
      </c>
      <c r="AA942" s="785" t="s">
        <v>5464</v>
      </c>
      <c r="AB942" s="785" t="s">
        <v>2609</v>
      </c>
      <c r="AC942" s="785" t="s">
        <v>2610</v>
      </c>
      <c r="AD942" s="786">
        <v>44213</v>
      </c>
    </row>
    <row r="943" spans="1:30" ht="15.75">
      <c r="A943" s="785" t="s">
        <v>4301</v>
      </c>
      <c r="B943" s="785" t="s">
        <v>21351</v>
      </c>
      <c r="C943" s="785" t="s">
        <v>4303</v>
      </c>
      <c r="D943" s="785" t="s">
        <v>2599</v>
      </c>
      <c r="E943" s="785" t="s">
        <v>5576</v>
      </c>
      <c r="F943" s="786">
        <v>44104</v>
      </c>
      <c r="G943" s="785" t="s">
        <v>11029</v>
      </c>
      <c r="H943" s="786">
        <v>44119</v>
      </c>
      <c r="I943" s="785" t="s">
        <v>21352</v>
      </c>
      <c r="J943" s="785" t="s">
        <v>629</v>
      </c>
      <c r="K943" s="785" t="s">
        <v>21353</v>
      </c>
      <c r="L943" s="785" t="s">
        <v>21354</v>
      </c>
      <c r="M943" s="785"/>
      <c r="N943" s="785"/>
      <c r="O943" s="785" t="s">
        <v>21355</v>
      </c>
      <c r="P943" s="787">
        <v>37.658405000000002</v>
      </c>
      <c r="Q943" s="787">
        <v>0.64049800000000001</v>
      </c>
      <c r="R943" s="785" t="s">
        <v>4535</v>
      </c>
      <c r="S943" s="785" t="s">
        <v>11854</v>
      </c>
      <c r="T943" s="785" t="s">
        <v>21356</v>
      </c>
      <c r="U943" s="785" t="s">
        <v>12221</v>
      </c>
      <c r="V943" s="785">
        <v>6</v>
      </c>
      <c r="W943" s="785" t="s">
        <v>2608</v>
      </c>
      <c r="X943" s="785" t="s">
        <v>21176</v>
      </c>
      <c r="Y943" s="615" t="str">
        <f t="shared" si="14"/>
        <v>Robert Wanjiku</v>
      </c>
      <c r="Z943" s="785" t="s">
        <v>2599</v>
      </c>
      <c r="AA943" s="785" t="s">
        <v>5464</v>
      </c>
      <c r="AB943" s="785" t="s">
        <v>2609</v>
      </c>
      <c r="AC943" s="785" t="s">
        <v>2610</v>
      </c>
      <c r="AD943" s="786">
        <v>44213</v>
      </c>
    </row>
    <row r="944" spans="1:30" ht="15.75">
      <c r="A944" s="785" t="s">
        <v>4301</v>
      </c>
      <c r="B944" s="785" t="s">
        <v>21374</v>
      </c>
      <c r="C944" s="785" t="s">
        <v>4379</v>
      </c>
      <c r="D944" s="785" t="s">
        <v>4418</v>
      </c>
      <c r="E944" s="785" t="s">
        <v>7974</v>
      </c>
      <c r="F944" s="786">
        <v>44105</v>
      </c>
      <c r="G944" s="785" t="s">
        <v>11029</v>
      </c>
      <c r="H944" s="786">
        <v>44119</v>
      </c>
      <c r="I944" s="785" t="s">
        <v>21375</v>
      </c>
      <c r="J944" s="785" t="s">
        <v>629</v>
      </c>
      <c r="K944" s="785" t="s">
        <v>21376</v>
      </c>
      <c r="L944" s="785" t="s">
        <v>21377</v>
      </c>
      <c r="M944" s="785"/>
      <c r="N944" s="785"/>
      <c r="O944" s="785" t="s">
        <v>21378</v>
      </c>
      <c r="P944" s="787">
        <v>37.664715000000001</v>
      </c>
      <c r="Q944" s="787">
        <v>0.65088299999999999</v>
      </c>
      <c r="R944" s="785" t="s">
        <v>4535</v>
      </c>
      <c r="S944" s="785" t="s">
        <v>11854</v>
      </c>
      <c r="T944" s="785" t="s">
        <v>12220</v>
      </c>
      <c r="U944" s="785" t="s">
        <v>21379</v>
      </c>
      <c r="V944" s="785">
        <v>6</v>
      </c>
      <c r="W944" s="785" t="s">
        <v>2608</v>
      </c>
      <c r="X944" s="785" t="s">
        <v>21176</v>
      </c>
      <c r="Y944" s="615" t="str">
        <f t="shared" si="14"/>
        <v>Robert Wanjiku</v>
      </c>
      <c r="Z944" s="785" t="s">
        <v>2599</v>
      </c>
      <c r="AA944" s="785" t="s">
        <v>5464</v>
      </c>
      <c r="AB944" s="785" t="s">
        <v>2609</v>
      </c>
      <c r="AC944" s="785" t="s">
        <v>2610</v>
      </c>
      <c r="AD944" s="786">
        <v>44213</v>
      </c>
    </row>
    <row r="945" spans="1:30" ht="15.75">
      <c r="A945" s="785" t="s">
        <v>4301</v>
      </c>
      <c r="B945" s="785" t="s">
        <v>21398</v>
      </c>
      <c r="C945" s="785" t="s">
        <v>4303</v>
      </c>
      <c r="D945" s="785" t="s">
        <v>2599</v>
      </c>
      <c r="E945" s="785" t="s">
        <v>12379</v>
      </c>
      <c r="F945" s="786">
        <v>44086</v>
      </c>
      <c r="G945" s="785" t="s">
        <v>11029</v>
      </c>
      <c r="H945" s="786">
        <v>44119</v>
      </c>
      <c r="I945" s="785" t="s">
        <v>21399</v>
      </c>
      <c r="J945" s="785" t="s">
        <v>629</v>
      </c>
      <c r="K945" s="785" t="s">
        <v>21400</v>
      </c>
      <c r="L945" s="785" t="s">
        <v>21401</v>
      </c>
      <c r="M945" s="785"/>
      <c r="N945" s="785"/>
      <c r="O945" s="785" t="s">
        <v>21402</v>
      </c>
      <c r="P945" s="787">
        <v>37.308371999999999</v>
      </c>
      <c r="Q945" s="787">
        <v>1.017395</v>
      </c>
      <c r="R945" s="785" t="s">
        <v>4535</v>
      </c>
      <c r="S945" s="785" t="s">
        <v>11854</v>
      </c>
      <c r="T945" s="785" t="s">
        <v>12297</v>
      </c>
      <c r="U945" s="785" t="s">
        <v>21403</v>
      </c>
      <c r="V945" s="785">
        <v>6</v>
      </c>
      <c r="W945" s="785" t="s">
        <v>2608</v>
      </c>
      <c r="X945" s="785" t="s">
        <v>21176</v>
      </c>
      <c r="Y945" s="615" t="str">
        <f t="shared" si="14"/>
        <v>Robert Wanjiku</v>
      </c>
      <c r="Z945" s="785" t="s">
        <v>2599</v>
      </c>
      <c r="AA945" s="785" t="s">
        <v>5464</v>
      </c>
      <c r="AB945" s="785" t="s">
        <v>2609</v>
      </c>
      <c r="AC945" s="785" t="s">
        <v>2610</v>
      </c>
      <c r="AD945" s="786">
        <v>44209</v>
      </c>
    </row>
    <row r="946" spans="1:30" ht="15.75">
      <c r="A946" s="785" t="s">
        <v>4301</v>
      </c>
      <c r="B946" s="785" t="s">
        <v>29994</v>
      </c>
      <c r="C946" s="785" t="s">
        <v>4303</v>
      </c>
      <c r="D946" s="785" t="s">
        <v>2599</v>
      </c>
      <c r="E946" s="785" t="s">
        <v>12373</v>
      </c>
      <c r="F946" s="786">
        <v>44087</v>
      </c>
      <c r="G946" s="785" t="s">
        <v>11029</v>
      </c>
      <c r="H946" s="786">
        <v>44119</v>
      </c>
      <c r="I946" s="785" t="s">
        <v>29995</v>
      </c>
      <c r="J946" s="785" t="s">
        <v>629</v>
      </c>
      <c r="K946" s="785" t="s">
        <v>2612</v>
      </c>
      <c r="L946" s="785" t="s">
        <v>29996</v>
      </c>
      <c r="M946" s="785"/>
      <c r="N946" s="785"/>
      <c r="O946" s="785"/>
      <c r="P946" s="787">
        <v>37.258358000000001</v>
      </c>
      <c r="Q946" s="787">
        <v>-0.55476300000000001</v>
      </c>
      <c r="R946" s="785" t="s">
        <v>1961</v>
      </c>
      <c r="S946" s="785" t="s">
        <v>1962</v>
      </c>
      <c r="T946" s="785" t="s">
        <v>29997</v>
      </c>
      <c r="U946" s="785" t="s">
        <v>3937</v>
      </c>
      <c r="V946" s="785">
        <v>8</v>
      </c>
      <c r="W946" s="785" t="s">
        <v>7939</v>
      </c>
      <c r="X946" s="785"/>
      <c r="Y946" s="615" t="str">
        <f t="shared" si="14"/>
        <v>Eric Muthii Mugo</v>
      </c>
      <c r="Z946" s="785" t="s">
        <v>2599</v>
      </c>
      <c r="AA946" s="785" t="s">
        <v>4314</v>
      </c>
      <c r="AB946" s="785" t="s">
        <v>2605</v>
      </c>
      <c r="AC946" s="785" t="s">
        <v>2606</v>
      </c>
      <c r="AD946" s="786">
        <v>44153</v>
      </c>
    </row>
    <row r="947" spans="1:30" ht="15.75">
      <c r="A947" s="785" t="s">
        <v>4301</v>
      </c>
      <c r="B947" s="785" t="s">
        <v>14080</v>
      </c>
      <c r="C947" s="785" t="s">
        <v>4379</v>
      </c>
      <c r="D947" s="785" t="s">
        <v>2598</v>
      </c>
      <c r="E947" s="785" t="s">
        <v>14081</v>
      </c>
      <c r="F947" s="786">
        <v>44015</v>
      </c>
      <c r="G947" s="785" t="s">
        <v>14082</v>
      </c>
      <c r="H947" s="786">
        <v>44118</v>
      </c>
      <c r="I947" s="785" t="s">
        <v>14083</v>
      </c>
      <c r="J947" s="785" t="s">
        <v>629</v>
      </c>
      <c r="K947" s="785" t="s">
        <v>14084</v>
      </c>
      <c r="L947" s="785" t="s">
        <v>14085</v>
      </c>
      <c r="M947" s="785"/>
      <c r="N947" s="785"/>
      <c r="O947" s="785" t="s">
        <v>14086</v>
      </c>
      <c r="P947" s="787">
        <v>35.153489999999998</v>
      </c>
      <c r="Q947" s="787">
        <v>-0.49135699999999999</v>
      </c>
      <c r="R947" s="785" t="s">
        <v>2053</v>
      </c>
      <c r="S947" s="785" t="s">
        <v>2098</v>
      </c>
      <c r="T947" s="785" t="s">
        <v>14087</v>
      </c>
      <c r="U947" s="785" t="s">
        <v>14088</v>
      </c>
      <c r="V947" s="785">
        <v>10</v>
      </c>
      <c r="W947" s="785" t="s">
        <v>14089</v>
      </c>
      <c r="X947" s="785" t="s">
        <v>14089</v>
      </c>
      <c r="Y947" s="615" t="str">
        <f t="shared" si="14"/>
        <v>John bett</v>
      </c>
      <c r="Z947" s="785" t="s">
        <v>2599</v>
      </c>
      <c r="AA947" s="785" t="s">
        <v>4314</v>
      </c>
      <c r="AB947" s="785" t="s">
        <v>2683</v>
      </c>
      <c r="AC947" s="785" t="s">
        <v>2606</v>
      </c>
      <c r="AD947" s="786">
        <v>44152</v>
      </c>
    </row>
    <row r="948" spans="1:30" ht="15.75">
      <c r="A948" s="785" t="s">
        <v>4301</v>
      </c>
      <c r="B948" s="785" t="s">
        <v>17290</v>
      </c>
      <c r="C948" s="785" t="s">
        <v>4303</v>
      </c>
      <c r="D948" s="785" t="s">
        <v>2599</v>
      </c>
      <c r="E948" s="785" t="s">
        <v>7043</v>
      </c>
      <c r="F948" s="786">
        <v>44106</v>
      </c>
      <c r="G948" s="785" t="s">
        <v>14082</v>
      </c>
      <c r="H948" s="786">
        <v>44118</v>
      </c>
      <c r="I948" s="785" t="s">
        <v>17291</v>
      </c>
      <c r="J948" s="785" t="s">
        <v>627</v>
      </c>
      <c r="K948" s="785" t="s">
        <v>2612</v>
      </c>
      <c r="L948" s="785" t="s">
        <v>17292</v>
      </c>
      <c r="M948" s="785"/>
      <c r="N948" s="785"/>
      <c r="O948" s="785" t="s">
        <v>17293</v>
      </c>
      <c r="P948" s="787">
        <v>36.677801000000002</v>
      </c>
      <c r="Q948" s="787">
        <v>-1.187233</v>
      </c>
      <c r="R948" s="785" t="s">
        <v>821</v>
      </c>
      <c r="S948" s="785" t="s">
        <v>1429</v>
      </c>
      <c r="T948" s="785" t="s">
        <v>3417</v>
      </c>
      <c r="U948" s="785" t="s">
        <v>17294</v>
      </c>
      <c r="V948" s="785">
        <v>10</v>
      </c>
      <c r="W948" s="785" t="s">
        <v>6333</v>
      </c>
      <c r="X948" s="785" t="s">
        <v>17289</v>
      </c>
      <c r="Y948" s="615" t="str">
        <f t="shared" si="14"/>
        <v>Masinga</v>
      </c>
      <c r="Z948" s="785" t="s">
        <v>2599</v>
      </c>
      <c r="AA948" s="785" t="s">
        <v>4314</v>
      </c>
      <c r="AB948" s="785" t="s">
        <v>2683</v>
      </c>
      <c r="AC948" s="785" t="s">
        <v>2606</v>
      </c>
      <c r="AD948" s="786">
        <v>44161</v>
      </c>
    </row>
    <row r="949" spans="1:30" ht="15.75">
      <c r="A949" s="785" t="s">
        <v>4301</v>
      </c>
      <c r="B949" s="785" t="s">
        <v>20511</v>
      </c>
      <c r="C949" s="785" t="s">
        <v>4303</v>
      </c>
      <c r="D949" s="785" t="s">
        <v>2599</v>
      </c>
      <c r="E949" s="785" t="s">
        <v>13492</v>
      </c>
      <c r="F949" s="786">
        <v>44094</v>
      </c>
      <c r="G949" s="785" t="s">
        <v>14082</v>
      </c>
      <c r="H949" s="786">
        <v>44118</v>
      </c>
      <c r="I949" s="785" t="s">
        <v>20512</v>
      </c>
      <c r="J949" s="785" t="s">
        <v>627</v>
      </c>
      <c r="K949" s="785" t="s">
        <v>20513</v>
      </c>
      <c r="L949" s="785" t="s">
        <v>20514</v>
      </c>
      <c r="M949" s="785"/>
      <c r="N949" s="785"/>
      <c r="O949" s="785" t="s">
        <v>20515</v>
      </c>
      <c r="P949" s="787">
        <v>37.597192999999997</v>
      </c>
      <c r="Q949" s="787">
        <v>-8.7726999999999999E-2</v>
      </c>
      <c r="R949" s="785" t="s">
        <v>1104</v>
      </c>
      <c r="S949" s="785" t="s">
        <v>2643</v>
      </c>
      <c r="T949" s="785" t="s">
        <v>7683</v>
      </c>
      <c r="U949" s="785" t="s">
        <v>20516</v>
      </c>
      <c r="V949" s="785">
        <v>8</v>
      </c>
      <c r="W949" s="785" t="s">
        <v>8017</v>
      </c>
      <c r="X949" s="785" t="s">
        <v>20484</v>
      </c>
      <c r="Y949" s="615" t="str">
        <f t="shared" si="14"/>
        <v>Phineas Mawira</v>
      </c>
      <c r="Z949" s="785" t="s">
        <v>2599</v>
      </c>
      <c r="AA949" s="785" t="s">
        <v>4314</v>
      </c>
      <c r="AB949" s="785" t="s">
        <v>2683</v>
      </c>
      <c r="AC949" s="785" t="s">
        <v>2606</v>
      </c>
      <c r="AD949" s="786">
        <v>44127</v>
      </c>
    </row>
    <row r="950" spans="1:30" ht="15.75">
      <c r="A950" s="785" t="s">
        <v>4301</v>
      </c>
      <c r="B950" s="785" t="s">
        <v>21461</v>
      </c>
      <c r="C950" s="785" t="s">
        <v>4303</v>
      </c>
      <c r="D950" s="785" t="s">
        <v>2599</v>
      </c>
      <c r="E950" s="785" t="s">
        <v>5094</v>
      </c>
      <c r="F950" s="786">
        <v>44088</v>
      </c>
      <c r="G950" s="785" t="s">
        <v>14082</v>
      </c>
      <c r="H950" s="786">
        <v>44118</v>
      </c>
      <c r="I950" s="785" t="s">
        <v>21462</v>
      </c>
      <c r="J950" s="785" t="s">
        <v>627</v>
      </c>
      <c r="K950" s="785" t="s">
        <v>21463</v>
      </c>
      <c r="L950" s="785" t="s">
        <v>21464</v>
      </c>
      <c r="M950" s="785"/>
      <c r="N950" s="785"/>
      <c r="O950" s="785" t="s">
        <v>21465</v>
      </c>
      <c r="P950" s="787">
        <v>37.322673000000002</v>
      </c>
      <c r="Q950" s="787">
        <v>0.98361699999999996</v>
      </c>
      <c r="R950" s="785" t="s">
        <v>4535</v>
      </c>
      <c r="S950" s="785" t="s">
        <v>11854</v>
      </c>
      <c r="T950" s="785" t="s">
        <v>12297</v>
      </c>
      <c r="U950" s="785" t="s">
        <v>12356</v>
      </c>
      <c r="V950" s="785">
        <v>6</v>
      </c>
      <c r="W950" s="785" t="s">
        <v>2608</v>
      </c>
      <c r="X950" s="785" t="s">
        <v>21176</v>
      </c>
      <c r="Y950" s="615" t="str">
        <f t="shared" si="14"/>
        <v>Robert Wanjiku</v>
      </c>
      <c r="Z950" s="785" t="s">
        <v>2599</v>
      </c>
      <c r="AA950" s="785" t="s">
        <v>5464</v>
      </c>
      <c r="AB950" s="785" t="s">
        <v>2609</v>
      </c>
      <c r="AC950" s="785" t="s">
        <v>2610</v>
      </c>
      <c r="AD950" s="786">
        <v>44209</v>
      </c>
    </row>
    <row r="951" spans="1:30" ht="15.75">
      <c r="A951" s="785" t="s">
        <v>4301</v>
      </c>
      <c r="B951" s="785" t="s">
        <v>32358</v>
      </c>
      <c r="C951" s="785" t="s">
        <v>4303</v>
      </c>
      <c r="D951" s="785" t="s">
        <v>2599</v>
      </c>
      <c r="E951" s="785" t="s">
        <v>7974</v>
      </c>
      <c r="F951" s="786">
        <v>44105</v>
      </c>
      <c r="G951" s="785" t="s">
        <v>14082</v>
      </c>
      <c r="H951" s="786">
        <v>44118</v>
      </c>
      <c r="I951" s="785" t="s">
        <v>32359</v>
      </c>
      <c r="J951" s="785" t="s">
        <v>627</v>
      </c>
      <c r="K951" s="785" t="s">
        <v>2612</v>
      </c>
      <c r="L951" s="785" t="s">
        <v>32360</v>
      </c>
      <c r="M951" s="785"/>
      <c r="N951" s="785"/>
      <c r="O951" s="785"/>
      <c r="P951" s="787">
        <v>36.631748000000002</v>
      </c>
      <c r="Q951" s="787">
        <v>-1.343283</v>
      </c>
      <c r="R951" s="785" t="s">
        <v>1325</v>
      </c>
      <c r="S951" s="785" t="s">
        <v>1326</v>
      </c>
      <c r="T951" s="785" t="s">
        <v>2921</v>
      </c>
      <c r="U951" s="785" t="s">
        <v>32361</v>
      </c>
      <c r="V951" s="785">
        <v>12</v>
      </c>
      <c r="W951" s="785" t="s">
        <v>16042</v>
      </c>
      <c r="X951" s="785"/>
      <c r="Y951" s="615" t="str">
        <f t="shared" si="14"/>
        <v>Kensam Constructor</v>
      </c>
      <c r="Z951" s="785" t="s">
        <v>2599</v>
      </c>
      <c r="AA951" s="785" t="s">
        <v>4314</v>
      </c>
      <c r="AB951" s="785" t="s">
        <v>2605</v>
      </c>
      <c r="AC951" s="785" t="s">
        <v>2606</v>
      </c>
      <c r="AD951" s="786">
        <v>44126</v>
      </c>
    </row>
    <row r="952" spans="1:30" ht="15.75">
      <c r="A952" s="785" t="s">
        <v>4301</v>
      </c>
      <c r="B952" s="785" t="s">
        <v>27136</v>
      </c>
      <c r="C952" s="785" t="s">
        <v>4303</v>
      </c>
      <c r="D952" s="785" t="s">
        <v>2599</v>
      </c>
      <c r="E952" s="785" t="s">
        <v>13492</v>
      </c>
      <c r="F952" s="786">
        <v>44094</v>
      </c>
      <c r="G952" s="785" t="s">
        <v>27137</v>
      </c>
      <c r="H952" s="786">
        <v>44117</v>
      </c>
      <c r="I952" s="785" t="s">
        <v>27138</v>
      </c>
      <c r="J952" s="785" t="s">
        <v>629</v>
      </c>
      <c r="K952" s="785" t="s">
        <v>2612</v>
      </c>
      <c r="L952" s="785" t="s">
        <v>27139</v>
      </c>
      <c r="M952" s="785"/>
      <c r="N952" s="785"/>
      <c r="O952" s="785" t="s">
        <v>27140</v>
      </c>
      <c r="P952" s="787">
        <v>36.752654</v>
      </c>
      <c r="Q952" s="787">
        <v>-1.0072190000000001</v>
      </c>
      <c r="R952" s="785" t="s">
        <v>821</v>
      </c>
      <c r="S952" s="785" t="s">
        <v>822</v>
      </c>
      <c r="T952" s="785" t="s">
        <v>14715</v>
      </c>
      <c r="U952" s="785" t="s">
        <v>27141</v>
      </c>
      <c r="V952" s="785">
        <v>6</v>
      </c>
      <c r="W952" s="785" t="s">
        <v>2998</v>
      </c>
      <c r="X952" s="785"/>
      <c r="Y952" s="615" t="str">
        <f t="shared" si="14"/>
        <v>Geoffrey Ndua Mbugua</v>
      </c>
      <c r="Z952" s="785" t="s">
        <v>2599</v>
      </c>
      <c r="AA952" s="785" t="s">
        <v>4314</v>
      </c>
      <c r="AB952" s="785" t="s">
        <v>2605</v>
      </c>
      <c r="AC952" s="785" t="s">
        <v>2606</v>
      </c>
      <c r="AD952" s="786">
        <v>44266</v>
      </c>
    </row>
    <row r="953" spans="1:30" ht="15.75">
      <c r="A953" s="785" t="s">
        <v>4301</v>
      </c>
      <c r="B953" s="785" t="s">
        <v>30029</v>
      </c>
      <c r="C953" s="785" t="s">
        <v>4379</v>
      </c>
      <c r="D953" s="785" t="s">
        <v>2598</v>
      </c>
      <c r="E953" s="785" t="s">
        <v>9468</v>
      </c>
      <c r="F953" s="786">
        <v>44109</v>
      </c>
      <c r="G953" s="785" t="s">
        <v>27137</v>
      </c>
      <c r="H953" s="786">
        <v>44117</v>
      </c>
      <c r="I953" s="785" t="s">
        <v>30030</v>
      </c>
      <c r="J953" s="785" t="s">
        <v>627</v>
      </c>
      <c r="K953" s="785" t="s">
        <v>30031</v>
      </c>
      <c r="L953" s="785" t="s">
        <v>30032</v>
      </c>
      <c r="M953" s="785" t="s">
        <v>30033</v>
      </c>
      <c r="N953" s="785"/>
      <c r="O953" s="785"/>
      <c r="P953" s="787">
        <v>38.362642999999998</v>
      </c>
      <c r="Q953" s="787">
        <v>-3.4200349999999999</v>
      </c>
      <c r="R953" s="785" t="s">
        <v>766</v>
      </c>
      <c r="S953" s="785" t="s">
        <v>767</v>
      </c>
      <c r="T953" s="785" t="s">
        <v>767</v>
      </c>
      <c r="U953" s="785" t="s">
        <v>3488</v>
      </c>
      <c r="V953" s="785">
        <v>8</v>
      </c>
      <c r="W953" s="785" t="s">
        <v>22975</v>
      </c>
      <c r="X953" s="785"/>
      <c r="Y953" s="615" t="str">
        <f t="shared" si="14"/>
        <v>Silvester M Mwadime</v>
      </c>
      <c r="Z953" s="785" t="s">
        <v>2599</v>
      </c>
      <c r="AA953" s="785" t="s">
        <v>4314</v>
      </c>
      <c r="AB953" s="785" t="s">
        <v>2605</v>
      </c>
      <c r="AC953" s="785" t="s">
        <v>2606</v>
      </c>
      <c r="AD953" s="786">
        <v>44118</v>
      </c>
    </row>
    <row r="954" spans="1:30" ht="15.75">
      <c r="A954" s="785" t="s">
        <v>4301</v>
      </c>
      <c r="B954" s="785" t="s">
        <v>12378</v>
      </c>
      <c r="C954" s="785" t="s">
        <v>4303</v>
      </c>
      <c r="D954" s="785" t="s">
        <v>2599</v>
      </c>
      <c r="E954" s="785" t="s">
        <v>12379</v>
      </c>
      <c r="F954" s="786">
        <v>44086</v>
      </c>
      <c r="G954" s="785" t="s">
        <v>12380</v>
      </c>
      <c r="H954" s="786">
        <v>44116</v>
      </c>
      <c r="I954" s="785" t="s">
        <v>12381</v>
      </c>
      <c r="J954" s="785" t="s">
        <v>629</v>
      </c>
      <c r="K954" s="785" t="s">
        <v>2612</v>
      </c>
      <c r="L954" s="785" t="s">
        <v>12382</v>
      </c>
      <c r="M954" s="785"/>
      <c r="N954" s="785"/>
      <c r="O954" s="785" t="s">
        <v>12383</v>
      </c>
      <c r="P954" s="787">
        <v>37.317995000000003</v>
      </c>
      <c r="Q954" s="787">
        <v>0.97650499999999996</v>
      </c>
      <c r="R954" s="785" t="s">
        <v>4535</v>
      </c>
      <c r="S954" s="785" t="s">
        <v>11854</v>
      </c>
      <c r="T954" s="785" t="s">
        <v>12297</v>
      </c>
      <c r="U954" s="785" t="s">
        <v>12384</v>
      </c>
      <c r="V954" s="785">
        <v>6</v>
      </c>
      <c r="W954" s="785" t="s">
        <v>2608</v>
      </c>
      <c r="X954" s="785" t="s">
        <v>3179</v>
      </c>
      <c r="Y954" s="615" t="str">
        <f t="shared" si="14"/>
        <v>James Musyoka</v>
      </c>
      <c r="Z954" s="785" t="s">
        <v>2599</v>
      </c>
      <c r="AA954" s="785" t="s">
        <v>5464</v>
      </c>
      <c r="AB954" s="785" t="s">
        <v>2609</v>
      </c>
      <c r="AC954" s="785" t="s">
        <v>2610</v>
      </c>
      <c r="AD954" s="786">
        <v>44209</v>
      </c>
    </row>
    <row r="955" spans="1:30" ht="15.75">
      <c r="A955" s="785" t="s">
        <v>4301</v>
      </c>
      <c r="B955" s="785" t="s">
        <v>21310</v>
      </c>
      <c r="C955" s="785" t="s">
        <v>4303</v>
      </c>
      <c r="D955" s="785" t="s">
        <v>2599</v>
      </c>
      <c r="E955" s="785" t="s">
        <v>15737</v>
      </c>
      <c r="F955" s="786">
        <v>44099</v>
      </c>
      <c r="G955" s="785" t="s">
        <v>16091</v>
      </c>
      <c r="H955" s="786">
        <v>44115</v>
      </c>
      <c r="I955" s="785" t="s">
        <v>21311</v>
      </c>
      <c r="J955" s="785" t="s">
        <v>627</v>
      </c>
      <c r="K955" s="785" t="s">
        <v>21312</v>
      </c>
      <c r="L955" s="785" t="s">
        <v>21313</v>
      </c>
      <c r="M955" s="785"/>
      <c r="N955" s="785"/>
      <c r="O955" s="785" t="s">
        <v>21314</v>
      </c>
      <c r="P955" s="787">
        <v>37.314627999999999</v>
      </c>
      <c r="Q955" s="787">
        <v>0.97808499999999998</v>
      </c>
      <c r="R955" s="785" t="s">
        <v>4535</v>
      </c>
      <c r="S955" s="785" t="s">
        <v>11854</v>
      </c>
      <c r="T955" s="785" t="s">
        <v>12297</v>
      </c>
      <c r="U955" s="785" t="s">
        <v>8598</v>
      </c>
      <c r="V955" s="785">
        <v>6</v>
      </c>
      <c r="W955" s="785" t="s">
        <v>2608</v>
      </c>
      <c r="X955" s="785" t="s">
        <v>21176</v>
      </c>
      <c r="Y955" s="615" t="str">
        <f t="shared" si="14"/>
        <v>Robert Wanjiku</v>
      </c>
      <c r="Z955" s="785" t="s">
        <v>2599</v>
      </c>
      <c r="AA955" s="785" t="s">
        <v>5464</v>
      </c>
      <c r="AB955" s="785" t="s">
        <v>2609</v>
      </c>
      <c r="AC955" s="785" t="s">
        <v>2610</v>
      </c>
      <c r="AD955" s="786">
        <v>44213</v>
      </c>
    </row>
    <row r="956" spans="1:30" ht="15.75">
      <c r="A956" s="785" t="s">
        <v>4301</v>
      </c>
      <c r="B956" s="785" t="s">
        <v>5581</v>
      </c>
      <c r="C956" s="785" t="s">
        <v>4303</v>
      </c>
      <c r="D956" s="785" t="s">
        <v>2599</v>
      </c>
      <c r="E956" s="785" t="s">
        <v>4856</v>
      </c>
      <c r="F956" s="786">
        <v>43752</v>
      </c>
      <c r="G956" s="785" t="s">
        <v>5582</v>
      </c>
      <c r="H956" s="786">
        <v>44114</v>
      </c>
      <c r="I956" s="785" t="s">
        <v>5583</v>
      </c>
      <c r="J956" s="785" t="s">
        <v>627</v>
      </c>
      <c r="K956" s="785" t="s">
        <v>5584</v>
      </c>
      <c r="L956" s="785" t="s">
        <v>5585</v>
      </c>
      <c r="M956" s="785"/>
      <c r="N956" s="785"/>
      <c r="O956" s="785"/>
      <c r="P956" s="787">
        <v>35.387461999999999</v>
      </c>
      <c r="Q956" s="787">
        <v>-0.14254600000000001</v>
      </c>
      <c r="R956" s="785" t="s">
        <v>2053</v>
      </c>
      <c r="S956" s="785" t="s">
        <v>2715</v>
      </c>
      <c r="T956" s="785" t="s">
        <v>4310</v>
      </c>
      <c r="U956" s="785" t="s">
        <v>3196</v>
      </c>
      <c r="V956" s="785">
        <v>4</v>
      </c>
      <c r="W956" s="785" t="s">
        <v>5579</v>
      </c>
      <c r="X956" s="785" t="s">
        <v>5580</v>
      </c>
      <c r="Y956" s="615" t="str">
        <f t="shared" si="14"/>
        <v>Benjamin</v>
      </c>
      <c r="Z956" s="785" t="s">
        <v>2599</v>
      </c>
      <c r="AA956" s="785" t="s">
        <v>4314</v>
      </c>
      <c r="AB956" s="785" t="s">
        <v>2683</v>
      </c>
      <c r="AC956" s="785" t="s">
        <v>2606</v>
      </c>
      <c r="AD956" s="786">
        <v>44158</v>
      </c>
    </row>
    <row r="957" spans="1:30" ht="15.75">
      <c r="A957" s="785" t="s">
        <v>4301</v>
      </c>
      <c r="B957" s="785" t="s">
        <v>25415</v>
      </c>
      <c r="C957" s="785" t="s">
        <v>4303</v>
      </c>
      <c r="D957" s="785" t="s">
        <v>2599</v>
      </c>
      <c r="E957" s="785" t="s">
        <v>7368</v>
      </c>
      <c r="F957" s="786">
        <v>43729</v>
      </c>
      <c r="G957" s="785" t="s">
        <v>5582</v>
      </c>
      <c r="H957" s="786">
        <v>44114</v>
      </c>
      <c r="I957" s="785" t="s">
        <v>25416</v>
      </c>
      <c r="J957" s="785" t="s">
        <v>627</v>
      </c>
      <c r="K957" s="785" t="s">
        <v>25417</v>
      </c>
      <c r="L957" s="785" t="s">
        <v>25418</v>
      </c>
      <c r="M957" s="785"/>
      <c r="N957" s="785"/>
      <c r="O957" s="785"/>
      <c r="P957" s="787">
        <v>35.39443</v>
      </c>
      <c r="Q957" s="787">
        <v>-0.105003</v>
      </c>
      <c r="R957" s="785" t="s">
        <v>2053</v>
      </c>
      <c r="S957" s="785" t="s">
        <v>2715</v>
      </c>
      <c r="T957" s="785" t="s">
        <v>4310</v>
      </c>
      <c r="U957" s="785" t="s">
        <v>3274</v>
      </c>
      <c r="V957" s="785">
        <v>4</v>
      </c>
      <c r="W957" s="785" t="s">
        <v>2717</v>
      </c>
      <c r="X957" s="785" t="s">
        <v>2717</v>
      </c>
      <c r="Y957" s="615" t="str">
        <f t="shared" si="14"/>
        <v>Wesley Kipyegon</v>
      </c>
      <c r="Z957" s="785" t="s">
        <v>2599</v>
      </c>
      <c r="AA957" s="785" t="s">
        <v>4314</v>
      </c>
      <c r="AB957" s="785" t="s">
        <v>2683</v>
      </c>
      <c r="AC957" s="785" t="s">
        <v>2606</v>
      </c>
      <c r="AD957" s="786">
        <v>44157</v>
      </c>
    </row>
    <row r="958" spans="1:30" ht="15.75">
      <c r="A958" s="785" t="s">
        <v>4301</v>
      </c>
      <c r="B958" s="785" t="s">
        <v>7048</v>
      </c>
      <c r="C958" s="785" t="s">
        <v>4303</v>
      </c>
      <c r="D958" s="785" t="s">
        <v>2599</v>
      </c>
      <c r="E958" s="785" t="s">
        <v>7049</v>
      </c>
      <c r="F958" s="786">
        <v>44024</v>
      </c>
      <c r="G958" s="785" t="s">
        <v>7050</v>
      </c>
      <c r="H958" s="786">
        <v>44112</v>
      </c>
      <c r="I958" s="785" t="s">
        <v>7051</v>
      </c>
      <c r="J958" s="785" t="s">
        <v>627</v>
      </c>
      <c r="K958" s="785" t="s">
        <v>2612</v>
      </c>
      <c r="L958" s="785" t="s">
        <v>7052</v>
      </c>
      <c r="M958" s="785" t="s">
        <v>7053</v>
      </c>
      <c r="N958" s="785"/>
      <c r="O958" s="785"/>
      <c r="P958" s="787">
        <v>35.250627999999999</v>
      </c>
      <c r="Q958" s="787">
        <v>0.45921299999999998</v>
      </c>
      <c r="R958" s="785" t="s">
        <v>893</v>
      </c>
      <c r="S958" s="785" t="s">
        <v>2708</v>
      </c>
      <c r="T958" s="785" t="s">
        <v>2708</v>
      </c>
      <c r="U958" s="785" t="s">
        <v>7054</v>
      </c>
      <c r="V958" s="785" t="s">
        <v>3070</v>
      </c>
      <c r="W958" s="785" t="s">
        <v>3239</v>
      </c>
      <c r="X958" s="785" t="s">
        <v>3239</v>
      </c>
      <c r="Y958" s="615" t="str">
        <f t="shared" si="14"/>
        <v>Daniel Bartilol</v>
      </c>
      <c r="Z958" s="785" t="s">
        <v>6933</v>
      </c>
      <c r="AA958" s="785" t="s">
        <v>4314</v>
      </c>
      <c r="AB958" s="785" t="s">
        <v>2605</v>
      </c>
      <c r="AC958" s="785" t="s">
        <v>2606</v>
      </c>
      <c r="AD958" s="786">
        <v>44117</v>
      </c>
    </row>
    <row r="959" spans="1:30" ht="15.75">
      <c r="A959" s="785" t="s">
        <v>4301</v>
      </c>
      <c r="B959" s="785" t="s">
        <v>21409</v>
      </c>
      <c r="C959" s="785" t="s">
        <v>4303</v>
      </c>
      <c r="D959" s="785" t="s">
        <v>2599</v>
      </c>
      <c r="E959" s="785" t="s">
        <v>12313</v>
      </c>
      <c r="F959" s="786">
        <v>44098</v>
      </c>
      <c r="G959" s="785" t="s">
        <v>7050</v>
      </c>
      <c r="H959" s="786">
        <v>44112</v>
      </c>
      <c r="I959" s="785" t="s">
        <v>21410</v>
      </c>
      <c r="J959" s="785" t="s">
        <v>627</v>
      </c>
      <c r="K959" s="785" t="s">
        <v>21411</v>
      </c>
      <c r="L959" s="785" t="s">
        <v>21412</v>
      </c>
      <c r="M959" s="785"/>
      <c r="N959" s="785"/>
      <c r="O959" s="785" t="s">
        <v>21413</v>
      </c>
      <c r="P959" s="787">
        <v>37.314942000000002</v>
      </c>
      <c r="Q959" s="787">
        <v>0.98051200000000005</v>
      </c>
      <c r="R959" s="785" t="s">
        <v>4535</v>
      </c>
      <c r="S959" s="785" t="s">
        <v>11854</v>
      </c>
      <c r="T959" s="785" t="s">
        <v>12297</v>
      </c>
      <c r="U959" s="785" t="s">
        <v>8598</v>
      </c>
      <c r="V959" s="785">
        <v>6</v>
      </c>
      <c r="W959" s="785" t="s">
        <v>2608</v>
      </c>
      <c r="X959" s="785" t="s">
        <v>21176</v>
      </c>
      <c r="Y959" s="615" t="str">
        <f t="shared" si="14"/>
        <v>Robert Wanjiku</v>
      </c>
      <c r="Z959" s="785" t="s">
        <v>2599</v>
      </c>
      <c r="AA959" s="785" t="s">
        <v>5464</v>
      </c>
      <c r="AB959" s="785" t="s">
        <v>2609</v>
      </c>
      <c r="AC959" s="785" t="s">
        <v>2610</v>
      </c>
      <c r="AD959" s="786">
        <v>44209</v>
      </c>
    </row>
    <row r="960" spans="1:30" ht="15.75">
      <c r="A960" s="785" t="s">
        <v>4301</v>
      </c>
      <c r="B960" s="785" t="s">
        <v>21485</v>
      </c>
      <c r="C960" s="785" t="s">
        <v>4303</v>
      </c>
      <c r="D960" s="785" t="s">
        <v>2599</v>
      </c>
      <c r="E960" s="785" t="s">
        <v>5094</v>
      </c>
      <c r="F960" s="786">
        <v>44088</v>
      </c>
      <c r="G960" s="785" t="s">
        <v>7050</v>
      </c>
      <c r="H960" s="786">
        <v>44112</v>
      </c>
      <c r="I960" s="785" t="s">
        <v>21486</v>
      </c>
      <c r="J960" s="785" t="s">
        <v>629</v>
      </c>
      <c r="K960" s="785" t="s">
        <v>21487</v>
      </c>
      <c r="L960" s="785" t="s">
        <v>21488</v>
      </c>
      <c r="M960" s="785"/>
      <c r="N960" s="785"/>
      <c r="O960" s="785" t="s">
        <v>21489</v>
      </c>
      <c r="P960" s="787">
        <v>37.305520000000001</v>
      </c>
      <c r="Q960" s="787">
        <v>0.97711000000000003</v>
      </c>
      <c r="R960" s="785" t="s">
        <v>4535</v>
      </c>
      <c r="S960" s="785" t="s">
        <v>11854</v>
      </c>
      <c r="T960" s="785" t="s">
        <v>12297</v>
      </c>
      <c r="U960" s="785" t="s">
        <v>21490</v>
      </c>
      <c r="V960" s="785">
        <v>6</v>
      </c>
      <c r="W960" s="785" t="s">
        <v>2608</v>
      </c>
      <c r="X960" s="785" t="s">
        <v>21176</v>
      </c>
      <c r="Y960" s="615" t="str">
        <f t="shared" si="14"/>
        <v>Robert Wanjiku</v>
      </c>
      <c r="Z960" s="785" t="s">
        <v>2599</v>
      </c>
      <c r="AA960" s="785" t="s">
        <v>5464</v>
      </c>
      <c r="AB960" s="785" t="s">
        <v>2609</v>
      </c>
      <c r="AC960" s="785" t="s">
        <v>2610</v>
      </c>
      <c r="AD960" s="786">
        <v>44211</v>
      </c>
    </row>
    <row r="961" spans="1:30" ht="15.75">
      <c r="A961" s="785" t="s">
        <v>4301</v>
      </c>
      <c r="B961" s="785" t="s">
        <v>22868</v>
      </c>
      <c r="C961" s="785" t="s">
        <v>4303</v>
      </c>
      <c r="D961" s="785" t="s">
        <v>2599</v>
      </c>
      <c r="E961" s="785" t="s">
        <v>12680</v>
      </c>
      <c r="F961" s="786">
        <v>44055</v>
      </c>
      <c r="G961" s="785" t="s">
        <v>7050</v>
      </c>
      <c r="H961" s="786">
        <v>44112</v>
      </c>
      <c r="I961" s="785" t="s">
        <v>22869</v>
      </c>
      <c r="J961" s="785" t="s">
        <v>629</v>
      </c>
      <c r="K961" s="785" t="s">
        <v>22870</v>
      </c>
      <c r="L961" s="785" t="s">
        <v>22871</v>
      </c>
      <c r="M961" s="785" t="s">
        <v>22872</v>
      </c>
      <c r="N961" s="785"/>
      <c r="O961" s="785"/>
      <c r="P961" s="787">
        <v>36.169293000000003</v>
      </c>
      <c r="Q961" s="787">
        <v>-0.239148</v>
      </c>
      <c r="R961" s="785" t="s">
        <v>695</v>
      </c>
      <c r="S961" s="785" t="s">
        <v>1204</v>
      </c>
      <c r="T961" s="785" t="s">
        <v>1204</v>
      </c>
      <c r="U961" s="785" t="s">
        <v>22873</v>
      </c>
      <c r="V961" s="785" t="s">
        <v>3070</v>
      </c>
      <c r="W961" s="785" t="s">
        <v>3042</v>
      </c>
      <c r="X961" s="785" t="s">
        <v>2642</v>
      </c>
      <c r="Y961" s="615" t="str">
        <f t="shared" si="14"/>
        <v>Samuel Mwangi Juma</v>
      </c>
      <c r="Z961" s="785" t="s">
        <v>22751</v>
      </c>
      <c r="AA961" s="785" t="s">
        <v>4349</v>
      </c>
      <c r="AB961" s="785" t="s">
        <v>2605</v>
      </c>
      <c r="AC961" s="785" t="s">
        <v>2606</v>
      </c>
      <c r="AD961" s="786">
        <v>44113</v>
      </c>
    </row>
    <row r="962" spans="1:30" ht="15.75">
      <c r="A962" s="785" t="s">
        <v>4301</v>
      </c>
      <c r="B962" s="785" t="s">
        <v>27115</v>
      </c>
      <c r="C962" s="785" t="s">
        <v>4303</v>
      </c>
      <c r="D962" s="785" t="s">
        <v>2599</v>
      </c>
      <c r="E962" s="785" t="s">
        <v>12680</v>
      </c>
      <c r="F962" s="786">
        <v>44055</v>
      </c>
      <c r="G962" s="785" t="s">
        <v>7050</v>
      </c>
      <c r="H962" s="786">
        <v>44112</v>
      </c>
      <c r="I962" s="785" t="s">
        <v>27116</v>
      </c>
      <c r="J962" s="785" t="s">
        <v>629</v>
      </c>
      <c r="K962" s="785" t="s">
        <v>27117</v>
      </c>
      <c r="L962" s="785" t="s">
        <v>27118</v>
      </c>
      <c r="M962" s="785"/>
      <c r="N962" s="785"/>
      <c r="O962" s="785" t="s">
        <v>27119</v>
      </c>
      <c r="P962" s="787">
        <v>36.598148000000002</v>
      </c>
      <c r="Q962" s="787">
        <v>-1.1252489999999999</v>
      </c>
      <c r="R962" s="785" t="s">
        <v>821</v>
      </c>
      <c r="S962" s="785" t="s">
        <v>1884</v>
      </c>
      <c r="T962" s="785" t="s">
        <v>1885</v>
      </c>
      <c r="U962" s="785" t="s">
        <v>2896</v>
      </c>
      <c r="V962" s="785">
        <v>6</v>
      </c>
      <c r="W962" s="785" t="s">
        <v>23165</v>
      </c>
      <c r="X962" s="785"/>
      <c r="Y962" s="615" t="str">
        <f t="shared" ref="Y962:Y1025" si="15">IF(X962="",W962,X962)</f>
        <v>Simon Kabucho</v>
      </c>
      <c r="Z962" s="785" t="s">
        <v>2599</v>
      </c>
      <c r="AA962" s="785" t="s">
        <v>4314</v>
      </c>
      <c r="AB962" s="785" t="s">
        <v>2683</v>
      </c>
      <c r="AC962" s="785" t="s">
        <v>2606</v>
      </c>
      <c r="AD962" s="786">
        <v>44222</v>
      </c>
    </row>
    <row r="963" spans="1:30" ht="15.75">
      <c r="A963" s="785" t="s">
        <v>4301</v>
      </c>
      <c r="B963" s="785" t="s">
        <v>32860</v>
      </c>
      <c r="C963" s="785" t="s">
        <v>4303</v>
      </c>
      <c r="D963" s="785" t="s">
        <v>2599</v>
      </c>
      <c r="E963" s="785" t="s">
        <v>13492</v>
      </c>
      <c r="F963" s="786">
        <v>44094</v>
      </c>
      <c r="G963" s="785" t="s">
        <v>7050</v>
      </c>
      <c r="H963" s="786">
        <v>44112</v>
      </c>
      <c r="I963" s="785" t="s">
        <v>32861</v>
      </c>
      <c r="J963" s="785" t="s">
        <v>627</v>
      </c>
      <c r="K963" s="785" t="s">
        <v>2612</v>
      </c>
      <c r="L963" s="785" t="s">
        <v>32862</v>
      </c>
      <c r="M963" s="785"/>
      <c r="N963" s="785"/>
      <c r="O963" s="785" t="s">
        <v>32863</v>
      </c>
      <c r="P963" s="787">
        <v>36.785018000000001</v>
      </c>
      <c r="Q963" s="787">
        <v>-1.087691</v>
      </c>
      <c r="R963" s="785" t="s">
        <v>821</v>
      </c>
      <c r="S963" s="785" t="s">
        <v>871</v>
      </c>
      <c r="T963" s="785" t="s">
        <v>871</v>
      </c>
      <c r="U963" s="785" t="s">
        <v>3423</v>
      </c>
      <c r="V963" s="785">
        <v>12</v>
      </c>
      <c r="W963" s="785" t="s">
        <v>16042</v>
      </c>
      <c r="X963" s="785"/>
      <c r="Y963" s="615" t="str">
        <f t="shared" si="15"/>
        <v>Kensam Constructor</v>
      </c>
      <c r="Z963" s="785" t="s">
        <v>2599</v>
      </c>
      <c r="AA963" s="785" t="s">
        <v>4314</v>
      </c>
      <c r="AB963" s="785" t="s">
        <v>2605</v>
      </c>
      <c r="AC963" s="785" t="s">
        <v>2606</v>
      </c>
      <c r="AD963" s="786">
        <v>44144</v>
      </c>
    </row>
    <row r="964" spans="1:30" ht="15.75">
      <c r="A964" s="785" t="s">
        <v>4301</v>
      </c>
      <c r="B964" s="785" t="s">
        <v>12364</v>
      </c>
      <c r="C964" s="785" t="s">
        <v>4303</v>
      </c>
      <c r="D964" s="785" t="s">
        <v>2599</v>
      </c>
      <c r="E964" s="785" t="s">
        <v>12365</v>
      </c>
      <c r="F964" s="786">
        <v>44095</v>
      </c>
      <c r="G964" s="785" t="s">
        <v>12366</v>
      </c>
      <c r="H964" s="786">
        <v>44111</v>
      </c>
      <c r="I964" s="785" t="s">
        <v>12367</v>
      </c>
      <c r="J964" s="785" t="s">
        <v>627</v>
      </c>
      <c r="K964" s="785" t="s">
        <v>12368</v>
      </c>
      <c r="L964" s="785" t="s">
        <v>12369</v>
      </c>
      <c r="M964" s="785"/>
      <c r="N964" s="785"/>
      <c r="O964" s="785" t="s">
        <v>12370</v>
      </c>
      <c r="P964" s="787">
        <v>37.310572000000001</v>
      </c>
      <c r="Q964" s="787">
        <v>0.96654799999999996</v>
      </c>
      <c r="R964" s="785" t="s">
        <v>4535</v>
      </c>
      <c r="S964" s="785" t="s">
        <v>11854</v>
      </c>
      <c r="T964" s="785" t="s">
        <v>12297</v>
      </c>
      <c r="U964" s="785" t="s">
        <v>12371</v>
      </c>
      <c r="V964" s="785">
        <v>6</v>
      </c>
      <c r="W964" s="785" t="s">
        <v>2608</v>
      </c>
      <c r="X964" s="785" t="s">
        <v>3179</v>
      </c>
      <c r="Y964" s="615" t="str">
        <f t="shared" si="15"/>
        <v>James Musyoka</v>
      </c>
      <c r="Z964" s="785" t="s">
        <v>2599</v>
      </c>
      <c r="AA964" s="785" t="s">
        <v>5464</v>
      </c>
      <c r="AB964" s="785" t="s">
        <v>2609</v>
      </c>
      <c r="AC964" s="785" t="s">
        <v>2610</v>
      </c>
      <c r="AD964" s="786">
        <v>44209</v>
      </c>
    </row>
    <row r="965" spans="1:30" ht="15.75">
      <c r="A965" s="785" t="s">
        <v>4301</v>
      </c>
      <c r="B965" s="785" t="s">
        <v>12391</v>
      </c>
      <c r="C965" s="785" t="s">
        <v>4379</v>
      </c>
      <c r="D965" s="785" t="s">
        <v>2598</v>
      </c>
      <c r="E965" s="785" t="s">
        <v>12365</v>
      </c>
      <c r="F965" s="786">
        <v>44095</v>
      </c>
      <c r="G965" s="785" t="s">
        <v>12392</v>
      </c>
      <c r="H965" s="786">
        <v>44110</v>
      </c>
      <c r="I965" s="785" t="s">
        <v>12393</v>
      </c>
      <c r="J965" s="785" t="s">
        <v>629</v>
      </c>
      <c r="K965" s="785" t="s">
        <v>12394</v>
      </c>
      <c r="L965" s="785" t="s">
        <v>12395</v>
      </c>
      <c r="M965" s="785"/>
      <c r="N965" s="785"/>
      <c r="O965" s="785" t="s">
        <v>12396</v>
      </c>
      <c r="P965" s="787">
        <v>37.328834999999998</v>
      </c>
      <c r="Q965" s="787">
        <v>0.98460700000000001</v>
      </c>
      <c r="R965" s="785" t="s">
        <v>4535</v>
      </c>
      <c r="S965" s="785" t="s">
        <v>11854</v>
      </c>
      <c r="T965" s="785" t="s">
        <v>12297</v>
      </c>
      <c r="U965" s="785" t="s">
        <v>12397</v>
      </c>
      <c r="V965" s="785">
        <v>6</v>
      </c>
      <c r="W965" s="785" t="s">
        <v>2608</v>
      </c>
      <c r="X965" s="785" t="s">
        <v>3179</v>
      </c>
      <c r="Y965" s="615" t="str">
        <f t="shared" si="15"/>
        <v>James Musyoka</v>
      </c>
      <c r="Z965" s="785" t="s">
        <v>2599</v>
      </c>
      <c r="AA965" s="785" t="s">
        <v>5464</v>
      </c>
      <c r="AB965" s="785" t="s">
        <v>2609</v>
      </c>
      <c r="AC965" s="785" t="s">
        <v>2610</v>
      </c>
      <c r="AD965" s="786">
        <v>44211</v>
      </c>
    </row>
    <row r="966" spans="1:30" ht="15.75">
      <c r="A966" s="785" t="s">
        <v>4301</v>
      </c>
      <c r="B966" s="785" t="s">
        <v>12404</v>
      </c>
      <c r="C966" s="785" t="s">
        <v>4303</v>
      </c>
      <c r="D966" s="785" t="s">
        <v>2599</v>
      </c>
      <c r="E966" s="785" t="s">
        <v>11601</v>
      </c>
      <c r="F966" s="786">
        <v>44096</v>
      </c>
      <c r="G966" s="785" t="s">
        <v>12392</v>
      </c>
      <c r="H966" s="786">
        <v>44110</v>
      </c>
      <c r="I966" s="785" t="s">
        <v>12405</v>
      </c>
      <c r="J966" s="785" t="s">
        <v>629</v>
      </c>
      <c r="K966" s="785" t="s">
        <v>12406</v>
      </c>
      <c r="L966" s="785" t="s">
        <v>12407</v>
      </c>
      <c r="M966" s="785"/>
      <c r="N966" s="785"/>
      <c r="O966" s="785" t="s">
        <v>12408</v>
      </c>
      <c r="P966" s="787">
        <v>37.321776999999997</v>
      </c>
      <c r="Q966" s="787">
        <v>0.97145000000000004</v>
      </c>
      <c r="R966" s="785" t="s">
        <v>4535</v>
      </c>
      <c r="S966" s="785" t="s">
        <v>11854</v>
      </c>
      <c r="T966" s="785" t="s">
        <v>12297</v>
      </c>
      <c r="U966" s="785" t="s">
        <v>3310</v>
      </c>
      <c r="V966" s="785">
        <v>6</v>
      </c>
      <c r="W966" s="785" t="s">
        <v>2608</v>
      </c>
      <c r="X966" s="785" t="s">
        <v>3179</v>
      </c>
      <c r="Y966" s="615" t="str">
        <f t="shared" si="15"/>
        <v>James Musyoka</v>
      </c>
      <c r="Z966" s="785" t="s">
        <v>2599</v>
      </c>
      <c r="AA966" s="785" t="s">
        <v>5464</v>
      </c>
      <c r="AB966" s="785" t="s">
        <v>2609</v>
      </c>
      <c r="AC966" s="785" t="s">
        <v>2610</v>
      </c>
      <c r="AD966" s="786">
        <v>44211</v>
      </c>
    </row>
    <row r="967" spans="1:30" ht="15.75">
      <c r="A967" s="785" t="s">
        <v>4301</v>
      </c>
      <c r="B967" s="785" t="s">
        <v>21480</v>
      </c>
      <c r="C967" s="785" t="s">
        <v>4303</v>
      </c>
      <c r="D967" s="785" t="s">
        <v>2599</v>
      </c>
      <c r="E967" s="785" t="s">
        <v>12400</v>
      </c>
      <c r="F967" s="786">
        <v>44097</v>
      </c>
      <c r="G967" s="785" t="s">
        <v>12392</v>
      </c>
      <c r="H967" s="786">
        <v>44110</v>
      </c>
      <c r="I967" s="785" t="s">
        <v>21481</v>
      </c>
      <c r="J967" s="785" t="s">
        <v>629</v>
      </c>
      <c r="K967" s="785" t="s">
        <v>21482</v>
      </c>
      <c r="L967" s="785" t="s">
        <v>21483</v>
      </c>
      <c r="M967" s="785"/>
      <c r="N967" s="785"/>
      <c r="O967" s="785" t="s">
        <v>21484</v>
      </c>
      <c r="P967" s="787">
        <v>37.319091999999998</v>
      </c>
      <c r="Q967" s="787">
        <v>0.98178699999999997</v>
      </c>
      <c r="R967" s="785" t="s">
        <v>4535</v>
      </c>
      <c r="S967" s="785" t="s">
        <v>11854</v>
      </c>
      <c r="T967" s="785" t="s">
        <v>12297</v>
      </c>
      <c r="U967" s="785" t="s">
        <v>12356</v>
      </c>
      <c r="V967" s="785">
        <v>6</v>
      </c>
      <c r="W967" s="785" t="s">
        <v>2608</v>
      </c>
      <c r="X967" s="785" t="s">
        <v>21176</v>
      </c>
      <c r="Y967" s="615" t="str">
        <f t="shared" si="15"/>
        <v>Robert Wanjiku</v>
      </c>
      <c r="Z967" s="785" t="s">
        <v>2599</v>
      </c>
      <c r="AA967" s="785" t="s">
        <v>5464</v>
      </c>
      <c r="AB967" s="785" t="s">
        <v>2609</v>
      </c>
      <c r="AC967" s="785" t="s">
        <v>2610</v>
      </c>
      <c r="AD967" s="786">
        <v>44209</v>
      </c>
    </row>
    <row r="968" spans="1:30" ht="15.75">
      <c r="A968" s="785" t="s">
        <v>4301</v>
      </c>
      <c r="B968" s="785" t="s">
        <v>21491</v>
      </c>
      <c r="C968" s="785" t="s">
        <v>4303</v>
      </c>
      <c r="D968" s="785" t="s">
        <v>2599</v>
      </c>
      <c r="E968" s="785" t="s">
        <v>12399</v>
      </c>
      <c r="F968" s="786">
        <v>44083</v>
      </c>
      <c r="G968" s="785" t="s">
        <v>12392</v>
      </c>
      <c r="H968" s="786">
        <v>44110</v>
      </c>
      <c r="I968" s="785" t="s">
        <v>21492</v>
      </c>
      <c r="J968" s="785" t="s">
        <v>627</v>
      </c>
      <c r="K968" s="785" t="s">
        <v>21493</v>
      </c>
      <c r="L968" s="785" t="s">
        <v>21494</v>
      </c>
      <c r="M968" s="785"/>
      <c r="N968" s="785"/>
      <c r="O968" s="785" t="s">
        <v>21495</v>
      </c>
      <c r="P968" s="787">
        <v>37.337587999999997</v>
      </c>
      <c r="Q968" s="787">
        <v>0.99234</v>
      </c>
      <c r="R968" s="785" t="s">
        <v>4535</v>
      </c>
      <c r="S968" s="785" t="s">
        <v>11854</v>
      </c>
      <c r="T968" s="785" t="s">
        <v>12297</v>
      </c>
      <c r="U968" s="785" t="s">
        <v>12066</v>
      </c>
      <c r="V968" s="785">
        <v>6</v>
      </c>
      <c r="W968" s="785" t="s">
        <v>2608</v>
      </c>
      <c r="X968" s="785" t="s">
        <v>21176</v>
      </c>
      <c r="Y968" s="615" t="str">
        <f t="shared" si="15"/>
        <v>Robert Wanjiku</v>
      </c>
      <c r="Z968" s="785" t="s">
        <v>2599</v>
      </c>
      <c r="AA968" s="785" t="s">
        <v>5464</v>
      </c>
      <c r="AB968" s="785" t="s">
        <v>2609</v>
      </c>
      <c r="AC968" s="785" t="s">
        <v>2610</v>
      </c>
      <c r="AD968" s="786">
        <v>44211</v>
      </c>
    </row>
    <row r="969" spans="1:30" ht="15.75">
      <c r="A969" s="785" t="s">
        <v>4301</v>
      </c>
      <c r="B969" s="785" t="s">
        <v>20517</v>
      </c>
      <c r="C969" s="785" t="s">
        <v>4303</v>
      </c>
      <c r="D969" s="785" t="s">
        <v>2599</v>
      </c>
      <c r="E969" s="785" t="s">
        <v>12305</v>
      </c>
      <c r="F969" s="786">
        <v>44085</v>
      </c>
      <c r="G969" s="785" t="s">
        <v>9468</v>
      </c>
      <c r="H969" s="786">
        <v>44109</v>
      </c>
      <c r="I969" s="785" t="s">
        <v>20518</v>
      </c>
      <c r="J969" s="785" t="s">
        <v>629</v>
      </c>
      <c r="K969" s="785" t="s">
        <v>20519</v>
      </c>
      <c r="L969" s="785" t="s">
        <v>20520</v>
      </c>
      <c r="M969" s="785"/>
      <c r="N969" s="785"/>
      <c r="O969" s="785" t="s">
        <v>20521</v>
      </c>
      <c r="P969" s="787">
        <v>37.574012000000003</v>
      </c>
      <c r="Q969" s="787">
        <v>-4.6278E-2</v>
      </c>
      <c r="R969" s="785" t="s">
        <v>1104</v>
      </c>
      <c r="S969" s="785" t="s">
        <v>2643</v>
      </c>
      <c r="T969" s="785" t="s">
        <v>7650</v>
      </c>
      <c r="U969" s="785" t="s">
        <v>20522</v>
      </c>
      <c r="V969" s="785">
        <v>8</v>
      </c>
      <c r="W969" s="785" t="s">
        <v>8017</v>
      </c>
      <c r="X969" s="785" t="s">
        <v>20484</v>
      </c>
      <c r="Y969" s="615" t="str">
        <f t="shared" si="15"/>
        <v>Phineas Mawira</v>
      </c>
      <c r="Z969" s="785" t="s">
        <v>2599</v>
      </c>
      <c r="AA969" s="785" t="s">
        <v>4314</v>
      </c>
      <c r="AB969" s="785" t="s">
        <v>2683</v>
      </c>
      <c r="AC969" s="785" t="s">
        <v>2606</v>
      </c>
      <c r="AD969" s="786">
        <v>44127</v>
      </c>
    </row>
    <row r="970" spans="1:30" ht="15.75">
      <c r="A970" s="785" t="s">
        <v>4301</v>
      </c>
      <c r="B970" s="785" t="s">
        <v>4956</v>
      </c>
      <c r="C970" s="785" t="s">
        <v>4303</v>
      </c>
      <c r="D970" s="785" t="s">
        <v>2599</v>
      </c>
      <c r="E970" s="785" t="s">
        <v>4957</v>
      </c>
      <c r="F970" s="786">
        <v>44051</v>
      </c>
      <c r="G970" s="785" t="s">
        <v>4958</v>
      </c>
      <c r="H970" s="786">
        <v>44108</v>
      </c>
      <c r="I970" s="785" t="s">
        <v>4959</v>
      </c>
      <c r="J970" s="785" t="s">
        <v>627</v>
      </c>
      <c r="K970" s="785" t="s">
        <v>2612</v>
      </c>
      <c r="L970" s="785" t="s">
        <v>4960</v>
      </c>
      <c r="M970" s="785" t="s">
        <v>4961</v>
      </c>
      <c r="N970" s="785"/>
      <c r="O970" s="785"/>
      <c r="P970" s="787">
        <v>35.344921999999997</v>
      </c>
      <c r="Q970" s="787">
        <v>0.52320999999999995</v>
      </c>
      <c r="R970" s="785" t="s">
        <v>893</v>
      </c>
      <c r="S970" s="785" t="s">
        <v>2820</v>
      </c>
      <c r="T970" s="785" t="s">
        <v>2820</v>
      </c>
      <c r="U970" s="785" t="s">
        <v>4962</v>
      </c>
      <c r="V970" s="785" t="s">
        <v>3004</v>
      </c>
      <c r="W970" s="785" t="s">
        <v>2982</v>
      </c>
      <c r="X970" s="785" t="s">
        <v>2982</v>
      </c>
      <c r="Y970" s="615" t="str">
        <f t="shared" si="15"/>
        <v>Ambrose Koech</v>
      </c>
      <c r="Z970" s="785" t="s">
        <v>4917</v>
      </c>
      <c r="AA970" s="785" t="s">
        <v>4314</v>
      </c>
      <c r="AB970" s="785" t="s">
        <v>2605</v>
      </c>
      <c r="AC970" s="785" t="s">
        <v>2606</v>
      </c>
      <c r="AD970" s="786">
        <v>44125</v>
      </c>
    </row>
    <row r="971" spans="1:30" ht="15.75">
      <c r="A971" s="785" t="s">
        <v>4301</v>
      </c>
      <c r="B971" s="785" t="s">
        <v>21444</v>
      </c>
      <c r="C971" s="785" t="s">
        <v>4303</v>
      </c>
      <c r="D971" s="785" t="s">
        <v>2599</v>
      </c>
      <c r="E971" s="785" t="s">
        <v>18228</v>
      </c>
      <c r="F971" s="786">
        <v>44090</v>
      </c>
      <c r="G971" s="785" t="s">
        <v>12274</v>
      </c>
      <c r="H971" s="786">
        <v>44107</v>
      </c>
      <c r="I971" s="785" t="s">
        <v>21445</v>
      </c>
      <c r="J971" s="785" t="s">
        <v>627</v>
      </c>
      <c r="K971" s="785" t="s">
        <v>21446</v>
      </c>
      <c r="L971" s="785" t="s">
        <v>21447</v>
      </c>
      <c r="M971" s="785"/>
      <c r="N971" s="785"/>
      <c r="O971" s="785" t="s">
        <v>21448</v>
      </c>
      <c r="P971" s="787">
        <v>37.301785000000002</v>
      </c>
      <c r="Q971" s="787">
        <v>0.96369499999999997</v>
      </c>
      <c r="R971" s="785" t="s">
        <v>4535</v>
      </c>
      <c r="S971" s="785" t="s">
        <v>11854</v>
      </c>
      <c r="T971" s="785" t="s">
        <v>20913</v>
      </c>
      <c r="U971" s="785" t="s">
        <v>12363</v>
      </c>
      <c r="V971" s="785">
        <v>6</v>
      </c>
      <c r="W971" s="785" t="s">
        <v>2608</v>
      </c>
      <c r="X971" s="785" t="s">
        <v>21176</v>
      </c>
      <c r="Y971" s="615" t="str">
        <f t="shared" si="15"/>
        <v>Robert Wanjiku</v>
      </c>
      <c r="Z971" s="785" t="s">
        <v>2599</v>
      </c>
      <c r="AA971" s="785" t="s">
        <v>5464</v>
      </c>
      <c r="AB971" s="785" t="s">
        <v>2609</v>
      </c>
      <c r="AC971" s="785" t="s">
        <v>2610</v>
      </c>
      <c r="AD971" s="786">
        <v>44209</v>
      </c>
    </row>
    <row r="972" spans="1:30" ht="15.75">
      <c r="A972" s="785" t="s">
        <v>4301</v>
      </c>
      <c r="B972" s="785" t="s">
        <v>7041</v>
      </c>
      <c r="C972" s="785" t="s">
        <v>4303</v>
      </c>
      <c r="D972" s="785" t="s">
        <v>2599</v>
      </c>
      <c r="E972" s="785" t="s">
        <v>7042</v>
      </c>
      <c r="F972" s="786">
        <v>44021</v>
      </c>
      <c r="G972" s="785" t="s">
        <v>7043</v>
      </c>
      <c r="H972" s="786">
        <v>44106</v>
      </c>
      <c r="I972" s="785" t="s">
        <v>7044</v>
      </c>
      <c r="J972" s="785" t="s">
        <v>627</v>
      </c>
      <c r="K972" s="785" t="s">
        <v>2612</v>
      </c>
      <c r="L972" s="785" t="s">
        <v>7045</v>
      </c>
      <c r="M972" s="785" t="s">
        <v>7046</v>
      </c>
      <c r="N972" s="785"/>
      <c r="O972" s="785"/>
      <c r="P972" s="787">
        <v>35.289107000000001</v>
      </c>
      <c r="Q972" s="787">
        <v>0.47879699999999997</v>
      </c>
      <c r="R972" s="785" t="s">
        <v>893</v>
      </c>
      <c r="S972" s="785" t="s">
        <v>894</v>
      </c>
      <c r="T972" s="785" t="s">
        <v>894</v>
      </c>
      <c r="U972" s="785" t="s">
        <v>7047</v>
      </c>
      <c r="V972" s="785" t="s">
        <v>3070</v>
      </c>
      <c r="W972" s="785" t="s">
        <v>3239</v>
      </c>
      <c r="X972" s="785" t="s">
        <v>3239</v>
      </c>
      <c r="Y972" s="615" t="str">
        <f t="shared" si="15"/>
        <v>Daniel Bartilol</v>
      </c>
      <c r="Z972" s="785" t="s">
        <v>6933</v>
      </c>
      <c r="AA972" s="785" t="s">
        <v>4314</v>
      </c>
      <c r="AB972" s="785" t="s">
        <v>2605</v>
      </c>
      <c r="AC972" s="785" t="s">
        <v>2606</v>
      </c>
      <c r="AD972" s="786">
        <v>44117</v>
      </c>
    </row>
    <row r="973" spans="1:30" ht="15.75">
      <c r="A973" s="785" t="s">
        <v>4301</v>
      </c>
      <c r="B973" s="785" t="s">
        <v>12372</v>
      </c>
      <c r="C973" s="785" t="s">
        <v>4303</v>
      </c>
      <c r="D973" s="785" t="s">
        <v>2599</v>
      </c>
      <c r="E973" s="785" t="s">
        <v>12373</v>
      </c>
      <c r="F973" s="786">
        <v>44087</v>
      </c>
      <c r="G973" s="785" t="s">
        <v>7974</v>
      </c>
      <c r="H973" s="786">
        <v>44105</v>
      </c>
      <c r="I973" s="785" t="s">
        <v>12374</v>
      </c>
      <c r="J973" s="785" t="s">
        <v>629</v>
      </c>
      <c r="K973" s="785" t="s">
        <v>12375</v>
      </c>
      <c r="L973" s="785" t="s">
        <v>12376</v>
      </c>
      <c r="M973" s="785"/>
      <c r="N973" s="785"/>
      <c r="O973" s="785" t="s">
        <v>12377</v>
      </c>
      <c r="P973" s="787">
        <v>37.311472999999999</v>
      </c>
      <c r="Q973" s="787">
        <v>0.97464300000000004</v>
      </c>
      <c r="R973" s="785" t="s">
        <v>4535</v>
      </c>
      <c r="S973" s="785" t="s">
        <v>11854</v>
      </c>
      <c r="T973" s="785" t="s">
        <v>12297</v>
      </c>
      <c r="U973" s="785" t="s">
        <v>8598</v>
      </c>
      <c r="V973" s="785">
        <v>6</v>
      </c>
      <c r="W973" s="785" t="s">
        <v>2608</v>
      </c>
      <c r="X973" s="785" t="s">
        <v>3179</v>
      </c>
      <c r="Y973" s="615" t="str">
        <f t="shared" si="15"/>
        <v>James Musyoka</v>
      </c>
      <c r="Z973" s="785" t="s">
        <v>2599</v>
      </c>
      <c r="AA973" s="785" t="s">
        <v>5464</v>
      </c>
      <c r="AB973" s="785" t="s">
        <v>2609</v>
      </c>
      <c r="AC973" s="785" t="s">
        <v>2610</v>
      </c>
      <c r="AD973" s="786">
        <v>44209</v>
      </c>
    </row>
    <row r="974" spans="1:30" ht="15.75">
      <c r="A974" s="785" t="s">
        <v>4301</v>
      </c>
      <c r="B974" s="785" t="s">
        <v>19180</v>
      </c>
      <c r="C974" s="785" t="s">
        <v>4379</v>
      </c>
      <c r="D974" s="785" t="s">
        <v>4418</v>
      </c>
      <c r="E974" s="785" t="s">
        <v>13492</v>
      </c>
      <c r="F974" s="786">
        <v>44094</v>
      </c>
      <c r="G974" s="785" t="s">
        <v>7974</v>
      </c>
      <c r="H974" s="786">
        <v>44105</v>
      </c>
      <c r="I974" s="785" t="s">
        <v>19181</v>
      </c>
      <c r="J974" s="785" t="s">
        <v>627</v>
      </c>
      <c r="K974" s="785" t="s">
        <v>2612</v>
      </c>
      <c r="L974" s="785" t="s">
        <v>19182</v>
      </c>
      <c r="M974" s="785"/>
      <c r="N974" s="785"/>
      <c r="O974" s="785"/>
      <c r="P974" s="787">
        <v>36.823749999999997</v>
      </c>
      <c r="Q974" s="787">
        <v>-1.0659050000000001</v>
      </c>
      <c r="R974" s="785" t="s">
        <v>821</v>
      </c>
      <c r="S974" s="785" t="s">
        <v>871</v>
      </c>
      <c r="T974" s="785" t="s">
        <v>871</v>
      </c>
      <c r="U974" s="785" t="s">
        <v>19179</v>
      </c>
      <c r="V974" s="785">
        <v>10</v>
      </c>
      <c r="W974" s="785" t="s">
        <v>7551</v>
      </c>
      <c r="X974" s="785" t="s">
        <v>19166</v>
      </c>
      <c r="Y974" s="615" t="str">
        <f t="shared" si="15"/>
        <v>Okinda</v>
      </c>
      <c r="Z974" s="785" t="s">
        <v>5436</v>
      </c>
      <c r="AA974" s="785" t="s">
        <v>4314</v>
      </c>
      <c r="AB974" s="785" t="s">
        <v>2683</v>
      </c>
      <c r="AC974" s="785" t="s">
        <v>2606</v>
      </c>
      <c r="AD974" s="786">
        <v>44126</v>
      </c>
    </row>
    <row r="975" spans="1:30" ht="15.75">
      <c r="A975" s="785" t="s">
        <v>4301</v>
      </c>
      <c r="B975" s="785" t="s">
        <v>29989</v>
      </c>
      <c r="C975" s="785" t="s">
        <v>4303</v>
      </c>
      <c r="D975" s="785" t="s">
        <v>2599</v>
      </c>
      <c r="E975" s="785" t="s">
        <v>15737</v>
      </c>
      <c r="F975" s="786">
        <v>44099</v>
      </c>
      <c r="G975" s="785" t="s">
        <v>7974</v>
      </c>
      <c r="H975" s="786">
        <v>44105</v>
      </c>
      <c r="I975" s="785" t="s">
        <v>29990</v>
      </c>
      <c r="J975" s="785" t="s">
        <v>627</v>
      </c>
      <c r="K975" s="785" t="s">
        <v>2612</v>
      </c>
      <c r="L975" s="785" t="s">
        <v>29991</v>
      </c>
      <c r="M975" s="785"/>
      <c r="N975" s="785"/>
      <c r="O975" s="785" t="s">
        <v>29992</v>
      </c>
      <c r="P975" s="787">
        <v>36.763528999999998</v>
      </c>
      <c r="Q975" s="787">
        <v>-1.425241</v>
      </c>
      <c r="R975" s="785" t="s">
        <v>1325</v>
      </c>
      <c r="S975" s="785" t="s">
        <v>1326</v>
      </c>
      <c r="T975" s="785" t="s">
        <v>2970</v>
      </c>
      <c r="U975" s="785" t="s">
        <v>29993</v>
      </c>
      <c r="V975" s="785">
        <v>8</v>
      </c>
      <c r="W975" s="785" t="s">
        <v>16042</v>
      </c>
      <c r="X975" s="785"/>
      <c r="Y975" s="615" t="str">
        <f t="shared" si="15"/>
        <v>Kensam Constructor</v>
      </c>
      <c r="Z975" s="785" t="s">
        <v>2599</v>
      </c>
      <c r="AA975" s="785" t="s">
        <v>4314</v>
      </c>
      <c r="AB975" s="785" t="s">
        <v>2683</v>
      </c>
      <c r="AC975" s="785" t="s">
        <v>2606</v>
      </c>
      <c r="AD975" s="786">
        <v>44123</v>
      </c>
    </row>
    <row r="976" spans="1:30" ht="15.75">
      <c r="A976" s="785" t="s">
        <v>4301</v>
      </c>
      <c r="B976" s="785" t="s">
        <v>5574</v>
      </c>
      <c r="C976" s="785" t="s">
        <v>4303</v>
      </c>
      <c r="D976" s="785" t="s">
        <v>2599</v>
      </c>
      <c r="E976" s="785" t="s">
        <v>5575</v>
      </c>
      <c r="F976" s="786">
        <v>43666</v>
      </c>
      <c r="G976" s="785" t="s">
        <v>5576</v>
      </c>
      <c r="H976" s="786">
        <v>44104</v>
      </c>
      <c r="I976" s="785" t="s">
        <v>5577</v>
      </c>
      <c r="J976" s="785" t="s">
        <v>627</v>
      </c>
      <c r="K976" s="785" t="s">
        <v>2612</v>
      </c>
      <c r="L976" s="785" t="s">
        <v>5578</v>
      </c>
      <c r="M976" s="785"/>
      <c r="N976" s="785"/>
      <c r="O976" s="785"/>
      <c r="P976" s="787">
        <v>35.389263</v>
      </c>
      <c r="Q976" s="787">
        <v>-0.112429</v>
      </c>
      <c r="R976" s="785" t="s">
        <v>2053</v>
      </c>
      <c r="S976" s="785" t="s">
        <v>2715</v>
      </c>
      <c r="T976" s="785" t="s">
        <v>4310</v>
      </c>
      <c r="U976" s="785" t="s">
        <v>3274</v>
      </c>
      <c r="V976" s="785">
        <v>4</v>
      </c>
      <c r="W976" s="785" t="s">
        <v>5579</v>
      </c>
      <c r="X976" s="785" t="s">
        <v>5580</v>
      </c>
      <c r="Y976" s="615" t="str">
        <f t="shared" si="15"/>
        <v>Benjamin</v>
      </c>
      <c r="Z976" s="785" t="s">
        <v>2599</v>
      </c>
      <c r="AA976" s="785" t="s">
        <v>4314</v>
      </c>
      <c r="AB976" s="785" t="s">
        <v>2683</v>
      </c>
      <c r="AC976" s="785" t="s">
        <v>2606</v>
      </c>
      <c r="AD976" s="786">
        <v>44157</v>
      </c>
    </row>
    <row r="977" spans="1:30" ht="15.75">
      <c r="A977" s="785" t="s">
        <v>4301</v>
      </c>
      <c r="B977" s="785" t="s">
        <v>30010</v>
      </c>
      <c r="C977" s="785" t="s">
        <v>4303</v>
      </c>
      <c r="D977" s="785" t="s">
        <v>2599</v>
      </c>
      <c r="E977" s="785" t="s">
        <v>20629</v>
      </c>
      <c r="F977" s="786">
        <v>44038</v>
      </c>
      <c r="G977" s="785" t="s">
        <v>5576</v>
      </c>
      <c r="H977" s="786">
        <v>44104</v>
      </c>
      <c r="I977" s="785" t="s">
        <v>30011</v>
      </c>
      <c r="J977" s="785" t="s">
        <v>629</v>
      </c>
      <c r="K977" s="785" t="s">
        <v>30012</v>
      </c>
      <c r="L977" s="785" t="s">
        <v>30013</v>
      </c>
      <c r="M977" s="785"/>
      <c r="N977" s="785"/>
      <c r="O977" s="785"/>
      <c r="P977" s="787">
        <v>35.274481000000002</v>
      </c>
      <c r="Q977" s="787">
        <v>-0.29238900000000001</v>
      </c>
      <c r="R977" s="785" t="s">
        <v>2053</v>
      </c>
      <c r="S977" s="785" t="s">
        <v>2054</v>
      </c>
      <c r="T977" s="785" t="s">
        <v>2054</v>
      </c>
      <c r="U977" s="785" t="s">
        <v>30014</v>
      </c>
      <c r="V977" s="785">
        <v>8</v>
      </c>
      <c r="W977" s="785" t="s">
        <v>7365</v>
      </c>
      <c r="X977" s="785"/>
      <c r="Y977" s="615" t="str">
        <f t="shared" si="15"/>
        <v>Denis Kipkirui Tonui</v>
      </c>
      <c r="Z977" s="785" t="s">
        <v>2599</v>
      </c>
      <c r="AA977" s="785" t="s">
        <v>4314</v>
      </c>
      <c r="AB977" s="785" t="s">
        <v>2605</v>
      </c>
      <c r="AC977" s="785" t="s">
        <v>2606</v>
      </c>
      <c r="AD977" s="786">
        <v>44128</v>
      </c>
    </row>
    <row r="978" spans="1:30" ht="15.75">
      <c r="A978" s="785" t="s">
        <v>4301</v>
      </c>
      <c r="B978" s="785" t="s">
        <v>15316</v>
      </c>
      <c r="C978" s="785" t="s">
        <v>4303</v>
      </c>
      <c r="D978" s="785" t="s">
        <v>2599</v>
      </c>
      <c r="E978" s="785" t="s">
        <v>12410</v>
      </c>
      <c r="F978" s="786">
        <v>44082</v>
      </c>
      <c r="G978" s="785" t="s">
        <v>12257</v>
      </c>
      <c r="H978" s="786">
        <v>44102</v>
      </c>
      <c r="I978" s="785" t="s">
        <v>15317</v>
      </c>
      <c r="J978" s="785" t="s">
        <v>629</v>
      </c>
      <c r="K978" s="785" t="s">
        <v>2612</v>
      </c>
      <c r="L978" s="785" t="s">
        <v>15318</v>
      </c>
      <c r="M978" s="785"/>
      <c r="N978" s="785"/>
      <c r="O978" s="785"/>
      <c r="P978" s="787">
        <v>36.727837000000001</v>
      </c>
      <c r="Q978" s="787">
        <v>-1.2137119999999999</v>
      </c>
      <c r="R978" s="785" t="s">
        <v>821</v>
      </c>
      <c r="S978" s="785" t="s">
        <v>2943</v>
      </c>
      <c r="T978" s="785" t="s">
        <v>3819</v>
      </c>
      <c r="U978" s="785" t="s">
        <v>3546</v>
      </c>
      <c r="V978" s="785">
        <v>6</v>
      </c>
      <c r="W978" s="785" t="s">
        <v>4039</v>
      </c>
      <c r="X978" s="785" t="s">
        <v>15310</v>
      </c>
      <c r="Y978" s="615" t="str">
        <f t="shared" si="15"/>
        <v>Julias Odhiambo Mboga</v>
      </c>
      <c r="Z978" s="785" t="s">
        <v>15311</v>
      </c>
      <c r="AA978" s="785" t="s">
        <v>4314</v>
      </c>
      <c r="AB978" s="785" t="s">
        <v>2683</v>
      </c>
      <c r="AC978" s="785" t="s">
        <v>2606</v>
      </c>
      <c r="AD978" s="786">
        <v>44102</v>
      </c>
    </row>
    <row r="979" spans="1:30" ht="15.75">
      <c r="A979" s="785" t="s">
        <v>4301</v>
      </c>
      <c r="B979" s="785" t="s">
        <v>20898</v>
      </c>
      <c r="C979" s="785" t="s">
        <v>4303</v>
      </c>
      <c r="D979" s="785" t="s">
        <v>2599</v>
      </c>
      <c r="E979" s="785" t="s">
        <v>12379</v>
      </c>
      <c r="F979" s="786">
        <v>44086</v>
      </c>
      <c r="G979" s="785" t="s">
        <v>12257</v>
      </c>
      <c r="H979" s="786">
        <v>44102</v>
      </c>
      <c r="I979" s="785" t="s">
        <v>20899</v>
      </c>
      <c r="J979" s="785" t="s">
        <v>629</v>
      </c>
      <c r="K979" s="785" t="s">
        <v>20900</v>
      </c>
      <c r="L979" s="785" t="s">
        <v>20901</v>
      </c>
      <c r="M979" s="785"/>
      <c r="N979" s="785"/>
      <c r="O979" s="785" t="s">
        <v>20902</v>
      </c>
      <c r="P979" s="787">
        <v>37.314245</v>
      </c>
      <c r="Q979" s="787">
        <v>0.97795699999999997</v>
      </c>
      <c r="R979" s="785" t="s">
        <v>4535</v>
      </c>
      <c r="S979" s="785" t="s">
        <v>11854</v>
      </c>
      <c r="T979" s="785" t="s">
        <v>12297</v>
      </c>
      <c r="U979" s="785" t="s">
        <v>8598</v>
      </c>
      <c r="V979" s="785">
        <v>6</v>
      </c>
      <c r="W979" s="785" t="s">
        <v>2608</v>
      </c>
      <c r="X979" s="785" t="s">
        <v>2664</v>
      </c>
      <c r="Y979" s="615" t="str">
        <f t="shared" si="15"/>
        <v>Robert</v>
      </c>
      <c r="Z979" s="785" t="s">
        <v>2599</v>
      </c>
      <c r="AA979" s="785" t="s">
        <v>5464</v>
      </c>
      <c r="AB979" s="785" t="s">
        <v>2609</v>
      </c>
      <c r="AC979" s="785" t="s">
        <v>2610</v>
      </c>
      <c r="AD979" s="786">
        <v>44209</v>
      </c>
    </row>
    <row r="980" spans="1:30" ht="15.75">
      <c r="A980" s="785" t="s">
        <v>4301</v>
      </c>
      <c r="B980" s="785" t="s">
        <v>22840</v>
      </c>
      <c r="C980" s="785" t="s">
        <v>4303</v>
      </c>
      <c r="D980" s="785" t="s">
        <v>2599</v>
      </c>
      <c r="E980" s="785" t="s">
        <v>7360</v>
      </c>
      <c r="F980" s="786">
        <v>44013</v>
      </c>
      <c r="G980" s="785" t="s">
        <v>12257</v>
      </c>
      <c r="H980" s="786">
        <v>44102</v>
      </c>
      <c r="I980" s="785" t="s">
        <v>22841</v>
      </c>
      <c r="J980" s="785" t="s">
        <v>629</v>
      </c>
      <c r="K980" s="785" t="s">
        <v>2612</v>
      </c>
      <c r="L980" s="785" t="s">
        <v>22842</v>
      </c>
      <c r="M980" s="785" t="s">
        <v>22843</v>
      </c>
      <c r="N980" s="785"/>
      <c r="O980" s="785"/>
      <c r="P980" s="787">
        <v>36.006036999999999</v>
      </c>
      <c r="Q980" s="787">
        <v>-0.26938600000000001</v>
      </c>
      <c r="R980" s="785" t="s">
        <v>695</v>
      </c>
      <c r="S980" s="785" t="s">
        <v>1204</v>
      </c>
      <c r="T980" s="785" t="s">
        <v>1849</v>
      </c>
      <c r="U980" s="785" t="s">
        <v>5414</v>
      </c>
      <c r="V980" s="785">
        <v>8</v>
      </c>
      <c r="W980" s="785" t="s">
        <v>3042</v>
      </c>
      <c r="X980" s="785" t="s">
        <v>2642</v>
      </c>
      <c r="Y980" s="615" t="str">
        <f t="shared" si="15"/>
        <v>Samuel Mwangi Juma</v>
      </c>
      <c r="Z980" s="785" t="s">
        <v>22751</v>
      </c>
      <c r="AA980" s="785" t="s">
        <v>4349</v>
      </c>
      <c r="AB980" s="785" t="s">
        <v>2605</v>
      </c>
      <c r="AC980" s="785" t="s">
        <v>2606</v>
      </c>
      <c r="AD980" s="786">
        <v>44109</v>
      </c>
    </row>
    <row r="981" spans="1:30" ht="15.75">
      <c r="A981" s="785" t="s">
        <v>4301</v>
      </c>
      <c r="B981" s="785" t="s">
        <v>20250</v>
      </c>
      <c r="C981" s="785" t="s">
        <v>4303</v>
      </c>
      <c r="D981" s="785" t="s">
        <v>2599</v>
      </c>
      <c r="E981" s="785" t="s">
        <v>17659</v>
      </c>
      <c r="F981" s="786">
        <v>44100</v>
      </c>
      <c r="G981" s="785" t="s">
        <v>17659</v>
      </c>
      <c r="H981" s="786">
        <v>44100</v>
      </c>
      <c r="I981" s="785" t="s">
        <v>20251</v>
      </c>
      <c r="J981" s="785" t="s">
        <v>629</v>
      </c>
      <c r="K981" s="785" t="s">
        <v>20252</v>
      </c>
      <c r="L981" s="785" t="s">
        <v>20253</v>
      </c>
      <c r="M981" s="785" t="s">
        <v>20254</v>
      </c>
      <c r="N981" s="785"/>
      <c r="O981" s="785" t="s">
        <v>20255</v>
      </c>
      <c r="P981" s="787">
        <v>35.505747</v>
      </c>
      <c r="Q981" s="787">
        <v>-0.79887699999999995</v>
      </c>
      <c r="R981" s="785" t="s">
        <v>1623</v>
      </c>
      <c r="S981" s="785" t="s">
        <v>1624</v>
      </c>
      <c r="T981" s="785" t="s">
        <v>3888</v>
      </c>
      <c r="U981" s="785" t="s">
        <v>20256</v>
      </c>
      <c r="V981" s="785" t="s">
        <v>4038</v>
      </c>
      <c r="W981" s="785" t="s">
        <v>20109</v>
      </c>
      <c r="X981" s="785" t="s">
        <v>20109</v>
      </c>
      <c r="Y981" s="615" t="str">
        <f t="shared" si="15"/>
        <v>Philip kiget</v>
      </c>
      <c r="Z981" s="785" t="s">
        <v>2599</v>
      </c>
      <c r="AA981" s="785" t="s">
        <v>4314</v>
      </c>
      <c r="AB981" s="785" t="s">
        <v>2683</v>
      </c>
      <c r="AC981" s="785" t="s">
        <v>2606</v>
      </c>
      <c r="AD981" s="786">
        <v>44141</v>
      </c>
    </row>
    <row r="982" spans="1:30" ht="15.75">
      <c r="A982" s="785" t="s">
        <v>4301</v>
      </c>
      <c r="B982" s="785" t="s">
        <v>20257</v>
      </c>
      <c r="C982" s="785" t="s">
        <v>4303</v>
      </c>
      <c r="D982" s="785" t="s">
        <v>2599</v>
      </c>
      <c r="E982" s="785" t="s">
        <v>14117</v>
      </c>
      <c r="F982" s="786">
        <v>44067</v>
      </c>
      <c r="G982" s="785" t="s">
        <v>17659</v>
      </c>
      <c r="H982" s="786">
        <v>44100</v>
      </c>
      <c r="I982" s="785" t="s">
        <v>20258</v>
      </c>
      <c r="J982" s="785" t="s">
        <v>629</v>
      </c>
      <c r="K982" s="785" t="s">
        <v>20259</v>
      </c>
      <c r="L982" s="785" t="s">
        <v>20260</v>
      </c>
      <c r="M982" s="785"/>
      <c r="N982" s="785"/>
      <c r="O982" s="785"/>
      <c r="P982" s="787">
        <v>35.090797000000002</v>
      </c>
      <c r="Q982" s="787">
        <v>-0.61485999999999996</v>
      </c>
      <c r="R982" s="785" t="s">
        <v>2053</v>
      </c>
      <c r="S982" s="785" t="s">
        <v>2098</v>
      </c>
      <c r="T982" s="785" t="s">
        <v>20261</v>
      </c>
      <c r="U982" s="785" t="s">
        <v>20262</v>
      </c>
      <c r="V982" s="785" t="s">
        <v>2673</v>
      </c>
      <c r="W982" s="785" t="s">
        <v>2760</v>
      </c>
      <c r="X982" s="785" t="s">
        <v>2760</v>
      </c>
      <c r="Y982" s="615" t="str">
        <f t="shared" si="15"/>
        <v>Philip Kurgat</v>
      </c>
      <c r="Z982" s="785" t="s">
        <v>2599</v>
      </c>
      <c r="AA982" s="785" t="s">
        <v>4314</v>
      </c>
      <c r="AB982" s="785" t="s">
        <v>2683</v>
      </c>
      <c r="AC982" s="785" t="s">
        <v>2606</v>
      </c>
      <c r="AD982" s="786">
        <v>44102</v>
      </c>
    </row>
    <row r="983" spans="1:30" ht="15.75">
      <c r="A983" s="785" t="s">
        <v>4301</v>
      </c>
      <c r="B983" s="785" t="s">
        <v>15736</v>
      </c>
      <c r="C983" s="785" t="s">
        <v>4303</v>
      </c>
      <c r="D983" s="785" t="s">
        <v>2599</v>
      </c>
      <c r="E983" s="785" t="s">
        <v>7547</v>
      </c>
      <c r="F983" s="786">
        <v>44089</v>
      </c>
      <c r="G983" s="785" t="s">
        <v>15737</v>
      </c>
      <c r="H983" s="786">
        <v>44099</v>
      </c>
      <c r="I983" s="785" t="s">
        <v>15738</v>
      </c>
      <c r="J983" s="785" t="s">
        <v>629</v>
      </c>
      <c r="K983" s="785" t="s">
        <v>2612</v>
      </c>
      <c r="L983" s="785" t="s">
        <v>15739</v>
      </c>
      <c r="M983" s="785"/>
      <c r="N983" s="785"/>
      <c r="O983" s="785"/>
      <c r="P983" s="787">
        <v>36.324558000000003</v>
      </c>
      <c r="Q983" s="787">
        <v>4.99E-2</v>
      </c>
      <c r="R983" s="785" t="s">
        <v>960</v>
      </c>
      <c r="S983" s="785" t="s">
        <v>1241</v>
      </c>
      <c r="T983" s="785" t="s">
        <v>1242</v>
      </c>
      <c r="U983" s="785" t="s">
        <v>2971</v>
      </c>
      <c r="V983" s="785">
        <v>9</v>
      </c>
      <c r="W983" s="785" t="s">
        <v>2608</v>
      </c>
      <c r="X983" s="785" t="s">
        <v>15588</v>
      </c>
      <c r="Y983" s="615" t="str">
        <f t="shared" si="15"/>
        <v>Julius Onyango</v>
      </c>
      <c r="Z983" s="785" t="s">
        <v>15302</v>
      </c>
      <c r="AA983" s="785" t="s">
        <v>5464</v>
      </c>
      <c r="AB983" s="785" t="s">
        <v>2609</v>
      </c>
      <c r="AC983" s="785" t="s">
        <v>2610</v>
      </c>
      <c r="AD983" s="786">
        <v>44091</v>
      </c>
    </row>
    <row r="984" spans="1:30" ht="15.75">
      <c r="A984" s="785" t="s">
        <v>4301</v>
      </c>
      <c r="B984" s="785" t="s">
        <v>18239</v>
      </c>
      <c r="C984" s="785" t="s">
        <v>4303</v>
      </c>
      <c r="D984" s="785" t="s">
        <v>2599</v>
      </c>
      <c r="E984" s="785" t="s">
        <v>5199</v>
      </c>
      <c r="F984" s="786">
        <v>44062</v>
      </c>
      <c r="G984" s="785" t="s">
        <v>12313</v>
      </c>
      <c r="H984" s="786">
        <v>44098</v>
      </c>
      <c r="I984" s="785" t="s">
        <v>18240</v>
      </c>
      <c r="J984" s="785" t="s">
        <v>629</v>
      </c>
      <c r="K984" s="785" t="s">
        <v>2612</v>
      </c>
      <c r="L984" s="785" t="s">
        <v>18241</v>
      </c>
      <c r="M984" s="785"/>
      <c r="N984" s="785"/>
      <c r="O984" s="785"/>
      <c r="P984" s="787">
        <v>35.283983999999997</v>
      </c>
      <c r="Q984" s="787">
        <v>0.31057200000000001</v>
      </c>
      <c r="R984" s="785" t="s">
        <v>893</v>
      </c>
      <c r="S984" s="785" t="s">
        <v>894</v>
      </c>
      <c r="T984" s="785" t="s">
        <v>894</v>
      </c>
      <c r="U984" s="785" t="s">
        <v>18242</v>
      </c>
      <c r="V984" s="785">
        <v>8</v>
      </c>
      <c r="W984" s="785" t="s">
        <v>2722</v>
      </c>
      <c r="X984" s="785" t="s">
        <v>18203</v>
      </c>
      <c r="Y984" s="615" t="str">
        <f t="shared" si="15"/>
        <v>Ndima renewable Energy</v>
      </c>
      <c r="Z984" s="785" t="s">
        <v>2599</v>
      </c>
      <c r="AA984" s="785" t="s">
        <v>4349</v>
      </c>
      <c r="AB984" s="785" t="s">
        <v>2683</v>
      </c>
      <c r="AC984" s="785" t="s">
        <v>2606</v>
      </c>
      <c r="AD984" s="786">
        <v>44215</v>
      </c>
    </row>
    <row r="985" spans="1:30" ht="15.75">
      <c r="A985" s="785" t="s">
        <v>4301</v>
      </c>
      <c r="B985" s="785" t="s">
        <v>26145</v>
      </c>
      <c r="C985" s="785" t="s">
        <v>4303</v>
      </c>
      <c r="D985" s="785" t="s">
        <v>2599</v>
      </c>
      <c r="E985" s="785" t="s">
        <v>5083</v>
      </c>
      <c r="F985" s="786">
        <v>43640</v>
      </c>
      <c r="G985" s="785" t="s">
        <v>12313</v>
      </c>
      <c r="H985" s="786">
        <v>44098</v>
      </c>
      <c r="I985" s="785" t="s">
        <v>26146</v>
      </c>
      <c r="J985" s="785" t="s">
        <v>627</v>
      </c>
      <c r="K985" s="785" t="s">
        <v>26147</v>
      </c>
      <c r="L985" s="785" t="s">
        <v>26148</v>
      </c>
      <c r="M985" s="785"/>
      <c r="N985" s="785"/>
      <c r="O985" s="785"/>
      <c r="P985" s="787">
        <v>35.390656</v>
      </c>
      <c r="Q985" s="787">
        <v>-0.11296100000000001</v>
      </c>
      <c r="R985" s="785" t="s">
        <v>2053</v>
      </c>
      <c r="S985" s="785" t="s">
        <v>2715</v>
      </c>
      <c r="T985" s="785" t="s">
        <v>4310</v>
      </c>
      <c r="U985" s="785" t="s">
        <v>3274</v>
      </c>
      <c r="V985" s="785" t="s">
        <v>2603</v>
      </c>
      <c r="W985" s="785" t="s">
        <v>2717</v>
      </c>
      <c r="X985" s="785"/>
      <c r="Y985" s="615" t="str">
        <f t="shared" si="15"/>
        <v>Wesley Kipyegon</v>
      </c>
      <c r="Z985" s="785" t="s">
        <v>2599</v>
      </c>
      <c r="AA985" s="785" t="s">
        <v>4314</v>
      </c>
      <c r="AB985" s="785" t="s">
        <v>2683</v>
      </c>
      <c r="AC985" s="785" t="s">
        <v>2606</v>
      </c>
      <c r="AD985" s="786">
        <v>44105</v>
      </c>
    </row>
    <row r="986" spans="1:30" ht="15.75">
      <c r="A986" s="785" t="s">
        <v>4301</v>
      </c>
      <c r="B986" s="785" t="s">
        <v>26533</v>
      </c>
      <c r="C986" s="785" t="s">
        <v>4303</v>
      </c>
      <c r="D986" s="785" t="s">
        <v>2599</v>
      </c>
      <c r="E986" s="785" t="s">
        <v>5136</v>
      </c>
      <c r="F986" s="786">
        <v>43363</v>
      </c>
      <c r="G986" s="785" t="s">
        <v>12313</v>
      </c>
      <c r="H986" s="786">
        <v>44098</v>
      </c>
      <c r="I986" s="785" t="s">
        <v>26534</v>
      </c>
      <c r="J986" s="785" t="s">
        <v>627</v>
      </c>
      <c r="K986" s="785" t="s">
        <v>26535</v>
      </c>
      <c r="L986" s="785" t="s">
        <v>26536</v>
      </c>
      <c r="M986" s="785" t="s">
        <v>26537</v>
      </c>
      <c r="N986" s="785"/>
      <c r="O986" s="785"/>
      <c r="P986" s="787">
        <v>35.391399999999997</v>
      </c>
      <c r="Q986" s="787">
        <v>-0.110221</v>
      </c>
      <c r="R986" s="785" t="s">
        <v>2053</v>
      </c>
      <c r="S986" s="785" t="s">
        <v>2715</v>
      </c>
      <c r="T986" s="785" t="s">
        <v>4310</v>
      </c>
      <c r="U986" s="785" t="s">
        <v>3274</v>
      </c>
      <c r="V986" s="785" t="s">
        <v>2603</v>
      </c>
      <c r="W986" s="785" t="s">
        <v>15273</v>
      </c>
      <c r="X986" s="785"/>
      <c r="Y986" s="615" t="str">
        <f t="shared" si="15"/>
        <v>Joyce Tonui</v>
      </c>
      <c r="Z986" s="785" t="s">
        <v>2599</v>
      </c>
      <c r="AA986" s="785" t="s">
        <v>4314</v>
      </c>
      <c r="AB986" s="785" t="s">
        <v>2683</v>
      </c>
      <c r="AC986" s="785" t="s">
        <v>2606</v>
      </c>
      <c r="AD986" s="786">
        <v>44105</v>
      </c>
    </row>
    <row r="987" spans="1:30" ht="15.75">
      <c r="A987" s="785" t="s">
        <v>4301</v>
      </c>
      <c r="B987" s="785" t="s">
        <v>12398</v>
      </c>
      <c r="C987" s="785" t="s">
        <v>4379</v>
      </c>
      <c r="D987" s="785" t="s">
        <v>4418</v>
      </c>
      <c r="E987" s="785" t="s">
        <v>12399</v>
      </c>
      <c r="F987" s="786">
        <v>44083</v>
      </c>
      <c r="G987" s="785" t="s">
        <v>12400</v>
      </c>
      <c r="H987" s="786">
        <v>44097</v>
      </c>
      <c r="I987" s="785" t="s">
        <v>12401</v>
      </c>
      <c r="J987" s="785" t="s">
        <v>629</v>
      </c>
      <c r="K987" s="785" t="s">
        <v>2612</v>
      </c>
      <c r="L987" s="785" t="s">
        <v>12402</v>
      </c>
      <c r="M987" s="785"/>
      <c r="N987" s="785"/>
      <c r="O987" s="785" t="s">
        <v>12403</v>
      </c>
      <c r="P987" s="787">
        <v>37.322527999999998</v>
      </c>
      <c r="Q987" s="787">
        <v>0.98224</v>
      </c>
      <c r="R987" s="785" t="s">
        <v>4535</v>
      </c>
      <c r="S987" s="785" t="s">
        <v>11854</v>
      </c>
      <c r="T987" s="785" t="s">
        <v>12297</v>
      </c>
      <c r="U987" s="785" t="s">
        <v>12356</v>
      </c>
      <c r="V987" s="785">
        <v>6</v>
      </c>
      <c r="W987" s="785" t="s">
        <v>2608</v>
      </c>
      <c r="X987" s="785" t="s">
        <v>3179</v>
      </c>
      <c r="Y987" s="615" t="str">
        <f t="shared" si="15"/>
        <v>James Musyoka</v>
      </c>
      <c r="Z987" s="785" t="s">
        <v>2599</v>
      </c>
      <c r="AA987" s="785" t="s">
        <v>5464</v>
      </c>
      <c r="AB987" s="785" t="s">
        <v>2609</v>
      </c>
      <c r="AC987" s="785" t="s">
        <v>2610</v>
      </c>
      <c r="AD987" s="786">
        <v>44211</v>
      </c>
    </row>
    <row r="988" spans="1:30" ht="15.75">
      <c r="A988" s="785" t="s">
        <v>4301</v>
      </c>
      <c r="B988" s="785" t="s">
        <v>32367</v>
      </c>
      <c r="C988" s="785" t="s">
        <v>4303</v>
      </c>
      <c r="D988" s="785" t="s">
        <v>2599</v>
      </c>
      <c r="E988" s="785" t="s">
        <v>16941</v>
      </c>
      <c r="F988" s="786">
        <v>44069</v>
      </c>
      <c r="G988" s="785" t="s">
        <v>12400</v>
      </c>
      <c r="H988" s="786">
        <v>44097</v>
      </c>
      <c r="I988" s="785" t="s">
        <v>32368</v>
      </c>
      <c r="J988" s="785" t="s">
        <v>627</v>
      </c>
      <c r="K988" s="785" t="s">
        <v>32369</v>
      </c>
      <c r="L988" s="785" t="s">
        <v>32370</v>
      </c>
      <c r="M988" s="785"/>
      <c r="N988" s="785"/>
      <c r="O988" s="785" t="s">
        <v>32371</v>
      </c>
      <c r="P988" s="787">
        <v>35.150595000000003</v>
      </c>
      <c r="Q988" s="787">
        <v>0.33950200000000003</v>
      </c>
      <c r="R988" s="785" t="s">
        <v>916</v>
      </c>
      <c r="S988" s="785" t="s">
        <v>917</v>
      </c>
      <c r="T988" s="785" t="s">
        <v>7793</v>
      </c>
      <c r="U988" s="785" t="s">
        <v>13379</v>
      </c>
      <c r="V988" s="785">
        <v>12</v>
      </c>
      <c r="W988" s="785" t="s">
        <v>2982</v>
      </c>
      <c r="X988" s="785"/>
      <c r="Y988" s="615" t="str">
        <f t="shared" si="15"/>
        <v>Ambrose Koech</v>
      </c>
      <c r="Z988" s="785" t="s">
        <v>2599</v>
      </c>
      <c r="AA988" s="785" t="s">
        <v>4314</v>
      </c>
      <c r="AB988" s="785" t="s">
        <v>2683</v>
      </c>
      <c r="AC988" s="785" t="s">
        <v>2606</v>
      </c>
      <c r="AD988" s="786">
        <v>44257</v>
      </c>
    </row>
    <row r="989" spans="1:30" ht="15.75">
      <c r="A989" s="785" t="s">
        <v>4301</v>
      </c>
      <c r="B989" s="785" t="s">
        <v>18168</v>
      </c>
      <c r="C989" s="785" t="s">
        <v>4322</v>
      </c>
      <c r="D989" s="785" t="s">
        <v>2902</v>
      </c>
      <c r="E989" s="785" t="s">
        <v>7546</v>
      </c>
      <c r="F989" s="786">
        <v>44079</v>
      </c>
      <c r="G989" s="785" t="s">
        <v>11601</v>
      </c>
      <c r="H989" s="786">
        <v>44096</v>
      </c>
      <c r="I989" s="785" t="s">
        <v>18169</v>
      </c>
      <c r="J989" s="785" t="s">
        <v>629</v>
      </c>
      <c r="K989" s="785" t="s">
        <v>18170</v>
      </c>
      <c r="L989" s="785" t="s">
        <v>18171</v>
      </c>
      <c r="M989" s="785"/>
      <c r="N989" s="785"/>
      <c r="O989" s="785"/>
      <c r="P989" s="787">
        <v>39.842610000000001</v>
      </c>
      <c r="Q989" s="787">
        <v>-3.7408269999999999</v>
      </c>
      <c r="R989" s="785" t="s">
        <v>1671</v>
      </c>
      <c r="S989" s="785" t="s">
        <v>3084</v>
      </c>
      <c r="T989" s="785" t="s">
        <v>18172</v>
      </c>
      <c r="U989" s="785" t="s">
        <v>3377</v>
      </c>
      <c r="V989" s="785" t="s">
        <v>18173</v>
      </c>
      <c r="W989" s="785" t="s">
        <v>6927</v>
      </c>
      <c r="X989" s="785" t="s">
        <v>15183</v>
      </c>
      <c r="Y989" s="615" t="str">
        <f t="shared" si="15"/>
        <v>Mwayaona Ndegwa Ngumbau</v>
      </c>
      <c r="Z989" s="785" t="s">
        <v>15181</v>
      </c>
      <c r="AA989" s="785" t="s">
        <v>4314</v>
      </c>
      <c r="AB989" s="785" t="s">
        <v>2605</v>
      </c>
      <c r="AC989" s="785" t="s">
        <v>2606</v>
      </c>
      <c r="AD989" s="786">
        <v>44096</v>
      </c>
    </row>
    <row r="990" spans="1:30" ht="15.75">
      <c r="A990" s="785" t="s">
        <v>4301</v>
      </c>
      <c r="B990" s="785" t="s">
        <v>18149</v>
      </c>
      <c r="C990" s="785" t="s">
        <v>4303</v>
      </c>
      <c r="D990" s="785" t="s">
        <v>2599</v>
      </c>
      <c r="E990" s="785" t="s">
        <v>13147</v>
      </c>
      <c r="F990" s="786">
        <v>44014</v>
      </c>
      <c r="G990" s="785" t="s">
        <v>12365</v>
      </c>
      <c r="H990" s="786">
        <v>44095</v>
      </c>
      <c r="I990" s="785" t="s">
        <v>18150</v>
      </c>
      <c r="J990" s="785" t="s">
        <v>627</v>
      </c>
      <c r="K990" s="785" t="s">
        <v>18151</v>
      </c>
      <c r="L990" s="785" t="s">
        <v>18152</v>
      </c>
      <c r="M990" s="785"/>
      <c r="N990" s="785"/>
      <c r="O990" s="785"/>
      <c r="P990" s="787">
        <v>39.222254999999997</v>
      </c>
      <c r="Q990" s="787">
        <v>-4.4951319999999999</v>
      </c>
      <c r="R990" s="785" t="s">
        <v>3628</v>
      </c>
      <c r="S990" s="785" t="s">
        <v>3780</v>
      </c>
      <c r="T990" s="785" t="s">
        <v>15185</v>
      </c>
      <c r="U990" s="785" t="s">
        <v>18153</v>
      </c>
      <c r="V990" s="785">
        <v>8</v>
      </c>
      <c r="W990" s="785" t="s">
        <v>6927</v>
      </c>
      <c r="X990" s="785" t="s">
        <v>15183</v>
      </c>
      <c r="Y990" s="615" t="str">
        <f t="shared" si="15"/>
        <v>Mwayaona Ndegwa Ngumbau</v>
      </c>
      <c r="Z990" s="785" t="s">
        <v>15181</v>
      </c>
      <c r="AA990" s="785" t="s">
        <v>4314</v>
      </c>
      <c r="AB990" s="785" t="s">
        <v>2605</v>
      </c>
      <c r="AC990" s="785" t="s">
        <v>2606</v>
      </c>
      <c r="AD990" s="786">
        <v>44095</v>
      </c>
    </row>
    <row r="991" spans="1:30" ht="15.75">
      <c r="A991" s="785" t="s">
        <v>4301</v>
      </c>
      <c r="B991" s="785" t="s">
        <v>18807</v>
      </c>
      <c r="C991" s="785" t="s">
        <v>4379</v>
      </c>
      <c r="D991" s="785" t="s">
        <v>2598</v>
      </c>
      <c r="E991" s="785" t="s">
        <v>12681</v>
      </c>
      <c r="F991" s="786">
        <v>44063</v>
      </c>
      <c r="G991" s="785" t="s">
        <v>13492</v>
      </c>
      <c r="H991" s="786">
        <v>44094</v>
      </c>
      <c r="I991" s="785" t="s">
        <v>18808</v>
      </c>
      <c r="J991" s="785" t="s">
        <v>629</v>
      </c>
      <c r="K991" s="785" t="s">
        <v>18809</v>
      </c>
      <c r="L991" s="785" t="s">
        <v>18810</v>
      </c>
      <c r="M991" s="785"/>
      <c r="N991" s="785"/>
      <c r="O991" s="785"/>
      <c r="P991" s="787">
        <v>39.690533000000002</v>
      </c>
      <c r="Q991" s="787">
        <v>-3.9715419999999999</v>
      </c>
      <c r="R991" s="785" t="s">
        <v>2654</v>
      </c>
      <c r="S991" s="785" t="s">
        <v>2655</v>
      </c>
      <c r="T991" s="785" t="s">
        <v>3945</v>
      </c>
      <c r="U991" s="785" t="s">
        <v>2657</v>
      </c>
      <c r="V991" s="785">
        <v>8</v>
      </c>
      <c r="W991" s="785" t="s">
        <v>18792</v>
      </c>
      <c r="X991" s="785" t="s">
        <v>2837</v>
      </c>
      <c r="Y991" s="615" t="str">
        <f t="shared" si="15"/>
        <v>Nicholas Mwaengo</v>
      </c>
      <c r="Z991" s="785" t="s">
        <v>18811</v>
      </c>
      <c r="AA991" s="785" t="s">
        <v>4314</v>
      </c>
      <c r="AB991" s="785" t="s">
        <v>2605</v>
      </c>
      <c r="AC991" s="785" t="s">
        <v>2606</v>
      </c>
      <c r="AD991" s="786">
        <v>44094</v>
      </c>
    </row>
    <row r="992" spans="1:30" ht="15.75">
      <c r="A992" s="785" t="s">
        <v>4301</v>
      </c>
      <c r="B992" s="785" t="s">
        <v>33176</v>
      </c>
      <c r="C992" s="785" t="s">
        <v>4303</v>
      </c>
      <c r="D992" s="785" t="s">
        <v>2599</v>
      </c>
      <c r="E992" s="785" t="s">
        <v>14869</v>
      </c>
      <c r="F992" s="786">
        <v>43938</v>
      </c>
      <c r="G992" s="785" t="s">
        <v>13492</v>
      </c>
      <c r="H992" s="786">
        <v>44094</v>
      </c>
      <c r="I992" s="785" t="s">
        <v>33177</v>
      </c>
      <c r="J992" s="785" t="s">
        <v>629</v>
      </c>
      <c r="K992" s="785" t="s">
        <v>33178</v>
      </c>
      <c r="L992" s="785" t="s">
        <v>33179</v>
      </c>
      <c r="M992" s="785"/>
      <c r="N992" s="785"/>
      <c r="O992" s="785"/>
      <c r="P992" s="787">
        <v>35.242494999999998</v>
      </c>
      <c r="Q992" s="787">
        <v>-0.68297699999999995</v>
      </c>
      <c r="R992" s="785" t="s">
        <v>1623</v>
      </c>
      <c r="S992" s="785" t="s">
        <v>1766</v>
      </c>
      <c r="T992" s="785" t="s">
        <v>31725</v>
      </c>
      <c r="U992" s="785" t="s">
        <v>33180</v>
      </c>
      <c r="V992" s="785" t="s">
        <v>4038</v>
      </c>
      <c r="W992" s="785" t="s">
        <v>7365</v>
      </c>
      <c r="X992" s="785"/>
      <c r="Y992" s="615" t="str">
        <f t="shared" si="15"/>
        <v>Denis Kipkirui Tonui</v>
      </c>
      <c r="Z992" s="785" t="s">
        <v>2599</v>
      </c>
      <c r="AA992" s="785" t="s">
        <v>4314</v>
      </c>
      <c r="AB992" s="785" t="s">
        <v>2605</v>
      </c>
      <c r="AC992" s="785" t="s">
        <v>2606</v>
      </c>
      <c r="AD992" s="786">
        <v>44094</v>
      </c>
    </row>
    <row r="993" spans="1:30" ht="15.75">
      <c r="A993" s="785" t="s">
        <v>4301</v>
      </c>
      <c r="B993" s="785" t="s">
        <v>18117</v>
      </c>
      <c r="C993" s="785" t="s">
        <v>4379</v>
      </c>
      <c r="D993" s="785" t="s">
        <v>2598</v>
      </c>
      <c r="E993" s="785" t="s">
        <v>8434</v>
      </c>
      <c r="F993" s="786">
        <v>43900</v>
      </c>
      <c r="G993" s="785" t="s">
        <v>18118</v>
      </c>
      <c r="H993" s="786">
        <v>44093</v>
      </c>
      <c r="I993" s="785" t="s">
        <v>18119</v>
      </c>
      <c r="J993" s="785" t="s">
        <v>629</v>
      </c>
      <c r="K993" s="785" t="s">
        <v>18120</v>
      </c>
      <c r="L993" s="785" t="s">
        <v>18121</v>
      </c>
      <c r="M993" s="785"/>
      <c r="N993" s="785"/>
      <c r="O993" s="785"/>
      <c r="P993" s="787">
        <v>35.112654999999997</v>
      </c>
      <c r="Q993" s="787">
        <v>-0.84011199999999997</v>
      </c>
      <c r="R993" s="785" t="s">
        <v>1623</v>
      </c>
      <c r="S993" s="785" t="s">
        <v>3371</v>
      </c>
      <c r="T993" s="785" t="s">
        <v>14244</v>
      </c>
      <c r="U993" s="785" t="s">
        <v>18122</v>
      </c>
      <c r="V993" s="785" t="s">
        <v>3004</v>
      </c>
      <c r="W993" s="785" t="s">
        <v>13328</v>
      </c>
      <c r="X993" s="785" t="s">
        <v>3372</v>
      </c>
      <c r="Y993" s="615" t="str">
        <f t="shared" si="15"/>
        <v>Mutai K Patrick</v>
      </c>
      <c r="Z993" s="785" t="s">
        <v>2599</v>
      </c>
      <c r="AA993" s="785" t="s">
        <v>4314</v>
      </c>
      <c r="AB993" s="785" t="s">
        <v>2683</v>
      </c>
      <c r="AC993" s="785" t="s">
        <v>2606</v>
      </c>
      <c r="AD993" s="786">
        <v>44094</v>
      </c>
    </row>
    <row r="994" spans="1:30" ht="15.75">
      <c r="A994" s="785" t="s">
        <v>4301</v>
      </c>
      <c r="B994" s="785" t="s">
        <v>20195</v>
      </c>
      <c r="C994" s="785" t="s">
        <v>4303</v>
      </c>
      <c r="D994" s="785" t="s">
        <v>2599</v>
      </c>
      <c r="E994" s="785" t="s">
        <v>10875</v>
      </c>
      <c r="F994" s="786">
        <v>44020</v>
      </c>
      <c r="G994" s="785" t="s">
        <v>18118</v>
      </c>
      <c r="H994" s="786">
        <v>44093</v>
      </c>
      <c r="I994" s="785" t="s">
        <v>20196</v>
      </c>
      <c r="J994" s="785" t="s">
        <v>629</v>
      </c>
      <c r="K994" s="785" t="s">
        <v>20197</v>
      </c>
      <c r="L994" s="785" t="s">
        <v>20198</v>
      </c>
      <c r="M994" s="785"/>
      <c r="N994" s="785"/>
      <c r="O994" s="785"/>
      <c r="P994" s="787">
        <v>35.156011999999997</v>
      </c>
      <c r="Q994" s="787">
        <v>-0.67671099999999995</v>
      </c>
      <c r="R994" s="785" t="s">
        <v>1623</v>
      </c>
      <c r="S994" s="785" t="s">
        <v>3371</v>
      </c>
      <c r="T994" s="785" t="s">
        <v>7373</v>
      </c>
      <c r="U994" s="785" t="s">
        <v>20199</v>
      </c>
      <c r="V994" s="785" t="s">
        <v>3177</v>
      </c>
      <c r="W994" s="785" t="s">
        <v>3314</v>
      </c>
      <c r="X994" s="785" t="s">
        <v>3314</v>
      </c>
      <c r="Y994" s="615" t="str">
        <f t="shared" si="15"/>
        <v>Philip Kiget</v>
      </c>
      <c r="Z994" s="785" t="s">
        <v>2599</v>
      </c>
      <c r="AA994" s="785" t="s">
        <v>4314</v>
      </c>
      <c r="AB994" s="785" t="s">
        <v>2876</v>
      </c>
      <c r="AC994" s="785" t="s">
        <v>2606</v>
      </c>
      <c r="AD994" s="786">
        <v>44094</v>
      </c>
    </row>
    <row r="995" spans="1:30" ht="15.75">
      <c r="A995" s="785" t="s">
        <v>4301</v>
      </c>
      <c r="B995" s="785" t="s">
        <v>33258</v>
      </c>
      <c r="C995" s="785" t="s">
        <v>4303</v>
      </c>
      <c r="D995" s="785" t="s">
        <v>2599</v>
      </c>
      <c r="E995" s="785" t="s">
        <v>8435</v>
      </c>
      <c r="F995" s="786">
        <v>43997</v>
      </c>
      <c r="G995" s="785" t="s">
        <v>18118</v>
      </c>
      <c r="H995" s="786">
        <v>44093</v>
      </c>
      <c r="I995" s="785" t="s">
        <v>33259</v>
      </c>
      <c r="J995" s="785" t="s">
        <v>627</v>
      </c>
      <c r="K995" s="785" t="s">
        <v>33260</v>
      </c>
      <c r="L995" s="785" t="s">
        <v>33261</v>
      </c>
      <c r="M995" s="785"/>
      <c r="N995" s="785"/>
      <c r="O995" s="785"/>
      <c r="P995" s="787">
        <v>35.251075</v>
      </c>
      <c r="Q995" s="787">
        <v>-0.69548100000000002</v>
      </c>
      <c r="R995" s="785" t="s">
        <v>1623</v>
      </c>
      <c r="S995" s="785" t="s">
        <v>2726</v>
      </c>
      <c r="T995" s="785" t="s">
        <v>3666</v>
      </c>
      <c r="U995" s="785" t="s">
        <v>33262</v>
      </c>
      <c r="V995" s="785" t="s">
        <v>4038</v>
      </c>
      <c r="W995" s="785" t="s">
        <v>13328</v>
      </c>
      <c r="X995" s="785"/>
      <c r="Y995" s="615" t="str">
        <f t="shared" si="15"/>
        <v>Patrick Kipronoh Mutai</v>
      </c>
      <c r="Z995" s="785" t="s">
        <v>2599</v>
      </c>
      <c r="AA995" s="785" t="s">
        <v>4314</v>
      </c>
      <c r="AB995" s="785" t="s">
        <v>2683</v>
      </c>
      <c r="AC995" s="785" t="s">
        <v>2606</v>
      </c>
      <c r="AD995" s="786">
        <v>44094</v>
      </c>
    </row>
    <row r="996" spans="1:30" ht="15.75">
      <c r="A996" s="785" t="s">
        <v>4301</v>
      </c>
      <c r="B996" s="785" t="s">
        <v>19325</v>
      </c>
      <c r="C996" s="785" t="s">
        <v>4303</v>
      </c>
      <c r="D996" s="785" t="s">
        <v>2599</v>
      </c>
      <c r="E996" s="785" t="s">
        <v>12291</v>
      </c>
      <c r="F996" s="786">
        <v>44092</v>
      </c>
      <c r="G996" s="785" t="s">
        <v>12291</v>
      </c>
      <c r="H996" s="786">
        <v>44092</v>
      </c>
      <c r="I996" s="785" t="s">
        <v>19326</v>
      </c>
      <c r="J996" s="785" t="s">
        <v>627</v>
      </c>
      <c r="K996" s="785" t="s">
        <v>19327</v>
      </c>
      <c r="L996" s="785" t="s">
        <v>19328</v>
      </c>
      <c r="M996" s="785"/>
      <c r="N996" s="785"/>
      <c r="O996" s="785"/>
      <c r="P996" s="787">
        <v>34.916358000000002</v>
      </c>
      <c r="Q996" s="787">
        <v>0.89498800000000001</v>
      </c>
      <c r="R996" s="785" t="s">
        <v>1189</v>
      </c>
      <c r="S996" s="785" t="s">
        <v>1368</v>
      </c>
      <c r="T996" s="785" t="s">
        <v>1368</v>
      </c>
      <c r="U996" s="785" t="s">
        <v>3923</v>
      </c>
      <c r="V996" s="785" t="s">
        <v>3004</v>
      </c>
      <c r="W996" s="785" t="s">
        <v>19232</v>
      </c>
      <c r="X996" s="785" t="s">
        <v>3568</v>
      </c>
      <c r="Y996" s="615" t="str">
        <f t="shared" si="15"/>
        <v>Pafasi  Enterprise</v>
      </c>
      <c r="Z996" s="785" t="s">
        <v>19233</v>
      </c>
      <c r="AA996" s="785" t="s">
        <v>4349</v>
      </c>
      <c r="AB996" s="785" t="s">
        <v>2683</v>
      </c>
      <c r="AC996" s="785" t="s">
        <v>2606</v>
      </c>
      <c r="AD996" s="786">
        <v>44093</v>
      </c>
    </row>
    <row r="997" spans="1:30" ht="15.75">
      <c r="A997" s="785" t="s">
        <v>4301</v>
      </c>
      <c r="B997" s="785" t="s">
        <v>27120</v>
      </c>
      <c r="C997" s="785" t="s">
        <v>4303</v>
      </c>
      <c r="D997" s="785" t="s">
        <v>2599</v>
      </c>
      <c r="E997" s="785" t="s">
        <v>10875</v>
      </c>
      <c r="F997" s="786">
        <v>44020</v>
      </c>
      <c r="G997" s="785" t="s">
        <v>12291</v>
      </c>
      <c r="H997" s="786">
        <v>44092</v>
      </c>
      <c r="I997" s="785" t="s">
        <v>27121</v>
      </c>
      <c r="J997" s="785" t="s">
        <v>629</v>
      </c>
      <c r="K997" s="785" t="s">
        <v>27122</v>
      </c>
      <c r="L997" s="785" t="s">
        <v>27123</v>
      </c>
      <c r="M997" s="785"/>
      <c r="N997" s="785"/>
      <c r="O997" s="785" t="s">
        <v>27124</v>
      </c>
      <c r="P997" s="787">
        <v>36.586416999999997</v>
      </c>
      <c r="Q997" s="787">
        <v>-1.1005240000000001</v>
      </c>
      <c r="R997" s="785" t="s">
        <v>821</v>
      </c>
      <c r="S997" s="785" t="s">
        <v>1884</v>
      </c>
      <c r="T997" s="785" t="s">
        <v>1885</v>
      </c>
      <c r="U997" s="785" t="s">
        <v>27125</v>
      </c>
      <c r="V997" s="785">
        <v>6</v>
      </c>
      <c r="W997" s="785" t="s">
        <v>23165</v>
      </c>
      <c r="X997" s="785"/>
      <c r="Y997" s="615" t="str">
        <f t="shared" si="15"/>
        <v>Simon Kabucho</v>
      </c>
      <c r="Z997" s="785" t="s">
        <v>2599</v>
      </c>
      <c r="AA997" s="785" t="s">
        <v>4314</v>
      </c>
      <c r="AB997" s="785" t="s">
        <v>2683</v>
      </c>
      <c r="AC997" s="785" t="s">
        <v>2606</v>
      </c>
      <c r="AD997" s="786">
        <v>44222</v>
      </c>
    </row>
    <row r="998" spans="1:30" ht="15.75">
      <c r="A998" s="785" t="s">
        <v>4301</v>
      </c>
      <c r="B998" s="785" t="s">
        <v>33185</v>
      </c>
      <c r="C998" s="785" t="s">
        <v>4303</v>
      </c>
      <c r="D998" s="785" t="s">
        <v>2599</v>
      </c>
      <c r="E998" s="785" t="s">
        <v>18354</v>
      </c>
      <c r="F998" s="786">
        <v>44019</v>
      </c>
      <c r="G998" s="785" t="s">
        <v>12291</v>
      </c>
      <c r="H998" s="786">
        <v>44092</v>
      </c>
      <c r="I998" s="785" t="s">
        <v>33186</v>
      </c>
      <c r="J998" s="785" t="s">
        <v>627</v>
      </c>
      <c r="K998" s="785" t="s">
        <v>33187</v>
      </c>
      <c r="L998" s="785" t="s">
        <v>33188</v>
      </c>
      <c r="M998" s="785"/>
      <c r="N998" s="785"/>
      <c r="O998" s="785" t="s">
        <v>33189</v>
      </c>
      <c r="P998" s="787">
        <v>36.790033000000001</v>
      </c>
      <c r="Q998" s="787">
        <v>-1.0991850000000001</v>
      </c>
      <c r="R998" s="785" t="s">
        <v>821</v>
      </c>
      <c r="S998" s="785" t="s">
        <v>871</v>
      </c>
      <c r="T998" s="785" t="s">
        <v>2613</v>
      </c>
      <c r="U998" s="785" t="s">
        <v>33190</v>
      </c>
      <c r="V998" s="785">
        <v>24</v>
      </c>
      <c r="W998" s="785" t="s">
        <v>16042</v>
      </c>
      <c r="X998" s="785"/>
      <c r="Y998" s="615" t="str">
        <f t="shared" si="15"/>
        <v>Kensam Constructor</v>
      </c>
      <c r="Z998" s="785" t="s">
        <v>2599</v>
      </c>
      <c r="AA998" s="785" t="s">
        <v>4314</v>
      </c>
      <c r="AB998" s="785" t="s">
        <v>2876</v>
      </c>
      <c r="AC998" s="785" t="s">
        <v>2606</v>
      </c>
      <c r="AD998" s="786">
        <v>44294</v>
      </c>
    </row>
    <row r="999" spans="1:30" ht="15.75">
      <c r="A999" s="785" t="s">
        <v>4301</v>
      </c>
      <c r="B999" s="785" t="s">
        <v>20028</v>
      </c>
      <c r="C999" s="785" t="s">
        <v>4303</v>
      </c>
      <c r="D999" s="785" t="s">
        <v>2599</v>
      </c>
      <c r="E999" s="785" t="s">
        <v>20029</v>
      </c>
      <c r="F999" s="786">
        <v>44064</v>
      </c>
      <c r="G999" s="785" t="s">
        <v>12342</v>
      </c>
      <c r="H999" s="786">
        <v>44091</v>
      </c>
      <c r="I999" s="785" t="s">
        <v>20030</v>
      </c>
      <c r="J999" s="785" t="s">
        <v>627</v>
      </c>
      <c r="K999" s="785" t="s">
        <v>20031</v>
      </c>
      <c r="L999" s="785" t="s">
        <v>20032</v>
      </c>
      <c r="M999" s="785"/>
      <c r="N999" s="785"/>
      <c r="O999" s="785" t="s">
        <v>20033</v>
      </c>
      <c r="P999" s="787">
        <v>36.672840000000001</v>
      </c>
      <c r="Q999" s="787">
        <v>-1.2102120000000001</v>
      </c>
      <c r="R999" s="785" t="s">
        <v>821</v>
      </c>
      <c r="S999" s="785" t="s">
        <v>1429</v>
      </c>
      <c r="T999" s="785" t="s">
        <v>3050</v>
      </c>
      <c r="U999" s="785" t="s">
        <v>3050</v>
      </c>
      <c r="V999" s="785">
        <v>8</v>
      </c>
      <c r="W999" s="785" t="s">
        <v>6333</v>
      </c>
      <c r="X999" s="785" t="s">
        <v>20034</v>
      </c>
      <c r="Y999" s="615" t="str">
        <f t="shared" si="15"/>
        <v>Philip</v>
      </c>
      <c r="Z999" s="785" t="s">
        <v>2599</v>
      </c>
      <c r="AA999" s="785" t="s">
        <v>4314</v>
      </c>
      <c r="AB999" s="785" t="s">
        <v>2683</v>
      </c>
      <c r="AC999" s="785" t="s">
        <v>2606</v>
      </c>
      <c r="AD999" s="786">
        <v>44161</v>
      </c>
    </row>
    <row r="1000" spans="1:30" ht="15.75">
      <c r="A1000" s="785" t="s">
        <v>4301</v>
      </c>
      <c r="B1000" s="785" t="s">
        <v>24737</v>
      </c>
      <c r="C1000" s="785" t="s">
        <v>4379</v>
      </c>
      <c r="D1000" s="785" t="s">
        <v>2598</v>
      </c>
      <c r="E1000" s="785" t="s">
        <v>12399</v>
      </c>
      <c r="F1000" s="786">
        <v>44083</v>
      </c>
      <c r="G1000" s="785" t="s">
        <v>12342</v>
      </c>
      <c r="H1000" s="786">
        <v>44091</v>
      </c>
      <c r="I1000" s="785" t="s">
        <v>3884</v>
      </c>
      <c r="J1000" s="785" t="s">
        <v>627</v>
      </c>
      <c r="K1000" s="785" t="s">
        <v>24738</v>
      </c>
      <c r="L1000" s="785" t="s">
        <v>24739</v>
      </c>
      <c r="M1000" s="785" t="s">
        <v>24740</v>
      </c>
      <c r="N1000" s="785"/>
      <c r="O1000" s="785"/>
      <c r="P1000" s="787">
        <v>36.652272000000004</v>
      </c>
      <c r="Q1000" s="787">
        <v>-1.1609430000000001</v>
      </c>
      <c r="R1000" s="785" t="s">
        <v>821</v>
      </c>
      <c r="S1000" s="785" t="s">
        <v>1884</v>
      </c>
      <c r="T1000" s="785" t="s">
        <v>1884</v>
      </c>
      <c r="U1000" s="785" t="s">
        <v>2798</v>
      </c>
      <c r="V1000" s="785">
        <v>12</v>
      </c>
      <c r="W1000" s="785" t="s">
        <v>3803</v>
      </c>
      <c r="X1000" s="785" t="s">
        <v>3803</v>
      </c>
      <c r="Y1000" s="615" t="str">
        <f t="shared" si="15"/>
        <v>Timothy Kabue</v>
      </c>
      <c r="Z1000" s="785" t="s">
        <v>2599</v>
      </c>
      <c r="AA1000" s="785" t="s">
        <v>4314</v>
      </c>
      <c r="AB1000" s="785" t="s">
        <v>2683</v>
      </c>
      <c r="AC1000" s="785" t="s">
        <v>2606</v>
      </c>
      <c r="AD1000" s="786">
        <v>44130</v>
      </c>
    </row>
    <row r="1001" spans="1:30" ht="15.75">
      <c r="A1001" s="785" t="s">
        <v>4301</v>
      </c>
      <c r="B1001" s="785" t="s">
        <v>18227</v>
      </c>
      <c r="C1001" s="785" t="s">
        <v>4303</v>
      </c>
      <c r="D1001" s="785" t="s">
        <v>2599</v>
      </c>
      <c r="E1001" s="785" t="s">
        <v>12410</v>
      </c>
      <c r="F1001" s="786">
        <v>44082</v>
      </c>
      <c r="G1001" s="785" t="s">
        <v>18228</v>
      </c>
      <c r="H1001" s="786">
        <v>44090</v>
      </c>
      <c r="I1001" s="785" t="s">
        <v>18229</v>
      </c>
      <c r="J1001" s="785" t="s">
        <v>627</v>
      </c>
      <c r="K1001" s="785" t="s">
        <v>2612</v>
      </c>
      <c r="L1001" s="785" t="s">
        <v>18230</v>
      </c>
      <c r="M1001" s="785"/>
      <c r="N1001" s="785"/>
      <c r="O1001" s="785"/>
      <c r="P1001" s="787">
        <v>35.371718000000001</v>
      </c>
      <c r="Q1001" s="787">
        <v>0.36438399999999999</v>
      </c>
      <c r="R1001" s="785" t="s">
        <v>893</v>
      </c>
      <c r="S1001" s="785" t="s">
        <v>894</v>
      </c>
      <c r="T1001" s="785" t="s">
        <v>894</v>
      </c>
      <c r="U1001" s="785" t="s">
        <v>18231</v>
      </c>
      <c r="V1001" s="785">
        <v>8</v>
      </c>
      <c r="W1001" s="785" t="s">
        <v>2722</v>
      </c>
      <c r="X1001" s="785" t="s">
        <v>18203</v>
      </c>
      <c r="Y1001" s="615" t="str">
        <f t="shared" si="15"/>
        <v>Ndima renewable Energy</v>
      </c>
      <c r="Z1001" s="785" t="s">
        <v>2599</v>
      </c>
      <c r="AA1001" s="785" t="s">
        <v>4349</v>
      </c>
      <c r="AB1001" s="785" t="s">
        <v>2683</v>
      </c>
      <c r="AC1001" s="785" t="s">
        <v>2606</v>
      </c>
      <c r="AD1001" s="786">
        <v>44215</v>
      </c>
    </row>
    <row r="1002" spans="1:30" ht="15.75">
      <c r="A1002" s="785" t="s">
        <v>4301</v>
      </c>
      <c r="B1002" s="785" t="s">
        <v>7545</v>
      </c>
      <c r="C1002" s="785" t="s">
        <v>4303</v>
      </c>
      <c r="D1002" s="785" t="s">
        <v>2599</v>
      </c>
      <c r="E1002" s="785" t="s">
        <v>7546</v>
      </c>
      <c r="F1002" s="786">
        <v>44079</v>
      </c>
      <c r="G1002" s="785" t="s">
        <v>7547</v>
      </c>
      <c r="H1002" s="786">
        <v>44089</v>
      </c>
      <c r="I1002" s="785" t="s">
        <v>7548</v>
      </c>
      <c r="J1002" s="785" t="s">
        <v>629</v>
      </c>
      <c r="K1002" s="785" t="s">
        <v>7549</v>
      </c>
      <c r="L1002" s="785" t="s">
        <v>7550</v>
      </c>
      <c r="M1002" s="785"/>
      <c r="N1002" s="785"/>
      <c r="O1002" s="785"/>
      <c r="P1002" s="787">
        <v>36.796205</v>
      </c>
      <c r="Q1002" s="787">
        <v>-1.0442450000000001</v>
      </c>
      <c r="R1002" s="785" t="s">
        <v>821</v>
      </c>
      <c r="S1002" s="785" t="s">
        <v>871</v>
      </c>
      <c r="T1002" s="785" t="s">
        <v>871</v>
      </c>
      <c r="U1002" s="785" t="s">
        <v>3182</v>
      </c>
      <c r="V1002" s="785" t="s">
        <v>2855</v>
      </c>
      <c r="W1002" s="785" t="s">
        <v>7551</v>
      </c>
      <c r="X1002" s="785" t="s">
        <v>3273</v>
      </c>
      <c r="Y1002" s="615" t="str">
        <f t="shared" si="15"/>
        <v>Edwine Joseph Majale Okinda</v>
      </c>
      <c r="Z1002" s="785" t="s">
        <v>7525</v>
      </c>
      <c r="AA1002" s="785" t="s">
        <v>4314</v>
      </c>
      <c r="AB1002" s="785" t="s">
        <v>2683</v>
      </c>
      <c r="AC1002" s="785" t="s">
        <v>2606</v>
      </c>
      <c r="AD1002" s="786">
        <v>44102</v>
      </c>
    </row>
    <row r="1003" spans="1:30" ht="15.75">
      <c r="A1003" s="785" t="s">
        <v>4301</v>
      </c>
      <c r="B1003" s="785" t="s">
        <v>15858</v>
      </c>
      <c r="C1003" s="785" t="s">
        <v>4303</v>
      </c>
      <c r="D1003" s="785" t="s">
        <v>2599</v>
      </c>
      <c r="E1003" s="785" t="s">
        <v>12574</v>
      </c>
      <c r="F1003" s="786">
        <v>44032</v>
      </c>
      <c r="G1003" s="785" t="s">
        <v>7547</v>
      </c>
      <c r="H1003" s="786">
        <v>44089</v>
      </c>
      <c r="I1003" s="785" t="s">
        <v>15859</v>
      </c>
      <c r="J1003" s="785" t="s">
        <v>627</v>
      </c>
      <c r="K1003" s="785" t="s">
        <v>15860</v>
      </c>
      <c r="L1003" s="785" t="s">
        <v>15861</v>
      </c>
      <c r="M1003" s="785"/>
      <c r="N1003" s="785"/>
      <c r="O1003" s="785"/>
      <c r="P1003" s="787">
        <v>35.177306000000002</v>
      </c>
      <c r="Q1003" s="787">
        <v>9.9570000000000006E-2</v>
      </c>
      <c r="R1003" s="785" t="s">
        <v>916</v>
      </c>
      <c r="S1003" s="785" t="s">
        <v>2823</v>
      </c>
      <c r="T1003" s="785" t="s">
        <v>15862</v>
      </c>
      <c r="U1003" s="785" t="s">
        <v>3756</v>
      </c>
      <c r="V1003" s="785" t="s">
        <v>2673</v>
      </c>
      <c r="W1003" s="785" t="s">
        <v>11598</v>
      </c>
      <c r="X1003" s="785" t="s">
        <v>11598</v>
      </c>
      <c r="Y1003" s="615" t="str">
        <f t="shared" si="15"/>
        <v>Kelvin Kimutai</v>
      </c>
      <c r="Z1003" s="785" t="s">
        <v>15853</v>
      </c>
      <c r="AA1003" s="785" t="s">
        <v>4314</v>
      </c>
      <c r="AB1003" s="785" t="s">
        <v>2683</v>
      </c>
      <c r="AC1003" s="785" t="s">
        <v>2606</v>
      </c>
      <c r="AD1003" s="786">
        <v>44096</v>
      </c>
    </row>
    <row r="1004" spans="1:30" ht="15.75">
      <c r="A1004" s="785" t="s">
        <v>4301</v>
      </c>
      <c r="B1004" s="785" t="s">
        <v>19894</v>
      </c>
      <c r="C1004" s="785" t="s">
        <v>4303</v>
      </c>
      <c r="D1004" s="785" t="s">
        <v>2599</v>
      </c>
      <c r="E1004" s="785" t="s">
        <v>19895</v>
      </c>
      <c r="F1004" s="786">
        <v>44078</v>
      </c>
      <c r="G1004" s="785" t="s">
        <v>7547</v>
      </c>
      <c r="H1004" s="786">
        <v>44089</v>
      </c>
      <c r="I1004" s="785" t="s">
        <v>19896</v>
      </c>
      <c r="J1004" s="785" t="s">
        <v>627</v>
      </c>
      <c r="K1004" s="785" t="s">
        <v>19897</v>
      </c>
      <c r="L1004" s="785" t="s">
        <v>19898</v>
      </c>
      <c r="M1004" s="785"/>
      <c r="N1004" s="785"/>
      <c r="O1004" s="785"/>
      <c r="P1004" s="787">
        <v>37.005417000000001</v>
      </c>
      <c r="Q1004" s="787">
        <v>-1.1563209999999999</v>
      </c>
      <c r="R1004" s="785" t="s">
        <v>821</v>
      </c>
      <c r="S1004" s="785" t="s">
        <v>2898</v>
      </c>
      <c r="T1004" s="785" t="s">
        <v>3224</v>
      </c>
      <c r="U1004" s="785" t="s">
        <v>19899</v>
      </c>
      <c r="V1004" s="785" t="s">
        <v>2855</v>
      </c>
      <c r="W1004" s="785" t="s">
        <v>19900</v>
      </c>
      <c r="X1004" s="785" t="s">
        <v>19901</v>
      </c>
      <c r="Y1004" s="615" t="str">
        <f t="shared" si="15"/>
        <v>Peter Munyeki</v>
      </c>
      <c r="Z1004" s="785" t="s">
        <v>19902</v>
      </c>
      <c r="AA1004" s="785" t="s">
        <v>4314</v>
      </c>
      <c r="AB1004" s="785" t="s">
        <v>2683</v>
      </c>
      <c r="AC1004" s="785" t="s">
        <v>2606</v>
      </c>
      <c r="AD1004" s="786">
        <v>44097</v>
      </c>
    </row>
    <row r="1005" spans="1:30" ht="15.75">
      <c r="A1005" s="785" t="s">
        <v>4301</v>
      </c>
      <c r="B1005" s="785" t="s">
        <v>20628</v>
      </c>
      <c r="C1005" s="785" t="s">
        <v>4303</v>
      </c>
      <c r="D1005" s="785" t="s">
        <v>2599</v>
      </c>
      <c r="E1005" s="785" t="s">
        <v>20629</v>
      </c>
      <c r="F1005" s="786">
        <v>44038</v>
      </c>
      <c r="G1005" s="785" t="s">
        <v>7547</v>
      </c>
      <c r="H1005" s="786">
        <v>44089</v>
      </c>
      <c r="I1005" s="785" t="s">
        <v>20630</v>
      </c>
      <c r="J1005" s="785" t="s">
        <v>629</v>
      </c>
      <c r="K1005" s="785" t="s">
        <v>20631</v>
      </c>
      <c r="L1005" s="785" t="s">
        <v>20632</v>
      </c>
      <c r="M1005" s="785"/>
      <c r="N1005" s="785"/>
      <c r="O1005" s="785" t="s">
        <v>20633</v>
      </c>
      <c r="P1005" s="787">
        <v>37.580981999999999</v>
      </c>
      <c r="Q1005" s="787">
        <v>-7.8683000000000003E-2</v>
      </c>
      <c r="R1005" s="785" t="s">
        <v>1104</v>
      </c>
      <c r="S1005" s="785" t="s">
        <v>2643</v>
      </c>
      <c r="T1005" s="785" t="s">
        <v>7683</v>
      </c>
      <c r="U1005" s="785" t="s">
        <v>8282</v>
      </c>
      <c r="V1005" s="785">
        <v>10</v>
      </c>
      <c r="W1005" s="785" t="s">
        <v>8017</v>
      </c>
      <c r="X1005" s="785" t="s">
        <v>20484</v>
      </c>
      <c r="Y1005" s="615" t="str">
        <f t="shared" si="15"/>
        <v>Phineas Mawira</v>
      </c>
      <c r="Z1005" s="785" t="s">
        <v>2599</v>
      </c>
      <c r="AA1005" s="785" t="s">
        <v>4314</v>
      </c>
      <c r="AB1005" s="785" t="s">
        <v>2683</v>
      </c>
      <c r="AC1005" s="785" t="s">
        <v>2606</v>
      </c>
      <c r="AD1005" s="786">
        <v>44127</v>
      </c>
    </row>
    <row r="1006" spans="1:30" ht="15.75">
      <c r="A1006" s="785" t="s">
        <v>4301</v>
      </c>
      <c r="B1006" s="785" t="s">
        <v>32376</v>
      </c>
      <c r="C1006" s="785" t="s">
        <v>4303</v>
      </c>
      <c r="D1006" s="785" t="s">
        <v>2599</v>
      </c>
      <c r="E1006" s="785" t="s">
        <v>12681</v>
      </c>
      <c r="F1006" s="786">
        <v>44063</v>
      </c>
      <c r="G1006" s="785" t="s">
        <v>7547</v>
      </c>
      <c r="H1006" s="786">
        <v>44089</v>
      </c>
      <c r="I1006" s="785" t="s">
        <v>32377</v>
      </c>
      <c r="J1006" s="785" t="s">
        <v>629</v>
      </c>
      <c r="K1006" s="785" t="s">
        <v>2612</v>
      </c>
      <c r="L1006" s="785" t="s">
        <v>32378</v>
      </c>
      <c r="M1006" s="785"/>
      <c r="N1006" s="785"/>
      <c r="O1006" s="785" t="s">
        <v>32379</v>
      </c>
      <c r="P1006" s="787">
        <v>36.876517999999997</v>
      </c>
      <c r="Q1006" s="787">
        <v>-1.097307</v>
      </c>
      <c r="R1006" s="785" t="s">
        <v>821</v>
      </c>
      <c r="S1006" s="785" t="s">
        <v>871</v>
      </c>
      <c r="T1006" s="785" t="s">
        <v>2712</v>
      </c>
      <c r="U1006" s="785" t="s">
        <v>2734</v>
      </c>
      <c r="V1006" s="785">
        <v>12</v>
      </c>
      <c r="W1006" s="785" t="s">
        <v>2998</v>
      </c>
      <c r="X1006" s="785"/>
      <c r="Y1006" s="615" t="str">
        <f t="shared" si="15"/>
        <v>Geoffrey Ndua Mbugua</v>
      </c>
      <c r="Z1006" s="785" t="s">
        <v>2599</v>
      </c>
      <c r="AA1006" s="785" t="s">
        <v>4314</v>
      </c>
      <c r="AB1006" s="785" t="s">
        <v>2605</v>
      </c>
      <c r="AC1006" s="785" t="s">
        <v>2606</v>
      </c>
      <c r="AD1006" s="786">
        <v>44266</v>
      </c>
    </row>
    <row r="1007" spans="1:30" ht="15.75">
      <c r="A1007" s="785" t="s">
        <v>4301</v>
      </c>
      <c r="B1007" s="785" t="s">
        <v>5092</v>
      </c>
      <c r="C1007" s="785" t="s">
        <v>4303</v>
      </c>
      <c r="D1007" s="785" t="s">
        <v>2599</v>
      </c>
      <c r="E1007" s="785" t="s">
        <v>5093</v>
      </c>
      <c r="F1007" s="786">
        <v>44081</v>
      </c>
      <c r="G1007" s="785" t="s">
        <v>5094</v>
      </c>
      <c r="H1007" s="786">
        <v>44088</v>
      </c>
      <c r="I1007" s="785" t="s">
        <v>5095</v>
      </c>
      <c r="J1007" s="785" t="s">
        <v>629</v>
      </c>
      <c r="K1007" s="785" t="s">
        <v>5096</v>
      </c>
      <c r="L1007" s="785" t="s">
        <v>5097</v>
      </c>
      <c r="M1007" s="785"/>
      <c r="N1007" s="785"/>
      <c r="O1007" s="785"/>
      <c r="P1007" s="787">
        <v>37.064433000000001</v>
      </c>
      <c r="Q1007" s="787">
        <v>-1.011857</v>
      </c>
      <c r="R1007" s="785" t="s">
        <v>1030</v>
      </c>
      <c r="S1007" s="785" t="s">
        <v>1795</v>
      </c>
      <c r="T1007" s="785" t="s">
        <v>5098</v>
      </c>
      <c r="U1007" s="785" t="s">
        <v>5099</v>
      </c>
      <c r="V1007" s="785" t="s">
        <v>3004</v>
      </c>
      <c r="W1007" s="785" t="s">
        <v>2693</v>
      </c>
      <c r="X1007" s="785" t="s">
        <v>2786</v>
      </c>
      <c r="Y1007" s="615" t="str">
        <f t="shared" si="15"/>
        <v>Andcol  Enterprises</v>
      </c>
      <c r="Z1007" s="785" t="s">
        <v>5100</v>
      </c>
      <c r="AA1007" s="785" t="s">
        <v>4349</v>
      </c>
      <c r="AB1007" s="785" t="s">
        <v>2605</v>
      </c>
      <c r="AC1007" s="785" t="s">
        <v>2606</v>
      </c>
      <c r="AD1007" s="786">
        <v>44088</v>
      </c>
    </row>
    <row r="1008" spans="1:30" ht="15.75">
      <c r="A1008" s="785" t="s">
        <v>4301</v>
      </c>
      <c r="B1008" s="785" t="s">
        <v>7037</v>
      </c>
      <c r="C1008" s="785" t="s">
        <v>4303</v>
      </c>
      <c r="D1008" s="785" t="s">
        <v>2599</v>
      </c>
      <c r="E1008" s="785" t="s">
        <v>7027</v>
      </c>
      <c r="F1008" s="786">
        <v>43999</v>
      </c>
      <c r="G1008" s="785" t="s">
        <v>5094</v>
      </c>
      <c r="H1008" s="786">
        <v>44088</v>
      </c>
      <c r="I1008" s="785" t="s">
        <v>7038</v>
      </c>
      <c r="J1008" s="785" t="s">
        <v>627</v>
      </c>
      <c r="K1008" s="785" t="s">
        <v>2612</v>
      </c>
      <c r="L1008" s="785" t="s">
        <v>7039</v>
      </c>
      <c r="M1008" s="785" t="s">
        <v>7040</v>
      </c>
      <c r="N1008" s="785"/>
      <c r="O1008" s="785"/>
      <c r="P1008" s="787">
        <v>35.427011999999998</v>
      </c>
      <c r="Q1008" s="787">
        <v>0.44495499999999999</v>
      </c>
      <c r="R1008" s="785" t="s">
        <v>893</v>
      </c>
      <c r="S1008" s="785" t="s">
        <v>2820</v>
      </c>
      <c r="T1008" s="785" t="s">
        <v>2820</v>
      </c>
      <c r="U1008" s="785" t="s">
        <v>2822</v>
      </c>
      <c r="V1008" s="785" t="s">
        <v>3070</v>
      </c>
      <c r="W1008" s="785" t="s">
        <v>3239</v>
      </c>
      <c r="X1008" s="785" t="s">
        <v>3239</v>
      </c>
      <c r="Y1008" s="615" t="str">
        <f t="shared" si="15"/>
        <v>Daniel Bartilol</v>
      </c>
      <c r="Z1008" s="785" t="s">
        <v>6933</v>
      </c>
      <c r="AA1008" s="785" t="s">
        <v>4314</v>
      </c>
      <c r="AB1008" s="785" t="s">
        <v>2605</v>
      </c>
      <c r="AC1008" s="785" t="s">
        <v>2606</v>
      </c>
      <c r="AD1008" s="786">
        <v>44117</v>
      </c>
    </row>
    <row r="1009" spans="1:30" ht="15.75">
      <c r="A1009" s="785" t="s">
        <v>4301</v>
      </c>
      <c r="B1009" s="785" t="s">
        <v>20988</v>
      </c>
      <c r="C1009" s="785" t="s">
        <v>4303</v>
      </c>
      <c r="D1009" s="785" t="s">
        <v>2599</v>
      </c>
      <c r="E1009" s="785" t="s">
        <v>5093</v>
      </c>
      <c r="F1009" s="786">
        <v>44081</v>
      </c>
      <c r="G1009" s="785" t="s">
        <v>5094</v>
      </c>
      <c r="H1009" s="786">
        <v>44088</v>
      </c>
      <c r="I1009" s="785" t="s">
        <v>20989</v>
      </c>
      <c r="J1009" s="785" t="s">
        <v>627</v>
      </c>
      <c r="K1009" s="785" t="s">
        <v>2612</v>
      </c>
      <c r="L1009" s="785" t="s">
        <v>20990</v>
      </c>
      <c r="M1009" s="785"/>
      <c r="N1009" s="785"/>
      <c r="O1009" s="785"/>
      <c r="P1009" s="787">
        <v>36.691789</v>
      </c>
      <c r="Q1009" s="787">
        <v>-1.293361</v>
      </c>
      <c r="R1009" s="785" t="s">
        <v>2661</v>
      </c>
      <c r="S1009" s="785" t="s">
        <v>2663</v>
      </c>
      <c r="T1009" s="785" t="s">
        <v>20991</v>
      </c>
      <c r="U1009" s="785" t="s">
        <v>20991</v>
      </c>
      <c r="V1009" s="785">
        <v>9</v>
      </c>
      <c r="W1009" s="785" t="s">
        <v>2608</v>
      </c>
      <c r="X1009" s="785" t="s">
        <v>2664</v>
      </c>
      <c r="Y1009" s="615" t="str">
        <f t="shared" si="15"/>
        <v>Robert</v>
      </c>
      <c r="Z1009" s="785" t="s">
        <v>10380</v>
      </c>
      <c r="AA1009" s="785" t="s">
        <v>5464</v>
      </c>
      <c r="AB1009" s="785" t="s">
        <v>2609</v>
      </c>
      <c r="AC1009" s="785" t="s">
        <v>2610</v>
      </c>
      <c r="AD1009" s="786">
        <v>44081</v>
      </c>
    </row>
    <row r="1010" spans="1:30" ht="15.75">
      <c r="A1010" s="785" t="s">
        <v>4301</v>
      </c>
      <c r="B1010" s="785" t="s">
        <v>32352</v>
      </c>
      <c r="C1010" s="785" t="s">
        <v>4379</v>
      </c>
      <c r="D1010" s="785" t="s">
        <v>4418</v>
      </c>
      <c r="E1010" s="785" t="s">
        <v>16941</v>
      </c>
      <c r="F1010" s="786">
        <v>44069</v>
      </c>
      <c r="G1010" s="785" t="s">
        <v>12379</v>
      </c>
      <c r="H1010" s="786">
        <v>44086</v>
      </c>
      <c r="I1010" s="785" t="s">
        <v>32353</v>
      </c>
      <c r="J1010" s="785" t="s">
        <v>627</v>
      </c>
      <c r="K1010" s="785" t="s">
        <v>2612</v>
      </c>
      <c r="L1010" s="785" t="s">
        <v>32354</v>
      </c>
      <c r="M1010" s="785"/>
      <c r="N1010" s="785"/>
      <c r="O1010" s="785"/>
      <c r="P1010" s="787">
        <v>36.766005</v>
      </c>
      <c r="Q1010" s="787">
        <v>-1.068627</v>
      </c>
      <c r="R1010" s="785" t="s">
        <v>821</v>
      </c>
      <c r="S1010" s="785" t="s">
        <v>871</v>
      </c>
      <c r="T1010" s="785" t="s">
        <v>871</v>
      </c>
      <c r="U1010" s="785" t="s">
        <v>2669</v>
      </c>
      <c r="V1010" s="785">
        <v>12</v>
      </c>
      <c r="W1010" s="785" t="s">
        <v>7551</v>
      </c>
      <c r="X1010" s="785"/>
      <c r="Y1010" s="615" t="str">
        <f t="shared" si="15"/>
        <v>Fredrick Gatungu Kago</v>
      </c>
      <c r="Z1010" s="785" t="s">
        <v>2599</v>
      </c>
      <c r="AA1010" s="785" t="s">
        <v>4314</v>
      </c>
      <c r="AB1010" s="785" t="s">
        <v>2605</v>
      </c>
      <c r="AC1010" s="785" t="s">
        <v>2606</v>
      </c>
      <c r="AD1010" s="786">
        <v>44096</v>
      </c>
    </row>
    <row r="1011" spans="1:30" ht="15.75">
      <c r="A1011" s="785" t="s">
        <v>4301</v>
      </c>
      <c r="B1011" s="785" t="s">
        <v>14074</v>
      </c>
      <c r="C1011" s="785" t="s">
        <v>4303</v>
      </c>
      <c r="D1011" s="785" t="s">
        <v>2599</v>
      </c>
      <c r="E1011" s="785" t="s">
        <v>14075</v>
      </c>
      <c r="F1011" s="786">
        <v>44052</v>
      </c>
      <c r="G1011" s="785" t="s">
        <v>12305</v>
      </c>
      <c r="H1011" s="786">
        <v>44085</v>
      </c>
      <c r="I1011" s="785" t="s">
        <v>14076</v>
      </c>
      <c r="J1011" s="785" t="s">
        <v>629</v>
      </c>
      <c r="K1011" s="785" t="s">
        <v>14077</v>
      </c>
      <c r="L1011" s="785" t="s">
        <v>14078</v>
      </c>
      <c r="M1011" s="785"/>
      <c r="N1011" s="785"/>
      <c r="O1011" s="785"/>
      <c r="P1011" s="787">
        <v>35.376562</v>
      </c>
      <c r="Q1011" s="787">
        <v>-0.680002</v>
      </c>
      <c r="R1011" s="785" t="s">
        <v>1623</v>
      </c>
      <c r="S1011" s="785" t="s">
        <v>1766</v>
      </c>
      <c r="T1011" s="785" t="s">
        <v>3320</v>
      </c>
      <c r="U1011" s="785" t="s">
        <v>14079</v>
      </c>
      <c r="V1011" s="785" t="s">
        <v>3004</v>
      </c>
      <c r="W1011" s="785" t="s">
        <v>4693</v>
      </c>
      <c r="X1011" s="785" t="s">
        <v>4693</v>
      </c>
      <c r="Y1011" s="615" t="str">
        <f t="shared" si="15"/>
        <v>John Bett</v>
      </c>
      <c r="Z1011" s="785" t="s">
        <v>13863</v>
      </c>
      <c r="AA1011" s="785" t="s">
        <v>4314</v>
      </c>
      <c r="AB1011" s="785" t="s">
        <v>2683</v>
      </c>
      <c r="AC1011" s="785" t="s">
        <v>2606</v>
      </c>
      <c r="AD1011" s="786">
        <v>44096</v>
      </c>
    </row>
    <row r="1012" spans="1:30" ht="15.75">
      <c r="A1012" s="785" t="s">
        <v>4301</v>
      </c>
      <c r="B1012" s="785" t="s">
        <v>18358</v>
      </c>
      <c r="C1012" s="785" t="s">
        <v>4303</v>
      </c>
      <c r="D1012" s="785" t="s">
        <v>2599</v>
      </c>
      <c r="E1012" s="785" t="s">
        <v>17625</v>
      </c>
      <c r="F1012" s="786">
        <v>44035</v>
      </c>
      <c r="G1012" s="785" t="s">
        <v>12305</v>
      </c>
      <c r="H1012" s="786">
        <v>44085</v>
      </c>
      <c r="I1012" s="785" t="s">
        <v>18359</v>
      </c>
      <c r="J1012" s="785" t="s">
        <v>627</v>
      </c>
      <c r="K1012" s="785" t="s">
        <v>2612</v>
      </c>
      <c r="L1012" s="785" t="s">
        <v>18360</v>
      </c>
      <c r="M1012" s="785"/>
      <c r="N1012" s="785"/>
      <c r="O1012" s="785"/>
      <c r="P1012" s="787">
        <v>35.213464000000002</v>
      </c>
      <c r="Q1012" s="787">
        <v>0.542439</v>
      </c>
      <c r="R1012" s="785" t="s">
        <v>893</v>
      </c>
      <c r="S1012" s="785" t="s">
        <v>2708</v>
      </c>
      <c r="T1012" s="785" t="s">
        <v>2708</v>
      </c>
      <c r="U1012" s="785" t="s">
        <v>18361</v>
      </c>
      <c r="V1012" s="785">
        <v>12</v>
      </c>
      <c r="W1012" s="785" t="s">
        <v>2722</v>
      </c>
      <c r="X1012" s="785" t="s">
        <v>18203</v>
      </c>
      <c r="Y1012" s="615" t="str">
        <f t="shared" si="15"/>
        <v>Ndima renewable Energy</v>
      </c>
      <c r="Z1012" s="785" t="s">
        <v>2599</v>
      </c>
      <c r="AA1012" s="785" t="s">
        <v>4349</v>
      </c>
      <c r="AB1012" s="785" t="s">
        <v>2605</v>
      </c>
      <c r="AC1012" s="785" t="s">
        <v>2606</v>
      </c>
      <c r="AD1012" s="786">
        <v>44222</v>
      </c>
    </row>
    <row r="1013" spans="1:30" ht="15.75">
      <c r="A1013" s="785" t="s">
        <v>4301</v>
      </c>
      <c r="B1013" s="785" t="s">
        <v>20241</v>
      </c>
      <c r="C1013" s="785" t="s">
        <v>4379</v>
      </c>
      <c r="D1013" s="785" t="s">
        <v>2598</v>
      </c>
      <c r="E1013" s="785" t="s">
        <v>9643</v>
      </c>
      <c r="F1013" s="786">
        <v>43804</v>
      </c>
      <c r="G1013" s="785" t="s">
        <v>7546</v>
      </c>
      <c r="H1013" s="786">
        <v>44079</v>
      </c>
      <c r="I1013" s="785" t="s">
        <v>20242</v>
      </c>
      <c r="J1013" s="785" t="s">
        <v>629</v>
      </c>
      <c r="K1013" s="785" t="s">
        <v>20243</v>
      </c>
      <c r="L1013" s="785" t="s">
        <v>20244</v>
      </c>
      <c r="M1013" s="785" t="s">
        <v>20245</v>
      </c>
      <c r="N1013" s="785"/>
      <c r="O1013" s="785" t="s">
        <v>20246</v>
      </c>
      <c r="P1013" s="787">
        <v>35.181378000000002</v>
      </c>
      <c r="Q1013" s="787">
        <v>-0.26616200000000001</v>
      </c>
      <c r="R1013" s="785" t="s">
        <v>2053</v>
      </c>
      <c r="S1013" s="785" t="s">
        <v>20247</v>
      </c>
      <c r="T1013" s="785" t="s">
        <v>20248</v>
      </c>
      <c r="U1013" s="785" t="s">
        <v>20249</v>
      </c>
      <c r="V1013" s="785" t="s">
        <v>4038</v>
      </c>
      <c r="W1013" s="785" t="s">
        <v>3314</v>
      </c>
      <c r="X1013" s="785" t="s">
        <v>3314</v>
      </c>
      <c r="Y1013" s="615" t="str">
        <f t="shared" si="15"/>
        <v>Philip Kiget</v>
      </c>
      <c r="Z1013" s="785" t="s">
        <v>20053</v>
      </c>
      <c r="AA1013" s="785" t="s">
        <v>4314</v>
      </c>
      <c r="AB1013" s="785" t="s">
        <v>2683</v>
      </c>
      <c r="AC1013" s="785" t="s">
        <v>2606</v>
      </c>
      <c r="AD1013" s="786">
        <v>44112</v>
      </c>
    </row>
    <row r="1014" spans="1:30" ht="15.75">
      <c r="A1014" s="785" t="s">
        <v>4301</v>
      </c>
      <c r="B1014" s="785" t="s">
        <v>25933</v>
      </c>
      <c r="C1014" s="785" t="s">
        <v>4379</v>
      </c>
      <c r="D1014" s="785" t="s">
        <v>2598</v>
      </c>
      <c r="E1014" s="785" t="s">
        <v>16941</v>
      </c>
      <c r="F1014" s="786">
        <v>44069</v>
      </c>
      <c r="G1014" s="785" t="s">
        <v>25934</v>
      </c>
      <c r="H1014" s="786">
        <v>44077</v>
      </c>
      <c r="I1014" s="785" t="s">
        <v>25935</v>
      </c>
      <c r="J1014" s="785" t="s">
        <v>629</v>
      </c>
      <c r="K1014" s="785" t="s">
        <v>25936</v>
      </c>
      <c r="L1014" s="785" t="s">
        <v>25937</v>
      </c>
      <c r="M1014" s="785" t="s">
        <v>25938</v>
      </c>
      <c r="N1014" s="785"/>
      <c r="O1014" s="785" t="s">
        <v>25939</v>
      </c>
      <c r="P1014" s="787">
        <v>35.317112999999999</v>
      </c>
      <c r="Q1014" s="787">
        <v>0.81662199999999996</v>
      </c>
      <c r="R1014" s="785" t="s">
        <v>893</v>
      </c>
      <c r="S1014" s="785" t="s">
        <v>1117</v>
      </c>
      <c r="T1014" s="785" t="s">
        <v>1117</v>
      </c>
      <c r="U1014" s="785" t="s">
        <v>11958</v>
      </c>
      <c r="V1014" s="785" t="s">
        <v>6015</v>
      </c>
      <c r="W1014" s="785" t="s">
        <v>2608</v>
      </c>
      <c r="X1014" s="785" t="s">
        <v>25607</v>
      </c>
      <c r="Y1014" s="615" t="str">
        <f t="shared" si="15"/>
        <v>Zadock</v>
      </c>
      <c r="Z1014" s="785" t="s">
        <v>25608</v>
      </c>
      <c r="AA1014" s="785" t="s">
        <v>5464</v>
      </c>
      <c r="AB1014" s="785" t="s">
        <v>2609</v>
      </c>
      <c r="AC1014" s="785" t="s">
        <v>2610</v>
      </c>
      <c r="AD1014" s="786">
        <v>44120</v>
      </c>
    </row>
    <row r="1015" spans="1:30" ht="15.75">
      <c r="A1015" s="785" t="s">
        <v>4301</v>
      </c>
      <c r="B1015" s="785" t="s">
        <v>26527</v>
      </c>
      <c r="C1015" s="785" t="s">
        <v>4303</v>
      </c>
      <c r="D1015" s="785" t="s">
        <v>2599</v>
      </c>
      <c r="E1015" s="785" t="s">
        <v>6383</v>
      </c>
      <c r="F1015" s="786">
        <v>43336</v>
      </c>
      <c r="G1015" s="785" t="s">
        <v>26528</v>
      </c>
      <c r="H1015" s="786">
        <v>44076</v>
      </c>
      <c r="I1015" s="785" t="s">
        <v>26529</v>
      </c>
      <c r="J1015" s="785" t="s">
        <v>627</v>
      </c>
      <c r="K1015" s="785" t="s">
        <v>26530</v>
      </c>
      <c r="L1015" s="785" t="s">
        <v>26531</v>
      </c>
      <c r="M1015" s="785" t="s">
        <v>26532</v>
      </c>
      <c r="N1015" s="785"/>
      <c r="O1015" s="785"/>
      <c r="P1015" s="787">
        <v>35.385948999999997</v>
      </c>
      <c r="Q1015" s="787">
        <v>-0.10900899999999999</v>
      </c>
      <c r="R1015" s="785" t="s">
        <v>2053</v>
      </c>
      <c r="S1015" s="785" t="s">
        <v>2715</v>
      </c>
      <c r="T1015" s="785" t="s">
        <v>4310</v>
      </c>
      <c r="U1015" s="785" t="s">
        <v>3197</v>
      </c>
      <c r="V1015" s="785" t="s">
        <v>2603</v>
      </c>
      <c r="W1015" s="785" t="s">
        <v>5579</v>
      </c>
      <c r="X1015" s="785"/>
      <c r="Y1015" s="615" t="str">
        <f t="shared" si="15"/>
        <v>Benjamin Cheruiyot</v>
      </c>
      <c r="Z1015" s="785" t="s">
        <v>2599</v>
      </c>
      <c r="AA1015" s="785" t="s">
        <v>4314</v>
      </c>
      <c r="AB1015" s="785" t="s">
        <v>2683</v>
      </c>
      <c r="AC1015" s="785" t="s">
        <v>2606</v>
      </c>
      <c r="AD1015" s="786">
        <v>44105</v>
      </c>
    </row>
    <row r="1016" spans="1:30" ht="15.75">
      <c r="A1016" s="785" t="s">
        <v>4301</v>
      </c>
      <c r="B1016" s="785" t="s">
        <v>13161</v>
      </c>
      <c r="C1016" s="785" t="s">
        <v>4379</v>
      </c>
      <c r="D1016" s="785" t="s">
        <v>4418</v>
      </c>
      <c r="E1016" s="785" t="s">
        <v>5648</v>
      </c>
      <c r="F1016" s="786">
        <v>44053</v>
      </c>
      <c r="G1016" s="785" t="s">
        <v>13162</v>
      </c>
      <c r="H1016" s="786">
        <v>44073</v>
      </c>
      <c r="I1016" s="785" t="s">
        <v>13163</v>
      </c>
      <c r="J1016" s="785" t="s">
        <v>629</v>
      </c>
      <c r="K1016" s="785" t="s">
        <v>13164</v>
      </c>
      <c r="L1016" s="785" t="s">
        <v>13165</v>
      </c>
      <c r="M1016" s="785" t="s">
        <v>13166</v>
      </c>
      <c r="N1016" s="785"/>
      <c r="O1016" s="785"/>
      <c r="P1016" s="787">
        <v>36.613106999999999</v>
      </c>
      <c r="Q1016" s="787">
        <v>-0.62901499999999999</v>
      </c>
      <c r="R1016" s="785" t="s">
        <v>1228</v>
      </c>
      <c r="S1016" s="785" t="s">
        <v>2348</v>
      </c>
      <c r="T1016" s="785" t="s">
        <v>13152</v>
      </c>
      <c r="U1016" s="785" t="s">
        <v>13167</v>
      </c>
      <c r="V1016" s="785" t="s">
        <v>3004</v>
      </c>
      <c r="W1016" s="785" t="s">
        <v>13153</v>
      </c>
      <c r="X1016" s="785" t="s">
        <v>2901</v>
      </c>
      <c r="Y1016" s="615" t="str">
        <f t="shared" si="15"/>
        <v>James Njoroge Wainaina</v>
      </c>
      <c r="Z1016" s="785" t="s">
        <v>13154</v>
      </c>
      <c r="AA1016" s="785" t="s">
        <v>4314</v>
      </c>
      <c r="AB1016" s="785" t="s">
        <v>2605</v>
      </c>
      <c r="AC1016" s="785" t="s">
        <v>2606</v>
      </c>
      <c r="AD1016" s="786">
        <v>44119</v>
      </c>
    </row>
    <row r="1017" spans="1:30" ht="15.75">
      <c r="A1017" s="785" t="s">
        <v>4301</v>
      </c>
      <c r="B1017" s="785" t="s">
        <v>26157</v>
      </c>
      <c r="C1017" s="785" t="s">
        <v>4303</v>
      </c>
      <c r="D1017" s="785" t="s">
        <v>2599</v>
      </c>
      <c r="E1017" s="785" t="s">
        <v>4674</v>
      </c>
      <c r="F1017" s="786">
        <v>43608</v>
      </c>
      <c r="G1017" s="785" t="s">
        <v>13162</v>
      </c>
      <c r="H1017" s="786">
        <v>44073</v>
      </c>
      <c r="I1017" s="785" t="s">
        <v>26158</v>
      </c>
      <c r="J1017" s="785" t="s">
        <v>627</v>
      </c>
      <c r="K1017" s="785" t="s">
        <v>26159</v>
      </c>
      <c r="L1017" s="785" t="s">
        <v>26160</v>
      </c>
      <c r="M1017" s="785"/>
      <c r="N1017" s="785"/>
      <c r="O1017" s="785"/>
      <c r="P1017" s="787">
        <v>35.389344999999999</v>
      </c>
      <c r="Q1017" s="787">
        <v>-0.16531100000000001</v>
      </c>
      <c r="R1017" s="785" t="s">
        <v>2053</v>
      </c>
      <c r="S1017" s="785" t="s">
        <v>2715</v>
      </c>
      <c r="T1017" s="785" t="s">
        <v>4310</v>
      </c>
      <c r="U1017" s="785" t="s">
        <v>26161</v>
      </c>
      <c r="V1017" s="785">
        <v>4</v>
      </c>
      <c r="W1017" s="785" t="s">
        <v>2717</v>
      </c>
      <c r="X1017" s="785"/>
      <c r="Y1017" s="615" t="str">
        <f t="shared" si="15"/>
        <v>Wesley Kipyegon</v>
      </c>
      <c r="Z1017" s="785" t="s">
        <v>2599</v>
      </c>
      <c r="AA1017" s="785" t="s">
        <v>4314</v>
      </c>
      <c r="AB1017" s="785" t="s">
        <v>2683</v>
      </c>
      <c r="AC1017" s="785" t="s">
        <v>2606</v>
      </c>
      <c r="AD1017" s="786">
        <v>44158</v>
      </c>
    </row>
    <row r="1018" spans="1:30" ht="15.75">
      <c r="A1018" s="785" t="s">
        <v>4301</v>
      </c>
      <c r="B1018" s="785" t="s">
        <v>30538</v>
      </c>
      <c r="C1018" s="785" t="s">
        <v>4303</v>
      </c>
      <c r="D1018" s="785" t="s">
        <v>2599</v>
      </c>
      <c r="E1018" s="785" t="s">
        <v>11202</v>
      </c>
      <c r="F1018" s="786">
        <v>44057</v>
      </c>
      <c r="G1018" s="785" t="s">
        <v>30539</v>
      </c>
      <c r="H1018" s="786">
        <v>44072</v>
      </c>
      <c r="I1018" s="785" t="s">
        <v>30540</v>
      </c>
      <c r="J1018" s="785" t="s">
        <v>629</v>
      </c>
      <c r="K1018" s="785" t="s">
        <v>30541</v>
      </c>
      <c r="L1018" s="785" t="s">
        <v>30542</v>
      </c>
      <c r="M1018" s="785"/>
      <c r="N1018" s="785"/>
      <c r="O1018" s="785"/>
      <c r="P1018" s="787">
        <v>37.113833</v>
      </c>
      <c r="Q1018" s="787">
        <v>-0.52086699999999997</v>
      </c>
      <c r="R1018" s="785" t="s">
        <v>1056</v>
      </c>
      <c r="S1018" s="785" t="s">
        <v>1132</v>
      </c>
      <c r="T1018" s="785" t="s">
        <v>3111</v>
      </c>
      <c r="U1018" s="785" t="s">
        <v>30177</v>
      </c>
      <c r="V1018" s="785">
        <v>8</v>
      </c>
      <c r="W1018" s="785" t="s">
        <v>3511</v>
      </c>
      <c r="X1018" s="785"/>
      <c r="Y1018" s="615" t="str">
        <f t="shared" si="15"/>
        <v>Sakaki Natural Renewable Energy Center</v>
      </c>
      <c r="Z1018" s="785" t="s">
        <v>2599</v>
      </c>
      <c r="AA1018" s="785" t="s">
        <v>4349</v>
      </c>
      <c r="AB1018" s="785" t="s">
        <v>2683</v>
      </c>
      <c r="AC1018" s="785" t="s">
        <v>2606</v>
      </c>
      <c r="AD1018" s="786">
        <v>44077</v>
      </c>
    </row>
    <row r="1019" spans="1:30" ht="15.75">
      <c r="A1019" s="785" t="s">
        <v>4301</v>
      </c>
      <c r="B1019" s="785" t="s">
        <v>30665</v>
      </c>
      <c r="C1019" s="785" t="s">
        <v>4303</v>
      </c>
      <c r="D1019" s="785" t="s">
        <v>2599</v>
      </c>
      <c r="E1019" s="785" t="s">
        <v>26186</v>
      </c>
      <c r="F1019" s="786">
        <v>44061</v>
      </c>
      <c r="G1019" s="785" t="s">
        <v>30666</v>
      </c>
      <c r="H1019" s="786">
        <v>44071</v>
      </c>
      <c r="I1019" s="785" t="s">
        <v>30667</v>
      </c>
      <c r="J1019" s="785" t="s">
        <v>629</v>
      </c>
      <c r="K1019" s="785" t="s">
        <v>2612</v>
      </c>
      <c r="L1019" s="785" t="s">
        <v>30668</v>
      </c>
      <c r="M1019" s="785"/>
      <c r="N1019" s="785"/>
      <c r="O1019" s="785"/>
      <c r="P1019" s="787">
        <v>36.565987</v>
      </c>
      <c r="Q1019" s="787">
        <v>-0.84052499999999997</v>
      </c>
      <c r="R1019" s="785" t="s">
        <v>1228</v>
      </c>
      <c r="S1019" s="785" t="s">
        <v>2348</v>
      </c>
      <c r="T1019" s="785" t="s">
        <v>11416</v>
      </c>
      <c r="U1019" s="785" t="s">
        <v>30669</v>
      </c>
      <c r="V1019" s="785">
        <v>9</v>
      </c>
      <c r="W1019" s="785" t="s">
        <v>2608</v>
      </c>
      <c r="X1019" s="785"/>
      <c r="Y1019" s="615" t="str">
        <f t="shared" si="15"/>
        <v>Biogas International Limited</v>
      </c>
      <c r="Z1019" s="785" t="s">
        <v>2599</v>
      </c>
      <c r="AA1019" s="785" t="s">
        <v>5464</v>
      </c>
      <c r="AB1019" s="785" t="s">
        <v>2609</v>
      </c>
      <c r="AC1019" s="785" t="s">
        <v>2610</v>
      </c>
      <c r="AD1019" s="786">
        <v>44081</v>
      </c>
    </row>
    <row r="1020" spans="1:30" ht="15.75">
      <c r="A1020" s="785" t="s">
        <v>4301</v>
      </c>
      <c r="B1020" s="785" t="s">
        <v>18960</v>
      </c>
      <c r="C1020" s="785" t="s">
        <v>4303</v>
      </c>
      <c r="D1020" s="785" t="s">
        <v>2599</v>
      </c>
      <c r="E1020" s="785" t="s">
        <v>5113</v>
      </c>
      <c r="F1020" s="786">
        <v>44017</v>
      </c>
      <c r="G1020" s="785" t="s">
        <v>18961</v>
      </c>
      <c r="H1020" s="786">
        <v>44070</v>
      </c>
      <c r="I1020" s="785" t="s">
        <v>18962</v>
      </c>
      <c r="J1020" s="785" t="s">
        <v>627</v>
      </c>
      <c r="K1020" s="785" t="s">
        <v>18963</v>
      </c>
      <c r="L1020" s="785" t="s">
        <v>18964</v>
      </c>
      <c r="M1020" s="785" t="s">
        <v>18965</v>
      </c>
      <c r="N1020" s="785"/>
      <c r="O1020" s="785" t="s">
        <v>18966</v>
      </c>
      <c r="P1020" s="787">
        <v>37.030467000000002</v>
      </c>
      <c r="Q1020" s="787">
        <v>-0.95648299999999997</v>
      </c>
      <c r="R1020" s="785" t="s">
        <v>1030</v>
      </c>
      <c r="S1020" s="785" t="s">
        <v>1031</v>
      </c>
      <c r="T1020" s="785" t="s">
        <v>1510</v>
      </c>
      <c r="U1020" s="785" t="s">
        <v>18967</v>
      </c>
      <c r="V1020" s="785" t="s">
        <v>2855</v>
      </c>
      <c r="W1020" s="785" t="s">
        <v>2939</v>
      </c>
      <c r="X1020" s="785" t="s">
        <v>2939</v>
      </c>
      <c r="Y1020" s="615" t="str">
        <f t="shared" si="15"/>
        <v>Nixon Kariuki Gaichuru</v>
      </c>
      <c r="Z1020" s="785" t="s">
        <v>18856</v>
      </c>
      <c r="AA1020" s="785" t="s">
        <v>4314</v>
      </c>
      <c r="AB1020" s="785" t="s">
        <v>2605</v>
      </c>
      <c r="AC1020" s="785" t="s">
        <v>2606</v>
      </c>
      <c r="AD1020" s="786">
        <v>44071</v>
      </c>
    </row>
    <row r="1021" spans="1:30" ht="15.75">
      <c r="A1021" s="785" t="s">
        <v>4301</v>
      </c>
      <c r="B1021" s="785" t="s">
        <v>25949</v>
      </c>
      <c r="C1021" s="785" t="s">
        <v>4379</v>
      </c>
      <c r="D1021" s="785" t="s">
        <v>2598</v>
      </c>
      <c r="E1021" s="785" t="s">
        <v>14075</v>
      </c>
      <c r="F1021" s="786">
        <v>44052</v>
      </c>
      <c r="G1021" s="785" t="s">
        <v>16941</v>
      </c>
      <c r="H1021" s="786">
        <v>44069</v>
      </c>
      <c r="I1021" s="785" t="s">
        <v>25950</v>
      </c>
      <c r="J1021" s="785" t="s">
        <v>629</v>
      </c>
      <c r="K1021" s="785" t="s">
        <v>25951</v>
      </c>
      <c r="L1021" s="785" t="s">
        <v>25952</v>
      </c>
      <c r="M1021" s="785" t="s">
        <v>25953</v>
      </c>
      <c r="N1021" s="785"/>
      <c r="O1021" s="785" t="s">
        <v>25954</v>
      </c>
      <c r="P1021" s="787">
        <v>34.605800000000002</v>
      </c>
      <c r="Q1021" s="787">
        <v>-0.78005000000000002</v>
      </c>
      <c r="R1021" s="785" t="s">
        <v>2828</v>
      </c>
      <c r="S1021" s="785" t="s">
        <v>3059</v>
      </c>
      <c r="T1021" s="785" t="s">
        <v>2721</v>
      </c>
      <c r="U1021" s="785" t="s">
        <v>25955</v>
      </c>
      <c r="V1021" s="785" t="s">
        <v>6015</v>
      </c>
      <c r="W1021" s="785" t="s">
        <v>2608</v>
      </c>
      <c r="X1021" s="785" t="s">
        <v>25607</v>
      </c>
      <c r="Y1021" s="615" t="str">
        <f t="shared" si="15"/>
        <v>Zadock</v>
      </c>
      <c r="Z1021" s="785" t="s">
        <v>25608</v>
      </c>
      <c r="AA1021" s="785" t="s">
        <v>5464</v>
      </c>
      <c r="AB1021" s="785" t="s">
        <v>2609</v>
      </c>
      <c r="AC1021" s="785" t="s">
        <v>2610</v>
      </c>
      <c r="AD1021" s="786">
        <v>44115</v>
      </c>
    </row>
    <row r="1022" spans="1:30" ht="15.75">
      <c r="A1022" s="785" t="s">
        <v>4301</v>
      </c>
      <c r="B1022" s="785" t="s">
        <v>32864</v>
      </c>
      <c r="C1022" s="785" t="s">
        <v>4303</v>
      </c>
      <c r="D1022" s="785" t="s">
        <v>2599</v>
      </c>
      <c r="E1022" s="785" t="s">
        <v>4965</v>
      </c>
      <c r="F1022" s="786">
        <v>44044</v>
      </c>
      <c r="G1022" s="785" t="s">
        <v>16941</v>
      </c>
      <c r="H1022" s="786">
        <v>44069</v>
      </c>
      <c r="I1022" s="785" t="s">
        <v>32865</v>
      </c>
      <c r="J1022" s="785" t="s">
        <v>627</v>
      </c>
      <c r="K1022" s="785" t="s">
        <v>2612</v>
      </c>
      <c r="L1022" s="785" t="s">
        <v>32866</v>
      </c>
      <c r="M1022" s="785"/>
      <c r="N1022" s="785"/>
      <c r="O1022" s="785"/>
      <c r="P1022" s="787">
        <v>36.678012000000003</v>
      </c>
      <c r="Q1022" s="787">
        <v>-1.429187</v>
      </c>
      <c r="R1022" s="785" t="s">
        <v>1325</v>
      </c>
      <c r="S1022" s="785" t="s">
        <v>1326</v>
      </c>
      <c r="T1022" s="785" t="s">
        <v>2638</v>
      </c>
      <c r="U1022" s="785" t="s">
        <v>2638</v>
      </c>
      <c r="V1022" s="785">
        <v>12</v>
      </c>
      <c r="W1022" s="785" t="s">
        <v>16042</v>
      </c>
      <c r="X1022" s="785"/>
      <c r="Y1022" s="615" t="str">
        <f t="shared" si="15"/>
        <v>Kensam Constructor</v>
      </c>
      <c r="Z1022" s="785" t="s">
        <v>2599</v>
      </c>
      <c r="AA1022" s="785" t="s">
        <v>4314</v>
      </c>
      <c r="AB1022" s="785" t="s">
        <v>2605</v>
      </c>
      <c r="AC1022" s="785" t="s">
        <v>2606</v>
      </c>
      <c r="AD1022" s="786">
        <v>44180</v>
      </c>
    </row>
    <row r="1023" spans="1:30" ht="15.75">
      <c r="A1023" s="785" t="s">
        <v>4301</v>
      </c>
      <c r="B1023" s="785" t="s">
        <v>22879</v>
      </c>
      <c r="C1023" s="785" t="s">
        <v>4303</v>
      </c>
      <c r="D1023" s="785" t="s">
        <v>2599</v>
      </c>
      <c r="E1023" s="785" t="s">
        <v>4965</v>
      </c>
      <c r="F1023" s="786">
        <v>44044</v>
      </c>
      <c r="G1023" s="785" t="s">
        <v>22880</v>
      </c>
      <c r="H1023" s="786">
        <v>44068</v>
      </c>
      <c r="I1023" s="785" t="s">
        <v>22881</v>
      </c>
      <c r="J1023" s="785" t="s">
        <v>629</v>
      </c>
      <c r="K1023" s="785" t="s">
        <v>2612</v>
      </c>
      <c r="L1023" s="785" t="s">
        <v>22882</v>
      </c>
      <c r="M1023" s="785" t="s">
        <v>22883</v>
      </c>
      <c r="N1023" s="785"/>
      <c r="O1023" s="785" t="s">
        <v>22884</v>
      </c>
      <c r="P1023" s="787">
        <v>36.060321999999999</v>
      </c>
      <c r="Q1023" s="787">
        <v>-0.29895699999999997</v>
      </c>
      <c r="R1023" s="785" t="s">
        <v>695</v>
      </c>
      <c r="S1023" s="785" t="s">
        <v>696</v>
      </c>
      <c r="T1023" s="785" t="s">
        <v>696</v>
      </c>
      <c r="U1023" s="785" t="s">
        <v>22885</v>
      </c>
      <c r="V1023" s="785" t="s">
        <v>3070</v>
      </c>
      <c r="W1023" s="785" t="s">
        <v>3042</v>
      </c>
      <c r="X1023" s="785" t="s">
        <v>2642</v>
      </c>
      <c r="Y1023" s="615" t="str">
        <f t="shared" si="15"/>
        <v>Samuel Mwangi Juma</v>
      </c>
      <c r="Z1023" s="785" t="s">
        <v>22751</v>
      </c>
      <c r="AA1023" s="785" t="s">
        <v>4349</v>
      </c>
      <c r="AB1023" s="785" t="s">
        <v>2605</v>
      </c>
      <c r="AC1023" s="785" t="s">
        <v>2606</v>
      </c>
      <c r="AD1023" s="786">
        <v>44068</v>
      </c>
    </row>
    <row r="1024" spans="1:30" ht="15.75">
      <c r="A1024" s="785" t="s">
        <v>4301</v>
      </c>
      <c r="B1024" s="785" t="s">
        <v>25354</v>
      </c>
      <c r="C1024" s="785" t="s">
        <v>4303</v>
      </c>
      <c r="D1024" s="785" t="s">
        <v>2599</v>
      </c>
      <c r="E1024" s="785" t="s">
        <v>7360</v>
      </c>
      <c r="F1024" s="786">
        <v>44013</v>
      </c>
      <c r="G1024" s="785" t="s">
        <v>22880</v>
      </c>
      <c r="H1024" s="786">
        <v>44068</v>
      </c>
      <c r="I1024" s="785" t="s">
        <v>25355</v>
      </c>
      <c r="J1024" s="785" t="s">
        <v>629</v>
      </c>
      <c r="K1024" s="785" t="s">
        <v>25356</v>
      </c>
      <c r="L1024" s="785" t="s">
        <v>25357</v>
      </c>
      <c r="M1024" s="785" t="s">
        <v>25358</v>
      </c>
      <c r="N1024" s="785"/>
      <c r="O1024" s="785" t="s">
        <v>25359</v>
      </c>
      <c r="P1024" s="787">
        <v>36.946506999999997</v>
      </c>
      <c r="Q1024" s="787">
        <v>-0.69577900000000004</v>
      </c>
      <c r="R1024" s="785" t="s">
        <v>1030</v>
      </c>
      <c r="S1024" s="785" t="s">
        <v>2993</v>
      </c>
      <c r="T1024" s="785" t="s">
        <v>3876</v>
      </c>
      <c r="U1024" s="785" t="s">
        <v>25360</v>
      </c>
      <c r="V1024" s="785" t="s">
        <v>3070</v>
      </c>
      <c r="W1024" s="785" t="s">
        <v>4047</v>
      </c>
      <c r="X1024" s="785" t="s">
        <v>2647</v>
      </c>
      <c r="Y1024" s="615" t="str">
        <f t="shared" si="15"/>
        <v>Washington Mwangi Muinuki</v>
      </c>
      <c r="Z1024" s="785" t="s">
        <v>25156</v>
      </c>
      <c r="AA1024" s="785" t="s">
        <v>4314</v>
      </c>
      <c r="AB1024" s="785" t="s">
        <v>2605</v>
      </c>
      <c r="AC1024" s="785" t="s">
        <v>2606</v>
      </c>
      <c r="AD1024" s="786">
        <v>44070</v>
      </c>
    </row>
    <row r="1025" spans="1:30" ht="15.75">
      <c r="A1025" s="785" t="s">
        <v>4301</v>
      </c>
      <c r="B1025" s="785" t="s">
        <v>25361</v>
      </c>
      <c r="C1025" s="785" t="s">
        <v>4303</v>
      </c>
      <c r="D1025" s="785" t="s">
        <v>2599</v>
      </c>
      <c r="E1025" s="785" t="s">
        <v>14081</v>
      </c>
      <c r="F1025" s="786">
        <v>44015</v>
      </c>
      <c r="G1025" s="785" t="s">
        <v>22880</v>
      </c>
      <c r="H1025" s="786">
        <v>44068</v>
      </c>
      <c r="I1025" s="785" t="s">
        <v>25362</v>
      </c>
      <c r="J1025" s="785" t="s">
        <v>629</v>
      </c>
      <c r="K1025" s="785" t="s">
        <v>25363</v>
      </c>
      <c r="L1025" s="785" t="s">
        <v>25364</v>
      </c>
      <c r="M1025" s="785" t="s">
        <v>25365</v>
      </c>
      <c r="N1025" s="785"/>
      <c r="O1025" s="785" t="s">
        <v>25366</v>
      </c>
      <c r="P1025" s="787">
        <v>36.936290999999997</v>
      </c>
      <c r="Q1025" s="787">
        <v>-0.94076199999999999</v>
      </c>
      <c r="R1025" s="785" t="s">
        <v>1030</v>
      </c>
      <c r="S1025" s="785" t="s">
        <v>1795</v>
      </c>
      <c r="T1025" s="785" t="s">
        <v>1795</v>
      </c>
      <c r="U1025" s="785" t="s">
        <v>3193</v>
      </c>
      <c r="V1025" s="785" t="s">
        <v>3070</v>
      </c>
      <c r="W1025" s="785" t="s">
        <v>4047</v>
      </c>
      <c r="X1025" s="785" t="s">
        <v>2647</v>
      </c>
      <c r="Y1025" s="615" t="str">
        <f t="shared" si="15"/>
        <v>Washington Mwangi Muinuki</v>
      </c>
      <c r="Z1025" s="785" t="s">
        <v>25156</v>
      </c>
      <c r="AA1025" s="785" t="s">
        <v>4314</v>
      </c>
      <c r="AB1025" s="785" t="s">
        <v>2605</v>
      </c>
      <c r="AC1025" s="785" t="s">
        <v>2606</v>
      </c>
      <c r="AD1025" s="786">
        <v>44070</v>
      </c>
    </row>
    <row r="1026" spans="1:30" ht="15.75">
      <c r="A1026" s="785" t="s">
        <v>4301</v>
      </c>
      <c r="B1026" s="785" t="s">
        <v>14115</v>
      </c>
      <c r="C1026" s="785" t="s">
        <v>4303</v>
      </c>
      <c r="D1026" s="785" t="s">
        <v>2599</v>
      </c>
      <c r="E1026" s="785" t="s">
        <v>14116</v>
      </c>
      <c r="F1026" s="786">
        <v>44029</v>
      </c>
      <c r="G1026" s="785" t="s">
        <v>14117</v>
      </c>
      <c r="H1026" s="786">
        <v>44067</v>
      </c>
      <c r="I1026" s="785" t="s">
        <v>14118</v>
      </c>
      <c r="J1026" s="785" t="s">
        <v>627</v>
      </c>
      <c r="K1026" s="785" t="s">
        <v>14119</v>
      </c>
      <c r="L1026" s="785" t="s">
        <v>14120</v>
      </c>
      <c r="M1026" s="785" t="s">
        <v>14121</v>
      </c>
      <c r="N1026" s="785"/>
      <c r="O1026" s="785" t="s">
        <v>14122</v>
      </c>
      <c r="P1026" s="787">
        <v>35.205669999999998</v>
      </c>
      <c r="Q1026" s="787">
        <v>0.80574800000000002</v>
      </c>
      <c r="R1026" s="785" t="s">
        <v>893</v>
      </c>
      <c r="S1026" s="785" t="s">
        <v>1356</v>
      </c>
      <c r="T1026" s="785" t="s">
        <v>3290</v>
      </c>
      <c r="U1026" s="785" t="s">
        <v>14123</v>
      </c>
      <c r="V1026" s="785" t="s">
        <v>3070</v>
      </c>
      <c r="W1026" s="785" t="s">
        <v>4693</v>
      </c>
      <c r="X1026" s="785" t="s">
        <v>4693</v>
      </c>
      <c r="Y1026" s="615" t="str">
        <f t="shared" ref="Y1026:Y1089" si="16">IF(X1026="",W1026,X1026)</f>
        <v>John Bett</v>
      </c>
      <c r="Z1026" s="785" t="s">
        <v>13863</v>
      </c>
      <c r="AA1026" s="785" t="s">
        <v>4314</v>
      </c>
      <c r="AB1026" s="785" t="s">
        <v>2683</v>
      </c>
      <c r="AC1026" s="785" t="s">
        <v>2606</v>
      </c>
      <c r="AD1026" s="786">
        <v>44067</v>
      </c>
    </row>
    <row r="1027" spans="1:30" ht="15.75">
      <c r="A1027" s="785" t="s">
        <v>4301</v>
      </c>
      <c r="B1027" s="785" t="s">
        <v>18235</v>
      </c>
      <c r="C1027" s="785" t="s">
        <v>4303</v>
      </c>
      <c r="D1027" s="785" t="s">
        <v>2599</v>
      </c>
      <c r="E1027" s="785" t="s">
        <v>17899</v>
      </c>
      <c r="F1027" s="786">
        <v>44006</v>
      </c>
      <c r="G1027" s="785" t="s">
        <v>14117</v>
      </c>
      <c r="H1027" s="786">
        <v>44067</v>
      </c>
      <c r="I1027" s="785" t="s">
        <v>18236</v>
      </c>
      <c r="J1027" s="785" t="s">
        <v>629</v>
      </c>
      <c r="K1027" s="785" t="s">
        <v>2612</v>
      </c>
      <c r="L1027" s="785" t="s">
        <v>18237</v>
      </c>
      <c r="M1027" s="785"/>
      <c r="N1027" s="785"/>
      <c r="O1027" s="785"/>
      <c r="P1027" s="787">
        <v>35.174008999999998</v>
      </c>
      <c r="Q1027" s="787">
        <v>0.48756899999999997</v>
      </c>
      <c r="R1027" s="785" t="s">
        <v>893</v>
      </c>
      <c r="S1027" s="785" t="s">
        <v>2708</v>
      </c>
      <c r="T1027" s="785" t="s">
        <v>2708</v>
      </c>
      <c r="U1027" s="785" t="s">
        <v>18238</v>
      </c>
      <c r="V1027" s="785">
        <v>8</v>
      </c>
      <c r="W1027" s="785" t="s">
        <v>2722</v>
      </c>
      <c r="X1027" s="785" t="s">
        <v>18203</v>
      </c>
      <c r="Y1027" s="615" t="str">
        <f t="shared" si="16"/>
        <v>Ndima renewable Energy</v>
      </c>
      <c r="Z1027" s="785" t="s">
        <v>2599</v>
      </c>
      <c r="AA1027" s="785" t="s">
        <v>4349</v>
      </c>
      <c r="AB1027" s="785" t="s">
        <v>2683</v>
      </c>
      <c r="AC1027" s="785" t="s">
        <v>2606</v>
      </c>
      <c r="AD1027" s="786">
        <v>44222</v>
      </c>
    </row>
    <row r="1028" spans="1:30" ht="15.75">
      <c r="A1028" s="785" t="s">
        <v>4301</v>
      </c>
      <c r="B1028" s="785" t="s">
        <v>20363</v>
      </c>
      <c r="C1028" s="785" t="s">
        <v>4303</v>
      </c>
      <c r="D1028" s="785" t="s">
        <v>2599</v>
      </c>
      <c r="E1028" s="785" t="s">
        <v>20364</v>
      </c>
      <c r="F1028" s="786">
        <v>43960</v>
      </c>
      <c r="G1028" s="785" t="s">
        <v>14117</v>
      </c>
      <c r="H1028" s="786">
        <v>44067</v>
      </c>
      <c r="I1028" s="785" t="s">
        <v>20365</v>
      </c>
      <c r="J1028" s="785" t="s">
        <v>629</v>
      </c>
      <c r="K1028" s="785" t="s">
        <v>20366</v>
      </c>
      <c r="L1028" s="785" t="s">
        <v>20367</v>
      </c>
      <c r="M1028" s="785" t="s">
        <v>20368</v>
      </c>
      <c r="N1028" s="785"/>
      <c r="O1028" s="785"/>
      <c r="P1028" s="787">
        <v>35.216003000000001</v>
      </c>
      <c r="Q1028" s="787">
        <v>-0.43186099999999999</v>
      </c>
      <c r="R1028" s="785" t="s">
        <v>2053</v>
      </c>
      <c r="S1028" s="785" t="s">
        <v>3954</v>
      </c>
      <c r="T1028" s="785" t="s">
        <v>19595</v>
      </c>
      <c r="U1028" s="785" t="s">
        <v>20369</v>
      </c>
      <c r="V1028" s="785" t="s">
        <v>3004</v>
      </c>
      <c r="W1028" s="785" t="s">
        <v>2760</v>
      </c>
      <c r="X1028" s="785" t="s">
        <v>2760</v>
      </c>
      <c r="Y1028" s="615" t="str">
        <f t="shared" si="16"/>
        <v>Philip Kurgat</v>
      </c>
      <c r="Z1028" s="785" t="s">
        <v>20282</v>
      </c>
      <c r="AA1028" s="785" t="s">
        <v>4314</v>
      </c>
      <c r="AB1028" s="785" t="s">
        <v>2683</v>
      </c>
      <c r="AC1028" s="785" t="s">
        <v>2606</v>
      </c>
      <c r="AD1028" s="786">
        <v>44070</v>
      </c>
    </row>
    <row r="1029" spans="1:30" ht="15.75">
      <c r="A1029" s="785" t="s">
        <v>4301</v>
      </c>
      <c r="B1029" s="785" t="s">
        <v>25956</v>
      </c>
      <c r="C1029" s="785" t="s">
        <v>4379</v>
      </c>
      <c r="D1029" s="785" t="s">
        <v>2598</v>
      </c>
      <c r="E1029" s="785" t="s">
        <v>25957</v>
      </c>
      <c r="F1029" s="786">
        <v>44054</v>
      </c>
      <c r="G1029" s="785" t="s">
        <v>20029</v>
      </c>
      <c r="H1029" s="786">
        <v>44064</v>
      </c>
      <c r="I1029" s="785" t="s">
        <v>25958</v>
      </c>
      <c r="J1029" s="785" t="s">
        <v>627</v>
      </c>
      <c r="K1029" s="785" t="s">
        <v>25959</v>
      </c>
      <c r="L1029" s="785" t="s">
        <v>25960</v>
      </c>
      <c r="M1029" s="785" t="s">
        <v>25961</v>
      </c>
      <c r="N1029" s="785"/>
      <c r="O1029" s="785" t="s">
        <v>25962</v>
      </c>
      <c r="P1029" s="787">
        <v>34.542073000000002</v>
      </c>
      <c r="Q1029" s="787">
        <v>-1.061906</v>
      </c>
      <c r="R1029" s="785" t="s">
        <v>2828</v>
      </c>
      <c r="S1029" s="785" t="s">
        <v>2828</v>
      </c>
      <c r="T1029" s="785" t="s">
        <v>25963</v>
      </c>
      <c r="U1029" s="785" t="s">
        <v>25964</v>
      </c>
      <c r="V1029" s="785" t="s">
        <v>6015</v>
      </c>
      <c r="W1029" s="785" t="s">
        <v>2608</v>
      </c>
      <c r="X1029" s="785" t="s">
        <v>25607</v>
      </c>
      <c r="Y1029" s="615" t="str">
        <f t="shared" si="16"/>
        <v>Zadock</v>
      </c>
      <c r="Z1029" s="785" t="s">
        <v>25608</v>
      </c>
      <c r="AA1029" s="785" t="s">
        <v>5464</v>
      </c>
      <c r="AB1029" s="785" t="s">
        <v>2609</v>
      </c>
      <c r="AC1029" s="785" t="s">
        <v>2610</v>
      </c>
      <c r="AD1029" s="786">
        <v>44115</v>
      </c>
    </row>
    <row r="1030" spans="1:30" ht="15.75">
      <c r="A1030" s="785" t="s">
        <v>4301</v>
      </c>
      <c r="B1030" s="785" t="s">
        <v>12679</v>
      </c>
      <c r="C1030" s="785" t="s">
        <v>4379</v>
      </c>
      <c r="D1030" s="785" t="s">
        <v>2598</v>
      </c>
      <c r="E1030" s="785" t="s">
        <v>12680</v>
      </c>
      <c r="F1030" s="786">
        <v>44055</v>
      </c>
      <c r="G1030" s="785" t="s">
        <v>12681</v>
      </c>
      <c r="H1030" s="786">
        <v>44063</v>
      </c>
      <c r="I1030" s="785" t="s">
        <v>12682</v>
      </c>
      <c r="J1030" s="785" t="s">
        <v>627</v>
      </c>
      <c r="K1030" s="785" t="s">
        <v>12683</v>
      </c>
      <c r="L1030" s="785" t="s">
        <v>12684</v>
      </c>
      <c r="M1030" s="785"/>
      <c r="N1030" s="785"/>
      <c r="O1030" s="785" t="s">
        <v>12685</v>
      </c>
      <c r="P1030" s="787">
        <v>37.463766999999997</v>
      </c>
      <c r="Q1030" s="787">
        <v>-1.6374569999999999</v>
      </c>
      <c r="R1030" s="785" t="s">
        <v>728</v>
      </c>
      <c r="S1030" s="785" t="s">
        <v>729</v>
      </c>
      <c r="T1030" s="785" t="s">
        <v>729</v>
      </c>
      <c r="U1030" s="785" t="s">
        <v>12686</v>
      </c>
      <c r="V1030" s="785">
        <v>9</v>
      </c>
      <c r="W1030" s="785" t="s">
        <v>2608</v>
      </c>
      <c r="X1030" s="785" t="s">
        <v>3179</v>
      </c>
      <c r="Y1030" s="615" t="str">
        <f t="shared" si="16"/>
        <v>James Musyoka</v>
      </c>
      <c r="Z1030" s="785" t="s">
        <v>6002</v>
      </c>
      <c r="AA1030" s="785" t="s">
        <v>5464</v>
      </c>
      <c r="AB1030" s="785" t="s">
        <v>2609</v>
      </c>
      <c r="AC1030" s="785" t="s">
        <v>2610</v>
      </c>
      <c r="AD1030" s="786">
        <v>44055</v>
      </c>
    </row>
    <row r="1031" spans="1:30" ht="15.75">
      <c r="A1031" s="785" t="s">
        <v>4301</v>
      </c>
      <c r="B1031" s="785" t="s">
        <v>20585</v>
      </c>
      <c r="C1031" s="785" t="s">
        <v>4303</v>
      </c>
      <c r="D1031" s="785" t="s">
        <v>2599</v>
      </c>
      <c r="E1031" s="785" t="s">
        <v>14172</v>
      </c>
      <c r="F1031" s="786">
        <v>44048</v>
      </c>
      <c r="G1031" s="785" t="s">
        <v>12681</v>
      </c>
      <c r="H1031" s="786">
        <v>44063</v>
      </c>
      <c r="I1031" s="785" t="s">
        <v>20586</v>
      </c>
      <c r="J1031" s="785" t="s">
        <v>629</v>
      </c>
      <c r="K1031" s="785" t="s">
        <v>20587</v>
      </c>
      <c r="L1031" s="785" t="s">
        <v>20588</v>
      </c>
      <c r="M1031" s="785" t="s">
        <v>20589</v>
      </c>
      <c r="N1031" s="785"/>
      <c r="O1031" s="785" t="s">
        <v>20590</v>
      </c>
      <c r="P1031" s="787">
        <v>37.630248000000002</v>
      </c>
      <c r="Q1031" s="787">
        <v>-7.6668E-2</v>
      </c>
      <c r="R1031" s="785" t="s">
        <v>1104</v>
      </c>
      <c r="S1031" s="785" t="s">
        <v>2643</v>
      </c>
      <c r="T1031" s="785" t="s">
        <v>3534</v>
      </c>
      <c r="U1031" s="785" t="s">
        <v>8295</v>
      </c>
      <c r="V1031" s="785" t="s">
        <v>3004</v>
      </c>
      <c r="W1031" s="785" t="s">
        <v>8017</v>
      </c>
      <c r="X1031" s="785" t="s">
        <v>20484</v>
      </c>
      <c r="Y1031" s="615" t="str">
        <f t="shared" si="16"/>
        <v>Phineas Mawira</v>
      </c>
      <c r="Z1031" s="785" t="s">
        <v>20591</v>
      </c>
      <c r="AA1031" s="785" t="s">
        <v>4314</v>
      </c>
      <c r="AB1031" s="785" t="s">
        <v>2683</v>
      </c>
      <c r="AC1031" s="785" t="s">
        <v>2606</v>
      </c>
      <c r="AD1031" s="786">
        <v>44070</v>
      </c>
    </row>
    <row r="1032" spans="1:30" ht="15.75">
      <c r="A1032" s="785" t="s">
        <v>4301</v>
      </c>
      <c r="B1032" s="785" t="s">
        <v>21118</v>
      </c>
      <c r="C1032" s="785" t="s">
        <v>4303</v>
      </c>
      <c r="D1032" s="785" t="s">
        <v>2599</v>
      </c>
      <c r="E1032" s="785" t="s">
        <v>17625</v>
      </c>
      <c r="F1032" s="786">
        <v>44035</v>
      </c>
      <c r="G1032" s="785" t="s">
        <v>12681</v>
      </c>
      <c r="H1032" s="786">
        <v>44063</v>
      </c>
      <c r="I1032" s="785" t="s">
        <v>21119</v>
      </c>
      <c r="J1032" s="785" t="s">
        <v>627</v>
      </c>
      <c r="K1032" s="785" t="s">
        <v>21120</v>
      </c>
      <c r="L1032" s="785" t="s">
        <v>21121</v>
      </c>
      <c r="M1032" s="785"/>
      <c r="N1032" s="785"/>
      <c r="O1032" s="785"/>
      <c r="P1032" s="787">
        <v>36.017626999999997</v>
      </c>
      <c r="Q1032" s="787">
        <v>-0.30620000000000003</v>
      </c>
      <c r="R1032" s="785" t="s">
        <v>695</v>
      </c>
      <c r="S1032" s="785" t="s">
        <v>696</v>
      </c>
      <c r="T1032" s="785" t="s">
        <v>3160</v>
      </c>
      <c r="U1032" s="785" t="s">
        <v>3760</v>
      </c>
      <c r="V1032" s="785" t="s">
        <v>3004</v>
      </c>
      <c r="W1032" s="785" t="s">
        <v>21103</v>
      </c>
      <c r="X1032" s="785" t="s">
        <v>21104</v>
      </c>
      <c r="Y1032" s="615" t="str">
        <f t="shared" si="16"/>
        <v>Robert Ngetich</v>
      </c>
      <c r="Z1032" s="785" t="s">
        <v>21117</v>
      </c>
      <c r="AA1032" s="785" t="s">
        <v>4314</v>
      </c>
      <c r="AB1032" s="785" t="s">
        <v>2683</v>
      </c>
      <c r="AC1032" s="785" t="s">
        <v>2606</v>
      </c>
      <c r="AD1032" s="786">
        <v>44076</v>
      </c>
    </row>
    <row r="1033" spans="1:30" ht="15.75">
      <c r="A1033" s="785" t="s">
        <v>4301</v>
      </c>
      <c r="B1033" s="785" t="s">
        <v>27074</v>
      </c>
      <c r="C1033" s="785" t="s">
        <v>4303</v>
      </c>
      <c r="D1033" s="785" t="s">
        <v>2599</v>
      </c>
      <c r="E1033" s="785" t="s">
        <v>7631</v>
      </c>
      <c r="F1033" s="786">
        <v>44027</v>
      </c>
      <c r="G1033" s="785" t="s">
        <v>12681</v>
      </c>
      <c r="H1033" s="786">
        <v>44063</v>
      </c>
      <c r="I1033" s="785" t="s">
        <v>27075</v>
      </c>
      <c r="J1033" s="785" t="s">
        <v>629</v>
      </c>
      <c r="K1033" s="785" t="s">
        <v>27076</v>
      </c>
      <c r="L1033" s="785" t="s">
        <v>27077</v>
      </c>
      <c r="M1033" s="785"/>
      <c r="N1033" s="785"/>
      <c r="O1033" s="785"/>
      <c r="P1033" s="787">
        <v>38.340707999999999</v>
      </c>
      <c r="Q1033" s="787">
        <v>-3.4334920000000002</v>
      </c>
      <c r="R1033" s="785" t="s">
        <v>766</v>
      </c>
      <c r="S1033" s="785" t="s">
        <v>2745</v>
      </c>
      <c r="T1033" s="785" t="s">
        <v>3401</v>
      </c>
      <c r="U1033" s="785" t="s">
        <v>27078</v>
      </c>
      <c r="V1033" s="785" t="s">
        <v>2673</v>
      </c>
      <c r="W1033" s="785" t="s">
        <v>3631</v>
      </c>
      <c r="X1033" s="785"/>
      <c r="Y1033" s="615" t="str">
        <f t="shared" si="16"/>
        <v>Colman Maghanga</v>
      </c>
      <c r="Z1033" s="785" t="s">
        <v>2599</v>
      </c>
      <c r="AA1033" s="785" t="s">
        <v>4314</v>
      </c>
      <c r="AB1033" s="785" t="s">
        <v>2605</v>
      </c>
      <c r="AC1033" s="785" t="s">
        <v>2606</v>
      </c>
      <c r="AD1033" s="786">
        <v>44063</v>
      </c>
    </row>
    <row r="1034" spans="1:30" ht="15.75">
      <c r="A1034" s="785" t="s">
        <v>4301</v>
      </c>
      <c r="B1034" s="785" t="s">
        <v>27109</v>
      </c>
      <c r="C1034" s="785" t="s">
        <v>4303</v>
      </c>
      <c r="D1034" s="785" t="s">
        <v>2599</v>
      </c>
      <c r="E1034" s="785" t="s">
        <v>20854</v>
      </c>
      <c r="F1034" s="786">
        <v>44042</v>
      </c>
      <c r="G1034" s="785" t="s">
        <v>12681</v>
      </c>
      <c r="H1034" s="786">
        <v>44063</v>
      </c>
      <c r="I1034" s="785" t="s">
        <v>27110</v>
      </c>
      <c r="J1034" s="785" t="s">
        <v>629</v>
      </c>
      <c r="K1034" s="785" t="s">
        <v>27111</v>
      </c>
      <c r="L1034" s="785" t="s">
        <v>27112</v>
      </c>
      <c r="M1034" s="785"/>
      <c r="N1034" s="785"/>
      <c r="O1034" s="785" t="s">
        <v>27113</v>
      </c>
      <c r="P1034" s="787">
        <v>36.908313999999997</v>
      </c>
      <c r="Q1034" s="787">
        <v>-1.0189900000000001</v>
      </c>
      <c r="R1034" s="785" t="s">
        <v>821</v>
      </c>
      <c r="S1034" s="785" t="s">
        <v>2041</v>
      </c>
      <c r="T1034" s="785" t="s">
        <v>14789</v>
      </c>
      <c r="U1034" s="785" t="s">
        <v>27114</v>
      </c>
      <c r="V1034" s="785">
        <v>6</v>
      </c>
      <c r="W1034" s="785" t="s">
        <v>3585</v>
      </c>
      <c r="X1034" s="785"/>
      <c r="Y1034" s="615" t="str">
        <f t="shared" si="16"/>
        <v>Geoffrey K Gitau</v>
      </c>
      <c r="Z1034" s="785" t="s">
        <v>2599</v>
      </c>
      <c r="AA1034" s="785" t="s">
        <v>4314</v>
      </c>
      <c r="AB1034" s="785" t="s">
        <v>2605</v>
      </c>
      <c r="AC1034" s="785" t="s">
        <v>2606</v>
      </c>
      <c r="AD1034" s="786">
        <v>44166</v>
      </c>
    </row>
    <row r="1035" spans="1:30" ht="15.75">
      <c r="A1035" s="785" t="s">
        <v>4301</v>
      </c>
      <c r="B1035" s="785" t="s">
        <v>28502</v>
      </c>
      <c r="C1035" s="785" t="s">
        <v>4303</v>
      </c>
      <c r="D1035" s="785" t="s">
        <v>2599</v>
      </c>
      <c r="E1035" s="785" t="s">
        <v>11201</v>
      </c>
      <c r="F1035" s="786">
        <v>44046</v>
      </c>
      <c r="G1035" s="785" t="s">
        <v>12681</v>
      </c>
      <c r="H1035" s="786">
        <v>44063</v>
      </c>
      <c r="I1035" s="785" t="s">
        <v>28503</v>
      </c>
      <c r="J1035" s="785" t="s">
        <v>629</v>
      </c>
      <c r="K1035" s="785" t="s">
        <v>28504</v>
      </c>
      <c r="L1035" s="785" t="s">
        <v>28505</v>
      </c>
      <c r="M1035" s="785"/>
      <c r="N1035" s="785"/>
      <c r="O1035" s="785"/>
      <c r="P1035" s="787">
        <v>38.360171999999999</v>
      </c>
      <c r="Q1035" s="787">
        <v>-3.430647</v>
      </c>
      <c r="R1035" s="785" t="s">
        <v>766</v>
      </c>
      <c r="S1035" s="785" t="s">
        <v>2745</v>
      </c>
      <c r="T1035" s="785" t="s">
        <v>6878</v>
      </c>
      <c r="U1035" s="785" t="s">
        <v>6878</v>
      </c>
      <c r="V1035" s="785" t="s">
        <v>2855</v>
      </c>
      <c r="W1035" s="785" t="s">
        <v>3631</v>
      </c>
      <c r="X1035" s="785"/>
      <c r="Y1035" s="615" t="str">
        <f t="shared" si="16"/>
        <v>Colman Maghanga</v>
      </c>
      <c r="Z1035" s="785" t="s">
        <v>2599</v>
      </c>
      <c r="AA1035" s="785" t="s">
        <v>4314</v>
      </c>
      <c r="AB1035" s="785" t="s">
        <v>2605</v>
      </c>
      <c r="AC1035" s="785" t="s">
        <v>2606</v>
      </c>
      <c r="AD1035" s="786">
        <v>44063</v>
      </c>
    </row>
    <row r="1036" spans="1:30" ht="15.75">
      <c r="A1036" s="785" t="s">
        <v>4301</v>
      </c>
      <c r="B1036" s="785" t="s">
        <v>5197</v>
      </c>
      <c r="C1036" s="785" t="s">
        <v>4303</v>
      </c>
      <c r="D1036" s="785" t="s">
        <v>2599</v>
      </c>
      <c r="E1036" s="785" t="s">
        <v>5198</v>
      </c>
      <c r="F1036" s="786">
        <v>44058</v>
      </c>
      <c r="G1036" s="785" t="s">
        <v>5199</v>
      </c>
      <c r="H1036" s="786">
        <v>44062</v>
      </c>
      <c r="I1036" s="785" t="s">
        <v>5200</v>
      </c>
      <c r="J1036" s="785" t="s">
        <v>629</v>
      </c>
      <c r="K1036" s="785" t="s">
        <v>5201</v>
      </c>
      <c r="L1036" s="785" t="s">
        <v>5202</v>
      </c>
      <c r="M1036" s="785" t="s">
        <v>5203</v>
      </c>
      <c r="N1036" s="785"/>
      <c r="O1036" s="785" t="s">
        <v>5204</v>
      </c>
      <c r="P1036" s="787">
        <v>36.596927000000001</v>
      </c>
      <c r="Q1036" s="787">
        <v>-1.0830679999999999</v>
      </c>
      <c r="R1036" s="785" t="s">
        <v>821</v>
      </c>
      <c r="S1036" s="785" t="s">
        <v>1884</v>
      </c>
      <c r="T1036" s="785" t="s">
        <v>5107</v>
      </c>
      <c r="U1036" s="785" t="s">
        <v>5205</v>
      </c>
      <c r="V1036" s="785" t="s">
        <v>3070</v>
      </c>
      <c r="W1036" s="785" t="s">
        <v>2844</v>
      </c>
      <c r="X1036" s="785" t="s">
        <v>3286</v>
      </c>
      <c r="Y1036" s="615" t="str">
        <f t="shared" si="16"/>
        <v>Andrew</v>
      </c>
      <c r="Z1036" s="785" t="s">
        <v>5100</v>
      </c>
      <c r="AA1036" s="785" t="s">
        <v>4314</v>
      </c>
      <c r="AB1036" s="785" t="s">
        <v>2605</v>
      </c>
      <c r="AC1036" s="785" t="s">
        <v>2606</v>
      </c>
      <c r="AD1036" s="786">
        <v>44062</v>
      </c>
    </row>
    <row r="1037" spans="1:30" ht="15.75">
      <c r="A1037" s="785" t="s">
        <v>4301</v>
      </c>
      <c r="B1037" s="785" t="s">
        <v>26185</v>
      </c>
      <c r="C1037" s="785" t="s">
        <v>4303</v>
      </c>
      <c r="D1037" s="785" t="s">
        <v>2599</v>
      </c>
      <c r="E1037" s="785" t="s">
        <v>13424</v>
      </c>
      <c r="F1037" s="786">
        <v>43488</v>
      </c>
      <c r="G1037" s="785" t="s">
        <v>26186</v>
      </c>
      <c r="H1037" s="786">
        <v>44061</v>
      </c>
      <c r="I1037" s="785" t="s">
        <v>26187</v>
      </c>
      <c r="J1037" s="785" t="s">
        <v>627</v>
      </c>
      <c r="K1037" s="785" t="s">
        <v>26188</v>
      </c>
      <c r="L1037" s="785" t="s">
        <v>26189</v>
      </c>
      <c r="M1037" s="785"/>
      <c r="N1037" s="785"/>
      <c r="O1037" s="785"/>
      <c r="P1037" s="787">
        <v>35.391530000000003</v>
      </c>
      <c r="Q1037" s="787">
        <v>-0.11539199999999999</v>
      </c>
      <c r="R1037" s="785" t="s">
        <v>2053</v>
      </c>
      <c r="S1037" s="785" t="s">
        <v>2715</v>
      </c>
      <c r="T1037" s="785" t="s">
        <v>4310</v>
      </c>
      <c r="U1037" s="785" t="s">
        <v>3274</v>
      </c>
      <c r="V1037" s="785">
        <v>4</v>
      </c>
      <c r="W1037" s="785" t="s">
        <v>2717</v>
      </c>
      <c r="X1037" s="785"/>
      <c r="Y1037" s="615" t="str">
        <f t="shared" si="16"/>
        <v>Wesley Kipyegon</v>
      </c>
      <c r="Z1037" s="785" t="s">
        <v>2599</v>
      </c>
      <c r="AA1037" s="785" t="s">
        <v>4314</v>
      </c>
      <c r="AB1037" s="785" t="s">
        <v>2683</v>
      </c>
      <c r="AC1037" s="785" t="s">
        <v>2606</v>
      </c>
      <c r="AD1037" s="786">
        <v>44228</v>
      </c>
    </row>
    <row r="1038" spans="1:30" ht="15.75">
      <c r="A1038" s="785" t="s">
        <v>4301</v>
      </c>
      <c r="B1038" s="785" t="s">
        <v>30025</v>
      </c>
      <c r="C1038" s="785" t="s">
        <v>4303</v>
      </c>
      <c r="D1038" s="785" t="s">
        <v>2599</v>
      </c>
      <c r="E1038" s="785" t="s">
        <v>10233</v>
      </c>
      <c r="F1038" s="786">
        <v>44000</v>
      </c>
      <c r="G1038" s="785" t="s">
        <v>26186</v>
      </c>
      <c r="H1038" s="786">
        <v>44061</v>
      </c>
      <c r="I1038" s="785" t="s">
        <v>30026</v>
      </c>
      <c r="J1038" s="785" t="s">
        <v>627</v>
      </c>
      <c r="K1038" s="785" t="s">
        <v>30027</v>
      </c>
      <c r="L1038" s="785" t="s">
        <v>30028</v>
      </c>
      <c r="M1038" s="785"/>
      <c r="N1038" s="785"/>
      <c r="O1038" s="785"/>
      <c r="P1038" s="787">
        <v>37.718293000000003</v>
      </c>
      <c r="Q1038" s="787">
        <v>-1.9369080000000001</v>
      </c>
      <c r="R1038" s="785" t="s">
        <v>728</v>
      </c>
      <c r="S1038" s="785" t="s">
        <v>728</v>
      </c>
      <c r="T1038" s="785" t="s">
        <v>13294</v>
      </c>
      <c r="U1038" s="785" t="s">
        <v>3523</v>
      </c>
      <c r="V1038" s="785">
        <v>8</v>
      </c>
      <c r="W1038" s="785" t="s">
        <v>14152</v>
      </c>
      <c r="X1038" s="785"/>
      <c r="Y1038" s="615" t="str">
        <f t="shared" si="16"/>
        <v>John Chege Nyingi</v>
      </c>
      <c r="Z1038" s="785" t="s">
        <v>2599</v>
      </c>
      <c r="AA1038" s="785" t="s">
        <v>4314</v>
      </c>
      <c r="AB1038" s="785" t="s">
        <v>2605</v>
      </c>
      <c r="AC1038" s="785" t="s">
        <v>2606</v>
      </c>
      <c r="AD1038" s="786">
        <v>44117</v>
      </c>
    </row>
    <row r="1039" spans="1:30" ht="15.75">
      <c r="A1039" s="785" t="s">
        <v>4301</v>
      </c>
      <c r="B1039" s="785" t="s">
        <v>27069</v>
      </c>
      <c r="C1039" s="785" t="s">
        <v>4303</v>
      </c>
      <c r="D1039" s="785" t="s">
        <v>2599</v>
      </c>
      <c r="E1039" s="785" t="s">
        <v>17625</v>
      </c>
      <c r="F1039" s="786">
        <v>44035</v>
      </c>
      <c r="G1039" s="785" t="s">
        <v>27070</v>
      </c>
      <c r="H1039" s="786">
        <v>44060</v>
      </c>
      <c r="I1039" s="785" t="s">
        <v>27071</v>
      </c>
      <c r="J1039" s="785" t="s">
        <v>629</v>
      </c>
      <c r="K1039" s="785" t="s">
        <v>27072</v>
      </c>
      <c r="L1039" s="785" t="s">
        <v>27073</v>
      </c>
      <c r="M1039" s="785"/>
      <c r="N1039" s="785"/>
      <c r="O1039" s="785"/>
      <c r="P1039" s="787">
        <v>38.347341999999998</v>
      </c>
      <c r="Q1039" s="787">
        <v>-3.4300120000000001</v>
      </c>
      <c r="R1039" s="785" t="s">
        <v>766</v>
      </c>
      <c r="S1039" s="785" t="s">
        <v>2745</v>
      </c>
      <c r="T1039" s="785" t="s">
        <v>2745</v>
      </c>
      <c r="U1039" s="785" t="s">
        <v>3205</v>
      </c>
      <c r="V1039" s="785" t="s">
        <v>2673</v>
      </c>
      <c r="W1039" s="785" t="s">
        <v>3631</v>
      </c>
      <c r="X1039" s="785"/>
      <c r="Y1039" s="615" t="str">
        <f t="shared" si="16"/>
        <v>Colman Maghanga</v>
      </c>
      <c r="Z1039" s="785" t="s">
        <v>2599</v>
      </c>
      <c r="AA1039" s="785" t="s">
        <v>4314</v>
      </c>
      <c r="AB1039" s="785" t="s">
        <v>2605</v>
      </c>
      <c r="AC1039" s="785" t="s">
        <v>2606</v>
      </c>
      <c r="AD1039" s="786">
        <v>44063</v>
      </c>
    </row>
    <row r="1040" spans="1:30" ht="15.75">
      <c r="A1040" s="785" t="s">
        <v>4301</v>
      </c>
      <c r="B1040" s="785" t="s">
        <v>20592</v>
      </c>
      <c r="C1040" s="785" t="s">
        <v>4303</v>
      </c>
      <c r="D1040" s="785" t="s">
        <v>2599</v>
      </c>
      <c r="E1040" s="785" t="s">
        <v>4965</v>
      </c>
      <c r="F1040" s="786">
        <v>44044</v>
      </c>
      <c r="G1040" s="785" t="s">
        <v>20593</v>
      </c>
      <c r="H1040" s="786">
        <v>44059</v>
      </c>
      <c r="I1040" s="785" t="s">
        <v>20594</v>
      </c>
      <c r="J1040" s="785" t="s">
        <v>627</v>
      </c>
      <c r="K1040" s="785" t="s">
        <v>20595</v>
      </c>
      <c r="L1040" s="785" t="s">
        <v>20596</v>
      </c>
      <c r="M1040" s="785" t="s">
        <v>20597</v>
      </c>
      <c r="N1040" s="785"/>
      <c r="O1040" s="785" t="s">
        <v>20598</v>
      </c>
      <c r="P1040" s="787">
        <v>37.581271999999998</v>
      </c>
      <c r="Q1040" s="787">
        <v>-7.5827000000000006E-2</v>
      </c>
      <c r="R1040" s="785" t="s">
        <v>1104</v>
      </c>
      <c r="S1040" s="785" t="s">
        <v>2643</v>
      </c>
      <c r="T1040" s="785" t="s">
        <v>3534</v>
      </c>
      <c r="U1040" s="785" t="s">
        <v>2895</v>
      </c>
      <c r="V1040" s="785" t="s">
        <v>3004</v>
      </c>
      <c r="W1040" s="785" t="s">
        <v>8017</v>
      </c>
      <c r="X1040" s="785" t="s">
        <v>20484</v>
      </c>
      <c r="Y1040" s="615" t="str">
        <f t="shared" si="16"/>
        <v>Phineas Mawira</v>
      </c>
      <c r="Z1040" s="785" t="s">
        <v>20591</v>
      </c>
      <c r="AA1040" s="785" t="s">
        <v>4314</v>
      </c>
      <c r="AB1040" s="785" t="s">
        <v>2683</v>
      </c>
      <c r="AC1040" s="785" t="s">
        <v>2606</v>
      </c>
      <c r="AD1040" s="786">
        <v>44070</v>
      </c>
    </row>
    <row r="1041" spans="1:30" ht="15.75">
      <c r="A1041" s="785" t="s">
        <v>4301</v>
      </c>
      <c r="B1041" s="785" t="s">
        <v>20843</v>
      </c>
      <c r="C1041" s="785" t="s">
        <v>4379</v>
      </c>
      <c r="D1041" s="785" t="s">
        <v>4418</v>
      </c>
      <c r="E1041" s="785" t="s">
        <v>11201</v>
      </c>
      <c r="F1041" s="786">
        <v>44046</v>
      </c>
      <c r="G1041" s="785" t="s">
        <v>5198</v>
      </c>
      <c r="H1041" s="786">
        <v>44058</v>
      </c>
      <c r="I1041" s="785" t="s">
        <v>20844</v>
      </c>
      <c r="J1041" s="785" t="s">
        <v>2845</v>
      </c>
      <c r="K1041" s="785" t="s">
        <v>2612</v>
      </c>
      <c r="L1041" s="785" t="s">
        <v>10377</v>
      </c>
      <c r="M1041" s="785"/>
      <c r="N1041" s="785"/>
      <c r="O1041" s="785" t="s">
        <v>20845</v>
      </c>
      <c r="P1041" s="787">
        <v>37.097558999999997</v>
      </c>
      <c r="Q1041" s="787">
        <v>0.42617100000000002</v>
      </c>
      <c r="R1041" s="785" t="s">
        <v>960</v>
      </c>
      <c r="S1041" s="785" t="s">
        <v>3809</v>
      </c>
      <c r="T1041" s="785" t="s">
        <v>20846</v>
      </c>
      <c r="U1041" s="785" t="s">
        <v>20846</v>
      </c>
      <c r="V1041" s="785" t="s">
        <v>2673</v>
      </c>
      <c r="W1041" s="785" t="s">
        <v>2608</v>
      </c>
      <c r="X1041" s="785" t="s">
        <v>2664</v>
      </c>
      <c r="Y1041" s="615" t="str">
        <f t="shared" si="16"/>
        <v>Robert</v>
      </c>
      <c r="Z1041" s="785" t="s">
        <v>10380</v>
      </c>
      <c r="AA1041" s="785" t="s">
        <v>5464</v>
      </c>
      <c r="AB1041" s="785" t="s">
        <v>2609</v>
      </c>
      <c r="AC1041" s="785" t="s">
        <v>2610</v>
      </c>
      <c r="AD1041" s="786">
        <v>44053</v>
      </c>
    </row>
    <row r="1042" spans="1:30" ht="15.75">
      <c r="A1042" s="785" t="s">
        <v>4301</v>
      </c>
      <c r="B1042" s="785" t="s">
        <v>26141</v>
      </c>
      <c r="C1042" s="785" t="s">
        <v>4303</v>
      </c>
      <c r="D1042" s="785" t="s">
        <v>2599</v>
      </c>
      <c r="E1042" s="785" t="s">
        <v>26123</v>
      </c>
      <c r="F1042" s="786">
        <v>43670</v>
      </c>
      <c r="G1042" s="785" t="s">
        <v>5198</v>
      </c>
      <c r="H1042" s="786">
        <v>44058</v>
      </c>
      <c r="I1042" s="785" t="s">
        <v>26142</v>
      </c>
      <c r="J1042" s="785" t="s">
        <v>627</v>
      </c>
      <c r="K1042" s="785" t="s">
        <v>26143</v>
      </c>
      <c r="L1042" s="785" t="s">
        <v>26144</v>
      </c>
      <c r="M1042" s="785"/>
      <c r="N1042" s="785"/>
      <c r="O1042" s="785"/>
      <c r="P1042" s="787">
        <v>35.404952999999999</v>
      </c>
      <c r="Q1042" s="787">
        <v>-0.105253</v>
      </c>
      <c r="R1042" s="785" t="s">
        <v>2053</v>
      </c>
      <c r="S1042" s="785" t="s">
        <v>2715</v>
      </c>
      <c r="T1042" s="785" t="s">
        <v>4310</v>
      </c>
      <c r="U1042" s="785" t="s">
        <v>4638</v>
      </c>
      <c r="V1042" s="785" t="s">
        <v>2603</v>
      </c>
      <c r="W1042" s="785" t="s">
        <v>5579</v>
      </c>
      <c r="X1042" s="785"/>
      <c r="Y1042" s="615" t="str">
        <f t="shared" si="16"/>
        <v>Benjamin Cheruiyot</v>
      </c>
      <c r="Z1042" s="785" t="s">
        <v>2599</v>
      </c>
      <c r="AA1042" s="785" t="s">
        <v>4314</v>
      </c>
      <c r="AB1042" s="785" t="s">
        <v>2683</v>
      </c>
      <c r="AC1042" s="785" t="s">
        <v>2606</v>
      </c>
      <c r="AD1042" s="786">
        <v>44105</v>
      </c>
    </row>
    <row r="1043" spans="1:30" ht="15.75">
      <c r="A1043" s="785" t="s">
        <v>4301</v>
      </c>
      <c r="B1043" s="785" t="s">
        <v>31988</v>
      </c>
      <c r="C1043" s="785" t="s">
        <v>4379</v>
      </c>
      <c r="D1043" s="785" t="s">
        <v>2598</v>
      </c>
      <c r="E1043" s="785" t="s">
        <v>4965</v>
      </c>
      <c r="F1043" s="786">
        <v>44044</v>
      </c>
      <c r="G1043" s="785" t="s">
        <v>5198</v>
      </c>
      <c r="H1043" s="786">
        <v>44058</v>
      </c>
      <c r="I1043" s="785" t="s">
        <v>31989</v>
      </c>
      <c r="J1043" s="785" t="s">
        <v>629</v>
      </c>
      <c r="K1043" s="785" t="s">
        <v>31990</v>
      </c>
      <c r="L1043" s="785" t="s">
        <v>31991</v>
      </c>
      <c r="M1043" s="785" t="s">
        <v>31992</v>
      </c>
      <c r="N1043" s="785"/>
      <c r="O1043" s="785" t="s">
        <v>31993</v>
      </c>
      <c r="P1043" s="787">
        <v>37.024814999999997</v>
      </c>
      <c r="Q1043" s="787">
        <v>-0.50494300000000003</v>
      </c>
      <c r="R1043" s="785" t="s">
        <v>1056</v>
      </c>
      <c r="S1043" s="785" t="s">
        <v>2131</v>
      </c>
      <c r="T1043" s="785" t="s">
        <v>29504</v>
      </c>
      <c r="U1043" s="785" t="s">
        <v>2905</v>
      </c>
      <c r="V1043" s="785">
        <v>10</v>
      </c>
      <c r="W1043" s="785" t="s">
        <v>4058</v>
      </c>
      <c r="X1043" s="785"/>
      <c r="Y1043" s="615" t="str">
        <f t="shared" si="16"/>
        <v>Mt Kenya Renewable energy</v>
      </c>
      <c r="Z1043" s="785" t="s">
        <v>2599</v>
      </c>
      <c r="AA1043" s="785" t="s">
        <v>4349</v>
      </c>
      <c r="AB1043" s="785" t="s">
        <v>2605</v>
      </c>
      <c r="AC1043" s="785" t="s">
        <v>2606</v>
      </c>
      <c r="AD1043" s="786">
        <v>44169</v>
      </c>
    </row>
    <row r="1044" spans="1:30" ht="15.75">
      <c r="A1044" s="785" t="s">
        <v>4301</v>
      </c>
      <c r="B1044" s="785" t="s">
        <v>31994</v>
      </c>
      <c r="C1044" s="785" t="s">
        <v>4303</v>
      </c>
      <c r="D1044" s="785" t="s">
        <v>2599</v>
      </c>
      <c r="E1044" s="785" t="s">
        <v>4965</v>
      </c>
      <c r="F1044" s="786">
        <v>44044</v>
      </c>
      <c r="G1044" s="785" t="s">
        <v>5198</v>
      </c>
      <c r="H1044" s="786">
        <v>44058</v>
      </c>
      <c r="I1044" s="785" t="s">
        <v>31995</v>
      </c>
      <c r="J1044" s="785" t="s">
        <v>629</v>
      </c>
      <c r="K1044" s="785" t="s">
        <v>31996</v>
      </c>
      <c r="L1044" s="785" t="s">
        <v>31997</v>
      </c>
      <c r="M1044" s="785"/>
      <c r="N1044" s="785"/>
      <c r="O1044" s="785" t="s">
        <v>31998</v>
      </c>
      <c r="P1044" s="787">
        <v>37.043317999999999</v>
      </c>
      <c r="Q1044" s="787">
        <v>-0.50953199999999998</v>
      </c>
      <c r="R1044" s="785" t="s">
        <v>1056</v>
      </c>
      <c r="S1044" s="785" t="s">
        <v>2131</v>
      </c>
      <c r="T1044" s="785" t="s">
        <v>29504</v>
      </c>
      <c r="U1044" s="785" t="s">
        <v>1987</v>
      </c>
      <c r="V1044" s="785">
        <v>10</v>
      </c>
      <c r="W1044" s="785" t="s">
        <v>4058</v>
      </c>
      <c r="X1044" s="785"/>
      <c r="Y1044" s="615" t="str">
        <f t="shared" si="16"/>
        <v>Mt Kenya Renewable energy</v>
      </c>
      <c r="Z1044" s="785" t="s">
        <v>2599</v>
      </c>
      <c r="AA1044" s="785" t="s">
        <v>4349</v>
      </c>
      <c r="AB1044" s="785" t="s">
        <v>2605</v>
      </c>
      <c r="AC1044" s="785" t="s">
        <v>2606</v>
      </c>
      <c r="AD1044" s="786">
        <v>44169</v>
      </c>
    </row>
    <row r="1045" spans="1:30" ht="15.75">
      <c r="A1045" s="785" t="s">
        <v>4301</v>
      </c>
      <c r="B1045" s="785" t="s">
        <v>31999</v>
      </c>
      <c r="C1045" s="785" t="s">
        <v>4379</v>
      </c>
      <c r="D1045" s="785" t="s">
        <v>2598</v>
      </c>
      <c r="E1045" s="785" t="s">
        <v>4965</v>
      </c>
      <c r="F1045" s="786">
        <v>44044</v>
      </c>
      <c r="G1045" s="785" t="s">
        <v>5198</v>
      </c>
      <c r="H1045" s="786">
        <v>44058</v>
      </c>
      <c r="I1045" s="785" t="s">
        <v>32000</v>
      </c>
      <c r="J1045" s="785" t="s">
        <v>629</v>
      </c>
      <c r="K1045" s="785" t="s">
        <v>32001</v>
      </c>
      <c r="L1045" s="785" t="s">
        <v>32002</v>
      </c>
      <c r="M1045" s="785" t="s">
        <v>32003</v>
      </c>
      <c r="N1045" s="785"/>
      <c r="O1045" s="785" t="s">
        <v>32004</v>
      </c>
      <c r="P1045" s="787">
        <v>37.004114999999999</v>
      </c>
      <c r="Q1045" s="787">
        <v>-0.49090200000000001</v>
      </c>
      <c r="R1045" s="785" t="s">
        <v>1056</v>
      </c>
      <c r="S1045" s="785" t="s">
        <v>2131</v>
      </c>
      <c r="T1045" s="785" t="s">
        <v>29504</v>
      </c>
      <c r="U1045" s="785" t="s">
        <v>3001</v>
      </c>
      <c r="V1045" s="785">
        <v>10</v>
      </c>
      <c r="W1045" s="785" t="s">
        <v>4058</v>
      </c>
      <c r="X1045" s="785"/>
      <c r="Y1045" s="615" t="str">
        <f t="shared" si="16"/>
        <v>Mt Kenya Renewable energy</v>
      </c>
      <c r="Z1045" s="785" t="s">
        <v>2599</v>
      </c>
      <c r="AA1045" s="785" t="s">
        <v>4349</v>
      </c>
      <c r="AB1045" s="785" t="s">
        <v>2605</v>
      </c>
      <c r="AC1045" s="785" t="s">
        <v>2606</v>
      </c>
      <c r="AD1045" s="786">
        <v>44169</v>
      </c>
    </row>
    <row r="1046" spans="1:30" ht="15.75">
      <c r="A1046" s="785" t="s">
        <v>4301</v>
      </c>
      <c r="B1046" s="785" t="s">
        <v>32005</v>
      </c>
      <c r="C1046" s="785" t="s">
        <v>4303</v>
      </c>
      <c r="D1046" s="785" t="s">
        <v>2599</v>
      </c>
      <c r="E1046" s="785" t="s">
        <v>5198</v>
      </c>
      <c r="F1046" s="786">
        <v>44058</v>
      </c>
      <c r="G1046" s="785" t="s">
        <v>5198</v>
      </c>
      <c r="H1046" s="786">
        <v>44058</v>
      </c>
      <c r="I1046" s="785" t="s">
        <v>32006</v>
      </c>
      <c r="J1046" s="785" t="s">
        <v>629</v>
      </c>
      <c r="K1046" s="785" t="s">
        <v>32007</v>
      </c>
      <c r="L1046" s="785" t="s">
        <v>32008</v>
      </c>
      <c r="M1046" s="785"/>
      <c r="N1046" s="785"/>
      <c r="O1046" s="785" t="s">
        <v>32009</v>
      </c>
      <c r="P1046" s="787">
        <v>37.014552999999999</v>
      </c>
      <c r="Q1046" s="787">
        <v>-0.48466700000000001</v>
      </c>
      <c r="R1046" s="785" t="s">
        <v>1056</v>
      </c>
      <c r="S1046" s="785" t="s">
        <v>2131</v>
      </c>
      <c r="T1046" s="785" t="s">
        <v>29504</v>
      </c>
      <c r="U1046" s="785" t="s">
        <v>29246</v>
      </c>
      <c r="V1046" s="785">
        <v>10</v>
      </c>
      <c r="W1046" s="785" t="s">
        <v>4058</v>
      </c>
      <c r="X1046" s="785"/>
      <c r="Y1046" s="615" t="str">
        <f t="shared" si="16"/>
        <v>Mt Kenya Renewable energy</v>
      </c>
      <c r="Z1046" s="785" t="s">
        <v>2599</v>
      </c>
      <c r="AA1046" s="785" t="s">
        <v>4349</v>
      </c>
      <c r="AB1046" s="785" t="s">
        <v>2605</v>
      </c>
      <c r="AC1046" s="785" t="s">
        <v>2606</v>
      </c>
      <c r="AD1046" s="786">
        <v>44169</v>
      </c>
    </row>
    <row r="1047" spans="1:30" ht="15.75">
      <c r="A1047" s="785" t="s">
        <v>4301</v>
      </c>
      <c r="B1047" s="785" t="s">
        <v>11200</v>
      </c>
      <c r="C1047" s="785" t="s">
        <v>4379</v>
      </c>
      <c r="D1047" s="785" t="s">
        <v>2598</v>
      </c>
      <c r="E1047" s="785" t="s">
        <v>11201</v>
      </c>
      <c r="F1047" s="786">
        <v>44046</v>
      </c>
      <c r="G1047" s="785" t="s">
        <v>11202</v>
      </c>
      <c r="H1047" s="786">
        <v>44057</v>
      </c>
      <c r="I1047" s="785" t="s">
        <v>11203</v>
      </c>
      <c r="J1047" s="785" t="s">
        <v>629</v>
      </c>
      <c r="K1047" s="785" t="s">
        <v>11204</v>
      </c>
      <c r="L1047" s="785" t="s">
        <v>11205</v>
      </c>
      <c r="M1047" s="785" t="s">
        <v>11206</v>
      </c>
      <c r="N1047" s="785"/>
      <c r="O1047" s="785" t="s">
        <v>11207</v>
      </c>
      <c r="P1047" s="787">
        <v>36.831837</v>
      </c>
      <c r="Q1047" s="787">
        <v>-1.064697</v>
      </c>
      <c r="R1047" s="785" t="s">
        <v>821</v>
      </c>
      <c r="S1047" s="785" t="s">
        <v>871</v>
      </c>
      <c r="T1047" s="785" t="s">
        <v>3297</v>
      </c>
      <c r="U1047" s="785" t="s">
        <v>2946</v>
      </c>
      <c r="V1047" s="785" t="s">
        <v>3070</v>
      </c>
      <c r="W1047" s="785" t="s">
        <v>9806</v>
      </c>
      <c r="X1047" s="785" t="s">
        <v>11198</v>
      </c>
      <c r="Y1047" s="615" t="str">
        <f t="shared" si="16"/>
        <v>Githinji</v>
      </c>
      <c r="Z1047" s="785" t="s">
        <v>2599</v>
      </c>
      <c r="AA1047" s="785" t="s">
        <v>4314</v>
      </c>
      <c r="AB1047" s="785" t="s">
        <v>2605</v>
      </c>
      <c r="AC1047" s="785" t="s">
        <v>2606</v>
      </c>
      <c r="AD1047" s="786">
        <v>44123</v>
      </c>
    </row>
    <row r="1048" spans="1:30" ht="15.75">
      <c r="A1048" s="785" t="s">
        <v>4301</v>
      </c>
      <c r="B1048" s="785" t="s">
        <v>20853</v>
      </c>
      <c r="C1048" s="785" t="s">
        <v>4303</v>
      </c>
      <c r="D1048" s="785" t="s">
        <v>2599</v>
      </c>
      <c r="E1048" s="785" t="s">
        <v>20854</v>
      </c>
      <c r="F1048" s="786">
        <v>44042</v>
      </c>
      <c r="G1048" s="785" t="s">
        <v>11202</v>
      </c>
      <c r="H1048" s="786">
        <v>44057</v>
      </c>
      <c r="I1048" s="785" t="s">
        <v>20855</v>
      </c>
      <c r="J1048" s="785" t="s">
        <v>627</v>
      </c>
      <c r="K1048" s="785" t="s">
        <v>2612</v>
      </c>
      <c r="L1048" s="785" t="s">
        <v>20856</v>
      </c>
      <c r="M1048" s="785" t="s">
        <v>20857</v>
      </c>
      <c r="N1048" s="785"/>
      <c r="O1048" s="785"/>
      <c r="P1048" s="787">
        <v>36.376976999999997</v>
      </c>
      <c r="Q1048" s="787">
        <v>-0.31709199999999998</v>
      </c>
      <c r="R1048" s="785" t="s">
        <v>1228</v>
      </c>
      <c r="S1048" s="785" t="s">
        <v>2161</v>
      </c>
      <c r="T1048" s="785" t="s">
        <v>20858</v>
      </c>
      <c r="U1048" s="785" t="s">
        <v>2763</v>
      </c>
      <c r="V1048" s="785">
        <v>6</v>
      </c>
      <c r="W1048" s="785" t="s">
        <v>2608</v>
      </c>
      <c r="X1048" s="785" t="s">
        <v>2664</v>
      </c>
      <c r="Y1048" s="615" t="str">
        <f t="shared" si="16"/>
        <v>Robert</v>
      </c>
      <c r="Z1048" s="785" t="s">
        <v>10380</v>
      </c>
      <c r="AA1048" s="785" t="s">
        <v>5464</v>
      </c>
      <c r="AB1048" s="785" t="s">
        <v>2609</v>
      </c>
      <c r="AC1048" s="785" t="s">
        <v>2610</v>
      </c>
      <c r="AD1048" s="786">
        <v>44053</v>
      </c>
    </row>
    <row r="1049" spans="1:30" ht="15.75">
      <c r="A1049" s="785" t="s">
        <v>4301</v>
      </c>
      <c r="B1049" s="785" t="s">
        <v>31104</v>
      </c>
      <c r="C1049" s="785" t="s">
        <v>4303</v>
      </c>
      <c r="D1049" s="785" t="s">
        <v>2599</v>
      </c>
      <c r="E1049" s="785" t="s">
        <v>11201</v>
      </c>
      <c r="F1049" s="786">
        <v>44046</v>
      </c>
      <c r="G1049" s="785" t="s">
        <v>11202</v>
      </c>
      <c r="H1049" s="786">
        <v>44057</v>
      </c>
      <c r="I1049" s="785" t="s">
        <v>31105</v>
      </c>
      <c r="J1049" s="785" t="s">
        <v>629</v>
      </c>
      <c r="K1049" s="785" t="s">
        <v>2612</v>
      </c>
      <c r="L1049" s="785" t="s">
        <v>31106</v>
      </c>
      <c r="M1049" s="785"/>
      <c r="N1049" s="785"/>
      <c r="O1049" s="785"/>
      <c r="P1049" s="787">
        <v>36.824720999999997</v>
      </c>
      <c r="Q1049" s="787">
        <v>-1.065534</v>
      </c>
      <c r="R1049" s="785" t="s">
        <v>821</v>
      </c>
      <c r="S1049" s="785" t="s">
        <v>871</v>
      </c>
      <c r="T1049" s="785" t="s">
        <v>871</v>
      </c>
      <c r="U1049" s="785" t="s">
        <v>31107</v>
      </c>
      <c r="V1049" s="785" t="s">
        <v>3004</v>
      </c>
      <c r="W1049" s="785" t="s">
        <v>7551</v>
      </c>
      <c r="X1049" s="785"/>
      <c r="Y1049" s="615" t="str">
        <f t="shared" si="16"/>
        <v>Fredrick Gatungu Kago</v>
      </c>
      <c r="Z1049" s="785" t="s">
        <v>2599</v>
      </c>
      <c r="AA1049" s="785" t="s">
        <v>4314</v>
      </c>
      <c r="AB1049" s="785" t="s">
        <v>2683</v>
      </c>
      <c r="AC1049" s="785" t="s">
        <v>2606</v>
      </c>
      <c r="AD1049" s="786">
        <v>44102</v>
      </c>
    </row>
    <row r="1050" spans="1:30" ht="15.75">
      <c r="A1050" s="785" t="s">
        <v>4301</v>
      </c>
      <c r="B1050" s="785" t="s">
        <v>7031</v>
      </c>
      <c r="C1050" s="785" t="s">
        <v>4303</v>
      </c>
      <c r="D1050" s="785" t="s">
        <v>2599</v>
      </c>
      <c r="E1050" s="785" t="s">
        <v>7032</v>
      </c>
      <c r="F1050" s="786">
        <v>43998</v>
      </c>
      <c r="G1050" s="785" t="s">
        <v>7033</v>
      </c>
      <c r="H1050" s="786">
        <v>44056</v>
      </c>
      <c r="I1050" s="785" t="s">
        <v>7034</v>
      </c>
      <c r="J1050" s="785" t="s">
        <v>627</v>
      </c>
      <c r="K1050" s="785" t="s">
        <v>2612</v>
      </c>
      <c r="L1050" s="785" t="s">
        <v>7035</v>
      </c>
      <c r="M1050" s="785" t="s">
        <v>7036</v>
      </c>
      <c r="N1050" s="785"/>
      <c r="O1050" s="785"/>
      <c r="P1050" s="787">
        <v>35.427357000000001</v>
      </c>
      <c r="Q1050" s="787">
        <v>0.434473</v>
      </c>
      <c r="R1050" s="785" t="s">
        <v>893</v>
      </c>
      <c r="S1050" s="785" t="s">
        <v>2820</v>
      </c>
      <c r="T1050" s="785" t="s">
        <v>2820</v>
      </c>
      <c r="U1050" s="785" t="s">
        <v>3679</v>
      </c>
      <c r="V1050" s="785" t="s">
        <v>3070</v>
      </c>
      <c r="W1050" s="785" t="s">
        <v>3239</v>
      </c>
      <c r="X1050" s="785" t="s">
        <v>3239</v>
      </c>
      <c r="Y1050" s="615" t="str">
        <f t="shared" si="16"/>
        <v>Daniel Bartilol</v>
      </c>
      <c r="Z1050" s="785" t="s">
        <v>6933</v>
      </c>
      <c r="AA1050" s="785" t="s">
        <v>4314</v>
      </c>
      <c r="AB1050" s="785" t="s">
        <v>2605</v>
      </c>
      <c r="AC1050" s="785" t="s">
        <v>2606</v>
      </c>
      <c r="AD1050" s="786">
        <v>44117</v>
      </c>
    </row>
    <row r="1051" spans="1:30" ht="15.75">
      <c r="A1051" s="785" t="s">
        <v>4301</v>
      </c>
      <c r="B1051" s="785" t="s">
        <v>20847</v>
      </c>
      <c r="C1051" s="785" t="s">
        <v>4379</v>
      </c>
      <c r="D1051" s="785" t="s">
        <v>4418</v>
      </c>
      <c r="E1051" s="785" t="s">
        <v>4965</v>
      </c>
      <c r="F1051" s="786">
        <v>44044</v>
      </c>
      <c r="G1051" s="785" t="s">
        <v>7033</v>
      </c>
      <c r="H1051" s="786">
        <v>44056</v>
      </c>
      <c r="I1051" s="785" t="s">
        <v>20848</v>
      </c>
      <c r="J1051" s="785" t="s">
        <v>629</v>
      </c>
      <c r="K1051" s="785" t="s">
        <v>2612</v>
      </c>
      <c r="L1051" s="785" t="s">
        <v>20849</v>
      </c>
      <c r="M1051" s="785"/>
      <c r="N1051" s="785"/>
      <c r="O1051" s="785" t="s">
        <v>20850</v>
      </c>
      <c r="P1051" s="787">
        <v>37.085365000000003</v>
      </c>
      <c r="Q1051" s="787">
        <v>0.36368699999999998</v>
      </c>
      <c r="R1051" s="785" t="s">
        <v>960</v>
      </c>
      <c r="S1051" s="785" t="s">
        <v>3809</v>
      </c>
      <c r="T1051" s="785" t="s">
        <v>20851</v>
      </c>
      <c r="U1051" s="785" t="s">
        <v>20852</v>
      </c>
      <c r="V1051" s="785" t="s">
        <v>2673</v>
      </c>
      <c r="W1051" s="785" t="s">
        <v>2608</v>
      </c>
      <c r="X1051" s="785" t="s">
        <v>2664</v>
      </c>
      <c r="Y1051" s="615" t="str">
        <f t="shared" si="16"/>
        <v>Robert</v>
      </c>
      <c r="Z1051" s="785" t="s">
        <v>10380</v>
      </c>
      <c r="AA1051" s="785" t="s">
        <v>5464</v>
      </c>
      <c r="AB1051" s="785" t="s">
        <v>2609</v>
      </c>
      <c r="AC1051" s="785" t="s">
        <v>2610</v>
      </c>
      <c r="AD1051" s="786">
        <v>44053</v>
      </c>
    </row>
    <row r="1052" spans="1:30" ht="15.75">
      <c r="A1052" s="785" t="s">
        <v>4301</v>
      </c>
      <c r="B1052" s="785" t="s">
        <v>15142</v>
      </c>
      <c r="C1052" s="785" t="s">
        <v>4303</v>
      </c>
      <c r="D1052" s="785" t="s">
        <v>2599</v>
      </c>
      <c r="E1052" s="785" t="s">
        <v>9209</v>
      </c>
      <c r="F1052" s="786">
        <v>43730</v>
      </c>
      <c r="G1052" s="785" t="s">
        <v>12680</v>
      </c>
      <c r="H1052" s="786">
        <v>44055</v>
      </c>
      <c r="I1052" s="785" t="s">
        <v>15143</v>
      </c>
      <c r="J1052" s="785" t="s">
        <v>627</v>
      </c>
      <c r="K1052" s="785" t="s">
        <v>15144</v>
      </c>
      <c r="L1052" s="785" t="s">
        <v>15145</v>
      </c>
      <c r="M1052" s="785"/>
      <c r="N1052" s="785"/>
      <c r="O1052" s="785"/>
      <c r="P1052" s="787">
        <v>35.374079999999999</v>
      </c>
      <c r="Q1052" s="787">
        <v>-0.12882099999999999</v>
      </c>
      <c r="R1052" s="785" t="s">
        <v>2053</v>
      </c>
      <c r="S1052" s="785" t="s">
        <v>2715</v>
      </c>
      <c r="T1052" s="785" t="s">
        <v>4310</v>
      </c>
      <c r="U1052" s="785" t="s">
        <v>4328</v>
      </c>
      <c r="V1052" s="785">
        <v>4</v>
      </c>
      <c r="W1052" s="785" t="s">
        <v>15111</v>
      </c>
      <c r="X1052" s="785" t="s">
        <v>15111</v>
      </c>
      <c r="Y1052" s="615" t="str">
        <f t="shared" si="16"/>
        <v>Josphat Langat</v>
      </c>
      <c r="Z1052" s="785" t="s">
        <v>2599</v>
      </c>
      <c r="AA1052" s="785" t="s">
        <v>4314</v>
      </c>
      <c r="AB1052" s="785" t="s">
        <v>2683</v>
      </c>
      <c r="AC1052" s="785" t="s">
        <v>2606</v>
      </c>
      <c r="AD1052" s="786">
        <v>44158</v>
      </c>
    </row>
    <row r="1053" spans="1:30" ht="15.75">
      <c r="A1053" s="785" t="s">
        <v>4301</v>
      </c>
      <c r="B1053" s="785" t="s">
        <v>31984</v>
      </c>
      <c r="C1053" s="785" t="s">
        <v>4303</v>
      </c>
      <c r="D1053" s="785" t="s">
        <v>2599</v>
      </c>
      <c r="E1053" s="785" t="s">
        <v>4965</v>
      </c>
      <c r="F1053" s="786">
        <v>44044</v>
      </c>
      <c r="G1053" s="785" t="s">
        <v>25957</v>
      </c>
      <c r="H1053" s="786">
        <v>44054</v>
      </c>
      <c r="I1053" s="785" t="s">
        <v>31985</v>
      </c>
      <c r="J1053" s="785" t="s">
        <v>627</v>
      </c>
      <c r="K1053" s="785" t="s">
        <v>2612</v>
      </c>
      <c r="L1053" s="785" t="s">
        <v>31986</v>
      </c>
      <c r="M1053" s="785"/>
      <c r="N1053" s="785"/>
      <c r="O1053" s="785" t="s">
        <v>31987</v>
      </c>
      <c r="P1053" s="787">
        <v>36.978637999999997</v>
      </c>
      <c r="Q1053" s="787">
        <v>-0.46588800000000002</v>
      </c>
      <c r="R1053" s="785" t="s">
        <v>1056</v>
      </c>
      <c r="S1053" s="785" t="s">
        <v>1057</v>
      </c>
      <c r="T1053" s="785" t="s">
        <v>3304</v>
      </c>
      <c r="U1053" s="785" t="s">
        <v>18055</v>
      </c>
      <c r="V1053" s="785">
        <v>10</v>
      </c>
      <c r="W1053" s="785" t="s">
        <v>4058</v>
      </c>
      <c r="X1053" s="785"/>
      <c r="Y1053" s="615" t="str">
        <f t="shared" si="16"/>
        <v>Mt Kenya Renewable energy</v>
      </c>
      <c r="Z1053" s="785" t="s">
        <v>2599</v>
      </c>
      <c r="AA1053" s="785" t="s">
        <v>4349</v>
      </c>
      <c r="AB1053" s="785" t="s">
        <v>2605</v>
      </c>
      <c r="AC1053" s="785" t="s">
        <v>2606</v>
      </c>
      <c r="AD1053" s="786">
        <v>44169</v>
      </c>
    </row>
    <row r="1054" spans="1:30" ht="15.75">
      <c r="A1054" s="785" t="s">
        <v>4301</v>
      </c>
      <c r="B1054" s="785" t="s">
        <v>5646</v>
      </c>
      <c r="C1054" s="785" t="s">
        <v>4303</v>
      </c>
      <c r="D1054" s="785" t="s">
        <v>2599</v>
      </c>
      <c r="E1054" s="785" t="s">
        <v>5647</v>
      </c>
      <c r="F1054" s="786">
        <v>43993</v>
      </c>
      <c r="G1054" s="785" t="s">
        <v>5648</v>
      </c>
      <c r="H1054" s="786">
        <v>44053</v>
      </c>
      <c r="I1054" s="785" t="s">
        <v>5649</v>
      </c>
      <c r="J1054" s="785" t="s">
        <v>629</v>
      </c>
      <c r="K1054" s="785" t="s">
        <v>5650</v>
      </c>
      <c r="L1054" s="785" t="s">
        <v>5651</v>
      </c>
      <c r="M1054" s="785" t="s">
        <v>5652</v>
      </c>
      <c r="N1054" s="785"/>
      <c r="O1054" s="785" t="s">
        <v>5653</v>
      </c>
      <c r="P1054" s="787">
        <v>35.269337</v>
      </c>
      <c r="Q1054" s="787">
        <v>-0.29578500000000002</v>
      </c>
      <c r="R1054" s="785" t="s">
        <v>2053</v>
      </c>
      <c r="S1054" s="785" t="s">
        <v>2054</v>
      </c>
      <c r="T1054" s="785" t="s">
        <v>2054</v>
      </c>
      <c r="U1054" s="785" t="s">
        <v>5654</v>
      </c>
      <c r="V1054" s="785" t="s">
        <v>2673</v>
      </c>
      <c r="W1054" s="785" t="s">
        <v>2844</v>
      </c>
      <c r="X1054" s="785" t="s">
        <v>2844</v>
      </c>
      <c r="Y1054" s="615" t="str">
        <f t="shared" si="16"/>
        <v>Benjamin Kirui</v>
      </c>
      <c r="Z1054" s="785" t="s">
        <v>2599</v>
      </c>
      <c r="AA1054" s="785" t="s">
        <v>4314</v>
      </c>
      <c r="AB1054" s="785" t="s">
        <v>2683</v>
      </c>
      <c r="AC1054" s="785" t="s">
        <v>2606</v>
      </c>
      <c r="AD1054" s="786">
        <v>44061</v>
      </c>
    </row>
    <row r="1055" spans="1:30" ht="15.75">
      <c r="A1055" s="785" t="s">
        <v>4301</v>
      </c>
      <c r="B1055" s="785" t="s">
        <v>13810</v>
      </c>
      <c r="C1055" s="785" t="s">
        <v>4303</v>
      </c>
      <c r="D1055" s="785" t="s">
        <v>2599</v>
      </c>
      <c r="E1055" s="785" t="s">
        <v>13811</v>
      </c>
      <c r="F1055" s="786">
        <v>44002</v>
      </c>
      <c r="G1055" s="785" t="s">
        <v>5648</v>
      </c>
      <c r="H1055" s="786">
        <v>44053</v>
      </c>
      <c r="I1055" s="785" t="s">
        <v>13812</v>
      </c>
      <c r="J1055" s="785" t="s">
        <v>627</v>
      </c>
      <c r="K1055" s="785" t="s">
        <v>13813</v>
      </c>
      <c r="L1055" s="785" t="s">
        <v>13814</v>
      </c>
      <c r="M1055" s="785" t="s">
        <v>13815</v>
      </c>
      <c r="N1055" s="785"/>
      <c r="O1055" s="785" t="s">
        <v>13816</v>
      </c>
      <c r="P1055" s="787">
        <v>34.974986999999999</v>
      </c>
      <c r="Q1055" s="787">
        <v>-0.496027</v>
      </c>
      <c r="R1055" s="785" t="s">
        <v>843</v>
      </c>
      <c r="S1055" s="785" t="s">
        <v>1310</v>
      </c>
      <c r="T1055" s="785" t="s">
        <v>13817</v>
      </c>
      <c r="U1055" s="785" t="s">
        <v>13818</v>
      </c>
      <c r="V1055" s="785" t="s">
        <v>3070</v>
      </c>
      <c r="W1055" s="785" t="s">
        <v>3276</v>
      </c>
      <c r="X1055" s="785" t="s">
        <v>2754</v>
      </c>
      <c r="Y1055" s="615" t="str">
        <f t="shared" si="16"/>
        <v>Joel Nyambane Moigare</v>
      </c>
      <c r="Z1055" s="785" t="s">
        <v>13448</v>
      </c>
      <c r="AA1055" s="785" t="s">
        <v>4349</v>
      </c>
      <c r="AB1055" s="785" t="s">
        <v>2683</v>
      </c>
      <c r="AC1055" s="785" t="s">
        <v>2606</v>
      </c>
      <c r="AD1055" s="786">
        <v>44057</v>
      </c>
    </row>
    <row r="1056" spans="1:30" ht="15.75">
      <c r="A1056" s="785" t="s">
        <v>4301</v>
      </c>
      <c r="B1056" s="785" t="s">
        <v>19518</v>
      </c>
      <c r="C1056" s="785" t="s">
        <v>4303</v>
      </c>
      <c r="D1056" s="785" t="s">
        <v>2599</v>
      </c>
      <c r="E1056" s="785" t="s">
        <v>7049</v>
      </c>
      <c r="F1056" s="786">
        <v>44024</v>
      </c>
      <c r="G1056" s="785" t="s">
        <v>4957</v>
      </c>
      <c r="H1056" s="786">
        <v>44051</v>
      </c>
      <c r="I1056" s="785" t="s">
        <v>19519</v>
      </c>
      <c r="J1056" s="785" t="s">
        <v>627</v>
      </c>
      <c r="K1056" s="785" t="s">
        <v>2612</v>
      </c>
      <c r="L1056" s="785" t="s">
        <v>19520</v>
      </c>
      <c r="M1056" s="785"/>
      <c r="N1056" s="785"/>
      <c r="O1056" s="785" t="s">
        <v>19521</v>
      </c>
      <c r="P1056" s="787">
        <v>36.001421999999998</v>
      </c>
      <c r="Q1056" s="787">
        <v>-0.63219000000000003</v>
      </c>
      <c r="R1056" s="785" t="s">
        <v>695</v>
      </c>
      <c r="S1056" s="785" t="s">
        <v>2627</v>
      </c>
      <c r="T1056" s="785" t="s">
        <v>19522</v>
      </c>
      <c r="U1056" s="785" t="s">
        <v>19523</v>
      </c>
      <c r="V1056" s="785">
        <v>10</v>
      </c>
      <c r="W1056" s="785" t="s">
        <v>11964</v>
      </c>
      <c r="X1056" s="785" t="s">
        <v>19524</v>
      </c>
      <c r="Y1056" s="615" t="str">
        <f t="shared" si="16"/>
        <v>Paul Mwai</v>
      </c>
      <c r="Z1056" s="785" t="s">
        <v>2599</v>
      </c>
      <c r="AA1056" s="785" t="s">
        <v>4314</v>
      </c>
      <c r="AB1056" s="785" t="s">
        <v>2605</v>
      </c>
      <c r="AC1056" s="785" t="s">
        <v>2606</v>
      </c>
      <c r="AD1056" s="786">
        <v>44153</v>
      </c>
    </row>
    <row r="1057" spans="1:30" ht="15.75">
      <c r="A1057" s="785" t="s">
        <v>4301</v>
      </c>
      <c r="B1057" s="785" t="s">
        <v>22950</v>
      </c>
      <c r="C1057" s="785" t="s">
        <v>4303</v>
      </c>
      <c r="D1057" s="785" t="s">
        <v>2599</v>
      </c>
      <c r="E1057" s="785" t="s">
        <v>6596</v>
      </c>
      <c r="F1057" s="786">
        <v>43084</v>
      </c>
      <c r="G1057" s="785" t="s">
        <v>4957</v>
      </c>
      <c r="H1057" s="786">
        <v>44051</v>
      </c>
      <c r="I1057" s="785" t="s">
        <v>22951</v>
      </c>
      <c r="J1057" s="785" t="s">
        <v>629</v>
      </c>
      <c r="K1057" s="785" t="s">
        <v>22952</v>
      </c>
      <c r="L1057" s="785" t="s">
        <v>22953</v>
      </c>
      <c r="M1057" s="785" t="s">
        <v>22954</v>
      </c>
      <c r="N1057" s="785"/>
      <c r="O1057" s="785"/>
      <c r="P1057" s="787">
        <v>35.449387000000002</v>
      </c>
      <c r="Q1057" s="787">
        <v>-0.79191500000000004</v>
      </c>
      <c r="R1057" s="785" t="s">
        <v>1623</v>
      </c>
      <c r="S1057" s="785" t="s">
        <v>1624</v>
      </c>
      <c r="T1057" s="785" t="s">
        <v>22955</v>
      </c>
      <c r="U1057" s="785" t="s">
        <v>22956</v>
      </c>
      <c r="V1057" s="785" t="s">
        <v>3177</v>
      </c>
      <c r="W1057" s="785" t="s">
        <v>13308</v>
      </c>
      <c r="X1057" s="785" t="s">
        <v>13308</v>
      </c>
      <c r="Y1057" s="615" t="str">
        <f t="shared" si="16"/>
        <v>Samwel Teres</v>
      </c>
      <c r="Z1057" s="785" t="s">
        <v>2599</v>
      </c>
      <c r="AA1057" s="785" t="s">
        <v>4314</v>
      </c>
      <c r="AB1057" s="785" t="s">
        <v>2683</v>
      </c>
      <c r="AC1057" s="785" t="s">
        <v>2606</v>
      </c>
      <c r="AD1057" s="786">
        <v>44173</v>
      </c>
    </row>
    <row r="1058" spans="1:30" ht="15.75">
      <c r="A1058" s="785" t="s">
        <v>4301</v>
      </c>
      <c r="B1058" s="785" t="s">
        <v>25940</v>
      </c>
      <c r="C1058" s="785" t="s">
        <v>4303</v>
      </c>
      <c r="D1058" s="785" t="s">
        <v>2599</v>
      </c>
      <c r="E1058" s="785" t="s">
        <v>20993</v>
      </c>
      <c r="F1058" s="786">
        <v>44040</v>
      </c>
      <c r="G1058" s="785" t="s">
        <v>4957</v>
      </c>
      <c r="H1058" s="786">
        <v>44051</v>
      </c>
      <c r="I1058" s="785" t="s">
        <v>25941</v>
      </c>
      <c r="J1058" s="785" t="s">
        <v>629</v>
      </c>
      <c r="K1058" s="785" t="s">
        <v>2612</v>
      </c>
      <c r="L1058" s="785" t="s">
        <v>25942</v>
      </c>
      <c r="M1058" s="785"/>
      <c r="N1058" s="785"/>
      <c r="O1058" s="785" t="s">
        <v>25943</v>
      </c>
      <c r="P1058" s="787">
        <v>35.377892000000003</v>
      </c>
      <c r="Q1058" s="787">
        <v>0.28257399999999999</v>
      </c>
      <c r="R1058" s="785" t="s">
        <v>893</v>
      </c>
      <c r="S1058" s="785" t="s">
        <v>2820</v>
      </c>
      <c r="T1058" s="785" t="s">
        <v>3867</v>
      </c>
      <c r="U1058" s="785" t="s">
        <v>3867</v>
      </c>
      <c r="V1058" s="785">
        <v>9</v>
      </c>
      <c r="W1058" s="785" t="s">
        <v>2608</v>
      </c>
      <c r="X1058" s="785" t="s">
        <v>25607</v>
      </c>
      <c r="Y1058" s="615" t="str">
        <f t="shared" si="16"/>
        <v>Zadock</v>
      </c>
      <c r="Z1058" s="785" t="s">
        <v>25608</v>
      </c>
      <c r="AA1058" s="785" t="s">
        <v>5464</v>
      </c>
      <c r="AB1058" s="785" t="s">
        <v>2609</v>
      </c>
      <c r="AC1058" s="785" t="s">
        <v>2610</v>
      </c>
      <c r="AD1058" s="786">
        <v>44120</v>
      </c>
    </row>
    <row r="1059" spans="1:30" ht="15.75">
      <c r="A1059" s="785" t="s">
        <v>4301</v>
      </c>
      <c r="B1059" s="785" t="s">
        <v>29983</v>
      </c>
      <c r="C1059" s="785" t="s">
        <v>4303</v>
      </c>
      <c r="D1059" s="785" t="s">
        <v>2599</v>
      </c>
      <c r="E1059" s="785" t="s">
        <v>5114</v>
      </c>
      <c r="F1059" s="786">
        <v>44033</v>
      </c>
      <c r="G1059" s="785" t="s">
        <v>4957</v>
      </c>
      <c r="H1059" s="786">
        <v>44051</v>
      </c>
      <c r="I1059" s="785" t="s">
        <v>29984</v>
      </c>
      <c r="J1059" s="785" t="s">
        <v>629</v>
      </c>
      <c r="K1059" s="785" t="s">
        <v>29985</v>
      </c>
      <c r="L1059" s="785" t="s">
        <v>29986</v>
      </c>
      <c r="M1059" s="785"/>
      <c r="N1059" s="785"/>
      <c r="O1059" s="785" t="s">
        <v>29987</v>
      </c>
      <c r="P1059" s="787">
        <v>36.927129999999998</v>
      </c>
      <c r="Q1059" s="787">
        <v>-1.0100210000000001</v>
      </c>
      <c r="R1059" s="785" t="s">
        <v>821</v>
      </c>
      <c r="S1059" s="785" t="s">
        <v>2041</v>
      </c>
      <c r="T1059" s="785" t="s">
        <v>3605</v>
      </c>
      <c r="U1059" s="785" t="s">
        <v>29988</v>
      </c>
      <c r="V1059" s="785">
        <v>8</v>
      </c>
      <c r="W1059" s="785" t="s">
        <v>3106</v>
      </c>
      <c r="X1059" s="785"/>
      <c r="Y1059" s="615" t="str">
        <f t="shared" si="16"/>
        <v>Joseph Muchirira Mugo</v>
      </c>
      <c r="Z1059" s="785" t="s">
        <v>2599</v>
      </c>
      <c r="AA1059" s="785" t="s">
        <v>4314</v>
      </c>
      <c r="AB1059" s="785" t="s">
        <v>2605</v>
      </c>
      <c r="AC1059" s="785" t="s">
        <v>2606</v>
      </c>
      <c r="AD1059" s="786">
        <v>44142</v>
      </c>
    </row>
    <row r="1060" spans="1:30" ht="15.75">
      <c r="A1060" s="785" t="s">
        <v>4301</v>
      </c>
      <c r="B1060" s="785" t="s">
        <v>14171</v>
      </c>
      <c r="C1060" s="785" t="s">
        <v>4303</v>
      </c>
      <c r="D1060" s="785" t="s">
        <v>2599</v>
      </c>
      <c r="E1060" s="785" t="s">
        <v>10375</v>
      </c>
      <c r="F1060" s="786">
        <v>44026</v>
      </c>
      <c r="G1060" s="785" t="s">
        <v>14172</v>
      </c>
      <c r="H1060" s="786">
        <v>44048</v>
      </c>
      <c r="I1060" s="785" t="s">
        <v>14173</v>
      </c>
      <c r="J1060" s="785" t="s">
        <v>629</v>
      </c>
      <c r="K1060" s="785" t="s">
        <v>14174</v>
      </c>
      <c r="L1060" s="785" t="s">
        <v>14175</v>
      </c>
      <c r="M1060" s="785"/>
      <c r="N1060" s="785"/>
      <c r="O1060" s="785"/>
      <c r="P1060" s="787">
        <v>37.735472000000001</v>
      </c>
      <c r="Q1060" s="787">
        <v>-1.887175</v>
      </c>
      <c r="R1060" s="785" t="s">
        <v>728</v>
      </c>
      <c r="S1060" s="785" t="s">
        <v>728</v>
      </c>
      <c r="T1060" s="785" t="s">
        <v>13294</v>
      </c>
      <c r="U1060" s="785" t="s">
        <v>14176</v>
      </c>
      <c r="V1060" s="785" t="s">
        <v>3070</v>
      </c>
      <c r="W1060" s="785" t="s">
        <v>3915</v>
      </c>
      <c r="X1060" s="785" t="s">
        <v>3915</v>
      </c>
      <c r="Y1060" s="615" t="str">
        <f t="shared" si="16"/>
        <v>John Chege</v>
      </c>
      <c r="Z1060" s="785" t="s">
        <v>14153</v>
      </c>
      <c r="AA1060" s="785" t="s">
        <v>4314</v>
      </c>
      <c r="AB1060" s="785" t="s">
        <v>2605</v>
      </c>
      <c r="AC1060" s="785" t="s">
        <v>2606</v>
      </c>
      <c r="AD1060" s="786">
        <v>44103</v>
      </c>
    </row>
    <row r="1061" spans="1:30" ht="15.75">
      <c r="A1061" s="785" t="s">
        <v>4301</v>
      </c>
      <c r="B1061" s="785" t="s">
        <v>27079</v>
      </c>
      <c r="C1061" s="785" t="s">
        <v>4303</v>
      </c>
      <c r="D1061" s="785" t="s">
        <v>2599</v>
      </c>
      <c r="E1061" s="785" t="s">
        <v>5103</v>
      </c>
      <c r="F1061" s="786">
        <v>44022</v>
      </c>
      <c r="G1061" s="785" t="s">
        <v>14172</v>
      </c>
      <c r="H1061" s="786">
        <v>44048</v>
      </c>
      <c r="I1061" s="785" t="s">
        <v>27080</v>
      </c>
      <c r="J1061" s="785" t="s">
        <v>627</v>
      </c>
      <c r="K1061" s="785" t="s">
        <v>2612</v>
      </c>
      <c r="L1061" s="785" t="s">
        <v>27081</v>
      </c>
      <c r="M1061" s="785"/>
      <c r="N1061" s="785"/>
      <c r="O1061" s="785"/>
      <c r="P1061" s="787">
        <v>37.251930999999999</v>
      </c>
      <c r="Q1061" s="787">
        <v>-0.48897400000000002</v>
      </c>
      <c r="R1061" s="785" t="s">
        <v>1961</v>
      </c>
      <c r="S1061" s="785" t="s">
        <v>1962</v>
      </c>
      <c r="T1061" s="785" t="s">
        <v>2077</v>
      </c>
      <c r="U1061" s="785" t="s">
        <v>27082</v>
      </c>
      <c r="V1061" s="785">
        <v>6</v>
      </c>
      <c r="W1061" s="785" t="s">
        <v>7939</v>
      </c>
      <c r="X1061" s="785"/>
      <c r="Y1061" s="615" t="str">
        <f t="shared" si="16"/>
        <v>Eric Muthii Mugo</v>
      </c>
      <c r="Z1061" s="785" t="s">
        <v>2599</v>
      </c>
      <c r="AA1061" s="785" t="s">
        <v>4314</v>
      </c>
      <c r="AB1061" s="785" t="s">
        <v>2605</v>
      </c>
      <c r="AC1061" s="785" t="s">
        <v>2606</v>
      </c>
      <c r="AD1061" s="786">
        <v>44070</v>
      </c>
    </row>
    <row r="1062" spans="1:30" ht="15.75">
      <c r="A1062" s="785" t="s">
        <v>4301</v>
      </c>
      <c r="B1062" s="785" t="s">
        <v>23509</v>
      </c>
      <c r="C1062" s="785" t="s">
        <v>4303</v>
      </c>
      <c r="D1062" s="785" t="s">
        <v>2599</v>
      </c>
      <c r="E1062" s="785" t="s">
        <v>13811</v>
      </c>
      <c r="F1062" s="786">
        <v>44002</v>
      </c>
      <c r="G1062" s="785" t="s">
        <v>11201</v>
      </c>
      <c r="H1062" s="786">
        <v>44046</v>
      </c>
      <c r="I1062" s="785" t="s">
        <v>23510</v>
      </c>
      <c r="J1062" s="785" t="s">
        <v>629</v>
      </c>
      <c r="K1062" s="785" t="s">
        <v>23511</v>
      </c>
      <c r="L1062" s="785" t="s">
        <v>23512</v>
      </c>
      <c r="M1062" s="785" t="s">
        <v>23513</v>
      </c>
      <c r="N1062" s="785"/>
      <c r="O1062" s="785" t="s">
        <v>23514</v>
      </c>
      <c r="P1062" s="787">
        <v>36.225957999999999</v>
      </c>
      <c r="Q1062" s="787">
        <v>-5.0650000000000001E-2</v>
      </c>
      <c r="R1062" s="785" t="s">
        <v>695</v>
      </c>
      <c r="S1062" s="785" t="s">
        <v>2231</v>
      </c>
      <c r="T1062" s="785" t="s">
        <v>5310</v>
      </c>
      <c r="U1062" s="785" t="s">
        <v>23515</v>
      </c>
      <c r="V1062" s="785" t="s">
        <v>3004</v>
      </c>
      <c r="W1062" s="785" t="s">
        <v>23165</v>
      </c>
      <c r="X1062" s="785" t="s">
        <v>23165</v>
      </c>
      <c r="Y1062" s="615" t="str">
        <f t="shared" si="16"/>
        <v>Simon Kabucho</v>
      </c>
      <c r="Z1062" s="785" t="s">
        <v>23172</v>
      </c>
      <c r="AA1062" s="785" t="s">
        <v>4314</v>
      </c>
      <c r="AB1062" s="785" t="s">
        <v>2683</v>
      </c>
      <c r="AC1062" s="785" t="s">
        <v>2606</v>
      </c>
      <c r="AD1062" s="786">
        <v>44060</v>
      </c>
    </row>
    <row r="1063" spans="1:30" ht="15.75">
      <c r="A1063" s="785" t="s">
        <v>4301</v>
      </c>
      <c r="B1063" s="785" t="s">
        <v>27063</v>
      </c>
      <c r="C1063" s="785" t="s">
        <v>4379</v>
      </c>
      <c r="D1063" s="785" t="s">
        <v>4418</v>
      </c>
      <c r="E1063" s="785" t="s">
        <v>19016</v>
      </c>
      <c r="F1063" s="786">
        <v>43979</v>
      </c>
      <c r="G1063" s="785" t="s">
        <v>11201</v>
      </c>
      <c r="H1063" s="786">
        <v>44046</v>
      </c>
      <c r="I1063" s="785" t="s">
        <v>27064</v>
      </c>
      <c r="J1063" s="785" t="s">
        <v>629</v>
      </c>
      <c r="K1063" s="785" t="s">
        <v>27065</v>
      </c>
      <c r="L1063" s="785" t="s">
        <v>27066</v>
      </c>
      <c r="M1063" s="785"/>
      <c r="N1063" s="785"/>
      <c r="O1063" s="785"/>
      <c r="P1063" s="787">
        <v>35.298568000000003</v>
      </c>
      <c r="Q1063" s="787">
        <v>-0.280665</v>
      </c>
      <c r="R1063" s="785" t="s">
        <v>2053</v>
      </c>
      <c r="S1063" s="785" t="s">
        <v>2054</v>
      </c>
      <c r="T1063" s="785" t="s">
        <v>27067</v>
      </c>
      <c r="U1063" s="785" t="s">
        <v>27068</v>
      </c>
      <c r="V1063" s="785" t="s">
        <v>2673</v>
      </c>
      <c r="W1063" s="785" t="s">
        <v>2844</v>
      </c>
      <c r="X1063" s="785"/>
      <c r="Y1063" s="615" t="str">
        <f t="shared" si="16"/>
        <v>Benjamin Kirui</v>
      </c>
      <c r="Z1063" s="785" t="s">
        <v>2599</v>
      </c>
      <c r="AA1063" s="785" t="s">
        <v>4314</v>
      </c>
      <c r="AB1063" s="785" t="s">
        <v>2683</v>
      </c>
      <c r="AC1063" s="785" t="s">
        <v>2606</v>
      </c>
      <c r="AD1063" s="786">
        <v>44061</v>
      </c>
    </row>
    <row r="1064" spans="1:30" ht="15.75">
      <c r="A1064" s="785" t="s">
        <v>4301</v>
      </c>
      <c r="B1064" s="785" t="s">
        <v>31753</v>
      </c>
      <c r="C1064" s="785" t="s">
        <v>4303</v>
      </c>
      <c r="D1064" s="785" t="s">
        <v>2599</v>
      </c>
      <c r="E1064" s="785" t="s">
        <v>14110</v>
      </c>
      <c r="F1064" s="786">
        <v>44037</v>
      </c>
      <c r="G1064" s="785" t="s">
        <v>11201</v>
      </c>
      <c r="H1064" s="786">
        <v>44046</v>
      </c>
      <c r="I1064" s="785" t="s">
        <v>31754</v>
      </c>
      <c r="J1064" s="785" t="s">
        <v>627</v>
      </c>
      <c r="K1064" s="785" t="s">
        <v>31755</v>
      </c>
      <c r="L1064" s="785" t="s">
        <v>31756</v>
      </c>
      <c r="M1064" s="785" t="s">
        <v>31757</v>
      </c>
      <c r="N1064" s="785"/>
      <c r="O1064" s="785" t="s">
        <v>31758</v>
      </c>
      <c r="P1064" s="787">
        <v>36.774585000000002</v>
      </c>
      <c r="Q1064" s="787">
        <v>-1.2165269999999999</v>
      </c>
      <c r="R1064" s="785" t="s">
        <v>821</v>
      </c>
      <c r="S1064" s="785" t="s">
        <v>1589</v>
      </c>
      <c r="T1064" s="785" t="s">
        <v>3788</v>
      </c>
      <c r="U1064" s="785" t="s">
        <v>31759</v>
      </c>
      <c r="V1064" s="785">
        <v>10</v>
      </c>
      <c r="W1064" s="785" t="s">
        <v>9806</v>
      </c>
      <c r="X1064" s="785"/>
      <c r="Y1064" s="615" t="str">
        <f t="shared" si="16"/>
        <v>Fexmy EcoFuels</v>
      </c>
      <c r="Z1064" s="785" t="s">
        <v>2599</v>
      </c>
      <c r="AA1064" s="785" t="s">
        <v>4314</v>
      </c>
      <c r="AB1064" s="785" t="s">
        <v>3686</v>
      </c>
      <c r="AC1064" s="785" t="s">
        <v>2617</v>
      </c>
      <c r="AD1064" s="786">
        <v>44060</v>
      </c>
    </row>
    <row r="1065" spans="1:30" ht="15.75">
      <c r="A1065" s="785" t="s">
        <v>4301</v>
      </c>
      <c r="B1065" s="785" t="s">
        <v>4963</v>
      </c>
      <c r="C1065" s="785" t="s">
        <v>4379</v>
      </c>
      <c r="D1065" s="785" t="s">
        <v>4418</v>
      </c>
      <c r="E1065" s="785" t="s">
        <v>4964</v>
      </c>
      <c r="F1065" s="786">
        <v>43967</v>
      </c>
      <c r="G1065" s="785" t="s">
        <v>4965</v>
      </c>
      <c r="H1065" s="786">
        <v>44044</v>
      </c>
      <c r="I1065" s="785" t="s">
        <v>4966</v>
      </c>
      <c r="J1065" s="785" t="s">
        <v>627</v>
      </c>
      <c r="K1065" s="785" t="s">
        <v>2612</v>
      </c>
      <c r="L1065" s="785" t="s">
        <v>4967</v>
      </c>
      <c r="M1065" s="785"/>
      <c r="N1065" s="785"/>
      <c r="O1065" s="785"/>
      <c r="P1065" s="787">
        <v>35.293281999999998</v>
      </c>
      <c r="Q1065" s="787">
        <v>0.56166199999999999</v>
      </c>
      <c r="R1065" s="785" t="s">
        <v>893</v>
      </c>
      <c r="S1065" s="785" t="s">
        <v>1117</v>
      </c>
      <c r="T1065" s="785" t="s">
        <v>1356</v>
      </c>
      <c r="U1065" s="785" t="s">
        <v>4968</v>
      </c>
      <c r="V1065" s="785">
        <v>12</v>
      </c>
      <c r="W1065" s="785" t="s">
        <v>2982</v>
      </c>
      <c r="X1065" s="785" t="s">
        <v>2982</v>
      </c>
      <c r="Y1065" s="615" t="str">
        <f t="shared" si="16"/>
        <v>Ambrose Koech</v>
      </c>
      <c r="Z1065" s="785" t="s">
        <v>4917</v>
      </c>
      <c r="AA1065" s="785" t="s">
        <v>4314</v>
      </c>
      <c r="AB1065" s="785" t="s">
        <v>2605</v>
      </c>
      <c r="AC1065" s="785" t="s">
        <v>2606</v>
      </c>
      <c r="AD1065" s="786">
        <v>44056</v>
      </c>
    </row>
    <row r="1066" spans="1:30" ht="15.75">
      <c r="A1066" s="785" t="s">
        <v>4301</v>
      </c>
      <c r="B1066" s="785" t="s">
        <v>7630</v>
      </c>
      <c r="C1066" s="785" t="s">
        <v>4303</v>
      </c>
      <c r="D1066" s="785" t="s">
        <v>2599</v>
      </c>
      <c r="E1066" s="785" t="s">
        <v>7631</v>
      </c>
      <c r="F1066" s="786">
        <v>44027</v>
      </c>
      <c r="G1066" s="785" t="s">
        <v>4965</v>
      </c>
      <c r="H1066" s="786">
        <v>44044</v>
      </c>
      <c r="I1066" s="785" t="s">
        <v>7632</v>
      </c>
      <c r="J1066" s="785" t="s">
        <v>629</v>
      </c>
      <c r="K1066" s="785" t="s">
        <v>7633</v>
      </c>
      <c r="L1066" s="785" t="s">
        <v>7634</v>
      </c>
      <c r="M1066" s="785" t="s">
        <v>7635</v>
      </c>
      <c r="N1066" s="785"/>
      <c r="O1066" s="785" t="s">
        <v>7636</v>
      </c>
      <c r="P1066" s="787">
        <v>36.646112000000002</v>
      </c>
      <c r="Q1066" s="787">
        <v>-1.2379610000000001</v>
      </c>
      <c r="R1066" s="785" t="s">
        <v>821</v>
      </c>
      <c r="S1066" s="785" t="s">
        <v>1429</v>
      </c>
      <c r="T1066" s="785" t="s">
        <v>3020</v>
      </c>
      <c r="U1066" s="785" t="s">
        <v>7637</v>
      </c>
      <c r="V1066" s="785" t="s">
        <v>3070</v>
      </c>
      <c r="W1066" s="785" t="s">
        <v>7347</v>
      </c>
      <c r="X1066" s="785" t="s">
        <v>7629</v>
      </c>
      <c r="Y1066" s="615" t="str">
        <f t="shared" si="16"/>
        <v>Ekman Kuria</v>
      </c>
      <c r="Z1066" s="785" t="s">
        <v>7638</v>
      </c>
      <c r="AA1066" s="785" t="s">
        <v>4314</v>
      </c>
      <c r="AB1066" s="785" t="s">
        <v>2683</v>
      </c>
      <c r="AC1066" s="785" t="s">
        <v>2606</v>
      </c>
      <c r="AD1066" s="786">
        <v>44046</v>
      </c>
    </row>
    <row r="1067" spans="1:30" ht="15.75">
      <c r="A1067" s="785" t="s">
        <v>4301</v>
      </c>
      <c r="B1067" s="785" t="s">
        <v>10611</v>
      </c>
      <c r="C1067" s="785" t="s">
        <v>4303</v>
      </c>
      <c r="D1067" s="785" t="s">
        <v>2599</v>
      </c>
      <c r="E1067" s="785" t="s">
        <v>7360</v>
      </c>
      <c r="F1067" s="786">
        <v>44013</v>
      </c>
      <c r="G1067" s="785" t="s">
        <v>4965</v>
      </c>
      <c r="H1067" s="786">
        <v>44044</v>
      </c>
      <c r="I1067" s="785" t="s">
        <v>10612</v>
      </c>
      <c r="J1067" s="785" t="s">
        <v>629</v>
      </c>
      <c r="K1067" s="785" t="s">
        <v>10613</v>
      </c>
      <c r="L1067" s="785" t="s">
        <v>10614</v>
      </c>
      <c r="M1067" s="785"/>
      <c r="N1067" s="785"/>
      <c r="O1067" s="785" t="s">
        <v>10615</v>
      </c>
      <c r="P1067" s="787">
        <v>34.787931999999998</v>
      </c>
      <c r="Q1067" s="787">
        <v>-0.66122800000000004</v>
      </c>
      <c r="R1067" s="785" t="s">
        <v>2696</v>
      </c>
      <c r="S1067" s="785" t="s">
        <v>2697</v>
      </c>
      <c r="T1067" s="785" t="s">
        <v>1074</v>
      </c>
      <c r="U1067" s="785" t="s">
        <v>10616</v>
      </c>
      <c r="V1067" s="785">
        <v>8</v>
      </c>
      <c r="W1067" s="785" t="s">
        <v>3645</v>
      </c>
      <c r="X1067" s="785" t="s">
        <v>3645</v>
      </c>
      <c r="Y1067" s="615" t="str">
        <f t="shared" si="16"/>
        <v>George Otwori</v>
      </c>
      <c r="Z1067" s="785" t="s">
        <v>2599</v>
      </c>
      <c r="AA1067" s="785" t="s">
        <v>4314</v>
      </c>
      <c r="AB1067" s="785" t="s">
        <v>2683</v>
      </c>
      <c r="AC1067" s="785" t="s">
        <v>2606</v>
      </c>
      <c r="AD1067" s="786">
        <v>44157</v>
      </c>
    </row>
    <row r="1068" spans="1:30" ht="15.75">
      <c r="A1068" s="785" t="s">
        <v>4301</v>
      </c>
      <c r="B1068" s="785" t="s">
        <v>13556</v>
      </c>
      <c r="C1068" s="785" t="s">
        <v>4303</v>
      </c>
      <c r="D1068" s="785" t="s">
        <v>2599</v>
      </c>
      <c r="E1068" s="785" t="s">
        <v>7631</v>
      </c>
      <c r="F1068" s="786">
        <v>44027</v>
      </c>
      <c r="G1068" s="785" t="s">
        <v>4965</v>
      </c>
      <c r="H1068" s="786">
        <v>44044</v>
      </c>
      <c r="I1068" s="785" t="s">
        <v>13557</v>
      </c>
      <c r="J1068" s="785" t="s">
        <v>629</v>
      </c>
      <c r="K1068" s="785" t="s">
        <v>13558</v>
      </c>
      <c r="L1068" s="785" t="s">
        <v>13559</v>
      </c>
      <c r="M1068" s="785" t="s">
        <v>13560</v>
      </c>
      <c r="N1068" s="785"/>
      <c r="O1068" s="785" t="s">
        <v>13561</v>
      </c>
      <c r="P1068" s="787">
        <v>34.913220000000003</v>
      </c>
      <c r="Q1068" s="787">
        <v>-0.53678000000000003</v>
      </c>
      <c r="R1068" s="785" t="s">
        <v>843</v>
      </c>
      <c r="S1068" s="785" t="s">
        <v>844</v>
      </c>
      <c r="T1068" s="785" t="s">
        <v>13542</v>
      </c>
      <c r="U1068" s="785" t="s">
        <v>3947</v>
      </c>
      <c r="V1068" s="785" t="s">
        <v>2673</v>
      </c>
      <c r="W1068" s="785" t="s">
        <v>3276</v>
      </c>
      <c r="X1068" s="785" t="s">
        <v>2754</v>
      </c>
      <c r="Y1068" s="615" t="str">
        <f t="shared" si="16"/>
        <v>Joel Nyambane Moigare</v>
      </c>
      <c r="Z1068" s="785" t="s">
        <v>13448</v>
      </c>
      <c r="AA1068" s="785" t="s">
        <v>4349</v>
      </c>
      <c r="AB1068" s="785" t="s">
        <v>2683</v>
      </c>
      <c r="AC1068" s="785" t="s">
        <v>2606</v>
      </c>
      <c r="AD1068" s="786">
        <v>44126</v>
      </c>
    </row>
    <row r="1069" spans="1:30" ht="15.75">
      <c r="A1069" s="785" t="s">
        <v>4301</v>
      </c>
      <c r="B1069" s="785" t="s">
        <v>20067</v>
      </c>
      <c r="C1069" s="785" t="s">
        <v>4303</v>
      </c>
      <c r="D1069" s="785" t="s">
        <v>2599</v>
      </c>
      <c r="E1069" s="785" t="s">
        <v>15808</v>
      </c>
      <c r="F1069" s="786">
        <v>43992</v>
      </c>
      <c r="G1069" s="785" t="s">
        <v>4965</v>
      </c>
      <c r="H1069" s="786">
        <v>44044</v>
      </c>
      <c r="I1069" s="785" t="s">
        <v>20068</v>
      </c>
      <c r="J1069" s="785" t="s">
        <v>629</v>
      </c>
      <c r="K1069" s="785" t="s">
        <v>20069</v>
      </c>
      <c r="L1069" s="785" t="s">
        <v>20070</v>
      </c>
      <c r="M1069" s="785" t="s">
        <v>20071</v>
      </c>
      <c r="N1069" s="785"/>
      <c r="O1069" s="785" t="s">
        <v>20072</v>
      </c>
      <c r="P1069" s="787">
        <v>35.094521</v>
      </c>
      <c r="Q1069" s="787">
        <v>-0.50243099999999996</v>
      </c>
      <c r="R1069" s="785" t="s">
        <v>2053</v>
      </c>
      <c r="S1069" s="785" t="s">
        <v>2098</v>
      </c>
      <c r="T1069" s="785" t="s">
        <v>20073</v>
      </c>
      <c r="U1069" s="785" t="s">
        <v>20074</v>
      </c>
      <c r="V1069" s="785" t="s">
        <v>3004</v>
      </c>
      <c r="W1069" s="785" t="s">
        <v>3314</v>
      </c>
      <c r="X1069" s="785" t="s">
        <v>3314</v>
      </c>
      <c r="Y1069" s="615" t="str">
        <f t="shared" si="16"/>
        <v>Philip Kiget</v>
      </c>
      <c r="Z1069" s="785" t="s">
        <v>2599</v>
      </c>
      <c r="AA1069" s="785" t="s">
        <v>4314</v>
      </c>
      <c r="AB1069" s="785" t="s">
        <v>2683</v>
      </c>
      <c r="AC1069" s="785" t="s">
        <v>2606</v>
      </c>
      <c r="AD1069" s="786">
        <v>44059</v>
      </c>
    </row>
    <row r="1070" spans="1:30" ht="15.75">
      <c r="A1070" s="785" t="s">
        <v>4301</v>
      </c>
      <c r="B1070" s="785" t="s">
        <v>23408</v>
      </c>
      <c r="C1070" s="785" t="s">
        <v>4303</v>
      </c>
      <c r="D1070" s="785" t="s">
        <v>2599</v>
      </c>
      <c r="E1070" s="785" t="s">
        <v>15808</v>
      </c>
      <c r="F1070" s="786">
        <v>43992</v>
      </c>
      <c r="G1070" s="785" t="s">
        <v>4965</v>
      </c>
      <c r="H1070" s="786">
        <v>44044</v>
      </c>
      <c r="I1070" s="785" t="s">
        <v>23409</v>
      </c>
      <c r="J1070" s="785" t="s">
        <v>629</v>
      </c>
      <c r="K1070" s="785" t="s">
        <v>2612</v>
      </c>
      <c r="L1070" s="785" t="s">
        <v>23410</v>
      </c>
      <c r="M1070" s="785" t="s">
        <v>23411</v>
      </c>
      <c r="N1070" s="785"/>
      <c r="O1070" s="785" t="s">
        <v>23412</v>
      </c>
      <c r="P1070" s="787">
        <v>36.185507000000001</v>
      </c>
      <c r="Q1070" s="787">
        <v>-5.3175E-2</v>
      </c>
      <c r="R1070" s="785" t="s">
        <v>695</v>
      </c>
      <c r="S1070" s="785" t="s">
        <v>2231</v>
      </c>
      <c r="T1070" s="785" t="s">
        <v>3332</v>
      </c>
      <c r="U1070" s="785" t="s">
        <v>23413</v>
      </c>
      <c r="V1070" s="785" t="s">
        <v>2855</v>
      </c>
      <c r="W1070" s="785" t="s">
        <v>23165</v>
      </c>
      <c r="X1070" s="785" t="s">
        <v>23165</v>
      </c>
      <c r="Y1070" s="615" t="str">
        <f t="shared" si="16"/>
        <v>Simon Kabucho</v>
      </c>
      <c r="Z1070" s="785" t="s">
        <v>23172</v>
      </c>
      <c r="AA1070" s="785" t="s">
        <v>4314</v>
      </c>
      <c r="AB1070" s="785" t="s">
        <v>2683</v>
      </c>
      <c r="AC1070" s="785" t="s">
        <v>2606</v>
      </c>
      <c r="AD1070" s="786">
        <v>44060</v>
      </c>
    </row>
    <row r="1071" spans="1:30" ht="15.75">
      <c r="A1071" s="785" t="s">
        <v>4301</v>
      </c>
      <c r="B1071" s="785" t="s">
        <v>26417</v>
      </c>
      <c r="C1071" s="785" t="s">
        <v>4303</v>
      </c>
      <c r="D1071" s="785" t="s">
        <v>2599</v>
      </c>
      <c r="E1071" s="785" t="s">
        <v>14116</v>
      </c>
      <c r="F1071" s="786">
        <v>44029</v>
      </c>
      <c r="G1071" s="785" t="s">
        <v>4965</v>
      </c>
      <c r="H1071" s="786">
        <v>44044</v>
      </c>
      <c r="I1071" s="785" t="s">
        <v>26418</v>
      </c>
      <c r="J1071" s="785" t="s">
        <v>629</v>
      </c>
      <c r="K1071" s="785" t="s">
        <v>26419</v>
      </c>
      <c r="L1071" s="785" t="s">
        <v>26420</v>
      </c>
      <c r="M1071" s="785" t="s">
        <v>26421</v>
      </c>
      <c r="N1071" s="785"/>
      <c r="O1071" s="785" t="s">
        <v>26422</v>
      </c>
      <c r="P1071" s="787">
        <v>36.883366000000002</v>
      </c>
      <c r="Q1071" s="787">
        <v>-1.187308</v>
      </c>
      <c r="R1071" s="785" t="s">
        <v>821</v>
      </c>
      <c r="S1071" s="785" t="s">
        <v>2898</v>
      </c>
      <c r="T1071" s="785" t="s">
        <v>3202</v>
      </c>
      <c r="U1071" s="785" t="s">
        <v>8793</v>
      </c>
      <c r="V1071" s="785" t="s">
        <v>2603</v>
      </c>
      <c r="W1071" s="785" t="s">
        <v>2689</v>
      </c>
      <c r="X1071" s="785"/>
      <c r="Y1071" s="615" t="str">
        <f t="shared" si="16"/>
        <v>Biotechno &amp; Services</v>
      </c>
      <c r="Z1071" s="785" t="s">
        <v>2599</v>
      </c>
      <c r="AA1071" s="785" t="s">
        <v>4349</v>
      </c>
      <c r="AB1071" s="785" t="s">
        <v>2605</v>
      </c>
      <c r="AC1071" s="785" t="s">
        <v>2606</v>
      </c>
      <c r="AD1071" s="786">
        <v>44107</v>
      </c>
    </row>
    <row r="1072" spans="1:30" ht="15.75">
      <c r="A1072" s="785" t="s">
        <v>4301</v>
      </c>
      <c r="B1072" s="785" t="s">
        <v>22835</v>
      </c>
      <c r="C1072" s="785" t="s">
        <v>4303</v>
      </c>
      <c r="D1072" s="785" t="s">
        <v>2599</v>
      </c>
      <c r="E1072" s="785" t="s">
        <v>17916</v>
      </c>
      <c r="F1072" s="786">
        <v>43973</v>
      </c>
      <c r="G1072" s="785" t="s">
        <v>22836</v>
      </c>
      <c r="H1072" s="786">
        <v>44043</v>
      </c>
      <c r="I1072" s="785" t="s">
        <v>22837</v>
      </c>
      <c r="J1072" s="785" t="s">
        <v>627</v>
      </c>
      <c r="K1072" s="785" t="s">
        <v>22838</v>
      </c>
      <c r="L1072" s="785" t="s">
        <v>22839</v>
      </c>
      <c r="M1072" s="785"/>
      <c r="N1072" s="785"/>
      <c r="O1072" s="785"/>
      <c r="P1072" s="787">
        <v>36.150599999999997</v>
      </c>
      <c r="Q1072" s="787">
        <v>-0.32003799999999999</v>
      </c>
      <c r="R1072" s="785" t="s">
        <v>695</v>
      </c>
      <c r="S1072" s="785" t="s">
        <v>696</v>
      </c>
      <c r="T1072" s="785" t="s">
        <v>5301</v>
      </c>
      <c r="U1072" s="785" t="s">
        <v>5301</v>
      </c>
      <c r="V1072" s="785" t="s">
        <v>2855</v>
      </c>
      <c r="W1072" s="785" t="s">
        <v>3042</v>
      </c>
      <c r="X1072" s="785" t="s">
        <v>2642</v>
      </c>
      <c r="Y1072" s="615" t="str">
        <f t="shared" si="16"/>
        <v>Samuel Mwangi Juma</v>
      </c>
      <c r="Z1072" s="785" t="s">
        <v>22751</v>
      </c>
      <c r="AA1072" s="785" t="s">
        <v>4349</v>
      </c>
      <c r="AB1072" s="785" t="s">
        <v>2605</v>
      </c>
      <c r="AC1072" s="785" t="s">
        <v>2606</v>
      </c>
      <c r="AD1072" s="786">
        <v>44043</v>
      </c>
    </row>
    <row r="1073" spans="1:30" ht="15.75">
      <c r="A1073" s="785" t="s">
        <v>4301</v>
      </c>
      <c r="B1073" s="785" t="s">
        <v>24816</v>
      </c>
      <c r="C1073" s="785" t="s">
        <v>4303</v>
      </c>
      <c r="D1073" s="785" t="s">
        <v>2599</v>
      </c>
      <c r="E1073" s="785" t="s">
        <v>15808</v>
      </c>
      <c r="F1073" s="786">
        <v>43992</v>
      </c>
      <c r="G1073" s="785" t="s">
        <v>20854</v>
      </c>
      <c r="H1073" s="786">
        <v>44042</v>
      </c>
      <c r="I1073" s="785" t="s">
        <v>24817</v>
      </c>
      <c r="J1073" s="785" t="s">
        <v>629</v>
      </c>
      <c r="K1073" s="785" t="s">
        <v>24818</v>
      </c>
      <c r="L1073" s="785" t="s">
        <v>24819</v>
      </c>
      <c r="M1073" s="785"/>
      <c r="N1073" s="785"/>
      <c r="O1073" s="785" t="s">
        <v>24820</v>
      </c>
      <c r="P1073" s="787">
        <v>37.666158000000003</v>
      </c>
      <c r="Q1073" s="787">
        <v>3.0488000000000001E-2</v>
      </c>
      <c r="R1073" s="785" t="s">
        <v>1104</v>
      </c>
      <c r="S1073" s="785" t="s">
        <v>1277</v>
      </c>
      <c r="T1073" s="785" t="s">
        <v>3402</v>
      </c>
      <c r="U1073" s="785" t="s">
        <v>24821</v>
      </c>
      <c r="V1073" s="785">
        <v>6</v>
      </c>
      <c r="W1073" s="785" t="s">
        <v>2808</v>
      </c>
      <c r="X1073" s="785" t="s">
        <v>24781</v>
      </c>
      <c r="Y1073" s="615" t="str">
        <f t="shared" si="16"/>
        <v>Timothy Murithi</v>
      </c>
      <c r="Z1073" s="785" t="s">
        <v>2599</v>
      </c>
      <c r="AA1073" s="785" t="s">
        <v>4349</v>
      </c>
      <c r="AB1073" s="785" t="s">
        <v>2683</v>
      </c>
      <c r="AC1073" s="785" t="s">
        <v>2606</v>
      </c>
      <c r="AD1073" s="786">
        <v>44127</v>
      </c>
    </row>
    <row r="1074" spans="1:30" ht="15.75">
      <c r="A1074" s="785" t="s">
        <v>4301</v>
      </c>
      <c r="B1074" s="785" t="s">
        <v>20992</v>
      </c>
      <c r="C1074" s="785" t="s">
        <v>4379</v>
      </c>
      <c r="D1074" s="785" t="s">
        <v>2598</v>
      </c>
      <c r="E1074" s="785" t="s">
        <v>5114</v>
      </c>
      <c r="F1074" s="786">
        <v>44033</v>
      </c>
      <c r="G1074" s="785" t="s">
        <v>20993</v>
      </c>
      <c r="H1074" s="786">
        <v>44040</v>
      </c>
      <c r="I1074" s="785" t="s">
        <v>20994</v>
      </c>
      <c r="J1074" s="785" t="s">
        <v>629</v>
      </c>
      <c r="K1074" s="785" t="s">
        <v>2612</v>
      </c>
      <c r="L1074" s="785" t="s">
        <v>20995</v>
      </c>
      <c r="M1074" s="785"/>
      <c r="N1074" s="785"/>
      <c r="O1074" s="785"/>
      <c r="P1074" s="787">
        <v>36.808439</v>
      </c>
      <c r="Q1074" s="787">
        <v>-1.8508009999999999</v>
      </c>
      <c r="R1074" s="785" t="s">
        <v>1325</v>
      </c>
      <c r="S1074" s="785" t="s">
        <v>3088</v>
      </c>
      <c r="T1074" s="785" t="s">
        <v>20996</v>
      </c>
      <c r="U1074" s="785" t="s">
        <v>20996</v>
      </c>
      <c r="V1074" s="785" t="s">
        <v>6015</v>
      </c>
      <c r="W1074" s="785" t="s">
        <v>2608</v>
      </c>
      <c r="X1074" s="785" t="s">
        <v>2664</v>
      </c>
      <c r="Y1074" s="615" t="str">
        <f t="shared" si="16"/>
        <v>Robert</v>
      </c>
      <c r="Z1074" s="785" t="s">
        <v>10380</v>
      </c>
      <c r="AA1074" s="785" t="s">
        <v>5464</v>
      </c>
      <c r="AB1074" s="785" t="s">
        <v>2609</v>
      </c>
      <c r="AC1074" s="785" t="s">
        <v>2610</v>
      </c>
      <c r="AD1074" s="786">
        <v>44033</v>
      </c>
    </row>
    <row r="1075" spans="1:30" ht="15.75">
      <c r="A1075" s="785" t="s">
        <v>4301</v>
      </c>
      <c r="B1075" s="785" t="s">
        <v>6934</v>
      </c>
      <c r="C1075" s="785" t="s">
        <v>4303</v>
      </c>
      <c r="D1075" s="785" t="s">
        <v>2599</v>
      </c>
      <c r="E1075" s="785" t="s">
        <v>6935</v>
      </c>
      <c r="F1075" s="786">
        <v>43994</v>
      </c>
      <c r="G1075" s="785" t="s">
        <v>6936</v>
      </c>
      <c r="H1075" s="786">
        <v>44039</v>
      </c>
      <c r="I1075" s="785" t="s">
        <v>6937</v>
      </c>
      <c r="J1075" s="785" t="s">
        <v>627</v>
      </c>
      <c r="K1075" s="785" t="s">
        <v>2612</v>
      </c>
      <c r="L1075" s="785" t="s">
        <v>6938</v>
      </c>
      <c r="M1075" s="785" t="s">
        <v>6939</v>
      </c>
      <c r="N1075" s="785"/>
      <c r="O1075" s="785"/>
      <c r="P1075" s="787">
        <v>35.370750000000001</v>
      </c>
      <c r="Q1075" s="787">
        <v>0.544628</v>
      </c>
      <c r="R1075" s="785" t="s">
        <v>893</v>
      </c>
      <c r="S1075" s="785" t="s">
        <v>1356</v>
      </c>
      <c r="T1075" s="785" t="s">
        <v>1356</v>
      </c>
      <c r="U1075" s="785" t="s">
        <v>4006</v>
      </c>
      <c r="V1075" s="785" t="s">
        <v>2855</v>
      </c>
      <c r="W1075" s="785" t="s">
        <v>3239</v>
      </c>
      <c r="X1075" s="785" t="s">
        <v>3239</v>
      </c>
      <c r="Y1075" s="615" t="str">
        <f t="shared" si="16"/>
        <v>Daniel Bartilol</v>
      </c>
      <c r="Z1075" s="785" t="s">
        <v>6933</v>
      </c>
      <c r="AA1075" s="785" t="s">
        <v>4314</v>
      </c>
      <c r="AB1075" s="785" t="s">
        <v>2605</v>
      </c>
      <c r="AC1075" s="785" t="s">
        <v>2606</v>
      </c>
      <c r="AD1075" s="786">
        <v>44117</v>
      </c>
    </row>
    <row r="1076" spans="1:30" ht="15.75">
      <c r="A1076" s="785" t="s">
        <v>4301</v>
      </c>
      <c r="B1076" s="785" t="s">
        <v>15298</v>
      </c>
      <c r="C1076" s="785" t="s">
        <v>4303</v>
      </c>
      <c r="D1076" s="785" t="s">
        <v>2599</v>
      </c>
      <c r="E1076" s="785" t="s">
        <v>7631</v>
      </c>
      <c r="F1076" s="786">
        <v>44027</v>
      </c>
      <c r="G1076" s="785" t="s">
        <v>6936</v>
      </c>
      <c r="H1076" s="786">
        <v>44039</v>
      </c>
      <c r="I1076" s="785" t="s">
        <v>15299</v>
      </c>
      <c r="J1076" s="785" t="s">
        <v>629</v>
      </c>
      <c r="K1076" s="785" t="s">
        <v>2612</v>
      </c>
      <c r="L1076" s="785" t="s">
        <v>15300</v>
      </c>
      <c r="M1076" s="785"/>
      <c r="N1076" s="785"/>
      <c r="O1076" s="785"/>
      <c r="P1076" s="787">
        <v>36.774341</v>
      </c>
      <c r="Q1076" s="787">
        <v>-1.403413</v>
      </c>
      <c r="R1076" s="785" t="s">
        <v>1325</v>
      </c>
      <c r="S1076" s="785" t="s">
        <v>1326</v>
      </c>
      <c r="T1076" s="785" t="s">
        <v>1011</v>
      </c>
      <c r="U1076" s="785" t="s">
        <v>1011</v>
      </c>
      <c r="V1076" s="785" t="s">
        <v>6015</v>
      </c>
      <c r="W1076" s="785" t="s">
        <v>2608</v>
      </c>
      <c r="X1076" s="785" t="s">
        <v>15301</v>
      </c>
      <c r="Y1076" s="615" t="str">
        <f t="shared" si="16"/>
        <v>Juius</v>
      </c>
      <c r="Z1076" s="785" t="s">
        <v>15302</v>
      </c>
      <c r="AA1076" s="785" t="s">
        <v>5464</v>
      </c>
      <c r="AB1076" s="785" t="s">
        <v>2609</v>
      </c>
      <c r="AC1076" s="785" t="s">
        <v>2610</v>
      </c>
      <c r="AD1076" s="786">
        <v>44091</v>
      </c>
    </row>
    <row r="1077" spans="1:30" ht="15.75">
      <c r="A1077" s="785" t="s">
        <v>4301</v>
      </c>
      <c r="B1077" s="785" t="s">
        <v>17143</v>
      </c>
      <c r="C1077" s="785" t="s">
        <v>4303</v>
      </c>
      <c r="D1077" s="785" t="s">
        <v>2599</v>
      </c>
      <c r="E1077" s="785" t="s">
        <v>5102</v>
      </c>
      <c r="F1077" s="786">
        <v>44005</v>
      </c>
      <c r="G1077" s="785" t="s">
        <v>6936</v>
      </c>
      <c r="H1077" s="786">
        <v>44039</v>
      </c>
      <c r="I1077" s="785" t="s">
        <v>17144</v>
      </c>
      <c r="J1077" s="785" t="s">
        <v>627</v>
      </c>
      <c r="K1077" s="785" t="s">
        <v>2612</v>
      </c>
      <c r="L1077" s="785" t="s">
        <v>17145</v>
      </c>
      <c r="M1077" s="785"/>
      <c r="N1077" s="785"/>
      <c r="O1077" s="785" t="s">
        <v>17146</v>
      </c>
      <c r="P1077" s="787">
        <v>35.331538000000002</v>
      </c>
      <c r="Q1077" s="787">
        <v>0.50160000000000005</v>
      </c>
      <c r="R1077" s="785" t="s">
        <v>893</v>
      </c>
      <c r="S1077" s="785" t="s">
        <v>2820</v>
      </c>
      <c r="T1077" s="785" t="s">
        <v>2820</v>
      </c>
      <c r="U1077" s="785" t="s">
        <v>17147</v>
      </c>
      <c r="V1077" s="785">
        <v>12</v>
      </c>
      <c r="W1077" s="785" t="s">
        <v>3116</v>
      </c>
      <c r="X1077" s="785" t="s">
        <v>17095</v>
      </c>
      <c r="Y1077" s="615" t="str">
        <f t="shared" si="16"/>
        <v>Luka kiprop maiyo</v>
      </c>
      <c r="Z1077" s="785" t="s">
        <v>2599</v>
      </c>
      <c r="AA1077" s="785" t="s">
        <v>4314</v>
      </c>
      <c r="AB1077" s="785" t="s">
        <v>2605</v>
      </c>
      <c r="AC1077" s="785" t="s">
        <v>2606</v>
      </c>
      <c r="AD1077" s="786">
        <v>44159</v>
      </c>
    </row>
    <row r="1078" spans="1:30" ht="15.75">
      <c r="A1078" s="785" t="s">
        <v>4301</v>
      </c>
      <c r="B1078" s="785" t="s">
        <v>14109</v>
      </c>
      <c r="C1078" s="785" t="s">
        <v>4303</v>
      </c>
      <c r="D1078" s="785" t="s">
        <v>2599</v>
      </c>
      <c r="E1078" s="785" t="s">
        <v>8266</v>
      </c>
      <c r="F1078" s="786">
        <v>43988</v>
      </c>
      <c r="G1078" s="785" t="s">
        <v>14110</v>
      </c>
      <c r="H1078" s="786">
        <v>44037</v>
      </c>
      <c r="I1078" s="785" t="s">
        <v>14111</v>
      </c>
      <c r="J1078" s="785" t="s">
        <v>629</v>
      </c>
      <c r="K1078" s="785" t="s">
        <v>14112</v>
      </c>
      <c r="L1078" s="785" t="s">
        <v>14113</v>
      </c>
      <c r="M1078" s="785"/>
      <c r="N1078" s="785"/>
      <c r="O1078" s="785"/>
      <c r="P1078" s="787">
        <v>35.218913000000001</v>
      </c>
      <c r="Q1078" s="787">
        <v>0.16391800000000001</v>
      </c>
      <c r="R1078" s="785" t="s">
        <v>916</v>
      </c>
      <c r="S1078" s="785" t="s">
        <v>2823</v>
      </c>
      <c r="T1078" s="785" t="s">
        <v>1178</v>
      </c>
      <c r="U1078" s="785" t="s">
        <v>14114</v>
      </c>
      <c r="V1078" s="785" t="s">
        <v>3070</v>
      </c>
      <c r="W1078" s="785" t="s">
        <v>4693</v>
      </c>
      <c r="X1078" s="785" t="s">
        <v>4693</v>
      </c>
      <c r="Y1078" s="615" t="str">
        <f t="shared" si="16"/>
        <v>John Bett</v>
      </c>
      <c r="Z1078" s="785" t="s">
        <v>13863</v>
      </c>
      <c r="AA1078" s="785" t="s">
        <v>4314</v>
      </c>
      <c r="AB1078" s="785" t="s">
        <v>2683</v>
      </c>
      <c r="AC1078" s="785" t="s">
        <v>2606</v>
      </c>
      <c r="AD1078" s="786">
        <v>44043</v>
      </c>
    </row>
    <row r="1079" spans="1:30" ht="15.75">
      <c r="A1079" s="785" t="s">
        <v>4301</v>
      </c>
      <c r="B1079" s="785" t="s">
        <v>25911</v>
      </c>
      <c r="C1079" s="785" t="s">
        <v>4379</v>
      </c>
      <c r="D1079" s="785" t="s">
        <v>2598</v>
      </c>
      <c r="E1079" s="785" t="s">
        <v>13147</v>
      </c>
      <c r="F1079" s="786">
        <v>44014</v>
      </c>
      <c r="G1079" s="785" t="s">
        <v>17625</v>
      </c>
      <c r="H1079" s="786">
        <v>44035</v>
      </c>
      <c r="I1079" s="785" t="s">
        <v>25912</v>
      </c>
      <c r="J1079" s="785" t="s">
        <v>629</v>
      </c>
      <c r="K1079" s="785" t="s">
        <v>25913</v>
      </c>
      <c r="L1079" s="785" t="s">
        <v>25914</v>
      </c>
      <c r="M1079" s="785"/>
      <c r="N1079" s="785"/>
      <c r="O1079" s="785"/>
      <c r="P1079" s="787">
        <v>34.188001999999997</v>
      </c>
      <c r="Q1079" s="787">
        <v>0.449743</v>
      </c>
      <c r="R1079" s="785" t="s">
        <v>1716</v>
      </c>
      <c r="S1079" s="785" t="s">
        <v>1716</v>
      </c>
      <c r="T1079" s="785" t="s">
        <v>3027</v>
      </c>
      <c r="U1079" s="785" t="s">
        <v>25915</v>
      </c>
      <c r="V1079" s="785">
        <v>9</v>
      </c>
      <c r="W1079" s="785" t="s">
        <v>2608</v>
      </c>
      <c r="X1079" s="785" t="s">
        <v>25607</v>
      </c>
      <c r="Y1079" s="615" t="str">
        <f t="shared" si="16"/>
        <v>Zadock</v>
      </c>
      <c r="Z1079" s="785" t="s">
        <v>25916</v>
      </c>
      <c r="AA1079" s="785" t="s">
        <v>5464</v>
      </c>
      <c r="AB1079" s="785" t="s">
        <v>2609</v>
      </c>
      <c r="AC1079" s="785" t="s">
        <v>2610</v>
      </c>
      <c r="AD1079" s="786">
        <v>44039</v>
      </c>
    </row>
    <row r="1080" spans="1:30" ht="15.75">
      <c r="A1080" s="785" t="s">
        <v>4301</v>
      </c>
      <c r="B1080" s="785" t="s">
        <v>31672</v>
      </c>
      <c r="C1080" s="785" t="s">
        <v>4379</v>
      </c>
      <c r="D1080" s="785" t="s">
        <v>4418</v>
      </c>
      <c r="E1080" s="785" t="s">
        <v>8435</v>
      </c>
      <c r="F1080" s="786">
        <v>43997</v>
      </c>
      <c r="G1080" s="785" t="s">
        <v>17625</v>
      </c>
      <c r="H1080" s="786">
        <v>44035</v>
      </c>
      <c r="I1080" s="785" t="s">
        <v>31673</v>
      </c>
      <c r="J1080" s="785" t="s">
        <v>629</v>
      </c>
      <c r="K1080" s="785" t="s">
        <v>31674</v>
      </c>
      <c r="L1080" s="785" t="s">
        <v>31675</v>
      </c>
      <c r="M1080" s="785"/>
      <c r="N1080" s="785"/>
      <c r="O1080" s="785"/>
      <c r="P1080" s="787">
        <v>35.509962999999999</v>
      </c>
      <c r="Q1080" s="787">
        <v>0.127245</v>
      </c>
      <c r="R1080" s="785" t="s">
        <v>893</v>
      </c>
      <c r="S1080" s="785" t="s">
        <v>2820</v>
      </c>
      <c r="T1080" s="785" t="s">
        <v>2820</v>
      </c>
      <c r="U1080" s="785" t="s">
        <v>31676</v>
      </c>
      <c r="V1080" s="785" t="s">
        <v>3004</v>
      </c>
      <c r="W1080" s="785" t="s">
        <v>16397</v>
      </c>
      <c r="X1080" s="785"/>
      <c r="Y1080" s="615" t="str">
        <f t="shared" si="16"/>
        <v>Kichemu Limited</v>
      </c>
      <c r="Z1080" s="785" t="s">
        <v>2599</v>
      </c>
      <c r="AA1080" s="785" t="s">
        <v>4349</v>
      </c>
      <c r="AB1080" s="785" t="s">
        <v>2683</v>
      </c>
      <c r="AC1080" s="785" t="s">
        <v>2606</v>
      </c>
      <c r="AD1080" s="786">
        <v>44035</v>
      </c>
    </row>
    <row r="1081" spans="1:30" ht="15.75">
      <c r="A1081" s="785" t="s">
        <v>4301</v>
      </c>
      <c r="B1081" s="785" t="s">
        <v>31956</v>
      </c>
      <c r="C1081" s="785" t="s">
        <v>4303</v>
      </c>
      <c r="D1081" s="785" t="s">
        <v>2599</v>
      </c>
      <c r="E1081" s="785" t="s">
        <v>10996</v>
      </c>
      <c r="F1081" s="786">
        <v>43984</v>
      </c>
      <c r="G1081" s="785" t="s">
        <v>17625</v>
      </c>
      <c r="H1081" s="786">
        <v>44035</v>
      </c>
      <c r="I1081" s="785" t="s">
        <v>31957</v>
      </c>
      <c r="J1081" s="785" t="s">
        <v>629</v>
      </c>
      <c r="K1081" s="785" t="s">
        <v>2612</v>
      </c>
      <c r="L1081" s="785" t="s">
        <v>31958</v>
      </c>
      <c r="M1081" s="785"/>
      <c r="N1081" s="785"/>
      <c r="O1081" s="785"/>
      <c r="P1081" s="787">
        <v>37.109428000000001</v>
      </c>
      <c r="Q1081" s="787">
        <v>-0.584592</v>
      </c>
      <c r="R1081" s="785" t="s">
        <v>1056</v>
      </c>
      <c r="S1081" s="785" t="s">
        <v>1289</v>
      </c>
      <c r="T1081" s="785" t="s">
        <v>3350</v>
      </c>
      <c r="U1081" s="785" t="s">
        <v>31959</v>
      </c>
      <c r="V1081" s="785">
        <v>10</v>
      </c>
      <c r="W1081" s="785" t="s">
        <v>3511</v>
      </c>
      <c r="X1081" s="785"/>
      <c r="Y1081" s="615" t="str">
        <f t="shared" si="16"/>
        <v>Sakaki Natural Renewable Energy Center</v>
      </c>
      <c r="Z1081" s="785" t="s">
        <v>2599</v>
      </c>
      <c r="AA1081" s="785" t="s">
        <v>4349</v>
      </c>
      <c r="AB1081" s="785" t="s">
        <v>2605</v>
      </c>
      <c r="AC1081" s="785" t="s">
        <v>2606</v>
      </c>
      <c r="AD1081" s="786">
        <v>44036</v>
      </c>
    </row>
    <row r="1082" spans="1:30" ht="15.75">
      <c r="A1082" s="785" t="s">
        <v>4301</v>
      </c>
      <c r="B1082" s="785" t="s">
        <v>15436</v>
      </c>
      <c r="C1082" s="785" t="s">
        <v>4303</v>
      </c>
      <c r="D1082" s="785" t="s">
        <v>2599</v>
      </c>
      <c r="E1082" s="785" t="s">
        <v>10875</v>
      </c>
      <c r="F1082" s="786">
        <v>44020</v>
      </c>
      <c r="G1082" s="785" t="s">
        <v>15437</v>
      </c>
      <c r="H1082" s="786">
        <v>44034</v>
      </c>
      <c r="I1082" s="785" t="s">
        <v>15438</v>
      </c>
      <c r="J1082" s="785" t="s">
        <v>629</v>
      </c>
      <c r="K1082" s="785" t="s">
        <v>2612</v>
      </c>
      <c r="L1082" s="785" t="s">
        <v>15439</v>
      </c>
      <c r="M1082" s="785"/>
      <c r="N1082" s="785"/>
      <c r="O1082" s="785"/>
      <c r="P1082" s="787">
        <v>36.639040000000001</v>
      </c>
      <c r="Q1082" s="787">
        <v>-1.3547400000000001</v>
      </c>
      <c r="R1082" s="785" t="s">
        <v>1325</v>
      </c>
      <c r="S1082" s="785" t="s">
        <v>3127</v>
      </c>
      <c r="T1082" s="785" t="s">
        <v>2861</v>
      </c>
      <c r="U1082" s="785" t="s">
        <v>2921</v>
      </c>
      <c r="V1082" s="785">
        <v>9</v>
      </c>
      <c r="W1082" s="785" t="s">
        <v>2608</v>
      </c>
      <c r="X1082" s="785" t="s">
        <v>15396</v>
      </c>
      <c r="Y1082" s="615" t="str">
        <f t="shared" si="16"/>
        <v>Julius</v>
      </c>
      <c r="Z1082" s="785" t="s">
        <v>15302</v>
      </c>
      <c r="AA1082" s="785" t="s">
        <v>5464</v>
      </c>
      <c r="AB1082" s="785" t="s">
        <v>2609</v>
      </c>
      <c r="AC1082" s="785" t="s">
        <v>2610</v>
      </c>
      <c r="AD1082" s="786">
        <v>44091</v>
      </c>
    </row>
    <row r="1083" spans="1:30" ht="15.75">
      <c r="A1083" s="785" t="s">
        <v>4301</v>
      </c>
      <c r="B1083" s="785" t="s">
        <v>18831</v>
      </c>
      <c r="C1083" s="785" t="s">
        <v>4303</v>
      </c>
      <c r="D1083" s="785" t="s">
        <v>2599</v>
      </c>
      <c r="E1083" s="785" t="s">
        <v>10875</v>
      </c>
      <c r="F1083" s="786">
        <v>44020</v>
      </c>
      <c r="G1083" s="785" t="s">
        <v>15437</v>
      </c>
      <c r="H1083" s="786">
        <v>44034</v>
      </c>
      <c r="I1083" s="785" t="s">
        <v>18832</v>
      </c>
      <c r="J1083" s="785" t="s">
        <v>629</v>
      </c>
      <c r="K1083" s="785" t="s">
        <v>18833</v>
      </c>
      <c r="L1083" s="785" t="s">
        <v>18834</v>
      </c>
      <c r="M1083" s="785"/>
      <c r="N1083" s="785"/>
      <c r="O1083" s="785"/>
      <c r="P1083" s="787">
        <v>39.535814999999999</v>
      </c>
      <c r="Q1083" s="787">
        <v>-4.1909380000000001</v>
      </c>
      <c r="R1083" s="785" t="s">
        <v>3628</v>
      </c>
      <c r="S1083" s="785" t="s">
        <v>3629</v>
      </c>
      <c r="T1083" s="785" t="s">
        <v>18835</v>
      </c>
      <c r="U1083" s="785" t="s">
        <v>18836</v>
      </c>
      <c r="V1083" s="785" t="s">
        <v>3004</v>
      </c>
      <c r="W1083" s="785" t="s">
        <v>6927</v>
      </c>
      <c r="X1083" s="785" t="s">
        <v>2837</v>
      </c>
      <c r="Y1083" s="615" t="str">
        <f t="shared" si="16"/>
        <v>Nicholas Mwaengo</v>
      </c>
      <c r="Z1083" s="785" t="s">
        <v>15181</v>
      </c>
      <c r="AA1083" s="785" t="s">
        <v>4314</v>
      </c>
      <c r="AB1083" s="785" t="s">
        <v>2683</v>
      </c>
      <c r="AC1083" s="785" t="s">
        <v>2606</v>
      </c>
      <c r="AD1083" s="786">
        <v>44034</v>
      </c>
    </row>
    <row r="1084" spans="1:30" ht="15.75">
      <c r="A1084" s="785" t="s">
        <v>4301</v>
      </c>
      <c r="B1084" s="785" t="s">
        <v>20444</v>
      </c>
      <c r="C1084" s="785" t="s">
        <v>4379</v>
      </c>
      <c r="D1084" s="785" t="s">
        <v>4418</v>
      </c>
      <c r="E1084" s="785" t="s">
        <v>10233</v>
      </c>
      <c r="F1084" s="786">
        <v>44000</v>
      </c>
      <c r="G1084" s="785" t="s">
        <v>15437</v>
      </c>
      <c r="H1084" s="786">
        <v>44034</v>
      </c>
      <c r="I1084" s="785" t="s">
        <v>20445</v>
      </c>
      <c r="J1084" s="785" t="s">
        <v>627</v>
      </c>
      <c r="K1084" s="785" t="s">
        <v>2612</v>
      </c>
      <c r="L1084" s="785" t="s">
        <v>20446</v>
      </c>
      <c r="M1084" s="785"/>
      <c r="N1084" s="785"/>
      <c r="O1084" s="785"/>
      <c r="P1084" s="787">
        <v>35.19867</v>
      </c>
      <c r="Q1084" s="787">
        <v>-0.67273799999999995</v>
      </c>
      <c r="R1084" s="785" t="s">
        <v>1623</v>
      </c>
      <c r="S1084" s="785" t="s">
        <v>3371</v>
      </c>
      <c r="T1084" s="785" t="s">
        <v>3786</v>
      </c>
      <c r="U1084" s="785" t="s">
        <v>3786</v>
      </c>
      <c r="V1084" s="785" t="s">
        <v>6703</v>
      </c>
      <c r="W1084" s="785" t="s">
        <v>2760</v>
      </c>
      <c r="X1084" s="785" t="s">
        <v>2760</v>
      </c>
      <c r="Y1084" s="615" t="str">
        <f t="shared" si="16"/>
        <v>Philip Kurgat</v>
      </c>
      <c r="Z1084" s="785" t="s">
        <v>2599</v>
      </c>
      <c r="AA1084" s="785" t="s">
        <v>4314</v>
      </c>
      <c r="AB1084" s="785" t="s">
        <v>2683</v>
      </c>
      <c r="AC1084" s="785" t="s">
        <v>2606</v>
      </c>
      <c r="AD1084" s="786">
        <v>44036</v>
      </c>
    </row>
    <row r="1085" spans="1:30" ht="15.75">
      <c r="A1085" s="785" t="s">
        <v>4301</v>
      </c>
      <c r="B1085" s="785" t="s">
        <v>32257</v>
      </c>
      <c r="C1085" s="785" t="s">
        <v>4303</v>
      </c>
      <c r="D1085" s="785" t="s">
        <v>2599</v>
      </c>
      <c r="E1085" s="785" t="s">
        <v>7049</v>
      </c>
      <c r="F1085" s="786">
        <v>44024</v>
      </c>
      <c r="G1085" s="785" t="s">
        <v>15437</v>
      </c>
      <c r="H1085" s="786">
        <v>44034</v>
      </c>
      <c r="I1085" s="785" t="s">
        <v>32258</v>
      </c>
      <c r="J1085" s="785" t="s">
        <v>627</v>
      </c>
      <c r="K1085" s="785" t="s">
        <v>32259</v>
      </c>
      <c r="L1085" s="785" t="s">
        <v>32260</v>
      </c>
      <c r="M1085" s="785"/>
      <c r="N1085" s="785"/>
      <c r="O1085" s="785"/>
      <c r="P1085" s="787">
        <v>36.723827</v>
      </c>
      <c r="Q1085" s="787">
        <v>-1.4080870000000001</v>
      </c>
      <c r="R1085" s="785" t="s">
        <v>1325</v>
      </c>
      <c r="S1085" s="785" t="s">
        <v>1326</v>
      </c>
      <c r="T1085" s="785" t="s">
        <v>3089</v>
      </c>
      <c r="U1085" s="785" t="s">
        <v>32261</v>
      </c>
      <c r="V1085" s="785" t="s">
        <v>3070</v>
      </c>
      <c r="W1085" s="785" t="s">
        <v>4026</v>
      </c>
      <c r="X1085" s="785"/>
      <c r="Y1085" s="615" t="str">
        <f t="shared" si="16"/>
        <v>Joram Gathogo Mutahi</v>
      </c>
      <c r="Z1085" s="785" t="s">
        <v>2599</v>
      </c>
      <c r="AA1085" s="785" t="s">
        <v>4314</v>
      </c>
      <c r="AB1085" s="785" t="s">
        <v>2605</v>
      </c>
      <c r="AC1085" s="785" t="s">
        <v>2606</v>
      </c>
      <c r="AD1085" s="786">
        <v>44036</v>
      </c>
    </row>
    <row r="1086" spans="1:30" ht="15.75">
      <c r="A1086" s="785" t="s">
        <v>4301</v>
      </c>
      <c r="B1086" s="785" t="s">
        <v>5112</v>
      </c>
      <c r="C1086" s="785" t="s">
        <v>4379</v>
      </c>
      <c r="D1086" s="785" t="s">
        <v>2598</v>
      </c>
      <c r="E1086" s="785" t="s">
        <v>5113</v>
      </c>
      <c r="F1086" s="786">
        <v>44017</v>
      </c>
      <c r="G1086" s="785" t="s">
        <v>5114</v>
      </c>
      <c r="H1086" s="786">
        <v>44033</v>
      </c>
      <c r="I1086" s="785" t="s">
        <v>5115</v>
      </c>
      <c r="J1086" s="785" t="s">
        <v>629</v>
      </c>
      <c r="K1086" s="785" t="s">
        <v>5116</v>
      </c>
      <c r="L1086" s="785" t="s">
        <v>5117</v>
      </c>
      <c r="M1086" s="785"/>
      <c r="N1086" s="785"/>
      <c r="O1086" s="785"/>
      <c r="P1086" s="787">
        <v>37.142808000000002</v>
      </c>
      <c r="Q1086" s="787">
        <v>-1.0538369999999999</v>
      </c>
      <c r="R1086" s="785" t="s">
        <v>821</v>
      </c>
      <c r="S1086" s="785" t="s">
        <v>2791</v>
      </c>
      <c r="T1086" s="785" t="s">
        <v>2702</v>
      </c>
      <c r="U1086" s="785" t="s">
        <v>5068</v>
      </c>
      <c r="V1086" s="785" t="s">
        <v>3070</v>
      </c>
      <c r="W1086" s="785" t="s">
        <v>2693</v>
      </c>
      <c r="X1086" s="785" t="s">
        <v>2786</v>
      </c>
      <c r="Y1086" s="615" t="str">
        <f t="shared" si="16"/>
        <v>Andcol  Enterprises</v>
      </c>
      <c r="Z1086" s="785" t="s">
        <v>5100</v>
      </c>
      <c r="AA1086" s="785" t="s">
        <v>4349</v>
      </c>
      <c r="AB1086" s="785" t="s">
        <v>2605</v>
      </c>
      <c r="AC1086" s="785" t="s">
        <v>2606</v>
      </c>
      <c r="AD1086" s="786">
        <v>44033</v>
      </c>
    </row>
    <row r="1087" spans="1:30" ht="15.75">
      <c r="A1087" s="785" t="s">
        <v>4301</v>
      </c>
      <c r="B1087" s="785" t="s">
        <v>20326</v>
      </c>
      <c r="C1087" s="785" t="s">
        <v>4303</v>
      </c>
      <c r="D1087" s="785" t="s">
        <v>2599</v>
      </c>
      <c r="E1087" s="785" t="s">
        <v>7027</v>
      </c>
      <c r="F1087" s="786">
        <v>43999</v>
      </c>
      <c r="G1087" s="785" t="s">
        <v>5114</v>
      </c>
      <c r="H1087" s="786">
        <v>44033</v>
      </c>
      <c r="I1087" s="785" t="s">
        <v>20327</v>
      </c>
      <c r="J1087" s="785" t="s">
        <v>627</v>
      </c>
      <c r="K1087" s="785" t="s">
        <v>2612</v>
      </c>
      <c r="L1087" s="785" t="s">
        <v>20328</v>
      </c>
      <c r="M1087" s="785"/>
      <c r="N1087" s="785"/>
      <c r="O1087" s="785"/>
      <c r="P1087" s="787">
        <v>35.254275</v>
      </c>
      <c r="Q1087" s="787">
        <v>-0.36616399999999999</v>
      </c>
      <c r="R1087" s="785" t="s">
        <v>2053</v>
      </c>
      <c r="S1087" s="785" t="s">
        <v>2054</v>
      </c>
      <c r="T1087" s="785" t="s">
        <v>2054</v>
      </c>
      <c r="U1087" s="785" t="s">
        <v>3749</v>
      </c>
      <c r="V1087" s="785" t="s">
        <v>3004</v>
      </c>
      <c r="W1087" s="785" t="s">
        <v>2760</v>
      </c>
      <c r="X1087" s="785" t="s">
        <v>2760</v>
      </c>
      <c r="Y1087" s="615" t="str">
        <f t="shared" si="16"/>
        <v>Philip Kurgat</v>
      </c>
      <c r="Z1087" s="785" t="s">
        <v>2599</v>
      </c>
      <c r="AA1087" s="785" t="s">
        <v>4314</v>
      </c>
      <c r="AB1087" s="785" t="s">
        <v>2683</v>
      </c>
      <c r="AC1087" s="785" t="s">
        <v>2606</v>
      </c>
      <c r="AD1087" s="786">
        <v>44036</v>
      </c>
    </row>
    <row r="1088" spans="1:30" ht="15.75">
      <c r="A1088" s="785" t="s">
        <v>4301</v>
      </c>
      <c r="B1088" s="785" t="s">
        <v>21854</v>
      </c>
      <c r="C1088" s="785" t="s">
        <v>4303</v>
      </c>
      <c r="D1088" s="785" t="s">
        <v>2599</v>
      </c>
      <c r="E1088" s="785" t="s">
        <v>15808</v>
      </c>
      <c r="F1088" s="786">
        <v>43992</v>
      </c>
      <c r="G1088" s="785" t="s">
        <v>5114</v>
      </c>
      <c r="H1088" s="786">
        <v>44033</v>
      </c>
      <c r="I1088" s="785" t="s">
        <v>21855</v>
      </c>
      <c r="J1088" s="785" t="s">
        <v>629</v>
      </c>
      <c r="K1088" s="785" t="s">
        <v>21856</v>
      </c>
      <c r="L1088" s="785" t="s">
        <v>21857</v>
      </c>
      <c r="M1088" s="785"/>
      <c r="N1088" s="785"/>
      <c r="O1088" s="785"/>
      <c r="P1088" s="787">
        <v>40.010902999999999</v>
      </c>
      <c r="Q1088" s="787">
        <v>-3.3159149999999999</v>
      </c>
      <c r="R1088" s="785" t="s">
        <v>1671</v>
      </c>
      <c r="S1088" s="785" t="s">
        <v>2686</v>
      </c>
      <c r="T1088" s="785" t="s">
        <v>3908</v>
      </c>
      <c r="U1088" s="785" t="s">
        <v>21858</v>
      </c>
      <c r="V1088" s="785">
        <v>6</v>
      </c>
      <c r="W1088" s="785" t="s">
        <v>21859</v>
      </c>
      <c r="X1088" s="785" t="s">
        <v>3512</v>
      </c>
      <c r="Y1088" s="615" t="str">
        <f t="shared" si="16"/>
        <v>Samson Sirya</v>
      </c>
      <c r="Z1088" s="785" t="s">
        <v>21860</v>
      </c>
      <c r="AA1088" s="785" t="s">
        <v>4314</v>
      </c>
      <c r="AB1088" s="785" t="s">
        <v>2605</v>
      </c>
      <c r="AC1088" s="785" t="s">
        <v>2606</v>
      </c>
      <c r="AD1088" s="786">
        <v>44033</v>
      </c>
    </row>
    <row r="1089" spans="1:30" ht="15.75">
      <c r="A1089" s="785" t="s">
        <v>4301</v>
      </c>
      <c r="B1089" s="785" t="s">
        <v>21861</v>
      </c>
      <c r="C1089" s="785" t="s">
        <v>4379</v>
      </c>
      <c r="D1089" s="785" t="s">
        <v>2598</v>
      </c>
      <c r="E1089" s="785" t="s">
        <v>7032</v>
      </c>
      <c r="F1089" s="786">
        <v>43998</v>
      </c>
      <c r="G1089" s="785" t="s">
        <v>5114</v>
      </c>
      <c r="H1089" s="786">
        <v>44033</v>
      </c>
      <c r="I1089" s="785" t="s">
        <v>21862</v>
      </c>
      <c r="J1089" s="785" t="s">
        <v>629</v>
      </c>
      <c r="K1089" s="785" t="s">
        <v>21863</v>
      </c>
      <c r="L1089" s="785" t="s">
        <v>21864</v>
      </c>
      <c r="M1089" s="785"/>
      <c r="N1089" s="785"/>
      <c r="O1089" s="785"/>
      <c r="P1089" s="787">
        <v>40.011448000000001</v>
      </c>
      <c r="Q1089" s="787">
        <v>-3.3166169999999999</v>
      </c>
      <c r="R1089" s="785" t="s">
        <v>1671</v>
      </c>
      <c r="S1089" s="785" t="s">
        <v>2686</v>
      </c>
      <c r="T1089" s="785" t="s">
        <v>3908</v>
      </c>
      <c r="U1089" s="785" t="s">
        <v>21865</v>
      </c>
      <c r="V1089" s="785">
        <v>6</v>
      </c>
      <c r="W1089" s="785" t="s">
        <v>21859</v>
      </c>
      <c r="X1089" s="785" t="s">
        <v>3512</v>
      </c>
      <c r="Y1089" s="615" t="str">
        <f t="shared" si="16"/>
        <v>Samson Sirya</v>
      </c>
      <c r="Z1089" s="785" t="s">
        <v>21866</v>
      </c>
      <c r="AA1089" s="785" t="s">
        <v>4314</v>
      </c>
      <c r="AB1089" s="785" t="s">
        <v>2605</v>
      </c>
      <c r="AC1089" s="785" t="s">
        <v>2606</v>
      </c>
      <c r="AD1089" s="786">
        <v>44033</v>
      </c>
    </row>
    <row r="1090" spans="1:30" ht="15.75">
      <c r="A1090" s="785" t="s">
        <v>4301</v>
      </c>
      <c r="B1090" s="785" t="s">
        <v>12573</v>
      </c>
      <c r="C1090" s="785" t="s">
        <v>4379</v>
      </c>
      <c r="D1090" s="785" t="s">
        <v>2598</v>
      </c>
      <c r="E1090" s="785" t="s">
        <v>5103</v>
      </c>
      <c r="F1090" s="786">
        <v>44022</v>
      </c>
      <c r="G1090" s="785" t="s">
        <v>12574</v>
      </c>
      <c r="H1090" s="786">
        <v>44032</v>
      </c>
      <c r="I1090" s="785" t="s">
        <v>12575</v>
      </c>
      <c r="J1090" s="785" t="s">
        <v>627</v>
      </c>
      <c r="K1090" s="785" t="s">
        <v>12576</v>
      </c>
      <c r="L1090" s="785" t="s">
        <v>12577</v>
      </c>
      <c r="M1090" s="785"/>
      <c r="N1090" s="785"/>
      <c r="O1090" s="785"/>
      <c r="P1090" s="787">
        <v>37.078975999999997</v>
      </c>
      <c r="Q1090" s="787">
        <v>-0.37692799999999999</v>
      </c>
      <c r="R1090" s="785" t="s">
        <v>1056</v>
      </c>
      <c r="S1090" s="785" t="s">
        <v>2893</v>
      </c>
      <c r="T1090" s="785" t="s">
        <v>2893</v>
      </c>
      <c r="U1090" s="785" t="s">
        <v>3564</v>
      </c>
      <c r="V1090" s="785" t="s">
        <v>6015</v>
      </c>
      <c r="W1090" s="785" t="s">
        <v>2608</v>
      </c>
      <c r="X1090" s="785" t="s">
        <v>3179</v>
      </c>
      <c r="Y1090" s="615" t="str">
        <f t="shared" ref="Y1090:Y1153" si="17">IF(X1090="",W1090,X1090)</f>
        <v>James Musyoka</v>
      </c>
      <c r="Z1090" s="785" t="s">
        <v>6002</v>
      </c>
      <c r="AA1090" s="785" t="s">
        <v>5464</v>
      </c>
      <c r="AB1090" s="785" t="s">
        <v>2609</v>
      </c>
      <c r="AC1090" s="785" t="s">
        <v>2610</v>
      </c>
      <c r="AD1090" s="786">
        <v>44022</v>
      </c>
    </row>
    <row r="1091" spans="1:30" ht="15.75">
      <c r="A1091" s="785" t="s">
        <v>4301</v>
      </c>
      <c r="B1091" s="785" t="s">
        <v>18161</v>
      </c>
      <c r="C1091" s="785" t="s">
        <v>4303</v>
      </c>
      <c r="D1091" s="785" t="s">
        <v>2599</v>
      </c>
      <c r="E1091" s="785" t="s">
        <v>15847</v>
      </c>
      <c r="F1091" s="786">
        <v>43941</v>
      </c>
      <c r="G1091" s="785" t="s">
        <v>12574</v>
      </c>
      <c r="H1091" s="786">
        <v>44032</v>
      </c>
      <c r="I1091" s="785" t="s">
        <v>18162</v>
      </c>
      <c r="J1091" s="785" t="s">
        <v>629</v>
      </c>
      <c r="K1091" s="785" t="s">
        <v>18163</v>
      </c>
      <c r="L1091" s="785" t="s">
        <v>18164</v>
      </c>
      <c r="M1091" s="785"/>
      <c r="N1091" s="785"/>
      <c r="O1091" s="785" t="s">
        <v>18165</v>
      </c>
      <c r="P1091" s="787">
        <v>39.699599999999997</v>
      </c>
      <c r="Q1091" s="787">
        <v>-4.0478069999999997</v>
      </c>
      <c r="R1091" s="785" t="s">
        <v>2654</v>
      </c>
      <c r="S1091" s="785" t="s">
        <v>3945</v>
      </c>
      <c r="T1091" s="785" t="s">
        <v>18166</v>
      </c>
      <c r="U1091" s="785" t="s">
        <v>18166</v>
      </c>
      <c r="V1091" s="785" t="s">
        <v>3174</v>
      </c>
      <c r="W1091" s="785" t="s">
        <v>18167</v>
      </c>
      <c r="X1091" s="785" t="s">
        <v>15183</v>
      </c>
      <c r="Y1091" s="615" t="str">
        <f t="shared" si="17"/>
        <v>Mwayaona Ndegwa Ngumbau</v>
      </c>
      <c r="Z1091" s="785" t="s">
        <v>2599</v>
      </c>
      <c r="AA1091" s="785" t="s">
        <v>4314</v>
      </c>
      <c r="AB1091" s="785" t="s">
        <v>2605</v>
      </c>
      <c r="AC1091" s="785" t="s">
        <v>2606</v>
      </c>
      <c r="AD1091" s="786">
        <v>44032</v>
      </c>
    </row>
    <row r="1092" spans="1:30" ht="15.75">
      <c r="A1092" s="785" t="s">
        <v>4301</v>
      </c>
      <c r="B1092" s="785" t="s">
        <v>19596</v>
      </c>
      <c r="C1092" s="785" t="s">
        <v>4303</v>
      </c>
      <c r="D1092" s="785" t="s">
        <v>2599</v>
      </c>
      <c r="E1092" s="785" t="s">
        <v>19597</v>
      </c>
      <c r="F1092" s="786">
        <v>43987</v>
      </c>
      <c r="G1092" s="785" t="s">
        <v>12574</v>
      </c>
      <c r="H1092" s="786">
        <v>44032</v>
      </c>
      <c r="I1092" s="785" t="s">
        <v>19598</v>
      </c>
      <c r="J1092" s="785" t="s">
        <v>627</v>
      </c>
      <c r="K1092" s="785" t="s">
        <v>2612</v>
      </c>
      <c r="L1092" s="785" t="s">
        <v>19599</v>
      </c>
      <c r="M1092" s="785"/>
      <c r="N1092" s="785"/>
      <c r="O1092" s="785"/>
      <c r="P1092" s="787">
        <v>36.48068</v>
      </c>
      <c r="Q1092" s="787">
        <v>-0.73963299999999998</v>
      </c>
      <c r="R1092" s="785" t="s">
        <v>695</v>
      </c>
      <c r="S1092" s="785" t="s">
        <v>1996</v>
      </c>
      <c r="T1092" s="785" t="s">
        <v>1996</v>
      </c>
      <c r="U1092" s="785" t="s">
        <v>3166</v>
      </c>
      <c r="V1092" s="785" t="s">
        <v>3004</v>
      </c>
      <c r="W1092" s="785" t="s">
        <v>3305</v>
      </c>
      <c r="X1092" s="785" t="s">
        <v>3627</v>
      </c>
      <c r="Y1092" s="615" t="str">
        <f t="shared" si="17"/>
        <v>Peter Kamau</v>
      </c>
      <c r="Z1092" s="785" t="s">
        <v>19600</v>
      </c>
      <c r="AA1092" s="785" t="s">
        <v>4349</v>
      </c>
      <c r="AB1092" s="785" t="s">
        <v>2605</v>
      </c>
      <c r="AC1092" s="785" t="s">
        <v>2606</v>
      </c>
      <c r="AD1092" s="786">
        <v>44109</v>
      </c>
    </row>
    <row r="1093" spans="1:30" ht="15.75">
      <c r="A1093" s="785" t="s">
        <v>4301</v>
      </c>
      <c r="B1093" s="785" t="s">
        <v>21876</v>
      </c>
      <c r="C1093" s="785" t="s">
        <v>4303</v>
      </c>
      <c r="D1093" s="785" t="s">
        <v>2599</v>
      </c>
      <c r="E1093" s="785" t="s">
        <v>7369</v>
      </c>
      <c r="F1093" s="786">
        <v>43971</v>
      </c>
      <c r="G1093" s="785" t="s">
        <v>12574</v>
      </c>
      <c r="H1093" s="786">
        <v>44032</v>
      </c>
      <c r="I1093" s="785" t="s">
        <v>21877</v>
      </c>
      <c r="J1093" s="785" t="s">
        <v>629</v>
      </c>
      <c r="K1093" s="785" t="s">
        <v>21878</v>
      </c>
      <c r="L1093" s="785" t="s">
        <v>21879</v>
      </c>
      <c r="M1093" s="785"/>
      <c r="N1093" s="785"/>
      <c r="O1093" s="785"/>
      <c r="P1093" s="787">
        <v>39.743408000000002</v>
      </c>
      <c r="Q1093" s="787">
        <v>-3.9329200000000002</v>
      </c>
      <c r="R1093" s="785" t="s">
        <v>1671</v>
      </c>
      <c r="S1093" s="785" t="s">
        <v>3084</v>
      </c>
      <c r="T1093" s="785" t="s">
        <v>18825</v>
      </c>
      <c r="U1093" s="785" t="s">
        <v>21880</v>
      </c>
      <c r="V1093" s="785">
        <v>8</v>
      </c>
      <c r="W1093" s="785" t="s">
        <v>21859</v>
      </c>
      <c r="X1093" s="785" t="s">
        <v>3512</v>
      </c>
      <c r="Y1093" s="615" t="str">
        <f t="shared" si="17"/>
        <v>Samson Sirya</v>
      </c>
      <c r="Z1093" s="785" t="s">
        <v>21881</v>
      </c>
      <c r="AA1093" s="785" t="s">
        <v>4314</v>
      </c>
      <c r="AB1093" s="785" t="s">
        <v>2605</v>
      </c>
      <c r="AC1093" s="785" t="s">
        <v>2606</v>
      </c>
      <c r="AD1093" s="786">
        <v>44032</v>
      </c>
    </row>
    <row r="1094" spans="1:30" ht="15.75">
      <c r="A1094" s="785" t="s">
        <v>4301</v>
      </c>
      <c r="B1094" s="785" t="s">
        <v>20976</v>
      </c>
      <c r="C1094" s="785" t="s">
        <v>4303</v>
      </c>
      <c r="D1094" s="785" t="s">
        <v>2599</v>
      </c>
      <c r="E1094" s="785" t="s">
        <v>5103</v>
      </c>
      <c r="F1094" s="786">
        <v>44022</v>
      </c>
      <c r="G1094" s="785" t="s">
        <v>20977</v>
      </c>
      <c r="H1094" s="786">
        <v>44031</v>
      </c>
      <c r="I1094" s="785" t="s">
        <v>20978</v>
      </c>
      <c r="J1094" s="785" t="s">
        <v>629</v>
      </c>
      <c r="K1094" s="785" t="s">
        <v>2612</v>
      </c>
      <c r="L1094" s="785" t="s">
        <v>20979</v>
      </c>
      <c r="M1094" s="785"/>
      <c r="N1094" s="785"/>
      <c r="O1094" s="785"/>
      <c r="P1094" s="787">
        <v>38.361604999999997</v>
      </c>
      <c r="Q1094" s="787">
        <v>-3.341132</v>
      </c>
      <c r="R1094" s="785" t="s">
        <v>766</v>
      </c>
      <c r="S1094" s="785" t="s">
        <v>767</v>
      </c>
      <c r="T1094" s="785" t="s">
        <v>20980</v>
      </c>
      <c r="U1094" s="785" t="s">
        <v>2744</v>
      </c>
      <c r="V1094" s="785">
        <v>9</v>
      </c>
      <c r="W1094" s="785" t="s">
        <v>2608</v>
      </c>
      <c r="X1094" s="785" t="s">
        <v>2664</v>
      </c>
      <c r="Y1094" s="615" t="str">
        <f t="shared" si="17"/>
        <v>Robert</v>
      </c>
      <c r="Z1094" s="785" t="s">
        <v>10380</v>
      </c>
      <c r="AA1094" s="785" t="s">
        <v>5464</v>
      </c>
      <c r="AB1094" s="785" t="s">
        <v>2609</v>
      </c>
      <c r="AC1094" s="785" t="s">
        <v>2610</v>
      </c>
      <c r="AD1094" s="786">
        <v>44022</v>
      </c>
    </row>
    <row r="1095" spans="1:30" ht="15.75">
      <c r="A1095" s="785" t="s">
        <v>4301</v>
      </c>
      <c r="B1095" s="785" t="s">
        <v>22097</v>
      </c>
      <c r="C1095" s="785" t="s">
        <v>4303</v>
      </c>
      <c r="D1095" s="785" t="s">
        <v>2599</v>
      </c>
      <c r="E1095" s="785" t="s">
        <v>7360</v>
      </c>
      <c r="F1095" s="786">
        <v>44013</v>
      </c>
      <c r="G1095" s="785" t="s">
        <v>20977</v>
      </c>
      <c r="H1095" s="786">
        <v>44031</v>
      </c>
      <c r="I1095" s="785" t="s">
        <v>22098</v>
      </c>
      <c r="J1095" s="785" t="s">
        <v>627</v>
      </c>
      <c r="K1095" s="785" t="s">
        <v>22099</v>
      </c>
      <c r="L1095" s="785" t="s">
        <v>22100</v>
      </c>
      <c r="M1095" s="785" t="s">
        <v>22101</v>
      </c>
      <c r="N1095" s="785"/>
      <c r="O1095" s="785" t="s">
        <v>22102</v>
      </c>
      <c r="P1095" s="787">
        <v>37.845407999999999</v>
      </c>
      <c r="Q1095" s="787">
        <v>1.1303000000000001E-2</v>
      </c>
      <c r="R1095" s="785" t="s">
        <v>1104</v>
      </c>
      <c r="S1095" s="785" t="s">
        <v>1277</v>
      </c>
      <c r="T1095" s="785" t="s">
        <v>22103</v>
      </c>
      <c r="U1095" s="785" t="s">
        <v>22104</v>
      </c>
      <c r="V1095" s="785" t="s">
        <v>2855</v>
      </c>
      <c r="W1095" s="785" t="s">
        <v>2808</v>
      </c>
      <c r="X1095" s="785" t="s">
        <v>3576</v>
      </c>
      <c r="Y1095" s="615" t="str">
        <f t="shared" si="17"/>
        <v>Samuel Kirimi</v>
      </c>
      <c r="Z1095" s="785" t="s">
        <v>22105</v>
      </c>
      <c r="AA1095" s="785" t="s">
        <v>4349</v>
      </c>
      <c r="AB1095" s="785" t="s">
        <v>2683</v>
      </c>
      <c r="AC1095" s="785" t="s">
        <v>2606</v>
      </c>
      <c r="AD1095" s="786">
        <v>44045</v>
      </c>
    </row>
    <row r="1096" spans="1:30" ht="15.75">
      <c r="A1096" s="785" t="s">
        <v>4301</v>
      </c>
      <c r="B1096" s="785" t="s">
        <v>10874</v>
      </c>
      <c r="C1096" s="785" t="s">
        <v>4303</v>
      </c>
      <c r="D1096" s="785" t="s">
        <v>2599</v>
      </c>
      <c r="E1096" s="785" t="s">
        <v>10875</v>
      </c>
      <c r="F1096" s="786">
        <v>44020</v>
      </c>
      <c r="G1096" s="785" t="s">
        <v>10876</v>
      </c>
      <c r="H1096" s="786">
        <v>44030</v>
      </c>
      <c r="I1096" s="785" t="s">
        <v>10877</v>
      </c>
      <c r="J1096" s="785" t="s">
        <v>627</v>
      </c>
      <c r="K1096" s="785" t="s">
        <v>10878</v>
      </c>
      <c r="L1096" s="785" t="s">
        <v>10879</v>
      </c>
      <c r="M1096" s="785"/>
      <c r="N1096" s="785"/>
      <c r="O1096" s="785"/>
      <c r="P1096" s="787">
        <v>37.620339999999999</v>
      </c>
      <c r="Q1096" s="787">
        <v>-0.24546799999999999</v>
      </c>
      <c r="R1096" s="785" t="s">
        <v>1266</v>
      </c>
      <c r="S1096" s="785" t="s">
        <v>1267</v>
      </c>
      <c r="T1096" s="785" t="s">
        <v>2636</v>
      </c>
      <c r="U1096" s="785" t="s">
        <v>3490</v>
      </c>
      <c r="V1096" s="785" t="s">
        <v>2855</v>
      </c>
      <c r="W1096" s="785" t="s">
        <v>7672</v>
      </c>
      <c r="X1096" s="785" t="s">
        <v>10814</v>
      </c>
      <c r="Y1096" s="615" t="str">
        <f t="shared" si="17"/>
        <v>Gilbert  Mugendi</v>
      </c>
      <c r="Z1096" s="785" t="s">
        <v>10823</v>
      </c>
      <c r="AA1096" s="785" t="s">
        <v>4314</v>
      </c>
      <c r="AB1096" s="785" t="s">
        <v>2683</v>
      </c>
      <c r="AC1096" s="785" t="s">
        <v>2606</v>
      </c>
      <c r="AD1096" s="786">
        <v>44037</v>
      </c>
    </row>
    <row r="1097" spans="1:30" ht="15.75">
      <c r="A1097" s="785" t="s">
        <v>4301</v>
      </c>
      <c r="B1097" s="785" t="s">
        <v>17903</v>
      </c>
      <c r="C1097" s="785" t="s">
        <v>4379</v>
      </c>
      <c r="D1097" s="785" t="s">
        <v>2598</v>
      </c>
      <c r="E1097" s="785" t="s">
        <v>7042</v>
      </c>
      <c r="F1097" s="786">
        <v>44021</v>
      </c>
      <c r="G1097" s="785" t="s">
        <v>17904</v>
      </c>
      <c r="H1097" s="786">
        <v>44028</v>
      </c>
      <c r="I1097" s="785" t="s">
        <v>17905</v>
      </c>
      <c r="J1097" s="785" t="s">
        <v>627</v>
      </c>
      <c r="K1097" s="785" t="s">
        <v>2612</v>
      </c>
      <c r="L1097" s="785" t="s">
        <v>17906</v>
      </c>
      <c r="M1097" s="785"/>
      <c r="N1097" s="785"/>
      <c r="O1097" s="785"/>
      <c r="P1097" s="787">
        <v>36.874299000000001</v>
      </c>
      <c r="Q1097" s="787">
        <v>-1.025147</v>
      </c>
      <c r="R1097" s="785" t="s">
        <v>821</v>
      </c>
      <c r="S1097" s="785" t="s">
        <v>2120</v>
      </c>
      <c r="T1097" s="785" t="s">
        <v>3201</v>
      </c>
      <c r="U1097" s="785" t="s">
        <v>2789</v>
      </c>
      <c r="V1097" s="785" t="s">
        <v>2603</v>
      </c>
      <c r="W1097" s="785" t="s">
        <v>8491</v>
      </c>
      <c r="X1097" s="785" t="s">
        <v>17856</v>
      </c>
      <c r="Y1097" s="615" t="str">
        <f t="shared" si="17"/>
        <v>Michael Munuve</v>
      </c>
      <c r="Z1097" s="785" t="s">
        <v>17857</v>
      </c>
      <c r="AA1097" s="785" t="s">
        <v>5464</v>
      </c>
      <c r="AB1097" s="785" t="s">
        <v>5504</v>
      </c>
      <c r="AC1097" s="785" t="s">
        <v>2617</v>
      </c>
      <c r="AD1097" s="786">
        <v>44028</v>
      </c>
    </row>
    <row r="1098" spans="1:30" ht="15.75">
      <c r="A1098" s="785" t="s">
        <v>4301</v>
      </c>
      <c r="B1098" s="785" t="s">
        <v>28498</v>
      </c>
      <c r="C1098" s="785" t="s">
        <v>4303</v>
      </c>
      <c r="D1098" s="785" t="s">
        <v>2599</v>
      </c>
      <c r="E1098" s="785" t="s">
        <v>4964</v>
      </c>
      <c r="F1098" s="786">
        <v>43967</v>
      </c>
      <c r="G1098" s="785" t="s">
        <v>17904</v>
      </c>
      <c r="H1098" s="786">
        <v>44028</v>
      </c>
      <c r="I1098" s="785" t="s">
        <v>28499</v>
      </c>
      <c r="J1098" s="785" t="s">
        <v>629</v>
      </c>
      <c r="K1098" s="785">
        <v>99999</v>
      </c>
      <c r="L1098" s="785" t="s">
        <v>28500</v>
      </c>
      <c r="M1098" s="785"/>
      <c r="N1098" s="785"/>
      <c r="O1098" s="785"/>
      <c r="P1098" s="787">
        <v>37.311414999999997</v>
      </c>
      <c r="Q1098" s="787">
        <v>-1.966216</v>
      </c>
      <c r="R1098" s="785" t="s">
        <v>728</v>
      </c>
      <c r="S1098" s="785" t="s">
        <v>3293</v>
      </c>
      <c r="T1098" s="785" t="s">
        <v>3588</v>
      </c>
      <c r="U1098" s="785" t="s">
        <v>28501</v>
      </c>
      <c r="V1098" s="785">
        <v>8</v>
      </c>
      <c r="W1098" s="785" t="s">
        <v>13203</v>
      </c>
      <c r="X1098" s="785"/>
      <c r="Y1098" s="615" t="str">
        <f t="shared" si="17"/>
        <v>Januaries Kaloki</v>
      </c>
      <c r="Z1098" s="785" t="s">
        <v>2599</v>
      </c>
      <c r="AA1098" s="785" t="s">
        <v>4314</v>
      </c>
      <c r="AB1098" s="785" t="s">
        <v>2605</v>
      </c>
      <c r="AC1098" s="785" t="s">
        <v>2606</v>
      </c>
      <c r="AD1098" s="786">
        <v>44062</v>
      </c>
    </row>
    <row r="1099" spans="1:30" ht="15.75">
      <c r="A1099" s="785" t="s">
        <v>4301</v>
      </c>
      <c r="B1099" s="785" t="s">
        <v>11835</v>
      </c>
      <c r="C1099" s="785" t="s">
        <v>4303</v>
      </c>
      <c r="D1099" s="785" t="s">
        <v>2599</v>
      </c>
      <c r="E1099" s="785" t="s">
        <v>8435</v>
      </c>
      <c r="F1099" s="786">
        <v>43997</v>
      </c>
      <c r="G1099" s="785" t="s">
        <v>7631</v>
      </c>
      <c r="H1099" s="786">
        <v>44027</v>
      </c>
      <c r="I1099" s="785" t="s">
        <v>11836</v>
      </c>
      <c r="J1099" s="785" t="s">
        <v>627</v>
      </c>
      <c r="K1099" s="785" t="s">
        <v>2612</v>
      </c>
      <c r="L1099" s="785" t="s">
        <v>11837</v>
      </c>
      <c r="M1099" s="785"/>
      <c r="N1099" s="785"/>
      <c r="O1099" s="785"/>
      <c r="P1099" s="787">
        <v>36.671064999999999</v>
      </c>
      <c r="Q1099" s="787">
        <v>-1.4541519999999999</v>
      </c>
      <c r="R1099" s="785" t="s">
        <v>1325</v>
      </c>
      <c r="S1099" s="785" t="s">
        <v>1326</v>
      </c>
      <c r="T1099" s="785" t="s">
        <v>2861</v>
      </c>
      <c r="U1099" s="785" t="s">
        <v>11838</v>
      </c>
      <c r="V1099" s="785">
        <v>10</v>
      </c>
      <c r="W1099" s="785" t="s">
        <v>11825</v>
      </c>
      <c r="X1099" s="785" t="s">
        <v>11825</v>
      </c>
      <c r="Y1099" s="615" t="str">
        <f t="shared" si="17"/>
        <v>Jackson Muia Mutiso</v>
      </c>
      <c r="Z1099" s="785" t="s">
        <v>2599</v>
      </c>
      <c r="AA1099" s="785" t="s">
        <v>4314</v>
      </c>
      <c r="AB1099" s="785" t="s">
        <v>2683</v>
      </c>
      <c r="AC1099" s="785" t="s">
        <v>2606</v>
      </c>
      <c r="AD1099" s="786">
        <v>44061</v>
      </c>
    </row>
    <row r="1100" spans="1:30" ht="15.75">
      <c r="A1100" s="785" t="s">
        <v>4301</v>
      </c>
      <c r="B1100" s="785" t="s">
        <v>17898</v>
      </c>
      <c r="C1100" s="785" t="s">
        <v>4379</v>
      </c>
      <c r="D1100" s="785" t="s">
        <v>2598</v>
      </c>
      <c r="E1100" s="785" t="s">
        <v>17899</v>
      </c>
      <c r="F1100" s="786">
        <v>44006</v>
      </c>
      <c r="G1100" s="785" t="s">
        <v>7631</v>
      </c>
      <c r="H1100" s="786">
        <v>44027</v>
      </c>
      <c r="I1100" s="785" t="s">
        <v>17900</v>
      </c>
      <c r="J1100" s="785" t="s">
        <v>629</v>
      </c>
      <c r="K1100" s="785" t="s">
        <v>2612</v>
      </c>
      <c r="L1100" s="785" t="s">
        <v>17901</v>
      </c>
      <c r="M1100" s="785"/>
      <c r="N1100" s="785"/>
      <c r="O1100" s="785"/>
      <c r="P1100" s="787">
        <v>36.825519999999997</v>
      </c>
      <c r="Q1100" s="787">
        <v>-1.1802840000000001</v>
      </c>
      <c r="R1100" s="785" t="s">
        <v>821</v>
      </c>
      <c r="S1100" s="785" t="s">
        <v>821</v>
      </c>
      <c r="T1100" s="785" t="s">
        <v>8628</v>
      </c>
      <c r="U1100" s="785" t="s">
        <v>17902</v>
      </c>
      <c r="V1100" s="785" t="s">
        <v>2603</v>
      </c>
      <c r="W1100" s="785" t="s">
        <v>8491</v>
      </c>
      <c r="X1100" s="785" t="s">
        <v>17856</v>
      </c>
      <c r="Y1100" s="615" t="str">
        <f t="shared" si="17"/>
        <v>Michael Munuve</v>
      </c>
      <c r="Z1100" s="785" t="s">
        <v>17857</v>
      </c>
      <c r="AA1100" s="785" t="s">
        <v>5464</v>
      </c>
      <c r="AB1100" s="785" t="s">
        <v>5504</v>
      </c>
      <c r="AC1100" s="785" t="s">
        <v>2617</v>
      </c>
      <c r="AD1100" s="786">
        <v>44027</v>
      </c>
    </row>
    <row r="1101" spans="1:30" ht="15.75">
      <c r="A1101" s="785" t="s">
        <v>4301</v>
      </c>
      <c r="B1101" s="785" t="s">
        <v>24895</v>
      </c>
      <c r="C1101" s="785" t="s">
        <v>4303</v>
      </c>
      <c r="D1101" s="785" t="s">
        <v>2599</v>
      </c>
      <c r="E1101" s="785" t="s">
        <v>13811</v>
      </c>
      <c r="F1101" s="786">
        <v>44002</v>
      </c>
      <c r="G1101" s="785" t="s">
        <v>7631</v>
      </c>
      <c r="H1101" s="786">
        <v>44027</v>
      </c>
      <c r="I1101" s="785" t="s">
        <v>24896</v>
      </c>
      <c r="J1101" s="785" t="s">
        <v>627</v>
      </c>
      <c r="K1101" s="785" t="s">
        <v>24897</v>
      </c>
      <c r="L1101" s="785" t="s">
        <v>24898</v>
      </c>
      <c r="M1101" s="785" t="s">
        <v>24899</v>
      </c>
      <c r="N1101" s="785"/>
      <c r="O1101" s="785" t="s">
        <v>24900</v>
      </c>
      <c r="P1101" s="787">
        <v>37.741652999999999</v>
      </c>
      <c r="Q1101" s="787">
        <v>0.111113</v>
      </c>
      <c r="R1101" s="785" t="s">
        <v>1104</v>
      </c>
      <c r="S1101" s="785" t="s">
        <v>3207</v>
      </c>
      <c r="T1101" s="785" t="s">
        <v>20516</v>
      </c>
      <c r="U1101" s="785" t="s">
        <v>24901</v>
      </c>
      <c r="V1101" s="785" t="s">
        <v>3004</v>
      </c>
      <c r="W1101" s="785" t="s">
        <v>2808</v>
      </c>
      <c r="X1101" s="785" t="s">
        <v>24781</v>
      </c>
      <c r="Y1101" s="615" t="str">
        <f t="shared" si="17"/>
        <v>Timothy Murithi</v>
      </c>
      <c r="Z1101" s="785" t="s">
        <v>19530</v>
      </c>
      <c r="AA1101" s="785" t="s">
        <v>4349</v>
      </c>
      <c r="AB1101" s="785" t="s">
        <v>2683</v>
      </c>
      <c r="AC1101" s="785" t="s">
        <v>2606</v>
      </c>
      <c r="AD1101" s="786">
        <v>44045</v>
      </c>
    </row>
    <row r="1102" spans="1:30" ht="15.75">
      <c r="A1102" s="785" t="s">
        <v>4301</v>
      </c>
      <c r="B1102" s="785" t="s">
        <v>31050</v>
      </c>
      <c r="C1102" s="785" t="s">
        <v>4379</v>
      </c>
      <c r="D1102" s="785" t="s">
        <v>2598</v>
      </c>
      <c r="E1102" s="785" t="s">
        <v>13147</v>
      </c>
      <c r="F1102" s="786">
        <v>44014</v>
      </c>
      <c r="G1102" s="785" t="s">
        <v>7631</v>
      </c>
      <c r="H1102" s="786">
        <v>44027</v>
      </c>
      <c r="I1102" s="785" t="s">
        <v>31051</v>
      </c>
      <c r="J1102" s="785" t="s">
        <v>627</v>
      </c>
      <c r="K1102" s="785" t="s">
        <v>2612</v>
      </c>
      <c r="L1102" s="785" t="s">
        <v>31052</v>
      </c>
      <c r="M1102" s="785"/>
      <c r="N1102" s="785"/>
      <c r="O1102" s="785"/>
      <c r="P1102" s="787">
        <v>36.968910999999999</v>
      </c>
      <c r="Q1102" s="787">
        <v>-1.273954</v>
      </c>
      <c r="R1102" s="785" t="s">
        <v>2661</v>
      </c>
      <c r="S1102" s="785" t="s">
        <v>2687</v>
      </c>
      <c r="T1102" s="785" t="s">
        <v>8599</v>
      </c>
      <c r="U1102" s="785" t="s">
        <v>8599</v>
      </c>
      <c r="V1102" s="785">
        <v>10</v>
      </c>
      <c r="W1102" s="785" t="s">
        <v>9806</v>
      </c>
      <c r="X1102" s="785"/>
      <c r="Y1102" s="615" t="str">
        <f t="shared" si="17"/>
        <v>Fexmy EcoFuels</v>
      </c>
      <c r="Z1102" s="785" t="s">
        <v>2599</v>
      </c>
      <c r="AA1102" s="785" t="s">
        <v>4314</v>
      </c>
      <c r="AB1102" s="785" t="s">
        <v>3075</v>
      </c>
      <c r="AC1102" s="785" t="s">
        <v>2617</v>
      </c>
      <c r="AD1102" s="786">
        <v>44060</v>
      </c>
    </row>
    <row r="1103" spans="1:30" ht="15.75">
      <c r="A1103" s="785" t="s">
        <v>4301</v>
      </c>
      <c r="B1103" s="785" t="s">
        <v>10373</v>
      </c>
      <c r="C1103" s="785" t="s">
        <v>4322</v>
      </c>
      <c r="D1103" s="785" t="s">
        <v>2902</v>
      </c>
      <c r="E1103" s="785" t="s">
        <v>10374</v>
      </c>
      <c r="F1103" s="786">
        <v>44016</v>
      </c>
      <c r="G1103" s="785" t="s">
        <v>10375</v>
      </c>
      <c r="H1103" s="786">
        <v>44026</v>
      </c>
      <c r="I1103" s="785" t="s">
        <v>10376</v>
      </c>
      <c r="J1103" s="785" t="s">
        <v>627</v>
      </c>
      <c r="K1103" s="785" t="s">
        <v>2612</v>
      </c>
      <c r="L1103" s="785" t="s">
        <v>10377</v>
      </c>
      <c r="M1103" s="785"/>
      <c r="N1103" s="785"/>
      <c r="O1103" s="785"/>
      <c r="P1103" s="787">
        <v>37.083731</v>
      </c>
      <c r="Q1103" s="787">
        <v>0.36102000000000001</v>
      </c>
      <c r="R1103" s="785" t="s">
        <v>960</v>
      </c>
      <c r="S1103" s="785" t="s">
        <v>3809</v>
      </c>
      <c r="T1103" s="785" t="s">
        <v>10378</v>
      </c>
      <c r="U1103" s="785" t="s">
        <v>10378</v>
      </c>
      <c r="V1103" s="785" t="s">
        <v>2603</v>
      </c>
      <c r="W1103" s="785" t="s">
        <v>2608</v>
      </c>
      <c r="X1103" s="785" t="s">
        <v>10379</v>
      </c>
      <c r="Y1103" s="615" t="str">
        <f t="shared" si="17"/>
        <v>George</v>
      </c>
      <c r="Z1103" s="785" t="s">
        <v>10380</v>
      </c>
      <c r="AA1103" s="785" t="s">
        <v>5464</v>
      </c>
      <c r="AB1103" s="785" t="s">
        <v>2609</v>
      </c>
      <c r="AC1103" s="785" t="s">
        <v>2610</v>
      </c>
      <c r="AD1103" s="786">
        <v>44022</v>
      </c>
    </row>
    <row r="1104" spans="1:30" ht="15.75">
      <c r="A1104" s="785" t="s">
        <v>4301</v>
      </c>
      <c r="B1104" s="785" t="s">
        <v>28695</v>
      </c>
      <c r="C1104" s="785" t="s">
        <v>4303</v>
      </c>
      <c r="D1104" s="785" t="s">
        <v>2599</v>
      </c>
      <c r="E1104" s="785" t="s">
        <v>25907</v>
      </c>
      <c r="F1104" s="786">
        <v>44011</v>
      </c>
      <c r="G1104" s="785" t="s">
        <v>10375</v>
      </c>
      <c r="H1104" s="786">
        <v>44026</v>
      </c>
      <c r="I1104" s="785" t="s">
        <v>28696</v>
      </c>
      <c r="J1104" s="785" t="s">
        <v>629</v>
      </c>
      <c r="K1104" s="785" t="s">
        <v>28697</v>
      </c>
      <c r="L1104" s="785" t="s">
        <v>28698</v>
      </c>
      <c r="M1104" s="785"/>
      <c r="N1104" s="785"/>
      <c r="O1104" s="785" t="s">
        <v>28699</v>
      </c>
      <c r="P1104" s="787">
        <v>36.902374999999999</v>
      </c>
      <c r="Q1104" s="787">
        <v>-0.95136100000000001</v>
      </c>
      <c r="R1104" s="785" t="s">
        <v>821</v>
      </c>
      <c r="S1104" s="785" t="s">
        <v>2120</v>
      </c>
      <c r="T1104" s="785" t="s">
        <v>2704</v>
      </c>
      <c r="U1104" s="785" t="s">
        <v>28700</v>
      </c>
      <c r="V1104" s="785">
        <v>8</v>
      </c>
      <c r="W1104" s="785" t="s">
        <v>3585</v>
      </c>
      <c r="X1104" s="785"/>
      <c r="Y1104" s="615" t="str">
        <f t="shared" si="17"/>
        <v>Geoffrey K Gitau</v>
      </c>
      <c r="Z1104" s="785" t="s">
        <v>2599</v>
      </c>
      <c r="AA1104" s="785" t="s">
        <v>4314</v>
      </c>
      <c r="AB1104" s="785" t="s">
        <v>2605</v>
      </c>
      <c r="AC1104" s="785" t="s">
        <v>2606</v>
      </c>
      <c r="AD1104" s="786">
        <v>44166</v>
      </c>
    </row>
    <row r="1105" spans="1:30" ht="15.75">
      <c r="A1105" s="785" t="s">
        <v>4301</v>
      </c>
      <c r="B1105" s="785" t="s">
        <v>25906</v>
      </c>
      <c r="C1105" s="785" t="s">
        <v>4379</v>
      </c>
      <c r="D1105" s="785" t="s">
        <v>2598</v>
      </c>
      <c r="E1105" s="785" t="s">
        <v>25907</v>
      </c>
      <c r="F1105" s="786">
        <v>44011</v>
      </c>
      <c r="G1105" s="785" t="s">
        <v>17089</v>
      </c>
      <c r="H1105" s="786">
        <v>44025</v>
      </c>
      <c r="I1105" s="785" t="s">
        <v>25908</v>
      </c>
      <c r="J1105" s="785" t="s">
        <v>629</v>
      </c>
      <c r="K1105" s="785" t="s">
        <v>25909</v>
      </c>
      <c r="L1105" s="785" t="s">
        <v>25910</v>
      </c>
      <c r="M1105" s="785"/>
      <c r="N1105" s="785"/>
      <c r="O1105" s="785"/>
      <c r="P1105" s="787">
        <v>35.133000000000003</v>
      </c>
      <c r="Q1105" s="787">
        <v>-0.99958400000000003</v>
      </c>
      <c r="R1105" s="785" t="s">
        <v>2813</v>
      </c>
      <c r="S1105" s="785" t="s">
        <v>9213</v>
      </c>
      <c r="T1105" s="785" t="s">
        <v>14130</v>
      </c>
      <c r="U1105" s="785" t="s">
        <v>24625</v>
      </c>
      <c r="V1105" s="785" t="s">
        <v>6015</v>
      </c>
      <c r="W1105" s="785" t="s">
        <v>2608</v>
      </c>
      <c r="X1105" s="785" t="s">
        <v>25607</v>
      </c>
      <c r="Y1105" s="615" t="str">
        <f t="shared" si="17"/>
        <v>Zadock</v>
      </c>
      <c r="Z1105" s="785" t="s">
        <v>25608</v>
      </c>
      <c r="AA1105" s="785" t="s">
        <v>5464</v>
      </c>
      <c r="AB1105" s="785" t="s">
        <v>2609</v>
      </c>
      <c r="AC1105" s="785" t="s">
        <v>2610</v>
      </c>
      <c r="AD1105" s="786">
        <v>44039</v>
      </c>
    </row>
    <row r="1106" spans="1:30" ht="15.75">
      <c r="A1106" s="785" t="s">
        <v>4301</v>
      </c>
      <c r="B1106" s="785" t="s">
        <v>25902</v>
      </c>
      <c r="C1106" s="785" t="s">
        <v>4303</v>
      </c>
      <c r="D1106" s="785" t="s">
        <v>2599</v>
      </c>
      <c r="E1106" s="785" t="s">
        <v>7957</v>
      </c>
      <c r="F1106" s="786">
        <v>44010</v>
      </c>
      <c r="G1106" s="785" t="s">
        <v>7049</v>
      </c>
      <c r="H1106" s="786">
        <v>44024</v>
      </c>
      <c r="I1106" s="785" t="s">
        <v>25903</v>
      </c>
      <c r="J1106" s="785" t="s">
        <v>627</v>
      </c>
      <c r="K1106" s="785" t="s">
        <v>25904</v>
      </c>
      <c r="L1106" s="785" t="s">
        <v>25905</v>
      </c>
      <c r="M1106" s="785"/>
      <c r="N1106" s="785"/>
      <c r="O1106" s="785"/>
      <c r="P1106" s="787">
        <v>35.067656999999997</v>
      </c>
      <c r="Q1106" s="787">
        <v>1.113742</v>
      </c>
      <c r="R1106" s="785" t="s">
        <v>1189</v>
      </c>
      <c r="S1106" s="785" t="s">
        <v>3118</v>
      </c>
      <c r="T1106" s="785" t="s">
        <v>3675</v>
      </c>
      <c r="U1106" s="785" t="s">
        <v>3586</v>
      </c>
      <c r="V1106" s="785">
        <v>9</v>
      </c>
      <c r="W1106" s="785" t="s">
        <v>2608</v>
      </c>
      <c r="X1106" s="785" t="s">
        <v>25607</v>
      </c>
      <c r="Y1106" s="615" t="str">
        <f t="shared" si="17"/>
        <v>Zadock</v>
      </c>
      <c r="Z1106" s="785" t="s">
        <v>25608</v>
      </c>
      <c r="AA1106" s="785" t="s">
        <v>5464</v>
      </c>
      <c r="AB1106" s="785" t="s">
        <v>2609</v>
      </c>
      <c r="AC1106" s="785" t="s">
        <v>2610</v>
      </c>
      <c r="AD1106" s="786">
        <v>44039</v>
      </c>
    </row>
    <row r="1107" spans="1:30" ht="15.75">
      <c r="A1107" s="785" t="s">
        <v>4301</v>
      </c>
      <c r="B1107" s="785" t="s">
        <v>10995</v>
      </c>
      <c r="C1107" s="785" t="s">
        <v>4303</v>
      </c>
      <c r="D1107" s="785" t="s">
        <v>2599</v>
      </c>
      <c r="E1107" s="785" t="s">
        <v>10996</v>
      </c>
      <c r="F1107" s="786">
        <v>43984</v>
      </c>
      <c r="G1107" s="785" t="s">
        <v>10997</v>
      </c>
      <c r="H1107" s="786">
        <v>44023</v>
      </c>
      <c r="I1107" s="785" t="s">
        <v>10998</v>
      </c>
      <c r="J1107" s="785" t="s">
        <v>627</v>
      </c>
      <c r="K1107" s="785" t="s">
        <v>10999</v>
      </c>
      <c r="L1107" s="785" t="s">
        <v>11000</v>
      </c>
      <c r="M1107" s="785"/>
      <c r="N1107" s="785"/>
      <c r="O1107" s="785"/>
      <c r="P1107" s="787">
        <v>36.871189000000001</v>
      </c>
      <c r="Q1107" s="787">
        <v>-1.310648</v>
      </c>
      <c r="R1107" s="785" t="s">
        <v>1030</v>
      </c>
      <c r="S1107" s="785" t="s">
        <v>3099</v>
      </c>
      <c r="T1107" s="785" t="s">
        <v>3618</v>
      </c>
      <c r="U1107" s="785" t="s">
        <v>3618</v>
      </c>
      <c r="V1107" s="785" t="s">
        <v>3004</v>
      </c>
      <c r="W1107" s="785" t="s">
        <v>11001</v>
      </c>
      <c r="X1107" s="785" t="s">
        <v>3461</v>
      </c>
      <c r="Y1107" s="615" t="str">
        <f t="shared" si="17"/>
        <v>Gilbert Mwangi Gitau</v>
      </c>
      <c r="Z1107" s="785" t="s">
        <v>10963</v>
      </c>
      <c r="AA1107" s="785" t="s">
        <v>4314</v>
      </c>
      <c r="AB1107" s="785" t="s">
        <v>2605</v>
      </c>
      <c r="AC1107" s="785" t="s">
        <v>2606</v>
      </c>
      <c r="AD1107" s="786">
        <v>44041</v>
      </c>
    </row>
    <row r="1108" spans="1:30" ht="15.75">
      <c r="A1108" s="785" t="s">
        <v>4301</v>
      </c>
      <c r="B1108" s="785" t="s">
        <v>22886</v>
      </c>
      <c r="C1108" s="785" t="s">
        <v>4303</v>
      </c>
      <c r="D1108" s="785" t="s">
        <v>2599</v>
      </c>
      <c r="E1108" s="785" t="s">
        <v>22887</v>
      </c>
      <c r="F1108" s="786">
        <v>44009</v>
      </c>
      <c r="G1108" s="785" t="s">
        <v>10997</v>
      </c>
      <c r="H1108" s="786">
        <v>44023</v>
      </c>
      <c r="I1108" s="785" t="s">
        <v>22888</v>
      </c>
      <c r="J1108" s="785" t="s">
        <v>629</v>
      </c>
      <c r="K1108" s="785" t="s">
        <v>22889</v>
      </c>
      <c r="L1108" s="785" t="s">
        <v>22890</v>
      </c>
      <c r="M1108" s="785"/>
      <c r="N1108" s="785"/>
      <c r="O1108" s="785"/>
      <c r="P1108" s="787">
        <v>35.976053</v>
      </c>
      <c r="Q1108" s="787">
        <v>-0.34196199999999999</v>
      </c>
      <c r="R1108" s="785" t="s">
        <v>695</v>
      </c>
      <c r="S1108" s="785" t="s">
        <v>2627</v>
      </c>
      <c r="T1108" s="785" t="s">
        <v>2627</v>
      </c>
      <c r="U1108" s="785" t="s">
        <v>3333</v>
      </c>
      <c r="V1108" s="785" t="s">
        <v>22891</v>
      </c>
      <c r="W1108" s="785" t="s">
        <v>3042</v>
      </c>
      <c r="X1108" s="785" t="s">
        <v>2642</v>
      </c>
      <c r="Y1108" s="615" t="str">
        <f t="shared" si="17"/>
        <v>Samuel Mwangi Juma</v>
      </c>
      <c r="Z1108" s="785" t="s">
        <v>22751</v>
      </c>
      <c r="AA1108" s="785" t="s">
        <v>4349</v>
      </c>
      <c r="AB1108" s="785" t="s">
        <v>2605</v>
      </c>
      <c r="AC1108" s="785" t="s">
        <v>2606</v>
      </c>
      <c r="AD1108" s="786">
        <v>44028</v>
      </c>
    </row>
    <row r="1109" spans="1:30" ht="15.75">
      <c r="A1109" s="785" t="s">
        <v>4301</v>
      </c>
      <c r="B1109" s="785" t="s">
        <v>5101</v>
      </c>
      <c r="C1109" s="785" t="s">
        <v>4303</v>
      </c>
      <c r="D1109" s="785" t="s">
        <v>2599</v>
      </c>
      <c r="E1109" s="785" t="s">
        <v>5102</v>
      </c>
      <c r="F1109" s="786">
        <v>44005</v>
      </c>
      <c r="G1109" s="785" t="s">
        <v>5103</v>
      </c>
      <c r="H1109" s="786">
        <v>44022</v>
      </c>
      <c r="I1109" s="785" t="s">
        <v>5104</v>
      </c>
      <c r="J1109" s="785" t="s">
        <v>629</v>
      </c>
      <c r="K1109" s="785" t="s">
        <v>5105</v>
      </c>
      <c r="L1109" s="785" t="s">
        <v>5106</v>
      </c>
      <c r="M1109" s="785"/>
      <c r="N1109" s="785"/>
      <c r="O1109" s="785"/>
      <c r="P1109" s="787">
        <v>36.59686</v>
      </c>
      <c r="Q1109" s="787">
        <v>-1.0824780000000001</v>
      </c>
      <c r="R1109" s="785" t="s">
        <v>821</v>
      </c>
      <c r="S1109" s="785" t="s">
        <v>1884</v>
      </c>
      <c r="T1109" s="785" t="s">
        <v>5107</v>
      </c>
      <c r="U1109" s="785" t="s">
        <v>5107</v>
      </c>
      <c r="V1109" s="785" t="s">
        <v>3070</v>
      </c>
      <c r="W1109" s="785" t="s">
        <v>2693</v>
      </c>
      <c r="X1109" s="785" t="s">
        <v>2786</v>
      </c>
      <c r="Y1109" s="615" t="str">
        <f t="shared" si="17"/>
        <v>Andcol  Enterprises</v>
      </c>
      <c r="Z1109" s="785" t="s">
        <v>5008</v>
      </c>
      <c r="AA1109" s="785" t="s">
        <v>4349</v>
      </c>
      <c r="AB1109" s="785" t="s">
        <v>2605</v>
      </c>
      <c r="AC1109" s="785" t="s">
        <v>2606</v>
      </c>
      <c r="AD1109" s="786">
        <v>44022</v>
      </c>
    </row>
    <row r="1110" spans="1:30" ht="15.75">
      <c r="A1110" s="785" t="s">
        <v>4301</v>
      </c>
      <c r="B1110" s="785" t="s">
        <v>22106</v>
      </c>
      <c r="C1110" s="785" t="s">
        <v>4303</v>
      </c>
      <c r="D1110" s="785" t="s">
        <v>2599</v>
      </c>
      <c r="E1110" s="785" t="s">
        <v>22107</v>
      </c>
      <c r="F1110" s="786">
        <v>44003</v>
      </c>
      <c r="G1110" s="785" t="s">
        <v>7042</v>
      </c>
      <c r="H1110" s="786">
        <v>44021</v>
      </c>
      <c r="I1110" s="785" t="s">
        <v>22108</v>
      </c>
      <c r="J1110" s="785" t="s">
        <v>629</v>
      </c>
      <c r="K1110" s="785" t="s">
        <v>22109</v>
      </c>
      <c r="L1110" s="785" t="s">
        <v>22110</v>
      </c>
      <c r="M1110" s="785" t="s">
        <v>22111</v>
      </c>
      <c r="N1110" s="785"/>
      <c r="O1110" s="785" t="s">
        <v>22112</v>
      </c>
      <c r="P1110" s="787">
        <v>37.826242999999998</v>
      </c>
      <c r="Q1110" s="787">
        <v>0.2414</v>
      </c>
      <c r="R1110" s="785" t="s">
        <v>1104</v>
      </c>
      <c r="S1110" s="785" t="s">
        <v>3251</v>
      </c>
      <c r="T1110" s="785" t="s">
        <v>3457</v>
      </c>
      <c r="U1110" s="785" t="s">
        <v>22113</v>
      </c>
      <c r="V1110" s="785" t="s">
        <v>2855</v>
      </c>
      <c r="W1110" s="785" t="s">
        <v>2808</v>
      </c>
      <c r="X1110" s="785" t="s">
        <v>3576</v>
      </c>
      <c r="Y1110" s="615" t="str">
        <f t="shared" si="17"/>
        <v>Samuel Kirimi</v>
      </c>
      <c r="Z1110" s="785" t="s">
        <v>22105</v>
      </c>
      <c r="AA1110" s="785" t="s">
        <v>4349</v>
      </c>
      <c r="AB1110" s="785" t="s">
        <v>2683</v>
      </c>
      <c r="AC1110" s="785" t="s">
        <v>2606</v>
      </c>
      <c r="AD1110" s="786">
        <v>44045</v>
      </c>
    </row>
    <row r="1111" spans="1:30" ht="15.75">
      <c r="A1111" s="785" t="s">
        <v>4301</v>
      </c>
      <c r="B1111" s="785" t="s">
        <v>31871</v>
      </c>
      <c r="C1111" s="785" t="s">
        <v>4303</v>
      </c>
      <c r="D1111" s="785" t="s">
        <v>2599</v>
      </c>
      <c r="E1111" s="785" t="s">
        <v>31872</v>
      </c>
      <c r="F1111" s="786">
        <v>43991</v>
      </c>
      <c r="G1111" s="785" t="s">
        <v>7042</v>
      </c>
      <c r="H1111" s="786">
        <v>44021</v>
      </c>
      <c r="I1111" s="785" t="s">
        <v>31873</v>
      </c>
      <c r="J1111" s="785" t="s">
        <v>629</v>
      </c>
      <c r="K1111" s="785" t="s">
        <v>31874</v>
      </c>
      <c r="L1111" s="785" t="s">
        <v>31875</v>
      </c>
      <c r="M1111" s="785"/>
      <c r="N1111" s="785"/>
      <c r="O1111" s="785"/>
      <c r="P1111" s="787">
        <v>35.814314000000003</v>
      </c>
      <c r="Q1111" s="787">
        <v>-2.8656999999999998E-2</v>
      </c>
      <c r="R1111" s="785" t="s">
        <v>622</v>
      </c>
      <c r="S1111" s="785" t="s">
        <v>623</v>
      </c>
      <c r="T1111" s="785" t="s">
        <v>3081</v>
      </c>
      <c r="U1111" s="785" t="s">
        <v>31876</v>
      </c>
      <c r="V1111" s="785" t="s">
        <v>3004</v>
      </c>
      <c r="W1111" s="785" t="s">
        <v>3025</v>
      </c>
      <c r="X1111" s="785"/>
      <c r="Y1111" s="615" t="str">
        <f t="shared" si="17"/>
        <v>Kichemu limited</v>
      </c>
      <c r="Z1111" s="785" t="s">
        <v>2599</v>
      </c>
      <c r="AA1111" s="785" t="s">
        <v>4349</v>
      </c>
      <c r="AB1111" s="785" t="s">
        <v>2683</v>
      </c>
      <c r="AC1111" s="785" t="s">
        <v>2606</v>
      </c>
      <c r="AD1111" s="786">
        <v>44021</v>
      </c>
    </row>
    <row r="1112" spans="1:30" ht="15.75">
      <c r="A1112" s="785" t="s">
        <v>4301</v>
      </c>
      <c r="B1112" s="785" t="s">
        <v>32589</v>
      </c>
      <c r="C1112" s="785" t="s">
        <v>4303</v>
      </c>
      <c r="D1112" s="785" t="s">
        <v>2599</v>
      </c>
      <c r="E1112" s="785" t="s">
        <v>32590</v>
      </c>
      <c r="F1112" s="786">
        <v>43957</v>
      </c>
      <c r="G1112" s="785" t="s">
        <v>7042</v>
      </c>
      <c r="H1112" s="786">
        <v>44021</v>
      </c>
      <c r="I1112" s="785" t="s">
        <v>32591</v>
      </c>
      <c r="J1112" s="785" t="s">
        <v>627</v>
      </c>
      <c r="K1112" s="785" t="s">
        <v>32592</v>
      </c>
      <c r="L1112" s="785" t="s">
        <v>32593</v>
      </c>
      <c r="M1112" s="785"/>
      <c r="N1112" s="785"/>
      <c r="O1112" s="785"/>
      <c r="P1112" s="787">
        <v>35.967925000000001</v>
      </c>
      <c r="Q1112" s="787">
        <v>-0.312967</v>
      </c>
      <c r="R1112" s="785" t="s">
        <v>695</v>
      </c>
      <c r="S1112" s="785" t="s">
        <v>2627</v>
      </c>
      <c r="T1112" s="785" t="s">
        <v>1011</v>
      </c>
      <c r="U1112" s="785" t="s">
        <v>3957</v>
      </c>
      <c r="V1112" s="785" t="s">
        <v>3070</v>
      </c>
      <c r="W1112" s="785" t="s">
        <v>3025</v>
      </c>
      <c r="X1112" s="785"/>
      <c r="Y1112" s="615" t="str">
        <f t="shared" si="17"/>
        <v>Kichemu limited</v>
      </c>
      <c r="Z1112" s="785" t="s">
        <v>2599</v>
      </c>
      <c r="AA1112" s="785" t="s">
        <v>4349</v>
      </c>
      <c r="AB1112" s="785" t="s">
        <v>2683</v>
      </c>
      <c r="AC1112" s="785" t="s">
        <v>2606</v>
      </c>
      <c r="AD1112" s="786">
        <v>44021</v>
      </c>
    </row>
    <row r="1113" spans="1:30" ht="15.75">
      <c r="A1113" s="785" t="s">
        <v>4301</v>
      </c>
      <c r="B1113" s="785" t="s">
        <v>18353</v>
      </c>
      <c r="C1113" s="785" t="s">
        <v>4303</v>
      </c>
      <c r="D1113" s="785" t="s">
        <v>2599</v>
      </c>
      <c r="E1113" s="785" t="s">
        <v>8265</v>
      </c>
      <c r="F1113" s="786">
        <v>43974</v>
      </c>
      <c r="G1113" s="785" t="s">
        <v>18354</v>
      </c>
      <c r="H1113" s="786">
        <v>44019</v>
      </c>
      <c r="I1113" s="785" t="s">
        <v>18355</v>
      </c>
      <c r="J1113" s="785" t="s">
        <v>629</v>
      </c>
      <c r="K1113" s="785" t="s">
        <v>2612</v>
      </c>
      <c r="L1113" s="785" t="s">
        <v>18356</v>
      </c>
      <c r="M1113" s="785"/>
      <c r="N1113" s="785"/>
      <c r="O1113" s="785"/>
      <c r="P1113" s="787">
        <v>35.224632</v>
      </c>
      <c r="Q1113" s="787">
        <v>0.43371399999999999</v>
      </c>
      <c r="R1113" s="785" t="s">
        <v>893</v>
      </c>
      <c r="S1113" s="785" t="s">
        <v>2708</v>
      </c>
      <c r="T1113" s="785" t="s">
        <v>2708</v>
      </c>
      <c r="U1113" s="785" t="s">
        <v>18357</v>
      </c>
      <c r="V1113" s="785">
        <v>12</v>
      </c>
      <c r="W1113" s="785" t="s">
        <v>2722</v>
      </c>
      <c r="X1113" s="785" t="s">
        <v>18203</v>
      </c>
      <c r="Y1113" s="615" t="str">
        <f t="shared" si="17"/>
        <v>Ndima renewable Energy</v>
      </c>
      <c r="Z1113" s="785" t="s">
        <v>2599</v>
      </c>
      <c r="AA1113" s="785" t="s">
        <v>4349</v>
      </c>
      <c r="AB1113" s="785" t="s">
        <v>2683</v>
      </c>
      <c r="AC1113" s="785" t="s">
        <v>2606</v>
      </c>
      <c r="AD1113" s="786">
        <v>44222</v>
      </c>
    </row>
    <row r="1114" spans="1:30" ht="15.75">
      <c r="A1114" s="785" t="s">
        <v>4301</v>
      </c>
      <c r="B1114" s="785" t="s">
        <v>20972</v>
      </c>
      <c r="C1114" s="785" t="s">
        <v>4379</v>
      </c>
      <c r="D1114" s="785" t="s">
        <v>2598</v>
      </c>
      <c r="E1114" s="785" t="s">
        <v>5113</v>
      </c>
      <c r="F1114" s="786">
        <v>44017</v>
      </c>
      <c r="G1114" s="785" t="s">
        <v>5113</v>
      </c>
      <c r="H1114" s="786">
        <v>44017</v>
      </c>
      <c r="I1114" s="785" t="s">
        <v>20973</v>
      </c>
      <c r="J1114" s="785" t="s">
        <v>627</v>
      </c>
      <c r="K1114" s="785" t="s">
        <v>2612</v>
      </c>
      <c r="L1114" s="785" t="s">
        <v>20974</v>
      </c>
      <c r="M1114" s="785"/>
      <c r="N1114" s="785"/>
      <c r="O1114" s="785"/>
      <c r="P1114" s="787">
        <v>36.711320999999998</v>
      </c>
      <c r="Q1114" s="787">
        <v>-0.13803000000000001</v>
      </c>
      <c r="R1114" s="785" t="s">
        <v>1056</v>
      </c>
      <c r="S1114" s="785" t="s">
        <v>3283</v>
      </c>
      <c r="T1114" s="785" t="s">
        <v>3441</v>
      </c>
      <c r="U1114" s="785" t="s">
        <v>20975</v>
      </c>
      <c r="V1114" s="785" t="s">
        <v>6015</v>
      </c>
      <c r="W1114" s="785" t="s">
        <v>2608</v>
      </c>
      <c r="X1114" s="785" t="s">
        <v>2664</v>
      </c>
      <c r="Y1114" s="615" t="str">
        <f t="shared" si="17"/>
        <v>Robert</v>
      </c>
      <c r="Z1114" s="785" t="s">
        <v>10380</v>
      </c>
      <c r="AA1114" s="785" t="s">
        <v>5464</v>
      </c>
      <c r="AB1114" s="785" t="s">
        <v>2609</v>
      </c>
      <c r="AC1114" s="785" t="s">
        <v>2610</v>
      </c>
      <c r="AD1114" s="786">
        <v>44022</v>
      </c>
    </row>
    <row r="1115" spans="1:30" ht="15.75">
      <c r="A1115" s="785" t="s">
        <v>4301</v>
      </c>
      <c r="B1115" s="785" t="s">
        <v>26176</v>
      </c>
      <c r="C1115" s="785" t="s">
        <v>4379</v>
      </c>
      <c r="D1115" s="785" t="s">
        <v>4418</v>
      </c>
      <c r="E1115" s="785" t="s">
        <v>26177</v>
      </c>
      <c r="F1115" s="786">
        <v>43700</v>
      </c>
      <c r="G1115" s="785" t="s">
        <v>5113</v>
      </c>
      <c r="H1115" s="786">
        <v>44017</v>
      </c>
      <c r="I1115" s="785" t="s">
        <v>26178</v>
      </c>
      <c r="J1115" s="785" t="s">
        <v>627</v>
      </c>
      <c r="K1115" s="785" t="s">
        <v>26179</v>
      </c>
      <c r="L1115" s="785" t="s">
        <v>26180</v>
      </c>
      <c r="M1115" s="785"/>
      <c r="N1115" s="785"/>
      <c r="O1115" s="785"/>
      <c r="P1115" s="787">
        <v>35.367130000000003</v>
      </c>
      <c r="Q1115" s="787">
        <v>-0.17275299999999999</v>
      </c>
      <c r="R1115" s="785" t="s">
        <v>2053</v>
      </c>
      <c r="S1115" s="785" t="s">
        <v>2715</v>
      </c>
      <c r="T1115" s="785" t="s">
        <v>4310</v>
      </c>
      <c r="U1115" s="785" t="s">
        <v>3649</v>
      </c>
      <c r="V1115" s="785">
        <v>4</v>
      </c>
      <c r="W1115" s="785" t="s">
        <v>5515</v>
      </c>
      <c r="X1115" s="785"/>
      <c r="Y1115" s="615" t="str">
        <f t="shared" si="17"/>
        <v>Benard Kirui</v>
      </c>
      <c r="Z1115" s="785" t="s">
        <v>2599</v>
      </c>
      <c r="AA1115" s="785" t="s">
        <v>4314</v>
      </c>
      <c r="AB1115" s="785" t="s">
        <v>2683</v>
      </c>
      <c r="AC1115" s="785" t="s">
        <v>2606</v>
      </c>
      <c r="AD1115" s="786">
        <v>44158</v>
      </c>
    </row>
    <row r="1116" spans="1:30" ht="15.75">
      <c r="A1116" s="785" t="s">
        <v>4301</v>
      </c>
      <c r="B1116" s="785" t="s">
        <v>15372</v>
      </c>
      <c r="C1116" s="785" t="s">
        <v>4303</v>
      </c>
      <c r="D1116" s="785" t="s">
        <v>2599</v>
      </c>
      <c r="E1116" s="785" t="s">
        <v>7956</v>
      </c>
      <c r="F1116" s="786">
        <v>43995</v>
      </c>
      <c r="G1116" s="785" t="s">
        <v>14081</v>
      </c>
      <c r="H1116" s="786">
        <v>44015</v>
      </c>
      <c r="I1116" s="785" t="s">
        <v>15373</v>
      </c>
      <c r="J1116" s="785" t="s">
        <v>627</v>
      </c>
      <c r="K1116" s="785" t="s">
        <v>2612</v>
      </c>
      <c r="L1116" s="785" t="s">
        <v>15374</v>
      </c>
      <c r="M1116" s="785"/>
      <c r="N1116" s="785"/>
      <c r="O1116" s="785"/>
      <c r="P1116" s="787">
        <v>36.805987000000002</v>
      </c>
      <c r="Q1116" s="787">
        <v>-1.0572809999999999</v>
      </c>
      <c r="R1116" s="785" t="s">
        <v>821</v>
      </c>
      <c r="S1116" s="785" t="s">
        <v>871</v>
      </c>
      <c r="T1116" s="785" t="s">
        <v>871</v>
      </c>
      <c r="U1116" s="785" t="s">
        <v>3577</v>
      </c>
      <c r="V1116" s="785" t="s">
        <v>3070</v>
      </c>
      <c r="W1116" s="785" t="s">
        <v>4039</v>
      </c>
      <c r="X1116" s="785" t="s">
        <v>15310</v>
      </c>
      <c r="Y1116" s="615" t="str">
        <f t="shared" si="17"/>
        <v>Julias Odhiambo Mboga</v>
      </c>
      <c r="Z1116" s="785" t="s">
        <v>15311</v>
      </c>
      <c r="AA1116" s="785" t="s">
        <v>4314</v>
      </c>
      <c r="AB1116" s="785" t="s">
        <v>2683</v>
      </c>
      <c r="AC1116" s="785" t="s">
        <v>2606</v>
      </c>
      <c r="AD1116" s="786">
        <v>44027</v>
      </c>
    </row>
    <row r="1117" spans="1:30" ht="15.75">
      <c r="A1117" s="785" t="s">
        <v>4301</v>
      </c>
      <c r="B1117" s="785" t="s">
        <v>17930</v>
      </c>
      <c r="C1117" s="785" t="s">
        <v>4303</v>
      </c>
      <c r="D1117" s="785" t="s">
        <v>2599</v>
      </c>
      <c r="E1117" s="785" t="s">
        <v>10233</v>
      </c>
      <c r="F1117" s="786">
        <v>44000</v>
      </c>
      <c r="G1117" s="785" t="s">
        <v>14081</v>
      </c>
      <c r="H1117" s="786">
        <v>44015</v>
      </c>
      <c r="I1117" s="785" t="s">
        <v>17931</v>
      </c>
      <c r="J1117" s="785" t="s">
        <v>627</v>
      </c>
      <c r="K1117" s="785" t="s">
        <v>17932</v>
      </c>
      <c r="L1117" s="785" t="s">
        <v>17933</v>
      </c>
      <c r="M1117" s="785"/>
      <c r="N1117" s="785"/>
      <c r="O1117" s="785"/>
      <c r="P1117" s="787">
        <v>36.906227000000001</v>
      </c>
      <c r="Q1117" s="787">
        <v>-1.3031269999999999</v>
      </c>
      <c r="R1117" s="785" t="s">
        <v>2661</v>
      </c>
      <c r="S1117" s="785" t="s">
        <v>8598</v>
      </c>
      <c r="T1117" s="785" t="s">
        <v>8598</v>
      </c>
      <c r="U1117" s="785" t="s">
        <v>17934</v>
      </c>
      <c r="V1117" s="785" t="s">
        <v>2855</v>
      </c>
      <c r="W1117" s="785" t="s">
        <v>8491</v>
      </c>
      <c r="X1117" s="785" t="s">
        <v>17856</v>
      </c>
      <c r="Y1117" s="615" t="str">
        <f t="shared" si="17"/>
        <v>Michael Munuve</v>
      </c>
      <c r="Z1117" s="785" t="s">
        <v>17935</v>
      </c>
      <c r="AA1117" s="785" t="s">
        <v>5464</v>
      </c>
      <c r="AB1117" s="785" t="s">
        <v>5504</v>
      </c>
      <c r="AC1117" s="785" t="s">
        <v>2617</v>
      </c>
      <c r="AD1117" s="786">
        <v>44015</v>
      </c>
    </row>
    <row r="1118" spans="1:30" ht="15.75">
      <c r="A1118" s="785" t="s">
        <v>4301</v>
      </c>
      <c r="B1118" s="785" t="s">
        <v>13145</v>
      </c>
      <c r="C1118" s="785" t="s">
        <v>4303</v>
      </c>
      <c r="D1118" s="785" t="s">
        <v>2599</v>
      </c>
      <c r="E1118" s="785" t="s">
        <v>13146</v>
      </c>
      <c r="F1118" s="786">
        <v>43964</v>
      </c>
      <c r="G1118" s="785" t="s">
        <v>13147</v>
      </c>
      <c r="H1118" s="786">
        <v>44014</v>
      </c>
      <c r="I1118" s="785" t="s">
        <v>13148</v>
      </c>
      <c r="J1118" s="785" t="s">
        <v>627</v>
      </c>
      <c r="K1118" s="785" t="s">
        <v>13149</v>
      </c>
      <c r="L1118" s="785" t="s">
        <v>13150</v>
      </c>
      <c r="M1118" s="785" t="s">
        <v>13151</v>
      </c>
      <c r="N1118" s="785"/>
      <c r="O1118" s="785"/>
      <c r="P1118" s="787">
        <v>36.524754999999999</v>
      </c>
      <c r="Q1118" s="787">
        <v>-0.63306700000000005</v>
      </c>
      <c r="R1118" s="785" t="s">
        <v>1228</v>
      </c>
      <c r="S1118" s="785" t="s">
        <v>2348</v>
      </c>
      <c r="T1118" s="785" t="s">
        <v>13152</v>
      </c>
      <c r="U1118" s="785" t="s">
        <v>3587</v>
      </c>
      <c r="V1118" s="785" t="s">
        <v>2855</v>
      </c>
      <c r="W1118" s="785" t="s">
        <v>13153</v>
      </c>
      <c r="X1118" s="785" t="s">
        <v>2901</v>
      </c>
      <c r="Y1118" s="615" t="str">
        <f t="shared" si="17"/>
        <v>James Njoroge Wainaina</v>
      </c>
      <c r="Z1118" s="785" t="s">
        <v>13154</v>
      </c>
      <c r="AA1118" s="785" t="s">
        <v>4314</v>
      </c>
      <c r="AB1118" s="785" t="s">
        <v>2605</v>
      </c>
      <c r="AC1118" s="785" t="s">
        <v>2606</v>
      </c>
      <c r="AD1118" s="786">
        <v>44119</v>
      </c>
    </row>
    <row r="1119" spans="1:30" ht="15.75">
      <c r="A1119" s="785" t="s">
        <v>4301</v>
      </c>
      <c r="B1119" s="785" t="s">
        <v>7358</v>
      </c>
      <c r="C1119" s="785" t="s">
        <v>4303</v>
      </c>
      <c r="D1119" s="785" t="s">
        <v>2599</v>
      </c>
      <c r="E1119" s="785" t="s">
        <v>7359</v>
      </c>
      <c r="F1119" s="786">
        <v>43816</v>
      </c>
      <c r="G1119" s="785" t="s">
        <v>7360</v>
      </c>
      <c r="H1119" s="786">
        <v>44013</v>
      </c>
      <c r="I1119" s="785" t="s">
        <v>7361</v>
      </c>
      <c r="J1119" s="785" t="s">
        <v>629</v>
      </c>
      <c r="K1119" s="785" t="s">
        <v>7362</v>
      </c>
      <c r="L1119" s="785" t="s">
        <v>7363</v>
      </c>
      <c r="M1119" s="785"/>
      <c r="N1119" s="785"/>
      <c r="O1119" s="785"/>
      <c r="P1119" s="787">
        <v>35.092342000000002</v>
      </c>
      <c r="Q1119" s="787">
        <v>-0.65642</v>
      </c>
      <c r="R1119" s="785" t="s">
        <v>2053</v>
      </c>
      <c r="S1119" s="785" t="s">
        <v>2098</v>
      </c>
      <c r="T1119" s="785" t="s">
        <v>2759</v>
      </c>
      <c r="U1119" s="785" t="s">
        <v>7364</v>
      </c>
      <c r="V1119" s="785" t="s">
        <v>2673</v>
      </c>
      <c r="W1119" s="785" t="s">
        <v>7365</v>
      </c>
      <c r="X1119" s="785" t="s">
        <v>7365</v>
      </c>
      <c r="Y1119" s="615" t="str">
        <f t="shared" si="17"/>
        <v>Denis Kipkirui Tonui</v>
      </c>
      <c r="Z1119" s="785" t="s">
        <v>7366</v>
      </c>
      <c r="AA1119" s="785" t="s">
        <v>4314</v>
      </c>
      <c r="AB1119" s="785" t="s">
        <v>2683</v>
      </c>
      <c r="AC1119" s="785" t="s">
        <v>2606</v>
      </c>
      <c r="AD1119" s="786">
        <v>44030</v>
      </c>
    </row>
    <row r="1120" spans="1:30" ht="15.75">
      <c r="A1120" s="785" t="s">
        <v>4301</v>
      </c>
      <c r="B1120" s="785" t="s">
        <v>17924</v>
      </c>
      <c r="C1120" s="785" t="s">
        <v>4322</v>
      </c>
      <c r="D1120" s="785" t="s">
        <v>2902</v>
      </c>
      <c r="E1120" s="785" t="s">
        <v>10233</v>
      </c>
      <c r="F1120" s="786">
        <v>44000</v>
      </c>
      <c r="G1120" s="785" t="s">
        <v>7360</v>
      </c>
      <c r="H1120" s="786">
        <v>44013</v>
      </c>
      <c r="I1120" s="785" t="s">
        <v>17925</v>
      </c>
      <c r="J1120" s="785" t="s">
        <v>2845</v>
      </c>
      <c r="K1120" s="785" t="s">
        <v>2612</v>
      </c>
      <c r="L1120" s="785" t="s">
        <v>17926</v>
      </c>
      <c r="M1120" s="785"/>
      <c r="N1120" s="785"/>
      <c r="O1120" s="785"/>
      <c r="P1120" s="787">
        <v>36.974387</v>
      </c>
      <c r="Q1120" s="787">
        <v>-1.1393580000000001</v>
      </c>
      <c r="R1120" s="785" t="s">
        <v>821</v>
      </c>
      <c r="S1120" s="785" t="s">
        <v>2898</v>
      </c>
      <c r="T1120" s="785" t="s">
        <v>2898</v>
      </c>
      <c r="U1120" s="785" t="s">
        <v>3224</v>
      </c>
      <c r="V1120" s="785" t="s">
        <v>2855</v>
      </c>
      <c r="W1120" s="785" t="s">
        <v>8491</v>
      </c>
      <c r="X1120" s="785" t="s">
        <v>17856</v>
      </c>
      <c r="Y1120" s="615" t="str">
        <f t="shared" si="17"/>
        <v>Michael Munuve</v>
      </c>
      <c r="Z1120" s="785" t="s">
        <v>17857</v>
      </c>
      <c r="AA1120" s="785" t="s">
        <v>5464</v>
      </c>
      <c r="AB1120" s="785" t="s">
        <v>5504</v>
      </c>
      <c r="AC1120" s="785" t="s">
        <v>2617</v>
      </c>
      <c r="AD1120" s="786">
        <v>44013</v>
      </c>
    </row>
    <row r="1121" spans="1:30" ht="15.75">
      <c r="A1121" s="785" t="s">
        <v>4301</v>
      </c>
      <c r="B1121" s="785" t="s">
        <v>17927</v>
      </c>
      <c r="C1121" s="785" t="s">
        <v>4322</v>
      </c>
      <c r="D1121" s="785" t="s">
        <v>2902</v>
      </c>
      <c r="E1121" s="785" t="s">
        <v>17928</v>
      </c>
      <c r="F1121" s="786">
        <v>43963</v>
      </c>
      <c r="G1121" s="785" t="s">
        <v>7360</v>
      </c>
      <c r="H1121" s="786">
        <v>44013</v>
      </c>
      <c r="I1121" s="785" t="s">
        <v>17929</v>
      </c>
      <c r="J1121" s="785" t="s">
        <v>2845</v>
      </c>
      <c r="K1121" s="785" t="s">
        <v>2612</v>
      </c>
      <c r="L1121" s="785" t="s">
        <v>17926</v>
      </c>
      <c r="M1121" s="785"/>
      <c r="N1121" s="785"/>
      <c r="O1121" s="785"/>
      <c r="P1121" s="787">
        <v>36.974288000000001</v>
      </c>
      <c r="Q1121" s="787">
        <v>-1.1394500000000001</v>
      </c>
      <c r="R1121" s="785" t="s">
        <v>821</v>
      </c>
      <c r="S1121" s="785" t="s">
        <v>821</v>
      </c>
      <c r="T1121" s="785" t="s">
        <v>2898</v>
      </c>
      <c r="U1121" s="785" t="s">
        <v>3224</v>
      </c>
      <c r="V1121" s="785" t="s">
        <v>2855</v>
      </c>
      <c r="W1121" s="785" t="s">
        <v>8491</v>
      </c>
      <c r="X1121" s="785" t="s">
        <v>17856</v>
      </c>
      <c r="Y1121" s="615" t="str">
        <f t="shared" si="17"/>
        <v>Michael Munuve</v>
      </c>
      <c r="Z1121" s="785" t="s">
        <v>17857</v>
      </c>
      <c r="AA1121" s="785" t="s">
        <v>5464</v>
      </c>
      <c r="AB1121" s="785" t="s">
        <v>5504</v>
      </c>
      <c r="AC1121" s="785" t="s">
        <v>2617</v>
      </c>
      <c r="AD1121" s="786">
        <v>44013</v>
      </c>
    </row>
    <row r="1122" spans="1:30" ht="15.75">
      <c r="A1122" s="785" t="s">
        <v>4301</v>
      </c>
      <c r="B1122" s="785" t="s">
        <v>23152</v>
      </c>
      <c r="C1122" s="785" t="s">
        <v>4322</v>
      </c>
      <c r="D1122" s="785" t="s">
        <v>2902</v>
      </c>
      <c r="E1122" s="785" t="s">
        <v>10233</v>
      </c>
      <c r="F1122" s="786">
        <v>44000</v>
      </c>
      <c r="G1122" s="785" t="s">
        <v>7360</v>
      </c>
      <c r="H1122" s="786">
        <v>44013</v>
      </c>
      <c r="I1122" s="785" t="s">
        <v>23153</v>
      </c>
      <c r="J1122" s="785" t="s">
        <v>2845</v>
      </c>
      <c r="K1122" s="785" t="s">
        <v>2612</v>
      </c>
      <c r="L1122" s="785" t="s">
        <v>17926</v>
      </c>
      <c r="M1122" s="785"/>
      <c r="N1122" s="785"/>
      <c r="O1122" s="785"/>
      <c r="P1122" s="787">
        <v>36.974417000000003</v>
      </c>
      <c r="Q1122" s="787">
        <v>-1.1395090000000001</v>
      </c>
      <c r="R1122" s="785" t="s">
        <v>821</v>
      </c>
      <c r="S1122" s="785" t="s">
        <v>2898</v>
      </c>
      <c r="T1122" s="785" t="s">
        <v>2898</v>
      </c>
      <c r="U1122" s="785" t="s">
        <v>3224</v>
      </c>
      <c r="V1122" s="785" t="s">
        <v>2855</v>
      </c>
      <c r="W1122" s="785" t="s">
        <v>8491</v>
      </c>
      <c r="X1122" s="785" t="s">
        <v>3886</v>
      </c>
      <c r="Y1122" s="615" t="str">
        <f t="shared" si="17"/>
        <v>Simon</v>
      </c>
      <c r="Z1122" s="785" t="s">
        <v>23154</v>
      </c>
      <c r="AA1122" s="785" t="s">
        <v>5464</v>
      </c>
      <c r="AB1122" s="785" t="s">
        <v>5504</v>
      </c>
      <c r="AC1122" s="785" t="s">
        <v>2617</v>
      </c>
      <c r="AD1122" s="786">
        <v>44013</v>
      </c>
    </row>
    <row r="1123" spans="1:30" ht="15.75">
      <c r="A1123" s="785" t="s">
        <v>4301</v>
      </c>
      <c r="B1123" s="785" t="s">
        <v>23978</v>
      </c>
      <c r="C1123" s="785" t="s">
        <v>4303</v>
      </c>
      <c r="D1123" s="785" t="s">
        <v>2599</v>
      </c>
      <c r="E1123" s="785" t="s">
        <v>21045</v>
      </c>
      <c r="F1123" s="786">
        <v>43933</v>
      </c>
      <c r="G1123" s="785" t="s">
        <v>7360</v>
      </c>
      <c r="H1123" s="786">
        <v>44013</v>
      </c>
      <c r="I1123" s="785" t="s">
        <v>23979</v>
      </c>
      <c r="J1123" s="785" t="s">
        <v>629</v>
      </c>
      <c r="K1123" s="785" t="s">
        <v>2612</v>
      </c>
      <c r="L1123" s="785" t="s">
        <v>23980</v>
      </c>
      <c r="M1123" s="785"/>
      <c r="N1123" s="785"/>
      <c r="O1123" s="785" t="s">
        <v>23981</v>
      </c>
      <c r="P1123" s="787">
        <v>36.567791999999997</v>
      </c>
      <c r="Q1123" s="787">
        <v>-7.1590000000000001E-2</v>
      </c>
      <c r="R1123" s="785" t="s">
        <v>960</v>
      </c>
      <c r="S1123" s="785" t="s">
        <v>961</v>
      </c>
      <c r="T1123" s="785" t="s">
        <v>23968</v>
      </c>
      <c r="U1123" s="785" t="s">
        <v>9599</v>
      </c>
      <c r="V1123" s="785">
        <v>8</v>
      </c>
      <c r="W1123" s="785" t="s">
        <v>3025</v>
      </c>
      <c r="X1123" s="785" t="s">
        <v>2761</v>
      </c>
      <c r="Y1123" s="615" t="str">
        <f t="shared" si="17"/>
        <v>Stephen Macharia Kimenyi</v>
      </c>
      <c r="Z1123" s="785" t="s">
        <v>2599</v>
      </c>
      <c r="AA1123" s="785" t="s">
        <v>4349</v>
      </c>
      <c r="AB1123" s="785" t="s">
        <v>2683</v>
      </c>
      <c r="AC1123" s="785" t="s">
        <v>2606</v>
      </c>
      <c r="AD1123" s="786">
        <v>44177</v>
      </c>
    </row>
    <row r="1124" spans="1:30" ht="15.75">
      <c r="A1124" s="785" t="s">
        <v>4301</v>
      </c>
      <c r="B1124" s="785" t="s">
        <v>26203</v>
      </c>
      <c r="C1124" s="785" t="s">
        <v>4303</v>
      </c>
      <c r="D1124" s="785" t="s">
        <v>2599</v>
      </c>
      <c r="E1124" s="785" t="s">
        <v>8898</v>
      </c>
      <c r="F1124" s="786">
        <v>43733</v>
      </c>
      <c r="G1124" s="785" t="s">
        <v>25907</v>
      </c>
      <c r="H1124" s="786">
        <v>44011</v>
      </c>
      <c r="I1124" s="785" t="s">
        <v>26204</v>
      </c>
      <c r="J1124" s="785" t="s">
        <v>627</v>
      </c>
      <c r="K1124" s="785" t="s">
        <v>26205</v>
      </c>
      <c r="L1124" s="785" t="s">
        <v>26206</v>
      </c>
      <c r="M1124" s="785"/>
      <c r="N1124" s="785"/>
      <c r="O1124" s="785"/>
      <c r="P1124" s="787">
        <v>35.400005999999998</v>
      </c>
      <c r="Q1124" s="787">
        <v>-0.11433599999999999</v>
      </c>
      <c r="R1124" s="785" t="s">
        <v>2053</v>
      </c>
      <c r="S1124" s="785" t="s">
        <v>2715</v>
      </c>
      <c r="T1124" s="785" t="s">
        <v>4310</v>
      </c>
      <c r="U1124" s="785" t="s">
        <v>25992</v>
      </c>
      <c r="V1124" s="785">
        <v>4</v>
      </c>
      <c r="W1124" s="785" t="s">
        <v>10148</v>
      </c>
      <c r="X1124" s="785"/>
      <c r="Y1124" s="615" t="str">
        <f t="shared" si="17"/>
        <v>Geoffrey  Chumba</v>
      </c>
      <c r="Z1124" s="785" t="s">
        <v>2599</v>
      </c>
      <c r="AA1124" s="785" t="s">
        <v>4314</v>
      </c>
      <c r="AB1124" s="785" t="s">
        <v>2683</v>
      </c>
      <c r="AC1124" s="785" t="s">
        <v>2606</v>
      </c>
      <c r="AD1124" s="786">
        <v>44272</v>
      </c>
    </row>
    <row r="1125" spans="1:30" ht="15.75">
      <c r="A1125" s="785" t="s">
        <v>4301</v>
      </c>
      <c r="B1125" s="785" t="s">
        <v>7955</v>
      </c>
      <c r="C1125" s="785" t="s">
        <v>4303</v>
      </c>
      <c r="D1125" s="785" t="s">
        <v>2599</v>
      </c>
      <c r="E1125" s="785" t="s">
        <v>7956</v>
      </c>
      <c r="F1125" s="786">
        <v>43995</v>
      </c>
      <c r="G1125" s="785" t="s">
        <v>7957</v>
      </c>
      <c r="H1125" s="786">
        <v>44010</v>
      </c>
      <c r="I1125" s="785" t="s">
        <v>7958</v>
      </c>
      <c r="J1125" s="785" t="s">
        <v>629</v>
      </c>
      <c r="K1125" s="785" t="s">
        <v>2612</v>
      </c>
      <c r="L1125" s="785" t="s">
        <v>7959</v>
      </c>
      <c r="M1125" s="785"/>
      <c r="N1125" s="785"/>
      <c r="O1125" s="785"/>
      <c r="P1125" s="787">
        <v>37.436034999999997</v>
      </c>
      <c r="Q1125" s="787">
        <v>-0.42258200000000001</v>
      </c>
      <c r="R1125" s="785" t="s">
        <v>1089</v>
      </c>
      <c r="S1125" s="785" t="s">
        <v>1164</v>
      </c>
      <c r="T1125" s="785" t="s">
        <v>2801</v>
      </c>
      <c r="U1125" s="785" t="s">
        <v>2619</v>
      </c>
      <c r="V1125" s="785">
        <v>8</v>
      </c>
      <c r="W1125" s="785" t="s">
        <v>7939</v>
      </c>
      <c r="X1125" s="785" t="s">
        <v>7940</v>
      </c>
      <c r="Y1125" s="615" t="str">
        <f t="shared" si="17"/>
        <v>Eric Mugo</v>
      </c>
      <c r="Z1125" s="785" t="s">
        <v>7941</v>
      </c>
      <c r="AA1125" s="785" t="s">
        <v>4314</v>
      </c>
      <c r="AB1125" s="785" t="s">
        <v>2605</v>
      </c>
      <c r="AC1125" s="785" t="s">
        <v>2606</v>
      </c>
      <c r="AD1125" s="786">
        <v>44011</v>
      </c>
    </row>
    <row r="1126" spans="1:30" ht="15.75">
      <c r="A1126" s="785" t="s">
        <v>4301</v>
      </c>
      <c r="B1126" s="785" t="s">
        <v>32872</v>
      </c>
      <c r="C1126" s="785" t="s">
        <v>4303</v>
      </c>
      <c r="D1126" s="785" t="s">
        <v>2599</v>
      </c>
      <c r="E1126" s="785" t="s">
        <v>19597</v>
      </c>
      <c r="F1126" s="786">
        <v>43987</v>
      </c>
      <c r="G1126" s="785" t="s">
        <v>7957</v>
      </c>
      <c r="H1126" s="786">
        <v>44010</v>
      </c>
      <c r="I1126" s="785" t="s">
        <v>32873</v>
      </c>
      <c r="J1126" s="785" t="s">
        <v>629</v>
      </c>
      <c r="K1126" s="785" t="s">
        <v>2612</v>
      </c>
      <c r="L1126" s="785" t="s">
        <v>32874</v>
      </c>
      <c r="M1126" s="785"/>
      <c r="N1126" s="785"/>
      <c r="O1126" s="785"/>
      <c r="P1126" s="787">
        <v>36.679206999999998</v>
      </c>
      <c r="Q1126" s="787">
        <v>-1.4434070000000001</v>
      </c>
      <c r="R1126" s="785" t="s">
        <v>1325</v>
      </c>
      <c r="S1126" s="785" t="s">
        <v>1326</v>
      </c>
      <c r="T1126" s="785" t="s">
        <v>2638</v>
      </c>
      <c r="U1126" s="785" t="s">
        <v>32875</v>
      </c>
      <c r="V1126" s="785">
        <v>12</v>
      </c>
      <c r="W1126" s="785" t="s">
        <v>16042</v>
      </c>
      <c r="X1126" s="785"/>
      <c r="Y1126" s="615" t="str">
        <f t="shared" si="17"/>
        <v>Kensam Constructor</v>
      </c>
      <c r="Z1126" s="785" t="s">
        <v>2599</v>
      </c>
      <c r="AA1126" s="785" t="s">
        <v>4314</v>
      </c>
      <c r="AB1126" s="785" t="s">
        <v>2876</v>
      </c>
      <c r="AC1126" s="785" t="s">
        <v>2606</v>
      </c>
      <c r="AD1126" s="786">
        <v>44171</v>
      </c>
    </row>
    <row r="1127" spans="1:30" ht="15.75">
      <c r="A1127" s="785" t="s">
        <v>4301</v>
      </c>
      <c r="B1127" s="785" t="s">
        <v>30212</v>
      </c>
      <c r="C1127" s="785" t="s">
        <v>4303</v>
      </c>
      <c r="D1127" s="785" t="s">
        <v>2599</v>
      </c>
      <c r="E1127" s="785" t="s">
        <v>15808</v>
      </c>
      <c r="F1127" s="786">
        <v>43992</v>
      </c>
      <c r="G1127" s="785" t="s">
        <v>22887</v>
      </c>
      <c r="H1127" s="786">
        <v>44009</v>
      </c>
      <c r="I1127" s="785" t="s">
        <v>30213</v>
      </c>
      <c r="J1127" s="785" t="s">
        <v>627</v>
      </c>
      <c r="K1127" s="785" t="s">
        <v>2612</v>
      </c>
      <c r="L1127" s="785" t="s">
        <v>30214</v>
      </c>
      <c r="M1127" s="785"/>
      <c r="N1127" s="785"/>
      <c r="O1127" s="785"/>
      <c r="P1127" s="787">
        <v>37.267192999999999</v>
      </c>
      <c r="Q1127" s="787">
        <v>-0.49228</v>
      </c>
      <c r="R1127" s="785" t="s">
        <v>1961</v>
      </c>
      <c r="S1127" s="785" t="s">
        <v>1962</v>
      </c>
      <c r="T1127" s="785" t="s">
        <v>2262</v>
      </c>
      <c r="U1127" s="785" t="s">
        <v>30215</v>
      </c>
      <c r="V1127" s="785" t="s">
        <v>2855</v>
      </c>
      <c r="W1127" s="785" t="s">
        <v>3015</v>
      </c>
      <c r="X1127" s="785"/>
      <c r="Y1127" s="615" t="str">
        <f t="shared" si="17"/>
        <v>Mt Kenya Renewable Energy</v>
      </c>
      <c r="Z1127" s="785" t="s">
        <v>2599</v>
      </c>
      <c r="AA1127" s="785" t="s">
        <v>4349</v>
      </c>
      <c r="AB1127" s="785" t="s">
        <v>2605</v>
      </c>
      <c r="AC1127" s="785" t="s">
        <v>2606</v>
      </c>
      <c r="AD1127" s="786">
        <v>44012</v>
      </c>
    </row>
    <row r="1128" spans="1:30" ht="15.75">
      <c r="A1128" s="785" t="s">
        <v>4301</v>
      </c>
      <c r="B1128" s="785" t="s">
        <v>8125</v>
      </c>
      <c r="C1128" s="785" t="s">
        <v>4303</v>
      </c>
      <c r="D1128" s="785" t="s">
        <v>2599</v>
      </c>
      <c r="E1128" s="785" t="s">
        <v>7797</v>
      </c>
      <c r="F1128" s="786">
        <v>43986</v>
      </c>
      <c r="G1128" s="785" t="s">
        <v>8126</v>
      </c>
      <c r="H1128" s="786">
        <v>44008</v>
      </c>
      <c r="I1128" s="785" t="s">
        <v>8127</v>
      </c>
      <c r="J1128" s="785" t="s">
        <v>627</v>
      </c>
      <c r="K1128" s="785" t="s">
        <v>8128</v>
      </c>
      <c r="L1128" s="785" t="s">
        <v>8129</v>
      </c>
      <c r="M1128" s="785"/>
      <c r="N1128" s="785"/>
      <c r="O1128" s="785"/>
      <c r="P1128" s="787">
        <v>37.655341999999997</v>
      </c>
      <c r="Q1128" s="787">
        <v>4.62E-3</v>
      </c>
      <c r="R1128" s="785" t="s">
        <v>1104</v>
      </c>
      <c r="S1128" s="785" t="s">
        <v>1105</v>
      </c>
      <c r="T1128" s="785" t="s">
        <v>3736</v>
      </c>
      <c r="U1128" s="785" t="s">
        <v>8130</v>
      </c>
      <c r="V1128" s="785" t="s">
        <v>2855</v>
      </c>
      <c r="W1128" s="785" t="s">
        <v>8017</v>
      </c>
      <c r="X1128" s="785" t="s">
        <v>8018</v>
      </c>
      <c r="Y1128" s="615" t="str">
        <f t="shared" si="17"/>
        <v>Eric Munene</v>
      </c>
      <c r="Z1128" s="785" t="s">
        <v>8029</v>
      </c>
      <c r="AA1128" s="785" t="s">
        <v>4314</v>
      </c>
      <c r="AB1128" s="785" t="s">
        <v>2683</v>
      </c>
      <c r="AC1128" s="785" t="s">
        <v>2606</v>
      </c>
      <c r="AD1128" s="786">
        <v>44008</v>
      </c>
    </row>
    <row r="1129" spans="1:30" ht="15.75">
      <c r="A1129" s="785" t="s">
        <v>4301</v>
      </c>
      <c r="B1129" s="785" t="s">
        <v>15450</v>
      </c>
      <c r="C1129" s="785" t="s">
        <v>4303</v>
      </c>
      <c r="D1129" s="785" t="s">
        <v>2599</v>
      </c>
      <c r="E1129" s="785" t="s">
        <v>6935</v>
      </c>
      <c r="F1129" s="786">
        <v>43994</v>
      </c>
      <c r="G1129" s="785" t="s">
        <v>8126</v>
      </c>
      <c r="H1129" s="786">
        <v>44008</v>
      </c>
      <c r="I1129" s="785" t="s">
        <v>15451</v>
      </c>
      <c r="J1129" s="785" t="s">
        <v>629</v>
      </c>
      <c r="K1129" s="785" t="s">
        <v>15452</v>
      </c>
      <c r="L1129" s="785" t="s">
        <v>15453</v>
      </c>
      <c r="M1129" s="785"/>
      <c r="N1129" s="785"/>
      <c r="O1129" s="785"/>
      <c r="P1129" s="787">
        <v>36.730662000000002</v>
      </c>
      <c r="Q1129" s="787">
        <v>-1.5059629999999999</v>
      </c>
      <c r="R1129" s="785" t="s">
        <v>1325</v>
      </c>
      <c r="S1129" s="785" t="s">
        <v>3952</v>
      </c>
      <c r="T1129" s="785" t="s">
        <v>3952</v>
      </c>
      <c r="U1129" s="785" t="s">
        <v>15454</v>
      </c>
      <c r="V1129" s="785">
        <v>9</v>
      </c>
      <c r="W1129" s="785" t="s">
        <v>2608</v>
      </c>
      <c r="X1129" s="785" t="s">
        <v>15455</v>
      </c>
      <c r="Y1129" s="615" t="str">
        <f t="shared" si="17"/>
        <v>Julius Misango</v>
      </c>
      <c r="Z1129" s="785" t="s">
        <v>15302</v>
      </c>
      <c r="AA1129" s="785" t="s">
        <v>5464</v>
      </c>
      <c r="AB1129" s="785" t="s">
        <v>2609</v>
      </c>
      <c r="AC1129" s="785" t="s">
        <v>2610</v>
      </c>
      <c r="AD1129" s="786">
        <v>44022</v>
      </c>
    </row>
    <row r="1130" spans="1:30" ht="15.75">
      <c r="A1130" s="785" t="s">
        <v>4301</v>
      </c>
      <c r="B1130" s="785" t="s">
        <v>31867</v>
      </c>
      <c r="C1130" s="785" t="s">
        <v>4303</v>
      </c>
      <c r="D1130" s="785" t="s">
        <v>2599</v>
      </c>
      <c r="E1130" s="785" t="s">
        <v>19597</v>
      </c>
      <c r="F1130" s="786">
        <v>43987</v>
      </c>
      <c r="G1130" s="785" t="s">
        <v>8126</v>
      </c>
      <c r="H1130" s="786">
        <v>44008</v>
      </c>
      <c r="I1130" s="785" t="s">
        <v>31868</v>
      </c>
      <c r="J1130" s="785" t="s">
        <v>629</v>
      </c>
      <c r="K1130" s="785" t="s">
        <v>2612</v>
      </c>
      <c r="L1130" s="785" t="s">
        <v>31869</v>
      </c>
      <c r="M1130" s="785"/>
      <c r="N1130" s="785"/>
      <c r="O1130" s="785" t="s">
        <v>31870</v>
      </c>
      <c r="P1130" s="787">
        <v>37.248466999999998</v>
      </c>
      <c r="Q1130" s="787">
        <v>-0.48007899999999998</v>
      </c>
      <c r="R1130" s="785" t="s">
        <v>1961</v>
      </c>
      <c r="S1130" s="785" t="s">
        <v>1962</v>
      </c>
      <c r="T1130" s="785" t="s">
        <v>1963</v>
      </c>
      <c r="U1130" s="785" t="s">
        <v>3359</v>
      </c>
      <c r="V1130" s="785" t="s">
        <v>3004</v>
      </c>
      <c r="W1130" s="785" t="s">
        <v>3015</v>
      </c>
      <c r="X1130" s="785"/>
      <c r="Y1130" s="615" t="str">
        <f t="shared" si="17"/>
        <v>Mt Kenya Renewable Energy</v>
      </c>
      <c r="Z1130" s="785" t="s">
        <v>2599</v>
      </c>
      <c r="AA1130" s="785" t="s">
        <v>4349</v>
      </c>
      <c r="AB1130" s="785" t="s">
        <v>2605</v>
      </c>
      <c r="AC1130" s="785" t="s">
        <v>2606</v>
      </c>
      <c r="AD1130" s="786">
        <v>44012</v>
      </c>
    </row>
    <row r="1131" spans="1:30" ht="15.75">
      <c r="A1131" s="785" t="s">
        <v>4301</v>
      </c>
      <c r="B1131" s="785" t="s">
        <v>24858</v>
      </c>
      <c r="C1131" s="785" t="s">
        <v>4303</v>
      </c>
      <c r="D1131" s="785" t="s">
        <v>2599</v>
      </c>
      <c r="E1131" s="785" t="s">
        <v>24859</v>
      </c>
      <c r="F1131" s="786">
        <v>43980</v>
      </c>
      <c r="G1131" s="785" t="s">
        <v>24860</v>
      </c>
      <c r="H1131" s="786">
        <v>44007</v>
      </c>
      <c r="I1131" s="785" t="s">
        <v>24861</v>
      </c>
      <c r="J1131" s="785" t="s">
        <v>629</v>
      </c>
      <c r="K1131" s="785" t="s">
        <v>24862</v>
      </c>
      <c r="L1131" s="785" t="s">
        <v>24863</v>
      </c>
      <c r="M1131" s="785" t="s">
        <v>24864</v>
      </c>
      <c r="N1131" s="785"/>
      <c r="O1131" s="785" t="s">
        <v>24865</v>
      </c>
      <c r="P1131" s="787">
        <v>37.834831999999999</v>
      </c>
      <c r="Q1131" s="787">
        <v>7.0779999999999996E-2</v>
      </c>
      <c r="R1131" s="785" t="s">
        <v>1104</v>
      </c>
      <c r="S1131" s="785" t="s">
        <v>3251</v>
      </c>
      <c r="T1131" s="785" t="s">
        <v>3553</v>
      </c>
      <c r="U1131" s="785" t="s">
        <v>24866</v>
      </c>
      <c r="V1131" s="785" t="s">
        <v>2855</v>
      </c>
      <c r="W1131" s="785" t="s">
        <v>2808</v>
      </c>
      <c r="X1131" s="785" t="s">
        <v>24781</v>
      </c>
      <c r="Y1131" s="615" t="str">
        <f t="shared" si="17"/>
        <v>Timothy Murithi</v>
      </c>
      <c r="Z1131" s="785" t="s">
        <v>19530</v>
      </c>
      <c r="AA1131" s="785" t="s">
        <v>4349</v>
      </c>
      <c r="AB1131" s="785" t="s">
        <v>2683</v>
      </c>
      <c r="AC1131" s="785" t="s">
        <v>2606</v>
      </c>
      <c r="AD1131" s="786">
        <v>44045</v>
      </c>
    </row>
    <row r="1132" spans="1:30" ht="15.75">
      <c r="A1132" s="785" t="s">
        <v>4301</v>
      </c>
      <c r="B1132" s="785" t="s">
        <v>18870</v>
      </c>
      <c r="C1132" s="785" t="s">
        <v>4303</v>
      </c>
      <c r="D1132" s="785" t="s">
        <v>2599</v>
      </c>
      <c r="E1132" s="785" t="s">
        <v>18871</v>
      </c>
      <c r="F1132" s="786">
        <v>43956</v>
      </c>
      <c r="G1132" s="785" t="s">
        <v>17899</v>
      </c>
      <c r="H1132" s="786">
        <v>44006</v>
      </c>
      <c r="I1132" s="785" t="s">
        <v>18872</v>
      </c>
      <c r="J1132" s="785" t="s">
        <v>627</v>
      </c>
      <c r="K1132" s="785" t="s">
        <v>18873</v>
      </c>
      <c r="L1132" s="785" t="s">
        <v>18874</v>
      </c>
      <c r="M1132" s="785"/>
      <c r="N1132" s="785"/>
      <c r="O1132" s="785"/>
      <c r="P1132" s="787">
        <v>36.881556000000003</v>
      </c>
      <c r="Q1132" s="787">
        <v>-0.86210399999999998</v>
      </c>
      <c r="R1132" s="785" t="s">
        <v>1030</v>
      </c>
      <c r="S1132" s="785" t="s">
        <v>1795</v>
      </c>
      <c r="T1132" s="785" t="s">
        <v>1795</v>
      </c>
      <c r="U1132" s="785" t="s">
        <v>18875</v>
      </c>
      <c r="V1132" s="785" t="s">
        <v>2673</v>
      </c>
      <c r="W1132" s="785" t="s">
        <v>2939</v>
      </c>
      <c r="X1132" s="785" t="s">
        <v>2939</v>
      </c>
      <c r="Y1132" s="615" t="str">
        <f t="shared" si="17"/>
        <v>Nixon Kariuki Gaichuru</v>
      </c>
      <c r="Z1132" s="785" t="s">
        <v>18856</v>
      </c>
      <c r="AA1132" s="785" t="s">
        <v>4314</v>
      </c>
      <c r="AB1132" s="785" t="s">
        <v>2605</v>
      </c>
      <c r="AC1132" s="785" t="s">
        <v>2606</v>
      </c>
      <c r="AD1132" s="786">
        <v>44011</v>
      </c>
    </row>
    <row r="1133" spans="1:30" ht="15.75">
      <c r="A1133" s="785" t="s">
        <v>4301</v>
      </c>
      <c r="B1133" s="785" t="s">
        <v>18945</v>
      </c>
      <c r="C1133" s="785" t="s">
        <v>4303</v>
      </c>
      <c r="D1133" s="785" t="s">
        <v>2599</v>
      </c>
      <c r="E1133" s="785" t="s">
        <v>17121</v>
      </c>
      <c r="F1133" s="786">
        <v>43944</v>
      </c>
      <c r="G1133" s="785" t="s">
        <v>17899</v>
      </c>
      <c r="H1133" s="786">
        <v>44006</v>
      </c>
      <c r="I1133" s="785" t="s">
        <v>18946</v>
      </c>
      <c r="J1133" s="785" t="s">
        <v>627</v>
      </c>
      <c r="K1133" s="785" t="s">
        <v>18947</v>
      </c>
      <c r="L1133" s="785" t="s">
        <v>18948</v>
      </c>
      <c r="M1133" s="785"/>
      <c r="N1133" s="785"/>
      <c r="O1133" s="785"/>
      <c r="P1133" s="787">
        <v>36.873955000000002</v>
      </c>
      <c r="Q1133" s="787">
        <v>-0.87804800000000005</v>
      </c>
      <c r="R1133" s="785" t="s">
        <v>1030</v>
      </c>
      <c r="S1133" s="785" t="s">
        <v>1795</v>
      </c>
      <c r="T1133" s="785" t="s">
        <v>2955</v>
      </c>
      <c r="U1133" s="785" t="s">
        <v>2955</v>
      </c>
      <c r="V1133" s="785" t="s">
        <v>2855</v>
      </c>
      <c r="W1133" s="785" t="s">
        <v>2939</v>
      </c>
      <c r="X1133" s="785" t="s">
        <v>2939</v>
      </c>
      <c r="Y1133" s="615" t="str">
        <f t="shared" si="17"/>
        <v>Nixon Kariuki Gaichuru</v>
      </c>
      <c r="Z1133" s="785" t="s">
        <v>18856</v>
      </c>
      <c r="AA1133" s="785" t="s">
        <v>4314</v>
      </c>
      <c r="AB1133" s="785" t="s">
        <v>2605</v>
      </c>
      <c r="AC1133" s="785" t="s">
        <v>2606</v>
      </c>
      <c r="AD1133" s="786">
        <v>44006</v>
      </c>
    </row>
    <row r="1134" spans="1:30" ht="15.75">
      <c r="A1134" s="785" t="s">
        <v>4301</v>
      </c>
      <c r="B1134" s="785" t="s">
        <v>19011</v>
      </c>
      <c r="C1134" s="785" t="s">
        <v>4303</v>
      </c>
      <c r="D1134" s="785" t="s">
        <v>2599</v>
      </c>
      <c r="E1134" s="785" t="s">
        <v>17899</v>
      </c>
      <c r="F1134" s="786">
        <v>44006</v>
      </c>
      <c r="G1134" s="785" t="s">
        <v>17899</v>
      </c>
      <c r="H1134" s="786">
        <v>44006</v>
      </c>
      <c r="I1134" s="785" t="s">
        <v>19012</v>
      </c>
      <c r="J1134" s="785" t="s">
        <v>627</v>
      </c>
      <c r="K1134" s="785" t="s">
        <v>19013</v>
      </c>
      <c r="L1134" s="785" t="s">
        <v>19014</v>
      </c>
      <c r="M1134" s="785"/>
      <c r="N1134" s="785"/>
      <c r="O1134" s="785"/>
      <c r="P1134" s="787">
        <v>36.927695</v>
      </c>
      <c r="Q1134" s="787">
        <v>-0.97243500000000005</v>
      </c>
      <c r="R1134" s="785" t="s">
        <v>821</v>
      </c>
      <c r="S1134" s="785" t="s">
        <v>2120</v>
      </c>
      <c r="T1134" s="785" t="s">
        <v>2705</v>
      </c>
      <c r="U1134" s="785" t="s">
        <v>2705</v>
      </c>
      <c r="V1134" s="785" t="s">
        <v>3004</v>
      </c>
      <c r="W1134" s="785" t="s">
        <v>2939</v>
      </c>
      <c r="X1134" s="785" t="s">
        <v>2939</v>
      </c>
      <c r="Y1134" s="615" t="str">
        <f t="shared" si="17"/>
        <v>Nixon Kariuki Gaichuru</v>
      </c>
      <c r="Z1134" s="785" t="s">
        <v>18856</v>
      </c>
      <c r="AA1134" s="785" t="s">
        <v>4314</v>
      </c>
      <c r="AB1134" s="785" t="s">
        <v>2605</v>
      </c>
      <c r="AC1134" s="785" t="s">
        <v>2606</v>
      </c>
      <c r="AD1134" s="786">
        <v>44006</v>
      </c>
    </row>
    <row r="1135" spans="1:30" ht="15.75">
      <c r="A1135" s="785" t="s">
        <v>4301</v>
      </c>
      <c r="B1135" s="785" t="s">
        <v>19162</v>
      </c>
      <c r="C1135" s="785" t="s">
        <v>4303</v>
      </c>
      <c r="D1135" s="785" t="s">
        <v>2599</v>
      </c>
      <c r="E1135" s="785" t="s">
        <v>19163</v>
      </c>
      <c r="F1135" s="786">
        <v>43989</v>
      </c>
      <c r="G1135" s="785" t="s">
        <v>17899</v>
      </c>
      <c r="H1135" s="786">
        <v>44006</v>
      </c>
      <c r="I1135" s="785" t="s">
        <v>19164</v>
      </c>
      <c r="J1135" s="785" t="s">
        <v>627</v>
      </c>
      <c r="K1135" s="785" t="s">
        <v>2612</v>
      </c>
      <c r="L1135" s="785" t="s">
        <v>19165</v>
      </c>
      <c r="M1135" s="785"/>
      <c r="N1135" s="785"/>
      <c r="O1135" s="785"/>
      <c r="P1135" s="787">
        <v>36.794108999999999</v>
      </c>
      <c r="Q1135" s="787">
        <v>-1.046044</v>
      </c>
      <c r="R1135" s="785" t="s">
        <v>821</v>
      </c>
      <c r="S1135" s="785" t="s">
        <v>871</v>
      </c>
      <c r="T1135" s="785" t="s">
        <v>871</v>
      </c>
      <c r="U1135" s="785" t="s">
        <v>3182</v>
      </c>
      <c r="V1135" s="785" t="s">
        <v>2855</v>
      </c>
      <c r="W1135" s="785" t="s">
        <v>7551</v>
      </c>
      <c r="X1135" s="785" t="s">
        <v>19166</v>
      </c>
      <c r="Y1135" s="615" t="str">
        <f t="shared" si="17"/>
        <v>Okinda</v>
      </c>
      <c r="Z1135" s="785" t="s">
        <v>5436</v>
      </c>
      <c r="AA1135" s="785" t="s">
        <v>4314</v>
      </c>
      <c r="AB1135" s="785" t="s">
        <v>2683</v>
      </c>
      <c r="AC1135" s="785" t="s">
        <v>2606</v>
      </c>
      <c r="AD1135" s="786">
        <v>44006</v>
      </c>
    </row>
    <row r="1136" spans="1:30" ht="15.75">
      <c r="A1136" s="785" t="s">
        <v>4301</v>
      </c>
      <c r="B1136" s="785" t="s">
        <v>25412</v>
      </c>
      <c r="C1136" s="785" t="s">
        <v>4303</v>
      </c>
      <c r="D1136" s="785" t="s">
        <v>2599</v>
      </c>
      <c r="E1136" s="785" t="s">
        <v>5431</v>
      </c>
      <c r="F1136" s="786">
        <v>43511</v>
      </c>
      <c r="G1136" s="785" t="s">
        <v>17899</v>
      </c>
      <c r="H1136" s="786">
        <v>44006</v>
      </c>
      <c r="I1136" s="785" t="s">
        <v>25413</v>
      </c>
      <c r="J1136" s="785" t="s">
        <v>627</v>
      </c>
      <c r="K1136" s="785" t="s">
        <v>2612</v>
      </c>
      <c r="L1136" s="785" t="s">
        <v>25414</v>
      </c>
      <c r="M1136" s="785"/>
      <c r="N1136" s="785"/>
      <c r="O1136" s="785"/>
      <c r="P1136" s="787">
        <v>35.393571000000001</v>
      </c>
      <c r="Q1136" s="787">
        <v>-0.11511200000000001</v>
      </c>
      <c r="R1136" s="785" t="s">
        <v>2053</v>
      </c>
      <c r="S1136" s="785" t="s">
        <v>2715</v>
      </c>
      <c r="T1136" s="785" t="s">
        <v>4310</v>
      </c>
      <c r="U1136" s="785" t="s">
        <v>2710</v>
      </c>
      <c r="V1136" s="785">
        <v>4</v>
      </c>
      <c r="W1136" s="785" t="s">
        <v>2717</v>
      </c>
      <c r="X1136" s="785" t="s">
        <v>2717</v>
      </c>
      <c r="Y1136" s="615" t="str">
        <f t="shared" si="17"/>
        <v>Wesley Kipyegon</v>
      </c>
      <c r="Z1136" s="785" t="s">
        <v>2599</v>
      </c>
      <c r="AA1136" s="785" t="s">
        <v>4314</v>
      </c>
      <c r="AB1136" s="785" t="s">
        <v>2683</v>
      </c>
      <c r="AC1136" s="785" t="s">
        <v>2606</v>
      </c>
      <c r="AD1136" s="786">
        <v>44157</v>
      </c>
    </row>
    <row r="1137" spans="1:30" ht="15.75">
      <c r="A1137" s="785" t="s">
        <v>4301</v>
      </c>
      <c r="B1137" s="785" t="s">
        <v>31045</v>
      </c>
      <c r="C1137" s="785" t="s">
        <v>4322</v>
      </c>
      <c r="D1137" s="785" t="s">
        <v>2598</v>
      </c>
      <c r="E1137" s="785" t="s">
        <v>15269</v>
      </c>
      <c r="F1137" s="786">
        <v>43981</v>
      </c>
      <c r="G1137" s="785" t="s">
        <v>5102</v>
      </c>
      <c r="H1137" s="786">
        <v>44005</v>
      </c>
      <c r="I1137" s="785" t="s">
        <v>31046</v>
      </c>
      <c r="J1137" s="785" t="s">
        <v>629</v>
      </c>
      <c r="K1137" s="785" t="s">
        <v>2612</v>
      </c>
      <c r="L1137" s="785" t="s">
        <v>31047</v>
      </c>
      <c r="M1137" s="785"/>
      <c r="N1137" s="785"/>
      <c r="O1137" s="785" t="s">
        <v>31048</v>
      </c>
      <c r="P1137" s="787">
        <v>36.960307999999998</v>
      </c>
      <c r="Q1137" s="787">
        <v>-1.5008049999999999</v>
      </c>
      <c r="R1137" s="785" t="s">
        <v>1325</v>
      </c>
      <c r="S1137" s="785" t="s">
        <v>3124</v>
      </c>
      <c r="T1137" s="785" t="s">
        <v>3259</v>
      </c>
      <c r="U1137" s="785" t="s">
        <v>31049</v>
      </c>
      <c r="V1137" s="785" t="s">
        <v>3004</v>
      </c>
      <c r="W1137" s="785" t="s">
        <v>9806</v>
      </c>
      <c r="X1137" s="785"/>
      <c r="Y1137" s="615" t="str">
        <f t="shared" si="17"/>
        <v>Fexmy EcoFuels</v>
      </c>
      <c r="Z1137" s="785" t="s">
        <v>2599</v>
      </c>
      <c r="AA1137" s="785" t="s">
        <v>4314</v>
      </c>
      <c r="AB1137" s="785" t="s">
        <v>3075</v>
      </c>
      <c r="AC1137" s="785" t="s">
        <v>2617</v>
      </c>
      <c r="AD1137" s="786">
        <v>44058</v>
      </c>
    </row>
    <row r="1138" spans="1:30" ht="15.75">
      <c r="A1138" s="785" t="s">
        <v>4301</v>
      </c>
      <c r="B1138" s="785" t="s">
        <v>4969</v>
      </c>
      <c r="C1138" s="785" t="s">
        <v>4303</v>
      </c>
      <c r="D1138" s="785" t="s">
        <v>2599</v>
      </c>
      <c r="E1138" s="785" t="s">
        <v>4970</v>
      </c>
      <c r="F1138" s="786">
        <v>43972</v>
      </c>
      <c r="G1138" s="785" t="s">
        <v>4971</v>
      </c>
      <c r="H1138" s="786">
        <v>44004</v>
      </c>
      <c r="I1138" s="785" t="s">
        <v>4972</v>
      </c>
      <c r="J1138" s="785" t="s">
        <v>627</v>
      </c>
      <c r="K1138" s="785" t="s">
        <v>2612</v>
      </c>
      <c r="L1138" s="785" t="s">
        <v>4973</v>
      </c>
      <c r="M1138" s="785"/>
      <c r="N1138" s="785"/>
      <c r="O1138" s="785"/>
      <c r="P1138" s="787">
        <v>35.328932000000002</v>
      </c>
      <c r="Q1138" s="787">
        <v>0.55571700000000002</v>
      </c>
      <c r="R1138" s="785" t="s">
        <v>893</v>
      </c>
      <c r="S1138" s="785" t="s">
        <v>1356</v>
      </c>
      <c r="T1138" s="785" t="s">
        <v>1356</v>
      </c>
      <c r="U1138" s="785" t="s">
        <v>3052</v>
      </c>
      <c r="V1138" s="785" t="s">
        <v>3070</v>
      </c>
      <c r="W1138" s="785" t="s">
        <v>2982</v>
      </c>
      <c r="X1138" s="785" t="s">
        <v>2982</v>
      </c>
      <c r="Y1138" s="615" t="str">
        <f t="shared" si="17"/>
        <v>Ambrose Koech</v>
      </c>
      <c r="Z1138" s="785" t="s">
        <v>2599</v>
      </c>
      <c r="AA1138" s="785" t="s">
        <v>4314</v>
      </c>
      <c r="AB1138" s="785" t="s">
        <v>2605</v>
      </c>
      <c r="AC1138" s="785" t="s">
        <v>2606</v>
      </c>
      <c r="AD1138" s="786">
        <v>44005</v>
      </c>
    </row>
    <row r="1139" spans="1:30" ht="15.75">
      <c r="A1139" s="785" t="s">
        <v>4301</v>
      </c>
      <c r="B1139" s="785" t="s">
        <v>29938</v>
      </c>
      <c r="C1139" s="785" t="s">
        <v>4303</v>
      </c>
      <c r="D1139" s="785" t="s">
        <v>2599</v>
      </c>
      <c r="E1139" s="785" t="s">
        <v>7369</v>
      </c>
      <c r="F1139" s="786">
        <v>43971</v>
      </c>
      <c r="G1139" s="785" t="s">
        <v>13811</v>
      </c>
      <c r="H1139" s="786">
        <v>44002</v>
      </c>
      <c r="I1139" s="785" t="s">
        <v>29939</v>
      </c>
      <c r="J1139" s="785" t="s">
        <v>627</v>
      </c>
      <c r="K1139" s="785" t="s">
        <v>2612</v>
      </c>
      <c r="L1139" s="785" t="s">
        <v>29940</v>
      </c>
      <c r="M1139" s="785"/>
      <c r="N1139" s="785"/>
      <c r="O1139" s="785"/>
      <c r="P1139" s="787">
        <v>37.587336999999998</v>
      </c>
      <c r="Q1139" s="787">
        <v>-2.9726900000000001</v>
      </c>
      <c r="R1139" s="785" t="s">
        <v>1325</v>
      </c>
      <c r="S1139" s="785" t="s">
        <v>2847</v>
      </c>
      <c r="T1139" s="785" t="s">
        <v>2847</v>
      </c>
      <c r="U1139" s="785" t="s">
        <v>29941</v>
      </c>
      <c r="V1139" s="785">
        <v>8</v>
      </c>
      <c r="W1139" s="785" t="s">
        <v>19787</v>
      </c>
      <c r="X1139" s="785"/>
      <c r="Y1139" s="615" t="str">
        <f t="shared" si="17"/>
        <v>Peter Kiniu</v>
      </c>
      <c r="Z1139" s="785" t="s">
        <v>2599</v>
      </c>
      <c r="AA1139" s="785" t="s">
        <v>4314</v>
      </c>
      <c r="AB1139" s="785" t="s">
        <v>2683</v>
      </c>
      <c r="AC1139" s="785" t="s">
        <v>2606</v>
      </c>
      <c r="AD1139" s="786">
        <v>44007</v>
      </c>
    </row>
    <row r="1140" spans="1:30" ht="15.75">
      <c r="A1140" s="785" t="s">
        <v>4301</v>
      </c>
      <c r="B1140" s="785" t="s">
        <v>32856</v>
      </c>
      <c r="C1140" s="785" t="s">
        <v>4303</v>
      </c>
      <c r="D1140" s="785" t="s">
        <v>2599</v>
      </c>
      <c r="E1140" s="785" t="s">
        <v>7369</v>
      </c>
      <c r="F1140" s="786">
        <v>43971</v>
      </c>
      <c r="G1140" s="785" t="s">
        <v>13811</v>
      </c>
      <c r="H1140" s="786">
        <v>44002</v>
      </c>
      <c r="I1140" s="785" t="s">
        <v>32857</v>
      </c>
      <c r="J1140" s="785" t="s">
        <v>629</v>
      </c>
      <c r="K1140" s="785" t="s">
        <v>2612</v>
      </c>
      <c r="L1140" s="785" t="s">
        <v>32858</v>
      </c>
      <c r="M1140" s="785"/>
      <c r="N1140" s="785"/>
      <c r="O1140" s="785"/>
      <c r="P1140" s="787">
        <v>37.528779999999998</v>
      </c>
      <c r="Q1140" s="787">
        <v>-2.782457</v>
      </c>
      <c r="R1140" s="785" t="s">
        <v>1325</v>
      </c>
      <c r="S1140" s="785" t="s">
        <v>2847</v>
      </c>
      <c r="T1140" s="785" t="s">
        <v>3474</v>
      </c>
      <c r="U1140" s="785" t="s">
        <v>32859</v>
      </c>
      <c r="V1140" s="785">
        <v>12</v>
      </c>
      <c r="W1140" s="785" t="s">
        <v>14152</v>
      </c>
      <c r="X1140" s="785"/>
      <c r="Y1140" s="615" t="str">
        <f t="shared" si="17"/>
        <v>John Chege Nyingi</v>
      </c>
      <c r="Z1140" s="785" t="s">
        <v>2599</v>
      </c>
      <c r="AA1140" s="785" t="s">
        <v>4314</v>
      </c>
      <c r="AB1140" s="785" t="s">
        <v>2605</v>
      </c>
      <c r="AC1140" s="785" t="s">
        <v>2606</v>
      </c>
      <c r="AD1140" s="786">
        <v>44034</v>
      </c>
    </row>
    <row r="1141" spans="1:30" ht="15.75">
      <c r="A1141" s="785" t="s">
        <v>4301</v>
      </c>
      <c r="B1141" s="785" t="s">
        <v>10231</v>
      </c>
      <c r="C1141" s="785" t="s">
        <v>4303</v>
      </c>
      <c r="D1141" s="785" t="s">
        <v>2599</v>
      </c>
      <c r="E1141" s="785" t="s">
        <v>10232</v>
      </c>
      <c r="F1141" s="786">
        <v>43959</v>
      </c>
      <c r="G1141" s="785" t="s">
        <v>10233</v>
      </c>
      <c r="H1141" s="786">
        <v>44000</v>
      </c>
      <c r="I1141" s="785" t="s">
        <v>10234</v>
      </c>
      <c r="J1141" s="785" t="s">
        <v>627</v>
      </c>
      <c r="K1141" s="785" t="s">
        <v>10235</v>
      </c>
      <c r="L1141" s="785" t="s">
        <v>10236</v>
      </c>
      <c r="M1141" s="785" t="s">
        <v>10237</v>
      </c>
      <c r="N1141" s="785"/>
      <c r="O1141" s="785" t="s">
        <v>10238</v>
      </c>
      <c r="P1141" s="787">
        <v>36.808042</v>
      </c>
      <c r="Q1141" s="787">
        <v>-1.011088</v>
      </c>
      <c r="R1141" s="785" t="s">
        <v>821</v>
      </c>
      <c r="S1141" s="785" t="s">
        <v>871</v>
      </c>
      <c r="T1141" s="785" t="s">
        <v>3297</v>
      </c>
      <c r="U1141" s="785" t="s">
        <v>3391</v>
      </c>
      <c r="V1141" s="785" t="s">
        <v>3070</v>
      </c>
      <c r="W1141" s="785" t="s">
        <v>3585</v>
      </c>
      <c r="X1141" s="785" t="s">
        <v>3585</v>
      </c>
      <c r="Y1141" s="615" t="str">
        <f t="shared" si="17"/>
        <v>Geoffrey K Gitau</v>
      </c>
      <c r="Z1141" s="785" t="s">
        <v>10200</v>
      </c>
      <c r="AA1141" s="785" t="s">
        <v>4314</v>
      </c>
      <c r="AB1141" s="785" t="s">
        <v>2605</v>
      </c>
      <c r="AC1141" s="785" t="s">
        <v>2606</v>
      </c>
      <c r="AD1141" s="786">
        <v>44119</v>
      </c>
    </row>
    <row r="1142" spans="1:30" ht="15.75">
      <c r="A1142" s="785" t="s">
        <v>4301</v>
      </c>
      <c r="B1142" s="785" t="s">
        <v>15846</v>
      </c>
      <c r="C1142" s="785" t="s">
        <v>4303</v>
      </c>
      <c r="D1142" s="785" t="s">
        <v>2599</v>
      </c>
      <c r="E1142" s="785" t="s">
        <v>15847</v>
      </c>
      <c r="F1142" s="786">
        <v>43941</v>
      </c>
      <c r="G1142" s="785" t="s">
        <v>10233</v>
      </c>
      <c r="H1142" s="786">
        <v>44000</v>
      </c>
      <c r="I1142" s="785" t="s">
        <v>15848</v>
      </c>
      <c r="J1142" s="785" t="s">
        <v>627</v>
      </c>
      <c r="K1142" s="785" t="s">
        <v>15849</v>
      </c>
      <c r="L1142" s="785" t="s">
        <v>15850</v>
      </c>
      <c r="M1142" s="785" t="s">
        <v>15851</v>
      </c>
      <c r="N1142" s="785"/>
      <c r="O1142" s="785"/>
      <c r="P1142" s="787">
        <v>35.158389</v>
      </c>
      <c r="Q1142" s="787">
        <v>0.33996300000000002</v>
      </c>
      <c r="R1142" s="785" t="s">
        <v>916</v>
      </c>
      <c r="S1142" s="785" t="s">
        <v>917</v>
      </c>
      <c r="T1142" s="785" t="s">
        <v>7793</v>
      </c>
      <c r="U1142" s="785" t="s">
        <v>7794</v>
      </c>
      <c r="V1142" s="785" t="s">
        <v>2673</v>
      </c>
      <c r="W1142" s="785" t="s">
        <v>15852</v>
      </c>
      <c r="X1142" s="785" t="s">
        <v>11598</v>
      </c>
      <c r="Y1142" s="615" t="str">
        <f t="shared" si="17"/>
        <v>Kelvin Kimutai</v>
      </c>
      <c r="Z1142" s="785" t="s">
        <v>15853</v>
      </c>
      <c r="AA1142" s="785" t="s">
        <v>4314</v>
      </c>
      <c r="AB1142" s="785" t="s">
        <v>2683</v>
      </c>
      <c r="AC1142" s="785" t="s">
        <v>2606</v>
      </c>
      <c r="AD1142" s="786">
        <v>44062</v>
      </c>
    </row>
    <row r="1143" spans="1:30" ht="15.75">
      <c r="A1143" s="785" t="s">
        <v>4301</v>
      </c>
      <c r="B1143" s="785" t="s">
        <v>24123</v>
      </c>
      <c r="C1143" s="785" t="s">
        <v>4379</v>
      </c>
      <c r="D1143" s="785" t="s">
        <v>2598</v>
      </c>
      <c r="E1143" s="785" t="s">
        <v>15807</v>
      </c>
      <c r="F1143" s="786">
        <v>43961</v>
      </c>
      <c r="G1143" s="785" t="s">
        <v>10233</v>
      </c>
      <c r="H1143" s="786">
        <v>44000</v>
      </c>
      <c r="I1143" s="785" t="s">
        <v>24124</v>
      </c>
      <c r="J1143" s="785" t="s">
        <v>629</v>
      </c>
      <c r="K1143" s="785" t="s">
        <v>24125</v>
      </c>
      <c r="L1143" s="785" t="s">
        <v>24126</v>
      </c>
      <c r="M1143" s="785"/>
      <c r="N1143" s="785"/>
      <c r="O1143" s="785"/>
      <c r="P1143" s="787">
        <v>38.310167999999997</v>
      </c>
      <c r="Q1143" s="787">
        <v>-3.52447</v>
      </c>
      <c r="R1143" s="785" t="s">
        <v>766</v>
      </c>
      <c r="S1143" s="785" t="s">
        <v>2745</v>
      </c>
      <c r="T1143" s="785" t="s">
        <v>20679</v>
      </c>
      <c r="U1143" s="785" t="s">
        <v>24127</v>
      </c>
      <c r="V1143" s="785">
        <v>8</v>
      </c>
      <c r="W1143" s="785" t="s">
        <v>2746</v>
      </c>
      <c r="X1143" s="785" t="s">
        <v>2746</v>
      </c>
      <c r="Y1143" s="615" t="str">
        <f t="shared" si="17"/>
        <v>Stephen Nyange</v>
      </c>
      <c r="Z1143" s="785" t="s">
        <v>3970</v>
      </c>
      <c r="AA1143" s="785" t="s">
        <v>4314</v>
      </c>
      <c r="AB1143" s="785" t="s">
        <v>2605</v>
      </c>
      <c r="AC1143" s="785" t="s">
        <v>2606</v>
      </c>
      <c r="AD1143" s="786">
        <v>44006</v>
      </c>
    </row>
    <row r="1144" spans="1:30" ht="15.75">
      <c r="A1144" s="785" t="s">
        <v>4301</v>
      </c>
      <c r="B1144" s="785" t="s">
        <v>24231</v>
      </c>
      <c r="C1144" s="785" t="s">
        <v>4379</v>
      </c>
      <c r="D1144" s="785" t="s">
        <v>2598</v>
      </c>
      <c r="E1144" s="785" t="s">
        <v>15847</v>
      </c>
      <c r="F1144" s="786">
        <v>43941</v>
      </c>
      <c r="G1144" s="785" t="s">
        <v>10233</v>
      </c>
      <c r="H1144" s="786">
        <v>44000</v>
      </c>
      <c r="I1144" s="785" t="s">
        <v>24232</v>
      </c>
      <c r="J1144" s="785" t="s">
        <v>629</v>
      </c>
      <c r="K1144" s="785" t="s">
        <v>24233</v>
      </c>
      <c r="L1144" s="785" t="s">
        <v>24234</v>
      </c>
      <c r="M1144" s="785"/>
      <c r="N1144" s="785"/>
      <c r="O1144" s="785"/>
      <c r="P1144" s="787">
        <v>38.354987000000001</v>
      </c>
      <c r="Q1144" s="787">
        <v>-3.4743059999999999</v>
      </c>
      <c r="R1144" s="785" t="s">
        <v>766</v>
      </c>
      <c r="S1144" s="785" t="s">
        <v>2745</v>
      </c>
      <c r="T1144" s="785" t="s">
        <v>3401</v>
      </c>
      <c r="U1144" s="785" t="s">
        <v>24235</v>
      </c>
      <c r="V1144" s="785" t="s">
        <v>3004</v>
      </c>
      <c r="W1144" s="785" t="s">
        <v>2746</v>
      </c>
      <c r="X1144" s="785" t="s">
        <v>2746</v>
      </c>
      <c r="Y1144" s="615" t="str">
        <f t="shared" si="17"/>
        <v>Stephen Nyange</v>
      </c>
      <c r="Z1144" s="785" t="s">
        <v>3970</v>
      </c>
      <c r="AA1144" s="785" t="s">
        <v>4314</v>
      </c>
      <c r="AB1144" s="785" t="s">
        <v>2605</v>
      </c>
      <c r="AC1144" s="785" t="s">
        <v>2606</v>
      </c>
      <c r="AD1144" s="786">
        <v>44006</v>
      </c>
    </row>
    <row r="1145" spans="1:30" ht="15.75">
      <c r="A1145" s="785" t="s">
        <v>4301</v>
      </c>
      <c r="B1145" s="785" t="s">
        <v>7025</v>
      </c>
      <c r="C1145" s="785" t="s">
        <v>4303</v>
      </c>
      <c r="D1145" s="785" t="s">
        <v>2599</v>
      </c>
      <c r="E1145" s="785" t="s">
        <v>7026</v>
      </c>
      <c r="F1145" s="786">
        <v>43873</v>
      </c>
      <c r="G1145" s="785" t="s">
        <v>7027</v>
      </c>
      <c r="H1145" s="786">
        <v>43999</v>
      </c>
      <c r="I1145" s="785" t="s">
        <v>7028</v>
      </c>
      <c r="J1145" s="785" t="s">
        <v>629</v>
      </c>
      <c r="K1145" s="785" t="s">
        <v>2612</v>
      </c>
      <c r="L1145" s="785" t="s">
        <v>7029</v>
      </c>
      <c r="M1145" s="785" t="s">
        <v>7030</v>
      </c>
      <c r="N1145" s="785"/>
      <c r="O1145" s="785"/>
      <c r="P1145" s="787">
        <v>35.423636999999999</v>
      </c>
      <c r="Q1145" s="787">
        <v>0.53962299999999996</v>
      </c>
      <c r="R1145" s="785" t="s">
        <v>893</v>
      </c>
      <c r="S1145" s="785" t="s">
        <v>1356</v>
      </c>
      <c r="T1145" s="785" t="s">
        <v>1356</v>
      </c>
      <c r="U1145" s="785" t="s">
        <v>6932</v>
      </c>
      <c r="V1145" s="785" t="s">
        <v>3070</v>
      </c>
      <c r="W1145" s="785" t="s">
        <v>3239</v>
      </c>
      <c r="X1145" s="785" t="s">
        <v>3239</v>
      </c>
      <c r="Y1145" s="615" t="str">
        <f t="shared" si="17"/>
        <v>Daniel Bartilol</v>
      </c>
      <c r="Z1145" s="785" t="s">
        <v>6933</v>
      </c>
      <c r="AA1145" s="785" t="s">
        <v>4314</v>
      </c>
      <c r="AB1145" s="785" t="s">
        <v>2605</v>
      </c>
      <c r="AC1145" s="785" t="s">
        <v>2606</v>
      </c>
      <c r="AD1145" s="786">
        <v>44117</v>
      </c>
    </row>
    <row r="1146" spans="1:30" ht="15.75">
      <c r="A1146" s="785" t="s">
        <v>4301</v>
      </c>
      <c r="B1146" s="785" t="s">
        <v>15740</v>
      </c>
      <c r="C1146" s="785" t="s">
        <v>4379</v>
      </c>
      <c r="D1146" s="785" t="s">
        <v>4418</v>
      </c>
      <c r="E1146" s="785" t="s">
        <v>8266</v>
      </c>
      <c r="F1146" s="786">
        <v>43988</v>
      </c>
      <c r="G1146" s="785" t="s">
        <v>7032</v>
      </c>
      <c r="H1146" s="786">
        <v>43998</v>
      </c>
      <c r="I1146" s="785" t="s">
        <v>15741</v>
      </c>
      <c r="J1146" s="785" t="s">
        <v>629</v>
      </c>
      <c r="K1146" s="785" t="s">
        <v>15742</v>
      </c>
      <c r="L1146" s="785" t="s">
        <v>15743</v>
      </c>
      <c r="M1146" s="785"/>
      <c r="N1146" s="785"/>
      <c r="O1146" s="785"/>
      <c r="P1146" s="787">
        <v>37.125660000000003</v>
      </c>
      <c r="Q1146" s="787">
        <v>-1.293237</v>
      </c>
      <c r="R1146" s="785" t="s">
        <v>1729</v>
      </c>
      <c r="S1146" s="785" t="s">
        <v>3997</v>
      </c>
      <c r="T1146" s="785" t="s">
        <v>2976</v>
      </c>
      <c r="U1146" s="785" t="s">
        <v>15744</v>
      </c>
      <c r="V1146" s="785">
        <v>9</v>
      </c>
      <c r="W1146" s="785" t="s">
        <v>2608</v>
      </c>
      <c r="X1146" s="785" t="s">
        <v>15588</v>
      </c>
      <c r="Y1146" s="615" t="str">
        <f t="shared" si="17"/>
        <v>Julius Onyango</v>
      </c>
      <c r="Z1146" s="785" t="s">
        <v>15302</v>
      </c>
      <c r="AA1146" s="785" t="s">
        <v>5464</v>
      </c>
      <c r="AB1146" s="785" t="s">
        <v>2609</v>
      </c>
      <c r="AC1146" s="785" t="s">
        <v>2610</v>
      </c>
      <c r="AD1146" s="786">
        <v>43994</v>
      </c>
    </row>
    <row r="1147" spans="1:30" ht="15.75">
      <c r="A1147" s="785" t="s">
        <v>4301</v>
      </c>
      <c r="B1147" s="785" t="s">
        <v>27762</v>
      </c>
      <c r="C1147" s="785" t="s">
        <v>4303</v>
      </c>
      <c r="D1147" s="785" t="s">
        <v>2599</v>
      </c>
      <c r="E1147" s="785" t="s">
        <v>11062</v>
      </c>
      <c r="F1147" s="786">
        <v>43976</v>
      </c>
      <c r="G1147" s="785" t="s">
        <v>7032</v>
      </c>
      <c r="H1147" s="786">
        <v>43998</v>
      </c>
      <c r="I1147" s="785" t="s">
        <v>27763</v>
      </c>
      <c r="J1147" s="785" t="s">
        <v>627</v>
      </c>
      <c r="K1147" s="785" t="s">
        <v>2612</v>
      </c>
      <c r="L1147" s="785" t="s">
        <v>27764</v>
      </c>
      <c r="M1147" s="785"/>
      <c r="N1147" s="785"/>
      <c r="O1147" s="785"/>
      <c r="P1147" s="787">
        <v>37.558087</v>
      </c>
      <c r="Q1147" s="787">
        <v>-1.7872330000000001</v>
      </c>
      <c r="R1147" s="785" t="s">
        <v>728</v>
      </c>
      <c r="S1147" s="785" t="s">
        <v>728</v>
      </c>
      <c r="T1147" s="785" t="s">
        <v>3221</v>
      </c>
      <c r="U1147" s="785" t="s">
        <v>27765</v>
      </c>
      <c r="V1147" s="785">
        <v>6</v>
      </c>
      <c r="W1147" s="785" t="s">
        <v>13203</v>
      </c>
      <c r="X1147" s="785"/>
      <c r="Y1147" s="615" t="str">
        <f t="shared" si="17"/>
        <v>Januaries Kaloki</v>
      </c>
      <c r="Z1147" s="785" t="s">
        <v>2599</v>
      </c>
      <c r="AA1147" s="785" t="s">
        <v>4314</v>
      </c>
      <c r="AB1147" s="785" t="s">
        <v>2683</v>
      </c>
      <c r="AC1147" s="785" t="s">
        <v>2606</v>
      </c>
      <c r="AD1147" s="786">
        <v>44027</v>
      </c>
    </row>
    <row r="1148" spans="1:30" ht="15.75">
      <c r="A1148" s="785" t="s">
        <v>4301</v>
      </c>
      <c r="B1148" s="785" t="s">
        <v>8433</v>
      </c>
      <c r="C1148" s="785" t="s">
        <v>4303</v>
      </c>
      <c r="D1148" s="785" t="s">
        <v>2599</v>
      </c>
      <c r="E1148" s="785" t="s">
        <v>8434</v>
      </c>
      <c r="F1148" s="786">
        <v>43900</v>
      </c>
      <c r="G1148" s="785" t="s">
        <v>8435</v>
      </c>
      <c r="H1148" s="786">
        <v>43997</v>
      </c>
      <c r="I1148" s="785" t="s">
        <v>8436</v>
      </c>
      <c r="J1148" s="785" t="s">
        <v>629</v>
      </c>
      <c r="K1148" s="785" t="s">
        <v>8437</v>
      </c>
      <c r="L1148" s="785" t="s">
        <v>8438</v>
      </c>
      <c r="M1148" s="785"/>
      <c r="N1148" s="785"/>
      <c r="O1148" s="785"/>
      <c r="P1148" s="787">
        <v>35.020919999999997</v>
      </c>
      <c r="Q1148" s="787">
        <v>1.117316</v>
      </c>
      <c r="R1148" s="785" t="s">
        <v>1189</v>
      </c>
      <c r="S1148" s="785" t="s">
        <v>3118</v>
      </c>
      <c r="T1148" s="785" t="s">
        <v>3675</v>
      </c>
      <c r="U1148" s="785" t="s">
        <v>3871</v>
      </c>
      <c r="V1148" s="785" t="s">
        <v>3070</v>
      </c>
      <c r="W1148" s="785" t="s">
        <v>4055</v>
      </c>
      <c r="X1148" s="785" t="s">
        <v>3152</v>
      </c>
      <c r="Y1148" s="615" t="str">
        <f t="shared" si="17"/>
        <v>Ericson Kibet Musani</v>
      </c>
      <c r="Z1148" s="785" t="s">
        <v>8397</v>
      </c>
      <c r="AA1148" s="785" t="s">
        <v>4314</v>
      </c>
      <c r="AB1148" s="785" t="s">
        <v>2605</v>
      </c>
      <c r="AC1148" s="785" t="s">
        <v>2606</v>
      </c>
      <c r="AD1148" s="786">
        <v>43997</v>
      </c>
    </row>
    <row r="1149" spans="1:30" ht="15.75">
      <c r="A1149" s="785" t="s">
        <v>4301</v>
      </c>
      <c r="B1149" s="785" t="s">
        <v>14760</v>
      </c>
      <c r="C1149" s="785" t="s">
        <v>4303</v>
      </c>
      <c r="D1149" s="785" t="s">
        <v>2599</v>
      </c>
      <c r="E1149" s="785" t="s">
        <v>10996</v>
      </c>
      <c r="F1149" s="786">
        <v>43984</v>
      </c>
      <c r="G1149" s="785" t="s">
        <v>8435</v>
      </c>
      <c r="H1149" s="786">
        <v>43997</v>
      </c>
      <c r="I1149" s="785" t="s">
        <v>14761</v>
      </c>
      <c r="J1149" s="785" t="s">
        <v>629</v>
      </c>
      <c r="K1149" s="785" t="s">
        <v>14762</v>
      </c>
      <c r="L1149" s="785" t="s">
        <v>14763</v>
      </c>
      <c r="M1149" s="785"/>
      <c r="N1149" s="785"/>
      <c r="O1149" s="785" t="s">
        <v>14764</v>
      </c>
      <c r="P1149" s="787">
        <v>36.808998000000003</v>
      </c>
      <c r="Q1149" s="787">
        <v>-0.94837700000000003</v>
      </c>
      <c r="R1149" s="785" t="s">
        <v>821</v>
      </c>
      <c r="S1149" s="785" t="s">
        <v>2041</v>
      </c>
      <c r="T1149" s="785" t="s">
        <v>3977</v>
      </c>
      <c r="U1149" s="785" t="s">
        <v>3778</v>
      </c>
      <c r="V1149" s="785">
        <v>12</v>
      </c>
      <c r="W1149" s="785" t="s">
        <v>3106</v>
      </c>
      <c r="X1149" s="785" t="s">
        <v>3106</v>
      </c>
      <c r="Y1149" s="615" t="str">
        <f t="shared" si="17"/>
        <v>Joseph Muchirira Mugo</v>
      </c>
      <c r="Z1149" s="785" t="s">
        <v>2599</v>
      </c>
      <c r="AA1149" s="785" t="s">
        <v>4314</v>
      </c>
      <c r="AB1149" s="785" t="s">
        <v>2605</v>
      </c>
      <c r="AC1149" s="785" t="s">
        <v>2606</v>
      </c>
      <c r="AD1149" s="786">
        <v>44142</v>
      </c>
    </row>
    <row r="1150" spans="1:30" ht="15.75">
      <c r="A1150" s="785" t="s">
        <v>4301</v>
      </c>
      <c r="B1150" s="785" t="s">
        <v>18865</v>
      </c>
      <c r="C1150" s="785" t="s">
        <v>4303</v>
      </c>
      <c r="D1150" s="785" t="s">
        <v>2599</v>
      </c>
      <c r="E1150" s="785" t="s">
        <v>4730</v>
      </c>
      <c r="F1150" s="786">
        <v>43856</v>
      </c>
      <c r="G1150" s="785" t="s">
        <v>8435</v>
      </c>
      <c r="H1150" s="786">
        <v>43997</v>
      </c>
      <c r="I1150" s="785" t="s">
        <v>18866</v>
      </c>
      <c r="J1150" s="785" t="s">
        <v>627</v>
      </c>
      <c r="K1150" s="785" t="s">
        <v>2612</v>
      </c>
      <c r="L1150" s="785" t="s">
        <v>18867</v>
      </c>
      <c r="M1150" s="785"/>
      <c r="N1150" s="785"/>
      <c r="O1150" s="785"/>
      <c r="P1150" s="787">
        <v>37.062500999999997</v>
      </c>
      <c r="Q1150" s="787">
        <v>-0.85441699999999998</v>
      </c>
      <c r="R1150" s="785" t="s">
        <v>1030</v>
      </c>
      <c r="S1150" s="785" t="s">
        <v>1031</v>
      </c>
      <c r="T1150" s="785" t="s">
        <v>18868</v>
      </c>
      <c r="U1150" s="785" t="s">
        <v>18869</v>
      </c>
      <c r="V1150" s="785" t="s">
        <v>2673</v>
      </c>
      <c r="W1150" s="785" t="s">
        <v>2939</v>
      </c>
      <c r="X1150" s="785" t="s">
        <v>2939</v>
      </c>
      <c r="Y1150" s="615" t="str">
        <f t="shared" si="17"/>
        <v>Nixon Kariuki Gaichuru</v>
      </c>
      <c r="Z1150" s="785" t="s">
        <v>18856</v>
      </c>
      <c r="AA1150" s="785" t="s">
        <v>4314</v>
      </c>
      <c r="AB1150" s="785" t="s">
        <v>2605</v>
      </c>
      <c r="AC1150" s="785" t="s">
        <v>2606</v>
      </c>
      <c r="AD1150" s="786">
        <v>44011</v>
      </c>
    </row>
    <row r="1151" spans="1:30" ht="15.75">
      <c r="A1151" s="785" t="s">
        <v>4301</v>
      </c>
      <c r="B1151" s="785" t="s">
        <v>29932</v>
      </c>
      <c r="C1151" s="785" t="s">
        <v>4303</v>
      </c>
      <c r="D1151" s="785" t="s">
        <v>2599</v>
      </c>
      <c r="E1151" s="785" t="s">
        <v>22143</v>
      </c>
      <c r="F1151" s="786">
        <v>43983</v>
      </c>
      <c r="G1151" s="785" t="s">
        <v>29933</v>
      </c>
      <c r="H1151" s="786">
        <v>43996</v>
      </c>
      <c r="I1151" s="785" t="s">
        <v>29934</v>
      </c>
      <c r="J1151" s="785" t="s">
        <v>627</v>
      </c>
      <c r="K1151" s="785" t="s">
        <v>2612</v>
      </c>
      <c r="L1151" s="785" t="s">
        <v>29935</v>
      </c>
      <c r="M1151" s="785"/>
      <c r="N1151" s="785"/>
      <c r="O1151" s="785" t="s">
        <v>29936</v>
      </c>
      <c r="P1151" s="787">
        <v>37.516542000000001</v>
      </c>
      <c r="Q1151" s="787">
        <v>-2.8064469999999999</v>
      </c>
      <c r="R1151" s="785" t="s">
        <v>1325</v>
      </c>
      <c r="S1151" s="785" t="s">
        <v>2847</v>
      </c>
      <c r="T1151" s="785" t="s">
        <v>2847</v>
      </c>
      <c r="U1151" s="785" t="s">
        <v>29937</v>
      </c>
      <c r="V1151" s="785">
        <v>8</v>
      </c>
      <c r="W1151" s="785" t="s">
        <v>19787</v>
      </c>
      <c r="X1151" s="785"/>
      <c r="Y1151" s="615" t="str">
        <f t="shared" si="17"/>
        <v>Peter Kiniu</v>
      </c>
      <c r="Z1151" s="785" t="s">
        <v>2599</v>
      </c>
      <c r="AA1151" s="785" t="s">
        <v>4314</v>
      </c>
      <c r="AB1151" s="785" t="s">
        <v>2683</v>
      </c>
      <c r="AC1151" s="785" t="s">
        <v>2606</v>
      </c>
      <c r="AD1151" s="786">
        <v>44007</v>
      </c>
    </row>
    <row r="1152" spans="1:30" ht="15.75">
      <c r="A1152" s="785" t="s">
        <v>4301</v>
      </c>
      <c r="B1152" s="785" t="s">
        <v>23155</v>
      </c>
      <c r="C1152" s="785" t="s">
        <v>4379</v>
      </c>
      <c r="D1152" s="785" t="s">
        <v>2598</v>
      </c>
      <c r="E1152" s="785" t="s">
        <v>6935</v>
      </c>
      <c r="F1152" s="786">
        <v>43994</v>
      </c>
      <c r="G1152" s="785" t="s">
        <v>6935</v>
      </c>
      <c r="H1152" s="786">
        <v>43994</v>
      </c>
      <c r="I1152" s="785" t="s">
        <v>23156</v>
      </c>
      <c r="J1152" s="785" t="s">
        <v>629</v>
      </c>
      <c r="K1152" s="785" t="s">
        <v>2612</v>
      </c>
      <c r="L1152" s="785" t="s">
        <v>23157</v>
      </c>
      <c r="M1152" s="785" t="s">
        <v>23158</v>
      </c>
      <c r="N1152" s="785"/>
      <c r="O1152" s="785"/>
      <c r="P1152" s="787">
        <v>36.914046999999997</v>
      </c>
      <c r="Q1152" s="787">
        <v>-0.78063099999999996</v>
      </c>
      <c r="R1152" s="785" t="s">
        <v>1030</v>
      </c>
      <c r="S1152" s="785" t="s">
        <v>2623</v>
      </c>
      <c r="T1152" s="785" t="s">
        <v>2623</v>
      </c>
      <c r="U1152" s="785" t="s">
        <v>23159</v>
      </c>
      <c r="V1152" s="785">
        <v>7</v>
      </c>
      <c r="W1152" s="785" t="s">
        <v>8491</v>
      </c>
      <c r="X1152" s="785" t="s">
        <v>3886</v>
      </c>
      <c r="Y1152" s="615" t="str">
        <f t="shared" si="17"/>
        <v>Simon</v>
      </c>
      <c r="Z1152" s="785" t="s">
        <v>23154</v>
      </c>
      <c r="AA1152" s="785" t="s">
        <v>5464</v>
      </c>
      <c r="AB1152" s="785" t="s">
        <v>5504</v>
      </c>
      <c r="AC1152" s="785" t="s">
        <v>2617</v>
      </c>
      <c r="AD1152" s="786">
        <v>44013</v>
      </c>
    </row>
    <row r="1153" spans="1:30" ht="15.75">
      <c r="A1153" s="785" t="s">
        <v>4301</v>
      </c>
      <c r="B1153" s="785" t="s">
        <v>15806</v>
      </c>
      <c r="C1153" s="785" t="s">
        <v>4303</v>
      </c>
      <c r="D1153" s="785" t="s">
        <v>2599</v>
      </c>
      <c r="E1153" s="785" t="s">
        <v>15807</v>
      </c>
      <c r="F1153" s="786">
        <v>43961</v>
      </c>
      <c r="G1153" s="785" t="s">
        <v>15808</v>
      </c>
      <c r="H1153" s="786">
        <v>43992</v>
      </c>
      <c r="I1153" s="785" t="s">
        <v>15809</v>
      </c>
      <c r="J1153" s="785" t="s">
        <v>629</v>
      </c>
      <c r="K1153" s="785" t="s">
        <v>2612</v>
      </c>
      <c r="L1153" s="785" t="s">
        <v>15810</v>
      </c>
      <c r="M1153" s="785"/>
      <c r="N1153" s="785"/>
      <c r="O1153" s="785"/>
      <c r="P1153" s="787">
        <v>37.568137</v>
      </c>
      <c r="Q1153" s="787">
        <v>-1.5321899999999999</v>
      </c>
      <c r="R1153" s="785" t="s">
        <v>728</v>
      </c>
      <c r="S1153" s="785" t="s">
        <v>729</v>
      </c>
      <c r="T1153" s="785" t="s">
        <v>15811</v>
      </c>
      <c r="U1153" s="785" t="s">
        <v>6722</v>
      </c>
      <c r="V1153" s="785">
        <v>10</v>
      </c>
      <c r="W1153" s="785" t="s">
        <v>3890</v>
      </c>
      <c r="X1153" s="785" t="s">
        <v>3890</v>
      </c>
      <c r="Y1153" s="615" t="str">
        <f t="shared" si="17"/>
        <v>Justus Inyasi Makipa</v>
      </c>
      <c r="Z1153" s="785" t="s">
        <v>15773</v>
      </c>
      <c r="AA1153" s="785" t="s">
        <v>4314</v>
      </c>
      <c r="AB1153" s="785" t="s">
        <v>2605</v>
      </c>
      <c r="AC1153" s="785" t="s">
        <v>2606</v>
      </c>
      <c r="AD1153" s="786">
        <v>44029</v>
      </c>
    </row>
    <row r="1154" spans="1:30" ht="15.75">
      <c r="A1154" s="785" t="s">
        <v>4301</v>
      </c>
      <c r="B1154" s="785" t="s">
        <v>32362</v>
      </c>
      <c r="C1154" s="785" t="s">
        <v>4303</v>
      </c>
      <c r="D1154" s="785" t="s">
        <v>2599</v>
      </c>
      <c r="E1154" s="785" t="s">
        <v>15807</v>
      </c>
      <c r="F1154" s="786">
        <v>43961</v>
      </c>
      <c r="G1154" s="785" t="s">
        <v>32363</v>
      </c>
      <c r="H1154" s="786">
        <v>43990</v>
      </c>
      <c r="I1154" s="785" t="s">
        <v>32364</v>
      </c>
      <c r="J1154" s="785" t="s">
        <v>629</v>
      </c>
      <c r="K1154" s="785" t="s">
        <v>32365</v>
      </c>
      <c r="L1154" s="785" t="s">
        <v>32366</v>
      </c>
      <c r="M1154" s="785"/>
      <c r="N1154" s="785"/>
      <c r="O1154" s="785"/>
      <c r="P1154" s="787">
        <v>35.232095999999999</v>
      </c>
      <c r="Q1154" s="787">
        <v>0.21293300000000001</v>
      </c>
      <c r="R1154" s="785" t="s">
        <v>916</v>
      </c>
      <c r="S1154" s="785" t="s">
        <v>2839</v>
      </c>
      <c r="T1154" s="785" t="s">
        <v>4398</v>
      </c>
      <c r="U1154" s="785" t="s">
        <v>14123</v>
      </c>
      <c r="V1154" s="785">
        <v>12</v>
      </c>
      <c r="W1154" s="785" t="s">
        <v>3239</v>
      </c>
      <c r="X1154" s="785"/>
      <c r="Y1154" s="615" t="str">
        <f t="shared" ref="Y1154:Y1217" si="18">IF(X1154="",W1154,X1154)</f>
        <v>Daniel Bartilol</v>
      </c>
      <c r="Z1154" s="785" t="s">
        <v>2599</v>
      </c>
      <c r="AA1154" s="785" t="s">
        <v>4314</v>
      </c>
      <c r="AB1154" s="785" t="s">
        <v>2605</v>
      </c>
      <c r="AC1154" s="785" t="s">
        <v>2606</v>
      </c>
      <c r="AD1154" s="786">
        <v>44153</v>
      </c>
    </row>
    <row r="1155" spans="1:30" ht="15.75">
      <c r="A1155" s="785" t="s">
        <v>4301</v>
      </c>
      <c r="B1155" s="785" t="s">
        <v>8264</v>
      </c>
      <c r="C1155" s="785" t="s">
        <v>4303</v>
      </c>
      <c r="D1155" s="785" t="s">
        <v>2599</v>
      </c>
      <c r="E1155" s="785" t="s">
        <v>8265</v>
      </c>
      <c r="F1155" s="786">
        <v>43974</v>
      </c>
      <c r="G1155" s="785" t="s">
        <v>8266</v>
      </c>
      <c r="H1155" s="786">
        <v>43988</v>
      </c>
      <c r="I1155" s="785" t="s">
        <v>8267</v>
      </c>
      <c r="J1155" s="785" t="s">
        <v>629</v>
      </c>
      <c r="K1155" s="785" t="s">
        <v>8268</v>
      </c>
      <c r="L1155" s="785" t="s">
        <v>8269</v>
      </c>
      <c r="M1155" s="785"/>
      <c r="N1155" s="785"/>
      <c r="O1155" s="785"/>
      <c r="P1155" s="787">
        <v>37.517541999999999</v>
      </c>
      <c r="Q1155" s="787">
        <v>8.2587999999999995E-2</v>
      </c>
      <c r="R1155" s="785" t="s">
        <v>1104</v>
      </c>
      <c r="S1155" s="785" t="s">
        <v>1826</v>
      </c>
      <c r="T1155" s="785" t="s">
        <v>1976</v>
      </c>
      <c r="U1155" s="785" t="s">
        <v>3224</v>
      </c>
      <c r="V1155" s="785" t="s">
        <v>3004</v>
      </c>
      <c r="W1155" s="785" t="s">
        <v>8017</v>
      </c>
      <c r="X1155" s="785" t="s">
        <v>8018</v>
      </c>
      <c r="Y1155" s="615" t="str">
        <f t="shared" si="18"/>
        <v>Eric Munene</v>
      </c>
      <c r="Z1155" s="785" t="s">
        <v>8029</v>
      </c>
      <c r="AA1155" s="785" t="s">
        <v>4314</v>
      </c>
      <c r="AB1155" s="785" t="s">
        <v>2683</v>
      </c>
      <c r="AC1155" s="785" t="s">
        <v>2606</v>
      </c>
      <c r="AD1155" s="786">
        <v>43992</v>
      </c>
    </row>
    <row r="1156" spans="1:30" ht="15.75">
      <c r="A1156" s="785" t="s">
        <v>4301</v>
      </c>
      <c r="B1156" s="785" t="s">
        <v>19329</v>
      </c>
      <c r="C1156" s="785" t="s">
        <v>4379</v>
      </c>
      <c r="D1156" s="785" t="s">
        <v>2598</v>
      </c>
      <c r="E1156" s="785" t="s">
        <v>8266</v>
      </c>
      <c r="F1156" s="786">
        <v>43988</v>
      </c>
      <c r="G1156" s="785" t="s">
        <v>8266</v>
      </c>
      <c r="H1156" s="786">
        <v>43988</v>
      </c>
      <c r="I1156" s="785" t="s">
        <v>19330</v>
      </c>
      <c r="J1156" s="785" t="s">
        <v>627</v>
      </c>
      <c r="K1156" s="785" t="s">
        <v>19331</v>
      </c>
      <c r="L1156" s="785" t="s">
        <v>19332</v>
      </c>
      <c r="M1156" s="785"/>
      <c r="N1156" s="785"/>
      <c r="O1156" s="785"/>
      <c r="P1156" s="787">
        <v>34.775807999999998</v>
      </c>
      <c r="Q1156" s="787">
        <v>0.31168800000000002</v>
      </c>
      <c r="R1156" s="785" t="s">
        <v>1917</v>
      </c>
      <c r="S1156" s="785" t="s">
        <v>11178</v>
      </c>
      <c r="T1156" s="785" t="s">
        <v>1917</v>
      </c>
      <c r="U1156" s="785" t="s">
        <v>19333</v>
      </c>
      <c r="V1156" s="785">
        <v>10</v>
      </c>
      <c r="W1156" s="785" t="s">
        <v>19232</v>
      </c>
      <c r="X1156" s="785" t="s">
        <v>3568</v>
      </c>
      <c r="Y1156" s="615" t="str">
        <f t="shared" si="18"/>
        <v>Pafasi  Enterprise</v>
      </c>
      <c r="Z1156" s="785" t="s">
        <v>19233</v>
      </c>
      <c r="AA1156" s="785" t="s">
        <v>4349</v>
      </c>
      <c r="AB1156" s="785" t="s">
        <v>2605</v>
      </c>
      <c r="AC1156" s="785" t="s">
        <v>2606</v>
      </c>
      <c r="AD1156" s="786">
        <v>43990</v>
      </c>
    </row>
    <row r="1157" spans="1:30" ht="15.75">
      <c r="A1157" s="785" t="s">
        <v>4301</v>
      </c>
      <c r="B1157" s="785" t="s">
        <v>25022</v>
      </c>
      <c r="C1157" s="785" t="s">
        <v>4303</v>
      </c>
      <c r="D1157" s="785" t="s">
        <v>2599</v>
      </c>
      <c r="E1157" s="785" t="s">
        <v>17928</v>
      </c>
      <c r="F1157" s="786">
        <v>43963</v>
      </c>
      <c r="G1157" s="785" t="s">
        <v>8266</v>
      </c>
      <c r="H1157" s="786">
        <v>43988</v>
      </c>
      <c r="I1157" s="785" t="s">
        <v>25023</v>
      </c>
      <c r="J1157" s="785" t="s">
        <v>627</v>
      </c>
      <c r="K1157" s="785" t="s">
        <v>25024</v>
      </c>
      <c r="L1157" s="785" t="s">
        <v>25025</v>
      </c>
      <c r="M1157" s="785" t="s">
        <v>25026</v>
      </c>
      <c r="N1157" s="785"/>
      <c r="O1157" s="785"/>
      <c r="P1157" s="787">
        <v>37.046841999999998</v>
      </c>
      <c r="Q1157" s="787">
        <v>-0.19927</v>
      </c>
      <c r="R1157" s="785" t="s">
        <v>1056</v>
      </c>
      <c r="S1157" s="785" t="s">
        <v>2272</v>
      </c>
      <c r="T1157" s="785" t="s">
        <v>3722</v>
      </c>
      <c r="U1157" s="785" t="s">
        <v>25027</v>
      </c>
      <c r="V1157" s="785">
        <v>8</v>
      </c>
      <c r="W1157" s="785" t="s">
        <v>9679</v>
      </c>
      <c r="X1157" s="785" t="s">
        <v>9679</v>
      </c>
      <c r="Y1157" s="615" t="str">
        <f t="shared" si="18"/>
        <v>Wambui Gituku</v>
      </c>
      <c r="Z1157" s="785" t="s">
        <v>25028</v>
      </c>
      <c r="AA1157" s="785" t="s">
        <v>4314</v>
      </c>
      <c r="AB1157" s="785" t="s">
        <v>2683</v>
      </c>
      <c r="AC1157" s="785" t="s">
        <v>2606</v>
      </c>
      <c r="AD1157" s="786">
        <v>44005</v>
      </c>
    </row>
    <row r="1158" spans="1:30" ht="15.75">
      <c r="A1158" s="785" t="s">
        <v>4301</v>
      </c>
      <c r="B1158" s="785" t="s">
        <v>25029</v>
      </c>
      <c r="C1158" s="785" t="s">
        <v>4303</v>
      </c>
      <c r="D1158" s="785" t="s">
        <v>2599</v>
      </c>
      <c r="E1158" s="785" t="s">
        <v>8265</v>
      </c>
      <c r="F1158" s="786">
        <v>43974</v>
      </c>
      <c r="G1158" s="785" t="s">
        <v>8266</v>
      </c>
      <c r="H1158" s="786">
        <v>43988</v>
      </c>
      <c r="I1158" s="785" t="s">
        <v>25030</v>
      </c>
      <c r="J1158" s="785" t="s">
        <v>629</v>
      </c>
      <c r="K1158" s="785" t="s">
        <v>2612</v>
      </c>
      <c r="L1158" s="785" t="s">
        <v>25031</v>
      </c>
      <c r="M1158" s="785"/>
      <c r="N1158" s="785"/>
      <c r="O1158" s="785"/>
      <c r="P1158" s="787">
        <v>37.014781999999997</v>
      </c>
      <c r="Q1158" s="787">
        <v>-0.22515399999999999</v>
      </c>
      <c r="R1158" s="785" t="s">
        <v>1056</v>
      </c>
      <c r="S1158" s="785" t="s">
        <v>2272</v>
      </c>
      <c r="T1158" s="785" t="s">
        <v>3722</v>
      </c>
      <c r="U1158" s="785" t="s">
        <v>25032</v>
      </c>
      <c r="V1158" s="785" t="s">
        <v>2855</v>
      </c>
      <c r="W1158" s="785" t="s">
        <v>9679</v>
      </c>
      <c r="X1158" s="785" t="s">
        <v>9679</v>
      </c>
      <c r="Y1158" s="615" t="str">
        <f t="shared" si="18"/>
        <v>Wambui Gituku</v>
      </c>
      <c r="Z1158" s="785" t="s">
        <v>25028</v>
      </c>
      <c r="AA1158" s="785" t="s">
        <v>4314</v>
      </c>
      <c r="AB1158" s="785" t="s">
        <v>2683</v>
      </c>
      <c r="AC1158" s="785" t="s">
        <v>2606</v>
      </c>
      <c r="AD1158" s="786">
        <v>44005</v>
      </c>
    </row>
    <row r="1159" spans="1:30" ht="15.75">
      <c r="A1159" s="785" t="s">
        <v>4301</v>
      </c>
      <c r="B1159" s="785" t="s">
        <v>27149</v>
      </c>
      <c r="C1159" s="785" t="s">
        <v>4303</v>
      </c>
      <c r="D1159" s="785" t="s">
        <v>2599</v>
      </c>
      <c r="E1159" s="785" t="s">
        <v>7796</v>
      </c>
      <c r="F1159" s="786">
        <v>43936</v>
      </c>
      <c r="G1159" s="785" t="s">
        <v>19597</v>
      </c>
      <c r="H1159" s="786">
        <v>43987</v>
      </c>
      <c r="I1159" s="785" t="s">
        <v>27150</v>
      </c>
      <c r="J1159" s="785" t="s">
        <v>629</v>
      </c>
      <c r="K1159" s="785" t="s">
        <v>2612</v>
      </c>
      <c r="L1159" s="785" t="s">
        <v>27151</v>
      </c>
      <c r="M1159" s="785"/>
      <c r="N1159" s="785"/>
      <c r="O1159" s="785" t="s">
        <v>27152</v>
      </c>
      <c r="P1159" s="787">
        <v>37.118254999999998</v>
      </c>
      <c r="Q1159" s="787">
        <v>-0.86063599999999996</v>
      </c>
      <c r="R1159" s="785" t="s">
        <v>1030</v>
      </c>
      <c r="S1159" s="785" t="s">
        <v>3500</v>
      </c>
      <c r="T1159" s="785" t="s">
        <v>3204</v>
      </c>
      <c r="U1159" s="785" t="s">
        <v>27153</v>
      </c>
      <c r="V1159" s="785">
        <v>6</v>
      </c>
      <c r="W1159" s="785" t="s">
        <v>2998</v>
      </c>
      <c r="X1159" s="785"/>
      <c r="Y1159" s="615" t="str">
        <f t="shared" si="18"/>
        <v>Geoffrey Ndua Mbugua</v>
      </c>
      <c r="Z1159" s="785" t="s">
        <v>2599</v>
      </c>
      <c r="AA1159" s="785" t="s">
        <v>4314</v>
      </c>
      <c r="AB1159" s="785" t="s">
        <v>2605</v>
      </c>
      <c r="AC1159" s="785" t="s">
        <v>2606</v>
      </c>
      <c r="AD1159" s="786">
        <v>44308</v>
      </c>
    </row>
    <row r="1160" spans="1:30" ht="15.75">
      <c r="A1160" s="785" t="s">
        <v>4301</v>
      </c>
      <c r="B1160" s="785" t="s">
        <v>31965</v>
      </c>
      <c r="C1160" s="785" t="s">
        <v>4303</v>
      </c>
      <c r="D1160" s="785" t="s">
        <v>2599</v>
      </c>
      <c r="E1160" s="785" t="s">
        <v>31966</v>
      </c>
      <c r="F1160" s="786">
        <v>43954</v>
      </c>
      <c r="G1160" s="785" t="s">
        <v>19597</v>
      </c>
      <c r="H1160" s="786">
        <v>43987</v>
      </c>
      <c r="I1160" s="785" t="s">
        <v>31967</v>
      </c>
      <c r="J1160" s="785" t="s">
        <v>629</v>
      </c>
      <c r="K1160" s="785" t="s">
        <v>31968</v>
      </c>
      <c r="L1160" s="785" t="s">
        <v>31969</v>
      </c>
      <c r="M1160" s="785"/>
      <c r="N1160" s="785"/>
      <c r="O1160" s="785"/>
      <c r="P1160" s="787">
        <v>35.545918999999998</v>
      </c>
      <c r="Q1160" s="787">
        <v>5.7037999999999998E-2</v>
      </c>
      <c r="R1160" s="785" t="s">
        <v>622</v>
      </c>
      <c r="S1160" s="785" t="s">
        <v>623</v>
      </c>
      <c r="T1160" s="785" t="s">
        <v>31970</v>
      </c>
      <c r="U1160" s="785" t="s">
        <v>3505</v>
      </c>
      <c r="V1160" s="785" t="s">
        <v>3004</v>
      </c>
      <c r="W1160" s="785" t="s">
        <v>3025</v>
      </c>
      <c r="X1160" s="785"/>
      <c r="Y1160" s="615" t="str">
        <f t="shared" si="18"/>
        <v>Kichemu limited</v>
      </c>
      <c r="Z1160" s="785" t="s">
        <v>2599</v>
      </c>
      <c r="AA1160" s="785" t="s">
        <v>4349</v>
      </c>
      <c r="AB1160" s="785" t="s">
        <v>2683</v>
      </c>
      <c r="AC1160" s="785" t="s">
        <v>2606</v>
      </c>
      <c r="AD1160" s="786">
        <v>43987</v>
      </c>
    </row>
    <row r="1161" spans="1:30" ht="15.75">
      <c r="A1161" s="785" t="s">
        <v>4301</v>
      </c>
      <c r="B1161" s="785" t="s">
        <v>7795</v>
      </c>
      <c r="C1161" s="785" t="s">
        <v>4303</v>
      </c>
      <c r="D1161" s="785" t="s">
        <v>2599</v>
      </c>
      <c r="E1161" s="785" t="s">
        <v>7796</v>
      </c>
      <c r="F1161" s="786">
        <v>43936</v>
      </c>
      <c r="G1161" s="785" t="s">
        <v>7797</v>
      </c>
      <c r="H1161" s="786">
        <v>43986</v>
      </c>
      <c r="I1161" s="785" t="s">
        <v>7798</v>
      </c>
      <c r="J1161" s="785" t="s">
        <v>627</v>
      </c>
      <c r="K1161" s="785" t="s">
        <v>7799</v>
      </c>
      <c r="L1161" s="785" t="s">
        <v>7800</v>
      </c>
      <c r="M1161" s="785"/>
      <c r="N1161" s="785"/>
      <c r="O1161" s="785"/>
      <c r="P1161" s="787">
        <v>35.112929999999999</v>
      </c>
      <c r="Q1161" s="787">
        <v>0.59454300000000004</v>
      </c>
      <c r="R1161" s="785" t="s">
        <v>893</v>
      </c>
      <c r="S1161" s="785" t="s">
        <v>2882</v>
      </c>
      <c r="T1161" s="785" t="s">
        <v>2882</v>
      </c>
      <c r="U1161" s="785" t="s">
        <v>2710</v>
      </c>
      <c r="V1161" s="785" t="s">
        <v>3070</v>
      </c>
      <c r="W1161" s="785" t="s">
        <v>7781</v>
      </c>
      <c r="X1161" s="785" t="s">
        <v>2891</v>
      </c>
      <c r="Y1161" s="615" t="str">
        <f t="shared" si="18"/>
        <v>Eliud Lagat</v>
      </c>
      <c r="Z1161" s="785" t="s">
        <v>7786</v>
      </c>
      <c r="AA1161" s="785" t="s">
        <v>4314</v>
      </c>
      <c r="AB1161" s="785" t="s">
        <v>2605</v>
      </c>
      <c r="AC1161" s="785" t="s">
        <v>2606</v>
      </c>
      <c r="AD1161" s="786">
        <v>44021</v>
      </c>
    </row>
    <row r="1162" spans="1:30" ht="15.75">
      <c r="A1162" s="785" t="s">
        <v>4301</v>
      </c>
      <c r="B1162" s="785" t="s">
        <v>26171</v>
      </c>
      <c r="C1162" s="785" t="s">
        <v>4303</v>
      </c>
      <c r="D1162" s="785" t="s">
        <v>2599</v>
      </c>
      <c r="E1162" s="785" t="s">
        <v>9209</v>
      </c>
      <c r="F1162" s="786">
        <v>43730</v>
      </c>
      <c r="G1162" s="785" t="s">
        <v>26172</v>
      </c>
      <c r="H1162" s="786">
        <v>43985</v>
      </c>
      <c r="I1162" s="785" t="s">
        <v>26173</v>
      </c>
      <c r="J1162" s="785" t="s">
        <v>627</v>
      </c>
      <c r="K1162" s="785" t="s">
        <v>26174</v>
      </c>
      <c r="L1162" s="785" t="s">
        <v>26175</v>
      </c>
      <c r="M1162" s="785"/>
      <c r="N1162" s="785"/>
      <c r="O1162" s="785"/>
      <c r="P1162" s="787">
        <v>35.376944000000002</v>
      </c>
      <c r="Q1162" s="787">
        <v>-0.14025499999999999</v>
      </c>
      <c r="R1162" s="785" t="s">
        <v>2053</v>
      </c>
      <c r="S1162" s="785" t="s">
        <v>2715</v>
      </c>
      <c r="T1162" s="785" t="s">
        <v>4310</v>
      </c>
      <c r="U1162" s="785" t="s">
        <v>4328</v>
      </c>
      <c r="V1162" s="785">
        <v>4</v>
      </c>
      <c r="W1162" s="785" t="s">
        <v>15111</v>
      </c>
      <c r="X1162" s="785"/>
      <c r="Y1162" s="615" t="str">
        <f t="shared" si="18"/>
        <v>Josphat Langat</v>
      </c>
      <c r="Z1162" s="785" t="s">
        <v>2599</v>
      </c>
      <c r="AA1162" s="785" t="s">
        <v>4314</v>
      </c>
      <c r="AB1162" s="785" t="s">
        <v>2683</v>
      </c>
      <c r="AC1162" s="785" t="s">
        <v>2606</v>
      </c>
      <c r="AD1162" s="786">
        <v>44158</v>
      </c>
    </row>
    <row r="1163" spans="1:30" ht="15.75">
      <c r="A1163" s="785" t="s">
        <v>4301</v>
      </c>
      <c r="B1163" s="785" t="s">
        <v>22142</v>
      </c>
      <c r="C1163" s="785" t="s">
        <v>4303</v>
      </c>
      <c r="D1163" s="785" t="s">
        <v>2599</v>
      </c>
      <c r="E1163" s="785" t="s">
        <v>11061</v>
      </c>
      <c r="F1163" s="786">
        <v>43953</v>
      </c>
      <c r="G1163" s="785" t="s">
        <v>22143</v>
      </c>
      <c r="H1163" s="786">
        <v>43983</v>
      </c>
      <c r="I1163" s="785" t="s">
        <v>22144</v>
      </c>
      <c r="J1163" s="785" t="s">
        <v>629</v>
      </c>
      <c r="K1163" s="785" t="s">
        <v>22145</v>
      </c>
      <c r="L1163" s="785" t="s">
        <v>22146</v>
      </c>
      <c r="M1163" s="785"/>
      <c r="N1163" s="785"/>
      <c r="O1163" s="785"/>
      <c r="P1163" s="787">
        <v>37.660527000000002</v>
      </c>
      <c r="Q1163" s="787">
        <v>-0.37015999999999999</v>
      </c>
      <c r="R1163" s="785" t="s">
        <v>1266</v>
      </c>
      <c r="S1163" s="785" t="s">
        <v>3150</v>
      </c>
      <c r="T1163" s="785" t="s">
        <v>10441</v>
      </c>
      <c r="U1163" s="785" t="s">
        <v>22147</v>
      </c>
      <c r="V1163" s="785" t="s">
        <v>3004</v>
      </c>
      <c r="W1163" s="785" t="s">
        <v>2808</v>
      </c>
      <c r="X1163" s="785" t="s">
        <v>3576</v>
      </c>
      <c r="Y1163" s="615" t="str">
        <f t="shared" si="18"/>
        <v>Samuel Kirimi</v>
      </c>
      <c r="Z1163" s="785" t="s">
        <v>22105</v>
      </c>
      <c r="AA1163" s="785" t="s">
        <v>4349</v>
      </c>
      <c r="AB1163" s="785" t="s">
        <v>2683</v>
      </c>
      <c r="AC1163" s="785" t="s">
        <v>2606</v>
      </c>
      <c r="AD1163" s="786">
        <v>44006</v>
      </c>
    </row>
    <row r="1164" spans="1:30" ht="15.75">
      <c r="A1164" s="785" t="s">
        <v>4301</v>
      </c>
      <c r="B1164" s="785" t="s">
        <v>15268</v>
      </c>
      <c r="C1164" s="785" t="s">
        <v>4303</v>
      </c>
      <c r="D1164" s="785" t="s">
        <v>2599</v>
      </c>
      <c r="E1164" s="785" t="s">
        <v>8552</v>
      </c>
      <c r="F1164" s="786">
        <v>43395</v>
      </c>
      <c r="G1164" s="785" t="s">
        <v>15269</v>
      </c>
      <c r="H1164" s="786">
        <v>43981</v>
      </c>
      <c r="I1164" s="785" t="s">
        <v>15270</v>
      </c>
      <c r="J1164" s="785" t="s">
        <v>627</v>
      </c>
      <c r="K1164" s="785" t="s">
        <v>15271</v>
      </c>
      <c r="L1164" s="785" t="s">
        <v>15272</v>
      </c>
      <c r="M1164" s="785"/>
      <c r="N1164" s="785"/>
      <c r="O1164" s="785"/>
      <c r="P1164" s="787">
        <v>35.391075000000001</v>
      </c>
      <c r="Q1164" s="787">
        <v>-0.113858</v>
      </c>
      <c r="R1164" s="785" t="s">
        <v>2053</v>
      </c>
      <c r="S1164" s="785" t="s">
        <v>2715</v>
      </c>
      <c r="T1164" s="785" t="s">
        <v>4310</v>
      </c>
      <c r="U1164" s="785" t="s">
        <v>3274</v>
      </c>
      <c r="V1164" s="785">
        <v>4</v>
      </c>
      <c r="W1164" s="785" t="s">
        <v>15273</v>
      </c>
      <c r="X1164" s="785" t="s">
        <v>15273</v>
      </c>
      <c r="Y1164" s="615" t="str">
        <f t="shared" si="18"/>
        <v>Joyce Tonui</v>
      </c>
      <c r="Z1164" s="785" t="s">
        <v>2599</v>
      </c>
      <c r="AA1164" s="785" t="s">
        <v>4314</v>
      </c>
      <c r="AB1164" s="785" t="s">
        <v>2683</v>
      </c>
      <c r="AC1164" s="785" t="s">
        <v>2606</v>
      </c>
      <c r="AD1164" s="786">
        <v>44157</v>
      </c>
    </row>
    <row r="1165" spans="1:30" ht="15.75">
      <c r="A1165" s="785" t="s">
        <v>4301</v>
      </c>
      <c r="B1165" s="785" t="s">
        <v>17907</v>
      </c>
      <c r="C1165" s="785" t="s">
        <v>4379</v>
      </c>
      <c r="D1165" s="785" t="s">
        <v>2598</v>
      </c>
      <c r="E1165" s="785" t="s">
        <v>4970</v>
      </c>
      <c r="F1165" s="786">
        <v>43972</v>
      </c>
      <c r="G1165" s="785" t="s">
        <v>15269</v>
      </c>
      <c r="H1165" s="786">
        <v>43981</v>
      </c>
      <c r="I1165" s="785" t="s">
        <v>17908</v>
      </c>
      <c r="J1165" s="785" t="s">
        <v>629</v>
      </c>
      <c r="K1165" s="785" t="s">
        <v>17909</v>
      </c>
      <c r="L1165" s="785" t="s">
        <v>17910</v>
      </c>
      <c r="M1165" s="785"/>
      <c r="N1165" s="785"/>
      <c r="O1165" s="785"/>
      <c r="P1165" s="787">
        <v>37.048076999999999</v>
      </c>
      <c r="Q1165" s="787">
        <v>-1.036265</v>
      </c>
      <c r="R1165" s="785" t="s">
        <v>821</v>
      </c>
      <c r="S1165" s="785" t="s">
        <v>821</v>
      </c>
      <c r="T1165" s="785" t="s">
        <v>2701</v>
      </c>
      <c r="U1165" s="785" t="s">
        <v>17911</v>
      </c>
      <c r="V1165" s="785" t="s">
        <v>2603</v>
      </c>
      <c r="W1165" s="785" t="s">
        <v>8491</v>
      </c>
      <c r="X1165" s="785" t="s">
        <v>17856</v>
      </c>
      <c r="Y1165" s="615" t="str">
        <f t="shared" si="18"/>
        <v>Michael Munuve</v>
      </c>
      <c r="Z1165" s="785" t="s">
        <v>17857</v>
      </c>
      <c r="AA1165" s="785" t="s">
        <v>5464</v>
      </c>
      <c r="AB1165" s="785" t="s">
        <v>5504</v>
      </c>
      <c r="AC1165" s="785" t="s">
        <v>2617</v>
      </c>
      <c r="AD1165" s="786">
        <v>43981</v>
      </c>
    </row>
    <row r="1166" spans="1:30" ht="15.75">
      <c r="A1166" s="785" t="s">
        <v>4301</v>
      </c>
      <c r="B1166" s="785" t="s">
        <v>19015</v>
      </c>
      <c r="C1166" s="785" t="s">
        <v>4379</v>
      </c>
      <c r="D1166" s="785" t="s">
        <v>2598</v>
      </c>
      <c r="E1166" s="785" t="s">
        <v>11559</v>
      </c>
      <c r="F1166" s="786">
        <v>43881</v>
      </c>
      <c r="G1166" s="785" t="s">
        <v>19016</v>
      </c>
      <c r="H1166" s="786">
        <v>43979</v>
      </c>
      <c r="I1166" s="785" t="s">
        <v>19017</v>
      </c>
      <c r="J1166" s="785" t="s">
        <v>629</v>
      </c>
      <c r="K1166" s="785" t="s">
        <v>19018</v>
      </c>
      <c r="L1166" s="785" t="s">
        <v>19019</v>
      </c>
      <c r="M1166" s="785"/>
      <c r="N1166" s="785"/>
      <c r="O1166" s="785"/>
      <c r="P1166" s="787">
        <v>37.057642999999999</v>
      </c>
      <c r="Q1166" s="787">
        <v>-1.0287200000000001</v>
      </c>
      <c r="R1166" s="785" t="s">
        <v>821</v>
      </c>
      <c r="S1166" s="785" t="s">
        <v>2701</v>
      </c>
      <c r="T1166" s="785" t="s">
        <v>2704</v>
      </c>
      <c r="U1166" s="785" t="s">
        <v>7387</v>
      </c>
      <c r="V1166" s="785" t="s">
        <v>3004</v>
      </c>
      <c r="W1166" s="785" t="s">
        <v>3302</v>
      </c>
      <c r="X1166" s="785" t="s">
        <v>2939</v>
      </c>
      <c r="Y1166" s="615" t="str">
        <f t="shared" si="18"/>
        <v>Nixon Kariuki Gaichuru</v>
      </c>
      <c r="Z1166" s="785" t="s">
        <v>18856</v>
      </c>
      <c r="AA1166" s="785" t="s">
        <v>4349</v>
      </c>
      <c r="AB1166" s="785" t="s">
        <v>2605</v>
      </c>
      <c r="AC1166" s="785" t="s">
        <v>2606</v>
      </c>
      <c r="AD1166" s="786">
        <v>43979</v>
      </c>
    </row>
    <row r="1167" spans="1:30" ht="15.75">
      <c r="A1167" s="785" t="s">
        <v>4301</v>
      </c>
      <c r="B1167" s="785" t="s">
        <v>10940</v>
      </c>
      <c r="C1167" s="785" t="s">
        <v>4303</v>
      </c>
      <c r="D1167" s="785" t="s">
        <v>2599</v>
      </c>
      <c r="E1167" s="785" t="s">
        <v>4964</v>
      </c>
      <c r="F1167" s="786">
        <v>43967</v>
      </c>
      <c r="G1167" s="785" t="s">
        <v>10941</v>
      </c>
      <c r="H1167" s="786">
        <v>43977</v>
      </c>
      <c r="I1167" s="785" t="s">
        <v>10942</v>
      </c>
      <c r="J1167" s="785" t="s">
        <v>627</v>
      </c>
      <c r="K1167" s="785" t="s">
        <v>10943</v>
      </c>
      <c r="L1167" s="785" t="s">
        <v>10944</v>
      </c>
      <c r="M1167" s="785"/>
      <c r="N1167" s="785"/>
      <c r="O1167" s="785" t="s">
        <v>10945</v>
      </c>
      <c r="P1167" s="787">
        <v>37.632852999999997</v>
      </c>
      <c r="Q1167" s="787">
        <v>-0.21475</v>
      </c>
      <c r="R1167" s="785" t="s">
        <v>1266</v>
      </c>
      <c r="S1167" s="785" t="s">
        <v>1267</v>
      </c>
      <c r="T1167" s="785" t="s">
        <v>2636</v>
      </c>
      <c r="U1167" s="785" t="s">
        <v>3739</v>
      </c>
      <c r="V1167" s="785" t="s">
        <v>3070</v>
      </c>
      <c r="W1167" s="785" t="s">
        <v>7672</v>
      </c>
      <c r="X1167" s="785" t="s">
        <v>10814</v>
      </c>
      <c r="Y1167" s="615" t="str">
        <f t="shared" si="18"/>
        <v>Gilbert  Mugendi</v>
      </c>
      <c r="Z1167" s="785" t="s">
        <v>10823</v>
      </c>
      <c r="AA1167" s="785" t="s">
        <v>4314</v>
      </c>
      <c r="AB1167" s="785" t="s">
        <v>2605</v>
      </c>
      <c r="AC1167" s="785" t="s">
        <v>2606</v>
      </c>
      <c r="AD1167" s="786">
        <v>43975</v>
      </c>
    </row>
    <row r="1168" spans="1:30" ht="15.75">
      <c r="A1168" s="785" t="s">
        <v>4301</v>
      </c>
      <c r="B1168" s="785" t="s">
        <v>32355</v>
      </c>
      <c r="C1168" s="785" t="s">
        <v>4322</v>
      </c>
      <c r="D1168" s="785" t="s">
        <v>2902</v>
      </c>
      <c r="E1168" s="785" t="s">
        <v>28810</v>
      </c>
      <c r="F1168" s="786">
        <v>43946</v>
      </c>
      <c r="G1168" s="785" t="s">
        <v>10941</v>
      </c>
      <c r="H1168" s="786">
        <v>43977</v>
      </c>
      <c r="I1168" s="785" t="s">
        <v>32356</v>
      </c>
      <c r="J1168" s="785" t="s">
        <v>629</v>
      </c>
      <c r="K1168" s="785" t="s">
        <v>2612</v>
      </c>
      <c r="L1168" s="785" t="s">
        <v>32357</v>
      </c>
      <c r="M1168" s="785"/>
      <c r="N1168" s="785"/>
      <c r="O1168" s="785"/>
      <c r="P1168" s="787">
        <v>36.720264999999998</v>
      </c>
      <c r="Q1168" s="787">
        <v>-1.426812</v>
      </c>
      <c r="R1168" s="785" t="s">
        <v>1325</v>
      </c>
      <c r="S1168" s="785" t="s">
        <v>1326</v>
      </c>
      <c r="T1168" s="785" t="s">
        <v>2812</v>
      </c>
      <c r="U1168" s="785" t="s">
        <v>2812</v>
      </c>
      <c r="V1168" s="785">
        <v>12</v>
      </c>
      <c r="W1168" s="785" t="s">
        <v>16042</v>
      </c>
      <c r="X1168" s="785"/>
      <c r="Y1168" s="615" t="str">
        <f t="shared" si="18"/>
        <v>Kensam Constructor</v>
      </c>
      <c r="Z1168" s="785" t="s">
        <v>2599</v>
      </c>
      <c r="AA1168" s="785" t="s">
        <v>4314</v>
      </c>
      <c r="AB1168" s="785" t="s">
        <v>2876</v>
      </c>
      <c r="AC1168" s="785" t="s">
        <v>2606</v>
      </c>
      <c r="AD1168" s="786">
        <v>44180</v>
      </c>
    </row>
    <row r="1169" spans="1:30" ht="15.75">
      <c r="A1169" s="785" t="s">
        <v>4301</v>
      </c>
      <c r="B1169" s="785" t="s">
        <v>11060</v>
      </c>
      <c r="C1169" s="785" t="s">
        <v>4303</v>
      </c>
      <c r="D1169" s="785" t="s">
        <v>2599</v>
      </c>
      <c r="E1169" s="785" t="s">
        <v>11061</v>
      </c>
      <c r="F1169" s="786">
        <v>43953</v>
      </c>
      <c r="G1169" s="785" t="s">
        <v>11062</v>
      </c>
      <c r="H1169" s="786">
        <v>43976</v>
      </c>
      <c r="I1169" s="785" t="s">
        <v>11063</v>
      </c>
      <c r="J1169" s="785" t="s">
        <v>629</v>
      </c>
      <c r="K1169" s="785" t="s">
        <v>11064</v>
      </c>
      <c r="L1169" s="785" t="s">
        <v>11065</v>
      </c>
      <c r="M1169" s="785"/>
      <c r="N1169" s="785"/>
      <c r="O1169" s="785"/>
      <c r="P1169" s="787">
        <v>34.872886999999999</v>
      </c>
      <c r="Q1169" s="787">
        <v>0.65803800000000001</v>
      </c>
      <c r="R1169" s="785" t="s">
        <v>1917</v>
      </c>
      <c r="S1169" s="785" t="s">
        <v>1940</v>
      </c>
      <c r="T1169" s="785" t="s">
        <v>1940</v>
      </c>
      <c r="U1169" s="785" t="s">
        <v>2986</v>
      </c>
      <c r="V1169" s="785" t="s">
        <v>2673</v>
      </c>
      <c r="W1169" s="785" t="s">
        <v>6356</v>
      </c>
      <c r="X1169" s="785" t="s">
        <v>6356</v>
      </c>
      <c r="Y1169" s="615" t="str">
        <f t="shared" si="18"/>
        <v>Gillet Lihanda</v>
      </c>
      <c r="Z1169" s="785" t="s">
        <v>11043</v>
      </c>
      <c r="AA1169" s="785" t="s">
        <v>4314</v>
      </c>
      <c r="AB1169" s="785" t="s">
        <v>2683</v>
      </c>
      <c r="AC1169" s="785" t="s">
        <v>2606</v>
      </c>
      <c r="AD1169" s="786">
        <v>43999</v>
      </c>
    </row>
    <row r="1170" spans="1:30" ht="15.75">
      <c r="A1170" s="785" t="s">
        <v>4301</v>
      </c>
      <c r="B1170" s="785" t="s">
        <v>20181</v>
      </c>
      <c r="C1170" s="785" t="s">
        <v>4303</v>
      </c>
      <c r="D1170" s="785" t="s">
        <v>2599</v>
      </c>
      <c r="E1170" s="785" t="s">
        <v>20077</v>
      </c>
      <c r="F1170" s="786">
        <v>43943</v>
      </c>
      <c r="G1170" s="785" t="s">
        <v>11062</v>
      </c>
      <c r="H1170" s="786">
        <v>43976</v>
      </c>
      <c r="I1170" s="785" t="s">
        <v>20182</v>
      </c>
      <c r="J1170" s="785" t="s">
        <v>629</v>
      </c>
      <c r="K1170" s="785" t="s">
        <v>20183</v>
      </c>
      <c r="L1170" s="785" t="s">
        <v>20184</v>
      </c>
      <c r="M1170" s="785"/>
      <c r="N1170" s="785"/>
      <c r="O1170" s="785" t="s">
        <v>20185</v>
      </c>
      <c r="P1170" s="787">
        <v>35.115738</v>
      </c>
      <c r="Q1170" s="787">
        <v>-0.529339</v>
      </c>
      <c r="R1170" s="785" t="s">
        <v>2053</v>
      </c>
      <c r="S1170" s="785" t="s">
        <v>2098</v>
      </c>
      <c r="T1170" s="785" t="s">
        <v>20186</v>
      </c>
      <c r="U1170" s="785" t="s">
        <v>20187</v>
      </c>
      <c r="V1170" s="785" t="s">
        <v>4038</v>
      </c>
      <c r="W1170" s="785" t="s">
        <v>3314</v>
      </c>
      <c r="X1170" s="785" t="s">
        <v>3314</v>
      </c>
      <c r="Y1170" s="615" t="str">
        <f t="shared" si="18"/>
        <v>Philip Kiget</v>
      </c>
      <c r="Z1170" s="785" t="s">
        <v>20053</v>
      </c>
      <c r="AA1170" s="785" t="s">
        <v>4314</v>
      </c>
      <c r="AB1170" s="785" t="s">
        <v>2683</v>
      </c>
      <c r="AC1170" s="785" t="s">
        <v>2606</v>
      </c>
      <c r="AD1170" s="786">
        <v>43976</v>
      </c>
    </row>
    <row r="1171" spans="1:30" ht="15.75">
      <c r="A1171" s="785" t="s">
        <v>4301</v>
      </c>
      <c r="B1171" s="785" t="s">
        <v>26131</v>
      </c>
      <c r="C1171" s="785" t="s">
        <v>4303</v>
      </c>
      <c r="D1171" s="785" t="s">
        <v>2599</v>
      </c>
      <c r="E1171" s="785" t="s">
        <v>26132</v>
      </c>
      <c r="F1171" s="786">
        <v>43854</v>
      </c>
      <c r="G1171" s="785" t="s">
        <v>26133</v>
      </c>
      <c r="H1171" s="786">
        <v>43975</v>
      </c>
      <c r="I1171" s="785" t="s">
        <v>26134</v>
      </c>
      <c r="J1171" s="785" t="s">
        <v>627</v>
      </c>
      <c r="K1171" s="785" t="s">
        <v>26135</v>
      </c>
      <c r="L1171" s="785" t="s">
        <v>26136</v>
      </c>
      <c r="M1171" s="785"/>
      <c r="N1171" s="785"/>
      <c r="O1171" s="785"/>
      <c r="P1171" s="787">
        <v>35.390751000000002</v>
      </c>
      <c r="Q1171" s="787">
        <v>-0.104434</v>
      </c>
      <c r="R1171" s="785" t="s">
        <v>2053</v>
      </c>
      <c r="S1171" s="785" t="s">
        <v>2715</v>
      </c>
      <c r="T1171" s="785" t="s">
        <v>4310</v>
      </c>
      <c r="U1171" s="785" t="s">
        <v>3274</v>
      </c>
      <c r="V1171" s="785" t="s">
        <v>2603</v>
      </c>
      <c r="W1171" s="785" t="s">
        <v>5579</v>
      </c>
      <c r="X1171" s="785"/>
      <c r="Y1171" s="615" t="str">
        <f t="shared" si="18"/>
        <v>Benjamin Cheruiyot</v>
      </c>
      <c r="Z1171" s="785" t="s">
        <v>2599</v>
      </c>
      <c r="AA1171" s="785" t="s">
        <v>4314</v>
      </c>
      <c r="AB1171" s="785" t="s">
        <v>2683</v>
      </c>
      <c r="AC1171" s="785" t="s">
        <v>2606</v>
      </c>
      <c r="AD1171" s="786">
        <v>43981</v>
      </c>
    </row>
    <row r="1172" spans="1:30" ht="15.75">
      <c r="A1172" s="785" t="s">
        <v>4301</v>
      </c>
      <c r="B1172" s="785" t="s">
        <v>17915</v>
      </c>
      <c r="C1172" s="785" t="s">
        <v>4379</v>
      </c>
      <c r="D1172" s="785" t="s">
        <v>2598</v>
      </c>
      <c r="E1172" s="785" t="s">
        <v>5272</v>
      </c>
      <c r="F1172" s="786">
        <v>43895</v>
      </c>
      <c r="G1172" s="785" t="s">
        <v>17916</v>
      </c>
      <c r="H1172" s="786">
        <v>43973</v>
      </c>
      <c r="I1172" s="785" t="s">
        <v>17917</v>
      </c>
      <c r="J1172" s="785" t="s">
        <v>629</v>
      </c>
      <c r="K1172" s="785" t="s">
        <v>17918</v>
      </c>
      <c r="L1172" s="785" t="s">
        <v>17919</v>
      </c>
      <c r="M1172" s="785"/>
      <c r="N1172" s="785"/>
      <c r="O1172" s="785"/>
      <c r="P1172" s="787">
        <v>36.885730000000002</v>
      </c>
      <c r="Q1172" s="787">
        <v>-1.0355859999999999</v>
      </c>
      <c r="R1172" s="785" t="s">
        <v>821</v>
      </c>
      <c r="S1172" s="785" t="s">
        <v>2041</v>
      </c>
      <c r="T1172" s="785" t="s">
        <v>2690</v>
      </c>
      <c r="U1172" s="785" t="s">
        <v>2790</v>
      </c>
      <c r="V1172" s="785" t="s">
        <v>2673</v>
      </c>
      <c r="W1172" s="785" t="s">
        <v>8491</v>
      </c>
      <c r="X1172" s="785" t="s">
        <v>17856</v>
      </c>
      <c r="Y1172" s="615" t="str">
        <f t="shared" si="18"/>
        <v>Michael Munuve</v>
      </c>
      <c r="Z1172" s="785" t="s">
        <v>17857</v>
      </c>
      <c r="AA1172" s="785" t="s">
        <v>5464</v>
      </c>
      <c r="AB1172" s="785" t="s">
        <v>5504</v>
      </c>
      <c r="AC1172" s="785" t="s">
        <v>2617</v>
      </c>
      <c r="AD1172" s="786">
        <v>43973</v>
      </c>
    </row>
    <row r="1173" spans="1:30" ht="15.75">
      <c r="A1173" s="785" t="s">
        <v>4301</v>
      </c>
      <c r="B1173" s="785" t="s">
        <v>14273</v>
      </c>
      <c r="C1173" s="785" t="s">
        <v>4379</v>
      </c>
      <c r="D1173" s="785" t="s">
        <v>2598</v>
      </c>
      <c r="E1173" s="785" t="s">
        <v>4970</v>
      </c>
      <c r="F1173" s="786">
        <v>43972</v>
      </c>
      <c r="G1173" s="785" t="s">
        <v>4970</v>
      </c>
      <c r="H1173" s="786">
        <v>43972</v>
      </c>
      <c r="I1173" s="785" t="s">
        <v>14274</v>
      </c>
      <c r="J1173" s="785" t="s">
        <v>629</v>
      </c>
      <c r="K1173" s="785" t="s">
        <v>14275</v>
      </c>
      <c r="L1173" s="785" t="s">
        <v>14276</v>
      </c>
      <c r="M1173" s="785" t="s">
        <v>14277</v>
      </c>
      <c r="N1173" s="785"/>
      <c r="O1173" s="785"/>
      <c r="P1173" s="787">
        <v>36.677247000000001</v>
      </c>
      <c r="Q1173" s="787">
        <v>-1.2105030000000001</v>
      </c>
      <c r="R1173" s="785" t="s">
        <v>821</v>
      </c>
      <c r="S1173" s="785" t="s">
        <v>2943</v>
      </c>
      <c r="T1173" s="785" t="s">
        <v>5048</v>
      </c>
      <c r="U1173" s="785" t="s">
        <v>3050</v>
      </c>
      <c r="V1173" s="785" t="s">
        <v>3174</v>
      </c>
      <c r="W1173" s="785" t="s">
        <v>3296</v>
      </c>
      <c r="X1173" s="785" t="s">
        <v>3296</v>
      </c>
      <c r="Y1173" s="615" t="str">
        <f t="shared" si="18"/>
        <v>John Kariuki</v>
      </c>
      <c r="Z1173" s="785" t="s">
        <v>14223</v>
      </c>
      <c r="AA1173" s="785" t="s">
        <v>4314</v>
      </c>
      <c r="AB1173" s="785" t="s">
        <v>2876</v>
      </c>
      <c r="AC1173" s="785" t="s">
        <v>2606</v>
      </c>
      <c r="AD1173" s="786">
        <v>43972</v>
      </c>
    </row>
    <row r="1174" spans="1:30" ht="15.75">
      <c r="A1174" s="785" t="s">
        <v>4301</v>
      </c>
      <c r="B1174" s="785" t="s">
        <v>22976</v>
      </c>
      <c r="C1174" s="785" t="s">
        <v>4303</v>
      </c>
      <c r="D1174" s="785" t="s">
        <v>2599</v>
      </c>
      <c r="E1174" s="785" t="s">
        <v>18871</v>
      </c>
      <c r="F1174" s="786">
        <v>43956</v>
      </c>
      <c r="G1174" s="785" t="s">
        <v>4970</v>
      </c>
      <c r="H1174" s="786">
        <v>43972</v>
      </c>
      <c r="I1174" s="785" t="s">
        <v>22977</v>
      </c>
      <c r="J1174" s="785" t="s">
        <v>627</v>
      </c>
      <c r="K1174" s="785" t="s">
        <v>22978</v>
      </c>
      <c r="L1174" s="785" t="s">
        <v>22979</v>
      </c>
      <c r="M1174" s="785" t="s">
        <v>22980</v>
      </c>
      <c r="N1174" s="785"/>
      <c r="O1174" s="785" t="s">
        <v>22981</v>
      </c>
      <c r="P1174" s="787">
        <v>38.372729999999997</v>
      </c>
      <c r="Q1174" s="787">
        <v>-3.4143349999999999</v>
      </c>
      <c r="R1174" s="785" t="s">
        <v>766</v>
      </c>
      <c r="S1174" s="785" t="s">
        <v>767</v>
      </c>
      <c r="T1174" s="785" t="s">
        <v>767</v>
      </c>
      <c r="U1174" s="785" t="s">
        <v>2949</v>
      </c>
      <c r="V1174" s="785">
        <v>8</v>
      </c>
      <c r="W1174" s="785" t="s">
        <v>22975</v>
      </c>
      <c r="X1174" s="785" t="s">
        <v>22975</v>
      </c>
      <c r="Y1174" s="615" t="str">
        <f t="shared" si="18"/>
        <v>Silvester M Mwadime</v>
      </c>
      <c r="Z1174" s="785" t="s">
        <v>21549</v>
      </c>
      <c r="AA1174" s="785" t="s">
        <v>4314</v>
      </c>
      <c r="AB1174" s="785" t="s">
        <v>2605</v>
      </c>
      <c r="AC1174" s="785" t="s">
        <v>2606</v>
      </c>
      <c r="AD1174" s="786">
        <v>43973</v>
      </c>
    </row>
    <row r="1175" spans="1:30" ht="15.75">
      <c r="A1175" s="785" t="s">
        <v>4301</v>
      </c>
      <c r="B1175" s="785" t="s">
        <v>7367</v>
      </c>
      <c r="C1175" s="785" t="s">
        <v>4303</v>
      </c>
      <c r="D1175" s="785" t="s">
        <v>2599</v>
      </c>
      <c r="E1175" s="785" t="s">
        <v>7368</v>
      </c>
      <c r="F1175" s="786">
        <v>43729</v>
      </c>
      <c r="G1175" s="785" t="s">
        <v>7369</v>
      </c>
      <c r="H1175" s="786">
        <v>43971</v>
      </c>
      <c r="I1175" s="785" t="s">
        <v>7370</v>
      </c>
      <c r="J1175" s="785" t="s">
        <v>629</v>
      </c>
      <c r="K1175" s="785" t="s">
        <v>7371</v>
      </c>
      <c r="L1175" s="785" t="s">
        <v>7372</v>
      </c>
      <c r="M1175" s="785"/>
      <c r="N1175" s="785"/>
      <c r="O1175" s="785"/>
      <c r="P1175" s="787">
        <v>35.133254000000001</v>
      </c>
      <c r="Q1175" s="787">
        <v>-0.66779999999999995</v>
      </c>
      <c r="R1175" s="785" t="s">
        <v>1623</v>
      </c>
      <c r="S1175" s="785" t="s">
        <v>3371</v>
      </c>
      <c r="T1175" s="785" t="s">
        <v>7373</v>
      </c>
      <c r="U1175" s="785" t="s">
        <v>7374</v>
      </c>
      <c r="V1175" s="785" t="s">
        <v>3004</v>
      </c>
      <c r="W1175" s="785" t="s">
        <v>7365</v>
      </c>
      <c r="X1175" s="785" t="s">
        <v>7365</v>
      </c>
      <c r="Y1175" s="615" t="str">
        <f t="shared" si="18"/>
        <v>Denis Kipkirui Tonui</v>
      </c>
      <c r="Z1175" s="785" t="s">
        <v>7366</v>
      </c>
      <c r="AA1175" s="785" t="s">
        <v>4314</v>
      </c>
      <c r="AB1175" s="785" t="s">
        <v>2683</v>
      </c>
      <c r="AC1175" s="785" t="s">
        <v>2606</v>
      </c>
      <c r="AD1175" s="786">
        <v>44030</v>
      </c>
    </row>
    <row r="1176" spans="1:30" ht="15.75">
      <c r="A1176" s="785" t="s">
        <v>4301</v>
      </c>
      <c r="B1176" s="785" t="s">
        <v>15380</v>
      </c>
      <c r="C1176" s="785" t="s">
        <v>4379</v>
      </c>
      <c r="D1176" s="785" t="s">
        <v>2598</v>
      </c>
      <c r="E1176" s="785" t="s">
        <v>15381</v>
      </c>
      <c r="F1176" s="786">
        <v>43921</v>
      </c>
      <c r="G1176" s="785" t="s">
        <v>7369</v>
      </c>
      <c r="H1176" s="786">
        <v>43971</v>
      </c>
      <c r="I1176" s="785" t="s">
        <v>15382</v>
      </c>
      <c r="J1176" s="785" t="s">
        <v>629</v>
      </c>
      <c r="K1176" s="785" t="s">
        <v>2612</v>
      </c>
      <c r="L1176" s="785" t="s">
        <v>15383</v>
      </c>
      <c r="M1176" s="785"/>
      <c r="N1176" s="785"/>
      <c r="O1176" s="785"/>
      <c r="P1176" s="787">
        <v>36.810070000000003</v>
      </c>
      <c r="Q1176" s="787">
        <v>-1.165332</v>
      </c>
      <c r="R1176" s="785" t="s">
        <v>821</v>
      </c>
      <c r="S1176" s="785" t="s">
        <v>821</v>
      </c>
      <c r="T1176" s="785" t="s">
        <v>821</v>
      </c>
      <c r="U1176" s="785" t="s">
        <v>3979</v>
      </c>
      <c r="V1176" s="785" t="s">
        <v>4034</v>
      </c>
      <c r="W1176" s="785" t="s">
        <v>4039</v>
      </c>
      <c r="X1176" s="785" t="s">
        <v>15310</v>
      </c>
      <c r="Y1176" s="615" t="str">
        <f t="shared" si="18"/>
        <v>Julias Odhiambo Mboga</v>
      </c>
      <c r="Z1176" s="785" t="s">
        <v>15311</v>
      </c>
      <c r="AA1176" s="785" t="s">
        <v>4314</v>
      </c>
      <c r="AB1176" s="785" t="s">
        <v>2683</v>
      </c>
      <c r="AC1176" s="785" t="s">
        <v>2606</v>
      </c>
      <c r="AD1176" s="786">
        <v>44101</v>
      </c>
    </row>
    <row r="1177" spans="1:30" ht="15.75">
      <c r="A1177" s="785" t="s">
        <v>4301</v>
      </c>
      <c r="B1177" s="785" t="s">
        <v>17120</v>
      </c>
      <c r="C1177" s="785" t="s">
        <v>4303</v>
      </c>
      <c r="D1177" s="785" t="s">
        <v>2599</v>
      </c>
      <c r="E1177" s="785" t="s">
        <v>17121</v>
      </c>
      <c r="F1177" s="786">
        <v>43944</v>
      </c>
      <c r="G1177" s="785" t="s">
        <v>7369</v>
      </c>
      <c r="H1177" s="786">
        <v>43971</v>
      </c>
      <c r="I1177" s="785" t="s">
        <v>17122</v>
      </c>
      <c r="J1177" s="785" t="s">
        <v>629</v>
      </c>
      <c r="K1177" s="785" t="s">
        <v>2612</v>
      </c>
      <c r="L1177" s="785" t="s">
        <v>17123</v>
      </c>
      <c r="M1177" s="785"/>
      <c r="N1177" s="785"/>
      <c r="O1177" s="785"/>
      <c r="P1177" s="787">
        <v>35.331515000000003</v>
      </c>
      <c r="Q1177" s="787">
        <v>0.57624699999999995</v>
      </c>
      <c r="R1177" s="785" t="s">
        <v>893</v>
      </c>
      <c r="S1177" s="785" t="s">
        <v>1356</v>
      </c>
      <c r="T1177" s="785" t="s">
        <v>1356</v>
      </c>
      <c r="U1177" s="785" t="s">
        <v>12806</v>
      </c>
      <c r="V1177" s="785" t="s">
        <v>3070</v>
      </c>
      <c r="W1177" s="785" t="s">
        <v>3116</v>
      </c>
      <c r="X1177" s="785" t="s">
        <v>3116</v>
      </c>
      <c r="Y1177" s="615" t="str">
        <f t="shared" si="18"/>
        <v>Luka Kiprop Maiyo</v>
      </c>
      <c r="Z1177" s="785" t="s">
        <v>16996</v>
      </c>
      <c r="AA1177" s="785" t="s">
        <v>4314</v>
      </c>
      <c r="AB1177" s="785" t="s">
        <v>2605</v>
      </c>
      <c r="AC1177" s="785" t="s">
        <v>2606</v>
      </c>
      <c r="AD1177" s="786">
        <v>44009</v>
      </c>
    </row>
    <row r="1178" spans="1:30" ht="15.75">
      <c r="A1178" s="785" t="s">
        <v>4301</v>
      </c>
      <c r="B1178" s="785" t="s">
        <v>5043</v>
      </c>
      <c r="C1178" s="785" t="s">
        <v>4303</v>
      </c>
      <c r="D1178" s="785" t="s">
        <v>2599</v>
      </c>
      <c r="E1178" s="785" t="s">
        <v>5044</v>
      </c>
      <c r="F1178" s="786">
        <v>43969</v>
      </c>
      <c r="G1178" s="785" t="s">
        <v>5044</v>
      </c>
      <c r="H1178" s="786">
        <v>43969</v>
      </c>
      <c r="I1178" s="785" t="s">
        <v>5045</v>
      </c>
      <c r="J1178" s="785" t="s">
        <v>629</v>
      </c>
      <c r="K1178" s="785" t="s">
        <v>5046</v>
      </c>
      <c r="L1178" s="785" t="s">
        <v>5047</v>
      </c>
      <c r="M1178" s="785"/>
      <c r="N1178" s="785"/>
      <c r="O1178" s="785"/>
      <c r="P1178" s="787">
        <v>37.174860000000002</v>
      </c>
      <c r="Q1178" s="787">
        <v>-1.070112</v>
      </c>
      <c r="R1178" s="785" t="s">
        <v>821</v>
      </c>
      <c r="S1178" s="785" t="s">
        <v>2791</v>
      </c>
      <c r="T1178" s="785" t="s">
        <v>5048</v>
      </c>
      <c r="U1178" s="785" t="s">
        <v>2972</v>
      </c>
      <c r="V1178" s="785" t="s">
        <v>2855</v>
      </c>
      <c r="W1178" s="785" t="s">
        <v>2693</v>
      </c>
      <c r="X1178" s="785" t="s">
        <v>2786</v>
      </c>
      <c r="Y1178" s="615" t="str">
        <f t="shared" si="18"/>
        <v>Andcol  Enterprises</v>
      </c>
      <c r="Z1178" s="785" t="s">
        <v>5008</v>
      </c>
      <c r="AA1178" s="785" t="s">
        <v>4349</v>
      </c>
      <c r="AB1178" s="785" t="s">
        <v>2605</v>
      </c>
      <c r="AC1178" s="785" t="s">
        <v>2606</v>
      </c>
      <c r="AD1178" s="786">
        <v>43969</v>
      </c>
    </row>
    <row r="1179" spans="1:30" ht="15.75">
      <c r="A1179" s="785" t="s">
        <v>4301</v>
      </c>
      <c r="B1179" s="785" t="s">
        <v>5049</v>
      </c>
      <c r="C1179" s="785" t="s">
        <v>4303</v>
      </c>
      <c r="D1179" s="785" t="s">
        <v>2599</v>
      </c>
      <c r="E1179" s="785" t="s">
        <v>5044</v>
      </c>
      <c r="F1179" s="786">
        <v>43969</v>
      </c>
      <c r="G1179" s="785" t="s">
        <v>5044</v>
      </c>
      <c r="H1179" s="786">
        <v>43969</v>
      </c>
      <c r="I1179" s="785" t="s">
        <v>5050</v>
      </c>
      <c r="J1179" s="785" t="s">
        <v>627</v>
      </c>
      <c r="K1179" s="785" t="s">
        <v>5051</v>
      </c>
      <c r="L1179" s="785" t="s">
        <v>5052</v>
      </c>
      <c r="M1179" s="785"/>
      <c r="N1179" s="785"/>
      <c r="O1179" s="785"/>
      <c r="P1179" s="787">
        <v>37.152676999999997</v>
      </c>
      <c r="Q1179" s="787">
        <v>-1.074948</v>
      </c>
      <c r="R1179" s="785" t="s">
        <v>821</v>
      </c>
      <c r="S1179" s="785" t="s">
        <v>2791</v>
      </c>
      <c r="T1179" s="785" t="s">
        <v>5053</v>
      </c>
      <c r="U1179" s="785" t="s">
        <v>2721</v>
      </c>
      <c r="V1179" s="785" t="s">
        <v>2855</v>
      </c>
      <c r="W1179" s="785" t="s">
        <v>2693</v>
      </c>
      <c r="X1179" s="785" t="s">
        <v>2786</v>
      </c>
      <c r="Y1179" s="615" t="str">
        <f t="shared" si="18"/>
        <v>Andcol  Enterprises</v>
      </c>
      <c r="Z1179" s="785" t="s">
        <v>5008</v>
      </c>
      <c r="AA1179" s="785" t="s">
        <v>4349</v>
      </c>
      <c r="AB1179" s="785" t="s">
        <v>2605</v>
      </c>
      <c r="AC1179" s="785" t="s">
        <v>2606</v>
      </c>
      <c r="AD1179" s="786">
        <v>43969</v>
      </c>
    </row>
    <row r="1180" spans="1:30" ht="15.75">
      <c r="A1180" s="785" t="s">
        <v>4301</v>
      </c>
      <c r="B1180" s="785" t="s">
        <v>13769</v>
      </c>
      <c r="C1180" s="785" t="s">
        <v>4303</v>
      </c>
      <c r="D1180" s="785" t="s">
        <v>2599</v>
      </c>
      <c r="E1180" s="785" t="s">
        <v>10265</v>
      </c>
      <c r="F1180" s="786">
        <v>43905</v>
      </c>
      <c r="G1180" s="785" t="s">
        <v>5044</v>
      </c>
      <c r="H1180" s="786">
        <v>43969</v>
      </c>
      <c r="I1180" s="785" t="s">
        <v>13770</v>
      </c>
      <c r="J1180" s="785" t="s">
        <v>627</v>
      </c>
      <c r="K1180" s="785" t="s">
        <v>13771</v>
      </c>
      <c r="L1180" s="785" t="s">
        <v>13772</v>
      </c>
      <c r="M1180" s="785" t="s">
        <v>13773</v>
      </c>
      <c r="N1180" s="785"/>
      <c r="O1180" s="785" t="s">
        <v>13774</v>
      </c>
      <c r="P1180" s="787">
        <v>34.861707000000003</v>
      </c>
      <c r="Q1180" s="787">
        <v>-0.65841000000000005</v>
      </c>
      <c r="R1180" s="785" t="s">
        <v>843</v>
      </c>
      <c r="S1180" s="785" t="s">
        <v>2811</v>
      </c>
      <c r="T1180" s="785" t="s">
        <v>9461</v>
      </c>
      <c r="U1180" s="785" t="s">
        <v>13775</v>
      </c>
      <c r="V1180" s="785" t="s">
        <v>3004</v>
      </c>
      <c r="W1180" s="785" t="s">
        <v>3276</v>
      </c>
      <c r="X1180" s="785" t="s">
        <v>2754</v>
      </c>
      <c r="Y1180" s="615" t="str">
        <f t="shared" si="18"/>
        <v>Joel Nyambane Moigare</v>
      </c>
      <c r="Z1180" s="785" t="s">
        <v>13448</v>
      </c>
      <c r="AA1180" s="785" t="s">
        <v>4349</v>
      </c>
      <c r="AB1180" s="785" t="s">
        <v>2683</v>
      </c>
      <c r="AC1180" s="785" t="s">
        <v>2606</v>
      </c>
      <c r="AD1180" s="786">
        <v>44057</v>
      </c>
    </row>
    <row r="1181" spans="1:30" ht="15.75">
      <c r="A1181" s="785" t="s">
        <v>4301</v>
      </c>
      <c r="B1181" s="785" t="s">
        <v>16084</v>
      </c>
      <c r="C1181" s="785" t="s">
        <v>4303</v>
      </c>
      <c r="D1181" s="785" t="s">
        <v>2599</v>
      </c>
      <c r="E1181" s="785" t="s">
        <v>10544</v>
      </c>
      <c r="F1181" s="786">
        <v>43952</v>
      </c>
      <c r="G1181" s="785" t="s">
        <v>4964</v>
      </c>
      <c r="H1181" s="786">
        <v>43967</v>
      </c>
      <c r="I1181" s="785" t="s">
        <v>16085</v>
      </c>
      <c r="J1181" s="785" t="s">
        <v>627</v>
      </c>
      <c r="K1181" s="785" t="s">
        <v>16086</v>
      </c>
      <c r="L1181" s="785" t="s">
        <v>16087</v>
      </c>
      <c r="M1181" s="785"/>
      <c r="N1181" s="785"/>
      <c r="O1181" s="785" t="s">
        <v>16088</v>
      </c>
      <c r="P1181" s="787">
        <v>36.813744</v>
      </c>
      <c r="Q1181" s="787">
        <v>-1.1088070000000001</v>
      </c>
      <c r="R1181" s="785" t="s">
        <v>821</v>
      </c>
      <c r="S1181" s="785" t="s">
        <v>871</v>
      </c>
      <c r="T1181" s="785" t="s">
        <v>2613</v>
      </c>
      <c r="U1181" s="785" t="s">
        <v>16089</v>
      </c>
      <c r="V1181" s="785">
        <v>12</v>
      </c>
      <c r="W1181" s="785" t="s">
        <v>16042</v>
      </c>
      <c r="X1181" s="785" t="s">
        <v>16075</v>
      </c>
      <c r="Y1181" s="615" t="str">
        <f t="shared" si="18"/>
        <v>Kensam  Constructors</v>
      </c>
      <c r="Z1181" s="785" t="s">
        <v>2599</v>
      </c>
      <c r="AA1181" s="785" t="s">
        <v>4314</v>
      </c>
      <c r="AB1181" s="785" t="s">
        <v>2605</v>
      </c>
      <c r="AC1181" s="785" t="s">
        <v>2606</v>
      </c>
      <c r="AD1181" s="786">
        <v>44144</v>
      </c>
    </row>
    <row r="1182" spans="1:30" ht="15.75">
      <c r="A1182" s="785" t="s">
        <v>4301</v>
      </c>
      <c r="B1182" s="785" t="s">
        <v>24839</v>
      </c>
      <c r="C1182" s="785" t="s">
        <v>4303</v>
      </c>
      <c r="D1182" s="785" t="s">
        <v>2599</v>
      </c>
      <c r="E1182" s="785" t="s">
        <v>4964</v>
      </c>
      <c r="F1182" s="786">
        <v>43967</v>
      </c>
      <c r="G1182" s="785" t="s">
        <v>4964</v>
      </c>
      <c r="H1182" s="786">
        <v>43967</v>
      </c>
      <c r="I1182" s="785" t="s">
        <v>24840</v>
      </c>
      <c r="J1182" s="785" t="s">
        <v>629</v>
      </c>
      <c r="K1182" s="785" t="s">
        <v>24841</v>
      </c>
      <c r="L1182" s="785" t="s">
        <v>24842</v>
      </c>
      <c r="M1182" s="785" t="s">
        <v>24843</v>
      </c>
      <c r="N1182" s="785"/>
      <c r="O1182" s="785" t="s">
        <v>24844</v>
      </c>
      <c r="P1182" s="787">
        <v>37.643515000000001</v>
      </c>
      <c r="Q1182" s="787">
        <v>-0.37309300000000001</v>
      </c>
      <c r="R1182" s="785" t="s">
        <v>1266</v>
      </c>
      <c r="S1182" s="785" t="s">
        <v>3150</v>
      </c>
      <c r="T1182" s="785" t="s">
        <v>4678</v>
      </c>
      <c r="U1182" s="785" t="s">
        <v>3225</v>
      </c>
      <c r="V1182" s="785">
        <v>8</v>
      </c>
      <c r="W1182" s="785" t="s">
        <v>2808</v>
      </c>
      <c r="X1182" s="785" t="s">
        <v>24781</v>
      </c>
      <c r="Y1182" s="615" t="str">
        <f t="shared" si="18"/>
        <v>Timothy Murithi</v>
      </c>
      <c r="Z1182" s="785" t="s">
        <v>19530</v>
      </c>
      <c r="AA1182" s="785" t="s">
        <v>4349</v>
      </c>
      <c r="AB1182" s="785" t="s">
        <v>2683</v>
      </c>
      <c r="AC1182" s="785" t="s">
        <v>2606</v>
      </c>
      <c r="AD1182" s="786">
        <v>43967</v>
      </c>
    </row>
    <row r="1183" spans="1:30" ht="15.75">
      <c r="A1183" s="785" t="s">
        <v>4301</v>
      </c>
      <c r="B1183" s="785" t="s">
        <v>13693</v>
      </c>
      <c r="C1183" s="785" t="s">
        <v>4303</v>
      </c>
      <c r="D1183" s="785" t="s">
        <v>2599</v>
      </c>
      <c r="E1183" s="785" t="s">
        <v>13694</v>
      </c>
      <c r="F1183" s="786">
        <v>43951</v>
      </c>
      <c r="G1183" s="785" t="s">
        <v>13695</v>
      </c>
      <c r="H1183" s="786">
        <v>43966</v>
      </c>
      <c r="I1183" s="785" t="s">
        <v>13696</v>
      </c>
      <c r="J1183" s="785" t="s">
        <v>627</v>
      </c>
      <c r="K1183" s="785" t="s">
        <v>13697</v>
      </c>
      <c r="L1183" s="785" t="s">
        <v>13698</v>
      </c>
      <c r="M1183" s="785" t="s">
        <v>13699</v>
      </c>
      <c r="N1183" s="785"/>
      <c r="O1183" s="785" t="s">
        <v>13700</v>
      </c>
      <c r="P1183" s="787">
        <v>34.873452</v>
      </c>
      <c r="Q1183" s="787">
        <v>-0.65736700000000003</v>
      </c>
      <c r="R1183" s="785" t="s">
        <v>843</v>
      </c>
      <c r="S1183" s="785" t="s">
        <v>2811</v>
      </c>
      <c r="T1183" s="785" t="s">
        <v>3470</v>
      </c>
      <c r="U1183" s="785" t="s">
        <v>3470</v>
      </c>
      <c r="V1183" s="785" t="s">
        <v>2855</v>
      </c>
      <c r="W1183" s="785" t="s">
        <v>3276</v>
      </c>
      <c r="X1183" s="785" t="s">
        <v>2754</v>
      </c>
      <c r="Y1183" s="615" t="str">
        <f t="shared" si="18"/>
        <v>Joel Nyambane Moigare</v>
      </c>
      <c r="Z1183" s="785" t="s">
        <v>13642</v>
      </c>
      <c r="AA1183" s="785" t="s">
        <v>4349</v>
      </c>
      <c r="AB1183" s="785" t="s">
        <v>2683</v>
      </c>
      <c r="AC1183" s="785" t="s">
        <v>2606</v>
      </c>
      <c r="AD1183" s="786">
        <v>44057</v>
      </c>
    </row>
    <row r="1184" spans="1:30" ht="15.75">
      <c r="A1184" s="785" t="s">
        <v>4301</v>
      </c>
      <c r="B1184" s="785" t="s">
        <v>18940</v>
      </c>
      <c r="C1184" s="785" t="s">
        <v>4303</v>
      </c>
      <c r="D1184" s="785" t="s">
        <v>2599</v>
      </c>
      <c r="E1184" s="785" t="s">
        <v>11730</v>
      </c>
      <c r="F1184" s="786">
        <v>43927</v>
      </c>
      <c r="G1184" s="785" t="s">
        <v>13695</v>
      </c>
      <c r="H1184" s="786">
        <v>43966</v>
      </c>
      <c r="I1184" s="785" t="s">
        <v>18941</v>
      </c>
      <c r="J1184" s="785" t="s">
        <v>627</v>
      </c>
      <c r="K1184" s="785" t="s">
        <v>18942</v>
      </c>
      <c r="L1184" s="785" t="s">
        <v>18943</v>
      </c>
      <c r="M1184" s="785"/>
      <c r="N1184" s="785"/>
      <c r="O1184" s="785"/>
      <c r="P1184" s="787">
        <v>36.900103000000001</v>
      </c>
      <c r="Q1184" s="787">
        <v>-0.87805599999999995</v>
      </c>
      <c r="R1184" s="785" t="s">
        <v>1030</v>
      </c>
      <c r="S1184" s="785" t="s">
        <v>1795</v>
      </c>
      <c r="T1184" s="785" t="s">
        <v>1795</v>
      </c>
      <c r="U1184" s="785" t="s">
        <v>18944</v>
      </c>
      <c r="V1184" s="785" t="s">
        <v>2855</v>
      </c>
      <c r="W1184" s="785" t="s">
        <v>2939</v>
      </c>
      <c r="X1184" s="785" t="s">
        <v>2939</v>
      </c>
      <c r="Y1184" s="615" t="str">
        <f t="shared" si="18"/>
        <v>Nixon Kariuki Gaichuru</v>
      </c>
      <c r="Z1184" s="785" t="s">
        <v>18856</v>
      </c>
      <c r="AA1184" s="785" t="s">
        <v>4314</v>
      </c>
      <c r="AB1184" s="785" t="s">
        <v>2605</v>
      </c>
      <c r="AC1184" s="785" t="s">
        <v>2606</v>
      </c>
      <c r="AD1184" s="786">
        <v>44011</v>
      </c>
    </row>
    <row r="1185" spans="1:30" ht="15.75">
      <c r="A1185" s="785" t="s">
        <v>4301</v>
      </c>
      <c r="B1185" s="785" t="s">
        <v>23964</v>
      </c>
      <c r="C1185" s="785" t="s">
        <v>4303</v>
      </c>
      <c r="D1185" s="785" t="s">
        <v>2599</v>
      </c>
      <c r="E1185" s="785" t="s">
        <v>23965</v>
      </c>
      <c r="F1185" s="786">
        <v>43843</v>
      </c>
      <c r="G1185" s="785" t="s">
        <v>13695</v>
      </c>
      <c r="H1185" s="786">
        <v>43966</v>
      </c>
      <c r="I1185" s="785" t="s">
        <v>23966</v>
      </c>
      <c r="J1185" s="785" t="s">
        <v>629</v>
      </c>
      <c r="K1185" s="785" t="s">
        <v>2612</v>
      </c>
      <c r="L1185" s="785" t="s">
        <v>23967</v>
      </c>
      <c r="M1185" s="785"/>
      <c r="N1185" s="785"/>
      <c r="O1185" s="785"/>
      <c r="P1185" s="787">
        <v>36.567385000000002</v>
      </c>
      <c r="Q1185" s="787">
        <v>-8.2360000000000003E-2</v>
      </c>
      <c r="R1185" s="785" t="s">
        <v>960</v>
      </c>
      <c r="S1185" s="785" t="s">
        <v>961</v>
      </c>
      <c r="T1185" s="785" t="s">
        <v>23968</v>
      </c>
      <c r="U1185" s="785" t="s">
        <v>23969</v>
      </c>
      <c r="V1185" s="785">
        <v>8</v>
      </c>
      <c r="W1185" s="785" t="s">
        <v>3025</v>
      </c>
      <c r="X1185" s="785" t="s">
        <v>2761</v>
      </c>
      <c r="Y1185" s="615" t="str">
        <f t="shared" si="18"/>
        <v>Stephen Macharia Kimenyi</v>
      </c>
      <c r="Z1185" s="785" t="s">
        <v>2599</v>
      </c>
      <c r="AA1185" s="785" t="s">
        <v>4349</v>
      </c>
      <c r="AB1185" s="785" t="s">
        <v>2683</v>
      </c>
      <c r="AC1185" s="785" t="s">
        <v>2606</v>
      </c>
      <c r="AD1185" s="786">
        <v>44179</v>
      </c>
    </row>
    <row r="1186" spans="1:30" ht="15.75">
      <c r="A1186" s="785" t="s">
        <v>4301</v>
      </c>
      <c r="B1186" s="785" t="s">
        <v>20035</v>
      </c>
      <c r="C1186" s="785" t="s">
        <v>4303</v>
      </c>
      <c r="D1186" s="785" t="s">
        <v>2599</v>
      </c>
      <c r="E1186" s="785" t="s">
        <v>16097</v>
      </c>
      <c r="F1186" s="786">
        <v>43939</v>
      </c>
      <c r="G1186" s="785" t="s">
        <v>20036</v>
      </c>
      <c r="H1186" s="786">
        <v>43965</v>
      </c>
      <c r="I1186" s="785" t="s">
        <v>20037</v>
      </c>
      <c r="J1186" s="785" t="s">
        <v>627</v>
      </c>
      <c r="K1186" s="785" t="s">
        <v>20038</v>
      </c>
      <c r="L1186" s="785" t="s">
        <v>20039</v>
      </c>
      <c r="M1186" s="785"/>
      <c r="N1186" s="785"/>
      <c r="O1186" s="785" t="s">
        <v>20040</v>
      </c>
      <c r="P1186" s="787">
        <v>36.679817999999997</v>
      </c>
      <c r="Q1186" s="787">
        <v>-1.215319</v>
      </c>
      <c r="R1186" s="785" t="s">
        <v>821</v>
      </c>
      <c r="S1186" s="785" t="s">
        <v>1429</v>
      </c>
      <c r="T1186" s="785" t="s">
        <v>2944</v>
      </c>
      <c r="U1186" s="785" t="s">
        <v>20041</v>
      </c>
      <c r="V1186" s="785">
        <v>10</v>
      </c>
      <c r="W1186" s="785" t="s">
        <v>6333</v>
      </c>
      <c r="X1186" s="785" t="s">
        <v>20034</v>
      </c>
      <c r="Y1186" s="615" t="str">
        <f t="shared" si="18"/>
        <v>Philip</v>
      </c>
      <c r="Z1186" s="785" t="s">
        <v>2599</v>
      </c>
      <c r="AA1186" s="785" t="s">
        <v>4314</v>
      </c>
      <c r="AB1186" s="785" t="s">
        <v>2683</v>
      </c>
      <c r="AC1186" s="785" t="s">
        <v>2606</v>
      </c>
      <c r="AD1186" s="786">
        <v>44161</v>
      </c>
    </row>
    <row r="1187" spans="1:30" ht="15.75">
      <c r="A1187" s="785" t="s">
        <v>4301</v>
      </c>
      <c r="B1187" s="785" t="s">
        <v>26153</v>
      </c>
      <c r="C1187" s="785" t="s">
        <v>4303</v>
      </c>
      <c r="D1187" s="785" t="s">
        <v>2599</v>
      </c>
      <c r="E1187" s="785" t="s">
        <v>5473</v>
      </c>
      <c r="F1187" s="786">
        <v>43663</v>
      </c>
      <c r="G1187" s="785" t="s">
        <v>13146</v>
      </c>
      <c r="H1187" s="786">
        <v>43964</v>
      </c>
      <c r="I1187" s="785" t="s">
        <v>26154</v>
      </c>
      <c r="J1187" s="785" t="s">
        <v>627</v>
      </c>
      <c r="K1187" s="785" t="s">
        <v>26155</v>
      </c>
      <c r="L1187" s="785" t="s">
        <v>26156</v>
      </c>
      <c r="M1187" s="785"/>
      <c r="N1187" s="785"/>
      <c r="O1187" s="785"/>
      <c r="P1187" s="787">
        <v>35.398499999999999</v>
      </c>
      <c r="Q1187" s="787">
        <v>-0.11046499999999999</v>
      </c>
      <c r="R1187" s="785" t="s">
        <v>2053</v>
      </c>
      <c r="S1187" s="785" t="s">
        <v>2715</v>
      </c>
      <c r="T1187" s="785" t="s">
        <v>4310</v>
      </c>
      <c r="U1187" s="785" t="s">
        <v>4638</v>
      </c>
      <c r="V1187" s="785">
        <v>4</v>
      </c>
      <c r="W1187" s="785" t="s">
        <v>4311</v>
      </c>
      <c r="X1187" s="785"/>
      <c r="Y1187" s="615" t="str">
        <f t="shared" si="18"/>
        <v>Aron Cheruiyot</v>
      </c>
      <c r="Z1187" s="785" t="s">
        <v>2599</v>
      </c>
      <c r="AA1187" s="785" t="s">
        <v>4314</v>
      </c>
      <c r="AB1187" s="785" t="s">
        <v>2683</v>
      </c>
      <c r="AC1187" s="785" t="s">
        <v>2606</v>
      </c>
      <c r="AD1187" s="786">
        <v>44157</v>
      </c>
    </row>
    <row r="1188" spans="1:30" ht="15.75">
      <c r="A1188" s="785" t="s">
        <v>4301</v>
      </c>
      <c r="B1188" s="785" t="s">
        <v>33302</v>
      </c>
      <c r="C1188" s="785" t="s">
        <v>4303</v>
      </c>
      <c r="D1188" s="785" t="s">
        <v>2599</v>
      </c>
      <c r="E1188" s="785" t="s">
        <v>33303</v>
      </c>
      <c r="F1188" s="786">
        <v>43912</v>
      </c>
      <c r="G1188" s="785" t="s">
        <v>33304</v>
      </c>
      <c r="H1188" s="786">
        <v>43962</v>
      </c>
      <c r="I1188" s="785" t="s">
        <v>33305</v>
      </c>
      <c r="J1188" s="785" t="s">
        <v>629</v>
      </c>
      <c r="K1188" s="785" t="s">
        <v>2612</v>
      </c>
      <c r="L1188" s="785" t="s">
        <v>33306</v>
      </c>
      <c r="M1188" s="785" t="s">
        <v>33307</v>
      </c>
      <c r="N1188" s="785"/>
      <c r="O1188" s="785" t="s">
        <v>33308</v>
      </c>
      <c r="P1188" s="787">
        <v>37.083345000000001</v>
      </c>
      <c r="Q1188" s="787">
        <v>-0.56555800000000001</v>
      </c>
      <c r="R1188" s="785" t="s">
        <v>1056</v>
      </c>
      <c r="S1188" s="785" t="s">
        <v>1289</v>
      </c>
      <c r="T1188" s="785" t="s">
        <v>3350</v>
      </c>
      <c r="U1188" s="785" t="s">
        <v>20606</v>
      </c>
      <c r="V1188" s="785" t="s">
        <v>3177</v>
      </c>
      <c r="W1188" s="785" t="s">
        <v>3015</v>
      </c>
      <c r="X1188" s="785"/>
      <c r="Y1188" s="615" t="str">
        <f t="shared" si="18"/>
        <v>Mt Kenya Renewable Energy</v>
      </c>
      <c r="Z1188" s="785" t="s">
        <v>2599</v>
      </c>
      <c r="AA1188" s="785" t="s">
        <v>4349</v>
      </c>
      <c r="AB1188" s="785" t="s">
        <v>2876</v>
      </c>
      <c r="AC1188" s="785" t="s">
        <v>2606</v>
      </c>
      <c r="AD1188" s="786">
        <v>43979</v>
      </c>
    </row>
    <row r="1189" spans="1:30" ht="15.75">
      <c r="A1189" s="785" t="s">
        <v>4301</v>
      </c>
      <c r="B1189" s="785" t="s">
        <v>24885</v>
      </c>
      <c r="C1189" s="785" t="s">
        <v>4303</v>
      </c>
      <c r="D1189" s="785" t="s">
        <v>2599</v>
      </c>
      <c r="E1189" s="785" t="s">
        <v>20364</v>
      </c>
      <c r="F1189" s="786">
        <v>43960</v>
      </c>
      <c r="G1189" s="785" t="s">
        <v>20364</v>
      </c>
      <c r="H1189" s="786">
        <v>43960</v>
      </c>
      <c r="I1189" s="785" t="s">
        <v>24886</v>
      </c>
      <c r="J1189" s="785" t="s">
        <v>629</v>
      </c>
      <c r="K1189" s="785" t="s">
        <v>24887</v>
      </c>
      <c r="L1189" s="785" t="s">
        <v>24888</v>
      </c>
      <c r="M1189" s="785"/>
      <c r="N1189" s="785"/>
      <c r="O1189" s="785"/>
      <c r="P1189" s="787">
        <v>37.637324999999997</v>
      </c>
      <c r="Q1189" s="787">
        <v>-0.324627</v>
      </c>
      <c r="R1189" s="785" t="s">
        <v>1266</v>
      </c>
      <c r="S1189" s="785" t="s">
        <v>3150</v>
      </c>
      <c r="T1189" s="785" t="s">
        <v>3151</v>
      </c>
      <c r="U1189" s="785" t="s">
        <v>24889</v>
      </c>
      <c r="V1189" s="785">
        <v>10</v>
      </c>
      <c r="W1189" s="785" t="s">
        <v>2808</v>
      </c>
      <c r="X1189" s="785" t="s">
        <v>24781</v>
      </c>
      <c r="Y1189" s="615" t="str">
        <f t="shared" si="18"/>
        <v>Timothy Murithi</v>
      </c>
      <c r="Z1189" s="785" t="s">
        <v>19530</v>
      </c>
      <c r="AA1189" s="785" t="s">
        <v>4349</v>
      </c>
      <c r="AB1189" s="785" t="s">
        <v>2683</v>
      </c>
      <c r="AC1189" s="785" t="s">
        <v>2606</v>
      </c>
      <c r="AD1189" s="786">
        <v>43960</v>
      </c>
    </row>
    <row r="1190" spans="1:30" ht="15.75">
      <c r="A1190" s="785" t="s">
        <v>4301</v>
      </c>
      <c r="B1190" s="785" t="s">
        <v>14868</v>
      </c>
      <c r="C1190" s="785" t="s">
        <v>4303</v>
      </c>
      <c r="D1190" s="785" t="s">
        <v>2599</v>
      </c>
      <c r="E1190" s="785" t="s">
        <v>14869</v>
      </c>
      <c r="F1190" s="786">
        <v>43938</v>
      </c>
      <c r="G1190" s="785" t="s">
        <v>10232</v>
      </c>
      <c r="H1190" s="786">
        <v>43959</v>
      </c>
      <c r="I1190" s="785" t="s">
        <v>14870</v>
      </c>
      <c r="J1190" s="785" t="s">
        <v>629</v>
      </c>
      <c r="K1190" s="785" t="s">
        <v>14871</v>
      </c>
      <c r="L1190" s="785" t="s">
        <v>14872</v>
      </c>
      <c r="M1190" s="785"/>
      <c r="N1190" s="785"/>
      <c r="O1190" s="785" t="s">
        <v>14873</v>
      </c>
      <c r="P1190" s="787">
        <v>36.839047000000001</v>
      </c>
      <c r="Q1190" s="787">
        <v>-1.054689</v>
      </c>
      <c r="R1190" s="785" t="s">
        <v>821</v>
      </c>
      <c r="S1190" s="785" t="s">
        <v>871</v>
      </c>
      <c r="T1190" s="785" t="s">
        <v>2742</v>
      </c>
      <c r="U1190" s="785" t="s">
        <v>3456</v>
      </c>
      <c r="V1190" s="785" t="s">
        <v>2855</v>
      </c>
      <c r="W1190" s="785" t="s">
        <v>2714</v>
      </c>
      <c r="X1190" s="785" t="s">
        <v>2714</v>
      </c>
      <c r="Y1190" s="615" t="str">
        <f t="shared" si="18"/>
        <v>Joseph Ndua Tatu</v>
      </c>
      <c r="Z1190" s="785" t="s">
        <v>14824</v>
      </c>
      <c r="AA1190" s="785" t="s">
        <v>4314</v>
      </c>
      <c r="AB1190" s="785" t="s">
        <v>2683</v>
      </c>
      <c r="AC1190" s="785" t="s">
        <v>2606</v>
      </c>
      <c r="AD1190" s="786">
        <v>43970</v>
      </c>
    </row>
    <row r="1191" spans="1:30" ht="15.75">
      <c r="A1191" s="785" t="s">
        <v>4301</v>
      </c>
      <c r="B1191" s="785" t="s">
        <v>26167</v>
      </c>
      <c r="C1191" s="785" t="s">
        <v>4303</v>
      </c>
      <c r="D1191" s="785" t="s">
        <v>2599</v>
      </c>
      <c r="E1191" s="785" t="s">
        <v>4521</v>
      </c>
      <c r="F1191" s="786">
        <v>43458</v>
      </c>
      <c r="G1191" s="785" t="s">
        <v>10232</v>
      </c>
      <c r="H1191" s="786">
        <v>43959</v>
      </c>
      <c r="I1191" s="785" t="s">
        <v>26168</v>
      </c>
      <c r="J1191" s="785" t="s">
        <v>627</v>
      </c>
      <c r="K1191" s="785" t="s">
        <v>26169</v>
      </c>
      <c r="L1191" s="785" t="s">
        <v>26170</v>
      </c>
      <c r="M1191" s="785"/>
      <c r="N1191" s="785"/>
      <c r="O1191" s="785"/>
      <c r="P1191" s="787">
        <v>35.391781999999999</v>
      </c>
      <c r="Q1191" s="787">
        <v>-0.149476</v>
      </c>
      <c r="R1191" s="785" t="s">
        <v>2053</v>
      </c>
      <c r="S1191" s="785" t="s">
        <v>2715</v>
      </c>
      <c r="T1191" s="785" t="s">
        <v>4310</v>
      </c>
      <c r="U1191" s="785" t="s">
        <v>4335</v>
      </c>
      <c r="V1191" s="785">
        <v>4</v>
      </c>
      <c r="W1191" s="785" t="s">
        <v>3195</v>
      </c>
      <c r="X1191" s="785"/>
      <c r="Y1191" s="615" t="str">
        <f t="shared" si="18"/>
        <v>Benjamin Birgen</v>
      </c>
      <c r="Z1191" s="785" t="s">
        <v>2599</v>
      </c>
      <c r="AA1191" s="785" t="s">
        <v>4314</v>
      </c>
      <c r="AB1191" s="785" t="s">
        <v>2683</v>
      </c>
      <c r="AC1191" s="785" t="s">
        <v>2606</v>
      </c>
      <c r="AD1191" s="786">
        <v>44158</v>
      </c>
    </row>
    <row r="1192" spans="1:30" ht="15.75">
      <c r="A1192" s="785" t="s">
        <v>4301</v>
      </c>
      <c r="B1192" s="785" t="s">
        <v>26114</v>
      </c>
      <c r="C1192" s="785" t="s">
        <v>4303</v>
      </c>
      <c r="D1192" s="785" t="s">
        <v>2599</v>
      </c>
      <c r="E1192" s="785" t="s">
        <v>4820</v>
      </c>
      <c r="F1192" s="786">
        <v>43835</v>
      </c>
      <c r="G1192" s="785" t="s">
        <v>18871</v>
      </c>
      <c r="H1192" s="786">
        <v>43956</v>
      </c>
      <c r="I1192" s="785" t="s">
        <v>26115</v>
      </c>
      <c r="J1192" s="785" t="s">
        <v>629</v>
      </c>
      <c r="K1192" s="785" t="s">
        <v>26116</v>
      </c>
      <c r="L1192" s="785" t="s">
        <v>26117</v>
      </c>
      <c r="M1192" s="785"/>
      <c r="N1192" s="785"/>
      <c r="O1192" s="785"/>
      <c r="P1192" s="787">
        <v>35.392198</v>
      </c>
      <c r="Q1192" s="787">
        <v>-0.104669</v>
      </c>
      <c r="R1192" s="785" t="s">
        <v>2053</v>
      </c>
      <c r="S1192" s="785" t="s">
        <v>2715</v>
      </c>
      <c r="T1192" s="785" t="s">
        <v>4310</v>
      </c>
      <c r="U1192" s="785" t="s">
        <v>3274</v>
      </c>
      <c r="V1192" s="785" t="s">
        <v>2603</v>
      </c>
      <c r="W1192" s="785" t="s">
        <v>5579</v>
      </c>
      <c r="X1192" s="785"/>
      <c r="Y1192" s="615" t="str">
        <f t="shared" si="18"/>
        <v>Benjamin Cheruiyot</v>
      </c>
      <c r="Z1192" s="785" t="s">
        <v>2599</v>
      </c>
      <c r="AA1192" s="785" t="s">
        <v>4314</v>
      </c>
      <c r="AB1192" s="785" t="s">
        <v>2683</v>
      </c>
      <c r="AC1192" s="785" t="s">
        <v>2606</v>
      </c>
      <c r="AD1192" s="786">
        <v>43976</v>
      </c>
    </row>
    <row r="1193" spans="1:30" ht="15.75">
      <c r="A1193" s="785" t="s">
        <v>4301</v>
      </c>
      <c r="B1193" s="785" t="s">
        <v>11066</v>
      </c>
      <c r="C1193" s="785" t="s">
        <v>4303</v>
      </c>
      <c r="D1193" s="785" t="s">
        <v>2599</v>
      </c>
      <c r="E1193" s="785" t="s">
        <v>10265</v>
      </c>
      <c r="F1193" s="786">
        <v>43905</v>
      </c>
      <c r="G1193" s="785" t="s">
        <v>11067</v>
      </c>
      <c r="H1193" s="786">
        <v>43955</v>
      </c>
      <c r="I1193" s="785" t="s">
        <v>11068</v>
      </c>
      <c r="J1193" s="785" t="s">
        <v>627</v>
      </c>
      <c r="K1193" s="785" t="s">
        <v>11069</v>
      </c>
      <c r="L1193" s="785" t="s">
        <v>11070</v>
      </c>
      <c r="M1193" s="785"/>
      <c r="N1193" s="785"/>
      <c r="O1193" s="785"/>
      <c r="P1193" s="787">
        <v>34.888480000000001</v>
      </c>
      <c r="Q1193" s="787">
        <v>0.78354800000000002</v>
      </c>
      <c r="R1193" s="785" t="s">
        <v>2301</v>
      </c>
      <c r="S1193" s="785" t="s">
        <v>2302</v>
      </c>
      <c r="T1193" s="785" t="s">
        <v>3483</v>
      </c>
      <c r="U1193" s="785" t="s">
        <v>11071</v>
      </c>
      <c r="V1193" s="785" t="s">
        <v>2673</v>
      </c>
      <c r="W1193" s="785" t="s">
        <v>6356</v>
      </c>
      <c r="X1193" s="785" t="s">
        <v>6356</v>
      </c>
      <c r="Y1193" s="615" t="str">
        <f t="shared" si="18"/>
        <v>Gillet Lihanda</v>
      </c>
      <c r="Z1193" s="785" t="s">
        <v>11043</v>
      </c>
      <c r="AA1193" s="785" t="s">
        <v>4314</v>
      </c>
      <c r="AB1193" s="785" t="s">
        <v>2683</v>
      </c>
      <c r="AC1193" s="785" t="s">
        <v>2606</v>
      </c>
      <c r="AD1193" s="786">
        <v>43959</v>
      </c>
    </row>
    <row r="1194" spans="1:30" ht="15.75">
      <c r="A1194" s="785" t="s">
        <v>4301</v>
      </c>
      <c r="B1194" s="785" t="s">
        <v>22193</v>
      </c>
      <c r="C1194" s="785" t="s">
        <v>4303</v>
      </c>
      <c r="D1194" s="785" t="s">
        <v>2599</v>
      </c>
      <c r="E1194" s="785" t="s">
        <v>11061</v>
      </c>
      <c r="F1194" s="786">
        <v>43953</v>
      </c>
      <c r="G1194" s="785" t="s">
        <v>11061</v>
      </c>
      <c r="H1194" s="786">
        <v>43953</v>
      </c>
      <c r="I1194" s="785" t="s">
        <v>22194</v>
      </c>
      <c r="J1194" s="785" t="s">
        <v>627</v>
      </c>
      <c r="K1194" s="785" t="s">
        <v>22195</v>
      </c>
      <c r="L1194" s="785" t="s">
        <v>22196</v>
      </c>
      <c r="M1194" s="785"/>
      <c r="N1194" s="785"/>
      <c r="O1194" s="785"/>
      <c r="P1194" s="787">
        <v>37.589120999999999</v>
      </c>
      <c r="Q1194" s="787">
        <v>-6.0910000000000001E-3</v>
      </c>
      <c r="R1194" s="785" t="s">
        <v>1104</v>
      </c>
      <c r="S1194" s="785" t="s">
        <v>1105</v>
      </c>
      <c r="T1194" s="785" t="s">
        <v>22197</v>
      </c>
      <c r="U1194" s="785" t="s">
        <v>3410</v>
      </c>
      <c r="V1194" s="785" t="s">
        <v>3004</v>
      </c>
      <c r="W1194" s="785" t="s">
        <v>2808</v>
      </c>
      <c r="X1194" s="785" t="s">
        <v>3576</v>
      </c>
      <c r="Y1194" s="615" t="str">
        <f t="shared" si="18"/>
        <v>Samuel Kirimi</v>
      </c>
      <c r="Z1194" s="785" t="s">
        <v>22105</v>
      </c>
      <c r="AA1194" s="785" t="s">
        <v>4349</v>
      </c>
      <c r="AB1194" s="785" t="s">
        <v>2683</v>
      </c>
      <c r="AC1194" s="785" t="s">
        <v>2606</v>
      </c>
      <c r="AD1194" s="786">
        <v>43953</v>
      </c>
    </row>
    <row r="1195" spans="1:30" ht="15.75">
      <c r="A1195" s="785" t="s">
        <v>4301</v>
      </c>
      <c r="B1195" s="785" t="s">
        <v>10543</v>
      </c>
      <c r="C1195" s="785" t="s">
        <v>4303</v>
      </c>
      <c r="D1195" s="785" t="s">
        <v>2599</v>
      </c>
      <c r="E1195" s="785" t="s">
        <v>7236</v>
      </c>
      <c r="F1195" s="786">
        <v>43922</v>
      </c>
      <c r="G1195" s="785" t="s">
        <v>10544</v>
      </c>
      <c r="H1195" s="786">
        <v>43952</v>
      </c>
      <c r="I1195" s="785" t="s">
        <v>10545</v>
      </c>
      <c r="J1195" s="785" t="s">
        <v>629</v>
      </c>
      <c r="K1195" s="785" t="s">
        <v>10546</v>
      </c>
      <c r="L1195" s="785" t="s">
        <v>10547</v>
      </c>
      <c r="M1195" s="785"/>
      <c r="N1195" s="785"/>
      <c r="O1195" s="785"/>
      <c r="P1195" s="787">
        <v>34.767133000000001</v>
      </c>
      <c r="Q1195" s="787">
        <v>-0.68005499999999997</v>
      </c>
      <c r="R1195" s="785" t="s">
        <v>2696</v>
      </c>
      <c r="S1195" s="785" t="s">
        <v>2697</v>
      </c>
      <c r="T1195" s="785" t="s">
        <v>1074</v>
      </c>
      <c r="U1195" s="785" t="s">
        <v>3742</v>
      </c>
      <c r="V1195" s="785" t="s">
        <v>2673</v>
      </c>
      <c r="W1195" s="785" t="s">
        <v>3645</v>
      </c>
      <c r="X1195" s="785" t="s">
        <v>3645</v>
      </c>
      <c r="Y1195" s="615" t="str">
        <f t="shared" si="18"/>
        <v>George Otwori</v>
      </c>
      <c r="Z1195" s="785" t="s">
        <v>10514</v>
      </c>
      <c r="AA1195" s="785" t="s">
        <v>4314</v>
      </c>
      <c r="AB1195" s="785" t="s">
        <v>2683</v>
      </c>
      <c r="AC1195" s="785" t="s">
        <v>2606</v>
      </c>
      <c r="AD1195" s="786">
        <v>44004</v>
      </c>
    </row>
    <row r="1196" spans="1:30" ht="15.75">
      <c r="A1196" s="785" t="s">
        <v>4301</v>
      </c>
      <c r="B1196" s="785" t="s">
        <v>10584</v>
      </c>
      <c r="C1196" s="785" t="s">
        <v>4303</v>
      </c>
      <c r="D1196" s="785" t="s">
        <v>2599</v>
      </c>
      <c r="E1196" s="785" t="s">
        <v>10585</v>
      </c>
      <c r="F1196" s="786">
        <v>43931</v>
      </c>
      <c r="G1196" s="785" t="s">
        <v>10544</v>
      </c>
      <c r="H1196" s="786">
        <v>43952</v>
      </c>
      <c r="I1196" s="785" t="s">
        <v>10586</v>
      </c>
      <c r="J1196" s="785" t="s">
        <v>629</v>
      </c>
      <c r="K1196" s="785" t="s">
        <v>10587</v>
      </c>
      <c r="L1196" s="785" t="s">
        <v>10588</v>
      </c>
      <c r="M1196" s="785"/>
      <c r="N1196" s="785"/>
      <c r="O1196" s="785"/>
      <c r="P1196" s="787">
        <v>34.682147999999998</v>
      </c>
      <c r="Q1196" s="787">
        <v>-0.67991500000000005</v>
      </c>
      <c r="R1196" s="785" t="s">
        <v>2696</v>
      </c>
      <c r="S1196" s="785" t="s">
        <v>3745</v>
      </c>
      <c r="T1196" s="785" t="s">
        <v>10589</v>
      </c>
      <c r="U1196" s="785" t="s">
        <v>10590</v>
      </c>
      <c r="V1196" s="785" t="s">
        <v>2855</v>
      </c>
      <c r="W1196" s="785" t="s">
        <v>3645</v>
      </c>
      <c r="X1196" s="785" t="s">
        <v>3645</v>
      </c>
      <c r="Y1196" s="615" t="str">
        <f t="shared" si="18"/>
        <v>George Otwori</v>
      </c>
      <c r="Z1196" s="785" t="s">
        <v>10514</v>
      </c>
      <c r="AA1196" s="785" t="s">
        <v>4314</v>
      </c>
      <c r="AB1196" s="785" t="s">
        <v>2683</v>
      </c>
      <c r="AC1196" s="785" t="s">
        <v>2606</v>
      </c>
      <c r="AD1196" s="786">
        <v>44003</v>
      </c>
    </row>
    <row r="1197" spans="1:30" ht="15.75">
      <c r="A1197" s="785" t="s">
        <v>4301</v>
      </c>
      <c r="B1197" s="785" t="s">
        <v>10591</v>
      </c>
      <c r="C1197" s="785" t="s">
        <v>4303</v>
      </c>
      <c r="D1197" s="785" t="s">
        <v>2599</v>
      </c>
      <c r="E1197" s="785" t="s">
        <v>10592</v>
      </c>
      <c r="F1197" s="786">
        <v>43840</v>
      </c>
      <c r="G1197" s="785" t="s">
        <v>10544</v>
      </c>
      <c r="H1197" s="786">
        <v>43952</v>
      </c>
      <c r="I1197" s="785" t="s">
        <v>10593</v>
      </c>
      <c r="J1197" s="785" t="s">
        <v>629</v>
      </c>
      <c r="K1197" s="785" t="s">
        <v>10594</v>
      </c>
      <c r="L1197" s="785" t="s">
        <v>10595</v>
      </c>
      <c r="M1197" s="785"/>
      <c r="N1197" s="785"/>
      <c r="O1197" s="785"/>
      <c r="P1197" s="787">
        <v>34.810516999999997</v>
      </c>
      <c r="Q1197" s="787">
        <v>-0.70144300000000004</v>
      </c>
      <c r="R1197" s="785" t="s">
        <v>2696</v>
      </c>
      <c r="S1197" s="785" t="s">
        <v>3464</v>
      </c>
      <c r="T1197" s="785" t="s">
        <v>2988</v>
      </c>
      <c r="U1197" s="785" t="s">
        <v>10596</v>
      </c>
      <c r="V1197" s="785" t="s">
        <v>2855</v>
      </c>
      <c r="W1197" s="785" t="s">
        <v>3645</v>
      </c>
      <c r="X1197" s="785" t="s">
        <v>3645</v>
      </c>
      <c r="Y1197" s="615" t="str">
        <f t="shared" si="18"/>
        <v>George Otwori</v>
      </c>
      <c r="Z1197" s="785" t="s">
        <v>10514</v>
      </c>
      <c r="AA1197" s="785" t="s">
        <v>4314</v>
      </c>
      <c r="AB1197" s="785" t="s">
        <v>2683</v>
      </c>
      <c r="AC1197" s="785" t="s">
        <v>2606</v>
      </c>
      <c r="AD1197" s="786">
        <v>44004</v>
      </c>
    </row>
    <row r="1198" spans="1:30" ht="15.75">
      <c r="A1198" s="785" t="s">
        <v>4301</v>
      </c>
      <c r="B1198" s="785" t="s">
        <v>10673</v>
      </c>
      <c r="C1198" s="785" t="s">
        <v>4303</v>
      </c>
      <c r="D1198" s="785" t="s">
        <v>2599</v>
      </c>
      <c r="E1198" s="785" t="s">
        <v>6480</v>
      </c>
      <c r="F1198" s="786">
        <v>43876</v>
      </c>
      <c r="G1198" s="785" t="s">
        <v>10544</v>
      </c>
      <c r="H1198" s="786">
        <v>43952</v>
      </c>
      <c r="I1198" s="785" t="s">
        <v>10674</v>
      </c>
      <c r="J1198" s="785" t="s">
        <v>629</v>
      </c>
      <c r="K1198" s="785" t="s">
        <v>10675</v>
      </c>
      <c r="L1198" s="785" t="s">
        <v>10676</v>
      </c>
      <c r="M1198" s="785"/>
      <c r="N1198" s="785"/>
      <c r="O1198" s="785"/>
      <c r="P1198" s="787">
        <v>34.778784999999999</v>
      </c>
      <c r="Q1198" s="787">
        <v>-0.65958499999999998</v>
      </c>
      <c r="R1198" s="785" t="s">
        <v>2696</v>
      </c>
      <c r="S1198" s="785" t="s">
        <v>3745</v>
      </c>
      <c r="T1198" s="785" t="s">
        <v>1074</v>
      </c>
      <c r="U1198" s="785" t="s">
        <v>10677</v>
      </c>
      <c r="V1198" s="785" t="s">
        <v>3004</v>
      </c>
      <c r="W1198" s="785" t="s">
        <v>3645</v>
      </c>
      <c r="X1198" s="785" t="s">
        <v>3645</v>
      </c>
      <c r="Y1198" s="615" t="str">
        <f t="shared" si="18"/>
        <v>George Otwori</v>
      </c>
      <c r="Z1198" s="785" t="s">
        <v>10514</v>
      </c>
      <c r="AA1198" s="785" t="s">
        <v>4314</v>
      </c>
      <c r="AB1198" s="785" t="s">
        <v>2683</v>
      </c>
      <c r="AC1198" s="785" t="s">
        <v>2606</v>
      </c>
      <c r="AD1198" s="786">
        <v>44003</v>
      </c>
    </row>
    <row r="1199" spans="1:30" ht="15.75">
      <c r="A1199" s="785" t="s">
        <v>4301</v>
      </c>
      <c r="B1199" s="785" t="s">
        <v>26118</v>
      </c>
      <c r="C1199" s="785" t="s">
        <v>4303</v>
      </c>
      <c r="D1199" s="785" t="s">
        <v>2599</v>
      </c>
      <c r="E1199" s="785" t="s">
        <v>16579</v>
      </c>
      <c r="F1199" s="786">
        <v>43669</v>
      </c>
      <c r="G1199" s="785" t="s">
        <v>10544</v>
      </c>
      <c r="H1199" s="786">
        <v>43952</v>
      </c>
      <c r="I1199" s="785" t="s">
        <v>26119</v>
      </c>
      <c r="J1199" s="785" t="s">
        <v>627</v>
      </c>
      <c r="K1199" s="785" t="s">
        <v>26120</v>
      </c>
      <c r="L1199" s="785" t="s">
        <v>26121</v>
      </c>
      <c r="M1199" s="785"/>
      <c r="N1199" s="785"/>
      <c r="O1199" s="785"/>
      <c r="P1199" s="787">
        <v>35.382522999999999</v>
      </c>
      <c r="Q1199" s="787">
        <v>-0.104841</v>
      </c>
      <c r="R1199" s="785" t="s">
        <v>2053</v>
      </c>
      <c r="S1199" s="785" t="s">
        <v>2715</v>
      </c>
      <c r="T1199" s="785" t="s">
        <v>4310</v>
      </c>
      <c r="U1199" s="785" t="s">
        <v>3197</v>
      </c>
      <c r="V1199" s="785" t="s">
        <v>2603</v>
      </c>
      <c r="W1199" s="785" t="s">
        <v>5579</v>
      </c>
      <c r="X1199" s="785"/>
      <c r="Y1199" s="615" t="str">
        <f t="shared" si="18"/>
        <v>Benjamin Cheruiyot</v>
      </c>
      <c r="Z1199" s="785" t="s">
        <v>2599</v>
      </c>
      <c r="AA1199" s="785" t="s">
        <v>4314</v>
      </c>
      <c r="AB1199" s="785" t="s">
        <v>2683</v>
      </c>
      <c r="AC1199" s="785" t="s">
        <v>2606</v>
      </c>
      <c r="AD1199" s="786">
        <v>43981</v>
      </c>
    </row>
    <row r="1200" spans="1:30" ht="15.75">
      <c r="A1200" s="785" t="s">
        <v>4301</v>
      </c>
      <c r="B1200" s="785" t="s">
        <v>30547</v>
      </c>
      <c r="C1200" s="785" t="s">
        <v>4303</v>
      </c>
      <c r="D1200" s="785" t="s">
        <v>2599</v>
      </c>
      <c r="E1200" s="785" t="s">
        <v>11158</v>
      </c>
      <c r="F1200" s="786">
        <v>43862</v>
      </c>
      <c r="G1200" s="785" t="s">
        <v>10544</v>
      </c>
      <c r="H1200" s="786">
        <v>43952</v>
      </c>
      <c r="I1200" s="785" t="s">
        <v>30548</v>
      </c>
      <c r="J1200" s="785" t="s">
        <v>629</v>
      </c>
      <c r="K1200" s="785" t="s">
        <v>2612</v>
      </c>
      <c r="L1200" s="785" t="s">
        <v>30549</v>
      </c>
      <c r="M1200" s="785"/>
      <c r="N1200" s="785"/>
      <c r="O1200" s="785"/>
      <c r="P1200" s="787">
        <v>36.564312000000001</v>
      </c>
      <c r="Q1200" s="787">
        <v>-8.6019999999999999E-2</v>
      </c>
      <c r="R1200" s="785" t="s">
        <v>960</v>
      </c>
      <c r="S1200" s="785" t="s">
        <v>961</v>
      </c>
      <c r="T1200" s="785" t="s">
        <v>23968</v>
      </c>
      <c r="U1200" s="785" t="s">
        <v>23986</v>
      </c>
      <c r="V1200" s="785">
        <v>8</v>
      </c>
      <c r="W1200" s="785" t="s">
        <v>3025</v>
      </c>
      <c r="X1200" s="785"/>
      <c r="Y1200" s="615" t="str">
        <f t="shared" si="18"/>
        <v>Kichemu limited</v>
      </c>
      <c r="Z1200" s="785" t="s">
        <v>2599</v>
      </c>
      <c r="AA1200" s="785" t="s">
        <v>4349</v>
      </c>
      <c r="AB1200" s="785" t="s">
        <v>2683</v>
      </c>
      <c r="AC1200" s="785" t="s">
        <v>2606</v>
      </c>
      <c r="AD1200" s="786">
        <v>44180</v>
      </c>
    </row>
    <row r="1201" spans="1:30" ht="15.75">
      <c r="A1201" s="785" t="s">
        <v>4301</v>
      </c>
      <c r="B1201" s="785" t="s">
        <v>20343</v>
      </c>
      <c r="C1201" s="785" t="s">
        <v>4379</v>
      </c>
      <c r="D1201" s="785" t="s">
        <v>2598</v>
      </c>
      <c r="E1201" s="785" t="s">
        <v>7750</v>
      </c>
      <c r="F1201" s="786">
        <v>43915</v>
      </c>
      <c r="G1201" s="785" t="s">
        <v>13694</v>
      </c>
      <c r="H1201" s="786">
        <v>43951</v>
      </c>
      <c r="I1201" s="785" t="s">
        <v>20344</v>
      </c>
      <c r="J1201" s="785" t="s">
        <v>629</v>
      </c>
      <c r="K1201" s="785" t="s">
        <v>20345</v>
      </c>
      <c r="L1201" s="785" t="s">
        <v>20346</v>
      </c>
      <c r="M1201" s="785"/>
      <c r="N1201" s="785"/>
      <c r="O1201" s="785"/>
      <c r="P1201" s="787">
        <v>35.204237999999997</v>
      </c>
      <c r="Q1201" s="787">
        <v>-0.67016299999999995</v>
      </c>
      <c r="R1201" s="785" t="s">
        <v>1623</v>
      </c>
      <c r="S1201" s="785" t="s">
        <v>3371</v>
      </c>
      <c r="T1201" s="785" t="s">
        <v>3786</v>
      </c>
      <c r="U1201" s="785" t="s">
        <v>3786</v>
      </c>
      <c r="V1201" s="785">
        <v>10</v>
      </c>
      <c r="W1201" s="785" t="s">
        <v>2760</v>
      </c>
      <c r="X1201" s="785" t="s">
        <v>2760</v>
      </c>
      <c r="Y1201" s="615" t="str">
        <f t="shared" si="18"/>
        <v>Philip Kurgat</v>
      </c>
      <c r="Z1201" s="785" t="s">
        <v>20282</v>
      </c>
      <c r="AA1201" s="785" t="s">
        <v>4314</v>
      </c>
      <c r="AB1201" s="785" t="s">
        <v>2683</v>
      </c>
      <c r="AC1201" s="785" t="s">
        <v>2606</v>
      </c>
      <c r="AD1201" s="786">
        <v>43951</v>
      </c>
    </row>
    <row r="1202" spans="1:30" ht="15.75">
      <c r="A1202" s="785" t="s">
        <v>4301</v>
      </c>
      <c r="B1202" s="785" t="s">
        <v>24811</v>
      </c>
      <c r="C1202" s="785" t="s">
        <v>4303</v>
      </c>
      <c r="D1202" s="785" t="s">
        <v>2599</v>
      </c>
      <c r="E1202" s="785" t="s">
        <v>24812</v>
      </c>
      <c r="F1202" s="786">
        <v>43950</v>
      </c>
      <c r="G1202" s="785" t="s">
        <v>24812</v>
      </c>
      <c r="H1202" s="786">
        <v>43950</v>
      </c>
      <c r="I1202" s="785" t="s">
        <v>24813</v>
      </c>
      <c r="J1202" s="785" t="s">
        <v>629</v>
      </c>
      <c r="K1202" s="785" t="s">
        <v>24814</v>
      </c>
      <c r="L1202" s="785" t="s">
        <v>24815</v>
      </c>
      <c r="M1202" s="785"/>
      <c r="N1202" s="785"/>
      <c r="O1202" s="785"/>
      <c r="P1202" s="787">
        <v>37.640847999999998</v>
      </c>
      <c r="Q1202" s="787">
        <v>-0.36977500000000002</v>
      </c>
      <c r="R1202" s="785" t="s">
        <v>1266</v>
      </c>
      <c r="S1202" s="785" t="s">
        <v>3150</v>
      </c>
      <c r="T1202" s="785" t="s">
        <v>4678</v>
      </c>
      <c r="U1202" s="785" t="s">
        <v>3658</v>
      </c>
      <c r="V1202" s="785">
        <v>6</v>
      </c>
      <c r="W1202" s="785" t="s">
        <v>2808</v>
      </c>
      <c r="X1202" s="785" t="s">
        <v>24781</v>
      </c>
      <c r="Y1202" s="615" t="str">
        <f t="shared" si="18"/>
        <v>Timothy Murithi</v>
      </c>
      <c r="Z1202" s="785" t="s">
        <v>19530</v>
      </c>
      <c r="AA1202" s="785" t="s">
        <v>4349</v>
      </c>
      <c r="AB1202" s="785" t="s">
        <v>2683</v>
      </c>
      <c r="AC1202" s="785" t="s">
        <v>2606</v>
      </c>
      <c r="AD1202" s="786">
        <v>43950</v>
      </c>
    </row>
    <row r="1203" spans="1:30" ht="15.75">
      <c r="A1203" s="785" t="s">
        <v>4301</v>
      </c>
      <c r="B1203" s="785" t="s">
        <v>8443</v>
      </c>
      <c r="C1203" s="785" t="s">
        <v>4303</v>
      </c>
      <c r="D1203" s="785" t="s">
        <v>2599</v>
      </c>
      <c r="E1203" s="785" t="s">
        <v>8444</v>
      </c>
      <c r="F1203" s="786">
        <v>43849</v>
      </c>
      <c r="G1203" s="785" t="s">
        <v>8445</v>
      </c>
      <c r="H1203" s="786">
        <v>43945</v>
      </c>
      <c r="I1203" s="785" t="s">
        <v>8446</v>
      </c>
      <c r="J1203" s="785" t="s">
        <v>627</v>
      </c>
      <c r="K1203" s="785" t="s">
        <v>2612</v>
      </c>
      <c r="L1203" s="785" t="s">
        <v>8447</v>
      </c>
      <c r="M1203" s="785" t="s">
        <v>8448</v>
      </c>
      <c r="N1203" s="785"/>
      <c r="O1203" s="785"/>
      <c r="P1203" s="787">
        <v>35.301223</v>
      </c>
      <c r="Q1203" s="787">
        <v>0.438143</v>
      </c>
      <c r="R1203" s="785" t="s">
        <v>893</v>
      </c>
      <c r="S1203" s="785" t="s">
        <v>894</v>
      </c>
      <c r="T1203" s="785" t="s">
        <v>894</v>
      </c>
      <c r="U1203" s="785" t="s">
        <v>8449</v>
      </c>
      <c r="V1203" s="785">
        <v>12</v>
      </c>
      <c r="W1203" s="785" t="s">
        <v>4055</v>
      </c>
      <c r="X1203" s="785" t="s">
        <v>3152</v>
      </c>
      <c r="Y1203" s="615" t="str">
        <f t="shared" si="18"/>
        <v>Ericson Kibet Musani</v>
      </c>
      <c r="Z1203" s="785" t="s">
        <v>8397</v>
      </c>
      <c r="AA1203" s="785" t="s">
        <v>4314</v>
      </c>
      <c r="AB1203" s="785" t="s">
        <v>2605</v>
      </c>
      <c r="AC1203" s="785" t="s">
        <v>2606</v>
      </c>
      <c r="AD1203" s="786">
        <v>43971</v>
      </c>
    </row>
    <row r="1204" spans="1:30" ht="15.75">
      <c r="A1204" s="785" t="s">
        <v>4301</v>
      </c>
      <c r="B1204" s="785" t="s">
        <v>20075</v>
      </c>
      <c r="C1204" s="785" t="s">
        <v>4303</v>
      </c>
      <c r="D1204" s="785" t="s">
        <v>2599</v>
      </c>
      <c r="E1204" s="785" t="s">
        <v>20076</v>
      </c>
      <c r="F1204" s="786">
        <v>43906</v>
      </c>
      <c r="G1204" s="785" t="s">
        <v>20077</v>
      </c>
      <c r="H1204" s="786">
        <v>43943</v>
      </c>
      <c r="I1204" s="785" t="s">
        <v>20078</v>
      </c>
      <c r="J1204" s="785" t="s">
        <v>629</v>
      </c>
      <c r="K1204" s="785" t="s">
        <v>20079</v>
      </c>
      <c r="L1204" s="785" t="s">
        <v>20080</v>
      </c>
      <c r="M1204" s="785"/>
      <c r="N1204" s="785"/>
      <c r="O1204" s="785"/>
      <c r="P1204" s="787">
        <v>35.108362999999997</v>
      </c>
      <c r="Q1204" s="787">
        <v>-0.56040199999999996</v>
      </c>
      <c r="R1204" s="785" t="s">
        <v>2053</v>
      </c>
      <c r="S1204" s="785" t="s">
        <v>2098</v>
      </c>
      <c r="T1204" s="785" t="s">
        <v>20046</v>
      </c>
      <c r="U1204" s="785" t="s">
        <v>20081</v>
      </c>
      <c r="V1204" s="785" t="s">
        <v>3004</v>
      </c>
      <c r="W1204" s="785" t="s">
        <v>3314</v>
      </c>
      <c r="X1204" s="785" t="s">
        <v>3314</v>
      </c>
      <c r="Y1204" s="615" t="str">
        <f t="shared" si="18"/>
        <v>Philip Kiget</v>
      </c>
      <c r="Z1204" s="785" t="s">
        <v>20053</v>
      </c>
      <c r="AA1204" s="785" t="s">
        <v>4314</v>
      </c>
      <c r="AB1204" s="785" t="s">
        <v>2683</v>
      </c>
      <c r="AC1204" s="785" t="s">
        <v>2606</v>
      </c>
      <c r="AD1204" s="786">
        <v>43943</v>
      </c>
    </row>
    <row r="1205" spans="1:30" ht="15.75">
      <c r="A1205" s="785" t="s">
        <v>4301</v>
      </c>
      <c r="B1205" s="785" t="s">
        <v>19788</v>
      </c>
      <c r="C1205" s="785" t="s">
        <v>4303</v>
      </c>
      <c r="D1205" s="785" t="s">
        <v>2599</v>
      </c>
      <c r="E1205" s="785" t="s">
        <v>8434</v>
      </c>
      <c r="F1205" s="786">
        <v>43900</v>
      </c>
      <c r="G1205" s="785" t="s">
        <v>19789</v>
      </c>
      <c r="H1205" s="786">
        <v>43942</v>
      </c>
      <c r="I1205" s="785" t="s">
        <v>19790</v>
      </c>
      <c r="J1205" s="785" t="s">
        <v>629</v>
      </c>
      <c r="K1205" s="785" t="s">
        <v>2612</v>
      </c>
      <c r="L1205" s="785" t="s">
        <v>19791</v>
      </c>
      <c r="M1205" s="785"/>
      <c r="N1205" s="785"/>
      <c r="O1205" s="785" t="s">
        <v>19792</v>
      </c>
      <c r="P1205" s="787">
        <v>37.573507999999997</v>
      </c>
      <c r="Q1205" s="787">
        <v>-2.9585880000000002</v>
      </c>
      <c r="R1205" s="785" t="s">
        <v>1325</v>
      </c>
      <c r="S1205" s="785" t="s">
        <v>2847</v>
      </c>
      <c r="T1205" s="785" t="s">
        <v>3098</v>
      </c>
      <c r="U1205" s="785" t="s">
        <v>2848</v>
      </c>
      <c r="V1205" s="785">
        <v>8</v>
      </c>
      <c r="W1205" s="785" t="s">
        <v>19787</v>
      </c>
      <c r="X1205" s="785" t="s">
        <v>2850</v>
      </c>
      <c r="Y1205" s="615" t="str">
        <f t="shared" si="18"/>
        <v>Peter Mbithi Kiniu</v>
      </c>
      <c r="Z1205" s="785" t="s">
        <v>3557</v>
      </c>
      <c r="AA1205" s="785" t="s">
        <v>4314</v>
      </c>
      <c r="AB1205" s="785" t="s">
        <v>2683</v>
      </c>
      <c r="AC1205" s="785" t="s">
        <v>2606</v>
      </c>
      <c r="AD1205" s="786">
        <v>43980</v>
      </c>
    </row>
    <row r="1206" spans="1:30" ht="15.75">
      <c r="A1206" s="785" t="s">
        <v>4301</v>
      </c>
      <c r="B1206" s="785" t="s">
        <v>24833</v>
      </c>
      <c r="C1206" s="785" t="s">
        <v>4303</v>
      </c>
      <c r="D1206" s="785" t="s">
        <v>2599</v>
      </c>
      <c r="E1206" s="785" t="s">
        <v>19789</v>
      </c>
      <c r="F1206" s="786">
        <v>43942</v>
      </c>
      <c r="G1206" s="785" t="s">
        <v>19789</v>
      </c>
      <c r="H1206" s="786">
        <v>43942</v>
      </c>
      <c r="I1206" s="785" t="s">
        <v>24834</v>
      </c>
      <c r="J1206" s="785" t="s">
        <v>627</v>
      </c>
      <c r="K1206" s="785" t="s">
        <v>24835</v>
      </c>
      <c r="L1206" s="785" t="s">
        <v>24836</v>
      </c>
      <c r="M1206" s="785"/>
      <c r="N1206" s="785"/>
      <c r="O1206" s="785"/>
      <c r="P1206" s="787">
        <v>37.682107000000002</v>
      </c>
      <c r="Q1206" s="787">
        <v>-8.3875000000000005E-2</v>
      </c>
      <c r="R1206" s="785" t="s">
        <v>1104</v>
      </c>
      <c r="S1206" s="785" t="s">
        <v>2643</v>
      </c>
      <c r="T1206" s="785" t="s">
        <v>3730</v>
      </c>
      <c r="U1206" s="785" t="s">
        <v>24837</v>
      </c>
      <c r="V1206" s="785" t="s">
        <v>2855</v>
      </c>
      <c r="W1206" s="785" t="s">
        <v>2808</v>
      </c>
      <c r="X1206" s="785" t="s">
        <v>24781</v>
      </c>
      <c r="Y1206" s="615" t="str">
        <f t="shared" si="18"/>
        <v>Timothy Murithi</v>
      </c>
      <c r="Z1206" s="785" t="s">
        <v>24838</v>
      </c>
      <c r="AA1206" s="785" t="s">
        <v>4349</v>
      </c>
      <c r="AB1206" s="785" t="s">
        <v>2683</v>
      </c>
      <c r="AC1206" s="785" t="s">
        <v>2606</v>
      </c>
      <c r="AD1206" s="786">
        <v>43942</v>
      </c>
    </row>
    <row r="1207" spans="1:30" ht="15.75">
      <c r="A1207" s="785" t="s">
        <v>4301</v>
      </c>
      <c r="B1207" s="785" t="s">
        <v>26523</v>
      </c>
      <c r="C1207" s="785" t="s">
        <v>4303</v>
      </c>
      <c r="D1207" s="785" t="s">
        <v>2599</v>
      </c>
      <c r="E1207" s="785" t="s">
        <v>8065</v>
      </c>
      <c r="F1207" s="786">
        <v>43353</v>
      </c>
      <c r="G1207" s="785" t="s">
        <v>19789</v>
      </c>
      <c r="H1207" s="786">
        <v>43942</v>
      </c>
      <c r="I1207" s="785" t="s">
        <v>26524</v>
      </c>
      <c r="J1207" s="785" t="s">
        <v>627</v>
      </c>
      <c r="K1207" s="785" t="s">
        <v>26525</v>
      </c>
      <c r="L1207" s="785" t="s">
        <v>26526</v>
      </c>
      <c r="M1207" s="785"/>
      <c r="N1207" s="785"/>
      <c r="O1207" s="785"/>
      <c r="P1207" s="787">
        <v>35.387431999999997</v>
      </c>
      <c r="Q1207" s="787">
        <v>-0.134857</v>
      </c>
      <c r="R1207" s="785" t="s">
        <v>2053</v>
      </c>
      <c r="S1207" s="785" t="s">
        <v>2715</v>
      </c>
      <c r="T1207" s="785" t="s">
        <v>4310</v>
      </c>
      <c r="U1207" s="785" t="s">
        <v>3196</v>
      </c>
      <c r="V1207" s="785" t="s">
        <v>2603</v>
      </c>
      <c r="W1207" s="785" t="s">
        <v>15111</v>
      </c>
      <c r="X1207" s="785"/>
      <c r="Y1207" s="615" t="str">
        <f t="shared" si="18"/>
        <v>Josphat Langat</v>
      </c>
      <c r="Z1207" s="785" t="s">
        <v>2599</v>
      </c>
      <c r="AA1207" s="785" t="s">
        <v>4314</v>
      </c>
      <c r="AB1207" s="785" t="s">
        <v>2683</v>
      </c>
      <c r="AC1207" s="785" t="s">
        <v>2606</v>
      </c>
      <c r="AD1207" s="786">
        <v>44102</v>
      </c>
    </row>
    <row r="1208" spans="1:30" ht="15.75">
      <c r="A1208" s="785" t="s">
        <v>4301</v>
      </c>
      <c r="B1208" s="785" t="s">
        <v>26505</v>
      </c>
      <c r="C1208" s="785" t="s">
        <v>4303</v>
      </c>
      <c r="D1208" s="785" t="s">
        <v>2599</v>
      </c>
      <c r="E1208" s="785" t="s">
        <v>20452</v>
      </c>
      <c r="F1208" s="786">
        <v>43815</v>
      </c>
      <c r="G1208" s="785" t="s">
        <v>15847</v>
      </c>
      <c r="H1208" s="786">
        <v>43941</v>
      </c>
      <c r="I1208" s="785" t="s">
        <v>26506</v>
      </c>
      <c r="J1208" s="785" t="s">
        <v>627</v>
      </c>
      <c r="K1208" s="785" t="s">
        <v>26507</v>
      </c>
      <c r="L1208" s="785" t="s">
        <v>26508</v>
      </c>
      <c r="M1208" s="785"/>
      <c r="N1208" s="785"/>
      <c r="O1208" s="785"/>
      <c r="P1208" s="787">
        <v>35.388916999999999</v>
      </c>
      <c r="Q1208" s="787">
        <v>-0.12386900000000001</v>
      </c>
      <c r="R1208" s="785" t="s">
        <v>2053</v>
      </c>
      <c r="S1208" s="785" t="s">
        <v>2715</v>
      </c>
      <c r="T1208" s="785" t="s">
        <v>4310</v>
      </c>
      <c r="U1208" s="785" t="s">
        <v>3194</v>
      </c>
      <c r="V1208" s="785" t="s">
        <v>2603</v>
      </c>
      <c r="W1208" s="785" t="s">
        <v>5579</v>
      </c>
      <c r="X1208" s="785"/>
      <c r="Y1208" s="615" t="str">
        <f t="shared" si="18"/>
        <v>Benjamin Cheruiyot</v>
      </c>
      <c r="Z1208" s="785" t="s">
        <v>2599</v>
      </c>
      <c r="AA1208" s="785" t="s">
        <v>4314</v>
      </c>
      <c r="AB1208" s="785" t="s">
        <v>2683</v>
      </c>
      <c r="AC1208" s="785" t="s">
        <v>2606</v>
      </c>
      <c r="AD1208" s="786">
        <v>43976</v>
      </c>
    </row>
    <row r="1209" spans="1:30" ht="15.75">
      <c r="A1209" s="785" t="s">
        <v>4301</v>
      </c>
      <c r="B1209" s="785" t="s">
        <v>16096</v>
      </c>
      <c r="C1209" s="785" t="s">
        <v>4303</v>
      </c>
      <c r="D1209" s="785" t="s">
        <v>2599</v>
      </c>
      <c r="E1209" s="785" t="s">
        <v>14908</v>
      </c>
      <c r="F1209" s="786">
        <v>43925</v>
      </c>
      <c r="G1209" s="785" t="s">
        <v>16097</v>
      </c>
      <c r="H1209" s="786">
        <v>43939</v>
      </c>
      <c r="I1209" s="785" t="s">
        <v>16098</v>
      </c>
      <c r="J1209" s="785" t="s">
        <v>627</v>
      </c>
      <c r="K1209" s="785" t="s">
        <v>16099</v>
      </c>
      <c r="L1209" s="785" t="s">
        <v>16100</v>
      </c>
      <c r="M1209" s="785"/>
      <c r="N1209" s="785"/>
      <c r="O1209" s="785" t="s">
        <v>16101</v>
      </c>
      <c r="P1209" s="787">
        <v>36.696046000000003</v>
      </c>
      <c r="Q1209" s="787">
        <v>-0.99278500000000003</v>
      </c>
      <c r="R1209" s="785" t="s">
        <v>821</v>
      </c>
      <c r="S1209" s="785" t="s">
        <v>822</v>
      </c>
      <c r="T1209" s="785" t="s">
        <v>5428</v>
      </c>
      <c r="U1209" s="785" t="s">
        <v>14715</v>
      </c>
      <c r="V1209" s="785">
        <v>12</v>
      </c>
      <c r="W1209" s="785" t="s">
        <v>16042</v>
      </c>
      <c r="X1209" s="785" t="s">
        <v>16075</v>
      </c>
      <c r="Y1209" s="615" t="str">
        <f t="shared" si="18"/>
        <v>Kensam  Constructors</v>
      </c>
      <c r="Z1209" s="785" t="s">
        <v>2599</v>
      </c>
      <c r="AA1209" s="785" t="s">
        <v>4314</v>
      </c>
      <c r="AB1209" s="785" t="s">
        <v>2876</v>
      </c>
      <c r="AC1209" s="785" t="s">
        <v>2606</v>
      </c>
      <c r="AD1209" s="786">
        <v>44144</v>
      </c>
    </row>
    <row r="1210" spans="1:30" ht="15.75">
      <c r="A1210" s="785" t="s">
        <v>4301</v>
      </c>
      <c r="B1210" s="785" t="s">
        <v>31760</v>
      </c>
      <c r="C1210" s="785" t="s">
        <v>4303</v>
      </c>
      <c r="D1210" s="785" t="s">
        <v>2599</v>
      </c>
      <c r="E1210" s="785" t="s">
        <v>7749</v>
      </c>
      <c r="F1210" s="786">
        <v>43879</v>
      </c>
      <c r="G1210" s="785" t="s">
        <v>16097</v>
      </c>
      <c r="H1210" s="786">
        <v>43939</v>
      </c>
      <c r="I1210" s="785" t="s">
        <v>31761</v>
      </c>
      <c r="J1210" s="785" t="s">
        <v>627</v>
      </c>
      <c r="K1210" s="785" t="s">
        <v>2612</v>
      </c>
      <c r="L1210" s="785" t="s">
        <v>31762</v>
      </c>
      <c r="M1210" s="785"/>
      <c r="N1210" s="785"/>
      <c r="O1210" s="785"/>
      <c r="P1210" s="787">
        <v>37.182538000000001</v>
      </c>
      <c r="Q1210" s="787">
        <v>-0.61649399999999999</v>
      </c>
      <c r="R1210" s="785" t="s">
        <v>1961</v>
      </c>
      <c r="S1210" s="785" t="s">
        <v>2864</v>
      </c>
      <c r="T1210" s="785" t="s">
        <v>2865</v>
      </c>
      <c r="U1210" s="785" t="s">
        <v>31763</v>
      </c>
      <c r="V1210" s="785">
        <v>10</v>
      </c>
      <c r="W1210" s="785" t="s">
        <v>7939</v>
      </c>
      <c r="X1210" s="785"/>
      <c r="Y1210" s="615" t="str">
        <f t="shared" si="18"/>
        <v>Eric Muthii Mugo</v>
      </c>
      <c r="Z1210" s="785" t="s">
        <v>2599</v>
      </c>
      <c r="AA1210" s="785" t="s">
        <v>4314</v>
      </c>
      <c r="AB1210" s="785" t="s">
        <v>2605</v>
      </c>
      <c r="AC1210" s="785" t="s">
        <v>2606</v>
      </c>
      <c r="AD1210" s="786">
        <v>43939</v>
      </c>
    </row>
    <row r="1211" spans="1:30" ht="15.75">
      <c r="A1211" s="785" t="s">
        <v>4301</v>
      </c>
      <c r="B1211" s="785" t="s">
        <v>17413</v>
      </c>
      <c r="C1211" s="785" t="s">
        <v>4303</v>
      </c>
      <c r="D1211" s="785" t="s">
        <v>2599</v>
      </c>
      <c r="E1211" s="785" t="s">
        <v>14869</v>
      </c>
      <c r="F1211" s="786">
        <v>43938</v>
      </c>
      <c r="G1211" s="785" t="s">
        <v>14869</v>
      </c>
      <c r="H1211" s="786">
        <v>43938</v>
      </c>
      <c r="I1211" s="785" t="s">
        <v>17414</v>
      </c>
      <c r="J1211" s="785" t="s">
        <v>629</v>
      </c>
      <c r="K1211" s="785" t="s">
        <v>17415</v>
      </c>
      <c r="L1211" s="785" t="s">
        <v>17416</v>
      </c>
      <c r="M1211" s="785" t="s">
        <v>17417</v>
      </c>
      <c r="N1211" s="785"/>
      <c r="O1211" s="785"/>
      <c r="P1211" s="787">
        <v>36.921095000000001</v>
      </c>
      <c r="Q1211" s="787">
        <v>-1.0034050000000001</v>
      </c>
      <c r="R1211" s="785" t="s">
        <v>821</v>
      </c>
      <c r="S1211" s="785" t="s">
        <v>2041</v>
      </c>
      <c r="T1211" s="785" t="s">
        <v>17418</v>
      </c>
      <c r="U1211" s="785" t="s">
        <v>17419</v>
      </c>
      <c r="V1211" s="785">
        <v>6</v>
      </c>
      <c r="W1211" s="785" t="s">
        <v>3535</v>
      </c>
      <c r="X1211" s="785" t="s">
        <v>3535</v>
      </c>
      <c r="Y1211" s="615" t="str">
        <f t="shared" si="18"/>
        <v>Maurice Kinuthia Wangui</v>
      </c>
      <c r="Z1211" s="785" t="s">
        <v>17405</v>
      </c>
      <c r="AA1211" s="785" t="s">
        <v>4314</v>
      </c>
      <c r="AB1211" s="785" t="s">
        <v>2605</v>
      </c>
      <c r="AC1211" s="785" t="s">
        <v>2606</v>
      </c>
      <c r="AD1211" s="786">
        <v>43938</v>
      </c>
    </row>
    <row r="1212" spans="1:30" ht="15.75">
      <c r="A1212" s="785" t="s">
        <v>4301</v>
      </c>
      <c r="B1212" s="785" t="s">
        <v>17514</v>
      </c>
      <c r="C1212" s="785" t="s">
        <v>4303</v>
      </c>
      <c r="D1212" s="785" t="s">
        <v>2599</v>
      </c>
      <c r="E1212" s="785" t="s">
        <v>14869</v>
      </c>
      <c r="F1212" s="786">
        <v>43938</v>
      </c>
      <c r="G1212" s="785" t="s">
        <v>14869</v>
      </c>
      <c r="H1212" s="786">
        <v>43938</v>
      </c>
      <c r="I1212" s="785" t="s">
        <v>17515</v>
      </c>
      <c r="J1212" s="785" t="s">
        <v>629</v>
      </c>
      <c r="K1212" s="785" t="s">
        <v>17516</v>
      </c>
      <c r="L1212" s="785" t="s">
        <v>17517</v>
      </c>
      <c r="M1212" s="785"/>
      <c r="N1212" s="785"/>
      <c r="O1212" s="785"/>
      <c r="P1212" s="787">
        <v>36.947327000000001</v>
      </c>
      <c r="Q1212" s="787">
        <v>-1.016913</v>
      </c>
      <c r="R1212" s="785" t="s">
        <v>821</v>
      </c>
      <c r="S1212" s="785" t="s">
        <v>2120</v>
      </c>
      <c r="T1212" s="785" t="s">
        <v>2121</v>
      </c>
      <c r="U1212" s="785" t="s">
        <v>3965</v>
      </c>
      <c r="V1212" s="785">
        <v>8</v>
      </c>
      <c r="W1212" s="785" t="s">
        <v>3535</v>
      </c>
      <c r="X1212" s="785" t="s">
        <v>3535</v>
      </c>
      <c r="Y1212" s="615" t="str">
        <f t="shared" si="18"/>
        <v>Maurice Kinuthia Wangui</v>
      </c>
      <c r="Z1212" s="785" t="s">
        <v>17405</v>
      </c>
      <c r="AA1212" s="785" t="s">
        <v>4314</v>
      </c>
      <c r="AB1212" s="785" t="s">
        <v>2605</v>
      </c>
      <c r="AC1212" s="785" t="s">
        <v>2606</v>
      </c>
      <c r="AD1212" s="786">
        <v>43938</v>
      </c>
    </row>
    <row r="1213" spans="1:30" ht="15.75">
      <c r="A1213" s="785" t="s">
        <v>4301</v>
      </c>
      <c r="B1213" s="785" t="s">
        <v>17518</v>
      </c>
      <c r="C1213" s="785" t="s">
        <v>4303</v>
      </c>
      <c r="D1213" s="785" t="s">
        <v>2599</v>
      </c>
      <c r="E1213" s="785" t="s">
        <v>14869</v>
      </c>
      <c r="F1213" s="786">
        <v>43938</v>
      </c>
      <c r="G1213" s="785" t="s">
        <v>14869</v>
      </c>
      <c r="H1213" s="786">
        <v>43938</v>
      </c>
      <c r="I1213" s="785" t="s">
        <v>17519</v>
      </c>
      <c r="J1213" s="785" t="s">
        <v>629</v>
      </c>
      <c r="K1213" s="785" t="s">
        <v>17520</v>
      </c>
      <c r="L1213" s="785" t="s">
        <v>17521</v>
      </c>
      <c r="M1213" s="785" t="s">
        <v>17522</v>
      </c>
      <c r="N1213" s="785"/>
      <c r="O1213" s="785"/>
      <c r="P1213" s="787">
        <v>36.963774999999998</v>
      </c>
      <c r="Q1213" s="787">
        <v>-0.97803499999999999</v>
      </c>
      <c r="R1213" s="785" t="s">
        <v>821</v>
      </c>
      <c r="S1213" s="785" t="s">
        <v>2120</v>
      </c>
      <c r="T1213" s="785" t="s">
        <v>14548</v>
      </c>
      <c r="U1213" s="785" t="s">
        <v>14548</v>
      </c>
      <c r="V1213" s="785">
        <v>8</v>
      </c>
      <c r="W1213" s="785" t="s">
        <v>3535</v>
      </c>
      <c r="X1213" s="785" t="s">
        <v>3535</v>
      </c>
      <c r="Y1213" s="615" t="str">
        <f t="shared" si="18"/>
        <v>Maurice Kinuthia Wangui</v>
      </c>
      <c r="Z1213" s="785" t="s">
        <v>17405</v>
      </c>
      <c r="AA1213" s="785" t="s">
        <v>4314</v>
      </c>
      <c r="AB1213" s="785" t="s">
        <v>2605</v>
      </c>
      <c r="AC1213" s="785" t="s">
        <v>2606</v>
      </c>
      <c r="AD1213" s="786">
        <v>43938</v>
      </c>
    </row>
    <row r="1214" spans="1:30" ht="15.75">
      <c r="A1214" s="785" t="s">
        <v>4301</v>
      </c>
      <c r="B1214" s="785" t="s">
        <v>24845</v>
      </c>
      <c r="C1214" s="785" t="s">
        <v>4303</v>
      </c>
      <c r="D1214" s="785" t="s">
        <v>2599</v>
      </c>
      <c r="E1214" s="785" t="s">
        <v>14869</v>
      </c>
      <c r="F1214" s="786">
        <v>43938</v>
      </c>
      <c r="G1214" s="785" t="s">
        <v>14869</v>
      </c>
      <c r="H1214" s="786">
        <v>43938</v>
      </c>
      <c r="I1214" s="785" t="s">
        <v>24846</v>
      </c>
      <c r="J1214" s="785" t="s">
        <v>629</v>
      </c>
      <c r="K1214" s="785" t="s">
        <v>24847</v>
      </c>
      <c r="L1214" s="785" t="s">
        <v>24848</v>
      </c>
      <c r="M1214" s="785"/>
      <c r="N1214" s="785"/>
      <c r="O1214" s="785"/>
      <c r="P1214" s="787">
        <v>37.733763000000003</v>
      </c>
      <c r="Q1214" s="787">
        <v>7.0836999999999997E-2</v>
      </c>
      <c r="R1214" s="785" t="s">
        <v>1104</v>
      </c>
      <c r="S1214" s="785" t="s">
        <v>1277</v>
      </c>
      <c r="T1214" s="785" t="s">
        <v>24849</v>
      </c>
      <c r="U1214" s="785" t="s">
        <v>24850</v>
      </c>
      <c r="V1214" s="785" t="s">
        <v>2855</v>
      </c>
      <c r="W1214" s="785" t="s">
        <v>2808</v>
      </c>
      <c r="X1214" s="785" t="s">
        <v>24781</v>
      </c>
      <c r="Y1214" s="615" t="str">
        <f t="shared" si="18"/>
        <v>Timothy Murithi</v>
      </c>
      <c r="Z1214" s="785" t="s">
        <v>19530</v>
      </c>
      <c r="AA1214" s="785" t="s">
        <v>4349</v>
      </c>
      <c r="AB1214" s="785" t="s">
        <v>2683</v>
      </c>
      <c r="AC1214" s="785" t="s">
        <v>2606</v>
      </c>
      <c r="AD1214" s="786">
        <v>43938</v>
      </c>
    </row>
    <row r="1215" spans="1:30" ht="15.75">
      <c r="A1215" s="785" t="s">
        <v>4301</v>
      </c>
      <c r="B1215" s="785" t="s">
        <v>24716</v>
      </c>
      <c r="C1215" s="785" t="s">
        <v>4303</v>
      </c>
      <c r="D1215" s="785" t="s">
        <v>2599</v>
      </c>
      <c r="E1215" s="785" t="s">
        <v>24717</v>
      </c>
      <c r="F1215" s="786">
        <v>43924</v>
      </c>
      <c r="G1215" s="785" t="s">
        <v>7796</v>
      </c>
      <c r="H1215" s="786">
        <v>43936</v>
      </c>
      <c r="I1215" s="785" t="s">
        <v>24718</v>
      </c>
      <c r="J1215" s="785" t="s">
        <v>627</v>
      </c>
      <c r="K1215" s="785" t="s">
        <v>24719</v>
      </c>
      <c r="L1215" s="785" t="s">
        <v>24720</v>
      </c>
      <c r="M1215" s="785"/>
      <c r="N1215" s="785"/>
      <c r="O1215" s="785" t="s">
        <v>24721</v>
      </c>
      <c r="P1215" s="787">
        <v>36.666252</v>
      </c>
      <c r="Q1215" s="787">
        <v>-1.1966600000000001</v>
      </c>
      <c r="R1215" s="785" t="s">
        <v>821</v>
      </c>
      <c r="S1215" s="785" t="s">
        <v>2943</v>
      </c>
      <c r="T1215" s="785" t="s">
        <v>2944</v>
      </c>
      <c r="U1215" s="785" t="s">
        <v>24722</v>
      </c>
      <c r="V1215" s="785">
        <v>8</v>
      </c>
      <c r="W1215" s="785" t="s">
        <v>3803</v>
      </c>
      <c r="X1215" s="785" t="s">
        <v>3803</v>
      </c>
      <c r="Y1215" s="615" t="str">
        <f t="shared" si="18"/>
        <v>Timothy Kabue</v>
      </c>
      <c r="Z1215" s="785" t="s">
        <v>2599</v>
      </c>
      <c r="AA1215" s="785" t="s">
        <v>4314</v>
      </c>
      <c r="AB1215" s="785" t="s">
        <v>2683</v>
      </c>
      <c r="AC1215" s="785" t="s">
        <v>2606</v>
      </c>
      <c r="AD1215" s="786">
        <v>44130</v>
      </c>
    </row>
    <row r="1216" spans="1:30" ht="15.75">
      <c r="A1216" s="785" t="s">
        <v>4301</v>
      </c>
      <c r="B1216" s="785" t="s">
        <v>32384</v>
      </c>
      <c r="C1216" s="785" t="s">
        <v>4303</v>
      </c>
      <c r="D1216" s="785" t="s">
        <v>2599</v>
      </c>
      <c r="E1216" s="785" t="s">
        <v>8434</v>
      </c>
      <c r="F1216" s="786">
        <v>43900</v>
      </c>
      <c r="G1216" s="785" t="s">
        <v>7796</v>
      </c>
      <c r="H1216" s="786">
        <v>43936</v>
      </c>
      <c r="I1216" s="785" t="s">
        <v>32385</v>
      </c>
      <c r="J1216" s="785" t="s">
        <v>627</v>
      </c>
      <c r="K1216" s="785" t="s">
        <v>32386</v>
      </c>
      <c r="L1216" s="785" t="s">
        <v>32387</v>
      </c>
      <c r="M1216" s="785"/>
      <c r="N1216" s="785"/>
      <c r="O1216" s="785" t="s">
        <v>32388</v>
      </c>
      <c r="P1216" s="787">
        <v>37.175918000000003</v>
      </c>
      <c r="Q1216" s="787">
        <v>-0.82860900000000004</v>
      </c>
      <c r="R1216" s="785" t="s">
        <v>1030</v>
      </c>
      <c r="S1216" s="785" t="s">
        <v>3500</v>
      </c>
      <c r="T1216" s="785" t="s">
        <v>2776</v>
      </c>
      <c r="U1216" s="785" t="s">
        <v>32389</v>
      </c>
      <c r="V1216" s="785">
        <v>12</v>
      </c>
      <c r="W1216" s="785" t="s">
        <v>2998</v>
      </c>
      <c r="X1216" s="785"/>
      <c r="Y1216" s="615" t="str">
        <f t="shared" si="18"/>
        <v>Geoffrey Ndua Mbugua</v>
      </c>
      <c r="Z1216" s="785" t="s">
        <v>2599</v>
      </c>
      <c r="AA1216" s="785" t="s">
        <v>4314</v>
      </c>
      <c r="AB1216" s="785" t="s">
        <v>2605</v>
      </c>
      <c r="AC1216" s="785" t="s">
        <v>2606</v>
      </c>
      <c r="AD1216" s="786">
        <v>44308</v>
      </c>
    </row>
    <row r="1217" spans="1:30" ht="15.75">
      <c r="A1217" s="785" t="s">
        <v>4301</v>
      </c>
      <c r="B1217" s="785" t="s">
        <v>10914</v>
      </c>
      <c r="C1217" s="785" t="s">
        <v>4303</v>
      </c>
      <c r="D1217" s="785" t="s">
        <v>2599</v>
      </c>
      <c r="E1217" s="785" t="s">
        <v>10915</v>
      </c>
      <c r="F1217" s="786">
        <v>43891</v>
      </c>
      <c r="G1217" s="785" t="s">
        <v>10916</v>
      </c>
      <c r="H1217" s="786">
        <v>43934</v>
      </c>
      <c r="I1217" s="785" t="s">
        <v>10917</v>
      </c>
      <c r="J1217" s="785" t="s">
        <v>627</v>
      </c>
      <c r="K1217" s="785" t="s">
        <v>10918</v>
      </c>
      <c r="L1217" s="785" t="s">
        <v>10919</v>
      </c>
      <c r="M1217" s="785" t="s">
        <v>10920</v>
      </c>
      <c r="N1217" s="785"/>
      <c r="O1217" s="785" t="s">
        <v>10921</v>
      </c>
      <c r="P1217" s="787">
        <v>37.623967</v>
      </c>
      <c r="Q1217" s="787">
        <v>-0.244563</v>
      </c>
      <c r="R1217" s="785" t="s">
        <v>1266</v>
      </c>
      <c r="S1217" s="785" t="s">
        <v>1267</v>
      </c>
      <c r="T1217" s="785" t="s">
        <v>2636</v>
      </c>
      <c r="U1217" s="785" t="s">
        <v>3364</v>
      </c>
      <c r="V1217" s="785" t="s">
        <v>3004</v>
      </c>
      <c r="W1217" s="785" t="s">
        <v>7672</v>
      </c>
      <c r="X1217" s="785" t="s">
        <v>10814</v>
      </c>
      <c r="Y1217" s="615" t="str">
        <f t="shared" si="18"/>
        <v>Gilbert  Mugendi</v>
      </c>
      <c r="Z1217" s="785" t="s">
        <v>10922</v>
      </c>
      <c r="AA1217" s="785" t="s">
        <v>4314</v>
      </c>
      <c r="AB1217" s="785" t="s">
        <v>2683</v>
      </c>
      <c r="AC1217" s="785" t="s">
        <v>2606</v>
      </c>
      <c r="AD1217" s="786">
        <v>43975</v>
      </c>
    </row>
    <row r="1218" spans="1:30" ht="15.75">
      <c r="A1218" s="785" t="s">
        <v>4301</v>
      </c>
      <c r="B1218" s="785" t="s">
        <v>25206</v>
      </c>
      <c r="C1218" s="785" t="s">
        <v>4303</v>
      </c>
      <c r="D1218" s="785" t="s">
        <v>2599</v>
      </c>
      <c r="E1218" s="785" t="s">
        <v>17649</v>
      </c>
      <c r="F1218" s="786">
        <v>43914</v>
      </c>
      <c r="G1218" s="785" t="s">
        <v>10916</v>
      </c>
      <c r="H1218" s="786">
        <v>43934</v>
      </c>
      <c r="I1218" s="785" t="s">
        <v>25207</v>
      </c>
      <c r="J1218" s="785" t="s">
        <v>627</v>
      </c>
      <c r="K1218" s="785" t="s">
        <v>2612</v>
      </c>
      <c r="L1218" s="785" t="s">
        <v>25208</v>
      </c>
      <c r="M1218" s="785"/>
      <c r="N1218" s="785"/>
      <c r="O1218" s="785"/>
      <c r="P1218" s="787">
        <v>36.993091999999997</v>
      </c>
      <c r="Q1218" s="787">
        <v>-0.62817199999999995</v>
      </c>
      <c r="R1218" s="785" t="s">
        <v>1030</v>
      </c>
      <c r="S1218" s="785" t="s">
        <v>2143</v>
      </c>
      <c r="T1218" s="785" t="s">
        <v>18944</v>
      </c>
      <c r="U1218" s="785" t="s">
        <v>871</v>
      </c>
      <c r="V1218" s="785" t="s">
        <v>2673</v>
      </c>
      <c r="W1218" s="785" t="s">
        <v>4047</v>
      </c>
      <c r="X1218" s="785" t="s">
        <v>2647</v>
      </c>
      <c r="Y1218" s="615" t="str">
        <f t="shared" ref="Y1218:Y1281" si="19">IF(X1218="",W1218,X1218)</f>
        <v>Washington Mwangi Muinuki</v>
      </c>
      <c r="Z1218" s="785" t="s">
        <v>25156</v>
      </c>
      <c r="AA1218" s="785" t="s">
        <v>4314</v>
      </c>
      <c r="AB1218" s="785" t="s">
        <v>2605</v>
      </c>
      <c r="AC1218" s="785" t="s">
        <v>2606</v>
      </c>
      <c r="AD1218" s="786">
        <v>43934</v>
      </c>
    </row>
    <row r="1219" spans="1:30" ht="15.75">
      <c r="A1219" s="785" t="s">
        <v>4301</v>
      </c>
      <c r="B1219" s="785" t="s">
        <v>21044</v>
      </c>
      <c r="C1219" s="785" t="s">
        <v>4303</v>
      </c>
      <c r="D1219" s="785" t="s">
        <v>2599</v>
      </c>
      <c r="E1219" s="785" t="s">
        <v>13777</v>
      </c>
      <c r="F1219" s="786">
        <v>43696</v>
      </c>
      <c r="G1219" s="785" t="s">
        <v>21045</v>
      </c>
      <c r="H1219" s="786">
        <v>43933</v>
      </c>
      <c r="I1219" s="785" t="s">
        <v>21046</v>
      </c>
      <c r="J1219" s="785" t="s">
        <v>627</v>
      </c>
      <c r="K1219" s="785" t="s">
        <v>21047</v>
      </c>
      <c r="L1219" s="785" t="s">
        <v>21048</v>
      </c>
      <c r="M1219" s="785"/>
      <c r="N1219" s="785"/>
      <c r="O1219" s="785"/>
      <c r="P1219" s="787">
        <v>35.394514000000001</v>
      </c>
      <c r="Q1219" s="787">
        <v>-0.116993</v>
      </c>
      <c r="R1219" s="785" t="s">
        <v>2053</v>
      </c>
      <c r="S1219" s="785" t="s">
        <v>2715</v>
      </c>
      <c r="T1219" s="785" t="s">
        <v>4310</v>
      </c>
      <c r="U1219" s="785" t="s">
        <v>2710</v>
      </c>
      <c r="V1219" s="785">
        <v>4</v>
      </c>
      <c r="W1219" s="785" t="s">
        <v>21029</v>
      </c>
      <c r="X1219" s="785" t="s">
        <v>21049</v>
      </c>
      <c r="Y1219" s="615" t="str">
        <f t="shared" si="19"/>
        <v>Robert birgen</v>
      </c>
      <c r="Z1219" s="785" t="s">
        <v>2599</v>
      </c>
      <c r="AA1219" s="785" t="s">
        <v>4314</v>
      </c>
      <c r="AB1219" s="785" t="s">
        <v>2683</v>
      </c>
      <c r="AC1219" s="785" t="s">
        <v>2606</v>
      </c>
      <c r="AD1219" s="786">
        <v>44157</v>
      </c>
    </row>
    <row r="1220" spans="1:30" ht="15.75">
      <c r="A1220" s="785" t="s">
        <v>4301</v>
      </c>
      <c r="B1220" s="785" t="s">
        <v>23414</v>
      </c>
      <c r="C1220" s="785" t="s">
        <v>4303</v>
      </c>
      <c r="D1220" s="785" t="s">
        <v>2599</v>
      </c>
      <c r="E1220" s="785" t="s">
        <v>6155</v>
      </c>
      <c r="F1220" s="786">
        <v>43904</v>
      </c>
      <c r="G1220" s="785" t="s">
        <v>21045</v>
      </c>
      <c r="H1220" s="786">
        <v>43933</v>
      </c>
      <c r="I1220" s="785" t="s">
        <v>23415</v>
      </c>
      <c r="J1220" s="785" t="s">
        <v>627</v>
      </c>
      <c r="K1220" s="785" t="s">
        <v>23416</v>
      </c>
      <c r="L1220" s="785" t="s">
        <v>23417</v>
      </c>
      <c r="M1220" s="785"/>
      <c r="N1220" s="785"/>
      <c r="O1220" s="785"/>
      <c r="P1220" s="787">
        <v>36.141548</v>
      </c>
      <c r="Q1220" s="787">
        <v>-0.20591499999999999</v>
      </c>
      <c r="R1220" s="785" t="s">
        <v>695</v>
      </c>
      <c r="S1220" s="785" t="s">
        <v>1204</v>
      </c>
      <c r="T1220" s="785" t="s">
        <v>2771</v>
      </c>
      <c r="U1220" s="785" t="s">
        <v>23418</v>
      </c>
      <c r="V1220" s="785" t="s">
        <v>2855</v>
      </c>
      <c r="W1220" s="785" t="s">
        <v>23165</v>
      </c>
      <c r="X1220" s="785" t="s">
        <v>23165</v>
      </c>
      <c r="Y1220" s="615" t="str">
        <f t="shared" si="19"/>
        <v>Simon Kabucho</v>
      </c>
      <c r="Z1220" s="785" t="s">
        <v>23172</v>
      </c>
      <c r="AA1220" s="785" t="s">
        <v>4314</v>
      </c>
      <c r="AB1220" s="785" t="s">
        <v>2683</v>
      </c>
      <c r="AC1220" s="785" t="s">
        <v>2606</v>
      </c>
      <c r="AD1220" s="786">
        <v>43972</v>
      </c>
    </row>
    <row r="1221" spans="1:30" ht="15.75">
      <c r="A1221" s="785" t="s">
        <v>4301</v>
      </c>
      <c r="B1221" s="785" t="s">
        <v>11728</v>
      </c>
      <c r="C1221" s="785" t="s">
        <v>4303</v>
      </c>
      <c r="D1221" s="785" t="s">
        <v>2599</v>
      </c>
      <c r="E1221" s="785" t="s">
        <v>11729</v>
      </c>
      <c r="F1221" s="786">
        <v>43892</v>
      </c>
      <c r="G1221" s="785" t="s">
        <v>11730</v>
      </c>
      <c r="H1221" s="786">
        <v>43927</v>
      </c>
      <c r="I1221" s="785" t="s">
        <v>11731</v>
      </c>
      <c r="J1221" s="785" t="s">
        <v>627</v>
      </c>
      <c r="K1221" s="785" t="s">
        <v>11732</v>
      </c>
      <c r="L1221" s="785" t="s">
        <v>11733</v>
      </c>
      <c r="M1221" s="785"/>
      <c r="N1221" s="785"/>
      <c r="O1221" s="785"/>
      <c r="P1221" s="787">
        <v>35.163854999999998</v>
      </c>
      <c r="Q1221" s="787">
        <v>-0.60734699999999997</v>
      </c>
      <c r="R1221" s="785" t="s">
        <v>2053</v>
      </c>
      <c r="S1221" s="785" t="s">
        <v>2098</v>
      </c>
      <c r="T1221" s="785" t="s">
        <v>3885</v>
      </c>
      <c r="U1221" s="785" t="s">
        <v>11192</v>
      </c>
      <c r="V1221" s="785" t="s">
        <v>3004</v>
      </c>
      <c r="W1221" s="785" t="s">
        <v>2760</v>
      </c>
      <c r="X1221" s="785" t="s">
        <v>11734</v>
      </c>
      <c r="Y1221" s="615" t="str">
        <f t="shared" si="19"/>
        <v>Jackson Chepkwony</v>
      </c>
      <c r="Z1221" s="785" t="s">
        <v>11735</v>
      </c>
      <c r="AA1221" s="785" t="s">
        <v>4314</v>
      </c>
      <c r="AB1221" s="785" t="s">
        <v>2683</v>
      </c>
      <c r="AC1221" s="785" t="s">
        <v>2606</v>
      </c>
      <c r="AD1221" s="786">
        <v>43928</v>
      </c>
    </row>
    <row r="1222" spans="1:30" ht="15.75">
      <c r="A1222" s="785" t="s">
        <v>4301</v>
      </c>
      <c r="B1222" s="785" t="s">
        <v>23191</v>
      </c>
      <c r="C1222" s="785" t="s">
        <v>4303</v>
      </c>
      <c r="D1222" s="785" t="s">
        <v>2599</v>
      </c>
      <c r="E1222" s="785" t="s">
        <v>23192</v>
      </c>
      <c r="F1222" s="786">
        <v>43907</v>
      </c>
      <c r="G1222" s="785" t="s">
        <v>11730</v>
      </c>
      <c r="H1222" s="786">
        <v>43927</v>
      </c>
      <c r="I1222" s="785" t="s">
        <v>23193</v>
      </c>
      <c r="J1222" s="785" t="s">
        <v>629</v>
      </c>
      <c r="K1222" s="785" t="s">
        <v>23194</v>
      </c>
      <c r="L1222" s="785" t="s">
        <v>23195</v>
      </c>
      <c r="M1222" s="785" t="s">
        <v>23196</v>
      </c>
      <c r="N1222" s="785"/>
      <c r="O1222" s="785" t="s">
        <v>23197</v>
      </c>
      <c r="P1222" s="787">
        <v>36.597791999999998</v>
      </c>
      <c r="Q1222" s="787">
        <v>-1.0963609999999999</v>
      </c>
      <c r="R1222" s="785" t="s">
        <v>821</v>
      </c>
      <c r="S1222" s="785" t="s">
        <v>1884</v>
      </c>
      <c r="T1222" s="785" t="s">
        <v>1885</v>
      </c>
      <c r="U1222" s="785" t="s">
        <v>23198</v>
      </c>
      <c r="V1222" s="785" t="s">
        <v>2673</v>
      </c>
      <c r="W1222" s="785" t="s">
        <v>23165</v>
      </c>
      <c r="X1222" s="785" t="s">
        <v>23165</v>
      </c>
      <c r="Y1222" s="615" t="str">
        <f t="shared" si="19"/>
        <v>Simon Kabucho</v>
      </c>
      <c r="Z1222" s="785" t="s">
        <v>23172</v>
      </c>
      <c r="AA1222" s="785" t="s">
        <v>4314</v>
      </c>
      <c r="AB1222" s="785" t="s">
        <v>2683</v>
      </c>
      <c r="AC1222" s="785" t="s">
        <v>2606</v>
      </c>
      <c r="AD1222" s="786">
        <v>43974</v>
      </c>
    </row>
    <row r="1223" spans="1:30" ht="15.75">
      <c r="A1223" s="785" t="s">
        <v>4301</v>
      </c>
      <c r="B1223" s="785" t="s">
        <v>15561</v>
      </c>
      <c r="C1223" s="785" t="s">
        <v>4303</v>
      </c>
      <c r="D1223" s="785" t="s">
        <v>2599</v>
      </c>
      <c r="E1223" s="785" t="s">
        <v>7750</v>
      </c>
      <c r="F1223" s="786">
        <v>43915</v>
      </c>
      <c r="G1223" s="785" t="s">
        <v>15562</v>
      </c>
      <c r="H1223" s="786">
        <v>43926</v>
      </c>
      <c r="I1223" s="785" t="s">
        <v>15563</v>
      </c>
      <c r="J1223" s="785" t="s">
        <v>627</v>
      </c>
      <c r="K1223" s="785" t="s">
        <v>15564</v>
      </c>
      <c r="L1223" s="785" t="s">
        <v>15565</v>
      </c>
      <c r="M1223" s="785"/>
      <c r="N1223" s="785"/>
      <c r="O1223" s="785"/>
      <c r="P1223" s="787">
        <v>37.719850000000001</v>
      </c>
      <c r="Q1223" s="787">
        <v>-0.28289300000000001</v>
      </c>
      <c r="R1223" s="785" t="s">
        <v>1266</v>
      </c>
      <c r="S1223" s="785" t="s">
        <v>1267</v>
      </c>
      <c r="T1223" s="785" t="s">
        <v>15566</v>
      </c>
      <c r="U1223" s="785" t="s">
        <v>15567</v>
      </c>
      <c r="V1223" s="785" t="s">
        <v>3004</v>
      </c>
      <c r="W1223" s="785" t="s">
        <v>3253</v>
      </c>
      <c r="X1223" s="785" t="s">
        <v>3254</v>
      </c>
      <c r="Y1223" s="615" t="str">
        <f t="shared" si="19"/>
        <v>Julius Mwiraria</v>
      </c>
      <c r="Z1223" s="785" t="s">
        <v>15464</v>
      </c>
      <c r="AA1223" s="785" t="s">
        <v>4349</v>
      </c>
      <c r="AB1223" s="785" t="s">
        <v>2605</v>
      </c>
      <c r="AC1223" s="785" t="s">
        <v>2606</v>
      </c>
      <c r="AD1223" s="786">
        <v>43940</v>
      </c>
    </row>
    <row r="1224" spans="1:30" ht="15.75">
      <c r="A1224" s="785" t="s">
        <v>4301</v>
      </c>
      <c r="B1224" s="785" t="s">
        <v>15774</v>
      </c>
      <c r="C1224" s="785" t="s">
        <v>4303</v>
      </c>
      <c r="D1224" s="785" t="s">
        <v>2599</v>
      </c>
      <c r="E1224" s="785" t="s">
        <v>11559</v>
      </c>
      <c r="F1224" s="786">
        <v>43881</v>
      </c>
      <c r="G1224" s="785" t="s">
        <v>15562</v>
      </c>
      <c r="H1224" s="786">
        <v>43926</v>
      </c>
      <c r="I1224" s="785" t="s">
        <v>15775</v>
      </c>
      <c r="J1224" s="785" t="s">
        <v>629</v>
      </c>
      <c r="K1224" s="785" t="s">
        <v>2612</v>
      </c>
      <c r="L1224" s="785" t="s">
        <v>15776</v>
      </c>
      <c r="M1224" s="785"/>
      <c r="N1224" s="785"/>
      <c r="O1224" s="785" t="s">
        <v>15777</v>
      </c>
      <c r="P1224" s="787">
        <v>37.501446999999999</v>
      </c>
      <c r="Q1224" s="787">
        <v>-2.9377800000000001</v>
      </c>
      <c r="R1224" s="785" t="s">
        <v>1325</v>
      </c>
      <c r="S1224" s="785" t="s">
        <v>2847</v>
      </c>
      <c r="T1224" s="785" t="s">
        <v>3098</v>
      </c>
      <c r="U1224" s="785" t="s">
        <v>3574</v>
      </c>
      <c r="V1224" s="785">
        <v>6</v>
      </c>
      <c r="W1224" s="785" t="s">
        <v>3890</v>
      </c>
      <c r="X1224" s="785" t="s">
        <v>3890</v>
      </c>
      <c r="Y1224" s="615" t="str">
        <f t="shared" si="19"/>
        <v>Justus Inyasi Makipa</v>
      </c>
      <c r="Z1224" s="785" t="s">
        <v>15773</v>
      </c>
      <c r="AA1224" s="785" t="s">
        <v>4314</v>
      </c>
      <c r="AB1224" s="785" t="s">
        <v>2605</v>
      </c>
      <c r="AC1224" s="785" t="s">
        <v>2606</v>
      </c>
      <c r="AD1224" s="786">
        <v>43980</v>
      </c>
    </row>
    <row r="1225" spans="1:30" ht="15.75">
      <c r="A1225" s="785" t="s">
        <v>4301</v>
      </c>
      <c r="B1225" s="785" t="s">
        <v>18040</v>
      </c>
      <c r="C1225" s="785" t="s">
        <v>4303</v>
      </c>
      <c r="D1225" s="785" t="s">
        <v>2599</v>
      </c>
      <c r="E1225" s="785" t="s">
        <v>8434</v>
      </c>
      <c r="F1225" s="786">
        <v>43900</v>
      </c>
      <c r="G1225" s="785" t="s">
        <v>15562</v>
      </c>
      <c r="H1225" s="786">
        <v>43926</v>
      </c>
      <c r="I1225" s="785" t="s">
        <v>18041</v>
      </c>
      <c r="J1225" s="785" t="s">
        <v>629</v>
      </c>
      <c r="K1225" s="785" t="s">
        <v>18042</v>
      </c>
      <c r="L1225" s="785" t="s">
        <v>18043</v>
      </c>
      <c r="M1225" s="785"/>
      <c r="N1225" s="785"/>
      <c r="O1225" s="785"/>
      <c r="P1225" s="787">
        <v>37.553392000000002</v>
      </c>
      <c r="Q1225" s="787">
        <v>-0.47739399999999999</v>
      </c>
      <c r="R1225" s="785" t="s">
        <v>1089</v>
      </c>
      <c r="S1225" s="785" t="s">
        <v>2731</v>
      </c>
      <c r="T1225" s="785" t="s">
        <v>2731</v>
      </c>
      <c r="U1225" s="785" t="s">
        <v>3826</v>
      </c>
      <c r="V1225" s="785" t="s">
        <v>3004</v>
      </c>
      <c r="W1225" s="785" t="s">
        <v>3015</v>
      </c>
      <c r="X1225" s="785" t="s">
        <v>3015</v>
      </c>
      <c r="Y1225" s="615" t="str">
        <f t="shared" si="19"/>
        <v>Mt Kenya Renewable Energy</v>
      </c>
      <c r="Z1225" s="785" t="s">
        <v>2599</v>
      </c>
      <c r="AA1225" s="785" t="s">
        <v>4349</v>
      </c>
      <c r="AB1225" s="785" t="s">
        <v>2605</v>
      </c>
      <c r="AC1225" s="785" t="s">
        <v>2606</v>
      </c>
      <c r="AD1225" s="786">
        <v>44012</v>
      </c>
    </row>
    <row r="1226" spans="1:30" ht="15.75">
      <c r="A1226" s="785" t="s">
        <v>4301</v>
      </c>
      <c r="B1226" s="785" t="s">
        <v>14907</v>
      </c>
      <c r="C1226" s="785" t="s">
        <v>4303</v>
      </c>
      <c r="D1226" s="785" t="s">
        <v>2599</v>
      </c>
      <c r="E1226" s="785" t="s">
        <v>10265</v>
      </c>
      <c r="F1226" s="786">
        <v>43905</v>
      </c>
      <c r="G1226" s="785" t="s">
        <v>14908</v>
      </c>
      <c r="H1226" s="786">
        <v>43925</v>
      </c>
      <c r="I1226" s="785" t="s">
        <v>14909</v>
      </c>
      <c r="J1226" s="785" t="s">
        <v>629</v>
      </c>
      <c r="K1226" s="785" t="s">
        <v>14910</v>
      </c>
      <c r="L1226" s="785" t="s">
        <v>14911</v>
      </c>
      <c r="M1226" s="785"/>
      <c r="N1226" s="785"/>
      <c r="O1226" s="785"/>
      <c r="P1226" s="787">
        <v>36.842804000000001</v>
      </c>
      <c r="Q1226" s="787">
        <v>-1.0840069999999999</v>
      </c>
      <c r="R1226" s="785" t="s">
        <v>821</v>
      </c>
      <c r="S1226" s="785" t="s">
        <v>871</v>
      </c>
      <c r="T1226" s="785" t="s">
        <v>871</v>
      </c>
      <c r="U1226" s="785" t="s">
        <v>14854</v>
      </c>
      <c r="V1226" s="785" t="s">
        <v>3070</v>
      </c>
      <c r="W1226" s="785" t="s">
        <v>2714</v>
      </c>
      <c r="X1226" s="785" t="s">
        <v>2714</v>
      </c>
      <c r="Y1226" s="615" t="str">
        <f t="shared" si="19"/>
        <v>Joseph Ndua Tatu</v>
      </c>
      <c r="Z1226" s="785" t="s">
        <v>14824</v>
      </c>
      <c r="AA1226" s="785" t="s">
        <v>4314</v>
      </c>
      <c r="AB1226" s="785" t="s">
        <v>2605</v>
      </c>
      <c r="AC1226" s="785" t="s">
        <v>2606</v>
      </c>
      <c r="AD1226" s="786">
        <v>43928</v>
      </c>
    </row>
    <row r="1227" spans="1:30" ht="15.75">
      <c r="A1227" s="785" t="s">
        <v>4301</v>
      </c>
      <c r="B1227" s="785" t="s">
        <v>29977</v>
      </c>
      <c r="C1227" s="785" t="s">
        <v>4303</v>
      </c>
      <c r="D1227" s="785" t="s">
        <v>2599</v>
      </c>
      <c r="E1227" s="785" t="s">
        <v>20998</v>
      </c>
      <c r="F1227" s="786">
        <v>43910</v>
      </c>
      <c r="G1227" s="785" t="s">
        <v>14908</v>
      </c>
      <c r="H1227" s="786">
        <v>43925</v>
      </c>
      <c r="I1227" s="785" t="s">
        <v>29978</v>
      </c>
      <c r="J1227" s="785" t="s">
        <v>627</v>
      </c>
      <c r="K1227" s="785" t="s">
        <v>29979</v>
      </c>
      <c r="L1227" s="785" t="s">
        <v>29980</v>
      </c>
      <c r="M1227" s="785"/>
      <c r="N1227" s="785"/>
      <c r="O1227" s="785" t="s">
        <v>29981</v>
      </c>
      <c r="P1227" s="787">
        <v>36.902943</v>
      </c>
      <c r="Q1227" s="787">
        <v>-0.97743400000000003</v>
      </c>
      <c r="R1227" s="785" t="s">
        <v>821</v>
      </c>
      <c r="S1227" s="785" t="s">
        <v>2041</v>
      </c>
      <c r="T1227" s="785" t="s">
        <v>29982</v>
      </c>
      <c r="U1227" s="785" t="s">
        <v>3708</v>
      </c>
      <c r="V1227" s="785">
        <v>8</v>
      </c>
      <c r="W1227" s="785" t="s">
        <v>3106</v>
      </c>
      <c r="X1227" s="785"/>
      <c r="Y1227" s="615" t="str">
        <f t="shared" si="19"/>
        <v>Joseph Muchirira Mugo</v>
      </c>
      <c r="Z1227" s="785" t="s">
        <v>2599</v>
      </c>
      <c r="AA1227" s="785" t="s">
        <v>4314</v>
      </c>
      <c r="AB1227" s="785" t="s">
        <v>2605</v>
      </c>
      <c r="AC1227" s="785" t="s">
        <v>2606</v>
      </c>
      <c r="AD1227" s="786">
        <v>44142</v>
      </c>
    </row>
    <row r="1228" spans="1:30" ht="15.75">
      <c r="A1228" s="785" t="s">
        <v>4301</v>
      </c>
      <c r="B1228" s="785" t="s">
        <v>7234</v>
      </c>
      <c r="C1228" s="785" t="s">
        <v>4303</v>
      </c>
      <c r="D1228" s="785" t="s">
        <v>2599</v>
      </c>
      <c r="E1228" s="785" t="s">
        <v>7235</v>
      </c>
      <c r="F1228" s="786">
        <v>43865</v>
      </c>
      <c r="G1228" s="785" t="s">
        <v>7236</v>
      </c>
      <c r="H1228" s="786">
        <v>43922</v>
      </c>
      <c r="I1228" s="785" t="s">
        <v>7237</v>
      </c>
      <c r="J1228" s="785" t="s">
        <v>629</v>
      </c>
      <c r="K1228" s="785" t="s">
        <v>2612</v>
      </c>
      <c r="L1228" s="785" t="s">
        <v>7238</v>
      </c>
      <c r="M1228" s="785"/>
      <c r="N1228" s="785"/>
      <c r="O1228" s="785"/>
      <c r="P1228" s="787">
        <v>37.29204</v>
      </c>
      <c r="Q1228" s="787">
        <v>-0.52177099999999998</v>
      </c>
      <c r="R1228" s="785" t="s">
        <v>1961</v>
      </c>
      <c r="S1228" s="785" t="s">
        <v>1962</v>
      </c>
      <c r="T1228" s="785" t="s">
        <v>2262</v>
      </c>
      <c r="U1228" s="785" t="s">
        <v>3341</v>
      </c>
      <c r="V1228" s="785" t="s">
        <v>2855</v>
      </c>
      <c r="W1228" s="785" t="s">
        <v>2652</v>
      </c>
      <c r="X1228" s="785" t="s">
        <v>2732</v>
      </c>
      <c r="Y1228" s="615" t="str">
        <f t="shared" si="19"/>
        <v>David Chege Wangui</v>
      </c>
      <c r="Z1228" s="785" t="s">
        <v>2599</v>
      </c>
      <c r="AA1228" s="785" t="s">
        <v>4314</v>
      </c>
      <c r="AB1228" s="785" t="s">
        <v>2683</v>
      </c>
      <c r="AC1228" s="785" t="s">
        <v>2606</v>
      </c>
      <c r="AD1228" s="786">
        <v>43955</v>
      </c>
    </row>
    <row r="1229" spans="1:30" ht="15.75">
      <c r="A1229" s="785" t="s">
        <v>4301</v>
      </c>
      <c r="B1229" s="785" t="s">
        <v>7960</v>
      </c>
      <c r="C1229" s="785" t="s">
        <v>4303</v>
      </c>
      <c r="D1229" s="785" t="s">
        <v>2599</v>
      </c>
      <c r="E1229" s="785" t="s">
        <v>7961</v>
      </c>
      <c r="F1229" s="786">
        <v>43882</v>
      </c>
      <c r="G1229" s="785" t="s">
        <v>7236</v>
      </c>
      <c r="H1229" s="786">
        <v>43922</v>
      </c>
      <c r="I1229" s="785" t="s">
        <v>7962</v>
      </c>
      <c r="J1229" s="785" t="s">
        <v>629</v>
      </c>
      <c r="K1229" s="785" t="s">
        <v>7963</v>
      </c>
      <c r="L1229" s="785" t="s">
        <v>7964</v>
      </c>
      <c r="M1229" s="785"/>
      <c r="N1229" s="785"/>
      <c r="O1229" s="785"/>
      <c r="P1229" s="787">
        <v>37.131250000000001</v>
      </c>
      <c r="Q1229" s="787">
        <v>-0.63689200000000001</v>
      </c>
      <c r="R1229" s="785" t="s">
        <v>1056</v>
      </c>
      <c r="S1229" s="785" t="s">
        <v>1289</v>
      </c>
      <c r="T1229" s="785" t="s">
        <v>7965</v>
      </c>
      <c r="U1229" s="785" t="s">
        <v>7966</v>
      </c>
      <c r="V1229" s="785">
        <v>10</v>
      </c>
      <c r="W1229" s="785" t="s">
        <v>7939</v>
      </c>
      <c r="X1229" s="785" t="s">
        <v>7940</v>
      </c>
      <c r="Y1229" s="615" t="str">
        <f t="shared" si="19"/>
        <v>Eric Mugo</v>
      </c>
      <c r="Z1229" s="785" t="s">
        <v>2599</v>
      </c>
      <c r="AA1229" s="785" t="s">
        <v>4314</v>
      </c>
      <c r="AB1229" s="785" t="s">
        <v>2683</v>
      </c>
      <c r="AC1229" s="785" t="s">
        <v>2606</v>
      </c>
      <c r="AD1229" s="786">
        <v>44033</v>
      </c>
    </row>
    <row r="1230" spans="1:30" ht="15.75">
      <c r="A1230" s="785" t="s">
        <v>4301</v>
      </c>
      <c r="B1230" s="785" t="s">
        <v>29974</v>
      </c>
      <c r="C1230" s="785" t="s">
        <v>4303</v>
      </c>
      <c r="D1230" s="785" t="s">
        <v>2599</v>
      </c>
      <c r="E1230" s="785" t="s">
        <v>28719</v>
      </c>
      <c r="F1230" s="786">
        <v>43850</v>
      </c>
      <c r="G1230" s="785" t="s">
        <v>7236</v>
      </c>
      <c r="H1230" s="786">
        <v>43922</v>
      </c>
      <c r="I1230" s="785" t="s">
        <v>29975</v>
      </c>
      <c r="J1230" s="785" t="s">
        <v>629</v>
      </c>
      <c r="K1230" s="785" t="s">
        <v>2612</v>
      </c>
      <c r="L1230" s="785" t="s">
        <v>29976</v>
      </c>
      <c r="M1230" s="785"/>
      <c r="N1230" s="785"/>
      <c r="O1230" s="785"/>
      <c r="P1230" s="787">
        <v>36.86544</v>
      </c>
      <c r="Q1230" s="787">
        <v>-0.35056599999999999</v>
      </c>
      <c r="R1230" s="785" t="s">
        <v>1056</v>
      </c>
      <c r="S1230" s="785" t="s">
        <v>2893</v>
      </c>
      <c r="T1230" s="785" t="s">
        <v>3154</v>
      </c>
      <c r="U1230" s="785" t="s">
        <v>3854</v>
      </c>
      <c r="V1230" s="785" t="s">
        <v>2855</v>
      </c>
      <c r="W1230" s="785" t="s">
        <v>9679</v>
      </c>
      <c r="X1230" s="785"/>
      <c r="Y1230" s="615" t="str">
        <f t="shared" si="19"/>
        <v>Wambui Gituku</v>
      </c>
      <c r="Z1230" s="785" t="s">
        <v>2599</v>
      </c>
      <c r="AA1230" s="785" t="s">
        <v>4314</v>
      </c>
      <c r="AB1230" s="785" t="s">
        <v>2683</v>
      </c>
      <c r="AC1230" s="785" t="s">
        <v>2606</v>
      </c>
      <c r="AD1230" s="786">
        <v>43975</v>
      </c>
    </row>
    <row r="1231" spans="1:30" ht="15.75">
      <c r="A1231" s="785" t="s">
        <v>4301</v>
      </c>
      <c r="B1231" s="785" t="s">
        <v>30543</v>
      </c>
      <c r="C1231" s="785" t="s">
        <v>4303</v>
      </c>
      <c r="D1231" s="785" t="s">
        <v>2599</v>
      </c>
      <c r="E1231" s="785" t="s">
        <v>16914</v>
      </c>
      <c r="F1231" s="786">
        <v>43832</v>
      </c>
      <c r="G1231" s="785" t="s">
        <v>7236</v>
      </c>
      <c r="H1231" s="786">
        <v>43922</v>
      </c>
      <c r="I1231" s="785" t="s">
        <v>30544</v>
      </c>
      <c r="J1231" s="785" t="s">
        <v>627</v>
      </c>
      <c r="K1231" s="785" t="s">
        <v>2612</v>
      </c>
      <c r="L1231" s="785" t="s">
        <v>30545</v>
      </c>
      <c r="M1231" s="785" t="s">
        <v>30546</v>
      </c>
      <c r="N1231" s="785"/>
      <c r="O1231" s="785"/>
      <c r="P1231" s="787">
        <v>36.567467999999998</v>
      </c>
      <c r="Q1231" s="787">
        <v>-7.6096999999999998E-2</v>
      </c>
      <c r="R1231" s="785" t="s">
        <v>960</v>
      </c>
      <c r="S1231" s="785" t="s">
        <v>961</v>
      </c>
      <c r="T1231" s="785" t="s">
        <v>23968</v>
      </c>
      <c r="U1231" s="785" t="s">
        <v>29837</v>
      </c>
      <c r="V1231" s="785">
        <v>8</v>
      </c>
      <c r="W1231" s="785" t="s">
        <v>3025</v>
      </c>
      <c r="X1231" s="785"/>
      <c r="Y1231" s="615" t="str">
        <f t="shared" si="19"/>
        <v>Kichemu limited</v>
      </c>
      <c r="Z1231" s="785" t="s">
        <v>2599</v>
      </c>
      <c r="AA1231" s="785" t="s">
        <v>4349</v>
      </c>
      <c r="AB1231" s="785" t="s">
        <v>2683</v>
      </c>
      <c r="AC1231" s="785" t="s">
        <v>2606</v>
      </c>
      <c r="AD1231" s="786">
        <v>44179</v>
      </c>
    </row>
    <row r="1232" spans="1:30" ht="15.75">
      <c r="A1232" s="785" t="s">
        <v>4301</v>
      </c>
      <c r="B1232" s="785" t="s">
        <v>13000</v>
      </c>
      <c r="C1232" s="785" t="s">
        <v>4379</v>
      </c>
      <c r="D1232" s="785" t="s">
        <v>2598</v>
      </c>
      <c r="E1232" s="785" t="s">
        <v>13001</v>
      </c>
      <c r="F1232" s="786">
        <v>43917</v>
      </c>
      <c r="G1232" s="785" t="s">
        <v>13001</v>
      </c>
      <c r="H1232" s="786">
        <v>43917</v>
      </c>
      <c r="I1232" s="785" t="s">
        <v>13002</v>
      </c>
      <c r="J1232" s="785" t="s">
        <v>629</v>
      </c>
      <c r="K1232" s="785" t="s">
        <v>13003</v>
      </c>
      <c r="L1232" s="785" t="s">
        <v>13004</v>
      </c>
      <c r="M1232" s="785"/>
      <c r="N1232" s="785"/>
      <c r="O1232" s="785"/>
      <c r="P1232" s="787">
        <v>35.969180000000001</v>
      </c>
      <c r="Q1232" s="787">
        <v>-0.144903</v>
      </c>
      <c r="R1232" s="785" t="s">
        <v>695</v>
      </c>
      <c r="S1232" s="785" t="s">
        <v>696</v>
      </c>
      <c r="T1232" s="785" t="s">
        <v>1011</v>
      </c>
      <c r="U1232" s="785" t="s">
        <v>3018</v>
      </c>
      <c r="V1232" s="785" t="s">
        <v>3004</v>
      </c>
      <c r="W1232" s="785" t="s">
        <v>2615</v>
      </c>
      <c r="X1232" s="785" t="s">
        <v>12807</v>
      </c>
      <c r="Y1232" s="615" t="str">
        <f t="shared" si="19"/>
        <v>James Nganga  Njoroge</v>
      </c>
      <c r="Z1232" s="785" t="s">
        <v>12820</v>
      </c>
      <c r="AA1232" s="785" t="s">
        <v>5464</v>
      </c>
      <c r="AB1232" s="785" t="s">
        <v>3686</v>
      </c>
      <c r="AC1232" s="785" t="s">
        <v>2617</v>
      </c>
      <c r="AD1232" s="786">
        <v>43920</v>
      </c>
    </row>
    <row r="1233" spans="1:30" ht="15.75">
      <c r="A1233" s="785" t="s">
        <v>4301</v>
      </c>
      <c r="B1233" s="785" t="s">
        <v>24353</v>
      </c>
      <c r="C1233" s="785" t="s">
        <v>4303</v>
      </c>
      <c r="D1233" s="785" t="s">
        <v>2599</v>
      </c>
      <c r="E1233" s="785" t="s">
        <v>10907</v>
      </c>
      <c r="F1233" s="786">
        <v>43902</v>
      </c>
      <c r="G1233" s="785" t="s">
        <v>13001</v>
      </c>
      <c r="H1233" s="786">
        <v>43917</v>
      </c>
      <c r="I1233" s="785" t="s">
        <v>24354</v>
      </c>
      <c r="J1233" s="785" t="s">
        <v>629</v>
      </c>
      <c r="K1233" s="785" t="s">
        <v>24355</v>
      </c>
      <c r="L1233" s="785" t="s">
        <v>24356</v>
      </c>
      <c r="M1233" s="785"/>
      <c r="N1233" s="785"/>
      <c r="O1233" s="785"/>
      <c r="P1233" s="787">
        <v>36.918680000000002</v>
      </c>
      <c r="Q1233" s="787">
        <v>-0.93938200000000005</v>
      </c>
      <c r="R1233" s="785" t="s">
        <v>821</v>
      </c>
      <c r="S1233" s="785" t="s">
        <v>2120</v>
      </c>
      <c r="T1233" s="785" t="s">
        <v>2704</v>
      </c>
      <c r="U1233" s="785" t="s">
        <v>3359</v>
      </c>
      <c r="V1233" s="785">
        <v>6</v>
      </c>
      <c r="W1233" s="785" t="s">
        <v>2615</v>
      </c>
      <c r="X1233" s="785" t="s">
        <v>2615</v>
      </c>
      <c r="Y1233" s="615" t="str">
        <f t="shared" si="19"/>
        <v>Takamoto Biogas</v>
      </c>
      <c r="Z1233" s="785" t="s">
        <v>2599</v>
      </c>
      <c r="AA1233" s="785" t="s">
        <v>5464</v>
      </c>
      <c r="AB1233" s="785" t="s">
        <v>2683</v>
      </c>
      <c r="AC1233" s="785" t="s">
        <v>2606</v>
      </c>
      <c r="AD1233" s="786">
        <v>43917</v>
      </c>
    </row>
    <row r="1234" spans="1:30" ht="15.75">
      <c r="A1234" s="785" t="s">
        <v>4301</v>
      </c>
      <c r="B1234" s="785" t="s">
        <v>25896</v>
      </c>
      <c r="C1234" s="785" t="s">
        <v>4379</v>
      </c>
      <c r="D1234" s="785" t="s">
        <v>2598</v>
      </c>
      <c r="E1234" s="785" t="s">
        <v>20998</v>
      </c>
      <c r="F1234" s="786">
        <v>43910</v>
      </c>
      <c r="G1234" s="785" t="s">
        <v>13001</v>
      </c>
      <c r="H1234" s="786">
        <v>43917</v>
      </c>
      <c r="I1234" s="785" t="s">
        <v>25897</v>
      </c>
      <c r="J1234" s="785" t="s">
        <v>629</v>
      </c>
      <c r="K1234" s="785" t="s">
        <v>25898</v>
      </c>
      <c r="L1234" s="785" t="s">
        <v>25899</v>
      </c>
      <c r="M1234" s="785"/>
      <c r="N1234" s="785"/>
      <c r="O1234" s="785"/>
      <c r="P1234" s="787">
        <v>34.765096</v>
      </c>
      <c r="Q1234" s="787">
        <v>-0.41937400000000002</v>
      </c>
      <c r="R1234" s="785" t="s">
        <v>3507</v>
      </c>
      <c r="S1234" s="785" t="s">
        <v>3741</v>
      </c>
      <c r="T1234" s="785" t="s">
        <v>25900</v>
      </c>
      <c r="U1234" s="785" t="s">
        <v>25901</v>
      </c>
      <c r="V1234" s="785" t="s">
        <v>6015</v>
      </c>
      <c r="W1234" s="785" t="s">
        <v>2608</v>
      </c>
      <c r="X1234" s="785" t="s">
        <v>25607</v>
      </c>
      <c r="Y1234" s="615" t="str">
        <f t="shared" si="19"/>
        <v>Zadock</v>
      </c>
      <c r="Z1234" s="785" t="s">
        <v>10380</v>
      </c>
      <c r="AA1234" s="785" t="s">
        <v>5464</v>
      </c>
      <c r="AB1234" s="785" t="s">
        <v>2609</v>
      </c>
      <c r="AC1234" s="785" t="s">
        <v>2610</v>
      </c>
      <c r="AD1234" s="786">
        <v>44039</v>
      </c>
    </row>
    <row r="1235" spans="1:30" ht="15.75">
      <c r="A1235" s="785" t="s">
        <v>4301</v>
      </c>
      <c r="B1235" s="785" t="s">
        <v>10906</v>
      </c>
      <c r="C1235" s="785" t="s">
        <v>4303</v>
      </c>
      <c r="D1235" s="785" t="s">
        <v>2599</v>
      </c>
      <c r="E1235" s="785" t="s">
        <v>10907</v>
      </c>
      <c r="F1235" s="786">
        <v>43902</v>
      </c>
      <c r="G1235" s="785" t="s">
        <v>10908</v>
      </c>
      <c r="H1235" s="786">
        <v>43916</v>
      </c>
      <c r="I1235" s="785" t="s">
        <v>10909</v>
      </c>
      <c r="J1235" s="785" t="s">
        <v>627</v>
      </c>
      <c r="K1235" s="785" t="s">
        <v>10910</v>
      </c>
      <c r="L1235" s="785" t="s">
        <v>10911</v>
      </c>
      <c r="M1235" s="785"/>
      <c r="N1235" s="785"/>
      <c r="O1235" s="785" t="s">
        <v>10912</v>
      </c>
      <c r="P1235" s="787">
        <v>37.699756999999998</v>
      </c>
      <c r="Q1235" s="787">
        <v>-0.23239199999999999</v>
      </c>
      <c r="R1235" s="785" t="s">
        <v>1266</v>
      </c>
      <c r="S1235" s="785" t="s">
        <v>1267</v>
      </c>
      <c r="T1235" s="785" t="s">
        <v>2636</v>
      </c>
      <c r="U1235" s="785" t="s">
        <v>10913</v>
      </c>
      <c r="V1235" s="785" t="s">
        <v>3004</v>
      </c>
      <c r="W1235" s="785" t="s">
        <v>7672</v>
      </c>
      <c r="X1235" s="785" t="s">
        <v>10814</v>
      </c>
      <c r="Y1235" s="615" t="str">
        <f t="shared" si="19"/>
        <v>Gilbert  Mugendi</v>
      </c>
      <c r="Z1235" s="785" t="s">
        <v>10823</v>
      </c>
      <c r="AA1235" s="785" t="s">
        <v>4314</v>
      </c>
      <c r="AB1235" s="785" t="s">
        <v>2683</v>
      </c>
      <c r="AC1235" s="785" t="s">
        <v>2606</v>
      </c>
      <c r="AD1235" s="786">
        <v>43975</v>
      </c>
    </row>
    <row r="1236" spans="1:30" ht="15.75">
      <c r="A1236" s="785" t="s">
        <v>4301</v>
      </c>
      <c r="B1236" s="785" t="s">
        <v>13005</v>
      </c>
      <c r="C1236" s="785" t="s">
        <v>4322</v>
      </c>
      <c r="D1236" s="785" t="s">
        <v>2902</v>
      </c>
      <c r="E1236" s="785" t="s">
        <v>10908</v>
      </c>
      <c r="F1236" s="786">
        <v>43916</v>
      </c>
      <c r="G1236" s="785" t="s">
        <v>10908</v>
      </c>
      <c r="H1236" s="786">
        <v>43916</v>
      </c>
      <c r="I1236" s="785" t="s">
        <v>13006</v>
      </c>
      <c r="J1236" s="785" t="s">
        <v>629</v>
      </c>
      <c r="K1236" s="785" t="s">
        <v>2612</v>
      </c>
      <c r="L1236" s="785" t="s">
        <v>13007</v>
      </c>
      <c r="M1236" s="785"/>
      <c r="N1236" s="785"/>
      <c r="O1236" s="785"/>
      <c r="P1236" s="787">
        <v>36.646572999999997</v>
      </c>
      <c r="Q1236" s="787">
        <v>-1.464075</v>
      </c>
      <c r="R1236" s="785" t="s">
        <v>1325</v>
      </c>
      <c r="S1236" s="785" t="s">
        <v>3127</v>
      </c>
      <c r="T1236" s="785" t="s">
        <v>13008</v>
      </c>
      <c r="U1236" s="785" t="s">
        <v>13009</v>
      </c>
      <c r="V1236" s="785" t="s">
        <v>3004</v>
      </c>
      <c r="W1236" s="785" t="s">
        <v>2615</v>
      </c>
      <c r="X1236" s="785" t="s">
        <v>12807</v>
      </c>
      <c r="Y1236" s="615" t="str">
        <f t="shared" si="19"/>
        <v>James Nganga  Njoroge</v>
      </c>
      <c r="Z1236" s="785" t="s">
        <v>12820</v>
      </c>
      <c r="AA1236" s="785" t="s">
        <v>5464</v>
      </c>
      <c r="AB1236" s="785" t="s">
        <v>3686</v>
      </c>
      <c r="AC1236" s="785" t="s">
        <v>2617</v>
      </c>
      <c r="AD1236" s="786">
        <v>43920</v>
      </c>
    </row>
    <row r="1237" spans="1:30" ht="15.75">
      <c r="A1237" s="785" t="s">
        <v>4301</v>
      </c>
      <c r="B1237" s="785" t="s">
        <v>21004</v>
      </c>
      <c r="C1237" s="785" t="s">
        <v>4379</v>
      </c>
      <c r="D1237" s="785" t="s">
        <v>2598</v>
      </c>
      <c r="E1237" s="785" t="s">
        <v>6162</v>
      </c>
      <c r="F1237" s="786">
        <v>43908</v>
      </c>
      <c r="G1237" s="785" t="s">
        <v>10908</v>
      </c>
      <c r="H1237" s="786">
        <v>43916</v>
      </c>
      <c r="I1237" s="785" t="s">
        <v>21005</v>
      </c>
      <c r="J1237" s="785" t="s">
        <v>629</v>
      </c>
      <c r="K1237" s="785" t="s">
        <v>21006</v>
      </c>
      <c r="L1237" s="785" t="s">
        <v>21007</v>
      </c>
      <c r="M1237" s="785"/>
      <c r="N1237" s="785"/>
      <c r="O1237" s="785"/>
      <c r="P1237" s="787">
        <v>35.390523999999999</v>
      </c>
      <c r="Q1237" s="787">
        <v>-1.447263</v>
      </c>
      <c r="R1237" s="785" t="s">
        <v>2813</v>
      </c>
      <c r="S1237" s="785" t="s">
        <v>2814</v>
      </c>
      <c r="T1237" s="785" t="s">
        <v>21008</v>
      </c>
      <c r="U1237" s="785" t="s">
        <v>21008</v>
      </c>
      <c r="V1237" s="785" t="s">
        <v>6015</v>
      </c>
      <c r="W1237" s="785" t="s">
        <v>2608</v>
      </c>
      <c r="X1237" s="785" t="s">
        <v>2664</v>
      </c>
      <c r="Y1237" s="615" t="str">
        <f t="shared" si="19"/>
        <v>Robert</v>
      </c>
      <c r="Z1237" s="785" t="s">
        <v>10380</v>
      </c>
      <c r="AA1237" s="785" t="s">
        <v>5464</v>
      </c>
      <c r="AB1237" s="785" t="s">
        <v>2609</v>
      </c>
      <c r="AC1237" s="785" t="s">
        <v>2610</v>
      </c>
      <c r="AD1237" s="786">
        <v>43908</v>
      </c>
    </row>
    <row r="1238" spans="1:30" ht="15.75">
      <c r="A1238" s="785" t="s">
        <v>4301</v>
      </c>
      <c r="B1238" s="785" t="s">
        <v>22389</v>
      </c>
      <c r="C1238" s="785" t="s">
        <v>4303</v>
      </c>
      <c r="D1238" s="785" t="s">
        <v>2599</v>
      </c>
      <c r="E1238" s="785" t="s">
        <v>13976</v>
      </c>
      <c r="F1238" s="786">
        <v>43819</v>
      </c>
      <c r="G1238" s="785" t="s">
        <v>10908</v>
      </c>
      <c r="H1238" s="786">
        <v>43916</v>
      </c>
      <c r="I1238" s="785" t="s">
        <v>22390</v>
      </c>
      <c r="J1238" s="785" t="s">
        <v>627</v>
      </c>
      <c r="K1238" s="785" t="s">
        <v>22391</v>
      </c>
      <c r="L1238" s="785" t="s">
        <v>22392</v>
      </c>
      <c r="M1238" s="785"/>
      <c r="N1238" s="785"/>
      <c r="O1238" s="785"/>
      <c r="P1238" s="787">
        <v>34.843977000000002</v>
      </c>
      <c r="Q1238" s="787">
        <v>-0.71076300000000003</v>
      </c>
      <c r="R1238" s="785" t="s">
        <v>843</v>
      </c>
      <c r="S1238" s="785" t="s">
        <v>3514</v>
      </c>
      <c r="T1238" s="785" t="s">
        <v>3515</v>
      </c>
      <c r="U1238" s="785" t="s">
        <v>22393</v>
      </c>
      <c r="V1238" s="785" t="s">
        <v>3070</v>
      </c>
      <c r="W1238" s="785" t="s">
        <v>22222</v>
      </c>
      <c r="X1238" s="785" t="s">
        <v>3516</v>
      </c>
      <c r="Y1238" s="615" t="str">
        <f t="shared" si="19"/>
        <v>Samuel Manyuna Otiso</v>
      </c>
      <c r="Z1238" s="785" t="s">
        <v>3744</v>
      </c>
      <c r="AA1238" s="785" t="s">
        <v>4349</v>
      </c>
      <c r="AB1238" s="785" t="s">
        <v>2683</v>
      </c>
      <c r="AC1238" s="785" t="s">
        <v>2606</v>
      </c>
      <c r="AD1238" s="786">
        <v>44007</v>
      </c>
    </row>
    <row r="1239" spans="1:30" ht="15.75">
      <c r="A1239" s="785" t="s">
        <v>4301</v>
      </c>
      <c r="B1239" s="785" t="s">
        <v>7748</v>
      </c>
      <c r="C1239" s="785" t="s">
        <v>4303</v>
      </c>
      <c r="D1239" s="785" t="s">
        <v>2599</v>
      </c>
      <c r="E1239" s="785" t="s">
        <v>7749</v>
      </c>
      <c r="F1239" s="786">
        <v>43879</v>
      </c>
      <c r="G1239" s="785" t="s">
        <v>7750</v>
      </c>
      <c r="H1239" s="786">
        <v>43915</v>
      </c>
      <c r="I1239" s="785" t="s">
        <v>7751</v>
      </c>
      <c r="J1239" s="785" t="s">
        <v>627</v>
      </c>
      <c r="K1239" s="785" t="s">
        <v>7752</v>
      </c>
      <c r="L1239" s="785" t="s">
        <v>7753</v>
      </c>
      <c r="M1239" s="785"/>
      <c r="N1239" s="785"/>
      <c r="O1239" s="785"/>
      <c r="P1239" s="787">
        <v>37.678925</v>
      </c>
      <c r="Q1239" s="787">
        <v>-0.26819999999999999</v>
      </c>
      <c r="R1239" s="785" t="s">
        <v>1266</v>
      </c>
      <c r="S1239" s="785" t="s">
        <v>1267</v>
      </c>
      <c r="T1239" s="785" t="s">
        <v>7754</v>
      </c>
      <c r="U1239" s="785" t="s">
        <v>7755</v>
      </c>
      <c r="V1239" s="785" t="s">
        <v>3004</v>
      </c>
      <c r="W1239" s="785" t="s">
        <v>3253</v>
      </c>
      <c r="X1239" s="785" t="s">
        <v>7652</v>
      </c>
      <c r="Y1239" s="615" t="str">
        <f t="shared" si="19"/>
        <v>Eliatha Njagi</v>
      </c>
      <c r="Z1239" s="785" t="s">
        <v>7653</v>
      </c>
      <c r="AA1239" s="785" t="s">
        <v>4349</v>
      </c>
      <c r="AB1239" s="785" t="s">
        <v>2605</v>
      </c>
      <c r="AC1239" s="785" t="s">
        <v>2606</v>
      </c>
      <c r="AD1239" s="786">
        <v>43940</v>
      </c>
    </row>
    <row r="1240" spans="1:30" ht="15.75">
      <c r="A1240" s="785" t="s">
        <v>4301</v>
      </c>
      <c r="B1240" s="785" t="s">
        <v>26519</v>
      </c>
      <c r="C1240" s="785" t="s">
        <v>4303</v>
      </c>
      <c r="D1240" s="785" t="s">
        <v>2599</v>
      </c>
      <c r="E1240" s="785" t="s">
        <v>5472</v>
      </c>
      <c r="F1240" s="786">
        <v>43623</v>
      </c>
      <c r="G1240" s="785" t="s">
        <v>7750</v>
      </c>
      <c r="H1240" s="786">
        <v>43915</v>
      </c>
      <c r="I1240" s="785" t="s">
        <v>26520</v>
      </c>
      <c r="J1240" s="785" t="s">
        <v>627</v>
      </c>
      <c r="K1240" s="785" t="s">
        <v>26521</v>
      </c>
      <c r="L1240" s="785" t="s">
        <v>26522</v>
      </c>
      <c r="M1240" s="785"/>
      <c r="N1240" s="785"/>
      <c r="O1240" s="785"/>
      <c r="P1240" s="787">
        <v>35.404902</v>
      </c>
      <c r="Q1240" s="787">
        <v>-0.104032</v>
      </c>
      <c r="R1240" s="785" t="s">
        <v>2053</v>
      </c>
      <c r="S1240" s="785" t="s">
        <v>2715</v>
      </c>
      <c r="T1240" s="785" t="s">
        <v>4310</v>
      </c>
      <c r="U1240" s="785" t="s">
        <v>4638</v>
      </c>
      <c r="V1240" s="785">
        <v>4</v>
      </c>
      <c r="W1240" s="785" t="s">
        <v>10148</v>
      </c>
      <c r="X1240" s="785"/>
      <c r="Y1240" s="615" t="str">
        <f t="shared" si="19"/>
        <v>Geoffrey  Chumba</v>
      </c>
      <c r="Z1240" s="785" t="s">
        <v>2599</v>
      </c>
      <c r="AA1240" s="785" t="s">
        <v>4314</v>
      </c>
      <c r="AB1240" s="785" t="s">
        <v>2683</v>
      </c>
      <c r="AC1240" s="785" t="s">
        <v>2606</v>
      </c>
      <c r="AD1240" s="786">
        <v>44175</v>
      </c>
    </row>
    <row r="1241" spans="1:30" ht="15.75">
      <c r="A1241" s="785" t="s">
        <v>4301</v>
      </c>
      <c r="B1241" s="785" t="s">
        <v>26509</v>
      </c>
      <c r="C1241" s="785" t="s">
        <v>4303</v>
      </c>
      <c r="D1241" s="785" t="s">
        <v>2599</v>
      </c>
      <c r="E1241" s="785" t="s">
        <v>26510</v>
      </c>
      <c r="F1241" s="786">
        <v>43821</v>
      </c>
      <c r="G1241" s="785" t="s">
        <v>17649</v>
      </c>
      <c r="H1241" s="786">
        <v>43914</v>
      </c>
      <c r="I1241" s="785" t="s">
        <v>26511</v>
      </c>
      <c r="J1241" s="785" t="s">
        <v>627</v>
      </c>
      <c r="K1241" s="785" t="s">
        <v>26512</v>
      </c>
      <c r="L1241" s="785" t="s">
        <v>26513</v>
      </c>
      <c r="M1241" s="785"/>
      <c r="N1241" s="785"/>
      <c r="O1241" s="785"/>
      <c r="P1241" s="787">
        <v>35.377768000000003</v>
      </c>
      <c r="Q1241" s="787">
        <v>-0.14749300000000001</v>
      </c>
      <c r="R1241" s="785" t="s">
        <v>2053</v>
      </c>
      <c r="S1241" s="785" t="s">
        <v>2715</v>
      </c>
      <c r="T1241" s="785" t="s">
        <v>4310</v>
      </c>
      <c r="U1241" s="785" t="s">
        <v>26514</v>
      </c>
      <c r="V1241" s="785" t="s">
        <v>2603</v>
      </c>
      <c r="W1241" s="785" t="s">
        <v>15111</v>
      </c>
      <c r="X1241" s="785"/>
      <c r="Y1241" s="615" t="str">
        <f t="shared" si="19"/>
        <v>Josphat Langat</v>
      </c>
      <c r="Z1241" s="785" t="s">
        <v>2599</v>
      </c>
      <c r="AA1241" s="785" t="s">
        <v>4314</v>
      </c>
      <c r="AB1241" s="785" t="s">
        <v>2683</v>
      </c>
      <c r="AC1241" s="785" t="s">
        <v>2606</v>
      </c>
      <c r="AD1241" s="786">
        <v>43981</v>
      </c>
    </row>
    <row r="1242" spans="1:30" ht="15.75">
      <c r="A1242" s="785" t="s">
        <v>4301</v>
      </c>
      <c r="B1242" s="785" t="s">
        <v>11558</v>
      </c>
      <c r="C1242" s="785" t="s">
        <v>4303</v>
      </c>
      <c r="D1242" s="785" t="s">
        <v>2599</v>
      </c>
      <c r="E1242" s="785" t="s">
        <v>11559</v>
      </c>
      <c r="F1242" s="786">
        <v>43881</v>
      </c>
      <c r="G1242" s="785" t="s">
        <v>11560</v>
      </c>
      <c r="H1242" s="786">
        <v>43913</v>
      </c>
      <c r="I1242" s="785" t="s">
        <v>11561</v>
      </c>
      <c r="J1242" s="785" t="s">
        <v>629</v>
      </c>
      <c r="K1242" s="785" t="s">
        <v>2612</v>
      </c>
      <c r="L1242" s="785" t="s">
        <v>11562</v>
      </c>
      <c r="M1242" s="785"/>
      <c r="N1242" s="785"/>
      <c r="O1242" s="785"/>
      <c r="P1242" s="787">
        <v>37.499257999999998</v>
      </c>
      <c r="Q1242" s="787">
        <v>-0.36448000000000003</v>
      </c>
      <c r="R1242" s="785" t="s">
        <v>1089</v>
      </c>
      <c r="S1242" s="785" t="s">
        <v>2731</v>
      </c>
      <c r="T1242" s="785" t="s">
        <v>11563</v>
      </c>
      <c r="U1242" s="785" t="s">
        <v>11564</v>
      </c>
      <c r="V1242" s="785" t="s">
        <v>3004</v>
      </c>
      <c r="W1242" s="785" t="s">
        <v>2808</v>
      </c>
      <c r="X1242" s="785" t="s">
        <v>2808</v>
      </c>
      <c r="Y1242" s="615" t="str">
        <f t="shared" si="19"/>
        <v>Igwemas General Digester Ltd</v>
      </c>
      <c r="Z1242" s="785" t="s">
        <v>2599</v>
      </c>
      <c r="AA1242" s="785" t="s">
        <v>4349</v>
      </c>
      <c r="AB1242" s="785" t="s">
        <v>2683</v>
      </c>
      <c r="AC1242" s="785" t="s">
        <v>2606</v>
      </c>
      <c r="AD1242" s="786">
        <v>43914</v>
      </c>
    </row>
    <row r="1243" spans="1:30" ht="15.75">
      <c r="A1243" s="785" t="s">
        <v>4301</v>
      </c>
      <c r="B1243" s="785" t="s">
        <v>17283</v>
      </c>
      <c r="C1243" s="785" t="s">
        <v>4303</v>
      </c>
      <c r="D1243" s="785" t="s">
        <v>2599</v>
      </c>
      <c r="E1243" s="785" t="s">
        <v>17284</v>
      </c>
      <c r="F1243" s="786">
        <v>43886</v>
      </c>
      <c r="G1243" s="785" t="s">
        <v>11560</v>
      </c>
      <c r="H1243" s="786">
        <v>43913</v>
      </c>
      <c r="I1243" s="785" t="s">
        <v>17285</v>
      </c>
      <c r="J1243" s="785" t="s">
        <v>627</v>
      </c>
      <c r="K1243" s="785" t="s">
        <v>17286</v>
      </c>
      <c r="L1243" s="785" t="s">
        <v>17287</v>
      </c>
      <c r="M1243" s="785"/>
      <c r="N1243" s="785"/>
      <c r="O1243" s="785" t="s">
        <v>17288</v>
      </c>
      <c r="P1243" s="787">
        <v>36.692152999999998</v>
      </c>
      <c r="Q1243" s="787">
        <v>-1.2037739999999999</v>
      </c>
      <c r="R1243" s="785" t="s">
        <v>821</v>
      </c>
      <c r="S1243" s="785" t="s">
        <v>1429</v>
      </c>
      <c r="T1243" s="785" t="s">
        <v>2943</v>
      </c>
      <c r="U1243" s="785" t="s">
        <v>3417</v>
      </c>
      <c r="V1243" s="785">
        <v>8</v>
      </c>
      <c r="W1243" s="785" t="s">
        <v>6333</v>
      </c>
      <c r="X1243" s="785" t="s">
        <v>17289</v>
      </c>
      <c r="Y1243" s="615" t="str">
        <f t="shared" si="19"/>
        <v>Masinga</v>
      </c>
      <c r="Z1243" s="785" t="s">
        <v>2599</v>
      </c>
      <c r="AA1243" s="785" t="s">
        <v>4314</v>
      </c>
      <c r="AB1243" s="785" t="s">
        <v>2683</v>
      </c>
      <c r="AC1243" s="785" t="s">
        <v>2606</v>
      </c>
      <c r="AD1243" s="786">
        <v>44161</v>
      </c>
    </row>
    <row r="1244" spans="1:30" ht="15.75">
      <c r="A1244" s="785" t="s">
        <v>4301</v>
      </c>
      <c r="B1244" s="785" t="s">
        <v>17295</v>
      </c>
      <c r="C1244" s="785" t="s">
        <v>4303</v>
      </c>
      <c r="D1244" s="785" t="s">
        <v>2599</v>
      </c>
      <c r="E1244" s="785" t="s">
        <v>17296</v>
      </c>
      <c r="F1244" s="786">
        <v>43893</v>
      </c>
      <c r="G1244" s="785" t="s">
        <v>11560</v>
      </c>
      <c r="H1244" s="786">
        <v>43913</v>
      </c>
      <c r="I1244" s="785" t="s">
        <v>17297</v>
      </c>
      <c r="J1244" s="785" t="s">
        <v>627</v>
      </c>
      <c r="K1244" s="785" t="s">
        <v>17298</v>
      </c>
      <c r="L1244" s="785" t="s">
        <v>17299</v>
      </c>
      <c r="M1244" s="785"/>
      <c r="N1244" s="785"/>
      <c r="O1244" s="785"/>
      <c r="P1244" s="787">
        <v>36.689762999999999</v>
      </c>
      <c r="Q1244" s="787">
        <v>-1.2020040000000001</v>
      </c>
      <c r="R1244" s="785" t="s">
        <v>821</v>
      </c>
      <c r="S1244" s="785" t="s">
        <v>1429</v>
      </c>
      <c r="T1244" s="785" t="s">
        <v>2943</v>
      </c>
      <c r="U1244" s="785" t="s">
        <v>3417</v>
      </c>
      <c r="V1244" s="785">
        <v>10</v>
      </c>
      <c r="W1244" s="785" t="s">
        <v>6333</v>
      </c>
      <c r="X1244" s="785" t="s">
        <v>17289</v>
      </c>
      <c r="Y1244" s="615" t="str">
        <f t="shared" si="19"/>
        <v>Masinga</v>
      </c>
      <c r="Z1244" s="785" t="s">
        <v>2599</v>
      </c>
      <c r="AA1244" s="785" t="s">
        <v>4314</v>
      </c>
      <c r="AB1244" s="785" t="s">
        <v>2683</v>
      </c>
      <c r="AC1244" s="785" t="s">
        <v>2606</v>
      </c>
      <c r="AD1244" s="786">
        <v>44161</v>
      </c>
    </row>
    <row r="1245" spans="1:30" ht="15.75">
      <c r="A1245" s="785" t="s">
        <v>4301</v>
      </c>
      <c r="B1245" s="785" t="s">
        <v>24520</v>
      </c>
      <c r="C1245" s="785" t="s">
        <v>4379</v>
      </c>
      <c r="D1245" s="785" t="s">
        <v>2598</v>
      </c>
      <c r="E1245" s="785" t="s">
        <v>24521</v>
      </c>
      <c r="F1245" s="786">
        <v>43848</v>
      </c>
      <c r="G1245" s="785" t="s">
        <v>24522</v>
      </c>
      <c r="H1245" s="786">
        <v>43911</v>
      </c>
      <c r="I1245" s="785" t="s">
        <v>24523</v>
      </c>
      <c r="J1245" s="785" t="s">
        <v>629</v>
      </c>
      <c r="K1245" s="785" t="s">
        <v>24524</v>
      </c>
      <c r="L1245" s="785" t="s">
        <v>24525</v>
      </c>
      <c r="M1245" s="785"/>
      <c r="N1245" s="785"/>
      <c r="O1245" s="785"/>
      <c r="P1245" s="787">
        <v>36.656447999999997</v>
      </c>
      <c r="Q1245" s="787">
        <v>-1.2059820000000001</v>
      </c>
      <c r="R1245" s="785" t="s">
        <v>821</v>
      </c>
      <c r="S1245" s="785" t="s">
        <v>1429</v>
      </c>
      <c r="T1245" s="785" t="s">
        <v>1429</v>
      </c>
      <c r="U1245" s="785" t="s">
        <v>24526</v>
      </c>
      <c r="V1245" s="785" t="s">
        <v>6703</v>
      </c>
      <c r="W1245" s="785" t="s">
        <v>2615</v>
      </c>
      <c r="X1245" s="785" t="s">
        <v>2615</v>
      </c>
      <c r="Y1245" s="615" t="str">
        <f t="shared" si="19"/>
        <v>Takamoto Biogas</v>
      </c>
      <c r="Z1245" s="785" t="s">
        <v>19555</v>
      </c>
      <c r="AA1245" s="785" t="s">
        <v>5464</v>
      </c>
      <c r="AB1245" s="785" t="s">
        <v>2876</v>
      </c>
      <c r="AC1245" s="785" t="s">
        <v>2606</v>
      </c>
      <c r="AD1245" s="786">
        <v>43920</v>
      </c>
    </row>
    <row r="1246" spans="1:30" ht="15.75">
      <c r="A1246" s="785" t="s">
        <v>4301</v>
      </c>
      <c r="B1246" s="785" t="s">
        <v>20997</v>
      </c>
      <c r="C1246" s="785" t="s">
        <v>4303</v>
      </c>
      <c r="D1246" s="785" t="s">
        <v>2599</v>
      </c>
      <c r="E1246" s="785" t="s">
        <v>20189</v>
      </c>
      <c r="F1246" s="786">
        <v>43901</v>
      </c>
      <c r="G1246" s="785" t="s">
        <v>20998</v>
      </c>
      <c r="H1246" s="786">
        <v>43910</v>
      </c>
      <c r="I1246" s="785" t="s">
        <v>20999</v>
      </c>
      <c r="J1246" s="785" t="s">
        <v>627</v>
      </c>
      <c r="K1246" s="785" t="s">
        <v>2612</v>
      </c>
      <c r="L1246" s="785" t="s">
        <v>21000</v>
      </c>
      <c r="M1246" s="785"/>
      <c r="N1246" s="785"/>
      <c r="O1246" s="785"/>
      <c r="P1246" s="787">
        <v>36.266956999999998</v>
      </c>
      <c r="Q1246" s="787">
        <v>-0.101302</v>
      </c>
      <c r="R1246" s="785" t="s">
        <v>1228</v>
      </c>
      <c r="S1246" s="785" t="s">
        <v>2797</v>
      </c>
      <c r="T1246" s="785" t="s">
        <v>3998</v>
      </c>
      <c r="U1246" s="785" t="s">
        <v>3998</v>
      </c>
      <c r="V1246" s="785">
        <v>9</v>
      </c>
      <c r="W1246" s="785" t="s">
        <v>2608</v>
      </c>
      <c r="X1246" s="785" t="s">
        <v>2664</v>
      </c>
      <c r="Y1246" s="615" t="str">
        <f t="shared" si="19"/>
        <v>Robert</v>
      </c>
      <c r="Z1246" s="785" t="s">
        <v>10380</v>
      </c>
      <c r="AA1246" s="785" t="s">
        <v>5464</v>
      </c>
      <c r="AB1246" s="785" t="s">
        <v>2609</v>
      </c>
      <c r="AC1246" s="785" t="s">
        <v>2610</v>
      </c>
      <c r="AD1246" s="786">
        <v>43901</v>
      </c>
    </row>
    <row r="1247" spans="1:30" ht="15.75">
      <c r="A1247" s="785" t="s">
        <v>4301</v>
      </c>
      <c r="B1247" s="785" t="s">
        <v>6160</v>
      </c>
      <c r="C1247" s="785" t="s">
        <v>4303</v>
      </c>
      <c r="D1247" s="785" t="s">
        <v>2599</v>
      </c>
      <c r="E1247" s="785" t="s">
        <v>6161</v>
      </c>
      <c r="F1247" s="786">
        <v>43869</v>
      </c>
      <c r="G1247" s="785" t="s">
        <v>6162</v>
      </c>
      <c r="H1247" s="786">
        <v>43908</v>
      </c>
      <c r="I1247" s="785" t="s">
        <v>6163</v>
      </c>
      <c r="J1247" s="785" t="s">
        <v>627</v>
      </c>
      <c r="K1247" s="785" t="s">
        <v>6164</v>
      </c>
      <c r="L1247" s="785" t="s">
        <v>6165</v>
      </c>
      <c r="M1247" s="785"/>
      <c r="N1247" s="785"/>
      <c r="O1247" s="785"/>
      <c r="P1247" s="787">
        <v>36.592033000000001</v>
      </c>
      <c r="Q1247" s="787">
        <v>-1.2115659999999999</v>
      </c>
      <c r="R1247" s="785" t="s">
        <v>821</v>
      </c>
      <c r="S1247" s="785" t="s">
        <v>1884</v>
      </c>
      <c r="T1247" s="785" t="s">
        <v>1885</v>
      </c>
      <c r="U1247" s="785" t="s">
        <v>6159</v>
      </c>
      <c r="V1247" s="785" t="s">
        <v>2603</v>
      </c>
      <c r="W1247" s="785" t="s">
        <v>2689</v>
      </c>
      <c r="X1247" s="785" t="s">
        <v>2689</v>
      </c>
      <c r="Y1247" s="615" t="str">
        <f t="shared" si="19"/>
        <v>Biotechno &amp; Services</v>
      </c>
      <c r="Z1247" s="785" t="s">
        <v>6145</v>
      </c>
      <c r="AA1247" s="785" t="s">
        <v>4349</v>
      </c>
      <c r="AB1247" s="785" t="s">
        <v>2605</v>
      </c>
      <c r="AC1247" s="785" t="s">
        <v>2606</v>
      </c>
      <c r="AD1247" s="786">
        <v>44027</v>
      </c>
    </row>
    <row r="1248" spans="1:30" ht="15.75">
      <c r="A1248" s="785" t="s">
        <v>4301</v>
      </c>
      <c r="B1248" s="785" t="s">
        <v>17912</v>
      </c>
      <c r="C1248" s="785" t="s">
        <v>4379</v>
      </c>
      <c r="D1248" s="785" t="s">
        <v>2598</v>
      </c>
      <c r="E1248" s="785" t="s">
        <v>6155</v>
      </c>
      <c r="F1248" s="786">
        <v>43904</v>
      </c>
      <c r="G1248" s="785" t="s">
        <v>6162</v>
      </c>
      <c r="H1248" s="786">
        <v>43908</v>
      </c>
      <c r="I1248" s="785" t="s">
        <v>17913</v>
      </c>
      <c r="J1248" s="785" t="s">
        <v>629</v>
      </c>
      <c r="K1248" s="785" t="s">
        <v>17914</v>
      </c>
      <c r="L1248" s="785" t="s">
        <v>5008</v>
      </c>
      <c r="M1248" s="785"/>
      <c r="N1248" s="785"/>
      <c r="O1248" s="785"/>
      <c r="P1248" s="787">
        <v>37.144686999999998</v>
      </c>
      <c r="Q1248" s="787">
        <v>-1.061043</v>
      </c>
      <c r="R1248" s="785" t="s">
        <v>821</v>
      </c>
      <c r="S1248" s="785" t="s">
        <v>2791</v>
      </c>
      <c r="T1248" s="785" t="s">
        <v>2869</v>
      </c>
      <c r="U1248" s="785" t="s">
        <v>5068</v>
      </c>
      <c r="V1248" s="785">
        <v>6</v>
      </c>
      <c r="W1248" s="785" t="s">
        <v>8491</v>
      </c>
      <c r="X1248" s="785" t="s">
        <v>17856</v>
      </c>
      <c r="Y1248" s="615" t="str">
        <f t="shared" si="19"/>
        <v>Michael Munuve</v>
      </c>
      <c r="Z1248" s="785" t="s">
        <v>17874</v>
      </c>
      <c r="AA1248" s="785" t="s">
        <v>5464</v>
      </c>
      <c r="AB1248" s="785" t="s">
        <v>5504</v>
      </c>
      <c r="AC1248" s="785" t="s">
        <v>2617</v>
      </c>
      <c r="AD1248" s="786">
        <v>43909</v>
      </c>
    </row>
    <row r="1249" spans="1:30" ht="15.75">
      <c r="A1249" s="785" t="s">
        <v>4301</v>
      </c>
      <c r="B1249" s="785" t="s">
        <v>23419</v>
      </c>
      <c r="C1249" s="785" t="s">
        <v>4303</v>
      </c>
      <c r="D1249" s="785" t="s">
        <v>2599</v>
      </c>
      <c r="E1249" s="785" t="s">
        <v>7749</v>
      </c>
      <c r="F1249" s="786">
        <v>43879</v>
      </c>
      <c r="G1249" s="785" t="s">
        <v>20076</v>
      </c>
      <c r="H1249" s="786">
        <v>43906</v>
      </c>
      <c r="I1249" s="785" t="s">
        <v>23420</v>
      </c>
      <c r="J1249" s="785" t="s">
        <v>629</v>
      </c>
      <c r="K1249" s="785" t="s">
        <v>23421</v>
      </c>
      <c r="L1249" s="785" t="s">
        <v>23422</v>
      </c>
      <c r="M1249" s="785" t="s">
        <v>23423</v>
      </c>
      <c r="N1249" s="785"/>
      <c r="O1249" s="785" t="s">
        <v>23424</v>
      </c>
      <c r="P1249" s="787">
        <v>36.129240000000003</v>
      </c>
      <c r="Q1249" s="787">
        <v>-0.177035</v>
      </c>
      <c r="R1249" s="785" t="s">
        <v>695</v>
      </c>
      <c r="S1249" s="785" t="s">
        <v>1204</v>
      </c>
      <c r="T1249" s="785" t="s">
        <v>11884</v>
      </c>
      <c r="U1249" s="785" t="s">
        <v>23425</v>
      </c>
      <c r="V1249" s="785">
        <v>8</v>
      </c>
      <c r="W1249" s="785" t="s">
        <v>23165</v>
      </c>
      <c r="X1249" s="785" t="s">
        <v>23165</v>
      </c>
      <c r="Y1249" s="615" t="str">
        <f t="shared" si="19"/>
        <v>Simon Kabucho</v>
      </c>
      <c r="Z1249" s="785" t="s">
        <v>23172</v>
      </c>
      <c r="AA1249" s="785" t="s">
        <v>4314</v>
      </c>
      <c r="AB1249" s="785" t="s">
        <v>2683</v>
      </c>
      <c r="AC1249" s="785" t="s">
        <v>2606</v>
      </c>
      <c r="AD1249" s="786">
        <v>43972</v>
      </c>
    </row>
    <row r="1250" spans="1:30" ht="15.75">
      <c r="A1250" s="785" t="s">
        <v>4301</v>
      </c>
      <c r="B1250" s="785" t="s">
        <v>10264</v>
      </c>
      <c r="C1250" s="785" t="s">
        <v>4303</v>
      </c>
      <c r="D1250" s="785" t="s">
        <v>2599</v>
      </c>
      <c r="E1250" s="785" t="s">
        <v>4730</v>
      </c>
      <c r="F1250" s="786">
        <v>43856</v>
      </c>
      <c r="G1250" s="785" t="s">
        <v>10265</v>
      </c>
      <c r="H1250" s="786">
        <v>43905</v>
      </c>
      <c r="I1250" s="785" t="s">
        <v>10266</v>
      </c>
      <c r="J1250" s="785" t="s">
        <v>629</v>
      </c>
      <c r="K1250" s="785" t="s">
        <v>10267</v>
      </c>
      <c r="L1250" s="785" t="s">
        <v>10268</v>
      </c>
      <c r="M1250" s="785"/>
      <c r="N1250" s="785"/>
      <c r="O1250" s="785" t="s">
        <v>10269</v>
      </c>
      <c r="P1250" s="787">
        <v>37.141379999999998</v>
      </c>
      <c r="Q1250" s="787">
        <v>-0.88697099999999995</v>
      </c>
      <c r="R1250" s="785" t="s">
        <v>1030</v>
      </c>
      <c r="S1250" s="785" t="s">
        <v>3500</v>
      </c>
      <c r="T1250" s="785" t="s">
        <v>3501</v>
      </c>
      <c r="U1250" s="785" t="s">
        <v>10270</v>
      </c>
      <c r="V1250" s="785">
        <v>6</v>
      </c>
      <c r="W1250" s="785" t="s">
        <v>2998</v>
      </c>
      <c r="X1250" s="785" t="s">
        <v>2998</v>
      </c>
      <c r="Y1250" s="615" t="str">
        <f t="shared" si="19"/>
        <v>Geoffrey Ndua Mbugua</v>
      </c>
      <c r="Z1250" s="785" t="s">
        <v>2599</v>
      </c>
      <c r="AA1250" s="785" t="s">
        <v>4314</v>
      </c>
      <c r="AB1250" s="785" t="s">
        <v>2605</v>
      </c>
      <c r="AC1250" s="785" t="s">
        <v>2606</v>
      </c>
      <c r="AD1250" s="786">
        <v>44410</v>
      </c>
    </row>
    <row r="1251" spans="1:30" ht="15.75">
      <c r="A1251" s="785" t="s">
        <v>4301</v>
      </c>
      <c r="B1251" s="785" t="s">
        <v>10980</v>
      </c>
      <c r="C1251" s="785" t="s">
        <v>4303</v>
      </c>
      <c r="D1251" s="785" t="s">
        <v>2599</v>
      </c>
      <c r="E1251" s="785" t="s">
        <v>8133</v>
      </c>
      <c r="F1251" s="786">
        <v>43871</v>
      </c>
      <c r="G1251" s="785" t="s">
        <v>10265</v>
      </c>
      <c r="H1251" s="786">
        <v>43905</v>
      </c>
      <c r="I1251" s="785" t="s">
        <v>10981</v>
      </c>
      <c r="J1251" s="785" t="s">
        <v>627</v>
      </c>
      <c r="K1251" s="785" t="s">
        <v>2612</v>
      </c>
      <c r="L1251" s="785" t="s">
        <v>10982</v>
      </c>
      <c r="M1251" s="785"/>
      <c r="N1251" s="785"/>
      <c r="O1251" s="785" t="s">
        <v>10983</v>
      </c>
      <c r="P1251" s="787">
        <v>37.035403000000002</v>
      </c>
      <c r="Q1251" s="787">
        <v>-0.74763400000000002</v>
      </c>
      <c r="R1251" s="785" t="s">
        <v>1030</v>
      </c>
      <c r="S1251" s="785" t="s">
        <v>3099</v>
      </c>
      <c r="T1251" s="785" t="s">
        <v>3502</v>
      </c>
      <c r="U1251" s="785" t="s">
        <v>10984</v>
      </c>
      <c r="V1251" s="785" t="s">
        <v>2855</v>
      </c>
      <c r="W1251" s="785" t="s">
        <v>3461</v>
      </c>
      <c r="X1251" s="785" t="s">
        <v>3461</v>
      </c>
      <c r="Y1251" s="615" t="str">
        <f t="shared" si="19"/>
        <v>Gilbert Mwangi Gitau</v>
      </c>
      <c r="Z1251" s="785" t="s">
        <v>10963</v>
      </c>
      <c r="AA1251" s="785" t="s">
        <v>4314</v>
      </c>
      <c r="AB1251" s="785" t="s">
        <v>2605</v>
      </c>
      <c r="AC1251" s="785" t="s">
        <v>2606</v>
      </c>
      <c r="AD1251" s="786">
        <v>43976</v>
      </c>
    </row>
    <row r="1252" spans="1:30" ht="15.75">
      <c r="A1252" s="785" t="s">
        <v>4301</v>
      </c>
      <c r="B1252" s="785" t="s">
        <v>14043</v>
      </c>
      <c r="C1252" s="785" t="s">
        <v>4303</v>
      </c>
      <c r="D1252" s="785" t="s">
        <v>2599</v>
      </c>
      <c r="E1252" s="785" t="s">
        <v>8133</v>
      </c>
      <c r="F1252" s="786">
        <v>43871</v>
      </c>
      <c r="G1252" s="785" t="s">
        <v>10265</v>
      </c>
      <c r="H1252" s="786">
        <v>43905</v>
      </c>
      <c r="I1252" s="785" t="s">
        <v>14044</v>
      </c>
      <c r="J1252" s="785" t="s">
        <v>629</v>
      </c>
      <c r="K1252" s="785" t="s">
        <v>14045</v>
      </c>
      <c r="L1252" s="785" t="s">
        <v>14046</v>
      </c>
      <c r="M1252" s="785"/>
      <c r="N1252" s="785"/>
      <c r="O1252" s="785"/>
      <c r="P1252" s="787">
        <v>35.282567</v>
      </c>
      <c r="Q1252" s="787">
        <v>-0.62232799999999999</v>
      </c>
      <c r="R1252" s="785" t="s">
        <v>1623</v>
      </c>
      <c r="S1252" s="785" t="s">
        <v>1766</v>
      </c>
      <c r="T1252" s="785" t="s">
        <v>4012</v>
      </c>
      <c r="U1252" s="785" t="s">
        <v>14047</v>
      </c>
      <c r="V1252" s="785" t="s">
        <v>2855</v>
      </c>
      <c r="W1252" s="785" t="s">
        <v>4693</v>
      </c>
      <c r="X1252" s="785" t="s">
        <v>4693</v>
      </c>
      <c r="Y1252" s="615" t="str">
        <f t="shared" si="19"/>
        <v>John Bett</v>
      </c>
      <c r="Z1252" s="785" t="s">
        <v>13863</v>
      </c>
      <c r="AA1252" s="785" t="s">
        <v>4314</v>
      </c>
      <c r="AB1252" s="785" t="s">
        <v>2683</v>
      </c>
      <c r="AC1252" s="785" t="s">
        <v>2606</v>
      </c>
      <c r="AD1252" s="786">
        <v>43907</v>
      </c>
    </row>
    <row r="1253" spans="1:30" ht="15.75">
      <c r="A1253" s="785" t="s">
        <v>4301</v>
      </c>
      <c r="B1253" s="785" t="s">
        <v>15556</v>
      </c>
      <c r="C1253" s="785" t="s">
        <v>4303</v>
      </c>
      <c r="D1253" s="785" t="s">
        <v>2599</v>
      </c>
      <c r="E1253" s="785" t="s">
        <v>15557</v>
      </c>
      <c r="F1253" s="786">
        <v>43863</v>
      </c>
      <c r="G1253" s="785" t="s">
        <v>10265</v>
      </c>
      <c r="H1253" s="786">
        <v>43905</v>
      </c>
      <c r="I1253" s="785" t="s">
        <v>15558</v>
      </c>
      <c r="J1253" s="785" t="s">
        <v>629</v>
      </c>
      <c r="K1253" s="785" t="s">
        <v>2612</v>
      </c>
      <c r="L1253" s="785" t="s">
        <v>15559</v>
      </c>
      <c r="M1253" s="785"/>
      <c r="N1253" s="785"/>
      <c r="O1253" s="785"/>
      <c r="P1253" s="787">
        <v>37.618676999999998</v>
      </c>
      <c r="Q1253" s="787">
        <v>-0.24861800000000001</v>
      </c>
      <c r="R1253" s="785" t="s">
        <v>1266</v>
      </c>
      <c r="S1253" s="785" t="s">
        <v>1267</v>
      </c>
      <c r="T1253" s="785" t="s">
        <v>2636</v>
      </c>
      <c r="U1253" s="785" t="s">
        <v>15560</v>
      </c>
      <c r="V1253" s="785" t="s">
        <v>2855</v>
      </c>
      <c r="W1253" s="785" t="s">
        <v>3253</v>
      </c>
      <c r="X1253" s="785" t="s">
        <v>3254</v>
      </c>
      <c r="Y1253" s="615" t="str">
        <f t="shared" si="19"/>
        <v>Julius Mwiraria</v>
      </c>
      <c r="Z1253" s="785" t="s">
        <v>15464</v>
      </c>
      <c r="AA1253" s="785" t="s">
        <v>4349</v>
      </c>
      <c r="AB1253" s="785" t="s">
        <v>2605</v>
      </c>
      <c r="AC1253" s="785" t="s">
        <v>2606</v>
      </c>
      <c r="AD1253" s="786">
        <v>43940</v>
      </c>
    </row>
    <row r="1254" spans="1:30" ht="15.75">
      <c r="A1254" s="785" t="s">
        <v>4301</v>
      </c>
      <c r="B1254" s="785" t="s">
        <v>6153</v>
      </c>
      <c r="C1254" s="785" t="s">
        <v>4303</v>
      </c>
      <c r="D1254" s="785" t="s">
        <v>2599</v>
      </c>
      <c r="E1254" s="785" t="s">
        <v>6154</v>
      </c>
      <c r="F1254" s="786">
        <v>43883</v>
      </c>
      <c r="G1254" s="785" t="s">
        <v>6155</v>
      </c>
      <c r="H1254" s="786">
        <v>43904</v>
      </c>
      <c r="I1254" s="785" t="s">
        <v>6156</v>
      </c>
      <c r="J1254" s="785" t="s">
        <v>629</v>
      </c>
      <c r="K1254" s="785" t="s">
        <v>6157</v>
      </c>
      <c r="L1254" s="785" t="s">
        <v>6158</v>
      </c>
      <c r="M1254" s="785"/>
      <c r="N1254" s="785"/>
      <c r="O1254" s="785"/>
      <c r="P1254" s="787">
        <v>36.576290999999998</v>
      </c>
      <c r="Q1254" s="787">
        <v>-1.2014320000000001</v>
      </c>
      <c r="R1254" s="785" t="s">
        <v>821</v>
      </c>
      <c r="S1254" s="785" t="s">
        <v>1884</v>
      </c>
      <c r="T1254" s="785" t="s">
        <v>1885</v>
      </c>
      <c r="U1254" s="785" t="s">
        <v>6159</v>
      </c>
      <c r="V1254" s="785" t="s">
        <v>2603</v>
      </c>
      <c r="W1254" s="785" t="s">
        <v>2689</v>
      </c>
      <c r="X1254" s="785" t="s">
        <v>2689</v>
      </c>
      <c r="Y1254" s="615" t="str">
        <f t="shared" si="19"/>
        <v>Biotechno &amp; Services</v>
      </c>
      <c r="Z1254" s="785" t="s">
        <v>6145</v>
      </c>
      <c r="AA1254" s="785" t="s">
        <v>4349</v>
      </c>
      <c r="AB1254" s="785" t="s">
        <v>2605</v>
      </c>
      <c r="AC1254" s="785" t="s">
        <v>2606</v>
      </c>
      <c r="AD1254" s="786">
        <v>44027</v>
      </c>
    </row>
    <row r="1255" spans="1:30" ht="15.75">
      <c r="A1255" s="785" t="s">
        <v>4301</v>
      </c>
      <c r="B1255" s="785" t="s">
        <v>17941</v>
      </c>
      <c r="C1255" s="785" t="s">
        <v>4303</v>
      </c>
      <c r="D1255" s="785" t="s">
        <v>2599</v>
      </c>
      <c r="E1255" s="785" t="s">
        <v>17942</v>
      </c>
      <c r="F1255" s="786">
        <v>43894</v>
      </c>
      <c r="G1255" s="785" t="s">
        <v>6155</v>
      </c>
      <c r="H1255" s="786">
        <v>43904</v>
      </c>
      <c r="I1255" s="785" t="s">
        <v>17943</v>
      </c>
      <c r="J1255" s="785" t="s">
        <v>629</v>
      </c>
      <c r="K1255" s="785" t="s">
        <v>17944</v>
      </c>
      <c r="L1255" s="785" t="s">
        <v>17945</v>
      </c>
      <c r="M1255" s="785"/>
      <c r="N1255" s="785"/>
      <c r="O1255" s="785"/>
      <c r="P1255" s="787">
        <v>36.735647999999998</v>
      </c>
      <c r="Q1255" s="787">
        <v>-1.3997489999999999</v>
      </c>
      <c r="R1255" s="785" t="s">
        <v>1325</v>
      </c>
      <c r="S1255" s="785" t="s">
        <v>3124</v>
      </c>
      <c r="T1255" s="785" t="s">
        <v>2970</v>
      </c>
      <c r="U1255" s="785" t="s">
        <v>17946</v>
      </c>
      <c r="V1255" s="785" t="s">
        <v>17940</v>
      </c>
      <c r="W1255" s="785" t="s">
        <v>8491</v>
      </c>
      <c r="X1255" s="785" t="s">
        <v>17856</v>
      </c>
      <c r="Y1255" s="615" t="str">
        <f t="shared" si="19"/>
        <v>Michael Munuve</v>
      </c>
      <c r="Z1255" s="785" t="s">
        <v>17857</v>
      </c>
      <c r="AA1255" s="785" t="s">
        <v>5464</v>
      </c>
      <c r="AB1255" s="785" t="s">
        <v>5504</v>
      </c>
      <c r="AC1255" s="785" t="s">
        <v>2617</v>
      </c>
      <c r="AD1255" s="786">
        <v>43904</v>
      </c>
    </row>
    <row r="1256" spans="1:30" ht="15.75">
      <c r="A1256" s="785" t="s">
        <v>4301</v>
      </c>
      <c r="B1256" s="785" t="s">
        <v>12049</v>
      </c>
      <c r="C1256" s="785" t="s">
        <v>4379</v>
      </c>
      <c r="D1256" s="785" t="s">
        <v>2598</v>
      </c>
      <c r="E1256" s="785" t="s">
        <v>12050</v>
      </c>
      <c r="F1256" s="786">
        <v>43888</v>
      </c>
      <c r="G1256" s="785" t="s">
        <v>12051</v>
      </c>
      <c r="H1256" s="786">
        <v>43903</v>
      </c>
      <c r="I1256" s="785" t="s">
        <v>12052</v>
      </c>
      <c r="J1256" s="785" t="s">
        <v>629</v>
      </c>
      <c r="K1256" s="785" t="s">
        <v>12053</v>
      </c>
      <c r="L1256" s="785" t="s">
        <v>12054</v>
      </c>
      <c r="M1256" s="785"/>
      <c r="N1256" s="785"/>
      <c r="O1256" s="785"/>
      <c r="P1256" s="787">
        <v>36.980260999999999</v>
      </c>
      <c r="Q1256" s="787">
        <v>0.629054</v>
      </c>
      <c r="R1256" s="785" t="s">
        <v>12031</v>
      </c>
      <c r="S1256" s="785" t="s">
        <v>12031</v>
      </c>
      <c r="T1256" s="785" t="s">
        <v>12031</v>
      </c>
      <c r="U1256" s="785" t="s">
        <v>12055</v>
      </c>
      <c r="V1256" s="785" t="s">
        <v>2673</v>
      </c>
      <c r="W1256" s="785" t="s">
        <v>2608</v>
      </c>
      <c r="X1256" s="785" t="s">
        <v>3179</v>
      </c>
      <c r="Y1256" s="615" t="str">
        <f t="shared" si="19"/>
        <v>James Musyoka</v>
      </c>
      <c r="Z1256" s="785" t="s">
        <v>6002</v>
      </c>
      <c r="AA1256" s="785" t="s">
        <v>5464</v>
      </c>
      <c r="AB1256" s="785" t="s">
        <v>2609</v>
      </c>
      <c r="AC1256" s="785" t="s">
        <v>2610</v>
      </c>
      <c r="AD1256" s="786">
        <v>43888</v>
      </c>
    </row>
    <row r="1257" spans="1:30" ht="15.75">
      <c r="A1257" s="785" t="s">
        <v>4301</v>
      </c>
      <c r="B1257" s="785" t="s">
        <v>31361</v>
      </c>
      <c r="C1257" s="785" t="s">
        <v>4379</v>
      </c>
      <c r="D1257" s="785" t="s">
        <v>4418</v>
      </c>
      <c r="E1257" s="785" t="s">
        <v>11559</v>
      </c>
      <c r="F1257" s="786">
        <v>43881</v>
      </c>
      <c r="G1257" s="785" t="s">
        <v>12051</v>
      </c>
      <c r="H1257" s="786">
        <v>43903</v>
      </c>
      <c r="I1257" s="785" t="s">
        <v>31362</v>
      </c>
      <c r="J1257" s="785" t="s">
        <v>629</v>
      </c>
      <c r="K1257" s="785" t="s">
        <v>31363</v>
      </c>
      <c r="L1257" s="785" t="s">
        <v>31364</v>
      </c>
      <c r="M1257" s="785"/>
      <c r="N1257" s="785"/>
      <c r="O1257" s="785"/>
      <c r="P1257" s="787">
        <v>36.549508000000003</v>
      </c>
      <c r="Q1257" s="787">
        <v>-0.84113899999999997</v>
      </c>
      <c r="R1257" s="785" t="s">
        <v>695</v>
      </c>
      <c r="S1257" s="785" t="s">
        <v>1996</v>
      </c>
      <c r="T1257" s="785" t="s">
        <v>1996</v>
      </c>
      <c r="U1257" s="785" t="s">
        <v>3337</v>
      </c>
      <c r="V1257" s="785" t="s">
        <v>3004</v>
      </c>
      <c r="W1257" s="785" t="s">
        <v>2615</v>
      </c>
      <c r="X1257" s="785"/>
      <c r="Y1257" s="615" t="str">
        <f t="shared" si="19"/>
        <v>Takamoto Biogas</v>
      </c>
      <c r="Z1257" s="785" t="s">
        <v>2599</v>
      </c>
      <c r="AA1257" s="785" t="s">
        <v>5464</v>
      </c>
      <c r="AB1257" s="785" t="s">
        <v>2683</v>
      </c>
      <c r="AC1257" s="785" t="s">
        <v>2606</v>
      </c>
      <c r="AD1257" s="786">
        <v>43917</v>
      </c>
    </row>
    <row r="1258" spans="1:30" ht="15.75">
      <c r="A1258" s="785" t="s">
        <v>4301</v>
      </c>
      <c r="B1258" s="785" t="s">
        <v>19270</v>
      </c>
      <c r="C1258" s="785" t="s">
        <v>4303</v>
      </c>
      <c r="D1258" s="785" t="s">
        <v>2599</v>
      </c>
      <c r="E1258" s="785" t="s">
        <v>10907</v>
      </c>
      <c r="F1258" s="786">
        <v>43902</v>
      </c>
      <c r="G1258" s="785" t="s">
        <v>10907</v>
      </c>
      <c r="H1258" s="786">
        <v>43902</v>
      </c>
      <c r="I1258" s="785" t="s">
        <v>19271</v>
      </c>
      <c r="J1258" s="785" t="s">
        <v>629</v>
      </c>
      <c r="K1258" s="785" t="s">
        <v>19272</v>
      </c>
      <c r="L1258" s="785" t="s">
        <v>19273</v>
      </c>
      <c r="M1258" s="785"/>
      <c r="N1258" s="785"/>
      <c r="O1258" s="785"/>
      <c r="P1258" s="787">
        <v>35.117342999999998</v>
      </c>
      <c r="Q1258" s="787">
        <v>1.0211680000000001</v>
      </c>
      <c r="R1258" s="785" t="s">
        <v>1189</v>
      </c>
      <c r="S1258" s="785" t="s">
        <v>1494</v>
      </c>
      <c r="T1258" s="785" t="s">
        <v>19274</v>
      </c>
      <c r="U1258" s="785" t="s">
        <v>19275</v>
      </c>
      <c r="V1258" s="785" t="s">
        <v>2855</v>
      </c>
      <c r="W1258" s="785" t="s">
        <v>19232</v>
      </c>
      <c r="X1258" s="785" t="s">
        <v>3568</v>
      </c>
      <c r="Y1258" s="615" t="str">
        <f t="shared" si="19"/>
        <v>Pafasi  Enterprise</v>
      </c>
      <c r="Z1258" s="785" t="s">
        <v>19233</v>
      </c>
      <c r="AA1258" s="785" t="s">
        <v>4349</v>
      </c>
      <c r="AB1258" s="785" t="s">
        <v>2683</v>
      </c>
      <c r="AC1258" s="785" t="s">
        <v>2606</v>
      </c>
      <c r="AD1258" s="786">
        <v>43902</v>
      </c>
    </row>
    <row r="1259" spans="1:30" ht="15.75">
      <c r="A1259" s="785" t="s">
        <v>4301</v>
      </c>
      <c r="B1259" s="785" t="s">
        <v>25917</v>
      </c>
      <c r="C1259" s="785" t="s">
        <v>4379</v>
      </c>
      <c r="D1259" s="785" t="s">
        <v>2598</v>
      </c>
      <c r="E1259" s="785" t="s">
        <v>5272</v>
      </c>
      <c r="F1259" s="786">
        <v>43895</v>
      </c>
      <c r="G1259" s="785" t="s">
        <v>10907</v>
      </c>
      <c r="H1259" s="786">
        <v>43902</v>
      </c>
      <c r="I1259" s="785" t="s">
        <v>25918</v>
      </c>
      <c r="J1259" s="785" t="s">
        <v>629</v>
      </c>
      <c r="K1259" s="785" t="s">
        <v>25919</v>
      </c>
      <c r="L1259" s="785" t="s">
        <v>25920</v>
      </c>
      <c r="M1259" s="785"/>
      <c r="N1259" s="785"/>
      <c r="O1259" s="785"/>
      <c r="P1259" s="787">
        <v>35.237017000000002</v>
      </c>
      <c r="Q1259" s="787">
        <v>-0.12909699999999999</v>
      </c>
      <c r="R1259" s="785" t="s">
        <v>1575</v>
      </c>
      <c r="S1259" s="785" t="s">
        <v>3468</v>
      </c>
      <c r="T1259" s="785" t="s">
        <v>25921</v>
      </c>
      <c r="U1259" s="785" t="s">
        <v>25922</v>
      </c>
      <c r="V1259" s="785" t="s">
        <v>6015</v>
      </c>
      <c r="W1259" s="785" t="s">
        <v>2608</v>
      </c>
      <c r="X1259" s="785" t="s">
        <v>25607</v>
      </c>
      <c r="Y1259" s="615" t="str">
        <f t="shared" si="19"/>
        <v>Zadock</v>
      </c>
      <c r="Z1259" s="785" t="s">
        <v>25923</v>
      </c>
      <c r="AA1259" s="785" t="s">
        <v>5464</v>
      </c>
      <c r="AB1259" s="785" t="s">
        <v>2609</v>
      </c>
      <c r="AC1259" s="785" t="s">
        <v>2610</v>
      </c>
      <c r="AD1259" s="786">
        <v>43897</v>
      </c>
    </row>
    <row r="1260" spans="1:30" ht="15.75">
      <c r="A1260" s="785" t="s">
        <v>4301</v>
      </c>
      <c r="B1260" s="785" t="s">
        <v>20188</v>
      </c>
      <c r="C1260" s="785" t="s">
        <v>4303</v>
      </c>
      <c r="D1260" s="785" t="s">
        <v>2599</v>
      </c>
      <c r="E1260" s="785" t="s">
        <v>18988</v>
      </c>
      <c r="F1260" s="786">
        <v>43839</v>
      </c>
      <c r="G1260" s="785" t="s">
        <v>20189</v>
      </c>
      <c r="H1260" s="786">
        <v>43901</v>
      </c>
      <c r="I1260" s="785" t="s">
        <v>20190</v>
      </c>
      <c r="J1260" s="785" t="s">
        <v>627</v>
      </c>
      <c r="K1260" s="785" t="s">
        <v>20191</v>
      </c>
      <c r="L1260" s="785" t="s">
        <v>20192</v>
      </c>
      <c r="M1260" s="785"/>
      <c r="N1260" s="785"/>
      <c r="O1260" s="785"/>
      <c r="P1260" s="787">
        <v>35.125857000000003</v>
      </c>
      <c r="Q1260" s="787">
        <v>-0.62918099999999999</v>
      </c>
      <c r="R1260" s="785" t="s">
        <v>2053</v>
      </c>
      <c r="S1260" s="785" t="s">
        <v>2098</v>
      </c>
      <c r="T1260" s="785" t="s">
        <v>20193</v>
      </c>
      <c r="U1260" s="785" t="s">
        <v>20194</v>
      </c>
      <c r="V1260" s="785" t="s">
        <v>4038</v>
      </c>
      <c r="W1260" s="785" t="s">
        <v>3314</v>
      </c>
      <c r="X1260" s="785" t="s">
        <v>3314</v>
      </c>
      <c r="Y1260" s="615" t="str">
        <f t="shared" si="19"/>
        <v>Philip Kiget</v>
      </c>
      <c r="Z1260" s="785" t="s">
        <v>20053</v>
      </c>
      <c r="AA1260" s="785" t="s">
        <v>4314</v>
      </c>
      <c r="AB1260" s="785" t="s">
        <v>2683</v>
      </c>
      <c r="AC1260" s="785" t="s">
        <v>2606</v>
      </c>
      <c r="AD1260" s="786">
        <v>43903</v>
      </c>
    </row>
    <row r="1261" spans="1:30" ht="15.75">
      <c r="A1261" s="785" t="s">
        <v>4301</v>
      </c>
      <c r="B1261" s="785" t="s">
        <v>21910</v>
      </c>
      <c r="C1261" s="785" t="s">
        <v>4379</v>
      </c>
      <c r="D1261" s="785" t="s">
        <v>2598</v>
      </c>
      <c r="E1261" s="785" t="s">
        <v>21911</v>
      </c>
      <c r="F1261" s="786">
        <v>43851</v>
      </c>
      <c r="G1261" s="785" t="s">
        <v>20189</v>
      </c>
      <c r="H1261" s="786">
        <v>43901</v>
      </c>
      <c r="I1261" s="785" t="s">
        <v>21912</v>
      </c>
      <c r="J1261" s="785" t="s">
        <v>629</v>
      </c>
      <c r="K1261" s="785" t="s">
        <v>21913</v>
      </c>
      <c r="L1261" s="785" t="s">
        <v>21914</v>
      </c>
      <c r="M1261" s="785"/>
      <c r="N1261" s="785"/>
      <c r="O1261" s="785"/>
      <c r="P1261" s="787">
        <v>39.855499999999999</v>
      </c>
      <c r="Q1261" s="787">
        <v>-3.7010749999999999</v>
      </c>
      <c r="R1261" s="785" t="s">
        <v>1671</v>
      </c>
      <c r="S1261" s="785" t="s">
        <v>3084</v>
      </c>
      <c r="T1261" s="785" t="s">
        <v>1671</v>
      </c>
      <c r="U1261" s="785" t="s">
        <v>18172</v>
      </c>
      <c r="V1261" s="785">
        <v>12</v>
      </c>
      <c r="W1261" s="785" t="s">
        <v>3512</v>
      </c>
      <c r="X1261" s="785" t="s">
        <v>3512</v>
      </c>
      <c r="Y1261" s="615" t="str">
        <f t="shared" si="19"/>
        <v>Samson Sirya</v>
      </c>
      <c r="Z1261" s="785" t="s">
        <v>21860</v>
      </c>
      <c r="AA1261" s="785" t="s">
        <v>4314</v>
      </c>
      <c r="AB1261" s="785" t="s">
        <v>2605</v>
      </c>
      <c r="AC1261" s="785" t="s">
        <v>2606</v>
      </c>
      <c r="AD1261" s="786">
        <v>43902</v>
      </c>
    </row>
    <row r="1262" spans="1:30" ht="15.75">
      <c r="A1262" s="785" t="s">
        <v>4301</v>
      </c>
      <c r="B1262" s="785" t="s">
        <v>12067</v>
      </c>
      <c r="C1262" s="785" t="s">
        <v>4379</v>
      </c>
      <c r="D1262" s="785" t="s">
        <v>2598</v>
      </c>
      <c r="E1262" s="785" t="s">
        <v>12027</v>
      </c>
      <c r="F1262" s="786">
        <v>43890</v>
      </c>
      <c r="G1262" s="785" t="s">
        <v>8434</v>
      </c>
      <c r="H1262" s="786">
        <v>43900</v>
      </c>
      <c r="I1262" s="785" t="s">
        <v>12068</v>
      </c>
      <c r="J1262" s="785" t="s">
        <v>627</v>
      </c>
      <c r="K1262" s="785" t="s">
        <v>2612</v>
      </c>
      <c r="L1262" s="785" t="s">
        <v>12069</v>
      </c>
      <c r="M1262" s="785"/>
      <c r="N1262" s="785"/>
      <c r="O1262" s="785"/>
      <c r="P1262" s="787">
        <v>36.944329000000003</v>
      </c>
      <c r="Q1262" s="787">
        <v>0.60612299999999997</v>
      </c>
      <c r="R1262" s="785" t="s">
        <v>12031</v>
      </c>
      <c r="S1262" s="785" t="s">
        <v>12031</v>
      </c>
      <c r="T1262" s="785" t="s">
        <v>12031</v>
      </c>
      <c r="U1262" s="785" t="s">
        <v>12070</v>
      </c>
      <c r="V1262" s="785" t="s">
        <v>2673</v>
      </c>
      <c r="W1262" s="785" t="s">
        <v>2608</v>
      </c>
      <c r="X1262" s="785" t="s">
        <v>3179</v>
      </c>
      <c r="Y1262" s="615" t="str">
        <f t="shared" si="19"/>
        <v>James Musyoka</v>
      </c>
      <c r="Z1262" s="785" t="s">
        <v>6002</v>
      </c>
      <c r="AA1262" s="785" t="s">
        <v>5464</v>
      </c>
      <c r="AB1262" s="785" t="s">
        <v>2609</v>
      </c>
      <c r="AC1262" s="785" t="s">
        <v>2610</v>
      </c>
      <c r="AD1262" s="786">
        <v>43890</v>
      </c>
    </row>
    <row r="1263" spans="1:30" ht="15.75">
      <c r="A1263" s="785" t="s">
        <v>4301</v>
      </c>
      <c r="B1263" s="785" t="s">
        <v>14295</v>
      </c>
      <c r="C1263" s="785" t="s">
        <v>4303</v>
      </c>
      <c r="D1263" s="785" t="s">
        <v>2599</v>
      </c>
      <c r="E1263" s="785" t="s">
        <v>8133</v>
      </c>
      <c r="F1263" s="786">
        <v>43871</v>
      </c>
      <c r="G1263" s="785" t="s">
        <v>8434</v>
      </c>
      <c r="H1263" s="786">
        <v>43900</v>
      </c>
      <c r="I1263" s="785" t="s">
        <v>14296</v>
      </c>
      <c r="J1263" s="785" t="s">
        <v>627</v>
      </c>
      <c r="K1263" s="785" t="s">
        <v>14297</v>
      </c>
      <c r="L1263" s="785" t="s">
        <v>14298</v>
      </c>
      <c r="M1263" s="785"/>
      <c r="N1263" s="785"/>
      <c r="O1263" s="785"/>
      <c r="P1263" s="787">
        <v>37.620955000000002</v>
      </c>
      <c r="Q1263" s="787">
        <v>-0.23583299999999999</v>
      </c>
      <c r="R1263" s="785" t="s">
        <v>1266</v>
      </c>
      <c r="S1263" s="785" t="s">
        <v>1267</v>
      </c>
      <c r="T1263" s="785" t="s">
        <v>2636</v>
      </c>
      <c r="U1263" s="785" t="s">
        <v>5177</v>
      </c>
      <c r="V1263" s="785" t="s">
        <v>2855</v>
      </c>
      <c r="W1263" s="785" t="s">
        <v>3253</v>
      </c>
      <c r="X1263" s="785" t="s">
        <v>14284</v>
      </c>
      <c r="Y1263" s="615" t="str">
        <f t="shared" si="19"/>
        <v>John Kirimi</v>
      </c>
      <c r="Z1263" s="785" t="s">
        <v>14299</v>
      </c>
      <c r="AA1263" s="785" t="s">
        <v>4349</v>
      </c>
      <c r="AB1263" s="785" t="s">
        <v>2683</v>
      </c>
      <c r="AC1263" s="785" t="s">
        <v>2606</v>
      </c>
      <c r="AD1263" s="786">
        <v>43940</v>
      </c>
    </row>
    <row r="1264" spans="1:30" ht="15.75">
      <c r="A1264" s="785" t="s">
        <v>4301</v>
      </c>
      <c r="B1264" s="785" t="s">
        <v>20447</v>
      </c>
      <c r="C1264" s="785" t="s">
        <v>4303</v>
      </c>
      <c r="D1264" s="785" t="s">
        <v>2599</v>
      </c>
      <c r="E1264" s="785" t="s">
        <v>8120</v>
      </c>
      <c r="F1264" s="786">
        <v>43811</v>
      </c>
      <c r="G1264" s="785" t="s">
        <v>8434</v>
      </c>
      <c r="H1264" s="786">
        <v>43900</v>
      </c>
      <c r="I1264" s="785" t="s">
        <v>20448</v>
      </c>
      <c r="J1264" s="785" t="s">
        <v>629</v>
      </c>
      <c r="K1264" s="785" t="s">
        <v>20449</v>
      </c>
      <c r="L1264" s="785" t="s">
        <v>20450</v>
      </c>
      <c r="M1264" s="785"/>
      <c r="N1264" s="785"/>
      <c r="O1264" s="785"/>
      <c r="P1264" s="787">
        <v>35.173740000000002</v>
      </c>
      <c r="Q1264" s="787">
        <v>-0.66966099999999995</v>
      </c>
      <c r="R1264" s="785" t="s">
        <v>1623</v>
      </c>
      <c r="S1264" s="785" t="s">
        <v>3371</v>
      </c>
      <c r="T1264" s="785" t="s">
        <v>7373</v>
      </c>
      <c r="U1264" s="785" t="s">
        <v>20416</v>
      </c>
      <c r="V1264" s="785" t="s">
        <v>6703</v>
      </c>
      <c r="W1264" s="785" t="s">
        <v>2760</v>
      </c>
      <c r="X1264" s="785" t="s">
        <v>2760</v>
      </c>
      <c r="Y1264" s="615" t="str">
        <f t="shared" si="19"/>
        <v>Philip Kurgat</v>
      </c>
      <c r="Z1264" s="785" t="s">
        <v>20282</v>
      </c>
      <c r="AA1264" s="785" t="s">
        <v>4314</v>
      </c>
      <c r="AB1264" s="785" t="s">
        <v>2683</v>
      </c>
      <c r="AC1264" s="785" t="s">
        <v>2606</v>
      </c>
      <c r="AD1264" s="786">
        <v>43903</v>
      </c>
    </row>
    <row r="1265" spans="1:30" ht="15.75">
      <c r="A1265" s="785" t="s">
        <v>4301</v>
      </c>
      <c r="B1265" s="785" t="s">
        <v>12056</v>
      </c>
      <c r="C1265" s="785" t="s">
        <v>4379</v>
      </c>
      <c r="D1265" s="785" t="s">
        <v>2598</v>
      </c>
      <c r="E1265" s="785" t="s">
        <v>7757</v>
      </c>
      <c r="F1265" s="786">
        <v>43889</v>
      </c>
      <c r="G1265" s="785" t="s">
        <v>12057</v>
      </c>
      <c r="H1265" s="786">
        <v>43899</v>
      </c>
      <c r="I1265" s="785" t="s">
        <v>12058</v>
      </c>
      <c r="J1265" s="785" t="s">
        <v>629</v>
      </c>
      <c r="K1265" s="785" t="s">
        <v>12059</v>
      </c>
      <c r="L1265" s="785" t="s">
        <v>12060</v>
      </c>
      <c r="M1265" s="785"/>
      <c r="N1265" s="785"/>
      <c r="O1265" s="785"/>
      <c r="P1265" s="787">
        <v>36.97025</v>
      </c>
      <c r="Q1265" s="787">
        <v>0.61242099999999999</v>
      </c>
      <c r="R1265" s="785" t="s">
        <v>12031</v>
      </c>
      <c r="S1265" s="785" t="s">
        <v>12031</v>
      </c>
      <c r="T1265" s="785" t="s">
        <v>12031</v>
      </c>
      <c r="U1265" s="785" t="s">
        <v>12061</v>
      </c>
      <c r="V1265" s="785" t="s">
        <v>2673</v>
      </c>
      <c r="W1265" s="785" t="s">
        <v>2608</v>
      </c>
      <c r="X1265" s="785" t="s">
        <v>3179</v>
      </c>
      <c r="Y1265" s="615" t="str">
        <f t="shared" si="19"/>
        <v>James Musyoka</v>
      </c>
      <c r="Z1265" s="785" t="s">
        <v>6002</v>
      </c>
      <c r="AA1265" s="785" t="s">
        <v>5464</v>
      </c>
      <c r="AB1265" s="785" t="s">
        <v>2609</v>
      </c>
      <c r="AC1265" s="785" t="s">
        <v>2610</v>
      </c>
      <c r="AD1265" s="786">
        <v>43889</v>
      </c>
    </row>
    <row r="1266" spans="1:30" ht="15.75">
      <c r="A1266" s="785" t="s">
        <v>4301</v>
      </c>
      <c r="B1266" s="785" t="s">
        <v>14863</v>
      </c>
      <c r="C1266" s="785" t="s">
        <v>4303</v>
      </c>
      <c r="D1266" s="785" t="s">
        <v>2599</v>
      </c>
      <c r="E1266" s="785" t="s">
        <v>6154</v>
      </c>
      <c r="F1266" s="786">
        <v>43883</v>
      </c>
      <c r="G1266" s="785" t="s">
        <v>14864</v>
      </c>
      <c r="H1266" s="786">
        <v>43898</v>
      </c>
      <c r="I1266" s="785" t="s">
        <v>14865</v>
      </c>
      <c r="J1266" s="785" t="s">
        <v>627</v>
      </c>
      <c r="K1266" s="785" t="s">
        <v>2612</v>
      </c>
      <c r="L1266" s="785" t="s">
        <v>14866</v>
      </c>
      <c r="M1266" s="785"/>
      <c r="N1266" s="785"/>
      <c r="O1266" s="785"/>
      <c r="P1266" s="787">
        <v>36.872999</v>
      </c>
      <c r="Q1266" s="787">
        <v>-1.0829850000000001</v>
      </c>
      <c r="R1266" s="785" t="s">
        <v>821</v>
      </c>
      <c r="S1266" s="785" t="s">
        <v>871</v>
      </c>
      <c r="T1266" s="785" t="s">
        <v>10339</v>
      </c>
      <c r="U1266" s="785" t="s">
        <v>14867</v>
      </c>
      <c r="V1266" s="785" t="s">
        <v>2855</v>
      </c>
      <c r="W1266" s="785" t="s">
        <v>2714</v>
      </c>
      <c r="X1266" s="785" t="s">
        <v>2714</v>
      </c>
      <c r="Y1266" s="615" t="str">
        <f t="shared" si="19"/>
        <v>Joseph Ndua Tatu</v>
      </c>
      <c r="Z1266" s="785" t="s">
        <v>14824</v>
      </c>
      <c r="AA1266" s="785" t="s">
        <v>4314</v>
      </c>
      <c r="AB1266" s="785" t="s">
        <v>2605</v>
      </c>
      <c r="AC1266" s="785" t="s">
        <v>2606</v>
      </c>
      <c r="AD1266" s="786">
        <v>43928</v>
      </c>
    </row>
    <row r="1267" spans="1:30" ht="15.75">
      <c r="A1267" s="785" t="s">
        <v>4301</v>
      </c>
      <c r="B1267" s="785" t="s">
        <v>12037</v>
      </c>
      <c r="C1267" s="785" t="s">
        <v>4379</v>
      </c>
      <c r="D1267" s="785" t="s">
        <v>2598</v>
      </c>
      <c r="E1267" s="785" t="s">
        <v>12038</v>
      </c>
      <c r="F1267" s="786">
        <v>43887</v>
      </c>
      <c r="G1267" s="785" t="s">
        <v>12039</v>
      </c>
      <c r="H1267" s="786">
        <v>43896</v>
      </c>
      <c r="I1267" s="785" t="s">
        <v>12040</v>
      </c>
      <c r="J1267" s="785" t="s">
        <v>627</v>
      </c>
      <c r="K1267" s="785" t="s">
        <v>12041</v>
      </c>
      <c r="L1267" s="785" t="s">
        <v>12042</v>
      </c>
      <c r="M1267" s="785"/>
      <c r="N1267" s="785"/>
      <c r="O1267" s="785"/>
      <c r="P1267" s="787">
        <v>36.978757999999999</v>
      </c>
      <c r="Q1267" s="787">
        <v>0.61765499999999995</v>
      </c>
      <c r="R1267" s="785" t="s">
        <v>12031</v>
      </c>
      <c r="S1267" s="785" t="s">
        <v>12031</v>
      </c>
      <c r="T1267" s="785" t="s">
        <v>12031</v>
      </c>
      <c r="U1267" s="785" t="s">
        <v>12043</v>
      </c>
      <c r="V1267" s="785" t="s">
        <v>2673</v>
      </c>
      <c r="W1267" s="785" t="s">
        <v>2608</v>
      </c>
      <c r="X1267" s="785" t="s">
        <v>3179</v>
      </c>
      <c r="Y1267" s="615" t="str">
        <f t="shared" si="19"/>
        <v>James Musyoka</v>
      </c>
      <c r="Z1267" s="785" t="s">
        <v>11988</v>
      </c>
      <c r="AA1267" s="785" t="s">
        <v>5464</v>
      </c>
      <c r="AB1267" s="785" t="s">
        <v>2609</v>
      </c>
      <c r="AC1267" s="785" t="s">
        <v>2610</v>
      </c>
      <c r="AD1267" s="786">
        <v>43887</v>
      </c>
    </row>
    <row r="1268" spans="1:30" ht="15.75">
      <c r="A1268" s="785" t="s">
        <v>4301</v>
      </c>
      <c r="B1268" s="785" t="s">
        <v>16836</v>
      </c>
      <c r="C1268" s="785" t="s">
        <v>4303</v>
      </c>
      <c r="D1268" s="785" t="s">
        <v>2599</v>
      </c>
      <c r="E1268" s="785" t="s">
        <v>16837</v>
      </c>
      <c r="F1268" s="786">
        <v>43844</v>
      </c>
      <c r="G1268" s="785" t="s">
        <v>12039</v>
      </c>
      <c r="H1268" s="786">
        <v>43896</v>
      </c>
      <c r="I1268" s="785" t="s">
        <v>16838</v>
      </c>
      <c r="J1268" s="785" t="s">
        <v>627</v>
      </c>
      <c r="K1268" s="785" t="s">
        <v>2612</v>
      </c>
      <c r="L1268" s="785" t="s">
        <v>16839</v>
      </c>
      <c r="M1268" s="785"/>
      <c r="N1268" s="785"/>
      <c r="O1268" s="785"/>
      <c r="P1268" s="787">
        <v>35.321820000000002</v>
      </c>
      <c r="Q1268" s="787">
        <v>0.525752</v>
      </c>
      <c r="R1268" s="785" t="s">
        <v>893</v>
      </c>
      <c r="S1268" s="785" t="s">
        <v>1356</v>
      </c>
      <c r="T1268" s="785" t="s">
        <v>1356</v>
      </c>
      <c r="U1268" s="785" t="s">
        <v>16840</v>
      </c>
      <c r="V1268" s="785" t="s">
        <v>3070</v>
      </c>
      <c r="W1268" s="785" t="s">
        <v>3226</v>
      </c>
      <c r="X1268" s="785" t="s">
        <v>3226</v>
      </c>
      <c r="Y1268" s="615" t="str">
        <f t="shared" si="19"/>
        <v>Lilian Lelei</v>
      </c>
      <c r="Z1268" s="785" t="s">
        <v>2599</v>
      </c>
      <c r="AA1268" s="785" t="s">
        <v>4314</v>
      </c>
      <c r="AB1268" s="785" t="s">
        <v>2605</v>
      </c>
      <c r="AC1268" s="785" t="s">
        <v>2606</v>
      </c>
      <c r="AD1268" s="786">
        <v>43944</v>
      </c>
    </row>
    <row r="1269" spans="1:30" ht="15.75">
      <c r="A1269" s="785" t="s">
        <v>4301</v>
      </c>
      <c r="B1269" s="785" t="s">
        <v>18968</v>
      </c>
      <c r="C1269" s="785" t="s">
        <v>4303</v>
      </c>
      <c r="D1269" s="785" t="s">
        <v>2599</v>
      </c>
      <c r="E1269" s="785" t="s">
        <v>18969</v>
      </c>
      <c r="F1269" s="786">
        <v>43868</v>
      </c>
      <c r="G1269" s="785" t="s">
        <v>12039</v>
      </c>
      <c r="H1269" s="786">
        <v>43896</v>
      </c>
      <c r="I1269" s="785" t="s">
        <v>18970</v>
      </c>
      <c r="J1269" s="785" t="s">
        <v>627</v>
      </c>
      <c r="K1269" s="785" t="s">
        <v>2612</v>
      </c>
      <c r="L1269" s="785" t="s">
        <v>18971</v>
      </c>
      <c r="M1269" s="785" t="s">
        <v>18972</v>
      </c>
      <c r="N1269" s="785"/>
      <c r="O1269" s="785"/>
      <c r="P1269" s="787">
        <v>36.893158</v>
      </c>
      <c r="Q1269" s="787">
        <v>-0.86737699999999995</v>
      </c>
      <c r="R1269" s="785" t="s">
        <v>1030</v>
      </c>
      <c r="S1269" s="785" t="s">
        <v>1031</v>
      </c>
      <c r="T1269" s="785" t="s">
        <v>3432</v>
      </c>
      <c r="U1269" s="785" t="s">
        <v>3930</v>
      </c>
      <c r="V1269" s="785">
        <v>8</v>
      </c>
      <c r="W1269" s="785" t="s">
        <v>2939</v>
      </c>
      <c r="X1269" s="785" t="s">
        <v>2939</v>
      </c>
      <c r="Y1269" s="615" t="str">
        <f t="shared" si="19"/>
        <v>Nixon Kariuki Gaichuru</v>
      </c>
      <c r="Z1269" s="785" t="s">
        <v>18921</v>
      </c>
      <c r="AA1269" s="785" t="s">
        <v>4314</v>
      </c>
      <c r="AB1269" s="785" t="s">
        <v>2605</v>
      </c>
      <c r="AC1269" s="785" t="s">
        <v>2606</v>
      </c>
      <c r="AD1269" s="786">
        <v>43899</v>
      </c>
    </row>
    <row r="1270" spans="1:30" ht="15.75">
      <c r="A1270" s="785" t="s">
        <v>4301</v>
      </c>
      <c r="B1270" s="785" t="s">
        <v>26162</v>
      </c>
      <c r="C1270" s="785" t="s">
        <v>4303</v>
      </c>
      <c r="D1270" s="785" t="s">
        <v>2599</v>
      </c>
      <c r="E1270" s="785" t="s">
        <v>23324</v>
      </c>
      <c r="F1270" s="786">
        <v>43760</v>
      </c>
      <c r="G1270" s="785" t="s">
        <v>12039</v>
      </c>
      <c r="H1270" s="786">
        <v>43896</v>
      </c>
      <c r="I1270" s="785" t="s">
        <v>26163</v>
      </c>
      <c r="J1270" s="785" t="s">
        <v>627</v>
      </c>
      <c r="K1270" s="785" t="s">
        <v>26164</v>
      </c>
      <c r="L1270" s="785" t="s">
        <v>26165</v>
      </c>
      <c r="M1270" s="785"/>
      <c r="N1270" s="785"/>
      <c r="O1270" s="785" t="s">
        <v>26166</v>
      </c>
      <c r="P1270" s="787">
        <v>35.389212999999998</v>
      </c>
      <c r="Q1270" s="787">
        <v>-0.17413200000000001</v>
      </c>
      <c r="R1270" s="785" t="s">
        <v>2053</v>
      </c>
      <c r="S1270" s="785" t="s">
        <v>2715</v>
      </c>
      <c r="T1270" s="785" t="s">
        <v>4310</v>
      </c>
      <c r="U1270" s="785" t="s">
        <v>26161</v>
      </c>
      <c r="V1270" s="785">
        <v>4</v>
      </c>
      <c r="W1270" s="785" t="s">
        <v>10353</v>
      </c>
      <c r="X1270" s="785"/>
      <c r="Y1270" s="615" t="str">
        <f t="shared" si="19"/>
        <v>Geoffrey Ngeno</v>
      </c>
      <c r="Z1270" s="785" t="s">
        <v>2599</v>
      </c>
      <c r="AA1270" s="785" t="s">
        <v>4314</v>
      </c>
      <c r="AB1270" s="785" t="s">
        <v>2683</v>
      </c>
      <c r="AC1270" s="785" t="s">
        <v>2606</v>
      </c>
      <c r="AD1270" s="786">
        <v>44158</v>
      </c>
    </row>
    <row r="1271" spans="1:30" ht="15.75">
      <c r="A1271" s="785" t="s">
        <v>4301</v>
      </c>
      <c r="B1271" s="785" t="s">
        <v>5270</v>
      </c>
      <c r="C1271" s="785" t="s">
        <v>4303</v>
      </c>
      <c r="D1271" s="785" t="s">
        <v>2599</v>
      </c>
      <c r="E1271" s="785" t="s">
        <v>5271</v>
      </c>
      <c r="F1271" s="786">
        <v>43858</v>
      </c>
      <c r="G1271" s="785" t="s">
        <v>5272</v>
      </c>
      <c r="H1271" s="786">
        <v>43895</v>
      </c>
      <c r="I1271" s="785" t="s">
        <v>5273</v>
      </c>
      <c r="J1271" s="785" t="s">
        <v>629</v>
      </c>
      <c r="K1271" s="785" t="s">
        <v>5274</v>
      </c>
      <c r="L1271" s="785" t="s">
        <v>5275</v>
      </c>
      <c r="M1271" s="785"/>
      <c r="N1271" s="785"/>
      <c r="O1271" s="785" t="s">
        <v>5276</v>
      </c>
      <c r="P1271" s="787">
        <v>36.103074999999997</v>
      </c>
      <c r="Q1271" s="787">
        <v>-0.26397500000000002</v>
      </c>
      <c r="R1271" s="785" t="s">
        <v>695</v>
      </c>
      <c r="S1271" s="785" t="s">
        <v>1204</v>
      </c>
      <c r="T1271" s="785" t="s">
        <v>1204</v>
      </c>
      <c r="U1271" s="785" t="s">
        <v>5277</v>
      </c>
      <c r="V1271" s="785" t="s">
        <v>2673</v>
      </c>
      <c r="W1271" s="785" t="s">
        <v>3416</v>
      </c>
      <c r="X1271" s="785" t="s">
        <v>3416</v>
      </c>
      <c r="Y1271" s="615" t="str">
        <f t="shared" si="19"/>
        <v>Anthony Ndungu Kamau</v>
      </c>
      <c r="Z1271" s="785" t="s">
        <v>5278</v>
      </c>
      <c r="AA1271" s="785" t="s">
        <v>4314</v>
      </c>
      <c r="AB1271" s="785" t="s">
        <v>2683</v>
      </c>
      <c r="AC1271" s="785" t="s">
        <v>2606</v>
      </c>
      <c r="AD1271" s="786">
        <v>43897</v>
      </c>
    </row>
    <row r="1272" spans="1:30" ht="15.75">
      <c r="A1272" s="785" t="s">
        <v>4301</v>
      </c>
      <c r="B1272" s="785" t="s">
        <v>21122</v>
      </c>
      <c r="C1272" s="785" t="s">
        <v>4303</v>
      </c>
      <c r="D1272" s="785" t="s">
        <v>2599</v>
      </c>
      <c r="E1272" s="785" t="s">
        <v>18969</v>
      </c>
      <c r="F1272" s="786">
        <v>43868</v>
      </c>
      <c r="G1272" s="785" t="s">
        <v>5272</v>
      </c>
      <c r="H1272" s="786">
        <v>43895</v>
      </c>
      <c r="I1272" s="785" t="s">
        <v>21123</v>
      </c>
      <c r="J1272" s="785" t="s">
        <v>629</v>
      </c>
      <c r="K1272" s="785" t="s">
        <v>21124</v>
      </c>
      <c r="L1272" s="785" t="s">
        <v>21125</v>
      </c>
      <c r="M1272" s="785"/>
      <c r="N1272" s="785"/>
      <c r="O1272" s="785"/>
      <c r="P1272" s="787">
        <v>36.015484999999998</v>
      </c>
      <c r="Q1272" s="787">
        <v>-0.31494299999999997</v>
      </c>
      <c r="R1272" s="785" t="s">
        <v>695</v>
      </c>
      <c r="S1272" s="785" t="s">
        <v>696</v>
      </c>
      <c r="T1272" s="785" t="s">
        <v>3160</v>
      </c>
      <c r="U1272" s="785" t="s">
        <v>21126</v>
      </c>
      <c r="V1272" s="785" t="s">
        <v>3004</v>
      </c>
      <c r="W1272" s="785" t="s">
        <v>21103</v>
      </c>
      <c r="X1272" s="785" t="s">
        <v>21104</v>
      </c>
      <c r="Y1272" s="615" t="str">
        <f t="shared" si="19"/>
        <v>Robert Ngetich</v>
      </c>
      <c r="Z1272" s="785" t="s">
        <v>21117</v>
      </c>
      <c r="AA1272" s="785" t="s">
        <v>4314</v>
      </c>
      <c r="AB1272" s="785" t="s">
        <v>2683</v>
      </c>
      <c r="AC1272" s="785" t="s">
        <v>2606</v>
      </c>
      <c r="AD1272" s="786">
        <v>43996</v>
      </c>
    </row>
    <row r="1273" spans="1:30" ht="15.75">
      <c r="A1273" s="785" t="s">
        <v>4301</v>
      </c>
      <c r="B1273" s="785" t="s">
        <v>21001</v>
      </c>
      <c r="C1273" s="785" t="s">
        <v>4303</v>
      </c>
      <c r="D1273" s="785" t="s">
        <v>2599</v>
      </c>
      <c r="E1273" s="785" t="s">
        <v>8231</v>
      </c>
      <c r="F1273" s="786">
        <v>43817</v>
      </c>
      <c r="G1273" s="785" t="s">
        <v>17942</v>
      </c>
      <c r="H1273" s="786">
        <v>43894</v>
      </c>
      <c r="I1273" s="785" t="s">
        <v>21002</v>
      </c>
      <c r="J1273" s="785" t="s">
        <v>629</v>
      </c>
      <c r="K1273" s="785" t="s">
        <v>2612</v>
      </c>
      <c r="L1273" s="785" t="s">
        <v>21003</v>
      </c>
      <c r="M1273" s="785"/>
      <c r="N1273" s="785"/>
      <c r="O1273" s="785"/>
      <c r="P1273" s="787">
        <v>36.935723000000003</v>
      </c>
      <c r="Q1273" s="787">
        <v>-1.4594750000000001</v>
      </c>
      <c r="R1273" s="785" t="s">
        <v>1325</v>
      </c>
      <c r="S1273" s="785" t="s">
        <v>3124</v>
      </c>
      <c r="T1273" s="785" t="s">
        <v>3259</v>
      </c>
      <c r="U1273" s="785" t="s">
        <v>3259</v>
      </c>
      <c r="V1273" s="785">
        <v>9</v>
      </c>
      <c r="W1273" s="785" t="s">
        <v>2608</v>
      </c>
      <c r="X1273" s="785" t="s">
        <v>2664</v>
      </c>
      <c r="Y1273" s="615" t="str">
        <f t="shared" si="19"/>
        <v>Robert</v>
      </c>
      <c r="Z1273" s="785" t="s">
        <v>10380</v>
      </c>
      <c r="AA1273" s="785" t="s">
        <v>5464</v>
      </c>
      <c r="AB1273" s="785" t="s">
        <v>2609</v>
      </c>
      <c r="AC1273" s="785" t="s">
        <v>2610</v>
      </c>
      <c r="AD1273" s="786">
        <v>43894</v>
      </c>
    </row>
    <row r="1274" spans="1:30" ht="15.75">
      <c r="A1274" s="785" t="s">
        <v>4301</v>
      </c>
      <c r="B1274" s="785" t="s">
        <v>11157</v>
      </c>
      <c r="C1274" s="785" t="s">
        <v>4303</v>
      </c>
      <c r="D1274" s="785" t="s">
        <v>2599</v>
      </c>
      <c r="E1274" s="785" t="s">
        <v>11158</v>
      </c>
      <c r="F1274" s="786">
        <v>43862</v>
      </c>
      <c r="G1274" s="785" t="s">
        <v>10915</v>
      </c>
      <c r="H1274" s="786">
        <v>43891</v>
      </c>
      <c r="I1274" s="785" t="s">
        <v>11159</v>
      </c>
      <c r="J1274" s="785" t="s">
        <v>627</v>
      </c>
      <c r="K1274" s="785" t="s">
        <v>11160</v>
      </c>
      <c r="L1274" s="785" t="s">
        <v>11161</v>
      </c>
      <c r="M1274" s="785"/>
      <c r="N1274" s="785"/>
      <c r="O1274" s="785"/>
      <c r="P1274" s="787">
        <v>34.580047</v>
      </c>
      <c r="Q1274" s="787">
        <v>0.55059499999999995</v>
      </c>
      <c r="R1274" s="785" t="s">
        <v>2301</v>
      </c>
      <c r="S1274" s="785" t="s">
        <v>11162</v>
      </c>
      <c r="T1274" s="785" t="s">
        <v>11163</v>
      </c>
      <c r="U1274" s="785" t="s">
        <v>11164</v>
      </c>
      <c r="V1274" s="785" t="s">
        <v>3004</v>
      </c>
      <c r="W1274" s="785" t="s">
        <v>6356</v>
      </c>
      <c r="X1274" s="785" t="s">
        <v>6356</v>
      </c>
      <c r="Y1274" s="615" t="str">
        <f t="shared" si="19"/>
        <v>Gillet Lihanda</v>
      </c>
      <c r="Z1274" s="785" t="s">
        <v>11043</v>
      </c>
      <c r="AA1274" s="785" t="s">
        <v>4314</v>
      </c>
      <c r="AB1274" s="785" t="s">
        <v>2683</v>
      </c>
      <c r="AC1274" s="785" t="s">
        <v>2606</v>
      </c>
      <c r="AD1274" s="786">
        <v>43960</v>
      </c>
    </row>
    <row r="1275" spans="1:30" ht="15.75">
      <c r="A1275" s="785" t="s">
        <v>4301</v>
      </c>
      <c r="B1275" s="785" t="s">
        <v>22321</v>
      </c>
      <c r="C1275" s="785" t="s">
        <v>4303</v>
      </c>
      <c r="D1275" s="785" t="s">
        <v>2599</v>
      </c>
      <c r="E1275" s="785" t="s">
        <v>12215</v>
      </c>
      <c r="F1275" s="786">
        <v>43808</v>
      </c>
      <c r="G1275" s="785" t="s">
        <v>10915</v>
      </c>
      <c r="H1275" s="786">
        <v>43891</v>
      </c>
      <c r="I1275" s="785" t="s">
        <v>22322</v>
      </c>
      <c r="J1275" s="785" t="s">
        <v>627</v>
      </c>
      <c r="K1275" s="785" t="s">
        <v>22323</v>
      </c>
      <c r="L1275" s="785" t="s">
        <v>22324</v>
      </c>
      <c r="M1275" s="785"/>
      <c r="N1275" s="785"/>
      <c r="O1275" s="785"/>
      <c r="P1275" s="787">
        <v>34.800764999999998</v>
      </c>
      <c r="Q1275" s="787">
        <v>-0.719082</v>
      </c>
      <c r="R1275" s="785" t="s">
        <v>2696</v>
      </c>
      <c r="S1275" s="785" t="s">
        <v>2697</v>
      </c>
      <c r="T1275" s="785" t="s">
        <v>2988</v>
      </c>
      <c r="U1275" s="785" t="s">
        <v>22325</v>
      </c>
      <c r="V1275" s="785" t="s">
        <v>3004</v>
      </c>
      <c r="W1275" s="785" t="s">
        <v>22222</v>
      </c>
      <c r="X1275" s="785" t="s">
        <v>3516</v>
      </c>
      <c r="Y1275" s="615" t="str">
        <f t="shared" si="19"/>
        <v>Samuel Manyuna Otiso</v>
      </c>
      <c r="Z1275" s="785" t="s">
        <v>3744</v>
      </c>
      <c r="AA1275" s="785" t="s">
        <v>4349</v>
      </c>
      <c r="AB1275" s="785" t="s">
        <v>2683</v>
      </c>
      <c r="AC1275" s="785" t="s">
        <v>2606</v>
      </c>
      <c r="AD1275" s="786">
        <v>44007</v>
      </c>
    </row>
    <row r="1276" spans="1:30" ht="15.75">
      <c r="A1276" s="785" t="s">
        <v>4301</v>
      </c>
      <c r="B1276" s="785" t="s">
        <v>31960</v>
      </c>
      <c r="C1276" s="785" t="s">
        <v>4303</v>
      </c>
      <c r="D1276" s="785" t="s">
        <v>2599</v>
      </c>
      <c r="E1276" s="785" t="s">
        <v>19741</v>
      </c>
      <c r="F1276" s="786">
        <v>43841</v>
      </c>
      <c r="G1276" s="785" t="s">
        <v>10915</v>
      </c>
      <c r="H1276" s="786">
        <v>43891</v>
      </c>
      <c r="I1276" s="785" t="s">
        <v>31961</v>
      </c>
      <c r="J1276" s="785" t="s">
        <v>629</v>
      </c>
      <c r="K1276" s="785" t="s">
        <v>2612</v>
      </c>
      <c r="L1276" s="785" t="s">
        <v>31962</v>
      </c>
      <c r="M1276" s="785" t="s">
        <v>31963</v>
      </c>
      <c r="N1276" s="785"/>
      <c r="O1276" s="785" t="s">
        <v>31964</v>
      </c>
      <c r="P1276" s="787">
        <v>37.080176999999999</v>
      </c>
      <c r="Q1276" s="787">
        <v>-0.57023000000000001</v>
      </c>
      <c r="R1276" s="785" t="s">
        <v>1056</v>
      </c>
      <c r="S1276" s="785" t="s">
        <v>1289</v>
      </c>
      <c r="T1276" s="785" t="s">
        <v>3350</v>
      </c>
      <c r="U1276" s="785" t="s">
        <v>18023</v>
      </c>
      <c r="V1276" s="785">
        <v>10</v>
      </c>
      <c r="W1276" s="785" t="s">
        <v>3015</v>
      </c>
      <c r="X1276" s="785"/>
      <c r="Y1276" s="615" t="str">
        <f t="shared" si="19"/>
        <v>Mt Kenya Renewable Energy</v>
      </c>
      <c r="Z1276" s="785" t="s">
        <v>2599</v>
      </c>
      <c r="AA1276" s="785" t="s">
        <v>4349</v>
      </c>
      <c r="AB1276" s="785" t="s">
        <v>2605</v>
      </c>
      <c r="AC1276" s="785" t="s">
        <v>2606</v>
      </c>
      <c r="AD1276" s="786">
        <v>43979</v>
      </c>
    </row>
    <row r="1277" spans="1:30" ht="15.75">
      <c r="A1277" s="785" t="s">
        <v>4301</v>
      </c>
      <c r="B1277" s="785" t="s">
        <v>31971</v>
      </c>
      <c r="C1277" s="785" t="s">
        <v>4303</v>
      </c>
      <c r="D1277" s="785" t="s">
        <v>2599</v>
      </c>
      <c r="E1277" s="785" t="s">
        <v>19741</v>
      </c>
      <c r="F1277" s="786">
        <v>43841</v>
      </c>
      <c r="G1277" s="785" t="s">
        <v>10915</v>
      </c>
      <c r="H1277" s="786">
        <v>43891</v>
      </c>
      <c r="I1277" s="785" t="s">
        <v>31972</v>
      </c>
      <c r="J1277" s="785" t="s">
        <v>629</v>
      </c>
      <c r="K1277" s="785" t="s">
        <v>31973</v>
      </c>
      <c r="L1277" s="785" t="s">
        <v>31974</v>
      </c>
      <c r="M1277" s="785" t="s">
        <v>31975</v>
      </c>
      <c r="N1277" s="785"/>
      <c r="O1277" s="785" t="s">
        <v>31976</v>
      </c>
      <c r="P1277" s="787">
        <v>37.069453000000003</v>
      </c>
      <c r="Q1277" s="787">
        <v>-0.371527</v>
      </c>
      <c r="R1277" s="785" t="s">
        <v>1056</v>
      </c>
      <c r="S1277" s="785" t="s">
        <v>1289</v>
      </c>
      <c r="T1277" s="785" t="s">
        <v>2893</v>
      </c>
      <c r="U1277" s="785" t="s">
        <v>31977</v>
      </c>
      <c r="V1277" s="785">
        <v>10</v>
      </c>
      <c r="W1277" s="785" t="s">
        <v>3015</v>
      </c>
      <c r="X1277" s="785"/>
      <c r="Y1277" s="615" t="str">
        <f t="shared" si="19"/>
        <v>Mt Kenya Renewable Energy</v>
      </c>
      <c r="Z1277" s="785" t="s">
        <v>2599</v>
      </c>
      <c r="AA1277" s="785" t="s">
        <v>4349</v>
      </c>
      <c r="AB1277" s="785" t="s">
        <v>2605</v>
      </c>
      <c r="AC1277" s="785" t="s">
        <v>2606</v>
      </c>
      <c r="AD1277" s="786">
        <v>43976</v>
      </c>
    </row>
    <row r="1278" spans="1:30" ht="15.75">
      <c r="A1278" s="785" t="s">
        <v>4301</v>
      </c>
      <c r="B1278" s="785" t="s">
        <v>31978</v>
      </c>
      <c r="C1278" s="785" t="s">
        <v>4303</v>
      </c>
      <c r="D1278" s="785" t="s">
        <v>2599</v>
      </c>
      <c r="E1278" s="785" t="s">
        <v>19741</v>
      </c>
      <c r="F1278" s="786">
        <v>43841</v>
      </c>
      <c r="G1278" s="785" t="s">
        <v>10915</v>
      </c>
      <c r="H1278" s="786">
        <v>43891</v>
      </c>
      <c r="I1278" s="785" t="s">
        <v>31979</v>
      </c>
      <c r="J1278" s="785" t="s">
        <v>629</v>
      </c>
      <c r="K1278" s="785" t="s">
        <v>31980</v>
      </c>
      <c r="L1278" s="785" t="s">
        <v>31981</v>
      </c>
      <c r="M1278" s="785" t="s">
        <v>31982</v>
      </c>
      <c r="N1278" s="785"/>
      <c r="O1278" s="785" t="s">
        <v>31983</v>
      </c>
      <c r="P1278" s="787">
        <v>37.069125</v>
      </c>
      <c r="Q1278" s="787">
        <v>-0.37287199999999998</v>
      </c>
      <c r="R1278" s="785" t="s">
        <v>1056</v>
      </c>
      <c r="S1278" s="785" t="s">
        <v>1289</v>
      </c>
      <c r="T1278" s="785" t="s">
        <v>2893</v>
      </c>
      <c r="U1278" s="785" t="s">
        <v>31977</v>
      </c>
      <c r="V1278" s="785">
        <v>10</v>
      </c>
      <c r="W1278" s="785" t="s">
        <v>3015</v>
      </c>
      <c r="X1278" s="785"/>
      <c r="Y1278" s="615" t="str">
        <f t="shared" si="19"/>
        <v>Mt Kenya Renewable Energy</v>
      </c>
      <c r="Z1278" s="785" t="s">
        <v>2599</v>
      </c>
      <c r="AA1278" s="785" t="s">
        <v>4349</v>
      </c>
      <c r="AB1278" s="785" t="s">
        <v>2605</v>
      </c>
      <c r="AC1278" s="785" t="s">
        <v>2606</v>
      </c>
      <c r="AD1278" s="786">
        <v>43976</v>
      </c>
    </row>
    <row r="1279" spans="1:30" ht="15.75">
      <c r="A1279" s="785" t="s">
        <v>4301</v>
      </c>
      <c r="B1279" s="785" t="s">
        <v>33309</v>
      </c>
      <c r="C1279" s="785" t="s">
        <v>4303</v>
      </c>
      <c r="D1279" s="785" t="s">
        <v>2599</v>
      </c>
      <c r="E1279" s="785" t="s">
        <v>19741</v>
      </c>
      <c r="F1279" s="786">
        <v>43841</v>
      </c>
      <c r="G1279" s="785" t="s">
        <v>10915</v>
      </c>
      <c r="H1279" s="786">
        <v>43891</v>
      </c>
      <c r="I1279" s="785" t="s">
        <v>33310</v>
      </c>
      <c r="J1279" s="785" t="s">
        <v>629</v>
      </c>
      <c r="K1279" s="785" t="s">
        <v>33311</v>
      </c>
      <c r="L1279" s="785" t="s">
        <v>33312</v>
      </c>
      <c r="M1279" s="785"/>
      <c r="N1279" s="785"/>
      <c r="O1279" s="785" t="s">
        <v>33313</v>
      </c>
      <c r="P1279" s="787">
        <v>37.079631999999997</v>
      </c>
      <c r="Q1279" s="787">
        <v>-0.54588700000000001</v>
      </c>
      <c r="R1279" s="785" t="s">
        <v>1056</v>
      </c>
      <c r="S1279" s="785" t="s">
        <v>1289</v>
      </c>
      <c r="T1279" s="785" t="s">
        <v>3350</v>
      </c>
      <c r="U1279" s="785" t="s">
        <v>3559</v>
      </c>
      <c r="V1279" s="785" t="s">
        <v>3174</v>
      </c>
      <c r="W1279" s="785" t="s">
        <v>3015</v>
      </c>
      <c r="X1279" s="785"/>
      <c r="Y1279" s="615" t="str">
        <f t="shared" si="19"/>
        <v>Mt Kenya Renewable Energy</v>
      </c>
      <c r="Z1279" s="785" t="s">
        <v>2599</v>
      </c>
      <c r="AA1279" s="785" t="s">
        <v>4349</v>
      </c>
      <c r="AB1279" s="785" t="s">
        <v>2876</v>
      </c>
      <c r="AC1279" s="785" t="s">
        <v>2606</v>
      </c>
      <c r="AD1279" s="786">
        <v>43979</v>
      </c>
    </row>
    <row r="1280" spans="1:30" ht="15.75">
      <c r="A1280" s="785" t="s">
        <v>4301</v>
      </c>
      <c r="B1280" s="785" t="s">
        <v>12025</v>
      </c>
      <c r="C1280" s="785" t="s">
        <v>4379</v>
      </c>
      <c r="D1280" s="785" t="s">
        <v>4418</v>
      </c>
      <c r="E1280" s="785" t="s">
        <v>12026</v>
      </c>
      <c r="F1280" s="786">
        <v>43880</v>
      </c>
      <c r="G1280" s="785" t="s">
        <v>12027</v>
      </c>
      <c r="H1280" s="786">
        <v>43890</v>
      </c>
      <c r="I1280" s="785" t="s">
        <v>12028</v>
      </c>
      <c r="J1280" s="785" t="s">
        <v>629</v>
      </c>
      <c r="K1280" s="785" t="s">
        <v>12029</v>
      </c>
      <c r="L1280" s="785" t="s">
        <v>12030</v>
      </c>
      <c r="M1280" s="785"/>
      <c r="N1280" s="785"/>
      <c r="O1280" s="785"/>
      <c r="P1280" s="787">
        <v>37.613078999999999</v>
      </c>
      <c r="Q1280" s="787">
        <v>0.48457699999999998</v>
      </c>
      <c r="R1280" s="785" t="s">
        <v>12031</v>
      </c>
      <c r="S1280" s="785" t="s">
        <v>12031</v>
      </c>
      <c r="T1280" s="785" t="s">
        <v>12031</v>
      </c>
      <c r="U1280" s="785" t="s">
        <v>12032</v>
      </c>
      <c r="V1280" s="785" t="s">
        <v>2673</v>
      </c>
      <c r="W1280" s="785" t="s">
        <v>2608</v>
      </c>
      <c r="X1280" s="785" t="s">
        <v>3179</v>
      </c>
      <c r="Y1280" s="615" t="str">
        <f t="shared" si="19"/>
        <v>James Musyoka</v>
      </c>
      <c r="Z1280" s="785" t="s">
        <v>11988</v>
      </c>
      <c r="AA1280" s="785" t="s">
        <v>5464</v>
      </c>
      <c r="AB1280" s="785" t="s">
        <v>2609</v>
      </c>
      <c r="AC1280" s="785" t="s">
        <v>2610</v>
      </c>
      <c r="AD1280" s="786">
        <v>43880</v>
      </c>
    </row>
    <row r="1281" spans="1:30" ht="15.75">
      <c r="A1281" s="785" t="s">
        <v>4301</v>
      </c>
      <c r="B1281" s="785" t="s">
        <v>12033</v>
      </c>
      <c r="C1281" s="785" t="s">
        <v>4379</v>
      </c>
      <c r="D1281" s="785" t="s">
        <v>4418</v>
      </c>
      <c r="E1281" s="785" t="s">
        <v>11559</v>
      </c>
      <c r="F1281" s="786">
        <v>43881</v>
      </c>
      <c r="G1281" s="785" t="s">
        <v>12027</v>
      </c>
      <c r="H1281" s="786">
        <v>43890</v>
      </c>
      <c r="I1281" s="785" t="s">
        <v>12034</v>
      </c>
      <c r="J1281" s="785" t="s">
        <v>627</v>
      </c>
      <c r="K1281" s="785" t="s">
        <v>12035</v>
      </c>
      <c r="L1281" s="785" t="s">
        <v>12036</v>
      </c>
      <c r="M1281" s="785"/>
      <c r="N1281" s="785"/>
      <c r="O1281" s="785"/>
      <c r="P1281" s="787">
        <v>37.602569000000003</v>
      </c>
      <c r="Q1281" s="787">
        <v>0.429786</v>
      </c>
      <c r="R1281" s="785" t="s">
        <v>12031</v>
      </c>
      <c r="S1281" s="785" t="s">
        <v>12031</v>
      </c>
      <c r="T1281" s="785" t="s">
        <v>12031</v>
      </c>
      <c r="U1281" s="785" t="s">
        <v>3463</v>
      </c>
      <c r="V1281" s="785" t="s">
        <v>2673</v>
      </c>
      <c r="W1281" s="785" t="s">
        <v>2608</v>
      </c>
      <c r="X1281" s="785" t="s">
        <v>3179</v>
      </c>
      <c r="Y1281" s="615" t="str">
        <f t="shared" si="19"/>
        <v>James Musyoka</v>
      </c>
      <c r="Z1281" s="785" t="s">
        <v>11988</v>
      </c>
      <c r="AA1281" s="785" t="s">
        <v>5464</v>
      </c>
      <c r="AB1281" s="785" t="s">
        <v>2609</v>
      </c>
      <c r="AC1281" s="785" t="s">
        <v>2610</v>
      </c>
      <c r="AD1281" s="786">
        <v>43881</v>
      </c>
    </row>
    <row r="1282" spans="1:30" ht="15.75">
      <c r="A1282" s="785" t="s">
        <v>4301</v>
      </c>
      <c r="B1282" s="785" t="s">
        <v>7756</v>
      </c>
      <c r="C1282" s="785" t="s">
        <v>4303</v>
      </c>
      <c r="D1282" s="785" t="s">
        <v>2599</v>
      </c>
      <c r="E1282" s="785" t="s">
        <v>7254</v>
      </c>
      <c r="F1282" s="786">
        <v>43834</v>
      </c>
      <c r="G1282" s="785" t="s">
        <v>7757</v>
      </c>
      <c r="H1282" s="786">
        <v>43889</v>
      </c>
      <c r="I1282" s="785" t="s">
        <v>7758</v>
      </c>
      <c r="J1282" s="785" t="s">
        <v>629</v>
      </c>
      <c r="K1282" s="785" t="s">
        <v>7759</v>
      </c>
      <c r="L1282" s="785" t="s">
        <v>7760</v>
      </c>
      <c r="M1282" s="785"/>
      <c r="N1282" s="785"/>
      <c r="O1282" s="785" t="s">
        <v>7761</v>
      </c>
      <c r="P1282" s="787">
        <v>37.664358</v>
      </c>
      <c r="Q1282" s="787">
        <v>-0.306475</v>
      </c>
      <c r="R1282" s="785" t="s">
        <v>1266</v>
      </c>
      <c r="S1282" s="785" t="s">
        <v>3150</v>
      </c>
      <c r="T1282" s="785" t="s">
        <v>7762</v>
      </c>
      <c r="U1282" s="785" t="s">
        <v>7763</v>
      </c>
      <c r="V1282" s="785">
        <v>10</v>
      </c>
      <c r="W1282" s="785" t="s">
        <v>3253</v>
      </c>
      <c r="X1282" s="785" t="s">
        <v>7652</v>
      </c>
      <c r="Y1282" s="615" t="str">
        <f t="shared" ref="Y1282:Y1345" si="20">IF(X1282="",W1282,X1282)</f>
        <v>Eliatha Njagi</v>
      </c>
      <c r="Z1282" s="785" t="s">
        <v>7653</v>
      </c>
      <c r="AA1282" s="785" t="s">
        <v>4349</v>
      </c>
      <c r="AB1282" s="785" t="s">
        <v>2605</v>
      </c>
      <c r="AC1282" s="785" t="s">
        <v>2606</v>
      </c>
      <c r="AD1282" s="786">
        <v>43940</v>
      </c>
    </row>
    <row r="1283" spans="1:30" ht="15.75">
      <c r="A1283" s="785" t="s">
        <v>4301</v>
      </c>
      <c r="B1283" s="785" t="s">
        <v>12095</v>
      </c>
      <c r="C1283" s="785" t="s">
        <v>4379</v>
      </c>
      <c r="D1283" s="785" t="s">
        <v>4418</v>
      </c>
      <c r="E1283" s="785" t="s">
        <v>7749</v>
      </c>
      <c r="F1283" s="786">
        <v>43879</v>
      </c>
      <c r="G1283" s="785" t="s">
        <v>7757</v>
      </c>
      <c r="H1283" s="786">
        <v>43889</v>
      </c>
      <c r="I1283" s="785" t="s">
        <v>12096</v>
      </c>
      <c r="J1283" s="785" t="s">
        <v>627</v>
      </c>
      <c r="K1283" s="785" t="s">
        <v>2612</v>
      </c>
      <c r="L1283" s="785" t="s">
        <v>12097</v>
      </c>
      <c r="M1283" s="785"/>
      <c r="N1283" s="785"/>
      <c r="O1283" s="785"/>
      <c r="P1283" s="787">
        <v>37.671118999999997</v>
      </c>
      <c r="Q1283" s="787">
        <v>0.54875200000000002</v>
      </c>
      <c r="R1283" s="785" t="s">
        <v>12031</v>
      </c>
      <c r="S1283" s="785" t="s">
        <v>12031</v>
      </c>
      <c r="T1283" s="785" t="s">
        <v>12031</v>
      </c>
      <c r="U1283" s="785" t="s">
        <v>12098</v>
      </c>
      <c r="V1283" s="785" t="s">
        <v>2673</v>
      </c>
      <c r="W1283" s="785" t="s">
        <v>2608</v>
      </c>
      <c r="X1283" s="785" t="s">
        <v>3179</v>
      </c>
      <c r="Y1283" s="615" t="str">
        <f t="shared" si="20"/>
        <v>James Musyoka</v>
      </c>
      <c r="Z1283" s="785" t="s">
        <v>11988</v>
      </c>
      <c r="AA1283" s="785" t="s">
        <v>5464</v>
      </c>
      <c r="AB1283" s="785" t="s">
        <v>2609</v>
      </c>
      <c r="AC1283" s="785" t="s">
        <v>2610</v>
      </c>
      <c r="AD1283" s="786">
        <v>43879</v>
      </c>
    </row>
    <row r="1284" spans="1:30" ht="15.75">
      <c r="A1284" s="785" t="s">
        <v>4301</v>
      </c>
      <c r="B1284" s="785" t="s">
        <v>14048</v>
      </c>
      <c r="C1284" s="785" t="s">
        <v>4303</v>
      </c>
      <c r="D1284" s="785" t="s">
        <v>2599</v>
      </c>
      <c r="E1284" s="785" t="s">
        <v>14049</v>
      </c>
      <c r="F1284" s="786">
        <v>43861</v>
      </c>
      <c r="G1284" s="785" t="s">
        <v>7757</v>
      </c>
      <c r="H1284" s="786">
        <v>43889</v>
      </c>
      <c r="I1284" s="785" t="s">
        <v>14050</v>
      </c>
      <c r="J1284" s="785" t="s">
        <v>629</v>
      </c>
      <c r="K1284" s="785" t="s">
        <v>14051</v>
      </c>
      <c r="L1284" s="785" t="s">
        <v>14052</v>
      </c>
      <c r="M1284" s="785"/>
      <c r="N1284" s="785"/>
      <c r="O1284" s="785"/>
      <c r="P1284" s="787">
        <v>35.135111999999999</v>
      </c>
      <c r="Q1284" s="787">
        <v>0.1729</v>
      </c>
      <c r="R1284" s="785" t="s">
        <v>916</v>
      </c>
      <c r="S1284" s="785" t="s">
        <v>2839</v>
      </c>
      <c r="T1284" s="785" t="s">
        <v>14053</v>
      </c>
      <c r="U1284" s="785" t="s">
        <v>14024</v>
      </c>
      <c r="V1284" s="785" t="s">
        <v>2855</v>
      </c>
      <c r="W1284" s="785" t="s">
        <v>4693</v>
      </c>
      <c r="X1284" s="785" t="s">
        <v>4693</v>
      </c>
      <c r="Y1284" s="615" t="str">
        <f t="shared" si="20"/>
        <v>John Bett</v>
      </c>
      <c r="Z1284" s="785" t="s">
        <v>13863</v>
      </c>
      <c r="AA1284" s="785" t="s">
        <v>4314</v>
      </c>
      <c r="AB1284" s="785" t="s">
        <v>2683</v>
      </c>
      <c r="AC1284" s="785" t="s">
        <v>2606</v>
      </c>
      <c r="AD1284" s="786">
        <v>43893</v>
      </c>
    </row>
    <row r="1285" spans="1:30" ht="15.75">
      <c r="A1285" s="785" t="s">
        <v>4301</v>
      </c>
      <c r="B1285" s="785" t="s">
        <v>26515</v>
      </c>
      <c r="C1285" s="785" t="s">
        <v>4379</v>
      </c>
      <c r="D1285" s="785" t="s">
        <v>2598</v>
      </c>
      <c r="E1285" s="785" t="s">
        <v>14636</v>
      </c>
      <c r="F1285" s="786">
        <v>43410</v>
      </c>
      <c r="G1285" s="785" t="s">
        <v>7757</v>
      </c>
      <c r="H1285" s="786">
        <v>43889</v>
      </c>
      <c r="I1285" s="785" t="s">
        <v>26516</v>
      </c>
      <c r="J1285" s="785" t="s">
        <v>627</v>
      </c>
      <c r="K1285" s="785" t="s">
        <v>26517</v>
      </c>
      <c r="L1285" s="785" t="s">
        <v>26518</v>
      </c>
      <c r="M1285" s="785"/>
      <c r="N1285" s="785"/>
      <c r="O1285" s="785"/>
      <c r="P1285" s="787">
        <v>35.403247999999998</v>
      </c>
      <c r="Q1285" s="787">
        <v>-0.10596999999999999</v>
      </c>
      <c r="R1285" s="785" t="s">
        <v>2053</v>
      </c>
      <c r="S1285" s="785" t="s">
        <v>2715</v>
      </c>
      <c r="T1285" s="785" t="s">
        <v>4310</v>
      </c>
      <c r="U1285" s="785" t="s">
        <v>4638</v>
      </c>
      <c r="V1285" s="785">
        <v>4</v>
      </c>
      <c r="W1285" s="785" t="s">
        <v>21029</v>
      </c>
      <c r="X1285" s="785"/>
      <c r="Y1285" s="615" t="str">
        <f t="shared" si="20"/>
        <v>Robert Birgen</v>
      </c>
      <c r="Z1285" s="785" t="s">
        <v>2599</v>
      </c>
      <c r="AA1285" s="785" t="s">
        <v>4314</v>
      </c>
      <c r="AB1285" s="785" t="s">
        <v>2683</v>
      </c>
      <c r="AC1285" s="785" t="s">
        <v>2606</v>
      </c>
      <c r="AD1285" s="786">
        <v>44175</v>
      </c>
    </row>
    <row r="1286" spans="1:30" ht="15.75">
      <c r="A1286" s="785" t="s">
        <v>4301</v>
      </c>
      <c r="B1286" s="785" t="s">
        <v>12090</v>
      </c>
      <c r="C1286" s="785" t="s">
        <v>4379</v>
      </c>
      <c r="D1286" s="785" t="s">
        <v>4418</v>
      </c>
      <c r="E1286" s="785" t="s">
        <v>12091</v>
      </c>
      <c r="F1286" s="786">
        <v>43878</v>
      </c>
      <c r="G1286" s="785" t="s">
        <v>12050</v>
      </c>
      <c r="H1286" s="786">
        <v>43888</v>
      </c>
      <c r="I1286" s="785" t="s">
        <v>12092</v>
      </c>
      <c r="J1286" s="785" t="s">
        <v>627</v>
      </c>
      <c r="K1286" s="785" t="s">
        <v>12093</v>
      </c>
      <c r="L1286" s="785" t="s">
        <v>12094</v>
      </c>
      <c r="M1286" s="785"/>
      <c r="N1286" s="785"/>
      <c r="O1286" s="785"/>
      <c r="P1286" s="787">
        <v>37.660415999999998</v>
      </c>
      <c r="Q1286" s="787">
        <v>0.63138799999999995</v>
      </c>
      <c r="R1286" s="785" t="s">
        <v>4535</v>
      </c>
      <c r="S1286" s="785" t="s">
        <v>11854</v>
      </c>
      <c r="T1286" s="785" t="s">
        <v>11854</v>
      </c>
      <c r="U1286" s="785" t="s">
        <v>2685</v>
      </c>
      <c r="V1286" s="785" t="s">
        <v>2673</v>
      </c>
      <c r="W1286" s="785" t="s">
        <v>2608</v>
      </c>
      <c r="X1286" s="785" t="s">
        <v>3179</v>
      </c>
      <c r="Y1286" s="615" t="str">
        <f t="shared" si="20"/>
        <v>James Musyoka</v>
      </c>
      <c r="Z1286" s="785" t="s">
        <v>6002</v>
      </c>
      <c r="AA1286" s="785" t="s">
        <v>5464</v>
      </c>
      <c r="AB1286" s="785" t="s">
        <v>2609</v>
      </c>
      <c r="AC1286" s="785" t="s">
        <v>2610</v>
      </c>
      <c r="AD1286" s="786">
        <v>43878</v>
      </c>
    </row>
    <row r="1287" spans="1:30" ht="15.75">
      <c r="A1287" s="785" t="s">
        <v>4301</v>
      </c>
      <c r="B1287" s="785" t="s">
        <v>20823</v>
      </c>
      <c r="C1287" s="785" t="s">
        <v>4379</v>
      </c>
      <c r="D1287" s="785" t="s">
        <v>4418</v>
      </c>
      <c r="E1287" s="785" t="s">
        <v>7749</v>
      </c>
      <c r="F1287" s="786">
        <v>43879</v>
      </c>
      <c r="G1287" s="785" t="s">
        <v>12050</v>
      </c>
      <c r="H1287" s="786">
        <v>43888</v>
      </c>
      <c r="I1287" s="785" t="s">
        <v>20824</v>
      </c>
      <c r="J1287" s="785" t="s">
        <v>629</v>
      </c>
      <c r="K1287" s="785" t="s">
        <v>2612</v>
      </c>
      <c r="L1287" s="785" t="s">
        <v>20825</v>
      </c>
      <c r="M1287" s="785"/>
      <c r="N1287" s="785"/>
      <c r="O1287" s="785"/>
      <c r="P1287" s="787">
        <v>37.560563000000002</v>
      </c>
      <c r="Q1287" s="787">
        <v>0.77015999999999996</v>
      </c>
      <c r="R1287" s="785" t="s">
        <v>4535</v>
      </c>
      <c r="S1287" s="785" t="s">
        <v>11854</v>
      </c>
      <c r="T1287" s="785" t="s">
        <v>20826</v>
      </c>
      <c r="U1287" s="785" t="s">
        <v>3457</v>
      </c>
      <c r="V1287" s="785" t="s">
        <v>2603</v>
      </c>
      <c r="W1287" s="785" t="s">
        <v>2608</v>
      </c>
      <c r="X1287" s="785" t="s">
        <v>2664</v>
      </c>
      <c r="Y1287" s="615" t="str">
        <f t="shared" si="20"/>
        <v>Robert</v>
      </c>
      <c r="Z1287" s="785" t="s">
        <v>10380</v>
      </c>
      <c r="AA1287" s="785" t="s">
        <v>5464</v>
      </c>
      <c r="AB1287" s="785" t="s">
        <v>2609</v>
      </c>
      <c r="AC1287" s="785" t="s">
        <v>2610</v>
      </c>
      <c r="AD1287" s="786">
        <v>43880</v>
      </c>
    </row>
    <row r="1288" spans="1:30" ht="15.75">
      <c r="A1288" s="785" t="s">
        <v>4301</v>
      </c>
      <c r="B1288" s="785" t="s">
        <v>20859</v>
      </c>
      <c r="C1288" s="785" t="s">
        <v>4379</v>
      </c>
      <c r="D1288" s="785" t="s">
        <v>4418</v>
      </c>
      <c r="E1288" s="785" t="s">
        <v>12026</v>
      </c>
      <c r="F1288" s="786">
        <v>43880</v>
      </c>
      <c r="G1288" s="785" t="s">
        <v>12050</v>
      </c>
      <c r="H1288" s="786">
        <v>43888</v>
      </c>
      <c r="I1288" s="785" t="s">
        <v>20860</v>
      </c>
      <c r="J1288" s="785" t="s">
        <v>629</v>
      </c>
      <c r="K1288" s="785" t="s">
        <v>20861</v>
      </c>
      <c r="L1288" s="785" t="s">
        <v>20862</v>
      </c>
      <c r="M1288" s="785"/>
      <c r="N1288" s="785"/>
      <c r="O1288" s="785"/>
      <c r="P1288" s="787">
        <v>37.666007999999998</v>
      </c>
      <c r="Q1288" s="787">
        <v>0.54157599999999995</v>
      </c>
      <c r="R1288" s="785" t="s">
        <v>4535</v>
      </c>
      <c r="S1288" s="785" t="s">
        <v>11854</v>
      </c>
      <c r="T1288" s="785" t="s">
        <v>20863</v>
      </c>
      <c r="U1288" s="785" t="s">
        <v>20864</v>
      </c>
      <c r="V1288" s="785" t="s">
        <v>2673</v>
      </c>
      <c r="W1288" s="785" t="s">
        <v>2608</v>
      </c>
      <c r="X1288" s="785" t="s">
        <v>2664</v>
      </c>
      <c r="Y1288" s="615" t="str">
        <f t="shared" si="20"/>
        <v>Robert</v>
      </c>
      <c r="Z1288" s="785" t="s">
        <v>20830</v>
      </c>
      <c r="AA1288" s="785" t="s">
        <v>5464</v>
      </c>
      <c r="AB1288" s="785" t="s">
        <v>2609</v>
      </c>
      <c r="AC1288" s="785" t="s">
        <v>2610</v>
      </c>
      <c r="AD1288" s="786">
        <v>43880</v>
      </c>
    </row>
    <row r="1289" spans="1:30" ht="15.75">
      <c r="A1289" s="785" t="s">
        <v>4301</v>
      </c>
      <c r="B1289" s="785" t="s">
        <v>26240</v>
      </c>
      <c r="C1289" s="785" t="s">
        <v>4379</v>
      </c>
      <c r="D1289" s="785" t="s">
        <v>2598</v>
      </c>
      <c r="E1289" s="785" t="s">
        <v>11559</v>
      </c>
      <c r="F1289" s="786">
        <v>43881</v>
      </c>
      <c r="G1289" s="785" t="s">
        <v>12050</v>
      </c>
      <c r="H1289" s="786">
        <v>43888</v>
      </c>
      <c r="I1289" s="785" t="s">
        <v>26241</v>
      </c>
      <c r="J1289" s="785" t="s">
        <v>629</v>
      </c>
      <c r="K1289" s="785" t="s">
        <v>26242</v>
      </c>
      <c r="L1289" s="785" t="s">
        <v>26243</v>
      </c>
      <c r="M1289" s="785"/>
      <c r="N1289" s="785"/>
      <c r="O1289" s="785"/>
      <c r="P1289" s="787">
        <v>38.077449000000001</v>
      </c>
      <c r="Q1289" s="787">
        <v>0.77783000000000002</v>
      </c>
      <c r="R1289" s="785" t="s">
        <v>12031</v>
      </c>
      <c r="S1289" s="785" t="s">
        <v>12031</v>
      </c>
      <c r="T1289" s="785" t="s">
        <v>20864</v>
      </c>
      <c r="U1289" s="785" t="s">
        <v>26244</v>
      </c>
      <c r="V1289" s="785" t="s">
        <v>2603</v>
      </c>
      <c r="W1289" s="785" t="s">
        <v>2608</v>
      </c>
      <c r="X1289" s="785"/>
      <c r="Y1289" s="615" t="str">
        <f t="shared" si="20"/>
        <v>Biogas International Limited</v>
      </c>
      <c r="Z1289" s="785" t="s">
        <v>2599</v>
      </c>
      <c r="AA1289" s="785" t="s">
        <v>5464</v>
      </c>
      <c r="AB1289" s="785" t="s">
        <v>2609</v>
      </c>
      <c r="AC1289" s="785" t="s">
        <v>2610</v>
      </c>
      <c r="AD1289" s="786">
        <v>43887</v>
      </c>
    </row>
    <row r="1290" spans="1:30" ht="15.75">
      <c r="A1290" s="785" t="s">
        <v>4301</v>
      </c>
      <c r="B1290" s="785" t="s">
        <v>12086</v>
      </c>
      <c r="C1290" s="785" t="s">
        <v>4379</v>
      </c>
      <c r="D1290" s="785" t="s">
        <v>2598</v>
      </c>
      <c r="E1290" s="785" t="s">
        <v>12087</v>
      </c>
      <c r="F1290" s="786">
        <v>43877</v>
      </c>
      <c r="G1290" s="785" t="s">
        <v>12038</v>
      </c>
      <c r="H1290" s="786">
        <v>43887</v>
      </c>
      <c r="I1290" s="785" t="s">
        <v>12088</v>
      </c>
      <c r="J1290" s="785" t="s">
        <v>629</v>
      </c>
      <c r="K1290" s="785" t="s">
        <v>2612</v>
      </c>
      <c r="L1290" s="785" t="s">
        <v>12089</v>
      </c>
      <c r="M1290" s="785"/>
      <c r="N1290" s="785"/>
      <c r="O1290" s="785"/>
      <c r="P1290" s="787">
        <v>37.655687</v>
      </c>
      <c r="Q1290" s="787">
        <v>0.63144199999999995</v>
      </c>
      <c r="R1290" s="785" t="s">
        <v>4535</v>
      </c>
      <c r="S1290" s="785" t="s">
        <v>11854</v>
      </c>
      <c r="T1290" s="785" t="s">
        <v>11854</v>
      </c>
      <c r="U1290" s="785" t="s">
        <v>2685</v>
      </c>
      <c r="V1290" s="785" t="s">
        <v>2673</v>
      </c>
      <c r="W1290" s="785" t="s">
        <v>2608</v>
      </c>
      <c r="X1290" s="785" t="s">
        <v>3179</v>
      </c>
      <c r="Y1290" s="615" t="str">
        <f t="shared" si="20"/>
        <v>James Musyoka</v>
      </c>
      <c r="Z1290" s="785" t="s">
        <v>11988</v>
      </c>
      <c r="AA1290" s="785" t="s">
        <v>5464</v>
      </c>
      <c r="AB1290" s="785" t="s">
        <v>2609</v>
      </c>
      <c r="AC1290" s="785" t="s">
        <v>2610</v>
      </c>
      <c r="AD1290" s="786">
        <v>43877</v>
      </c>
    </row>
    <row r="1291" spans="1:30" ht="15.75">
      <c r="A1291" s="785" t="s">
        <v>4301</v>
      </c>
      <c r="B1291" s="785" t="s">
        <v>12079</v>
      </c>
      <c r="C1291" s="785" t="s">
        <v>4379</v>
      </c>
      <c r="D1291" s="785" t="s">
        <v>2598</v>
      </c>
      <c r="E1291" s="785" t="s">
        <v>7255</v>
      </c>
      <c r="F1291" s="786">
        <v>43875</v>
      </c>
      <c r="G1291" s="785" t="s">
        <v>12080</v>
      </c>
      <c r="H1291" s="786">
        <v>43885</v>
      </c>
      <c r="I1291" s="785" t="s">
        <v>12081</v>
      </c>
      <c r="J1291" s="785" t="s">
        <v>629</v>
      </c>
      <c r="K1291" s="785" t="s">
        <v>12082</v>
      </c>
      <c r="L1291" s="785" t="s">
        <v>12083</v>
      </c>
      <c r="M1291" s="785"/>
      <c r="N1291" s="785"/>
      <c r="O1291" s="785" t="s">
        <v>12084</v>
      </c>
      <c r="P1291" s="787">
        <v>37.326777</v>
      </c>
      <c r="Q1291" s="787">
        <v>1.002658</v>
      </c>
      <c r="R1291" s="785" t="s">
        <v>4535</v>
      </c>
      <c r="S1291" s="785" t="s">
        <v>11854</v>
      </c>
      <c r="T1291" s="785" t="s">
        <v>11854</v>
      </c>
      <c r="U1291" s="785" t="s">
        <v>12085</v>
      </c>
      <c r="V1291" s="785" t="s">
        <v>2673</v>
      </c>
      <c r="W1291" s="785" t="s">
        <v>2608</v>
      </c>
      <c r="X1291" s="785" t="s">
        <v>3179</v>
      </c>
      <c r="Y1291" s="615" t="str">
        <f t="shared" si="20"/>
        <v>James Musyoka</v>
      </c>
      <c r="Z1291" s="785" t="s">
        <v>11988</v>
      </c>
      <c r="AA1291" s="785" t="s">
        <v>5464</v>
      </c>
      <c r="AB1291" s="785" t="s">
        <v>2609</v>
      </c>
      <c r="AC1291" s="785" t="s">
        <v>2610</v>
      </c>
      <c r="AD1291" s="786">
        <v>43875</v>
      </c>
    </row>
    <row r="1292" spans="1:30" ht="15.75">
      <c r="A1292" s="785" t="s">
        <v>4301</v>
      </c>
      <c r="B1292" s="785" t="s">
        <v>20884</v>
      </c>
      <c r="C1292" s="785" t="s">
        <v>4379</v>
      </c>
      <c r="D1292" s="785" t="s">
        <v>2598</v>
      </c>
      <c r="E1292" s="785" t="s">
        <v>12091</v>
      </c>
      <c r="F1292" s="786">
        <v>43878</v>
      </c>
      <c r="G1292" s="785" t="s">
        <v>12080</v>
      </c>
      <c r="H1292" s="786">
        <v>43885</v>
      </c>
      <c r="I1292" s="785" t="s">
        <v>20885</v>
      </c>
      <c r="J1292" s="785" t="s">
        <v>627</v>
      </c>
      <c r="K1292" s="785" t="s">
        <v>2612</v>
      </c>
      <c r="L1292" s="785" t="s">
        <v>20886</v>
      </c>
      <c r="M1292" s="785"/>
      <c r="N1292" s="785"/>
      <c r="O1292" s="785"/>
      <c r="P1292" s="787">
        <v>37.656332999999997</v>
      </c>
      <c r="Q1292" s="787">
        <v>0.65160300000000004</v>
      </c>
      <c r="R1292" s="785" t="s">
        <v>4535</v>
      </c>
      <c r="S1292" s="785" t="s">
        <v>11854</v>
      </c>
      <c r="T1292" s="785" t="s">
        <v>20887</v>
      </c>
      <c r="U1292" s="785" t="s">
        <v>11856</v>
      </c>
      <c r="V1292" s="785" t="s">
        <v>2673</v>
      </c>
      <c r="W1292" s="785" t="s">
        <v>2608</v>
      </c>
      <c r="X1292" s="785" t="s">
        <v>2664</v>
      </c>
      <c r="Y1292" s="615" t="str">
        <f t="shared" si="20"/>
        <v>Robert</v>
      </c>
      <c r="Z1292" s="785" t="s">
        <v>10380</v>
      </c>
      <c r="AA1292" s="785" t="s">
        <v>5464</v>
      </c>
      <c r="AB1292" s="785" t="s">
        <v>2609</v>
      </c>
      <c r="AC1292" s="785" t="s">
        <v>2610</v>
      </c>
      <c r="AD1292" s="786">
        <v>43878</v>
      </c>
    </row>
    <row r="1293" spans="1:30" ht="15.75">
      <c r="A1293" s="785" t="s">
        <v>4301</v>
      </c>
      <c r="B1293" s="785" t="s">
        <v>21301</v>
      </c>
      <c r="C1293" s="785" t="s">
        <v>4379</v>
      </c>
      <c r="D1293" s="785" t="s">
        <v>2598</v>
      </c>
      <c r="E1293" s="785" t="s">
        <v>7255</v>
      </c>
      <c r="F1293" s="786">
        <v>43875</v>
      </c>
      <c r="G1293" s="785" t="s">
        <v>12080</v>
      </c>
      <c r="H1293" s="786">
        <v>43885</v>
      </c>
      <c r="I1293" s="785" t="s">
        <v>21302</v>
      </c>
      <c r="J1293" s="785" t="s">
        <v>627</v>
      </c>
      <c r="K1293" s="785" t="s">
        <v>21303</v>
      </c>
      <c r="L1293" s="785" t="s">
        <v>21304</v>
      </c>
      <c r="M1293" s="785"/>
      <c r="N1293" s="785"/>
      <c r="O1293" s="785"/>
      <c r="P1293" s="787">
        <v>37.335081000000002</v>
      </c>
      <c r="Q1293" s="787">
        <v>0.99116400000000004</v>
      </c>
      <c r="R1293" s="785" t="s">
        <v>4535</v>
      </c>
      <c r="S1293" s="785" t="s">
        <v>11854</v>
      </c>
      <c r="T1293" s="785" t="s">
        <v>11854</v>
      </c>
      <c r="U1293" s="785" t="s">
        <v>12066</v>
      </c>
      <c r="V1293" s="785" t="s">
        <v>2673</v>
      </c>
      <c r="W1293" s="785" t="s">
        <v>2608</v>
      </c>
      <c r="X1293" s="785" t="s">
        <v>21176</v>
      </c>
      <c r="Y1293" s="615" t="str">
        <f t="shared" si="20"/>
        <v>Robert Wanjiku</v>
      </c>
      <c r="Z1293" s="785" t="s">
        <v>10380</v>
      </c>
      <c r="AA1293" s="785" t="s">
        <v>5464</v>
      </c>
      <c r="AB1293" s="785" t="s">
        <v>2609</v>
      </c>
      <c r="AC1293" s="785" t="s">
        <v>2610</v>
      </c>
      <c r="AD1293" s="786">
        <v>43875</v>
      </c>
    </row>
    <row r="1294" spans="1:30" ht="15.75">
      <c r="A1294" s="785" t="s">
        <v>4301</v>
      </c>
      <c r="B1294" s="785" t="s">
        <v>12071</v>
      </c>
      <c r="C1294" s="785" t="s">
        <v>4379</v>
      </c>
      <c r="D1294" s="785" t="s">
        <v>2598</v>
      </c>
      <c r="E1294" s="785" t="s">
        <v>12072</v>
      </c>
      <c r="F1294" s="786">
        <v>43874</v>
      </c>
      <c r="G1294" s="785" t="s">
        <v>12073</v>
      </c>
      <c r="H1294" s="786">
        <v>43884</v>
      </c>
      <c r="I1294" s="785" t="s">
        <v>12074</v>
      </c>
      <c r="J1294" s="785" t="s">
        <v>627</v>
      </c>
      <c r="K1294" s="785" t="s">
        <v>12075</v>
      </c>
      <c r="L1294" s="785" t="s">
        <v>12076</v>
      </c>
      <c r="M1294" s="785"/>
      <c r="N1294" s="785"/>
      <c r="O1294" s="785" t="s">
        <v>12077</v>
      </c>
      <c r="P1294" s="787">
        <v>37.309035000000002</v>
      </c>
      <c r="Q1294" s="787">
        <v>0.97456699999999996</v>
      </c>
      <c r="R1294" s="785" t="s">
        <v>4535</v>
      </c>
      <c r="S1294" s="785" t="s">
        <v>11854</v>
      </c>
      <c r="T1294" s="785" t="s">
        <v>11854</v>
      </c>
      <c r="U1294" s="785" t="s">
        <v>12078</v>
      </c>
      <c r="V1294" s="785" t="s">
        <v>2673</v>
      </c>
      <c r="W1294" s="785" t="s">
        <v>2608</v>
      </c>
      <c r="X1294" s="785" t="s">
        <v>3179</v>
      </c>
      <c r="Y1294" s="615" t="str">
        <f t="shared" si="20"/>
        <v>James Musyoka</v>
      </c>
      <c r="Z1294" s="785" t="s">
        <v>11988</v>
      </c>
      <c r="AA1294" s="785" t="s">
        <v>5464</v>
      </c>
      <c r="AB1294" s="785" t="s">
        <v>2609</v>
      </c>
      <c r="AC1294" s="785" t="s">
        <v>2610</v>
      </c>
      <c r="AD1294" s="786">
        <v>43874</v>
      </c>
    </row>
    <row r="1295" spans="1:30" ht="15.75">
      <c r="A1295" s="785" t="s">
        <v>4301</v>
      </c>
      <c r="B1295" s="785" t="s">
        <v>20880</v>
      </c>
      <c r="C1295" s="785" t="s">
        <v>4379</v>
      </c>
      <c r="D1295" s="785" t="s">
        <v>2598</v>
      </c>
      <c r="E1295" s="785" t="s">
        <v>12087</v>
      </c>
      <c r="F1295" s="786">
        <v>43877</v>
      </c>
      <c r="G1295" s="785" t="s">
        <v>12073</v>
      </c>
      <c r="H1295" s="786">
        <v>43884</v>
      </c>
      <c r="I1295" s="785" t="s">
        <v>20881</v>
      </c>
      <c r="J1295" s="785" t="s">
        <v>629</v>
      </c>
      <c r="K1295" s="785" t="s">
        <v>2612</v>
      </c>
      <c r="L1295" s="785" t="s">
        <v>20882</v>
      </c>
      <c r="M1295" s="785"/>
      <c r="N1295" s="785"/>
      <c r="O1295" s="785"/>
      <c r="P1295" s="787">
        <v>37.668461999999998</v>
      </c>
      <c r="Q1295" s="787">
        <v>0.64378500000000005</v>
      </c>
      <c r="R1295" s="785" t="s">
        <v>4535</v>
      </c>
      <c r="S1295" s="785" t="s">
        <v>11854</v>
      </c>
      <c r="T1295" s="785" t="s">
        <v>20883</v>
      </c>
      <c r="U1295" s="785" t="s">
        <v>20883</v>
      </c>
      <c r="V1295" s="785" t="s">
        <v>2673</v>
      </c>
      <c r="W1295" s="785" t="s">
        <v>2608</v>
      </c>
      <c r="X1295" s="785" t="s">
        <v>2664</v>
      </c>
      <c r="Y1295" s="615" t="str">
        <f t="shared" si="20"/>
        <v>Robert</v>
      </c>
      <c r="Z1295" s="785" t="s">
        <v>10380</v>
      </c>
      <c r="AA1295" s="785" t="s">
        <v>5464</v>
      </c>
      <c r="AB1295" s="785" t="s">
        <v>2609</v>
      </c>
      <c r="AC1295" s="785" t="s">
        <v>2610</v>
      </c>
      <c r="AD1295" s="786">
        <v>43877</v>
      </c>
    </row>
    <row r="1296" spans="1:30" ht="15.75">
      <c r="A1296" s="785" t="s">
        <v>4301</v>
      </c>
      <c r="B1296" s="785" t="s">
        <v>11849</v>
      </c>
      <c r="C1296" s="785" t="s">
        <v>4379</v>
      </c>
      <c r="D1296" s="785" t="s">
        <v>2598</v>
      </c>
      <c r="E1296" s="785" t="s">
        <v>6480</v>
      </c>
      <c r="F1296" s="786">
        <v>43876</v>
      </c>
      <c r="G1296" s="785" t="s">
        <v>6154</v>
      </c>
      <c r="H1296" s="786">
        <v>43883</v>
      </c>
      <c r="I1296" s="785" t="s">
        <v>11850</v>
      </c>
      <c r="J1296" s="785" t="s">
        <v>629</v>
      </c>
      <c r="K1296" s="785" t="s">
        <v>11851</v>
      </c>
      <c r="L1296" s="785" t="s">
        <v>11852</v>
      </c>
      <c r="M1296" s="785"/>
      <c r="N1296" s="785"/>
      <c r="O1296" s="785" t="s">
        <v>11853</v>
      </c>
      <c r="P1296" s="787">
        <v>37.656616</v>
      </c>
      <c r="Q1296" s="787">
        <v>0.64800999999999997</v>
      </c>
      <c r="R1296" s="785" t="s">
        <v>4535</v>
      </c>
      <c r="S1296" s="785" t="s">
        <v>11854</v>
      </c>
      <c r="T1296" s="785" t="s">
        <v>11855</v>
      </c>
      <c r="U1296" s="785" t="s">
        <v>11856</v>
      </c>
      <c r="V1296" s="785" t="s">
        <v>2673</v>
      </c>
      <c r="W1296" s="785" t="s">
        <v>2608</v>
      </c>
      <c r="X1296" s="785" t="s">
        <v>11857</v>
      </c>
      <c r="Y1296" s="615" t="str">
        <f t="shared" si="20"/>
        <v>James</v>
      </c>
      <c r="Z1296" s="785" t="s">
        <v>6002</v>
      </c>
      <c r="AA1296" s="785" t="s">
        <v>5464</v>
      </c>
      <c r="AB1296" s="785" t="s">
        <v>2609</v>
      </c>
      <c r="AC1296" s="785" t="s">
        <v>2610</v>
      </c>
      <c r="AD1296" s="786">
        <v>43876</v>
      </c>
    </row>
    <row r="1297" spans="1:30" ht="15.75">
      <c r="A1297" s="785" t="s">
        <v>4301</v>
      </c>
      <c r="B1297" s="785" t="s">
        <v>12062</v>
      </c>
      <c r="C1297" s="785" t="s">
        <v>4379</v>
      </c>
      <c r="D1297" s="785" t="s">
        <v>4418</v>
      </c>
      <c r="E1297" s="785" t="s">
        <v>7026</v>
      </c>
      <c r="F1297" s="786">
        <v>43873</v>
      </c>
      <c r="G1297" s="785" t="s">
        <v>6154</v>
      </c>
      <c r="H1297" s="786">
        <v>43883</v>
      </c>
      <c r="I1297" s="785" t="s">
        <v>12063</v>
      </c>
      <c r="J1297" s="785" t="s">
        <v>627</v>
      </c>
      <c r="K1297" s="785" t="s">
        <v>12064</v>
      </c>
      <c r="L1297" s="785" t="s">
        <v>12065</v>
      </c>
      <c r="M1297" s="785"/>
      <c r="N1297" s="785"/>
      <c r="O1297" s="785"/>
      <c r="P1297" s="787">
        <v>37.332397</v>
      </c>
      <c r="Q1297" s="787">
        <v>0.99234999999999995</v>
      </c>
      <c r="R1297" s="785" t="s">
        <v>4535</v>
      </c>
      <c r="S1297" s="785" t="s">
        <v>11854</v>
      </c>
      <c r="T1297" s="785" t="s">
        <v>11854</v>
      </c>
      <c r="U1297" s="785" t="s">
        <v>12066</v>
      </c>
      <c r="V1297" s="785" t="s">
        <v>2673</v>
      </c>
      <c r="W1297" s="785" t="s">
        <v>2608</v>
      </c>
      <c r="X1297" s="785" t="s">
        <v>3179</v>
      </c>
      <c r="Y1297" s="615" t="str">
        <f t="shared" si="20"/>
        <v>James Musyoka</v>
      </c>
      <c r="Z1297" s="785" t="s">
        <v>6002</v>
      </c>
      <c r="AA1297" s="785" t="s">
        <v>5464</v>
      </c>
      <c r="AB1297" s="785" t="s">
        <v>2609</v>
      </c>
      <c r="AC1297" s="785" t="s">
        <v>2610</v>
      </c>
      <c r="AD1297" s="786">
        <v>43873</v>
      </c>
    </row>
    <row r="1298" spans="1:30" ht="15.75">
      <c r="A1298" s="785" t="s">
        <v>4301</v>
      </c>
      <c r="B1298" s="785" t="s">
        <v>27379</v>
      </c>
      <c r="C1298" s="785" t="s">
        <v>4379</v>
      </c>
      <c r="D1298" s="785" t="s">
        <v>4418</v>
      </c>
      <c r="E1298" s="785" t="s">
        <v>6480</v>
      </c>
      <c r="F1298" s="786">
        <v>43876</v>
      </c>
      <c r="G1298" s="785" t="s">
        <v>6154</v>
      </c>
      <c r="H1298" s="786">
        <v>43883</v>
      </c>
      <c r="I1298" s="785" t="s">
        <v>27380</v>
      </c>
      <c r="J1298" s="785" t="s">
        <v>627</v>
      </c>
      <c r="K1298" s="785" t="s">
        <v>2612</v>
      </c>
      <c r="L1298" s="785" t="s">
        <v>27381</v>
      </c>
      <c r="M1298" s="785"/>
      <c r="N1298" s="785"/>
      <c r="O1298" s="785"/>
      <c r="P1298" s="787">
        <v>37.656129999999997</v>
      </c>
      <c r="Q1298" s="787">
        <v>0.71735400000000005</v>
      </c>
      <c r="R1298" s="785" t="s">
        <v>4535</v>
      </c>
      <c r="S1298" s="785" t="s">
        <v>11854</v>
      </c>
      <c r="T1298" s="785" t="s">
        <v>27382</v>
      </c>
      <c r="U1298" s="785" t="s">
        <v>27383</v>
      </c>
      <c r="V1298" s="785" t="s">
        <v>2673</v>
      </c>
      <c r="W1298" s="785" t="s">
        <v>2608</v>
      </c>
      <c r="X1298" s="785"/>
      <c r="Y1298" s="615" t="str">
        <f t="shared" si="20"/>
        <v>Biogas International Limited</v>
      </c>
      <c r="Z1298" s="785" t="s">
        <v>2599</v>
      </c>
      <c r="AA1298" s="785" t="s">
        <v>5464</v>
      </c>
      <c r="AB1298" s="785" t="s">
        <v>2609</v>
      </c>
      <c r="AC1298" s="785" t="s">
        <v>2610</v>
      </c>
      <c r="AD1298" s="786">
        <v>43876</v>
      </c>
    </row>
    <row r="1299" spans="1:30" ht="15.75">
      <c r="A1299" s="785" t="s">
        <v>4301</v>
      </c>
      <c r="B1299" s="785" t="s">
        <v>12044</v>
      </c>
      <c r="C1299" s="785" t="s">
        <v>4303</v>
      </c>
      <c r="D1299" s="785" t="s">
        <v>2599</v>
      </c>
      <c r="E1299" s="785" t="s">
        <v>12045</v>
      </c>
      <c r="F1299" s="786">
        <v>43872</v>
      </c>
      <c r="G1299" s="785" t="s">
        <v>7961</v>
      </c>
      <c r="H1299" s="786">
        <v>43882</v>
      </c>
      <c r="I1299" s="785" t="s">
        <v>12046</v>
      </c>
      <c r="J1299" s="785" t="s">
        <v>629</v>
      </c>
      <c r="K1299" s="785" t="s">
        <v>12047</v>
      </c>
      <c r="L1299" s="785" t="s">
        <v>12048</v>
      </c>
      <c r="M1299" s="785"/>
      <c r="N1299" s="785"/>
      <c r="O1299" s="785"/>
      <c r="P1299" s="787">
        <v>37.334617999999999</v>
      </c>
      <c r="Q1299" s="787">
        <v>0.97534200000000004</v>
      </c>
      <c r="R1299" s="785" t="s">
        <v>4535</v>
      </c>
      <c r="S1299" s="785" t="s">
        <v>11854</v>
      </c>
      <c r="T1299" s="785" t="s">
        <v>11854</v>
      </c>
      <c r="U1299" s="785" t="s">
        <v>2986</v>
      </c>
      <c r="V1299" s="785">
        <v>6</v>
      </c>
      <c r="W1299" s="785" t="s">
        <v>2608</v>
      </c>
      <c r="X1299" s="785" t="s">
        <v>3179</v>
      </c>
      <c r="Y1299" s="615" t="str">
        <f t="shared" si="20"/>
        <v>James Musyoka</v>
      </c>
      <c r="Z1299" s="785" t="s">
        <v>6002</v>
      </c>
      <c r="AA1299" s="785" t="s">
        <v>5464</v>
      </c>
      <c r="AB1299" s="785" t="s">
        <v>2609</v>
      </c>
      <c r="AC1299" s="785" t="s">
        <v>2610</v>
      </c>
      <c r="AD1299" s="786">
        <v>43872</v>
      </c>
    </row>
    <row r="1300" spans="1:30" ht="15.75">
      <c r="A1300" s="785" t="s">
        <v>4301</v>
      </c>
      <c r="B1300" s="785" t="s">
        <v>19740</v>
      </c>
      <c r="C1300" s="785" t="s">
        <v>4303</v>
      </c>
      <c r="D1300" s="785" t="s">
        <v>2599</v>
      </c>
      <c r="E1300" s="785" t="s">
        <v>19741</v>
      </c>
      <c r="F1300" s="786">
        <v>43841</v>
      </c>
      <c r="G1300" s="785" t="s">
        <v>7961</v>
      </c>
      <c r="H1300" s="786">
        <v>43882</v>
      </c>
      <c r="I1300" s="785" t="s">
        <v>19742</v>
      </c>
      <c r="J1300" s="785" t="s">
        <v>629</v>
      </c>
      <c r="K1300" s="785" t="s">
        <v>19743</v>
      </c>
      <c r="L1300" s="785" t="s">
        <v>19744</v>
      </c>
      <c r="M1300" s="785"/>
      <c r="N1300" s="785"/>
      <c r="O1300" s="785"/>
      <c r="P1300" s="787">
        <v>37.507418000000001</v>
      </c>
      <c r="Q1300" s="787">
        <v>-0.56208499999999995</v>
      </c>
      <c r="R1300" s="785" t="s">
        <v>1089</v>
      </c>
      <c r="S1300" s="785" t="s">
        <v>1164</v>
      </c>
      <c r="T1300" s="785" t="s">
        <v>19745</v>
      </c>
      <c r="U1300" s="785" t="s">
        <v>19746</v>
      </c>
      <c r="V1300" s="785" t="s">
        <v>2855</v>
      </c>
      <c r="W1300" s="785" t="s">
        <v>3324</v>
      </c>
      <c r="X1300" s="785" t="s">
        <v>3324</v>
      </c>
      <c r="Y1300" s="615" t="str">
        <f t="shared" si="20"/>
        <v>Peter Kivuti</v>
      </c>
      <c r="Z1300" s="785" t="s">
        <v>2599</v>
      </c>
      <c r="AA1300" s="785" t="s">
        <v>4314</v>
      </c>
      <c r="AB1300" s="785" t="s">
        <v>2683</v>
      </c>
      <c r="AC1300" s="785" t="s">
        <v>2606</v>
      </c>
      <c r="AD1300" s="786">
        <v>43902</v>
      </c>
    </row>
    <row r="1301" spans="1:30" ht="15.75">
      <c r="A1301" s="785" t="s">
        <v>4301</v>
      </c>
      <c r="B1301" s="785" t="s">
        <v>21296</v>
      </c>
      <c r="C1301" s="785" t="s">
        <v>4379</v>
      </c>
      <c r="D1301" s="785" t="s">
        <v>4418</v>
      </c>
      <c r="E1301" s="785" t="s">
        <v>12045</v>
      </c>
      <c r="F1301" s="786">
        <v>43872</v>
      </c>
      <c r="G1301" s="785" t="s">
        <v>7961</v>
      </c>
      <c r="H1301" s="786">
        <v>43882</v>
      </c>
      <c r="I1301" s="785" t="s">
        <v>21297</v>
      </c>
      <c r="J1301" s="785" t="s">
        <v>629</v>
      </c>
      <c r="K1301" s="785" t="s">
        <v>21298</v>
      </c>
      <c r="L1301" s="785" t="s">
        <v>21299</v>
      </c>
      <c r="M1301" s="785"/>
      <c r="N1301" s="785"/>
      <c r="O1301" s="785"/>
      <c r="P1301" s="787">
        <v>37.327468000000003</v>
      </c>
      <c r="Q1301" s="787">
        <v>0.98753400000000002</v>
      </c>
      <c r="R1301" s="785" t="s">
        <v>4535</v>
      </c>
      <c r="S1301" s="785" t="s">
        <v>11854</v>
      </c>
      <c r="T1301" s="785" t="s">
        <v>11854</v>
      </c>
      <c r="U1301" s="785" t="s">
        <v>21300</v>
      </c>
      <c r="V1301" s="785" t="s">
        <v>2673</v>
      </c>
      <c r="W1301" s="785" t="s">
        <v>2608</v>
      </c>
      <c r="X1301" s="785" t="s">
        <v>21176</v>
      </c>
      <c r="Y1301" s="615" t="str">
        <f t="shared" si="20"/>
        <v>Robert Wanjiku</v>
      </c>
      <c r="Z1301" s="785" t="s">
        <v>10380</v>
      </c>
      <c r="AA1301" s="785" t="s">
        <v>5464</v>
      </c>
      <c r="AB1301" s="785" t="s">
        <v>2609</v>
      </c>
      <c r="AC1301" s="785" t="s">
        <v>2610</v>
      </c>
      <c r="AD1301" s="786">
        <v>43872</v>
      </c>
    </row>
    <row r="1302" spans="1:30" ht="15.75">
      <c r="A1302" s="785" t="s">
        <v>4301</v>
      </c>
      <c r="B1302" s="785" t="s">
        <v>33008</v>
      </c>
      <c r="C1302" s="785" t="s">
        <v>4303</v>
      </c>
      <c r="D1302" s="785" t="s">
        <v>2599</v>
      </c>
      <c r="E1302" s="785" t="s">
        <v>11089</v>
      </c>
      <c r="F1302" s="786">
        <v>43820</v>
      </c>
      <c r="G1302" s="785" t="s">
        <v>7961</v>
      </c>
      <c r="H1302" s="786">
        <v>43882</v>
      </c>
      <c r="I1302" s="785" t="s">
        <v>33009</v>
      </c>
      <c r="J1302" s="785" t="s">
        <v>629</v>
      </c>
      <c r="K1302" s="785" t="s">
        <v>33010</v>
      </c>
      <c r="L1302" s="785" t="s">
        <v>33011</v>
      </c>
      <c r="M1302" s="785"/>
      <c r="N1302" s="785"/>
      <c r="O1302" s="785"/>
      <c r="P1302" s="787">
        <v>35.791840000000001</v>
      </c>
      <c r="Q1302" s="787">
        <v>0.64327599999999996</v>
      </c>
      <c r="R1302" s="785" t="s">
        <v>622</v>
      </c>
      <c r="S1302" s="785" t="s">
        <v>17106</v>
      </c>
      <c r="T1302" s="785" t="s">
        <v>33012</v>
      </c>
      <c r="U1302" s="785" t="s">
        <v>2824</v>
      </c>
      <c r="V1302" s="785" t="s">
        <v>3070</v>
      </c>
      <c r="W1302" s="785" t="s">
        <v>3025</v>
      </c>
      <c r="X1302" s="785"/>
      <c r="Y1302" s="615" t="str">
        <f t="shared" si="20"/>
        <v>Kichemu limited</v>
      </c>
      <c r="Z1302" s="785" t="s">
        <v>2599</v>
      </c>
      <c r="AA1302" s="785" t="s">
        <v>4349</v>
      </c>
      <c r="AB1302" s="785" t="s">
        <v>2683</v>
      </c>
      <c r="AC1302" s="785" t="s">
        <v>2606</v>
      </c>
      <c r="AD1302" s="786">
        <v>43882</v>
      </c>
    </row>
    <row r="1303" spans="1:30" ht="15.75">
      <c r="A1303" s="785" t="s">
        <v>4301</v>
      </c>
      <c r="B1303" s="785" t="s">
        <v>15410</v>
      </c>
      <c r="C1303" s="785" t="s">
        <v>4303</v>
      </c>
      <c r="D1303" s="785" t="s">
        <v>2599</v>
      </c>
      <c r="E1303" s="785" t="s">
        <v>11559</v>
      </c>
      <c r="F1303" s="786">
        <v>43881</v>
      </c>
      <c r="G1303" s="785" t="s">
        <v>11559</v>
      </c>
      <c r="H1303" s="786">
        <v>43881</v>
      </c>
      <c r="I1303" s="785" t="s">
        <v>15411</v>
      </c>
      <c r="J1303" s="785" t="s">
        <v>629</v>
      </c>
      <c r="K1303" s="785" t="s">
        <v>15412</v>
      </c>
      <c r="L1303" s="785" t="s">
        <v>15413</v>
      </c>
      <c r="M1303" s="785"/>
      <c r="N1303" s="785"/>
      <c r="O1303" s="785"/>
      <c r="P1303" s="787">
        <v>37.168463000000003</v>
      </c>
      <c r="Q1303" s="787">
        <v>-0.98610299999999995</v>
      </c>
      <c r="R1303" s="785" t="s">
        <v>1030</v>
      </c>
      <c r="S1303" s="785" t="s">
        <v>2646</v>
      </c>
      <c r="T1303" s="785" t="s">
        <v>15414</v>
      </c>
      <c r="U1303" s="785" t="s">
        <v>15414</v>
      </c>
      <c r="V1303" s="785">
        <v>6</v>
      </c>
      <c r="W1303" s="785" t="s">
        <v>2608</v>
      </c>
      <c r="X1303" s="785" t="s">
        <v>15396</v>
      </c>
      <c r="Y1303" s="615" t="str">
        <f t="shared" si="20"/>
        <v>Julius</v>
      </c>
      <c r="Z1303" s="785" t="s">
        <v>15415</v>
      </c>
      <c r="AA1303" s="785" t="s">
        <v>5464</v>
      </c>
      <c r="AB1303" s="785" t="s">
        <v>2609</v>
      </c>
      <c r="AC1303" s="785" t="s">
        <v>2610</v>
      </c>
      <c r="AD1303" s="786">
        <v>43887</v>
      </c>
    </row>
    <row r="1304" spans="1:30" ht="15.75">
      <c r="A1304" s="785" t="s">
        <v>4301</v>
      </c>
      <c r="B1304" s="785" t="s">
        <v>20869</v>
      </c>
      <c r="C1304" s="785" t="s">
        <v>4379</v>
      </c>
      <c r="D1304" s="785" t="s">
        <v>2598</v>
      </c>
      <c r="E1304" s="785" t="s">
        <v>7026</v>
      </c>
      <c r="F1304" s="786">
        <v>43873</v>
      </c>
      <c r="G1304" s="785" t="s">
        <v>11559</v>
      </c>
      <c r="H1304" s="786">
        <v>43881</v>
      </c>
      <c r="I1304" s="785" t="s">
        <v>20870</v>
      </c>
      <c r="J1304" s="785" t="s">
        <v>629</v>
      </c>
      <c r="K1304" s="785" t="s">
        <v>20871</v>
      </c>
      <c r="L1304" s="785" t="s">
        <v>20872</v>
      </c>
      <c r="M1304" s="785"/>
      <c r="N1304" s="785"/>
      <c r="O1304" s="785"/>
      <c r="P1304" s="787">
        <v>37.309936999999998</v>
      </c>
      <c r="Q1304" s="787">
        <v>0.97337799999999997</v>
      </c>
      <c r="R1304" s="785" t="s">
        <v>4535</v>
      </c>
      <c r="S1304" s="785" t="s">
        <v>11854</v>
      </c>
      <c r="T1304" s="785" t="s">
        <v>12078</v>
      </c>
      <c r="U1304" s="785" t="s">
        <v>12078</v>
      </c>
      <c r="V1304" s="785" t="s">
        <v>2673</v>
      </c>
      <c r="W1304" s="785" t="s">
        <v>2608</v>
      </c>
      <c r="X1304" s="785" t="s">
        <v>2664</v>
      </c>
      <c r="Y1304" s="615" t="str">
        <f t="shared" si="20"/>
        <v>Robert</v>
      </c>
      <c r="Z1304" s="785" t="s">
        <v>10380</v>
      </c>
      <c r="AA1304" s="785" t="s">
        <v>5464</v>
      </c>
      <c r="AB1304" s="785" t="s">
        <v>2609</v>
      </c>
      <c r="AC1304" s="785" t="s">
        <v>2610</v>
      </c>
      <c r="AD1304" s="786">
        <v>43873</v>
      </c>
    </row>
    <row r="1305" spans="1:30" ht="15.75">
      <c r="A1305" s="785" t="s">
        <v>4301</v>
      </c>
      <c r="B1305" s="785" t="s">
        <v>26127</v>
      </c>
      <c r="C1305" s="785" t="s">
        <v>4303</v>
      </c>
      <c r="D1305" s="785" t="s">
        <v>2599</v>
      </c>
      <c r="E1305" s="785" t="s">
        <v>12925</v>
      </c>
      <c r="F1305" s="786">
        <v>43731</v>
      </c>
      <c r="G1305" s="785" t="s">
        <v>11559</v>
      </c>
      <c r="H1305" s="786">
        <v>43881</v>
      </c>
      <c r="I1305" s="785" t="s">
        <v>26128</v>
      </c>
      <c r="J1305" s="785" t="s">
        <v>627</v>
      </c>
      <c r="K1305" s="785" t="s">
        <v>26129</v>
      </c>
      <c r="L1305" s="785" t="s">
        <v>26130</v>
      </c>
      <c r="M1305" s="785"/>
      <c r="N1305" s="785"/>
      <c r="O1305" s="785"/>
      <c r="P1305" s="787">
        <v>35.388886999999997</v>
      </c>
      <c r="Q1305" s="787">
        <v>-0.103073</v>
      </c>
      <c r="R1305" s="785" t="s">
        <v>2053</v>
      </c>
      <c r="S1305" s="785" t="s">
        <v>2715</v>
      </c>
      <c r="T1305" s="785" t="s">
        <v>4310</v>
      </c>
      <c r="U1305" s="785" t="s">
        <v>3274</v>
      </c>
      <c r="V1305" s="785" t="s">
        <v>2603</v>
      </c>
      <c r="W1305" s="785" t="s">
        <v>4311</v>
      </c>
      <c r="X1305" s="785"/>
      <c r="Y1305" s="615" t="str">
        <f t="shared" si="20"/>
        <v>Aron Cheruiyot</v>
      </c>
      <c r="Z1305" s="785" t="s">
        <v>2599</v>
      </c>
      <c r="AA1305" s="785" t="s">
        <v>4314</v>
      </c>
      <c r="AB1305" s="785" t="s">
        <v>2683</v>
      </c>
      <c r="AC1305" s="785" t="s">
        <v>2606</v>
      </c>
      <c r="AD1305" s="786">
        <v>43981</v>
      </c>
    </row>
    <row r="1306" spans="1:30" ht="15.75">
      <c r="A1306" s="785" t="s">
        <v>4301</v>
      </c>
      <c r="B1306" s="785" t="s">
        <v>27376</v>
      </c>
      <c r="C1306" s="785" t="s">
        <v>4379</v>
      </c>
      <c r="D1306" s="785" t="s">
        <v>4418</v>
      </c>
      <c r="E1306" s="785" t="s">
        <v>12072</v>
      </c>
      <c r="F1306" s="786">
        <v>43874</v>
      </c>
      <c r="G1306" s="785" t="s">
        <v>11559</v>
      </c>
      <c r="H1306" s="786">
        <v>43881</v>
      </c>
      <c r="I1306" s="785" t="s">
        <v>27377</v>
      </c>
      <c r="J1306" s="785" t="s">
        <v>629</v>
      </c>
      <c r="K1306" s="785" t="s">
        <v>2612</v>
      </c>
      <c r="L1306" s="785" t="s">
        <v>27378</v>
      </c>
      <c r="M1306" s="785"/>
      <c r="N1306" s="785"/>
      <c r="O1306" s="785"/>
      <c r="P1306" s="787">
        <v>37.322619000000003</v>
      </c>
      <c r="Q1306" s="787">
        <v>0.98407199999999995</v>
      </c>
      <c r="R1306" s="785" t="s">
        <v>4535</v>
      </c>
      <c r="S1306" s="785" t="s">
        <v>11854</v>
      </c>
      <c r="T1306" s="785" t="s">
        <v>12297</v>
      </c>
      <c r="U1306" s="785" t="s">
        <v>12297</v>
      </c>
      <c r="V1306" s="785" t="s">
        <v>2673</v>
      </c>
      <c r="W1306" s="785" t="s">
        <v>2608</v>
      </c>
      <c r="X1306" s="785"/>
      <c r="Y1306" s="615" t="str">
        <f t="shared" si="20"/>
        <v>Biogas International Limited</v>
      </c>
      <c r="Z1306" s="785" t="s">
        <v>2599</v>
      </c>
      <c r="AA1306" s="785" t="s">
        <v>5464</v>
      </c>
      <c r="AB1306" s="785" t="s">
        <v>2609</v>
      </c>
      <c r="AC1306" s="785" t="s">
        <v>2610</v>
      </c>
      <c r="AD1306" s="786">
        <v>43874</v>
      </c>
    </row>
    <row r="1307" spans="1:30" ht="15.75">
      <c r="A1307" s="785" t="s">
        <v>4301</v>
      </c>
      <c r="B1307" s="785" t="s">
        <v>25152</v>
      </c>
      <c r="C1307" s="785" t="s">
        <v>4303</v>
      </c>
      <c r="D1307" s="785" t="s">
        <v>2599</v>
      </c>
      <c r="E1307" s="785" t="s">
        <v>16837</v>
      </c>
      <c r="F1307" s="786">
        <v>43844</v>
      </c>
      <c r="G1307" s="785" t="s">
        <v>12026</v>
      </c>
      <c r="H1307" s="786">
        <v>43880</v>
      </c>
      <c r="I1307" s="785" t="s">
        <v>25153</v>
      </c>
      <c r="J1307" s="785" t="s">
        <v>629</v>
      </c>
      <c r="K1307" s="785" t="s">
        <v>25154</v>
      </c>
      <c r="L1307" s="785" t="s">
        <v>25155</v>
      </c>
      <c r="M1307" s="785"/>
      <c r="N1307" s="785"/>
      <c r="O1307" s="785"/>
      <c r="P1307" s="787">
        <v>37.226453999999997</v>
      </c>
      <c r="Q1307" s="787">
        <v>-0.884884</v>
      </c>
      <c r="R1307" s="785" t="s">
        <v>1030</v>
      </c>
      <c r="S1307" s="785" t="s">
        <v>2646</v>
      </c>
      <c r="T1307" s="785" t="s">
        <v>2646</v>
      </c>
      <c r="U1307" s="785" t="s">
        <v>3272</v>
      </c>
      <c r="V1307" s="785" t="s">
        <v>2673</v>
      </c>
      <c r="W1307" s="785" t="s">
        <v>4047</v>
      </c>
      <c r="X1307" s="785" t="s">
        <v>2647</v>
      </c>
      <c r="Y1307" s="615" t="str">
        <f t="shared" si="20"/>
        <v>Washington Mwangi Muinuki</v>
      </c>
      <c r="Z1307" s="785" t="s">
        <v>25156</v>
      </c>
      <c r="AA1307" s="785" t="s">
        <v>4314</v>
      </c>
      <c r="AB1307" s="785" t="s">
        <v>2605</v>
      </c>
      <c r="AC1307" s="785" t="s">
        <v>2606</v>
      </c>
      <c r="AD1307" s="786">
        <v>43937</v>
      </c>
    </row>
    <row r="1308" spans="1:30" ht="15.75">
      <c r="A1308" s="785" t="s">
        <v>4301</v>
      </c>
      <c r="B1308" s="785" t="s">
        <v>14037</v>
      </c>
      <c r="C1308" s="785" t="s">
        <v>4303</v>
      </c>
      <c r="D1308" s="785" t="s">
        <v>2599</v>
      </c>
      <c r="E1308" s="785" t="s">
        <v>8251</v>
      </c>
      <c r="F1308" s="786">
        <v>43789</v>
      </c>
      <c r="G1308" s="785" t="s">
        <v>7749</v>
      </c>
      <c r="H1308" s="786">
        <v>43879</v>
      </c>
      <c r="I1308" s="785" t="s">
        <v>14038</v>
      </c>
      <c r="J1308" s="785" t="s">
        <v>627</v>
      </c>
      <c r="K1308" s="785" t="s">
        <v>14039</v>
      </c>
      <c r="L1308" s="785" t="s">
        <v>14040</v>
      </c>
      <c r="M1308" s="785"/>
      <c r="N1308" s="785"/>
      <c r="O1308" s="785"/>
      <c r="P1308" s="787">
        <v>34.863489999999999</v>
      </c>
      <c r="Q1308" s="787">
        <v>0.58023000000000002</v>
      </c>
      <c r="R1308" s="785" t="s">
        <v>1917</v>
      </c>
      <c r="S1308" s="785" t="s">
        <v>3229</v>
      </c>
      <c r="T1308" s="785" t="s">
        <v>14041</v>
      </c>
      <c r="U1308" s="785" t="s">
        <v>14042</v>
      </c>
      <c r="V1308" s="785" t="s">
        <v>2855</v>
      </c>
      <c r="W1308" s="785" t="s">
        <v>4693</v>
      </c>
      <c r="X1308" s="785" t="s">
        <v>4693</v>
      </c>
      <c r="Y1308" s="615" t="str">
        <f t="shared" si="20"/>
        <v>John Bett</v>
      </c>
      <c r="Z1308" s="785" t="s">
        <v>13863</v>
      </c>
      <c r="AA1308" s="785" t="s">
        <v>4314</v>
      </c>
      <c r="AB1308" s="785" t="s">
        <v>2683</v>
      </c>
      <c r="AC1308" s="785" t="s">
        <v>2606</v>
      </c>
      <c r="AD1308" s="786">
        <v>43880</v>
      </c>
    </row>
    <row r="1309" spans="1:30" ht="15.75">
      <c r="A1309" s="785" t="s">
        <v>4301</v>
      </c>
      <c r="B1309" s="785" t="s">
        <v>18837</v>
      </c>
      <c r="C1309" s="785" t="s">
        <v>4379</v>
      </c>
      <c r="D1309" s="785" t="s">
        <v>2598</v>
      </c>
      <c r="E1309" s="785" t="s">
        <v>6873</v>
      </c>
      <c r="F1309" s="786">
        <v>43787</v>
      </c>
      <c r="G1309" s="785" t="s">
        <v>7749</v>
      </c>
      <c r="H1309" s="786">
        <v>43879</v>
      </c>
      <c r="I1309" s="785" t="s">
        <v>18838</v>
      </c>
      <c r="J1309" s="785" t="s">
        <v>629</v>
      </c>
      <c r="K1309" s="785" t="s">
        <v>18839</v>
      </c>
      <c r="L1309" s="785" t="s">
        <v>18840</v>
      </c>
      <c r="M1309" s="785"/>
      <c r="N1309" s="785"/>
      <c r="O1309" s="785" t="s">
        <v>18841</v>
      </c>
      <c r="P1309" s="787">
        <v>39.654572000000002</v>
      </c>
      <c r="Q1309" s="787">
        <v>-4.0377549999999998</v>
      </c>
      <c r="R1309" s="785" t="s">
        <v>2654</v>
      </c>
      <c r="S1309" s="785" t="s">
        <v>18842</v>
      </c>
      <c r="T1309" s="785" t="s">
        <v>18843</v>
      </c>
      <c r="U1309" s="785" t="s">
        <v>18843</v>
      </c>
      <c r="V1309" s="785">
        <v>12</v>
      </c>
      <c r="W1309" s="785" t="s">
        <v>2837</v>
      </c>
      <c r="X1309" s="785" t="s">
        <v>2837</v>
      </c>
      <c r="Y1309" s="615" t="str">
        <f t="shared" si="20"/>
        <v>Nicholas Mwaengo</v>
      </c>
      <c r="Z1309" s="785" t="s">
        <v>18844</v>
      </c>
      <c r="AA1309" s="785" t="s">
        <v>4314</v>
      </c>
      <c r="AB1309" s="785" t="s">
        <v>2605</v>
      </c>
      <c r="AC1309" s="785" t="s">
        <v>2606</v>
      </c>
      <c r="AD1309" s="786">
        <v>43879</v>
      </c>
    </row>
    <row r="1310" spans="1:30" ht="15.75">
      <c r="A1310" s="785" t="s">
        <v>4301</v>
      </c>
      <c r="B1310" s="785" t="s">
        <v>21867</v>
      </c>
      <c r="C1310" s="785" t="s">
        <v>4379</v>
      </c>
      <c r="D1310" s="785" t="s">
        <v>2598</v>
      </c>
      <c r="E1310" s="785" t="s">
        <v>7565</v>
      </c>
      <c r="F1310" s="786">
        <v>43800</v>
      </c>
      <c r="G1310" s="785" t="s">
        <v>7749</v>
      </c>
      <c r="H1310" s="786">
        <v>43879</v>
      </c>
      <c r="I1310" s="785" t="s">
        <v>21868</v>
      </c>
      <c r="J1310" s="785" t="s">
        <v>627</v>
      </c>
      <c r="K1310" s="785" t="s">
        <v>21869</v>
      </c>
      <c r="L1310" s="785" t="s">
        <v>21234</v>
      </c>
      <c r="M1310" s="785"/>
      <c r="N1310" s="785"/>
      <c r="O1310" s="785"/>
      <c r="P1310" s="787">
        <v>40.012031999999998</v>
      </c>
      <c r="Q1310" s="787">
        <v>-3.3222049999999999</v>
      </c>
      <c r="R1310" s="785" t="s">
        <v>1671</v>
      </c>
      <c r="S1310" s="785" t="s">
        <v>2686</v>
      </c>
      <c r="T1310" s="785" t="s">
        <v>3908</v>
      </c>
      <c r="U1310" s="785" t="s">
        <v>21870</v>
      </c>
      <c r="V1310" s="785">
        <v>6</v>
      </c>
      <c r="W1310" s="785" t="s">
        <v>3512</v>
      </c>
      <c r="X1310" s="785" t="s">
        <v>3512</v>
      </c>
      <c r="Y1310" s="615" t="str">
        <f t="shared" si="20"/>
        <v>Samson Sirya</v>
      </c>
      <c r="Z1310" s="785" t="s">
        <v>21871</v>
      </c>
      <c r="AA1310" s="785" t="s">
        <v>4314</v>
      </c>
      <c r="AB1310" s="785" t="s">
        <v>2605</v>
      </c>
      <c r="AC1310" s="785" t="s">
        <v>2606</v>
      </c>
      <c r="AD1310" s="786">
        <v>43879</v>
      </c>
    </row>
    <row r="1311" spans="1:30" ht="15.75">
      <c r="A1311" s="785" t="s">
        <v>4301</v>
      </c>
      <c r="B1311" s="785" t="s">
        <v>21882</v>
      </c>
      <c r="C1311" s="785" t="s">
        <v>4379</v>
      </c>
      <c r="D1311" s="785" t="s">
        <v>2598</v>
      </c>
      <c r="E1311" s="785" t="s">
        <v>7968</v>
      </c>
      <c r="F1311" s="786">
        <v>43831</v>
      </c>
      <c r="G1311" s="785" t="s">
        <v>7749</v>
      </c>
      <c r="H1311" s="786">
        <v>43879</v>
      </c>
      <c r="I1311" s="785" t="s">
        <v>21883</v>
      </c>
      <c r="J1311" s="785" t="s">
        <v>629</v>
      </c>
      <c r="K1311" s="785" t="s">
        <v>21884</v>
      </c>
      <c r="L1311" s="785" t="s">
        <v>21885</v>
      </c>
      <c r="M1311" s="785"/>
      <c r="N1311" s="785"/>
      <c r="O1311" s="785"/>
      <c r="P1311" s="787">
        <v>39.525517999999998</v>
      </c>
      <c r="Q1311" s="787">
        <v>-4.3716600000000003</v>
      </c>
      <c r="R1311" s="785" t="s">
        <v>3628</v>
      </c>
      <c r="S1311" s="785" t="s">
        <v>15163</v>
      </c>
      <c r="T1311" s="785" t="s">
        <v>15408</v>
      </c>
      <c r="U1311" s="785" t="s">
        <v>21886</v>
      </c>
      <c r="V1311" s="785">
        <v>8</v>
      </c>
      <c r="W1311" s="785" t="s">
        <v>3512</v>
      </c>
      <c r="X1311" s="785" t="s">
        <v>3512</v>
      </c>
      <c r="Y1311" s="615" t="str">
        <f t="shared" si="20"/>
        <v>Samson Sirya</v>
      </c>
      <c r="Z1311" s="785" t="s">
        <v>21871</v>
      </c>
      <c r="AA1311" s="785" t="s">
        <v>4314</v>
      </c>
      <c r="AB1311" s="785" t="s">
        <v>2605</v>
      </c>
      <c r="AC1311" s="785" t="s">
        <v>2606</v>
      </c>
      <c r="AD1311" s="786">
        <v>43879</v>
      </c>
    </row>
    <row r="1312" spans="1:30" ht="15.75">
      <c r="A1312" s="785" t="s">
        <v>4301</v>
      </c>
      <c r="B1312" s="785" t="s">
        <v>14005</v>
      </c>
      <c r="C1312" s="785" t="s">
        <v>4303</v>
      </c>
      <c r="D1312" s="785" t="s">
        <v>2599</v>
      </c>
      <c r="E1312" s="785" t="s">
        <v>8251</v>
      </c>
      <c r="F1312" s="786">
        <v>43789</v>
      </c>
      <c r="G1312" s="785" t="s">
        <v>12091</v>
      </c>
      <c r="H1312" s="786">
        <v>43878</v>
      </c>
      <c r="I1312" s="785" t="s">
        <v>14006</v>
      </c>
      <c r="J1312" s="785" t="s">
        <v>629</v>
      </c>
      <c r="K1312" s="785" t="s">
        <v>14007</v>
      </c>
      <c r="L1312" s="785" t="s">
        <v>14008</v>
      </c>
      <c r="M1312" s="785"/>
      <c r="N1312" s="785"/>
      <c r="O1312" s="785"/>
      <c r="P1312" s="787">
        <v>34.641826999999999</v>
      </c>
      <c r="Q1312" s="787">
        <v>0.32411800000000002</v>
      </c>
      <c r="R1312" s="785" t="s">
        <v>1917</v>
      </c>
      <c r="S1312" s="785" t="s">
        <v>3771</v>
      </c>
      <c r="T1312" s="785" t="s">
        <v>14009</v>
      </c>
      <c r="U1312" s="785" t="s">
        <v>14010</v>
      </c>
      <c r="V1312" s="785" t="s">
        <v>2673</v>
      </c>
      <c r="W1312" s="785" t="s">
        <v>4693</v>
      </c>
      <c r="X1312" s="785" t="s">
        <v>4693</v>
      </c>
      <c r="Y1312" s="615" t="str">
        <f t="shared" si="20"/>
        <v>John Bett</v>
      </c>
      <c r="Z1312" s="785" t="s">
        <v>13863</v>
      </c>
      <c r="AA1312" s="785" t="s">
        <v>4314</v>
      </c>
      <c r="AB1312" s="785" t="s">
        <v>2683</v>
      </c>
      <c r="AC1312" s="785" t="s">
        <v>2606</v>
      </c>
      <c r="AD1312" s="786">
        <v>43880</v>
      </c>
    </row>
    <row r="1313" spans="1:30" ht="15.75">
      <c r="A1313" s="785" t="s">
        <v>4301</v>
      </c>
      <c r="B1313" s="785" t="s">
        <v>15167</v>
      </c>
      <c r="C1313" s="785" t="s">
        <v>4379</v>
      </c>
      <c r="D1313" s="785" t="s">
        <v>4418</v>
      </c>
      <c r="E1313" s="785" t="s">
        <v>11158</v>
      </c>
      <c r="F1313" s="786">
        <v>43862</v>
      </c>
      <c r="G1313" s="785" t="s">
        <v>12091</v>
      </c>
      <c r="H1313" s="786">
        <v>43878</v>
      </c>
      <c r="I1313" s="785" t="s">
        <v>15168</v>
      </c>
      <c r="J1313" s="785" t="s">
        <v>629</v>
      </c>
      <c r="K1313" s="785" t="s">
        <v>15169</v>
      </c>
      <c r="L1313" s="785" t="s">
        <v>15170</v>
      </c>
      <c r="M1313" s="785"/>
      <c r="N1313" s="785"/>
      <c r="O1313" s="785"/>
      <c r="P1313" s="787">
        <v>38.365772</v>
      </c>
      <c r="Q1313" s="787">
        <v>-3.4133770000000001</v>
      </c>
      <c r="R1313" s="785" t="s">
        <v>766</v>
      </c>
      <c r="S1313" s="785" t="s">
        <v>767</v>
      </c>
      <c r="T1313" s="785" t="s">
        <v>767</v>
      </c>
      <c r="U1313" s="785" t="s">
        <v>15171</v>
      </c>
      <c r="V1313" s="785">
        <v>10</v>
      </c>
      <c r="W1313" s="785" t="s">
        <v>15172</v>
      </c>
      <c r="X1313" s="785" t="s">
        <v>15172</v>
      </c>
      <c r="Y1313" s="615" t="str">
        <f t="shared" si="20"/>
        <v>Jotham kaluma</v>
      </c>
      <c r="Z1313" s="785" t="s">
        <v>2599</v>
      </c>
      <c r="AA1313" s="785" t="s">
        <v>4314</v>
      </c>
      <c r="AB1313" s="785" t="s">
        <v>2683</v>
      </c>
      <c r="AC1313" s="785" t="s">
        <v>2606</v>
      </c>
      <c r="AD1313" s="786">
        <v>44138</v>
      </c>
    </row>
    <row r="1314" spans="1:30" ht="15.75">
      <c r="A1314" s="785" t="s">
        <v>4301</v>
      </c>
      <c r="B1314" s="785" t="s">
        <v>18780</v>
      </c>
      <c r="C1314" s="785" t="s">
        <v>4379</v>
      </c>
      <c r="D1314" s="785" t="s">
        <v>2598</v>
      </c>
      <c r="E1314" s="785" t="s">
        <v>7359</v>
      </c>
      <c r="F1314" s="786">
        <v>43816</v>
      </c>
      <c r="G1314" s="785" t="s">
        <v>12091</v>
      </c>
      <c r="H1314" s="786">
        <v>43878</v>
      </c>
      <c r="I1314" s="785" t="s">
        <v>18781</v>
      </c>
      <c r="J1314" s="785" t="s">
        <v>629</v>
      </c>
      <c r="K1314" s="785" t="s">
        <v>18782</v>
      </c>
      <c r="L1314" s="785" t="s">
        <v>18783</v>
      </c>
      <c r="M1314" s="785"/>
      <c r="N1314" s="785"/>
      <c r="O1314" s="785"/>
      <c r="P1314" s="787">
        <v>38.362388000000003</v>
      </c>
      <c r="Q1314" s="787">
        <v>-3.4168249999999998</v>
      </c>
      <c r="R1314" s="785" t="s">
        <v>766</v>
      </c>
      <c r="S1314" s="785" t="s">
        <v>767</v>
      </c>
      <c r="T1314" s="785" t="s">
        <v>767</v>
      </c>
      <c r="U1314" s="785" t="s">
        <v>3488</v>
      </c>
      <c r="V1314" s="785">
        <v>6</v>
      </c>
      <c r="W1314" s="785" t="s">
        <v>2837</v>
      </c>
      <c r="X1314" s="785" t="s">
        <v>2837</v>
      </c>
      <c r="Y1314" s="615" t="str">
        <f t="shared" si="20"/>
        <v>Nicholas Mwaengo</v>
      </c>
      <c r="Z1314" s="785" t="s">
        <v>18784</v>
      </c>
      <c r="AA1314" s="785" t="s">
        <v>4314</v>
      </c>
      <c r="AB1314" s="785" t="s">
        <v>2605</v>
      </c>
      <c r="AC1314" s="785" t="s">
        <v>2606</v>
      </c>
      <c r="AD1314" s="786">
        <v>43878</v>
      </c>
    </row>
    <row r="1315" spans="1:30" ht="15.75">
      <c r="A1315" s="785" t="s">
        <v>4301</v>
      </c>
      <c r="B1315" s="785" t="s">
        <v>25033</v>
      </c>
      <c r="C1315" s="785" t="s">
        <v>4303</v>
      </c>
      <c r="D1315" s="785" t="s">
        <v>2599</v>
      </c>
      <c r="E1315" s="785" t="s">
        <v>7565</v>
      </c>
      <c r="F1315" s="786">
        <v>43800</v>
      </c>
      <c r="G1315" s="785" t="s">
        <v>12091</v>
      </c>
      <c r="H1315" s="786">
        <v>43878</v>
      </c>
      <c r="I1315" s="785" t="s">
        <v>25034</v>
      </c>
      <c r="J1315" s="785" t="s">
        <v>627</v>
      </c>
      <c r="K1315" s="785" t="s">
        <v>25035</v>
      </c>
      <c r="L1315" s="785" t="s">
        <v>25036</v>
      </c>
      <c r="M1315" s="785"/>
      <c r="N1315" s="785"/>
      <c r="O1315" s="785"/>
      <c r="P1315" s="787">
        <v>37.033197000000001</v>
      </c>
      <c r="Q1315" s="787">
        <v>-0.111723</v>
      </c>
      <c r="R1315" s="785" t="s">
        <v>1056</v>
      </c>
      <c r="S1315" s="785" t="s">
        <v>2272</v>
      </c>
      <c r="T1315" s="785" t="s">
        <v>3272</v>
      </c>
      <c r="U1315" s="785" t="s">
        <v>25037</v>
      </c>
      <c r="V1315" s="785">
        <v>8</v>
      </c>
      <c r="W1315" s="785" t="s">
        <v>9679</v>
      </c>
      <c r="X1315" s="785" t="s">
        <v>9679</v>
      </c>
      <c r="Y1315" s="615" t="str">
        <f t="shared" si="20"/>
        <v>Wambui Gituku</v>
      </c>
      <c r="Z1315" s="785" t="s">
        <v>25028</v>
      </c>
      <c r="AA1315" s="785" t="s">
        <v>4314</v>
      </c>
      <c r="AB1315" s="785" t="s">
        <v>2683</v>
      </c>
      <c r="AC1315" s="785" t="s">
        <v>2606</v>
      </c>
      <c r="AD1315" s="786">
        <v>43916</v>
      </c>
    </row>
    <row r="1316" spans="1:30" ht="15.75">
      <c r="A1316" s="785" t="s">
        <v>4301</v>
      </c>
      <c r="B1316" s="785" t="s">
        <v>19372</v>
      </c>
      <c r="C1316" s="785" t="s">
        <v>4303</v>
      </c>
      <c r="D1316" s="785" t="s">
        <v>2599</v>
      </c>
      <c r="E1316" s="785" t="s">
        <v>12087</v>
      </c>
      <c r="F1316" s="786">
        <v>43877</v>
      </c>
      <c r="G1316" s="785" t="s">
        <v>12087</v>
      </c>
      <c r="H1316" s="786">
        <v>43877</v>
      </c>
      <c r="I1316" s="785" t="s">
        <v>19373</v>
      </c>
      <c r="J1316" s="785" t="s">
        <v>627</v>
      </c>
      <c r="K1316" s="785" t="s">
        <v>19374</v>
      </c>
      <c r="L1316" s="785" t="s">
        <v>19375</v>
      </c>
      <c r="M1316" s="785" t="s">
        <v>19376</v>
      </c>
      <c r="N1316" s="785"/>
      <c r="O1316" s="785" t="s">
        <v>19377</v>
      </c>
      <c r="P1316" s="787">
        <v>35.034547000000003</v>
      </c>
      <c r="Q1316" s="787">
        <v>1.0097879999999999</v>
      </c>
      <c r="R1316" s="785" t="s">
        <v>1189</v>
      </c>
      <c r="S1316" s="785" t="s">
        <v>1190</v>
      </c>
      <c r="T1316" s="785" t="s">
        <v>1368</v>
      </c>
      <c r="U1316" s="785" t="s">
        <v>3912</v>
      </c>
      <c r="V1316" s="785">
        <v>16</v>
      </c>
      <c r="W1316" s="785" t="s">
        <v>19232</v>
      </c>
      <c r="X1316" s="785" t="s">
        <v>3568</v>
      </c>
      <c r="Y1316" s="615" t="str">
        <f t="shared" si="20"/>
        <v>Pafasi  Enterprise</v>
      </c>
      <c r="Z1316" s="785" t="s">
        <v>19233</v>
      </c>
      <c r="AA1316" s="785" t="s">
        <v>4349</v>
      </c>
      <c r="AB1316" s="785" t="s">
        <v>2876</v>
      </c>
      <c r="AC1316" s="785" t="s">
        <v>2606</v>
      </c>
      <c r="AD1316" s="786">
        <v>43878</v>
      </c>
    </row>
    <row r="1317" spans="1:30" ht="15.75">
      <c r="A1317" s="785" t="s">
        <v>4301</v>
      </c>
      <c r="B1317" s="785" t="s">
        <v>6478</v>
      </c>
      <c r="C1317" s="785" t="s">
        <v>4322</v>
      </c>
      <c r="D1317" s="785" t="s">
        <v>2618</v>
      </c>
      <c r="E1317" s="785" t="s">
        <v>6479</v>
      </c>
      <c r="F1317" s="786">
        <v>43776</v>
      </c>
      <c r="G1317" s="785" t="s">
        <v>6480</v>
      </c>
      <c r="H1317" s="786">
        <v>43876</v>
      </c>
      <c r="I1317" s="785" t="s">
        <v>6481</v>
      </c>
      <c r="J1317" s="785" t="s">
        <v>629</v>
      </c>
      <c r="K1317" s="785" t="s">
        <v>2612</v>
      </c>
      <c r="L1317" s="785" t="s">
        <v>6482</v>
      </c>
      <c r="M1317" s="785"/>
      <c r="N1317" s="785"/>
      <c r="O1317" s="785"/>
      <c r="P1317" s="787">
        <v>36.140237999999997</v>
      </c>
      <c r="Q1317" s="787">
        <v>-0.15631999999999999</v>
      </c>
      <c r="R1317" s="785" t="s">
        <v>695</v>
      </c>
      <c r="S1317" s="785" t="s">
        <v>1204</v>
      </c>
      <c r="T1317" s="785" t="s">
        <v>1204</v>
      </c>
      <c r="U1317" s="785" t="s">
        <v>6483</v>
      </c>
      <c r="V1317" s="785" t="s">
        <v>2855</v>
      </c>
      <c r="W1317" s="785" t="s">
        <v>2897</v>
      </c>
      <c r="X1317" s="785" t="s">
        <v>2897</v>
      </c>
      <c r="Y1317" s="615" t="str">
        <f t="shared" si="20"/>
        <v>Christopher Njinju Ndungu</v>
      </c>
      <c r="Z1317" s="785" t="s">
        <v>6484</v>
      </c>
      <c r="AA1317" s="785" t="s">
        <v>4314</v>
      </c>
      <c r="AB1317" s="785" t="s">
        <v>2683</v>
      </c>
      <c r="AC1317" s="785" t="s">
        <v>2606</v>
      </c>
      <c r="AD1317" s="786">
        <v>43906</v>
      </c>
    </row>
    <row r="1318" spans="1:30" ht="15.75">
      <c r="A1318" s="785" t="s">
        <v>4301</v>
      </c>
      <c r="B1318" s="785" t="s">
        <v>18915</v>
      </c>
      <c r="C1318" s="785" t="s">
        <v>4303</v>
      </c>
      <c r="D1318" s="785" t="s">
        <v>2599</v>
      </c>
      <c r="E1318" s="785" t="s">
        <v>18916</v>
      </c>
      <c r="F1318" s="786">
        <v>43833</v>
      </c>
      <c r="G1318" s="785" t="s">
        <v>6480</v>
      </c>
      <c r="H1318" s="786">
        <v>43876</v>
      </c>
      <c r="I1318" s="785" t="s">
        <v>18917</v>
      </c>
      <c r="J1318" s="785" t="s">
        <v>629</v>
      </c>
      <c r="K1318" s="785" t="s">
        <v>18918</v>
      </c>
      <c r="L1318" s="785" t="s">
        <v>18919</v>
      </c>
      <c r="M1318" s="785"/>
      <c r="N1318" s="785"/>
      <c r="O1318" s="785"/>
      <c r="P1318" s="787">
        <v>36.918570000000003</v>
      </c>
      <c r="Q1318" s="787">
        <v>-0.87624599999999997</v>
      </c>
      <c r="R1318" s="785" t="s">
        <v>1030</v>
      </c>
      <c r="S1318" s="785" t="s">
        <v>1795</v>
      </c>
      <c r="T1318" s="785" t="s">
        <v>3432</v>
      </c>
      <c r="U1318" s="785" t="s">
        <v>18920</v>
      </c>
      <c r="V1318" s="785" t="s">
        <v>2855</v>
      </c>
      <c r="W1318" s="785" t="s">
        <v>2939</v>
      </c>
      <c r="X1318" s="785" t="s">
        <v>2939</v>
      </c>
      <c r="Y1318" s="615" t="str">
        <f t="shared" si="20"/>
        <v>Nixon Kariuki Gaichuru</v>
      </c>
      <c r="Z1318" s="785" t="s">
        <v>18921</v>
      </c>
      <c r="AA1318" s="785" t="s">
        <v>4314</v>
      </c>
      <c r="AB1318" s="785" t="s">
        <v>2605</v>
      </c>
      <c r="AC1318" s="785" t="s">
        <v>2606</v>
      </c>
      <c r="AD1318" s="786">
        <v>43899</v>
      </c>
    </row>
    <row r="1319" spans="1:30" ht="15.75">
      <c r="A1319" s="785" t="s">
        <v>4301</v>
      </c>
      <c r="B1319" s="785" t="s">
        <v>19240</v>
      </c>
      <c r="C1319" s="785" t="s">
        <v>4303</v>
      </c>
      <c r="D1319" s="785" t="s">
        <v>2599</v>
      </c>
      <c r="E1319" s="785" t="s">
        <v>6480</v>
      </c>
      <c r="F1319" s="786">
        <v>43876</v>
      </c>
      <c r="G1319" s="785" t="s">
        <v>6480</v>
      </c>
      <c r="H1319" s="786">
        <v>43876</v>
      </c>
      <c r="I1319" s="785" t="s">
        <v>19241</v>
      </c>
      <c r="J1319" s="785" t="s">
        <v>627</v>
      </c>
      <c r="K1319" s="785" t="s">
        <v>19242</v>
      </c>
      <c r="L1319" s="785" t="s">
        <v>19243</v>
      </c>
      <c r="M1319" s="785"/>
      <c r="N1319" s="785"/>
      <c r="O1319" s="785"/>
      <c r="P1319" s="787">
        <v>34.886992999999997</v>
      </c>
      <c r="Q1319" s="787">
        <v>0.84023499999999995</v>
      </c>
      <c r="R1319" s="785" t="s">
        <v>1189</v>
      </c>
      <c r="S1319" s="785" t="s">
        <v>1368</v>
      </c>
      <c r="T1319" s="785" t="s">
        <v>4005</v>
      </c>
      <c r="U1319" s="785" t="s">
        <v>19244</v>
      </c>
      <c r="V1319" s="785" t="s">
        <v>2673</v>
      </c>
      <c r="W1319" s="785" t="s">
        <v>19232</v>
      </c>
      <c r="X1319" s="785" t="s">
        <v>3568</v>
      </c>
      <c r="Y1319" s="615" t="str">
        <f t="shared" si="20"/>
        <v>Pafasi  Enterprise</v>
      </c>
      <c r="Z1319" s="785" t="s">
        <v>19233</v>
      </c>
      <c r="AA1319" s="785" t="s">
        <v>4349</v>
      </c>
      <c r="AB1319" s="785" t="s">
        <v>2683</v>
      </c>
      <c r="AC1319" s="785" t="s">
        <v>2606</v>
      </c>
      <c r="AD1319" s="786">
        <v>43878</v>
      </c>
    </row>
    <row r="1320" spans="1:30" ht="15.75">
      <c r="A1320" s="785" t="s">
        <v>4301</v>
      </c>
      <c r="B1320" s="785" t="s">
        <v>7253</v>
      </c>
      <c r="C1320" s="785" t="s">
        <v>4303</v>
      </c>
      <c r="D1320" s="785" t="s">
        <v>2599</v>
      </c>
      <c r="E1320" s="785" t="s">
        <v>7254</v>
      </c>
      <c r="F1320" s="786">
        <v>43834</v>
      </c>
      <c r="G1320" s="785" t="s">
        <v>7255</v>
      </c>
      <c r="H1320" s="786">
        <v>43875</v>
      </c>
      <c r="I1320" s="785" t="s">
        <v>7256</v>
      </c>
      <c r="J1320" s="785" t="s">
        <v>629</v>
      </c>
      <c r="K1320" s="785" t="s">
        <v>7257</v>
      </c>
      <c r="L1320" s="785" t="s">
        <v>7258</v>
      </c>
      <c r="M1320" s="785"/>
      <c r="N1320" s="785"/>
      <c r="O1320" s="785"/>
      <c r="P1320" s="787">
        <v>37.295116999999998</v>
      </c>
      <c r="Q1320" s="787">
        <v>-0.52596500000000002</v>
      </c>
      <c r="R1320" s="785" t="s">
        <v>1961</v>
      </c>
      <c r="S1320" s="785" t="s">
        <v>1962</v>
      </c>
      <c r="T1320" s="785" t="s">
        <v>2262</v>
      </c>
      <c r="U1320" s="785" t="s">
        <v>7259</v>
      </c>
      <c r="V1320" s="785" t="s">
        <v>3004</v>
      </c>
      <c r="W1320" s="785" t="s">
        <v>2652</v>
      </c>
      <c r="X1320" s="785" t="s">
        <v>2732</v>
      </c>
      <c r="Y1320" s="615" t="str">
        <f t="shared" si="20"/>
        <v>David Chege Wangui</v>
      </c>
      <c r="Z1320" s="785" t="s">
        <v>2599</v>
      </c>
      <c r="AA1320" s="785" t="s">
        <v>4314</v>
      </c>
      <c r="AB1320" s="785" t="s">
        <v>2683</v>
      </c>
      <c r="AC1320" s="785" t="s">
        <v>2606</v>
      </c>
      <c r="AD1320" s="786">
        <v>43955</v>
      </c>
    </row>
    <row r="1321" spans="1:30" ht="15.75">
      <c r="A1321" s="785" t="s">
        <v>4301</v>
      </c>
      <c r="B1321" s="785" t="s">
        <v>26122</v>
      </c>
      <c r="C1321" s="785" t="s">
        <v>4303</v>
      </c>
      <c r="D1321" s="785" t="s">
        <v>2599</v>
      </c>
      <c r="E1321" s="785" t="s">
        <v>26123</v>
      </c>
      <c r="F1321" s="786">
        <v>43670</v>
      </c>
      <c r="G1321" s="785" t="s">
        <v>12072</v>
      </c>
      <c r="H1321" s="786">
        <v>43874</v>
      </c>
      <c r="I1321" s="785" t="s">
        <v>26124</v>
      </c>
      <c r="J1321" s="785" t="s">
        <v>627</v>
      </c>
      <c r="K1321" s="785" t="s">
        <v>26125</v>
      </c>
      <c r="L1321" s="785" t="s">
        <v>26126</v>
      </c>
      <c r="M1321" s="785"/>
      <c r="N1321" s="785"/>
      <c r="O1321" s="785"/>
      <c r="P1321" s="787">
        <v>35.386794000000002</v>
      </c>
      <c r="Q1321" s="787">
        <v>-0.142571</v>
      </c>
      <c r="R1321" s="785" t="s">
        <v>2053</v>
      </c>
      <c r="S1321" s="785" t="s">
        <v>2715</v>
      </c>
      <c r="T1321" s="785" t="s">
        <v>4310</v>
      </c>
      <c r="U1321" s="785" t="s">
        <v>3196</v>
      </c>
      <c r="V1321" s="785" t="s">
        <v>2603</v>
      </c>
      <c r="W1321" s="785" t="s">
        <v>15111</v>
      </c>
      <c r="X1321" s="785"/>
      <c r="Y1321" s="615" t="str">
        <f t="shared" si="20"/>
        <v>Josphat Langat</v>
      </c>
      <c r="Z1321" s="785" t="s">
        <v>2599</v>
      </c>
      <c r="AA1321" s="785" t="s">
        <v>4314</v>
      </c>
      <c r="AB1321" s="785" t="s">
        <v>2683</v>
      </c>
      <c r="AC1321" s="785" t="s">
        <v>2606</v>
      </c>
      <c r="AD1321" s="786">
        <v>43981</v>
      </c>
    </row>
    <row r="1322" spans="1:30" ht="15.75">
      <c r="A1322" s="785" t="s">
        <v>4301</v>
      </c>
      <c r="B1322" s="785" t="s">
        <v>33263</v>
      </c>
      <c r="C1322" s="785" t="s">
        <v>4303</v>
      </c>
      <c r="D1322" s="785" t="s">
        <v>2599</v>
      </c>
      <c r="E1322" s="785" t="s">
        <v>15376</v>
      </c>
      <c r="F1322" s="786">
        <v>43845</v>
      </c>
      <c r="G1322" s="785" t="s">
        <v>12072</v>
      </c>
      <c r="H1322" s="786">
        <v>43874</v>
      </c>
      <c r="I1322" s="785" t="s">
        <v>33264</v>
      </c>
      <c r="J1322" s="785" t="s">
        <v>627</v>
      </c>
      <c r="K1322" s="785" t="s">
        <v>33265</v>
      </c>
      <c r="L1322" s="785" t="s">
        <v>33266</v>
      </c>
      <c r="M1322" s="785"/>
      <c r="N1322" s="785"/>
      <c r="O1322" s="785"/>
      <c r="P1322" s="787">
        <v>37.043187000000003</v>
      </c>
      <c r="Q1322" s="787">
        <v>-0.183527</v>
      </c>
      <c r="R1322" s="785" t="s">
        <v>1056</v>
      </c>
      <c r="S1322" s="785" t="s">
        <v>2272</v>
      </c>
      <c r="T1322" s="785" t="s">
        <v>3364</v>
      </c>
      <c r="U1322" s="785" t="s">
        <v>30554</v>
      </c>
      <c r="V1322" s="785" t="s">
        <v>3174</v>
      </c>
      <c r="W1322" s="785" t="s">
        <v>2615</v>
      </c>
      <c r="X1322" s="785"/>
      <c r="Y1322" s="615" t="str">
        <f t="shared" si="20"/>
        <v>Takamoto Biogas</v>
      </c>
      <c r="Z1322" s="785" t="s">
        <v>2599</v>
      </c>
      <c r="AA1322" s="785" t="s">
        <v>5464</v>
      </c>
      <c r="AB1322" s="785" t="s">
        <v>2876</v>
      </c>
      <c r="AC1322" s="785" t="s">
        <v>2606</v>
      </c>
      <c r="AD1322" s="786">
        <v>43917</v>
      </c>
    </row>
    <row r="1323" spans="1:30" ht="15.75">
      <c r="A1323" s="785" t="s">
        <v>4301</v>
      </c>
      <c r="B1323" s="785" t="s">
        <v>7967</v>
      </c>
      <c r="C1323" s="785" t="s">
        <v>4303</v>
      </c>
      <c r="D1323" s="785" t="s">
        <v>2599</v>
      </c>
      <c r="E1323" s="785" t="s">
        <v>7968</v>
      </c>
      <c r="F1323" s="786">
        <v>43831</v>
      </c>
      <c r="G1323" s="785" t="s">
        <v>7026</v>
      </c>
      <c r="H1323" s="786">
        <v>43873</v>
      </c>
      <c r="I1323" s="785" t="s">
        <v>7969</v>
      </c>
      <c r="J1323" s="785" t="s">
        <v>629</v>
      </c>
      <c r="K1323" s="785" t="s">
        <v>7970</v>
      </c>
      <c r="L1323" s="785" t="s">
        <v>7971</v>
      </c>
      <c r="M1323" s="785"/>
      <c r="N1323" s="785"/>
      <c r="O1323" s="785"/>
      <c r="P1323" s="787">
        <v>37.250576000000002</v>
      </c>
      <c r="Q1323" s="787">
        <v>-0.46046100000000001</v>
      </c>
      <c r="R1323" s="785" t="s">
        <v>1961</v>
      </c>
      <c r="S1323" s="785" t="s">
        <v>1962</v>
      </c>
      <c r="T1323" s="785" t="s">
        <v>1963</v>
      </c>
      <c r="U1323" s="785" t="s">
        <v>7972</v>
      </c>
      <c r="V1323" s="785" t="s">
        <v>3004</v>
      </c>
      <c r="W1323" s="785" t="s">
        <v>7939</v>
      </c>
      <c r="X1323" s="785" t="s">
        <v>7940</v>
      </c>
      <c r="Y1323" s="615" t="str">
        <f t="shared" si="20"/>
        <v>Eric Mugo</v>
      </c>
      <c r="Z1323" s="785" t="s">
        <v>2599</v>
      </c>
      <c r="AA1323" s="785" t="s">
        <v>4314</v>
      </c>
      <c r="AB1323" s="785" t="s">
        <v>2683</v>
      </c>
      <c r="AC1323" s="785" t="s">
        <v>2606</v>
      </c>
      <c r="AD1323" s="786">
        <v>43878</v>
      </c>
    </row>
    <row r="1324" spans="1:30" ht="15.75">
      <c r="A1324" s="785" t="s">
        <v>4301</v>
      </c>
      <c r="B1324" s="785" t="s">
        <v>8321</v>
      </c>
      <c r="C1324" s="785" t="s">
        <v>4303</v>
      </c>
      <c r="D1324" s="785" t="s">
        <v>2599</v>
      </c>
      <c r="E1324" s="785" t="s">
        <v>7968</v>
      </c>
      <c r="F1324" s="786">
        <v>43831</v>
      </c>
      <c r="G1324" s="785" t="s">
        <v>7026</v>
      </c>
      <c r="H1324" s="786">
        <v>43873</v>
      </c>
      <c r="I1324" s="785" t="s">
        <v>8322</v>
      </c>
      <c r="J1324" s="785" t="s">
        <v>629</v>
      </c>
      <c r="K1324" s="785" t="s">
        <v>8323</v>
      </c>
      <c r="L1324" s="785" t="s">
        <v>8324</v>
      </c>
      <c r="M1324" s="785"/>
      <c r="N1324" s="785"/>
      <c r="O1324" s="785"/>
      <c r="P1324" s="787">
        <v>37.235636</v>
      </c>
      <c r="Q1324" s="787">
        <v>-0.49397600000000003</v>
      </c>
      <c r="R1324" s="785" t="s">
        <v>1961</v>
      </c>
      <c r="S1324" s="785" t="s">
        <v>1962</v>
      </c>
      <c r="T1324" s="785" t="s">
        <v>8301</v>
      </c>
      <c r="U1324" s="785" t="s">
        <v>8325</v>
      </c>
      <c r="V1324" s="785">
        <v>8</v>
      </c>
      <c r="W1324" s="785" t="s">
        <v>7939</v>
      </c>
      <c r="X1324" s="785" t="s">
        <v>7939</v>
      </c>
      <c r="Y1324" s="615" t="str">
        <f t="shared" si="20"/>
        <v>Eric Muthii Mugo</v>
      </c>
      <c r="Z1324" s="785" t="s">
        <v>2599</v>
      </c>
      <c r="AA1324" s="785" t="s">
        <v>4314</v>
      </c>
      <c r="AB1324" s="785" t="s">
        <v>2605</v>
      </c>
      <c r="AC1324" s="785" t="s">
        <v>2606</v>
      </c>
      <c r="AD1324" s="786">
        <v>43878</v>
      </c>
    </row>
    <row r="1325" spans="1:30" ht="15.75">
      <c r="A1325" s="785" t="s">
        <v>4301</v>
      </c>
      <c r="B1325" s="785" t="s">
        <v>17035</v>
      </c>
      <c r="C1325" s="785" t="s">
        <v>4303</v>
      </c>
      <c r="D1325" s="785" t="s">
        <v>2599</v>
      </c>
      <c r="E1325" s="785" t="s">
        <v>11089</v>
      </c>
      <c r="F1325" s="786">
        <v>43820</v>
      </c>
      <c r="G1325" s="785" t="s">
        <v>12045</v>
      </c>
      <c r="H1325" s="786">
        <v>43872</v>
      </c>
      <c r="I1325" s="785" t="s">
        <v>17036</v>
      </c>
      <c r="J1325" s="785" t="s">
        <v>627</v>
      </c>
      <c r="K1325" s="785" t="s">
        <v>2612</v>
      </c>
      <c r="L1325" s="785" t="s">
        <v>17037</v>
      </c>
      <c r="M1325" s="785"/>
      <c r="N1325" s="785"/>
      <c r="O1325" s="785"/>
      <c r="P1325" s="787">
        <v>35.518571999999999</v>
      </c>
      <c r="Q1325" s="787">
        <v>0.65318299999999996</v>
      </c>
      <c r="R1325" s="785" t="s">
        <v>974</v>
      </c>
      <c r="S1325" s="785" t="s">
        <v>975</v>
      </c>
      <c r="T1325" s="785" t="s">
        <v>975</v>
      </c>
      <c r="U1325" s="785" t="s">
        <v>17038</v>
      </c>
      <c r="V1325" s="785" t="s">
        <v>2855</v>
      </c>
      <c r="W1325" s="785" t="s">
        <v>3116</v>
      </c>
      <c r="X1325" s="785" t="s">
        <v>3116</v>
      </c>
      <c r="Y1325" s="615" t="str">
        <f t="shared" si="20"/>
        <v>Luka Kiprop Maiyo</v>
      </c>
      <c r="Z1325" s="785" t="s">
        <v>17005</v>
      </c>
      <c r="AA1325" s="785" t="s">
        <v>4314</v>
      </c>
      <c r="AB1325" s="785" t="s">
        <v>2605</v>
      </c>
      <c r="AC1325" s="785" t="s">
        <v>2606</v>
      </c>
      <c r="AD1325" s="786">
        <v>43883</v>
      </c>
    </row>
    <row r="1326" spans="1:30" ht="15.75">
      <c r="A1326" s="785" t="s">
        <v>4301</v>
      </c>
      <c r="B1326" s="785" t="s">
        <v>8131</v>
      </c>
      <c r="C1326" s="785" t="s">
        <v>4303</v>
      </c>
      <c r="D1326" s="785" t="s">
        <v>2599</v>
      </c>
      <c r="E1326" s="785" t="s">
        <v>8132</v>
      </c>
      <c r="F1326" s="786">
        <v>43838</v>
      </c>
      <c r="G1326" s="785" t="s">
        <v>8133</v>
      </c>
      <c r="H1326" s="786">
        <v>43871</v>
      </c>
      <c r="I1326" s="785" t="s">
        <v>8134</v>
      </c>
      <c r="J1326" s="785" t="s">
        <v>629</v>
      </c>
      <c r="K1326" s="785" t="s">
        <v>8135</v>
      </c>
      <c r="L1326" s="785" t="s">
        <v>8136</v>
      </c>
      <c r="M1326" s="785"/>
      <c r="N1326" s="785"/>
      <c r="O1326" s="785"/>
      <c r="P1326" s="787">
        <v>37.603867999999999</v>
      </c>
      <c r="Q1326" s="787">
        <v>-6.9733000000000003E-2</v>
      </c>
      <c r="R1326" s="785" t="s">
        <v>1104</v>
      </c>
      <c r="S1326" s="785" t="s">
        <v>2643</v>
      </c>
      <c r="T1326" s="785" t="s">
        <v>3534</v>
      </c>
      <c r="U1326" s="785" t="s">
        <v>8137</v>
      </c>
      <c r="V1326" s="785" t="s">
        <v>2855</v>
      </c>
      <c r="W1326" s="785" t="s">
        <v>8017</v>
      </c>
      <c r="X1326" s="785" t="s">
        <v>8018</v>
      </c>
      <c r="Y1326" s="615" t="str">
        <f t="shared" si="20"/>
        <v>Eric Munene</v>
      </c>
      <c r="Z1326" s="785" t="s">
        <v>8019</v>
      </c>
      <c r="AA1326" s="785" t="s">
        <v>4314</v>
      </c>
      <c r="AB1326" s="785" t="s">
        <v>2683</v>
      </c>
      <c r="AC1326" s="785" t="s">
        <v>2606</v>
      </c>
      <c r="AD1326" s="786">
        <v>43881</v>
      </c>
    </row>
    <row r="1327" spans="1:30" ht="15.75">
      <c r="A1327" s="785" t="s">
        <v>4301</v>
      </c>
      <c r="B1327" s="785" t="s">
        <v>9668</v>
      </c>
      <c r="C1327" s="785" t="s">
        <v>4303</v>
      </c>
      <c r="D1327" s="785" t="s">
        <v>2599</v>
      </c>
      <c r="E1327" s="785" t="s">
        <v>6765</v>
      </c>
      <c r="F1327" s="786">
        <v>43480</v>
      </c>
      <c r="G1327" s="785" t="s">
        <v>8133</v>
      </c>
      <c r="H1327" s="786">
        <v>43871</v>
      </c>
      <c r="I1327" s="785" t="s">
        <v>9669</v>
      </c>
      <c r="J1327" s="785" t="s">
        <v>629</v>
      </c>
      <c r="K1327" s="785" t="s">
        <v>2612</v>
      </c>
      <c r="L1327" s="785" t="s">
        <v>9670</v>
      </c>
      <c r="M1327" s="785"/>
      <c r="N1327" s="785"/>
      <c r="O1327" s="785"/>
      <c r="P1327" s="787">
        <v>36.402369999999998</v>
      </c>
      <c r="Q1327" s="787">
        <v>3.4595000000000001E-2</v>
      </c>
      <c r="R1327" s="785" t="s">
        <v>1228</v>
      </c>
      <c r="S1327" s="785" t="s">
        <v>1229</v>
      </c>
      <c r="T1327" s="785" t="s">
        <v>3287</v>
      </c>
      <c r="U1327" s="785" t="s">
        <v>9671</v>
      </c>
      <c r="V1327" s="785">
        <v>12</v>
      </c>
      <c r="W1327" s="785" t="s">
        <v>4053</v>
      </c>
      <c r="X1327" s="785" t="s">
        <v>2626</v>
      </c>
      <c r="Y1327" s="615" t="str">
        <f t="shared" si="20"/>
        <v>Francis Kinyanjui</v>
      </c>
      <c r="Z1327" s="785" t="s">
        <v>9485</v>
      </c>
      <c r="AA1327" s="785" t="s">
        <v>4314</v>
      </c>
      <c r="AB1327" s="785" t="s">
        <v>2605</v>
      </c>
      <c r="AC1327" s="785" t="s">
        <v>2606</v>
      </c>
      <c r="AD1327" s="786">
        <v>43874</v>
      </c>
    </row>
    <row r="1328" spans="1:30" ht="15.75">
      <c r="A1328" s="785" t="s">
        <v>4301</v>
      </c>
      <c r="B1328" s="785" t="s">
        <v>32273</v>
      </c>
      <c r="C1328" s="785" t="s">
        <v>4303</v>
      </c>
      <c r="D1328" s="785" t="s">
        <v>2599</v>
      </c>
      <c r="E1328" s="785" t="s">
        <v>7668</v>
      </c>
      <c r="F1328" s="786">
        <v>43829</v>
      </c>
      <c r="G1328" s="785" t="s">
        <v>8133</v>
      </c>
      <c r="H1328" s="786">
        <v>43871</v>
      </c>
      <c r="I1328" s="785" t="s">
        <v>32274</v>
      </c>
      <c r="J1328" s="785" t="s">
        <v>629</v>
      </c>
      <c r="K1328" s="785" t="s">
        <v>32275</v>
      </c>
      <c r="L1328" s="785" t="s">
        <v>32276</v>
      </c>
      <c r="M1328" s="785"/>
      <c r="N1328" s="785"/>
      <c r="O1328" s="785" t="s">
        <v>32277</v>
      </c>
      <c r="P1328" s="787">
        <v>35.110314000000002</v>
      </c>
      <c r="Q1328" s="787">
        <v>-0.54608400000000001</v>
      </c>
      <c r="R1328" s="785" t="s">
        <v>2053</v>
      </c>
      <c r="S1328" s="785" t="s">
        <v>2098</v>
      </c>
      <c r="T1328" s="785" t="s">
        <v>20087</v>
      </c>
      <c r="U1328" s="785" t="s">
        <v>32278</v>
      </c>
      <c r="V1328" s="785" t="s">
        <v>3070</v>
      </c>
      <c r="W1328" s="785" t="s">
        <v>3314</v>
      </c>
      <c r="X1328" s="785"/>
      <c r="Y1328" s="615" t="str">
        <f t="shared" si="20"/>
        <v>Philip Kiget</v>
      </c>
      <c r="Z1328" s="785" t="s">
        <v>2599</v>
      </c>
      <c r="AA1328" s="785" t="s">
        <v>4314</v>
      </c>
      <c r="AB1328" s="785" t="s">
        <v>2605</v>
      </c>
      <c r="AC1328" s="785" t="s">
        <v>2606</v>
      </c>
      <c r="AD1328" s="786">
        <v>43878</v>
      </c>
    </row>
    <row r="1329" spans="1:30" ht="15.75">
      <c r="A1329" s="785" t="s">
        <v>4301</v>
      </c>
      <c r="B1329" s="785" t="s">
        <v>20962</v>
      </c>
      <c r="C1329" s="785" t="s">
        <v>4303</v>
      </c>
      <c r="D1329" s="785" t="s">
        <v>2599</v>
      </c>
      <c r="E1329" s="785" t="s">
        <v>17866</v>
      </c>
      <c r="F1329" s="786">
        <v>43860</v>
      </c>
      <c r="G1329" s="785" t="s">
        <v>6161</v>
      </c>
      <c r="H1329" s="786">
        <v>43869</v>
      </c>
      <c r="I1329" s="785" t="s">
        <v>20963</v>
      </c>
      <c r="J1329" s="785" t="s">
        <v>629</v>
      </c>
      <c r="K1329" s="785" t="s">
        <v>2612</v>
      </c>
      <c r="L1329" s="785" t="s">
        <v>20964</v>
      </c>
      <c r="M1329" s="785" t="s">
        <v>20965</v>
      </c>
      <c r="N1329" s="785"/>
      <c r="O1329" s="785" t="s">
        <v>20966</v>
      </c>
      <c r="P1329" s="787">
        <v>36.962828999999999</v>
      </c>
      <c r="Q1329" s="787">
        <v>-0.93486999999999998</v>
      </c>
      <c r="R1329" s="785" t="s">
        <v>1030</v>
      </c>
      <c r="S1329" s="785" t="s">
        <v>1795</v>
      </c>
      <c r="T1329" s="785" t="s">
        <v>1795</v>
      </c>
      <c r="U1329" s="785" t="s">
        <v>1795</v>
      </c>
      <c r="V1329" s="785">
        <v>9</v>
      </c>
      <c r="W1329" s="785" t="s">
        <v>2608</v>
      </c>
      <c r="X1329" s="785" t="s">
        <v>2664</v>
      </c>
      <c r="Y1329" s="615" t="str">
        <f t="shared" si="20"/>
        <v>Robert</v>
      </c>
      <c r="Z1329" s="785" t="s">
        <v>10380</v>
      </c>
      <c r="AA1329" s="785" t="s">
        <v>5464</v>
      </c>
      <c r="AB1329" s="785" t="s">
        <v>2609</v>
      </c>
      <c r="AC1329" s="785" t="s">
        <v>2610</v>
      </c>
      <c r="AD1329" s="786">
        <v>43860</v>
      </c>
    </row>
    <row r="1330" spans="1:30" ht="15.75">
      <c r="A1330" s="785" t="s">
        <v>4301</v>
      </c>
      <c r="B1330" s="785" t="s">
        <v>24693</v>
      </c>
      <c r="C1330" s="785" t="s">
        <v>4303</v>
      </c>
      <c r="D1330" s="785" t="s">
        <v>2599</v>
      </c>
      <c r="E1330" s="785" t="s">
        <v>24694</v>
      </c>
      <c r="F1330" s="786">
        <v>43853</v>
      </c>
      <c r="G1330" s="785" t="s">
        <v>6161</v>
      </c>
      <c r="H1330" s="786">
        <v>43869</v>
      </c>
      <c r="I1330" s="785" t="s">
        <v>24695</v>
      </c>
      <c r="J1330" s="785" t="s">
        <v>627</v>
      </c>
      <c r="K1330" s="785" t="s">
        <v>24696</v>
      </c>
      <c r="L1330" s="785" t="s">
        <v>24697</v>
      </c>
      <c r="M1330" s="785"/>
      <c r="N1330" s="785"/>
      <c r="O1330" s="785"/>
      <c r="P1330" s="787">
        <v>36.667650999999999</v>
      </c>
      <c r="Q1330" s="787">
        <v>-1.195962</v>
      </c>
      <c r="R1330" s="785" t="s">
        <v>821</v>
      </c>
      <c r="S1330" s="785" t="s">
        <v>2943</v>
      </c>
      <c r="T1330" s="785" t="s">
        <v>2944</v>
      </c>
      <c r="U1330" s="785" t="s">
        <v>24698</v>
      </c>
      <c r="V1330" s="785" t="s">
        <v>2673</v>
      </c>
      <c r="W1330" s="785" t="s">
        <v>3803</v>
      </c>
      <c r="X1330" s="785" t="s">
        <v>3803</v>
      </c>
      <c r="Y1330" s="615" t="str">
        <f t="shared" si="20"/>
        <v>Timothy Kabue</v>
      </c>
      <c r="Z1330" s="785" t="s">
        <v>24699</v>
      </c>
      <c r="AA1330" s="785" t="s">
        <v>4314</v>
      </c>
      <c r="AB1330" s="785" t="s">
        <v>2605</v>
      </c>
      <c r="AC1330" s="785" t="s">
        <v>2606</v>
      </c>
      <c r="AD1330" s="786">
        <v>43924</v>
      </c>
    </row>
    <row r="1331" spans="1:30" ht="15.75">
      <c r="A1331" s="785" t="s">
        <v>4301</v>
      </c>
      <c r="B1331" s="785" t="s">
        <v>20865</v>
      </c>
      <c r="C1331" s="785" t="s">
        <v>4379</v>
      </c>
      <c r="D1331" s="785" t="s">
        <v>4418</v>
      </c>
      <c r="E1331" s="785" t="s">
        <v>20866</v>
      </c>
      <c r="F1331" s="786">
        <v>43818</v>
      </c>
      <c r="G1331" s="785" t="s">
        <v>18969</v>
      </c>
      <c r="H1331" s="786">
        <v>43868</v>
      </c>
      <c r="I1331" s="785" t="s">
        <v>20867</v>
      </c>
      <c r="J1331" s="785" t="s">
        <v>629</v>
      </c>
      <c r="K1331" s="785" t="s">
        <v>2612</v>
      </c>
      <c r="L1331" s="785" t="s">
        <v>20868</v>
      </c>
      <c r="M1331" s="785"/>
      <c r="N1331" s="785"/>
      <c r="O1331" s="785"/>
      <c r="P1331" s="787">
        <v>36.987892000000002</v>
      </c>
      <c r="Q1331" s="787">
        <v>0.62095999999999996</v>
      </c>
      <c r="R1331" s="785" t="s">
        <v>12031</v>
      </c>
      <c r="S1331" s="785" t="s">
        <v>12031</v>
      </c>
      <c r="T1331" s="785" t="s">
        <v>12043</v>
      </c>
      <c r="U1331" s="785" t="s">
        <v>12043</v>
      </c>
      <c r="V1331" s="785" t="s">
        <v>2673</v>
      </c>
      <c r="W1331" s="785" t="s">
        <v>2608</v>
      </c>
      <c r="X1331" s="785" t="s">
        <v>2664</v>
      </c>
      <c r="Y1331" s="615" t="str">
        <f t="shared" si="20"/>
        <v>Robert</v>
      </c>
      <c r="Z1331" s="785" t="s">
        <v>10380</v>
      </c>
      <c r="AA1331" s="785" t="s">
        <v>5464</v>
      </c>
      <c r="AB1331" s="785" t="s">
        <v>2609</v>
      </c>
      <c r="AC1331" s="785" t="s">
        <v>2610</v>
      </c>
      <c r="AD1331" s="786">
        <v>43888</v>
      </c>
    </row>
    <row r="1332" spans="1:30" ht="15.75">
      <c r="A1332" s="785" t="s">
        <v>4301</v>
      </c>
      <c r="B1332" s="785" t="s">
        <v>20877</v>
      </c>
      <c r="C1332" s="785" t="s">
        <v>4379</v>
      </c>
      <c r="D1332" s="785" t="s">
        <v>2598</v>
      </c>
      <c r="E1332" s="785" t="s">
        <v>20866</v>
      </c>
      <c r="F1332" s="786">
        <v>43818</v>
      </c>
      <c r="G1332" s="785" t="s">
        <v>18969</v>
      </c>
      <c r="H1332" s="786">
        <v>43868</v>
      </c>
      <c r="I1332" s="785" t="s">
        <v>20878</v>
      </c>
      <c r="J1332" s="785" t="s">
        <v>629</v>
      </c>
      <c r="K1332" s="785" t="s">
        <v>2612</v>
      </c>
      <c r="L1332" s="785" t="s">
        <v>20879</v>
      </c>
      <c r="M1332" s="785"/>
      <c r="N1332" s="785"/>
      <c r="O1332" s="785"/>
      <c r="P1332" s="787">
        <v>36.971223999999999</v>
      </c>
      <c r="Q1332" s="787">
        <v>0.61422699999999997</v>
      </c>
      <c r="R1332" s="785" t="s">
        <v>12031</v>
      </c>
      <c r="S1332" s="785" t="s">
        <v>12031</v>
      </c>
      <c r="T1332" s="785" t="s">
        <v>12043</v>
      </c>
      <c r="U1332" s="785" t="s">
        <v>12043</v>
      </c>
      <c r="V1332" s="785" t="s">
        <v>2673</v>
      </c>
      <c r="W1332" s="785" t="s">
        <v>2608</v>
      </c>
      <c r="X1332" s="785" t="s">
        <v>2664</v>
      </c>
      <c r="Y1332" s="615" t="str">
        <f t="shared" si="20"/>
        <v>Robert</v>
      </c>
      <c r="Z1332" s="785" t="s">
        <v>10380</v>
      </c>
      <c r="AA1332" s="785" t="s">
        <v>5464</v>
      </c>
      <c r="AB1332" s="785" t="s">
        <v>2609</v>
      </c>
      <c r="AC1332" s="785" t="s">
        <v>2610</v>
      </c>
      <c r="AD1332" s="786">
        <v>43890</v>
      </c>
    </row>
    <row r="1333" spans="1:30" ht="15.75">
      <c r="A1333" s="785" t="s">
        <v>4301</v>
      </c>
      <c r="B1333" s="785" t="s">
        <v>31365</v>
      </c>
      <c r="C1333" s="785" t="s">
        <v>4379</v>
      </c>
      <c r="D1333" s="785" t="s">
        <v>2598</v>
      </c>
      <c r="E1333" s="785" t="s">
        <v>28719</v>
      </c>
      <c r="F1333" s="786">
        <v>43850</v>
      </c>
      <c r="G1333" s="785" t="s">
        <v>31366</v>
      </c>
      <c r="H1333" s="786">
        <v>43867</v>
      </c>
      <c r="I1333" s="785" t="s">
        <v>31367</v>
      </c>
      <c r="J1333" s="785" t="s">
        <v>627</v>
      </c>
      <c r="K1333" s="785" t="s">
        <v>31368</v>
      </c>
      <c r="L1333" s="785" t="s">
        <v>31369</v>
      </c>
      <c r="M1333" s="785"/>
      <c r="N1333" s="785"/>
      <c r="O1333" s="785"/>
      <c r="P1333" s="787">
        <v>37.798450000000003</v>
      </c>
      <c r="Q1333" s="787">
        <v>-1.5518000000000001E-2</v>
      </c>
      <c r="R1333" s="785" t="s">
        <v>1104</v>
      </c>
      <c r="S1333" s="785" t="s">
        <v>1105</v>
      </c>
      <c r="T1333" s="785" t="s">
        <v>1104</v>
      </c>
      <c r="U1333" s="785" t="s">
        <v>31370</v>
      </c>
      <c r="V1333" s="785" t="s">
        <v>3004</v>
      </c>
      <c r="W1333" s="785" t="s">
        <v>2615</v>
      </c>
      <c r="X1333" s="785"/>
      <c r="Y1333" s="615" t="str">
        <f t="shared" si="20"/>
        <v>Takamoto Biogas</v>
      </c>
      <c r="Z1333" s="785" t="s">
        <v>2599</v>
      </c>
      <c r="AA1333" s="785" t="s">
        <v>5464</v>
      </c>
      <c r="AB1333" s="785" t="s">
        <v>3686</v>
      </c>
      <c r="AC1333" s="785" t="s">
        <v>2617</v>
      </c>
      <c r="AD1333" s="786">
        <v>43903</v>
      </c>
    </row>
    <row r="1334" spans="1:30" ht="15.75">
      <c r="A1334" s="785" t="s">
        <v>4301</v>
      </c>
      <c r="B1334" s="785" t="s">
        <v>20873</v>
      </c>
      <c r="C1334" s="785" t="s">
        <v>4379</v>
      </c>
      <c r="D1334" s="785" t="s">
        <v>4418</v>
      </c>
      <c r="E1334" s="785" t="s">
        <v>7359</v>
      </c>
      <c r="F1334" s="786">
        <v>43816</v>
      </c>
      <c r="G1334" s="785" t="s">
        <v>20874</v>
      </c>
      <c r="H1334" s="786">
        <v>43866</v>
      </c>
      <c r="I1334" s="785" t="s">
        <v>20875</v>
      </c>
      <c r="J1334" s="785" t="s">
        <v>629</v>
      </c>
      <c r="K1334" s="785" t="s">
        <v>2612</v>
      </c>
      <c r="L1334" s="785" t="s">
        <v>20876</v>
      </c>
      <c r="M1334" s="785"/>
      <c r="N1334" s="785"/>
      <c r="O1334" s="785"/>
      <c r="P1334" s="787">
        <v>36.994653</v>
      </c>
      <c r="Q1334" s="787">
        <v>0.61247499999999999</v>
      </c>
      <c r="R1334" s="785" t="s">
        <v>12031</v>
      </c>
      <c r="S1334" s="785" t="s">
        <v>12031</v>
      </c>
      <c r="T1334" s="785" t="s">
        <v>12043</v>
      </c>
      <c r="U1334" s="785" t="s">
        <v>12043</v>
      </c>
      <c r="V1334" s="785" t="s">
        <v>2673</v>
      </c>
      <c r="W1334" s="785" t="s">
        <v>2608</v>
      </c>
      <c r="X1334" s="785" t="s">
        <v>2664</v>
      </c>
      <c r="Y1334" s="615" t="str">
        <f t="shared" si="20"/>
        <v>Robert</v>
      </c>
      <c r="Z1334" s="785" t="s">
        <v>10380</v>
      </c>
      <c r="AA1334" s="785" t="s">
        <v>5464</v>
      </c>
      <c r="AB1334" s="785" t="s">
        <v>2609</v>
      </c>
      <c r="AC1334" s="785" t="s">
        <v>2610</v>
      </c>
      <c r="AD1334" s="786">
        <v>43889</v>
      </c>
    </row>
    <row r="1335" spans="1:30" ht="15.75">
      <c r="A1335" s="785" t="s">
        <v>4301</v>
      </c>
      <c r="B1335" s="785" t="s">
        <v>25140</v>
      </c>
      <c r="C1335" s="785" t="s">
        <v>4379</v>
      </c>
      <c r="D1335" s="785" t="s">
        <v>4418</v>
      </c>
      <c r="E1335" s="785" t="s">
        <v>7359</v>
      </c>
      <c r="F1335" s="786">
        <v>43816</v>
      </c>
      <c r="G1335" s="785" t="s">
        <v>20874</v>
      </c>
      <c r="H1335" s="786">
        <v>43866</v>
      </c>
      <c r="I1335" s="785" t="s">
        <v>25141</v>
      </c>
      <c r="J1335" s="785" t="s">
        <v>627</v>
      </c>
      <c r="K1335" s="785" t="s">
        <v>2612</v>
      </c>
      <c r="L1335" s="785" t="s">
        <v>25142</v>
      </c>
      <c r="M1335" s="785"/>
      <c r="N1335" s="785"/>
      <c r="O1335" s="785"/>
      <c r="P1335" s="787">
        <v>36.984122999999997</v>
      </c>
      <c r="Q1335" s="787">
        <v>0.62176299999999995</v>
      </c>
      <c r="R1335" s="785" t="s">
        <v>12031</v>
      </c>
      <c r="S1335" s="785" t="s">
        <v>12031</v>
      </c>
      <c r="T1335" s="785" t="s">
        <v>12043</v>
      </c>
      <c r="U1335" s="785" t="s">
        <v>25143</v>
      </c>
      <c r="V1335" s="785" t="s">
        <v>2603</v>
      </c>
      <c r="W1335" s="785" t="s">
        <v>2608</v>
      </c>
      <c r="X1335" s="785" t="s">
        <v>25144</v>
      </c>
      <c r="Y1335" s="615" t="str">
        <f t="shared" si="20"/>
        <v>Wanjiku</v>
      </c>
      <c r="Z1335" s="785" t="s">
        <v>10380</v>
      </c>
      <c r="AA1335" s="785" t="s">
        <v>5464</v>
      </c>
      <c r="AB1335" s="785" t="s">
        <v>2609</v>
      </c>
      <c r="AC1335" s="785" t="s">
        <v>2610</v>
      </c>
      <c r="AD1335" s="786">
        <v>43887</v>
      </c>
    </row>
    <row r="1336" spans="1:30" ht="15.75">
      <c r="A1336" s="785" t="s">
        <v>4301</v>
      </c>
      <c r="B1336" s="785" t="s">
        <v>24727</v>
      </c>
      <c r="C1336" s="785" t="s">
        <v>4303</v>
      </c>
      <c r="D1336" s="785" t="s">
        <v>2599</v>
      </c>
      <c r="E1336" s="785" t="s">
        <v>18916</v>
      </c>
      <c r="F1336" s="786">
        <v>43833</v>
      </c>
      <c r="G1336" s="785" t="s">
        <v>7235</v>
      </c>
      <c r="H1336" s="786">
        <v>43865</v>
      </c>
      <c r="I1336" s="785" t="s">
        <v>24728</v>
      </c>
      <c r="J1336" s="785" t="s">
        <v>629</v>
      </c>
      <c r="K1336" s="785" t="s">
        <v>24729</v>
      </c>
      <c r="L1336" s="785" t="s">
        <v>24730</v>
      </c>
      <c r="M1336" s="785"/>
      <c r="N1336" s="785"/>
      <c r="O1336" s="785"/>
      <c r="P1336" s="787">
        <v>36.668228999999997</v>
      </c>
      <c r="Q1336" s="787">
        <v>-1.1955789999999999</v>
      </c>
      <c r="R1336" s="785" t="s">
        <v>821</v>
      </c>
      <c r="S1336" s="785" t="s">
        <v>1429</v>
      </c>
      <c r="T1336" s="785" t="s">
        <v>2944</v>
      </c>
      <c r="U1336" s="785" t="s">
        <v>24731</v>
      </c>
      <c r="V1336" s="785" t="s">
        <v>3070</v>
      </c>
      <c r="W1336" s="785" t="s">
        <v>3803</v>
      </c>
      <c r="X1336" s="785" t="s">
        <v>3803</v>
      </c>
      <c r="Y1336" s="615" t="str">
        <f t="shared" si="20"/>
        <v>Timothy Kabue</v>
      </c>
      <c r="Z1336" s="785" t="s">
        <v>24699</v>
      </c>
      <c r="AA1336" s="785" t="s">
        <v>4314</v>
      </c>
      <c r="AB1336" s="785" t="s">
        <v>2605</v>
      </c>
      <c r="AC1336" s="785" t="s">
        <v>2606</v>
      </c>
      <c r="AD1336" s="786">
        <v>43924</v>
      </c>
    </row>
    <row r="1337" spans="1:30" ht="15.75">
      <c r="A1337" s="785" t="s">
        <v>4301</v>
      </c>
      <c r="B1337" s="785" t="s">
        <v>15854</v>
      </c>
      <c r="C1337" s="785" t="s">
        <v>4303</v>
      </c>
      <c r="D1337" s="785" t="s">
        <v>2599</v>
      </c>
      <c r="E1337" s="785" t="s">
        <v>7254</v>
      </c>
      <c r="F1337" s="786">
        <v>43834</v>
      </c>
      <c r="G1337" s="785" t="s">
        <v>15557</v>
      </c>
      <c r="H1337" s="786">
        <v>43863</v>
      </c>
      <c r="I1337" s="785" t="s">
        <v>15855</v>
      </c>
      <c r="J1337" s="785" t="s">
        <v>627</v>
      </c>
      <c r="K1337" s="785" t="s">
        <v>15856</v>
      </c>
      <c r="L1337" s="785" t="s">
        <v>15857</v>
      </c>
      <c r="M1337" s="785"/>
      <c r="N1337" s="785"/>
      <c r="O1337" s="785"/>
      <c r="P1337" s="787">
        <v>35.162258999999999</v>
      </c>
      <c r="Q1337" s="787">
        <v>0.33308599999999999</v>
      </c>
      <c r="R1337" s="785" t="s">
        <v>916</v>
      </c>
      <c r="S1337" s="785" t="s">
        <v>917</v>
      </c>
      <c r="T1337" s="785" t="s">
        <v>7793</v>
      </c>
      <c r="U1337" s="785" t="s">
        <v>7794</v>
      </c>
      <c r="V1337" s="785" t="s">
        <v>2673</v>
      </c>
      <c r="W1337" s="785" t="s">
        <v>15852</v>
      </c>
      <c r="X1337" s="785" t="s">
        <v>11598</v>
      </c>
      <c r="Y1337" s="615" t="str">
        <f t="shared" si="20"/>
        <v>Kelvin Kimutai</v>
      </c>
      <c r="Z1337" s="785" t="s">
        <v>15853</v>
      </c>
      <c r="AA1337" s="785" t="s">
        <v>4314</v>
      </c>
      <c r="AB1337" s="785" t="s">
        <v>2683</v>
      </c>
      <c r="AC1337" s="785" t="s">
        <v>2606</v>
      </c>
      <c r="AD1337" s="786">
        <v>44062</v>
      </c>
    </row>
    <row r="1338" spans="1:30" ht="15.75">
      <c r="A1338" s="785" t="s">
        <v>4301</v>
      </c>
      <c r="B1338" s="785" t="s">
        <v>17865</v>
      </c>
      <c r="C1338" s="785" t="s">
        <v>4303</v>
      </c>
      <c r="D1338" s="785" t="s">
        <v>2599</v>
      </c>
      <c r="E1338" s="785" t="s">
        <v>14309</v>
      </c>
      <c r="F1338" s="786">
        <v>43805</v>
      </c>
      <c r="G1338" s="785" t="s">
        <v>17866</v>
      </c>
      <c r="H1338" s="786">
        <v>43860</v>
      </c>
      <c r="I1338" s="785" t="s">
        <v>17867</v>
      </c>
      <c r="J1338" s="785" t="s">
        <v>629</v>
      </c>
      <c r="K1338" s="785" t="s">
        <v>17868</v>
      </c>
      <c r="L1338" s="785" t="s">
        <v>17869</v>
      </c>
      <c r="M1338" s="785"/>
      <c r="N1338" s="785"/>
      <c r="O1338" s="785" t="s">
        <v>17870</v>
      </c>
      <c r="P1338" s="787">
        <v>36.846808000000003</v>
      </c>
      <c r="Q1338" s="787">
        <v>-1.2049879999999999</v>
      </c>
      <c r="R1338" s="785" t="s">
        <v>821</v>
      </c>
      <c r="S1338" s="785" t="s">
        <v>821</v>
      </c>
      <c r="T1338" s="785" t="s">
        <v>1589</v>
      </c>
      <c r="U1338" s="785" t="s">
        <v>8628</v>
      </c>
      <c r="V1338" s="785" t="s">
        <v>2603</v>
      </c>
      <c r="W1338" s="785" t="s">
        <v>8491</v>
      </c>
      <c r="X1338" s="785" t="s">
        <v>17856</v>
      </c>
      <c r="Y1338" s="615" t="str">
        <f t="shared" si="20"/>
        <v>Michael Munuve</v>
      </c>
      <c r="Z1338" s="785" t="s">
        <v>17857</v>
      </c>
      <c r="AA1338" s="785" t="s">
        <v>5464</v>
      </c>
      <c r="AB1338" s="785" t="s">
        <v>5504</v>
      </c>
      <c r="AC1338" s="785" t="s">
        <v>2617</v>
      </c>
      <c r="AD1338" s="786">
        <v>43860</v>
      </c>
    </row>
    <row r="1339" spans="1:30" ht="15.75">
      <c r="A1339" s="785" t="s">
        <v>4301</v>
      </c>
      <c r="B1339" s="785" t="s">
        <v>17936</v>
      </c>
      <c r="C1339" s="785" t="s">
        <v>4303</v>
      </c>
      <c r="D1339" s="785" t="s">
        <v>2599</v>
      </c>
      <c r="E1339" s="785" t="s">
        <v>17937</v>
      </c>
      <c r="F1339" s="786">
        <v>43810</v>
      </c>
      <c r="G1339" s="785" t="s">
        <v>17866</v>
      </c>
      <c r="H1339" s="786">
        <v>43860</v>
      </c>
      <c r="I1339" s="785" t="s">
        <v>17938</v>
      </c>
      <c r="J1339" s="785" t="s">
        <v>629</v>
      </c>
      <c r="K1339" s="785" t="s">
        <v>2612</v>
      </c>
      <c r="L1339" s="785" t="s">
        <v>17939</v>
      </c>
      <c r="M1339" s="785"/>
      <c r="N1339" s="785"/>
      <c r="O1339" s="785"/>
      <c r="P1339" s="787">
        <v>36.818007999999999</v>
      </c>
      <c r="Q1339" s="787">
        <v>-1.137977</v>
      </c>
      <c r="R1339" s="785" t="s">
        <v>821</v>
      </c>
      <c r="S1339" s="785" t="s">
        <v>821</v>
      </c>
      <c r="T1339" s="785" t="s">
        <v>1589</v>
      </c>
      <c r="U1339" s="785" t="s">
        <v>6184</v>
      </c>
      <c r="V1339" s="785" t="s">
        <v>17940</v>
      </c>
      <c r="W1339" s="785" t="s">
        <v>8491</v>
      </c>
      <c r="X1339" s="785" t="s">
        <v>17856</v>
      </c>
      <c r="Y1339" s="615" t="str">
        <f t="shared" si="20"/>
        <v>Michael Munuve</v>
      </c>
      <c r="Z1339" s="785" t="s">
        <v>17857</v>
      </c>
      <c r="AA1339" s="785" t="s">
        <v>5464</v>
      </c>
      <c r="AB1339" s="785" t="s">
        <v>5504</v>
      </c>
      <c r="AC1339" s="785" t="s">
        <v>2617</v>
      </c>
      <c r="AD1339" s="786">
        <v>43860</v>
      </c>
    </row>
    <row r="1340" spans="1:30" ht="15.75">
      <c r="A1340" s="785" t="s">
        <v>4301</v>
      </c>
      <c r="B1340" s="785" t="s">
        <v>26543</v>
      </c>
      <c r="C1340" s="785" t="s">
        <v>4303</v>
      </c>
      <c r="D1340" s="785" t="s">
        <v>2599</v>
      </c>
      <c r="E1340" s="785" t="s">
        <v>9840</v>
      </c>
      <c r="F1340" s="786">
        <v>43427</v>
      </c>
      <c r="G1340" s="785" t="s">
        <v>17866</v>
      </c>
      <c r="H1340" s="786">
        <v>43860</v>
      </c>
      <c r="I1340" s="785" t="s">
        <v>26544</v>
      </c>
      <c r="J1340" s="785" t="s">
        <v>627</v>
      </c>
      <c r="K1340" s="785" t="s">
        <v>26545</v>
      </c>
      <c r="L1340" s="785" t="s">
        <v>26546</v>
      </c>
      <c r="M1340" s="785"/>
      <c r="N1340" s="785"/>
      <c r="O1340" s="785"/>
      <c r="P1340" s="787">
        <v>35.389372000000002</v>
      </c>
      <c r="Q1340" s="787">
        <v>-0.165913</v>
      </c>
      <c r="R1340" s="785" t="s">
        <v>2053</v>
      </c>
      <c r="S1340" s="785" t="s">
        <v>2715</v>
      </c>
      <c r="T1340" s="785" t="s">
        <v>4310</v>
      </c>
      <c r="U1340" s="785" t="s">
        <v>26161</v>
      </c>
      <c r="V1340" s="785">
        <v>4</v>
      </c>
      <c r="W1340" s="785" t="s">
        <v>2717</v>
      </c>
      <c r="X1340" s="785"/>
      <c r="Y1340" s="615" t="str">
        <f t="shared" si="20"/>
        <v>Wesley Kipyegon</v>
      </c>
      <c r="Z1340" s="785" t="s">
        <v>2599</v>
      </c>
      <c r="AA1340" s="785" t="s">
        <v>4314</v>
      </c>
      <c r="AB1340" s="785" t="s">
        <v>2683</v>
      </c>
      <c r="AC1340" s="785" t="s">
        <v>2606</v>
      </c>
      <c r="AD1340" s="786">
        <v>44158</v>
      </c>
    </row>
    <row r="1341" spans="1:30" ht="15.75">
      <c r="A1341" s="785" t="s">
        <v>4301</v>
      </c>
      <c r="B1341" s="785" t="s">
        <v>23827</v>
      </c>
      <c r="C1341" s="785" t="s">
        <v>4303</v>
      </c>
      <c r="D1341" s="785" t="s">
        <v>2599</v>
      </c>
      <c r="E1341" s="785" t="s">
        <v>8231</v>
      </c>
      <c r="F1341" s="786">
        <v>43817</v>
      </c>
      <c r="G1341" s="785" t="s">
        <v>23828</v>
      </c>
      <c r="H1341" s="786">
        <v>43859</v>
      </c>
      <c r="I1341" s="785" t="s">
        <v>23829</v>
      </c>
      <c r="J1341" s="785" t="s">
        <v>627</v>
      </c>
      <c r="K1341" s="785" t="s">
        <v>23830</v>
      </c>
      <c r="L1341" s="785" t="s">
        <v>23831</v>
      </c>
      <c r="M1341" s="785"/>
      <c r="N1341" s="785"/>
      <c r="O1341" s="785" t="s">
        <v>23832</v>
      </c>
      <c r="P1341" s="787">
        <v>37.050826000000001</v>
      </c>
      <c r="Q1341" s="787">
        <v>-1.0352239999999999</v>
      </c>
      <c r="R1341" s="785" t="s">
        <v>821</v>
      </c>
      <c r="S1341" s="785" t="s">
        <v>2791</v>
      </c>
      <c r="T1341" s="785" t="s">
        <v>23833</v>
      </c>
      <c r="U1341" s="785" t="s">
        <v>17911</v>
      </c>
      <c r="V1341" s="785" t="s">
        <v>2673</v>
      </c>
      <c r="W1341" s="785" t="s">
        <v>8491</v>
      </c>
      <c r="X1341" s="785" t="s">
        <v>23681</v>
      </c>
      <c r="Y1341" s="615" t="str">
        <f t="shared" si="20"/>
        <v>Simon Musali</v>
      </c>
      <c r="Z1341" s="785" t="s">
        <v>23154</v>
      </c>
      <c r="AA1341" s="785" t="s">
        <v>5464</v>
      </c>
      <c r="AB1341" s="785" t="s">
        <v>5504</v>
      </c>
      <c r="AC1341" s="785" t="s">
        <v>2617</v>
      </c>
      <c r="AD1341" s="786">
        <v>43859</v>
      </c>
    </row>
    <row r="1342" spans="1:30" ht="15.75">
      <c r="A1342" s="785" t="s">
        <v>4301</v>
      </c>
      <c r="B1342" s="785" t="s">
        <v>12214</v>
      </c>
      <c r="C1342" s="785" t="s">
        <v>4379</v>
      </c>
      <c r="D1342" s="785" t="s">
        <v>2598</v>
      </c>
      <c r="E1342" s="785" t="s">
        <v>12215</v>
      </c>
      <c r="F1342" s="786">
        <v>43808</v>
      </c>
      <c r="G1342" s="785" t="s">
        <v>5271</v>
      </c>
      <c r="H1342" s="786">
        <v>43858</v>
      </c>
      <c r="I1342" s="785" t="s">
        <v>12216</v>
      </c>
      <c r="J1342" s="785" t="s">
        <v>629</v>
      </c>
      <c r="K1342" s="785" t="s">
        <v>12217</v>
      </c>
      <c r="L1342" s="785" t="s">
        <v>12218</v>
      </c>
      <c r="M1342" s="785"/>
      <c r="N1342" s="785"/>
      <c r="O1342" s="785" t="s">
        <v>12219</v>
      </c>
      <c r="P1342" s="787">
        <v>37.651848000000001</v>
      </c>
      <c r="Q1342" s="787">
        <v>0.63783299999999998</v>
      </c>
      <c r="R1342" s="785" t="s">
        <v>4535</v>
      </c>
      <c r="S1342" s="785" t="s">
        <v>11854</v>
      </c>
      <c r="T1342" s="785" t="s">
        <v>12220</v>
      </c>
      <c r="U1342" s="785" t="s">
        <v>12221</v>
      </c>
      <c r="V1342" s="785">
        <v>6</v>
      </c>
      <c r="W1342" s="785" t="s">
        <v>2608</v>
      </c>
      <c r="X1342" s="785" t="s">
        <v>3179</v>
      </c>
      <c r="Y1342" s="615" t="str">
        <f t="shared" si="20"/>
        <v>James Musyoka</v>
      </c>
      <c r="Z1342" s="785" t="s">
        <v>2599</v>
      </c>
      <c r="AA1342" s="785" t="s">
        <v>5464</v>
      </c>
      <c r="AB1342" s="785" t="s">
        <v>2609</v>
      </c>
      <c r="AC1342" s="785" t="s">
        <v>2610</v>
      </c>
      <c r="AD1342" s="786">
        <v>44213</v>
      </c>
    </row>
    <row r="1343" spans="1:30" ht="15.75">
      <c r="A1343" s="785" t="s">
        <v>4301</v>
      </c>
      <c r="B1343" s="785" t="s">
        <v>7012</v>
      </c>
      <c r="C1343" s="785" t="s">
        <v>4303</v>
      </c>
      <c r="D1343" s="785" t="s">
        <v>2599</v>
      </c>
      <c r="E1343" s="785" t="s">
        <v>7013</v>
      </c>
      <c r="F1343" s="786">
        <v>43812</v>
      </c>
      <c r="G1343" s="785" t="s">
        <v>7014</v>
      </c>
      <c r="H1343" s="786">
        <v>43857</v>
      </c>
      <c r="I1343" s="785" t="s">
        <v>7015</v>
      </c>
      <c r="J1343" s="785" t="s">
        <v>627</v>
      </c>
      <c r="K1343" s="785" t="s">
        <v>2612</v>
      </c>
      <c r="L1343" s="785" t="s">
        <v>7016</v>
      </c>
      <c r="M1343" s="785"/>
      <c r="N1343" s="785"/>
      <c r="O1343" s="785"/>
      <c r="P1343" s="787">
        <v>35.370047999999997</v>
      </c>
      <c r="Q1343" s="787">
        <v>0.47993999999999998</v>
      </c>
      <c r="R1343" s="785" t="s">
        <v>893</v>
      </c>
      <c r="S1343" s="785" t="s">
        <v>893</v>
      </c>
      <c r="T1343" s="785" t="s">
        <v>7017</v>
      </c>
      <c r="U1343" s="785" t="s">
        <v>7018</v>
      </c>
      <c r="V1343" s="785" t="s">
        <v>3070</v>
      </c>
      <c r="W1343" s="785" t="s">
        <v>3239</v>
      </c>
      <c r="X1343" s="785" t="s">
        <v>3239</v>
      </c>
      <c r="Y1343" s="615" t="str">
        <f t="shared" si="20"/>
        <v>Daniel Bartilol</v>
      </c>
      <c r="Z1343" s="785" t="s">
        <v>6933</v>
      </c>
      <c r="AA1343" s="785" t="s">
        <v>4314</v>
      </c>
      <c r="AB1343" s="785" t="s">
        <v>2605</v>
      </c>
      <c r="AC1343" s="785" t="s">
        <v>2606</v>
      </c>
      <c r="AD1343" s="786">
        <v>43874</v>
      </c>
    </row>
    <row r="1344" spans="1:30" ht="15.75">
      <c r="A1344" s="785" t="s">
        <v>4301</v>
      </c>
      <c r="B1344" s="785" t="s">
        <v>31253</v>
      </c>
      <c r="C1344" s="785" t="s">
        <v>4379</v>
      </c>
      <c r="D1344" s="785" t="s">
        <v>2598</v>
      </c>
      <c r="E1344" s="785" t="s">
        <v>31254</v>
      </c>
      <c r="F1344" s="786">
        <v>43846</v>
      </c>
      <c r="G1344" s="785" t="s">
        <v>7014</v>
      </c>
      <c r="H1344" s="786">
        <v>43857</v>
      </c>
      <c r="I1344" s="785" t="s">
        <v>31255</v>
      </c>
      <c r="J1344" s="785" t="s">
        <v>629</v>
      </c>
      <c r="K1344" s="785" t="s">
        <v>2612</v>
      </c>
      <c r="L1344" s="785" t="s">
        <v>31256</v>
      </c>
      <c r="M1344" s="785"/>
      <c r="N1344" s="785"/>
      <c r="O1344" s="785" t="s">
        <v>31257</v>
      </c>
      <c r="P1344" s="787">
        <v>36.819512000000003</v>
      </c>
      <c r="Q1344" s="787">
        <v>-1.135127</v>
      </c>
      <c r="R1344" s="785" t="s">
        <v>821</v>
      </c>
      <c r="S1344" s="785" t="s">
        <v>871</v>
      </c>
      <c r="T1344" s="785" t="s">
        <v>2613</v>
      </c>
      <c r="U1344" s="785" t="s">
        <v>31258</v>
      </c>
      <c r="V1344" s="785" t="s">
        <v>3004</v>
      </c>
      <c r="W1344" s="785" t="s">
        <v>2615</v>
      </c>
      <c r="X1344" s="785"/>
      <c r="Y1344" s="615" t="str">
        <f t="shared" si="20"/>
        <v>Takamoto Biogas</v>
      </c>
      <c r="Z1344" s="785" t="s">
        <v>2599</v>
      </c>
      <c r="AA1344" s="785" t="s">
        <v>5464</v>
      </c>
      <c r="AB1344" s="785" t="s">
        <v>2605</v>
      </c>
      <c r="AC1344" s="785" t="s">
        <v>2606</v>
      </c>
      <c r="AD1344" s="786">
        <v>43857</v>
      </c>
    </row>
    <row r="1345" spans="1:30" ht="15.75">
      <c r="A1345" s="785" t="s">
        <v>4301</v>
      </c>
      <c r="B1345" s="785" t="s">
        <v>4728</v>
      </c>
      <c r="C1345" s="785" t="s">
        <v>4303</v>
      </c>
      <c r="D1345" s="785" t="s">
        <v>2599</v>
      </c>
      <c r="E1345" s="785" t="s">
        <v>4729</v>
      </c>
      <c r="F1345" s="786">
        <v>43753</v>
      </c>
      <c r="G1345" s="785" t="s">
        <v>4730</v>
      </c>
      <c r="H1345" s="786">
        <v>43856</v>
      </c>
      <c r="I1345" s="785" t="s">
        <v>4731</v>
      </c>
      <c r="J1345" s="785" t="s">
        <v>627</v>
      </c>
      <c r="K1345" s="785" t="s">
        <v>4732</v>
      </c>
      <c r="L1345" s="785" t="s">
        <v>4733</v>
      </c>
      <c r="M1345" s="785"/>
      <c r="N1345" s="785"/>
      <c r="O1345" s="785" t="s">
        <v>4734</v>
      </c>
      <c r="P1345" s="787">
        <v>35.292278000000003</v>
      </c>
      <c r="Q1345" s="787">
        <v>5.7107999999999999E-2</v>
      </c>
      <c r="R1345" s="785" t="s">
        <v>916</v>
      </c>
      <c r="S1345" s="785" t="s">
        <v>3061</v>
      </c>
      <c r="T1345" s="785" t="s">
        <v>4691</v>
      </c>
      <c r="U1345" s="785" t="s">
        <v>4735</v>
      </c>
      <c r="V1345" s="785" t="s">
        <v>2603</v>
      </c>
      <c r="W1345" s="785" t="s">
        <v>4693</v>
      </c>
      <c r="X1345" s="785" t="s">
        <v>4694</v>
      </c>
      <c r="Y1345" s="615" t="str">
        <f t="shared" si="20"/>
        <v>Alice  Mutai</v>
      </c>
      <c r="Z1345" s="785" t="s">
        <v>2599</v>
      </c>
      <c r="AA1345" s="785" t="s">
        <v>4314</v>
      </c>
      <c r="AB1345" s="785" t="s">
        <v>2683</v>
      </c>
      <c r="AC1345" s="785" t="s">
        <v>2606</v>
      </c>
      <c r="AD1345" s="786">
        <v>43863</v>
      </c>
    </row>
    <row r="1346" spans="1:30" ht="15.75">
      <c r="A1346" s="785" t="s">
        <v>4301</v>
      </c>
      <c r="B1346" s="785" t="s">
        <v>7667</v>
      </c>
      <c r="C1346" s="785" t="s">
        <v>4303</v>
      </c>
      <c r="D1346" s="785" t="s">
        <v>2599</v>
      </c>
      <c r="E1346" s="785" t="s">
        <v>7668</v>
      </c>
      <c r="F1346" s="786">
        <v>43829</v>
      </c>
      <c r="G1346" s="785" t="s">
        <v>4730</v>
      </c>
      <c r="H1346" s="786">
        <v>43856</v>
      </c>
      <c r="I1346" s="785" t="s">
        <v>7669</v>
      </c>
      <c r="J1346" s="785" t="s">
        <v>629</v>
      </c>
      <c r="K1346" s="785" t="s">
        <v>7670</v>
      </c>
      <c r="L1346" s="785" t="s">
        <v>7671</v>
      </c>
      <c r="M1346" s="785"/>
      <c r="N1346" s="785"/>
      <c r="O1346" s="785"/>
      <c r="P1346" s="787">
        <v>37.643183000000001</v>
      </c>
      <c r="Q1346" s="787">
        <v>-0.21892300000000001</v>
      </c>
      <c r="R1346" s="785" t="s">
        <v>1266</v>
      </c>
      <c r="S1346" s="785" t="s">
        <v>1267</v>
      </c>
      <c r="T1346" s="785" t="s">
        <v>2636</v>
      </c>
      <c r="U1346" s="785" t="s">
        <v>3739</v>
      </c>
      <c r="V1346" s="785" t="s">
        <v>2855</v>
      </c>
      <c r="W1346" s="785" t="s">
        <v>7672</v>
      </c>
      <c r="X1346" s="785" t="s">
        <v>7652</v>
      </c>
      <c r="Y1346" s="615" t="str">
        <f t="shared" ref="Y1346:Y1409" si="21">IF(X1346="",W1346,X1346)</f>
        <v>Eliatha Njagi</v>
      </c>
      <c r="Z1346" s="785" t="s">
        <v>7653</v>
      </c>
      <c r="AA1346" s="785" t="s">
        <v>4314</v>
      </c>
      <c r="AB1346" s="785" t="s">
        <v>2683</v>
      </c>
      <c r="AC1346" s="785" t="s">
        <v>2606</v>
      </c>
      <c r="AD1346" s="786">
        <v>43879</v>
      </c>
    </row>
    <row r="1347" spans="1:30" ht="15.75">
      <c r="A1347" s="785" t="s">
        <v>4301</v>
      </c>
      <c r="B1347" s="785" t="s">
        <v>14061</v>
      </c>
      <c r="C1347" s="785" t="s">
        <v>4303</v>
      </c>
      <c r="D1347" s="785" t="s">
        <v>2599</v>
      </c>
      <c r="E1347" s="785" t="s">
        <v>11820</v>
      </c>
      <c r="F1347" s="786">
        <v>43809</v>
      </c>
      <c r="G1347" s="785" t="s">
        <v>4730</v>
      </c>
      <c r="H1347" s="786">
        <v>43856</v>
      </c>
      <c r="I1347" s="785" t="s">
        <v>14062</v>
      </c>
      <c r="J1347" s="785" t="s">
        <v>629</v>
      </c>
      <c r="K1347" s="785" t="s">
        <v>14063</v>
      </c>
      <c r="L1347" s="785" t="s">
        <v>14064</v>
      </c>
      <c r="M1347" s="785"/>
      <c r="N1347" s="785"/>
      <c r="O1347" s="785" t="s">
        <v>14065</v>
      </c>
      <c r="P1347" s="787">
        <v>35.888795000000002</v>
      </c>
      <c r="Q1347" s="787">
        <v>-0.15377199999999999</v>
      </c>
      <c r="R1347" s="785" t="s">
        <v>695</v>
      </c>
      <c r="S1347" s="785" t="s">
        <v>1011</v>
      </c>
      <c r="T1347" s="785" t="s">
        <v>3672</v>
      </c>
      <c r="U1347" s="785" t="s">
        <v>14066</v>
      </c>
      <c r="V1347" s="785" t="s">
        <v>3004</v>
      </c>
      <c r="W1347" s="785" t="s">
        <v>4693</v>
      </c>
      <c r="X1347" s="785" t="s">
        <v>4693</v>
      </c>
      <c r="Y1347" s="615" t="str">
        <f t="shared" si="21"/>
        <v>John Bett</v>
      </c>
      <c r="Z1347" s="785" t="s">
        <v>13863</v>
      </c>
      <c r="AA1347" s="785" t="s">
        <v>4314</v>
      </c>
      <c r="AB1347" s="785" t="s">
        <v>2683</v>
      </c>
      <c r="AC1347" s="785" t="s">
        <v>2606</v>
      </c>
      <c r="AD1347" s="786">
        <v>43856</v>
      </c>
    </row>
    <row r="1348" spans="1:30" ht="15.75">
      <c r="A1348" s="785" t="s">
        <v>4301</v>
      </c>
      <c r="B1348" s="785" t="s">
        <v>20957</v>
      </c>
      <c r="C1348" s="785" t="s">
        <v>4379</v>
      </c>
      <c r="D1348" s="785" t="s">
        <v>4418</v>
      </c>
      <c r="E1348" s="785" t="s">
        <v>12004</v>
      </c>
      <c r="F1348" s="786">
        <v>43847</v>
      </c>
      <c r="G1348" s="785" t="s">
        <v>4730</v>
      </c>
      <c r="H1348" s="786">
        <v>43856</v>
      </c>
      <c r="I1348" s="785" t="s">
        <v>20958</v>
      </c>
      <c r="J1348" s="785" t="s">
        <v>627</v>
      </c>
      <c r="K1348" s="785" t="s">
        <v>2612</v>
      </c>
      <c r="L1348" s="785" t="s">
        <v>20959</v>
      </c>
      <c r="M1348" s="785"/>
      <c r="N1348" s="785"/>
      <c r="O1348" s="785"/>
      <c r="P1348" s="787">
        <v>37.278449999999999</v>
      </c>
      <c r="Q1348" s="787">
        <v>-0.42091400000000001</v>
      </c>
      <c r="R1348" s="785" t="s">
        <v>1961</v>
      </c>
      <c r="S1348" s="785" t="s">
        <v>2066</v>
      </c>
      <c r="T1348" s="785" t="s">
        <v>20960</v>
      </c>
      <c r="U1348" s="785" t="s">
        <v>20961</v>
      </c>
      <c r="V1348" s="785" t="s">
        <v>6015</v>
      </c>
      <c r="W1348" s="785" t="s">
        <v>2608</v>
      </c>
      <c r="X1348" s="785" t="s">
        <v>2664</v>
      </c>
      <c r="Y1348" s="615" t="str">
        <f t="shared" si="21"/>
        <v>Robert</v>
      </c>
      <c r="Z1348" s="785" t="s">
        <v>10380</v>
      </c>
      <c r="AA1348" s="785" t="s">
        <v>5464</v>
      </c>
      <c r="AB1348" s="785" t="s">
        <v>2609</v>
      </c>
      <c r="AC1348" s="785" t="s">
        <v>2610</v>
      </c>
      <c r="AD1348" s="786">
        <v>43860</v>
      </c>
    </row>
    <row r="1349" spans="1:30" ht="15.75">
      <c r="A1349" s="785" t="s">
        <v>4301</v>
      </c>
      <c r="B1349" s="785" t="s">
        <v>26547</v>
      </c>
      <c r="C1349" s="785" t="s">
        <v>4303</v>
      </c>
      <c r="D1349" s="785" t="s">
        <v>2599</v>
      </c>
      <c r="E1349" s="785" t="s">
        <v>14279</v>
      </c>
      <c r="F1349" s="786">
        <v>43578</v>
      </c>
      <c r="G1349" s="785" t="s">
        <v>26132</v>
      </c>
      <c r="H1349" s="786">
        <v>43854</v>
      </c>
      <c r="I1349" s="785" t="s">
        <v>26548</v>
      </c>
      <c r="J1349" s="785" t="s">
        <v>627</v>
      </c>
      <c r="K1349" s="785" t="s">
        <v>26549</v>
      </c>
      <c r="L1349" s="785" t="s">
        <v>26550</v>
      </c>
      <c r="M1349" s="785"/>
      <c r="N1349" s="785"/>
      <c r="O1349" s="785"/>
      <c r="P1349" s="787">
        <v>35.381087999999998</v>
      </c>
      <c r="Q1349" s="787">
        <v>-0.14371600000000001</v>
      </c>
      <c r="R1349" s="785" t="s">
        <v>2053</v>
      </c>
      <c r="S1349" s="785" t="s">
        <v>2715</v>
      </c>
      <c r="T1349" s="785" t="s">
        <v>4310</v>
      </c>
      <c r="U1349" s="785" t="s">
        <v>4705</v>
      </c>
      <c r="V1349" s="785">
        <v>4</v>
      </c>
      <c r="W1349" s="785" t="s">
        <v>5515</v>
      </c>
      <c r="X1349" s="785"/>
      <c r="Y1349" s="615" t="str">
        <f t="shared" si="21"/>
        <v>Benard Kirui</v>
      </c>
      <c r="Z1349" s="785" t="s">
        <v>2599</v>
      </c>
      <c r="AA1349" s="785" t="s">
        <v>4314</v>
      </c>
      <c r="AB1349" s="785" t="s">
        <v>2683</v>
      </c>
      <c r="AC1349" s="785" t="s">
        <v>2606</v>
      </c>
      <c r="AD1349" s="786">
        <v>44158</v>
      </c>
    </row>
    <row r="1350" spans="1:30" ht="15.75">
      <c r="A1350" s="785" t="s">
        <v>4301</v>
      </c>
      <c r="B1350" s="785" t="s">
        <v>27774</v>
      </c>
      <c r="C1350" s="785" t="s">
        <v>4303</v>
      </c>
      <c r="D1350" s="785" t="s">
        <v>2599</v>
      </c>
      <c r="E1350" s="785" t="s">
        <v>5136</v>
      </c>
      <c r="F1350" s="786">
        <v>43363</v>
      </c>
      <c r="G1350" s="785" t="s">
        <v>26132</v>
      </c>
      <c r="H1350" s="786">
        <v>43854</v>
      </c>
      <c r="I1350" s="785" t="s">
        <v>26013</v>
      </c>
      <c r="J1350" s="785" t="s">
        <v>627</v>
      </c>
      <c r="K1350" s="785" t="s">
        <v>2612</v>
      </c>
      <c r="L1350" s="785" t="s">
        <v>27775</v>
      </c>
      <c r="M1350" s="785"/>
      <c r="N1350" s="785"/>
      <c r="O1350" s="785"/>
      <c r="P1350" s="787">
        <v>35.393048</v>
      </c>
      <c r="Q1350" s="787">
        <v>-0.112412</v>
      </c>
      <c r="R1350" s="785" t="s">
        <v>2053</v>
      </c>
      <c r="S1350" s="785" t="s">
        <v>2715</v>
      </c>
      <c r="T1350" s="785" t="s">
        <v>4310</v>
      </c>
      <c r="U1350" s="785" t="s">
        <v>27776</v>
      </c>
      <c r="V1350" s="785" t="s">
        <v>2673</v>
      </c>
      <c r="W1350" s="785" t="s">
        <v>2717</v>
      </c>
      <c r="X1350" s="785"/>
      <c r="Y1350" s="615" t="str">
        <f t="shared" si="21"/>
        <v>Wesley Kipyegon</v>
      </c>
      <c r="Z1350" s="785" t="s">
        <v>2599</v>
      </c>
      <c r="AA1350" s="785" t="s">
        <v>4314</v>
      </c>
      <c r="AB1350" s="785" t="s">
        <v>2683</v>
      </c>
      <c r="AC1350" s="785" t="s">
        <v>2606</v>
      </c>
      <c r="AD1350" s="786">
        <v>44102</v>
      </c>
    </row>
    <row r="1351" spans="1:30" ht="15.75">
      <c r="A1351" s="785" t="s">
        <v>4301</v>
      </c>
      <c r="B1351" s="785" t="s">
        <v>27083</v>
      </c>
      <c r="C1351" s="785" t="s">
        <v>4379</v>
      </c>
      <c r="D1351" s="785" t="s">
        <v>2598</v>
      </c>
      <c r="E1351" s="785" t="s">
        <v>19741</v>
      </c>
      <c r="F1351" s="786">
        <v>43841</v>
      </c>
      <c r="G1351" s="785" t="s">
        <v>24694</v>
      </c>
      <c r="H1351" s="786">
        <v>43853</v>
      </c>
      <c r="I1351" s="785" t="s">
        <v>27084</v>
      </c>
      <c r="J1351" s="785" t="s">
        <v>627</v>
      </c>
      <c r="K1351" s="785" t="s">
        <v>27085</v>
      </c>
      <c r="L1351" s="785" t="s">
        <v>27086</v>
      </c>
      <c r="M1351" s="785"/>
      <c r="N1351" s="785"/>
      <c r="O1351" s="785"/>
      <c r="P1351" s="787">
        <v>36.896721999999997</v>
      </c>
      <c r="Q1351" s="787">
        <v>-0.95164499999999996</v>
      </c>
      <c r="R1351" s="785" t="s">
        <v>821</v>
      </c>
      <c r="S1351" s="785" t="s">
        <v>2120</v>
      </c>
      <c r="T1351" s="785" t="s">
        <v>3210</v>
      </c>
      <c r="U1351" s="785" t="s">
        <v>27087</v>
      </c>
      <c r="V1351" s="785">
        <v>6</v>
      </c>
      <c r="W1351" s="785" t="s">
        <v>3585</v>
      </c>
      <c r="X1351" s="785"/>
      <c r="Y1351" s="615" t="str">
        <f t="shared" si="21"/>
        <v>Geoffrey K Gitau</v>
      </c>
      <c r="Z1351" s="785" t="s">
        <v>2599</v>
      </c>
      <c r="AA1351" s="785" t="s">
        <v>4314</v>
      </c>
      <c r="AB1351" s="785" t="s">
        <v>2683</v>
      </c>
      <c r="AC1351" s="785" t="s">
        <v>2606</v>
      </c>
      <c r="AD1351" s="786">
        <v>43872</v>
      </c>
    </row>
    <row r="1352" spans="1:30" ht="15.75">
      <c r="A1352" s="785" t="s">
        <v>4301</v>
      </c>
      <c r="B1352" s="785" t="s">
        <v>28718</v>
      </c>
      <c r="C1352" s="785" t="s">
        <v>4303</v>
      </c>
      <c r="D1352" s="785" t="s">
        <v>2599</v>
      </c>
      <c r="E1352" s="785" t="s">
        <v>16913</v>
      </c>
      <c r="F1352" s="786">
        <v>43801</v>
      </c>
      <c r="G1352" s="785" t="s">
        <v>28719</v>
      </c>
      <c r="H1352" s="786">
        <v>43850</v>
      </c>
      <c r="I1352" s="785" t="s">
        <v>28720</v>
      </c>
      <c r="J1352" s="785" t="s">
        <v>627</v>
      </c>
      <c r="K1352" s="785" t="s">
        <v>28721</v>
      </c>
      <c r="L1352" s="785" t="s">
        <v>28722</v>
      </c>
      <c r="M1352" s="785"/>
      <c r="N1352" s="785"/>
      <c r="O1352" s="785" t="s">
        <v>28723</v>
      </c>
      <c r="P1352" s="787">
        <v>36.987718999999998</v>
      </c>
      <c r="Q1352" s="787">
        <v>-0.78082600000000002</v>
      </c>
      <c r="R1352" s="785" t="s">
        <v>1030</v>
      </c>
      <c r="S1352" s="785" t="s">
        <v>2623</v>
      </c>
      <c r="T1352" s="785" t="s">
        <v>3499</v>
      </c>
      <c r="U1352" s="785" t="s">
        <v>28724</v>
      </c>
      <c r="V1352" s="785">
        <v>8</v>
      </c>
      <c r="W1352" s="785" t="s">
        <v>3212</v>
      </c>
      <c r="X1352" s="785"/>
      <c r="Y1352" s="615" t="str">
        <f t="shared" si="21"/>
        <v>Francis Kamande</v>
      </c>
      <c r="Z1352" s="785" t="s">
        <v>2599</v>
      </c>
      <c r="AA1352" s="785" t="s">
        <v>4314</v>
      </c>
      <c r="AB1352" s="785" t="s">
        <v>2605</v>
      </c>
      <c r="AC1352" s="785" t="s">
        <v>2606</v>
      </c>
      <c r="AD1352" s="786">
        <v>44172</v>
      </c>
    </row>
    <row r="1353" spans="1:30" ht="15.75">
      <c r="A1353" s="785" t="s">
        <v>4301</v>
      </c>
      <c r="B1353" s="785" t="s">
        <v>29968</v>
      </c>
      <c r="C1353" s="785" t="s">
        <v>4303</v>
      </c>
      <c r="D1353" s="785" t="s">
        <v>2599</v>
      </c>
      <c r="E1353" s="785" t="s">
        <v>17937</v>
      </c>
      <c r="F1353" s="786">
        <v>43810</v>
      </c>
      <c r="G1353" s="785" t="s">
        <v>24521</v>
      </c>
      <c r="H1353" s="786">
        <v>43848</v>
      </c>
      <c r="I1353" s="785" t="s">
        <v>29969</v>
      </c>
      <c r="J1353" s="785" t="s">
        <v>627</v>
      </c>
      <c r="K1353" s="785" t="s">
        <v>29970</v>
      </c>
      <c r="L1353" s="785" t="s">
        <v>29971</v>
      </c>
      <c r="M1353" s="785"/>
      <c r="N1353" s="785"/>
      <c r="O1353" s="785" t="s">
        <v>29972</v>
      </c>
      <c r="P1353" s="787">
        <v>36.896397</v>
      </c>
      <c r="Q1353" s="787">
        <v>-0.94886300000000001</v>
      </c>
      <c r="R1353" s="785" t="s">
        <v>821</v>
      </c>
      <c r="S1353" s="785" t="s">
        <v>2120</v>
      </c>
      <c r="T1353" s="785" t="s">
        <v>3210</v>
      </c>
      <c r="U1353" s="785" t="s">
        <v>29973</v>
      </c>
      <c r="V1353" s="785" t="s">
        <v>2855</v>
      </c>
      <c r="W1353" s="785" t="s">
        <v>3585</v>
      </c>
      <c r="X1353" s="785"/>
      <c r="Y1353" s="615" t="str">
        <f t="shared" si="21"/>
        <v>Geoffrey K Gitau</v>
      </c>
      <c r="Z1353" s="785" t="s">
        <v>2599</v>
      </c>
      <c r="AA1353" s="785" t="s">
        <v>4314</v>
      </c>
      <c r="AB1353" s="785" t="s">
        <v>2683</v>
      </c>
      <c r="AC1353" s="785" t="s">
        <v>2606</v>
      </c>
      <c r="AD1353" s="786">
        <v>43872</v>
      </c>
    </row>
    <row r="1354" spans="1:30" ht="15.75">
      <c r="A1354" s="785" t="s">
        <v>4301</v>
      </c>
      <c r="B1354" s="785" t="s">
        <v>12003</v>
      </c>
      <c r="C1354" s="785" t="s">
        <v>4379</v>
      </c>
      <c r="D1354" s="785" t="s">
        <v>2598</v>
      </c>
      <c r="E1354" s="785" t="s">
        <v>7582</v>
      </c>
      <c r="F1354" s="786">
        <v>43837</v>
      </c>
      <c r="G1354" s="785" t="s">
        <v>12004</v>
      </c>
      <c r="H1354" s="786">
        <v>43847</v>
      </c>
      <c r="I1354" s="785" t="s">
        <v>12005</v>
      </c>
      <c r="J1354" s="785" t="s">
        <v>627</v>
      </c>
      <c r="K1354" s="785" t="s">
        <v>2612</v>
      </c>
      <c r="L1354" s="785" t="s">
        <v>12006</v>
      </c>
      <c r="M1354" s="785"/>
      <c r="N1354" s="785"/>
      <c r="O1354" s="785"/>
      <c r="P1354" s="787">
        <v>36.901902</v>
      </c>
      <c r="Q1354" s="787">
        <v>-0.49667699999999998</v>
      </c>
      <c r="R1354" s="785" t="s">
        <v>1056</v>
      </c>
      <c r="S1354" s="785" t="s">
        <v>2131</v>
      </c>
      <c r="T1354" s="785" t="s">
        <v>3343</v>
      </c>
      <c r="U1354" s="785" t="s">
        <v>12007</v>
      </c>
      <c r="V1354" s="785" t="s">
        <v>2673</v>
      </c>
      <c r="W1354" s="785" t="s">
        <v>2608</v>
      </c>
      <c r="X1354" s="785" t="s">
        <v>3179</v>
      </c>
      <c r="Y1354" s="615" t="str">
        <f t="shared" si="21"/>
        <v>James Musyoka</v>
      </c>
      <c r="Z1354" s="785" t="s">
        <v>11988</v>
      </c>
      <c r="AA1354" s="785" t="s">
        <v>5464</v>
      </c>
      <c r="AB1354" s="785" t="s">
        <v>2609</v>
      </c>
      <c r="AC1354" s="785" t="s">
        <v>2610</v>
      </c>
      <c r="AD1354" s="786">
        <v>43837</v>
      </c>
    </row>
    <row r="1355" spans="1:30" ht="15.75">
      <c r="A1355" s="785" t="s">
        <v>4301</v>
      </c>
      <c r="B1355" s="785" t="s">
        <v>15375</v>
      </c>
      <c r="C1355" s="785" t="s">
        <v>4303</v>
      </c>
      <c r="D1355" s="785" t="s">
        <v>2599</v>
      </c>
      <c r="E1355" s="785" t="s">
        <v>8231</v>
      </c>
      <c r="F1355" s="786">
        <v>43817</v>
      </c>
      <c r="G1355" s="785" t="s">
        <v>15376</v>
      </c>
      <c r="H1355" s="786">
        <v>43845</v>
      </c>
      <c r="I1355" s="785" t="s">
        <v>15377</v>
      </c>
      <c r="J1355" s="785" t="s">
        <v>627</v>
      </c>
      <c r="K1355" s="785" t="s">
        <v>2612</v>
      </c>
      <c r="L1355" s="785" t="s">
        <v>15378</v>
      </c>
      <c r="M1355" s="785"/>
      <c r="N1355" s="785"/>
      <c r="O1355" s="785"/>
      <c r="P1355" s="787">
        <v>36.876210999999998</v>
      </c>
      <c r="Q1355" s="787">
        <v>-1.171794</v>
      </c>
      <c r="R1355" s="785" t="s">
        <v>821</v>
      </c>
      <c r="S1355" s="785" t="s">
        <v>821</v>
      </c>
      <c r="T1355" s="785" t="s">
        <v>15379</v>
      </c>
      <c r="U1355" s="785" t="s">
        <v>7346</v>
      </c>
      <c r="V1355" s="785" t="s">
        <v>3070</v>
      </c>
      <c r="W1355" s="785" t="s">
        <v>4039</v>
      </c>
      <c r="X1355" s="785" t="s">
        <v>15310</v>
      </c>
      <c r="Y1355" s="615" t="str">
        <f t="shared" si="21"/>
        <v>Julias Odhiambo Mboga</v>
      </c>
      <c r="Z1355" s="785" t="s">
        <v>15311</v>
      </c>
      <c r="AA1355" s="785" t="s">
        <v>4314</v>
      </c>
      <c r="AB1355" s="785" t="s">
        <v>2683</v>
      </c>
      <c r="AC1355" s="785" t="s">
        <v>2606</v>
      </c>
      <c r="AD1355" s="786">
        <v>43878</v>
      </c>
    </row>
    <row r="1356" spans="1:30" ht="15.75">
      <c r="A1356" s="785" t="s">
        <v>4301</v>
      </c>
      <c r="B1356" s="785" t="s">
        <v>19956</v>
      </c>
      <c r="C1356" s="785" t="s">
        <v>4303</v>
      </c>
      <c r="D1356" s="785" t="s">
        <v>2599</v>
      </c>
      <c r="E1356" s="785" t="s">
        <v>17492</v>
      </c>
      <c r="F1356" s="786">
        <v>43822</v>
      </c>
      <c r="G1356" s="785" t="s">
        <v>15376</v>
      </c>
      <c r="H1356" s="786">
        <v>43845</v>
      </c>
      <c r="I1356" s="785" t="s">
        <v>19957</v>
      </c>
      <c r="J1356" s="785" t="s">
        <v>629</v>
      </c>
      <c r="K1356" s="785" t="s">
        <v>19958</v>
      </c>
      <c r="L1356" s="785" t="s">
        <v>19959</v>
      </c>
      <c r="M1356" s="785"/>
      <c r="N1356" s="785"/>
      <c r="O1356" s="785" t="s">
        <v>19960</v>
      </c>
      <c r="P1356" s="787">
        <v>34.688052999999996</v>
      </c>
      <c r="Q1356" s="787">
        <v>2.5273E-2</v>
      </c>
      <c r="R1356" s="785" t="s">
        <v>1700</v>
      </c>
      <c r="S1356" s="785" t="s">
        <v>1700</v>
      </c>
      <c r="T1356" s="785" t="s">
        <v>3584</v>
      </c>
      <c r="U1356" s="785" t="s">
        <v>19961</v>
      </c>
      <c r="V1356" s="785" t="s">
        <v>2855</v>
      </c>
      <c r="W1356" s="785" t="s">
        <v>2853</v>
      </c>
      <c r="X1356" s="785" t="s">
        <v>2853</v>
      </c>
      <c r="Y1356" s="615" t="str">
        <f t="shared" si="21"/>
        <v>Peter O Ong'ai</v>
      </c>
      <c r="Z1356" s="785" t="s">
        <v>19943</v>
      </c>
      <c r="AA1356" s="785" t="s">
        <v>4314</v>
      </c>
      <c r="AB1356" s="785" t="s">
        <v>2683</v>
      </c>
      <c r="AC1356" s="785" t="s">
        <v>2606</v>
      </c>
      <c r="AD1356" s="786">
        <v>44020</v>
      </c>
    </row>
    <row r="1357" spans="1:30" ht="15.75">
      <c r="A1357" s="785" t="s">
        <v>4301</v>
      </c>
      <c r="B1357" s="785" t="s">
        <v>21357</v>
      </c>
      <c r="C1357" s="785" t="s">
        <v>4303</v>
      </c>
      <c r="D1357" s="785" t="s">
        <v>2599</v>
      </c>
      <c r="E1357" s="785" t="s">
        <v>13986</v>
      </c>
      <c r="F1357" s="786">
        <v>43795</v>
      </c>
      <c r="G1357" s="785" t="s">
        <v>15376</v>
      </c>
      <c r="H1357" s="786">
        <v>43845</v>
      </c>
      <c r="I1357" s="785" t="s">
        <v>21358</v>
      </c>
      <c r="J1357" s="785" t="s">
        <v>629</v>
      </c>
      <c r="K1357" s="785" t="s">
        <v>21359</v>
      </c>
      <c r="L1357" s="785" t="s">
        <v>21360</v>
      </c>
      <c r="M1357" s="785"/>
      <c r="N1357" s="785"/>
      <c r="O1357" s="785" t="s">
        <v>21361</v>
      </c>
      <c r="P1357" s="787">
        <v>37.658560000000001</v>
      </c>
      <c r="Q1357" s="787">
        <v>0.63903299999999996</v>
      </c>
      <c r="R1357" s="785" t="s">
        <v>4535</v>
      </c>
      <c r="S1357" s="785" t="s">
        <v>11854</v>
      </c>
      <c r="T1357" s="785" t="s">
        <v>21356</v>
      </c>
      <c r="U1357" s="785" t="s">
        <v>21362</v>
      </c>
      <c r="V1357" s="785">
        <v>6</v>
      </c>
      <c r="W1357" s="785" t="s">
        <v>2608</v>
      </c>
      <c r="X1357" s="785" t="s">
        <v>21176</v>
      </c>
      <c r="Y1357" s="615" t="str">
        <f t="shared" si="21"/>
        <v>Robert Wanjiku</v>
      </c>
      <c r="Z1357" s="785" t="s">
        <v>2599</v>
      </c>
      <c r="AA1357" s="785" t="s">
        <v>5464</v>
      </c>
      <c r="AB1357" s="785" t="s">
        <v>2609</v>
      </c>
      <c r="AC1357" s="785" t="s">
        <v>2610</v>
      </c>
      <c r="AD1357" s="786">
        <v>44213</v>
      </c>
    </row>
    <row r="1358" spans="1:30" ht="15.75">
      <c r="A1358" s="785" t="s">
        <v>4301</v>
      </c>
      <c r="B1358" s="785" t="s">
        <v>24357</v>
      </c>
      <c r="C1358" s="785" t="s">
        <v>4303</v>
      </c>
      <c r="D1358" s="785" t="s">
        <v>2599</v>
      </c>
      <c r="E1358" s="785" t="s">
        <v>18988</v>
      </c>
      <c r="F1358" s="786">
        <v>43839</v>
      </c>
      <c r="G1358" s="785" t="s">
        <v>15376</v>
      </c>
      <c r="H1358" s="786">
        <v>43845</v>
      </c>
      <c r="I1358" s="785" t="s">
        <v>24358</v>
      </c>
      <c r="J1358" s="785" t="s">
        <v>629</v>
      </c>
      <c r="K1358" s="785" t="s">
        <v>24359</v>
      </c>
      <c r="L1358" s="785" t="s">
        <v>24360</v>
      </c>
      <c r="M1358" s="785"/>
      <c r="N1358" s="785"/>
      <c r="O1358" s="785"/>
      <c r="P1358" s="787">
        <v>35.623885000000001</v>
      </c>
      <c r="Q1358" s="787">
        <v>-0.31612800000000002</v>
      </c>
      <c r="R1358" s="785" t="s">
        <v>695</v>
      </c>
      <c r="S1358" s="785" t="s">
        <v>2766</v>
      </c>
      <c r="T1358" s="785" t="s">
        <v>3482</v>
      </c>
      <c r="U1358" s="785" t="s">
        <v>24361</v>
      </c>
      <c r="V1358" s="785" t="s">
        <v>2673</v>
      </c>
      <c r="W1358" s="785" t="s">
        <v>2615</v>
      </c>
      <c r="X1358" s="785" t="s">
        <v>2615</v>
      </c>
      <c r="Y1358" s="615" t="str">
        <f t="shared" si="21"/>
        <v>Takamoto Biogas</v>
      </c>
      <c r="Z1358" s="785" t="s">
        <v>2599</v>
      </c>
      <c r="AA1358" s="785" t="s">
        <v>5464</v>
      </c>
      <c r="AB1358" s="785" t="s">
        <v>2683</v>
      </c>
      <c r="AC1358" s="785" t="s">
        <v>2606</v>
      </c>
      <c r="AD1358" s="786">
        <v>43920</v>
      </c>
    </row>
    <row r="1359" spans="1:30" ht="15.75">
      <c r="A1359" s="785" t="s">
        <v>4301</v>
      </c>
      <c r="B1359" s="785" t="s">
        <v>32267</v>
      </c>
      <c r="C1359" s="785" t="s">
        <v>4303</v>
      </c>
      <c r="D1359" s="785" t="s">
        <v>2599</v>
      </c>
      <c r="E1359" s="785" t="s">
        <v>17937</v>
      </c>
      <c r="F1359" s="786">
        <v>43810</v>
      </c>
      <c r="G1359" s="785" t="s">
        <v>15376</v>
      </c>
      <c r="H1359" s="786">
        <v>43845</v>
      </c>
      <c r="I1359" s="785" t="s">
        <v>32268</v>
      </c>
      <c r="J1359" s="785" t="s">
        <v>627</v>
      </c>
      <c r="K1359" s="785" t="s">
        <v>32269</v>
      </c>
      <c r="L1359" s="785" t="s">
        <v>32270</v>
      </c>
      <c r="M1359" s="785"/>
      <c r="N1359" s="785"/>
      <c r="O1359" s="785"/>
      <c r="P1359" s="787">
        <v>36.770038</v>
      </c>
      <c r="Q1359" s="787">
        <v>-0.93836600000000003</v>
      </c>
      <c r="R1359" s="785" t="s">
        <v>821</v>
      </c>
      <c r="S1359" s="785" t="s">
        <v>2041</v>
      </c>
      <c r="T1359" s="785" t="s">
        <v>32271</v>
      </c>
      <c r="U1359" s="785" t="s">
        <v>32272</v>
      </c>
      <c r="V1359" s="785" t="s">
        <v>3070</v>
      </c>
      <c r="W1359" s="785" t="s">
        <v>3106</v>
      </c>
      <c r="X1359" s="785"/>
      <c r="Y1359" s="615" t="str">
        <f t="shared" si="21"/>
        <v>Joseph Muchirira Mugo</v>
      </c>
      <c r="Z1359" s="785" t="s">
        <v>2599</v>
      </c>
      <c r="AA1359" s="785" t="s">
        <v>4314</v>
      </c>
      <c r="AB1359" s="785" t="s">
        <v>2876</v>
      </c>
      <c r="AC1359" s="785" t="s">
        <v>2606</v>
      </c>
      <c r="AD1359" s="786">
        <v>43872</v>
      </c>
    </row>
    <row r="1360" spans="1:30" ht="15.75">
      <c r="A1360" s="785" t="s">
        <v>4301</v>
      </c>
      <c r="B1360" s="785" t="s">
        <v>19659</v>
      </c>
      <c r="C1360" s="785" t="s">
        <v>4303</v>
      </c>
      <c r="D1360" s="785" t="s">
        <v>2599</v>
      </c>
      <c r="E1360" s="785" t="s">
        <v>8251</v>
      </c>
      <c r="F1360" s="786">
        <v>43789</v>
      </c>
      <c r="G1360" s="785" t="s">
        <v>19660</v>
      </c>
      <c r="H1360" s="786">
        <v>43842</v>
      </c>
      <c r="I1360" s="785" t="s">
        <v>19661</v>
      </c>
      <c r="J1360" s="785" t="s">
        <v>627</v>
      </c>
      <c r="K1360" s="785" t="s">
        <v>19662</v>
      </c>
      <c r="L1360" s="785" t="s">
        <v>19663</v>
      </c>
      <c r="M1360" s="785"/>
      <c r="N1360" s="785"/>
      <c r="O1360" s="785"/>
      <c r="P1360" s="787">
        <v>36.174847</v>
      </c>
      <c r="Q1360" s="787">
        <v>-0.17874000000000001</v>
      </c>
      <c r="R1360" s="785" t="s">
        <v>695</v>
      </c>
      <c r="S1360" s="785" t="s">
        <v>1204</v>
      </c>
      <c r="T1360" s="785" t="s">
        <v>3330</v>
      </c>
      <c r="U1360" s="785" t="s">
        <v>3670</v>
      </c>
      <c r="V1360" s="785" t="s">
        <v>2855</v>
      </c>
      <c r="W1360" s="785" t="s">
        <v>2762</v>
      </c>
      <c r="X1360" s="785" t="s">
        <v>2762</v>
      </c>
      <c r="Y1360" s="615" t="str">
        <f t="shared" si="21"/>
        <v>Peter Kareithi Mwangi</v>
      </c>
      <c r="Z1360" s="785" t="s">
        <v>3026</v>
      </c>
      <c r="AA1360" s="785" t="s">
        <v>4314</v>
      </c>
      <c r="AB1360" s="785" t="s">
        <v>2683</v>
      </c>
      <c r="AC1360" s="785" t="s">
        <v>2606</v>
      </c>
      <c r="AD1360" s="786">
        <v>43876</v>
      </c>
    </row>
    <row r="1361" spans="1:30" ht="15.75">
      <c r="A1361" s="785" t="s">
        <v>4301</v>
      </c>
      <c r="B1361" s="785" t="s">
        <v>31764</v>
      </c>
      <c r="C1361" s="785" t="s">
        <v>4303</v>
      </c>
      <c r="D1361" s="785" t="s">
        <v>2599</v>
      </c>
      <c r="E1361" s="785" t="s">
        <v>17492</v>
      </c>
      <c r="F1361" s="786">
        <v>43822</v>
      </c>
      <c r="G1361" s="785" t="s">
        <v>10592</v>
      </c>
      <c r="H1361" s="786">
        <v>43840</v>
      </c>
      <c r="I1361" s="785" t="s">
        <v>31765</v>
      </c>
      <c r="J1361" s="785" t="s">
        <v>627</v>
      </c>
      <c r="K1361" s="785" t="s">
        <v>2612</v>
      </c>
      <c r="L1361" s="785" t="s">
        <v>31766</v>
      </c>
      <c r="M1361" s="785"/>
      <c r="N1361" s="785"/>
      <c r="O1361" s="785" t="s">
        <v>31767</v>
      </c>
      <c r="P1361" s="787">
        <v>36.770074000000001</v>
      </c>
      <c r="Q1361" s="787">
        <v>-1.0465469999999999</v>
      </c>
      <c r="R1361" s="785" t="s">
        <v>821</v>
      </c>
      <c r="S1361" s="785" t="s">
        <v>871</v>
      </c>
      <c r="T1361" s="785" t="s">
        <v>871</v>
      </c>
      <c r="U1361" s="785" t="s">
        <v>3072</v>
      </c>
      <c r="V1361" s="785" t="s">
        <v>3004</v>
      </c>
      <c r="W1361" s="785" t="s">
        <v>7551</v>
      </c>
      <c r="X1361" s="785"/>
      <c r="Y1361" s="615" t="str">
        <f t="shared" si="21"/>
        <v>Fredrick Gatungu Kago</v>
      </c>
      <c r="Z1361" s="785" t="s">
        <v>2599</v>
      </c>
      <c r="AA1361" s="785" t="s">
        <v>4314</v>
      </c>
      <c r="AB1361" s="785" t="s">
        <v>2683</v>
      </c>
      <c r="AC1361" s="785" t="s">
        <v>2606</v>
      </c>
      <c r="AD1361" s="786">
        <v>43871</v>
      </c>
    </row>
    <row r="1362" spans="1:30" ht="15.75">
      <c r="A1362" s="785" t="s">
        <v>4301</v>
      </c>
      <c r="B1362" s="785" t="s">
        <v>18987</v>
      </c>
      <c r="C1362" s="785" t="s">
        <v>4303</v>
      </c>
      <c r="D1362" s="785" t="s">
        <v>2599</v>
      </c>
      <c r="E1362" s="785" t="s">
        <v>4819</v>
      </c>
      <c r="F1362" s="786">
        <v>43799</v>
      </c>
      <c r="G1362" s="785" t="s">
        <v>18988</v>
      </c>
      <c r="H1362" s="786">
        <v>43839</v>
      </c>
      <c r="I1362" s="785" t="s">
        <v>18989</v>
      </c>
      <c r="J1362" s="785" t="s">
        <v>627</v>
      </c>
      <c r="K1362" s="785" t="s">
        <v>2612</v>
      </c>
      <c r="L1362" s="785" t="s">
        <v>18990</v>
      </c>
      <c r="M1362" s="785"/>
      <c r="N1362" s="785"/>
      <c r="O1362" s="785"/>
      <c r="P1362" s="787">
        <v>37.091662999999997</v>
      </c>
      <c r="Q1362" s="787">
        <v>-0.64249900000000004</v>
      </c>
      <c r="R1362" s="785" t="s">
        <v>1030</v>
      </c>
      <c r="S1362" s="785" t="s">
        <v>2143</v>
      </c>
      <c r="T1362" s="785" t="s">
        <v>17485</v>
      </c>
      <c r="U1362" s="785" t="s">
        <v>18991</v>
      </c>
      <c r="V1362" s="785" t="s">
        <v>3004</v>
      </c>
      <c r="W1362" s="785" t="s">
        <v>3556</v>
      </c>
      <c r="X1362" s="785" t="s">
        <v>2939</v>
      </c>
      <c r="Y1362" s="615" t="str">
        <f t="shared" si="21"/>
        <v>Nixon Kariuki Gaichuru</v>
      </c>
      <c r="Z1362" s="785" t="s">
        <v>18992</v>
      </c>
      <c r="AA1362" s="785" t="s">
        <v>4314</v>
      </c>
      <c r="AB1362" s="785" t="s">
        <v>2605</v>
      </c>
      <c r="AC1362" s="785" t="s">
        <v>2606</v>
      </c>
      <c r="AD1362" s="786">
        <v>43899</v>
      </c>
    </row>
    <row r="1363" spans="1:30" ht="15.75">
      <c r="A1363" s="785" t="s">
        <v>4301</v>
      </c>
      <c r="B1363" s="785" t="s">
        <v>7581</v>
      </c>
      <c r="C1363" s="785" t="s">
        <v>4379</v>
      </c>
      <c r="D1363" s="785" t="s">
        <v>2598</v>
      </c>
      <c r="E1363" s="785" t="s">
        <v>7582</v>
      </c>
      <c r="F1363" s="786">
        <v>43837</v>
      </c>
      <c r="G1363" s="785" t="s">
        <v>7582</v>
      </c>
      <c r="H1363" s="786">
        <v>43837</v>
      </c>
      <c r="I1363" s="785" t="s">
        <v>7583</v>
      </c>
      <c r="J1363" s="785" t="s">
        <v>629</v>
      </c>
      <c r="K1363" s="785" t="s">
        <v>7584</v>
      </c>
      <c r="L1363" s="785" t="s">
        <v>7585</v>
      </c>
      <c r="M1363" s="785"/>
      <c r="N1363" s="785"/>
      <c r="O1363" s="785"/>
      <c r="P1363" s="787">
        <v>36.705247</v>
      </c>
      <c r="Q1363" s="787">
        <v>-1.168817</v>
      </c>
      <c r="R1363" s="785" t="s">
        <v>821</v>
      </c>
      <c r="S1363" s="785" t="s">
        <v>821</v>
      </c>
      <c r="T1363" s="785" t="s">
        <v>1884</v>
      </c>
      <c r="U1363" s="785" t="s">
        <v>3975</v>
      </c>
      <c r="V1363" s="785" t="s">
        <v>3070</v>
      </c>
      <c r="W1363" s="785" t="s">
        <v>7347</v>
      </c>
      <c r="X1363" s="785" t="s">
        <v>3273</v>
      </c>
      <c r="Y1363" s="615" t="str">
        <f t="shared" si="21"/>
        <v>Edwine Joseph Majale Okinda</v>
      </c>
      <c r="Z1363" s="785" t="s">
        <v>7569</v>
      </c>
      <c r="AA1363" s="785" t="s">
        <v>4314</v>
      </c>
      <c r="AB1363" s="785" t="s">
        <v>2605</v>
      </c>
      <c r="AC1363" s="785" t="s">
        <v>2606</v>
      </c>
      <c r="AD1363" s="786">
        <v>43837</v>
      </c>
    </row>
    <row r="1364" spans="1:30" ht="15.75">
      <c r="A1364" s="785" t="s">
        <v>4301</v>
      </c>
      <c r="B1364" s="785" t="s">
        <v>9642</v>
      </c>
      <c r="C1364" s="785" t="s">
        <v>4303</v>
      </c>
      <c r="D1364" s="785" t="s">
        <v>2599</v>
      </c>
      <c r="E1364" s="785" t="s">
        <v>9643</v>
      </c>
      <c r="F1364" s="786">
        <v>43804</v>
      </c>
      <c r="G1364" s="785" t="s">
        <v>7582</v>
      </c>
      <c r="H1364" s="786">
        <v>43837</v>
      </c>
      <c r="I1364" s="785" t="s">
        <v>9644</v>
      </c>
      <c r="J1364" s="785" t="s">
        <v>629</v>
      </c>
      <c r="K1364" s="785" t="s">
        <v>9645</v>
      </c>
      <c r="L1364" s="785" t="s">
        <v>9646</v>
      </c>
      <c r="M1364" s="785"/>
      <c r="N1364" s="785"/>
      <c r="O1364" s="785" t="s">
        <v>9647</v>
      </c>
      <c r="P1364" s="787">
        <v>36.352603000000002</v>
      </c>
      <c r="Q1364" s="787">
        <v>-1.6823000000000001E-2</v>
      </c>
      <c r="R1364" s="785" t="s">
        <v>1228</v>
      </c>
      <c r="S1364" s="785" t="s">
        <v>2797</v>
      </c>
      <c r="T1364" s="785" t="s">
        <v>2798</v>
      </c>
      <c r="U1364" s="785" t="s">
        <v>2798</v>
      </c>
      <c r="V1364" s="785">
        <v>10</v>
      </c>
      <c r="W1364" s="785" t="s">
        <v>3288</v>
      </c>
      <c r="X1364" s="785" t="s">
        <v>2626</v>
      </c>
      <c r="Y1364" s="615" t="str">
        <f t="shared" si="21"/>
        <v>Francis Kinyanjui</v>
      </c>
      <c r="Z1364" s="785" t="s">
        <v>9485</v>
      </c>
      <c r="AA1364" s="785" t="s">
        <v>4314</v>
      </c>
      <c r="AB1364" s="785" t="s">
        <v>2605</v>
      </c>
      <c r="AC1364" s="785" t="s">
        <v>2606</v>
      </c>
      <c r="AD1364" s="786">
        <v>43854</v>
      </c>
    </row>
    <row r="1365" spans="1:30" ht="15.75">
      <c r="A1365" s="785" t="s">
        <v>4301</v>
      </c>
      <c r="B1365" s="785" t="s">
        <v>4818</v>
      </c>
      <c r="C1365" s="785" t="s">
        <v>4303</v>
      </c>
      <c r="D1365" s="785" t="s">
        <v>2599</v>
      </c>
      <c r="E1365" s="785" t="s">
        <v>4819</v>
      </c>
      <c r="F1365" s="786">
        <v>43799</v>
      </c>
      <c r="G1365" s="785" t="s">
        <v>4820</v>
      </c>
      <c r="H1365" s="786">
        <v>43835</v>
      </c>
      <c r="I1365" s="785" t="s">
        <v>4821</v>
      </c>
      <c r="J1365" s="785" t="s">
        <v>627</v>
      </c>
      <c r="K1365" s="785" t="s">
        <v>2612</v>
      </c>
      <c r="L1365" s="785" t="s">
        <v>4822</v>
      </c>
      <c r="M1365" s="785"/>
      <c r="N1365" s="785"/>
      <c r="O1365" s="785"/>
      <c r="P1365" s="787">
        <v>36.526541999999999</v>
      </c>
      <c r="Q1365" s="787">
        <v>-1.9578000000000002E-2</v>
      </c>
      <c r="R1365" s="785" t="s">
        <v>1228</v>
      </c>
      <c r="S1365" s="785" t="s">
        <v>1229</v>
      </c>
      <c r="T1365" s="785" t="s">
        <v>4823</v>
      </c>
      <c r="U1365" s="785" t="s">
        <v>4824</v>
      </c>
      <c r="V1365" s="785" t="s">
        <v>3004</v>
      </c>
      <c r="W1365" s="785" t="s">
        <v>3015</v>
      </c>
      <c r="X1365" s="785" t="s">
        <v>4772</v>
      </c>
      <c r="Y1365" s="615" t="str">
        <f t="shared" si="21"/>
        <v>Allan Gichuru Karugu</v>
      </c>
      <c r="Z1365" s="785" t="s">
        <v>4825</v>
      </c>
      <c r="AA1365" s="785" t="s">
        <v>4349</v>
      </c>
      <c r="AB1365" s="785" t="s">
        <v>2605</v>
      </c>
      <c r="AC1365" s="785" t="s">
        <v>2606</v>
      </c>
      <c r="AD1365" s="786">
        <v>43835</v>
      </c>
    </row>
    <row r="1366" spans="1:30" ht="15.75">
      <c r="A1366" s="785" t="s">
        <v>4301</v>
      </c>
      <c r="B1366" s="785" t="s">
        <v>8439</v>
      </c>
      <c r="C1366" s="785" t="s">
        <v>4303</v>
      </c>
      <c r="D1366" s="785" t="s">
        <v>2599</v>
      </c>
      <c r="E1366" s="785" t="s">
        <v>7013</v>
      </c>
      <c r="F1366" s="786">
        <v>43812</v>
      </c>
      <c r="G1366" s="785" t="s">
        <v>4820</v>
      </c>
      <c r="H1366" s="786">
        <v>43835</v>
      </c>
      <c r="I1366" s="785" t="s">
        <v>8440</v>
      </c>
      <c r="J1366" s="785" t="s">
        <v>627</v>
      </c>
      <c r="K1366" s="785" t="s">
        <v>2612</v>
      </c>
      <c r="L1366" s="785" t="s">
        <v>8441</v>
      </c>
      <c r="M1366" s="785"/>
      <c r="N1366" s="785"/>
      <c r="O1366" s="785"/>
      <c r="P1366" s="787">
        <v>35.579650999999998</v>
      </c>
      <c r="Q1366" s="787">
        <v>0.41431600000000002</v>
      </c>
      <c r="R1366" s="785" t="s">
        <v>974</v>
      </c>
      <c r="S1366" s="785" t="s">
        <v>3115</v>
      </c>
      <c r="T1366" s="785" t="s">
        <v>3115</v>
      </c>
      <c r="U1366" s="785" t="s">
        <v>8442</v>
      </c>
      <c r="V1366" s="785">
        <v>12</v>
      </c>
      <c r="W1366" s="785" t="s">
        <v>4055</v>
      </c>
      <c r="X1366" s="785" t="s">
        <v>3152</v>
      </c>
      <c r="Y1366" s="615" t="str">
        <f t="shared" si="21"/>
        <v>Ericson Kibet Musani</v>
      </c>
      <c r="Z1366" s="785" t="s">
        <v>8397</v>
      </c>
      <c r="AA1366" s="785" t="s">
        <v>4314</v>
      </c>
      <c r="AB1366" s="785" t="s">
        <v>2683</v>
      </c>
      <c r="AC1366" s="785" t="s">
        <v>2606</v>
      </c>
      <c r="AD1366" s="786">
        <v>43874</v>
      </c>
    </row>
    <row r="1367" spans="1:30" ht="15.75">
      <c r="A1367" s="785" t="s">
        <v>4301</v>
      </c>
      <c r="B1367" s="785" t="s">
        <v>11521</v>
      </c>
      <c r="C1367" s="785" t="s">
        <v>4303</v>
      </c>
      <c r="D1367" s="785" t="s">
        <v>2599</v>
      </c>
      <c r="E1367" s="785" t="s">
        <v>4820</v>
      </c>
      <c r="F1367" s="786">
        <v>43835</v>
      </c>
      <c r="G1367" s="785" t="s">
        <v>4820</v>
      </c>
      <c r="H1367" s="786">
        <v>43835</v>
      </c>
      <c r="I1367" s="785" t="s">
        <v>11522</v>
      </c>
      <c r="J1367" s="785" t="s">
        <v>629</v>
      </c>
      <c r="K1367" s="785" t="s">
        <v>11523</v>
      </c>
      <c r="L1367" s="785" t="s">
        <v>11524</v>
      </c>
      <c r="M1367" s="785"/>
      <c r="N1367" s="785"/>
      <c r="O1367" s="785"/>
      <c r="P1367" s="787">
        <v>36.676133</v>
      </c>
      <c r="Q1367" s="787">
        <v>-1.2600929999999999</v>
      </c>
      <c r="R1367" s="785" t="s">
        <v>821</v>
      </c>
      <c r="S1367" s="785" t="s">
        <v>821</v>
      </c>
      <c r="T1367" s="785" t="s">
        <v>1429</v>
      </c>
      <c r="U1367" s="785" t="s">
        <v>11525</v>
      </c>
      <c r="V1367" s="785" t="s">
        <v>2855</v>
      </c>
      <c r="W1367" s="785" t="s">
        <v>7347</v>
      </c>
      <c r="X1367" s="785" t="s">
        <v>11519</v>
      </c>
      <c r="Y1367" s="615" t="str">
        <f t="shared" si="21"/>
        <v>Hillary Simiyu</v>
      </c>
      <c r="Z1367" s="785" t="s">
        <v>11520</v>
      </c>
      <c r="AA1367" s="785" t="s">
        <v>4314</v>
      </c>
      <c r="AB1367" s="785" t="s">
        <v>2683</v>
      </c>
      <c r="AC1367" s="785" t="s">
        <v>2606</v>
      </c>
      <c r="AD1367" s="786">
        <v>43835</v>
      </c>
    </row>
    <row r="1368" spans="1:30" ht="15.75">
      <c r="A1368" s="785" t="s">
        <v>4301</v>
      </c>
      <c r="B1368" s="785" t="s">
        <v>21113</v>
      </c>
      <c r="C1368" s="785" t="s">
        <v>4303</v>
      </c>
      <c r="D1368" s="785" t="s">
        <v>2599</v>
      </c>
      <c r="E1368" s="785" t="s">
        <v>9643</v>
      </c>
      <c r="F1368" s="786">
        <v>43804</v>
      </c>
      <c r="G1368" s="785" t="s">
        <v>4820</v>
      </c>
      <c r="H1368" s="786">
        <v>43835</v>
      </c>
      <c r="I1368" s="785" t="s">
        <v>21114</v>
      </c>
      <c r="J1368" s="785" t="s">
        <v>627</v>
      </c>
      <c r="K1368" s="785" t="s">
        <v>21115</v>
      </c>
      <c r="L1368" s="785" t="s">
        <v>21116</v>
      </c>
      <c r="M1368" s="785"/>
      <c r="N1368" s="785"/>
      <c r="O1368" s="785"/>
      <c r="P1368" s="787">
        <v>36.021227000000003</v>
      </c>
      <c r="Q1368" s="787">
        <v>-0.30005799999999999</v>
      </c>
      <c r="R1368" s="785" t="s">
        <v>695</v>
      </c>
      <c r="S1368" s="785" t="s">
        <v>696</v>
      </c>
      <c r="T1368" s="785" t="s">
        <v>3160</v>
      </c>
      <c r="U1368" s="785" t="s">
        <v>3776</v>
      </c>
      <c r="V1368" s="785" t="s">
        <v>3004</v>
      </c>
      <c r="W1368" s="785" t="s">
        <v>21103</v>
      </c>
      <c r="X1368" s="785" t="s">
        <v>21104</v>
      </c>
      <c r="Y1368" s="615" t="str">
        <f t="shared" si="21"/>
        <v>Robert Ngetich</v>
      </c>
      <c r="Z1368" s="785" t="s">
        <v>21117</v>
      </c>
      <c r="AA1368" s="785" t="s">
        <v>4314</v>
      </c>
      <c r="AB1368" s="785" t="s">
        <v>2683</v>
      </c>
      <c r="AC1368" s="785" t="s">
        <v>2606</v>
      </c>
      <c r="AD1368" s="786">
        <v>43872</v>
      </c>
    </row>
    <row r="1369" spans="1:30" ht="15.75">
      <c r="A1369" s="785" t="s">
        <v>4301</v>
      </c>
      <c r="B1369" s="785" t="s">
        <v>24444</v>
      </c>
      <c r="C1369" s="785" t="s">
        <v>4379</v>
      </c>
      <c r="D1369" s="785" t="s">
        <v>2598</v>
      </c>
      <c r="E1369" s="785" t="s">
        <v>9204</v>
      </c>
      <c r="F1369" s="786">
        <v>43763</v>
      </c>
      <c r="G1369" s="785" t="s">
        <v>7254</v>
      </c>
      <c r="H1369" s="786">
        <v>43834</v>
      </c>
      <c r="I1369" s="785" t="s">
        <v>24445</v>
      </c>
      <c r="J1369" s="785" t="s">
        <v>629</v>
      </c>
      <c r="K1369" s="785" t="s">
        <v>2612</v>
      </c>
      <c r="L1369" s="785" t="s">
        <v>24446</v>
      </c>
      <c r="M1369" s="785"/>
      <c r="N1369" s="785"/>
      <c r="O1369" s="785"/>
      <c r="P1369" s="787">
        <v>35.389412999999998</v>
      </c>
      <c r="Q1369" s="787">
        <v>-0.66444999999999999</v>
      </c>
      <c r="R1369" s="785" t="s">
        <v>1623</v>
      </c>
      <c r="S1369" s="785" t="s">
        <v>2726</v>
      </c>
      <c r="T1369" s="785" t="s">
        <v>24447</v>
      </c>
      <c r="U1369" s="785" t="s">
        <v>24448</v>
      </c>
      <c r="V1369" s="785" t="s">
        <v>3004</v>
      </c>
      <c r="W1369" s="785" t="s">
        <v>2615</v>
      </c>
      <c r="X1369" s="785" t="s">
        <v>2615</v>
      </c>
      <c r="Y1369" s="615" t="str">
        <f t="shared" si="21"/>
        <v>Takamoto Biogas</v>
      </c>
      <c r="Z1369" s="785" t="s">
        <v>2599</v>
      </c>
      <c r="AA1369" s="785" t="s">
        <v>5464</v>
      </c>
      <c r="AB1369" s="785" t="s">
        <v>2605</v>
      </c>
      <c r="AC1369" s="785" t="s">
        <v>2606</v>
      </c>
      <c r="AD1369" s="786">
        <v>43840</v>
      </c>
    </row>
    <row r="1370" spans="1:30" ht="15.75">
      <c r="A1370" s="785" t="s">
        <v>4301</v>
      </c>
      <c r="B1370" s="785" t="s">
        <v>25924</v>
      </c>
      <c r="C1370" s="785" t="s">
        <v>4379</v>
      </c>
      <c r="D1370" s="785" t="s">
        <v>2598</v>
      </c>
      <c r="E1370" s="785" t="s">
        <v>12755</v>
      </c>
      <c r="F1370" s="786">
        <v>43826</v>
      </c>
      <c r="G1370" s="785" t="s">
        <v>7254</v>
      </c>
      <c r="H1370" s="786">
        <v>43834</v>
      </c>
      <c r="I1370" s="785" t="s">
        <v>25925</v>
      </c>
      <c r="J1370" s="785" t="s">
        <v>629</v>
      </c>
      <c r="K1370" s="785" t="s">
        <v>25926</v>
      </c>
      <c r="L1370" s="785" t="s">
        <v>25927</v>
      </c>
      <c r="M1370" s="785"/>
      <c r="N1370" s="785"/>
      <c r="O1370" s="785"/>
      <c r="P1370" s="787">
        <v>34.967013999999999</v>
      </c>
      <c r="Q1370" s="787">
        <v>0.85716700000000001</v>
      </c>
      <c r="R1370" s="785" t="s">
        <v>2301</v>
      </c>
      <c r="S1370" s="785" t="s">
        <v>2315</v>
      </c>
      <c r="T1370" s="785" t="s">
        <v>3836</v>
      </c>
      <c r="U1370" s="785" t="s">
        <v>3163</v>
      </c>
      <c r="V1370" s="785" t="s">
        <v>6015</v>
      </c>
      <c r="W1370" s="785" t="s">
        <v>2608</v>
      </c>
      <c r="X1370" s="785" t="s">
        <v>25607</v>
      </c>
      <c r="Y1370" s="615" t="str">
        <f t="shared" si="21"/>
        <v>Zadock</v>
      </c>
      <c r="Z1370" s="785" t="s">
        <v>25608</v>
      </c>
      <c r="AA1370" s="785" t="s">
        <v>5464</v>
      </c>
      <c r="AB1370" s="785" t="s">
        <v>2609</v>
      </c>
      <c r="AC1370" s="785" t="s">
        <v>2610</v>
      </c>
      <c r="AD1370" s="786">
        <v>43891</v>
      </c>
    </row>
    <row r="1371" spans="1:30" ht="15.75">
      <c r="A1371" s="785" t="s">
        <v>4301</v>
      </c>
      <c r="B1371" s="785" t="s">
        <v>25928</v>
      </c>
      <c r="C1371" s="785" t="s">
        <v>4379</v>
      </c>
      <c r="D1371" s="785" t="s">
        <v>2598</v>
      </c>
      <c r="E1371" s="785" t="s">
        <v>17337</v>
      </c>
      <c r="F1371" s="786">
        <v>43828</v>
      </c>
      <c r="G1371" s="785" t="s">
        <v>7254</v>
      </c>
      <c r="H1371" s="786">
        <v>43834</v>
      </c>
      <c r="I1371" s="785" t="s">
        <v>25929</v>
      </c>
      <c r="J1371" s="785" t="s">
        <v>629</v>
      </c>
      <c r="K1371" s="785" t="s">
        <v>25930</v>
      </c>
      <c r="L1371" s="785" t="s">
        <v>25931</v>
      </c>
      <c r="M1371" s="785"/>
      <c r="N1371" s="785"/>
      <c r="O1371" s="785"/>
      <c r="P1371" s="787">
        <v>34.942191000000001</v>
      </c>
      <c r="Q1371" s="787">
        <v>-0.17568300000000001</v>
      </c>
      <c r="R1371" s="785" t="s">
        <v>1575</v>
      </c>
      <c r="S1371" s="785" t="s">
        <v>3367</v>
      </c>
      <c r="T1371" s="785" t="s">
        <v>3368</v>
      </c>
      <c r="U1371" s="785" t="s">
        <v>25932</v>
      </c>
      <c r="V1371" s="785" t="s">
        <v>6015</v>
      </c>
      <c r="W1371" s="785" t="s">
        <v>2608</v>
      </c>
      <c r="X1371" s="785" t="s">
        <v>25607</v>
      </c>
      <c r="Y1371" s="615" t="str">
        <f t="shared" si="21"/>
        <v>Zadock</v>
      </c>
      <c r="Z1371" s="785" t="s">
        <v>25608</v>
      </c>
      <c r="AA1371" s="785" t="s">
        <v>5464</v>
      </c>
      <c r="AB1371" s="785" t="s">
        <v>2609</v>
      </c>
      <c r="AC1371" s="785" t="s">
        <v>2610</v>
      </c>
      <c r="AD1371" s="786">
        <v>43891</v>
      </c>
    </row>
    <row r="1372" spans="1:30" ht="15.75">
      <c r="A1372" s="785" t="s">
        <v>4301</v>
      </c>
      <c r="B1372" s="785" t="s">
        <v>26551</v>
      </c>
      <c r="C1372" s="785" t="s">
        <v>4303</v>
      </c>
      <c r="D1372" s="785" t="s">
        <v>2599</v>
      </c>
      <c r="E1372" s="785" t="s">
        <v>9623</v>
      </c>
      <c r="F1372" s="786">
        <v>43547</v>
      </c>
      <c r="G1372" s="785" t="s">
        <v>18916</v>
      </c>
      <c r="H1372" s="786">
        <v>43833</v>
      </c>
      <c r="I1372" s="785" t="s">
        <v>26552</v>
      </c>
      <c r="J1372" s="785" t="s">
        <v>627</v>
      </c>
      <c r="K1372" s="785" t="s">
        <v>26553</v>
      </c>
      <c r="L1372" s="785" t="s">
        <v>26554</v>
      </c>
      <c r="M1372" s="785"/>
      <c r="N1372" s="785"/>
      <c r="O1372" s="785"/>
      <c r="P1372" s="787">
        <v>35.381045</v>
      </c>
      <c r="Q1372" s="787">
        <v>-0.146116</v>
      </c>
      <c r="R1372" s="785" t="s">
        <v>2053</v>
      </c>
      <c r="S1372" s="785" t="s">
        <v>2715</v>
      </c>
      <c r="T1372" s="785" t="s">
        <v>4310</v>
      </c>
      <c r="U1372" s="785" t="s">
        <v>4705</v>
      </c>
      <c r="V1372" s="785">
        <v>4</v>
      </c>
      <c r="W1372" s="785" t="s">
        <v>2717</v>
      </c>
      <c r="X1372" s="785"/>
      <c r="Y1372" s="615" t="str">
        <f t="shared" si="21"/>
        <v>Wesley Kipyegon</v>
      </c>
      <c r="Z1372" s="785" t="s">
        <v>2599</v>
      </c>
      <c r="AA1372" s="785" t="s">
        <v>4314</v>
      </c>
      <c r="AB1372" s="785" t="s">
        <v>2683</v>
      </c>
      <c r="AC1372" s="785" t="s">
        <v>2606</v>
      </c>
      <c r="AD1372" s="786">
        <v>44158</v>
      </c>
    </row>
    <row r="1373" spans="1:30" ht="15.75">
      <c r="A1373" s="785" t="s">
        <v>4301</v>
      </c>
      <c r="B1373" s="785" t="s">
        <v>16912</v>
      </c>
      <c r="C1373" s="785" t="s">
        <v>4303</v>
      </c>
      <c r="D1373" s="785" t="s">
        <v>2599</v>
      </c>
      <c r="E1373" s="785" t="s">
        <v>16913</v>
      </c>
      <c r="F1373" s="786">
        <v>43801</v>
      </c>
      <c r="G1373" s="785" t="s">
        <v>16914</v>
      </c>
      <c r="H1373" s="786">
        <v>43832</v>
      </c>
      <c r="I1373" s="785" t="s">
        <v>16915</v>
      </c>
      <c r="J1373" s="785" t="s">
        <v>629</v>
      </c>
      <c r="K1373" s="785" t="s">
        <v>2612</v>
      </c>
      <c r="L1373" s="785" t="s">
        <v>16916</v>
      </c>
      <c r="M1373" s="785" t="s">
        <v>16917</v>
      </c>
      <c r="N1373" s="785"/>
      <c r="O1373" s="785"/>
      <c r="P1373" s="787">
        <v>36.942723999999998</v>
      </c>
      <c r="Q1373" s="787">
        <v>-1.4716469999999999</v>
      </c>
      <c r="R1373" s="785" t="s">
        <v>1325</v>
      </c>
      <c r="S1373" s="785" t="s">
        <v>3124</v>
      </c>
      <c r="T1373" s="785" t="s">
        <v>3259</v>
      </c>
      <c r="U1373" s="785" t="s">
        <v>16918</v>
      </c>
      <c r="V1373" s="785">
        <v>8</v>
      </c>
      <c r="W1373" s="785" t="s">
        <v>16911</v>
      </c>
      <c r="X1373" s="785" t="s">
        <v>16911</v>
      </c>
      <c r="Y1373" s="615" t="str">
        <f t="shared" si="21"/>
        <v>Lucas Mbithi Muia</v>
      </c>
      <c r="Z1373" s="785" t="s">
        <v>16919</v>
      </c>
      <c r="AA1373" s="785" t="s">
        <v>4314</v>
      </c>
      <c r="AB1373" s="785" t="s">
        <v>2605</v>
      </c>
      <c r="AC1373" s="785" t="s">
        <v>2606</v>
      </c>
      <c r="AD1373" s="786">
        <v>43879</v>
      </c>
    </row>
    <row r="1374" spans="1:30" ht="15.75">
      <c r="A1374" s="785" t="s">
        <v>4301</v>
      </c>
      <c r="B1374" s="785" t="s">
        <v>25038</v>
      </c>
      <c r="C1374" s="785" t="s">
        <v>4303</v>
      </c>
      <c r="D1374" s="785" t="s">
        <v>2599</v>
      </c>
      <c r="E1374" s="785" t="s">
        <v>7359</v>
      </c>
      <c r="F1374" s="786">
        <v>43816</v>
      </c>
      <c r="G1374" s="785" t="s">
        <v>7968</v>
      </c>
      <c r="H1374" s="786">
        <v>43831</v>
      </c>
      <c r="I1374" s="785" t="s">
        <v>25039</v>
      </c>
      <c r="J1374" s="785" t="s">
        <v>629</v>
      </c>
      <c r="K1374" s="785" t="s">
        <v>25040</v>
      </c>
      <c r="L1374" s="785" t="s">
        <v>25041</v>
      </c>
      <c r="M1374" s="785"/>
      <c r="N1374" s="785"/>
      <c r="O1374" s="785" t="s">
        <v>25042</v>
      </c>
      <c r="P1374" s="787">
        <v>37.04645</v>
      </c>
      <c r="Q1374" s="787">
        <v>-0.203962</v>
      </c>
      <c r="R1374" s="785" t="s">
        <v>1056</v>
      </c>
      <c r="S1374" s="785" t="s">
        <v>2272</v>
      </c>
      <c r="T1374" s="785" t="s">
        <v>3006</v>
      </c>
      <c r="U1374" s="785" t="s">
        <v>1011</v>
      </c>
      <c r="V1374" s="785" t="s">
        <v>2855</v>
      </c>
      <c r="W1374" s="785" t="s">
        <v>9679</v>
      </c>
      <c r="X1374" s="785" t="s">
        <v>9679</v>
      </c>
      <c r="Y1374" s="615" t="str">
        <f t="shared" si="21"/>
        <v>Wambui Gituku</v>
      </c>
      <c r="Z1374" s="785" t="s">
        <v>2599</v>
      </c>
      <c r="AA1374" s="785" t="s">
        <v>4314</v>
      </c>
      <c r="AB1374" s="785" t="s">
        <v>2683</v>
      </c>
      <c r="AC1374" s="785" t="s">
        <v>2606</v>
      </c>
      <c r="AD1374" s="786">
        <v>43878</v>
      </c>
    </row>
    <row r="1375" spans="1:30" ht="15.75">
      <c r="A1375" s="785" t="s">
        <v>4301</v>
      </c>
      <c r="B1375" s="785" t="s">
        <v>25083</v>
      </c>
      <c r="C1375" s="785" t="s">
        <v>4303</v>
      </c>
      <c r="D1375" s="785" t="s">
        <v>2599</v>
      </c>
      <c r="E1375" s="785" t="s">
        <v>25084</v>
      </c>
      <c r="F1375" s="786">
        <v>43770</v>
      </c>
      <c r="G1375" s="785" t="s">
        <v>7968</v>
      </c>
      <c r="H1375" s="786">
        <v>43831</v>
      </c>
      <c r="I1375" s="785" t="s">
        <v>25085</v>
      </c>
      <c r="J1375" s="785" t="s">
        <v>629</v>
      </c>
      <c r="K1375" s="785" t="s">
        <v>25086</v>
      </c>
      <c r="L1375" s="785" t="s">
        <v>25087</v>
      </c>
      <c r="M1375" s="785"/>
      <c r="N1375" s="785"/>
      <c r="O1375" s="785" t="s">
        <v>25088</v>
      </c>
      <c r="P1375" s="787">
        <v>37.019874999999999</v>
      </c>
      <c r="Q1375" s="787">
        <v>-0.118172</v>
      </c>
      <c r="R1375" s="785" t="s">
        <v>1056</v>
      </c>
      <c r="S1375" s="785" t="s">
        <v>2272</v>
      </c>
      <c r="T1375" s="785" t="s">
        <v>3272</v>
      </c>
      <c r="U1375" s="785" t="s">
        <v>17513</v>
      </c>
      <c r="V1375" s="785" t="s">
        <v>3070</v>
      </c>
      <c r="W1375" s="785" t="s">
        <v>9679</v>
      </c>
      <c r="X1375" s="785" t="s">
        <v>9679</v>
      </c>
      <c r="Y1375" s="615" t="str">
        <f t="shared" si="21"/>
        <v>Wambui Gituku</v>
      </c>
      <c r="Z1375" s="785" t="s">
        <v>2599</v>
      </c>
      <c r="AA1375" s="785" t="s">
        <v>4314</v>
      </c>
      <c r="AB1375" s="785" t="s">
        <v>2683</v>
      </c>
      <c r="AC1375" s="785" t="s">
        <v>2606</v>
      </c>
      <c r="AD1375" s="786">
        <v>43878</v>
      </c>
    </row>
    <row r="1376" spans="1:30" ht="15.75">
      <c r="A1376" s="785" t="s">
        <v>4301</v>
      </c>
      <c r="B1376" s="785" t="s">
        <v>23315</v>
      </c>
      <c r="C1376" s="785" t="s">
        <v>4303</v>
      </c>
      <c r="D1376" s="785" t="s">
        <v>2599</v>
      </c>
      <c r="E1376" s="785" t="s">
        <v>13778</v>
      </c>
      <c r="F1376" s="786">
        <v>43798</v>
      </c>
      <c r="G1376" s="785" t="s">
        <v>7668</v>
      </c>
      <c r="H1376" s="786">
        <v>43829</v>
      </c>
      <c r="I1376" s="785" t="s">
        <v>23316</v>
      </c>
      <c r="J1376" s="785" t="s">
        <v>627</v>
      </c>
      <c r="K1376" s="785" t="s">
        <v>23317</v>
      </c>
      <c r="L1376" s="785" t="s">
        <v>23318</v>
      </c>
      <c r="M1376" s="785"/>
      <c r="N1376" s="785"/>
      <c r="O1376" s="785"/>
      <c r="P1376" s="787">
        <v>36.147812999999999</v>
      </c>
      <c r="Q1376" s="787">
        <v>-0.20133499999999999</v>
      </c>
      <c r="R1376" s="785" t="s">
        <v>695</v>
      </c>
      <c r="S1376" s="785" t="s">
        <v>1204</v>
      </c>
      <c r="T1376" s="785" t="s">
        <v>1217</v>
      </c>
      <c r="U1376" s="785" t="s">
        <v>3331</v>
      </c>
      <c r="V1376" s="785" t="s">
        <v>2855</v>
      </c>
      <c r="W1376" s="785" t="s">
        <v>23165</v>
      </c>
      <c r="X1376" s="785" t="s">
        <v>23165</v>
      </c>
      <c r="Y1376" s="615" t="str">
        <f t="shared" si="21"/>
        <v>Simon Kabucho</v>
      </c>
      <c r="Z1376" s="785" t="s">
        <v>23297</v>
      </c>
      <c r="AA1376" s="785" t="s">
        <v>4314</v>
      </c>
      <c r="AB1376" s="785" t="s">
        <v>2683</v>
      </c>
      <c r="AC1376" s="785" t="s">
        <v>2606</v>
      </c>
      <c r="AD1376" s="786">
        <v>43829</v>
      </c>
    </row>
    <row r="1377" spans="1:30" ht="15.75">
      <c r="A1377" s="785" t="s">
        <v>4301</v>
      </c>
      <c r="B1377" s="785" t="s">
        <v>23319</v>
      </c>
      <c r="C1377" s="785" t="s">
        <v>4303</v>
      </c>
      <c r="D1377" s="785" t="s">
        <v>2599</v>
      </c>
      <c r="E1377" s="785" t="s">
        <v>7692</v>
      </c>
      <c r="F1377" s="786">
        <v>43758</v>
      </c>
      <c r="G1377" s="785" t="s">
        <v>7668</v>
      </c>
      <c r="H1377" s="786">
        <v>43829</v>
      </c>
      <c r="I1377" s="785" t="s">
        <v>23320</v>
      </c>
      <c r="J1377" s="785" t="s">
        <v>627</v>
      </c>
      <c r="K1377" s="785" t="s">
        <v>23321</v>
      </c>
      <c r="L1377" s="785" t="s">
        <v>23322</v>
      </c>
      <c r="M1377" s="785"/>
      <c r="N1377" s="785"/>
      <c r="O1377" s="785"/>
      <c r="P1377" s="787">
        <v>36.162697000000001</v>
      </c>
      <c r="Q1377" s="787">
        <v>-0.19362799999999999</v>
      </c>
      <c r="R1377" s="785" t="s">
        <v>695</v>
      </c>
      <c r="S1377" s="785" t="s">
        <v>1204</v>
      </c>
      <c r="T1377" s="785" t="s">
        <v>1217</v>
      </c>
      <c r="U1377" s="785" t="s">
        <v>3331</v>
      </c>
      <c r="V1377" s="785" t="s">
        <v>2855</v>
      </c>
      <c r="W1377" s="785" t="s">
        <v>23165</v>
      </c>
      <c r="X1377" s="785" t="s">
        <v>23165</v>
      </c>
      <c r="Y1377" s="615" t="str">
        <f t="shared" si="21"/>
        <v>Simon Kabucho</v>
      </c>
      <c r="Z1377" s="785" t="s">
        <v>23297</v>
      </c>
      <c r="AA1377" s="785" t="s">
        <v>4314</v>
      </c>
      <c r="AB1377" s="785" t="s">
        <v>2683</v>
      </c>
      <c r="AC1377" s="785" t="s">
        <v>2606</v>
      </c>
      <c r="AD1377" s="786">
        <v>43829</v>
      </c>
    </row>
    <row r="1378" spans="1:30" ht="15.75">
      <c r="A1378" s="785" t="s">
        <v>4301</v>
      </c>
      <c r="B1378" s="785" t="s">
        <v>17336</v>
      </c>
      <c r="C1378" s="785" t="s">
        <v>4303</v>
      </c>
      <c r="D1378" s="785" t="s">
        <v>2599</v>
      </c>
      <c r="E1378" s="785" t="s">
        <v>5037</v>
      </c>
      <c r="F1378" s="786">
        <v>43647</v>
      </c>
      <c r="G1378" s="785" t="s">
        <v>17337</v>
      </c>
      <c r="H1378" s="786">
        <v>43828</v>
      </c>
      <c r="I1378" s="785" t="s">
        <v>17338</v>
      </c>
      <c r="J1378" s="785" t="s">
        <v>627</v>
      </c>
      <c r="K1378" s="785" t="s">
        <v>2612</v>
      </c>
      <c r="L1378" s="785" t="s">
        <v>17339</v>
      </c>
      <c r="M1378" s="785"/>
      <c r="N1378" s="785"/>
      <c r="O1378" s="785"/>
      <c r="P1378" s="787">
        <v>35.254168</v>
      </c>
      <c r="Q1378" s="787">
        <v>0.676257</v>
      </c>
      <c r="R1378" s="785" t="s">
        <v>893</v>
      </c>
      <c r="S1378" s="785" t="s">
        <v>2882</v>
      </c>
      <c r="T1378" s="785" t="s">
        <v>3980</v>
      </c>
      <c r="U1378" s="785" t="s">
        <v>17340</v>
      </c>
      <c r="V1378" s="785" t="s">
        <v>2855</v>
      </c>
      <c r="W1378" s="785" t="s">
        <v>3300</v>
      </c>
      <c r="X1378" s="785" t="s">
        <v>2928</v>
      </c>
      <c r="Y1378" s="615" t="str">
        <f t="shared" si="21"/>
        <v>Mathew Kemboi</v>
      </c>
      <c r="Z1378" s="785" t="s">
        <v>17323</v>
      </c>
      <c r="AA1378" s="785" t="s">
        <v>4314</v>
      </c>
      <c r="AB1378" s="785" t="s">
        <v>2605</v>
      </c>
      <c r="AC1378" s="785" t="s">
        <v>2606</v>
      </c>
      <c r="AD1378" s="786">
        <v>43830</v>
      </c>
    </row>
    <row r="1379" spans="1:30" ht="15.75">
      <c r="A1379" s="785" t="s">
        <v>4301</v>
      </c>
      <c r="B1379" s="785" t="s">
        <v>24575</v>
      </c>
      <c r="C1379" s="785" t="s">
        <v>4303</v>
      </c>
      <c r="D1379" s="785" t="s">
        <v>2599</v>
      </c>
      <c r="E1379" s="785" t="s">
        <v>7692</v>
      </c>
      <c r="F1379" s="786">
        <v>43758</v>
      </c>
      <c r="G1379" s="785" t="s">
        <v>24576</v>
      </c>
      <c r="H1379" s="786">
        <v>43827</v>
      </c>
      <c r="I1379" s="785" t="s">
        <v>24577</v>
      </c>
      <c r="J1379" s="785" t="s">
        <v>629</v>
      </c>
      <c r="K1379" s="785">
        <v>99999</v>
      </c>
      <c r="L1379" s="785" t="s">
        <v>24578</v>
      </c>
      <c r="M1379" s="785"/>
      <c r="N1379" s="785"/>
      <c r="O1379" s="785" t="s">
        <v>24579</v>
      </c>
      <c r="P1379" s="787">
        <v>34.758167</v>
      </c>
      <c r="Q1379" s="787">
        <v>-0.71410799999999997</v>
      </c>
      <c r="R1379" s="785" t="s">
        <v>2696</v>
      </c>
      <c r="S1379" s="785" t="s">
        <v>2697</v>
      </c>
      <c r="T1379" s="785" t="s">
        <v>22331</v>
      </c>
      <c r="U1379" s="785" t="s">
        <v>22331</v>
      </c>
      <c r="V1379" s="785">
        <v>10</v>
      </c>
      <c r="W1379" s="785" t="s">
        <v>3008</v>
      </c>
      <c r="X1379" s="785" t="s">
        <v>3008</v>
      </c>
      <c r="Y1379" s="615" t="str">
        <f t="shared" si="21"/>
        <v>Thomas Masese Gikona</v>
      </c>
      <c r="Z1379" s="785" t="s">
        <v>2599</v>
      </c>
      <c r="AA1379" s="785" t="s">
        <v>4314</v>
      </c>
      <c r="AB1379" s="785" t="s">
        <v>2605</v>
      </c>
      <c r="AC1379" s="785" t="s">
        <v>2606</v>
      </c>
      <c r="AD1379" s="786">
        <v>44739</v>
      </c>
    </row>
    <row r="1380" spans="1:30" ht="15.75">
      <c r="A1380" s="785" t="s">
        <v>4301</v>
      </c>
      <c r="B1380" s="785" t="s">
        <v>12753</v>
      </c>
      <c r="C1380" s="785" t="s">
        <v>4303</v>
      </c>
      <c r="D1380" s="785" t="s">
        <v>2599</v>
      </c>
      <c r="E1380" s="785" t="s">
        <v>12754</v>
      </c>
      <c r="F1380" s="786">
        <v>43796</v>
      </c>
      <c r="G1380" s="785" t="s">
        <v>12755</v>
      </c>
      <c r="H1380" s="786">
        <v>43826</v>
      </c>
      <c r="I1380" s="785" t="s">
        <v>12756</v>
      </c>
      <c r="J1380" s="785" t="s">
        <v>629</v>
      </c>
      <c r="K1380" s="785" t="s">
        <v>2612</v>
      </c>
      <c r="L1380" s="785" t="s">
        <v>12757</v>
      </c>
      <c r="M1380" s="785"/>
      <c r="N1380" s="785"/>
      <c r="O1380" s="785"/>
      <c r="P1380" s="787">
        <v>36.821928</v>
      </c>
      <c r="Q1380" s="787">
        <v>-0.28617300000000001</v>
      </c>
      <c r="R1380" s="785" t="s">
        <v>1056</v>
      </c>
      <c r="S1380" s="785" t="s">
        <v>3283</v>
      </c>
      <c r="T1380" s="785" t="s">
        <v>3393</v>
      </c>
      <c r="U1380" s="785" t="s">
        <v>12758</v>
      </c>
      <c r="V1380" s="785" t="s">
        <v>2855</v>
      </c>
      <c r="W1380" s="785" t="s">
        <v>11964</v>
      </c>
      <c r="X1380" s="785" t="s">
        <v>3814</v>
      </c>
      <c r="Y1380" s="615" t="str">
        <f t="shared" si="21"/>
        <v>James Mwai</v>
      </c>
      <c r="Z1380" s="785" t="s">
        <v>12749</v>
      </c>
      <c r="AA1380" s="785" t="s">
        <v>4314</v>
      </c>
      <c r="AB1380" s="785" t="s">
        <v>2683</v>
      </c>
      <c r="AC1380" s="785" t="s">
        <v>2606</v>
      </c>
      <c r="AD1380" s="786">
        <v>43833</v>
      </c>
    </row>
    <row r="1381" spans="1:30" ht="15.75">
      <c r="A1381" s="785" t="s">
        <v>4301</v>
      </c>
      <c r="B1381" s="785" t="s">
        <v>14589</v>
      </c>
      <c r="C1381" s="785" t="s">
        <v>4303</v>
      </c>
      <c r="D1381" s="785" t="s">
        <v>2599</v>
      </c>
      <c r="E1381" s="785" t="s">
        <v>7359</v>
      </c>
      <c r="F1381" s="786">
        <v>43816</v>
      </c>
      <c r="G1381" s="785" t="s">
        <v>12755</v>
      </c>
      <c r="H1381" s="786">
        <v>43826</v>
      </c>
      <c r="I1381" s="785" t="s">
        <v>14590</v>
      </c>
      <c r="J1381" s="785" t="s">
        <v>627</v>
      </c>
      <c r="K1381" s="785" t="s">
        <v>14591</v>
      </c>
      <c r="L1381" s="785" t="s">
        <v>14592</v>
      </c>
      <c r="M1381" s="785"/>
      <c r="N1381" s="785"/>
      <c r="O1381" s="785"/>
      <c r="P1381" s="787">
        <v>36.914115000000002</v>
      </c>
      <c r="Q1381" s="787">
        <v>-1.603337</v>
      </c>
      <c r="R1381" s="785" t="s">
        <v>1325</v>
      </c>
      <c r="S1381" s="785" t="s">
        <v>3124</v>
      </c>
      <c r="T1381" s="785" t="s">
        <v>14593</v>
      </c>
      <c r="U1381" s="785" t="s">
        <v>14594</v>
      </c>
      <c r="V1381" s="785" t="s">
        <v>3070</v>
      </c>
      <c r="W1381" s="785" t="s">
        <v>4026</v>
      </c>
      <c r="X1381" s="785" t="s">
        <v>4026</v>
      </c>
      <c r="Y1381" s="615" t="str">
        <f t="shared" si="21"/>
        <v>Joram Gathogo Mutahi</v>
      </c>
      <c r="Z1381" s="785" t="s">
        <v>14461</v>
      </c>
      <c r="AA1381" s="785" t="s">
        <v>4314</v>
      </c>
      <c r="AB1381" s="785" t="s">
        <v>2605</v>
      </c>
      <c r="AC1381" s="785" t="s">
        <v>2606</v>
      </c>
      <c r="AD1381" s="786">
        <v>43826</v>
      </c>
    </row>
    <row r="1382" spans="1:30" ht="15.75">
      <c r="A1382" s="785" t="s">
        <v>4301</v>
      </c>
      <c r="B1382" s="785" t="s">
        <v>14017</v>
      </c>
      <c r="C1382" s="785" t="s">
        <v>4303</v>
      </c>
      <c r="D1382" s="785" t="s">
        <v>2599</v>
      </c>
      <c r="E1382" s="785" t="s">
        <v>14018</v>
      </c>
      <c r="F1382" s="786">
        <v>43781</v>
      </c>
      <c r="G1382" s="785" t="s">
        <v>14019</v>
      </c>
      <c r="H1382" s="786">
        <v>43823</v>
      </c>
      <c r="I1382" s="785" t="s">
        <v>14020</v>
      </c>
      <c r="J1382" s="785" t="s">
        <v>629</v>
      </c>
      <c r="K1382" s="785" t="s">
        <v>14021</v>
      </c>
      <c r="L1382" s="785" t="s">
        <v>14022</v>
      </c>
      <c r="M1382" s="785"/>
      <c r="N1382" s="785"/>
      <c r="O1382" s="785"/>
      <c r="P1382" s="787">
        <v>35.129637000000002</v>
      </c>
      <c r="Q1382" s="787">
        <v>0.178785</v>
      </c>
      <c r="R1382" s="785" t="s">
        <v>916</v>
      </c>
      <c r="S1382" s="785" t="s">
        <v>2839</v>
      </c>
      <c r="T1382" s="785" t="s">
        <v>14023</v>
      </c>
      <c r="U1382" s="785" t="s">
        <v>14024</v>
      </c>
      <c r="V1382" s="785" t="s">
        <v>2855</v>
      </c>
      <c r="W1382" s="785" t="s">
        <v>4693</v>
      </c>
      <c r="X1382" s="785" t="s">
        <v>4693</v>
      </c>
      <c r="Y1382" s="615" t="str">
        <f t="shared" si="21"/>
        <v>John Bett</v>
      </c>
      <c r="Z1382" s="785" t="s">
        <v>13964</v>
      </c>
      <c r="AA1382" s="785" t="s">
        <v>4314</v>
      </c>
      <c r="AB1382" s="785" t="s">
        <v>2683</v>
      </c>
      <c r="AC1382" s="785" t="s">
        <v>2606</v>
      </c>
      <c r="AD1382" s="786">
        <v>43823</v>
      </c>
    </row>
    <row r="1383" spans="1:30" ht="15.75">
      <c r="A1383" s="785" t="s">
        <v>4301</v>
      </c>
      <c r="B1383" s="785" t="s">
        <v>24511</v>
      </c>
      <c r="C1383" s="785" t="s">
        <v>4379</v>
      </c>
      <c r="D1383" s="785" t="s">
        <v>2598</v>
      </c>
      <c r="E1383" s="785" t="s">
        <v>13986</v>
      </c>
      <c r="F1383" s="786">
        <v>43795</v>
      </c>
      <c r="G1383" s="785" t="s">
        <v>14019</v>
      </c>
      <c r="H1383" s="786">
        <v>43823</v>
      </c>
      <c r="I1383" s="785" t="s">
        <v>24512</v>
      </c>
      <c r="J1383" s="785" t="s">
        <v>629</v>
      </c>
      <c r="K1383" s="785" t="s">
        <v>2612</v>
      </c>
      <c r="L1383" s="785" t="s">
        <v>24513</v>
      </c>
      <c r="M1383" s="785"/>
      <c r="N1383" s="785"/>
      <c r="O1383" s="785"/>
      <c r="P1383" s="787">
        <v>35.342682000000003</v>
      </c>
      <c r="Q1383" s="787">
        <v>-0.77321300000000004</v>
      </c>
      <c r="R1383" s="785" t="s">
        <v>1623</v>
      </c>
      <c r="S1383" s="785" t="s">
        <v>2726</v>
      </c>
      <c r="T1383" s="785" t="s">
        <v>24514</v>
      </c>
      <c r="U1383" s="785" t="s">
        <v>3313</v>
      </c>
      <c r="V1383" s="785" t="s">
        <v>3177</v>
      </c>
      <c r="W1383" s="785" t="s">
        <v>2615</v>
      </c>
      <c r="X1383" s="785" t="s">
        <v>2615</v>
      </c>
      <c r="Y1383" s="615" t="str">
        <f t="shared" si="21"/>
        <v>Takamoto Biogas</v>
      </c>
      <c r="Z1383" s="785" t="s">
        <v>9873</v>
      </c>
      <c r="AA1383" s="785" t="s">
        <v>5464</v>
      </c>
      <c r="AB1383" s="785" t="s">
        <v>2605</v>
      </c>
      <c r="AC1383" s="785" t="s">
        <v>2606</v>
      </c>
      <c r="AD1383" s="786">
        <v>43823</v>
      </c>
    </row>
    <row r="1384" spans="1:30" ht="15.75">
      <c r="A1384" s="785" t="s">
        <v>4301</v>
      </c>
      <c r="B1384" s="785" t="s">
        <v>17491</v>
      </c>
      <c r="C1384" s="785" t="s">
        <v>4303</v>
      </c>
      <c r="D1384" s="785" t="s">
        <v>2599</v>
      </c>
      <c r="E1384" s="785" t="s">
        <v>17492</v>
      </c>
      <c r="F1384" s="786">
        <v>43822</v>
      </c>
      <c r="G1384" s="785" t="s">
        <v>17492</v>
      </c>
      <c r="H1384" s="786">
        <v>43822</v>
      </c>
      <c r="I1384" s="785" t="s">
        <v>17493</v>
      </c>
      <c r="J1384" s="785" t="s">
        <v>629</v>
      </c>
      <c r="K1384" s="785" t="s">
        <v>17494</v>
      </c>
      <c r="L1384" s="785" t="s">
        <v>17495</v>
      </c>
      <c r="M1384" s="785"/>
      <c r="N1384" s="785"/>
      <c r="O1384" s="785"/>
      <c r="P1384" s="787">
        <v>37.008941999999998</v>
      </c>
      <c r="Q1384" s="787">
        <v>-1.058138</v>
      </c>
      <c r="R1384" s="785" t="s">
        <v>821</v>
      </c>
      <c r="S1384" s="785" t="s">
        <v>2997</v>
      </c>
      <c r="T1384" s="785" t="s">
        <v>2997</v>
      </c>
      <c r="U1384" s="785" t="s">
        <v>3707</v>
      </c>
      <c r="V1384" s="785" t="s">
        <v>2855</v>
      </c>
      <c r="W1384" s="785" t="s">
        <v>3535</v>
      </c>
      <c r="X1384" s="785" t="s">
        <v>3535</v>
      </c>
      <c r="Y1384" s="615" t="str">
        <f t="shared" si="21"/>
        <v>Maurice Kinuthia Wangui</v>
      </c>
      <c r="Z1384" s="785" t="s">
        <v>17496</v>
      </c>
      <c r="AA1384" s="785" t="s">
        <v>4314</v>
      </c>
      <c r="AB1384" s="785" t="s">
        <v>2605</v>
      </c>
      <c r="AC1384" s="785" t="s">
        <v>2606</v>
      </c>
      <c r="AD1384" s="786">
        <v>43822</v>
      </c>
    </row>
    <row r="1385" spans="1:30" ht="15.75">
      <c r="A1385" s="785" t="s">
        <v>4301</v>
      </c>
      <c r="B1385" s="785" t="s">
        <v>19699</v>
      </c>
      <c r="C1385" s="785" t="s">
        <v>4303</v>
      </c>
      <c r="D1385" s="785" t="s">
        <v>2599</v>
      </c>
      <c r="E1385" s="785" t="s">
        <v>10272</v>
      </c>
      <c r="F1385" s="786">
        <v>43715</v>
      </c>
      <c r="G1385" s="785" t="s">
        <v>17492</v>
      </c>
      <c r="H1385" s="786">
        <v>43822</v>
      </c>
      <c r="I1385" s="785" t="s">
        <v>19700</v>
      </c>
      <c r="J1385" s="785" t="s">
        <v>629</v>
      </c>
      <c r="K1385" s="785" t="s">
        <v>2612</v>
      </c>
      <c r="L1385" s="785" t="s">
        <v>19701</v>
      </c>
      <c r="M1385" s="785"/>
      <c r="N1385" s="785"/>
      <c r="O1385" s="785"/>
      <c r="P1385" s="787">
        <v>35.983941999999999</v>
      </c>
      <c r="Q1385" s="787">
        <v>-0.24510999999999999</v>
      </c>
      <c r="R1385" s="785" t="s">
        <v>695</v>
      </c>
      <c r="S1385" s="785" t="s">
        <v>1011</v>
      </c>
      <c r="T1385" s="785" t="s">
        <v>1012</v>
      </c>
      <c r="U1385" s="785" t="s">
        <v>1012</v>
      </c>
      <c r="V1385" s="785" t="s">
        <v>3004</v>
      </c>
      <c r="W1385" s="785" t="s">
        <v>2762</v>
      </c>
      <c r="X1385" s="785" t="s">
        <v>2762</v>
      </c>
      <c r="Y1385" s="615" t="str">
        <f t="shared" si="21"/>
        <v>Peter Kareithi Mwangi</v>
      </c>
      <c r="Z1385" s="785" t="s">
        <v>19631</v>
      </c>
      <c r="AA1385" s="785" t="s">
        <v>4314</v>
      </c>
      <c r="AB1385" s="785" t="s">
        <v>2683</v>
      </c>
      <c r="AC1385" s="785" t="s">
        <v>2606</v>
      </c>
      <c r="AD1385" s="786">
        <v>43879</v>
      </c>
    </row>
    <row r="1386" spans="1:30" ht="15.75">
      <c r="A1386" s="785" t="s">
        <v>4301</v>
      </c>
      <c r="B1386" s="785" t="s">
        <v>20316</v>
      </c>
      <c r="C1386" s="785" t="s">
        <v>4303</v>
      </c>
      <c r="D1386" s="785" t="s">
        <v>2599</v>
      </c>
      <c r="E1386" s="785" t="s">
        <v>7692</v>
      </c>
      <c r="F1386" s="786">
        <v>43758</v>
      </c>
      <c r="G1386" s="785" t="s">
        <v>17492</v>
      </c>
      <c r="H1386" s="786">
        <v>43822</v>
      </c>
      <c r="I1386" s="785" t="s">
        <v>20317</v>
      </c>
      <c r="J1386" s="785" t="s">
        <v>629</v>
      </c>
      <c r="K1386" s="785" t="s">
        <v>20318</v>
      </c>
      <c r="L1386" s="785" t="s">
        <v>20319</v>
      </c>
      <c r="M1386" s="785"/>
      <c r="N1386" s="785"/>
      <c r="O1386" s="785"/>
      <c r="P1386" s="787">
        <v>35.256270999999998</v>
      </c>
      <c r="Q1386" s="787">
        <v>-0.365873</v>
      </c>
      <c r="R1386" s="785" t="s">
        <v>2053</v>
      </c>
      <c r="S1386" s="785" t="s">
        <v>2054</v>
      </c>
      <c r="T1386" s="785" t="s">
        <v>3749</v>
      </c>
      <c r="U1386" s="785" t="s">
        <v>20320</v>
      </c>
      <c r="V1386" s="785" t="s">
        <v>3004</v>
      </c>
      <c r="W1386" s="785" t="s">
        <v>2760</v>
      </c>
      <c r="X1386" s="785" t="s">
        <v>2760</v>
      </c>
      <c r="Y1386" s="615" t="str">
        <f t="shared" si="21"/>
        <v>Philip Kurgat</v>
      </c>
      <c r="Z1386" s="785" t="s">
        <v>20309</v>
      </c>
      <c r="AA1386" s="785" t="s">
        <v>4314</v>
      </c>
      <c r="AB1386" s="785" t="s">
        <v>2683</v>
      </c>
      <c r="AC1386" s="785" t="s">
        <v>2606</v>
      </c>
      <c r="AD1386" s="786">
        <v>43830</v>
      </c>
    </row>
    <row r="1387" spans="1:30" ht="15.75">
      <c r="A1387" s="785" t="s">
        <v>4301</v>
      </c>
      <c r="B1387" s="785" t="s">
        <v>11087</v>
      </c>
      <c r="C1387" s="785" t="s">
        <v>4303</v>
      </c>
      <c r="D1387" s="785" t="s">
        <v>2599</v>
      </c>
      <c r="E1387" s="785" t="s">
        <v>11088</v>
      </c>
      <c r="F1387" s="786">
        <v>43802</v>
      </c>
      <c r="G1387" s="785" t="s">
        <v>11089</v>
      </c>
      <c r="H1387" s="786">
        <v>43820</v>
      </c>
      <c r="I1387" s="785" t="s">
        <v>11090</v>
      </c>
      <c r="J1387" s="785" t="s">
        <v>627</v>
      </c>
      <c r="K1387" s="785" t="s">
        <v>11091</v>
      </c>
      <c r="L1387" s="785" t="s">
        <v>11092</v>
      </c>
      <c r="M1387" s="785"/>
      <c r="N1387" s="785"/>
      <c r="O1387" s="785"/>
      <c r="P1387" s="787">
        <v>34.766373000000002</v>
      </c>
      <c r="Q1387" s="787">
        <v>0.34060800000000002</v>
      </c>
      <c r="R1387" s="785" t="s">
        <v>1917</v>
      </c>
      <c r="S1387" s="785" t="s">
        <v>2983</v>
      </c>
      <c r="T1387" s="785" t="s">
        <v>11093</v>
      </c>
      <c r="U1387" s="785" t="s">
        <v>11094</v>
      </c>
      <c r="V1387" s="785" t="s">
        <v>2855</v>
      </c>
      <c r="W1387" s="785" t="s">
        <v>6356</v>
      </c>
      <c r="X1387" s="785" t="s">
        <v>6356</v>
      </c>
      <c r="Y1387" s="615" t="str">
        <f t="shared" si="21"/>
        <v>Gillet Lihanda</v>
      </c>
      <c r="Z1387" s="785" t="s">
        <v>11059</v>
      </c>
      <c r="AA1387" s="785" t="s">
        <v>4314</v>
      </c>
      <c r="AB1387" s="785" t="s">
        <v>2683</v>
      </c>
      <c r="AC1387" s="785" t="s">
        <v>2606</v>
      </c>
      <c r="AD1387" s="786">
        <v>43836</v>
      </c>
    </row>
    <row r="1388" spans="1:30" ht="15.75">
      <c r="A1388" s="785" t="s">
        <v>4301</v>
      </c>
      <c r="B1388" s="785" t="s">
        <v>11514</v>
      </c>
      <c r="C1388" s="785" t="s">
        <v>4303</v>
      </c>
      <c r="D1388" s="785" t="s">
        <v>2599</v>
      </c>
      <c r="E1388" s="785" t="s">
        <v>7565</v>
      </c>
      <c r="F1388" s="786">
        <v>43800</v>
      </c>
      <c r="G1388" s="785" t="s">
        <v>11089</v>
      </c>
      <c r="H1388" s="786">
        <v>43820</v>
      </c>
      <c r="I1388" s="785" t="s">
        <v>11515</v>
      </c>
      <c r="J1388" s="785" t="s">
        <v>627</v>
      </c>
      <c r="K1388" s="785" t="s">
        <v>11516</v>
      </c>
      <c r="L1388" s="785" t="s">
        <v>11517</v>
      </c>
      <c r="M1388" s="785"/>
      <c r="N1388" s="785"/>
      <c r="O1388" s="785"/>
      <c r="P1388" s="787">
        <v>36.677109999999999</v>
      </c>
      <c r="Q1388" s="787">
        <v>-1.26014</v>
      </c>
      <c r="R1388" s="785" t="s">
        <v>821</v>
      </c>
      <c r="S1388" s="785" t="s">
        <v>1429</v>
      </c>
      <c r="T1388" s="785" t="s">
        <v>2947</v>
      </c>
      <c r="U1388" s="785" t="s">
        <v>11518</v>
      </c>
      <c r="V1388" s="785" t="s">
        <v>2855</v>
      </c>
      <c r="W1388" s="785" t="s">
        <v>7347</v>
      </c>
      <c r="X1388" s="785" t="s">
        <v>11519</v>
      </c>
      <c r="Y1388" s="615" t="str">
        <f t="shared" si="21"/>
        <v>Hillary Simiyu</v>
      </c>
      <c r="Z1388" s="785" t="s">
        <v>11520</v>
      </c>
      <c r="AA1388" s="785" t="s">
        <v>4314</v>
      </c>
      <c r="AB1388" s="785" t="s">
        <v>2683</v>
      </c>
      <c r="AC1388" s="785" t="s">
        <v>2606</v>
      </c>
      <c r="AD1388" s="786">
        <v>43822</v>
      </c>
    </row>
    <row r="1389" spans="1:30" ht="15.75">
      <c r="A1389" s="785" t="s">
        <v>4301</v>
      </c>
      <c r="B1389" s="785" t="s">
        <v>19694</v>
      </c>
      <c r="C1389" s="785" t="s">
        <v>4379</v>
      </c>
      <c r="D1389" s="785" t="s">
        <v>2598</v>
      </c>
      <c r="E1389" s="785" t="s">
        <v>17498</v>
      </c>
      <c r="F1389" s="786">
        <v>43766</v>
      </c>
      <c r="G1389" s="785" t="s">
        <v>11089</v>
      </c>
      <c r="H1389" s="786">
        <v>43820</v>
      </c>
      <c r="I1389" s="785" t="s">
        <v>19695</v>
      </c>
      <c r="J1389" s="785" t="s">
        <v>629</v>
      </c>
      <c r="K1389" s="785" t="s">
        <v>2612</v>
      </c>
      <c r="L1389" s="785" t="s">
        <v>19696</v>
      </c>
      <c r="M1389" s="785"/>
      <c r="N1389" s="785"/>
      <c r="O1389" s="785" t="s">
        <v>19697</v>
      </c>
      <c r="P1389" s="787">
        <v>35.983358000000003</v>
      </c>
      <c r="Q1389" s="787">
        <v>-0.24601300000000001</v>
      </c>
      <c r="R1389" s="785" t="s">
        <v>695</v>
      </c>
      <c r="S1389" s="785" t="s">
        <v>1011</v>
      </c>
      <c r="T1389" s="785" t="s">
        <v>1012</v>
      </c>
      <c r="U1389" s="785" t="s">
        <v>19698</v>
      </c>
      <c r="V1389" s="785" t="s">
        <v>3004</v>
      </c>
      <c r="W1389" s="785" t="s">
        <v>19606</v>
      </c>
      <c r="X1389" s="785" t="s">
        <v>2762</v>
      </c>
      <c r="Y1389" s="615" t="str">
        <f t="shared" si="21"/>
        <v>Peter Kareithi Mwangi</v>
      </c>
      <c r="Z1389" s="785" t="s">
        <v>19631</v>
      </c>
      <c r="AA1389" s="785" t="s">
        <v>4314</v>
      </c>
      <c r="AB1389" s="785" t="s">
        <v>2683</v>
      </c>
      <c r="AC1389" s="785" t="s">
        <v>2606</v>
      </c>
      <c r="AD1389" s="786">
        <v>43879</v>
      </c>
    </row>
    <row r="1390" spans="1:30" ht="15.75">
      <c r="A1390" s="785" t="s">
        <v>4301</v>
      </c>
      <c r="B1390" s="785" t="s">
        <v>13975</v>
      </c>
      <c r="C1390" s="785" t="s">
        <v>4303</v>
      </c>
      <c r="D1390" s="785" t="s">
        <v>2599</v>
      </c>
      <c r="E1390" s="785" t="s">
        <v>8916</v>
      </c>
      <c r="F1390" s="786">
        <v>43782</v>
      </c>
      <c r="G1390" s="785" t="s">
        <v>13976</v>
      </c>
      <c r="H1390" s="786">
        <v>43819</v>
      </c>
      <c r="I1390" s="785" t="s">
        <v>13977</v>
      </c>
      <c r="J1390" s="785" t="s">
        <v>627</v>
      </c>
      <c r="K1390" s="785" t="s">
        <v>13978</v>
      </c>
      <c r="L1390" s="785" t="s">
        <v>13979</v>
      </c>
      <c r="M1390" s="785"/>
      <c r="N1390" s="785"/>
      <c r="O1390" s="785"/>
      <c r="P1390" s="787">
        <v>35.226711999999999</v>
      </c>
      <c r="Q1390" s="787">
        <v>0.19703799999999999</v>
      </c>
      <c r="R1390" s="785" t="s">
        <v>916</v>
      </c>
      <c r="S1390" s="785" t="s">
        <v>2823</v>
      </c>
      <c r="T1390" s="785" t="s">
        <v>2823</v>
      </c>
      <c r="U1390" s="785" t="s">
        <v>13980</v>
      </c>
      <c r="V1390" s="785" t="s">
        <v>2673</v>
      </c>
      <c r="W1390" s="785" t="s">
        <v>4693</v>
      </c>
      <c r="X1390" s="785" t="s">
        <v>4693</v>
      </c>
      <c r="Y1390" s="615" t="str">
        <f t="shared" si="21"/>
        <v>John Bett</v>
      </c>
      <c r="Z1390" s="785" t="s">
        <v>13964</v>
      </c>
      <c r="AA1390" s="785" t="s">
        <v>4314</v>
      </c>
      <c r="AB1390" s="785" t="s">
        <v>2683</v>
      </c>
      <c r="AC1390" s="785" t="s">
        <v>2606</v>
      </c>
      <c r="AD1390" s="786">
        <v>43819</v>
      </c>
    </row>
    <row r="1391" spans="1:30" ht="15.75">
      <c r="A1391" s="785" t="s">
        <v>4301</v>
      </c>
      <c r="B1391" s="785" t="s">
        <v>29924</v>
      </c>
      <c r="C1391" s="785" t="s">
        <v>4303</v>
      </c>
      <c r="D1391" s="785" t="s">
        <v>2599</v>
      </c>
      <c r="E1391" s="785" t="s">
        <v>5559</v>
      </c>
      <c r="F1391" s="786">
        <v>43684</v>
      </c>
      <c r="G1391" s="785" t="s">
        <v>13976</v>
      </c>
      <c r="H1391" s="786">
        <v>43819</v>
      </c>
      <c r="I1391" s="785" t="s">
        <v>29925</v>
      </c>
      <c r="J1391" s="785" t="s">
        <v>629</v>
      </c>
      <c r="K1391" s="785" t="s">
        <v>2612</v>
      </c>
      <c r="L1391" s="785" t="s">
        <v>29926</v>
      </c>
      <c r="M1391" s="785"/>
      <c r="N1391" s="785"/>
      <c r="O1391" s="785"/>
      <c r="P1391" s="787">
        <v>36.917498000000002</v>
      </c>
      <c r="Q1391" s="787">
        <v>-1.02688</v>
      </c>
      <c r="R1391" s="785" t="s">
        <v>821</v>
      </c>
      <c r="S1391" s="785" t="s">
        <v>2041</v>
      </c>
      <c r="T1391" s="785" t="s">
        <v>2690</v>
      </c>
      <c r="U1391" s="785" t="s">
        <v>29927</v>
      </c>
      <c r="V1391" s="785" t="s">
        <v>2855</v>
      </c>
      <c r="W1391" s="785" t="s">
        <v>3106</v>
      </c>
      <c r="X1391" s="785"/>
      <c r="Y1391" s="615" t="str">
        <f t="shared" si="21"/>
        <v>Joseph Muchirira Mugo</v>
      </c>
      <c r="Z1391" s="785" t="s">
        <v>2599</v>
      </c>
      <c r="AA1391" s="785" t="s">
        <v>4314</v>
      </c>
      <c r="AB1391" s="785" t="s">
        <v>2605</v>
      </c>
      <c r="AC1391" s="785" t="s">
        <v>2606</v>
      </c>
      <c r="AD1391" s="786">
        <v>43837</v>
      </c>
    </row>
    <row r="1392" spans="1:30" ht="15.75">
      <c r="A1392" s="785" t="s">
        <v>4301</v>
      </c>
      <c r="B1392" s="785" t="s">
        <v>8230</v>
      </c>
      <c r="C1392" s="785" t="s">
        <v>4303</v>
      </c>
      <c r="D1392" s="785" t="s">
        <v>2599</v>
      </c>
      <c r="E1392" s="785" t="s">
        <v>8231</v>
      </c>
      <c r="F1392" s="786">
        <v>43817</v>
      </c>
      <c r="G1392" s="785" t="s">
        <v>8231</v>
      </c>
      <c r="H1392" s="786">
        <v>43817</v>
      </c>
      <c r="I1392" s="785" t="s">
        <v>8232</v>
      </c>
      <c r="J1392" s="785" t="s">
        <v>627</v>
      </c>
      <c r="K1392" s="785">
        <v>99999</v>
      </c>
      <c r="L1392" s="785" t="s">
        <v>8233</v>
      </c>
      <c r="M1392" s="785"/>
      <c r="N1392" s="785"/>
      <c r="O1392" s="785"/>
      <c r="P1392" s="787">
        <v>37.540134999999999</v>
      </c>
      <c r="Q1392" s="787">
        <v>-0.36913699999999999</v>
      </c>
      <c r="R1392" s="785" t="s">
        <v>1089</v>
      </c>
      <c r="S1392" s="785" t="s">
        <v>1860</v>
      </c>
      <c r="T1392" s="785" t="s">
        <v>8234</v>
      </c>
      <c r="U1392" s="785" t="s">
        <v>8235</v>
      </c>
      <c r="V1392" s="785" t="s">
        <v>2855</v>
      </c>
      <c r="W1392" s="785" t="s">
        <v>2808</v>
      </c>
      <c r="X1392" s="785" t="s">
        <v>8018</v>
      </c>
      <c r="Y1392" s="615" t="str">
        <f t="shared" si="21"/>
        <v>Eric Munene</v>
      </c>
      <c r="Z1392" s="785" t="s">
        <v>8019</v>
      </c>
      <c r="AA1392" s="785" t="s">
        <v>4349</v>
      </c>
      <c r="AB1392" s="785" t="s">
        <v>2683</v>
      </c>
      <c r="AC1392" s="785" t="s">
        <v>2606</v>
      </c>
      <c r="AD1392" s="786">
        <v>43817</v>
      </c>
    </row>
    <row r="1393" spans="1:30" ht="15.75">
      <c r="A1393" s="785" t="s">
        <v>4301</v>
      </c>
      <c r="B1393" s="785" t="s">
        <v>12733</v>
      </c>
      <c r="C1393" s="785" t="s">
        <v>4303</v>
      </c>
      <c r="D1393" s="785" t="s">
        <v>2599</v>
      </c>
      <c r="E1393" s="785" t="s">
        <v>12734</v>
      </c>
      <c r="F1393" s="786">
        <v>43720</v>
      </c>
      <c r="G1393" s="785" t="s">
        <v>8231</v>
      </c>
      <c r="H1393" s="786">
        <v>43817</v>
      </c>
      <c r="I1393" s="785" t="s">
        <v>12735</v>
      </c>
      <c r="J1393" s="785" t="s">
        <v>629</v>
      </c>
      <c r="K1393" s="785" t="s">
        <v>12736</v>
      </c>
      <c r="L1393" s="785" t="s">
        <v>12737</v>
      </c>
      <c r="M1393" s="785"/>
      <c r="N1393" s="785"/>
      <c r="O1393" s="785"/>
      <c r="P1393" s="787">
        <v>36.852575000000002</v>
      </c>
      <c r="Q1393" s="787">
        <v>-0.50936800000000004</v>
      </c>
      <c r="R1393" s="785" t="s">
        <v>1056</v>
      </c>
      <c r="S1393" s="785" t="s">
        <v>1685</v>
      </c>
      <c r="T1393" s="785" t="s">
        <v>1685</v>
      </c>
      <c r="U1393" s="785" t="s">
        <v>12738</v>
      </c>
      <c r="V1393" s="785" t="s">
        <v>2673</v>
      </c>
      <c r="W1393" s="785" t="s">
        <v>11964</v>
      </c>
      <c r="X1393" s="785" t="s">
        <v>3814</v>
      </c>
      <c r="Y1393" s="615" t="str">
        <f t="shared" si="21"/>
        <v>James Mwai</v>
      </c>
      <c r="Z1393" s="785" t="s">
        <v>2599</v>
      </c>
      <c r="AA1393" s="785" t="s">
        <v>4314</v>
      </c>
      <c r="AB1393" s="785" t="s">
        <v>2683</v>
      </c>
      <c r="AC1393" s="785" t="s">
        <v>2606</v>
      </c>
      <c r="AD1393" s="786">
        <v>43823</v>
      </c>
    </row>
    <row r="1394" spans="1:30" ht="15.75">
      <c r="A1394" s="785" t="s">
        <v>4301</v>
      </c>
      <c r="B1394" s="785" t="s">
        <v>16931</v>
      </c>
      <c r="C1394" s="785" t="s">
        <v>4303</v>
      </c>
      <c r="D1394" s="785" t="s">
        <v>2599</v>
      </c>
      <c r="E1394" s="785" t="s">
        <v>11879</v>
      </c>
      <c r="F1394" s="786">
        <v>43772</v>
      </c>
      <c r="G1394" s="785" t="s">
        <v>8231</v>
      </c>
      <c r="H1394" s="786">
        <v>43817</v>
      </c>
      <c r="I1394" s="785" t="s">
        <v>16932</v>
      </c>
      <c r="J1394" s="785" t="s">
        <v>627</v>
      </c>
      <c r="K1394" s="785" t="s">
        <v>2612</v>
      </c>
      <c r="L1394" s="785" t="s">
        <v>16933</v>
      </c>
      <c r="M1394" s="785"/>
      <c r="N1394" s="785"/>
      <c r="O1394" s="785"/>
      <c r="P1394" s="787">
        <v>36.641036999999997</v>
      </c>
      <c r="Q1394" s="787">
        <v>-1.204348</v>
      </c>
      <c r="R1394" s="785" t="s">
        <v>821</v>
      </c>
      <c r="S1394" s="785" t="s">
        <v>1429</v>
      </c>
      <c r="T1394" s="785" t="s">
        <v>1429</v>
      </c>
      <c r="U1394" s="785" t="s">
        <v>16934</v>
      </c>
      <c r="V1394" s="785">
        <v>8</v>
      </c>
      <c r="W1394" s="785" t="s">
        <v>16911</v>
      </c>
      <c r="X1394" s="785" t="s">
        <v>16911</v>
      </c>
      <c r="Y1394" s="615" t="str">
        <f t="shared" si="21"/>
        <v>Lucas Mbithi Muia</v>
      </c>
      <c r="Z1394" s="785" t="s">
        <v>16935</v>
      </c>
      <c r="AA1394" s="785" t="s">
        <v>4314</v>
      </c>
      <c r="AB1394" s="785" t="s">
        <v>2605</v>
      </c>
      <c r="AC1394" s="785" t="s">
        <v>2606</v>
      </c>
      <c r="AD1394" s="786">
        <v>43924</v>
      </c>
    </row>
    <row r="1395" spans="1:30" ht="15.75">
      <c r="A1395" s="785" t="s">
        <v>4301</v>
      </c>
      <c r="B1395" s="785" t="s">
        <v>7564</v>
      </c>
      <c r="C1395" s="785" t="s">
        <v>4303</v>
      </c>
      <c r="D1395" s="785" t="s">
        <v>2599</v>
      </c>
      <c r="E1395" s="785" t="s">
        <v>7565</v>
      </c>
      <c r="F1395" s="786">
        <v>43800</v>
      </c>
      <c r="G1395" s="785" t="s">
        <v>7359</v>
      </c>
      <c r="H1395" s="786">
        <v>43816</v>
      </c>
      <c r="I1395" s="785" t="s">
        <v>7566</v>
      </c>
      <c r="J1395" s="785" t="s">
        <v>627</v>
      </c>
      <c r="K1395" s="785" t="s">
        <v>7567</v>
      </c>
      <c r="L1395" s="785" t="s">
        <v>7568</v>
      </c>
      <c r="M1395" s="785"/>
      <c r="N1395" s="785"/>
      <c r="O1395" s="785"/>
      <c r="P1395" s="787">
        <v>36.647436999999996</v>
      </c>
      <c r="Q1395" s="787">
        <v>-1.2683519999999999</v>
      </c>
      <c r="R1395" s="785" t="s">
        <v>821</v>
      </c>
      <c r="S1395" s="785" t="s">
        <v>1429</v>
      </c>
      <c r="T1395" s="785" t="s">
        <v>1997</v>
      </c>
      <c r="U1395" s="785" t="s">
        <v>2881</v>
      </c>
      <c r="V1395" s="785" t="s">
        <v>3004</v>
      </c>
      <c r="W1395" s="785" t="s">
        <v>7347</v>
      </c>
      <c r="X1395" s="785" t="s">
        <v>3273</v>
      </c>
      <c r="Y1395" s="615" t="str">
        <f t="shared" si="21"/>
        <v>Edwine Joseph Majale Okinda</v>
      </c>
      <c r="Z1395" s="785" t="s">
        <v>7569</v>
      </c>
      <c r="AA1395" s="785" t="s">
        <v>4314</v>
      </c>
      <c r="AB1395" s="785" t="s">
        <v>2683</v>
      </c>
      <c r="AC1395" s="785" t="s">
        <v>2606</v>
      </c>
      <c r="AD1395" s="786">
        <v>43817</v>
      </c>
    </row>
    <row r="1396" spans="1:30" ht="15.75">
      <c r="A1396" s="785" t="s">
        <v>4301</v>
      </c>
      <c r="B1396" s="785" t="s">
        <v>12744</v>
      </c>
      <c r="C1396" s="785" t="s">
        <v>4303</v>
      </c>
      <c r="D1396" s="785" t="s">
        <v>2599</v>
      </c>
      <c r="E1396" s="785" t="s">
        <v>12745</v>
      </c>
      <c r="F1396" s="786">
        <v>43786</v>
      </c>
      <c r="G1396" s="785" t="s">
        <v>7359</v>
      </c>
      <c r="H1396" s="786">
        <v>43816</v>
      </c>
      <c r="I1396" s="785" t="s">
        <v>12746</v>
      </c>
      <c r="J1396" s="785" t="s">
        <v>629</v>
      </c>
      <c r="K1396" s="785" t="s">
        <v>2612</v>
      </c>
      <c r="L1396" s="785" t="s">
        <v>12747</v>
      </c>
      <c r="M1396" s="785"/>
      <c r="N1396" s="785"/>
      <c r="O1396" s="785"/>
      <c r="P1396" s="787">
        <v>36.772297999999999</v>
      </c>
      <c r="Q1396" s="787">
        <v>-0.307112</v>
      </c>
      <c r="R1396" s="785" t="s">
        <v>1056</v>
      </c>
      <c r="S1396" s="785" t="s">
        <v>2893</v>
      </c>
      <c r="T1396" s="785" t="s">
        <v>12748</v>
      </c>
      <c r="U1396" s="785" t="s">
        <v>12748</v>
      </c>
      <c r="V1396" s="785" t="s">
        <v>2855</v>
      </c>
      <c r="W1396" s="785" t="s">
        <v>11964</v>
      </c>
      <c r="X1396" s="785" t="s">
        <v>3814</v>
      </c>
      <c r="Y1396" s="615" t="str">
        <f t="shared" si="21"/>
        <v>James Mwai</v>
      </c>
      <c r="Z1396" s="785" t="s">
        <v>12749</v>
      </c>
      <c r="AA1396" s="785" t="s">
        <v>4314</v>
      </c>
      <c r="AB1396" s="785" t="s">
        <v>2683</v>
      </c>
      <c r="AC1396" s="785" t="s">
        <v>2606</v>
      </c>
      <c r="AD1396" s="786">
        <v>43823</v>
      </c>
    </row>
    <row r="1397" spans="1:30" ht="15.75">
      <c r="A1397" s="785" t="s">
        <v>4301</v>
      </c>
      <c r="B1397" s="785" t="s">
        <v>12750</v>
      </c>
      <c r="C1397" s="785" t="s">
        <v>4303</v>
      </c>
      <c r="D1397" s="785" t="s">
        <v>2599</v>
      </c>
      <c r="E1397" s="785" t="s">
        <v>6994</v>
      </c>
      <c r="F1397" s="786">
        <v>43771</v>
      </c>
      <c r="G1397" s="785" t="s">
        <v>7359</v>
      </c>
      <c r="H1397" s="786">
        <v>43816</v>
      </c>
      <c r="I1397" s="785" t="s">
        <v>12751</v>
      </c>
      <c r="J1397" s="785" t="s">
        <v>629</v>
      </c>
      <c r="K1397" s="785" t="s">
        <v>2612</v>
      </c>
      <c r="L1397" s="785" t="s">
        <v>12752</v>
      </c>
      <c r="M1397" s="785"/>
      <c r="N1397" s="785"/>
      <c r="O1397" s="785"/>
      <c r="P1397" s="787">
        <v>36.803379999999997</v>
      </c>
      <c r="Q1397" s="787">
        <v>-0.273733</v>
      </c>
      <c r="R1397" s="785" t="s">
        <v>1056</v>
      </c>
      <c r="S1397" s="785" t="s">
        <v>3283</v>
      </c>
      <c r="T1397" s="785" t="s">
        <v>3393</v>
      </c>
      <c r="U1397" s="785" t="s">
        <v>3393</v>
      </c>
      <c r="V1397" s="785" t="s">
        <v>2855</v>
      </c>
      <c r="W1397" s="785" t="s">
        <v>11964</v>
      </c>
      <c r="X1397" s="785" t="s">
        <v>3814</v>
      </c>
      <c r="Y1397" s="615" t="str">
        <f t="shared" si="21"/>
        <v>James Mwai</v>
      </c>
      <c r="Z1397" s="785" t="s">
        <v>12749</v>
      </c>
      <c r="AA1397" s="785" t="s">
        <v>4314</v>
      </c>
      <c r="AB1397" s="785" t="s">
        <v>2683</v>
      </c>
      <c r="AC1397" s="785" t="s">
        <v>2606</v>
      </c>
      <c r="AD1397" s="786">
        <v>43823</v>
      </c>
    </row>
    <row r="1398" spans="1:30" ht="15.75">
      <c r="A1398" s="785" t="s">
        <v>4301</v>
      </c>
      <c r="B1398" s="785" t="s">
        <v>23842</v>
      </c>
      <c r="C1398" s="785" t="s">
        <v>4303</v>
      </c>
      <c r="D1398" s="785" t="s">
        <v>2599</v>
      </c>
      <c r="E1398" s="785" t="s">
        <v>12675</v>
      </c>
      <c r="F1398" s="786">
        <v>43750</v>
      </c>
      <c r="G1398" s="785" t="s">
        <v>7359</v>
      </c>
      <c r="H1398" s="786">
        <v>43816</v>
      </c>
      <c r="I1398" s="785" t="s">
        <v>23843</v>
      </c>
      <c r="J1398" s="785" t="s">
        <v>629</v>
      </c>
      <c r="K1398" s="785" t="s">
        <v>2612</v>
      </c>
      <c r="L1398" s="785" t="s">
        <v>23844</v>
      </c>
      <c r="M1398" s="785"/>
      <c r="N1398" s="785"/>
      <c r="O1398" s="785"/>
      <c r="P1398" s="787">
        <v>35.025404999999999</v>
      </c>
      <c r="Q1398" s="787">
        <v>0.56286999999999998</v>
      </c>
      <c r="R1398" s="785" t="s">
        <v>893</v>
      </c>
      <c r="S1398" s="785" t="s">
        <v>2882</v>
      </c>
      <c r="T1398" s="785" t="s">
        <v>3282</v>
      </c>
      <c r="U1398" s="785" t="s">
        <v>3878</v>
      </c>
      <c r="V1398" s="785" t="s">
        <v>3070</v>
      </c>
      <c r="W1398" s="785" t="s">
        <v>3973</v>
      </c>
      <c r="X1398" s="785" t="s">
        <v>23845</v>
      </c>
      <c r="Y1398" s="615" t="str">
        <f t="shared" si="21"/>
        <v>Simon Saina</v>
      </c>
      <c r="Z1398" s="785" t="s">
        <v>23846</v>
      </c>
      <c r="AA1398" s="785" t="s">
        <v>4314</v>
      </c>
      <c r="AB1398" s="785" t="s">
        <v>2683</v>
      </c>
      <c r="AC1398" s="785" t="s">
        <v>2606</v>
      </c>
      <c r="AD1398" s="786">
        <v>44007</v>
      </c>
    </row>
    <row r="1399" spans="1:30" ht="15.75">
      <c r="A1399" s="785" t="s">
        <v>4301</v>
      </c>
      <c r="B1399" s="785" t="s">
        <v>20451</v>
      </c>
      <c r="C1399" s="785" t="s">
        <v>4303</v>
      </c>
      <c r="D1399" s="785" t="s">
        <v>2599</v>
      </c>
      <c r="E1399" s="785" t="s">
        <v>12668</v>
      </c>
      <c r="F1399" s="786">
        <v>43723</v>
      </c>
      <c r="G1399" s="785" t="s">
        <v>20452</v>
      </c>
      <c r="H1399" s="786">
        <v>43815</v>
      </c>
      <c r="I1399" s="785" t="s">
        <v>20453</v>
      </c>
      <c r="J1399" s="785" t="s">
        <v>627</v>
      </c>
      <c r="K1399" s="785" t="s">
        <v>2612</v>
      </c>
      <c r="L1399" s="785" t="s">
        <v>20454</v>
      </c>
      <c r="M1399" s="785"/>
      <c r="N1399" s="785"/>
      <c r="O1399" s="785"/>
      <c r="P1399" s="787">
        <v>35.251112999999997</v>
      </c>
      <c r="Q1399" s="787">
        <v>-0.60041500000000003</v>
      </c>
      <c r="R1399" s="785" t="s">
        <v>1623</v>
      </c>
      <c r="S1399" s="785" t="s">
        <v>1766</v>
      </c>
      <c r="T1399" s="785" t="s">
        <v>2723</v>
      </c>
      <c r="U1399" s="785" t="s">
        <v>20293</v>
      </c>
      <c r="V1399" s="785" t="s">
        <v>6703</v>
      </c>
      <c r="W1399" s="785" t="s">
        <v>2760</v>
      </c>
      <c r="X1399" s="785" t="s">
        <v>2760</v>
      </c>
      <c r="Y1399" s="615" t="str">
        <f t="shared" si="21"/>
        <v>Philip Kurgat</v>
      </c>
      <c r="Z1399" s="785" t="s">
        <v>2599</v>
      </c>
      <c r="AA1399" s="785" t="s">
        <v>4314</v>
      </c>
      <c r="AB1399" s="785" t="s">
        <v>2683</v>
      </c>
      <c r="AC1399" s="785" t="s">
        <v>2606</v>
      </c>
      <c r="AD1399" s="786">
        <v>43830</v>
      </c>
    </row>
    <row r="1400" spans="1:30" ht="15.75">
      <c r="A1400" s="785" t="s">
        <v>4301</v>
      </c>
      <c r="B1400" s="785" t="s">
        <v>8119</v>
      </c>
      <c r="C1400" s="785" t="s">
        <v>4303</v>
      </c>
      <c r="D1400" s="785" t="s">
        <v>2599</v>
      </c>
      <c r="E1400" s="785" t="s">
        <v>6995</v>
      </c>
      <c r="F1400" s="786">
        <v>43794</v>
      </c>
      <c r="G1400" s="785" t="s">
        <v>8120</v>
      </c>
      <c r="H1400" s="786">
        <v>43811</v>
      </c>
      <c r="I1400" s="785" t="s">
        <v>8121</v>
      </c>
      <c r="J1400" s="785" t="s">
        <v>629</v>
      </c>
      <c r="K1400" s="785" t="s">
        <v>8122</v>
      </c>
      <c r="L1400" s="785" t="s">
        <v>8123</v>
      </c>
      <c r="M1400" s="785"/>
      <c r="N1400" s="785"/>
      <c r="O1400" s="785"/>
      <c r="P1400" s="787">
        <v>37.634878</v>
      </c>
      <c r="Q1400" s="787">
        <v>-8.3927000000000002E-2</v>
      </c>
      <c r="R1400" s="785" t="s">
        <v>1104</v>
      </c>
      <c r="S1400" s="785" t="s">
        <v>2643</v>
      </c>
      <c r="T1400" s="785" t="s">
        <v>8124</v>
      </c>
      <c r="U1400" s="785" t="s">
        <v>3460</v>
      </c>
      <c r="V1400" s="785" t="s">
        <v>2855</v>
      </c>
      <c r="W1400" s="785" t="s">
        <v>8017</v>
      </c>
      <c r="X1400" s="785" t="s">
        <v>8018</v>
      </c>
      <c r="Y1400" s="615" t="str">
        <f t="shared" si="21"/>
        <v>Eric Munene</v>
      </c>
      <c r="Z1400" s="785" t="s">
        <v>8019</v>
      </c>
      <c r="AA1400" s="785" t="s">
        <v>4314</v>
      </c>
      <c r="AB1400" s="785" t="s">
        <v>2683</v>
      </c>
      <c r="AC1400" s="785" t="s">
        <v>2606</v>
      </c>
      <c r="AD1400" s="786">
        <v>43812</v>
      </c>
    </row>
    <row r="1401" spans="1:30" ht="15.75">
      <c r="A1401" s="785" t="s">
        <v>4301</v>
      </c>
      <c r="B1401" s="785" t="s">
        <v>16070</v>
      </c>
      <c r="C1401" s="785" t="s">
        <v>4303</v>
      </c>
      <c r="D1401" s="785" t="s">
        <v>2599</v>
      </c>
      <c r="E1401" s="785" t="s">
        <v>16071</v>
      </c>
      <c r="F1401" s="786">
        <v>43780</v>
      </c>
      <c r="G1401" s="785" t="s">
        <v>8120</v>
      </c>
      <c r="H1401" s="786">
        <v>43811</v>
      </c>
      <c r="I1401" s="785" t="s">
        <v>16072</v>
      </c>
      <c r="J1401" s="785" t="s">
        <v>629</v>
      </c>
      <c r="K1401" s="785" t="s">
        <v>2612</v>
      </c>
      <c r="L1401" s="785" t="s">
        <v>16073</v>
      </c>
      <c r="M1401" s="785"/>
      <c r="N1401" s="785"/>
      <c r="O1401" s="785" t="s">
        <v>16074</v>
      </c>
      <c r="P1401" s="787">
        <v>37.523642000000002</v>
      </c>
      <c r="Q1401" s="787">
        <v>-0.40544999999999998</v>
      </c>
      <c r="R1401" s="785" t="s">
        <v>1089</v>
      </c>
      <c r="S1401" s="785" t="s">
        <v>2731</v>
      </c>
      <c r="T1401" s="785" t="s">
        <v>7454</v>
      </c>
      <c r="U1401" s="785" t="s">
        <v>3356</v>
      </c>
      <c r="V1401" s="785" t="s">
        <v>2855</v>
      </c>
      <c r="W1401" s="785" t="s">
        <v>16042</v>
      </c>
      <c r="X1401" s="785" t="s">
        <v>16075</v>
      </c>
      <c r="Y1401" s="615" t="str">
        <f t="shared" si="21"/>
        <v>Kensam  Constructors</v>
      </c>
      <c r="Z1401" s="785" t="s">
        <v>2599</v>
      </c>
      <c r="AA1401" s="785" t="s">
        <v>4314</v>
      </c>
      <c r="AB1401" s="785" t="s">
        <v>2605</v>
      </c>
      <c r="AC1401" s="785" t="s">
        <v>2606</v>
      </c>
      <c r="AD1401" s="786">
        <v>43811</v>
      </c>
    </row>
    <row r="1402" spans="1:30" ht="15.75">
      <c r="A1402" s="785" t="s">
        <v>4301</v>
      </c>
      <c r="B1402" s="785" t="s">
        <v>29928</v>
      </c>
      <c r="C1402" s="785" t="s">
        <v>4303</v>
      </c>
      <c r="D1402" s="785" t="s">
        <v>2599</v>
      </c>
      <c r="E1402" s="785" t="s">
        <v>12745</v>
      </c>
      <c r="F1402" s="786">
        <v>43786</v>
      </c>
      <c r="G1402" s="785" t="s">
        <v>8120</v>
      </c>
      <c r="H1402" s="786">
        <v>43811</v>
      </c>
      <c r="I1402" s="785" t="s">
        <v>29929</v>
      </c>
      <c r="J1402" s="785" t="s">
        <v>629</v>
      </c>
      <c r="K1402" s="785" t="s">
        <v>2612</v>
      </c>
      <c r="L1402" s="785" t="s">
        <v>29930</v>
      </c>
      <c r="M1402" s="785"/>
      <c r="N1402" s="785"/>
      <c r="O1402" s="785"/>
      <c r="P1402" s="787">
        <v>36.875383999999997</v>
      </c>
      <c r="Q1402" s="787">
        <v>-1.0939049999999999</v>
      </c>
      <c r="R1402" s="785" t="s">
        <v>821</v>
      </c>
      <c r="S1402" s="785" t="s">
        <v>871</v>
      </c>
      <c r="T1402" s="785" t="s">
        <v>2712</v>
      </c>
      <c r="U1402" s="785" t="s">
        <v>29931</v>
      </c>
      <c r="V1402" s="785" t="s">
        <v>2855</v>
      </c>
      <c r="W1402" s="785" t="s">
        <v>2714</v>
      </c>
      <c r="X1402" s="785"/>
      <c r="Y1402" s="615" t="str">
        <f t="shared" si="21"/>
        <v>Joseph Ndua Tatu</v>
      </c>
      <c r="Z1402" s="785" t="s">
        <v>2599</v>
      </c>
      <c r="AA1402" s="785" t="s">
        <v>4314</v>
      </c>
      <c r="AB1402" s="785" t="s">
        <v>2683</v>
      </c>
      <c r="AC1402" s="785" t="s">
        <v>2606</v>
      </c>
      <c r="AD1402" s="786">
        <v>43837</v>
      </c>
    </row>
    <row r="1403" spans="1:30" ht="15.75">
      <c r="A1403" s="785" t="s">
        <v>4301</v>
      </c>
      <c r="B1403" s="785" t="s">
        <v>11819</v>
      </c>
      <c r="C1403" s="785" t="s">
        <v>4303</v>
      </c>
      <c r="D1403" s="785" t="s">
        <v>2599</v>
      </c>
      <c r="E1403" s="785" t="s">
        <v>11820</v>
      </c>
      <c r="F1403" s="786">
        <v>43809</v>
      </c>
      <c r="G1403" s="785" t="s">
        <v>11820</v>
      </c>
      <c r="H1403" s="786">
        <v>43809</v>
      </c>
      <c r="I1403" s="785" t="s">
        <v>11821</v>
      </c>
      <c r="J1403" s="785" t="s">
        <v>627</v>
      </c>
      <c r="K1403" s="785" t="s">
        <v>11822</v>
      </c>
      <c r="L1403" s="785" t="s">
        <v>11823</v>
      </c>
      <c r="M1403" s="785"/>
      <c r="N1403" s="785"/>
      <c r="O1403" s="785"/>
      <c r="P1403" s="787">
        <v>37.393441000000003</v>
      </c>
      <c r="Q1403" s="787">
        <v>-1.5142359999999999</v>
      </c>
      <c r="R1403" s="785" t="s">
        <v>1729</v>
      </c>
      <c r="S1403" s="785" t="s">
        <v>2909</v>
      </c>
      <c r="T1403" s="785" t="s">
        <v>2909</v>
      </c>
      <c r="U1403" s="785" t="s">
        <v>11824</v>
      </c>
      <c r="V1403" s="785" t="s">
        <v>2855</v>
      </c>
      <c r="W1403" s="785" t="s">
        <v>3051</v>
      </c>
      <c r="X1403" s="785" t="s">
        <v>11825</v>
      </c>
      <c r="Y1403" s="615" t="str">
        <f t="shared" si="21"/>
        <v>Jackson Muia Mutiso</v>
      </c>
      <c r="Z1403" s="785" t="s">
        <v>11826</v>
      </c>
      <c r="AA1403" s="785" t="s">
        <v>4314</v>
      </c>
      <c r="AB1403" s="785" t="s">
        <v>2683</v>
      </c>
      <c r="AC1403" s="785" t="s">
        <v>2606</v>
      </c>
      <c r="AD1403" s="786">
        <v>43809</v>
      </c>
    </row>
    <row r="1404" spans="1:30" ht="15.75">
      <c r="A1404" s="785" t="s">
        <v>4301</v>
      </c>
      <c r="B1404" s="785" t="s">
        <v>17713</v>
      </c>
      <c r="C1404" s="785" t="s">
        <v>4379</v>
      </c>
      <c r="D1404" s="785" t="s">
        <v>2598</v>
      </c>
      <c r="E1404" s="785" t="s">
        <v>11820</v>
      </c>
      <c r="F1404" s="786">
        <v>43809</v>
      </c>
      <c r="G1404" s="785" t="s">
        <v>11820</v>
      </c>
      <c r="H1404" s="786">
        <v>43809</v>
      </c>
      <c r="I1404" s="785" t="s">
        <v>17714</v>
      </c>
      <c r="J1404" s="785" t="s">
        <v>627</v>
      </c>
      <c r="K1404" s="785" t="s">
        <v>17715</v>
      </c>
      <c r="L1404" s="785" t="s">
        <v>17716</v>
      </c>
      <c r="M1404" s="785" t="s">
        <v>17717</v>
      </c>
      <c r="N1404" s="785"/>
      <c r="O1404" s="785"/>
      <c r="P1404" s="787">
        <v>36.872318</v>
      </c>
      <c r="Q1404" s="787">
        <v>-0.96763500000000002</v>
      </c>
      <c r="R1404" s="785" t="s">
        <v>821</v>
      </c>
      <c r="S1404" s="785" t="s">
        <v>2041</v>
      </c>
      <c r="T1404" s="785" t="s">
        <v>14771</v>
      </c>
      <c r="U1404" s="785" t="s">
        <v>14771</v>
      </c>
      <c r="V1404" s="785">
        <v>12</v>
      </c>
      <c r="W1404" s="785" t="s">
        <v>3535</v>
      </c>
      <c r="X1404" s="785" t="s">
        <v>3535</v>
      </c>
      <c r="Y1404" s="615" t="str">
        <f t="shared" si="21"/>
        <v>Maurice Kinuthia Wangui</v>
      </c>
      <c r="Z1404" s="785" t="s">
        <v>17496</v>
      </c>
      <c r="AA1404" s="785" t="s">
        <v>4314</v>
      </c>
      <c r="AB1404" s="785" t="s">
        <v>2605</v>
      </c>
      <c r="AC1404" s="785" t="s">
        <v>2606</v>
      </c>
      <c r="AD1404" s="786">
        <v>43809</v>
      </c>
    </row>
    <row r="1405" spans="1:30" ht="15.75">
      <c r="A1405" s="785" t="s">
        <v>4301</v>
      </c>
      <c r="B1405" s="785" t="s">
        <v>11878</v>
      </c>
      <c r="C1405" s="785" t="s">
        <v>4303</v>
      </c>
      <c r="D1405" s="785" t="s">
        <v>2599</v>
      </c>
      <c r="E1405" s="785" t="s">
        <v>11879</v>
      </c>
      <c r="F1405" s="786">
        <v>43772</v>
      </c>
      <c r="G1405" s="785" t="s">
        <v>11880</v>
      </c>
      <c r="H1405" s="786">
        <v>43807</v>
      </c>
      <c r="I1405" s="785" t="s">
        <v>11881</v>
      </c>
      <c r="J1405" s="785" t="s">
        <v>629</v>
      </c>
      <c r="K1405" s="785" t="s">
        <v>11882</v>
      </c>
      <c r="L1405" s="785" t="s">
        <v>11883</v>
      </c>
      <c r="M1405" s="785"/>
      <c r="N1405" s="785"/>
      <c r="O1405" s="785"/>
      <c r="P1405" s="787">
        <v>36.117195000000002</v>
      </c>
      <c r="Q1405" s="787">
        <v>-0.16969200000000001</v>
      </c>
      <c r="R1405" s="785" t="s">
        <v>695</v>
      </c>
      <c r="S1405" s="785" t="s">
        <v>1204</v>
      </c>
      <c r="T1405" s="785" t="s">
        <v>11884</v>
      </c>
      <c r="U1405" s="785" t="s">
        <v>11884</v>
      </c>
      <c r="V1405" s="785" t="s">
        <v>2855</v>
      </c>
      <c r="W1405" s="785" t="s">
        <v>11875</v>
      </c>
      <c r="X1405" s="785" t="s">
        <v>11876</v>
      </c>
      <c r="Y1405" s="615" t="str">
        <f t="shared" si="21"/>
        <v>James Kingori</v>
      </c>
      <c r="Z1405" s="785" t="s">
        <v>11877</v>
      </c>
      <c r="AA1405" s="785" t="s">
        <v>4314</v>
      </c>
      <c r="AB1405" s="785" t="s">
        <v>2605</v>
      </c>
      <c r="AC1405" s="785" t="s">
        <v>2606</v>
      </c>
      <c r="AD1405" s="786">
        <v>43811</v>
      </c>
    </row>
    <row r="1406" spans="1:30" ht="15.75">
      <c r="A1406" s="785" t="s">
        <v>4301</v>
      </c>
      <c r="B1406" s="785" t="s">
        <v>14300</v>
      </c>
      <c r="C1406" s="785" t="s">
        <v>4303</v>
      </c>
      <c r="D1406" s="785" t="s">
        <v>2599</v>
      </c>
      <c r="E1406" s="785" t="s">
        <v>14301</v>
      </c>
      <c r="F1406" s="786">
        <v>43775</v>
      </c>
      <c r="G1406" s="785" t="s">
        <v>11880</v>
      </c>
      <c r="H1406" s="786">
        <v>43807</v>
      </c>
      <c r="I1406" s="785" t="s">
        <v>14302</v>
      </c>
      <c r="J1406" s="785" t="s">
        <v>629</v>
      </c>
      <c r="K1406" s="785" t="s">
        <v>14303</v>
      </c>
      <c r="L1406" s="785" t="s">
        <v>14304</v>
      </c>
      <c r="M1406" s="785"/>
      <c r="N1406" s="785"/>
      <c r="O1406" s="785"/>
      <c r="P1406" s="787">
        <v>37.676712000000002</v>
      </c>
      <c r="Q1406" s="787">
        <v>-0.12238</v>
      </c>
      <c r="R1406" s="785" t="s">
        <v>1104</v>
      </c>
      <c r="S1406" s="785" t="s">
        <v>2643</v>
      </c>
      <c r="T1406" s="785" t="s">
        <v>2962</v>
      </c>
      <c r="U1406" s="785" t="s">
        <v>14305</v>
      </c>
      <c r="V1406" s="785" t="s">
        <v>3070</v>
      </c>
      <c r="W1406" s="785" t="s">
        <v>3144</v>
      </c>
      <c r="X1406" s="785" t="s">
        <v>14284</v>
      </c>
      <c r="Y1406" s="615" t="str">
        <f t="shared" si="21"/>
        <v>John Kirimi</v>
      </c>
      <c r="Z1406" s="785" t="s">
        <v>14306</v>
      </c>
      <c r="AA1406" s="785" t="s">
        <v>4314</v>
      </c>
      <c r="AB1406" s="785" t="s">
        <v>2605</v>
      </c>
      <c r="AC1406" s="785" t="s">
        <v>2606</v>
      </c>
      <c r="AD1406" s="786">
        <v>43872</v>
      </c>
    </row>
    <row r="1407" spans="1:30" ht="15.75">
      <c r="A1407" s="785" t="s">
        <v>4301</v>
      </c>
      <c r="B1407" s="785" t="s">
        <v>14350</v>
      </c>
      <c r="C1407" s="785" t="s">
        <v>4303</v>
      </c>
      <c r="D1407" s="785" t="s">
        <v>2599</v>
      </c>
      <c r="E1407" s="785" t="s">
        <v>7565</v>
      </c>
      <c r="F1407" s="786">
        <v>43800</v>
      </c>
      <c r="G1407" s="785" t="s">
        <v>11880</v>
      </c>
      <c r="H1407" s="786">
        <v>43807</v>
      </c>
      <c r="I1407" s="785" t="s">
        <v>14351</v>
      </c>
      <c r="J1407" s="785" t="s">
        <v>627</v>
      </c>
      <c r="K1407" s="785" t="s">
        <v>2612</v>
      </c>
      <c r="L1407" s="785" t="s">
        <v>14352</v>
      </c>
      <c r="M1407" s="785"/>
      <c r="N1407" s="785"/>
      <c r="O1407" s="785"/>
      <c r="P1407" s="787">
        <v>36.141489999999997</v>
      </c>
      <c r="Q1407" s="787">
        <v>-2.4188000000000001E-2</v>
      </c>
      <c r="R1407" s="785" t="s">
        <v>695</v>
      </c>
      <c r="S1407" s="785" t="s">
        <v>1204</v>
      </c>
      <c r="T1407" s="785" t="s">
        <v>3103</v>
      </c>
      <c r="U1407" s="785" t="s">
        <v>3961</v>
      </c>
      <c r="V1407" s="785" t="s">
        <v>3004</v>
      </c>
      <c r="W1407" s="785" t="s">
        <v>14349</v>
      </c>
      <c r="X1407" s="785" t="s">
        <v>14349</v>
      </c>
      <c r="Y1407" s="615" t="str">
        <f t="shared" si="21"/>
        <v>John Mwangi Karugu</v>
      </c>
      <c r="Z1407" s="785" t="s">
        <v>14353</v>
      </c>
      <c r="AA1407" s="785" t="s">
        <v>4314</v>
      </c>
      <c r="AB1407" s="785" t="s">
        <v>2605</v>
      </c>
      <c r="AC1407" s="785" t="s">
        <v>2606</v>
      </c>
      <c r="AD1407" s="786">
        <v>43867</v>
      </c>
    </row>
    <row r="1408" spans="1:30" ht="15.75">
      <c r="A1408" s="785" t="s">
        <v>4301</v>
      </c>
      <c r="B1408" s="785" t="s">
        <v>27741</v>
      </c>
      <c r="C1408" s="785" t="s">
        <v>4303</v>
      </c>
      <c r="D1408" s="785" t="s">
        <v>2599</v>
      </c>
      <c r="E1408" s="785" t="s">
        <v>8251</v>
      </c>
      <c r="F1408" s="786">
        <v>43789</v>
      </c>
      <c r="G1408" s="785" t="s">
        <v>11880</v>
      </c>
      <c r="H1408" s="786">
        <v>43807</v>
      </c>
      <c r="I1408" s="785" t="s">
        <v>27742</v>
      </c>
      <c r="J1408" s="785" t="s">
        <v>627</v>
      </c>
      <c r="K1408" s="785" t="s">
        <v>27743</v>
      </c>
      <c r="L1408" s="785" t="s">
        <v>27744</v>
      </c>
      <c r="M1408" s="785"/>
      <c r="N1408" s="785"/>
      <c r="O1408" s="785"/>
      <c r="P1408" s="787">
        <v>36.668436999999997</v>
      </c>
      <c r="Q1408" s="787">
        <v>-1.1975169999999999</v>
      </c>
      <c r="R1408" s="785" t="s">
        <v>821</v>
      </c>
      <c r="S1408" s="785" t="s">
        <v>1429</v>
      </c>
      <c r="T1408" s="785" t="s">
        <v>2944</v>
      </c>
      <c r="U1408" s="785" t="s">
        <v>27745</v>
      </c>
      <c r="V1408" s="785" t="s">
        <v>2673</v>
      </c>
      <c r="W1408" s="785" t="s">
        <v>3803</v>
      </c>
      <c r="X1408" s="785"/>
      <c r="Y1408" s="615" t="str">
        <f t="shared" si="21"/>
        <v>Timothy Kabue</v>
      </c>
      <c r="Z1408" s="785" t="s">
        <v>2599</v>
      </c>
      <c r="AA1408" s="785" t="s">
        <v>4314</v>
      </c>
      <c r="AB1408" s="785" t="s">
        <v>2605</v>
      </c>
      <c r="AC1408" s="785" t="s">
        <v>2606</v>
      </c>
      <c r="AD1408" s="786">
        <v>43811</v>
      </c>
    </row>
    <row r="1409" spans="1:30" ht="15.75">
      <c r="A1409" s="785" t="s">
        <v>4301</v>
      </c>
      <c r="B1409" s="785" t="s">
        <v>32800</v>
      </c>
      <c r="C1409" s="785" t="s">
        <v>4303</v>
      </c>
      <c r="D1409" s="785" t="s">
        <v>2599</v>
      </c>
      <c r="E1409" s="785" t="s">
        <v>32801</v>
      </c>
      <c r="F1409" s="786">
        <v>43736</v>
      </c>
      <c r="G1409" s="785" t="s">
        <v>11880</v>
      </c>
      <c r="H1409" s="786">
        <v>43807</v>
      </c>
      <c r="I1409" s="785" t="s">
        <v>32802</v>
      </c>
      <c r="J1409" s="785" t="s">
        <v>629</v>
      </c>
      <c r="K1409" s="785" t="s">
        <v>2612</v>
      </c>
      <c r="L1409" s="785" t="s">
        <v>32803</v>
      </c>
      <c r="M1409" s="785"/>
      <c r="N1409" s="785"/>
      <c r="O1409" s="785"/>
      <c r="P1409" s="787">
        <v>36.932538999999998</v>
      </c>
      <c r="Q1409" s="787">
        <v>-1.0136050000000001</v>
      </c>
      <c r="R1409" s="785" t="s">
        <v>821</v>
      </c>
      <c r="S1409" s="785" t="s">
        <v>2041</v>
      </c>
      <c r="T1409" s="785" t="s">
        <v>32804</v>
      </c>
      <c r="U1409" s="785" t="s">
        <v>32805</v>
      </c>
      <c r="V1409" s="785" t="s">
        <v>3070</v>
      </c>
      <c r="W1409" s="785" t="s">
        <v>3106</v>
      </c>
      <c r="X1409" s="785"/>
      <c r="Y1409" s="615" t="str">
        <f t="shared" si="21"/>
        <v>Joseph Muchirira Mugo</v>
      </c>
      <c r="Z1409" s="785" t="s">
        <v>2599</v>
      </c>
      <c r="AA1409" s="785" t="s">
        <v>4314</v>
      </c>
      <c r="AB1409" s="785" t="s">
        <v>2605</v>
      </c>
      <c r="AC1409" s="785" t="s">
        <v>2606</v>
      </c>
      <c r="AD1409" s="786">
        <v>43819</v>
      </c>
    </row>
    <row r="1410" spans="1:30" ht="15.75">
      <c r="A1410" s="785" t="s">
        <v>4301</v>
      </c>
      <c r="B1410" s="785" t="s">
        <v>20952</v>
      </c>
      <c r="C1410" s="785" t="s">
        <v>4303</v>
      </c>
      <c r="D1410" s="785" t="s">
        <v>2599</v>
      </c>
      <c r="E1410" s="785" t="s">
        <v>13032</v>
      </c>
      <c r="F1410" s="786">
        <v>43726</v>
      </c>
      <c r="G1410" s="785" t="s">
        <v>20953</v>
      </c>
      <c r="H1410" s="786">
        <v>43806</v>
      </c>
      <c r="I1410" s="785" t="s">
        <v>20954</v>
      </c>
      <c r="J1410" s="785" t="s">
        <v>629</v>
      </c>
      <c r="K1410" s="785" t="s">
        <v>2612</v>
      </c>
      <c r="L1410" s="785" t="s">
        <v>20955</v>
      </c>
      <c r="M1410" s="785"/>
      <c r="N1410" s="785"/>
      <c r="O1410" s="785"/>
      <c r="P1410" s="787">
        <v>34.195318</v>
      </c>
      <c r="Q1410" s="787">
        <v>8.208E-3</v>
      </c>
      <c r="R1410" s="785" t="s">
        <v>2916</v>
      </c>
      <c r="S1410" s="785" t="s">
        <v>2916</v>
      </c>
      <c r="T1410" s="785" t="s">
        <v>2919</v>
      </c>
      <c r="U1410" s="785" t="s">
        <v>20956</v>
      </c>
      <c r="V1410" s="785" t="s">
        <v>6015</v>
      </c>
      <c r="W1410" s="785" t="s">
        <v>2608</v>
      </c>
      <c r="X1410" s="785" t="s">
        <v>2664</v>
      </c>
      <c r="Y1410" s="615" t="str">
        <f t="shared" ref="Y1410:Y1473" si="22">IF(X1410="",W1410,X1410)</f>
        <v>Robert</v>
      </c>
      <c r="Z1410" s="785" t="s">
        <v>20830</v>
      </c>
      <c r="AA1410" s="785" t="s">
        <v>5464</v>
      </c>
      <c r="AB1410" s="785" t="s">
        <v>2609</v>
      </c>
      <c r="AC1410" s="785" t="s">
        <v>2610</v>
      </c>
      <c r="AD1410" s="786">
        <v>43821</v>
      </c>
    </row>
    <row r="1411" spans="1:30" ht="15.75">
      <c r="A1411" s="785" t="s">
        <v>4301</v>
      </c>
      <c r="B1411" s="785" t="s">
        <v>14307</v>
      </c>
      <c r="C1411" s="785" t="s">
        <v>4303</v>
      </c>
      <c r="D1411" s="785" t="s">
        <v>2599</v>
      </c>
      <c r="E1411" s="785" t="s">
        <v>14308</v>
      </c>
      <c r="F1411" s="786">
        <v>43773</v>
      </c>
      <c r="G1411" s="785" t="s">
        <v>14309</v>
      </c>
      <c r="H1411" s="786">
        <v>43805</v>
      </c>
      <c r="I1411" s="785" t="s">
        <v>14310</v>
      </c>
      <c r="J1411" s="785" t="s">
        <v>629</v>
      </c>
      <c r="K1411" s="785" t="s">
        <v>14311</v>
      </c>
      <c r="L1411" s="785" t="s">
        <v>14312</v>
      </c>
      <c r="M1411" s="785"/>
      <c r="N1411" s="785"/>
      <c r="O1411" s="785" t="s">
        <v>14313</v>
      </c>
      <c r="P1411" s="787">
        <v>37.662917999999998</v>
      </c>
      <c r="Q1411" s="787">
        <v>-0.13939199999999999</v>
      </c>
      <c r="R1411" s="785" t="s">
        <v>1104</v>
      </c>
      <c r="S1411" s="785" t="s">
        <v>2643</v>
      </c>
      <c r="T1411" s="785" t="s">
        <v>14294</v>
      </c>
      <c r="U1411" s="785" t="s">
        <v>14314</v>
      </c>
      <c r="V1411" s="785" t="s">
        <v>3070</v>
      </c>
      <c r="W1411" s="785" t="s">
        <v>3144</v>
      </c>
      <c r="X1411" s="785" t="s">
        <v>14284</v>
      </c>
      <c r="Y1411" s="615" t="str">
        <f t="shared" si="22"/>
        <v>John Kirimi</v>
      </c>
      <c r="Z1411" s="785" t="s">
        <v>14315</v>
      </c>
      <c r="AA1411" s="785" t="s">
        <v>4314</v>
      </c>
      <c r="AB1411" s="785" t="s">
        <v>2605</v>
      </c>
      <c r="AC1411" s="785" t="s">
        <v>2606</v>
      </c>
      <c r="AD1411" s="786">
        <v>43872</v>
      </c>
    </row>
    <row r="1412" spans="1:30" ht="15.75">
      <c r="A1412" s="785" t="s">
        <v>4301</v>
      </c>
      <c r="B1412" s="785" t="s">
        <v>14549</v>
      </c>
      <c r="C1412" s="785" t="s">
        <v>4303</v>
      </c>
      <c r="D1412" s="785" t="s">
        <v>2599</v>
      </c>
      <c r="E1412" s="785" t="s">
        <v>14550</v>
      </c>
      <c r="F1412" s="786">
        <v>43788</v>
      </c>
      <c r="G1412" s="785" t="s">
        <v>14551</v>
      </c>
      <c r="H1412" s="786">
        <v>43803</v>
      </c>
      <c r="I1412" s="785" t="s">
        <v>14552</v>
      </c>
      <c r="J1412" s="785" t="s">
        <v>629</v>
      </c>
      <c r="K1412" s="785">
        <v>99999</v>
      </c>
      <c r="L1412" s="785" t="s">
        <v>14553</v>
      </c>
      <c r="M1412" s="785"/>
      <c r="N1412" s="785"/>
      <c r="O1412" s="785"/>
      <c r="P1412" s="787">
        <v>36.844579000000003</v>
      </c>
      <c r="Q1412" s="787">
        <v>-1.685683</v>
      </c>
      <c r="R1412" s="785" t="s">
        <v>1325</v>
      </c>
      <c r="S1412" s="785" t="s">
        <v>1326</v>
      </c>
      <c r="T1412" s="785" t="s">
        <v>3259</v>
      </c>
      <c r="U1412" s="785" t="s">
        <v>14554</v>
      </c>
      <c r="V1412" s="785">
        <v>10</v>
      </c>
      <c r="W1412" s="785" t="s">
        <v>4026</v>
      </c>
      <c r="X1412" s="785" t="s">
        <v>4026</v>
      </c>
      <c r="Y1412" s="615" t="str">
        <f t="shared" si="22"/>
        <v>Joram Gathogo Mutahi</v>
      </c>
      <c r="Z1412" s="785" t="s">
        <v>14461</v>
      </c>
      <c r="AA1412" s="785" t="s">
        <v>4314</v>
      </c>
      <c r="AB1412" s="785" t="s">
        <v>2683</v>
      </c>
      <c r="AC1412" s="785" t="s">
        <v>2606</v>
      </c>
      <c r="AD1412" s="786">
        <v>43810</v>
      </c>
    </row>
    <row r="1413" spans="1:30" ht="15.75">
      <c r="A1413" s="785" t="s">
        <v>4301</v>
      </c>
      <c r="B1413" s="785" t="s">
        <v>12793</v>
      </c>
      <c r="C1413" s="785" t="s">
        <v>4303</v>
      </c>
      <c r="D1413" s="785" t="s">
        <v>2599</v>
      </c>
      <c r="E1413" s="785" t="s">
        <v>11088</v>
      </c>
      <c r="F1413" s="786">
        <v>43802</v>
      </c>
      <c r="G1413" s="785" t="s">
        <v>11088</v>
      </c>
      <c r="H1413" s="786">
        <v>43802</v>
      </c>
      <c r="I1413" s="785" t="s">
        <v>12794</v>
      </c>
      <c r="J1413" s="785" t="s">
        <v>629</v>
      </c>
      <c r="K1413" s="785" t="s">
        <v>12795</v>
      </c>
      <c r="L1413" s="785" t="s">
        <v>12796</v>
      </c>
      <c r="M1413" s="785"/>
      <c r="N1413" s="785"/>
      <c r="O1413" s="785"/>
      <c r="P1413" s="787">
        <v>37.104080000000003</v>
      </c>
      <c r="Q1413" s="787">
        <v>-0.66314499999999998</v>
      </c>
      <c r="R1413" s="785" t="s">
        <v>1030</v>
      </c>
      <c r="S1413" s="785" t="s">
        <v>2220</v>
      </c>
      <c r="T1413" s="785" t="s">
        <v>3425</v>
      </c>
      <c r="U1413" s="785" t="s">
        <v>3425</v>
      </c>
      <c r="V1413" s="785" t="s">
        <v>3004</v>
      </c>
      <c r="W1413" s="785" t="s">
        <v>8491</v>
      </c>
      <c r="X1413" s="785" t="s">
        <v>12797</v>
      </c>
      <c r="Y1413" s="615" t="str">
        <f t="shared" si="22"/>
        <v>James Nganga</v>
      </c>
      <c r="Z1413" s="785" t="s">
        <v>12798</v>
      </c>
      <c r="AA1413" s="785" t="s">
        <v>5464</v>
      </c>
      <c r="AB1413" s="785" t="s">
        <v>3686</v>
      </c>
      <c r="AC1413" s="785" t="s">
        <v>2617</v>
      </c>
      <c r="AD1413" s="786">
        <v>43823</v>
      </c>
    </row>
    <row r="1414" spans="1:30" ht="15.75">
      <c r="A1414" s="785" t="s">
        <v>4301</v>
      </c>
      <c r="B1414" s="785" t="s">
        <v>17010</v>
      </c>
      <c r="C1414" s="785" t="s">
        <v>4303</v>
      </c>
      <c r="D1414" s="785" t="s">
        <v>2599</v>
      </c>
      <c r="E1414" s="785" t="s">
        <v>12569</v>
      </c>
      <c r="F1414" s="786">
        <v>43790</v>
      </c>
      <c r="G1414" s="785" t="s">
        <v>11088</v>
      </c>
      <c r="H1414" s="786">
        <v>43802</v>
      </c>
      <c r="I1414" s="785" t="s">
        <v>17011</v>
      </c>
      <c r="J1414" s="785" t="s">
        <v>627</v>
      </c>
      <c r="K1414" s="785" t="s">
        <v>2612</v>
      </c>
      <c r="L1414" s="785" t="s">
        <v>17012</v>
      </c>
      <c r="M1414" s="785"/>
      <c r="N1414" s="785"/>
      <c r="O1414" s="785"/>
      <c r="P1414" s="787">
        <v>35.292462</v>
      </c>
      <c r="Q1414" s="787">
        <v>0.59428700000000001</v>
      </c>
      <c r="R1414" s="785" t="s">
        <v>893</v>
      </c>
      <c r="S1414" s="785" t="s">
        <v>1117</v>
      </c>
      <c r="T1414" s="785" t="s">
        <v>1117</v>
      </c>
      <c r="U1414" s="785" t="s">
        <v>17013</v>
      </c>
      <c r="V1414" s="785" t="s">
        <v>2855</v>
      </c>
      <c r="W1414" s="785" t="s">
        <v>3116</v>
      </c>
      <c r="X1414" s="785" t="s">
        <v>3116</v>
      </c>
      <c r="Y1414" s="615" t="str">
        <f t="shared" si="22"/>
        <v>Luka Kiprop Maiyo</v>
      </c>
      <c r="Z1414" s="785" t="s">
        <v>17005</v>
      </c>
      <c r="AA1414" s="785" t="s">
        <v>4314</v>
      </c>
      <c r="AB1414" s="785" t="s">
        <v>2605</v>
      </c>
      <c r="AC1414" s="785" t="s">
        <v>2606</v>
      </c>
      <c r="AD1414" s="786">
        <v>43806</v>
      </c>
    </row>
    <row r="1415" spans="1:30" ht="15.75">
      <c r="A1415" s="785" t="s">
        <v>4301</v>
      </c>
      <c r="B1415" s="785" t="s">
        <v>31567</v>
      </c>
      <c r="C1415" s="785" t="s">
        <v>4303</v>
      </c>
      <c r="D1415" s="785" t="s">
        <v>2599</v>
      </c>
      <c r="E1415" s="785" t="s">
        <v>4856</v>
      </c>
      <c r="F1415" s="786">
        <v>43752</v>
      </c>
      <c r="G1415" s="785" t="s">
        <v>16913</v>
      </c>
      <c r="H1415" s="786">
        <v>43801</v>
      </c>
      <c r="I1415" s="785" t="s">
        <v>31568</v>
      </c>
      <c r="J1415" s="785" t="s">
        <v>627</v>
      </c>
      <c r="K1415" s="785" t="s">
        <v>31569</v>
      </c>
      <c r="L1415" s="785" t="s">
        <v>31570</v>
      </c>
      <c r="M1415" s="785"/>
      <c r="N1415" s="785"/>
      <c r="O1415" s="785"/>
      <c r="P1415" s="787">
        <v>35.346547000000001</v>
      </c>
      <c r="Q1415" s="787">
        <v>0.52150600000000003</v>
      </c>
      <c r="R1415" s="785" t="s">
        <v>893</v>
      </c>
      <c r="S1415" s="785" t="s">
        <v>2820</v>
      </c>
      <c r="T1415" s="785" t="s">
        <v>3650</v>
      </c>
      <c r="U1415" s="785" t="s">
        <v>17013</v>
      </c>
      <c r="V1415" s="785" t="s">
        <v>3004</v>
      </c>
      <c r="W1415" s="785" t="s">
        <v>3025</v>
      </c>
      <c r="X1415" s="785"/>
      <c r="Y1415" s="615" t="str">
        <f t="shared" si="22"/>
        <v>Kichemu limited</v>
      </c>
      <c r="Z1415" s="785" t="s">
        <v>2599</v>
      </c>
      <c r="AA1415" s="785" t="s">
        <v>4349</v>
      </c>
      <c r="AB1415" s="785" t="s">
        <v>2683</v>
      </c>
      <c r="AC1415" s="785" t="s">
        <v>2606</v>
      </c>
      <c r="AD1415" s="786">
        <v>43801</v>
      </c>
    </row>
    <row r="1416" spans="1:30" ht="15.75">
      <c r="A1416" s="785" t="s">
        <v>4301</v>
      </c>
      <c r="B1416" s="785" t="s">
        <v>12568</v>
      </c>
      <c r="C1416" s="785" t="s">
        <v>4379</v>
      </c>
      <c r="D1416" s="785" t="s">
        <v>2598</v>
      </c>
      <c r="E1416" s="785" t="s">
        <v>12569</v>
      </c>
      <c r="F1416" s="786">
        <v>43790</v>
      </c>
      <c r="G1416" s="785" t="s">
        <v>7565</v>
      </c>
      <c r="H1416" s="786">
        <v>43800</v>
      </c>
      <c r="I1416" s="785" t="s">
        <v>12570</v>
      </c>
      <c r="J1416" s="785" t="s">
        <v>627</v>
      </c>
      <c r="K1416" s="785" t="s">
        <v>2612</v>
      </c>
      <c r="L1416" s="785" t="s">
        <v>12571</v>
      </c>
      <c r="M1416" s="785"/>
      <c r="N1416" s="785"/>
      <c r="O1416" s="785"/>
      <c r="P1416" s="787">
        <v>37.119492999999999</v>
      </c>
      <c r="Q1416" s="787">
        <v>-1.31473</v>
      </c>
      <c r="R1416" s="785" t="s">
        <v>1729</v>
      </c>
      <c r="S1416" s="785" t="s">
        <v>3997</v>
      </c>
      <c r="T1416" s="785" t="s">
        <v>2878</v>
      </c>
      <c r="U1416" s="785" t="s">
        <v>12572</v>
      </c>
      <c r="V1416" s="785">
        <v>9</v>
      </c>
      <c r="W1416" s="785" t="s">
        <v>2608</v>
      </c>
      <c r="X1416" s="785" t="s">
        <v>3179</v>
      </c>
      <c r="Y1416" s="615" t="str">
        <f t="shared" si="22"/>
        <v>James Musyoka</v>
      </c>
      <c r="Z1416" s="785" t="s">
        <v>11988</v>
      </c>
      <c r="AA1416" s="785" t="s">
        <v>5464</v>
      </c>
      <c r="AB1416" s="785" t="s">
        <v>2609</v>
      </c>
      <c r="AC1416" s="785" t="s">
        <v>2610</v>
      </c>
      <c r="AD1416" s="786">
        <v>43790</v>
      </c>
    </row>
    <row r="1417" spans="1:30" ht="15.75">
      <c r="A1417" s="785" t="s">
        <v>4301</v>
      </c>
      <c r="B1417" s="785" t="s">
        <v>13970</v>
      </c>
      <c r="C1417" s="785" t="s">
        <v>4303</v>
      </c>
      <c r="D1417" s="785" t="s">
        <v>2599</v>
      </c>
      <c r="E1417" s="785" t="s">
        <v>12940</v>
      </c>
      <c r="F1417" s="786">
        <v>43722</v>
      </c>
      <c r="G1417" s="785" t="s">
        <v>7565</v>
      </c>
      <c r="H1417" s="786">
        <v>43800</v>
      </c>
      <c r="I1417" s="785" t="s">
        <v>13971</v>
      </c>
      <c r="J1417" s="785" t="s">
        <v>627</v>
      </c>
      <c r="K1417" s="785" t="s">
        <v>13972</v>
      </c>
      <c r="L1417" s="785" t="s">
        <v>13973</v>
      </c>
      <c r="M1417" s="785"/>
      <c r="N1417" s="785"/>
      <c r="O1417" s="785"/>
      <c r="P1417" s="787">
        <v>35.164945000000003</v>
      </c>
      <c r="Q1417" s="787">
        <v>0.31671700000000003</v>
      </c>
      <c r="R1417" s="785" t="s">
        <v>916</v>
      </c>
      <c r="S1417" s="785" t="s">
        <v>917</v>
      </c>
      <c r="T1417" s="785" t="s">
        <v>917</v>
      </c>
      <c r="U1417" s="785" t="s">
        <v>13974</v>
      </c>
      <c r="V1417" s="785" t="s">
        <v>2673</v>
      </c>
      <c r="W1417" s="785" t="s">
        <v>4693</v>
      </c>
      <c r="X1417" s="785" t="s">
        <v>4693</v>
      </c>
      <c r="Y1417" s="615" t="str">
        <f t="shared" si="22"/>
        <v>John Bett</v>
      </c>
      <c r="Z1417" s="785" t="s">
        <v>13964</v>
      </c>
      <c r="AA1417" s="785" t="s">
        <v>4314</v>
      </c>
      <c r="AB1417" s="785" t="s">
        <v>2683</v>
      </c>
      <c r="AC1417" s="785" t="s">
        <v>2606</v>
      </c>
      <c r="AD1417" s="786">
        <v>43811</v>
      </c>
    </row>
    <row r="1418" spans="1:30" ht="15.75">
      <c r="A1418" s="785" t="s">
        <v>4301</v>
      </c>
      <c r="B1418" s="785" t="s">
        <v>24890</v>
      </c>
      <c r="C1418" s="785" t="s">
        <v>4303</v>
      </c>
      <c r="D1418" s="785" t="s">
        <v>2599</v>
      </c>
      <c r="E1418" s="785" t="s">
        <v>6994</v>
      </c>
      <c r="F1418" s="786">
        <v>43771</v>
      </c>
      <c r="G1418" s="785" t="s">
        <v>7565</v>
      </c>
      <c r="H1418" s="786">
        <v>43800</v>
      </c>
      <c r="I1418" s="785" t="s">
        <v>24891</v>
      </c>
      <c r="J1418" s="785" t="s">
        <v>629</v>
      </c>
      <c r="K1418" s="785" t="s">
        <v>24892</v>
      </c>
      <c r="L1418" s="785" t="s">
        <v>24893</v>
      </c>
      <c r="M1418" s="785"/>
      <c r="N1418" s="785"/>
      <c r="O1418" s="785"/>
      <c r="P1418" s="787">
        <v>37.604264999999998</v>
      </c>
      <c r="Q1418" s="787">
        <v>-7.5274999999999995E-2</v>
      </c>
      <c r="R1418" s="785" t="s">
        <v>1104</v>
      </c>
      <c r="S1418" s="785" t="s">
        <v>2643</v>
      </c>
      <c r="T1418" s="785" t="s">
        <v>3534</v>
      </c>
      <c r="U1418" s="785" t="s">
        <v>2910</v>
      </c>
      <c r="V1418" s="785" t="s">
        <v>3004</v>
      </c>
      <c r="W1418" s="785" t="s">
        <v>24894</v>
      </c>
      <c r="X1418" s="785" t="s">
        <v>24781</v>
      </c>
      <c r="Y1418" s="615" t="str">
        <f t="shared" si="22"/>
        <v>Timothy Murithi</v>
      </c>
      <c r="Z1418" s="785" t="s">
        <v>24680</v>
      </c>
      <c r="AA1418" s="785" t="s">
        <v>4314</v>
      </c>
      <c r="AB1418" s="785" t="s">
        <v>2683</v>
      </c>
      <c r="AC1418" s="785" t="s">
        <v>2606</v>
      </c>
      <c r="AD1418" s="786">
        <v>43809</v>
      </c>
    </row>
    <row r="1419" spans="1:30" ht="15.75">
      <c r="A1419" s="785" t="s">
        <v>4301</v>
      </c>
      <c r="B1419" s="785" t="s">
        <v>4923</v>
      </c>
      <c r="C1419" s="785" t="s">
        <v>4303</v>
      </c>
      <c r="D1419" s="785" t="s">
        <v>2599</v>
      </c>
      <c r="E1419" s="785" t="s">
        <v>4924</v>
      </c>
      <c r="F1419" s="786">
        <v>43668</v>
      </c>
      <c r="G1419" s="785" t="s">
        <v>4819</v>
      </c>
      <c r="H1419" s="786">
        <v>43799</v>
      </c>
      <c r="I1419" s="785" t="s">
        <v>4925</v>
      </c>
      <c r="J1419" s="785" t="s">
        <v>629</v>
      </c>
      <c r="K1419" s="785" t="s">
        <v>4926</v>
      </c>
      <c r="L1419" s="785" t="s">
        <v>4927</v>
      </c>
      <c r="M1419" s="785"/>
      <c r="N1419" s="785"/>
      <c r="O1419" s="785"/>
      <c r="P1419" s="787">
        <v>35.301107000000002</v>
      </c>
      <c r="Q1419" s="787">
        <v>0.43091000000000002</v>
      </c>
      <c r="R1419" s="785" t="s">
        <v>893</v>
      </c>
      <c r="S1419" s="785" t="s">
        <v>894</v>
      </c>
      <c r="T1419" s="785" t="s">
        <v>894</v>
      </c>
      <c r="U1419" s="785" t="s">
        <v>3912</v>
      </c>
      <c r="V1419" s="785" t="s">
        <v>2855</v>
      </c>
      <c r="W1419" s="785" t="s">
        <v>2982</v>
      </c>
      <c r="X1419" s="785" t="s">
        <v>2982</v>
      </c>
      <c r="Y1419" s="615" t="str">
        <f t="shared" si="22"/>
        <v>Ambrose Koech</v>
      </c>
      <c r="Z1419" s="785" t="s">
        <v>4928</v>
      </c>
      <c r="AA1419" s="785" t="s">
        <v>4314</v>
      </c>
      <c r="AB1419" s="785" t="s">
        <v>2605</v>
      </c>
      <c r="AC1419" s="785" t="s">
        <v>2606</v>
      </c>
      <c r="AD1419" s="786">
        <v>43799</v>
      </c>
    </row>
    <row r="1420" spans="1:30" ht="15.75">
      <c r="A1420" s="785" t="s">
        <v>4301</v>
      </c>
      <c r="B1420" s="785" t="s">
        <v>16896</v>
      </c>
      <c r="C1420" s="785" t="s">
        <v>4303</v>
      </c>
      <c r="D1420" s="785" t="s">
        <v>2599</v>
      </c>
      <c r="E1420" s="785" t="s">
        <v>5837</v>
      </c>
      <c r="F1420" s="786">
        <v>43603</v>
      </c>
      <c r="G1420" s="785" t="s">
        <v>4819</v>
      </c>
      <c r="H1420" s="786">
        <v>43799</v>
      </c>
      <c r="I1420" s="785" t="s">
        <v>16897</v>
      </c>
      <c r="J1420" s="785" t="s">
        <v>629</v>
      </c>
      <c r="K1420" s="785" t="s">
        <v>2612</v>
      </c>
      <c r="L1420" s="785" t="s">
        <v>16898</v>
      </c>
      <c r="M1420" s="785"/>
      <c r="N1420" s="785"/>
      <c r="O1420" s="785"/>
      <c r="P1420" s="787">
        <v>36.998092999999997</v>
      </c>
      <c r="Q1420" s="787">
        <v>-1.0114920000000001</v>
      </c>
      <c r="R1420" s="785" t="s">
        <v>821</v>
      </c>
      <c r="S1420" s="785" t="s">
        <v>2701</v>
      </c>
      <c r="T1420" s="785" t="s">
        <v>2869</v>
      </c>
      <c r="U1420" s="785" t="s">
        <v>8510</v>
      </c>
      <c r="V1420" s="785" t="s">
        <v>3004</v>
      </c>
      <c r="W1420" s="785" t="s">
        <v>3144</v>
      </c>
      <c r="X1420" s="785" t="s">
        <v>3144</v>
      </c>
      <c r="Y1420" s="615" t="str">
        <f t="shared" si="22"/>
        <v>Loise Gathoni Murigu</v>
      </c>
      <c r="Z1420" s="785" t="s">
        <v>16899</v>
      </c>
      <c r="AA1420" s="785" t="s">
        <v>4314</v>
      </c>
      <c r="AB1420" s="785" t="s">
        <v>2683</v>
      </c>
      <c r="AC1420" s="785" t="s">
        <v>2606</v>
      </c>
      <c r="AD1420" s="786">
        <v>43815</v>
      </c>
    </row>
    <row r="1421" spans="1:30" ht="15.75">
      <c r="A1421" s="785" t="s">
        <v>4301</v>
      </c>
      <c r="B1421" s="785" t="s">
        <v>13776</v>
      </c>
      <c r="C1421" s="785" t="s">
        <v>4303</v>
      </c>
      <c r="D1421" s="785" t="s">
        <v>2599</v>
      </c>
      <c r="E1421" s="785" t="s">
        <v>13777</v>
      </c>
      <c r="F1421" s="786">
        <v>43696</v>
      </c>
      <c r="G1421" s="785" t="s">
        <v>13778</v>
      </c>
      <c r="H1421" s="786">
        <v>43798</v>
      </c>
      <c r="I1421" s="785" t="s">
        <v>13779</v>
      </c>
      <c r="J1421" s="785" t="s">
        <v>627</v>
      </c>
      <c r="K1421" s="785" t="s">
        <v>13780</v>
      </c>
      <c r="L1421" s="785" t="s">
        <v>13781</v>
      </c>
      <c r="M1421" s="785"/>
      <c r="N1421" s="785"/>
      <c r="O1421" s="785"/>
      <c r="P1421" s="787">
        <v>34.963982999999999</v>
      </c>
      <c r="Q1421" s="787">
        <v>-0.63259200000000004</v>
      </c>
      <c r="R1421" s="785" t="s">
        <v>843</v>
      </c>
      <c r="S1421" s="785" t="s">
        <v>843</v>
      </c>
      <c r="T1421" s="785" t="s">
        <v>845</v>
      </c>
      <c r="U1421" s="785" t="s">
        <v>13782</v>
      </c>
      <c r="V1421" s="785" t="s">
        <v>3004</v>
      </c>
      <c r="W1421" s="785" t="s">
        <v>3276</v>
      </c>
      <c r="X1421" s="785" t="s">
        <v>2754</v>
      </c>
      <c r="Y1421" s="615" t="str">
        <f t="shared" si="22"/>
        <v>Joel Nyambane Moigare</v>
      </c>
      <c r="Z1421" s="785" t="s">
        <v>13448</v>
      </c>
      <c r="AA1421" s="785" t="s">
        <v>4349</v>
      </c>
      <c r="AB1421" s="785" t="s">
        <v>2683</v>
      </c>
      <c r="AC1421" s="785" t="s">
        <v>2606</v>
      </c>
      <c r="AD1421" s="786">
        <v>43871</v>
      </c>
    </row>
    <row r="1422" spans="1:30" ht="15.75">
      <c r="A1422" s="785" t="s">
        <v>4301</v>
      </c>
      <c r="B1422" s="785" t="s">
        <v>8114</v>
      </c>
      <c r="C1422" s="785" t="s">
        <v>4303</v>
      </c>
      <c r="D1422" s="785" t="s">
        <v>2599</v>
      </c>
      <c r="E1422" s="785" t="s">
        <v>6994</v>
      </c>
      <c r="F1422" s="786">
        <v>43771</v>
      </c>
      <c r="G1422" s="785" t="s">
        <v>8115</v>
      </c>
      <c r="H1422" s="786">
        <v>43797</v>
      </c>
      <c r="I1422" s="785" t="s">
        <v>8116</v>
      </c>
      <c r="J1422" s="785" t="s">
        <v>627</v>
      </c>
      <c r="K1422" s="785" t="s">
        <v>8117</v>
      </c>
      <c r="L1422" s="785" t="s">
        <v>8118</v>
      </c>
      <c r="M1422" s="785"/>
      <c r="N1422" s="785"/>
      <c r="O1422" s="785"/>
      <c r="P1422" s="787">
        <v>37.599575000000002</v>
      </c>
      <c r="Q1422" s="787">
        <v>-8.6532999999999999E-2</v>
      </c>
      <c r="R1422" s="785" t="s">
        <v>1104</v>
      </c>
      <c r="S1422" s="785" t="s">
        <v>2643</v>
      </c>
      <c r="T1422" s="785" t="s">
        <v>7683</v>
      </c>
      <c r="U1422" s="785" t="s">
        <v>3494</v>
      </c>
      <c r="V1422" s="785" t="s">
        <v>2855</v>
      </c>
      <c r="W1422" s="785" t="s">
        <v>8017</v>
      </c>
      <c r="X1422" s="785" t="s">
        <v>8018</v>
      </c>
      <c r="Y1422" s="615" t="str">
        <f t="shared" si="22"/>
        <v>Eric Munene</v>
      </c>
      <c r="Z1422" s="785" t="s">
        <v>8019</v>
      </c>
      <c r="AA1422" s="785" t="s">
        <v>4314</v>
      </c>
      <c r="AB1422" s="785" t="s">
        <v>2683</v>
      </c>
      <c r="AC1422" s="785" t="s">
        <v>2606</v>
      </c>
      <c r="AD1422" s="786">
        <v>43809</v>
      </c>
    </row>
    <row r="1423" spans="1:30" ht="15.75">
      <c r="A1423" s="785" t="s">
        <v>4301</v>
      </c>
      <c r="B1423" s="785" t="s">
        <v>13544</v>
      </c>
      <c r="C1423" s="785" t="s">
        <v>4303</v>
      </c>
      <c r="D1423" s="785" t="s">
        <v>2599</v>
      </c>
      <c r="E1423" s="785" t="s">
        <v>8714</v>
      </c>
      <c r="F1423" s="786">
        <v>43707</v>
      </c>
      <c r="G1423" s="785" t="s">
        <v>8115</v>
      </c>
      <c r="H1423" s="786">
        <v>43797</v>
      </c>
      <c r="I1423" s="785" t="s">
        <v>13545</v>
      </c>
      <c r="J1423" s="785" t="s">
        <v>627</v>
      </c>
      <c r="K1423" s="785" t="s">
        <v>13546</v>
      </c>
      <c r="L1423" s="785" t="s">
        <v>13547</v>
      </c>
      <c r="M1423" s="785"/>
      <c r="N1423" s="785"/>
      <c r="O1423" s="785"/>
      <c r="P1423" s="787">
        <v>34.920188000000003</v>
      </c>
      <c r="Q1423" s="787">
        <v>-0.53453499999999998</v>
      </c>
      <c r="R1423" s="785" t="s">
        <v>843</v>
      </c>
      <c r="S1423" s="785" t="s">
        <v>843</v>
      </c>
      <c r="T1423" s="785" t="s">
        <v>13542</v>
      </c>
      <c r="U1423" s="785" t="s">
        <v>13548</v>
      </c>
      <c r="V1423" s="785" t="s">
        <v>2673</v>
      </c>
      <c r="W1423" s="785" t="s">
        <v>3276</v>
      </c>
      <c r="X1423" s="785" t="s">
        <v>2754</v>
      </c>
      <c r="Y1423" s="615" t="str">
        <f t="shared" si="22"/>
        <v>Joel Nyambane Moigare</v>
      </c>
      <c r="Z1423" s="785" t="s">
        <v>13549</v>
      </c>
      <c r="AA1423" s="785" t="s">
        <v>4349</v>
      </c>
      <c r="AB1423" s="785" t="s">
        <v>2683</v>
      </c>
      <c r="AC1423" s="785" t="s">
        <v>2606</v>
      </c>
      <c r="AD1423" s="786">
        <v>43799</v>
      </c>
    </row>
    <row r="1424" spans="1:30" ht="15.75">
      <c r="A1424" s="785" t="s">
        <v>4301</v>
      </c>
      <c r="B1424" s="785" t="s">
        <v>32876</v>
      </c>
      <c r="C1424" s="785" t="s">
        <v>4379</v>
      </c>
      <c r="D1424" s="785" t="s">
        <v>2598</v>
      </c>
      <c r="E1424" s="785" t="s">
        <v>7185</v>
      </c>
      <c r="F1424" s="786">
        <v>43792</v>
      </c>
      <c r="G1424" s="785" t="s">
        <v>8115</v>
      </c>
      <c r="H1424" s="786">
        <v>43797</v>
      </c>
      <c r="I1424" s="785" t="s">
        <v>32877</v>
      </c>
      <c r="J1424" s="785" t="s">
        <v>629</v>
      </c>
      <c r="K1424" s="785" t="s">
        <v>32878</v>
      </c>
      <c r="L1424" s="785" t="s">
        <v>32879</v>
      </c>
      <c r="M1424" s="785"/>
      <c r="N1424" s="785"/>
      <c r="O1424" s="785"/>
      <c r="P1424" s="787">
        <v>36.733828000000003</v>
      </c>
      <c r="Q1424" s="787">
        <v>-1.0783579999999999</v>
      </c>
      <c r="R1424" s="785" t="s">
        <v>821</v>
      </c>
      <c r="S1424" s="785" t="s">
        <v>871</v>
      </c>
      <c r="T1424" s="785" t="s">
        <v>871</v>
      </c>
      <c r="U1424" s="785" t="s">
        <v>3173</v>
      </c>
      <c r="V1424" s="785">
        <v>12</v>
      </c>
      <c r="W1424" s="785" t="s">
        <v>2615</v>
      </c>
      <c r="X1424" s="785"/>
      <c r="Y1424" s="615" t="str">
        <f t="shared" si="22"/>
        <v>Takamoto Biogas</v>
      </c>
      <c r="Z1424" s="785" t="s">
        <v>2599</v>
      </c>
      <c r="AA1424" s="785" t="s">
        <v>5464</v>
      </c>
      <c r="AB1424" s="785" t="s">
        <v>2876</v>
      </c>
      <c r="AC1424" s="785" t="s">
        <v>2606</v>
      </c>
      <c r="AD1424" s="786">
        <v>43802</v>
      </c>
    </row>
    <row r="1425" spans="1:30" ht="15.75">
      <c r="A1425" s="785" t="s">
        <v>4301</v>
      </c>
      <c r="B1425" s="785" t="s">
        <v>13065</v>
      </c>
      <c r="C1425" s="785" t="s">
        <v>4379</v>
      </c>
      <c r="D1425" s="785" t="s">
        <v>2598</v>
      </c>
      <c r="E1425" s="785" t="s">
        <v>12754</v>
      </c>
      <c r="F1425" s="786">
        <v>43796</v>
      </c>
      <c r="G1425" s="785" t="s">
        <v>12754</v>
      </c>
      <c r="H1425" s="786">
        <v>43796</v>
      </c>
      <c r="I1425" s="785" t="s">
        <v>13066</v>
      </c>
      <c r="J1425" s="785" t="s">
        <v>627</v>
      </c>
      <c r="K1425" s="785" t="s">
        <v>13067</v>
      </c>
      <c r="L1425" s="785" t="s">
        <v>13068</v>
      </c>
      <c r="M1425" s="785"/>
      <c r="N1425" s="785"/>
      <c r="O1425" s="785"/>
      <c r="P1425" s="787">
        <v>36.784664999999997</v>
      </c>
      <c r="Q1425" s="787">
        <v>-1.060845</v>
      </c>
      <c r="R1425" s="785" t="s">
        <v>821</v>
      </c>
      <c r="S1425" s="785" t="s">
        <v>871</v>
      </c>
      <c r="T1425" s="785" t="s">
        <v>871</v>
      </c>
      <c r="U1425" s="785" t="s">
        <v>3001</v>
      </c>
      <c r="V1425" s="785" t="s">
        <v>3004</v>
      </c>
      <c r="W1425" s="785" t="s">
        <v>2615</v>
      </c>
      <c r="X1425" s="785" t="s">
        <v>12807</v>
      </c>
      <c r="Y1425" s="615" t="str">
        <f t="shared" si="22"/>
        <v>James Nganga  Njoroge</v>
      </c>
      <c r="Z1425" s="785" t="s">
        <v>12798</v>
      </c>
      <c r="AA1425" s="785" t="s">
        <v>5464</v>
      </c>
      <c r="AB1425" s="785" t="s">
        <v>3686</v>
      </c>
      <c r="AC1425" s="785" t="s">
        <v>2617</v>
      </c>
      <c r="AD1425" s="786">
        <v>43823</v>
      </c>
    </row>
    <row r="1426" spans="1:30" ht="15.75">
      <c r="A1426" s="785" t="s">
        <v>4301</v>
      </c>
      <c r="B1426" s="785" t="s">
        <v>20967</v>
      </c>
      <c r="C1426" s="785" t="s">
        <v>4303</v>
      </c>
      <c r="D1426" s="785" t="s">
        <v>2599</v>
      </c>
      <c r="E1426" s="785" t="s">
        <v>8251</v>
      </c>
      <c r="F1426" s="786">
        <v>43789</v>
      </c>
      <c r="G1426" s="785" t="s">
        <v>12754</v>
      </c>
      <c r="H1426" s="786">
        <v>43796</v>
      </c>
      <c r="I1426" s="785" t="s">
        <v>20968</v>
      </c>
      <c r="J1426" s="785" t="s">
        <v>629</v>
      </c>
      <c r="K1426" s="785" t="s">
        <v>2612</v>
      </c>
      <c r="L1426" s="785" t="s">
        <v>20969</v>
      </c>
      <c r="M1426" s="785"/>
      <c r="N1426" s="785"/>
      <c r="O1426" s="785"/>
      <c r="P1426" s="787">
        <v>36.565175000000004</v>
      </c>
      <c r="Q1426" s="787">
        <v>-0.83267500000000005</v>
      </c>
      <c r="R1426" s="785" t="s">
        <v>1228</v>
      </c>
      <c r="S1426" s="785" t="s">
        <v>2633</v>
      </c>
      <c r="T1426" s="785" t="s">
        <v>20970</v>
      </c>
      <c r="U1426" s="785" t="s">
        <v>20971</v>
      </c>
      <c r="V1426" s="785">
        <v>9</v>
      </c>
      <c r="W1426" s="785" t="s">
        <v>2608</v>
      </c>
      <c r="X1426" s="785" t="s">
        <v>2664</v>
      </c>
      <c r="Y1426" s="615" t="str">
        <f t="shared" si="22"/>
        <v>Robert</v>
      </c>
      <c r="Z1426" s="785" t="s">
        <v>20830</v>
      </c>
      <c r="AA1426" s="785" t="s">
        <v>5464</v>
      </c>
      <c r="AB1426" s="785" t="s">
        <v>2609</v>
      </c>
      <c r="AC1426" s="785" t="s">
        <v>2610</v>
      </c>
      <c r="AD1426" s="786">
        <v>43798</v>
      </c>
    </row>
    <row r="1427" spans="1:30" ht="15.75">
      <c r="A1427" s="785" t="s">
        <v>4301</v>
      </c>
      <c r="B1427" s="785" t="s">
        <v>13985</v>
      </c>
      <c r="C1427" s="785" t="s">
        <v>4303</v>
      </c>
      <c r="D1427" s="785" t="s">
        <v>2599</v>
      </c>
      <c r="E1427" s="785" t="s">
        <v>5147</v>
      </c>
      <c r="F1427" s="786">
        <v>43719</v>
      </c>
      <c r="G1427" s="785" t="s">
        <v>13986</v>
      </c>
      <c r="H1427" s="786">
        <v>43795</v>
      </c>
      <c r="I1427" s="785" t="s">
        <v>13987</v>
      </c>
      <c r="J1427" s="785" t="s">
        <v>627</v>
      </c>
      <c r="K1427" s="785" t="s">
        <v>13988</v>
      </c>
      <c r="L1427" s="785" t="s">
        <v>13989</v>
      </c>
      <c r="M1427" s="785"/>
      <c r="N1427" s="785"/>
      <c r="O1427" s="785"/>
      <c r="P1427" s="787">
        <v>35.295262000000001</v>
      </c>
      <c r="Q1427" s="787">
        <v>3.3071999999999997E-2</v>
      </c>
      <c r="R1427" s="785" t="s">
        <v>916</v>
      </c>
      <c r="S1427" s="785" t="s">
        <v>3061</v>
      </c>
      <c r="T1427" s="785" t="s">
        <v>4691</v>
      </c>
      <c r="U1427" s="785" t="s">
        <v>13990</v>
      </c>
      <c r="V1427" s="785" t="s">
        <v>2673</v>
      </c>
      <c r="W1427" s="785" t="s">
        <v>4693</v>
      </c>
      <c r="X1427" s="785" t="s">
        <v>4693</v>
      </c>
      <c r="Y1427" s="615" t="str">
        <f t="shared" si="22"/>
        <v>John Bett</v>
      </c>
      <c r="Z1427" s="785" t="s">
        <v>13964</v>
      </c>
      <c r="AA1427" s="785" t="s">
        <v>4314</v>
      </c>
      <c r="AB1427" s="785" t="s">
        <v>2683</v>
      </c>
      <c r="AC1427" s="785" t="s">
        <v>2606</v>
      </c>
      <c r="AD1427" s="786">
        <v>43796</v>
      </c>
    </row>
    <row r="1428" spans="1:30" ht="15.75">
      <c r="A1428" s="785" t="s">
        <v>4301</v>
      </c>
      <c r="B1428" s="785" t="s">
        <v>6993</v>
      </c>
      <c r="C1428" s="785" t="s">
        <v>4303</v>
      </c>
      <c r="D1428" s="785" t="s">
        <v>2599</v>
      </c>
      <c r="E1428" s="785" t="s">
        <v>6994</v>
      </c>
      <c r="F1428" s="786">
        <v>43771</v>
      </c>
      <c r="G1428" s="785" t="s">
        <v>6995</v>
      </c>
      <c r="H1428" s="786">
        <v>43794</v>
      </c>
      <c r="I1428" s="785" t="s">
        <v>6996</v>
      </c>
      <c r="J1428" s="785" t="s">
        <v>627</v>
      </c>
      <c r="K1428" s="785" t="s">
        <v>2612</v>
      </c>
      <c r="L1428" s="785" t="s">
        <v>6997</v>
      </c>
      <c r="M1428" s="785"/>
      <c r="N1428" s="785"/>
      <c r="O1428" s="785"/>
      <c r="P1428" s="787">
        <v>35.265065</v>
      </c>
      <c r="Q1428" s="787">
        <v>0.57945800000000003</v>
      </c>
      <c r="R1428" s="785" t="s">
        <v>893</v>
      </c>
      <c r="S1428" s="785" t="s">
        <v>1117</v>
      </c>
      <c r="T1428" s="785" t="s">
        <v>1117</v>
      </c>
      <c r="U1428" s="785" t="s">
        <v>3980</v>
      </c>
      <c r="V1428" s="785">
        <v>12</v>
      </c>
      <c r="W1428" s="785" t="s">
        <v>3239</v>
      </c>
      <c r="X1428" s="785" t="s">
        <v>3239</v>
      </c>
      <c r="Y1428" s="615" t="str">
        <f t="shared" si="22"/>
        <v>Daniel Bartilol</v>
      </c>
      <c r="Z1428" s="785" t="s">
        <v>6998</v>
      </c>
      <c r="AA1428" s="785" t="s">
        <v>4314</v>
      </c>
      <c r="AB1428" s="785" t="s">
        <v>2605</v>
      </c>
      <c r="AC1428" s="785" t="s">
        <v>2606</v>
      </c>
      <c r="AD1428" s="786">
        <v>43794</v>
      </c>
    </row>
    <row r="1429" spans="1:30" ht="15.75">
      <c r="A1429" s="785" t="s">
        <v>4301</v>
      </c>
      <c r="B1429" s="785" t="s">
        <v>13981</v>
      </c>
      <c r="C1429" s="785" t="s">
        <v>4303</v>
      </c>
      <c r="D1429" s="785" t="s">
        <v>2599</v>
      </c>
      <c r="E1429" s="785" t="s">
        <v>12668</v>
      </c>
      <c r="F1429" s="786">
        <v>43723</v>
      </c>
      <c r="G1429" s="785" t="s">
        <v>6995</v>
      </c>
      <c r="H1429" s="786">
        <v>43794</v>
      </c>
      <c r="I1429" s="785" t="s">
        <v>13982</v>
      </c>
      <c r="J1429" s="785" t="s">
        <v>627</v>
      </c>
      <c r="K1429" s="785" t="s">
        <v>13983</v>
      </c>
      <c r="L1429" s="785" t="s">
        <v>13984</v>
      </c>
      <c r="M1429" s="785"/>
      <c r="N1429" s="785"/>
      <c r="O1429" s="785"/>
      <c r="P1429" s="787">
        <v>35.149233000000002</v>
      </c>
      <c r="Q1429" s="787">
        <v>0.318608</v>
      </c>
      <c r="R1429" s="785" t="s">
        <v>916</v>
      </c>
      <c r="S1429" s="785" t="s">
        <v>917</v>
      </c>
      <c r="T1429" s="785" t="s">
        <v>4369</v>
      </c>
      <c r="U1429" s="785" t="s">
        <v>13379</v>
      </c>
      <c r="V1429" s="785" t="s">
        <v>2673</v>
      </c>
      <c r="W1429" s="785" t="s">
        <v>4693</v>
      </c>
      <c r="X1429" s="785" t="s">
        <v>4693</v>
      </c>
      <c r="Y1429" s="615" t="str">
        <f t="shared" si="22"/>
        <v>John Bett</v>
      </c>
      <c r="Z1429" s="785" t="s">
        <v>13964</v>
      </c>
      <c r="AA1429" s="785" t="s">
        <v>4314</v>
      </c>
      <c r="AB1429" s="785" t="s">
        <v>2683</v>
      </c>
      <c r="AC1429" s="785" t="s">
        <v>2606</v>
      </c>
      <c r="AD1429" s="786">
        <v>43795</v>
      </c>
    </row>
    <row r="1430" spans="1:30" ht="15.75">
      <c r="A1430" s="785" t="s">
        <v>4301</v>
      </c>
      <c r="B1430" s="785" t="s">
        <v>7183</v>
      </c>
      <c r="C1430" s="785" t="s">
        <v>4303</v>
      </c>
      <c r="D1430" s="785" t="s">
        <v>2599</v>
      </c>
      <c r="E1430" s="785" t="s">
        <v>7184</v>
      </c>
      <c r="F1430" s="786">
        <v>43761</v>
      </c>
      <c r="G1430" s="785" t="s">
        <v>7185</v>
      </c>
      <c r="H1430" s="786">
        <v>43792</v>
      </c>
      <c r="I1430" s="785" t="s">
        <v>7186</v>
      </c>
      <c r="J1430" s="785" t="s">
        <v>629</v>
      </c>
      <c r="K1430" s="785" t="s">
        <v>2612</v>
      </c>
      <c r="L1430" s="785" t="s">
        <v>7187</v>
      </c>
      <c r="M1430" s="785"/>
      <c r="N1430" s="785"/>
      <c r="O1430" s="785"/>
      <c r="P1430" s="787">
        <v>37.475687000000001</v>
      </c>
      <c r="Q1430" s="787">
        <v>-0.55149000000000004</v>
      </c>
      <c r="R1430" s="785" t="s">
        <v>1089</v>
      </c>
      <c r="S1430" s="785" t="s">
        <v>1164</v>
      </c>
      <c r="T1430" s="785" t="s">
        <v>7188</v>
      </c>
      <c r="U1430" s="785" t="s">
        <v>7189</v>
      </c>
      <c r="V1430" s="785" t="s">
        <v>2855</v>
      </c>
      <c r="W1430" s="785" t="s">
        <v>2652</v>
      </c>
      <c r="X1430" s="785" t="s">
        <v>2732</v>
      </c>
      <c r="Y1430" s="615" t="str">
        <f t="shared" si="22"/>
        <v>David Chege Wangui</v>
      </c>
      <c r="Z1430" s="785" t="s">
        <v>2599</v>
      </c>
      <c r="AA1430" s="785" t="s">
        <v>4314</v>
      </c>
      <c r="AB1430" s="785" t="s">
        <v>2683</v>
      </c>
      <c r="AC1430" s="785" t="s">
        <v>2606</v>
      </c>
      <c r="AD1430" s="786">
        <v>43793</v>
      </c>
    </row>
    <row r="1431" spans="1:30" ht="15.75">
      <c r="A1431" s="785" t="s">
        <v>4301</v>
      </c>
      <c r="B1431" s="785" t="s">
        <v>13200</v>
      </c>
      <c r="C1431" s="785" t="s">
        <v>4379</v>
      </c>
      <c r="D1431" s="785" t="s">
        <v>2598</v>
      </c>
      <c r="E1431" s="785" t="s">
        <v>4873</v>
      </c>
      <c r="F1431" s="786">
        <v>43378</v>
      </c>
      <c r="G1431" s="785" t="s">
        <v>7185</v>
      </c>
      <c r="H1431" s="786">
        <v>43792</v>
      </c>
      <c r="I1431" s="785" t="s">
        <v>13201</v>
      </c>
      <c r="J1431" s="785" t="s">
        <v>629</v>
      </c>
      <c r="K1431" s="785" t="s">
        <v>2612</v>
      </c>
      <c r="L1431" s="785" t="s">
        <v>13202</v>
      </c>
      <c r="M1431" s="785"/>
      <c r="N1431" s="785"/>
      <c r="O1431" s="785"/>
      <c r="P1431" s="787">
        <v>35.695072000000003</v>
      </c>
      <c r="Q1431" s="787">
        <v>-0.52019300000000002</v>
      </c>
      <c r="R1431" s="785" t="s">
        <v>695</v>
      </c>
      <c r="S1431" s="785" t="s">
        <v>2766</v>
      </c>
      <c r="T1431" s="785" t="s">
        <v>7005</v>
      </c>
      <c r="U1431" s="785" t="s">
        <v>3237</v>
      </c>
      <c r="V1431" s="785" t="s">
        <v>2673</v>
      </c>
      <c r="W1431" s="785" t="s">
        <v>13203</v>
      </c>
      <c r="X1431" s="785" t="s">
        <v>13203</v>
      </c>
      <c r="Y1431" s="615" t="str">
        <f t="shared" si="22"/>
        <v>Januaries Kaloki</v>
      </c>
      <c r="Z1431" s="785" t="s">
        <v>13204</v>
      </c>
      <c r="AA1431" s="785" t="s">
        <v>4314</v>
      </c>
      <c r="AB1431" s="785" t="s">
        <v>2605</v>
      </c>
      <c r="AC1431" s="785" t="s">
        <v>2606</v>
      </c>
      <c r="AD1431" s="786">
        <v>43867</v>
      </c>
    </row>
    <row r="1432" spans="1:30" ht="15.75">
      <c r="A1432" s="785" t="s">
        <v>4301</v>
      </c>
      <c r="B1432" s="785" t="s">
        <v>30199</v>
      </c>
      <c r="C1432" s="785" t="s">
        <v>4303</v>
      </c>
      <c r="D1432" s="785" t="s">
        <v>2599</v>
      </c>
      <c r="E1432" s="785" t="s">
        <v>6498</v>
      </c>
      <c r="F1432" s="786">
        <v>43728</v>
      </c>
      <c r="G1432" s="785" t="s">
        <v>7185</v>
      </c>
      <c r="H1432" s="786">
        <v>43792</v>
      </c>
      <c r="I1432" s="785" t="s">
        <v>30200</v>
      </c>
      <c r="J1432" s="785" t="s">
        <v>627</v>
      </c>
      <c r="K1432" s="785" t="s">
        <v>30201</v>
      </c>
      <c r="L1432" s="785" t="s">
        <v>30202</v>
      </c>
      <c r="M1432" s="785"/>
      <c r="N1432" s="785"/>
      <c r="O1432" s="785"/>
      <c r="P1432" s="787">
        <v>36.646045000000001</v>
      </c>
      <c r="Q1432" s="787">
        <v>-1.3494349999999999</v>
      </c>
      <c r="R1432" s="785" t="s">
        <v>1325</v>
      </c>
      <c r="S1432" s="785" t="s">
        <v>3127</v>
      </c>
      <c r="T1432" s="785" t="s">
        <v>2861</v>
      </c>
      <c r="U1432" s="785" t="s">
        <v>3820</v>
      </c>
      <c r="V1432" s="785">
        <v>8</v>
      </c>
      <c r="W1432" s="785" t="s">
        <v>3497</v>
      </c>
      <c r="X1432" s="785"/>
      <c r="Y1432" s="615" t="str">
        <f t="shared" si="22"/>
        <v>Cides Ltd</v>
      </c>
      <c r="Z1432" s="785" t="s">
        <v>2599</v>
      </c>
      <c r="AA1432" s="785" t="s">
        <v>4349</v>
      </c>
      <c r="AB1432" s="785" t="s">
        <v>2605</v>
      </c>
      <c r="AC1432" s="785" t="s">
        <v>2606</v>
      </c>
      <c r="AD1432" s="786">
        <v>43794</v>
      </c>
    </row>
    <row r="1433" spans="1:30" ht="15.75">
      <c r="A1433" s="785" t="s">
        <v>4301</v>
      </c>
      <c r="B1433" s="785" t="s">
        <v>7516</v>
      </c>
      <c r="C1433" s="785" t="s">
        <v>4303</v>
      </c>
      <c r="D1433" s="785" t="s">
        <v>2599</v>
      </c>
      <c r="E1433" s="785" t="s">
        <v>7517</v>
      </c>
      <c r="F1433" s="786">
        <v>43777</v>
      </c>
      <c r="G1433" s="785" t="s">
        <v>7518</v>
      </c>
      <c r="H1433" s="786">
        <v>43791</v>
      </c>
      <c r="I1433" s="785" t="s">
        <v>7519</v>
      </c>
      <c r="J1433" s="785" t="s">
        <v>627</v>
      </c>
      <c r="K1433" s="785" t="s">
        <v>7520</v>
      </c>
      <c r="L1433" s="785" t="s">
        <v>7521</v>
      </c>
      <c r="M1433" s="785"/>
      <c r="N1433" s="785"/>
      <c r="O1433" s="785" t="s">
        <v>7522</v>
      </c>
      <c r="P1433" s="787">
        <v>36.677517999999999</v>
      </c>
      <c r="Q1433" s="787">
        <v>-1.2611779999999999</v>
      </c>
      <c r="R1433" s="785" t="s">
        <v>821</v>
      </c>
      <c r="S1433" s="785" t="s">
        <v>821</v>
      </c>
      <c r="T1433" s="785" t="s">
        <v>7523</v>
      </c>
      <c r="U1433" s="785" t="s">
        <v>7524</v>
      </c>
      <c r="V1433" s="785" t="s">
        <v>2673</v>
      </c>
      <c r="W1433" s="785" t="s">
        <v>7347</v>
      </c>
      <c r="X1433" s="785" t="s">
        <v>3273</v>
      </c>
      <c r="Y1433" s="615" t="str">
        <f t="shared" si="22"/>
        <v>Edwine Joseph Majale Okinda</v>
      </c>
      <c r="Z1433" s="785" t="s">
        <v>7525</v>
      </c>
      <c r="AA1433" s="785" t="s">
        <v>4314</v>
      </c>
      <c r="AB1433" s="785" t="s">
        <v>2683</v>
      </c>
      <c r="AC1433" s="785" t="s">
        <v>2606</v>
      </c>
      <c r="AD1433" s="786">
        <v>43794</v>
      </c>
    </row>
    <row r="1434" spans="1:30" ht="15.75">
      <c r="A1434" s="785" t="s">
        <v>4301</v>
      </c>
      <c r="B1434" s="785" t="s">
        <v>22385</v>
      </c>
      <c r="C1434" s="785" t="s">
        <v>4303</v>
      </c>
      <c r="D1434" s="785" t="s">
        <v>2599</v>
      </c>
      <c r="E1434" s="785" t="s">
        <v>7518</v>
      </c>
      <c r="F1434" s="786">
        <v>43791</v>
      </c>
      <c r="G1434" s="785" t="s">
        <v>7518</v>
      </c>
      <c r="H1434" s="786">
        <v>43791</v>
      </c>
      <c r="I1434" s="785" t="s">
        <v>22386</v>
      </c>
      <c r="J1434" s="785" t="s">
        <v>629</v>
      </c>
      <c r="K1434" s="785" t="s">
        <v>22387</v>
      </c>
      <c r="L1434" s="785" t="s">
        <v>22388</v>
      </c>
      <c r="M1434" s="785"/>
      <c r="N1434" s="785"/>
      <c r="O1434" s="785"/>
      <c r="P1434" s="787">
        <v>35.041176999999998</v>
      </c>
      <c r="Q1434" s="787">
        <v>-0.67057199999999995</v>
      </c>
      <c r="R1434" s="785" t="s">
        <v>843</v>
      </c>
      <c r="S1434" s="785" t="s">
        <v>3040</v>
      </c>
      <c r="T1434" s="785" t="s">
        <v>3040</v>
      </c>
      <c r="U1434" s="785" t="s">
        <v>22254</v>
      </c>
      <c r="V1434" s="785" t="s">
        <v>3070</v>
      </c>
      <c r="W1434" s="785" t="s">
        <v>22222</v>
      </c>
      <c r="X1434" s="785" t="s">
        <v>3516</v>
      </c>
      <c r="Y1434" s="615" t="str">
        <f t="shared" si="22"/>
        <v>Samuel Manyuna Otiso</v>
      </c>
      <c r="Z1434" s="785" t="s">
        <v>22310</v>
      </c>
      <c r="AA1434" s="785" t="s">
        <v>4349</v>
      </c>
      <c r="AB1434" s="785" t="s">
        <v>2683</v>
      </c>
      <c r="AC1434" s="785" t="s">
        <v>2606</v>
      </c>
      <c r="AD1434" s="786">
        <v>43791</v>
      </c>
    </row>
    <row r="1435" spans="1:30" ht="15.75">
      <c r="A1435" s="785" t="s">
        <v>4301</v>
      </c>
      <c r="B1435" s="785" t="s">
        <v>23323</v>
      </c>
      <c r="C1435" s="785" t="s">
        <v>4303</v>
      </c>
      <c r="D1435" s="785" t="s">
        <v>2599</v>
      </c>
      <c r="E1435" s="785" t="s">
        <v>23324</v>
      </c>
      <c r="F1435" s="786">
        <v>43760</v>
      </c>
      <c r="G1435" s="785" t="s">
        <v>7518</v>
      </c>
      <c r="H1435" s="786">
        <v>43791</v>
      </c>
      <c r="I1435" s="785" t="s">
        <v>23325</v>
      </c>
      <c r="J1435" s="785" t="s">
        <v>629</v>
      </c>
      <c r="K1435" s="785" t="s">
        <v>2612</v>
      </c>
      <c r="L1435" s="785" t="s">
        <v>23326</v>
      </c>
      <c r="M1435" s="785"/>
      <c r="N1435" s="785"/>
      <c r="O1435" s="785"/>
      <c r="P1435" s="787">
        <v>36.364353000000001</v>
      </c>
      <c r="Q1435" s="787">
        <v>0.136155</v>
      </c>
      <c r="R1435" s="785" t="s">
        <v>960</v>
      </c>
      <c r="S1435" s="785" t="s">
        <v>1898</v>
      </c>
      <c r="T1435" s="785" t="s">
        <v>1242</v>
      </c>
      <c r="U1435" s="785" t="s">
        <v>23327</v>
      </c>
      <c r="V1435" s="785" t="s">
        <v>2855</v>
      </c>
      <c r="W1435" s="785" t="s">
        <v>23165</v>
      </c>
      <c r="X1435" s="785" t="s">
        <v>23165</v>
      </c>
      <c r="Y1435" s="615" t="str">
        <f t="shared" si="22"/>
        <v>Simon Kabucho</v>
      </c>
      <c r="Z1435" s="785" t="s">
        <v>23297</v>
      </c>
      <c r="AA1435" s="785" t="s">
        <v>4314</v>
      </c>
      <c r="AB1435" s="785" t="s">
        <v>2683</v>
      </c>
      <c r="AC1435" s="785" t="s">
        <v>2606</v>
      </c>
      <c r="AD1435" s="786">
        <v>43791</v>
      </c>
    </row>
    <row r="1436" spans="1:30" ht="15.75">
      <c r="A1436" s="785" t="s">
        <v>4301</v>
      </c>
      <c r="B1436" s="785" t="s">
        <v>17057</v>
      </c>
      <c r="C1436" s="785" t="s">
        <v>4379</v>
      </c>
      <c r="D1436" s="785" t="s">
        <v>2598</v>
      </c>
      <c r="E1436" s="785" t="s">
        <v>4729</v>
      </c>
      <c r="F1436" s="786">
        <v>43753</v>
      </c>
      <c r="G1436" s="785" t="s">
        <v>12569</v>
      </c>
      <c r="H1436" s="786">
        <v>43790</v>
      </c>
      <c r="I1436" s="785" t="s">
        <v>17058</v>
      </c>
      <c r="J1436" s="785" t="s">
        <v>627</v>
      </c>
      <c r="K1436" s="785" t="s">
        <v>2612</v>
      </c>
      <c r="L1436" s="785" t="s">
        <v>17059</v>
      </c>
      <c r="M1436" s="785"/>
      <c r="N1436" s="785"/>
      <c r="O1436" s="785"/>
      <c r="P1436" s="787">
        <v>35.343592999999998</v>
      </c>
      <c r="Q1436" s="787">
        <v>0.48057699999999998</v>
      </c>
      <c r="R1436" s="785" t="s">
        <v>893</v>
      </c>
      <c r="S1436" s="785" t="s">
        <v>2820</v>
      </c>
      <c r="T1436" s="785" t="s">
        <v>2820</v>
      </c>
      <c r="U1436" s="785" t="s">
        <v>17060</v>
      </c>
      <c r="V1436" s="785">
        <v>10</v>
      </c>
      <c r="W1436" s="785" t="s">
        <v>3116</v>
      </c>
      <c r="X1436" s="785" t="s">
        <v>3116</v>
      </c>
      <c r="Y1436" s="615" t="str">
        <f t="shared" si="22"/>
        <v>Luka Kiprop Maiyo</v>
      </c>
      <c r="Z1436" s="785" t="s">
        <v>17005</v>
      </c>
      <c r="AA1436" s="785" t="s">
        <v>4314</v>
      </c>
      <c r="AB1436" s="785" t="s">
        <v>2605</v>
      </c>
      <c r="AC1436" s="785" t="s">
        <v>2606</v>
      </c>
      <c r="AD1436" s="786">
        <v>43799</v>
      </c>
    </row>
    <row r="1437" spans="1:30" ht="15.75">
      <c r="A1437" s="785" t="s">
        <v>4301</v>
      </c>
      <c r="B1437" s="785" t="s">
        <v>20433</v>
      </c>
      <c r="C1437" s="785" t="s">
        <v>4303</v>
      </c>
      <c r="D1437" s="785" t="s">
        <v>2599</v>
      </c>
      <c r="E1437" s="785" t="s">
        <v>16921</v>
      </c>
      <c r="F1437" s="786">
        <v>43721</v>
      </c>
      <c r="G1437" s="785" t="s">
        <v>12569</v>
      </c>
      <c r="H1437" s="786">
        <v>43790</v>
      </c>
      <c r="I1437" s="785" t="s">
        <v>20434</v>
      </c>
      <c r="J1437" s="785" t="s">
        <v>629</v>
      </c>
      <c r="K1437" s="785" t="s">
        <v>20435</v>
      </c>
      <c r="L1437" s="785" t="s">
        <v>20436</v>
      </c>
      <c r="M1437" s="785"/>
      <c r="N1437" s="785"/>
      <c r="O1437" s="785"/>
      <c r="P1437" s="787">
        <v>35.267746000000002</v>
      </c>
      <c r="Q1437" s="787">
        <v>-0.65557600000000005</v>
      </c>
      <c r="R1437" s="785" t="s">
        <v>1623</v>
      </c>
      <c r="S1437" s="785" t="s">
        <v>1766</v>
      </c>
      <c r="T1437" s="785" t="s">
        <v>20437</v>
      </c>
      <c r="U1437" s="785" t="s">
        <v>20438</v>
      </c>
      <c r="V1437" s="785" t="s">
        <v>3174</v>
      </c>
      <c r="W1437" s="785" t="s">
        <v>2760</v>
      </c>
      <c r="X1437" s="785" t="s">
        <v>2760</v>
      </c>
      <c r="Y1437" s="615" t="str">
        <f t="shared" si="22"/>
        <v>Philip Kurgat</v>
      </c>
      <c r="Z1437" s="785" t="s">
        <v>20309</v>
      </c>
      <c r="AA1437" s="785" t="s">
        <v>4314</v>
      </c>
      <c r="AB1437" s="785" t="s">
        <v>2683</v>
      </c>
      <c r="AC1437" s="785" t="s">
        <v>2606</v>
      </c>
      <c r="AD1437" s="786">
        <v>43790</v>
      </c>
    </row>
    <row r="1438" spans="1:30" ht="15.75">
      <c r="A1438" s="785" t="s">
        <v>4301</v>
      </c>
      <c r="B1438" s="785" t="s">
        <v>8250</v>
      </c>
      <c r="C1438" s="785" t="s">
        <v>4379</v>
      </c>
      <c r="D1438" s="785" t="s">
        <v>2598</v>
      </c>
      <c r="E1438" s="785" t="s">
        <v>7692</v>
      </c>
      <c r="F1438" s="786">
        <v>43758</v>
      </c>
      <c r="G1438" s="785" t="s">
        <v>8251</v>
      </c>
      <c r="H1438" s="786">
        <v>43789</v>
      </c>
      <c r="I1438" s="785" t="s">
        <v>8252</v>
      </c>
      <c r="J1438" s="785" t="s">
        <v>629</v>
      </c>
      <c r="K1438" s="785" t="s">
        <v>8253</v>
      </c>
      <c r="L1438" s="785" t="s">
        <v>8254</v>
      </c>
      <c r="M1438" s="785"/>
      <c r="N1438" s="785"/>
      <c r="O1438" s="785"/>
      <c r="P1438" s="787">
        <v>37.581580000000002</v>
      </c>
      <c r="Q1438" s="787">
        <v>-8.5205000000000003E-2</v>
      </c>
      <c r="R1438" s="785" t="s">
        <v>1104</v>
      </c>
      <c r="S1438" s="785" t="s">
        <v>2643</v>
      </c>
      <c r="T1438" s="785" t="s">
        <v>7683</v>
      </c>
      <c r="U1438" s="785" t="s">
        <v>8255</v>
      </c>
      <c r="V1438" s="785">
        <v>10</v>
      </c>
      <c r="W1438" s="785" t="s">
        <v>8017</v>
      </c>
      <c r="X1438" s="785" t="s">
        <v>8018</v>
      </c>
      <c r="Y1438" s="615" t="str">
        <f t="shared" si="22"/>
        <v>Eric Munene</v>
      </c>
      <c r="Z1438" s="785" t="s">
        <v>8019</v>
      </c>
      <c r="AA1438" s="785" t="s">
        <v>4314</v>
      </c>
      <c r="AB1438" s="785" t="s">
        <v>2683</v>
      </c>
      <c r="AC1438" s="785" t="s">
        <v>2606</v>
      </c>
      <c r="AD1438" s="786">
        <v>43809</v>
      </c>
    </row>
    <row r="1439" spans="1:30" ht="15.75">
      <c r="A1439" s="785" t="s">
        <v>4301</v>
      </c>
      <c r="B1439" s="785" t="s">
        <v>10974</v>
      </c>
      <c r="C1439" s="785" t="s">
        <v>4303</v>
      </c>
      <c r="D1439" s="785" t="s">
        <v>2599</v>
      </c>
      <c r="E1439" s="785" t="s">
        <v>10975</v>
      </c>
      <c r="F1439" s="786">
        <v>43749</v>
      </c>
      <c r="G1439" s="785" t="s">
        <v>8251</v>
      </c>
      <c r="H1439" s="786">
        <v>43789</v>
      </c>
      <c r="I1439" s="785" t="s">
        <v>10976</v>
      </c>
      <c r="J1439" s="785" t="s">
        <v>629</v>
      </c>
      <c r="K1439" s="785" t="s">
        <v>2612</v>
      </c>
      <c r="L1439" s="785" t="s">
        <v>10977</v>
      </c>
      <c r="M1439" s="785"/>
      <c r="N1439" s="785"/>
      <c r="O1439" s="785"/>
      <c r="P1439" s="787">
        <v>36.919314999999997</v>
      </c>
      <c r="Q1439" s="787">
        <v>-0.73618799999999995</v>
      </c>
      <c r="R1439" s="785" t="s">
        <v>1030</v>
      </c>
      <c r="S1439" s="785" t="s">
        <v>3099</v>
      </c>
      <c r="T1439" s="785" t="s">
        <v>3509</v>
      </c>
      <c r="U1439" s="785" t="s">
        <v>10978</v>
      </c>
      <c r="V1439" s="785" t="s">
        <v>2855</v>
      </c>
      <c r="W1439" s="785" t="s">
        <v>3461</v>
      </c>
      <c r="X1439" s="785" t="s">
        <v>3461</v>
      </c>
      <c r="Y1439" s="615" t="str">
        <f t="shared" si="22"/>
        <v>Gilbert Mwangi Gitau</v>
      </c>
      <c r="Z1439" s="785" t="s">
        <v>10979</v>
      </c>
      <c r="AA1439" s="785" t="s">
        <v>4314</v>
      </c>
      <c r="AB1439" s="785" t="s">
        <v>2605</v>
      </c>
      <c r="AC1439" s="785" t="s">
        <v>2606</v>
      </c>
      <c r="AD1439" s="786">
        <v>43796</v>
      </c>
    </row>
    <row r="1440" spans="1:30" ht="15.75">
      <c r="A1440" s="785" t="s">
        <v>4301</v>
      </c>
      <c r="B1440" s="785" t="s">
        <v>16841</v>
      </c>
      <c r="C1440" s="785" t="s">
        <v>4303</v>
      </c>
      <c r="D1440" s="785" t="s">
        <v>2599</v>
      </c>
      <c r="E1440" s="785" t="s">
        <v>7884</v>
      </c>
      <c r="F1440" s="786">
        <v>43768</v>
      </c>
      <c r="G1440" s="785" t="s">
        <v>8251</v>
      </c>
      <c r="H1440" s="786">
        <v>43789</v>
      </c>
      <c r="I1440" s="785" t="s">
        <v>16842</v>
      </c>
      <c r="J1440" s="785" t="s">
        <v>627</v>
      </c>
      <c r="K1440" s="785" t="s">
        <v>2612</v>
      </c>
      <c r="L1440" s="785" t="s">
        <v>16843</v>
      </c>
      <c r="M1440" s="785"/>
      <c r="N1440" s="785"/>
      <c r="O1440" s="785"/>
      <c r="P1440" s="787">
        <v>35.569991999999999</v>
      </c>
      <c r="Q1440" s="787">
        <v>0.35902699999999999</v>
      </c>
      <c r="R1440" s="785" t="s">
        <v>974</v>
      </c>
      <c r="S1440" s="785" t="s">
        <v>3115</v>
      </c>
      <c r="T1440" s="785" t="s">
        <v>3115</v>
      </c>
      <c r="U1440" s="785" t="s">
        <v>3953</v>
      </c>
      <c r="V1440" s="785" t="s">
        <v>3070</v>
      </c>
      <c r="W1440" s="785" t="s">
        <v>3497</v>
      </c>
      <c r="X1440" s="785" t="s">
        <v>3226</v>
      </c>
      <c r="Y1440" s="615" t="str">
        <f t="shared" si="22"/>
        <v>Lilian Lelei</v>
      </c>
      <c r="Z1440" s="785" t="s">
        <v>16844</v>
      </c>
      <c r="AA1440" s="785" t="s">
        <v>4349</v>
      </c>
      <c r="AB1440" s="785" t="s">
        <v>2605</v>
      </c>
      <c r="AC1440" s="785" t="s">
        <v>2606</v>
      </c>
      <c r="AD1440" s="786">
        <v>43799</v>
      </c>
    </row>
    <row r="1441" spans="1:30" ht="15.75">
      <c r="A1441" s="785" t="s">
        <v>4301</v>
      </c>
      <c r="B1441" s="785" t="s">
        <v>17871</v>
      </c>
      <c r="C1441" s="785" t="s">
        <v>4303</v>
      </c>
      <c r="D1441" s="785" t="s">
        <v>2599</v>
      </c>
      <c r="E1441" s="785" t="s">
        <v>7184</v>
      </c>
      <c r="F1441" s="786">
        <v>43761</v>
      </c>
      <c r="G1441" s="785" t="s">
        <v>8251</v>
      </c>
      <c r="H1441" s="786">
        <v>43789</v>
      </c>
      <c r="I1441" s="785" t="s">
        <v>17872</v>
      </c>
      <c r="J1441" s="785" t="s">
        <v>627</v>
      </c>
      <c r="K1441" s="785" t="s">
        <v>2612</v>
      </c>
      <c r="L1441" s="785" t="s">
        <v>17873</v>
      </c>
      <c r="M1441" s="785"/>
      <c r="N1441" s="785"/>
      <c r="O1441" s="785"/>
      <c r="P1441" s="787">
        <v>36.766503</v>
      </c>
      <c r="Q1441" s="787">
        <v>-1.0963769999999999</v>
      </c>
      <c r="R1441" s="785" t="s">
        <v>821</v>
      </c>
      <c r="S1441" s="785" t="s">
        <v>871</v>
      </c>
      <c r="T1441" s="785" t="s">
        <v>2613</v>
      </c>
      <c r="U1441" s="785" t="s">
        <v>2945</v>
      </c>
      <c r="V1441" s="785">
        <v>4</v>
      </c>
      <c r="W1441" s="785" t="s">
        <v>8491</v>
      </c>
      <c r="X1441" s="785" t="s">
        <v>17856</v>
      </c>
      <c r="Y1441" s="615" t="str">
        <f t="shared" si="22"/>
        <v>Michael Munuve</v>
      </c>
      <c r="Z1441" s="785" t="s">
        <v>17874</v>
      </c>
      <c r="AA1441" s="785" t="s">
        <v>5464</v>
      </c>
      <c r="AB1441" s="785" t="s">
        <v>5504</v>
      </c>
      <c r="AC1441" s="785" t="s">
        <v>2617</v>
      </c>
      <c r="AD1441" s="786">
        <v>43789</v>
      </c>
    </row>
    <row r="1442" spans="1:30" ht="15.75">
      <c r="A1442" s="785" t="s">
        <v>4301</v>
      </c>
      <c r="B1442" s="785" t="s">
        <v>23147</v>
      </c>
      <c r="C1442" s="785" t="s">
        <v>4303</v>
      </c>
      <c r="D1442" s="785" t="s">
        <v>2599</v>
      </c>
      <c r="E1442" s="785" t="s">
        <v>7184</v>
      </c>
      <c r="F1442" s="786">
        <v>43761</v>
      </c>
      <c r="G1442" s="785" t="s">
        <v>8251</v>
      </c>
      <c r="H1442" s="786">
        <v>43789</v>
      </c>
      <c r="I1442" s="785" t="s">
        <v>23148</v>
      </c>
      <c r="J1442" s="785" t="s">
        <v>627</v>
      </c>
      <c r="K1442" s="785" t="s">
        <v>23149</v>
      </c>
      <c r="L1442" s="785" t="s">
        <v>23150</v>
      </c>
      <c r="M1442" s="785"/>
      <c r="N1442" s="785"/>
      <c r="O1442" s="785"/>
      <c r="P1442" s="787">
        <v>36.784567000000003</v>
      </c>
      <c r="Q1442" s="787">
        <v>-1.104927</v>
      </c>
      <c r="R1442" s="785" t="s">
        <v>821</v>
      </c>
      <c r="S1442" s="785" t="s">
        <v>871</v>
      </c>
      <c r="T1442" s="785" t="s">
        <v>2613</v>
      </c>
      <c r="U1442" s="785" t="s">
        <v>6751</v>
      </c>
      <c r="V1442" s="785" t="s">
        <v>2603</v>
      </c>
      <c r="W1442" s="785" t="s">
        <v>8491</v>
      </c>
      <c r="X1442" s="785" t="s">
        <v>3886</v>
      </c>
      <c r="Y1442" s="615" t="str">
        <f t="shared" si="22"/>
        <v>Simon</v>
      </c>
      <c r="Z1442" s="785" t="s">
        <v>23151</v>
      </c>
      <c r="AA1442" s="785" t="s">
        <v>5464</v>
      </c>
      <c r="AB1442" s="785" t="s">
        <v>5504</v>
      </c>
      <c r="AC1442" s="785" t="s">
        <v>2617</v>
      </c>
      <c r="AD1442" s="786">
        <v>43789</v>
      </c>
    </row>
    <row r="1443" spans="1:30" ht="15.75">
      <c r="A1443" s="785" t="s">
        <v>4301</v>
      </c>
      <c r="B1443" s="785" t="s">
        <v>23781</v>
      </c>
      <c r="C1443" s="785" t="s">
        <v>4303</v>
      </c>
      <c r="D1443" s="785" t="s">
        <v>2599</v>
      </c>
      <c r="E1443" s="785" t="s">
        <v>7184</v>
      </c>
      <c r="F1443" s="786">
        <v>43761</v>
      </c>
      <c r="G1443" s="785" t="s">
        <v>8251</v>
      </c>
      <c r="H1443" s="786">
        <v>43789</v>
      </c>
      <c r="I1443" s="785" t="s">
        <v>23782</v>
      </c>
      <c r="J1443" s="785" t="s">
        <v>629</v>
      </c>
      <c r="K1443" s="785" t="s">
        <v>23783</v>
      </c>
      <c r="L1443" s="785" t="s">
        <v>23784</v>
      </c>
      <c r="M1443" s="785"/>
      <c r="N1443" s="785"/>
      <c r="O1443" s="785"/>
      <c r="P1443" s="787">
        <v>36.773366000000003</v>
      </c>
      <c r="Q1443" s="787">
        <v>-1.102036</v>
      </c>
      <c r="R1443" s="785" t="s">
        <v>821</v>
      </c>
      <c r="S1443" s="785" t="s">
        <v>821</v>
      </c>
      <c r="T1443" s="785" t="s">
        <v>871</v>
      </c>
      <c r="U1443" s="785" t="s">
        <v>2614</v>
      </c>
      <c r="V1443" s="785" t="s">
        <v>2603</v>
      </c>
      <c r="W1443" s="785" t="s">
        <v>8491</v>
      </c>
      <c r="X1443" s="785" t="s">
        <v>23681</v>
      </c>
      <c r="Y1443" s="615" t="str">
        <f t="shared" si="22"/>
        <v>Simon Musali</v>
      </c>
      <c r="Z1443" s="785" t="s">
        <v>23151</v>
      </c>
      <c r="AA1443" s="785" t="s">
        <v>5464</v>
      </c>
      <c r="AB1443" s="785" t="s">
        <v>5504</v>
      </c>
      <c r="AC1443" s="785" t="s">
        <v>2617</v>
      </c>
      <c r="AD1443" s="786">
        <v>43789</v>
      </c>
    </row>
    <row r="1444" spans="1:30" ht="15.75">
      <c r="A1444" s="785" t="s">
        <v>4301</v>
      </c>
      <c r="B1444" s="785" t="s">
        <v>6871</v>
      </c>
      <c r="C1444" s="785" t="s">
        <v>4303</v>
      </c>
      <c r="D1444" s="785" t="s">
        <v>2599</v>
      </c>
      <c r="E1444" s="785" t="s">
        <v>6872</v>
      </c>
      <c r="F1444" s="786">
        <v>43737</v>
      </c>
      <c r="G1444" s="785" t="s">
        <v>6873</v>
      </c>
      <c r="H1444" s="786">
        <v>43787</v>
      </c>
      <c r="I1444" s="785" t="s">
        <v>6874</v>
      </c>
      <c r="J1444" s="785" t="s">
        <v>627</v>
      </c>
      <c r="K1444" s="785" t="s">
        <v>6875</v>
      </c>
      <c r="L1444" s="785" t="s">
        <v>6876</v>
      </c>
      <c r="M1444" s="785"/>
      <c r="N1444" s="785"/>
      <c r="O1444" s="785"/>
      <c r="P1444" s="787">
        <v>38.362856999999998</v>
      </c>
      <c r="Q1444" s="787">
        <v>-3.4360270000000002</v>
      </c>
      <c r="R1444" s="785" t="s">
        <v>766</v>
      </c>
      <c r="S1444" s="785" t="s">
        <v>2745</v>
      </c>
      <c r="T1444" s="785" t="s">
        <v>6877</v>
      </c>
      <c r="U1444" s="785" t="s">
        <v>6878</v>
      </c>
      <c r="V1444" s="785" t="s">
        <v>3004</v>
      </c>
      <c r="W1444" s="785" t="s">
        <v>3631</v>
      </c>
      <c r="X1444" s="785" t="s">
        <v>3631</v>
      </c>
      <c r="Y1444" s="615" t="str">
        <f t="shared" si="22"/>
        <v>Colman Maghanga</v>
      </c>
      <c r="Z1444" s="785" t="s">
        <v>6879</v>
      </c>
      <c r="AA1444" s="785" t="s">
        <v>4314</v>
      </c>
      <c r="AB1444" s="785" t="s">
        <v>2605</v>
      </c>
      <c r="AC1444" s="785" t="s">
        <v>2606</v>
      </c>
      <c r="AD1444" s="786">
        <v>43787</v>
      </c>
    </row>
    <row r="1445" spans="1:30" ht="15.75">
      <c r="A1445" s="785" t="s">
        <v>4301</v>
      </c>
      <c r="B1445" s="785" t="s">
        <v>17497</v>
      </c>
      <c r="C1445" s="785" t="s">
        <v>4303</v>
      </c>
      <c r="D1445" s="785" t="s">
        <v>2599</v>
      </c>
      <c r="E1445" s="785" t="s">
        <v>17498</v>
      </c>
      <c r="F1445" s="786">
        <v>43766</v>
      </c>
      <c r="G1445" s="785" t="s">
        <v>6873</v>
      </c>
      <c r="H1445" s="786">
        <v>43787</v>
      </c>
      <c r="I1445" s="785" t="s">
        <v>17499</v>
      </c>
      <c r="J1445" s="785" t="s">
        <v>629</v>
      </c>
      <c r="K1445" s="785" t="s">
        <v>17500</v>
      </c>
      <c r="L1445" s="785" t="s">
        <v>17501</v>
      </c>
      <c r="M1445" s="785"/>
      <c r="N1445" s="785"/>
      <c r="O1445" s="785"/>
      <c r="P1445" s="787">
        <v>37.654758000000001</v>
      </c>
      <c r="Q1445" s="787">
        <v>-0.22966500000000001</v>
      </c>
      <c r="R1445" s="785" t="s">
        <v>1266</v>
      </c>
      <c r="S1445" s="785" t="s">
        <v>1267</v>
      </c>
      <c r="T1445" s="785" t="s">
        <v>3635</v>
      </c>
      <c r="U1445" s="785" t="s">
        <v>17502</v>
      </c>
      <c r="V1445" s="785" t="s">
        <v>2855</v>
      </c>
      <c r="W1445" s="785" t="s">
        <v>3535</v>
      </c>
      <c r="X1445" s="785" t="s">
        <v>3535</v>
      </c>
      <c r="Y1445" s="615" t="str">
        <f t="shared" si="22"/>
        <v>Maurice Kinuthia Wangui</v>
      </c>
      <c r="Z1445" s="785" t="s">
        <v>17496</v>
      </c>
      <c r="AA1445" s="785" t="s">
        <v>4314</v>
      </c>
      <c r="AB1445" s="785" t="s">
        <v>2605</v>
      </c>
      <c r="AC1445" s="785" t="s">
        <v>2606</v>
      </c>
      <c r="AD1445" s="786">
        <v>43803</v>
      </c>
    </row>
    <row r="1446" spans="1:30" ht="15.75">
      <c r="A1446" s="785" t="s">
        <v>4301</v>
      </c>
      <c r="B1446" s="785" t="s">
        <v>18827</v>
      </c>
      <c r="C1446" s="785" t="s">
        <v>4303</v>
      </c>
      <c r="D1446" s="785" t="s">
        <v>2599</v>
      </c>
      <c r="E1446" s="785" t="s">
        <v>6873</v>
      </c>
      <c r="F1446" s="786">
        <v>43787</v>
      </c>
      <c r="G1446" s="785" t="s">
        <v>6873</v>
      </c>
      <c r="H1446" s="786">
        <v>43787</v>
      </c>
      <c r="I1446" s="785" t="s">
        <v>18828</v>
      </c>
      <c r="J1446" s="785" t="s">
        <v>629</v>
      </c>
      <c r="K1446" s="785" t="s">
        <v>18829</v>
      </c>
      <c r="L1446" s="785" t="s">
        <v>18830</v>
      </c>
      <c r="M1446" s="785"/>
      <c r="N1446" s="785"/>
      <c r="O1446" s="785"/>
      <c r="P1446" s="787">
        <v>38.362437</v>
      </c>
      <c r="Q1446" s="787">
        <v>-3.4168400000000001</v>
      </c>
      <c r="R1446" s="785" t="s">
        <v>766</v>
      </c>
      <c r="S1446" s="785" t="s">
        <v>767</v>
      </c>
      <c r="T1446" s="785" t="s">
        <v>767</v>
      </c>
      <c r="U1446" s="785" t="s">
        <v>3488</v>
      </c>
      <c r="V1446" s="785" t="s">
        <v>3004</v>
      </c>
      <c r="W1446" s="785" t="s">
        <v>2837</v>
      </c>
      <c r="X1446" s="785" t="s">
        <v>2837</v>
      </c>
      <c r="Y1446" s="615" t="str">
        <f t="shared" si="22"/>
        <v>Nicholas Mwaengo</v>
      </c>
      <c r="Z1446" s="785" t="s">
        <v>18784</v>
      </c>
      <c r="AA1446" s="785" t="s">
        <v>4314</v>
      </c>
      <c r="AB1446" s="785" t="s">
        <v>2605</v>
      </c>
      <c r="AC1446" s="785" t="s">
        <v>2606</v>
      </c>
      <c r="AD1446" s="786">
        <v>43787</v>
      </c>
    </row>
    <row r="1447" spans="1:30" ht="15.75">
      <c r="A1447" s="785" t="s">
        <v>4301</v>
      </c>
      <c r="B1447" s="785" t="s">
        <v>24117</v>
      </c>
      <c r="C1447" s="785" t="s">
        <v>4379</v>
      </c>
      <c r="D1447" s="785" t="s">
        <v>2598</v>
      </c>
      <c r="E1447" s="785" t="s">
        <v>6872</v>
      </c>
      <c r="F1447" s="786">
        <v>43737</v>
      </c>
      <c r="G1447" s="785" t="s">
        <v>6873</v>
      </c>
      <c r="H1447" s="786">
        <v>43787</v>
      </c>
      <c r="I1447" s="785" t="s">
        <v>24118</v>
      </c>
      <c r="J1447" s="785" t="s">
        <v>627</v>
      </c>
      <c r="K1447" s="785" t="s">
        <v>24119</v>
      </c>
      <c r="L1447" s="785" t="s">
        <v>24120</v>
      </c>
      <c r="M1447" s="785"/>
      <c r="N1447" s="785"/>
      <c r="O1447" s="785"/>
      <c r="P1447" s="787">
        <v>38.361645000000003</v>
      </c>
      <c r="Q1447" s="787">
        <v>-3.4326400000000001</v>
      </c>
      <c r="R1447" s="785" t="s">
        <v>766</v>
      </c>
      <c r="S1447" s="785" t="s">
        <v>2745</v>
      </c>
      <c r="T1447" s="785" t="s">
        <v>24121</v>
      </c>
      <c r="U1447" s="785" t="s">
        <v>6878</v>
      </c>
      <c r="V1447" s="785">
        <v>8</v>
      </c>
      <c r="W1447" s="785" t="s">
        <v>2746</v>
      </c>
      <c r="X1447" s="785" t="s">
        <v>2746</v>
      </c>
      <c r="Y1447" s="615" t="str">
        <f t="shared" si="22"/>
        <v>Stephen Nyange</v>
      </c>
      <c r="Z1447" s="785" t="s">
        <v>24122</v>
      </c>
      <c r="AA1447" s="785" t="s">
        <v>4314</v>
      </c>
      <c r="AB1447" s="785" t="s">
        <v>2605</v>
      </c>
      <c r="AC1447" s="785" t="s">
        <v>2606</v>
      </c>
      <c r="AD1447" s="786">
        <v>43787</v>
      </c>
    </row>
    <row r="1448" spans="1:30" ht="15.75">
      <c r="A1448" s="785" t="s">
        <v>4301</v>
      </c>
      <c r="B1448" s="785" t="s">
        <v>13186</v>
      </c>
      <c r="C1448" s="785" t="s">
        <v>4303</v>
      </c>
      <c r="D1448" s="785" t="s">
        <v>2599</v>
      </c>
      <c r="E1448" s="785" t="s">
        <v>13187</v>
      </c>
      <c r="F1448" s="786">
        <v>43513</v>
      </c>
      <c r="G1448" s="785" t="s">
        <v>12745</v>
      </c>
      <c r="H1448" s="786">
        <v>43786</v>
      </c>
      <c r="I1448" s="785" t="s">
        <v>13188</v>
      </c>
      <c r="J1448" s="785" t="s">
        <v>627</v>
      </c>
      <c r="K1448" s="785" t="s">
        <v>13189</v>
      </c>
      <c r="L1448" s="785" t="s">
        <v>13190</v>
      </c>
      <c r="M1448" s="785"/>
      <c r="N1448" s="785"/>
      <c r="O1448" s="785" t="s">
        <v>13191</v>
      </c>
      <c r="P1448" s="787">
        <v>36.526716999999998</v>
      </c>
      <c r="Q1448" s="787">
        <v>-0.62933499999999998</v>
      </c>
      <c r="R1448" s="785" t="s">
        <v>1228</v>
      </c>
      <c r="S1448" s="785" t="s">
        <v>2348</v>
      </c>
      <c r="T1448" s="785" t="s">
        <v>13152</v>
      </c>
      <c r="U1448" s="785" t="s">
        <v>3587</v>
      </c>
      <c r="V1448" s="785">
        <v>12</v>
      </c>
      <c r="W1448" s="785" t="s">
        <v>2901</v>
      </c>
      <c r="X1448" s="785" t="s">
        <v>2901</v>
      </c>
      <c r="Y1448" s="615" t="str">
        <f t="shared" si="22"/>
        <v>James Njoroge Wainaina</v>
      </c>
      <c r="Z1448" s="785" t="s">
        <v>13154</v>
      </c>
      <c r="AA1448" s="785" t="s">
        <v>4314</v>
      </c>
      <c r="AB1448" s="785" t="s">
        <v>2605</v>
      </c>
      <c r="AC1448" s="785" t="s">
        <v>2606</v>
      </c>
      <c r="AD1448" s="786">
        <v>44119</v>
      </c>
    </row>
    <row r="1449" spans="1:30" ht="15.75">
      <c r="A1449" s="785" t="s">
        <v>4301</v>
      </c>
      <c r="B1449" s="785" t="s">
        <v>20827</v>
      </c>
      <c r="C1449" s="785" t="s">
        <v>4379</v>
      </c>
      <c r="D1449" s="785" t="s">
        <v>2598</v>
      </c>
      <c r="E1449" s="785" t="s">
        <v>14018</v>
      </c>
      <c r="F1449" s="786">
        <v>43781</v>
      </c>
      <c r="G1449" s="785" t="s">
        <v>12745</v>
      </c>
      <c r="H1449" s="786">
        <v>43786</v>
      </c>
      <c r="I1449" s="785" t="s">
        <v>20828</v>
      </c>
      <c r="J1449" s="785" t="s">
        <v>629</v>
      </c>
      <c r="K1449" s="785" t="s">
        <v>2612</v>
      </c>
      <c r="L1449" s="785" t="s">
        <v>20829</v>
      </c>
      <c r="M1449" s="785"/>
      <c r="N1449" s="785"/>
      <c r="O1449" s="785"/>
      <c r="P1449" s="787">
        <v>36.008904000000001</v>
      </c>
      <c r="Q1449" s="787">
        <v>-0.2697</v>
      </c>
      <c r="R1449" s="785" t="s">
        <v>695</v>
      </c>
      <c r="S1449" s="785" t="s">
        <v>1011</v>
      </c>
      <c r="T1449" s="785" t="s">
        <v>1012</v>
      </c>
      <c r="U1449" s="785" t="s">
        <v>1012</v>
      </c>
      <c r="V1449" s="785">
        <v>6</v>
      </c>
      <c r="W1449" s="785" t="s">
        <v>2608</v>
      </c>
      <c r="X1449" s="785" t="s">
        <v>2664</v>
      </c>
      <c r="Y1449" s="615" t="str">
        <f t="shared" si="22"/>
        <v>Robert</v>
      </c>
      <c r="Z1449" s="785" t="s">
        <v>20830</v>
      </c>
      <c r="AA1449" s="785" t="s">
        <v>5464</v>
      </c>
      <c r="AB1449" s="785" t="s">
        <v>2609</v>
      </c>
      <c r="AC1449" s="785" t="s">
        <v>2610</v>
      </c>
      <c r="AD1449" s="786">
        <v>43782</v>
      </c>
    </row>
    <row r="1450" spans="1:30" ht="15.75">
      <c r="A1450" s="785" t="s">
        <v>4301</v>
      </c>
      <c r="B1450" s="785" t="s">
        <v>8011</v>
      </c>
      <c r="C1450" s="785" t="s">
        <v>4303</v>
      </c>
      <c r="D1450" s="785" t="s">
        <v>2599</v>
      </c>
      <c r="E1450" s="785" t="s">
        <v>4856</v>
      </c>
      <c r="F1450" s="786">
        <v>43752</v>
      </c>
      <c r="G1450" s="785" t="s">
        <v>8012</v>
      </c>
      <c r="H1450" s="786">
        <v>43784</v>
      </c>
      <c r="I1450" s="785" t="s">
        <v>8013</v>
      </c>
      <c r="J1450" s="785" t="s">
        <v>627</v>
      </c>
      <c r="K1450" s="785" t="s">
        <v>8014</v>
      </c>
      <c r="L1450" s="785" t="s">
        <v>8015</v>
      </c>
      <c r="M1450" s="785"/>
      <c r="N1450" s="785"/>
      <c r="O1450" s="785"/>
      <c r="P1450" s="787">
        <v>37.617035000000001</v>
      </c>
      <c r="Q1450" s="787">
        <v>-8.4366999999999998E-2</v>
      </c>
      <c r="R1450" s="785" t="s">
        <v>1104</v>
      </c>
      <c r="S1450" s="785" t="s">
        <v>2643</v>
      </c>
      <c r="T1450" s="785" t="s">
        <v>7683</v>
      </c>
      <c r="U1450" s="785" t="s">
        <v>8016</v>
      </c>
      <c r="V1450" s="785" t="s">
        <v>2673</v>
      </c>
      <c r="W1450" s="785" t="s">
        <v>8017</v>
      </c>
      <c r="X1450" s="785" t="s">
        <v>8018</v>
      </c>
      <c r="Y1450" s="615" t="str">
        <f t="shared" si="22"/>
        <v>Eric Munene</v>
      </c>
      <c r="Z1450" s="785" t="s">
        <v>8019</v>
      </c>
      <c r="AA1450" s="785" t="s">
        <v>4314</v>
      </c>
      <c r="AB1450" s="785" t="s">
        <v>2683</v>
      </c>
      <c r="AC1450" s="785" t="s">
        <v>2606</v>
      </c>
      <c r="AD1450" s="786">
        <v>43811</v>
      </c>
    </row>
    <row r="1451" spans="1:30" ht="15.75">
      <c r="A1451" s="785" t="s">
        <v>4301</v>
      </c>
      <c r="B1451" s="785" t="s">
        <v>10313</v>
      </c>
      <c r="C1451" s="785" t="s">
        <v>4303</v>
      </c>
      <c r="D1451" s="785" t="s">
        <v>2599</v>
      </c>
      <c r="E1451" s="785" t="s">
        <v>10314</v>
      </c>
      <c r="F1451" s="786">
        <v>43751</v>
      </c>
      <c r="G1451" s="785" t="s">
        <v>8012</v>
      </c>
      <c r="H1451" s="786">
        <v>43784</v>
      </c>
      <c r="I1451" s="785" t="s">
        <v>10315</v>
      </c>
      <c r="J1451" s="785" t="s">
        <v>629</v>
      </c>
      <c r="K1451" s="785" t="s">
        <v>10316</v>
      </c>
      <c r="L1451" s="785" t="s">
        <v>10317</v>
      </c>
      <c r="M1451" s="785"/>
      <c r="N1451" s="785"/>
      <c r="O1451" s="785"/>
      <c r="P1451" s="787">
        <v>37.023713999999998</v>
      </c>
      <c r="Q1451" s="787">
        <v>-0.92839000000000005</v>
      </c>
      <c r="R1451" s="785" t="s">
        <v>1030</v>
      </c>
      <c r="S1451" s="785" t="s">
        <v>1031</v>
      </c>
      <c r="T1451" s="785" t="s">
        <v>1510</v>
      </c>
      <c r="U1451" s="785" t="s">
        <v>2904</v>
      </c>
      <c r="V1451" s="785" t="s">
        <v>3070</v>
      </c>
      <c r="W1451" s="785" t="s">
        <v>2998</v>
      </c>
      <c r="X1451" s="785" t="s">
        <v>2998</v>
      </c>
      <c r="Y1451" s="615" t="str">
        <f t="shared" si="22"/>
        <v>Geoffrey Ndua Mbugua</v>
      </c>
      <c r="Z1451" s="785" t="s">
        <v>10318</v>
      </c>
      <c r="AA1451" s="785" t="s">
        <v>4314</v>
      </c>
      <c r="AB1451" s="785" t="s">
        <v>2605</v>
      </c>
      <c r="AC1451" s="785" t="s">
        <v>2606</v>
      </c>
      <c r="AD1451" s="786">
        <v>43796</v>
      </c>
    </row>
    <row r="1452" spans="1:30" ht="15.75">
      <c r="A1452" s="785" t="s">
        <v>4301</v>
      </c>
      <c r="B1452" s="785" t="s">
        <v>19573</v>
      </c>
      <c r="C1452" s="785" t="s">
        <v>4379</v>
      </c>
      <c r="D1452" s="785" t="s">
        <v>4418</v>
      </c>
      <c r="E1452" s="785" t="s">
        <v>19574</v>
      </c>
      <c r="F1452" s="786">
        <v>43745</v>
      </c>
      <c r="G1452" s="785" t="s">
        <v>8012</v>
      </c>
      <c r="H1452" s="786">
        <v>43784</v>
      </c>
      <c r="I1452" s="785" t="s">
        <v>19575</v>
      </c>
      <c r="J1452" s="785" t="s">
        <v>629</v>
      </c>
      <c r="K1452" s="785" t="s">
        <v>19576</v>
      </c>
      <c r="L1452" s="785" t="s">
        <v>19577</v>
      </c>
      <c r="M1452" s="785"/>
      <c r="N1452" s="785"/>
      <c r="O1452" s="785"/>
      <c r="P1452" s="787">
        <v>36.993271</v>
      </c>
      <c r="Q1452" s="787">
        <v>-0.61077400000000004</v>
      </c>
      <c r="R1452" s="785" t="s">
        <v>1030</v>
      </c>
      <c r="S1452" s="785" t="s">
        <v>2143</v>
      </c>
      <c r="T1452" s="785" t="s">
        <v>2143</v>
      </c>
      <c r="U1452" s="785" t="s">
        <v>2672</v>
      </c>
      <c r="V1452" s="785" t="s">
        <v>3004</v>
      </c>
      <c r="W1452" s="785" t="s">
        <v>2615</v>
      </c>
      <c r="X1452" s="785" t="s">
        <v>19554</v>
      </c>
      <c r="Y1452" s="615" t="str">
        <f t="shared" si="22"/>
        <v>Peter Githinji</v>
      </c>
      <c r="Z1452" s="785" t="s">
        <v>2599</v>
      </c>
      <c r="AA1452" s="785" t="s">
        <v>5464</v>
      </c>
      <c r="AB1452" s="785" t="s">
        <v>2605</v>
      </c>
      <c r="AC1452" s="785" t="s">
        <v>2606</v>
      </c>
      <c r="AD1452" s="786">
        <v>43795</v>
      </c>
    </row>
    <row r="1453" spans="1:30" ht="15.75">
      <c r="A1453" s="785" t="s">
        <v>4301</v>
      </c>
      <c r="B1453" s="785" t="s">
        <v>9544</v>
      </c>
      <c r="C1453" s="785" t="s">
        <v>4303</v>
      </c>
      <c r="D1453" s="785" t="s">
        <v>2599</v>
      </c>
      <c r="E1453" s="785" t="s">
        <v>9545</v>
      </c>
      <c r="F1453" s="786">
        <v>43593</v>
      </c>
      <c r="G1453" s="785" t="s">
        <v>9546</v>
      </c>
      <c r="H1453" s="786">
        <v>43783</v>
      </c>
      <c r="I1453" s="785" t="s">
        <v>9547</v>
      </c>
      <c r="J1453" s="785" t="s">
        <v>627</v>
      </c>
      <c r="K1453" s="785" t="s">
        <v>2612</v>
      </c>
      <c r="L1453" s="785" t="s">
        <v>9548</v>
      </c>
      <c r="M1453" s="785"/>
      <c r="N1453" s="785"/>
      <c r="O1453" s="785"/>
      <c r="P1453" s="787">
        <v>36.635919999999999</v>
      </c>
      <c r="Q1453" s="787">
        <v>-0.71726000000000001</v>
      </c>
      <c r="R1453" s="785" t="s">
        <v>1228</v>
      </c>
      <c r="S1453" s="785" t="s">
        <v>2633</v>
      </c>
      <c r="T1453" s="785" t="s">
        <v>9549</v>
      </c>
      <c r="U1453" s="785" t="s">
        <v>9550</v>
      </c>
      <c r="V1453" s="785">
        <v>8</v>
      </c>
      <c r="W1453" s="785" t="s">
        <v>4053</v>
      </c>
      <c r="X1453" s="785" t="s">
        <v>2626</v>
      </c>
      <c r="Y1453" s="615" t="str">
        <f t="shared" si="22"/>
        <v>Francis Kinyanjui</v>
      </c>
      <c r="Z1453" s="785" t="s">
        <v>9531</v>
      </c>
      <c r="AA1453" s="785" t="s">
        <v>4314</v>
      </c>
      <c r="AB1453" s="785" t="s">
        <v>2683</v>
      </c>
      <c r="AC1453" s="785" t="s">
        <v>2606</v>
      </c>
      <c r="AD1453" s="786">
        <v>43784</v>
      </c>
    </row>
    <row r="1454" spans="1:30" ht="15.75">
      <c r="A1454" s="785" t="s">
        <v>4301</v>
      </c>
      <c r="B1454" s="785" t="s">
        <v>8915</v>
      </c>
      <c r="C1454" s="785" t="s">
        <v>4379</v>
      </c>
      <c r="D1454" s="785" t="s">
        <v>2598</v>
      </c>
      <c r="E1454" s="785" t="s">
        <v>8916</v>
      </c>
      <c r="F1454" s="786">
        <v>43782</v>
      </c>
      <c r="G1454" s="785" t="s">
        <v>8916</v>
      </c>
      <c r="H1454" s="786">
        <v>43782</v>
      </c>
      <c r="I1454" s="785" t="s">
        <v>8917</v>
      </c>
      <c r="J1454" s="785" t="s">
        <v>629</v>
      </c>
      <c r="K1454" s="785" t="s">
        <v>2612</v>
      </c>
      <c r="L1454" s="785" t="s">
        <v>8918</v>
      </c>
      <c r="M1454" s="785"/>
      <c r="N1454" s="785"/>
      <c r="O1454" s="785"/>
      <c r="P1454" s="787">
        <v>37.148687000000002</v>
      </c>
      <c r="Q1454" s="787">
        <v>-1.054632</v>
      </c>
      <c r="R1454" s="785" t="s">
        <v>821</v>
      </c>
      <c r="S1454" s="785" t="s">
        <v>2791</v>
      </c>
      <c r="T1454" s="785" t="s">
        <v>8919</v>
      </c>
      <c r="U1454" s="785" t="s">
        <v>8920</v>
      </c>
      <c r="V1454" s="785">
        <v>8</v>
      </c>
      <c r="W1454" s="785" t="s">
        <v>2707</v>
      </c>
      <c r="X1454" s="785" t="s">
        <v>2707</v>
      </c>
      <c r="Y1454" s="615" t="str">
        <f t="shared" si="22"/>
        <v>Fagaden Enterprises</v>
      </c>
      <c r="Z1454" s="785" t="s">
        <v>8801</v>
      </c>
      <c r="AA1454" s="785" t="s">
        <v>4349</v>
      </c>
      <c r="AB1454" s="785" t="s">
        <v>2683</v>
      </c>
      <c r="AC1454" s="785" t="s">
        <v>2606</v>
      </c>
      <c r="AD1454" s="786">
        <v>43782</v>
      </c>
    </row>
    <row r="1455" spans="1:30" ht="15.75">
      <c r="A1455" s="785" t="s">
        <v>4301</v>
      </c>
      <c r="B1455" s="785" t="s">
        <v>13085</v>
      </c>
      <c r="C1455" s="785" t="s">
        <v>4303</v>
      </c>
      <c r="D1455" s="785" t="s">
        <v>2599</v>
      </c>
      <c r="E1455" s="785" t="s">
        <v>8916</v>
      </c>
      <c r="F1455" s="786">
        <v>43782</v>
      </c>
      <c r="G1455" s="785" t="s">
        <v>8916</v>
      </c>
      <c r="H1455" s="786">
        <v>43782</v>
      </c>
      <c r="I1455" s="785" t="s">
        <v>13086</v>
      </c>
      <c r="J1455" s="785" t="s">
        <v>629</v>
      </c>
      <c r="K1455" s="785" t="s">
        <v>2612</v>
      </c>
      <c r="L1455" s="785" t="s">
        <v>13087</v>
      </c>
      <c r="M1455" s="785"/>
      <c r="N1455" s="785"/>
      <c r="O1455" s="785"/>
      <c r="P1455" s="787">
        <v>37.082856</v>
      </c>
      <c r="Q1455" s="787">
        <v>-1.170941</v>
      </c>
      <c r="R1455" s="785" t="s">
        <v>821</v>
      </c>
      <c r="S1455" s="785" t="s">
        <v>2997</v>
      </c>
      <c r="T1455" s="785" t="s">
        <v>2898</v>
      </c>
      <c r="U1455" s="785" t="s">
        <v>13088</v>
      </c>
      <c r="V1455" s="785" t="s">
        <v>3004</v>
      </c>
      <c r="W1455" s="785" t="s">
        <v>2615</v>
      </c>
      <c r="X1455" s="785" t="s">
        <v>12807</v>
      </c>
      <c r="Y1455" s="615" t="str">
        <f t="shared" si="22"/>
        <v>James Nganga  Njoroge</v>
      </c>
      <c r="Z1455" s="785" t="s">
        <v>12798</v>
      </c>
      <c r="AA1455" s="785" t="s">
        <v>5464</v>
      </c>
      <c r="AB1455" s="785" t="s">
        <v>3686</v>
      </c>
      <c r="AC1455" s="785" t="s">
        <v>2617</v>
      </c>
      <c r="AD1455" s="786">
        <v>43791</v>
      </c>
    </row>
    <row r="1456" spans="1:30" ht="15.75">
      <c r="A1456" s="785" t="s">
        <v>4301</v>
      </c>
      <c r="B1456" s="785" t="s">
        <v>16926</v>
      </c>
      <c r="C1456" s="785" t="s">
        <v>4303</v>
      </c>
      <c r="D1456" s="785" t="s">
        <v>2599</v>
      </c>
      <c r="E1456" s="785" t="s">
        <v>8916</v>
      </c>
      <c r="F1456" s="786">
        <v>43782</v>
      </c>
      <c r="G1456" s="785" t="s">
        <v>8916</v>
      </c>
      <c r="H1456" s="786">
        <v>43782</v>
      </c>
      <c r="I1456" s="785" t="s">
        <v>16927</v>
      </c>
      <c r="J1456" s="785" t="s">
        <v>629</v>
      </c>
      <c r="K1456" s="785" t="s">
        <v>2612</v>
      </c>
      <c r="L1456" s="785" t="s">
        <v>16928</v>
      </c>
      <c r="M1456" s="785"/>
      <c r="N1456" s="785"/>
      <c r="O1456" s="785" t="s">
        <v>16929</v>
      </c>
      <c r="P1456" s="787">
        <v>37.138877000000001</v>
      </c>
      <c r="Q1456" s="787">
        <v>-1.28484</v>
      </c>
      <c r="R1456" s="785" t="s">
        <v>1729</v>
      </c>
      <c r="S1456" s="785" t="s">
        <v>3997</v>
      </c>
      <c r="T1456" s="785" t="s">
        <v>3997</v>
      </c>
      <c r="U1456" s="785" t="s">
        <v>16930</v>
      </c>
      <c r="V1456" s="785">
        <v>8</v>
      </c>
      <c r="W1456" s="785" t="s">
        <v>16911</v>
      </c>
      <c r="X1456" s="785" t="s">
        <v>16911</v>
      </c>
      <c r="Y1456" s="615" t="str">
        <f t="shared" si="22"/>
        <v>Lucas Mbithi Muia</v>
      </c>
      <c r="Z1456" s="785" t="s">
        <v>16919</v>
      </c>
      <c r="AA1456" s="785" t="s">
        <v>4314</v>
      </c>
      <c r="AB1456" s="785" t="s">
        <v>2605</v>
      </c>
      <c r="AC1456" s="785" t="s">
        <v>2606</v>
      </c>
      <c r="AD1456" s="786">
        <v>43782</v>
      </c>
    </row>
    <row r="1457" spans="1:30" ht="15.75">
      <c r="A1457" s="785" t="s">
        <v>4301</v>
      </c>
      <c r="B1457" s="785" t="s">
        <v>20423</v>
      </c>
      <c r="C1457" s="785" t="s">
        <v>4303</v>
      </c>
      <c r="D1457" s="785" t="s">
        <v>2599</v>
      </c>
      <c r="E1457" s="785" t="s">
        <v>10869</v>
      </c>
      <c r="F1457" s="786">
        <v>43710</v>
      </c>
      <c r="G1457" s="785" t="s">
        <v>8916</v>
      </c>
      <c r="H1457" s="786">
        <v>43782</v>
      </c>
      <c r="I1457" s="785" t="s">
        <v>20424</v>
      </c>
      <c r="J1457" s="785" t="s">
        <v>629</v>
      </c>
      <c r="K1457" s="785" t="s">
        <v>20425</v>
      </c>
      <c r="L1457" s="785" t="s">
        <v>20426</v>
      </c>
      <c r="M1457" s="785"/>
      <c r="N1457" s="785"/>
      <c r="O1457" s="785"/>
      <c r="P1457" s="787">
        <v>35.108474000000001</v>
      </c>
      <c r="Q1457" s="787">
        <v>-0.52717599999999998</v>
      </c>
      <c r="R1457" s="785" t="s">
        <v>2053</v>
      </c>
      <c r="S1457" s="785" t="s">
        <v>2098</v>
      </c>
      <c r="T1457" s="785" t="s">
        <v>20186</v>
      </c>
      <c r="U1457" s="785" t="s">
        <v>20187</v>
      </c>
      <c r="V1457" s="785" t="s">
        <v>6703</v>
      </c>
      <c r="W1457" s="785" t="s">
        <v>2760</v>
      </c>
      <c r="X1457" s="785" t="s">
        <v>2760</v>
      </c>
      <c r="Y1457" s="615" t="str">
        <f t="shared" si="22"/>
        <v>Philip Kurgat</v>
      </c>
      <c r="Z1457" s="785" t="s">
        <v>20309</v>
      </c>
      <c r="AA1457" s="785" t="s">
        <v>4314</v>
      </c>
      <c r="AB1457" s="785" t="s">
        <v>2683</v>
      </c>
      <c r="AC1457" s="785" t="s">
        <v>2606</v>
      </c>
      <c r="AD1457" s="786">
        <v>43783</v>
      </c>
    </row>
    <row r="1458" spans="1:30" ht="15.75">
      <c r="A1458" s="785" t="s">
        <v>4301</v>
      </c>
      <c r="B1458" s="785" t="s">
        <v>20946</v>
      </c>
      <c r="C1458" s="785" t="s">
        <v>4303</v>
      </c>
      <c r="D1458" s="785" t="s">
        <v>2599</v>
      </c>
      <c r="E1458" s="785" t="s">
        <v>7692</v>
      </c>
      <c r="F1458" s="786">
        <v>43758</v>
      </c>
      <c r="G1458" s="785" t="s">
        <v>8916</v>
      </c>
      <c r="H1458" s="786">
        <v>43782</v>
      </c>
      <c r="I1458" s="785" t="s">
        <v>20947</v>
      </c>
      <c r="J1458" s="785" t="s">
        <v>627</v>
      </c>
      <c r="K1458" s="785" t="s">
        <v>20948</v>
      </c>
      <c r="L1458" s="785" t="s">
        <v>20949</v>
      </c>
      <c r="M1458" s="785"/>
      <c r="N1458" s="785"/>
      <c r="O1458" s="785"/>
      <c r="P1458" s="787">
        <v>34.767356999999997</v>
      </c>
      <c r="Q1458" s="787">
        <v>0.29219099999999998</v>
      </c>
      <c r="R1458" s="785" t="s">
        <v>1917</v>
      </c>
      <c r="S1458" s="785" t="s">
        <v>2983</v>
      </c>
      <c r="T1458" s="785" t="s">
        <v>20950</v>
      </c>
      <c r="U1458" s="785" t="s">
        <v>20951</v>
      </c>
      <c r="V1458" s="785" t="s">
        <v>6015</v>
      </c>
      <c r="W1458" s="785" t="s">
        <v>2608</v>
      </c>
      <c r="X1458" s="785" t="s">
        <v>2664</v>
      </c>
      <c r="Y1458" s="615" t="str">
        <f t="shared" si="22"/>
        <v>Robert</v>
      </c>
      <c r="Z1458" s="785" t="s">
        <v>20830</v>
      </c>
      <c r="AA1458" s="785" t="s">
        <v>5464</v>
      </c>
      <c r="AB1458" s="785" t="s">
        <v>2609</v>
      </c>
      <c r="AC1458" s="785" t="s">
        <v>2610</v>
      </c>
      <c r="AD1458" s="786">
        <v>43782</v>
      </c>
    </row>
    <row r="1459" spans="1:30" ht="15.75">
      <c r="A1459" s="785" t="s">
        <v>4301</v>
      </c>
      <c r="B1459" s="785" t="s">
        <v>17875</v>
      </c>
      <c r="C1459" s="785" t="s">
        <v>4303</v>
      </c>
      <c r="D1459" s="785" t="s">
        <v>2599</v>
      </c>
      <c r="E1459" s="785" t="s">
        <v>9494</v>
      </c>
      <c r="F1459" s="786">
        <v>43703</v>
      </c>
      <c r="G1459" s="785" t="s">
        <v>14018</v>
      </c>
      <c r="H1459" s="786">
        <v>43781</v>
      </c>
      <c r="I1459" s="785" t="s">
        <v>17876</v>
      </c>
      <c r="J1459" s="785" t="s">
        <v>629</v>
      </c>
      <c r="K1459" s="785" t="s">
        <v>17877</v>
      </c>
      <c r="L1459" s="785" t="s">
        <v>17878</v>
      </c>
      <c r="M1459" s="785"/>
      <c r="N1459" s="785"/>
      <c r="O1459" s="785"/>
      <c r="P1459" s="787">
        <v>36.766632999999999</v>
      </c>
      <c r="Q1459" s="787">
        <v>-1.09602</v>
      </c>
      <c r="R1459" s="785" t="s">
        <v>821</v>
      </c>
      <c r="S1459" s="785" t="s">
        <v>821</v>
      </c>
      <c r="T1459" s="785" t="s">
        <v>2613</v>
      </c>
      <c r="U1459" s="785" t="s">
        <v>2614</v>
      </c>
      <c r="V1459" s="785" t="s">
        <v>2603</v>
      </c>
      <c r="W1459" s="785" t="s">
        <v>8491</v>
      </c>
      <c r="X1459" s="785" t="s">
        <v>17856</v>
      </c>
      <c r="Y1459" s="615" t="str">
        <f t="shared" si="22"/>
        <v>Michael Munuve</v>
      </c>
      <c r="Z1459" s="785" t="s">
        <v>17874</v>
      </c>
      <c r="AA1459" s="785" t="s">
        <v>5464</v>
      </c>
      <c r="AB1459" s="785" t="s">
        <v>5504</v>
      </c>
      <c r="AC1459" s="785" t="s">
        <v>2617</v>
      </c>
      <c r="AD1459" s="786">
        <v>43781</v>
      </c>
    </row>
    <row r="1460" spans="1:30" ht="15.75">
      <c r="A1460" s="785" t="s">
        <v>4301</v>
      </c>
      <c r="B1460" s="785" t="s">
        <v>29509</v>
      </c>
      <c r="C1460" s="785" t="s">
        <v>4303</v>
      </c>
      <c r="D1460" s="785" t="s">
        <v>2599</v>
      </c>
      <c r="E1460" s="785" t="s">
        <v>12668</v>
      </c>
      <c r="F1460" s="786">
        <v>43723</v>
      </c>
      <c r="G1460" s="785" t="s">
        <v>16071</v>
      </c>
      <c r="H1460" s="786">
        <v>43780</v>
      </c>
      <c r="I1460" s="785" t="s">
        <v>29510</v>
      </c>
      <c r="J1460" s="785" t="s">
        <v>629</v>
      </c>
      <c r="K1460" s="785" t="s">
        <v>29511</v>
      </c>
      <c r="L1460" s="785" t="s">
        <v>29512</v>
      </c>
      <c r="M1460" s="785" t="s">
        <v>29513</v>
      </c>
      <c r="N1460" s="785"/>
      <c r="O1460" s="785"/>
      <c r="P1460" s="787">
        <v>36.836829999999999</v>
      </c>
      <c r="Q1460" s="787">
        <v>-0.97546500000000003</v>
      </c>
      <c r="R1460" s="785" t="s">
        <v>821</v>
      </c>
      <c r="S1460" s="785" t="s">
        <v>2041</v>
      </c>
      <c r="T1460" s="785" t="s">
        <v>1058</v>
      </c>
      <c r="U1460" s="785" t="s">
        <v>29514</v>
      </c>
      <c r="V1460" s="785" t="s">
        <v>2855</v>
      </c>
      <c r="W1460" s="785" t="s">
        <v>3497</v>
      </c>
      <c r="X1460" s="785"/>
      <c r="Y1460" s="615" t="str">
        <f t="shared" si="22"/>
        <v>Cides Ltd</v>
      </c>
      <c r="Z1460" s="785" t="s">
        <v>2599</v>
      </c>
      <c r="AA1460" s="785" t="s">
        <v>4349</v>
      </c>
      <c r="AB1460" s="785" t="s">
        <v>2605</v>
      </c>
      <c r="AC1460" s="785" t="s">
        <v>2606</v>
      </c>
      <c r="AD1460" s="786">
        <v>43780</v>
      </c>
    </row>
    <row r="1461" spans="1:30" ht="15.75">
      <c r="A1461" s="785" t="s">
        <v>4301</v>
      </c>
      <c r="B1461" s="785" t="s">
        <v>30194</v>
      </c>
      <c r="C1461" s="785" t="s">
        <v>4303</v>
      </c>
      <c r="D1461" s="785" t="s">
        <v>2599</v>
      </c>
      <c r="E1461" s="785" t="s">
        <v>27845</v>
      </c>
      <c r="F1461" s="786">
        <v>43743</v>
      </c>
      <c r="G1461" s="785" t="s">
        <v>16071</v>
      </c>
      <c r="H1461" s="786">
        <v>43780</v>
      </c>
      <c r="I1461" s="785" t="s">
        <v>30195</v>
      </c>
      <c r="J1461" s="785" t="s">
        <v>629</v>
      </c>
      <c r="K1461" s="785" t="s">
        <v>30196</v>
      </c>
      <c r="L1461" s="785" t="s">
        <v>30197</v>
      </c>
      <c r="M1461" s="785"/>
      <c r="N1461" s="785"/>
      <c r="O1461" s="785"/>
      <c r="P1461" s="787">
        <v>36.839430999999998</v>
      </c>
      <c r="Q1461" s="787">
        <v>-0.96355500000000005</v>
      </c>
      <c r="R1461" s="785" t="s">
        <v>821</v>
      </c>
      <c r="S1461" s="785" t="s">
        <v>2041</v>
      </c>
      <c r="T1461" s="785" t="s">
        <v>27835</v>
      </c>
      <c r="U1461" s="785" t="s">
        <v>30198</v>
      </c>
      <c r="V1461" s="785" t="s">
        <v>2855</v>
      </c>
      <c r="W1461" s="785" t="s">
        <v>3497</v>
      </c>
      <c r="X1461" s="785"/>
      <c r="Y1461" s="615" t="str">
        <f t="shared" si="22"/>
        <v>Cides Ltd</v>
      </c>
      <c r="Z1461" s="785" t="s">
        <v>2599</v>
      </c>
      <c r="AA1461" s="785" t="s">
        <v>4349</v>
      </c>
      <c r="AB1461" s="785" t="s">
        <v>2605</v>
      </c>
      <c r="AC1461" s="785" t="s">
        <v>2606</v>
      </c>
      <c r="AD1461" s="786">
        <v>43780</v>
      </c>
    </row>
    <row r="1462" spans="1:30" ht="15.75">
      <c r="A1462" s="785" t="s">
        <v>4301</v>
      </c>
      <c r="B1462" s="785" t="s">
        <v>31739</v>
      </c>
      <c r="C1462" s="785" t="s">
        <v>4303</v>
      </c>
      <c r="D1462" s="785" t="s">
        <v>2599</v>
      </c>
      <c r="E1462" s="785" t="s">
        <v>13762</v>
      </c>
      <c r="F1462" s="786">
        <v>43765</v>
      </c>
      <c r="G1462" s="785" t="s">
        <v>16071</v>
      </c>
      <c r="H1462" s="786">
        <v>43780</v>
      </c>
      <c r="I1462" s="785" t="s">
        <v>31740</v>
      </c>
      <c r="J1462" s="785" t="s">
        <v>627</v>
      </c>
      <c r="K1462" s="785" t="s">
        <v>31741</v>
      </c>
      <c r="L1462" s="785" t="s">
        <v>31742</v>
      </c>
      <c r="M1462" s="785"/>
      <c r="N1462" s="785"/>
      <c r="O1462" s="785"/>
      <c r="P1462" s="787">
        <v>36.778722999999999</v>
      </c>
      <c r="Q1462" s="787">
        <v>-1.05139</v>
      </c>
      <c r="R1462" s="785" t="s">
        <v>821</v>
      </c>
      <c r="S1462" s="785" t="s">
        <v>871</v>
      </c>
      <c r="T1462" s="785" t="s">
        <v>871</v>
      </c>
      <c r="U1462" s="785" t="s">
        <v>31743</v>
      </c>
      <c r="V1462" s="785" t="s">
        <v>3004</v>
      </c>
      <c r="W1462" s="785" t="s">
        <v>4039</v>
      </c>
      <c r="X1462" s="785"/>
      <c r="Y1462" s="615" t="str">
        <f t="shared" si="22"/>
        <v>Nilelynk Innovators</v>
      </c>
      <c r="Z1462" s="785" t="s">
        <v>2599</v>
      </c>
      <c r="AA1462" s="785" t="s">
        <v>4314</v>
      </c>
      <c r="AB1462" s="785" t="s">
        <v>2683</v>
      </c>
      <c r="AC1462" s="785" t="s">
        <v>2606</v>
      </c>
      <c r="AD1462" s="786">
        <v>43789</v>
      </c>
    </row>
    <row r="1463" spans="1:30" ht="15.75">
      <c r="A1463" s="785" t="s">
        <v>4301</v>
      </c>
      <c r="B1463" s="785" t="s">
        <v>7691</v>
      </c>
      <c r="C1463" s="785" t="s">
        <v>4303</v>
      </c>
      <c r="D1463" s="785" t="s">
        <v>2599</v>
      </c>
      <c r="E1463" s="785" t="s">
        <v>7692</v>
      </c>
      <c r="F1463" s="786">
        <v>43758</v>
      </c>
      <c r="G1463" s="785" t="s">
        <v>7693</v>
      </c>
      <c r="H1463" s="786">
        <v>43779</v>
      </c>
      <c r="I1463" s="785" t="s">
        <v>7694</v>
      </c>
      <c r="J1463" s="785" t="s">
        <v>629</v>
      </c>
      <c r="K1463" s="785" t="s">
        <v>7695</v>
      </c>
      <c r="L1463" s="785" t="s">
        <v>7696</v>
      </c>
      <c r="M1463" s="785"/>
      <c r="N1463" s="785"/>
      <c r="O1463" s="785"/>
      <c r="P1463" s="787">
        <v>37.588000000000001</v>
      </c>
      <c r="Q1463" s="787">
        <v>-7.1401999999999993E-2</v>
      </c>
      <c r="R1463" s="785" t="s">
        <v>1104</v>
      </c>
      <c r="S1463" s="785" t="s">
        <v>2643</v>
      </c>
      <c r="T1463" s="785" t="s">
        <v>3534</v>
      </c>
      <c r="U1463" s="785" t="s">
        <v>7666</v>
      </c>
      <c r="V1463" s="785" t="s">
        <v>2855</v>
      </c>
      <c r="W1463" s="785" t="s">
        <v>3253</v>
      </c>
      <c r="X1463" s="785" t="s">
        <v>7652</v>
      </c>
      <c r="Y1463" s="615" t="str">
        <f t="shared" si="22"/>
        <v>Eliatha Njagi</v>
      </c>
      <c r="Z1463" s="785" t="s">
        <v>7697</v>
      </c>
      <c r="AA1463" s="785" t="s">
        <v>4349</v>
      </c>
      <c r="AB1463" s="785" t="s">
        <v>2683</v>
      </c>
      <c r="AC1463" s="785" t="s">
        <v>2606</v>
      </c>
      <c r="AD1463" s="786">
        <v>43789</v>
      </c>
    </row>
    <row r="1464" spans="1:30" ht="15.75">
      <c r="A1464" s="785" t="s">
        <v>4301</v>
      </c>
      <c r="B1464" s="785" t="s">
        <v>10536</v>
      </c>
      <c r="C1464" s="785" t="s">
        <v>4303</v>
      </c>
      <c r="D1464" s="785" t="s">
        <v>2599</v>
      </c>
      <c r="E1464" s="785" t="s">
        <v>4729</v>
      </c>
      <c r="F1464" s="786">
        <v>43753</v>
      </c>
      <c r="G1464" s="785" t="s">
        <v>7693</v>
      </c>
      <c r="H1464" s="786">
        <v>43779</v>
      </c>
      <c r="I1464" s="785" t="s">
        <v>10537</v>
      </c>
      <c r="J1464" s="785" t="s">
        <v>629</v>
      </c>
      <c r="K1464" s="785" t="s">
        <v>10538</v>
      </c>
      <c r="L1464" s="785" t="s">
        <v>10539</v>
      </c>
      <c r="M1464" s="785"/>
      <c r="N1464" s="785"/>
      <c r="O1464" s="785"/>
      <c r="P1464" s="787">
        <v>34.760081999999997</v>
      </c>
      <c r="Q1464" s="787">
        <v>-0.59110200000000002</v>
      </c>
      <c r="R1464" s="785" t="s">
        <v>2696</v>
      </c>
      <c r="S1464" s="785" t="s">
        <v>4036</v>
      </c>
      <c r="T1464" s="785" t="s">
        <v>10540</v>
      </c>
      <c r="U1464" s="785" t="s">
        <v>10541</v>
      </c>
      <c r="V1464" s="785" t="s">
        <v>2673</v>
      </c>
      <c r="W1464" s="785" t="s">
        <v>3645</v>
      </c>
      <c r="X1464" s="785" t="s">
        <v>3645</v>
      </c>
      <c r="Y1464" s="615" t="str">
        <f t="shared" si="22"/>
        <v>George Otwori</v>
      </c>
      <c r="Z1464" s="785" t="s">
        <v>10542</v>
      </c>
      <c r="AA1464" s="785" t="s">
        <v>4314</v>
      </c>
      <c r="AB1464" s="785" t="s">
        <v>2683</v>
      </c>
      <c r="AC1464" s="785" t="s">
        <v>2606</v>
      </c>
      <c r="AD1464" s="786">
        <v>43822</v>
      </c>
    </row>
    <row r="1465" spans="1:30" ht="15.75">
      <c r="A1465" s="785" t="s">
        <v>4301</v>
      </c>
      <c r="B1465" s="785" t="s">
        <v>10641</v>
      </c>
      <c r="C1465" s="785" t="s">
        <v>4303</v>
      </c>
      <c r="D1465" s="785" t="s">
        <v>2599</v>
      </c>
      <c r="E1465" s="785" t="s">
        <v>7321</v>
      </c>
      <c r="F1465" s="786">
        <v>43739</v>
      </c>
      <c r="G1465" s="785" t="s">
        <v>7693</v>
      </c>
      <c r="H1465" s="786">
        <v>43779</v>
      </c>
      <c r="I1465" s="785" t="s">
        <v>10642</v>
      </c>
      <c r="J1465" s="785" t="s">
        <v>629</v>
      </c>
      <c r="K1465" s="785" t="s">
        <v>10643</v>
      </c>
      <c r="L1465" s="785" t="s">
        <v>10644</v>
      </c>
      <c r="M1465" s="785"/>
      <c r="N1465" s="785"/>
      <c r="O1465" s="785"/>
      <c r="P1465" s="787">
        <v>34.585343000000002</v>
      </c>
      <c r="Q1465" s="787">
        <v>-0.75104700000000002</v>
      </c>
      <c r="R1465" s="785" t="s">
        <v>2828</v>
      </c>
      <c r="S1465" s="785" t="s">
        <v>3059</v>
      </c>
      <c r="T1465" s="785" t="s">
        <v>10645</v>
      </c>
      <c r="U1465" s="785" t="s">
        <v>10646</v>
      </c>
      <c r="V1465" s="785" t="s">
        <v>3004</v>
      </c>
      <c r="W1465" s="785" t="s">
        <v>3645</v>
      </c>
      <c r="X1465" s="785" t="s">
        <v>3645</v>
      </c>
      <c r="Y1465" s="615" t="str">
        <f t="shared" si="22"/>
        <v>George Otwori</v>
      </c>
      <c r="Z1465" s="785" t="s">
        <v>10542</v>
      </c>
      <c r="AA1465" s="785" t="s">
        <v>4314</v>
      </c>
      <c r="AB1465" s="785" t="s">
        <v>2683</v>
      </c>
      <c r="AC1465" s="785" t="s">
        <v>2606</v>
      </c>
      <c r="AD1465" s="786">
        <v>43822</v>
      </c>
    </row>
    <row r="1466" spans="1:30" ht="15.75">
      <c r="A1466" s="785" t="s">
        <v>4301</v>
      </c>
      <c r="B1466" s="785" t="s">
        <v>13079</v>
      </c>
      <c r="C1466" s="785" t="s">
        <v>4303</v>
      </c>
      <c r="D1466" s="785" t="s">
        <v>2599</v>
      </c>
      <c r="E1466" s="785" t="s">
        <v>13080</v>
      </c>
      <c r="F1466" s="786">
        <v>43778</v>
      </c>
      <c r="G1466" s="785" t="s">
        <v>13080</v>
      </c>
      <c r="H1466" s="786">
        <v>43778</v>
      </c>
      <c r="I1466" s="785" t="s">
        <v>13081</v>
      </c>
      <c r="J1466" s="785" t="s">
        <v>627</v>
      </c>
      <c r="K1466" s="785" t="s">
        <v>13082</v>
      </c>
      <c r="L1466" s="785" t="s">
        <v>13083</v>
      </c>
      <c r="M1466" s="785"/>
      <c r="N1466" s="785"/>
      <c r="O1466" s="785"/>
      <c r="P1466" s="787">
        <v>39.132606000000003</v>
      </c>
      <c r="Q1466" s="787">
        <v>-4.4825179999999998</v>
      </c>
      <c r="R1466" s="785" t="s">
        <v>3628</v>
      </c>
      <c r="S1466" s="785" t="s">
        <v>3780</v>
      </c>
      <c r="T1466" s="785" t="s">
        <v>3780</v>
      </c>
      <c r="U1466" s="785" t="s">
        <v>13084</v>
      </c>
      <c r="V1466" s="785" t="s">
        <v>3004</v>
      </c>
      <c r="W1466" s="785" t="s">
        <v>2615</v>
      </c>
      <c r="X1466" s="785" t="s">
        <v>12807</v>
      </c>
      <c r="Y1466" s="615" t="str">
        <f t="shared" si="22"/>
        <v>James Nganga  Njoroge</v>
      </c>
      <c r="Z1466" s="785" t="s">
        <v>12798</v>
      </c>
      <c r="AA1466" s="785" t="s">
        <v>5464</v>
      </c>
      <c r="AB1466" s="785" t="s">
        <v>3686</v>
      </c>
      <c r="AC1466" s="785" t="s">
        <v>2617</v>
      </c>
      <c r="AD1466" s="786">
        <v>43791</v>
      </c>
    </row>
    <row r="1467" spans="1:30" ht="15.75">
      <c r="A1467" s="785" t="s">
        <v>4301</v>
      </c>
      <c r="B1467" s="785" t="s">
        <v>17971</v>
      </c>
      <c r="C1467" s="785" t="s">
        <v>4303</v>
      </c>
      <c r="D1467" s="785" t="s">
        <v>2599</v>
      </c>
      <c r="E1467" s="785" t="s">
        <v>4729</v>
      </c>
      <c r="F1467" s="786">
        <v>43753</v>
      </c>
      <c r="G1467" s="785" t="s">
        <v>13080</v>
      </c>
      <c r="H1467" s="786">
        <v>43778</v>
      </c>
      <c r="I1467" s="785" t="s">
        <v>17972</v>
      </c>
      <c r="J1467" s="785" t="s">
        <v>629</v>
      </c>
      <c r="K1467" s="785" t="s">
        <v>17973</v>
      </c>
      <c r="L1467" s="785" t="s">
        <v>17974</v>
      </c>
      <c r="M1467" s="785"/>
      <c r="N1467" s="785"/>
      <c r="O1467" s="785"/>
      <c r="P1467" s="787">
        <v>37.061725000000003</v>
      </c>
      <c r="Q1467" s="787">
        <v>-1.031012</v>
      </c>
      <c r="R1467" s="785" t="s">
        <v>1030</v>
      </c>
      <c r="S1467" s="785" t="s">
        <v>1795</v>
      </c>
      <c r="T1467" s="785" t="s">
        <v>3531</v>
      </c>
      <c r="U1467" s="785" t="s">
        <v>17975</v>
      </c>
      <c r="V1467" s="785" t="s">
        <v>3004</v>
      </c>
      <c r="W1467" s="785" t="s">
        <v>3279</v>
      </c>
      <c r="X1467" s="785" t="s">
        <v>17957</v>
      </c>
      <c r="Y1467" s="615" t="str">
        <f t="shared" si="22"/>
        <v>Moses</v>
      </c>
      <c r="Z1467" s="785" t="s">
        <v>2599</v>
      </c>
      <c r="AA1467" s="785" t="s">
        <v>4349</v>
      </c>
      <c r="AB1467" s="785" t="s">
        <v>2605</v>
      </c>
      <c r="AC1467" s="785" t="s">
        <v>2606</v>
      </c>
      <c r="AD1467" s="786">
        <v>43782</v>
      </c>
    </row>
    <row r="1468" spans="1:30" ht="15.75">
      <c r="A1468" s="785" t="s">
        <v>4301</v>
      </c>
      <c r="B1468" s="785" t="s">
        <v>13236</v>
      </c>
      <c r="C1468" s="785" t="s">
        <v>4303</v>
      </c>
      <c r="D1468" s="785" t="s">
        <v>2599</v>
      </c>
      <c r="E1468" s="785" t="s">
        <v>7517</v>
      </c>
      <c r="F1468" s="786">
        <v>43777</v>
      </c>
      <c r="G1468" s="785" t="s">
        <v>7517</v>
      </c>
      <c r="H1468" s="786">
        <v>43777</v>
      </c>
      <c r="I1468" s="785" t="s">
        <v>13237</v>
      </c>
      <c r="J1468" s="785" t="s">
        <v>629</v>
      </c>
      <c r="K1468" s="785" t="s">
        <v>13238</v>
      </c>
      <c r="L1468" s="785" t="s">
        <v>13239</v>
      </c>
      <c r="M1468" s="785" t="s">
        <v>13240</v>
      </c>
      <c r="N1468" s="785"/>
      <c r="O1468" s="785" t="s">
        <v>13241</v>
      </c>
      <c r="P1468" s="787">
        <v>37.587097999999997</v>
      </c>
      <c r="Q1468" s="787">
        <v>-1.9388730000000001</v>
      </c>
      <c r="R1468" s="785" t="s">
        <v>728</v>
      </c>
      <c r="S1468" s="785" t="s">
        <v>728</v>
      </c>
      <c r="T1468" s="785" t="s">
        <v>728</v>
      </c>
      <c r="U1468" s="785" t="s">
        <v>13242</v>
      </c>
      <c r="V1468" s="785" t="s">
        <v>2855</v>
      </c>
      <c r="W1468" s="785" t="s">
        <v>13203</v>
      </c>
      <c r="X1468" s="785" t="s">
        <v>13203</v>
      </c>
      <c r="Y1468" s="615" t="str">
        <f t="shared" si="22"/>
        <v>Januaries Kaloki</v>
      </c>
      <c r="Z1468" s="785" t="s">
        <v>13204</v>
      </c>
      <c r="AA1468" s="785" t="s">
        <v>4314</v>
      </c>
      <c r="AB1468" s="785" t="s">
        <v>2683</v>
      </c>
      <c r="AC1468" s="785" t="s">
        <v>2606</v>
      </c>
      <c r="AD1468" s="786">
        <v>43777</v>
      </c>
    </row>
    <row r="1469" spans="1:30" ht="15.75">
      <c r="A1469" s="785" t="s">
        <v>4301</v>
      </c>
      <c r="B1469" s="785" t="s">
        <v>10271</v>
      </c>
      <c r="C1469" s="785" t="s">
        <v>4303</v>
      </c>
      <c r="D1469" s="785" t="s">
        <v>2599</v>
      </c>
      <c r="E1469" s="785" t="s">
        <v>10272</v>
      </c>
      <c r="F1469" s="786">
        <v>43715</v>
      </c>
      <c r="G1469" s="785" t="s">
        <v>6479</v>
      </c>
      <c r="H1469" s="786">
        <v>43776</v>
      </c>
      <c r="I1469" s="785" t="s">
        <v>10273</v>
      </c>
      <c r="J1469" s="785" t="s">
        <v>629</v>
      </c>
      <c r="K1469" s="785" t="s">
        <v>10274</v>
      </c>
      <c r="L1469" s="785" t="s">
        <v>10275</v>
      </c>
      <c r="M1469" s="785" t="s">
        <v>10276</v>
      </c>
      <c r="N1469" s="785"/>
      <c r="O1469" s="785" t="s">
        <v>10277</v>
      </c>
      <c r="P1469" s="787">
        <v>37.362693</v>
      </c>
      <c r="Q1469" s="787">
        <v>-0.63829800000000003</v>
      </c>
      <c r="R1469" s="785" t="s">
        <v>1961</v>
      </c>
      <c r="S1469" s="785" t="s">
        <v>1962</v>
      </c>
      <c r="T1469" s="785" t="s">
        <v>10278</v>
      </c>
      <c r="U1469" s="785" t="s">
        <v>10279</v>
      </c>
      <c r="V1469" s="785" t="s">
        <v>2673</v>
      </c>
      <c r="W1469" s="785" t="s">
        <v>2998</v>
      </c>
      <c r="X1469" s="785" t="s">
        <v>2998</v>
      </c>
      <c r="Y1469" s="615" t="str">
        <f t="shared" si="22"/>
        <v>Geoffrey Ndua Mbugua</v>
      </c>
      <c r="Z1469" s="785" t="s">
        <v>2599</v>
      </c>
      <c r="AA1469" s="785" t="s">
        <v>4314</v>
      </c>
      <c r="AB1469" s="785" t="s">
        <v>2605</v>
      </c>
      <c r="AC1469" s="785" t="s">
        <v>2606</v>
      </c>
      <c r="AD1469" s="786">
        <v>43777</v>
      </c>
    </row>
    <row r="1470" spans="1:30" ht="15.75">
      <c r="A1470" s="785" t="s">
        <v>4301</v>
      </c>
      <c r="B1470" s="785" t="s">
        <v>30190</v>
      </c>
      <c r="C1470" s="785" t="s">
        <v>4303</v>
      </c>
      <c r="D1470" s="785" t="s">
        <v>2599</v>
      </c>
      <c r="E1470" s="785" t="s">
        <v>7720</v>
      </c>
      <c r="F1470" s="786">
        <v>43740</v>
      </c>
      <c r="G1470" s="785" t="s">
        <v>6479</v>
      </c>
      <c r="H1470" s="786">
        <v>43776</v>
      </c>
      <c r="I1470" s="785" t="s">
        <v>30191</v>
      </c>
      <c r="J1470" s="785" t="s">
        <v>627</v>
      </c>
      <c r="K1470" s="785" t="s">
        <v>2612</v>
      </c>
      <c r="L1470" s="785" t="s">
        <v>30192</v>
      </c>
      <c r="M1470" s="785"/>
      <c r="N1470" s="785"/>
      <c r="O1470" s="785"/>
      <c r="P1470" s="787">
        <v>36.952224999999999</v>
      </c>
      <c r="Q1470" s="787">
        <v>-0.99888299999999997</v>
      </c>
      <c r="R1470" s="785" t="s">
        <v>821</v>
      </c>
      <c r="S1470" s="785" t="s">
        <v>2120</v>
      </c>
      <c r="T1470" s="785" t="s">
        <v>2121</v>
      </c>
      <c r="U1470" s="785" t="s">
        <v>30193</v>
      </c>
      <c r="V1470" s="785" t="s">
        <v>2855</v>
      </c>
      <c r="W1470" s="785" t="s">
        <v>3497</v>
      </c>
      <c r="X1470" s="785"/>
      <c r="Y1470" s="615" t="str">
        <f t="shared" si="22"/>
        <v>Cides Ltd</v>
      </c>
      <c r="Z1470" s="785" t="s">
        <v>2599</v>
      </c>
      <c r="AA1470" s="785" t="s">
        <v>4349</v>
      </c>
      <c r="AB1470" s="785" t="s">
        <v>2605</v>
      </c>
      <c r="AC1470" s="785" t="s">
        <v>2606</v>
      </c>
      <c r="AD1470" s="786">
        <v>43777</v>
      </c>
    </row>
    <row r="1471" spans="1:30" ht="15.75">
      <c r="A1471" s="785" t="s">
        <v>4301</v>
      </c>
      <c r="B1471" s="785" t="s">
        <v>30733</v>
      </c>
      <c r="C1471" s="785" t="s">
        <v>4303</v>
      </c>
      <c r="D1471" s="785" t="s">
        <v>2599</v>
      </c>
      <c r="E1471" s="785" t="s">
        <v>30734</v>
      </c>
      <c r="F1471" s="786">
        <v>43649</v>
      </c>
      <c r="G1471" s="785" t="s">
        <v>6479</v>
      </c>
      <c r="H1471" s="786">
        <v>43776</v>
      </c>
      <c r="I1471" s="785" t="s">
        <v>30735</v>
      </c>
      <c r="J1471" s="785" t="s">
        <v>627</v>
      </c>
      <c r="K1471" s="785" t="s">
        <v>30736</v>
      </c>
      <c r="L1471" s="785" t="s">
        <v>30737</v>
      </c>
      <c r="M1471" s="785" t="s">
        <v>30738</v>
      </c>
      <c r="N1471" s="785"/>
      <c r="O1471" s="785"/>
      <c r="P1471" s="787">
        <v>36.174239999999998</v>
      </c>
      <c r="Q1471" s="787">
        <v>-0.25289099999999998</v>
      </c>
      <c r="R1471" s="785" t="s">
        <v>695</v>
      </c>
      <c r="S1471" s="785" t="s">
        <v>1204</v>
      </c>
      <c r="T1471" s="785" t="s">
        <v>1204</v>
      </c>
      <c r="U1471" s="785" t="s">
        <v>3415</v>
      </c>
      <c r="V1471" s="785" t="s">
        <v>6015</v>
      </c>
      <c r="W1471" s="785" t="s">
        <v>2608</v>
      </c>
      <c r="X1471" s="785"/>
      <c r="Y1471" s="615" t="str">
        <f t="shared" si="22"/>
        <v>Biogas International Limited</v>
      </c>
      <c r="Z1471" s="785" t="s">
        <v>2599</v>
      </c>
      <c r="AA1471" s="785" t="s">
        <v>5464</v>
      </c>
      <c r="AB1471" s="785" t="s">
        <v>2609</v>
      </c>
      <c r="AC1471" s="785" t="s">
        <v>2610</v>
      </c>
      <c r="AD1471" s="786">
        <v>43655</v>
      </c>
    </row>
    <row r="1472" spans="1:30" ht="15.75">
      <c r="A1472" s="785" t="s">
        <v>4301</v>
      </c>
      <c r="B1472" s="785" t="s">
        <v>7320</v>
      </c>
      <c r="C1472" s="785" t="s">
        <v>4303</v>
      </c>
      <c r="D1472" s="785" t="s">
        <v>2599</v>
      </c>
      <c r="E1472" s="785" t="s">
        <v>7321</v>
      </c>
      <c r="F1472" s="786">
        <v>43739</v>
      </c>
      <c r="G1472" s="785" t="s">
        <v>7322</v>
      </c>
      <c r="H1472" s="786">
        <v>43774</v>
      </c>
      <c r="I1472" s="785" t="s">
        <v>7323</v>
      </c>
      <c r="J1472" s="785" t="s">
        <v>627</v>
      </c>
      <c r="K1472" s="785" t="s">
        <v>7324</v>
      </c>
      <c r="L1472" s="785" t="s">
        <v>7325</v>
      </c>
      <c r="M1472" s="785"/>
      <c r="N1472" s="785"/>
      <c r="O1472" s="785"/>
      <c r="P1472" s="787">
        <v>37.784301999999997</v>
      </c>
      <c r="Q1472" s="787">
        <v>0.15226799999999999</v>
      </c>
      <c r="R1472" s="785" t="s">
        <v>1104</v>
      </c>
      <c r="S1472" s="785" t="s">
        <v>3207</v>
      </c>
      <c r="T1472" s="785" t="s">
        <v>3451</v>
      </c>
      <c r="U1472" s="785" t="s">
        <v>7326</v>
      </c>
      <c r="V1472" s="785" t="s">
        <v>2673</v>
      </c>
      <c r="W1472" s="785" t="s">
        <v>4049</v>
      </c>
      <c r="X1472" s="785" t="s">
        <v>3418</v>
      </c>
      <c r="Y1472" s="615" t="str">
        <f t="shared" si="22"/>
        <v>David Kaunga Thanara</v>
      </c>
      <c r="Z1472" s="785" t="s">
        <v>7327</v>
      </c>
      <c r="AA1472" s="785" t="s">
        <v>4314</v>
      </c>
      <c r="AB1472" s="785" t="s">
        <v>2605</v>
      </c>
      <c r="AC1472" s="785" t="s">
        <v>2606</v>
      </c>
      <c r="AD1472" s="786">
        <v>43784</v>
      </c>
    </row>
    <row r="1473" spans="1:30" ht="15.75">
      <c r="A1473" s="785" t="s">
        <v>4301</v>
      </c>
      <c r="B1473" s="785" t="s">
        <v>9781</v>
      </c>
      <c r="C1473" s="785" t="s">
        <v>4303</v>
      </c>
      <c r="D1473" s="785" t="s">
        <v>2599</v>
      </c>
      <c r="E1473" s="785" t="s">
        <v>6498</v>
      </c>
      <c r="F1473" s="786">
        <v>43728</v>
      </c>
      <c r="G1473" s="785" t="s">
        <v>7322</v>
      </c>
      <c r="H1473" s="786">
        <v>43774</v>
      </c>
      <c r="I1473" s="785" t="s">
        <v>9782</v>
      </c>
      <c r="J1473" s="785" t="s">
        <v>629</v>
      </c>
      <c r="K1473" s="785" t="s">
        <v>2612</v>
      </c>
      <c r="L1473" s="785" t="s">
        <v>9783</v>
      </c>
      <c r="M1473" s="785"/>
      <c r="N1473" s="785"/>
      <c r="O1473" s="785"/>
      <c r="P1473" s="787">
        <v>36.254497000000001</v>
      </c>
      <c r="Q1473" s="787">
        <v>-0.28074300000000002</v>
      </c>
      <c r="R1473" s="785" t="s">
        <v>1228</v>
      </c>
      <c r="S1473" s="785" t="s">
        <v>2161</v>
      </c>
      <c r="T1473" s="785" t="s">
        <v>9784</v>
      </c>
      <c r="U1473" s="785" t="s">
        <v>9784</v>
      </c>
      <c r="V1473" s="785">
        <v>8</v>
      </c>
      <c r="W1473" s="785" t="s">
        <v>7551</v>
      </c>
      <c r="X1473" s="785" t="s">
        <v>9775</v>
      </c>
      <c r="Y1473" s="615" t="str">
        <f t="shared" si="22"/>
        <v>Frederick Kago</v>
      </c>
      <c r="Z1473" s="785" t="s">
        <v>2599</v>
      </c>
      <c r="AA1473" s="785" t="s">
        <v>4314</v>
      </c>
      <c r="AB1473" s="785" t="s">
        <v>2683</v>
      </c>
      <c r="AC1473" s="785" t="s">
        <v>2606</v>
      </c>
      <c r="AD1473" s="786">
        <v>43803</v>
      </c>
    </row>
    <row r="1474" spans="1:30" ht="15.75">
      <c r="A1474" s="785" t="s">
        <v>4301</v>
      </c>
      <c r="B1474" s="785" t="s">
        <v>13069</v>
      </c>
      <c r="C1474" s="785" t="s">
        <v>4303</v>
      </c>
      <c r="D1474" s="785" t="s">
        <v>2599</v>
      </c>
      <c r="E1474" s="785" t="s">
        <v>7322</v>
      </c>
      <c r="F1474" s="786">
        <v>43774</v>
      </c>
      <c r="G1474" s="785" t="s">
        <v>7322</v>
      </c>
      <c r="H1474" s="786">
        <v>43774</v>
      </c>
      <c r="I1474" s="785" t="s">
        <v>13070</v>
      </c>
      <c r="J1474" s="785" t="s">
        <v>629</v>
      </c>
      <c r="K1474" s="785" t="s">
        <v>13071</v>
      </c>
      <c r="L1474" s="785" t="s">
        <v>13072</v>
      </c>
      <c r="M1474" s="785"/>
      <c r="N1474" s="785"/>
      <c r="O1474" s="785"/>
      <c r="P1474" s="787">
        <v>35.724133000000002</v>
      </c>
      <c r="Q1474" s="787">
        <v>-0.31609700000000002</v>
      </c>
      <c r="R1474" s="785" t="s">
        <v>695</v>
      </c>
      <c r="S1474" s="785" t="s">
        <v>2640</v>
      </c>
      <c r="T1474" s="785" t="s">
        <v>2640</v>
      </c>
      <c r="U1474" s="785" t="s">
        <v>13073</v>
      </c>
      <c r="V1474" s="785" t="s">
        <v>3004</v>
      </c>
      <c r="W1474" s="785" t="s">
        <v>2615</v>
      </c>
      <c r="X1474" s="785" t="s">
        <v>12807</v>
      </c>
      <c r="Y1474" s="615" t="str">
        <f t="shared" ref="Y1474:Y1537" si="23">IF(X1474="",W1474,X1474)</f>
        <v>James Nganga  Njoroge</v>
      </c>
      <c r="Z1474" s="785" t="s">
        <v>12798</v>
      </c>
      <c r="AA1474" s="785" t="s">
        <v>5464</v>
      </c>
      <c r="AB1474" s="785" t="s">
        <v>3686</v>
      </c>
      <c r="AC1474" s="785" t="s">
        <v>2617</v>
      </c>
      <c r="AD1474" s="786">
        <v>43791</v>
      </c>
    </row>
    <row r="1475" spans="1:30" ht="15.75">
      <c r="A1475" s="785" t="s">
        <v>4301</v>
      </c>
      <c r="B1475" s="785" t="s">
        <v>13074</v>
      </c>
      <c r="C1475" s="785" t="s">
        <v>4303</v>
      </c>
      <c r="D1475" s="785" t="s">
        <v>2599</v>
      </c>
      <c r="E1475" s="785" t="s">
        <v>7322</v>
      </c>
      <c r="F1475" s="786">
        <v>43774</v>
      </c>
      <c r="G1475" s="785" t="s">
        <v>7322</v>
      </c>
      <c r="H1475" s="786">
        <v>43774</v>
      </c>
      <c r="I1475" s="785" t="s">
        <v>13075</v>
      </c>
      <c r="J1475" s="785" t="s">
        <v>629</v>
      </c>
      <c r="K1475" s="785" t="s">
        <v>13076</v>
      </c>
      <c r="L1475" s="785" t="s">
        <v>13077</v>
      </c>
      <c r="M1475" s="785"/>
      <c r="N1475" s="785"/>
      <c r="O1475" s="785"/>
      <c r="P1475" s="787">
        <v>35.990144999999998</v>
      </c>
      <c r="Q1475" s="787">
        <v>-0.44131199999999998</v>
      </c>
      <c r="R1475" s="785" t="s">
        <v>695</v>
      </c>
      <c r="S1475" s="785" t="s">
        <v>2627</v>
      </c>
      <c r="T1475" s="785" t="s">
        <v>2625</v>
      </c>
      <c r="U1475" s="785" t="s">
        <v>13078</v>
      </c>
      <c r="V1475" s="785" t="s">
        <v>3004</v>
      </c>
      <c r="W1475" s="785" t="s">
        <v>2615</v>
      </c>
      <c r="X1475" s="785" t="s">
        <v>12807</v>
      </c>
      <c r="Y1475" s="615" t="str">
        <f t="shared" si="23"/>
        <v>James Nganga  Njoroge</v>
      </c>
      <c r="Z1475" s="785" t="s">
        <v>12798</v>
      </c>
      <c r="AA1475" s="785" t="s">
        <v>5464</v>
      </c>
      <c r="AB1475" s="785" t="s">
        <v>3686</v>
      </c>
      <c r="AC1475" s="785" t="s">
        <v>2617</v>
      </c>
      <c r="AD1475" s="786">
        <v>43791</v>
      </c>
    </row>
    <row r="1476" spans="1:30" ht="15.75">
      <c r="A1476" s="785" t="s">
        <v>4301</v>
      </c>
      <c r="B1476" s="785" t="s">
        <v>30466</v>
      </c>
      <c r="C1476" s="785" t="s">
        <v>4303</v>
      </c>
      <c r="D1476" s="785" t="s">
        <v>2599</v>
      </c>
      <c r="E1476" s="785" t="s">
        <v>9209</v>
      </c>
      <c r="F1476" s="786">
        <v>43730</v>
      </c>
      <c r="G1476" s="785" t="s">
        <v>7322</v>
      </c>
      <c r="H1476" s="786">
        <v>43774</v>
      </c>
      <c r="I1476" s="785" t="s">
        <v>30467</v>
      </c>
      <c r="J1476" s="785" t="s">
        <v>627</v>
      </c>
      <c r="K1476" s="785" t="s">
        <v>30468</v>
      </c>
      <c r="L1476" s="785" t="s">
        <v>30469</v>
      </c>
      <c r="M1476" s="785"/>
      <c r="N1476" s="785"/>
      <c r="O1476" s="785"/>
      <c r="P1476" s="787">
        <v>36.606610000000003</v>
      </c>
      <c r="Q1476" s="787">
        <v>-1.194674</v>
      </c>
      <c r="R1476" s="785" t="s">
        <v>821</v>
      </c>
      <c r="S1476" s="785" t="s">
        <v>1884</v>
      </c>
      <c r="T1476" s="785" t="s">
        <v>1885</v>
      </c>
      <c r="U1476" s="785" t="s">
        <v>30470</v>
      </c>
      <c r="V1476" s="785" t="s">
        <v>2855</v>
      </c>
      <c r="W1476" s="785" t="s">
        <v>3497</v>
      </c>
      <c r="X1476" s="785"/>
      <c r="Y1476" s="615" t="str">
        <f t="shared" si="23"/>
        <v>Cides Ltd</v>
      </c>
      <c r="Z1476" s="785" t="s">
        <v>2599</v>
      </c>
      <c r="AA1476" s="785" t="s">
        <v>4349</v>
      </c>
      <c r="AB1476" s="785" t="s">
        <v>2605</v>
      </c>
      <c r="AC1476" s="785" t="s">
        <v>2606</v>
      </c>
      <c r="AD1476" s="786">
        <v>43774</v>
      </c>
    </row>
    <row r="1477" spans="1:30" ht="15.75">
      <c r="A1477" s="785" t="s">
        <v>4301</v>
      </c>
      <c r="B1477" s="785" t="s">
        <v>30493</v>
      </c>
      <c r="C1477" s="785" t="s">
        <v>4303</v>
      </c>
      <c r="D1477" s="785" t="s">
        <v>2599</v>
      </c>
      <c r="E1477" s="785" t="s">
        <v>17325</v>
      </c>
      <c r="F1477" s="786">
        <v>43748</v>
      </c>
      <c r="G1477" s="785" t="s">
        <v>7322</v>
      </c>
      <c r="H1477" s="786">
        <v>43774</v>
      </c>
      <c r="I1477" s="785" t="s">
        <v>30494</v>
      </c>
      <c r="J1477" s="785" t="s">
        <v>629</v>
      </c>
      <c r="K1477" s="785" t="s">
        <v>30495</v>
      </c>
      <c r="L1477" s="785" t="s">
        <v>30496</v>
      </c>
      <c r="M1477" s="785"/>
      <c r="N1477" s="785"/>
      <c r="O1477" s="785"/>
      <c r="P1477" s="787">
        <v>36.600087000000002</v>
      </c>
      <c r="Q1477" s="787">
        <v>-1.1609389999999999</v>
      </c>
      <c r="R1477" s="785" t="s">
        <v>821</v>
      </c>
      <c r="S1477" s="785" t="s">
        <v>1884</v>
      </c>
      <c r="T1477" s="785" t="s">
        <v>1885</v>
      </c>
      <c r="U1477" s="785" t="s">
        <v>30497</v>
      </c>
      <c r="V1477" s="785" t="s">
        <v>2855</v>
      </c>
      <c r="W1477" s="785" t="s">
        <v>3497</v>
      </c>
      <c r="X1477" s="785"/>
      <c r="Y1477" s="615" t="str">
        <f t="shared" si="23"/>
        <v>Cides Ltd</v>
      </c>
      <c r="Z1477" s="785" t="s">
        <v>2599</v>
      </c>
      <c r="AA1477" s="785" t="s">
        <v>4349</v>
      </c>
      <c r="AB1477" s="785" t="s">
        <v>2605</v>
      </c>
      <c r="AC1477" s="785" t="s">
        <v>2606</v>
      </c>
      <c r="AD1477" s="786">
        <v>43774</v>
      </c>
    </row>
    <row r="1478" spans="1:30" ht="15.75">
      <c r="A1478" s="785" t="s">
        <v>4301</v>
      </c>
      <c r="B1478" s="785" t="s">
        <v>31853</v>
      </c>
      <c r="C1478" s="785" t="s">
        <v>4303</v>
      </c>
      <c r="D1478" s="785" t="s">
        <v>2599</v>
      </c>
      <c r="E1478" s="785" t="s">
        <v>8082</v>
      </c>
      <c r="F1478" s="786">
        <v>43718</v>
      </c>
      <c r="G1478" s="785" t="s">
        <v>14308</v>
      </c>
      <c r="H1478" s="786">
        <v>43773</v>
      </c>
      <c r="I1478" s="785" t="s">
        <v>31854</v>
      </c>
      <c r="J1478" s="785" t="s">
        <v>629</v>
      </c>
      <c r="K1478" s="785" t="s">
        <v>31855</v>
      </c>
      <c r="L1478" s="785" t="s">
        <v>31856</v>
      </c>
      <c r="M1478" s="785"/>
      <c r="N1478" s="785"/>
      <c r="O1478" s="785"/>
      <c r="P1478" s="787">
        <v>37.194847000000003</v>
      </c>
      <c r="Q1478" s="787">
        <v>-1.033406</v>
      </c>
      <c r="R1478" s="785" t="s">
        <v>1030</v>
      </c>
      <c r="S1478" s="785" t="s">
        <v>1795</v>
      </c>
      <c r="T1478" s="785" t="s">
        <v>3546</v>
      </c>
      <c r="U1478" s="785" t="s">
        <v>31857</v>
      </c>
      <c r="V1478" s="785">
        <v>10</v>
      </c>
      <c r="W1478" s="785" t="s">
        <v>3497</v>
      </c>
      <c r="X1478" s="785"/>
      <c r="Y1478" s="615" t="str">
        <f t="shared" si="23"/>
        <v>Cides Ltd</v>
      </c>
      <c r="Z1478" s="785" t="s">
        <v>2599</v>
      </c>
      <c r="AA1478" s="785" t="s">
        <v>4349</v>
      </c>
      <c r="AB1478" s="785" t="s">
        <v>2605</v>
      </c>
      <c r="AC1478" s="785" t="s">
        <v>2606</v>
      </c>
      <c r="AD1478" s="786">
        <v>43796</v>
      </c>
    </row>
    <row r="1479" spans="1:30" ht="15.75">
      <c r="A1479" s="785" t="s">
        <v>4301</v>
      </c>
      <c r="B1479" s="785" t="s">
        <v>31733</v>
      </c>
      <c r="C1479" s="785" t="s">
        <v>4303</v>
      </c>
      <c r="D1479" s="785" t="s">
        <v>2599</v>
      </c>
      <c r="E1479" s="785" t="s">
        <v>31734</v>
      </c>
      <c r="F1479" s="786">
        <v>43759</v>
      </c>
      <c r="G1479" s="785" t="s">
        <v>11879</v>
      </c>
      <c r="H1479" s="786">
        <v>43772</v>
      </c>
      <c r="I1479" s="785" t="s">
        <v>31735</v>
      </c>
      <c r="J1479" s="785" t="s">
        <v>629</v>
      </c>
      <c r="K1479" s="785" t="s">
        <v>2612</v>
      </c>
      <c r="L1479" s="785" t="s">
        <v>31736</v>
      </c>
      <c r="M1479" s="785"/>
      <c r="N1479" s="785"/>
      <c r="O1479" s="785" t="s">
        <v>31737</v>
      </c>
      <c r="P1479" s="787">
        <v>36.664012</v>
      </c>
      <c r="Q1479" s="787">
        <v>-1.387637</v>
      </c>
      <c r="R1479" s="785" t="s">
        <v>1325</v>
      </c>
      <c r="S1479" s="785" t="s">
        <v>1326</v>
      </c>
      <c r="T1479" s="785" t="s">
        <v>2861</v>
      </c>
      <c r="U1479" s="785" t="s">
        <v>31738</v>
      </c>
      <c r="V1479" s="785">
        <v>10</v>
      </c>
      <c r="W1479" s="785" t="s">
        <v>4039</v>
      </c>
      <c r="X1479" s="785"/>
      <c r="Y1479" s="615" t="str">
        <f t="shared" si="23"/>
        <v>Nilelynk Innovators</v>
      </c>
      <c r="Z1479" s="785" t="s">
        <v>2599</v>
      </c>
      <c r="AA1479" s="785" t="s">
        <v>4314</v>
      </c>
      <c r="AB1479" s="785" t="s">
        <v>2683</v>
      </c>
      <c r="AC1479" s="785" t="s">
        <v>2606</v>
      </c>
      <c r="AD1479" s="786">
        <v>43788</v>
      </c>
    </row>
    <row r="1480" spans="1:30" ht="15.75">
      <c r="A1480" s="785" t="s">
        <v>4301</v>
      </c>
      <c r="B1480" s="785" t="s">
        <v>32849</v>
      </c>
      <c r="C1480" s="785" t="s">
        <v>4303</v>
      </c>
      <c r="D1480" s="785" t="s">
        <v>2599</v>
      </c>
      <c r="E1480" s="785" t="s">
        <v>7719</v>
      </c>
      <c r="F1480" s="786">
        <v>43702</v>
      </c>
      <c r="G1480" s="785" t="s">
        <v>11879</v>
      </c>
      <c r="H1480" s="786">
        <v>43772</v>
      </c>
      <c r="I1480" s="785" t="s">
        <v>32850</v>
      </c>
      <c r="J1480" s="785" t="s">
        <v>629</v>
      </c>
      <c r="K1480" s="785" t="s">
        <v>32851</v>
      </c>
      <c r="L1480" s="785" t="s">
        <v>32852</v>
      </c>
      <c r="M1480" s="785" t="s">
        <v>32853</v>
      </c>
      <c r="N1480" s="785"/>
      <c r="O1480" s="785"/>
      <c r="P1480" s="787">
        <v>35.376393</v>
      </c>
      <c r="Q1480" s="787">
        <v>-0.57692200000000005</v>
      </c>
      <c r="R1480" s="785" t="s">
        <v>1623</v>
      </c>
      <c r="S1480" s="785" t="s">
        <v>1766</v>
      </c>
      <c r="T1480" s="785" t="s">
        <v>32854</v>
      </c>
      <c r="U1480" s="785" t="s">
        <v>32855</v>
      </c>
      <c r="V1480" s="785" t="s">
        <v>3070</v>
      </c>
      <c r="W1480" s="785" t="s">
        <v>2730</v>
      </c>
      <c r="X1480" s="785"/>
      <c r="Y1480" s="615" t="str">
        <f t="shared" si="23"/>
        <v>Joseph Tonui</v>
      </c>
      <c r="Z1480" s="785" t="s">
        <v>2599</v>
      </c>
      <c r="AA1480" s="785" t="s">
        <v>4314</v>
      </c>
      <c r="AB1480" s="785" t="s">
        <v>2683</v>
      </c>
      <c r="AC1480" s="785" t="s">
        <v>2606</v>
      </c>
      <c r="AD1480" s="786">
        <v>43774</v>
      </c>
    </row>
    <row r="1481" spans="1:30" ht="15.75">
      <c r="A1481" s="785" t="s">
        <v>4301</v>
      </c>
      <c r="B1481" s="785" t="s">
        <v>16920</v>
      </c>
      <c r="C1481" s="785" t="s">
        <v>4303</v>
      </c>
      <c r="D1481" s="785" t="s">
        <v>2599</v>
      </c>
      <c r="E1481" s="785" t="s">
        <v>16921</v>
      </c>
      <c r="F1481" s="786">
        <v>43721</v>
      </c>
      <c r="G1481" s="785" t="s">
        <v>6994</v>
      </c>
      <c r="H1481" s="786">
        <v>43771</v>
      </c>
      <c r="I1481" s="785" t="s">
        <v>16922</v>
      </c>
      <c r="J1481" s="785" t="s">
        <v>629</v>
      </c>
      <c r="K1481" s="785" t="s">
        <v>2612</v>
      </c>
      <c r="L1481" s="785" t="s">
        <v>16923</v>
      </c>
      <c r="M1481" s="785"/>
      <c r="N1481" s="785"/>
      <c r="O1481" s="785" t="s">
        <v>16924</v>
      </c>
      <c r="P1481" s="787">
        <v>37.377915000000002</v>
      </c>
      <c r="Q1481" s="787">
        <v>-1.2847919999999999</v>
      </c>
      <c r="R1481" s="785" t="s">
        <v>1729</v>
      </c>
      <c r="S1481" s="785" t="s">
        <v>3446</v>
      </c>
      <c r="T1481" s="785" t="s">
        <v>3446</v>
      </c>
      <c r="U1481" s="785" t="s">
        <v>16925</v>
      </c>
      <c r="V1481" s="785" t="s">
        <v>2855</v>
      </c>
      <c r="W1481" s="785" t="s">
        <v>16911</v>
      </c>
      <c r="X1481" s="785" t="s">
        <v>16911</v>
      </c>
      <c r="Y1481" s="615" t="str">
        <f t="shared" si="23"/>
        <v>Lucas Mbithi Muia</v>
      </c>
      <c r="Z1481" s="785" t="s">
        <v>16919</v>
      </c>
      <c r="AA1481" s="785" t="s">
        <v>4314</v>
      </c>
      <c r="AB1481" s="785" t="s">
        <v>2683</v>
      </c>
      <c r="AC1481" s="785" t="s">
        <v>2606</v>
      </c>
      <c r="AD1481" s="786">
        <v>43782</v>
      </c>
    </row>
    <row r="1482" spans="1:30" ht="15.75">
      <c r="A1482" s="785" t="s">
        <v>4301</v>
      </c>
      <c r="B1482" s="785" t="s">
        <v>20427</v>
      </c>
      <c r="C1482" s="785" t="s">
        <v>4303</v>
      </c>
      <c r="D1482" s="785" t="s">
        <v>2599</v>
      </c>
      <c r="E1482" s="785" t="s">
        <v>9808</v>
      </c>
      <c r="F1482" s="786">
        <v>43716</v>
      </c>
      <c r="G1482" s="785" t="s">
        <v>6994</v>
      </c>
      <c r="H1482" s="786">
        <v>43771</v>
      </c>
      <c r="I1482" s="785" t="s">
        <v>20428</v>
      </c>
      <c r="J1482" s="785" t="s">
        <v>629</v>
      </c>
      <c r="K1482" s="785" t="s">
        <v>20429</v>
      </c>
      <c r="L1482" s="785" t="s">
        <v>20430</v>
      </c>
      <c r="M1482" s="785"/>
      <c r="N1482" s="785"/>
      <c r="O1482" s="785"/>
      <c r="P1482" s="787">
        <v>35.168911999999999</v>
      </c>
      <c r="Q1482" s="787">
        <v>-0.489427</v>
      </c>
      <c r="R1482" s="785" t="s">
        <v>2053</v>
      </c>
      <c r="S1482" s="785" t="s">
        <v>2098</v>
      </c>
      <c r="T1482" s="785" t="s">
        <v>20431</v>
      </c>
      <c r="U1482" s="785" t="s">
        <v>20432</v>
      </c>
      <c r="V1482" s="785" t="s">
        <v>6703</v>
      </c>
      <c r="W1482" s="785" t="s">
        <v>2760</v>
      </c>
      <c r="X1482" s="785" t="s">
        <v>2760</v>
      </c>
      <c r="Y1482" s="615" t="str">
        <f t="shared" si="23"/>
        <v>Philip Kurgat</v>
      </c>
      <c r="Z1482" s="785" t="s">
        <v>20309</v>
      </c>
      <c r="AA1482" s="785" t="s">
        <v>4314</v>
      </c>
      <c r="AB1482" s="785" t="s">
        <v>2683</v>
      </c>
      <c r="AC1482" s="785" t="s">
        <v>2606</v>
      </c>
      <c r="AD1482" s="786">
        <v>43783</v>
      </c>
    </row>
    <row r="1483" spans="1:30" ht="15.75">
      <c r="A1483" s="785" t="s">
        <v>4301</v>
      </c>
      <c r="B1483" s="785" t="s">
        <v>7882</v>
      </c>
      <c r="C1483" s="785" t="s">
        <v>4303</v>
      </c>
      <c r="D1483" s="785" t="s">
        <v>2599</v>
      </c>
      <c r="E1483" s="785" t="s">
        <v>7883</v>
      </c>
      <c r="F1483" s="786">
        <v>43746</v>
      </c>
      <c r="G1483" s="785" t="s">
        <v>7884</v>
      </c>
      <c r="H1483" s="786">
        <v>43768</v>
      </c>
      <c r="I1483" s="785" t="s">
        <v>7885</v>
      </c>
      <c r="J1483" s="785" t="s">
        <v>627</v>
      </c>
      <c r="K1483" s="785" t="s">
        <v>7886</v>
      </c>
      <c r="L1483" s="785" t="s">
        <v>7887</v>
      </c>
      <c r="M1483" s="785"/>
      <c r="N1483" s="785"/>
      <c r="O1483" s="785"/>
      <c r="P1483" s="787">
        <v>35.063499</v>
      </c>
      <c r="Q1483" s="787">
        <v>0.71190299999999995</v>
      </c>
      <c r="R1483" s="785" t="s">
        <v>1917</v>
      </c>
      <c r="S1483" s="785" t="s">
        <v>1918</v>
      </c>
      <c r="T1483" s="785" t="s">
        <v>1918</v>
      </c>
      <c r="U1483" s="785" t="s">
        <v>7888</v>
      </c>
      <c r="V1483" s="785" t="s">
        <v>2673</v>
      </c>
      <c r="W1483" s="785" t="s">
        <v>4010</v>
      </c>
      <c r="X1483" s="785" t="s">
        <v>4010</v>
      </c>
      <c r="Y1483" s="615" t="str">
        <f t="shared" si="23"/>
        <v>Emmanuel Kitui</v>
      </c>
      <c r="Z1483" s="785" t="s">
        <v>7889</v>
      </c>
      <c r="AA1483" s="785" t="s">
        <v>4314</v>
      </c>
      <c r="AB1483" s="785" t="s">
        <v>2605</v>
      </c>
      <c r="AC1483" s="785" t="s">
        <v>2606</v>
      </c>
      <c r="AD1483" s="786">
        <v>43782</v>
      </c>
    </row>
    <row r="1484" spans="1:30" ht="15.75">
      <c r="A1484" s="785" t="s">
        <v>4301</v>
      </c>
      <c r="B1484" s="785" t="s">
        <v>17889</v>
      </c>
      <c r="C1484" s="785" t="s">
        <v>4303</v>
      </c>
      <c r="D1484" s="785" t="s">
        <v>2599</v>
      </c>
      <c r="E1484" s="785" t="s">
        <v>9204</v>
      </c>
      <c r="F1484" s="786">
        <v>43763</v>
      </c>
      <c r="G1484" s="785" t="s">
        <v>17890</v>
      </c>
      <c r="H1484" s="786">
        <v>43767</v>
      </c>
      <c r="I1484" s="785" t="s">
        <v>17891</v>
      </c>
      <c r="J1484" s="785" t="s">
        <v>629</v>
      </c>
      <c r="K1484" s="785" t="s">
        <v>2612</v>
      </c>
      <c r="L1484" s="785" t="s">
        <v>17892</v>
      </c>
      <c r="M1484" s="785"/>
      <c r="N1484" s="785"/>
      <c r="O1484" s="785"/>
      <c r="P1484" s="787">
        <v>36.877937000000003</v>
      </c>
      <c r="Q1484" s="787">
        <v>-1.1846829999999999</v>
      </c>
      <c r="R1484" s="785" t="s">
        <v>821</v>
      </c>
      <c r="S1484" s="785" t="s">
        <v>821</v>
      </c>
      <c r="T1484" s="785" t="s">
        <v>8793</v>
      </c>
      <c r="U1484" s="785" t="s">
        <v>8793</v>
      </c>
      <c r="V1484" s="785" t="s">
        <v>2603</v>
      </c>
      <c r="W1484" s="785" t="s">
        <v>8491</v>
      </c>
      <c r="X1484" s="785" t="s">
        <v>17856</v>
      </c>
      <c r="Y1484" s="615" t="str">
        <f t="shared" si="23"/>
        <v>Michael Munuve</v>
      </c>
      <c r="Z1484" s="785" t="s">
        <v>17874</v>
      </c>
      <c r="AA1484" s="785" t="s">
        <v>5464</v>
      </c>
      <c r="AB1484" s="785" t="s">
        <v>5504</v>
      </c>
      <c r="AC1484" s="785" t="s">
        <v>2617</v>
      </c>
      <c r="AD1484" s="786">
        <v>43767</v>
      </c>
    </row>
    <row r="1485" spans="1:30" ht="15.75">
      <c r="A1485" s="785" t="s">
        <v>4301</v>
      </c>
      <c r="B1485" s="785" t="s">
        <v>13761</v>
      </c>
      <c r="C1485" s="785" t="s">
        <v>4322</v>
      </c>
      <c r="D1485" s="785" t="s">
        <v>2618</v>
      </c>
      <c r="E1485" s="785" t="s">
        <v>12667</v>
      </c>
      <c r="F1485" s="786">
        <v>43713</v>
      </c>
      <c r="G1485" s="785" t="s">
        <v>13762</v>
      </c>
      <c r="H1485" s="786">
        <v>43765</v>
      </c>
      <c r="I1485" s="785" t="s">
        <v>13763</v>
      </c>
      <c r="J1485" s="785" t="s">
        <v>629</v>
      </c>
      <c r="K1485" s="785" t="s">
        <v>13764</v>
      </c>
      <c r="L1485" s="785" t="s">
        <v>13765</v>
      </c>
      <c r="M1485" s="785"/>
      <c r="N1485" s="785"/>
      <c r="O1485" s="785"/>
      <c r="P1485" s="787">
        <v>34.979576999999999</v>
      </c>
      <c r="Q1485" s="787">
        <v>-0.77018799999999998</v>
      </c>
      <c r="R1485" s="785" t="s">
        <v>843</v>
      </c>
      <c r="S1485" s="785" t="s">
        <v>3040</v>
      </c>
      <c r="T1485" s="785" t="s">
        <v>13766</v>
      </c>
      <c r="U1485" s="785" t="s">
        <v>13767</v>
      </c>
      <c r="V1485" s="785" t="s">
        <v>3004</v>
      </c>
      <c r="W1485" s="785" t="s">
        <v>3276</v>
      </c>
      <c r="X1485" s="785" t="s">
        <v>2754</v>
      </c>
      <c r="Y1485" s="615" t="str">
        <f t="shared" si="23"/>
        <v>Joel Nyambane Moigare</v>
      </c>
      <c r="Z1485" s="785" t="s">
        <v>13768</v>
      </c>
      <c r="AA1485" s="785" t="s">
        <v>4349</v>
      </c>
      <c r="AB1485" s="785" t="s">
        <v>2683</v>
      </c>
      <c r="AC1485" s="785" t="s">
        <v>2606</v>
      </c>
      <c r="AD1485" s="786">
        <v>43767</v>
      </c>
    </row>
    <row r="1486" spans="1:30" ht="15.75">
      <c r="A1486" s="785" t="s">
        <v>4301</v>
      </c>
      <c r="B1486" s="785" t="s">
        <v>30207</v>
      </c>
      <c r="C1486" s="785" t="s">
        <v>4303</v>
      </c>
      <c r="D1486" s="785" t="s">
        <v>2599</v>
      </c>
      <c r="E1486" s="785" t="s">
        <v>5400</v>
      </c>
      <c r="F1486" s="786">
        <v>43692</v>
      </c>
      <c r="G1486" s="785" t="s">
        <v>13762</v>
      </c>
      <c r="H1486" s="786">
        <v>43765</v>
      </c>
      <c r="I1486" s="785" t="s">
        <v>30208</v>
      </c>
      <c r="J1486" s="785" t="s">
        <v>629</v>
      </c>
      <c r="K1486" s="785" t="s">
        <v>30209</v>
      </c>
      <c r="L1486" s="785" t="s">
        <v>30210</v>
      </c>
      <c r="M1486" s="785"/>
      <c r="N1486" s="785"/>
      <c r="O1486" s="785"/>
      <c r="P1486" s="787">
        <v>36.817869000000002</v>
      </c>
      <c r="Q1486" s="787">
        <v>-0.95839300000000005</v>
      </c>
      <c r="R1486" s="785" t="s">
        <v>821</v>
      </c>
      <c r="S1486" s="785" t="s">
        <v>1884</v>
      </c>
      <c r="T1486" s="785" t="s">
        <v>9980</v>
      </c>
      <c r="U1486" s="785" t="s">
        <v>30211</v>
      </c>
      <c r="V1486" s="785" t="s">
        <v>2855</v>
      </c>
      <c r="W1486" s="785" t="s">
        <v>3497</v>
      </c>
      <c r="X1486" s="785"/>
      <c r="Y1486" s="615" t="str">
        <f t="shared" si="23"/>
        <v>Cides Ltd</v>
      </c>
      <c r="Z1486" s="785" t="s">
        <v>2599</v>
      </c>
      <c r="AA1486" s="785" t="s">
        <v>4349</v>
      </c>
      <c r="AB1486" s="785" t="s">
        <v>2605</v>
      </c>
      <c r="AC1486" s="785" t="s">
        <v>2606</v>
      </c>
      <c r="AD1486" s="786">
        <v>43781</v>
      </c>
    </row>
    <row r="1487" spans="1:30" ht="15.75">
      <c r="A1487" s="785" t="s">
        <v>4301</v>
      </c>
      <c r="B1487" s="785" t="s">
        <v>30448</v>
      </c>
      <c r="C1487" s="785" t="s">
        <v>4303</v>
      </c>
      <c r="D1487" s="785" t="s">
        <v>2599</v>
      </c>
      <c r="E1487" s="785" t="s">
        <v>7720</v>
      </c>
      <c r="F1487" s="786">
        <v>43740</v>
      </c>
      <c r="G1487" s="785" t="s">
        <v>30449</v>
      </c>
      <c r="H1487" s="786">
        <v>43764</v>
      </c>
      <c r="I1487" s="785" t="s">
        <v>30450</v>
      </c>
      <c r="J1487" s="785" t="s">
        <v>629</v>
      </c>
      <c r="K1487" s="785" t="s">
        <v>2612</v>
      </c>
      <c r="L1487" s="785" t="s">
        <v>30451</v>
      </c>
      <c r="M1487" s="785"/>
      <c r="N1487" s="785"/>
      <c r="O1487" s="785" t="s">
        <v>30452</v>
      </c>
      <c r="P1487" s="787">
        <v>37.124606999999997</v>
      </c>
      <c r="Q1487" s="787">
        <v>-0.26427299999999998</v>
      </c>
      <c r="R1487" s="785" t="s">
        <v>1056</v>
      </c>
      <c r="S1487" s="785" t="s">
        <v>2272</v>
      </c>
      <c r="T1487" s="785" t="s">
        <v>3406</v>
      </c>
      <c r="U1487" s="785" t="s">
        <v>30453</v>
      </c>
      <c r="V1487" s="785" t="s">
        <v>2855</v>
      </c>
      <c r="W1487" s="785" t="s">
        <v>3511</v>
      </c>
      <c r="X1487" s="785"/>
      <c r="Y1487" s="615" t="str">
        <f t="shared" si="23"/>
        <v>Sakaki Natural Renewable Energy Center</v>
      </c>
      <c r="Z1487" s="785" t="s">
        <v>2599</v>
      </c>
      <c r="AA1487" s="785" t="s">
        <v>4349</v>
      </c>
      <c r="AB1487" s="785" t="s">
        <v>2683</v>
      </c>
      <c r="AC1487" s="785" t="s">
        <v>2606</v>
      </c>
      <c r="AD1487" s="786">
        <v>43767</v>
      </c>
    </row>
    <row r="1488" spans="1:30" ht="15.75">
      <c r="A1488" s="785" t="s">
        <v>4301</v>
      </c>
      <c r="B1488" s="785" t="s">
        <v>31947</v>
      </c>
      <c r="C1488" s="785" t="s">
        <v>4303</v>
      </c>
      <c r="D1488" s="785" t="s">
        <v>2599</v>
      </c>
      <c r="E1488" s="785" t="s">
        <v>31948</v>
      </c>
      <c r="F1488" s="786">
        <v>43744</v>
      </c>
      <c r="G1488" s="785" t="s">
        <v>30449</v>
      </c>
      <c r="H1488" s="786">
        <v>43764</v>
      </c>
      <c r="I1488" s="785" t="s">
        <v>31949</v>
      </c>
      <c r="J1488" s="785" t="s">
        <v>629</v>
      </c>
      <c r="K1488" s="785" t="s">
        <v>2612</v>
      </c>
      <c r="L1488" s="785" t="s">
        <v>31950</v>
      </c>
      <c r="M1488" s="785"/>
      <c r="N1488" s="785"/>
      <c r="O1488" s="785" t="s">
        <v>31951</v>
      </c>
      <c r="P1488" s="787">
        <v>36.987637999999997</v>
      </c>
      <c r="Q1488" s="787">
        <v>-0.354518</v>
      </c>
      <c r="R1488" s="785" t="s">
        <v>1056</v>
      </c>
      <c r="S1488" s="785" t="s">
        <v>3283</v>
      </c>
      <c r="T1488" s="785" t="s">
        <v>31952</v>
      </c>
      <c r="U1488" s="785" t="s">
        <v>14530</v>
      </c>
      <c r="V1488" s="785" t="s">
        <v>3004</v>
      </c>
      <c r="W1488" s="785" t="s">
        <v>3511</v>
      </c>
      <c r="X1488" s="785"/>
      <c r="Y1488" s="615" t="str">
        <f t="shared" si="23"/>
        <v>Sakaki Natural Renewable Energy Center</v>
      </c>
      <c r="Z1488" s="785" t="s">
        <v>2599</v>
      </c>
      <c r="AA1488" s="785" t="s">
        <v>4349</v>
      </c>
      <c r="AB1488" s="785" t="s">
        <v>2683</v>
      </c>
      <c r="AC1488" s="785" t="s">
        <v>2606</v>
      </c>
      <c r="AD1488" s="786">
        <v>43767</v>
      </c>
    </row>
    <row r="1489" spans="1:30" ht="15.75">
      <c r="A1489" s="785" t="s">
        <v>4301</v>
      </c>
      <c r="B1489" s="785" t="s">
        <v>9202</v>
      </c>
      <c r="C1489" s="785" t="s">
        <v>4322</v>
      </c>
      <c r="D1489" s="785" t="s">
        <v>9203</v>
      </c>
      <c r="E1489" s="785" t="s">
        <v>9204</v>
      </c>
      <c r="F1489" s="786">
        <v>43763</v>
      </c>
      <c r="G1489" s="785" t="s">
        <v>9204</v>
      </c>
      <c r="H1489" s="786">
        <v>43763</v>
      </c>
      <c r="I1489" s="785" t="s">
        <v>9205</v>
      </c>
      <c r="J1489" s="785" t="s">
        <v>627</v>
      </c>
      <c r="K1489" s="785" t="s">
        <v>9206</v>
      </c>
      <c r="L1489" s="785" t="s">
        <v>9207</v>
      </c>
      <c r="M1489" s="785"/>
      <c r="N1489" s="785"/>
      <c r="O1489" s="785"/>
      <c r="P1489" s="787">
        <v>37.145009999999999</v>
      </c>
      <c r="Q1489" s="787">
        <v>-0.513872</v>
      </c>
      <c r="R1489" s="785" t="s">
        <v>1056</v>
      </c>
      <c r="S1489" s="785" t="s">
        <v>1132</v>
      </c>
      <c r="T1489" s="785" t="s">
        <v>3562</v>
      </c>
      <c r="U1489" s="785" t="s">
        <v>8809</v>
      </c>
      <c r="V1489" s="785">
        <v>8</v>
      </c>
      <c r="W1489" s="785" t="s">
        <v>2707</v>
      </c>
      <c r="X1489" s="785" t="s">
        <v>2707</v>
      </c>
      <c r="Y1489" s="615" t="str">
        <f t="shared" si="23"/>
        <v>Fagaden Enterprises</v>
      </c>
      <c r="Z1489" s="785" t="s">
        <v>8801</v>
      </c>
      <c r="AA1489" s="785" t="s">
        <v>4349</v>
      </c>
      <c r="AB1489" s="785" t="s">
        <v>2683</v>
      </c>
      <c r="AC1489" s="785" t="s">
        <v>2606</v>
      </c>
      <c r="AD1489" s="786">
        <v>43765</v>
      </c>
    </row>
    <row r="1490" spans="1:30" ht="15.75">
      <c r="A1490" s="785" t="s">
        <v>4301</v>
      </c>
      <c r="B1490" s="785" t="s">
        <v>15430</v>
      </c>
      <c r="C1490" s="785" t="s">
        <v>4379</v>
      </c>
      <c r="D1490" s="785" t="s">
        <v>2598</v>
      </c>
      <c r="E1490" s="785" t="s">
        <v>10975</v>
      </c>
      <c r="F1490" s="786">
        <v>43749</v>
      </c>
      <c r="G1490" s="785" t="s">
        <v>9204</v>
      </c>
      <c r="H1490" s="786">
        <v>43763</v>
      </c>
      <c r="I1490" s="785" t="s">
        <v>15431</v>
      </c>
      <c r="J1490" s="785" t="s">
        <v>629</v>
      </c>
      <c r="K1490" s="785" t="s">
        <v>15432</v>
      </c>
      <c r="L1490" s="785" t="s">
        <v>15433</v>
      </c>
      <c r="M1490" s="785"/>
      <c r="N1490" s="785"/>
      <c r="O1490" s="785" t="s">
        <v>15434</v>
      </c>
      <c r="P1490" s="787">
        <v>39.867316000000002</v>
      </c>
      <c r="Q1490" s="787">
        <v>-3.6241919999999999</v>
      </c>
      <c r="R1490" s="785" t="s">
        <v>1671</v>
      </c>
      <c r="S1490" s="785" t="s">
        <v>3084</v>
      </c>
      <c r="T1490" s="785" t="s">
        <v>3084</v>
      </c>
      <c r="U1490" s="785" t="s">
        <v>15435</v>
      </c>
      <c r="V1490" s="785" t="s">
        <v>6015</v>
      </c>
      <c r="W1490" s="785" t="s">
        <v>2608</v>
      </c>
      <c r="X1490" s="785" t="s">
        <v>15396</v>
      </c>
      <c r="Y1490" s="615" t="str">
        <f t="shared" si="23"/>
        <v>Julius</v>
      </c>
      <c r="Z1490" s="785" t="s">
        <v>15302</v>
      </c>
      <c r="AA1490" s="785" t="s">
        <v>5464</v>
      </c>
      <c r="AB1490" s="785" t="s">
        <v>2609</v>
      </c>
      <c r="AC1490" s="785" t="s">
        <v>2610</v>
      </c>
      <c r="AD1490" s="786">
        <v>43749</v>
      </c>
    </row>
    <row r="1491" spans="1:30" ht="15.75">
      <c r="A1491" s="785" t="s">
        <v>4301</v>
      </c>
      <c r="B1491" s="785" t="s">
        <v>27841</v>
      </c>
      <c r="C1491" s="785" t="s">
        <v>4303</v>
      </c>
      <c r="D1491" s="785" t="s">
        <v>2599</v>
      </c>
      <c r="E1491" s="785" t="s">
        <v>8898</v>
      </c>
      <c r="F1491" s="786">
        <v>43733</v>
      </c>
      <c r="G1491" s="785" t="s">
        <v>9204</v>
      </c>
      <c r="H1491" s="786">
        <v>43763</v>
      </c>
      <c r="I1491" s="785" t="s">
        <v>27842</v>
      </c>
      <c r="J1491" s="785" t="s">
        <v>629</v>
      </c>
      <c r="K1491" s="785" t="s">
        <v>2612</v>
      </c>
      <c r="L1491" s="785" t="s">
        <v>27843</v>
      </c>
      <c r="M1491" s="785"/>
      <c r="N1491" s="785"/>
      <c r="O1491" s="785"/>
      <c r="P1491" s="787">
        <v>37.363348999999999</v>
      </c>
      <c r="Q1491" s="787">
        <v>-0.503888</v>
      </c>
      <c r="R1491" s="785" t="s">
        <v>1961</v>
      </c>
      <c r="S1491" s="785" t="s">
        <v>2066</v>
      </c>
      <c r="T1491" s="785" t="s">
        <v>2692</v>
      </c>
      <c r="U1491" s="785" t="s">
        <v>3361</v>
      </c>
      <c r="V1491" s="785" t="s">
        <v>2673</v>
      </c>
      <c r="W1491" s="785" t="s">
        <v>2808</v>
      </c>
      <c r="X1491" s="785"/>
      <c r="Y1491" s="615" t="str">
        <f t="shared" si="23"/>
        <v>Igwemas General Digester Ltd</v>
      </c>
      <c r="Z1491" s="785" t="s">
        <v>2599</v>
      </c>
      <c r="AA1491" s="785" t="s">
        <v>4349</v>
      </c>
      <c r="AB1491" s="785" t="s">
        <v>2683</v>
      </c>
      <c r="AC1491" s="785" t="s">
        <v>2606</v>
      </c>
      <c r="AD1491" s="786">
        <v>43767</v>
      </c>
    </row>
    <row r="1492" spans="1:30" ht="15.75">
      <c r="A1492" s="785" t="s">
        <v>4301</v>
      </c>
      <c r="B1492" s="785" t="s">
        <v>10201</v>
      </c>
      <c r="C1492" s="785" t="s">
        <v>4303</v>
      </c>
      <c r="D1492" s="785" t="s">
        <v>2599</v>
      </c>
      <c r="E1492" s="785" t="s">
        <v>10202</v>
      </c>
      <c r="F1492" s="786">
        <v>43762</v>
      </c>
      <c r="G1492" s="785" t="s">
        <v>10202</v>
      </c>
      <c r="H1492" s="786">
        <v>43762</v>
      </c>
      <c r="I1492" s="785" t="s">
        <v>10203</v>
      </c>
      <c r="J1492" s="785" t="s">
        <v>629</v>
      </c>
      <c r="K1492" s="785" t="s">
        <v>2612</v>
      </c>
      <c r="L1492" s="785" t="s">
        <v>10204</v>
      </c>
      <c r="M1492" s="785"/>
      <c r="N1492" s="785"/>
      <c r="O1492" s="785" t="s">
        <v>10205</v>
      </c>
      <c r="P1492" s="787">
        <v>36.801222000000003</v>
      </c>
      <c r="Q1492" s="787">
        <v>-1.0043629999999999</v>
      </c>
      <c r="R1492" s="785" t="s">
        <v>821</v>
      </c>
      <c r="S1492" s="785" t="s">
        <v>871</v>
      </c>
      <c r="T1492" s="785" t="s">
        <v>3297</v>
      </c>
      <c r="U1492" s="785" t="s">
        <v>3391</v>
      </c>
      <c r="V1492" s="785" t="s">
        <v>2855</v>
      </c>
      <c r="W1492" s="785" t="s">
        <v>3585</v>
      </c>
      <c r="X1492" s="785" t="s">
        <v>3585</v>
      </c>
      <c r="Y1492" s="615" t="str">
        <f t="shared" si="23"/>
        <v>Geoffrey K Gitau</v>
      </c>
      <c r="Z1492" s="785" t="s">
        <v>10206</v>
      </c>
      <c r="AA1492" s="785" t="s">
        <v>4314</v>
      </c>
      <c r="AB1492" s="785" t="s">
        <v>2605</v>
      </c>
      <c r="AC1492" s="785" t="s">
        <v>2606</v>
      </c>
      <c r="AD1492" s="786">
        <v>43762</v>
      </c>
    </row>
    <row r="1493" spans="1:30" ht="15.75">
      <c r="A1493" s="785" t="s">
        <v>4301</v>
      </c>
      <c r="B1493" s="785" t="s">
        <v>10207</v>
      </c>
      <c r="C1493" s="785" t="s">
        <v>4303</v>
      </c>
      <c r="D1493" s="785" t="s">
        <v>2599</v>
      </c>
      <c r="E1493" s="785" t="s">
        <v>10202</v>
      </c>
      <c r="F1493" s="786">
        <v>43762</v>
      </c>
      <c r="G1493" s="785" t="s">
        <v>10202</v>
      </c>
      <c r="H1493" s="786">
        <v>43762</v>
      </c>
      <c r="I1493" s="785" t="s">
        <v>10208</v>
      </c>
      <c r="J1493" s="785" t="s">
        <v>629</v>
      </c>
      <c r="K1493" s="785" t="s">
        <v>10209</v>
      </c>
      <c r="L1493" s="785" t="s">
        <v>10210</v>
      </c>
      <c r="M1493" s="785"/>
      <c r="N1493" s="785"/>
      <c r="O1493" s="785"/>
      <c r="P1493" s="787">
        <v>36.794398000000001</v>
      </c>
      <c r="Q1493" s="787">
        <v>-0.99475199999999997</v>
      </c>
      <c r="R1493" s="785" t="s">
        <v>821</v>
      </c>
      <c r="S1493" s="785" t="s">
        <v>871</v>
      </c>
      <c r="T1493" s="785" t="s">
        <v>10211</v>
      </c>
      <c r="U1493" s="785" t="s">
        <v>3391</v>
      </c>
      <c r="V1493" s="785" t="s">
        <v>2855</v>
      </c>
      <c r="W1493" s="785" t="s">
        <v>3585</v>
      </c>
      <c r="X1493" s="785" t="s">
        <v>3585</v>
      </c>
      <c r="Y1493" s="615" t="str">
        <f t="shared" si="23"/>
        <v>Geoffrey K Gitau</v>
      </c>
      <c r="Z1493" s="785" t="s">
        <v>10212</v>
      </c>
      <c r="AA1493" s="785" t="s">
        <v>4314</v>
      </c>
      <c r="AB1493" s="785" t="s">
        <v>2605</v>
      </c>
      <c r="AC1493" s="785" t="s">
        <v>2606</v>
      </c>
      <c r="AD1493" s="786">
        <v>43762</v>
      </c>
    </row>
    <row r="1494" spans="1:30" ht="15.75">
      <c r="A1494" s="785" t="s">
        <v>4301</v>
      </c>
      <c r="B1494" s="785" t="s">
        <v>12661</v>
      </c>
      <c r="C1494" s="785" t="s">
        <v>4303</v>
      </c>
      <c r="D1494" s="785" t="s">
        <v>2599</v>
      </c>
      <c r="E1494" s="785" t="s">
        <v>4856</v>
      </c>
      <c r="F1494" s="786">
        <v>43752</v>
      </c>
      <c r="G1494" s="785" t="s">
        <v>10202</v>
      </c>
      <c r="H1494" s="786">
        <v>43762</v>
      </c>
      <c r="I1494" s="785" t="s">
        <v>12662</v>
      </c>
      <c r="J1494" s="785" t="s">
        <v>627</v>
      </c>
      <c r="K1494" s="785" t="s">
        <v>12663</v>
      </c>
      <c r="L1494" s="785" t="s">
        <v>12664</v>
      </c>
      <c r="M1494" s="785"/>
      <c r="N1494" s="785"/>
      <c r="O1494" s="785"/>
      <c r="P1494" s="787">
        <v>36.701540000000001</v>
      </c>
      <c r="Q1494" s="787">
        <v>-1.410345</v>
      </c>
      <c r="R1494" s="785" t="s">
        <v>1325</v>
      </c>
      <c r="S1494" s="785" t="s">
        <v>1326</v>
      </c>
      <c r="T1494" s="785" t="s">
        <v>1326</v>
      </c>
      <c r="U1494" s="785" t="s">
        <v>3227</v>
      </c>
      <c r="V1494" s="785">
        <v>9</v>
      </c>
      <c r="W1494" s="785" t="s">
        <v>2608</v>
      </c>
      <c r="X1494" s="785" t="s">
        <v>3179</v>
      </c>
      <c r="Y1494" s="615" t="str">
        <f t="shared" si="23"/>
        <v>James Musyoka</v>
      </c>
      <c r="Z1494" s="785" t="s">
        <v>12665</v>
      </c>
      <c r="AA1494" s="785" t="s">
        <v>5464</v>
      </c>
      <c r="AB1494" s="785" t="s">
        <v>2609</v>
      </c>
      <c r="AC1494" s="785" t="s">
        <v>2610</v>
      </c>
      <c r="AD1494" s="786">
        <v>43752</v>
      </c>
    </row>
    <row r="1495" spans="1:30" ht="15.75">
      <c r="A1495" s="785" t="s">
        <v>4301</v>
      </c>
      <c r="B1495" s="785" t="s">
        <v>30723</v>
      </c>
      <c r="C1495" s="785" t="s">
        <v>4303</v>
      </c>
      <c r="D1495" s="785" t="s">
        <v>2599</v>
      </c>
      <c r="E1495" s="785" t="s">
        <v>7692</v>
      </c>
      <c r="F1495" s="786">
        <v>43758</v>
      </c>
      <c r="G1495" s="785" t="s">
        <v>10202</v>
      </c>
      <c r="H1495" s="786">
        <v>43762</v>
      </c>
      <c r="I1495" s="785" t="s">
        <v>30724</v>
      </c>
      <c r="J1495" s="785" t="s">
        <v>627</v>
      </c>
      <c r="K1495" s="785" t="s">
        <v>30725</v>
      </c>
      <c r="L1495" s="785" t="s">
        <v>30726</v>
      </c>
      <c r="M1495" s="785"/>
      <c r="N1495" s="785"/>
      <c r="O1495" s="785"/>
      <c r="P1495" s="787">
        <v>36.671990999999998</v>
      </c>
      <c r="Q1495" s="787">
        <v>-1.1586609999999999</v>
      </c>
      <c r="R1495" s="785" t="s">
        <v>821</v>
      </c>
      <c r="S1495" s="785" t="s">
        <v>1884</v>
      </c>
      <c r="T1495" s="785" t="s">
        <v>30727</v>
      </c>
      <c r="U1495" s="785" t="s">
        <v>9996</v>
      </c>
      <c r="V1495" s="785">
        <v>9</v>
      </c>
      <c r="W1495" s="785" t="s">
        <v>2608</v>
      </c>
      <c r="X1495" s="785"/>
      <c r="Y1495" s="615" t="str">
        <f t="shared" si="23"/>
        <v>Biogas International Limited</v>
      </c>
      <c r="Z1495" s="785" t="s">
        <v>2599</v>
      </c>
      <c r="AA1495" s="785" t="s">
        <v>5464</v>
      </c>
      <c r="AB1495" s="785" t="s">
        <v>2609</v>
      </c>
      <c r="AC1495" s="785" t="s">
        <v>2610</v>
      </c>
      <c r="AD1495" s="786">
        <v>43782</v>
      </c>
    </row>
    <row r="1496" spans="1:30" ht="15.75">
      <c r="A1496" s="785" t="s">
        <v>4301</v>
      </c>
      <c r="B1496" s="785" t="s">
        <v>30728</v>
      </c>
      <c r="C1496" s="785" t="s">
        <v>4303</v>
      </c>
      <c r="D1496" s="785" t="s">
        <v>2599</v>
      </c>
      <c r="E1496" s="785" t="s">
        <v>9662</v>
      </c>
      <c r="F1496" s="786">
        <v>43755</v>
      </c>
      <c r="G1496" s="785" t="s">
        <v>10202</v>
      </c>
      <c r="H1496" s="786">
        <v>43762</v>
      </c>
      <c r="I1496" s="785" t="s">
        <v>30729</v>
      </c>
      <c r="J1496" s="785" t="s">
        <v>629</v>
      </c>
      <c r="K1496" s="785" t="s">
        <v>30730</v>
      </c>
      <c r="L1496" s="785" t="s">
        <v>30731</v>
      </c>
      <c r="M1496" s="785"/>
      <c r="N1496" s="785"/>
      <c r="O1496" s="785"/>
      <c r="P1496" s="787">
        <v>36.630518000000002</v>
      </c>
      <c r="Q1496" s="787">
        <v>-1.293804</v>
      </c>
      <c r="R1496" s="785" t="s">
        <v>821</v>
      </c>
      <c r="S1496" s="785" t="s">
        <v>1429</v>
      </c>
      <c r="T1496" s="785" t="s">
        <v>30732</v>
      </c>
      <c r="U1496" s="785" t="s">
        <v>10001</v>
      </c>
      <c r="V1496" s="785" t="s">
        <v>6015</v>
      </c>
      <c r="W1496" s="785" t="s">
        <v>2608</v>
      </c>
      <c r="X1496" s="785"/>
      <c r="Y1496" s="615" t="str">
        <f t="shared" si="23"/>
        <v>Biogas International Limited</v>
      </c>
      <c r="Z1496" s="785" t="s">
        <v>2599</v>
      </c>
      <c r="AA1496" s="785" t="s">
        <v>5464</v>
      </c>
      <c r="AB1496" s="785" t="s">
        <v>2609</v>
      </c>
      <c r="AC1496" s="785" t="s">
        <v>2610</v>
      </c>
      <c r="AD1496" s="786">
        <v>43777</v>
      </c>
    </row>
    <row r="1497" spans="1:30" ht="15.75">
      <c r="A1497" s="785" t="s">
        <v>4301</v>
      </c>
      <c r="B1497" s="785" t="s">
        <v>32742</v>
      </c>
      <c r="C1497" s="785" t="s">
        <v>4303</v>
      </c>
      <c r="D1497" s="785" t="s">
        <v>2599</v>
      </c>
      <c r="E1497" s="785" t="s">
        <v>16512</v>
      </c>
      <c r="F1497" s="786">
        <v>43698</v>
      </c>
      <c r="G1497" s="785" t="s">
        <v>31734</v>
      </c>
      <c r="H1497" s="786">
        <v>43759</v>
      </c>
      <c r="I1497" s="785" t="s">
        <v>32743</v>
      </c>
      <c r="J1497" s="785" t="s">
        <v>629</v>
      </c>
      <c r="K1497" s="785" t="s">
        <v>2612</v>
      </c>
      <c r="L1497" s="785" t="s">
        <v>32744</v>
      </c>
      <c r="M1497" s="785"/>
      <c r="N1497" s="785"/>
      <c r="O1497" s="785"/>
      <c r="P1497" s="787">
        <v>37.268562000000003</v>
      </c>
      <c r="Q1497" s="787">
        <v>-0.51536899999999997</v>
      </c>
      <c r="R1497" s="785" t="s">
        <v>1961</v>
      </c>
      <c r="S1497" s="785" t="s">
        <v>1961</v>
      </c>
      <c r="T1497" s="785" t="s">
        <v>2262</v>
      </c>
      <c r="U1497" s="785" t="s">
        <v>32745</v>
      </c>
      <c r="V1497" s="785" t="s">
        <v>3070</v>
      </c>
      <c r="W1497" s="785" t="s">
        <v>3511</v>
      </c>
      <c r="X1497" s="785"/>
      <c r="Y1497" s="615" t="str">
        <f t="shared" si="23"/>
        <v>Sakaki Natural Renewable Energy Center</v>
      </c>
      <c r="Z1497" s="785" t="s">
        <v>2599</v>
      </c>
      <c r="AA1497" s="785" t="s">
        <v>4349</v>
      </c>
      <c r="AB1497" s="785" t="s">
        <v>2683</v>
      </c>
      <c r="AC1497" s="785" t="s">
        <v>2606</v>
      </c>
      <c r="AD1497" s="786">
        <v>43767</v>
      </c>
    </row>
    <row r="1498" spans="1:30" ht="15.75">
      <c r="A1498" s="785" t="s">
        <v>4301</v>
      </c>
      <c r="B1498" s="785" t="s">
        <v>30203</v>
      </c>
      <c r="C1498" s="785" t="s">
        <v>4303</v>
      </c>
      <c r="D1498" s="785" t="s">
        <v>2599</v>
      </c>
      <c r="E1498" s="785" t="s">
        <v>14026</v>
      </c>
      <c r="F1498" s="786">
        <v>43712</v>
      </c>
      <c r="G1498" s="785" t="s">
        <v>7692</v>
      </c>
      <c r="H1498" s="786">
        <v>43758</v>
      </c>
      <c r="I1498" s="785" t="s">
        <v>30204</v>
      </c>
      <c r="J1498" s="785" t="s">
        <v>627</v>
      </c>
      <c r="K1498" s="785" t="s">
        <v>30205</v>
      </c>
      <c r="L1498" s="785" t="s">
        <v>30206</v>
      </c>
      <c r="M1498" s="785"/>
      <c r="N1498" s="785"/>
      <c r="O1498" s="785"/>
      <c r="P1498" s="787">
        <v>37.286999999999999</v>
      </c>
      <c r="Q1498" s="787">
        <v>-0.467914</v>
      </c>
      <c r="R1498" s="785" t="s">
        <v>1961</v>
      </c>
      <c r="S1498" s="785" t="s">
        <v>1962</v>
      </c>
      <c r="T1498" s="785" t="s">
        <v>1963</v>
      </c>
      <c r="U1498" s="785" t="s">
        <v>2950</v>
      </c>
      <c r="V1498" s="785">
        <v>8</v>
      </c>
      <c r="W1498" s="785" t="s">
        <v>3497</v>
      </c>
      <c r="X1498" s="785"/>
      <c r="Y1498" s="615" t="str">
        <f t="shared" si="23"/>
        <v>Cides Ltd</v>
      </c>
      <c r="Z1498" s="785" t="s">
        <v>2599</v>
      </c>
      <c r="AA1498" s="785" t="s">
        <v>4349</v>
      </c>
      <c r="AB1498" s="785" t="s">
        <v>2605</v>
      </c>
      <c r="AC1498" s="785" t="s">
        <v>2606</v>
      </c>
      <c r="AD1498" s="786">
        <v>43794</v>
      </c>
    </row>
    <row r="1499" spans="1:30" ht="15.75">
      <c r="A1499" s="785" t="s">
        <v>4301</v>
      </c>
      <c r="B1499" s="785" t="s">
        <v>32580</v>
      </c>
      <c r="C1499" s="785" t="s">
        <v>4303</v>
      </c>
      <c r="D1499" s="785" t="s">
        <v>2599</v>
      </c>
      <c r="E1499" s="785" t="s">
        <v>15097</v>
      </c>
      <c r="F1499" s="786">
        <v>43709</v>
      </c>
      <c r="G1499" s="785" t="s">
        <v>7692</v>
      </c>
      <c r="H1499" s="786">
        <v>43758</v>
      </c>
      <c r="I1499" s="785" t="s">
        <v>32581</v>
      </c>
      <c r="J1499" s="785" t="s">
        <v>629</v>
      </c>
      <c r="K1499" s="785" t="s">
        <v>32582</v>
      </c>
      <c r="L1499" s="785" t="s">
        <v>32583</v>
      </c>
      <c r="M1499" s="785"/>
      <c r="N1499" s="785"/>
      <c r="O1499" s="785"/>
      <c r="P1499" s="787">
        <v>37.110863000000002</v>
      </c>
      <c r="Q1499" s="787">
        <v>-0.96370299999999998</v>
      </c>
      <c r="R1499" s="785" t="s">
        <v>1030</v>
      </c>
      <c r="S1499" s="785" t="s">
        <v>3500</v>
      </c>
      <c r="T1499" s="785" t="s">
        <v>32584</v>
      </c>
      <c r="U1499" s="785" t="s">
        <v>2770</v>
      </c>
      <c r="V1499" s="785" t="s">
        <v>3070</v>
      </c>
      <c r="W1499" s="785" t="s">
        <v>3497</v>
      </c>
      <c r="X1499" s="785"/>
      <c r="Y1499" s="615" t="str">
        <f t="shared" si="23"/>
        <v>Cides Ltd</v>
      </c>
      <c r="Z1499" s="785" t="s">
        <v>2599</v>
      </c>
      <c r="AA1499" s="785" t="s">
        <v>4349</v>
      </c>
      <c r="AB1499" s="785" t="s">
        <v>2605</v>
      </c>
      <c r="AC1499" s="785" t="s">
        <v>2606</v>
      </c>
      <c r="AD1499" s="786">
        <v>43794</v>
      </c>
    </row>
    <row r="1500" spans="1:30" ht="15.75">
      <c r="A1500" s="785" t="s">
        <v>4301</v>
      </c>
      <c r="B1500" s="785" t="s">
        <v>11889</v>
      </c>
      <c r="C1500" s="785" t="s">
        <v>4303</v>
      </c>
      <c r="D1500" s="785" t="s">
        <v>2599</v>
      </c>
      <c r="E1500" s="785" t="s">
        <v>9494</v>
      </c>
      <c r="F1500" s="786">
        <v>43703</v>
      </c>
      <c r="G1500" s="785" t="s">
        <v>11890</v>
      </c>
      <c r="H1500" s="786">
        <v>43757</v>
      </c>
      <c r="I1500" s="785" t="s">
        <v>11891</v>
      </c>
      <c r="J1500" s="785" t="s">
        <v>629</v>
      </c>
      <c r="K1500" s="785" t="s">
        <v>11892</v>
      </c>
      <c r="L1500" s="785" t="s">
        <v>11893</v>
      </c>
      <c r="M1500" s="785"/>
      <c r="N1500" s="785"/>
      <c r="O1500" s="785"/>
      <c r="P1500" s="787">
        <v>36.111947999999998</v>
      </c>
      <c r="Q1500" s="787">
        <v>-3.0875E-2</v>
      </c>
      <c r="R1500" s="785" t="s">
        <v>695</v>
      </c>
      <c r="S1500" s="785" t="s">
        <v>1011</v>
      </c>
      <c r="T1500" s="785" t="s">
        <v>3889</v>
      </c>
      <c r="U1500" s="785" t="s">
        <v>3096</v>
      </c>
      <c r="V1500" s="785" t="s">
        <v>2855</v>
      </c>
      <c r="W1500" s="785" t="s">
        <v>11875</v>
      </c>
      <c r="X1500" s="785" t="s">
        <v>11876</v>
      </c>
      <c r="Y1500" s="615" t="str">
        <f t="shared" si="23"/>
        <v>James Kingori</v>
      </c>
      <c r="Z1500" s="785" t="s">
        <v>11877</v>
      </c>
      <c r="AA1500" s="785" t="s">
        <v>4314</v>
      </c>
      <c r="AB1500" s="785" t="s">
        <v>2605</v>
      </c>
      <c r="AC1500" s="785" t="s">
        <v>2606</v>
      </c>
      <c r="AD1500" s="786">
        <v>43763</v>
      </c>
    </row>
    <row r="1501" spans="1:30" ht="15.75">
      <c r="A1501" s="785" t="s">
        <v>4301</v>
      </c>
      <c r="B1501" s="785" t="s">
        <v>7712</v>
      </c>
      <c r="C1501" s="785" t="s">
        <v>4303</v>
      </c>
      <c r="D1501" s="785" t="s">
        <v>2599</v>
      </c>
      <c r="E1501" s="785" t="s">
        <v>7713</v>
      </c>
      <c r="F1501" s="786">
        <v>43738</v>
      </c>
      <c r="G1501" s="785" t="s">
        <v>7714</v>
      </c>
      <c r="H1501" s="786">
        <v>43756</v>
      </c>
      <c r="I1501" s="785" t="s">
        <v>7715</v>
      </c>
      <c r="J1501" s="785" t="s">
        <v>629</v>
      </c>
      <c r="K1501" s="785" t="s">
        <v>7716</v>
      </c>
      <c r="L1501" s="785" t="s">
        <v>7717</v>
      </c>
      <c r="M1501" s="785"/>
      <c r="N1501" s="785"/>
      <c r="O1501" s="785"/>
      <c r="P1501" s="787">
        <v>37.637880000000003</v>
      </c>
      <c r="Q1501" s="787">
        <v>-6.4485000000000001E-2</v>
      </c>
      <c r="R1501" s="785" t="s">
        <v>1104</v>
      </c>
      <c r="S1501" s="785" t="s">
        <v>2643</v>
      </c>
      <c r="T1501" s="785" t="s">
        <v>7650</v>
      </c>
      <c r="U1501" s="785" t="s">
        <v>2718</v>
      </c>
      <c r="V1501" s="785" t="s">
        <v>2855</v>
      </c>
      <c r="W1501" s="785" t="s">
        <v>3253</v>
      </c>
      <c r="X1501" s="785" t="s">
        <v>7652</v>
      </c>
      <c r="Y1501" s="615" t="str">
        <f t="shared" si="23"/>
        <v>Eliatha Njagi</v>
      </c>
      <c r="Z1501" s="785" t="s">
        <v>7697</v>
      </c>
      <c r="AA1501" s="785" t="s">
        <v>4349</v>
      </c>
      <c r="AB1501" s="785" t="s">
        <v>2683</v>
      </c>
      <c r="AC1501" s="785" t="s">
        <v>2606</v>
      </c>
      <c r="AD1501" s="786">
        <v>43765</v>
      </c>
    </row>
    <row r="1502" spans="1:30" ht="15.75">
      <c r="A1502" s="785" t="s">
        <v>4301</v>
      </c>
      <c r="B1502" s="785" t="s">
        <v>31858</v>
      </c>
      <c r="C1502" s="785" t="s">
        <v>4303</v>
      </c>
      <c r="D1502" s="785" t="s">
        <v>2599</v>
      </c>
      <c r="E1502" s="785" t="s">
        <v>7719</v>
      </c>
      <c r="F1502" s="786">
        <v>43702</v>
      </c>
      <c r="G1502" s="785" t="s">
        <v>7714</v>
      </c>
      <c r="H1502" s="786">
        <v>43756</v>
      </c>
      <c r="I1502" s="785" t="s">
        <v>31859</v>
      </c>
      <c r="J1502" s="785" t="s">
        <v>629</v>
      </c>
      <c r="K1502" s="785" t="s">
        <v>31860</v>
      </c>
      <c r="L1502" s="785" t="s">
        <v>31861</v>
      </c>
      <c r="M1502" s="785"/>
      <c r="N1502" s="785"/>
      <c r="O1502" s="785"/>
      <c r="P1502" s="787">
        <v>36.888632000000001</v>
      </c>
      <c r="Q1502" s="787">
        <v>-1.050897</v>
      </c>
      <c r="R1502" s="785" t="s">
        <v>821</v>
      </c>
      <c r="S1502" s="785" t="s">
        <v>2041</v>
      </c>
      <c r="T1502" s="785" t="s">
        <v>8471</v>
      </c>
      <c r="U1502" s="785" t="s">
        <v>31862</v>
      </c>
      <c r="V1502" s="785" t="s">
        <v>3004</v>
      </c>
      <c r="W1502" s="785" t="s">
        <v>3497</v>
      </c>
      <c r="X1502" s="785"/>
      <c r="Y1502" s="615" t="str">
        <f t="shared" si="23"/>
        <v>Cides Ltd</v>
      </c>
      <c r="Z1502" s="785" t="s">
        <v>2599</v>
      </c>
      <c r="AA1502" s="785" t="s">
        <v>4349</v>
      </c>
      <c r="AB1502" s="785" t="s">
        <v>2605</v>
      </c>
      <c r="AC1502" s="785" t="s">
        <v>2606</v>
      </c>
      <c r="AD1502" s="786">
        <v>43782</v>
      </c>
    </row>
    <row r="1503" spans="1:30" ht="15.75">
      <c r="A1503" s="785" t="s">
        <v>4301</v>
      </c>
      <c r="B1503" s="785" t="s">
        <v>31863</v>
      </c>
      <c r="C1503" s="785" t="s">
        <v>4303</v>
      </c>
      <c r="D1503" s="785" t="s">
        <v>2599</v>
      </c>
      <c r="E1503" s="785" t="s">
        <v>7719</v>
      </c>
      <c r="F1503" s="786">
        <v>43702</v>
      </c>
      <c r="G1503" s="785" t="s">
        <v>7714</v>
      </c>
      <c r="H1503" s="786">
        <v>43756</v>
      </c>
      <c r="I1503" s="785" t="s">
        <v>31864</v>
      </c>
      <c r="J1503" s="785" t="s">
        <v>629</v>
      </c>
      <c r="K1503" s="785" t="s">
        <v>31865</v>
      </c>
      <c r="L1503" s="785" t="s">
        <v>31866</v>
      </c>
      <c r="M1503" s="785"/>
      <c r="N1503" s="785"/>
      <c r="O1503" s="785"/>
      <c r="P1503" s="787">
        <v>36.885784999999998</v>
      </c>
      <c r="Q1503" s="787">
        <v>-1.050861</v>
      </c>
      <c r="R1503" s="785" t="s">
        <v>821</v>
      </c>
      <c r="S1503" s="785" t="s">
        <v>2041</v>
      </c>
      <c r="T1503" s="785" t="s">
        <v>8471</v>
      </c>
      <c r="U1503" s="785" t="s">
        <v>31862</v>
      </c>
      <c r="V1503" s="785">
        <v>10</v>
      </c>
      <c r="W1503" s="785" t="s">
        <v>3497</v>
      </c>
      <c r="X1503" s="785"/>
      <c r="Y1503" s="615" t="str">
        <f t="shared" si="23"/>
        <v>Cides Ltd</v>
      </c>
      <c r="Z1503" s="785" t="s">
        <v>2599</v>
      </c>
      <c r="AA1503" s="785" t="s">
        <v>4349</v>
      </c>
      <c r="AB1503" s="785" t="s">
        <v>2605</v>
      </c>
      <c r="AC1503" s="785" t="s">
        <v>2606</v>
      </c>
      <c r="AD1503" s="786">
        <v>43781</v>
      </c>
    </row>
    <row r="1504" spans="1:30" ht="15.75">
      <c r="A1504" s="785" t="s">
        <v>4301</v>
      </c>
      <c r="B1504" s="785" t="s">
        <v>9660</v>
      </c>
      <c r="C1504" s="785" t="s">
        <v>4303</v>
      </c>
      <c r="D1504" s="785" t="s">
        <v>2599</v>
      </c>
      <c r="E1504" s="785" t="s">
        <v>9661</v>
      </c>
      <c r="F1504" s="786">
        <v>43725</v>
      </c>
      <c r="G1504" s="785" t="s">
        <v>9662</v>
      </c>
      <c r="H1504" s="786">
        <v>43755</v>
      </c>
      <c r="I1504" s="785" t="s">
        <v>9663</v>
      </c>
      <c r="J1504" s="785" t="s">
        <v>629</v>
      </c>
      <c r="K1504" s="785" t="s">
        <v>2612</v>
      </c>
      <c r="L1504" s="785" t="s">
        <v>9664</v>
      </c>
      <c r="M1504" s="785"/>
      <c r="N1504" s="785"/>
      <c r="O1504" s="785" t="s">
        <v>9665</v>
      </c>
      <c r="P1504" s="787">
        <v>36.531722000000002</v>
      </c>
      <c r="Q1504" s="787">
        <v>-0.18412000000000001</v>
      </c>
      <c r="R1504" s="785" t="s">
        <v>1228</v>
      </c>
      <c r="S1504" s="785" t="s">
        <v>1229</v>
      </c>
      <c r="T1504" s="785" t="s">
        <v>9666</v>
      </c>
      <c r="U1504" s="785" t="s">
        <v>9667</v>
      </c>
      <c r="V1504" s="785" t="s">
        <v>3070</v>
      </c>
      <c r="W1504" s="785" t="s">
        <v>4053</v>
      </c>
      <c r="X1504" s="785" t="s">
        <v>2626</v>
      </c>
      <c r="Y1504" s="615" t="str">
        <f t="shared" si="23"/>
        <v>Francis Kinyanjui</v>
      </c>
      <c r="Z1504" s="785" t="s">
        <v>9531</v>
      </c>
      <c r="AA1504" s="785" t="s">
        <v>4314</v>
      </c>
      <c r="AB1504" s="785" t="s">
        <v>2683</v>
      </c>
      <c r="AC1504" s="785" t="s">
        <v>2606</v>
      </c>
      <c r="AD1504" s="786">
        <v>43767</v>
      </c>
    </row>
    <row r="1505" spans="1:30" ht="15.75">
      <c r="A1505" s="785" t="s">
        <v>4301</v>
      </c>
      <c r="B1505" s="785" t="s">
        <v>14278</v>
      </c>
      <c r="C1505" s="785" t="s">
        <v>4303</v>
      </c>
      <c r="D1505" s="785" t="s">
        <v>2599</v>
      </c>
      <c r="E1505" s="785" t="s">
        <v>14279</v>
      </c>
      <c r="F1505" s="786">
        <v>43578</v>
      </c>
      <c r="G1505" s="785" t="s">
        <v>9662</v>
      </c>
      <c r="H1505" s="786">
        <v>43755</v>
      </c>
      <c r="I1505" s="785" t="s">
        <v>14280</v>
      </c>
      <c r="J1505" s="785" t="s">
        <v>629</v>
      </c>
      <c r="K1505" s="785" t="s">
        <v>14281</v>
      </c>
      <c r="L1505" s="785" t="s">
        <v>14282</v>
      </c>
      <c r="M1505" s="785"/>
      <c r="N1505" s="785"/>
      <c r="O1505" s="785"/>
      <c r="P1505" s="787">
        <v>37.664971999999999</v>
      </c>
      <c r="Q1505" s="787">
        <v>-0.13661699999999999</v>
      </c>
      <c r="R1505" s="785" t="s">
        <v>1104</v>
      </c>
      <c r="S1505" s="785" t="s">
        <v>2643</v>
      </c>
      <c r="T1505" s="785" t="s">
        <v>14283</v>
      </c>
      <c r="U1505" s="785" t="s">
        <v>14283</v>
      </c>
      <c r="V1505" s="785" t="s">
        <v>2673</v>
      </c>
      <c r="W1505" s="785" t="s">
        <v>3144</v>
      </c>
      <c r="X1505" s="785" t="s">
        <v>14284</v>
      </c>
      <c r="Y1505" s="615" t="str">
        <f t="shared" si="23"/>
        <v>John Kirimi</v>
      </c>
      <c r="Z1505" s="785" t="s">
        <v>14282</v>
      </c>
      <c r="AA1505" s="785" t="s">
        <v>4314</v>
      </c>
      <c r="AB1505" s="785" t="s">
        <v>2683</v>
      </c>
      <c r="AC1505" s="785" t="s">
        <v>2606</v>
      </c>
      <c r="AD1505" s="786">
        <v>43756</v>
      </c>
    </row>
    <row r="1506" spans="1:30" ht="15.75">
      <c r="A1506" s="785" t="s">
        <v>4301</v>
      </c>
      <c r="B1506" s="785" t="s">
        <v>14285</v>
      </c>
      <c r="C1506" s="785" t="s">
        <v>4322</v>
      </c>
      <c r="D1506" s="785" t="s">
        <v>2618</v>
      </c>
      <c r="E1506" s="785" t="s">
        <v>5543</v>
      </c>
      <c r="F1506" s="786">
        <v>43621</v>
      </c>
      <c r="G1506" s="785" t="s">
        <v>9662</v>
      </c>
      <c r="H1506" s="786">
        <v>43755</v>
      </c>
      <c r="I1506" s="785" t="s">
        <v>14286</v>
      </c>
      <c r="J1506" s="785" t="s">
        <v>627</v>
      </c>
      <c r="K1506" s="785" t="s">
        <v>14287</v>
      </c>
      <c r="L1506" s="785" t="s">
        <v>14288</v>
      </c>
      <c r="M1506" s="785"/>
      <c r="N1506" s="785"/>
      <c r="O1506" s="785"/>
      <c r="P1506" s="787">
        <v>37.587037000000002</v>
      </c>
      <c r="Q1506" s="787">
        <v>-7.6967999999999995E-2</v>
      </c>
      <c r="R1506" s="785" t="s">
        <v>1104</v>
      </c>
      <c r="S1506" s="785" t="s">
        <v>2643</v>
      </c>
      <c r="T1506" s="785" t="s">
        <v>14289</v>
      </c>
      <c r="U1506" s="785" t="s">
        <v>2963</v>
      </c>
      <c r="V1506" s="785">
        <v>6</v>
      </c>
      <c r="W1506" s="785" t="s">
        <v>3144</v>
      </c>
      <c r="X1506" s="785" t="s">
        <v>14284</v>
      </c>
      <c r="Y1506" s="615" t="str">
        <f t="shared" si="23"/>
        <v>John Kirimi</v>
      </c>
      <c r="Z1506" s="785" t="s">
        <v>14282</v>
      </c>
      <c r="AA1506" s="785" t="s">
        <v>4314</v>
      </c>
      <c r="AB1506" s="785" t="s">
        <v>2605</v>
      </c>
      <c r="AC1506" s="785" t="s">
        <v>2606</v>
      </c>
      <c r="AD1506" s="786">
        <v>43756</v>
      </c>
    </row>
    <row r="1507" spans="1:30" ht="15.75">
      <c r="A1507" s="785" t="s">
        <v>4301</v>
      </c>
      <c r="B1507" s="785" t="s">
        <v>14290</v>
      </c>
      <c r="C1507" s="785" t="s">
        <v>4303</v>
      </c>
      <c r="D1507" s="785" t="s">
        <v>2599</v>
      </c>
      <c r="E1507" s="785" t="s">
        <v>5362</v>
      </c>
      <c r="F1507" s="786">
        <v>43527</v>
      </c>
      <c r="G1507" s="785" t="s">
        <v>9662</v>
      </c>
      <c r="H1507" s="786">
        <v>43755</v>
      </c>
      <c r="I1507" s="785" t="s">
        <v>14291</v>
      </c>
      <c r="J1507" s="785" t="s">
        <v>629</v>
      </c>
      <c r="K1507" s="785" t="s">
        <v>14292</v>
      </c>
      <c r="L1507" s="785" t="s">
        <v>14293</v>
      </c>
      <c r="M1507" s="785"/>
      <c r="N1507" s="785"/>
      <c r="O1507" s="785"/>
      <c r="P1507" s="787">
        <v>37.662846999999999</v>
      </c>
      <c r="Q1507" s="787">
        <v>-0.12918499999999999</v>
      </c>
      <c r="R1507" s="785" t="s">
        <v>1104</v>
      </c>
      <c r="S1507" s="785" t="s">
        <v>2643</v>
      </c>
      <c r="T1507" s="785" t="s">
        <v>14294</v>
      </c>
      <c r="U1507" s="785" t="s">
        <v>14283</v>
      </c>
      <c r="V1507" s="785" t="s">
        <v>2855</v>
      </c>
      <c r="W1507" s="785" t="s">
        <v>3144</v>
      </c>
      <c r="X1507" s="785" t="s">
        <v>14284</v>
      </c>
      <c r="Y1507" s="615" t="str">
        <f t="shared" si="23"/>
        <v>John Kirimi</v>
      </c>
      <c r="Z1507" s="785" t="s">
        <v>14282</v>
      </c>
      <c r="AA1507" s="785" t="s">
        <v>4314</v>
      </c>
      <c r="AB1507" s="785" t="s">
        <v>2683</v>
      </c>
      <c r="AC1507" s="785" t="s">
        <v>2606</v>
      </c>
      <c r="AD1507" s="786">
        <v>43756</v>
      </c>
    </row>
    <row r="1508" spans="1:30" ht="15.75">
      <c r="A1508" s="785" t="s">
        <v>4301</v>
      </c>
      <c r="B1508" s="785" t="s">
        <v>30489</v>
      </c>
      <c r="C1508" s="785" t="s">
        <v>4303</v>
      </c>
      <c r="D1508" s="785" t="s">
        <v>2599</v>
      </c>
      <c r="E1508" s="785" t="s">
        <v>9301</v>
      </c>
      <c r="F1508" s="786">
        <v>43724</v>
      </c>
      <c r="G1508" s="785" t="s">
        <v>9662</v>
      </c>
      <c r="H1508" s="786">
        <v>43755</v>
      </c>
      <c r="I1508" s="785" t="s">
        <v>30490</v>
      </c>
      <c r="J1508" s="785" t="s">
        <v>627</v>
      </c>
      <c r="K1508" s="785" t="s">
        <v>30491</v>
      </c>
      <c r="L1508" s="785" t="s">
        <v>30492</v>
      </c>
      <c r="M1508" s="785"/>
      <c r="N1508" s="785"/>
      <c r="O1508" s="785"/>
      <c r="P1508" s="787">
        <v>36.617218000000001</v>
      </c>
      <c r="Q1508" s="787">
        <v>-1.0584370000000001</v>
      </c>
      <c r="R1508" s="785" t="s">
        <v>821</v>
      </c>
      <c r="S1508" s="785" t="s">
        <v>822</v>
      </c>
      <c r="T1508" s="785" t="s">
        <v>822</v>
      </c>
      <c r="U1508" s="785" t="s">
        <v>3420</v>
      </c>
      <c r="V1508" s="785" t="s">
        <v>2855</v>
      </c>
      <c r="W1508" s="785" t="s">
        <v>3497</v>
      </c>
      <c r="X1508" s="785"/>
      <c r="Y1508" s="615" t="str">
        <f t="shared" si="23"/>
        <v>Cides Ltd</v>
      </c>
      <c r="Z1508" s="785" t="s">
        <v>2599</v>
      </c>
      <c r="AA1508" s="785" t="s">
        <v>4349</v>
      </c>
      <c r="AB1508" s="785" t="s">
        <v>2605</v>
      </c>
      <c r="AC1508" s="785" t="s">
        <v>2606</v>
      </c>
      <c r="AD1508" s="786">
        <v>43774</v>
      </c>
    </row>
    <row r="1509" spans="1:30" ht="15.75">
      <c r="A1509" s="785" t="s">
        <v>4301</v>
      </c>
      <c r="B1509" s="785" t="s">
        <v>19837</v>
      </c>
      <c r="C1509" s="785" t="s">
        <v>4303</v>
      </c>
      <c r="D1509" s="785" t="s">
        <v>2599</v>
      </c>
      <c r="E1509" s="785" t="s">
        <v>19838</v>
      </c>
      <c r="F1509" s="786">
        <v>43754</v>
      </c>
      <c r="G1509" s="785" t="s">
        <v>19838</v>
      </c>
      <c r="H1509" s="786">
        <v>43754</v>
      </c>
      <c r="I1509" s="785" t="s">
        <v>19839</v>
      </c>
      <c r="J1509" s="785" t="s">
        <v>629</v>
      </c>
      <c r="K1509" s="785" t="s">
        <v>19840</v>
      </c>
      <c r="L1509" s="785" t="s">
        <v>19841</v>
      </c>
      <c r="M1509" s="785"/>
      <c r="N1509" s="785"/>
      <c r="O1509" s="785"/>
      <c r="P1509" s="787">
        <v>39.704794999999997</v>
      </c>
      <c r="Q1509" s="787">
        <v>-3.7803520000000002</v>
      </c>
      <c r="R1509" s="785" t="s">
        <v>1671</v>
      </c>
      <c r="S1509" s="785" t="s">
        <v>3084</v>
      </c>
      <c r="T1509" s="785" t="s">
        <v>19842</v>
      </c>
      <c r="U1509" s="785" t="s">
        <v>19843</v>
      </c>
      <c r="V1509" s="785" t="s">
        <v>3070</v>
      </c>
      <c r="W1509" s="785" t="s">
        <v>19787</v>
      </c>
      <c r="X1509" s="785" t="s">
        <v>2850</v>
      </c>
      <c r="Y1509" s="615" t="str">
        <f t="shared" si="23"/>
        <v>Peter Mbithi Kiniu</v>
      </c>
      <c r="Z1509" s="785" t="s">
        <v>19844</v>
      </c>
      <c r="AA1509" s="785" t="s">
        <v>4314</v>
      </c>
      <c r="AB1509" s="785" t="s">
        <v>2605</v>
      </c>
      <c r="AC1509" s="785" t="s">
        <v>2606</v>
      </c>
      <c r="AD1509" s="786">
        <v>43755</v>
      </c>
    </row>
    <row r="1510" spans="1:30" ht="15.75">
      <c r="A1510" s="785" t="s">
        <v>4301</v>
      </c>
      <c r="B1510" s="785" t="s">
        <v>18205</v>
      </c>
      <c r="C1510" s="785" t="s">
        <v>4303</v>
      </c>
      <c r="D1510" s="785" t="s">
        <v>2599</v>
      </c>
      <c r="E1510" s="785" t="s">
        <v>5603</v>
      </c>
      <c r="F1510" s="786">
        <v>43645</v>
      </c>
      <c r="G1510" s="785" t="s">
        <v>4729</v>
      </c>
      <c r="H1510" s="786">
        <v>43753</v>
      </c>
      <c r="I1510" s="785" t="s">
        <v>18206</v>
      </c>
      <c r="J1510" s="785" t="s">
        <v>627</v>
      </c>
      <c r="K1510" s="785" t="s">
        <v>18207</v>
      </c>
      <c r="L1510" s="785" t="s">
        <v>18208</v>
      </c>
      <c r="M1510" s="785"/>
      <c r="N1510" s="785"/>
      <c r="O1510" s="785" t="s">
        <v>18209</v>
      </c>
      <c r="P1510" s="787">
        <v>35.481797999999998</v>
      </c>
      <c r="Q1510" s="787">
        <v>-0.41136800000000001</v>
      </c>
      <c r="R1510" s="785" t="s">
        <v>695</v>
      </c>
      <c r="S1510" s="785" t="s">
        <v>2766</v>
      </c>
      <c r="T1510" s="785" t="s">
        <v>2766</v>
      </c>
      <c r="U1510" s="785" t="s">
        <v>18210</v>
      </c>
      <c r="V1510" s="785" t="s">
        <v>2673</v>
      </c>
      <c r="W1510" s="785" t="s">
        <v>2722</v>
      </c>
      <c r="X1510" s="785" t="s">
        <v>18203</v>
      </c>
      <c r="Y1510" s="615" t="str">
        <f t="shared" si="23"/>
        <v>Ndima renewable Energy</v>
      </c>
      <c r="Z1510" s="785" t="s">
        <v>18211</v>
      </c>
      <c r="AA1510" s="785" t="s">
        <v>4349</v>
      </c>
      <c r="AB1510" s="785" t="s">
        <v>2683</v>
      </c>
      <c r="AC1510" s="785" t="s">
        <v>2606</v>
      </c>
      <c r="AD1510" s="786">
        <v>43775</v>
      </c>
    </row>
    <row r="1511" spans="1:30" ht="15.75">
      <c r="A1511" s="785" t="s">
        <v>4301</v>
      </c>
      <c r="B1511" s="785" t="s">
        <v>18212</v>
      </c>
      <c r="C1511" s="785" t="s">
        <v>4303</v>
      </c>
      <c r="D1511" s="785" t="s">
        <v>2599</v>
      </c>
      <c r="E1511" s="785" t="s">
        <v>18213</v>
      </c>
      <c r="F1511" s="786">
        <v>43622</v>
      </c>
      <c r="G1511" s="785" t="s">
        <v>4729</v>
      </c>
      <c r="H1511" s="786">
        <v>43753</v>
      </c>
      <c r="I1511" s="785" t="s">
        <v>18214</v>
      </c>
      <c r="J1511" s="785" t="s">
        <v>629</v>
      </c>
      <c r="K1511" s="785" t="s">
        <v>2612</v>
      </c>
      <c r="L1511" s="785" t="s">
        <v>18215</v>
      </c>
      <c r="M1511" s="785"/>
      <c r="N1511" s="785"/>
      <c r="O1511" s="785" t="s">
        <v>18216</v>
      </c>
      <c r="P1511" s="787">
        <v>35.479599999999998</v>
      </c>
      <c r="Q1511" s="787">
        <v>-0.32512799999999997</v>
      </c>
      <c r="R1511" s="785" t="s">
        <v>695</v>
      </c>
      <c r="S1511" s="785" t="s">
        <v>2766</v>
      </c>
      <c r="T1511" s="785" t="s">
        <v>2766</v>
      </c>
      <c r="U1511" s="785" t="s">
        <v>3272</v>
      </c>
      <c r="V1511" s="785" t="s">
        <v>2673</v>
      </c>
      <c r="W1511" s="785" t="s">
        <v>2722</v>
      </c>
      <c r="X1511" s="785" t="s">
        <v>18203</v>
      </c>
      <c r="Y1511" s="615" t="str">
        <f t="shared" si="23"/>
        <v>Ndima renewable Energy</v>
      </c>
      <c r="Z1511" s="785" t="s">
        <v>18211</v>
      </c>
      <c r="AA1511" s="785" t="s">
        <v>4349</v>
      </c>
      <c r="AB1511" s="785" t="s">
        <v>2683</v>
      </c>
      <c r="AC1511" s="785" t="s">
        <v>2606</v>
      </c>
      <c r="AD1511" s="786">
        <v>43775</v>
      </c>
    </row>
    <row r="1512" spans="1:30" ht="15.75">
      <c r="A1512" s="785" t="s">
        <v>4301</v>
      </c>
      <c r="B1512" s="785" t="s">
        <v>18217</v>
      </c>
      <c r="C1512" s="785" t="s">
        <v>4303</v>
      </c>
      <c r="D1512" s="785" t="s">
        <v>2599</v>
      </c>
      <c r="E1512" s="785" t="s">
        <v>5543</v>
      </c>
      <c r="F1512" s="786">
        <v>43621</v>
      </c>
      <c r="G1512" s="785" t="s">
        <v>4729</v>
      </c>
      <c r="H1512" s="786">
        <v>43753</v>
      </c>
      <c r="I1512" s="785" t="s">
        <v>18218</v>
      </c>
      <c r="J1512" s="785" t="s">
        <v>627</v>
      </c>
      <c r="K1512" s="785" t="s">
        <v>2612</v>
      </c>
      <c r="L1512" s="785" t="s">
        <v>18219</v>
      </c>
      <c r="M1512" s="785"/>
      <c r="N1512" s="785"/>
      <c r="O1512" s="785" t="s">
        <v>18220</v>
      </c>
      <c r="P1512" s="787">
        <v>35.467955000000003</v>
      </c>
      <c r="Q1512" s="787">
        <v>-0.27939700000000001</v>
      </c>
      <c r="R1512" s="785" t="s">
        <v>2053</v>
      </c>
      <c r="S1512" s="785" t="s">
        <v>2729</v>
      </c>
      <c r="T1512" s="785" t="s">
        <v>2766</v>
      </c>
      <c r="U1512" s="785" t="s">
        <v>18221</v>
      </c>
      <c r="V1512" s="785" t="s">
        <v>2673</v>
      </c>
      <c r="W1512" s="785" t="s">
        <v>2722</v>
      </c>
      <c r="X1512" s="785" t="s">
        <v>18203</v>
      </c>
      <c r="Y1512" s="615" t="str">
        <f t="shared" si="23"/>
        <v>Ndima renewable Energy</v>
      </c>
      <c r="Z1512" s="785" t="s">
        <v>18211</v>
      </c>
      <c r="AA1512" s="785" t="s">
        <v>4349</v>
      </c>
      <c r="AB1512" s="785" t="s">
        <v>2683</v>
      </c>
      <c r="AC1512" s="785" t="s">
        <v>2606</v>
      </c>
      <c r="AD1512" s="786">
        <v>43775</v>
      </c>
    </row>
    <row r="1513" spans="1:30" ht="15.75">
      <c r="A1513" s="785" t="s">
        <v>4301</v>
      </c>
      <c r="B1513" s="785" t="s">
        <v>18222</v>
      </c>
      <c r="C1513" s="785" t="s">
        <v>4303</v>
      </c>
      <c r="D1513" s="785" t="s">
        <v>2599</v>
      </c>
      <c r="E1513" s="785" t="s">
        <v>5543</v>
      </c>
      <c r="F1513" s="786">
        <v>43621</v>
      </c>
      <c r="G1513" s="785" t="s">
        <v>4729</v>
      </c>
      <c r="H1513" s="786">
        <v>43753</v>
      </c>
      <c r="I1513" s="785" t="s">
        <v>18223</v>
      </c>
      <c r="J1513" s="785" t="s">
        <v>629</v>
      </c>
      <c r="K1513" s="785" t="s">
        <v>2612</v>
      </c>
      <c r="L1513" s="785" t="s">
        <v>18224</v>
      </c>
      <c r="M1513" s="785"/>
      <c r="N1513" s="785"/>
      <c r="O1513" s="785" t="s">
        <v>18225</v>
      </c>
      <c r="P1513" s="787">
        <v>35.443243000000002</v>
      </c>
      <c r="Q1513" s="787">
        <v>-0.28700700000000001</v>
      </c>
      <c r="R1513" s="785" t="s">
        <v>2053</v>
      </c>
      <c r="S1513" s="785" t="s">
        <v>2729</v>
      </c>
      <c r="T1513" s="785" t="s">
        <v>2729</v>
      </c>
      <c r="U1513" s="785" t="s">
        <v>18226</v>
      </c>
      <c r="V1513" s="785" t="s">
        <v>2673</v>
      </c>
      <c r="W1513" s="785" t="s">
        <v>2722</v>
      </c>
      <c r="X1513" s="785" t="s">
        <v>18203</v>
      </c>
      <c r="Y1513" s="615" t="str">
        <f t="shared" si="23"/>
        <v>Ndima renewable Energy</v>
      </c>
      <c r="Z1513" s="785" t="s">
        <v>18211</v>
      </c>
      <c r="AA1513" s="785" t="s">
        <v>4349</v>
      </c>
      <c r="AB1513" s="785" t="s">
        <v>2683</v>
      </c>
      <c r="AC1513" s="785" t="s">
        <v>2606</v>
      </c>
      <c r="AD1513" s="786">
        <v>43775</v>
      </c>
    </row>
    <row r="1514" spans="1:30" ht="15.75">
      <c r="A1514" s="785" t="s">
        <v>4301</v>
      </c>
      <c r="B1514" s="785" t="s">
        <v>33168</v>
      </c>
      <c r="C1514" s="785" t="s">
        <v>4379</v>
      </c>
      <c r="D1514" s="785" t="s">
        <v>2598</v>
      </c>
      <c r="E1514" s="785" t="s">
        <v>5083</v>
      </c>
      <c r="F1514" s="786">
        <v>43640</v>
      </c>
      <c r="G1514" s="785" t="s">
        <v>4729</v>
      </c>
      <c r="H1514" s="786">
        <v>43753</v>
      </c>
      <c r="I1514" s="785" t="s">
        <v>33169</v>
      </c>
      <c r="J1514" s="785" t="s">
        <v>627</v>
      </c>
      <c r="K1514" s="785" t="s">
        <v>2612</v>
      </c>
      <c r="L1514" s="785" t="s">
        <v>33170</v>
      </c>
      <c r="M1514" s="785"/>
      <c r="N1514" s="785"/>
      <c r="O1514" s="785"/>
      <c r="P1514" s="787">
        <v>35.241097000000003</v>
      </c>
      <c r="Q1514" s="787">
        <v>-0.38898300000000002</v>
      </c>
      <c r="R1514" s="785" t="s">
        <v>2053</v>
      </c>
      <c r="S1514" s="785" t="s">
        <v>3954</v>
      </c>
      <c r="T1514" s="785" t="s">
        <v>15007</v>
      </c>
      <c r="U1514" s="785" t="s">
        <v>15007</v>
      </c>
      <c r="V1514" s="785" t="s">
        <v>22891</v>
      </c>
      <c r="W1514" s="785" t="s">
        <v>2844</v>
      </c>
      <c r="X1514" s="785"/>
      <c r="Y1514" s="615" t="str">
        <f t="shared" si="23"/>
        <v>Benjamin Kirui</v>
      </c>
      <c r="Z1514" s="785" t="s">
        <v>2599</v>
      </c>
      <c r="AA1514" s="785" t="s">
        <v>4314</v>
      </c>
      <c r="AB1514" s="785" t="s">
        <v>2683</v>
      </c>
      <c r="AC1514" s="785" t="s">
        <v>2606</v>
      </c>
      <c r="AD1514" s="786">
        <v>43767</v>
      </c>
    </row>
    <row r="1515" spans="1:30" ht="15.75">
      <c r="A1515" s="785" t="s">
        <v>4301</v>
      </c>
      <c r="B1515" s="785" t="s">
        <v>4854</v>
      </c>
      <c r="C1515" s="785" t="s">
        <v>4303</v>
      </c>
      <c r="D1515" s="785" t="s">
        <v>2599</v>
      </c>
      <c r="E1515" s="785" t="s">
        <v>4855</v>
      </c>
      <c r="F1515" s="786">
        <v>43727</v>
      </c>
      <c r="G1515" s="785" t="s">
        <v>4856</v>
      </c>
      <c r="H1515" s="786">
        <v>43752</v>
      </c>
      <c r="I1515" s="785" t="s">
        <v>4857</v>
      </c>
      <c r="J1515" s="785" t="s">
        <v>629</v>
      </c>
      <c r="K1515" s="785" t="s">
        <v>2612</v>
      </c>
      <c r="L1515" s="785" t="s">
        <v>4858</v>
      </c>
      <c r="M1515" s="785"/>
      <c r="N1515" s="785"/>
      <c r="O1515" s="785"/>
      <c r="P1515" s="787">
        <v>37.156702000000003</v>
      </c>
      <c r="Q1515" s="787">
        <v>-0.86448000000000003</v>
      </c>
      <c r="R1515" s="785" t="s">
        <v>1030</v>
      </c>
      <c r="S1515" s="785" t="s">
        <v>2646</v>
      </c>
      <c r="T1515" s="785" t="s">
        <v>4859</v>
      </c>
      <c r="U1515" s="785" t="s">
        <v>1164</v>
      </c>
      <c r="V1515" s="785" t="s">
        <v>3004</v>
      </c>
      <c r="W1515" s="785" t="s">
        <v>3015</v>
      </c>
      <c r="X1515" s="785" t="s">
        <v>4772</v>
      </c>
      <c r="Y1515" s="615" t="str">
        <f t="shared" si="23"/>
        <v>Allan Gichuru Karugu</v>
      </c>
      <c r="Z1515" s="785" t="s">
        <v>4860</v>
      </c>
      <c r="AA1515" s="785" t="s">
        <v>4349</v>
      </c>
      <c r="AB1515" s="785" t="s">
        <v>2605</v>
      </c>
      <c r="AC1515" s="785" t="s">
        <v>2606</v>
      </c>
      <c r="AD1515" s="786">
        <v>43752</v>
      </c>
    </row>
    <row r="1516" spans="1:30" ht="15.75">
      <c r="A1516" s="785" t="s">
        <v>4301</v>
      </c>
      <c r="B1516" s="785" t="s">
        <v>11332</v>
      </c>
      <c r="C1516" s="785" t="s">
        <v>4303</v>
      </c>
      <c r="D1516" s="785" t="s">
        <v>2599</v>
      </c>
      <c r="E1516" s="785" t="s">
        <v>4855</v>
      </c>
      <c r="F1516" s="786">
        <v>43727</v>
      </c>
      <c r="G1516" s="785" t="s">
        <v>4856</v>
      </c>
      <c r="H1516" s="786">
        <v>43752</v>
      </c>
      <c r="I1516" s="785" t="s">
        <v>11333</v>
      </c>
      <c r="J1516" s="785" t="s">
        <v>629</v>
      </c>
      <c r="K1516" s="785" t="s">
        <v>2612</v>
      </c>
      <c r="L1516" s="785" t="s">
        <v>11334</v>
      </c>
      <c r="M1516" s="785"/>
      <c r="N1516" s="785"/>
      <c r="O1516" s="785"/>
      <c r="P1516" s="787">
        <v>37.035307000000003</v>
      </c>
      <c r="Q1516" s="787">
        <v>-1.265031</v>
      </c>
      <c r="R1516" s="785" t="s">
        <v>2661</v>
      </c>
      <c r="S1516" s="785" t="s">
        <v>6751</v>
      </c>
      <c r="T1516" s="785" t="s">
        <v>2688</v>
      </c>
      <c r="U1516" s="785" t="s">
        <v>2620</v>
      </c>
      <c r="V1516" s="785" t="s">
        <v>2855</v>
      </c>
      <c r="W1516" s="785" t="s">
        <v>4054</v>
      </c>
      <c r="X1516" s="785" t="s">
        <v>2834</v>
      </c>
      <c r="Y1516" s="615" t="str">
        <f t="shared" si="23"/>
        <v>Hamkam</v>
      </c>
      <c r="Z1516" s="785" t="s">
        <v>11335</v>
      </c>
      <c r="AA1516" s="785" t="s">
        <v>4349</v>
      </c>
      <c r="AB1516" s="785" t="s">
        <v>2605</v>
      </c>
      <c r="AC1516" s="785" t="s">
        <v>2606</v>
      </c>
      <c r="AD1516" s="786">
        <v>43753</v>
      </c>
    </row>
    <row r="1517" spans="1:30" ht="15.75">
      <c r="A1517" s="785" t="s">
        <v>4301</v>
      </c>
      <c r="B1517" s="785" t="s">
        <v>18876</v>
      </c>
      <c r="C1517" s="785" t="s">
        <v>4303</v>
      </c>
      <c r="D1517" s="785" t="s">
        <v>2599</v>
      </c>
      <c r="E1517" s="785" t="s">
        <v>4856</v>
      </c>
      <c r="F1517" s="786">
        <v>43752</v>
      </c>
      <c r="G1517" s="785" t="s">
        <v>4856</v>
      </c>
      <c r="H1517" s="786">
        <v>43752</v>
      </c>
      <c r="I1517" s="785" t="s">
        <v>18877</v>
      </c>
      <c r="J1517" s="785" t="s">
        <v>627</v>
      </c>
      <c r="K1517" s="785" t="s">
        <v>18878</v>
      </c>
      <c r="L1517" s="785" t="s">
        <v>18879</v>
      </c>
      <c r="M1517" s="785"/>
      <c r="N1517" s="785"/>
      <c r="O1517" s="785"/>
      <c r="P1517" s="787">
        <v>36.791907999999999</v>
      </c>
      <c r="Q1517" s="787">
        <v>-0.84835199999999999</v>
      </c>
      <c r="R1517" s="785" t="s">
        <v>821</v>
      </c>
      <c r="S1517" s="785" t="s">
        <v>2120</v>
      </c>
      <c r="T1517" s="785" t="s">
        <v>2632</v>
      </c>
      <c r="U1517" s="785" t="s">
        <v>2704</v>
      </c>
      <c r="V1517" s="785" t="s">
        <v>2673</v>
      </c>
      <c r="W1517" s="785" t="s">
        <v>2939</v>
      </c>
      <c r="X1517" s="785" t="s">
        <v>2939</v>
      </c>
      <c r="Y1517" s="615" t="str">
        <f t="shared" si="23"/>
        <v>Nixon Kariuki Gaichuru</v>
      </c>
      <c r="Z1517" s="785" t="s">
        <v>18880</v>
      </c>
      <c r="AA1517" s="785" t="s">
        <v>4314</v>
      </c>
      <c r="AB1517" s="785" t="s">
        <v>2605</v>
      </c>
      <c r="AC1517" s="785" t="s">
        <v>2606</v>
      </c>
      <c r="AD1517" s="786">
        <v>43752</v>
      </c>
    </row>
    <row r="1518" spans="1:30" ht="15.75">
      <c r="A1518" s="785" t="s">
        <v>4301</v>
      </c>
      <c r="B1518" s="785" t="s">
        <v>18887</v>
      </c>
      <c r="C1518" s="785" t="s">
        <v>4303</v>
      </c>
      <c r="D1518" s="785" t="s">
        <v>2599</v>
      </c>
      <c r="E1518" s="785" t="s">
        <v>4856</v>
      </c>
      <c r="F1518" s="786">
        <v>43752</v>
      </c>
      <c r="G1518" s="785" t="s">
        <v>4856</v>
      </c>
      <c r="H1518" s="786">
        <v>43752</v>
      </c>
      <c r="I1518" s="785" t="s">
        <v>18888</v>
      </c>
      <c r="J1518" s="785" t="s">
        <v>627</v>
      </c>
      <c r="K1518" s="785" t="s">
        <v>18889</v>
      </c>
      <c r="L1518" s="785" t="s">
        <v>18890</v>
      </c>
      <c r="M1518" s="785"/>
      <c r="N1518" s="785"/>
      <c r="O1518" s="785"/>
      <c r="P1518" s="787">
        <v>36.906714000000001</v>
      </c>
      <c r="Q1518" s="787">
        <v>-1.046062</v>
      </c>
      <c r="R1518" s="785" t="s">
        <v>821</v>
      </c>
      <c r="S1518" s="785" t="s">
        <v>2041</v>
      </c>
      <c r="T1518" s="785" t="s">
        <v>2790</v>
      </c>
      <c r="U1518" s="785" t="s">
        <v>18891</v>
      </c>
      <c r="V1518" s="785">
        <v>6</v>
      </c>
      <c r="W1518" s="785" t="s">
        <v>2939</v>
      </c>
      <c r="X1518" s="785" t="s">
        <v>2939</v>
      </c>
      <c r="Y1518" s="615" t="str">
        <f t="shared" si="23"/>
        <v>Nixon Kariuki Gaichuru</v>
      </c>
      <c r="Z1518" s="785" t="s">
        <v>18880</v>
      </c>
      <c r="AA1518" s="785" t="s">
        <v>4314</v>
      </c>
      <c r="AB1518" s="785" t="s">
        <v>2605</v>
      </c>
      <c r="AC1518" s="785" t="s">
        <v>2606</v>
      </c>
      <c r="AD1518" s="786">
        <v>43752</v>
      </c>
    </row>
    <row r="1519" spans="1:30" ht="15.75">
      <c r="A1519" s="785" t="s">
        <v>4301</v>
      </c>
      <c r="B1519" s="785" t="s">
        <v>18949</v>
      </c>
      <c r="C1519" s="785" t="s">
        <v>4303</v>
      </c>
      <c r="D1519" s="785" t="s">
        <v>2599</v>
      </c>
      <c r="E1519" s="785" t="s">
        <v>4856</v>
      </c>
      <c r="F1519" s="786">
        <v>43752</v>
      </c>
      <c r="G1519" s="785" t="s">
        <v>4856</v>
      </c>
      <c r="H1519" s="786">
        <v>43752</v>
      </c>
      <c r="I1519" s="785" t="s">
        <v>18950</v>
      </c>
      <c r="J1519" s="785" t="s">
        <v>629</v>
      </c>
      <c r="K1519" s="785" t="s">
        <v>18951</v>
      </c>
      <c r="L1519" s="785" t="s">
        <v>18952</v>
      </c>
      <c r="M1519" s="785"/>
      <c r="N1519" s="785"/>
      <c r="O1519" s="785"/>
      <c r="P1519" s="787">
        <v>36.906247999999998</v>
      </c>
      <c r="Q1519" s="787">
        <v>-1.045633</v>
      </c>
      <c r="R1519" s="785" t="s">
        <v>821</v>
      </c>
      <c r="S1519" s="785" t="s">
        <v>2041</v>
      </c>
      <c r="T1519" s="785" t="s">
        <v>2790</v>
      </c>
      <c r="U1519" s="785" t="s">
        <v>18891</v>
      </c>
      <c r="V1519" s="785">
        <v>8</v>
      </c>
      <c r="W1519" s="785" t="s">
        <v>2939</v>
      </c>
      <c r="X1519" s="785" t="s">
        <v>2939</v>
      </c>
      <c r="Y1519" s="615" t="str">
        <f t="shared" si="23"/>
        <v>Nixon Kariuki Gaichuru</v>
      </c>
      <c r="Z1519" s="785" t="s">
        <v>2599</v>
      </c>
      <c r="AA1519" s="785" t="s">
        <v>4314</v>
      </c>
      <c r="AB1519" s="785" t="s">
        <v>2605</v>
      </c>
      <c r="AC1519" s="785" t="s">
        <v>2606</v>
      </c>
      <c r="AD1519" s="786">
        <v>43752</v>
      </c>
    </row>
    <row r="1520" spans="1:30" ht="15.75">
      <c r="A1520" s="785" t="s">
        <v>4301</v>
      </c>
      <c r="B1520" s="785" t="s">
        <v>18953</v>
      </c>
      <c r="C1520" s="785" t="s">
        <v>4303</v>
      </c>
      <c r="D1520" s="785" t="s">
        <v>2599</v>
      </c>
      <c r="E1520" s="785" t="s">
        <v>4856</v>
      </c>
      <c r="F1520" s="786">
        <v>43752</v>
      </c>
      <c r="G1520" s="785" t="s">
        <v>4856</v>
      </c>
      <c r="H1520" s="786">
        <v>43752</v>
      </c>
      <c r="I1520" s="785" t="s">
        <v>18954</v>
      </c>
      <c r="J1520" s="785" t="s">
        <v>627</v>
      </c>
      <c r="K1520" s="785" t="s">
        <v>18955</v>
      </c>
      <c r="L1520" s="785" t="s">
        <v>18956</v>
      </c>
      <c r="M1520" s="785"/>
      <c r="N1520" s="785"/>
      <c r="O1520" s="785"/>
      <c r="P1520" s="787">
        <v>36.906112999999998</v>
      </c>
      <c r="Q1520" s="787">
        <v>-1.045628</v>
      </c>
      <c r="R1520" s="785" t="s">
        <v>821</v>
      </c>
      <c r="S1520" s="785" t="s">
        <v>2041</v>
      </c>
      <c r="T1520" s="785" t="s">
        <v>2790</v>
      </c>
      <c r="U1520" s="785" t="s">
        <v>18891</v>
      </c>
      <c r="V1520" s="785">
        <v>8</v>
      </c>
      <c r="W1520" s="785" t="s">
        <v>2939</v>
      </c>
      <c r="X1520" s="785" t="s">
        <v>2939</v>
      </c>
      <c r="Y1520" s="615" t="str">
        <f t="shared" si="23"/>
        <v>Nixon Kariuki Gaichuru</v>
      </c>
      <c r="Z1520" s="785" t="s">
        <v>18880</v>
      </c>
      <c r="AA1520" s="785" t="s">
        <v>4314</v>
      </c>
      <c r="AB1520" s="785" t="s">
        <v>2605</v>
      </c>
      <c r="AC1520" s="785" t="s">
        <v>2606</v>
      </c>
      <c r="AD1520" s="786">
        <v>43752</v>
      </c>
    </row>
    <row r="1521" spans="1:30" ht="15.75">
      <c r="A1521" s="785" t="s">
        <v>4301</v>
      </c>
      <c r="B1521" s="785" t="s">
        <v>24059</v>
      </c>
      <c r="C1521" s="785" t="s">
        <v>4303</v>
      </c>
      <c r="D1521" s="785" t="s">
        <v>2599</v>
      </c>
      <c r="E1521" s="785" t="s">
        <v>9494</v>
      </c>
      <c r="F1521" s="786">
        <v>43703</v>
      </c>
      <c r="G1521" s="785" t="s">
        <v>4856</v>
      </c>
      <c r="H1521" s="786">
        <v>43752</v>
      </c>
      <c r="I1521" s="785" t="s">
        <v>24060</v>
      </c>
      <c r="J1521" s="785" t="s">
        <v>629</v>
      </c>
      <c r="K1521" s="785" t="s">
        <v>24061</v>
      </c>
      <c r="L1521" s="785" t="s">
        <v>24062</v>
      </c>
      <c r="M1521" s="785"/>
      <c r="N1521" s="785"/>
      <c r="O1521" s="785"/>
      <c r="P1521" s="787">
        <v>36.176012</v>
      </c>
      <c r="Q1521" s="787">
        <v>-9.1377E-2</v>
      </c>
      <c r="R1521" s="785" t="s">
        <v>695</v>
      </c>
      <c r="S1521" s="785" t="s">
        <v>2231</v>
      </c>
      <c r="T1521" s="785" t="s">
        <v>3332</v>
      </c>
      <c r="U1521" s="785" t="s">
        <v>2976</v>
      </c>
      <c r="V1521" s="785" t="s">
        <v>3070</v>
      </c>
      <c r="W1521" s="785" t="s">
        <v>3025</v>
      </c>
      <c r="X1521" s="785" t="s">
        <v>2761</v>
      </c>
      <c r="Y1521" s="615" t="str">
        <f t="shared" si="23"/>
        <v>Stephen Macharia Kimenyi</v>
      </c>
      <c r="Z1521" s="785" t="s">
        <v>24063</v>
      </c>
      <c r="AA1521" s="785" t="s">
        <v>4349</v>
      </c>
      <c r="AB1521" s="785" t="s">
        <v>2683</v>
      </c>
      <c r="AC1521" s="785" t="s">
        <v>2606</v>
      </c>
      <c r="AD1521" s="786">
        <v>43759</v>
      </c>
    </row>
    <row r="1522" spans="1:30" ht="15.75">
      <c r="A1522" s="785" t="s">
        <v>4301</v>
      </c>
      <c r="B1522" s="785" t="s">
        <v>13681</v>
      </c>
      <c r="C1522" s="785" t="s">
        <v>4303</v>
      </c>
      <c r="D1522" s="785" t="s">
        <v>2599</v>
      </c>
      <c r="E1522" s="785" t="s">
        <v>13682</v>
      </c>
      <c r="F1522" s="786">
        <v>43704</v>
      </c>
      <c r="G1522" s="785" t="s">
        <v>10314</v>
      </c>
      <c r="H1522" s="786">
        <v>43751</v>
      </c>
      <c r="I1522" s="785" t="s">
        <v>13683</v>
      </c>
      <c r="J1522" s="785" t="s">
        <v>627</v>
      </c>
      <c r="K1522" s="785" t="s">
        <v>13684</v>
      </c>
      <c r="L1522" s="785" t="s">
        <v>13685</v>
      </c>
      <c r="M1522" s="785"/>
      <c r="N1522" s="785"/>
      <c r="O1522" s="785"/>
      <c r="P1522" s="787">
        <v>34.835653000000001</v>
      </c>
      <c r="Q1522" s="787">
        <v>-0.61334699999999998</v>
      </c>
      <c r="R1522" s="785" t="s">
        <v>843</v>
      </c>
      <c r="S1522" s="785" t="s">
        <v>2811</v>
      </c>
      <c r="T1522" s="785" t="s">
        <v>13589</v>
      </c>
      <c r="U1522" s="785" t="s">
        <v>2811</v>
      </c>
      <c r="V1522" s="785" t="s">
        <v>2855</v>
      </c>
      <c r="W1522" s="785" t="s">
        <v>3276</v>
      </c>
      <c r="X1522" s="785" t="s">
        <v>2754</v>
      </c>
      <c r="Y1522" s="615" t="str">
        <f t="shared" si="23"/>
        <v>Joel Nyambane Moigare</v>
      </c>
      <c r="Z1522" s="785" t="s">
        <v>13686</v>
      </c>
      <c r="AA1522" s="785" t="s">
        <v>4349</v>
      </c>
      <c r="AB1522" s="785" t="s">
        <v>2683</v>
      </c>
      <c r="AC1522" s="785" t="s">
        <v>2606</v>
      </c>
      <c r="AD1522" s="786">
        <v>43752</v>
      </c>
    </row>
    <row r="1523" spans="1:30" ht="15.75">
      <c r="A1523" s="785" t="s">
        <v>4301</v>
      </c>
      <c r="B1523" s="785" t="s">
        <v>13687</v>
      </c>
      <c r="C1523" s="785" t="s">
        <v>4303</v>
      </c>
      <c r="D1523" s="785" t="s">
        <v>2599</v>
      </c>
      <c r="E1523" s="785" t="s">
        <v>13688</v>
      </c>
      <c r="F1523" s="786">
        <v>43657</v>
      </c>
      <c r="G1523" s="785" t="s">
        <v>10314</v>
      </c>
      <c r="H1523" s="786">
        <v>43751</v>
      </c>
      <c r="I1523" s="785" t="s">
        <v>13689</v>
      </c>
      <c r="J1523" s="785" t="s">
        <v>629</v>
      </c>
      <c r="K1523" s="785" t="s">
        <v>13690</v>
      </c>
      <c r="L1523" s="785" t="s">
        <v>13691</v>
      </c>
      <c r="M1523" s="785"/>
      <c r="N1523" s="785"/>
      <c r="O1523" s="785"/>
      <c r="P1523" s="787">
        <v>34.829323000000002</v>
      </c>
      <c r="Q1523" s="787">
        <v>-0.67070700000000005</v>
      </c>
      <c r="R1523" s="785" t="s">
        <v>843</v>
      </c>
      <c r="S1523" s="785" t="s">
        <v>2811</v>
      </c>
      <c r="T1523" s="785" t="s">
        <v>2811</v>
      </c>
      <c r="U1523" s="785" t="s">
        <v>13692</v>
      </c>
      <c r="V1523" s="785" t="s">
        <v>2855</v>
      </c>
      <c r="W1523" s="785" t="s">
        <v>3276</v>
      </c>
      <c r="X1523" s="785" t="s">
        <v>2754</v>
      </c>
      <c r="Y1523" s="615" t="str">
        <f t="shared" si="23"/>
        <v>Joel Nyambane Moigare</v>
      </c>
      <c r="Z1523" s="785" t="s">
        <v>13448</v>
      </c>
      <c r="AA1523" s="785" t="s">
        <v>4349</v>
      </c>
      <c r="AB1523" s="785" t="s">
        <v>2683</v>
      </c>
      <c r="AC1523" s="785" t="s">
        <v>2606</v>
      </c>
      <c r="AD1523" s="786">
        <v>43739</v>
      </c>
    </row>
    <row r="1524" spans="1:30" ht="15.75">
      <c r="A1524" s="785" t="s">
        <v>4301</v>
      </c>
      <c r="B1524" s="785" t="s">
        <v>13801</v>
      </c>
      <c r="C1524" s="785" t="s">
        <v>4303</v>
      </c>
      <c r="D1524" s="785" t="s">
        <v>2599</v>
      </c>
      <c r="E1524" s="785" t="s">
        <v>13802</v>
      </c>
      <c r="F1524" s="786">
        <v>43683</v>
      </c>
      <c r="G1524" s="785" t="s">
        <v>10314</v>
      </c>
      <c r="H1524" s="786">
        <v>43751</v>
      </c>
      <c r="I1524" s="785" t="s">
        <v>13803</v>
      </c>
      <c r="J1524" s="785" t="s">
        <v>629</v>
      </c>
      <c r="K1524" s="785" t="s">
        <v>13804</v>
      </c>
      <c r="L1524" s="785" t="s">
        <v>13805</v>
      </c>
      <c r="M1524" s="785" t="s">
        <v>13806</v>
      </c>
      <c r="N1524" s="785"/>
      <c r="O1524" s="785" t="s">
        <v>13807</v>
      </c>
      <c r="P1524" s="787">
        <v>34.926720000000003</v>
      </c>
      <c r="Q1524" s="787">
        <v>-0.89746300000000001</v>
      </c>
      <c r="R1524" s="785" t="s">
        <v>2696</v>
      </c>
      <c r="S1524" s="785" t="s">
        <v>2697</v>
      </c>
      <c r="T1524" s="785" t="s">
        <v>13808</v>
      </c>
      <c r="U1524" s="785" t="s">
        <v>13809</v>
      </c>
      <c r="V1524" s="785" t="s">
        <v>3070</v>
      </c>
      <c r="W1524" s="785" t="s">
        <v>3276</v>
      </c>
      <c r="X1524" s="785" t="s">
        <v>2754</v>
      </c>
      <c r="Y1524" s="615" t="str">
        <f t="shared" si="23"/>
        <v>Joel Nyambane Moigare</v>
      </c>
      <c r="Z1524" s="785" t="s">
        <v>13448</v>
      </c>
      <c r="AA1524" s="785" t="s">
        <v>4349</v>
      </c>
      <c r="AB1524" s="785" t="s">
        <v>2683</v>
      </c>
      <c r="AC1524" s="785" t="s">
        <v>2606</v>
      </c>
      <c r="AD1524" s="786">
        <v>43751</v>
      </c>
    </row>
    <row r="1525" spans="1:30" ht="15.75">
      <c r="A1525" s="785" t="s">
        <v>4301</v>
      </c>
      <c r="B1525" s="785" t="s">
        <v>12674</v>
      </c>
      <c r="C1525" s="785" t="s">
        <v>4303</v>
      </c>
      <c r="D1525" s="785" t="s">
        <v>2599</v>
      </c>
      <c r="E1525" s="785" t="s">
        <v>7720</v>
      </c>
      <c r="F1525" s="786">
        <v>43740</v>
      </c>
      <c r="G1525" s="785" t="s">
        <v>12675</v>
      </c>
      <c r="H1525" s="786">
        <v>43750</v>
      </c>
      <c r="I1525" s="785" t="s">
        <v>12676</v>
      </c>
      <c r="J1525" s="785" t="s">
        <v>629</v>
      </c>
      <c r="K1525" s="785" t="s">
        <v>2612</v>
      </c>
      <c r="L1525" s="785" t="s">
        <v>12677</v>
      </c>
      <c r="M1525" s="785"/>
      <c r="N1525" s="785"/>
      <c r="O1525" s="785"/>
      <c r="P1525" s="787">
        <v>36.764277999999997</v>
      </c>
      <c r="Q1525" s="787">
        <v>-1.2328300000000001</v>
      </c>
      <c r="R1525" s="785" t="s">
        <v>2661</v>
      </c>
      <c r="S1525" s="785" t="s">
        <v>3963</v>
      </c>
      <c r="T1525" s="785" t="s">
        <v>3963</v>
      </c>
      <c r="U1525" s="785" t="s">
        <v>3964</v>
      </c>
      <c r="V1525" s="785">
        <v>9</v>
      </c>
      <c r="W1525" s="785" t="s">
        <v>2608</v>
      </c>
      <c r="X1525" s="785" t="s">
        <v>3179</v>
      </c>
      <c r="Y1525" s="615" t="str">
        <f t="shared" si="23"/>
        <v>James Musyoka</v>
      </c>
      <c r="Z1525" s="785" t="s">
        <v>12678</v>
      </c>
      <c r="AA1525" s="785" t="s">
        <v>5464</v>
      </c>
      <c r="AB1525" s="785" t="s">
        <v>2609</v>
      </c>
      <c r="AC1525" s="785" t="s">
        <v>2610</v>
      </c>
      <c r="AD1525" s="786">
        <v>43740</v>
      </c>
    </row>
    <row r="1526" spans="1:30" ht="15.75">
      <c r="A1526" s="785" t="s">
        <v>4301</v>
      </c>
      <c r="B1526" s="785" t="s">
        <v>14148</v>
      </c>
      <c r="C1526" s="785" t="s">
        <v>4303</v>
      </c>
      <c r="D1526" s="785" t="s">
        <v>2599</v>
      </c>
      <c r="E1526" s="785" t="s">
        <v>12675</v>
      </c>
      <c r="F1526" s="786">
        <v>43750</v>
      </c>
      <c r="G1526" s="785" t="s">
        <v>12675</v>
      </c>
      <c r="H1526" s="786">
        <v>43750</v>
      </c>
      <c r="I1526" s="785" t="s">
        <v>14149</v>
      </c>
      <c r="J1526" s="785" t="s">
        <v>629</v>
      </c>
      <c r="K1526" s="785" t="s">
        <v>2612</v>
      </c>
      <c r="L1526" s="785" t="s">
        <v>14150</v>
      </c>
      <c r="M1526" s="785"/>
      <c r="N1526" s="785"/>
      <c r="O1526" s="785"/>
      <c r="P1526" s="787">
        <v>37.580939999999998</v>
      </c>
      <c r="Q1526" s="787">
        <v>-2.037147</v>
      </c>
      <c r="R1526" s="785" t="s">
        <v>728</v>
      </c>
      <c r="S1526" s="785" t="s">
        <v>2959</v>
      </c>
      <c r="T1526" s="785" t="s">
        <v>14151</v>
      </c>
      <c r="U1526" s="785" t="s">
        <v>14151</v>
      </c>
      <c r="V1526" s="785" t="s">
        <v>3004</v>
      </c>
      <c r="W1526" s="785" t="s">
        <v>14152</v>
      </c>
      <c r="X1526" s="785" t="s">
        <v>3915</v>
      </c>
      <c r="Y1526" s="615" t="str">
        <f t="shared" si="23"/>
        <v>John Chege</v>
      </c>
      <c r="Z1526" s="785" t="s">
        <v>14153</v>
      </c>
      <c r="AA1526" s="785" t="s">
        <v>4314</v>
      </c>
      <c r="AB1526" s="785" t="s">
        <v>2605</v>
      </c>
      <c r="AC1526" s="785" t="s">
        <v>2606</v>
      </c>
      <c r="AD1526" s="786">
        <v>43751</v>
      </c>
    </row>
    <row r="1527" spans="1:30" ht="15.75">
      <c r="A1527" s="785" t="s">
        <v>4301</v>
      </c>
      <c r="B1527" s="785" t="s">
        <v>17061</v>
      </c>
      <c r="C1527" s="785" t="s">
        <v>4303</v>
      </c>
      <c r="D1527" s="785" t="s">
        <v>2599</v>
      </c>
      <c r="E1527" s="785" t="s">
        <v>12734</v>
      </c>
      <c r="F1527" s="786">
        <v>43720</v>
      </c>
      <c r="G1527" s="785" t="s">
        <v>12675</v>
      </c>
      <c r="H1527" s="786">
        <v>43750</v>
      </c>
      <c r="I1527" s="785" t="s">
        <v>17062</v>
      </c>
      <c r="J1527" s="785" t="s">
        <v>627</v>
      </c>
      <c r="K1527" s="785" t="s">
        <v>2612</v>
      </c>
      <c r="L1527" s="785" t="s">
        <v>17063</v>
      </c>
      <c r="M1527" s="785"/>
      <c r="N1527" s="785"/>
      <c r="O1527" s="785"/>
      <c r="P1527" s="787">
        <v>35.317836999999997</v>
      </c>
      <c r="Q1527" s="787">
        <v>0.55284999999999995</v>
      </c>
      <c r="R1527" s="785" t="s">
        <v>893</v>
      </c>
      <c r="S1527" s="785" t="s">
        <v>1356</v>
      </c>
      <c r="T1527" s="785" t="s">
        <v>1356</v>
      </c>
      <c r="U1527" s="785" t="s">
        <v>17064</v>
      </c>
      <c r="V1527" s="785" t="s">
        <v>3004</v>
      </c>
      <c r="W1527" s="785" t="s">
        <v>3116</v>
      </c>
      <c r="X1527" s="785" t="s">
        <v>3116</v>
      </c>
      <c r="Y1527" s="615" t="str">
        <f t="shared" si="23"/>
        <v>Luka Kiprop Maiyo</v>
      </c>
      <c r="Z1527" s="785" t="s">
        <v>17005</v>
      </c>
      <c r="AA1527" s="785" t="s">
        <v>4314</v>
      </c>
      <c r="AB1527" s="785" t="s">
        <v>2605</v>
      </c>
      <c r="AC1527" s="785" t="s">
        <v>2606</v>
      </c>
      <c r="AD1527" s="786">
        <v>43806</v>
      </c>
    </row>
    <row r="1528" spans="1:30" ht="15.75">
      <c r="A1528" s="785" t="s">
        <v>4301</v>
      </c>
      <c r="B1528" s="785" t="s">
        <v>13109</v>
      </c>
      <c r="C1528" s="785" t="s">
        <v>4303</v>
      </c>
      <c r="D1528" s="785" t="s">
        <v>2599</v>
      </c>
      <c r="E1528" s="785" t="s">
        <v>10975</v>
      </c>
      <c r="F1528" s="786">
        <v>43749</v>
      </c>
      <c r="G1528" s="785" t="s">
        <v>10975</v>
      </c>
      <c r="H1528" s="786">
        <v>43749</v>
      </c>
      <c r="I1528" s="785" t="s">
        <v>13110</v>
      </c>
      <c r="J1528" s="785" t="s">
        <v>627</v>
      </c>
      <c r="K1528" s="785" t="s">
        <v>13111</v>
      </c>
      <c r="L1528" s="785" t="s">
        <v>13112</v>
      </c>
      <c r="M1528" s="785"/>
      <c r="N1528" s="785"/>
      <c r="O1528" s="785"/>
      <c r="P1528" s="787">
        <v>36.825789999999998</v>
      </c>
      <c r="Q1528" s="787">
        <v>-1.1586380000000001</v>
      </c>
      <c r="R1528" s="785" t="s">
        <v>821</v>
      </c>
      <c r="S1528" s="785" t="s">
        <v>821</v>
      </c>
      <c r="T1528" s="785" t="s">
        <v>13113</v>
      </c>
      <c r="U1528" s="785" t="s">
        <v>3272</v>
      </c>
      <c r="V1528" s="785" t="s">
        <v>3004</v>
      </c>
      <c r="W1528" s="785" t="s">
        <v>2615</v>
      </c>
      <c r="X1528" s="785" t="s">
        <v>12807</v>
      </c>
      <c r="Y1528" s="615" t="str">
        <f t="shared" si="23"/>
        <v>James Nganga  Njoroge</v>
      </c>
      <c r="Z1528" s="785" t="s">
        <v>13108</v>
      </c>
      <c r="AA1528" s="785" t="s">
        <v>5464</v>
      </c>
      <c r="AB1528" s="785" t="s">
        <v>3686</v>
      </c>
      <c r="AC1528" s="785" t="s">
        <v>2617</v>
      </c>
      <c r="AD1528" s="786">
        <v>43752</v>
      </c>
    </row>
    <row r="1529" spans="1:30" ht="15.75">
      <c r="A1529" s="785" t="s">
        <v>4301</v>
      </c>
      <c r="B1529" s="785" t="s">
        <v>17257</v>
      </c>
      <c r="C1529" s="785" t="s">
        <v>4303</v>
      </c>
      <c r="D1529" s="785" t="s">
        <v>2599</v>
      </c>
      <c r="E1529" s="785" t="s">
        <v>10975</v>
      </c>
      <c r="F1529" s="786">
        <v>43749</v>
      </c>
      <c r="G1529" s="785" t="s">
        <v>10975</v>
      </c>
      <c r="H1529" s="786">
        <v>43749</v>
      </c>
      <c r="I1529" s="785" t="s">
        <v>17258</v>
      </c>
      <c r="J1529" s="785" t="s">
        <v>627</v>
      </c>
      <c r="K1529" s="785" t="s">
        <v>17259</v>
      </c>
      <c r="L1529" s="785" t="s">
        <v>17260</v>
      </c>
      <c r="M1529" s="785"/>
      <c r="N1529" s="785"/>
      <c r="O1529" s="785"/>
      <c r="P1529" s="787">
        <v>36.754728</v>
      </c>
      <c r="Q1529" s="787">
        <v>-1.0603499999999999</v>
      </c>
      <c r="R1529" s="785" t="s">
        <v>821</v>
      </c>
      <c r="S1529" s="785" t="s">
        <v>871</v>
      </c>
      <c r="T1529" s="785" t="s">
        <v>3071</v>
      </c>
      <c r="U1529" s="785" t="s">
        <v>17261</v>
      </c>
      <c r="V1529" s="785" t="s">
        <v>2855</v>
      </c>
      <c r="W1529" s="785" t="s">
        <v>17262</v>
      </c>
      <c r="X1529" s="785" t="s">
        <v>17263</v>
      </c>
      <c r="Y1529" s="615" t="str">
        <f t="shared" si="23"/>
        <v>Martin Gitau</v>
      </c>
      <c r="Z1529" s="785" t="s">
        <v>17264</v>
      </c>
      <c r="AA1529" s="785" t="s">
        <v>4314</v>
      </c>
      <c r="AB1529" s="785" t="s">
        <v>2605</v>
      </c>
      <c r="AC1529" s="785" t="s">
        <v>2606</v>
      </c>
      <c r="AD1529" s="786">
        <v>43749</v>
      </c>
    </row>
    <row r="1530" spans="1:30" ht="15.75">
      <c r="A1530" s="785" t="s">
        <v>4301</v>
      </c>
      <c r="B1530" s="785" t="s">
        <v>17265</v>
      </c>
      <c r="C1530" s="785" t="s">
        <v>4303</v>
      </c>
      <c r="D1530" s="785" t="s">
        <v>2599</v>
      </c>
      <c r="E1530" s="785" t="s">
        <v>10975</v>
      </c>
      <c r="F1530" s="786">
        <v>43749</v>
      </c>
      <c r="G1530" s="785" t="s">
        <v>10975</v>
      </c>
      <c r="H1530" s="786">
        <v>43749</v>
      </c>
      <c r="I1530" s="785" t="s">
        <v>17266</v>
      </c>
      <c r="J1530" s="785" t="s">
        <v>627</v>
      </c>
      <c r="K1530" s="785" t="s">
        <v>2612</v>
      </c>
      <c r="L1530" s="785" t="s">
        <v>17267</v>
      </c>
      <c r="M1530" s="785"/>
      <c r="N1530" s="785"/>
      <c r="O1530" s="785"/>
      <c r="P1530" s="787">
        <v>36.750537000000001</v>
      </c>
      <c r="Q1530" s="787">
        <v>-1.061153</v>
      </c>
      <c r="R1530" s="785" t="s">
        <v>821</v>
      </c>
      <c r="S1530" s="785" t="s">
        <v>871</v>
      </c>
      <c r="T1530" s="785" t="s">
        <v>3071</v>
      </c>
      <c r="U1530" s="785" t="s">
        <v>17261</v>
      </c>
      <c r="V1530" s="785" t="s">
        <v>3004</v>
      </c>
      <c r="W1530" s="785" t="s">
        <v>17262</v>
      </c>
      <c r="X1530" s="785" t="s">
        <v>17263</v>
      </c>
      <c r="Y1530" s="615" t="str">
        <f t="shared" si="23"/>
        <v>Martin Gitau</v>
      </c>
      <c r="Z1530" s="785" t="s">
        <v>17264</v>
      </c>
      <c r="AA1530" s="785" t="s">
        <v>4314</v>
      </c>
      <c r="AB1530" s="785" t="s">
        <v>2605</v>
      </c>
      <c r="AC1530" s="785" t="s">
        <v>2606</v>
      </c>
      <c r="AD1530" s="786">
        <v>43749</v>
      </c>
    </row>
    <row r="1531" spans="1:30" ht="15.75">
      <c r="A1531" s="785" t="s">
        <v>4301</v>
      </c>
      <c r="B1531" s="785" t="s">
        <v>17268</v>
      </c>
      <c r="C1531" s="785" t="s">
        <v>4303</v>
      </c>
      <c r="D1531" s="785" t="s">
        <v>2599</v>
      </c>
      <c r="E1531" s="785" t="s">
        <v>10975</v>
      </c>
      <c r="F1531" s="786">
        <v>43749</v>
      </c>
      <c r="G1531" s="785" t="s">
        <v>10975</v>
      </c>
      <c r="H1531" s="786">
        <v>43749</v>
      </c>
      <c r="I1531" s="785" t="s">
        <v>17269</v>
      </c>
      <c r="J1531" s="785" t="s">
        <v>629</v>
      </c>
      <c r="K1531" s="785" t="s">
        <v>2612</v>
      </c>
      <c r="L1531" s="785" t="s">
        <v>17270</v>
      </c>
      <c r="M1531" s="785"/>
      <c r="N1531" s="785"/>
      <c r="O1531" s="785"/>
      <c r="P1531" s="787">
        <v>36.755467000000003</v>
      </c>
      <c r="Q1531" s="787">
        <v>-1.0577730000000001</v>
      </c>
      <c r="R1531" s="785" t="s">
        <v>821</v>
      </c>
      <c r="S1531" s="785" t="s">
        <v>871</v>
      </c>
      <c r="T1531" s="785" t="s">
        <v>3071</v>
      </c>
      <c r="U1531" s="785" t="s">
        <v>10027</v>
      </c>
      <c r="V1531" s="785" t="s">
        <v>3004</v>
      </c>
      <c r="W1531" s="785" t="s">
        <v>17262</v>
      </c>
      <c r="X1531" s="785" t="s">
        <v>17263</v>
      </c>
      <c r="Y1531" s="615" t="str">
        <f t="shared" si="23"/>
        <v>Martin Gitau</v>
      </c>
      <c r="Z1531" s="785" t="s">
        <v>17264</v>
      </c>
      <c r="AA1531" s="785" t="s">
        <v>4314</v>
      </c>
      <c r="AB1531" s="785" t="s">
        <v>2605</v>
      </c>
      <c r="AC1531" s="785" t="s">
        <v>2606</v>
      </c>
      <c r="AD1531" s="786">
        <v>43749</v>
      </c>
    </row>
    <row r="1532" spans="1:30" ht="15.75">
      <c r="A1532" s="785" t="s">
        <v>4301</v>
      </c>
      <c r="B1532" s="785" t="s">
        <v>17271</v>
      </c>
      <c r="C1532" s="785" t="s">
        <v>4379</v>
      </c>
      <c r="D1532" s="785" t="s">
        <v>2598</v>
      </c>
      <c r="E1532" s="785" t="s">
        <v>10975</v>
      </c>
      <c r="F1532" s="786">
        <v>43749</v>
      </c>
      <c r="G1532" s="785" t="s">
        <v>10975</v>
      </c>
      <c r="H1532" s="786">
        <v>43749</v>
      </c>
      <c r="I1532" s="785" t="s">
        <v>17272</v>
      </c>
      <c r="J1532" s="785" t="s">
        <v>627</v>
      </c>
      <c r="K1532" s="785" t="s">
        <v>2612</v>
      </c>
      <c r="L1532" s="785" t="s">
        <v>17273</v>
      </c>
      <c r="M1532" s="785"/>
      <c r="N1532" s="785"/>
      <c r="O1532" s="785"/>
      <c r="P1532" s="787">
        <v>36.757559999999998</v>
      </c>
      <c r="Q1532" s="787">
        <v>-1.0554129999999999</v>
      </c>
      <c r="R1532" s="785" t="s">
        <v>821</v>
      </c>
      <c r="S1532" s="785" t="s">
        <v>871</v>
      </c>
      <c r="T1532" s="785" t="s">
        <v>3071</v>
      </c>
      <c r="U1532" s="785" t="s">
        <v>10027</v>
      </c>
      <c r="V1532" s="785" t="s">
        <v>3177</v>
      </c>
      <c r="W1532" s="785" t="s">
        <v>17262</v>
      </c>
      <c r="X1532" s="785" t="s">
        <v>17263</v>
      </c>
      <c r="Y1532" s="615" t="str">
        <f t="shared" si="23"/>
        <v>Martin Gitau</v>
      </c>
      <c r="Z1532" s="785" t="s">
        <v>17274</v>
      </c>
      <c r="AA1532" s="785" t="s">
        <v>4314</v>
      </c>
      <c r="AB1532" s="785" t="s">
        <v>2605</v>
      </c>
      <c r="AC1532" s="785" t="s">
        <v>2606</v>
      </c>
      <c r="AD1532" s="786">
        <v>43749</v>
      </c>
    </row>
    <row r="1533" spans="1:30" ht="15.75">
      <c r="A1533" s="785" t="s">
        <v>4301</v>
      </c>
      <c r="B1533" s="785" t="s">
        <v>17275</v>
      </c>
      <c r="C1533" s="785" t="s">
        <v>4303</v>
      </c>
      <c r="D1533" s="785" t="s">
        <v>2599</v>
      </c>
      <c r="E1533" s="785" t="s">
        <v>10975</v>
      </c>
      <c r="F1533" s="786">
        <v>43749</v>
      </c>
      <c r="G1533" s="785" t="s">
        <v>10975</v>
      </c>
      <c r="H1533" s="786">
        <v>43749</v>
      </c>
      <c r="I1533" s="785" t="s">
        <v>17276</v>
      </c>
      <c r="J1533" s="785" t="s">
        <v>629</v>
      </c>
      <c r="K1533" s="785" t="s">
        <v>2612</v>
      </c>
      <c r="L1533" s="785" t="s">
        <v>17277</v>
      </c>
      <c r="M1533" s="785"/>
      <c r="N1533" s="785"/>
      <c r="O1533" s="785"/>
      <c r="P1533" s="787">
        <v>36.757196999999998</v>
      </c>
      <c r="Q1533" s="787">
        <v>-1.055167</v>
      </c>
      <c r="R1533" s="785" t="s">
        <v>821</v>
      </c>
      <c r="S1533" s="785" t="s">
        <v>871</v>
      </c>
      <c r="T1533" s="785" t="s">
        <v>3071</v>
      </c>
      <c r="U1533" s="785" t="s">
        <v>10027</v>
      </c>
      <c r="V1533" s="785" t="s">
        <v>4029</v>
      </c>
      <c r="W1533" s="785" t="s">
        <v>17262</v>
      </c>
      <c r="X1533" s="785" t="s">
        <v>17263</v>
      </c>
      <c r="Y1533" s="615" t="str">
        <f t="shared" si="23"/>
        <v>Martin Gitau</v>
      </c>
      <c r="Z1533" s="785" t="s">
        <v>17274</v>
      </c>
      <c r="AA1533" s="785" t="s">
        <v>4314</v>
      </c>
      <c r="AB1533" s="785" t="s">
        <v>2605</v>
      </c>
      <c r="AC1533" s="785" t="s">
        <v>2606</v>
      </c>
      <c r="AD1533" s="786">
        <v>43749</v>
      </c>
    </row>
    <row r="1534" spans="1:30" ht="15.75">
      <c r="A1534" s="785" t="s">
        <v>4301</v>
      </c>
      <c r="B1534" s="785" t="s">
        <v>19525</v>
      </c>
      <c r="C1534" s="785" t="s">
        <v>4379</v>
      </c>
      <c r="D1534" s="785" t="s">
        <v>2598</v>
      </c>
      <c r="E1534" s="785" t="s">
        <v>10975</v>
      </c>
      <c r="F1534" s="786">
        <v>43749</v>
      </c>
      <c r="G1534" s="785" t="s">
        <v>10975</v>
      </c>
      <c r="H1534" s="786">
        <v>43749</v>
      </c>
      <c r="I1534" s="785" t="s">
        <v>19526</v>
      </c>
      <c r="J1534" s="785" t="s">
        <v>627</v>
      </c>
      <c r="K1534" s="785" t="s">
        <v>2612</v>
      </c>
      <c r="L1534" s="785" t="s">
        <v>19527</v>
      </c>
      <c r="M1534" s="785"/>
      <c r="N1534" s="785"/>
      <c r="O1534" s="785"/>
      <c r="P1534" s="787">
        <v>37.355170000000001</v>
      </c>
      <c r="Q1534" s="787">
        <v>-0.49424000000000001</v>
      </c>
      <c r="R1534" s="785" t="s">
        <v>1961</v>
      </c>
      <c r="S1534" s="785" t="s">
        <v>2066</v>
      </c>
      <c r="T1534" s="785" t="s">
        <v>3934</v>
      </c>
      <c r="U1534" s="785" t="s">
        <v>19528</v>
      </c>
      <c r="V1534" s="785" t="s">
        <v>2673</v>
      </c>
      <c r="W1534" s="785" t="s">
        <v>2808</v>
      </c>
      <c r="X1534" s="785" t="s">
        <v>19529</v>
      </c>
      <c r="Y1534" s="615" t="str">
        <f t="shared" si="23"/>
        <v>Paul Timothy Murithi</v>
      </c>
      <c r="Z1534" s="785" t="s">
        <v>19530</v>
      </c>
      <c r="AA1534" s="785" t="s">
        <v>4349</v>
      </c>
      <c r="AB1534" s="785" t="s">
        <v>2683</v>
      </c>
      <c r="AC1534" s="785" t="s">
        <v>2606</v>
      </c>
      <c r="AD1534" s="786">
        <v>43749</v>
      </c>
    </row>
    <row r="1535" spans="1:30" ht="15.75">
      <c r="A1535" s="785" t="s">
        <v>4301</v>
      </c>
      <c r="B1535" s="785" t="s">
        <v>25174</v>
      </c>
      <c r="C1535" s="785" t="s">
        <v>4303</v>
      </c>
      <c r="D1535" s="785" t="s">
        <v>2599</v>
      </c>
      <c r="E1535" s="785" t="s">
        <v>9808</v>
      </c>
      <c r="F1535" s="786">
        <v>43716</v>
      </c>
      <c r="G1535" s="785" t="s">
        <v>10975</v>
      </c>
      <c r="H1535" s="786">
        <v>43749</v>
      </c>
      <c r="I1535" s="785" t="s">
        <v>25175</v>
      </c>
      <c r="J1535" s="785" t="s">
        <v>627</v>
      </c>
      <c r="K1535" s="785" t="s">
        <v>25176</v>
      </c>
      <c r="L1535" s="785" t="s">
        <v>25177</v>
      </c>
      <c r="M1535" s="785"/>
      <c r="N1535" s="785"/>
      <c r="O1535" s="785"/>
      <c r="P1535" s="787">
        <v>36.965102999999999</v>
      </c>
      <c r="Q1535" s="787">
        <v>-0.83475600000000005</v>
      </c>
      <c r="R1535" s="785" t="s">
        <v>1030</v>
      </c>
      <c r="S1535" s="785" t="s">
        <v>1031</v>
      </c>
      <c r="T1535" s="785" t="s">
        <v>1031</v>
      </c>
      <c r="U1535" s="785" t="s">
        <v>9447</v>
      </c>
      <c r="V1535" s="785" t="s">
        <v>2673</v>
      </c>
      <c r="W1535" s="785" t="s">
        <v>4047</v>
      </c>
      <c r="X1535" s="785" t="s">
        <v>2647</v>
      </c>
      <c r="Y1535" s="615" t="str">
        <f t="shared" si="23"/>
        <v>Washington Mwangi Muinuki</v>
      </c>
      <c r="Z1535" s="785" t="s">
        <v>25178</v>
      </c>
      <c r="AA1535" s="785" t="s">
        <v>4314</v>
      </c>
      <c r="AB1535" s="785" t="s">
        <v>2605</v>
      </c>
      <c r="AC1535" s="785" t="s">
        <v>2606</v>
      </c>
      <c r="AD1535" s="786">
        <v>43812</v>
      </c>
    </row>
    <row r="1536" spans="1:30" ht="15.75">
      <c r="A1536" s="785" t="s">
        <v>4301</v>
      </c>
      <c r="B1536" s="785" t="s">
        <v>25179</v>
      </c>
      <c r="C1536" s="785" t="s">
        <v>4303</v>
      </c>
      <c r="D1536" s="785" t="s">
        <v>2599</v>
      </c>
      <c r="E1536" s="785" t="s">
        <v>9808</v>
      </c>
      <c r="F1536" s="786">
        <v>43716</v>
      </c>
      <c r="G1536" s="785" t="s">
        <v>10975</v>
      </c>
      <c r="H1536" s="786">
        <v>43749</v>
      </c>
      <c r="I1536" s="785" t="s">
        <v>25180</v>
      </c>
      <c r="J1536" s="785" t="s">
        <v>627</v>
      </c>
      <c r="K1536" s="785" t="s">
        <v>25181</v>
      </c>
      <c r="L1536" s="785" t="s">
        <v>25182</v>
      </c>
      <c r="M1536" s="785"/>
      <c r="N1536" s="785"/>
      <c r="O1536" s="785"/>
      <c r="P1536" s="787">
        <v>36.965093000000003</v>
      </c>
      <c r="Q1536" s="787">
        <v>-0.83480200000000004</v>
      </c>
      <c r="R1536" s="785" t="s">
        <v>1030</v>
      </c>
      <c r="S1536" s="785" t="s">
        <v>1031</v>
      </c>
      <c r="T1536" s="785" t="s">
        <v>2623</v>
      </c>
      <c r="U1536" s="785" t="s">
        <v>9447</v>
      </c>
      <c r="V1536" s="785">
        <v>6</v>
      </c>
      <c r="W1536" s="785" t="s">
        <v>4047</v>
      </c>
      <c r="X1536" s="785" t="s">
        <v>2647</v>
      </c>
      <c r="Y1536" s="615" t="str">
        <f t="shared" si="23"/>
        <v>Washington Mwangi Muinuki</v>
      </c>
      <c r="Z1536" s="785" t="s">
        <v>25178</v>
      </c>
      <c r="AA1536" s="785" t="s">
        <v>4314</v>
      </c>
      <c r="AB1536" s="785" t="s">
        <v>2605</v>
      </c>
      <c r="AC1536" s="785" t="s">
        <v>2606</v>
      </c>
      <c r="AD1536" s="786">
        <v>43812</v>
      </c>
    </row>
    <row r="1537" spans="1:30" ht="15.75">
      <c r="A1537" s="785" t="s">
        <v>4301</v>
      </c>
      <c r="B1537" s="785" t="s">
        <v>30471</v>
      </c>
      <c r="C1537" s="785" t="s">
        <v>4379</v>
      </c>
      <c r="D1537" s="785" t="s">
        <v>2598</v>
      </c>
      <c r="E1537" s="785" t="s">
        <v>5610</v>
      </c>
      <c r="F1537" s="786">
        <v>43687</v>
      </c>
      <c r="G1537" s="785" t="s">
        <v>10975</v>
      </c>
      <c r="H1537" s="786">
        <v>43749</v>
      </c>
      <c r="I1537" s="785" t="s">
        <v>30472</v>
      </c>
      <c r="J1537" s="785" t="s">
        <v>627</v>
      </c>
      <c r="K1537" s="785" t="s">
        <v>30473</v>
      </c>
      <c r="L1537" s="785" t="s">
        <v>30474</v>
      </c>
      <c r="M1537" s="785"/>
      <c r="N1537" s="785"/>
      <c r="O1537" s="785"/>
      <c r="P1537" s="787">
        <v>36.621578999999997</v>
      </c>
      <c r="Q1537" s="787">
        <v>-1.131092</v>
      </c>
      <c r="R1537" s="785" t="s">
        <v>821</v>
      </c>
      <c r="S1537" s="785" t="s">
        <v>1884</v>
      </c>
      <c r="T1537" s="785" t="s">
        <v>3231</v>
      </c>
      <c r="U1537" s="785" t="s">
        <v>3604</v>
      </c>
      <c r="V1537" s="785" t="s">
        <v>2855</v>
      </c>
      <c r="W1537" s="785" t="s">
        <v>3497</v>
      </c>
      <c r="X1537" s="785"/>
      <c r="Y1537" s="615" t="str">
        <f t="shared" si="23"/>
        <v>Cides Ltd</v>
      </c>
      <c r="Z1537" s="785" t="s">
        <v>2599</v>
      </c>
      <c r="AA1537" s="785" t="s">
        <v>4349</v>
      </c>
      <c r="AB1537" s="785" t="s">
        <v>2605</v>
      </c>
      <c r="AC1537" s="785" t="s">
        <v>2606</v>
      </c>
      <c r="AD1537" s="786">
        <v>43774</v>
      </c>
    </row>
    <row r="1538" spans="1:30" ht="15.75">
      <c r="A1538" s="785" t="s">
        <v>4301</v>
      </c>
      <c r="B1538" s="785" t="s">
        <v>30481</v>
      </c>
      <c r="C1538" s="785" t="s">
        <v>4303</v>
      </c>
      <c r="D1538" s="785" t="s">
        <v>2599</v>
      </c>
      <c r="E1538" s="785" t="s">
        <v>7719</v>
      </c>
      <c r="F1538" s="786">
        <v>43702</v>
      </c>
      <c r="G1538" s="785" t="s">
        <v>10975</v>
      </c>
      <c r="H1538" s="786">
        <v>43749</v>
      </c>
      <c r="I1538" s="785" t="s">
        <v>30482</v>
      </c>
      <c r="J1538" s="785" t="s">
        <v>627</v>
      </c>
      <c r="K1538" s="785" t="s">
        <v>30483</v>
      </c>
      <c r="L1538" s="785" t="s">
        <v>30484</v>
      </c>
      <c r="M1538" s="785"/>
      <c r="N1538" s="785"/>
      <c r="O1538" s="785"/>
      <c r="P1538" s="787">
        <v>36.672035000000001</v>
      </c>
      <c r="Q1538" s="787">
        <v>-1.177451</v>
      </c>
      <c r="R1538" s="785" t="s">
        <v>821</v>
      </c>
      <c r="S1538" s="785" t="s">
        <v>1884</v>
      </c>
      <c r="T1538" s="785" t="s">
        <v>3479</v>
      </c>
      <c r="U1538" s="785" t="s">
        <v>30485</v>
      </c>
      <c r="V1538" s="785" t="s">
        <v>2855</v>
      </c>
      <c r="W1538" s="785" t="s">
        <v>3497</v>
      </c>
      <c r="X1538" s="785"/>
      <c r="Y1538" s="615" t="str">
        <f t="shared" ref="Y1538:Y1601" si="24">IF(X1538="",W1538,X1538)</f>
        <v>Cides Ltd</v>
      </c>
      <c r="Z1538" s="785" t="s">
        <v>2599</v>
      </c>
      <c r="AA1538" s="785" t="s">
        <v>4349</v>
      </c>
      <c r="AB1538" s="785" t="s">
        <v>2605</v>
      </c>
      <c r="AC1538" s="785" t="s">
        <v>2606</v>
      </c>
      <c r="AD1538" s="786">
        <v>43749</v>
      </c>
    </row>
    <row r="1539" spans="1:30" ht="15.75">
      <c r="A1539" s="785" t="s">
        <v>4301</v>
      </c>
      <c r="B1539" s="785" t="s">
        <v>17324</v>
      </c>
      <c r="C1539" s="785" t="s">
        <v>4303</v>
      </c>
      <c r="D1539" s="785" t="s">
        <v>2599</v>
      </c>
      <c r="E1539" s="785" t="s">
        <v>7679</v>
      </c>
      <c r="F1539" s="786">
        <v>43575</v>
      </c>
      <c r="G1539" s="785" t="s">
        <v>17325</v>
      </c>
      <c r="H1539" s="786">
        <v>43748</v>
      </c>
      <c r="I1539" s="785" t="s">
        <v>17326</v>
      </c>
      <c r="J1539" s="785" t="s">
        <v>629</v>
      </c>
      <c r="K1539" s="785" t="s">
        <v>17327</v>
      </c>
      <c r="L1539" s="785" t="s">
        <v>17328</v>
      </c>
      <c r="M1539" s="785"/>
      <c r="N1539" s="785"/>
      <c r="O1539" s="785"/>
      <c r="P1539" s="787">
        <v>34.845165000000001</v>
      </c>
      <c r="Q1539" s="787">
        <v>8.4517999999999996E-2</v>
      </c>
      <c r="R1539" s="785" t="s">
        <v>1700</v>
      </c>
      <c r="S1539" s="785" t="s">
        <v>1701</v>
      </c>
      <c r="T1539" s="785" t="s">
        <v>2859</v>
      </c>
      <c r="U1539" s="785" t="s">
        <v>17329</v>
      </c>
      <c r="V1539" s="785" t="s">
        <v>2855</v>
      </c>
      <c r="W1539" s="785" t="s">
        <v>3300</v>
      </c>
      <c r="X1539" s="785" t="s">
        <v>2928</v>
      </c>
      <c r="Y1539" s="615" t="str">
        <f t="shared" si="24"/>
        <v>Mathew Kemboi</v>
      </c>
      <c r="Z1539" s="785" t="s">
        <v>17323</v>
      </c>
      <c r="AA1539" s="785" t="s">
        <v>4314</v>
      </c>
      <c r="AB1539" s="785" t="s">
        <v>2605</v>
      </c>
      <c r="AC1539" s="785" t="s">
        <v>2606</v>
      </c>
      <c r="AD1539" s="786">
        <v>43783</v>
      </c>
    </row>
    <row r="1540" spans="1:30" ht="15.75">
      <c r="A1540" s="785" t="s">
        <v>4301</v>
      </c>
      <c r="B1540" s="785" t="s">
        <v>17330</v>
      </c>
      <c r="C1540" s="785" t="s">
        <v>4303</v>
      </c>
      <c r="D1540" s="785" t="s">
        <v>2599</v>
      </c>
      <c r="E1540" s="785" t="s">
        <v>8832</v>
      </c>
      <c r="F1540" s="786">
        <v>43583</v>
      </c>
      <c r="G1540" s="785" t="s">
        <v>17325</v>
      </c>
      <c r="H1540" s="786">
        <v>43748</v>
      </c>
      <c r="I1540" s="785" t="s">
        <v>17331</v>
      </c>
      <c r="J1540" s="785" t="s">
        <v>627</v>
      </c>
      <c r="K1540" s="785" t="s">
        <v>17332</v>
      </c>
      <c r="L1540" s="785" t="s">
        <v>17333</v>
      </c>
      <c r="M1540" s="785"/>
      <c r="N1540" s="785"/>
      <c r="O1540" s="785"/>
      <c r="P1540" s="787">
        <v>35.022300000000001</v>
      </c>
      <c r="Q1540" s="787">
        <v>1.2074769999999999</v>
      </c>
      <c r="R1540" s="785" t="s">
        <v>1189</v>
      </c>
      <c r="S1540" s="785" t="s">
        <v>3118</v>
      </c>
      <c r="T1540" s="785" t="s">
        <v>17334</v>
      </c>
      <c r="U1540" s="785" t="s">
        <v>17335</v>
      </c>
      <c r="V1540" s="785">
        <v>8</v>
      </c>
      <c r="W1540" s="785" t="s">
        <v>3300</v>
      </c>
      <c r="X1540" s="785" t="s">
        <v>2928</v>
      </c>
      <c r="Y1540" s="615" t="str">
        <f t="shared" si="24"/>
        <v>Mathew Kemboi</v>
      </c>
      <c r="Z1540" s="785" t="s">
        <v>17323</v>
      </c>
      <c r="AA1540" s="785" t="s">
        <v>4314</v>
      </c>
      <c r="AB1540" s="785" t="s">
        <v>2605</v>
      </c>
      <c r="AC1540" s="785" t="s">
        <v>2606</v>
      </c>
      <c r="AD1540" s="786">
        <v>43786</v>
      </c>
    </row>
    <row r="1541" spans="1:30" ht="15.75">
      <c r="A1541" s="785" t="s">
        <v>4301</v>
      </c>
      <c r="B1541" s="785" t="s">
        <v>25228</v>
      </c>
      <c r="C1541" s="785" t="s">
        <v>4303</v>
      </c>
      <c r="D1541" s="785" t="s">
        <v>2599</v>
      </c>
      <c r="E1541" s="785" t="s">
        <v>7883</v>
      </c>
      <c r="F1541" s="786">
        <v>43746</v>
      </c>
      <c r="G1541" s="785" t="s">
        <v>17325</v>
      </c>
      <c r="H1541" s="786">
        <v>43748</v>
      </c>
      <c r="I1541" s="785" t="s">
        <v>25229</v>
      </c>
      <c r="J1541" s="785" t="s">
        <v>627</v>
      </c>
      <c r="K1541" s="785" t="s">
        <v>25230</v>
      </c>
      <c r="L1541" s="785" t="s">
        <v>25231</v>
      </c>
      <c r="M1541" s="785"/>
      <c r="N1541" s="785"/>
      <c r="O1541" s="785"/>
      <c r="P1541" s="787">
        <v>36.876531</v>
      </c>
      <c r="Q1541" s="787">
        <v>-0.794072</v>
      </c>
      <c r="R1541" s="785" t="s">
        <v>1030</v>
      </c>
      <c r="S1541" s="785" t="s">
        <v>2623</v>
      </c>
      <c r="T1541" s="785" t="s">
        <v>3714</v>
      </c>
      <c r="U1541" s="785" t="s">
        <v>25232</v>
      </c>
      <c r="V1541" s="785" t="s">
        <v>2855</v>
      </c>
      <c r="W1541" s="785" t="s">
        <v>4047</v>
      </c>
      <c r="X1541" s="785" t="s">
        <v>2647</v>
      </c>
      <c r="Y1541" s="615" t="str">
        <f t="shared" si="24"/>
        <v>Washington Mwangi Muinuki</v>
      </c>
      <c r="Z1541" s="785" t="s">
        <v>25178</v>
      </c>
      <c r="AA1541" s="785" t="s">
        <v>4314</v>
      </c>
      <c r="AB1541" s="785" t="s">
        <v>2605</v>
      </c>
      <c r="AC1541" s="785" t="s">
        <v>2606</v>
      </c>
      <c r="AD1541" s="786">
        <v>43812</v>
      </c>
    </row>
    <row r="1542" spans="1:30" ht="15.75">
      <c r="A1542" s="785" t="s">
        <v>4301</v>
      </c>
      <c r="B1542" s="785" t="s">
        <v>5399</v>
      </c>
      <c r="C1542" s="785" t="s">
        <v>4303</v>
      </c>
      <c r="D1542" s="785" t="s">
        <v>2599</v>
      </c>
      <c r="E1542" s="785" t="s">
        <v>5400</v>
      </c>
      <c r="F1542" s="786">
        <v>43692</v>
      </c>
      <c r="G1542" s="785" t="s">
        <v>5401</v>
      </c>
      <c r="H1542" s="786">
        <v>43747</v>
      </c>
      <c r="I1542" s="785" t="s">
        <v>5402</v>
      </c>
      <c r="J1542" s="785" t="s">
        <v>629</v>
      </c>
      <c r="K1542" s="785" t="s">
        <v>5403</v>
      </c>
      <c r="L1542" s="785" t="s">
        <v>5404</v>
      </c>
      <c r="M1542" s="785"/>
      <c r="N1542" s="785"/>
      <c r="O1542" s="785"/>
      <c r="P1542" s="787">
        <v>36.749583000000001</v>
      </c>
      <c r="Q1542" s="787">
        <v>-7.7844999999999998E-2</v>
      </c>
      <c r="R1542" s="785" t="s">
        <v>960</v>
      </c>
      <c r="S1542" s="785" t="s">
        <v>961</v>
      </c>
      <c r="T1542" s="785" t="s">
        <v>5405</v>
      </c>
      <c r="U1542" s="785" t="s">
        <v>5406</v>
      </c>
      <c r="V1542" s="785" t="s">
        <v>3004</v>
      </c>
      <c r="W1542" s="785" t="s">
        <v>3416</v>
      </c>
      <c r="X1542" s="785" t="s">
        <v>3416</v>
      </c>
      <c r="Y1542" s="615" t="str">
        <f t="shared" si="24"/>
        <v>Anthony Ndungu Kamau</v>
      </c>
      <c r="Z1542" s="785" t="s">
        <v>5278</v>
      </c>
      <c r="AA1542" s="785" t="s">
        <v>4314</v>
      </c>
      <c r="AB1542" s="785" t="s">
        <v>2683</v>
      </c>
      <c r="AC1542" s="785" t="s">
        <v>2606</v>
      </c>
      <c r="AD1542" s="786">
        <v>43747</v>
      </c>
    </row>
    <row r="1543" spans="1:30" ht="15.75">
      <c r="A1543" s="785" t="s">
        <v>4301</v>
      </c>
      <c r="B1543" s="785" t="s">
        <v>13755</v>
      </c>
      <c r="C1543" s="785" t="s">
        <v>4303</v>
      </c>
      <c r="D1543" s="785" t="s">
        <v>2599</v>
      </c>
      <c r="E1543" s="785" t="s">
        <v>10226</v>
      </c>
      <c r="F1543" s="786">
        <v>43675</v>
      </c>
      <c r="G1543" s="785" t="s">
        <v>5401</v>
      </c>
      <c r="H1543" s="786">
        <v>43747</v>
      </c>
      <c r="I1543" s="785" t="s">
        <v>13756</v>
      </c>
      <c r="J1543" s="785" t="s">
        <v>627</v>
      </c>
      <c r="K1543" s="785" t="s">
        <v>13757</v>
      </c>
      <c r="L1543" s="785" t="s">
        <v>13758</v>
      </c>
      <c r="M1543" s="785"/>
      <c r="N1543" s="785"/>
      <c r="O1543" s="785" t="s">
        <v>13759</v>
      </c>
      <c r="P1543" s="787">
        <v>34.965564999999998</v>
      </c>
      <c r="Q1543" s="787">
        <v>-0.59870299999999999</v>
      </c>
      <c r="R1543" s="785" t="s">
        <v>843</v>
      </c>
      <c r="S1543" s="785" t="s">
        <v>844</v>
      </c>
      <c r="T1543" s="785" t="s">
        <v>13760</v>
      </c>
      <c r="U1543" s="785" t="s">
        <v>3473</v>
      </c>
      <c r="V1543" s="785" t="s">
        <v>3004</v>
      </c>
      <c r="W1543" s="785" t="s">
        <v>3276</v>
      </c>
      <c r="X1543" s="785" t="s">
        <v>2754</v>
      </c>
      <c r="Y1543" s="615" t="str">
        <f t="shared" si="24"/>
        <v>Joel Nyambane Moigare</v>
      </c>
      <c r="Z1543" s="785" t="s">
        <v>13448</v>
      </c>
      <c r="AA1543" s="785" t="s">
        <v>4349</v>
      </c>
      <c r="AB1543" s="785" t="s">
        <v>2683</v>
      </c>
      <c r="AC1543" s="785" t="s">
        <v>2606</v>
      </c>
      <c r="AD1543" s="786">
        <v>43747</v>
      </c>
    </row>
    <row r="1544" spans="1:30" ht="15.75">
      <c r="A1544" s="785" t="s">
        <v>4301</v>
      </c>
      <c r="B1544" s="785" t="s">
        <v>17893</v>
      </c>
      <c r="C1544" s="785" t="s">
        <v>4379</v>
      </c>
      <c r="D1544" s="785" t="s">
        <v>2598</v>
      </c>
      <c r="E1544" s="785" t="s">
        <v>8892</v>
      </c>
      <c r="F1544" s="786">
        <v>43732</v>
      </c>
      <c r="G1544" s="785" t="s">
        <v>5401</v>
      </c>
      <c r="H1544" s="786">
        <v>43747</v>
      </c>
      <c r="I1544" s="785" t="s">
        <v>17894</v>
      </c>
      <c r="J1544" s="785" t="s">
        <v>627</v>
      </c>
      <c r="K1544" s="785" t="s">
        <v>17895</v>
      </c>
      <c r="L1544" s="785" t="s">
        <v>17896</v>
      </c>
      <c r="M1544" s="785"/>
      <c r="N1544" s="785"/>
      <c r="O1544" s="785" t="s">
        <v>17897</v>
      </c>
      <c r="P1544" s="787">
        <v>36.76464</v>
      </c>
      <c r="Q1544" s="787">
        <v>-1.0934680000000001</v>
      </c>
      <c r="R1544" s="785" t="s">
        <v>821</v>
      </c>
      <c r="S1544" s="785" t="s">
        <v>871</v>
      </c>
      <c r="T1544" s="785" t="s">
        <v>2613</v>
      </c>
      <c r="U1544" s="785" t="s">
        <v>2614</v>
      </c>
      <c r="V1544" s="785">
        <v>4</v>
      </c>
      <c r="W1544" s="785" t="s">
        <v>8491</v>
      </c>
      <c r="X1544" s="785" t="s">
        <v>17856</v>
      </c>
      <c r="Y1544" s="615" t="str">
        <f t="shared" si="24"/>
        <v>Michael Munuve</v>
      </c>
      <c r="Z1544" s="785" t="s">
        <v>17857</v>
      </c>
      <c r="AA1544" s="785" t="s">
        <v>5464</v>
      </c>
      <c r="AB1544" s="785" t="s">
        <v>5504</v>
      </c>
      <c r="AC1544" s="785" t="s">
        <v>2617</v>
      </c>
      <c r="AD1544" s="786">
        <v>43747</v>
      </c>
    </row>
    <row r="1545" spans="1:30" ht="15.75">
      <c r="A1545" s="785" t="s">
        <v>4301</v>
      </c>
      <c r="B1545" s="785" t="s">
        <v>23823</v>
      </c>
      <c r="C1545" s="785" t="s">
        <v>4303</v>
      </c>
      <c r="D1545" s="785" t="s">
        <v>2599</v>
      </c>
      <c r="E1545" s="785" t="s">
        <v>12668</v>
      </c>
      <c r="F1545" s="786">
        <v>43723</v>
      </c>
      <c r="G1545" s="785" t="s">
        <v>5401</v>
      </c>
      <c r="H1545" s="786">
        <v>43747</v>
      </c>
      <c r="I1545" s="785" t="s">
        <v>23824</v>
      </c>
      <c r="J1545" s="785" t="s">
        <v>629</v>
      </c>
      <c r="K1545" s="785" t="s">
        <v>23825</v>
      </c>
      <c r="L1545" s="785" t="s">
        <v>23826</v>
      </c>
      <c r="M1545" s="785"/>
      <c r="N1545" s="785"/>
      <c r="O1545" s="785"/>
      <c r="P1545" s="787">
        <v>36.767082000000002</v>
      </c>
      <c r="Q1545" s="787">
        <v>-1.096392</v>
      </c>
      <c r="R1545" s="785" t="s">
        <v>821</v>
      </c>
      <c r="S1545" s="785" t="s">
        <v>821</v>
      </c>
      <c r="T1545" s="785" t="s">
        <v>871</v>
      </c>
      <c r="U1545" s="785" t="s">
        <v>2614</v>
      </c>
      <c r="V1545" s="785" t="s">
        <v>2603</v>
      </c>
      <c r="W1545" s="785" t="s">
        <v>8491</v>
      </c>
      <c r="X1545" s="785" t="s">
        <v>23681</v>
      </c>
      <c r="Y1545" s="615" t="str">
        <f t="shared" si="24"/>
        <v>Simon Musali</v>
      </c>
      <c r="Z1545" s="785" t="s">
        <v>23154</v>
      </c>
      <c r="AA1545" s="785" t="s">
        <v>5464</v>
      </c>
      <c r="AB1545" s="785" t="s">
        <v>5504</v>
      </c>
      <c r="AC1545" s="785" t="s">
        <v>2617</v>
      </c>
      <c r="AD1545" s="786">
        <v>43747</v>
      </c>
    </row>
    <row r="1546" spans="1:30" ht="15.75">
      <c r="A1546" s="785" t="s">
        <v>4301</v>
      </c>
      <c r="B1546" s="785" t="s">
        <v>30461</v>
      </c>
      <c r="C1546" s="785" t="s">
        <v>4303</v>
      </c>
      <c r="D1546" s="785" t="s">
        <v>2599</v>
      </c>
      <c r="E1546" s="785" t="s">
        <v>12781</v>
      </c>
      <c r="F1546" s="786">
        <v>43697</v>
      </c>
      <c r="G1546" s="785" t="s">
        <v>5401</v>
      </c>
      <c r="H1546" s="786">
        <v>43747</v>
      </c>
      <c r="I1546" s="785" t="s">
        <v>30462</v>
      </c>
      <c r="J1546" s="785" t="s">
        <v>627</v>
      </c>
      <c r="K1546" s="785" t="s">
        <v>30463</v>
      </c>
      <c r="L1546" s="785" t="s">
        <v>30464</v>
      </c>
      <c r="M1546" s="785"/>
      <c r="N1546" s="785"/>
      <c r="O1546" s="785"/>
      <c r="P1546" s="787">
        <v>36.584144000000002</v>
      </c>
      <c r="Q1546" s="787">
        <v>-1.1211139999999999</v>
      </c>
      <c r="R1546" s="785" t="s">
        <v>821</v>
      </c>
      <c r="S1546" s="785" t="s">
        <v>1884</v>
      </c>
      <c r="T1546" s="785" t="s">
        <v>1885</v>
      </c>
      <c r="U1546" s="785" t="s">
        <v>30465</v>
      </c>
      <c r="V1546" s="785" t="s">
        <v>2855</v>
      </c>
      <c r="W1546" s="785" t="s">
        <v>3497</v>
      </c>
      <c r="X1546" s="785"/>
      <c r="Y1546" s="615" t="str">
        <f t="shared" si="24"/>
        <v>Cides Ltd</v>
      </c>
      <c r="Z1546" s="785" t="s">
        <v>2599</v>
      </c>
      <c r="AA1546" s="785" t="s">
        <v>4349</v>
      </c>
      <c r="AB1546" s="785" t="s">
        <v>2605</v>
      </c>
      <c r="AC1546" s="785" t="s">
        <v>2606</v>
      </c>
      <c r="AD1546" s="786">
        <v>43747</v>
      </c>
    </row>
    <row r="1547" spans="1:30" ht="15.75">
      <c r="A1547" s="785" t="s">
        <v>4301</v>
      </c>
      <c r="B1547" s="785" t="s">
        <v>13103</v>
      </c>
      <c r="C1547" s="785" t="s">
        <v>4303</v>
      </c>
      <c r="D1547" s="785" t="s">
        <v>2599</v>
      </c>
      <c r="E1547" s="785" t="s">
        <v>7883</v>
      </c>
      <c r="F1547" s="786">
        <v>43746</v>
      </c>
      <c r="G1547" s="785" t="s">
        <v>7883</v>
      </c>
      <c r="H1547" s="786">
        <v>43746</v>
      </c>
      <c r="I1547" s="785" t="s">
        <v>13104</v>
      </c>
      <c r="J1547" s="785" t="s">
        <v>627</v>
      </c>
      <c r="K1547" s="785" t="s">
        <v>13105</v>
      </c>
      <c r="L1547" s="785" t="s">
        <v>13106</v>
      </c>
      <c r="M1547" s="785"/>
      <c r="N1547" s="785"/>
      <c r="O1547" s="785"/>
      <c r="P1547" s="787">
        <v>36.844794999999998</v>
      </c>
      <c r="Q1547" s="787">
        <v>-0.97249799999999997</v>
      </c>
      <c r="R1547" s="785" t="s">
        <v>821</v>
      </c>
      <c r="S1547" s="785" t="s">
        <v>2041</v>
      </c>
      <c r="T1547" s="785" t="s">
        <v>2690</v>
      </c>
      <c r="U1547" s="785" t="s">
        <v>13107</v>
      </c>
      <c r="V1547" s="785" t="s">
        <v>3004</v>
      </c>
      <c r="W1547" s="785" t="s">
        <v>2615</v>
      </c>
      <c r="X1547" s="785" t="s">
        <v>12807</v>
      </c>
      <c r="Y1547" s="615" t="str">
        <f t="shared" si="24"/>
        <v>James Nganga  Njoroge</v>
      </c>
      <c r="Z1547" s="785" t="s">
        <v>13108</v>
      </c>
      <c r="AA1547" s="785" t="s">
        <v>5464</v>
      </c>
      <c r="AB1547" s="785" t="s">
        <v>3686</v>
      </c>
      <c r="AC1547" s="785" t="s">
        <v>2617</v>
      </c>
      <c r="AD1547" s="786">
        <v>43752</v>
      </c>
    </row>
    <row r="1548" spans="1:30" ht="15.75">
      <c r="A1548" s="785" t="s">
        <v>4301</v>
      </c>
      <c r="B1548" s="785" t="s">
        <v>14025</v>
      </c>
      <c r="C1548" s="785" t="s">
        <v>4303</v>
      </c>
      <c r="D1548" s="785" t="s">
        <v>2599</v>
      </c>
      <c r="E1548" s="785" t="s">
        <v>14026</v>
      </c>
      <c r="F1548" s="786">
        <v>43712</v>
      </c>
      <c r="G1548" s="785" t="s">
        <v>7883</v>
      </c>
      <c r="H1548" s="786">
        <v>43746</v>
      </c>
      <c r="I1548" s="785" t="s">
        <v>14027</v>
      </c>
      <c r="J1548" s="785" t="s">
        <v>629</v>
      </c>
      <c r="K1548" s="785" t="s">
        <v>14028</v>
      </c>
      <c r="L1548" s="785" t="s">
        <v>14029</v>
      </c>
      <c r="M1548" s="785"/>
      <c r="N1548" s="785"/>
      <c r="O1548" s="785" t="s">
        <v>14030</v>
      </c>
      <c r="P1548" s="787">
        <v>35.156705000000002</v>
      </c>
      <c r="Q1548" s="787">
        <v>0.150195</v>
      </c>
      <c r="R1548" s="785" t="s">
        <v>916</v>
      </c>
      <c r="S1548" s="785" t="s">
        <v>2839</v>
      </c>
      <c r="T1548" s="785" t="s">
        <v>11958</v>
      </c>
      <c r="U1548" s="785" t="s">
        <v>14031</v>
      </c>
      <c r="V1548" s="785" t="s">
        <v>2855</v>
      </c>
      <c r="W1548" s="785" t="s">
        <v>4693</v>
      </c>
      <c r="X1548" s="785" t="s">
        <v>4693</v>
      </c>
      <c r="Y1548" s="615" t="str">
        <f t="shared" si="24"/>
        <v>John Bett</v>
      </c>
      <c r="Z1548" s="785" t="s">
        <v>13863</v>
      </c>
      <c r="AA1548" s="785" t="s">
        <v>4314</v>
      </c>
      <c r="AB1548" s="785" t="s">
        <v>2683</v>
      </c>
      <c r="AC1548" s="785" t="s">
        <v>2606</v>
      </c>
      <c r="AD1548" s="786">
        <v>43747</v>
      </c>
    </row>
    <row r="1549" spans="1:30" ht="15.75">
      <c r="A1549" s="785" t="s">
        <v>4301</v>
      </c>
      <c r="B1549" s="785" t="s">
        <v>30454</v>
      </c>
      <c r="C1549" s="785" t="s">
        <v>4303</v>
      </c>
      <c r="D1549" s="785" t="s">
        <v>2599</v>
      </c>
      <c r="E1549" s="785" t="s">
        <v>7883</v>
      </c>
      <c r="F1549" s="786">
        <v>43746</v>
      </c>
      <c r="G1549" s="785" t="s">
        <v>7883</v>
      </c>
      <c r="H1549" s="786">
        <v>43746</v>
      </c>
      <c r="I1549" s="785" t="s">
        <v>30455</v>
      </c>
      <c r="J1549" s="785" t="s">
        <v>627</v>
      </c>
      <c r="K1549" s="785" t="s">
        <v>2612</v>
      </c>
      <c r="L1549" s="785" t="s">
        <v>30456</v>
      </c>
      <c r="M1549" s="785"/>
      <c r="N1549" s="785"/>
      <c r="O1549" s="785"/>
      <c r="P1549" s="787">
        <v>37.000351999999999</v>
      </c>
      <c r="Q1549" s="787">
        <v>-1.149187</v>
      </c>
      <c r="R1549" s="785" t="s">
        <v>821</v>
      </c>
      <c r="S1549" s="785" t="s">
        <v>821</v>
      </c>
      <c r="T1549" s="785" t="s">
        <v>3337</v>
      </c>
      <c r="U1549" s="785" t="s">
        <v>30457</v>
      </c>
      <c r="V1549" s="785" t="s">
        <v>2855</v>
      </c>
      <c r="W1549" s="785" t="s">
        <v>2693</v>
      </c>
      <c r="X1549" s="785"/>
      <c r="Y1549" s="615" t="str">
        <f t="shared" si="24"/>
        <v>Andcol Enterprises</v>
      </c>
      <c r="Z1549" s="785" t="s">
        <v>2599</v>
      </c>
      <c r="AA1549" s="785" t="s">
        <v>4349</v>
      </c>
      <c r="AB1549" s="785" t="s">
        <v>2605</v>
      </c>
      <c r="AC1549" s="785" t="s">
        <v>2606</v>
      </c>
      <c r="AD1549" s="786">
        <v>43746</v>
      </c>
    </row>
    <row r="1550" spans="1:30" ht="15.75">
      <c r="A1550" s="785" t="s">
        <v>4301</v>
      </c>
      <c r="B1550" s="785" t="s">
        <v>30458</v>
      </c>
      <c r="C1550" s="785" t="s">
        <v>4303</v>
      </c>
      <c r="D1550" s="785" t="s">
        <v>2599</v>
      </c>
      <c r="E1550" s="785" t="s">
        <v>9803</v>
      </c>
      <c r="F1550" s="786">
        <v>43681</v>
      </c>
      <c r="G1550" s="785" t="s">
        <v>7883</v>
      </c>
      <c r="H1550" s="786">
        <v>43746</v>
      </c>
      <c r="I1550" s="785" t="s">
        <v>30459</v>
      </c>
      <c r="J1550" s="785" t="s">
        <v>627</v>
      </c>
      <c r="K1550" s="785" t="s">
        <v>2612</v>
      </c>
      <c r="L1550" s="785" t="s">
        <v>30460</v>
      </c>
      <c r="M1550" s="785"/>
      <c r="N1550" s="785"/>
      <c r="O1550" s="785"/>
      <c r="P1550" s="787">
        <v>36.917059999999999</v>
      </c>
      <c r="Q1550" s="787">
        <v>-0.96295299999999995</v>
      </c>
      <c r="R1550" s="785" t="s">
        <v>821</v>
      </c>
      <c r="S1550" s="785" t="s">
        <v>2120</v>
      </c>
      <c r="T1550" s="785" t="s">
        <v>3210</v>
      </c>
      <c r="U1550" s="785" t="s">
        <v>1590</v>
      </c>
      <c r="V1550" s="785" t="s">
        <v>2855</v>
      </c>
      <c r="W1550" s="785" t="s">
        <v>3497</v>
      </c>
      <c r="X1550" s="785"/>
      <c r="Y1550" s="615" t="str">
        <f t="shared" si="24"/>
        <v>Cides Ltd</v>
      </c>
      <c r="Z1550" s="785" t="s">
        <v>2599</v>
      </c>
      <c r="AA1550" s="785" t="s">
        <v>4349</v>
      </c>
      <c r="AB1550" s="785" t="s">
        <v>2605</v>
      </c>
      <c r="AC1550" s="785" t="s">
        <v>2606</v>
      </c>
      <c r="AD1550" s="786">
        <v>43746</v>
      </c>
    </row>
    <row r="1551" spans="1:30" ht="15.75">
      <c r="A1551" s="785" t="s">
        <v>4301</v>
      </c>
      <c r="B1551" s="785" t="s">
        <v>29802</v>
      </c>
      <c r="C1551" s="785" t="s">
        <v>4303</v>
      </c>
      <c r="D1551" s="785" t="s">
        <v>2599</v>
      </c>
      <c r="E1551" s="785" t="s">
        <v>19569</v>
      </c>
      <c r="F1551" s="786">
        <v>43677</v>
      </c>
      <c r="G1551" s="785" t="s">
        <v>19574</v>
      </c>
      <c r="H1551" s="786">
        <v>43745</v>
      </c>
      <c r="I1551" s="785" t="s">
        <v>29803</v>
      </c>
      <c r="J1551" s="785" t="s">
        <v>627</v>
      </c>
      <c r="K1551" s="785" t="s">
        <v>29804</v>
      </c>
      <c r="L1551" s="785" t="s">
        <v>29805</v>
      </c>
      <c r="M1551" s="785"/>
      <c r="N1551" s="785"/>
      <c r="O1551" s="785"/>
      <c r="P1551" s="787">
        <v>36.913792000000001</v>
      </c>
      <c r="Q1551" s="787">
        <v>-1.032124</v>
      </c>
      <c r="R1551" s="785" t="s">
        <v>821</v>
      </c>
      <c r="S1551" s="785" t="s">
        <v>2041</v>
      </c>
      <c r="T1551" s="785" t="s">
        <v>3030</v>
      </c>
      <c r="U1551" s="785" t="s">
        <v>4013</v>
      </c>
      <c r="V1551" s="785" t="s">
        <v>2855</v>
      </c>
      <c r="W1551" s="785" t="s">
        <v>3497</v>
      </c>
      <c r="X1551" s="785"/>
      <c r="Y1551" s="615" t="str">
        <f t="shared" si="24"/>
        <v>Cides Ltd</v>
      </c>
      <c r="Z1551" s="785" t="s">
        <v>2599</v>
      </c>
      <c r="AA1551" s="785" t="s">
        <v>4349</v>
      </c>
      <c r="AB1551" s="785" t="s">
        <v>2605</v>
      </c>
      <c r="AC1551" s="785" t="s">
        <v>2606</v>
      </c>
      <c r="AD1551" s="786">
        <v>43745</v>
      </c>
    </row>
    <row r="1552" spans="1:30" ht="15.75">
      <c r="A1552" s="785" t="s">
        <v>4301</v>
      </c>
      <c r="B1552" s="785" t="s">
        <v>27844</v>
      </c>
      <c r="C1552" s="785" t="s">
        <v>4303</v>
      </c>
      <c r="D1552" s="785" t="s">
        <v>2599</v>
      </c>
      <c r="E1552" s="785" t="s">
        <v>8898</v>
      </c>
      <c r="F1552" s="786">
        <v>43733</v>
      </c>
      <c r="G1552" s="785" t="s">
        <v>27845</v>
      </c>
      <c r="H1552" s="786">
        <v>43743</v>
      </c>
      <c r="I1552" s="785" t="s">
        <v>27846</v>
      </c>
      <c r="J1552" s="785" t="s">
        <v>627</v>
      </c>
      <c r="K1552" s="785" t="s">
        <v>27847</v>
      </c>
      <c r="L1552" s="785" t="s">
        <v>27848</v>
      </c>
      <c r="M1552" s="785"/>
      <c r="N1552" s="785"/>
      <c r="O1552" s="785"/>
      <c r="P1552" s="787">
        <v>36.98021</v>
      </c>
      <c r="Q1552" s="787">
        <v>-0.99619500000000005</v>
      </c>
      <c r="R1552" s="785" t="s">
        <v>821</v>
      </c>
      <c r="S1552" s="785" t="s">
        <v>2120</v>
      </c>
      <c r="T1552" s="785" t="s">
        <v>27849</v>
      </c>
      <c r="U1552" s="785" t="s">
        <v>2858</v>
      </c>
      <c r="V1552" s="785" t="s">
        <v>2673</v>
      </c>
      <c r="W1552" s="785" t="s">
        <v>2689</v>
      </c>
      <c r="X1552" s="785"/>
      <c r="Y1552" s="615" t="str">
        <f t="shared" si="24"/>
        <v>Biotechno &amp; Services</v>
      </c>
      <c r="Z1552" s="785" t="s">
        <v>2599</v>
      </c>
      <c r="AA1552" s="785" t="s">
        <v>4349</v>
      </c>
      <c r="AB1552" s="785" t="s">
        <v>2605</v>
      </c>
      <c r="AC1552" s="785" t="s">
        <v>2606</v>
      </c>
      <c r="AD1552" s="786">
        <v>43748</v>
      </c>
    </row>
    <row r="1553" spans="1:30" ht="15.75">
      <c r="A1553" s="785" t="s">
        <v>4301</v>
      </c>
      <c r="B1553" s="785" t="s">
        <v>30486</v>
      </c>
      <c r="C1553" s="785" t="s">
        <v>4303</v>
      </c>
      <c r="D1553" s="785" t="s">
        <v>2599</v>
      </c>
      <c r="E1553" s="785" t="s">
        <v>10869</v>
      </c>
      <c r="F1553" s="786">
        <v>43710</v>
      </c>
      <c r="G1553" s="785" t="s">
        <v>27845</v>
      </c>
      <c r="H1553" s="786">
        <v>43743</v>
      </c>
      <c r="I1553" s="785" t="s">
        <v>30487</v>
      </c>
      <c r="J1553" s="785" t="s">
        <v>629</v>
      </c>
      <c r="K1553" s="785" t="s">
        <v>2612</v>
      </c>
      <c r="L1553" s="785" t="s">
        <v>30488</v>
      </c>
      <c r="M1553" s="785"/>
      <c r="N1553" s="785"/>
      <c r="O1553" s="785"/>
      <c r="P1553" s="787">
        <v>36.604346999999997</v>
      </c>
      <c r="Q1553" s="787">
        <v>-1.1971080000000001</v>
      </c>
      <c r="R1553" s="785" t="s">
        <v>821</v>
      </c>
      <c r="S1553" s="785" t="s">
        <v>1884</v>
      </c>
      <c r="T1553" s="785" t="s">
        <v>1885</v>
      </c>
      <c r="U1553" s="785" t="s">
        <v>30470</v>
      </c>
      <c r="V1553" s="785" t="s">
        <v>2855</v>
      </c>
      <c r="W1553" s="785" t="s">
        <v>3497</v>
      </c>
      <c r="X1553" s="785"/>
      <c r="Y1553" s="615" t="str">
        <f t="shared" si="24"/>
        <v>Cides Ltd</v>
      </c>
      <c r="Z1553" s="785" t="s">
        <v>2599</v>
      </c>
      <c r="AA1553" s="785" t="s">
        <v>4349</v>
      </c>
      <c r="AB1553" s="785" t="s">
        <v>2605</v>
      </c>
      <c r="AC1553" s="785" t="s">
        <v>2606</v>
      </c>
      <c r="AD1553" s="786">
        <v>43774</v>
      </c>
    </row>
    <row r="1554" spans="1:30" ht="15.75">
      <c r="A1554" s="785" t="s">
        <v>4301</v>
      </c>
      <c r="B1554" s="785" t="s">
        <v>30502</v>
      </c>
      <c r="C1554" s="785" t="s">
        <v>4303</v>
      </c>
      <c r="D1554" s="785" t="s">
        <v>2599</v>
      </c>
      <c r="E1554" s="785" t="s">
        <v>8298</v>
      </c>
      <c r="F1554" s="786">
        <v>43694</v>
      </c>
      <c r="G1554" s="785" t="s">
        <v>27845</v>
      </c>
      <c r="H1554" s="786">
        <v>43743</v>
      </c>
      <c r="I1554" s="785" t="s">
        <v>30503</v>
      </c>
      <c r="J1554" s="785" t="s">
        <v>627</v>
      </c>
      <c r="K1554" s="785" t="s">
        <v>2612</v>
      </c>
      <c r="L1554" s="785" t="s">
        <v>30504</v>
      </c>
      <c r="M1554" s="785"/>
      <c r="N1554" s="785"/>
      <c r="O1554" s="785" t="s">
        <v>30505</v>
      </c>
      <c r="P1554" s="787">
        <v>37.034537999999998</v>
      </c>
      <c r="Q1554" s="787">
        <v>-0.11118500000000001</v>
      </c>
      <c r="R1554" s="785" t="s">
        <v>1056</v>
      </c>
      <c r="S1554" s="785" t="s">
        <v>2272</v>
      </c>
      <c r="T1554" s="785" t="s">
        <v>2940</v>
      </c>
      <c r="U1554" s="785" t="s">
        <v>30506</v>
      </c>
      <c r="V1554" s="785" t="s">
        <v>2855</v>
      </c>
      <c r="W1554" s="785" t="s">
        <v>3511</v>
      </c>
      <c r="X1554" s="785"/>
      <c r="Y1554" s="615" t="str">
        <f t="shared" si="24"/>
        <v>Sakaki Natural Renewable Energy Center</v>
      </c>
      <c r="Z1554" s="785" t="s">
        <v>2599</v>
      </c>
      <c r="AA1554" s="785" t="s">
        <v>4349</v>
      </c>
      <c r="AB1554" s="785" t="s">
        <v>2683</v>
      </c>
      <c r="AC1554" s="785" t="s">
        <v>2606</v>
      </c>
      <c r="AD1554" s="786">
        <v>43743</v>
      </c>
    </row>
    <row r="1555" spans="1:30" ht="15.75">
      <c r="A1555" s="785" t="s">
        <v>4301</v>
      </c>
      <c r="B1555" s="785" t="s">
        <v>30507</v>
      </c>
      <c r="C1555" s="785" t="s">
        <v>4303</v>
      </c>
      <c r="D1555" s="785" t="s">
        <v>2599</v>
      </c>
      <c r="E1555" s="785" t="s">
        <v>13777</v>
      </c>
      <c r="F1555" s="786">
        <v>43696</v>
      </c>
      <c r="G1555" s="785" t="s">
        <v>27845</v>
      </c>
      <c r="H1555" s="786">
        <v>43743</v>
      </c>
      <c r="I1555" s="785" t="s">
        <v>30508</v>
      </c>
      <c r="J1555" s="785" t="s">
        <v>627</v>
      </c>
      <c r="K1555" s="785" t="s">
        <v>2612</v>
      </c>
      <c r="L1555" s="785" t="s">
        <v>30509</v>
      </c>
      <c r="M1555" s="785"/>
      <c r="N1555" s="785"/>
      <c r="O1555" s="785"/>
      <c r="P1555" s="787">
        <v>37.041617000000002</v>
      </c>
      <c r="Q1555" s="787">
        <v>-0.20807999999999999</v>
      </c>
      <c r="R1555" s="785" t="s">
        <v>1056</v>
      </c>
      <c r="S1555" s="785" t="s">
        <v>2272</v>
      </c>
      <c r="T1555" s="785" t="s">
        <v>3156</v>
      </c>
      <c r="U1555" s="785" t="s">
        <v>30510</v>
      </c>
      <c r="V1555" s="785" t="s">
        <v>2855</v>
      </c>
      <c r="W1555" s="785" t="s">
        <v>3511</v>
      </c>
      <c r="X1555" s="785"/>
      <c r="Y1555" s="615" t="str">
        <f t="shared" si="24"/>
        <v>Sakaki Natural Renewable Energy Center</v>
      </c>
      <c r="Z1555" s="785" t="s">
        <v>2599</v>
      </c>
      <c r="AA1555" s="785" t="s">
        <v>4349</v>
      </c>
      <c r="AB1555" s="785" t="s">
        <v>2683</v>
      </c>
      <c r="AC1555" s="785" t="s">
        <v>2606</v>
      </c>
      <c r="AD1555" s="786">
        <v>43743</v>
      </c>
    </row>
    <row r="1556" spans="1:30" ht="15.75">
      <c r="A1556" s="785" t="s">
        <v>4301</v>
      </c>
      <c r="B1556" s="785" t="s">
        <v>32585</v>
      </c>
      <c r="C1556" s="785" t="s">
        <v>4303</v>
      </c>
      <c r="D1556" s="785" t="s">
        <v>2599</v>
      </c>
      <c r="E1556" s="785" t="s">
        <v>7719</v>
      </c>
      <c r="F1556" s="786">
        <v>43702</v>
      </c>
      <c r="G1556" s="785" t="s">
        <v>27845</v>
      </c>
      <c r="H1556" s="786">
        <v>43743</v>
      </c>
      <c r="I1556" s="785" t="s">
        <v>32586</v>
      </c>
      <c r="J1556" s="785" t="s">
        <v>629</v>
      </c>
      <c r="K1556" s="785" t="s">
        <v>32587</v>
      </c>
      <c r="L1556" s="785" t="s">
        <v>32588</v>
      </c>
      <c r="M1556" s="785"/>
      <c r="N1556" s="785"/>
      <c r="O1556" s="785"/>
      <c r="P1556" s="787">
        <v>36.709350999999998</v>
      </c>
      <c r="Q1556" s="787">
        <v>-1.04711</v>
      </c>
      <c r="R1556" s="785" t="s">
        <v>821</v>
      </c>
      <c r="S1556" s="785" t="s">
        <v>871</v>
      </c>
      <c r="T1556" s="785" t="s">
        <v>2619</v>
      </c>
      <c r="U1556" s="785" t="s">
        <v>29739</v>
      </c>
      <c r="V1556" s="785" t="s">
        <v>3070</v>
      </c>
      <c r="W1556" s="785" t="s">
        <v>3497</v>
      </c>
      <c r="X1556" s="785"/>
      <c r="Y1556" s="615" t="str">
        <f t="shared" si="24"/>
        <v>Cides Ltd</v>
      </c>
      <c r="Z1556" s="785" t="s">
        <v>2599</v>
      </c>
      <c r="AA1556" s="785" t="s">
        <v>4349</v>
      </c>
      <c r="AB1556" s="785" t="s">
        <v>2605</v>
      </c>
      <c r="AC1556" s="785" t="s">
        <v>2606</v>
      </c>
      <c r="AD1556" s="786">
        <v>43799</v>
      </c>
    </row>
    <row r="1557" spans="1:30" ht="15.75">
      <c r="A1557" s="785" t="s">
        <v>4301</v>
      </c>
      <c r="B1557" s="785" t="s">
        <v>32956</v>
      </c>
      <c r="C1557" s="785" t="s">
        <v>4303</v>
      </c>
      <c r="D1557" s="785" t="s">
        <v>2599</v>
      </c>
      <c r="E1557" s="785" t="s">
        <v>7719</v>
      </c>
      <c r="F1557" s="786">
        <v>43702</v>
      </c>
      <c r="G1557" s="785" t="s">
        <v>27845</v>
      </c>
      <c r="H1557" s="786">
        <v>43743</v>
      </c>
      <c r="I1557" s="785" t="s">
        <v>32957</v>
      </c>
      <c r="J1557" s="785" t="s">
        <v>627</v>
      </c>
      <c r="K1557" s="785" t="s">
        <v>2612</v>
      </c>
      <c r="L1557" s="785" t="s">
        <v>32958</v>
      </c>
      <c r="M1557" s="785"/>
      <c r="N1557" s="785"/>
      <c r="O1557" s="785"/>
      <c r="P1557" s="787">
        <v>36.676138999999999</v>
      </c>
      <c r="Q1557" s="787">
        <v>-0.113168</v>
      </c>
      <c r="R1557" s="785" t="s">
        <v>960</v>
      </c>
      <c r="S1557" s="785" t="s">
        <v>961</v>
      </c>
      <c r="T1557" s="785" t="s">
        <v>1143</v>
      </c>
      <c r="U1557" s="785" t="s">
        <v>3198</v>
      </c>
      <c r="V1557" s="785" t="s">
        <v>3070</v>
      </c>
      <c r="W1557" s="785" t="s">
        <v>3497</v>
      </c>
      <c r="X1557" s="785"/>
      <c r="Y1557" s="615" t="str">
        <f t="shared" si="24"/>
        <v>Cides Ltd</v>
      </c>
      <c r="Z1557" s="785" t="s">
        <v>2599</v>
      </c>
      <c r="AA1557" s="785" t="s">
        <v>4349</v>
      </c>
      <c r="AB1557" s="785" t="s">
        <v>2605</v>
      </c>
      <c r="AC1557" s="785" t="s">
        <v>2606</v>
      </c>
      <c r="AD1557" s="786">
        <v>43799</v>
      </c>
    </row>
    <row r="1558" spans="1:30" ht="15.75">
      <c r="A1558" s="785" t="s">
        <v>4301</v>
      </c>
      <c r="B1558" s="785" t="s">
        <v>15497</v>
      </c>
      <c r="C1558" s="785" t="s">
        <v>4303</v>
      </c>
      <c r="D1558" s="785" t="s">
        <v>2599</v>
      </c>
      <c r="E1558" s="785" t="s">
        <v>12667</v>
      </c>
      <c r="F1558" s="786">
        <v>43713</v>
      </c>
      <c r="G1558" s="785" t="s">
        <v>15498</v>
      </c>
      <c r="H1558" s="786">
        <v>43741</v>
      </c>
      <c r="I1558" s="785" t="s">
        <v>15499</v>
      </c>
      <c r="J1558" s="785" t="s">
        <v>629</v>
      </c>
      <c r="K1558" s="785" t="s">
        <v>15500</v>
      </c>
      <c r="L1558" s="785" t="s">
        <v>15501</v>
      </c>
      <c r="M1558" s="785"/>
      <c r="N1558" s="785"/>
      <c r="O1558" s="785"/>
      <c r="P1558" s="787">
        <v>37.550964999999998</v>
      </c>
      <c r="Q1558" s="787">
        <v>-1.9408000000000002E-2</v>
      </c>
      <c r="R1558" s="785" t="s">
        <v>1104</v>
      </c>
      <c r="S1558" s="785" t="s">
        <v>2643</v>
      </c>
      <c r="T1558" s="785" t="s">
        <v>14380</v>
      </c>
      <c r="U1558" s="785" t="s">
        <v>3452</v>
      </c>
      <c r="V1558" s="785">
        <v>8</v>
      </c>
      <c r="W1558" s="785" t="s">
        <v>3253</v>
      </c>
      <c r="X1558" s="785" t="s">
        <v>3254</v>
      </c>
      <c r="Y1558" s="615" t="str">
        <f t="shared" si="24"/>
        <v>Julius Mwiraria</v>
      </c>
      <c r="Z1558" s="785" t="s">
        <v>15464</v>
      </c>
      <c r="AA1558" s="785" t="s">
        <v>4349</v>
      </c>
      <c r="AB1558" s="785" t="s">
        <v>2605</v>
      </c>
      <c r="AC1558" s="785" t="s">
        <v>2606</v>
      </c>
      <c r="AD1558" s="786">
        <v>43741</v>
      </c>
    </row>
    <row r="1559" spans="1:30" ht="15.75">
      <c r="A1559" s="785" t="s">
        <v>4301</v>
      </c>
      <c r="B1559" s="785" t="s">
        <v>7718</v>
      </c>
      <c r="C1559" s="785" t="s">
        <v>4303</v>
      </c>
      <c r="D1559" s="785" t="s">
        <v>2599</v>
      </c>
      <c r="E1559" s="785" t="s">
        <v>7719</v>
      </c>
      <c r="F1559" s="786">
        <v>43702</v>
      </c>
      <c r="G1559" s="785" t="s">
        <v>7720</v>
      </c>
      <c r="H1559" s="786">
        <v>43740</v>
      </c>
      <c r="I1559" s="785" t="s">
        <v>7721</v>
      </c>
      <c r="J1559" s="785" t="s">
        <v>629</v>
      </c>
      <c r="K1559" s="785" t="s">
        <v>7722</v>
      </c>
      <c r="L1559" s="785" t="s">
        <v>7723</v>
      </c>
      <c r="M1559" s="785"/>
      <c r="N1559" s="785"/>
      <c r="O1559" s="785"/>
      <c r="P1559" s="787">
        <v>37.648068000000002</v>
      </c>
      <c r="Q1559" s="787">
        <v>-7.3109999999999994E-2</v>
      </c>
      <c r="R1559" s="785" t="s">
        <v>1104</v>
      </c>
      <c r="S1559" s="785" t="s">
        <v>2643</v>
      </c>
      <c r="T1559" s="785" t="s">
        <v>3534</v>
      </c>
      <c r="U1559" s="785" t="s">
        <v>3856</v>
      </c>
      <c r="V1559" s="785" t="s">
        <v>2855</v>
      </c>
      <c r="W1559" s="785" t="s">
        <v>3253</v>
      </c>
      <c r="X1559" s="785" t="s">
        <v>7652</v>
      </c>
      <c r="Y1559" s="615" t="str">
        <f t="shared" si="24"/>
        <v>Eliatha Njagi</v>
      </c>
      <c r="Z1559" s="785" t="s">
        <v>7697</v>
      </c>
      <c r="AA1559" s="785" t="s">
        <v>4349</v>
      </c>
      <c r="AB1559" s="785" t="s">
        <v>2605</v>
      </c>
      <c r="AC1559" s="785" t="s">
        <v>2606</v>
      </c>
      <c r="AD1559" s="786">
        <v>43740</v>
      </c>
    </row>
    <row r="1560" spans="1:30" ht="15.75">
      <c r="A1560" s="785" t="s">
        <v>4301</v>
      </c>
      <c r="B1560" s="785" t="s">
        <v>9300</v>
      </c>
      <c r="C1560" s="785" t="s">
        <v>4303</v>
      </c>
      <c r="D1560" s="785" t="s">
        <v>2599</v>
      </c>
      <c r="E1560" s="785" t="s">
        <v>9301</v>
      </c>
      <c r="F1560" s="786">
        <v>43724</v>
      </c>
      <c r="G1560" s="785" t="s">
        <v>7720</v>
      </c>
      <c r="H1560" s="786">
        <v>43740</v>
      </c>
      <c r="I1560" s="785" t="s">
        <v>9302</v>
      </c>
      <c r="J1560" s="785" t="s">
        <v>627</v>
      </c>
      <c r="K1560" s="785" t="s">
        <v>2612</v>
      </c>
      <c r="L1560" s="785" t="s">
        <v>9303</v>
      </c>
      <c r="M1560" s="785"/>
      <c r="N1560" s="785"/>
      <c r="O1560" s="785"/>
      <c r="P1560" s="787">
        <v>36.846291999999998</v>
      </c>
      <c r="Q1560" s="787">
        <v>-1.111934</v>
      </c>
      <c r="R1560" s="785" t="s">
        <v>821</v>
      </c>
      <c r="S1560" s="785" t="s">
        <v>1589</v>
      </c>
      <c r="T1560" s="785" t="s">
        <v>2613</v>
      </c>
      <c r="U1560" s="785" t="s">
        <v>9304</v>
      </c>
      <c r="V1560" s="785" t="s">
        <v>2855</v>
      </c>
      <c r="W1560" s="785" t="s">
        <v>2805</v>
      </c>
      <c r="X1560" s="785" t="s">
        <v>2805</v>
      </c>
      <c r="Y1560" s="615" t="str">
        <f t="shared" si="24"/>
        <v>Felikam Biogas Services</v>
      </c>
      <c r="Z1560" s="785" t="s">
        <v>9272</v>
      </c>
      <c r="AA1560" s="785" t="s">
        <v>4349</v>
      </c>
      <c r="AB1560" s="785" t="s">
        <v>2605</v>
      </c>
      <c r="AC1560" s="785" t="s">
        <v>2606</v>
      </c>
      <c r="AD1560" s="786">
        <v>43744</v>
      </c>
    </row>
    <row r="1561" spans="1:30" ht="15.75">
      <c r="A1561" s="785" t="s">
        <v>4301</v>
      </c>
      <c r="B1561" s="785" t="s">
        <v>15261</v>
      </c>
      <c r="C1561" s="785" t="s">
        <v>4379</v>
      </c>
      <c r="D1561" s="785" t="s">
        <v>4418</v>
      </c>
      <c r="E1561" s="785" t="s">
        <v>7720</v>
      </c>
      <c r="F1561" s="786">
        <v>43740</v>
      </c>
      <c r="G1561" s="785" t="s">
        <v>7720</v>
      </c>
      <c r="H1561" s="786">
        <v>43740</v>
      </c>
      <c r="I1561" s="785" t="s">
        <v>15262</v>
      </c>
      <c r="J1561" s="785" t="s">
        <v>629</v>
      </c>
      <c r="K1561" s="785" t="s">
        <v>15263</v>
      </c>
      <c r="L1561" s="785" t="s">
        <v>15264</v>
      </c>
      <c r="M1561" s="785"/>
      <c r="N1561" s="785"/>
      <c r="O1561" s="785" t="s">
        <v>15265</v>
      </c>
      <c r="P1561" s="787">
        <v>37.591546999999998</v>
      </c>
      <c r="Q1561" s="787">
        <v>-1.1498820000000001</v>
      </c>
      <c r="R1561" s="785" t="s">
        <v>1729</v>
      </c>
      <c r="S1561" s="785" t="s">
        <v>1730</v>
      </c>
      <c r="T1561" s="785" t="s">
        <v>1730</v>
      </c>
      <c r="U1561" s="785" t="s">
        <v>15266</v>
      </c>
      <c r="V1561" s="785">
        <v>12</v>
      </c>
      <c r="W1561" s="785" t="s">
        <v>3910</v>
      </c>
      <c r="X1561" s="785" t="s">
        <v>3665</v>
      </c>
      <c r="Y1561" s="615" t="str">
        <f t="shared" si="24"/>
        <v>Joyce Njeri</v>
      </c>
      <c r="Z1561" s="785" t="s">
        <v>15267</v>
      </c>
      <c r="AA1561" s="785" t="s">
        <v>4314</v>
      </c>
      <c r="AB1561" s="785" t="s">
        <v>2605</v>
      </c>
      <c r="AC1561" s="785" t="s">
        <v>2606</v>
      </c>
      <c r="AD1561" s="786">
        <v>43741</v>
      </c>
    </row>
    <row r="1562" spans="1:30" ht="15.75">
      <c r="A1562" s="785" t="s">
        <v>4301</v>
      </c>
      <c r="B1562" s="785" t="s">
        <v>15404</v>
      </c>
      <c r="C1562" s="785" t="s">
        <v>4322</v>
      </c>
      <c r="D1562" s="785" t="s">
        <v>2902</v>
      </c>
      <c r="E1562" s="785" t="s">
        <v>6498</v>
      </c>
      <c r="F1562" s="786">
        <v>43728</v>
      </c>
      <c r="G1562" s="785" t="s">
        <v>7720</v>
      </c>
      <c r="H1562" s="786">
        <v>43740</v>
      </c>
      <c r="I1562" s="785" t="s">
        <v>15405</v>
      </c>
      <c r="J1562" s="785" t="s">
        <v>629</v>
      </c>
      <c r="K1562" s="785" t="s">
        <v>15406</v>
      </c>
      <c r="L1562" s="785" t="s">
        <v>15407</v>
      </c>
      <c r="M1562" s="785"/>
      <c r="N1562" s="785"/>
      <c r="O1562" s="785"/>
      <c r="P1562" s="787">
        <v>39.477496000000002</v>
      </c>
      <c r="Q1562" s="787">
        <v>-4.408118</v>
      </c>
      <c r="R1562" s="785" t="s">
        <v>3628</v>
      </c>
      <c r="S1562" s="785" t="s">
        <v>15163</v>
      </c>
      <c r="T1562" s="785" t="s">
        <v>15408</v>
      </c>
      <c r="U1562" s="785" t="s">
        <v>15409</v>
      </c>
      <c r="V1562" s="785" t="s">
        <v>2673</v>
      </c>
      <c r="W1562" s="785" t="s">
        <v>2608</v>
      </c>
      <c r="X1562" s="785" t="s">
        <v>15396</v>
      </c>
      <c r="Y1562" s="615" t="str">
        <f t="shared" si="24"/>
        <v>Julius</v>
      </c>
      <c r="Z1562" s="785" t="s">
        <v>15302</v>
      </c>
      <c r="AA1562" s="785" t="s">
        <v>5464</v>
      </c>
      <c r="AB1562" s="785" t="s">
        <v>2609</v>
      </c>
      <c r="AC1562" s="785" t="s">
        <v>2610</v>
      </c>
      <c r="AD1562" s="786">
        <v>43747</v>
      </c>
    </row>
    <row r="1563" spans="1:30" ht="15.75">
      <c r="A1563" s="785" t="s">
        <v>4301</v>
      </c>
      <c r="B1563" s="785" t="s">
        <v>19927</v>
      </c>
      <c r="C1563" s="785" t="s">
        <v>4303</v>
      </c>
      <c r="D1563" s="785" t="s">
        <v>2599</v>
      </c>
      <c r="E1563" s="785" t="s">
        <v>10272</v>
      </c>
      <c r="F1563" s="786">
        <v>43715</v>
      </c>
      <c r="G1563" s="785" t="s">
        <v>7720</v>
      </c>
      <c r="H1563" s="786">
        <v>43740</v>
      </c>
      <c r="I1563" s="785" t="s">
        <v>19928</v>
      </c>
      <c r="J1563" s="785" t="s">
        <v>629</v>
      </c>
      <c r="K1563" s="785" t="s">
        <v>19929</v>
      </c>
      <c r="L1563" s="785" t="s">
        <v>19930</v>
      </c>
      <c r="M1563" s="785"/>
      <c r="N1563" s="785"/>
      <c r="O1563" s="785"/>
      <c r="P1563" s="787">
        <v>36.164271999999997</v>
      </c>
      <c r="Q1563" s="787">
        <v>-0.30920199999999998</v>
      </c>
      <c r="R1563" s="785" t="s">
        <v>695</v>
      </c>
      <c r="S1563" s="785" t="s">
        <v>1204</v>
      </c>
      <c r="T1563" s="785" t="s">
        <v>1849</v>
      </c>
      <c r="U1563" s="785" t="s">
        <v>3373</v>
      </c>
      <c r="V1563" s="785" t="s">
        <v>2855</v>
      </c>
      <c r="W1563" s="785" t="s">
        <v>19910</v>
      </c>
      <c r="X1563" s="785" t="s">
        <v>19911</v>
      </c>
      <c r="Y1563" s="615" t="str">
        <f t="shared" si="24"/>
        <v>Peter Mutang'a Goko</v>
      </c>
      <c r="Z1563" s="785" t="s">
        <v>19916</v>
      </c>
      <c r="AA1563" s="785" t="s">
        <v>4314</v>
      </c>
      <c r="AB1563" s="785" t="s">
        <v>2605</v>
      </c>
      <c r="AC1563" s="785" t="s">
        <v>2606</v>
      </c>
      <c r="AD1563" s="786">
        <v>43748</v>
      </c>
    </row>
    <row r="1564" spans="1:30" ht="15.75">
      <c r="A1564" s="785" t="s">
        <v>4301</v>
      </c>
      <c r="B1564" s="785" t="s">
        <v>30498</v>
      </c>
      <c r="C1564" s="785" t="s">
        <v>4379</v>
      </c>
      <c r="D1564" s="785" t="s">
        <v>2598</v>
      </c>
      <c r="E1564" s="785" t="s">
        <v>11276</v>
      </c>
      <c r="F1564" s="786">
        <v>43690</v>
      </c>
      <c r="G1564" s="785" t="s">
        <v>7720</v>
      </c>
      <c r="H1564" s="786">
        <v>43740</v>
      </c>
      <c r="I1564" s="785" t="s">
        <v>30499</v>
      </c>
      <c r="J1564" s="785" t="s">
        <v>629</v>
      </c>
      <c r="K1564" s="785" t="s">
        <v>2612</v>
      </c>
      <c r="L1564" s="785" t="s">
        <v>30500</v>
      </c>
      <c r="M1564" s="785"/>
      <c r="N1564" s="785"/>
      <c r="O1564" s="785"/>
      <c r="P1564" s="787">
        <v>37.336297000000002</v>
      </c>
      <c r="Q1564" s="787">
        <v>-0.50994200000000001</v>
      </c>
      <c r="R1564" s="785" t="s">
        <v>1961</v>
      </c>
      <c r="S1564" s="785" t="s">
        <v>1962</v>
      </c>
      <c r="T1564" s="785" t="s">
        <v>3934</v>
      </c>
      <c r="U1564" s="785" t="s">
        <v>30501</v>
      </c>
      <c r="V1564" s="785" t="s">
        <v>2855</v>
      </c>
      <c r="W1564" s="785" t="s">
        <v>3511</v>
      </c>
      <c r="X1564" s="785"/>
      <c r="Y1564" s="615" t="str">
        <f t="shared" si="24"/>
        <v>Sakaki Natural Renewable Energy Center</v>
      </c>
      <c r="Z1564" s="785" t="s">
        <v>2599</v>
      </c>
      <c r="AA1564" s="785" t="s">
        <v>4349</v>
      </c>
      <c r="AB1564" s="785" t="s">
        <v>2683</v>
      </c>
      <c r="AC1564" s="785" t="s">
        <v>2606</v>
      </c>
      <c r="AD1564" s="786">
        <v>43743</v>
      </c>
    </row>
    <row r="1565" spans="1:30" ht="15.75">
      <c r="A1565" s="785" t="s">
        <v>4301</v>
      </c>
      <c r="B1565" s="785" t="s">
        <v>30519</v>
      </c>
      <c r="C1565" s="785" t="s">
        <v>4303</v>
      </c>
      <c r="D1565" s="785" t="s">
        <v>2599</v>
      </c>
      <c r="E1565" s="785" t="s">
        <v>5610</v>
      </c>
      <c r="F1565" s="786">
        <v>43687</v>
      </c>
      <c r="G1565" s="785" t="s">
        <v>7720</v>
      </c>
      <c r="H1565" s="786">
        <v>43740</v>
      </c>
      <c r="I1565" s="785" t="s">
        <v>30520</v>
      </c>
      <c r="J1565" s="785" t="s">
        <v>627</v>
      </c>
      <c r="K1565" s="785" t="s">
        <v>2612</v>
      </c>
      <c r="L1565" s="785" t="s">
        <v>30521</v>
      </c>
      <c r="M1565" s="785" t="s">
        <v>30522</v>
      </c>
      <c r="N1565" s="785"/>
      <c r="O1565" s="785" t="s">
        <v>30523</v>
      </c>
      <c r="P1565" s="787">
        <v>36.740551000000004</v>
      </c>
      <c r="Q1565" s="787">
        <v>-0.97059899999999999</v>
      </c>
      <c r="R1565" s="785" t="s">
        <v>821</v>
      </c>
      <c r="S1565" s="785" t="s">
        <v>822</v>
      </c>
      <c r="T1565" s="785" t="s">
        <v>14715</v>
      </c>
      <c r="U1565" s="785" t="s">
        <v>30524</v>
      </c>
      <c r="V1565" s="785" t="s">
        <v>2855</v>
      </c>
      <c r="W1565" s="785" t="s">
        <v>3497</v>
      </c>
      <c r="X1565" s="785"/>
      <c r="Y1565" s="615" t="str">
        <f t="shared" si="24"/>
        <v>Cides Ltd</v>
      </c>
      <c r="Z1565" s="785" t="s">
        <v>2599</v>
      </c>
      <c r="AA1565" s="785" t="s">
        <v>4349</v>
      </c>
      <c r="AB1565" s="785" t="s">
        <v>2605</v>
      </c>
      <c r="AC1565" s="785" t="s">
        <v>2606</v>
      </c>
      <c r="AD1565" s="786">
        <v>43740</v>
      </c>
    </row>
    <row r="1566" spans="1:30" ht="15.75">
      <c r="A1566" s="785" t="s">
        <v>4301</v>
      </c>
      <c r="B1566" s="785" t="s">
        <v>30661</v>
      </c>
      <c r="C1566" s="785" t="s">
        <v>4379</v>
      </c>
      <c r="D1566" s="785" t="s">
        <v>2598</v>
      </c>
      <c r="E1566" s="785" t="s">
        <v>8892</v>
      </c>
      <c r="F1566" s="786">
        <v>43732</v>
      </c>
      <c r="G1566" s="785" t="s">
        <v>7720</v>
      </c>
      <c r="H1566" s="786">
        <v>43740</v>
      </c>
      <c r="I1566" s="785" t="s">
        <v>30662</v>
      </c>
      <c r="J1566" s="785" t="s">
        <v>629</v>
      </c>
      <c r="K1566" s="785" t="s">
        <v>2612</v>
      </c>
      <c r="L1566" s="785" t="s">
        <v>30663</v>
      </c>
      <c r="M1566" s="785"/>
      <c r="N1566" s="785"/>
      <c r="O1566" s="785" t="s">
        <v>30664</v>
      </c>
      <c r="P1566" s="787">
        <v>34.573689999999999</v>
      </c>
      <c r="Q1566" s="787">
        <v>0.55975799999999998</v>
      </c>
      <c r="R1566" s="785" t="s">
        <v>2301</v>
      </c>
      <c r="S1566" s="785" t="s">
        <v>11026</v>
      </c>
      <c r="T1566" s="785" t="s">
        <v>11164</v>
      </c>
      <c r="U1566" s="785" t="s">
        <v>11164</v>
      </c>
      <c r="V1566" s="785" t="s">
        <v>6015</v>
      </c>
      <c r="W1566" s="785" t="s">
        <v>2608</v>
      </c>
      <c r="X1566" s="785"/>
      <c r="Y1566" s="615" t="str">
        <f t="shared" si="24"/>
        <v>Biogas International Limited</v>
      </c>
      <c r="Z1566" s="785" t="s">
        <v>2599</v>
      </c>
      <c r="AA1566" s="785" t="s">
        <v>5464</v>
      </c>
      <c r="AB1566" s="785" t="s">
        <v>2609</v>
      </c>
      <c r="AC1566" s="785" t="s">
        <v>2610</v>
      </c>
      <c r="AD1566" s="786">
        <v>43747</v>
      </c>
    </row>
    <row r="1567" spans="1:30" ht="15.75">
      <c r="A1567" s="785" t="s">
        <v>4301</v>
      </c>
      <c r="B1567" s="785" t="s">
        <v>8081</v>
      </c>
      <c r="C1567" s="785" t="s">
        <v>4303</v>
      </c>
      <c r="D1567" s="785" t="s">
        <v>2599</v>
      </c>
      <c r="E1567" s="785" t="s">
        <v>8082</v>
      </c>
      <c r="F1567" s="786">
        <v>43718</v>
      </c>
      <c r="G1567" s="785" t="s">
        <v>7321</v>
      </c>
      <c r="H1567" s="786">
        <v>43739</v>
      </c>
      <c r="I1567" s="785" t="s">
        <v>8083</v>
      </c>
      <c r="J1567" s="785" t="s">
        <v>629</v>
      </c>
      <c r="K1567" s="785" t="s">
        <v>8084</v>
      </c>
      <c r="L1567" s="785" t="s">
        <v>8085</v>
      </c>
      <c r="M1567" s="785"/>
      <c r="N1567" s="785"/>
      <c r="O1567" s="785"/>
      <c r="P1567" s="787">
        <v>37.686553000000004</v>
      </c>
      <c r="Q1567" s="787">
        <v>-9.5144999999999993E-2</v>
      </c>
      <c r="R1567" s="785" t="s">
        <v>1104</v>
      </c>
      <c r="S1567" s="785" t="s">
        <v>2643</v>
      </c>
      <c r="T1567" s="785" t="s">
        <v>3398</v>
      </c>
      <c r="U1567" s="785" t="s">
        <v>8086</v>
      </c>
      <c r="V1567" s="785" t="s">
        <v>2673</v>
      </c>
      <c r="W1567" s="785" t="s">
        <v>2808</v>
      </c>
      <c r="X1567" s="785" t="s">
        <v>8018</v>
      </c>
      <c r="Y1567" s="615" t="str">
        <f t="shared" si="24"/>
        <v>Eric Munene</v>
      </c>
      <c r="Z1567" s="785" t="s">
        <v>8087</v>
      </c>
      <c r="AA1567" s="785" t="s">
        <v>4349</v>
      </c>
      <c r="AB1567" s="785" t="s">
        <v>2683</v>
      </c>
      <c r="AC1567" s="785" t="s">
        <v>2606</v>
      </c>
      <c r="AD1567" s="786">
        <v>43765</v>
      </c>
    </row>
    <row r="1568" spans="1:30" ht="15.75">
      <c r="A1568" s="785" t="s">
        <v>4301</v>
      </c>
      <c r="B1568" s="785" t="s">
        <v>15096</v>
      </c>
      <c r="C1568" s="785" t="s">
        <v>4303</v>
      </c>
      <c r="D1568" s="785" t="s">
        <v>2599</v>
      </c>
      <c r="E1568" s="785" t="s">
        <v>15097</v>
      </c>
      <c r="F1568" s="786">
        <v>43709</v>
      </c>
      <c r="G1568" s="785" t="s">
        <v>7321</v>
      </c>
      <c r="H1568" s="786">
        <v>43739</v>
      </c>
      <c r="I1568" s="785" t="s">
        <v>15098</v>
      </c>
      <c r="J1568" s="785" t="s">
        <v>629</v>
      </c>
      <c r="K1568" s="785" t="s">
        <v>2612</v>
      </c>
      <c r="L1568" s="785" t="s">
        <v>15099</v>
      </c>
      <c r="M1568" s="785"/>
      <c r="N1568" s="785"/>
      <c r="O1568" s="785" t="s">
        <v>15100</v>
      </c>
      <c r="P1568" s="787">
        <v>37.040737999999997</v>
      </c>
      <c r="Q1568" s="787">
        <v>-0.55141799999999996</v>
      </c>
      <c r="R1568" s="785" t="s">
        <v>1056</v>
      </c>
      <c r="S1568" s="785" t="s">
        <v>1289</v>
      </c>
      <c r="T1568" s="785" t="s">
        <v>3351</v>
      </c>
      <c r="U1568" s="785" t="s">
        <v>7933</v>
      </c>
      <c r="V1568" s="785">
        <v>6</v>
      </c>
      <c r="W1568" s="785" t="s">
        <v>3342</v>
      </c>
      <c r="X1568" s="785" t="s">
        <v>3342</v>
      </c>
      <c r="Y1568" s="615" t="str">
        <f t="shared" si="24"/>
        <v>Joshua Wachira</v>
      </c>
      <c r="Z1568" s="785" t="s">
        <v>2599</v>
      </c>
      <c r="AA1568" s="785" t="s">
        <v>4314</v>
      </c>
      <c r="AB1568" s="785" t="s">
        <v>2605</v>
      </c>
      <c r="AC1568" s="785" t="s">
        <v>2606</v>
      </c>
      <c r="AD1568" s="786">
        <v>43767</v>
      </c>
    </row>
    <row r="1569" spans="1:30" ht="15.75">
      <c r="A1569" s="785" t="s">
        <v>4301</v>
      </c>
      <c r="B1569" s="785" t="s">
        <v>22440</v>
      </c>
      <c r="C1569" s="785" t="s">
        <v>4303</v>
      </c>
      <c r="D1569" s="785" t="s">
        <v>2599</v>
      </c>
      <c r="E1569" s="785" t="s">
        <v>10869</v>
      </c>
      <c r="F1569" s="786">
        <v>43710</v>
      </c>
      <c r="G1569" s="785" t="s">
        <v>7321</v>
      </c>
      <c r="H1569" s="786">
        <v>43739</v>
      </c>
      <c r="I1569" s="785" t="s">
        <v>22441</v>
      </c>
      <c r="J1569" s="785" t="s">
        <v>629</v>
      </c>
      <c r="K1569" s="785" t="s">
        <v>22442</v>
      </c>
      <c r="L1569" s="785" t="s">
        <v>22443</v>
      </c>
      <c r="M1569" s="785"/>
      <c r="N1569" s="785"/>
      <c r="O1569" s="785" t="s">
        <v>22444</v>
      </c>
      <c r="P1569" s="787">
        <v>36.940933000000001</v>
      </c>
      <c r="Q1569" s="787">
        <v>-0.55280899999999999</v>
      </c>
      <c r="R1569" s="785" t="s">
        <v>1056</v>
      </c>
      <c r="S1569" s="785" t="s">
        <v>1685</v>
      </c>
      <c r="T1569" s="785" t="s">
        <v>1686</v>
      </c>
      <c r="U1569" s="785" t="s">
        <v>3990</v>
      </c>
      <c r="V1569" s="785" t="s">
        <v>3004</v>
      </c>
      <c r="W1569" s="785" t="s">
        <v>3015</v>
      </c>
      <c r="X1569" s="785" t="s">
        <v>3806</v>
      </c>
      <c r="Y1569" s="615" t="str">
        <f t="shared" si="24"/>
        <v>Samuel Mbugua</v>
      </c>
      <c r="Z1569" s="785" t="s">
        <v>16063</v>
      </c>
      <c r="AA1569" s="785" t="s">
        <v>4349</v>
      </c>
      <c r="AB1569" s="785" t="s">
        <v>2605</v>
      </c>
      <c r="AC1569" s="785" t="s">
        <v>2606</v>
      </c>
      <c r="AD1569" s="786">
        <v>43739</v>
      </c>
    </row>
    <row r="1570" spans="1:30" ht="15.75">
      <c r="A1570" s="785" t="s">
        <v>4301</v>
      </c>
      <c r="B1570" s="785" t="s">
        <v>24597</v>
      </c>
      <c r="C1570" s="785" t="s">
        <v>4303</v>
      </c>
      <c r="D1570" s="785" t="s">
        <v>2599</v>
      </c>
      <c r="E1570" s="785" t="s">
        <v>5036</v>
      </c>
      <c r="F1570" s="786">
        <v>43617</v>
      </c>
      <c r="G1570" s="785" t="s">
        <v>7321</v>
      </c>
      <c r="H1570" s="786">
        <v>43739</v>
      </c>
      <c r="I1570" s="785" t="s">
        <v>24598</v>
      </c>
      <c r="J1570" s="785" t="s">
        <v>629</v>
      </c>
      <c r="K1570" s="785" t="s">
        <v>2612</v>
      </c>
      <c r="L1570" s="785" t="s">
        <v>24599</v>
      </c>
      <c r="M1570" s="785"/>
      <c r="N1570" s="785"/>
      <c r="O1570" s="785"/>
      <c r="P1570" s="787">
        <v>34.127251999999999</v>
      </c>
      <c r="Q1570" s="787">
        <v>-3.6742999999999998E-2</v>
      </c>
      <c r="R1570" s="785" t="s">
        <v>2916</v>
      </c>
      <c r="S1570" s="785" t="s">
        <v>7076</v>
      </c>
      <c r="T1570" s="785" t="s">
        <v>24600</v>
      </c>
      <c r="U1570" s="785" t="s">
        <v>24601</v>
      </c>
      <c r="V1570" s="785" t="s">
        <v>2673</v>
      </c>
      <c r="W1570" s="785" t="s">
        <v>2676</v>
      </c>
      <c r="X1570" s="785" t="s">
        <v>2676</v>
      </c>
      <c r="Y1570" s="615" t="str">
        <f t="shared" si="24"/>
        <v>Thomas Mboya Omwadho</v>
      </c>
      <c r="Z1570" s="785" t="s">
        <v>24602</v>
      </c>
      <c r="AA1570" s="785" t="s">
        <v>4314</v>
      </c>
      <c r="AB1570" s="785" t="s">
        <v>2605</v>
      </c>
      <c r="AC1570" s="785" t="s">
        <v>2606</v>
      </c>
      <c r="AD1570" s="786">
        <v>43779</v>
      </c>
    </row>
    <row r="1571" spans="1:30" ht="15.75">
      <c r="A1571" s="785" t="s">
        <v>4301</v>
      </c>
      <c r="B1571" s="785" t="s">
        <v>28356</v>
      </c>
      <c r="C1571" s="785" t="s">
        <v>4303</v>
      </c>
      <c r="D1571" s="785" t="s">
        <v>2599</v>
      </c>
      <c r="E1571" s="785" t="s">
        <v>12668</v>
      </c>
      <c r="F1571" s="786">
        <v>43723</v>
      </c>
      <c r="G1571" s="785" t="s">
        <v>7321</v>
      </c>
      <c r="H1571" s="786">
        <v>43739</v>
      </c>
      <c r="I1571" s="785" t="s">
        <v>28357</v>
      </c>
      <c r="J1571" s="785" t="s">
        <v>629</v>
      </c>
      <c r="K1571" s="785" t="s">
        <v>28358</v>
      </c>
      <c r="L1571" s="785" t="s">
        <v>28359</v>
      </c>
      <c r="M1571" s="785"/>
      <c r="N1571" s="785"/>
      <c r="O1571" s="785"/>
      <c r="P1571" s="787">
        <v>36.677827000000001</v>
      </c>
      <c r="Q1571" s="787">
        <v>-1.0642050000000001</v>
      </c>
      <c r="R1571" s="785" t="s">
        <v>821</v>
      </c>
      <c r="S1571" s="785" t="s">
        <v>871</v>
      </c>
      <c r="T1571" s="785" t="s">
        <v>3927</v>
      </c>
      <c r="U1571" s="785" t="s">
        <v>3443</v>
      </c>
      <c r="V1571" s="785" t="s">
        <v>2855</v>
      </c>
      <c r="W1571" s="785" t="s">
        <v>16042</v>
      </c>
      <c r="X1571" s="785"/>
      <c r="Y1571" s="615" t="str">
        <f t="shared" si="24"/>
        <v>Kensam Constructor</v>
      </c>
      <c r="Z1571" s="785" t="s">
        <v>2599</v>
      </c>
      <c r="AA1571" s="785" t="s">
        <v>4314</v>
      </c>
      <c r="AB1571" s="785" t="s">
        <v>2605</v>
      </c>
      <c r="AC1571" s="785" t="s">
        <v>2606</v>
      </c>
      <c r="AD1571" s="786">
        <v>43789</v>
      </c>
    </row>
    <row r="1572" spans="1:30" ht="15.75">
      <c r="A1572" s="785" t="s">
        <v>4301</v>
      </c>
      <c r="B1572" s="785" t="s">
        <v>9812</v>
      </c>
      <c r="C1572" s="785" t="s">
        <v>4322</v>
      </c>
      <c r="D1572" s="785" t="s">
        <v>2611</v>
      </c>
      <c r="E1572" s="785" t="s">
        <v>9813</v>
      </c>
      <c r="F1572" s="786">
        <v>43734</v>
      </c>
      <c r="G1572" s="785" t="s">
        <v>6872</v>
      </c>
      <c r="H1572" s="786">
        <v>43737</v>
      </c>
      <c r="I1572" s="785" t="s">
        <v>9814</v>
      </c>
      <c r="J1572" s="785" t="s">
        <v>627</v>
      </c>
      <c r="K1572" s="785" t="s">
        <v>9815</v>
      </c>
      <c r="L1572" s="785" t="s">
        <v>9816</v>
      </c>
      <c r="M1572" s="785"/>
      <c r="N1572" s="785"/>
      <c r="O1572" s="785"/>
      <c r="P1572" s="787">
        <v>36.807519999999997</v>
      </c>
      <c r="Q1572" s="787">
        <v>-1.047282</v>
      </c>
      <c r="R1572" s="785" t="s">
        <v>821</v>
      </c>
      <c r="S1572" s="785" t="s">
        <v>871</v>
      </c>
      <c r="T1572" s="785" t="s">
        <v>871</v>
      </c>
      <c r="U1572" s="785" t="s">
        <v>3182</v>
      </c>
      <c r="V1572" s="785">
        <v>10</v>
      </c>
      <c r="W1572" s="785" t="s">
        <v>9806</v>
      </c>
      <c r="X1572" s="785" t="s">
        <v>9775</v>
      </c>
      <c r="Y1572" s="615" t="str">
        <f t="shared" si="24"/>
        <v>Frederick Kago</v>
      </c>
      <c r="Z1572" s="785" t="s">
        <v>9817</v>
      </c>
      <c r="AA1572" s="785" t="s">
        <v>4314</v>
      </c>
      <c r="AB1572" s="785" t="s">
        <v>3075</v>
      </c>
      <c r="AC1572" s="785" t="s">
        <v>2617</v>
      </c>
      <c r="AD1572" s="786">
        <v>43746</v>
      </c>
    </row>
    <row r="1573" spans="1:30" ht="15.75">
      <c r="A1573" s="785" t="s">
        <v>4301</v>
      </c>
      <c r="B1573" s="785" t="s">
        <v>24799</v>
      </c>
      <c r="C1573" s="785" t="s">
        <v>4303</v>
      </c>
      <c r="D1573" s="785" t="s">
        <v>2599</v>
      </c>
      <c r="E1573" s="785" t="s">
        <v>12667</v>
      </c>
      <c r="F1573" s="786">
        <v>43713</v>
      </c>
      <c r="G1573" s="785" t="s">
        <v>6872</v>
      </c>
      <c r="H1573" s="786">
        <v>43737</v>
      </c>
      <c r="I1573" s="785" t="s">
        <v>24800</v>
      </c>
      <c r="J1573" s="785" t="s">
        <v>629</v>
      </c>
      <c r="K1573" s="785" t="s">
        <v>24801</v>
      </c>
      <c r="L1573" s="785" t="s">
        <v>24802</v>
      </c>
      <c r="M1573" s="785"/>
      <c r="N1573" s="785"/>
      <c r="O1573" s="785"/>
      <c r="P1573" s="787">
        <v>37.643009999999997</v>
      </c>
      <c r="Q1573" s="787">
        <v>-5.3121000000000002E-2</v>
      </c>
      <c r="R1573" s="785" t="s">
        <v>1104</v>
      </c>
      <c r="S1573" s="785" t="s">
        <v>2643</v>
      </c>
      <c r="T1573" s="785" t="s">
        <v>3453</v>
      </c>
      <c r="U1573" s="785" t="s">
        <v>24803</v>
      </c>
      <c r="V1573" s="785" t="s">
        <v>2673</v>
      </c>
      <c r="W1573" s="785" t="s">
        <v>2808</v>
      </c>
      <c r="X1573" s="785" t="s">
        <v>24781</v>
      </c>
      <c r="Y1573" s="615" t="str">
        <f t="shared" si="24"/>
        <v>Timothy Murithi</v>
      </c>
      <c r="Z1573" s="785" t="s">
        <v>24680</v>
      </c>
      <c r="AA1573" s="785" t="s">
        <v>4349</v>
      </c>
      <c r="AB1573" s="785" t="s">
        <v>2683</v>
      </c>
      <c r="AC1573" s="785" t="s">
        <v>2606</v>
      </c>
      <c r="AD1573" s="786">
        <v>43747</v>
      </c>
    </row>
    <row r="1574" spans="1:30" ht="15.75">
      <c r="A1574" s="785" t="s">
        <v>4301</v>
      </c>
      <c r="B1574" s="785" t="s">
        <v>19617</v>
      </c>
      <c r="C1574" s="785" t="s">
        <v>4303</v>
      </c>
      <c r="D1574" s="785" t="s">
        <v>2599</v>
      </c>
      <c r="E1574" s="785" t="s">
        <v>9301</v>
      </c>
      <c r="F1574" s="786">
        <v>43724</v>
      </c>
      <c r="G1574" s="785" t="s">
        <v>19618</v>
      </c>
      <c r="H1574" s="786">
        <v>43735</v>
      </c>
      <c r="I1574" s="785" t="s">
        <v>19619</v>
      </c>
      <c r="J1574" s="785" t="s">
        <v>627</v>
      </c>
      <c r="K1574" s="785" t="s">
        <v>19620</v>
      </c>
      <c r="L1574" s="785" t="s">
        <v>19621</v>
      </c>
      <c r="M1574" s="785"/>
      <c r="N1574" s="785"/>
      <c r="O1574" s="785" t="s">
        <v>19622</v>
      </c>
      <c r="P1574" s="787">
        <v>36.910134999999997</v>
      </c>
      <c r="Q1574" s="787">
        <v>-1.192493</v>
      </c>
      <c r="R1574" s="785" t="s">
        <v>2661</v>
      </c>
      <c r="S1574" s="785" t="s">
        <v>2969</v>
      </c>
      <c r="T1574" s="785" t="s">
        <v>13859</v>
      </c>
      <c r="U1574" s="785" t="s">
        <v>19623</v>
      </c>
      <c r="V1574" s="785" t="s">
        <v>3004</v>
      </c>
      <c r="W1574" s="785" t="s">
        <v>19624</v>
      </c>
      <c r="X1574" s="785" t="s">
        <v>3762</v>
      </c>
      <c r="Y1574" s="615" t="str">
        <f t="shared" si="24"/>
        <v>Peter Karanja Mbugua</v>
      </c>
      <c r="Z1574" s="785" t="s">
        <v>19625</v>
      </c>
      <c r="AA1574" s="785" t="s">
        <v>4314</v>
      </c>
      <c r="AB1574" s="785" t="s">
        <v>3686</v>
      </c>
      <c r="AC1574" s="785" t="s">
        <v>2617</v>
      </c>
      <c r="AD1574" s="786">
        <v>43741</v>
      </c>
    </row>
    <row r="1575" spans="1:30" ht="15.75">
      <c r="A1575" s="785" t="s">
        <v>4301</v>
      </c>
      <c r="B1575" s="785" t="s">
        <v>31953</v>
      </c>
      <c r="C1575" s="785" t="s">
        <v>4322</v>
      </c>
      <c r="D1575" s="785" t="s">
        <v>2902</v>
      </c>
      <c r="E1575" s="785" t="s">
        <v>8108</v>
      </c>
      <c r="F1575" s="786">
        <v>43717</v>
      </c>
      <c r="G1575" s="785" t="s">
        <v>19618</v>
      </c>
      <c r="H1575" s="786">
        <v>43735</v>
      </c>
      <c r="I1575" s="785" t="s">
        <v>31954</v>
      </c>
      <c r="J1575" s="785" t="s">
        <v>629</v>
      </c>
      <c r="K1575" s="785" t="s">
        <v>2612</v>
      </c>
      <c r="L1575" s="785" t="s">
        <v>31955</v>
      </c>
      <c r="M1575" s="785"/>
      <c r="N1575" s="785"/>
      <c r="O1575" s="785"/>
      <c r="P1575" s="787">
        <v>36.610975000000003</v>
      </c>
      <c r="Q1575" s="787">
        <v>-0.94626100000000002</v>
      </c>
      <c r="R1575" s="785" t="s">
        <v>821</v>
      </c>
      <c r="S1575" s="785" t="s">
        <v>822</v>
      </c>
      <c r="T1575" s="785" t="s">
        <v>822</v>
      </c>
      <c r="U1575" s="785" t="s">
        <v>17227</v>
      </c>
      <c r="V1575" s="785">
        <v>10</v>
      </c>
      <c r="W1575" s="785" t="s">
        <v>3279</v>
      </c>
      <c r="X1575" s="785"/>
      <c r="Y1575" s="615" t="str">
        <f t="shared" si="24"/>
        <v>Kenbi Enterprises</v>
      </c>
      <c r="Z1575" s="785" t="s">
        <v>2599</v>
      </c>
      <c r="AA1575" s="785" t="s">
        <v>4349</v>
      </c>
      <c r="AB1575" s="785" t="s">
        <v>2605</v>
      </c>
      <c r="AC1575" s="785" t="s">
        <v>2606</v>
      </c>
      <c r="AD1575" s="786">
        <v>43740</v>
      </c>
    </row>
    <row r="1576" spans="1:30" ht="15.75">
      <c r="A1576" s="785" t="s">
        <v>4301</v>
      </c>
      <c r="B1576" s="785" t="s">
        <v>27797</v>
      </c>
      <c r="C1576" s="785" t="s">
        <v>4303</v>
      </c>
      <c r="D1576" s="785" t="s">
        <v>2599</v>
      </c>
      <c r="E1576" s="785" t="s">
        <v>13032</v>
      </c>
      <c r="F1576" s="786">
        <v>43726</v>
      </c>
      <c r="G1576" s="785" t="s">
        <v>9813</v>
      </c>
      <c r="H1576" s="786">
        <v>43734</v>
      </c>
      <c r="I1576" s="785" t="s">
        <v>27798</v>
      </c>
      <c r="J1576" s="785" t="s">
        <v>627</v>
      </c>
      <c r="K1576" s="785" t="s">
        <v>27799</v>
      </c>
      <c r="L1576" s="785" t="s">
        <v>27800</v>
      </c>
      <c r="M1576" s="785"/>
      <c r="N1576" s="785"/>
      <c r="O1576" s="785"/>
      <c r="P1576" s="787">
        <v>34.706910000000001</v>
      </c>
      <c r="Q1576" s="787">
        <v>-3.6040999999999997E-2</v>
      </c>
      <c r="R1576" s="785" t="s">
        <v>1575</v>
      </c>
      <c r="S1576" s="785" t="s">
        <v>3369</v>
      </c>
      <c r="T1576" s="785" t="s">
        <v>3950</v>
      </c>
      <c r="U1576" s="785" t="s">
        <v>27801</v>
      </c>
      <c r="V1576" s="785" t="s">
        <v>2673</v>
      </c>
      <c r="W1576" s="785" t="s">
        <v>2608</v>
      </c>
      <c r="X1576" s="785"/>
      <c r="Y1576" s="615" t="str">
        <f t="shared" si="24"/>
        <v>Biogas International Limited</v>
      </c>
      <c r="Z1576" s="785" t="s">
        <v>2599</v>
      </c>
      <c r="AA1576" s="785" t="s">
        <v>5464</v>
      </c>
      <c r="AB1576" s="785" t="s">
        <v>2609</v>
      </c>
      <c r="AC1576" s="785" t="s">
        <v>2610</v>
      </c>
      <c r="AD1576" s="786">
        <v>43726</v>
      </c>
    </row>
    <row r="1577" spans="1:30" ht="15.75">
      <c r="A1577" s="785" t="s">
        <v>4301</v>
      </c>
      <c r="B1577" s="785" t="s">
        <v>8897</v>
      </c>
      <c r="C1577" s="785" t="s">
        <v>4379</v>
      </c>
      <c r="D1577" s="785" t="s">
        <v>4418</v>
      </c>
      <c r="E1577" s="785" t="s">
        <v>8898</v>
      </c>
      <c r="F1577" s="786">
        <v>43733</v>
      </c>
      <c r="G1577" s="785" t="s">
        <v>8898</v>
      </c>
      <c r="H1577" s="786">
        <v>43733</v>
      </c>
      <c r="I1577" s="785" t="s">
        <v>8899</v>
      </c>
      <c r="J1577" s="785" t="s">
        <v>629</v>
      </c>
      <c r="K1577" s="785" t="s">
        <v>8900</v>
      </c>
      <c r="L1577" s="785" t="s">
        <v>8901</v>
      </c>
      <c r="M1577" s="785"/>
      <c r="N1577" s="785"/>
      <c r="O1577" s="785" t="s">
        <v>8902</v>
      </c>
      <c r="P1577" s="787">
        <v>37.144043000000003</v>
      </c>
      <c r="Q1577" s="787">
        <v>-0.50836700000000001</v>
      </c>
      <c r="R1577" s="785" t="s">
        <v>1056</v>
      </c>
      <c r="S1577" s="785" t="s">
        <v>1132</v>
      </c>
      <c r="T1577" s="785" t="s">
        <v>8903</v>
      </c>
      <c r="U1577" s="785" t="s">
        <v>8904</v>
      </c>
      <c r="V1577" s="785" t="s">
        <v>2855</v>
      </c>
      <c r="W1577" s="785" t="s">
        <v>2707</v>
      </c>
      <c r="X1577" s="785" t="s">
        <v>2707</v>
      </c>
      <c r="Y1577" s="615" t="str">
        <f t="shared" si="24"/>
        <v>Fagaden Enterprises</v>
      </c>
      <c r="Z1577" s="785" t="s">
        <v>2599</v>
      </c>
      <c r="AA1577" s="785" t="s">
        <v>4349</v>
      </c>
      <c r="AB1577" s="785" t="s">
        <v>2683</v>
      </c>
      <c r="AC1577" s="785" t="s">
        <v>2606</v>
      </c>
      <c r="AD1577" s="786">
        <v>43733</v>
      </c>
    </row>
    <row r="1578" spans="1:30" ht="15.75">
      <c r="A1578" s="785" t="s">
        <v>4301</v>
      </c>
      <c r="B1578" s="785" t="s">
        <v>8905</v>
      </c>
      <c r="C1578" s="785" t="s">
        <v>4303</v>
      </c>
      <c r="D1578" s="785" t="s">
        <v>2599</v>
      </c>
      <c r="E1578" s="785" t="s">
        <v>8898</v>
      </c>
      <c r="F1578" s="786">
        <v>43733</v>
      </c>
      <c r="G1578" s="785" t="s">
        <v>8898</v>
      </c>
      <c r="H1578" s="786">
        <v>43733</v>
      </c>
      <c r="I1578" s="785" t="s">
        <v>8906</v>
      </c>
      <c r="J1578" s="785" t="s">
        <v>627</v>
      </c>
      <c r="K1578" s="785" t="s">
        <v>8907</v>
      </c>
      <c r="L1578" s="785" t="s">
        <v>8908</v>
      </c>
      <c r="M1578" s="785"/>
      <c r="N1578" s="785"/>
      <c r="O1578" s="785" t="s">
        <v>8909</v>
      </c>
      <c r="P1578" s="787">
        <v>37.143467999999999</v>
      </c>
      <c r="Q1578" s="787">
        <v>-0.50936999999999999</v>
      </c>
      <c r="R1578" s="785" t="s">
        <v>1056</v>
      </c>
      <c r="S1578" s="785" t="s">
        <v>1057</v>
      </c>
      <c r="T1578" s="785" t="s">
        <v>8809</v>
      </c>
      <c r="U1578" s="785" t="s">
        <v>8809</v>
      </c>
      <c r="V1578" s="785" t="s">
        <v>2855</v>
      </c>
      <c r="W1578" s="785" t="s">
        <v>2707</v>
      </c>
      <c r="X1578" s="785" t="s">
        <v>2707</v>
      </c>
      <c r="Y1578" s="615" t="str">
        <f t="shared" si="24"/>
        <v>Fagaden Enterprises</v>
      </c>
      <c r="Z1578" s="785" t="s">
        <v>2599</v>
      </c>
      <c r="AA1578" s="785" t="s">
        <v>4349</v>
      </c>
      <c r="AB1578" s="785" t="s">
        <v>2683</v>
      </c>
      <c r="AC1578" s="785" t="s">
        <v>2606</v>
      </c>
      <c r="AD1578" s="786">
        <v>43733</v>
      </c>
    </row>
    <row r="1579" spans="1:30" ht="15.75">
      <c r="A1579" s="785" t="s">
        <v>4301</v>
      </c>
      <c r="B1579" s="785" t="s">
        <v>8910</v>
      </c>
      <c r="C1579" s="785" t="s">
        <v>4303</v>
      </c>
      <c r="D1579" s="785" t="s">
        <v>2599</v>
      </c>
      <c r="E1579" s="785" t="s">
        <v>8898</v>
      </c>
      <c r="F1579" s="786">
        <v>43733</v>
      </c>
      <c r="G1579" s="785" t="s">
        <v>8898</v>
      </c>
      <c r="H1579" s="786">
        <v>43733</v>
      </c>
      <c r="I1579" s="785" t="s">
        <v>8911</v>
      </c>
      <c r="J1579" s="785" t="s">
        <v>627</v>
      </c>
      <c r="K1579" s="785" t="s">
        <v>2612</v>
      </c>
      <c r="L1579" s="785" t="s">
        <v>8912</v>
      </c>
      <c r="M1579" s="785"/>
      <c r="N1579" s="785"/>
      <c r="O1579" s="785" t="s">
        <v>8913</v>
      </c>
      <c r="P1579" s="787">
        <v>37.144376999999999</v>
      </c>
      <c r="Q1579" s="787">
        <v>-0.50964799999999999</v>
      </c>
      <c r="R1579" s="785" t="s">
        <v>1056</v>
      </c>
      <c r="S1579" s="785" t="s">
        <v>1132</v>
      </c>
      <c r="T1579" s="785" t="s">
        <v>8809</v>
      </c>
      <c r="U1579" s="785" t="s">
        <v>8914</v>
      </c>
      <c r="V1579" s="785" t="s">
        <v>2855</v>
      </c>
      <c r="W1579" s="785" t="s">
        <v>2707</v>
      </c>
      <c r="X1579" s="785" t="s">
        <v>2707</v>
      </c>
      <c r="Y1579" s="615" t="str">
        <f t="shared" si="24"/>
        <v>Fagaden Enterprises</v>
      </c>
      <c r="Z1579" s="785" t="s">
        <v>2599</v>
      </c>
      <c r="AA1579" s="785" t="s">
        <v>4349</v>
      </c>
      <c r="AB1579" s="785" t="s">
        <v>2683</v>
      </c>
      <c r="AC1579" s="785" t="s">
        <v>2606</v>
      </c>
      <c r="AD1579" s="786">
        <v>43733</v>
      </c>
    </row>
    <row r="1580" spans="1:30" ht="15.75">
      <c r="A1580" s="785" t="s">
        <v>4301</v>
      </c>
      <c r="B1580" s="785" t="s">
        <v>23766</v>
      </c>
      <c r="C1580" s="785" t="s">
        <v>4303</v>
      </c>
      <c r="D1580" s="785" t="s">
        <v>2599</v>
      </c>
      <c r="E1580" s="785" t="s">
        <v>7904</v>
      </c>
      <c r="F1580" s="786">
        <v>43685</v>
      </c>
      <c r="G1580" s="785" t="s">
        <v>8898</v>
      </c>
      <c r="H1580" s="786">
        <v>43733</v>
      </c>
      <c r="I1580" s="785" t="s">
        <v>23767</v>
      </c>
      <c r="J1580" s="785" t="s">
        <v>627</v>
      </c>
      <c r="K1580" s="785" t="s">
        <v>23768</v>
      </c>
      <c r="L1580" s="785" t="s">
        <v>23769</v>
      </c>
      <c r="M1580" s="785"/>
      <c r="N1580" s="785"/>
      <c r="O1580" s="785"/>
      <c r="P1580" s="787">
        <v>37.530831999999997</v>
      </c>
      <c r="Q1580" s="787">
        <v>-0.37446800000000002</v>
      </c>
      <c r="R1580" s="785" t="s">
        <v>1089</v>
      </c>
      <c r="S1580" s="785" t="s">
        <v>2731</v>
      </c>
      <c r="T1580" s="785" t="s">
        <v>2731</v>
      </c>
      <c r="U1580" s="785" t="s">
        <v>2731</v>
      </c>
      <c r="V1580" s="785" t="s">
        <v>2603</v>
      </c>
      <c r="W1580" s="785" t="s">
        <v>8491</v>
      </c>
      <c r="X1580" s="785" t="s">
        <v>23681</v>
      </c>
      <c r="Y1580" s="615" t="str">
        <f t="shared" si="24"/>
        <v>Simon Musali</v>
      </c>
      <c r="Z1580" s="785" t="s">
        <v>23154</v>
      </c>
      <c r="AA1580" s="785" t="s">
        <v>5464</v>
      </c>
      <c r="AB1580" s="785" t="s">
        <v>5504</v>
      </c>
      <c r="AC1580" s="785" t="s">
        <v>2617</v>
      </c>
      <c r="AD1580" s="786">
        <v>43733</v>
      </c>
    </row>
    <row r="1581" spans="1:30" ht="15.75">
      <c r="A1581" s="785" t="s">
        <v>4301</v>
      </c>
      <c r="B1581" s="785" t="s">
        <v>8891</v>
      </c>
      <c r="C1581" s="785" t="s">
        <v>4303</v>
      </c>
      <c r="D1581" s="785" t="s">
        <v>2599</v>
      </c>
      <c r="E1581" s="785" t="s">
        <v>8892</v>
      </c>
      <c r="F1581" s="786">
        <v>43732</v>
      </c>
      <c r="G1581" s="785" t="s">
        <v>8892</v>
      </c>
      <c r="H1581" s="786">
        <v>43732</v>
      </c>
      <c r="I1581" s="785" t="s">
        <v>8893</v>
      </c>
      <c r="J1581" s="785" t="s">
        <v>629</v>
      </c>
      <c r="K1581" s="785" t="s">
        <v>8894</v>
      </c>
      <c r="L1581" s="785" t="s">
        <v>8895</v>
      </c>
      <c r="M1581" s="785"/>
      <c r="N1581" s="785"/>
      <c r="O1581" s="785" t="s">
        <v>8896</v>
      </c>
      <c r="P1581" s="787">
        <v>37.211370000000002</v>
      </c>
      <c r="Q1581" s="787">
        <v>9.3657000000000004E-2</v>
      </c>
      <c r="R1581" s="785" t="s">
        <v>960</v>
      </c>
      <c r="S1581" s="785" t="s">
        <v>961</v>
      </c>
      <c r="T1581" s="785" t="s">
        <v>8719</v>
      </c>
      <c r="U1581" s="785" t="s">
        <v>8720</v>
      </c>
      <c r="V1581" s="785" t="s">
        <v>2855</v>
      </c>
      <c r="W1581" s="785" t="s">
        <v>2707</v>
      </c>
      <c r="X1581" s="785" t="s">
        <v>2707</v>
      </c>
      <c r="Y1581" s="615" t="str">
        <f t="shared" si="24"/>
        <v>Fagaden Enterprises</v>
      </c>
      <c r="Z1581" s="785" t="s">
        <v>8492</v>
      </c>
      <c r="AA1581" s="785" t="s">
        <v>4349</v>
      </c>
      <c r="AB1581" s="785" t="s">
        <v>2683</v>
      </c>
      <c r="AC1581" s="785" t="s">
        <v>2606</v>
      </c>
      <c r="AD1581" s="786">
        <v>43733</v>
      </c>
    </row>
    <row r="1582" spans="1:30" ht="15.75">
      <c r="A1582" s="785" t="s">
        <v>4301</v>
      </c>
      <c r="B1582" s="785" t="s">
        <v>17240</v>
      </c>
      <c r="C1582" s="785" t="s">
        <v>4379</v>
      </c>
      <c r="D1582" s="785" t="s">
        <v>2598</v>
      </c>
      <c r="E1582" s="785" t="s">
        <v>7679</v>
      </c>
      <c r="F1582" s="786">
        <v>43575</v>
      </c>
      <c r="G1582" s="785" t="s">
        <v>8892</v>
      </c>
      <c r="H1582" s="786">
        <v>43732</v>
      </c>
      <c r="I1582" s="785" t="s">
        <v>17241</v>
      </c>
      <c r="J1582" s="785" t="s">
        <v>629</v>
      </c>
      <c r="K1582" s="785" t="s">
        <v>17242</v>
      </c>
      <c r="L1582" s="785" t="s">
        <v>17243</v>
      </c>
      <c r="M1582" s="785"/>
      <c r="N1582" s="785"/>
      <c r="O1582" s="785"/>
      <c r="P1582" s="787">
        <v>35.266446999999999</v>
      </c>
      <c r="Q1582" s="787">
        <v>6.9355E-2</v>
      </c>
      <c r="R1582" s="785" t="s">
        <v>916</v>
      </c>
      <c r="S1582" s="785" t="s">
        <v>3061</v>
      </c>
      <c r="T1582" s="785" t="s">
        <v>1178</v>
      </c>
      <c r="U1582" s="785" t="s">
        <v>3925</v>
      </c>
      <c r="V1582" s="785" t="s">
        <v>2603</v>
      </c>
      <c r="W1582" s="785" t="s">
        <v>7843</v>
      </c>
      <c r="X1582" s="785" t="s">
        <v>17238</v>
      </c>
      <c r="Y1582" s="615" t="str">
        <f t="shared" si="24"/>
        <v>Luke Kirwa</v>
      </c>
      <c r="Z1582" s="785" t="s">
        <v>2599</v>
      </c>
      <c r="AA1582" s="785" t="s">
        <v>4314</v>
      </c>
      <c r="AB1582" s="785" t="s">
        <v>2683</v>
      </c>
      <c r="AC1582" s="785" t="s">
        <v>2606</v>
      </c>
      <c r="AD1582" s="786">
        <v>43736</v>
      </c>
    </row>
    <row r="1583" spans="1:30" ht="15.75">
      <c r="A1583" s="785" t="s">
        <v>4301</v>
      </c>
      <c r="B1583" s="785" t="s">
        <v>29919</v>
      </c>
      <c r="C1583" s="785" t="s">
        <v>4303</v>
      </c>
      <c r="D1583" s="785" t="s">
        <v>2599</v>
      </c>
      <c r="E1583" s="785" t="s">
        <v>29920</v>
      </c>
      <c r="F1583" s="786">
        <v>43679</v>
      </c>
      <c r="G1583" s="785" t="s">
        <v>8892</v>
      </c>
      <c r="H1583" s="786">
        <v>43732</v>
      </c>
      <c r="I1583" s="785" t="s">
        <v>29921</v>
      </c>
      <c r="J1583" s="785" t="s">
        <v>627</v>
      </c>
      <c r="K1583" s="785" t="s">
        <v>2612</v>
      </c>
      <c r="L1583" s="785" t="s">
        <v>29922</v>
      </c>
      <c r="M1583" s="785"/>
      <c r="N1583" s="785"/>
      <c r="O1583" s="785"/>
      <c r="P1583" s="787">
        <v>35.366512999999998</v>
      </c>
      <c r="Q1583" s="787">
        <v>0.479823</v>
      </c>
      <c r="R1583" s="785" t="s">
        <v>893</v>
      </c>
      <c r="S1583" s="785" t="s">
        <v>2820</v>
      </c>
      <c r="T1583" s="785" t="s">
        <v>2820</v>
      </c>
      <c r="U1583" s="785" t="s">
        <v>29923</v>
      </c>
      <c r="V1583" s="785" t="s">
        <v>2855</v>
      </c>
      <c r="W1583" s="785" t="s">
        <v>3239</v>
      </c>
      <c r="X1583" s="785"/>
      <c r="Y1583" s="615" t="str">
        <f t="shared" si="24"/>
        <v>Daniel Bartilol</v>
      </c>
      <c r="Z1583" s="785" t="s">
        <v>2599</v>
      </c>
      <c r="AA1583" s="785" t="s">
        <v>4314</v>
      </c>
      <c r="AB1583" s="785" t="s">
        <v>2605</v>
      </c>
      <c r="AC1583" s="785" t="s">
        <v>2606</v>
      </c>
      <c r="AD1583" s="786">
        <v>43802</v>
      </c>
    </row>
    <row r="1584" spans="1:30" ht="15.75">
      <c r="A1584" s="785" t="s">
        <v>4301</v>
      </c>
      <c r="B1584" s="785" t="s">
        <v>12924</v>
      </c>
      <c r="C1584" s="785" t="s">
        <v>4303</v>
      </c>
      <c r="D1584" s="785" t="s">
        <v>2599</v>
      </c>
      <c r="E1584" s="785" t="s">
        <v>8108</v>
      </c>
      <c r="F1584" s="786">
        <v>43717</v>
      </c>
      <c r="G1584" s="785" t="s">
        <v>12925</v>
      </c>
      <c r="H1584" s="786">
        <v>43731</v>
      </c>
      <c r="I1584" s="785" t="s">
        <v>12926</v>
      </c>
      <c r="J1584" s="785" t="s">
        <v>627</v>
      </c>
      <c r="K1584" s="785" t="s">
        <v>12927</v>
      </c>
      <c r="L1584" s="785" t="s">
        <v>12928</v>
      </c>
      <c r="M1584" s="785"/>
      <c r="N1584" s="785"/>
      <c r="O1584" s="785"/>
      <c r="P1584" s="787">
        <v>36.769190000000002</v>
      </c>
      <c r="Q1584" s="787">
        <v>-1.0458019999999999</v>
      </c>
      <c r="R1584" s="785" t="s">
        <v>821</v>
      </c>
      <c r="S1584" s="785" t="s">
        <v>871</v>
      </c>
      <c r="T1584" s="785" t="s">
        <v>871</v>
      </c>
      <c r="U1584" s="785" t="s">
        <v>3072</v>
      </c>
      <c r="V1584" s="785" t="s">
        <v>3004</v>
      </c>
      <c r="W1584" s="785" t="s">
        <v>2615</v>
      </c>
      <c r="X1584" s="785" t="s">
        <v>12807</v>
      </c>
      <c r="Y1584" s="615" t="str">
        <f t="shared" si="24"/>
        <v>James Nganga  Njoroge</v>
      </c>
      <c r="Z1584" s="785" t="s">
        <v>12820</v>
      </c>
      <c r="AA1584" s="785" t="s">
        <v>5464</v>
      </c>
      <c r="AB1584" s="785" t="s">
        <v>3686</v>
      </c>
      <c r="AC1584" s="785" t="s">
        <v>2617</v>
      </c>
      <c r="AD1584" s="786">
        <v>43731</v>
      </c>
    </row>
    <row r="1585" spans="1:30" ht="15.75">
      <c r="A1585" s="785" t="s">
        <v>4301</v>
      </c>
      <c r="B1585" s="785" t="s">
        <v>19646</v>
      </c>
      <c r="C1585" s="785" t="s">
        <v>4303</v>
      </c>
      <c r="D1585" s="785" t="s">
        <v>2599</v>
      </c>
      <c r="E1585" s="785" t="s">
        <v>5400</v>
      </c>
      <c r="F1585" s="786">
        <v>43692</v>
      </c>
      <c r="G1585" s="785" t="s">
        <v>12925</v>
      </c>
      <c r="H1585" s="786">
        <v>43731</v>
      </c>
      <c r="I1585" s="785" t="s">
        <v>19647</v>
      </c>
      <c r="J1585" s="785" t="s">
        <v>629</v>
      </c>
      <c r="K1585" s="785" t="s">
        <v>19648</v>
      </c>
      <c r="L1585" s="785" t="s">
        <v>19649</v>
      </c>
      <c r="M1585" s="785"/>
      <c r="N1585" s="785"/>
      <c r="O1585" s="785"/>
      <c r="P1585" s="787">
        <v>36.181778000000001</v>
      </c>
      <c r="Q1585" s="787">
        <v>-0.17605000000000001</v>
      </c>
      <c r="R1585" s="785" t="s">
        <v>695</v>
      </c>
      <c r="S1585" s="785" t="s">
        <v>1204</v>
      </c>
      <c r="T1585" s="785" t="s">
        <v>1204</v>
      </c>
      <c r="U1585" s="785" t="s">
        <v>3670</v>
      </c>
      <c r="V1585" s="785" t="s">
        <v>2855</v>
      </c>
      <c r="W1585" s="785" t="s">
        <v>2762</v>
      </c>
      <c r="X1585" s="785" t="s">
        <v>2762</v>
      </c>
      <c r="Y1585" s="615" t="str">
        <f t="shared" si="24"/>
        <v>Peter Kareithi Mwangi</v>
      </c>
      <c r="Z1585" s="785" t="s">
        <v>19631</v>
      </c>
      <c r="AA1585" s="785" t="s">
        <v>4314</v>
      </c>
      <c r="AB1585" s="785" t="s">
        <v>2683</v>
      </c>
      <c r="AC1585" s="785" t="s">
        <v>2606</v>
      </c>
      <c r="AD1585" s="786">
        <v>43781</v>
      </c>
    </row>
    <row r="1586" spans="1:30" ht="15.75">
      <c r="A1586" s="785" t="s">
        <v>4301</v>
      </c>
      <c r="B1586" s="785" t="s">
        <v>27736</v>
      </c>
      <c r="C1586" s="785" t="s">
        <v>4303</v>
      </c>
      <c r="D1586" s="785" t="s">
        <v>2599</v>
      </c>
      <c r="E1586" s="785" t="s">
        <v>5147</v>
      </c>
      <c r="F1586" s="786">
        <v>43719</v>
      </c>
      <c r="G1586" s="785" t="s">
        <v>12925</v>
      </c>
      <c r="H1586" s="786">
        <v>43731</v>
      </c>
      <c r="I1586" s="785" t="s">
        <v>27737</v>
      </c>
      <c r="J1586" s="785" t="s">
        <v>629</v>
      </c>
      <c r="K1586" s="785" t="s">
        <v>27738</v>
      </c>
      <c r="L1586" s="785" t="s">
        <v>27739</v>
      </c>
      <c r="M1586" s="785"/>
      <c r="N1586" s="785"/>
      <c r="O1586" s="785"/>
      <c r="P1586" s="787">
        <v>37.118617</v>
      </c>
      <c r="Q1586" s="787">
        <v>-1.1649780000000001</v>
      </c>
      <c r="R1586" s="785" t="s">
        <v>821</v>
      </c>
      <c r="S1586" s="785" t="s">
        <v>2997</v>
      </c>
      <c r="T1586" s="785" t="s">
        <v>27740</v>
      </c>
      <c r="U1586" s="785" t="s">
        <v>15308</v>
      </c>
      <c r="V1586" s="785">
        <v>6</v>
      </c>
      <c r="W1586" s="785" t="s">
        <v>4039</v>
      </c>
      <c r="X1586" s="785"/>
      <c r="Y1586" s="615" t="str">
        <f t="shared" si="24"/>
        <v>Nilelynk Innovators</v>
      </c>
      <c r="Z1586" s="785" t="s">
        <v>2599</v>
      </c>
      <c r="AA1586" s="785" t="s">
        <v>4314</v>
      </c>
      <c r="AB1586" s="785" t="s">
        <v>2683</v>
      </c>
      <c r="AC1586" s="785" t="s">
        <v>2606</v>
      </c>
      <c r="AD1586" s="786">
        <v>43799</v>
      </c>
    </row>
    <row r="1587" spans="1:30" ht="15.75">
      <c r="A1587" s="785" t="s">
        <v>4301</v>
      </c>
      <c r="B1587" s="785" t="s">
        <v>30534</v>
      </c>
      <c r="C1587" s="785" t="s">
        <v>4303</v>
      </c>
      <c r="D1587" s="785" t="s">
        <v>2599</v>
      </c>
      <c r="E1587" s="785" t="s">
        <v>12781</v>
      </c>
      <c r="F1587" s="786">
        <v>43697</v>
      </c>
      <c r="G1587" s="785" t="s">
        <v>12925</v>
      </c>
      <c r="H1587" s="786">
        <v>43731</v>
      </c>
      <c r="I1587" s="785" t="s">
        <v>30535</v>
      </c>
      <c r="J1587" s="785" t="s">
        <v>627</v>
      </c>
      <c r="K1587" s="785" t="s">
        <v>30536</v>
      </c>
      <c r="L1587" s="785" t="s">
        <v>30537</v>
      </c>
      <c r="M1587" s="785"/>
      <c r="N1587" s="785"/>
      <c r="O1587" s="785"/>
      <c r="P1587" s="787">
        <v>36.936439999999997</v>
      </c>
      <c r="Q1587" s="787">
        <v>-0.98277499999999995</v>
      </c>
      <c r="R1587" s="785" t="s">
        <v>821</v>
      </c>
      <c r="S1587" s="785" t="s">
        <v>2120</v>
      </c>
      <c r="T1587" s="785" t="s">
        <v>2704</v>
      </c>
      <c r="U1587" s="785" t="s">
        <v>2705</v>
      </c>
      <c r="V1587" s="785" t="s">
        <v>2855</v>
      </c>
      <c r="W1587" s="785" t="s">
        <v>3497</v>
      </c>
      <c r="X1587" s="785"/>
      <c r="Y1587" s="615" t="str">
        <f t="shared" si="24"/>
        <v>Cides Ltd</v>
      </c>
      <c r="Z1587" s="785" t="s">
        <v>2599</v>
      </c>
      <c r="AA1587" s="785" t="s">
        <v>4349</v>
      </c>
      <c r="AB1587" s="785" t="s">
        <v>2605</v>
      </c>
      <c r="AC1587" s="785" t="s">
        <v>2606</v>
      </c>
      <c r="AD1587" s="786">
        <v>43731</v>
      </c>
    </row>
    <row r="1588" spans="1:30" ht="15.75">
      <c r="A1588" s="785" t="s">
        <v>4301</v>
      </c>
      <c r="B1588" s="785" t="s">
        <v>9208</v>
      </c>
      <c r="C1588" s="785" t="s">
        <v>4303</v>
      </c>
      <c r="D1588" s="785" t="s">
        <v>2599</v>
      </c>
      <c r="E1588" s="785" t="s">
        <v>9209</v>
      </c>
      <c r="F1588" s="786">
        <v>43730</v>
      </c>
      <c r="G1588" s="785" t="s">
        <v>9209</v>
      </c>
      <c r="H1588" s="786">
        <v>43730</v>
      </c>
      <c r="I1588" s="785" t="s">
        <v>9210</v>
      </c>
      <c r="J1588" s="785" t="s">
        <v>629</v>
      </c>
      <c r="K1588" s="785" t="s">
        <v>2612</v>
      </c>
      <c r="L1588" s="785" t="s">
        <v>9211</v>
      </c>
      <c r="M1588" s="785"/>
      <c r="N1588" s="785"/>
      <c r="O1588" s="785" t="s">
        <v>9212</v>
      </c>
      <c r="P1588" s="787">
        <v>35.085647000000002</v>
      </c>
      <c r="Q1588" s="787">
        <v>-0.98746999999999996</v>
      </c>
      <c r="R1588" s="785" t="s">
        <v>2813</v>
      </c>
      <c r="S1588" s="785" t="s">
        <v>9213</v>
      </c>
      <c r="T1588" s="785" t="s">
        <v>9214</v>
      </c>
      <c r="U1588" s="785" t="s">
        <v>9214</v>
      </c>
      <c r="V1588" s="785" t="s">
        <v>2855</v>
      </c>
      <c r="W1588" s="785" t="s">
        <v>2707</v>
      </c>
      <c r="X1588" s="785" t="s">
        <v>2707</v>
      </c>
      <c r="Y1588" s="615" t="str">
        <f t="shared" si="24"/>
        <v>Fagaden Enterprises</v>
      </c>
      <c r="Z1588" s="785" t="s">
        <v>8492</v>
      </c>
      <c r="AA1588" s="785" t="s">
        <v>4349</v>
      </c>
      <c r="AB1588" s="785" t="s">
        <v>2683</v>
      </c>
      <c r="AC1588" s="785" t="s">
        <v>2606</v>
      </c>
      <c r="AD1588" s="786">
        <v>43730</v>
      </c>
    </row>
    <row r="1589" spans="1:30" ht="15.75">
      <c r="A1589" s="785" t="s">
        <v>4301</v>
      </c>
      <c r="B1589" s="785" t="s">
        <v>14032</v>
      </c>
      <c r="C1589" s="785" t="s">
        <v>4303</v>
      </c>
      <c r="D1589" s="785" t="s">
        <v>2599</v>
      </c>
      <c r="E1589" s="785" t="s">
        <v>5146</v>
      </c>
      <c r="F1589" s="786">
        <v>43688</v>
      </c>
      <c r="G1589" s="785" t="s">
        <v>9209</v>
      </c>
      <c r="H1589" s="786">
        <v>43730</v>
      </c>
      <c r="I1589" s="785" t="s">
        <v>14033</v>
      </c>
      <c r="J1589" s="785" t="s">
        <v>629</v>
      </c>
      <c r="K1589" s="785" t="s">
        <v>14034</v>
      </c>
      <c r="L1589" s="785" t="s">
        <v>14035</v>
      </c>
      <c r="M1589" s="785"/>
      <c r="N1589" s="785"/>
      <c r="O1589" s="785" t="s">
        <v>14036</v>
      </c>
      <c r="P1589" s="787">
        <v>35.138590000000001</v>
      </c>
      <c r="Q1589" s="787">
        <v>0.14993500000000001</v>
      </c>
      <c r="R1589" s="785" t="s">
        <v>916</v>
      </c>
      <c r="S1589" s="785" t="s">
        <v>2839</v>
      </c>
      <c r="T1589" s="785" t="s">
        <v>11958</v>
      </c>
      <c r="U1589" s="785" t="s">
        <v>13358</v>
      </c>
      <c r="V1589" s="785" t="s">
        <v>2855</v>
      </c>
      <c r="W1589" s="785" t="s">
        <v>4693</v>
      </c>
      <c r="X1589" s="785" t="s">
        <v>4693</v>
      </c>
      <c r="Y1589" s="615" t="str">
        <f t="shared" si="24"/>
        <v>John Bett</v>
      </c>
      <c r="Z1589" s="785" t="s">
        <v>13863</v>
      </c>
      <c r="AA1589" s="785" t="s">
        <v>4314</v>
      </c>
      <c r="AB1589" s="785" t="s">
        <v>2683</v>
      </c>
      <c r="AC1589" s="785" t="s">
        <v>2606</v>
      </c>
      <c r="AD1589" s="786">
        <v>43730</v>
      </c>
    </row>
    <row r="1590" spans="1:30" ht="15.75">
      <c r="A1590" s="785" t="s">
        <v>4301</v>
      </c>
      <c r="B1590" s="785" t="s">
        <v>20981</v>
      </c>
      <c r="C1590" s="785" t="s">
        <v>4303</v>
      </c>
      <c r="D1590" s="785" t="s">
        <v>2599</v>
      </c>
      <c r="E1590" s="785" t="s">
        <v>12940</v>
      </c>
      <c r="F1590" s="786">
        <v>43722</v>
      </c>
      <c r="G1590" s="785" t="s">
        <v>7368</v>
      </c>
      <c r="H1590" s="786">
        <v>43729</v>
      </c>
      <c r="I1590" s="785" t="s">
        <v>20982</v>
      </c>
      <c r="J1590" s="785" t="s">
        <v>629</v>
      </c>
      <c r="K1590" s="785" t="s">
        <v>20983</v>
      </c>
      <c r="L1590" s="785" t="s">
        <v>20984</v>
      </c>
      <c r="M1590" s="785"/>
      <c r="N1590" s="785"/>
      <c r="O1590" s="785" t="s">
        <v>20985</v>
      </c>
      <c r="P1590" s="787">
        <v>34.803780000000003</v>
      </c>
      <c r="Q1590" s="787">
        <v>-0.129438</v>
      </c>
      <c r="R1590" s="785" t="s">
        <v>1575</v>
      </c>
      <c r="S1590" s="785" t="s">
        <v>1576</v>
      </c>
      <c r="T1590" s="785" t="s">
        <v>20986</v>
      </c>
      <c r="U1590" s="785" t="s">
        <v>20987</v>
      </c>
      <c r="V1590" s="785" t="s">
        <v>6015</v>
      </c>
      <c r="W1590" s="785" t="s">
        <v>2608</v>
      </c>
      <c r="X1590" s="785" t="s">
        <v>2664</v>
      </c>
      <c r="Y1590" s="615" t="str">
        <f t="shared" si="24"/>
        <v>Robert</v>
      </c>
      <c r="Z1590" s="785" t="s">
        <v>10380</v>
      </c>
      <c r="AA1590" s="785" t="s">
        <v>5464</v>
      </c>
      <c r="AB1590" s="785" t="s">
        <v>2609</v>
      </c>
      <c r="AC1590" s="785" t="s">
        <v>2610</v>
      </c>
      <c r="AD1590" s="786">
        <v>43726</v>
      </c>
    </row>
    <row r="1591" spans="1:30" ht="15.75">
      <c r="A1591" s="785" t="s">
        <v>4301</v>
      </c>
      <c r="B1591" s="785" t="s">
        <v>29806</v>
      </c>
      <c r="C1591" s="785" t="s">
        <v>4303</v>
      </c>
      <c r="D1591" s="785" t="s">
        <v>2599</v>
      </c>
      <c r="E1591" s="785" t="s">
        <v>16512</v>
      </c>
      <c r="F1591" s="786">
        <v>43698</v>
      </c>
      <c r="G1591" s="785" t="s">
        <v>7368</v>
      </c>
      <c r="H1591" s="786">
        <v>43729</v>
      </c>
      <c r="I1591" s="785" t="s">
        <v>29807</v>
      </c>
      <c r="J1591" s="785" t="s">
        <v>629</v>
      </c>
      <c r="K1591" s="785" t="s">
        <v>2612</v>
      </c>
      <c r="L1591" s="785" t="s">
        <v>29808</v>
      </c>
      <c r="M1591" s="785"/>
      <c r="N1591" s="785"/>
      <c r="O1591" s="785" t="s">
        <v>29809</v>
      </c>
      <c r="P1591" s="787">
        <v>36.824095</v>
      </c>
      <c r="Q1591" s="787">
        <v>-0.74265999999999999</v>
      </c>
      <c r="R1591" s="785" t="s">
        <v>1030</v>
      </c>
      <c r="S1591" s="785" t="s">
        <v>2623</v>
      </c>
      <c r="T1591" s="785" t="s">
        <v>3301</v>
      </c>
      <c r="U1591" s="785" t="s">
        <v>29810</v>
      </c>
      <c r="V1591" s="785" t="s">
        <v>2855</v>
      </c>
      <c r="W1591" s="785" t="s">
        <v>3511</v>
      </c>
      <c r="X1591" s="785"/>
      <c r="Y1591" s="615" t="str">
        <f t="shared" si="24"/>
        <v>Sakaki Natural Renewable Energy Center</v>
      </c>
      <c r="Z1591" s="785" t="s">
        <v>2599</v>
      </c>
      <c r="AA1591" s="785" t="s">
        <v>4349</v>
      </c>
      <c r="AB1591" s="785" t="s">
        <v>2683</v>
      </c>
      <c r="AC1591" s="785" t="s">
        <v>2606</v>
      </c>
      <c r="AD1591" s="786">
        <v>43743</v>
      </c>
    </row>
    <row r="1592" spans="1:30" ht="15.75">
      <c r="A1592" s="785" t="s">
        <v>4301</v>
      </c>
      <c r="B1592" s="785" t="s">
        <v>33234</v>
      </c>
      <c r="C1592" s="785" t="s">
        <v>4303</v>
      </c>
      <c r="D1592" s="785" t="s">
        <v>2599</v>
      </c>
      <c r="E1592" s="785" t="s">
        <v>9802</v>
      </c>
      <c r="F1592" s="786">
        <v>43667</v>
      </c>
      <c r="G1592" s="785" t="s">
        <v>7368</v>
      </c>
      <c r="H1592" s="786">
        <v>43729</v>
      </c>
      <c r="I1592" s="785" t="s">
        <v>33235</v>
      </c>
      <c r="J1592" s="785" t="s">
        <v>629</v>
      </c>
      <c r="K1592" s="785" t="s">
        <v>2612</v>
      </c>
      <c r="L1592" s="785" t="s">
        <v>33236</v>
      </c>
      <c r="M1592" s="785"/>
      <c r="N1592" s="785"/>
      <c r="O1592" s="785"/>
      <c r="P1592" s="787">
        <v>36.914017999999999</v>
      </c>
      <c r="Q1592" s="787">
        <v>-0.594553</v>
      </c>
      <c r="R1592" s="785" t="s">
        <v>1056</v>
      </c>
      <c r="S1592" s="785" t="s">
        <v>1685</v>
      </c>
      <c r="T1592" s="785" t="s">
        <v>3334</v>
      </c>
      <c r="U1592" s="785" t="s">
        <v>4016</v>
      </c>
      <c r="V1592" s="785">
        <v>16</v>
      </c>
      <c r="W1592" s="785" t="s">
        <v>3511</v>
      </c>
      <c r="X1592" s="785"/>
      <c r="Y1592" s="615" t="str">
        <f t="shared" si="24"/>
        <v>Sakaki Natural Renewable Energy Center</v>
      </c>
      <c r="Z1592" s="785" t="s">
        <v>2599</v>
      </c>
      <c r="AA1592" s="785" t="s">
        <v>4349</v>
      </c>
      <c r="AB1592" s="785" t="s">
        <v>2876</v>
      </c>
      <c r="AC1592" s="785" t="s">
        <v>2606</v>
      </c>
      <c r="AD1592" s="786">
        <v>43743</v>
      </c>
    </row>
    <row r="1593" spans="1:30" ht="15.75">
      <c r="A1593" s="785" t="s">
        <v>4301</v>
      </c>
      <c r="B1593" s="785" t="s">
        <v>6496</v>
      </c>
      <c r="C1593" s="785" t="s">
        <v>4303</v>
      </c>
      <c r="D1593" s="785" t="s">
        <v>2599</v>
      </c>
      <c r="E1593" s="785" t="s">
        <v>6497</v>
      </c>
      <c r="F1593" s="786">
        <v>43491</v>
      </c>
      <c r="G1593" s="785" t="s">
        <v>6498</v>
      </c>
      <c r="H1593" s="786">
        <v>43728</v>
      </c>
      <c r="I1593" s="785" t="s">
        <v>6499</v>
      </c>
      <c r="J1593" s="785" t="s">
        <v>629</v>
      </c>
      <c r="K1593" s="785" t="s">
        <v>2612</v>
      </c>
      <c r="L1593" s="785" t="s">
        <v>6500</v>
      </c>
      <c r="M1593" s="785"/>
      <c r="N1593" s="785"/>
      <c r="O1593" s="785"/>
      <c r="P1593" s="787">
        <v>36.150776999999998</v>
      </c>
      <c r="Q1593" s="787">
        <v>-0.15375800000000001</v>
      </c>
      <c r="R1593" s="785" t="s">
        <v>695</v>
      </c>
      <c r="S1593" s="785" t="s">
        <v>1204</v>
      </c>
      <c r="T1593" s="785" t="s">
        <v>1204</v>
      </c>
      <c r="U1593" s="785" t="s">
        <v>6501</v>
      </c>
      <c r="V1593" s="785" t="s">
        <v>3070</v>
      </c>
      <c r="W1593" s="785" t="s">
        <v>2897</v>
      </c>
      <c r="X1593" s="785" t="s">
        <v>2897</v>
      </c>
      <c r="Y1593" s="615" t="str">
        <f t="shared" si="24"/>
        <v>Christopher Njinju Ndungu</v>
      </c>
      <c r="Z1593" s="785" t="s">
        <v>6484</v>
      </c>
      <c r="AA1593" s="785" t="s">
        <v>4314</v>
      </c>
      <c r="AB1593" s="785" t="s">
        <v>2605</v>
      </c>
      <c r="AC1593" s="785" t="s">
        <v>2606</v>
      </c>
      <c r="AD1593" s="786">
        <v>43906</v>
      </c>
    </row>
    <row r="1594" spans="1:30" ht="15.75">
      <c r="A1594" s="785" t="s">
        <v>4301</v>
      </c>
      <c r="B1594" s="785" t="s">
        <v>12780</v>
      </c>
      <c r="C1594" s="785" t="s">
        <v>4303</v>
      </c>
      <c r="D1594" s="785" t="s">
        <v>2599</v>
      </c>
      <c r="E1594" s="785" t="s">
        <v>12781</v>
      </c>
      <c r="F1594" s="786">
        <v>43697</v>
      </c>
      <c r="G1594" s="785" t="s">
        <v>6498</v>
      </c>
      <c r="H1594" s="786">
        <v>43728</v>
      </c>
      <c r="I1594" s="785" t="s">
        <v>12782</v>
      </c>
      <c r="J1594" s="785" t="s">
        <v>629</v>
      </c>
      <c r="K1594" s="785" t="s">
        <v>12783</v>
      </c>
      <c r="L1594" s="785" t="s">
        <v>12784</v>
      </c>
      <c r="M1594" s="785"/>
      <c r="N1594" s="785"/>
      <c r="O1594" s="785" t="s">
        <v>12785</v>
      </c>
      <c r="P1594" s="787">
        <v>37.052193000000003</v>
      </c>
      <c r="Q1594" s="787">
        <v>-0.23304</v>
      </c>
      <c r="R1594" s="785" t="s">
        <v>1056</v>
      </c>
      <c r="S1594" s="785" t="s">
        <v>2272</v>
      </c>
      <c r="T1594" s="785" t="s">
        <v>2942</v>
      </c>
      <c r="U1594" s="785" t="s">
        <v>2942</v>
      </c>
      <c r="V1594" s="785" t="s">
        <v>3070</v>
      </c>
      <c r="W1594" s="785" t="s">
        <v>11964</v>
      </c>
      <c r="X1594" s="785" t="s">
        <v>3814</v>
      </c>
      <c r="Y1594" s="615" t="str">
        <f t="shared" si="24"/>
        <v>James Mwai</v>
      </c>
      <c r="Z1594" s="785" t="s">
        <v>11965</v>
      </c>
      <c r="AA1594" s="785" t="s">
        <v>4314</v>
      </c>
      <c r="AB1594" s="785" t="s">
        <v>2683</v>
      </c>
      <c r="AC1594" s="785" t="s">
        <v>2606</v>
      </c>
      <c r="AD1594" s="786">
        <v>43751</v>
      </c>
    </row>
    <row r="1595" spans="1:30" ht="15.75">
      <c r="A1595" s="785" t="s">
        <v>4301</v>
      </c>
      <c r="B1595" s="785" t="s">
        <v>24515</v>
      </c>
      <c r="C1595" s="785" t="s">
        <v>4322</v>
      </c>
      <c r="D1595" s="785" t="s">
        <v>2902</v>
      </c>
      <c r="E1595" s="785" t="s">
        <v>8082</v>
      </c>
      <c r="F1595" s="786">
        <v>43718</v>
      </c>
      <c r="G1595" s="785" t="s">
        <v>6498</v>
      </c>
      <c r="H1595" s="786">
        <v>43728</v>
      </c>
      <c r="I1595" s="785" t="s">
        <v>24516</v>
      </c>
      <c r="J1595" s="785" t="s">
        <v>2845</v>
      </c>
      <c r="K1595" s="785" t="s">
        <v>2612</v>
      </c>
      <c r="L1595" s="785" t="s">
        <v>24517</v>
      </c>
      <c r="M1595" s="785"/>
      <c r="N1595" s="785"/>
      <c r="O1595" s="785" t="s">
        <v>24518</v>
      </c>
      <c r="P1595" s="787">
        <v>36.775385</v>
      </c>
      <c r="Q1595" s="787">
        <v>-1.4582619999999999</v>
      </c>
      <c r="R1595" s="785" t="s">
        <v>1325</v>
      </c>
      <c r="S1595" s="785" t="s">
        <v>3952</v>
      </c>
      <c r="T1595" s="785" t="s">
        <v>2638</v>
      </c>
      <c r="U1595" s="785" t="s">
        <v>24519</v>
      </c>
      <c r="V1595" s="785">
        <v>23</v>
      </c>
      <c r="W1595" s="785" t="s">
        <v>2615</v>
      </c>
      <c r="X1595" s="785" t="s">
        <v>2615</v>
      </c>
      <c r="Y1595" s="615" t="str">
        <f t="shared" si="24"/>
        <v>Takamoto Biogas</v>
      </c>
      <c r="Z1595" s="785" t="s">
        <v>2599</v>
      </c>
      <c r="AA1595" s="785" t="s">
        <v>5464</v>
      </c>
      <c r="AB1595" s="785" t="s">
        <v>2605</v>
      </c>
      <c r="AC1595" s="785" t="s">
        <v>2606</v>
      </c>
      <c r="AD1595" s="786">
        <v>43728</v>
      </c>
    </row>
    <row r="1596" spans="1:30" ht="15.75">
      <c r="A1596" s="785" t="s">
        <v>4301</v>
      </c>
      <c r="B1596" s="785" t="s">
        <v>13043</v>
      </c>
      <c r="C1596" s="785" t="s">
        <v>4322</v>
      </c>
      <c r="D1596" s="785" t="s">
        <v>2618</v>
      </c>
      <c r="E1596" s="785" t="s">
        <v>4855</v>
      </c>
      <c r="F1596" s="786">
        <v>43727</v>
      </c>
      <c r="G1596" s="785" t="s">
        <v>4855</v>
      </c>
      <c r="H1596" s="786">
        <v>43727</v>
      </c>
      <c r="I1596" s="785" t="s">
        <v>13044</v>
      </c>
      <c r="J1596" s="785" t="s">
        <v>629</v>
      </c>
      <c r="K1596" s="785" t="s">
        <v>2612</v>
      </c>
      <c r="L1596" s="785" t="s">
        <v>13045</v>
      </c>
      <c r="M1596" s="785"/>
      <c r="N1596" s="785"/>
      <c r="O1596" s="785" t="s">
        <v>13046</v>
      </c>
      <c r="P1596" s="787">
        <v>35.287100000000002</v>
      </c>
      <c r="Q1596" s="787">
        <v>0.80906699999999998</v>
      </c>
      <c r="R1596" s="785" t="s">
        <v>893</v>
      </c>
      <c r="S1596" s="785" t="s">
        <v>1117</v>
      </c>
      <c r="T1596" s="785" t="s">
        <v>3649</v>
      </c>
      <c r="U1596" s="785" t="s">
        <v>13047</v>
      </c>
      <c r="V1596" s="785" t="s">
        <v>3004</v>
      </c>
      <c r="W1596" s="785" t="s">
        <v>2615</v>
      </c>
      <c r="X1596" s="785" t="s">
        <v>12807</v>
      </c>
      <c r="Y1596" s="615" t="str">
        <f t="shared" si="24"/>
        <v>James Nganga  Njoroge</v>
      </c>
      <c r="Z1596" s="785" t="s">
        <v>12820</v>
      </c>
      <c r="AA1596" s="785" t="s">
        <v>5464</v>
      </c>
      <c r="AB1596" s="785" t="s">
        <v>3686</v>
      </c>
      <c r="AC1596" s="785" t="s">
        <v>2617</v>
      </c>
      <c r="AD1596" s="786">
        <v>43733</v>
      </c>
    </row>
    <row r="1597" spans="1:30" ht="15.75">
      <c r="A1597" s="785" t="s">
        <v>4301</v>
      </c>
      <c r="B1597" s="785" t="s">
        <v>17006</v>
      </c>
      <c r="C1597" s="785" t="s">
        <v>4303</v>
      </c>
      <c r="D1597" s="785" t="s">
        <v>2599</v>
      </c>
      <c r="E1597" s="785" t="s">
        <v>9494</v>
      </c>
      <c r="F1597" s="786">
        <v>43703</v>
      </c>
      <c r="G1597" s="785" t="s">
        <v>4855</v>
      </c>
      <c r="H1597" s="786">
        <v>43727</v>
      </c>
      <c r="I1597" s="785" t="s">
        <v>17007</v>
      </c>
      <c r="J1597" s="785" t="s">
        <v>629</v>
      </c>
      <c r="K1597" s="785" t="s">
        <v>2612</v>
      </c>
      <c r="L1597" s="785" t="s">
        <v>17008</v>
      </c>
      <c r="M1597" s="785"/>
      <c r="N1597" s="785"/>
      <c r="O1597" s="785"/>
      <c r="P1597" s="787">
        <v>35.416693000000002</v>
      </c>
      <c r="Q1597" s="787">
        <v>0.51254299999999997</v>
      </c>
      <c r="R1597" s="785" t="s">
        <v>893</v>
      </c>
      <c r="S1597" s="785" t="s">
        <v>2820</v>
      </c>
      <c r="T1597" s="785" t="s">
        <v>2820</v>
      </c>
      <c r="U1597" s="785" t="s">
        <v>17009</v>
      </c>
      <c r="V1597" s="785" t="s">
        <v>2855</v>
      </c>
      <c r="W1597" s="785" t="s">
        <v>3116</v>
      </c>
      <c r="X1597" s="785" t="s">
        <v>3116</v>
      </c>
      <c r="Y1597" s="615" t="str">
        <f t="shared" si="24"/>
        <v>Luka Kiprop Maiyo</v>
      </c>
      <c r="Z1597" s="785" t="s">
        <v>17005</v>
      </c>
      <c r="AA1597" s="785" t="s">
        <v>4314</v>
      </c>
      <c r="AB1597" s="785" t="s">
        <v>2605</v>
      </c>
      <c r="AC1597" s="785" t="s">
        <v>2606</v>
      </c>
      <c r="AD1597" s="786">
        <v>43802</v>
      </c>
    </row>
    <row r="1598" spans="1:30" ht="15.75">
      <c r="A1598" s="785" t="s">
        <v>4301</v>
      </c>
      <c r="B1598" s="785" t="s">
        <v>13031</v>
      </c>
      <c r="C1598" s="785" t="s">
        <v>4303</v>
      </c>
      <c r="D1598" s="785" t="s">
        <v>2599</v>
      </c>
      <c r="E1598" s="785" t="s">
        <v>13032</v>
      </c>
      <c r="F1598" s="786">
        <v>43726</v>
      </c>
      <c r="G1598" s="785" t="s">
        <v>13032</v>
      </c>
      <c r="H1598" s="786">
        <v>43726</v>
      </c>
      <c r="I1598" s="785" t="s">
        <v>13033</v>
      </c>
      <c r="J1598" s="785" t="s">
        <v>627</v>
      </c>
      <c r="K1598" s="785" t="s">
        <v>2612</v>
      </c>
      <c r="L1598" s="785" t="s">
        <v>13034</v>
      </c>
      <c r="M1598" s="785"/>
      <c r="N1598" s="785"/>
      <c r="O1598" s="785"/>
      <c r="P1598" s="787">
        <v>36.248311999999999</v>
      </c>
      <c r="Q1598" s="787">
        <v>-0.34036300000000003</v>
      </c>
      <c r="R1598" s="785" t="s">
        <v>1228</v>
      </c>
      <c r="S1598" s="785" t="s">
        <v>2161</v>
      </c>
      <c r="T1598" s="785" t="s">
        <v>3663</v>
      </c>
      <c r="U1598" s="785" t="s">
        <v>13035</v>
      </c>
      <c r="V1598" s="785" t="s">
        <v>3004</v>
      </c>
      <c r="W1598" s="785" t="s">
        <v>2615</v>
      </c>
      <c r="X1598" s="785" t="s">
        <v>12807</v>
      </c>
      <c r="Y1598" s="615" t="str">
        <f t="shared" si="24"/>
        <v>James Nganga  Njoroge</v>
      </c>
      <c r="Z1598" s="785" t="s">
        <v>13036</v>
      </c>
      <c r="AA1598" s="785" t="s">
        <v>5464</v>
      </c>
      <c r="AB1598" s="785" t="s">
        <v>3686</v>
      </c>
      <c r="AC1598" s="785" t="s">
        <v>2617</v>
      </c>
      <c r="AD1598" s="786">
        <v>43733</v>
      </c>
    </row>
    <row r="1599" spans="1:30" ht="15.75">
      <c r="A1599" s="785" t="s">
        <v>4301</v>
      </c>
      <c r="B1599" s="785" t="s">
        <v>29827</v>
      </c>
      <c r="C1599" s="785" t="s">
        <v>4303</v>
      </c>
      <c r="D1599" s="785" t="s">
        <v>2599</v>
      </c>
      <c r="E1599" s="785" t="s">
        <v>19651</v>
      </c>
      <c r="F1599" s="786">
        <v>43706</v>
      </c>
      <c r="G1599" s="785" t="s">
        <v>13032</v>
      </c>
      <c r="H1599" s="786">
        <v>43726</v>
      </c>
      <c r="I1599" s="785" t="s">
        <v>29828</v>
      </c>
      <c r="J1599" s="785" t="s">
        <v>629</v>
      </c>
      <c r="K1599" s="785" t="s">
        <v>29829</v>
      </c>
      <c r="L1599" s="785" t="s">
        <v>29830</v>
      </c>
      <c r="M1599" s="785"/>
      <c r="N1599" s="785"/>
      <c r="O1599" s="785" t="s">
        <v>29831</v>
      </c>
      <c r="P1599" s="787">
        <v>37.081626</v>
      </c>
      <c r="Q1599" s="787">
        <v>-0.22913600000000001</v>
      </c>
      <c r="R1599" s="785" t="s">
        <v>1056</v>
      </c>
      <c r="S1599" s="785" t="s">
        <v>2272</v>
      </c>
      <c r="T1599" s="785" t="s">
        <v>29832</v>
      </c>
      <c r="U1599" s="785" t="s">
        <v>1011</v>
      </c>
      <c r="V1599" s="785" t="s">
        <v>2855</v>
      </c>
      <c r="W1599" s="785" t="s">
        <v>3511</v>
      </c>
      <c r="X1599" s="785"/>
      <c r="Y1599" s="615" t="str">
        <f t="shared" si="24"/>
        <v>Sakaki Natural Renewable Energy Center</v>
      </c>
      <c r="Z1599" s="785" t="s">
        <v>2599</v>
      </c>
      <c r="AA1599" s="785" t="s">
        <v>4349</v>
      </c>
      <c r="AB1599" s="785" t="s">
        <v>2683</v>
      </c>
      <c r="AC1599" s="785" t="s">
        <v>2606</v>
      </c>
      <c r="AD1599" s="786">
        <v>43743</v>
      </c>
    </row>
    <row r="1600" spans="1:30" ht="15.75">
      <c r="A1600" s="785" t="s">
        <v>4301</v>
      </c>
      <c r="B1600" s="785" t="s">
        <v>9807</v>
      </c>
      <c r="C1600" s="785" t="s">
        <v>4303</v>
      </c>
      <c r="D1600" s="785" t="s">
        <v>2599</v>
      </c>
      <c r="E1600" s="785" t="s">
        <v>9808</v>
      </c>
      <c r="F1600" s="786">
        <v>43716</v>
      </c>
      <c r="G1600" s="785" t="s">
        <v>9661</v>
      </c>
      <c r="H1600" s="786">
        <v>43725</v>
      </c>
      <c r="I1600" s="785" t="s">
        <v>9809</v>
      </c>
      <c r="J1600" s="785" t="s">
        <v>627</v>
      </c>
      <c r="K1600" s="785" t="s">
        <v>2612</v>
      </c>
      <c r="L1600" s="785" t="s">
        <v>9810</v>
      </c>
      <c r="M1600" s="785"/>
      <c r="N1600" s="785"/>
      <c r="O1600" s="785"/>
      <c r="P1600" s="787">
        <v>36.797024999999998</v>
      </c>
      <c r="Q1600" s="787">
        <v>-1.056505</v>
      </c>
      <c r="R1600" s="785" t="s">
        <v>821</v>
      </c>
      <c r="S1600" s="785" t="s">
        <v>871</v>
      </c>
      <c r="T1600" s="785" t="s">
        <v>871</v>
      </c>
      <c r="U1600" s="785" t="s">
        <v>9811</v>
      </c>
      <c r="V1600" s="785" t="s">
        <v>3004</v>
      </c>
      <c r="W1600" s="785" t="s">
        <v>7551</v>
      </c>
      <c r="X1600" s="785" t="s">
        <v>9775</v>
      </c>
      <c r="Y1600" s="615" t="str">
        <f t="shared" si="24"/>
        <v>Frederick Kago</v>
      </c>
      <c r="Z1600" s="785" t="s">
        <v>9780</v>
      </c>
      <c r="AA1600" s="785" t="s">
        <v>4314</v>
      </c>
      <c r="AB1600" s="785" t="s">
        <v>2683</v>
      </c>
      <c r="AC1600" s="785" t="s">
        <v>2606</v>
      </c>
      <c r="AD1600" s="786">
        <v>43746</v>
      </c>
    </row>
    <row r="1601" spans="1:30" ht="15.75">
      <c r="A1601" s="785" t="s">
        <v>4301</v>
      </c>
      <c r="B1601" s="785" t="s">
        <v>27731</v>
      </c>
      <c r="C1601" s="785" t="s">
        <v>4303</v>
      </c>
      <c r="D1601" s="785" t="s">
        <v>2599</v>
      </c>
      <c r="E1601" s="785" t="s">
        <v>10272</v>
      </c>
      <c r="F1601" s="786">
        <v>43715</v>
      </c>
      <c r="G1601" s="785" t="s">
        <v>9661</v>
      </c>
      <c r="H1601" s="786">
        <v>43725</v>
      </c>
      <c r="I1601" s="785" t="s">
        <v>27732</v>
      </c>
      <c r="J1601" s="785" t="s">
        <v>627</v>
      </c>
      <c r="K1601" s="785" t="s">
        <v>27733</v>
      </c>
      <c r="L1601" s="785" t="s">
        <v>27734</v>
      </c>
      <c r="M1601" s="785"/>
      <c r="N1601" s="785"/>
      <c r="O1601" s="785"/>
      <c r="P1601" s="787">
        <v>36.650230000000001</v>
      </c>
      <c r="Q1601" s="787">
        <v>-1.16022</v>
      </c>
      <c r="R1601" s="785" t="s">
        <v>821</v>
      </c>
      <c r="S1601" s="785" t="s">
        <v>1884</v>
      </c>
      <c r="T1601" s="785" t="s">
        <v>3383</v>
      </c>
      <c r="U1601" s="785" t="s">
        <v>27735</v>
      </c>
      <c r="V1601" s="785">
        <v>6</v>
      </c>
      <c r="W1601" s="785" t="s">
        <v>3803</v>
      </c>
      <c r="X1601" s="785"/>
      <c r="Y1601" s="615" t="str">
        <f t="shared" si="24"/>
        <v>Timothy Kabue</v>
      </c>
      <c r="Z1601" s="785" t="s">
        <v>2599</v>
      </c>
      <c r="AA1601" s="785" t="s">
        <v>4314</v>
      </c>
      <c r="AB1601" s="785" t="s">
        <v>2605</v>
      </c>
      <c r="AC1601" s="785" t="s">
        <v>2606</v>
      </c>
      <c r="AD1601" s="786">
        <v>43782</v>
      </c>
    </row>
    <row r="1602" spans="1:30" ht="15.75">
      <c r="A1602" s="785" t="s">
        <v>4301</v>
      </c>
      <c r="B1602" s="785" t="s">
        <v>33002</v>
      </c>
      <c r="C1602" s="785" t="s">
        <v>4303</v>
      </c>
      <c r="D1602" s="785" t="s">
        <v>2599</v>
      </c>
      <c r="E1602" s="785" t="s">
        <v>5575</v>
      </c>
      <c r="F1602" s="786">
        <v>43666</v>
      </c>
      <c r="G1602" s="785" t="s">
        <v>9661</v>
      </c>
      <c r="H1602" s="786">
        <v>43725</v>
      </c>
      <c r="I1602" s="785" t="s">
        <v>33003</v>
      </c>
      <c r="J1602" s="785" t="s">
        <v>627</v>
      </c>
      <c r="K1602" s="785" t="s">
        <v>33004</v>
      </c>
      <c r="L1602" s="785" t="s">
        <v>33005</v>
      </c>
      <c r="M1602" s="785" t="s">
        <v>33006</v>
      </c>
      <c r="N1602" s="785"/>
      <c r="O1602" s="785" t="s">
        <v>33007</v>
      </c>
      <c r="P1602" s="787">
        <v>36.929819000000002</v>
      </c>
      <c r="Q1602" s="787">
        <v>-0.95886300000000002</v>
      </c>
      <c r="R1602" s="785" t="s">
        <v>821</v>
      </c>
      <c r="S1602" s="785" t="s">
        <v>2120</v>
      </c>
      <c r="T1602" s="785" t="s">
        <v>2704</v>
      </c>
      <c r="U1602" s="785" t="s">
        <v>2713</v>
      </c>
      <c r="V1602" s="785" t="s">
        <v>3070</v>
      </c>
      <c r="W1602" s="785" t="s">
        <v>3497</v>
      </c>
      <c r="X1602" s="785"/>
      <c r="Y1602" s="615" t="str">
        <f t="shared" ref="Y1602:Y1665" si="25">IF(X1602="",W1602,X1602)</f>
        <v>Cides Ltd</v>
      </c>
      <c r="Z1602" s="785" t="s">
        <v>2599</v>
      </c>
      <c r="AA1602" s="785" t="s">
        <v>4349</v>
      </c>
      <c r="AB1602" s="785" t="s">
        <v>2605</v>
      </c>
      <c r="AC1602" s="785" t="s">
        <v>2606</v>
      </c>
      <c r="AD1602" s="786">
        <v>43731</v>
      </c>
    </row>
    <row r="1603" spans="1:30" ht="15.75">
      <c r="A1603" s="785" t="s">
        <v>4301</v>
      </c>
      <c r="B1603" s="785" t="s">
        <v>19266</v>
      </c>
      <c r="C1603" s="785" t="s">
        <v>4303</v>
      </c>
      <c r="D1603" s="785" t="s">
        <v>2599</v>
      </c>
      <c r="E1603" s="785" t="s">
        <v>9301</v>
      </c>
      <c r="F1603" s="786">
        <v>43724</v>
      </c>
      <c r="G1603" s="785" t="s">
        <v>9301</v>
      </c>
      <c r="H1603" s="786">
        <v>43724</v>
      </c>
      <c r="I1603" s="785" t="s">
        <v>19267</v>
      </c>
      <c r="J1603" s="785" t="s">
        <v>629</v>
      </c>
      <c r="K1603" s="785" t="s">
        <v>2612</v>
      </c>
      <c r="L1603" s="785" t="s">
        <v>19268</v>
      </c>
      <c r="M1603" s="785"/>
      <c r="N1603" s="785"/>
      <c r="O1603" s="785"/>
      <c r="P1603" s="787">
        <v>35.170777000000001</v>
      </c>
      <c r="Q1603" s="787">
        <v>0.87896200000000002</v>
      </c>
      <c r="R1603" s="785" t="s">
        <v>893</v>
      </c>
      <c r="S1603" s="785" t="s">
        <v>1117</v>
      </c>
      <c r="T1603" s="785" t="s">
        <v>1117</v>
      </c>
      <c r="U1603" s="785" t="s">
        <v>2710</v>
      </c>
      <c r="V1603" s="785" t="s">
        <v>2855</v>
      </c>
      <c r="W1603" s="785" t="s">
        <v>19232</v>
      </c>
      <c r="X1603" s="785" t="s">
        <v>3568</v>
      </c>
      <c r="Y1603" s="615" t="str">
        <f t="shared" si="25"/>
        <v>Pafasi  Enterprise</v>
      </c>
      <c r="Z1603" s="785" t="s">
        <v>19269</v>
      </c>
      <c r="AA1603" s="785" t="s">
        <v>4349</v>
      </c>
      <c r="AB1603" s="785" t="s">
        <v>2683</v>
      </c>
      <c r="AC1603" s="785" t="s">
        <v>2606</v>
      </c>
      <c r="AD1603" s="786">
        <v>43724</v>
      </c>
    </row>
    <row r="1604" spans="1:30" ht="15.75">
      <c r="A1604" s="785" t="s">
        <v>4301</v>
      </c>
      <c r="B1604" s="785" t="s">
        <v>12666</v>
      </c>
      <c r="C1604" s="785" t="s">
        <v>4303</v>
      </c>
      <c r="D1604" s="785" t="s">
        <v>2599</v>
      </c>
      <c r="E1604" s="785" t="s">
        <v>12667</v>
      </c>
      <c r="F1604" s="786">
        <v>43713</v>
      </c>
      <c r="G1604" s="785" t="s">
        <v>12668</v>
      </c>
      <c r="H1604" s="786">
        <v>43723</v>
      </c>
      <c r="I1604" s="785" t="s">
        <v>12669</v>
      </c>
      <c r="J1604" s="785" t="s">
        <v>627</v>
      </c>
      <c r="K1604" s="785" t="s">
        <v>12670</v>
      </c>
      <c r="L1604" s="785" t="s">
        <v>12671</v>
      </c>
      <c r="M1604" s="785"/>
      <c r="N1604" s="785"/>
      <c r="O1604" s="785" t="s">
        <v>12672</v>
      </c>
      <c r="P1604" s="787">
        <v>37.188763000000002</v>
      </c>
      <c r="Q1604" s="787">
        <v>-1.127335</v>
      </c>
      <c r="R1604" s="785" t="s">
        <v>1729</v>
      </c>
      <c r="S1604" s="785" t="s">
        <v>3997</v>
      </c>
      <c r="T1604" s="785" t="s">
        <v>3997</v>
      </c>
      <c r="U1604" s="785" t="s">
        <v>12673</v>
      </c>
      <c r="V1604" s="785" t="s">
        <v>6015</v>
      </c>
      <c r="W1604" s="785" t="s">
        <v>2608</v>
      </c>
      <c r="X1604" s="785" t="s">
        <v>3179</v>
      </c>
      <c r="Y1604" s="615" t="str">
        <f t="shared" si="25"/>
        <v>James Musyoka</v>
      </c>
      <c r="Z1604" s="785" t="s">
        <v>2599</v>
      </c>
      <c r="AA1604" s="785" t="s">
        <v>5464</v>
      </c>
      <c r="AB1604" s="785" t="s">
        <v>2609</v>
      </c>
      <c r="AC1604" s="785" t="s">
        <v>2610</v>
      </c>
      <c r="AD1604" s="786">
        <v>43713</v>
      </c>
    </row>
    <row r="1605" spans="1:30" ht="15.75">
      <c r="A1605" s="785" t="s">
        <v>4301</v>
      </c>
      <c r="B1605" s="785" t="s">
        <v>12939</v>
      </c>
      <c r="C1605" s="785" t="s">
        <v>4303</v>
      </c>
      <c r="D1605" s="785" t="s">
        <v>2599</v>
      </c>
      <c r="E1605" s="785" t="s">
        <v>12940</v>
      </c>
      <c r="F1605" s="786">
        <v>43722</v>
      </c>
      <c r="G1605" s="785" t="s">
        <v>12940</v>
      </c>
      <c r="H1605" s="786">
        <v>43722</v>
      </c>
      <c r="I1605" s="785" t="s">
        <v>12941</v>
      </c>
      <c r="J1605" s="785" t="s">
        <v>629</v>
      </c>
      <c r="K1605" s="785" t="s">
        <v>12942</v>
      </c>
      <c r="L1605" s="785" t="s">
        <v>12943</v>
      </c>
      <c r="M1605" s="785"/>
      <c r="N1605" s="785"/>
      <c r="O1605" s="785"/>
      <c r="P1605" s="787">
        <v>37.184803000000002</v>
      </c>
      <c r="Q1605" s="787">
        <v>8.0907000000000007E-2</v>
      </c>
      <c r="R1605" s="785" t="s">
        <v>960</v>
      </c>
      <c r="S1605" s="785" t="s">
        <v>3809</v>
      </c>
      <c r="T1605" s="785" t="s">
        <v>8719</v>
      </c>
      <c r="U1605" s="785" t="s">
        <v>1133</v>
      </c>
      <c r="V1605" s="785" t="s">
        <v>3004</v>
      </c>
      <c r="W1605" s="785" t="s">
        <v>2615</v>
      </c>
      <c r="X1605" s="785" t="s">
        <v>12807</v>
      </c>
      <c r="Y1605" s="615" t="str">
        <f t="shared" si="25"/>
        <v>James Nganga  Njoroge</v>
      </c>
      <c r="Z1605" s="785" t="s">
        <v>12798</v>
      </c>
      <c r="AA1605" s="785" t="s">
        <v>5464</v>
      </c>
      <c r="AB1605" s="785" t="s">
        <v>3686</v>
      </c>
      <c r="AC1605" s="785" t="s">
        <v>2617</v>
      </c>
      <c r="AD1605" s="786">
        <v>43791</v>
      </c>
    </row>
    <row r="1606" spans="1:30" ht="15.75">
      <c r="A1606" s="785" t="s">
        <v>4301</v>
      </c>
      <c r="B1606" s="785" t="s">
        <v>19234</v>
      </c>
      <c r="C1606" s="785" t="s">
        <v>4303</v>
      </c>
      <c r="D1606" s="785" t="s">
        <v>2599</v>
      </c>
      <c r="E1606" s="785" t="s">
        <v>12940</v>
      </c>
      <c r="F1606" s="786">
        <v>43722</v>
      </c>
      <c r="G1606" s="785" t="s">
        <v>12940</v>
      </c>
      <c r="H1606" s="786">
        <v>43722</v>
      </c>
      <c r="I1606" s="785" t="s">
        <v>19235</v>
      </c>
      <c r="J1606" s="785" t="s">
        <v>629</v>
      </c>
      <c r="K1606" s="785" t="s">
        <v>19236</v>
      </c>
      <c r="L1606" s="785" t="s">
        <v>19237</v>
      </c>
      <c r="M1606" s="785"/>
      <c r="N1606" s="785"/>
      <c r="O1606" s="785" t="s">
        <v>19238</v>
      </c>
      <c r="P1606" s="787">
        <v>35.074607999999998</v>
      </c>
      <c r="Q1606" s="787">
        <v>0.63453499999999996</v>
      </c>
      <c r="R1606" s="785" t="s">
        <v>1917</v>
      </c>
      <c r="S1606" s="785" t="s">
        <v>1918</v>
      </c>
      <c r="T1606" s="785" t="s">
        <v>1918</v>
      </c>
      <c r="U1606" s="785" t="s">
        <v>19239</v>
      </c>
      <c r="V1606" s="785" t="s">
        <v>2673</v>
      </c>
      <c r="W1606" s="785" t="s">
        <v>19232</v>
      </c>
      <c r="X1606" s="785" t="s">
        <v>3568</v>
      </c>
      <c r="Y1606" s="615" t="str">
        <f t="shared" si="25"/>
        <v>Pafasi  Enterprise</v>
      </c>
      <c r="Z1606" s="785" t="s">
        <v>19233</v>
      </c>
      <c r="AA1606" s="785" t="s">
        <v>4349</v>
      </c>
      <c r="AB1606" s="785" t="s">
        <v>2683</v>
      </c>
      <c r="AC1606" s="785" t="s">
        <v>2606</v>
      </c>
      <c r="AD1606" s="786">
        <v>43722</v>
      </c>
    </row>
    <row r="1607" spans="1:30" ht="15.75">
      <c r="A1607" s="785" t="s">
        <v>4301</v>
      </c>
      <c r="B1607" s="785" t="s">
        <v>13054</v>
      </c>
      <c r="C1607" s="785" t="s">
        <v>4303</v>
      </c>
      <c r="D1607" s="785" t="s">
        <v>2599</v>
      </c>
      <c r="E1607" s="785" t="s">
        <v>12734</v>
      </c>
      <c r="F1607" s="786">
        <v>43720</v>
      </c>
      <c r="G1607" s="785" t="s">
        <v>12734</v>
      </c>
      <c r="H1607" s="786">
        <v>43720</v>
      </c>
      <c r="I1607" s="785" t="s">
        <v>13055</v>
      </c>
      <c r="J1607" s="785" t="s">
        <v>629</v>
      </c>
      <c r="K1607" s="785" t="s">
        <v>13056</v>
      </c>
      <c r="L1607" s="785" t="s">
        <v>13057</v>
      </c>
      <c r="M1607" s="785"/>
      <c r="N1607" s="785"/>
      <c r="O1607" s="785"/>
      <c r="P1607" s="787">
        <v>35.506006999999997</v>
      </c>
      <c r="Q1607" s="787">
        <v>0.65438700000000005</v>
      </c>
      <c r="R1607" s="785" t="s">
        <v>974</v>
      </c>
      <c r="S1607" s="785" t="s">
        <v>975</v>
      </c>
      <c r="T1607" s="785" t="s">
        <v>13058</v>
      </c>
      <c r="U1607" s="785" t="s">
        <v>13058</v>
      </c>
      <c r="V1607" s="785" t="s">
        <v>3004</v>
      </c>
      <c r="W1607" s="785" t="s">
        <v>2615</v>
      </c>
      <c r="X1607" s="785" t="s">
        <v>12807</v>
      </c>
      <c r="Y1607" s="615" t="str">
        <f t="shared" si="25"/>
        <v>James Nganga  Njoroge</v>
      </c>
      <c r="Z1607" s="785" t="s">
        <v>13059</v>
      </c>
      <c r="AA1607" s="785" t="s">
        <v>5464</v>
      </c>
      <c r="AB1607" s="785" t="s">
        <v>3686</v>
      </c>
      <c r="AC1607" s="785" t="s">
        <v>2617</v>
      </c>
      <c r="AD1607" s="786">
        <v>43733</v>
      </c>
    </row>
    <row r="1608" spans="1:30" ht="15.75">
      <c r="A1608" s="785" t="s">
        <v>4301</v>
      </c>
      <c r="B1608" s="785" t="s">
        <v>16076</v>
      </c>
      <c r="C1608" s="785" t="s">
        <v>4303</v>
      </c>
      <c r="D1608" s="785" t="s">
        <v>2599</v>
      </c>
      <c r="E1608" s="785" t="s">
        <v>5536</v>
      </c>
      <c r="F1608" s="786">
        <v>43658</v>
      </c>
      <c r="G1608" s="785" t="s">
        <v>12734</v>
      </c>
      <c r="H1608" s="786">
        <v>43720</v>
      </c>
      <c r="I1608" s="785" t="s">
        <v>16077</v>
      </c>
      <c r="J1608" s="785" t="s">
        <v>629</v>
      </c>
      <c r="K1608" s="785" t="s">
        <v>2612</v>
      </c>
      <c r="L1608" s="785" t="s">
        <v>16078</v>
      </c>
      <c r="M1608" s="785"/>
      <c r="N1608" s="785"/>
      <c r="O1608" s="785"/>
      <c r="P1608" s="787">
        <v>37.185389999999998</v>
      </c>
      <c r="Q1608" s="787">
        <v>-0.42700199999999999</v>
      </c>
      <c r="R1608" s="785" t="s">
        <v>1056</v>
      </c>
      <c r="S1608" s="785" t="s">
        <v>1132</v>
      </c>
      <c r="T1608" s="785" t="s">
        <v>1686</v>
      </c>
      <c r="U1608" s="785" t="s">
        <v>6694</v>
      </c>
      <c r="V1608" s="785">
        <v>8</v>
      </c>
      <c r="W1608" s="785" t="s">
        <v>16042</v>
      </c>
      <c r="X1608" s="785" t="s">
        <v>16075</v>
      </c>
      <c r="Y1608" s="615" t="str">
        <f t="shared" si="25"/>
        <v>Kensam  Constructors</v>
      </c>
      <c r="Z1608" s="785" t="s">
        <v>2599</v>
      </c>
      <c r="AA1608" s="785" t="s">
        <v>4314</v>
      </c>
      <c r="AB1608" s="785" t="s">
        <v>2683</v>
      </c>
      <c r="AC1608" s="785" t="s">
        <v>2606</v>
      </c>
      <c r="AD1608" s="786">
        <v>43725</v>
      </c>
    </row>
    <row r="1609" spans="1:30" ht="15.75">
      <c r="A1609" s="785" t="s">
        <v>4301</v>
      </c>
      <c r="B1609" s="785" t="s">
        <v>22255</v>
      </c>
      <c r="C1609" s="785" t="s">
        <v>4303</v>
      </c>
      <c r="D1609" s="785" t="s">
        <v>2599</v>
      </c>
      <c r="E1609" s="785" t="s">
        <v>12734</v>
      </c>
      <c r="F1609" s="786">
        <v>43720</v>
      </c>
      <c r="G1609" s="785" t="s">
        <v>12734</v>
      </c>
      <c r="H1609" s="786">
        <v>43720</v>
      </c>
      <c r="I1609" s="785" t="s">
        <v>22256</v>
      </c>
      <c r="J1609" s="785" t="s">
        <v>627</v>
      </c>
      <c r="K1609" s="785" t="s">
        <v>22257</v>
      </c>
      <c r="L1609" s="785" t="s">
        <v>22258</v>
      </c>
      <c r="M1609" s="785"/>
      <c r="N1609" s="785"/>
      <c r="O1609" s="785"/>
      <c r="P1609" s="787">
        <v>35.003647999999998</v>
      </c>
      <c r="Q1609" s="787">
        <v>-0.71087</v>
      </c>
      <c r="R1609" s="785" t="s">
        <v>843</v>
      </c>
      <c r="S1609" s="785" t="s">
        <v>3040</v>
      </c>
      <c r="T1609" s="785" t="s">
        <v>22259</v>
      </c>
      <c r="U1609" s="785" t="s">
        <v>22260</v>
      </c>
      <c r="V1609" s="785" t="s">
        <v>2855</v>
      </c>
      <c r="W1609" s="785" t="s">
        <v>22222</v>
      </c>
      <c r="X1609" s="785" t="s">
        <v>3516</v>
      </c>
      <c r="Y1609" s="615" t="str">
        <f t="shared" si="25"/>
        <v>Samuel Manyuna Otiso</v>
      </c>
      <c r="Z1609" s="785" t="s">
        <v>3744</v>
      </c>
      <c r="AA1609" s="785" t="s">
        <v>4349</v>
      </c>
      <c r="AB1609" s="785" t="s">
        <v>2683</v>
      </c>
      <c r="AC1609" s="785" t="s">
        <v>2606</v>
      </c>
      <c r="AD1609" s="786">
        <v>43720</v>
      </c>
    </row>
    <row r="1610" spans="1:30" ht="15.75">
      <c r="A1610" s="785" t="s">
        <v>4301</v>
      </c>
      <c r="B1610" s="785" t="s">
        <v>5145</v>
      </c>
      <c r="C1610" s="785" t="s">
        <v>4303</v>
      </c>
      <c r="D1610" s="785" t="s">
        <v>2599</v>
      </c>
      <c r="E1610" s="785" t="s">
        <v>5146</v>
      </c>
      <c r="F1610" s="786">
        <v>43688</v>
      </c>
      <c r="G1610" s="785" t="s">
        <v>5147</v>
      </c>
      <c r="H1610" s="786">
        <v>43719</v>
      </c>
      <c r="I1610" s="785" t="s">
        <v>5148</v>
      </c>
      <c r="J1610" s="785" t="s">
        <v>627</v>
      </c>
      <c r="K1610" s="785" t="s">
        <v>5149</v>
      </c>
      <c r="L1610" s="785" t="s">
        <v>5150</v>
      </c>
      <c r="M1610" s="785"/>
      <c r="N1610" s="785"/>
      <c r="O1610" s="785" t="s">
        <v>5151</v>
      </c>
      <c r="P1610" s="787">
        <v>37.314056000000001</v>
      </c>
      <c r="Q1610" s="787">
        <v>-0.57122700000000004</v>
      </c>
      <c r="R1610" s="785" t="s">
        <v>1961</v>
      </c>
      <c r="S1610" s="785" t="s">
        <v>1962</v>
      </c>
      <c r="T1610" s="785" t="s">
        <v>5152</v>
      </c>
      <c r="U1610" s="785" t="s">
        <v>5153</v>
      </c>
      <c r="V1610" s="785">
        <v>58</v>
      </c>
      <c r="W1610" s="785" t="s">
        <v>2693</v>
      </c>
      <c r="X1610" s="785" t="s">
        <v>2786</v>
      </c>
      <c r="Y1610" s="615" t="str">
        <f t="shared" si="25"/>
        <v>Andcol  Enterprises</v>
      </c>
      <c r="Z1610" s="785" t="s">
        <v>2599</v>
      </c>
      <c r="AA1610" s="785" t="s">
        <v>4349</v>
      </c>
      <c r="AB1610" s="785" t="s">
        <v>2605</v>
      </c>
      <c r="AC1610" s="785" t="s">
        <v>2606</v>
      </c>
      <c r="AD1610" s="786">
        <v>43720</v>
      </c>
    </row>
    <row r="1611" spans="1:30" ht="15.75">
      <c r="A1611" s="785" t="s">
        <v>4301</v>
      </c>
      <c r="B1611" s="785" t="s">
        <v>19549</v>
      </c>
      <c r="C1611" s="785" t="s">
        <v>4379</v>
      </c>
      <c r="D1611" s="785" t="s">
        <v>2598</v>
      </c>
      <c r="E1611" s="785" t="s">
        <v>12781</v>
      </c>
      <c r="F1611" s="786">
        <v>43697</v>
      </c>
      <c r="G1611" s="785" t="s">
        <v>5147</v>
      </c>
      <c r="H1611" s="786">
        <v>43719</v>
      </c>
      <c r="I1611" s="785" t="s">
        <v>19550</v>
      </c>
      <c r="J1611" s="785" t="s">
        <v>629</v>
      </c>
      <c r="K1611" s="785" t="s">
        <v>19551</v>
      </c>
      <c r="L1611" s="785" t="s">
        <v>19552</v>
      </c>
      <c r="M1611" s="785"/>
      <c r="N1611" s="785"/>
      <c r="O1611" s="785" t="s">
        <v>19553</v>
      </c>
      <c r="P1611" s="787">
        <v>36.881436999999998</v>
      </c>
      <c r="Q1611" s="787">
        <v>-0.95551200000000003</v>
      </c>
      <c r="R1611" s="785" t="s">
        <v>821</v>
      </c>
      <c r="S1611" s="785" t="s">
        <v>2120</v>
      </c>
      <c r="T1611" s="785" t="s">
        <v>2120</v>
      </c>
      <c r="U1611" s="785" t="s">
        <v>3708</v>
      </c>
      <c r="V1611" s="785">
        <v>6</v>
      </c>
      <c r="W1611" s="785" t="s">
        <v>2615</v>
      </c>
      <c r="X1611" s="785" t="s">
        <v>19554</v>
      </c>
      <c r="Y1611" s="615" t="str">
        <f t="shared" si="25"/>
        <v>Peter Githinji</v>
      </c>
      <c r="Z1611" s="785" t="s">
        <v>19555</v>
      </c>
      <c r="AA1611" s="785" t="s">
        <v>5464</v>
      </c>
      <c r="AB1611" s="785" t="s">
        <v>2683</v>
      </c>
      <c r="AC1611" s="785" t="s">
        <v>2606</v>
      </c>
      <c r="AD1611" s="786">
        <v>43721</v>
      </c>
    </row>
    <row r="1612" spans="1:30" ht="15.75">
      <c r="A1612" s="785" t="s">
        <v>4301</v>
      </c>
      <c r="B1612" s="785" t="s">
        <v>20772</v>
      </c>
      <c r="C1612" s="785" t="s">
        <v>4303</v>
      </c>
      <c r="D1612" s="785" t="s">
        <v>2599</v>
      </c>
      <c r="E1612" s="785" t="s">
        <v>5147</v>
      </c>
      <c r="F1612" s="786">
        <v>43719</v>
      </c>
      <c r="G1612" s="785" t="s">
        <v>5147</v>
      </c>
      <c r="H1612" s="786">
        <v>43719</v>
      </c>
      <c r="I1612" s="785" t="s">
        <v>20773</v>
      </c>
      <c r="J1612" s="785" t="s">
        <v>627</v>
      </c>
      <c r="K1612" s="785" t="s">
        <v>20774</v>
      </c>
      <c r="L1612" s="785" t="s">
        <v>20775</v>
      </c>
      <c r="M1612" s="785"/>
      <c r="N1612" s="785"/>
      <c r="O1612" s="785"/>
      <c r="P1612" s="787">
        <v>36.958030000000001</v>
      </c>
      <c r="Q1612" s="787">
        <v>-0.98724400000000001</v>
      </c>
      <c r="R1612" s="785" t="s">
        <v>821</v>
      </c>
      <c r="S1612" s="785" t="s">
        <v>2120</v>
      </c>
      <c r="T1612" s="785" t="s">
        <v>2121</v>
      </c>
      <c r="U1612" s="785" t="s">
        <v>20776</v>
      </c>
      <c r="V1612" s="785">
        <v>6</v>
      </c>
      <c r="W1612" s="785" t="s">
        <v>2668</v>
      </c>
      <c r="X1612" s="785" t="s">
        <v>2630</v>
      </c>
      <c r="Y1612" s="615" t="str">
        <f t="shared" si="25"/>
        <v>Reuben Kariuki Kimenyi</v>
      </c>
      <c r="Z1612" s="785" t="s">
        <v>20777</v>
      </c>
      <c r="AA1612" s="785" t="s">
        <v>4314</v>
      </c>
      <c r="AB1612" s="785" t="s">
        <v>2605</v>
      </c>
      <c r="AC1612" s="785" t="s">
        <v>2606</v>
      </c>
      <c r="AD1612" s="786">
        <v>43719</v>
      </c>
    </row>
    <row r="1613" spans="1:30" ht="15.75">
      <c r="A1613" s="785" t="s">
        <v>4301</v>
      </c>
      <c r="B1613" s="785" t="s">
        <v>20782</v>
      </c>
      <c r="C1613" s="785" t="s">
        <v>4303</v>
      </c>
      <c r="D1613" s="785" t="s">
        <v>2599</v>
      </c>
      <c r="E1613" s="785" t="s">
        <v>5147</v>
      </c>
      <c r="F1613" s="786">
        <v>43719</v>
      </c>
      <c r="G1613" s="785" t="s">
        <v>5147</v>
      </c>
      <c r="H1613" s="786">
        <v>43719</v>
      </c>
      <c r="I1613" s="785" t="s">
        <v>20783</v>
      </c>
      <c r="J1613" s="785" t="s">
        <v>627</v>
      </c>
      <c r="K1613" s="785" t="s">
        <v>20784</v>
      </c>
      <c r="L1613" s="785" t="s">
        <v>20785</v>
      </c>
      <c r="M1613" s="785"/>
      <c r="N1613" s="785"/>
      <c r="O1613" s="785"/>
      <c r="P1613" s="787">
        <v>36.957247000000002</v>
      </c>
      <c r="Q1613" s="787">
        <v>-0.98735799999999996</v>
      </c>
      <c r="R1613" s="785" t="s">
        <v>821</v>
      </c>
      <c r="S1613" s="785" t="s">
        <v>2120</v>
      </c>
      <c r="T1613" s="785" t="s">
        <v>2121</v>
      </c>
      <c r="U1613" s="785" t="s">
        <v>20776</v>
      </c>
      <c r="V1613" s="785" t="s">
        <v>2855</v>
      </c>
      <c r="W1613" s="785" t="s">
        <v>2668</v>
      </c>
      <c r="X1613" s="785" t="s">
        <v>2630</v>
      </c>
      <c r="Y1613" s="615" t="str">
        <f t="shared" si="25"/>
        <v>Reuben Kariuki Kimenyi</v>
      </c>
      <c r="Z1613" s="785" t="s">
        <v>20777</v>
      </c>
      <c r="AA1613" s="785" t="s">
        <v>4314</v>
      </c>
      <c r="AB1613" s="785" t="s">
        <v>2683</v>
      </c>
      <c r="AC1613" s="785" t="s">
        <v>2606</v>
      </c>
      <c r="AD1613" s="786">
        <v>43719</v>
      </c>
    </row>
    <row r="1614" spans="1:30" ht="15.75">
      <c r="A1614" s="785" t="s">
        <v>4301</v>
      </c>
      <c r="B1614" s="785" t="s">
        <v>24439</v>
      </c>
      <c r="C1614" s="785" t="s">
        <v>4303</v>
      </c>
      <c r="D1614" s="785" t="s">
        <v>2599</v>
      </c>
      <c r="E1614" s="785" t="s">
        <v>16579</v>
      </c>
      <c r="F1614" s="786">
        <v>43669</v>
      </c>
      <c r="G1614" s="785" t="s">
        <v>5147</v>
      </c>
      <c r="H1614" s="786">
        <v>43719</v>
      </c>
      <c r="I1614" s="785" t="s">
        <v>24440</v>
      </c>
      <c r="J1614" s="785" t="s">
        <v>629</v>
      </c>
      <c r="K1614" s="785" t="s">
        <v>24441</v>
      </c>
      <c r="L1614" s="785" t="s">
        <v>24442</v>
      </c>
      <c r="M1614" s="785"/>
      <c r="N1614" s="785"/>
      <c r="O1614" s="785"/>
      <c r="P1614" s="787">
        <v>36.468608000000003</v>
      </c>
      <c r="Q1614" s="787">
        <v>-0.70074999999999998</v>
      </c>
      <c r="R1614" s="785" t="s">
        <v>695</v>
      </c>
      <c r="S1614" s="785" t="s">
        <v>1996</v>
      </c>
      <c r="T1614" s="785" t="s">
        <v>1996</v>
      </c>
      <c r="U1614" s="785" t="s">
        <v>24443</v>
      </c>
      <c r="V1614" s="785" t="s">
        <v>3004</v>
      </c>
      <c r="W1614" s="785" t="s">
        <v>2615</v>
      </c>
      <c r="X1614" s="785" t="s">
        <v>2615</v>
      </c>
      <c r="Y1614" s="615" t="str">
        <f t="shared" si="25"/>
        <v>Takamoto Biogas</v>
      </c>
      <c r="Z1614" s="785" t="s">
        <v>2599</v>
      </c>
      <c r="AA1614" s="785" t="s">
        <v>5464</v>
      </c>
      <c r="AB1614" s="785" t="s">
        <v>3686</v>
      </c>
      <c r="AC1614" s="785" t="s">
        <v>2617</v>
      </c>
      <c r="AD1614" s="786">
        <v>43779</v>
      </c>
    </row>
    <row r="1615" spans="1:30" ht="15.75">
      <c r="A1615" s="785" t="s">
        <v>4301</v>
      </c>
      <c r="B1615" s="785" t="s">
        <v>10751</v>
      </c>
      <c r="C1615" s="785" t="s">
        <v>4303</v>
      </c>
      <c r="D1615" s="785" t="s">
        <v>2599</v>
      </c>
      <c r="E1615" s="785" t="s">
        <v>10752</v>
      </c>
      <c r="F1615" s="786">
        <v>43656</v>
      </c>
      <c r="G1615" s="785" t="s">
        <v>8082</v>
      </c>
      <c r="H1615" s="786">
        <v>43718</v>
      </c>
      <c r="I1615" s="785" t="s">
        <v>10753</v>
      </c>
      <c r="J1615" s="785" t="s">
        <v>627</v>
      </c>
      <c r="K1615" s="785" t="s">
        <v>10754</v>
      </c>
      <c r="L1615" s="785" t="s">
        <v>10755</v>
      </c>
      <c r="M1615" s="785"/>
      <c r="N1615" s="785"/>
      <c r="O1615" s="785"/>
      <c r="P1615" s="787">
        <v>37.498693000000003</v>
      </c>
      <c r="Q1615" s="787">
        <v>-2.9226380000000001</v>
      </c>
      <c r="R1615" s="785" t="s">
        <v>1325</v>
      </c>
      <c r="S1615" s="785" t="s">
        <v>2847</v>
      </c>
      <c r="T1615" s="785" t="s">
        <v>3098</v>
      </c>
      <c r="U1615" s="785" t="s">
        <v>3889</v>
      </c>
      <c r="V1615" s="785">
        <v>8</v>
      </c>
      <c r="W1615" s="785" t="s">
        <v>10756</v>
      </c>
      <c r="X1615" s="785" t="s">
        <v>10756</v>
      </c>
      <c r="Y1615" s="615" t="str">
        <f t="shared" si="25"/>
        <v>Gervasio Muriuki</v>
      </c>
      <c r="Z1615" s="785" t="s">
        <v>10757</v>
      </c>
      <c r="AA1615" s="785" t="s">
        <v>4314</v>
      </c>
      <c r="AB1615" s="785" t="s">
        <v>2605</v>
      </c>
      <c r="AC1615" s="785" t="s">
        <v>2606</v>
      </c>
      <c r="AD1615" s="786">
        <v>43721</v>
      </c>
    </row>
    <row r="1616" spans="1:30" ht="15.75">
      <c r="A1616" s="785" t="s">
        <v>4301</v>
      </c>
      <c r="B1616" s="785" t="s">
        <v>16064</v>
      </c>
      <c r="C1616" s="785" t="s">
        <v>4303</v>
      </c>
      <c r="D1616" s="785" t="s">
        <v>2599</v>
      </c>
      <c r="E1616" s="785" t="s">
        <v>13802</v>
      </c>
      <c r="F1616" s="786">
        <v>43683</v>
      </c>
      <c r="G1616" s="785" t="s">
        <v>8082</v>
      </c>
      <c r="H1616" s="786">
        <v>43718</v>
      </c>
      <c r="I1616" s="785" t="s">
        <v>16065</v>
      </c>
      <c r="J1616" s="785" t="s">
        <v>629</v>
      </c>
      <c r="K1616" s="785" t="s">
        <v>2612</v>
      </c>
      <c r="L1616" s="785" t="s">
        <v>16066</v>
      </c>
      <c r="M1616" s="785"/>
      <c r="N1616" s="785"/>
      <c r="O1616" s="785" t="s">
        <v>16067</v>
      </c>
      <c r="P1616" s="787">
        <v>37.124288999999997</v>
      </c>
      <c r="Q1616" s="787">
        <v>-0.77565799999999996</v>
      </c>
      <c r="R1616" s="785" t="s">
        <v>1030</v>
      </c>
      <c r="S1616" s="785" t="s">
        <v>3500</v>
      </c>
      <c r="T1616" s="785" t="s">
        <v>16068</v>
      </c>
      <c r="U1616" s="785" t="s">
        <v>16069</v>
      </c>
      <c r="V1616" s="785" t="s">
        <v>3070</v>
      </c>
      <c r="W1616" s="785" t="s">
        <v>16042</v>
      </c>
      <c r="X1616" s="785" t="s">
        <v>16056</v>
      </c>
      <c r="Y1616" s="615" t="str">
        <f t="shared" si="25"/>
        <v>Kennedy Samuel Mbugua</v>
      </c>
      <c r="Z1616" s="785" t="s">
        <v>16063</v>
      </c>
      <c r="AA1616" s="785" t="s">
        <v>4314</v>
      </c>
      <c r="AB1616" s="785" t="s">
        <v>2605</v>
      </c>
      <c r="AC1616" s="785" t="s">
        <v>2606</v>
      </c>
      <c r="AD1616" s="786">
        <v>43727</v>
      </c>
    </row>
    <row r="1617" spans="1:30" ht="15.75">
      <c r="A1617" s="785" t="s">
        <v>4301</v>
      </c>
      <c r="B1617" s="785" t="s">
        <v>18892</v>
      </c>
      <c r="C1617" s="785" t="s">
        <v>4379</v>
      </c>
      <c r="D1617" s="785" t="s">
        <v>2598</v>
      </c>
      <c r="E1617" s="785" t="s">
        <v>8082</v>
      </c>
      <c r="F1617" s="786">
        <v>43718</v>
      </c>
      <c r="G1617" s="785" t="s">
        <v>8082</v>
      </c>
      <c r="H1617" s="786">
        <v>43718</v>
      </c>
      <c r="I1617" s="785" t="s">
        <v>18893</v>
      </c>
      <c r="J1617" s="785" t="s">
        <v>627</v>
      </c>
      <c r="K1617" s="785" t="s">
        <v>2612</v>
      </c>
      <c r="L1617" s="785" t="s">
        <v>18894</v>
      </c>
      <c r="M1617" s="785"/>
      <c r="N1617" s="785"/>
      <c r="O1617" s="785"/>
      <c r="P1617" s="787">
        <v>36.89526</v>
      </c>
      <c r="Q1617" s="787">
        <v>-0.83760400000000002</v>
      </c>
      <c r="R1617" s="785" t="s">
        <v>1030</v>
      </c>
      <c r="S1617" s="785" t="s">
        <v>1795</v>
      </c>
      <c r="T1617" s="785" t="s">
        <v>3389</v>
      </c>
      <c r="U1617" s="785" t="s">
        <v>18895</v>
      </c>
      <c r="V1617" s="785">
        <v>6</v>
      </c>
      <c r="W1617" s="785" t="s">
        <v>2939</v>
      </c>
      <c r="X1617" s="785" t="s">
        <v>2939</v>
      </c>
      <c r="Y1617" s="615" t="str">
        <f t="shared" si="25"/>
        <v>Nixon Kariuki Gaichuru</v>
      </c>
      <c r="Z1617" s="785" t="s">
        <v>2599</v>
      </c>
      <c r="AA1617" s="785" t="s">
        <v>4314</v>
      </c>
      <c r="AB1617" s="785" t="s">
        <v>2605</v>
      </c>
      <c r="AC1617" s="785" t="s">
        <v>2606</v>
      </c>
      <c r="AD1617" s="786">
        <v>43730</v>
      </c>
    </row>
    <row r="1618" spans="1:30" ht="15.75">
      <c r="A1618" s="785" t="s">
        <v>4301</v>
      </c>
      <c r="B1618" s="785" t="s">
        <v>32999</v>
      </c>
      <c r="C1618" s="785" t="s">
        <v>4303</v>
      </c>
      <c r="D1618" s="785" t="s">
        <v>2599</v>
      </c>
      <c r="E1618" s="785" t="s">
        <v>5146</v>
      </c>
      <c r="F1618" s="786">
        <v>43688</v>
      </c>
      <c r="G1618" s="785" t="s">
        <v>8082</v>
      </c>
      <c r="H1618" s="786">
        <v>43718</v>
      </c>
      <c r="I1618" s="785" t="s">
        <v>33000</v>
      </c>
      <c r="J1618" s="785" t="s">
        <v>629</v>
      </c>
      <c r="K1618" s="785" t="s">
        <v>2612</v>
      </c>
      <c r="L1618" s="785" t="s">
        <v>33001</v>
      </c>
      <c r="M1618" s="785"/>
      <c r="N1618" s="785"/>
      <c r="O1618" s="785"/>
      <c r="P1618" s="787">
        <v>36.795907</v>
      </c>
      <c r="Q1618" s="787">
        <v>-1.114938</v>
      </c>
      <c r="R1618" s="785" t="s">
        <v>821</v>
      </c>
      <c r="S1618" s="785" t="s">
        <v>871</v>
      </c>
      <c r="T1618" s="785" t="s">
        <v>2613</v>
      </c>
      <c r="U1618" s="785" t="s">
        <v>2945</v>
      </c>
      <c r="V1618" s="785" t="s">
        <v>3070</v>
      </c>
      <c r="W1618" s="785" t="s">
        <v>3497</v>
      </c>
      <c r="X1618" s="785"/>
      <c r="Y1618" s="615" t="str">
        <f t="shared" si="25"/>
        <v>Cides Ltd</v>
      </c>
      <c r="Z1618" s="785" t="s">
        <v>2599</v>
      </c>
      <c r="AA1618" s="785" t="s">
        <v>4349</v>
      </c>
      <c r="AB1618" s="785" t="s">
        <v>2605</v>
      </c>
      <c r="AC1618" s="785" t="s">
        <v>2606</v>
      </c>
      <c r="AD1618" s="786">
        <v>43718</v>
      </c>
    </row>
    <row r="1619" spans="1:30" ht="15.75">
      <c r="A1619" s="785" t="s">
        <v>4301</v>
      </c>
      <c r="B1619" s="785" t="s">
        <v>8107</v>
      </c>
      <c r="C1619" s="785" t="s">
        <v>4303</v>
      </c>
      <c r="D1619" s="785" t="s">
        <v>2599</v>
      </c>
      <c r="E1619" s="785" t="s">
        <v>8108</v>
      </c>
      <c r="F1619" s="786">
        <v>43717</v>
      </c>
      <c r="G1619" s="785" t="s">
        <v>8108</v>
      </c>
      <c r="H1619" s="786">
        <v>43717</v>
      </c>
      <c r="I1619" s="785" t="s">
        <v>8109</v>
      </c>
      <c r="J1619" s="785" t="s">
        <v>629</v>
      </c>
      <c r="K1619" s="785" t="s">
        <v>8110</v>
      </c>
      <c r="L1619" s="785" t="s">
        <v>8111</v>
      </c>
      <c r="M1619" s="785"/>
      <c r="N1619" s="785"/>
      <c r="O1619" s="785"/>
      <c r="P1619" s="787">
        <v>36.557977000000001</v>
      </c>
      <c r="Q1619" s="787">
        <v>-0.59720799999999996</v>
      </c>
      <c r="R1619" s="785" t="s">
        <v>1228</v>
      </c>
      <c r="S1619" s="785" t="s">
        <v>2348</v>
      </c>
      <c r="T1619" s="785" t="s">
        <v>8112</v>
      </c>
      <c r="U1619" s="785" t="s">
        <v>8113</v>
      </c>
      <c r="V1619" s="785" t="s">
        <v>2855</v>
      </c>
      <c r="W1619" s="785" t="s">
        <v>2808</v>
      </c>
      <c r="X1619" s="785" t="s">
        <v>8018</v>
      </c>
      <c r="Y1619" s="615" t="str">
        <f t="shared" si="25"/>
        <v>Eric Munene</v>
      </c>
      <c r="Z1619" s="785" t="s">
        <v>8019</v>
      </c>
      <c r="AA1619" s="785" t="s">
        <v>4349</v>
      </c>
      <c r="AB1619" s="785" t="s">
        <v>2683</v>
      </c>
      <c r="AC1619" s="785" t="s">
        <v>2606</v>
      </c>
      <c r="AD1619" s="786">
        <v>43717</v>
      </c>
    </row>
    <row r="1620" spans="1:30" ht="15.75">
      <c r="A1620" s="785" t="s">
        <v>4301</v>
      </c>
      <c r="B1620" s="785" t="s">
        <v>16511</v>
      </c>
      <c r="C1620" s="785" t="s">
        <v>4303</v>
      </c>
      <c r="D1620" s="785" t="s">
        <v>2599</v>
      </c>
      <c r="E1620" s="785" t="s">
        <v>16512</v>
      </c>
      <c r="F1620" s="786">
        <v>43698</v>
      </c>
      <c r="G1620" s="785" t="s">
        <v>8108</v>
      </c>
      <c r="H1620" s="786">
        <v>43717</v>
      </c>
      <c r="I1620" s="785" t="s">
        <v>16513</v>
      </c>
      <c r="J1620" s="785" t="s">
        <v>629</v>
      </c>
      <c r="K1620" s="785" t="s">
        <v>2612</v>
      </c>
      <c r="L1620" s="785" t="s">
        <v>16514</v>
      </c>
      <c r="M1620" s="785"/>
      <c r="N1620" s="785"/>
      <c r="O1620" s="785"/>
      <c r="P1620" s="787">
        <v>36.469994999999997</v>
      </c>
      <c r="Q1620" s="787">
        <v>-5.7713E-2</v>
      </c>
      <c r="R1620" s="785" t="s">
        <v>1228</v>
      </c>
      <c r="S1620" s="785" t="s">
        <v>1229</v>
      </c>
      <c r="T1620" s="785" t="s">
        <v>3435</v>
      </c>
      <c r="U1620" s="785" t="s">
        <v>16515</v>
      </c>
      <c r="V1620" s="785" t="s">
        <v>3004</v>
      </c>
      <c r="W1620" s="785" t="s">
        <v>3025</v>
      </c>
      <c r="X1620" s="785" t="s">
        <v>16397</v>
      </c>
      <c r="Y1620" s="615" t="str">
        <f t="shared" si="25"/>
        <v>Kichemu Limited</v>
      </c>
      <c r="Z1620" s="785" t="s">
        <v>16407</v>
      </c>
      <c r="AA1620" s="785" t="s">
        <v>4349</v>
      </c>
      <c r="AB1620" s="785" t="s">
        <v>2683</v>
      </c>
      <c r="AC1620" s="785" t="s">
        <v>2606</v>
      </c>
      <c r="AD1620" s="786">
        <v>43727</v>
      </c>
    </row>
    <row r="1621" spans="1:30" ht="15.75">
      <c r="A1621" s="785" t="s">
        <v>4301</v>
      </c>
      <c r="B1621" s="785" t="s">
        <v>17084</v>
      </c>
      <c r="C1621" s="785" t="s">
        <v>4303</v>
      </c>
      <c r="D1621" s="785" t="s">
        <v>2599</v>
      </c>
      <c r="E1621" s="785" t="s">
        <v>10288</v>
      </c>
      <c r="F1621" s="786">
        <v>43564</v>
      </c>
      <c r="G1621" s="785" t="s">
        <v>8108</v>
      </c>
      <c r="H1621" s="786">
        <v>43717</v>
      </c>
      <c r="I1621" s="785" t="s">
        <v>17085</v>
      </c>
      <c r="J1621" s="785" t="s">
        <v>629</v>
      </c>
      <c r="K1621" s="785" t="s">
        <v>17086</v>
      </c>
      <c r="L1621" s="785" t="s">
        <v>17087</v>
      </c>
      <c r="M1621" s="785"/>
      <c r="N1621" s="785"/>
      <c r="O1621" s="785"/>
      <c r="P1621" s="787">
        <v>35.124642999999999</v>
      </c>
      <c r="Q1621" s="787">
        <v>1.0574969999999999</v>
      </c>
      <c r="R1621" s="785" t="s">
        <v>1189</v>
      </c>
      <c r="S1621" s="785" t="s">
        <v>1494</v>
      </c>
      <c r="T1621" s="785" t="s">
        <v>2920</v>
      </c>
      <c r="U1621" s="785" t="s">
        <v>2978</v>
      </c>
      <c r="V1621" s="785" t="s">
        <v>3004</v>
      </c>
      <c r="W1621" s="785" t="s">
        <v>3116</v>
      </c>
      <c r="X1621" s="785" t="s">
        <v>3116</v>
      </c>
      <c r="Y1621" s="615" t="str">
        <f t="shared" si="25"/>
        <v>Luka Kiprop Maiyo</v>
      </c>
      <c r="Z1621" s="785" t="s">
        <v>17005</v>
      </c>
      <c r="AA1621" s="785" t="s">
        <v>4314</v>
      </c>
      <c r="AB1621" s="785" t="s">
        <v>2605</v>
      </c>
      <c r="AC1621" s="785" t="s">
        <v>2606</v>
      </c>
      <c r="AD1621" s="786">
        <v>43717</v>
      </c>
    </row>
    <row r="1622" spans="1:30" ht="15.75">
      <c r="A1622" s="785" t="s">
        <v>4301</v>
      </c>
      <c r="B1622" s="785" t="s">
        <v>19845</v>
      </c>
      <c r="C1622" s="785" t="s">
        <v>4303</v>
      </c>
      <c r="D1622" s="785" t="s">
        <v>2599</v>
      </c>
      <c r="E1622" s="785" t="s">
        <v>8108</v>
      </c>
      <c r="F1622" s="786">
        <v>43717</v>
      </c>
      <c r="G1622" s="785" t="s">
        <v>8108</v>
      </c>
      <c r="H1622" s="786">
        <v>43717</v>
      </c>
      <c r="I1622" s="785" t="s">
        <v>19846</v>
      </c>
      <c r="J1622" s="785" t="s">
        <v>629</v>
      </c>
      <c r="K1622" s="785" t="s">
        <v>19847</v>
      </c>
      <c r="L1622" s="785" t="s">
        <v>19848</v>
      </c>
      <c r="M1622" s="785"/>
      <c r="N1622" s="785"/>
      <c r="O1622" s="785" t="s">
        <v>19849</v>
      </c>
      <c r="P1622" s="787">
        <v>37.044685000000001</v>
      </c>
      <c r="Q1622" s="787">
        <v>-0.407808</v>
      </c>
      <c r="R1622" s="785" t="s">
        <v>1056</v>
      </c>
      <c r="S1622" s="785" t="s">
        <v>1132</v>
      </c>
      <c r="T1622" s="785" t="s">
        <v>3039</v>
      </c>
      <c r="U1622" s="785" t="s">
        <v>19850</v>
      </c>
      <c r="V1622" s="785" t="s">
        <v>3070</v>
      </c>
      <c r="W1622" s="785" t="s">
        <v>19787</v>
      </c>
      <c r="X1622" s="785" t="s">
        <v>2850</v>
      </c>
      <c r="Y1622" s="615" t="str">
        <f t="shared" si="25"/>
        <v>Peter Mbithi Kiniu</v>
      </c>
      <c r="Z1622" s="785" t="s">
        <v>3557</v>
      </c>
      <c r="AA1622" s="785" t="s">
        <v>4314</v>
      </c>
      <c r="AB1622" s="785" t="s">
        <v>2683</v>
      </c>
      <c r="AC1622" s="785" t="s">
        <v>2606</v>
      </c>
      <c r="AD1622" s="786">
        <v>43726</v>
      </c>
    </row>
    <row r="1623" spans="1:30" ht="15.75">
      <c r="A1623" s="785" t="s">
        <v>4301</v>
      </c>
      <c r="B1623" s="785" t="s">
        <v>24789</v>
      </c>
      <c r="C1623" s="785" t="s">
        <v>4303</v>
      </c>
      <c r="D1623" s="785" t="s">
        <v>2599</v>
      </c>
      <c r="E1623" s="785" t="s">
        <v>8108</v>
      </c>
      <c r="F1623" s="786">
        <v>43717</v>
      </c>
      <c r="G1623" s="785" t="s">
        <v>8108</v>
      </c>
      <c r="H1623" s="786">
        <v>43717</v>
      </c>
      <c r="I1623" s="785" t="s">
        <v>24790</v>
      </c>
      <c r="J1623" s="785" t="s">
        <v>627</v>
      </c>
      <c r="K1623" s="785" t="s">
        <v>24791</v>
      </c>
      <c r="L1623" s="785" t="s">
        <v>24792</v>
      </c>
      <c r="M1623" s="785"/>
      <c r="N1623" s="785"/>
      <c r="O1623" s="785" t="s">
        <v>24793</v>
      </c>
      <c r="P1623" s="787">
        <v>36.172893000000002</v>
      </c>
      <c r="Q1623" s="787">
        <v>-7.9250000000000001E-2</v>
      </c>
      <c r="R1623" s="785" t="s">
        <v>695</v>
      </c>
      <c r="S1623" s="785" t="s">
        <v>2231</v>
      </c>
      <c r="T1623" s="785" t="s">
        <v>3332</v>
      </c>
      <c r="U1623" s="785" t="s">
        <v>2765</v>
      </c>
      <c r="V1623" s="785" t="s">
        <v>2673</v>
      </c>
      <c r="W1623" s="785" t="s">
        <v>2808</v>
      </c>
      <c r="X1623" s="785" t="s">
        <v>24781</v>
      </c>
      <c r="Y1623" s="615" t="str">
        <f t="shared" si="25"/>
        <v>Timothy Murithi</v>
      </c>
      <c r="Z1623" s="785" t="s">
        <v>19530</v>
      </c>
      <c r="AA1623" s="785" t="s">
        <v>4349</v>
      </c>
      <c r="AB1623" s="785" t="s">
        <v>2683</v>
      </c>
      <c r="AC1623" s="785" t="s">
        <v>2606</v>
      </c>
      <c r="AD1623" s="786">
        <v>43717</v>
      </c>
    </row>
    <row r="1624" spans="1:30" ht="15.75">
      <c r="A1624" s="785" t="s">
        <v>4301</v>
      </c>
      <c r="B1624" s="785" t="s">
        <v>27727</v>
      </c>
      <c r="C1624" s="785" t="s">
        <v>4303</v>
      </c>
      <c r="D1624" s="785" t="s">
        <v>2599</v>
      </c>
      <c r="E1624" s="785" t="s">
        <v>12781</v>
      </c>
      <c r="F1624" s="786">
        <v>43697</v>
      </c>
      <c r="G1624" s="785" t="s">
        <v>8108</v>
      </c>
      <c r="H1624" s="786">
        <v>43717</v>
      </c>
      <c r="I1624" s="785" t="s">
        <v>27728</v>
      </c>
      <c r="J1624" s="785" t="s">
        <v>629</v>
      </c>
      <c r="K1624" s="785" t="s">
        <v>27729</v>
      </c>
      <c r="L1624" s="785" t="s">
        <v>27730</v>
      </c>
      <c r="M1624" s="785"/>
      <c r="N1624" s="785"/>
      <c r="O1624" s="785"/>
      <c r="P1624" s="787">
        <v>36.657789999999999</v>
      </c>
      <c r="Q1624" s="787">
        <v>-1.186442</v>
      </c>
      <c r="R1624" s="785" t="s">
        <v>821</v>
      </c>
      <c r="S1624" s="785" t="s">
        <v>1884</v>
      </c>
      <c r="T1624" s="785" t="s">
        <v>2944</v>
      </c>
      <c r="U1624" s="785" t="s">
        <v>3567</v>
      </c>
      <c r="V1624" s="785">
        <v>6</v>
      </c>
      <c r="W1624" s="785" t="s">
        <v>3803</v>
      </c>
      <c r="X1624" s="785"/>
      <c r="Y1624" s="615" t="str">
        <f t="shared" si="25"/>
        <v>Timothy Kabue</v>
      </c>
      <c r="Z1624" s="785" t="s">
        <v>2599</v>
      </c>
      <c r="AA1624" s="785" t="s">
        <v>4314</v>
      </c>
      <c r="AB1624" s="785" t="s">
        <v>2605</v>
      </c>
      <c r="AC1624" s="785" t="s">
        <v>2606</v>
      </c>
      <c r="AD1624" s="786">
        <v>43782</v>
      </c>
    </row>
    <row r="1625" spans="1:30" ht="15.75">
      <c r="A1625" s="785" t="s">
        <v>4301</v>
      </c>
      <c r="B1625" s="785" t="s">
        <v>11960</v>
      </c>
      <c r="C1625" s="785" t="s">
        <v>4303</v>
      </c>
      <c r="D1625" s="785" t="s">
        <v>2599</v>
      </c>
      <c r="E1625" s="785" t="s">
        <v>9803</v>
      </c>
      <c r="F1625" s="786">
        <v>43681</v>
      </c>
      <c r="G1625" s="785" t="s">
        <v>10272</v>
      </c>
      <c r="H1625" s="786">
        <v>43715</v>
      </c>
      <c r="I1625" s="785" t="s">
        <v>11961</v>
      </c>
      <c r="J1625" s="785" t="s">
        <v>629</v>
      </c>
      <c r="K1625" s="785" t="s">
        <v>11962</v>
      </c>
      <c r="L1625" s="785" t="s">
        <v>11963</v>
      </c>
      <c r="M1625" s="785"/>
      <c r="N1625" s="785"/>
      <c r="O1625" s="785"/>
      <c r="P1625" s="787">
        <v>37.122525000000003</v>
      </c>
      <c r="Q1625" s="787">
        <v>-0.29908000000000001</v>
      </c>
      <c r="R1625" s="785" t="s">
        <v>1056</v>
      </c>
      <c r="S1625" s="785" t="s">
        <v>2272</v>
      </c>
      <c r="T1625" s="785" t="s">
        <v>2273</v>
      </c>
      <c r="U1625" s="785" t="s">
        <v>3849</v>
      </c>
      <c r="V1625" s="785">
        <v>8</v>
      </c>
      <c r="W1625" s="785" t="s">
        <v>11964</v>
      </c>
      <c r="X1625" s="785" t="s">
        <v>11964</v>
      </c>
      <c r="Y1625" s="615" t="str">
        <f t="shared" si="25"/>
        <v>James Muchira Mwai</v>
      </c>
      <c r="Z1625" s="785" t="s">
        <v>11965</v>
      </c>
      <c r="AA1625" s="785" t="s">
        <v>4314</v>
      </c>
      <c r="AB1625" s="785" t="s">
        <v>2683</v>
      </c>
      <c r="AC1625" s="785" t="s">
        <v>2606</v>
      </c>
      <c r="AD1625" s="786">
        <v>43726</v>
      </c>
    </row>
    <row r="1626" spans="1:30" ht="15.75">
      <c r="A1626" s="785" t="s">
        <v>4301</v>
      </c>
      <c r="B1626" s="785" t="s">
        <v>19686</v>
      </c>
      <c r="C1626" s="785" t="s">
        <v>4303</v>
      </c>
      <c r="D1626" s="785" t="s">
        <v>2599</v>
      </c>
      <c r="E1626" s="785" t="s">
        <v>4305</v>
      </c>
      <c r="F1626" s="786">
        <v>43680</v>
      </c>
      <c r="G1626" s="785" t="s">
        <v>10272</v>
      </c>
      <c r="H1626" s="786">
        <v>43715</v>
      </c>
      <c r="I1626" s="785" t="s">
        <v>19687</v>
      </c>
      <c r="J1626" s="785" t="s">
        <v>629</v>
      </c>
      <c r="K1626" s="785" t="s">
        <v>19688</v>
      </c>
      <c r="L1626" s="785" t="s">
        <v>19689</v>
      </c>
      <c r="M1626" s="785"/>
      <c r="N1626" s="785"/>
      <c r="O1626" s="785"/>
      <c r="P1626" s="787">
        <v>36.123269999999998</v>
      </c>
      <c r="Q1626" s="787">
        <v>-0.18449499999999999</v>
      </c>
      <c r="R1626" s="785" t="s">
        <v>695</v>
      </c>
      <c r="S1626" s="785" t="s">
        <v>1204</v>
      </c>
      <c r="T1626" s="785" t="s">
        <v>3662</v>
      </c>
      <c r="U1626" s="785" t="s">
        <v>3761</v>
      </c>
      <c r="V1626" s="785" t="s">
        <v>3004</v>
      </c>
      <c r="W1626" s="785" t="s">
        <v>2762</v>
      </c>
      <c r="X1626" s="785" t="s">
        <v>2762</v>
      </c>
      <c r="Y1626" s="615" t="str">
        <f t="shared" si="25"/>
        <v>Peter Kareithi Mwangi</v>
      </c>
      <c r="Z1626" s="785" t="s">
        <v>19631</v>
      </c>
      <c r="AA1626" s="785" t="s">
        <v>4314</v>
      </c>
      <c r="AB1626" s="785" t="s">
        <v>2683</v>
      </c>
      <c r="AC1626" s="785" t="s">
        <v>2606</v>
      </c>
      <c r="AD1626" s="786">
        <v>43779</v>
      </c>
    </row>
    <row r="1627" spans="1:30" ht="15.75">
      <c r="A1627" s="785" t="s">
        <v>4301</v>
      </c>
      <c r="B1627" s="785" t="s">
        <v>13037</v>
      </c>
      <c r="C1627" s="785" t="s">
        <v>4303</v>
      </c>
      <c r="D1627" s="785" t="s">
        <v>2599</v>
      </c>
      <c r="E1627" s="785" t="s">
        <v>12667</v>
      </c>
      <c r="F1627" s="786">
        <v>43713</v>
      </c>
      <c r="G1627" s="785" t="s">
        <v>12667</v>
      </c>
      <c r="H1627" s="786">
        <v>43713</v>
      </c>
      <c r="I1627" s="785" t="s">
        <v>13038</v>
      </c>
      <c r="J1627" s="785" t="s">
        <v>629</v>
      </c>
      <c r="K1627" s="785" t="s">
        <v>13039</v>
      </c>
      <c r="L1627" s="785" t="s">
        <v>13040</v>
      </c>
      <c r="M1627" s="785"/>
      <c r="N1627" s="785"/>
      <c r="O1627" s="785" t="s">
        <v>13041</v>
      </c>
      <c r="P1627" s="787">
        <v>35.724094999999998</v>
      </c>
      <c r="Q1627" s="787">
        <v>-0.24995500000000001</v>
      </c>
      <c r="R1627" s="785" t="s">
        <v>695</v>
      </c>
      <c r="S1627" s="785" t="s">
        <v>2640</v>
      </c>
      <c r="T1627" s="785" t="s">
        <v>2640</v>
      </c>
      <c r="U1627" s="785" t="s">
        <v>13042</v>
      </c>
      <c r="V1627" s="785" t="s">
        <v>3004</v>
      </c>
      <c r="W1627" s="785" t="s">
        <v>2615</v>
      </c>
      <c r="X1627" s="785" t="s">
        <v>12807</v>
      </c>
      <c r="Y1627" s="615" t="str">
        <f t="shared" si="25"/>
        <v>James Nganga  Njoroge</v>
      </c>
      <c r="Z1627" s="785" t="s">
        <v>13036</v>
      </c>
      <c r="AA1627" s="785" t="s">
        <v>5464</v>
      </c>
      <c r="AB1627" s="785" t="s">
        <v>3686</v>
      </c>
      <c r="AC1627" s="785" t="s">
        <v>2617</v>
      </c>
      <c r="AD1627" s="786">
        <v>43733</v>
      </c>
    </row>
    <row r="1628" spans="1:30" ht="15.75">
      <c r="A1628" s="785" t="s">
        <v>4301</v>
      </c>
      <c r="B1628" s="785" t="s">
        <v>13048</v>
      </c>
      <c r="C1628" s="785" t="s">
        <v>4303</v>
      </c>
      <c r="D1628" s="785" t="s">
        <v>2599</v>
      </c>
      <c r="E1628" s="785" t="s">
        <v>12667</v>
      </c>
      <c r="F1628" s="786">
        <v>43713</v>
      </c>
      <c r="G1628" s="785" t="s">
        <v>12667</v>
      </c>
      <c r="H1628" s="786">
        <v>43713</v>
      </c>
      <c r="I1628" s="785" t="s">
        <v>13049</v>
      </c>
      <c r="J1628" s="785" t="s">
        <v>629</v>
      </c>
      <c r="K1628" s="785" t="s">
        <v>13050</v>
      </c>
      <c r="L1628" s="785" t="s">
        <v>13051</v>
      </c>
      <c r="M1628" s="785"/>
      <c r="N1628" s="785"/>
      <c r="O1628" s="785"/>
      <c r="P1628" s="787">
        <v>35.484428000000001</v>
      </c>
      <c r="Q1628" s="787">
        <v>0.56624200000000002</v>
      </c>
      <c r="R1628" s="785" t="s">
        <v>974</v>
      </c>
      <c r="S1628" s="785" t="s">
        <v>975</v>
      </c>
      <c r="T1628" s="785" t="s">
        <v>13052</v>
      </c>
      <c r="U1628" s="785" t="s">
        <v>13053</v>
      </c>
      <c r="V1628" s="785" t="s">
        <v>3004</v>
      </c>
      <c r="W1628" s="785" t="s">
        <v>2615</v>
      </c>
      <c r="X1628" s="785" t="s">
        <v>12807</v>
      </c>
      <c r="Y1628" s="615" t="str">
        <f t="shared" si="25"/>
        <v>James Nganga  Njoroge</v>
      </c>
      <c r="Z1628" s="785" t="s">
        <v>12820</v>
      </c>
      <c r="AA1628" s="785" t="s">
        <v>5464</v>
      </c>
      <c r="AB1628" s="785" t="s">
        <v>3686</v>
      </c>
      <c r="AC1628" s="785" t="s">
        <v>2617</v>
      </c>
      <c r="AD1628" s="786">
        <v>43733</v>
      </c>
    </row>
    <row r="1629" spans="1:30" ht="15.75">
      <c r="A1629" s="785" t="s">
        <v>4301</v>
      </c>
      <c r="B1629" s="785" t="s">
        <v>16516</v>
      </c>
      <c r="C1629" s="785" t="s">
        <v>4303</v>
      </c>
      <c r="D1629" s="785" t="s">
        <v>2599</v>
      </c>
      <c r="E1629" s="785" t="s">
        <v>16517</v>
      </c>
      <c r="F1629" s="786">
        <v>43695</v>
      </c>
      <c r="G1629" s="785" t="s">
        <v>12667</v>
      </c>
      <c r="H1629" s="786">
        <v>43713</v>
      </c>
      <c r="I1629" s="785" t="s">
        <v>16518</v>
      </c>
      <c r="J1629" s="785" t="s">
        <v>629</v>
      </c>
      <c r="K1629" s="785" t="s">
        <v>2612</v>
      </c>
      <c r="L1629" s="785" t="s">
        <v>16519</v>
      </c>
      <c r="M1629" s="785" t="s">
        <v>16520</v>
      </c>
      <c r="N1629" s="785"/>
      <c r="O1629" s="785"/>
      <c r="P1629" s="787">
        <v>36.452423000000003</v>
      </c>
      <c r="Q1629" s="787">
        <v>5.7103000000000001E-2</v>
      </c>
      <c r="R1629" s="785" t="s">
        <v>1228</v>
      </c>
      <c r="S1629" s="785" t="s">
        <v>1229</v>
      </c>
      <c r="T1629" s="785" t="s">
        <v>16416</v>
      </c>
      <c r="U1629" s="785" t="s">
        <v>3866</v>
      </c>
      <c r="V1629" s="785" t="s">
        <v>3004</v>
      </c>
      <c r="W1629" s="785" t="s">
        <v>3025</v>
      </c>
      <c r="X1629" s="785" t="s">
        <v>16397</v>
      </c>
      <c r="Y1629" s="615" t="str">
        <f t="shared" si="25"/>
        <v>Kichemu Limited</v>
      </c>
      <c r="Z1629" s="785" t="s">
        <v>16407</v>
      </c>
      <c r="AA1629" s="785" t="s">
        <v>4349</v>
      </c>
      <c r="AB1629" s="785" t="s">
        <v>2683</v>
      </c>
      <c r="AC1629" s="785" t="s">
        <v>2606</v>
      </c>
      <c r="AD1629" s="786">
        <v>43727</v>
      </c>
    </row>
    <row r="1630" spans="1:30" ht="15.75">
      <c r="A1630" s="785" t="s">
        <v>4301</v>
      </c>
      <c r="B1630" s="785" t="s">
        <v>23603</v>
      </c>
      <c r="C1630" s="785" t="s">
        <v>4303</v>
      </c>
      <c r="D1630" s="785" t="s">
        <v>2599</v>
      </c>
      <c r="E1630" s="785" t="s">
        <v>14026</v>
      </c>
      <c r="F1630" s="786">
        <v>43712</v>
      </c>
      <c r="G1630" s="785" t="s">
        <v>14026</v>
      </c>
      <c r="H1630" s="786">
        <v>43712</v>
      </c>
      <c r="I1630" s="785" t="s">
        <v>23604</v>
      </c>
      <c r="J1630" s="785" t="s">
        <v>627</v>
      </c>
      <c r="K1630" s="785" t="s">
        <v>23605</v>
      </c>
      <c r="L1630" s="785" t="s">
        <v>23606</v>
      </c>
      <c r="M1630" s="785"/>
      <c r="N1630" s="785"/>
      <c r="O1630" s="785"/>
      <c r="P1630" s="787">
        <v>37.048910999999997</v>
      </c>
      <c r="Q1630" s="787">
        <v>-0.52845299999999995</v>
      </c>
      <c r="R1630" s="785" t="s">
        <v>1056</v>
      </c>
      <c r="S1630" s="785" t="s">
        <v>1289</v>
      </c>
      <c r="T1630" s="785" t="s">
        <v>23607</v>
      </c>
      <c r="U1630" s="785" t="s">
        <v>23608</v>
      </c>
      <c r="V1630" s="785" t="s">
        <v>2855</v>
      </c>
      <c r="W1630" s="785" t="s">
        <v>23558</v>
      </c>
      <c r="X1630" s="785" t="s">
        <v>23558</v>
      </c>
      <c r="Y1630" s="615" t="str">
        <f t="shared" si="25"/>
        <v>Simon Kuira</v>
      </c>
      <c r="Z1630" s="785" t="s">
        <v>23559</v>
      </c>
      <c r="AA1630" s="785" t="s">
        <v>4314</v>
      </c>
      <c r="AB1630" s="785" t="s">
        <v>2683</v>
      </c>
      <c r="AC1630" s="785" t="s">
        <v>2606</v>
      </c>
      <c r="AD1630" s="786">
        <v>43714</v>
      </c>
    </row>
    <row r="1631" spans="1:30" ht="15.75">
      <c r="A1631" s="785" t="s">
        <v>4301</v>
      </c>
      <c r="B1631" s="785" t="s">
        <v>23609</v>
      </c>
      <c r="C1631" s="785" t="s">
        <v>4303</v>
      </c>
      <c r="D1631" s="785" t="s">
        <v>2599</v>
      </c>
      <c r="E1631" s="785" t="s">
        <v>14026</v>
      </c>
      <c r="F1631" s="786">
        <v>43712</v>
      </c>
      <c r="G1631" s="785" t="s">
        <v>14026</v>
      </c>
      <c r="H1631" s="786">
        <v>43712</v>
      </c>
      <c r="I1631" s="785" t="s">
        <v>23610</v>
      </c>
      <c r="J1631" s="785" t="s">
        <v>629</v>
      </c>
      <c r="K1631" s="785" t="s">
        <v>23611</v>
      </c>
      <c r="L1631" s="785" t="s">
        <v>23612</v>
      </c>
      <c r="M1631" s="785"/>
      <c r="N1631" s="785"/>
      <c r="O1631" s="785"/>
      <c r="P1631" s="787">
        <v>37.034281</v>
      </c>
      <c r="Q1631" s="787">
        <v>-0.54224000000000006</v>
      </c>
      <c r="R1631" s="785" t="s">
        <v>1056</v>
      </c>
      <c r="S1631" s="785" t="s">
        <v>1289</v>
      </c>
      <c r="T1631" s="785" t="s">
        <v>3350</v>
      </c>
      <c r="U1631" s="785" t="s">
        <v>2830</v>
      </c>
      <c r="V1631" s="785" t="s">
        <v>2855</v>
      </c>
      <c r="W1631" s="785" t="s">
        <v>23558</v>
      </c>
      <c r="X1631" s="785" t="s">
        <v>23558</v>
      </c>
      <c r="Y1631" s="615" t="str">
        <f t="shared" si="25"/>
        <v>Simon Kuira</v>
      </c>
      <c r="Z1631" s="785" t="s">
        <v>23559</v>
      </c>
      <c r="AA1631" s="785" t="s">
        <v>4314</v>
      </c>
      <c r="AB1631" s="785" t="s">
        <v>2683</v>
      </c>
      <c r="AC1631" s="785" t="s">
        <v>2606</v>
      </c>
      <c r="AD1631" s="786">
        <v>43714</v>
      </c>
    </row>
    <row r="1632" spans="1:30" ht="15.75">
      <c r="A1632" s="785" t="s">
        <v>4301</v>
      </c>
      <c r="B1632" s="785" t="s">
        <v>23613</v>
      </c>
      <c r="C1632" s="785" t="s">
        <v>4303</v>
      </c>
      <c r="D1632" s="785" t="s">
        <v>2599</v>
      </c>
      <c r="E1632" s="785" t="s">
        <v>14026</v>
      </c>
      <c r="F1632" s="786">
        <v>43712</v>
      </c>
      <c r="G1632" s="785" t="s">
        <v>14026</v>
      </c>
      <c r="H1632" s="786">
        <v>43712</v>
      </c>
      <c r="I1632" s="785" t="s">
        <v>23614</v>
      </c>
      <c r="J1632" s="785" t="s">
        <v>627</v>
      </c>
      <c r="K1632" s="785" t="s">
        <v>23615</v>
      </c>
      <c r="L1632" s="785" t="s">
        <v>23616</v>
      </c>
      <c r="M1632" s="785"/>
      <c r="N1632" s="785"/>
      <c r="O1632" s="785"/>
      <c r="P1632" s="787">
        <v>37.032725999999997</v>
      </c>
      <c r="Q1632" s="787">
        <v>-0.54389900000000002</v>
      </c>
      <c r="R1632" s="785" t="s">
        <v>1056</v>
      </c>
      <c r="S1632" s="785" t="s">
        <v>1289</v>
      </c>
      <c r="T1632" s="785" t="s">
        <v>3350</v>
      </c>
      <c r="U1632" s="785" t="s">
        <v>2830</v>
      </c>
      <c r="V1632" s="785" t="s">
        <v>2855</v>
      </c>
      <c r="W1632" s="785" t="s">
        <v>23558</v>
      </c>
      <c r="X1632" s="785" t="s">
        <v>23558</v>
      </c>
      <c r="Y1632" s="615" t="str">
        <f t="shared" si="25"/>
        <v>Simon Kuira</v>
      </c>
      <c r="Z1632" s="785" t="s">
        <v>23559</v>
      </c>
      <c r="AA1632" s="785" t="s">
        <v>4314</v>
      </c>
      <c r="AB1632" s="785" t="s">
        <v>2683</v>
      </c>
      <c r="AC1632" s="785" t="s">
        <v>2606</v>
      </c>
      <c r="AD1632" s="786">
        <v>43714</v>
      </c>
    </row>
    <row r="1633" spans="1:30" ht="15.75">
      <c r="A1633" s="785" t="s">
        <v>4301</v>
      </c>
      <c r="B1633" s="785" t="s">
        <v>23617</v>
      </c>
      <c r="C1633" s="785" t="s">
        <v>4303</v>
      </c>
      <c r="D1633" s="785" t="s">
        <v>2599</v>
      </c>
      <c r="E1633" s="785" t="s">
        <v>14026</v>
      </c>
      <c r="F1633" s="786">
        <v>43712</v>
      </c>
      <c r="G1633" s="785" t="s">
        <v>14026</v>
      </c>
      <c r="H1633" s="786">
        <v>43712</v>
      </c>
      <c r="I1633" s="785" t="s">
        <v>23618</v>
      </c>
      <c r="J1633" s="785" t="s">
        <v>627</v>
      </c>
      <c r="K1633" s="785" t="s">
        <v>23619</v>
      </c>
      <c r="L1633" s="785" t="s">
        <v>23620</v>
      </c>
      <c r="M1633" s="785"/>
      <c r="N1633" s="785"/>
      <c r="O1633" s="785"/>
      <c r="P1633" s="787">
        <v>36.997436</v>
      </c>
      <c r="Q1633" s="787">
        <v>-0.55521399999999999</v>
      </c>
      <c r="R1633" s="785" t="s">
        <v>1056</v>
      </c>
      <c r="S1633" s="785" t="s">
        <v>1289</v>
      </c>
      <c r="T1633" s="785" t="s">
        <v>3350</v>
      </c>
      <c r="U1633" s="785" t="s">
        <v>23621</v>
      </c>
      <c r="V1633" s="785" t="s">
        <v>2855</v>
      </c>
      <c r="W1633" s="785" t="s">
        <v>23558</v>
      </c>
      <c r="X1633" s="785" t="s">
        <v>23558</v>
      </c>
      <c r="Y1633" s="615" t="str">
        <f t="shared" si="25"/>
        <v>Simon Kuira</v>
      </c>
      <c r="Z1633" s="785" t="s">
        <v>23559</v>
      </c>
      <c r="AA1633" s="785" t="s">
        <v>4314</v>
      </c>
      <c r="AB1633" s="785" t="s">
        <v>2683</v>
      </c>
      <c r="AC1633" s="785" t="s">
        <v>2606</v>
      </c>
      <c r="AD1633" s="786">
        <v>43714</v>
      </c>
    </row>
    <row r="1634" spans="1:30" ht="15.75">
      <c r="A1634" s="785" t="s">
        <v>4301</v>
      </c>
      <c r="B1634" s="785" t="s">
        <v>23637</v>
      </c>
      <c r="C1634" s="785" t="s">
        <v>4379</v>
      </c>
      <c r="D1634" s="785" t="s">
        <v>2598</v>
      </c>
      <c r="E1634" s="785" t="s">
        <v>14026</v>
      </c>
      <c r="F1634" s="786">
        <v>43712</v>
      </c>
      <c r="G1634" s="785" t="s">
        <v>14026</v>
      </c>
      <c r="H1634" s="786">
        <v>43712</v>
      </c>
      <c r="I1634" s="785" t="s">
        <v>23638</v>
      </c>
      <c r="J1634" s="785" t="s">
        <v>629</v>
      </c>
      <c r="K1634" s="785" t="s">
        <v>23639</v>
      </c>
      <c r="L1634" s="785" t="s">
        <v>23640</v>
      </c>
      <c r="M1634" s="785" t="s">
        <v>23641</v>
      </c>
      <c r="N1634" s="785"/>
      <c r="O1634" s="785"/>
      <c r="P1634" s="787">
        <v>36.997152</v>
      </c>
      <c r="Q1634" s="787">
        <v>-0.55592200000000003</v>
      </c>
      <c r="R1634" s="785" t="s">
        <v>1056</v>
      </c>
      <c r="S1634" s="785" t="s">
        <v>1289</v>
      </c>
      <c r="T1634" s="785" t="s">
        <v>3350</v>
      </c>
      <c r="U1634" s="785" t="s">
        <v>23621</v>
      </c>
      <c r="V1634" s="785" t="s">
        <v>3004</v>
      </c>
      <c r="W1634" s="785" t="s">
        <v>23558</v>
      </c>
      <c r="X1634" s="785" t="s">
        <v>23558</v>
      </c>
      <c r="Y1634" s="615" t="str">
        <f t="shared" si="25"/>
        <v>Simon Kuira</v>
      </c>
      <c r="Z1634" s="785" t="s">
        <v>23559</v>
      </c>
      <c r="AA1634" s="785" t="s">
        <v>4314</v>
      </c>
      <c r="AB1634" s="785" t="s">
        <v>2683</v>
      </c>
      <c r="AC1634" s="785" t="s">
        <v>2606</v>
      </c>
      <c r="AD1634" s="786">
        <v>43714</v>
      </c>
    </row>
    <row r="1635" spans="1:30" ht="15.75">
      <c r="A1635" s="785" t="s">
        <v>4301</v>
      </c>
      <c r="B1635" s="785" t="s">
        <v>23652</v>
      </c>
      <c r="C1635" s="785" t="s">
        <v>4303</v>
      </c>
      <c r="D1635" s="785" t="s">
        <v>2599</v>
      </c>
      <c r="E1635" s="785" t="s">
        <v>17859</v>
      </c>
      <c r="F1635" s="786">
        <v>43705</v>
      </c>
      <c r="G1635" s="785" t="s">
        <v>14026</v>
      </c>
      <c r="H1635" s="786">
        <v>43712</v>
      </c>
      <c r="I1635" s="785" t="s">
        <v>23653</v>
      </c>
      <c r="J1635" s="785" t="s">
        <v>627</v>
      </c>
      <c r="K1635" s="785" t="s">
        <v>23654</v>
      </c>
      <c r="L1635" s="785" t="s">
        <v>23655</v>
      </c>
      <c r="M1635" s="785"/>
      <c r="N1635" s="785"/>
      <c r="O1635" s="785"/>
      <c r="P1635" s="787">
        <v>37.033956000000003</v>
      </c>
      <c r="Q1635" s="787">
        <v>-0.50985999999999998</v>
      </c>
      <c r="R1635" s="785" t="s">
        <v>1056</v>
      </c>
      <c r="S1635" s="785" t="s">
        <v>2131</v>
      </c>
      <c r="T1635" s="785" t="s">
        <v>2131</v>
      </c>
      <c r="U1635" s="785" t="s">
        <v>2905</v>
      </c>
      <c r="V1635" s="785" t="s">
        <v>3070</v>
      </c>
      <c r="W1635" s="785" t="s">
        <v>23558</v>
      </c>
      <c r="X1635" s="785" t="s">
        <v>23558</v>
      </c>
      <c r="Y1635" s="615" t="str">
        <f t="shared" si="25"/>
        <v>Simon Kuira</v>
      </c>
      <c r="Z1635" s="785" t="s">
        <v>23559</v>
      </c>
      <c r="AA1635" s="785" t="s">
        <v>4314</v>
      </c>
      <c r="AB1635" s="785" t="s">
        <v>2683</v>
      </c>
      <c r="AC1635" s="785" t="s">
        <v>2606</v>
      </c>
      <c r="AD1635" s="786">
        <v>43714</v>
      </c>
    </row>
    <row r="1636" spans="1:30" ht="15.75">
      <c r="A1636" s="785" t="s">
        <v>4301</v>
      </c>
      <c r="B1636" s="785" t="s">
        <v>23656</v>
      </c>
      <c r="C1636" s="785" t="s">
        <v>4379</v>
      </c>
      <c r="D1636" s="785" t="s">
        <v>2598</v>
      </c>
      <c r="E1636" s="785" t="s">
        <v>14026</v>
      </c>
      <c r="F1636" s="786">
        <v>43712</v>
      </c>
      <c r="G1636" s="785" t="s">
        <v>14026</v>
      </c>
      <c r="H1636" s="786">
        <v>43712</v>
      </c>
      <c r="I1636" s="785" t="s">
        <v>23657</v>
      </c>
      <c r="J1636" s="785" t="s">
        <v>629</v>
      </c>
      <c r="K1636" s="785" t="s">
        <v>23658</v>
      </c>
      <c r="L1636" s="785" t="s">
        <v>23659</v>
      </c>
      <c r="M1636" s="785"/>
      <c r="N1636" s="785"/>
      <c r="O1636" s="785" t="s">
        <v>23660</v>
      </c>
      <c r="P1636" s="787">
        <v>37.018552</v>
      </c>
      <c r="Q1636" s="787">
        <v>-0.51830100000000001</v>
      </c>
      <c r="R1636" s="785" t="s">
        <v>1056</v>
      </c>
      <c r="S1636" s="785" t="s">
        <v>2131</v>
      </c>
      <c r="T1636" s="785" t="s">
        <v>2131</v>
      </c>
      <c r="U1636" s="785" t="s">
        <v>3659</v>
      </c>
      <c r="V1636" s="785" t="s">
        <v>3070</v>
      </c>
      <c r="W1636" s="785" t="s">
        <v>23558</v>
      </c>
      <c r="X1636" s="785" t="s">
        <v>23558</v>
      </c>
      <c r="Y1636" s="615" t="str">
        <f t="shared" si="25"/>
        <v>Simon Kuira</v>
      </c>
      <c r="Z1636" s="785" t="s">
        <v>23559</v>
      </c>
      <c r="AA1636" s="785" t="s">
        <v>4314</v>
      </c>
      <c r="AB1636" s="785" t="s">
        <v>2683</v>
      </c>
      <c r="AC1636" s="785" t="s">
        <v>2606</v>
      </c>
      <c r="AD1636" s="786">
        <v>43714</v>
      </c>
    </row>
    <row r="1637" spans="1:30" ht="15.75">
      <c r="A1637" s="785" t="s">
        <v>4301</v>
      </c>
      <c r="B1637" s="785" t="s">
        <v>24804</v>
      </c>
      <c r="C1637" s="785" t="s">
        <v>4303</v>
      </c>
      <c r="D1637" s="785" t="s">
        <v>2599</v>
      </c>
      <c r="E1637" s="785" t="s">
        <v>5559</v>
      </c>
      <c r="F1637" s="786">
        <v>43684</v>
      </c>
      <c r="G1637" s="785" t="s">
        <v>14026</v>
      </c>
      <c r="H1637" s="786">
        <v>43712</v>
      </c>
      <c r="I1637" s="785" t="s">
        <v>24805</v>
      </c>
      <c r="J1637" s="785" t="s">
        <v>629</v>
      </c>
      <c r="K1637" s="785" t="s">
        <v>24806</v>
      </c>
      <c r="L1637" s="785" t="s">
        <v>24807</v>
      </c>
      <c r="M1637" s="785"/>
      <c r="N1637" s="785"/>
      <c r="O1637" s="785" t="s">
        <v>24808</v>
      </c>
      <c r="P1637" s="787">
        <v>37.623572000000003</v>
      </c>
      <c r="Q1637" s="787">
        <v>1.4881999999999999E-2</v>
      </c>
      <c r="R1637" s="785" t="s">
        <v>1104</v>
      </c>
      <c r="S1637" s="785" t="s">
        <v>1105</v>
      </c>
      <c r="T1637" s="785" t="s">
        <v>24809</v>
      </c>
      <c r="U1637" s="785" t="s">
        <v>24810</v>
      </c>
      <c r="V1637" s="785">
        <v>6</v>
      </c>
      <c r="W1637" s="785" t="s">
        <v>2808</v>
      </c>
      <c r="X1637" s="785" t="s">
        <v>24781</v>
      </c>
      <c r="Y1637" s="615" t="str">
        <f t="shared" si="25"/>
        <v>Timothy Murithi</v>
      </c>
      <c r="Z1637" s="785" t="s">
        <v>19530</v>
      </c>
      <c r="AA1637" s="785" t="s">
        <v>4349</v>
      </c>
      <c r="AB1637" s="785" t="s">
        <v>2683</v>
      </c>
      <c r="AC1637" s="785" t="s">
        <v>2606</v>
      </c>
      <c r="AD1637" s="786">
        <v>43724</v>
      </c>
    </row>
    <row r="1638" spans="1:30" ht="15.75">
      <c r="A1638" s="785" t="s">
        <v>4301</v>
      </c>
      <c r="B1638" s="785" t="s">
        <v>9593</v>
      </c>
      <c r="C1638" s="785" t="s">
        <v>4303</v>
      </c>
      <c r="D1638" s="785" t="s">
        <v>2599</v>
      </c>
      <c r="E1638" s="785" t="s">
        <v>9594</v>
      </c>
      <c r="F1638" s="786">
        <v>43619</v>
      </c>
      <c r="G1638" s="785" t="s">
        <v>9595</v>
      </c>
      <c r="H1638" s="786">
        <v>43711</v>
      </c>
      <c r="I1638" s="785" t="s">
        <v>9596</v>
      </c>
      <c r="J1638" s="785" t="s">
        <v>627</v>
      </c>
      <c r="K1638" s="785" t="s">
        <v>9597</v>
      </c>
      <c r="L1638" s="785" t="s">
        <v>9598</v>
      </c>
      <c r="M1638" s="785"/>
      <c r="N1638" s="785"/>
      <c r="O1638" s="785"/>
      <c r="P1638" s="787">
        <v>36.567335</v>
      </c>
      <c r="Q1638" s="787">
        <v>-6.1566999999999997E-2</v>
      </c>
      <c r="R1638" s="785" t="s">
        <v>960</v>
      </c>
      <c r="S1638" s="785" t="s">
        <v>961</v>
      </c>
      <c r="T1638" s="785" t="s">
        <v>961</v>
      </c>
      <c r="U1638" s="785" t="s">
        <v>9599</v>
      </c>
      <c r="V1638" s="785">
        <v>8</v>
      </c>
      <c r="W1638" s="785" t="s">
        <v>4053</v>
      </c>
      <c r="X1638" s="785" t="s">
        <v>2626</v>
      </c>
      <c r="Y1638" s="615" t="str">
        <f t="shared" si="25"/>
        <v>Francis Kinyanjui</v>
      </c>
      <c r="Z1638" s="785" t="s">
        <v>2599</v>
      </c>
      <c r="AA1638" s="785" t="s">
        <v>4314</v>
      </c>
      <c r="AB1638" s="785" t="s">
        <v>2683</v>
      </c>
      <c r="AC1638" s="785" t="s">
        <v>2606</v>
      </c>
      <c r="AD1638" s="786">
        <v>43715</v>
      </c>
    </row>
    <row r="1639" spans="1:30" ht="15.75">
      <c r="A1639" s="785" t="s">
        <v>4301</v>
      </c>
      <c r="B1639" s="785" t="s">
        <v>21037</v>
      </c>
      <c r="C1639" s="785" t="s">
        <v>4322</v>
      </c>
      <c r="D1639" s="785" t="s">
        <v>2618</v>
      </c>
      <c r="E1639" s="785" t="s">
        <v>21038</v>
      </c>
      <c r="F1639" s="786">
        <v>43517</v>
      </c>
      <c r="G1639" s="785" t="s">
        <v>9595</v>
      </c>
      <c r="H1639" s="786">
        <v>43711</v>
      </c>
      <c r="I1639" s="785" t="s">
        <v>21039</v>
      </c>
      <c r="J1639" s="785" t="s">
        <v>627</v>
      </c>
      <c r="K1639" s="785" t="s">
        <v>21040</v>
      </c>
      <c r="L1639" s="785" t="s">
        <v>21041</v>
      </c>
      <c r="M1639" s="785"/>
      <c r="N1639" s="785"/>
      <c r="O1639" s="785" t="s">
        <v>21042</v>
      </c>
      <c r="P1639" s="787">
        <v>35.385606000000003</v>
      </c>
      <c r="Q1639" s="787">
        <v>-0.13392999999999999</v>
      </c>
      <c r="R1639" s="785" t="s">
        <v>2053</v>
      </c>
      <c r="S1639" s="785" t="s">
        <v>2715</v>
      </c>
      <c r="T1639" s="785" t="s">
        <v>4310</v>
      </c>
      <c r="U1639" s="785" t="s">
        <v>3196</v>
      </c>
      <c r="V1639" s="785" t="s">
        <v>2603</v>
      </c>
      <c r="W1639" s="785" t="s">
        <v>21029</v>
      </c>
      <c r="X1639" s="785" t="s">
        <v>21029</v>
      </c>
      <c r="Y1639" s="615" t="str">
        <f t="shared" si="25"/>
        <v>Robert Birgen</v>
      </c>
      <c r="Z1639" s="785" t="s">
        <v>21043</v>
      </c>
      <c r="AA1639" s="785" t="s">
        <v>4314</v>
      </c>
      <c r="AB1639" s="785" t="s">
        <v>2683</v>
      </c>
      <c r="AC1639" s="785" t="s">
        <v>2606</v>
      </c>
      <c r="AD1639" s="786">
        <v>43732</v>
      </c>
    </row>
    <row r="1640" spans="1:30" ht="15.75">
      <c r="A1640" s="785" t="s">
        <v>4301</v>
      </c>
      <c r="B1640" s="785" t="s">
        <v>10868</v>
      </c>
      <c r="C1640" s="785" t="s">
        <v>4303</v>
      </c>
      <c r="D1640" s="785" t="s">
        <v>2599</v>
      </c>
      <c r="E1640" s="785" t="s">
        <v>7903</v>
      </c>
      <c r="F1640" s="786">
        <v>43660</v>
      </c>
      <c r="G1640" s="785" t="s">
        <v>10869</v>
      </c>
      <c r="H1640" s="786">
        <v>43710</v>
      </c>
      <c r="I1640" s="785" t="s">
        <v>10870</v>
      </c>
      <c r="J1640" s="785" t="s">
        <v>627</v>
      </c>
      <c r="K1640" s="785" t="s">
        <v>10871</v>
      </c>
      <c r="L1640" s="785" t="s">
        <v>10872</v>
      </c>
      <c r="M1640" s="785"/>
      <c r="N1640" s="785"/>
      <c r="O1640" s="785"/>
      <c r="P1640" s="787">
        <v>37.632407999999998</v>
      </c>
      <c r="Q1640" s="787">
        <v>-0.210732</v>
      </c>
      <c r="R1640" s="785" t="s">
        <v>1266</v>
      </c>
      <c r="S1640" s="785" t="s">
        <v>1267</v>
      </c>
      <c r="T1640" s="785" t="s">
        <v>2636</v>
      </c>
      <c r="U1640" s="785" t="s">
        <v>10873</v>
      </c>
      <c r="V1640" s="785" t="s">
        <v>2855</v>
      </c>
      <c r="W1640" s="785" t="s">
        <v>7672</v>
      </c>
      <c r="X1640" s="785" t="s">
        <v>10814</v>
      </c>
      <c r="Y1640" s="615" t="str">
        <f t="shared" si="25"/>
        <v>Gilbert  Mugendi</v>
      </c>
      <c r="Z1640" s="785" t="s">
        <v>10823</v>
      </c>
      <c r="AA1640" s="785" t="s">
        <v>4314</v>
      </c>
      <c r="AB1640" s="785" t="s">
        <v>2683</v>
      </c>
      <c r="AC1640" s="785" t="s">
        <v>2606</v>
      </c>
      <c r="AD1640" s="786">
        <v>43711</v>
      </c>
    </row>
    <row r="1641" spans="1:30" ht="15.75">
      <c r="A1641" s="785" t="s">
        <v>4301</v>
      </c>
      <c r="B1641" s="785" t="s">
        <v>19641</v>
      </c>
      <c r="C1641" s="785" t="s">
        <v>4303</v>
      </c>
      <c r="D1641" s="785" t="s">
        <v>2599</v>
      </c>
      <c r="E1641" s="785" t="s">
        <v>19642</v>
      </c>
      <c r="F1641" s="786">
        <v>43652</v>
      </c>
      <c r="G1641" s="785" t="s">
        <v>10869</v>
      </c>
      <c r="H1641" s="786">
        <v>43710</v>
      </c>
      <c r="I1641" s="785" t="s">
        <v>19643</v>
      </c>
      <c r="J1641" s="785" t="s">
        <v>627</v>
      </c>
      <c r="K1641" s="785" t="s">
        <v>19644</v>
      </c>
      <c r="L1641" s="785" t="s">
        <v>19645</v>
      </c>
      <c r="M1641" s="785"/>
      <c r="N1641" s="785"/>
      <c r="O1641" s="785"/>
      <c r="P1641" s="787">
        <v>36.177103000000002</v>
      </c>
      <c r="Q1641" s="787">
        <v>-0.17677799999999999</v>
      </c>
      <c r="R1641" s="785" t="s">
        <v>695</v>
      </c>
      <c r="S1641" s="785" t="s">
        <v>1204</v>
      </c>
      <c r="T1641" s="785" t="s">
        <v>1204</v>
      </c>
      <c r="U1641" s="785" t="s">
        <v>3670</v>
      </c>
      <c r="V1641" s="785" t="s">
        <v>2855</v>
      </c>
      <c r="W1641" s="785" t="s">
        <v>2762</v>
      </c>
      <c r="X1641" s="785" t="s">
        <v>2762</v>
      </c>
      <c r="Y1641" s="615" t="str">
        <f t="shared" si="25"/>
        <v>Peter Kareithi Mwangi</v>
      </c>
      <c r="Z1641" s="785" t="s">
        <v>19631</v>
      </c>
      <c r="AA1641" s="785" t="s">
        <v>4314</v>
      </c>
      <c r="AB1641" s="785" t="s">
        <v>2683</v>
      </c>
      <c r="AC1641" s="785" t="s">
        <v>2606</v>
      </c>
      <c r="AD1641" s="786">
        <v>43781</v>
      </c>
    </row>
    <row r="1642" spans="1:30" ht="15.75">
      <c r="A1642" s="785" t="s">
        <v>4301</v>
      </c>
      <c r="B1642" s="785" t="s">
        <v>15995</v>
      </c>
      <c r="C1642" s="785" t="s">
        <v>4303</v>
      </c>
      <c r="D1642" s="785" t="s">
        <v>2599</v>
      </c>
      <c r="E1642" s="785" t="s">
        <v>15097</v>
      </c>
      <c r="F1642" s="786">
        <v>43709</v>
      </c>
      <c r="G1642" s="785" t="s">
        <v>15097</v>
      </c>
      <c r="H1642" s="786">
        <v>43709</v>
      </c>
      <c r="I1642" s="785" t="s">
        <v>15996</v>
      </c>
      <c r="J1642" s="785" t="s">
        <v>629</v>
      </c>
      <c r="K1642" s="785" t="s">
        <v>15997</v>
      </c>
      <c r="L1642" s="785" t="s">
        <v>15998</v>
      </c>
      <c r="M1642" s="785"/>
      <c r="N1642" s="785"/>
      <c r="O1642" s="785" t="s">
        <v>15999</v>
      </c>
      <c r="P1642" s="787">
        <v>34.625186999999997</v>
      </c>
      <c r="Q1642" s="787">
        <v>7.8506999999999993E-2</v>
      </c>
      <c r="R1642" s="785" t="s">
        <v>1700</v>
      </c>
      <c r="S1642" s="785" t="s">
        <v>3769</v>
      </c>
      <c r="T1642" s="785" t="s">
        <v>15930</v>
      </c>
      <c r="U1642" s="785" t="s">
        <v>16000</v>
      </c>
      <c r="V1642" s="785" t="s">
        <v>3070</v>
      </c>
      <c r="W1642" s="785" t="s">
        <v>11009</v>
      </c>
      <c r="X1642" s="785" t="s">
        <v>11009</v>
      </c>
      <c r="Y1642" s="615" t="str">
        <f t="shared" si="25"/>
        <v>Kennedy Amiani Anzeze</v>
      </c>
      <c r="Z1642" s="785" t="s">
        <v>6814</v>
      </c>
      <c r="AA1642" s="785" t="s">
        <v>4349</v>
      </c>
      <c r="AB1642" s="785" t="s">
        <v>2605</v>
      </c>
      <c r="AC1642" s="785" t="s">
        <v>2606</v>
      </c>
      <c r="AD1642" s="786">
        <v>43745</v>
      </c>
    </row>
    <row r="1643" spans="1:30" ht="15.75">
      <c r="A1643" s="785" t="s">
        <v>4301</v>
      </c>
      <c r="B1643" s="785" t="s">
        <v>20439</v>
      </c>
      <c r="C1643" s="785" t="s">
        <v>4303</v>
      </c>
      <c r="D1643" s="785" t="s">
        <v>2599</v>
      </c>
      <c r="E1643" s="785" t="s">
        <v>18740</v>
      </c>
      <c r="F1643" s="786">
        <v>43672</v>
      </c>
      <c r="G1643" s="785" t="s">
        <v>15097</v>
      </c>
      <c r="H1643" s="786">
        <v>43709</v>
      </c>
      <c r="I1643" s="785" t="s">
        <v>20440</v>
      </c>
      <c r="J1643" s="785" t="s">
        <v>629</v>
      </c>
      <c r="K1643" s="785" t="s">
        <v>20441</v>
      </c>
      <c r="L1643" s="785" t="s">
        <v>20442</v>
      </c>
      <c r="M1643" s="785"/>
      <c r="N1643" s="785"/>
      <c r="O1643" s="785"/>
      <c r="P1643" s="787">
        <v>35.229128000000003</v>
      </c>
      <c r="Q1643" s="787">
        <v>-0.59944600000000003</v>
      </c>
      <c r="R1643" s="785" t="s">
        <v>1623</v>
      </c>
      <c r="S1643" s="785" t="s">
        <v>1766</v>
      </c>
      <c r="T1643" s="785" t="s">
        <v>3652</v>
      </c>
      <c r="U1643" s="785" t="s">
        <v>20443</v>
      </c>
      <c r="V1643" s="785" t="s">
        <v>6703</v>
      </c>
      <c r="W1643" s="785" t="s">
        <v>2760</v>
      </c>
      <c r="X1643" s="785" t="s">
        <v>2760</v>
      </c>
      <c r="Y1643" s="615" t="str">
        <f t="shared" si="25"/>
        <v>Philip Kurgat</v>
      </c>
      <c r="Z1643" s="785" t="s">
        <v>20309</v>
      </c>
      <c r="AA1643" s="785" t="s">
        <v>4314</v>
      </c>
      <c r="AB1643" s="785" t="s">
        <v>2683</v>
      </c>
      <c r="AC1643" s="785" t="s">
        <v>2606</v>
      </c>
      <c r="AD1643" s="786">
        <v>43712</v>
      </c>
    </row>
    <row r="1644" spans="1:30" ht="15.75">
      <c r="A1644" s="785" t="s">
        <v>4301</v>
      </c>
      <c r="B1644" s="785" t="s">
        <v>5003</v>
      </c>
      <c r="C1644" s="785" t="s">
        <v>4379</v>
      </c>
      <c r="D1644" s="785" t="s">
        <v>2598</v>
      </c>
      <c r="E1644" s="785" t="s">
        <v>5004</v>
      </c>
      <c r="F1644" s="786">
        <v>43708</v>
      </c>
      <c r="G1644" s="785" t="s">
        <v>5004</v>
      </c>
      <c r="H1644" s="786">
        <v>43708</v>
      </c>
      <c r="I1644" s="785" t="s">
        <v>5005</v>
      </c>
      <c r="J1644" s="785" t="s">
        <v>629</v>
      </c>
      <c r="K1644" s="785" t="s">
        <v>5006</v>
      </c>
      <c r="L1644" s="785" t="s">
        <v>5007</v>
      </c>
      <c r="M1644" s="785"/>
      <c r="N1644" s="785"/>
      <c r="O1644" s="785"/>
      <c r="P1644" s="787">
        <v>37.150312</v>
      </c>
      <c r="Q1644" s="787">
        <v>-1.06917</v>
      </c>
      <c r="R1644" s="785" t="s">
        <v>821</v>
      </c>
      <c r="S1644" s="785" t="s">
        <v>1429</v>
      </c>
      <c r="T1644" s="785" t="s">
        <v>2792</v>
      </c>
      <c r="U1644" s="785" t="s">
        <v>2721</v>
      </c>
      <c r="V1644" s="785">
        <v>6</v>
      </c>
      <c r="W1644" s="785" t="s">
        <v>2693</v>
      </c>
      <c r="X1644" s="785" t="s">
        <v>2786</v>
      </c>
      <c r="Y1644" s="615" t="str">
        <f t="shared" si="25"/>
        <v>Andcol  Enterprises</v>
      </c>
      <c r="Z1644" s="785" t="s">
        <v>5008</v>
      </c>
      <c r="AA1644" s="785" t="s">
        <v>4349</v>
      </c>
      <c r="AB1644" s="785" t="s">
        <v>2605</v>
      </c>
      <c r="AC1644" s="785" t="s">
        <v>2606</v>
      </c>
      <c r="AD1644" s="786">
        <v>43708</v>
      </c>
    </row>
    <row r="1645" spans="1:30" ht="15.75">
      <c r="A1645" s="785" t="s">
        <v>4301</v>
      </c>
      <c r="B1645" s="785" t="s">
        <v>17698</v>
      </c>
      <c r="C1645" s="785" t="s">
        <v>4303</v>
      </c>
      <c r="D1645" s="785" t="s">
        <v>2599</v>
      </c>
      <c r="E1645" s="785" t="s">
        <v>5004</v>
      </c>
      <c r="F1645" s="786">
        <v>43708</v>
      </c>
      <c r="G1645" s="785" t="s">
        <v>5004</v>
      </c>
      <c r="H1645" s="786">
        <v>43708</v>
      </c>
      <c r="I1645" s="785" t="s">
        <v>17699</v>
      </c>
      <c r="J1645" s="785" t="s">
        <v>629</v>
      </c>
      <c r="K1645" s="785" t="s">
        <v>17700</v>
      </c>
      <c r="L1645" s="785" t="s">
        <v>17701</v>
      </c>
      <c r="M1645" s="785"/>
      <c r="N1645" s="785"/>
      <c r="O1645" s="785"/>
      <c r="P1645" s="787">
        <v>37.043776999999999</v>
      </c>
      <c r="Q1645" s="787">
        <v>-1.0373870000000001</v>
      </c>
      <c r="R1645" s="785" t="s">
        <v>821</v>
      </c>
      <c r="S1645" s="785" t="s">
        <v>2701</v>
      </c>
      <c r="T1645" s="785" t="s">
        <v>17702</v>
      </c>
      <c r="U1645" s="785" t="s">
        <v>17702</v>
      </c>
      <c r="V1645" s="785" t="s">
        <v>3070</v>
      </c>
      <c r="W1645" s="785" t="s">
        <v>3535</v>
      </c>
      <c r="X1645" s="785" t="s">
        <v>3535</v>
      </c>
      <c r="Y1645" s="615" t="str">
        <f t="shared" si="25"/>
        <v>Maurice Kinuthia Wangui</v>
      </c>
      <c r="Z1645" s="785" t="s">
        <v>17703</v>
      </c>
      <c r="AA1645" s="785" t="s">
        <v>4314</v>
      </c>
      <c r="AB1645" s="785" t="s">
        <v>2605</v>
      </c>
      <c r="AC1645" s="785" t="s">
        <v>2606</v>
      </c>
      <c r="AD1645" s="786">
        <v>43708</v>
      </c>
    </row>
    <row r="1646" spans="1:30" ht="15.75">
      <c r="A1646" s="785" t="s">
        <v>4301</v>
      </c>
      <c r="B1646" s="785" t="s">
        <v>8713</v>
      </c>
      <c r="C1646" s="785" t="s">
        <v>4303</v>
      </c>
      <c r="D1646" s="785" t="s">
        <v>2599</v>
      </c>
      <c r="E1646" s="785" t="s">
        <v>8714</v>
      </c>
      <c r="F1646" s="786">
        <v>43707</v>
      </c>
      <c r="G1646" s="785" t="s">
        <v>8714</v>
      </c>
      <c r="H1646" s="786">
        <v>43707</v>
      </c>
      <c r="I1646" s="785" t="s">
        <v>8715</v>
      </c>
      <c r="J1646" s="785" t="s">
        <v>629</v>
      </c>
      <c r="K1646" s="785" t="s">
        <v>8716</v>
      </c>
      <c r="L1646" s="785" t="s">
        <v>8717</v>
      </c>
      <c r="M1646" s="785"/>
      <c r="N1646" s="785"/>
      <c r="O1646" s="785" t="s">
        <v>8718</v>
      </c>
      <c r="P1646" s="787">
        <v>37.210445</v>
      </c>
      <c r="Q1646" s="787">
        <v>9.5399999999999999E-2</v>
      </c>
      <c r="R1646" s="785" t="s">
        <v>960</v>
      </c>
      <c r="S1646" s="785" t="s">
        <v>961</v>
      </c>
      <c r="T1646" s="785" t="s">
        <v>8719</v>
      </c>
      <c r="U1646" s="785" t="s">
        <v>8720</v>
      </c>
      <c r="V1646" s="785">
        <v>8</v>
      </c>
      <c r="W1646" s="785" t="s">
        <v>8491</v>
      </c>
      <c r="X1646" s="785" t="s">
        <v>2707</v>
      </c>
      <c r="Y1646" s="615" t="str">
        <f t="shared" si="25"/>
        <v>Fagaden Enterprises</v>
      </c>
      <c r="Z1646" s="785" t="s">
        <v>8492</v>
      </c>
      <c r="AA1646" s="785" t="s">
        <v>5464</v>
      </c>
      <c r="AB1646" s="785" t="s">
        <v>2683</v>
      </c>
      <c r="AC1646" s="785" t="s">
        <v>2606</v>
      </c>
      <c r="AD1646" s="786">
        <v>43707</v>
      </c>
    </row>
    <row r="1647" spans="1:30" ht="15.75">
      <c r="A1647" s="785" t="s">
        <v>4301</v>
      </c>
      <c r="B1647" s="785" t="s">
        <v>15327</v>
      </c>
      <c r="C1647" s="785" t="s">
        <v>4303</v>
      </c>
      <c r="D1647" s="785" t="s">
        <v>2599</v>
      </c>
      <c r="E1647" s="785" t="s">
        <v>7126</v>
      </c>
      <c r="F1647" s="786">
        <v>43565</v>
      </c>
      <c r="G1647" s="785" t="s">
        <v>8714</v>
      </c>
      <c r="H1647" s="786">
        <v>43707</v>
      </c>
      <c r="I1647" s="785" t="s">
        <v>15328</v>
      </c>
      <c r="J1647" s="785" t="s">
        <v>627</v>
      </c>
      <c r="K1647" s="785" t="s">
        <v>15329</v>
      </c>
      <c r="L1647" s="785" t="s">
        <v>15330</v>
      </c>
      <c r="M1647" s="785"/>
      <c r="N1647" s="785"/>
      <c r="O1647" s="785"/>
      <c r="P1647" s="787">
        <v>34.505550999999997</v>
      </c>
      <c r="Q1647" s="787">
        <v>0.79227700000000001</v>
      </c>
      <c r="R1647" s="785" t="s">
        <v>2301</v>
      </c>
      <c r="S1647" s="785" t="s">
        <v>2890</v>
      </c>
      <c r="T1647" s="785" t="s">
        <v>15331</v>
      </c>
      <c r="U1647" s="785" t="s">
        <v>15332</v>
      </c>
      <c r="V1647" s="785" t="s">
        <v>2855</v>
      </c>
      <c r="W1647" s="785" t="s">
        <v>4039</v>
      </c>
      <c r="X1647" s="785" t="s">
        <v>15310</v>
      </c>
      <c r="Y1647" s="615" t="str">
        <f t="shared" si="25"/>
        <v>Julias Odhiambo Mboga</v>
      </c>
      <c r="Z1647" s="785" t="s">
        <v>15333</v>
      </c>
      <c r="AA1647" s="785" t="s">
        <v>4314</v>
      </c>
      <c r="AB1647" s="785" t="s">
        <v>2605</v>
      </c>
      <c r="AC1647" s="785" t="s">
        <v>2606</v>
      </c>
      <c r="AD1647" s="786">
        <v>43809</v>
      </c>
    </row>
    <row r="1648" spans="1:30" ht="15.75">
      <c r="A1648" s="785" t="s">
        <v>4301</v>
      </c>
      <c r="B1648" s="785" t="s">
        <v>19650</v>
      </c>
      <c r="C1648" s="785" t="s">
        <v>4303</v>
      </c>
      <c r="D1648" s="785" t="s">
        <v>2599</v>
      </c>
      <c r="E1648" s="785" t="s">
        <v>4338</v>
      </c>
      <c r="F1648" s="786">
        <v>43626</v>
      </c>
      <c r="G1648" s="785" t="s">
        <v>19651</v>
      </c>
      <c r="H1648" s="786">
        <v>43706</v>
      </c>
      <c r="I1648" s="785" t="s">
        <v>19652</v>
      </c>
      <c r="J1648" s="785" t="s">
        <v>629</v>
      </c>
      <c r="K1648" s="785" t="s">
        <v>19653</v>
      </c>
      <c r="L1648" s="785" t="s">
        <v>19654</v>
      </c>
      <c r="M1648" s="785"/>
      <c r="N1648" s="785"/>
      <c r="O1648" s="785"/>
      <c r="P1648" s="787">
        <v>36.179073000000002</v>
      </c>
      <c r="Q1648" s="787">
        <v>-0.17779800000000001</v>
      </c>
      <c r="R1648" s="785" t="s">
        <v>695</v>
      </c>
      <c r="S1648" s="785" t="s">
        <v>1204</v>
      </c>
      <c r="T1648" s="785" t="s">
        <v>1204</v>
      </c>
      <c r="U1648" s="785" t="s">
        <v>3670</v>
      </c>
      <c r="V1648" s="785" t="s">
        <v>2855</v>
      </c>
      <c r="W1648" s="785" t="s">
        <v>2762</v>
      </c>
      <c r="X1648" s="785" t="s">
        <v>2762</v>
      </c>
      <c r="Y1648" s="615" t="str">
        <f t="shared" si="25"/>
        <v>Peter Kareithi Mwangi</v>
      </c>
      <c r="Z1648" s="785" t="s">
        <v>19631</v>
      </c>
      <c r="AA1648" s="785" t="s">
        <v>4314</v>
      </c>
      <c r="AB1648" s="785" t="s">
        <v>2683</v>
      </c>
      <c r="AC1648" s="785" t="s">
        <v>2606</v>
      </c>
      <c r="AD1648" s="786">
        <v>43781</v>
      </c>
    </row>
    <row r="1649" spans="1:30" ht="15.75">
      <c r="A1649" s="785" t="s">
        <v>4301</v>
      </c>
      <c r="B1649" s="785" t="s">
        <v>17858</v>
      </c>
      <c r="C1649" s="785" t="s">
        <v>4379</v>
      </c>
      <c r="D1649" s="785" t="s">
        <v>2598</v>
      </c>
      <c r="E1649" s="785" t="s">
        <v>16937</v>
      </c>
      <c r="F1649" s="786">
        <v>43686</v>
      </c>
      <c r="G1649" s="785" t="s">
        <v>17859</v>
      </c>
      <c r="H1649" s="786">
        <v>43705</v>
      </c>
      <c r="I1649" s="785" t="s">
        <v>17860</v>
      </c>
      <c r="J1649" s="785" t="s">
        <v>629</v>
      </c>
      <c r="K1649" s="785" t="s">
        <v>2612</v>
      </c>
      <c r="L1649" s="785" t="s">
        <v>17861</v>
      </c>
      <c r="M1649" s="785"/>
      <c r="N1649" s="785"/>
      <c r="O1649" s="785"/>
      <c r="P1649" s="787">
        <v>36.761853000000002</v>
      </c>
      <c r="Q1649" s="787">
        <v>-1.0997600000000001</v>
      </c>
      <c r="R1649" s="785" t="s">
        <v>821</v>
      </c>
      <c r="S1649" s="785" t="s">
        <v>821</v>
      </c>
      <c r="T1649" s="785" t="s">
        <v>871</v>
      </c>
      <c r="U1649" s="785" t="s">
        <v>2614</v>
      </c>
      <c r="V1649" s="785" t="s">
        <v>2603</v>
      </c>
      <c r="W1649" s="785" t="s">
        <v>8491</v>
      </c>
      <c r="X1649" s="785" t="s">
        <v>17856</v>
      </c>
      <c r="Y1649" s="615" t="str">
        <f t="shared" si="25"/>
        <v>Michael Munuve</v>
      </c>
      <c r="Z1649" s="785" t="s">
        <v>17857</v>
      </c>
      <c r="AA1649" s="785" t="s">
        <v>5464</v>
      </c>
      <c r="AB1649" s="785" t="s">
        <v>5504</v>
      </c>
      <c r="AC1649" s="785" t="s">
        <v>2617</v>
      </c>
      <c r="AD1649" s="786">
        <v>43705</v>
      </c>
    </row>
    <row r="1650" spans="1:30" ht="15.75">
      <c r="A1650" s="785" t="s">
        <v>4301</v>
      </c>
      <c r="B1650" s="785" t="s">
        <v>17862</v>
      </c>
      <c r="C1650" s="785" t="s">
        <v>4379</v>
      </c>
      <c r="D1650" s="785" t="s">
        <v>2598</v>
      </c>
      <c r="E1650" s="785" t="s">
        <v>10181</v>
      </c>
      <c r="F1650" s="786">
        <v>43671</v>
      </c>
      <c r="G1650" s="785" t="s">
        <v>17859</v>
      </c>
      <c r="H1650" s="786">
        <v>43705</v>
      </c>
      <c r="I1650" s="785" t="s">
        <v>17863</v>
      </c>
      <c r="J1650" s="785" t="s">
        <v>629</v>
      </c>
      <c r="K1650" s="785" t="s">
        <v>2612</v>
      </c>
      <c r="L1650" s="785" t="s">
        <v>17864</v>
      </c>
      <c r="M1650" s="785"/>
      <c r="N1650" s="785"/>
      <c r="O1650" s="785"/>
      <c r="P1650" s="787">
        <v>36.760187999999999</v>
      </c>
      <c r="Q1650" s="787">
        <v>-1.0984050000000001</v>
      </c>
      <c r="R1650" s="785" t="s">
        <v>821</v>
      </c>
      <c r="S1650" s="785" t="s">
        <v>871</v>
      </c>
      <c r="T1650" s="785" t="s">
        <v>871</v>
      </c>
      <c r="U1650" s="785" t="s">
        <v>2614</v>
      </c>
      <c r="V1650" s="785">
        <v>4</v>
      </c>
      <c r="W1650" s="785" t="s">
        <v>8491</v>
      </c>
      <c r="X1650" s="785" t="s">
        <v>17856</v>
      </c>
      <c r="Y1650" s="615" t="str">
        <f t="shared" si="25"/>
        <v>Michael Munuve</v>
      </c>
      <c r="Z1650" s="785" t="s">
        <v>17857</v>
      </c>
      <c r="AA1650" s="785" t="s">
        <v>5464</v>
      </c>
      <c r="AB1650" s="785" t="s">
        <v>5504</v>
      </c>
      <c r="AC1650" s="785" t="s">
        <v>2617</v>
      </c>
      <c r="AD1650" s="786">
        <v>43705</v>
      </c>
    </row>
    <row r="1651" spans="1:30" ht="15.75">
      <c r="A1651" s="785" t="s">
        <v>4301</v>
      </c>
      <c r="B1651" s="785" t="s">
        <v>23763</v>
      </c>
      <c r="C1651" s="785" t="s">
        <v>4379</v>
      </c>
      <c r="D1651" s="785" t="s">
        <v>2598</v>
      </c>
      <c r="E1651" s="785" t="s">
        <v>18740</v>
      </c>
      <c r="F1651" s="786">
        <v>43672</v>
      </c>
      <c r="G1651" s="785" t="s">
        <v>17859</v>
      </c>
      <c r="H1651" s="786">
        <v>43705</v>
      </c>
      <c r="I1651" s="785" t="s">
        <v>23764</v>
      </c>
      <c r="J1651" s="785" t="s">
        <v>629</v>
      </c>
      <c r="K1651" s="785" t="s">
        <v>2612</v>
      </c>
      <c r="L1651" s="785" t="s">
        <v>23765</v>
      </c>
      <c r="M1651" s="785"/>
      <c r="N1651" s="785"/>
      <c r="O1651" s="785"/>
      <c r="P1651" s="787">
        <v>36.762411999999998</v>
      </c>
      <c r="Q1651" s="787">
        <v>-1.10033</v>
      </c>
      <c r="R1651" s="785" t="s">
        <v>821</v>
      </c>
      <c r="S1651" s="785" t="s">
        <v>871</v>
      </c>
      <c r="T1651" s="785" t="s">
        <v>2613</v>
      </c>
      <c r="U1651" s="785" t="s">
        <v>2614</v>
      </c>
      <c r="V1651" s="785">
        <v>4</v>
      </c>
      <c r="W1651" s="785" t="s">
        <v>8491</v>
      </c>
      <c r="X1651" s="785" t="s">
        <v>23681</v>
      </c>
      <c r="Y1651" s="615" t="str">
        <f t="shared" si="25"/>
        <v>Simon Musali</v>
      </c>
      <c r="Z1651" s="785" t="s">
        <v>23154</v>
      </c>
      <c r="AA1651" s="785" t="s">
        <v>5464</v>
      </c>
      <c r="AB1651" s="785" t="s">
        <v>5504</v>
      </c>
      <c r="AC1651" s="785" t="s">
        <v>2617</v>
      </c>
      <c r="AD1651" s="786">
        <v>43705</v>
      </c>
    </row>
    <row r="1652" spans="1:30" ht="15.75">
      <c r="A1652" s="785" t="s">
        <v>4301</v>
      </c>
      <c r="B1652" s="785" t="s">
        <v>30475</v>
      </c>
      <c r="C1652" s="785" t="s">
        <v>4303</v>
      </c>
      <c r="D1652" s="785" t="s">
        <v>2599</v>
      </c>
      <c r="E1652" s="785" t="s">
        <v>30476</v>
      </c>
      <c r="F1652" s="786">
        <v>43691</v>
      </c>
      <c r="G1652" s="785" t="s">
        <v>17859</v>
      </c>
      <c r="H1652" s="786">
        <v>43705</v>
      </c>
      <c r="I1652" s="785" t="s">
        <v>30477</v>
      </c>
      <c r="J1652" s="785" t="s">
        <v>627</v>
      </c>
      <c r="K1652" s="785" t="s">
        <v>30478</v>
      </c>
      <c r="L1652" s="785" t="s">
        <v>30479</v>
      </c>
      <c r="M1652" s="785"/>
      <c r="N1652" s="785"/>
      <c r="O1652" s="785"/>
      <c r="P1652" s="787">
        <v>36.980392000000002</v>
      </c>
      <c r="Q1652" s="787">
        <v>-0.99482099999999996</v>
      </c>
      <c r="R1652" s="785" t="s">
        <v>821</v>
      </c>
      <c r="S1652" s="785" t="s">
        <v>2120</v>
      </c>
      <c r="T1652" s="785" t="s">
        <v>27849</v>
      </c>
      <c r="U1652" s="785" t="s">
        <v>30480</v>
      </c>
      <c r="V1652" s="785" t="s">
        <v>2855</v>
      </c>
      <c r="W1652" s="785" t="s">
        <v>2689</v>
      </c>
      <c r="X1652" s="785"/>
      <c r="Y1652" s="615" t="str">
        <f t="shared" si="25"/>
        <v>Biotechno &amp; Services</v>
      </c>
      <c r="Z1652" s="785" t="s">
        <v>2599</v>
      </c>
      <c r="AA1652" s="785" t="s">
        <v>4349</v>
      </c>
      <c r="AB1652" s="785" t="s">
        <v>2605</v>
      </c>
      <c r="AC1652" s="785" t="s">
        <v>2606</v>
      </c>
      <c r="AD1652" s="786">
        <v>43748</v>
      </c>
    </row>
    <row r="1653" spans="1:30" ht="15.75">
      <c r="A1653" s="785" t="s">
        <v>4301</v>
      </c>
      <c r="B1653" s="785" t="s">
        <v>19563</v>
      </c>
      <c r="C1653" s="785" t="s">
        <v>4303</v>
      </c>
      <c r="D1653" s="785" t="s">
        <v>2599</v>
      </c>
      <c r="E1653" s="785" t="s">
        <v>13682</v>
      </c>
      <c r="F1653" s="786">
        <v>43704</v>
      </c>
      <c r="G1653" s="785" t="s">
        <v>13682</v>
      </c>
      <c r="H1653" s="786">
        <v>43704</v>
      </c>
      <c r="I1653" s="785" t="s">
        <v>19564</v>
      </c>
      <c r="J1653" s="785" t="s">
        <v>627</v>
      </c>
      <c r="K1653" s="785" t="s">
        <v>2612</v>
      </c>
      <c r="L1653" s="785" t="s">
        <v>19565</v>
      </c>
      <c r="M1653" s="785"/>
      <c r="N1653" s="785"/>
      <c r="O1653" s="785"/>
      <c r="P1653" s="787">
        <v>36.839486000000001</v>
      </c>
      <c r="Q1653" s="787">
        <v>-0.95390699999999995</v>
      </c>
      <c r="R1653" s="785" t="s">
        <v>821</v>
      </c>
      <c r="S1653" s="785" t="s">
        <v>2041</v>
      </c>
      <c r="T1653" s="785" t="s">
        <v>19566</v>
      </c>
      <c r="U1653" s="785" t="s">
        <v>19567</v>
      </c>
      <c r="V1653" s="785" t="s">
        <v>2855</v>
      </c>
      <c r="W1653" s="785" t="s">
        <v>2615</v>
      </c>
      <c r="X1653" s="785" t="s">
        <v>19554</v>
      </c>
      <c r="Y1653" s="615" t="str">
        <f t="shared" si="25"/>
        <v>Peter Githinji</v>
      </c>
      <c r="Z1653" s="785" t="s">
        <v>19555</v>
      </c>
      <c r="AA1653" s="785" t="s">
        <v>5464</v>
      </c>
      <c r="AB1653" s="785" t="s">
        <v>2605</v>
      </c>
      <c r="AC1653" s="785" t="s">
        <v>2606</v>
      </c>
      <c r="AD1653" s="786">
        <v>43704</v>
      </c>
    </row>
    <row r="1654" spans="1:30" ht="15.75">
      <c r="A1654" s="785" t="s">
        <v>4301</v>
      </c>
      <c r="B1654" s="785" t="s">
        <v>23404</v>
      </c>
      <c r="C1654" s="785" t="s">
        <v>4303</v>
      </c>
      <c r="D1654" s="785" t="s">
        <v>2599</v>
      </c>
      <c r="E1654" s="785" t="s">
        <v>19918</v>
      </c>
      <c r="F1654" s="786">
        <v>43673</v>
      </c>
      <c r="G1654" s="785" t="s">
        <v>13682</v>
      </c>
      <c r="H1654" s="786">
        <v>43704</v>
      </c>
      <c r="I1654" s="785" t="s">
        <v>23405</v>
      </c>
      <c r="J1654" s="785" t="s">
        <v>627</v>
      </c>
      <c r="K1654" s="785" t="s">
        <v>2612</v>
      </c>
      <c r="L1654" s="785" t="s">
        <v>23406</v>
      </c>
      <c r="M1654" s="785"/>
      <c r="N1654" s="785"/>
      <c r="O1654" s="785"/>
      <c r="P1654" s="787">
        <v>36.46096</v>
      </c>
      <c r="Q1654" s="787">
        <v>-0.42695</v>
      </c>
      <c r="R1654" s="785" t="s">
        <v>1228</v>
      </c>
      <c r="S1654" s="785" t="s">
        <v>3142</v>
      </c>
      <c r="T1654" s="785" t="s">
        <v>3142</v>
      </c>
      <c r="U1654" s="785" t="s">
        <v>23407</v>
      </c>
      <c r="V1654" s="785" t="s">
        <v>2855</v>
      </c>
      <c r="W1654" s="785" t="s">
        <v>23165</v>
      </c>
      <c r="X1654" s="785" t="s">
        <v>23165</v>
      </c>
      <c r="Y1654" s="615" t="str">
        <f t="shared" si="25"/>
        <v>Simon Kabucho</v>
      </c>
      <c r="Z1654" s="785" t="s">
        <v>23297</v>
      </c>
      <c r="AA1654" s="785" t="s">
        <v>4314</v>
      </c>
      <c r="AB1654" s="785" t="s">
        <v>2683</v>
      </c>
      <c r="AC1654" s="785" t="s">
        <v>2606</v>
      </c>
      <c r="AD1654" s="786">
        <v>43709</v>
      </c>
    </row>
    <row r="1655" spans="1:30" ht="15.75">
      <c r="A1655" s="785" t="s">
        <v>4301</v>
      </c>
      <c r="B1655" s="785" t="s">
        <v>29821</v>
      </c>
      <c r="C1655" s="785" t="s">
        <v>4303</v>
      </c>
      <c r="D1655" s="785" t="s">
        <v>2599</v>
      </c>
      <c r="E1655" s="785" t="s">
        <v>9803</v>
      </c>
      <c r="F1655" s="786">
        <v>43681</v>
      </c>
      <c r="G1655" s="785" t="s">
        <v>13682</v>
      </c>
      <c r="H1655" s="786">
        <v>43704</v>
      </c>
      <c r="I1655" s="785" t="s">
        <v>29822</v>
      </c>
      <c r="J1655" s="785" t="s">
        <v>627</v>
      </c>
      <c r="K1655" s="785" t="s">
        <v>29823</v>
      </c>
      <c r="L1655" s="785" t="s">
        <v>29824</v>
      </c>
      <c r="M1655" s="785"/>
      <c r="N1655" s="785"/>
      <c r="O1655" s="785" t="s">
        <v>29825</v>
      </c>
      <c r="P1655" s="787">
        <v>37.060471</v>
      </c>
      <c r="Q1655" s="787">
        <v>-0.42765900000000001</v>
      </c>
      <c r="R1655" s="785" t="s">
        <v>1056</v>
      </c>
      <c r="S1655" s="785" t="s">
        <v>2893</v>
      </c>
      <c r="T1655" s="785" t="s">
        <v>3617</v>
      </c>
      <c r="U1655" s="785" t="s">
        <v>29826</v>
      </c>
      <c r="V1655" s="785" t="s">
        <v>2855</v>
      </c>
      <c r="W1655" s="785" t="s">
        <v>3511</v>
      </c>
      <c r="X1655" s="785"/>
      <c r="Y1655" s="615" t="str">
        <f t="shared" si="25"/>
        <v>Sakaki Natural Renewable Energy Center</v>
      </c>
      <c r="Z1655" s="785" t="s">
        <v>2599</v>
      </c>
      <c r="AA1655" s="785" t="s">
        <v>4349</v>
      </c>
      <c r="AB1655" s="785" t="s">
        <v>2683</v>
      </c>
      <c r="AC1655" s="785" t="s">
        <v>2606</v>
      </c>
      <c r="AD1655" s="786">
        <v>43743</v>
      </c>
    </row>
    <row r="1656" spans="1:30" ht="15.75">
      <c r="A1656" s="785" t="s">
        <v>4301</v>
      </c>
      <c r="B1656" s="785" t="s">
        <v>9493</v>
      </c>
      <c r="C1656" s="785" t="s">
        <v>4303</v>
      </c>
      <c r="D1656" s="785" t="s">
        <v>2599</v>
      </c>
      <c r="E1656" s="785" t="s">
        <v>4324</v>
      </c>
      <c r="F1656" s="786">
        <v>43661</v>
      </c>
      <c r="G1656" s="785" t="s">
        <v>9494</v>
      </c>
      <c r="H1656" s="786">
        <v>43703</v>
      </c>
      <c r="I1656" s="785" t="s">
        <v>9495</v>
      </c>
      <c r="J1656" s="785" t="s">
        <v>629</v>
      </c>
      <c r="K1656" s="785" t="s">
        <v>2612</v>
      </c>
      <c r="L1656" s="785" t="s">
        <v>9496</v>
      </c>
      <c r="M1656" s="785"/>
      <c r="N1656" s="785"/>
      <c r="O1656" s="785"/>
      <c r="P1656" s="787">
        <v>36.477758999999999</v>
      </c>
      <c r="Q1656" s="787">
        <v>6.3328999999999996E-2</v>
      </c>
      <c r="R1656" s="785" t="s">
        <v>1228</v>
      </c>
      <c r="S1656" s="785" t="s">
        <v>1229</v>
      </c>
      <c r="T1656" s="785" t="s">
        <v>4484</v>
      </c>
      <c r="U1656" s="785" t="s">
        <v>9497</v>
      </c>
      <c r="V1656" s="785" t="s">
        <v>2603</v>
      </c>
      <c r="W1656" s="785" t="s">
        <v>4053</v>
      </c>
      <c r="X1656" s="785" t="s">
        <v>2626</v>
      </c>
      <c r="Y1656" s="615" t="str">
        <f t="shared" si="25"/>
        <v>Francis Kinyanjui</v>
      </c>
      <c r="Z1656" s="785" t="s">
        <v>9485</v>
      </c>
      <c r="AA1656" s="785" t="s">
        <v>4314</v>
      </c>
      <c r="AB1656" s="785" t="s">
        <v>2605</v>
      </c>
      <c r="AC1656" s="785" t="s">
        <v>2606</v>
      </c>
      <c r="AD1656" s="786">
        <v>43714</v>
      </c>
    </row>
    <row r="1657" spans="1:30" ht="15.75">
      <c r="A1657" s="785" t="s">
        <v>4301</v>
      </c>
      <c r="B1657" s="785" t="s">
        <v>12879</v>
      </c>
      <c r="C1657" s="785" t="s">
        <v>4379</v>
      </c>
      <c r="D1657" s="785" t="s">
        <v>4418</v>
      </c>
      <c r="E1657" s="785" t="s">
        <v>9494</v>
      </c>
      <c r="F1657" s="786">
        <v>43703</v>
      </c>
      <c r="G1657" s="785" t="s">
        <v>9494</v>
      </c>
      <c r="H1657" s="786">
        <v>43703</v>
      </c>
      <c r="I1657" s="785" t="s">
        <v>12880</v>
      </c>
      <c r="J1657" s="785" t="s">
        <v>629</v>
      </c>
      <c r="K1657" s="785" t="s">
        <v>12881</v>
      </c>
      <c r="L1657" s="785" t="s">
        <v>12882</v>
      </c>
      <c r="M1657" s="785"/>
      <c r="N1657" s="785"/>
      <c r="O1657" s="785" t="s">
        <v>12883</v>
      </c>
      <c r="P1657" s="787">
        <v>36.774783999999997</v>
      </c>
      <c r="Q1657" s="787">
        <v>-1.05837</v>
      </c>
      <c r="R1657" s="785" t="s">
        <v>821</v>
      </c>
      <c r="S1657" s="785" t="s">
        <v>2041</v>
      </c>
      <c r="T1657" s="785" t="s">
        <v>12884</v>
      </c>
      <c r="U1657" s="785" t="s">
        <v>12885</v>
      </c>
      <c r="V1657" s="785" t="s">
        <v>3004</v>
      </c>
      <c r="W1657" s="785" t="s">
        <v>2615</v>
      </c>
      <c r="X1657" s="785" t="s">
        <v>12807</v>
      </c>
      <c r="Y1657" s="615" t="str">
        <f t="shared" si="25"/>
        <v>James Nganga  Njoroge</v>
      </c>
      <c r="Z1657" s="785" t="s">
        <v>12820</v>
      </c>
      <c r="AA1657" s="785" t="s">
        <v>5464</v>
      </c>
      <c r="AB1657" s="785" t="s">
        <v>3686</v>
      </c>
      <c r="AC1657" s="785" t="s">
        <v>2617</v>
      </c>
      <c r="AD1657" s="786">
        <v>43704</v>
      </c>
    </row>
    <row r="1658" spans="1:30" ht="15.75">
      <c r="A1658" s="785" t="s">
        <v>4301</v>
      </c>
      <c r="B1658" s="785" t="s">
        <v>25827</v>
      </c>
      <c r="C1658" s="785" t="s">
        <v>4303</v>
      </c>
      <c r="D1658" s="785" t="s">
        <v>2599</v>
      </c>
      <c r="E1658" s="785" t="s">
        <v>13777</v>
      </c>
      <c r="F1658" s="786">
        <v>43696</v>
      </c>
      <c r="G1658" s="785" t="s">
        <v>9494</v>
      </c>
      <c r="H1658" s="786">
        <v>43703</v>
      </c>
      <c r="I1658" s="785" t="s">
        <v>25828</v>
      </c>
      <c r="J1658" s="785" t="s">
        <v>627</v>
      </c>
      <c r="K1658" s="785" t="s">
        <v>25829</v>
      </c>
      <c r="L1658" s="785" t="s">
        <v>25830</v>
      </c>
      <c r="M1658" s="785"/>
      <c r="N1658" s="785"/>
      <c r="O1658" s="785" t="s">
        <v>25831</v>
      </c>
      <c r="P1658" s="787">
        <v>35.245783000000003</v>
      </c>
      <c r="Q1658" s="787">
        <v>0.45616600000000002</v>
      </c>
      <c r="R1658" s="785" t="s">
        <v>893</v>
      </c>
      <c r="S1658" s="785" t="s">
        <v>2708</v>
      </c>
      <c r="T1658" s="785" t="s">
        <v>2708</v>
      </c>
      <c r="U1658" s="785" t="s">
        <v>25832</v>
      </c>
      <c r="V1658" s="785" t="s">
        <v>2673</v>
      </c>
      <c r="W1658" s="785" t="s">
        <v>2608</v>
      </c>
      <c r="X1658" s="785" t="s">
        <v>25607</v>
      </c>
      <c r="Y1658" s="615" t="str">
        <f t="shared" si="25"/>
        <v>Zadock</v>
      </c>
      <c r="Z1658" s="785" t="s">
        <v>25608</v>
      </c>
      <c r="AA1658" s="785" t="s">
        <v>5464</v>
      </c>
      <c r="AB1658" s="785" t="s">
        <v>2609</v>
      </c>
      <c r="AC1658" s="785" t="s">
        <v>2610</v>
      </c>
      <c r="AD1658" s="786">
        <v>43719</v>
      </c>
    </row>
    <row r="1659" spans="1:30" ht="15.75">
      <c r="A1659" s="785" t="s">
        <v>4301</v>
      </c>
      <c r="B1659" s="785" t="s">
        <v>30514</v>
      </c>
      <c r="C1659" s="785" t="s">
        <v>4303</v>
      </c>
      <c r="D1659" s="785" t="s">
        <v>2599</v>
      </c>
      <c r="E1659" s="785" t="s">
        <v>5575</v>
      </c>
      <c r="F1659" s="786">
        <v>43666</v>
      </c>
      <c r="G1659" s="785" t="s">
        <v>9494</v>
      </c>
      <c r="H1659" s="786">
        <v>43703</v>
      </c>
      <c r="I1659" s="785" t="s">
        <v>30515</v>
      </c>
      <c r="J1659" s="785" t="s">
        <v>629</v>
      </c>
      <c r="K1659" s="785" t="s">
        <v>30516</v>
      </c>
      <c r="L1659" s="785" t="s">
        <v>30517</v>
      </c>
      <c r="M1659" s="785"/>
      <c r="N1659" s="785"/>
      <c r="O1659" s="785"/>
      <c r="P1659" s="787">
        <v>36.762354999999999</v>
      </c>
      <c r="Q1659" s="787">
        <v>-0.95499900000000004</v>
      </c>
      <c r="R1659" s="785" t="s">
        <v>821</v>
      </c>
      <c r="S1659" s="785" t="s">
        <v>2120</v>
      </c>
      <c r="T1659" s="785" t="s">
        <v>17623</v>
      </c>
      <c r="U1659" s="785" t="s">
        <v>30518</v>
      </c>
      <c r="V1659" s="785" t="s">
        <v>2855</v>
      </c>
      <c r="W1659" s="785" t="s">
        <v>3497</v>
      </c>
      <c r="X1659" s="785"/>
      <c r="Y1659" s="615" t="str">
        <f t="shared" si="25"/>
        <v>Cides Ltd</v>
      </c>
      <c r="Z1659" s="785" t="s">
        <v>2599</v>
      </c>
      <c r="AA1659" s="785" t="s">
        <v>4349</v>
      </c>
      <c r="AB1659" s="785" t="s">
        <v>2605</v>
      </c>
      <c r="AC1659" s="785" t="s">
        <v>2606</v>
      </c>
      <c r="AD1659" s="786">
        <v>43713</v>
      </c>
    </row>
    <row r="1660" spans="1:30" ht="15.75">
      <c r="A1660" s="785" t="s">
        <v>4301</v>
      </c>
      <c r="B1660" s="785" t="s">
        <v>13918</v>
      </c>
      <c r="C1660" s="785" t="s">
        <v>4303</v>
      </c>
      <c r="D1660" s="785" t="s">
        <v>2599</v>
      </c>
      <c r="E1660" s="785" t="s">
        <v>13919</v>
      </c>
      <c r="F1660" s="786">
        <v>43605</v>
      </c>
      <c r="G1660" s="785" t="s">
        <v>7719</v>
      </c>
      <c r="H1660" s="786">
        <v>43702</v>
      </c>
      <c r="I1660" s="785" t="s">
        <v>13920</v>
      </c>
      <c r="J1660" s="785" t="s">
        <v>627</v>
      </c>
      <c r="K1660" s="785" t="s">
        <v>13921</v>
      </c>
      <c r="L1660" s="785" t="s">
        <v>13922</v>
      </c>
      <c r="M1660" s="785"/>
      <c r="N1660" s="785"/>
      <c r="O1660" s="785"/>
      <c r="P1660" s="787">
        <v>35.282685000000001</v>
      </c>
      <c r="Q1660" s="787">
        <v>6.5242999999999995E-2</v>
      </c>
      <c r="R1660" s="785" t="s">
        <v>916</v>
      </c>
      <c r="S1660" s="785" t="s">
        <v>3061</v>
      </c>
      <c r="T1660" s="785" t="s">
        <v>4691</v>
      </c>
      <c r="U1660" s="785" t="s">
        <v>4692</v>
      </c>
      <c r="V1660" s="785" t="s">
        <v>2603</v>
      </c>
      <c r="W1660" s="785" t="s">
        <v>4693</v>
      </c>
      <c r="X1660" s="785" t="s">
        <v>4693</v>
      </c>
      <c r="Y1660" s="615" t="str">
        <f t="shared" si="25"/>
        <v>John Bett</v>
      </c>
      <c r="Z1660" s="785" t="s">
        <v>13863</v>
      </c>
      <c r="AA1660" s="785" t="s">
        <v>4314</v>
      </c>
      <c r="AB1660" s="785" t="s">
        <v>2683</v>
      </c>
      <c r="AC1660" s="785" t="s">
        <v>2606</v>
      </c>
      <c r="AD1660" s="786">
        <v>43702</v>
      </c>
    </row>
    <row r="1661" spans="1:30" ht="15.75">
      <c r="A1661" s="785" t="s">
        <v>4301</v>
      </c>
      <c r="B1661" s="785" t="s">
        <v>25407</v>
      </c>
      <c r="C1661" s="785" t="s">
        <v>4303</v>
      </c>
      <c r="D1661" s="785" t="s">
        <v>2599</v>
      </c>
      <c r="E1661" s="785" t="s">
        <v>4316</v>
      </c>
      <c r="F1661" s="786">
        <v>43487</v>
      </c>
      <c r="G1661" s="785" t="s">
        <v>25408</v>
      </c>
      <c r="H1661" s="786">
        <v>43701</v>
      </c>
      <c r="I1661" s="785" t="s">
        <v>25409</v>
      </c>
      <c r="J1661" s="785" t="s">
        <v>627</v>
      </c>
      <c r="K1661" s="785" t="s">
        <v>25410</v>
      </c>
      <c r="L1661" s="785" t="s">
        <v>25411</v>
      </c>
      <c r="M1661" s="785"/>
      <c r="N1661" s="785"/>
      <c r="O1661" s="785"/>
      <c r="P1661" s="787">
        <v>35.386812999999997</v>
      </c>
      <c r="Q1661" s="787">
        <v>-0.10095</v>
      </c>
      <c r="R1661" s="785" t="s">
        <v>2053</v>
      </c>
      <c r="S1661" s="785" t="s">
        <v>2715</v>
      </c>
      <c r="T1661" s="785" t="s">
        <v>4310</v>
      </c>
      <c r="U1661" s="785" t="s">
        <v>3274</v>
      </c>
      <c r="V1661" s="785" t="s">
        <v>2603</v>
      </c>
      <c r="W1661" s="785" t="s">
        <v>2717</v>
      </c>
      <c r="X1661" s="785" t="s">
        <v>2717</v>
      </c>
      <c r="Y1661" s="615" t="str">
        <f t="shared" si="25"/>
        <v>Wesley Kipyegon</v>
      </c>
      <c r="Z1661" s="785" t="s">
        <v>25388</v>
      </c>
      <c r="AA1661" s="785" t="s">
        <v>4314</v>
      </c>
      <c r="AB1661" s="785" t="s">
        <v>2683</v>
      </c>
      <c r="AC1661" s="785" t="s">
        <v>2606</v>
      </c>
      <c r="AD1661" s="786">
        <v>43732</v>
      </c>
    </row>
    <row r="1662" spans="1:30" ht="15.75">
      <c r="A1662" s="785" t="s">
        <v>4301</v>
      </c>
      <c r="B1662" s="785" t="s">
        <v>26468</v>
      </c>
      <c r="C1662" s="785" t="s">
        <v>4303</v>
      </c>
      <c r="D1662" s="785" t="s">
        <v>2599</v>
      </c>
      <c r="E1662" s="785" t="s">
        <v>9590</v>
      </c>
      <c r="F1662" s="786">
        <v>43553</v>
      </c>
      <c r="G1662" s="785" t="s">
        <v>25408</v>
      </c>
      <c r="H1662" s="786">
        <v>43701</v>
      </c>
      <c r="I1662" s="785" t="s">
        <v>26469</v>
      </c>
      <c r="J1662" s="785" t="s">
        <v>627</v>
      </c>
      <c r="K1662" s="785" t="s">
        <v>26470</v>
      </c>
      <c r="L1662" s="785" t="s">
        <v>26471</v>
      </c>
      <c r="M1662" s="785"/>
      <c r="N1662" s="785"/>
      <c r="O1662" s="785"/>
      <c r="P1662" s="787">
        <v>35.383699</v>
      </c>
      <c r="Q1662" s="787">
        <v>-0.112209</v>
      </c>
      <c r="R1662" s="785" t="s">
        <v>2053</v>
      </c>
      <c r="S1662" s="785" t="s">
        <v>2715</v>
      </c>
      <c r="T1662" s="785" t="s">
        <v>4310</v>
      </c>
      <c r="U1662" s="785" t="s">
        <v>3197</v>
      </c>
      <c r="V1662" s="785" t="s">
        <v>2603</v>
      </c>
      <c r="W1662" s="785" t="s">
        <v>5579</v>
      </c>
      <c r="X1662" s="785"/>
      <c r="Y1662" s="615" t="str">
        <f t="shared" si="25"/>
        <v>Benjamin Cheruiyot</v>
      </c>
      <c r="Z1662" s="785" t="s">
        <v>2599</v>
      </c>
      <c r="AA1662" s="785" t="s">
        <v>4314</v>
      </c>
      <c r="AB1662" s="785" t="s">
        <v>2683</v>
      </c>
      <c r="AC1662" s="785" t="s">
        <v>2606</v>
      </c>
      <c r="AD1662" s="786">
        <v>43704</v>
      </c>
    </row>
    <row r="1663" spans="1:30" ht="15.75">
      <c r="A1663" s="785" t="s">
        <v>4301</v>
      </c>
      <c r="B1663" s="785" t="s">
        <v>27758</v>
      </c>
      <c r="C1663" s="785" t="s">
        <v>4303</v>
      </c>
      <c r="D1663" s="785" t="s">
        <v>2599</v>
      </c>
      <c r="E1663" s="785" t="s">
        <v>7646</v>
      </c>
      <c r="F1663" s="786">
        <v>43567</v>
      </c>
      <c r="G1663" s="785" t="s">
        <v>26177</v>
      </c>
      <c r="H1663" s="786">
        <v>43700</v>
      </c>
      <c r="I1663" s="785" t="s">
        <v>27759</v>
      </c>
      <c r="J1663" s="785" t="s">
        <v>629</v>
      </c>
      <c r="K1663" s="785" t="s">
        <v>2612</v>
      </c>
      <c r="L1663" s="785" t="s">
        <v>27760</v>
      </c>
      <c r="M1663" s="785"/>
      <c r="N1663" s="785"/>
      <c r="O1663" s="785"/>
      <c r="P1663" s="787">
        <v>36.922972000000001</v>
      </c>
      <c r="Q1663" s="787">
        <v>-0.86979700000000004</v>
      </c>
      <c r="R1663" s="785" t="s">
        <v>1030</v>
      </c>
      <c r="S1663" s="785" t="s">
        <v>1795</v>
      </c>
      <c r="T1663" s="785" t="s">
        <v>27761</v>
      </c>
      <c r="U1663" s="785" t="s">
        <v>3613</v>
      </c>
      <c r="V1663" s="785" t="s">
        <v>2673</v>
      </c>
      <c r="W1663" s="785" t="s">
        <v>2939</v>
      </c>
      <c r="X1663" s="785"/>
      <c r="Y1663" s="615" t="str">
        <f t="shared" si="25"/>
        <v>Nixon Kariuki Gaichuru</v>
      </c>
      <c r="Z1663" s="785" t="s">
        <v>2599</v>
      </c>
      <c r="AA1663" s="785" t="s">
        <v>4314</v>
      </c>
      <c r="AB1663" s="785" t="s">
        <v>2605</v>
      </c>
      <c r="AC1663" s="785" t="s">
        <v>2606</v>
      </c>
      <c r="AD1663" s="786">
        <v>43748</v>
      </c>
    </row>
    <row r="1664" spans="1:30" ht="15.75">
      <c r="A1664" s="785" t="s">
        <v>4301</v>
      </c>
      <c r="B1664" s="785" t="s">
        <v>19736</v>
      </c>
      <c r="C1664" s="785" t="s">
        <v>4303</v>
      </c>
      <c r="D1664" s="785" t="s">
        <v>2599</v>
      </c>
      <c r="E1664" s="785" t="s">
        <v>4924</v>
      </c>
      <c r="F1664" s="786">
        <v>43668</v>
      </c>
      <c r="G1664" s="785" t="s">
        <v>19737</v>
      </c>
      <c r="H1664" s="786">
        <v>43699</v>
      </c>
      <c r="I1664" s="785" t="s">
        <v>19738</v>
      </c>
      <c r="J1664" s="785" t="s">
        <v>629</v>
      </c>
      <c r="K1664" s="785" t="s">
        <v>2612</v>
      </c>
      <c r="L1664" s="785" t="s">
        <v>19739</v>
      </c>
      <c r="M1664" s="785"/>
      <c r="N1664" s="785"/>
      <c r="O1664" s="785"/>
      <c r="P1664" s="787">
        <v>37.469172999999998</v>
      </c>
      <c r="Q1664" s="787">
        <v>-0.47521000000000002</v>
      </c>
      <c r="R1664" s="785" t="s">
        <v>1089</v>
      </c>
      <c r="S1664" s="785" t="s">
        <v>1164</v>
      </c>
      <c r="T1664" s="785" t="s">
        <v>3209</v>
      </c>
      <c r="U1664" s="785" t="s">
        <v>3530</v>
      </c>
      <c r="V1664" s="785">
        <v>8</v>
      </c>
      <c r="W1664" s="785" t="s">
        <v>3324</v>
      </c>
      <c r="X1664" s="785" t="s">
        <v>3324</v>
      </c>
      <c r="Y1664" s="615" t="str">
        <f t="shared" si="25"/>
        <v>Peter Kivuti</v>
      </c>
      <c r="Z1664" s="785" t="s">
        <v>2599</v>
      </c>
      <c r="AA1664" s="785" t="s">
        <v>4314</v>
      </c>
      <c r="AB1664" s="785" t="s">
        <v>2605</v>
      </c>
      <c r="AC1664" s="785" t="s">
        <v>2606</v>
      </c>
      <c r="AD1664" s="786">
        <v>43704</v>
      </c>
    </row>
    <row r="1665" spans="1:30" ht="15.75">
      <c r="A1665" s="785" t="s">
        <v>4301</v>
      </c>
      <c r="B1665" s="785" t="s">
        <v>25889</v>
      </c>
      <c r="C1665" s="785" t="s">
        <v>4303</v>
      </c>
      <c r="D1665" s="785" t="s">
        <v>2599</v>
      </c>
      <c r="E1665" s="785" t="s">
        <v>7904</v>
      </c>
      <c r="F1665" s="786">
        <v>43685</v>
      </c>
      <c r="G1665" s="785" t="s">
        <v>19737</v>
      </c>
      <c r="H1665" s="786">
        <v>43699</v>
      </c>
      <c r="I1665" s="785" t="s">
        <v>25890</v>
      </c>
      <c r="J1665" s="785" t="s">
        <v>629</v>
      </c>
      <c r="K1665" s="785" t="s">
        <v>25891</v>
      </c>
      <c r="L1665" s="785" t="s">
        <v>25892</v>
      </c>
      <c r="M1665" s="785"/>
      <c r="N1665" s="785"/>
      <c r="O1665" s="785" t="s">
        <v>25893</v>
      </c>
      <c r="P1665" s="787">
        <v>34.398113000000002</v>
      </c>
      <c r="Q1665" s="787">
        <v>-0.79449700000000001</v>
      </c>
      <c r="R1665" s="785" t="s">
        <v>3507</v>
      </c>
      <c r="S1665" s="785" t="s">
        <v>8530</v>
      </c>
      <c r="T1665" s="785" t="s">
        <v>25894</v>
      </c>
      <c r="U1665" s="785" t="s">
        <v>25895</v>
      </c>
      <c r="V1665" s="785" t="s">
        <v>6015</v>
      </c>
      <c r="W1665" s="785" t="s">
        <v>2608</v>
      </c>
      <c r="X1665" s="785" t="s">
        <v>25607</v>
      </c>
      <c r="Y1665" s="615" t="str">
        <f t="shared" si="25"/>
        <v>Zadock</v>
      </c>
      <c r="Z1665" s="785" t="s">
        <v>25608</v>
      </c>
      <c r="AA1665" s="785" t="s">
        <v>5464</v>
      </c>
      <c r="AB1665" s="785" t="s">
        <v>2609</v>
      </c>
      <c r="AC1665" s="785" t="s">
        <v>2610</v>
      </c>
      <c r="AD1665" s="786">
        <v>43719</v>
      </c>
    </row>
    <row r="1666" spans="1:30" ht="15.75">
      <c r="A1666" s="785" t="s">
        <v>4301</v>
      </c>
      <c r="B1666" s="785" t="s">
        <v>18729</v>
      </c>
      <c r="C1666" s="785" t="s">
        <v>4303</v>
      </c>
      <c r="D1666" s="785" t="s">
        <v>2599</v>
      </c>
      <c r="E1666" s="785" t="s">
        <v>11721</v>
      </c>
      <c r="F1666" s="786">
        <v>43637</v>
      </c>
      <c r="G1666" s="785" t="s">
        <v>16512</v>
      </c>
      <c r="H1666" s="786">
        <v>43698</v>
      </c>
      <c r="I1666" s="785" t="s">
        <v>18730</v>
      </c>
      <c r="J1666" s="785" t="s">
        <v>629</v>
      </c>
      <c r="K1666" s="785" t="s">
        <v>2612</v>
      </c>
      <c r="L1666" s="785" t="s">
        <v>18731</v>
      </c>
      <c r="M1666" s="785"/>
      <c r="N1666" s="785"/>
      <c r="O1666" s="785"/>
      <c r="P1666" s="787">
        <v>37.228288999999997</v>
      </c>
      <c r="Q1666" s="787">
        <v>-0.55464800000000003</v>
      </c>
      <c r="R1666" s="785" t="s">
        <v>1961</v>
      </c>
      <c r="S1666" s="785" t="s">
        <v>2864</v>
      </c>
      <c r="T1666" s="785" t="s">
        <v>2740</v>
      </c>
      <c r="U1666" s="785" t="s">
        <v>18732</v>
      </c>
      <c r="V1666" s="785">
        <v>6</v>
      </c>
      <c r="W1666" s="785" t="s">
        <v>2674</v>
      </c>
      <c r="X1666" s="785" t="s">
        <v>2741</v>
      </c>
      <c r="Y1666" s="615" t="str">
        <f t="shared" ref="Y1666:Y1729" si="26">IF(X1666="",W1666,X1666)</f>
        <v>Nicholas Gichura Kimenyi</v>
      </c>
      <c r="Z1666" s="785" t="s">
        <v>2599</v>
      </c>
      <c r="AA1666" s="785" t="s">
        <v>4314</v>
      </c>
      <c r="AB1666" s="785" t="s">
        <v>2683</v>
      </c>
      <c r="AC1666" s="785" t="s">
        <v>2606</v>
      </c>
      <c r="AD1666" s="786">
        <v>43699</v>
      </c>
    </row>
    <row r="1667" spans="1:30" ht="15.75">
      <c r="A1667" s="785" t="s">
        <v>4301</v>
      </c>
      <c r="B1667" s="785" t="s">
        <v>18733</v>
      </c>
      <c r="C1667" s="785" t="s">
        <v>4303</v>
      </c>
      <c r="D1667" s="785" t="s">
        <v>2599</v>
      </c>
      <c r="E1667" s="785" t="s">
        <v>11721</v>
      </c>
      <c r="F1667" s="786">
        <v>43637</v>
      </c>
      <c r="G1667" s="785" t="s">
        <v>16512</v>
      </c>
      <c r="H1667" s="786">
        <v>43698</v>
      </c>
      <c r="I1667" s="785" t="s">
        <v>18734</v>
      </c>
      <c r="J1667" s="785" t="s">
        <v>629</v>
      </c>
      <c r="K1667" s="785" t="s">
        <v>18735</v>
      </c>
      <c r="L1667" s="785" t="s">
        <v>18736</v>
      </c>
      <c r="M1667" s="785"/>
      <c r="N1667" s="785"/>
      <c r="O1667" s="785" t="s">
        <v>18737</v>
      </c>
      <c r="P1667" s="787">
        <v>37.236545999999997</v>
      </c>
      <c r="Q1667" s="787">
        <v>-0.57391199999999998</v>
      </c>
      <c r="R1667" s="785" t="s">
        <v>1961</v>
      </c>
      <c r="S1667" s="785" t="s">
        <v>2864</v>
      </c>
      <c r="T1667" s="785" t="s">
        <v>18728</v>
      </c>
      <c r="U1667" s="785" t="s">
        <v>18738</v>
      </c>
      <c r="V1667" s="785">
        <v>6</v>
      </c>
      <c r="W1667" s="785" t="s">
        <v>2674</v>
      </c>
      <c r="X1667" s="785" t="s">
        <v>2741</v>
      </c>
      <c r="Y1667" s="615" t="str">
        <f t="shared" si="26"/>
        <v>Nicholas Gichura Kimenyi</v>
      </c>
      <c r="Z1667" s="785" t="s">
        <v>2599</v>
      </c>
      <c r="AA1667" s="785" t="s">
        <v>4314</v>
      </c>
      <c r="AB1667" s="785" t="s">
        <v>2683</v>
      </c>
      <c r="AC1667" s="785" t="s">
        <v>2606</v>
      </c>
      <c r="AD1667" s="786">
        <v>43699</v>
      </c>
    </row>
    <row r="1668" spans="1:30" ht="15.75">
      <c r="A1668" s="785" t="s">
        <v>4301</v>
      </c>
      <c r="B1668" s="785" t="s">
        <v>24080</v>
      </c>
      <c r="C1668" s="785" t="s">
        <v>4303</v>
      </c>
      <c r="D1668" s="785" t="s">
        <v>2599</v>
      </c>
      <c r="E1668" s="785" t="s">
        <v>11721</v>
      </c>
      <c r="F1668" s="786">
        <v>43637</v>
      </c>
      <c r="G1668" s="785" t="s">
        <v>16512</v>
      </c>
      <c r="H1668" s="786">
        <v>43698</v>
      </c>
      <c r="I1668" s="785" t="s">
        <v>24081</v>
      </c>
      <c r="J1668" s="785" t="s">
        <v>627</v>
      </c>
      <c r="K1668" s="785" t="s">
        <v>24082</v>
      </c>
      <c r="L1668" s="785" t="s">
        <v>24083</v>
      </c>
      <c r="M1668" s="785"/>
      <c r="N1668" s="785"/>
      <c r="O1668" s="785"/>
      <c r="P1668" s="787">
        <v>38.563043</v>
      </c>
      <c r="Q1668" s="787">
        <v>-3.392792</v>
      </c>
      <c r="R1668" s="785" t="s">
        <v>766</v>
      </c>
      <c r="S1668" s="785" t="s">
        <v>2745</v>
      </c>
      <c r="T1668" s="785" t="s">
        <v>24084</v>
      </c>
      <c r="U1668" s="785" t="s">
        <v>24085</v>
      </c>
      <c r="V1668" s="785" t="s">
        <v>2673</v>
      </c>
      <c r="W1668" s="785" t="s">
        <v>2746</v>
      </c>
      <c r="X1668" s="785" t="s">
        <v>2746</v>
      </c>
      <c r="Y1668" s="615" t="str">
        <f t="shared" si="26"/>
        <v>Stephen Nyange</v>
      </c>
      <c r="Z1668" s="785" t="s">
        <v>3970</v>
      </c>
      <c r="AA1668" s="785" t="s">
        <v>4314</v>
      </c>
      <c r="AB1668" s="785" t="s">
        <v>2605</v>
      </c>
      <c r="AC1668" s="785" t="s">
        <v>2606</v>
      </c>
      <c r="AD1668" s="786">
        <v>43699</v>
      </c>
    </row>
    <row r="1669" spans="1:30" ht="15.75">
      <c r="A1669" s="785" t="s">
        <v>4301</v>
      </c>
      <c r="B1669" s="785" t="s">
        <v>24112</v>
      </c>
      <c r="C1669" s="785" t="s">
        <v>4303</v>
      </c>
      <c r="D1669" s="785" t="s">
        <v>2599</v>
      </c>
      <c r="E1669" s="785" t="s">
        <v>13919</v>
      </c>
      <c r="F1669" s="786">
        <v>43605</v>
      </c>
      <c r="G1669" s="785" t="s">
        <v>16512</v>
      </c>
      <c r="H1669" s="786">
        <v>43698</v>
      </c>
      <c r="I1669" s="785" t="s">
        <v>24113</v>
      </c>
      <c r="J1669" s="785" t="s">
        <v>629</v>
      </c>
      <c r="K1669" s="785" t="s">
        <v>24114</v>
      </c>
      <c r="L1669" s="785" t="s">
        <v>24115</v>
      </c>
      <c r="M1669" s="785"/>
      <c r="N1669" s="785"/>
      <c r="O1669" s="785"/>
      <c r="P1669" s="787">
        <v>38.318243000000002</v>
      </c>
      <c r="Q1669" s="787">
        <v>-3.4944600000000001</v>
      </c>
      <c r="R1669" s="785" t="s">
        <v>766</v>
      </c>
      <c r="S1669" s="785" t="s">
        <v>2745</v>
      </c>
      <c r="T1669" s="785" t="s">
        <v>20679</v>
      </c>
      <c r="U1669" s="785" t="s">
        <v>3555</v>
      </c>
      <c r="V1669" s="785" t="s">
        <v>2855</v>
      </c>
      <c r="W1669" s="785" t="s">
        <v>2746</v>
      </c>
      <c r="X1669" s="785" t="s">
        <v>2746</v>
      </c>
      <c r="Y1669" s="615" t="str">
        <f t="shared" si="26"/>
        <v>Stephen Nyange</v>
      </c>
      <c r="Z1669" s="785" t="s">
        <v>24116</v>
      </c>
      <c r="AA1669" s="785" t="s">
        <v>4314</v>
      </c>
      <c r="AB1669" s="785" t="s">
        <v>2605</v>
      </c>
      <c r="AC1669" s="785" t="s">
        <v>2606</v>
      </c>
      <c r="AD1669" s="786">
        <v>43699</v>
      </c>
    </row>
    <row r="1670" spans="1:30" ht="15.75">
      <c r="A1670" s="785" t="s">
        <v>4301</v>
      </c>
      <c r="B1670" s="785" t="s">
        <v>30525</v>
      </c>
      <c r="C1670" s="785" t="s">
        <v>4303</v>
      </c>
      <c r="D1670" s="785" t="s">
        <v>2599</v>
      </c>
      <c r="E1670" s="785" t="s">
        <v>5536</v>
      </c>
      <c r="F1670" s="786">
        <v>43658</v>
      </c>
      <c r="G1670" s="785" t="s">
        <v>16512</v>
      </c>
      <c r="H1670" s="786">
        <v>43698</v>
      </c>
      <c r="I1670" s="785" t="s">
        <v>30526</v>
      </c>
      <c r="J1670" s="785" t="s">
        <v>627</v>
      </c>
      <c r="K1670" s="785" t="s">
        <v>30527</v>
      </c>
      <c r="L1670" s="785" t="s">
        <v>30528</v>
      </c>
      <c r="M1670" s="785"/>
      <c r="N1670" s="785"/>
      <c r="O1670" s="785"/>
      <c r="P1670" s="787">
        <v>36.942132999999998</v>
      </c>
      <c r="Q1670" s="787">
        <v>-0.97150599999999998</v>
      </c>
      <c r="R1670" s="785" t="s">
        <v>821</v>
      </c>
      <c r="S1670" s="785" t="s">
        <v>2120</v>
      </c>
      <c r="T1670" s="785" t="s">
        <v>2704</v>
      </c>
      <c r="U1670" s="785" t="s">
        <v>8361</v>
      </c>
      <c r="V1670" s="785" t="s">
        <v>2855</v>
      </c>
      <c r="W1670" s="785" t="s">
        <v>3497</v>
      </c>
      <c r="X1670" s="785"/>
      <c r="Y1670" s="615" t="str">
        <f t="shared" si="26"/>
        <v>Cides Ltd</v>
      </c>
      <c r="Z1670" s="785" t="s">
        <v>2599</v>
      </c>
      <c r="AA1670" s="785" t="s">
        <v>4349</v>
      </c>
      <c r="AB1670" s="785" t="s">
        <v>2605</v>
      </c>
      <c r="AC1670" s="785" t="s">
        <v>2606</v>
      </c>
      <c r="AD1670" s="786">
        <v>43720</v>
      </c>
    </row>
    <row r="1671" spans="1:30" ht="15.75">
      <c r="A1671" s="785" t="s">
        <v>4301</v>
      </c>
      <c r="B1671" s="785" t="s">
        <v>30529</v>
      </c>
      <c r="C1671" s="785" t="s">
        <v>4303</v>
      </c>
      <c r="D1671" s="785" t="s">
        <v>2599</v>
      </c>
      <c r="E1671" s="785" t="s">
        <v>5575</v>
      </c>
      <c r="F1671" s="786">
        <v>43666</v>
      </c>
      <c r="G1671" s="785" t="s">
        <v>16512</v>
      </c>
      <c r="H1671" s="786">
        <v>43698</v>
      </c>
      <c r="I1671" s="785" t="s">
        <v>30530</v>
      </c>
      <c r="J1671" s="785" t="s">
        <v>629</v>
      </c>
      <c r="K1671" s="785" t="s">
        <v>30531</v>
      </c>
      <c r="L1671" s="785" t="s">
        <v>30532</v>
      </c>
      <c r="M1671" s="785"/>
      <c r="N1671" s="785"/>
      <c r="O1671" s="785"/>
      <c r="P1671" s="787">
        <v>36.980474000000001</v>
      </c>
      <c r="Q1671" s="787">
        <v>-0.99592499999999995</v>
      </c>
      <c r="R1671" s="785" t="s">
        <v>821</v>
      </c>
      <c r="S1671" s="785" t="s">
        <v>2120</v>
      </c>
      <c r="T1671" s="785" t="s">
        <v>2121</v>
      </c>
      <c r="U1671" s="785" t="s">
        <v>30533</v>
      </c>
      <c r="V1671" s="785" t="s">
        <v>2855</v>
      </c>
      <c r="W1671" s="785" t="s">
        <v>3497</v>
      </c>
      <c r="X1671" s="785"/>
      <c r="Y1671" s="615" t="str">
        <f t="shared" si="26"/>
        <v>Cides Ltd</v>
      </c>
      <c r="Z1671" s="785" t="s">
        <v>2599</v>
      </c>
      <c r="AA1671" s="785" t="s">
        <v>4349</v>
      </c>
      <c r="AB1671" s="785" t="s">
        <v>2605</v>
      </c>
      <c r="AC1671" s="785" t="s">
        <v>2606</v>
      </c>
      <c r="AD1671" s="786">
        <v>43720</v>
      </c>
    </row>
    <row r="1672" spans="1:30" ht="15.75">
      <c r="A1672" s="785" t="s">
        <v>4301</v>
      </c>
      <c r="B1672" s="785" t="s">
        <v>13118</v>
      </c>
      <c r="C1672" s="785" t="s">
        <v>4303</v>
      </c>
      <c r="D1672" s="785" t="s">
        <v>2599</v>
      </c>
      <c r="E1672" s="785" t="s">
        <v>12781</v>
      </c>
      <c r="F1672" s="786">
        <v>43697</v>
      </c>
      <c r="G1672" s="785" t="s">
        <v>12781</v>
      </c>
      <c r="H1672" s="786">
        <v>43697</v>
      </c>
      <c r="I1672" s="785" t="s">
        <v>13119</v>
      </c>
      <c r="J1672" s="785" t="s">
        <v>629</v>
      </c>
      <c r="K1672" s="785" t="s">
        <v>2612</v>
      </c>
      <c r="L1672" s="785" t="s">
        <v>13120</v>
      </c>
      <c r="M1672" s="785" t="s">
        <v>13121</v>
      </c>
      <c r="N1672" s="785"/>
      <c r="O1672" s="785" t="s">
        <v>13122</v>
      </c>
      <c r="P1672" s="787">
        <v>36.815207000000001</v>
      </c>
      <c r="Q1672" s="787">
        <v>-0.92286699999999999</v>
      </c>
      <c r="R1672" s="785" t="s">
        <v>821</v>
      </c>
      <c r="S1672" s="785" t="s">
        <v>2120</v>
      </c>
      <c r="T1672" s="785" t="s">
        <v>10193</v>
      </c>
      <c r="U1672" s="785" t="s">
        <v>13123</v>
      </c>
      <c r="V1672" s="785" t="s">
        <v>3004</v>
      </c>
      <c r="W1672" s="785" t="s">
        <v>2615</v>
      </c>
      <c r="X1672" s="785" t="s">
        <v>12807</v>
      </c>
      <c r="Y1672" s="615" t="str">
        <f t="shared" si="26"/>
        <v>James Nganga  Njoroge</v>
      </c>
      <c r="Z1672" s="785" t="s">
        <v>12820</v>
      </c>
      <c r="AA1672" s="785" t="s">
        <v>5464</v>
      </c>
      <c r="AB1672" s="785" t="s">
        <v>3686</v>
      </c>
      <c r="AC1672" s="785" t="s">
        <v>2617</v>
      </c>
      <c r="AD1672" s="786">
        <v>43708</v>
      </c>
    </row>
    <row r="1673" spans="1:30" ht="15.75">
      <c r="A1673" s="785" t="s">
        <v>4301</v>
      </c>
      <c r="B1673" s="785" t="s">
        <v>17852</v>
      </c>
      <c r="C1673" s="785" t="s">
        <v>4379</v>
      </c>
      <c r="D1673" s="785" t="s">
        <v>2598</v>
      </c>
      <c r="E1673" s="785" t="s">
        <v>5559</v>
      </c>
      <c r="F1673" s="786">
        <v>43684</v>
      </c>
      <c r="G1673" s="785" t="s">
        <v>12781</v>
      </c>
      <c r="H1673" s="786">
        <v>43697</v>
      </c>
      <c r="I1673" s="785" t="s">
        <v>17853</v>
      </c>
      <c r="J1673" s="785" t="s">
        <v>627</v>
      </c>
      <c r="K1673" s="785" t="s">
        <v>17854</v>
      </c>
      <c r="L1673" s="785" t="s">
        <v>17855</v>
      </c>
      <c r="M1673" s="785"/>
      <c r="N1673" s="785"/>
      <c r="O1673" s="785"/>
      <c r="P1673" s="787">
        <v>36.876305000000002</v>
      </c>
      <c r="Q1673" s="787">
        <v>-1.0277080000000001</v>
      </c>
      <c r="R1673" s="785" t="s">
        <v>821</v>
      </c>
      <c r="S1673" s="785" t="s">
        <v>2041</v>
      </c>
      <c r="T1673" s="785" t="s">
        <v>2789</v>
      </c>
      <c r="U1673" s="785" t="s">
        <v>2620</v>
      </c>
      <c r="V1673" s="785" t="s">
        <v>2603</v>
      </c>
      <c r="W1673" s="785" t="s">
        <v>8491</v>
      </c>
      <c r="X1673" s="785" t="s">
        <v>17856</v>
      </c>
      <c r="Y1673" s="615" t="str">
        <f t="shared" si="26"/>
        <v>Michael Munuve</v>
      </c>
      <c r="Z1673" s="785" t="s">
        <v>17857</v>
      </c>
      <c r="AA1673" s="785" t="s">
        <v>5464</v>
      </c>
      <c r="AB1673" s="785" t="s">
        <v>5504</v>
      </c>
      <c r="AC1673" s="785" t="s">
        <v>2617</v>
      </c>
      <c r="AD1673" s="786">
        <v>43697</v>
      </c>
    </row>
    <row r="1674" spans="1:30" ht="15.75">
      <c r="A1674" s="785" t="s">
        <v>4301</v>
      </c>
      <c r="B1674" s="785" t="s">
        <v>17920</v>
      </c>
      <c r="C1674" s="785" t="s">
        <v>4303</v>
      </c>
      <c r="D1674" s="785" t="s">
        <v>2599</v>
      </c>
      <c r="E1674" s="785" t="s">
        <v>5473</v>
      </c>
      <c r="F1674" s="786">
        <v>43663</v>
      </c>
      <c r="G1674" s="785" t="s">
        <v>12781</v>
      </c>
      <c r="H1674" s="786">
        <v>43697</v>
      </c>
      <c r="I1674" s="785" t="s">
        <v>17921</v>
      </c>
      <c r="J1674" s="785" t="s">
        <v>627</v>
      </c>
      <c r="K1674" s="785" t="s">
        <v>17922</v>
      </c>
      <c r="L1674" s="785" t="s">
        <v>17923</v>
      </c>
      <c r="M1674" s="785"/>
      <c r="N1674" s="785"/>
      <c r="O1674" s="785"/>
      <c r="P1674" s="787">
        <v>36.770802000000003</v>
      </c>
      <c r="Q1674" s="787">
        <v>-1.09738</v>
      </c>
      <c r="R1674" s="785" t="s">
        <v>821</v>
      </c>
      <c r="S1674" s="785" t="s">
        <v>821</v>
      </c>
      <c r="T1674" s="785" t="s">
        <v>2613</v>
      </c>
      <c r="U1674" s="785" t="s">
        <v>2614</v>
      </c>
      <c r="V1674" s="785" t="s">
        <v>2855</v>
      </c>
      <c r="W1674" s="785" t="s">
        <v>8491</v>
      </c>
      <c r="X1674" s="785" t="s">
        <v>17856</v>
      </c>
      <c r="Y1674" s="615" t="str">
        <f t="shared" si="26"/>
        <v>Michael Munuve</v>
      </c>
      <c r="Z1674" s="785" t="s">
        <v>17857</v>
      </c>
      <c r="AA1674" s="785" t="s">
        <v>5464</v>
      </c>
      <c r="AB1674" s="785" t="s">
        <v>5504</v>
      </c>
      <c r="AC1674" s="785" t="s">
        <v>2617</v>
      </c>
      <c r="AD1674" s="786">
        <v>43697</v>
      </c>
    </row>
    <row r="1675" spans="1:30" ht="15.75">
      <c r="A1675" s="785" t="s">
        <v>4301</v>
      </c>
      <c r="B1675" s="785" t="s">
        <v>14011</v>
      </c>
      <c r="C1675" s="785" t="s">
        <v>4303</v>
      </c>
      <c r="D1675" s="785" t="s">
        <v>2599</v>
      </c>
      <c r="E1675" s="785" t="s">
        <v>14012</v>
      </c>
      <c r="F1675" s="786">
        <v>43654</v>
      </c>
      <c r="G1675" s="785" t="s">
        <v>13777</v>
      </c>
      <c r="H1675" s="786">
        <v>43696</v>
      </c>
      <c r="I1675" s="785" t="s">
        <v>14013</v>
      </c>
      <c r="J1675" s="785" t="s">
        <v>629</v>
      </c>
      <c r="K1675" s="785" t="s">
        <v>14014</v>
      </c>
      <c r="L1675" s="785" t="s">
        <v>14015</v>
      </c>
      <c r="M1675" s="785"/>
      <c r="N1675" s="785"/>
      <c r="O1675" s="785"/>
      <c r="P1675" s="787">
        <v>35.146991999999997</v>
      </c>
      <c r="Q1675" s="787">
        <v>0.15583</v>
      </c>
      <c r="R1675" s="785" t="s">
        <v>916</v>
      </c>
      <c r="S1675" s="785" t="s">
        <v>2839</v>
      </c>
      <c r="T1675" s="785" t="s">
        <v>11958</v>
      </c>
      <c r="U1675" s="785" t="s">
        <v>14016</v>
      </c>
      <c r="V1675" s="785" t="s">
        <v>2855</v>
      </c>
      <c r="W1675" s="785" t="s">
        <v>4693</v>
      </c>
      <c r="X1675" s="785" t="s">
        <v>4693</v>
      </c>
      <c r="Y1675" s="615" t="str">
        <f t="shared" si="26"/>
        <v>John Bett</v>
      </c>
      <c r="Z1675" s="785" t="s">
        <v>13863</v>
      </c>
      <c r="AA1675" s="785" t="s">
        <v>4314</v>
      </c>
      <c r="AB1675" s="785" t="s">
        <v>2683</v>
      </c>
      <c r="AC1675" s="785" t="s">
        <v>2606</v>
      </c>
      <c r="AD1675" s="786">
        <v>43696</v>
      </c>
    </row>
    <row r="1676" spans="1:30" ht="15.75">
      <c r="A1676" s="785" t="s">
        <v>4301</v>
      </c>
      <c r="B1676" s="785" t="s">
        <v>23933</v>
      </c>
      <c r="C1676" s="785" t="s">
        <v>4303</v>
      </c>
      <c r="D1676" s="785" t="s">
        <v>2599</v>
      </c>
      <c r="E1676" s="785" t="s">
        <v>4425</v>
      </c>
      <c r="F1676" s="786">
        <v>43455</v>
      </c>
      <c r="G1676" s="785" t="s">
        <v>16517</v>
      </c>
      <c r="H1676" s="786">
        <v>43695</v>
      </c>
      <c r="I1676" s="785" t="s">
        <v>23934</v>
      </c>
      <c r="J1676" s="785" t="s">
        <v>627</v>
      </c>
      <c r="K1676" s="785" t="s">
        <v>23935</v>
      </c>
      <c r="L1676" s="785" t="s">
        <v>23936</v>
      </c>
      <c r="M1676" s="785"/>
      <c r="N1676" s="785"/>
      <c r="O1676" s="785"/>
      <c r="P1676" s="787">
        <v>35.387217999999997</v>
      </c>
      <c r="Q1676" s="787">
        <v>-0.10534399999999999</v>
      </c>
      <c r="R1676" s="785" t="s">
        <v>2053</v>
      </c>
      <c r="S1676" s="785" t="s">
        <v>2715</v>
      </c>
      <c r="T1676" s="785" t="s">
        <v>4310</v>
      </c>
      <c r="U1676" s="785" t="s">
        <v>3197</v>
      </c>
      <c r="V1676" s="785" t="s">
        <v>2603</v>
      </c>
      <c r="W1676" s="785" t="s">
        <v>23917</v>
      </c>
      <c r="X1676" s="785" t="s">
        <v>23917</v>
      </c>
      <c r="Y1676" s="615" t="str">
        <f t="shared" si="26"/>
        <v>Stanley Mutai</v>
      </c>
      <c r="Z1676" s="785" t="s">
        <v>2599</v>
      </c>
      <c r="AA1676" s="785" t="s">
        <v>4314</v>
      </c>
      <c r="AB1676" s="785" t="s">
        <v>2683</v>
      </c>
      <c r="AC1676" s="785" t="s">
        <v>2606</v>
      </c>
      <c r="AD1676" s="786">
        <v>43732</v>
      </c>
    </row>
    <row r="1677" spans="1:30" ht="15.75">
      <c r="A1677" s="785" t="s">
        <v>4301</v>
      </c>
      <c r="B1677" s="785" t="s">
        <v>8297</v>
      </c>
      <c r="C1677" s="785" t="s">
        <v>4303</v>
      </c>
      <c r="D1677" s="785" t="s">
        <v>2599</v>
      </c>
      <c r="E1677" s="785" t="s">
        <v>5473</v>
      </c>
      <c r="F1677" s="786">
        <v>43663</v>
      </c>
      <c r="G1677" s="785" t="s">
        <v>8298</v>
      </c>
      <c r="H1677" s="786">
        <v>43694</v>
      </c>
      <c r="I1677" s="785" t="s">
        <v>8299</v>
      </c>
      <c r="J1677" s="785" t="s">
        <v>627</v>
      </c>
      <c r="K1677" s="785" t="s">
        <v>2612</v>
      </c>
      <c r="L1677" s="785" t="s">
        <v>8300</v>
      </c>
      <c r="M1677" s="785"/>
      <c r="N1677" s="785"/>
      <c r="O1677" s="785"/>
      <c r="P1677" s="787">
        <v>37.244067000000001</v>
      </c>
      <c r="Q1677" s="787">
        <v>-0.51484200000000002</v>
      </c>
      <c r="R1677" s="785" t="s">
        <v>1961</v>
      </c>
      <c r="S1677" s="785" t="s">
        <v>1962</v>
      </c>
      <c r="T1677" s="785" t="s">
        <v>8301</v>
      </c>
      <c r="U1677" s="785" t="s">
        <v>8302</v>
      </c>
      <c r="V1677" s="785">
        <v>6</v>
      </c>
      <c r="W1677" s="785" t="s">
        <v>7939</v>
      </c>
      <c r="X1677" s="785" t="s">
        <v>7939</v>
      </c>
      <c r="Y1677" s="615" t="str">
        <f t="shared" si="26"/>
        <v>Eric Muthii Mugo</v>
      </c>
      <c r="Z1677" s="785" t="s">
        <v>2599</v>
      </c>
      <c r="AA1677" s="785" t="s">
        <v>4314</v>
      </c>
      <c r="AB1677" s="785" t="s">
        <v>2605</v>
      </c>
      <c r="AC1677" s="785" t="s">
        <v>2606</v>
      </c>
      <c r="AD1677" s="786">
        <v>43694</v>
      </c>
    </row>
    <row r="1678" spans="1:30" ht="15.75">
      <c r="A1678" s="785" t="s">
        <v>4301</v>
      </c>
      <c r="B1678" s="785" t="s">
        <v>20417</v>
      </c>
      <c r="C1678" s="785" t="s">
        <v>4303</v>
      </c>
      <c r="D1678" s="785" t="s">
        <v>2599</v>
      </c>
      <c r="E1678" s="785" t="s">
        <v>7771</v>
      </c>
      <c r="F1678" s="786">
        <v>43601</v>
      </c>
      <c r="G1678" s="785" t="s">
        <v>8298</v>
      </c>
      <c r="H1678" s="786">
        <v>43694</v>
      </c>
      <c r="I1678" s="785" t="s">
        <v>20418</v>
      </c>
      <c r="J1678" s="785" t="s">
        <v>629</v>
      </c>
      <c r="K1678" s="785" t="s">
        <v>20419</v>
      </c>
      <c r="L1678" s="785" t="s">
        <v>20420</v>
      </c>
      <c r="M1678" s="785" t="s">
        <v>20421</v>
      </c>
      <c r="N1678" s="785"/>
      <c r="O1678" s="785"/>
      <c r="P1678" s="787">
        <v>35.186366</v>
      </c>
      <c r="Q1678" s="787">
        <v>-0.544516</v>
      </c>
      <c r="R1678" s="785" t="s">
        <v>2053</v>
      </c>
      <c r="S1678" s="785" t="s">
        <v>2098</v>
      </c>
      <c r="T1678" s="785" t="s">
        <v>14996</v>
      </c>
      <c r="U1678" s="785" t="s">
        <v>20422</v>
      </c>
      <c r="V1678" s="785">
        <v>15</v>
      </c>
      <c r="W1678" s="785" t="s">
        <v>2760</v>
      </c>
      <c r="X1678" s="785" t="s">
        <v>2760</v>
      </c>
      <c r="Y1678" s="615" t="str">
        <f t="shared" si="26"/>
        <v>Philip Kurgat</v>
      </c>
      <c r="Z1678" s="785" t="s">
        <v>20282</v>
      </c>
      <c r="AA1678" s="785" t="s">
        <v>4314</v>
      </c>
      <c r="AB1678" s="785" t="s">
        <v>2683</v>
      </c>
      <c r="AC1678" s="785" t="s">
        <v>2606</v>
      </c>
      <c r="AD1678" s="786">
        <v>43694</v>
      </c>
    </row>
    <row r="1679" spans="1:30" ht="15.75">
      <c r="A1679" s="785" t="s">
        <v>4301</v>
      </c>
      <c r="B1679" s="785" t="s">
        <v>30511</v>
      </c>
      <c r="C1679" s="785" t="s">
        <v>4303</v>
      </c>
      <c r="D1679" s="785" t="s">
        <v>2599</v>
      </c>
      <c r="E1679" s="785" t="s">
        <v>5530</v>
      </c>
      <c r="F1679" s="786">
        <v>43631</v>
      </c>
      <c r="G1679" s="785" t="s">
        <v>8298</v>
      </c>
      <c r="H1679" s="786">
        <v>43694</v>
      </c>
      <c r="I1679" s="785" t="s">
        <v>30512</v>
      </c>
      <c r="J1679" s="785" t="s">
        <v>627</v>
      </c>
      <c r="K1679" s="785" t="s">
        <v>2612</v>
      </c>
      <c r="L1679" s="785" t="s">
        <v>30513</v>
      </c>
      <c r="M1679" s="785"/>
      <c r="N1679" s="785"/>
      <c r="O1679" s="785"/>
      <c r="P1679" s="787">
        <v>36.745801999999998</v>
      </c>
      <c r="Q1679" s="787">
        <v>-1.2997719999999999</v>
      </c>
      <c r="R1679" s="785" t="s">
        <v>2661</v>
      </c>
      <c r="S1679" s="785" t="s">
        <v>2662</v>
      </c>
      <c r="T1679" s="785" t="s">
        <v>2913</v>
      </c>
      <c r="U1679" s="785" t="s">
        <v>3643</v>
      </c>
      <c r="V1679" s="785" t="s">
        <v>2855</v>
      </c>
      <c r="W1679" s="785" t="s">
        <v>3497</v>
      </c>
      <c r="X1679" s="785"/>
      <c r="Y1679" s="615" t="str">
        <f t="shared" si="26"/>
        <v>Cides Ltd</v>
      </c>
      <c r="Z1679" s="785" t="s">
        <v>2599</v>
      </c>
      <c r="AA1679" s="785" t="s">
        <v>4349</v>
      </c>
      <c r="AB1679" s="785" t="s">
        <v>2683</v>
      </c>
      <c r="AC1679" s="785" t="s">
        <v>2606</v>
      </c>
      <c r="AD1679" s="786">
        <v>43713</v>
      </c>
    </row>
    <row r="1680" spans="1:30" ht="15.75">
      <c r="A1680" s="785" t="s">
        <v>4301</v>
      </c>
      <c r="B1680" s="785" t="s">
        <v>18881</v>
      </c>
      <c r="C1680" s="785" t="s">
        <v>4303</v>
      </c>
      <c r="D1680" s="785" t="s">
        <v>2599</v>
      </c>
      <c r="E1680" s="785" t="s">
        <v>18882</v>
      </c>
      <c r="F1680" s="786">
        <v>43655</v>
      </c>
      <c r="G1680" s="785" t="s">
        <v>18883</v>
      </c>
      <c r="H1680" s="786">
        <v>43693</v>
      </c>
      <c r="I1680" s="785" t="s">
        <v>18884</v>
      </c>
      <c r="J1680" s="785" t="s">
        <v>629</v>
      </c>
      <c r="K1680" s="785" t="s">
        <v>18885</v>
      </c>
      <c r="L1680" s="785" t="s">
        <v>18886</v>
      </c>
      <c r="M1680" s="785"/>
      <c r="N1680" s="785"/>
      <c r="O1680" s="785"/>
      <c r="P1680" s="787">
        <v>37.805743</v>
      </c>
      <c r="Q1680" s="787">
        <v>-0.101368</v>
      </c>
      <c r="R1680" s="785" t="s">
        <v>1104</v>
      </c>
      <c r="S1680" s="785" t="s">
        <v>2643</v>
      </c>
      <c r="T1680" s="785" t="s">
        <v>3459</v>
      </c>
      <c r="U1680" s="785" t="s">
        <v>2926</v>
      </c>
      <c r="V1680" s="785" t="s">
        <v>2673</v>
      </c>
      <c r="W1680" s="785" t="s">
        <v>2939</v>
      </c>
      <c r="X1680" s="785" t="s">
        <v>2939</v>
      </c>
      <c r="Y1680" s="615" t="str">
        <f t="shared" si="26"/>
        <v>Nixon Kariuki Gaichuru</v>
      </c>
      <c r="Z1680" s="785" t="s">
        <v>18856</v>
      </c>
      <c r="AA1680" s="785" t="s">
        <v>4314</v>
      </c>
      <c r="AB1680" s="785" t="s">
        <v>2605</v>
      </c>
      <c r="AC1680" s="785" t="s">
        <v>2606</v>
      </c>
      <c r="AD1680" s="786">
        <v>43765</v>
      </c>
    </row>
    <row r="1681" spans="1:30" ht="15.75">
      <c r="A1681" s="785" t="s">
        <v>4301</v>
      </c>
      <c r="B1681" s="785" t="s">
        <v>32903</v>
      </c>
      <c r="C1681" s="785" t="s">
        <v>4303</v>
      </c>
      <c r="D1681" s="785" t="s">
        <v>2599</v>
      </c>
      <c r="E1681" s="785" t="s">
        <v>23577</v>
      </c>
      <c r="F1681" s="786">
        <v>43662</v>
      </c>
      <c r="G1681" s="785" t="s">
        <v>18883</v>
      </c>
      <c r="H1681" s="786">
        <v>43693</v>
      </c>
      <c r="I1681" s="785" t="s">
        <v>32904</v>
      </c>
      <c r="J1681" s="785" t="s">
        <v>629</v>
      </c>
      <c r="K1681" s="785" t="s">
        <v>2612</v>
      </c>
      <c r="L1681" s="785" t="s">
        <v>32905</v>
      </c>
      <c r="M1681" s="785"/>
      <c r="N1681" s="785"/>
      <c r="O1681" s="785"/>
      <c r="P1681" s="787">
        <v>36.911391999999999</v>
      </c>
      <c r="Q1681" s="787">
        <v>-0.86879300000000004</v>
      </c>
      <c r="R1681" s="785" t="s">
        <v>1030</v>
      </c>
      <c r="S1681" s="785" t="s">
        <v>1795</v>
      </c>
      <c r="T1681" s="785" t="s">
        <v>3432</v>
      </c>
      <c r="U1681" s="785" t="s">
        <v>27761</v>
      </c>
      <c r="V1681" s="785" t="s">
        <v>3070</v>
      </c>
      <c r="W1681" s="785" t="s">
        <v>3279</v>
      </c>
      <c r="X1681" s="785"/>
      <c r="Y1681" s="615" t="str">
        <f t="shared" si="26"/>
        <v>Kenbi Enterprises</v>
      </c>
      <c r="Z1681" s="785" t="s">
        <v>2599</v>
      </c>
      <c r="AA1681" s="785" t="s">
        <v>4349</v>
      </c>
      <c r="AB1681" s="785" t="s">
        <v>2605</v>
      </c>
      <c r="AC1681" s="785" t="s">
        <v>2606</v>
      </c>
      <c r="AD1681" s="786">
        <v>43697</v>
      </c>
    </row>
    <row r="1682" spans="1:30" ht="15.75">
      <c r="A1682" s="785" t="s">
        <v>4301</v>
      </c>
      <c r="B1682" s="785" t="s">
        <v>6139</v>
      </c>
      <c r="C1682" s="785" t="s">
        <v>4303</v>
      </c>
      <c r="D1682" s="785" t="s">
        <v>2599</v>
      </c>
      <c r="E1682" s="785" t="s">
        <v>5400</v>
      </c>
      <c r="F1682" s="786">
        <v>43692</v>
      </c>
      <c r="G1682" s="785" t="s">
        <v>5400</v>
      </c>
      <c r="H1682" s="786">
        <v>43692</v>
      </c>
      <c r="I1682" s="785" t="s">
        <v>6140</v>
      </c>
      <c r="J1682" s="785" t="s">
        <v>629</v>
      </c>
      <c r="K1682" s="785" t="s">
        <v>6141</v>
      </c>
      <c r="L1682" s="785" t="s">
        <v>6142</v>
      </c>
      <c r="M1682" s="785"/>
      <c r="N1682" s="785"/>
      <c r="O1682" s="785"/>
      <c r="P1682" s="787">
        <v>36.597104999999999</v>
      </c>
      <c r="Q1682" s="787">
        <v>-1.1686399999999999</v>
      </c>
      <c r="R1682" s="785" t="s">
        <v>821</v>
      </c>
      <c r="S1682" s="785" t="s">
        <v>1884</v>
      </c>
      <c r="T1682" s="785" t="s">
        <v>6143</v>
      </c>
      <c r="U1682" s="785" t="s">
        <v>6144</v>
      </c>
      <c r="V1682" s="785" t="s">
        <v>2603</v>
      </c>
      <c r="W1682" s="785" t="s">
        <v>2689</v>
      </c>
      <c r="X1682" s="785" t="s">
        <v>2689</v>
      </c>
      <c r="Y1682" s="615" t="str">
        <f t="shared" si="26"/>
        <v>Biotechno &amp; Services</v>
      </c>
      <c r="Z1682" s="785" t="s">
        <v>6145</v>
      </c>
      <c r="AA1682" s="785" t="s">
        <v>4349</v>
      </c>
      <c r="AB1682" s="785" t="s">
        <v>2605</v>
      </c>
      <c r="AC1682" s="785" t="s">
        <v>2606</v>
      </c>
      <c r="AD1682" s="786">
        <v>43692</v>
      </c>
    </row>
    <row r="1683" spans="1:30" ht="15.75">
      <c r="A1683" s="785" t="s">
        <v>4301</v>
      </c>
      <c r="B1683" s="785" t="s">
        <v>6146</v>
      </c>
      <c r="C1683" s="785" t="s">
        <v>4303</v>
      </c>
      <c r="D1683" s="785" t="s">
        <v>2599</v>
      </c>
      <c r="E1683" s="785" t="s">
        <v>5400</v>
      </c>
      <c r="F1683" s="786">
        <v>43692</v>
      </c>
      <c r="G1683" s="785" t="s">
        <v>5400</v>
      </c>
      <c r="H1683" s="786">
        <v>43692</v>
      </c>
      <c r="I1683" s="785" t="s">
        <v>6147</v>
      </c>
      <c r="J1683" s="785" t="s">
        <v>629</v>
      </c>
      <c r="K1683" s="785" t="s">
        <v>6148</v>
      </c>
      <c r="L1683" s="785" t="s">
        <v>6149</v>
      </c>
      <c r="M1683" s="785"/>
      <c r="N1683" s="785"/>
      <c r="O1683" s="785"/>
      <c r="P1683" s="787">
        <v>36.667414999999998</v>
      </c>
      <c r="Q1683" s="787">
        <v>-1.2068779999999999</v>
      </c>
      <c r="R1683" s="785" t="s">
        <v>821</v>
      </c>
      <c r="S1683" s="785" t="s">
        <v>1429</v>
      </c>
      <c r="T1683" s="785" t="s">
        <v>6150</v>
      </c>
      <c r="U1683" s="785" t="s">
        <v>6151</v>
      </c>
      <c r="V1683" s="785" t="s">
        <v>2603</v>
      </c>
      <c r="W1683" s="785" t="s">
        <v>2689</v>
      </c>
      <c r="X1683" s="785" t="s">
        <v>2689</v>
      </c>
      <c r="Y1683" s="615" t="str">
        <f t="shared" si="26"/>
        <v>Biotechno &amp; Services</v>
      </c>
      <c r="Z1683" s="785" t="s">
        <v>6152</v>
      </c>
      <c r="AA1683" s="785" t="s">
        <v>4349</v>
      </c>
      <c r="AB1683" s="785" t="s">
        <v>2605</v>
      </c>
      <c r="AC1683" s="785" t="s">
        <v>2606</v>
      </c>
      <c r="AD1683" s="786">
        <v>43692</v>
      </c>
    </row>
    <row r="1684" spans="1:30" ht="15.75">
      <c r="A1684" s="785" t="s">
        <v>4301</v>
      </c>
      <c r="B1684" s="785" t="s">
        <v>6300</v>
      </c>
      <c r="C1684" s="785" t="s">
        <v>4379</v>
      </c>
      <c r="D1684" s="785" t="s">
        <v>2598</v>
      </c>
      <c r="E1684" s="785" t="s">
        <v>5400</v>
      </c>
      <c r="F1684" s="786">
        <v>43692</v>
      </c>
      <c r="G1684" s="785" t="s">
        <v>5400</v>
      </c>
      <c r="H1684" s="786">
        <v>43692</v>
      </c>
      <c r="I1684" s="785" t="s">
        <v>6301</v>
      </c>
      <c r="J1684" s="785" t="s">
        <v>627</v>
      </c>
      <c r="K1684" s="785" t="s">
        <v>6302</v>
      </c>
      <c r="L1684" s="785" t="s">
        <v>6303</v>
      </c>
      <c r="M1684" s="785"/>
      <c r="N1684" s="785"/>
      <c r="O1684" s="785"/>
      <c r="P1684" s="787">
        <v>36.620057000000003</v>
      </c>
      <c r="Q1684" s="787">
        <v>-1.10148</v>
      </c>
      <c r="R1684" s="785" t="s">
        <v>821</v>
      </c>
      <c r="S1684" s="785" t="s">
        <v>1884</v>
      </c>
      <c r="T1684" s="785" t="s">
        <v>6304</v>
      </c>
      <c r="U1684" s="785" t="s">
        <v>6305</v>
      </c>
      <c r="V1684" s="785" t="s">
        <v>3070</v>
      </c>
      <c r="W1684" s="785" t="s">
        <v>2689</v>
      </c>
      <c r="X1684" s="785" t="s">
        <v>2689</v>
      </c>
      <c r="Y1684" s="615" t="str">
        <f t="shared" si="26"/>
        <v>Biotechno &amp; Services</v>
      </c>
      <c r="Z1684" s="785" t="s">
        <v>6145</v>
      </c>
      <c r="AA1684" s="785" t="s">
        <v>4349</v>
      </c>
      <c r="AB1684" s="785" t="s">
        <v>2605</v>
      </c>
      <c r="AC1684" s="785" t="s">
        <v>2606</v>
      </c>
      <c r="AD1684" s="786">
        <v>43692</v>
      </c>
    </row>
    <row r="1685" spans="1:30" ht="15.75">
      <c r="A1685" s="785" t="s">
        <v>4301</v>
      </c>
      <c r="B1685" s="785" t="s">
        <v>13023</v>
      </c>
      <c r="C1685" s="785" t="s">
        <v>4303</v>
      </c>
      <c r="D1685" s="785" t="s">
        <v>2599</v>
      </c>
      <c r="E1685" s="785" t="s">
        <v>5400</v>
      </c>
      <c r="F1685" s="786">
        <v>43692</v>
      </c>
      <c r="G1685" s="785" t="s">
        <v>5400</v>
      </c>
      <c r="H1685" s="786">
        <v>43692</v>
      </c>
      <c r="I1685" s="785" t="s">
        <v>13024</v>
      </c>
      <c r="J1685" s="785" t="s">
        <v>627</v>
      </c>
      <c r="K1685" s="785" t="s">
        <v>13025</v>
      </c>
      <c r="L1685" s="785" t="s">
        <v>13026</v>
      </c>
      <c r="M1685" s="785"/>
      <c r="N1685" s="785"/>
      <c r="O1685" s="785" t="s">
        <v>13027</v>
      </c>
      <c r="P1685" s="787">
        <v>37.214526999999997</v>
      </c>
      <c r="Q1685" s="787">
        <v>-2.4041779999999999</v>
      </c>
      <c r="R1685" s="785" t="s">
        <v>1325</v>
      </c>
      <c r="S1685" s="785" t="s">
        <v>13028</v>
      </c>
      <c r="T1685" s="785" t="s">
        <v>13029</v>
      </c>
      <c r="U1685" s="785" t="s">
        <v>13030</v>
      </c>
      <c r="V1685" s="785" t="s">
        <v>3004</v>
      </c>
      <c r="W1685" s="785" t="s">
        <v>2615</v>
      </c>
      <c r="X1685" s="785" t="s">
        <v>12807</v>
      </c>
      <c r="Y1685" s="615" t="str">
        <f t="shared" si="26"/>
        <v>James Nganga  Njoroge</v>
      </c>
      <c r="Z1685" s="785" t="s">
        <v>12820</v>
      </c>
      <c r="AA1685" s="785" t="s">
        <v>5464</v>
      </c>
      <c r="AB1685" s="785" t="s">
        <v>3686</v>
      </c>
      <c r="AC1685" s="785" t="s">
        <v>2617</v>
      </c>
      <c r="AD1685" s="786">
        <v>43708</v>
      </c>
    </row>
    <row r="1686" spans="1:30" ht="15.75">
      <c r="A1686" s="785" t="s">
        <v>4301</v>
      </c>
      <c r="B1686" s="785" t="s">
        <v>15012</v>
      </c>
      <c r="C1686" s="785" t="s">
        <v>4303</v>
      </c>
      <c r="D1686" s="785" t="s">
        <v>2599</v>
      </c>
      <c r="E1686" s="785" t="s">
        <v>5400</v>
      </c>
      <c r="F1686" s="786">
        <v>43692</v>
      </c>
      <c r="G1686" s="785" t="s">
        <v>5400</v>
      </c>
      <c r="H1686" s="786">
        <v>43692</v>
      </c>
      <c r="I1686" s="785" t="s">
        <v>15013</v>
      </c>
      <c r="J1686" s="785" t="s">
        <v>629</v>
      </c>
      <c r="K1686" s="785" t="s">
        <v>15014</v>
      </c>
      <c r="L1686" s="785" t="s">
        <v>15015</v>
      </c>
      <c r="M1686" s="785"/>
      <c r="N1686" s="785"/>
      <c r="O1686" s="785" t="s">
        <v>15016</v>
      </c>
      <c r="P1686" s="787">
        <v>36.734248000000001</v>
      </c>
      <c r="Q1686" s="787">
        <v>-1.171203</v>
      </c>
      <c r="R1686" s="785" t="s">
        <v>821</v>
      </c>
      <c r="S1686" s="785" t="s">
        <v>1589</v>
      </c>
      <c r="T1686" s="785" t="s">
        <v>1590</v>
      </c>
      <c r="U1686" s="785" t="s">
        <v>13847</v>
      </c>
      <c r="V1686" s="785" t="s">
        <v>2603</v>
      </c>
      <c r="W1686" s="785" t="s">
        <v>2689</v>
      </c>
      <c r="X1686" s="785" t="s">
        <v>3560</v>
      </c>
      <c r="Y1686" s="615" t="str">
        <f t="shared" si="26"/>
        <v>Joshua</v>
      </c>
      <c r="Z1686" s="785" t="s">
        <v>6145</v>
      </c>
      <c r="AA1686" s="785" t="s">
        <v>4349</v>
      </c>
      <c r="AB1686" s="785" t="s">
        <v>2605</v>
      </c>
      <c r="AC1686" s="785" t="s">
        <v>2606</v>
      </c>
      <c r="AD1686" s="786">
        <v>43692</v>
      </c>
    </row>
    <row r="1687" spans="1:30" ht="15.75">
      <c r="A1687" s="785" t="s">
        <v>4301</v>
      </c>
      <c r="B1687" s="785" t="s">
        <v>16936</v>
      </c>
      <c r="C1687" s="785" t="s">
        <v>4303</v>
      </c>
      <c r="D1687" s="785" t="s">
        <v>2599</v>
      </c>
      <c r="E1687" s="785" t="s">
        <v>16937</v>
      </c>
      <c r="F1687" s="786">
        <v>43686</v>
      </c>
      <c r="G1687" s="785" t="s">
        <v>5400</v>
      </c>
      <c r="H1687" s="786">
        <v>43692</v>
      </c>
      <c r="I1687" s="785" t="s">
        <v>16938</v>
      </c>
      <c r="J1687" s="785" t="s">
        <v>627</v>
      </c>
      <c r="K1687" s="785" t="s">
        <v>2612</v>
      </c>
      <c r="L1687" s="785" t="s">
        <v>16939</v>
      </c>
      <c r="M1687" s="785"/>
      <c r="N1687" s="785"/>
      <c r="O1687" s="785"/>
      <c r="P1687" s="787">
        <v>36.609133</v>
      </c>
      <c r="Q1687" s="787">
        <v>-1.225622</v>
      </c>
      <c r="R1687" s="785" t="s">
        <v>821</v>
      </c>
      <c r="S1687" s="785" t="s">
        <v>1429</v>
      </c>
      <c r="T1687" s="785" t="s">
        <v>1885</v>
      </c>
      <c r="U1687" s="785" t="s">
        <v>2700</v>
      </c>
      <c r="V1687" s="785">
        <v>12</v>
      </c>
      <c r="W1687" s="785" t="s">
        <v>16911</v>
      </c>
      <c r="X1687" s="785" t="s">
        <v>16911</v>
      </c>
      <c r="Y1687" s="615" t="str">
        <f t="shared" si="26"/>
        <v>Lucas Mbithi Muia</v>
      </c>
      <c r="Z1687" s="785" t="s">
        <v>16919</v>
      </c>
      <c r="AA1687" s="785" t="s">
        <v>4314</v>
      </c>
      <c r="AB1687" s="785" t="s">
        <v>2605</v>
      </c>
      <c r="AC1687" s="785" t="s">
        <v>2606</v>
      </c>
      <c r="AD1687" s="786">
        <v>43745</v>
      </c>
    </row>
    <row r="1688" spans="1:30" ht="15.75">
      <c r="A1688" s="785" t="s">
        <v>4301</v>
      </c>
      <c r="B1688" s="785" t="s">
        <v>18725</v>
      </c>
      <c r="C1688" s="785" t="s">
        <v>4303</v>
      </c>
      <c r="D1688" s="785" t="s">
        <v>2599</v>
      </c>
      <c r="E1688" s="785" t="s">
        <v>7765</v>
      </c>
      <c r="F1688" s="786">
        <v>43600</v>
      </c>
      <c r="G1688" s="785" t="s">
        <v>5400</v>
      </c>
      <c r="H1688" s="786">
        <v>43692</v>
      </c>
      <c r="I1688" s="785" t="s">
        <v>18726</v>
      </c>
      <c r="J1688" s="785" t="s">
        <v>629</v>
      </c>
      <c r="K1688" s="785" t="s">
        <v>2612</v>
      </c>
      <c r="L1688" s="785" t="s">
        <v>18727</v>
      </c>
      <c r="M1688" s="785"/>
      <c r="N1688" s="785"/>
      <c r="O1688" s="785"/>
      <c r="P1688" s="787">
        <v>37.243440999999997</v>
      </c>
      <c r="Q1688" s="787">
        <v>-0.57377800000000001</v>
      </c>
      <c r="R1688" s="785" t="s">
        <v>1961</v>
      </c>
      <c r="S1688" s="785" t="s">
        <v>2864</v>
      </c>
      <c r="T1688" s="785" t="s">
        <v>18728</v>
      </c>
      <c r="U1688" s="785" t="s">
        <v>3938</v>
      </c>
      <c r="V1688" s="785" t="s">
        <v>2673</v>
      </c>
      <c r="W1688" s="785" t="s">
        <v>2674</v>
      </c>
      <c r="X1688" s="785" t="s">
        <v>2741</v>
      </c>
      <c r="Y1688" s="615" t="str">
        <f t="shared" si="26"/>
        <v>Nicholas Gichura Kimenyi</v>
      </c>
      <c r="Z1688" s="785" t="s">
        <v>2599</v>
      </c>
      <c r="AA1688" s="785" t="s">
        <v>4314</v>
      </c>
      <c r="AB1688" s="785" t="s">
        <v>2683</v>
      </c>
      <c r="AC1688" s="785" t="s">
        <v>2606</v>
      </c>
      <c r="AD1688" s="786">
        <v>43692</v>
      </c>
    </row>
    <row r="1689" spans="1:30" ht="15.75">
      <c r="A1689" s="785" t="s">
        <v>4301</v>
      </c>
      <c r="B1689" s="785" t="s">
        <v>26501</v>
      </c>
      <c r="C1689" s="785" t="s">
        <v>4303</v>
      </c>
      <c r="D1689" s="785" t="s">
        <v>2599</v>
      </c>
      <c r="E1689" s="785" t="s">
        <v>5416</v>
      </c>
      <c r="F1689" s="786">
        <v>43483</v>
      </c>
      <c r="G1689" s="785" t="s">
        <v>5400</v>
      </c>
      <c r="H1689" s="786">
        <v>43692</v>
      </c>
      <c r="I1689" s="785" t="s">
        <v>26502</v>
      </c>
      <c r="J1689" s="785" t="s">
        <v>627</v>
      </c>
      <c r="K1689" s="785" t="s">
        <v>26503</v>
      </c>
      <c r="L1689" s="785" t="s">
        <v>26504</v>
      </c>
      <c r="M1689" s="785"/>
      <c r="N1689" s="785"/>
      <c r="O1689" s="785"/>
      <c r="P1689" s="787">
        <v>35.389136999999998</v>
      </c>
      <c r="Q1689" s="787">
        <v>-0.109901</v>
      </c>
      <c r="R1689" s="785" t="s">
        <v>2053</v>
      </c>
      <c r="S1689" s="785" t="s">
        <v>2715</v>
      </c>
      <c r="T1689" s="785" t="s">
        <v>4310</v>
      </c>
      <c r="U1689" s="785" t="s">
        <v>3197</v>
      </c>
      <c r="V1689" s="785" t="s">
        <v>2603</v>
      </c>
      <c r="W1689" s="785" t="s">
        <v>4619</v>
      </c>
      <c r="X1689" s="785"/>
      <c r="Y1689" s="615" t="str">
        <f t="shared" si="26"/>
        <v>Agnes Koech</v>
      </c>
      <c r="Z1689" s="785" t="s">
        <v>2599</v>
      </c>
      <c r="AA1689" s="785" t="s">
        <v>4314</v>
      </c>
      <c r="AB1689" s="785" t="s">
        <v>2683</v>
      </c>
      <c r="AC1689" s="785" t="s">
        <v>2606</v>
      </c>
      <c r="AD1689" s="786">
        <v>43730</v>
      </c>
    </row>
    <row r="1690" spans="1:30" ht="15.75">
      <c r="A1690" s="785" t="s">
        <v>4301</v>
      </c>
      <c r="B1690" s="785" t="s">
        <v>30444</v>
      </c>
      <c r="C1690" s="785" t="s">
        <v>4303</v>
      </c>
      <c r="D1690" s="785" t="s">
        <v>2599</v>
      </c>
      <c r="E1690" s="785" t="s">
        <v>10752</v>
      </c>
      <c r="F1690" s="786">
        <v>43656</v>
      </c>
      <c r="G1690" s="785" t="s">
        <v>5400</v>
      </c>
      <c r="H1690" s="786">
        <v>43692</v>
      </c>
      <c r="I1690" s="785" t="s">
        <v>30445</v>
      </c>
      <c r="J1690" s="785" t="s">
        <v>629</v>
      </c>
      <c r="K1690" s="785" t="s">
        <v>30446</v>
      </c>
      <c r="L1690" s="785" t="s">
        <v>30447</v>
      </c>
      <c r="M1690" s="785"/>
      <c r="N1690" s="785"/>
      <c r="O1690" s="785"/>
      <c r="P1690" s="787">
        <v>36.778390000000002</v>
      </c>
      <c r="Q1690" s="787">
        <v>-0.95994599999999997</v>
      </c>
      <c r="R1690" s="785" t="s">
        <v>821</v>
      </c>
      <c r="S1690" s="785" t="s">
        <v>2041</v>
      </c>
      <c r="T1690" s="785" t="s">
        <v>17623</v>
      </c>
      <c r="U1690" s="785" t="s">
        <v>7972</v>
      </c>
      <c r="V1690" s="785" t="s">
        <v>2855</v>
      </c>
      <c r="W1690" s="785" t="s">
        <v>3497</v>
      </c>
      <c r="X1690" s="785"/>
      <c r="Y1690" s="615" t="str">
        <f t="shared" si="26"/>
        <v>Cides Ltd</v>
      </c>
      <c r="Z1690" s="785" t="s">
        <v>2599</v>
      </c>
      <c r="AA1690" s="785" t="s">
        <v>4349</v>
      </c>
      <c r="AB1690" s="785" t="s">
        <v>2605</v>
      </c>
      <c r="AC1690" s="785" t="s">
        <v>2606</v>
      </c>
      <c r="AD1690" s="786">
        <v>43745</v>
      </c>
    </row>
    <row r="1691" spans="1:30" ht="15.75">
      <c r="A1691" s="785" t="s">
        <v>4301</v>
      </c>
      <c r="B1691" s="785" t="s">
        <v>11275</v>
      </c>
      <c r="C1691" s="785" t="s">
        <v>4303</v>
      </c>
      <c r="D1691" s="785" t="s">
        <v>2599</v>
      </c>
      <c r="E1691" s="785" t="s">
        <v>11276</v>
      </c>
      <c r="F1691" s="786">
        <v>43690</v>
      </c>
      <c r="G1691" s="785" t="s">
        <v>11276</v>
      </c>
      <c r="H1691" s="786">
        <v>43690</v>
      </c>
      <c r="I1691" s="785" t="s">
        <v>11277</v>
      </c>
      <c r="J1691" s="785" t="s">
        <v>629</v>
      </c>
      <c r="K1691" s="785" t="s">
        <v>11278</v>
      </c>
      <c r="L1691" s="785" t="s">
        <v>11279</v>
      </c>
      <c r="M1691" s="785"/>
      <c r="N1691" s="785"/>
      <c r="O1691" s="785" t="s">
        <v>11280</v>
      </c>
      <c r="P1691" s="787">
        <v>36.916122000000001</v>
      </c>
      <c r="Q1691" s="787">
        <v>-0.82813000000000003</v>
      </c>
      <c r="R1691" s="785" t="s">
        <v>1030</v>
      </c>
      <c r="S1691" s="785" t="s">
        <v>1031</v>
      </c>
      <c r="T1691" s="785" t="s">
        <v>3389</v>
      </c>
      <c r="U1691" s="785" t="s">
        <v>2672</v>
      </c>
      <c r="V1691" s="785" t="s">
        <v>2855</v>
      </c>
      <c r="W1691" s="785" t="s">
        <v>4054</v>
      </c>
      <c r="X1691" s="785" t="s">
        <v>2834</v>
      </c>
      <c r="Y1691" s="615" t="str">
        <f t="shared" si="26"/>
        <v>Hamkam</v>
      </c>
      <c r="Z1691" s="785" t="s">
        <v>11211</v>
      </c>
      <c r="AA1691" s="785" t="s">
        <v>4349</v>
      </c>
      <c r="AB1691" s="785" t="s">
        <v>2605</v>
      </c>
      <c r="AC1691" s="785" t="s">
        <v>2606</v>
      </c>
      <c r="AD1691" s="786">
        <v>43690</v>
      </c>
    </row>
    <row r="1692" spans="1:30" ht="15.75">
      <c r="A1692" s="785" t="s">
        <v>4301</v>
      </c>
      <c r="B1692" s="785" t="s">
        <v>31563</v>
      </c>
      <c r="C1692" s="785" t="s">
        <v>4303</v>
      </c>
      <c r="D1692" s="785" t="s">
        <v>2599</v>
      </c>
      <c r="E1692" s="785" t="s">
        <v>16579</v>
      </c>
      <c r="F1692" s="786">
        <v>43669</v>
      </c>
      <c r="G1692" s="785" t="s">
        <v>11276</v>
      </c>
      <c r="H1692" s="786">
        <v>43690</v>
      </c>
      <c r="I1692" s="785" t="s">
        <v>31564</v>
      </c>
      <c r="J1692" s="785" t="s">
        <v>629</v>
      </c>
      <c r="K1692" s="785" t="s">
        <v>2612</v>
      </c>
      <c r="L1692" s="785" t="s">
        <v>31565</v>
      </c>
      <c r="M1692" s="785"/>
      <c r="N1692" s="785"/>
      <c r="O1692" s="785" t="s">
        <v>31566</v>
      </c>
      <c r="P1692" s="787">
        <v>36.954855000000002</v>
      </c>
      <c r="Q1692" s="787">
        <v>-0.60865800000000003</v>
      </c>
      <c r="R1692" s="785" t="s">
        <v>1030</v>
      </c>
      <c r="S1692" s="785" t="s">
        <v>2143</v>
      </c>
      <c r="T1692" s="785" t="s">
        <v>2144</v>
      </c>
      <c r="U1692" s="785" t="s">
        <v>3840</v>
      </c>
      <c r="V1692" s="785" t="s">
        <v>3004</v>
      </c>
      <c r="W1692" s="785" t="s">
        <v>3511</v>
      </c>
      <c r="X1692" s="785"/>
      <c r="Y1692" s="615" t="str">
        <f t="shared" si="26"/>
        <v>Sakaki Natural Renewable Energy Center</v>
      </c>
      <c r="Z1692" s="785" t="s">
        <v>2599</v>
      </c>
      <c r="AA1692" s="785" t="s">
        <v>4349</v>
      </c>
      <c r="AB1692" s="785" t="s">
        <v>2683</v>
      </c>
      <c r="AC1692" s="785" t="s">
        <v>2606</v>
      </c>
      <c r="AD1692" s="786">
        <v>43697</v>
      </c>
    </row>
    <row r="1693" spans="1:30" ht="15.75">
      <c r="A1693" s="785" t="s">
        <v>4301</v>
      </c>
      <c r="B1693" s="785" t="s">
        <v>17704</v>
      </c>
      <c r="C1693" s="785" t="s">
        <v>4303</v>
      </c>
      <c r="D1693" s="785" t="s">
        <v>2599</v>
      </c>
      <c r="E1693" s="785" t="s">
        <v>17705</v>
      </c>
      <c r="F1693" s="786">
        <v>43689</v>
      </c>
      <c r="G1693" s="785" t="s">
        <v>17705</v>
      </c>
      <c r="H1693" s="786">
        <v>43689</v>
      </c>
      <c r="I1693" s="785" t="s">
        <v>17706</v>
      </c>
      <c r="J1693" s="785" t="s">
        <v>629</v>
      </c>
      <c r="K1693" s="785" t="s">
        <v>17707</v>
      </c>
      <c r="L1693" s="785" t="s">
        <v>17708</v>
      </c>
      <c r="M1693" s="785"/>
      <c r="N1693" s="785"/>
      <c r="O1693" s="785"/>
      <c r="P1693" s="787">
        <v>37.043734999999998</v>
      </c>
      <c r="Q1693" s="787">
        <v>-1.03894</v>
      </c>
      <c r="R1693" s="785" t="s">
        <v>821</v>
      </c>
      <c r="S1693" s="785" t="s">
        <v>2701</v>
      </c>
      <c r="T1693" s="785" t="s">
        <v>2869</v>
      </c>
      <c r="U1693" s="785" t="s">
        <v>17702</v>
      </c>
      <c r="V1693" s="785" t="s">
        <v>3070</v>
      </c>
      <c r="W1693" s="785" t="s">
        <v>3535</v>
      </c>
      <c r="X1693" s="785" t="s">
        <v>3535</v>
      </c>
      <c r="Y1693" s="615" t="str">
        <f t="shared" si="26"/>
        <v>Maurice Kinuthia Wangui</v>
      </c>
      <c r="Z1693" s="785" t="s">
        <v>17405</v>
      </c>
      <c r="AA1693" s="785" t="s">
        <v>4314</v>
      </c>
      <c r="AB1693" s="785" t="s">
        <v>2605</v>
      </c>
      <c r="AC1693" s="785" t="s">
        <v>2606</v>
      </c>
      <c r="AD1693" s="786">
        <v>43689</v>
      </c>
    </row>
    <row r="1694" spans="1:30" ht="15.75">
      <c r="A1694" s="785" t="s">
        <v>4301</v>
      </c>
      <c r="B1694" s="785" t="s">
        <v>27812</v>
      </c>
      <c r="C1694" s="785" t="s">
        <v>4303</v>
      </c>
      <c r="D1694" s="785" t="s">
        <v>2599</v>
      </c>
      <c r="E1694" s="785" t="s">
        <v>5536</v>
      </c>
      <c r="F1694" s="786">
        <v>43658</v>
      </c>
      <c r="G1694" s="785" t="s">
        <v>17705</v>
      </c>
      <c r="H1694" s="786">
        <v>43689</v>
      </c>
      <c r="I1694" s="785" t="s">
        <v>27813</v>
      </c>
      <c r="J1694" s="785" t="s">
        <v>629</v>
      </c>
      <c r="K1694" s="785" t="s">
        <v>2612</v>
      </c>
      <c r="L1694" s="785" t="s">
        <v>27814</v>
      </c>
      <c r="M1694" s="785"/>
      <c r="N1694" s="785"/>
      <c r="O1694" s="785"/>
      <c r="P1694" s="787">
        <v>37.434956</v>
      </c>
      <c r="Q1694" s="787">
        <v>-0.47252300000000003</v>
      </c>
      <c r="R1694" s="785" t="s">
        <v>1089</v>
      </c>
      <c r="S1694" s="785" t="s">
        <v>1164</v>
      </c>
      <c r="T1694" s="785" t="s">
        <v>2801</v>
      </c>
      <c r="U1694" s="785" t="s">
        <v>27815</v>
      </c>
      <c r="V1694" s="785" t="s">
        <v>2673</v>
      </c>
      <c r="W1694" s="785" t="s">
        <v>3511</v>
      </c>
      <c r="X1694" s="785"/>
      <c r="Y1694" s="615" t="str">
        <f t="shared" si="26"/>
        <v>Sakaki Natural Renewable Energy Center</v>
      </c>
      <c r="Z1694" s="785" t="s">
        <v>2599</v>
      </c>
      <c r="AA1694" s="785" t="s">
        <v>4349</v>
      </c>
      <c r="AB1694" s="785" t="s">
        <v>2683</v>
      </c>
      <c r="AC1694" s="785" t="s">
        <v>2606</v>
      </c>
      <c r="AD1694" s="786">
        <v>43689</v>
      </c>
    </row>
    <row r="1695" spans="1:30" ht="15.75">
      <c r="A1695" s="785" t="s">
        <v>4301</v>
      </c>
      <c r="B1695" s="785" t="s">
        <v>30151</v>
      </c>
      <c r="C1695" s="785" t="s">
        <v>4303</v>
      </c>
      <c r="D1695" s="785" t="s">
        <v>2599</v>
      </c>
      <c r="E1695" s="785" t="s">
        <v>5603</v>
      </c>
      <c r="F1695" s="786">
        <v>43645</v>
      </c>
      <c r="G1695" s="785" t="s">
        <v>17705</v>
      </c>
      <c r="H1695" s="786">
        <v>43689</v>
      </c>
      <c r="I1695" s="785" t="s">
        <v>30152</v>
      </c>
      <c r="J1695" s="785" t="s">
        <v>627</v>
      </c>
      <c r="K1695" s="785" t="s">
        <v>2612</v>
      </c>
      <c r="L1695" s="785" t="s">
        <v>30153</v>
      </c>
      <c r="M1695" s="785"/>
      <c r="N1695" s="785"/>
      <c r="O1695" s="785"/>
      <c r="P1695" s="787">
        <v>37.463549</v>
      </c>
      <c r="Q1695" s="787">
        <v>-0.43038500000000002</v>
      </c>
      <c r="R1695" s="785" t="s">
        <v>1089</v>
      </c>
      <c r="S1695" s="785" t="s">
        <v>1164</v>
      </c>
      <c r="T1695" s="785" t="s">
        <v>1165</v>
      </c>
      <c r="U1695" s="785" t="s">
        <v>30154</v>
      </c>
      <c r="V1695" s="785" t="s">
        <v>2855</v>
      </c>
      <c r="W1695" s="785" t="s">
        <v>3511</v>
      </c>
      <c r="X1695" s="785"/>
      <c r="Y1695" s="615" t="str">
        <f t="shared" si="26"/>
        <v>Sakaki Natural Renewable Energy Center</v>
      </c>
      <c r="Z1695" s="785" t="s">
        <v>2599</v>
      </c>
      <c r="AA1695" s="785" t="s">
        <v>4349</v>
      </c>
      <c r="AB1695" s="785" t="s">
        <v>2683</v>
      </c>
      <c r="AC1695" s="785" t="s">
        <v>2606</v>
      </c>
      <c r="AD1695" s="786">
        <v>43689</v>
      </c>
    </row>
    <row r="1696" spans="1:30" ht="15.75">
      <c r="A1696" s="785" t="s">
        <v>4301</v>
      </c>
      <c r="B1696" s="785" t="s">
        <v>32906</v>
      </c>
      <c r="C1696" s="785" t="s">
        <v>4303</v>
      </c>
      <c r="D1696" s="785" t="s">
        <v>2599</v>
      </c>
      <c r="E1696" s="785" t="s">
        <v>5639</v>
      </c>
      <c r="F1696" s="786">
        <v>43638</v>
      </c>
      <c r="G1696" s="785" t="s">
        <v>17705</v>
      </c>
      <c r="H1696" s="786">
        <v>43689</v>
      </c>
      <c r="I1696" s="785" t="s">
        <v>32907</v>
      </c>
      <c r="J1696" s="785" t="s">
        <v>629</v>
      </c>
      <c r="K1696" s="785" t="s">
        <v>2612</v>
      </c>
      <c r="L1696" s="785" t="s">
        <v>32908</v>
      </c>
      <c r="M1696" s="785"/>
      <c r="N1696" s="785"/>
      <c r="O1696" s="785"/>
      <c r="P1696" s="787">
        <v>37.457087999999999</v>
      </c>
      <c r="Q1696" s="787">
        <v>-0.55477100000000001</v>
      </c>
      <c r="R1696" s="785" t="s">
        <v>1961</v>
      </c>
      <c r="S1696" s="785" t="s">
        <v>2066</v>
      </c>
      <c r="T1696" s="785" t="s">
        <v>2903</v>
      </c>
      <c r="U1696" s="785" t="s">
        <v>3201</v>
      </c>
      <c r="V1696" s="785" t="s">
        <v>3070</v>
      </c>
      <c r="W1696" s="785" t="s">
        <v>3511</v>
      </c>
      <c r="X1696" s="785"/>
      <c r="Y1696" s="615" t="str">
        <f t="shared" si="26"/>
        <v>Sakaki Natural Renewable Energy Center</v>
      </c>
      <c r="Z1696" s="785" t="s">
        <v>2599</v>
      </c>
      <c r="AA1696" s="785" t="s">
        <v>4349</v>
      </c>
      <c r="AB1696" s="785" t="s">
        <v>2683</v>
      </c>
      <c r="AC1696" s="785" t="s">
        <v>2606</v>
      </c>
      <c r="AD1696" s="786">
        <v>43697</v>
      </c>
    </row>
    <row r="1697" spans="1:30" ht="15.75">
      <c r="A1697" s="785" t="s">
        <v>4301</v>
      </c>
      <c r="B1697" s="785" t="s">
        <v>14202</v>
      </c>
      <c r="C1697" s="785" t="s">
        <v>4303</v>
      </c>
      <c r="D1697" s="785" t="s">
        <v>2599</v>
      </c>
      <c r="E1697" s="785" t="s">
        <v>5146</v>
      </c>
      <c r="F1697" s="786">
        <v>43688</v>
      </c>
      <c r="G1697" s="785" t="s">
        <v>5146</v>
      </c>
      <c r="H1697" s="786">
        <v>43688</v>
      </c>
      <c r="I1697" s="785" t="s">
        <v>14203</v>
      </c>
      <c r="J1697" s="785" t="s">
        <v>629</v>
      </c>
      <c r="K1697" s="785" t="s">
        <v>2612</v>
      </c>
      <c r="L1697" s="785" t="s">
        <v>14204</v>
      </c>
      <c r="M1697" s="785"/>
      <c r="N1697" s="785"/>
      <c r="O1697" s="785"/>
      <c r="P1697" s="787">
        <v>37.626187000000002</v>
      </c>
      <c r="Q1697" s="787">
        <v>-1.7823359999999999</v>
      </c>
      <c r="R1697" s="785" t="s">
        <v>728</v>
      </c>
      <c r="S1697" s="785" t="s">
        <v>729</v>
      </c>
      <c r="T1697" s="785" t="s">
        <v>14205</v>
      </c>
      <c r="U1697" s="785" t="s">
        <v>14206</v>
      </c>
      <c r="V1697" s="785" t="s">
        <v>3070</v>
      </c>
      <c r="W1697" s="785" t="s">
        <v>14152</v>
      </c>
      <c r="X1697" s="785" t="s">
        <v>14152</v>
      </c>
      <c r="Y1697" s="615" t="str">
        <f t="shared" si="26"/>
        <v>John Chege Nyingi</v>
      </c>
      <c r="Z1697" s="785" t="s">
        <v>14153</v>
      </c>
      <c r="AA1697" s="785" t="s">
        <v>4314</v>
      </c>
      <c r="AB1697" s="785" t="s">
        <v>2605</v>
      </c>
      <c r="AC1697" s="785" t="s">
        <v>2606</v>
      </c>
      <c r="AD1697" s="786">
        <v>43688</v>
      </c>
    </row>
    <row r="1698" spans="1:30" ht="15.75">
      <c r="A1698" s="785" t="s">
        <v>4301</v>
      </c>
      <c r="B1698" s="785" t="s">
        <v>19250</v>
      </c>
      <c r="C1698" s="785" t="s">
        <v>4303</v>
      </c>
      <c r="D1698" s="785" t="s">
        <v>2599</v>
      </c>
      <c r="E1698" s="785" t="s">
        <v>19251</v>
      </c>
      <c r="F1698" s="786">
        <v>43665</v>
      </c>
      <c r="G1698" s="785" t="s">
        <v>5146</v>
      </c>
      <c r="H1698" s="786">
        <v>43688</v>
      </c>
      <c r="I1698" s="785" t="s">
        <v>19252</v>
      </c>
      <c r="J1698" s="785" t="s">
        <v>629</v>
      </c>
      <c r="K1698" s="785" t="s">
        <v>19253</v>
      </c>
      <c r="L1698" s="785" t="s">
        <v>19254</v>
      </c>
      <c r="M1698" s="785"/>
      <c r="N1698" s="785"/>
      <c r="O1698" s="785"/>
      <c r="P1698" s="787">
        <v>35.081857999999997</v>
      </c>
      <c r="Q1698" s="787">
        <v>0.95855199999999996</v>
      </c>
      <c r="R1698" s="785" t="s">
        <v>1189</v>
      </c>
      <c r="S1698" s="785" t="s">
        <v>1190</v>
      </c>
      <c r="T1698" s="785" t="s">
        <v>2936</v>
      </c>
      <c r="U1698" s="785" t="s">
        <v>19255</v>
      </c>
      <c r="V1698" s="785">
        <v>8</v>
      </c>
      <c r="W1698" s="785" t="s">
        <v>19232</v>
      </c>
      <c r="X1698" s="785" t="s">
        <v>3568</v>
      </c>
      <c r="Y1698" s="615" t="str">
        <f t="shared" si="26"/>
        <v>Pafasi  Enterprise</v>
      </c>
      <c r="Z1698" s="785" t="s">
        <v>19233</v>
      </c>
      <c r="AA1698" s="785" t="s">
        <v>4349</v>
      </c>
      <c r="AB1698" s="785" t="s">
        <v>2683</v>
      </c>
      <c r="AC1698" s="785" t="s">
        <v>2606</v>
      </c>
      <c r="AD1698" s="786">
        <v>43690</v>
      </c>
    </row>
    <row r="1699" spans="1:30" ht="15.75">
      <c r="A1699" s="785" t="s">
        <v>4301</v>
      </c>
      <c r="B1699" s="785" t="s">
        <v>5608</v>
      </c>
      <c r="C1699" s="785" t="s">
        <v>4303</v>
      </c>
      <c r="D1699" s="785" t="s">
        <v>2599</v>
      </c>
      <c r="E1699" s="785" t="s">
        <v>5609</v>
      </c>
      <c r="F1699" s="786">
        <v>43548</v>
      </c>
      <c r="G1699" s="785" t="s">
        <v>5610</v>
      </c>
      <c r="H1699" s="786">
        <v>43687</v>
      </c>
      <c r="I1699" s="785" t="s">
        <v>5611</v>
      </c>
      <c r="J1699" s="785" t="s">
        <v>627</v>
      </c>
      <c r="K1699" s="785" t="s">
        <v>5612</v>
      </c>
      <c r="L1699" s="785" t="s">
        <v>5613</v>
      </c>
      <c r="M1699" s="785"/>
      <c r="N1699" s="785"/>
      <c r="O1699" s="785"/>
      <c r="P1699" s="787">
        <v>35.388261</v>
      </c>
      <c r="Q1699" s="787">
        <v>-0.11945600000000001</v>
      </c>
      <c r="R1699" s="785" t="s">
        <v>2053</v>
      </c>
      <c r="S1699" s="785" t="s">
        <v>2715</v>
      </c>
      <c r="T1699" s="785" t="s">
        <v>4310</v>
      </c>
      <c r="U1699" s="785" t="s">
        <v>2716</v>
      </c>
      <c r="V1699" s="785" t="s">
        <v>2603</v>
      </c>
      <c r="W1699" s="785" t="s">
        <v>5579</v>
      </c>
      <c r="X1699" s="785" t="s">
        <v>5579</v>
      </c>
      <c r="Y1699" s="615" t="str">
        <f t="shared" si="26"/>
        <v>Benjamin Cheruiyot</v>
      </c>
      <c r="Z1699" s="785" t="s">
        <v>5607</v>
      </c>
      <c r="AA1699" s="785" t="s">
        <v>4314</v>
      </c>
      <c r="AB1699" s="785" t="s">
        <v>2683</v>
      </c>
      <c r="AC1699" s="785" t="s">
        <v>2606</v>
      </c>
      <c r="AD1699" s="786">
        <v>43701</v>
      </c>
    </row>
    <row r="1700" spans="1:30" ht="15.75">
      <c r="A1700" s="785" t="s">
        <v>4301</v>
      </c>
      <c r="B1700" s="785" t="s">
        <v>7902</v>
      </c>
      <c r="C1700" s="785" t="s">
        <v>4303</v>
      </c>
      <c r="D1700" s="785" t="s">
        <v>2599</v>
      </c>
      <c r="E1700" s="785" t="s">
        <v>7903</v>
      </c>
      <c r="F1700" s="786">
        <v>43660</v>
      </c>
      <c r="G1700" s="785" t="s">
        <v>7904</v>
      </c>
      <c r="H1700" s="786">
        <v>43685</v>
      </c>
      <c r="I1700" s="785" t="s">
        <v>7905</v>
      </c>
      <c r="J1700" s="785" t="s">
        <v>627</v>
      </c>
      <c r="K1700" s="785" t="s">
        <v>2612</v>
      </c>
      <c r="L1700" s="785" t="s">
        <v>7906</v>
      </c>
      <c r="M1700" s="785"/>
      <c r="N1700" s="785"/>
      <c r="O1700" s="785"/>
      <c r="P1700" s="787">
        <v>37.117274000000002</v>
      </c>
      <c r="Q1700" s="787">
        <v>-2.065226</v>
      </c>
      <c r="R1700" s="785" t="s">
        <v>1325</v>
      </c>
      <c r="S1700" s="785" t="s">
        <v>3124</v>
      </c>
      <c r="T1700" s="785" t="s">
        <v>7907</v>
      </c>
      <c r="U1700" s="785" t="s">
        <v>7908</v>
      </c>
      <c r="V1700" s="785">
        <v>8</v>
      </c>
      <c r="W1700" s="785" t="s">
        <v>7909</v>
      </c>
      <c r="X1700" s="785" t="s">
        <v>7910</v>
      </c>
      <c r="Y1700" s="615" t="str">
        <f t="shared" si="26"/>
        <v>Emmanuel Mulonzya Kitui</v>
      </c>
      <c r="Z1700" s="785" t="s">
        <v>7911</v>
      </c>
      <c r="AA1700" s="785" t="s">
        <v>4314</v>
      </c>
      <c r="AB1700" s="785" t="s">
        <v>2605</v>
      </c>
      <c r="AC1700" s="785" t="s">
        <v>2606</v>
      </c>
      <c r="AD1700" s="786">
        <v>43690</v>
      </c>
    </row>
    <row r="1701" spans="1:30" ht="15.75">
      <c r="A1701" s="785" t="s">
        <v>4301</v>
      </c>
      <c r="B1701" s="785" t="s">
        <v>10225</v>
      </c>
      <c r="C1701" s="785" t="s">
        <v>4303</v>
      </c>
      <c r="D1701" s="785" t="s">
        <v>2599</v>
      </c>
      <c r="E1701" s="785" t="s">
        <v>10226</v>
      </c>
      <c r="F1701" s="786">
        <v>43675</v>
      </c>
      <c r="G1701" s="785" t="s">
        <v>7904</v>
      </c>
      <c r="H1701" s="786">
        <v>43685</v>
      </c>
      <c r="I1701" s="785" t="s">
        <v>10227</v>
      </c>
      <c r="J1701" s="785" t="s">
        <v>627</v>
      </c>
      <c r="K1701" s="785" t="s">
        <v>10228</v>
      </c>
      <c r="L1701" s="785" t="s">
        <v>10229</v>
      </c>
      <c r="M1701" s="785"/>
      <c r="N1701" s="785"/>
      <c r="O1701" s="785"/>
      <c r="P1701" s="787">
        <v>36.818570000000001</v>
      </c>
      <c r="Q1701" s="787">
        <v>-0.98091300000000003</v>
      </c>
      <c r="R1701" s="785" t="s">
        <v>821</v>
      </c>
      <c r="S1701" s="785" t="s">
        <v>2041</v>
      </c>
      <c r="T1701" s="785" t="s">
        <v>3201</v>
      </c>
      <c r="U1701" s="785" t="s">
        <v>10230</v>
      </c>
      <c r="V1701" s="785" t="s">
        <v>2855</v>
      </c>
      <c r="W1701" s="785" t="s">
        <v>3585</v>
      </c>
      <c r="X1701" s="785" t="s">
        <v>3585</v>
      </c>
      <c r="Y1701" s="615" t="str">
        <f t="shared" si="26"/>
        <v>Geoffrey K Gitau</v>
      </c>
      <c r="Z1701" s="785" t="s">
        <v>10200</v>
      </c>
      <c r="AA1701" s="785" t="s">
        <v>4314</v>
      </c>
      <c r="AB1701" s="785" t="s">
        <v>2605</v>
      </c>
      <c r="AC1701" s="785" t="s">
        <v>2606</v>
      </c>
      <c r="AD1701" s="786">
        <v>43694</v>
      </c>
    </row>
    <row r="1702" spans="1:30" ht="15.75">
      <c r="A1702" s="785" t="s">
        <v>4301</v>
      </c>
      <c r="B1702" s="785" t="s">
        <v>12886</v>
      </c>
      <c r="C1702" s="785" t="s">
        <v>4303</v>
      </c>
      <c r="D1702" s="785" t="s">
        <v>2599</v>
      </c>
      <c r="E1702" s="785" t="s">
        <v>7903</v>
      </c>
      <c r="F1702" s="786">
        <v>43660</v>
      </c>
      <c r="G1702" s="785" t="s">
        <v>7904</v>
      </c>
      <c r="H1702" s="786">
        <v>43685</v>
      </c>
      <c r="I1702" s="785" t="s">
        <v>12887</v>
      </c>
      <c r="J1702" s="785" t="s">
        <v>629</v>
      </c>
      <c r="K1702" s="785" t="s">
        <v>2612</v>
      </c>
      <c r="L1702" s="785" t="s">
        <v>12888</v>
      </c>
      <c r="M1702" s="785"/>
      <c r="N1702" s="785"/>
      <c r="O1702" s="785"/>
      <c r="P1702" s="787">
        <v>36.852079000000003</v>
      </c>
      <c r="Q1702" s="787">
        <v>-1.8166359999999999</v>
      </c>
      <c r="R1702" s="785" t="s">
        <v>1325</v>
      </c>
      <c r="S1702" s="785" t="s">
        <v>3124</v>
      </c>
      <c r="T1702" s="785" t="s">
        <v>3952</v>
      </c>
      <c r="U1702" s="785" t="s">
        <v>12889</v>
      </c>
      <c r="V1702" s="785">
        <v>10</v>
      </c>
      <c r="W1702" s="785" t="s">
        <v>2615</v>
      </c>
      <c r="X1702" s="785" t="s">
        <v>12807</v>
      </c>
      <c r="Y1702" s="615" t="str">
        <f t="shared" si="26"/>
        <v>James Nganga  Njoroge</v>
      </c>
      <c r="Z1702" s="785" t="s">
        <v>2599</v>
      </c>
      <c r="AA1702" s="785" t="s">
        <v>5464</v>
      </c>
      <c r="AB1702" s="785" t="s">
        <v>3686</v>
      </c>
      <c r="AC1702" s="785" t="s">
        <v>2617</v>
      </c>
      <c r="AD1702" s="786">
        <v>43686</v>
      </c>
    </row>
    <row r="1703" spans="1:30" ht="15.75">
      <c r="A1703" s="785" t="s">
        <v>4301</v>
      </c>
      <c r="B1703" s="785" t="s">
        <v>13114</v>
      </c>
      <c r="C1703" s="785" t="s">
        <v>4303</v>
      </c>
      <c r="D1703" s="785" t="s">
        <v>2599</v>
      </c>
      <c r="E1703" s="785" t="s">
        <v>7904</v>
      </c>
      <c r="F1703" s="786">
        <v>43685</v>
      </c>
      <c r="G1703" s="785" t="s">
        <v>7904</v>
      </c>
      <c r="H1703" s="786">
        <v>43685</v>
      </c>
      <c r="I1703" s="785" t="s">
        <v>13115</v>
      </c>
      <c r="J1703" s="785" t="s">
        <v>627</v>
      </c>
      <c r="K1703" s="785" t="s">
        <v>13116</v>
      </c>
      <c r="L1703" s="785" t="s">
        <v>13117</v>
      </c>
      <c r="M1703" s="785"/>
      <c r="N1703" s="785"/>
      <c r="O1703" s="785"/>
      <c r="P1703" s="787">
        <v>37.106648</v>
      </c>
      <c r="Q1703" s="787">
        <v>-0.93307200000000001</v>
      </c>
      <c r="R1703" s="785" t="s">
        <v>1030</v>
      </c>
      <c r="S1703" s="785" t="s">
        <v>1031</v>
      </c>
      <c r="T1703" s="785" t="s">
        <v>1031</v>
      </c>
      <c r="U1703" s="785" t="s">
        <v>2770</v>
      </c>
      <c r="V1703" s="785" t="s">
        <v>3004</v>
      </c>
      <c r="W1703" s="785" t="s">
        <v>2615</v>
      </c>
      <c r="X1703" s="785" t="s">
        <v>12807</v>
      </c>
      <c r="Y1703" s="615" t="str">
        <f t="shared" si="26"/>
        <v>James Nganga  Njoroge</v>
      </c>
      <c r="Z1703" s="785" t="s">
        <v>12798</v>
      </c>
      <c r="AA1703" s="785" t="s">
        <v>5464</v>
      </c>
      <c r="AB1703" s="785" t="s">
        <v>3686</v>
      </c>
      <c r="AC1703" s="785" t="s">
        <v>2617</v>
      </c>
      <c r="AD1703" s="786">
        <v>43708</v>
      </c>
    </row>
    <row r="1704" spans="1:30" ht="15.75">
      <c r="A1704" s="785" t="s">
        <v>4301</v>
      </c>
      <c r="B1704" s="785" t="s">
        <v>21703</v>
      </c>
      <c r="C1704" s="785" t="s">
        <v>4303</v>
      </c>
      <c r="D1704" s="785" t="s">
        <v>2599</v>
      </c>
      <c r="E1704" s="785" t="s">
        <v>4324</v>
      </c>
      <c r="F1704" s="786">
        <v>43661</v>
      </c>
      <c r="G1704" s="785" t="s">
        <v>7904</v>
      </c>
      <c r="H1704" s="786">
        <v>43685</v>
      </c>
      <c r="I1704" s="785" t="s">
        <v>21704</v>
      </c>
      <c r="J1704" s="785" t="s">
        <v>629</v>
      </c>
      <c r="K1704" s="785" t="s">
        <v>21705</v>
      </c>
      <c r="L1704" s="785" t="s">
        <v>21706</v>
      </c>
      <c r="M1704" s="785"/>
      <c r="N1704" s="785"/>
      <c r="O1704" s="785" t="s">
        <v>21707</v>
      </c>
      <c r="P1704" s="787">
        <v>36.936197</v>
      </c>
      <c r="Q1704" s="787">
        <v>-0.35153200000000001</v>
      </c>
      <c r="R1704" s="785" t="s">
        <v>1056</v>
      </c>
      <c r="S1704" s="785" t="s">
        <v>3283</v>
      </c>
      <c r="T1704" s="785" t="s">
        <v>3283</v>
      </c>
      <c r="U1704" s="785" t="s">
        <v>3751</v>
      </c>
      <c r="V1704" s="785" t="s">
        <v>2855</v>
      </c>
      <c r="W1704" s="785" t="s">
        <v>3511</v>
      </c>
      <c r="X1704" s="785" t="s">
        <v>3511</v>
      </c>
      <c r="Y1704" s="615" t="str">
        <f t="shared" si="26"/>
        <v>Sakaki Natural Renewable Energy Center</v>
      </c>
      <c r="Z1704" s="785" t="s">
        <v>21702</v>
      </c>
      <c r="AA1704" s="785" t="s">
        <v>4349</v>
      </c>
      <c r="AB1704" s="785" t="s">
        <v>2683</v>
      </c>
      <c r="AC1704" s="785" t="s">
        <v>2606</v>
      </c>
      <c r="AD1704" s="786">
        <v>43700</v>
      </c>
    </row>
    <row r="1705" spans="1:30" ht="15.75">
      <c r="A1705" s="785" t="s">
        <v>4301</v>
      </c>
      <c r="B1705" s="785" t="s">
        <v>22316</v>
      </c>
      <c r="C1705" s="785" t="s">
        <v>4303</v>
      </c>
      <c r="D1705" s="785" t="s">
        <v>2599</v>
      </c>
      <c r="E1705" s="785" t="s">
        <v>7904</v>
      </c>
      <c r="F1705" s="786">
        <v>43685</v>
      </c>
      <c r="G1705" s="785" t="s">
        <v>7904</v>
      </c>
      <c r="H1705" s="786">
        <v>43685</v>
      </c>
      <c r="I1705" s="785" t="s">
        <v>22317</v>
      </c>
      <c r="J1705" s="785" t="s">
        <v>629</v>
      </c>
      <c r="K1705" s="785" t="s">
        <v>22318</v>
      </c>
      <c r="L1705" s="785" t="s">
        <v>22319</v>
      </c>
      <c r="M1705" s="785"/>
      <c r="N1705" s="785"/>
      <c r="O1705" s="785" t="s">
        <v>22320</v>
      </c>
      <c r="P1705" s="787">
        <v>35.048802999999999</v>
      </c>
      <c r="Q1705" s="787">
        <v>-0.66549700000000001</v>
      </c>
      <c r="R1705" s="785" t="s">
        <v>843</v>
      </c>
      <c r="S1705" s="785" t="s">
        <v>3040</v>
      </c>
      <c r="T1705" s="785" t="s">
        <v>3040</v>
      </c>
      <c r="U1705" s="785" t="s">
        <v>22254</v>
      </c>
      <c r="V1705" s="785" t="s">
        <v>3004</v>
      </c>
      <c r="W1705" s="785" t="s">
        <v>22222</v>
      </c>
      <c r="X1705" s="785" t="s">
        <v>3516</v>
      </c>
      <c r="Y1705" s="615" t="str">
        <f t="shared" si="26"/>
        <v>Samuel Manyuna Otiso</v>
      </c>
      <c r="Z1705" s="785" t="s">
        <v>3744</v>
      </c>
      <c r="AA1705" s="785" t="s">
        <v>4349</v>
      </c>
      <c r="AB1705" s="785" t="s">
        <v>2683</v>
      </c>
      <c r="AC1705" s="785" t="s">
        <v>2606</v>
      </c>
      <c r="AD1705" s="786">
        <v>43689</v>
      </c>
    </row>
    <row r="1706" spans="1:30" ht="15.75">
      <c r="A1706" s="785" t="s">
        <v>4301</v>
      </c>
      <c r="B1706" s="785" t="s">
        <v>5558</v>
      </c>
      <c r="C1706" s="785" t="s">
        <v>4303</v>
      </c>
      <c r="D1706" s="785" t="s">
        <v>2599</v>
      </c>
      <c r="E1706" s="785" t="s">
        <v>4425</v>
      </c>
      <c r="F1706" s="786">
        <v>43455</v>
      </c>
      <c r="G1706" s="785" t="s">
        <v>5559</v>
      </c>
      <c r="H1706" s="786">
        <v>43684</v>
      </c>
      <c r="I1706" s="785" t="s">
        <v>5560</v>
      </c>
      <c r="J1706" s="785" t="s">
        <v>627</v>
      </c>
      <c r="K1706" s="785" t="s">
        <v>5561</v>
      </c>
      <c r="L1706" s="785" t="s">
        <v>5562</v>
      </c>
      <c r="M1706" s="785"/>
      <c r="N1706" s="785"/>
      <c r="O1706" s="785"/>
      <c r="P1706" s="787">
        <v>35.365968000000002</v>
      </c>
      <c r="Q1706" s="787">
        <v>-0.173123</v>
      </c>
      <c r="R1706" s="785" t="s">
        <v>2053</v>
      </c>
      <c r="S1706" s="785" t="s">
        <v>2715</v>
      </c>
      <c r="T1706" s="785" t="s">
        <v>4310</v>
      </c>
      <c r="U1706" s="785" t="s">
        <v>3649</v>
      </c>
      <c r="V1706" s="785" t="s">
        <v>2603</v>
      </c>
      <c r="W1706" s="785" t="s">
        <v>5515</v>
      </c>
      <c r="X1706" s="785" t="s">
        <v>5515</v>
      </c>
      <c r="Y1706" s="615" t="str">
        <f t="shared" si="26"/>
        <v>Benard Kirui</v>
      </c>
      <c r="Z1706" s="785" t="s">
        <v>5540</v>
      </c>
      <c r="AA1706" s="785" t="s">
        <v>4314</v>
      </c>
      <c r="AB1706" s="785" t="s">
        <v>2683</v>
      </c>
      <c r="AC1706" s="785" t="s">
        <v>2606</v>
      </c>
      <c r="AD1706" s="786">
        <v>43732</v>
      </c>
    </row>
    <row r="1707" spans="1:30" ht="15.75">
      <c r="A1707" s="785" t="s">
        <v>4301</v>
      </c>
      <c r="B1707" s="785" t="s">
        <v>19690</v>
      </c>
      <c r="C1707" s="785" t="s">
        <v>4303</v>
      </c>
      <c r="D1707" s="785" t="s">
        <v>2599</v>
      </c>
      <c r="E1707" s="785" t="s">
        <v>5083</v>
      </c>
      <c r="F1707" s="786">
        <v>43640</v>
      </c>
      <c r="G1707" s="785" t="s">
        <v>5559</v>
      </c>
      <c r="H1707" s="786">
        <v>43684</v>
      </c>
      <c r="I1707" s="785" t="s">
        <v>19691</v>
      </c>
      <c r="J1707" s="785" t="s">
        <v>629</v>
      </c>
      <c r="K1707" s="785" t="s">
        <v>19692</v>
      </c>
      <c r="L1707" s="785" t="s">
        <v>19693</v>
      </c>
      <c r="M1707" s="785"/>
      <c r="N1707" s="785"/>
      <c r="O1707" s="785"/>
      <c r="P1707" s="787">
        <v>36.168857000000003</v>
      </c>
      <c r="Q1707" s="787">
        <v>-0.136743</v>
      </c>
      <c r="R1707" s="785" t="s">
        <v>695</v>
      </c>
      <c r="S1707" s="785" t="s">
        <v>1204</v>
      </c>
      <c r="T1707" s="785" t="s">
        <v>1204</v>
      </c>
      <c r="U1707" s="785" t="s">
        <v>2361</v>
      </c>
      <c r="V1707" s="785" t="s">
        <v>3004</v>
      </c>
      <c r="W1707" s="785" t="s">
        <v>2762</v>
      </c>
      <c r="X1707" s="785" t="s">
        <v>2762</v>
      </c>
      <c r="Y1707" s="615" t="str">
        <f t="shared" si="26"/>
        <v>Peter Kareithi Mwangi</v>
      </c>
      <c r="Z1707" s="785" t="s">
        <v>3026</v>
      </c>
      <c r="AA1707" s="785" t="s">
        <v>4314</v>
      </c>
      <c r="AB1707" s="785" t="s">
        <v>2683</v>
      </c>
      <c r="AC1707" s="785" t="s">
        <v>2606</v>
      </c>
      <c r="AD1707" s="786">
        <v>43779</v>
      </c>
    </row>
    <row r="1708" spans="1:30" ht="15.75">
      <c r="A1708" s="785" t="s">
        <v>4301</v>
      </c>
      <c r="B1708" s="785" t="s">
        <v>20746</v>
      </c>
      <c r="C1708" s="785" t="s">
        <v>4303</v>
      </c>
      <c r="D1708" s="785" t="s">
        <v>2599</v>
      </c>
      <c r="E1708" s="785" t="s">
        <v>9623</v>
      </c>
      <c r="F1708" s="786">
        <v>43547</v>
      </c>
      <c r="G1708" s="785" t="s">
        <v>5559</v>
      </c>
      <c r="H1708" s="786">
        <v>43684</v>
      </c>
      <c r="I1708" s="785" t="s">
        <v>20747</v>
      </c>
      <c r="J1708" s="785" t="s">
        <v>627</v>
      </c>
      <c r="K1708" s="785" t="s">
        <v>20748</v>
      </c>
      <c r="L1708" s="785" t="s">
        <v>4765</v>
      </c>
      <c r="M1708" s="785"/>
      <c r="N1708" s="785"/>
      <c r="O1708" s="785"/>
      <c r="P1708" s="787">
        <v>35.283692000000002</v>
      </c>
      <c r="Q1708" s="787">
        <v>6.3591999999999996E-2</v>
      </c>
      <c r="R1708" s="785" t="s">
        <v>916</v>
      </c>
      <c r="S1708" s="785" t="s">
        <v>3061</v>
      </c>
      <c r="T1708" s="785" t="s">
        <v>20749</v>
      </c>
      <c r="U1708" s="785" t="s">
        <v>4692</v>
      </c>
      <c r="V1708" s="785" t="s">
        <v>2603</v>
      </c>
      <c r="W1708" s="785" t="s">
        <v>20718</v>
      </c>
      <c r="X1708" s="785" t="s">
        <v>20718</v>
      </c>
      <c r="Y1708" s="615" t="str">
        <f t="shared" si="26"/>
        <v>Purity Chepkosgei</v>
      </c>
      <c r="Z1708" s="785" t="s">
        <v>20719</v>
      </c>
      <c r="AA1708" s="785" t="s">
        <v>4314</v>
      </c>
      <c r="AB1708" s="785" t="s">
        <v>2683</v>
      </c>
      <c r="AC1708" s="785" t="s">
        <v>2606</v>
      </c>
      <c r="AD1708" s="786">
        <v>43684</v>
      </c>
    </row>
    <row r="1709" spans="1:30" ht="15.75">
      <c r="A1709" s="785" t="s">
        <v>4301</v>
      </c>
      <c r="B1709" s="785" t="s">
        <v>22827</v>
      </c>
      <c r="C1709" s="785" t="s">
        <v>4303</v>
      </c>
      <c r="D1709" s="785" t="s">
        <v>2599</v>
      </c>
      <c r="E1709" s="785" t="s">
        <v>20819</v>
      </c>
      <c r="F1709" s="786">
        <v>43642</v>
      </c>
      <c r="G1709" s="785" t="s">
        <v>5559</v>
      </c>
      <c r="H1709" s="786">
        <v>43684</v>
      </c>
      <c r="I1709" s="785" t="s">
        <v>22828</v>
      </c>
      <c r="J1709" s="785" t="s">
        <v>629</v>
      </c>
      <c r="K1709" s="785" t="s">
        <v>22829</v>
      </c>
      <c r="L1709" s="785" t="s">
        <v>22830</v>
      </c>
      <c r="M1709" s="785"/>
      <c r="N1709" s="785"/>
      <c r="O1709" s="785"/>
      <c r="P1709" s="787">
        <v>35.966712999999999</v>
      </c>
      <c r="Q1709" s="787">
        <v>-0.23708299999999999</v>
      </c>
      <c r="R1709" s="785" t="s">
        <v>695</v>
      </c>
      <c r="S1709" s="785" t="s">
        <v>1011</v>
      </c>
      <c r="T1709" s="785" t="s">
        <v>3376</v>
      </c>
      <c r="U1709" s="785" t="s">
        <v>3376</v>
      </c>
      <c r="V1709" s="785" t="s">
        <v>2855</v>
      </c>
      <c r="W1709" s="785" t="s">
        <v>3042</v>
      </c>
      <c r="X1709" s="785" t="s">
        <v>2642</v>
      </c>
      <c r="Y1709" s="615" t="str">
        <f t="shared" si="26"/>
        <v>Samuel Mwangi Juma</v>
      </c>
      <c r="Z1709" s="785" t="s">
        <v>22751</v>
      </c>
      <c r="AA1709" s="785" t="s">
        <v>4349</v>
      </c>
      <c r="AB1709" s="785" t="s">
        <v>2605</v>
      </c>
      <c r="AC1709" s="785" t="s">
        <v>2606</v>
      </c>
      <c r="AD1709" s="786">
        <v>43738</v>
      </c>
    </row>
    <row r="1710" spans="1:30" ht="15.75">
      <c r="A1710" s="785" t="s">
        <v>4301</v>
      </c>
      <c r="B1710" s="785" t="s">
        <v>23852</v>
      </c>
      <c r="C1710" s="785" t="s">
        <v>4303</v>
      </c>
      <c r="D1710" s="785" t="s">
        <v>2599</v>
      </c>
      <c r="E1710" s="785" t="s">
        <v>23853</v>
      </c>
      <c r="F1710" s="786">
        <v>43653</v>
      </c>
      <c r="G1710" s="785" t="s">
        <v>5559</v>
      </c>
      <c r="H1710" s="786">
        <v>43684</v>
      </c>
      <c r="I1710" s="785" t="s">
        <v>23854</v>
      </c>
      <c r="J1710" s="785" t="s">
        <v>627</v>
      </c>
      <c r="K1710" s="785" t="s">
        <v>2612</v>
      </c>
      <c r="L1710" s="785" t="s">
        <v>23855</v>
      </c>
      <c r="M1710" s="785"/>
      <c r="N1710" s="785"/>
      <c r="O1710" s="785"/>
      <c r="P1710" s="787">
        <v>37.442340000000002</v>
      </c>
      <c r="Q1710" s="787">
        <v>-0.50539500000000004</v>
      </c>
      <c r="R1710" s="785" t="s">
        <v>1089</v>
      </c>
      <c r="S1710" s="785" t="s">
        <v>1164</v>
      </c>
      <c r="T1710" s="785" t="s">
        <v>3637</v>
      </c>
      <c r="U1710" s="785" t="s">
        <v>3358</v>
      </c>
      <c r="V1710" s="785">
        <v>8</v>
      </c>
      <c r="W1710" s="785" t="s">
        <v>3005</v>
      </c>
      <c r="X1710" s="785" t="s">
        <v>3184</v>
      </c>
      <c r="Y1710" s="615" t="str">
        <f t="shared" si="26"/>
        <v>Sospeter Maina</v>
      </c>
      <c r="Z1710" s="785" t="s">
        <v>2599</v>
      </c>
      <c r="AA1710" s="785" t="s">
        <v>4349</v>
      </c>
      <c r="AB1710" s="785" t="s">
        <v>2683</v>
      </c>
      <c r="AC1710" s="785" t="s">
        <v>2606</v>
      </c>
      <c r="AD1710" s="786">
        <v>43689</v>
      </c>
    </row>
    <row r="1711" spans="1:30" ht="15.75">
      <c r="A1711" s="785" t="s">
        <v>4301</v>
      </c>
      <c r="B1711" s="785" t="s">
        <v>11996</v>
      </c>
      <c r="C1711" s="785" t="s">
        <v>4303</v>
      </c>
      <c r="D1711" s="785" t="s">
        <v>2599</v>
      </c>
      <c r="E1711" s="785" t="s">
        <v>10181</v>
      </c>
      <c r="F1711" s="786">
        <v>43671</v>
      </c>
      <c r="G1711" s="785" t="s">
        <v>11997</v>
      </c>
      <c r="H1711" s="786">
        <v>43682</v>
      </c>
      <c r="I1711" s="785" t="s">
        <v>11998</v>
      </c>
      <c r="J1711" s="785" t="s">
        <v>629</v>
      </c>
      <c r="K1711" s="785" t="s">
        <v>11999</v>
      </c>
      <c r="L1711" s="785" t="s">
        <v>12000</v>
      </c>
      <c r="M1711" s="785"/>
      <c r="N1711" s="785"/>
      <c r="O1711" s="785" t="s">
        <v>12001</v>
      </c>
      <c r="P1711" s="787">
        <v>35.928348</v>
      </c>
      <c r="Q1711" s="787">
        <v>-0.227517</v>
      </c>
      <c r="R1711" s="785" t="s">
        <v>695</v>
      </c>
      <c r="S1711" s="785" t="s">
        <v>1011</v>
      </c>
      <c r="T1711" s="785" t="s">
        <v>1011</v>
      </c>
      <c r="U1711" s="785" t="s">
        <v>12002</v>
      </c>
      <c r="V1711" s="785" t="s">
        <v>2673</v>
      </c>
      <c r="W1711" s="785" t="s">
        <v>2608</v>
      </c>
      <c r="X1711" s="785" t="s">
        <v>3179</v>
      </c>
      <c r="Y1711" s="615" t="str">
        <f t="shared" si="26"/>
        <v>James Musyoka</v>
      </c>
      <c r="Z1711" s="785" t="s">
        <v>6002</v>
      </c>
      <c r="AA1711" s="785" t="s">
        <v>5464</v>
      </c>
      <c r="AB1711" s="785" t="s">
        <v>2609</v>
      </c>
      <c r="AC1711" s="785" t="s">
        <v>2610</v>
      </c>
      <c r="AD1711" s="786">
        <v>43671</v>
      </c>
    </row>
    <row r="1712" spans="1:30" ht="15.75">
      <c r="A1712" s="785" t="s">
        <v>4301</v>
      </c>
      <c r="B1712" s="785" t="s">
        <v>17709</v>
      </c>
      <c r="C1712" s="785" t="s">
        <v>4303</v>
      </c>
      <c r="D1712" s="785" t="s">
        <v>2599</v>
      </c>
      <c r="E1712" s="785" t="s">
        <v>11997</v>
      </c>
      <c r="F1712" s="786">
        <v>43682</v>
      </c>
      <c r="G1712" s="785" t="s">
        <v>11997</v>
      </c>
      <c r="H1712" s="786">
        <v>43682</v>
      </c>
      <c r="I1712" s="785" t="s">
        <v>17710</v>
      </c>
      <c r="J1712" s="785" t="s">
        <v>629</v>
      </c>
      <c r="K1712" s="785" t="s">
        <v>17711</v>
      </c>
      <c r="L1712" s="785" t="s">
        <v>17712</v>
      </c>
      <c r="M1712" s="785"/>
      <c r="N1712" s="785"/>
      <c r="O1712" s="785"/>
      <c r="P1712" s="787">
        <v>36.848424999999999</v>
      </c>
      <c r="Q1712" s="787">
        <v>-0.95336799999999999</v>
      </c>
      <c r="R1712" s="785" t="s">
        <v>821</v>
      </c>
      <c r="S1712" s="785" t="s">
        <v>2041</v>
      </c>
      <c r="T1712" s="785" t="s">
        <v>14771</v>
      </c>
      <c r="U1712" s="785" t="s">
        <v>17657</v>
      </c>
      <c r="V1712" s="785" t="s">
        <v>3070</v>
      </c>
      <c r="W1712" s="785" t="s">
        <v>3535</v>
      </c>
      <c r="X1712" s="785" t="s">
        <v>3535</v>
      </c>
      <c r="Y1712" s="615" t="str">
        <f t="shared" si="26"/>
        <v>Maurice Kinuthia Wangui</v>
      </c>
      <c r="Z1712" s="785" t="s">
        <v>17405</v>
      </c>
      <c r="AA1712" s="785" t="s">
        <v>4314</v>
      </c>
      <c r="AB1712" s="785" t="s">
        <v>2605</v>
      </c>
      <c r="AC1712" s="785" t="s">
        <v>2606</v>
      </c>
      <c r="AD1712" s="786">
        <v>43682</v>
      </c>
    </row>
    <row r="1713" spans="1:30" ht="15.75">
      <c r="A1713" s="785" t="s">
        <v>4301</v>
      </c>
      <c r="B1713" s="785" t="s">
        <v>26991</v>
      </c>
      <c r="C1713" s="785" t="s">
        <v>4303</v>
      </c>
      <c r="D1713" s="785" t="s">
        <v>2599</v>
      </c>
      <c r="E1713" s="785" t="s">
        <v>5473</v>
      </c>
      <c r="F1713" s="786">
        <v>43663</v>
      </c>
      <c r="G1713" s="785" t="s">
        <v>11997</v>
      </c>
      <c r="H1713" s="786">
        <v>43682</v>
      </c>
      <c r="I1713" s="785" t="s">
        <v>26992</v>
      </c>
      <c r="J1713" s="785" t="s">
        <v>627</v>
      </c>
      <c r="K1713" s="785" t="s">
        <v>2612</v>
      </c>
      <c r="L1713" s="785" t="s">
        <v>26993</v>
      </c>
      <c r="M1713" s="785"/>
      <c r="N1713" s="785"/>
      <c r="O1713" s="785"/>
      <c r="P1713" s="787">
        <v>36.668686000000001</v>
      </c>
      <c r="Q1713" s="787">
        <v>-1.1955089999999999</v>
      </c>
      <c r="R1713" s="785" t="s">
        <v>821</v>
      </c>
      <c r="S1713" s="785" t="s">
        <v>2943</v>
      </c>
      <c r="T1713" s="785" t="s">
        <v>3050</v>
      </c>
      <c r="U1713" s="785" t="s">
        <v>24698</v>
      </c>
      <c r="V1713" s="785" t="s">
        <v>2673</v>
      </c>
      <c r="W1713" s="785" t="s">
        <v>3803</v>
      </c>
      <c r="X1713" s="785"/>
      <c r="Y1713" s="615" t="str">
        <f t="shared" si="26"/>
        <v>Timothy Kabue</v>
      </c>
      <c r="Z1713" s="785" t="s">
        <v>2599</v>
      </c>
      <c r="AA1713" s="785" t="s">
        <v>4314</v>
      </c>
      <c r="AB1713" s="785" t="s">
        <v>2605</v>
      </c>
      <c r="AC1713" s="785" t="s">
        <v>2606</v>
      </c>
      <c r="AD1713" s="786">
        <v>43783</v>
      </c>
    </row>
    <row r="1714" spans="1:30" ht="15.75">
      <c r="A1714" s="785" t="s">
        <v>4301</v>
      </c>
      <c r="B1714" s="785" t="s">
        <v>29811</v>
      </c>
      <c r="C1714" s="785" t="s">
        <v>4303</v>
      </c>
      <c r="D1714" s="785" t="s">
        <v>2599</v>
      </c>
      <c r="E1714" s="785" t="s">
        <v>5554</v>
      </c>
      <c r="F1714" s="786">
        <v>43648</v>
      </c>
      <c r="G1714" s="785" t="s">
        <v>11997</v>
      </c>
      <c r="H1714" s="786">
        <v>43682</v>
      </c>
      <c r="I1714" s="785" t="s">
        <v>29812</v>
      </c>
      <c r="J1714" s="785" t="s">
        <v>629</v>
      </c>
      <c r="K1714" s="785" t="s">
        <v>29813</v>
      </c>
      <c r="L1714" s="785" t="s">
        <v>29814</v>
      </c>
      <c r="M1714" s="785"/>
      <c r="N1714" s="785"/>
      <c r="O1714" s="785" t="s">
        <v>29815</v>
      </c>
      <c r="P1714" s="787">
        <v>36.723844999999997</v>
      </c>
      <c r="Q1714" s="787">
        <v>-1.021963</v>
      </c>
      <c r="R1714" s="785" t="s">
        <v>821</v>
      </c>
      <c r="S1714" s="785" t="s">
        <v>822</v>
      </c>
      <c r="T1714" s="785" t="s">
        <v>3336</v>
      </c>
      <c r="U1714" s="785" t="s">
        <v>29816</v>
      </c>
      <c r="V1714" s="785" t="s">
        <v>2855</v>
      </c>
      <c r="W1714" s="785" t="s">
        <v>3497</v>
      </c>
      <c r="X1714" s="785"/>
      <c r="Y1714" s="615" t="str">
        <f t="shared" si="26"/>
        <v>Cides Ltd</v>
      </c>
      <c r="Z1714" s="785" t="s">
        <v>2599</v>
      </c>
      <c r="AA1714" s="785" t="s">
        <v>4349</v>
      </c>
      <c r="AB1714" s="785" t="s">
        <v>2605</v>
      </c>
      <c r="AC1714" s="785" t="s">
        <v>2606</v>
      </c>
      <c r="AD1714" s="786">
        <v>43740</v>
      </c>
    </row>
    <row r="1715" spans="1:30" ht="15.75">
      <c r="A1715" s="785" t="s">
        <v>4301</v>
      </c>
      <c r="B1715" s="785" t="s">
        <v>9801</v>
      </c>
      <c r="C1715" s="785" t="s">
        <v>4379</v>
      </c>
      <c r="D1715" s="785" t="s">
        <v>2598</v>
      </c>
      <c r="E1715" s="785" t="s">
        <v>9802</v>
      </c>
      <c r="F1715" s="786">
        <v>43667</v>
      </c>
      <c r="G1715" s="785" t="s">
        <v>9803</v>
      </c>
      <c r="H1715" s="786">
        <v>43681</v>
      </c>
      <c r="I1715" s="785" t="s">
        <v>9804</v>
      </c>
      <c r="J1715" s="785" t="s">
        <v>629</v>
      </c>
      <c r="K1715" s="785" t="s">
        <v>2612</v>
      </c>
      <c r="L1715" s="785" t="s">
        <v>9805</v>
      </c>
      <c r="M1715" s="785"/>
      <c r="N1715" s="785"/>
      <c r="O1715" s="785"/>
      <c r="P1715" s="787">
        <v>36.785238999999997</v>
      </c>
      <c r="Q1715" s="787">
        <v>-1.054182</v>
      </c>
      <c r="R1715" s="785" t="s">
        <v>821</v>
      </c>
      <c r="S1715" s="785" t="s">
        <v>871</v>
      </c>
      <c r="T1715" s="785" t="s">
        <v>871</v>
      </c>
      <c r="U1715" s="785" t="s">
        <v>871</v>
      </c>
      <c r="V1715" s="785">
        <v>10</v>
      </c>
      <c r="W1715" s="785" t="s">
        <v>9806</v>
      </c>
      <c r="X1715" s="785" t="s">
        <v>9775</v>
      </c>
      <c r="Y1715" s="615" t="str">
        <f t="shared" si="26"/>
        <v>Frederick Kago</v>
      </c>
      <c r="Z1715" s="785" t="s">
        <v>9780</v>
      </c>
      <c r="AA1715" s="785" t="s">
        <v>4314</v>
      </c>
      <c r="AB1715" s="785" t="s">
        <v>3075</v>
      </c>
      <c r="AC1715" s="785" t="s">
        <v>2617</v>
      </c>
      <c r="AD1715" s="786">
        <v>43746</v>
      </c>
    </row>
    <row r="1716" spans="1:30" ht="15.75">
      <c r="A1716" s="785" t="s">
        <v>4301</v>
      </c>
      <c r="B1716" s="785" t="s">
        <v>13965</v>
      </c>
      <c r="C1716" s="785" t="s">
        <v>4303</v>
      </c>
      <c r="D1716" s="785" t="s">
        <v>2599</v>
      </c>
      <c r="E1716" s="785" t="s">
        <v>5554</v>
      </c>
      <c r="F1716" s="786">
        <v>43648</v>
      </c>
      <c r="G1716" s="785" t="s">
        <v>9803</v>
      </c>
      <c r="H1716" s="786">
        <v>43681</v>
      </c>
      <c r="I1716" s="785" t="s">
        <v>13966</v>
      </c>
      <c r="J1716" s="785" t="s">
        <v>627</v>
      </c>
      <c r="K1716" s="785" t="s">
        <v>13967</v>
      </c>
      <c r="L1716" s="785" t="s">
        <v>13968</v>
      </c>
      <c r="M1716" s="785"/>
      <c r="N1716" s="785"/>
      <c r="O1716" s="785" t="s">
        <v>13969</v>
      </c>
      <c r="P1716" s="787">
        <v>35.150987999999998</v>
      </c>
      <c r="Q1716" s="787">
        <v>0.3271</v>
      </c>
      <c r="R1716" s="785" t="s">
        <v>916</v>
      </c>
      <c r="S1716" s="785" t="s">
        <v>3061</v>
      </c>
      <c r="T1716" s="785" t="s">
        <v>13379</v>
      </c>
      <c r="U1716" s="785" t="s">
        <v>13379</v>
      </c>
      <c r="V1716" s="785" t="s">
        <v>2673</v>
      </c>
      <c r="W1716" s="785" t="s">
        <v>4693</v>
      </c>
      <c r="X1716" s="785" t="s">
        <v>4693</v>
      </c>
      <c r="Y1716" s="615" t="str">
        <f t="shared" si="26"/>
        <v>John Bett</v>
      </c>
      <c r="Z1716" s="785" t="s">
        <v>13863</v>
      </c>
      <c r="AA1716" s="785" t="s">
        <v>4314</v>
      </c>
      <c r="AB1716" s="785" t="s">
        <v>2683</v>
      </c>
      <c r="AC1716" s="785" t="s">
        <v>2606</v>
      </c>
      <c r="AD1716" s="786">
        <v>43682</v>
      </c>
    </row>
    <row r="1717" spans="1:30" ht="15.75">
      <c r="A1717" s="785" t="s">
        <v>4301</v>
      </c>
      <c r="B1717" s="785" t="s">
        <v>4302</v>
      </c>
      <c r="C1717" s="785" t="s">
        <v>4303</v>
      </c>
      <c r="D1717" s="785" t="s">
        <v>2599</v>
      </c>
      <c r="E1717" s="785" t="s">
        <v>4304</v>
      </c>
      <c r="F1717" s="786">
        <v>43459</v>
      </c>
      <c r="G1717" s="785" t="s">
        <v>4305</v>
      </c>
      <c r="H1717" s="786">
        <v>43680</v>
      </c>
      <c r="I1717" s="785" t="s">
        <v>4306</v>
      </c>
      <c r="J1717" s="785" t="s">
        <v>627</v>
      </c>
      <c r="K1717" s="785" t="s">
        <v>4307</v>
      </c>
      <c r="L1717" s="785" t="s">
        <v>4308</v>
      </c>
      <c r="M1717" s="785" t="s">
        <v>4309</v>
      </c>
      <c r="N1717" s="785"/>
      <c r="O1717" s="785"/>
      <c r="P1717" s="787">
        <v>35.383282000000001</v>
      </c>
      <c r="Q1717" s="787">
        <v>-0.10899300000000001</v>
      </c>
      <c r="R1717" s="785" t="s">
        <v>2053</v>
      </c>
      <c r="S1717" s="785" t="s">
        <v>2715</v>
      </c>
      <c r="T1717" s="785" t="s">
        <v>4310</v>
      </c>
      <c r="U1717" s="785" t="s">
        <v>3197</v>
      </c>
      <c r="V1717" s="785" t="s">
        <v>2603</v>
      </c>
      <c r="W1717" s="785" t="s">
        <v>4311</v>
      </c>
      <c r="X1717" s="785" t="s">
        <v>4312</v>
      </c>
      <c r="Y1717" s="615" t="str">
        <f t="shared" si="26"/>
        <v>Aaron Cheruiyot</v>
      </c>
      <c r="Z1717" s="785" t="s">
        <v>4313</v>
      </c>
      <c r="AA1717" s="785" t="s">
        <v>4314</v>
      </c>
      <c r="AB1717" s="785" t="s">
        <v>2683</v>
      </c>
      <c r="AC1717" s="785" t="s">
        <v>2606</v>
      </c>
      <c r="AD1717" s="786">
        <v>43704</v>
      </c>
    </row>
    <row r="1718" spans="1:30" ht="15.75">
      <c r="A1718" s="785" t="s">
        <v>4301</v>
      </c>
      <c r="B1718" s="785" t="s">
        <v>24500</v>
      </c>
      <c r="C1718" s="785" t="s">
        <v>4303</v>
      </c>
      <c r="D1718" s="785" t="s">
        <v>2599</v>
      </c>
      <c r="E1718" s="785" t="s">
        <v>5473</v>
      </c>
      <c r="F1718" s="786">
        <v>43663</v>
      </c>
      <c r="G1718" s="785" t="s">
        <v>4305</v>
      </c>
      <c r="H1718" s="786">
        <v>43680</v>
      </c>
      <c r="I1718" s="785" t="s">
        <v>24501</v>
      </c>
      <c r="J1718" s="785" t="s">
        <v>629</v>
      </c>
      <c r="K1718" s="785" t="s">
        <v>24502</v>
      </c>
      <c r="L1718" s="785" t="s">
        <v>24503</v>
      </c>
      <c r="M1718" s="785"/>
      <c r="N1718" s="785"/>
      <c r="O1718" s="785"/>
      <c r="P1718" s="787">
        <v>34.577641999999997</v>
      </c>
      <c r="Q1718" s="787">
        <v>0.733348</v>
      </c>
      <c r="R1718" s="785" t="s">
        <v>2301</v>
      </c>
      <c r="S1718" s="785" t="s">
        <v>16049</v>
      </c>
      <c r="T1718" s="785" t="s">
        <v>24504</v>
      </c>
      <c r="U1718" s="785" t="s">
        <v>24504</v>
      </c>
      <c r="V1718" s="785">
        <v>16</v>
      </c>
      <c r="W1718" s="785" t="s">
        <v>2615</v>
      </c>
      <c r="X1718" s="785" t="s">
        <v>2615</v>
      </c>
      <c r="Y1718" s="615" t="str">
        <f t="shared" si="26"/>
        <v>Takamoto Biogas</v>
      </c>
      <c r="Z1718" s="785" t="s">
        <v>2599</v>
      </c>
      <c r="AA1718" s="785" t="s">
        <v>5464</v>
      </c>
      <c r="AB1718" s="785" t="s">
        <v>2683</v>
      </c>
      <c r="AC1718" s="785" t="s">
        <v>2606</v>
      </c>
      <c r="AD1718" s="786">
        <v>43684</v>
      </c>
    </row>
    <row r="1719" spans="1:30" ht="15.75">
      <c r="A1719" s="785" t="s">
        <v>4301</v>
      </c>
      <c r="B1719" s="785" t="s">
        <v>7375</v>
      </c>
      <c r="C1719" s="785" t="s">
        <v>4303</v>
      </c>
      <c r="D1719" s="785" t="s">
        <v>2599</v>
      </c>
      <c r="E1719" s="785" t="s">
        <v>4317</v>
      </c>
      <c r="F1719" s="786">
        <v>43664</v>
      </c>
      <c r="G1719" s="785" t="s">
        <v>7376</v>
      </c>
      <c r="H1719" s="786">
        <v>43678</v>
      </c>
      <c r="I1719" s="785" t="s">
        <v>7377</v>
      </c>
      <c r="J1719" s="785" t="s">
        <v>627</v>
      </c>
      <c r="K1719" s="785" t="s">
        <v>7378</v>
      </c>
      <c r="L1719" s="785" t="s">
        <v>7379</v>
      </c>
      <c r="M1719" s="785"/>
      <c r="N1719" s="785"/>
      <c r="O1719" s="785"/>
      <c r="P1719" s="787">
        <v>36.659742999999999</v>
      </c>
      <c r="Q1719" s="787">
        <v>-1.2696480000000001</v>
      </c>
      <c r="R1719" s="785" t="s">
        <v>821</v>
      </c>
      <c r="S1719" s="785" t="s">
        <v>1429</v>
      </c>
      <c r="T1719" s="785" t="s">
        <v>1429</v>
      </c>
      <c r="U1719" s="785" t="s">
        <v>7380</v>
      </c>
      <c r="V1719" s="785" t="s">
        <v>2603</v>
      </c>
      <c r="W1719" s="785" t="s">
        <v>3302</v>
      </c>
      <c r="X1719" s="785" t="s">
        <v>7381</v>
      </c>
      <c r="Y1719" s="615" t="str">
        <f t="shared" si="26"/>
        <v>Doris Munene</v>
      </c>
      <c r="Z1719" s="785" t="s">
        <v>7382</v>
      </c>
      <c r="AA1719" s="785" t="s">
        <v>4349</v>
      </c>
      <c r="AB1719" s="785" t="s">
        <v>5504</v>
      </c>
      <c r="AC1719" s="785" t="s">
        <v>2617</v>
      </c>
      <c r="AD1719" s="786">
        <v>43707</v>
      </c>
    </row>
    <row r="1720" spans="1:30" ht="15.75">
      <c r="A1720" s="785" t="s">
        <v>4301</v>
      </c>
      <c r="B1720" s="785" t="s">
        <v>15933</v>
      </c>
      <c r="C1720" s="785" t="s">
        <v>4303</v>
      </c>
      <c r="D1720" s="785" t="s">
        <v>2599</v>
      </c>
      <c r="E1720" s="785" t="s">
        <v>4751</v>
      </c>
      <c r="F1720" s="786">
        <v>43586</v>
      </c>
      <c r="G1720" s="785" t="s">
        <v>7376</v>
      </c>
      <c r="H1720" s="786">
        <v>43678</v>
      </c>
      <c r="I1720" s="785" t="s">
        <v>15934</v>
      </c>
      <c r="J1720" s="785" t="s">
        <v>629</v>
      </c>
      <c r="K1720" s="785" t="s">
        <v>15935</v>
      </c>
      <c r="L1720" s="785" t="s">
        <v>15936</v>
      </c>
      <c r="M1720" s="785"/>
      <c r="N1720" s="785"/>
      <c r="O1720" s="785" t="s">
        <v>15937</v>
      </c>
      <c r="P1720" s="787">
        <v>34.509650000000001</v>
      </c>
      <c r="Q1720" s="787">
        <v>0.55943699999999996</v>
      </c>
      <c r="R1720" s="785" t="s">
        <v>2301</v>
      </c>
      <c r="S1720" s="785" t="s">
        <v>15938</v>
      </c>
      <c r="T1720" s="785" t="s">
        <v>15939</v>
      </c>
      <c r="U1720" s="785" t="s">
        <v>15940</v>
      </c>
      <c r="V1720" s="785" t="s">
        <v>3004</v>
      </c>
      <c r="W1720" s="785" t="s">
        <v>11009</v>
      </c>
      <c r="X1720" s="785" t="s">
        <v>11009</v>
      </c>
      <c r="Y1720" s="615" t="str">
        <f t="shared" si="26"/>
        <v>Kennedy Amiani Anzeze</v>
      </c>
      <c r="Z1720" s="785" t="s">
        <v>15932</v>
      </c>
      <c r="AA1720" s="785" t="s">
        <v>4349</v>
      </c>
      <c r="AB1720" s="785" t="s">
        <v>2605</v>
      </c>
      <c r="AC1720" s="785" t="s">
        <v>2606</v>
      </c>
      <c r="AD1720" s="786">
        <v>43773</v>
      </c>
    </row>
    <row r="1721" spans="1:30" ht="15.75">
      <c r="A1721" s="785" t="s">
        <v>4301</v>
      </c>
      <c r="B1721" s="785" t="s">
        <v>16547</v>
      </c>
      <c r="C1721" s="785" t="s">
        <v>4303</v>
      </c>
      <c r="D1721" s="785" t="s">
        <v>2599</v>
      </c>
      <c r="E1721" s="785" t="s">
        <v>6941</v>
      </c>
      <c r="F1721" s="786">
        <v>43591</v>
      </c>
      <c r="G1721" s="785" t="s">
        <v>7376</v>
      </c>
      <c r="H1721" s="786">
        <v>43678</v>
      </c>
      <c r="I1721" s="785" t="s">
        <v>16548</v>
      </c>
      <c r="J1721" s="785" t="s">
        <v>629</v>
      </c>
      <c r="K1721" s="785" t="s">
        <v>16549</v>
      </c>
      <c r="L1721" s="785" t="s">
        <v>16550</v>
      </c>
      <c r="M1721" s="785"/>
      <c r="N1721" s="785"/>
      <c r="O1721" s="785" t="s">
        <v>16551</v>
      </c>
      <c r="P1721" s="787">
        <v>34.904519999999998</v>
      </c>
      <c r="Q1721" s="787">
        <v>-0.62288500000000002</v>
      </c>
      <c r="R1721" s="785" t="s">
        <v>843</v>
      </c>
      <c r="S1721" s="785" t="s">
        <v>844</v>
      </c>
      <c r="T1721" s="785" t="s">
        <v>16552</v>
      </c>
      <c r="U1721" s="785" t="s">
        <v>10553</v>
      </c>
      <c r="V1721" s="785" t="s">
        <v>3004</v>
      </c>
      <c r="W1721" s="785" t="s">
        <v>16553</v>
      </c>
      <c r="X1721" s="785" t="s">
        <v>16554</v>
      </c>
      <c r="Y1721" s="615" t="str">
        <f t="shared" si="26"/>
        <v>Kissinger Janet Momanyi</v>
      </c>
      <c r="Z1721" s="785" t="s">
        <v>10552</v>
      </c>
      <c r="AA1721" s="785" t="s">
        <v>4314</v>
      </c>
      <c r="AB1721" s="785" t="s">
        <v>2683</v>
      </c>
      <c r="AC1721" s="785" t="s">
        <v>2606</v>
      </c>
      <c r="AD1721" s="786">
        <v>43726</v>
      </c>
    </row>
    <row r="1722" spans="1:30" ht="15.75">
      <c r="A1722" s="785" t="s">
        <v>4301</v>
      </c>
      <c r="B1722" s="785" t="s">
        <v>23949</v>
      </c>
      <c r="C1722" s="785" t="s">
        <v>4303</v>
      </c>
      <c r="D1722" s="785" t="s">
        <v>2599</v>
      </c>
      <c r="E1722" s="785" t="s">
        <v>23950</v>
      </c>
      <c r="F1722" s="786">
        <v>43628</v>
      </c>
      <c r="G1722" s="785" t="s">
        <v>7376</v>
      </c>
      <c r="H1722" s="786">
        <v>43678</v>
      </c>
      <c r="I1722" s="785" t="s">
        <v>23951</v>
      </c>
      <c r="J1722" s="785" t="s">
        <v>629</v>
      </c>
      <c r="K1722" s="785" t="s">
        <v>23952</v>
      </c>
      <c r="L1722" s="785" t="s">
        <v>23953</v>
      </c>
      <c r="M1722" s="785"/>
      <c r="N1722" s="785"/>
      <c r="O1722" s="785"/>
      <c r="P1722" s="787">
        <v>35.547002999999997</v>
      </c>
      <c r="Q1722" s="787">
        <v>-0.43826500000000002</v>
      </c>
      <c r="R1722" s="785" t="s">
        <v>695</v>
      </c>
      <c r="S1722" s="785" t="s">
        <v>2766</v>
      </c>
      <c r="T1722" s="785" t="s">
        <v>23954</v>
      </c>
      <c r="U1722" s="785" t="s">
        <v>23955</v>
      </c>
      <c r="V1722" s="785" t="s">
        <v>2673</v>
      </c>
      <c r="W1722" s="785" t="s">
        <v>3025</v>
      </c>
      <c r="X1722" s="785" t="s">
        <v>2761</v>
      </c>
      <c r="Y1722" s="615" t="str">
        <f t="shared" si="26"/>
        <v>Stephen Macharia Kimenyi</v>
      </c>
      <c r="Z1722" s="785" t="s">
        <v>16407</v>
      </c>
      <c r="AA1722" s="785" t="s">
        <v>4349</v>
      </c>
      <c r="AB1722" s="785" t="s">
        <v>2683</v>
      </c>
      <c r="AC1722" s="785" t="s">
        <v>2606</v>
      </c>
      <c r="AD1722" s="786">
        <v>43686</v>
      </c>
    </row>
    <row r="1723" spans="1:30" ht="15.75">
      <c r="A1723" s="785" t="s">
        <v>4301</v>
      </c>
      <c r="B1723" s="785" t="s">
        <v>24005</v>
      </c>
      <c r="C1723" s="785" t="s">
        <v>4303</v>
      </c>
      <c r="D1723" s="785" t="s">
        <v>2599</v>
      </c>
      <c r="E1723" s="785" t="s">
        <v>19627</v>
      </c>
      <c r="F1723" s="786">
        <v>43635</v>
      </c>
      <c r="G1723" s="785" t="s">
        <v>7376</v>
      </c>
      <c r="H1723" s="786">
        <v>43678</v>
      </c>
      <c r="I1723" s="785" t="s">
        <v>24006</v>
      </c>
      <c r="J1723" s="785" t="s">
        <v>627</v>
      </c>
      <c r="K1723" s="785" t="s">
        <v>24007</v>
      </c>
      <c r="L1723" s="785" t="s">
        <v>24008</v>
      </c>
      <c r="M1723" s="785"/>
      <c r="N1723" s="785"/>
      <c r="O1723" s="785"/>
      <c r="P1723" s="787">
        <v>35.511724999999998</v>
      </c>
      <c r="Q1723" s="787">
        <v>-0.44173699999999999</v>
      </c>
      <c r="R1723" s="785" t="s">
        <v>695</v>
      </c>
      <c r="S1723" s="785" t="s">
        <v>2766</v>
      </c>
      <c r="T1723" s="785" t="s">
        <v>24009</v>
      </c>
      <c r="U1723" s="785" t="s">
        <v>24010</v>
      </c>
      <c r="V1723" s="785" t="s">
        <v>2855</v>
      </c>
      <c r="W1723" s="785" t="s">
        <v>3025</v>
      </c>
      <c r="X1723" s="785" t="s">
        <v>2761</v>
      </c>
      <c r="Y1723" s="615" t="str">
        <f t="shared" si="26"/>
        <v>Stephen Macharia Kimenyi</v>
      </c>
      <c r="Z1723" s="785" t="s">
        <v>16407</v>
      </c>
      <c r="AA1723" s="785" t="s">
        <v>4349</v>
      </c>
      <c r="AB1723" s="785" t="s">
        <v>2683</v>
      </c>
      <c r="AC1723" s="785" t="s">
        <v>2606</v>
      </c>
      <c r="AD1723" s="786">
        <v>43686</v>
      </c>
    </row>
    <row r="1724" spans="1:30" ht="15.75">
      <c r="A1724" s="785" t="s">
        <v>4301</v>
      </c>
      <c r="B1724" s="785" t="s">
        <v>24011</v>
      </c>
      <c r="C1724" s="785" t="s">
        <v>4303</v>
      </c>
      <c r="D1724" s="785" t="s">
        <v>2599</v>
      </c>
      <c r="E1724" s="785" t="s">
        <v>5083</v>
      </c>
      <c r="F1724" s="786">
        <v>43640</v>
      </c>
      <c r="G1724" s="785" t="s">
        <v>7376</v>
      </c>
      <c r="H1724" s="786">
        <v>43678</v>
      </c>
      <c r="I1724" s="785" t="s">
        <v>24012</v>
      </c>
      <c r="J1724" s="785" t="s">
        <v>629</v>
      </c>
      <c r="K1724" s="785" t="s">
        <v>24013</v>
      </c>
      <c r="L1724" s="785" t="s">
        <v>24014</v>
      </c>
      <c r="M1724" s="785"/>
      <c r="N1724" s="785"/>
      <c r="O1724" s="785"/>
      <c r="P1724" s="787">
        <v>35.583872</v>
      </c>
      <c r="Q1724" s="787">
        <v>-0.50090000000000001</v>
      </c>
      <c r="R1724" s="785" t="s">
        <v>695</v>
      </c>
      <c r="S1724" s="785" t="s">
        <v>2766</v>
      </c>
      <c r="T1724" s="785" t="s">
        <v>23954</v>
      </c>
      <c r="U1724" s="785" t="s">
        <v>3887</v>
      </c>
      <c r="V1724" s="785" t="s">
        <v>2855</v>
      </c>
      <c r="W1724" s="785" t="s">
        <v>3025</v>
      </c>
      <c r="X1724" s="785" t="s">
        <v>2761</v>
      </c>
      <c r="Y1724" s="615" t="str">
        <f t="shared" si="26"/>
        <v>Stephen Macharia Kimenyi</v>
      </c>
      <c r="Z1724" s="785" t="s">
        <v>16407</v>
      </c>
      <c r="AA1724" s="785" t="s">
        <v>4349</v>
      </c>
      <c r="AB1724" s="785" t="s">
        <v>2683</v>
      </c>
      <c r="AC1724" s="785" t="s">
        <v>2606</v>
      </c>
      <c r="AD1724" s="786">
        <v>43686</v>
      </c>
    </row>
    <row r="1725" spans="1:30" ht="15.75">
      <c r="A1725" s="785" t="s">
        <v>4301</v>
      </c>
      <c r="B1725" s="785" t="s">
        <v>24015</v>
      </c>
      <c r="C1725" s="785" t="s">
        <v>4303</v>
      </c>
      <c r="D1725" s="785" t="s">
        <v>2599</v>
      </c>
      <c r="E1725" s="785" t="s">
        <v>14012</v>
      </c>
      <c r="F1725" s="786">
        <v>43654</v>
      </c>
      <c r="G1725" s="785" t="s">
        <v>7376</v>
      </c>
      <c r="H1725" s="786">
        <v>43678</v>
      </c>
      <c r="I1725" s="785" t="s">
        <v>24016</v>
      </c>
      <c r="J1725" s="785" t="s">
        <v>629</v>
      </c>
      <c r="K1725" s="785" t="s">
        <v>24017</v>
      </c>
      <c r="L1725" s="785" t="s">
        <v>24018</v>
      </c>
      <c r="M1725" s="785"/>
      <c r="N1725" s="785"/>
      <c r="O1725" s="785"/>
      <c r="P1725" s="787">
        <v>35.553882999999999</v>
      </c>
      <c r="Q1725" s="787">
        <v>-0.50439199999999995</v>
      </c>
      <c r="R1725" s="785" t="s">
        <v>695</v>
      </c>
      <c r="S1725" s="785" t="s">
        <v>2766</v>
      </c>
      <c r="T1725" s="785" t="s">
        <v>23954</v>
      </c>
      <c r="U1725" s="785" t="s">
        <v>24019</v>
      </c>
      <c r="V1725" s="785" t="s">
        <v>2855</v>
      </c>
      <c r="W1725" s="785" t="s">
        <v>3025</v>
      </c>
      <c r="X1725" s="785" t="s">
        <v>2761</v>
      </c>
      <c r="Y1725" s="615" t="str">
        <f t="shared" si="26"/>
        <v>Stephen Macharia Kimenyi</v>
      </c>
      <c r="Z1725" s="785" t="s">
        <v>16407</v>
      </c>
      <c r="AA1725" s="785" t="s">
        <v>4349</v>
      </c>
      <c r="AB1725" s="785" t="s">
        <v>2683</v>
      </c>
      <c r="AC1725" s="785" t="s">
        <v>2606</v>
      </c>
      <c r="AD1725" s="786">
        <v>43686</v>
      </c>
    </row>
    <row r="1726" spans="1:30" ht="15.75">
      <c r="A1726" s="785" t="s">
        <v>4301</v>
      </c>
      <c r="B1726" s="785" t="s">
        <v>24020</v>
      </c>
      <c r="C1726" s="785" t="s">
        <v>4303</v>
      </c>
      <c r="D1726" s="785" t="s">
        <v>2599</v>
      </c>
      <c r="E1726" s="785" t="s">
        <v>23950</v>
      </c>
      <c r="F1726" s="786">
        <v>43628</v>
      </c>
      <c r="G1726" s="785" t="s">
        <v>7376</v>
      </c>
      <c r="H1726" s="786">
        <v>43678</v>
      </c>
      <c r="I1726" s="785" t="s">
        <v>24021</v>
      </c>
      <c r="J1726" s="785" t="s">
        <v>629</v>
      </c>
      <c r="K1726" s="785" t="s">
        <v>24022</v>
      </c>
      <c r="L1726" s="785" t="s">
        <v>24023</v>
      </c>
      <c r="M1726" s="785"/>
      <c r="N1726" s="785"/>
      <c r="O1726" s="785"/>
      <c r="P1726" s="787">
        <v>35.541600000000003</v>
      </c>
      <c r="Q1726" s="787">
        <v>-0.478912</v>
      </c>
      <c r="R1726" s="785" t="s">
        <v>695</v>
      </c>
      <c r="S1726" s="785" t="s">
        <v>2766</v>
      </c>
      <c r="T1726" s="785" t="s">
        <v>23954</v>
      </c>
      <c r="U1726" s="785" t="s">
        <v>24024</v>
      </c>
      <c r="V1726" s="785" t="s">
        <v>2855</v>
      </c>
      <c r="W1726" s="785" t="s">
        <v>3025</v>
      </c>
      <c r="X1726" s="785" t="s">
        <v>2761</v>
      </c>
      <c r="Y1726" s="615" t="str">
        <f t="shared" si="26"/>
        <v>Stephen Macharia Kimenyi</v>
      </c>
      <c r="Z1726" s="785" t="s">
        <v>16407</v>
      </c>
      <c r="AA1726" s="785" t="s">
        <v>4349</v>
      </c>
      <c r="AB1726" s="785" t="s">
        <v>2683</v>
      </c>
      <c r="AC1726" s="785" t="s">
        <v>2606</v>
      </c>
      <c r="AD1726" s="786">
        <v>43686</v>
      </c>
    </row>
    <row r="1727" spans="1:30" ht="15.75">
      <c r="A1727" s="785" t="s">
        <v>4301</v>
      </c>
      <c r="B1727" s="785" t="s">
        <v>19568</v>
      </c>
      <c r="C1727" s="785" t="s">
        <v>4379</v>
      </c>
      <c r="D1727" s="785" t="s">
        <v>2598</v>
      </c>
      <c r="E1727" s="785" t="s">
        <v>11326</v>
      </c>
      <c r="F1727" s="786">
        <v>43651</v>
      </c>
      <c r="G1727" s="785" t="s">
        <v>19569</v>
      </c>
      <c r="H1727" s="786">
        <v>43677</v>
      </c>
      <c r="I1727" s="785" t="s">
        <v>19570</v>
      </c>
      <c r="J1727" s="785" t="s">
        <v>629</v>
      </c>
      <c r="K1727" s="785" t="s">
        <v>19571</v>
      </c>
      <c r="L1727" s="785" t="s">
        <v>19572</v>
      </c>
      <c r="M1727" s="785"/>
      <c r="N1727" s="785"/>
      <c r="O1727" s="785"/>
      <c r="P1727" s="787">
        <v>36.946488000000002</v>
      </c>
      <c r="Q1727" s="787">
        <v>-1.2117960000000001</v>
      </c>
      <c r="R1727" s="785" t="s">
        <v>821</v>
      </c>
      <c r="S1727" s="785" t="s">
        <v>2898</v>
      </c>
      <c r="T1727" s="785" t="s">
        <v>3213</v>
      </c>
      <c r="U1727" s="785" t="s">
        <v>9666</v>
      </c>
      <c r="V1727" s="785" t="s">
        <v>3004</v>
      </c>
      <c r="W1727" s="785" t="s">
        <v>2615</v>
      </c>
      <c r="X1727" s="785" t="s">
        <v>19554</v>
      </c>
      <c r="Y1727" s="615" t="str">
        <f t="shared" si="26"/>
        <v>Peter Githinji</v>
      </c>
      <c r="Z1727" s="785" t="s">
        <v>19555</v>
      </c>
      <c r="AA1727" s="785" t="s">
        <v>5464</v>
      </c>
      <c r="AB1727" s="785" t="s">
        <v>2605</v>
      </c>
      <c r="AC1727" s="785" t="s">
        <v>2606</v>
      </c>
      <c r="AD1727" s="786">
        <v>43705</v>
      </c>
    </row>
    <row r="1728" spans="1:30" ht="15.75">
      <c r="A1728" s="785" t="s">
        <v>4301</v>
      </c>
      <c r="B1728" s="785" t="s">
        <v>22445</v>
      </c>
      <c r="C1728" s="785" t="s">
        <v>4303</v>
      </c>
      <c r="D1728" s="785" t="s">
        <v>2599</v>
      </c>
      <c r="E1728" s="785" t="s">
        <v>12647</v>
      </c>
      <c r="F1728" s="786">
        <v>43644</v>
      </c>
      <c r="G1728" s="785" t="s">
        <v>19569</v>
      </c>
      <c r="H1728" s="786">
        <v>43677</v>
      </c>
      <c r="I1728" s="785" t="s">
        <v>22446</v>
      </c>
      <c r="J1728" s="785" t="s">
        <v>627</v>
      </c>
      <c r="K1728" s="785" t="s">
        <v>2612</v>
      </c>
      <c r="L1728" s="785" t="s">
        <v>22447</v>
      </c>
      <c r="M1728" s="785"/>
      <c r="N1728" s="785"/>
      <c r="O1728" s="785" t="s">
        <v>22448</v>
      </c>
      <c r="P1728" s="787">
        <v>37.350186999999998</v>
      </c>
      <c r="Q1728" s="787">
        <v>-0.48674400000000001</v>
      </c>
      <c r="R1728" s="785" t="s">
        <v>1961</v>
      </c>
      <c r="S1728" s="785" t="s">
        <v>1962</v>
      </c>
      <c r="T1728" s="785" t="s">
        <v>3934</v>
      </c>
      <c r="U1728" s="785" t="s">
        <v>22449</v>
      </c>
      <c r="V1728" s="785" t="s">
        <v>3004</v>
      </c>
      <c r="W1728" s="785" t="s">
        <v>16042</v>
      </c>
      <c r="X1728" s="785" t="s">
        <v>3806</v>
      </c>
      <c r="Y1728" s="615" t="str">
        <f t="shared" si="26"/>
        <v>Samuel Mbugua</v>
      </c>
      <c r="Z1728" s="785" t="s">
        <v>2599</v>
      </c>
      <c r="AA1728" s="785" t="s">
        <v>4314</v>
      </c>
      <c r="AB1728" s="785" t="s">
        <v>2605</v>
      </c>
      <c r="AC1728" s="785" t="s">
        <v>2606</v>
      </c>
      <c r="AD1728" s="786">
        <v>43705</v>
      </c>
    </row>
    <row r="1729" spans="1:30" ht="15.75">
      <c r="A1729" s="785" t="s">
        <v>4301</v>
      </c>
      <c r="B1729" s="785" t="s">
        <v>5547</v>
      </c>
      <c r="C1729" s="785" t="s">
        <v>4303</v>
      </c>
      <c r="D1729" s="785" t="s">
        <v>2599</v>
      </c>
      <c r="E1729" s="785" t="s">
        <v>5548</v>
      </c>
      <c r="F1729" s="786">
        <v>43540</v>
      </c>
      <c r="G1729" s="785" t="s">
        <v>5549</v>
      </c>
      <c r="H1729" s="786">
        <v>43676</v>
      </c>
      <c r="I1729" s="785" t="s">
        <v>5550</v>
      </c>
      <c r="J1729" s="785" t="s">
        <v>627</v>
      </c>
      <c r="K1729" s="785" t="s">
        <v>5551</v>
      </c>
      <c r="L1729" s="785" t="s">
        <v>5552</v>
      </c>
      <c r="M1729" s="785"/>
      <c r="N1729" s="785"/>
      <c r="O1729" s="785"/>
      <c r="P1729" s="787">
        <v>35.384275000000002</v>
      </c>
      <c r="Q1729" s="787">
        <v>-0.13667699999999999</v>
      </c>
      <c r="R1729" s="785" t="s">
        <v>2053</v>
      </c>
      <c r="S1729" s="785" t="s">
        <v>2715</v>
      </c>
      <c r="T1729" s="785" t="s">
        <v>4310</v>
      </c>
      <c r="U1729" s="785" t="s">
        <v>3196</v>
      </c>
      <c r="V1729" s="785" t="s">
        <v>2603</v>
      </c>
      <c r="W1729" s="785" t="s">
        <v>5515</v>
      </c>
      <c r="X1729" s="785" t="s">
        <v>5515</v>
      </c>
      <c r="Y1729" s="615" t="str">
        <f t="shared" si="26"/>
        <v>Benard Kirui</v>
      </c>
      <c r="Z1729" s="785" t="s">
        <v>5540</v>
      </c>
      <c r="AA1729" s="785" t="s">
        <v>4314</v>
      </c>
      <c r="AB1729" s="785" t="s">
        <v>2683</v>
      </c>
      <c r="AC1729" s="785" t="s">
        <v>2606</v>
      </c>
      <c r="AD1729" s="786">
        <v>43731</v>
      </c>
    </row>
    <row r="1730" spans="1:30" ht="15.75">
      <c r="A1730" s="785" t="s">
        <v>4301</v>
      </c>
      <c r="B1730" s="785" t="s">
        <v>19221</v>
      </c>
      <c r="C1730" s="785" t="s">
        <v>4303</v>
      </c>
      <c r="D1730" s="785" t="s">
        <v>2599</v>
      </c>
      <c r="E1730" s="785" t="s">
        <v>5536</v>
      </c>
      <c r="F1730" s="786">
        <v>43658</v>
      </c>
      <c r="G1730" s="785" t="s">
        <v>10226</v>
      </c>
      <c r="H1730" s="786">
        <v>43675</v>
      </c>
      <c r="I1730" s="785" t="s">
        <v>19222</v>
      </c>
      <c r="J1730" s="785" t="s">
        <v>629</v>
      </c>
      <c r="K1730" s="785" t="s">
        <v>19223</v>
      </c>
      <c r="L1730" s="785" t="s">
        <v>19224</v>
      </c>
      <c r="M1730" s="785"/>
      <c r="N1730" s="785"/>
      <c r="O1730" s="785"/>
      <c r="P1730" s="787">
        <v>37.047345</v>
      </c>
      <c r="Q1730" s="787">
        <v>-0.48460300000000001</v>
      </c>
      <c r="R1730" s="785" t="s">
        <v>1056</v>
      </c>
      <c r="S1730" s="785" t="s">
        <v>1057</v>
      </c>
      <c r="T1730" s="785" t="s">
        <v>3439</v>
      </c>
      <c r="U1730" s="785" t="s">
        <v>19225</v>
      </c>
      <c r="V1730" s="785" t="s">
        <v>2673</v>
      </c>
      <c r="W1730" s="785" t="s">
        <v>3279</v>
      </c>
      <c r="X1730" s="785" t="s">
        <v>19226</v>
      </c>
      <c r="Y1730" s="615" t="str">
        <f t="shared" ref="Y1730:Y1793" si="27">IF(X1730="",W1730,X1730)</f>
        <v>Otieno</v>
      </c>
      <c r="Z1730" s="785" t="s">
        <v>2599</v>
      </c>
      <c r="AA1730" s="785" t="s">
        <v>4349</v>
      </c>
      <c r="AB1730" s="785" t="s">
        <v>2605</v>
      </c>
      <c r="AC1730" s="785" t="s">
        <v>2606</v>
      </c>
      <c r="AD1730" s="786">
        <v>43678</v>
      </c>
    </row>
    <row r="1731" spans="1:30" ht="15.75">
      <c r="A1731" s="785" t="s">
        <v>4301</v>
      </c>
      <c r="B1731" s="785" t="s">
        <v>23928</v>
      </c>
      <c r="C1731" s="785" t="s">
        <v>4303</v>
      </c>
      <c r="D1731" s="785" t="s">
        <v>2599</v>
      </c>
      <c r="E1731" s="785" t="s">
        <v>5542</v>
      </c>
      <c r="F1731" s="786">
        <v>43454</v>
      </c>
      <c r="G1731" s="785" t="s">
        <v>23929</v>
      </c>
      <c r="H1731" s="786">
        <v>43674</v>
      </c>
      <c r="I1731" s="785" t="s">
        <v>23930</v>
      </c>
      <c r="J1731" s="785" t="s">
        <v>627</v>
      </c>
      <c r="K1731" s="785" t="s">
        <v>23931</v>
      </c>
      <c r="L1731" s="785" t="s">
        <v>23932</v>
      </c>
      <c r="M1731" s="785"/>
      <c r="N1731" s="785"/>
      <c r="O1731" s="785"/>
      <c r="P1731" s="787">
        <v>35.382626999999999</v>
      </c>
      <c r="Q1731" s="787">
        <v>-0.10781</v>
      </c>
      <c r="R1731" s="785" t="s">
        <v>2053</v>
      </c>
      <c r="S1731" s="785" t="s">
        <v>2715</v>
      </c>
      <c r="T1731" s="785" t="s">
        <v>4310</v>
      </c>
      <c r="U1731" s="785" t="s">
        <v>3197</v>
      </c>
      <c r="V1731" s="785" t="s">
        <v>2603</v>
      </c>
      <c r="W1731" s="785" t="s">
        <v>23917</v>
      </c>
      <c r="X1731" s="785" t="s">
        <v>23917</v>
      </c>
      <c r="Y1731" s="615" t="str">
        <f t="shared" si="27"/>
        <v>Stanley Mutai</v>
      </c>
      <c r="Z1731" s="785" t="s">
        <v>23918</v>
      </c>
      <c r="AA1731" s="785" t="s">
        <v>4314</v>
      </c>
      <c r="AB1731" s="785" t="s">
        <v>2683</v>
      </c>
      <c r="AC1731" s="785" t="s">
        <v>2606</v>
      </c>
      <c r="AD1731" s="786">
        <v>43732</v>
      </c>
    </row>
    <row r="1732" spans="1:30" ht="15.75">
      <c r="A1732" s="785" t="s">
        <v>4301</v>
      </c>
      <c r="B1732" s="785" t="s">
        <v>25870</v>
      </c>
      <c r="C1732" s="785" t="s">
        <v>4379</v>
      </c>
      <c r="D1732" s="785" t="s">
        <v>4418</v>
      </c>
      <c r="E1732" s="785" t="s">
        <v>5575</v>
      </c>
      <c r="F1732" s="786">
        <v>43666</v>
      </c>
      <c r="G1732" s="785" t="s">
        <v>23929</v>
      </c>
      <c r="H1732" s="786">
        <v>43674</v>
      </c>
      <c r="I1732" s="785" t="s">
        <v>25871</v>
      </c>
      <c r="J1732" s="785" t="s">
        <v>629</v>
      </c>
      <c r="K1732" s="785" t="s">
        <v>25872</v>
      </c>
      <c r="L1732" s="785" t="s">
        <v>25873</v>
      </c>
      <c r="M1732" s="785" t="s">
        <v>25874</v>
      </c>
      <c r="N1732" s="785"/>
      <c r="O1732" s="785"/>
      <c r="P1732" s="787">
        <v>34.848210000000002</v>
      </c>
      <c r="Q1732" s="787">
        <v>-8.7722999999999995E-2</v>
      </c>
      <c r="R1732" s="785" t="s">
        <v>1575</v>
      </c>
      <c r="S1732" s="785" t="s">
        <v>1576</v>
      </c>
      <c r="T1732" s="785" t="s">
        <v>1576</v>
      </c>
      <c r="U1732" s="785" t="s">
        <v>25875</v>
      </c>
      <c r="V1732" s="785">
        <v>9</v>
      </c>
      <c r="W1732" s="785" t="s">
        <v>2608</v>
      </c>
      <c r="X1732" s="785" t="s">
        <v>25607</v>
      </c>
      <c r="Y1732" s="615" t="str">
        <f t="shared" si="27"/>
        <v>Zadock</v>
      </c>
      <c r="Z1732" s="785" t="s">
        <v>25608</v>
      </c>
      <c r="AA1732" s="785" t="s">
        <v>5464</v>
      </c>
      <c r="AB1732" s="785" t="s">
        <v>2609</v>
      </c>
      <c r="AC1732" s="785" t="s">
        <v>2610</v>
      </c>
      <c r="AD1732" s="786">
        <v>43667</v>
      </c>
    </row>
    <row r="1733" spans="1:30" ht="15.75">
      <c r="A1733" s="785" t="s">
        <v>4301</v>
      </c>
      <c r="B1733" s="785" t="s">
        <v>19917</v>
      </c>
      <c r="C1733" s="785" t="s">
        <v>4303</v>
      </c>
      <c r="D1733" s="785" t="s">
        <v>2599</v>
      </c>
      <c r="E1733" s="785" t="s">
        <v>4324</v>
      </c>
      <c r="F1733" s="786">
        <v>43661</v>
      </c>
      <c r="G1733" s="785" t="s">
        <v>19918</v>
      </c>
      <c r="H1733" s="786">
        <v>43673</v>
      </c>
      <c r="I1733" s="785" t="s">
        <v>19919</v>
      </c>
      <c r="J1733" s="785" t="s">
        <v>627</v>
      </c>
      <c r="K1733" s="785" t="s">
        <v>19920</v>
      </c>
      <c r="L1733" s="785" t="s">
        <v>19921</v>
      </c>
      <c r="M1733" s="785"/>
      <c r="N1733" s="785"/>
      <c r="O1733" s="785"/>
      <c r="P1733" s="787">
        <v>36.148409999999998</v>
      </c>
      <c r="Q1733" s="787">
        <v>-0.22425999999999999</v>
      </c>
      <c r="R1733" s="785" t="s">
        <v>695</v>
      </c>
      <c r="S1733" s="785" t="s">
        <v>696</v>
      </c>
      <c r="T1733" s="785" t="s">
        <v>12830</v>
      </c>
      <c r="U1733" s="785" t="s">
        <v>2818</v>
      </c>
      <c r="V1733" s="785" t="s">
        <v>2855</v>
      </c>
      <c r="W1733" s="785" t="s">
        <v>19910</v>
      </c>
      <c r="X1733" s="785" t="s">
        <v>19911</v>
      </c>
      <c r="Y1733" s="615" t="str">
        <f t="shared" si="27"/>
        <v>Peter Mutang'a Goko</v>
      </c>
      <c r="Z1733" s="785" t="s">
        <v>19916</v>
      </c>
      <c r="AA1733" s="785" t="s">
        <v>4314</v>
      </c>
      <c r="AB1733" s="785" t="s">
        <v>2605</v>
      </c>
      <c r="AC1733" s="785" t="s">
        <v>2606</v>
      </c>
      <c r="AD1733" s="786">
        <v>43676</v>
      </c>
    </row>
    <row r="1734" spans="1:30" ht="15.75">
      <c r="A1734" s="785" t="s">
        <v>4301</v>
      </c>
      <c r="B1734" s="785" t="s">
        <v>23668</v>
      </c>
      <c r="C1734" s="785" t="s">
        <v>4303</v>
      </c>
      <c r="D1734" s="785" t="s">
        <v>2599</v>
      </c>
      <c r="E1734" s="785" t="s">
        <v>7903</v>
      </c>
      <c r="F1734" s="786">
        <v>43660</v>
      </c>
      <c r="G1734" s="785" t="s">
        <v>19918</v>
      </c>
      <c r="H1734" s="786">
        <v>43673</v>
      </c>
      <c r="I1734" s="785" t="s">
        <v>23669</v>
      </c>
      <c r="J1734" s="785" t="s">
        <v>629</v>
      </c>
      <c r="K1734" s="785" t="s">
        <v>2612</v>
      </c>
      <c r="L1734" s="785" t="s">
        <v>23670</v>
      </c>
      <c r="M1734" s="785"/>
      <c r="N1734" s="785"/>
      <c r="O1734" s="785"/>
      <c r="P1734" s="787">
        <v>36.841819000000001</v>
      </c>
      <c r="Q1734" s="787">
        <v>-1.157713</v>
      </c>
      <c r="R1734" s="785" t="s">
        <v>821</v>
      </c>
      <c r="S1734" s="785" t="s">
        <v>821</v>
      </c>
      <c r="T1734" s="785" t="s">
        <v>2624</v>
      </c>
      <c r="U1734" s="785" t="s">
        <v>23671</v>
      </c>
      <c r="V1734" s="785" t="s">
        <v>3070</v>
      </c>
      <c r="W1734" s="785" t="s">
        <v>2998</v>
      </c>
      <c r="X1734" s="785" t="s">
        <v>23666</v>
      </c>
      <c r="Y1734" s="615" t="str">
        <f t="shared" si="27"/>
        <v>Simon Mbocua</v>
      </c>
      <c r="Z1734" s="785" t="s">
        <v>23672</v>
      </c>
      <c r="AA1734" s="785" t="s">
        <v>4314</v>
      </c>
      <c r="AB1734" s="785" t="s">
        <v>2605</v>
      </c>
      <c r="AC1734" s="785" t="s">
        <v>2606</v>
      </c>
      <c r="AD1734" s="786">
        <v>43689</v>
      </c>
    </row>
    <row r="1735" spans="1:30" ht="15.75">
      <c r="A1735" s="785" t="s">
        <v>4301</v>
      </c>
      <c r="B1735" s="785" t="s">
        <v>25167</v>
      </c>
      <c r="C1735" s="785" t="s">
        <v>4303</v>
      </c>
      <c r="D1735" s="785" t="s">
        <v>2599</v>
      </c>
      <c r="E1735" s="785" t="s">
        <v>5603</v>
      </c>
      <c r="F1735" s="786">
        <v>43645</v>
      </c>
      <c r="G1735" s="785" t="s">
        <v>19918</v>
      </c>
      <c r="H1735" s="786">
        <v>43673</v>
      </c>
      <c r="I1735" s="785" t="s">
        <v>25168</v>
      </c>
      <c r="J1735" s="785" t="s">
        <v>629</v>
      </c>
      <c r="K1735" s="785" t="s">
        <v>25169</v>
      </c>
      <c r="L1735" s="785" t="s">
        <v>25170</v>
      </c>
      <c r="M1735" s="785" t="s">
        <v>25171</v>
      </c>
      <c r="N1735" s="785"/>
      <c r="O1735" s="785" t="s">
        <v>25172</v>
      </c>
      <c r="P1735" s="787">
        <v>36.932228000000002</v>
      </c>
      <c r="Q1735" s="787">
        <v>-0.85712200000000005</v>
      </c>
      <c r="R1735" s="785" t="s">
        <v>1030</v>
      </c>
      <c r="S1735" s="785" t="s">
        <v>1031</v>
      </c>
      <c r="T1735" s="785" t="s">
        <v>3143</v>
      </c>
      <c r="U1735" s="785" t="s">
        <v>25173</v>
      </c>
      <c r="V1735" s="785" t="s">
        <v>2673</v>
      </c>
      <c r="W1735" s="785" t="s">
        <v>4047</v>
      </c>
      <c r="X1735" s="785" t="s">
        <v>2647</v>
      </c>
      <c r="Y1735" s="615" t="str">
        <f t="shared" si="27"/>
        <v>Washington Mwangi Muinuki</v>
      </c>
      <c r="Z1735" s="785" t="s">
        <v>25156</v>
      </c>
      <c r="AA1735" s="785" t="s">
        <v>4314</v>
      </c>
      <c r="AB1735" s="785" t="s">
        <v>2605</v>
      </c>
      <c r="AC1735" s="785" t="s">
        <v>2606</v>
      </c>
      <c r="AD1735" s="786">
        <v>43676</v>
      </c>
    </row>
    <row r="1736" spans="1:30" ht="15.75">
      <c r="A1736" s="785" t="s">
        <v>4301</v>
      </c>
      <c r="B1736" s="785" t="s">
        <v>25308</v>
      </c>
      <c r="C1736" s="785" t="s">
        <v>4303</v>
      </c>
      <c r="D1736" s="785" t="s">
        <v>2599</v>
      </c>
      <c r="E1736" s="785" t="s">
        <v>9594</v>
      </c>
      <c r="F1736" s="786">
        <v>43619</v>
      </c>
      <c r="G1736" s="785" t="s">
        <v>19918</v>
      </c>
      <c r="H1736" s="786">
        <v>43673</v>
      </c>
      <c r="I1736" s="785" t="s">
        <v>25309</v>
      </c>
      <c r="J1736" s="785" t="s">
        <v>629</v>
      </c>
      <c r="K1736" s="785" t="s">
        <v>25310</v>
      </c>
      <c r="L1736" s="785" t="s">
        <v>25311</v>
      </c>
      <c r="M1736" s="785" t="s">
        <v>25312</v>
      </c>
      <c r="N1736" s="785"/>
      <c r="O1736" s="785" t="s">
        <v>25313</v>
      </c>
      <c r="P1736" s="787">
        <v>36.937710000000003</v>
      </c>
      <c r="Q1736" s="787">
        <v>-0.85046699999999997</v>
      </c>
      <c r="R1736" s="785" t="s">
        <v>1030</v>
      </c>
      <c r="S1736" s="785" t="s">
        <v>1031</v>
      </c>
      <c r="T1736" s="785" t="s">
        <v>1031</v>
      </c>
      <c r="U1736" s="785" t="s">
        <v>3580</v>
      </c>
      <c r="V1736" s="785" t="s">
        <v>3070</v>
      </c>
      <c r="W1736" s="785" t="s">
        <v>4047</v>
      </c>
      <c r="X1736" s="785" t="s">
        <v>2647</v>
      </c>
      <c r="Y1736" s="615" t="str">
        <f t="shared" si="27"/>
        <v>Washington Mwangi Muinuki</v>
      </c>
      <c r="Z1736" s="785" t="s">
        <v>25156</v>
      </c>
      <c r="AA1736" s="785" t="s">
        <v>4314</v>
      </c>
      <c r="AB1736" s="785" t="s">
        <v>2605</v>
      </c>
      <c r="AC1736" s="785" t="s">
        <v>2606</v>
      </c>
      <c r="AD1736" s="786">
        <v>43693</v>
      </c>
    </row>
    <row r="1737" spans="1:30" ht="15.75">
      <c r="A1737" s="785" t="s">
        <v>4301</v>
      </c>
      <c r="B1737" s="785" t="s">
        <v>18739</v>
      </c>
      <c r="C1737" s="785" t="s">
        <v>4303</v>
      </c>
      <c r="D1737" s="785" t="s">
        <v>2599</v>
      </c>
      <c r="E1737" s="785" t="s">
        <v>7725</v>
      </c>
      <c r="F1737" s="786">
        <v>43581</v>
      </c>
      <c r="G1737" s="785" t="s">
        <v>18740</v>
      </c>
      <c r="H1737" s="786">
        <v>43672</v>
      </c>
      <c r="I1737" s="785" t="s">
        <v>18741</v>
      </c>
      <c r="J1737" s="785" t="s">
        <v>629</v>
      </c>
      <c r="K1737" s="785" t="s">
        <v>18742</v>
      </c>
      <c r="L1737" s="785" t="s">
        <v>18743</v>
      </c>
      <c r="M1737" s="785"/>
      <c r="N1737" s="785"/>
      <c r="O1737" s="785" t="s">
        <v>18744</v>
      </c>
      <c r="P1737" s="787">
        <v>37.238196000000002</v>
      </c>
      <c r="Q1737" s="787">
        <v>-0.55152599999999996</v>
      </c>
      <c r="R1737" s="785" t="s">
        <v>1961</v>
      </c>
      <c r="S1737" s="785" t="s">
        <v>2864</v>
      </c>
      <c r="T1737" s="785" t="s">
        <v>7987</v>
      </c>
      <c r="U1737" s="785" t="s">
        <v>3938</v>
      </c>
      <c r="V1737" s="785" t="s">
        <v>2673</v>
      </c>
      <c r="W1737" s="785" t="s">
        <v>2674</v>
      </c>
      <c r="X1737" s="785" t="s">
        <v>2741</v>
      </c>
      <c r="Y1737" s="615" t="str">
        <f t="shared" si="27"/>
        <v>Nicholas Gichura Kimenyi</v>
      </c>
      <c r="Z1737" s="785" t="s">
        <v>2599</v>
      </c>
      <c r="AA1737" s="785" t="s">
        <v>4314</v>
      </c>
      <c r="AB1737" s="785" t="s">
        <v>2683</v>
      </c>
      <c r="AC1737" s="785" t="s">
        <v>2606</v>
      </c>
      <c r="AD1737" s="786">
        <v>43677</v>
      </c>
    </row>
    <row r="1738" spans="1:30" ht="15.75">
      <c r="A1738" s="785" t="s">
        <v>4301</v>
      </c>
      <c r="B1738" s="785" t="s">
        <v>32952</v>
      </c>
      <c r="C1738" s="785" t="s">
        <v>4303</v>
      </c>
      <c r="D1738" s="785" t="s">
        <v>2599</v>
      </c>
      <c r="E1738" s="785" t="s">
        <v>4937</v>
      </c>
      <c r="F1738" s="786">
        <v>43283</v>
      </c>
      <c r="G1738" s="785" t="s">
        <v>18740</v>
      </c>
      <c r="H1738" s="786">
        <v>43672</v>
      </c>
      <c r="I1738" s="785" t="s">
        <v>32953</v>
      </c>
      <c r="J1738" s="785" t="s">
        <v>629</v>
      </c>
      <c r="K1738" s="785" t="s">
        <v>32954</v>
      </c>
      <c r="L1738" s="785" t="s">
        <v>32955</v>
      </c>
      <c r="M1738" s="785"/>
      <c r="N1738" s="785"/>
      <c r="O1738" s="785"/>
      <c r="P1738" s="787">
        <v>36.953865</v>
      </c>
      <c r="Q1738" s="787">
        <v>-0.60787899999999995</v>
      </c>
      <c r="R1738" s="785" t="s">
        <v>1030</v>
      </c>
      <c r="S1738" s="785" t="s">
        <v>2143</v>
      </c>
      <c r="T1738" s="785" t="s">
        <v>2144</v>
      </c>
      <c r="U1738" s="785" t="s">
        <v>3840</v>
      </c>
      <c r="V1738" s="785" t="s">
        <v>3070</v>
      </c>
      <c r="W1738" s="785" t="s">
        <v>3511</v>
      </c>
      <c r="X1738" s="785"/>
      <c r="Y1738" s="615" t="str">
        <f t="shared" si="27"/>
        <v>Sakaki Natural Renewable Energy Center</v>
      </c>
      <c r="Z1738" s="785" t="s">
        <v>2599</v>
      </c>
      <c r="AA1738" s="785" t="s">
        <v>4349</v>
      </c>
      <c r="AB1738" s="785" t="s">
        <v>2683</v>
      </c>
      <c r="AC1738" s="785" t="s">
        <v>2606</v>
      </c>
      <c r="AD1738" s="786">
        <v>43672</v>
      </c>
    </row>
    <row r="1739" spans="1:30" ht="15.75">
      <c r="A1739" s="785" t="s">
        <v>4301</v>
      </c>
      <c r="B1739" s="785" t="s">
        <v>33272</v>
      </c>
      <c r="C1739" s="785" t="s">
        <v>4303</v>
      </c>
      <c r="D1739" s="785" t="s">
        <v>2599</v>
      </c>
      <c r="E1739" s="785" t="s">
        <v>9216</v>
      </c>
      <c r="F1739" s="786">
        <v>43611</v>
      </c>
      <c r="G1739" s="785" t="s">
        <v>18740</v>
      </c>
      <c r="H1739" s="786">
        <v>43672</v>
      </c>
      <c r="I1739" s="785" t="s">
        <v>33273</v>
      </c>
      <c r="J1739" s="785" t="s">
        <v>629</v>
      </c>
      <c r="K1739" s="785" t="s">
        <v>33274</v>
      </c>
      <c r="L1739" s="785" t="s">
        <v>33275</v>
      </c>
      <c r="M1739" s="785"/>
      <c r="N1739" s="785"/>
      <c r="O1739" s="785"/>
      <c r="P1739" s="787">
        <v>36.939321</v>
      </c>
      <c r="Q1739" s="787">
        <v>-0.58920700000000004</v>
      </c>
      <c r="R1739" s="785" t="s">
        <v>1056</v>
      </c>
      <c r="S1739" s="785" t="s">
        <v>1685</v>
      </c>
      <c r="T1739" s="785" t="s">
        <v>3334</v>
      </c>
      <c r="U1739" s="785" t="s">
        <v>3136</v>
      </c>
      <c r="V1739" s="785" t="s">
        <v>3174</v>
      </c>
      <c r="W1739" s="785" t="s">
        <v>3511</v>
      </c>
      <c r="X1739" s="785"/>
      <c r="Y1739" s="615" t="str">
        <f t="shared" si="27"/>
        <v>Sakaki Natural Renewable Energy Center</v>
      </c>
      <c r="Z1739" s="785" t="s">
        <v>2599</v>
      </c>
      <c r="AA1739" s="785" t="s">
        <v>4349</v>
      </c>
      <c r="AB1739" s="785" t="s">
        <v>2683</v>
      </c>
      <c r="AC1739" s="785" t="s">
        <v>2606</v>
      </c>
      <c r="AD1739" s="786">
        <v>43672</v>
      </c>
    </row>
    <row r="1740" spans="1:30" ht="15.75">
      <c r="A1740" s="785" t="s">
        <v>4301</v>
      </c>
      <c r="B1740" s="785" t="s">
        <v>10180</v>
      </c>
      <c r="C1740" s="785" t="s">
        <v>4303</v>
      </c>
      <c r="D1740" s="785" t="s">
        <v>2599</v>
      </c>
      <c r="E1740" s="785" t="s">
        <v>7858</v>
      </c>
      <c r="F1740" s="786">
        <v>43340</v>
      </c>
      <c r="G1740" s="785" t="s">
        <v>10181</v>
      </c>
      <c r="H1740" s="786">
        <v>43671</v>
      </c>
      <c r="I1740" s="785" t="s">
        <v>10182</v>
      </c>
      <c r="J1740" s="785" t="s">
        <v>627</v>
      </c>
      <c r="K1740" s="785" t="s">
        <v>10183</v>
      </c>
      <c r="L1740" s="785" t="s">
        <v>10184</v>
      </c>
      <c r="M1740" s="785"/>
      <c r="N1740" s="785"/>
      <c r="O1740" s="785"/>
      <c r="P1740" s="787">
        <v>35.387787000000003</v>
      </c>
      <c r="Q1740" s="787">
        <v>-0.11973399999999999</v>
      </c>
      <c r="R1740" s="785" t="s">
        <v>2053</v>
      </c>
      <c r="S1740" s="785" t="s">
        <v>2715</v>
      </c>
      <c r="T1740" s="785" t="s">
        <v>4310</v>
      </c>
      <c r="U1740" s="785" t="s">
        <v>2716</v>
      </c>
      <c r="V1740" s="785" t="s">
        <v>2603</v>
      </c>
      <c r="W1740" s="785" t="s">
        <v>10148</v>
      </c>
      <c r="X1740" s="785" t="s">
        <v>10149</v>
      </c>
      <c r="Y1740" s="615" t="str">
        <f t="shared" si="27"/>
        <v>Geoffrey Chumba</v>
      </c>
      <c r="Z1740" s="785" t="s">
        <v>10155</v>
      </c>
      <c r="AA1740" s="785" t="s">
        <v>4314</v>
      </c>
      <c r="AB1740" s="785" t="s">
        <v>2683</v>
      </c>
      <c r="AC1740" s="785" t="s">
        <v>2606</v>
      </c>
      <c r="AD1740" s="786">
        <v>43701</v>
      </c>
    </row>
    <row r="1741" spans="1:30" ht="15.75">
      <c r="A1741" s="785" t="s">
        <v>4301</v>
      </c>
      <c r="B1741" s="785" t="s">
        <v>23770</v>
      </c>
      <c r="C1741" s="785" t="s">
        <v>4379</v>
      </c>
      <c r="D1741" s="785" t="s">
        <v>2598</v>
      </c>
      <c r="E1741" s="785" t="s">
        <v>7384</v>
      </c>
      <c r="F1741" s="786">
        <v>43630</v>
      </c>
      <c r="G1741" s="785" t="s">
        <v>10181</v>
      </c>
      <c r="H1741" s="786">
        <v>43671</v>
      </c>
      <c r="I1741" s="785" t="s">
        <v>23771</v>
      </c>
      <c r="J1741" s="785" t="s">
        <v>629</v>
      </c>
      <c r="K1741" s="785" t="s">
        <v>2612</v>
      </c>
      <c r="L1741" s="785" t="s">
        <v>23772</v>
      </c>
      <c r="M1741" s="785"/>
      <c r="N1741" s="785"/>
      <c r="O1741" s="785"/>
      <c r="P1741" s="787">
        <v>37.487310999999998</v>
      </c>
      <c r="Q1741" s="787">
        <v>-0.37446000000000002</v>
      </c>
      <c r="R1741" s="785" t="s">
        <v>1089</v>
      </c>
      <c r="S1741" s="785" t="s">
        <v>1090</v>
      </c>
      <c r="T1741" s="785" t="s">
        <v>1861</v>
      </c>
      <c r="U1741" s="785" t="s">
        <v>1861</v>
      </c>
      <c r="V1741" s="785" t="s">
        <v>2603</v>
      </c>
      <c r="W1741" s="785" t="s">
        <v>8491</v>
      </c>
      <c r="X1741" s="785" t="s">
        <v>23681</v>
      </c>
      <c r="Y1741" s="615" t="str">
        <f t="shared" si="27"/>
        <v>Simon Musali</v>
      </c>
      <c r="Z1741" s="785" t="s">
        <v>23154</v>
      </c>
      <c r="AA1741" s="785" t="s">
        <v>5464</v>
      </c>
      <c r="AB1741" s="785" t="s">
        <v>5504</v>
      </c>
      <c r="AC1741" s="785" t="s">
        <v>2617</v>
      </c>
      <c r="AD1741" s="786">
        <v>43671</v>
      </c>
    </row>
    <row r="1742" spans="1:30" ht="15.75">
      <c r="A1742" s="785" t="s">
        <v>4301</v>
      </c>
      <c r="B1742" s="785" t="s">
        <v>23773</v>
      </c>
      <c r="C1742" s="785" t="s">
        <v>4303</v>
      </c>
      <c r="D1742" s="785" t="s">
        <v>2599</v>
      </c>
      <c r="E1742" s="785" t="s">
        <v>23774</v>
      </c>
      <c r="F1742" s="786">
        <v>43625</v>
      </c>
      <c r="G1742" s="785" t="s">
        <v>10181</v>
      </c>
      <c r="H1742" s="786">
        <v>43671</v>
      </c>
      <c r="I1742" s="785" t="s">
        <v>23775</v>
      </c>
      <c r="J1742" s="785" t="s">
        <v>629</v>
      </c>
      <c r="K1742" s="785" t="s">
        <v>2612</v>
      </c>
      <c r="L1742" s="785" t="s">
        <v>23776</v>
      </c>
      <c r="M1742" s="785"/>
      <c r="N1742" s="785"/>
      <c r="O1742" s="785"/>
      <c r="P1742" s="787">
        <v>37.548622999999999</v>
      </c>
      <c r="Q1742" s="787">
        <v>-0.38233899999999998</v>
      </c>
      <c r="R1742" s="785" t="s">
        <v>1089</v>
      </c>
      <c r="S1742" s="785" t="s">
        <v>2731</v>
      </c>
      <c r="T1742" s="785" t="s">
        <v>3636</v>
      </c>
      <c r="U1742" s="785" t="s">
        <v>3636</v>
      </c>
      <c r="V1742" s="785" t="s">
        <v>2603</v>
      </c>
      <c r="W1742" s="785" t="s">
        <v>8491</v>
      </c>
      <c r="X1742" s="785" t="s">
        <v>23681</v>
      </c>
      <c r="Y1742" s="615" t="str">
        <f t="shared" si="27"/>
        <v>Simon Musali</v>
      </c>
      <c r="Z1742" s="785" t="s">
        <v>23154</v>
      </c>
      <c r="AA1742" s="785" t="s">
        <v>5464</v>
      </c>
      <c r="AB1742" s="785" t="s">
        <v>5504</v>
      </c>
      <c r="AC1742" s="785" t="s">
        <v>2617</v>
      </c>
      <c r="AD1742" s="786">
        <v>43671</v>
      </c>
    </row>
    <row r="1743" spans="1:30" ht="15.75">
      <c r="A1743" s="785" t="s">
        <v>4301</v>
      </c>
      <c r="B1743" s="785" t="s">
        <v>23777</v>
      </c>
      <c r="C1743" s="785" t="s">
        <v>4379</v>
      </c>
      <c r="D1743" s="785" t="s">
        <v>2751</v>
      </c>
      <c r="E1743" s="785" t="s">
        <v>17080</v>
      </c>
      <c r="F1743" s="786">
        <v>43629</v>
      </c>
      <c r="G1743" s="785" t="s">
        <v>10181</v>
      </c>
      <c r="H1743" s="786">
        <v>43671</v>
      </c>
      <c r="I1743" s="785" t="s">
        <v>23778</v>
      </c>
      <c r="J1743" s="785" t="s">
        <v>627</v>
      </c>
      <c r="K1743" s="785" t="s">
        <v>23779</v>
      </c>
      <c r="L1743" s="785" t="s">
        <v>23780</v>
      </c>
      <c r="M1743" s="785"/>
      <c r="N1743" s="785"/>
      <c r="O1743" s="785"/>
      <c r="P1743" s="787">
        <v>37.587000000000003</v>
      </c>
      <c r="Q1743" s="787">
        <v>-7.6981999999999995E-2</v>
      </c>
      <c r="R1743" s="785" t="s">
        <v>1104</v>
      </c>
      <c r="S1743" s="785" t="s">
        <v>3207</v>
      </c>
      <c r="T1743" s="785" t="s">
        <v>3732</v>
      </c>
      <c r="U1743" s="785" t="s">
        <v>3732</v>
      </c>
      <c r="V1743" s="785">
        <v>4</v>
      </c>
      <c r="W1743" s="785" t="s">
        <v>8491</v>
      </c>
      <c r="X1743" s="785" t="s">
        <v>23681</v>
      </c>
      <c r="Y1743" s="615" t="str">
        <f t="shared" si="27"/>
        <v>Simon Musali</v>
      </c>
      <c r="Z1743" s="785" t="s">
        <v>23154</v>
      </c>
      <c r="AA1743" s="785" t="s">
        <v>5464</v>
      </c>
      <c r="AB1743" s="785" t="s">
        <v>5504</v>
      </c>
      <c r="AC1743" s="785" t="s">
        <v>2617</v>
      </c>
      <c r="AD1743" s="786">
        <v>43671</v>
      </c>
    </row>
    <row r="1744" spans="1:30" ht="15.75">
      <c r="A1744" s="785" t="s">
        <v>4301</v>
      </c>
      <c r="B1744" s="785" t="s">
        <v>25454</v>
      </c>
      <c r="C1744" s="785" t="s">
        <v>4303</v>
      </c>
      <c r="D1744" s="785" t="s">
        <v>2599</v>
      </c>
      <c r="E1744" s="785" t="s">
        <v>9185</v>
      </c>
      <c r="F1744" s="786">
        <v>43659</v>
      </c>
      <c r="G1744" s="785" t="s">
        <v>10181</v>
      </c>
      <c r="H1744" s="786">
        <v>43671</v>
      </c>
      <c r="I1744" s="785" t="s">
        <v>25455</v>
      </c>
      <c r="J1744" s="785" t="s">
        <v>627</v>
      </c>
      <c r="K1744" s="785" t="s">
        <v>25456</v>
      </c>
      <c r="L1744" s="785" t="s">
        <v>25457</v>
      </c>
      <c r="M1744" s="785"/>
      <c r="N1744" s="785"/>
      <c r="O1744" s="785"/>
      <c r="P1744" s="787">
        <v>36.674084000000001</v>
      </c>
      <c r="Q1744" s="787">
        <v>-1.2025239999999999</v>
      </c>
      <c r="R1744" s="785" t="s">
        <v>821</v>
      </c>
      <c r="S1744" s="785" t="s">
        <v>1429</v>
      </c>
      <c r="T1744" s="785" t="s">
        <v>2944</v>
      </c>
      <c r="U1744" s="785" t="s">
        <v>25458</v>
      </c>
      <c r="V1744" s="785" t="s">
        <v>2855</v>
      </c>
      <c r="W1744" s="785" t="s">
        <v>6333</v>
      </c>
      <c r="X1744" s="785" t="s">
        <v>3051</v>
      </c>
      <c r="Y1744" s="615" t="str">
        <f t="shared" si="27"/>
        <v>Willy Kauni</v>
      </c>
      <c r="Z1744" s="785" t="s">
        <v>6334</v>
      </c>
      <c r="AA1744" s="785" t="s">
        <v>4314</v>
      </c>
      <c r="AB1744" s="785" t="s">
        <v>2683</v>
      </c>
      <c r="AC1744" s="785" t="s">
        <v>2606</v>
      </c>
      <c r="AD1744" s="786">
        <v>43689</v>
      </c>
    </row>
    <row r="1745" spans="1:30" ht="15.75">
      <c r="A1745" s="785" t="s">
        <v>4301</v>
      </c>
      <c r="B1745" s="785" t="s">
        <v>25776</v>
      </c>
      <c r="C1745" s="785" t="s">
        <v>4379</v>
      </c>
      <c r="D1745" s="785" t="s">
        <v>2598</v>
      </c>
      <c r="E1745" s="785" t="s">
        <v>9802</v>
      </c>
      <c r="F1745" s="786">
        <v>43667</v>
      </c>
      <c r="G1745" s="785" t="s">
        <v>10181</v>
      </c>
      <c r="H1745" s="786">
        <v>43671</v>
      </c>
      <c r="I1745" s="785" t="s">
        <v>25777</v>
      </c>
      <c r="J1745" s="785" t="s">
        <v>629</v>
      </c>
      <c r="K1745" s="785" t="s">
        <v>25778</v>
      </c>
      <c r="L1745" s="785" t="s">
        <v>25779</v>
      </c>
      <c r="M1745" s="785"/>
      <c r="N1745" s="785"/>
      <c r="O1745" s="785" t="s">
        <v>25780</v>
      </c>
      <c r="P1745" s="787">
        <v>34.735239999999997</v>
      </c>
      <c r="Q1745" s="787">
        <v>-0.143153</v>
      </c>
      <c r="R1745" s="785" t="s">
        <v>1575</v>
      </c>
      <c r="S1745" s="785" t="s">
        <v>2755</v>
      </c>
      <c r="T1745" s="785" t="s">
        <v>2756</v>
      </c>
      <c r="U1745" s="785" t="s">
        <v>2757</v>
      </c>
      <c r="V1745" s="785">
        <v>6</v>
      </c>
      <c r="W1745" s="785" t="s">
        <v>2608</v>
      </c>
      <c r="X1745" s="785" t="s">
        <v>25607</v>
      </c>
      <c r="Y1745" s="615" t="str">
        <f t="shared" si="27"/>
        <v>Zadock</v>
      </c>
      <c r="Z1745" s="785" t="s">
        <v>25608</v>
      </c>
      <c r="AA1745" s="785" t="s">
        <v>5464</v>
      </c>
      <c r="AB1745" s="785" t="s">
        <v>2609</v>
      </c>
      <c r="AC1745" s="785" t="s">
        <v>2610</v>
      </c>
      <c r="AD1745" s="786">
        <v>43676</v>
      </c>
    </row>
    <row r="1746" spans="1:30" ht="15.75">
      <c r="A1746" s="785" t="s">
        <v>4301</v>
      </c>
      <c r="B1746" s="785" t="s">
        <v>30174</v>
      </c>
      <c r="C1746" s="785" t="s">
        <v>4303</v>
      </c>
      <c r="D1746" s="785" t="s">
        <v>2599</v>
      </c>
      <c r="E1746" s="785" t="s">
        <v>23853</v>
      </c>
      <c r="F1746" s="786">
        <v>43653</v>
      </c>
      <c r="G1746" s="785" t="s">
        <v>10181</v>
      </c>
      <c r="H1746" s="786">
        <v>43671</v>
      </c>
      <c r="I1746" s="785" t="s">
        <v>30175</v>
      </c>
      <c r="J1746" s="785" t="s">
        <v>629</v>
      </c>
      <c r="K1746" s="785" t="s">
        <v>2612</v>
      </c>
      <c r="L1746" s="785" t="s">
        <v>30176</v>
      </c>
      <c r="M1746" s="785"/>
      <c r="N1746" s="785"/>
      <c r="O1746" s="785"/>
      <c r="P1746" s="787">
        <v>37.129133000000003</v>
      </c>
      <c r="Q1746" s="787">
        <v>-0.51904300000000003</v>
      </c>
      <c r="R1746" s="785" t="s">
        <v>1056</v>
      </c>
      <c r="S1746" s="785" t="s">
        <v>1132</v>
      </c>
      <c r="T1746" s="785" t="s">
        <v>3111</v>
      </c>
      <c r="U1746" s="785" t="s">
        <v>30177</v>
      </c>
      <c r="V1746" s="785" t="s">
        <v>2855</v>
      </c>
      <c r="W1746" s="785" t="s">
        <v>3511</v>
      </c>
      <c r="X1746" s="785"/>
      <c r="Y1746" s="615" t="str">
        <f t="shared" si="27"/>
        <v>Sakaki Natural Renewable Energy Center</v>
      </c>
      <c r="Z1746" s="785" t="s">
        <v>2599</v>
      </c>
      <c r="AA1746" s="785" t="s">
        <v>4349</v>
      </c>
      <c r="AB1746" s="785" t="s">
        <v>2683</v>
      </c>
      <c r="AC1746" s="785" t="s">
        <v>2606</v>
      </c>
      <c r="AD1746" s="786">
        <v>43672</v>
      </c>
    </row>
    <row r="1747" spans="1:30" ht="15.75">
      <c r="A1747" s="785" t="s">
        <v>4301</v>
      </c>
      <c r="B1747" s="785" t="s">
        <v>30178</v>
      </c>
      <c r="C1747" s="785" t="s">
        <v>4303</v>
      </c>
      <c r="D1747" s="785" t="s">
        <v>2599</v>
      </c>
      <c r="E1747" s="785" t="s">
        <v>4674</v>
      </c>
      <c r="F1747" s="786">
        <v>43608</v>
      </c>
      <c r="G1747" s="785" t="s">
        <v>10181</v>
      </c>
      <c r="H1747" s="786">
        <v>43671</v>
      </c>
      <c r="I1747" s="785" t="s">
        <v>30179</v>
      </c>
      <c r="J1747" s="785" t="s">
        <v>629</v>
      </c>
      <c r="K1747" s="785" t="s">
        <v>30180</v>
      </c>
      <c r="L1747" s="785" t="s">
        <v>30181</v>
      </c>
      <c r="M1747" s="785"/>
      <c r="N1747" s="785"/>
      <c r="O1747" s="785"/>
      <c r="P1747" s="787">
        <v>36.911281000000002</v>
      </c>
      <c r="Q1747" s="787">
        <v>-0.59421299999999999</v>
      </c>
      <c r="R1747" s="785" t="s">
        <v>1056</v>
      </c>
      <c r="S1747" s="785" t="s">
        <v>1685</v>
      </c>
      <c r="T1747" s="785" t="s">
        <v>3334</v>
      </c>
      <c r="U1747" s="785" t="s">
        <v>4016</v>
      </c>
      <c r="V1747" s="785" t="s">
        <v>2855</v>
      </c>
      <c r="W1747" s="785" t="s">
        <v>3511</v>
      </c>
      <c r="X1747" s="785"/>
      <c r="Y1747" s="615" t="str">
        <f t="shared" si="27"/>
        <v>Sakaki Natural Renewable Energy Center</v>
      </c>
      <c r="Z1747" s="785" t="s">
        <v>2599</v>
      </c>
      <c r="AA1747" s="785" t="s">
        <v>4349</v>
      </c>
      <c r="AB1747" s="785" t="s">
        <v>2683</v>
      </c>
      <c r="AC1747" s="785" t="s">
        <v>2606</v>
      </c>
      <c r="AD1747" s="786">
        <v>43672</v>
      </c>
    </row>
    <row r="1748" spans="1:30" ht="15.75">
      <c r="A1748" s="785" t="s">
        <v>4301</v>
      </c>
      <c r="B1748" s="785" t="s">
        <v>32928</v>
      </c>
      <c r="C1748" s="785" t="s">
        <v>4303</v>
      </c>
      <c r="D1748" s="785" t="s">
        <v>2599</v>
      </c>
      <c r="E1748" s="785" t="s">
        <v>9192</v>
      </c>
      <c r="F1748" s="786">
        <v>43606</v>
      </c>
      <c r="G1748" s="785" t="s">
        <v>10181</v>
      </c>
      <c r="H1748" s="786">
        <v>43671</v>
      </c>
      <c r="I1748" s="785" t="s">
        <v>32929</v>
      </c>
      <c r="J1748" s="785" t="s">
        <v>629</v>
      </c>
      <c r="K1748" s="785" t="s">
        <v>32930</v>
      </c>
      <c r="L1748" s="785" t="s">
        <v>32931</v>
      </c>
      <c r="M1748" s="785"/>
      <c r="N1748" s="785"/>
      <c r="O1748" s="785"/>
      <c r="P1748" s="787">
        <v>36.871721999999998</v>
      </c>
      <c r="Q1748" s="787">
        <v>-0.60532200000000003</v>
      </c>
      <c r="R1748" s="785" t="s">
        <v>1056</v>
      </c>
      <c r="S1748" s="785" t="s">
        <v>1685</v>
      </c>
      <c r="T1748" s="785" t="s">
        <v>3334</v>
      </c>
      <c r="U1748" s="785" t="s">
        <v>12791</v>
      </c>
      <c r="V1748" s="785" t="s">
        <v>3070</v>
      </c>
      <c r="W1748" s="785" t="s">
        <v>3511</v>
      </c>
      <c r="X1748" s="785"/>
      <c r="Y1748" s="615" t="str">
        <f t="shared" si="27"/>
        <v>Sakaki Natural Renewable Energy Center</v>
      </c>
      <c r="Z1748" s="785" t="s">
        <v>2599</v>
      </c>
      <c r="AA1748" s="785" t="s">
        <v>4349</v>
      </c>
      <c r="AB1748" s="785" t="s">
        <v>2683</v>
      </c>
      <c r="AC1748" s="785" t="s">
        <v>2606</v>
      </c>
      <c r="AD1748" s="786">
        <v>43672</v>
      </c>
    </row>
    <row r="1749" spans="1:30" ht="15.75">
      <c r="A1749" s="785" t="s">
        <v>4301</v>
      </c>
      <c r="B1749" s="785" t="s">
        <v>32932</v>
      </c>
      <c r="C1749" s="785" t="s">
        <v>4303</v>
      </c>
      <c r="D1749" s="785" t="s">
        <v>2599</v>
      </c>
      <c r="E1749" s="785" t="s">
        <v>4674</v>
      </c>
      <c r="F1749" s="786">
        <v>43608</v>
      </c>
      <c r="G1749" s="785" t="s">
        <v>10181</v>
      </c>
      <c r="H1749" s="786">
        <v>43671</v>
      </c>
      <c r="I1749" s="785" t="s">
        <v>32933</v>
      </c>
      <c r="J1749" s="785" t="s">
        <v>627</v>
      </c>
      <c r="K1749" s="785" t="s">
        <v>32934</v>
      </c>
      <c r="L1749" s="785" t="s">
        <v>32935</v>
      </c>
      <c r="M1749" s="785"/>
      <c r="N1749" s="785"/>
      <c r="O1749" s="785"/>
      <c r="P1749" s="787">
        <v>36.908943999999998</v>
      </c>
      <c r="Q1749" s="787">
        <v>-0.59930099999999997</v>
      </c>
      <c r="R1749" s="785" t="s">
        <v>1056</v>
      </c>
      <c r="S1749" s="785" t="s">
        <v>1685</v>
      </c>
      <c r="T1749" s="785" t="s">
        <v>3334</v>
      </c>
      <c r="U1749" s="785" t="s">
        <v>32936</v>
      </c>
      <c r="V1749" s="785" t="s">
        <v>3070</v>
      </c>
      <c r="W1749" s="785" t="s">
        <v>3511</v>
      </c>
      <c r="X1749" s="785"/>
      <c r="Y1749" s="615" t="str">
        <f t="shared" si="27"/>
        <v>Sakaki Natural Renewable Energy Center</v>
      </c>
      <c r="Z1749" s="785" t="s">
        <v>2599</v>
      </c>
      <c r="AA1749" s="785" t="s">
        <v>4349</v>
      </c>
      <c r="AB1749" s="785" t="s">
        <v>2683</v>
      </c>
      <c r="AC1749" s="785" t="s">
        <v>2606</v>
      </c>
      <c r="AD1749" s="786">
        <v>43672</v>
      </c>
    </row>
    <row r="1750" spans="1:30" ht="15.75">
      <c r="A1750" s="785" t="s">
        <v>4301</v>
      </c>
      <c r="B1750" s="785" t="s">
        <v>32937</v>
      </c>
      <c r="C1750" s="785" t="s">
        <v>4303</v>
      </c>
      <c r="D1750" s="785" t="s">
        <v>2599</v>
      </c>
      <c r="E1750" s="785" t="s">
        <v>23703</v>
      </c>
      <c r="F1750" s="786">
        <v>43560</v>
      </c>
      <c r="G1750" s="785" t="s">
        <v>10181</v>
      </c>
      <c r="H1750" s="786">
        <v>43671</v>
      </c>
      <c r="I1750" s="785" t="s">
        <v>32938</v>
      </c>
      <c r="J1750" s="785" t="s">
        <v>627</v>
      </c>
      <c r="K1750" s="785" t="s">
        <v>2612</v>
      </c>
      <c r="L1750" s="785" t="s">
        <v>32939</v>
      </c>
      <c r="M1750" s="785"/>
      <c r="N1750" s="785"/>
      <c r="O1750" s="785"/>
      <c r="P1750" s="787">
        <v>36.911569999999998</v>
      </c>
      <c r="Q1750" s="787">
        <v>-0.59559200000000001</v>
      </c>
      <c r="R1750" s="785" t="s">
        <v>1056</v>
      </c>
      <c r="S1750" s="785" t="s">
        <v>1685</v>
      </c>
      <c r="T1750" s="785" t="s">
        <v>3334</v>
      </c>
      <c r="U1750" s="785" t="s">
        <v>4016</v>
      </c>
      <c r="V1750" s="785" t="s">
        <v>3070</v>
      </c>
      <c r="W1750" s="785" t="s">
        <v>3511</v>
      </c>
      <c r="X1750" s="785"/>
      <c r="Y1750" s="615" t="str">
        <f t="shared" si="27"/>
        <v>Sakaki Natural Renewable Energy Center</v>
      </c>
      <c r="Z1750" s="785" t="s">
        <v>2599</v>
      </c>
      <c r="AA1750" s="785" t="s">
        <v>4349</v>
      </c>
      <c r="AB1750" s="785" t="s">
        <v>2683</v>
      </c>
      <c r="AC1750" s="785" t="s">
        <v>2606</v>
      </c>
      <c r="AD1750" s="786">
        <v>43672</v>
      </c>
    </row>
    <row r="1751" spans="1:30" ht="15.75">
      <c r="A1751" s="785" t="s">
        <v>4301</v>
      </c>
      <c r="B1751" s="785" t="s">
        <v>32940</v>
      </c>
      <c r="C1751" s="785" t="s">
        <v>4303</v>
      </c>
      <c r="D1751" s="785" t="s">
        <v>2599</v>
      </c>
      <c r="E1751" s="785" t="s">
        <v>10382</v>
      </c>
      <c r="F1751" s="786">
        <v>43610</v>
      </c>
      <c r="G1751" s="785" t="s">
        <v>10181</v>
      </c>
      <c r="H1751" s="786">
        <v>43671</v>
      </c>
      <c r="I1751" s="785" t="s">
        <v>32941</v>
      </c>
      <c r="J1751" s="785" t="s">
        <v>627</v>
      </c>
      <c r="K1751" s="785" t="s">
        <v>32942</v>
      </c>
      <c r="L1751" s="785" t="s">
        <v>32943</v>
      </c>
      <c r="M1751" s="785"/>
      <c r="N1751" s="785"/>
      <c r="O1751" s="785"/>
      <c r="P1751" s="787">
        <v>36.912089000000002</v>
      </c>
      <c r="Q1751" s="787">
        <v>-0.59524299999999997</v>
      </c>
      <c r="R1751" s="785" t="s">
        <v>1056</v>
      </c>
      <c r="S1751" s="785" t="s">
        <v>1685</v>
      </c>
      <c r="T1751" s="785" t="s">
        <v>3334</v>
      </c>
      <c r="U1751" s="785" t="s">
        <v>4016</v>
      </c>
      <c r="V1751" s="785" t="s">
        <v>3070</v>
      </c>
      <c r="W1751" s="785" t="s">
        <v>3511</v>
      </c>
      <c r="X1751" s="785"/>
      <c r="Y1751" s="615" t="str">
        <f t="shared" si="27"/>
        <v>Sakaki Natural Renewable Energy Center</v>
      </c>
      <c r="Z1751" s="785" t="s">
        <v>2599</v>
      </c>
      <c r="AA1751" s="785" t="s">
        <v>4349</v>
      </c>
      <c r="AB1751" s="785" t="s">
        <v>2683</v>
      </c>
      <c r="AC1751" s="785" t="s">
        <v>2606</v>
      </c>
      <c r="AD1751" s="786">
        <v>43672</v>
      </c>
    </row>
    <row r="1752" spans="1:30" ht="15.75">
      <c r="A1752" s="785" t="s">
        <v>4301</v>
      </c>
      <c r="B1752" s="785" t="s">
        <v>32944</v>
      </c>
      <c r="C1752" s="785" t="s">
        <v>4303</v>
      </c>
      <c r="D1752" s="785" t="s">
        <v>2599</v>
      </c>
      <c r="E1752" s="785" t="s">
        <v>5791</v>
      </c>
      <c r="F1752" s="786">
        <v>43602</v>
      </c>
      <c r="G1752" s="785" t="s">
        <v>10181</v>
      </c>
      <c r="H1752" s="786">
        <v>43671</v>
      </c>
      <c r="I1752" s="785" t="s">
        <v>32945</v>
      </c>
      <c r="J1752" s="785" t="s">
        <v>627</v>
      </c>
      <c r="K1752" s="785" t="s">
        <v>32946</v>
      </c>
      <c r="L1752" s="785" t="s">
        <v>32947</v>
      </c>
      <c r="M1752" s="785"/>
      <c r="N1752" s="785"/>
      <c r="O1752" s="785"/>
      <c r="P1752" s="787">
        <v>36.913831999999999</v>
      </c>
      <c r="Q1752" s="787">
        <v>-0.59492599999999995</v>
      </c>
      <c r="R1752" s="785" t="s">
        <v>1056</v>
      </c>
      <c r="S1752" s="785" t="s">
        <v>1685</v>
      </c>
      <c r="T1752" s="785" t="s">
        <v>3334</v>
      </c>
      <c r="U1752" s="785" t="s">
        <v>4016</v>
      </c>
      <c r="V1752" s="785" t="s">
        <v>3070</v>
      </c>
      <c r="W1752" s="785" t="s">
        <v>3511</v>
      </c>
      <c r="X1752" s="785"/>
      <c r="Y1752" s="615" t="str">
        <f t="shared" si="27"/>
        <v>Sakaki Natural Renewable Energy Center</v>
      </c>
      <c r="Z1752" s="785" t="s">
        <v>2599</v>
      </c>
      <c r="AA1752" s="785" t="s">
        <v>4349</v>
      </c>
      <c r="AB1752" s="785" t="s">
        <v>2683</v>
      </c>
      <c r="AC1752" s="785" t="s">
        <v>2606</v>
      </c>
      <c r="AD1752" s="786">
        <v>43672</v>
      </c>
    </row>
    <row r="1753" spans="1:30" ht="15.75">
      <c r="A1753" s="785" t="s">
        <v>4301</v>
      </c>
      <c r="B1753" s="785" t="s">
        <v>32948</v>
      </c>
      <c r="C1753" s="785" t="s">
        <v>4303</v>
      </c>
      <c r="D1753" s="785" t="s">
        <v>2599</v>
      </c>
      <c r="E1753" s="785" t="s">
        <v>10382</v>
      </c>
      <c r="F1753" s="786">
        <v>43610</v>
      </c>
      <c r="G1753" s="785" t="s">
        <v>10181</v>
      </c>
      <c r="H1753" s="786">
        <v>43671</v>
      </c>
      <c r="I1753" s="785" t="s">
        <v>32949</v>
      </c>
      <c r="J1753" s="785" t="s">
        <v>627</v>
      </c>
      <c r="K1753" s="785" t="s">
        <v>32950</v>
      </c>
      <c r="L1753" s="785" t="s">
        <v>32951</v>
      </c>
      <c r="M1753" s="785"/>
      <c r="N1753" s="785"/>
      <c r="O1753" s="785"/>
      <c r="P1753" s="787">
        <v>36.914527</v>
      </c>
      <c r="Q1753" s="787">
        <v>-0.59184899999999996</v>
      </c>
      <c r="R1753" s="785" t="s">
        <v>1056</v>
      </c>
      <c r="S1753" s="785" t="s">
        <v>1685</v>
      </c>
      <c r="T1753" s="785" t="s">
        <v>3334</v>
      </c>
      <c r="U1753" s="785" t="s">
        <v>4016</v>
      </c>
      <c r="V1753" s="785" t="s">
        <v>3070</v>
      </c>
      <c r="W1753" s="785" t="s">
        <v>3511</v>
      </c>
      <c r="X1753" s="785"/>
      <c r="Y1753" s="615" t="str">
        <f t="shared" si="27"/>
        <v>Sakaki Natural Renewable Energy Center</v>
      </c>
      <c r="Z1753" s="785" t="s">
        <v>2599</v>
      </c>
      <c r="AA1753" s="785" t="s">
        <v>4349</v>
      </c>
      <c r="AB1753" s="785" t="s">
        <v>2683</v>
      </c>
      <c r="AC1753" s="785" t="s">
        <v>2606</v>
      </c>
      <c r="AD1753" s="786">
        <v>43672</v>
      </c>
    </row>
    <row r="1754" spans="1:30" ht="15.75">
      <c r="A1754" s="785" t="s">
        <v>4301</v>
      </c>
      <c r="B1754" s="785" t="s">
        <v>31830</v>
      </c>
      <c r="C1754" s="785" t="s">
        <v>4303</v>
      </c>
      <c r="D1754" s="785" t="s">
        <v>2599</v>
      </c>
      <c r="E1754" s="785" t="s">
        <v>18882</v>
      </c>
      <c r="F1754" s="786">
        <v>43655</v>
      </c>
      <c r="G1754" s="785" t="s">
        <v>26123</v>
      </c>
      <c r="H1754" s="786">
        <v>43670</v>
      </c>
      <c r="I1754" s="785" t="s">
        <v>31831</v>
      </c>
      <c r="J1754" s="785" t="s">
        <v>627</v>
      </c>
      <c r="K1754" s="785" t="s">
        <v>2612</v>
      </c>
      <c r="L1754" s="785" t="s">
        <v>31832</v>
      </c>
      <c r="M1754" s="785"/>
      <c r="N1754" s="785"/>
      <c r="O1754" s="785"/>
      <c r="P1754" s="787">
        <v>37.431044999999997</v>
      </c>
      <c r="Q1754" s="787">
        <v>-0.48278700000000002</v>
      </c>
      <c r="R1754" s="785" t="s">
        <v>1089</v>
      </c>
      <c r="S1754" s="785" t="s">
        <v>1164</v>
      </c>
      <c r="T1754" s="785" t="s">
        <v>2801</v>
      </c>
      <c r="U1754" s="785" t="s">
        <v>3360</v>
      </c>
      <c r="V1754" s="785" t="s">
        <v>3004</v>
      </c>
      <c r="W1754" s="785" t="s">
        <v>3511</v>
      </c>
      <c r="X1754" s="785"/>
      <c r="Y1754" s="615" t="str">
        <f t="shared" si="27"/>
        <v>Sakaki Natural Renewable Energy Center</v>
      </c>
      <c r="Z1754" s="785" t="s">
        <v>2599</v>
      </c>
      <c r="AA1754" s="785" t="s">
        <v>4349</v>
      </c>
      <c r="AB1754" s="785" t="s">
        <v>2683</v>
      </c>
      <c r="AC1754" s="785" t="s">
        <v>2606</v>
      </c>
      <c r="AD1754" s="786">
        <v>43672</v>
      </c>
    </row>
    <row r="1755" spans="1:30" ht="15.75">
      <c r="A1755" s="785" t="s">
        <v>4301</v>
      </c>
      <c r="B1755" s="785" t="s">
        <v>16578</v>
      </c>
      <c r="C1755" s="785" t="s">
        <v>4379</v>
      </c>
      <c r="D1755" s="785" t="s">
        <v>4418</v>
      </c>
      <c r="E1755" s="785" t="s">
        <v>5639</v>
      </c>
      <c r="F1755" s="786">
        <v>43638</v>
      </c>
      <c r="G1755" s="785" t="s">
        <v>16579</v>
      </c>
      <c r="H1755" s="786">
        <v>43669</v>
      </c>
      <c r="I1755" s="785" t="s">
        <v>16580</v>
      </c>
      <c r="J1755" s="785" t="s">
        <v>629</v>
      </c>
      <c r="K1755" s="785" t="s">
        <v>16581</v>
      </c>
      <c r="L1755" s="785" t="s">
        <v>16582</v>
      </c>
      <c r="M1755" s="785"/>
      <c r="N1755" s="785"/>
      <c r="O1755" s="785" t="s">
        <v>16583</v>
      </c>
      <c r="P1755" s="787">
        <v>37.273521000000002</v>
      </c>
      <c r="Q1755" s="787">
        <v>-0.43568899999999999</v>
      </c>
      <c r="R1755" s="785" t="s">
        <v>1961</v>
      </c>
      <c r="S1755" s="785" t="s">
        <v>1962</v>
      </c>
      <c r="T1755" s="785" t="s">
        <v>6525</v>
      </c>
      <c r="U1755" s="785" t="s">
        <v>2895</v>
      </c>
      <c r="V1755" s="785" t="s">
        <v>2855</v>
      </c>
      <c r="W1755" s="785" t="s">
        <v>10486</v>
      </c>
      <c r="X1755" s="785" t="s">
        <v>10486</v>
      </c>
      <c r="Y1755" s="615" t="str">
        <f t="shared" si="27"/>
        <v>Laban Mwaniki</v>
      </c>
      <c r="Z1755" s="785" t="s">
        <v>2599</v>
      </c>
      <c r="AA1755" s="785" t="s">
        <v>4314</v>
      </c>
      <c r="AB1755" s="785" t="s">
        <v>2605</v>
      </c>
      <c r="AC1755" s="785" t="s">
        <v>2606</v>
      </c>
      <c r="AD1755" s="786">
        <v>43670</v>
      </c>
    </row>
    <row r="1756" spans="1:30" ht="15.75">
      <c r="A1756" s="785" t="s">
        <v>4301</v>
      </c>
      <c r="B1756" s="785" t="s">
        <v>5619</v>
      </c>
      <c r="C1756" s="785" t="s">
        <v>4303</v>
      </c>
      <c r="D1756" s="785" t="s">
        <v>2599</v>
      </c>
      <c r="E1756" s="785" t="s">
        <v>4847</v>
      </c>
      <c r="F1756" s="786">
        <v>43516</v>
      </c>
      <c r="G1756" s="785" t="s">
        <v>4924</v>
      </c>
      <c r="H1756" s="786">
        <v>43668</v>
      </c>
      <c r="I1756" s="785" t="s">
        <v>5620</v>
      </c>
      <c r="J1756" s="785" t="s">
        <v>627</v>
      </c>
      <c r="K1756" s="785" t="s">
        <v>5621</v>
      </c>
      <c r="L1756" s="785" t="s">
        <v>5622</v>
      </c>
      <c r="M1756" s="785"/>
      <c r="N1756" s="785"/>
      <c r="O1756" s="785"/>
      <c r="P1756" s="787">
        <v>35.389339</v>
      </c>
      <c r="Q1756" s="787">
        <v>-0.106042</v>
      </c>
      <c r="R1756" s="785" t="s">
        <v>2053</v>
      </c>
      <c r="S1756" s="785" t="s">
        <v>2715</v>
      </c>
      <c r="T1756" s="785" t="s">
        <v>4310</v>
      </c>
      <c r="U1756" s="785" t="s">
        <v>3197</v>
      </c>
      <c r="V1756" s="785" t="s">
        <v>2603</v>
      </c>
      <c r="W1756" s="785" t="s">
        <v>5579</v>
      </c>
      <c r="X1756" s="785" t="s">
        <v>5579</v>
      </c>
      <c r="Y1756" s="615" t="str">
        <f t="shared" si="27"/>
        <v>Benjamin Cheruiyot</v>
      </c>
      <c r="Z1756" s="785" t="s">
        <v>5607</v>
      </c>
      <c r="AA1756" s="785" t="s">
        <v>4314</v>
      </c>
      <c r="AB1756" s="785" t="s">
        <v>2683</v>
      </c>
      <c r="AC1756" s="785" t="s">
        <v>2606</v>
      </c>
      <c r="AD1756" s="786">
        <v>43732</v>
      </c>
    </row>
    <row r="1757" spans="1:30" ht="15.75">
      <c r="A1757" s="785" t="s">
        <v>4301</v>
      </c>
      <c r="B1757" s="785" t="s">
        <v>30171</v>
      </c>
      <c r="C1757" s="785" t="s">
        <v>4303</v>
      </c>
      <c r="D1757" s="785" t="s">
        <v>2599</v>
      </c>
      <c r="E1757" s="785" t="s">
        <v>5088</v>
      </c>
      <c r="F1757" s="786">
        <v>43556</v>
      </c>
      <c r="G1757" s="785" t="s">
        <v>4924</v>
      </c>
      <c r="H1757" s="786">
        <v>43668</v>
      </c>
      <c r="I1757" s="785" t="s">
        <v>30172</v>
      </c>
      <c r="J1757" s="785" t="s">
        <v>627</v>
      </c>
      <c r="K1757" s="785" t="s">
        <v>2612</v>
      </c>
      <c r="L1757" s="785" t="s">
        <v>30173</v>
      </c>
      <c r="M1757" s="785"/>
      <c r="N1757" s="785"/>
      <c r="O1757" s="785"/>
      <c r="P1757" s="787">
        <v>36.905675000000002</v>
      </c>
      <c r="Q1757" s="787">
        <v>-0.59359399999999996</v>
      </c>
      <c r="R1757" s="785" t="s">
        <v>1056</v>
      </c>
      <c r="S1757" s="785" t="s">
        <v>1685</v>
      </c>
      <c r="T1757" s="785" t="s">
        <v>3334</v>
      </c>
      <c r="U1757" s="785" t="s">
        <v>7155</v>
      </c>
      <c r="V1757" s="785" t="s">
        <v>2855</v>
      </c>
      <c r="W1757" s="785" t="s">
        <v>3511</v>
      </c>
      <c r="X1757" s="785"/>
      <c r="Y1757" s="615" t="str">
        <f t="shared" si="27"/>
        <v>Sakaki Natural Renewable Energy Center</v>
      </c>
      <c r="Z1757" s="785" t="s">
        <v>2599</v>
      </c>
      <c r="AA1757" s="785" t="s">
        <v>4349</v>
      </c>
      <c r="AB1757" s="785" t="s">
        <v>2683</v>
      </c>
      <c r="AC1757" s="785" t="s">
        <v>2606</v>
      </c>
      <c r="AD1757" s="786">
        <v>43672</v>
      </c>
    </row>
    <row r="1758" spans="1:30" ht="15.75">
      <c r="A1758" s="785" t="s">
        <v>4301</v>
      </c>
      <c r="B1758" s="785" t="s">
        <v>26489</v>
      </c>
      <c r="C1758" s="785" t="s">
        <v>4303</v>
      </c>
      <c r="D1758" s="785" t="s">
        <v>2599</v>
      </c>
      <c r="E1758" s="785" t="s">
        <v>11493</v>
      </c>
      <c r="F1758" s="786">
        <v>43557</v>
      </c>
      <c r="G1758" s="785" t="s">
        <v>5575</v>
      </c>
      <c r="H1758" s="786">
        <v>43666</v>
      </c>
      <c r="I1758" s="785" t="s">
        <v>26490</v>
      </c>
      <c r="J1758" s="785" t="s">
        <v>627</v>
      </c>
      <c r="K1758" s="785" t="s">
        <v>26491</v>
      </c>
      <c r="L1758" s="785" t="s">
        <v>26492</v>
      </c>
      <c r="M1758" s="785"/>
      <c r="N1758" s="785"/>
      <c r="O1758" s="785"/>
      <c r="P1758" s="787">
        <v>35.388944000000002</v>
      </c>
      <c r="Q1758" s="787">
        <v>-0.13242100000000001</v>
      </c>
      <c r="R1758" s="785" t="s">
        <v>2053</v>
      </c>
      <c r="S1758" s="785" t="s">
        <v>2715</v>
      </c>
      <c r="T1758" s="785" t="s">
        <v>4310</v>
      </c>
      <c r="U1758" s="785" t="s">
        <v>2716</v>
      </c>
      <c r="V1758" s="785" t="s">
        <v>2603</v>
      </c>
      <c r="W1758" s="785" t="s">
        <v>5579</v>
      </c>
      <c r="X1758" s="785"/>
      <c r="Y1758" s="615" t="str">
        <f t="shared" si="27"/>
        <v>Benjamin Cheruiyot</v>
      </c>
      <c r="Z1758" s="785" t="s">
        <v>2599</v>
      </c>
      <c r="AA1758" s="785" t="s">
        <v>4314</v>
      </c>
      <c r="AB1758" s="785" t="s">
        <v>2683</v>
      </c>
      <c r="AC1758" s="785" t="s">
        <v>2606</v>
      </c>
      <c r="AD1758" s="786">
        <v>43700</v>
      </c>
    </row>
    <row r="1759" spans="1:30" ht="15.75">
      <c r="A1759" s="785" t="s">
        <v>4301</v>
      </c>
      <c r="B1759" s="785" t="s">
        <v>25770</v>
      </c>
      <c r="C1759" s="785" t="s">
        <v>4379</v>
      </c>
      <c r="D1759" s="785" t="s">
        <v>2598</v>
      </c>
      <c r="E1759" s="785" t="s">
        <v>5536</v>
      </c>
      <c r="F1759" s="786">
        <v>43658</v>
      </c>
      <c r="G1759" s="785" t="s">
        <v>19251</v>
      </c>
      <c r="H1759" s="786">
        <v>43665</v>
      </c>
      <c r="I1759" s="785" t="s">
        <v>25771</v>
      </c>
      <c r="J1759" s="785" t="s">
        <v>627</v>
      </c>
      <c r="K1759" s="785" t="s">
        <v>25772</v>
      </c>
      <c r="L1759" s="785" t="s">
        <v>25773</v>
      </c>
      <c r="M1759" s="785"/>
      <c r="N1759" s="785"/>
      <c r="O1759" s="785" t="s">
        <v>25774</v>
      </c>
      <c r="P1759" s="787">
        <v>34.285556999999997</v>
      </c>
      <c r="Q1759" s="787">
        <v>0.142204</v>
      </c>
      <c r="R1759" s="785" t="s">
        <v>2916</v>
      </c>
      <c r="S1759" s="785" t="s">
        <v>2916</v>
      </c>
      <c r="T1759" s="785" t="s">
        <v>1230</v>
      </c>
      <c r="U1759" s="785" t="s">
        <v>25775</v>
      </c>
      <c r="V1759" s="785" t="s">
        <v>2673</v>
      </c>
      <c r="W1759" s="785" t="s">
        <v>2608</v>
      </c>
      <c r="X1759" s="785" t="s">
        <v>25607</v>
      </c>
      <c r="Y1759" s="615" t="str">
        <f t="shared" si="27"/>
        <v>Zadock</v>
      </c>
      <c r="Z1759" s="785" t="s">
        <v>25608</v>
      </c>
      <c r="AA1759" s="785" t="s">
        <v>5464</v>
      </c>
      <c r="AB1759" s="785" t="s">
        <v>2609</v>
      </c>
      <c r="AC1759" s="785" t="s">
        <v>2610</v>
      </c>
      <c r="AD1759" s="786">
        <v>43664</v>
      </c>
    </row>
    <row r="1760" spans="1:30" ht="15.75">
      <c r="A1760" s="785" t="s">
        <v>4301</v>
      </c>
      <c r="B1760" s="785" t="s">
        <v>25865</v>
      </c>
      <c r="C1760" s="785" t="s">
        <v>4303</v>
      </c>
      <c r="D1760" s="785" t="s">
        <v>2599</v>
      </c>
      <c r="E1760" s="785" t="s">
        <v>19251</v>
      </c>
      <c r="F1760" s="786">
        <v>43665</v>
      </c>
      <c r="G1760" s="785" t="s">
        <v>19251</v>
      </c>
      <c r="H1760" s="786">
        <v>43665</v>
      </c>
      <c r="I1760" s="785" t="s">
        <v>25866</v>
      </c>
      <c r="J1760" s="785" t="s">
        <v>629</v>
      </c>
      <c r="K1760" s="785" t="s">
        <v>25867</v>
      </c>
      <c r="L1760" s="785" t="s">
        <v>25868</v>
      </c>
      <c r="M1760" s="785"/>
      <c r="N1760" s="785"/>
      <c r="O1760" s="785" t="s">
        <v>25869</v>
      </c>
      <c r="P1760" s="787">
        <v>35.013334</v>
      </c>
      <c r="Q1760" s="787">
        <v>1.000583</v>
      </c>
      <c r="R1760" s="785" t="s">
        <v>1189</v>
      </c>
      <c r="S1760" s="785" t="s">
        <v>1368</v>
      </c>
      <c r="T1760" s="785" t="s">
        <v>2986</v>
      </c>
      <c r="U1760" s="785" t="s">
        <v>2986</v>
      </c>
      <c r="V1760" s="785" t="s">
        <v>6015</v>
      </c>
      <c r="W1760" s="785" t="s">
        <v>2608</v>
      </c>
      <c r="X1760" s="785" t="s">
        <v>25607</v>
      </c>
      <c r="Y1760" s="615" t="str">
        <f t="shared" si="27"/>
        <v>Zadock</v>
      </c>
      <c r="Z1760" s="785" t="s">
        <v>25608</v>
      </c>
      <c r="AA1760" s="785" t="s">
        <v>5464</v>
      </c>
      <c r="AB1760" s="785" t="s">
        <v>2609</v>
      </c>
      <c r="AC1760" s="785" t="s">
        <v>2610</v>
      </c>
      <c r="AD1760" s="786">
        <v>43667</v>
      </c>
    </row>
    <row r="1761" spans="1:30" ht="15.75">
      <c r="A1761" s="785" t="s">
        <v>4301</v>
      </c>
      <c r="B1761" s="785" t="s">
        <v>30655</v>
      </c>
      <c r="C1761" s="785" t="s">
        <v>4379</v>
      </c>
      <c r="D1761" s="785" t="s">
        <v>2598</v>
      </c>
      <c r="E1761" s="785" t="s">
        <v>13688</v>
      </c>
      <c r="F1761" s="786">
        <v>43657</v>
      </c>
      <c r="G1761" s="785" t="s">
        <v>19251</v>
      </c>
      <c r="H1761" s="786">
        <v>43665</v>
      </c>
      <c r="I1761" s="785" t="s">
        <v>30656</v>
      </c>
      <c r="J1761" s="785" t="s">
        <v>629</v>
      </c>
      <c r="K1761" s="785" t="s">
        <v>2612</v>
      </c>
      <c r="L1761" s="785" t="s">
        <v>30657</v>
      </c>
      <c r="M1761" s="785"/>
      <c r="N1761" s="785"/>
      <c r="O1761" s="785" t="s">
        <v>30658</v>
      </c>
      <c r="P1761" s="787">
        <v>35.887520000000002</v>
      </c>
      <c r="Q1761" s="787">
        <v>-0.87879499999999999</v>
      </c>
      <c r="R1761" s="785" t="s">
        <v>2813</v>
      </c>
      <c r="S1761" s="785" t="s">
        <v>16308</v>
      </c>
      <c r="T1761" s="785" t="s">
        <v>30659</v>
      </c>
      <c r="U1761" s="785" t="s">
        <v>30660</v>
      </c>
      <c r="V1761" s="785" t="s">
        <v>6015</v>
      </c>
      <c r="W1761" s="785" t="s">
        <v>2608</v>
      </c>
      <c r="X1761" s="785"/>
      <c r="Y1761" s="615" t="str">
        <f t="shared" si="27"/>
        <v>Biogas International Limited</v>
      </c>
      <c r="Z1761" s="785" t="s">
        <v>2599</v>
      </c>
      <c r="AA1761" s="785" t="s">
        <v>5464</v>
      </c>
      <c r="AB1761" s="785" t="s">
        <v>2609</v>
      </c>
      <c r="AC1761" s="785" t="s">
        <v>2610</v>
      </c>
      <c r="AD1761" s="786">
        <v>43660</v>
      </c>
    </row>
    <row r="1762" spans="1:30" ht="15.75">
      <c r="A1762" s="785" t="s">
        <v>4301</v>
      </c>
      <c r="B1762" s="785" t="s">
        <v>4315</v>
      </c>
      <c r="C1762" s="785" t="s">
        <v>4303</v>
      </c>
      <c r="D1762" s="785" t="s">
        <v>2599</v>
      </c>
      <c r="E1762" s="785" t="s">
        <v>4316</v>
      </c>
      <c r="F1762" s="786">
        <v>43487</v>
      </c>
      <c r="G1762" s="785" t="s">
        <v>4317</v>
      </c>
      <c r="H1762" s="786">
        <v>43664</v>
      </c>
      <c r="I1762" s="785" t="s">
        <v>4318</v>
      </c>
      <c r="J1762" s="785" t="s">
        <v>627</v>
      </c>
      <c r="K1762" s="785" t="s">
        <v>4319</v>
      </c>
      <c r="L1762" s="785" t="s">
        <v>4320</v>
      </c>
      <c r="M1762" s="785"/>
      <c r="N1762" s="785"/>
      <c r="O1762" s="785"/>
      <c r="P1762" s="787">
        <v>35.384220999999997</v>
      </c>
      <c r="Q1762" s="787">
        <v>-0.105557</v>
      </c>
      <c r="R1762" s="785" t="s">
        <v>2053</v>
      </c>
      <c r="S1762" s="785" t="s">
        <v>2715</v>
      </c>
      <c r="T1762" s="785" t="s">
        <v>4310</v>
      </c>
      <c r="U1762" s="785" t="s">
        <v>3197</v>
      </c>
      <c r="V1762" s="785" t="s">
        <v>2603</v>
      </c>
      <c r="W1762" s="785" t="s">
        <v>4311</v>
      </c>
      <c r="X1762" s="785" t="s">
        <v>4312</v>
      </c>
      <c r="Y1762" s="615" t="str">
        <f t="shared" si="27"/>
        <v>Aaron Cheruiyot</v>
      </c>
      <c r="Z1762" s="785" t="s">
        <v>4313</v>
      </c>
      <c r="AA1762" s="785" t="s">
        <v>4314</v>
      </c>
      <c r="AB1762" s="785" t="s">
        <v>2683</v>
      </c>
      <c r="AC1762" s="785" t="s">
        <v>2606</v>
      </c>
      <c r="AD1762" s="786">
        <v>43704</v>
      </c>
    </row>
    <row r="1763" spans="1:30" ht="15.75">
      <c r="A1763" s="785" t="s">
        <v>4301</v>
      </c>
      <c r="B1763" s="785" t="s">
        <v>8053</v>
      </c>
      <c r="C1763" s="785" t="s">
        <v>4303</v>
      </c>
      <c r="D1763" s="785" t="s">
        <v>2599</v>
      </c>
      <c r="E1763" s="785" t="s">
        <v>4848</v>
      </c>
      <c r="F1763" s="786">
        <v>43614</v>
      </c>
      <c r="G1763" s="785" t="s">
        <v>4317</v>
      </c>
      <c r="H1763" s="786">
        <v>43664</v>
      </c>
      <c r="I1763" s="785" t="s">
        <v>8054</v>
      </c>
      <c r="J1763" s="785" t="s">
        <v>627</v>
      </c>
      <c r="K1763" s="785" t="s">
        <v>8055</v>
      </c>
      <c r="L1763" s="785" t="s">
        <v>8056</v>
      </c>
      <c r="M1763" s="785"/>
      <c r="N1763" s="785"/>
      <c r="O1763" s="785"/>
      <c r="P1763" s="787">
        <v>37.592216999999998</v>
      </c>
      <c r="Q1763" s="787">
        <v>-8.2038E-2</v>
      </c>
      <c r="R1763" s="785" t="s">
        <v>1104</v>
      </c>
      <c r="S1763" s="785" t="s">
        <v>2643</v>
      </c>
      <c r="T1763" s="785" t="s">
        <v>7775</v>
      </c>
      <c r="U1763" s="785" t="s">
        <v>8057</v>
      </c>
      <c r="V1763" s="785" t="s">
        <v>2673</v>
      </c>
      <c r="W1763" s="785" t="s">
        <v>3253</v>
      </c>
      <c r="X1763" s="785" t="s">
        <v>8018</v>
      </c>
      <c r="Y1763" s="615" t="str">
        <f t="shared" si="27"/>
        <v>Eric Munene</v>
      </c>
      <c r="Z1763" s="785" t="s">
        <v>8029</v>
      </c>
      <c r="AA1763" s="785" t="s">
        <v>4349</v>
      </c>
      <c r="AB1763" s="785" t="s">
        <v>2683</v>
      </c>
      <c r="AC1763" s="785" t="s">
        <v>2606</v>
      </c>
      <c r="AD1763" s="786">
        <v>43670</v>
      </c>
    </row>
    <row r="1764" spans="1:30" ht="15.75">
      <c r="A1764" s="785" t="s">
        <v>4301</v>
      </c>
      <c r="B1764" s="785" t="s">
        <v>8283</v>
      </c>
      <c r="C1764" s="785" t="s">
        <v>4303</v>
      </c>
      <c r="D1764" s="785" t="s">
        <v>2599</v>
      </c>
      <c r="E1764" s="785" t="s">
        <v>5639</v>
      </c>
      <c r="F1764" s="786">
        <v>43638</v>
      </c>
      <c r="G1764" s="785" t="s">
        <v>4317</v>
      </c>
      <c r="H1764" s="786">
        <v>43664</v>
      </c>
      <c r="I1764" s="785" t="s">
        <v>8284</v>
      </c>
      <c r="J1764" s="785" t="s">
        <v>627</v>
      </c>
      <c r="K1764" s="785" t="s">
        <v>8285</v>
      </c>
      <c r="L1764" s="785" t="s">
        <v>8286</v>
      </c>
      <c r="M1764" s="785"/>
      <c r="N1764" s="785"/>
      <c r="O1764" s="785"/>
      <c r="P1764" s="787">
        <v>37.654744000000001</v>
      </c>
      <c r="Q1764" s="787">
        <v>-6.4231999999999997E-2</v>
      </c>
      <c r="R1764" s="785" t="s">
        <v>1104</v>
      </c>
      <c r="S1764" s="785" t="s">
        <v>2643</v>
      </c>
      <c r="T1764" s="785" t="s">
        <v>7650</v>
      </c>
      <c r="U1764" s="785" t="s">
        <v>2827</v>
      </c>
      <c r="V1764" s="785" t="s">
        <v>3004</v>
      </c>
      <c r="W1764" s="785" t="s">
        <v>3253</v>
      </c>
      <c r="X1764" s="785" t="s">
        <v>8018</v>
      </c>
      <c r="Y1764" s="615" t="str">
        <f t="shared" si="27"/>
        <v>Eric Munene</v>
      </c>
      <c r="Z1764" s="785" t="s">
        <v>8029</v>
      </c>
      <c r="AA1764" s="785" t="s">
        <v>4349</v>
      </c>
      <c r="AB1764" s="785" t="s">
        <v>2683</v>
      </c>
      <c r="AC1764" s="785" t="s">
        <v>2606</v>
      </c>
      <c r="AD1764" s="786">
        <v>43671</v>
      </c>
    </row>
    <row r="1765" spans="1:30" ht="15.75">
      <c r="A1765" s="785" t="s">
        <v>4301</v>
      </c>
      <c r="B1765" s="785" t="s">
        <v>24430</v>
      </c>
      <c r="C1765" s="785" t="s">
        <v>4379</v>
      </c>
      <c r="D1765" s="785" t="s">
        <v>2598</v>
      </c>
      <c r="E1765" s="785" t="s">
        <v>12647</v>
      </c>
      <c r="F1765" s="786">
        <v>43644</v>
      </c>
      <c r="G1765" s="785" t="s">
        <v>4317</v>
      </c>
      <c r="H1765" s="786">
        <v>43664</v>
      </c>
      <c r="I1765" s="785" t="s">
        <v>24431</v>
      </c>
      <c r="J1765" s="785" t="s">
        <v>627</v>
      </c>
      <c r="K1765" s="785" t="s">
        <v>24432</v>
      </c>
      <c r="L1765" s="785" t="s">
        <v>24433</v>
      </c>
      <c r="M1765" s="785"/>
      <c r="N1765" s="785"/>
      <c r="O1765" s="785"/>
      <c r="P1765" s="787">
        <v>37.128929999999997</v>
      </c>
      <c r="Q1765" s="787">
        <v>-2.3890479999999998</v>
      </c>
      <c r="R1765" s="785" t="s">
        <v>1325</v>
      </c>
      <c r="S1765" s="785" t="s">
        <v>13028</v>
      </c>
      <c r="T1765" s="785" t="s">
        <v>24434</v>
      </c>
      <c r="U1765" s="785" t="s">
        <v>24435</v>
      </c>
      <c r="V1765" s="785" t="s">
        <v>3004</v>
      </c>
      <c r="W1765" s="785" t="s">
        <v>2615</v>
      </c>
      <c r="X1765" s="785" t="s">
        <v>2615</v>
      </c>
      <c r="Y1765" s="615" t="str">
        <f t="shared" si="27"/>
        <v>Takamoto Biogas</v>
      </c>
      <c r="Z1765" s="785" t="s">
        <v>2599</v>
      </c>
      <c r="AA1765" s="785" t="s">
        <v>5464</v>
      </c>
      <c r="AB1765" s="785" t="s">
        <v>3686</v>
      </c>
      <c r="AC1765" s="785" t="s">
        <v>2617</v>
      </c>
      <c r="AD1765" s="786">
        <v>43668</v>
      </c>
    </row>
    <row r="1766" spans="1:30" ht="15.75">
      <c r="A1766" s="785" t="s">
        <v>4301</v>
      </c>
      <c r="B1766" s="785" t="s">
        <v>5471</v>
      </c>
      <c r="C1766" s="785" t="s">
        <v>4303</v>
      </c>
      <c r="D1766" s="785" t="s">
        <v>2599</v>
      </c>
      <c r="E1766" s="785" t="s">
        <v>5472</v>
      </c>
      <c r="F1766" s="786">
        <v>43623</v>
      </c>
      <c r="G1766" s="785" t="s">
        <v>5473</v>
      </c>
      <c r="H1766" s="786">
        <v>43663</v>
      </c>
      <c r="I1766" s="785" t="s">
        <v>5474</v>
      </c>
      <c r="J1766" s="785" t="s">
        <v>629</v>
      </c>
      <c r="K1766" s="785" t="s">
        <v>5475</v>
      </c>
      <c r="L1766" s="785" t="s">
        <v>5476</v>
      </c>
      <c r="M1766" s="785"/>
      <c r="N1766" s="785"/>
      <c r="O1766" s="785" t="s">
        <v>5477</v>
      </c>
      <c r="P1766" s="787">
        <v>36.003354999999999</v>
      </c>
      <c r="Q1766" s="787">
        <v>-0.44501299999999999</v>
      </c>
      <c r="R1766" s="785" t="s">
        <v>695</v>
      </c>
      <c r="S1766" s="785" t="s">
        <v>2627</v>
      </c>
      <c r="T1766" s="785" t="s">
        <v>5478</v>
      </c>
      <c r="U1766" s="785" t="s">
        <v>5479</v>
      </c>
      <c r="V1766" s="785" t="s">
        <v>3004</v>
      </c>
      <c r="W1766" s="785" t="s">
        <v>4023</v>
      </c>
      <c r="X1766" s="785" t="s">
        <v>2711</v>
      </c>
      <c r="Y1766" s="615" t="str">
        <f t="shared" si="27"/>
        <v>Apollo Okinda Owundo</v>
      </c>
      <c r="Z1766" s="785" t="s">
        <v>5436</v>
      </c>
      <c r="AA1766" s="785" t="s">
        <v>4314</v>
      </c>
      <c r="AB1766" s="785" t="s">
        <v>2683</v>
      </c>
      <c r="AC1766" s="785" t="s">
        <v>2606</v>
      </c>
      <c r="AD1766" s="786">
        <v>43705</v>
      </c>
    </row>
    <row r="1767" spans="1:30" ht="15.75">
      <c r="A1767" s="785" t="s">
        <v>4301</v>
      </c>
      <c r="B1767" s="785" t="s">
        <v>6940</v>
      </c>
      <c r="C1767" s="785" t="s">
        <v>4303</v>
      </c>
      <c r="D1767" s="785" t="s">
        <v>2599</v>
      </c>
      <c r="E1767" s="785" t="s">
        <v>6941</v>
      </c>
      <c r="F1767" s="786">
        <v>43591</v>
      </c>
      <c r="G1767" s="785" t="s">
        <v>5473</v>
      </c>
      <c r="H1767" s="786">
        <v>43663</v>
      </c>
      <c r="I1767" s="785" t="s">
        <v>6942</v>
      </c>
      <c r="J1767" s="785" t="s">
        <v>629</v>
      </c>
      <c r="K1767" s="785" t="s">
        <v>6943</v>
      </c>
      <c r="L1767" s="785" t="s">
        <v>6944</v>
      </c>
      <c r="M1767" s="785" t="s">
        <v>6945</v>
      </c>
      <c r="N1767" s="785"/>
      <c r="O1767" s="785"/>
      <c r="P1767" s="787">
        <v>35.881270999999998</v>
      </c>
      <c r="Q1767" s="787">
        <v>0.11854000000000001</v>
      </c>
      <c r="R1767" s="785" t="s">
        <v>622</v>
      </c>
      <c r="S1767" s="785" t="s">
        <v>3023</v>
      </c>
      <c r="T1767" s="785" t="s">
        <v>6946</v>
      </c>
      <c r="U1767" s="785" t="s">
        <v>6947</v>
      </c>
      <c r="V1767" s="785" t="s">
        <v>3004</v>
      </c>
      <c r="W1767" s="785" t="s">
        <v>3239</v>
      </c>
      <c r="X1767" s="785" t="s">
        <v>3239</v>
      </c>
      <c r="Y1767" s="615" t="str">
        <f t="shared" si="27"/>
        <v>Daniel Bartilol</v>
      </c>
      <c r="Z1767" s="785" t="s">
        <v>6933</v>
      </c>
      <c r="AA1767" s="785" t="s">
        <v>4314</v>
      </c>
      <c r="AB1767" s="785" t="s">
        <v>2683</v>
      </c>
      <c r="AC1767" s="785" t="s">
        <v>2606</v>
      </c>
      <c r="AD1767" s="786">
        <v>43663</v>
      </c>
    </row>
    <row r="1768" spans="1:30" ht="15.75">
      <c r="A1768" s="785" t="s">
        <v>4301</v>
      </c>
      <c r="B1768" s="785" t="s">
        <v>11544</v>
      </c>
      <c r="C1768" s="785" t="s">
        <v>4303</v>
      </c>
      <c r="D1768" s="785" t="s">
        <v>2599</v>
      </c>
      <c r="E1768" s="785" t="s">
        <v>5473</v>
      </c>
      <c r="F1768" s="786">
        <v>43663</v>
      </c>
      <c r="G1768" s="785" t="s">
        <v>5473</v>
      </c>
      <c r="H1768" s="786">
        <v>43663</v>
      </c>
      <c r="I1768" s="785" t="s">
        <v>11545</v>
      </c>
      <c r="J1768" s="785" t="s">
        <v>627</v>
      </c>
      <c r="K1768" s="785" t="s">
        <v>11546</v>
      </c>
      <c r="L1768" s="785" t="s">
        <v>11547</v>
      </c>
      <c r="M1768" s="785"/>
      <c r="N1768" s="785"/>
      <c r="O1768" s="785" t="s">
        <v>11548</v>
      </c>
      <c r="P1768" s="787">
        <v>37.939618000000003</v>
      </c>
      <c r="Q1768" s="787">
        <v>0.36568299999999998</v>
      </c>
      <c r="R1768" s="785" t="s">
        <v>1104</v>
      </c>
      <c r="S1768" s="785" t="s">
        <v>2803</v>
      </c>
      <c r="T1768" s="785" t="s">
        <v>2804</v>
      </c>
      <c r="U1768" s="785" t="s">
        <v>11549</v>
      </c>
      <c r="V1768" s="785" t="s">
        <v>3004</v>
      </c>
      <c r="W1768" s="785" t="s">
        <v>2808</v>
      </c>
      <c r="X1768" s="785" t="s">
        <v>2808</v>
      </c>
      <c r="Y1768" s="615" t="str">
        <f t="shared" si="27"/>
        <v>Igwemas General Digester Ltd</v>
      </c>
      <c r="Z1768" s="785" t="s">
        <v>11550</v>
      </c>
      <c r="AA1768" s="785" t="s">
        <v>4349</v>
      </c>
      <c r="AB1768" s="785" t="s">
        <v>2683</v>
      </c>
      <c r="AC1768" s="785" t="s">
        <v>2606</v>
      </c>
      <c r="AD1768" s="786">
        <v>43663</v>
      </c>
    </row>
    <row r="1769" spans="1:30" ht="15.75">
      <c r="A1769" s="785" t="s">
        <v>4301</v>
      </c>
      <c r="B1769" s="785" t="s">
        <v>24436</v>
      </c>
      <c r="C1769" s="785" t="s">
        <v>4379</v>
      </c>
      <c r="D1769" s="785" t="s">
        <v>4418</v>
      </c>
      <c r="E1769" s="785" t="s">
        <v>12647</v>
      </c>
      <c r="F1769" s="786">
        <v>43644</v>
      </c>
      <c r="G1769" s="785" t="s">
        <v>5473</v>
      </c>
      <c r="H1769" s="786">
        <v>43663</v>
      </c>
      <c r="I1769" s="785" t="s">
        <v>24437</v>
      </c>
      <c r="J1769" s="785" t="s">
        <v>629</v>
      </c>
      <c r="K1769" s="785" t="s">
        <v>2612</v>
      </c>
      <c r="L1769" s="785" t="s">
        <v>24438</v>
      </c>
      <c r="M1769" s="785"/>
      <c r="N1769" s="785"/>
      <c r="O1769" s="785"/>
      <c r="P1769" s="787">
        <v>37.204878000000001</v>
      </c>
      <c r="Q1769" s="787">
        <v>-2.4190230000000001</v>
      </c>
      <c r="R1769" s="785" t="s">
        <v>1325</v>
      </c>
      <c r="S1769" s="785" t="s">
        <v>13028</v>
      </c>
      <c r="T1769" s="785" t="s">
        <v>3098</v>
      </c>
      <c r="U1769" s="785" t="s">
        <v>24434</v>
      </c>
      <c r="V1769" s="785" t="s">
        <v>3004</v>
      </c>
      <c r="W1769" s="785" t="s">
        <v>2615</v>
      </c>
      <c r="X1769" s="785" t="s">
        <v>2615</v>
      </c>
      <c r="Y1769" s="615" t="str">
        <f t="shared" si="27"/>
        <v>Takamoto Biogas</v>
      </c>
      <c r="Z1769" s="785" t="s">
        <v>2599</v>
      </c>
      <c r="AA1769" s="785" t="s">
        <v>5464</v>
      </c>
      <c r="AB1769" s="785" t="s">
        <v>3686</v>
      </c>
      <c r="AC1769" s="785" t="s">
        <v>2617</v>
      </c>
      <c r="AD1769" s="786">
        <v>43668</v>
      </c>
    </row>
    <row r="1770" spans="1:30" ht="15.75">
      <c r="A1770" s="785" t="s">
        <v>4301</v>
      </c>
      <c r="B1770" s="785" t="s">
        <v>23576</v>
      </c>
      <c r="C1770" s="785" t="s">
        <v>4379</v>
      </c>
      <c r="D1770" s="785" t="s">
        <v>2598</v>
      </c>
      <c r="E1770" s="785" t="s">
        <v>23577</v>
      </c>
      <c r="F1770" s="786">
        <v>43662</v>
      </c>
      <c r="G1770" s="785" t="s">
        <v>23577</v>
      </c>
      <c r="H1770" s="786">
        <v>43662</v>
      </c>
      <c r="I1770" s="785" t="s">
        <v>23578</v>
      </c>
      <c r="J1770" s="785" t="s">
        <v>627</v>
      </c>
      <c r="K1770" s="785" t="s">
        <v>23579</v>
      </c>
      <c r="L1770" s="785" t="s">
        <v>23580</v>
      </c>
      <c r="M1770" s="785"/>
      <c r="N1770" s="785"/>
      <c r="O1770" s="785" t="s">
        <v>23581</v>
      </c>
      <c r="P1770" s="787">
        <v>36.894855999999997</v>
      </c>
      <c r="Q1770" s="787">
        <v>-0.57810499999999998</v>
      </c>
      <c r="R1770" s="785" t="s">
        <v>1056</v>
      </c>
      <c r="S1770" s="785" t="s">
        <v>1685</v>
      </c>
      <c r="T1770" s="785" t="s">
        <v>1685</v>
      </c>
      <c r="U1770" s="785" t="s">
        <v>2672</v>
      </c>
      <c r="V1770" s="785" t="s">
        <v>2855</v>
      </c>
      <c r="W1770" s="785" t="s">
        <v>23558</v>
      </c>
      <c r="X1770" s="785" t="s">
        <v>23558</v>
      </c>
      <c r="Y1770" s="615" t="str">
        <f t="shared" si="27"/>
        <v>Simon Kuira</v>
      </c>
      <c r="Z1770" s="785" t="s">
        <v>23559</v>
      </c>
      <c r="AA1770" s="785" t="s">
        <v>4314</v>
      </c>
      <c r="AB1770" s="785" t="s">
        <v>2683</v>
      </c>
      <c r="AC1770" s="785" t="s">
        <v>2606</v>
      </c>
      <c r="AD1770" s="786">
        <v>43662</v>
      </c>
    </row>
    <row r="1771" spans="1:30" ht="15.75">
      <c r="A1771" s="785" t="s">
        <v>4301</v>
      </c>
      <c r="B1771" s="785" t="s">
        <v>23582</v>
      </c>
      <c r="C1771" s="785" t="s">
        <v>4379</v>
      </c>
      <c r="D1771" s="785" t="s">
        <v>2598</v>
      </c>
      <c r="E1771" s="785" t="s">
        <v>23577</v>
      </c>
      <c r="F1771" s="786">
        <v>43662</v>
      </c>
      <c r="G1771" s="785" t="s">
        <v>23577</v>
      </c>
      <c r="H1771" s="786">
        <v>43662</v>
      </c>
      <c r="I1771" s="785" t="s">
        <v>23583</v>
      </c>
      <c r="J1771" s="785" t="s">
        <v>629</v>
      </c>
      <c r="K1771" s="785" t="s">
        <v>23584</v>
      </c>
      <c r="L1771" s="785" t="s">
        <v>23585</v>
      </c>
      <c r="M1771" s="785"/>
      <c r="N1771" s="785"/>
      <c r="O1771" s="785" t="s">
        <v>23586</v>
      </c>
      <c r="P1771" s="787">
        <v>36.905116999999997</v>
      </c>
      <c r="Q1771" s="787">
        <v>-0.57987200000000005</v>
      </c>
      <c r="R1771" s="785" t="s">
        <v>1056</v>
      </c>
      <c r="S1771" s="785" t="s">
        <v>1685</v>
      </c>
      <c r="T1771" s="785" t="s">
        <v>1685</v>
      </c>
      <c r="U1771" s="785" t="s">
        <v>3840</v>
      </c>
      <c r="V1771" s="785" t="s">
        <v>2855</v>
      </c>
      <c r="W1771" s="785" t="s">
        <v>23558</v>
      </c>
      <c r="X1771" s="785" t="s">
        <v>23558</v>
      </c>
      <c r="Y1771" s="615" t="str">
        <f t="shared" si="27"/>
        <v>Simon Kuira</v>
      </c>
      <c r="Z1771" s="785" t="s">
        <v>23559</v>
      </c>
      <c r="AA1771" s="785" t="s">
        <v>4314</v>
      </c>
      <c r="AB1771" s="785" t="s">
        <v>2683</v>
      </c>
      <c r="AC1771" s="785" t="s">
        <v>2606</v>
      </c>
      <c r="AD1771" s="786">
        <v>43662</v>
      </c>
    </row>
    <row r="1772" spans="1:30" ht="15.75">
      <c r="A1772" s="785" t="s">
        <v>4301</v>
      </c>
      <c r="B1772" s="785" t="s">
        <v>23587</v>
      </c>
      <c r="C1772" s="785" t="s">
        <v>4379</v>
      </c>
      <c r="D1772" s="785" t="s">
        <v>4418</v>
      </c>
      <c r="E1772" s="785" t="s">
        <v>23577</v>
      </c>
      <c r="F1772" s="786">
        <v>43662</v>
      </c>
      <c r="G1772" s="785" t="s">
        <v>23577</v>
      </c>
      <c r="H1772" s="786">
        <v>43662</v>
      </c>
      <c r="I1772" s="785" t="s">
        <v>23588</v>
      </c>
      <c r="J1772" s="785" t="s">
        <v>627</v>
      </c>
      <c r="K1772" s="785" t="s">
        <v>23589</v>
      </c>
      <c r="L1772" s="785" t="s">
        <v>23590</v>
      </c>
      <c r="M1772" s="785"/>
      <c r="N1772" s="785"/>
      <c r="O1772" s="785"/>
      <c r="P1772" s="787">
        <v>36.904150999999999</v>
      </c>
      <c r="Q1772" s="787">
        <v>-0.579704</v>
      </c>
      <c r="R1772" s="785" t="s">
        <v>1056</v>
      </c>
      <c r="S1772" s="785" t="s">
        <v>1685</v>
      </c>
      <c r="T1772" s="785" t="s">
        <v>1685</v>
      </c>
      <c r="U1772" s="785" t="s">
        <v>3840</v>
      </c>
      <c r="V1772" s="785" t="s">
        <v>2855</v>
      </c>
      <c r="W1772" s="785" t="s">
        <v>23558</v>
      </c>
      <c r="X1772" s="785" t="s">
        <v>23558</v>
      </c>
      <c r="Y1772" s="615" t="str">
        <f t="shared" si="27"/>
        <v>Simon Kuira</v>
      </c>
      <c r="Z1772" s="785" t="s">
        <v>23559</v>
      </c>
      <c r="AA1772" s="785" t="s">
        <v>4314</v>
      </c>
      <c r="AB1772" s="785" t="s">
        <v>2683</v>
      </c>
      <c r="AC1772" s="785" t="s">
        <v>2606</v>
      </c>
      <c r="AD1772" s="786">
        <v>43662</v>
      </c>
    </row>
    <row r="1773" spans="1:30" ht="15.75">
      <c r="A1773" s="785" t="s">
        <v>4301</v>
      </c>
      <c r="B1773" s="785" t="s">
        <v>4321</v>
      </c>
      <c r="C1773" s="785" t="s">
        <v>4322</v>
      </c>
      <c r="D1773" s="785" t="s">
        <v>2618</v>
      </c>
      <c r="E1773" s="785" t="s">
        <v>4323</v>
      </c>
      <c r="F1773" s="786">
        <v>43335</v>
      </c>
      <c r="G1773" s="785" t="s">
        <v>4324</v>
      </c>
      <c r="H1773" s="786">
        <v>43661</v>
      </c>
      <c r="I1773" s="785" t="s">
        <v>4325</v>
      </c>
      <c r="J1773" s="785" t="s">
        <v>627</v>
      </c>
      <c r="K1773" s="785" t="s">
        <v>4326</v>
      </c>
      <c r="L1773" s="785" t="s">
        <v>4327</v>
      </c>
      <c r="M1773" s="785"/>
      <c r="N1773" s="785"/>
      <c r="O1773" s="785"/>
      <c r="P1773" s="787">
        <v>35.380267000000003</v>
      </c>
      <c r="Q1773" s="787">
        <v>-0.120501</v>
      </c>
      <c r="R1773" s="785" t="s">
        <v>2053</v>
      </c>
      <c r="S1773" s="785" t="s">
        <v>2715</v>
      </c>
      <c r="T1773" s="785" t="s">
        <v>4310</v>
      </c>
      <c r="U1773" s="785" t="s">
        <v>4328</v>
      </c>
      <c r="V1773" s="785" t="s">
        <v>2603</v>
      </c>
      <c r="W1773" s="785" t="s">
        <v>4311</v>
      </c>
      <c r="X1773" s="785" t="s">
        <v>4312</v>
      </c>
      <c r="Y1773" s="615" t="str">
        <f t="shared" si="27"/>
        <v>Aaron Cheruiyot</v>
      </c>
      <c r="Z1773" s="785" t="s">
        <v>4313</v>
      </c>
      <c r="AA1773" s="785" t="s">
        <v>4314</v>
      </c>
      <c r="AB1773" s="785" t="s">
        <v>2683</v>
      </c>
      <c r="AC1773" s="785" t="s">
        <v>2606</v>
      </c>
      <c r="AD1773" s="786">
        <v>43704</v>
      </c>
    </row>
    <row r="1774" spans="1:30" ht="15.75">
      <c r="A1774" s="785" t="s">
        <v>4301</v>
      </c>
      <c r="B1774" s="785" t="s">
        <v>12641</v>
      </c>
      <c r="C1774" s="785" t="s">
        <v>4303</v>
      </c>
      <c r="D1774" s="785" t="s">
        <v>2599</v>
      </c>
      <c r="E1774" s="785" t="s">
        <v>11326</v>
      </c>
      <c r="F1774" s="786">
        <v>43651</v>
      </c>
      <c r="G1774" s="785" t="s">
        <v>4324</v>
      </c>
      <c r="H1774" s="786">
        <v>43661</v>
      </c>
      <c r="I1774" s="785" t="s">
        <v>12642</v>
      </c>
      <c r="J1774" s="785" t="s">
        <v>627</v>
      </c>
      <c r="K1774" s="785" t="s">
        <v>12643</v>
      </c>
      <c r="L1774" s="785" t="s">
        <v>12644</v>
      </c>
      <c r="M1774" s="785"/>
      <c r="N1774" s="785"/>
      <c r="O1774" s="785" t="s">
        <v>12645</v>
      </c>
      <c r="P1774" s="787">
        <v>36.672370999999998</v>
      </c>
      <c r="Q1774" s="787">
        <v>-1.3555219999999999</v>
      </c>
      <c r="R1774" s="785" t="s">
        <v>1325</v>
      </c>
      <c r="S1774" s="785" t="s">
        <v>1326</v>
      </c>
      <c r="T1774" s="785" t="s">
        <v>1326</v>
      </c>
      <c r="U1774" s="785" t="s">
        <v>2862</v>
      </c>
      <c r="V1774" s="785" t="s">
        <v>6015</v>
      </c>
      <c r="W1774" s="785" t="s">
        <v>2608</v>
      </c>
      <c r="X1774" s="785" t="s">
        <v>3179</v>
      </c>
      <c r="Y1774" s="615" t="str">
        <f t="shared" si="27"/>
        <v>James Musyoka</v>
      </c>
      <c r="Z1774" s="785" t="s">
        <v>6002</v>
      </c>
      <c r="AA1774" s="785" t="s">
        <v>5464</v>
      </c>
      <c r="AB1774" s="785" t="s">
        <v>2609</v>
      </c>
      <c r="AC1774" s="785" t="s">
        <v>2610</v>
      </c>
      <c r="AD1774" s="786">
        <v>43655</v>
      </c>
    </row>
    <row r="1775" spans="1:30" ht="15.75">
      <c r="A1775" s="785" t="s">
        <v>4301</v>
      </c>
      <c r="B1775" s="785" t="s">
        <v>13060</v>
      </c>
      <c r="C1775" s="785" t="s">
        <v>4303</v>
      </c>
      <c r="D1775" s="785" t="s">
        <v>2599</v>
      </c>
      <c r="E1775" s="785" t="s">
        <v>4324</v>
      </c>
      <c r="F1775" s="786">
        <v>43661</v>
      </c>
      <c r="G1775" s="785" t="s">
        <v>4324</v>
      </c>
      <c r="H1775" s="786">
        <v>43661</v>
      </c>
      <c r="I1775" s="785" t="s">
        <v>13061</v>
      </c>
      <c r="J1775" s="785" t="s">
        <v>629</v>
      </c>
      <c r="K1775" s="785" t="s">
        <v>13062</v>
      </c>
      <c r="L1775" s="785" t="s">
        <v>13063</v>
      </c>
      <c r="M1775" s="785"/>
      <c r="N1775" s="785"/>
      <c r="O1775" s="785" t="s">
        <v>13064</v>
      </c>
      <c r="P1775" s="787">
        <v>36.833087999999996</v>
      </c>
      <c r="Q1775" s="787">
        <v>-0.82940400000000003</v>
      </c>
      <c r="R1775" s="785" t="s">
        <v>821</v>
      </c>
      <c r="S1775" s="785" t="s">
        <v>2041</v>
      </c>
      <c r="T1775" s="785" t="s">
        <v>3977</v>
      </c>
      <c r="U1775" s="785" t="s">
        <v>9955</v>
      </c>
      <c r="V1775" s="785" t="s">
        <v>3004</v>
      </c>
      <c r="W1775" s="785" t="s">
        <v>2615</v>
      </c>
      <c r="X1775" s="785" t="s">
        <v>12807</v>
      </c>
      <c r="Y1775" s="615" t="str">
        <f t="shared" si="27"/>
        <v>James Nganga  Njoroge</v>
      </c>
      <c r="Z1775" s="785" t="s">
        <v>12820</v>
      </c>
      <c r="AA1775" s="785" t="s">
        <v>5464</v>
      </c>
      <c r="AB1775" s="785" t="s">
        <v>3686</v>
      </c>
      <c r="AC1775" s="785" t="s">
        <v>2617</v>
      </c>
      <c r="AD1775" s="786">
        <v>43668</v>
      </c>
    </row>
    <row r="1776" spans="1:30" ht="15.75">
      <c r="A1776" s="785" t="s">
        <v>4301</v>
      </c>
      <c r="B1776" s="785" t="s">
        <v>23571</v>
      </c>
      <c r="C1776" s="785" t="s">
        <v>4303</v>
      </c>
      <c r="D1776" s="785" t="s">
        <v>2599</v>
      </c>
      <c r="E1776" s="785" t="s">
        <v>4324</v>
      </c>
      <c r="F1776" s="786">
        <v>43661</v>
      </c>
      <c r="G1776" s="785" t="s">
        <v>4324</v>
      </c>
      <c r="H1776" s="786">
        <v>43661</v>
      </c>
      <c r="I1776" s="785" t="s">
        <v>23572</v>
      </c>
      <c r="J1776" s="785" t="s">
        <v>629</v>
      </c>
      <c r="K1776" s="785" t="s">
        <v>23573</v>
      </c>
      <c r="L1776" s="785" t="s">
        <v>23574</v>
      </c>
      <c r="M1776" s="785"/>
      <c r="N1776" s="785"/>
      <c r="O1776" s="785" t="s">
        <v>23575</v>
      </c>
      <c r="P1776" s="787">
        <v>36.893892000000001</v>
      </c>
      <c r="Q1776" s="787">
        <v>-0.57755999999999996</v>
      </c>
      <c r="R1776" s="785" t="s">
        <v>1056</v>
      </c>
      <c r="S1776" s="785" t="s">
        <v>1685</v>
      </c>
      <c r="T1776" s="785" t="s">
        <v>1685</v>
      </c>
      <c r="U1776" s="785" t="s">
        <v>2672</v>
      </c>
      <c r="V1776" s="785" t="s">
        <v>2855</v>
      </c>
      <c r="W1776" s="785" t="s">
        <v>23558</v>
      </c>
      <c r="X1776" s="785" t="s">
        <v>23558</v>
      </c>
      <c r="Y1776" s="615" t="str">
        <f t="shared" si="27"/>
        <v>Simon Kuira</v>
      </c>
      <c r="Z1776" s="785" t="s">
        <v>23559</v>
      </c>
      <c r="AA1776" s="785" t="s">
        <v>4314</v>
      </c>
      <c r="AB1776" s="785" t="s">
        <v>2683</v>
      </c>
      <c r="AC1776" s="785" t="s">
        <v>2606</v>
      </c>
      <c r="AD1776" s="786">
        <v>43662</v>
      </c>
    </row>
    <row r="1777" spans="1:30" ht="15.75">
      <c r="A1777" s="785" t="s">
        <v>4301</v>
      </c>
      <c r="B1777" s="785" t="s">
        <v>28352</v>
      </c>
      <c r="C1777" s="785" t="s">
        <v>4303</v>
      </c>
      <c r="D1777" s="785" t="s">
        <v>2599</v>
      </c>
      <c r="E1777" s="785" t="s">
        <v>5083</v>
      </c>
      <c r="F1777" s="786">
        <v>43640</v>
      </c>
      <c r="G1777" s="785" t="s">
        <v>4324</v>
      </c>
      <c r="H1777" s="786">
        <v>43661</v>
      </c>
      <c r="I1777" s="785" t="s">
        <v>28353</v>
      </c>
      <c r="J1777" s="785" t="s">
        <v>629</v>
      </c>
      <c r="K1777" s="785" t="s">
        <v>28354</v>
      </c>
      <c r="L1777" s="785" t="s">
        <v>28355</v>
      </c>
      <c r="M1777" s="785"/>
      <c r="N1777" s="785"/>
      <c r="O1777" s="785"/>
      <c r="P1777" s="787">
        <v>36.624592999999997</v>
      </c>
      <c r="Q1777" s="787">
        <v>-1.3444700000000001</v>
      </c>
      <c r="R1777" s="785" t="s">
        <v>1325</v>
      </c>
      <c r="S1777" s="785" t="s">
        <v>1326</v>
      </c>
      <c r="T1777" s="785" t="s">
        <v>2861</v>
      </c>
      <c r="U1777" s="785" t="s">
        <v>2922</v>
      </c>
      <c r="V1777" s="785">
        <v>8</v>
      </c>
      <c r="W1777" s="785" t="s">
        <v>4039</v>
      </c>
      <c r="X1777" s="785"/>
      <c r="Y1777" s="615" t="str">
        <f t="shared" si="27"/>
        <v>Nilelynk Innovators</v>
      </c>
      <c r="Z1777" s="785" t="s">
        <v>2599</v>
      </c>
      <c r="AA1777" s="785" t="s">
        <v>4314</v>
      </c>
      <c r="AB1777" s="785" t="s">
        <v>2683</v>
      </c>
      <c r="AC1777" s="785" t="s">
        <v>2606</v>
      </c>
      <c r="AD1777" s="786">
        <v>43788</v>
      </c>
    </row>
    <row r="1778" spans="1:30" ht="15.75">
      <c r="A1778" s="785" t="s">
        <v>4301</v>
      </c>
      <c r="B1778" s="785" t="s">
        <v>9184</v>
      </c>
      <c r="C1778" s="785" t="s">
        <v>4303</v>
      </c>
      <c r="D1778" s="785" t="s">
        <v>2599</v>
      </c>
      <c r="E1778" s="785" t="s">
        <v>9185</v>
      </c>
      <c r="F1778" s="786">
        <v>43659</v>
      </c>
      <c r="G1778" s="785" t="s">
        <v>9185</v>
      </c>
      <c r="H1778" s="786">
        <v>43659</v>
      </c>
      <c r="I1778" s="785" t="s">
        <v>9186</v>
      </c>
      <c r="J1778" s="785" t="s">
        <v>629</v>
      </c>
      <c r="K1778" s="785" t="s">
        <v>9187</v>
      </c>
      <c r="L1778" s="785" t="s">
        <v>9188</v>
      </c>
      <c r="M1778" s="785"/>
      <c r="N1778" s="785"/>
      <c r="O1778" s="785"/>
      <c r="P1778" s="787">
        <v>37.040903</v>
      </c>
      <c r="Q1778" s="787">
        <v>-0.95738000000000001</v>
      </c>
      <c r="R1778" s="785" t="s">
        <v>1030</v>
      </c>
      <c r="S1778" s="785" t="s">
        <v>1031</v>
      </c>
      <c r="T1778" s="785" t="s">
        <v>1510</v>
      </c>
      <c r="U1778" s="785" t="s">
        <v>9189</v>
      </c>
      <c r="V1778" s="785" t="s">
        <v>2855</v>
      </c>
      <c r="W1778" s="785" t="s">
        <v>2707</v>
      </c>
      <c r="X1778" s="785" t="s">
        <v>2707</v>
      </c>
      <c r="Y1778" s="615" t="str">
        <f t="shared" si="27"/>
        <v>Fagaden Enterprises</v>
      </c>
      <c r="Z1778" s="785" t="s">
        <v>8492</v>
      </c>
      <c r="AA1778" s="785" t="s">
        <v>4349</v>
      </c>
      <c r="AB1778" s="785" t="s">
        <v>2683</v>
      </c>
      <c r="AC1778" s="785" t="s">
        <v>2606</v>
      </c>
      <c r="AD1778" s="786">
        <v>43659</v>
      </c>
    </row>
    <row r="1779" spans="1:30" ht="15.75">
      <c r="A1779" s="785" t="s">
        <v>4301</v>
      </c>
      <c r="B1779" s="785" t="s">
        <v>22171</v>
      </c>
      <c r="C1779" s="785" t="s">
        <v>4303</v>
      </c>
      <c r="D1779" s="785" t="s">
        <v>2599</v>
      </c>
      <c r="E1779" s="785" t="s">
        <v>9185</v>
      </c>
      <c r="F1779" s="786">
        <v>43659</v>
      </c>
      <c r="G1779" s="785" t="s">
        <v>9185</v>
      </c>
      <c r="H1779" s="786">
        <v>43659</v>
      </c>
      <c r="I1779" s="785" t="s">
        <v>22172</v>
      </c>
      <c r="J1779" s="785" t="s">
        <v>627</v>
      </c>
      <c r="K1779" s="785" t="s">
        <v>22173</v>
      </c>
      <c r="L1779" s="785" t="s">
        <v>22174</v>
      </c>
      <c r="M1779" s="785" t="s">
        <v>22175</v>
      </c>
      <c r="N1779" s="785"/>
      <c r="O1779" s="785" t="s">
        <v>22176</v>
      </c>
      <c r="P1779" s="787">
        <v>37.809553000000001</v>
      </c>
      <c r="Q1779" s="787">
        <v>0.19528799999999999</v>
      </c>
      <c r="R1779" s="785" t="s">
        <v>1104</v>
      </c>
      <c r="S1779" s="785" t="s">
        <v>3251</v>
      </c>
      <c r="T1779" s="785" t="s">
        <v>22177</v>
      </c>
      <c r="U1779" s="785" t="s">
        <v>22178</v>
      </c>
      <c r="V1779" s="785" t="s">
        <v>3004</v>
      </c>
      <c r="W1779" s="785" t="s">
        <v>2808</v>
      </c>
      <c r="X1779" s="785" t="s">
        <v>3576</v>
      </c>
      <c r="Y1779" s="615" t="str">
        <f t="shared" si="27"/>
        <v>Samuel Kirimi</v>
      </c>
      <c r="Z1779" s="785" t="s">
        <v>22179</v>
      </c>
      <c r="AA1779" s="785" t="s">
        <v>4349</v>
      </c>
      <c r="AB1779" s="785" t="s">
        <v>2683</v>
      </c>
      <c r="AC1779" s="785" t="s">
        <v>2606</v>
      </c>
      <c r="AD1779" s="786">
        <v>43659</v>
      </c>
    </row>
    <row r="1780" spans="1:30" ht="15.75">
      <c r="A1780" s="785" t="s">
        <v>4301</v>
      </c>
      <c r="B1780" s="785" t="s">
        <v>30164</v>
      </c>
      <c r="C1780" s="785" t="s">
        <v>4303</v>
      </c>
      <c r="D1780" s="785" t="s">
        <v>2599</v>
      </c>
      <c r="E1780" s="785" t="s">
        <v>17080</v>
      </c>
      <c r="F1780" s="786">
        <v>43629</v>
      </c>
      <c r="G1780" s="785" t="s">
        <v>9185</v>
      </c>
      <c r="H1780" s="786">
        <v>43659</v>
      </c>
      <c r="I1780" s="785" t="s">
        <v>30165</v>
      </c>
      <c r="J1780" s="785" t="s">
        <v>627</v>
      </c>
      <c r="K1780" s="785" t="s">
        <v>2612</v>
      </c>
      <c r="L1780" s="785" t="s">
        <v>30166</v>
      </c>
      <c r="M1780" s="785"/>
      <c r="N1780" s="785"/>
      <c r="O1780" s="785"/>
      <c r="P1780" s="787">
        <v>37.122931999999999</v>
      </c>
      <c r="Q1780" s="787">
        <v>-0.45485500000000001</v>
      </c>
      <c r="R1780" s="785" t="s">
        <v>1056</v>
      </c>
      <c r="S1780" s="785" t="s">
        <v>1132</v>
      </c>
      <c r="T1780" s="785" t="s">
        <v>3851</v>
      </c>
      <c r="U1780" s="785" t="s">
        <v>30167</v>
      </c>
      <c r="V1780" s="785" t="s">
        <v>2855</v>
      </c>
      <c r="W1780" s="785" t="s">
        <v>3511</v>
      </c>
      <c r="X1780" s="785"/>
      <c r="Y1780" s="615" t="str">
        <f t="shared" si="27"/>
        <v>Sakaki Natural Renewable Energy Center</v>
      </c>
      <c r="Z1780" s="785" t="s">
        <v>2599</v>
      </c>
      <c r="AA1780" s="785" t="s">
        <v>4349</v>
      </c>
      <c r="AB1780" s="785" t="s">
        <v>2683</v>
      </c>
      <c r="AC1780" s="785" t="s">
        <v>2606</v>
      </c>
      <c r="AD1780" s="786">
        <v>43672</v>
      </c>
    </row>
    <row r="1781" spans="1:30" ht="15.75">
      <c r="A1781" s="785" t="s">
        <v>4301</v>
      </c>
      <c r="B1781" s="785" t="s">
        <v>30168</v>
      </c>
      <c r="C1781" s="785" t="s">
        <v>4303</v>
      </c>
      <c r="D1781" s="785" t="s">
        <v>2599</v>
      </c>
      <c r="E1781" s="785" t="s">
        <v>17080</v>
      </c>
      <c r="F1781" s="786">
        <v>43629</v>
      </c>
      <c r="G1781" s="785" t="s">
        <v>9185</v>
      </c>
      <c r="H1781" s="786">
        <v>43659</v>
      </c>
      <c r="I1781" s="785" t="s">
        <v>30169</v>
      </c>
      <c r="J1781" s="785" t="s">
        <v>629</v>
      </c>
      <c r="K1781" s="785" t="s">
        <v>2612</v>
      </c>
      <c r="L1781" s="785" t="s">
        <v>30170</v>
      </c>
      <c r="M1781" s="785"/>
      <c r="N1781" s="785"/>
      <c r="O1781" s="785"/>
      <c r="P1781" s="787">
        <v>37.12238</v>
      </c>
      <c r="Q1781" s="787">
        <v>-0.454432</v>
      </c>
      <c r="R1781" s="785" t="s">
        <v>1056</v>
      </c>
      <c r="S1781" s="785" t="s">
        <v>1132</v>
      </c>
      <c r="T1781" s="785" t="s">
        <v>3851</v>
      </c>
      <c r="U1781" s="785" t="s">
        <v>30167</v>
      </c>
      <c r="V1781" s="785" t="s">
        <v>2855</v>
      </c>
      <c r="W1781" s="785" t="s">
        <v>3511</v>
      </c>
      <c r="X1781" s="785"/>
      <c r="Y1781" s="615" t="str">
        <f t="shared" si="27"/>
        <v>Sakaki Natural Renewable Energy Center</v>
      </c>
      <c r="Z1781" s="785" t="s">
        <v>2599</v>
      </c>
      <c r="AA1781" s="785" t="s">
        <v>4349</v>
      </c>
      <c r="AB1781" s="785" t="s">
        <v>2683</v>
      </c>
      <c r="AC1781" s="785" t="s">
        <v>2606</v>
      </c>
      <c r="AD1781" s="786">
        <v>43672</v>
      </c>
    </row>
    <row r="1782" spans="1:30" ht="15.75">
      <c r="A1782" s="785" t="s">
        <v>4301</v>
      </c>
      <c r="B1782" s="785" t="s">
        <v>5534</v>
      </c>
      <c r="C1782" s="785" t="s">
        <v>4303</v>
      </c>
      <c r="D1782" s="785" t="s">
        <v>2599</v>
      </c>
      <c r="E1782" s="785" t="s">
        <v>5535</v>
      </c>
      <c r="F1782" s="786">
        <v>43333</v>
      </c>
      <c r="G1782" s="785" t="s">
        <v>5536</v>
      </c>
      <c r="H1782" s="786">
        <v>43658</v>
      </c>
      <c r="I1782" s="785" t="s">
        <v>5537</v>
      </c>
      <c r="J1782" s="785" t="s">
        <v>627</v>
      </c>
      <c r="K1782" s="785" t="s">
        <v>5538</v>
      </c>
      <c r="L1782" s="785" t="s">
        <v>5539</v>
      </c>
      <c r="M1782" s="785"/>
      <c r="N1782" s="785"/>
      <c r="O1782" s="785"/>
      <c r="P1782" s="787">
        <v>35.369501999999997</v>
      </c>
      <c r="Q1782" s="787">
        <v>-0.171293</v>
      </c>
      <c r="R1782" s="785" t="s">
        <v>2053</v>
      </c>
      <c r="S1782" s="785" t="s">
        <v>2715</v>
      </c>
      <c r="T1782" s="785" t="s">
        <v>4310</v>
      </c>
      <c r="U1782" s="785" t="s">
        <v>3649</v>
      </c>
      <c r="V1782" s="785" t="s">
        <v>2603</v>
      </c>
      <c r="W1782" s="785" t="s">
        <v>5515</v>
      </c>
      <c r="X1782" s="785" t="s">
        <v>5515</v>
      </c>
      <c r="Y1782" s="615" t="str">
        <f t="shared" si="27"/>
        <v>Benard Kirui</v>
      </c>
      <c r="Z1782" s="785" t="s">
        <v>5540</v>
      </c>
      <c r="AA1782" s="785" t="s">
        <v>4314</v>
      </c>
      <c r="AB1782" s="785" t="s">
        <v>2683</v>
      </c>
      <c r="AC1782" s="785" t="s">
        <v>2606</v>
      </c>
      <c r="AD1782" s="786">
        <v>43732</v>
      </c>
    </row>
    <row r="1783" spans="1:30" ht="15.75">
      <c r="A1783" s="785" t="s">
        <v>4301</v>
      </c>
      <c r="B1783" s="785" t="s">
        <v>22394</v>
      </c>
      <c r="C1783" s="785" t="s">
        <v>4303</v>
      </c>
      <c r="D1783" s="785" t="s">
        <v>2599</v>
      </c>
      <c r="E1783" s="785" t="s">
        <v>5536</v>
      </c>
      <c r="F1783" s="786">
        <v>43658</v>
      </c>
      <c r="G1783" s="785" t="s">
        <v>5536</v>
      </c>
      <c r="H1783" s="786">
        <v>43658</v>
      </c>
      <c r="I1783" s="785" t="s">
        <v>22395</v>
      </c>
      <c r="J1783" s="785" t="s">
        <v>629</v>
      </c>
      <c r="K1783" s="785" t="s">
        <v>22396</v>
      </c>
      <c r="L1783" s="785" t="s">
        <v>22397</v>
      </c>
      <c r="M1783" s="785"/>
      <c r="N1783" s="785"/>
      <c r="O1783" s="785"/>
      <c r="P1783" s="787">
        <v>34.797265000000003</v>
      </c>
      <c r="Q1783" s="787">
        <v>-0.71486499999999997</v>
      </c>
      <c r="R1783" s="785" t="s">
        <v>2696</v>
      </c>
      <c r="S1783" s="785" t="s">
        <v>2697</v>
      </c>
      <c r="T1783" s="785" t="s">
        <v>2697</v>
      </c>
      <c r="U1783" s="785" t="s">
        <v>22398</v>
      </c>
      <c r="V1783" s="785" t="s">
        <v>3070</v>
      </c>
      <c r="W1783" s="785" t="s">
        <v>22222</v>
      </c>
      <c r="X1783" s="785" t="s">
        <v>3516</v>
      </c>
      <c r="Y1783" s="615" t="str">
        <f t="shared" si="27"/>
        <v>Samuel Manyuna Otiso</v>
      </c>
      <c r="Z1783" s="785" t="s">
        <v>3744</v>
      </c>
      <c r="AA1783" s="785" t="s">
        <v>4349</v>
      </c>
      <c r="AB1783" s="785" t="s">
        <v>2683</v>
      </c>
      <c r="AC1783" s="785" t="s">
        <v>2606</v>
      </c>
      <c r="AD1783" s="786">
        <v>43658</v>
      </c>
    </row>
    <row r="1784" spans="1:30" ht="15.75">
      <c r="A1784" s="785" t="s">
        <v>4301</v>
      </c>
      <c r="B1784" s="785" t="s">
        <v>25858</v>
      </c>
      <c r="C1784" s="785" t="s">
        <v>4303</v>
      </c>
      <c r="D1784" s="785" t="s">
        <v>2599</v>
      </c>
      <c r="E1784" s="785" t="s">
        <v>11326</v>
      </c>
      <c r="F1784" s="786">
        <v>43651</v>
      </c>
      <c r="G1784" s="785" t="s">
        <v>5536</v>
      </c>
      <c r="H1784" s="786">
        <v>43658</v>
      </c>
      <c r="I1784" s="785" t="s">
        <v>25859</v>
      </c>
      <c r="J1784" s="785" t="s">
        <v>627</v>
      </c>
      <c r="K1784" s="785" t="s">
        <v>25860</v>
      </c>
      <c r="L1784" s="785" t="s">
        <v>25861</v>
      </c>
      <c r="M1784" s="785"/>
      <c r="N1784" s="785"/>
      <c r="O1784" s="785" t="s">
        <v>25862</v>
      </c>
      <c r="P1784" s="787">
        <v>34.421213000000002</v>
      </c>
      <c r="Q1784" s="787">
        <v>-1.0084150000000001</v>
      </c>
      <c r="R1784" s="785" t="s">
        <v>2828</v>
      </c>
      <c r="S1784" s="785" t="s">
        <v>2828</v>
      </c>
      <c r="T1784" s="785" t="s">
        <v>25863</v>
      </c>
      <c r="U1784" s="785" t="s">
        <v>25864</v>
      </c>
      <c r="V1784" s="785" t="s">
        <v>6015</v>
      </c>
      <c r="W1784" s="785" t="s">
        <v>2608</v>
      </c>
      <c r="X1784" s="785" t="s">
        <v>25607</v>
      </c>
      <c r="Y1784" s="615" t="str">
        <f t="shared" si="27"/>
        <v>Zadock</v>
      </c>
      <c r="Z1784" s="785" t="s">
        <v>25608</v>
      </c>
      <c r="AA1784" s="785" t="s">
        <v>5464</v>
      </c>
      <c r="AB1784" s="785" t="s">
        <v>2609</v>
      </c>
      <c r="AC1784" s="785" t="s">
        <v>2610</v>
      </c>
      <c r="AD1784" s="786">
        <v>43664</v>
      </c>
    </row>
    <row r="1785" spans="1:30" ht="15.75">
      <c r="A1785" s="785" t="s">
        <v>4301</v>
      </c>
      <c r="B1785" s="785" t="s">
        <v>30739</v>
      </c>
      <c r="C1785" s="785" t="s">
        <v>4379</v>
      </c>
      <c r="D1785" s="785" t="s">
        <v>2598</v>
      </c>
      <c r="E1785" s="785" t="s">
        <v>14717</v>
      </c>
      <c r="F1785" s="786">
        <v>43650</v>
      </c>
      <c r="G1785" s="785" t="s">
        <v>5536</v>
      </c>
      <c r="H1785" s="786">
        <v>43658</v>
      </c>
      <c r="I1785" s="785" t="s">
        <v>30740</v>
      </c>
      <c r="J1785" s="785" t="s">
        <v>627</v>
      </c>
      <c r="K1785" s="785" t="s">
        <v>2612</v>
      </c>
      <c r="L1785" s="785" t="s">
        <v>30741</v>
      </c>
      <c r="M1785" s="785"/>
      <c r="N1785" s="785"/>
      <c r="O1785" s="785" t="s">
        <v>30742</v>
      </c>
      <c r="P1785" s="787">
        <v>36.031818999999999</v>
      </c>
      <c r="Q1785" s="787">
        <v>-0.320017</v>
      </c>
      <c r="R1785" s="785" t="s">
        <v>695</v>
      </c>
      <c r="S1785" s="785" t="s">
        <v>696</v>
      </c>
      <c r="T1785" s="785" t="s">
        <v>3160</v>
      </c>
      <c r="U1785" s="785" t="s">
        <v>3160</v>
      </c>
      <c r="V1785" s="785" t="s">
        <v>6015</v>
      </c>
      <c r="W1785" s="785" t="s">
        <v>2608</v>
      </c>
      <c r="X1785" s="785"/>
      <c r="Y1785" s="615" t="str">
        <f t="shared" si="27"/>
        <v>Biogas International Limited</v>
      </c>
      <c r="Z1785" s="785" t="s">
        <v>2599</v>
      </c>
      <c r="AA1785" s="785" t="s">
        <v>5464</v>
      </c>
      <c r="AB1785" s="785" t="s">
        <v>2609</v>
      </c>
      <c r="AC1785" s="785" t="s">
        <v>2610</v>
      </c>
      <c r="AD1785" s="786">
        <v>43655</v>
      </c>
    </row>
    <row r="1786" spans="1:30" ht="15.75">
      <c r="A1786" s="785" t="s">
        <v>4301</v>
      </c>
      <c r="B1786" s="785" t="s">
        <v>30743</v>
      </c>
      <c r="C1786" s="785" t="s">
        <v>4303</v>
      </c>
      <c r="D1786" s="785" t="s">
        <v>2599</v>
      </c>
      <c r="E1786" s="785" t="s">
        <v>11326</v>
      </c>
      <c r="F1786" s="786">
        <v>43651</v>
      </c>
      <c r="G1786" s="785" t="s">
        <v>5536</v>
      </c>
      <c r="H1786" s="786">
        <v>43658</v>
      </c>
      <c r="I1786" s="785" t="s">
        <v>30744</v>
      </c>
      <c r="J1786" s="785" t="s">
        <v>627</v>
      </c>
      <c r="K1786" s="785" t="s">
        <v>30745</v>
      </c>
      <c r="L1786" s="785" t="s">
        <v>30746</v>
      </c>
      <c r="M1786" s="785" t="s">
        <v>3095</v>
      </c>
      <c r="N1786" s="785"/>
      <c r="O1786" s="785" t="s">
        <v>30747</v>
      </c>
      <c r="P1786" s="787">
        <v>35.695827000000001</v>
      </c>
      <c r="Q1786" s="787">
        <v>-0.58121800000000001</v>
      </c>
      <c r="R1786" s="785" t="s">
        <v>695</v>
      </c>
      <c r="S1786" s="785" t="s">
        <v>2766</v>
      </c>
      <c r="T1786" s="785" t="s">
        <v>2967</v>
      </c>
      <c r="U1786" s="785" t="s">
        <v>2716</v>
      </c>
      <c r="V1786" s="785" t="s">
        <v>6015</v>
      </c>
      <c r="W1786" s="785" t="s">
        <v>2608</v>
      </c>
      <c r="X1786" s="785"/>
      <c r="Y1786" s="615" t="str">
        <f t="shared" si="27"/>
        <v>Biogas International Limited</v>
      </c>
      <c r="Z1786" s="785" t="s">
        <v>2599</v>
      </c>
      <c r="AA1786" s="785" t="s">
        <v>5464</v>
      </c>
      <c r="AB1786" s="785" t="s">
        <v>2609</v>
      </c>
      <c r="AC1786" s="785" t="s">
        <v>2610</v>
      </c>
      <c r="AD1786" s="786">
        <v>43655</v>
      </c>
    </row>
    <row r="1787" spans="1:30" ht="15.75">
      <c r="A1787" s="785" t="s">
        <v>4301</v>
      </c>
      <c r="B1787" s="785" t="s">
        <v>23814</v>
      </c>
      <c r="C1787" s="785" t="s">
        <v>4303</v>
      </c>
      <c r="D1787" s="785" t="s">
        <v>2599</v>
      </c>
      <c r="E1787" s="785" t="s">
        <v>19627</v>
      </c>
      <c r="F1787" s="786">
        <v>43635</v>
      </c>
      <c r="G1787" s="785" t="s">
        <v>13688</v>
      </c>
      <c r="H1787" s="786">
        <v>43657</v>
      </c>
      <c r="I1787" s="785" t="s">
        <v>23815</v>
      </c>
      <c r="J1787" s="785" t="s">
        <v>627</v>
      </c>
      <c r="K1787" s="785" t="s">
        <v>23816</v>
      </c>
      <c r="L1787" s="785" t="s">
        <v>23817</v>
      </c>
      <c r="M1787" s="785"/>
      <c r="N1787" s="785"/>
      <c r="O1787" s="785"/>
      <c r="P1787" s="787">
        <v>36.668104999999997</v>
      </c>
      <c r="Q1787" s="787">
        <v>-1.348487</v>
      </c>
      <c r="R1787" s="785" t="s">
        <v>1325</v>
      </c>
      <c r="S1787" s="785" t="s">
        <v>1326</v>
      </c>
      <c r="T1787" s="785" t="s">
        <v>23818</v>
      </c>
      <c r="U1787" s="785" t="s">
        <v>13030</v>
      </c>
      <c r="V1787" s="785" t="s">
        <v>2603</v>
      </c>
      <c r="W1787" s="785" t="s">
        <v>8491</v>
      </c>
      <c r="X1787" s="785" t="s">
        <v>23681</v>
      </c>
      <c r="Y1787" s="615" t="str">
        <f t="shared" si="27"/>
        <v>Simon Musali</v>
      </c>
      <c r="Z1787" s="785" t="s">
        <v>23154</v>
      </c>
      <c r="AA1787" s="785" t="s">
        <v>5464</v>
      </c>
      <c r="AB1787" s="785" t="s">
        <v>5504</v>
      </c>
      <c r="AC1787" s="785" t="s">
        <v>2617</v>
      </c>
      <c r="AD1787" s="786">
        <v>43657</v>
      </c>
    </row>
    <row r="1788" spans="1:30" ht="15.75">
      <c r="A1788" s="785" t="s">
        <v>4301</v>
      </c>
      <c r="B1788" s="785" t="s">
        <v>27672</v>
      </c>
      <c r="C1788" s="785" t="s">
        <v>4303</v>
      </c>
      <c r="D1788" s="785" t="s">
        <v>2599</v>
      </c>
      <c r="E1788" s="785" t="s">
        <v>9217</v>
      </c>
      <c r="F1788" s="786">
        <v>43627</v>
      </c>
      <c r="G1788" s="785" t="s">
        <v>13688</v>
      </c>
      <c r="H1788" s="786">
        <v>43657</v>
      </c>
      <c r="I1788" s="785" t="s">
        <v>27673</v>
      </c>
      <c r="J1788" s="785" t="s">
        <v>627</v>
      </c>
      <c r="K1788" s="785" t="s">
        <v>27674</v>
      </c>
      <c r="L1788" s="785" t="s">
        <v>27675</v>
      </c>
      <c r="M1788" s="785"/>
      <c r="N1788" s="785"/>
      <c r="O1788" s="785" t="s">
        <v>21702</v>
      </c>
      <c r="P1788" s="787">
        <v>37.471955999999999</v>
      </c>
      <c r="Q1788" s="787">
        <v>-0.70043500000000003</v>
      </c>
      <c r="R1788" s="785" t="s">
        <v>1961</v>
      </c>
      <c r="S1788" s="785" t="s">
        <v>2066</v>
      </c>
      <c r="T1788" s="785" t="s">
        <v>27676</v>
      </c>
      <c r="U1788" s="785" t="s">
        <v>27677</v>
      </c>
      <c r="V1788" s="785" t="s">
        <v>2673</v>
      </c>
      <c r="W1788" s="785" t="s">
        <v>3511</v>
      </c>
      <c r="X1788" s="785"/>
      <c r="Y1788" s="615" t="str">
        <f t="shared" si="27"/>
        <v>Sakaki Natural Renewable Energy Center</v>
      </c>
      <c r="Z1788" s="785" t="s">
        <v>2599</v>
      </c>
      <c r="AA1788" s="785" t="s">
        <v>4349</v>
      </c>
      <c r="AB1788" s="785" t="s">
        <v>2683</v>
      </c>
      <c r="AC1788" s="785" t="s">
        <v>2606</v>
      </c>
      <c r="AD1788" s="786">
        <v>43672</v>
      </c>
    </row>
    <row r="1789" spans="1:30" ht="15.75">
      <c r="A1789" s="785" t="s">
        <v>4301</v>
      </c>
      <c r="B1789" s="785" t="s">
        <v>10880</v>
      </c>
      <c r="C1789" s="785" t="s">
        <v>4303</v>
      </c>
      <c r="D1789" s="785" t="s">
        <v>2599</v>
      </c>
      <c r="E1789" s="785" t="s">
        <v>4674</v>
      </c>
      <c r="F1789" s="786">
        <v>43608</v>
      </c>
      <c r="G1789" s="785" t="s">
        <v>10752</v>
      </c>
      <c r="H1789" s="786">
        <v>43656</v>
      </c>
      <c r="I1789" s="785" t="s">
        <v>10881</v>
      </c>
      <c r="J1789" s="785" t="s">
        <v>627</v>
      </c>
      <c r="K1789" s="785" t="s">
        <v>10882</v>
      </c>
      <c r="L1789" s="785" t="s">
        <v>10883</v>
      </c>
      <c r="M1789" s="785" t="s">
        <v>10884</v>
      </c>
      <c r="N1789" s="785"/>
      <c r="O1789" s="785"/>
      <c r="P1789" s="787">
        <v>37.687851999999999</v>
      </c>
      <c r="Q1789" s="787">
        <v>-0.239232</v>
      </c>
      <c r="R1789" s="785" t="s">
        <v>1266</v>
      </c>
      <c r="S1789" s="785" t="s">
        <v>1267</v>
      </c>
      <c r="T1789" s="785" t="s">
        <v>10885</v>
      </c>
      <c r="U1789" s="785" t="s">
        <v>10886</v>
      </c>
      <c r="V1789" s="785" t="s">
        <v>2855</v>
      </c>
      <c r="W1789" s="785" t="s">
        <v>7672</v>
      </c>
      <c r="X1789" s="785" t="s">
        <v>10814</v>
      </c>
      <c r="Y1789" s="615" t="str">
        <f t="shared" si="27"/>
        <v>Gilbert  Mugendi</v>
      </c>
      <c r="Z1789" s="785" t="s">
        <v>10823</v>
      </c>
      <c r="AA1789" s="785" t="s">
        <v>4314</v>
      </c>
      <c r="AB1789" s="785" t="s">
        <v>2683</v>
      </c>
      <c r="AC1789" s="785" t="s">
        <v>2606</v>
      </c>
      <c r="AD1789" s="786">
        <v>43671</v>
      </c>
    </row>
    <row r="1790" spans="1:30" ht="15.75">
      <c r="A1790" s="785" t="s">
        <v>4301</v>
      </c>
      <c r="B1790" s="785" t="s">
        <v>23808</v>
      </c>
      <c r="C1790" s="785" t="s">
        <v>4303</v>
      </c>
      <c r="D1790" s="785" t="s">
        <v>2599</v>
      </c>
      <c r="E1790" s="785" t="s">
        <v>12654</v>
      </c>
      <c r="F1790" s="786">
        <v>43636</v>
      </c>
      <c r="G1790" s="785" t="s">
        <v>10752</v>
      </c>
      <c r="H1790" s="786">
        <v>43656</v>
      </c>
      <c r="I1790" s="785" t="s">
        <v>23809</v>
      </c>
      <c r="J1790" s="785" t="s">
        <v>629</v>
      </c>
      <c r="K1790" s="785" t="s">
        <v>2612</v>
      </c>
      <c r="L1790" s="785" t="s">
        <v>23810</v>
      </c>
      <c r="M1790" s="785"/>
      <c r="N1790" s="785"/>
      <c r="O1790" s="785"/>
      <c r="P1790" s="787">
        <v>36.725382000000003</v>
      </c>
      <c r="Q1790" s="787">
        <v>-1.21597</v>
      </c>
      <c r="R1790" s="785" t="s">
        <v>821</v>
      </c>
      <c r="S1790" s="785" t="s">
        <v>821</v>
      </c>
      <c r="T1790" s="785" t="s">
        <v>3819</v>
      </c>
      <c r="U1790" s="785" t="s">
        <v>3820</v>
      </c>
      <c r="V1790" s="785" t="s">
        <v>2603</v>
      </c>
      <c r="W1790" s="785" t="s">
        <v>8491</v>
      </c>
      <c r="X1790" s="785" t="s">
        <v>23681</v>
      </c>
      <c r="Y1790" s="615" t="str">
        <f t="shared" si="27"/>
        <v>Simon Musali</v>
      </c>
      <c r="Z1790" s="785" t="s">
        <v>23154</v>
      </c>
      <c r="AA1790" s="785" t="s">
        <v>5464</v>
      </c>
      <c r="AB1790" s="785" t="s">
        <v>5504</v>
      </c>
      <c r="AC1790" s="785" t="s">
        <v>2617</v>
      </c>
      <c r="AD1790" s="786">
        <v>43656</v>
      </c>
    </row>
    <row r="1791" spans="1:30" ht="15.75">
      <c r="A1791" s="785" t="s">
        <v>4301</v>
      </c>
      <c r="B1791" s="785" t="s">
        <v>23811</v>
      </c>
      <c r="C1791" s="785" t="s">
        <v>4303</v>
      </c>
      <c r="D1791" s="785" t="s">
        <v>2599</v>
      </c>
      <c r="E1791" s="785" t="s">
        <v>5530</v>
      </c>
      <c r="F1791" s="786">
        <v>43631</v>
      </c>
      <c r="G1791" s="785" t="s">
        <v>10752</v>
      </c>
      <c r="H1791" s="786">
        <v>43656</v>
      </c>
      <c r="I1791" s="785" t="s">
        <v>23812</v>
      </c>
      <c r="J1791" s="785" t="s">
        <v>629</v>
      </c>
      <c r="K1791" s="785" t="s">
        <v>2612</v>
      </c>
      <c r="L1791" s="785" t="s">
        <v>23813</v>
      </c>
      <c r="M1791" s="785"/>
      <c r="N1791" s="785"/>
      <c r="O1791" s="785"/>
      <c r="P1791" s="787">
        <v>36.782538000000002</v>
      </c>
      <c r="Q1791" s="787">
        <v>-1.2945169999999999</v>
      </c>
      <c r="R1791" s="785" t="s">
        <v>2661</v>
      </c>
      <c r="S1791" s="785" t="s">
        <v>16323</v>
      </c>
      <c r="T1791" s="785" t="s">
        <v>5769</v>
      </c>
      <c r="U1791" s="785" t="s">
        <v>5769</v>
      </c>
      <c r="V1791" s="785" t="s">
        <v>2603</v>
      </c>
      <c r="W1791" s="785" t="s">
        <v>8491</v>
      </c>
      <c r="X1791" s="785" t="s">
        <v>23681</v>
      </c>
      <c r="Y1791" s="615" t="str">
        <f t="shared" si="27"/>
        <v>Simon Musali</v>
      </c>
      <c r="Z1791" s="785" t="s">
        <v>23154</v>
      </c>
      <c r="AA1791" s="785" t="s">
        <v>5464</v>
      </c>
      <c r="AB1791" s="785" t="s">
        <v>5504</v>
      </c>
      <c r="AC1791" s="785" t="s">
        <v>2617</v>
      </c>
      <c r="AD1791" s="786">
        <v>43656</v>
      </c>
    </row>
    <row r="1792" spans="1:30" ht="15.75">
      <c r="A1792" s="785" t="s">
        <v>4301</v>
      </c>
      <c r="B1792" s="785" t="s">
        <v>24867</v>
      </c>
      <c r="C1792" s="785" t="s">
        <v>4303</v>
      </c>
      <c r="D1792" s="785" t="s">
        <v>2599</v>
      </c>
      <c r="E1792" s="785" t="s">
        <v>10752</v>
      </c>
      <c r="F1792" s="786">
        <v>43656</v>
      </c>
      <c r="G1792" s="785" t="s">
        <v>10752</v>
      </c>
      <c r="H1792" s="786">
        <v>43656</v>
      </c>
      <c r="I1792" s="785" t="s">
        <v>24868</v>
      </c>
      <c r="J1792" s="785" t="s">
        <v>629</v>
      </c>
      <c r="K1792" s="785" t="s">
        <v>24869</v>
      </c>
      <c r="L1792" s="785" t="s">
        <v>24870</v>
      </c>
      <c r="M1792" s="785"/>
      <c r="N1792" s="785"/>
      <c r="O1792" s="785"/>
      <c r="P1792" s="787">
        <v>37.552427999999999</v>
      </c>
      <c r="Q1792" s="787">
        <v>9.1611999999999999E-2</v>
      </c>
      <c r="R1792" s="785" t="s">
        <v>1104</v>
      </c>
      <c r="S1792" s="785" t="s">
        <v>1826</v>
      </c>
      <c r="T1792" s="785" t="s">
        <v>24827</v>
      </c>
      <c r="U1792" s="785" t="s">
        <v>24871</v>
      </c>
      <c r="V1792" s="785" t="s">
        <v>2855</v>
      </c>
      <c r="W1792" s="785" t="s">
        <v>2808</v>
      </c>
      <c r="X1792" s="785" t="s">
        <v>24781</v>
      </c>
      <c r="Y1792" s="615" t="str">
        <f t="shared" si="27"/>
        <v>Timothy Murithi</v>
      </c>
      <c r="Z1792" s="785" t="s">
        <v>19530</v>
      </c>
      <c r="AA1792" s="785" t="s">
        <v>4349</v>
      </c>
      <c r="AB1792" s="785" t="s">
        <v>2683</v>
      </c>
      <c r="AC1792" s="785" t="s">
        <v>2606</v>
      </c>
      <c r="AD1792" s="786">
        <v>43656</v>
      </c>
    </row>
    <row r="1793" spans="1:30" ht="15.75">
      <c r="A1793" s="785" t="s">
        <v>4301</v>
      </c>
      <c r="B1793" s="785" t="s">
        <v>27793</v>
      </c>
      <c r="C1793" s="785" t="s">
        <v>4303</v>
      </c>
      <c r="D1793" s="785" t="s">
        <v>2599</v>
      </c>
      <c r="E1793" s="785" t="s">
        <v>5554</v>
      </c>
      <c r="F1793" s="786">
        <v>43648</v>
      </c>
      <c r="G1793" s="785" t="s">
        <v>10752</v>
      </c>
      <c r="H1793" s="786">
        <v>43656</v>
      </c>
      <c r="I1793" s="785" t="s">
        <v>27794</v>
      </c>
      <c r="J1793" s="785" t="s">
        <v>627</v>
      </c>
      <c r="K1793" s="785" t="s">
        <v>27795</v>
      </c>
      <c r="L1793" s="785" t="s">
        <v>27796</v>
      </c>
      <c r="M1793" s="785"/>
      <c r="N1793" s="785"/>
      <c r="O1793" s="785"/>
      <c r="P1793" s="787">
        <v>36.158102</v>
      </c>
      <c r="Q1793" s="787">
        <v>-0.194217</v>
      </c>
      <c r="R1793" s="785" t="s">
        <v>695</v>
      </c>
      <c r="S1793" s="785" t="s">
        <v>1204</v>
      </c>
      <c r="T1793" s="785" t="s">
        <v>3331</v>
      </c>
      <c r="U1793" s="785" t="s">
        <v>3331</v>
      </c>
      <c r="V1793" s="785" t="s">
        <v>2673</v>
      </c>
      <c r="W1793" s="785" t="s">
        <v>2608</v>
      </c>
      <c r="X1793" s="785"/>
      <c r="Y1793" s="615" t="str">
        <f t="shared" si="27"/>
        <v>Biogas International Limited</v>
      </c>
      <c r="Z1793" s="785" t="s">
        <v>2599</v>
      </c>
      <c r="AA1793" s="785" t="s">
        <v>5464</v>
      </c>
      <c r="AB1793" s="785" t="s">
        <v>2609</v>
      </c>
      <c r="AC1793" s="785" t="s">
        <v>2610</v>
      </c>
      <c r="AD1793" s="786">
        <v>43655</v>
      </c>
    </row>
    <row r="1794" spans="1:30" ht="15.75">
      <c r="A1794" s="785" t="s">
        <v>4301</v>
      </c>
      <c r="B1794" s="785" t="s">
        <v>23893</v>
      </c>
      <c r="C1794" s="785" t="s">
        <v>4303</v>
      </c>
      <c r="D1794" s="785" t="s">
        <v>2599</v>
      </c>
      <c r="E1794" s="785" t="s">
        <v>23774</v>
      </c>
      <c r="F1794" s="786">
        <v>43625</v>
      </c>
      <c r="G1794" s="785" t="s">
        <v>18882</v>
      </c>
      <c r="H1794" s="786">
        <v>43655</v>
      </c>
      <c r="I1794" s="785" t="s">
        <v>23894</v>
      </c>
      <c r="J1794" s="785" t="s">
        <v>629</v>
      </c>
      <c r="K1794" s="785" t="s">
        <v>2612</v>
      </c>
      <c r="L1794" s="785" t="s">
        <v>23895</v>
      </c>
      <c r="M1794" s="785"/>
      <c r="N1794" s="785"/>
      <c r="O1794" s="785" t="s">
        <v>23896</v>
      </c>
      <c r="P1794" s="787">
        <v>37.377113000000001</v>
      </c>
      <c r="Q1794" s="787">
        <v>-0.52235500000000001</v>
      </c>
      <c r="R1794" s="785" t="s">
        <v>1961</v>
      </c>
      <c r="S1794" s="785" t="s">
        <v>2066</v>
      </c>
      <c r="T1794" s="785" t="s">
        <v>23897</v>
      </c>
      <c r="U1794" s="785" t="s">
        <v>8379</v>
      </c>
      <c r="V1794" s="785" t="s">
        <v>2855</v>
      </c>
      <c r="W1794" s="785" t="s">
        <v>3005</v>
      </c>
      <c r="X1794" s="785" t="s">
        <v>3184</v>
      </c>
      <c r="Y1794" s="615" t="str">
        <f t="shared" ref="Y1794:Y1857" si="28">IF(X1794="",W1794,X1794)</f>
        <v>Sospeter Maina</v>
      </c>
      <c r="Z1794" s="785" t="s">
        <v>16850</v>
      </c>
      <c r="AA1794" s="785" t="s">
        <v>4349</v>
      </c>
      <c r="AB1794" s="785" t="s">
        <v>2683</v>
      </c>
      <c r="AC1794" s="785" t="s">
        <v>2606</v>
      </c>
      <c r="AD1794" s="786">
        <v>43655</v>
      </c>
    </row>
    <row r="1795" spans="1:30" ht="15.75">
      <c r="A1795" s="785" t="s">
        <v>4301</v>
      </c>
      <c r="B1795" s="785" t="s">
        <v>32909</v>
      </c>
      <c r="C1795" s="785" t="s">
        <v>4303</v>
      </c>
      <c r="D1795" s="785" t="s">
        <v>2599</v>
      </c>
      <c r="E1795" s="785" t="s">
        <v>10288</v>
      </c>
      <c r="F1795" s="786">
        <v>43564</v>
      </c>
      <c r="G1795" s="785" t="s">
        <v>18882</v>
      </c>
      <c r="H1795" s="786">
        <v>43655</v>
      </c>
      <c r="I1795" s="785" t="s">
        <v>32910</v>
      </c>
      <c r="J1795" s="785" t="s">
        <v>629</v>
      </c>
      <c r="K1795" s="785" t="s">
        <v>32911</v>
      </c>
      <c r="L1795" s="785" t="s">
        <v>32912</v>
      </c>
      <c r="M1795" s="785"/>
      <c r="N1795" s="785"/>
      <c r="O1795" s="785"/>
      <c r="P1795" s="787">
        <v>36.928013999999997</v>
      </c>
      <c r="Q1795" s="787">
        <v>-0.59191700000000003</v>
      </c>
      <c r="R1795" s="785" t="s">
        <v>1056</v>
      </c>
      <c r="S1795" s="785" t="s">
        <v>1685</v>
      </c>
      <c r="T1795" s="785" t="s">
        <v>3334</v>
      </c>
      <c r="U1795" s="785" t="s">
        <v>4016</v>
      </c>
      <c r="V1795" s="785" t="s">
        <v>3070</v>
      </c>
      <c r="W1795" s="785" t="s">
        <v>3511</v>
      </c>
      <c r="X1795" s="785"/>
      <c r="Y1795" s="615" t="str">
        <f t="shared" si="28"/>
        <v>Sakaki Natural Renewable Energy Center</v>
      </c>
      <c r="Z1795" s="785" t="s">
        <v>2599</v>
      </c>
      <c r="AA1795" s="785" t="s">
        <v>4349</v>
      </c>
      <c r="AB1795" s="785" t="s">
        <v>2683</v>
      </c>
      <c r="AC1795" s="785" t="s">
        <v>2606</v>
      </c>
      <c r="AD1795" s="786">
        <v>43672</v>
      </c>
    </row>
    <row r="1796" spans="1:30" ht="15.75">
      <c r="A1796" s="785" t="s">
        <v>4301</v>
      </c>
      <c r="B1796" s="785" t="s">
        <v>32913</v>
      </c>
      <c r="C1796" s="785" t="s">
        <v>4303</v>
      </c>
      <c r="D1796" s="785" t="s">
        <v>2599</v>
      </c>
      <c r="E1796" s="785" t="s">
        <v>31916</v>
      </c>
      <c r="F1796" s="786">
        <v>43624</v>
      </c>
      <c r="G1796" s="785" t="s">
        <v>18882</v>
      </c>
      <c r="H1796" s="786">
        <v>43655</v>
      </c>
      <c r="I1796" s="785" t="s">
        <v>32914</v>
      </c>
      <c r="J1796" s="785" t="s">
        <v>627</v>
      </c>
      <c r="K1796" s="785" t="s">
        <v>32915</v>
      </c>
      <c r="L1796" s="785" t="s">
        <v>32916</v>
      </c>
      <c r="M1796" s="785"/>
      <c r="N1796" s="785"/>
      <c r="O1796" s="785"/>
      <c r="P1796" s="787">
        <v>36.919547999999999</v>
      </c>
      <c r="Q1796" s="787">
        <v>-0.59214699999999998</v>
      </c>
      <c r="R1796" s="785" t="s">
        <v>1056</v>
      </c>
      <c r="S1796" s="785" t="s">
        <v>1685</v>
      </c>
      <c r="T1796" s="785" t="s">
        <v>3334</v>
      </c>
      <c r="U1796" s="785" t="s">
        <v>4016</v>
      </c>
      <c r="V1796" s="785" t="s">
        <v>3070</v>
      </c>
      <c r="W1796" s="785" t="s">
        <v>3511</v>
      </c>
      <c r="X1796" s="785"/>
      <c r="Y1796" s="615" t="str">
        <f t="shared" si="28"/>
        <v>Sakaki Natural Renewable Energy Center</v>
      </c>
      <c r="Z1796" s="785" t="s">
        <v>2599</v>
      </c>
      <c r="AA1796" s="785" t="s">
        <v>4349</v>
      </c>
      <c r="AB1796" s="785" t="s">
        <v>2683</v>
      </c>
      <c r="AC1796" s="785" t="s">
        <v>2606</v>
      </c>
      <c r="AD1796" s="786">
        <v>43672</v>
      </c>
    </row>
    <row r="1797" spans="1:30" ht="15.75">
      <c r="A1797" s="785" t="s">
        <v>4301</v>
      </c>
      <c r="B1797" s="785" t="s">
        <v>32917</v>
      </c>
      <c r="C1797" s="785" t="s">
        <v>4303</v>
      </c>
      <c r="D1797" s="785" t="s">
        <v>2599</v>
      </c>
      <c r="E1797" s="785" t="s">
        <v>13011</v>
      </c>
      <c r="F1797" s="786">
        <v>43543</v>
      </c>
      <c r="G1797" s="785" t="s">
        <v>18882</v>
      </c>
      <c r="H1797" s="786">
        <v>43655</v>
      </c>
      <c r="I1797" s="785" t="s">
        <v>32918</v>
      </c>
      <c r="J1797" s="785" t="s">
        <v>627</v>
      </c>
      <c r="K1797" s="785" t="s">
        <v>2612</v>
      </c>
      <c r="L1797" s="785" t="s">
        <v>32919</v>
      </c>
      <c r="M1797" s="785"/>
      <c r="N1797" s="785"/>
      <c r="O1797" s="785"/>
      <c r="P1797" s="787">
        <v>36.917045999999999</v>
      </c>
      <c r="Q1797" s="787">
        <v>-0.59003899999999998</v>
      </c>
      <c r="R1797" s="785" t="s">
        <v>1056</v>
      </c>
      <c r="S1797" s="785" t="s">
        <v>1685</v>
      </c>
      <c r="T1797" s="785" t="s">
        <v>3334</v>
      </c>
      <c r="U1797" s="785" t="s">
        <v>4016</v>
      </c>
      <c r="V1797" s="785" t="s">
        <v>3070</v>
      </c>
      <c r="W1797" s="785" t="s">
        <v>3511</v>
      </c>
      <c r="X1797" s="785"/>
      <c r="Y1797" s="615" t="str">
        <f t="shared" si="28"/>
        <v>Sakaki Natural Renewable Energy Center</v>
      </c>
      <c r="Z1797" s="785" t="s">
        <v>2599</v>
      </c>
      <c r="AA1797" s="785" t="s">
        <v>4349</v>
      </c>
      <c r="AB1797" s="785" t="s">
        <v>2683</v>
      </c>
      <c r="AC1797" s="785" t="s">
        <v>2606</v>
      </c>
      <c r="AD1797" s="786">
        <v>43672</v>
      </c>
    </row>
    <row r="1798" spans="1:30" ht="15.75">
      <c r="A1798" s="785" t="s">
        <v>4301</v>
      </c>
      <c r="B1798" s="785" t="s">
        <v>32920</v>
      </c>
      <c r="C1798" s="785" t="s">
        <v>4303</v>
      </c>
      <c r="D1798" s="785" t="s">
        <v>2599</v>
      </c>
      <c r="E1798" s="785" t="s">
        <v>7821</v>
      </c>
      <c r="F1798" s="786">
        <v>43594</v>
      </c>
      <c r="G1798" s="785" t="s">
        <v>18882</v>
      </c>
      <c r="H1798" s="786">
        <v>43655</v>
      </c>
      <c r="I1798" s="785" t="s">
        <v>32921</v>
      </c>
      <c r="J1798" s="785" t="s">
        <v>627</v>
      </c>
      <c r="K1798" s="785" t="s">
        <v>32922</v>
      </c>
      <c r="L1798" s="785" t="s">
        <v>32923</v>
      </c>
      <c r="M1798" s="785"/>
      <c r="N1798" s="785"/>
      <c r="O1798" s="785"/>
      <c r="P1798" s="787">
        <v>36.927667</v>
      </c>
      <c r="Q1798" s="787">
        <v>-0.596132</v>
      </c>
      <c r="R1798" s="785" t="s">
        <v>1056</v>
      </c>
      <c r="S1798" s="785" t="s">
        <v>1685</v>
      </c>
      <c r="T1798" s="785" t="s">
        <v>3334</v>
      </c>
      <c r="U1798" s="785" t="s">
        <v>4016</v>
      </c>
      <c r="V1798" s="785" t="s">
        <v>3070</v>
      </c>
      <c r="W1798" s="785" t="s">
        <v>3511</v>
      </c>
      <c r="X1798" s="785"/>
      <c r="Y1798" s="615" t="str">
        <f t="shared" si="28"/>
        <v>Sakaki Natural Renewable Energy Center</v>
      </c>
      <c r="Z1798" s="785" t="s">
        <v>2599</v>
      </c>
      <c r="AA1798" s="785" t="s">
        <v>4349</v>
      </c>
      <c r="AB1798" s="785" t="s">
        <v>2683</v>
      </c>
      <c r="AC1798" s="785" t="s">
        <v>2606</v>
      </c>
      <c r="AD1798" s="786">
        <v>43672</v>
      </c>
    </row>
    <row r="1799" spans="1:30" ht="15.75">
      <c r="A1799" s="785" t="s">
        <v>4301</v>
      </c>
      <c r="B1799" s="785" t="s">
        <v>32924</v>
      </c>
      <c r="C1799" s="785" t="s">
        <v>4303</v>
      </c>
      <c r="D1799" s="785" t="s">
        <v>2599</v>
      </c>
      <c r="E1799" s="785" t="s">
        <v>7821</v>
      </c>
      <c r="F1799" s="786">
        <v>43594</v>
      </c>
      <c r="G1799" s="785" t="s">
        <v>18882</v>
      </c>
      <c r="H1799" s="786">
        <v>43655</v>
      </c>
      <c r="I1799" s="785" t="s">
        <v>32925</v>
      </c>
      <c r="J1799" s="785" t="s">
        <v>627</v>
      </c>
      <c r="K1799" s="785" t="s">
        <v>32926</v>
      </c>
      <c r="L1799" s="785" t="s">
        <v>32927</v>
      </c>
      <c r="M1799" s="785"/>
      <c r="N1799" s="785"/>
      <c r="O1799" s="785"/>
      <c r="P1799" s="787">
        <v>36.926813000000003</v>
      </c>
      <c r="Q1799" s="787">
        <v>-0.59653800000000001</v>
      </c>
      <c r="R1799" s="785" t="s">
        <v>1056</v>
      </c>
      <c r="S1799" s="785" t="s">
        <v>1685</v>
      </c>
      <c r="T1799" s="785" t="s">
        <v>3334</v>
      </c>
      <c r="U1799" s="785" t="s">
        <v>4016</v>
      </c>
      <c r="V1799" s="785" t="s">
        <v>3070</v>
      </c>
      <c r="W1799" s="785" t="s">
        <v>3511</v>
      </c>
      <c r="X1799" s="785"/>
      <c r="Y1799" s="615" t="str">
        <f t="shared" si="28"/>
        <v>Sakaki Natural Renewable Energy Center</v>
      </c>
      <c r="Z1799" s="785" t="s">
        <v>2599</v>
      </c>
      <c r="AA1799" s="785" t="s">
        <v>4349</v>
      </c>
      <c r="AB1799" s="785" t="s">
        <v>2683</v>
      </c>
      <c r="AC1799" s="785" t="s">
        <v>2606</v>
      </c>
      <c r="AD1799" s="786">
        <v>43672</v>
      </c>
    </row>
    <row r="1800" spans="1:30" ht="15.75">
      <c r="A1800" s="785" t="s">
        <v>4301</v>
      </c>
      <c r="B1800" s="785" t="s">
        <v>19833</v>
      </c>
      <c r="C1800" s="785" t="s">
        <v>4303</v>
      </c>
      <c r="D1800" s="785" t="s">
        <v>2599</v>
      </c>
      <c r="E1800" s="785" t="s">
        <v>14012</v>
      </c>
      <c r="F1800" s="786">
        <v>43654</v>
      </c>
      <c r="G1800" s="785" t="s">
        <v>14012</v>
      </c>
      <c r="H1800" s="786">
        <v>43654</v>
      </c>
      <c r="I1800" s="785" t="s">
        <v>19834</v>
      </c>
      <c r="J1800" s="785" t="s">
        <v>629</v>
      </c>
      <c r="K1800" s="785">
        <v>99999</v>
      </c>
      <c r="L1800" s="785" t="s">
        <v>19835</v>
      </c>
      <c r="M1800" s="785"/>
      <c r="N1800" s="785"/>
      <c r="O1800" s="785"/>
      <c r="P1800" s="787">
        <v>37.491332</v>
      </c>
      <c r="Q1800" s="787">
        <v>-1.1577869999999999</v>
      </c>
      <c r="R1800" s="785" t="s">
        <v>1729</v>
      </c>
      <c r="S1800" s="785" t="s">
        <v>1730</v>
      </c>
      <c r="T1800" s="785" t="s">
        <v>1730</v>
      </c>
      <c r="U1800" s="785" t="s">
        <v>19836</v>
      </c>
      <c r="V1800" s="785" t="s">
        <v>3070</v>
      </c>
      <c r="W1800" s="785" t="s">
        <v>19787</v>
      </c>
      <c r="X1800" s="785" t="s">
        <v>2850</v>
      </c>
      <c r="Y1800" s="615" t="str">
        <f t="shared" si="28"/>
        <v>Peter Mbithi Kiniu</v>
      </c>
      <c r="Z1800" s="785" t="s">
        <v>3557</v>
      </c>
      <c r="AA1800" s="785" t="s">
        <v>4314</v>
      </c>
      <c r="AB1800" s="785" t="s">
        <v>2683</v>
      </c>
      <c r="AC1800" s="785" t="s">
        <v>2606</v>
      </c>
      <c r="AD1800" s="786">
        <v>43657</v>
      </c>
    </row>
    <row r="1801" spans="1:30" ht="15.75">
      <c r="A1801" s="785" t="s">
        <v>4301</v>
      </c>
      <c r="B1801" s="785" t="s">
        <v>23566</v>
      </c>
      <c r="C1801" s="785" t="s">
        <v>4379</v>
      </c>
      <c r="D1801" s="785" t="s">
        <v>4418</v>
      </c>
      <c r="E1801" s="785" t="s">
        <v>14012</v>
      </c>
      <c r="F1801" s="786">
        <v>43654</v>
      </c>
      <c r="G1801" s="785" t="s">
        <v>14012</v>
      </c>
      <c r="H1801" s="786">
        <v>43654</v>
      </c>
      <c r="I1801" s="785" t="s">
        <v>23567</v>
      </c>
      <c r="J1801" s="785" t="s">
        <v>627</v>
      </c>
      <c r="K1801" s="785" t="s">
        <v>23568</v>
      </c>
      <c r="L1801" s="785" t="s">
        <v>23569</v>
      </c>
      <c r="M1801" s="785"/>
      <c r="N1801" s="785"/>
      <c r="O1801" s="785" t="s">
        <v>23570</v>
      </c>
      <c r="P1801" s="787">
        <v>36.892933999999997</v>
      </c>
      <c r="Q1801" s="787">
        <v>-0.57781199999999999</v>
      </c>
      <c r="R1801" s="785" t="s">
        <v>1056</v>
      </c>
      <c r="S1801" s="785" t="s">
        <v>1685</v>
      </c>
      <c r="T1801" s="785" t="s">
        <v>1685</v>
      </c>
      <c r="U1801" s="785" t="s">
        <v>2672</v>
      </c>
      <c r="V1801" s="785" t="s">
        <v>2855</v>
      </c>
      <c r="W1801" s="785" t="s">
        <v>23558</v>
      </c>
      <c r="X1801" s="785" t="s">
        <v>23558</v>
      </c>
      <c r="Y1801" s="615" t="str">
        <f t="shared" si="28"/>
        <v>Simon Kuira</v>
      </c>
      <c r="Z1801" s="785" t="s">
        <v>23559</v>
      </c>
      <c r="AA1801" s="785" t="s">
        <v>4314</v>
      </c>
      <c r="AB1801" s="785" t="s">
        <v>2683</v>
      </c>
      <c r="AC1801" s="785" t="s">
        <v>2606</v>
      </c>
      <c r="AD1801" s="786">
        <v>43662</v>
      </c>
    </row>
    <row r="1802" spans="1:30" ht="15.75">
      <c r="A1802" s="785" t="s">
        <v>4301</v>
      </c>
      <c r="B1802" s="785" t="s">
        <v>33267</v>
      </c>
      <c r="C1802" s="785" t="s">
        <v>4303</v>
      </c>
      <c r="D1802" s="785" t="s">
        <v>2599</v>
      </c>
      <c r="E1802" s="785" t="s">
        <v>9217</v>
      </c>
      <c r="F1802" s="786">
        <v>43627</v>
      </c>
      <c r="G1802" s="785" t="s">
        <v>14012</v>
      </c>
      <c r="H1802" s="786">
        <v>43654</v>
      </c>
      <c r="I1802" s="785" t="s">
        <v>33268</v>
      </c>
      <c r="J1802" s="785" t="s">
        <v>629</v>
      </c>
      <c r="K1802" s="785" t="s">
        <v>2612</v>
      </c>
      <c r="L1802" s="785" t="s">
        <v>33269</v>
      </c>
      <c r="M1802" s="785"/>
      <c r="N1802" s="785"/>
      <c r="O1802" s="785"/>
      <c r="P1802" s="787">
        <v>37.589790000000001</v>
      </c>
      <c r="Q1802" s="787">
        <v>-0.440772</v>
      </c>
      <c r="R1802" s="785" t="s">
        <v>1089</v>
      </c>
      <c r="S1802" s="785" t="s">
        <v>2731</v>
      </c>
      <c r="T1802" s="785" t="s">
        <v>33270</v>
      </c>
      <c r="U1802" s="785" t="s">
        <v>33271</v>
      </c>
      <c r="V1802" s="785" t="s">
        <v>3174</v>
      </c>
      <c r="W1802" s="785" t="s">
        <v>3511</v>
      </c>
      <c r="X1802" s="785"/>
      <c r="Y1802" s="615" t="str">
        <f t="shared" si="28"/>
        <v>Sakaki Natural Renewable Energy Center</v>
      </c>
      <c r="Z1802" s="785" t="s">
        <v>2599</v>
      </c>
      <c r="AA1802" s="785" t="s">
        <v>4349</v>
      </c>
      <c r="AB1802" s="785" t="s">
        <v>2876</v>
      </c>
      <c r="AC1802" s="785" t="s">
        <v>2606</v>
      </c>
      <c r="AD1802" s="786">
        <v>43672</v>
      </c>
    </row>
    <row r="1803" spans="1:30" ht="15.75">
      <c r="A1803" s="785" t="s">
        <v>4301</v>
      </c>
      <c r="B1803" s="785" t="s">
        <v>20837</v>
      </c>
      <c r="C1803" s="785" t="s">
        <v>4303</v>
      </c>
      <c r="D1803" s="785" t="s">
        <v>2599</v>
      </c>
      <c r="E1803" s="785" t="s">
        <v>12647</v>
      </c>
      <c r="F1803" s="786">
        <v>43644</v>
      </c>
      <c r="G1803" s="785" t="s">
        <v>19642</v>
      </c>
      <c r="H1803" s="786">
        <v>43652</v>
      </c>
      <c r="I1803" s="785" t="s">
        <v>20838</v>
      </c>
      <c r="J1803" s="785" t="s">
        <v>627</v>
      </c>
      <c r="K1803" s="785" t="s">
        <v>20839</v>
      </c>
      <c r="L1803" s="785" t="s">
        <v>20840</v>
      </c>
      <c r="M1803" s="785"/>
      <c r="N1803" s="785"/>
      <c r="O1803" s="785"/>
      <c r="P1803" s="787">
        <v>36.161560000000001</v>
      </c>
      <c r="Q1803" s="787">
        <v>-0.32976699999999998</v>
      </c>
      <c r="R1803" s="785" t="s">
        <v>695</v>
      </c>
      <c r="S1803" s="785" t="s">
        <v>2769</v>
      </c>
      <c r="T1803" s="785" t="s">
        <v>20841</v>
      </c>
      <c r="U1803" s="785" t="s">
        <v>20842</v>
      </c>
      <c r="V1803" s="785" t="s">
        <v>2673</v>
      </c>
      <c r="W1803" s="785" t="s">
        <v>2608</v>
      </c>
      <c r="X1803" s="785" t="s">
        <v>2664</v>
      </c>
      <c r="Y1803" s="615" t="str">
        <f t="shared" si="28"/>
        <v>Robert</v>
      </c>
      <c r="Z1803" s="785" t="s">
        <v>10380</v>
      </c>
      <c r="AA1803" s="785" t="s">
        <v>5464</v>
      </c>
      <c r="AB1803" s="785" t="s">
        <v>2609</v>
      </c>
      <c r="AC1803" s="785" t="s">
        <v>2610</v>
      </c>
      <c r="AD1803" s="786">
        <v>43655</v>
      </c>
    </row>
    <row r="1804" spans="1:30" ht="15.75">
      <c r="A1804" s="785" t="s">
        <v>4301</v>
      </c>
      <c r="B1804" s="785" t="s">
        <v>11325</v>
      </c>
      <c r="C1804" s="785" t="s">
        <v>4379</v>
      </c>
      <c r="D1804" s="785" t="s">
        <v>4418</v>
      </c>
      <c r="E1804" s="785" t="s">
        <v>11326</v>
      </c>
      <c r="F1804" s="786">
        <v>43651</v>
      </c>
      <c r="G1804" s="785" t="s">
        <v>11326</v>
      </c>
      <c r="H1804" s="786">
        <v>43651</v>
      </c>
      <c r="I1804" s="785" t="s">
        <v>11327</v>
      </c>
      <c r="J1804" s="785" t="s">
        <v>627</v>
      </c>
      <c r="K1804" s="785" t="s">
        <v>11328</v>
      </c>
      <c r="L1804" s="785" t="s">
        <v>11329</v>
      </c>
      <c r="M1804" s="785"/>
      <c r="N1804" s="785"/>
      <c r="O1804" s="785" t="s">
        <v>11330</v>
      </c>
      <c r="P1804" s="787">
        <v>37.145955000000001</v>
      </c>
      <c r="Q1804" s="787">
        <v>-0.49546200000000001</v>
      </c>
      <c r="R1804" s="785" t="s">
        <v>1056</v>
      </c>
      <c r="S1804" s="785" t="s">
        <v>1132</v>
      </c>
      <c r="T1804" s="785" t="s">
        <v>11331</v>
      </c>
      <c r="U1804" s="785" t="s">
        <v>8855</v>
      </c>
      <c r="V1804" s="785" t="s">
        <v>2855</v>
      </c>
      <c r="W1804" s="785" t="s">
        <v>4054</v>
      </c>
      <c r="X1804" s="785" t="s">
        <v>2834</v>
      </c>
      <c r="Y1804" s="615" t="str">
        <f t="shared" si="28"/>
        <v>Hamkam</v>
      </c>
      <c r="Z1804" s="785" t="s">
        <v>11211</v>
      </c>
      <c r="AA1804" s="785" t="s">
        <v>4349</v>
      </c>
      <c r="AB1804" s="785" t="s">
        <v>2605</v>
      </c>
      <c r="AC1804" s="785" t="s">
        <v>2606</v>
      </c>
      <c r="AD1804" s="786">
        <v>43651</v>
      </c>
    </row>
    <row r="1805" spans="1:30" ht="15.75">
      <c r="A1805" s="785" t="s">
        <v>4301</v>
      </c>
      <c r="B1805" s="785" t="s">
        <v>17879</v>
      </c>
      <c r="C1805" s="785" t="s">
        <v>4303</v>
      </c>
      <c r="D1805" s="785" t="s">
        <v>2599</v>
      </c>
      <c r="E1805" s="785" t="s">
        <v>5603</v>
      </c>
      <c r="F1805" s="786">
        <v>43645</v>
      </c>
      <c r="G1805" s="785" t="s">
        <v>11326</v>
      </c>
      <c r="H1805" s="786">
        <v>43651</v>
      </c>
      <c r="I1805" s="785" t="s">
        <v>17880</v>
      </c>
      <c r="J1805" s="785" t="s">
        <v>629</v>
      </c>
      <c r="K1805" s="785" t="s">
        <v>17881</v>
      </c>
      <c r="L1805" s="785" t="s">
        <v>17882</v>
      </c>
      <c r="M1805" s="785"/>
      <c r="N1805" s="785"/>
      <c r="O1805" s="785"/>
      <c r="P1805" s="787">
        <v>36.980221999999998</v>
      </c>
      <c r="Q1805" s="787">
        <v>-1.155143</v>
      </c>
      <c r="R1805" s="785" t="s">
        <v>821</v>
      </c>
      <c r="S1805" s="785" t="s">
        <v>2898</v>
      </c>
      <c r="T1805" s="785" t="s">
        <v>17883</v>
      </c>
      <c r="U1805" s="785" t="s">
        <v>17883</v>
      </c>
      <c r="V1805" s="785" t="s">
        <v>2603</v>
      </c>
      <c r="W1805" s="785" t="s">
        <v>8491</v>
      </c>
      <c r="X1805" s="785" t="s">
        <v>17856</v>
      </c>
      <c r="Y1805" s="615" t="str">
        <f t="shared" si="28"/>
        <v>Michael Munuve</v>
      </c>
      <c r="Z1805" s="785" t="s">
        <v>17857</v>
      </c>
      <c r="AA1805" s="785" t="s">
        <v>5464</v>
      </c>
      <c r="AB1805" s="785" t="s">
        <v>5504</v>
      </c>
      <c r="AC1805" s="785" t="s">
        <v>2617</v>
      </c>
      <c r="AD1805" s="786">
        <v>43651</v>
      </c>
    </row>
    <row r="1806" spans="1:30" ht="15.75">
      <c r="A1806" s="785" t="s">
        <v>4301</v>
      </c>
      <c r="B1806" s="785" t="s">
        <v>14716</v>
      </c>
      <c r="C1806" s="785" t="s">
        <v>4322</v>
      </c>
      <c r="D1806" s="785" t="s">
        <v>2902</v>
      </c>
      <c r="E1806" s="785" t="s">
        <v>12654</v>
      </c>
      <c r="F1806" s="786">
        <v>43636</v>
      </c>
      <c r="G1806" s="785" t="s">
        <v>14717</v>
      </c>
      <c r="H1806" s="786">
        <v>43650</v>
      </c>
      <c r="I1806" s="785" t="s">
        <v>14718</v>
      </c>
      <c r="J1806" s="785" t="s">
        <v>2845</v>
      </c>
      <c r="K1806" s="785" t="s">
        <v>2612</v>
      </c>
      <c r="L1806" s="785" t="s">
        <v>14719</v>
      </c>
      <c r="M1806" s="785"/>
      <c r="N1806" s="785"/>
      <c r="O1806" s="785"/>
      <c r="P1806" s="787">
        <v>36.960645999999997</v>
      </c>
      <c r="Q1806" s="787">
        <v>-1.2066680000000001</v>
      </c>
      <c r="R1806" s="785" t="s">
        <v>821</v>
      </c>
      <c r="S1806" s="785" t="s">
        <v>2898</v>
      </c>
      <c r="T1806" s="785" t="s">
        <v>2898</v>
      </c>
      <c r="U1806" s="785" t="s">
        <v>14720</v>
      </c>
      <c r="V1806" s="785" t="s">
        <v>3004</v>
      </c>
      <c r="W1806" s="785" t="s">
        <v>3106</v>
      </c>
      <c r="X1806" s="785" t="s">
        <v>3106</v>
      </c>
      <c r="Y1806" s="615" t="str">
        <f t="shared" si="28"/>
        <v>Joseph Muchirira Mugo</v>
      </c>
      <c r="Z1806" s="785" t="s">
        <v>14702</v>
      </c>
      <c r="AA1806" s="785" t="s">
        <v>4314</v>
      </c>
      <c r="AB1806" s="785" t="s">
        <v>2605</v>
      </c>
      <c r="AC1806" s="785" t="s">
        <v>2606</v>
      </c>
      <c r="AD1806" s="786">
        <v>43652</v>
      </c>
    </row>
    <row r="1807" spans="1:30" ht="15.75">
      <c r="A1807" s="785" t="s">
        <v>4301</v>
      </c>
      <c r="B1807" s="785" t="s">
        <v>26460</v>
      </c>
      <c r="C1807" s="785" t="s">
        <v>4303</v>
      </c>
      <c r="D1807" s="785" t="s">
        <v>2599</v>
      </c>
      <c r="E1807" s="785" t="s">
        <v>9636</v>
      </c>
      <c r="F1807" s="786">
        <v>43537</v>
      </c>
      <c r="G1807" s="785" t="s">
        <v>14717</v>
      </c>
      <c r="H1807" s="786">
        <v>43650</v>
      </c>
      <c r="I1807" s="785" t="s">
        <v>26461</v>
      </c>
      <c r="J1807" s="785" t="s">
        <v>627</v>
      </c>
      <c r="K1807" s="785" t="s">
        <v>26462</v>
      </c>
      <c r="L1807" s="785" t="s">
        <v>26463</v>
      </c>
      <c r="M1807" s="785"/>
      <c r="N1807" s="785"/>
      <c r="O1807" s="785"/>
      <c r="P1807" s="787">
        <v>35.385114999999999</v>
      </c>
      <c r="Q1807" s="787">
        <v>-0.13960800000000001</v>
      </c>
      <c r="R1807" s="785" t="s">
        <v>2053</v>
      </c>
      <c r="S1807" s="785" t="s">
        <v>2715</v>
      </c>
      <c r="T1807" s="785" t="s">
        <v>4310</v>
      </c>
      <c r="U1807" s="785" t="s">
        <v>3196</v>
      </c>
      <c r="V1807" s="785" t="s">
        <v>2603</v>
      </c>
      <c r="W1807" s="785" t="s">
        <v>10148</v>
      </c>
      <c r="X1807" s="785"/>
      <c r="Y1807" s="615" t="str">
        <f t="shared" si="28"/>
        <v>Geoffrey  Chumba</v>
      </c>
      <c r="Z1807" s="785" t="s">
        <v>2599</v>
      </c>
      <c r="AA1807" s="785" t="s">
        <v>4314</v>
      </c>
      <c r="AB1807" s="785" t="s">
        <v>2683</v>
      </c>
      <c r="AC1807" s="785" t="s">
        <v>2606</v>
      </c>
      <c r="AD1807" s="786">
        <v>43704</v>
      </c>
    </row>
    <row r="1808" spans="1:30" ht="15.75">
      <c r="A1808" s="785" t="s">
        <v>4301</v>
      </c>
      <c r="B1808" s="785" t="s">
        <v>32202</v>
      </c>
      <c r="C1808" s="785" t="s">
        <v>4379</v>
      </c>
      <c r="D1808" s="785" t="s">
        <v>4418</v>
      </c>
      <c r="E1808" s="785" t="s">
        <v>17080</v>
      </c>
      <c r="F1808" s="786">
        <v>43629</v>
      </c>
      <c r="G1808" s="785" t="s">
        <v>14717</v>
      </c>
      <c r="H1808" s="786">
        <v>43650</v>
      </c>
      <c r="I1808" s="785" t="s">
        <v>32203</v>
      </c>
      <c r="J1808" s="785" t="s">
        <v>627</v>
      </c>
      <c r="K1808" s="785" t="s">
        <v>2612</v>
      </c>
      <c r="L1808" s="785" t="s">
        <v>32204</v>
      </c>
      <c r="M1808" s="785"/>
      <c r="N1808" s="785"/>
      <c r="O1808" s="785"/>
      <c r="P1808" s="787">
        <v>36.642107000000003</v>
      </c>
      <c r="Q1808" s="787">
        <v>-1.202682</v>
      </c>
      <c r="R1808" s="785" t="s">
        <v>821</v>
      </c>
      <c r="S1808" s="785" t="s">
        <v>1429</v>
      </c>
      <c r="T1808" s="785" t="s">
        <v>2944</v>
      </c>
      <c r="U1808" s="785" t="s">
        <v>32205</v>
      </c>
      <c r="V1808" s="785" t="s">
        <v>3070</v>
      </c>
      <c r="W1808" s="785" t="s">
        <v>3803</v>
      </c>
      <c r="X1808" s="785"/>
      <c r="Y1808" s="615" t="str">
        <f t="shared" si="28"/>
        <v>Timothy Kabue</v>
      </c>
      <c r="Z1808" s="785" t="s">
        <v>2599</v>
      </c>
      <c r="AA1808" s="785" t="s">
        <v>4314</v>
      </c>
      <c r="AB1808" s="785" t="s">
        <v>2605</v>
      </c>
      <c r="AC1808" s="785" t="s">
        <v>2606</v>
      </c>
      <c r="AD1808" s="786">
        <v>43783</v>
      </c>
    </row>
    <row r="1809" spans="1:30" ht="15.75">
      <c r="A1809" s="785" t="s">
        <v>4301</v>
      </c>
      <c r="B1809" s="785" t="s">
        <v>5553</v>
      </c>
      <c r="C1809" s="785" t="s">
        <v>4303</v>
      </c>
      <c r="D1809" s="785" t="s">
        <v>2599</v>
      </c>
      <c r="E1809" s="785" t="s">
        <v>4522</v>
      </c>
      <c r="F1809" s="786">
        <v>43468</v>
      </c>
      <c r="G1809" s="785" t="s">
        <v>5554</v>
      </c>
      <c r="H1809" s="786">
        <v>43648</v>
      </c>
      <c r="I1809" s="785" t="s">
        <v>5555</v>
      </c>
      <c r="J1809" s="785" t="s">
        <v>627</v>
      </c>
      <c r="K1809" s="785" t="s">
        <v>5556</v>
      </c>
      <c r="L1809" s="785" t="s">
        <v>5557</v>
      </c>
      <c r="M1809" s="785"/>
      <c r="N1809" s="785"/>
      <c r="O1809" s="785"/>
      <c r="P1809" s="787">
        <v>35.384464000000001</v>
      </c>
      <c r="Q1809" s="787">
        <v>-0.13376399999999999</v>
      </c>
      <c r="R1809" s="785" t="s">
        <v>2053</v>
      </c>
      <c r="S1809" s="785" t="s">
        <v>2715</v>
      </c>
      <c r="T1809" s="785" t="s">
        <v>4310</v>
      </c>
      <c r="U1809" s="785" t="s">
        <v>3196</v>
      </c>
      <c r="V1809" s="785" t="s">
        <v>2603</v>
      </c>
      <c r="W1809" s="785" t="s">
        <v>5515</v>
      </c>
      <c r="X1809" s="785" t="s">
        <v>5515</v>
      </c>
      <c r="Y1809" s="615" t="str">
        <f t="shared" si="28"/>
        <v>Benard Kirui</v>
      </c>
      <c r="Z1809" s="785" t="s">
        <v>5540</v>
      </c>
      <c r="AA1809" s="785" t="s">
        <v>4314</v>
      </c>
      <c r="AB1809" s="785" t="s">
        <v>2683</v>
      </c>
      <c r="AC1809" s="785" t="s">
        <v>2606</v>
      </c>
      <c r="AD1809" s="786">
        <v>43731</v>
      </c>
    </row>
    <row r="1810" spans="1:30" ht="15.75">
      <c r="A1810" s="785" t="s">
        <v>4301</v>
      </c>
      <c r="B1810" s="785" t="s">
        <v>9405</v>
      </c>
      <c r="C1810" s="785" t="s">
        <v>4303</v>
      </c>
      <c r="D1810" s="785" t="s">
        <v>2599</v>
      </c>
      <c r="E1810" s="785" t="s">
        <v>5837</v>
      </c>
      <c r="F1810" s="786">
        <v>43603</v>
      </c>
      <c r="G1810" s="785" t="s">
        <v>5554</v>
      </c>
      <c r="H1810" s="786">
        <v>43648</v>
      </c>
      <c r="I1810" s="785" t="s">
        <v>9406</v>
      </c>
      <c r="J1810" s="785" t="s">
        <v>627</v>
      </c>
      <c r="K1810" s="785" t="s">
        <v>2612</v>
      </c>
      <c r="L1810" s="785" t="s">
        <v>9407</v>
      </c>
      <c r="M1810" s="785"/>
      <c r="N1810" s="785"/>
      <c r="O1810" s="785"/>
      <c r="P1810" s="787">
        <v>36.967092000000001</v>
      </c>
      <c r="Q1810" s="787">
        <v>-0.66648399999999997</v>
      </c>
      <c r="R1810" s="785" t="s">
        <v>1030</v>
      </c>
      <c r="S1810" s="785" t="s">
        <v>2143</v>
      </c>
      <c r="T1810" s="785" t="s">
        <v>2143</v>
      </c>
      <c r="U1810" s="785" t="s">
        <v>3392</v>
      </c>
      <c r="V1810" s="785" t="s">
        <v>2673</v>
      </c>
      <c r="W1810" s="785" t="s">
        <v>3212</v>
      </c>
      <c r="X1810" s="785" t="s">
        <v>3212</v>
      </c>
      <c r="Y1810" s="615" t="str">
        <f t="shared" si="28"/>
        <v>Francis Kamande</v>
      </c>
      <c r="Z1810" s="785" t="s">
        <v>9408</v>
      </c>
      <c r="AA1810" s="785" t="s">
        <v>4314</v>
      </c>
      <c r="AB1810" s="785" t="s">
        <v>2683</v>
      </c>
      <c r="AC1810" s="785" t="s">
        <v>2606</v>
      </c>
      <c r="AD1810" s="786">
        <v>43664</v>
      </c>
    </row>
    <row r="1811" spans="1:30" ht="15.75">
      <c r="A1811" s="785" t="s">
        <v>4301</v>
      </c>
      <c r="B1811" s="785" t="s">
        <v>18845</v>
      </c>
      <c r="C1811" s="785" t="s">
        <v>4379</v>
      </c>
      <c r="D1811" s="785" t="s">
        <v>4418</v>
      </c>
      <c r="E1811" s="785" t="s">
        <v>5554</v>
      </c>
      <c r="F1811" s="786">
        <v>43648</v>
      </c>
      <c r="G1811" s="785" t="s">
        <v>5554</v>
      </c>
      <c r="H1811" s="786">
        <v>43648</v>
      </c>
      <c r="I1811" s="785" t="s">
        <v>18846</v>
      </c>
      <c r="J1811" s="785" t="s">
        <v>629</v>
      </c>
      <c r="K1811" s="785" t="s">
        <v>18847</v>
      </c>
      <c r="L1811" s="785" t="s">
        <v>18848</v>
      </c>
      <c r="M1811" s="785"/>
      <c r="N1811" s="785"/>
      <c r="O1811" s="785" t="s">
        <v>18849</v>
      </c>
      <c r="P1811" s="787">
        <v>37.054287000000002</v>
      </c>
      <c r="Q1811" s="787">
        <v>-1.060908</v>
      </c>
      <c r="R1811" s="785" t="s">
        <v>821</v>
      </c>
      <c r="S1811" s="785" t="s">
        <v>2791</v>
      </c>
      <c r="T1811" s="785" t="s">
        <v>2121</v>
      </c>
      <c r="U1811" s="785" t="s">
        <v>18850</v>
      </c>
      <c r="V1811" s="785" t="s">
        <v>2603</v>
      </c>
      <c r="W1811" s="785" t="s">
        <v>3302</v>
      </c>
      <c r="X1811" s="785" t="s">
        <v>2939</v>
      </c>
      <c r="Y1811" s="615" t="str">
        <f t="shared" si="28"/>
        <v>Nixon Kariuki Gaichuru</v>
      </c>
      <c r="Z1811" s="785" t="s">
        <v>18851</v>
      </c>
      <c r="AA1811" s="785" t="s">
        <v>4349</v>
      </c>
      <c r="AB1811" s="785" t="s">
        <v>5504</v>
      </c>
      <c r="AC1811" s="785" t="s">
        <v>2617</v>
      </c>
      <c r="AD1811" s="786">
        <v>43665</v>
      </c>
    </row>
    <row r="1812" spans="1:30" ht="15.75">
      <c r="A1812" s="785" t="s">
        <v>4301</v>
      </c>
      <c r="B1812" s="785" t="s">
        <v>5035</v>
      </c>
      <c r="C1812" s="785" t="s">
        <v>4303</v>
      </c>
      <c r="D1812" s="785" t="s">
        <v>2599</v>
      </c>
      <c r="E1812" s="785" t="s">
        <v>5036</v>
      </c>
      <c r="F1812" s="786">
        <v>43617</v>
      </c>
      <c r="G1812" s="785" t="s">
        <v>5037</v>
      </c>
      <c r="H1812" s="786">
        <v>43647</v>
      </c>
      <c r="I1812" s="785" t="s">
        <v>5038</v>
      </c>
      <c r="J1812" s="785" t="s">
        <v>629</v>
      </c>
      <c r="K1812" s="785" t="s">
        <v>5039</v>
      </c>
      <c r="L1812" s="785" t="s">
        <v>5040</v>
      </c>
      <c r="M1812" s="785"/>
      <c r="N1812" s="785"/>
      <c r="O1812" s="785" t="s">
        <v>5041</v>
      </c>
      <c r="P1812" s="787">
        <v>37.369729</v>
      </c>
      <c r="Q1812" s="787">
        <v>-0.69284900000000005</v>
      </c>
      <c r="R1812" s="785" t="s">
        <v>1961</v>
      </c>
      <c r="S1812" s="785" t="s">
        <v>2066</v>
      </c>
      <c r="T1812" s="785" t="s">
        <v>5042</v>
      </c>
      <c r="U1812" s="785" t="s">
        <v>2858</v>
      </c>
      <c r="V1812" s="785" t="s">
        <v>2673</v>
      </c>
      <c r="W1812" s="785" t="s">
        <v>2693</v>
      </c>
      <c r="X1812" s="785" t="s">
        <v>2786</v>
      </c>
      <c r="Y1812" s="615" t="str">
        <f t="shared" si="28"/>
        <v>Andcol  Enterprises</v>
      </c>
      <c r="Z1812" s="785" t="s">
        <v>5008</v>
      </c>
      <c r="AA1812" s="785" t="s">
        <v>4349</v>
      </c>
      <c r="AB1812" s="785" t="s">
        <v>2605</v>
      </c>
      <c r="AC1812" s="785" t="s">
        <v>2606</v>
      </c>
      <c r="AD1812" s="786">
        <v>43647</v>
      </c>
    </row>
    <row r="1813" spans="1:30" ht="15.75">
      <c r="A1813" s="785" t="s">
        <v>4301</v>
      </c>
      <c r="B1813" s="785" t="s">
        <v>12934</v>
      </c>
      <c r="C1813" s="785" t="s">
        <v>4303</v>
      </c>
      <c r="D1813" s="785" t="s">
        <v>2599</v>
      </c>
      <c r="E1813" s="785" t="s">
        <v>5037</v>
      </c>
      <c r="F1813" s="786">
        <v>43647</v>
      </c>
      <c r="G1813" s="785" t="s">
        <v>5037</v>
      </c>
      <c r="H1813" s="786">
        <v>43647</v>
      </c>
      <c r="I1813" s="785" t="s">
        <v>12935</v>
      </c>
      <c r="J1813" s="785" t="s">
        <v>627</v>
      </c>
      <c r="K1813" s="785" t="s">
        <v>12936</v>
      </c>
      <c r="L1813" s="785" t="s">
        <v>12937</v>
      </c>
      <c r="M1813" s="785"/>
      <c r="N1813" s="785"/>
      <c r="O1813" s="785"/>
      <c r="P1813" s="787">
        <v>36.623486999999997</v>
      </c>
      <c r="Q1813" s="787">
        <v>-1.1850970000000001</v>
      </c>
      <c r="R1813" s="785" t="s">
        <v>821</v>
      </c>
      <c r="S1813" s="785" t="s">
        <v>1429</v>
      </c>
      <c r="T1813" s="785" t="s">
        <v>1429</v>
      </c>
      <c r="U1813" s="785" t="s">
        <v>12938</v>
      </c>
      <c r="V1813" s="785" t="s">
        <v>3004</v>
      </c>
      <c r="W1813" s="785" t="s">
        <v>2615</v>
      </c>
      <c r="X1813" s="785" t="s">
        <v>12807</v>
      </c>
      <c r="Y1813" s="615" t="str">
        <f t="shared" si="28"/>
        <v>James Nganga  Njoroge</v>
      </c>
      <c r="Z1813" s="785" t="s">
        <v>12820</v>
      </c>
      <c r="AA1813" s="785" t="s">
        <v>5464</v>
      </c>
      <c r="AB1813" s="785" t="s">
        <v>3686</v>
      </c>
      <c r="AC1813" s="785" t="s">
        <v>2617</v>
      </c>
      <c r="AD1813" s="786">
        <v>43668</v>
      </c>
    </row>
    <row r="1814" spans="1:30" ht="15.75">
      <c r="A1814" s="785" t="s">
        <v>4301</v>
      </c>
      <c r="B1814" s="785" t="s">
        <v>19450</v>
      </c>
      <c r="C1814" s="785" t="s">
        <v>4303</v>
      </c>
      <c r="D1814" s="785" t="s">
        <v>2599</v>
      </c>
      <c r="E1814" s="785" t="s">
        <v>18453</v>
      </c>
      <c r="F1814" s="786">
        <v>43597</v>
      </c>
      <c r="G1814" s="785" t="s">
        <v>5037</v>
      </c>
      <c r="H1814" s="786">
        <v>43647</v>
      </c>
      <c r="I1814" s="785" t="s">
        <v>19451</v>
      </c>
      <c r="J1814" s="785" t="s">
        <v>629</v>
      </c>
      <c r="K1814" s="785" t="s">
        <v>2612</v>
      </c>
      <c r="L1814" s="785" t="s">
        <v>19452</v>
      </c>
      <c r="M1814" s="785" t="s">
        <v>19453</v>
      </c>
      <c r="N1814" s="785"/>
      <c r="O1814" s="785" t="s">
        <v>19454</v>
      </c>
      <c r="P1814" s="787">
        <v>37.391680000000001</v>
      </c>
      <c r="Q1814" s="787">
        <v>-1.8188899999999999</v>
      </c>
      <c r="R1814" s="785" t="s">
        <v>728</v>
      </c>
      <c r="S1814" s="785" t="s">
        <v>2752</v>
      </c>
      <c r="T1814" s="785" t="s">
        <v>19455</v>
      </c>
      <c r="U1814" s="785" t="s">
        <v>19456</v>
      </c>
      <c r="V1814" s="785" t="s">
        <v>2855</v>
      </c>
      <c r="W1814" s="785" t="s">
        <v>3294</v>
      </c>
      <c r="X1814" s="785" t="s">
        <v>3294</v>
      </c>
      <c r="Y1814" s="615" t="str">
        <f t="shared" si="28"/>
        <v>Paul K Musyoka</v>
      </c>
      <c r="Z1814" s="785" t="s">
        <v>3828</v>
      </c>
      <c r="AA1814" s="785" t="s">
        <v>4314</v>
      </c>
      <c r="AB1814" s="785" t="s">
        <v>2683</v>
      </c>
      <c r="AC1814" s="785" t="s">
        <v>2606</v>
      </c>
      <c r="AD1814" s="786">
        <v>43654</v>
      </c>
    </row>
    <row r="1815" spans="1:30" ht="15.75">
      <c r="A1815" s="785" t="s">
        <v>4301</v>
      </c>
      <c r="B1815" s="785" t="s">
        <v>5614</v>
      </c>
      <c r="C1815" s="785" t="s">
        <v>4303</v>
      </c>
      <c r="D1815" s="785" t="s">
        <v>2599</v>
      </c>
      <c r="E1815" s="785" t="s">
        <v>4316</v>
      </c>
      <c r="F1815" s="786">
        <v>43487</v>
      </c>
      <c r="G1815" s="785" t="s">
        <v>5615</v>
      </c>
      <c r="H1815" s="786">
        <v>43646</v>
      </c>
      <c r="I1815" s="785" t="s">
        <v>5616</v>
      </c>
      <c r="J1815" s="785" t="s">
        <v>627</v>
      </c>
      <c r="K1815" s="785" t="s">
        <v>5617</v>
      </c>
      <c r="L1815" s="785" t="s">
        <v>5618</v>
      </c>
      <c r="M1815" s="785"/>
      <c r="N1815" s="785"/>
      <c r="O1815" s="785"/>
      <c r="P1815" s="787">
        <v>35.388663999999999</v>
      </c>
      <c r="Q1815" s="787">
        <v>-0.120172</v>
      </c>
      <c r="R1815" s="785" t="s">
        <v>2053</v>
      </c>
      <c r="S1815" s="785" t="s">
        <v>2715</v>
      </c>
      <c r="T1815" s="785" t="s">
        <v>4310</v>
      </c>
      <c r="U1815" s="785" t="s">
        <v>2716</v>
      </c>
      <c r="V1815" s="785" t="s">
        <v>2603</v>
      </c>
      <c r="W1815" s="785" t="s">
        <v>5579</v>
      </c>
      <c r="X1815" s="785" t="s">
        <v>5579</v>
      </c>
      <c r="Y1815" s="615" t="str">
        <f t="shared" si="28"/>
        <v>Benjamin Cheruiyot</v>
      </c>
      <c r="Z1815" s="785" t="s">
        <v>5607</v>
      </c>
      <c r="AA1815" s="785" t="s">
        <v>4314</v>
      </c>
      <c r="AB1815" s="785" t="s">
        <v>2683</v>
      </c>
      <c r="AC1815" s="785" t="s">
        <v>2606</v>
      </c>
      <c r="AD1815" s="786">
        <v>43732</v>
      </c>
    </row>
    <row r="1816" spans="1:30" ht="15.75">
      <c r="A1816" s="785" t="s">
        <v>4301</v>
      </c>
      <c r="B1816" s="785" t="s">
        <v>13675</v>
      </c>
      <c r="C1816" s="785" t="s">
        <v>4303</v>
      </c>
      <c r="D1816" s="785" t="s">
        <v>2599</v>
      </c>
      <c r="E1816" s="785" t="s">
        <v>10738</v>
      </c>
      <c r="F1816" s="786">
        <v>43534</v>
      </c>
      <c r="G1816" s="785" t="s">
        <v>5615</v>
      </c>
      <c r="H1816" s="786">
        <v>43646</v>
      </c>
      <c r="I1816" s="785" t="s">
        <v>13676</v>
      </c>
      <c r="J1816" s="785" t="s">
        <v>627</v>
      </c>
      <c r="K1816" s="785" t="s">
        <v>13677</v>
      </c>
      <c r="L1816" s="785" t="s">
        <v>13678</v>
      </c>
      <c r="M1816" s="785"/>
      <c r="N1816" s="785"/>
      <c r="O1816" s="785" t="s">
        <v>13679</v>
      </c>
      <c r="P1816" s="787">
        <v>34.977015000000002</v>
      </c>
      <c r="Q1816" s="787">
        <v>-0.729522</v>
      </c>
      <c r="R1816" s="785" t="s">
        <v>843</v>
      </c>
      <c r="S1816" s="785" t="s">
        <v>3514</v>
      </c>
      <c r="T1816" s="785" t="s">
        <v>13680</v>
      </c>
      <c r="U1816" s="785" t="s">
        <v>2924</v>
      </c>
      <c r="V1816" s="785" t="s">
        <v>2855</v>
      </c>
      <c r="W1816" s="785" t="s">
        <v>3276</v>
      </c>
      <c r="X1816" s="785" t="s">
        <v>2754</v>
      </c>
      <c r="Y1816" s="615" t="str">
        <f t="shared" si="28"/>
        <v>Joel Nyambane Moigare</v>
      </c>
      <c r="Z1816" s="785" t="s">
        <v>13448</v>
      </c>
      <c r="AA1816" s="785" t="s">
        <v>4349</v>
      </c>
      <c r="AB1816" s="785" t="s">
        <v>2683</v>
      </c>
      <c r="AC1816" s="785" t="s">
        <v>2606</v>
      </c>
      <c r="AD1816" s="786">
        <v>43646</v>
      </c>
    </row>
    <row r="1817" spans="1:30" ht="15.75">
      <c r="A1817" s="785" t="s">
        <v>4301</v>
      </c>
      <c r="B1817" s="785" t="s">
        <v>26236</v>
      </c>
      <c r="C1817" s="785" t="s">
        <v>4303</v>
      </c>
      <c r="D1817" s="785" t="s">
        <v>2599</v>
      </c>
      <c r="E1817" s="785" t="s">
        <v>22250</v>
      </c>
      <c r="F1817" s="786">
        <v>43495</v>
      </c>
      <c r="G1817" s="785" t="s">
        <v>5615</v>
      </c>
      <c r="H1817" s="786">
        <v>43646</v>
      </c>
      <c r="I1817" s="785" t="s">
        <v>26237</v>
      </c>
      <c r="J1817" s="785" t="s">
        <v>629</v>
      </c>
      <c r="K1817" s="785" t="s">
        <v>2612</v>
      </c>
      <c r="L1817" s="785" t="s">
        <v>26238</v>
      </c>
      <c r="M1817" s="785"/>
      <c r="N1817" s="785"/>
      <c r="O1817" s="785"/>
      <c r="P1817" s="787">
        <v>36.821288000000003</v>
      </c>
      <c r="Q1817" s="787">
        <v>-2.1389279999999999</v>
      </c>
      <c r="R1817" s="785" t="s">
        <v>1325</v>
      </c>
      <c r="S1817" s="785" t="s">
        <v>3088</v>
      </c>
      <c r="T1817" s="785" t="s">
        <v>26239</v>
      </c>
      <c r="U1817" s="785" t="s">
        <v>26239</v>
      </c>
      <c r="V1817" s="785" t="s">
        <v>2603</v>
      </c>
      <c r="W1817" s="785" t="s">
        <v>2608</v>
      </c>
      <c r="X1817" s="785"/>
      <c r="Y1817" s="615" t="str">
        <f t="shared" si="28"/>
        <v>Biogas International Limited</v>
      </c>
      <c r="Z1817" s="785" t="s">
        <v>2599</v>
      </c>
      <c r="AA1817" s="785" t="s">
        <v>5464</v>
      </c>
      <c r="AB1817" s="785" t="s">
        <v>2609</v>
      </c>
      <c r="AC1817" s="785" t="s">
        <v>2610</v>
      </c>
      <c r="AD1817" s="786">
        <v>43495</v>
      </c>
    </row>
    <row r="1818" spans="1:30" ht="15.75">
      <c r="A1818" s="785" t="s">
        <v>4301</v>
      </c>
      <c r="B1818" s="785" t="s">
        <v>26497</v>
      </c>
      <c r="C1818" s="785" t="s">
        <v>4303</v>
      </c>
      <c r="D1818" s="785" t="s">
        <v>2599</v>
      </c>
      <c r="E1818" s="785" t="s">
        <v>14267</v>
      </c>
      <c r="F1818" s="786">
        <v>43315</v>
      </c>
      <c r="G1818" s="785" t="s">
        <v>5615</v>
      </c>
      <c r="H1818" s="786">
        <v>43646</v>
      </c>
      <c r="I1818" s="785" t="s">
        <v>26498</v>
      </c>
      <c r="J1818" s="785" t="s">
        <v>627</v>
      </c>
      <c r="K1818" s="785" t="s">
        <v>26499</v>
      </c>
      <c r="L1818" s="785" t="s">
        <v>26500</v>
      </c>
      <c r="M1818" s="785"/>
      <c r="N1818" s="785"/>
      <c r="O1818" s="785"/>
      <c r="P1818" s="787">
        <v>35.385533000000002</v>
      </c>
      <c r="Q1818" s="787">
        <v>-0.12632699999999999</v>
      </c>
      <c r="R1818" s="785" t="s">
        <v>2053</v>
      </c>
      <c r="S1818" s="785" t="s">
        <v>2715</v>
      </c>
      <c r="T1818" s="785" t="s">
        <v>4310</v>
      </c>
      <c r="U1818" s="785" t="s">
        <v>3194</v>
      </c>
      <c r="V1818" s="785" t="s">
        <v>2603</v>
      </c>
      <c r="W1818" s="785" t="s">
        <v>3195</v>
      </c>
      <c r="X1818" s="785"/>
      <c r="Y1818" s="615" t="str">
        <f t="shared" si="28"/>
        <v>Benjamin Birgen</v>
      </c>
      <c r="Z1818" s="785" t="s">
        <v>2599</v>
      </c>
      <c r="AA1818" s="785" t="s">
        <v>4314</v>
      </c>
      <c r="AB1818" s="785" t="s">
        <v>2683</v>
      </c>
      <c r="AC1818" s="785" t="s">
        <v>2606</v>
      </c>
      <c r="AD1818" s="786">
        <v>43655</v>
      </c>
    </row>
    <row r="1819" spans="1:30" ht="15.75">
      <c r="A1819" s="785" t="s">
        <v>4301</v>
      </c>
      <c r="B1819" s="785" t="s">
        <v>5601</v>
      </c>
      <c r="C1819" s="785" t="s">
        <v>4303</v>
      </c>
      <c r="D1819" s="785" t="s">
        <v>2599</v>
      </c>
      <c r="E1819" s="785" t="s">
        <v>5602</v>
      </c>
      <c r="F1819" s="786">
        <v>43489</v>
      </c>
      <c r="G1819" s="785" t="s">
        <v>5603</v>
      </c>
      <c r="H1819" s="786">
        <v>43645</v>
      </c>
      <c r="I1819" s="785" t="s">
        <v>5604</v>
      </c>
      <c r="J1819" s="785" t="s">
        <v>627</v>
      </c>
      <c r="K1819" s="785" t="s">
        <v>5605</v>
      </c>
      <c r="L1819" s="785" t="s">
        <v>5606</v>
      </c>
      <c r="M1819" s="785"/>
      <c r="N1819" s="785"/>
      <c r="O1819" s="785"/>
      <c r="P1819" s="787">
        <v>35.384301000000001</v>
      </c>
      <c r="Q1819" s="787">
        <v>-0.10442800000000001</v>
      </c>
      <c r="R1819" s="785" t="s">
        <v>2053</v>
      </c>
      <c r="S1819" s="785" t="s">
        <v>2715</v>
      </c>
      <c r="T1819" s="785" t="s">
        <v>4310</v>
      </c>
      <c r="U1819" s="785" t="s">
        <v>3197</v>
      </c>
      <c r="V1819" s="785" t="s">
        <v>2603</v>
      </c>
      <c r="W1819" s="785" t="s">
        <v>5579</v>
      </c>
      <c r="X1819" s="785" t="s">
        <v>5579</v>
      </c>
      <c r="Y1819" s="615" t="str">
        <f t="shared" si="28"/>
        <v>Benjamin Cheruiyot</v>
      </c>
      <c r="Z1819" s="785" t="s">
        <v>5607</v>
      </c>
      <c r="AA1819" s="785" t="s">
        <v>4314</v>
      </c>
      <c r="AB1819" s="785" t="s">
        <v>2683</v>
      </c>
      <c r="AC1819" s="785" t="s">
        <v>2606</v>
      </c>
      <c r="AD1819" s="786">
        <v>43704</v>
      </c>
    </row>
    <row r="1820" spans="1:30" ht="15.75">
      <c r="A1820" s="785" t="s">
        <v>4301</v>
      </c>
      <c r="B1820" s="785" t="s">
        <v>5623</v>
      </c>
      <c r="C1820" s="785" t="s">
        <v>4303</v>
      </c>
      <c r="D1820" s="785" t="s">
        <v>2599</v>
      </c>
      <c r="E1820" s="785" t="s">
        <v>5261</v>
      </c>
      <c r="F1820" s="786">
        <v>43327</v>
      </c>
      <c r="G1820" s="785" t="s">
        <v>5603</v>
      </c>
      <c r="H1820" s="786">
        <v>43645</v>
      </c>
      <c r="I1820" s="785" t="s">
        <v>5624</v>
      </c>
      <c r="J1820" s="785" t="s">
        <v>627</v>
      </c>
      <c r="K1820" s="785" t="s">
        <v>2612</v>
      </c>
      <c r="L1820" s="785" t="s">
        <v>5625</v>
      </c>
      <c r="M1820" s="785"/>
      <c r="N1820" s="785"/>
      <c r="O1820" s="785"/>
      <c r="P1820" s="787">
        <v>35.390225999999998</v>
      </c>
      <c r="Q1820" s="787">
        <v>-0.105758</v>
      </c>
      <c r="R1820" s="785" t="s">
        <v>2053</v>
      </c>
      <c r="S1820" s="785" t="s">
        <v>2715</v>
      </c>
      <c r="T1820" s="785" t="s">
        <v>4310</v>
      </c>
      <c r="U1820" s="785" t="s">
        <v>3274</v>
      </c>
      <c r="V1820" s="785" t="s">
        <v>2603</v>
      </c>
      <c r="W1820" s="785" t="s">
        <v>5579</v>
      </c>
      <c r="X1820" s="785" t="s">
        <v>5579</v>
      </c>
      <c r="Y1820" s="615" t="str">
        <f t="shared" si="28"/>
        <v>Benjamin Cheruiyot</v>
      </c>
      <c r="Z1820" s="785" t="s">
        <v>5607</v>
      </c>
      <c r="AA1820" s="785" t="s">
        <v>4314</v>
      </c>
      <c r="AB1820" s="785" t="s">
        <v>2683</v>
      </c>
      <c r="AC1820" s="785" t="s">
        <v>2606</v>
      </c>
      <c r="AD1820" s="786">
        <v>43730</v>
      </c>
    </row>
    <row r="1821" spans="1:30" ht="15.75">
      <c r="A1821" s="785" t="s">
        <v>4301</v>
      </c>
      <c r="B1821" s="785" t="s">
        <v>18957</v>
      </c>
      <c r="C1821" s="785" t="s">
        <v>4303</v>
      </c>
      <c r="D1821" s="785" t="s">
        <v>2599</v>
      </c>
      <c r="E1821" s="785" t="s">
        <v>15803</v>
      </c>
      <c r="F1821" s="786">
        <v>43598</v>
      </c>
      <c r="G1821" s="785" t="s">
        <v>5603</v>
      </c>
      <c r="H1821" s="786">
        <v>43645</v>
      </c>
      <c r="I1821" s="785" t="s">
        <v>18958</v>
      </c>
      <c r="J1821" s="785" t="s">
        <v>629</v>
      </c>
      <c r="K1821" s="785" t="s">
        <v>2612</v>
      </c>
      <c r="L1821" s="785" t="s">
        <v>18959</v>
      </c>
      <c r="M1821" s="785"/>
      <c r="N1821" s="785"/>
      <c r="O1821" s="785"/>
      <c r="P1821" s="787">
        <v>36.903035000000003</v>
      </c>
      <c r="Q1821" s="787">
        <v>-0.85830700000000004</v>
      </c>
      <c r="R1821" s="785" t="s">
        <v>1030</v>
      </c>
      <c r="S1821" s="785" t="s">
        <v>1795</v>
      </c>
      <c r="T1821" s="785" t="s">
        <v>3432</v>
      </c>
      <c r="U1821" s="785" t="s">
        <v>3498</v>
      </c>
      <c r="V1821" s="785">
        <v>8</v>
      </c>
      <c r="W1821" s="785" t="s">
        <v>2939</v>
      </c>
      <c r="X1821" s="785" t="s">
        <v>2939</v>
      </c>
      <c r="Y1821" s="615" t="str">
        <f t="shared" si="28"/>
        <v>Nixon Kariuki Gaichuru</v>
      </c>
      <c r="Z1821" s="785" t="s">
        <v>18856</v>
      </c>
      <c r="AA1821" s="785" t="s">
        <v>4314</v>
      </c>
      <c r="AB1821" s="785" t="s">
        <v>2605</v>
      </c>
      <c r="AC1821" s="785" t="s">
        <v>2606</v>
      </c>
      <c r="AD1821" s="786">
        <v>43730</v>
      </c>
    </row>
    <row r="1822" spans="1:30" ht="15.75">
      <c r="A1822" s="785" t="s">
        <v>4301</v>
      </c>
      <c r="B1822" s="785" t="s">
        <v>26561</v>
      </c>
      <c r="C1822" s="785" t="s">
        <v>4379</v>
      </c>
      <c r="D1822" s="785" t="s">
        <v>2598</v>
      </c>
      <c r="E1822" s="785" t="s">
        <v>4581</v>
      </c>
      <c r="F1822" s="786">
        <v>43634</v>
      </c>
      <c r="G1822" s="785" t="s">
        <v>5603</v>
      </c>
      <c r="H1822" s="786">
        <v>43645</v>
      </c>
      <c r="I1822" s="785" t="s">
        <v>26562</v>
      </c>
      <c r="J1822" s="785" t="s">
        <v>629</v>
      </c>
      <c r="K1822" s="785" t="s">
        <v>26563</v>
      </c>
      <c r="L1822" s="785" t="s">
        <v>26564</v>
      </c>
      <c r="M1822" s="785"/>
      <c r="N1822" s="785"/>
      <c r="O1822" s="785"/>
      <c r="P1822" s="787">
        <v>39.493181999999997</v>
      </c>
      <c r="Q1822" s="787">
        <v>-4.2612199999999998</v>
      </c>
      <c r="R1822" s="785" t="s">
        <v>3628</v>
      </c>
      <c r="S1822" s="785" t="s">
        <v>3629</v>
      </c>
      <c r="T1822" s="785" t="s">
        <v>3629</v>
      </c>
      <c r="U1822" s="785" t="s">
        <v>15395</v>
      </c>
      <c r="V1822" s="785" t="s">
        <v>2603</v>
      </c>
      <c r="W1822" s="785" t="s">
        <v>2608</v>
      </c>
      <c r="X1822" s="785"/>
      <c r="Y1822" s="615" t="str">
        <f t="shared" si="28"/>
        <v>Biogas International Limited</v>
      </c>
      <c r="Z1822" s="785" t="s">
        <v>2599</v>
      </c>
      <c r="AA1822" s="785" t="s">
        <v>5464</v>
      </c>
      <c r="AB1822" s="785" t="s">
        <v>2609</v>
      </c>
      <c r="AC1822" s="785" t="s">
        <v>2610</v>
      </c>
      <c r="AD1822" s="786">
        <v>43655</v>
      </c>
    </row>
    <row r="1823" spans="1:30" ht="15.75">
      <c r="A1823" s="785" t="s">
        <v>4301</v>
      </c>
      <c r="B1823" s="785" t="s">
        <v>12646</v>
      </c>
      <c r="C1823" s="785" t="s">
        <v>4303</v>
      </c>
      <c r="D1823" s="785" t="s">
        <v>2599</v>
      </c>
      <c r="E1823" s="785" t="s">
        <v>4581</v>
      </c>
      <c r="F1823" s="786">
        <v>43634</v>
      </c>
      <c r="G1823" s="785" t="s">
        <v>12647</v>
      </c>
      <c r="H1823" s="786">
        <v>43644</v>
      </c>
      <c r="I1823" s="785" t="s">
        <v>12648</v>
      </c>
      <c r="J1823" s="785" t="s">
        <v>629</v>
      </c>
      <c r="K1823" s="785" t="s">
        <v>12649</v>
      </c>
      <c r="L1823" s="785" t="s">
        <v>12650</v>
      </c>
      <c r="M1823" s="785"/>
      <c r="N1823" s="785"/>
      <c r="O1823" s="785" t="s">
        <v>12651</v>
      </c>
      <c r="P1823" s="787">
        <v>36.805439</v>
      </c>
      <c r="Q1823" s="787">
        <v>-1.809196</v>
      </c>
      <c r="R1823" s="785" t="s">
        <v>1325</v>
      </c>
      <c r="S1823" s="785" t="s">
        <v>3088</v>
      </c>
      <c r="T1823" s="785" t="s">
        <v>3088</v>
      </c>
      <c r="U1823" s="785" t="s">
        <v>12652</v>
      </c>
      <c r="V1823" s="785" t="s">
        <v>6015</v>
      </c>
      <c r="W1823" s="785" t="s">
        <v>2608</v>
      </c>
      <c r="X1823" s="785" t="s">
        <v>3179</v>
      </c>
      <c r="Y1823" s="615" t="str">
        <f t="shared" si="28"/>
        <v>James Musyoka</v>
      </c>
      <c r="Z1823" s="785" t="s">
        <v>6002</v>
      </c>
      <c r="AA1823" s="785" t="s">
        <v>5464</v>
      </c>
      <c r="AB1823" s="785" t="s">
        <v>2609</v>
      </c>
      <c r="AC1823" s="785" t="s">
        <v>2610</v>
      </c>
      <c r="AD1823" s="786">
        <v>43640</v>
      </c>
    </row>
    <row r="1824" spans="1:30" ht="15.75">
      <c r="A1824" s="785" t="s">
        <v>4301</v>
      </c>
      <c r="B1824" s="785" t="s">
        <v>15802</v>
      </c>
      <c r="C1824" s="785" t="s">
        <v>4303</v>
      </c>
      <c r="D1824" s="785" t="s">
        <v>2599</v>
      </c>
      <c r="E1824" s="785" t="s">
        <v>15803</v>
      </c>
      <c r="F1824" s="786">
        <v>43598</v>
      </c>
      <c r="G1824" s="785" t="s">
        <v>12647</v>
      </c>
      <c r="H1824" s="786">
        <v>43644</v>
      </c>
      <c r="I1824" s="785" t="s">
        <v>15804</v>
      </c>
      <c r="J1824" s="785" t="s">
        <v>629</v>
      </c>
      <c r="K1824" s="785" t="s">
        <v>2612</v>
      </c>
      <c r="L1824" s="785" t="s">
        <v>15805</v>
      </c>
      <c r="M1824" s="785"/>
      <c r="N1824" s="785"/>
      <c r="O1824" s="785"/>
      <c r="P1824" s="787">
        <v>37.464167000000003</v>
      </c>
      <c r="Q1824" s="787">
        <v>-2.919683</v>
      </c>
      <c r="R1824" s="785" t="s">
        <v>1325</v>
      </c>
      <c r="S1824" s="785" t="s">
        <v>2847</v>
      </c>
      <c r="T1824" s="785" t="s">
        <v>2847</v>
      </c>
      <c r="U1824" s="785" t="s">
        <v>1011</v>
      </c>
      <c r="V1824" s="785">
        <v>10</v>
      </c>
      <c r="W1824" s="785" t="s">
        <v>3890</v>
      </c>
      <c r="X1824" s="785" t="s">
        <v>3890</v>
      </c>
      <c r="Y1824" s="615" t="str">
        <f t="shared" si="28"/>
        <v>Justus Inyasi Makipa</v>
      </c>
      <c r="Z1824" s="785" t="s">
        <v>15773</v>
      </c>
      <c r="AA1824" s="785" t="s">
        <v>4314</v>
      </c>
      <c r="AB1824" s="785" t="s">
        <v>2605</v>
      </c>
      <c r="AC1824" s="785" t="s">
        <v>2606</v>
      </c>
      <c r="AD1824" s="786">
        <v>43688</v>
      </c>
    </row>
    <row r="1825" spans="1:30" ht="15.75">
      <c r="A1825" s="785" t="s">
        <v>4301</v>
      </c>
      <c r="B1825" s="785" t="s">
        <v>24822</v>
      </c>
      <c r="C1825" s="785" t="s">
        <v>4379</v>
      </c>
      <c r="D1825" s="785" t="s">
        <v>4418</v>
      </c>
      <c r="E1825" s="785" t="s">
        <v>12647</v>
      </c>
      <c r="F1825" s="786">
        <v>43644</v>
      </c>
      <c r="G1825" s="785" t="s">
        <v>12647</v>
      </c>
      <c r="H1825" s="786">
        <v>43644</v>
      </c>
      <c r="I1825" s="785" t="s">
        <v>24823</v>
      </c>
      <c r="J1825" s="785" t="s">
        <v>629</v>
      </c>
      <c r="K1825" s="785" t="s">
        <v>24824</v>
      </c>
      <c r="L1825" s="785" t="s">
        <v>24825</v>
      </c>
      <c r="M1825" s="785"/>
      <c r="N1825" s="785"/>
      <c r="O1825" s="785" t="s">
        <v>24826</v>
      </c>
      <c r="P1825" s="787">
        <v>37.553755000000002</v>
      </c>
      <c r="Q1825" s="787">
        <v>0.13353000000000001</v>
      </c>
      <c r="R1825" s="785" t="s">
        <v>1104</v>
      </c>
      <c r="S1825" s="785" t="s">
        <v>1826</v>
      </c>
      <c r="T1825" s="785" t="s">
        <v>24827</v>
      </c>
      <c r="U1825" s="785" t="s">
        <v>24669</v>
      </c>
      <c r="V1825" s="785" t="s">
        <v>2855</v>
      </c>
      <c r="W1825" s="785" t="s">
        <v>2808</v>
      </c>
      <c r="X1825" s="785" t="s">
        <v>24781</v>
      </c>
      <c r="Y1825" s="615" t="str">
        <f t="shared" si="28"/>
        <v>Timothy Murithi</v>
      </c>
      <c r="Z1825" s="785" t="s">
        <v>19530</v>
      </c>
      <c r="AA1825" s="785" t="s">
        <v>4349</v>
      </c>
      <c r="AB1825" s="785" t="s">
        <v>2683</v>
      </c>
      <c r="AC1825" s="785" t="s">
        <v>2606</v>
      </c>
      <c r="AD1825" s="786">
        <v>43646</v>
      </c>
    </row>
    <row r="1826" spans="1:30" ht="15.75">
      <c r="A1826" s="785" t="s">
        <v>4301</v>
      </c>
      <c r="B1826" s="785" t="s">
        <v>26590</v>
      </c>
      <c r="C1826" s="785" t="s">
        <v>4303</v>
      </c>
      <c r="D1826" s="785" t="s">
        <v>2599</v>
      </c>
      <c r="E1826" s="785" t="s">
        <v>4581</v>
      </c>
      <c r="F1826" s="786">
        <v>43634</v>
      </c>
      <c r="G1826" s="785" t="s">
        <v>12647</v>
      </c>
      <c r="H1826" s="786">
        <v>43644</v>
      </c>
      <c r="I1826" s="785" t="s">
        <v>26591</v>
      </c>
      <c r="J1826" s="785" t="s">
        <v>629</v>
      </c>
      <c r="K1826" s="785" t="s">
        <v>26592</v>
      </c>
      <c r="L1826" s="785" t="s">
        <v>26593</v>
      </c>
      <c r="M1826" s="785"/>
      <c r="N1826" s="785"/>
      <c r="O1826" s="785"/>
      <c r="P1826" s="787">
        <v>39.492851999999999</v>
      </c>
      <c r="Q1826" s="787">
        <v>-4.2634299999999996</v>
      </c>
      <c r="R1826" s="785" t="s">
        <v>3628</v>
      </c>
      <c r="S1826" s="785" t="s">
        <v>3629</v>
      </c>
      <c r="T1826" s="785" t="s">
        <v>3629</v>
      </c>
      <c r="U1826" s="785" t="s">
        <v>15395</v>
      </c>
      <c r="V1826" s="785" t="s">
        <v>2603</v>
      </c>
      <c r="W1826" s="785" t="s">
        <v>2608</v>
      </c>
      <c r="X1826" s="785"/>
      <c r="Y1826" s="615" t="str">
        <f t="shared" si="28"/>
        <v>Biogas International Limited</v>
      </c>
      <c r="Z1826" s="785" t="s">
        <v>2599</v>
      </c>
      <c r="AA1826" s="785" t="s">
        <v>5464</v>
      </c>
      <c r="AB1826" s="785" t="s">
        <v>2609</v>
      </c>
      <c r="AC1826" s="785" t="s">
        <v>2610</v>
      </c>
      <c r="AD1826" s="786">
        <v>43655</v>
      </c>
    </row>
    <row r="1827" spans="1:30" ht="15.75">
      <c r="A1827" s="785" t="s">
        <v>4301</v>
      </c>
      <c r="B1827" s="785" t="s">
        <v>26598</v>
      </c>
      <c r="C1827" s="785" t="s">
        <v>4303</v>
      </c>
      <c r="D1827" s="785" t="s">
        <v>2599</v>
      </c>
      <c r="E1827" s="785" t="s">
        <v>4581</v>
      </c>
      <c r="F1827" s="786">
        <v>43634</v>
      </c>
      <c r="G1827" s="785" t="s">
        <v>12647</v>
      </c>
      <c r="H1827" s="786">
        <v>43644</v>
      </c>
      <c r="I1827" s="785" t="s">
        <v>26599</v>
      </c>
      <c r="J1827" s="785" t="s">
        <v>627</v>
      </c>
      <c r="K1827" s="785" t="s">
        <v>26600</v>
      </c>
      <c r="L1827" s="785" t="s">
        <v>26601</v>
      </c>
      <c r="M1827" s="785"/>
      <c r="N1827" s="785"/>
      <c r="O1827" s="785"/>
      <c r="P1827" s="787">
        <v>39.491199999999999</v>
      </c>
      <c r="Q1827" s="787">
        <v>-4.2606469999999996</v>
      </c>
      <c r="R1827" s="785" t="s">
        <v>3628</v>
      </c>
      <c r="S1827" s="785" t="s">
        <v>3629</v>
      </c>
      <c r="T1827" s="785" t="s">
        <v>3629</v>
      </c>
      <c r="U1827" s="785" t="s">
        <v>15395</v>
      </c>
      <c r="V1827" s="785" t="s">
        <v>2603</v>
      </c>
      <c r="W1827" s="785" t="s">
        <v>2608</v>
      </c>
      <c r="X1827" s="785"/>
      <c r="Y1827" s="615" t="str">
        <f t="shared" si="28"/>
        <v>Biogas International Limited</v>
      </c>
      <c r="Z1827" s="785" t="s">
        <v>2599</v>
      </c>
      <c r="AA1827" s="785" t="s">
        <v>5464</v>
      </c>
      <c r="AB1827" s="785" t="s">
        <v>2609</v>
      </c>
      <c r="AC1827" s="785" t="s">
        <v>2610</v>
      </c>
      <c r="AD1827" s="786">
        <v>43655</v>
      </c>
    </row>
    <row r="1828" spans="1:30" ht="15.75">
      <c r="A1828" s="785" t="s">
        <v>4301</v>
      </c>
      <c r="B1828" s="785" t="s">
        <v>13747</v>
      </c>
      <c r="C1828" s="785" t="s">
        <v>4303</v>
      </c>
      <c r="D1828" s="785" t="s">
        <v>2599</v>
      </c>
      <c r="E1828" s="785" t="s">
        <v>8420</v>
      </c>
      <c r="F1828" s="786">
        <v>43544</v>
      </c>
      <c r="G1828" s="785" t="s">
        <v>13748</v>
      </c>
      <c r="H1828" s="786">
        <v>43643</v>
      </c>
      <c r="I1828" s="785" t="s">
        <v>13749</v>
      </c>
      <c r="J1828" s="785" t="s">
        <v>629</v>
      </c>
      <c r="K1828" s="785" t="s">
        <v>13750</v>
      </c>
      <c r="L1828" s="785" t="s">
        <v>13751</v>
      </c>
      <c r="M1828" s="785" t="s">
        <v>13752</v>
      </c>
      <c r="N1828" s="785"/>
      <c r="O1828" s="785" t="s">
        <v>13753</v>
      </c>
      <c r="P1828" s="787">
        <v>34.944515000000003</v>
      </c>
      <c r="Q1828" s="787">
        <v>-0.597105</v>
      </c>
      <c r="R1828" s="785" t="s">
        <v>843</v>
      </c>
      <c r="S1828" s="785" t="s">
        <v>843</v>
      </c>
      <c r="T1828" s="785" t="s">
        <v>3644</v>
      </c>
      <c r="U1828" s="785" t="s">
        <v>13754</v>
      </c>
      <c r="V1828" s="785">
        <v>10</v>
      </c>
      <c r="W1828" s="785" t="s">
        <v>3276</v>
      </c>
      <c r="X1828" s="785" t="s">
        <v>2754</v>
      </c>
      <c r="Y1828" s="615" t="str">
        <f t="shared" si="28"/>
        <v>Joel Nyambane Moigare</v>
      </c>
      <c r="Z1828" s="785" t="s">
        <v>13448</v>
      </c>
      <c r="AA1828" s="785" t="s">
        <v>4349</v>
      </c>
      <c r="AB1828" s="785" t="s">
        <v>2605</v>
      </c>
      <c r="AC1828" s="785" t="s">
        <v>2606</v>
      </c>
      <c r="AD1828" s="786">
        <v>43643</v>
      </c>
    </row>
    <row r="1829" spans="1:30" ht="15.75">
      <c r="A1829" s="785" t="s">
        <v>4301</v>
      </c>
      <c r="B1829" s="785" t="s">
        <v>22477</v>
      </c>
      <c r="C1829" s="785" t="s">
        <v>4303</v>
      </c>
      <c r="D1829" s="785" t="s">
        <v>2599</v>
      </c>
      <c r="E1829" s="785" t="s">
        <v>4751</v>
      </c>
      <c r="F1829" s="786">
        <v>43586</v>
      </c>
      <c r="G1829" s="785" t="s">
        <v>13748</v>
      </c>
      <c r="H1829" s="786">
        <v>43643</v>
      </c>
      <c r="I1829" s="785" t="s">
        <v>22478</v>
      </c>
      <c r="J1829" s="785" t="s">
        <v>629</v>
      </c>
      <c r="K1829" s="785" t="s">
        <v>2612</v>
      </c>
      <c r="L1829" s="785" t="s">
        <v>22479</v>
      </c>
      <c r="M1829" s="785"/>
      <c r="N1829" s="785"/>
      <c r="O1829" s="785"/>
      <c r="P1829" s="787">
        <v>37.524841000000002</v>
      </c>
      <c r="Q1829" s="787">
        <v>-0.40612500000000001</v>
      </c>
      <c r="R1829" s="785" t="s">
        <v>1089</v>
      </c>
      <c r="S1829" s="785" t="s">
        <v>2731</v>
      </c>
      <c r="T1829" s="785" t="s">
        <v>7454</v>
      </c>
      <c r="U1829" s="785" t="s">
        <v>3356</v>
      </c>
      <c r="V1829" s="785" t="s">
        <v>3070</v>
      </c>
      <c r="W1829" s="785" t="s">
        <v>16042</v>
      </c>
      <c r="X1829" s="785" t="s">
        <v>3806</v>
      </c>
      <c r="Y1829" s="615" t="str">
        <f t="shared" si="28"/>
        <v>Samuel Mbugua</v>
      </c>
      <c r="Z1829" s="785" t="s">
        <v>16063</v>
      </c>
      <c r="AA1829" s="785" t="s">
        <v>4314</v>
      </c>
      <c r="AB1829" s="785" t="s">
        <v>2876</v>
      </c>
      <c r="AC1829" s="785" t="s">
        <v>2606</v>
      </c>
      <c r="AD1829" s="786">
        <v>43643</v>
      </c>
    </row>
    <row r="1830" spans="1:30" ht="15.75">
      <c r="A1830" s="785" t="s">
        <v>4301</v>
      </c>
      <c r="B1830" s="785" t="s">
        <v>22854</v>
      </c>
      <c r="C1830" s="785" t="s">
        <v>4303</v>
      </c>
      <c r="D1830" s="785" t="s">
        <v>2599</v>
      </c>
      <c r="E1830" s="785" t="s">
        <v>4580</v>
      </c>
      <c r="F1830" s="786">
        <v>43573</v>
      </c>
      <c r="G1830" s="785" t="s">
        <v>13748</v>
      </c>
      <c r="H1830" s="786">
        <v>43643</v>
      </c>
      <c r="I1830" s="785" t="s">
        <v>22855</v>
      </c>
      <c r="J1830" s="785" t="s">
        <v>629</v>
      </c>
      <c r="K1830" s="785" t="s">
        <v>22856</v>
      </c>
      <c r="L1830" s="785" t="s">
        <v>22857</v>
      </c>
      <c r="M1830" s="785"/>
      <c r="N1830" s="785"/>
      <c r="O1830" s="785"/>
      <c r="P1830" s="787">
        <v>36.89958</v>
      </c>
      <c r="Q1830" s="787">
        <v>-0.57960699999999998</v>
      </c>
      <c r="R1830" s="785" t="s">
        <v>1056</v>
      </c>
      <c r="S1830" s="785" t="s">
        <v>1685</v>
      </c>
      <c r="T1830" s="785" t="s">
        <v>1685</v>
      </c>
      <c r="U1830" s="785" t="s">
        <v>3141</v>
      </c>
      <c r="V1830" s="785" t="s">
        <v>3004</v>
      </c>
      <c r="W1830" s="785" t="s">
        <v>3042</v>
      </c>
      <c r="X1830" s="785" t="s">
        <v>2642</v>
      </c>
      <c r="Y1830" s="615" t="str">
        <f t="shared" si="28"/>
        <v>Samuel Mwangi Juma</v>
      </c>
      <c r="Z1830" s="785" t="s">
        <v>22751</v>
      </c>
      <c r="AA1830" s="785" t="s">
        <v>4349</v>
      </c>
      <c r="AB1830" s="785" t="s">
        <v>2683</v>
      </c>
      <c r="AC1830" s="785" t="s">
        <v>2606</v>
      </c>
      <c r="AD1830" s="786">
        <v>43704</v>
      </c>
    </row>
    <row r="1831" spans="1:30" ht="15.75">
      <c r="A1831" s="785" t="s">
        <v>4301</v>
      </c>
      <c r="B1831" s="785" t="s">
        <v>23167</v>
      </c>
      <c r="C1831" s="785" t="s">
        <v>4303</v>
      </c>
      <c r="D1831" s="785" t="s">
        <v>2599</v>
      </c>
      <c r="E1831" s="785" t="s">
        <v>8350</v>
      </c>
      <c r="F1831" s="786">
        <v>43615</v>
      </c>
      <c r="G1831" s="785" t="s">
        <v>13748</v>
      </c>
      <c r="H1831" s="786">
        <v>43643</v>
      </c>
      <c r="I1831" s="785" t="s">
        <v>23168</v>
      </c>
      <c r="J1831" s="785" t="s">
        <v>629</v>
      </c>
      <c r="K1831" s="785" t="s">
        <v>23169</v>
      </c>
      <c r="L1831" s="785" t="s">
        <v>23170</v>
      </c>
      <c r="M1831" s="785"/>
      <c r="N1831" s="785"/>
      <c r="O1831" s="785"/>
      <c r="P1831" s="787">
        <v>36.259808</v>
      </c>
      <c r="Q1831" s="787">
        <v>-0.25872299999999998</v>
      </c>
      <c r="R1831" s="785" t="s">
        <v>695</v>
      </c>
      <c r="S1831" s="785" t="s">
        <v>2769</v>
      </c>
      <c r="T1831" s="785" t="s">
        <v>23171</v>
      </c>
      <c r="U1831" s="785" t="s">
        <v>23171</v>
      </c>
      <c r="V1831" s="785" t="s">
        <v>2673</v>
      </c>
      <c r="W1831" s="785" t="s">
        <v>23165</v>
      </c>
      <c r="X1831" s="785" t="s">
        <v>23165</v>
      </c>
      <c r="Y1831" s="615" t="str">
        <f t="shared" si="28"/>
        <v>Simon Kabucho</v>
      </c>
      <c r="Z1831" s="785" t="s">
        <v>23172</v>
      </c>
      <c r="AA1831" s="785" t="s">
        <v>4314</v>
      </c>
      <c r="AB1831" s="785" t="s">
        <v>2683</v>
      </c>
      <c r="AC1831" s="785" t="s">
        <v>2606</v>
      </c>
      <c r="AD1831" s="786">
        <v>43706</v>
      </c>
    </row>
    <row r="1832" spans="1:30" ht="15.75">
      <c r="A1832" s="785" t="s">
        <v>4301</v>
      </c>
      <c r="B1832" s="785" t="s">
        <v>23819</v>
      </c>
      <c r="C1832" s="785" t="s">
        <v>4303</v>
      </c>
      <c r="D1832" s="785" t="s">
        <v>2599</v>
      </c>
      <c r="E1832" s="785" t="s">
        <v>15803</v>
      </c>
      <c r="F1832" s="786">
        <v>43598</v>
      </c>
      <c r="G1832" s="785" t="s">
        <v>13748</v>
      </c>
      <c r="H1832" s="786">
        <v>43643</v>
      </c>
      <c r="I1832" s="785" t="s">
        <v>23820</v>
      </c>
      <c r="J1832" s="785" t="s">
        <v>629</v>
      </c>
      <c r="K1832" s="785" t="s">
        <v>23821</v>
      </c>
      <c r="L1832" s="785" t="s">
        <v>23822</v>
      </c>
      <c r="M1832" s="785"/>
      <c r="N1832" s="785"/>
      <c r="O1832" s="785"/>
      <c r="P1832" s="787">
        <v>37.500002000000002</v>
      </c>
      <c r="Q1832" s="787">
        <v>-0.364147</v>
      </c>
      <c r="R1832" s="785" t="s">
        <v>1089</v>
      </c>
      <c r="S1832" s="785" t="s">
        <v>2731</v>
      </c>
      <c r="T1832" s="785" t="s">
        <v>2731</v>
      </c>
      <c r="U1832" s="785" t="s">
        <v>11564</v>
      </c>
      <c r="V1832" s="785" t="s">
        <v>2603</v>
      </c>
      <c r="W1832" s="785" t="s">
        <v>8491</v>
      </c>
      <c r="X1832" s="785" t="s">
        <v>23681</v>
      </c>
      <c r="Y1832" s="615" t="str">
        <f t="shared" si="28"/>
        <v>Simon Musali</v>
      </c>
      <c r="Z1832" s="785" t="s">
        <v>23154</v>
      </c>
      <c r="AA1832" s="785" t="s">
        <v>5464</v>
      </c>
      <c r="AB1832" s="785" t="s">
        <v>5504</v>
      </c>
      <c r="AC1832" s="785" t="s">
        <v>2617</v>
      </c>
      <c r="AD1832" s="786">
        <v>43643</v>
      </c>
    </row>
    <row r="1833" spans="1:30" ht="15.75">
      <c r="A1833" s="785" t="s">
        <v>4301</v>
      </c>
      <c r="B1833" s="785" t="s">
        <v>20818</v>
      </c>
      <c r="C1833" s="785" t="s">
        <v>4303</v>
      </c>
      <c r="D1833" s="785" t="s">
        <v>2599</v>
      </c>
      <c r="E1833" s="785" t="s">
        <v>4581</v>
      </c>
      <c r="F1833" s="786">
        <v>43634</v>
      </c>
      <c r="G1833" s="785" t="s">
        <v>20819</v>
      </c>
      <c r="H1833" s="786">
        <v>43642</v>
      </c>
      <c r="I1833" s="785" t="s">
        <v>20820</v>
      </c>
      <c r="J1833" s="785" t="s">
        <v>627</v>
      </c>
      <c r="K1833" s="785" t="s">
        <v>20821</v>
      </c>
      <c r="L1833" s="785" t="s">
        <v>20822</v>
      </c>
      <c r="M1833" s="785"/>
      <c r="N1833" s="785"/>
      <c r="O1833" s="785"/>
      <c r="P1833" s="787">
        <v>39.491672999999999</v>
      </c>
      <c r="Q1833" s="787">
        <v>-4.2610099999999997</v>
      </c>
      <c r="R1833" s="785" t="s">
        <v>3628</v>
      </c>
      <c r="S1833" s="785" t="s">
        <v>3629</v>
      </c>
      <c r="T1833" s="785" t="s">
        <v>3629</v>
      </c>
      <c r="U1833" s="785" t="s">
        <v>15395</v>
      </c>
      <c r="V1833" s="785" t="s">
        <v>2603</v>
      </c>
      <c r="W1833" s="785" t="s">
        <v>2608</v>
      </c>
      <c r="X1833" s="785" t="s">
        <v>2664</v>
      </c>
      <c r="Y1833" s="615" t="str">
        <f t="shared" si="28"/>
        <v>Robert</v>
      </c>
      <c r="Z1833" s="785" t="s">
        <v>10380</v>
      </c>
      <c r="AA1833" s="785" t="s">
        <v>5464</v>
      </c>
      <c r="AB1833" s="785" t="s">
        <v>2609</v>
      </c>
      <c r="AC1833" s="785" t="s">
        <v>2610</v>
      </c>
      <c r="AD1833" s="786">
        <v>43655</v>
      </c>
    </row>
    <row r="1834" spans="1:30" ht="15.75">
      <c r="A1834" s="785" t="s">
        <v>4301</v>
      </c>
      <c r="B1834" s="785" t="s">
        <v>30748</v>
      </c>
      <c r="C1834" s="785" t="s">
        <v>4322</v>
      </c>
      <c r="D1834" s="785" t="s">
        <v>2618</v>
      </c>
      <c r="E1834" s="785" t="s">
        <v>5837</v>
      </c>
      <c r="F1834" s="786">
        <v>43603</v>
      </c>
      <c r="G1834" s="785" t="s">
        <v>20819</v>
      </c>
      <c r="H1834" s="786">
        <v>43642</v>
      </c>
      <c r="I1834" s="785" t="s">
        <v>30749</v>
      </c>
      <c r="J1834" s="785" t="s">
        <v>629</v>
      </c>
      <c r="K1834" s="785" t="s">
        <v>30750</v>
      </c>
      <c r="L1834" s="785" t="s">
        <v>30751</v>
      </c>
      <c r="M1834" s="785"/>
      <c r="N1834" s="785"/>
      <c r="O1834" s="785"/>
      <c r="P1834" s="787">
        <v>39.490648</v>
      </c>
      <c r="Q1834" s="787">
        <v>-4.2535780000000001</v>
      </c>
      <c r="R1834" s="785" t="s">
        <v>3628</v>
      </c>
      <c r="S1834" s="785" t="s">
        <v>3629</v>
      </c>
      <c r="T1834" s="785" t="s">
        <v>3629</v>
      </c>
      <c r="U1834" s="785" t="s">
        <v>15395</v>
      </c>
      <c r="V1834" s="785">
        <v>9</v>
      </c>
      <c r="W1834" s="785" t="s">
        <v>2608</v>
      </c>
      <c r="X1834" s="785"/>
      <c r="Y1834" s="615" t="str">
        <f t="shared" si="28"/>
        <v>Biogas International Limited</v>
      </c>
      <c r="Z1834" s="785" t="s">
        <v>2599</v>
      </c>
      <c r="AA1834" s="785" t="s">
        <v>5464</v>
      </c>
      <c r="AB1834" s="785" t="s">
        <v>2609</v>
      </c>
      <c r="AC1834" s="785" t="s">
        <v>2610</v>
      </c>
      <c r="AD1834" s="786">
        <v>43655</v>
      </c>
    </row>
    <row r="1835" spans="1:30" ht="15.75">
      <c r="A1835" s="785" t="s">
        <v>4301</v>
      </c>
      <c r="B1835" s="785" t="s">
        <v>31908</v>
      </c>
      <c r="C1835" s="785" t="s">
        <v>4303</v>
      </c>
      <c r="D1835" s="785" t="s">
        <v>2599</v>
      </c>
      <c r="E1835" s="785" t="s">
        <v>8350</v>
      </c>
      <c r="F1835" s="786">
        <v>43615</v>
      </c>
      <c r="G1835" s="785" t="s">
        <v>20819</v>
      </c>
      <c r="H1835" s="786">
        <v>43642</v>
      </c>
      <c r="I1835" s="785" t="s">
        <v>31909</v>
      </c>
      <c r="J1835" s="785" t="s">
        <v>627</v>
      </c>
      <c r="K1835" s="785" t="s">
        <v>2612</v>
      </c>
      <c r="L1835" s="785" t="s">
        <v>31910</v>
      </c>
      <c r="M1835" s="785"/>
      <c r="N1835" s="785"/>
      <c r="O1835" s="785"/>
      <c r="P1835" s="787">
        <v>36.807482999999998</v>
      </c>
      <c r="Q1835" s="787">
        <v>-1.1366350000000001</v>
      </c>
      <c r="R1835" s="785" t="s">
        <v>821</v>
      </c>
      <c r="S1835" s="785" t="s">
        <v>821</v>
      </c>
      <c r="T1835" s="785" t="s">
        <v>3844</v>
      </c>
      <c r="U1835" s="785" t="s">
        <v>9299</v>
      </c>
      <c r="V1835" s="785" t="s">
        <v>3004</v>
      </c>
      <c r="W1835" s="785" t="s">
        <v>2805</v>
      </c>
      <c r="X1835" s="785"/>
      <c r="Y1835" s="615" t="str">
        <f t="shared" si="28"/>
        <v>Felikam Biogas Services</v>
      </c>
      <c r="Z1835" s="785" t="s">
        <v>2599</v>
      </c>
      <c r="AA1835" s="785" t="s">
        <v>4349</v>
      </c>
      <c r="AB1835" s="785" t="s">
        <v>2605</v>
      </c>
      <c r="AC1835" s="785" t="s">
        <v>2606</v>
      </c>
      <c r="AD1835" s="786">
        <v>43650</v>
      </c>
    </row>
    <row r="1836" spans="1:30" ht="15.75">
      <c r="A1836" s="785" t="s">
        <v>4301</v>
      </c>
      <c r="B1836" s="785" t="s">
        <v>32839</v>
      </c>
      <c r="C1836" s="785" t="s">
        <v>4303</v>
      </c>
      <c r="D1836" s="785" t="s">
        <v>2599</v>
      </c>
      <c r="E1836" s="785" t="s">
        <v>4751</v>
      </c>
      <c r="F1836" s="786">
        <v>43586</v>
      </c>
      <c r="G1836" s="785" t="s">
        <v>20819</v>
      </c>
      <c r="H1836" s="786">
        <v>43642</v>
      </c>
      <c r="I1836" s="785" t="s">
        <v>32840</v>
      </c>
      <c r="J1836" s="785" t="s">
        <v>629</v>
      </c>
      <c r="K1836" s="785" t="s">
        <v>32841</v>
      </c>
      <c r="L1836" s="785" t="s">
        <v>32842</v>
      </c>
      <c r="M1836" s="785"/>
      <c r="N1836" s="785"/>
      <c r="O1836" s="785"/>
      <c r="P1836" s="787">
        <v>35.767406000000001</v>
      </c>
      <c r="Q1836" s="787">
        <v>-1.094714</v>
      </c>
      <c r="R1836" s="785" t="s">
        <v>2813</v>
      </c>
      <c r="S1836" s="785" t="s">
        <v>16308</v>
      </c>
      <c r="T1836" s="785" t="s">
        <v>32843</v>
      </c>
      <c r="U1836" s="785" t="s">
        <v>32844</v>
      </c>
      <c r="V1836" s="785" t="s">
        <v>3070</v>
      </c>
      <c r="W1836" s="785" t="s">
        <v>3314</v>
      </c>
      <c r="X1836" s="785"/>
      <c r="Y1836" s="615" t="str">
        <f t="shared" si="28"/>
        <v>Philip Kiget</v>
      </c>
      <c r="Z1836" s="785" t="s">
        <v>2599</v>
      </c>
      <c r="AA1836" s="785" t="s">
        <v>4314</v>
      </c>
      <c r="AB1836" s="785" t="s">
        <v>2683</v>
      </c>
      <c r="AC1836" s="785" t="s">
        <v>2606</v>
      </c>
      <c r="AD1836" s="786">
        <v>43653</v>
      </c>
    </row>
    <row r="1837" spans="1:30" ht="15.75">
      <c r="A1837" s="785" t="s">
        <v>4301</v>
      </c>
      <c r="B1837" s="785" t="s">
        <v>10861</v>
      </c>
      <c r="C1837" s="785" t="s">
        <v>4303</v>
      </c>
      <c r="D1837" s="785" t="s">
        <v>2599</v>
      </c>
      <c r="E1837" s="785" t="s">
        <v>5543</v>
      </c>
      <c r="F1837" s="786">
        <v>43621</v>
      </c>
      <c r="G1837" s="785" t="s">
        <v>10862</v>
      </c>
      <c r="H1837" s="786">
        <v>43641</v>
      </c>
      <c r="I1837" s="785" t="s">
        <v>10863</v>
      </c>
      <c r="J1837" s="785" t="s">
        <v>627</v>
      </c>
      <c r="K1837" s="785" t="s">
        <v>10864</v>
      </c>
      <c r="L1837" s="785" t="s">
        <v>10865</v>
      </c>
      <c r="M1837" s="785"/>
      <c r="N1837" s="785"/>
      <c r="O1837" s="785" t="s">
        <v>10866</v>
      </c>
      <c r="P1837" s="787">
        <v>37.598793000000001</v>
      </c>
      <c r="Q1837" s="787">
        <v>-0.221943</v>
      </c>
      <c r="R1837" s="785" t="s">
        <v>1266</v>
      </c>
      <c r="S1837" s="785" t="s">
        <v>1267</v>
      </c>
      <c r="T1837" s="785" t="s">
        <v>2636</v>
      </c>
      <c r="U1837" s="785" t="s">
        <v>10867</v>
      </c>
      <c r="V1837" s="785" t="s">
        <v>2855</v>
      </c>
      <c r="W1837" s="785" t="s">
        <v>7672</v>
      </c>
      <c r="X1837" s="785" t="s">
        <v>10814</v>
      </c>
      <c r="Y1837" s="615" t="str">
        <f t="shared" si="28"/>
        <v>Gilbert  Mugendi</v>
      </c>
      <c r="Z1837" s="785" t="s">
        <v>10823</v>
      </c>
      <c r="AA1837" s="785" t="s">
        <v>4314</v>
      </c>
      <c r="AB1837" s="785" t="s">
        <v>2605</v>
      </c>
      <c r="AC1837" s="785" t="s">
        <v>2606</v>
      </c>
      <c r="AD1837" s="786">
        <v>43661</v>
      </c>
    </row>
    <row r="1838" spans="1:30" ht="15.75">
      <c r="A1838" s="785" t="s">
        <v>4301</v>
      </c>
      <c r="B1838" s="785" t="s">
        <v>11709</v>
      </c>
      <c r="C1838" s="785" t="s">
        <v>4303</v>
      </c>
      <c r="D1838" s="785" t="s">
        <v>2599</v>
      </c>
      <c r="E1838" s="785" t="s">
        <v>8832</v>
      </c>
      <c r="F1838" s="786">
        <v>43583</v>
      </c>
      <c r="G1838" s="785" t="s">
        <v>10862</v>
      </c>
      <c r="H1838" s="786">
        <v>43641</v>
      </c>
      <c r="I1838" s="785" t="s">
        <v>11710</v>
      </c>
      <c r="J1838" s="785" t="s">
        <v>627</v>
      </c>
      <c r="K1838" s="785" t="s">
        <v>2612</v>
      </c>
      <c r="L1838" s="785" t="s">
        <v>11711</v>
      </c>
      <c r="M1838" s="785"/>
      <c r="N1838" s="785"/>
      <c r="O1838" s="785"/>
      <c r="P1838" s="787">
        <v>37.463838000000003</v>
      </c>
      <c r="Q1838" s="787">
        <v>-2.9095620000000002</v>
      </c>
      <c r="R1838" s="785" t="s">
        <v>1325</v>
      </c>
      <c r="S1838" s="785" t="s">
        <v>2847</v>
      </c>
      <c r="T1838" s="785" t="s">
        <v>11712</v>
      </c>
      <c r="U1838" s="785" t="s">
        <v>11713</v>
      </c>
      <c r="V1838" s="785">
        <v>8</v>
      </c>
      <c r="W1838" s="785" t="s">
        <v>11702</v>
      </c>
      <c r="X1838" s="785" t="s">
        <v>11702</v>
      </c>
      <c r="Y1838" s="615" t="str">
        <f t="shared" si="28"/>
        <v>Isaiya Moran</v>
      </c>
      <c r="Z1838" s="785" t="s">
        <v>11703</v>
      </c>
      <c r="AA1838" s="785" t="s">
        <v>4314</v>
      </c>
      <c r="AB1838" s="785" t="s">
        <v>2605</v>
      </c>
      <c r="AC1838" s="785" t="s">
        <v>2606</v>
      </c>
      <c r="AD1838" s="786">
        <v>43721</v>
      </c>
    </row>
    <row r="1839" spans="1:30" ht="15.75">
      <c r="A1839" s="785" t="s">
        <v>4301</v>
      </c>
      <c r="B1839" s="785" t="s">
        <v>11814</v>
      </c>
      <c r="C1839" s="785" t="s">
        <v>4303</v>
      </c>
      <c r="D1839" s="785" t="s">
        <v>2599</v>
      </c>
      <c r="E1839" s="785" t="s">
        <v>6941</v>
      </c>
      <c r="F1839" s="786">
        <v>43591</v>
      </c>
      <c r="G1839" s="785" t="s">
        <v>10862</v>
      </c>
      <c r="H1839" s="786">
        <v>43641</v>
      </c>
      <c r="I1839" s="785" t="s">
        <v>11815</v>
      </c>
      <c r="J1839" s="785" t="s">
        <v>629</v>
      </c>
      <c r="K1839" s="785" t="s">
        <v>2612</v>
      </c>
      <c r="L1839" s="785" t="s">
        <v>11816</v>
      </c>
      <c r="M1839" s="785"/>
      <c r="N1839" s="785"/>
      <c r="O1839" s="785"/>
      <c r="P1839" s="787">
        <v>37.288029000000002</v>
      </c>
      <c r="Q1839" s="787">
        <v>-0.59215700000000004</v>
      </c>
      <c r="R1839" s="785" t="s">
        <v>1961</v>
      </c>
      <c r="S1839" s="785" t="s">
        <v>1962</v>
      </c>
      <c r="T1839" s="785" t="s">
        <v>11817</v>
      </c>
      <c r="U1839" s="785" t="s">
        <v>11818</v>
      </c>
      <c r="V1839" s="785" t="s">
        <v>3004</v>
      </c>
      <c r="W1839" s="785" t="s">
        <v>2802</v>
      </c>
      <c r="X1839" s="785" t="s">
        <v>2802</v>
      </c>
      <c r="Y1839" s="615" t="str">
        <f t="shared" si="28"/>
        <v>Jackson Maina</v>
      </c>
      <c r="Z1839" s="785" t="s">
        <v>11754</v>
      </c>
      <c r="AA1839" s="785" t="s">
        <v>4314</v>
      </c>
      <c r="AB1839" s="785" t="s">
        <v>2605</v>
      </c>
      <c r="AC1839" s="785" t="s">
        <v>2606</v>
      </c>
      <c r="AD1839" s="786">
        <v>43644</v>
      </c>
    </row>
    <row r="1840" spans="1:30" ht="15.75">
      <c r="A1840" s="785" t="s">
        <v>4301</v>
      </c>
      <c r="B1840" s="785" t="s">
        <v>20814</v>
      </c>
      <c r="C1840" s="785" t="s">
        <v>4303</v>
      </c>
      <c r="D1840" s="785" t="s">
        <v>2599</v>
      </c>
      <c r="E1840" s="785" t="s">
        <v>15390</v>
      </c>
      <c r="F1840" s="786">
        <v>43633</v>
      </c>
      <c r="G1840" s="785" t="s">
        <v>10862</v>
      </c>
      <c r="H1840" s="786">
        <v>43641</v>
      </c>
      <c r="I1840" s="785" t="s">
        <v>20815</v>
      </c>
      <c r="J1840" s="785" t="s">
        <v>629</v>
      </c>
      <c r="K1840" s="785" t="s">
        <v>20816</v>
      </c>
      <c r="L1840" s="785" t="s">
        <v>20817</v>
      </c>
      <c r="M1840" s="785"/>
      <c r="N1840" s="785"/>
      <c r="O1840" s="785"/>
      <c r="P1840" s="787">
        <v>39.492555000000003</v>
      </c>
      <c r="Q1840" s="787">
        <v>-4.2624050000000002</v>
      </c>
      <c r="R1840" s="785" t="s">
        <v>3628</v>
      </c>
      <c r="S1840" s="785" t="s">
        <v>3629</v>
      </c>
      <c r="T1840" s="785" t="s">
        <v>3629</v>
      </c>
      <c r="U1840" s="785" t="s">
        <v>15395</v>
      </c>
      <c r="V1840" s="785" t="s">
        <v>2603</v>
      </c>
      <c r="W1840" s="785" t="s">
        <v>2608</v>
      </c>
      <c r="X1840" s="785" t="s">
        <v>2664</v>
      </c>
      <c r="Y1840" s="615" t="str">
        <f t="shared" si="28"/>
        <v>Robert</v>
      </c>
      <c r="Z1840" s="785" t="s">
        <v>10380</v>
      </c>
      <c r="AA1840" s="785" t="s">
        <v>5464</v>
      </c>
      <c r="AB1840" s="785" t="s">
        <v>2609</v>
      </c>
      <c r="AC1840" s="785" t="s">
        <v>2610</v>
      </c>
      <c r="AD1840" s="786">
        <v>43655</v>
      </c>
    </row>
    <row r="1841" spans="1:30" ht="15.75">
      <c r="A1841" s="785" t="s">
        <v>4301</v>
      </c>
      <c r="B1841" s="785" t="s">
        <v>5081</v>
      </c>
      <c r="C1841" s="785" t="s">
        <v>4303</v>
      </c>
      <c r="D1841" s="785" t="s">
        <v>2599</v>
      </c>
      <c r="E1841" s="785" t="s">
        <v>5082</v>
      </c>
      <c r="F1841" s="786">
        <v>43609</v>
      </c>
      <c r="G1841" s="785" t="s">
        <v>5083</v>
      </c>
      <c r="H1841" s="786">
        <v>43640</v>
      </c>
      <c r="I1841" s="785" t="s">
        <v>5084</v>
      </c>
      <c r="J1841" s="785" t="s">
        <v>629</v>
      </c>
      <c r="K1841" s="785" t="s">
        <v>2612</v>
      </c>
      <c r="L1841" s="785" t="s">
        <v>5085</v>
      </c>
      <c r="M1841" s="785"/>
      <c r="N1841" s="785"/>
      <c r="O1841" s="785"/>
      <c r="P1841" s="787">
        <v>37.194754000000003</v>
      </c>
      <c r="Q1841" s="787">
        <v>-0.51796299999999995</v>
      </c>
      <c r="R1841" s="785" t="s">
        <v>1961</v>
      </c>
      <c r="S1841" s="785" t="s">
        <v>2864</v>
      </c>
      <c r="T1841" s="785" t="s">
        <v>5086</v>
      </c>
      <c r="U1841" s="785" t="s">
        <v>3427</v>
      </c>
      <c r="V1841" s="785" t="s">
        <v>3004</v>
      </c>
      <c r="W1841" s="785" t="s">
        <v>2693</v>
      </c>
      <c r="X1841" s="785" t="s">
        <v>2786</v>
      </c>
      <c r="Y1841" s="615" t="str">
        <f t="shared" si="28"/>
        <v>Andcol  Enterprises</v>
      </c>
      <c r="Z1841" s="785" t="s">
        <v>2599</v>
      </c>
      <c r="AA1841" s="785" t="s">
        <v>4349</v>
      </c>
      <c r="AB1841" s="785" t="s">
        <v>2605</v>
      </c>
      <c r="AC1841" s="785" t="s">
        <v>2606</v>
      </c>
      <c r="AD1841" s="786">
        <v>43641</v>
      </c>
    </row>
    <row r="1842" spans="1:30" ht="15.75">
      <c r="A1842" s="785" t="s">
        <v>4301</v>
      </c>
      <c r="B1842" s="785" t="s">
        <v>14606</v>
      </c>
      <c r="C1842" s="785" t="s">
        <v>4303</v>
      </c>
      <c r="D1842" s="785" t="s">
        <v>2599</v>
      </c>
      <c r="E1842" s="785" t="s">
        <v>5530</v>
      </c>
      <c r="F1842" s="786">
        <v>43631</v>
      </c>
      <c r="G1842" s="785" t="s">
        <v>5083</v>
      </c>
      <c r="H1842" s="786">
        <v>43640</v>
      </c>
      <c r="I1842" s="785" t="s">
        <v>14607</v>
      </c>
      <c r="J1842" s="785" t="s">
        <v>629</v>
      </c>
      <c r="K1842" s="785" t="s">
        <v>14608</v>
      </c>
      <c r="L1842" s="785" t="s">
        <v>14609</v>
      </c>
      <c r="M1842" s="785"/>
      <c r="N1842" s="785"/>
      <c r="O1842" s="785" t="s">
        <v>14610</v>
      </c>
      <c r="P1842" s="787">
        <v>37.110078000000001</v>
      </c>
      <c r="Q1842" s="787">
        <v>-1.292028</v>
      </c>
      <c r="R1842" s="785" t="s">
        <v>1729</v>
      </c>
      <c r="S1842" s="785" t="s">
        <v>2878</v>
      </c>
      <c r="T1842" s="785" t="s">
        <v>14611</v>
      </c>
      <c r="U1842" s="785" t="s">
        <v>4020</v>
      </c>
      <c r="V1842" s="785" t="s">
        <v>3070</v>
      </c>
      <c r="W1842" s="785" t="s">
        <v>4026</v>
      </c>
      <c r="X1842" s="785" t="s">
        <v>4026</v>
      </c>
      <c r="Y1842" s="615" t="str">
        <f t="shared" si="28"/>
        <v>Joram Gathogo Mutahi</v>
      </c>
      <c r="Z1842" s="785" t="s">
        <v>14455</v>
      </c>
      <c r="AA1842" s="785" t="s">
        <v>4314</v>
      </c>
      <c r="AB1842" s="785" t="s">
        <v>2605</v>
      </c>
      <c r="AC1842" s="785" t="s">
        <v>2606</v>
      </c>
      <c r="AD1842" s="786">
        <v>43640</v>
      </c>
    </row>
    <row r="1843" spans="1:30" ht="15.75">
      <c r="A1843" s="785" t="s">
        <v>4301</v>
      </c>
      <c r="B1843" s="785" t="s">
        <v>5638</v>
      </c>
      <c r="C1843" s="785" t="s">
        <v>4303</v>
      </c>
      <c r="D1843" s="785" t="s">
        <v>2599</v>
      </c>
      <c r="E1843" s="785" t="s">
        <v>4673</v>
      </c>
      <c r="F1843" s="786">
        <v>43589</v>
      </c>
      <c r="G1843" s="785" t="s">
        <v>5639</v>
      </c>
      <c r="H1843" s="786">
        <v>43638</v>
      </c>
      <c r="I1843" s="785" t="s">
        <v>5640</v>
      </c>
      <c r="J1843" s="785" t="s">
        <v>627</v>
      </c>
      <c r="K1843" s="785" t="s">
        <v>5641</v>
      </c>
      <c r="L1843" s="785" t="s">
        <v>5642</v>
      </c>
      <c r="M1843" s="785"/>
      <c r="N1843" s="785"/>
      <c r="O1843" s="785" t="s">
        <v>5643</v>
      </c>
      <c r="P1843" s="787">
        <v>35.270367</v>
      </c>
      <c r="Q1843" s="787">
        <v>-0.34583700000000001</v>
      </c>
      <c r="R1843" s="785" t="s">
        <v>2053</v>
      </c>
      <c r="S1843" s="785" t="s">
        <v>2054</v>
      </c>
      <c r="T1843" s="785" t="s">
        <v>3475</v>
      </c>
      <c r="U1843" s="785" t="s">
        <v>5644</v>
      </c>
      <c r="V1843" s="785" t="s">
        <v>2673</v>
      </c>
      <c r="W1843" s="785" t="s">
        <v>2844</v>
      </c>
      <c r="X1843" s="785" t="s">
        <v>2844</v>
      </c>
      <c r="Y1843" s="615" t="str">
        <f t="shared" si="28"/>
        <v>Benjamin Kirui</v>
      </c>
      <c r="Z1843" s="785" t="s">
        <v>5645</v>
      </c>
      <c r="AA1843" s="785" t="s">
        <v>4314</v>
      </c>
      <c r="AB1843" s="785" t="s">
        <v>2683</v>
      </c>
      <c r="AC1843" s="785" t="s">
        <v>2606</v>
      </c>
      <c r="AD1843" s="786">
        <v>43653</v>
      </c>
    </row>
    <row r="1844" spans="1:30" ht="15.75">
      <c r="A1844" s="785" t="s">
        <v>4301</v>
      </c>
      <c r="B1844" s="785" t="s">
        <v>9180</v>
      </c>
      <c r="C1844" s="785" t="s">
        <v>4303</v>
      </c>
      <c r="D1844" s="785" t="s">
        <v>2599</v>
      </c>
      <c r="E1844" s="785" t="s">
        <v>9181</v>
      </c>
      <c r="F1844" s="786">
        <v>43616</v>
      </c>
      <c r="G1844" s="785" t="s">
        <v>5639</v>
      </c>
      <c r="H1844" s="786">
        <v>43638</v>
      </c>
      <c r="I1844" s="785" t="s">
        <v>9182</v>
      </c>
      <c r="J1844" s="785" t="s">
        <v>629</v>
      </c>
      <c r="K1844" s="785" t="s">
        <v>2612</v>
      </c>
      <c r="L1844" s="785" t="s">
        <v>9183</v>
      </c>
      <c r="M1844" s="785"/>
      <c r="N1844" s="785"/>
      <c r="O1844" s="785"/>
      <c r="P1844" s="787">
        <v>37.111234000000003</v>
      </c>
      <c r="Q1844" s="787">
        <v>-0.47472999999999999</v>
      </c>
      <c r="R1844" s="785" t="s">
        <v>1056</v>
      </c>
      <c r="S1844" s="785" t="s">
        <v>1132</v>
      </c>
      <c r="T1844" s="785" t="s">
        <v>8663</v>
      </c>
      <c r="U1844" s="785" t="s">
        <v>8663</v>
      </c>
      <c r="V1844" s="785" t="s">
        <v>2855</v>
      </c>
      <c r="W1844" s="785" t="s">
        <v>2707</v>
      </c>
      <c r="X1844" s="785" t="s">
        <v>2707</v>
      </c>
      <c r="Y1844" s="615" t="str">
        <f t="shared" si="28"/>
        <v>Fagaden Enterprises</v>
      </c>
      <c r="Z1844" s="785" t="s">
        <v>2599</v>
      </c>
      <c r="AA1844" s="785" t="s">
        <v>4349</v>
      </c>
      <c r="AB1844" s="785" t="s">
        <v>2683</v>
      </c>
      <c r="AC1844" s="785" t="s">
        <v>2606</v>
      </c>
      <c r="AD1844" s="786">
        <v>43638</v>
      </c>
    </row>
    <row r="1845" spans="1:30" ht="15.75">
      <c r="A1845" s="785" t="s">
        <v>4301</v>
      </c>
      <c r="B1845" s="785" t="s">
        <v>10185</v>
      </c>
      <c r="C1845" s="785" t="s">
        <v>4303</v>
      </c>
      <c r="D1845" s="785" t="s">
        <v>2599</v>
      </c>
      <c r="E1845" s="785" t="s">
        <v>4323</v>
      </c>
      <c r="F1845" s="786">
        <v>43335</v>
      </c>
      <c r="G1845" s="785" t="s">
        <v>5639</v>
      </c>
      <c r="H1845" s="786">
        <v>43638</v>
      </c>
      <c r="I1845" s="785" t="s">
        <v>10186</v>
      </c>
      <c r="J1845" s="785" t="s">
        <v>627</v>
      </c>
      <c r="K1845" s="785" t="s">
        <v>10187</v>
      </c>
      <c r="L1845" s="785" t="s">
        <v>10188</v>
      </c>
      <c r="M1845" s="785"/>
      <c r="N1845" s="785"/>
      <c r="O1845" s="785"/>
      <c r="P1845" s="787">
        <v>35.379688000000002</v>
      </c>
      <c r="Q1845" s="787">
        <v>-0.14979200000000001</v>
      </c>
      <c r="R1845" s="785" t="s">
        <v>2053</v>
      </c>
      <c r="S1845" s="785" t="s">
        <v>2715</v>
      </c>
      <c r="T1845" s="785" t="s">
        <v>4310</v>
      </c>
      <c r="U1845" s="785" t="s">
        <v>4705</v>
      </c>
      <c r="V1845" s="785" t="s">
        <v>2603</v>
      </c>
      <c r="W1845" s="785" t="s">
        <v>10148</v>
      </c>
      <c r="X1845" s="785" t="s">
        <v>10149</v>
      </c>
      <c r="Y1845" s="615" t="str">
        <f t="shared" si="28"/>
        <v>Geoffrey Chumba</v>
      </c>
      <c r="Z1845" s="785" t="s">
        <v>10155</v>
      </c>
      <c r="AA1845" s="785" t="s">
        <v>4314</v>
      </c>
      <c r="AB1845" s="785" t="s">
        <v>2683</v>
      </c>
      <c r="AC1845" s="785" t="s">
        <v>2606</v>
      </c>
      <c r="AD1845" s="786">
        <v>43701</v>
      </c>
    </row>
    <row r="1846" spans="1:30" ht="15.75">
      <c r="A1846" s="785" t="s">
        <v>4301</v>
      </c>
      <c r="B1846" s="785" t="s">
        <v>11719</v>
      </c>
      <c r="C1846" s="785" t="s">
        <v>4303</v>
      </c>
      <c r="D1846" s="785" t="s">
        <v>2599</v>
      </c>
      <c r="E1846" s="785" t="s">
        <v>11720</v>
      </c>
      <c r="F1846" s="786">
        <v>43552</v>
      </c>
      <c r="G1846" s="785" t="s">
        <v>11721</v>
      </c>
      <c r="H1846" s="786">
        <v>43637</v>
      </c>
      <c r="I1846" s="785" t="s">
        <v>11722</v>
      </c>
      <c r="J1846" s="785" t="s">
        <v>629</v>
      </c>
      <c r="K1846" s="785" t="s">
        <v>2612</v>
      </c>
      <c r="L1846" s="785" t="s">
        <v>11723</v>
      </c>
      <c r="M1846" s="785"/>
      <c r="N1846" s="785"/>
      <c r="O1846" s="785"/>
      <c r="P1846" s="787">
        <v>37.461567000000002</v>
      </c>
      <c r="Q1846" s="787">
        <v>-2.9064230000000002</v>
      </c>
      <c r="R1846" s="785" t="s">
        <v>1325</v>
      </c>
      <c r="S1846" s="785" t="s">
        <v>2847</v>
      </c>
      <c r="T1846" s="785" t="s">
        <v>3098</v>
      </c>
      <c r="U1846" s="785" t="s">
        <v>11712</v>
      </c>
      <c r="V1846" s="785">
        <v>10</v>
      </c>
      <c r="W1846" s="785" t="s">
        <v>11702</v>
      </c>
      <c r="X1846" s="785" t="s">
        <v>11702</v>
      </c>
      <c r="Y1846" s="615" t="str">
        <f t="shared" si="28"/>
        <v>Isaiya Moran</v>
      </c>
      <c r="Z1846" s="785" t="s">
        <v>11703</v>
      </c>
      <c r="AA1846" s="785" t="s">
        <v>4314</v>
      </c>
      <c r="AB1846" s="785" t="s">
        <v>2605</v>
      </c>
      <c r="AC1846" s="785" t="s">
        <v>2606</v>
      </c>
      <c r="AD1846" s="786">
        <v>43721</v>
      </c>
    </row>
    <row r="1847" spans="1:30" ht="15.75">
      <c r="A1847" s="785" t="s">
        <v>4301</v>
      </c>
      <c r="B1847" s="785" t="s">
        <v>13550</v>
      </c>
      <c r="C1847" s="785" t="s">
        <v>4303</v>
      </c>
      <c r="D1847" s="785" t="s">
        <v>2599</v>
      </c>
      <c r="E1847" s="785" t="s">
        <v>5844</v>
      </c>
      <c r="F1847" s="786">
        <v>43539</v>
      </c>
      <c r="G1847" s="785" t="s">
        <v>11721</v>
      </c>
      <c r="H1847" s="786">
        <v>43637</v>
      </c>
      <c r="I1847" s="785" t="s">
        <v>13551</v>
      </c>
      <c r="J1847" s="785" t="s">
        <v>627</v>
      </c>
      <c r="K1847" s="785" t="s">
        <v>13552</v>
      </c>
      <c r="L1847" s="785" t="s">
        <v>13553</v>
      </c>
      <c r="M1847" s="785"/>
      <c r="N1847" s="785"/>
      <c r="O1847" s="785" t="s">
        <v>13554</v>
      </c>
      <c r="P1847" s="787">
        <v>34.931310000000003</v>
      </c>
      <c r="Q1847" s="787">
        <v>-0.56914699999999996</v>
      </c>
      <c r="R1847" s="785" t="s">
        <v>843</v>
      </c>
      <c r="S1847" s="785" t="s">
        <v>844</v>
      </c>
      <c r="T1847" s="785" t="s">
        <v>845</v>
      </c>
      <c r="U1847" s="785" t="s">
        <v>13555</v>
      </c>
      <c r="V1847" s="785" t="s">
        <v>2673</v>
      </c>
      <c r="W1847" s="785" t="s">
        <v>3276</v>
      </c>
      <c r="X1847" s="785" t="s">
        <v>2754</v>
      </c>
      <c r="Y1847" s="615" t="str">
        <f t="shared" si="28"/>
        <v>Joel Nyambane Moigare</v>
      </c>
      <c r="Z1847" s="785" t="s">
        <v>13448</v>
      </c>
      <c r="AA1847" s="785" t="s">
        <v>4349</v>
      </c>
      <c r="AB1847" s="785" t="s">
        <v>2605</v>
      </c>
      <c r="AC1847" s="785" t="s">
        <v>2606</v>
      </c>
      <c r="AD1847" s="786">
        <v>43637</v>
      </c>
    </row>
    <row r="1848" spans="1:30" ht="15.75">
      <c r="A1848" s="785" t="s">
        <v>4301</v>
      </c>
      <c r="B1848" s="785" t="s">
        <v>12653</v>
      </c>
      <c r="C1848" s="785" t="s">
        <v>4303</v>
      </c>
      <c r="D1848" s="785" t="s">
        <v>2599</v>
      </c>
      <c r="E1848" s="785" t="s">
        <v>9216</v>
      </c>
      <c r="F1848" s="786">
        <v>43611</v>
      </c>
      <c r="G1848" s="785" t="s">
        <v>12654</v>
      </c>
      <c r="H1848" s="786">
        <v>43636</v>
      </c>
      <c r="I1848" s="785" t="s">
        <v>12655</v>
      </c>
      <c r="J1848" s="785" t="s">
        <v>627</v>
      </c>
      <c r="K1848" s="785" t="s">
        <v>12656</v>
      </c>
      <c r="L1848" s="785" t="s">
        <v>12657</v>
      </c>
      <c r="M1848" s="785"/>
      <c r="N1848" s="785"/>
      <c r="O1848" s="785" t="s">
        <v>12658</v>
      </c>
      <c r="P1848" s="787">
        <v>39.270873000000002</v>
      </c>
      <c r="Q1848" s="787">
        <v>-3.7911769999999998</v>
      </c>
      <c r="R1848" s="785" t="s">
        <v>3628</v>
      </c>
      <c r="S1848" s="785" t="s">
        <v>12659</v>
      </c>
      <c r="T1848" s="785" t="s">
        <v>4535</v>
      </c>
      <c r="U1848" s="785" t="s">
        <v>12660</v>
      </c>
      <c r="V1848" s="785" t="s">
        <v>6015</v>
      </c>
      <c r="W1848" s="785" t="s">
        <v>2608</v>
      </c>
      <c r="X1848" s="785" t="s">
        <v>3179</v>
      </c>
      <c r="Y1848" s="615" t="str">
        <f t="shared" si="28"/>
        <v>James Musyoka</v>
      </c>
      <c r="Z1848" s="785" t="s">
        <v>12559</v>
      </c>
      <c r="AA1848" s="785" t="s">
        <v>5464</v>
      </c>
      <c r="AB1848" s="785" t="s">
        <v>2609</v>
      </c>
      <c r="AC1848" s="785" t="s">
        <v>2610</v>
      </c>
      <c r="AD1848" s="786">
        <v>43611</v>
      </c>
    </row>
    <row r="1849" spans="1:30" ht="15.75">
      <c r="A1849" s="785" t="s">
        <v>4301</v>
      </c>
      <c r="B1849" s="785" t="s">
        <v>18745</v>
      </c>
      <c r="C1849" s="785" t="s">
        <v>4303</v>
      </c>
      <c r="D1849" s="785" t="s">
        <v>2599</v>
      </c>
      <c r="E1849" s="785" t="s">
        <v>7679</v>
      </c>
      <c r="F1849" s="786">
        <v>43575</v>
      </c>
      <c r="G1849" s="785" t="s">
        <v>12654</v>
      </c>
      <c r="H1849" s="786">
        <v>43636</v>
      </c>
      <c r="I1849" s="785" t="s">
        <v>18746</v>
      </c>
      <c r="J1849" s="785" t="s">
        <v>629</v>
      </c>
      <c r="K1849" s="785" t="s">
        <v>18747</v>
      </c>
      <c r="L1849" s="785" t="s">
        <v>18748</v>
      </c>
      <c r="M1849" s="785"/>
      <c r="N1849" s="785"/>
      <c r="O1849" s="785"/>
      <c r="P1849" s="787">
        <v>37.207236000000002</v>
      </c>
      <c r="Q1849" s="787">
        <v>-0.54451899999999998</v>
      </c>
      <c r="R1849" s="785" t="s">
        <v>1961</v>
      </c>
      <c r="S1849" s="785" t="s">
        <v>2864</v>
      </c>
      <c r="T1849" s="785" t="s">
        <v>2740</v>
      </c>
      <c r="U1849" s="785" t="s">
        <v>4791</v>
      </c>
      <c r="V1849" s="785" t="s">
        <v>2673</v>
      </c>
      <c r="W1849" s="785" t="s">
        <v>2674</v>
      </c>
      <c r="X1849" s="785" t="s">
        <v>2741</v>
      </c>
      <c r="Y1849" s="615" t="str">
        <f t="shared" si="28"/>
        <v>Nicholas Gichura Kimenyi</v>
      </c>
      <c r="Z1849" s="785" t="s">
        <v>2599</v>
      </c>
      <c r="AA1849" s="785" t="s">
        <v>4314</v>
      </c>
      <c r="AB1849" s="785" t="s">
        <v>2683</v>
      </c>
      <c r="AC1849" s="785" t="s">
        <v>2606</v>
      </c>
      <c r="AD1849" s="786">
        <v>43640</v>
      </c>
    </row>
    <row r="1850" spans="1:30" ht="15.75">
      <c r="A1850" s="785" t="s">
        <v>4301</v>
      </c>
      <c r="B1850" s="785" t="s">
        <v>27752</v>
      </c>
      <c r="C1850" s="785" t="s">
        <v>4303</v>
      </c>
      <c r="D1850" s="785" t="s">
        <v>2599</v>
      </c>
      <c r="E1850" s="785" t="s">
        <v>5851</v>
      </c>
      <c r="F1850" s="786">
        <v>43466</v>
      </c>
      <c r="G1850" s="785" t="s">
        <v>12654</v>
      </c>
      <c r="H1850" s="786">
        <v>43636</v>
      </c>
      <c r="I1850" s="785" t="s">
        <v>27753</v>
      </c>
      <c r="J1850" s="785" t="s">
        <v>627</v>
      </c>
      <c r="K1850" s="785" t="s">
        <v>27754</v>
      </c>
      <c r="L1850" s="785" t="s">
        <v>27755</v>
      </c>
      <c r="M1850" s="785"/>
      <c r="N1850" s="785"/>
      <c r="O1850" s="785"/>
      <c r="P1850" s="787">
        <v>35.203449999999997</v>
      </c>
      <c r="Q1850" s="787">
        <v>-0.34226299999999998</v>
      </c>
      <c r="R1850" s="785" t="s">
        <v>2053</v>
      </c>
      <c r="S1850" s="785" t="s">
        <v>3954</v>
      </c>
      <c r="T1850" s="785" t="s">
        <v>27756</v>
      </c>
      <c r="U1850" s="785" t="s">
        <v>27757</v>
      </c>
      <c r="V1850" s="785" t="s">
        <v>2673</v>
      </c>
      <c r="W1850" s="785" t="s">
        <v>2844</v>
      </c>
      <c r="X1850" s="785"/>
      <c r="Y1850" s="615" t="str">
        <f t="shared" si="28"/>
        <v>Benjamin Kirui</v>
      </c>
      <c r="Z1850" s="785" t="s">
        <v>2599</v>
      </c>
      <c r="AA1850" s="785" t="s">
        <v>4314</v>
      </c>
      <c r="AB1850" s="785" t="s">
        <v>2683</v>
      </c>
      <c r="AC1850" s="785" t="s">
        <v>2606</v>
      </c>
      <c r="AD1850" s="786">
        <v>43653</v>
      </c>
    </row>
    <row r="1851" spans="1:30" ht="15.75">
      <c r="A1851" s="785" t="s">
        <v>4301</v>
      </c>
      <c r="B1851" s="785" t="s">
        <v>31826</v>
      </c>
      <c r="C1851" s="785" t="s">
        <v>4303</v>
      </c>
      <c r="D1851" s="785" t="s">
        <v>2599</v>
      </c>
      <c r="E1851" s="785" t="s">
        <v>4847</v>
      </c>
      <c r="F1851" s="786">
        <v>43516</v>
      </c>
      <c r="G1851" s="785" t="s">
        <v>12654</v>
      </c>
      <c r="H1851" s="786">
        <v>43636</v>
      </c>
      <c r="I1851" s="785" t="s">
        <v>31827</v>
      </c>
      <c r="J1851" s="785" t="s">
        <v>629</v>
      </c>
      <c r="K1851" s="785" t="s">
        <v>2612</v>
      </c>
      <c r="L1851" s="785" t="s">
        <v>31828</v>
      </c>
      <c r="M1851" s="785"/>
      <c r="N1851" s="785"/>
      <c r="O1851" s="785"/>
      <c r="P1851" s="787">
        <v>37.518338</v>
      </c>
      <c r="Q1851" s="787">
        <v>-0.56024499999999999</v>
      </c>
      <c r="R1851" s="785" t="s">
        <v>1089</v>
      </c>
      <c r="S1851" s="785" t="s">
        <v>1090</v>
      </c>
      <c r="T1851" s="785" t="s">
        <v>19745</v>
      </c>
      <c r="U1851" s="785" t="s">
        <v>31829</v>
      </c>
      <c r="V1851" s="785" t="s">
        <v>3004</v>
      </c>
      <c r="W1851" s="785" t="s">
        <v>3511</v>
      </c>
      <c r="X1851" s="785"/>
      <c r="Y1851" s="615" t="str">
        <f t="shared" si="28"/>
        <v>Sakaki Natural Renewable Energy Center</v>
      </c>
      <c r="Z1851" s="785" t="s">
        <v>2599</v>
      </c>
      <c r="AA1851" s="785" t="s">
        <v>4349</v>
      </c>
      <c r="AB1851" s="785" t="s">
        <v>2683</v>
      </c>
      <c r="AC1851" s="785" t="s">
        <v>2606</v>
      </c>
      <c r="AD1851" s="786">
        <v>43672</v>
      </c>
    </row>
    <row r="1852" spans="1:30" ht="15.75">
      <c r="A1852" s="785" t="s">
        <v>4301</v>
      </c>
      <c r="B1852" s="785" t="s">
        <v>19626</v>
      </c>
      <c r="C1852" s="785" t="s">
        <v>4303</v>
      </c>
      <c r="D1852" s="785" t="s">
        <v>2599</v>
      </c>
      <c r="E1852" s="785" t="s">
        <v>15389</v>
      </c>
      <c r="F1852" s="786">
        <v>43590</v>
      </c>
      <c r="G1852" s="785" t="s">
        <v>19627</v>
      </c>
      <c r="H1852" s="786">
        <v>43635</v>
      </c>
      <c r="I1852" s="785" t="s">
        <v>19628</v>
      </c>
      <c r="J1852" s="785" t="s">
        <v>629</v>
      </c>
      <c r="K1852" s="785" t="s">
        <v>19629</v>
      </c>
      <c r="L1852" s="785" t="s">
        <v>19630</v>
      </c>
      <c r="M1852" s="785"/>
      <c r="N1852" s="785"/>
      <c r="O1852" s="785"/>
      <c r="P1852" s="787">
        <v>36.159433</v>
      </c>
      <c r="Q1852" s="787">
        <v>-0.191333</v>
      </c>
      <c r="R1852" s="785" t="s">
        <v>695</v>
      </c>
      <c r="S1852" s="785" t="s">
        <v>1204</v>
      </c>
      <c r="T1852" s="785" t="s">
        <v>3330</v>
      </c>
      <c r="U1852" s="785" t="s">
        <v>3331</v>
      </c>
      <c r="V1852" s="785" t="s">
        <v>2855</v>
      </c>
      <c r="W1852" s="785" t="s">
        <v>2762</v>
      </c>
      <c r="X1852" s="785" t="s">
        <v>2762</v>
      </c>
      <c r="Y1852" s="615" t="str">
        <f t="shared" si="28"/>
        <v>Peter Kareithi Mwangi</v>
      </c>
      <c r="Z1852" s="785" t="s">
        <v>19631</v>
      </c>
      <c r="AA1852" s="785" t="s">
        <v>4314</v>
      </c>
      <c r="AB1852" s="785" t="s">
        <v>2683</v>
      </c>
      <c r="AC1852" s="785" t="s">
        <v>2606</v>
      </c>
      <c r="AD1852" s="786">
        <v>43779</v>
      </c>
    </row>
    <row r="1853" spans="1:30" ht="15.75">
      <c r="A1853" s="785" t="s">
        <v>4301</v>
      </c>
      <c r="B1853" s="785" t="s">
        <v>26477</v>
      </c>
      <c r="C1853" s="785" t="s">
        <v>4303</v>
      </c>
      <c r="D1853" s="785" t="s">
        <v>2599</v>
      </c>
      <c r="E1853" s="785" t="s">
        <v>4316</v>
      </c>
      <c r="F1853" s="786">
        <v>43487</v>
      </c>
      <c r="G1853" s="785" t="s">
        <v>19627</v>
      </c>
      <c r="H1853" s="786">
        <v>43635</v>
      </c>
      <c r="I1853" s="785" t="s">
        <v>26478</v>
      </c>
      <c r="J1853" s="785" t="s">
        <v>627</v>
      </c>
      <c r="K1853" s="785" t="s">
        <v>26479</v>
      </c>
      <c r="L1853" s="785" t="s">
        <v>26480</v>
      </c>
      <c r="M1853" s="785"/>
      <c r="N1853" s="785"/>
      <c r="O1853" s="785"/>
      <c r="P1853" s="787">
        <v>35.387501</v>
      </c>
      <c r="Q1853" s="787">
        <v>-0.10972</v>
      </c>
      <c r="R1853" s="785" t="s">
        <v>2053</v>
      </c>
      <c r="S1853" s="785" t="s">
        <v>2715</v>
      </c>
      <c r="T1853" s="785" t="s">
        <v>4310</v>
      </c>
      <c r="U1853" s="785" t="s">
        <v>3197</v>
      </c>
      <c r="V1853" s="785" t="s">
        <v>2603</v>
      </c>
      <c r="W1853" s="785" t="s">
        <v>15273</v>
      </c>
      <c r="X1853" s="785"/>
      <c r="Y1853" s="615" t="str">
        <f t="shared" si="28"/>
        <v>Joyce Tonui</v>
      </c>
      <c r="Z1853" s="785" t="s">
        <v>2599</v>
      </c>
      <c r="AA1853" s="785" t="s">
        <v>4314</v>
      </c>
      <c r="AB1853" s="785" t="s">
        <v>2683</v>
      </c>
      <c r="AC1853" s="785" t="s">
        <v>2606</v>
      </c>
      <c r="AD1853" s="786">
        <v>43704</v>
      </c>
    </row>
    <row r="1854" spans="1:30" ht="15.75">
      <c r="A1854" s="785" t="s">
        <v>4301</v>
      </c>
      <c r="B1854" s="785" t="s">
        <v>26569</v>
      </c>
      <c r="C1854" s="785" t="s">
        <v>4379</v>
      </c>
      <c r="D1854" s="785" t="s">
        <v>2598</v>
      </c>
      <c r="E1854" s="785" t="s">
        <v>26570</v>
      </c>
      <c r="F1854" s="786">
        <v>43604</v>
      </c>
      <c r="G1854" s="785" t="s">
        <v>19627</v>
      </c>
      <c r="H1854" s="786">
        <v>43635</v>
      </c>
      <c r="I1854" s="785" t="s">
        <v>26571</v>
      </c>
      <c r="J1854" s="785" t="s">
        <v>629</v>
      </c>
      <c r="K1854" s="785" t="s">
        <v>26572</v>
      </c>
      <c r="L1854" s="785" t="s">
        <v>26573</v>
      </c>
      <c r="M1854" s="785"/>
      <c r="N1854" s="785"/>
      <c r="O1854" s="785"/>
      <c r="P1854" s="787">
        <v>39.487366999999999</v>
      </c>
      <c r="Q1854" s="787">
        <v>-4.2553830000000001</v>
      </c>
      <c r="R1854" s="785" t="s">
        <v>3628</v>
      </c>
      <c r="S1854" s="785" t="s">
        <v>3629</v>
      </c>
      <c r="T1854" s="785" t="s">
        <v>3629</v>
      </c>
      <c r="U1854" s="785" t="s">
        <v>15395</v>
      </c>
      <c r="V1854" s="785" t="s">
        <v>2603</v>
      </c>
      <c r="W1854" s="785" t="s">
        <v>2608</v>
      </c>
      <c r="X1854" s="785"/>
      <c r="Y1854" s="615" t="str">
        <f t="shared" si="28"/>
        <v>Biogas International Limited</v>
      </c>
      <c r="Z1854" s="785" t="s">
        <v>2599</v>
      </c>
      <c r="AA1854" s="785" t="s">
        <v>5464</v>
      </c>
      <c r="AB1854" s="785" t="s">
        <v>2609</v>
      </c>
      <c r="AC1854" s="785" t="s">
        <v>2610</v>
      </c>
      <c r="AD1854" s="786">
        <v>43655</v>
      </c>
    </row>
    <row r="1855" spans="1:30" ht="15.75">
      <c r="A1855" s="785" t="s">
        <v>4301</v>
      </c>
      <c r="B1855" s="785" t="s">
        <v>26574</v>
      </c>
      <c r="C1855" s="785" t="s">
        <v>4379</v>
      </c>
      <c r="D1855" s="785" t="s">
        <v>2598</v>
      </c>
      <c r="E1855" s="785" t="s">
        <v>26570</v>
      </c>
      <c r="F1855" s="786">
        <v>43604</v>
      </c>
      <c r="G1855" s="785" t="s">
        <v>19627</v>
      </c>
      <c r="H1855" s="786">
        <v>43635</v>
      </c>
      <c r="I1855" s="785" t="s">
        <v>26575</v>
      </c>
      <c r="J1855" s="785" t="s">
        <v>629</v>
      </c>
      <c r="K1855" s="785" t="s">
        <v>26576</v>
      </c>
      <c r="L1855" s="785" t="s">
        <v>26577</v>
      </c>
      <c r="M1855" s="785"/>
      <c r="N1855" s="785"/>
      <c r="O1855" s="785"/>
      <c r="P1855" s="787">
        <v>39.489713000000002</v>
      </c>
      <c r="Q1855" s="787">
        <v>-4.254645</v>
      </c>
      <c r="R1855" s="785" t="s">
        <v>3628</v>
      </c>
      <c r="S1855" s="785" t="s">
        <v>3629</v>
      </c>
      <c r="T1855" s="785" t="s">
        <v>3629</v>
      </c>
      <c r="U1855" s="785" t="s">
        <v>15395</v>
      </c>
      <c r="V1855" s="785" t="s">
        <v>2603</v>
      </c>
      <c r="W1855" s="785" t="s">
        <v>2608</v>
      </c>
      <c r="X1855" s="785"/>
      <c r="Y1855" s="615" t="str">
        <f t="shared" si="28"/>
        <v>Biogas International Limited</v>
      </c>
      <c r="Z1855" s="785" t="s">
        <v>2599</v>
      </c>
      <c r="AA1855" s="785" t="s">
        <v>5464</v>
      </c>
      <c r="AB1855" s="785" t="s">
        <v>2609</v>
      </c>
      <c r="AC1855" s="785" t="s">
        <v>2610</v>
      </c>
      <c r="AD1855" s="786">
        <v>43655</v>
      </c>
    </row>
    <row r="1856" spans="1:30" ht="15.75">
      <c r="A1856" s="785" t="s">
        <v>4301</v>
      </c>
      <c r="B1856" s="785" t="s">
        <v>4579</v>
      </c>
      <c r="C1856" s="785" t="s">
        <v>4303</v>
      </c>
      <c r="D1856" s="785" t="s">
        <v>2599</v>
      </c>
      <c r="E1856" s="785" t="s">
        <v>4580</v>
      </c>
      <c r="F1856" s="786">
        <v>43573</v>
      </c>
      <c r="G1856" s="785" t="s">
        <v>4581</v>
      </c>
      <c r="H1856" s="786">
        <v>43634</v>
      </c>
      <c r="I1856" s="785" t="s">
        <v>4582</v>
      </c>
      <c r="J1856" s="785" t="s">
        <v>629</v>
      </c>
      <c r="K1856" s="785" t="s">
        <v>4583</v>
      </c>
      <c r="L1856" s="785" t="s">
        <v>4584</v>
      </c>
      <c r="M1856" s="785"/>
      <c r="N1856" s="785"/>
      <c r="O1856" s="785"/>
      <c r="P1856" s="787">
        <v>35.088484000000001</v>
      </c>
      <c r="Q1856" s="787">
        <v>1.050956</v>
      </c>
      <c r="R1856" s="785" t="s">
        <v>1189</v>
      </c>
      <c r="S1856" s="785" t="s">
        <v>2977</v>
      </c>
      <c r="T1856" s="785" t="s">
        <v>4585</v>
      </c>
      <c r="U1856" s="785" t="s">
        <v>3648</v>
      </c>
      <c r="V1856" s="785" t="s">
        <v>3004</v>
      </c>
      <c r="W1856" s="785" t="s">
        <v>2884</v>
      </c>
      <c r="X1856" s="785" t="s">
        <v>2884</v>
      </c>
      <c r="Y1856" s="615" t="str">
        <f t="shared" si="28"/>
        <v>Aggrey Itavale</v>
      </c>
      <c r="Z1856" s="785" t="s">
        <v>4497</v>
      </c>
      <c r="AA1856" s="785" t="s">
        <v>4314</v>
      </c>
      <c r="AB1856" s="785" t="s">
        <v>2605</v>
      </c>
      <c r="AC1856" s="785" t="s">
        <v>2606</v>
      </c>
      <c r="AD1856" s="786">
        <v>43635</v>
      </c>
    </row>
    <row r="1857" spans="1:30" ht="15.75">
      <c r="A1857" s="785" t="s">
        <v>4301</v>
      </c>
      <c r="B1857" s="785" t="s">
        <v>9174</v>
      </c>
      <c r="C1857" s="785" t="s">
        <v>4303</v>
      </c>
      <c r="D1857" s="785" t="s">
        <v>2599</v>
      </c>
      <c r="E1857" s="785" t="s">
        <v>4893</v>
      </c>
      <c r="F1857" s="786">
        <v>43563</v>
      </c>
      <c r="G1857" s="785" t="s">
        <v>4581</v>
      </c>
      <c r="H1857" s="786">
        <v>43634</v>
      </c>
      <c r="I1857" s="785" t="s">
        <v>9175</v>
      </c>
      <c r="J1857" s="785" t="s">
        <v>627</v>
      </c>
      <c r="K1857" s="785" t="s">
        <v>2612</v>
      </c>
      <c r="L1857" s="785" t="s">
        <v>9176</v>
      </c>
      <c r="M1857" s="785"/>
      <c r="N1857" s="785"/>
      <c r="O1857" s="785"/>
      <c r="P1857" s="787">
        <v>37.150421999999999</v>
      </c>
      <c r="Q1857" s="787">
        <v>-0.51681100000000002</v>
      </c>
      <c r="R1857" s="785" t="s">
        <v>1056</v>
      </c>
      <c r="S1857" s="785" t="s">
        <v>1132</v>
      </c>
      <c r="T1857" s="785" t="s">
        <v>9117</v>
      </c>
      <c r="U1857" s="785" t="s">
        <v>8809</v>
      </c>
      <c r="V1857" s="785" t="s">
        <v>2855</v>
      </c>
      <c r="W1857" s="785" t="s">
        <v>2707</v>
      </c>
      <c r="X1857" s="785" t="s">
        <v>2707</v>
      </c>
      <c r="Y1857" s="615" t="str">
        <f t="shared" si="28"/>
        <v>Fagaden Enterprises</v>
      </c>
      <c r="Z1857" s="785" t="s">
        <v>8492</v>
      </c>
      <c r="AA1857" s="785" t="s">
        <v>4349</v>
      </c>
      <c r="AB1857" s="785" t="s">
        <v>2683</v>
      </c>
      <c r="AC1857" s="785" t="s">
        <v>2606</v>
      </c>
      <c r="AD1857" s="786">
        <v>43638</v>
      </c>
    </row>
    <row r="1858" spans="1:30" ht="15.75">
      <c r="A1858" s="785" t="s">
        <v>4301</v>
      </c>
      <c r="B1858" s="785" t="s">
        <v>9177</v>
      </c>
      <c r="C1858" s="785" t="s">
        <v>4303</v>
      </c>
      <c r="D1858" s="785" t="s">
        <v>2599</v>
      </c>
      <c r="E1858" s="785" t="s">
        <v>4580</v>
      </c>
      <c r="F1858" s="786">
        <v>43573</v>
      </c>
      <c r="G1858" s="785" t="s">
        <v>4581</v>
      </c>
      <c r="H1858" s="786">
        <v>43634</v>
      </c>
      <c r="I1858" s="785" t="s">
        <v>9178</v>
      </c>
      <c r="J1858" s="785" t="s">
        <v>627</v>
      </c>
      <c r="K1858" s="785" t="s">
        <v>2612</v>
      </c>
      <c r="L1858" s="785" t="s">
        <v>9179</v>
      </c>
      <c r="M1858" s="785"/>
      <c r="N1858" s="785"/>
      <c r="O1858" s="785"/>
      <c r="P1858" s="787">
        <v>37.153409000000003</v>
      </c>
      <c r="Q1858" s="787">
        <v>-0.48212899999999997</v>
      </c>
      <c r="R1858" s="785" t="s">
        <v>1056</v>
      </c>
      <c r="S1858" s="785" t="s">
        <v>1132</v>
      </c>
      <c r="T1858" s="785" t="s">
        <v>2955</v>
      </c>
      <c r="U1858" s="785" t="s">
        <v>3109</v>
      </c>
      <c r="V1858" s="785" t="s">
        <v>2855</v>
      </c>
      <c r="W1858" s="785" t="s">
        <v>2707</v>
      </c>
      <c r="X1858" s="785" t="s">
        <v>2707</v>
      </c>
      <c r="Y1858" s="615" t="str">
        <f t="shared" ref="Y1858:Y1921" si="29">IF(X1858="",W1858,X1858)</f>
        <v>Fagaden Enterprises</v>
      </c>
      <c r="Z1858" s="785" t="s">
        <v>8492</v>
      </c>
      <c r="AA1858" s="785" t="s">
        <v>4349</v>
      </c>
      <c r="AB1858" s="785" t="s">
        <v>2683</v>
      </c>
      <c r="AC1858" s="785" t="s">
        <v>2606</v>
      </c>
      <c r="AD1858" s="786">
        <v>43638</v>
      </c>
    </row>
    <row r="1859" spans="1:30" ht="15.75">
      <c r="A1859" s="785" t="s">
        <v>4301</v>
      </c>
      <c r="B1859" s="785" t="s">
        <v>18852</v>
      </c>
      <c r="C1859" s="785" t="s">
        <v>4379</v>
      </c>
      <c r="D1859" s="785" t="s">
        <v>4418</v>
      </c>
      <c r="E1859" s="785" t="s">
        <v>10294</v>
      </c>
      <c r="F1859" s="786">
        <v>43584</v>
      </c>
      <c r="G1859" s="785" t="s">
        <v>4581</v>
      </c>
      <c r="H1859" s="786">
        <v>43634</v>
      </c>
      <c r="I1859" s="785" t="s">
        <v>18853</v>
      </c>
      <c r="J1859" s="785" t="s">
        <v>629</v>
      </c>
      <c r="K1859" s="785" t="s">
        <v>18854</v>
      </c>
      <c r="L1859" s="785" t="s">
        <v>18855</v>
      </c>
      <c r="M1859" s="785"/>
      <c r="N1859" s="785"/>
      <c r="O1859" s="785"/>
      <c r="P1859" s="787">
        <v>37.144461999999997</v>
      </c>
      <c r="Q1859" s="787">
        <v>-1.0573220000000001</v>
      </c>
      <c r="R1859" s="785" t="s">
        <v>821</v>
      </c>
      <c r="S1859" s="785" t="s">
        <v>2791</v>
      </c>
      <c r="T1859" s="785" t="s">
        <v>2792</v>
      </c>
      <c r="U1859" s="785" t="s">
        <v>5068</v>
      </c>
      <c r="V1859" s="785" t="s">
        <v>2603</v>
      </c>
      <c r="W1859" s="785" t="s">
        <v>3302</v>
      </c>
      <c r="X1859" s="785" t="s">
        <v>2939</v>
      </c>
      <c r="Y1859" s="615" t="str">
        <f t="shared" si="29"/>
        <v>Nixon Kariuki Gaichuru</v>
      </c>
      <c r="Z1859" s="785" t="s">
        <v>18856</v>
      </c>
      <c r="AA1859" s="785" t="s">
        <v>4349</v>
      </c>
      <c r="AB1859" s="785" t="s">
        <v>5504</v>
      </c>
      <c r="AC1859" s="785" t="s">
        <v>2617</v>
      </c>
      <c r="AD1859" s="786">
        <v>43661</v>
      </c>
    </row>
    <row r="1860" spans="1:30" ht="15.75">
      <c r="A1860" s="785" t="s">
        <v>4301</v>
      </c>
      <c r="B1860" s="785" t="s">
        <v>19540</v>
      </c>
      <c r="C1860" s="785" t="s">
        <v>4303</v>
      </c>
      <c r="D1860" s="785" t="s">
        <v>2599</v>
      </c>
      <c r="E1860" s="785" t="s">
        <v>8814</v>
      </c>
      <c r="F1860" s="786">
        <v>43561</v>
      </c>
      <c r="G1860" s="785" t="s">
        <v>4581</v>
      </c>
      <c r="H1860" s="786">
        <v>43634</v>
      </c>
      <c r="I1860" s="785" t="s">
        <v>19541</v>
      </c>
      <c r="J1860" s="785" t="s">
        <v>629</v>
      </c>
      <c r="K1860" s="785" t="s">
        <v>2612</v>
      </c>
      <c r="L1860" s="785" t="s">
        <v>19542</v>
      </c>
      <c r="M1860" s="785"/>
      <c r="N1860" s="785"/>
      <c r="O1860" s="785"/>
      <c r="P1860" s="787">
        <v>37.150457000000003</v>
      </c>
      <c r="Q1860" s="787">
        <v>-0.51664600000000005</v>
      </c>
      <c r="R1860" s="785" t="s">
        <v>1056</v>
      </c>
      <c r="S1860" s="785" t="s">
        <v>1132</v>
      </c>
      <c r="T1860" s="785" t="s">
        <v>9117</v>
      </c>
      <c r="U1860" s="785" t="s">
        <v>8809</v>
      </c>
      <c r="V1860" s="785" t="s">
        <v>2855</v>
      </c>
      <c r="W1860" s="785" t="s">
        <v>2707</v>
      </c>
      <c r="X1860" s="785" t="s">
        <v>19535</v>
      </c>
      <c r="Y1860" s="615" t="str">
        <f t="shared" si="29"/>
        <v>Peter</v>
      </c>
      <c r="Z1860" s="785" t="s">
        <v>8492</v>
      </c>
      <c r="AA1860" s="785" t="s">
        <v>4349</v>
      </c>
      <c r="AB1860" s="785" t="s">
        <v>2683</v>
      </c>
      <c r="AC1860" s="785" t="s">
        <v>2606</v>
      </c>
      <c r="AD1860" s="786">
        <v>43638</v>
      </c>
    </row>
    <row r="1861" spans="1:30" ht="15.75">
      <c r="A1861" s="785" t="s">
        <v>4301</v>
      </c>
      <c r="B1861" s="785" t="s">
        <v>26565</v>
      </c>
      <c r="C1861" s="785" t="s">
        <v>4303</v>
      </c>
      <c r="D1861" s="785" t="s">
        <v>2599</v>
      </c>
      <c r="E1861" s="785" t="s">
        <v>5837</v>
      </c>
      <c r="F1861" s="786">
        <v>43603</v>
      </c>
      <c r="G1861" s="785" t="s">
        <v>4581</v>
      </c>
      <c r="H1861" s="786">
        <v>43634</v>
      </c>
      <c r="I1861" s="785" t="s">
        <v>26566</v>
      </c>
      <c r="J1861" s="785" t="s">
        <v>629</v>
      </c>
      <c r="K1861" s="785" t="s">
        <v>26567</v>
      </c>
      <c r="L1861" s="785" t="s">
        <v>26568</v>
      </c>
      <c r="M1861" s="785"/>
      <c r="N1861" s="785"/>
      <c r="O1861" s="785"/>
      <c r="P1861" s="787">
        <v>39.504165</v>
      </c>
      <c r="Q1861" s="787">
        <v>-4.2648700000000002</v>
      </c>
      <c r="R1861" s="785" t="s">
        <v>3628</v>
      </c>
      <c r="S1861" s="785" t="s">
        <v>3629</v>
      </c>
      <c r="T1861" s="785" t="s">
        <v>3629</v>
      </c>
      <c r="U1861" s="785" t="s">
        <v>15395</v>
      </c>
      <c r="V1861" s="785" t="s">
        <v>2603</v>
      </c>
      <c r="W1861" s="785" t="s">
        <v>2608</v>
      </c>
      <c r="X1861" s="785"/>
      <c r="Y1861" s="615" t="str">
        <f t="shared" si="29"/>
        <v>Biogas International Limited</v>
      </c>
      <c r="Z1861" s="785" t="s">
        <v>2599</v>
      </c>
      <c r="AA1861" s="785" t="s">
        <v>5464</v>
      </c>
      <c r="AB1861" s="785" t="s">
        <v>2609</v>
      </c>
      <c r="AC1861" s="785" t="s">
        <v>2610</v>
      </c>
      <c r="AD1861" s="786">
        <v>43655</v>
      </c>
    </row>
    <row r="1862" spans="1:30" ht="15.75">
      <c r="A1862" s="785" t="s">
        <v>4301</v>
      </c>
      <c r="B1862" s="785" t="s">
        <v>26594</v>
      </c>
      <c r="C1862" s="785" t="s">
        <v>4303</v>
      </c>
      <c r="D1862" s="785" t="s">
        <v>2599</v>
      </c>
      <c r="E1862" s="785" t="s">
        <v>5837</v>
      </c>
      <c r="F1862" s="786">
        <v>43603</v>
      </c>
      <c r="G1862" s="785" t="s">
        <v>4581</v>
      </c>
      <c r="H1862" s="786">
        <v>43634</v>
      </c>
      <c r="I1862" s="785" t="s">
        <v>26595</v>
      </c>
      <c r="J1862" s="785" t="s">
        <v>629</v>
      </c>
      <c r="K1862" s="785" t="s">
        <v>26596</v>
      </c>
      <c r="L1862" s="785" t="s">
        <v>26597</v>
      </c>
      <c r="M1862" s="785"/>
      <c r="N1862" s="785"/>
      <c r="O1862" s="785"/>
      <c r="P1862" s="787">
        <v>39.485422999999997</v>
      </c>
      <c r="Q1862" s="787">
        <v>-4.259773</v>
      </c>
      <c r="R1862" s="785" t="s">
        <v>3628</v>
      </c>
      <c r="S1862" s="785" t="s">
        <v>3629</v>
      </c>
      <c r="T1862" s="785" t="s">
        <v>3629</v>
      </c>
      <c r="U1862" s="785" t="s">
        <v>15395</v>
      </c>
      <c r="V1862" s="785" t="s">
        <v>2603</v>
      </c>
      <c r="W1862" s="785" t="s">
        <v>2608</v>
      </c>
      <c r="X1862" s="785"/>
      <c r="Y1862" s="615" t="str">
        <f t="shared" si="29"/>
        <v>Biogas International Limited</v>
      </c>
      <c r="Z1862" s="785" t="s">
        <v>2599</v>
      </c>
      <c r="AA1862" s="785" t="s">
        <v>5464</v>
      </c>
      <c r="AB1862" s="785" t="s">
        <v>2609</v>
      </c>
      <c r="AC1862" s="785" t="s">
        <v>2610</v>
      </c>
      <c r="AD1862" s="786">
        <v>43655</v>
      </c>
    </row>
    <row r="1863" spans="1:30" ht="15.75">
      <c r="A1863" s="785" t="s">
        <v>4301</v>
      </c>
      <c r="B1863" s="785" t="s">
        <v>30155</v>
      </c>
      <c r="C1863" s="785" t="s">
        <v>4303</v>
      </c>
      <c r="D1863" s="785" t="s">
        <v>2599</v>
      </c>
      <c r="E1863" s="785" t="s">
        <v>5036</v>
      </c>
      <c r="F1863" s="786">
        <v>43617</v>
      </c>
      <c r="G1863" s="785" t="s">
        <v>4581</v>
      </c>
      <c r="H1863" s="786">
        <v>43634</v>
      </c>
      <c r="I1863" s="785" t="s">
        <v>30156</v>
      </c>
      <c r="J1863" s="785" t="s">
        <v>627</v>
      </c>
      <c r="K1863" s="785" t="s">
        <v>30157</v>
      </c>
      <c r="L1863" s="785" t="s">
        <v>30158</v>
      </c>
      <c r="M1863" s="785"/>
      <c r="N1863" s="785"/>
      <c r="O1863" s="785"/>
      <c r="P1863" s="787">
        <v>37.630679999999998</v>
      </c>
      <c r="Q1863" s="787">
        <v>-0.405588</v>
      </c>
      <c r="R1863" s="785" t="s">
        <v>1089</v>
      </c>
      <c r="S1863" s="785" t="s">
        <v>1860</v>
      </c>
      <c r="T1863" s="785" t="s">
        <v>30159</v>
      </c>
      <c r="U1863" s="785" t="s">
        <v>2905</v>
      </c>
      <c r="V1863" s="785" t="s">
        <v>2855</v>
      </c>
      <c r="W1863" s="785" t="s">
        <v>3511</v>
      </c>
      <c r="X1863" s="785"/>
      <c r="Y1863" s="615" t="str">
        <f t="shared" si="29"/>
        <v>Sakaki Natural Renewable Energy Center</v>
      </c>
      <c r="Z1863" s="785" t="s">
        <v>2599</v>
      </c>
      <c r="AA1863" s="785" t="s">
        <v>4349</v>
      </c>
      <c r="AB1863" s="785" t="s">
        <v>2683</v>
      </c>
      <c r="AC1863" s="785" t="s">
        <v>2606</v>
      </c>
      <c r="AD1863" s="786">
        <v>43672</v>
      </c>
    </row>
    <row r="1864" spans="1:30" ht="15.75">
      <c r="A1864" s="785" t="s">
        <v>4301</v>
      </c>
      <c r="B1864" s="785" t="s">
        <v>30160</v>
      </c>
      <c r="C1864" s="785" t="s">
        <v>4303</v>
      </c>
      <c r="D1864" s="785" t="s">
        <v>2599</v>
      </c>
      <c r="E1864" s="785" t="s">
        <v>8350</v>
      </c>
      <c r="F1864" s="786">
        <v>43615</v>
      </c>
      <c r="G1864" s="785" t="s">
        <v>4581</v>
      </c>
      <c r="H1864" s="786">
        <v>43634</v>
      </c>
      <c r="I1864" s="785" t="s">
        <v>30161</v>
      </c>
      <c r="J1864" s="785" t="s">
        <v>627</v>
      </c>
      <c r="K1864" s="785" t="s">
        <v>2612</v>
      </c>
      <c r="L1864" s="785" t="s">
        <v>30162</v>
      </c>
      <c r="M1864" s="785"/>
      <c r="N1864" s="785"/>
      <c r="O1864" s="785"/>
      <c r="P1864" s="787">
        <v>37.589143999999997</v>
      </c>
      <c r="Q1864" s="787">
        <v>-0.43866100000000002</v>
      </c>
      <c r="R1864" s="785" t="s">
        <v>1089</v>
      </c>
      <c r="S1864" s="785" t="s">
        <v>1860</v>
      </c>
      <c r="T1864" s="785" t="s">
        <v>2731</v>
      </c>
      <c r="U1864" s="785" t="s">
        <v>30163</v>
      </c>
      <c r="V1864" s="785" t="s">
        <v>2855</v>
      </c>
      <c r="W1864" s="785" t="s">
        <v>3511</v>
      </c>
      <c r="X1864" s="785"/>
      <c r="Y1864" s="615" t="str">
        <f t="shared" si="29"/>
        <v>Sakaki Natural Renewable Energy Center</v>
      </c>
      <c r="Z1864" s="785" t="s">
        <v>2599</v>
      </c>
      <c r="AA1864" s="785" t="s">
        <v>4349</v>
      </c>
      <c r="AB1864" s="785" t="s">
        <v>2683</v>
      </c>
      <c r="AC1864" s="785" t="s">
        <v>2606</v>
      </c>
      <c r="AD1864" s="786">
        <v>43672</v>
      </c>
    </row>
    <row r="1865" spans="1:30" ht="15.75">
      <c r="A1865" s="785" t="s">
        <v>4301</v>
      </c>
      <c r="B1865" s="785" t="s">
        <v>15388</v>
      </c>
      <c r="C1865" s="785" t="s">
        <v>4303</v>
      </c>
      <c r="D1865" s="785" t="s">
        <v>2599</v>
      </c>
      <c r="E1865" s="785" t="s">
        <v>15389</v>
      </c>
      <c r="F1865" s="786">
        <v>43590</v>
      </c>
      <c r="G1865" s="785" t="s">
        <v>15390</v>
      </c>
      <c r="H1865" s="786">
        <v>43633</v>
      </c>
      <c r="I1865" s="785" t="s">
        <v>15391</v>
      </c>
      <c r="J1865" s="785" t="s">
        <v>627</v>
      </c>
      <c r="K1865" s="785" t="s">
        <v>15392</v>
      </c>
      <c r="L1865" s="785" t="s">
        <v>15393</v>
      </c>
      <c r="M1865" s="785"/>
      <c r="N1865" s="785"/>
      <c r="O1865" s="785"/>
      <c r="P1865" s="787">
        <v>39.489533000000002</v>
      </c>
      <c r="Q1865" s="787">
        <v>-4.2713450000000002</v>
      </c>
      <c r="R1865" s="785" t="s">
        <v>3628</v>
      </c>
      <c r="S1865" s="785" t="s">
        <v>3629</v>
      </c>
      <c r="T1865" s="785" t="s">
        <v>15394</v>
      </c>
      <c r="U1865" s="785" t="s">
        <v>15395</v>
      </c>
      <c r="V1865" s="785" t="s">
        <v>2603</v>
      </c>
      <c r="W1865" s="785" t="s">
        <v>2608</v>
      </c>
      <c r="X1865" s="785" t="s">
        <v>15396</v>
      </c>
      <c r="Y1865" s="615" t="str">
        <f t="shared" si="29"/>
        <v>Julius</v>
      </c>
      <c r="Z1865" s="785" t="s">
        <v>15302</v>
      </c>
      <c r="AA1865" s="785" t="s">
        <v>5464</v>
      </c>
      <c r="AB1865" s="785" t="s">
        <v>2609</v>
      </c>
      <c r="AC1865" s="785" t="s">
        <v>2610</v>
      </c>
      <c r="AD1865" s="786">
        <v>43655</v>
      </c>
    </row>
    <row r="1866" spans="1:30" ht="15.75">
      <c r="A1866" s="785" t="s">
        <v>4301</v>
      </c>
      <c r="B1866" s="785" t="s">
        <v>15426</v>
      </c>
      <c r="C1866" s="785" t="s">
        <v>4379</v>
      </c>
      <c r="D1866" s="785" t="s">
        <v>2598</v>
      </c>
      <c r="E1866" s="785" t="s">
        <v>5791</v>
      </c>
      <c r="F1866" s="786">
        <v>43602</v>
      </c>
      <c r="G1866" s="785" t="s">
        <v>15390</v>
      </c>
      <c r="H1866" s="786">
        <v>43633</v>
      </c>
      <c r="I1866" s="785" t="s">
        <v>15427</v>
      </c>
      <c r="J1866" s="785" t="s">
        <v>629</v>
      </c>
      <c r="K1866" s="785" t="s">
        <v>15428</v>
      </c>
      <c r="L1866" s="785" t="s">
        <v>15429</v>
      </c>
      <c r="M1866" s="785"/>
      <c r="N1866" s="785"/>
      <c r="O1866" s="785"/>
      <c r="P1866" s="787">
        <v>39.501601999999998</v>
      </c>
      <c r="Q1866" s="787">
        <v>-4.2649480000000004</v>
      </c>
      <c r="R1866" s="785" t="s">
        <v>3628</v>
      </c>
      <c r="S1866" s="785" t="s">
        <v>3629</v>
      </c>
      <c r="T1866" s="785" t="s">
        <v>3629</v>
      </c>
      <c r="U1866" s="785" t="s">
        <v>15395</v>
      </c>
      <c r="V1866" s="785">
        <v>9</v>
      </c>
      <c r="W1866" s="785" t="s">
        <v>2608</v>
      </c>
      <c r="X1866" s="785" t="s">
        <v>15396</v>
      </c>
      <c r="Y1866" s="615" t="str">
        <f t="shared" si="29"/>
        <v>Julius</v>
      </c>
      <c r="Z1866" s="785" t="s">
        <v>2599</v>
      </c>
      <c r="AA1866" s="785" t="s">
        <v>5464</v>
      </c>
      <c r="AB1866" s="785" t="s">
        <v>2609</v>
      </c>
      <c r="AC1866" s="785" t="s">
        <v>2610</v>
      </c>
      <c r="AD1866" s="786">
        <v>43655</v>
      </c>
    </row>
    <row r="1867" spans="1:30" ht="15.75">
      <c r="A1867" s="785" t="s">
        <v>4301</v>
      </c>
      <c r="B1867" s="785" t="s">
        <v>26578</v>
      </c>
      <c r="C1867" s="785" t="s">
        <v>4303</v>
      </c>
      <c r="D1867" s="785" t="s">
        <v>2599</v>
      </c>
      <c r="E1867" s="785" t="s">
        <v>15389</v>
      </c>
      <c r="F1867" s="786">
        <v>43590</v>
      </c>
      <c r="G1867" s="785" t="s">
        <v>15390</v>
      </c>
      <c r="H1867" s="786">
        <v>43633</v>
      </c>
      <c r="I1867" s="785" t="s">
        <v>26579</v>
      </c>
      <c r="J1867" s="785" t="s">
        <v>629</v>
      </c>
      <c r="K1867" s="785" t="s">
        <v>26580</v>
      </c>
      <c r="L1867" s="785" t="s">
        <v>26581</v>
      </c>
      <c r="M1867" s="785"/>
      <c r="N1867" s="785"/>
      <c r="O1867" s="785"/>
      <c r="P1867" s="787">
        <v>39.489778000000001</v>
      </c>
      <c r="Q1867" s="787">
        <v>-4.2702200000000001</v>
      </c>
      <c r="R1867" s="785" t="s">
        <v>3628</v>
      </c>
      <c r="S1867" s="785" t="s">
        <v>3629</v>
      </c>
      <c r="T1867" s="785" t="s">
        <v>15394</v>
      </c>
      <c r="U1867" s="785" t="s">
        <v>15395</v>
      </c>
      <c r="V1867" s="785" t="s">
        <v>2603</v>
      </c>
      <c r="W1867" s="785" t="s">
        <v>2608</v>
      </c>
      <c r="X1867" s="785"/>
      <c r="Y1867" s="615" t="str">
        <f t="shared" si="29"/>
        <v>Biogas International Limited</v>
      </c>
      <c r="Z1867" s="785" t="s">
        <v>2599</v>
      </c>
      <c r="AA1867" s="785" t="s">
        <v>5464</v>
      </c>
      <c r="AB1867" s="785" t="s">
        <v>2609</v>
      </c>
      <c r="AC1867" s="785" t="s">
        <v>2610</v>
      </c>
      <c r="AD1867" s="786">
        <v>43655</v>
      </c>
    </row>
    <row r="1868" spans="1:30" ht="15.75">
      <c r="A1868" s="785" t="s">
        <v>4301</v>
      </c>
      <c r="B1868" s="785" t="s">
        <v>26582</v>
      </c>
      <c r="C1868" s="785" t="s">
        <v>4303</v>
      </c>
      <c r="D1868" s="785" t="s">
        <v>2599</v>
      </c>
      <c r="E1868" s="785" t="s">
        <v>15389</v>
      </c>
      <c r="F1868" s="786">
        <v>43590</v>
      </c>
      <c r="G1868" s="785" t="s">
        <v>15390</v>
      </c>
      <c r="H1868" s="786">
        <v>43633</v>
      </c>
      <c r="I1868" s="785" t="s">
        <v>26583</v>
      </c>
      <c r="J1868" s="785" t="s">
        <v>627</v>
      </c>
      <c r="K1868" s="785" t="s">
        <v>26584</v>
      </c>
      <c r="L1868" s="785" t="s">
        <v>26585</v>
      </c>
      <c r="M1868" s="785"/>
      <c r="N1868" s="785"/>
      <c r="O1868" s="785"/>
      <c r="P1868" s="787">
        <v>39.490361999999998</v>
      </c>
      <c r="Q1868" s="787">
        <v>-4.2617219999999998</v>
      </c>
      <c r="R1868" s="785" t="s">
        <v>3628</v>
      </c>
      <c r="S1868" s="785" t="s">
        <v>3629</v>
      </c>
      <c r="T1868" s="785" t="s">
        <v>3629</v>
      </c>
      <c r="U1868" s="785" t="s">
        <v>15395</v>
      </c>
      <c r="V1868" s="785" t="s">
        <v>2603</v>
      </c>
      <c r="W1868" s="785" t="s">
        <v>2608</v>
      </c>
      <c r="X1868" s="785"/>
      <c r="Y1868" s="615" t="str">
        <f t="shared" si="29"/>
        <v>Biogas International Limited</v>
      </c>
      <c r="Z1868" s="785" t="s">
        <v>2599</v>
      </c>
      <c r="AA1868" s="785" t="s">
        <v>5464</v>
      </c>
      <c r="AB1868" s="785" t="s">
        <v>2609</v>
      </c>
      <c r="AC1868" s="785" t="s">
        <v>2610</v>
      </c>
      <c r="AD1868" s="786">
        <v>43655</v>
      </c>
    </row>
    <row r="1869" spans="1:30" ht="15.75">
      <c r="A1869" s="785" t="s">
        <v>4301</v>
      </c>
      <c r="B1869" s="785" t="s">
        <v>26586</v>
      </c>
      <c r="C1869" s="785" t="s">
        <v>4303</v>
      </c>
      <c r="D1869" s="785" t="s">
        <v>2599</v>
      </c>
      <c r="E1869" s="785" t="s">
        <v>4673</v>
      </c>
      <c r="F1869" s="786">
        <v>43589</v>
      </c>
      <c r="G1869" s="785" t="s">
        <v>15390</v>
      </c>
      <c r="H1869" s="786">
        <v>43633</v>
      </c>
      <c r="I1869" s="785" t="s">
        <v>26587</v>
      </c>
      <c r="J1869" s="785" t="s">
        <v>629</v>
      </c>
      <c r="K1869" s="785" t="s">
        <v>26588</v>
      </c>
      <c r="L1869" s="785" t="s">
        <v>26589</v>
      </c>
      <c r="M1869" s="785"/>
      <c r="N1869" s="785"/>
      <c r="O1869" s="785"/>
      <c r="P1869" s="787">
        <v>39.491064999999999</v>
      </c>
      <c r="Q1869" s="787">
        <v>-4.2609269999999997</v>
      </c>
      <c r="R1869" s="785" t="s">
        <v>3628</v>
      </c>
      <c r="S1869" s="785" t="s">
        <v>3629</v>
      </c>
      <c r="T1869" s="785" t="s">
        <v>3629</v>
      </c>
      <c r="U1869" s="785" t="s">
        <v>15395</v>
      </c>
      <c r="V1869" s="785" t="s">
        <v>2603</v>
      </c>
      <c r="W1869" s="785" t="s">
        <v>2608</v>
      </c>
      <c r="X1869" s="785"/>
      <c r="Y1869" s="615" t="str">
        <f t="shared" si="29"/>
        <v>Biogas International Limited</v>
      </c>
      <c r="Z1869" s="785" t="s">
        <v>2599</v>
      </c>
      <c r="AA1869" s="785" t="s">
        <v>5464</v>
      </c>
      <c r="AB1869" s="785" t="s">
        <v>2609</v>
      </c>
      <c r="AC1869" s="785" t="s">
        <v>2610</v>
      </c>
      <c r="AD1869" s="786">
        <v>43655</v>
      </c>
    </row>
    <row r="1870" spans="1:30" ht="15.75">
      <c r="A1870" s="785" t="s">
        <v>4301</v>
      </c>
      <c r="B1870" s="785" t="s">
        <v>31822</v>
      </c>
      <c r="C1870" s="785" t="s">
        <v>4303</v>
      </c>
      <c r="D1870" s="785" t="s">
        <v>2599</v>
      </c>
      <c r="E1870" s="785" t="s">
        <v>9216</v>
      </c>
      <c r="F1870" s="786">
        <v>43611</v>
      </c>
      <c r="G1870" s="785" t="s">
        <v>15390</v>
      </c>
      <c r="H1870" s="786">
        <v>43633</v>
      </c>
      <c r="I1870" s="785" t="s">
        <v>31823</v>
      </c>
      <c r="J1870" s="785" t="s">
        <v>627</v>
      </c>
      <c r="K1870" s="785" t="s">
        <v>2612</v>
      </c>
      <c r="L1870" s="785" t="s">
        <v>31824</v>
      </c>
      <c r="M1870" s="785"/>
      <c r="N1870" s="785"/>
      <c r="O1870" s="785"/>
      <c r="P1870" s="787">
        <v>36.897688000000002</v>
      </c>
      <c r="Q1870" s="787">
        <v>-0.80558799999999997</v>
      </c>
      <c r="R1870" s="785" t="s">
        <v>1030</v>
      </c>
      <c r="S1870" s="785" t="s">
        <v>1031</v>
      </c>
      <c r="T1870" s="785" t="s">
        <v>3138</v>
      </c>
      <c r="U1870" s="785" t="s">
        <v>31825</v>
      </c>
      <c r="V1870" s="785" t="s">
        <v>3004</v>
      </c>
      <c r="W1870" s="785" t="s">
        <v>3511</v>
      </c>
      <c r="X1870" s="785"/>
      <c r="Y1870" s="615" t="str">
        <f t="shared" si="29"/>
        <v>Sakaki Natural Renewable Energy Center</v>
      </c>
      <c r="Z1870" s="785" t="s">
        <v>2599</v>
      </c>
      <c r="AA1870" s="785" t="s">
        <v>4349</v>
      </c>
      <c r="AB1870" s="785" t="s">
        <v>2683</v>
      </c>
      <c r="AC1870" s="785" t="s">
        <v>2606</v>
      </c>
      <c r="AD1870" s="786">
        <v>43672</v>
      </c>
    </row>
    <row r="1871" spans="1:30" ht="15.75">
      <c r="A1871" s="785" t="s">
        <v>4301</v>
      </c>
      <c r="B1871" s="785" t="s">
        <v>4750</v>
      </c>
      <c r="C1871" s="785" t="s">
        <v>4303</v>
      </c>
      <c r="D1871" s="785" t="s">
        <v>2599</v>
      </c>
      <c r="E1871" s="785" t="s">
        <v>4751</v>
      </c>
      <c r="F1871" s="786">
        <v>43586</v>
      </c>
      <c r="G1871" s="785" t="s">
        <v>4752</v>
      </c>
      <c r="H1871" s="786">
        <v>43632</v>
      </c>
      <c r="I1871" s="785" t="s">
        <v>4753</v>
      </c>
      <c r="J1871" s="785" t="s">
        <v>627</v>
      </c>
      <c r="K1871" s="785" t="s">
        <v>4754</v>
      </c>
      <c r="L1871" s="785" t="s">
        <v>4755</v>
      </c>
      <c r="M1871" s="785"/>
      <c r="N1871" s="785"/>
      <c r="O1871" s="785" t="s">
        <v>4756</v>
      </c>
      <c r="P1871" s="787">
        <v>35.268712000000001</v>
      </c>
      <c r="Q1871" s="787">
        <v>6.9605E-2</v>
      </c>
      <c r="R1871" s="785" t="s">
        <v>916</v>
      </c>
      <c r="S1871" s="785" t="s">
        <v>2823</v>
      </c>
      <c r="T1871" s="785" t="s">
        <v>4723</v>
      </c>
      <c r="U1871" s="785" t="s">
        <v>3925</v>
      </c>
      <c r="V1871" s="785" t="s">
        <v>2603</v>
      </c>
      <c r="W1871" s="785" t="s">
        <v>4693</v>
      </c>
      <c r="X1871" s="785" t="s">
        <v>4694</v>
      </c>
      <c r="Y1871" s="615" t="str">
        <f t="shared" si="29"/>
        <v>Alice  Mutai</v>
      </c>
      <c r="Z1871" s="785" t="s">
        <v>2599</v>
      </c>
      <c r="AA1871" s="785" t="s">
        <v>4314</v>
      </c>
      <c r="AB1871" s="785" t="s">
        <v>2683</v>
      </c>
      <c r="AC1871" s="785" t="s">
        <v>2606</v>
      </c>
      <c r="AD1871" s="786">
        <v>43647</v>
      </c>
    </row>
    <row r="1872" spans="1:30" ht="15.75">
      <c r="A1872" s="785" t="s">
        <v>4301</v>
      </c>
      <c r="B1872" s="785" t="s">
        <v>5528</v>
      </c>
      <c r="C1872" s="785" t="s">
        <v>4303</v>
      </c>
      <c r="D1872" s="785" t="s">
        <v>2599</v>
      </c>
      <c r="E1872" s="785" t="s">
        <v>5529</v>
      </c>
      <c r="F1872" s="786">
        <v>43434</v>
      </c>
      <c r="G1872" s="785" t="s">
        <v>5530</v>
      </c>
      <c r="H1872" s="786">
        <v>43631</v>
      </c>
      <c r="I1872" s="785" t="s">
        <v>5531</v>
      </c>
      <c r="J1872" s="785" t="s">
        <v>627</v>
      </c>
      <c r="K1872" s="785" t="s">
        <v>5532</v>
      </c>
      <c r="L1872" s="785" t="s">
        <v>5533</v>
      </c>
      <c r="M1872" s="785"/>
      <c r="N1872" s="785"/>
      <c r="O1872" s="785"/>
      <c r="P1872" s="787">
        <v>35.385299000000003</v>
      </c>
      <c r="Q1872" s="787">
        <v>-0.13595599999999999</v>
      </c>
      <c r="R1872" s="785" t="s">
        <v>2053</v>
      </c>
      <c r="S1872" s="785" t="s">
        <v>2715</v>
      </c>
      <c r="T1872" s="785" t="s">
        <v>4310</v>
      </c>
      <c r="U1872" s="785" t="s">
        <v>3196</v>
      </c>
      <c r="V1872" s="785" t="s">
        <v>2603</v>
      </c>
      <c r="W1872" s="785" t="s">
        <v>5515</v>
      </c>
      <c r="X1872" s="785" t="s">
        <v>5515</v>
      </c>
      <c r="Y1872" s="615" t="str">
        <f t="shared" si="29"/>
        <v>Benard Kirui</v>
      </c>
      <c r="Z1872" s="785" t="s">
        <v>2599</v>
      </c>
      <c r="AA1872" s="785" t="s">
        <v>4314</v>
      </c>
      <c r="AB1872" s="785" t="s">
        <v>2683</v>
      </c>
      <c r="AC1872" s="785" t="s">
        <v>2606</v>
      </c>
      <c r="AD1872" s="786">
        <v>43700</v>
      </c>
    </row>
    <row r="1873" spans="1:30" ht="15.75">
      <c r="A1873" s="785" t="s">
        <v>4301</v>
      </c>
      <c r="B1873" s="785" t="s">
        <v>11704</v>
      </c>
      <c r="C1873" s="785" t="s">
        <v>4303</v>
      </c>
      <c r="D1873" s="785" t="s">
        <v>2599</v>
      </c>
      <c r="E1873" s="785" t="s">
        <v>5088</v>
      </c>
      <c r="F1873" s="786">
        <v>43556</v>
      </c>
      <c r="G1873" s="785" t="s">
        <v>5530</v>
      </c>
      <c r="H1873" s="786">
        <v>43631</v>
      </c>
      <c r="I1873" s="785" t="s">
        <v>11705</v>
      </c>
      <c r="J1873" s="785" t="s">
        <v>627</v>
      </c>
      <c r="K1873" s="785" t="s">
        <v>2612</v>
      </c>
      <c r="L1873" s="785" t="s">
        <v>11706</v>
      </c>
      <c r="M1873" s="785"/>
      <c r="N1873" s="785"/>
      <c r="O1873" s="785"/>
      <c r="P1873" s="787">
        <v>37.452257000000003</v>
      </c>
      <c r="Q1873" s="787">
        <v>-2.906123</v>
      </c>
      <c r="R1873" s="785" t="s">
        <v>1325</v>
      </c>
      <c r="S1873" s="785" t="s">
        <v>2847</v>
      </c>
      <c r="T1873" s="785" t="s">
        <v>3098</v>
      </c>
      <c r="U1873" s="785" t="s">
        <v>11707</v>
      </c>
      <c r="V1873" s="785">
        <v>8</v>
      </c>
      <c r="W1873" s="785" t="s">
        <v>11702</v>
      </c>
      <c r="X1873" s="785" t="s">
        <v>11702</v>
      </c>
      <c r="Y1873" s="615" t="str">
        <f t="shared" si="29"/>
        <v>Isaiya Moran</v>
      </c>
      <c r="Z1873" s="785" t="s">
        <v>11708</v>
      </c>
      <c r="AA1873" s="785" t="s">
        <v>4314</v>
      </c>
      <c r="AB1873" s="785" t="s">
        <v>2605</v>
      </c>
      <c r="AC1873" s="785" t="s">
        <v>2606</v>
      </c>
      <c r="AD1873" s="786">
        <v>43721</v>
      </c>
    </row>
    <row r="1874" spans="1:30" ht="15.75">
      <c r="A1874" s="785" t="s">
        <v>4301</v>
      </c>
      <c r="B1874" s="785" t="s">
        <v>23860</v>
      </c>
      <c r="C1874" s="785" t="s">
        <v>4303</v>
      </c>
      <c r="D1874" s="785" t="s">
        <v>2599</v>
      </c>
      <c r="E1874" s="785" t="s">
        <v>7725</v>
      </c>
      <c r="F1874" s="786">
        <v>43581</v>
      </c>
      <c r="G1874" s="785" t="s">
        <v>5530</v>
      </c>
      <c r="H1874" s="786">
        <v>43631</v>
      </c>
      <c r="I1874" s="785" t="s">
        <v>23861</v>
      </c>
      <c r="J1874" s="785" t="s">
        <v>629</v>
      </c>
      <c r="K1874" s="785" t="s">
        <v>23862</v>
      </c>
      <c r="L1874" s="785" t="s">
        <v>23863</v>
      </c>
      <c r="M1874" s="785"/>
      <c r="N1874" s="785"/>
      <c r="O1874" s="785"/>
      <c r="P1874" s="787">
        <v>37.078980999999999</v>
      </c>
      <c r="Q1874" s="787">
        <v>-0.91367399999999999</v>
      </c>
      <c r="R1874" s="785" t="s">
        <v>1030</v>
      </c>
      <c r="S1874" s="785" t="s">
        <v>1031</v>
      </c>
      <c r="T1874" s="785" t="s">
        <v>1031</v>
      </c>
      <c r="U1874" s="785" t="s">
        <v>3230</v>
      </c>
      <c r="V1874" s="785" t="s">
        <v>2855</v>
      </c>
      <c r="W1874" s="785" t="s">
        <v>3005</v>
      </c>
      <c r="X1874" s="785" t="s">
        <v>3184</v>
      </c>
      <c r="Y1874" s="615" t="str">
        <f t="shared" si="29"/>
        <v>Sospeter Maina</v>
      </c>
      <c r="Z1874" s="785" t="s">
        <v>7468</v>
      </c>
      <c r="AA1874" s="785" t="s">
        <v>4349</v>
      </c>
      <c r="AB1874" s="785" t="s">
        <v>2605</v>
      </c>
      <c r="AC1874" s="785" t="s">
        <v>2606</v>
      </c>
      <c r="AD1874" s="786">
        <v>43812</v>
      </c>
    </row>
    <row r="1875" spans="1:30" ht="15.75">
      <c r="A1875" s="785" t="s">
        <v>4301</v>
      </c>
      <c r="B1875" s="785" t="s">
        <v>24038</v>
      </c>
      <c r="C1875" s="785" t="s">
        <v>4303</v>
      </c>
      <c r="D1875" s="785" t="s">
        <v>2599</v>
      </c>
      <c r="E1875" s="785" t="s">
        <v>9637</v>
      </c>
      <c r="F1875" s="786">
        <v>43579</v>
      </c>
      <c r="G1875" s="785" t="s">
        <v>5530</v>
      </c>
      <c r="H1875" s="786">
        <v>43631</v>
      </c>
      <c r="I1875" s="785" t="s">
        <v>24039</v>
      </c>
      <c r="J1875" s="785" t="s">
        <v>629</v>
      </c>
      <c r="K1875" s="785" t="s">
        <v>24040</v>
      </c>
      <c r="L1875" s="785" t="s">
        <v>24041</v>
      </c>
      <c r="M1875" s="785"/>
      <c r="N1875" s="785"/>
      <c r="O1875" s="785"/>
      <c r="P1875" s="787">
        <v>36.159965</v>
      </c>
      <c r="Q1875" s="787">
        <v>-7.3842000000000005E-2</v>
      </c>
      <c r="R1875" s="785" t="s">
        <v>695</v>
      </c>
      <c r="S1875" s="785" t="s">
        <v>2231</v>
      </c>
      <c r="T1875" s="785" t="s">
        <v>3332</v>
      </c>
      <c r="U1875" s="785" t="s">
        <v>3332</v>
      </c>
      <c r="V1875" s="785" t="s">
        <v>2855</v>
      </c>
      <c r="W1875" s="785" t="s">
        <v>3025</v>
      </c>
      <c r="X1875" s="785" t="s">
        <v>2761</v>
      </c>
      <c r="Y1875" s="615" t="str">
        <f t="shared" si="29"/>
        <v>Stephen Macharia Kimenyi</v>
      </c>
      <c r="Z1875" s="785" t="s">
        <v>16407</v>
      </c>
      <c r="AA1875" s="785" t="s">
        <v>4349</v>
      </c>
      <c r="AB1875" s="785" t="s">
        <v>2683</v>
      </c>
      <c r="AC1875" s="785" t="s">
        <v>2606</v>
      </c>
      <c r="AD1875" s="786">
        <v>43651</v>
      </c>
    </row>
    <row r="1876" spans="1:30" ht="15.75">
      <c r="A1876" s="785" t="s">
        <v>4301</v>
      </c>
      <c r="B1876" s="785" t="s">
        <v>7383</v>
      </c>
      <c r="C1876" s="785" t="s">
        <v>4303</v>
      </c>
      <c r="D1876" s="785" t="s">
        <v>2599</v>
      </c>
      <c r="E1876" s="785" t="s">
        <v>5082</v>
      </c>
      <c r="F1876" s="786">
        <v>43609</v>
      </c>
      <c r="G1876" s="785" t="s">
        <v>7384</v>
      </c>
      <c r="H1876" s="786">
        <v>43630</v>
      </c>
      <c r="I1876" s="785" t="s">
        <v>7385</v>
      </c>
      <c r="J1876" s="785" t="s">
        <v>627</v>
      </c>
      <c r="K1876" s="785" t="s">
        <v>2612</v>
      </c>
      <c r="L1876" s="785" t="s">
        <v>7386</v>
      </c>
      <c r="M1876" s="785"/>
      <c r="N1876" s="785"/>
      <c r="O1876" s="785"/>
      <c r="P1876" s="787">
        <v>37.057223</v>
      </c>
      <c r="Q1876" s="787">
        <v>-1.028993</v>
      </c>
      <c r="R1876" s="785" t="s">
        <v>821</v>
      </c>
      <c r="S1876" s="785" t="s">
        <v>2791</v>
      </c>
      <c r="T1876" s="785" t="s">
        <v>2704</v>
      </c>
      <c r="U1876" s="785" t="s">
        <v>7387</v>
      </c>
      <c r="V1876" s="785" t="s">
        <v>2603</v>
      </c>
      <c r="W1876" s="785" t="s">
        <v>3302</v>
      </c>
      <c r="X1876" s="785" t="s">
        <v>7381</v>
      </c>
      <c r="Y1876" s="615" t="str">
        <f t="shared" si="29"/>
        <v>Doris Munene</v>
      </c>
      <c r="Z1876" s="785" t="s">
        <v>7382</v>
      </c>
      <c r="AA1876" s="785" t="s">
        <v>4349</v>
      </c>
      <c r="AB1876" s="785" t="s">
        <v>5504</v>
      </c>
      <c r="AC1876" s="785" t="s">
        <v>2617</v>
      </c>
      <c r="AD1876" s="786">
        <v>43675</v>
      </c>
    </row>
    <row r="1877" spans="1:30" ht="15.75">
      <c r="A1877" s="785" t="s">
        <v>4301</v>
      </c>
      <c r="B1877" s="785" t="s">
        <v>15762</v>
      </c>
      <c r="C1877" s="785" t="s">
        <v>4303</v>
      </c>
      <c r="D1877" s="785" t="s">
        <v>2599</v>
      </c>
      <c r="E1877" s="785" t="s">
        <v>5472</v>
      </c>
      <c r="F1877" s="786">
        <v>43623</v>
      </c>
      <c r="G1877" s="785" t="s">
        <v>7384</v>
      </c>
      <c r="H1877" s="786">
        <v>43630</v>
      </c>
      <c r="I1877" s="785" t="s">
        <v>15763</v>
      </c>
      <c r="J1877" s="785" t="s">
        <v>629</v>
      </c>
      <c r="K1877" s="785" t="s">
        <v>15764</v>
      </c>
      <c r="L1877" s="785" t="s">
        <v>15765</v>
      </c>
      <c r="M1877" s="785"/>
      <c r="N1877" s="785"/>
      <c r="O1877" s="785" t="s">
        <v>15766</v>
      </c>
      <c r="P1877" s="787">
        <v>36.58634</v>
      </c>
      <c r="Q1877" s="787">
        <v>-0.96204999999999996</v>
      </c>
      <c r="R1877" s="785" t="s">
        <v>695</v>
      </c>
      <c r="S1877" s="785" t="s">
        <v>1996</v>
      </c>
      <c r="T1877" s="785" t="s">
        <v>2783</v>
      </c>
      <c r="U1877" s="785" t="s">
        <v>15767</v>
      </c>
      <c r="V1877" s="785" t="s">
        <v>2673</v>
      </c>
      <c r="W1877" s="785" t="s">
        <v>2608</v>
      </c>
      <c r="X1877" s="785" t="s">
        <v>15768</v>
      </c>
      <c r="Y1877" s="615" t="str">
        <f t="shared" si="29"/>
        <v>Julius Onyango/Robert Wanjiku</v>
      </c>
      <c r="Z1877" s="785" t="s">
        <v>15302</v>
      </c>
      <c r="AA1877" s="785" t="s">
        <v>5464</v>
      </c>
      <c r="AB1877" s="785" t="s">
        <v>2609</v>
      </c>
      <c r="AC1877" s="785" t="s">
        <v>2610</v>
      </c>
      <c r="AD1877" s="786">
        <v>43626</v>
      </c>
    </row>
    <row r="1878" spans="1:30" ht="15.75">
      <c r="A1878" s="785" t="s">
        <v>4301</v>
      </c>
      <c r="B1878" s="785" t="s">
        <v>18088</v>
      </c>
      <c r="C1878" s="785" t="s">
        <v>4303</v>
      </c>
      <c r="D1878" s="785" t="s">
        <v>2599</v>
      </c>
      <c r="E1878" s="785" t="s">
        <v>4751</v>
      </c>
      <c r="F1878" s="786">
        <v>43586</v>
      </c>
      <c r="G1878" s="785" t="s">
        <v>7384</v>
      </c>
      <c r="H1878" s="786">
        <v>43630</v>
      </c>
      <c r="I1878" s="785" t="s">
        <v>18089</v>
      </c>
      <c r="J1878" s="785" t="s">
        <v>629</v>
      </c>
      <c r="K1878" s="785" t="s">
        <v>18090</v>
      </c>
      <c r="L1878" s="785" t="s">
        <v>18091</v>
      </c>
      <c r="M1878" s="785"/>
      <c r="N1878" s="785"/>
      <c r="O1878" s="785" t="s">
        <v>18092</v>
      </c>
      <c r="P1878" s="787">
        <v>36.989953</v>
      </c>
      <c r="Q1878" s="787">
        <v>-0.46034000000000003</v>
      </c>
      <c r="R1878" s="785" t="s">
        <v>1056</v>
      </c>
      <c r="S1878" s="785" t="s">
        <v>2131</v>
      </c>
      <c r="T1878" s="785" t="s">
        <v>1056</v>
      </c>
      <c r="U1878" s="785" t="s">
        <v>3272</v>
      </c>
      <c r="V1878" s="785" t="s">
        <v>3070</v>
      </c>
      <c r="W1878" s="785" t="s">
        <v>3015</v>
      </c>
      <c r="X1878" s="785" t="s">
        <v>3015</v>
      </c>
      <c r="Y1878" s="615" t="str">
        <f t="shared" si="29"/>
        <v>Mt Kenya Renewable Energy</v>
      </c>
      <c r="Z1878" s="785" t="s">
        <v>4884</v>
      </c>
      <c r="AA1878" s="785" t="s">
        <v>4349</v>
      </c>
      <c r="AB1878" s="785" t="s">
        <v>2605</v>
      </c>
      <c r="AC1878" s="785" t="s">
        <v>2606</v>
      </c>
      <c r="AD1878" s="786">
        <v>43630</v>
      </c>
    </row>
    <row r="1879" spans="1:30" ht="15.75">
      <c r="A1879" s="785" t="s">
        <v>4301</v>
      </c>
      <c r="B1879" s="785" t="s">
        <v>32262</v>
      </c>
      <c r="C1879" s="785" t="s">
        <v>4379</v>
      </c>
      <c r="D1879" s="785" t="s">
        <v>2598</v>
      </c>
      <c r="E1879" s="785" t="s">
        <v>9450</v>
      </c>
      <c r="F1879" s="786">
        <v>43612</v>
      </c>
      <c r="G1879" s="785" t="s">
        <v>7384</v>
      </c>
      <c r="H1879" s="786">
        <v>43630</v>
      </c>
      <c r="I1879" s="785" t="s">
        <v>32263</v>
      </c>
      <c r="J1879" s="785" t="s">
        <v>629</v>
      </c>
      <c r="K1879" s="785" t="s">
        <v>32264</v>
      </c>
      <c r="L1879" s="785" t="s">
        <v>32265</v>
      </c>
      <c r="M1879" s="785"/>
      <c r="N1879" s="785"/>
      <c r="O1879" s="785"/>
      <c r="P1879" s="787">
        <v>36.829185000000003</v>
      </c>
      <c r="Q1879" s="787">
        <v>-1.152217</v>
      </c>
      <c r="R1879" s="785" t="s">
        <v>821</v>
      </c>
      <c r="S1879" s="785" t="s">
        <v>821</v>
      </c>
      <c r="T1879" s="785" t="s">
        <v>2624</v>
      </c>
      <c r="U1879" s="785" t="s">
        <v>32266</v>
      </c>
      <c r="V1879" s="785" t="s">
        <v>3070</v>
      </c>
      <c r="W1879" s="785" t="s">
        <v>2762</v>
      </c>
      <c r="X1879" s="785"/>
      <c r="Y1879" s="615" t="str">
        <f t="shared" si="29"/>
        <v>Peter Kareithi Mwangi</v>
      </c>
      <c r="Z1879" s="785" t="s">
        <v>2599</v>
      </c>
      <c r="AA1879" s="785" t="s">
        <v>4314</v>
      </c>
      <c r="AB1879" s="785" t="s">
        <v>2683</v>
      </c>
      <c r="AC1879" s="785" t="s">
        <v>2606</v>
      </c>
      <c r="AD1879" s="786">
        <v>43881</v>
      </c>
    </row>
    <row r="1880" spans="1:30" ht="15.75">
      <c r="A1880" s="785" t="s">
        <v>4301</v>
      </c>
      <c r="B1880" s="785" t="s">
        <v>17078</v>
      </c>
      <c r="C1880" s="785" t="s">
        <v>4303</v>
      </c>
      <c r="D1880" s="785" t="s">
        <v>2599</v>
      </c>
      <c r="E1880" s="785" t="s">
        <v>17079</v>
      </c>
      <c r="F1880" s="786">
        <v>43422</v>
      </c>
      <c r="G1880" s="785" t="s">
        <v>17080</v>
      </c>
      <c r="H1880" s="786">
        <v>43629</v>
      </c>
      <c r="I1880" s="785" t="s">
        <v>17081</v>
      </c>
      <c r="J1880" s="785" t="s">
        <v>629</v>
      </c>
      <c r="K1880" s="785" t="s">
        <v>2612</v>
      </c>
      <c r="L1880" s="785" t="s">
        <v>17082</v>
      </c>
      <c r="M1880" s="785"/>
      <c r="N1880" s="785"/>
      <c r="O1880" s="785"/>
      <c r="P1880" s="787">
        <v>35.509504</v>
      </c>
      <c r="Q1880" s="787">
        <v>0.71026100000000003</v>
      </c>
      <c r="R1880" s="785" t="s">
        <v>974</v>
      </c>
      <c r="S1880" s="785" t="s">
        <v>975</v>
      </c>
      <c r="T1880" s="785" t="s">
        <v>17083</v>
      </c>
      <c r="U1880" s="785" t="s">
        <v>3123</v>
      </c>
      <c r="V1880" s="785" t="s">
        <v>3004</v>
      </c>
      <c r="W1880" s="785" t="s">
        <v>3116</v>
      </c>
      <c r="X1880" s="785" t="s">
        <v>3116</v>
      </c>
      <c r="Y1880" s="615" t="str">
        <f t="shared" si="29"/>
        <v>Luka Kiprop Maiyo</v>
      </c>
      <c r="Z1880" s="785" t="s">
        <v>16996</v>
      </c>
      <c r="AA1880" s="785" t="s">
        <v>4314</v>
      </c>
      <c r="AB1880" s="785" t="s">
        <v>2605</v>
      </c>
      <c r="AC1880" s="785" t="s">
        <v>2606</v>
      </c>
      <c r="AD1880" s="786">
        <v>43629</v>
      </c>
    </row>
    <row r="1881" spans="1:30" ht="15.75">
      <c r="A1881" s="785" t="s">
        <v>4301</v>
      </c>
      <c r="B1881" s="785" t="s">
        <v>26997</v>
      </c>
      <c r="C1881" s="785" t="s">
        <v>4303</v>
      </c>
      <c r="D1881" s="785" t="s">
        <v>2599</v>
      </c>
      <c r="E1881" s="785" t="s">
        <v>4887</v>
      </c>
      <c r="F1881" s="786">
        <v>43607</v>
      </c>
      <c r="G1881" s="785" t="s">
        <v>23950</v>
      </c>
      <c r="H1881" s="786">
        <v>43628</v>
      </c>
      <c r="I1881" s="785" t="s">
        <v>26998</v>
      </c>
      <c r="J1881" s="785" t="s">
        <v>627</v>
      </c>
      <c r="K1881" s="785" t="s">
        <v>26999</v>
      </c>
      <c r="L1881" s="785" t="s">
        <v>27000</v>
      </c>
      <c r="M1881" s="785"/>
      <c r="N1881" s="785"/>
      <c r="O1881" s="785"/>
      <c r="P1881" s="787">
        <v>36.640101999999999</v>
      </c>
      <c r="Q1881" s="787">
        <v>-1.196801</v>
      </c>
      <c r="R1881" s="785" t="s">
        <v>821</v>
      </c>
      <c r="S1881" s="785" t="s">
        <v>1429</v>
      </c>
      <c r="T1881" s="785" t="s">
        <v>3684</v>
      </c>
      <c r="U1881" s="785" t="s">
        <v>3189</v>
      </c>
      <c r="V1881" s="785" t="s">
        <v>2673</v>
      </c>
      <c r="W1881" s="785" t="s">
        <v>3803</v>
      </c>
      <c r="X1881" s="785"/>
      <c r="Y1881" s="615" t="str">
        <f t="shared" si="29"/>
        <v>Timothy Kabue</v>
      </c>
      <c r="Z1881" s="785" t="s">
        <v>2599</v>
      </c>
      <c r="AA1881" s="785" t="s">
        <v>4314</v>
      </c>
      <c r="AB1881" s="785" t="s">
        <v>2605</v>
      </c>
      <c r="AC1881" s="785" t="s">
        <v>2606</v>
      </c>
      <c r="AD1881" s="786">
        <v>43783</v>
      </c>
    </row>
    <row r="1882" spans="1:30" ht="15.75">
      <c r="A1882" s="785" t="s">
        <v>4301</v>
      </c>
      <c r="B1882" s="785" t="s">
        <v>9215</v>
      </c>
      <c r="C1882" s="785" t="s">
        <v>4303</v>
      </c>
      <c r="D1882" s="785" t="s">
        <v>2599</v>
      </c>
      <c r="E1882" s="785" t="s">
        <v>9216</v>
      </c>
      <c r="F1882" s="786">
        <v>43611</v>
      </c>
      <c r="G1882" s="785" t="s">
        <v>9217</v>
      </c>
      <c r="H1882" s="786">
        <v>43627</v>
      </c>
      <c r="I1882" s="785" t="s">
        <v>9218</v>
      </c>
      <c r="J1882" s="785" t="s">
        <v>629</v>
      </c>
      <c r="K1882" s="785" t="s">
        <v>2612</v>
      </c>
      <c r="L1882" s="785" t="s">
        <v>9219</v>
      </c>
      <c r="M1882" s="785"/>
      <c r="N1882" s="785"/>
      <c r="O1882" s="785" t="s">
        <v>9220</v>
      </c>
      <c r="P1882" s="787">
        <v>37.100441000000004</v>
      </c>
      <c r="Q1882" s="787">
        <v>-0.589584</v>
      </c>
      <c r="R1882" s="785" t="s">
        <v>1056</v>
      </c>
      <c r="S1882" s="785" t="s">
        <v>1289</v>
      </c>
      <c r="T1882" s="785" t="s">
        <v>3540</v>
      </c>
      <c r="U1882" s="785" t="s">
        <v>9221</v>
      </c>
      <c r="V1882" s="785" t="s">
        <v>3004</v>
      </c>
      <c r="W1882" s="785" t="s">
        <v>2707</v>
      </c>
      <c r="X1882" s="785" t="s">
        <v>2707</v>
      </c>
      <c r="Y1882" s="615" t="str">
        <f t="shared" si="29"/>
        <v>Fagaden Enterprises</v>
      </c>
      <c r="Z1882" s="785" t="s">
        <v>8492</v>
      </c>
      <c r="AA1882" s="785" t="s">
        <v>4349</v>
      </c>
      <c r="AB1882" s="785" t="s">
        <v>2683</v>
      </c>
      <c r="AC1882" s="785" t="s">
        <v>2606</v>
      </c>
      <c r="AD1882" s="786">
        <v>43628</v>
      </c>
    </row>
    <row r="1883" spans="1:30" ht="15.75">
      <c r="A1883" s="785" t="s">
        <v>4301</v>
      </c>
      <c r="B1883" s="785" t="s">
        <v>11786</v>
      </c>
      <c r="C1883" s="785" t="s">
        <v>4303</v>
      </c>
      <c r="D1883" s="785" t="s">
        <v>2599</v>
      </c>
      <c r="E1883" s="785" t="s">
        <v>11787</v>
      </c>
      <c r="F1883" s="786">
        <v>43596</v>
      </c>
      <c r="G1883" s="785" t="s">
        <v>9217</v>
      </c>
      <c r="H1883" s="786">
        <v>43627</v>
      </c>
      <c r="I1883" s="785" t="s">
        <v>11788</v>
      </c>
      <c r="J1883" s="785" t="s">
        <v>629</v>
      </c>
      <c r="K1883" s="785" t="s">
        <v>11789</v>
      </c>
      <c r="L1883" s="785" t="s">
        <v>11790</v>
      </c>
      <c r="M1883" s="785"/>
      <c r="N1883" s="785"/>
      <c r="O1883" s="785" t="s">
        <v>11791</v>
      </c>
      <c r="P1883" s="787">
        <v>37.244458999999999</v>
      </c>
      <c r="Q1883" s="787">
        <v>-0.47414800000000001</v>
      </c>
      <c r="R1883" s="785" t="s">
        <v>1961</v>
      </c>
      <c r="S1883" s="785" t="s">
        <v>1962</v>
      </c>
      <c r="T1883" s="785" t="s">
        <v>1963</v>
      </c>
      <c r="U1883" s="785" t="s">
        <v>3359</v>
      </c>
      <c r="V1883" s="785" t="s">
        <v>2855</v>
      </c>
      <c r="W1883" s="785" t="s">
        <v>2802</v>
      </c>
      <c r="X1883" s="785" t="s">
        <v>2802</v>
      </c>
      <c r="Y1883" s="615" t="str">
        <f t="shared" si="29"/>
        <v>Jackson Maina</v>
      </c>
      <c r="Z1883" s="785" t="s">
        <v>2599</v>
      </c>
      <c r="AA1883" s="785" t="s">
        <v>4314</v>
      </c>
      <c r="AB1883" s="785" t="s">
        <v>2605</v>
      </c>
      <c r="AC1883" s="785" t="s">
        <v>2606</v>
      </c>
      <c r="AD1883" s="786">
        <v>43629</v>
      </c>
    </row>
    <row r="1884" spans="1:30" ht="15.75">
      <c r="A1884" s="785" t="s">
        <v>4301</v>
      </c>
      <c r="B1884" s="785" t="s">
        <v>16890</v>
      </c>
      <c r="C1884" s="785" t="s">
        <v>4379</v>
      </c>
      <c r="D1884" s="785" t="s">
        <v>4418</v>
      </c>
      <c r="E1884" s="785" t="s">
        <v>13919</v>
      </c>
      <c r="F1884" s="786">
        <v>43605</v>
      </c>
      <c r="G1884" s="785" t="s">
        <v>9217</v>
      </c>
      <c r="H1884" s="786">
        <v>43627</v>
      </c>
      <c r="I1884" s="785" t="s">
        <v>16891</v>
      </c>
      <c r="J1884" s="785" t="s">
        <v>627</v>
      </c>
      <c r="K1884" s="785" t="s">
        <v>16892</v>
      </c>
      <c r="L1884" s="785" t="s">
        <v>16893</v>
      </c>
      <c r="M1884" s="785"/>
      <c r="N1884" s="785"/>
      <c r="O1884" s="785"/>
      <c r="P1884" s="787">
        <v>36.507449999999999</v>
      </c>
      <c r="Q1884" s="787">
        <v>-0.26287300000000002</v>
      </c>
      <c r="R1884" s="785" t="s">
        <v>1228</v>
      </c>
      <c r="S1884" s="785" t="s">
        <v>3142</v>
      </c>
      <c r="T1884" s="785" t="s">
        <v>2907</v>
      </c>
      <c r="U1884" s="785" t="s">
        <v>16894</v>
      </c>
      <c r="V1884" s="785" t="s">
        <v>2855</v>
      </c>
      <c r="W1884" s="785" t="s">
        <v>3144</v>
      </c>
      <c r="X1884" s="785" t="s">
        <v>3144</v>
      </c>
      <c r="Y1884" s="615" t="str">
        <f t="shared" si="29"/>
        <v>Loise Gathoni Murigu</v>
      </c>
      <c r="Z1884" s="785" t="s">
        <v>16895</v>
      </c>
      <c r="AA1884" s="785" t="s">
        <v>4314</v>
      </c>
      <c r="AB1884" s="785" t="s">
        <v>2683</v>
      </c>
      <c r="AC1884" s="785" t="s">
        <v>2606</v>
      </c>
      <c r="AD1884" s="786">
        <v>43628</v>
      </c>
    </row>
    <row r="1885" spans="1:30" ht="15.75">
      <c r="A1885" s="785" t="s">
        <v>4301</v>
      </c>
      <c r="B1885" s="785" t="s">
        <v>4336</v>
      </c>
      <c r="C1885" s="785" t="s">
        <v>4303</v>
      </c>
      <c r="D1885" s="785" t="s">
        <v>2599</v>
      </c>
      <c r="E1885" s="785" t="s">
        <v>4337</v>
      </c>
      <c r="F1885" s="786">
        <v>43332</v>
      </c>
      <c r="G1885" s="785" t="s">
        <v>4338</v>
      </c>
      <c r="H1885" s="786">
        <v>43626</v>
      </c>
      <c r="I1885" s="785" t="s">
        <v>4339</v>
      </c>
      <c r="J1885" s="785" t="s">
        <v>629</v>
      </c>
      <c r="K1885" s="785" t="s">
        <v>4340</v>
      </c>
      <c r="L1885" s="785" t="s">
        <v>4341</v>
      </c>
      <c r="M1885" s="785"/>
      <c r="N1885" s="785"/>
      <c r="O1885" s="785"/>
      <c r="P1885" s="787">
        <v>35.383578999999997</v>
      </c>
      <c r="Q1885" s="787">
        <v>-0.116019</v>
      </c>
      <c r="R1885" s="785" t="s">
        <v>2053</v>
      </c>
      <c r="S1885" s="785" t="s">
        <v>2715</v>
      </c>
      <c r="T1885" s="785" t="s">
        <v>4310</v>
      </c>
      <c r="U1885" s="785" t="s">
        <v>3197</v>
      </c>
      <c r="V1885" s="785" t="s">
        <v>2603</v>
      </c>
      <c r="W1885" s="785" t="s">
        <v>4311</v>
      </c>
      <c r="X1885" s="785" t="s">
        <v>4312</v>
      </c>
      <c r="Y1885" s="615" t="str">
        <f t="shared" si="29"/>
        <v>Aaron Cheruiyot</v>
      </c>
      <c r="Z1885" s="785" t="s">
        <v>4313</v>
      </c>
      <c r="AA1885" s="785" t="s">
        <v>4314</v>
      </c>
      <c r="AB1885" s="785" t="s">
        <v>2683</v>
      </c>
      <c r="AC1885" s="785" t="s">
        <v>2606</v>
      </c>
      <c r="AD1885" s="786">
        <v>43704</v>
      </c>
    </row>
    <row r="1886" spans="1:30" ht="15.75">
      <c r="A1886" s="785" t="s">
        <v>4301</v>
      </c>
      <c r="B1886" s="785" t="s">
        <v>10293</v>
      </c>
      <c r="C1886" s="785" t="s">
        <v>4303</v>
      </c>
      <c r="D1886" s="785" t="s">
        <v>2599</v>
      </c>
      <c r="E1886" s="785" t="s">
        <v>10294</v>
      </c>
      <c r="F1886" s="786">
        <v>43584</v>
      </c>
      <c r="G1886" s="785" t="s">
        <v>4338</v>
      </c>
      <c r="H1886" s="786">
        <v>43626</v>
      </c>
      <c r="I1886" s="785" t="s">
        <v>10295</v>
      </c>
      <c r="J1886" s="785" t="s">
        <v>629</v>
      </c>
      <c r="K1886" s="785" t="s">
        <v>2612</v>
      </c>
      <c r="L1886" s="785" t="s">
        <v>10296</v>
      </c>
      <c r="M1886" s="785"/>
      <c r="N1886" s="785"/>
      <c r="O1886" s="785" t="s">
        <v>10297</v>
      </c>
      <c r="P1886" s="787">
        <v>37.099088000000002</v>
      </c>
      <c r="Q1886" s="787">
        <v>-0.75793600000000005</v>
      </c>
      <c r="R1886" s="785" t="s">
        <v>1030</v>
      </c>
      <c r="S1886" s="785" t="s">
        <v>3099</v>
      </c>
      <c r="T1886" s="785" t="s">
        <v>3201</v>
      </c>
      <c r="U1886" s="785" t="s">
        <v>10298</v>
      </c>
      <c r="V1886" s="785" t="s">
        <v>3004</v>
      </c>
      <c r="W1886" s="785" t="s">
        <v>2998</v>
      </c>
      <c r="X1886" s="785" t="s">
        <v>2998</v>
      </c>
      <c r="Y1886" s="615" t="str">
        <f t="shared" si="29"/>
        <v>Geoffrey Ndua Mbugua</v>
      </c>
      <c r="Z1886" s="785" t="s">
        <v>10286</v>
      </c>
      <c r="AA1886" s="785" t="s">
        <v>4314</v>
      </c>
      <c r="AB1886" s="785" t="s">
        <v>2605</v>
      </c>
      <c r="AC1886" s="785" t="s">
        <v>2606</v>
      </c>
      <c r="AD1886" s="786">
        <v>43676</v>
      </c>
    </row>
    <row r="1887" spans="1:30" ht="15.75">
      <c r="A1887" s="785" t="s">
        <v>4301</v>
      </c>
      <c r="B1887" s="785" t="s">
        <v>11724</v>
      </c>
      <c r="C1887" s="785" t="s">
        <v>4303</v>
      </c>
      <c r="D1887" s="785" t="s">
        <v>2599</v>
      </c>
      <c r="E1887" s="785" t="s">
        <v>5506</v>
      </c>
      <c r="F1887" s="786">
        <v>43570</v>
      </c>
      <c r="G1887" s="785" t="s">
        <v>4338</v>
      </c>
      <c r="H1887" s="786">
        <v>43626</v>
      </c>
      <c r="I1887" s="785" t="s">
        <v>11725</v>
      </c>
      <c r="J1887" s="785" t="s">
        <v>629</v>
      </c>
      <c r="K1887" s="785" t="s">
        <v>2612</v>
      </c>
      <c r="L1887" s="785" t="s">
        <v>11726</v>
      </c>
      <c r="M1887" s="785"/>
      <c r="N1887" s="785"/>
      <c r="O1887" s="785"/>
      <c r="P1887" s="787">
        <v>37.533738</v>
      </c>
      <c r="Q1887" s="787">
        <v>-2.8305069999999999</v>
      </c>
      <c r="R1887" s="785" t="s">
        <v>1325</v>
      </c>
      <c r="S1887" s="785" t="s">
        <v>2847</v>
      </c>
      <c r="T1887" s="785" t="s">
        <v>3474</v>
      </c>
      <c r="U1887" s="785" t="s">
        <v>11727</v>
      </c>
      <c r="V1887" s="785" t="s">
        <v>3004</v>
      </c>
      <c r="W1887" s="785" t="s">
        <v>11702</v>
      </c>
      <c r="X1887" s="785" t="s">
        <v>11702</v>
      </c>
      <c r="Y1887" s="615" t="str">
        <f t="shared" si="29"/>
        <v>Isaiya Moran</v>
      </c>
      <c r="Z1887" s="785" t="s">
        <v>11703</v>
      </c>
      <c r="AA1887" s="785" t="s">
        <v>4314</v>
      </c>
      <c r="AB1887" s="785" t="s">
        <v>2605</v>
      </c>
      <c r="AC1887" s="785" t="s">
        <v>2606</v>
      </c>
      <c r="AD1887" s="786">
        <v>43721</v>
      </c>
    </row>
    <row r="1888" spans="1:30" ht="15.75">
      <c r="A1888" s="785" t="s">
        <v>4301</v>
      </c>
      <c r="B1888" s="785" t="s">
        <v>24033</v>
      </c>
      <c r="C1888" s="785" t="s">
        <v>4303</v>
      </c>
      <c r="D1888" s="785" t="s">
        <v>2599</v>
      </c>
      <c r="E1888" s="785" t="s">
        <v>15803</v>
      </c>
      <c r="F1888" s="786">
        <v>43598</v>
      </c>
      <c r="G1888" s="785" t="s">
        <v>4338</v>
      </c>
      <c r="H1888" s="786">
        <v>43626</v>
      </c>
      <c r="I1888" s="785" t="s">
        <v>24034</v>
      </c>
      <c r="J1888" s="785" t="s">
        <v>627</v>
      </c>
      <c r="K1888" s="785" t="s">
        <v>24035</v>
      </c>
      <c r="L1888" s="785" t="s">
        <v>24036</v>
      </c>
      <c r="M1888" s="785"/>
      <c r="N1888" s="785"/>
      <c r="O1888" s="785"/>
      <c r="P1888" s="787">
        <v>36.145910000000001</v>
      </c>
      <c r="Q1888" s="787">
        <v>-0.35791499999999998</v>
      </c>
      <c r="R1888" s="785" t="s">
        <v>695</v>
      </c>
      <c r="S1888" s="785" t="s">
        <v>696</v>
      </c>
      <c r="T1888" s="785" t="s">
        <v>19615</v>
      </c>
      <c r="U1888" s="785" t="s">
        <v>24037</v>
      </c>
      <c r="V1888" s="785" t="s">
        <v>2855</v>
      </c>
      <c r="W1888" s="785" t="s">
        <v>3025</v>
      </c>
      <c r="X1888" s="785" t="s">
        <v>2761</v>
      </c>
      <c r="Y1888" s="615" t="str">
        <f t="shared" si="29"/>
        <v>Stephen Macharia Kimenyi</v>
      </c>
      <c r="Z1888" s="785" t="s">
        <v>16407</v>
      </c>
      <c r="AA1888" s="785" t="s">
        <v>4349</v>
      </c>
      <c r="AB1888" s="785" t="s">
        <v>2683</v>
      </c>
      <c r="AC1888" s="785" t="s">
        <v>2606</v>
      </c>
      <c r="AD1888" s="786">
        <v>43657</v>
      </c>
    </row>
    <row r="1889" spans="1:30" ht="15.75">
      <c r="A1889" s="785" t="s">
        <v>4301</v>
      </c>
      <c r="B1889" s="785" t="s">
        <v>31915</v>
      </c>
      <c r="C1889" s="785" t="s">
        <v>4303</v>
      </c>
      <c r="D1889" s="785" t="s">
        <v>2599</v>
      </c>
      <c r="E1889" s="785" t="s">
        <v>5036</v>
      </c>
      <c r="F1889" s="786">
        <v>43617</v>
      </c>
      <c r="G1889" s="785" t="s">
        <v>31916</v>
      </c>
      <c r="H1889" s="786">
        <v>43624</v>
      </c>
      <c r="I1889" s="785" t="s">
        <v>31917</v>
      </c>
      <c r="J1889" s="785" t="s">
        <v>629</v>
      </c>
      <c r="K1889" s="785" t="s">
        <v>2612</v>
      </c>
      <c r="L1889" s="785" t="s">
        <v>31918</v>
      </c>
      <c r="M1889" s="785"/>
      <c r="N1889" s="785"/>
      <c r="O1889" s="785"/>
      <c r="P1889" s="787">
        <v>36.935552000000001</v>
      </c>
      <c r="Q1889" s="787">
        <v>-1.105774</v>
      </c>
      <c r="R1889" s="785" t="s">
        <v>821</v>
      </c>
      <c r="S1889" s="785" t="s">
        <v>2898</v>
      </c>
      <c r="T1889" s="785" t="s">
        <v>2899</v>
      </c>
      <c r="U1889" s="785" t="s">
        <v>31919</v>
      </c>
      <c r="V1889" s="785" t="s">
        <v>3004</v>
      </c>
      <c r="W1889" s="785" t="s">
        <v>3305</v>
      </c>
      <c r="X1889" s="785"/>
      <c r="Y1889" s="615" t="str">
        <f t="shared" si="29"/>
        <v>Bio Esline Company Ltd</v>
      </c>
      <c r="Z1889" s="785" t="s">
        <v>2599</v>
      </c>
      <c r="AA1889" s="785" t="s">
        <v>4349</v>
      </c>
      <c r="AB1889" s="785" t="s">
        <v>2605</v>
      </c>
      <c r="AC1889" s="785" t="s">
        <v>2606</v>
      </c>
      <c r="AD1889" s="786">
        <v>43662</v>
      </c>
    </row>
    <row r="1890" spans="1:30" ht="15.75">
      <c r="A1890" s="785" t="s">
        <v>4301</v>
      </c>
      <c r="B1890" s="785" t="s">
        <v>31933</v>
      </c>
      <c r="C1890" s="785" t="s">
        <v>4303</v>
      </c>
      <c r="D1890" s="785" t="s">
        <v>2599</v>
      </c>
      <c r="E1890" s="785" t="s">
        <v>7222</v>
      </c>
      <c r="F1890" s="786">
        <v>43499</v>
      </c>
      <c r="G1890" s="785" t="s">
        <v>5472</v>
      </c>
      <c r="H1890" s="786">
        <v>43623</v>
      </c>
      <c r="I1890" s="785" t="s">
        <v>31934</v>
      </c>
      <c r="J1890" s="785" t="s">
        <v>627</v>
      </c>
      <c r="K1890" s="785" t="s">
        <v>31935</v>
      </c>
      <c r="L1890" s="785" t="s">
        <v>31936</v>
      </c>
      <c r="M1890" s="785" t="s">
        <v>31937</v>
      </c>
      <c r="N1890" s="785"/>
      <c r="O1890" s="785"/>
      <c r="P1890" s="787">
        <v>35.776606000000001</v>
      </c>
      <c r="Q1890" s="787">
        <v>1.5354E-2</v>
      </c>
      <c r="R1890" s="785" t="s">
        <v>622</v>
      </c>
      <c r="S1890" s="785" t="s">
        <v>623</v>
      </c>
      <c r="T1890" s="785" t="s">
        <v>3081</v>
      </c>
      <c r="U1890" s="785" t="s">
        <v>31938</v>
      </c>
      <c r="V1890" s="785" t="s">
        <v>3004</v>
      </c>
      <c r="W1890" s="785" t="s">
        <v>3025</v>
      </c>
      <c r="X1890" s="785"/>
      <c r="Y1890" s="615" t="str">
        <f t="shared" si="29"/>
        <v>Kichemu limited</v>
      </c>
      <c r="Z1890" s="785" t="s">
        <v>2599</v>
      </c>
      <c r="AA1890" s="785" t="s">
        <v>4349</v>
      </c>
      <c r="AB1890" s="785" t="s">
        <v>2683</v>
      </c>
      <c r="AC1890" s="785" t="s">
        <v>2606</v>
      </c>
      <c r="AD1890" s="786">
        <v>43623</v>
      </c>
    </row>
    <row r="1891" spans="1:30" ht="15.75">
      <c r="A1891" s="785" t="s">
        <v>4301</v>
      </c>
      <c r="B1891" s="785" t="s">
        <v>33230</v>
      </c>
      <c r="C1891" s="785" t="s">
        <v>4322</v>
      </c>
      <c r="D1891" s="785" t="s">
        <v>2902</v>
      </c>
      <c r="E1891" s="785" t="s">
        <v>5347</v>
      </c>
      <c r="F1891" s="786">
        <v>43258</v>
      </c>
      <c r="G1891" s="785" t="s">
        <v>5472</v>
      </c>
      <c r="H1891" s="786">
        <v>43623</v>
      </c>
      <c r="I1891" s="785" t="s">
        <v>33231</v>
      </c>
      <c r="J1891" s="785" t="s">
        <v>2845</v>
      </c>
      <c r="K1891" s="785" t="s">
        <v>33232</v>
      </c>
      <c r="L1891" s="785" t="s">
        <v>33233</v>
      </c>
      <c r="M1891" s="785"/>
      <c r="N1891" s="785"/>
      <c r="O1891" s="785"/>
      <c r="P1891" s="787">
        <v>35.758735000000001</v>
      </c>
      <c r="Q1891" s="787">
        <v>-1.7359999999999999E-3</v>
      </c>
      <c r="R1891" s="785" t="s">
        <v>622</v>
      </c>
      <c r="S1891" s="785" t="s">
        <v>623</v>
      </c>
      <c r="T1891" s="785" t="s">
        <v>3121</v>
      </c>
      <c r="U1891" s="785" t="s">
        <v>4018</v>
      </c>
      <c r="V1891" s="785">
        <v>48</v>
      </c>
      <c r="W1891" s="785" t="s">
        <v>3025</v>
      </c>
      <c r="X1891" s="785"/>
      <c r="Y1891" s="615" t="str">
        <f t="shared" si="29"/>
        <v>Kichemu limited</v>
      </c>
      <c r="Z1891" s="785" t="s">
        <v>2599</v>
      </c>
      <c r="AA1891" s="785" t="s">
        <v>4349</v>
      </c>
      <c r="AB1891" s="785" t="s">
        <v>2683</v>
      </c>
      <c r="AC1891" s="785" t="s">
        <v>2606</v>
      </c>
      <c r="AD1891" s="786">
        <v>43623</v>
      </c>
    </row>
    <row r="1892" spans="1:30" ht="15.75">
      <c r="A1892" s="785" t="s">
        <v>4301</v>
      </c>
      <c r="B1892" s="785" t="s">
        <v>31833</v>
      </c>
      <c r="C1892" s="785" t="s">
        <v>4303</v>
      </c>
      <c r="D1892" s="785" t="s">
        <v>2599</v>
      </c>
      <c r="E1892" s="785" t="s">
        <v>9181</v>
      </c>
      <c r="F1892" s="786">
        <v>43616</v>
      </c>
      <c r="G1892" s="785" t="s">
        <v>18213</v>
      </c>
      <c r="H1892" s="786">
        <v>43622</v>
      </c>
      <c r="I1892" s="785" t="s">
        <v>31834</v>
      </c>
      <c r="J1892" s="785" t="s">
        <v>629</v>
      </c>
      <c r="K1892" s="785" t="s">
        <v>31835</v>
      </c>
      <c r="L1892" s="785" t="s">
        <v>31836</v>
      </c>
      <c r="M1892" s="785"/>
      <c r="N1892" s="785"/>
      <c r="O1892" s="785" t="s">
        <v>31837</v>
      </c>
      <c r="P1892" s="787">
        <v>36.776800000000001</v>
      </c>
      <c r="Q1892" s="787">
        <v>-0.92193499999999995</v>
      </c>
      <c r="R1892" s="785" t="s">
        <v>821</v>
      </c>
      <c r="S1892" s="785" t="s">
        <v>2041</v>
      </c>
      <c r="T1892" s="785" t="s">
        <v>3977</v>
      </c>
      <c r="U1892" s="785" t="s">
        <v>31838</v>
      </c>
      <c r="V1892" s="785" t="s">
        <v>3004</v>
      </c>
      <c r="W1892" s="785" t="s">
        <v>3497</v>
      </c>
      <c r="X1892" s="785"/>
      <c r="Y1892" s="615" t="str">
        <f t="shared" si="29"/>
        <v>Cides Ltd</v>
      </c>
      <c r="Z1892" s="785" t="s">
        <v>2599</v>
      </c>
      <c r="AA1892" s="785" t="s">
        <v>4349</v>
      </c>
      <c r="AB1892" s="785" t="s">
        <v>2605</v>
      </c>
      <c r="AC1892" s="785" t="s">
        <v>2606</v>
      </c>
      <c r="AD1892" s="786">
        <v>43666</v>
      </c>
    </row>
    <row r="1893" spans="1:30" ht="15.75">
      <c r="A1893" s="785" t="s">
        <v>4301</v>
      </c>
      <c r="B1893" s="785" t="s">
        <v>5541</v>
      </c>
      <c r="C1893" s="785" t="s">
        <v>4322</v>
      </c>
      <c r="D1893" s="785" t="s">
        <v>2618</v>
      </c>
      <c r="E1893" s="785" t="s">
        <v>5542</v>
      </c>
      <c r="F1893" s="786">
        <v>43454</v>
      </c>
      <c r="G1893" s="785" t="s">
        <v>5543</v>
      </c>
      <c r="H1893" s="786">
        <v>43621</v>
      </c>
      <c r="I1893" s="785" t="s">
        <v>5544</v>
      </c>
      <c r="J1893" s="785" t="s">
        <v>627</v>
      </c>
      <c r="K1893" s="785" t="s">
        <v>5545</v>
      </c>
      <c r="L1893" s="785" t="s">
        <v>5546</v>
      </c>
      <c r="M1893" s="785"/>
      <c r="N1893" s="785"/>
      <c r="O1893" s="785"/>
      <c r="P1893" s="787">
        <v>35.380159999999997</v>
      </c>
      <c r="Q1893" s="787">
        <v>-0.124954</v>
      </c>
      <c r="R1893" s="785" t="s">
        <v>2053</v>
      </c>
      <c r="S1893" s="785" t="s">
        <v>2715</v>
      </c>
      <c r="T1893" s="785" t="s">
        <v>4310</v>
      </c>
      <c r="U1893" s="785" t="s">
        <v>4328</v>
      </c>
      <c r="V1893" s="785" t="s">
        <v>2603</v>
      </c>
      <c r="W1893" s="785" t="s">
        <v>5515</v>
      </c>
      <c r="X1893" s="785" t="s">
        <v>5515</v>
      </c>
      <c r="Y1893" s="615" t="str">
        <f t="shared" si="29"/>
        <v>Benard Kirui</v>
      </c>
      <c r="Z1893" s="785" t="s">
        <v>5540</v>
      </c>
      <c r="AA1893" s="785" t="s">
        <v>4314</v>
      </c>
      <c r="AB1893" s="785" t="s">
        <v>2683</v>
      </c>
      <c r="AC1893" s="785" t="s">
        <v>2606</v>
      </c>
      <c r="AD1893" s="786">
        <v>43732</v>
      </c>
    </row>
    <row r="1894" spans="1:30" ht="15.75">
      <c r="A1894" s="785" t="s">
        <v>4301</v>
      </c>
      <c r="B1894" s="785" t="s">
        <v>19065</v>
      </c>
      <c r="C1894" s="785" t="s">
        <v>4303</v>
      </c>
      <c r="D1894" s="785" t="s">
        <v>2599</v>
      </c>
      <c r="E1894" s="785" t="s">
        <v>10382</v>
      </c>
      <c r="F1894" s="786">
        <v>43610</v>
      </c>
      <c r="G1894" s="785" t="s">
        <v>5543</v>
      </c>
      <c r="H1894" s="786">
        <v>43621</v>
      </c>
      <c r="I1894" s="785" t="s">
        <v>19066</v>
      </c>
      <c r="J1894" s="785" t="s">
        <v>629</v>
      </c>
      <c r="K1894" s="785" t="s">
        <v>19067</v>
      </c>
      <c r="L1894" s="785" t="s">
        <v>19068</v>
      </c>
      <c r="M1894" s="785"/>
      <c r="N1894" s="785"/>
      <c r="O1894" s="785"/>
      <c r="P1894" s="787">
        <v>36.836770999999999</v>
      </c>
      <c r="Q1894" s="787">
        <v>-1.0893409999999999</v>
      </c>
      <c r="R1894" s="785" t="s">
        <v>821</v>
      </c>
      <c r="S1894" s="785" t="s">
        <v>871</v>
      </c>
      <c r="T1894" s="785" t="s">
        <v>2712</v>
      </c>
      <c r="U1894" s="785" t="s">
        <v>19069</v>
      </c>
      <c r="V1894" s="785" t="s">
        <v>2855</v>
      </c>
      <c r="W1894" s="785" t="s">
        <v>2714</v>
      </c>
      <c r="X1894" s="785" t="s">
        <v>19070</v>
      </c>
      <c r="Y1894" s="615" t="str">
        <f t="shared" si="29"/>
        <v>Njau Mbugua</v>
      </c>
      <c r="Z1894" s="785" t="s">
        <v>19071</v>
      </c>
      <c r="AA1894" s="785" t="s">
        <v>4314</v>
      </c>
      <c r="AB1894" s="785" t="s">
        <v>2683</v>
      </c>
      <c r="AC1894" s="785" t="s">
        <v>2606</v>
      </c>
      <c r="AD1894" s="786">
        <v>43624</v>
      </c>
    </row>
    <row r="1895" spans="1:30" ht="15.75">
      <c r="A1895" s="785" t="s">
        <v>4301</v>
      </c>
      <c r="B1895" s="785" t="s">
        <v>22809</v>
      </c>
      <c r="C1895" s="785" t="s">
        <v>4303</v>
      </c>
      <c r="D1895" s="785" t="s">
        <v>2599</v>
      </c>
      <c r="E1895" s="785" t="s">
        <v>9637</v>
      </c>
      <c r="F1895" s="786">
        <v>43579</v>
      </c>
      <c r="G1895" s="785" t="s">
        <v>5543</v>
      </c>
      <c r="H1895" s="786">
        <v>43621</v>
      </c>
      <c r="I1895" s="785" t="s">
        <v>22810</v>
      </c>
      <c r="J1895" s="785" t="s">
        <v>629</v>
      </c>
      <c r="K1895" s="785" t="s">
        <v>22811</v>
      </c>
      <c r="L1895" s="785" t="s">
        <v>22812</v>
      </c>
      <c r="M1895" s="785"/>
      <c r="N1895" s="785"/>
      <c r="O1895" s="785"/>
      <c r="P1895" s="787">
        <v>36.237276999999999</v>
      </c>
      <c r="Q1895" s="787">
        <v>-0.25547500000000001</v>
      </c>
      <c r="R1895" s="785" t="s">
        <v>695</v>
      </c>
      <c r="S1895" s="785" t="s">
        <v>1204</v>
      </c>
      <c r="T1895" s="785" t="s">
        <v>5420</v>
      </c>
      <c r="U1895" s="785" t="s">
        <v>5420</v>
      </c>
      <c r="V1895" s="785" t="s">
        <v>2855</v>
      </c>
      <c r="W1895" s="785" t="s">
        <v>3042</v>
      </c>
      <c r="X1895" s="785" t="s">
        <v>2642</v>
      </c>
      <c r="Y1895" s="615" t="str">
        <f t="shared" si="29"/>
        <v>Samuel Mwangi Juma</v>
      </c>
      <c r="Z1895" s="785" t="s">
        <v>22751</v>
      </c>
      <c r="AA1895" s="785" t="s">
        <v>4349</v>
      </c>
      <c r="AB1895" s="785" t="s">
        <v>2605</v>
      </c>
      <c r="AC1895" s="785" t="s">
        <v>2606</v>
      </c>
      <c r="AD1895" s="786">
        <v>43706</v>
      </c>
    </row>
    <row r="1896" spans="1:30" ht="15.75">
      <c r="A1896" s="785" t="s">
        <v>4301</v>
      </c>
      <c r="B1896" s="785" t="s">
        <v>23673</v>
      </c>
      <c r="C1896" s="785" t="s">
        <v>4303</v>
      </c>
      <c r="D1896" s="785" t="s">
        <v>2599</v>
      </c>
      <c r="E1896" s="785" t="s">
        <v>17885</v>
      </c>
      <c r="F1896" s="786">
        <v>43595</v>
      </c>
      <c r="G1896" s="785" t="s">
        <v>5543</v>
      </c>
      <c r="H1896" s="786">
        <v>43621</v>
      </c>
      <c r="I1896" s="785" t="s">
        <v>23674</v>
      </c>
      <c r="J1896" s="785" t="s">
        <v>629</v>
      </c>
      <c r="K1896" s="785" t="s">
        <v>2612</v>
      </c>
      <c r="L1896" s="785" t="s">
        <v>23675</v>
      </c>
      <c r="M1896" s="785"/>
      <c r="N1896" s="785"/>
      <c r="O1896" s="785"/>
      <c r="P1896" s="787">
        <v>36.849815999999997</v>
      </c>
      <c r="Q1896" s="787">
        <v>-1.100687</v>
      </c>
      <c r="R1896" s="785" t="s">
        <v>821</v>
      </c>
      <c r="S1896" s="785" t="s">
        <v>871</v>
      </c>
      <c r="T1896" s="785" t="s">
        <v>2712</v>
      </c>
      <c r="U1896" s="785" t="s">
        <v>10305</v>
      </c>
      <c r="V1896" s="785" t="s">
        <v>3070</v>
      </c>
      <c r="W1896" s="785" t="s">
        <v>2998</v>
      </c>
      <c r="X1896" s="785" t="s">
        <v>23666</v>
      </c>
      <c r="Y1896" s="615" t="str">
        <f t="shared" si="29"/>
        <v>Simon Mbocua</v>
      </c>
      <c r="Z1896" s="785" t="s">
        <v>23667</v>
      </c>
      <c r="AA1896" s="785" t="s">
        <v>4314</v>
      </c>
      <c r="AB1896" s="785" t="s">
        <v>2605</v>
      </c>
      <c r="AC1896" s="785" t="s">
        <v>2606</v>
      </c>
      <c r="AD1896" s="786">
        <v>43636</v>
      </c>
    </row>
    <row r="1897" spans="1:30" ht="15.75">
      <c r="A1897" s="785" t="s">
        <v>4301</v>
      </c>
      <c r="B1897" s="785" t="s">
        <v>30147</v>
      </c>
      <c r="C1897" s="785" t="s">
        <v>4303</v>
      </c>
      <c r="D1897" s="785" t="s">
        <v>2599</v>
      </c>
      <c r="E1897" s="785" t="s">
        <v>7662</v>
      </c>
      <c r="F1897" s="786">
        <v>43587</v>
      </c>
      <c r="G1897" s="785" t="s">
        <v>5543</v>
      </c>
      <c r="H1897" s="786">
        <v>43621</v>
      </c>
      <c r="I1897" s="785" t="s">
        <v>30148</v>
      </c>
      <c r="J1897" s="785" t="s">
        <v>627</v>
      </c>
      <c r="K1897" s="785" t="s">
        <v>30149</v>
      </c>
      <c r="L1897" s="785" t="s">
        <v>30150</v>
      </c>
      <c r="M1897" s="785"/>
      <c r="N1897" s="785"/>
      <c r="O1897" s="785"/>
      <c r="P1897" s="787">
        <v>37.086469999999998</v>
      </c>
      <c r="Q1897" s="787">
        <v>-0.42118699999999998</v>
      </c>
      <c r="R1897" s="785" t="s">
        <v>1056</v>
      </c>
      <c r="S1897" s="785" t="s">
        <v>2893</v>
      </c>
      <c r="T1897" s="785" t="s">
        <v>3113</v>
      </c>
      <c r="U1897" s="785" t="s">
        <v>3691</v>
      </c>
      <c r="V1897" s="785" t="s">
        <v>2855</v>
      </c>
      <c r="W1897" s="785" t="s">
        <v>3497</v>
      </c>
      <c r="X1897" s="785"/>
      <c r="Y1897" s="615" t="str">
        <f t="shared" si="29"/>
        <v>Cides Ltd</v>
      </c>
      <c r="Z1897" s="785" t="s">
        <v>2599</v>
      </c>
      <c r="AA1897" s="785" t="s">
        <v>4349</v>
      </c>
      <c r="AB1897" s="785" t="s">
        <v>2605</v>
      </c>
      <c r="AC1897" s="785" t="s">
        <v>2606</v>
      </c>
      <c r="AD1897" s="786">
        <v>43663</v>
      </c>
    </row>
    <row r="1898" spans="1:30" ht="15.75">
      <c r="A1898" s="785" t="s">
        <v>4301</v>
      </c>
      <c r="B1898" s="785" t="s">
        <v>30182</v>
      </c>
      <c r="C1898" s="785" t="s">
        <v>4303</v>
      </c>
      <c r="D1898" s="785" t="s">
        <v>2599</v>
      </c>
      <c r="E1898" s="785" t="s">
        <v>7662</v>
      </c>
      <c r="F1898" s="786">
        <v>43587</v>
      </c>
      <c r="G1898" s="785" t="s">
        <v>5543</v>
      </c>
      <c r="H1898" s="786">
        <v>43621</v>
      </c>
      <c r="I1898" s="785" t="s">
        <v>30183</v>
      </c>
      <c r="J1898" s="785" t="s">
        <v>627</v>
      </c>
      <c r="K1898" s="785" t="s">
        <v>30184</v>
      </c>
      <c r="L1898" s="785" t="s">
        <v>30185</v>
      </c>
      <c r="M1898" s="785"/>
      <c r="N1898" s="785"/>
      <c r="O1898" s="785"/>
      <c r="P1898" s="787">
        <v>37.105629999999998</v>
      </c>
      <c r="Q1898" s="787">
        <v>-0.42125000000000001</v>
      </c>
      <c r="R1898" s="785" t="s">
        <v>1056</v>
      </c>
      <c r="S1898" s="785" t="s">
        <v>2893</v>
      </c>
      <c r="T1898" s="785" t="s">
        <v>3113</v>
      </c>
      <c r="U1898" s="785" t="s">
        <v>3922</v>
      </c>
      <c r="V1898" s="785" t="s">
        <v>2855</v>
      </c>
      <c r="W1898" s="785" t="s">
        <v>3497</v>
      </c>
      <c r="X1898" s="785"/>
      <c r="Y1898" s="615" t="str">
        <f t="shared" si="29"/>
        <v>Cides Ltd</v>
      </c>
      <c r="Z1898" s="785" t="s">
        <v>2599</v>
      </c>
      <c r="AA1898" s="785" t="s">
        <v>4349</v>
      </c>
      <c r="AB1898" s="785" t="s">
        <v>2605</v>
      </c>
      <c r="AC1898" s="785" t="s">
        <v>2606</v>
      </c>
      <c r="AD1898" s="786">
        <v>43663</v>
      </c>
    </row>
    <row r="1899" spans="1:30" ht="15.75">
      <c r="A1899" s="785" t="s">
        <v>4301</v>
      </c>
      <c r="B1899" s="785" t="s">
        <v>30186</v>
      </c>
      <c r="C1899" s="785" t="s">
        <v>4303</v>
      </c>
      <c r="D1899" s="785" t="s">
        <v>2599</v>
      </c>
      <c r="E1899" s="785" t="s">
        <v>4751</v>
      </c>
      <c r="F1899" s="786">
        <v>43586</v>
      </c>
      <c r="G1899" s="785" t="s">
        <v>5543</v>
      </c>
      <c r="H1899" s="786">
        <v>43621</v>
      </c>
      <c r="I1899" s="785" t="s">
        <v>30187</v>
      </c>
      <c r="J1899" s="785" t="s">
        <v>629</v>
      </c>
      <c r="K1899" s="785" t="s">
        <v>30188</v>
      </c>
      <c r="L1899" s="785" t="s">
        <v>30189</v>
      </c>
      <c r="M1899" s="785"/>
      <c r="N1899" s="785"/>
      <c r="O1899" s="785"/>
      <c r="P1899" s="787">
        <v>37.098534999999998</v>
      </c>
      <c r="Q1899" s="787">
        <v>-0.42458000000000001</v>
      </c>
      <c r="R1899" s="785" t="s">
        <v>1056</v>
      </c>
      <c r="S1899" s="785" t="s">
        <v>2893</v>
      </c>
      <c r="T1899" s="785" t="s">
        <v>3113</v>
      </c>
      <c r="U1899" s="785" t="s">
        <v>3691</v>
      </c>
      <c r="V1899" s="785" t="s">
        <v>2855</v>
      </c>
      <c r="W1899" s="785" t="s">
        <v>3497</v>
      </c>
      <c r="X1899" s="785"/>
      <c r="Y1899" s="615" t="str">
        <f t="shared" si="29"/>
        <v>Cides Ltd</v>
      </c>
      <c r="Z1899" s="785" t="s">
        <v>2599</v>
      </c>
      <c r="AA1899" s="785" t="s">
        <v>4349</v>
      </c>
      <c r="AB1899" s="785" t="s">
        <v>2605</v>
      </c>
      <c r="AC1899" s="785" t="s">
        <v>2606</v>
      </c>
      <c r="AD1899" s="786">
        <v>43663</v>
      </c>
    </row>
    <row r="1900" spans="1:30" ht="15.75">
      <c r="A1900" s="785" t="s">
        <v>4301</v>
      </c>
      <c r="B1900" s="785" t="s">
        <v>30327</v>
      </c>
      <c r="C1900" s="785" t="s">
        <v>4303</v>
      </c>
      <c r="D1900" s="785" t="s">
        <v>2599</v>
      </c>
      <c r="E1900" s="785" t="s">
        <v>7662</v>
      </c>
      <c r="F1900" s="786">
        <v>43587</v>
      </c>
      <c r="G1900" s="785" t="s">
        <v>5543</v>
      </c>
      <c r="H1900" s="786">
        <v>43621</v>
      </c>
      <c r="I1900" s="785" t="s">
        <v>30328</v>
      </c>
      <c r="J1900" s="785" t="s">
        <v>629</v>
      </c>
      <c r="K1900" s="785" t="s">
        <v>30329</v>
      </c>
      <c r="L1900" s="785" t="s">
        <v>30330</v>
      </c>
      <c r="M1900" s="785"/>
      <c r="N1900" s="785"/>
      <c r="O1900" s="785"/>
      <c r="P1900" s="787">
        <v>37.11345</v>
      </c>
      <c r="Q1900" s="787">
        <v>-0.416213</v>
      </c>
      <c r="R1900" s="785" t="s">
        <v>1056</v>
      </c>
      <c r="S1900" s="785" t="s">
        <v>2893</v>
      </c>
      <c r="T1900" s="785" t="s">
        <v>3113</v>
      </c>
      <c r="U1900" s="785" t="s">
        <v>2832</v>
      </c>
      <c r="V1900" s="785" t="s">
        <v>2855</v>
      </c>
      <c r="W1900" s="785" t="s">
        <v>3497</v>
      </c>
      <c r="X1900" s="785"/>
      <c r="Y1900" s="615" t="str">
        <f t="shared" si="29"/>
        <v>Cides Ltd</v>
      </c>
      <c r="Z1900" s="785" t="s">
        <v>2599</v>
      </c>
      <c r="AA1900" s="785" t="s">
        <v>4349</v>
      </c>
      <c r="AB1900" s="785" t="s">
        <v>2605</v>
      </c>
      <c r="AC1900" s="785" t="s">
        <v>2606</v>
      </c>
      <c r="AD1900" s="786">
        <v>43662</v>
      </c>
    </row>
    <row r="1901" spans="1:30" ht="15.75">
      <c r="A1901" s="785" t="s">
        <v>4301</v>
      </c>
      <c r="B1901" s="785" t="s">
        <v>30331</v>
      </c>
      <c r="C1901" s="785" t="s">
        <v>4303</v>
      </c>
      <c r="D1901" s="785" t="s">
        <v>2599</v>
      </c>
      <c r="E1901" s="785" t="s">
        <v>7662</v>
      </c>
      <c r="F1901" s="786">
        <v>43587</v>
      </c>
      <c r="G1901" s="785" t="s">
        <v>5543</v>
      </c>
      <c r="H1901" s="786">
        <v>43621</v>
      </c>
      <c r="I1901" s="785" t="s">
        <v>30332</v>
      </c>
      <c r="J1901" s="785" t="s">
        <v>629</v>
      </c>
      <c r="K1901" s="785" t="s">
        <v>2612</v>
      </c>
      <c r="L1901" s="785" t="s">
        <v>30333</v>
      </c>
      <c r="M1901" s="785"/>
      <c r="N1901" s="785"/>
      <c r="O1901" s="785"/>
      <c r="P1901" s="787">
        <v>37.126682000000002</v>
      </c>
      <c r="Q1901" s="787">
        <v>-0.39180599999999999</v>
      </c>
      <c r="R1901" s="785" t="s">
        <v>1056</v>
      </c>
      <c r="S1901" s="785" t="s">
        <v>2893</v>
      </c>
      <c r="T1901" s="785" t="s">
        <v>3705</v>
      </c>
      <c r="U1901" s="785" t="s">
        <v>30334</v>
      </c>
      <c r="V1901" s="785" t="s">
        <v>2855</v>
      </c>
      <c r="W1901" s="785" t="s">
        <v>3497</v>
      </c>
      <c r="X1901" s="785"/>
      <c r="Y1901" s="615" t="str">
        <f t="shared" si="29"/>
        <v>Cides Ltd</v>
      </c>
      <c r="Z1901" s="785" t="s">
        <v>2599</v>
      </c>
      <c r="AA1901" s="785" t="s">
        <v>4349</v>
      </c>
      <c r="AB1901" s="785" t="s">
        <v>2605</v>
      </c>
      <c r="AC1901" s="785" t="s">
        <v>2606</v>
      </c>
      <c r="AD1901" s="786">
        <v>43662</v>
      </c>
    </row>
    <row r="1902" spans="1:30" ht="15.75">
      <c r="A1902" s="785" t="s">
        <v>4301</v>
      </c>
      <c r="B1902" s="785" t="s">
        <v>31839</v>
      </c>
      <c r="C1902" s="785" t="s">
        <v>4303</v>
      </c>
      <c r="D1902" s="785" t="s">
        <v>2599</v>
      </c>
      <c r="E1902" s="785" t="s">
        <v>7662</v>
      </c>
      <c r="F1902" s="786">
        <v>43587</v>
      </c>
      <c r="G1902" s="785" t="s">
        <v>5543</v>
      </c>
      <c r="H1902" s="786">
        <v>43621</v>
      </c>
      <c r="I1902" s="785" t="s">
        <v>31840</v>
      </c>
      <c r="J1902" s="785" t="s">
        <v>627</v>
      </c>
      <c r="K1902" s="785" t="s">
        <v>2612</v>
      </c>
      <c r="L1902" s="785" t="s">
        <v>31841</v>
      </c>
      <c r="M1902" s="785"/>
      <c r="N1902" s="785"/>
      <c r="O1902" s="785"/>
      <c r="P1902" s="787">
        <v>36.635952000000003</v>
      </c>
      <c r="Q1902" s="787">
        <v>-1.086031</v>
      </c>
      <c r="R1902" s="785" t="s">
        <v>821</v>
      </c>
      <c r="S1902" s="785" t="s">
        <v>1884</v>
      </c>
      <c r="T1902" s="785" t="s">
        <v>2361</v>
      </c>
      <c r="U1902" s="785" t="s">
        <v>3486</v>
      </c>
      <c r="V1902" s="785" t="s">
        <v>3004</v>
      </c>
      <c r="W1902" s="785" t="s">
        <v>3497</v>
      </c>
      <c r="X1902" s="785"/>
      <c r="Y1902" s="615" t="str">
        <f t="shared" si="29"/>
        <v>Cides Ltd</v>
      </c>
      <c r="Z1902" s="785" t="s">
        <v>2599</v>
      </c>
      <c r="AA1902" s="785" t="s">
        <v>4349</v>
      </c>
      <c r="AB1902" s="785" t="s">
        <v>2605</v>
      </c>
      <c r="AC1902" s="785" t="s">
        <v>2606</v>
      </c>
      <c r="AD1902" s="786">
        <v>43662</v>
      </c>
    </row>
    <row r="1903" spans="1:30" ht="15.75">
      <c r="A1903" s="785" t="s">
        <v>4301</v>
      </c>
      <c r="B1903" s="785" t="s">
        <v>31842</v>
      </c>
      <c r="C1903" s="785" t="s">
        <v>4303</v>
      </c>
      <c r="D1903" s="785" t="s">
        <v>2599</v>
      </c>
      <c r="E1903" s="785" t="s">
        <v>7662</v>
      </c>
      <c r="F1903" s="786">
        <v>43587</v>
      </c>
      <c r="G1903" s="785" t="s">
        <v>5543</v>
      </c>
      <c r="H1903" s="786">
        <v>43621</v>
      </c>
      <c r="I1903" s="785" t="s">
        <v>31843</v>
      </c>
      <c r="J1903" s="785" t="s">
        <v>629</v>
      </c>
      <c r="K1903" s="785" t="s">
        <v>31844</v>
      </c>
      <c r="L1903" s="785" t="s">
        <v>31845</v>
      </c>
      <c r="M1903" s="785"/>
      <c r="N1903" s="785"/>
      <c r="O1903" s="785"/>
      <c r="P1903" s="787">
        <v>37.104252000000002</v>
      </c>
      <c r="Q1903" s="787">
        <v>-0.42138300000000001</v>
      </c>
      <c r="R1903" s="785" t="s">
        <v>1056</v>
      </c>
      <c r="S1903" s="785" t="s">
        <v>2893</v>
      </c>
      <c r="T1903" s="785" t="s">
        <v>3113</v>
      </c>
      <c r="U1903" s="785" t="s">
        <v>3922</v>
      </c>
      <c r="V1903" s="785" t="s">
        <v>3004</v>
      </c>
      <c r="W1903" s="785" t="s">
        <v>3497</v>
      </c>
      <c r="X1903" s="785"/>
      <c r="Y1903" s="615" t="str">
        <f t="shared" si="29"/>
        <v>Cides Ltd</v>
      </c>
      <c r="Z1903" s="785" t="s">
        <v>2599</v>
      </c>
      <c r="AA1903" s="785" t="s">
        <v>4349</v>
      </c>
      <c r="AB1903" s="785" t="s">
        <v>2605</v>
      </c>
      <c r="AC1903" s="785" t="s">
        <v>2606</v>
      </c>
      <c r="AD1903" s="786">
        <v>43663</v>
      </c>
    </row>
    <row r="1904" spans="1:30" ht="15.75">
      <c r="A1904" s="785" t="s">
        <v>4301</v>
      </c>
      <c r="B1904" s="785" t="s">
        <v>31846</v>
      </c>
      <c r="C1904" s="785" t="s">
        <v>4303</v>
      </c>
      <c r="D1904" s="785" t="s">
        <v>2599</v>
      </c>
      <c r="E1904" s="785" t="s">
        <v>4673</v>
      </c>
      <c r="F1904" s="786">
        <v>43589</v>
      </c>
      <c r="G1904" s="785" t="s">
        <v>5543</v>
      </c>
      <c r="H1904" s="786">
        <v>43621</v>
      </c>
      <c r="I1904" s="785" t="s">
        <v>31847</v>
      </c>
      <c r="J1904" s="785" t="s">
        <v>627</v>
      </c>
      <c r="K1904" s="785" t="s">
        <v>2612</v>
      </c>
      <c r="L1904" s="785" t="s">
        <v>31848</v>
      </c>
      <c r="M1904" s="785"/>
      <c r="N1904" s="785"/>
      <c r="O1904" s="785"/>
      <c r="P1904" s="787">
        <v>37.098512999999997</v>
      </c>
      <c r="Q1904" s="787">
        <v>-0.42704700000000001</v>
      </c>
      <c r="R1904" s="785" t="s">
        <v>1056</v>
      </c>
      <c r="S1904" s="785" t="s">
        <v>2893</v>
      </c>
      <c r="T1904" s="785" t="s">
        <v>3113</v>
      </c>
      <c r="U1904" s="785" t="s">
        <v>3691</v>
      </c>
      <c r="V1904" s="785" t="s">
        <v>3004</v>
      </c>
      <c r="W1904" s="785" t="s">
        <v>3497</v>
      </c>
      <c r="X1904" s="785"/>
      <c r="Y1904" s="615" t="str">
        <f t="shared" si="29"/>
        <v>Cides Ltd</v>
      </c>
      <c r="Z1904" s="785" t="s">
        <v>2599</v>
      </c>
      <c r="AA1904" s="785" t="s">
        <v>4349</v>
      </c>
      <c r="AB1904" s="785" t="s">
        <v>2605</v>
      </c>
      <c r="AC1904" s="785" t="s">
        <v>2606</v>
      </c>
      <c r="AD1904" s="786">
        <v>43663</v>
      </c>
    </row>
    <row r="1905" spans="1:30" ht="15.75">
      <c r="A1905" s="785" t="s">
        <v>4301</v>
      </c>
      <c r="B1905" s="785" t="s">
        <v>31849</v>
      </c>
      <c r="C1905" s="785" t="s">
        <v>4303</v>
      </c>
      <c r="D1905" s="785" t="s">
        <v>2599</v>
      </c>
      <c r="E1905" s="785" t="s">
        <v>5836</v>
      </c>
      <c r="F1905" s="786">
        <v>43588</v>
      </c>
      <c r="G1905" s="785" t="s">
        <v>5543</v>
      </c>
      <c r="H1905" s="786">
        <v>43621</v>
      </c>
      <c r="I1905" s="785" t="s">
        <v>31850</v>
      </c>
      <c r="J1905" s="785" t="s">
        <v>627</v>
      </c>
      <c r="K1905" s="785" t="s">
        <v>31851</v>
      </c>
      <c r="L1905" s="785" t="s">
        <v>31852</v>
      </c>
      <c r="M1905" s="785"/>
      <c r="N1905" s="785"/>
      <c r="O1905" s="785"/>
      <c r="P1905" s="787">
        <v>37.091248</v>
      </c>
      <c r="Q1905" s="787">
        <v>-0.430257</v>
      </c>
      <c r="R1905" s="785" t="s">
        <v>1056</v>
      </c>
      <c r="S1905" s="785" t="s">
        <v>2893</v>
      </c>
      <c r="T1905" s="785" t="s">
        <v>3113</v>
      </c>
      <c r="U1905" s="785" t="s">
        <v>3691</v>
      </c>
      <c r="V1905" s="785" t="s">
        <v>3004</v>
      </c>
      <c r="W1905" s="785" t="s">
        <v>3497</v>
      </c>
      <c r="X1905" s="785"/>
      <c r="Y1905" s="615" t="str">
        <f t="shared" si="29"/>
        <v>Cides Ltd</v>
      </c>
      <c r="Z1905" s="785" t="s">
        <v>2599</v>
      </c>
      <c r="AA1905" s="785" t="s">
        <v>4349</v>
      </c>
      <c r="AB1905" s="785" t="s">
        <v>2605</v>
      </c>
      <c r="AC1905" s="785" t="s">
        <v>2606</v>
      </c>
      <c r="AD1905" s="786">
        <v>43663</v>
      </c>
    </row>
    <row r="1906" spans="1:30" ht="15.75">
      <c r="A1906" s="785" t="s">
        <v>4301</v>
      </c>
      <c r="B1906" s="785" t="s">
        <v>31911</v>
      </c>
      <c r="C1906" s="785" t="s">
        <v>4303</v>
      </c>
      <c r="D1906" s="785" t="s">
        <v>2599</v>
      </c>
      <c r="E1906" s="785" t="s">
        <v>10382</v>
      </c>
      <c r="F1906" s="786">
        <v>43610</v>
      </c>
      <c r="G1906" s="785" t="s">
        <v>5543</v>
      </c>
      <c r="H1906" s="786">
        <v>43621</v>
      </c>
      <c r="I1906" s="785" t="s">
        <v>31912</v>
      </c>
      <c r="J1906" s="785" t="s">
        <v>627</v>
      </c>
      <c r="K1906" s="785" t="s">
        <v>31913</v>
      </c>
      <c r="L1906" s="785" t="s">
        <v>31914</v>
      </c>
      <c r="M1906" s="785"/>
      <c r="N1906" s="785"/>
      <c r="O1906" s="785"/>
      <c r="P1906" s="787">
        <v>37.110135999999997</v>
      </c>
      <c r="Q1906" s="787">
        <v>-0.41523100000000002</v>
      </c>
      <c r="R1906" s="785" t="s">
        <v>1056</v>
      </c>
      <c r="S1906" s="785" t="s">
        <v>2893</v>
      </c>
      <c r="T1906" s="785" t="s">
        <v>3113</v>
      </c>
      <c r="U1906" s="785" t="s">
        <v>3922</v>
      </c>
      <c r="V1906" s="785" t="s">
        <v>3004</v>
      </c>
      <c r="W1906" s="785" t="s">
        <v>3497</v>
      </c>
      <c r="X1906" s="785"/>
      <c r="Y1906" s="615" t="str">
        <f t="shared" si="29"/>
        <v>Cides Ltd</v>
      </c>
      <c r="Z1906" s="785" t="s">
        <v>2599</v>
      </c>
      <c r="AA1906" s="785" t="s">
        <v>4349</v>
      </c>
      <c r="AB1906" s="785" t="s">
        <v>2605</v>
      </c>
      <c r="AC1906" s="785" t="s">
        <v>2606</v>
      </c>
      <c r="AD1906" s="786">
        <v>43662</v>
      </c>
    </row>
    <row r="1907" spans="1:30" ht="15.75">
      <c r="A1907" s="785" t="s">
        <v>4301</v>
      </c>
      <c r="B1907" s="785" t="s">
        <v>32976</v>
      </c>
      <c r="C1907" s="785" t="s">
        <v>4303</v>
      </c>
      <c r="D1907" s="785" t="s">
        <v>2599</v>
      </c>
      <c r="E1907" s="785" t="s">
        <v>7679</v>
      </c>
      <c r="F1907" s="786">
        <v>43575</v>
      </c>
      <c r="G1907" s="785" t="s">
        <v>5543</v>
      </c>
      <c r="H1907" s="786">
        <v>43621</v>
      </c>
      <c r="I1907" s="785" t="s">
        <v>32977</v>
      </c>
      <c r="J1907" s="785" t="s">
        <v>627</v>
      </c>
      <c r="K1907" s="785" t="s">
        <v>32978</v>
      </c>
      <c r="L1907" s="785" t="s">
        <v>32979</v>
      </c>
      <c r="M1907" s="785"/>
      <c r="N1907" s="785"/>
      <c r="O1907" s="785"/>
      <c r="P1907" s="787">
        <v>37.104545000000002</v>
      </c>
      <c r="Q1907" s="787">
        <v>-0.40526699999999999</v>
      </c>
      <c r="R1907" s="785" t="s">
        <v>1056</v>
      </c>
      <c r="S1907" s="785" t="s">
        <v>2893</v>
      </c>
      <c r="T1907" s="785" t="s">
        <v>3113</v>
      </c>
      <c r="U1907" s="785" t="s">
        <v>32980</v>
      </c>
      <c r="V1907" s="785" t="s">
        <v>3070</v>
      </c>
      <c r="W1907" s="785" t="s">
        <v>3497</v>
      </c>
      <c r="X1907" s="785"/>
      <c r="Y1907" s="615" t="str">
        <f t="shared" si="29"/>
        <v>Cides Ltd</v>
      </c>
      <c r="Z1907" s="785" t="s">
        <v>2599</v>
      </c>
      <c r="AA1907" s="785" t="s">
        <v>4349</v>
      </c>
      <c r="AB1907" s="785" t="s">
        <v>2605</v>
      </c>
      <c r="AC1907" s="785" t="s">
        <v>2606</v>
      </c>
      <c r="AD1907" s="786">
        <v>43662</v>
      </c>
    </row>
    <row r="1908" spans="1:30" ht="15.75">
      <c r="A1908" s="785" t="s">
        <v>4301</v>
      </c>
      <c r="B1908" s="785" t="s">
        <v>5790</v>
      </c>
      <c r="C1908" s="785" t="s">
        <v>4303</v>
      </c>
      <c r="D1908" s="785" t="s">
        <v>2599</v>
      </c>
      <c r="E1908" s="785" t="s">
        <v>5791</v>
      </c>
      <c r="F1908" s="786">
        <v>43602</v>
      </c>
      <c r="G1908" s="785" t="s">
        <v>5792</v>
      </c>
      <c r="H1908" s="786">
        <v>43620</v>
      </c>
      <c r="I1908" s="785" t="s">
        <v>5793</v>
      </c>
      <c r="J1908" s="785" t="s">
        <v>629</v>
      </c>
      <c r="K1908" s="785" t="s">
        <v>5794</v>
      </c>
      <c r="L1908" s="785" t="s">
        <v>5795</v>
      </c>
      <c r="M1908" s="785"/>
      <c r="N1908" s="785"/>
      <c r="O1908" s="785" t="s">
        <v>5796</v>
      </c>
      <c r="P1908" s="787">
        <v>37.332906999999999</v>
      </c>
      <c r="Q1908" s="787">
        <v>-0.99027200000000004</v>
      </c>
      <c r="R1908" s="785" t="s">
        <v>1030</v>
      </c>
      <c r="S1908" s="785" t="s">
        <v>1795</v>
      </c>
      <c r="T1908" s="785" t="s">
        <v>3546</v>
      </c>
      <c r="U1908" s="785" t="s">
        <v>3546</v>
      </c>
      <c r="V1908" s="785" t="s">
        <v>2673</v>
      </c>
      <c r="W1908" s="785" t="s">
        <v>3305</v>
      </c>
      <c r="X1908" s="785" t="s">
        <v>3093</v>
      </c>
      <c r="Y1908" s="615" t="str">
        <f t="shared" si="29"/>
        <v>Bioesline Company Ltd</v>
      </c>
      <c r="Z1908" s="785" t="s">
        <v>5789</v>
      </c>
      <c r="AA1908" s="785" t="s">
        <v>4349</v>
      </c>
      <c r="AB1908" s="785" t="s">
        <v>2605</v>
      </c>
      <c r="AC1908" s="785" t="s">
        <v>2606</v>
      </c>
      <c r="AD1908" s="786">
        <v>43718</v>
      </c>
    </row>
    <row r="1909" spans="1:30" ht="15.75">
      <c r="A1909" s="785" t="s">
        <v>4301</v>
      </c>
      <c r="B1909" s="785" t="s">
        <v>14191</v>
      </c>
      <c r="C1909" s="785" t="s">
        <v>4303</v>
      </c>
      <c r="D1909" s="785" t="s">
        <v>2599</v>
      </c>
      <c r="E1909" s="785" t="s">
        <v>5036</v>
      </c>
      <c r="F1909" s="786">
        <v>43617</v>
      </c>
      <c r="G1909" s="785" t="s">
        <v>5792</v>
      </c>
      <c r="H1909" s="786">
        <v>43620</v>
      </c>
      <c r="I1909" s="785" t="s">
        <v>14192</v>
      </c>
      <c r="J1909" s="785" t="s">
        <v>627</v>
      </c>
      <c r="K1909" s="785" t="s">
        <v>2612</v>
      </c>
      <c r="L1909" s="785" t="s">
        <v>14193</v>
      </c>
      <c r="M1909" s="785"/>
      <c r="N1909" s="785"/>
      <c r="O1909" s="785"/>
      <c r="P1909" s="787">
        <v>37.506242</v>
      </c>
      <c r="Q1909" s="787">
        <v>-2.914523</v>
      </c>
      <c r="R1909" s="785" t="s">
        <v>1325</v>
      </c>
      <c r="S1909" s="785" t="s">
        <v>13028</v>
      </c>
      <c r="T1909" s="785" t="s">
        <v>14194</v>
      </c>
      <c r="U1909" s="785" t="s">
        <v>14195</v>
      </c>
      <c r="V1909" s="785" t="s">
        <v>3004</v>
      </c>
      <c r="W1909" s="785" t="s">
        <v>14152</v>
      </c>
      <c r="X1909" s="785" t="s">
        <v>14152</v>
      </c>
      <c r="Y1909" s="615" t="str">
        <f t="shared" si="29"/>
        <v>John Chege Nyingi</v>
      </c>
      <c r="Z1909" s="785" t="s">
        <v>14153</v>
      </c>
      <c r="AA1909" s="785" t="s">
        <v>4314</v>
      </c>
      <c r="AB1909" s="785" t="s">
        <v>2605</v>
      </c>
      <c r="AC1909" s="785" t="s">
        <v>2606</v>
      </c>
      <c r="AD1909" s="786">
        <v>43620</v>
      </c>
    </row>
    <row r="1910" spans="1:30" ht="15.75">
      <c r="A1910" s="785" t="s">
        <v>4301</v>
      </c>
      <c r="B1910" s="785" t="s">
        <v>14479</v>
      </c>
      <c r="C1910" s="785" t="s">
        <v>4303</v>
      </c>
      <c r="D1910" s="785" t="s">
        <v>2599</v>
      </c>
      <c r="E1910" s="785" t="s">
        <v>4673</v>
      </c>
      <c r="F1910" s="786">
        <v>43589</v>
      </c>
      <c r="G1910" s="785" t="s">
        <v>5792</v>
      </c>
      <c r="H1910" s="786">
        <v>43620</v>
      </c>
      <c r="I1910" s="785" t="s">
        <v>14480</v>
      </c>
      <c r="J1910" s="785" t="s">
        <v>629</v>
      </c>
      <c r="K1910" s="785" t="s">
        <v>14481</v>
      </c>
      <c r="L1910" s="785" t="s">
        <v>14482</v>
      </c>
      <c r="M1910" s="785"/>
      <c r="N1910" s="785"/>
      <c r="O1910" s="785"/>
      <c r="P1910" s="787">
        <v>36.925713000000002</v>
      </c>
      <c r="Q1910" s="787">
        <v>-0.63912599999999997</v>
      </c>
      <c r="R1910" s="785" t="s">
        <v>1030</v>
      </c>
      <c r="S1910" s="785" t="s">
        <v>2143</v>
      </c>
      <c r="T1910" s="785" t="s">
        <v>2143</v>
      </c>
      <c r="U1910" s="785" t="s">
        <v>2607</v>
      </c>
      <c r="V1910" s="785" t="s">
        <v>2673</v>
      </c>
      <c r="W1910" s="785" t="s">
        <v>4026</v>
      </c>
      <c r="X1910" s="785" t="s">
        <v>4026</v>
      </c>
      <c r="Y1910" s="615" t="str">
        <f t="shared" si="29"/>
        <v>Joram Gathogo Mutahi</v>
      </c>
      <c r="Z1910" s="785" t="s">
        <v>14455</v>
      </c>
      <c r="AA1910" s="785" t="s">
        <v>4314</v>
      </c>
      <c r="AB1910" s="785" t="s">
        <v>2605</v>
      </c>
      <c r="AC1910" s="785" t="s">
        <v>2606</v>
      </c>
      <c r="AD1910" s="786">
        <v>43621</v>
      </c>
    </row>
    <row r="1911" spans="1:30" ht="15.75">
      <c r="A1911" s="785" t="s">
        <v>4301</v>
      </c>
      <c r="B1911" s="785" t="s">
        <v>19887</v>
      </c>
      <c r="C1911" s="785" t="s">
        <v>4303</v>
      </c>
      <c r="D1911" s="785" t="s">
        <v>2599</v>
      </c>
      <c r="E1911" s="785" t="s">
        <v>5791</v>
      </c>
      <c r="F1911" s="786">
        <v>43602</v>
      </c>
      <c r="G1911" s="785" t="s">
        <v>5792</v>
      </c>
      <c r="H1911" s="786">
        <v>43620</v>
      </c>
      <c r="I1911" s="785" t="s">
        <v>19888</v>
      </c>
      <c r="J1911" s="785" t="s">
        <v>629</v>
      </c>
      <c r="K1911" s="785" t="s">
        <v>19889</v>
      </c>
      <c r="L1911" s="785" t="s">
        <v>19890</v>
      </c>
      <c r="M1911" s="785"/>
      <c r="N1911" s="785"/>
      <c r="O1911" s="785" t="s">
        <v>19891</v>
      </c>
      <c r="P1911" s="787">
        <v>36.720771999999997</v>
      </c>
      <c r="Q1911" s="787">
        <v>-1.191068</v>
      </c>
      <c r="R1911" s="785" t="s">
        <v>821</v>
      </c>
      <c r="S1911" s="785" t="s">
        <v>1429</v>
      </c>
      <c r="T1911" s="785" t="s">
        <v>3524</v>
      </c>
      <c r="U1911" s="785" t="s">
        <v>2252</v>
      </c>
      <c r="V1911" s="785" t="s">
        <v>2855</v>
      </c>
      <c r="W1911" s="785" t="s">
        <v>16042</v>
      </c>
      <c r="X1911" s="785" t="s">
        <v>19892</v>
      </c>
      <c r="Y1911" s="615" t="str">
        <f t="shared" si="29"/>
        <v>Peter Mukuru Patel</v>
      </c>
      <c r="Z1911" s="785" t="s">
        <v>19893</v>
      </c>
      <c r="AA1911" s="785" t="s">
        <v>4314</v>
      </c>
      <c r="AB1911" s="785" t="s">
        <v>2683</v>
      </c>
      <c r="AC1911" s="785" t="s">
        <v>2606</v>
      </c>
      <c r="AD1911" s="786">
        <v>43718</v>
      </c>
    </row>
    <row r="1912" spans="1:30" ht="15.75">
      <c r="A1912" s="785" t="s">
        <v>4301</v>
      </c>
      <c r="B1912" s="785" t="s">
        <v>18069</v>
      </c>
      <c r="C1912" s="785" t="s">
        <v>4303</v>
      </c>
      <c r="D1912" s="785" t="s">
        <v>2599</v>
      </c>
      <c r="E1912" s="785" t="s">
        <v>10563</v>
      </c>
      <c r="F1912" s="786">
        <v>43498</v>
      </c>
      <c r="G1912" s="785" t="s">
        <v>18070</v>
      </c>
      <c r="H1912" s="786">
        <v>43618</v>
      </c>
      <c r="I1912" s="785" t="s">
        <v>18071</v>
      </c>
      <c r="J1912" s="785" t="s">
        <v>629</v>
      </c>
      <c r="K1912" s="785" t="s">
        <v>2612</v>
      </c>
      <c r="L1912" s="785" t="s">
        <v>18072</v>
      </c>
      <c r="M1912" s="785"/>
      <c r="N1912" s="785"/>
      <c r="O1912" s="785"/>
      <c r="P1912" s="787">
        <v>37.039523000000003</v>
      </c>
      <c r="Q1912" s="787">
        <v>-0.487012</v>
      </c>
      <c r="R1912" s="785" t="s">
        <v>1056</v>
      </c>
      <c r="S1912" s="785" t="s">
        <v>2131</v>
      </c>
      <c r="T1912" s="785" t="s">
        <v>2131</v>
      </c>
      <c r="U1912" s="785" t="s">
        <v>3143</v>
      </c>
      <c r="V1912" s="785" t="s">
        <v>3004</v>
      </c>
      <c r="W1912" s="785" t="s">
        <v>3015</v>
      </c>
      <c r="X1912" s="785" t="s">
        <v>3015</v>
      </c>
      <c r="Y1912" s="615" t="str">
        <f t="shared" si="29"/>
        <v>Mt Kenya Renewable Energy</v>
      </c>
      <c r="Z1912" s="785" t="s">
        <v>4884</v>
      </c>
      <c r="AA1912" s="785" t="s">
        <v>4349</v>
      </c>
      <c r="AB1912" s="785" t="s">
        <v>2605</v>
      </c>
      <c r="AC1912" s="785" t="s">
        <v>2606</v>
      </c>
      <c r="AD1912" s="786">
        <v>43618</v>
      </c>
    </row>
    <row r="1913" spans="1:30" ht="15.75">
      <c r="A1913" s="785" t="s">
        <v>4301</v>
      </c>
      <c r="B1913" s="785" t="s">
        <v>11972</v>
      </c>
      <c r="C1913" s="785" t="s">
        <v>4303</v>
      </c>
      <c r="D1913" s="785" t="s">
        <v>2599</v>
      </c>
      <c r="E1913" s="785" t="s">
        <v>8814</v>
      </c>
      <c r="F1913" s="786">
        <v>43561</v>
      </c>
      <c r="G1913" s="785" t="s">
        <v>5036</v>
      </c>
      <c r="H1913" s="786">
        <v>43617</v>
      </c>
      <c r="I1913" s="785" t="s">
        <v>11973</v>
      </c>
      <c r="J1913" s="785" t="s">
        <v>629</v>
      </c>
      <c r="K1913" s="785" t="s">
        <v>11974</v>
      </c>
      <c r="L1913" s="785" t="s">
        <v>11975</v>
      </c>
      <c r="M1913" s="785"/>
      <c r="N1913" s="785"/>
      <c r="O1913" s="785"/>
      <c r="P1913" s="787">
        <v>36.231245000000001</v>
      </c>
      <c r="Q1913" s="787">
        <v>1.7444999999999999E-2</v>
      </c>
      <c r="R1913" s="785" t="s">
        <v>695</v>
      </c>
      <c r="S1913" s="785" t="s">
        <v>2231</v>
      </c>
      <c r="T1913" s="785" t="s">
        <v>11976</v>
      </c>
      <c r="U1913" s="785" t="s">
        <v>2620</v>
      </c>
      <c r="V1913" s="785" t="s">
        <v>3070</v>
      </c>
      <c r="W1913" s="785" t="s">
        <v>11964</v>
      </c>
      <c r="X1913" s="785" t="s">
        <v>11964</v>
      </c>
      <c r="Y1913" s="615" t="str">
        <f t="shared" si="29"/>
        <v>James Muchira Mwai</v>
      </c>
      <c r="Z1913" s="785" t="s">
        <v>11965</v>
      </c>
      <c r="AA1913" s="785" t="s">
        <v>4314</v>
      </c>
      <c r="AB1913" s="785" t="s">
        <v>2605</v>
      </c>
      <c r="AC1913" s="785" t="s">
        <v>2606</v>
      </c>
      <c r="AD1913" s="786">
        <v>43629</v>
      </c>
    </row>
    <row r="1914" spans="1:30" ht="15.75">
      <c r="A1914" s="785" t="s">
        <v>4301</v>
      </c>
      <c r="B1914" s="785" t="s">
        <v>21075</v>
      </c>
      <c r="C1914" s="785" t="s">
        <v>4303</v>
      </c>
      <c r="D1914" s="785" t="s">
        <v>2599</v>
      </c>
      <c r="E1914" s="785" t="s">
        <v>11787</v>
      </c>
      <c r="F1914" s="786">
        <v>43596</v>
      </c>
      <c r="G1914" s="785" t="s">
        <v>5036</v>
      </c>
      <c r="H1914" s="786">
        <v>43617</v>
      </c>
      <c r="I1914" s="785" t="s">
        <v>21076</v>
      </c>
      <c r="J1914" s="785" t="s">
        <v>627</v>
      </c>
      <c r="K1914" s="785" t="s">
        <v>2612</v>
      </c>
      <c r="L1914" s="785" t="s">
        <v>21077</v>
      </c>
      <c r="M1914" s="785"/>
      <c r="N1914" s="785"/>
      <c r="O1914" s="785" t="s">
        <v>21078</v>
      </c>
      <c r="P1914" s="787">
        <v>36.654609000000001</v>
      </c>
      <c r="Q1914" s="787">
        <v>-1.280116</v>
      </c>
      <c r="R1914" s="785" t="s">
        <v>821</v>
      </c>
      <c r="S1914" s="785" t="s">
        <v>1429</v>
      </c>
      <c r="T1914" s="785" t="s">
        <v>1997</v>
      </c>
      <c r="U1914" s="785" t="s">
        <v>2881</v>
      </c>
      <c r="V1914" s="785" t="s">
        <v>3070</v>
      </c>
      <c r="W1914" s="785" t="s">
        <v>3385</v>
      </c>
      <c r="X1914" s="785" t="s">
        <v>3270</v>
      </c>
      <c r="Y1914" s="615" t="str">
        <f t="shared" si="29"/>
        <v>Robert Kagwe</v>
      </c>
      <c r="Z1914" s="785" t="s">
        <v>21055</v>
      </c>
      <c r="AA1914" s="785" t="s">
        <v>4314</v>
      </c>
      <c r="AB1914" s="785" t="s">
        <v>2605</v>
      </c>
      <c r="AC1914" s="785" t="s">
        <v>2606</v>
      </c>
      <c r="AD1914" s="786">
        <v>43636</v>
      </c>
    </row>
    <row r="1915" spans="1:30" ht="15.75">
      <c r="A1915" s="785" t="s">
        <v>4301</v>
      </c>
      <c r="B1915" s="785" t="s">
        <v>9622</v>
      </c>
      <c r="C1915" s="785" t="s">
        <v>4303</v>
      </c>
      <c r="D1915" s="785" t="s">
        <v>2599</v>
      </c>
      <c r="E1915" s="785" t="s">
        <v>9623</v>
      </c>
      <c r="F1915" s="786">
        <v>43547</v>
      </c>
      <c r="G1915" s="785" t="s">
        <v>9181</v>
      </c>
      <c r="H1915" s="786">
        <v>43616</v>
      </c>
      <c r="I1915" s="785" t="s">
        <v>9624</v>
      </c>
      <c r="J1915" s="785" t="s">
        <v>627</v>
      </c>
      <c r="K1915" s="785" t="s">
        <v>2612</v>
      </c>
      <c r="L1915" s="785" t="s">
        <v>9625</v>
      </c>
      <c r="M1915" s="785"/>
      <c r="N1915" s="785"/>
      <c r="O1915" s="785"/>
      <c r="P1915" s="787">
        <v>36.663604999999997</v>
      </c>
      <c r="Q1915" s="787">
        <v>-0.12023300000000001</v>
      </c>
      <c r="R1915" s="785" t="s">
        <v>960</v>
      </c>
      <c r="S1915" s="785" t="s">
        <v>961</v>
      </c>
      <c r="T1915" s="785" t="s">
        <v>961</v>
      </c>
      <c r="U1915" s="785" t="s">
        <v>3198</v>
      </c>
      <c r="V1915" s="785" t="s">
        <v>3004</v>
      </c>
      <c r="W1915" s="785" t="s">
        <v>4053</v>
      </c>
      <c r="X1915" s="785" t="s">
        <v>2626</v>
      </c>
      <c r="Y1915" s="615" t="str">
        <f t="shared" si="29"/>
        <v>Francis Kinyanjui</v>
      </c>
      <c r="Z1915" s="785" t="s">
        <v>9485</v>
      </c>
      <c r="AA1915" s="785" t="s">
        <v>4314</v>
      </c>
      <c r="AB1915" s="785" t="s">
        <v>2683</v>
      </c>
      <c r="AC1915" s="785" t="s">
        <v>2606</v>
      </c>
      <c r="AD1915" s="786">
        <v>43629</v>
      </c>
    </row>
    <row r="1916" spans="1:30" ht="15.75">
      <c r="A1916" s="785" t="s">
        <v>4301</v>
      </c>
      <c r="B1916" s="785" t="s">
        <v>8349</v>
      </c>
      <c r="C1916" s="785" t="s">
        <v>4303</v>
      </c>
      <c r="D1916" s="785" t="s">
        <v>2599</v>
      </c>
      <c r="E1916" s="785" t="s">
        <v>5506</v>
      </c>
      <c r="F1916" s="786">
        <v>43570</v>
      </c>
      <c r="G1916" s="785" t="s">
        <v>8350</v>
      </c>
      <c r="H1916" s="786">
        <v>43615</v>
      </c>
      <c r="I1916" s="785" t="s">
        <v>8351</v>
      </c>
      <c r="J1916" s="785" t="s">
        <v>627</v>
      </c>
      <c r="K1916" s="785" t="s">
        <v>8352</v>
      </c>
      <c r="L1916" s="785" t="s">
        <v>8353</v>
      </c>
      <c r="M1916" s="785"/>
      <c r="N1916" s="785"/>
      <c r="O1916" s="785"/>
      <c r="P1916" s="787">
        <v>37.245344000000003</v>
      </c>
      <c r="Q1916" s="787">
        <v>-0.491678</v>
      </c>
      <c r="R1916" s="785" t="s">
        <v>1961</v>
      </c>
      <c r="S1916" s="785" t="s">
        <v>1962</v>
      </c>
      <c r="T1916" s="785" t="s">
        <v>2077</v>
      </c>
      <c r="U1916" s="785" t="s">
        <v>8354</v>
      </c>
      <c r="V1916" s="785" t="s">
        <v>3004</v>
      </c>
      <c r="W1916" s="785" t="s">
        <v>7939</v>
      </c>
      <c r="X1916" s="785" t="s">
        <v>7939</v>
      </c>
      <c r="Y1916" s="615" t="str">
        <f t="shared" si="29"/>
        <v>Eric Muthii Mugo</v>
      </c>
      <c r="Z1916" s="785" t="s">
        <v>2599</v>
      </c>
      <c r="AA1916" s="785" t="s">
        <v>4314</v>
      </c>
      <c r="AB1916" s="785" t="s">
        <v>2605</v>
      </c>
      <c r="AC1916" s="785" t="s">
        <v>2606</v>
      </c>
      <c r="AD1916" s="786">
        <v>43622</v>
      </c>
    </row>
    <row r="1917" spans="1:30" ht="15.75">
      <c r="A1917" s="785" t="s">
        <v>4301</v>
      </c>
      <c r="B1917" s="785" t="s">
        <v>9197</v>
      </c>
      <c r="C1917" s="785" t="s">
        <v>4303</v>
      </c>
      <c r="D1917" s="785" t="s">
        <v>2599</v>
      </c>
      <c r="E1917" s="785" t="s">
        <v>8350</v>
      </c>
      <c r="F1917" s="786">
        <v>43615</v>
      </c>
      <c r="G1917" s="785" t="s">
        <v>8350</v>
      </c>
      <c r="H1917" s="786">
        <v>43615</v>
      </c>
      <c r="I1917" s="785" t="s">
        <v>9198</v>
      </c>
      <c r="J1917" s="785" t="s">
        <v>629</v>
      </c>
      <c r="K1917" s="785" t="s">
        <v>9199</v>
      </c>
      <c r="L1917" s="785" t="s">
        <v>9200</v>
      </c>
      <c r="M1917" s="785"/>
      <c r="N1917" s="785"/>
      <c r="O1917" s="785"/>
      <c r="P1917" s="787">
        <v>37.120646999999998</v>
      </c>
      <c r="Q1917" s="787">
        <v>-0.48167100000000002</v>
      </c>
      <c r="R1917" s="785" t="s">
        <v>1056</v>
      </c>
      <c r="S1917" s="785" t="s">
        <v>1132</v>
      </c>
      <c r="T1917" s="785" t="s">
        <v>9201</v>
      </c>
      <c r="U1917" s="785" t="s">
        <v>9201</v>
      </c>
      <c r="V1917" s="785" t="s">
        <v>2855</v>
      </c>
      <c r="W1917" s="785" t="s">
        <v>2707</v>
      </c>
      <c r="X1917" s="785" t="s">
        <v>2707</v>
      </c>
      <c r="Y1917" s="615" t="str">
        <f t="shared" si="29"/>
        <v>Fagaden Enterprises</v>
      </c>
      <c r="Z1917" s="785" t="s">
        <v>8492</v>
      </c>
      <c r="AA1917" s="785" t="s">
        <v>4349</v>
      </c>
      <c r="AB1917" s="785" t="s">
        <v>2683</v>
      </c>
      <c r="AC1917" s="785" t="s">
        <v>2606</v>
      </c>
      <c r="AD1917" s="786">
        <v>43615</v>
      </c>
    </row>
    <row r="1918" spans="1:30" ht="15.75">
      <c r="A1918" s="785" t="s">
        <v>4301</v>
      </c>
      <c r="B1918" s="785" t="s">
        <v>26464</v>
      </c>
      <c r="C1918" s="785" t="s">
        <v>4303</v>
      </c>
      <c r="D1918" s="785" t="s">
        <v>2599</v>
      </c>
      <c r="E1918" s="785" t="s">
        <v>4919</v>
      </c>
      <c r="F1918" s="786">
        <v>43456</v>
      </c>
      <c r="G1918" s="785" t="s">
        <v>8350</v>
      </c>
      <c r="H1918" s="786">
        <v>43615</v>
      </c>
      <c r="I1918" s="785" t="s">
        <v>26465</v>
      </c>
      <c r="J1918" s="785" t="s">
        <v>627</v>
      </c>
      <c r="K1918" s="785" t="s">
        <v>26466</v>
      </c>
      <c r="L1918" s="785" t="s">
        <v>26467</v>
      </c>
      <c r="M1918" s="785"/>
      <c r="N1918" s="785"/>
      <c r="O1918" s="785"/>
      <c r="P1918" s="787">
        <v>35.385911999999998</v>
      </c>
      <c r="Q1918" s="787">
        <v>-0.10783</v>
      </c>
      <c r="R1918" s="785" t="s">
        <v>2053</v>
      </c>
      <c r="S1918" s="785" t="s">
        <v>2715</v>
      </c>
      <c r="T1918" s="785" t="s">
        <v>4310</v>
      </c>
      <c r="U1918" s="785" t="s">
        <v>3197</v>
      </c>
      <c r="V1918" s="785" t="s">
        <v>2603</v>
      </c>
      <c r="W1918" s="785" t="s">
        <v>15273</v>
      </c>
      <c r="X1918" s="785"/>
      <c r="Y1918" s="615" t="str">
        <f t="shared" si="29"/>
        <v>Joyce Tonui</v>
      </c>
      <c r="Z1918" s="785" t="s">
        <v>2599</v>
      </c>
      <c r="AA1918" s="785" t="s">
        <v>4314</v>
      </c>
      <c r="AB1918" s="785" t="s">
        <v>2683</v>
      </c>
      <c r="AC1918" s="785" t="s">
        <v>2606</v>
      </c>
      <c r="AD1918" s="786">
        <v>43704</v>
      </c>
    </row>
    <row r="1919" spans="1:30" ht="15.75">
      <c r="A1919" s="785" t="s">
        <v>4301</v>
      </c>
      <c r="B1919" s="785" t="s">
        <v>4846</v>
      </c>
      <c r="C1919" s="785" t="s">
        <v>4303</v>
      </c>
      <c r="D1919" s="785" t="s">
        <v>2599</v>
      </c>
      <c r="E1919" s="785" t="s">
        <v>4847</v>
      </c>
      <c r="F1919" s="786">
        <v>43516</v>
      </c>
      <c r="G1919" s="785" t="s">
        <v>4848</v>
      </c>
      <c r="H1919" s="786">
        <v>43614</v>
      </c>
      <c r="I1919" s="785" t="s">
        <v>4849</v>
      </c>
      <c r="J1919" s="785" t="s">
        <v>629</v>
      </c>
      <c r="K1919" s="785" t="s">
        <v>4850</v>
      </c>
      <c r="L1919" s="785" t="s">
        <v>4851</v>
      </c>
      <c r="M1919" s="785"/>
      <c r="N1919" s="785"/>
      <c r="O1919" s="785"/>
      <c r="P1919" s="787">
        <v>37.137393000000003</v>
      </c>
      <c r="Q1919" s="787">
        <v>-0.63316300000000003</v>
      </c>
      <c r="R1919" s="785" t="s">
        <v>1056</v>
      </c>
      <c r="S1919" s="785" t="s">
        <v>1289</v>
      </c>
      <c r="T1919" s="785" t="s">
        <v>4852</v>
      </c>
      <c r="U1919" s="785" t="s">
        <v>4853</v>
      </c>
      <c r="V1919" s="785" t="s">
        <v>3004</v>
      </c>
      <c r="W1919" s="785" t="s">
        <v>3015</v>
      </c>
      <c r="X1919" s="785" t="s">
        <v>4772</v>
      </c>
      <c r="Y1919" s="615" t="str">
        <f t="shared" si="29"/>
        <v>Allan Gichuru Karugu</v>
      </c>
      <c r="Z1919" s="785" t="s">
        <v>4825</v>
      </c>
      <c r="AA1919" s="785" t="s">
        <v>4349</v>
      </c>
      <c r="AB1919" s="785" t="s">
        <v>2605</v>
      </c>
      <c r="AC1919" s="785" t="s">
        <v>2606</v>
      </c>
      <c r="AD1919" s="786">
        <v>43614</v>
      </c>
    </row>
    <row r="1920" spans="1:30" ht="15.75">
      <c r="A1920" s="785" t="s">
        <v>4301</v>
      </c>
      <c r="B1920" s="785" t="s">
        <v>7942</v>
      </c>
      <c r="C1920" s="785" t="s">
        <v>4303</v>
      </c>
      <c r="D1920" s="785" t="s">
        <v>2599</v>
      </c>
      <c r="E1920" s="785" t="s">
        <v>7943</v>
      </c>
      <c r="F1920" s="786">
        <v>43592</v>
      </c>
      <c r="G1920" s="785" t="s">
        <v>4848</v>
      </c>
      <c r="H1920" s="786">
        <v>43614</v>
      </c>
      <c r="I1920" s="785" t="s">
        <v>7944</v>
      </c>
      <c r="J1920" s="785" t="s">
        <v>629</v>
      </c>
      <c r="K1920" s="785" t="s">
        <v>2612</v>
      </c>
      <c r="L1920" s="785" t="s">
        <v>7945</v>
      </c>
      <c r="M1920" s="785"/>
      <c r="N1920" s="785"/>
      <c r="O1920" s="785"/>
      <c r="P1920" s="787">
        <v>36.908997999999997</v>
      </c>
      <c r="Q1920" s="787">
        <v>-0.52223299999999995</v>
      </c>
      <c r="R1920" s="785" t="s">
        <v>1056</v>
      </c>
      <c r="S1920" s="785" t="s">
        <v>1685</v>
      </c>
      <c r="T1920" s="785" t="s">
        <v>3821</v>
      </c>
      <c r="U1920" s="785" t="s">
        <v>7946</v>
      </c>
      <c r="V1920" s="785" t="s">
        <v>2673</v>
      </c>
      <c r="W1920" s="785" t="s">
        <v>7939</v>
      </c>
      <c r="X1920" s="785" t="s">
        <v>7940</v>
      </c>
      <c r="Y1920" s="615" t="str">
        <f t="shared" si="29"/>
        <v>Eric Mugo</v>
      </c>
      <c r="Z1920" s="785" t="s">
        <v>7947</v>
      </c>
      <c r="AA1920" s="785" t="s">
        <v>4314</v>
      </c>
      <c r="AB1920" s="785" t="s">
        <v>2605</v>
      </c>
      <c r="AC1920" s="785" t="s">
        <v>2606</v>
      </c>
      <c r="AD1920" s="786">
        <v>43617</v>
      </c>
    </row>
    <row r="1921" spans="1:30" ht="15.75">
      <c r="A1921" s="785" t="s">
        <v>4301</v>
      </c>
      <c r="B1921" s="785" t="s">
        <v>9589</v>
      </c>
      <c r="C1921" s="785" t="s">
        <v>4303</v>
      </c>
      <c r="D1921" s="785" t="s">
        <v>2599</v>
      </c>
      <c r="E1921" s="785" t="s">
        <v>9590</v>
      </c>
      <c r="F1921" s="786">
        <v>43553</v>
      </c>
      <c r="G1921" s="785" t="s">
        <v>4848</v>
      </c>
      <c r="H1921" s="786">
        <v>43614</v>
      </c>
      <c r="I1921" s="785" t="s">
        <v>9591</v>
      </c>
      <c r="J1921" s="785" t="s">
        <v>629</v>
      </c>
      <c r="K1921" s="785" t="s">
        <v>2612</v>
      </c>
      <c r="L1921" s="785" t="s">
        <v>9592</v>
      </c>
      <c r="M1921" s="785"/>
      <c r="N1921" s="785"/>
      <c r="O1921" s="785"/>
      <c r="P1921" s="787">
        <v>36.895142</v>
      </c>
      <c r="Q1921" s="787">
        <v>-0.58854200000000001</v>
      </c>
      <c r="R1921" s="785" t="s">
        <v>1056</v>
      </c>
      <c r="S1921" s="785" t="s">
        <v>1685</v>
      </c>
      <c r="T1921" s="785" t="s">
        <v>3334</v>
      </c>
      <c r="U1921" s="785" t="s">
        <v>2672</v>
      </c>
      <c r="V1921" s="785" t="s">
        <v>2855</v>
      </c>
      <c r="W1921" s="785" t="s">
        <v>4053</v>
      </c>
      <c r="X1921" s="785" t="s">
        <v>2626</v>
      </c>
      <c r="Y1921" s="615" t="str">
        <f t="shared" si="29"/>
        <v>Francis Kinyanjui</v>
      </c>
      <c r="Z1921" s="785" t="s">
        <v>9485</v>
      </c>
      <c r="AA1921" s="785" t="s">
        <v>4314</v>
      </c>
      <c r="AB1921" s="785" t="s">
        <v>2605</v>
      </c>
      <c r="AC1921" s="785" t="s">
        <v>2606</v>
      </c>
      <c r="AD1921" s="786">
        <v>43614</v>
      </c>
    </row>
    <row r="1922" spans="1:30" ht="15.75">
      <c r="A1922" s="785" t="s">
        <v>4301</v>
      </c>
      <c r="B1922" s="785" t="s">
        <v>7724</v>
      </c>
      <c r="C1922" s="785" t="s">
        <v>4303</v>
      </c>
      <c r="D1922" s="785" t="s">
        <v>2599</v>
      </c>
      <c r="E1922" s="785" t="s">
        <v>7725</v>
      </c>
      <c r="F1922" s="786">
        <v>43581</v>
      </c>
      <c r="G1922" s="785" t="s">
        <v>7726</v>
      </c>
      <c r="H1922" s="786">
        <v>43613</v>
      </c>
      <c r="I1922" s="785" t="s">
        <v>7727</v>
      </c>
      <c r="J1922" s="785" t="s">
        <v>627</v>
      </c>
      <c r="K1922" s="785" t="s">
        <v>7728</v>
      </c>
      <c r="L1922" s="785" t="s">
        <v>7729</v>
      </c>
      <c r="M1922" s="785"/>
      <c r="N1922" s="785"/>
      <c r="O1922" s="785"/>
      <c r="P1922" s="787">
        <v>37.610717000000001</v>
      </c>
      <c r="Q1922" s="787">
        <v>-6.1892999999999997E-2</v>
      </c>
      <c r="R1922" s="785" t="s">
        <v>1104</v>
      </c>
      <c r="S1922" s="785" t="s">
        <v>2643</v>
      </c>
      <c r="T1922" s="785" t="s">
        <v>7650</v>
      </c>
      <c r="U1922" s="785" t="s">
        <v>7730</v>
      </c>
      <c r="V1922" s="785" t="s">
        <v>2855</v>
      </c>
      <c r="W1922" s="785" t="s">
        <v>3253</v>
      </c>
      <c r="X1922" s="785" t="s">
        <v>7652</v>
      </c>
      <c r="Y1922" s="615" t="str">
        <f t="shared" ref="Y1922:Y1985" si="30">IF(X1922="",W1922,X1922)</f>
        <v>Eliatha Njagi</v>
      </c>
      <c r="Z1922" s="785" t="s">
        <v>7653</v>
      </c>
      <c r="AA1922" s="785" t="s">
        <v>4349</v>
      </c>
      <c r="AB1922" s="785" t="s">
        <v>2683</v>
      </c>
      <c r="AC1922" s="785" t="s">
        <v>2606</v>
      </c>
      <c r="AD1922" s="786">
        <v>43613</v>
      </c>
    </row>
    <row r="1923" spans="1:30" ht="15.75">
      <c r="A1923" s="785" t="s">
        <v>4301</v>
      </c>
      <c r="B1923" s="785" t="s">
        <v>8076</v>
      </c>
      <c r="C1923" s="785" t="s">
        <v>4303</v>
      </c>
      <c r="D1923" s="785" t="s">
        <v>2599</v>
      </c>
      <c r="E1923" s="785" t="s">
        <v>7821</v>
      </c>
      <c r="F1923" s="786">
        <v>43594</v>
      </c>
      <c r="G1923" s="785" t="s">
        <v>7726</v>
      </c>
      <c r="H1923" s="786">
        <v>43613</v>
      </c>
      <c r="I1923" s="785" t="s">
        <v>8077</v>
      </c>
      <c r="J1923" s="785" t="s">
        <v>627</v>
      </c>
      <c r="K1923" s="785" t="s">
        <v>8078</v>
      </c>
      <c r="L1923" s="785" t="s">
        <v>8079</v>
      </c>
      <c r="M1923" s="785"/>
      <c r="N1923" s="785"/>
      <c r="O1923" s="785"/>
      <c r="P1923" s="787">
        <v>37.584116999999999</v>
      </c>
      <c r="Q1923" s="787">
        <v>-4.8607999999999998E-2</v>
      </c>
      <c r="R1923" s="785" t="s">
        <v>1104</v>
      </c>
      <c r="S1923" s="785" t="s">
        <v>2643</v>
      </c>
      <c r="T1923" s="785" t="s">
        <v>7650</v>
      </c>
      <c r="U1923" s="785" t="s">
        <v>8080</v>
      </c>
      <c r="V1923" s="785" t="s">
        <v>2673</v>
      </c>
      <c r="W1923" s="785" t="s">
        <v>3253</v>
      </c>
      <c r="X1923" s="785" t="s">
        <v>8018</v>
      </c>
      <c r="Y1923" s="615" t="str">
        <f t="shared" si="30"/>
        <v>Eric Munene</v>
      </c>
      <c r="Z1923" s="785" t="s">
        <v>8029</v>
      </c>
      <c r="AA1923" s="785" t="s">
        <v>4349</v>
      </c>
      <c r="AB1923" s="785" t="s">
        <v>2683</v>
      </c>
      <c r="AC1923" s="785" t="s">
        <v>2606</v>
      </c>
      <c r="AD1923" s="786">
        <v>43613</v>
      </c>
    </row>
    <row r="1924" spans="1:30" ht="15.75">
      <c r="A1924" s="785" t="s">
        <v>4301</v>
      </c>
      <c r="B1924" s="785" t="s">
        <v>30354</v>
      </c>
      <c r="C1924" s="785" t="s">
        <v>4303</v>
      </c>
      <c r="D1924" s="785" t="s">
        <v>2599</v>
      </c>
      <c r="E1924" s="785" t="s">
        <v>11720</v>
      </c>
      <c r="F1924" s="786">
        <v>43552</v>
      </c>
      <c r="G1924" s="785" t="s">
        <v>7726</v>
      </c>
      <c r="H1924" s="786">
        <v>43613</v>
      </c>
      <c r="I1924" s="785" t="s">
        <v>30355</v>
      </c>
      <c r="J1924" s="785" t="s">
        <v>629</v>
      </c>
      <c r="K1924" s="785" t="s">
        <v>2612</v>
      </c>
      <c r="L1924" s="785" t="s">
        <v>30356</v>
      </c>
      <c r="M1924" s="785"/>
      <c r="N1924" s="785"/>
      <c r="O1924" s="785"/>
      <c r="P1924" s="787">
        <v>37.131205000000001</v>
      </c>
      <c r="Q1924" s="787">
        <v>-0.48992400000000003</v>
      </c>
      <c r="R1924" s="785" t="s">
        <v>1056</v>
      </c>
      <c r="S1924" s="785" t="s">
        <v>1132</v>
      </c>
      <c r="T1924" s="785" t="s">
        <v>3111</v>
      </c>
      <c r="U1924" s="785" t="s">
        <v>30357</v>
      </c>
      <c r="V1924" s="785" t="s">
        <v>2855</v>
      </c>
      <c r="W1924" s="785" t="s">
        <v>3511</v>
      </c>
      <c r="X1924" s="785"/>
      <c r="Y1924" s="615" t="str">
        <f t="shared" si="30"/>
        <v>Sakaki Natural Renewable Energy Center</v>
      </c>
      <c r="Z1924" s="785" t="s">
        <v>2599</v>
      </c>
      <c r="AA1924" s="785" t="s">
        <v>4349</v>
      </c>
      <c r="AB1924" s="785" t="s">
        <v>2683</v>
      </c>
      <c r="AC1924" s="785" t="s">
        <v>2606</v>
      </c>
      <c r="AD1924" s="786">
        <v>43613</v>
      </c>
    </row>
    <row r="1925" spans="1:30" ht="15.75">
      <c r="A1925" s="785" t="s">
        <v>4301</v>
      </c>
      <c r="B1925" s="785" t="s">
        <v>30358</v>
      </c>
      <c r="C1925" s="785" t="s">
        <v>4303</v>
      </c>
      <c r="D1925" s="785" t="s">
        <v>2599</v>
      </c>
      <c r="E1925" s="785" t="s">
        <v>11720</v>
      </c>
      <c r="F1925" s="786">
        <v>43552</v>
      </c>
      <c r="G1925" s="785" t="s">
        <v>7726</v>
      </c>
      <c r="H1925" s="786">
        <v>43613</v>
      </c>
      <c r="I1925" s="785" t="s">
        <v>30359</v>
      </c>
      <c r="J1925" s="785" t="s">
        <v>629</v>
      </c>
      <c r="K1925" s="785" t="s">
        <v>2612</v>
      </c>
      <c r="L1925" s="785" t="s">
        <v>30360</v>
      </c>
      <c r="M1925" s="785"/>
      <c r="N1925" s="785"/>
      <c r="O1925" s="785"/>
      <c r="P1925" s="787">
        <v>37.118085999999998</v>
      </c>
      <c r="Q1925" s="787">
        <v>-0.49904700000000002</v>
      </c>
      <c r="R1925" s="785" t="s">
        <v>1056</v>
      </c>
      <c r="S1925" s="785" t="s">
        <v>1132</v>
      </c>
      <c r="T1925" s="785" t="s">
        <v>3111</v>
      </c>
      <c r="U1925" s="785" t="s">
        <v>9723</v>
      </c>
      <c r="V1925" s="785" t="s">
        <v>2855</v>
      </c>
      <c r="W1925" s="785" t="s">
        <v>3511</v>
      </c>
      <c r="X1925" s="785"/>
      <c r="Y1925" s="615" t="str">
        <f t="shared" si="30"/>
        <v>Sakaki Natural Renewable Energy Center</v>
      </c>
      <c r="Z1925" s="785" t="s">
        <v>2599</v>
      </c>
      <c r="AA1925" s="785" t="s">
        <v>4349</v>
      </c>
      <c r="AB1925" s="785" t="s">
        <v>2683</v>
      </c>
      <c r="AC1925" s="785" t="s">
        <v>2606</v>
      </c>
      <c r="AD1925" s="786">
        <v>43613</v>
      </c>
    </row>
    <row r="1926" spans="1:30" ht="15.75">
      <c r="A1926" s="785" t="s">
        <v>4301</v>
      </c>
      <c r="B1926" s="785" t="s">
        <v>30361</v>
      </c>
      <c r="C1926" s="785" t="s">
        <v>4303</v>
      </c>
      <c r="D1926" s="785" t="s">
        <v>2599</v>
      </c>
      <c r="E1926" s="785" t="s">
        <v>11720</v>
      </c>
      <c r="F1926" s="786">
        <v>43552</v>
      </c>
      <c r="G1926" s="785" t="s">
        <v>7726</v>
      </c>
      <c r="H1926" s="786">
        <v>43613</v>
      </c>
      <c r="I1926" s="785" t="s">
        <v>30362</v>
      </c>
      <c r="J1926" s="785" t="s">
        <v>629</v>
      </c>
      <c r="K1926" s="785" t="s">
        <v>2612</v>
      </c>
      <c r="L1926" s="785" t="s">
        <v>30363</v>
      </c>
      <c r="M1926" s="785"/>
      <c r="N1926" s="785"/>
      <c r="O1926" s="785"/>
      <c r="P1926" s="787">
        <v>37.117275999999997</v>
      </c>
      <c r="Q1926" s="787">
        <v>-0.50002800000000003</v>
      </c>
      <c r="R1926" s="785" t="s">
        <v>1056</v>
      </c>
      <c r="S1926" s="785" t="s">
        <v>1132</v>
      </c>
      <c r="T1926" s="785" t="s">
        <v>3111</v>
      </c>
      <c r="U1926" s="785" t="s">
        <v>9723</v>
      </c>
      <c r="V1926" s="785" t="s">
        <v>2855</v>
      </c>
      <c r="W1926" s="785" t="s">
        <v>3511</v>
      </c>
      <c r="X1926" s="785"/>
      <c r="Y1926" s="615" t="str">
        <f t="shared" si="30"/>
        <v>Sakaki Natural Renewable Energy Center</v>
      </c>
      <c r="Z1926" s="785" t="s">
        <v>2599</v>
      </c>
      <c r="AA1926" s="785" t="s">
        <v>4349</v>
      </c>
      <c r="AB1926" s="785" t="s">
        <v>2683</v>
      </c>
      <c r="AC1926" s="785" t="s">
        <v>2606</v>
      </c>
      <c r="AD1926" s="786">
        <v>43613</v>
      </c>
    </row>
    <row r="1927" spans="1:30" ht="15.75">
      <c r="A1927" s="785" t="s">
        <v>4301</v>
      </c>
      <c r="B1927" s="785" t="s">
        <v>30364</v>
      </c>
      <c r="C1927" s="785" t="s">
        <v>4303</v>
      </c>
      <c r="D1927" s="785" t="s">
        <v>2599</v>
      </c>
      <c r="E1927" s="785" t="s">
        <v>11720</v>
      </c>
      <c r="F1927" s="786">
        <v>43552</v>
      </c>
      <c r="G1927" s="785" t="s">
        <v>7726</v>
      </c>
      <c r="H1927" s="786">
        <v>43613</v>
      </c>
      <c r="I1927" s="785" t="s">
        <v>30365</v>
      </c>
      <c r="J1927" s="785" t="s">
        <v>629</v>
      </c>
      <c r="K1927" s="785" t="s">
        <v>2612</v>
      </c>
      <c r="L1927" s="785" t="s">
        <v>30366</v>
      </c>
      <c r="M1927" s="785"/>
      <c r="N1927" s="785"/>
      <c r="O1927" s="785"/>
      <c r="P1927" s="787">
        <v>37.111846</v>
      </c>
      <c r="Q1927" s="787">
        <v>-0.49516900000000003</v>
      </c>
      <c r="R1927" s="785" t="s">
        <v>1056</v>
      </c>
      <c r="S1927" s="785" t="s">
        <v>1132</v>
      </c>
      <c r="T1927" s="785" t="s">
        <v>3111</v>
      </c>
      <c r="U1927" s="785" t="s">
        <v>9723</v>
      </c>
      <c r="V1927" s="785" t="s">
        <v>2855</v>
      </c>
      <c r="W1927" s="785" t="s">
        <v>3511</v>
      </c>
      <c r="X1927" s="785"/>
      <c r="Y1927" s="615" t="str">
        <f t="shared" si="30"/>
        <v>Sakaki Natural Renewable Energy Center</v>
      </c>
      <c r="Z1927" s="785" t="s">
        <v>2599</v>
      </c>
      <c r="AA1927" s="785" t="s">
        <v>4349</v>
      </c>
      <c r="AB1927" s="785" t="s">
        <v>2683</v>
      </c>
      <c r="AC1927" s="785" t="s">
        <v>2606</v>
      </c>
      <c r="AD1927" s="786">
        <v>43613</v>
      </c>
    </row>
    <row r="1928" spans="1:30" ht="15.75">
      <c r="A1928" s="785" t="s">
        <v>4301</v>
      </c>
      <c r="B1928" s="785" t="s">
        <v>30367</v>
      </c>
      <c r="C1928" s="785" t="s">
        <v>4303</v>
      </c>
      <c r="D1928" s="785" t="s">
        <v>2599</v>
      </c>
      <c r="E1928" s="785" t="s">
        <v>11720</v>
      </c>
      <c r="F1928" s="786">
        <v>43552</v>
      </c>
      <c r="G1928" s="785" t="s">
        <v>7726</v>
      </c>
      <c r="H1928" s="786">
        <v>43613</v>
      </c>
      <c r="I1928" s="785" t="s">
        <v>30368</v>
      </c>
      <c r="J1928" s="785" t="s">
        <v>627</v>
      </c>
      <c r="K1928" s="785" t="s">
        <v>2612</v>
      </c>
      <c r="L1928" s="785" t="s">
        <v>30369</v>
      </c>
      <c r="M1928" s="785"/>
      <c r="N1928" s="785"/>
      <c r="O1928" s="785"/>
      <c r="P1928" s="787">
        <v>37.104650999999997</v>
      </c>
      <c r="Q1928" s="787">
        <v>-0.49907200000000002</v>
      </c>
      <c r="R1928" s="785" t="s">
        <v>1056</v>
      </c>
      <c r="S1928" s="785" t="s">
        <v>1132</v>
      </c>
      <c r="T1928" s="785" t="s">
        <v>3111</v>
      </c>
      <c r="U1928" s="785" t="s">
        <v>3272</v>
      </c>
      <c r="V1928" s="785" t="s">
        <v>2855</v>
      </c>
      <c r="W1928" s="785" t="s">
        <v>3511</v>
      </c>
      <c r="X1928" s="785"/>
      <c r="Y1928" s="615" t="str">
        <f t="shared" si="30"/>
        <v>Sakaki Natural Renewable Energy Center</v>
      </c>
      <c r="Z1928" s="785" t="s">
        <v>2599</v>
      </c>
      <c r="AA1928" s="785" t="s">
        <v>4349</v>
      </c>
      <c r="AB1928" s="785" t="s">
        <v>2683</v>
      </c>
      <c r="AC1928" s="785" t="s">
        <v>2606</v>
      </c>
      <c r="AD1928" s="786">
        <v>43613</v>
      </c>
    </row>
    <row r="1929" spans="1:30" ht="15.75">
      <c r="A1929" s="785" t="s">
        <v>4301</v>
      </c>
      <c r="B1929" s="785" t="s">
        <v>30370</v>
      </c>
      <c r="C1929" s="785" t="s">
        <v>4303</v>
      </c>
      <c r="D1929" s="785" t="s">
        <v>2599</v>
      </c>
      <c r="E1929" s="785" t="s">
        <v>11720</v>
      </c>
      <c r="F1929" s="786">
        <v>43552</v>
      </c>
      <c r="G1929" s="785" t="s">
        <v>7726</v>
      </c>
      <c r="H1929" s="786">
        <v>43613</v>
      </c>
      <c r="I1929" s="785" t="s">
        <v>30371</v>
      </c>
      <c r="J1929" s="785" t="s">
        <v>627</v>
      </c>
      <c r="K1929" s="785" t="s">
        <v>2612</v>
      </c>
      <c r="L1929" s="785" t="s">
        <v>30372</v>
      </c>
      <c r="M1929" s="785"/>
      <c r="N1929" s="785"/>
      <c r="O1929" s="785"/>
      <c r="P1929" s="787">
        <v>37.089629000000002</v>
      </c>
      <c r="Q1929" s="787">
        <v>-0.52467900000000001</v>
      </c>
      <c r="R1929" s="785" t="s">
        <v>1056</v>
      </c>
      <c r="S1929" s="785" t="s">
        <v>1132</v>
      </c>
      <c r="T1929" s="785" t="s">
        <v>3111</v>
      </c>
      <c r="U1929" s="785" t="s">
        <v>30373</v>
      </c>
      <c r="V1929" s="785" t="s">
        <v>2855</v>
      </c>
      <c r="W1929" s="785" t="s">
        <v>3511</v>
      </c>
      <c r="X1929" s="785"/>
      <c r="Y1929" s="615" t="str">
        <f t="shared" si="30"/>
        <v>Sakaki Natural Renewable Energy Center</v>
      </c>
      <c r="Z1929" s="785" t="s">
        <v>2599</v>
      </c>
      <c r="AA1929" s="785" t="s">
        <v>4349</v>
      </c>
      <c r="AB1929" s="785" t="s">
        <v>2683</v>
      </c>
      <c r="AC1929" s="785" t="s">
        <v>2606</v>
      </c>
      <c r="AD1929" s="786">
        <v>43613</v>
      </c>
    </row>
    <row r="1930" spans="1:30" ht="15.75">
      <c r="A1930" s="785" t="s">
        <v>4301</v>
      </c>
      <c r="B1930" s="785" t="s">
        <v>30374</v>
      </c>
      <c r="C1930" s="785" t="s">
        <v>4303</v>
      </c>
      <c r="D1930" s="785" t="s">
        <v>2599</v>
      </c>
      <c r="E1930" s="785" t="s">
        <v>11720</v>
      </c>
      <c r="F1930" s="786">
        <v>43552</v>
      </c>
      <c r="G1930" s="785" t="s">
        <v>7726</v>
      </c>
      <c r="H1930" s="786">
        <v>43613</v>
      </c>
      <c r="I1930" s="785" t="s">
        <v>30375</v>
      </c>
      <c r="J1930" s="785" t="s">
        <v>627</v>
      </c>
      <c r="K1930" s="785" t="s">
        <v>2612</v>
      </c>
      <c r="L1930" s="785" t="s">
        <v>30376</v>
      </c>
      <c r="M1930" s="785"/>
      <c r="N1930" s="785"/>
      <c r="O1930" s="785"/>
      <c r="P1930" s="787">
        <v>37.110294000000003</v>
      </c>
      <c r="Q1930" s="787">
        <v>-0.44600800000000002</v>
      </c>
      <c r="R1930" s="785" t="s">
        <v>1056</v>
      </c>
      <c r="S1930" s="785" t="s">
        <v>2893</v>
      </c>
      <c r="T1930" s="785" t="s">
        <v>3753</v>
      </c>
      <c r="U1930" s="785" t="s">
        <v>3590</v>
      </c>
      <c r="V1930" s="785" t="s">
        <v>2855</v>
      </c>
      <c r="W1930" s="785" t="s">
        <v>3511</v>
      </c>
      <c r="X1930" s="785"/>
      <c r="Y1930" s="615" t="str">
        <f t="shared" si="30"/>
        <v>Sakaki Natural Renewable Energy Center</v>
      </c>
      <c r="Z1930" s="785" t="s">
        <v>2599</v>
      </c>
      <c r="AA1930" s="785" t="s">
        <v>4349</v>
      </c>
      <c r="AB1930" s="785" t="s">
        <v>2683</v>
      </c>
      <c r="AC1930" s="785" t="s">
        <v>2606</v>
      </c>
      <c r="AD1930" s="786">
        <v>43613</v>
      </c>
    </row>
    <row r="1931" spans="1:30" ht="15.75">
      <c r="A1931" s="785" t="s">
        <v>4301</v>
      </c>
      <c r="B1931" s="785" t="s">
        <v>30377</v>
      </c>
      <c r="C1931" s="785" t="s">
        <v>4303</v>
      </c>
      <c r="D1931" s="785" t="s">
        <v>2599</v>
      </c>
      <c r="E1931" s="785" t="s">
        <v>11720</v>
      </c>
      <c r="F1931" s="786">
        <v>43552</v>
      </c>
      <c r="G1931" s="785" t="s">
        <v>7726</v>
      </c>
      <c r="H1931" s="786">
        <v>43613</v>
      </c>
      <c r="I1931" s="785" t="s">
        <v>30378</v>
      </c>
      <c r="J1931" s="785" t="s">
        <v>627</v>
      </c>
      <c r="K1931" s="785" t="s">
        <v>2612</v>
      </c>
      <c r="L1931" s="785" t="s">
        <v>30379</v>
      </c>
      <c r="M1931" s="785"/>
      <c r="N1931" s="785"/>
      <c r="O1931" s="785"/>
      <c r="P1931" s="787">
        <v>37.133398</v>
      </c>
      <c r="Q1931" s="787">
        <v>-0.47770299999999999</v>
      </c>
      <c r="R1931" s="785" t="s">
        <v>1056</v>
      </c>
      <c r="S1931" s="785" t="s">
        <v>1132</v>
      </c>
      <c r="T1931" s="785" t="s">
        <v>3562</v>
      </c>
      <c r="U1931" s="785" t="s">
        <v>30380</v>
      </c>
      <c r="V1931" s="785" t="s">
        <v>2855</v>
      </c>
      <c r="W1931" s="785" t="s">
        <v>3511</v>
      </c>
      <c r="X1931" s="785"/>
      <c r="Y1931" s="615" t="str">
        <f t="shared" si="30"/>
        <v>Sakaki Natural Renewable Energy Center</v>
      </c>
      <c r="Z1931" s="785" t="s">
        <v>2599</v>
      </c>
      <c r="AA1931" s="785" t="s">
        <v>4349</v>
      </c>
      <c r="AB1931" s="785" t="s">
        <v>2683</v>
      </c>
      <c r="AC1931" s="785" t="s">
        <v>2606</v>
      </c>
      <c r="AD1931" s="786">
        <v>43613</v>
      </c>
    </row>
    <row r="1932" spans="1:30" ht="15.75">
      <c r="A1932" s="785" t="s">
        <v>4301</v>
      </c>
      <c r="B1932" s="785" t="s">
        <v>30381</v>
      </c>
      <c r="C1932" s="785" t="s">
        <v>4303</v>
      </c>
      <c r="D1932" s="785" t="s">
        <v>2599</v>
      </c>
      <c r="E1932" s="785" t="s">
        <v>11720</v>
      </c>
      <c r="F1932" s="786">
        <v>43552</v>
      </c>
      <c r="G1932" s="785" t="s">
        <v>7726</v>
      </c>
      <c r="H1932" s="786">
        <v>43613</v>
      </c>
      <c r="I1932" s="785" t="s">
        <v>30382</v>
      </c>
      <c r="J1932" s="785" t="s">
        <v>629</v>
      </c>
      <c r="K1932" s="785" t="s">
        <v>2612</v>
      </c>
      <c r="L1932" s="785" t="s">
        <v>30383</v>
      </c>
      <c r="M1932" s="785"/>
      <c r="N1932" s="785"/>
      <c r="O1932" s="785"/>
      <c r="P1932" s="787">
        <v>37.130127999999999</v>
      </c>
      <c r="Q1932" s="787">
        <v>-0.47961799999999999</v>
      </c>
      <c r="R1932" s="785" t="s">
        <v>1056</v>
      </c>
      <c r="S1932" s="785" t="s">
        <v>1132</v>
      </c>
      <c r="T1932" s="785" t="s">
        <v>3562</v>
      </c>
      <c r="U1932" s="785" t="s">
        <v>30380</v>
      </c>
      <c r="V1932" s="785" t="s">
        <v>2855</v>
      </c>
      <c r="W1932" s="785" t="s">
        <v>3511</v>
      </c>
      <c r="X1932" s="785"/>
      <c r="Y1932" s="615" t="str">
        <f t="shared" si="30"/>
        <v>Sakaki Natural Renewable Energy Center</v>
      </c>
      <c r="Z1932" s="785" t="s">
        <v>2599</v>
      </c>
      <c r="AA1932" s="785" t="s">
        <v>4349</v>
      </c>
      <c r="AB1932" s="785" t="s">
        <v>2683</v>
      </c>
      <c r="AC1932" s="785" t="s">
        <v>2606</v>
      </c>
      <c r="AD1932" s="786">
        <v>43613</v>
      </c>
    </row>
    <row r="1933" spans="1:30" ht="15.75">
      <c r="A1933" s="785" t="s">
        <v>4301</v>
      </c>
      <c r="B1933" s="785" t="s">
        <v>33293</v>
      </c>
      <c r="C1933" s="785" t="s">
        <v>4303</v>
      </c>
      <c r="D1933" s="785" t="s">
        <v>2599</v>
      </c>
      <c r="E1933" s="785" t="s">
        <v>11720</v>
      </c>
      <c r="F1933" s="786">
        <v>43552</v>
      </c>
      <c r="G1933" s="785" t="s">
        <v>7726</v>
      </c>
      <c r="H1933" s="786">
        <v>43613</v>
      </c>
      <c r="I1933" s="785" t="s">
        <v>33294</v>
      </c>
      <c r="J1933" s="785" t="s">
        <v>629</v>
      </c>
      <c r="K1933" s="785" t="s">
        <v>2612</v>
      </c>
      <c r="L1933" s="785" t="s">
        <v>33295</v>
      </c>
      <c r="M1933" s="785"/>
      <c r="N1933" s="785"/>
      <c r="O1933" s="785"/>
      <c r="P1933" s="787">
        <v>37.239702000000001</v>
      </c>
      <c r="Q1933" s="787">
        <v>-0.52322100000000005</v>
      </c>
      <c r="R1933" s="785" t="s">
        <v>1961</v>
      </c>
      <c r="S1933" s="785" t="s">
        <v>1962</v>
      </c>
      <c r="T1933" s="785" t="s">
        <v>33296</v>
      </c>
      <c r="U1933" s="785" t="s">
        <v>33297</v>
      </c>
      <c r="V1933" s="785" t="s">
        <v>3174</v>
      </c>
      <c r="W1933" s="785" t="s">
        <v>3511</v>
      </c>
      <c r="X1933" s="785"/>
      <c r="Y1933" s="615" t="str">
        <f t="shared" si="30"/>
        <v>Sakaki Natural Renewable Energy Center</v>
      </c>
      <c r="Z1933" s="785" t="s">
        <v>2599</v>
      </c>
      <c r="AA1933" s="785" t="s">
        <v>4349</v>
      </c>
      <c r="AB1933" s="785" t="s">
        <v>2876</v>
      </c>
      <c r="AC1933" s="785" t="s">
        <v>2606</v>
      </c>
      <c r="AD1933" s="786">
        <v>43613</v>
      </c>
    </row>
    <row r="1934" spans="1:30" ht="15.75">
      <c r="A1934" s="785" t="s">
        <v>4301</v>
      </c>
      <c r="B1934" s="785" t="s">
        <v>9449</v>
      </c>
      <c r="C1934" s="785" t="s">
        <v>4303</v>
      </c>
      <c r="D1934" s="785" t="s">
        <v>2599</v>
      </c>
      <c r="E1934" s="785" t="s">
        <v>9450</v>
      </c>
      <c r="F1934" s="786">
        <v>43612</v>
      </c>
      <c r="G1934" s="785" t="s">
        <v>9450</v>
      </c>
      <c r="H1934" s="786">
        <v>43612</v>
      </c>
      <c r="I1934" s="785" t="s">
        <v>9451</v>
      </c>
      <c r="J1934" s="785" t="s">
        <v>627</v>
      </c>
      <c r="K1934" s="785" t="s">
        <v>2612</v>
      </c>
      <c r="L1934" s="785" t="s">
        <v>9452</v>
      </c>
      <c r="M1934" s="785"/>
      <c r="N1934" s="785"/>
      <c r="O1934" s="785"/>
      <c r="P1934" s="787">
        <v>36.748378000000002</v>
      </c>
      <c r="Q1934" s="787">
        <v>-0.99863199999999996</v>
      </c>
      <c r="R1934" s="785" t="s">
        <v>821</v>
      </c>
      <c r="S1934" s="785" t="s">
        <v>822</v>
      </c>
      <c r="T1934" s="785" t="s">
        <v>9453</v>
      </c>
      <c r="U1934" s="785" t="s">
        <v>9454</v>
      </c>
      <c r="V1934" s="785" t="s">
        <v>2855</v>
      </c>
      <c r="W1934" s="785" t="s">
        <v>3212</v>
      </c>
      <c r="X1934" s="785" t="s">
        <v>3212</v>
      </c>
      <c r="Y1934" s="615" t="str">
        <f t="shared" si="30"/>
        <v>Francis Kamande</v>
      </c>
      <c r="Z1934" s="785" t="s">
        <v>9408</v>
      </c>
      <c r="AA1934" s="785" t="s">
        <v>4314</v>
      </c>
      <c r="AB1934" s="785" t="s">
        <v>2605</v>
      </c>
      <c r="AC1934" s="785" t="s">
        <v>2606</v>
      </c>
      <c r="AD1934" s="786">
        <v>43613</v>
      </c>
    </row>
    <row r="1935" spans="1:30" ht="15.75">
      <c r="A1935" s="785" t="s">
        <v>4301</v>
      </c>
      <c r="B1935" s="785" t="s">
        <v>13182</v>
      </c>
      <c r="C1935" s="785" t="s">
        <v>4303</v>
      </c>
      <c r="D1935" s="785" t="s">
        <v>2599</v>
      </c>
      <c r="E1935" s="785" t="s">
        <v>13183</v>
      </c>
      <c r="F1935" s="786">
        <v>43582</v>
      </c>
      <c r="G1935" s="785" t="s">
        <v>9450</v>
      </c>
      <c r="H1935" s="786">
        <v>43612</v>
      </c>
      <c r="I1935" s="785" t="s">
        <v>13184</v>
      </c>
      <c r="J1935" s="785" t="s">
        <v>629</v>
      </c>
      <c r="K1935" s="785">
        <v>99999</v>
      </c>
      <c r="L1935" s="785" t="s">
        <v>13185</v>
      </c>
      <c r="M1935" s="785"/>
      <c r="N1935" s="785"/>
      <c r="O1935" s="785"/>
      <c r="P1935" s="787">
        <v>36.646946999999997</v>
      </c>
      <c r="Q1935" s="787">
        <v>-0.72052700000000003</v>
      </c>
      <c r="R1935" s="785" t="s">
        <v>1228</v>
      </c>
      <c r="S1935" s="785" t="s">
        <v>2633</v>
      </c>
      <c r="T1935" s="785" t="s">
        <v>2633</v>
      </c>
      <c r="U1935" s="785" t="s">
        <v>9549</v>
      </c>
      <c r="V1935" s="785" t="s">
        <v>3070</v>
      </c>
      <c r="W1935" s="785" t="s">
        <v>2901</v>
      </c>
      <c r="X1935" s="785" t="s">
        <v>2901</v>
      </c>
      <c r="Y1935" s="615" t="str">
        <f t="shared" si="30"/>
        <v>James Njoroge Wainaina</v>
      </c>
      <c r="Z1935" s="785" t="s">
        <v>13154</v>
      </c>
      <c r="AA1935" s="785" t="s">
        <v>4314</v>
      </c>
      <c r="AB1935" s="785" t="s">
        <v>2605</v>
      </c>
      <c r="AC1935" s="785" t="s">
        <v>2606</v>
      </c>
      <c r="AD1935" s="786">
        <v>43614</v>
      </c>
    </row>
    <row r="1936" spans="1:30" ht="15.75">
      <c r="A1936" s="785" t="s">
        <v>4301</v>
      </c>
      <c r="B1936" s="785" t="s">
        <v>14940</v>
      </c>
      <c r="C1936" s="785" t="s">
        <v>4303</v>
      </c>
      <c r="D1936" s="785" t="s">
        <v>2599</v>
      </c>
      <c r="E1936" s="785" t="s">
        <v>10294</v>
      </c>
      <c r="F1936" s="786">
        <v>43584</v>
      </c>
      <c r="G1936" s="785" t="s">
        <v>9450</v>
      </c>
      <c r="H1936" s="786">
        <v>43612</v>
      </c>
      <c r="I1936" s="785" t="s">
        <v>14941</v>
      </c>
      <c r="J1936" s="785" t="s">
        <v>629</v>
      </c>
      <c r="K1936" s="785" t="s">
        <v>14942</v>
      </c>
      <c r="L1936" s="785" t="s">
        <v>14943</v>
      </c>
      <c r="M1936" s="785"/>
      <c r="N1936" s="785"/>
      <c r="O1936" s="785"/>
      <c r="P1936" s="787">
        <v>36.167476999999998</v>
      </c>
      <c r="Q1936" s="787">
        <v>-0.27224999999999999</v>
      </c>
      <c r="R1936" s="785" t="s">
        <v>695</v>
      </c>
      <c r="S1936" s="785" t="s">
        <v>1204</v>
      </c>
      <c r="T1936" s="785" t="s">
        <v>1849</v>
      </c>
      <c r="U1936" s="785" t="s">
        <v>3700</v>
      </c>
      <c r="V1936" s="785" t="s">
        <v>2673</v>
      </c>
      <c r="W1936" s="785" t="s">
        <v>14944</v>
      </c>
      <c r="X1936" s="785" t="s">
        <v>14944</v>
      </c>
      <c r="Y1936" s="615" t="str">
        <f t="shared" si="30"/>
        <v>Joseph Thumbi Kariuki</v>
      </c>
      <c r="Z1936" s="785" t="s">
        <v>14945</v>
      </c>
      <c r="AA1936" s="785" t="s">
        <v>4314</v>
      </c>
      <c r="AB1936" s="785" t="s">
        <v>2683</v>
      </c>
      <c r="AC1936" s="785" t="s">
        <v>2606</v>
      </c>
      <c r="AD1936" s="786">
        <v>43727</v>
      </c>
    </row>
    <row r="1937" spans="1:30" ht="15.75">
      <c r="A1937" s="785" t="s">
        <v>4301</v>
      </c>
      <c r="B1937" s="785" t="s">
        <v>23143</v>
      </c>
      <c r="C1937" s="785" t="s">
        <v>4303</v>
      </c>
      <c r="D1937" s="785" t="s">
        <v>2599</v>
      </c>
      <c r="E1937" s="785" t="s">
        <v>9579</v>
      </c>
      <c r="F1937" s="786">
        <v>43493</v>
      </c>
      <c r="G1937" s="785" t="s">
        <v>9450</v>
      </c>
      <c r="H1937" s="786">
        <v>43612</v>
      </c>
      <c r="I1937" s="785" t="s">
        <v>23144</v>
      </c>
      <c r="J1937" s="785" t="s">
        <v>627</v>
      </c>
      <c r="K1937" s="785" t="s">
        <v>23145</v>
      </c>
      <c r="L1937" s="785" t="s">
        <v>23146</v>
      </c>
      <c r="M1937" s="785"/>
      <c r="N1937" s="785"/>
      <c r="O1937" s="785"/>
      <c r="P1937" s="787">
        <v>35.263475</v>
      </c>
      <c r="Q1937" s="787">
        <v>7.0696999999999996E-2</v>
      </c>
      <c r="R1937" s="785" t="s">
        <v>916</v>
      </c>
      <c r="S1937" s="785" t="s">
        <v>2823</v>
      </c>
      <c r="T1937" s="785" t="s">
        <v>1178</v>
      </c>
      <c r="U1937" s="785" t="s">
        <v>3925</v>
      </c>
      <c r="V1937" s="785" t="s">
        <v>2855</v>
      </c>
      <c r="W1937" s="785" t="s">
        <v>7843</v>
      </c>
      <c r="X1937" s="785" t="s">
        <v>7843</v>
      </c>
      <c r="Y1937" s="615" t="str">
        <f t="shared" si="30"/>
        <v>Simion Kiprop</v>
      </c>
      <c r="Z1937" s="785" t="s">
        <v>4707</v>
      </c>
      <c r="AA1937" s="785" t="s">
        <v>4314</v>
      </c>
      <c r="AB1937" s="785" t="s">
        <v>2683</v>
      </c>
      <c r="AC1937" s="785" t="s">
        <v>2606</v>
      </c>
      <c r="AD1937" s="786">
        <v>43612</v>
      </c>
    </row>
    <row r="1938" spans="1:30" ht="15.75">
      <c r="A1938" s="785" t="s">
        <v>4301</v>
      </c>
      <c r="B1938" s="785" t="s">
        <v>23661</v>
      </c>
      <c r="C1938" s="785" t="s">
        <v>4303</v>
      </c>
      <c r="D1938" s="785" t="s">
        <v>2599</v>
      </c>
      <c r="E1938" s="785" t="s">
        <v>4751</v>
      </c>
      <c r="F1938" s="786">
        <v>43586</v>
      </c>
      <c r="G1938" s="785" t="s">
        <v>9450</v>
      </c>
      <c r="H1938" s="786">
        <v>43612</v>
      </c>
      <c r="I1938" s="785" t="s">
        <v>23662</v>
      </c>
      <c r="J1938" s="785" t="s">
        <v>629</v>
      </c>
      <c r="K1938" s="785" t="s">
        <v>23663</v>
      </c>
      <c r="L1938" s="785" t="s">
        <v>23664</v>
      </c>
      <c r="M1938" s="785"/>
      <c r="N1938" s="785"/>
      <c r="O1938" s="785"/>
      <c r="P1938" s="787">
        <v>37.160601</v>
      </c>
      <c r="Q1938" s="787">
        <v>-1.0096639999999999</v>
      </c>
      <c r="R1938" s="785" t="s">
        <v>1030</v>
      </c>
      <c r="S1938" s="785" t="s">
        <v>1795</v>
      </c>
      <c r="T1938" s="785" t="s">
        <v>1031</v>
      </c>
      <c r="U1938" s="785" t="s">
        <v>23665</v>
      </c>
      <c r="V1938" s="785" t="s">
        <v>2673</v>
      </c>
      <c r="W1938" s="785" t="s">
        <v>2998</v>
      </c>
      <c r="X1938" s="785" t="s">
        <v>23666</v>
      </c>
      <c r="Y1938" s="615" t="str">
        <f t="shared" si="30"/>
        <v>Simon Mbocua</v>
      </c>
      <c r="Z1938" s="785" t="s">
        <v>23667</v>
      </c>
      <c r="AA1938" s="785" t="s">
        <v>4314</v>
      </c>
      <c r="AB1938" s="785" t="s">
        <v>2605</v>
      </c>
      <c r="AC1938" s="785" t="s">
        <v>2606</v>
      </c>
      <c r="AD1938" s="786">
        <v>43636</v>
      </c>
    </row>
    <row r="1939" spans="1:30" ht="15.75">
      <c r="A1939" s="785" t="s">
        <v>4301</v>
      </c>
      <c r="B1939" s="785" t="s">
        <v>30344</v>
      </c>
      <c r="C1939" s="785" t="s">
        <v>4303</v>
      </c>
      <c r="D1939" s="785" t="s">
        <v>2599</v>
      </c>
      <c r="E1939" s="785" t="s">
        <v>7739</v>
      </c>
      <c r="F1939" s="786">
        <v>43551</v>
      </c>
      <c r="G1939" s="785" t="s">
        <v>9450</v>
      </c>
      <c r="H1939" s="786">
        <v>43612</v>
      </c>
      <c r="I1939" s="785" t="s">
        <v>30345</v>
      </c>
      <c r="J1939" s="785" t="s">
        <v>627</v>
      </c>
      <c r="K1939" s="785" t="s">
        <v>2612</v>
      </c>
      <c r="L1939" s="785" t="s">
        <v>30346</v>
      </c>
      <c r="M1939" s="785"/>
      <c r="N1939" s="785"/>
      <c r="O1939" s="785"/>
      <c r="P1939" s="787">
        <v>37.096556</v>
      </c>
      <c r="Q1939" s="787">
        <v>-0.53125699999999998</v>
      </c>
      <c r="R1939" s="785" t="s">
        <v>1056</v>
      </c>
      <c r="S1939" s="785" t="s">
        <v>1132</v>
      </c>
      <c r="T1939" s="785" t="s">
        <v>3111</v>
      </c>
      <c r="U1939" s="785" t="s">
        <v>30347</v>
      </c>
      <c r="V1939" s="785" t="s">
        <v>2855</v>
      </c>
      <c r="W1939" s="785" t="s">
        <v>3511</v>
      </c>
      <c r="X1939" s="785"/>
      <c r="Y1939" s="615" t="str">
        <f t="shared" si="30"/>
        <v>Sakaki Natural Renewable Energy Center</v>
      </c>
      <c r="Z1939" s="785" t="s">
        <v>2599</v>
      </c>
      <c r="AA1939" s="785" t="s">
        <v>4349</v>
      </c>
      <c r="AB1939" s="785" t="s">
        <v>2683</v>
      </c>
      <c r="AC1939" s="785" t="s">
        <v>2606</v>
      </c>
      <c r="AD1939" s="786">
        <v>43613</v>
      </c>
    </row>
    <row r="1940" spans="1:30" ht="15.75">
      <c r="A1940" s="785" t="s">
        <v>4301</v>
      </c>
      <c r="B1940" s="785" t="s">
        <v>30348</v>
      </c>
      <c r="C1940" s="785" t="s">
        <v>4303</v>
      </c>
      <c r="D1940" s="785" t="s">
        <v>2599</v>
      </c>
      <c r="E1940" s="785" t="s">
        <v>7739</v>
      </c>
      <c r="F1940" s="786">
        <v>43551</v>
      </c>
      <c r="G1940" s="785" t="s">
        <v>9450</v>
      </c>
      <c r="H1940" s="786">
        <v>43612</v>
      </c>
      <c r="I1940" s="785" t="s">
        <v>30349</v>
      </c>
      <c r="J1940" s="785" t="s">
        <v>627</v>
      </c>
      <c r="K1940" s="785" t="s">
        <v>2612</v>
      </c>
      <c r="L1940" s="785" t="s">
        <v>30350</v>
      </c>
      <c r="M1940" s="785"/>
      <c r="N1940" s="785"/>
      <c r="O1940" s="785"/>
      <c r="P1940" s="787">
        <v>37.093223000000002</v>
      </c>
      <c r="Q1940" s="787">
        <v>-0.53245100000000001</v>
      </c>
      <c r="R1940" s="785" t="s">
        <v>1056</v>
      </c>
      <c r="S1940" s="785" t="s">
        <v>1132</v>
      </c>
      <c r="T1940" s="785" t="s">
        <v>3111</v>
      </c>
      <c r="U1940" s="785" t="s">
        <v>3391</v>
      </c>
      <c r="V1940" s="785" t="s">
        <v>2855</v>
      </c>
      <c r="W1940" s="785" t="s">
        <v>3511</v>
      </c>
      <c r="X1940" s="785"/>
      <c r="Y1940" s="615" t="str">
        <f t="shared" si="30"/>
        <v>Sakaki Natural Renewable Energy Center</v>
      </c>
      <c r="Z1940" s="785" t="s">
        <v>2599</v>
      </c>
      <c r="AA1940" s="785" t="s">
        <v>4349</v>
      </c>
      <c r="AB1940" s="785" t="s">
        <v>2683</v>
      </c>
      <c r="AC1940" s="785" t="s">
        <v>2606</v>
      </c>
      <c r="AD1940" s="786">
        <v>43613</v>
      </c>
    </row>
    <row r="1941" spans="1:30" ht="15.75">
      <c r="A1941" s="785" t="s">
        <v>4301</v>
      </c>
      <c r="B1941" s="785" t="s">
        <v>30351</v>
      </c>
      <c r="C1941" s="785" t="s">
        <v>4303</v>
      </c>
      <c r="D1941" s="785" t="s">
        <v>2599</v>
      </c>
      <c r="E1941" s="785" t="s">
        <v>7739</v>
      </c>
      <c r="F1941" s="786">
        <v>43551</v>
      </c>
      <c r="G1941" s="785" t="s">
        <v>9450</v>
      </c>
      <c r="H1941" s="786">
        <v>43612</v>
      </c>
      <c r="I1941" s="785" t="s">
        <v>30352</v>
      </c>
      <c r="J1941" s="785" t="s">
        <v>627</v>
      </c>
      <c r="K1941" s="785" t="s">
        <v>2612</v>
      </c>
      <c r="L1941" s="785" t="s">
        <v>30353</v>
      </c>
      <c r="M1941" s="785"/>
      <c r="N1941" s="785"/>
      <c r="O1941" s="785"/>
      <c r="P1941" s="787">
        <v>37.094236000000002</v>
      </c>
      <c r="Q1941" s="787">
        <v>-0.52957299999999996</v>
      </c>
      <c r="R1941" s="785" t="s">
        <v>1056</v>
      </c>
      <c r="S1941" s="785" t="s">
        <v>1132</v>
      </c>
      <c r="T1941" s="785" t="s">
        <v>3111</v>
      </c>
      <c r="U1941" s="785" t="s">
        <v>3391</v>
      </c>
      <c r="V1941" s="785" t="s">
        <v>2855</v>
      </c>
      <c r="W1941" s="785" t="s">
        <v>3511</v>
      </c>
      <c r="X1941" s="785"/>
      <c r="Y1941" s="615" t="str">
        <f t="shared" si="30"/>
        <v>Sakaki Natural Renewable Energy Center</v>
      </c>
      <c r="Z1941" s="785" t="s">
        <v>2599</v>
      </c>
      <c r="AA1941" s="785" t="s">
        <v>4349</v>
      </c>
      <c r="AB1941" s="785" t="s">
        <v>2683</v>
      </c>
      <c r="AC1941" s="785" t="s">
        <v>2606</v>
      </c>
      <c r="AD1941" s="786">
        <v>43613</v>
      </c>
    </row>
    <row r="1942" spans="1:30" ht="15.75">
      <c r="A1942" s="785" t="s">
        <v>4301</v>
      </c>
      <c r="B1942" s="785" t="s">
        <v>30418</v>
      </c>
      <c r="C1942" s="785" t="s">
        <v>4303</v>
      </c>
      <c r="D1942" s="785" t="s">
        <v>2599</v>
      </c>
      <c r="E1942" s="785" t="s">
        <v>7739</v>
      </c>
      <c r="F1942" s="786">
        <v>43551</v>
      </c>
      <c r="G1942" s="785" t="s">
        <v>9450</v>
      </c>
      <c r="H1942" s="786">
        <v>43612</v>
      </c>
      <c r="I1942" s="785" t="s">
        <v>30419</v>
      </c>
      <c r="J1942" s="785" t="s">
        <v>629</v>
      </c>
      <c r="K1942" s="785" t="s">
        <v>30420</v>
      </c>
      <c r="L1942" s="785" t="s">
        <v>30421</v>
      </c>
      <c r="M1942" s="785"/>
      <c r="N1942" s="785"/>
      <c r="O1942" s="785"/>
      <c r="P1942" s="787">
        <v>37.125537999999999</v>
      </c>
      <c r="Q1942" s="787">
        <v>-0.50263100000000005</v>
      </c>
      <c r="R1942" s="785" t="s">
        <v>1056</v>
      </c>
      <c r="S1942" s="785" t="s">
        <v>2272</v>
      </c>
      <c r="T1942" s="785" t="s">
        <v>3111</v>
      </c>
      <c r="U1942" s="785" t="s">
        <v>2895</v>
      </c>
      <c r="V1942" s="785" t="s">
        <v>2855</v>
      </c>
      <c r="W1942" s="785" t="s">
        <v>3511</v>
      </c>
      <c r="X1942" s="785"/>
      <c r="Y1942" s="615" t="str">
        <f t="shared" si="30"/>
        <v>Sakaki Natural Renewable Energy Center</v>
      </c>
      <c r="Z1942" s="785" t="s">
        <v>2599</v>
      </c>
      <c r="AA1942" s="785" t="s">
        <v>4349</v>
      </c>
      <c r="AB1942" s="785" t="s">
        <v>2683</v>
      </c>
      <c r="AC1942" s="785" t="s">
        <v>2606</v>
      </c>
      <c r="AD1942" s="786">
        <v>43613</v>
      </c>
    </row>
    <row r="1943" spans="1:30" ht="15.75">
      <c r="A1943" s="785" t="s">
        <v>4301</v>
      </c>
      <c r="B1943" s="785" t="s">
        <v>30422</v>
      </c>
      <c r="C1943" s="785" t="s">
        <v>4303</v>
      </c>
      <c r="D1943" s="785" t="s">
        <v>2599</v>
      </c>
      <c r="E1943" s="785" t="s">
        <v>7739</v>
      </c>
      <c r="F1943" s="786">
        <v>43551</v>
      </c>
      <c r="G1943" s="785" t="s">
        <v>9450</v>
      </c>
      <c r="H1943" s="786">
        <v>43612</v>
      </c>
      <c r="I1943" s="785" t="s">
        <v>30423</v>
      </c>
      <c r="J1943" s="785" t="s">
        <v>629</v>
      </c>
      <c r="K1943" s="785" t="s">
        <v>2612</v>
      </c>
      <c r="L1943" s="785" t="s">
        <v>30424</v>
      </c>
      <c r="M1943" s="785" t="s">
        <v>30425</v>
      </c>
      <c r="N1943" s="785"/>
      <c r="O1943" s="785" t="s">
        <v>30426</v>
      </c>
      <c r="P1943" s="787">
        <v>37.121158999999999</v>
      </c>
      <c r="Q1943" s="787">
        <v>-0.51391299999999995</v>
      </c>
      <c r="R1943" s="785" t="s">
        <v>1056</v>
      </c>
      <c r="S1943" s="785" t="s">
        <v>1132</v>
      </c>
      <c r="T1943" s="785" t="s">
        <v>3111</v>
      </c>
      <c r="U1943" s="785" t="s">
        <v>30177</v>
      </c>
      <c r="V1943" s="785" t="s">
        <v>2855</v>
      </c>
      <c r="W1943" s="785" t="s">
        <v>3511</v>
      </c>
      <c r="X1943" s="785"/>
      <c r="Y1943" s="615" t="str">
        <f t="shared" si="30"/>
        <v>Sakaki Natural Renewable Energy Center</v>
      </c>
      <c r="Z1943" s="785" t="s">
        <v>2599</v>
      </c>
      <c r="AA1943" s="785" t="s">
        <v>4349</v>
      </c>
      <c r="AB1943" s="785" t="s">
        <v>2683</v>
      </c>
      <c r="AC1943" s="785" t="s">
        <v>2606</v>
      </c>
      <c r="AD1943" s="786">
        <v>43613</v>
      </c>
    </row>
    <row r="1944" spans="1:30" ht="15.75">
      <c r="A1944" s="785" t="s">
        <v>4301</v>
      </c>
      <c r="B1944" s="785" t="s">
        <v>30427</v>
      </c>
      <c r="C1944" s="785" t="s">
        <v>4303</v>
      </c>
      <c r="D1944" s="785" t="s">
        <v>2599</v>
      </c>
      <c r="E1944" s="785" t="s">
        <v>7739</v>
      </c>
      <c r="F1944" s="786">
        <v>43551</v>
      </c>
      <c r="G1944" s="785" t="s">
        <v>9450</v>
      </c>
      <c r="H1944" s="786">
        <v>43612</v>
      </c>
      <c r="I1944" s="785" t="s">
        <v>30428</v>
      </c>
      <c r="J1944" s="785" t="s">
        <v>627</v>
      </c>
      <c r="K1944" s="785" t="s">
        <v>2612</v>
      </c>
      <c r="L1944" s="785" t="s">
        <v>30429</v>
      </c>
      <c r="M1944" s="785"/>
      <c r="N1944" s="785"/>
      <c r="O1944" s="785"/>
      <c r="P1944" s="787">
        <v>37.122306999999999</v>
      </c>
      <c r="Q1944" s="787">
        <v>-0.51321499999999998</v>
      </c>
      <c r="R1944" s="785" t="s">
        <v>1056</v>
      </c>
      <c r="S1944" s="785" t="s">
        <v>1132</v>
      </c>
      <c r="T1944" s="785" t="s">
        <v>3111</v>
      </c>
      <c r="U1944" s="785" t="s">
        <v>30177</v>
      </c>
      <c r="V1944" s="785" t="s">
        <v>2855</v>
      </c>
      <c r="W1944" s="785" t="s">
        <v>3511</v>
      </c>
      <c r="X1944" s="785"/>
      <c r="Y1944" s="615" t="str">
        <f t="shared" si="30"/>
        <v>Sakaki Natural Renewable Energy Center</v>
      </c>
      <c r="Z1944" s="785" t="s">
        <v>2599</v>
      </c>
      <c r="AA1944" s="785" t="s">
        <v>4349</v>
      </c>
      <c r="AB1944" s="785" t="s">
        <v>2683</v>
      </c>
      <c r="AC1944" s="785" t="s">
        <v>2606</v>
      </c>
      <c r="AD1944" s="786">
        <v>43613</v>
      </c>
    </row>
    <row r="1945" spans="1:30" ht="15.75">
      <c r="A1945" s="785" t="s">
        <v>4301</v>
      </c>
      <c r="B1945" s="785" t="s">
        <v>30430</v>
      </c>
      <c r="C1945" s="785" t="s">
        <v>4303</v>
      </c>
      <c r="D1945" s="785" t="s">
        <v>2599</v>
      </c>
      <c r="E1945" s="785" t="s">
        <v>7739</v>
      </c>
      <c r="F1945" s="786">
        <v>43551</v>
      </c>
      <c r="G1945" s="785" t="s">
        <v>9450</v>
      </c>
      <c r="H1945" s="786">
        <v>43612</v>
      </c>
      <c r="I1945" s="785" t="s">
        <v>30431</v>
      </c>
      <c r="J1945" s="785" t="s">
        <v>629</v>
      </c>
      <c r="K1945" s="785" t="s">
        <v>2612</v>
      </c>
      <c r="L1945" s="785" t="s">
        <v>30432</v>
      </c>
      <c r="M1945" s="785"/>
      <c r="N1945" s="785"/>
      <c r="O1945" s="785"/>
      <c r="P1945" s="787">
        <v>37.126595000000002</v>
      </c>
      <c r="Q1945" s="787">
        <v>-0.51713299999999995</v>
      </c>
      <c r="R1945" s="785" t="s">
        <v>1056</v>
      </c>
      <c r="S1945" s="785" t="s">
        <v>1132</v>
      </c>
      <c r="T1945" s="785" t="s">
        <v>3111</v>
      </c>
      <c r="U1945" s="785" t="s">
        <v>30433</v>
      </c>
      <c r="V1945" s="785" t="s">
        <v>2855</v>
      </c>
      <c r="W1945" s="785" t="s">
        <v>3511</v>
      </c>
      <c r="X1945" s="785"/>
      <c r="Y1945" s="615" t="str">
        <f t="shared" si="30"/>
        <v>Sakaki Natural Renewable Energy Center</v>
      </c>
      <c r="Z1945" s="785" t="s">
        <v>2599</v>
      </c>
      <c r="AA1945" s="785" t="s">
        <v>4349</v>
      </c>
      <c r="AB1945" s="785" t="s">
        <v>2683</v>
      </c>
      <c r="AC1945" s="785" t="s">
        <v>2606</v>
      </c>
      <c r="AD1945" s="786">
        <v>43613</v>
      </c>
    </row>
    <row r="1946" spans="1:30" ht="15.75">
      <c r="A1946" s="785" t="s">
        <v>4301</v>
      </c>
      <c r="B1946" s="785" t="s">
        <v>30434</v>
      </c>
      <c r="C1946" s="785" t="s">
        <v>4303</v>
      </c>
      <c r="D1946" s="785" t="s">
        <v>2599</v>
      </c>
      <c r="E1946" s="785" t="s">
        <v>7739</v>
      </c>
      <c r="F1946" s="786">
        <v>43551</v>
      </c>
      <c r="G1946" s="785" t="s">
        <v>9450</v>
      </c>
      <c r="H1946" s="786">
        <v>43612</v>
      </c>
      <c r="I1946" s="785" t="s">
        <v>30435</v>
      </c>
      <c r="J1946" s="785" t="s">
        <v>627</v>
      </c>
      <c r="K1946" s="785" t="s">
        <v>2612</v>
      </c>
      <c r="L1946" s="785" t="s">
        <v>30436</v>
      </c>
      <c r="M1946" s="785"/>
      <c r="N1946" s="785"/>
      <c r="O1946" s="785"/>
      <c r="P1946" s="787">
        <v>37.114131999999998</v>
      </c>
      <c r="Q1946" s="787">
        <v>-0.52359699999999998</v>
      </c>
      <c r="R1946" s="785" t="s">
        <v>1056</v>
      </c>
      <c r="S1946" s="785" t="s">
        <v>1132</v>
      </c>
      <c r="T1946" s="785" t="s">
        <v>3111</v>
      </c>
      <c r="U1946" s="785" t="s">
        <v>30177</v>
      </c>
      <c r="V1946" s="785" t="s">
        <v>2855</v>
      </c>
      <c r="W1946" s="785" t="s">
        <v>3511</v>
      </c>
      <c r="X1946" s="785"/>
      <c r="Y1946" s="615" t="str">
        <f t="shared" si="30"/>
        <v>Sakaki Natural Renewable Energy Center</v>
      </c>
      <c r="Z1946" s="785" t="s">
        <v>2599</v>
      </c>
      <c r="AA1946" s="785" t="s">
        <v>4349</v>
      </c>
      <c r="AB1946" s="785" t="s">
        <v>2683</v>
      </c>
      <c r="AC1946" s="785" t="s">
        <v>2606</v>
      </c>
      <c r="AD1946" s="786">
        <v>43613</v>
      </c>
    </row>
    <row r="1947" spans="1:30" ht="15.75">
      <c r="A1947" s="785" t="s">
        <v>4301</v>
      </c>
      <c r="B1947" s="785" t="s">
        <v>30437</v>
      </c>
      <c r="C1947" s="785" t="s">
        <v>4303</v>
      </c>
      <c r="D1947" s="785" t="s">
        <v>2599</v>
      </c>
      <c r="E1947" s="785" t="s">
        <v>7739</v>
      </c>
      <c r="F1947" s="786">
        <v>43551</v>
      </c>
      <c r="G1947" s="785" t="s">
        <v>9450</v>
      </c>
      <c r="H1947" s="786">
        <v>43612</v>
      </c>
      <c r="I1947" s="785" t="s">
        <v>30438</v>
      </c>
      <c r="J1947" s="785" t="s">
        <v>629</v>
      </c>
      <c r="K1947" s="785" t="s">
        <v>2612</v>
      </c>
      <c r="L1947" s="785" t="s">
        <v>30439</v>
      </c>
      <c r="M1947" s="785"/>
      <c r="N1947" s="785"/>
      <c r="O1947" s="785"/>
      <c r="P1947" s="787">
        <v>37.111477000000001</v>
      </c>
      <c r="Q1947" s="787">
        <v>-0.52742100000000003</v>
      </c>
      <c r="R1947" s="785" t="s">
        <v>1056</v>
      </c>
      <c r="S1947" s="785" t="s">
        <v>1132</v>
      </c>
      <c r="T1947" s="785" t="s">
        <v>3111</v>
      </c>
      <c r="U1947" s="785" t="s">
        <v>9614</v>
      </c>
      <c r="V1947" s="785" t="s">
        <v>2855</v>
      </c>
      <c r="W1947" s="785" t="s">
        <v>3511</v>
      </c>
      <c r="X1947" s="785"/>
      <c r="Y1947" s="615" t="str">
        <f t="shared" si="30"/>
        <v>Sakaki Natural Renewable Energy Center</v>
      </c>
      <c r="Z1947" s="785" t="s">
        <v>2599</v>
      </c>
      <c r="AA1947" s="785" t="s">
        <v>4349</v>
      </c>
      <c r="AB1947" s="785" t="s">
        <v>2683</v>
      </c>
      <c r="AC1947" s="785" t="s">
        <v>2606</v>
      </c>
      <c r="AD1947" s="786">
        <v>43613</v>
      </c>
    </row>
    <row r="1948" spans="1:30" ht="15.75">
      <c r="A1948" s="785" t="s">
        <v>4301</v>
      </c>
      <c r="B1948" s="785" t="s">
        <v>30440</v>
      </c>
      <c r="C1948" s="785" t="s">
        <v>4303</v>
      </c>
      <c r="D1948" s="785" t="s">
        <v>2599</v>
      </c>
      <c r="E1948" s="785" t="s">
        <v>7739</v>
      </c>
      <c r="F1948" s="786">
        <v>43551</v>
      </c>
      <c r="G1948" s="785" t="s">
        <v>9450</v>
      </c>
      <c r="H1948" s="786">
        <v>43612</v>
      </c>
      <c r="I1948" s="785" t="s">
        <v>30441</v>
      </c>
      <c r="J1948" s="785" t="s">
        <v>629</v>
      </c>
      <c r="K1948" s="785" t="s">
        <v>2612</v>
      </c>
      <c r="L1948" s="785" t="s">
        <v>30442</v>
      </c>
      <c r="M1948" s="785"/>
      <c r="N1948" s="785"/>
      <c r="O1948" s="785"/>
      <c r="P1948" s="787">
        <v>37.112282999999998</v>
      </c>
      <c r="Q1948" s="787">
        <v>-0.53976199999999996</v>
      </c>
      <c r="R1948" s="785" t="s">
        <v>1056</v>
      </c>
      <c r="S1948" s="785" t="s">
        <v>1132</v>
      </c>
      <c r="T1948" s="785" t="s">
        <v>3111</v>
      </c>
      <c r="U1948" s="785" t="s">
        <v>30443</v>
      </c>
      <c r="V1948" s="785" t="s">
        <v>2855</v>
      </c>
      <c r="W1948" s="785" t="s">
        <v>3511</v>
      </c>
      <c r="X1948" s="785"/>
      <c r="Y1948" s="615" t="str">
        <f t="shared" si="30"/>
        <v>Sakaki Natural Renewable Energy Center</v>
      </c>
      <c r="Z1948" s="785" t="s">
        <v>2599</v>
      </c>
      <c r="AA1948" s="785" t="s">
        <v>4349</v>
      </c>
      <c r="AB1948" s="785" t="s">
        <v>2683</v>
      </c>
      <c r="AC1948" s="785" t="s">
        <v>2606</v>
      </c>
      <c r="AD1948" s="786">
        <v>43613</v>
      </c>
    </row>
    <row r="1949" spans="1:30" ht="15.75">
      <c r="A1949" s="785" t="s">
        <v>4301</v>
      </c>
      <c r="B1949" s="785" t="s">
        <v>31930</v>
      </c>
      <c r="C1949" s="785" t="s">
        <v>4303</v>
      </c>
      <c r="D1949" s="785" t="s">
        <v>2599</v>
      </c>
      <c r="E1949" s="785" t="s">
        <v>7739</v>
      </c>
      <c r="F1949" s="786">
        <v>43551</v>
      </c>
      <c r="G1949" s="785" t="s">
        <v>9450</v>
      </c>
      <c r="H1949" s="786">
        <v>43612</v>
      </c>
      <c r="I1949" s="785" t="s">
        <v>31931</v>
      </c>
      <c r="J1949" s="785" t="s">
        <v>627</v>
      </c>
      <c r="K1949" s="785" t="s">
        <v>2612</v>
      </c>
      <c r="L1949" s="785" t="s">
        <v>31932</v>
      </c>
      <c r="M1949" s="785"/>
      <c r="N1949" s="785"/>
      <c r="O1949" s="785"/>
      <c r="P1949" s="787">
        <v>37.107844</v>
      </c>
      <c r="Q1949" s="787">
        <v>-0.52815000000000001</v>
      </c>
      <c r="R1949" s="785" t="s">
        <v>1056</v>
      </c>
      <c r="S1949" s="785" t="s">
        <v>1132</v>
      </c>
      <c r="T1949" s="785" t="s">
        <v>3111</v>
      </c>
      <c r="U1949" s="785" t="s">
        <v>9614</v>
      </c>
      <c r="V1949" s="785" t="s">
        <v>3004</v>
      </c>
      <c r="W1949" s="785" t="s">
        <v>3511</v>
      </c>
      <c r="X1949" s="785"/>
      <c r="Y1949" s="615" t="str">
        <f t="shared" si="30"/>
        <v>Sakaki Natural Renewable Energy Center</v>
      </c>
      <c r="Z1949" s="785" t="s">
        <v>2599</v>
      </c>
      <c r="AA1949" s="785" t="s">
        <v>4349</v>
      </c>
      <c r="AB1949" s="785" t="s">
        <v>2683</v>
      </c>
      <c r="AC1949" s="785" t="s">
        <v>2606</v>
      </c>
      <c r="AD1949" s="786">
        <v>43613</v>
      </c>
    </row>
    <row r="1950" spans="1:30" ht="15.75">
      <c r="A1950" s="785" t="s">
        <v>4301</v>
      </c>
      <c r="B1950" s="785" t="s">
        <v>24505</v>
      </c>
      <c r="C1950" s="785" t="s">
        <v>4322</v>
      </c>
      <c r="D1950" s="785" t="s">
        <v>2598</v>
      </c>
      <c r="E1950" s="785" t="s">
        <v>10634</v>
      </c>
      <c r="F1950" s="786">
        <v>43523</v>
      </c>
      <c r="G1950" s="785" t="s">
        <v>9216</v>
      </c>
      <c r="H1950" s="786">
        <v>43611</v>
      </c>
      <c r="I1950" s="785" t="s">
        <v>24506</v>
      </c>
      <c r="J1950" s="785" t="s">
        <v>629</v>
      </c>
      <c r="K1950" s="785" t="s">
        <v>2612</v>
      </c>
      <c r="L1950" s="785" t="s">
        <v>24507</v>
      </c>
      <c r="M1950" s="785"/>
      <c r="N1950" s="785"/>
      <c r="O1950" s="785"/>
      <c r="P1950" s="787">
        <v>36.470843000000002</v>
      </c>
      <c r="Q1950" s="787">
        <v>-0.283665</v>
      </c>
      <c r="R1950" s="785" t="s">
        <v>1228</v>
      </c>
      <c r="S1950" s="785" t="s">
        <v>2161</v>
      </c>
      <c r="T1950" s="785" t="s">
        <v>24508</v>
      </c>
      <c r="U1950" s="785" t="s">
        <v>24509</v>
      </c>
      <c r="V1950" s="785" t="s">
        <v>24510</v>
      </c>
      <c r="W1950" s="785" t="s">
        <v>2615</v>
      </c>
      <c r="X1950" s="785" t="s">
        <v>2615</v>
      </c>
      <c r="Y1950" s="615" t="str">
        <f t="shared" si="30"/>
        <v>Takamoto Biogas</v>
      </c>
      <c r="Z1950" s="785" t="s">
        <v>2599</v>
      </c>
      <c r="AA1950" s="785" t="s">
        <v>5464</v>
      </c>
      <c r="AB1950" s="785" t="s">
        <v>2876</v>
      </c>
      <c r="AC1950" s="785" t="s">
        <v>2606</v>
      </c>
      <c r="AD1950" s="786">
        <v>43672</v>
      </c>
    </row>
    <row r="1951" spans="1:30" ht="15.75">
      <c r="A1951" s="785" t="s">
        <v>4301</v>
      </c>
      <c r="B1951" s="785" t="s">
        <v>31943</v>
      </c>
      <c r="C1951" s="785" t="s">
        <v>4303</v>
      </c>
      <c r="D1951" s="785" t="s">
        <v>2599</v>
      </c>
      <c r="E1951" s="785" t="s">
        <v>7725</v>
      </c>
      <c r="F1951" s="786">
        <v>43581</v>
      </c>
      <c r="G1951" s="785" t="s">
        <v>9216</v>
      </c>
      <c r="H1951" s="786">
        <v>43611</v>
      </c>
      <c r="I1951" s="785" t="s">
        <v>31944</v>
      </c>
      <c r="J1951" s="785" t="s">
        <v>627</v>
      </c>
      <c r="K1951" s="785" t="s">
        <v>31945</v>
      </c>
      <c r="L1951" s="785" t="s">
        <v>31946</v>
      </c>
      <c r="M1951" s="785"/>
      <c r="N1951" s="785"/>
      <c r="O1951" s="785"/>
      <c r="P1951" s="787">
        <v>37.463158</v>
      </c>
      <c r="Q1951" s="787">
        <v>-0.48380000000000001</v>
      </c>
      <c r="R1951" s="785" t="s">
        <v>1089</v>
      </c>
      <c r="S1951" s="785" t="s">
        <v>3090</v>
      </c>
      <c r="T1951" s="785" t="s">
        <v>31929</v>
      </c>
      <c r="U1951" s="785" t="s">
        <v>3209</v>
      </c>
      <c r="V1951" s="785" t="s">
        <v>3004</v>
      </c>
      <c r="W1951" s="785" t="s">
        <v>3025</v>
      </c>
      <c r="X1951" s="785"/>
      <c r="Y1951" s="615" t="str">
        <f t="shared" si="30"/>
        <v>Kichemu limited</v>
      </c>
      <c r="Z1951" s="785" t="s">
        <v>2599</v>
      </c>
      <c r="AA1951" s="785" t="s">
        <v>4349</v>
      </c>
      <c r="AB1951" s="785" t="s">
        <v>2683</v>
      </c>
      <c r="AC1951" s="785" t="s">
        <v>2606</v>
      </c>
      <c r="AD1951" s="786">
        <v>43613</v>
      </c>
    </row>
    <row r="1952" spans="1:30" ht="15.75">
      <c r="A1952" s="785" t="s">
        <v>4301</v>
      </c>
      <c r="B1952" s="785" t="s">
        <v>10381</v>
      </c>
      <c r="C1952" s="785" t="s">
        <v>4303</v>
      </c>
      <c r="D1952" s="785" t="s">
        <v>2599</v>
      </c>
      <c r="E1952" s="785" t="s">
        <v>10382</v>
      </c>
      <c r="F1952" s="786">
        <v>43610</v>
      </c>
      <c r="G1952" s="785" t="s">
        <v>10382</v>
      </c>
      <c r="H1952" s="786">
        <v>43610</v>
      </c>
      <c r="I1952" s="785" t="s">
        <v>10383</v>
      </c>
      <c r="J1952" s="785" t="s">
        <v>627</v>
      </c>
      <c r="K1952" s="785" t="s">
        <v>10384</v>
      </c>
      <c r="L1952" s="785" t="s">
        <v>10385</v>
      </c>
      <c r="M1952" s="785"/>
      <c r="N1952" s="785"/>
      <c r="O1952" s="785"/>
      <c r="P1952" s="787">
        <v>35.844323000000003</v>
      </c>
      <c r="Q1952" s="787">
        <v>-0.28781499999999999</v>
      </c>
      <c r="R1952" s="785" t="s">
        <v>695</v>
      </c>
      <c r="S1952" s="785" t="s">
        <v>2640</v>
      </c>
      <c r="T1952" s="785" t="s">
        <v>2640</v>
      </c>
      <c r="U1952" s="785" t="s">
        <v>10386</v>
      </c>
      <c r="V1952" s="785" t="s">
        <v>2673</v>
      </c>
      <c r="W1952" s="785" t="s">
        <v>2608</v>
      </c>
      <c r="X1952" s="785" t="s">
        <v>10379</v>
      </c>
      <c r="Y1952" s="615" t="str">
        <f t="shared" si="30"/>
        <v>George</v>
      </c>
      <c r="Z1952" s="785" t="s">
        <v>10387</v>
      </c>
      <c r="AA1952" s="785" t="s">
        <v>5464</v>
      </c>
      <c r="AB1952" s="785" t="s">
        <v>2609</v>
      </c>
      <c r="AC1952" s="785" t="s">
        <v>2610</v>
      </c>
      <c r="AD1952" s="786">
        <v>43610</v>
      </c>
    </row>
    <row r="1953" spans="1:30" ht="15.75">
      <c r="A1953" s="785" t="s">
        <v>4301</v>
      </c>
      <c r="B1953" s="785" t="s">
        <v>10388</v>
      </c>
      <c r="C1953" s="785" t="s">
        <v>4303</v>
      </c>
      <c r="D1953" s="785" t="s">
        <v>2599</v>
      </c>
      <c r="E1953" s="785" t="s">
        <v>10382</v>
      </c>
      <c r="F1953" s="786">
        <v>43610</v>
      </c>
      <c r="G1953" s="785" t="s">
        <v>10382</v>
      </c>
      <c r="H1953" s="786">
        <v>43610</v>
      </c>
      <c r="I1953" s="785" t="s">
        <v>10389</v>
      </c>
      <c r="J1953" s="785" t="s">
        <v>627</v>
      </c>
      <c r="K1953" s="785" t="s">
        <v>10390</v>
      </c>
      <c r="L1953" s="785" t="s">
        <v>10391</v>
      </c>
      <c r="M1953" s="785"/>
      <c r="N1953" s="785"/>
      <c r="O1953" s="785"/>
      <c r="P1953" s="787">
        <v>35.844284000000002</v>
      </c>
      <c r="Q1953" s="787">
        <v>-0.28717199999999998</v>
      </c>
      <c r="R1953" s="785" t="s">
        <v>695</v>
      </c>
      <c r="S1953" s="785" t="s">
        <v>2640</v>
      </c>
      <c r="T1953" s="785" t="s">
        <v>2640</v>
      </c>
      <c r="U1953" s="785" t="s">
        <v>10386</v>
      </c>
      <c r="V1953" s="785" t="s">
        <v>2673</v>
      </c>
      <c r="W1953" s="785" t="s">
        <v>2608</v>
      </c>
      <c r="X1953" s="785" t="s">
        <v>10379</v>
      </c>
      <c r="Y1953" s="615" t="str">
        <f t="shared" si="30"/>
        <v>George</v>
      </c>
      <c r="Z1953" s="785" t="s">
        <v>10387</v>
      </c>
      <c r="AA1953" s="785" t="s">
        <v>5464</v>
      </c>
      <c r="AB1953" s="785" t="s">
        <v>2609</v>
      </c>
      <c r="AC1953" s="785" t="s">
        <v>2610</v>
      </c>
      <c r="AD1953" s="786">
        <v>43610</v>
      </c>
    </row>
    <row r="1954" spans="1:30" ht="15.75">
      <c r="A1954" s="785" t="s">
        <v>4301</v>
      </c>
      <c r="B1954" s="785" t="s">
        <v>20694</v>
      </c>
      <c r="C1954" s="785" t="s">
        <v>4303</v>
      </c>
      <c r="D1954" s="785" t="s">
        <v>2599</v>
      </c>
      <c r="E1954" s="785" t="s">
        <v>9545</v>
      </c>
      <c r="F1954" s="786">
        <v>43593</v>
      </c>
      <c r="G1954" s="785" t="s">
        <v>10382</v>
      </c>
      <c r="H1954" s="786">
        <v>43610</v>
      </c>
      <c r="I1954" s="785" t="s">
        <v>20695</v>
      </c>
      <c r="J1954" s="785" t="s">
        <v>627</v>
      </c>
      <c r="K1954" s="785" t="s">
        <v>20696</v>
      </c>
      <c r="L1954" s="785" t="s">
        <v>20697</v>
      </c>
      <c r="M1954" s="785"/>
      <c r="N1954" s="785"/>
      <c r="O1954" s="785"/>
      <c r="P1954" s="787">
        <v>36.785614000000002</v>
      </c>
      <c r="Q1954" s="787">
        <v>-0.93879699999999999</v>
      </c>
      <c r="R1954" s="785" t="s">
        <v>821</v>
      </c>
      <c r="S1954" s="785" t="s">
        <v>2041</v>
      </c>
      <c r="T1954" s="785" t="s">
        <v>20692</v>
      </c>
      <c r="U1954" s="785" t="s">
        <v>20698</v>
      </c>
      <c r="V1954" s="785" t="s">
        <v>3070</v>
      </c>
      <c r="W1954" s="785" t="s">
        <v>16042</v>
      </c>
      <c r="X1954" s="785" t="s">
        <v>20685</v>
      </c>
      <c r="Y1954" s="615" t="str">
        <f t="shared" si="30"/>
        <v>Pius Wainaina</v>
      </c>
      <c r="Z1954" s="785" t="s">
        <v>20686</v>
      </c>
      <c r="AA1954" s="785" t="s">
        <v>4314</v>
      </c>
      <c r="AB1954" s="785" t="s">
        <v>2605</v>
      </c>
      <c r="AC1954" s="785" t="s">
        <v>2606</v>
      </c>
      <c r="AD1954" s="786">
        <v>43655</v>
      </c>
    </row>
    <row r="1955" spans="1:30" ht="15.75">
      <c r="A1955" s="785" t="s">
        <v>4301</v>
      </c>
      <c r="B1955" s="785" t="s">
        <v>31939</v>
      </c>
      <c r="C1955" s="785" t="s">
        <v>4303</v>
      </c>
      <c r="D1955" s="785" t="s">
        <v>2599</v>
      </c>
      <c r="E1955" s="785" t="s">
        <v>5602</v>
      </c>
      <c r="F1955" s="786">
        <v>43489</v>
      </c>
      <c r="G1955" s="785" t="s">
        <v>10382</v>
      </c>
      <c r="H1955" s="786">
        <v>43610</v>
      </c>
      <c r="I1955" s="785" t="s">
        <v>31940</v>
      </c>
      <c r="J1955" s="785" t="s">
        <v>629</v>
      </c>
      <c r="K1955" s="785" t="s">
        <v>31941</v>
      </c>
      <c r="L1955" s="785" t="s">
        <v>31942</v>
      </c>
      <c r="M1955" s="785"/>
      <c r="N1955" s="785"/>
      <c r="O1955" s="785"/>
      <c r="P1955" s="787">
        <v>37.165404000000002</v>
      </c>
      <c r="Q1955" s="787">
        <v>-0.40227299999999999</v>
      </c>
      <c r="R1955" s="785" t="s">
        <v>1056</v>
      </c>
      <c r="S1955" s="785" t="s">
        <v>1132</v>
      </c>
      <c r="T1955" s="785" t="s">
        <v>1133</v>
      </c>
      <c r="U1955" s="785" t="s">
        <v>3919</v>
      </c>
      <c r="V1955" s="785" t="s">
        <v>3004</v>
      </c>
      <c r="W1955" s="785" t="s">
        <v>3511</v>
      </c>
      <c r="X1955" s="785"/>
      <c r="Y1955" s="615" t="str">
        <f t="shared" si="30"/>
        <v>Sakaki Natural Renewable Energy Center</v>
      </c>
      <c r="Z1955" s="785" t="s">
        <v>2599</v>
      </c>
      <c r="AA1955" s="785" t="s">
        <v>4349</v>
      </c>
      <c r="AB1955" s="785" t="s">
        <v>2683</v>
      </c>
      <c r="AC1955" s="785" t="s">
        <v>2606</v>
      </c>
      <c r="AD1955" s="786">
        <v>43613</v>
      </c>
    </row>
    <row r="1956" spans="1:30" ht="15.75">
      <c r="A1956" s="785" t="s">
        <v>4301</v>
      </c>
      <c r="B1956" s="785" t="s">
        <v>12994</v>
      </c>
      <c r="C1956" s="785" t="s">
        <v>4303</v>
      </c>
      <c r="D1956" s="785" t="s">
        <v>2599</v>
      </c>
      <c r="E1956" s="785" t="s">
        <v>5082</v>
      </c>
      <c r="F1956" s="786">
        <v>43609</v>
      </c>
      <c r="G1956" s="785" t="s">
        <v>5082</v>
      </c>
      <c r="H1956" s="786">
        <v>43609</v>
      </c>
      <c r="I1956" s="785" t="s">
        <v>12995</v>
      </c>
      <c r="J1956" s="785" t="s">
        <v>627</v>
      </c>
      <c r="K1956" s="785" t="s">
        <v>12996</v>
      </c>
      <c r="L1956" s="785" t="s">
        <v>12997</v>
      </c>
      <c r="M1956" s="785"/>
      <c r="N1956" s="785"/>
      <c r="O1956" s="785" t="s">
        <v>12998</v>
      </c>
      <c r="P1956" s="787">
        <v>35.776783000000002</v>
      </c>
      <c r="Q1956" s="787">
        <v>-0.27929799999999999</v>
      </c>
      <c r="R1956" s="785" t="s">
        <v>695</v>
      </c>
      <c r="S1956" s="785" t="s">
        <v>2640</v>
      </c>
      <c r="T1956" s="785" t="s">
        <v>12999</v>
      </c>
      <c r="U1956" s="785" t="s">
        <v>12999</v>
      </c>
      <c r="V1956" s="785" t="s">
        <v>3004</v>
      </c>
      <c r="W1956" s="785" t="s">
        <v>2615</v>
      </c>
      <c r="X1956" s="785" t="s">
        <v>12807</v>
      </c>
      <c r="Y1956" s="615" t="str">
        <f t="shared" si="30"/>
        <v>James Nganga  Njoroge</v>
      </c>
      <c r="Z1956" s="785" t="s">
        <v>12820</v>
      </c>
      <c r="AA1956" s="785" t="s">
        <v>5464</v>
      </c>
      <c r="AB1956" s="785" t="s">
        <v>3686</v>
      </c>
      <c r="AC1956" s="785" t="s">
        <v>2617</v>
      </c>
      <c r="AD1956" s="786">
        <v>43626</v>
      </c>
    </row>
    <row r="1957" spans="1:30" ht="15.75">
      <c r="A1957" s="785" t="s">
        <v>4301</v>
      </c>
      <c r="B1957" s="785" t="s">
        <v>13243</v>
      </c>
      <c r="C1957" s="785" t="s">
        <v>4303</v>
      </c>
      <c r="D1957" s="785" t="s">
        <v>2599</v>
      </c>
      <c r="E1957" s="785" t="s">
        <v>5082</v>
      </c>
      <c r="F1957" s="786">
        <v>43609</v>
      </c>
      <c r="G1957" s="785" t="s">
        <v>5082</v>
      </c>
      <c r="H1957" s="786">
        <v>43609</v>
      </c>
      <c r="I1957" s="785" t="s">
        <v>13244</v>
      </c>
      <c r="J1957" s="785" t="s">
        <v>627</v>
      </c>
      <c r="K1957" s="785" t="s">
        <v>2612</v>
      </c>
      <c r="L1957" s="785" t="s">
        <v>13245</v>
      </c>
      <c r="M1957" s="785"/>
      <c r="N1957" s="785"/>
      <c r="O1957" s="785"/>
      <c r="P1957" s="787">
        <v>37.412202000000001</v>
      </c>
      <c r="Q1957" s="787">
        <v>-1.8489899999999999</v>
      </c>
      <c r="R1957" s="785" t="s">
        <v>728</v>
      </c>
      <c r="S1957" s="785" t="s">
        <v>2752</v>
      </c>
      <c r="T1957" s="785" t="s">
        <v>2752</v>
      </c>
      <c r="U1957" s="785" t="s">
        <v>13246</v>
      </c>
      <c r="V1957" s="785" t="s">
        <v>2855</v>
      </c>
      <c r="W1957" s="785" t="s">
        <v>13203</v>
      </c>
      <c r="X1957" s="785" t="s">
        <v>13203</v>
      </c>
      <c r="Y1957" s="615" t="str">
        <f t="shared" si="30"/>
        <v>Januaries Kaloki</v>
      </c>
      <c r="Z1957" s="785" t="s">
        <v>13204</v>
      </c>
      <c r="AA1957" s="785" t="s">
        <v>4314</v>
      </c>
      <c r="AB1957" s="785" t="s">
        <v>2605</v>
      </c>
      <c r="AC1957" s="785" t="s">
        <v>2606</v>
      </c>
      <c r="AD1957" s="786">
        <v>43613</v>
      </c>
    </row>
    <row r="1958" spans="1:30" ht="15.75">
      <c r="A1958" s="785" t="s">
        <v>4301</v>
      </c>
      <c r="B1958" s="785" t="s">
        <v>13247</v>
      </c>
      <c r="C1958" s="785" t="s">
        <v>4303</v>
      </c>
      <c r="D1958" s="785" t="s">
        <v>2599</v>
      </c>
      <c r="E1958" s="785" t="s">
        <v>5082</v>
      </c>
      <c r="F1958" s="786">
        <v>43609</v>
      </c>
      <c r="G1958" s="785" t="s">
        <v>5082</v>
      </c>
      <c r="H1958" s="786">
        <v>43609</v>
      </c>
      <c r="I1958" s="785" t="s">
        <v>13248</v>
      </c>
      <c r="J1958" s="785" t="s">
        <v>627</v>
      </c>
      <c r="K1958" s="785" t="s">
        <v>13249</v>
      </c>
      <c r="L1958" s="785" t="s">
        <v>13250</v>
      </c>
      <c r="M1958" s="785" t="s">
        <v>13251</v>
      </c>
      <c r="N1958" s="785"/>
      <c r="O1958" s="785"/>
      <c r="P1958" s="787">
        <v>37.401266999999997</v>
      </c>
      <c r="Q1958" s="787">
        <v>-1.8529549999999999</v>
      </c>
      <c r="R1958" s="785" t="s">
        <v>728</v>
      </c>
      <c r="S1958" s="785" t="s">
        <v>2752</v>
      </c>
      <c r="T1958" s="785" t="s">
        <v>2752</v>
      </c>
      <c r="U1958" s="785" t="s">
        <v>13252</v>
      </c>
      <c r="V1958" s="785" t="s">
        <v>2855</v>
      </c>
      <c r="W1958" s="785" t="s">
        <v>13203</v>
      </c>
      <c r="X1958" s="785" t="s">
        <v>13203</v>
      </c>
      <c r="Y1958" s="615" t="str">
        <f t="shared" si="30"/>
        <v>Januaries Kaloki</v>
      </c>
      <c r="Z1958" s="785" t="s">
        <v>13253</v>
      </c>
      <c r="AA1958" s="785" t="s">
        <v>4314</v>
      </c>
      <c r="AB1958" s="785" t="s">
        <v>2605</v>
      </c>
      <c r="AC1958" s="785" t="s">
        <v>2606</v>
      </c>
      <c r="AD1958" s="786">
        <v>43622</v>
      </c>
    </row>
    <row r="1959" spans="1:30" ht="15.75">
      <c r="A1959" s="785" t="s">
        <v>4301</v>
      </c>
      <c r="B1959" s="785" t="s">
        <v>22223</v>
      </c>
      <c r="C1959" s="785" t="s">
        <v>4303</v>
      </c>
      <c r="D1959" s="785" t="s">
        <v>2599</v>
      </c>
      <c r="E1959" s="785" t="s">
        <v>5082</v>
      </c>
      <c r="F1959" s="786">
        <v>43609</v>
      </c>
      <c r="G1959" s="785" t="s">
        <v>5082</v>
      </c>
      <c r="H1959" s="786">
        <v>43609</v>
      </c>
      <c r="I1959" s="785" t="s">
        <v>22224</v>
      </c>
      <c r="J1959" s="785" t="s">
        <v>629</v>
      </c>
      <c r="K1959" s="785" t="s">
        <v>22225</v>
      </c>
      <c r="L1959" s="785" t="s">
        <v>22226</v>
      </c>
      <c r="M1959" s="785"/>
      <c r="N1959" s="785"/>
      <c r="O1959" s="785"/>
      <c r="P1959" s="787">
        <v>34.935453000000003</v>
      </c>
      <c r="Q1959" s="787">
        <v>-0.77426700000000004</v>
      </c>
      <c r="R1959" s="785" t="s">
        <v>2696</v>
      </c>
      <c r="S1959" s="785" t="s">
        <v>22227</v>
      </c>
      <c r="T1959" s="785" t="s">
        <v>22227</v>
      </c>
      <c r="U1959" s="785" t="s">
        <v>22228</v>
      </c>
      <c r="V1959" s="785" t="s">
        <v>2673</v>
      </c>
      <c r="W1959" s="785" t="s">
        <v>22222</v>
      </c>
      <c r="X1959" s="785" t="s">
        <v>3516</v>
      </c>
      <c r="Y1959" s="615" t="str">
        <f t="shared" si="30"/>
        <v>Samuel Manyuna Otiso</v>
      </c>
      <c r="Z1959" s="785" t="s">
        <v>3744</v>
      </c>
      <c r="AA1959" s="785" t="s">
        <v>4349</v>
      </c>
      <c r="AB1959" s="785" t="s">
        <v>2683</v>
      </c>
      <c r="AC1959" s="785" t="s">
        <v>2606</v>
      </c>
      <c r="AD1959" s="786">
        <v>43610</v>
      </c>
    </row>
    <row r="1960" spans="1:30" ht="15.75">
      <c r="A1960" s="785" t="s">
        <v>4301</v>
      </c>
      <c r="B1960" s="785" t="s">
        <v>23598</v>
      </c>
      <c r="C1960" s="785" t="s">
        <v>4303</v>
      </c>
      <c r="D1960" s="785" t="s">
        <v>2599</v>
      </c>
      <c r="E1960" s="785" t="s">
        <v>5082</v>
      </c>
      <c r="F1960" s="786">
        <v>43609</v>
      </c>
      <c r="G1960" s="785" t="s">
        <v>5082</v>
      </c>
      <c r="H1960" s="786">
        <v>43609</v>
      </c>
      <c r="I1960" s="785" t="s">
        <v>23599</v>
      </c>
      <c r="J1960" s="785" t="s">
        <v>629</v>
      </c>
      <c r="K1960" s="785" t="s">
        <v>23600</v>
      </c>
      <c r="L1960" s="785" t="s">
        <v>23601</v>
      </c>
      <c r="M1960" s="785"/>
      <c r="N1960" s="785"/>
      <c r="O1960" s="785"/>
      <c r="P1960" s="787">
        <v>37.160986999999999</v>
      </c>
      <c r="Q1960" s="787">
        <v>-0.49369299999999999</v>
      </c>
      <c r="R1960" s="785" t="s">
        <v>1056</v>
      </c>
      <c r="S1960" s="785" t="s">
        <v>2893</v>
      </c>
      <c r="T1960" s="785" t="s">
        <v>3562</v>
      </c>
      <c r="U1960" s="785" t="s">
        <v>23602</v>
      </c>
      <c r="V1960" s="785" t="s">
        <v>2855</v>
      </c>
      <c r="W1960" s="785" t="s">
        <v>23558</v>
      </c>
      <c r="X1960" s="785" t="s">
        <v>23558</v>
      </c>
      <c r="Y1960" s="615" t="str">
        <f t="shared" si="30"/>
        <v>Simon Kuira</v>
      </c>
      <c r="Z1960" s="785" t="s">
        <v>23559</v>
      </c>
      <c r="AA1960" s="785" t="s">
        <v>4314</v>
      </c>
      <c r="AB1960" s="785" t="s">
        <v>2683</v>
      </c>
      <c r="AC1960" s="785" t="s">
        <v>2606</v>
      </c>
      <c r="AD1960" s="786">
        <v>43609</v>
      </c>
    </row>
    <row r="1961" spans="1:30" ht="15.75">
      <c r="A1961" s="785" t="s">
        <v>4301</v>
      </c>
      <c r="B1961" s="785" t="s">
        <v>24828</v>
      </c>
      <c r="C1961" s="785" t="s">
        <v>4303</v>
      </c>
      <c r="D1961" s="785" t="s">
        <v>2599</v>
      </c>
      <c r="E1961" s="785" t="s">
        <v>5082</v>
      </c>
      <c r="F1961" s="786">
        <v>43609</v>
      </c>
      <c r="G1961" s="785" t="s">
        <v>5082</v>
      </c>
      <c r="H1961" s="786">
        <v>43609</v>
      </c>
      <c r="I1961" s="785" t="s">
        <v>24829</v>
      </c>
      <c r="J1961" s="785" t="s">
        <v>627</v>
      </c>
      <c r="K1961" s="785" t="s">
        <v>24830</v>
      </c>
      <c r="L1961" s="785" t="s">
        <v>24831</v>
      </c>
      <c r="M1961" s="785"/>
      <c r="N1961" s="785"/>
      <c r="O1961" s="785"/>
      <c r="P1961" s="787">
        <v>37.551540000000003</v>
      </c>
      <c r="Q1961" s="787">
        <v>0.128663</v>
      </c>
      <c r="R1961" s="785" t="s">
        <v>1104</v>
      </c>
      <c r="S1961" s="785" t="s">
        <v>1826</v>
      </c>
      <c r="T1961" s="785" t="s">
        <v>1976</v>
      </c>
      <c r="U1961" s="785" t="s">
        <v>24832</v>
      </c>
      <c r="V1961" s="785" t="s">
        <v>2855</v>
      </c>
      <c r="W1961" s="785" t="s">
        <v>2808</v>
      </c>
      <c r="X1961" s="785" t="s">
        <v>24781</v>
      </c>
      <c r="Y1961" s="615" t="str">
        <f t="shared" si="30"/>
        <v>Timothy Murithi</v>
      </c>
      <c r="Z1961" s="785" t="s">
        <v>19530</v>
      </c>
      <c r="AA1961" s="785" t="s">
        <v>4349</v>
      </c>
      <c r="AB1961" s="785" t="s">
        <v>2683</v>
      </c>
      <c r="AC1961" s="785" t="s">
        <v>2606</v>
      </c>
      <c r="AD1961" s="786">
        <v>43610</v>
      </c>
    </row>
    <row r="1962" spans="1:30" ht="15.75">
      <c r="A1962" s="785" t="s">
        <v>4301</v>
      </c>
      <c r="B1962" s="785" t="s">
        <v>32986</v>
      </c>
      <c r="C1962" s="785" t="s">
        <v>4303</v>
      </c>
      <c r="D1962" s="785" t="s">
        <v>2599</v>
      </c>
      <c r="E1962" s="785" t="s">
        <v>9637</v>
      </c>
      <c r="F1962" s="786">
        <v>43579</v>
      </c>
      <c r="G1962" s="785" t="s">
        <v>5082</v>
      </c>
      <c r="H1962" s="786">
        <v>43609</v>
      </c>
      <c r="I1962" s="785" t="s">
        <v>32987</v>
      </c>
      <c r="J1962" s="785" t="s">
        <v>627</v>
      </c>
      <c r="K1962" s="785" t="s">
        <v>2612</v>
      </c>
      <c r="L1962" s="785" t="s">
        <v>32988</v>
      </c>
      <c r="M1962" s="785"/>
      <c r="N1962" s="785"/>
      <c r="O1962" s="785" t="s">
        <v>32989</v>
      </c>
      <c r="P1962" s="787">
        <v>37.039071</v>
      </c>
      <c r="Q1962" s="787">
        <v>-1.2943690000000001</v>
      </c>
      <c r="R1962" s="785" t="s">
        <v>2661</v>
      </c>
      <c r="S1962" s="785" t="s">
        <v>2867</v>
      </c>
      <c r="T1962" s="785" t="s">
        <v>8615</v>
      </c>
      <c r="U1962" s="785" t="s">
        <v>32990</v>
      </c>
      <c r="V1962" s="785">
        <v>12</v>
      </c>
      <c r="W1962" s="785" t="s">
        <v>3511</v>
      </c>
      <c r="X1962" s="785"/>
      <c r="Y1962" s="615" t="str">
        <f t="shared" si="30"/>
        <v>Sakaki Natural Renewable Energy Center</v>
      </c>
      <c r="Z1962" s="785" t="s">
        <v>2599</v>
      </c>
      <c r="AA1962" s="785" t="s">
        <v>4349</v>
      </c>
      <c r="AB1962" s="785" t="s">
        <v>2683</v>
      </c>
      <c r="AC1962" s="785" t="s">
        <v>2606</v>
      </c>
      <c r="AD1962" s="786">
        <v>43609</v>
      </c>
    </row>
    <row r="1963" spans="1:30" ht="15.75">
      <c r="A1963" s="785" t="s">
        <v>4301</v>
      </c>
      <c r="B1963" s="785" t="s">
        <v>4672</v>
      </c>
      <c r="C1963" s="785" t="s">
        <v>4303</v>
      </c>
      <c r="D1963" s="785" t="s">
        <v>2599</v>
      </c>
      <c r="E1963" s="785" t="s">
        <v>4673</v>
      </c>
      <c r="F1963" s="786">
        <v>43589</v>
      </c>
      <c r="G1963" s="785" t="s">
        <v>4674</v>
      </c>
      <c r="H1963" s="786">
        <v>43608</v>
      </c>
      <c r="I1963" s="785" t="s">
        <v>4675</v>
      </c>
      <c r="J1963" s="785" t="s">
        <v>627</v>
      </c>
      <c r="K1963" s="785" t="s">
        <v>4676</v>
      </c>
      <c r="L1963" s="785" t="s">
        <v>4677</v>
      </c>
      <c r="M1963" s="785"/>
      <c r="N1963" s="785"/>
      <c r="O1963" s="785"/>
      <c r="P1963" s="787">
        <v>37.622351000000002</v>
      </c>
      <c r="Q1963" s="787">
        <v>-0.35542299999999999</v>
      </c>
      <c r="R1963" s="785" t="s">
        <v>1266</v>
      </c>
      <c r="S1963" s="785" t="s">
        <v>3150</v>
      </c>
      <c r="T1963" s="785" t="s">
        <v>4678</v>
      </c>
      <c r="U1963" s="785" t="s">
        <v>4679</v>
      </c>
      <c r="V1963" s="785" t="s">
        <v>2855</v>
      </c>
      <c r="W1963" s="785" t="s">
        <v>3324</v>
      </c>
      <c r="X1963" s="785" t="s">
        <v>4647</v>
      </c>
      <c r="Y1963" s="615" t="str">
        <f t="shared" si="30"/>
        <v>Alex Mukundi</v>
      </c>
      <c r="Z1963" s="785" t="s">
        <v>4656</v>
      </c>
      <c r="AA1963" s="785" t="s">
        <v>4314</v>
      </c>
      <c r="AB1963" s="785" t="s">
        <v>2683</v>
      </c>
      <c r="AC1963" s="785" t="s">
        <v>2606</v>
      </c>
      <c r="AD1963" s="786">
        <v>43608</v>
      </c>
    </row>
    <row r="1964" spans="1:30" ht="15.75">
      <c r="A1964" s="785" t="s">
        <v>4301</v>
      </c>
      <c r="B1964" s="785" t="s">
        <v>12990</v>
      </c>
      <c r="C1964" s="785" t="s">
        <v>4303</v>
      </c>
      <c r="D1964" s="785" t="s">
        <v>2599</v>
      </c>
      <c r="E1964" s="785" t="s">
        <v>4674</v>
      </c>
      <c r="F1964" s="786">
        <v>43608</v>
      </c>
      <c r="G1964" s="785" t="s">
        <v>4674</v>
      </c>
      <c r="H1964" s="786">
        <v>43608</v>
      </c>
      <c r="I1964" s="785" t="s">
        <v>12991</v>
      </c>
      <c r="J1964" s="785" t="s">
        <v>629</v>
      </c>
      <c r="K1964" s="785" t="s">
        <v>12992</v>
      </c>
      <c r="L1964" s="785" t="s">
        <v>12993</v>
      </c>
      <c r="M1964" s="785"/>
      <c r="N1964" s="785"/>
      <c r="O1964" s="785"/>
      <c r="P1964" s="787">
        <v>35.686101999999998</v>
      </c>
      <c r="Q1964" s="787">
        <v>-0.29818699999999998</v>
      </c>
      <c r="R1964" s="785" t="s">
        <v>695</v>
      </c>
      <c r="S1964" s="785" t="s">
        <v>2640</v>
      </c>
      <c r="T1964" s="785" t="s">
        <v>2816</v>
      </c>
      <c r="U1964" s="785" t="s">
        <v>4011</v>
      </c>
      <c r="V1964" s="785" t="s">
        <v>3004</v>
      </c>
      <c r="W1964" s="785" t="s">
        <v>2615</v>
      </c>
      <c r="X1964" s="785" t="s">
        <v>12807</v>
      </c>
      <c r="Y1964" s="615" t="str">
        <f t="shared" si="30"/>
        <v>James Nganga  Njoroge</v>
      </c>
      <c r="Z1964" s="785" t="s">
        <v>12820</v>
      </c>
      <c r="AA1964" s="785" t="s">
        <v>5464</v>
      </c>
      <c r="AB1964" s="785" t="s">
        <v>3686</v>
      </c>
      <c r="AC1964" s="785" t="s">
        <v>2617</v>
      </c>
      <c r="AD1964" s="786">
        <v>43626</v>
      </c>
    </row>
    <row r="1965" spans="1:30" ht="15.75">
      <c r="A1965" s="785" t="s">
        <v>4301</v>
      </c>
      <c r="B1965" s="785" t="s">
        <v>17754</v>
      </c>
      <c r="C1965" s="785" t="s">
        <v>4303</v>
      </c>
      <c r="D1965" s="785" t="s">
        <v>2599</v>
      </c>
      <c r="E1965" s="785" t="s">
        <v>4674</v>
      </c>
      <c r="F1965" s="786">
        <v>43608</v>
      </c>
      <c r="G1965" s="785" t="s">
        <v>4674</v>
      </c>
      <c r="H1965" s="786">
        <v>43608</v>
      </c>
      <c r="I1965" s="785" t="s">
        <v>17755</v>
      </c>
      <c r="J1965" s="785" t="s">
        <v>627</v>
      </c>
      <c r="K1965" s="785" t="s">
        <v>17756</v>
      </c>
      <c r="L1965" s="785" t="s">
        <v>17757</v>
      </c>
      <c r="M1965" s="785"/>
      <c r="N1965" s="785"/>
      <c r="O1965" s="785"/>
      <c r="P1965" s="787">
        <v>36.908408000000001</v>
      </c>
      <c r="Q1965" s="787">
        <v>-0.98231500000000005</v>
      </c>
      <c r="R1965" s="785" t="s">
        <v>821</v>
      </c>
      <c r="S1965" s="785" t="s">
        <v>2041</v>
      </c>
      <c r="T1965" s="785" t="s">
        <v>6594</v>
      </c>
      <c r="U1965" s="785" t="s">
        <v>3708</v>
      </c>
      <c r="V1965" s="785" t="s">
        <v>3070</v>
      </c>
      <c r="W1965" s="785" t="s">
        <v>3535</v>
      </c>
      <c r="X1965" s="785" t="s">
        <v>3535</v>
      </c>
      <c r="Y1965" s="615" t="str">
        <f t="shared" si="30"/>
        <v>Maurice Kinuthia Wangui</v>
      </c>
      <c r="Z1965" s="785" t="s">
        <v>17405</v>
      </c>
      <c r="AA1965" s="785" t="s">
        <v>4314</v>
      </c>
      <c r="AB1965" s="785" t="s">
        <v>2605</v>
      </c>
      <c r="AC1965" s="785" t="s">
        <v>2606</v>
      </c>
      <c r="AD1965" s="786">
        <v>43609</v>
      </c>
    </row>
    <row r="1966" spans="1:30" ht="15.75">
      <c r="A1966" s="785" t="s">
        <v>4301</v>
      </c>
      <c r="B1966" s="785" t="s">
        <v>19632</v>
      </c>
      <c r="C1966" s="785" t="s">
        <v>4303</v>
      </c>
      <c r="D1966" s="785" t="s">
        <v>2599</v>
      </c>
      <c r="E1966" s="785" t="s">
        <v>13011</v>
      </c>
      <c r="F1966" s="786">
        <v>43543</v>
      </c>
      <c r="G1966" s="785" t="s">
        <v>4674</v>
      </c>
      <c r="H1966" s="786">
        <v>43608</v>
      </c>
      <c r="I1966" s="785" t="s">
        <v>19633</v>
      </c>
      <c r="J1966" s="785" t="s">
        <v>627</v>
      </c>
      <c r="K1966" s="785" t="s">
        <v>19634</v>
      </c>
      <c r="L1966" s="785" t="s">
        <v>19635</v>
      </c>
      <c r="M1966" s="785"/>
      <c r="N1966" s="785"/>
      <c r="O1966" s="785"/>
      <c r="P1966" s="787">
        <v>36.174267</v>
      </c>
      <c r="Q1966" s="787">
        <v>-0.160328</v>
      </c>
      <c r="R1966" s="785" t="s">
        <v>695</v>
      </c>
      <c r="S1966" s="785" t="s">
        <v>1204</v>
      </c>
      <c r="T1966" s="785" t="s">
        <v>3330</v>
      </c>
      <c r="U1966" s="785" t="s">
        <v>19636</v>
      </c>
      <c r="V1966" s="785" t="s">
        <v>2855</v>
      </c>
      <c r="W1966" s="785" t="s">
        <v>2762</v>
      </c>
      <c r="X1966" s="785" t="s">
        <v>2762</v>
      </c>
      <c r="Y1966" s="615" t="str">
        <f t="shared" si="30"/>
        <v>Peter Kareithi Mwangi</v>
      </c>
      <c r="Z1966" s="785" t="s">
        <v>19631</v>
      </c>
      <c r="AA1966" s="785" t="s">
        <v>4314</v>
      </c>
      <c r="AB1966" s="785" t="s">
        <v>2683</v>
      </c>
      <c r="AC1966" s="785" t="s">
        <v>2606</v>
      </c>
      <c r="AD1966" s="786">
        <v>43781</v>
      </c>
    </row>
    <row r="1967" spans="1:30" ht="15.75">
      <c r="A1967" s="785" t="s">
        <v>4301</v>
      </c>
      <c r="B1967" s="785" t="s">
        <v>29946</v>
      </c>
      <c r="C1967" s="785" t="s">
        <v>4303</v>
      </c>
      <c r="D1967" s="785" t="s">
        <v>2599</v>
      </c>
      <c r="E1967" s="785" t="s">
        <v>7133</v>
      </c>
      <c r="F1967" s="786">
        <v>43525</v>
      </c>
      <c r="G1967" s="785" t="s">
        <v>4674</v>
      </c>
      <c r="H1967" s="786">
        <v>43608</v>
      </c>
      <c r="I1967" s="785" t="s">
        <v>29947</v>
      </c>
      <c r="J1967" s="785" t="s">
        <v>629</v>
      </c>
      <c r="K1967" s="785" t="s">
        <v>2612</v>
      </c>
      <c r="L1967" s="785" t="s">
        <v>29948</v>
      </c>
      <c r="M1967" s="785"/>
      <c r="N1967" s="785"/>
      <c r="O1967" s="785"/>
      <c r="P1967" s="787">
        <v>37.235819999999997</v>
      </c>
      <c r="Q1967" s="787">
        <v>-0.56092799999999998</v>
      </c>
      <c r="R1967" s="785" t="s">
        <v>1961</v>
      </c>
      <c r="S1967" s="785" t="s">
        <v>2864</v>
      </c>
      <c r="T1967" s="785" t="s">
        <v>29712</v>
      </c>
      <c r="U1967" s="785" t="s">
        <v>18732</v>
      </c>
      <c r="V1967" s="785" t="s">
        <v>2855</v>
      </c>
      <c r="W1967" s="785" t="s">
        <v>2674</v>
      </c>
      <c r="X1967" s="785"/>
      <c r="Y1967" s="615" t="str">
        <f t="shared" si="30"/>
        <v>Nicholas Kimenyi</v>
      </c>
      <c r="Z1967" s="785" t="s">
        <v>2599</v>
      </c>
      <c r="AA1967" s="785" t="s">
        <v>4314</v>
      </c>
      <c r="AB1967" s="785" t="s">
        <v>2683</v>
      </c>
      <c r="AC1967" s="785" t="s">
        <v>2606</v>
      </c>
      <c r="AD1967" s="786">
        <v>43608</v>
      </c>
    </row>
    <row r="1968" spans="1:30" ht="15.75">
      <c r="A1968" s="785" t="s">
        <v>4301</v>
      </c>
      <c r="B1968" s="785" t="s">
        <v>29957</v>
      </c>
      <c r="C1968" s="785" t="s">
        <v>4303</v>
      </c>
      <c r="D1968" s="785" t="s">
        <v>2599</v>
      </c>
      <c r="E1968" s="785" t="s">
        <v>5495</v>
      </c>
      <c r="F1968" s="786">
        <v>43574</v>
      </c>
      <c r="G1968" s="785" t="s">
        <v>4674</v>
      </c>
      <c r="H1968" s="786">
        <v>43608</v>
      </c>
      <c r="I1968" s="785" t="s">
        <v>29958</v>
      </c>
      <c r="J1968" s="785" t="s">
        <v>629</v>
      </c>
      <c r="K1968" s="785" t="s">
        <v>2612</v>
      </c>
      <c r="L1968" s="785" t="s">
        <v>29959</v>
      </c>
      <c r="M1968" s="785"/>
      <c r="N1968" s="785"/>
      <c r="O1968" s="785"/>
      <c r="P1968" s="787">
        <v>37.212114999999997</v>
      </c>
      <c r="Q1968" s="787">
        <v>-0.52573000000000003</v>
      </c>
      <c r="R1968" s="785" t="s">
        <v>1961</v>
      </c>
      <c r="S1968" s="785" t="s">
        <v>2864</v>
      </c>
      <c r="T1968" s="785" t="s">
        <v>2740</v>
      </c>
      <c r="U1968" s="785" t="s">
        <v>4771</v>
      </c>
      <c r="V1968" s="785" t="s">
        <v>2855</v>
      </c>
      <c r="W1968" s="785" t="s">
        <v>2674</v>
      </c>
      <c r="X1968" s="785"/>
      <c r="Y1968" s="615" t="str">
        <f t="shared" si="30"/>
        <v>Nicholas Kimenyi</v>
      </c>
      <c r="Z1968" s="785" t="s">
        <v>2599</v>
      </c>
      <c r="AA1968" s="785" t="s">
        <v>4314</v>
      </c>
      <c r="AB1968" s="785" t="s">
        <v>2683</v>
      </c>
      <c r="AC1968" s="785" t="s">
        <v>2606</v>
      </c>
      <c r="AD1968" s="786">
        <v>43608</v>
      </c>
    </row>
    <row r="1969" spans="1:30" ht="15.75">
      <c r="A1969" s="785" t="s">
        <v>4301</v>
      </c>
      <c r="B1969" s="785" t="s">
        <v>31729</v>
      </c>
      <c r="C1969" s="785" t="s">
        <v>4303</v>
      </c>
      <c r="D1969" s="785" t="s">
        <v>2599</v>
      </c>
      <c r="E1969" s="785" t="s">
        <v>17885</v>
      </c>
      <c r="F1969" s="786">
        <v>43595</v>
      </c>
      <c r="G1969" s="785" t="s">
        <v>4674</v>
      </c>
      <c r="H1969" s="786">
        <v>43608</v>
      </c>
      <c r="I1969" s="785" t="s">
        <v>31730</v>
      </c>
      <c r="J1969" s="785" t="s">
        <v>629</v>
      </c>
      <c r="K1969" s="785" t="s">
        <v>31731</v>
      </c>
      <c r="L1969" s="785" t="s">
        <v>31732</v>
      </c>
      <c r="M1969" s="785"/>
      <c r="N1969" s="785"/>
      <c r="O1969" s="785"/>
      <c r="P1969" s="787">
        <v>36.815072000000001</v>
      </c>
      <c r="Q1969" s="787">
        <v>-0.89625999999999995</v>
      </c>
      <c r="R1969" s="785" t="s">
        <v>821</v>
      </c>
      <c r="S1969" s="785" t="s">
        <v>2120</v>
      </c>
      <c r="T1969" s="785" t="s">
        <v>3977</v>
      </c>
      <c r="U1969" s="785" t="s">
        <v>3554</v>
      </c>
      <c r="V1969" s="785" t="s">
        <v>3004</v>
      </c>
      <c r="W1969" s="785" t="s">
        <v>7939</v>
      </c>
      <c r="X1969" s="785"/>
      <c r="Y1969" s="615" t="str">
        <f t="shared" si="30"/>
        <v>Eric Muthii Mugo</v>
      </c>
      <c r="Z1969" s="785" t="s">
        <v>2599</v>
      </c>
      <c r="AA1969" s="785" t="s">
        <v>4314</v>
      </c>
      <c r="AB1969" s="785" t="s">
        <v>2605</v>
      </c>
      <c r="AC1969" s="785" t="s">
        <v>2606</v>
      </c>
      <c r="AD1969" s="786">
        <v>43668</v>
      </c>
    </row>
    <row r="1970" spans="1:30" ht="15.75">
      <c r="A1970" s="785" t="s">
        <v>4301</v>
      </c>
      <c r="B1970" s="785" t="s">
        <v>4885</v>
      </c>
      <c r="C1970" s="785" t="s">
        <v>4303</v>
      </c>
      <c r="D1970" s="785" t="s">
        <v>2599</v>
      </c>
      <c r="E1970" s="785" t="s">
        <v>4886</v>
      </c>
      <c r="F1970" s="786">
        <v>43562</v>
      </c>
      <c r="G1970" s="785" t="s">
        <v>4887</v>
      </c>
      <c r="H1970" s="786">
        <v>43607</v>
      </c>
      <c r="I1970" s="785" t="s">
        <v>4888</v>
      </c>
      <c r="J1970" s="785" t="s">
        <v>627</v>
      </c>
      <c r="K1970" s="785" t="s">
        <v>4889</v>
      </c>
      <c r="L1970" s="785" t="s">
        <v>4890</v>
      </c>
      <c r="M1970" s="785"/>
      <c r="N1970" s="785"/>
      <c r="O1970" s="785"/>
      <c r="P1970" s="787">
        <v>37.054960000000001</v>
      </c>
      <c r="Q1970" s="787">
        <v>-0.55604100000000001</v>
      </c>
      <c r="R1970" s="785" t="s">
        <v>1056</v>
      </c>
      <c r="S1970" s="785" t="s">
        <v>2893</v>
      </c>
      <c r="T1970" s="785" t="s">
        <v>3562</v>
      </c>
      <c r="U1970" s="785" t="s">
        <v>4891</v>
      </c>
      <c r="V1970" s="785" t="s">
        <v>3070</v>
      </c>
      <c r="W1970" s="785" t="s">
        <v>3015</v>
      </c>
      <c r="X1970" s="785" t="s">
        <v>4772</v>
      </c>
      <c r="Y1970" s="615" t="str">
        <f t="shared" si="30"/>
        <v>Allan Gichuru Karugu</v>
      </c>
      <c r="Z1970" s="785" t="s">
        <v>4773</v>
      </c>
      <c r="AA1970" s="785" t="s">
        <v>4349</v>
      </c>
      <c r="AB1970" s="785" t="s">
        <v>2605</v>
      </c>
      <c r="AC1970" s="785" t="s">
        <v>2606</v>
      </c>
      <c r="AD1970" s="786">
        <v>43608</v>
      </c>
    </row>
    <row r="1971" spans="1:30" ht="15.75">
      <c r="A1971" s="785" t="s">
        <v>4301</v>
      </c>
      <c r="B1971" s="785" t="s">
        <v>4892</v>
      </c>
      <c r="C1971" s="785" t="s">
        <v>4303</v>
      </c>
      <c r="D1971" s="785" t="s">
        <v>2599</v>
      </c>
      <c r="E1971" s="785" t="s">
        <v>4893</v>
      </c>
      <c r="F1971" s="786">
        <v>43563</v>
      </c>
      <c r="G1971" s="785" t="s">
        <v>4887</v>
      </c>
      <c r="H1971" s="786">
        <v>43607</v>
      </c>
      <c r="I1971" s="785" t="s">
        <v>4894</v>
      </c>
      <c r="J1971" s="785" t="s">
        <v>629</v>
      </c>
      <c r="K1971" s="785" t="s">
        <v>4895</v>
      </c>
      <c r="L1971" s="785" t="s">
        <v>4896</v>
      </c>
      <c r="M1971" s="785"/>
      <c r="N1971" s="785"/>
      <c r="O1971" s="785"/>
      <c r="P1971" s="787">
        <v>37.110948</v>
      </c>
      <c r="Q1971" s="787">
        <v>-0.48332000000000003</v>
      </c>
      <c r="R1971" s="785" t="s">
        <v>1056</v>
      </c>
      <c r="S1971" s="785" t="s">
        <v>2893</v>
      </c>
      <c r="T1971" s="785" t="s">
        <v>3562</v>
      </c>
      <c r="U1971" s="785" t="s">
        <v>4891</v>
      </c>
      <c r="V1971" s="785" t="s">
        <v>3070</v>
      </c>
      <c r="W1971" s="785" t="s">
        <v>3015</v>
      </c>
      <c r="X1971" s="785" t="s">
        <v>4772</v>
      </c>
      <c r="Y1971" s="615" t="str">
        <f t="shared" si="30"/>
        <v>Allan Gichuru Karugu</v>
      </c>
      <c r="Z1971" s="785" t="s">
        <v>4773</v>
      </c>
      <c r="AA1971" s="785" t="s">
        <v>4349</v>
      </c>
      <c r="AB1971" s="785" t="s">
        <v>2605</v>
      </c>
      <c r="AC1971" s="785" t="s">
        <v>2606</v>
      </c>
      <c r="AD1971" s="786">
        <v>43608</v>
      </c>
    </row>
    <row r="1972" spans="1:30" ht="15.75">
      <c r="A1972" s="785" t="s">
        <v>4301</v>
      </c>
      <c r="B1972" s="785" t="s">
        <v>7661</v>
      </c>
      <c r="C1972" s="785" t="s">
        <v>4303</v>
      </c>
      <c r="D1972" s="785" t="s">
        <v>2599</v>
      </c>
      <c r="E1972" s="785" t="s">
        <v>7662</v>
      </c>
      <c r="F1972" s="786">
        <v>43587</v>
      </c>
      <c r="G1972" s="785" t="s">
        <v>4887</v>
      </c>
      <c r="H1972" s="786">
        <v>43607</v>
      </c>
      <c r="I1972" s="785" t="s">
        <v>7663</v>
      </c>
      <c r="J1972" s="785" t="s">
        <v>629</v>
      </c>
      <c r="K1972" s="785" t="s">
        <v>7664</v>
      </c>
      <c r="L1972" s="785" t="s">
        <v>7665</v>
      </c>
      <c r="M1972" s="785"/>
      <c r="N1972" s="785"/>
      <c r="O1972" s="785"/>
      <c r="P1972" s="787">
        <v>37.586153000000003</v>
      </c>
      <c r="Q1972" s="787">
        <v>-7.2278999999999996E-2</v>
      </c>
      <c r="R1972" s="785" t="s">
        <v>1104</v>
      </c>
      <c r="S1972" s="785" t="s">
        <v>2643</v>
      </c>
      <c r="T1972" s="785" t="s">
        <v>3534</v>
      </c>
      <c r="U1972" s="785" t="s">
        <v>7666</v>
      </c>
      <c r="V1972" s="785" t="s">
        <v>2673</v>
      </c>
      <c r="W1972" s="785" t="s">
        <v>3253</v>
      </c>
      <c r="X1972" s="785" t="s">
        <v>7652</v>
      </c>
      <c r="Y1972" s="615" t="str">
        <f t="shared" si="30"/>
        <v>Eliatha Njagi</v>
      </c>
      <c r="Z1972" s="785" t="s">
        <v>7653</v>
      </c>
      <c r="AA1972" s="785" t="s">
        <v>4349</v>
      </c>
      <c r="AB1972" s="785" t="s">
        <v>2683</v>
      </c>
      <c r="AC1972" s="785" t="s">
        <v>2606</v>
      </c>
      <c r="AD1972" s="786">
        <v>43613</v>
      </c>
    </row>
    <row r="1973" spans="1:30" ht="15.75">
      <c r="A1973" s="785" t="s">
        <v>4301</v>
      </c>
      <c r="B1973" s="785" t="s">
        <v>24171</v>
      </c>
      <c r="C1973" s="785" t="s">
        <v>4303</v>
      </c>
      <c r="D1973" s="785" t="s">
        <v>2599</v>
      </c>
      <c r="E1973" s="785" t="s">
        <v>4887</v>
      </c>
      <c r="F1973" s="786">
        <v>43607</v>
      </c>
      <c r="G1973" s="785" t="s">
        <v>4887</v>
      </c>
      <c r="H1973" s="786">
        <v>43607</v>
      </c>
      <c r="I1973" s="785" t="s">
        <v>24172</v>
      </c>
      <c r="J1973" s="785" t="s">
        <v>627</v>
      </c>
      <c r="K1973" s="785" t="s">
        <v>24173</v>
      </c>
      <c r="L1973" s="785" t="s">
        <v>24174</v>
      </c>
      <c r="M1973" s="785"/>
      <c r="N1973" s="785"/>
      <c r="O1973" s="785"/>
      <c r="P1973" s="787">
        <v>37.497895</v>
      </c>
      <c r="Q1973" s="787">
        <v>-1.1708050000000001</v>
      </c>
      <c r="R1973" s="785" t="s">
        <v>1729</v>
      </c>
      <c r="S1973" s="785" t="s">
        <v>1730</v>
      </c>
      <c r="T1973" s="785" t="s">
        <v>2879</v>
      </c>
      <c r="U1973" s="785" t="s">
        <v>24175</v>
      </c>
      <c r="V1973" s="785">
        <v>10</v>
      </c>
      <c r="W1973" s="785" t="s">
        <v>2746</v>
      </c>
      <c r="X1973" s="785" t="s">
        <v>2746</v>
      </c>
      <c r="Y1973" s="615" t="str">
        <f t="shared" si="30"/>
        <v>Stephen Nyange</v>
      </c>
      <c r="Z1973" s="785" t="s">
        <v>3970</v>
      </c>
      <c r="AA1973" s="785" t="s">
        <v>4314</v>
      </c>
      <c r="AB1973" s="785" t="s">
        <v>2605</v>
      </c>
      <c r="AC1973" s="785" t="s">
        <v>2606</v>
      </c>
      <c r="AD1973" s="786">
        <v>43608</v>
      </c>
    </row>
    <row r="1974" spans="1:30" ht="15.75">
      <c r="A1974" s="785" t="s">
        <v>4301</v>
      </c>
      <c r="B1974" s="785" t="s">
        <v>33298</v>
      </c>
      <c r="C1974" s="785" t="s">
        <v>4303</v>
      </c>
      <c r="D1974" s="785" t="s">
        <v>2599</v>
      </c>
      <c r="E1974" s="785" t="s">
        <v>9748</v>
      </c>
      <c r="F1974" s="786">
        <v>43413</v>
      </c>
      <c r="G1974" s="785" t="s">
        <v>4887</v>
      </c>
      <c r="H1974" s="786">
        <v>43607</v>
      </c>
      <c r="I1974" s="785" t="s">
        <v>33299</v>
      </c>
      <c r="J1974" s="785" t="s">
        <v>629</v>
      </c>
      <c r="K1974" s="785" t="s">
        <v>33300</v>
      </c>
      <c r="L1974" s="785" t="s">
        <v>33301</v>
      </c>
      <c r="M1974" s="785"/>
      <c r="N1974" s="785"/>
      <c r="O1974" s="785"/>
      <c r="P1974" s="787">
        <v>35.889099999999999</v>
      </c>
      <c r="Q1974" s="787">
        <v>0.13591800000000001</v>
      </c>
      <c r="R1974" s="785" t="s">
        <v>622</v>
      </c>
      <c r="S1974" s="785" t="s">
        <v>3023</v>
      </c>
      <c r="T1974" s="785" t="s">
        <v>6946</v>
      </c>
      <c r="U1974" s="785" t="s">
        <v>6946</v>
      </c>
      <c r="V1974" s="785" t="s">
        <v>10702</v>
      </c>
      <c r="W1974" s="785" t="s">
        <v>3025</v>
      </c>
      <c r="X1974" s="785"/>
      <c r="Y1974" s="615" t="str">
        <f t="shared" si="30"/>
        <v>Kichemu limited</v>
      </c>
      <c r="Z1974" s="785" t="s">
        <v>2599</v>
      </c>
      <c r="AA1974" s="785" t="s">
        <v>4349</v>
      </c>
      <c r="AB1974" s="785" t="s">
        <v>2683</v>
      </c>
      <c r="AC1974" s="785" t="s">
        <v>2606</v>
      </c>
      <c r="AD1974" s="786">
        <v>43607</v>
      </c>
    </row>
    <row r="1975" spans="1:30" ht="15.75">
      <c r="A1975" s="785" t="s">
        <v>4301</v>
      </c>
      <c r="B1975" s="785" t="s">
        <v>9190</v>
      </c>
      <c r="C1975" s="785" t="s">
        <v>4303</v>
      </c>
      <c r="D1975" s="785" t="s">
        <v>2599</v>
      </c>
      <c r="E1975" s="785" t="s">
        <v>9191</v>
      </c>
      <c r="F1975" s="786">
        <v>43472</v>
      </c>
      <c r="G1975" s="785" t="s">
        <v>9192</v>
      </c>
      <c r="H1975" s="786">
        <v>43606</v>
      </c>
      <c r="I1975" s="785" t="s">
        <v>9193</v>
      </c>
      <c r="J1975" s="785" t="s">
        <v>629</v>
      </c>
      <c r="K1975" s="785" t="s">
        <v>9194</v>
      </c>
      <c r="L1975" s="785" t="s">
        <v>9195</v>
      </c>
      <c r="M1975" s="785"/>
      <c r="N1975" s="785"/>
      <c r="O1975" s="785"/>
      <c r="P1975" s="787">
        <v>36.930478999999998</v>
      </c>
      <c r="Q1975" s="787">
        <v>-0.63462200000000002</v>
      </c>
      <c r="R1975" s="785" t="s">
        <v>1030</v>
      </c>
      <c r="S1975" s="785" t="s">
        <v>2143</v>
      </c>
      <c r="T1975" s="785" t="s">
        <v>3037</v>
      </c>
      <c r="U1975" s="785" t="s">
        <v>3143</v>
      </c>
      <c r="V1975" s="785" t="s">
        <v>2855</v>
      </c>
      <c r="W1975" s="785" t="s">
        <v>2707</v>
      </c>
      <c r="X1975" s="785" t="s">
        <v>2707</v>
      </c>
      <c r="Y1975" s="615" t="str">
        <f t="shared" si="30"/>
        <v>Fagaden Enterprises</v>
      </c>
      <c r="Z1975" s="785" t="s">
        <v>9196</v>
      </c>
      <c r="AA1975" s="785" t="s">
        <v>4349</v>
      </c>
      <c r="AB1975" s="785" t="s">
        <v>2683</v>
      </c>
      <c r="AC1975" s="785" t="s">
        <v>2606</v>
      </c>
      <c r="AD1975" s="786">
        <v>43609</v>
      </c>
    </row>
    <row r="1976" spans="1:30" ht="15.75">
      <c r="A1976" s="785" t="s">
        <v>4301</v>
      </c>
      <c r="B1976" s="785" t="s">
        <v>20294</v>
      </c>
      <c r="C1976" s="785" t="s">
        <v>4303</v>
      </c>
      <c r="D1976" s="785" t="s">
        <v>2599</v>
      </c>
      <c r="E1976" s="785" t="s">
        <v>5844</v>
      </c>
      <c r="F1976" s="786">
        <v>43539</v>
      </c>
      <c r="G1976" s="785" t="s">
        <v>13919</v>
      </c>
      <c r="H1976" s="786">
        <v>43605</v>
      </c>
      <c r="I1976" s="785" t="s">
        <v>20295</v>
      </c>
      <c r="J1976" s="785" t="s">
        <v>629</v>
      </c>
      <c r="K1976" s="785" t="s">
        <v>20296</v>
      </c>
      <c r="L1976" s="785" t="s">
        <v>20297</v>
      </c>
      <c r="M1976" s="785"/>
      <c r="N1976" s="785"/>
      <c r="O1976" s="785"/>
      <c r="P1976" s="787">
        <v>35.186472000000002</v>
      </c>
      <c r="Q1976" s="787">
        <v>-0.63633099999999998</v>
      </c>
      <c r="R1976" s="785" t="s">
        <v>2053</v>
      </c>
      <c r="S1976" s="785" t="s">
        <v>2098</v>
      </c>
      <c r="T1976" s="785" t="s">
        <v>3492</v>
      </c>
      <c r="U1976" s="785" t="s">
        <v>2716</v>
      </c>
      <c r="V1976" s="785" t="s">
        <v>2855</v>
      </c>
      <c r="W1976" s="785" t="s">
        <v>2760</v>
      </c>
      <c r="X1976" s="785" t="s">
        <v>2760</v>
      </c>
      <c r="Y1976" s="615" t="str">
        <f t="shared" si="30"/>
        <v>Philip Kurgat</v>
      </c>
      <c r="Z1976" s="785" t="s">
        <v>20282</v>
      </c>
      <c r="AA1976" s="785" t="s">
        <v>4314</v>
      </c>
      <c r="AB1976" s="785" t="s">
        <v>2683</v>
      </c>
      <c r="AC1976" s="785" t="s">
        <v>2606</v>
      </c>
      <c r="AD1976" s="786">
        <v>43633</v>
      </c>
    </row>
    <row r="1977" spans="1:30" ht="15.75">
      <c r="A1977" s="785" t="s">
        <v>4301</v>
      </c>
      <c r="B1977" s="785" t="s">
        <v>25349</v>
      </c>
      <c r="C1977" s="785" t="s">
        <v>4303</v>
      </c>
      <c r="D1977" s="785" t="s">
        <v>2599</v>
      </c>
      <c r="E1977" s="785" t="s">
        <v>11493</v>
      </c>
      <c r="F1977" s="786">
        <v>43557</v>
      </c>
      <c r="G1977" s="785" t="s">
        <v>13919</v>
      </c>
      <c r="H1977" s="786">
        <v>43605</v>
      </c>
      <c r="I1977" s="785" t="s">
        <v>25350</v>
      </c>
      <c r="J1977" s="785" t="s">
        <v>629</v>
      </c>
      <c r="K1977" s="785" t="s">
        <v>25351</v>
      </c>
      <c r="L1977" s="785" t="s">
        <v>25352</v>
      </c>
      <c r="M1977" s="785"/>
      <c r="N1977" s="785"/>
      <c r="O1977" s="785"/>
      <c r="P1977" s="787">
        <v>36.890059999999998</v>
      </c>
      <c r="Q1977" s="787">
        <v>-0.77354100000000003</v>
      </c>
      <c r="R1977" s="785" t="s">
        <v>1030</v>
      </c>
      <c r="S1977" s="785" t="s">
        <v>2623</v>
      </c>
      <c r="T1977" s="785" t="s">
        <v>25353</v>
      </c>
      <c r="U1977" s="785" t="s">
        <v>9955</v>
      </c>
      <c r="V1977" s="785" t="s">
        <v>3070</v>
      </c>
      <c r="W1977" s="785" t="s">
        <v>4047</v>
      </c>
      <c r="X1977" s="785" t="s">
        <v>2647</v>
      </c>
      <c r="Y1977" s="615" t="str">
        <f t="shared" si="30"/>
        <v>Washington Mwangi Muinuki</v>
      </c>
      <c r="Z1977" s="785" t="s">
        <v>25156</v>
      </c>
      <c r="AA1977" s="785" t="s">
        <v>4314</v>
      </c>
      <c r="AB1977" s="785" t="s">
        <v>2605</v>
      </c>
      <c r="AC1977" s="785" t="s">
        <v>2606</v>
      </c>
      <c r="AD1977" s="786">
        <v>43612</v>
      </c>
    </row>
    <row r="1978" spans="1:30" ht="15.75">
      <c r="A1978" s="785" t="s">
        <v>4301</v>
      </c>
      <c r="B1978" s="785" t="s">
        <v>26481</v>
      </c>
      <c r="C1978" s="785" t="s">
        <v>4303</v>
      </c>
      <c r="D1978" s="785" t="s">
        <v>2599</v>
      </c>
      <c r="E1978" s="785" t="s">
        <v>8393</v>
      </c>
      <c r="F1978" s="786">
        <v>43222</v>
      </c>
      <c r="G1978" s="785" t="s">
        <v>13919</v>
      </c>
      <c r="H1978" s="786">
        <v>43605</v>
      </c>
      <c r="I1978" s="785" t="s">
        <v>26482</v>
      </c>
      <c r="J1978" s="785" t="s">
        <v>627</v>
      </c>
      <c r="K1978" s="785" t="s">
        <v>26483</v>
      </c>
      <c r="L1978" s="785" t="s">
        <v>26484</v>
      </c>
      <c r="M1978" s="785"/>
      <c r="N1978" s="785"/>
      <c r="O1978" s="785"/>
      <c r="P1978" s="787">
        <v>35.384886999999999</v>
      </c>
      <c r="Q1978" s="787">
        <v>-0.14030000000000001</v>
      </c>
      <c r="R1978" s="785" t="s">
        <v>2053</v>
      </c>
      <c r="S1978" s="785" t="s">
        <v>2715</v>
      </c>
      <c r="T1978" s="785" t="s">
        <v>4310</v>
      </c>
      <c r="U1978" s="785" t="s">
        <v>3196</v>
      </c>
      <c r="V1978" s="785" t="s">
        <v>2603</v>
      </c>
      <c r="W1978" s="785" t="s">
        <v>10148</v>
      </c>
      <c r="X1978" s="785"/>
      <c r="Y1978" s="615" t="str">
        <f t="shared" si="30"/>
        <v>Geoffrey  Chumba</v>
      </c>
      <c r="Z1978" s="785" t="s">
        <v>2599</v>
      </c>
      <c r="AA1978" s="785" t="s">
        <v>4314</v>
      </c>
      <c r="AB1978" s="785" t="s">
        <v>2683</v>
      </c>
      <c r="AC1978" s="785" t="s">
        <v>2606</v>
      </c>
      <c r="AD1978" s="786">
        <v>43704</v>
      </c>
    </row>
    <row r="1979" spans="1:30" ht="15.75">
      <c r="A1979" s="785" t="s">
        <v>4301</v>
      </c>
      <c r="B1979" s="785" t="s">
        <v>5835</v>
      </c>
      <c r="C1979" s="785" t="s">
        <v>4303</v>
      </c>
      <c r="D1979" s="785" t="s">
        <v>2599</v>
      </c>
      <c r="E1979" s="785" t="s">
        <v>5836</v>
      </c>
      <c r="F1979" s="786">
        <v>43588</v>
      </c>
      <c r="G1979" s="785" t="s">
        <v>5837</v>
      </c>
      <c r="H1979" s="786">
        <v>43603</v>
      </c>
      <c r="I1979" s="785" t="s">
        <v>5838</v>
      </c>
      <c r="J1979" s="785" t="s">
        <v>627</v>
      </c>
      <c r="K1979" s="785" t="s">
        <v>5839</v>
      </c>
      <c r="L1979" s="785" t="s">
        <v>5840</v>
      </c>
      <c r="M1979" s="785"/>
      <c r="N1979" s="785"/>
      <c r="O1979" s="785"/>
      <c r="P1979" s="787">
        <v>37.313397999999999</v>
      </c>
      <c r="Q1979" s="787">
        <v>-0.95854300000000003</v>
      </c>
      <c r="R1979" s="785" t="s">
        <v>1030</v>
      </c>
      <c r="S1979" s="785" t="s">
        <v>1795</v>
      </c>
      <c r="T1979" s="785" t="s">
        <v>3546</v>
      </c>
      <c r="U1979" s="785" t="s">
        <v>5841</v>
      </c>
      <c r="V1979" s="785" t="s">
        <v>2855</v>
      </c>
      <c r="W1979" s="785" t="s">
        <v>3305</v>
      </c>
      <c r="X1979" s="785" t="s">
        <v>3093</v>
      </c>
      <c r="Y1979" s="615" t="str">
        <f t="shared" si="30"/>
        <v>Bioesline Company Ltd</v>
      </c>
      <c r="Z1979" s="785" t="s">
        <v>5789</v>
      </c>
      <c r="AA1979" s="785" t="s">
        <v>4349</v>
      </c>
      <c r="AB1979" s="785" t="s">
        <v>2605</v>
      </c>
      <c r="AC1979" s="785" t="s">
        <v>2606</v>
      </c>
      <c r="AD1979" s="786">
        <v>43718</v>
      </c>
    </row>
    <row r="1980" spans="1:30" ht="15.75">
      <c r="A1980" s="785" t="s">
        <v>4301</v>
      </c>
      <c r="B1980" s="785" t="s">
        <v>10958</v>
      </c>
      <c r="C1980" s="785" t="s">
        <v>4303</v>
      </c>
      <c r="D1980" s="785" t="s">
        <v>2599</v>
      </c>
      <c r="E1980" s="785" t="s">
        <v>7770</v>
      </c>
      <c r="F1980" s="786">
        <v>43580</v>
      </c>
      <c r="G1980" s="785" t="s">
        <v>5837</v>
      </c>
      <c r="H1980" s="786">
        <v>43603</v>
      </c>
      <c r="I1980" s="785" t="s">
        <v>10959</v>
      </c>
      <c r="J1980" s="785" t="s">
        <v>629</v>
      </c>
      <c r="K1980" s="785" t="s">
        <v>10960</v>
      </c>
      <c r="L1980" s="785" t="s">
        <v>10961</v>
      </c>
      <c r="M1980" s="785"/>
      <c r="N1980" s="785"/>
      <c r="O1980" s="785"/>
      <c r="P1980" s="787">
        <v>37.070385999999999</v>
      </c>
      <c r="Q1980" s="787">
        <v>-0.82046600000000003</v>
      </c>
      <c r="R1980" s="785" t="s">
        <v>1030</v>
      </c>
      <c r="S1980" s="785" t="s">
        <v>3099</v>
      </c>
      <c r="T1980" s="785" t="s">
        <v>2952</v>
      </c>
      <c r="U1980" s="785" t="s">
        <v>10962</v>
      </c>
      <c r="V1980" s="785" t="s">
        <v>2673</v>
      </c>
      <c r="W1980" s="785" t="s">
        <v>3461</v>
      </c>
      <c r="X1980" s="785" t="s">
        <v>3461</v>
      </c>
      <c r="Y1980" s="615" t="str">
        <f t="shared" si="30"/>
        <v>Gilbert Mwangi Gitau</v>
      </c>
      <c r="Z1980" s="785" t="s">
        <v>10963</v>
      </c>
      <c r="AA1980" s="785" t="s">
        <v>4314</v>
      </c>
      <c r="AB1980" s="785" t="s">
        <v>2605</v>
      </c>
      <c r="AC1980" s="785" t="s">
        <v>2606</v>
      </c>
      <c r="AD1980" s="786">
        <v>43612</v>
      </c>
    </row>
    <row r="1981" spans="1:30" ht="15.75">
      <c r="A1981" s="785" t="s">
        <v>4301</v>
      </c>
      <c r="B1981" s="785" t="s">
        <v>15769</v>
      </c>
      <c r="C1981" s="785" t="s">
        <v>4303</v>
      </c>
      <c r="D1981" s="785" t="s">
        <v>2599</v>
      </c>
      <c r="E1981" s="785" t="s">
        <v>11493</v>
      </c>
      <c r="F1981" s="786">
        <v>43557</v>
      </c>
      <c r="G1981" s="785" t="s">
        <v>5791</v>
      </c>
      <c r="H1981" s="786">
        <v>43602</v>
      </c>
      <c r="I1981" s="785" t="s">
        <v>15770</v>
      </c>
      <c r="J1981" s="785" t="s">
        <v>629</v>
      </c>
      <c r="K1981" s="785" t="s">
        <v>2612</v>
      </c>
      <c r="L1981" s="785" t="s">
        <v>15771</v>
      </c>
      <c r="M1981" s="785"/>
      <c r="N1981" s="785"/>
      <c r="O1981" s="785"/>
      <c r="P1981" s="787">
        <v>37.502647000000003</v>
      </c>
      <c r="Q1981" s="787">
        <v>-2.9081229999999998</v>
      </c>
      <c r="R1981" s="785" t="s">
        <v>1325</v>
      </c>
      <c r="S1981" s="785" t="s">
        <v>2847</v>
      </c>
      <c r="T1981" s="785" t="s">
        <v>3098</v>
      </c>
      <c r="U1981" s="785" t="s">
        <v>15772</v>
      </c>
      <c r="V1981" s="785" t="s">
        <v>2673</v>
      </c>
      <c r="W1981" s="785" t="s">
        <v>3890</v>
      </c>
      <c r="X1981" s="785" t="s">
        <v>3890</v>
      </c>
      <c r="Y1981" s="615" t="str">
        <f t="shared" si="30"/>
        <v>Justus Inyasi Makipa</v>
      </c>
      <c r="Z1981" s="785" t="s">
        <v>15773</v>
      </c>
      <c r="AA1981" s="785" t="s">
        <v>4314</v>
      </c>
      <c r="AB1981" s="785" t="s">
        <v>2605</v>
      </c>
      <c r="AC1981" s="785" t="s">
        <v>2606</v>
      </c>
      <c r="AD1981" s="786">
        <v>43610</v>
      </c>
    </row>
    <row r="1982" spans="1:30" ht="15.75">
      <c r="A1982" s="785" t="s">
        <v>4301</v>
      </c>
      <c r="B1982" s="785" t="s">
        <v>7769</v>
      </c>
      <c r="C1982" s="785" t="s">
        <v>4303</v>
      </c>
      <c r="D1982" s="785" t="s">
        <v>2599</v>
      </c>
      <c r="E1982" s="785" t="s">
        <v>7770</v>
      </c>
      <c r="F1982" s="786">
        <v>43580</v>
      </c>
      <c r="G1982" s="785" t="s">
        <v>7771</v>
      </c>
      <c r="H1982" s="786">
        <v>43601</v>
      </c>
      <c r="I1982" s="785" t="s">
        <v>7772</v>
      </c>
      <c r="J1982" s="785" t="s">
        <v>629</v>
      </c>
      <c r="K1982" s="785" t="s">
        <v>7773</v>
      </c>
      <c r="L1982" s="785" t="s">
        <v>7774</v>
      </c>
      <c r="M1982" s="785"/>
      <c r="N1982" s="785"/>
      <c r="O1982" s="785"/>
      <c r="P1982" s="787">
        <v>37.645837</v>
      </c>
      <c r="Q1982" s="787">
        <v>-8.5864999999999997E-2</v>
      </c>
      <c r="R1982" s="785" t="s">
        <v>1104</v>
      </c>
      <c r="S1982" s="785" t="s">
        <v>2643</v>
      </c>
      <c r="T1982" s="785" t="s">
        <v>7775</v>
      </c>
      <c r="U1982" s="785" t="s">
        <v>7776</v>
      </c>
      <c r="V1982" s="785" t="s">
        <v>3004</v>
      </c>
      <c r="W1982" s="785" t="s">
        <v>3253</v>
      </c>
      <c r="X1982" s="785" t="s">
        <v>7652</v>
      </c>
      <c r="Y1982" s="615" t="str">
        <f t="shared" si="30"/>
        <v>Eliatha Njagi</v>
      </c>
      <c r="Z1982" s="785" t="s">
        <v>7653</v>
      </c>
      <c r="AA1982" s="785" t="s">
        <v>4349</v>
      </c>
      <c r="AB1982" s="785" t="s">
        <v>2683</v>
      </c>
      <c r="AC1982" s="785" t="s">
        <v>2606</v>
      </c>
      <c r="AD1982" s="786">
        <v>43621</v>
      </c>
    </row>
    <row r="1983" spans="1:30" ht="15.75">
      <c r="A1983" s="785" t="s">
        <v>4301</v>
      </c>
      <c r="B1983" s="785" t="s">
        <v>15219</v>
      </c>
      <c r="C1983" s="785" t="s">
        <v>4303</v>
      </c>
      <c r="D1983" s="785" t="s">
        <v>2599</v>
      </c>
      <c r="E1983" s="785" t="s">
        <v>4751</v>
      </c>
      <c r="F1983" s="786">
        <v>43586</v>
      </c>
      <c r="G1983" s="785" t="s">
        <v>7771</v>
      </c>
      <c r="H1983" s="786">
        <v>43601</v>
      </c>
      <c r="I1983" s="785" t="s">
        <v>15220</v>
      </c>
      <c r="J1983" s="785" t="s">
        <v>629</v>
      </c>
      <c r="K1983" s="785" t="s">
        <v>15221</v>
      </c>
      <c r="L1983" s="785" t="s">
        <v>15222</v>
      </c>
      <c r="M1983" s="785"/>
      <c r="N1983" s="785"/>
      <c r="O1983" s="785" t="s">
        <v>15223</v>
      </c>
      <c r="P1983" s="787">
        <v>39.82667</v>
      </c>
      <c r="Q1983" s="787">
        <v>-3.600908</v>
      </c>
      <c r="R1983" s="785" t="s">
        <v>1671</v>
      </c>
      <c r="S1983" s="785" t="s">
        <v>3084</v>
      </c>
      <c r="T1983" s="785" t="s">
        <v>3084</v>
      </c>
      <c r="U1983" s="785" t="s">
        <v>15224</v>
      </c>
      <c r="V1983" s="785" t="s">
        <v>3070</v>
      </c>
      <c r="W1983" s="785" t="s">
        <v>2649</v>
      </c>
      <c r="X1983" s="785" t="s">
        <v>2649</v>
      </c>
      <c r="Y1983" s="615" t="str">
        <f t="shared" si="30"/>
        <v>Jotham Kaluma</v>
      </c>
      <c r="Z1983" s="785" t="s">
        <v>15202</v>
      </c>
      <c r="AA1983" s="785" t="s">
        <v>4314</v>
      </c>
      <c r="AB1983" s="785" t="s">
        <v>2605</v>
      </c>
      <c r="AC1983" s="785" t="s">
        <v>2606</v>
      </c>
      <c r="AD1983" s="786">
        <v>43602</v>
      </c>
    </row>
    <row r="1984" spans="1:30" ht="15.75">
      <c r="A1984" s="785" t="s">
        <v>4301</v>
      </c>
      <c r="B1984" s="785" t="s">
        <v>7764</v>
      </c>
      <c r="C1984" s="785" t="s">
        <v>4303</v>
      </c>
      <c r="D1984" s="785" t="s">
        <v>2599</v>
      </c>
      <c r="E1984" s="785" t="s">
        <v>5495</v>
      </c>
      <c r="F1984" s="786">
        <v>43574</v>
      </c>
      <c r="G1984" s="785" t="s">
        <v>7765</v>
      </c>
      <c r="H1984" s="786">
        <v>43600</v>
      </c>
      <c r="I1984" s="785" t="s">
        <v>7766</v>
      </c>
      <c r="J1984" s="785" t="s">
        <v>627</v>
      </c>
      <c r="K1984" s="785" t="s">
        <v>7767</v>
      </c>
      <c r="L1984" s="785" t="s">
        <v>7768</v>
      </c>
      <c r="M1984" s="785"/>
      <c r="N1984" s="785"/>
      <c r="O1984" s="785"/>
      <c r="P1984" s="787">
        <v>37.266658</v>
      </c>
      <c r="Q1984" s="787">
        <v>5.1034999999999997E-2</v>
      </c>
      <c r="R1984" s="785" t="s">
        <v>1104</v>
      </c>
      <c r="S1984" s="785" t="s">
        <v>1826</v>
      </c>
      <c r="T1984" s="785" t="s">
        <v>3394</v>
      </c>
      <c r="U1984" s="785" t="s">
        <v>3394</v>
      </c>
      <c r="V1984" s="785" t="s">
        <v>3004</v>
      </c>
      <c r="W1984" s="785" t="s">
        <v>3253</v>
      </c>
      <c r="X1984" s="785" t="s">
        <v>7652</v>
      </c>
      <c r="Y1984" s="615" t="str">
        <f t="shared" si="30"/>
        <v>Eliatha Njagi</v>
      </c>
      <c r="Z1984" s="785" t="s">
        <v>7653</v>
      </c>
      <c r="AA1984" s="785" t="s">
        <v>4349</v>
      </c>
      <c r="AB1984" s="785" t="s">
        <v>2683</v>
      </c>
      <c r="AC1984" s="785" t="s">
        <v>2606</v>
      </c>
      <c r="AD1984" s="786">
        <v>43612</v>
      </c>
    </row>
    <row r="1985" spans="1:30" ht="15.75">
      <c r="A1985" s="785" t="s">
        <v>4301</v>
      </c>
      <c r="B1985" s="785" t="s">
        <v>15812</v>
      </c>
      <c r="C1985" s="785" t="s">
        <v>4303</v>
      </c>
      <c r="D1985" s="785" t="s">
        <v>2599</v>
      </c>
      <c r="E1985" s="785" t="s">
        <v>11720</v>
      </c>
      <c r="F1985" s="786">
        <v>43552</v>
      </c>
      <c r="G1985" s="785" t="s">
        <v>7765</v>
      </c>
      <c r="H1985" s="786">
        <v>43600</v>
      </c>
      <c r="I1985" s="785" t="s">
        <v>15813</v>
      </c>
      <c r="J1985" s="785" t="s">
        <v>629</v>
      </c>
      <c r="K1985" s="785" t="s">
        <v>2612</v>
      </c>
      <c r="L1985" s="785" t="s">
        <v>15814</v>
      </c>
      <c r="M1985" s="785"/>
      <c r="N1985" s="785"/>
      <c r="O1985" s="785"/>
      <c r="P1985" s="787">
        <v>37.582841999999999</v>
      </c>
      <c r="Q1985" s="787">
        <v>-2.9020250000000001</v>
      </c>
      <c r="R1985" s="785" t="s">
        <v>1325</v>
      </c>
      <c r="S1985" s="785" t="s">
        <v>2847</v>
      </c>
      <c r="T1985" s="785" t="s">
        <v>2847</v>
      </c>
      <c r="U1985" s="785" t="s">
        <v>15815</v>
      </c>
      <c r="V1985" s="785" t="s">
        <v>3070</v>
      </c>
      <c r="W1985" s="785" t="s">
        <v>3890</v>
      </c>
      <c r="X1985" s="785" t="s">
        <v>3890</v>
      </c>
      <c r="Y1985" s="615" t="str">
        <f t="shared" si="30"/>
        <v>Justus Inyasi Makipa</v>
      </c>
      <c r="Z1985" s="785" t="s">
        <v>15773</v>
      </c>
      <c r="AA1985" s="785" t="s">
        <v>4314</v>
      </c>
      <c r="AB1985" s="785" t="s">
        <v>2605</v>
      </c>
      <c r="AC1985" s="785" t="s">
        <v>2606</v>
      </c>
      <c r="AD1985" s="786">
        <v>43689</v>
      </c>
    </row>
    <row r="1986" spans="1:30" ht="15.75">
      <c r="A1986" s="785" t="s">
        <v>4301</v>
      </c>
      <c r="B1986" s="785" t="s">
        <v>20474</v>
      </c>
      <c r="C1986" s="785" t="s">
        <v>4303</v>
      </c>
      <c r="D1986" s="785" t="s">
        <v>2599</v>
      </c>
      <c r="E1986" s="785" t="s">
        <v>5506</v>
      </c>
      <c r="F1986" s="786">
        <v>43570</v>
      </c>
      <c r="G1986" s="785" t="s">
        <v>7765</v>
      </c>
      <c r="H1986" s="786">
        <v>43600</v>
      </c>
      <c r="I1986" s="785" t="s">
        <v>20475</v>
      </c>
      <c r="J1986" s="785" t="s">
        <v>629</v>
      </c>
      <c r="K1986" s="785" t="s">
        <v>20476</v>
      </c>
      <c r="L1986" s="785" t="s">
        <v>20477</v>
      </c>
      <c r="M1986" s="785"/>
      <c r="N1986" s="785"/>
      <c r="O1986" s="785"/>
      <c r="P1986" s="787">
        <v>35.143875999999999</v>
      </c>
      <c r="Q1986" s="787">
        <v>-0.63943300000000003</v>
      </c>
      <c r="R1986" s="785" t="s">
        <v>2053</v>
      </c>
      <c r="S1986" s="785" t="s">
        <v>2098</v>
      </c>
      <c r="T1986" s="785" t="s">
        <v>2759</v>
      </c>
      <c r="U1986" s="785" t="s">
        <v>3316</v>
      </c>
      <c r="V1986" s="785" t="s">
        <v>6703</v>
      </c>
      <c r="W1986" s="785" t="s">
        <v>2760</v>
      </c>
      <c r="X1986" s="785" t="s">
        <v>2760</v>
      </c>
      <c r="Y1986" s="615" t="str">
        <f t="shared" ref="Y1986:Y2049" si="31">IF(X1986="",W1986,X1986)</f>
        <v>Philip Kurgat</v>
      </c>
      <c r="Z1986" s="785" t="s">
        <v>20282</v>
      </c>
      <c r="AA1986" s="785" t="s">
        <v>4314</v>
      </c>
      <c r="AB1986" s="785" t="s">
        <v>2683</v>
      </c>
      <c r="AC1986" s="785" t="s">
        <v>2606</v>
      </c>
      <c r="AD1986" s="786">
        <v>43633</v>
      </c>
    </row>
    <row r="1987" spans="1:30" ht="15.75">
      <c r="A1987" s="785" t="s">
        <v>4301</v>
      </c>
      <c r="B1987" s="785" t="s">
        <v>22339</v>
      </c>
      <c r="C1987" s="785" t="s">
        <v>4303</v>
      </c>
      <c r="D1987" s="785" t="s">
        <v>2599</v>
      </c>
      <c r="E1987" s="785" t="s">
        <v>10563</v>
      </c>
      <c r="F1987" s="786">
        <v>43498</v>
      </c>
      <c r="G1987" s="785" t="s">
        <v>7765</v>
      </c>
      <c r="H1987" s="786">
        <v>43600</v>
      </c>
      <c r="I1987" s="785" t="s">
        <v>22340</v>
      </c>
      <c r="J1987" s="785" t="s">
        <v>629</v>
      </c>
      <c r="K1987" s="785" t="s">
        <v>22341</v>
      </c>
      <c r="L1987" s="785" t="s">
        <v>22342</v>
      </c>
      <c r="M1987" s="785"/>
      <c r="N1987" s="785"/>
      <c r="O1987" s="785"/>
      <c r="P1987" s="787">
        <v>34.736821999999997</v>
      </c>
      <c r="Q1987" s="787">
        <v>-0.657277</v>
      </c>
      <c r="R1987" s="785" t="s">
        <v>2696</v>
      </c>
      <c r="S1987" s="785" t="s">
        <v>3745</v>
      </c>
      <c r="T1987" s="785" t="s">
        <v>13612</v>
      </c>
      <c r="U1987" s="785" t="s">
        <v>22343</v>
      </c>
      <c r="V1987" s="785" t="s">
        <v>3004</v>
      </c>
      <c r="W1987" s="785" t="s">
        <v>22222</v>
      </c>
      <c r="X1987" s="785" t="s">
        <v>3516</v>
      </c>
      <c r="Y1987" s="615" t="str">
        <f t="shared" si="31"/>
        <v>Samuel Manyuna Otiso</v>
      </c>
      <c r="Z1987" s="785" t="s">
        <v>3744</v>
      </c>
      <c r="AA1987" s="785" t="s">
        <v>4349</v>
      </c>
      <c r="AB1987" s="785" t="s">
        <v>2683</v>
      </c>
      <c r="AC1987" s="785" t="s">
        <v>2606</v>
      </c>
      <c r="AD1987" s="786">
        <v>43601</v>
      </c>
    </row>
    <row r="1988" spans="1:30" ht="15.75">
      <c r="A1988" s="785" t="s">
        <v>4301</v>
      </c>
      <c r="B1988" s="785" t="s">
        <v>29942</v>
      </c>
      <c r="C1988" s="785" t="s">
        <v>4303</v>
      </c>
      <c r="D1988" s="785" t="s">
        <v>2599</v>
      </c>
      <c r="E1988" s="785" t="s">
        <v>8814</v>
      </c>
      <c r="F1988" s="786">
        <v>43561</v>
      </c>
      <c r="G1988" s="785" t="s">
        <v>7765</v>
      </c>
      <c r="H1988" s="786">
        <v>43600</v>
      </c>
      <c r="I1988" s="785" t="s">
        <v>29943</v>
      </c>
      <c r="J1988" s="785" t="s">
        <v>629</v>
      </c>
      <c r="K1988" s="785" t="s">
        <v>29944</v>
      </c>
      <c r="L1988" s="785" t="s">
        <v>29945</v>
      </c>
      <c r="M1988" s="785"/>
      <c r="N1988" s="785"/>
      <c r="O1988" s="785"/>
      <c r="P1988" s="787">
        <v>37.245226000000002</v>
      </c>
      <c r="Q1988" s="787">
        <v>-0.47374699999999997</v>
      </c>
      <c r="R1988" s="785" t="s">
        <v>1961</v>
      </c>
      <c r="S1988" s="785" t="s">
        <v>1962</v>
      </c>
      <c r="T1988" s="785" t="s">
        <v>1963</v>
      </c>
      <c r="U1988" s="785" t="s">
        <v>3359</v>
      </c>
      <c r="V1988" s="785" t="s">
        <v>2855</v>
      </c>
      <c r="W1988" s="785" t="s">
        <v>2802</v>
      </c>
      <c r="X1988" s="785"/>
      <c r="Y1988" s="615" t="str">
        <f t="shared" si="31"/>
        <v>Jackson Maina</v>
      </c>
      <c r="Z1988" s="785" t="s">
        <v>2599</v>
      </c>
      <c r="AA1988" s="785" t="s">
        <v>4314</v>
      </c>
      <c r="AB1988" s="785" t="s">
        <v>2605</v>
      </c>
      <c r="AC1988" s="785" t="s">
        <v>2606</v>
      </c>
      <c r="AD1988" s="786">
        <v>43629</v>
      </c>
    </row>
    <row r="1989" spans="1:30" ht="15.75">
      <c r="A1989" s="785" t="s">
        <v>4301</v>
      </c>
      <c r="B1989" s="785" t="s">
        <v>26472</v>
      </c>
      <c r="C1989" s="785" t="s">
        <v>4303</v>
      </c>
      <c r="D1989" s="785" t="s">
        <v>2599</v>
      </c>
      <c r="E1989" s="785" t="s">
        <v>8552</v>
      </c>
      <c r="F1989" s="786">
        <v>43395</v>
      </c>
      <c r="G1989" s="785" t="s">
        <v>26473</v>
      </c>
      <c r="H1989" s="786">
        <v>43599</v>
      </c>
      <c r="I1989" s="785" t="s">
        <v>26474</v>
      </c>
      <c r="J1989" s="785" t="s">
        <v>627</v>
      </c>
      <c r="K1989" s="785" t="s">
        <v>26475</v>
      </c>
      <c r="L1989" s="785" t="s">
        <v>26476</v>
      </c>
      <c r="M1989" s="785"/>
      <c r="N1989" s="785"/>
      <c r="O1989" s="785"/>
      <c r="P1989" s="787">
        <v>35.385655999999997</v>
      </c>
      <c r="Q1989" s="787">
        <v>-0.114257</v>
      </c>
      <c r="R1989" s="785" t="s">
        <v>2053</v>
      </c>
      <c r="S1989" s="785" t="s">
        <v>2715</v>
      </c>
      <c r="T1989" s="785" t="s">
        <v>4310</v>
      </c>
      <c r="U1989" s="785" t="s">
        <v>3197</v>
      </c>
      <c r="V1989" s="785" t="s">
        <v>2603</v>
      </c>
      <c r="W1989" s="785" t="s">
        <v>5579</v>
      </c>
      <c r="X1989" s="785"/>
      <c r="Y1989" s="615" t="str">
        <f t="shared" si="31"/>
        <v>Benjamin Cheruiyot</v>
      </c>
      <c r="Z1989" s="785" t="s">
        <v>2599</v>
      </c>
      <c r="AA1989" s="785" t="s">
        <v>4314</v>
      </c>
      <c r="AB1989" s="785" t="s">
        <v>2683</v>
      </c>
      <c r="AC1989" s="785" t="s">
        <v>2606</v>
      </c>
      <c r="AD1989" s="786">
        <v>43704</v>
      </c>
    </row>
    <row r="1990" spans="1:30" ht="15.75">
      <c r="A1990" s="785" t="s">
        <v>4301</v>
      </c>
      <c r="B1990" s="785" t="s">
        <v>32981</v>
      </c>
      <c r="C1990" s="785" t="s">
        <v>4303</v>
      </c>
      <c r="D1990" s="785" t="s">
        <v>2599</v>
      </c>
      <c r="E1990" s="785" t="s">
        <v>5494</v>
      </c>
      <c r="F1990" s="786">
        <v>43568</v>
      </c>
      <c r="G1990" s="785" t="s">
        <v>15803</v>
      </c>
      <c r="H1990" s="786">
        <v>43598</v>
      </c>
      <c r="I1990" s="785" t="s">
        <v>32982</v>
      </c>
      <c r="J1990" s="785" t="s">
        <v>627</v>
      </c>
      <c r="K1990" s="785" t="s">
        <v>32983</v>
      </c>
      <c r="L1990" s="785" t="s">
        <v>32984</v>
      </c>
      <c r="M1990" s="785"/>
      <c r="N1990" s="785"/>
      <c r="O1990" s="785"/>
      <c r="P1990" s="787">
        <v>37.465473000000003</v>
      </c>
      <c r="Q1990" s="787">
        <v>-0.50219000000000003</v>
      </c>
      <c r="R1990" s="785" t="s">
        <v>1089</v>
      </c>
      <c r="S1990" s="785" t="s">
        <v>3090</v>
      </c>
      <c r="T1990" s="785" t="s">
        <v>7188</v>
      </c>
      <c r="U1990" s="785" t="s">
        <v>32985</v>
      </c>
      <c r="V1990" s="785" t="s">
        <v>3070</v>
      </c>
      <c r="W1990" s="785" t="s">
        <v>3511</v>
      </c>
      <c r="X1990" s="785"/>
      <c r="Y1990" s="615" t="str">
        <f t="shared" si="31"/>
        <v>Sakaki Natural Renewable Energy Center</v>
      </c>
      <c r="Z1990" s="785" t="s">
        <v>2599</v>
      </c>
      <c r="AA1990" s="785" t="s">
        <v>4349</v>
      </c>
      <c r="AB1990" s="785" t="s">
        <v>2683</v>
      </c>
      <c r="AC1990" s="785" t="s">
        <v>2606</v>
      </c>
      <c r="AD1990" s="786">
        <v>43608</v>
      </c>
    </row>
    <row r="1991" spans="1:30" ht="15.75">
      <c r="A1991" s="785" t="s">
        <v>4301</v>
      </c>
      <c r="B1991" s="785" t="s">
        <v>18452</v>
      </c>
      <c r="C1991" s="785" t="s">
        <v>4303</v>
      </c>
      <c r="D1991" s="785" t="s">
        <v>2599</v>
      </c>
      <c r="E1991" s="785" t="s">
        <v>9637</v>
      </c>
      <c r="F1991" s="786">
        <v>43579</v>
      </c>
      <c r="G1991" s="785" t="s">
        <v>18453</v>
      </c>
      <c r="H1991" s="786">
        <v>43597</v>
      </c>
      <c r="I1991" s="785" t="s">
        <v>18454</v>
      </c>
      <c r="J1991" s="785" t="s">
        <v>627</v>
      </c>
      <c r="K1991" s="785" t="s">
        <v>18455</v>
      </c>
      <c r="L1991" s="785" t="s">
        <v>18456</v>
      </c>
      <c r="M1991" s="785"/>
      <c r="N1991" s="785"/>
      <c r="O1991" s="785"/>
      <c r="P1991" s="787">
        <v>36.034638000000001</v>
      </c>
      <c r="Q1991" s="787">
        <v>-0.30469499999999999</v>
      </c>
      <c r="R1991" s="785" t="s">
        <v>695</v>
      </c>
      <c r="S1991" s="785" t="s">
        <v>2627</v>
      </c>
      <c r="T1991" s="785" t="s">
        <v>3160</v>
      </c>
      <c r="U1991" s="785" t="s">
        <v>18457</v>
      </c>
      <c r="V1991" s="785" t="s">
        <v>3004</v>
      </c>
      <c r="W1991" s="785" t="s">
        <v>10370</v>
      </c>
      <c r="X1991" s="785" t="s">
        <v>10370</v>
      </c>
      <c r="Y1991" s="615" t="str">
        <f t="shared" si="31"/>
        <v>Nelson Mutai</v>
      </c>
      <c r="Z1991" s="785" t="s">
        <v>18411</v>
      </c>
      <c r="AA1991" s="785" t="s">
        <v>4314</v>
      </c>
      <c r="AB1991" s="785" t="s">
        <v>2683</v>
      </c>
      <c r="AC1991" s="785" t="s">
        <v>2606</v>
      </c>
      <c r="AD1991" s="786">
        <v>43605</v>
      </c>
    </row>
    <row r="1992" spans="1:30" ht="15.75">
      <c r="A1992" s="785" t="s">
        <v>4301</v>
      </c>
      <c r="B1992" s="785" t="s">
        <v>22333</v>
      </c>
      <c r="C1992" s="785" t="s">
        <v>4303</v>
      </c>
      <c r="D1992" s="785" t="s">
        <v>2599</v>
      </c>
      <c r="E1992" s="785" t="s">
        <v>8871</v>
      </c>
      <c r="F1992" s="786">
        <v>43532</v>
      </c>
      <c r="G1992" s="785" t="s">
        <v>18453</v>
      </c>
      <c r="H1992" s="786">
        <v>43597</v>
      </c>
      <c r="I1992" s="785" t="s">
        <v>22334</v>
      </c>
      <c r="J1992" s="785" t="s">
        <v>629</v>
      </c>
      <c r="K1992" s="785" t="s">
        <v>22335</v>
      </c>
      <c r="L1992" s="785" t="s">
        <v>22336</v>
      </c>
      <c r="M1992" s="785"/>
      <c r="N1992" s="785"/>
      <c r="O1992" s="785" t="s">
        <v>22337</v>
      </c>
      <c r="P1992" s="787">
        <v>35.047829999999998</v>
      </c>
      <c r="Q1992" s="787">
        <v>-0.72542799999999996</v>
      </c>
      <c r="R1992" s="785" t="s">
        <v>843</v>
      </c>
      <c r="S1992" s="785" t="s">
        <v>3040</v>
      </c>
      <c r="T1992" s="785" t="s">
        <v>3832</v>
      </c>
      <c r="U1992" s="785" t="s">
        <v>22338</v>
      </c>
      <c r="V1992" s="785" t="s">
        <v>3004</v>
      </c>
      <c r="W1992" s="785" t="s">
        <v>22222</v>
      </c>
      <c r="X1992" s="785" t="s">
        <v>3516</v>
      </c>
      <c r="Y1992" s="615" t="str">
        <f t="shared" si="31"/>
        <v>Samuel Manyuna Otiso</v>
      </c>
      <c r="Z1992" s="785" t="s">
        <v>3744</v>
      </c>
      <c r="AA1992" s="785" t="s">
        <v>4349</v>
      </c>
      <c r="AB1992" s="785" t="s">
        <v>2683</v>
      </c>
      <c r="AC1992" s="785" t="s">
        <v>2606</v>
      </c>
      <c r="AD1992" s="786">
        <v>43601</v>
      </c>
    </row>
    <row r="1993" spans="1:30" ht="15.75">
      <c r="A1993" s="785" t="s">
        <v>4301</v>
      </c>
      <c r="B1993" s="785" t="s">
        <v>26485</v>
      </c>
      <c r="C1993" s="785" t="s">
        <v>4303</v>
      </c>
      <c r="D1993" s="785" t="s">
        <v>2599</v>
      </c>
      <c r="E1993" s="785" t="s">
        <v>9762</v>
      </c>
      <c r="F1993" s="786">
        <v>43429</v>
      </c>
      <c r="G1993" s="785" t="s">
        <v>18453</v>
      </c>
      <c r="H1993" s="786">
        <v>43597</v>
      </c>
      <c r="I1993" s="785" t="s">
        <v>26486</v>
      </c>
      <c r="J1993" s="785" t="s">
        <v>627</v>
      </c>
      <c r="K1993" s="785" t="s">
        <v>26487</v>
      </c>
      <c r="L1993" s="785" t="s">
        <v>26488</v>
      </c>
      <c r="M1993" s="785"/>
      <c r="N1993" s="785"/>
      <c r="O1993" s="785"/>
      <c r="P1993" s="787">
        <v>35.383443</v>
      </c>
      <c r="Q1993" s="787">
        <v>-0.11101800000000001</v>
      </c>
      <c r="R1993" s="785" t="s">
        <v>2053</v>
      </c>
      <c r="S1993" s="785" t="s">
        <v>2715</v>
      </c>
      <c r="T1993" s="785" t="s">
        <v>4310</v>
      </c>
      <c r="U1993" s="785" t="s">
        <v>3197</v>
      </c>
      <c r="V1993" s="785" t="s">
        <v>2603</v>
      </c>
      <c r="W1993" s="785" t="s">
        <v>4619</v>
      </c>
      <c r="X1993" s="785"/>
      <c r="Y1993" s="615" t="str">
        <f t="shared" si="31"/>
        <v>Agnes Koech</v>
      </c>
      <c r="Z1993" s="785" t="s">
        <v>2599</v>
      </c>
      <c r="AA1993" s="785" t="s">
        <v>4314</v>
      </c>
      <c r="AB1993" s="785" t="s">
        <v>2683</v>
      </c>
      <c r="AC1993" s="785" t="s">
        <v>2606</v>
      </c>
      <c r="AD1993" s="786">
        <v>43704</v>
      </c>
    </row>
    <row r="1994" spans="1:30" ht="15.75">
      <c r="A1994" s="785" t="s">
        <v>4301</v>
      </c>
      <c r="B1994" s="785" t="s">
        <v>13370</v>
      </c>
      <c r="C1994" s="785" t="s">
        <v>4303</v>
      </c>
      <c r="D1994" s="785" t="s">
        <v>2599</v>
      </c>
      <c r="E1994" s="785" t="s">
        <v>4425</v>
      </c>
      <c r="F1994" s="786">
        <v>43455</v>
      </c>
      <c r="G1994" s="785" t="s">
        <v>11787</v>
      </c>
      <c r="H1994" s="786">
        <v>43596</v>
      </c>
      <c r="I1994" s="785" t="s">
        <v>13371</v>
      </c>
      <c r="J1994" s="785" t="s">
        <v>629</v>
      </c>
      <c r="K1994" s="785" t="s">
        <v>2612</v>
      </c>
      <c r="L1994" s="785" t="s">
        <v>13372</v>
      </c>
      <c r="M1994" s="785"/>
      <c r="N1994" s="785"/>
      <c r="O1994" s="785"/>
      <c r="P1994" s="787">
        <v>35.325688</v>
      </c>
      <c r="Q1994" s="787">
        <v>0.16999700000000001</v>
      </c>
      <c r="R1994" s="785" t="s">
        <v>916</v>
      </c>
      <c r="S1994" s="785" t="s">
        <v>2823</v>
      </c>
      <c r="T1994" s="785" t="s">
        <v>7875</v>
      </c>
      <c r="U1994" s="785" t="s">
        <v>13373</v>
      </c>
      <c r="V1994" s="785" t="s">
        <v>2673</v>
      </c>
      <c r="W1994" s="785" t="s">
        <v>2873</v>
      </c>
      <c r="X1994" s="785" t="s">
        <v>2873</v>
      </c>
      <c r="Y1994" s="615" t="str">
        <f t="shared" si="31"/>
        <v>Job K Soimo</v>
      </c>
      <c r="Z1994" s="785" t="s">
        <v>13374</v>
      </c>
      <c r="AA1994" s="785" t="s">
        <v>4314</v>
      </c>
      <c r="AB1994" s="785" t="s">
        <v>2683</v>
      </c>
      <c r="AC1994" s="785" t="s">
        <v>2606</v>
      </c>
      <c r="AD1994" s="786">
        <v>43754</v>
      </c>
    </row>
    <row r="1995" spans="1:30" ht="15.75">
      <c r="A1995" s="785" t="s">
        <v>4301</v>
      </c>
      <c r="B1995" s="785" t="s">
        <v>23393</v>
      </c>
      <c r="C1995" s="785" t="s">
        <v>4303</v>
      </c>
      <c r="D1995" s="785" t="s">
        <v>2599</v>
      </c>
      <c r="E1995" s="785" t="s">
        <v>9331</v>
      </c>
      <c r="F1995" s="786">
        <v>43566</v>
      </c>
      <c r="G1995" s="785" t="s">
        <v>11787</v>
      </c>
      <c r="H1995" s="786">
        <v>43596</v>
      </c>
      <c r="I1995" s="785" t="s">
        <v>23394</v>
      </c>
      <c r="J1995" s="785" t="s">
        <v>629</v>
      </c>
      <c r="K1995" s="785" t="s">
        <v>23395</v>
      </c>
      <c r="L1995" s="785" t="s">
        <v>23396</v>
      </c>
      <c r="M1995" s="785"/>
      <c r="N1995" s="785"/>
      <c r="O1995" s="785" t="s">
        <v>23397</v>
      </c>
      <c r="P1995" s="787">
        <v>36.176152999999999</v>
      </c>
      <c r="Q1995" s="787">
        <v>-0.179477</v>
      </c>
      <c r="R1995" s="785" t="s">
        <v>695</v>
      </c>
      <c r="S1995" s="785" t="s">
        <v>1204</v>
      </c>
      <c r="T1995" s="785" t="s">
        <v>3670</v>
      </c>
      <c r="U1995" s="785" t="s">
        <v>3670</v>
      </c>
      <c r="V1995" s="785" t="s">
        <v>2855</v>
      </c>
      <c r="W1995" s="785" t="s">
        <v>23165</v>
      </c>
      <c r="X1995" s="785" t="s">
        <v>23165</v>
      </c>
      <c r="Y1995" s="615" t="str">
        <f t="shared" si="31"/>
        <v>Simon Kabucho</v>
      </c>
      <c r="Z1995" s="785" t="s">
        <v>23172</v>
      </c>
      <c r="AA1995" s="785" t="s">
        <v>4314</v>
      </c>
      <c r="AB1995" s="785" t="s">
        <v>2683</v>
      </c>
      <c r="AC1995" s="785" t="s">
        <v>2606</v>
      </c>
      <c r="AD1995" s="786">
        <v>43646</v>
      </c>
    </row>
    <row r="1996" spans="1:30" ht="15.75">
      <c r="A1996" s="785" t="s">
        <v>4301</v>
      </c>
      <c r="B1996" s="785" t="s">
        <v>31925</v>
      </c>
      <c r="C1996" s="785" t="s">
        <v>4303</v>
      </c>
      <c r="D1996" s="785" t="s">
        <v>2599</v>
      </c>
      <c r="E1996" s="785" t="s">
        <v>9331</v>
      </c>
      <c r="F1996" s="786">
        <v>43566</v>
      </c>
      <c r="G1996" s="785" t="s">
        <v>11787</v>
      </c>
      <c r="H1996" s="786">
        <v>43596</v>
      </c>
      <c r="I1996" s="785" t="s">
        <v>31926</v>
      </c>
      <c r="J1996" s="785" t="s">
        <v>627</v>
      </c>
      <c r="K1996" s="785" t="s">
        <v>31927</v>
      </c>
      <c r="L1996" s="785" t="s">
        <v>31928</v>
      </c>
      <c r="M1996" s="785"/>
      <c r="N1996" s="785"/>
      <c r="O1996" s="785"/>
      <c r="P1996" s="787">
        <v>37.459498000000004</v>
      </c>
      <c r="Q1996" s="787">
        <v>-0.47806300000000002</v>
      </c>
      <c r="R1996" s="785" t="s">
        <v>1089</v>
      </c>
      <c r="S1996" s="785" t="s">
        <v>3090</v>
      </c>
      <c r="T1996" s="785" t="s">
        <v>31929</v>
      </c>
      <c r="U1996" s="785" t="s">
        <v>3209</v>
      </c>
      <c r="V1996" s="785" t="s">
        <v>3004</v>
      </c>
      <c r="W1996" s="785" t="s">
        <v>3511</v>
      </c>
      <c r="X1996" s="785"/>
      <c r="Y1996" s="615" t="str">
        <f t="shared" si="31"/>
        <v>Sakaki Natural Renewable Energy Center</v>
      </c>
      <c r="Z1996" s="785" t="s">
        <v>2599</v>
      </c>
      <c r="AA1996" s="785" t="s">
        <v>4349</v>
      </c>
      <c r="AB1996" s="785" t="s">
        <v>2683</v>
      </c>
      <c r="AC1996" s="785" t="s">
        <v>2606</v>
      </c>
      <c r="AD1996" s="786">
        <v>43608</v>
      </c>
    </row>
    <row r="1997" spans="1:30" ht="15.75">
      <c r="A1997" s="785" t="s">
        <v>4301</v>
      </c>
      <c r="B1997" s="785" t="s">
        <v>17884</v>
      </c>
      <c r="C1997" s="785" t="s">
        <v>4303</v>
      </c>
      <c r="D1997" s="785" t="s">
        <v>2599</v>
      </c>
      <c r="E1997" s="785" t="s">
        <v>13297</v>
      </c>
      <c r="F1997" s="786">
        <v>43535</v>
      </c>
      <c r="G1997" s="785" t="s">
        <v>17885</v>
      </c>
      <c r="H1997" s="786">
        <v>43595</v>
      </c>
      <c r="I1997" s="785" t="s">
        <v>17886</v>
      </c>
      <c r="J1997" s="785" t="s">
        <v>627</v>
      </c>
      <c r="K1997" s="785" t="s">
        <v>2612</v>
      </c>
      <c r="L1997" s="785" t="s">
        <v>17887</v>
      </c>
      <c r="M1997" s="785"/>
      <c r="N1997" s="785"/>
      <c r="O1997" s="785"/>
      <c r="P1997" s="787">
        <v>36.694330000000001</v>
      </c>
      <c r="Q1997" s="787">
        <v>-1.2244630000000001</v>
      </c>
      <c r="R1997" s="785" t="s">
        <v>821</v>
      </c>
      <c r="S1997" s="785" t="s">
        <v>2943</v>
      </c>
      <c r="T1997" s="785" t="s">
        <v>3504</v>
      </c>
      <c r="U1997" s="785" t="s">
        <v>17888</v>
      </c>
      <c r="V1997" s="785" t="s">
        <v>2603</v>
      </c>
      <c r="W1997" s="785" t="s">
        <v>8491</v>
      </c>
      <c r="X1997" s="785" t="s">
        <v>17856</v>
      </c>
      <c r="Y1997" s="615" t="str">
        <f t="shared" si="31"/>
        <v>Michael Munuve</v>
      </c>
      <c r="Z1997" s="785" t="s">
        <v>17857</v>
      </c>
      <c r="AA1997" s="785" t="s">
        <v>5464</v>
      </c>
      <c r="AB1997" s="785" t="s">
        <v>5504</v>
      </c>
      <c r="AC1997" s="785" t="s">
        <v>2617</v>
      </c>
      <c r="AD1997" s="786">
        <v>43595</v>
      </c>
    </row>
    <row r="1998" spans="1:30" ht="15.75">
      <c r="A1998" s="785" t="s">
        <v>4301</v>
      </c>
      <c r="B1998" s="785" t="s">
        <v>30339</v>
      </c>
      <c r="C1998" s="785" t="s">
        <v>4303</v>
      </c>
      <c r="D1998" s="785" t="s">
        <v>2599</v>
      </c>
      <c r="E1998" s="785" t="s">
        <v>7126</v>
      </c>
      <c r="F1998" s="786">
        <v>43565</v>
      </c>
      <c r="G1998" s="785" t="s">
        <v>17885</v>
      </c>
      <c r="H1998" s="786">
        <v>43595</v>
      </c>
      <c r="I1998" s="785" t="s">
        <v>30340</v>
      </c>
      <c r="J1998" s="785" t="s">
        <v>627</v>
      </c>
      <c r="K1998" s="785" t="s">
        <v>30341</v>
      </c>
      <c r="L1998" s="785" t="s">
        <v>30342</v>
      </c>
      <c r="M1998" s="785"/>
      <c r="N1998" s="785"/>
      <c r="O1998" s="785"/>
      <c r="P1998" s="787">
        <v>37.112023999999998</v>
      </c>
      <c r="Q1998" s="787">
        <v>-0.40047500000000003</v>
      </c>
      <c r="R1998" s="785" t="s">
        <v>1056</v>
      </c>
      <c r="S1998" s="785" t="s">
        <v>1132</v>
      </c>
      <c r="T1998" s="785" t="s">
        <v>3705</v>
      </c>
      <c r="U1998" s="785" t="s">
        <v>3922</v>
      </c>
      <c r="V1998" s="785" t="s">
        <v>2855</v>
      </c>
      <c r="W1998" s="785" t="s">
        <v>30343</v>
      </c>
      <c r="X1998" s="785"/>
      <c r="Y1998" s="615" t="str">
        <f t="shared" si="31"/>
        <v>Sakaki Natural Renewable Energy center</v>
      </c>
      <c r="Z1998" s="785" t="s">
        <v>2599</v>
      </c>
      <c r="AA1998" s="785" t="s">
        <v>4349</v>
      </c>
      <c r="AB1998" s="785" t="s">
        <v>2683</v>
      </c>
      <c r="AC1998" s="785" t="s">
        <v>2606</v>
      </c>
      <c r="AD1998" s="786">
        <v>43608</v>
      </c>
    </row>
    <row r="1999" spans="1:30" ht="15.75">
      <c r="A1999" s="785" t="s">
        <v>4301</v>
      </c>
      <c r="B1999" s="785" t="s">
        <v>30414</v>
      </c>
      <c r="C1999" s="785" t="s">
        <v>4303</v>
      </c>
      <c r="D1999" s="785" t="s">
        <v>2599</v>
      </c>
      <c r="E1999" s="785" t="s">
        <v>22243</v>
      </c>
      <c r="F1999" s="786">
        <v>43576</v>
      </c>
      <c r="G1999" s="785" t="s">
        <v>17885</v>
      </c>
      <c r="H1999" s="786">
        <v>43595</v>
      </c>
      <c r="I1999" s="785" t="s">
        <v>30415</v>
      </c>
      <c r="J1999" s="785" t="s">
        <v>629</v>
      </c>
      <c r="K1999" s="785" t="s">
        <v>2612</v>
      </c>
      <c r="L1999" s="785" t="s">
        <v>30416</v>
      </c>
      <c r="M1999" s="785"/>
      <c r="N1999" s="785"/>
      <c r="O1999" s="785"/>
      <c r="P1999" s="787">
        <v>37.041912000000004</v>
      </c>
      <c r="Q1999" s="787">
        <v>-0.17633799999999999</v>
      </c>
      <c r="R1999" s="785" t="s">
        <v>1056</v>
      </c>
      <c r="S1999" s="785" t="s">
        <v>2272</v>
      </c>
      <c r="T1999" s="785" t="s">
        <v>8583</v>
      </c>
      <c r="U1999" s="785" t="s">
        <v>30417</v>
      </c>
      <c r="V1999" s="785" t="s">
        <v>2855</v>
      </c>
      <c r="W1999" s="785" t="s">
        <v>3305</v>
      </c>
      <c r="X1999" s="785"/>
      <c r="Y1999" s="615" t="str">
        <f t="shared" si="31"/>
        <v>Bio Esline Company Ltd</v>
      </c>
      <c r="Z1999" s="785" t="s">
        <v>2599</v>
      </c>
      <c r="AA1999" s="785" t="s">
        <v>4349</v>
      </c>
      <c r="AB1999" s="785" t="s">
        <v>2683</v>
      </c>
      <c r="AC1999" s="785" t="s">
        <v>2606</v>
      </c>
      <c r="AD1999" s="786">
        <v>43602</v>
      </c>
    </row>
    <row r="2000" spans="1:30" ht="15.75">
      <c r="A2000" s="785" t="s">
        <v>4301</v>
      </c>
      <c r="B2000" s="785" t="s">
        <v>31920</v>
      </c>
      <c r="C2000" s="785" t="s">
        <v>4303</v>
      </c>
      <c r="D2000" s="785" t="s">
        <v>2599</v>
      </c>
      <c r="E2000" s="785" t="s">
        <v>5481</v>
      </c>
      <c r="F2000" s="786">
        <v>43505</v>
      </c>
      <c r="G2000" s="785" t="s">
        <v>17885</v>
      </c>
      <c r="H2000" s="786">
        <v>43595</v>
      </c>
      <c r="I2000" s="785" t="s">
        <v>31921</v>
      </c>
      <c r="J2000" s="785" t="s">
        <v>627</v>
      </c>
      <c r="K2000" s="785" t="s">
        <v>31922</v>
      </c>
      <c r="L2000" s="785" t="s">
        <v>31923</v>
      </c>
      <c r="M2000" s="785"/>
      <c r="N2000" s="785"/>
      <c r="O2000" s="785"/>
      <c r="P2000" s="787">
        <v>37.330615999999999</v>
      </c>
      <c r="Q2000" s="787">
        <v>-0.49020399999999997</v>
      </c>
      <c r="R2000" s="785" t="s">
        <v>1961</v>
      </c>
      <c r="S2000" s="785" t="s">
        <v>1961</v>
      </c>
      <c r="T2000" s="785" t="s">
        <v>31924</v>
      </c>
      <c r="U2000" s="785" t="s">
        <v>3387</v>
      </c>
      <c r="V2000" s="785" t="s">
        <v>3004</v>
      </c>
      <c r="W2000" s="785" t="s">
        <v>3511</v>
      </c>
      <c r="X2000" s="785"/>
      <c r="Y2000" s="615" t="str">
        <f t="shared" si="31"/>
        <v>Sakaki Natural Renewable Energy Center</v>
      </c>
      <c r="Z2000" s="785" t="s">
        <v>2599</v>
      </c>
      <c r="AA2000" s="785" t="s">
        <v>4349</v>
      </c>
      <c r="AB2000" s="785" t="s">
        <v>2683</v>
      </c>
      <c r="AC2000" s="785" t="s">
        <v>2606</v>
      </c>
      <c r="AD2000" s="786">
        <v>43608</v>
      </c>
    </row>
    <row r="2001" spans="1:30" ht="15.75">
      <c r="A2001" s="785" t="s">
        <v>4301</v>
      </c>
      <c r="B2001" s="785" t="s">
        <v>7820</v>
      </c>
      <c r="C2001" s="785" t="s">
        <v>4303</v>
      </c>
      <c r="D2001" s="785" t="s">
        <v>2599</v>
      </c>
      <c r="E2001" s="785" t="s">
        <v>7655</v>
      </c>
      <c r="F2001" s="786">
        <v>43510</v>
      </c>
      <c r="G2001" s="785" t="s">
        <v>7821</v>
      </c>
      <c r="H2001" s="786">
        <v>43594</v>
      </c>
      <c r="I2001" s="785" t="s">
        <v>7822</v>
      </c>
      <c r="J2001" s="785" t="s">
        <v>627</v>
      </c>
      <c r="K2001" s="785" t="s">
        <v>7823</v>
      </c>
      <c r="L2001" s="785" t="s">
        <v>7824</v>
      </c>
      <c r="M2001" s="785"/>
      <c r="N2001" s="785"/>
      <c r="O2001" s="785"/>
      <c r="P2001" s="787">
        <v>35.156190000000002</v>
      </c>
      <c r="Q2001" s="787">
        <v>0.28786499999999998</v>
      </c>
      <c r="R2001" s="785" t="s">
        <v>916</v>
      </c>
      <c r="S2001" s="785" t="s">
        <v>917</v>
      </c>
      <c r="T2001" s="785" t="s">
        <v>3169</v>
      </c>
      <c r="U2001" s="785" t="s">
        <v>7825</v>
      </c>
      <c r="V2001" s="785" t="s">
        <v>3070</v>
      </c>
      <c r="W2001" s="785" t="s">
        <v>7781</v>
      </c>
      <c r="X2001" s="785" t="s">
        <v>2891</v>
      </c>
      <c r="Y2001" s="615" t="str">
        <f t="shared" si="31"/>
        <v>Eliud Lagat</v>
      </c>
      <c r="Z2001" s="785" t="s">
        <v>2599</v>
      </c>
      <c r="AA2001" s="785" t="s">
        <v>4314</v>
      </c>
      <c r="AB2001" s="785" t="s">
        <v>2683</v>
      </c>
      <c r="AC2001" s="785" t="s">
        <v>2606</v>
      </c>
      <c r="AD2001" s="786">
        <v>43613</v>
      </c>
    </row>
    <row r="2002" spans="1:30" ht="15.75">
      <c r="A2002" s="785" t="s">
        <v>4301</v>
      </c>
      <c r="B2002" s="785" t="s">
        <v>13290</v>
      </c>
      <c r="C2002" s="785" t="s">
        <v>4303</v>
      </c>
      <c r="D2002" s="785" t="s">
        <v>2599</v>
      </c>
      <c r="E2002" s="785" t="s">
        <v>7943</v>
      </c>
      <c r="F2002" s="786">
        <v>43592</v>
      </c>
      <c r="G2002" s="785" t="s">
        <v>7943</v>
      </c>
      <c r="H2002" s="786">
        <v>43592</v>
      </c>
      <c r="I2002" s="785" t="s">
        <v>13291</v>
      </c>
      <c r="J2002" s="785" t="s">
        <v>629</v>
      </c>
      <c r="K2002" s="785" t="s">
        <v>2612</v>
      </c>
      <c r="L2002" s="785" t="s">
        <v>13292</v>
      </c>
      <c r="M2002" s="785"/>
      <c r="N2002" s="785"/>
      <c r="O2002" s="785" t="s">
        <v>13293</v>
      </c>
      <c r="P2002" s="787">
        <v>37.756002000000002</v>
      </c>
      <c r="Q2002" s="787">
        <v>-1.926385</v>
      </c>
      <c r="R2002" s="785" t="s">
        <v>728</v>
      </c>
      <c r="S2002" s="785" t="s">
        <v>728</v>
      </c>
      <c r="T2002" s="785" t="s">
        <v>13294</v>
      </c>
      <c r="U2002" s="785" t="s">
        <v>13295</v>
      </c>
      <c r="V2002" s="785">
        <v>12</v>
      </c>
      <c r="W2002" s="785" t="s">
        <v>13203</v>
      </c>
      <c r="X2002" s="785" t="s">
        <v>13203</v>
      </c>
      <c r="Y2002" s="615" t="str">
        <f t="shared" si="31"/>
        <v>Januaries Kaloki</v>
      </c>
      <c r="Z2002" s="785" t="s">
        <v>13204</v>
      </c>
      <c r="AA2002" s="785" t="s">
        <v>4314</v>
      </c>
      <c r="AB2002" s="785" t="s">
        <v>2605</v>
      </c>
      <c r="AC2002" s="785" t="s">
        <v>2606</v>
      </c>
      <c r="AD2002" s="786">
        <v>43593</v>
      </c>
    </row>
    <row r="2003" spans="1:30" ht="15.75">
      <c r="A2003" s="785" t="s">
        <v>4301</v>
      </c>
      <c r="B2003" s="785" t="s">
        <v>16567</v>
      </c>
      <c r="C2003" s="785" t="s">
        <v>4303</v>
      </c>
      <c r="D2003" s="785" t="s">
        <v>2599</v>
      </c>
      <c r="E2003" s="785" t="s">
        <v>15417</v>
      </c>
      <c r="F2003" s="786">
        <v>43531</v>
      </c>
      <c r="G2003" s="785" t="s">
        <v>7943</v>
      </c>
      <c r="H2003" s="786">
        <v>43592</v>
      </c>
      <c r="I2003" s="785" t="s">
        <v>16568</v>
      </c>
      <c r="J2003" s="785" t="s">
        <v>629</v>
      </c>
      <c r="K2003" s="785" t="s">
        <v>16569</v>
      </c>
      <c r="L2003" s="785" t="s">
        <v>16570</v>
      </c>
      <c r="M2003" s="785"/>
      <c r="N2003" s="785"/>
      <c r="O2003" s="785"/>
      <c r="P2003" s="787">
        <v>34.929279999999999</v>
      </c>
      <c r="Q2003" s="787">
        <v>-0.58270500000000003</v>
      </c>
      <c r="R2003" s="785" t="s">
        <v>843</v>
      </c>
      <c r="S2003" s="785" t="s">
        <v>844</v>
      </c>
      <c r="T2003" s="785" t="s">
        <v>1074</v>
      </c>
      <c r="U2003" s="785" t="s">
        <v>2874</v>
      </c>
      <c r="V2003" s="785" t="s">
        <v>3004</v>
      </c>
      <c r="W2003" s="785" t="s">
        <v>16553</v>
      </c>
      <c r="X2003" s="785" t="s">
        <v>16561</v>
      </c>
      <c r="Y2003" s="615" t="str">
        <f t="shared" si="31"/>
        <v>Kissinger Momanyi Mwiruri</v>
      </c>
      <c r="Z2003" s="785" t="s">
        <v>10551</v>
      </c>
      <c r="AA2003" s="785" t="s">
        <v>4314</v>
      </c>
      <c r="AB2003" s="785" t="s">
        <v>2683</v>
      </c>
      <c r="AC2003" s="785" t="s">
        <v>2606</v>
      </c>
      <c r="AD2003" s="786">
        <v>43592</v>
      </c>
    </row>
    <row r="2004" spans="1:30" ht="15.75">
      <c r="A2004" s="785" t="s">
        <v>4301</v>
      </c>
      <c r="B2004" s="785" t="s">
        <v>18065</v>
      </c>
      <c r="C2004" s="785" t="s">
        <v>4303</v>
      </c>
      <c r="D2004" s="785" t="s">
        <v>2599</v>
      </c>
      <c r="E2004" s="785" t="s">
        <v>7222</v>
      </c>
      <c r="F2004" s="786">
        <v>43499</v>
      </c>
      <c r="G2004" s="785" t="s">
        <v>15389</v>
      </c>
      <c r="H2004" s="786">
        <v>43590</v>
      </c>
      <c r="I2004" s="785" t="s">
        <v>18066</v>
      </c>
      <c r="J2004" s="785" t="s">
        <v>627</v>
      </c>
      <c r="K2004" s="785" t="s">
        <v>18067</v>
      </c>
      <c r="L2004" s="785" t="s">
        <v>18068</v>
      </c>
      <c r="M2004" s="785"/>
      <c r="N2004" s="785"/>
      <c r="O2004" s="785"/>
      <c r="P2004" s="787">
        <v>37.145209999999999</v>
      </c>
      <c r="Q2004" s="787">
        <v>-0.60504199999999997</v>
      </c>
      <c r="R2004" s="785" t="s">
        <v>1056</v>
      </c>
      <c r="S2004" s="785" t="s">
        <v>1289</v>
      </c>
      <c r="T2004" s="785" t="s">
        <v>3350</v>
      </c>
      <c r="U2004" s="785" t="s">
        <v>2830</v>
      </c>
      <c r="V2004" s="785" t="s">
        <v>3004</v>
      </c>
      <c r="W2004" s="785" t="s">
        <v>3015</v>
      </c>
      <c r="X2004" s="785" t="s">
        <v>3015</v>
      </c>
      <c r="Y2004" s="615" t="str">
        <f t="shared" si="31"/>
        <v>Mt Kenya Renewable Energy</v>
      </c>
      <c r="Z2004" s="785" t="s">
        <v>4884</v>
      </c>
      <c r="AA2004" s="785" t="s">
        <v>4349</v>
      </c>
      <c r="AB2004" s="785" t="s">
        <v>2605</v>
      </c>
      <c r="AC2004" s="785" t="s">
        <v>2606</v>
      </c>
      <c r="AD2004" s="786">
        <v>43614</v>
      </c>
    </row>
    <row r="2005" spans="1:30" ht="15.75">
      <c r="A2005" s="785" t="s">
        <v>4301</v>
      </c>
      <c r="B2005" s="785" t="s">
        <v>19922</v>
      </c>
      <c r="C2005" s="785" t="s">
        <v>4303</v>
      </c>
      <c r="D2005" s="785" t="s">
        <v>2599</v>
      </c>
      <c r="E2005" s="785" t="s">
        <v>19923</v>
      </c>
      <c r="F2005" s="786">
        <v>43541</v>
      </c>
      <c r="G2005" s="785" t="s">
        <v>15389</v>
      </c>
      <c r="H2005" s="786">
        <v>43590</v>
      </c>
      <c r="I2005" s="785" t="s">
        <v>19924</v>
      </c>
      <c r="J2005" s="785" t="s">
        <v>627</v>
      </c>
      <c r="K2005" s="785" t="s">
        <v>2612</v>
      </c>
      <c r="L2005" s="785" t="s">
        <v>19925</v>
      </c>
      <c r="M2005" s="785"/>
      <c r="N2005" s="785"/>
      <c r="O2005" s="785"/>
      <c r="P2005" s="787">
        <v>35.106498000000002</v>
      </c>
      <c r="Q2005" s="787">
        <v>0.83754399999999996</v>
      </c>
      <c r="R2005" s="785" t="s">
        <v>1917</v>
      </c>
      <c r="S2005" s="785" t="s">
        <v>1918</v>
      </c>
      <c r="T2005" s="785" t="s">
        <v>1918</v>
      </c>
      <c r="U2005" s="785" t="s">
        <v>19926</v>
      </c>
      <c r="V2005" s="785" t="s">
        <v>2855</v>
      </c>
      <c r="W2005" s="785" t="s">
        <v>19910</v>
      </c>
      <c r="X2005" s="785" t="s">
        <v>19911</v>
      </c>
      <c r="Y2005" s="615" t="str">
        <f t="shared" si="31"/>
        <v>Peter Mutang'a Goko</v>
      </c>
      <c r="Z2005" s="785" t="s">
        <v>19916</v>
      </c>
      <c r="AA2005" s="785" t="s">
        <v>4314</v>
      </c>
      <c r="AB2005" s="785" t="s">
        <v>2605</v>
      </c>
      <c r="AC2005" s="785" t="s">
        <v>2606</v>
      </c>
      <c r="AD2005" s="786">
        <v>43596</v>
      </c>
    </row>
    <row r="2006" spans="1:30" ht="15.75">
      <c r="A2006" s="785" t="s">
        <v>4301</v>
      </c>
      <c r="B2006" s="785" t="s">
        <v>20140</v>
      </c>
      <c r="C2006" s="785" t="s">
        <v>4303</v>
      </c>
      <c r="D2006" s="785" t="s">
        <v>2599</v>
      </c>
      <c r="E2006" s="785" t="s">
        <v>7655</v>
      </c>
      <c r="F2006" s="786">
        <v>43510</v>
      </c>
      <c r="G2006" s="785" t="s">
        <v>15389</v>
      </c>
      <c r="H2006" s="786">
        <v>43590</v>
      </c>
      <c r="I2006" s="785" t="s">
        <v>20141</v>
      </c>
      <c r="J2006" s="785" t="s">
        <v>629</v>
      </c>
      <c r="K2006" s="785" t="s">
        <v>20142</v>
      </c>
      <c r="L2006" s="785" t="s">
        <v>20143</v>
      </c>
      <c r="M2006" s="785"/>
      <c r="N2006" s="785"/>
      <c r="O2006" s="785"/>
      <c r="P2006" s="787">
        <v>35.443601999999998</v>
      </c>
      <c r="Q2006" s="787">
        <v>-0.813828</v>
      </c>
      <c r="R2006" s="785" t="s">
        <v>1623</v>
      </c>
      <c r="S2006" s="785" t="s">
        <v>1624</v>
      </c>
      <c r="T2006" s="785" t="s">
        <v>2650</v>
      </c>
      <c r="U2006" s="785" t="s">
        <v>20144</v>
      </c>
      <c r="V2006" s="785" t="s">
        <v>3070</v>
      </c>
      <c r="W2006" s="785" t="s">
        <v>3314</v>
      </c>
      <c r="X2006" s="785" t="s">
        <v>3314</v>
      </c>
      <c r="Y2006" s="615" t="str">
        <f t="shared" si="31"/>
        <v>Philip Kiget</v>
      </c>
      <c r="Z2006" s="785" t="s">
        <v>2599</v>
      </c>
      <c r="AA2006" s="785" t="s">
        <v>4314</v>
      </c>
      <c r="AB2006" s="785" t="s">
        <v>2605</v>
      </c>
      <c r="AC2006" s="785" t="s">
        <v>2606</v>
      </c>
      <c r="AD2006" s="786">
        <v>43633</v>
      </c>
    </row>
    <row r="2007" spans="1:30" ht="15.75">
      <c r="A2007" s="785" t="s">
        <v>4301</v>
      </c>
      <c r="B2007" s="785" t="s">
        <v>25883</v>
      </c>
      <c r="C2007" s="785" t="s">
        <v>4303</v>
      </c>
      <c r="D2007" s="785" t="s">
        <v>2599</v>
      </c>
      <c r="E2007" s="785" t="s">
        <v>10294</v>
      </c>
      <c r="F2007" s="786">
        <v>43584</v>
      </c>
      <c r="G2007" s="785" t="s">
        <v>15389</v>
      </c>
      <c r="H2007" s="786">
        <v>43590</v>
      </c>
      <c r="I2007" s="785" t="s">
        <v>25884</v>
      </c>
      <c r="J2007" s="785" t="s">
        <v>629</v>
      </c>
      <c r="K2007" s="785" t="s">
        <v>25885</v>
      </c>
      <c r="L2007" s="785" t="s">
        <v>25886</v>
      </c>
      <c r="M2007" s="785"/>
      <c r="N2007" s="785"/>
      <c r="O2007" s="785"/>
      <c r="P2007" s="787">
        <v>34.691108999999997</v>
      </c>
      <c r="Q2007" s="787">
        <v>-8.7277999999999994E-2</v>
      </c>
      <c r="R2007" s="785" t="s">
        <v>1575</v>
      </c>
      <c r="S2007" s="785" t="s">
        <v>3369</v>
      </c>
      <c r="T2007" s="785" t="s">
        <v>25887</v>
      </c>
      <c r="U2007" s="785" t="s">
        <v>25888</v>
      </c>
      <c r="V2007" s="785" t="s">
        <v>6015</v>
      </c>
      <c r="W2007" s="785" t="s">
        <v>2608</v>
      </c>
      <c r="X2007" s="785" t="s">
        <v>25607</v>
      </c>
      <c r="Y2007" s="615" t="str">
        <f t="shared" si="31"/>
        <v>Zadock</v>
      </c>
      <c r="Z2007" s="785" t="s">
        <v>25608</v>
      </c>
      <c r="AA2007" s="785" t="s">
        <v>5464</v>
      </c>
      <c r="AB2007" s="785" t="s">
        <v>2609</v>
      </c>
      <c r="AC2007" s="785" t="s">
        <v>2610</v>
      </c>
      <c r="AD2007" s="786">
        <v>43607</v>
      </c>
    </row>
    <row r="2008" spans="1:30" ht="15.75">
      <c r="A2008" s="785" t="s">
        <v>4301</v>
      </c>
      <c r="B2008" s="785" t="s">
        <v>18470</v>
      </c>
      <c r="C2008" s="785" t="s">
        <v>4303</v>
      </c>
      <c r="D2008" s="785" t="s">
        <v>2599</v>
      </c>
      <c r="E2008" s="785" t="s">
        <v>8871</v>
      </c>
      <c r="F2008" s="786">
        <v>43532</v>
      </c>
      <c r="G2008" s="785" t="s">
        <v>4673</v>
      </c>
      <c r="H2008" s="786">
        <v>43589</v>
      </c>
      <c r="I2008" s="785" t="s">
        <v>18471</v>
      </c>
      <c r="J2008" s="785" t="s">
        <v>629</v>
      </c>
      <c r="K2008" s="785" t="s">
        <v>18472</v>
      </c>
      <c r="L2008" s="785" t="s">
        <v>18473</v>
      </c>
      <c r="M2008" s="785"/>
      <c r="N2008" s="785"/>
      <c r="O2008" s="785"/>
      <c r="P2008" s="787">
        <v>36.029491999999998</v>
      </c>
      <c r="Q2008" s="787">
        <v>-0.314193</v>
      </c>
      <c r="R2008" s="785" t="s">
        <v>695</v>
      </c>
      <c r="S2008" s="785" t="s">
        <v>2627</v>
      </c>
      <c r="T2008" s="785" t="s">
        <v>3160</v>
      </c>
      <c r="U2008" s="785" t="s">
        <v>3160</v>
      </c>
      <c r="V2008" s="785" t="s">
        <v>3174</v>
      </c>
      <c r="W2008" s="785" t="s">
        <v>10370</v>
      </c>
      <c r="X2008" s="785" t="s">
        <v>10370</v>
      </c>
      <c r="Y2008" s="615" t="str">
        <f t="shared" si="31"/>
        <v>Nelson Mutai</v>
      </c>
      <c r="Z2008" s="785" t="s">
        <v>18411</v>
      </c>
      <c r="AA2008" s="785" t="s">
        <v>4314</v>
      </c>
      <c r="AB2008" s="785" t="s">
        <v>2876</v>
      </c>
      <c r="AC2008" s="785" t="s">
        <v>2606</v>
      </c>
      <c r="AD2008" s="786">
        <v>43634</v>
      </c>
    </row>
    <row r="2009" spans="1:30" ht="15.75">
      <c r="A2009" s="785" t="s">
        <v>4301</v>
      </c>
      <c r="B2009" s="785" t="s">
        <v>24153</v>
      </c>
      <c r="C2009" s="785" t="s">
        <v>4303</v>
      </c>
      <c r="D2009" s="785" t="s">
        <v>2599</v>
      </c>
      <c r="E2009" s="785" t="s">
        <v>8814</v>
      </c>
      <c r="F2009" s="786">
        <v>43561</v>
      </c>
      <c r="G2009" s="785" t="s">
        <v>4673</v>
      </c>
      <c r="H2009" s="786">
        <v>43589</v>
      </c>
      <c r="I2009" s="785" t="s">
        <v>24154</v>
      </c>
      <c r="J2009" s="785" t="s">
        <v>629</v>
      </c>
      <c r="K2009" s="785" t="s">
        <v>24155</v>
      </c>
      <c r="L2009" s="785" t="s">
        <v>24156</v>
      </c>
      <c r="M2009" s="785"/>
      <c r="N2009" s="785"/>
      <c r="O2009" s="785"/>
      <c r="P2009" s="787">
        <v>37.713988000000001</v>
      </c>
      <c r="Q2009" s="787">
        <v>4.7253000000000003E-2</v>
      </c>
      <c r="R2009" s="785" t="s">
        <v>1104</v>
      </c>
      <c r="S2009" s="785" t="s">
        <v>1277</v>
      </c>
      <c r="T2009" s="785" t="s">
        <v>24157</v>
      </c>
      <c r="U2009" s="785" t="s">
        <v>24157</v>
      </c>
      <c r="V2009" s="785" t="s">
        <v>2855</v>
      </c>
      <c r="W2009" s="785" t="s">
        <v>2746</v>
      </c>
      <c r="X2009" s="785" t="s">
        <v>2746</v>
      </c>
      <c r="Y2009" s="615" t="str">
        <f t="shared" si="31"/>
        <v>Stephen Nyange</v>
      </c>
      <c r="Z2009" s="785" t="s">
        <v>3970</v>
      </c>
      <c r="AA2009" s="785" t="s">
        <v>4314</v>
      </c>
      <c r="AB2009" s="785" t="s">
        <v>2605</v>
      </c>
      <c r="AC2009" s="785" t="s">
        <v>2606</v>
      </c>
      <c r="AD2009" s="786">
        <v>43623</v>
      </c>
    </row>
    <row r="2010" spans="1:30" ht="15.75">
      <c r="A2010" s="785" t="s">
        <v>4301</v>
      </c>
      <c r="B2010" s="785" t="s">
        <v>15685</v>
      </c>
      <c r="C2010" s="785" t="s">
        <v>4303</v>
      </c>
      <c r="D2010" s="785" t="s">
        <v>2599</v>
      </c>
      <c r="E2010" s="785" t="s">
        <v>7679</v>
      </c>
      <c r="F2010" s="786">
        <v>43575</v>
      </c>
      <c r="G2010" s="785" t="s">
        <v>5836</v>
      </c>
      <c r="H2010" s="786">
        <v>43588</v>
      </c>
      <c r="I2010" s="785" t="s">
        <v>15686</v>
      </c>
      <c r="J2010" s="785" t="s">
        <v>627</v>
      </c>
      <c r="K2010" s="785" t="s">
        <v>15687</v>
      </c>
      <c r="L2010" s="785" t="s">
        <v>15688</v>
      </c>
      <c r="M2010" s="785"/>
      <c r="N2010" s="785"/>
      <c r="O2010" s="785"/>
      <c r="P2010" s="787">
        <v>39.491081999999999</v>
      </c>
      <c r="Q2010" s="787">
        <v>-4.2681019999999998</v>
      </c>
      <c r="R2010" s="785" t="s">
        <v>3628</v>
      </c>
      <c r="S2010" s="785" t="s">
        <v>3629</v>
      </c>
      <c r="T2010" s="785" t="s">
        <v>15689</v>
      </c>
      <c r="U2010" s="785" t="s">
        <v>15395</v>
      </c>
      <c r="V2010" s="785" t="s">
        <v>2673</v>
      </c>
      <c r="W2010" s="785" t="s">
        <v>2608</v>
      </c>
      <c r="X2010" s="785" t="s">
        <v>15588</v>
      </c>
      <c r="Y2010" s="615" t="str">
        <f t="shared" si="31"/>
        <v>Julius Onyango</v>
      </c>
      <c r="Z2010" s="785" t="s">
        <v>15302</v>
      </c>
      <c r="AA2010" s="785" t="s">
        <v>5464</v>
      </c>
      <c r="AB2010" s="785" t="s">
        <v>2609</v>
      </c>
      <c r="AC2010" s="785" t="s">
        <v>2610</v>
      </c>
      <c r="AD2010" s="786">
        <v>43609</v>
      </c>
    </row>
    <row r="2011" spans="1:30" ht="15.75">
      <c r="A2011" s="785" t="s">
        <v>4301</v>
      </c>
      <c r="B2011" s="785" t="s">
        <v>24147</v>
      </c>
      <c r="C2011" s="785" t="s">
        <v>4303</v>
      </c>
      <c r="D2011" s="785" t="s">
        <v>2599</v>
      </c>
      <c r="E2011" s="785" t="s">
        <v>22429</v>
      </c>
      <c r="F2011" s="786">
        <v>43569</v>
      </c>
      <c r="G2011" s="785" t="s">
        <v>5836</v>
      </c>
      <c r="H2011" s="786">
        <v>43588</v>
      </c>
      <c r="I2011" s="785" t="s">
        <v>24148</v>
      </c>
      <c r="J2011" s="785" t="s">
        <v>629</v>
      </c>
      <c r="K2011" s="785" t="s">
        <v>24149</v>
      </c>
      <c r="L2011" s="785" t="s">
        <v>24150</v>
      </c>
      <c r="M2011" s="785"/>
      <c r="N2011" s="785"/>
      <c r="O2011" s="785"/>
      <c r="P2011" s="787">
        <v>37.679237999999998</v>
      </c>
      <c r="Q2011" s="787">
        <v>3.8792E-2</v>
      </c>
      <c r="R2011" s="785" t="s">
        <v>1104</v>
      </c>
      <c r="S2011" s="785" t="s">
        <v>1277</v>
      </c>
      <c r="T2011" s="785" t="s">
        <v>24151</v>
      </c>
      <c r="U2011" s="785" t="s">
        <v>24152</v>
      </c>
      <c r="V2011" s="785" t="s">
        <v>2855</v>
      </c>
      <c r="W2011" s="785" t="s">
        <v>2746</v>
      </c>
      <c r="X2011" s="785" t="s">
        <v>2746</v>
      </c>
      <c r="Y2011" s="615" t="str">
        <f t="shared" si="31"/>
        <v>Stephen Nyange</v>
      </c>
      <c r="Z2011" s="785" t="s">
        <v>3970</v>
      </c>
      <c r="AA2011" s="785" t="s">
        <v>4314</v>
      </c>
      <c r="AB2011" s="785" t="s">
        <v>2605</v>
      </c>
      <c r="AC2011" s="785" t="s">
        <v>2606</v>
      </c>
      <c r="AD2011" s="786">
        <v>43621</v>
      </c>
    </row>
    <row r="2012" spans="1:30" ht="15.75">
      <c r="A2012" s="785" t="s">
        <v>4301</v>
      </c>
      <c r="B2012" s="785" t="s">
        <v>26493</v>
      </c>
      <c r="C2012" s="785" t="s">
        <v>4303</v>
      </c>
      <c r="D2012" s="785" t="s">
        <v>2599</v>
      </c>
      <c r="E2012" s="785" t="s">
        <v>5535</v>
      </c>
      <c r="F2012" s="786">
        <v>43333</v>
      </c>
      <c r="G2012" s="785" t="s">
        <v>5836</v>
      </c>
      <c r="H2012" s="786">
        <v>43588</v>
      </c>
      <c r="I2012" s="785" t="s">
        <v>26494</v>
      </c>
      <c r="J2012" s="785" t="s">
        <v>627</v>
      </c>
      <c r="K2012" s="785" t="s">
        <v>26495</v>
      </c>
      <c r="L2012" s="785" t="s">
        <v>26496</v>
      </c>
      <c r="M2012" s="785"/>
      <c r="N2012" s="785"/>
      <c r="O2012" s="785"/>
      <c r="P2012" s="787">
        <v>35.379505000000002</v>
      </c>
      <c r="Q2012" s="787">
        <v>-0.149508</v>
      </c>
      <c r="R2012" s="785" t="s">
        <v>2053</v>
      </c>
      <c r="S2012" s="785" t="s">
        <v>2715</v>
      </c>
      <c r="T2012" s="785" t="s">
        <v>4310</v>
      </c>
      <c r="U2012" s="785" t="s">
        <v>4705</v>
      </c>
      <c r="V2012" s="785" t="s">
        <v>2603</v>
      </c>
      <c r="W2012" s="785" t="s">
        <v>10148</v>
      </c>
      <c r="X2012" s="785"/>
      <c r="Y2012" s="615" t="str">
        <f t="shared" si="31"/>
        <v>Geoffrey  Chumba</v>
      </c>
      <c r="Z2012" s="785" t="s">
        <v>2599</v>
      </c>
      <c r="AA2012" s="785" t="s">
        <v>4314</v>
      </c>
      <c r="AB2012" s="785" t="s">
        <v>2683</v>
      </c>
      <c r="AC2012" s="785" t="s">
        <v>2606</v>
      </c>
      <c r="AD2012" s="786">
        <v>43702</v>
      </c>
    </row>
    <row r="2013" spans="1:30" ht="15.75">
      <c r="A2013" s="785" t="s">
        <v>4301</v>
      </c>
      <c r="B2013" s="785" t="s">
        <v>8414</v>
      </c>
      <c r="C2013" s="785" t="s">
        <v>4303</v>
      </c>
      <c r="D2013" s="785" t="s">
        <v>2599</v>
      </c>
      <c r="E2013" s="785" t="s">
        <v>5312</v>
      </c>
      <c r="F2013" s="786">
        <v>43432</v>
      </c>
      <c r="G2013" s="785" t="s">
        <v>7662</v>
      </c>
      <c r="H2013" s="786">
        <v>43587</v>
      </c>
      <c r="I2013" s="785" t="s">
        <v>8415</v>
      </c>
      <c r="J2013" s="785" t="s">
        <v>629</v>
      </c>
      <c r="K2013" s="785" t="s">
        <v>8416</v>
      </c>
      <c r="L2013" s="785" t="s">
        <v>8417</v>
      </c>
      <c r="M2013" s="785"/>
      <c r="N2013" s="785"/>
      <c r="O2013" s="785"/>
      <c r="P2013" s="787">
        <v>34.916871999999998</v>
      </c>
      <c r="Q2013" s="787">
        <v>1.0217700000000001</v>
      </c>
      <c r="R2013" s="785" t="s">
        <v>1189</v>
      </c>
      <c r="S2013" s="785" t="s">
        <v>3117</v>
      </c>
      <c r="T2013" s="785" t="s">
        <v>3117</v>
      </c>
      <c r="U2013" s="785" t="s">
        <v>8418</v>
      </c>
      <c r="V2013" s="785" t="s">
        <v>2855</v>
      </c>
      <c r="W2013" s="785" t="s">
        <v>4055</v>
      </c>
      <c r="X2013" s="785" t="s">
        <v>3152</v>
      </c>
      <c r="Y2013" s="615" t="str">
        <f t="shared" si="31"/>
        <v>Ericson Kibet Musani</v>
      </c>
      <c r="Z2013" s="785" t="s">
        <v>8397</v>
      </c>
      <c r="AA2013" s="785" t="s">
        <v>4314</v>
      </c>
      <c r="AB2013" s="785" t="s">
        <v>2605</v>
      </c>
      <c r="AC2013" s="785" t="s">
        <v>2606</v>
      </c>
      <c r="AD2013" s="786">
        <v>43634</v>
      </c>
    </row>
    <row r="2014" spans="1:30" ht="15.75">
      <c r="A2014" s="785" t="s">
        <v>4301</v>
      </c>
      <c r="B2014" s="785" t="s">
        <v>11492</v>
      </c>
      <c r="C2014" s="785" t="s">
        <v>4303</v>
      </c>
      <c r="D2014" s="785" t="s">
        <v>2599</v>
      </c>
      <c r="E2014" s="785" t="s">
        <v>11493</v>
      </c>
      <c r="F2014" s="786">
        <v>43557</v>
      </c>
      <c r="G2014" s="785" t="s">
        <v>7662</v>
      </c>
      <c r="H2014" s="786">
        <v>43587</v>
      </c>
      <c r="I2014" s="785" t="s">
        <v>11494</v>
      </c>
      <c r="J2014" s="785" t="s">
        <v>629</v>
      </c>
      <c r="K2014" s="785" t="s">
        <v>11495</v>
      </c>
      <c r="L2014" s="785" t="s">
        <v>11496</v>
      </c>
      <c r="M2014" s="785"/>
      <c r="N2014" s="785"/>
      <c r="O2014" s="785"/>
      <c r="P2014" s="787">
        <v>38.299686999999999</v>
      </c>
      <c r="Q2014" s="787">
        <v>-3.4321700000000002</v>
      </c>
      <c r="R2014" s="785" t="s">
        <v>766</v>
      </c>
      <c r="S2014" s="785" t="s">
        <v>2745</v>
      </c>
      <c r="T2014" s="785" t="s">
        <v>11497</v>
      </c>
      <c r="U2014" s="785" t="s">
        <v>11498</v>
      </c>
      <c r="V2014" s="785" t="s">
        <v>2673</v>
      </c>
      <c r="W2014" s="785" t="s">
        <v>3352</v>
      </c>
      <c r="X2014" s="785" t="s">
        <v>3352</v>
      </c>
      <c r="Y2014" s="615" t="str">
        <f t="shared" si="31"/>
        <v>Higin Chorongo</v>
      </c>
      <c r="Z2014" s="785" t="s">
        <v>11491</v>
      </c>
      <c r="AA2014" s="785" t="s">
        <v>4314</v>
      </c>
      <c r="AB2014" s="785" t="s">
        <v>2605</v>
      </c>
      <c r="AC2014" s="785" t="s">
        <v>2606</v>
      </c>
      <c r="AD2014" s="786">
        <v>43587</v>
      </c>
    </row>
    <row r="2015" spans="1:30" ht="15.75">
      <c r="A2015" s="785" t="s">
        <v>4301</v>
      </c>
      <c r="B2015" s="785" t="s">
        <v>22987</v>
      </c>
      <c r="C2015" s="785" t="s">
        <v>4303</v>
      </c>
      <c r="D2015" s="785" t="s">
        <v>2599</v>
      </c>
      <c r="E2015" s="785" t="s">
        <v>11493</v>
      </c>
      <c r="F2015" s="786">
        <v>43557</v>
      </c>
      <c r="G2015" s="785" t="s">
        <v>7662</v>
      </c>
      <c r="H2015" s="786">
        <v>43587</v>
      </c>
      <c r="I2015" s="785" t="s">
        <v>22988</v>
      </c>
      <c r="J2015" s="785" t="s">
        <v>629</v>
      </c>
      <c r="K2015" s="785" t="s">
        <v>22989</v>
      </c>
      <c r="L2015" s="785" t="s">
        <v>22990</v>
      </c>
      <c r="M2015" s="785"/>
      <c r="N2015" s="785"/>
      <c r="O2015" s="785"/>
      <c r="P2015" s="787">
        <v>38.323155</v>
      </c>
      <c r="Q2015" s="787">
        <v>-3.3560120000000002</v>
      </c>
      <c r="R2015" s="785" t="s">
        <v>766</v>
      </c>
      <c r="S2015" s="785" t="s">
        <v>767</v>
      </c>
      <c r="T2015" s="785" t="s">
        <v>768</v>
      </c>
      <c r="U2015" s="785" t="s">
        <v>3569</v>
      </c>
      <c r="V2015" s="785" t="s">
        <v>3004</v>
      </c>
      <c r="W2015" s="785" t="s">
        <v>22975</v>
      </c>
      <c r="X2015" s="785" t="s">
        <v>22975</v>
      </c>
      <c r="Y2015" s="615" t="str">
        <f t="shared" si="31"/>
        <v>Silvester M Mwadime</v>
      </c>
      <c r="Z2015" s="785" t="s">
        <v>21549</v>
      </c>
      <c r="AA2015" s="785" t="s">
        <v>4314</v>
      </c>
      <c r="AB2015" s="785" t="s">
        <v>2605</v>
      </c>
      <c r="AC2015" s="785" t="s">
        <v>2606</v>
      </c>
      <c r="AD2015" s="786">
        <v>43587</v>
      </c>
    </row>
    <row r="2016" spans="1:30" ht="15.75">
      <c r="A2016" s="785" t="s">
        <v>4301</v>
      </c>
      <c r="B2016" s="785" t="s">
        <v>22995</v>
      </c>
      <c r="C2016" s="785" t="s">
        <v>4303</v>
      </c>
      <c r="D2016" s="785" t="s">
        <v>2599</v>
      </c>
      <c r="E2016" s="785" t="s">
        <v>11493</v>
      </c>
      <c r="F2016" s="786">
        <v>43557</v>
      </c>
      <c r="G2016" s="785" t="s">
        <v>7662</v>
      </c>
      <c r="H2016" s="786">
        <v>43587</v>
      </c>
      <c r="I2016" s="785" t="s">
        <v>22996</v>
      </c>
      <c r="J2016" s="785" t="s">
        <v>629</v>
      </c>
      <c r="K2016" s="785" t="s">
        <v>22997</v>
      </c>
      <c r="L2016" s="785" t="s">
        <v>22998</v>
      </c>
      <c r="M2016" s="785"/>
      <c r="N2016" s="785"/>
      <c r="O2016" s="785"/>
      <c r="P2016" s="787">
        <v>38.332341999999997</v>
      </c>
      <c r="Q2016" s="787">
        <v>-3.3887269999999998</v>
      </c>
      <c r="R2016" s="785" t="s">
        <v>766</v>
      </c>
      <c r="S2016" s="785" t="s">
        <v>767</v>
      </c>
      <c r="T2016" s="785" t="s">
        <v>768</v>
      </c>
      <c r="U2016" s="785" t="s">
        <v>3216</v>
      </c>
      <c r="V2016" s="785" t="s">
        <v>4029</v>
      </c>
      <c r="W2016" s="785" t="s">
        <v>22975</v>
      </c>
      <c r="X2016" s="785" t="s">
        <v>22975</v>
      </c>
      <c r="Y2016" s="615" t="str">
        <f t="shared" si="31"/>
        <v>Silvester M Mwadime</v>
      </c>
      <c r="Z2016" s="785" t="s">
        <v>21549</v>
      </c>
      <c r="AA2016" s="785" t="s">
        <v>4314</v>
      </c>
      <c r="AB2016" s="785" t="s">
        <v>2605</v>
      </c>
      <c r="AC2016" s="785" t="s">
        <v>2606</v>
      </c>
      <c r="AD2016" s="786">
        <v>43587</v>
      </c>
    </row>
    <row r="2017" spans="1:30" ht="15.75">
      <c r="A2017" s="785" t="s">
        <v>4301</v>
      </c>
      <c r="B2017" s="785" t="s">
        <v>5087</v>
      </c>
      <c r="C2017" s="785" t="s">
        <v>4303</v>
      </c>
      <c r="D2017" s="785" t="s">
        <v>2599</v>
      </c>
      <c r="E2017" s="785" t="s">
        <v>5088</v>
      </c>
      <c r="F2017" s="786">
        <v>43556</v>
      </c>
      <c r="G2017" s="785" t="s">
        <v>4751</v>
      </c>
      <c r="H2017" s="786">
        <v>43586</v>
      </c>
      <c r="I2017" s="785" t="s">
        <v>5089</v>
      </c>
      <c r="J2017" s="785" t="s">
        <v>629</v>
      </c>
      <c r="K2017" s="785" t="s">
        <v>2612</v>
      </c>
      <c r="L2017" s="785" t="s">
        <v>5090</v>
      </c>
      <c r="M2017" s="785"/>
      <c r="N2017" s="785"/>
      <c r="O2017" s="785"/>
      <c r="P2017" s="787">
        <v>37.187167000000002</v>
      </c>
      <c r="Q2017" s="787">
        <v>-0.53600700000000001</v>
      </c>
      <c r="R2017" s="785" t="s">
        <v>1961</v>
      </c>
      <c r="S2017" s="785" t="s">
        <v>2864</v>
      </c>
      <c r="T2017" s="785" t="s">
        <v>5091</v>
      </c>
      <c r="U2017" s="785" t="s">
        <v>3991</v>
      </c>
      <c r="V2017" s="785" t="s">
        <v>3004</v>
      </c>
      <c r="W2017" s="785" t="s">
        <v>2693</v>
      </c>
      <c r="X2017" s="785" t="s">
        <v>2786</v>
      </c>
      <c r="Y2017" s="615" t="str">
        <f t="shared" si="31"/>
        <v>Andcol  Enterprises</v>
      </c>
      <c r="Z2017" s="785" t="s">
        <v>2599</v>
      </c>
      <c r="AA2017" s="785" t="s">
        <v>4349</v>
      </c>
      <c r="AB2017" s="785" t="s">
        <v>2683</v>
      </c>
      <c r="AC2017" s="785" t="s">
        <v>2606</v>
      </c>
      <c r="AD2017" s="786">
        <v>43591</v>
      </c>
    </row>
    <row r="2018" spans="1:30" ht="15.75">
      <c r="A2018" s="785" t="s">
        <v>4301</v>
      </c>
      <c r="B2018" s="785" t="s">
        <v>5505</v>
      </c>
      <c r="C2018" s="785" t="s">
        <v>4303</v>
      </c>
      <c r="D2018" s="785" t="s">
        <v>2599</v>
      </c>
      <c r="E2018" s="785" t="s">
        <v>5506</v>
      </c>
      <c r="F2018" s="786">
        <v>43570</v>
      </c>
      <c r="G2018" s="785" t="s">
        <v>4751</v>
      </c>
      <c r="H2018" s="786">
        <v>43586</v>
      </c>
      <c r="I2018" s="785" t="s">
        <v>5507</v>
      </c>
      <c r="J2018" s="785" t="s">
        <v>629</v>
      </c>
      <c r="K2018" s="785" t="s">
        <v>5508</v>
      </c>
      <c r="L2018" s="785" t="s">
        <v>5509</v>
      </c>
      <c r="M2018" s="785"/>
      <c r="N2018" s="785"/>
      <c r="O2018" s="785"/>
      <c r="P2018" s="787">
        <v>34.836132999999997</v>
      </c>
      <c r="Q2018" s="787">
        <v>-0.15313499999999999</v>
      </c>
      <c r="R2018" s="785" t="s">
        <v>1575</v>
      </c>
      <c r="S2018" s="785" t="s">
        <v>3367</v>
      </c>
      <c r="T2018" s="785" t="s">
        <v>5500</v>
      </c>
      <c r="U2018" s="785" t="s">
        <v>3582</v>
      </c>
      <c r="V2018" s="785" t="s">
        <v>2603</v>
      </c>
      <c r="W2018" s="785" t="s">
        <v>5501</v>
      </c>
      <c r="X2018" s="785" t="s">
        <v>5502</v>
      </c>
      <c r="Y2018" s="615" t="str">
        <f t="shared" si="31"/>
        <v>Athing Otieno</v>
      </c>
      <c r="Z2018" s="785" t="s">
        <v>5503</v>
      </c>
      <c r="AA2018" s="785" t="s">
        <v>4314</v>
      </c>
      <c r="AB2018" s="785" t="s">
        <v>5504</v>
      </c>
      <c r="AC2018" s="785" t="s">
        <v>2617</v>
      </c>
      <c r="AD2018" s="786">
        <v>43617</v>
      </c>
    </row>
    <row r="2019" spans="1:30" ht="15.75">
      <c r="A2019" s="785" t="s">
        <v>4301</v>
      </c>
      <c r="B2019" s="785" t="s">
        <v>10660</v>
      </c>
      <c r="C2019" s="785" t="s">
        <v>4303</v>
      </c>
      <c r="D2019" s="785" t="s">
        <v>2599</v>
      </c>
      <c r="E2019" s="785" t="s">
        <v>5844</v>
      </c>
      <c r="F2019" s="786">
        <v>43539</v>
      </c>
      <c r="G2019" s="785" t="s">
        <v>4751</v>
      </c>
      <c r="H2019" s="786">
        <v>43586</v>
      </c>
      <c r="I2019" s="785" t="s">
        <v>10661</v>
      </c>
      <c r="J2019" s="785" t="s">
        <v>629</v>
      </c>
      <c r="K2019" s="785" t="s">
        <v>10662</v>
      </c>
      <c r="L2019" s="785" t="s">
        <v>10663</v>
      </c>
      <c r="M2019" s="785"/>
      <c r="N2019" s="785"/>
      <c r="O2019" s="785" t="s">
        <v>10664</v>
      </c>
      <c r="P2019" s="787">
        <v>35.024174000000002</v>
      </c>
      <c r="Q2019" s="787">
        <v>-0.48107899999999998</v>
      </c>
      <c r="R2019" s="785" t="s">
        <v>843</v>
      </c>
      <c r="S2019" s="785" t="s">
        <v>1310</v>
      </c>
      <c r="T2019" s="785" t="s">
        <v>10665</v>
      </c>
      <c r="U2019" s="785" t="s">
        <v>10666</v>
      </c>
      <c r="V2019" s="785">
        <v>10</v>
      </c>
      <c r="W2019" s="785" t="s">
        <v>3645</v>
      </c>
      <c r="X2019" s="785" t="s">
        <v>3645</v>
      </c>
      <c r="Y2019" s="615" t="str">
        <f t="shared" si="31"/>
        <v>George Otwori</v>
      </c>
      <c r="Z2019" s="785" t="s">
        <v>10514</v>
      </c>
      <c r="AA2019" s="785" t="s">
        <v>4314</v>
      </c>
      <c r="AB2019" s="785" t="s">
        <v>2683</v>
      </c>
      <c r="AC2019" s="785" t="s">
        <v>2606</v>
      </c>
      <c r="AD2019" s="786">
        <v>43649</v>
      </c>
    </row>
    <row r="2020" spans="1:30" ht="15.75">
      <c r="A2020" s="785" t="s">
        <v>4301</v>
      </c>
      <c r="B2020" s="785" t="s">
        <v>11792</v>
      </c>
      <c r="C2020" s="785" t="s">
        <v>4303</v>
      </c>
      <c r="D2020" s="785" t="s">
        <v>2599</v>
      </c>
      <c r="E2020" s="785" t="s">
        <v>11761</v>
      </c>
      <c r="F2020" s="786">
        <v>43526</v>
      </c>
      <c r="G2020" s="785" t="s">
        <v>4751</v>
      </c>
      <c r="H2020" s="786">
        <v>43586</v>
      </c>
      <c r="I2020" s="785" t="s">
        <v>11793</v>
      </c>
      <c r="J2020" s="785" t="s">
        <v>629</v>
      </c>
      <c r="K2020" s="785" t="s">
        <v>11794</v>
      </c>
      <c r="L2020" s="785" t="s">
        <v>11795</v>
      </c>
      <c r="M2020" s="785"/>
      <c r="N2020" s="785"/>
      <c r="O2020" s="785"/>
      <c r="P2020" s="787">
        <v>37.266739999999999</v>
      </c>
      <c r="Q2020" s="787">
        <v>-0.498865</v>
      </c>
      <c r="R2020" s="785" t="s">
        <v>1961</v>
      </c>
      <c r="S2020" s="785" t="s">
        <v>1962</v>
      </c>
      <c r="T2020" s="785" t="s">
        <v>1963</v>
      </c>
      <c r="U2020" s="785" t="s">
        <v>2602</v>
      </c>
      <c r="V2020" s="785" t="s">
        <v>2855</v>
      </c>
      <c r="W2020" s="785" t="s">
        <v>2802</v>
      </c>
      <c r="X2020" s="785" t="s">
        <v>2802</v>
      </c>
      <c r="Y2020" s="615" t="str">
        <f t="shared" si="31"/>
        <v>Jackson Maina</v>
      </c>
      <c r="Z2020" s="785" t="s">
        <v>11754</v>
      </c>
      <c r="AA2020" s="785" t="s">
        <v>4314</v>
      </c>
      <c r="AB2020" s="785" t="s">
        <v>2605</v>
      </c>
      <c r="AC2020" s="785" t="s">
        <v>2606</v>
      </c>
      <c r="AD2020" s="786">
        <v>43591</v>
      </c>
    </row>
    <row r="2021" spans="1:30" ht="15.75">
      <c r="A2021" s="785" t="s">
        <v>4301</v>
      </c>
      <c r="B2021" s="785" t="s">
        <v>15679</v>
      </c>
      <c r="C2021" s="785" t="s">
        <v>4379</v>
      </c>
      <c r="D2021" s="785" t="s">
        <v>2598</v>
      </c>
      <c r="E2021" s="785" t="s">
        <v>15680</v>
      </c>
      <c r="F2021" s="786">
        <v>43572</v>
      </c>
      <c r="G2021" s="785" t="s">
        <v>4751</v>
      </c>
      <c r="H2021" s="786">
        <v>43586</v>
      </c>
      <c r="I2021" s="785" t="s">
        <v>15681</v>
      </c>
      <c r="J2021" s="785" t="s">
        <v>629</v>
      </c>
      <c r="K2021" s="785" t="s">
        <v>15682</v>
      </c>
      <c r="L2021" s="785" t="s">
        <v>15683</v>
      </c>
      <c r="M2021" s="785"/>
      <c r="N2021" s="785"/>
      <c r="O2021" s="785"/>
      <c r="P2021" s="787">
        <v>39.504843999999999</v>
      </c>
      <c r="Q2021" s="787">
        <v>-4.2648250000000001</v>
      </c>
      <c r="R2021" s="785" t="s">
        <v>3628</v>
      </c>
      <c r="S2021" s="785" t="s">
        <v>3629</v>
      </c>
      <c r="T2021" s="785" t="s">
        <v>15684</v>
      </c>
      <c r="U2021" s="785" t="s">
        <v>15395</v>
      </c>
      <c r="V2021" s="785" t="s">
        <v>2673</v>
      </c>
      <c r="W2021" s="785" t="s">
        <v>2608</v>
      </c>
      <c r="X2021" s="785" t="s">
        <v>15588</v>
      </c>
      <c r="Y2021" s="615" t="str">
        <f t="shared" si="31"/>
        <v>Julius Onyango</v>
      </c>
      <c r="Z2021" s="785" t="s">
        <v>15302</v>
      </c>
      <c r="AA2021" s="785" t="s">
        <v>5464</v>
      </c>
      <c r="AB2021" s="785" t="s">
        <v>2609</v>
      </c>
      <c r="AC2021" s="785" t="s">
        <v>2610</v>
      </c>
      <c r="AD2021" s="786">
        <v>43609</v>
      </c>
    </row>
    <row r="2022" spans="1:30" ht="15.75">
      <c r="A2022" s="785" t="s">
        <v>4301</v>
      </c>
      <c r="B2022" s="785" t="s">
        <v>15690</v>
      </c>
      <c r="C2022" s="785" t="s">
        <v>4303</v>
      </c>
      <c r="D2022" s="785" t="s">
        <v>2599</v>
      </c>
      <c r="E2022" s="785" t="s">
        <v>4580</v>
      </c>
      <c r="F2022" s="786">
        <v>43573</v>
      </c>
      <c r="G2022" s="785" t="s">
        <v>4751</v>
      </c>
      <c r="H2022" s="786">
        <v>43586</v>
      </c>
      <c r="I2022" s="785" t="s">
        <v>15691</v>
      </c>
      <c r="J2022" s="785" t="s">
        <v>627</v>
      </c>
      <c r="K2022" s="785" t="s">
        <v>15692</v>
      </c>
      <c r="L2022" s="785" t="s">
        <v>15693</v>
      </c>
      <c r="M2022" s="785"/>
      <c r="N2022" s="785"/>
      <c r="O2022" s="785"/>
      <c r="P2022" s="787">
        <v>39.486379999999997</v>
      </c>
      <c r="Q2022" s="787">
        <v>-4.2577420000000004</v>
      </c>
      <c r="R2022" s="785" t="s">
        <v>3628</v>
      </c>
      <c r="S2022" s="785" t="s">
        <v>3629</v>
      </c>
      <c r="T2022" s="785" t="s">
        <v>15678</v>
      </c>
      <c r="U2022" s="785" t="s">
        <v>15395</v>
      </c>
      <c r="V2022" s="785" t="s">
        <v>2673</v>
      </c>
      <c r="W2022" s="785" t="s">
        <v>2608</v>
      </c>
      <c r="X2022" s="785" t="s">
        <v>15588</v>
      </c>
      <c r="Y2022" s="615" t="str">
        <f t="shared" si="31"/>
        <v>Julius Onyango</v>
      </c>
      <c r="Z2022" s="785" t="s">
        <v>15302</v>
      </c>
      <c r="AA2022" s="785" t="s">
        <v>5464</v>
      </c>
      <c r="AB2022" s="785" t="s">
        <v>2609</v>
      </c>
      <c r="AC2022" s="785" t="s">
        <v>2610</v>
      </c>
      <c r="AD2022" s="786">
        <v>43609</v>
      </c>
    </row>
    <row r="2023" spans="1:30" ht="15.75">
      <c r="A2023" s="785" t="s">
        <v>4301</v>
      </c>
      <c r="B2023" s="785" t="s">
        <v>15694</v>
      </c>
      <c r="C2023" s="785" t="s">
        <v>4303</v>
      </c>
      <c r="D2023" s="785" t="s">
        <v>2599</v>
      </c>
      <c r="E2023" s="785" t="s">
        <v>4580</v>
      </c>
      <c r="F2023" s="786">
        <v>43573</v>
      </c>
      <c r="G2023" s="785" t="s">
        <v>4751</v>
      </c>
      <c r="H2023" s="786">
        <v>43586</v>
      </c>
      <c r="I2023" s="785" t="s">
        <v>15695</v>
      </c>
      <c r="J2023" s="785" t="s">
        <v>629</v>
      </c>
      <c r="K2023" s="785" t="s">
        <v>15696</v>
      </c>
      <c r="L2023" s="785" t="s">
        <v>15697</v>
      </c>
      <c r="M2023" s="785"/>
      <c r="N2023" s="785"/>
      <c r="O2023" s="785"/>
      <c r="P2023" s="787">
        <v>39.493299999999998</v>
      </c>
      <c r="Q2023" s="787">
        <v>-4.27196</v>
      </c>
      <c r="R2023" s="785" t="s">
        <v>3628</v>
      </c>
      <c r="S2023" s="785" t="s">
        <v>3629</v>
      </c>
      <c r="T2023" s="785" t="s">
        <v>15678</v>
      </c>
      <c r="U2023" s="785" t="s">
        <v>15395</v>
      </c>
      <c r="V2023" s="785" t="s">
        <v>2673</v>
      </c>
      <c r="W2023" s="785" t="s">
        <v>2608</v>
      </c>
      <c r="X2023" s="785" t="s">
        <v>15588</v>
      </c>
      <c r="Y2023" s="615" t="str">
        <f t="shared" si="31"/>
        <v>Julius Onyango</v>
      </c>
      <c r="Z2023" s="785" t="s">
        <v>15302</v>
      </c>
      <c r="AA2023" s="785" t="s">
        <v>5464</v>
      </c>
      <c r="AB2023" s="785" t="s">
        <v>2609</v>
      </c>
      <c r="AC2023" s="785" t="s">
        <v>2610</v>
      </c>
      <c r="AD2023" s="786">
        <v>43609</v>
      </c>
    </row>
    <row r="2024" spans="1:30" ht="15.75">
      <c r="A2024" s="785" t="s">
        <v>4301</v>
      </c>
      <c r="B2024" s="785" t="s">
        <v>18334</v>
      </c>
      <c r="C2024" s="785" t="s">
        <v>4303</v>
      </c>
      <c r="D2024" s="785" t="s">
        <v>2599</v>
      </c>
      <c r="E2024" s="785" t="s">
        <v>15704</v>
      </c>
      <c r="F2024" s="786">
        <v>43585</v>
      </c>
      <c r="G2024" s="785" t="s">
        <v>4751</v>
      </c>
      <c r="H2024" s="786">
        <v>43586</v>
      </c>
      <c r="I2024" s="785" t="s">
        <v>18335</v>
      </c>
      <c r="J2024" s="785" t="s">
        <v>629</v>
      </c>
      <c r="K2024" s="785" t="s">
        <v>18336</v>
      </c>
      <c r="L2024" s="785" t="s">
        <v>18337</v>
      </c>
      <c r="M2024" s="785"/>
      <c r="N2024" s="785"/>
      <c r="O2024" s="785"/>
      <c r="P2024" s="787">
        <v>37.106982000000002</v>
      </c>
      <c r="Q2024" s="787">
        <v>-0.50088900000000003</v>
      </c>
      <c r="R2024" s="785" t="s">
        <v>1056</v>
      </c>
      <c r="S2024" s="785" t="s">
        <v>1132</v>
      </c>
      <c r="T2024" s="785" t="s">
        <v>8840</v>
      </c>
      <c r="U2024" s="785" t="s">
        <v>3272</v>
      </c>
      <c r="V2024" s="785" t="s">
        <v>3004</v>
      </c>
      <c r="W2024" s="785" t="s">
        <v>2722</v>
      </c>
      <c r="X2024" s="785" t="s">
        <v>18203</v>
      </c>
      <c r="Y2024" s="615" t="str">
        <f t="shared" si="31"/>
        <v>Ndima renewable Energy</v>
      </c>
      <c r="Z2024" s="785" t="s">
        <v>18281</v>
      </c>
      <c r="AA2024" s="785" t="s">
        <v>4349</v>
      </c>
      <c r="AB2024" s="785" t="s">
        <v>2605</v>
      </c>
      <c r="AC2024" s="785" t="s">
        <v>2606</v>
      </c>
      <c r="AD2024" s="786">
        <v>43790</v>
      </c>
    </row>
    <row r="2025" spans="1:30" ht="15.75">
      <c r="A2025" s="785" t="s">
        <v>4301</v>
      </c>
      <c r="B2025" s="785" t="s">
        <v>22311</v>
      </c>
      <c r="C2025" s="785" t="s">
        <v>4303</v>
      </c>
      <c r="D2025" s="785" t="s">
        <v>2599</v>
      </c>
      <c r="E2025" s="785" t="s">
        <v>5844</v>
      </c>
      <c r="F2025" s="786">
        <v>43539</v>
      </c>
      <c r="G2025" s="785" t="s">
        <v>4751</v>
      </c>
      <c r="H2025" s="786">
        <v>43586</v>
      </c>
      <c r="I2025" s="785" t="s">
        <v>22312</v>
      </c>
      <c r="J2025" s="785" t="s">
        <v>629</v>
      </c>
      <c r="K2025" s="785" t="s">
        <v>22313</v>
      </c>
      <c r="L2025" s="785" t="s">
        <v>22314</v>
      </c>
      <c r="M2025" s="785"/>
      <c r="N2025" s="785"/>
      <c r="O2025" s="785" t="s">
        <v>22315</v>
      </c>
      <c r="P2025" s="787">
        <v>35.04757</v>
      </c>
      <c r="Q2025" s="787">
        <v>-0.70334700000000006</v>
      </c>
      <c r="R2025" s="785" t="s">
        <v>843</v>
      </c>
      <c r="S2025" s="785" t="s">
        <v>3040</v>
      </c>
      <c r="T2025" s="785" t="s">
        <v>3040</v>
      </c>
      <c r="U2025" s="785" t="s">
        <v>3831</v>
      </c>
      <c r="V2025" s="785" t="s">
        <v>3004</v>
      </c>
      <c r="W2025" s="785" t="s">
        <v>22222</v>
      </c>
      <c r="X2025" s="785" t="s">
        <v>3516</v>
      </c>
      <c r="Y2025" s="615" t="str">
        <f t="shared" si="31"/>
        <v>Samuel Manyuna Otiso</v>
      </c>
      <c r="Z2025" s="785" t="s">
        <v>3744</v>
      </c>
      <c r="AA2025" s="785" t="s">
        <v>4349</v>
      </c>
      <c r="AB2025" s="785" t="s">
        <v>2683</v>
      </c>
      <c r="AC2025" s="785" t="s">
        <v>2606</v>
      </c>
      <c r="AD2025" s="786">
        <v>43586</v>
      </c>
    </row>
    <row r="2026" spans="1:30" ht="15.75">
      <c r="A2026" s="785" t="s">
        <v>4301</v>
      </c>
      <c r="B2026" s="785" t="s">
        <v>23401</v>
      </c>
      <c r="C2026" s="785" t="s">
        <v>4303</v>
      </c>
      <c r="D2026" s="785" t="s">
        <v>2599</v>
      </c>
      <c r="E2026" s="785" t="s">
        <v>7133</v>
      </c>
      <c r="F2026" s="786">
        <v>43525</v>
      </c>
      <c r="G2026" s="785" t="s">
        <v>4751</v>
      </c>
      <c r="H2026" s="786">
        <v>43586</v>
      </c>
      <c r="I2026" s="785" t="s">
        <v>23402</v>
      </c>
      <c r="J2026" s="785" t="s">
        <v>629</v>
      </c>
      <c r="K2026" s="785" t="s">
        <v>2612</v>
      </c>
      <c r="L2026" s="785" t="s">
        <v>23403</v>
      </c>
      <c r="M2026" s="785"/>
      <c r="N2026" s="785"/>
      <c r="O2026" s="785"/>
      <c r="P2026" s="787">
        <v>36.401736999999997</v>
      </c>
      <c r="Q2026" s="787">
        <v>4.3783000000000002E-2</v>
      </c>
      <c r="R2026" s="785" t="s">
        <v>1228</v>
      </c>
      <c r="S2026" s="785" t="s">
        <v>1229</v>
      </c>
      <c r="T2026" s="785" t="s">
        <v>3287</v>
      </c>
      <c r="U2026" s="785" t="s">
        <v>3287</v>
      </c>
      <c r="V2026" s="785" t="s">
        <v>2855</v>
      </c>
      <c r="W2026" s="785" t="s">
        <v>23165</v>
      </c>
      <c r="X2026" s="785" t="s">
        <v>23165</v>
      </c>
      <c r="Y2026" s="615" t="str">
        <f t="shared" si="31"/>
        <v>Simon Kabucho</v>
      </c>
      <c r="Z2026" s="785" t="s">
        <v>23172</v>
      </c>
      <c r="AA2026" s="785" t="s">
        <v>4314</v>
      </c>
      <c r="AB2026" s="785" t="s">
        <v>2683</v>
      </c>
      <c r="AC2026" s="785" t="s">
        <v>2606</v>
      </c>
      <c r="AD2026" s="786">
        <v>43609</v>
      </c>
    </row>
    <row r="2027" spans="1:30" ht="15.75">
      <c r="A2027" s="785" t="s">
        <v>4301</v>
      </c>
      <c r="B2027" s="785" t="s">
        <v>23532</v>
      </c>
      <c r="C2027" s="785" t="s">
        <v>4303</v>
      </c>
      <c r="D2027" s="785" t="s">
        <v>2599</v>
      </c>
      <c r="E2027" s="785" t="s">
        <v>15674</v>
      </c>
      <c r="F2027" s="786">
        <v>43559</v>
      </c>
      <c r="G2027" s="785" t="s">
        <v>4751</v>
      </c>
      <c r="H2027" s="786">
        <v>43586</v>
      </c>
      <c r="I2027" s="785" t="s">
        <v>23533</v>
      </c>
      <c r="J2027" s="785" t="s">
        <v>629</v>
      </c>
      <c r="K2027" s="785" t="s">
        <v>2612</v>
      </c>
      <c r="L2027" s="785" t="s">
        <v>23534</v>
      </c>
      <c r="M2027" s="785"/>
      <c r="N2027" s="785"/>
      <c r="O2027" s="785"/>
      <c r="P2027" s="787">
        <v>36.748758000000002</v>
      </c>
      <c r="Q2027" s="787">
        <v>-0.27762799999999999</v>
      </c>
      <c r="R2027" s="785" t="s">
        <v>1056</v>
      </c>
      <c r="S2027" s="785" t="s">
        <v>3283</v>
      </c>
      <c r="T2027" s="785" t="s">
        <v>15896</v>
      </c>
      <c r="U2027" s="785" t="s">
        <v>2952</v>
      </c>
      <c r="V2027" s="785" t="s">
        <v>3070</v>
      </c>
      <c r="W2027" s="785" t="s">
        <v>23165</v>
      </c>
      <c r="X2027" s="785" t="s">
        <v>23165</v>
      </c>
      <c r="Y2027" s="615" t="str">
        <f t="shared" si="31"/>
        <v>Simon Kabucho</v>
      </c>
      <c r="Z2027" s="785" t="s">
        <v>23314</v>
      </c>
      <c r="AA2027" s="785" t="s">
        <v>4314</v>
      </c>
      <c r="AB2027" s="785" t="s">
        <v>2683</v>
      </c>
      <c r="AC2027" s="785" t="s">
        <v>2606</v>
      </c>
      <c r="AD2027" s="786">
        <v>43606</v>
      </c>
    </row>
    <row r="2028" spans="1:30" ht="15.75">
      <c r="A2028" s="785" t="s">
        <v>4301</v>
      </c>
      <c r="B2028" s="785" t="s">
        <v>29817</v>
      </c>
      <c r="C2028" s="785" t="s">
        <v>4379</v>
      </c>
      <c r="D2028" s="785" t="s">
        <v>2598</v>
      </c>
      <c r="E2028" s="785" t="s">
        <v>8814</v>
      </c>
      <c r="F2028" s="786">
        <v>43561</v>
      </c>
      <c r="G2028" s="785" t="s">
        <v>4751</v>
      </c>
      <c r="H2028" s="786">
        <v>43586</v>
      </c>
      <c r="I2028" s="785" t="s">
        <v>29818</v>
      </c>
      <c r="J2028" s="785" t="s">
        <v>629</v>
      </c>
      <c r="K2028" s="785" t="s">
        <v>29819</v>
      </c>
      <c r="L2028" s="785" t="s">
        <v>29820</v>
      </c>
      <c r="M2028" s="785"/>
      <c r="N2028" s="785"/>
      <c r="O2028" s="785"/>
      <c r="P2028" s="787">
        <v>35.703634999999998</v>
      </c>
      <c r="Q2028" s="787">
        <v>-0.55148699999999995</v>
      </c>
      <c r="R2028" s="785" t="s">
        <v>695</v>
      </c>
      <c r="S2028" s="785" t="s">
        <v>2766</v>
      </c>
      <c r="T2028" s="785" t="s">
        <v>2767</v>
      </c>
      <c r="U2028" s="785" t="s">
        <v>23363</v>
      </c>
      <c r="V2028" s="785" t="s">
        <v>2855</v>
      </c>
      <c r="W2028" s="785" t="s">
        <v>3025</v>
      </c>
      <c r="X2028" s="785"/>
      <c r="Y2028" s="615" t="str">
        <f t="shared" si="31"/>
        <v>Kichemu limited</v>
      </c>
      <c r="Z2028" s="785" t="s">
        <v>2599</v>
      </c>
      <c r="AA2028" s="785" t="s">
        <v>4349</v>
      </c>
      <c r="AB2028" s="785" t="s">
        <v>2683</v>
      </c>
      <c r="AC2028" s="785" t="s">
        <v>2606</v>
      </c>
      <c r="AD2028" s="786">
        <v>43720</v>
      </c>
    </row>
    <row r="2029" spans="1:30" ht="15.75">
      <c r="A2029" s="785" t="s">
        <v>4301</v>
      </c>
      <c r="B2029" s="785" t="s">
        <v>15702</v>
      </c>
      <c r="C2029" s="785" t="s">
        <v>4303</v>
      </c>
      <c r="D2029" s="785" t="s">
        <v>2599</v>
      </c>
      <c r="E2029" s="785" t="s">
        <v>15703</v>
      </c>
      <c r="F2029" s="786">
        <v>43571</v>
      </c>
      <c r="G2029" s="785" t="s">
        <v>15704</v>
      </c>
      <c r="H2029" s="786">
        <v>43585</v>
      </c>
      <c r="I2029" s="785" t="s">
        <v>15705</v>
      </c>
      <c r="J2029" s="785" t="s">
        <v>627</v>
      </c>
      <c r="K2029" s="785" t="s">
        <v>15706</v>
      </c>
      <c r="L2029" s="785" t="s">
        <v>15707</v>
      </c>
      <c r="M2029" s="785"/>
      <c r="N2029" s="785"/>
      <c r="O2029" s="785"/>
      <c r="P2029" s="787">
        <v>39.497148000000003</v>
      </c>
      <c r="Q2029" s="787">
        <v>-4.2636070000000004</v>
      </c>
      <c r="R2029" s="785" t="s">
        <v>3628</v>
      </c>
      <c r="S2029" s="785" t="s">
        <v>3629</v>
      </c>
      <c r="T2029" s="785" t="s">
        <v>15684</v>
      </c>
      <c r="U2029" s="785" t="s">
        <v>15395</v>
      </c>
      <c r="V2029" s="785" t="s">
        <v>2673</v>
      </c>
      <c r="W2029" s="785" t="s">
        <v>2608</v>
      </c>
      <c r="X2029" s="785" t="s">
        <v>15588</v>
      </c>
      <c r="Y2029" s="615" t="str">
        <f t="shared" si="31"/>
        <v>Julius Onyango</v>
      </c>
      <c r="Z2029" s="785" t="s">
        <v>15302</v>
      </c>
      <c r="AA2029" s="785" t="s">
        <v>5464</v>
      </c>
      <c r="AB2029" s="785" t="s">
        <v>2609</v>
      </c>
      <c r="AC2029" s="785" t="s">
        <v>2610</v>
      </c>
      <c r="AD2029" s="786">
        <v>43626</v>
      </c>
    </row>
    <row r="2030" spans="1:30" ht="15.75">
      <c r="A2030" s="785" t="s">
        <v>4301</v>
      </c>
      <c r="B2030" s="785" t="s">
        <v>22235</v>
      </c>
      <c r="C2030" s="785" t="s">
        <v>4303</v>
      </c>
      <c r="D2030" s="785" t="s">
        <v>2599</v>
      </c>
      <c r="E2030" s="785" t="s">
        <v>15704</v>
      </c>
      <c r="F2030" s="786">
        <v>43585</v>
      </c>
      <c r="G2030" s="785" t="s">
        <v>15704</v>
      </c>
      <c r="H2030" s="786">
        <v>43585</v>
      </c>
      <c r="I2030" s="785" t="s">
        <v>22236</v>
      </c>
      <c r="J2030" s="785" t="s">
        <v>629</v>
      </c>
      <c r="K2030" s="785" t="s">
        <v>22237</v>
      </c>
      <c r="L2030" s="785" t="s">
        <v>22238</v>
      </c>
      <c r="M2030" s="785"/>
      <c r="N2030" s="785"/>
      <c r="O2030" s="785" t="s">
        <v>22239</v>
      </c>
      <c r="P2030" s="787">
        <v>34.769773000000001</v>
      </c>
      <c r="Q2030" s="787">
        <v>-0.62267700000000004</v>
      </c>
      <c r="R2030" s="785" t="s">
        <v>2696</v>
      </c>
      <c r="S2030" s="785" t="s">
        <v>2697</v>
      </c>
      <c r="T2030" s="785" t="s">
        <v>22240</v>
      </c>
      <c r="U2030" s="785" t="s">
        <v>22241</v>
      </c>
      <c r="V2030" s="785" t="s">
        <v>2855</v>
      </c>
      <c r="W2030" s="785" t="s">
        <v>22222</v>
      </c>
      <c r="X2030" s="785" t="s">
        <v>3516</v>
      </c>
      <c r="Y2030" s="615" t="str">
        <f t="shared" si="31"/>
        <v>Samuel Manyuna Otiso</v>
      </c>
      <c r="Z2030" s="785" t="s">
        <v>3744</v>
      </c>
      <c r="AA2030" s="785" t="s">
        <v>4349</v>
      </c>
      <c r="AB2030" s="785" t="s">
        <v>2683</v>
      </c>
      <c r="AC2030" s="785" t="s">
        <v>2606</v>
      </c>
      <c r="AD2030" s="786">
        <v>43585</v>
      </c>
    </row>
    <row r="2031" spans="1:30" ht="15.75">
      <c r="A2031" s="785" t="s">
        <v>4301</v>
      </c>
      <c r="B2031" s="785" t="s">
        <v>17602</v>
      </c>
      <c r="C2031" s="785" t="s">
        <v>4303</v>
      </c>
      <c r="D2031" s="785" t="s">
        <v>2599</v>
      </c>
      <c r="E2031" s="785" t="s">
        <v>10738</v>
      </c>
      <c r="F2031" s="786">
        <v>43534</v>
      </c>
      <c r="G2031" s="785" t="s">
        <v>10294</v>
      </c>
      <c r="H2031" s="786">
        <v>43584</v>
      </c>
      <c r="I2031" s="785" t="s">
        <v>17603</v>
      </c>
      <c r="J2031" s="785" t="s">
        <v>627</v>
      </c>
      <c r="K2031" s="785" t="s">
        <v>17604</v>
      </c>
      <c r="L2031" s="785" t="s">
        <v>17605</v>
      </c>
      <c r="M2031" s="785"/>
      <c r="N2031" s="785"/>
      <c r="O2031" s="785"/>
      <c r="P2031" s="787">
        <v>37.120202999999997</v>
      </c>
      <c r="Q2031" s="787">
        <v>-0.38861499999999999</v>
      </c>
      <c r="R2031" s="785" t="s">
        <v>1056</v>
      </c>
      <c r="S2031" s="785" t="s">
        <v>1132</v>
      </c>
      <c r="T2031" s="785" t="s">
        <v>1133</v>
      </c>
      <c r="U2031" s="785" t="s">
        <v>17606</v>
      </c>
      <c r="V2031" s="785" t="s">
        <v>3004</v>
      </c>
      <c r="W2031" s="785" t="s">
        <v>3535</v>
      </c>
      <c r="X2031" s="785" t="s">
        <v>3535</v>
      </c>
      <c r="Y2031" s="615" t="str">
        <f t="shared" si="31"/>
        <v>Maurice Kinuthia Wangui</v>
      </c>
      <c r="Z2031" s="785" t="s">
        <v>17405</v>
      </c>
      <c r="AA2031" s="785" t="s">
        <v>4314</v>
      </c>
      <c r="AB2031" s="785" t="s">
        <v>2683</v>
      </c>
      <c r="AC2031" s="785" t="s">
        <v>2606</v>
      </c>
      <c r="AD2031" s="786">
        <v>43625</v>
      </c>
    </row>
    <row r="2032" spans="1:30" ht="15.75">
      <c r="A2032" s="785" t="s">
        <v>4301</v>
      </c>
      <c r="B2032" s="785" t="s">
        <v>25347</v>
      </c>
      <c r="C2032" s="785" t="s">
        <v>4303</v>
      </c>
      <c r="D2032" s="785" t="s">
        <v>2599</v>
      </c>
      <c r="E2032" s="785" t="s">
        <v>11720</v>
      </c>
      <c r="F2032" s="786">
        <v>43552</v>
      </c>
      <c r="G2032" s="785" t="s">
        <v>10294</v>
      </c>
      <c r="H2032" s="786">
        <v>43584</v>
      </c>
      <c r="I2032" s="785" t="s">
        <v>25348</v>
      </c>
      <c r="J2032" s="785" t="s">
        <v>627</v>
      </c>
      <c r="K2032" s="785" t="s">
        <v>2612</v>
      </c>
      <c r="L2032" s="785" t="s">
        <v>25345</v>
      </c>
      <c r="M2032" s="785"/>
      <c r="N2032" s="785"/>
      <c r="O2032" s="785"/>
      <c r="P2032" s="787">
        <v>36.827404000000001</v>
      </c>
      <c r="Q2032" s="787">
        <v>-0.77573099999999995</v>
      </c>
      <c r="R2032" s="785" t="s">
        <v>1030</v>
      </c>
      <c r="S2032" s="785" t="s">
        <v>2623</v>
      </c>
      <c r="T2032" s="785" t="s">
        <v>3714</v>
      </c>
      <c r="U2032" s="785" t="s">
        <v>1164</v>
      </c>
      <c r="V2032" s="785" t="s">
        <v>3070</v>
      </c>
      <c r="W2032" s="785" t="s">
        <v>4047</v>
      </c>
      <c r="X2032" s="785" t="s">
        <v>2647</v>
      </c>
      <c r="Y2032" s="615" t="str">
        <f t="shared" si="31"/>
        <v>Washington Mwangi Muinuki</v>
      </c>
      <c r="Z2032" s="785" t="s">
        <v>25156</v>
      </c>
      <c r="AA2032" s="785" t="s">
        <v>4314</v>
      </c>
      <c r="AB2032" s="785" t="s">
        <v>2605</v>
      </c>
      <c r="AC2032" s="785" t="s">
        <v>2606</v>
      </c>
      <c r="AD2032" s="786">
        <v>43595</v>
      </c>
    </row>
    <row r="2033" spans="1:30" ht="15.75">
      <c r="A2033" s="785" t="s">
        <v>4301</v>
      </c>
      <c r="B2033" s="785" t="s">
        <v>32995</v>
      </c>
      <c r="C2033" s="785" t="s">
        <v>4303</v>
      </c>
      <c r="D2033" s="785" t="s">
        <v>2599</v>
      </c>
      <c r="E2033" s="785" t="s">
        <v>4886</v>
      </c>
      <c r="F2033" s="786">
        <v>43562</v>
      </c>
      <c r="G2033" s="785" t="s">
        <v>10294</v>
      </c>
      <c r="H2033" s="786">
        <v>43584</v>
      </c>
      <c r="I2033" s="785" t="s">
        <v>32996</v>
      </c>
      <c r="J2033" s="785" t="s">
        <v>629</v>
      </c>
      <c r="K2033" s="785" t="s">
        <v>2612</v>
      </c>
      <c r="L2033" s="785" t="s">
        <v>32997</v>
      </c>
      <c r="M2033" s="785"/>
      <c r="N2033" s="785"/>
      <c r="O2033" s="785"/>
      <c r="P2033" s="787">
        <v>36.994487999999997</v>
      </c>
      <c r="Q2033" s="787">
        <v>-1.257331</v>
      </c>
      <c r="R2033" s="785" t="s">
        <v>2661</v>
      </c>
      <c r="S2033" s="785" t="s">
        <v>6751</v>
      </c>
      <c r="T2033" s="785" t="s">
        <v>8615</v>
      </c>
      <c r="U2033" s="785" t="s">
        <v>32998</v>
      </c>
      <c r="V2033" s="785" t="s">
        <v>3070</v>
      </c>
      <c r="W2033" s="785" t="s">
        <v>3511</v>
      </c>
      <c r="X2033" s="785"/>
      <c r="Y2033" s="615" t="str">
        <f t="shared" si="31"/>
        <v>Sakaki Natural Renewable Energy Center</v>
      </c>
      <c r="Z2033" s="785" t="s">
        <v>2599</v>
      </c>
      <c r="AA2033" s="785" t="s">
        <v>4349</v>
      </c>
      <c r="AB2033" s="785" t="s">
        <v>2683</v>
      </c>
      <c r="AC2033" s="785" t="s">
        <v>2606</v>
      </c>
      <c r="AD2033" s="786">
        <v>43608</v>
      </c>
    </row>
    <row r="2034" spans="1:30" ht="15.75">
      <c r="A2034" s="785" t="s">
        <v>4301</v>
      </c>
      <c r="B2034" s="785" t="s">
        <v>8831</v>
      </c>
      <c r="C2034" s="785" t="s">
        <v>4303</v>
      </c>
      <c r="D2034" s="785" t="s">
        <v>2599</v>
      </c>
      <c r="E2034" s="785" t="s">
        <v>8832</v>
      </c>
      <c r="F2034" s="786">
        <v>43583</v>
      </c>
      <c r="G2034" s="785" t="s">
        <v>8832</v>
      </c>
      <c r="H2034" s="786">
        <v>43583</v>
      </c>
      <c r="I2034" s="785" t="s">
        <v>8833</v>
      </c>
      <c r="J2034" s="785" t="s">
        <v>629</v>
      </c>
      <c r="K2034" s="785" t="s">
        <v>8834</v>
      </c>
      <c r="L2034" s="785" t="s">
        <v>8835</v>
      </c>
      <c r="M2034" s="785"/>
      <c r="N2034" s="785"/>
      <c r="O2034" s="785"/>
      <c r="P2034" s="787">
        <v>37.010579999999997</v>
      </c>
      <c r="Q2034" s="787">
        <v>-0.93423999999999996</v>
      </c>
      <c r="R2034" s="785" t="s">
        <v>1030</v>
      </c>
      <c r="S2034" s="785" t="s">
        <v>1031</v>
      </c>
      <c r="T2034" s="785" t="s">
        <v>1510</v>
      </c>
      <c r="U2034" s="785" t="s">
        <v>8836</v>
      </c>
      <c r="V2034" s="785" t="s">
        <v>2855</v>
      </c>
      <c r="W2034" s="785" t="s">
        <v>2707</v>
      </c>
      <c r="X2034" s="785" t="s">
        <v>2707</v>
      </c>
      <c r="Y2034" s="615" t="str">
        <f t="shared" si="31"/>
        <v>Fagaden Enterprises</v>
      </c>
      <c r="Z2034" s="785" t="s">
        <v>8492</v>
      </c>
      <c r="AA2034" s="785" t="s">
        <v>4349</v>
      </c>
      <c r="AB2034" s="785" t="s">
        <v>2683</v>
      </c>
      <c r="AC2034" s="785" t="s">
        <v>2606</v>
      </c>
      <c r="AD2034" s="786">
        <v>43583</v>
      </c>
    </row>
    <row r="2035" spans="1:30" ht="15.75">
      <c r="A2035" s="785" t="s">
        <v>4301</v>
      </c>
      <c r="B2035" s="785" t="s">
        <v>18448</v>
      </c>
      <c r="C2035" s="785" t="s">
        <v>4303</v>
      </c>
      <c r="D2035" s="785" t="s">
        <v>2599</v>
      </c>
      <c r="E2035" s="785" t="s">
        <v>10738</v>
      </c>
      <c r="F2035" s="786">
        <v>43534</v>
      </c>
      <c r="G2035" s="785" t="s">
        <v>8832</v>
      </c>
      <c r="H2035" s="786">
        <v>43583</v>
      </c>
      <c r="I2035" s="785" t="s">
        <v>18449</v>
      </c>
      <c r="J2035" s="785" t="s">
        <v>627</v>
      </c>
      <c r="K2035" s="785" t="s">
        <v>18450</v>
      </c>
      <c r="L2035" s="785" t="s">
        <v>18451</v>
      </c>
      <c r="M2035" s="785"/>
      <c r="N2035" s="785"/>
      <c r="O2035" s="785"/>
      <c r="P2035" s="787">
        <v>35.957371999999999</v>
      </c>
      <c r="Q2035" s="787">
        <v>-0.25392300000000001</v>
      </c>
      <c r="R2035" s="785" t="s">
        <v>695</v>
      </c>
      <c r="S2035" s="785" t="s">
        <v>1011</v>
      </c>
      <c r="T2035" s="785" t="s">
        <v>1012</v>
      </c>
      <c r="U2035" s="785" t="s">
        <v>3963</v>
      </c>
      <c r="V2035" s="785" t="s">
        <v>3004</v>
      </c>
      <c r="W2035" s="785" t="s">
        <v>10370</v>
      </c>
      <c r="X2035" s="785" t="s">
        <v>10370</v>
      </c>
      <c r="Y2035" s="615" t="str">
        <f t="shared" si="31"/>
        <v>Nelson Mutai</v>
      </c>
      <c r="Z2035" s="785" t="s">
        <v>18411</v>
      </c>
      <c r="AA2035" s="785" t="s">
        <v>4314</v>
      </c>
      <c r="AB2035" s="785" t="s">
        <v>2683</v>
      </c>
      <c r="AC2035" s="785" t="s">
        <v>2606</v>
      </c>
      <c r="AD2035" s="786">
        <v>43593</v>
      </c>
    </row>
    <row r="2036" spans="1:30" ht="15.75">
      <c r="A2036" s="785" t="s">
        <v>4301</v>
      </c>
      <c r="B2036" s="785" t="s">
        <v>24425</v>
      </c>
      <c r="C2036" s="785" t="s">
        <v>4303</v>
      </c>
      <c r="D2036" s="785" t="s">
        <v>2599</v>
      </c>
      <c r="E2036" s="785" t="s">
        <v>5495</v>
      </c>
      <c r="F2036" s="786">
        <v>43574</v>
      </c>
      <c r="G2036" s="785" t="s">
        <v>13183</v>
      </c>
      <c r="H2036" s="786">
        <v>43582</v>
      </c>
      <c r="I2036" s="785" t="s">
        <v>24426</v>
      </c>
      <c r="J2036" s="785" t="s">
        <v>629</v>
      </c>
      <c r="K2036" s="785" t="s">
        <v>24427</v>
      </c>
      <c r="L2036" s="785" t="s">
        <v>24428</v>
      </c>
      <c r="M2036" s="785"/>
      <c r="N2036" s="785"/>
      <c r="O2036" s="785"/>
      <c r="P2036" s="787">
        <v>36.874636000000002</v>
      </c>
      <c r="Q2036" s="787">
        <v>-1.096236</v>
      </c>
      <c r="R2036" s="785" t="s">
        <v>821</v>
      </c>
      <c r="S2036" s="785" t="s">
        <v>871</v>
      </c>
      <c r="T2036" s="785" t="s">
        <v>2712</v>
      </c>
      <c r="U2036" s="785" t="s">
        <v>24429</v>
      </c>
      <c r="V2036" s="785" t="s">
        <v>3004</v>
      </c>
      <c r="W2036" s="785" t="s">
        <v>2615</v>
      </c>
      <c r="X2036" s="785" t="s">
        <v>2615</v>
      </c>
      <c r="Y2036" s="615" t="str">
        <f t="shared" si="31"/>
        <v>Takamoto Biogas</v>
      </c>
      <c r="Z2036" s="785" t="s">
        <v>2599</v>
      </c>
      <c r="AA2036" s="785" t="s">
        <v>5464</v>
      </c>
      <c r="AB2036" s="785" t="s">
        <v>3686</v>
      </c>
      <c r="AC2036" s="785" t="s">
        <v>2617</v>
      </c>
      <c r="AD2036" s="786">
        <v>43582</v>
      </c>
    </row>
    <row r="2037" spans="1:30" ht="15.75">
      <c r="A2037" s="785" t="s">
        <v>4301</v>
      </c>
      <c r="B2037" s="785" t="s">
        <v>12560</v>
      </c>
      <c r="C2037" s="785" t="s">
        <v>4379</v>
      </c>
      <c r="D2037" s="785" t="s">
        <v>2598</v>
      </c>
      <c r="E2037" s="785" t="s">
        <v>7725</v>
      </c>
      <c r="F2037" s="786">
        <v>43581</v>
      </c>
      <c r="G2037" s="785" t="s">
        <v>7725</v>
      </c>
      <c r="H2037" s="786">
        <v>43581</v>
      </c>
      <c r="I2037" s="785" t="s">
        <v>12561</v>
      </c>
      <c r="J2037" s="785" t="s">
        <v>629</v>
      </c>
      <c r="K2037" s="785" t="s">
        <v>12562</v>
      </c>
      <c r="L2037" s="785" t="s">
        <v>12563</v>
      </c>
      <c r="M2037" s="785" t="s">
        <v>12564</v>
      </c>
      <c r="N2037" s="785"/>
      <c r="O2037" s="785" t="s">
        <v>12565</v>
      </c>
      <c r="P2037" s="787">
        <v>37.478986999999996</v>
      </c>
      <c r="Q2037" s="787">
        <v>-1.6917519999999999</v>
      </c>
      <c r="R2037" s="785" t="s">
        <v>728</v>
      </c>
      <c r="S2037" s="785" t="s">
        <v>729</v>
      </c>
      <c r="T2037" s="785" t="s">
        <v>12566</v>
      </c>
      <c r="U2037" s="785" t="s">
        <v>12567</v>
      </c>
      <c r="V2037" s="785">
        <v>9</v>
      </c>
      <c r="W2037" s="785" t="s">
        <v>2608</v>
      </c>
      <c r="X2037" s="785" t="s">
        <v>3179</v>
      </c>
      <c r="Y2037" s="615" t="str">
        <f t="shared" si="31"/>
        <v>James Musyoka</v>
      </c>
      <c r="Z2037" s="785" t="s">
        <v>6002</v>
      </c>
      <c r="AA2037" s="785" t="s">
        <v>5464</v>
      </c>
      <c r="AB2037" s="785" t="s">
        <v>2609</v>
      </c>
      <c r="AC2037" s="785" t="s">
        <v>2610</v>
      </c>
      <c r="AD2037" s="786">
        <v>43581</v>
      </c>
    </row>
    <row r="2038" spans="1:30" ht="15.75">
      <c r="A2038" s="785" t="s">
        <v>4301</v>
      </c>
      <c r="B2038" s="785" t="s">
        <v>15482</v>
      </c>
      <c r="C2038" s="785" t="s">
        <v>4303</v>
      </c>
      <c r="D2038" s="785" t="s">
        <v>2599</v>
      </c>
      <c r="E2038" s="785" t="s">
        <v>15417</v>
      </c>
      <c r="F2038" s="786">
        <v>43531</v>
      </c>
      <c r="G2038" s="785" t="s">
        <v>7725</v>
      </c>
      <c r="H2038" s="786">
        <v>43581</v>
      </c>
      <c r="I2038" s="785" t="s">
        <v>15483</v>
      </c>
      <c r="J2038" s="785" t="s">
        <v>629</v>
      </c>
      <c r="K2038" s="785" t="s">
        <v>15484</v>
      </c>
      <c r="L2038" s="785" t="s">
        <v>15485</v>
      </c>
      <c r="M2038" s="785"/>
      <c r="N2038" s="785"/>
      <c r="O2038" s="785"/>
      <c r="P2038" s="787">
        <v>37.640870999999997</v>
      </c>
      <c r="Q2038" s="787">
        <v>-8.8815000000000005E-2</v>
      </c>
      <c r="R2038" s="785" t="s">
        <v>1104</v>
      </c>
      <c r="S2038" s="785" t="s">
        <v>2643</v>
      </c>
      <c r="T2038" s="785" t="s">
        <v>7683</v>
      </c>
      <c r="U2038" s="785" t="s">
        <v>15486</v>
      </c>
      <c r="V2038" s="785" t="s">
        <v>2855</v>
      </c>
      <c r="W2038" s="785" t="s">
        <v>3253</v>
      </c>
      <c r="X2038" s="785" t="s">
        <v>3254</v>
      </c>
      <c r="Y2038" s="615" t="str">
        <f t="shared" si="31"/>
        <v>Julius Mwiraria</v>
      </c>
      <c r="Z2038" s="785" t="s">
        <v>15464</v>
      </c>
      <c r="AA2038" s="785" t="s">
        <v>4349</v>
      </c>
      <c r="AB2038" s="785" t="s">
        <v>2683</v>
      </c>
      <c r="AC2038" s="785" t="s">
        <v>2606</v>
      </c>
      <c r="AD2038" s="786">
        <v>43582</v>
      </c>
    </row>
    <row r="2039" spans="1:30" ht="15.75">
      <c r="A2039" s="785" t="s">
        <v>4301</v>
      </c>
      <c r="B2039" s="785" t="s">
        <v>27836</v>
      </c>
      <c r="C2039" s="785" t="s">
        <v>4303</v>
      </c>
      <c r="D2039" s="785" t="s">
        <v>2599</v>
      </c>
      <c r="E2039" s="785" t="s">
        <v>7686</v>
      </c>
      <c r="F2039" s="786">
        <v>43529</v>
      </c>
      <c r="G2039" s="785" t="s">
        <v>7770</v>
      </c>
      <c r="H2039" s="786">
        <v>43580</v>
      </c>
      <c r="I2039" s="785" t="s">
        <v>27837</v>
      </c>
      <c r="J2039" s="785" t="s">
        <v>627</v>
      </c>
      <c r="K2039" s="785" t="s">
        <v>27838</v>
      </c>
      <c r="L2039" s="785" t="s">
        <v>27839</v>
      </c>
      <c r="M2039" s="785"/>
      <c r="N2039" s="785"/>
      <c r="O2039" s="785"/>
      <c r="P2039" s="787">
        <v>36.884115999999999</v>
      </c>
      <c r="Q2039" s="787">
        <v>-1.047334</v>
      </c>
      <c r="R2039" s="785" t="s">
        <v>821</v>
      </c>
      <c r="S2039" s="785" t="s">
        <v>2041</v>
      </c>
      <c r="T2039" s="785" t="s">
        <v>8471</v>
      </c>
      <c r="U2039" s="785" t="s">
        <v>27840</v>
      </c>
      <c r="V2039" s="785" t="s">
        <v>2673</v>
      </c>
      <c r="W2039" s="785" t="s">
        <v>3497</v>
      </c>
      <c r="X2039" s="785"/>
      <c r="Y2039" s="615" t="str">
        <f t="shared" si="31"/>
        <v>Cides Ltd</v>
      </c>
      <c r="Z2039" s="785" t="s">
        <v>2599</v>
      </c>
      <c r="AA2039" s="785" t="s">
        <v>4349</v>
      </c>
      <c r="AB2039" s="785" t="s">
        <v>2605</v>
      </c>
      <c r="AC2039" s="785" t="s">
        <v>2606</v>
      </c>
      <c r="AD2039" s="786">
        <v>43595</v>
      </c>
    </row>
    <row r="2040" spans="1:30" ht="15.75">
      <c r="A2040" s="785" t="s">
        <v>4301</v>
      </c>
      <c r="B2040" s="785" t="s">
        <v>9635</v>
      </c>
      <c r="C2040" s="785" t="s">
        <v>4303</v>
      </c>
      <c r="D2040" s="785" t="s">
        <v>2599</v>
      </c>
      <c r="E2040" s="785" t="s">
        <v>9636</v>
      </c>
      <c r="F2040" s="786">
        <v>43537</v>
      </c>
      <c r="G2040" s="785" t="s">
        <v>9637</v>
      </c>
      <c r="H2040" s="786">
        <v>43579</v>
      </c>
      <c r="I2040" s="785" t="s">
        <v>9638</v>
      </c>
      <c r="J2040" s="785" t="s">
        <v>629</v>
      </c>
      <c r="K2040" s="785" t="s">
        <v>9639</v>
      </c>
      <c r="L2040" s="785" t="s">
        <v>9640</v>
      </c>
      <c r="M2040" s="785"/>
      <c r="N2040" s="785"/>
      <c r="O2040" s="785" t="s">
        <v>9641</v>
      </c>
      <c r="P2040" s="787">
        <v>36.609923000000002</v>
      </c>
      <c r="Q2040" s="787">
        <v>-0.65947999999999996</v>
      </c>
      <c r="R2040" s="785" t="s">
        <v>1228</v>
      </c>
      <c r="S2040" s="785" t="s">
        <v>2633</v>
      </c>
      <c r="T2040" s="785" t="s">
        <v>2349</v>
      </c>
      <c r="U2040" s="785" t="s">
        <v>1058</v>
      </c>
      <c r="V2040" s="785" t="s">
        <v>3004</v>
      </c>
      <c r="W2040" s="785" t="s">
        <v>4053</v>
      </c>
      <c r="X2040" s="785" t="s">
        <v>2626</v>
      </c>
      <c r="Y2040" s="615" t="str">
        <f t="shared" si="31"/>
        <v>Francis Kinyanjui</v>
      </c>
      <c r="Z2040" s="785" t="s">
        <v>9485</v>
      </c>
      <c r="AA2040" s="785" t="s">
        <v>4314</v>
      </c>
      <c r="AB2040" s="785" t="s">
        <v>2683</v>
      </c>
      <c r="AC2040" s="785" t="s">
        <v>2606</v>
      </c>
      <c r="AD2040" s="786">
        <v>43587</v>
      </c>
    </row>
    <row r="2041" spans="1:30" ht="15.75">
      <c r="A2041" s="785" t="s">
        <v>4301</v>
      </c>
      <c r="B2041" s="785" t="s">
        <v>13912</v>
      </c>
      <c r="C2041" s="785" t="s">
        <v>4303</v>
      </c>
      <c r="D2041" s="785" t="s">
        <v>2599</v>
      </c>
      <c r="E2041" s="785" t="s">
        <v>13913</v>
      </c>
      <c r="F2041" s="786">
        <v>43524</v>
      </c>
      <c r="G2041" s="785" t="s">
        <v>9637</v>
      </c>
      <c r="H2041" s="786">
        <v>43579</v>
      </c>
      <c r="I2041" s="785" t="s">
        <v>13914</v>
      </c>
      <c r="J2041" s="785" t="s">
        <v>627</v>
      </c>
      <c r="K2041" s="785" t="s">
        <v>13915</v>
      </c>
      <c r="L2041" s="785" t="s">
        <v>13916</v>
      </c>
      <c r="M2041" s="785"/>
      <c r="N2041" s="785"/>
      <c r="O2041" s="785"/>
      <c r="P2041" s="787">
        <v>35.267715000000003</v>
      </c>
      <c r="Q2041" s="787">
        <v>7.2937000000000002E-2</v>
      </c>
      <c r="R2041" s="785" t="s">
        <v>916</v>
      </c>
      <c r="S2041" s="785" t="s">
        <v>2823</v>
      </c>
      <c r="T2041" s="785" t="s">
        <v>4723</v>
      </c>
      <c r="U2041" s="785" t="s">
        <v>13917</v>
      </c>
      <c r="V2041" s="785" t="s">
        <v>2603</v>
      </c>
      <c r="W2041" s="785" t="s">
        <v>4693</v>
      </c>
      <c r="X2041" s="785" t="s">
        <v>4693</v>
      </c>
      <c r="Y2041" s="615" t="str">
        <f t="shared" si="31"/>
        <v>John Bett</v>
      </c>
      <c r="Z2041" s="785" t="s">
        <v>13863</v>
      </c>
      <c r="AA2041" s="785" t="s">
        <v>4314</v>
      </c>
      <c r="AB2041" s="785" t="s">
        <v>2683</v>
      </c>
      <c r="AC2041" s="785" t="s">
        <v>2606</v>
      </c>
      <c r="AD2041" s="786">
        <v>43586</v>
      </c>
    </row>
    <row r="2042" spans="1:30" ht="15.75">
      <c r="A2042" s="785" t="s">
        <v>4301</v>
      </c>
      <c r="B2042" s="785" t="s">
        <v>19227</v>
      </c>
      <c r="C2042" s="785" t="s">
        <v>4303</v>
      </c>
      <c r="D2042" s="785" t="s">
        <v>2599</v>
      </c>
      <c r="E2042" s="785" t="s">
        <v>5609</v>
      </c>
      <c r="F2042" s="786">
        <v>43548</v>
      </c>
      <c r="G2042" s="785" t="s">
        <v>9637</v>
      </c>
      <c r="H2042" s="786">
        <v>43579</v>
      </c>
      <c r="I2042" s="785" t="s">
        <v>19228</v>
      </c>
      <c r="J2042" s="785" t="s">
        <v>629</v>
      </c>
      <c r="K2042" s="785" t="s">
        <v>19229</v>
      </c>
      <c r="L2042" s="785" t="s">
        <v>19230</v>
      </c>
      <c r="M2042" s="785"/>
      <c r="N2042" s="785"/>
      <c r="O2042" s="785"/>
      <c r="P2042" s="787">
        <v>36.966116999999997</v>
      </c>
      <c r="Q2042" s="787">
        <v>-0.60179700000000003</v>
      </c>
      <c r="R2042" s="785" t="s">
        <v>1030</v>
      </c>
      <c r="S2042" s="785" t="s">
        <v>2143</v>
      </c>
      <c r="T2042" s="785" t="s">
        <v>2143</v>
      </c>
      <c r="U2042" s="785" t="s">
        <v>19231</v>
      </c>
      <c r="V2042" s="785" t="s">
        <v>2673</v>
      </c>
      <c r="W2042" s="785" t="s">
        <v>19232</v>
      </c>
      <c r="X2042" s="785" t="s">
        <v>3568</v>
      </c>
      <c r="Y2042" s="615" t="str">
        <f t="shared" si="31"/>
        <v>Pafasi  Enterprise</v>
      </c>
      <c r="Z2042" s="785" t="s">
        <v>19233</v>
      </c>
      <c r="AA2042" s="785" t="s">
        <v>4349</v>
      </c>
      <c r="AB2042" s="785" t="s">
        <v>2683</v>
      </c>
      <c r="AC2042" s="785" t="s">
        <v>2606</v>
      </c>
      <c r="AD2042" s="786">
        <v>43579</v>
      </c>
    </row>
    <row r="2043" spans="1:30" ht="15.75">
      <c r="A2043" s="785" t="s">
        <v>4301</v>
      </c>
      <c r="B2043" s="785" t="s">
        <v>27831</v>
      </c>
      <c r="C2043" s="785" t="s">
        <v>4303</v>
      </c>
      <c r="D2043" s="785" t="s">
        <v>2599</v>
      </c>
      <c r="E2043" s="785" t="s">
        <v>5395</v>
      </c>
      <c r="F2043" s="786">
        <v>43538</v>
      </c>
      <c r="G2043" s="785" t="s">
        <v>9637</v>
      </c>
      <c r="H2043" s="786">
        <v>43579</v>
      </c>
      <c r="I2043" s="785" t="s">
        <v>27832</v>
      </c>
      <c r="J2043" s="785" t="s">
        <v>627</v>
      </c>
      <c r="K2043" s="785" t="s">
        <v>27833</v>
      </c>
      <c r="L2043" s="785" t="s">
        <v>27834</v>
      </c>
      <c r="M2043" s="785"/>
      <c r="N2043" s="785"/>
      <c r="O2043" s="785"/>
      <c r="P2043" s="787">
        <v>36.837612999999997</v>
      </c>
      <c r="Q2043" s="787">
        <v>-0.95347499999999996</v>
      </c>
      <c r="R2043" s="785" t="s">
        <v>821</v>
      </c>
      <c r="S2043" s="785" t="s">
        <v>2041</v>
      </c>
      <c r="T2043" s="785" t="s">
        <v>27835</v>
      </c>
      <c r="U2043" s="785" t="s">
        <v>9955</v>
      </c>
      <c r="V2043" s="785" t="s">
        <v>2673</v>
      </c>
      <c r="W2043" s="785" t="s">
        <v>3497</v>
      </c>
      <c r="X2043" s="785"/>
      <c r="Y2043" s="615" t="str">
        <f t="shared" si="31"/>
        <v>Cides Ltd</v>
      </c>
      <c r="Z2043" s="785" t="s">
        <v>2599</v>
      </c>
      <c r="AA2043" s="785" t="s">
        <v>4349</v>
      </c>
      <c r="AB2043" s="785" t="s">
        <v>2605</v>
      </c>
      <c r="AC2043" s="785" t="s">
        <v>2606</v>
      </c>
      <c r="AD2043" s="786">
        <v>43593</v>
      </c>
    </row>
    <row r="2044" spans="1:30" ht="15.75">
      <c r="A2044" s="785" t="s">
        <v>4301</v>
      </c>
      <c r="B2044" s="785" t="s">
        <v>30335</v>
      </c>
      <c r="C2044" s="785" t="s">
        <v>4303</v>
      </c>
      <c r="D2044" s="785" t="s">
        <v>2599</v>
      </c>
      <c r="E2044" s="785" t="s">
        <v>5844</v>
      </c>
      <c r="F2044" s="786">
        <v>43539</v>
      </c>
      <c r="G2044" s="785" t="s">
        <v>9637</v>
      </c>
      <c r="H2044" s="786">
        <v>43579</v>
      </c>
      <c r="I2044" s="785" t="s">
        <v>30336</v>
      </c>
      <c r="J2044" s="785" t="s">
        <v>629</v>
      </c>
      <c r="K2044" s="785" t="s">
        <v>30337</v>
      </c>
      <c r="L2044" s="785" t="s">
        <v>30338</v>
      </c>
      <c r="M2044" s="785"/>
      <c r="N2044" s="785"/>
      <c r="O2044" s="785"/>
      <c r="P2044" s="787">
        <v>36.877257999999998</v>
      </c>
      <c r="Q2044" s="787">
        <v>-0.97587199999999996</v>
      </c>
      <c r="R2044" s="785" t="s">
        <v>821</v>
      </c>
      <c r="S2044" s="785" t="s">
        <v>2041</v>
      </c>
      <c r="T2044" s="785" t="s">
        <v>2690</v>
      </c>
      <c r="U2044" s="785" t="s">
        <v>3785</v>
      </c>
      <c r="V2044" s="785" t="s">
        <v>2855</v>
      </c>
      <c r="W2044" s="785" t="s">
        <v>3497</v>
      </c>
      <c r="X2044" s="785"/>
      <c r="Y2044" s="615" t="str">
        <f t="shared" si="31"/>
        <v>Cides Ltd</v>
      </c>
      <c r="Z2044" s="785" t="s">
        <v>2599</v>
      </c>
      <c r="AA2044" s="785" t="s">
        <v>4349</v>
      </c>
      <c r="AB2044" s="785" t="s">
        <v>2605</v>
      </c>
      <c r="AC2044" s="785" t="s">
        <v>2606</v>
      </c>
      <c r="AD2044" s="786">
        <v>43593</v>
      </c>
    </row>
    <row r="2045" spans="1:30" ht="15.75">
      <c r="A2045" s="785" t="s">
        <v>4301</v>
      </c>
      <c r="B2045" s="785" t="s">
        <v>15362</v>
      </c>
      <c r="C2045" s="785" t="s">
        <v>4303</v>
      </c>
      <c r="D2045" s="785" t="s">
        <v>2599</v>
      </c>
      <c r="E2045" s="785" t="s">
        <v>15363</v>
      </c>
      <c r="F2045" s="786">
        <v>43507</v>
      </c>
      <c r="G2045" s="785" t="s">
        <v>14279</v>
      </c>
      <c r="H2045" s="786">
        <v>43578</v>
      </c>
      <c r="I2045" s="785" t="s">
        <v>15364</v>
      </c>
      <c r="J2045" s="785" t="s">
        <v>627</v>
      </c>
      <c r="K2045" s="785" t="s">
        <v>2612</v>
      </c>
      <c r="L2045" s="785" t="s">
        <v>15365</v>
      </c>
      <c r="M2045" s="785"/>
      <c r="N2045" s="785"/>
      <c r="O2045" s="785"/>
      <c r="P2045" s="787">
        <v>36.734426999999997</v>
      </c>
      <c r="Q2045" s="787">
        <v>-1.0448710000000001</v>
      </c>
      <c r="R2045" s="785" t="s">
        <v>821</v>
      </c>
      <c r="S2045" s="785" t="s">
        <v>822</v>
      </c>
      <c r="T2045" s="785" t="s">
        <v>3100</v>
      </c>
      <c r="U2045" s="785" t="s">
        <v>6536</v>
      </c>
      <c r="V2045" s="785" t="s">
        <v>3004</v>
      </c>
      <c r="W2045" s="785" t="s">
        <v>4039</v>
      </c>
      <c r="X2045" s="785" t="s">
        <v>15310</v>
      </c>
      <c r="Y2045" s="615" t="str">
        <f t="shared" si="31"/>
        <v>Julias Odhiambo Mboga</v>
      </c>
      <c r="Z2045" s="785" t="s">
        <v>15311</v>
      </c>
      <c r="AA2045" s="785" t="s">
        <v>4314</v>
      </c>
      <c r="AB2045" s="785" t="s">
        <v>2683</v>
      </c>
      <c r="AC2045" s="785" t="s">
        <v>2606</v>
      </c>
      <c r="AD2045" s="786">
        <v>43628</v>
      </c>
    </row>
    <row r="2046" spans="1:30" ht="15.75">
      <c r="A2046" s="785" t="s">
        <v>4301</v>
      </c>
      <c r="B2046" s="785" t="s">
        <v>26987</v>
      </c>
      <c r="C2046" s="785" t="s">
        <v>4303</v>
      </c>
      <c r="D2046" s="785" t="s">
        <v>2599</v>
      </c>
      <c r="E2046" s="785" t="s">
        <v>7126</v>
      </c>
      <c r="F2046" s="786">
        <v>43565</v>
      </c>
      <c r="G2046" s="785" t="s">
        <v>14279</v>
      </c>
      <c r="H2046" s="786">
        <v>43578</v>
      </c>
      <c r="I2046" s="785" t="s">
        <v>26988</v>
      </c>
      <c r="J2046" s="785" t="s">
        <v>627</v>
      </c>
      <c r="K2046" s="785" t="s">
        <v>26989</v>
      </c>
      <c r="L2046" s="785" t="s">
        <v>26990</v>
      </c>
      <c r="M2046" s="785"/>
      <c r="N2046" s="785"/>
      <c r="O2046" s="785"/>
      <c r="P2046" s="787">
        <v>36.656925000000001</v>
      </c>
      <c r="Q2046" s="787">
        <v>-1.18771</v>
      </c>
      <c r="R2046" s="785" t="s">
        <v>821</v>
      </c>
      <c r="S2046" s="785" t="s">
        <v>1884</v>
      </c>
      <c r="T2046" s="785" t="s">
        <v>2944</v>
      </c>
      <c r="U2046" s="785" t="s">
        <v>3567</v>
      </c>
      <c r="V2046" s="785">
        <v>6</v>
      </c>
      <c r="W2046" s="785" t="s">
        <v>3803</v>
      </c>
      <c r="X2046" s="785"/>
      <c r="Y2046" s="615" t="str">
        <f t="shared" si="31"/>
        <v>Timothy Kabue</v>
      </c>
      <c r="Z2046" s="785" t="s">
        <v>2599</v>
      </c>
      <c r="AA2046" s="785" t="s">
        <v>4314</v>
      </c>
      <c r="AB2046" s="785" t="s">
        <v>2605</v>
      </c>
      <c r="AC2046" s="785" t="s">
        <v>2606</v>
      </c>
      <c r="AD2046" s="786">
        <v>43782</v>
      </c>
    </row>
    <row r="2047" spans="1:30" ht="15.75">
      <c r="A2047" s="785" t="s">
        <v>4301</v>
      </c>
      <c r="B2047" s="785" t="s">
        <v>27826</v>
      </c>
      <c r="C2047" s="785" t="s">
        <v>4303</v>
      </c>
      <c r="D2047" s="785" t="s">
        <v>2599</v>
      </c>
      <c r="E2047" s="785" t="s">
        <v>8420</v>
      </c>
      <c r="F2047" s="786">
        <v>43544</v>
      </c>
      <c r="G2047" s="785" t="s">
        <v>14279</v>
      </c>
      <c r="H2047" s="786">
        <v>43578</v>
      </c>
      <c r="I2047" s="785" t="s">
        <v>27827</v>
      </c>
      <c r="J2047" s="785" t="s">
        <v>627</v>
      </c>
      <c r="K2047" s="785" t="s">
        <v>27828</v>
      </c>
      <c r="L2047" s="785" t="s">
        <v>27829</v>
      </c>
      <c r="M2047" s="785"/>
      <c r="N2047" s="785"/>
      <c r="O2047" s="785" t="s">
        <v>27830</v>
      </c>
      <c r="P2047" s="787">
        <v>36.620086999999998</v>
      </c>
      <c r="Q2047" s="787">
        <v>-1.148469</v>
      </c>
      <c r="R2047" s="785" t="s">
        <v>821</v>
      </c>
      <c r="S2047" s="785" t="s">
        <v>1884</v>
      </c>
      <c r="T2047" s="785" t="s">
        <v>3383</v>
      </c>
      <c r="U2047" s="785" t="s">
        <v>3211</v>
      </c>
      <c r="V2047" s="785" t="s">
        <v>2673</v>
      </c>
      <c r="W2047" s="785" t="s">
        <v>3305</v>
      </c>
      <c r="X2047" s="785"/>
      <c r="Y2047" s="615" t="str">
        <f t="shared" si="31"/>
        <v>Bio Esline Company Ltd</v>
      </c>
      <c r="Z2047" s="785" t="s">
        <v>2599</v>
      </c>
      <c r="AA2047" s="785" t="s">
        <v>4349</v>
      </c>
      <c r="AB2047" s="785" t="s">
        <v>2605</v>
      </c>
      <c r="AC2047" s="785" t="s">
        <v>2606</v>
      </c>
      <c r="AD2047" s="786">
        <v>43661</v>
      </c>
    </row>
    <row r="2048" spans="1:30" ht="15.75">
      <c r="A2048" s="785" t="s">
        <v>4301</v>
      </c>
      <c r="B2048" s="785" t="s">
        <v>25338</v>
      </c>
      <c r="C2048" s="785" t="s">
        <v>4303</v>
      </c>
      <c r="D2048" s="785" t="s">
        <v>2599</v>
      </c>
      <c r="E2048" s="785" t="s">
        <v>23720</v>
      </c>
      <c r="F2048" s="786">
        <v>43550</v>
      </c>
      <c r="G2048" s="785" t="s">
        <v>25339</v>
      </c>
      <c r="H2048" s="786">
        <v>43577</v>
      </c>
      <c r="I2048" s="785" t="s">
        <v>25340</v>
      </c>
      <c r="J2048" s="785" t="s">
        <v>627</v>
      </c>
      <c r="K2048" s="785" t="s">
        <v>25341</v>
      </c>
      <c r="L2048" s="785" t="s">
        <v>25342</v>
      </c>
      <c r="M2048" s="785"/>
      <c r="N2048" s="785"/>
      <c r="O2048" s="785"/>
      <c r="P2048" s="787">
        <v>36.809643999999999</v>
      </c>
      <c r="Q2048" s="787">
        <v>-0.75755499999999998</v>
      </c>
      <c r="R2048" s="785" t="s">
        <v>1030</v>
      </c>
      <c r="S2048" s="785" t="s">
        <v>2623</v>
      </c>
      <c r="T2048" s="785" t="s">
        <v>3714</v>
      </c>
      <c r="U2048" s="785" t="s">
        <v>3713</v>
      </c>
      <c r="V2048" s="785" t="s">
        <v>3070</v>
      </c>
      <c r="W2048" s="785" t="s">
        <v>4047</v>
      </c>
      <c r="X2048" s="785" t="s">
        <v>2647</v>
      </c>
      <c r="Y2048" s="615" t="str">
        <f t="shared" si="31"/>
        <v>Washington Mwangi Muinuki</v>
      </c>
      <c r="Z2048" s="785" t="s">
        <v>25156</v>
      </c>
      <c r="AA2048" s="785" t="s">
        <v>4314</v>
      </c>
      <c r="AB2048" s="785" t="s">
        <v>2605</v>
      </c>
      <c r="AC2048" s="785" t="s">
        <v>2606</v>
      </c>
      <c r="AD2048" s="786">
        <v>43595</v>
      </c>
    </row>
    <row r="2049" spans="1:30" ht="15.75">
      <c r="A2049" s="785" t="s">
        <v>4301</v>
      </c>
      <c r="B2049" s="785" t="s">
        <v>22242</v>
      </c>
      <c r="C2049" s="785" t="s">
        <v>4303</v>
      </c>
      <c r="D2049" s="785" t="s">
        <v>2599</v>
      </c>
      <c r="E2049" s="785" t="s">
        <v>22243</v>
      </c>
      <c r="F2049" s="786">
        <v>43576</v>
      </c>
      <c r="G2049" s="785" t="s">
        <v>22243</v>
      </c>
      <c r="H2049" s="786">
        <v>43576</v>
      </c>
      <c r="I2049" s="785" t="s">
        <v>22244</v>
      </c>
      <c r="J2049" s="785" t="s">
        <v>627</v>
      </c>
      <c r="K2049" s="785" t="s">
        <v>22245</v>
      </c>
      <c r="L2049" s="785" t="s">
        <v>22246</v>
      </c>
      <c r="M2049" s="785"/>
      <c r="N2049" s="785"/>
      <c r="O2049" s="785" t="s">
        <v>22247</v>
      </c>
      <c r="P2049" s="787">
        <v>35.039445000000001</v>
      </c>
      <c r="Q2049" s="787">
        <v>-0.68464000000000003</v>
      </c>
      <c r="R2049" s="785" t="s">
        <v>843</v>
      </c>
      <c r="S2049" s="785" t="s">
        <v>3040</v>
      </c>
      <c r="T2049" s="785" t="s">
        <v>3832</v>
      </c>
      <c r="U2049" s="785" t="s">
        <v>22248</v>
      </c>
      <c r="V2049" s="785" t="s">
        <v>2855</v>
      </c>
      <c r="W2049" s="785" t="s">
        <v>22222</v>
      </c>
      <c r="X2049" s="785" t="s">
        <v>3516</v>
      </c>
      <c r="Y2049" s="615" t="str">
        <f t="shared" si="31"/>
        <v>Samuel Manyuna Otiso</v>
      </c>
      <c r="Z2049" s="785" t="s">
        <v>3744</v>
      </c>
      <c r="AA2049" s="785" t="s">
        <v>4349</v>
      </c>
      <c r="AB2049" s="785" t="s">
        <v>2683</v>
      </c>
      <c r="AC2049" s="785" t="s">
        <v>2606</v>
      </c>
      <c r="AD2049" s="786">
        <v>43578</v>
      </c>
    </row>
    <row r="2050" spans="1:30" ht="15.75">
      <c r="A2050" s="785" t="s">
        <v>4301</v>
      </c>
      <c r="B2050" s="785" t="s">
        <v>7678</v>
      </c>
      <c r="C2050" s="785" t="s">
        <v>4303</v>
      </c>
      <c r="D2050" s="785" t="s">
        <v>2599</v>
      </c>
      <c r="E2050" s="785" t="s">
        <v>5844</v>
      </c>
      <c r="F2050" s="786">
        <v>43539</v>
      </c>
      <c r="G2050" s="785" t="s">
        <v>7679</v>
      </c>
      <c r="H2050" s="786">
        <v>43575</v>
      </c>
      <c r="I2050" s="785" t="s">
        <v>7680</v>
      </c>
      <c r="J2050" s="785" t="s">
        <v>627</v>
      </c>
      <c r="K2050" s="785" t="s">
        <v>7681</v>
      </c>
      <c r="L2050" s="785" t="s">
        <v>7682</v>
      </c>
      <c r="M2050" s="785"/>
      <c r="N2050" s="785"/>
      <c r="O2050" s="785"/>
      <c r="P2050" s="787">
        <v>37.580649999999999</v>
      </c>
      <c r="Q2050" s="787">
        <v>-7.7173000000000005E-2</v>
      </c>
      <c r="R2050" s="785" t="s">
        <v>1104</v>
      </c>
      <c r="S2050" s="785" t="s">
        <v>2643</v>
      </c>
      <c r="T2050" s="785" t="s">
        <v>7683</v>
      </c>
      <c r="U2050" s="785" t="s">
        <v>7684</v>
      </c>
      <c r="V2050" s="785" t="s">
        <v>2855</v>
      </c>
      <c r="W2050" s="785" t="s">
        <v>3253</v>
      </c>
      <c r="X2050" s="785" t="s">
        <v>7652</v>
      </c>
      <c r="Y2050" s="615" t="str">
        <f t="shared" ref="Y2050:Y2113" si="32">IF(X2050="",W2050,X2050)</f>
        <v>Eliatha Njagi</v>
      </c>
      <c r="Z2050" s="785" t="s">
        <v>7653</v>
      </c>
      <c r="AA2050" s="785" t="s">
        <v>4349</v>
      </c>
      <c r="AB2050" s="785" t="s">
        <v>2683</v>
      </c>
      <c r="AC2050" s="785" t="s">
        <v>2606</v>
      </c>
      <c r="AD2050" s="786">
        <v>43582</v>
      </c>
    </row>
    <row r="2051" spans="1:30" ht="15.75">
      <c r="A2051" s="785" t="s">
        <v>4301</v>
      </c>
      <c r="B2051" s="785" t="s">
        <v>8419</v>
      </c>
      <c r="C2051" s="785" t="s">
        <v>4303</v>
      </c>
      <c r="D2051" s="785" t="s">
        <v>2599</v>
      </c>
      <c r="E2051" s="785" t="s">
        <v>8420</v>
      </c>
      <c r="F2051" s="786">
        <v>43544</v>
      </c>
      <c r="G2051" s="785" t="s">
        <v>7679</v>
      </c>
      <c r="H2051" s="786">
        <v>43575</v>
      </c>
      <c r="I2051" s="785" t="s">
        <v>8421</v>
      </c>
      <c r="J2051" s="785" t="s">
        <v>629</v>
      </c>
      <c r="K2051" s="785" t="s">
        <v>8422</v>
      </c>
      <c r="L2051" s="785" t="s">
        <v>8423</v>
      </c>
      <c r="M2051" s="785"/>
      <c r="N2051" s="785"/>
      <c r="O2051" s="785" t="s">
        <v>8424</v>
      </c>
      <c r="P2051" s="787">
        <v>34.815179999999998</v>
      </c>
      <c r="Q2051" s="787">
        <v>-0.58727200000000002</v>
      </c>
      <c r="R2051" s="785" t="s">
        <v>2696</v>
      </c>
      <c r="S2051" s="785" t="s">
        <v>4036</v>
      </c>
      <c r="T2051" s="785" t="s">
        <v>8425</v>
      </c>
      <c r="U2051" s="785" t="s">
        <v>8426</v>
      </c>
      <c r="V2051" s="785" t="s">
        <v>2855</v>
      </c>
      <c r="W2051" s="785" t="s">
        <v>4055</v>
      </c>
      <c r="X2051" s="785" t="s">
        <v>3152</v>
      </c>
      <c r="Y2051" s="615" t="str">
        <f t="shared" si="32"/>
        <v>Ericson Kibet Musani</v>
      </c>
      <c r="Z2051" s="785" t="s">
        <v>8397</v>
      </c>
      <c r="AA2051" s="785" t="s">
        <v>4314</v>
      </c>
      <c r="AB2051" s="785" t="s">
        <v>2605</v>
      </c>
      <c r="AC2051" s="785" t="s">
        <v>2606</v>
      </c>
      <c r="AD2051" s="786">
        <v>43622</v>
      </c>
    </row>
    <row r="2052" spans="1:30" ht="15.75">
      <c r="A2052" s="785" t="s">
        <v>4301</v>
      </c>
      <c r="B2052" s="785" t="s">
        <v>8802</v>
      </c>
      <c r="C2052" s="785" t="s">
        <v>4303</v>
      </c>
      <c r="D2052" s="785" t="s">
        <v>2599</v>
      </c>
      <c r="E2052" s="785" t="s">
        <v>7679</v>
      </c>
      <c r="F2052" s="786">
        <v>43575</v>
      </c>
      <c r="G2052" s="785" t="s">
        <v>7679</v>
      </c>
      <c r="H2052" s="786">
        <v>43575</v>
      </c>
      <c r="I2052" s="785" t="s">
        <v>8803</v>
      </c>
      <c r="J2052" s="785" t="s">
        <v>629</v>
      </c>
      <c r="K2052" s="785" t="s">
        <v>3326</v>
      </c>
      <c r="L2052" s="785" t="s">
        <v>3327</v>
      </c>
      <c r="M2052" s="785"/>
      <c r="N2052" s="785"/>
      <c r="O2052" s="785"/>
      <c r="P2052" s="787">
        <v>36.875863000000003</v>
      </c>
      <c r="Q2052" s="787">
        <v>-1.1774009999999999</v>
      </c>
      <c r="R2052" s="785" t="s">
        <v>821</v>
      </c>
      <c r="S2052" s="785" t="s">
        <v>821</v>
      </c>
      <c r="T2052" s="785" t="s">
        <v>821</v>
      </c>
      <c r="U2052" s="785" t="s">
        <v>8804</v>
      </c>
      <c r="V2052" s="785" t="s">
        <v>2855</v>
      </c>
      <c r="W2052" s="785" t="s">
        <v>2707</v>
      </c>
      <c r="X2052" s="785" t="s">
        <v>2707</v>
      </c>
      <c r="Y2052" s="615" t="str">
        <f t="shared" si="32"/>
        <v>Fagaden Enterprises</v>
      </c>
      <c r="Z2052" s="785" t="s">
        <v>8492</v>
      </c>
      <c r="AA2052" s="785" t="s">
        <v>4349</v>
      </c>
      <c r="AB2052" s="785" t="s">
        <v>2683</v>
      </c>
      <c r="AC2052" s="785" t="s">
        <v>2606</v>
      </c>
      <c r="AD2052" s="786">
        <v>43575</v>
      </c>
    </row>
    <row r="2053" spans="1:30" ht="15.75">
      <c r="A2053" s="785" t="s">
        <v>4301</v>
      </c>
      <c r="B2053" s="785" t="s">
        <v>10746</v>
      </c>
      <c r="C2053" s="785" t="s">
        <v>4303</v>
      </c>
      <c r="D2053" s="785" t="s">
        <v>2599</v>
      </c>
      <c r="E2053" s="785" t="s">
        <v>8420</v>
      </c>
      <c r="F2053" s="786">
        <v>43544</v>
      </c>
      <c r="G2053" s="785" t="s">
        <v>7679</v>
      </c>
      <c r="H2053" s="786">
        <v>43575</v>
      </c>
      <c r="I2053" s="785" t="s">
        <v>10747</v>
      </c>
      <c r="J2053" s="785" t="s">
        <v>629</v>
      </c>
      <c r="K2053" s="785" t="s">
        <v>10748</v>
      </c>
      <c r="L2053" s="785" t="s">
        <v>10749</v>
      </c>
      <c r="M2053" s="785"/>
      <c r="N2053" s="785"/>
      <c r="O2053" s="785"/>
      <c r="P2053" s="787">
        <v>36.343547000000001</v>
      </c>
      <c r="Q2053" s="787">
        <v>0.43895699999999999</v>
      </c>
      <c r="R2053" s="785" t="s">
        <v>960</v>
      </c>
      <c r="S2053" s="785" t="s">
        <v>1898</v>
      </c>
      <c r="T2053" s="785" t="s">
        <v>10750</v>
      </c>
      <c r="U2053" s="785" t="s">
        <v>3364</v>
      </c>
      <c r="V2053" s="785" t="s">
        <v>3070</v>
      </c>
      <c r="W2053" s="785" t="s">
        <v>3068</v>
      </c>
      <c r="X2053" s="785" t="s">
        <v>2995</v>
      </c>
      <c r="Y2053" s="615" t="str">
        <f t="shared" si="32"/>
        <v>Gerald  Waweru</v>
      </c>
      <c r="Z2053" s="785" t="s">
        <v>10727</v>
      </c>
      <c r="AA2053" s="785" t="s">
        <v>4314</v>
      </c>
      <c r="AB2053" s="785" t="s">
        <v>2605</v>
      </c>
      <c r="AC2053" s="785" t="s">
        <v>2606</v>
      </c>
      <c r="AD2053" s="786">
        <v>43606</v>
      </c>
    </row>
    <row r="2054" spans="1:30" ht="15.75">
      <c r="A2054" s="785" t="s">
        <v>4301</v>
      </c>
      <c r="B2054" s="785" t="s">
        <v>15941</v>
      </c>
      <c r="C2054" s="785" t="s">
        <v>4322</v>
      </c>
      <c r="D2054" s="785" t="s">
        <v>2618</v>
      </c>
      <c r="E2054" s="785" t="s">
        <v>5824</v>
      </c>
      <c r="F2054" s="786">
        <v>43554</v>
      </c>
      <c r="G2054" s="785" t="s">
        <v>7679</v>
      </c>
      <c r="H2054" s="786">
        <v>43575</v>
      </c>
      <c r="I2054" s="785" t="s">
        <v>15942</v>
      </c>
      <c r="J2054" s="785" t="s">
        <v>629</v>
      </c>
      <c r="K2054" s="785" t="s">
        <v>2612</v>
      </c>
      <c r="L2054" s="785" t="s">
        <v>15943</v>
      </c>
      <c r="M2054" s="785"/>
      <c r="N2054" s="785"/>
      <c r="O2054" s="785"/>
      <c r="P2054" s="787">
        <v>36.662909999999997</v>
      </c>
      <c r="Q2054" s="787">
        <v>-1.3930979999999999</v>
      </c>
      <c r="R2054" s="785" t="s">
        <v>1325</v>
      </c>
      <c r="S2054" s="785" t="s">
        <v>1326</v>
      </c>
      <c r="T2054" s="785" t="s">
        <v>2861</v>
      </c>
      <c r="U2054" s="785" t="s">
        <v>15944</v>
      </c>
      <c r="V2054" s="785" t="s">
        <v>3004</v>
      </c>
      <c r="W2054" s="785" t="s">
        <v>11009</v>
      </c>
      <c r="X2054" s="785" t="s">
        <v>11009</v>
      </c>
      <c r="Y2054" s="615" t="str">
        <f t="shared" si="32"/>
        <v>Kennedy Amiani Anzeze</v>
      </c>
      <c r="Z2054" s="785" t="s">
        <v>15923</v>
      </c>
      <c r="AA2054" s="785" t="s">
        <v>4349</v>
      </c>
      <c r="AB2054" s="785" t="s">
        <v>2605</v>
      </c>
      <c r="AC2054" s="785" t="s">
        <v>2606</v>
      </c>
      <c r="AD2054" s="786">
        <v>43761</v>
      </c>
    </row>
    <row r="2055" spans="1:30" ht="15.75">
      <c r="A2055" s="785" t="s">
        <v>4301</v>
      </c>
      <c r="B2055" s="785" t="s">
        <v>5493</v>
      </c>
      <c r="C2055" s="785" t="s">
        <v>4303</v>
      </c>
      <c r="D2055" s="785" t="s">
        <v>2599</v>
      </c>
      <c r="E2055" s="785" t="s">
        <v>5494</v>
      </c>
      <c r="F2055" s="786">
        <v>43568</v>
      </c>
      <c r="G2055" s="785" t="s">
        <v>5495</v>
      </c>
      <c r="H2055" s="786">
        <v>43574</v>
      </c>
      <c r="I2055" s="785" t="s">
        <v>5496</v>
      </c>
      <c r="J2055" s="785" t="s">
        <v>627</v>
      </c>
      <c r="K2055" s="785" t="s">
        <v>5497</v>
      </c>
      <c r="L2055" s="785" t="s">
        <v>5498</v>
      </c>
      <c r="M2055" s="785"/>
      <c r="N2055" s="785"/>
      <c r="O2055" s="785" t="s">
        <v>5499</v>
      </c>
      <c r="P2055" s="787">
        <v>34.828482000000001</v>
      </c>
      <c r="Q2055" s="787">
        <v>-0.15151200000000001</v>
      </c>
      <c r="R2055" s="785" t="s">
        <v>1575</v>
      </c>
      <c r="S2055" s="785" t="s">
        <v>3367</v>
      </c>
      <c r="T2055" s="785" t="s">
        <v>5500</v>
      </c>
      <c r="U2055" s="785" t="s">
        <v>3582</v>
      </c>
      <c r="V2055" s="785" t="s">
        <v>2603</v>
      </c>
      <c r="W2055" s="785" t="s">
        <v>5501</v>
      </c>
      <c r="X2055" s="785" t="s">
        <v>5502</v>
      </c>
      <c r="Y2055" s="615" t="str">
        <f t="shared" si="32"/>
        <v>Athing Otieno</v>
      </c>
      <c r="Z2055" s="785" t="s">
        <v>5503</v>
      </c>
      <c r="AA2055" s="785" t="s">
        <v>4314</v>
      </c>
      <c r="AB2055" s="785" t="s">
        <v>5504</v>
      </c>
      <c r="AC2055" s="785" t="s">
        <v>2617</v>
      </c>
      <c r="AD2055" s="786">
        <v>43586</v>
      </c>
    </row>
    <row r="2056" spans="1:30" ht="15.75">
      <c r="A2056" s="785" t="s">
        <v>4301</v>
      </c>
      <c r="B2056" s="785" t="s">
        <v>5626</v>
      </c>
      <c r="C2056" s="785" t="s">
        <v>4303</v>
      </c>
      <c r="D2056" s="785" t="s">
        <v>2599</v>
      </c>
      <c r="E2056" s="785" t="s">
        <v>5627</v>
      </c>
      <c r="F2056" s="786">
        <v>43339</v>
      </c>
      <c r="G2056" s="785" t="s">
        <v>4580</v>
      </c>
      <c r="H2056" s="786">
        <v>43573</v>
      </c>
      <c r="I2056" s="785" t="s">
        <v>5628</v>
      </c>
      <c r="J2056" s="785" t="s">
        <v>627</v>
      </c>
      <c r="K2056" s="785" t="s">
        <v>5629</v>
      </c>
      <c r="L2056" s="785" t="s">
        <v>5630</v>
      </c>
      <c r="M2056" s="785"/>
      <c r="N2056" s="785"/>
      <c r="O2056" s="785"/>
      <c r="P2056" s="787">
        <v>35.387228999999998</v>
      </c>
      <c r="Q2056" s="787">
        <v>-0.142319</v>
      </c>
      <c r="R2056" s="785" t="s">
        <v>2053</v>
      </c>
      <c r="S2056" s="785" t="s">
        <v>2715</v>
      </c>
      <c r="T2056" s="785" t="s">
        <v>5631</v>
      </c>
      <c r="U2056" s="785" t="s">
        <v>3548</v>
      </c>
      <c r="V2056" s="785" t="s">
        <v>3004</v>
      </c>
      <c r="W2056" s="785" t="s">
        <v>5579</v>
      </c>
      <c r="X2056" s="785" t="s">
        <v>5579</v>
      </c>
      <c r="Y2056" s="615" t="str">
        <f t="shared" si="32"/>
        <v>Benjamin Cheruiyot</v>
      </c>
      <c r="Z2056" s="785" t="s">
        <v>5607</v>
      </c>
      <c r="AA2056" s="785" t="s">
        <v>4314</v>
      </c>
      <c r="AB2056" s="785" t="s">
        <v>2683</v>
      </c>
      <c r="AC2056" s="785" t="s">
        <v>2606</v>
      </c>
      <c r="AD2056" s="786">
        <v>43653</v>
      </c>
    </row>
    <row r="2057" spans="1:30" ht="15.75">
      <c r="A2057" s="785" t="s">
        <v>4301</v>
      </c>
      <c r="B2057" s="785" t="s">
        <v>15673</v>
      </c>
      <c r="C2057" s="785" t="s">
        <v>4303</v>
      </c>
      <c r="D2057" s="785" t="s">
        <v>2599</v>
      </c>
      <c r="E2057" s="785" t="s">
        <v>15674</v>
      </c>
      <c r="F2057" s="786">
        <v>43559</v>
      </c>
      <c r="G2057" s="785" t="s">
        <v>4580</v>
      </c>
      <c r="H2057" s="786">
        <v>43573</v>
      </c>
      <c r="I2057" s="785" t="s">
        <v>15675</v>
      </c>
      <c r="J2057" s="785" t="s">
        <v>627</v>
      </c>
      <c r="K2057" s="785" t="s">
        <v>15676</v>
      </c>
      <c r="L2057" s="785" t="s">
        <v>15677</v>
      </c>
      <c r="M2057" s="785"/>
      <c r="N2057" s="785"/>
      <c r="O2057" s="785"/>
      <c r="P2057" s="787">
        <v>39.496251999999998</v>
      </c>
      <c r="Q2057" s="787">
        <v>-4.2717929999999997</v>
      </c>
      <c r="R2057" s="785" t="s">
        <v>3628</v>
      </c>
      <c r="S2057" s="785" t="s">
        <v>3629</v>
      </c>
      <c r="T2057" s="785" t="s">
        <v>15678</v>
      </c>
      <c r="U2057" s="785" t="s">
        <v>15395</v>
      </c>
      <c r="V2057" s="785" t="s">
        <v>2673</v>
      </c>
      <c r="W2057" s="785" t="s">
        <v>2608</v>
      </c>
      <c r="X2057" s="785" t="s">
        <v>15588</v>
      </c>
      <c r="Y2057" s="615" t="str">
        <f t="shared" si="32"/>
        <v>Julius Onyango</v>
      </c>
      <c r="Z2057" s="785" t="s">
        <v>15302</v>
      </c>
      <c r="AA2057" s="785" t="s">
        <v>5464</v>
      </c>
      <c r="AB2057" s="785" t="s">
        <v>2609</v>
      </c>
      <c r="AC2057" s="785" t="s">
        <v>2610</v>
      </c>
      <c r="AD2057" s="786">
        <v>43609</v>
      </c>
    </row>
    <row r="2058" spans="1:30" ht="15.75">
      <c r="A2058" s="785" t="s">
        <v>4301</v>
      </c>
      <c r="B2058" s="785" t="s">
        <v>27001</v>
      </c>
      <c r="C2058" s="785" t="s">
        <v>4303</v>
      </c>
      <c r="D2058" s="785" t="s">
        <v>2599</v>
      </c>
      <c r="E2058" s="785" t="s">
        <v>4886</v>
      </c>
      <c r="F2058" s="786">
        <v>43562</v>
      </c>
      <c r="G2058" s="785" t="s">
        <v>4580</v>
      </c>
      <c r="H2058" s="786">
        <v>43573</v>
      </c>
      <c r="I2058" s="785" t="s">
        <v>23698</v>
      </c>
      <c r="J2058" s="785" t="s">
        <v>627</v>
      </c>
      <c r="K2058" s="785" t="s">
        <v>2612</v>
      </c>
      <c r="L2058" s="785" t="s">
        <v>27002</v>
      </c>
      <c r="M2058" s="785"/>
      <c r="N2058" s="785"/>
      <c r="O2058" s="785"/>
      <c r="P2058" s="787">
        <v>36.638314999999999</v>
      </c>
      <c r="Q2058" s="787">
        <v>-1.1937819999999999</v>
      </c>
      <c r="R2058" s="785" t="s">
        <v>821</v>
      </c>
      <c r="S2058" s="785" t="s">
        <v>1429</v>
      </c>
      <c r="T2058" s="785" t="s">
        <v>2944</v>
      </c>
      <c r="U2058" s="785" t="s">
        <v>3189</v>
      </c>
      <c r="V2058" s="785" t="s">
        <v>2673</v>
      </c>
      <c r="W2058" s="785" t="s">
        <v>3803</v>
      </c>
      <c r="X2058" s="785"/>
      <c r="Y2058" s="615" t="str">
        <f t="shared" si="32"/>
        <v>Timothy Kabue</v>
      </c>
      <c r="Z2058" s="785" t="s">
        <v>2599</v>
      </c>
      <c r="AA2058" s="785" t="s">
        <v>4314</v>
      </c>
      <c r="AB2058" s="785" t="s">
        <v>2605</v>
      </c>
      <c r="AC2058" s="785" t="s">
        <v>2606</v>
      </c>
      <c r="AD2058" s="786">
        <v>43783</v>
      </c>
    </row>
    <row r="2059" spans="1:30" ht="15.75">
      <c r="A2059" s="785" t="s">
        <v>4301</v>
      </c>
      <c r="B2059" s="785" t="s">
        <v>23307</v>
      </c>
      <c r="C2059" s="785" t="s">
        <v>4303</v>
      </c>
      <c r="D2059" s="785" t="s">
        <v>2599</v>
      </c>
      <c r="E2059" s="785" t="s">
        <v>23308</v>
      </c>
      <c r="F2059" s="786">
        <v>43512</v>
      </c>
      <c r="G2059" s="785" t="s">
        <v>15703</v>
      </c>
      <c r="H2059" s="786">
        <v>43571</v>
      </c>
      <c r="I2059" s="785" t="s">
        <v>23309</v>
      </c>
      <c r="J2059" s="785" t="s">
        <v>627</v>
      </c>
      <c r="K2059" s="785" t="s">
        <v>23310</v>
      </c>
      <c r="L2059" s="785" t="s">
        <v>23311</v>
      </c>
      <c r="M2059" s="785"/>
      <c r="N2059" s="785"/>
      <c r="O2059" s="785" t="s">
        <v>23312</v>
      </c>
      <c r="P2059" s="787">
        <v>36.239609999999999</v>
      </c>
      <c r="Q2059" s="787">
        <v>-0.27222200000000002</v>
      </c>
      <c r="R2059" s="785" t="s">
        <v>1228</v>
      </c>
      <c r="S2059" s="785" t="s">
        <v>2161</v>
      </c>
      <c r="T2059" s="785" t="s">
        <v>3663</v>
      </c>
      <c r="U2059" s="785" t="s">
        <v>23313</v>
      </c>
      <c r="V2059" s="785" t="s">
        <v>2855</v>
      </c>
      <c r="W2059" s="785" t="s">
        <v>23181</v>
      </c>
      <c r="X2059" s="785" t="s">
        <v>23165</v>
      </c>
      <c r="Y2059" s="615" t="str">
        <f t="shared" si="32"/>
        <v>Simon Kabucho</v>
      </c>
      <c r="Z2059" s="785" t="s">
        <v>23314</v>
      </c>
      <c r="AA2059" s="785" t="s">
        <v>4314</v>
      </c>
      <c r="AB2059" s="785" t="s">
        <v>2683</v>
      </c>
      <c r="AC2059" s="785" t="s">
        <v>2606</v>
      </c>
      <c r="AD2059" s="786">
        <v>43571</v>
      </c>
    </row>
    <row r="2060" spans="1:30" ht="15.75">
      <c r="A2060" s="785" t="s">
        <v>4301</v>
      </c>
      <c r="B2060" s="785" t="s">
        <v>25343</v>
      </c>
      <c r="C2060" s="785" t="s">
        <v>4303</v>
      </c>
      <c r="D2060" s="785" t="s">
        <v>2599</v>
      </c>
      <c r="E2060" s="785" t="s">
        <v>10738</v>
      </c>
      <c r="F2060" s="786">
        <v>43534</v>
      </c>
      <c r="G2060" s="785" t="s">
        <v>15703</v>
      </c>
      <c r="H2060" s="786">
        <v>43571</v>
      </c>
      <c r="I2060" s="785" t="s">
        <v>25344</v>
      </c>
      <c r="J2060" s="785" t="s">
        <v>629</v>
      </c>
      <c r="K2060" s="785" t="s">
        <v>2612</v>
      </c>
      <c r="L2060" s="785" t="s">
        <v>25345</v>
      </c>
      <c r="M2060" s="785"/>
      <c r="N2060" s="785"/>
      <c r="O2060" s="785"/>
      <c r="P2060" s="787">
        <v>36.865309000000003</v>
      </c>
      <c r="Q2060" s="787">
        <v>-0.78050699999999995</v>
      </c>
      <c r="R2060" s="785" t="s">
        <v>1030</v>
      </c>
      <c r="S2060" s="785" t="s">
        <v>2623</v>
      </c>
      <c r="T2060" s="785" t="s">
        <v>3714</v>
      </c>
      <c r="U2060" s="785" t="s">
        <v>25346</v>
      </c>
      <c r="V2060" s="785" t="s">
        <v>3070</v>
      </c>
      <c r="W2060" s="785" t="s">
        <v>4047</v>
      </c>
      <c r="X2060" s="785" t="s">
        <v>2647</v>
      </c>
      <c r="Y2060" s="615" t="str">
        <f t="shared" si="32"/>
        <v>Washington Mwangi Muinuki</v>
      </c>
      <c r="Z2060" s="785" t="s">
        <v>25156</v>
      </c>
      <c r="AA2060" s="785" t="s">
        <v>4314</v>
      </c>
      <c r="AB2060" s="785" t="s">
        <v>2605</v>
      </c>
      <c r="AC2060" s="785" t="s">
        <v>2606</v>
      </c>
      <c r="AD2060" s="786">
        <v>43595</v>
      </c>
    </row>
    <row r="2061" spans="1:30" ht="15.75">
      <c r="A2061" s="785" t="s">
        <v>4301</v>
      </c>
      <c r="B2061" s="785" t="s">
        <v>13531</v>
      </c>
      <c r="C2061" s="785" t="s">
        <v>4303</v>
      </c>
      <c r="D2061" s="785" t="s">
        <v>2599</v>
      </c>
      <c r="E2061" s="785" t="s">
        <v>13532</v>
      </c>
      <c r="F2061" s="786">
        <v>43464</v>
      </c>
      <c r="G2061" s="785" t="s">
        <v>5506</v>
      </c>
      <c r="H2061" s="786">
        <v>43570</v>
      </c>
      <c r="I2061" s="785" t="s">
        <v>13533</v>
      </c>
      <c r="J2061" s="785" t="s">
        <v>627</v>
      </c>
      <c r="K2061" s="785" t="s">
        <v>13534</v>
      </c>
      <c r="L2061" s="785" t="s">
        <v>13535</v>
      </c>
      <c r="M2061" s="785"/>
      <c r="N2061" s="785"/>
      <c r="O2061" s="785" t="s">
        <v>13536</v>
      </c>
      <c r="P2061" s="787">
        <v>34.917867000000001</v>
      </c>
      <c r="Q2061" s="787">
        <v>-0.52277799999999996</v>
      </c>
      <c r="R2061" s="785" t="s">
        <v>843</v>
      </c>
      <c r="S2061" s="785" t="s">
        <v>844</v>
      </c>
      <c r="T2061" s="785" t="s">
        <v>13455</v>
      </c>
      <c r="U2061" s="785" t="s">
        <v>3365</v>
      </c>
      <c r="V2061" s="785" t="s">
        <v>2673</v>
      </c>
      <c r="W2061" s="785" t="s">
        <v>3276</v>
      </c>
      <c r="X2061" s="785" t="s">
        <v>2754</v>
      </c>
      <c r="Y2061" s="615" t="str">
        <f t="shared" si="32"/>
        <v>Joel Nyambane Moigare</v>
      </c>
      <c r="Z2061" s="785" t="s">
        <v>13448</v>
      </c>
      <c r="AA2061" s="785" t="s">
        <v>4349</v>
      </c>
      <c r="AB2061" s="785" t="s">
        <v>2683</v>
      </c>
      <c r="AC2061" s="785" t="s">
        <v>2606</v>
      </c>
      <c r="AD2061" s="786">
        <v>43570</v>
      </c>
    </row>
    <row r="2062" spans="1:30" ht="15.75">
      <c r="A2062" s="785" t="s">
        <v>4301</v>
      </c>
      <c r="B2062" s="785" t="s">
        <v>15668</v>
      </c>
      <c r="C2062" s="785" t="s">
        <v>4303</v>
      </c>
      <c r="D2062" s="785" t="s">
        <v>2599</v>
      </c>
      <c r="E2062" s="785" t="s">
        <v>8814</v>
      </c>
      <c r="F2062" s="786">
        <v>43561</v>
      </c>
      <c r="G2062" s="785" t="s">
        <v>5506</v>
      </c>
      <c r="H2062" s="786">
        <v>43570</v>
      </c>
      <c r="I2062" s="785" t="s">
        <v>15669</v>
      </c>
      <c r="J2062" s="785" t="s">
        <v>629</v>
      </c>
      <c r="K2062" s="785" t="s">
        <v>15670</v>
      </c>
      <c r="L2062" s="785" t="s">
        <v>15671</v>
      </c>
      <c r="M2062" s="785"/>
      <c r="N2062" s="785"/>
      <c r="O2062" s="785"/>
      <c r="P2062" s="787">
        <v>39.490831999999997</v>
      </c>
      <c r="Q2062" s="787">
        <v>-4.2701370000000001</v>
      </c>
      <c r="R2062" s="785" t="s">
        <v>3628</v>
      </c>
      <c r="S2062" s="785" t="s">
        <v>3629</v>
      </c>
      <c r="T2062" s="785" t="s">
        <v>15672</v>
      </c>
      <c r="U2062" s="785" t="s">
        <v>15395</v>
      </c>
      <c r="V2062" s="785" t="s">
        <v>2673</v>
      </c>
      <c r="W2062" s="785" t="s">
        <v>2608</v>
      </c>
      <c r="X2062" s="785" t="s">
        <v>15588</v>
      </c>
      <c r="Y2062" s="615" t="str">
        <f t="shared" si="32"/>
        <v>Julius Onyango</v>
      </c>
      <c r="Z2062" s="785" t="s">
        <v>15302</v>
      </c>
      <c r="AA2062" s="785" t="s">
        <v>5464</v>
      </c>
      <c r="AB2062" s="785" t="s">
        <v>2609</v>
      </c>
      <c r="AC2062" s="785" t="s">
        <v>2610</v>
      </c>
      <c r="AD2062" s="786">
        <v>43609</v>
      </c>
    </row>
    <row r="2063" spans="1:30" ht="15.75">
      <c r="A2063" s="785" t="s">
        <v>4301</v>
      </c>
      <c r="B2063" s="785" t="s">
        <v>18342</v>
      </c>
      <c r="C2063" s="785" t="s">
        <v>4303</v>
      </c>
      <c r="D2063" s="785" t="s">
        <v>2599</v>
      </c>
      <c r="E2063" s="785" t="s">
        <v>5482</v>
      </c>
      <c r="F2063" s="786">
        <v>43542</v>
      </c>
      <c r="G2063" s="785" t="s">
        <v>5506</v>
      </c>
      <c r="H2063" s="786">
        <v>43570</v>
      </c>
      <c r="I2063" s="785" t="s">
        <v>18343</v>
      </c>
      <c r="J2063" s="785" t="s">
        <v>629</v>
      </c>
      <c r="K2063" s="785" t="s">
        <v>18344</v>
      </c>
      <c r="L2063" s="785" t="s">
        <v>18345</v>
      </c>
      <c r="M2063" s="785"/>
      <c r="N2063" s="785"/>
      <c r="O2063" s="785"/>
      <c r="P2063" s="787">
        <v>36.986624999999997</v>
      </c>
      <c r="Q2063" s="787">
        <v>-0.497618</v>
      </c>
      <c r="R2063" s="785" t="s">
        <v>1056</v>
      </c>
      <c r="S2063" s="785" t="s">
        <v>2131</v>
      </c>
      <c r="T2063" s="785" t="s">
        <v>2132</v>
      </c>
      <c r="U2063" s="785" t="s">
        <v>11346</v>
      </c>
      <c r="V2063" s="785" t="s">
        <v>3004</v>
      </c>
      <c r="W2063" s="785" t="s">
        <v>2722</v>
      </c>
      <c r="X2063" s="785" t="s">
        <v>18203</v>
      </c>
      <c r="Y2063" s="615" t="str">
        <f t="shared" si="32"/>
        <v>Ndima renewable Energy</v>
      </c>
      <c r="Z2063" s="785" t="s">
        <v>18211</v>
      </c>
      <c r="AA2063" s="785" t="s">
        <v>4349</v>
      </c>
      <c r="AB2063" s="785" t="s">
        <v>2683</v>
      </c>
      <c r="AC2063" s="785" t="s">
        <v>2606</v>
      </c>
      <c r="AD2063" s="786">
        <v>43593</v>
      </c>
    </row>
    <row r="2064" spans="1:30" ht="15.75">
      <c r="A2064" s="785" t="s">
        <v>4301</v>
      </c>
      <c r="B2064" s="785" t="s">
        <v>19775</v>
      </c>
      <c r="C2064" s="785" t="s">
        <v>4303</v>
      </c>
      <c r="D2064" s="785" t="s">
        <v>2599</v>
      </c>
      <c r="E2064" s="785" t="s">
        <v>10729</v>
      </c>
      <c r="F2064" s="786">
        <v>43508</v>
      </c>
      <c r="G2064" s="785" t="s">
        <v>5506</v>
      </c>
      <c r="H2064" s="786">
        <v>43570</v>
      </c>
      <c r="I2064" s="785" t="s">
        <v>19776</v>
      </c>
      <c r="J2064" s="785" t="s">
        <v>629</v>
      </c>
      <c r="K2064" s="785" t="s">
        <v>19777</v>
      </c>
      <c r="L2064" s="785" t="s">
        <v>19778</v>
      </c>
      <c r="M2064" s="785"/>
      <c r="N2064" s="785"/>
      <c r="O2064" s="785"/>
      <c r="P2064" s="787">
        <v>36.134951999999998</v>
      </c>
      <c r="Q2064" s="787">
        <v>-0.269042</v>
      </c>
      <c r="R2064" s="785" t="s">
        <v>695</v>
      </c>
      <c r="S2064" s="785" t="s">
        <v>1204</v>
      </c>
      <c r="T2064" s="785" t="s">
        <v>3097</v>
      </c>
      <c r="U2064" s="785" t="s">
        <v>19779</v>
      </c>
      <c r="V2064" s="785" t="s">
        <v>2855</v>
      </c>
      <c r="W2064" s="785" t="s">
        <v>19606</v>
      </c>
      <c r="X2064" s="785" t="s">
        <v>1687</v>
      </c>
      <c r="Y2064" s="615" t="str">
        <f t="shared" si="32"/>
        <v>Peter Macharia</v>
      </c>
      <c r="Z2064" s="785" t="s">
        <v>19770</v>
      </c>
      <c r="AA2064" s="785" t="s">
        <v>4314</v>
      </c>
      <c r="AB2064" s="785" t="s">
        <v>2683</v>
      </c>
      <c r="AC2064" s="785" t="s">
        <v>2606</v>
      </c>
      <c r="AD2064" s="786">
        <v>43635</v>
      </c>
    </row>
    <row r="2065" spans="1:30" ht="15.75">
      <c r="A2065" s="785" t="s">
        <v>4301</v>
      </c>
      <c r="B2065" s="785" t="s">
        <v>24416</v>
      </c>
      <c r="C2065" s="785" t="s">
        <v>4303</v>
      </c>
      <c r="D2065" s="785" t="s">
        <v>2599</v>
      </c>
      <c r="E2065" s="785" t="s">
        <v>11493</v>
      </c>
      <c r="F2065" s="786">
        <v>43557</v>
      </c>
      <c r="G2065" s="785" t="s">
        <v>5506</v>
      </c>
      <c r="H2065" s="786">
        <v>43570</v>
      </c>
      <c r="I2065" s="785" t="s">
        <v>24417</v>
      </c>
      <c r="J2065" s="785" t="s">
        <v>627</v>
      </c>
      <c r="K2065" s="785" t="s">
        <v>24418</v>
      </c>
      <c r="L2065" s="785" t="s">
        <v>24419</v>
      </c>
      <c r="M2065" s="785"/>
      <c r="N2065" s="785"/>
      <c r="O2065" s="785"/>
      <c r="P2065" s="787">
        <v>36.836886999999997</v>
      </c>
      <c r="Q2065" s="787">
        <v>-0.95069800000000004</v>
      </c>
      <c r="R2065" s="785" t="s">
        <v>821</v>
      </c>
      <c r="S2065" s="785" t="s">
        <v>2041</v>
      </c>
      <c r="T2065" s="785" t="s">
        <v>9980</v>
      </c>
      <c r="U2065" s="785" t="s">
        <v>24420</v>
      </c>
      <c r="V2065" s="785" t="s">
        <v>3004</v>
      </c>
      <c r="W2065" s="785" t="s">
        <v>2615</v>
      </c>
      <c r="X2065" s="785" t="s">
        <v>2615</v>
      </c>
      <c r="Y2065" s="615" t="str">
        <f t="shared" si="32"/>
        <v>Takamoto Biogas</v>
      </c>
      <c r="Z2065" s="785" t="s">
        <v>2599</v>
      </c>
      <c r="AA2065" s="785" t="s">
        <v>5464</v>
      </c>
      <c r="AB2065" s="785" t="s">
        <v>3686</v>
      </c>
      <c r="AC2065" s="785" t="s">
        <v>2617</v>
      </c>
      <c r="AD2065" s="786">
        <v>43572</v>
      </c>
    </row>
    <row r="2066" spans="1:30" ht="15.75">
      <c r="A2066" s="785" t="s">
        <v>4301</v>
      </c>
      <c r="B2066" s="785" t="s">
        <v>33145</v>
      </c>
      <c r="C2066" s="785" t="s">
        <v>4303</v>
      </c>
      <c r="D2066" s="785" t="s">
        <v>2599</v>
      </c>
      <c r="E2066" s="785" t="s">
        <v>23703</v>
      </c>
      <c r="F2066" s="786">
        <v>43560</v>
      </c>
      <c r="G2066" s="785" t="s">
        <v>5506</v>
      </c>
      <c r="H2066" s="786">
        <v>43570</v>
      </c>
      <c r="I2066" s="785" t="s">
        <v>33146</v>
      </c>
      <c r="J2066" s="785" t="s">
        <v>627</v>
      </c>
      <c r="K2066" s="785" t="s">
        <v>33147</v>
      </c>
      <c r="L2066" s="785" t="s">
        <v>33148</v>
      </c>
      <c r="M2066" s="785"/>
      <c r="N2066" s="785"/>
      <c r="O2066" s="785"/>
      <c r="P2066" s="787">
        <v>36.647004000000003</v>
      </c>
      <c r="Q2066" s="787">
        <v>-1.1654040000000001</v>
      </c>
      <c r="R2066" s="785" t="s">
        <v>821</v>
      </c>
      <c r="S2066" s="785" t="s">
        <v>1884</v>
      </c>
      <c r="T2066" s="785" t="s">
        <v>4019</v>
      </c>
      <c r="U2066" s="785" t="s">
        <v>33149</v>
      </c>
      <c r="V2066" s="785" t="s">
        <v>3174</v>
      </c>
      <c r="W2066" s="785" t="s">
        <v>3803</v>
      </c>
      <c r="X2066" s="785"/>
      <c r="Y2066" s="615" t="str">
        <f t="shared" si="32"/>
        <v>Timothy Kabue</v>
      </c>
      <c r="Z2066" s="785" t="s">
        <v>2599</v>
      </c>
      <c r="AA2066" s="785" t="s">
        <v>4314</v>
      </c>
      <c r="AB2066" s="785" t="s">
        <v>2876</v>
      </c>
      <c r="AC2066" s="785" t="s">
        <v>2606</v>
      </c>
      <c r="AD2066" s="786">
        <v>43782</v>
      </c>
    </row>
    <row r="2067" spans="1:30" ht="15.75">
      <c r="A2067" s="785" t="s">
        <v>4301</v>
      </c>
      <c r="B2067" s="785" t="s">
        <v>22428</v>
      </c>
      <c r="C2067" s="785" t="s">
        <v>4303</v>
      </c>
      <c r="D2067" s="785" t="s">
        <v>2599</v>
      </c>
      <c r="E2067" s="785" t="s">
        <v>5416</v>
      </c>
      <c r="F2067" s="786">
        <v>43483</v>
      </c>
      <c r="G2067" s="785" t="s">
        <v>22429</v>
      </c>
      <c r="H2067" s="786">
        <v>43569</v>
      </c>
      <c r="I2067" s="785" t="s">
        <v>22430</v>
      </c>
      <c r="J2067" s="785" t="s">
        <v>629</v>
      </c>
      <c r="K2067" s="785" t="s">
        <v>2612</v>
      </c>
      <c r="L2067" s="785" t="s">
        <v>22431</v>
      </c>
      <c r="M2067" s="785"/>
      <c r="N2067" s="785"/>
      <c r="O2067" s="785"/>
      <c r="P2067" s="787">
        <v>37.449224999999998</v>
      </c>
      <c r="Q2067" s="787">
        <v>-0.466729</v>
      </c>
      <c r="R2067" s="785" t="s">
        <v>1089</v>
      </c>
      <c r="S2067" s="785" t="s">
        <v>1164</v>
      </c>
      <c r="T2067" s="785" t="s">
        <v>22432</v>
      </c>
      <c r="U2067" s="785" t="s">
        <v>3175</v>
      </c>
      <c r="V2067" s="785" t="s">
        <v>2855</v>
      </c>
      <c r="W2067" s="785" t="s">
        <v>16042</v>
      </c>
      <c r="X2067" s="785" t="s">
        <v>3806</v>
      </c>
      <c r="Y2067" s="615" t="str">
        <f t="shared" si="32"/>
        <v>Samuel Mbugua</v>
      </c>
      <c r="Z2067" s="785" t="s">
        <v>16063</v>
      </c>
      <c r="AA2067" s="785" t="s">
        <v>4314</v>
      </c>
      <c r="AB2067" s="785" t="s">
        <v>2605</v>
      </c>
      <c r="AC2067" s="785" t="s">
        <v>2606</v>
      </c>
      <c r="AD2067" s="786">
        <v>43604</v>
      </c>
    </row>
    <row r="2068" spans="1:30" ht="15.75">
      <c r="A2068" s="785" t="s">
        <v>4301</v>
      </c>
      <c r="B2068" s="785" t="s">
        <v>7645</v>
      </c>
      <c r="C2068" s="785" t="s">
        <v>4303</v>
      </c>
      <c r="D2068" s="785" t="s">
        <v>2599</v>
      </c>
      <c r="E2068" s="785" t="s">
        <v>7133</v>
      </c>
      <c r="F2068" s="786">
        <v>43525</v>
      </c>
      <c r="G2068" s="785" t="s">
        <v>7646</v>
      </c>
      <c r="H2068" s="786">
        <v>43567</v>
      </c>
      <c r="I2068" s="785" t="s">
        <v>7647</v>
      </c>
      <c r="J2068" s="785" t="s">
        <v>629</v>
      </c>
      <c r="K2068" s="785" t="s">
        <v>7648</v>
      </c>
      <c r="L2068" s="785" t="s">
        <v>7649</v>
      </c>
      <c r="M2068" s="785"/>
      <c r="N2068" s="785"/>
      <c r="O2068" s="785"/>
      <c r="P2068" s="787">
        <v>37.595762999999998</v>
      </c>
      <c r="Q2068" s="787">
        <v>-6.1273000000000001E-2</v>
      </c>
      <c r="R2068" s="785" t="s">
        <v>1104</v>
      </c>
      <c r="S2068" s="785" t="s">
        <v>2643</v>
      </c>
      <c r="T2068" s="785" t="s">
        <v>7650</v>
      </c>
      <c r="U2068" s="785" t="s">
        <v>7651</v>
      </c>
      <c r="V2068" s="785" t="s">
        <v>2673</v>
      </c>
      <c r="W2068" s="785" t="s">
        <v>3253</v>
      </c>
      <c r="X2068" s="785" t="s">
        <v>7652</v>
      </c>
      <c r="Y2068" s="615" t="str">
        <f t="shared" si="32"/>
        <v>Eliatha Njagi</v>
      </c>
      <c r="Z2068" s="785" t="s">
        <v>7653</v>
      </c>
      <c r="AA2068" s="785" t="s">
        <v>4349</v>
      </c>
      <c r="AB2068" s="785" t="s">
        <v>2683</v>
      </c>
      <c r="AC2068" s="785" t="s">
        <v>2606</v>
      </c>
      <c r="AD2068" s="786">
        <v>43567</v>
      </c>
    </row>
    <row r="2069" spans="1:30" ht="15.75">
      <c r="A2069" s="785" t="s">
        <v>4301</v>
      </c>
      <c r="B2069" s="785" t="s">
        <v>19881</v>
      </c>
      <c r="C2069" s="785" t="s">
        <v>4322</v>
      </c>
      <c r="D2069" s="785" t="s">
        <v>2902</v>
      </c>
      <c r="E2069" s="785" t="s">
        <v>7646</v>
      </c>
      <c r="F2069" s="786">
        <v>43567</v>
      </c>
      <c r="G2069" s="785" t="s">
        <v>7646</v>
      </c>
      <c r="H2069" s="786">
        <v>43567</v>
      </c>
      <c r="I2069" s="785" t="s">
        <v>19882</v>
      </c>
      <c r="J2069" s="785" t="s">
        <v>2845</v>
      </c>
      <c r="K2069" s="785" t="s">
        <v>19883</v>
      </c>
      <c r="L2069" s="785" t="s">
        <v>19884</v>
      </c>
      <c r="M2069" s="785"/>
      <c r="N2069" s="785"/>
      <c r="O2069" s="785" t="s">
        <v>19885</v>
      </c>
      <c r="P2069" s="787">
        <v>37.022733000000002</v>
      </c>
      <c r="Q2069" s="787">
        <v>-1.580247</v>
      </c>
      <c r="R2069" s="785" t="s">
        <v>1729</v>
      </c>
      <c r="S2069" s="785" t="s">
        <v>2878</v>
      </c>
      <c r="T2069" s="785" t="s">
        <v>3268</v>
      </c>
      <c r="U2069" s="785" t="s">
        <v>19886</v>
      </c>
      <c r="V2069" s="785">
        <v>24</v>
      </c>
      <c r="W2069" s="785" t="s">
        <v>19787</v>
      </c>
      <c r="X2069" s="785" t="s">
        <v>2850</v>
      </c>
      <c r="Y2069" s="615" t="str">
        <f t="shared" si="32"/>
        <v>Peter Mbithi Kiniu</v>
      </c>
      <c r="Z2069" s="785" t="s">
        <v>3557</v>
      </c>
      <c r="AA2069" s="785" t="s">
        <v>4314</v>
      </c>
      <c r="AB2069" s="785" t="s">
        <v>2683</v>
      </c>
      <c r="AC2069" s="785" t="s">
        <v>2606</v>
      </c>
      <c r="AD2069" s="786">
        <v>43570</v>
      </c>
    </row>
    <row r="2070" spans="1:30" ht="15.75">
      <c r="A2070" s="785" t="s">
        <v>4301</v>
      </c>
      <c r="B2070" s="785" t="s">
        <v>23959</v>
      </c>
      <c r="C2070" s="785" t="s">
        <v>4303</v>
      </c>
      <c r="D2070" s="785" t="s">
        <v>2599</v>
      </c>
      <c r="E2070" s="785" t="s">
        <v>5481</v>
      </c>
      <c r="F2070" s="786">
        <v>43505</v>
      </c>
      <c r="G2070" s="785" t="s">
        <v>7646</v>
      </c>
      <c r="H2070" s="786">
        <v>43567</v>
      </c>
      <c r="I2070" s="785" t="s">
        <v>23960</v>
      </c>
      <c r="J2070" s="785" t="s">
        <v>627</v>
      </c>
      <c r="K2070" s="785" t="s">
        <v>23961</v>
      </c>
      <c r="L2070" s="785" t="s">
        <v>23962</v>
      </c>
      <c r="M2070" s="785" t="s">
        <v>23963</v>
      </c>
      <c r="N2070" s="785"/>
      <c r="O2070" s="785"/>
      <c r="P2070" s="787">
        <v>35.656863000000001</v>
      </c>
      <c r="Q2070" s="787">
        <v>-0.60379700000000003</v>
      </c>
      <c r="R2070" s="785" t="s">
        <v>695</v>
      </c>
      <c r="S2070" s="785" t="s">
        <v>2766</v>
      </c>
      <c r="T2070" s="785" t="s">
        <v>23363</v>
      </c>
      <c r="U2070" s="785" t="s">
        <v>23186</v>
      </c>
      <c r="V2070" s="785" t="s">
        <v>2673</v>
      </c>
      <c r="W2070" s="785" t="s">
        <v>3025</v>
      </c>
      <c r="X2070" s="785" t="s">
        <v>2761</v>
      </c>
      <c r="Y2070" s="615" t="str">
        <f t="shared" si="32"/>
        <v>Stephen Macharia Kimenyi</v>
      </c>
      <c r="Z2070" s="785" t="s">
        <v>16407</v>
      </c>
      <c r="AA2070" s="785" t="s">
        <v>4349</v>
      </c>
      <c r="AB2070" s="785" t="s">
        <v>2683</v>
      </c>
      <c r="AC2070" s="785" t="s">
        <v>2606</v>
      </c>
      <c r="AD2070" s="786">
        <v>43776</v>
      </c>
    </row>
    <row r="2071" spans="1:30" ht="15.75">
      <c r="A2071" s="785" t="s">
        <v>4301</v>
      </c>
      <c r="B2071" s="785" t="s">
        <v>31548</v>
      </c>
      <c r="C2071" s="785" t="s">
        <v>4303</v>
      </c>
      <c r="D2071" s="785" t="s">
        <v>2599</v>
      </c>
      <c r="E2071" s="785" t="s">
        <v>13913</v>
      </c>
      <c r="F2071" s="786">
        <v>43524</v>
      </c>
      <c r="G2071" s="785" t="s">
        <v>7646</v>
      </c>
      <c r="H2071" s="786">
        <v>43567</v>
      </c>
      <c r="I2071" s="785" t="s">
        <v>31549</v>
      </c>
      <c r="J2071" s="785" t="s">
        <v>629</v>
      </c>
      <c r="K2071" s="785" t="s">
        <v>31550</v>
      </c>
      <c r="L2071" s="785" t="s">
        <v>31551</v>
      </c>
      <c r="M2071" s="785"/>
      <c r="N2071" s="785"/>
      <c r="O2071" s="785"/>
      <c r="P2071" s="787">
        <v>36.593175000000002</v>
      </c>
      <c r="Q2071" s="787">
        <v>-1.179694</v>
      </c>
      <c r="R2071" s="785" t="s">
        <v>821</v>
      </c>
      <c r="S2071" s="785" t="s">
        <v>821</v>
      </c>
      <c r="T2071" s="785" t="s">
        <v>1885</v>
      </c>
      <c r="U2071" s="785" t="s">
        <v>31552</v>
      </c>
      <c r="V2071" s="785" t="s">
        <v>3004</v>
      </c>
      <c r="W2071" s="785" t="s">
        <v>3497</v>
      </c>
      <c r="X2071" s="785"/>
      <c r="Y2071" s="615" t="str">
        <f t="shared" si="32"/>
        <v>Cides Ltd</v>
      </c>
      <c r="Z2071" s="785" t="s">
        <v>2599</v>
      </c>
      <c r="AA2071" s="785" t="s">
        <v>4349</v>
      </c>
      <c r="AB2071" s="785" t="s">
        <v>2605</v>
      </c>
      <c r="AC2071" s="785" t="s">
        <v>2606</v>
      </c>
      <c r="AD2071" s="786">
        <v>43570</v>
      </c>
    </row>
    <row r="2072" spans="1:30" ht="15.75">
      <c r="A2072" s="785" t="s">
        <v>4301</v>
      </c>
      <c r="B2072" s="785" t="s">
        <v>9330</v>
      </c>
      <c r="C2072" s="785" t="s">
        <v>4303</v>
      </c>
      <c r="D2072" s="785" t="s">
        <v>2599</v>
      </c>
      <c r="E2072" s="785" t="s">
        <v>4522</v>
      </c>
      <c r="F2072" s="786">
        <v>43468</v>
      </c>
      <c r="G2072" s="785" t="s">
        <v>9331</v>
      </c>
      <c r="H2072" s="786">
        <v>43566</v>
      </c>
      <c r="I2072" s="785" t="s">
        <v>9332</v>
      </c>
      <c r="J2072" s="785" t="s">
        <v>629</v>
      </c>
      <c r="K2072" s="785" t="s">
        <v>9333</v>
      </c>
      <c r="L2072" s="785" t="s">
        <v>9334</v>
      </c>
      <c r="M2072" s="785"/>
      <c r="N2072" s="785"/>
      <c r="O2072" s="785"/>
      <c r="P2072" s="787">
        <v>36.830427999999998</v>
      </c>
      <c r="Q2072" s="787">
        <v>-1.15452</v>
      </c>
      <c r="R2072" s="785" t="s">
        <v>821</v>
      </c>
      <c r="S2072" s="785" t="s">
        <v>821</v>
      </c>
      <c r="T2072" s="785" t="s">
        <v>3421</v>
      </c>
      <c r="U2072" s="785" t="s">
        <v>3844</v>
      </c>
      <c r="V2072" s="785" t="s">
        <v>3004</v>
      </c>
      <c r="W2072" s="785" t="s">
        <v>2805</v>
      </c>
      <c r="X2072" s="785" t="s">
        <v>2805</v>
      </c>
      <c r="Y2072" s="615" t="str">
        <f t="shared" si="32"/>
        <v>Felikam Biogas Services</v>
      </c>
      <c r="Z2072" s="785" t="s">
        <v>9272</v>
      </c>
      <c r="AA2072" s="785" t="s">
        <v>4349</v>
      </c>
      <c r="AB2072" s="785" t="s">
        <v>2605</v>
      </c>
      <c r="AC2072" s="785" t="s">
        <v>2606</v>
      </c>
      <c r="AD2072" s="786">
        <v>43577</v>
      </c>
    </row>
    <row r="2073" spans="1:30" ht="15.75">
      <c r="A2073" s="785" t="s">
        <v>4301</v>
      </c>
      <c r="B2073" s="785" t="s">
        <v>14544</v>
      </c>
      <c r="C2073" s="785" t="s">
        <v>4303</v>
      </c>
      <c r="D2073" s="785" t="s">
        <v>2599</v>
      </c>
      <c r="E2073" s="785" t="s">
        <v>4893</v>
      </c>
      <c r="F2073" s="786">
        <v>43563</v>
      </c>
      <c r="G2073" s="785" t="s">
        <v>9331</v>
      </c>
      <c r="H2073" s="786">
        <v>43566</v>
      </c>
      <c r="I2073" s="785" t="s">
        <v>14545</v>
      </c>
      <c r="J2073" s="785" t="s">
        <v>629</v>
      </c>
      <c r="K2073" s="785" t="s">
        <v>14546</v>
      </c>
      <c r="L2073" s="785" t="s">
        <v>14547</v>
      </c>
      <c r="M2073" s="785"/>
      <c r="N2073" s="785"/>
      <c r="O2073" s="785"/>
      <c r="P2073" s="787">
        <v>36.959350000000001</v>
      </c>
      <c r="Q2073" s="787">
        <v>-0.97148999999999996</v>
      </c>
      <c r="R2073" s="785" t="s">
        <v>821</v>
      </c>
      <c r="S2073" s="785" t="s">
        <v>2120</v>
      </c>
      <c r="T2073" s="785" t="s">
        <v>3201</v>
      </c>
      <c r="U2073" s="785" t="s">
        <v>14548</v>
      </c>
      <c r="V2073" s="785" t="s">
        <v>3004</v>
      </c>
      <c r="W2073" s="785" t="s">
        <v>4026</v>
      </c>
      <c r="X2073" s="785" t="s">
        <v>4026</v>
      </c>
      <c r="Y2073" s="615" t="str">
        <f t="shared" si="32"/>
        <v>Joram Gathogo Mutahi</v>
      </c>
      <c r="Z2073" s="785" t="s">
        <v>14455</v>
      </c>
      <c r="AA2073" s="785" t="s">
        <v>4314</v>
      </c>
      <c r="AB2073" s="785" t="s">
        <v>2683</v>
      </c>
      <c r="AC2073" s="785" t="s">
        <v>2606</v>
      </c>
      <c r="AD2073" s="786">
        <v>43566</v>
      </c>
    </row>
    <row r="2074" spans="1:30" ht="15.75">
      <c r="A2074" s="785" t="s">
        <v>4301</v>
      </c>
      <c r="B2074" s="785" t="s">
        <v>7125</v>
      </c>
      <c r="C2074" s="785" t="s">
        <v>4303</v>
      </c>
      <c r="D2074" s="785" t="s">
        <v>2599</v>
      </c>
      <c r="E2074" s="785" t="s">
        <v>5564</v>
      </c>
      <c r="F2074" s="786">
        <v>43506</v>
      </c>
      <c r="G2074" s="785" t="s">
        <v>7126</v>
      </c>
      <c r="H2074" s="786">
        <v>43565</v>
      </c>
      <c r="I2074" s="785" t="s">
        <v>7127</v>
      </c>
      <c r="J2074" s="785" t="s">
        <v>627</v>
      </c>
      <c r="K2074" s="785" t="s">
        <v>2612</v>
      </c>
      <c r="L2074" s="785" t="s">
        <v>7128</v>
      </c>
      <c r="M2074" s="785"/>
      <c r="N2074" s="785"/>
      <c r="O2074" s="785"/>
      <c r="P2074" s="787">
        <v>37.274518999999998</v>
      </c>
      <c r="Q2074" s="787">
        <v>-0.47392499999999999</v>
      </c>
      <c r="R2074" s="785" t="s">
        <v>1961</v>
      </c>
      <c r="S2074" s="785" t="s">
        <v>1962</v>
      </c>
      <c r="T2074" s="785" t="s">
        <v>7129</v>
      </c>
      <c r="U2074" s="785" t="s">
        <v>7130</v>
      </c>
      <c r="V2074" s="785" t="s">
        <v>2673</v>
      </c>
      <c r="W2074" s="785" t="s">
        <v>2652</v>
      </c>
      <c r="X2074" s="785" t="s">
        <v>2732</v>
      </c>
      <c r="Y2074" s="615" t="str">
        <f t="shared" si="32"/>
        <v>David Chege Wangui</v>
      </c>
      <c r="Z2074" s="785" t="s">
        <v>2599</v>
      </c>
      <c r="AA2074" s="785" t="s">
        <v>4314</v>
      </c>
      <c r="AB2074" s="785" t="s">
        <v>2683</v>
      </c>
      <c r="AC2074" s="785" t="s">
        <v>2606</v>
      </c>
      <c r="AD2074" s="786">
        <v>43567</v>
      </c>
    </row>
    <row r="2075" spans="1:30" ht="15.75">
      <c r="A2075" s="785" t="s">
        <v>4301</v>
      </c>
      <c r="B2075" s="785" t="s">
        <v>19950</v>
      </c>
      <c r="C2075" s="785" t="s">
        <v>4303</v>
      </c>
      <c r="D2075" s="785" t="s">
        <v>2599</v>
      </c>
      <c r="E2075" s="785" t="s">
        <v>13913</v>
      </c>
      <c r="F2075" s="786">
        <v>43524</v>
      </c>
      <c r="G2075" s="785" t="s">
        <v>7126</v>
      </c>
      <c r="H2075" s="786">
        <v>43565</v>
      </c>
      <c r="I2075" s="785" t="s">
        <v>19951</v>
      </c>
      <c r="J2075" s="785" t="s">
        <v>627</v>
      </c>
      <c r="K2075" s="785" t="s">
        <v>19952</v>
      </c>
      <c r="L2075" s="785" t="s">
        <v>19953</v>
      </c>
      <c r="M2075" s="785"/>
      <c r="N2075" s="785"/>
      <c r="O2075" s="785"/>
      <c r="P2075" s="787">
        <v>34.649009999999997</v>
      </c>
      <c r="Q2075" s="787">
        <v>2.6232999999999999E-2</v>
      </c>
      <c r="R2075" s="785" t="s">
        <v>1700</v>
      </c>
      <c r="S2075" s="785" t="s">
        <v>3380</v>
      </c>
      <c r="T2075" s="785" t="s">
        <v>19954</v>
      </c>
      <c r="U2075" s="785" t="s">
        <v>19955</v>
      </c>
      <c r="V2075" s="785" t="s">
        <v>2855</v>
      </c>
      <c r="W2075" s="785" t="s">
        <v>2853</v>
      </c>
      <c r="X2075" s="785" t="s">
        <v>2853</v>
      </c>
      <c r="Y2075" s="615" t="str">
        <f t="shared" si="32"/>
        <v>Peter O Ong'ai</v>
      </c>
      <c r="Z2075" s="785" t="s">
        <v>19916</v>
      </c>
      <c r="AA2075" s="785" t="s">
        <v>4314</v>
      </c>
      <c r="AB2075" s="785" t="s">
        <v>2683</v>
      </c>
      <c r="AC2075" s="785" t="s">
        <v>2606</v>
      </c>
      <c r="AD2075" s="786">
        <v>43585</v>
      </c>
    </row>
    <row r="2076" spans="1:30" ht="15.75">
      <c r="A2076" s="785" t="s">
        <v>4301</v>
      </c>
      <c r="B2076" s="785" t="s">
        <v>20710</v>
      </c>
      <c r="C2076" s="785" t="s">
        <v>4303</v>
      </c>
      <c r="D2076" s="785" t="s">
        <v>2599</v>
      </c>
      <c r="E2076" s="785" t="s">
        <v>10738</v>
      </c>
      <c r="F2076" s="786">
        <v>43534</v>
      </c>
      <c r="G2076" s="785" t="s">
        <v>7126</v>
      </c>
      <c r="H2076" s="786">
        <v>43565</v>
      </c>
      <c r="I2076" s="785" t="s">
        <v>20711</v>
      </c>
      <c r="J2076" s="785" t="s">
        <v>629</v>
      </c>
      <c r="K2076" s="785">
        <v>99999</v>
      </c>
      <c r="L2076" s="785" t="s">
        <v>20712</v>
      </c>
      <c r="M2076" s="785"/>
      <c r="N2076" s="785"/>
      <c r="O2076" s="785"/>
      <c r="P2076" s="787">
        <v>36.764066999999997</v>
      </c>
      <c r="Q2076" s="787">
        <v>-1.4245699999999999</v>
      </c>
      <c r="R2076" s="785" t="s">
        <v>1325</v>
      </c>
      <c r="S2076" s="785" t="s">
        <v>1326</v>
      </c>
      <c r="T2076" s="785" t="s">
        <v>3879</v>
      </c>
      <c r="U2076" s="785" t="s">
        <v>20713</v>
      </c>
      <c r="V2076" s="785" t="s">
        <v>3070</v>
      </c>
      <c r="W2076" s="785" t="s">
        <v>16042</v>
      </c>
      <c r="X2076" s="785" t="s">
        <v>20685</v>
      </c>
      <c r="Y2076" s="615" t="str">
        <f t="shared" si="32"/>
        <v>Pius Wainaina</v>
      </c>
      <c r="Z2076" s="785" t="s">
        <v>20686</v>
      </c>
      <c r="AA2076" s="785" t="s">
        <v>4314</v>
      </c>
      <c r="AB2076" s="785" t="s">
        <v>2876</v>
      </c>
      <c r="AC2076" s="785" t="s">
        <v>2606</v>
      </c>
      <c r="AD2076" s="786">
        <v>43599</v>
      </c>
    </row>
    <row r="2077" spans="1:30" ht="15.75">
      <c r="A2077" s="785" t="s">
        <v>4301</v>
      </c>
      <c r="B2077" s="785" t="s">
        <v>23713</v>
      </c>
      <c r="C2077" s="785" t="s">
        <v>4303</v>
      </c>
      <c r="D2077" s="785" t="s">
        <v>2599</v>
      </c>
      <c r="E2077" s="785" t="s">
        <v>5389</v>
      </c>
      <c r="F2077" s="786">
        <v>43530</v>
      </c>
      <c r="G2077" s="785" t="s">
        <v>7126</v>
      </c>
      <c r="H2077" s="786">
        <v>43565</v>
      </c>
      <c r="I2077" s="785" t="s">
        <v>23714</v>
      </c>
      <c r="J2077" s="785" t="s">
        <v>627</v>
      </c>
      <c r="K2077" s="785" t="s">
        <v>23715</v>
      </c>
      <c r="L2077" s="785" t="s">
        <v>23716</v>
      </c>
      <c r="M2077" s="785"/>
      <c r="N2077" s="785"/>
      <c r="O2077" s="785"/>
      <c r="P2077" s="787">
        <v>36.835239999999999</v>
      </c>
      <c r="Q2077" s="787">
        <v>-1.2700480000000001</v>
      </c>
      <c r="R2077" s="785" t="s">
        <v>2661</v>
      </c>
      <c r="S2077" s="785" t="s">
        <v>23717</v>
      </c>
      <c r="T2077" s="785" t="s">
        <v>23717</v>
      </c>
      <c r="U2077" s="785" t="s">
        <v>23718</v>
      </c>
      <c r="V2077" s="785" t="s">
        <v>2603</v>
      </c>
      <c r="W2077" s="785" t="s">
        <v>8491</v>
      </c>
      <c r="X2077" s="785" t="s">
        <v>23681</v>
      </c>
      <c r="Y2077" s="615" t="str">
        <f t="shared" si="32"/>
        <v>Simon Musali</v>
      </c>
      <c r="Z2077" s="785" t="s">
        <v>23154</v>
      </c>
      <c r="AA2077" s="785" t="s">
        <v>5464</v>
      </c>
      <c r="AB2077" s="785" t="s">
        <v>5504</v>
      </c>
      <c r="AC2077" s="785" t="s">
        <v>2617</v>
      </c>
      <c r="AD2077" s="786">
        <v>43565</v>
      </c>
    </row>
    <row r="2078" spans="1:30" ht="15.75">
      <c r="A2078" s="785" t="s">
        <v>4301</v>
      </c>
      <c r="B2078" s="785" t="s">
        <v>25645</v>
      </c>
      <c r="C2078" s="785" t="s">
        <v>4303</v>
      </c>
      <c r="D2078" s="785" t="s">
        <v>2599</v>
      </c>
      <c r="E2078" s="785" t="s">
        <v>11493</v>
      </c>
      <c r="F2078" s="786">
        <v>43557</v>
      </c>
      <c r="G2078" s="785" t="s">
        <v>7126</v>
      </c>
      <c r="H2078" s="786">
        <v>43565</v>
      </c>
      <c r="I2078" s="785" t="s">
        <v>25646</v>
      </c>
      <c r="J2078" s="785" t="s">
        <v>627</v>
      </c>
      <c r="K2078" s="785" t="s">
        <v>25647</v>
      </c>
      <c r="L2078" s="785" t="s">
        <v>25648</v>
      </c>
      <c r="M2078" s="785"/>
      <c r="N2078" s="785"/>
      <c r="O2078" s="785" t="s">
        <v>25649</v>
      </c>
      <c r="P2078" s="787">
        <v>34.732832999999999</v>
      </c>
      <c r="Q2078" s="787">
        <v>-0.14211799999999999</v>
      </c>
      <c r="R2078" s="785" t="s">
        <v>1575</v>
      </c>
      <c r="S2078" s="785" t="s">
        <v>2755</v>
      </c>
      <c r="T2078" s="785" t="s">
        <v>25622</v>
      </c>
      <c r="U2078" s="785" t="s">
        <v>2757</v>
      </c>
      <c r="V2078" s="785">
        <v>6</v>
      </c>
      <c r="W2078" s="785" t="s">
        <v>2608</v>
      </c>
      <c r="X2078" s="785" t="s">
        <v>25607</v>
      </c>
      <c r="Y2078" s="615" t="str">
        <f t="shared" si="32"/>
        <v>Zadock</v>
      </c>
      <c r="Z2078" s="785" t="s">
        <v>25608</v>
      </c>
      <c r="AA2078" s="785" t="s">
        <v>5464</v>
      </c>
      <c r="AB2078" s="785" t="s">
        <v>2609</v>
      </c>
      <c r="AC2078" s="785" t="s">
        <v>2610</v>
      </c>
      <c r="AD2078" s="786">
        <v>43565</v>
      </c>
    </row>
    <row r="2079" spans="1:30" ht="15.75">
      <c r="A2079" s="785" t="s">
        <v>4301</v>
      </c>
      <c r="B2079" s="785" t="s">
        <v>25650</v>
      </c>
      <c r="C2079" s="785" t="s">
        <v>4303</v>
      </c>
      <c r="D2079" s="785" t="s">
        <v>2599</v>
      </c>
      <c r="E2079" s="785" t="s">
        <v>10722</v>
      </c>
      <c r="F2079" s="786">
        <v>43558</v>
      </c>
      <c r="G2079" s="785" t="s">
        <v>7126</v>
      </c>
      <c r="H2079" s="786">
        <v>43565</v>
      </c>
      <c r="I2079" s="785" t="s">
        <v>25651</v>
      </c>
      <c r="J2079" s="785" t="s">
        <v>627</v>
      </c>
      <c r="K2079" s="785" t="s">
        <v>25652</v>
      </c>
      <c r="L2079" s="785" t="s">
        <v>25653</v>
      </c>
      <c r="M2079" s="785"/>
      <c r="N2079" s="785"/>
      <c r="O2079" s="785"/>
      <c r="P2079" s="787">
        <v>34.734740000000002</v>
      </c>
      <c r="Q2079" s="787">
        <v>-0.142428</v>
      </c>
      <c r="R2079" s="785" t="s">
        <v>1575</v>
      </c>
      <c r="S2079" s="785" t="s">
        <v>2755</v>
      </c>
      <c r="T2079" s="785" t="s">
        <v>25622</v>
      </c>
      <c r="U2079" s="785" t="s">
        <v>2757</v>
      </c>
      <c r="V2079" s="785">
        <v>6</v>
      </c>
      <c r="W2079" s="785" t="s">
        <v>2608</v>
      </c>
      <c r="X2079" s="785" t="s">
        <v>25607</v>
      </c>
      <c r="Y2079" s="615" t="str">
        <f t="shared" si="32"/>
        <v>Zadock</v>
      </c>
      <c r="Z2079" s="785" t="s">
        <v>25608</v>
      </c>
      <c r="AA2079" s="785" t="s">
        <v>5464</v>
      </c>
      <c r="AB2079" s="785" t="s">
        <v>2609</v>
      </c>
      <c r="AC2079" s="785" t="s">
        <v>2610</v>
      </c>
      <c r="AD2079" s="786">
        <v>43565</v>
      </c>
    </row>
    <row r="2080" spans="1:30" ht="15.75">
      <c r="A2080" s="785" t="s">
        <v>4301</v>
      </c>
      <c r="B2080" s="785" t="s">
        <v>32833</v>
      </c>
      <c r="C2080" s="785" t="s">
        <v>4303</v>
      </c>
      <c r="D2080" s="785" t="s">
        <v>2599</v>
      </c>
      <c r="E2080" s="785" t="s">
        <v>4430</v>
      </c>
      <c r="F2080" s="786">
        <v>43482</v>
      </c>
      <c r="G2080" s="785" t="s">
        <v>7126</v>
      </c>
      <c r="H2080" s="786">
        <v>43565</v>
      </c>
      <c r="I2080" s="785" t="s">
        <v>3002</v>
      </c>
      <c r="J2080" s="785" t="s">
        <v>629</v>
      </c>
      <c r="K2080" s="785" t="s">
        <v>2612</v>
      </c>
      <c r="L2080" s="785" t="s">
        <v>32834</v>
      </c>
      <c r="M2080" s="785"/>
      <c r="N2080" s="785"/>
      <c r="O2080" s="785"/>
      <c r="P2080" s="787">
        <v>36.696444999999997</v>
      </c>
      <c r="Q2080" s="787">
        <v>-1.391008</v>
      </c>
      <c r="R2080" s="785" t="s">
        <v>1325</v>
      </c>
      <c r="S2080" s="785" t="s">
        <v>1326</v>
      </c>
      <c r="T2080" s="785" t="s">
        <v>3003</v>
      </c>
      <c r="U2080" s="785" t="s">
        <v>3003</v>
      </c>
      <c r="V2080" s="785" t="s">
        <v>3070</v>
      </c>
      <c r="W2080" s="785" t="s">
        <v>16042</v>
      </c>
      <c r="X2080" s="785"/>
      <c r="Y2080" s="615" t="str">
        <f t="shared" si="32"/>
        <v>Kensam Constructor</v>
      </c>
      <c r="Z2080" s="785" t="s">
        <v>2599</v>
      </c>
      <c r="AA2080" s="785" t="s">
        <v>4314</v>
      </c>
      <c r="AB2080" s="785" t="s">
        <v>2876</v>
      </c>
      <c r="AC2080" s="785" t="s">
        <v>2606</v>
      </c>
      <c r="AD2080" s="786">
        <v>43651</v>
      </c>
    </row>
    <row r="2081" spans="1:30" ht="15.75">
      <c r="A2081" s="785" t="s">
        <v>4301</v>
      </c>
      <c r="B2081" s="785" t="s">
        <v>10287</v>
      </c>
      <c r="C2081" s="785" t="s">
        <v>4303</v>
      </c>
      <c r="D2081" s="785" t="s">
        <v>2599</v>
      </c>
      <c r="E2081" s="785" t="s">
        <v>9636</v>
      </c>
      <c r="F2081" s="786">
        <v>43537</v>
      </c>
      <c r="G2081" s="785" t="s">
        <v>10288</v>
      </c>
      <c r="H2081" s="786">
        <v>43564</v>
      </c>
      <c r="I2081" s="785" t="s">
        <v>10289</v>
      </c>
      <c r="J2081" s="785" t="s">
        <v>627</v>
      </c>
      <c r="K2081" s="785" t="s">
        <v>10290</v>
      </c>
      <c r="L2081" s="785" t="s">
        <v>10291</v>
      </c>
      <c r="M2081" s="785"/>
      <c r="N2081" s="785"/>
      <c r="O2081" s="785" t="s">
        <v>10292</v>
      </c>
      <c r="P2081" s="787">
        <v>36.874948000000003</v>
      </c>
      <c r="Q2081" s="787">
        <v>-1.097423</v>
      </c>
      <c r="R2081" s="785" t="s">
        <v>821</v>
      </c>
      <c r="S2081" s="785" t="s">
        <v>871</v>
      </c>
      <c r="T2081" s="785" t="s">
        <v>2712</v>
      </c>
      <c r="U2081" s="785" t="s">
        <v>2734</v>
      </c>
      <c r="V2081" s="785" t="s">
        <v>3004</v>
      </c>
      <c r="W2081" s="785" t="s">
        <v>2998</v>
      </c>
      <c r="X2081" s="785" t="s">
        <v>2998</v>
      </c>
      <c r="Y2081" s="615" t="str">
        <f t="shared" si="32"/>
        <v>Geoffrey Ndua Mbugua</v>
      </c>
      <c r="Z2081" s="785" t="s">
        <v>10286</v>
      </c>
      <c r="AA2081" s="785" t="s">
        <v>4314</v>
      </c>
      <c r="AB2081" s="785" t="s">
        <v>2605</v>
      </c>
      <c r="AC2081" s="785" t="s">
        <v>2606</v>
      </c>
      <c r="AD2081" s="786">
        <v>43577</v>
      </c>
    </row>
    <row r="2082" spans="1:30" ht="15.75">
      <c r="A2082" s="785" t="s">
        <v>4301</v>
      </c>
      <c r="B2082" s="785" t="s">
        <v>12843</v>
      </c>
      <c r="C2082" s="785" t="s">
        <v>4303</v>
      </c>
      <c r="D2082" s="785" t="s">
        <v>2599</v>
      </c>
      <c r="E2082" s="785" t="s">
        <v>10288</v>
      </c>
      <c r="F2082" s="786">
        <v>43564</v>
      </c>
      <c r="G2082" s="785" t="s">
        <v>10288</v>
      </c>
      <c r="H2082" s="786">
        <v>43564</v>
      </c>
      <c r="I2082" s="785" t="s">
        <v>12844</v>
      </c>
      <c r="J2082" s="785" t="s">
        <v>629</v>
      </c>
      <c r="K2082" s="785" t="s">
        <v>12845</v>
      </c>
      <c r="L2082" s="785" t="s">
        <v>12846</v>
      </c>
      <c r="M2082" s="785"/>
      <c r="N2082" s="785"/>
      <c r="O2082" s="785" t="s">
        <v>12847</v>
      </c>
      <c r="P2082" s="787">
        <v>36.678624999999997</v>
      </c>
      <c r="Q2082" s="787">
        <v>-1.0636829999999999</v>
      </c>
      <c r="R2082" s="785" t="s">
        <v>821</v>
      </c>
      <c r="S2082" s="785" t="s">
        <v>871</v>
      </c>
      <c r="T2082" s="785" t="s">
        <v>2619</v>
      </c>
      <c r="U2082" s="785" t="s">
        <v>3443</v>
      </c>
      <c r="V2082" s="785" t="s">
        <v>2855</v>
      </c>
      <c r="W2082" s="785" t="s">
        <v>2615</v>
      </c>
      <c r="X2082" s="785" t="s">
        <v>12807</v>
      </c>
      <c r="Y2082" s="615" t="str">
        <f t="shared" si="32"/>
        <v>James Nganga  Njoroge</v>
      </c>
      <c r="Z2082" s="785" t="s">
        <v>12820</v>
      </c>
      <c r="AA2082" s="785" t="s">
        <v>5464</v>
      </c>
      <c r="AB2082" s="785" t="s">
        <v>2683</v>
      </c>
      <c r="AC2082" s="785" t="s">
        <v>2606</v>
      </c>
      <c r="AD2082" s="786">
        <v>43565</v>
      </c>
    </row>
    <row r="2083" spans="1:30" ht="15.75">
      <c r="A2083" s="785" t="s">
        <v>4301</v>
      </c>
      <c r="B2083" s="785" t="s">
        <v>29493</v>
      </c>
      <c r="C2083" s="785" t="s">
        <v>4303</v>
      </c>
      <c r="D2083" s="785" t="s">
        <v>2599</v>
      </c>
      <c r="E2083" s="785" t="s">
        <v>7229</v>
      </c>
      <c r="F2083" s="786">
        <v>43546</v>
      </c>
      <c r="G2083" s="785" t="s">
        <v>10288</v>
      </c>
      <c r="H2083" s="786">
        <v>43564</v>
      </c>
      <c r="I2083" s="785" t="s">
        <v>29494</v>
      </c>
      <c r="J2083" s="785" t="s">
        <v>627</v>
      </c>
      <c r="K2083" s="785" t="s">
        <v>29495</v>
      </c>
      <c r="L2083" s="785" t="s">
        <v>29496</v>
      </c>
      <c r="M2083" s="785"/>
      <c r="N2083" s="785"/>
      <c r="O2083" s="785" t="s">
        <v>29497</v>
      </c>
      <c r="P2083" s="787">
        <v>37.596207999999997</v>
      </c>
      <c r="Q2083" s="787">
        <v>-0.45039000000000001</v>
      </c>
      <c r="R2083" s="785" t="s">
        <v>1089</v>
      </c>
      <c r="S2083" s="785" t="s">
        <v>1860</v>
      </c>
      <c r="T2083" s="785" t="s">
        <v>29498</v>
      </c>
      <c r="U2083" s="785" t="s">
        <v>7650</v>
      </c>
      <c r="V2083" s="785" t="s">
        <v>2855</v>
      </c>
      <c r="W2083" s="785" t="s">
        <v>3511</v>
      </c>
      <c r="X2083" s="785"/>
      <c r="Y2083" s="615" t="str">
        <f t="shared" si="32"/>
        <v>Sakaki Natural Renewable Energy Center</v>
      </c>
      <c r="Z2083" s="785" t="s">
        <v>2599</v>
      </c>
      <c r="AA2083" s="785" t="s">
        <v>4349</v>
      </c>
      <c r="AB2083" s="785" t="s">
        <v>2683</v>
      </c>
      <c r="AC2083" s="785" t="s">
        <v>2606</v>
      </c>
      <c r="AD2083" s="786">
        <v>43571</v>
      </c>
    </row>
    <row r="2084" spans="1:30" ht="15.75">
      <c r="A2084" s="785" t="s">
        <v>4301</v>
      </c>
      <c r="B2084" s="785" t="s">
        <v>31553</v>
      </c>
      <c r="C2084" s="785" t="s">
        <v>4303</v>
      </c>
      <c r="D2084" s="785" t="s">
        <v>2599</v>
      </c>
      <c r="E2084" s="785" t="s">
        <v>7560</v>
      </c>
      <c r="F2084" s="786">
        <v>43412</v>
      </c>
      <c r="G2084" s="785" t="s">
        <v>10288</v>
      </c>
      <c r="H2084" s="786">
        <v>43564</v>
      </c>
      <c r="I2084" s="785" t="s">
        <v>31554</v>
      </c>
      <c r="J2084" s="785" t="s">
        <v>629</v>
      </c>
      <c r="K2084" s="785" t="s">
        <v>2612</v>
      </c>
      <c r="L2084" s="785" t="s">
        <v>31555</v>
      </c>
      <c r="M2084" s="785"/>
      <c r="N2084" s="785"/>
      <c r="O2084" s="785" t="s">
        <v>31556</v>
      </c>
      <c r="P2084" s="787">
        <v>37.443567000000002</v>
      </c>
      <c r="Q2084" s="787">
        <v>-0.44529200000000002</v>
      </c>
      <c r="R2084" s="785" t="s">
        <v>1089</v>
      </c>
      <c r="S2084" s="785" t="s">
        <v>1164</v>
      </c>
      <c r="T2084" s="785" t="s">
        <v>2801</v>
      </c>
      <c r="U2084" s="785" t="s">
        <v>31557</v>
      </c>
      <c r="V2084" s="785" t="s">
        <v>3004</v>
      </c>
      <c r="W2084" s="785" t="s">
        <v>3511</v>
      </c>
      <c r="X2084" s="785"/>
      <c r="Y2084" s="615" t="str">
        <f t="shared" si="32"/>
        <v>Sakaki Natural Renewable Energy Center</v>
      </c>
      <c r="Z2084" s="785" t="s">
        <v>2599</v>
      </c>
      <c r="AA2084" s="785" t="s">
        <v>4349</v>
      </c>
      <c r="AB2084" s="785" t="s">
        <v>2683</v>
      </c>
      <c r="AC2084" s="785" t="s">
        <v>2606</v>
      </c>
      <c r="AD2084" s="786">
        <v>43571</v>
      </c>
    </row>
    <row r="2085" spans="1:30" ht="15.75">
      <c r="A2085" s="785" t="s">
        <v>4301</v>
      </c>
      <c r="B2085" s="785" t="s">
        <v>5451</v>
      </c>
      <c r="C2085" s="785" t="s">
        <v>4303</v>
      </c>
      <c r="D2085" s="785" t="s">
        <v>2599</v>
      </c>
      <c r="E2085" s="785" t="s">
        <v>5452</v>
      </c>
      <c r="F2085" s="786">
        <v>43549</v>
      </c>
      <c r="G2085" s="785" t="s">
        <v>4893</v>
      </c>
      <c r="H2085" s="786">
        <v>43563</v>
      </c>
      <c r="I2085" s="785" t="s">
        <v>5453</v>
      </c>
      <c r="J2085" s="785" t="s">
        <v>629</v>
      </c>
      <c r="K2085" s="785" t="s">
        <v>5454</v>
      </c>
      <c r="L2085" s="785" t="s">
        <v>5455</v>
      </c>
      <c r="M2085" s="785"/>
      <c r="N2085" s="785"/>
      <c r="O2085" s="785"/>
      <c r="P2085" s="787">
        <v>36.156078000000001</v>
      </c>
      <c r="Q2085" s="787">
        <v>-0.26697199999999999</v>
      </c>
      <c r="R2085" s="785" t="s">
        <v>695</v>
      </c>
      <c r="S2085" s="785" t="s">
        <v>1204</v>
      </c>
      <c r="T2085" s="785" t="s">
        <v>5456</v>
      </c>
      <c r="U2085" s="785" t="s">
        <v>2976</v>
      </c>
      <c r="V2085" s="785" t="s">
        <v>2855</v>
      </c>
      <c r="W2085" s="785" t="s">
        <v>4023</v>
      </c>
      <c r="X2085" s="785" t="s">
        <v>2711</v>
      </c>
      <c r="Y2085" s="615" t="str">
        <f t="shared" si="32"/>
        <v>Apollo Okinda Owundo</v>
      </c>
      <c r="Z2085" s="785" t="s">
        <v>5436</v>
      </c>
      <c r="AA2085" s="785" t="s">
        <v>4314</v>
      </c>
      <c r="AB2085" s="785" t="s">
        <v>2605</v>
      </c>
      <c r="AC2085" s="785" t="s">
        <v>2606</v>
      </c>
      <c r="AD2085" s="786">
        <v>43593</v>
      </c>
    </row>
    <row r="2086" spans="1:30" ht="15.75">
      <c r="A2086" s="785" t="s">
        <v>4301</v>
      </c>
      <c r="B2086" s="785" t="s">
        <v>20705</v>
      </c>
      <c r="C2086" s="785" t="s">
        <v>4303</v>
      </c>
      <c r="D2086" s="785" t="s">
        <v>2599</v>
      </c>
      <c r="E2086" s="785" t="s">
        <v>8871</v>
      </c>
      <c r="F2086" s="786">
        <v>43532</v>
      </c>
      <c r="G2086" s="785" t="s">
        <v>4893</v>
      </c>
      <c r="H2086" s="786">
        <v>43563</v>
      </c>
      <c r="I2086" s="785" t="s">
        <v>20706</v>
      </c>
      <c r="J2086" s="785" t="s">
        <v>629</v>
      </c>
      <c r="K2086" s="785" t="s">
        <v>2612</v>
      </c>
      <c r="L2086" s="785" t="s">
        <v>20707</v>
      </c>
      <c r="M2086" s="785"/>
      <c r="N2086" s="785"/>
      <c r="O2086" s="785"/>
      <c r="P2086" s="787">
        <v>36.762435000000004</v>
      </c>
      <c r="Q2086" s="787">
        <v>-1.4230400000000001</v>
      </c>
      <c r="R2086" s="785" t="s">
        <v>1325</v>
      </c>
      <c r="S2086" s="785" t="s">
        <v>1326</v>
      </c>
      <c r="T2086" s="785" t="s">
        <v>20708</v>
      </c>
      <c r="U2086" s="785" t="s">
        <v>20709</v>
      </c>
      <c r="V2086" s="785" t="s">
        <v>3070</v>
      </c>
      <c r="W2086" s="785" t="s">
        <v>16042</v>
      </c>
      <c r="X2086" s="785" t="s">
        <v>20685</v>
      </c>
      <c r="Y2086" s="615" t="str">
        <f t="shared" si="32"/>
        <v>Pius Wainaina</v>
      </c>
      <c r="Z2086" s="785" t="s">
        <v>20686</v>
      </c>
      <c r="AA2086" s="785" t="s">
        <v>4314</v>
      </c>
      <c r="AB2086" s="785" t="s">
        <v>2876</v>
      </c>
      <c r="AC2086" s="785" t="s">
        <v>2606</v>
      </c>
      <c r="AD2086" s="786">
        <v>43599</v>
      </c>
    </row>
    <row r="2087" spans="1:30" ht="15.75">
      <c r="A2087" s="785" t="s">
        <v>4301</v>
      </c>
      <c r="B2087" s="785" t="s">
        <v>22874</v>
      </c>
      <c r="C2087" s="785" t="s">
        <v>4303</v>
      </c>
      <c r="D2087" s="785" t="s">
        <v>2599</v>
      </c>
      <c r="E2087" s="785" t="s">
        <v>13187</v>
      </c>
      <c r="F2087" s="786">
        <v>43513</v>
      </c>
      <c r="G2087" s="785" t="s">
        <v>4893</v>
      </c>
      <c r="H2087" s="786">
        <v>43563</v>
      </c>
      <c r="I2087" s="785" t="s">
        <v>22875</v>
      </c>
      <c r="J2087" s="785" t="s">
        <v>629</v>
      </c>
      <c r="K2087" s="785" t="s">
        <v>22876</v>
      </c>
      <c r="L2087" s="785" t="s">
        <v>22877</v>
      </c>
      <c r="M2087" s="785"/>
      <c r="N2087" s="785"/>
      <c r="O2087" s="785"/>
      <c r="P2087" s="787">
        <v>36.137363000000001</v>
      </c>
      <c r="Q2087" s="787">
        <v>-0.15340000000000001</v>
      </c>
      <c r="R2087" s="785" t="s">
        <v>695</v>
      </c>
      <c r="S2087" s="785" t="s">
        <v>1204</v>
      </c>
      <c r="T2087" s="785" t="s">
        <v>1204</v>
      </c>
      <c r="U2087" s="785" t="s">
        <v>22878</v>
      </c>
      <c r="V2087" s="785" t="s">
        <v>3070</v>
      </c>
      <c r="W2087" s="785" t="s">
        <v>3042</v>
      </c>
      <c r="X2087" s="785" t="s">
        <v>2642</v>
      </c>
      <c r="Y2087" s="615" t="str">
        <f t="shared" si="32"/>
        <v>Samuel Mwangi Juma</v>
      </c>
      <c r="Z2087" s="785" t="s">
        <v>22751</v>
      </c>
      <c r="AA2087" s="785" t="s">
        <v>4349</v>
      </c>
      <c r="AB2087" s="785" t="s">
        <v>2605</v>
      </c>
      <c r="AC2087" s="785" t="s">
        <v>2606</v>
      </c>
      <c r="AD2087" s="786">
        <v>43564</v>
      </c>
    </row>
    <row r="2088" spans="1:30" ht="15.75">
      <c r="A2088" s="785" t="s">
        <v>4301</v>
      </c>
      <c r="B2088" s="785" t="s">
        <v>23708</v>
      </c>
      <c r="C2088" s="785" t="s">
        <v>4379</v>
      </c>
      <c r="D2088" s="785" t="s">
        <v>4418</v>
      </c>
      <c r="E2088" s="785" t="s">
        <v>7229</v>
      </c>
      <c r="F2088" s="786">
        <v>43546</v>
      </c>
      <c r="G2088" s="785" t="s">
        <v>4893</v>
      </c>
      <c r="H2088" s="786">
        <v>43563</v>
      </c>
      <c r="I2088" s="785" t="s">
        <v>23709</v>
      </c>
      <c r="J2088" s="785" t="s">
        <v>627</v>
      </c>
      <c r="K2088" s="785" t="s">
        <v>23710</v>
      </c>
      <c r="L2088" s="785" t="s">
        <v>23711</v>
      </c>
      <c r="M2088" s="785"/>
      <c r="N2088" s="785"/>
      <c r="O2088" s="785"/>
      <c r="P2088" s="787">
        <v>36.204690999999997</v>
      </c>
      <c r="Q2088" s="787">
        <v>-0.35017599999999999</v>
      </c>
      <c r="R2088" s="785" t="s">
        <v>695</v>
      </c>
      <c r="S2088" s="785" t="s">
        <v>2769</v>
      </c>
      <c r="T2088" s="785" t="s">
        <v>23712</v>
      </c>
      <c r="U2088" s="785" t="s">
        <v>23712</v>
      </c>
      <c r="V2088" s="785" t="s">
        <v>2603</v>
      </c>
      <c r="W2088" s="785" t="s">
        <v>8491</v>
      </c>
      <c r="X2088" s="785" t="s">
        <v>23681</v>
      </c>
      <c r="Y2088" s="615" t="str">
        <f t="shared" si="32"/>
        <v>Simon Musali</v>
      </c>
      <c r="Z2088" s="785" t="s">
        <v>23154</v>
      </c>
      <c r="AA2088" s="785" t="s">
        <v>5464</v>
      </c>
      <c r="AB2088" s="785" t="s">
        <v>5504</v>
      </c>
      <c r="AC2088" s="785" t="s">
        <v>2617</v>
      </c>
      <c r="AD2088" s="786">
        <v>43563</v>
      </c>
    </row>
    <row r="2089" spans="1:30" ht="15.75">
      <c r="A2089" s="785" t="s">
        <v>4301</v>
      </c>
      <c r="B2089" s="785" t="s">
        <v>31558</v>
      </c>
      <c r="C2089" s="785" t="s">
        <v>4303</v>
      </c>
      <c r="D2089" s="785" t="s">
        <v>2599</v>
      </c>
      <c r="E2089" s="785" t="s">
        <v>10634</v>
      </c>
      <c r="F2089" s="786">
        <v>43523</v>
      </c>
      <c r="G2089" s="785" t="s">
        <v>4893</v>
      </c>
      <c r="H2089" s="786">
        <v>43563</v>
      </c>
      <c r="I2089" s="785" t="s">
        <v>31559</v>
      </c>
      <c r="J2089" s="785" t="s">
        <v>629</v>
      </c>
      <c r="K2089" s="785" t="s">
        <v>31560</v>
      </c>
      <c r="L2089" s="785" t="s">
        <v>31561</v>
      </c>
      <c r="M2089" s="785"/>
      <c r="N2089" s="785"/>
      <c r="O2089" s="785"/>
      <c r="P2089" s="787">
        <v>36.818541000000003</v>
      </c>
      <c r="Q2089" s="787">
        <v>-0.89942100000000003</v>
      </c>
      <c r="R2089" s="785" t="s">
        <v>821</v>
      </c>
      <c r="S2089" s="785" t="s">
        <v>2120</v>
      </c>
      <c r="T2089" s="785" t="s">
        <v>3554</v>
      </c>
      <c r="U2089" s="785" t="s">
        <v>31562</v>
      </c>
      <c r="V2089" s="785" t="s">
        <v>3004</v>
      </c>
      <c r="W2089" s="785" t="s">
        <v>3497</v>
      </c>
      <c r="X2089" s="785"/>
      <c r="Y2089" s="615" t="str">
        <f t="shared" si="32"/>
        <v>Cides Ltd</v>
      </c>
      <c r="Z2089" s="785" t="s">
        <v>2599</v>
      </c>
      <c r="AA2089" s="785" t="s">
        <v>4349</v>
      </c>
      <c r="AB2089" s="785" t="s">
        <v>2605</v>
      </c>
      <c r="AC2089" s="785" t="s">
        <v>2606</v>
      </c>
      <c r="AD2089" s="786">
        <v>43563</v>
      </c>
    </row>
    <row r="2090" spans="1:30" ht="15.75">
      <c r="A2090" s="785" t="s">
        <v>4301</v>
      </c>
      <c r="B2090" s="785" t="s">
        <v>8819</v>
      </c>
      <c r="C2090" s="785" t="s">
        <v>4303</v>
      </c>
      <c r="D2090" s="785" t="s">
        <v>2599</v>
      </c>
      <c r="E2090" s="785" t="s">
        <v>4886</v>
      </c>
      <c r="F2090" s="786">
        <v>43562</v>
      </c>
      <c r="G2090" s="785" t="s">
        <v>4886</v>
      </c>
      <c r="H2090" s="786">
        <v>43562</v>
      </c>
      <c r="I2090" s="785" t="s">
        <v>8820</v>
      </c>
      <c r="J2090" s="785" t="s">
        <v>629</v>
      </c>
      <c r="K2090" s="785" t="s">
        <v>8821</v>
      </c>
      <c r="L2090" s="785" t="s">
        <v>8822</v>
      </c>
      <c r="M2090" s="785"/>
      <c r="N2090" s="785"/>
      <c r="O2090" s="785" t="s">
        <v>8823</v>
      </c>
      <c r="P2090" s="787">
        <v>37.146512000000001</v>
      </c>
      <c r="Q2090" s="787">
        <v>-0.43914199999999998</v>
      </c>
      <c r="R2090" s="785" t="s">
        <v>1056</v>
      </c>
      <c r="S2090" s="785" t="s">
        <v>1132</v>
      </c>
      <c r="T2090" s="785" t="s">
        <v>3521</v>
      </c>
      <c r="U2090" s="785" t="s">
        <v>8824</v>
      </c>
      <c r="V2090" s="785" t="s">
        <v>2855</v>
      </c>
      <c r="W2090" s="785" t="s">
        <v>2707</v>
      </c>
      <c r="X2090" s="785" t="s">
        <v>2707</v>
      </c>
      <c r="Y2090" s="615" t="str">
        <f t="shared" si="32"/>
        <v>Fagaden Enterprises</v>
      </c>
      <c r="Z2090" s="785" t="s">
        <v>8492</v>
      </c>
      <c r="AA2090" s="785" t="s">
        <v>4349</v>
      </c>
      <c r="AB2090" s="785" t="s">
        <v>2683</v>
      </c>
      <c r="AC2090" s="785" t="s">
        <v>2606</v>
      </c>
      <c r="AD2090" s="786">
        <v>43562</v>
      </c>
    </row>
    <row r="2091" spans="1:30" ht="15.75">
      <c r="A2091" s="785" t="s">
        <v>4301</v>
      </c>
      <c r="B2091" s="785" t="s">
        <v>8825</v>
      </c>
      <c r="C2091" s="785" t="s">
        <v>4303</v>
      </c>
      <c r="D2091" s="785" t="s">
        <v>2599</v>
      </c>
      <c r="E2091" s="785" t="s">
        <v>4886</v>
      </c>
      <c r="F2091" s="786">
        <v>43562</v>
      </c>
      <c r="G2091" s="785" t="s">
        <v>4886</v>
      </c>
      <c r="H2091" s="786">
        <v>43562</v>
      </c>
      <c r="I2091" s="785" t="s">
        <v>8826</v>
      </c>
      <c r="J2091" s="785" t="s">
        <v>629</v>
      </c>
      <c r="K2091" s="785" t="s">
        <v>8827</v>
      </c>
      <c r="L2091" s="785" t="s">
        <v>8828</v>
      </c>
      <c r="M2091" s="785"/>
      <c r="N2091" s="785"/>
      <c r="O2091" s="785" t="s">
        <v>8829</v>
      </c>
      <c r="P2091" s="787">
        <v>37.126942</v>
      </c>
      <c r="Q2091" s="787">
        <v>-0.52819300000000002</v>
      </c>
      <c r="R2091" s="785" t="s">
        <v>1056</v>
      </c>
      <c r="S2091" s="785" t="s">
        <v>1132</v>
      </c>
      <c r="T2091" s="785" t="s">
        <v>8830</v>
      </c>
      <c r="U2091" s="785" t="s">
        <v>3364</v>
      </c>
      <c r="V2091" s="785" t="s">
        <v>2855</v>
      </c>
      <c r="W2091" s="785" t="s">
        <v>2707</v>
      </c>
      <c r="X2091" s="785" t="s">
        <v>2707</v>
      </c>
      <c r="Y2091" s="615" t="str">
        <f t="shared" si="32"/>
        <v>Fagaden Enterprises</v>
      </c>
      <c r="Z2091" s="785" t="s">
        <v>8492</v>
      </c>
      <c r="AA2091" s="785" t="s">
        <v>4349</v>
      </c>
      <c r="AB2091" s="785" t="s">
        <v>2683</v>
      </c>
      <c r="AC2091" s="785" t="s">
        <v>2606</v>
      </c>
      <c r="AD2091" s="786">
        <v>43562</v>
      </c>
    </row>
    <row r="2092" spans="1:30" ht="15.75">
      <c r="A2092" s="785" t="s">
        <v>4301</v>
      </c>
      <c r="B2092" s="785" t="s">
        <v>9656</v>
      </c>
      <c r="C2092" s="785" t="s">
        <v>4303</v>
      </c>
      <c r="D2092" s="785" t="s">
        <v>2599</v>
      </c>
      <c r="E2092" s="785" t="s">
        <v>5844</v>
      </c>
      <c r="F2092" s="786">
        <v>43539</v>
      </c>
      <c r="G2092" s="785" t="s">
        <v>4886</v>
      </c>
      <c r="H2092" s="786">
        <v>43562</v>
      </c>
      <c r="I2092" s="785" t="s">
        <v>9657</v>
      </c>
      <c r="J2092" s="785" t="s">
        <v>627</v>
      </c>
      <c r="K2092" s="785" t="s">
        <v>9658</v>
      </c>
      <c r="L2092" s="785" t="s">
        <v>9659</v>
      </c>
      <c r="M2092" s="785"/>
      <c r="N2092" s="785"/>
      <c r="O2092" s="785"/>
      <c r="P2092" s="787">
        <v>36.469315000000002</v>
      </c>
      <c r="Q2092" s="787">
        <v>-0.70487200000000005</v>
      </c>
      <c r="R2092" s="785" t="s">
        <v>695</v>
      </c>
      <c r="S2092" s="785" t="s">
        <v>1996</v>
      </c>
      <c r="T2092" s="785" t="s">
        <v>1996</v>
      </c>
      <c r="U2092" s="785" t="s">
        <v>3759</v>
      </c>
      <c r="V2092" s="785" t="s">
        <v>3070</v>
      </c>
      <c r="W2092" s="785" t="s">
        <v>4053</v>
      </c>
      <c r="X2092" s="785" t="s">
        <v>2626</v>
      </c>
      <c r="Y2092" s="615" t="str">
        <f t="shared" si="32"/>
        <v>Francis Kinyanjui</v>
      </c>
      <c r="Z2092" s="785" t="s">
        <v>9485</v>
      </c>
      <c r="AA2092" s="785" t="s">
        <v>4314</v>
      </c>
      <c r="AB2092" s="785" t="s">
        <v>2683</v>
      </c>
      <c r="AC2092" s="785" t="s">
        <v>2606</v>
      </c>
      <c r="AD2092" s="786">
        <v>43612</v>
      </c>
    </row>
    <row r="2093" spans="1:30" ht="15.75">
      <c r="A2093" s="785" t="s">
        <v>4301</v>
      </c>
      <c r="B2093" s="785" t="s">
        <v>8813</v>
      </c>
      <c r="C2093" s="785" t="s">
        <v>4303</v>
      </c>
      <c r="D2093" s="785" t="s">
        <v>2599</v>
      </c>
      <c r="E2093" s="785" t="s">
        <v>8814</v>
      </c>
      <c r="F2093" s="786">
        <v>43561</v>
      </c>
      <c r="G2093" s="785" t="s">
        <v>8814</v>
      </c>
      <c r="H2093" s="786">
        <v>43561</v>
      </c>
      <c r="I2093" s="785" t="s">
        <v>8815</v>
      </c>
      <c r="J2093" s="785" t="s">
        <v>629</v>
      </c>
      <c r="K2093" s="785" t="s">
        <v>8816</v>
      </c>
      <c r="L2093" s="785" t="s">
        <v>8817</v>
      </c>
      <c r="M2093" s="785"/>
      <c r="N2093" s="785"/>
      <c r="O2093" s="785"/>
      <c r="P2093" s="787">
        <v>37.129567000000002</v>
      </c>
      <c r="Q2093" s="787">
        <v>-0.87625500000000001</v>
      </c>
      <c r="R2093" s="785" t="s">
        <v>1030</v>
      </c>
      <c r="S2093" s="785" t="s">
        <v>3500</v>
      </c>
      <c r="T2093" s="785" t="s">
        <v>8818</v>
      </c>
      <c r="U2093" s="785" t="s">
        <v>3050</v>
      </c>
      <c r="V2093" s="785" t="s">
        <v>2855</v>
      </c>
      <c r="W2093" s="785" t="s">
        <v>2707</v>
      </c>
      <c r="X2093" s="785" t="s">
        <v>2707</v>
      </c>
      <c r="Y2093" s="615" t="str">
        <f t="shared" si="32"/>
        <v>Fagaden Enterprises</v>
      </c>
      <c r="Z2093" s="785" t="s">
        <v>8492</v>
      </c>
      <c r="AA2093" s="785" t="s">
        <v>4349</v>
      </c>
      <c r="AB2093" s="785" t="s">
        <v>2683</v>
      </c>
      <c r="AC2093" s="785" t="s">
        <v>2606</v>
      </c>
      <c r="AD2093" s="786">
        <v>43561</v>
      </c>
    </row>
    <row r="2094" spans="1:30" ht="15.75">
      <c r="A2094" s="785" t="s">
        <v>4301</v>
      </c>
      <c r="B2094" s="785" t="s">
        <v>23160</v>
      </c>
      <c r="C2094" s="785" t="s">
        <v>4303</v>
      </c>
      <c r="D2094" s="785" t="s">
        <v>2599</v>
      </c>
      <c r="E2094" s="785" t="s">
        <v>13913</v>
      </c>
      <c r="F2094" s="786">
        <v>43524</v>
      </c>
      <c r="G2094" s="785" t="s">
        <v>8814</v>
      </c>
      <c r="H2094" s="786">
        <v>43561</v>
      </c>
      <c r="I2094" s="785" t="s">
        <v>23161</v>
      </c>
      <c r="J2094" s="785" t="s">
        <v>627</v>
      </c>
      <c r="K2094" s="785" t="s">
        <v>23162</v>
      </c>
      <c r="L2094" s="785" t="s">
        <v>23163</v>
      </c>
      <c r="M2094" s="785"/>
      <c r="N2094" s="785"/>
      <c r="O2094" s="785"/>
      <c r="P2094" s="787">
        <v>36.370522999999999</v>
      </c>
      <c r="Q2094" s="787">
        <v>-9.5801999999999998E-2</v>
      </c>
      <c r="R2094" s="785" t="s">
        <v>1228</v>
      </c>
      <c r="S2094" s="785" t="s">
        <v>2797</v>
      </c>
      <c r="T2094" s="785" t="s">
        <v>17825</v>
      </c>
      <c r="U2094" s="785" t="s">
        <v>23164</v>
      </c>
      <c r="V2094" s="785" t="s">
        <v>2673</v>
      </c>
      <c r="W2094" s="785" t="s">
        <v>23165</v>
      </c>
      <c r="X2094" s="785" t="s">
        <v>23165</v>
      </c>
      <c r="Y2094" s="615" t="str">
        <f t="shared" si="32"/>
        <v>Simon Kabucho</v>
      </c>
      <c r="Z2094" s="785" t="s">
        <v>23166</v>
      </c>
      <c r="AA2094" s="785" t="s">
        <v>4314</v>
      </c>
      <c r="AB2094" s="785" t="s">
        <v>2683</v>
      </c>
      <c r="AC2094" s="785" t="s">
        <v>2606</v>
      </c>
      <c r="AD2094" s="786">
        <v>43564</v>
      </c>
    </row>
    <row r="2095" spans="1:30" ht="15.75">
      <c r="A2095" s="785" t="s">
        <v>4301</v>
      </c>
      <c r="B2095" s="785" t="s">
        <v>25520</v>
      </c>
      <c r="C2095" s="785" t="s">
        <v>4303</v>
      </c>
      <c r="D2095" s="785" t="s">
        <v>2599</v>
      </c>
      <c r="E2095" s="785" t="s">
        <v>5431</v>
      </c>
      <c r="F2095" s="786">
        <v>43511</v>
      </c>
      <c r="G2095" s="785" t="s">
        <v>8814</v>
      </c>
      <c r="H2095" s="786">
        <v>43561</v>
      </c>
      <c r="I2095" s="785" t="s">
        <v>25521</v>
      </c>
      <c r="J2095" s="785" t="s">
        <v>629</v>
      </c>
      <c r="K2095" s="785" t="s">
        <v>25522</v>
      </c>
      <c r="L2095" s="785" t="s">
        <v>25523</v>
      </c>
      <c r="M2095" s="785"/>
      <c r="N2095" s="785"/>
      <c r="O2095" s="785"/>
      <c r="P2095" s="787">
        <v>37.189706000000001</v>
      </c>
      <c r="Q2095" s="787">
        <v>-0.57447000000000004</v>
      </c>
      <c r="R2095" s="785" t="s">
        <v>1961</v>
      </c>
      <c r="S2095" s="785" t="s">
        <v>2864</v>
      </c>
      <c r="T2095" s="785" t="s">
        <v>2671</v>
      </c>
      <c r="U2095" s="785" t="s">
        <v>25524</v>
      </c>
      <c r="V2095" s="785" t="s">
        <v>3070</v>
      </c>
      <c r="W2095" s="785" t="s">
        <v>3263</v>
      </c>
      <c r="X2095" s="785" t="s">
        <v>3344</v>
      </c>
      <c r="Y2095" s="615" t="str">
        <f t="shared" si="32"/>
        <v>Zablon Kimindo Kibara</v>
      </c>
      <c r="Z2095" s="785" t="s">
        <v>25488</v>
      </c>
      <c r="AA2095" s="785" t="s">
        <v>4314</v>
      </c>
      <c r="AB2095" s="785" t="s">
        <v>2683</v>
      </c>
      <c r="AC2095" s="785" t="s">
        <v>2606</v>
      </c>
      <c r="AD2095" s="786">
        <v>43682</v>
      </c>
    </row>
    <row r="2096" spans="1:30" ht="15.75">
      <c r="A2096" s="785" t="s">
        <v>4301</v>
      </c>
      <c r="B2096" s="785" t="s">
        <v>30093</v>
      </c>
      <c r="C2096" s="785" t="s">
        <v>4303</v>
      </c>
      <c r="D2096" s="785" t="s">
        <v>2599</v>
      </c>
      <c r="E2096" s="785" t="s">
        <v>9504</v>
      </c>
      <c r="F2096" s="786">
        <v>43494</v>
      </c>
      <c r="G2096" s="785" t="s">
        <v>8814</v>
      </c>
      <c r="H2096" s="786">
        <v>43561</v>
      </c>
      <c r="I2096" s="785" t="s">
        <v>30094</v>
      </c>
      <c r="J2096" s="785" t="s">
        <v>629</v>
      </c>
      <c r="K2096" s="785" t="s">
        <v>30095</v>
      </c>
      <c r="L2096" s="785" t="s">
        <v>30096</v>
      </c>
      <c r="M2096" s="785"/>
      <c r="N2096" s="785"/>
      <c r="O2096" s="785"/>
      <c r="P2096" s="787">
        <v>37.265614999999997</v>
      </c>
      <c r="Q2096" s="787">
        <v>-0.527918</v>
      </c>
      <c r="R2096" s="785" t="s">
        <v>1961</v>
      </c>
      <c r="S2096" s="785" t="s">
        <v>1962</v>
      </c>
      <c r="T2096" s="785" t="s">
        <v>1987</v>
      </c>
      <c r="U2096" s="785" t="s">
        <v>26811</v>
      </c>
      <c r="V2096" s="785" t="s">
        <v>2855</v>
      </c>
      <c r="W2096" s="785" t="s">
        <v>3511</v>
      </c>
      <c r="X2096" s="785"/>
      <c r="Y2096" s="615" t="str">
        <f t="shared" si="32"/>
        <v>Sakaki Natural Renewable Energy Center</v>
      </c>
      <c r="Z2096" s="785" t="s">
        <v>2599</v>
      </c>
      <c r="AA2096" s="785" t="s">
        <v>4349</v>
      </c>
      <c r="AB2096" s="785" t="s">
        <v>2683</v>
      </c>
      <c r="AC2096" s="785" t="s">
        <v>2606</v>
      </c>
      <c r="AD2096" s="786">
        <v>43563</v>
      </c>
    </row>
    <row r="2097" spans="1:30" ht="15.75">
      <c r="A2097" s="785" t="s">
        <v>4301</v>
      </c>
      <c r="B2097" s="785" t="s">
        <v>30097</v>
      </c>
      <c r="C2097" s="785" t="s">
        <v>4303</v>
      </c>
      <c r="D2097" s="785" t="s">
        <v>2599</v>
      </c>
      <c r="E2097" s="785" t="s">
        <v>5362</v>
      </c>
      <c r="F2097" s="786">
        <v>43527</v>
      </c>
      <c r="G2097" s="785" t="s">
        <v>8814</v>
      </c>
      <c r="H2097" s="786">
        <v>43561</v>
      </c>
      <c r="I2097" s="785" t="s">
        <v>30098</v>
      </c>
      <c r="J2097" s="785" t="s">
        <v>627</v>
      </c>
      <c r="K2097" s="785" t="s">
        <v>30099</v>
      </c>
      <c r="L2097" s="785" t="s">
        <v>30100</v>
      </c>
      <c r="M2097" s="785"/>
      <c r="N2097" s="785"/>
      <c r="O2097" s="785"/>
      <c r="P2097" s="787">
        <v>36.863477000000003</v>
      </c>
      <c r="Q2097" s="787">
        <v>-0.78344000000000003</v>
      </c>
      <c r="R2097" s="785" t="s">
        <v>1030</v>
      </c>
      <c r="S2097" s="785" t="s">
        <v>2623</v>
      </c>
      <c r="T2097" s="785" t="s">
        <v>3714</v>
      </c>
      <c r="U2097" s="785" t="s">
        <v>30101</v>
      </c>
      <c r="V2097" s="785" t="s">
        <v>2855</v>
      </c>
      <c r="W2097" s="785" t="s">
        <v>3279</v>
      </c>
      <c r="X2097" s="785"/>
      <c r="Y2097" s="615" t="str">
        <f t="shared" si="32"/>
        <v>Kenbi Enterprises</v>
      </c>
      <c r="Z2097" s="785" t="s">
        <v>2599</v>
      </c>
      <c r="AA2097" s="785" t="s">
        <v>4349</v>
      </c>
      <c r="AB2097" s="785" t="s">
        <v>2605</v>
      </c>
      <c r="AC2097" s="785" t="s">
        <v>2606</v>
      </c>
      <c r="AD2097" s="786">
        <v>43563</v>
      </c>
    </row>
    <row r="2098" spans="1:30" ht="15.75">
      <c r="A2098" s="785" t="s">
        <v>4301</v>
      </c>
      <c r="B2098" s="785" t="s">
        <v>32575</v>
      </c>
      <c r="C2098" s="785" t="s">
        <v>4303</v>
      </c>
      <c r="D2098" s="785" t="s">
        <v>2599</v>
      </c>
      <c r="E2098" s="785" t="s">
        <v>7133</v>
      </c>
      <c r="F2098" s="786">
        <v>43525</v>
      </c>
      <c r="G2098" s="785" t="s">
        <v>8814</v>
      </c>
      <c r="H2098" s="786">
        <v>43561</v>
      </c>
      <c r="I2098" s="785" t="s">
        <v>32576</v>
      </c>
      <c r="J2098" s="785" t="s">
        <v>629</v>
      </c>
      <c r="K2098" s="785" t="s">
        <v>32577</v>
      </c>
      <c r="L2098" s="785" t="s">
        <v>32578</v>
      </c>
      <c r="M2098" s="785"/>
      <c r="N2098" s="785"/>
      <c r="O2098" s="785" t="s">
        <v>32579</v>
      </c>
      <c r="P2098" s="787">
        <v>37.235869000000001</v>
      </c>
      <c r="Q2098" s="787">
        <v>-0.47118300000000002</v>
      </c>
      <c r="R2098" s="785" t="s">
        <v>1961</v>
      </c>
      <c r="S2098" s="785" t="s">
        <v>1962</v>
      </c>
      <c r="T2098" s="785" t="s">
        <v>2077</v>
      </c>
      <c r="U2098" s="785" t="s">
        <v>2666</v>
      </c>
      <c r="V2098" s="785" t="s">
        <v>3070</v>
      </c>
      <c r="W2098" s="785" t="s">
        <v>3511</v>
      </c>
      <c r="X2098" s="785"/>
      <c r="Y2098" s="615" t="str">
        <f t="shared" si="32"/>
        <v>Sakaki Natural Renewable Energy Center</v>
      </c>
      <c r="Z2098" s="785" t="s">
        <v>2599</v>
      </c>
      <c r="AA2098" s="785" t="s">
        <v>4349</v>
      </c>
      <c r="AB2098" s="785" t="s">
        <v>2683</v>
      </c>
      <c r="AC2098" s="785" t="s">
        <v>2606</v>
      </c>
      <c r="AD2098" s="786">
        <v>43563</v>
      </c>
    </row>
    <row r="2099" spans="1:30" ht="15.75">
      <c r="A2099" s="785" t="s">
        <v>4301</v>
      </c>
      <c r="B2099" s="785" t="s">
        <v>23702</v>
      </c>
      <c r="C2099" s="785" t="s">
        <v>4303</v>
      </c>
      <c r="D2099" s="785" t="s">
        <v>2599</v>
      </c>
      <c r="E2099" s="785" t="s">
        <v>13011</v>
      </c>
      <c r="F2099" s="786">
        <v>43543</v>
      </c>
      <c r="G2099" s="785" t="s">
        <v>23703</v>
      </c>
      <c r="H2099" s="786">
        <v>43560</v>
      </c>
      <c r="I2099" s="785" t="s">
        <v>23704</v>
      </c>
      <c r="J2099" s="785" t="s">
        <v>627</v>
      </c>
      <c r="K2099" s="785" t="s">
        <v>23705</v>
      </c>
      <c r="L2099" s="785" t="s">
        <v>23706</v>
      </c>
      <c r="M2099" s="785"/>
      <c r="N2099" s="785"/>
      <c r="O2099" s="785"/>
      <c r="P2099" s="787">
        <v>37.000194999999998</v>
      </c>
      <c r="Q2099" s="787">
        <v>-1.0897950000000001</v>
      </c>
      <c r="R2099" s="785" t="s">
        <v>821</v>
      </c>
      <c r="S2099" s="785" t="s">
        <v>2997</v>
      </c>
      <c r="T2099" s="785" t="s">
        <v>2997</v>
      </c>
      <c r="U2099" s="785" t="s">
        <v>23707</v>
      </c>
      <c r="V2099" s="785" t="s">
        <v>2603</v>
      </c>
      <c r="W2099" s="785" t="s">
        <v>8491</v>
      </c>
      <c r="X2099" s="785" t="s">
        <v>23681</v>
      </c>
      <c r="Y2099" s="615" t="str">
        <f t="shared" si="32"/>
        <v>Simon Musali</v>
      </c>
      <c r="Z2099" s="785" t="s">
        <v>23154</v>
      </c>
      <c r="AA2099" s="785" t="s">
        <v>5464</v>
      </c>
      <c r="AB2099" s="785" t="s">
        <v>5504</v>
      </c>
      <c r="AC2099" s="785" t="s">
        <v>2617</v>
      </c>
      <c r="AD2099" s="786">
        <v>43560</v>
      </c>
    </row>
    <row r="2100" spans="1:30" ht="15.75">
      <c r="A2100" s="785" t="s">
        <v>4301</v>
      </c>
      <c r="B2100" s="785" t="s">
        <v>24405</v>
      </c>
      <c r="C2100" s="785" t="s">
        <v>4303</v>
      </c>
      <c r="D2100" s="785" t="s">
        <v>2599</v>
      </c>
      <c r="E2100" s="785" t="s">
        <v>16810</v>
      </c>
      <c r="F2100" s="786">
        <v>43503</v>
      </c>
      <c r="G2100" s="785" t="s">
        <v>23703</v>
      </c>
      <c r="H2100" s="786">
        <v>43560</v>
      </c>
      <c r="I2100" s="785" t="s">
        <v>24406</v>
      </c>
      <c r="J2100" s="785" t="s">
        <v>629</v>
      </c>
      <c r="K2100" s="785" t="s">
        <v>24407</v>
      </c>
      <c r="L2100" s="785" t="s">
        <v>24408</v>
      </c>
      <c r="M2100" s="785"/>
      <c r="N2100" s="785"/>
      <c r="O2100" s="785" t="s">
        <v>24409</v>
      </c>
      <c r="P2100" s="787">
        <v>36.988528000000002</v>
      </c>
      <c r="Q2100" s="787">
        <v>-0.54037299999999999</v>
      </c>
      <c r="R2100" s="785" t="s">
        <v>1056</v>
      </c>
      <c r="S2100" s="785" t="s">
        <v>1685</v>
      </c>
      <c r="T2100" s="785" t="s">
        <v>24410</v>
      </c>
      <c r="U2100" s="785" t="s">
        <v>2666</v>
      </c>
      <c r="V2100" s="785" t="s">
        <v>3004</v>
      </c>
      <c r="W2100" s="785" t="s">
        <v>2615</v>
      </c>
      <c r="X2100" s="785" t="s">
        <v>2615</v>
      </c>
      <c r="Y2100" s="615" t="str">
        <f t="shared" si="32"/>
        <v>Takamoto Biogas</v>
      </c>
      <c r="Z2100" s="785" t="s">
        <v>5708</v>
      </c>
      <c r="AA2100" s="785" t="s">
        <v>5464</v>
      </c>
      <c r="AB2100" s="785" t="s">
        <v>3686</v>
      </c>
      <c r="AC2100" s="785" t="s">
        <v>2617</v>
      </c>
      <c r="AD2100" s="786">
        <v>43565</v>
      </c>
    </row>
    <row r="2101" spans="1:30" ht="15.75">
      <c r="A2101" s="785" t="s">
        <v>4301</v>
      </c>
      <c r="B2101" s="785" t="s">
        <v>30384</v>
      </c>
      <c r="C2101" s="785" t="s">
        <v>4303</v>
      </c>
      <c r="D2101" s="785" t="s">
        <v>2599</v>
      </c>
      <c r="E2101" s="785" t="s">
        <v>7686</v>
      </c>
      <c r="F2101" s="786">
        <v>43529</v>
      </c>
      <c r="G2101" s="785" t="s">
        <v>23703</v>
      </c>
      <c r="H2101" s="786">
        <v>43560</v>
      </c>
      <c r="I2101" s="785" t="s">
        <v>30385</v>
      </c>
      <c r="J2101" s="785" t="s">
        <v>627</v>
      </c>
      <c r="K2101" s="785" t="s">
        <v>30386</v>
      </c>
      <c r="L2101" s="785" t="s">
        <v>30387</v>
      </c>
      <c r="M2101" s="785"/>
      <c r="N2101" s="785"/>
      <c r="O2101" s="785"/>
      <c r="P2101" s="787">
        <v>37.107889999999998</v>
      </c>
      <c r="Q2101" s="787">
        <v>-0.421767</v>
      </c>
      <c r="R2101" s="785" t="s">
        <v>1056</v>
      </c>
      <c r="S2101" s="785" t="s">
        <v>2893</v>
      </c>
      <c r="T2101" s="785" t="s">
        <v>3113</v>
      </c>
      <c r="U2101" s="785" t="s">
        <v>5086</v>
      </c>
      <c r="V2101" s="785" t="s">
        <v>2855</v>
      </c>
      <c r="W2101" s="785" t="s">
        <v>3497</v>
      </c>
      <c r="X2101" s="785"/>
      <c r="Y2101" s="615" t="str">
        <f t="shared" si="32"/>
        <v>Cides Ltd</v>
      </c>
      <c r="Z2101" s="785" t="s">
        <v>2599</v>
      </c>
      <c r="AA2101" s="785" t="s">
        <v>4349</v>
      </c>
      <c r="AB2101" s="785" t="s">
        <v>2605</v>
      </c>
      <c r="AC2101" s="785" t="s">
        <v>2606</v>
      </c>
      <c r="AD2101" s="786">
        <v>43614</v>
      </c>
    </row>
    <row r="2102" spans="1:30" ht="15.75">
      <c r="A2102" s="785" t="s">
        <v>4301</v>
      </c>
      <c r="B2102" s="785" t="s">
        <v>30388</v>
      </c>
      <c r="C2102" s="785" t="s">
        <v>4303</v>
      </c>
      <c r="D2102" s="785" t="s">
        <v>2599</v>
      </c>
      <c r="E2102" s="785" t="s">
        <v>5362</v>
      </c>
      <c r="F2102" s="786">
        <v>43527</v>
      </c>
      <c r="G2102" s="785" t="s">
        <v>23703</v>
      </c>
      <c r="H2102" s="786">
        <v>43560</v>
      </c>
      <c r="I2102" s="785" t="s">
        <v>30389</v>
      </c>
      <c r="J2102" s="785" t="s">
        <v>629</v>
      </c>
      <c r="K2102" s="785" t="s">
        <v>30390</v>
      </c>
      <c r="L2102" s="785" t="s">
        <v>30391</v>
      </c>
      <c r="M2102" s="785"/>
      <c r="N2102" s="785"/>
      <c r="O2102" s="785"/>
      <c r="P2102" s="787">
        <v>37.094068</v>
      </c>
      <c r="Q2102" s="787">
        <v>-0.42283599999999999</v>
      </c>
      <c r="R2102" s="785" t="s">
        <v>1056</v>
      </c>
      <c r="S2102" s="785" t="s">
        <v>2893</v>
      </c>
      <c r="T2102" s="785" t="s">
        <v>3111</v>
      </c>
      <c r="U2102" s="785" t="s">
        <v>3691</v>
      </c>
      <c r="V2102" s="785" t="s">
        <v>2855</v>
      </c>
      <c r="W2102" s="785" t="s">
        <v>3497</v>
      </c>
      <c r="X2102" s="785"/>
      <c r="Y2102" s="615" t="str">
        <f t="shared" si="32"/>
        <v>Cides Ltd</v>
      </c>
      <c r="Z2102" s="785" t="s">
        <v>2599</v>
      </c>
      <c r="AA2102" s="785" t="s">
        <v>4349</v>
      </c>
      <c r="AB2102" s="785" t="s">
        <v>2605</v>
      </c>
      <c r="AC2102" s="785" t="s">
        <v>2606</v>
      </c>
      <c r="AD2102" s="786">
        <v>43614</v>
      </c>
    </row>
    <row r="2103" spans="1:30" ht="15.75">
      <c r="A2103" s="785" t="s">
        <v>4301</v>
      </c>
      <c r="B2103" s="785" t="s">
        <v>30392</v>
      </c>
      <c r="C2103" s="785" t="s">
        <v>4303</v>
      </c>
      <c r="D2103" s="785" t="s">
        <v>2599</v>
      </c>
      <c r="E2103" s="785" t="s">
        <v>11761</v>
      </c>
      <c r="F2103" s="786">
        <v>43526</v>
      </c>
      <c r="G2103" s="785" t="s">
        <v>23703</v>
      </c>
      <c r="H2103" s="786">
        <v>43560</v>
      </c>
      <c r="I2103" s="785" t="s">
        <v>30393</v>
      </c>
      <c r="J2103" s="785" t="s">
        <v>627</v>
      </c>
      <c r="K2103" s="785" t="s">
        <v>30394</v>
      </c>
      <c r="L2103" s="785" t="s">
        <v>30395</v>
      </c>
      <c r="M2103" s="785"/>
      <c r="N2103" s="785"/>
      <c r="O2103" s="785"/>
      <c r="P2103" s="787">
        <v>37.087857</v>
      </c>
      <c r="Q2103" s="787">
        <v>-0.420599</v>
      </c>
      <c r="R2103" s="785" t="s">
        <v>1056</v>
      </c>
      <c r="S2103" s="785" t="s">
        <v>2893</v>
      </c>
      <c r="T2103" s="785" t="s">
        <v>3113</v>
      </c>
      <c r="U2103" s="785" t="s">
        <v>3001</v>
      </c>
      <c r="V2103" s="785" t="s">
        <v>2855</v>
      </c>
      <c r="W2103" s="785" t="s">
        <v>3497</v>
      </c>
      <c r="X2103" s="785"/>
      <c r="Y2103" s="615" t="str">
        <f t="shared" si="32"/>
        <v>Cides Ltd</v>
      </c>
      <c r="Z2103" s="785" t="s">
        <v>2599</v>
      </c>
      <c r="AA2103" s="785" t="s">
        <v>4349</v>
      </c>
      <c r="AB2103" s="785" t="s">
        <v>2605</v>
      </c>
      <c r="AC2103" s="785" t="s">
        <v>2606</v>
      </c>
      <c r="AD2103" s="786">
        <v>43614</v>
      </c>
    </row>
    <row r="2104" spans="1:30" ht="15.75">
      <c r="A2104" s="785" t="s">
        <v>4301</v>
      </c>
      <c r="B2104" s="785" t="s">
        <v>30396</v>
      </c>
      <c r="C2104" s="785" t="s">
        <v>4303</v>
      </c>
      <c r="D2104" s="785" t="s">
        <v>2599</v>
      </c>
      <c r="E2104" s="785" t="s">
        <v>8278</v>
      </c>
      <c r="F2104" s="786">
        <v>43528</v>
      </c>
      <c r="G2104" s="785" t="s">
        <v>23703</v>
      </c>
      <c r="H2104" s="786">
        <v>43560</v>
      </c>
      <c r="I2104" s="785" t="s">
        <v>30397</v>
      </c>
      <c r="J2104" s="785" t="s">
        <v>629</v>
      </c>
      <c r="K2104" s="785" t="s">
        <v>30398</v>
      </c>
      <c r="L2104" s="785" t="s">
        <v>30399</v>
      </c>
      <c r="M2104" s="785"/>
      <c r="N2104" s="785"/>
      <c r="O2104" s="785"/>
      <c r="P2104" s="787">
        <v>37.104629000000003</v>
      </c>
      <c r="Q2104" s="787">
        <v>-0.436865</v>
      </c>
      <c r="R2104" s="785" t="s">
        <v>1056</v>
      </c>
      <c r="S2104" s="785" t="s">
        <v>1132</v>
      </c>
      <c r="T2104" s="785" t="s">
        <v>2941</v>
      </c>
      <c r="U2104" s="785" t="s">
        <v>3590</v>
      </c>
      <c r="V2104" s="785" t="s">
        <v>2855</v>
      </c>
      <c r="W2104" s="785" t="s">
        <v>3497</v>
      </c>
      <c r="X2104" s="785"/>
      <c r="Y2104" s="615" t="str">
        <f t="shared" si="32"/>
        <v>Cides Ltd</v>
      </c>
      <c r="Z2104" s="785" t="s">
        <v>2599</v>
      </c>
      <c r="AA2104" s="785" t="s">
        <v>4349</v>
      </c>
      <c r="AB2104" s="785" t="s">
        <v>2605</v>
      </c>
      <c r="AC2104" s="785" t="s">
        <v>2606</v>
      </c>
      <c r="AD2104" s="786">
        <v>43614</v>
      </c>
    </row>
    <row r="2105" spans="1:30" ht="15.75">
      <c r="A2105" s="785" t="s">
        <v>4301</v>
      </c>
      <c r="B2105" s="785" t="s">
        <v>30400</v>
      </c>
      <c r="C2105" s="785" t="s">
        <v>4303</v>
      </c>
      <c r="D2105" s="785" t="s">
        <v>2599</v>
      </c>
      <c r="E2105" s="785" t="s">
        <v>11761</v>
      </c>
      <c r="F2105" s="786">
        <v>43526</v>
      </c>
      <c r="G2105" s="785" t="s">
        <v>23703</v>
      </c>
      <c r="H2105" s="786">
        <v>43560</v>
      </c>
      <c r="I2105" s="785" t="s">
        <v>30401</v>
      </c>
      <c r="J2105" s="785" t="s">
        <v>627</v>
      </c>
      <c r="K2105" s="785" t="s">
        <v>30402</v>
      </c>
      <c r="L2105" s="785" t="s">
        <v>30403</v>
      </c>
      <c r="M2105" s="785"/>
      <c r="N2105" s="785"/>
      <c r="O2105" s="785"/>
      <c r="P2105" s="787">
        <v>37.087845999999999</v>
      </c>
      <c r="Q2105" s="787">
        <v>-0.34822500000000001</v>
      </c>
      <c r="R2105" s="785" t="s">
        <v>1056</v>
      </c>
      <c r="S2105" s="785" t="s">
        <v>2893</v>
      </c>
      <c r="T2105" s="785" t="s">
        <v>17199</v>
      </c>
      <c r="U2105" s="785" t="s">
        <v>30404</v>
      </c>
      <c r="V2105" s="785" t="s">
        <v>2855</v>
      </c>
      <c r="W2105" s="785" t="s">
        <v>3497</v>
      </c>
      <c r="X2105" s="785"/>
      <c r="Y2105" s="615" t="str">
        <f t="shared" si="32"/>
        <v>Cides Ltd</v>
      </c>
      <c r="Z2105" s="785" t="s">
        <v>2599</v>
      </c>
      <c r="AA2105" s="785" t="s">
        <v>4349</v>
      </c>
      <c r="AB2105" s="785" t="s">
        <v>2605</v>
      </c>
      <c r="AC2105" s="785" t="s">
        <v>2606</v>
      </c>
      <c r="AD2105" s="786">
        <v>43614</v>
      </c>
    </row>
    <row r="2106" spans="1:30" ht="15.75">
      <c r="A2106" s="785" t="s">
        <v>4301</v>
      </c>
      <c r="B2106" s="785" t="s">
        <v>30405</v>
      </c>
      <c r="C2106" s="785" t="s">
        <v>4303</v>
      </c>
      <c r="D2106" s="785" t="s">
        <v>2599</v>
      </c>
      <c r="E2106" s="785" t="s">
        <v>5362</v>
      </c>
      <c r="F2106" s="786">
        <v>43527</v>
      </c>
      <c r="G2106" s="785" t="s">
        <v>23703</v>
      </c>
      <c r="H2106" s="786">
        <v>43560</v>
      </c>
      <c r="I2106" s="785" t="s">
        <v>30406</v>
      </c>
      <c r="J2106" s="785" t="s">
        <v>627</v>
      </c>
      <c r="K2106" s="785" t="s">
        <v>30407</v>
      </c>
      <c r="L2106" s="785" t="s">
        <v>30408</v>
      </c>
      <c r="M2106" s="785"/>
      <c r="N2106" s="785"/>
      <c r="O2106" s="785"/>
      <c r="P2106" s="787">
        <v>37.099896999999999</v>
      </c>
      <c r="Q2106" s="787">
        <v>-0.41694399999999998</v>
      </c>
      <c r="R2106" s="785" t="s">
        <v>1056</v>
      </c>
      <c r="S2106" s="785" t="s">
        <v>2893</v>
      </c>
      <c r="T2106" s="785" t="s">
        <v>30118</v>
      </c>
      <c r="U2106" s="785" t="s">
        <v>30118</v>
      </c>
      <c r="V2106" s="785" t="s">
        <v>2855</v>
      </c>
      <c r="W2106" s="785" t="s">
        <v>3497</v>
      </c>
      <c r="X2106" s="785"/>
      <c r="Y2106" s="615" t="str">
        <f t="shared" si="32"/>
        <v>Cides Ltd</v>
      </c>
      <c r="Z2106" s="785" t="s">
        <v>2599</v>
      </c>
      <c r="AA2106" s="785" t="s">
        <v>4349</v>
      </c>
      <c r="AB2106" s="785" t="s">
        <v>2605</v>
      </c>
      <c r="AC2106" s="785" t="s">
        <v>2606</v>
      </c>
      <c r="AD2106" s="786">
        <v>43614</v>
      </c>
    </row>
    <row r="2107" spans="1:30" ht="15.75">
      <c r="A2107" s="785" t="s">
        <v>4301</v>
      </c>
      <c r="B2107" s="785" t="s">
        <v>30409</v>
      </c>
      <c r="C2107" s="785" t="s">
        <v>4303</v>
      </c>
      <c r="D2107" s="785" t="s">
        <v>2599</v>
      </c>
      <c r="E2107" s="785" t="s">
        <v>8278</v>
      </c>
      <c r="F2107" s="786">
        <v>43528</v>
      </c>
      <c r="G2107" s="785" t="s">
        <v>23703</v>
      </c>
      <c r="H2107" s="786">
        <v>43560</v>
      </c>
      <c r="I2107" s="785" t="s">
        <v>30410</v>
      </c>
      <c r="J2107" s="785" t="s">
        <v>629</v>
      </c>
      <c r="K2107" s="785" t="s">
        <v>30411</v>
      </c>
      <c r="L2107" s="785" t="s">
        <v>30412</v>
      </c>
      <c r="M2107" s="785"/>
      <c r="N2107" s="785"/>
      <c r="O2107" s="785"/>
      <c r="P2107" s="787">
        <v>37.099375000000002</v>
      </c>
      <c r="Q2107" s="787">
        <v>-0.41617300000000002</v>
      </c>
      <c r="R2107" s="785" t="s">
        <v>1056</v>
      </c>
      <c r="S2107" s="785" t="s">
        <v>2893</v>
      </c>
      <c r="T2107" s="785" t="s">
        <v>30413</v>
      </c>
      <c r="U2107" s="785" t="s">
        <v>30118</v>
      </c>
      <c r="V2107" s="785" t="s">
        <v>2855</v>
      </c>
      <c r="W2107" s="785" t="s">
        <v>3497</v>
      </c>
      <c r="X2107" s="785"/>
      <c r="Y2107" s="615" t="str">
        <f t="shared" si="32"/>
        <v>Cides Ltd</v>
      </c>
      <c r="Z2107" s="785" t="s">
        <v>2599</v>
      </c>
      <c r="AA2107" s="785" t="s">
        <v>4349</v>
      </c>
      <c r="AB2107" s="785" t="s">
        <v>2605</v>
      </c>
      <c r="AC2107" s="785" t="s">
        <v>2606</v>
      </c>
      <c r="AD2107" s="786">
        <v>43614</v>
      </c>
    </row>
    <row r="2108" spans="1:30" ht="15.75">
      <c r="A2108" s="785" t="s">
        <v>4301</v>
      </c>
      <c r="B2108" s="785" t="s">
        <v>32991</v>
      </c>
      <c r="C2108" s="785" t="s">
        <v>4303</v>
      </c>
      <c r="D2108" s="785" t="s">
        <v>2599</v>
      </c>
      <c r="E2108" s="785" t="s">
        <v>8871</v>
      </c>
      <c r="F2108" s="786">
        <v>43532</v>
      </c>
      <c r="G2108" s="785" t="s">
        <v>23703</v>
      </c>
      <c r="H2108" s="786">
        <v>43560</v>
      </c>
      <c r="I2108" s="785" t="s">
        <v>32992</v>
      </c>
      <c r="J2108" s="785" t="s">
        <v>627</v>
      </c>
      <c r="K2108" s="785" t="s">
        <v>32993</v>
      </c>
      <c r="L2108" s="785" t="s">
        <v>32994</v>
      </c>
      <c r="M2108" s="785"/>
      <c r="N2108" s="785"/>
      <c r="O2108" s="785"/>
      <c r="P2108" s="787">
        <v>37.108412999999999</v>
      </c>
      <c r="Q2108" s="787">
        <v>-0.40817599999999998</v>
      </c>
      <c r="R2108" s="785" t="s">
        <v>1056</v>
      </c>
      <c r="S2108" s="785" t="s">
        <v>2893</v>
      </c>
      <c r="T2108" s="785" t="s">
        <v>3113</v>
      </c>
      <c r="U2108" s="785" t="s">
        <v>3922</v>
      </c>
      <c r="V2108" s="785" t="s">
        <v>3070</v>
      </c>
      <c r="W2108" s="785" t="s">
        <v>3497</v>
      </c>
      <c r="X2108" s="785"/>
      <c r="Y2108" s="615" t="str">
        <f t="shared" si="32"/>
        <v>Cides Ltd</v>
      </c>
      <c r="Z2108" s="785" t="s">
        <v>2599</v>
      </c>
      <c r="AA2108" s="785" t="s">
        <v>4349</v>
      </c>
      <c r="AB2108" s="785" t="s">
        <v>2605</v>
      </c>
      <c r="AC2108" s="785" t="s">
        <v>2606</v>
      </c>
      <c r="AD2108" s="786">
        <v>43614</v>
      </c>
    </row>
    <row r="2109" spans="1:30" ht="15.75">
      <c r="A2109" s="785" t="s">
        <v>4301</v>
      </c>
      <c r="B2109" s="785" t="s">
        <v>19974</v>
      </c>
      <c r="C2109" s="785" t="s">
        <v>4303</v>
      </c>
      <c r="D2109" s="785" t="s">
        <v>2599</v>
      </c>
      <c r="E2109" s="785" t="s">
        <v>4316</v>
      </c>
      <c r="F2109" s="786">
        <v>43487</v>
      </c>
      <c r="G2109" s="785" t="s">
        <v>15674</v>
      </c>
      <c r="H2109" s="786">
        <v>43559</v>
      </c>
      <c r="I2109" s="785" t="s">
        <v>19975</v>
      </c>
      <c r="J2109" s="785" t="s">
        <v>629</v>
      </c>
      <c r="K2109" s="785" t="s">
        <v>19976</v>
      </c>
      <c r="L2109" s="785" t="s">
        <v>19977</v>
      </c>
      <c r="M2109" s="785"/>
      <c r="N2109" s="785"/>
      <c r="O2109" s="785" t="s">
        <v>19978</v>
      </c>
      <c r="P2109" s="787">
        <v>34.743274</v>
      </c>
      <c r="Q2109" s="787">
        <v>-0.57881000000000005</v>
      </c>
      <c r="R2109" s="785" t="s">
        <v>2696</v>
      </c>
      <c r="S2109" s="785" t="s">
        <v>3745</v>
      </c>
      <c r="T2109" s="785" t="s">
        <v>19979</v>
      </c>
      <c r="U2109" s="785" t="s">
        <v>19979</v>
      </c>
      <c r="V2109" s="785">
        <v>12</v>
      </c>
      <c r="W2109" s="785" t="s">
        <v>15828</v>
      </c>
      <c r="X2109" s="785" t="s">
        <v>2853</v>
      </c>
      <c r="Y2109" s="615" t="str">
        <f t="shared" si="32"/>
        <v>Peter O Ong'ai</v>
      </c>
      <c r="Z2109" s="785" t="s">
        <v>19943</v>
      </c>
      <c r="AA2109" s="785" t="s">
        <v>4314</v>
      </c>
      <c r="AB2109" s="785" t="s">
        <v>2605</v>
      </c>
      <c r="AC2109" s="785" t="s">
        <v>2606</v>
      </c>
      <c r="AD2109" s="786">
        <v>43651</v>
      </c>
    </row>
    <row r="2110" spans="1:30" ht="15.75">
      <c r="A2110" s="785" t="s">
        <v>4301</v>
      </c>
      <c r="B2110" s="785" t="s">
        <v>25682</v>
      </c>
      <c r="C2110" s="785" t="s">
        <v>4303</v>
      </c>
      <c r="D2110" s="785" t="s">
        <v>2599</v>
      </c>
      <c r="E2110" s="785" t="s">
        <v>11720</v>
      </c>
      <c r="F2110" s="786">
        <v>43552</v>
      </c>
      <c r="G2110" s="785" t="s">
        <v>15674</v>
      </c>
      <c r="H2110" s="786">
        <v>43559</v>
      </c>
      <c r="I2110" s="785" t="s">
        <v>25683</v>
      </c>
      <c r="J2110" s="785" t="s">
        <v>629</v>
      </c>
      <c r="K2110" s="785" t="s">
        <v>25684</v>
      </c>
      <c r="L2110" s="785" t="s">
        <v>25685</v>
      </c>
      <c r="M2110" s="785"/>
      <c r="N2110" s="785"/>
      <c r="O2110" s="785" t="s">
        <v>25686</v>
      </c>
      <c r="P2110" s="787">
        <v>34.734552999999998</v>
      </c>
      <c r="Q2110" s="787">
        <v>-0.14310600000000001</v>
      </c>
      <c r="R2110" s="785" t="s">
        <v>1575</v>
      </c>
      <c r="S2110" s="785" t="s">
        <v>2755</v>
      </c>
      <c r="T2110" s="785" t="s">
        <v>25622</v>
      </c>
      <c r="U2110" s="785" t="s">
        <v>2757</v>
      </c>
      <c r="V2110" s="785" t="s">
        <v>2673</v>
      </c>
      <c r="W2110" s="785" t="s">
        <v>2608</v>
      </c>
      <c r="X2110" s="785" t="s">
        <v>25607</v>
      </c>
      <c r="Y2110" s="615" t="str">
        <f t="shared" si="32"/>
        <v>Zadock</v>
      </c>
      <c r="Z2110" s="785" t="s">
        <v>25608</v>
      </c>
      <c r="AA2110" s="785" t="s">
        <v>5464</v>
      </c>
      <c r="AB2110" s="785" t="s">
        <v>2609</v>
      </c>
      <c r="AC2110" s="785" t="s">
        <v>2610</v>
      </c>
      <c r="AD2110" s="786">
        <v>43559</v>
      </c>
    </row>
    <row r="2111" spans="1:30" ht="15.75">
      <c r="A2111" s="785" t="s">
        <v>4301</v>
      </c>
      <c r="B2111" s="785" t="s">
        <v>25846</v>
      </c>
      <c r="C2111" s="785" t="s">
        <v>4303</v>
      </c>
      <c r="D2111" s="785" t="s">
        <v>2599</v>
      </c>
      <c r="E2111" s="785" t="s">
        <v>9590</v>
      </c>
      <c r="F2111" s="786">
        <v>43553</v>
      </c>
      <c r="G2111" s="785" t="s">
        <v>15674</v>
      </c>
      <c r="H2111" s="786">
        <v>43559</v>
      </c>
      <c r="I2111" s="785" t="s">
        <v>25847</v>
      </c>
      <c r="J2111" s="785" t="s">
        <v>629</v>
      </c>
      <c r="K2111" s="785" t="s">
        <v>25848</v>
      </c>
      <c r="L2111" s="785" t="s">
        <v>25849</v>
      </c>
      <c r="M2111" s="785"/>
      <c r="N2111" s="785"/>
      <c r="O2111" s="785"/>
      <c r="P2111" s="787">
        <v>34.735242</v>
      </c>
      <c r="Q2111" s="787">
        <v>-0.140957</v>
      </c>
      <c r="R2111" s="785" t="s">
        <v>1575</v>
      </c>
      <c r="S2111" s="785" t="s">
        <v>2755</v>
      </c>
      <c r="T2111" s="785" t="s">
        <v>25622</v>
      </c>
      <c r="U2111" s="785" t="s">
        <v>2757</v>
      </c>
      <c r="V2111" s="785" t="s">
        <v>6015</v>
      </c>
      <c r="W2111" s="785" t="s">
        <v>2608</v>
      </c>
      <c r="X2111" s="785" t="s">
        <v>25607</v>
      </c>
      <c r="Y2111" s="615" t="str">
        <f t="shared" si="32"/>
        <v>Zadock</v>
      </c>
      <c r="Z2111" s="785" t="s">
        <v>25608</v>
      </c>
      <c r="AA2111" s="785" t="s">
        <v>5464</v>
      </c>
      <c r="AB2111" s="785" t="s">
        <v>2609</v>
      </c>
      <c r="AC2111" s="785" t="s">
        <v>2610</v>
      </c>
      <c r="AD2111" s="786">
        <v>43565</v>
      </c>
    </row>
    <row r="2112" spans="1:30" ht="15.75">
      <c r="A2112" s="785" t="s">
        <v>4301</v>
      </c>
      <c r="B2112" s="785" t="s">
        <v>10721</v>
      </c>
      <c r="C2112" s="785" t="s">
        <v>4303</v>
      </c>
      <c r="D2112" s="785" t="s">
        <v>2599</v>
      </c>
      <c r="E2112" s="785" t="s">
        <v>5844</v>
      </c>
      <c r="F2112" s="786">
        <v>43539</v>
      </c>
      <c r="G2112" s="785" t="s">
        <v>10722</v>
      </c>
      <c r="H2112" s="786">
        <v>43558</v>
      </c>
      <c r="I2112" s="785" t="s">
        <v>10723</v>
      </c>
      <c r="J2112" s="785" t="s">
        <v>629</v>
      </c>
      <c r="K2112" s="785" t="s">
        <v>2612</v>
      </c>
      <c r="L2112" s="785" t="s">
        <v>10724</v>
      </c>
      <c r="M2112" s="785"/>
      <c r="N2112" s="785"/>
      <c r="O2112" s="785"/>
      <c r="P2112" s="787">
        <v>36.862782000000003</v>
      </c>
      <c r="Q2112" s="787">
        <v>-0.43887199999999998</v>
      </c>
      <c r="R2112" s="785" t="s">
        <v>1056</v>
      </c>
      <c r="S2112" s="785" t="s">
        <v>2131</v>
      </c>
      <c r="T2112" s="785" t="s">
        <v>3775</v>
      </c>
      <c r="U2112" s="785" t="s">
        <v>10725</v>
      </c>
      <c r="V2112" s="785" t="s">
        <v>2673</v>
      </c>
      <c r="W2112" s="785" t="s">
        <v>10726</v>
      </c>
      <c r="X2112" s="785" t="s">
        <v>2995</v>
      </c>
      <c r="Y2112" s="615" t="str">
        <f t="shared" si="32"/>
        <v>Gerald  Waweru</v>
      </c>
      <c r="Z2112" s="785" t="s">
        <v>10727</v>
      </c>
      <c r="AA2112" s="785" t="s">
        <v>4314</v>
      </c>
      <c r="AB2112" s="785" t="s">
        <v>2683</v>
      </c>
      <c r="AC2112" s="785" t="s">
        <v>2606</v>
      </c>
      <c r="AD2112" s="786">
        <v>43581</v>
      </c>
    </row>
    <row r="2113" spans="1:30" ht="15.75">
      <c r="A2113" s="785" t="s">
        <v>4301</v>
      </c>
      <c r="B2113" s="785" t="s">
        <v>13537</v>
      </c>
      <c r="C2113" s="785" t="s">
        <v>4303</v>
      </c>
      <c r="D2113" s="785" t="s">
        <v>2599</v>
      </c>
      <c r="E2113" s="785" t="s">
        <v>10503</v>
      </c>
      <c r="F2113" s="786">
        <v>43462</v>
      </c>
      <c r="G2113" s="785" t="s">
        <v>10722</v>
      </c>
      <c r="H2113" s="786">
        <v>43558</v>
      </c>
      <c r="I2113" s="785" t="s">
        <v>13538</v>
      </c>
      <c r="J2113" s="785" t="s">
        <v>627</v>
      </c>
      <c r="K2113" s="785" t="s">
        <v>13539</v>
      </c>
      <c r="L2113" s="785" t="s">
        <v>13540</v>
      </c>
      <c r="M2113" s="785"/>
      <c r="N2113" s="785"/>
      <c r="O2113" s="785" t="s">
        <v>13541</v>
      </c>
      <c r="P2113" s="787">
        <v>34.917994999999998</v>
      </c>
      <c r="Q2113" s="787">
        <v>-0.52289699999999995</v>
      </c>
      <c r="R2113" s="785" t="s">
        <v>843</v>
      </c>
      <c r="S2113" s="785" t="s">
        <v>844</v>
      </c>
      <c r="T2113" s="785" t="s">
        <v>13542</v>
      </c>
      <c r="U2113" s="785" t="s">
        <v>13543</v>
      </c>
      <c r="V2113" s="785" t="s">
        <v>2673</v>
      </c>
      <c r="W2113" s="785" t="s">
        <v>3276</v>
      </c>
      <c r="X2113" s="785" t="s">
        <v>2754</v>
      </c>
      <c r="Y2113" s="615" t="str">
        <f t="shared" si="32"/>
        <v>Joel Nyambane Moigare</v>
      </c>
      <c r="Z2113" s="785" t="s">
        <v>13448</v>
      </c>
      <c r="AA2113" s="785" t="s">
        <v>4349</v>
      </c>
      <c r="AB2113" s="785" t="s">
        <v>2605</v>
      </c>
      <c r="AC2113" s="785" t="s">
        <v>2606</v>
      </c>
      <c r="AD2113" s="786">
        <v>43558</v>
      </c>
    </row>
    <row r="2114" spans="1:30" ht="15.75">
      <c r="A2114" s="785" t="s">
        <v>4301</v>
      </c>
      <c r="B2114" s="785" t="s">
        <v>19765</v>
      </c>
      <c r="C2114" s="785" t="s">
        <v>4303</v>
      </c>
      <c r="D2114" s="785" t="s">
        <v>2599</v>
      </c>
      <c r="E2114" s="785" t="s">
        <v>11761</v>
      </c>
      <c r="F2114" s="786">
        <v>43526</v>
      </c>
      <c r="G2114" s="785" t="s">
        <v>10722</v>
      </c>
      <c r="H2114" s="786">
        <v>43558</v>
      </c>
      <c r="I2114" s="785" t="s">
        <v>19766</v>
      </c>
      <c r="J2114" s="785" t="s">
        <v>629</v>
      </c>
      <c r="K2114" s="785" t="s">
        <v>19767</v>
      </c>
      <c r="L2114" s="785" t="s">
        <v>19768</v>
      </c>
      <c r="M2114" s="785"/>
      <c r="N2114" s="785"/>
      <c r="O2114" s="785"/>
      <c r="P2114" s="787">
        <v>36.12988</v>
      </c>
      <c r="Q2114" s="787">
        <v>-0.25178</v>
      </c>
      <c r="R2114" s="785" t="s">
        <v>695</v>
      </c>
      <c r="S2114" s="785" t="s">
        <v>1204</v>
      </c>
      <c r="T2114" s="785" t="s">
        <v>3312</v>
      </c>
      <c r="U2114" s="785" t="s">
        <v>19769</v>
      </c>
      <c r="V2114" s="785" t="s">
        <v>2603</v>
      </c>
      <c r="W2114" s="785" t="s">
        <v>19606</v>
      </c>
      <c r="X2114" s="785" t="s">
        <v>1687</v>
      </c>
      <c r="Y2114" s="615" t="str">
        <f t="shared" ref="Y2114:Y2177" si="33">IF(X2114="",W2114,X2114)</f>
        <v>Peter Macharia</v>
      </c>
      <c r="Z2114" s="785" t="s">
        <v>19770</v>
      </c>
      <c r="AA2114" s="785" t="s">
        <v>4314</v>
      </c>
      <c r="AB2114" s="785" t="s">
        <v>2683</v>
      </c>
      <c r="AC2114" s="785" t="s">
        <v>2606</v>
      </c>
      <c r="AD2114" s="786">
        <v>43635</v>
      </c>
    </row>
    <row r="2115" spans="1:30" ht="15.75">
      <c r="A2115" s="785" t="s">
        <v>4301</v>
      </c>
      <c r="B2115" s="785" t="s">
        <v>23697</v>
      </c>
      <c r="C2115" s="785" t="s">
        <v>4303</v>
      </c>
      <c r="D2115" s="785" t="s">
        <v>2599</v>
      </c>
      <c r="E2115" s="785" t="s">
        <v>5482</v>
      </c>
      <c r="F2115" s="786">
        <v>43542</v>
      </c>
      <c r="G2115" s="785" t="s">
        <v>10722</v>
      </c>
      <c r="H2115" s="786">
        <v>43558</v>
      </c>
      <c r="I2115" s="785" t="s">
        <v>23698</v>
      </c>
      <c r="J2115" s="785" t="s">
        <v>629</v>
      </c>
      <c r="K2115" s="785" t="s">
        <v>23699</v>
      </c>
      <c r="L2115" s="785" t="s">
        <v>23700</v>
      </c>
      <c r="M2115" s="785"/>
      <c r="N2115" s="785"/>
      <c r="O2115" s="785"/>
      <c r="P2115" s="787">
        <v>36.625135</v>
      </c>
      <c r="Q2115" s="787">
        <v>-1.0739479999999999</v>
      </c>
      <c r="R2115" s="785" t="s">
        <v>821</v>
      </c>
      <c r="S2115" s="785" t="s">
        <v>1884</v>
      </c>
      <c r="T2115" s="785" t="s">
        <v>1884</v>
      </c>
      <c r="U2115" s="785" t="s">
        <v>23701</v>
      </c>
      <c r="V2115" s="785" t="s">
        <v>2603</v>
      </c>
      <c r="W2115" s="785" t="s">
        <v>8491</v>
      </c>
      <c r="X2115" s="785" t="s">
        <v>23681</v>
      </c>
      <c r="Y2115" s="615" t="str">
        <f t="shared" si="33"/>
        <v>Simon Musali</v>
      </c>
      <c r="Z2115" s="785" t="s">
        <v>23154</v>
      </c>
      <c r="AA2115" s="785" t="s">
        <v>5464</v>
      </c>
      <c r="AB2115" s="785" t="s">
        <v>5504</v>
      </c>
      <c r="AC2115" s="785" t="s">
        <v>2617</v>
      </c>
      <c r="AD2115" s="786">
        <v>43558</v>
      </c>
    </row>
    <row r="2116" spans="1:30" ht="15.75">
      <c r="A2116" s="785" t="s">
        <v>4301</v>
      </c>
      <c r="B2116" s="785" t="s">
        <v>25677</v>
      </c>
      <c r="C2116" s="785" t="s">
        <v>4303</v>
      </c>
      <c r="D2116" s="785" t="s">
        <v>2599</v>
      </c>
      <c r="E2116" s="785" t="s">
        <v>11720</v>
      </c>
      <c r="F2116" s="786">
        <v>43552</v>
      </c>
      <c r="G2116" s="785" t="s">
        <v>10722</v>
      </c>
      <c r="H2116" s="786">
        <v>43558</v>
      </c>
      <c r="I2116" s="785" t="s">
        <v>25678</v>
      </c>
      <c r="J2116" s="785" t="s">
        <v>629</v>
      </c>
      <c r="K2116" s="785" t="s">
        <v>25679</v>
      </c>
      <c r="L2116" s="785" t="s">
        <v>25680</v>
      </c>
      <c r="M2116" s="785"/>
      <c r="N2116" s="785"/>
      <c r="O2116" s="785" t="s">
        <v>25681</v>
      </c>
      <c r="P2116" s="787">
        <v>34.736483</v>
      </c>
      <c r="Q2116" s="787">
        <v>-0.14010900000000001</v>
      </c>
      <c r="R2116" s="785" t="s">
        <v>1575</v>
      </c>
      <c r="S2116" s="785" t="s">
        <v>2755</v>
      </c>
      <c r="T2116" s="785" t="s">
        <v>25622</v>
      </c>
      <c r="U2116" s="785" t="s">
        <v>2757</v>
      </c>
      <c r="V2116" s="785" t="s">
        <v>2673</v>
      </c>
      <c r="W2116" s="785" t="s">
        <v>2608</v>
      </c>
      <c r="X2116" s="785" t="s">
        <v>25607</v>
      </c>
      <c r="Y2116" s="615" t="str">
        <f t="shared" si="33"/>
        <v>Zadock</v>
      </c>
      <c r="Z2116" s="785" t="s">
        <v>25608</v>
      </c>
      <c r="AA2116" s="785" t="s">
        <v>5464</v>
      </c>
      <c r="AB2116" s="785" t="s">
        <v>2609</v>
      </c>
      <c r="AC2116" s="785" t="s">
        <v>2610</v>
      </c>
      <c r="AD2116" s="786">
        <v>43558</v>
      </c>
    </row>
    <row r="2117" spans="1:30" ht="15.75">
      <c r="A2117" s="785" t="s">
        <v>4301</v>
      </c>
      <c r="B2117" s="785" t="s">
        <v>11766</v>
      </c>
      <c r="C2117" s="785" t="s">
        <v>4303</v>
      </c>
      <c r="D2117" s="785" t="s">
        <v>2599</v>
      </c>
      <c r="E2117" s="785" t="s">
        <v>10563</v>
      </c>
      <c r="F2117" s="786">
        <v>43498</v>
      </c>
      <c r="G2117" s="785" t="s">
        <v>11493</v>
      </c>
      <c r="H2117" s="786">
        <v>43557</v>
      </c>
      <c r="I2117" s="785" t="s">
        <v>11767</v>
      </c>
      <c r="J2117" s="785" t="s">
        <v>629</v>
      </c>
      <c r="K2117" s="785" t="s">
        <v>11768</v>
      </c>
      <c r="L2117" s="785" t="s">
        <v>11769</v>
      </c>
      <c r="M2117" s="785"/>
      <c r="N2117" s="785"/>
      <c r="O2117" s="785"/>
      <c r="P2117" s="787">
        <v>37.233786000000002</v>
      </c>
      <c r="Q2117" s="787">
        <v>-0.452567</v>
      </c>
      <c r="R2117" s="785" t="s">
        <v>1961</v>
      </c>
      <c r="S2117" s="785" t="s">
        <v>1962</v>
      </c>
      <c r="T2117" s="785" t="s">
        <v>2077</v>
      </c>
      <c r="U2117" s="785" t="s">
        <v>7650</v>
      </c>
      <c r="V2117" s="785" t="s">
        <v>2673</v>
      </c>
      <c r="W2117" s="785" t="s">
        <v>2802</v>
      </c>
      <c r="X2117" s="785" t="s">
        <v>2802</v>
      </c>
      <c r="Y2117" s="615" t="str">
        <f t="shared" si="33"/>
        <v>Jackson Maina</v>
      </c>
      <c r="Z2117" s="785" t="s">
        <v>2599</v>
      </c>
      <c r="AA2117" s="785" t="s">
        <v>4314</v>
      </c>
      <c r="AB2117" s="785" t="s">
        <v>2605</v>
      </c>
      <c r="AC2117" s="785" t="s">
        <v>2606</v>
      </c>
      <c r="AD2117" s="786">
        <v>43591</v>
      </c>
    </row>
    <row r="2118" spans="1:30" ht="15.75">
      <c r="A2118" s="785" t="s">
        <v>4301</v>
      </c>
      <c r="B2118" s="785" t="s">
        <v>13226</v>
      </c>
      <c r="C2118" s="785" t="s">
        <v>4379</v>
      </c>
      <c r="D2118" s="785" t="s">
        <v>4418</v>
      </c>
      <c r="E2118" s="785" t="s">
        <v>11493</v>
      </c>
      <c r="F2118" s="786">
        <v>43557</v>
      </c>
      <c r="G2118" s="785" t="s">
        <v>11493</v>
      </c>
      <c r="H2118" s="786">
        <v>43557</v>
      </c>
      <c r="I2118" s="785" t="s">
        <v>13227</v>
      </c>
      <c r="J2118" s="785" t="s">
        <v>629</v>
      </c>
      <c r="K2118" s="785" t="s">
        <v>13228</v>
      </c>
      <c r="L2118" s="785" t="s">
        <v>13229</v>
      </c>
      <c r="M2118" s="785"/>
      <c r="N2118" s="785"/>
      <c r="O2118" s="785" t="s">
        <v>13230</v>
      </c>
      <c r="P2118" s="787">
        <v>37.494768999999998</v>
      </c>
      <c r="Q2118" s="787">
        <v>-1.793425</v>
      </c>
      <c r="R2118" s="785" t="s">
        <v>728</v>
      </c>
      <c r="S2118" s="785" t="s">
        <v>2752</v>
      </c>
      <c r="T2118" s="785" t="s">
        <v>2752</v>
      </c>
      <c r="U2118" s="785" t="s">
        <v>13231</v>
      </c>
      <c r="V2118" s="785" t="s">
        <v>2855</v>
      </c>
      <c r="W2118" s="785" t="s">
        <v>13203</v>
      </c>
      <c r="X2118" s="785" t="s">
        <v>13203</v>
      </c>
      <c r="Y2118" s="615" t="str">
        <f t="shared" si="33"/>
        <v>Januaries Kaloki</v>
      </c>
      <c r="Z2118" s="785" t="s">
        <v>13204</v>
      </c>
      <c r="AA2118" s="785" t="s">
        <v>4314</v>
      </c>
      <c r="AB2118" s="785" t="s">
        <v>2605</v>
      </c>
      <c r="AC2118" s="785" t="s">
        <v>2606</v>
      </c>
      <c r="AD2118" s="786">
        <v>43558</v>
      </c>
    </row>
    <row r="2119" spans="1:30" ht="15.75">
      <c r="A2119" s="785" t="s">
        <v>4301</v>
      </c>
      <c r="B2119" s="785" t="s">
        <v>13232</v>
      </c>
      <c r="C2119" s="785" t="s">
        <v>4303</v>
      </c>
      <c r="D2119" s="785" t="s">
        <v>2599</v>
      </c>
      <c r="E2119" s="785" t="s">
        <v>11493</v>
      </c>
      <c r="F2119" s="786">
        <v>43557</v>
      </c>
      <c r="G2119" s="785" t="s">
        <v>11493</v>
      </c>
      <c r="H2119" s="786">
        <v>43557</v>
      </c>
      <c r="I2119" s="785" t="s">
        <v>13233</v>
      </c>
      <c r="J2119" s="785" t="s">
        <v>629</v>
      </c>
      <c r="K2119" s="785" t="s">
        <v>13234</v>
      </c>
      <c r="L2119" s="785" t="s">
        <v>13235</v>
      </c>
      <c r="M2119" s="785"/>
      <c r="N2119" s="785"/>
      <c r="O2119" s="785"/>
      <c r="P2119" s="787">
        <v>37.502792999999997</v>
      </c>
      <c r="Q2119" s="787">
        <v>-1.7984199999999999</v>
      </c>
      <c r="R2119" s="785" t="s">
        <v>728</v>
      </c>
      <c r="S2119" s="785" t="s">
        <v>2752</v>
      </c>
      <c r="T2119" s="785" t="s">
        <v>2752</v>
      </c>
      <c r="U2119" s="785" t="s">
        <v>3361</v>
      </c>
      <c r="V2119" s="785" t="s">
        <v>2855</v>
      </c>
      <c r="W2119" s="785" t="s">
        <v>13203</v>
      </c>
      <c r="X2119" s="785" t="s">
        <v>13203</v>
      </c>
      <c r="Y2119" s="615" t="str">
        <f t="shared" si="33"/>
        <v>Januaries Kaloki</v>
      </c>
      <c r="Z2119" s="785" t="s">
        <v>13204</v>
      </c>
      <c r="AA2119" s="785" t="s">
        <v>4314</v>
      </c>
      <c r="AB2119" s="785" t="s">
        <v>2605</v>
      </c>
      <c r="AC2119" s="785" t="s">
        <v>2606</v>
      </c>
      <c r="AD2119" s="786">
        <v>43558</v>
      </c>
    </row>
    <row r="2120" spans="1:30" ht="15.75">
      <c r="A2120" s="785" t="s">
        <v>4301</v>
      </c>
      <c r="B2120" s="785" t="s">
        <v>18346</v>
      </c>
      <c r="C2120" s="785" t="s">
        <v>4303</v>
      </c>
      <c r="D2120" s="785" t="s">
        <v>2599</v>
      </c>
      <c r="E2120" s="785" t="s">
        <v>5395</v>
      </c>
      <c r="F2120" s="786">
        <v>43538</v>
      </c>
      <c r="G2120" s="785" t="s">
        <v>11493</v>
      </c>
      <c r="H2120" s="786">
        <v>43557</v>
      </c>
      <c r="I2120" s="785" t="s">
        <v>18347</v>
      </c>
      <c r="J2120" s="785" t="s">
        <v>627</v>
      </c>
      <c r="K2120" s="785" t="s">
        <v>2612</v>
      </c>
      <c r="L2120" s="785" t="s">
        <v>18348</v>
      </c>
      <c r="M2120" s="785"/>
      <c r="N2120" s="785"/>
      <c r="O2120" s="785"/>
      <c r="P2120" s="787">
        <v>35.197741999999998</v>
      </c>
      <c r="Q2120" s="787">
        <v>0.52161599999999997</v>
      </c>
      <c r="R2120" s="785" t="s">
        <v>893</v>
      </c>
      <c r="S2120" s="785" t="s">
        <v>2708</v>
      </c>
      <c r="T2120" s="785" t="s">
        <v>18295</v>
      </c>
      <c r="U2120" s="785" t="s">
        <v>3547</v>
      </c>
      <c r="V2120" s="785" t="s">
        <v>3004</v>
      </c>
      <c r="W2120" s="785" t="s">
        <v>2722</v>
      </c>
      <c r="X2120" s="785" t="s">
        <v>18203</v>
      </c>
      <c r="Y2120" s="615" t="str">
        <f t="shared" si="33"/>
        <v>Ndima renewable Energy</v>
      </c>
      <c r="Z2120" s="785" t="s">
        <v>18211</v>
      </c>
      <c r="AA2120" s="785" t="s">
        <v>4349</v>
      </c>
      <c r="AB2120" s="785" t="s">
        <v>2605</v>
      </c>
      <c r="AC2120" s="785" t="s">
        <v>2606</v>
      </c>
      <c r="AD2120" s="786">
        <v>43600</v>
      </c>
    </row>
    <row r="2121" spans="1:30" ht="15.75">
      <c r="A2121" s="785" t="s">
        <v>4301</v>
      </c>
      <c r="B2121" s="785" t="s">
        <v>23398</v>
      </c>
      <c r="C2121" s="785" t="s">
        <v>4303</v>
      </c>
      <c r="D2121" s="785" t="s">
        <v>2599</v>
      </c>
      <c r="E2121" s="785" t="s">
        <v>13297</v>
      </c>
      <c r="F2121" s="786">
        <v>43535</v>
      </c>
      <c r="G2121" s="785" t="s">
        <v>11493</v>
      </c>
      <c r="H2121" s="786">
        <v>43557</v>
      </c>
      <c r="I2121" s="785" t="s">
        <v>23399</v>
      </c>
      <c r="J2121" s="785" t="s">
        <v>629</v>
      </c>
      <c r="K2121" s="785" t="s">
        <v>2612</v>
      </c>
      <c r="L2121" s="785" t="s">
        <v>23400</v>
      </c>
      <c r="M2121" s="785"/>
      <c r="N2121" s="785"/>
      <c r="O2121" s="785"/>
      <c r="P2121" s="787">
        <v>36.574952000000003</v>
      </c>
      <c r="Q2121" s="787">
        <v>-9.9515000000000006E-2</v>
      </c>
      <c r="R2121" s="785" t="s">
        <v>960</v>
      </c>
      <c r="S2121" s="785" t="s">
        <v>961</v>
      </c>
      <c r="T2121" s="785" t="s">
        <v>2629</v>
      </c>
      <c r="U2121" s="785" t="s">
        <v>3413</v>
      </c>
      <c r="V2121" s="785" t="s">
        <v>2855</v>
      </c>
      <c r="W2121" s="785" t="s">
        <v>23165</v>
      </c>
      <c r="X2121" s="785" t="s">
        <v>23165</v>
      </c>
      <c r="Y2121" s="615" t="str">
        <f t="shared" si="33"/>
        <v>Simon Kabucho</v>
      </c>
      <c r="Z2121" s="785" t="s">
        <v>23172</v>
      </c>
      <c r="AA2121" s="785" t="s">
        <v>4314</v>
      </c>
      <c r="AB2121" s="785" t="s">
        <v>2683</v>
      </c>
      <c r="AC2121" s="785" t="s">
        <v>2606</v>
      </c>
      <c r="AD2121" s="786">
        <v>43609</v>
      </c>
    </row>
    <row r="2122" spans="1:30" ht="15.75">
      <c r="A2122" s="785" t="s">
        <v>4301</v>
      </c>
      <c r="B2122" s="785" t="s">
        <v>23689</v>
      </c>
      <c r="C2122" s="785" t="s">
        <v>4303</v>
      </c>
      <c r="D2122" s="785" t="s">
        <v>2599</v>
      </c>
      <c r="E2122" s="785" t="s">
        <v>8871</v>
      </c>
      <c r="F2122" s="786">
        <v>43532</v>
      </c>
      <c r="G2122" s="785" t="s">
        <v>11493</v>
      </c>
      <c r="H2122" s="786">
        <v>43557</v>
      </c>
      <c r="I2122" s="785" t="s">
        <v>23690</v>
      </c>
      <c r="J2122" s="785" t="s">
        <v>627</v>
      </c>
      <c r="K2122" s="785" t="s">
        <v>23691</v>
      </c>
      <c r="L2122" s="785" t="s">
        <v>23692</v>
      </c>
      <c r="M2122" s="785"/>
      <c r="N2122" s="785"/>
      <c r="O2122" s="785"/>
      <c r="P2122" s="787">
        <v>36.899510999999997</v>
      </c>
      <c r="Q2122" s="787">
        <v>-1.31097</v>
      </c>
      <c r="R2122" s="785" t="s">
        <v>821</v>
      </c>
      <c r="S2122" s="785" t="s">
        <v>871</v>
      </c>
      <c r="T2122" s="785" t="s">
        <v>2613</v>
      </c>
      <c r="U2122" s="785" t="s">
        <v>3034</v>
      </c>
      <c r="V2122" s="785" t="s">
        <v>2603</v>
      </c>
      <c r="W2122" s="785" t="s">
        <v>8491</v>
      </c>
      <c r="X2122" s="785" t="s">
        <v>23681</v>
      </c>
      <c r="Y2122" s="615" t="str">
        <f t="shared" si="33"/>
        <v>Simon Musali</v>
      </c>
      <c r="Z2122" s="785" t="s">
        <v>23154</v>
      </c>
      <c r="AA2122" s="785" t="s">
        <v>5464</v>
      </c>
      <c r="AB2122" s="785" t="s">
        <v>5504</v>
      </c>
      <c r="AC2122" s="785" t="s">
        <v>2617</v>
      </c>
      <c r="AD2122" s="786">
        <v>43557</v>
      </c>
    </row>
    <row r="2123" spans="1:30" ht="15.75">
      <c r="A2123" s="785" t="s">
        <v>4301</v>
      </c>
      <c r="B2123" s="785" t="s">
        <v>23693</v>
      </c>
      <c r="C2123" s="785" t="s">
        <v>4303</v>
      </c>
      <c r="D2123" s="785" t="s">
        <v>2599</v>
      </c>
      <c r="E2123" s="785" t="s">
        <v>8871</v>
      </c>
      <c r="F2123" s="786">
        <v>43532</v>
      </c>
      <c r="G2123" s="785" t="s">
        <v>11493</v>
      </c>
      <c r="H2123" s="786">
        <v>43557</v>
      </c>
      <c r="I2123" s="785" t="s">
        <v>23694</v>
      </c>
      <c r="J2123" s="785" t="s">
        <v>627</v>
      </c>
      <c r="K2123" s="785" t="s">
        <v>23695</v>
      </c>
      <c r="L2123" s="785" t="s">
        <v>23696</v>
      </c>
      <c r="M2123" s="785"/>
      <c r="N2123" s="785"/>
      <c r="O2123" s="785"/>
      <c r="P2123" s="787">
        <v>36.738432000000003</v>
      </c>
      <c r="Q2123" s="787">
        <v>-1.0582549999999999</v>
      </c>
      <c r="R2123" s="785" t="s">
        <v>821</v>
      </c>
      <c r="S2123" s="785" t="s">
        <v>871</v>
      </c>
      <c r="T2123" s="785" t="s">
        <v>2619</v>
      </c>
      <c r="U2123" s="785" t="s">
        <v>3202</v>
      </c>
      <c r="V2123" s="785" t="s">
        <v>2603</v>
      </c>
      <c r="W2123" s="785" t="s">
        <v>8491</v>
      </c>
      <c r="X2123" s="785" t="s">
        <v>23681</v>
      </c>
      <c r="Y2123" s="615" t="str">
        <f t="shared" si="33"/>
        <v>Simon Musali</v>
      </c>
      <c r="Z2123" s="785" t="s">
        <v>23154</v>
      </c>
      <c r="AA2123" s="785" t="s">
        <v>5464</v>
      </c>
      <c r="AB2123" s="785" t="s">
        <v>5504</v>
      </c>
      <c r="AC2123" s="785" t="s">
        <v>2617</v>
      </c>
      <c r="AD2123" s="786">
        <v>43557</v>
      </c>
    </row>
    <row r="2124" spans="1:30" ht="15.75">
      <c r="A2124" s="785" t="s">
        <v>4301</v>
      </c>
      <c r="B2124" s="785" t="s">
        <v>32835</v>
      </c>
      <c r="C2124" s="785" t="s">
        <v>4303</v>
      </c>
      <c r="D2124" s="785" t="s">
        <v>2599</v>
      </c>
      <c r="E2124" s="785" t="s">
        <v>5851</v>
      </c>
      <c r="F2124" s="786">
        <v>43466</v>
      </c>
      <c r="G2124" s="785" t="s">
        <v>11493</v>
      </c>
      <c r="H2124" s="786">
        <v>43557</v>
      </c>
      <c r="I2124" s="785" t="s">
        <v>32836</v>
      </c>
      <c r="J2124" s="785" t="s">
        <v>627</v>
      </c>
      <c r="K2124" s="785" t="s">
        <v>2612</v>
      </c>
      <c r="L2124" s="785" t="s">
        <v>32837</v>
      </c>
      <c r="M2124" s="785"/>
      <c r="N2124" s="785"/>
      <c r="O2124" s="785"/>
      <c r="P2124" s="787">
        <v>36.673518000000001</v>
      </c>
      <c r="Q2124" s="787">
        <v>-1.4383919999999999</v>
      </c>
      <c r="R2124" s="785" t="s">
        <v>1325</v>
      </c>
      <c r="S2124" s="785" t="s">
        <v>1326</v>
      </c>
      <c r="T2124" s="785" t="s">
        <v>2638</v>
      </c>
      <c r="U2124" s="785" t="s">
        <v>32838</v>
      </c>
      <c r="V2124" s="785" t="s">
        <v>3070</v>
      </c>
      <c r="W2124" s="785" t="s">
        <v>16042</v>
      </c>
      <c r="X2124" s="785"/>
      <c r="Y2124" s="615" t="str">
        <f t="shared" si="33"/>
        <v>Kensam Constructor</v>
      </c>
      <c r="Z2124" s="785" t="s">
        <v>2599</v>
      </c>
      <c r="AA2124" s="785" t="s">
        <v>4314</v>
      </c>
      <c r="AB2124" s="785" t="s">
        <v>2876</v>
      </c>
      <c r="AC2124" s="785" t="s">
        <v>2606</v>
      </c>
      <c r="AD2124" s="786">
        <v>43647</v>
      </c>
    </row>
    <row r="2125" spans="1:30" ht="15.75">
      <c r="A2125" s="785" t="s">
        <v>4301</v>
      </c>
      <c r="B2125" s="785" t="s">
        <v>33237</v>
      </c>
      <c r="C2125" s="785" t="s">
        <v>4322</v>
      </c>
      <c r="D2125" s="785" t="s">
        <v>2902</v>
      </c>
      <c r="E2125" s="785" t="s">
        <v>15363</v>
      </c>
      <c r="F2125" s="786">
        <v>43507</v>
      </c>
      <c r="G2125" s="785" t="s">
        <v>11493</v>
      </c>
      <c r="H2125" s="786">
        <v>43557</v>
      </c>
      <c r="I2125" s="785" t="s">
        <v>33238</v>
      </c>
      <c r="J2125" s="785" t="s">
        <v>629</v>
      </c>
      <c r="K2125" s="785">
        <v>99999</v>
      </c>
      <c r="L2125" s="785" t="s">
        <v>33239</v>
      </c>
      <c r="M2125" s="785"/>
      <c r="N2125" s="785"/>
      <c r="O2125" s="785" t="s">
        <v>33240</v>
      </c>
      <c r="P2125" s="787">
        <v>36.053719999999998</v>
      </c>
      <c r="Q2125" s="787">
        <v>0.35437099999999999</v>
      </c>
      <c r="R2125" s="785" t="s">
        <v>622</v>
      </c>
      <c r="S2125" s="785" t="s">
        <v>14620</v>
      </c>
      <c r="T2125" s="785" t="s">
        <v>33241</v>
      </c>
      <c r="U2125" s="785" t="s">
        <v>33242</v>
      </c>
      <c r="V2125" s="785">
        <v>72</v>
      </c>
      <c r="W2125" s="785" t="s">
        <v>3025</v>
      </c>
      <c r="X2125" s="785"/>
      <c r="Y2125" s="615" t="str">
        <f t="shared" si="33"/>
        <v>Kichemu limited</v>
      </c>
      <c r="Z2125" s="785" t="s">
        <v>2599</v>
      </c>
      <c r="AA2125" s="785" t="s">
        <v>4349</v>
      </c>
      <c r="AB2125" s="785" t="s">
        <v>2683</v>
      </c>
      <c r="AC2125" s="785" t="s">
        <v>2606</v>
      </c>
      <c r="AD2125" s="786">
        <v>43711</v>
      </c>
    </row>
    <row r="2126" spans="1:30" ht="15.75">
      <c r="A2126" s="785" t="s">
        <v>4301</v>
      </c>
      <c r="B2126" s="785" t="s">
        <v>9653</v>
      </c>
      <c r="C2126" s="785" t="s">
        <v>4303</v>
      </c>
      <c r="D2126" s="785" t="s">
        <v>2599</v>
      </c>
      <c r="E2126" s="785" t="s">
        <v>9149</v>
      </c>
      <c r="F2126" s="786">
        <v>43473</v>
      </c>
      <c r="G2126" s="785" t="s">
        <v>5088</v>
      </c>
      <c r="H2126" s="786">
        <v>43556</v>
      </c>
      <c r="I2126" s="785" t="s">
        <v>9654</v>
      </c>
      <c r="J2126" s="785" t="s">
        <v>629</v>
      </c>
      <c r="K2126" s="785" t="s">
        <v>2612</v>
      </c>
      <c r="L2126" s="785" t="s">
        <v>9655</v>
      </c>
      <c r="M2126" s="785"/>
      <c r="N2126" s="785"/>
      <c r="O2126" s="785"/>
      <c r="P2126" s="787">
        <v>36.462980000000002</v>
      </c>
      <c r="Q2126" s="787">
        <v>0.24105199999999999</v>
      </c>
      <c r="R2126" s="785" t="s">
        <v>960</v>
      </c>
      <c r="S2126" s="785" t="s">
        <v>1898</v>
      </c>
      <c r="T2126" s="785" t="s">
        <v>2972</v>
      </c>
      <c r="U2126" s="785" t="s">
        <v>9564</v>
      </c>
      <c r="V2126" s="785" t="s">
        <v>3070</v>
      </c>
      <c r="W2126" s="785" t="s">
        <v>4053</v>
      </c>
      <c r="X2126" s="785" t="s">
        <v>2626</v>
      </c>
      <c r="Y2126" s="615" t="str">
        <f t="shared" si="33"/>
        <v>Francis Kinyanjui</v>
      </c>
      <c r="Z2126" s="785" t="s">
        <v>9485</v>
      </c>
      <c r="AA2126" s="785" t="s">
        <v>4314</v>
      </c>
      <c r="AB2126" s="785" t="s">
        <v>2605</v>
      </c>
      <c r="AC2126" s="785" t="s">
        <v>2606</v>
      </c>
      <c r="AD2126" s="786">
        <v>43585</v>
      </c>
    </row>
    <row r="2127" spans="1:30" ht="15.75">
      <c r="A2127" s="785" t="s">
        <v>4301</v>
      </c>
      <c r="B2127" s="785" t="s">
        <v>11760</v>
      </c>
      <c r="C2127" s="785" t="s">
        <v>4303</v>
      </c>
      <c r="D2127" s="785" t="s">
        <v>2599</v>
      </c>
      <c r="E2127" s="785" t="s">
        <v>11761</v>
      </c>
      <c r="F2127" s="786">
        <v>43526</v>
      </c>
      <c r="G2127" s="785" t="s">
        <v>5088</v>
      </c>
      <c r="H2127" s="786">
        <v>43556</v>
      </c>
      <c r="I2127" s="785" t="s">
        <v>11762</v>
      </c>
      <c r="J2127" s="785" t="s">
        <v>629</v>
      </c>
      <c r="K2127" s="785" t="s">
        <v>11763</v>
      </c>
      <c r="L2127" s="785" t="s">
        <v>11764</v>
      </c>
      <c r="M2127" s="785"/>
      <c r="N2127" s="785"/>
      <c r="O2127" s="785"/>
      <c r="P2127" s="787">
        <v>37.242671000000001</v>
      </c>
      <c r="Q2127" s="787">
        <v>-0.47652699999999998</v>
      </c>
      <c r="R2127" s="785" t="s">
        <v>1961</v>
      </c>
      <c r="S2127" s="785" t="s">
        <v>1962</v>
      </c>
      <c r="T2127" s="785" t="s">
        <v>11765</v>
      </c>
      <c r="U2127" s="785" t="s">
        <v>3425</v>
      </c>
      <c r="V2127" s="785" t="s">
        <v>2673</v>
      </c>
      <c r="W2127" s="785" t="s">
        <v>2802</v>
      </c>
      <c r="X2127" s="785" t="s">
        <v>2802</v>
      </c>
      <c r="Y2127" s="615" t="str">
        <f t="shared" si="33"/>
        <v>Jackson Maina</v>
      </c>
      <c r="Z2127" s="785" t="s">
        <v>2599</v>
      </c>
      <c r="AA2127" s="785" t="s">
        <v>4314</v>
      </c>
      <c r="AB2127" s="785" t="s">
        <v>2605</v>
      </c>
      <c r="AC2127" s="785" t="s">
        <v>2606</v>
      </c>
      <c r="AD2127" s="786">
        <v>43591</v>
      </c>
    </row>
    <row r="2128" spans="1:30" ht="15.75">
      <c r="A2128" s="785" t="s">
        <v>4301</v>
      </c>
      <c r="B2128" s="785" t="s">
        <v>12759</v>
      </c>
      <c r="C2128" s="785" t="s">
        <v>4303</v>
      </c>
      <c r="D2128" s="785" t="s">
        <v>2599</v>
      </c>
      <c r="E2128" s="785" t="s">
        <v>7133</v>
      </c>
      <c r="F2128" s="786">
        <v>43525</v>
      </c>
      <c r="G2128" s="785" t="s">
        <v>5088</v>
      </c>
      <c r="H2128" s="786">
        <v>43556</v>
      </c>
      <c r="I2128" s="785" t="s">
        <v>12760</v>
      </c>
      <c r="J2128" s="785" t="s">
        <v>629</v>
      </c>
      <c r="K2128" s="785" t="s">
        <v>2612</v>
      </c>
      <c r="L2128" s="785" t="s">
        <v>12761</v>
      </c>
      <c r="M2128" s="785"/>
      <c r="N2128" s="785"/>
      <c r="O2128" s="785"/>
      <c r="P2128" s="787">
        <v>36.314852000000002</v>
      </c>
      <c r="Q2128" s="787">
        <v>3.9292000000000001E-2</v>
      </c>
      <c r="R2128" s="785" t="s">
        <v>960</v>
      </c>
      <c r="S2128" s="785" t="s">
        <v>1898</v>
      </c>
      <c r="T2128" s="785" t="s">
        <v>1242</v>
      </c>
      <c r="U2128" s="785" t="s">
        <v>12762</v>
      </c>
      <c r="V2128" s="785" t="s">
        <v>2855</v>
      </c>
      <c r="W2128" s="785" t="s">
        <v>11964</v>
      </c>
      <c r="X2128" s="785" t="s">
        <v>3814</v>
      </c>
      <c r="Y2128" s="615" t="str">
        <f t="shared" si="33"/>
        <v>James Mwai</v>
      </c>
      <c r="Z2128" s="785" t="s">
        <v>11965</v>
      </c>
      <c r="AA2128" s="785" t="s">
        <v>4314</v>
      </c>
      <c r="AB2128" s="785" t="s">
        <v>2683</v>
      </c>
      <c r="AC2128" s="785" t="s">
        <v>2606</v>
      </c>
      <c r="AD2128" s="786">
        <v>43591</v>
      </c>
    </row>
    <row r="2129" spans="1:30" ht="15.75">
      <c r="A2129" s="785" t="s">
        <v>4301</v>
      </c>
      <c r="B2129" s="785" t="s">
        <v>13214</v>
      </c>
      <c r="C2129" s="785" t="s">
        <v>4303</v>
      </c>
      <c r="D2129" s="785" t="s">
        <v>2599</v>
      </c>
      <c r="E2129" s="785" t="s">
        <v>5088</v>
      </c>
      <c r="F2129" s="786">
        <v>43556</v>
      </c>
      <c r="G2129" s="785" t="s">
        <v>5088</v>
      </c>
      <c r="H2129" s="786">
        <v>43556</v>
      </c>
      <c r="I2129" s="785" t="s">
        <v>13215</v>
      </c>
      <c r="J2129" s="785" t="s">
        <v>627</v>
      </c>
      <c r="K2129" s="785" t="s">
        <v>13216</v>
      </c>
      <c r="L2129" s="785" t="s">
        <v>13217</v>
      </c>
      <c r="M2129" s="785"/>
      <c r="N2129" s="785"/>
      <c r="O2129" s="785" t="s">
        <v>13218</v>
      </c>
      <c r="P2129" s="787">
        <v>37.448571999999999</v>
      </c>
      <c r="Q2129" s="787">
        <v>-1.6733800000000001</v>
      </c>
      <c r="R2129" s="785" t="s">
        <v>728</v>
      </c>
      <c r="S2129" s="785" t="s">
        <v>729</v>
      </c>
      <c r="T2129" s="785" t="s">
        <v>12566</v>
      </c>
      <c r="U2129" s="785" t="s">
        <v>13219</v>
      </c>
      <c r="V2129" s="785" t="s">
        <v>2855</v>
      </c>
      <c r="W2129" s="785" t="s">
        <v>13203</v>
      </c>
      <c r="X2129" s="785" t="s">
        <v>13203</v>
      </c>
      <c r="Y2129" s="615" t="str">
        <f t="shared" si="33"/>
        <v>Januaries Kaloki</v>
      </c>
      <c r="Z2129" s="785" t="s">
        <v>13204</v>
      </c>
      <c r="AA2129" s="785" t="s">
        <v>4314</v>
      </c>
      <c r="AB2129" s="785" t="s">
        <v>2605</v>
      </c>
      <c r="AC2129" s="785" t="s">
        <v>2606</v>
      </c>
      <c r="AD2129" s="786">
        <v>43556</v>
      </c>
    </row>
    <row r="2130" spans="1:30" ht="15.75">
      <c r="A2130" s="785" t="s">
        <v>4301</v>
      </c>
      <c r="B2130" s="785" t="s">
        <v>13220</v>
      </c>
      <c r="C2130" s="785" t="s">
        <v>4303</v>
      </c>
      <c r="D2130" s="785" t="s">
        <v>2599</v>
      </c>
      <c r="E2130" s="785" t="s">
        <v>5088</v>
      </c>
      <c r="F2130" s="786">
        <v>43556</v>
      </c>
      <c r="G2130" s="785" t="s">
        <v>5088</v>
      </c>
      <c r="H2130" s="786">
        <v>43556</v>
      </c>
      <c r="I2130" s="785" t="s">
        <v>13221</v>
      </c>
      <c r="J2130" s="785" t="s">
        <v>627</v>
      </c>
      <c r="K2130" s="785" t="s">
        <v>13222</v>
      </c>
      <c r="L2130" s="785" t="s">
        <v>13223</v>
      </c>
      <c r="M2130" s="785"/>
      <c r="N2130" s="785"/>
      <c r="O2130" s="785" t="s">
        <v>13224</v>
      </c>
      <c r="P2130" s="787">
        <v>37.578431999999999</v>
      </c>
      <c r="Q2130" s="787">
        <v>-1.7585900000000001</v>
      </c>
      <c r="R2130" s="785" t="s">
        <v>728</v>
      </c>
      <c r="S2130" s="785" t="s">
        <v>2752</v>
      </c>
      <c r="T2130" s="785" t="s">
        <v>2752</v>
      </c>
      <c r="U2130" s="785" t="s">
        <v>13225</v>
      </c>
      <c r="V2130" s="785" t="s">
        <v>2855</v>
      </c>
      <c r="W2130" s="785" t="s">
        <v>13203</v>
      </c>
      <c r="X2130" s="785" t="s">
        <v>13203</v>
      </c>
      <c r="Y2130" s="615" t="str">
        <f t="shared" si="33"/>
        <v>Januaries Kaloki</v>
      </c>
      <c r="Z2130" s="785" t="s">
        <v>13204</v>
      </c>
      <c r="AA2130" s="785" t="s">
        <v>4314</v>
      </c>
      <c r="AB2130" s="785" t="s">
        <v>2605</v>
      </c>
      <c r="AC2130" s="785" t="s">
        <v>2606</v>
      </c>
      <c r="AD2130" s="786">
        <v>43558</v>
      </c>
    </row>
    <row r="2131" spans="1:30" ht="15.75">
      <c r="A2131" s="785" t="s">
        <v>4301</v>
      </c>
      <c r="B2131" s="785" t="s">
        <v>13279</v>
      </c>
      <c r="C2131" s="785" t="s">
        <v>4303</v>
      </c>
      <c r="D2131" s="785" t="s">
        <v>2599</v>
      </c>
      <c r="E2131" s="785" t="s">
        <v>5088</v>
      </c>
      <c r="F2131" s="786">
        <v>43556</v>
      </c>
      <c r="G2131" s="785" t="s">
        <v>5088</v>
      </c>
      <c r="H2131" s="786">
        <v>43556</v>
      </c>
      <c r="I2131" s="785" t="s">
        <v>13280</v>
      </c>
      <c r="J2131" s="785" t="s">
        <v>627</v>
      </c>
      <c r="K2131" s="785" t="s">
        <v>13281</v>
      </c>
      <c r="L2131" s="785" t="s">
        <v>13282</v>
      </c>
      <c r="M2131" s="785"/>
      <c r="N2131" s="785"/>
      <c r="O2131" s="785" t="s">
        <v>13283</v>
      </c>
      <c r="P2131" s="787">
        <v>37.447088000000001</v>
      </c>
      <c r="Q2131" s="787">
        <v>-1.6734869999999999</v>
      </c>
      <c r="R2131" s="785" t="s">
        <v>728</v>
      </c>
      <c r="S2131" s="785" t="s">
        <v>729</v>
      </c>
      <c r="T2131" s="785" t="s">
        <v>729</v>
      </c>
      <c r="U2131" s="785" t="s">
        <v>13219</v>
      </c>
      <c r="V2131" s="785" t="s">
        <v>3004</v>
      </c>
      <c r="W2131" s="785" t="s">
        <v>13203</v>
      </c>
      <c r="X2131" s="785" t="s">
        <v>13203</v>
      </c>
      <c r="Y2131" s="615" t="str">
        <f t="shared" si="33"/>
        <v>Januaries Kaloki</v>
      </c>
      <c r="Z2131" s="785" t="s">
        <v>13204</v>
      </c>
      <c r="AA2131" s="785" t="s">
        <v>4314</v>
      </c>
      <c r="AB2131" s="785" t="s">
        <v>2605</v>
      </c>
      <c r="AC2131" s="785" t="s">
        <v>2606</v>
      </c>
      <c r="AD2131" s="786">
        <v>43556</v>
      </c>
    </row>
    <row r="2132" spans="1:30" ht="15.75">
      <c r="A2132" s="785" t="s">
        <v>4301</v>
      </c>
      <c r="B2132" s="785" t="s">
        <v>15823</v>
      </c>
      <c r="C2132" s="785" t="s">
        <v>4303</v>
      </c>
      <c r="D2132" s="785" t="s">
        <v>2599</v>
      </c>
      <c r="E2132" s="785" t="s">
        <v>9131</v>
      </c>
      <c r="F2132" s="786">
        <v>43424</v>
      </c>
      <c r="G2132" s="785" t="s">
        <v>5088</v>
      </c>
      <c r="H2132" s="786">
        <v>43556</v>
      </c>
      <c r="I2132" s="785" t="s">
        <v>15824</v>
      </c>
      <c r="J2132" s="785" t="s">
        <v>629</v>
      </c>
      <c r="K2132" s="785" t="s">
        <v>15825</v>
      </c>
      <c r="L2132" s="785" t="s">
        <v>15826</v>
      </c>
      <c r="M2132" s="785"/>
      <c r="N2132" s="785"/>
      <c r="O2132" s="785"/>
      <c r="P2132" s="787">
        <v>35.036917000000003</v>
      </c>
      <c r="Q2132" s="787">
        <v>-0.14155499999999999</v>
      </c>
      <c r="R2132" s="785" t="s">
        <v>1575</v>
      </c>
      <c r="S2132" s="785" t="s">
        <v>3367</v>
      </c>
      <c r="T2132" s="785" t="s">
        <v>3367</v>
      </c>
      <c r="U2132" s="785" t="s">
        <v>15827</v>
      </c>
      <c r="V2132" s="785">
        <v>10</v>
      </c>
      <c r="W2132" s="785" t="s">
        <v>15828</v>
      </c>
      <c r="X2132" s="785" t="s">
        <v>15829</v>
      </c>
      <c r="Y2132" s="615" t="str">
        <f t="shared" si="33"/>
        <v>Kbp Trainees</v>
      </c>
      <c r="Z2132" s="785" t="s">
        <v>15830</v>
      </c>
      <c r="AA2132" s="785" t="s">
        <v>4314</v>
      </c>
      <c r="AB2132" s="785" t="s">
        <v>2683</v>
      </c>
      <c r="AC2132" s="785" t="s">
        <v>2606</v>
      </c>
      <c r="AD2132" s="786">
        <v>43671</v>
      </c>
    </row>
    <row r="2133" spans="1:30" ht="15.75">
      <c r="A2133" s="785" t="s">
        <v>4301</v>
      </c>
      <c r="B2133" s="785" t="s">
        <v>24141</v>
      </c>
      <c r="C2133" s="785" t="s">
        <v>4303</v>
      </c>
      <c r="D2133" s="785" t="s">
        <v>2599</v>
      </c>
      <c r="E2133" s="785" t="s">
        <v>10738</v>
      </c>
      <c r="F2133" s="786">
        <v>43534</v>
      </c>
      <c r="G2133" s="785" t="s">
        <v>5088</v>
      </c>
      <c r="H2133" s="786">
        <v>43556</v>
      </c>
      <c r="I2133" s="785" t="s">
        <v>24142</v>
      </c>
      <c r="J2133" s="785" t="s">
        <v>629</v>
      </c>
      <c r="K2133" s="785" t="s">
        <v>24143</v>
      </c>
      <c r="L2133" s="785" t="s">
        <v>24144</v>
      </c>
      <c r="M2133" s="785"/>
      <c r="N2133" s="785"/>
      <c r="O2133" s="785" t="s">
        <v>24145</v>
      </c>
      <c r="P2133" s="787">
        <v>37.651333000000001</v>
      </c>
      <c r="Q2133" s="787">
        <v>-4.5425E-2</v>
      </c>
      <c r="R2133" s="785" t="s">
        <v>1104</v>
      </c>
      <c r="S2133" s="785" t="s">
        <v>1105</v>
      </c>
      <c r="T2133" s="785" t="s">
        <v>3641</v>
      </c>
      <c r="U2133" s="785" t="s">
        <v>24146</v>
      </c>
      <c r="V2133" s="785" t="s">
        <v>2855</v>
      </c>
      <c r="W2133" s="785" t="s">
        <v>2746</v>
      </c>
      <c r="X2133" s="785" t="s">
        <v>2746</v>
      </c>
      <c r="Y2133" s="615" t="str">
        <f t="shared" si="33"/>
        <v>Stephen Nyange</v>
      </c>
      <c r="Z2133" s="785" t="s">
        <v>3970</v>
      </c>
      <c r="AA2133" s="785" t="s">
        <v>4314</v>
      </c>
      <c r="AB2133" s="785" t="s">
        <v>2605</v>
      </c>
      <c r="AC2133" s="785" t="s">
        <v>2606</v>
      </c>
      <c r="AD2133" s="786">
        <v>43593</v>
      </c>
    </row>
    <row r="2134" spans="1:30" ht="15.75">
      <c r="A2134" s="785" t="s">
        <v>4301</v>
      </c>
      <c r="B2134" s="785" t="s">
        <v>24158</v>
      </c>
      <c r="C2134" s="785" t="s">
        <v>4303</v>
      </c>
      <c r="D2134" s="785" t="s">
        <v>2599</v>
      </c>
      <c r="E2134" s="785" t="s">
        <v>5370</v>
      </c>
      <c r="F2134" s="786">
        <v>43536</v>
      </c>
      <c r="G2134" s="785" t="s">
        <v>5088</v>
      </c>
      <c r="H2134" s="786">
        <v>43556</v>
      </c>
      <c r="I2134" s="785" t="s">
        <v>24159</v>
      </c>
      <c r="J2134" s="785" t="s">
        <v>629</v>
      </c>
      <c r="K2134" s="785" t="s">
        <v>24160</v>
      </c>
      <c r="L2134" s="785" t="s">
        <v>24161</v>
      </c>
      <c r="M2134" s="785"/>
      <c r="N2134" s="785"/>
      <c r="O2134" s="785"/>
      <c r="P2134" s="787">
        <v>37.648266999999997</v>
      </c>
      <c r="Q2134" s="787">
        <v>-0.122965</v>
      </c>
      <c r="R2134" s="785" t="s">
        <v>1104</v>
      </c>
      <c r="S2134" s="785" t="s">
        <v>2643</v>
      </c>
      <c r="T2134" s="785" t="s">
        <v>24162</v>
      </c>
      <c r="U2134" s="785" t="s">
        <v>3935</v>
      </c>
      <c r="V2134" s="785" t="s">
        <v>2855</v>
      </c>
      <c r="W2134" s="785" t="s">
        <v>2746</v>
      </c>
      <c r="X2134" s="785" t="s">
        <v>2746</v>
      </c>
      <c r="Y2134" s="615" t="str">
        <f t="shared" si="33"/>
        <v>Stephen Nyange</v>
      </c>
      <c r="Z2134" s="785" t="s">
        <v>3970</v>
      </c>
      <c r="AA2134" s="785" t="s">
        <v>4314</v>
      </c>
      <c r="AB2134" s="785" t="s">
        <v>2605</v>
      </c>
      <c r="AC2134" s="785" t="s">
        <v>2606</v>
      </c>
      <c r="AD2134" s="786">
        <v>43606</v>
      </c>
    </row>
    <row r="2135" spans="1:30" ht="15.75">
      <c r="A2135" s="785" t="s">
        <v>4301</v>
      </c>
      <c r="B2135" s="785" t="s">
        <v>24163</v>
      </c>
      <c r="C2135" s="785" t="s">
        <v>4303</v>
      </c>
      <c r="D2135" s="785" t="s">
        <v>2599</v>
      </c>
      <c r="E2135" s="785" t="s">
        <v>5370</v>
      </c>
      <c r="F2135" s="786">
        <v>43536</v>
      </c>
      <c r="G2135" s="785" t="s">
        <v>5088</v>
      </c>
      <c r="H2135" s="786">
        <v>43556</v>
      </c>
      <c r="I2135" s="785" t="s">
        <v>24164</v>
      </c>
      <c r="J2135" s="785" t="s">
        <v>629</v>
      </c>
      <c r="K2135" s="785" t="s">
        <v>24165</v>
      </c>
      <c r="L2135" s="785" t="s">
        <v>24166</v>
      </c>
      <c r="M2135" s="785"/>
      <c r="N2135" s="785"/>
      <c r="O2135" s="785"/>
      <c r="P2135" s="787">
        <v>37.575690000000002</v>
      </c>
      <c r="Q2135" s="787">
        <v>-0.10249900000000001</v>
      </c>
      <c r="R2135" s="785" t="s">
        <v>1104</v>
      </c>
      <c r="S2135" s="785" t="s">
        <v>2643</v>
      </c>
      <c r="T2135" s="785" t="s">
        <v>7775</v>
      </c>
      <c r="U2135" s="785" t="s">
        <v>3733</v>
      </c>
      <c r="V2135" s="785" t="s">
        <v>2855</v>
      </c>
      <c r="W2135" s="785" t="s">
        <v>2746</v>
      </c>
      <c r="X2135" s="785" t="s">
        <v>2746</v>
      </c>
      <c r="Y2135" s="615" t="str">
        <f t="shared" si="33"/>
        <v>Stephen Nyange</v>
      </c>
      <c r="Z2135" s="785" t="s">
        <v>3970</v>
      </c>
      <c r="AA2135" s="785" t="s">
        <v>4314</v>
      </c>
      <c r="AB2135" s="785" t="s">
        <v>2605</v>
      </c>
      <c r="AC2135" s="785" t="s">
        <v>2606</v>
      </c>
      <c r="AD2135" s="786">
        <v>43606</v>
      </c>
    </row>
    <row r="2136" spans="1:30" ht="15.75">
      <c r="A2136" s="785" t="s">
        <v>4301</v>
      </c>
      <c r="B2136" s="785" t="s">
        <v>24421</v>
      </c>
      <c r="C2136" s="785" t="s">
        <v>4303</v>
      </c>
      <c r="D2136" s="785" t="s">
        <v>2599</v>
      </c>
      <c r="E2136" s="785" t="s">
        <v>5844</v>
      </c>
      <c r="F2136" s="786">
        <v>43539</v>
      </c>
      <c r="G2136" s="785" t="s">
        <v>5088</v>
      </c>
      <c r="H2136" s="786">
        <v>43556</v>
      </c>
      <c r="I2136" s="785" t="s">
        <v>24422</v>
      </c>
      <c r="J2136" s="785" t="s">
        <v>627</v>
      </c>
      <c r="K2136" s="785" t="s">
        <v>2612</v>
      </c>
      <c r="L2136" s="785" t="s">
        <v>24423</v>
      </c>
      <c r="M2136" s="785"/>
      <c r="N2136" s="785"/>
      <c r="O2136" s="785"/>
      <c r="P2136" s="787">
        <v>36.798912999999999</v>
      </c>
      <c r="Q2136" s="787">
        <v>-1.149735</v>
      </c>
      <c r="R2136" s="785" t="s">
        <v>821</v>
      </c>
      <c r="S2136" s="785" t="s">
        <v>821</v>
      </c>
      <c r="T2136" s="785" t="s">
        <v>821</v>
      </c>
      <c r="U2136" s="785" t="s">
        <v>24424</v>
      </c>
      <c r="V2136" s="785">
        <v>10</v>
      </c>
      <c r="W2136" s="785" t="s">
        <v>2615</v>
      </c>
      <c r="X2136" s="785" t="s">
        <v>2615</v>
      </c>
      <c r="Y2136" s="615" t="str">
        <f t="shared" si="33"/>
        <v>Takamoto Biogas</v>
      </c>
      <c r="Z2136" s="785" t="s">
        <v>5708</v>
      </c>
      <c r="AA2136" s="785" t="s">
        <v>5464</v>
      </c>
      <c r="AB2136" s="785" t="s">
        <v>2683</v>
      </c>
      <c r="AC2136" s="785" t="s">
        <v>2606</v>
      </c>
      <c r="AD2136" s="786">
        <v>43581</v>
      </c>
    </row>
    <row r="2137" spans="1:30" ht="15.75">
      <c r="A2137" s="785" t="s">
        <v>4301</v>
      </c>
      <c r="B2137" s="785" t="s">
        <v>25667</v>
      </c>
      <c r="C2137" s="785" t="s">
        <v>4303</v>
      </c>
      <c r="D2137" s="785" t="s">
        <v>2599</v>
      </c>
      <c r="E2137" s="785" t="s">
        <v>23720</v>
      </c>
      <c r="F2137" s="786">
        <v>43550</v>
      </c>
      <c r="G2137" s="785" t="s">
        <v>5088</v>
      </c>
      <c r="H2137" s="786">
        <v>43556</v>
      </c>
      <c r="I2137" s="785" t="s">
        <v>25668</v>
      </c>
      <c r="J2137" s="785" t="s">
        <v>629</v>
      </c>
      <c r="K2137" s="785" t="s">
        <v>25669</v>
      </c>
      <c r="L2137" s="785" t="s">
        <v>25670</v>
      </c>
      <c r="M2137" s="785"/>
      <c r="N2137" s="785"/>
      <c r="O2137" s="785" t="s">
        <v>25671</v>
      </c>
      <c r="P2137" s="787">
        <v>34.735644000000001</v>
      </c>
      <c r="Q2137" s="787">
        <v>-0.13992499999999999</v>
      </c>
      <c r="R2137" s="785" t="s">
        <v>1575</v>
      </c>
      <c r="S2137" s="785" t="s">
        <v>2755</v>
      </c>
      <c r="T2137" s="785" t="s">
        <v>25622</v>
      </c>
      <c r="U2137" s="785" t="s">
        <v>2757</v>
      </c>
      <c r="V2137" s="785" t="s">
        <v>2673</v>
      </c>
      <c r="W2137" s="785" t="s">
        <v>2608</v>
      </c>
      <c r="X2137" s="785" t="s">
        <v>25607</v>
      </c>
      <c r="Y2137" s="615" t="str">
        <f t="shared" si="33"/>
        <v>Zadock</v>
      </c>
      <c r="Z2137" s="785" t="s">
        <v>25608</v>
      </c>
      <c r="AA2137" s="785" t="s">
        <v>5464</v>
      </c>
      <c r="AB2137" s="785" t="s">
        <v>2609</v>
      </c>
      <c r="AC2137" s="785" t="s">
        <v>2610</v>
      </c>
      <c r="AD2137" s="786">
        <v>43558</v>
      </c>
    </row>
    <row r="2138" spans="1:30" ht="15.75">
      <c r="A2138" s="785" t="s">
        <v>4301</v>
      </c>
      <c r="B2138" s="785" t="s">
        <v>25672</v>
      </c>
      <c r="C2138" s="785" t="s">
        <v>4303</v>
      </c>
      <c r="D2138" s="785" t="s">
        <v>2599</v>
      </c>
      <c r="E2138" s="785" t="s">
        <v>5609</v>
      </c>
      <c r="F2138" s="786">
        <v>43548</v>
      </c>
      <c r="G2138" s="785" t="s">
        <v>5088</v>
      </c>
      <c r="H2138" s="786">
        <v>43556</v>
      </c>
      <c r="I2138" s="785" t="s">
        <v>25673</v>
      </c>
      <c r="J2138" s="785" t="s">
        <v>627</v>
      </c>
      <c r="K2138" s="785" t="s">
        <v>25674</v>
      </c>
      <c r="L2138" s="785" t="s">
        <v>25675</v>
      </c>
      <c r="M2138" s="785"/>
      <c r="N2138" s="785"/>
      <c r="O2138" s="785" t="s">
        <v>25676</v>
      </c>
      <c r="P2138" s="787">
        <v>34.737937000000002</v>
      </c>
      <c r="Q2138" s="787">
        <v>-0.14177500000000001</v>
      </c>
      <c r="R2138" s="785" t="s">
        <v>1575</v>
      </c>
      <c r="S2138" s="785" t="s">
        <v>2755</v>
      </c>
      <c r="T2138" s="785" t="s">
        <v>25622</v>
      </c>
      <c r="U2138" s="785" t="s">
        <v>2757</v>
      </c>
      <c r="V2138" s="785" t="s">
        <v>2673</v>
      </c>
      <c r="W2138" s="785" t="s">
        <v>2608</v>
      </c>
      <c r="X2138" s="785" t="s">
        <v>25607</v>
      </c>
      <c r="Y2138" s="615" t="str">
        <f t="shared" si="33"/>
        <v>Zadock</v>
      </c>
      <c r="Z2138" s="785" t="s">
        <v>25608</v>
      </c>
      <c r="AA2138" s="785" t="s">
        <v>5464</v>
      </c>
      <c r="AB2138" s="785" t="s">
        <v>2609</v>
      </c>
      <c r="AC2138" s="785" t="s">
        <v>2610</v>
      </c>
      <c r="AD2138" s="786">
        <v>43558</v>
      </c>
    </row>
    <row r="2139" spans="1:30" ht="15.75">
      <c r="A2139" s="785" t="s">
        <v>4301</v>
      </c>
      <c r="B2139" s="785" t="s">
        <v>29949</v>
      </c>
      <c r="C2139" s="785" t="s">
        <v>4303</v>
      </c>
      <c r="D2139" s="785" t="s">
        <v>2599</v>
      </c>
      <c r="E2139" s="785" t="s">
        <v>7132</v>
      </c>
      <c r="F2139" s="786">
        <v>43497</v>
      </c>
      <c r="G2139" s="785" t="s">
        <v>5088</v>
      </c>
      <c r="H2139" s="786">
        <v>43556</v>
      </c>
      <c r="I2139" s="785" t="s">
        <v>29950</v>
      </c>
      <c r="J2139" s="785" t="s">
        <v>629</v>
      </c>
      <c r="K2139" s="785" t="s">
        <v>2612</v>
      </c>
      <c r="L2139" s="785" t="s">
        <v>29951</v>
      </c>
      <c r="M2139" s="785"/>
      <c r="N2139" s="785"/>
      <c r="O2139" s="785"/>
      <c r="P2139" s="787">
        <v>37.204873999999997</v>
      </c>
      <c r="Q2139" s="787">
        <v>-0.54313699999999998</v>
      </c>
      <c r="R2139" s="785" t="s">
        <v>1961</v>
      </c>
      <c r="S2139" s="785" t="s">
        <v>2864</v>
      </c>
      <c r="T2139" s="785" t="s">
        <v>2740</v>
      </c>
      <c r="U2139" s="785" t="s">
        <v>4791</v>
      </c>
      <c r="V2139" s="785" t="s">
        <v>2855</v>
      </c>
      <c r="W2139" s="785" t="s">
        <v>2674</v>
      </c>
      <c r="X2139" s="785"/>
      <c r="Y2139" s="615" t="str">
        <f t="shared" si="33"/>
        <v>Nicholas Kimenyi</v>
      </c>
      <c r="Z2139" s="785" t="s">
        <v>2599</v>
      </c>
      <c r="AA2139" s="785" t="s">
        <v>4314</v>
      </c>
      <c r="AB2139" s="785" t="s">
        <v>2683</v>
      </c>
      <c r="AC2139" s="785" t="s">
        <v>2606</v>
      </c>
      <c r="AD2139" s="786">
        <v>43608</v>
      </c>
    </row>
    <row r="2140" spans="1:30" ht="15.75">
      <c r="A2140" s="785" t="s">
        <v>4301</v>
      </c>
      <c r="B2140" s="785" t="s">
        <v>29960</v>
      </c>
      <c r="C2140" s="785" t="s">
        <v>4303</v>
      </c>
      <c r="D2140" s="785" t="s">
        <v>2599</v>
      </c>
      <c r="E2140" s="785" t="s">
        <v>7738</v>
      </c>
      <c r="F2140" s="786">
        <v>43519</v>
      </c>
      <c r="G2140" s="785" t="s">
        <v>5088</v>
      </c>
      <c r="H2140" s="786">
        <v>43556</v>
      </c>
      <c r="I2140" s="785" t="s">
        <v>29961</v>
      </c>
      <c r="J2140" s="785" t="s">
        <v>629</v>
      </c>
      <c r="K2140" s="785" t="s">
        <v>29962</v>
      </c>
      <c r="L2140" s="785" t="s">
        <v>29963</v>
      </c>
      <c r="M2140" s="785"/>
      <c r="N2140" s="785"/>
      <c r="O2140" s="785"/>
      <c r="P2140" s="787">
        <v>37.211772000000003</v>
      </c>
      <c r="Q2140" s="787">
        <v>-0.53367500000000001</v>
      </c>
      <c r="R2140" s="785" t="s">
        <v>1961</v>
      </c>
      <c r="S2140" s="785" t="s">
        <v>2864</v>
      </c>
      <c r="T2140" s="785" t="s">
        <v>2740</v>
      </c>
      <c r="U2140" s="785" t="s">
        <v>4791</v>
      </c>
      <c r="V2140" s="785" t="s">
        <v>2855</v>
      </c>
      <c r="W2140" s="785" t="s">
        <v>2674</v>
      </c>
      <c r="X2140" s="785"/>
      <c r="Y2140" s="615" t="str">
        <f t="shared" si="33"/>
        <v>Nicholas Kimenyi</v>
      </c>
      <c r="Z2140" s="785" t="s">
        <v>2599</v>
      </c>
      <c r="AA2140" s="785" t="s">
        <v>4314</v>
      </c>
      <c r="AB2140" s="785" t="s">
        <v>2683</v>
      </c>
      <c r="AC2140" s="785" t="s">
        <v>2606</v>
      </c>
      <c r="AD2140" s="786">
        <v>43611</v>
      </c>
    </row>
    <row r="2141" spans="1:30" ht="15.75">
      <c r="A2141" s="785" t="s">
        <v>4301</v>
      </c>
      <c r="B2141" s="785" t="s">
        <v>8805</v>
      </c>
      <c r="C2141" s="785" t="s">
        <v>4303</v>
      </c>
      <c r="D2141" s="785" t="s">
        <v>2599</v>
      </c>
      <c r="E2141" s="785" t="s">
        <v>8806</v>
      </c>
      <c r="F2141" s="786">
        <v>43555</v>
      </c>
      <c r="G2141" s="785" t="s">
        <v>8806</v>
      </c>
      <c r="H2141" s="786">
        <v>43555</v>
      </c>
      <c r="I2141" s="785" t="s">
        <v>8807</v>
      </c>
      <c r="J2141" s="785" t="s">
        <v>627</v>
      </c>
      <c r="K2141" s="785" t="s">
        <v>2612</v>
      </c>
      <c r="L2141" s="785" t="s">
        <v>8808</v>
      </c>
      <c r="M2141" s="785"/>
      <c r="N2141" s="785"/>
      <c r="O2141" s="785"/>
      <c r="P2141" s="787">
        <v>37.147264</v>
      </c>
      <c r="Q2141" s="787">
        <v>-0.50992899999999997</v>
      </c>
      <c r="R2141" s="785" t="s">
        <v>1056</v>
      </c>
      <c r="S2141" s="785" t="s">
        <v>1132</v>
      </c>
      <c r="T2141" s="785" t="s">
        <v>8809</v>
      </c>
      <c r="U2141" s="785" t="s">
        <v>3201</v>
      </c>
      <c r="V2141" s="785" t="s">
        <v>2855</v>
      </c>
      <c r="W2141" s="785" t="s">
        <v>2707</v>
      </c>
      <c r="X2141" s="785" t="s">
        <v>2707</v>
      </c>
      <c r="Y2141" s="615" t="str">
        <f t="shared" si="33"/>
        <v>Fagaden Enterprises</v>
      </c>
      <c r="Z2141" s="785" t="s">
        <v>8492</v>
      </c>
      <c r="AA2141" s="785" t="s">
        <v>4349</v>
      </c>
      <c r="AB2141" s="785" t="s">
        <v>2683</v>
      </c>
      <c r="AC2141" s="785" t="s">
        <v>2606</v>
      </c>
      <c r="AD2141" s="786">
        <v>43555</v>
      </c>
    </row>
    <row r="2142" spans="1:30" ht="15.75">
      <c r="A2142" s="785" t="s">
        <v>4301</v>
      </c>
      <c r="B2142" s="785" t="s">
        <v>8810</v>
      </c>
      <c r="C2142" s="785" t="s">
        <v>4303</v>
      </c>
      <c r="D2142" s="785" t="s">
        <v>2599</v>
      </c>
      <c r="E2142" s="785" t="s">
        <v>8806</v>
      </c>
      <c r="F2142" s="786">
        <v>43555</v>
      </c>
      <c r="G2142" s="785" t="s">
        <v>8806</v>
      </c>
      <c r="H2142" s="786">
        <v>43555</v>
      </c>
      <c r="I2142" s="785" t="s">
        <v>8811</v>
      </c>
      <c r="J2142" s="785" t="s">
        <v>629</v>
      </c>
      <c r="K2142" s="785" t="s">
        <v>2612</v>
      </c>
      <c r="L2142" s="785" t="s">
        <v>8812</v>
      </c>
      <c r="M2142" s="785"/>
      <c r="N2142" s="785"/>
      <c r="O2142" s="785"/>
      <c r="P2142" s="787">
        <v>37.148764</v>
      </c>
      <c r="Q2142" s="787">
        <v>-0.51619499999999996</v>
      </c>
      <c r="R2142" s="785" t="s">
        <v>1056</v>
      </c>
      <c r="S2142" s="785" t="s">
        <v>1132</v>
      </c>
      <c r="T2142" s="785" t="s">
        <v>3201</v>
      </c>
      <c r="U2142" s="785" t="s">
        <v>3201</v>
      </c>
      <c r="V2142" s="785" t="s">
        <v>2855</v>
      </c>
      <c r="W2142" s="785" t="s">
        <v>2707</v>
      </c>
      <c r="X2142" s="785" t="s">
        <v>2707</v>
      </c>
      <c r="Y2142" s="615" t="str">
        <f t="shared" si="33"/>
        <v>Fagaden Enterprises</v>
      </c>
      <c r="Z2142" s="785" t="s">
        <v>8492</v>
      </c>
      <c r="AA2142" s="785" t="s">
        <v>4349</v>
      </c>
      <c r="AB2142" s="785" t="s">
        <v>2683</v>
      </c>
      <c r="AC2142" s="785" t="s">
        <v>2606</v>
      </c>
      <c r="AD2142" s="786">
        <v>43555</v>
      </c>
    </row>
    <row r="2143" spans="1:30" ht="15.75">
      <c r="A2143" s="785" t="s">
        <v>4301</v>
      </c>
      <c r="B2143" s="785" t="s">
        <v>5822</v>
      </c>
      <c r="C2143" s="785" t="s">
        <v>4303</v>
      </c>
      <c r="D2143" s="785" t="s">
        <v>2599</v>
      </c>
      <c r="E2143" s="785" t="s">
        <v>5823</v>
      </c>
      <c r="F2143" s="786">
        <v>43496</v>
      </c>
      <c r="G2143" s="785" t="s">
        <v>5824</v>
      </c>
      <c r="H2143" s="786">
        <v>43554</v>
      </c>
      <c r="I2143" s="785" t="s">
        <v>5825</v>
      </c>
      <c r="J2143" s="785" t="s">
        <v>627</v>
      </c>
      <c r="K2143" s="785" t="s">
        <v>2612</v>
      </c>
      <c r="L2143" s="785" t="s">
        <v>5826</v>
      </c>
      <c r="M2143" s="785"/>
      <c r="N2143" s="785"/>
      <c r="O2143" s="785"/>
      <c r="P2143" s="787">
        <v>37.651454000000001</v>
      </c>
      <c r="Q2143" s="787">
        <v>-0.42813000000000001</v>
      </c>
      <c r="R2143" s="785" t="s">
        <v>1089</v>
      </c>
      <c r="S2143" s="785" t="s">
        <v>2731</v>
      </c>
      <c r="T2143" s="785" t="s">
        <v>2623</v>
      </c>
      <c r="U2143" s="785" t="s">
        <v>5827</v>
      </c>
      <c r="V2143" s="785" t="s">
        <v>2855</v>
      </c>
      <c r="W2143" s="785" t="s">
        <v>3305</v>
      </c>
      <c r="X2143" s="785" t="s">
        <v>3093</v>
      </c>
      <c r="Y2143" s="615" t="str">
        <f t="shared" si="33"/>
        <v>Bioesline Company Ltd</v>
      </c>
      <c r="Z2143" s="785" t="s">
        <v>2599</v>
      </c>
      <c r="AA2143" s="785" t="s">
        <v>4349</v>
      </c>
      <c r="AB2143" s="785" t="s">
        <v>2605</v>
      </c>
      <c r="AC2143" s="785" t="s">
        <v>2606</v>
      </c>
      <c r="AD2143" s="786">
        <v>43683</v>
      </c>
    </row>
    <row r="2144" spans="1:30" ht="15.75">
      <c r="A2144" s="785" t="s">
        <v>4301</v>
      </c>
      <c r="B2144" s="785" t="s">
        <v>15487</v>
      </c>
      <c r="C2144" s="785" t="s">
        <v>4303</v>
      </c>
      <c r="D2144" s="785" t="s">
        <v>2599</v>
      </c>
      <c r="E2144" s="785" t="s">
        <v>5361</v>
      </c>
      <c r="F2144" s="786">
        <v>43521</v>
      </c>
      <c r="G2144" s="785" t="s">
        <v>5824</v>
      </c>
      <c r="H2144" s="786">
        <v>43554</v>
      </c>
      <c r="I2144" s="785" t="s">
        <v>15488</v>
      </c>
      <c r="J2144" s="785" t="s">
        <v>627</v>
      </c>
      <c r="K2144" s="785" t="s">
        <v>15489</v>
      </c>
      <c r="L2144" s="785" t="s">
        <v>15490</v>
      </c>
      <c r="M2144" s="785"/>
      <c r="N2144" s="785"/>
      <c r="O2144" s="785"/>
      <c r="P2144" s="787">
        <v>37.396501999999998</v>
      </c>
      <c r="Q2144" s="787">
        <v>0.13294600000000001</v>
      </c>
      <c r="R2144" s="785" t="s">
        <v>1104</v>
      </c>
      <c r="S2144" s="785" t="s">
        <v>1826</v>
      </c>
      <c r="T2144" s="785" t="s">
        <v>3363</v>
      </c>
      <c r="U2144" s="785" t="s">
        <v>15491</v>
      </c>
      <c r="V2144" s="785" t="s">
        <v>2855</v>
      </c>
      <c r="W2144" s="785" t="s">
        <v>7690</v>
      </c>
      <c r="X2144" s="785" t="s">
        <v>3254</v>
      </c>
      <c r="Y2144" s="615" t="str">
        <f t="shared" si="33"/>
        <v>Julius Mwiraria</v>
      </c>
      <c r="Z2144" s="785" t="s">
        <v>15464</v>
      </c>
      <c r="AA2144" s="785" t="s">
        <v>4349</v>
      </c>
      <c r="AB2144" s="785" t="s">
        <v>2605</v>
      </c>
      <c r="AC2144" s="785" t="s">
        <v>2606</v>
      </c>
      <c r="AD2144" s="786">
        <v>43554</v>
      </c>
    </row>
    <row r="2145" spans="1:30" ht="15.75">
      <c r="A2145" s="785" t="s">
        <v>4301</v>
      </c>
      <c r="B2145" s="785" t="s">
        <v>24342</v>
      </c>
      <c r="C2145" s="785" t="s">
        <v>4303</v>
      </c>
      <c r="D2145" s="785" t="s">
        <v>2599</v>
      </c>
      <c r="E2145" s="785" t="s">
        <v>5824</v>
      </c>
      <c r="F2145" s="786">
        <v>43554</v>
      </c>
      <c r="G2145" s="785" t="s">
        <v>5824</v>
      </c>
      <c r="H2145" s="786">
        <v>43554</v>
      </c>
      <c r="I2145" s="785" t="s">
        <v>24343</v>
      </c>
      <c r="J2145" s="785" t="s">
        <v>627</v>
      </c>
      <c r="K2145" s="785" t="s">
        <v>2612</v>
      </c>
      <c r="L2145" s="785" t="s">
        <v>24344</v>
      </c>
      <c r="M2145" s="785"/>
      <c r="N2145" s="785"/>
      <c r="O2145" s="785" t="s">
        <v>24345</v>
      </c>
      <c r="P2145" s="787">
        <v>36.799793999999999</v>
      </c>
      <c r="Q2145" s="787">
        <v>-0.86246199999999995</v>
      </c>
      <c r="R2145" s="785" t="s">
        <v>821</v>
      </c>
      <c r="S2145" s="785" t="s">
        <v>2120</v>
      </c>
      <c r="T2145" s="785" t="s">
        <v>24346</v>
      </c>
      <c r="U2145" s="785" t="s">
        <v>2632</v>
      </c>
      <c r="V2145" s="785" t="s">
        <v>2855</v>
      </c>
      <c r="W2145" s="785" t="s">
        <v>24347</v>
      </c>
      <c r="X2145" s="785" t="s">
        <v>3058</v>
      </c>
      <c r="Y2145" s="615" t="str">
        <f t="shared" si="33"/>
        <v>Susan Njoki Kuria</v>
      </c>
      <c r="Z2145" s="785" t="s">
        <v>24348</v>
      </c>
      <c r="AA2145" s="785" t="s">
        <v>4314</v>
      </c>
      <c r="AB2145" s="785" t="s">
        <v>2683</v>
      </c>
      <c r="AC2145" s="785" t="s">
        <v>2606</v>
      </c>
      <c r="AD2145" s="786">
        <v>43561</v>
      </c>
    </row>
    <row r="2146" spans="1:30" ht="15.75">
      <c r="A2146" s="785" t="s">
        <v>4301</v>
      </c>
      <c r="B2146" s="785" t="s">
        <v>25654</v>
      </c>
      <c r="C2146" s="785" t="s">
        <v>4303</v>
      </c>
      <c r="D2146" s="785" t="s">
        <v>2599</v>
      </c>
      <c r="E2146" s="785" t="s">
        <v>5452</v>
      </c>
      <c r="F2146" s="786">
        <v>43549</v>
      </c>
      <c r="G2146" s="785" t="s">
        <v>5824</v>
      </c>
      <c r="H2146" s="786">
        <v>43554</v>
      </c>
      <c r="I2146" s="785" t="s">
        <v>25655</v>
      </c>
      <c r="J2146" s="785" t="s">
        <v>627</v>
      </c>
      <c r="K2146" s="785" t="s">
        <v>25656</v>
      </c>
      <c r="L2146" s="785" t="s">
        <v>25657</v>
      </c>
      <c r="M2146" s="785"/>
      <c r="N2146" s="785"/>
      <c r="O2146" s="785"/>
      <c r="P2146" s="787">
        <v>34.735193000000002</v>
      </c>
      <c r="Q2146" s="787">
        <v>-0.141513</v>
      </c>
      <c r="R2146" s="785" t="s">
        <v>1575</v>
      </c>
      <c r="S2146" s="785" t="s">
        <v>2755</v>
      </c>
      <c r="T2146" s="785" t="s">
        <v>25622</v>
      </c>
      <c r="U2146" s="785" t="s">
        <v>2757</v>
      </c>
      <c r="V2146" s="785">
        <v>6</v>
      </c>
      <c r="W2146" s="785" t="s">
        <v>2608</v>
      </c>
      <c r="X2146" s="785" t="s">
        <v>25607</v>
      </c>
      <c r="Y2146" s="615" t="str">
        <f t="shared" si="33"/>
        <v>Zadock</v>
      </c>
      <c r="Z2146" s="785" t="s">
        <v>25608</v>
      </c>
      <c r="AA2146" s="785" t="s">
        <v>5464</v>
      </c>
      <c r="AB2146" s="785" t="s">
        <v>2609</v>
      </c>
      <c r="AC2146" s="785" t="s">
        <v>2610</v>
      </c>
      <c r="AD2146" s="786">
        <v>43558</v>
      </c>
    </row>
    <row r="2147" spans="1:30" ht="15.75">
      <c r="A2147" s="785" t="s">
        <v>4301</v>
      </c>
      <c r="B2147" s="785" t="s">
        <v>25658</v>
      </c>
      <c r="C2147" s="785" t="s">
        <v>4303</v>
      </c>
      <c r="D2147" s="785" t="s">
        <v>2599</v>
      </c>
      <c r="E2147" s="785" t="s">
        <v>9623</v>
      </c>
      <c r="F2147" s="786">
        <v>43547</v>
      </c>
      <c r="G2147" s="785" t="s">
        <v>5824</v>
      </c>
      <c r="H2147" s="786">
        <v>43554</v>
      </c>
      <c r="I2147" s="785" t="s">
        <v>25659</v>
      </c>
      <c r="J2147" s="785" t="s">
        <v>627</v>
      </c>
      <c r="K2147" s="785" t="s">
        <v>25660</v>
      </c>
      <c r="L2147" s="785" t="s">
        <v>25661</v>
      </c>
      <c r="M2147" s="785"/>
      <c r="N2147" s="785"/>
      <c r="O2147" s="785"/>
      <c r="P2147" s="787">
        <v>34.735343</v>
      </c>
      <c r="Q2147" s="787">
        <v>-0.140352</v>
      </c>
      <c r="R2147" s="785" t="s">
        <v>1575</v>
      </c>
      <c r="S2147" s="785" t="s">
        <v>2755</v>
      </c>
      <c r="T2147" s="785" t="s">
        <v>25622</v>
      </c>
      <c r="U2147" s="785" t="s">
        <v>2757</v>
      </c>
      <c r="V2147" s="785" t="s">
        <v>2673</v>
      </c>
      <c r="W2147" s="785" t="s">
        <v>2608</v>
      </c>
      <c r="X2147" s="785" t="s">
        <v>25607</v>
      </c>
      <c r="Y2147" s="615" t="str">
        <f t="shared" si="33"/>
        <v>Zadock</v>
      </c>
      <c r="Z2147" s="785" t="s">
        <v>25608</v>
      </c>
      <c r="AA2147" s="785" t="s">
        <v>5464</v>
      </c>
      <c r="AB2147" s="785" t="s">
        <v>2609</v>
      </c>
      <c r="AC2147" s="785" t="s">
        <v>2610</v>
      </c>
      <c r="AD2147" s="786">
        <v>43558</v>
      </c>
    </row>
    <row r="2148" spans="1:30" ht="15.75">
      <c r="A2148" s="785" t="s">
        <v>4301</v>
      </c>
      <c r="B2148" s="785" t="s">
        <v>25662</v>
      </c>
      <c r="C2148" s="785" t="s">
        <v>4379</v>
      </c>
      <c r="D2148" s="785" t="s">
        <v>2751</v>
      </c>
      <c r="E2148" s="785" t="s">
        <v>9623</v>
      </c>
      <c r="F2148" s="786">
        <v>43547</v>
      </c>
      <c r="G2148" s="785" t="s">
        <v>5824</v>
      </c>
      <c r="H2148" s="786">
        <v>43554</v>
      </c>
      <c r="I2148" s="785" t="s">
        <v>25663</v>
      </c>
      <c r="J2148" s="785" t="s">
        <v>627</v>
      </c>
      <c r="K2148" s="785" t="s">
        <v>25664</v>
      </c>
      <c r="L2148" s="785" t="s">
        <v>25665</v>
      </c>
      <c r="M2148" s="785"/>
      <c r="N2148" s="785"/>
      <c r="O2148" s="785" t="s">
        <v>25666</v>
      </c>
      <c r="P2148" s="787">
        <v>34.735917999999998</v>
      </c>
      <c r="Q2148" s="787">
        <v>-0.14258199999999999</v>
      </c>
      <c r="R2148" s="785" t="s">
        <v>1575</v>
      </c>
      <c r="S2148" s="785" t="s">
        <v>2755</v>
      </c>
      <c r="T2148" s="785" t="s">
        <v>25622</v>
      </c>
      <c r="U2148" s="785" t="s">
        <v>2757</v>
      </c>
      <c r="V2148" s="785">
        <v>6</v>
      </c>
      <c r="W2148" s="785" t="s">
        <v>2608</v>
      </c>
      <c r="X2148" s="785" t="s">
        <v>25607</v>
      </c>
      <c r="Y2148" s="615" t="str">
        <f t="shared" si="33"/>
        <v>Zadock</v>
      </c>
      <c r="Z2148" s="785" t="s">
        <v>15125</v>
      </c>
      <c r="AA2148" s="785" t="s">
        <v>5464</v>
      </c>
      <c r="AB2148" s="785" t="s">
        <v>2609</v>
      </c>
      <c r="AC2148" s="785" t="s">
        <v>2610</v>
      </c>
      <c r="AD2148" s="786">
        <v>43558</v>
      </c>
    </row>
    <row r="2149" spans="1:30" ht="15.75">
      <c r="A2149" s="785" t="s">
        <v>4301</v>
      </c>
      <c r="B2149" s="785" t="s">
        <v>30088</v>
      </c>
      <c r="C2149" s="785" t="s">
        <v>4303</v>
      </c>
      <c r="D2149" s="785" t="s">
        <v>2599</v>
      </c>
      <c r="E2149" s="785" t="s">
        <v>9431</v>
      </c>
      <c r="F2149" s="786">
        <v>43501</v>
      </c>
      <c r="G2149" s="785" t="s">
        <v>5824</v>
      </c>
      <c r="H2149" s="786">
        <v>43554</v>
      </c>
      <c r="I2149" s="785" t="s">
        <v>30089</v>
      </c>
      <c r="J2149" s="785" t="s">
        <v>629</v>
      </c>
      <c r="K2149" s="785" t="s">
        <v>30090</v>
      </c>
      <c r="L2149" s="785" t="s">
        <v>30091</v>
      </c>
      <c r="M2149" s="785"/>
      <c r="N2149" s="785"/>
      <c r="O2149" s="785"/>
      <c r="P2149" s="787">
        <v>37.614429999999999</v>
      </c>
      <c r="Q2149" s="787">
        <v>-0.27350200000000002</v>
      </c>
      <c r="R2149" s="785" t="s">
        <v>1266</v>
      </c>
      <c r="S2149" s="785" t="s">
        <v>1267</v>
      </c>
      <c r="T2149" s="785" t="s">
        <v>2965</v>
      </c>
      <c r="U2149" s="785" t="s">
        <v>30092</v>
      </c>
      <c r="V2149" s="785" t="s">
        <v>2855</v>
      </c>
      <c r="W2149" s="785" t="s">
        <v>3497</v>
      </c>
      <c r="X2149" s="785"/>
      <c r="Y2149" s="615" t="str">
        <f t="shared" si="33"/>
        <v>Cides Ltd</v>
      </c>
      <c r="Z2149" s="785" t="s">
        <v>2599</v>
      </c>
      <c r="AA2149" s="785" t="s">
        <v>4349</v>
      </c>
      <c r="AB2149" s="785" t="s">
        <v>2605</v>
      </c>
      <c r="AC2149" s="785" t="s">
        <v>2606</v>
      </c>
      <c r="AD2149" s="786">
        <v>43555</v>
      </c>
    </row>
    <row r="2150" spans="1:30" ht="15.75">
      <c r="A2150" s="785" t="s">
        <v>4301</v>
      </c>
      <c r="B2150" s="785" t="s">
        <v>15477</v>
      </c>
      <c r="C2150" s="785" t="s">
        <v>4303</v>
      </c>
      <c r="D2150" s="785" t="s">
        <v>2599</v>
      </c>
      <c r="E2150" s="785" t="s">
        <v>7686</v>
      </c>
      <c r="F2150" s="786">
        <v>43529</v>
      </c>
      <c r="G2150" s="785" t="s">
        <v>9590</v>
      </c>
      <c r="H2150" s="786">
        <v>43553</v>
      </c>
      <c r="I2150" s="785" t="s">
        <v>15478</v>
      </c>
      <c r="J2150" s="785" t="s">
        <v>629</v>
      </c>
      <c r="K2150" s="785" t="s">
        <v>15479</v>
      </c>
      <c r="L2150" s="785" t="s">
        <v>15480</v>
      </c>
      <c r="M2150" s="785"/>
      <c r="N2150" s="785"/>
      <c r="O2150" s="785"/>
      <c r="P2150" s="787">
        <v>37.612737000000003</v>
      </c>
      <c r="Q2150" s="787">
        <v>-3.9572000000000003E-2</v>
      </c>
      <c r="R2150" s="785" t="s">
        <v>1104</v>
      </c>
      <c r="S2150" s="785" t="s">
        <v>2643</v>
      </c>
      <c r="T2150" s="785" t="s">
        <v>3453</v>
      </c>
      <c r="U2150" s="785" t="s">
        <v>15481</v>
      </c>
      <c r="V2150" s="785" t="s">
        <v>2855</v>
      </c>
      <c r="W2150" s="785" t="s">
        <v>3253</v>
      </c>
      <c r="X2150" s="785" t="s">
        <v>3254</v>
      </c>
      <c r="Y2150" s="615" t="str">
        <f t="shared" si="33"/>
        <v>Julius Mwiraria</v>
      </c>
      <c r="Z2150" s="785" t="s">
        <v>15464</v>
      </c>
      <c r="AA2150" s="785" t="s">
        <v>4349</v>
      </c>
      <c r="AB2150" s="785" t="s">
        <v>2605</v>
      </c>
      <c r="AC2150" s="785" t="s">
        <v>2606</v>
      </c>
      <c r="AD2150" s="786">
        <v>43553</v>
      </c>
    </row>
    <row r="2151" spans="1:30" ht="15.75">
      <c r="A2151" s="785" t="s">
        <v>4301</v>
      </c>
      <c r="B2151" s="785" t="s">
        <v>16562</v>
      </c>
      <c r="C2151" s="785" t="s">
        <v>4303</v>
      </c>
      <c r="D2151" s="785" t="s">
        <v>2599</v>
      </c>
      <c r="E2151" s="785" t="s">
        <v>13913</v>
      </c>
      <c r="F2151" s="786">
        <v>43524</v>
      </c>
      <c r="G2151" s="785" t="s">
        <v>9590</v>
      </c>
      <c r="H2151" s="786">
        <v>43553</v>
      </c>
      <c r="I2151" s="785" t="s">
        <v>16563</v>
      </c>
      <c r="J2151" s="785" t="s">
        <v>627</v>
      </c>
      <c r="K2151" s="785" t="s">
        <v>16564</v>
      </c>
      <c r="L2151" s="785" t="s">
        <v>16565</v>
      </c>
      <c r="M2151" s="785"/>
      <c r="N2151" s="785"/>
      <c r="O2151" s="785" t="s">
        <v>16566</v>
      </c>
      <c r="P2151" s="787">
        <v>34.905839999999998</v>
      </c>
      <c r="Q2151" s="787">
        <v>-0.64087499999999997</v>
      </c>
      <c r="R2151" s="785" t="s">
        <v>843</v>
      </c>
      <c r="S2151" s="785" t="s">
        <v>844</v>
      </c>
      <c r="T2151" s="785" t="s">
        <v>13745</v>
      </c>
      <c r="U2151" s="785" t="s">
        <v>12013</v>
      </c>
      <c r="V2151" s="785" t="s">
        <v>3004</v>
      </c>
      <c r="W2151" s="785" t="s">
        <v>16553</v>
      </c>
      <c r="X2151" s="785" t="s">
        <v>16561</v>
      </c>
      <c r="Y2151" s="615" t="str">
        <f t="shared" si="33"/>
        <v>Kissinger Momanyi Mwiruri</v>
      </c>
      <c r="Z2151" s="785" t="s">
        <v>10551</v>
      </c>
      <c r="AA2151" s="785" t="s">
        <v>4314</v>
      </c>
      <c r="AB2151" s="785" t="s">
        <v>2683</v>
      </c>
      <c r="AC2151" s="785" t="s">
        <v>2606</v>
      </c>
      <c r="AD2151" s="786">
        <v>43558</v>
      </c>
    </row>
    <row r="2152" spans="1:30" ht="15.75">
      <c r="A2152" s="785" t="s">
        <v>4301</v>
      </c>
      <c r="B2152" s="785" t="s">
        <v>23754</v>
      </c>
      <c r="C2152" s="785" t="s">
        <v>4303</v>
      </c>
      <c r="D2152" s="785" t="s">
        <v>2599</v>
      </c>
      <c r="E2152" s="785" t="s">
        <v>5370</v>
      </c>
      <c r="F2152" s="786">
        <v>43536</v>
      </c>
      <c r="G2152" s="785" t="s">
        <v>9590</v>
      </c>
      <c r="H2152" s="786">
        <v>43553</v>
      </c>
      <c r="I2152" s="785" t="s">
        <v>23755</v>
      </c>
      <c r="J2152" s="785" t="s">
        <v>629</v>
      </c>
      <c r="K2152" s="785" t="s">
        <v>23756</v>
      </c>
      <c r="L2152" s="785" t="s">
        <v>23757</v>
      </c>
      <c r="M2152" s="785"/>
      <c r="N2152" s="785"/>
      <c r="O2152" s="785"/>
      <c r="P2152" s="787">
        <v>36.882488000000002</v>
      </c>
      <c r="Q2152" s="787">
        <v>-1.0301530000000001</v>
      </c>
      <c r="R2152" s="785" t="s">
        <v>821</v>
      </c>
      <c r="S2152" s="785" t="s">
        <v>2041</v>
      </c>
      <c r="T2152" s="785" t="s">
        <v>2789</v>
      </c>
      <c r="U2152" s="785" t="s">
        <v>23758</v>
      </c>
      <c r="V2152" s="785" t="s">
        <v>2603</v>
      </c>
      <c r="W2152" s="785" t="s">
        <v>8491</v>
      </c>
      <c r="X2152" s="785" t="s">
        <v>23681</v>
      </c>
      <c r="Y2152" s="615" t="str">
        <f t="shared" si="33"/>
        <v>Simon Musali</v>
      </c>
      <c r="Z2152" s="785" t="s">
        <v>23154</v>
      </c>
      <c r="AA2152" s="785" t="s">
        <v>5464</v>
      </c>
      <c r="AB2152" s="785" t="s">
        <v>5504</v>
      </c>
      <c r="AC2152" s="785" t="s">
        <v>2617</v>
      </c>
      <c r="AD2152" s="786">
        <v>43553</v>
      </c>
    </row>
    <row r="2153" spans="1:30" ht="15.75">
      <c r="A2153" s="785" t="s">
        <v>4301</v>
      </c>
      <c r="B2153" s="785" t="s">
        <v>23759</v>
      </c>
      <c r="C2153" s="785" t="s">
        <v>4303</v>
      </c>
      <c r="D2153" s="785" t="s">
        <v>2599</v>
      </c>
      <c r="E2153" s="785" t="s">
        <v>5370</v>
      </c>
      <c r="F2153" s="786">
        <v>43536</v>
      </c>
      <c r="G2153" s="785" t="s">
        <v>9590</v>
      </c>
      <c r="H2153" s="786">
        <v>43553</v>
      </c>
      <c r="I2153" s="785" t="s">
        <v>23760</v>
      </c>
      <c r="J2153" s="785" t="s">
        <v>629</v>
      </c>
      <c r="K2153" s="785" t="s">
        <v>23761</v>
      </c>
      <c r="L2153" s="785" t="s">
        <v>23762</v>
      </c>
      <c r="M2153" s="785"/>
      <c r="N2153" s="785"/>
      <c r="O2153" s="785"/>
      <c r="P2153" s="787">
        <v>36.864617000000003</v>
      </c>
      <c r="Q2153" s="787">
        <v>-1.023155</v>
      </c>
      <c r="R2153" s="785" t="s">
        <v>821</v>
      </c>
      <c r="S2153" s="785" t="s">
        <v>2041</v>
      </c>
      <c r="T2153" s="785" t="s">
        <v>2789</v>
      </c>
      <c r="U2153" s="785" t="s">
        <v>3718</v>
      </c>
      <c r="V2153" s="785" t="s">
        <v>2603</v>
      </c>
      <c r="W2153" s="785" t="s">
        <v>8491</v>
      </c>
      <c r="X2153" s="785" t="s">
        <v>23681</v>
      </c>
      <c r="Y2153" s="615" t="str">
        <f t="shared" si="33"/>
        <v>Simon Musali</v>
      </c>
      <c r="Z2153" s="785" t="s">
        <v>23154</v>
      </c>
      <c r="AA2153" s="785" t="s">
        <v>5464</v>
      </c>
      <c r="AB2153" s="785" t="s">
        <v>5504</v>
      </c>
      <c r="AC2153" s="785" t="s">
        <v>2617</v>
      </c>
      <c r="AD2153" s="786">
        <v>43553</v>
      </c>
    </row>
    <row r="2154" spans="1:30" ht="15.75">
      <c r="A2154" s="785" t="s">
        <v>4301</v>
      </c>
      <c r="B2154" s="785" t="s">
        <v>25753</v>
      </c>
      <c r="C2154" s="785" t="s">
        <v>4303</v>
      </c>
      <c r="D2154" s="785" t="s">
        <v>2599</v>
      </c>
      <c r="E2154" s="785" t="s">
        <v>8420</v>
      </c>
      <c r="F2154" s="786">
        <v>43544</v>
      </c>
      <c r="G2154" s="785" t="s">
        <v>9590</v>
      </c>
      <c r="H2154" s="786">
        <v>43553</v>
      </c>
      <c r="I2154" s="785" t="s">
        <v>25754</v>
      </c>
      <c r="J2154" s="785" t="s">
        <v>629</v>
      </c>
      <c r="K2154" s="785" t="s">
        <v>25755</v>
      </c>
      <c r="L2154" s="785" t="s">
        <v>25756</v>
      </c>
      <c r="M2154" s="785"/>
      <c r="N2154" s="785"/>
      <c r="O2154" s="785" t="s">
        <v>25757</v>
      </c>
      <c r="P2154" s="787">
        <v>34.734596000000003</v>
      </c>
      <c r="Q2154" s="787">
        <v>-0.14280499999999999</v>
      </c>
      <c r="R2154" s="785" t="s">
        <v>1575</v>
      </c>
      <c r="S2154" s="785" t="s">
        <v>2755</v>
      </c>
      <c r="T2154" s="785" t="s">
        <v>25622</v>
      </c>
      <c r="U2154" s="785" t="s">
        <v>2757</v>
      </c>
      <c r="V2154" s="785" t="s">
        <v>2673</v>
      </c>
      <c r="W2154" s="785" t="s">
        <v>2608</v>
      </c>
      <c r="X2154" s="785" t="s">
        <v>25607</v>
      </c>
      <c r="Y2154" s="615" t="str">
        <f t="shared" si="33"/>
        <v>Zadock</v>
      </c>
      <c r="Z2154" s="785" t="s">
        <v>25608</v>
      </c>
      <c r="AA2154" s="785" t="s">
        <v>5464</v>
      </c>
      <c r="AB2154" s="785" t="s">
        <v>2609</v>
      </c>
      <c r="AC2154" s="785" t="s">
        <v>2610</v>
      </c>
      <c r="AD2154" s="786">
        <v>43553</v>
      </c>
    </row>
    <row r="2155" spans="1:30" ht="15.75">
      <c r="A2155" s="785" t="s">
        <v>4301</v>
      </c>
      <c r="B2155" s="785" t="s">
        <v>25758</v>
      </c>
      <c r="C2155" s="785" t="s">
        <v>4303</v>
      </c>
      <c r="D2155" s="785" t="s">
        <v>2599</v>
      </c>
      <c r="E2155" s="785" t="s">
        <v>8420</v>
      </c>
      <c r="F2155" s="786">
        <v>43544</v>
      </c>
      <c r="G2155" s="785" t="s">
        <v>9590</v>
      </c>
      <c r="H2155" s="786">
        <v>43553</v>
      </c>
      <c r="I2155" s="785" t="s">
        <v>25759</v>
      </c>
      <c r="J2155" s="785" t="s">
        <v>627</v>
      </c>
      <c r="K2155" s="785" t="s">
        <v>25760</v>
      </c>
      <c r="L2155" s="785" t="s">
        <v>25761</v>
      </c>
      <c r="M2155" s="785"/>
      <c r="N2155" s="785"/>
      <c r="O2155" s="785" t="s">
        <v>25762</v>
      </c>
      <c r="P2155" s="787">
        <v>34.732339000000003</v>
      </c>
      <c r="Q2155" s="787">
        <v>-0.14214599999999999</v>
      </c>
      <c r="R2155" s="785" t="s">
        <v>1575</v>
      </c>
      <c r="S2155" s="785" t="s">
        <v>2755</v>
      </c>
      <c r="T2155" s="785" t="s">
        <v>25622</v>
      </c>
      <c r="U2155" s="785" t="s">
        <v>2757</v>
      </c>
      <c r="V2155" s="785" t="s">
        <v>2673</v>
      </c>
      <c r="W2155" s="785" t="s">
        <v>2608</v>
      </c>
      <c r="X2155" s="785" t="s">
        <v>25607</v>
      </c>
      <c r="Y2155" s="615" t="str">
        <f t="shared" si="33"/>
        <v>Zadock</v>
      </c>
      <c r="Z2155" s="785" t="s">
        <v>25608</v>
      </c>
      <c r="AA2155" s="785" t="s">
        <v>5464</v>
      </c>
      <c r="AB2155" s="785" t="s">
        <v>2609</v>
      </c>
      <c r="AC2155" s="785" t="s">
        <v>2610</v>
      </c>
      <c r="AD2155" s="786">
        <v>43553</v>
      </c>
    </row>
    <row r="2156" spans="1:30" ht="15.75">
      <c r="A2156" s="785" t="s">
        <v>4301</v>
      </c>
      <c r="B2156" s="785" t="s">
        <v>25763</v>
      </c>
      <c r="C2156" s="785" t="s">
        <v>4303</v>
      </c>
      <c r="D2156" s="785" t="s">
        <v>2599</v>
      </c>
      <c r="E2156" s="785" t="s">
        <v>5609</v>
      </c>
      <c r="F2156" s="786">
        <v>43548</v>
      </c>
      <c r="G2156" s="785" t="s">
        <v>9590</v>
      </c>
      <c r="H2156" s="786">
        <v>43553</v>
      </c>
      <c r="I2156" s="785" t="s">
        <v>25764</v>
      </c>
      <c r="J2156" s="785" t="s">
        <v>627</v>
      </c>
      <c r="K2156" s="785" t="s">
        <v>25765</v>
      </c>
      <c r="L2156" s="785" t="s">
        <v>25661</v>
      </c>
      <c r="M2156" s="785"/>
      <c r="N2156" s="785"/>
      <c r="O2156" s="785"/>
      <c r="P2156" s="787">
        <v>34.735124999999996</v>
      </c>
      <c r="Q2156" s="787">
        <v>-0.14025499999999999</v>
      </c>
      <c r="R2156" s="785" t="s">
        <v>1575</v>
      </c>
      <c r="S2156" s="785" t="s">
        <v>2755</v>
      </c>
      <c r="T2156" s="785" t="s">
        <v>25622</v>
      </c>
      <c r="U2156" s="785" t="s">
        <v>2757</v>
      </c>
      <c r="V2156" s="785" t="s">
        <v>2673</v>
      </c>
      <c r="W2156" s="785" t="s">
        <v>2608</v>
      </c>
      <c r="X2156" s="785" t="s">
        <v>25607</v>
      </c>
      <c r="Y2156" s="615" t="str">
        <f t="shared" si="33"/>
        <v>Zadock</v>
      </c>
      <c r="Z2156" s="785" t="s">
        <v>25608</v>
      </c>
      <c r="AA2156" s="785" t="s">
        <v>5464</v>
      </c>
      <c r="AB2156" s="785" t="s">
        <v>2609</v>
      </c>
      <c r="AC2156" s="785" t="s">
        <v>2610</v>
      </c>
      <c r="AD2156" s="786">
        <v>43553</v>
      </c>
    </row>
    <row r="2157" spans="1:30" ht="15.75">
      <c r="A2157" s="785" t="s">
        <v>4301</v>
      </c>
      <c r="B2157" s="785" t="s">
        <v>25766</v>
      </c>
      <c r="C2157" s="785" t="s">
        <v>4303</v>
      </c>
      <c r="D2157" s="785" t="s">
        <v>2599</v>
      </c>
      <c r="E2157" s="785" t="s">
        <v>5609</v>
      </c>
      <c r="F2157" s="786">
        <v>43548</v>
      </c>
      <c r="G2157" s="785" t="s">
        <v>9590</v>
      </c>
      <c r="H2157" s="786">
        <v>43553</v>
      </c>
      <c r="I2157" s="785" t="s">
        <v>25767</v>
      </c>
      <c r="J2157" s="785" t="s">
        <v>627</v>
      </c>
      <c r="K2157" s="785" t="s">
        <v>25768</v>
      </c>
      <c r="L2157" s="785" t="s">
        <v>25769</v>
      </c>
      <c r="M2157" s="785"/>
      <c r="N2157" s="785"/>
      <c r="O2157" s="785"/>
      <c r="P2157" s="787">
        <v>34.735852000000001</v>
      </c>
      <c r="Q2157" s="787">
        <v>-0.140102</v>
      </c>
      <c r="R2157" s="785" t="s">
        <v>1575</v>
      </c>
      <c r="S2157" s="785" t="s">
        <v>2755</v>
      </c>
      <c r="T2157" s="785" t="s">
        <v>25622</v>
      </c>
      <c r="U2157" s="785" t="s">
        <v>2757</v>
      </c>
      <c r="V2157" s="785" t="s">
        <v>2673</v>
      </c>
      <c r="W2157" s="785" t="s">
        <v>2608</v>
      </c>
      <c r="X2157" s="785" t="s">
        <v>25607</v>
      </c>
      <c r="Y2157" s="615" t="str">
        <f t="shared" si="33"/>
        <v>Zadock</v>
      </c>
      <c r="Z2157" s="785" t="s">
        <v>25608</v>
      </c>
      <c r="AA2157" s="785" t="s">
        <v>5464</v>
      </c>
      <c r="AB2157" s="785" t="s">
        <v>2609</v>
      </c>
      <c r="AC2157" s="785" t="s">
        <v>2610</v>
      </c>
      <c r="AD2157" s="786">
        <v>43553</v>
      </c>
    </row>
    <row r="2158" spans="1:30" ht="15.75">
      <c r="A2158" s="785" t="s">
        <v>4301</v>
      </c>
      <c r="B2158" s="785" t="s">
        <v>23740</v>
      </c>
      <c r="C2158" s="785" t="s">
        <v>4303</v>
      </c>
      <c r="D2158" s="785" t="s">
        <v>2599</v>
      </c>
      <c r="E2158" s="785" t="s">
        <v>13297</v>
      </c>
      <c r="F2158" s="786">
        <v>43535</v>
      </c>
      <c r="G2158" s="785" t="s">
        <v>11720</v>
      </c>
      <c r="H2158" s="786">
        <v>43552</v>
      </c>
      <c r="I2158" s="785" t="s">
        <v>23741</v>
      </c>
      <c r="J2158" s="785" t="s">
        <v>629</v>
      </c>
      <c r="K2158" s="785" t="s">
        <v>23742</v>
      </c>
      <c r="L2158" s="785" t="s">
        <v>23743</v>
      </c>
      <c r="M2158" s="785"/>
      <c r="N2158" s="785"/>
      <c r="O2158" s="785"/>
      <c r="P2158" s="787">
        <v>36.710335000000001</v>
      </c>
      <c r="Q2158" s="787">
        <v>-1.1945479999999999</v>
      </c>
      <c r="R2158" s="785" t="s">
        <v>821</v>
      </c>
      <c r="S2158" s="785" t="s">
        <v>821</v>
      </c>
      <c r="T2158" s="785" t="s">
        <v>2772</v>
      </c>
      <c r="U2158" s="785" t="s">
        <v>3611</v>
      </c>
      <c r="V2158" s="785" t="s">
        <v>2603</v>
      </c>
      <c r="W2158" s="785" t="s">
        <v>8491</v>
      </c>
      <c r="X2158" s="785" t="s">
        <v>23681</v>
      </c>
      <c r="Y2158" s="615" t="str">
        <f t="shared" si="33"/>
        <v>Simon Musali</v>
      </c>
      <c r="Z2158" s="785" t="s">
        <v>23744</v>
      </c>
      <c r="AA2158" s="785" t="s">
        <v>5464</v>
      </c>
      <c r="AB2158" s="785" t="s">
        <v>5504</v>
      </c>
      <c r="AC2158" s="785" t="s">
        <v>2617</v>
      </c>
      <c r="AD2158" s="786">
        <v>43552</v>
      </c>
    </row>
    <row r="2159" spans="1:30" ht="15.75">
      <c r="A2159" s="785" t="s">
        <v>4301</v>
      </c>
      <c r="B2159" s="785" t="s">
        <v>23745</v>
      </c>
      <c r="C2159" s="785" t="s">
        <v>4303</v>
      </c>
      <c r="D2159" s="785" t="s">
        <v>2599</v>
      </c>
      <c r="E2159" s="785" t="s">
        <v>9636</v>
      </c>
      <c r="F2159" s="786">
        <v>43537</v>
      </c>
      <c r="G2159" s="785" t="s">
        <v>11720</v>
      </c>
      <c r="H2159" s="786">
        <v>43552</v>
      </c>
      <c r="I2159" s="785" t="s">
        <v>23746</v>
      </c>
      <c r="J2159" s="785" t="s">
        <v>629</v>
      </c>
      <c r="K2159" s="785" t="s">
        <v>23747</v>
      </c>
      <c r="L2159" s="785" t="s">
        <v>23748</v>
      </c>
      <c r="M2159" s="785"/>
      <c r="N2159" s="785"/>
      <c r="O2159" s="785"/>
      <c r="P2159" s="787">
        <v>36.658830000000002</v>
      </c>
      <c r="Q2159" s="787">
        <v>-1.257735</v>
      </c>
      <c r="R2159" s="785" t="s">
        <v>821</v>
      </c>
      <c r="S2159" s="785" t="s">
        <v>1429</v>
      </c>
      <c r="T2159" s="785" t="s">
        <v>1997</v>
      </c>
      <c r="U2159" s="785" t="s">
        <v>23749</v>
      </c>
      <c r="V2159" s="785" t="s">
        <v>2603</v>
      </c>
      <c r="W2159" s="785" t="s">
        <v>8491</v>
      </c>
      <c r="X2159" s="785" t="s">
        <v>23681</v>
      </c>
      <c r="Y2159" s="615" t="str">
        <f t="shared" si="33"/>
        <v>Simon Musali</v>
      </c>
      <c r="Z2159" s="785" t="s">
        <v>23154</v>
      </c>
      <c r="AA2159" s="785" t="s">
        <v>5464</v>
      </c>
      <c r="AB2159" s="785" t="s">
        <v>5504</v>
      </c>
      <c r="AC2159" s="785" t="s">
        <v>2617</v>
      </c>
      <c r="AD2159" s="786">
        <v>43552</v>
      </c>
    </row>
    <row r="2160" spans="1:30" ht="15.75">
      <c r="A2160" s="785" t="s">
        <v>4301</v>
      </c>
      <c r="B2160" s="785" t="s">
        <v>23750</v>
      </c>
      <c r="C2160" s="785" t="s">
        <v>4303</v>
      </c>
      <c r="D2160" s="785" t="s">
        <v>2599</v>
      </c>
      <c r="E2160" s="785" t="s">
        <v>9636</v>
      </c>
      <c r="F2160" s="786">
        <v>43537</v>
      </c>
      <c r="G2160" s="785" t="s">
        <v>11720</v>
      </c>
      <c r="H2160" s="786">
        <v>43552</v>
      </c>
      <c r="I2160" s="785" t="s">
        <v>23751</v>
      </c>
      <c r="J2160" s="785" t="s">
        <v>629</v>
      </c>
      <c r="K2160" s="785" t="s">
        <v>23752</v>
      </c>
      <c r="L2160" s="785" t="s">
        <v>23753</v>
      </c>
      <c r="M2160" s="785"/>
      <c r="N2160" s="785"/>
      <c r="O2160" s="785"/>
      <c r="P2160" s="787">
        <v>36.693572000000003</v>
      </c>
      <c r="Q2160" s="787">
        <v>-1.2576780000000001</v>
      </c>
      <c r="R2160" s="785" t="s">
        <v>821</v>
      </c>
      <c r="S2160" s="785" t="s">
        <v>1429</v>
      </c>
      <c r="T2160" s="785" t="s">
        <v>7523</v>
      </c>
      <c r="U2160" s="785" t="s">
        <v>7523</v>
      </c>
      <c r="V2160" s="785" t="s">
        <v>2603</v>
      </c>
      <c r="W2160" s="785" t="s">
        <v>8491</v>
      </c>
      <c r="X2160" s="785" t="s">
        <v>23681</v>
      </c>
      <c r="Y2160" s="615" t="str">
        <f t="shared" si="33"/>
        <v>Simon Musali</v>
      </c>
      <c r="Z2160" s="785" t="s">
        <v>23154</v>
      </c>
      <c r="AA2160" s="785" t="s">
        <v>5464</v>
      </c>
      <c r="AB2160" s="785" t="s">
        <v>5504</v>
      </c>
      <c r="AC2160" s="785" t="s">
        <v>2617</v>
      </c>
      <c r="AD2160" s="786">
        <v>43552</v>
      </c>
    </row>
    <row r="2161" spans="1:30" ht="15.75">
      <c r="A2161" s="785" t="s">
        <v>4301</v>
      </c>
      <c r="B2161" s="785" t="s">
        <v>25744</v>
      </c>
      <c r="C2161" s="785" t="s">
        <v>4303</v>
      </c>
      <c r="D2161" s="785" t="s">
        <v>2599</v>
      </c>
      <c r="E2161" s="785" t="s">
        <v>7229</v>
      </c>
      <c r="F2161" s="786">
        <v>43546</v>
      </c>
      <c r="G2161" s="785" t="s">
        <v>11720</v>
      </c>
      <c r="H2161" s="786">
        <v>43552</v>
      </c>
      <c r="I2161" s="785" t="s">
        <v>25745</v>
      </c>
      <c r="J2161" s="785" t="s">
        <v>627</v>
      </c>
      <c r="K2161" s="785" t="s">
        <v>25746</v>
      </c>
      <c r="L2161" s="785" t="s">
        <v>25747</v>
      </c>
      <c r="M2161" s="785"/>
      <c r="N2161" s="785"/>
      <c r="O2161" s="785"/>
      <c r="P2161" s="787">
        <v>34.736491999999998</v>
      </c>
      <c r="Q2161" s="787">
        <v>-0.14141799999999999</v>
      </c>
      <c r="R2161" s="785" t="s">
        <v>1575</v>
      </c>
      <c r="S2161" s="785" t="s">
        <v>2755</v>
      </c>
      <c r="T2161" s="785" t="s">
        <v>25622</v>
      </c>
      <c r="U2161" s="785" t="s">
        <v>2757</v>
      </c>
      <c r="V2161" s="785">
        <v>6</v>
      </c>
      <c r="W2161" s="785" t="s">
        <v>2608</v>
      </c>
      <c r="X2161" s="785" t="s">
        <v>25607</v>
      </c>
      <c r="Y2161" s="615" t="str">
        <f t="shared" si="33"/>
        <v>Zadock</v>
      </c>
      <c r="Z2161" s="785" t="s">
        <v>25608</v>
      </c>
      <c r="AA2161" s="785" t="s">
        <v>5464</v>
      </c>
      <c r="AB2161" s="785" t="s">
        <v>2609</v>
      </c>
      <c r="AC2161" s="785" t="s">
        <v>2610</v>
      </c>
      <c r="AD2161" s="786">
        <v>43553</v>
      </c>
    </row>
    <row r="2162" spans="1:30" ht="15.75">
      <c r="A2162" s="785" t="s">
        <v>4301</v>
      </c>
      <c r="B2162" s="785" t="s">
        <v>25748</v>
      </c>
      <c r="C2162" s="785" t="s">
        <v>4322</v>
      </c>
      <c r="D2162" s="785" t="s">
        <v>25723</v>
      </c>
      <c r="E2162" s="785" t="s">
        <v>8420</v>
      </c>
      <c r="F2162" s="786">
        <v>43544</v>
      </c>
      <c r="G2162" s="785" t="s">
        <v>11720</v>
      </c>
      <c r="H2162" s="786">
        <v>43552</v>
      </c>
      <c r="I2162" s="785" t="s">
        <v>25749</v>
      </c>
      <c r="J2162" s="785" t="s">
        <v>627</v>
      </c>
      <c r="K2162" s="785" t="s">
        <v>25750</v>
      </c>
      <c r="L2162" s="785" t="s">
        <v>25751</v>
      </c>
      <c r="M2162" s="785"/>
      <c r="N2162" s="785"/>
      <c r="O2162" s="785" t="s">
        <v>25752</v>
      </c>
      <c r="P2162" s="787">
        <v>34.733871999999998</v>
      </c>
      <c r="Q2162" s="787">
        <v>-0.141733</v>
      </c>
      <c r="R2162" s="785" t="s">
        <v>1575</v>
      </c>
      <c r="S2162" s="785" t="s">
        <v>2755</v>
      </c>
      <c r="T2162" s="785" t="s">
        <v>25622</v>
      </c>
      <c r="U2162" s="785" t="s">
        <v>2757</v>
      </c>
      <c r="V2162" s="785">
        <v>6</v>
      </c>
      <c r="W2162" s="785" t="s">
        <v>2608</v>
      </c>
      <c r="X2162" s="785" t="s">
        <v>25607</v>
      </c>
      <c r="Y2162" s="615" t="str">
        <f t="shared" si="33"/>
        <v>Zadock</v>
      </c>
      <c r="Z2162" s="785" t="s">
        <v>25608</v>
      </c>
      <c r="AA2162" s="785" t="s">
        <v>5464</v>
      </c>
      <c r="AB2162" s="785" t="s">
        <v>2609</v>
      </c>
      <c r="AC2162" s="785" t="s">
        <v>2610</v>
      </c>
      <c r="AD2162" s="786">
        <v>43553</v>
      </c>
    </row>
    <row r="2163" spans="1:30" ht="15.75">
      <c r="A2163" s="785" t="s">
        <v>4301</v>
      </c>
      <c r="B2163" s="785" t="s">
        <v>25854</v>
      </c>
      <c r="C2163" s="785" t="s">
        <v>4303</v>
      </c>
      <c r="D2163" s="785" t="s">
        <v>2599</v>
      </c>
      <c r="E2163" s="785" t="s">
        <v>9623</v>
      </c>
      <c r="F2163" s="786">
        <v>43547</v>
      </c>
      <c r="G2163" s="785" t="s">
        <v>11720</v>
      </c>
      <c r="H2163" s="786">
        <v>43552</v>
      </c>
      <c r="I2163" s="785" t="s">
        <v>25855</v>
      </c>
      <c r="J2163" s="785" t="s">
        <v>629</v>
      </c>
      <c r="K2163" s="785" t="s">
        <v>25856</v>
      </c>
      <c r="L2163" s="785" t="s">
        <v>25857</v>
      </c>
      <c r="M2163" s="785"/>
      <c r="N2163" s="785"/>
      <c r="O2163" s="785"/>
      <c r="P2163" s="787">
        <v>34.739347000000002</v>
      </c>
      <c r="Q2163" s="787">
        <v>-0.141126</v>
      </c>
      <c r="R2163" s="785" t="s">
        <v>1575</v>
      </c>
      <c r="S2163" s="785" t="s">
        <v>2755</v>
      </c>
      <c r="T2163" s="785" t="s">
        <v>25622</v>
      </c>
      <c r="U2163" s="785" t="s">
        <v>2757</v>
      </c>
      <c r="V2163" s="785" t="s">
        <v>6015</v>
      </c>
      <c r="W2163" s="785" t="s">
        <v>2608</v>
      </c>
      <c r="X2163" s="785" t="s">
        <v>25607</v>
      </c>
      <c r="Y2163" s="615" t="str">
        <f t="shared" si="33"/>
        <v>Zadock</v>
      </c>
      <c r="Z2163" s="785" t="s">
        <v>25608</v>
      </c>
      <c r="AA2163" s="785" t="s">
        <v>5464</v>
      </c>
      <c r="AB2163" s="785" t="s">
        <v>2609</v>
      </c>
      <c r="AC2163" s="785" t="s">
        <v>2610</v>
      </c>
      <c r="AD2163" s="786">
        <v>43553</v>
      </c>
    </row>
    <row r="2164" spans="1:30" ht="15.75">
      <c r="A2164" s="785" t="s">
        <v>4301</v>
      </c>
      <c r="B2164" s="785" t="s">
        <v>7737</v>
      </c>
      <c r="C2164" s="785" t="s">
        <v>4303</v>
      </c>
      <c r="D2164" s="785" t="s">
        <v>2599</v>
      </c>
      <c r="E2164" s="785" t="s">
        <v>7738</v>
      </c>
      <c r="F2164" s="786">
        <v>43519</v>
      </c>
      <c r="G2164" s="785" t="s">
        <v>7739</v>
      </c>
      <c r="H2164" s="786">
        <v>43551</v>
      </c>
      <c r="I2164" s="785" t="s">
        <v>7740</v>
      </c>
      <c r="J2164" s="785" t="s">
        <v>629</v>
      </c>
      <c r="K2164" s="785" t="s">
        <v>7741</v>
      </c>
      <c r="L2164" s="785" t="s">
        <v>7742</v>
      </c>
      <c r="M2164" s="785"/>
      <c r="N2164" s="785"/>
      <c r="O2164" s="785"/>
      <c r="P2164" s="787">
        <v>37.587617999999999</v>
      </c>
      <c r="Q2164" s="787">
        <v>-7.3491000000000001E-2</v>
      </c>
      <c r="R2164" s="785" t="s">
        <v>1104</v>
      </c>
      <c r="S2164" s="785" t="s">
        <v>2643</v>
      </c>
      <c r="T2164" s="785" t="s">
        <v>3534</v>
      </c>
      <c r="U2164" s="785" t="s">
        <v>7666</v>
      </c>
      <c r="V2164" s="785" t="s">
        <v>3004</v>
      </c>
      <c r="W2164" s="785" t="s">
        <v>7690</v>
      </c>
      <c r="X2164" s="785" t="s">
        <v>7652</v>
      </c>
      <c r="Y2164" s="615" t="str">
        <f t="shared" si="33"/>
        <v>Eliatha Njagi</v>
      </c>
      <c r="Z2164" s="785" t="s">
        <v>7653</v>
      </c>
      <c r="AA2164" s="785" t="s">
        <v>4349</v>
      </c>
      <c r="AB2164" s="785" t="s">
        <v>2683</v>
      </c>
      <c r="AC2164" s="785" t="s">
        <v>2606</v>
      </c>
      <c r="AD2164" s="786">
        <v>43551</v>
      </c>
    </row>
    <row r="2165" spans="1:30" ht="15.75">
      <c r="A2165" s="785" t="s">
        <v>4301</v>
      </c>
      <c r="B2165" s="785" t="s">
        <v>8874</v>
      </c>
      <c r="C2165" s="785" t="s">
        <v>4303</v>
      </c>
      <c r="D2165" s="785" t="s">
        <v>2599</v>
      </c>
      <c r="E2165" s="785" t="s">
        <v>7739</v>
      </c>
      <c r="F2165" s="786">
        <v>43551</v>
      </c>
      <c r="G2165" s="785" t="s">
        <v>7739</v>
      </c>
      <c r="H2165" s="786">
        <v>43551</v>
      </c>
      <c r="I2165" s="785" t="s">
        <v>8875</v>
      </c>
      <c r="J2165" s="785" t="s">
        <v>627</v>
      </c>
      <c r="K2165" s="785" t="s">
        <v>8876</v>
      </c>
      <c r="L2165" s="785" t="s">
        <v>8877</v>
      </c>
      <c r="M2165" s="785"/>
      <c r="N2165" s="785"/>
      <c r="O2165" s="785" t="s">
        <v>8878</v>
      </c>
      <c r="P2165" s="787">
        <v>36.940170000000002</v>
      </c>
      <c r="Q2165" s="787">
        <v>-1.045302</v>
      </c>
      <c r="R2165" s="785" t="s">
        <v>821</v>
      </c>
      <c r="S2165" s="785" t="s">
        <v>2120</v>
      </c>
      <c r="T2165" s="785" t="s">
        <v>2690</v>
      </c>
      <c r="U2165" s="785" t="s">
        <v>2691</v>
      </c>
      <c r="V2165" s="785" t="s">
        <v>2855</v>
      </c>
      <c r="W2165" s="785" t="s">
        <v>2707</v>
      </c>
      <c r="X2165" s="785" t="s">
        <v>2707</v>
      </c>
      <c r="Y2165" s="615" t="str">
        <f t="shared" si="33"/>
        <v>Fagaden Enterprises</v>
      </c>
      <c r="Z2165" s="785" t="s">
        <v>8492</v>
      </c>
      <c r="AA2165" s="785" t="s">
        <v>4349</v>
      </c>
      <c r="AB2165" s="785" t="s">
        <v>2683</v>
      </c>
      <c r="AC2165" s="785" t="s">
        <v>2606</v>
      </c>
      <c r="AD2165" s="786">
        <v>43551</v>
      </c>
    </row>
    <row r="2166" spans="1:30" ht="15.75">
      <c r="A2166" s="785" t="s">
        <v>4301</v>
      </c>
      <c r="B2166" s="785" t="s">
        <v>16555</v>
      </c>
      <c r="C2166" s="785" t="s">
        <v>4303</v>
      </c>
      <c r="D2166" s="785" t="s">
        <v>2599</v>
      </c>
      <c r="E2166" s="785" t="s">
        <v>7788</v>
      </c>
      <c r="F2166" s="786">
        <v>43461</v>
      </c>
      <c r="G2166" s="785" t="s">
        <v>7739</v>
      </c>
      <c r="H2166" s="786">
        <v>43551</v>
      </c>
      <c r="I2166" s="785" t="s">
        <v>16556</v>
      </c>
      <c r="J2166" s="785" t="s">
        <v>629</v>
      </c>
      <c r="K2166" s="785" t="s">
        <v>16557</v>
      </c>
      <c r="L2166" s="785" t="s">
        <v>16558</v>
      </c>
      <c r="M2166" s="785"/>
      <c r="N2166" s="785"/>
      <c r="O2166" s="785"/>
      <c r="P2166" s="787">
        <v>35.048262000000001</v>
      </c>
      <c r="Q2166" s="787">
        <v>-0.66213999999999995</v>
      </c>
      <c r="R2166" s="785" t="s">
        <v>843</v>
      </c>
      <c r="S2166" s="785" t="s">
        <v>3040</v>
      </c>
      <c r="T2166" s="785" t="s">
        <v>16559</v>
      </c>
      <c r="U2166" s="785" t="s">
        <v>16560</v>
      </c>
      <c r="V2166" s="785" t="s">
        <v>3004</v>
      </c>
      <c r="W2166" s="785" t="s">
        <v>16553</v>
      </c>
      <c r="X2166" s="785" t="s">
        <v>16561</v>
      </c>
      <c r="Y2166" s="615" t="str">
        <f t="shared" si="33"/>
        <v>Kissinger Momanyi Mwiruri</v>
      </c>
      <c r="Z2166" s="785" t="s">
        <v>10551</v>
      </c>
      <c r="AA2166" s="785" t="s">
        <v>4314</v>
      </c>
      <c r="AB2166" s="785" t="s">
        <v>2683</v>
      </c>
      <c r="AC2166" s="785" t="s">
        <v>2606</v>
      </c>
      <c r="AD2166" s="786">
        <v>43558</v>
      </c>
    </row>
    <row r="2167" spans="1:30" ht="15.75">
      <c r="A2167" s="785" t="s">
        <v>4301</v>
      </c>
      <c r="B2167" s="785" t="s">
        <v>23131</v>
      </c>
      <c r="C2167" s="785" t="s">
        <v>4303</v>
      </c>
      <c r="D2167" s="785" t="s">
        <v>2599</v>
      </c>
      <c r="E2167" s="785" t="s">
        <v>19557</v>
      </c>
      <c r="F2167" s="786">
        <v>43522</v>
      </c>
      <c r="G2167" s="785" t="s">
        <v>7739</v>
      </c>
      <c r="H2167" s="786">
        <v>43551</v>
      </c>
      <c r="I2167" s="785" t="s">
        <v>23132</v>
      </c>
      <c r="J2167" s="785" t="s">
        <v>627</v>
      </c>
      <c r="K2167" s="785" t="s">
        <v>23133</v>
      </c>
      <c r="L2167" s="785" t="s">
        <v>23134</v>
      </c>
      <c r="M2167" s="785"/>
      <c r="N2167" s="785"/>
      <c r="O2167" s="785"/>
      <c r="P2167" s="787">
        <v>35.281551999999998</v>
      </c>
      <c r="Q2167" s="787">
        <v>6.5994999999999998E-2</v>
      </c>
      <c r="R2167" s="785" t="s">
        <v>916</v>
      </c>
      <c r="S2167" s="785" t="s">
        <v>3061</v>
      </c>
      <c r="T2167" s="785" t="s">
        <v>4741</v>
      </c>
      <c r="U2167" s="785" t="s">
        <v>4692</v>
      </c>
      <c r="V2167" s="785" t="s">
        <v>2603</v>
      </c>
      <c r="W2167" s="785" t="s">
        <v>7843</v>
      </c>
      <c r="X2167" s="785" t="s">
        <v>7843</v>
      </c>
      <c r="Y2167" s="615" t="str">
        <f t="shared" si="33"/>
        <v>Simion Kiprop</v>
      </c>
      <c r="Z2167" s="785" t="s">
        <v>4707</v>
      </c>
      <c r="AA2167" s="785" t="s">
        <v>4314</v>
      </c>
      <c r="AB2167" s="785" t="s">
        <v>2683</v>
      </c>
      <c r="AC2167" s="785" t="s">
        <v>2606</v>
      </c>
      <c r="AD2167" s="786">
        <v>43552</v>
      </c>
    </row>
    <row r="2168" spans="1:30" ht="15.75">
      <c r="A2168" s="785" t="s">
        <v>4301</v>
      </c>
      <c r="B2168" s="785" t="s">
        <v>25701</v>
      </c>
      <c r="C2168" s="785" t="s">
        <v>4303</v>
      </c>
      <c r="D2168" s="785" t="s">
        <v>2599</v>
      </c>
      <c r="E2168" s="785" t="s">
        <v>8420</v>
      </c>
      <c r="F2168" s="786">
        <v>43544</v>
      </c>
      <c r="G2168" s="785" t="s">
        <v>7739</v>
      </c>
      <c r="H2168" s="786">
        <v>43551</v>
      </c>
      <c r="I2168" s="785" t="s">
        <v>25702</v>
      </c>
      <c r="J2168" s="785" t="s">
        <v>629</v>
      </c>
      <c r="K2168" s="785" t="s">
        <v>25703</v>
      </c>
      <c r="L2168" s="785" t="s">
        <v>25704</v>
      </c>
      <c r="M2168" s="785"/>
      <c r="N2168" s="785"/>
      <c r="O2168" s="785"/>
      <c r="P2168" s="787">
        <v>34.734769999999997</v>
      </c>
      <c r="Q2168" s="787">
        <v>-0.14266300000000001</v>
      </c>
      <c r="R2168" s="785" t="s">
        <v>1575</v>
      </c>
      <c r="S2168" s="785" t="s">
        <v>2755</v>
      </c>
      <c r="T2168" s="785" t="s">
        <v>25622</v>
      </c>
      <c r="U2168" s="785" t="s">
        <v>2757</v>
      </c>
      <c r="V2168" s="785">
        <v>6</v>
      </c>
      <c r="W2168" s="785" t="s">
        <v>2608</v>
      </c>
      <c r="X2168" s="785" t="s">
        <v>25607</v>
      </c>
      <c r="Y2168" s="615" t="str">
        <f t="shared" si="33"/>
        <v>Zadock</v>
      </c>
      <c r="Z2168" s="785" t="s">
        <v>25608</v>
      </c>
      <c r="AA2168" s="785" t="s">
        <v>5464</v>
      </c>
      <c r="AB2168" s="785" t="s">
        <v>2609</v>
      </c>
      <c r="AC2168" s="785" t="s">
        <v>2610</v>
      </c>
      <c r="AD2168" s="786">
        <v>43551</v>
      </c>
    </row>
    <row r="2169" spans="1:30" ht="15.75">
      <c r="A2169" s="785" t="s">
        <v>4301</v>
      </c>
      <c r="B2169" s="785" t="s">
        <v>25705</v>
      </c>
      <c r="C2169" s="785" t="s">
        <v>4303</v>
      </c>
      <c r="D2169" s="785" t="s">
        <v>2599</v>
      </c>
      <c r="E2169" s="785" t="s">
        <v>5482</v>
      </c>
      <c r="F2169" s="786">
        <v>43542</v>
      </c>
      <c r="G2169" s="785" t="s">
        <v>7739</v>
      </c>
      <c r="H2169" s="786">
        <v>43551</v>
      </c>
      <c r="I2169" s="785" t="s">
        <v>25706</v>
      </c>
      <c r="J2169" s="785" t="s">
        <v>627</v>
      </c>
      <c r="K2169" s="785" t="s">
        <v>25707</v>
      </c>
      <c r="L2169" s="785" t="s">
        <v>25708</v>
      </c>
      <c r="M2169" s="785"/>
      <c r="N2169" s="785"/>
      <c r="O2169" s="785" t="s">
        <v>25709</v>
      </c>
      <c r="P2169" s="787">
        <v>34.735213999999999</v>
      </c>
      <c r="Q2169" s="787">
        <v>-0.14224200000000001</v>
      </c>
      <c r="R2169" s="785" t="s">
        <v>1575</v>
      </c>
      <c r="S2169" s="785" t="s">
        <v>2755</v>
      </c>
      <c r="T2169" s="785" t="s">
        <v>25622</v>
      </c>
      <c r="U2169" s="785" t="s">
        <v>2757</v>
      </c>
      <c r="V2169" s="785" t="s">
        <v>2673</v>
      </c>
      <c r="W2169" s="785" t="s">
        <v>2608</v>
      </c>
      <c r="X2169" s="785" t="s">
        <v>25607</v>
      </c>
      <c r="Y2169" s="615" t="str">
        <f t="shared" si="33"/>
        <v>Zadock</v>
      </c>
      <c r="Z2169" s="785" t="s">
        <v>25608</v>
      </c>
      <c r="AA2169" s="785" t="s">
        <v>5464</v>
      </c>
      <c r="AB2169" s="785" t="s">
        <v>2609</v>
      </c>
      <c r="AC2169" s="785" t="s">
        <v>2610</v>
      </c>
      <c r="AD2169" s="786">
        <v>43551</v>
      </c>
    </row>
    <row r="2170" spans="1:30" ht="15.75">
      <c r="A2170" s="785" t="s">
        <v>4301</v>
      </c>
      <c r="B2170" s="785" t="s">
        <v>25710</v>
      </c>
      <c r="C2170" s="785" t="s">
        <v>4303</v>
      </c>
      <c r="D2170" s="785" t="s">
        <v>2599</v>
      </c>
      <c r="E2170" s="785" t="s">
        <v>15232</v>
      </c>
      <c r="F2170" s="786">
        <v>43545</v>
      </c>
      <c r="G2170" s="785" t="s">
        <v>7739</v>
      </c>
      <c r="H2170" s="786">
        <v>43551</v>
      </c>
      <c r="I2170" s="785" t="s">
        <v>25711</v>
      </c>
      <c r="J2170" s="785" t="s">
        <v>629</v>
      </c>
      <c r="K2170" s="785" t="s">
        <v>25712</v>
      </c>
      <c r="L2170" s="785" t="s">
        <v>25713</v>
      </c>
      <c r="M2170" s="785"/>
      <c r="N2170" s="785"/>
      <c r="O2170" s="785"/>
      <c r="P2170" s="787">
        <v>34.736060000000002</v>
      </c>
      <c r="Q2170" s="787">
        <v>-0.143368</v>
      </c>
      <c r="R2170" s="785" t="s">
        <v>1575</v>
      </c>
      <c r="S2170" s="785" t="s">
        <v>2755</v>
      </c>
      <c r="T2170" s="785" t="s">
        <v>25622</v>
      </c>
      <c r="U2170" s="785" t="s">
        <v>2757</v>
      </c>
      <c r="V2170" s="785">
        <v>6</v>
      </c>
      <c r="W2170" s="785" t="s">
        <v>2608</v>
      </c>
      <c r="X2170" s="785" t="s">
        <v>25607</v>
      </c>
      <c r="Y2170" s="615" t="str">
        <f t="shared" si="33"/>
        <v>Zadock</v>
      </c>
      <c r="Z2170" s="785" t="s">
        <v>25608</v>
      </c>
      <c r="AA2170" s="785" t="s">
        <v>5464</v>
      </c>
      <c r="AB2170" s="785" t="s">
        <v>2609</v>
      </c>
      <c r="AC2170" s="785" t="s">
        <v>2610</v>
      </c>
      <c r="AD2170" s="786">
        <v>43551</v>
      </c>
    </row>
    <row r="2171" spans="1:30" ht="15.75">
      <c r="A2171" s="785" t="s">
        <v>4301</v>
      </c>
      <c r="B2171" s="785" t="s">
        <v>25740</v>
      </c>
      <c r="C2171" s="785" t="s">
        <v>4303</v>
      </c>
      <c r="D2171" s="785" t="s">
        <v>2599</v>
      </c>
      <c r="E2171" s="785" t="s">
        <v>9623</v>
      </c>
      <c r="F2171" s="786">
        <v>43547</v>
      </c>
      <c r="G2171" s="785" t="s">
        <v>7739</v>
      </c>
      <c r="H2171" s="786">
        <v>43551</v>
      </c>
      <c r="I2171" s="785" t="s">
        <v>25741</v>
      </c>
      <c r="J2171" s="785" t="s">
        <v>627</v>
      </c>
      <c r="K2171" s="785" t="s">
        <v>25742</v>
      </c>
      <c r="L2171" s="785" t="s">
        <v>25743</v>
      </c>
      <c r="M2171" s="785"/>
      <c r="N2171" s="785"/>
      <c r="O2171" s="785"/>
      <c r="P2171" s="787">
        <v>34.735393999999999</v>
      </c>
      <c r="Q2171" s="787">
        <v>-0.14144300000000001</v>
      </c>
      <c r="R2171" s="785" t="s">
        <v>1575</v>
      </c>
      <c r="S2171" s="785" t="s">
        <v>2755</v>
      </c>
      <c r="T2171" s="785" t="s">
        <v>25622</v>
      </c>
      <c r="U2171" s="785" t="s">
        <v>2757</v>
      </c>
      <c r="V2171" s="785" t="s">
        <v>2673</v>
      </c>
      <c r="W2171" s="785" t="s">
        <v>2608</v>
      </c>
      <c r="X2171" s="785" t="s">
        <v>25607</v>
      </c>
      <c r="Y2171" s="615" t="str">
        <f t="shared" si="33"/>
        <v>Zadock</v>
      </c>
      <c r="Z2171" s="785" t="s">
        <v>25608</v>
      </c>
      <c r="AA2171" s="785" t="s">
        <v>5464</v>
      </c>
      <c r="AB2171" s="785" t="s">
        <v>2609</v>
      </c>
      <c r="AC2171" s="785" t="s">
        <v>2610</v>
      </c>
      <c r="AD2171" s="786">
        <v>43553</v>
      </c>
    </row>
    <row r="2172" spans="1:30" ht="15.75">
      <c r="A2172" s="785" t="s">
        <v>4301</v>
      </c>
      <c r="B2172" s="785" t="s">
        <v>25850</v>
      </c>
      <c r="C2172" s="785" t="s">
        <v>4303</v>
      </c>
      <c r="D2172" s="785" t="s">
        <v>2599</v>
      </c>
      <c r="E2172" s="785" t="s">
        <v>8420</v>
      </c>
      <c r="F2172" s="786">
        <v>43544</v>
      </c>
      <c r="G2172" s="785" t="s">
        <v>7739</v>
      </c>
      <c r="H2172" s="786">
        <v>43551</v>
      </c>
      <c r="I2172" s="785" t="s">
        <v>25851</v>
      </c>
      <c r="J2172" s="785" t="s">
        <v>627</v>
      </c>
      <c r="K2172" s="785" t="s">
        <v>25852</v>
      </c>
      <c r="L2172" s="785" t="s">
        <v>25853</v>
      </c>
      <c r="M2172" s="785"/>
      <c r="N2172" s="785"/>
      <c r="O2172" s="785"/>
      <c r="P2172" s="787">
        <v>34.736173999999998</v>
      </c>
      <c r="Q2172" s="787">
        <v>-0.14407600000000001</v>
      </c>
      <c r="R2172" s="785" t="s">
        <v>1575</v>
      </c>
      <c r="S2172" s="785" t="s">
        <v>2755</v>
      </c>
      <c r="T2172" s="785" t="s">
        <v>25622</v>
      </c>
      <c r="U2172" s="785" t="s">
        <v>2757</v>
      </c>
      <c r="V2172" s="785" t="s">
        <v>6015</v>
      </c>
      <c r="W2172" s="785" t="s">
        <v>2608</v>
      </c>
      <c r="X2172" s="785" t="s">
        <v>25607</v>
      </c>
      <c r="Y2172" s="615" t="str">
        <f t="shared" si="33"/>
        <v>Zadock</v>
      </c>
      <c r="Z2172" s="785" t="s">
        <v>25608</v>
      </c>
      <c r="AA2172" s="785" t="s">
        <v>5464</v>
      </c>
      <c r="AB2172" s="785" t="s">
        <v>2609</v>
      </c>
      <c r="AC2172" s="785" t="s">
        <v>2610</v>
      </c>
      <c r="AD2172" s="786">
        <v>43551</v>
      </c>
    </row>
    <row r="2173" spans="1:30" ht="15.75">
      <c r="A2173" s="785" t="s">
        <v>4301</v>
      </c>
      <c r="B2173" s="785" t="s">
        <v>23719</v>
      </c>
      <c r="C2173" s="785" t="s">
        <v>4303</v>
      </c>
      <c r="D2173" s="785" t="s">
        <v>2599</v>
      </c>
      <c r="E2173" s="785" t="s">
        <v>11913</v>
      </c>
      <c r="F2173" s="786">
        <v>43475</v>
      </c>
      <c r="G2173" s="785" t="s">
        <v>23720</v>
      </c>
      <c r="H2173" s="786">
        <v>43550</v>
      </c>
      <c r="I2173" s="785" t="s">
        <v>23721</v>
      </c>
      <c r="J2173" s="785" t="s">
        <v>629</v>
      </c>
      <c r="K2173" s="785" t="s">
        <v>23722</v>
      </c>
      <c r="L2173" s="785" t="s">
        <v>23723</v>
      </c>
      <c r="M2173" s="785"/>
      <c r="N2173" s="785"/>
      <c r="O2173" s="785"/>
      <c r="P2173" s="787">
        <v>36.760554999999997</v>
      </c>
      <c r="Q2173" s="787">
        <v>-1.09219</v>
      </c>
      <c r="R2173" s="785" t="s">
        <v>821</v>
      </c>
      <c r="S2173" s="785" t="s">
        <v>871</v>
      </c>
      <c r="T2173" s="785" t="s">
        <v>2619</v>
      </c>
      <c r="U2173" s="785" t="s">
        <v>2614</v>
      </c>
      <c r="V2173" s="785" t="s">
        <v>2603</v>
      </c>
      <c r="W2173" s="785" t="s">
        <v>8491</v>
      </c>
      <c r="X2173" s="785" t="s">
        <v>23681</v>
      </c>
      <c r="Y2173" s="615" t="str">
        <f t="shared" si="33"/>
        <v>Simon Musali</v>
      </c>
      <c r="Z2173" s="785" t="s">
        <v>23154</v>
      </c>
      <c r="AA2173" s="785" t="s">
        <v>5464</v>
      </c>
      <c r="AB2173" s="785" t="s">
        <v>5504</v>
      </c>
      <c r="AC2173" s="785" t="s">
        <v>2617</v>
      </c>
      <c r="AD2173" s="786">
        <v>43550</v>
      </c>
    </row>
    <row r="2174" spans="1:30" ht="15.75">
      <c r="A2174" s="785" t="s">
        <v>4301</v>
      </c>
      <c r="B2174" s="785" t="s">
        <v>23724</v>
      </c>
      <c r="C2174" s="785" t="s">
        <v>4303</v>
      </c>
      <c r="D2174" s="785" t="s">
        <v>2599</v>
      </c>
      <c r="E2174" s="785" t="s">
        <v>5362</v>
      </c>
      <c r="F2174" s="786">
        <v>43527</v>
      </c>
      <c r="G2174" s="785" t="s">
        <v>23720</v>
      </c>
      <c r="H2174" s="786">
        <v>43550</v>
      </c>
      <c r="I2174" s="785" t="s">
        <v>23725</v>
      </c>
      <c r="J2174" s="785" t="s">
        <v>629</v>
      </c>
      <c r="K2174" s="785" t="s">
        <v>23726</v>
      </c>
      <c r="L2174" s="785" t="s">
        <v>23727</v>
      </c>
      <c r="M2174" s="785"/>
      <c r="N2174" s="785"/>
      <c r="O2174" s="785"/>
      <c r="P2174" s="787">
        <v>36.760644999999997</v>
      </c>
      <c r="Q2174" s="787">
        <v>-1.109443</v>
      </c>
      <c r="R2174" s="785" t="s">
        <v>821</v>
      </c>
      <c r="S2174" s="785" t="s">
        <v>871</v>
      </c>
      <c r="T2174" s="785" t="s">
        <v>2613</v>
      </c>
      <c r="U2174" s="785" t="s">
        <v>23728</v>
      </c>
      <c r="V2174" s="785" t="s">
        <v>2603</v>
      </c>
      <c r="W2174" s="785" t="s">
        <v>8491</v>
      </c>
      <c r="X2174" s="785" t="s">
        <v>23681</v>
      </c>
      <c r="Y2174" s="615" t="str">
        <f t="shared" si="33"/>
        <v>Simon Musali</v>
      </c>
      <c r="Z2174" s="785" t="s">
        <v>23154</v>
      </c>
      <c r="AA2174" s="785" t="s">
        <v>5464</v>
      </c>
      <c r="AB2174" s="785" t="s">
        <v>5504</v>
      </c>
      <c r="AC2174" s="785" t="s">
        <v>2617</v>
      </c>
      <c r="AD2174" s="786">
        <v>43550</v>
      </c>
    </row>
    <row r="2175" spans="1:30" ht="15.75">
      <c r="A2175" s="785" t="s">
        <v>4301</v>
      </c>
      <c r="B2175" s="785" t="s">
        <v>23729</v>
      </c>
      <c r="C2175" s="785" t="s">
        <v>4379</v>
      </c>
      <c r="D2175" s="785" t="s">
        <v>4418</v>
      </c>
      <c r="E2175" s="785" t="s">
        <v>8871</v>
      </c>
      <c r="F2175" s="786">
        <v>43532</v>
      </c>
      <c r="G2175" s="785" t="s">
        <v>23720</v>
      </c>
      <c r="H2175" s="786">
        <v>43550</v>
      </c>
      <c r="I2175" s="785" t="s">
        <v>23730</v>
      </c>
      <c r="J2175" s="785" t="s">
        <v>629</v>
      </c>
      <c r="K2175" s="785" t="s">
        <v>2612</v>
      </c>
      <c r="L2175" s="785" t="s">
        <v>23731</v>
      </c>
      <c r="M2175" s="785"/>
      <c r="N2175" s="785"/>
      <c r="O2175" s="785"/>
      <c r="P2175" s="787">
        <v>36.855252999999998</v>
      </c>
      <c r="Q2175" s="787">
        <v>-1.190453</v>
      </c>
      <c r="R2175" s="785" t="s">
        <v>821</v>
      </c>
      <c r="S2175" s="785" t="s">
        <v>821</v>
      </c>
      <c r="T2175" s="785" t="s">
        <v>821</v>
      </c>
      <c r="U2175" s="785" t="s">
        <v>23732</v>
      </c>
      <c r="V2175" s="785" t="s">
        <v>2603</v>
      </c>
      <c r="W2175" s="785" t="s">
        <v>8539</v>
      </c>
      <c r="X2175" s="785" t="s">
        <v>23681</v>
      </c>
      <c r="Y2175" s="615" t="str">
        <f t="shared" si="33"/>
        <v>Simon Musali</v>
      </c>
      <c r="Z2175" s="785" t="s">
        <v>23154</v>
      </c>
      <c r="AA2175" s="785" t="s">
        <v>5464</v>
      </c>
      <c r="AB2175" s="785" t="s">
        <v>5504</v>
      </c>
      <c r="AC2175" s="785" t="s">
        <v>2617</v>
      </c>
      <c r="AD2175" s="786">
        <v>43550</v>
      </c>
    </row>
    <row r="2176" spans="1:30" ht="15.75">
      <c r="A2176" s="785" t="s">
        <v>4301</v>
      </c>
      <c r="B2176" s="785" t="s">
        <v>7065</v>
      </c>
      <c r="C2176" s="785" t="s">
        <v>4303</v>
      </c>
      <c r="D2176" s="785" t="s">
        <v>2599</v>
      </c>
      <c r="E2176" s="785" t="s">
        <v>5452</v>
      </c>
      <c r="F2176" s="786">
        <v>43549</v>
      </c>
      <c r="G2176" s="785" t="s">
        <v>5452</v>
      </c>
      <c r="H2176" s="786">
        <v>43549</v>
      </c>
      <c r="I2176" s="785" t="s">
        <v>7066</v>
      </c>
      <c r="J2176" s="785" t="s">
        <v>629</v>
      </c>
      <c r="K2176" s="785" t="s">
        <v>2612</v>
      </c>
      <c r="L2176" s="785" t="s">
        <v>7067</v>
      </c>
      <c r="M2176" s="785"/>
      <c r="N2176" s="785"/>
      <c r="O2176" s="785"/>
      <c r="P2176" s="787">
        <v>35.158147</v>
      </c>
      <c r="Q2176" s="787">
        <v>-0.87848199999999999</v>
      </c>
      <c r="R2176" s="785" t="s">
        <v>1623</v>
      </c>
      <c r="S2176" s="785" t="s">
        <v>5876</v>
      </c>
      <c r="T2176" s="785" t="s">
        <v>5974</v>
      </c>
      <c r="U2176" s="785" t="s">
        <v>7068</v>
      </c>
      <c r="V2176" s="785">
        <v>48</v>
      </c>
      <c r="W2176" s="785" t="s">
        <v>3239</v>
      </c>
      <c r="X2176" s="785" t="s">
        <v>3239</v>
      </c>
      <c r="Y2176" s="615" t="str">
        <f t="shared" si="33"/>
        <v>Daniel Bartilol</v>
      </c>
      <c r="Z2176" s="785" t="s">
        <v>6933</v>
      </c>
      <c r="AA2176" s="785" t="s">
        <v>4314</v>
      </c>
      <c r="AB2176" s="785" t="s">
        <v>2605</v>
      </c>
      <c r="AC2176" s="785" t="s">
        <v>2606</v>
      </c>
      <c r="AD2176" s="786">
        <v>43549</v>
      </c>
    </row>
    <row r="2177" spans="1:30" ht="15.75">
      <c r="A2177" s="785" t="s">
        <v>4301</v>
      </c>
      <c r="B2177" s="785" t="s">
        <v>8277</v>
      </c>
      <c r="C2177" s="785" t="s">
        <v>4303</v>
      </c>
      <c r="D2177" s="785" t="s">
        <v>2599</v>
      </c>
      <c r="E2177" s="785" t="s">
        <v>8278</v>
      </c>
      <c r="F2177" s="786">
        <v>43528</v>
      </c>
      <c r="G2177" s="785" t="s">
        <v>5452</v>
      </c>
      <c r="H2177" s="786">
        <v>43549</v>
      </c>
      <c r="I2177" s="785" t="s">
        <v>8279</v>
      </c>
      <c r="J2177" s="785" t="s">
        <v>629</v>
      </c>
      <c r="K2177" s="785" t="s">
        <v>8280</v>
      </c>
      <c r="L2177" s="785" t="s">
        <v>8281</v>
      </c>
      <c r="M2177" s="785"/>
      <c r="N2177" s="785"/>
      <c r="O2177" s="785"/>
      <c r="P2177" s="787">
        <v>37.586742000000001</v>
      </c>
      <c r="Q2177" s="787">
        <v>-7.7001E-2</v>
      </c>
      <c r="R2177" s="785" t="s">
        <v>1104</v>
      </c>
      <c r="S2177" s="785" t="s">
        <v>2643</v>
      </c>
      <c r="T2177" s="785" t="s">
        <v>3402</v>
      </c>
      <c r="U2177" s="785" t="s">
        <v>8282</v>
      </c>
      <c r="V2177" s="785" t="s">
        <v>3004</v>
      </c>
      <c r="W2177" s="785" t="s">
        <v>2808</v>
      </c>
      <c r="X2177" s="785" t="s">
        <v>8018</v>
      </c>
      <c r="Y2177" s="615" t="str">
        <f t="shared" si="33"/>
        <v>Eric Munene</v>
      </c>
      <c r="Z2177" s="785" t="s">
        <v>8029</v>
      </c>
      <c r="AA2177" s="785" t="s">
        <v>4349</v>
      </c>
      <c r="AB2177" s="785" t="s">
        <v>2683</v>
      </c>
      <c r="AC2177" s="785" t="s">
        <v>2606</v>
      </c>
      <c r="AD2177" s="786">
        <v>43554</v>
      </c>
    </row>
    <row r="2178" spans="1:30" ht="15.75">
      <c r="A2178" s="785" t="s">
        <v>4301</v>
      </c>
      <c r="B2178" s="785" t="s">
        <v>17171</v>
      </c>
      <c r="C2178" s="785" t="s">
        <v>4303</v>
      </c>
      <c r="D2178" s="785" t="s">
        <v>2599</v>
      </c>
      <c r="E2178" s="785" t="s">
        <v>5318</v>
      </c>
      <c r="F2178" s="786">
        <v>43210</v>
      </c>
      <c r="G2178" s="785" t="s">
        <v>5452</v>
      </c>
      <c r="H2178" s="786">
        <v>43549</v>
      </c>
      <c r="I2178" s="785" t="s">
        <v>17172</v>
      </c>
      <c r="J2178" s="785" t="s">
        <v>629</v>
      </c>
      <c r="K2178" s="785" t="s">
        <v>2612</v>
      </c>
      <c r="L2178" s="785" t="s">
        <v>17173</v>
      </c>
      <c r="M2178" s="785"/>
      <c r="N2178" s="785"/>
      <c r="O2178" s="785"/>
      <c r="P2178" s="787">
        <v>35.217759000000001</v>
      </c>
      <c r="Q2178" s="787">
        <v>-0.76855700000000005</v>
      </c>
      <c r="R2178" s="785" t="s">
        <v>1623</v>
      </c>
      <c r="S2178" s="785" t="s">
        <v>3371</v>
      </c>
      <c r="T2178" s="785" t="s">
        <v>17174</v>
      </c>
      <c r="U2178" s="785" t="s">
        <v>17175</v>
      </c>
      <c r="V2178" s="785" t="s">
        <v>3174</v>
      </c>
      <c r="W2178" s="785" t="s">
        <v>3116</v>
      </c>
      <c r="X2178" s="785" t="s">
        <v>3116</v>
      </c>
      <c r="Y2178" s="615" t="str">
        <f t="shared" ref="Y2178:Y2241" si="34">IF(X2178="",W2178,X2178)</f>
        <v>Luka Kiprop Maiyo</v>
      </c>
      <c r="Z2178" s="785" t="s">
        <v>17176</v>
      </c>
      <c r="AA2178" s="785" t="s">
        <v>4314</v>
      </c>
      <c r="AB2178" s="785" t="s">
        <v>2683</v>
      </c>
      <c r="AC2178" s="785" t="s">
        <v>2606</v>
      </c>
      <c r="AD2178" s="786">
        <v>43550</v>
      </c>
    </row>
    <row r="2179" spans="1:30" ht="15.75">
      <c r="A2179" s="785" t="s">
        <v>4301</v>
      </c>
      <c r="B2179" s="785" t="s">
        <v>22456</v>
      </c>
      <c r="C2179" s="785" t="s">
        <v>4303</v>
      </c>
      <c r="D2179" s="785" t="s">
        <v>2599</v>
      </c>
      <c r="E2179" s="785" t="s">
        <v>10634</v>
      </c>
      <c r="F2179" s="786">
        <v>43523</v>
      </c>
      <c r="G2179" s="785" t="s">
        <v>5452</v>
      </c>
      <c r="H2179" s="786">
        <v>43549</v>
      </c>
      <c r="I2179" s="785" t="s">
        <v>22457</v>
      </c>
      <c r="J2179" s="785" t="s">
        <v>629</v>
      </c>
      <c r="K2179" s="785" t="s">
        <v>2612</v>
      </c>
      <c r="L2179" s="785" t="s">
        <v>22458</v>
      </c>
      <c r="M2179" s="785"/>
      <c r="N2179" s="785"/>
      <c r="O2179" s="785"/>
      <c r="P2179" s="787">
        <v>36.719448</v>
      </c>
      <c r="Q2179" s="787">
        <v>-1.0336879999999999</v>
      </c>
      <c r="R2179" s="785" t="s">
        <v>821</v>
      </c>
      <c r="S2179" s="785" t="s">
        <v>822</v>
      </c>
      <c r="T2179" s="785" t="s">
        <v>3336</v>
      </c>
      <c r="U2179" s="785" t="s">
        <v>3902</v>
      </c>
      <c r="V2179" s="785" t="s">
        <v>3070</v>
      </c>
      <c r="W2179" s="785" t="s">
        <v>16042</v>
      </c>
      <c r="X2179" s="785" t="s">
        <v>3806</v>
      </c>
      <c r="Y2179" s="615" t="str">
        <f t="shared" si="34"/>
        <v>Samuel Mbugua</v>
      </c>
      <c r="Z2179" s="785" t="s">
        <v>16063</v>
      </c>
      <c r="AA2179" s="785" t="s">
        <v>4314</v>
      </c>
      <c r="AB2179" s="785" t="s">
        <v>2876</v>
      </c>
      <c r="AC2179" s="785" t="s">
        <v>2606</v>
      </c>
      <c r="AD2179" s="786">
        <v>43555</v>
      </c>
    </row>
    <row r="2180" spans="1:30" ht="15.75">
      <c r="A2180" s="785" t="s">
        <v>4301</v>
      </c>
      <c r="B2180" s="785" t="s">
        <v>23941</v>
      </c>
      <c r="C2180" s="785" t="s">
        <v>4303</v>
      </c>
      <c r="D2180" s="785" t="s">
        <v>2599</v>
      </c>
      <c r="E2180" s="785" t="s">
        <v>5452</v>
      </c>
      <c r="F2180" s="786">
        <v>43549</v>
      </c>
      <c r="G2180" s="785" t="s">
        <v>5452</v>
      </c>
      <c r="H2180" s="786">
        <v>43549</v>
      </c>
      <c r="I2180" s="785" t="s">
        <v>23942</v>
      </c>
      <c r="J2180" s="785" t="s">
        <v>629</v>
      </c>
      <c r="K2180" s="785" t="s">
        <v>23943</v>
      </c>
      <c r="L2180" s="785" t="s">
        <v>23944</v>
      </c>
      <c r="M2180" s="785"/>
      <c r="N2180" s="785"/>
      <c r="O2180" s="785" t="s">
        <v>23945</v>
      </c>
      <c r="P2180" s="787">
        <v>36.605808000000003</v>
      </c>
      <c r="Q2180" s="787">
        <v>-1.1517379999999999</v>
      </c>
      <c r="R2180" s="785" t="s">
        <v>821</v>
      </c>
      <c r="S2180" s="785" t="s">
        <v>1884</v>
      </c>
      <c r="T2180" s="785" t="s">
        <v>1885</v>
      </c>
      <c r="U2180" s="785" t="s">
        <v>23946</v>
      </c>
      <c r="V2180" s="785">
        <v>8</v>
      </c>
      <c r="W2180" s="785" t="s">
        <v>2615</v>
      </c>
      <c r="X2180" s="785" t="s">
        <v>23947</v>
      </c>
      <c r="Y2180" s="615" t="str">
        <f t="shared" si="34"/>
        <v>Stephen  Kinyua Kimani</v>
      </c>
      <c r="Z2180" s="785" t="s">
        <v>23948</v>
      </c>
      <c r="AA2180" s="785" t="s">
        <v>5464</v>
      </c>
      <c r="AB2180" s="785" t="s">
        <v>2683</v>
      </c>
      <c r="AC2180" s="785" t="s">
        <v>2606</v>
      </c>
      <c r="AD2180" s="786">
        <v>43549</v>
      </c>
    </row>
    <row r="2181" spans="1:30" ht="15.75">
      <c r="A2181" s="785" t="s">
        <v>4301</v>
      </c>
      <c r="B2181" s="785" t="s">
        <v>12929</v>
      </c>
      <c r="C2181" s="785" t="s">
        <v>4303</v>
      </c>
      <c r="D2181" s="785" t="s">
        <v>2599</v>
      </c>
      <c r="E2181" s="785" t="s">
        <v>9623</v>
      </c>
      <c r="F2181" s="786">
        <v>43547</v>
      </c>
      <c r="G2181" s="785" t="s">
        <v>9623</v>
      </c>
      <c r="H2181" s="786">
        <v>43547</v>
      </c>
      <c r="I2181" s="785" t="s">
        <v>12930</v>
      </c>
      <c r="J2181" s="785" t="s">
        <v>629</v>
      </c>
      <c r="K2181" s="785" t="s">
        <v>12931</v>
      </c>
      <c r="L2181" s="785" t="s">
        <v>12932</v>
      </c>
      <c r="M2181" s="785"/>
      <c r="N2181" s="785"/>
      <c r="O2181" s="785"/>
      <c r="P2181" s="787">
        <v>35.987164999999997</v>
      </c>
      <c r="Q2181" s="787">
        <v>-0.46367700000000001</v>
      </c>
      <c r="R2181" s="785" t="s">
        <v>695</v>
      </c>
      <c r="S2181" s="785" t="s">
        <v>2627</v>
      </c>
      <c r="T2181" s="785" t="s">
        <v>2625</v>
      </c>
      <c r="U2181" s="785" t="s">
        <v>12933</v>
      </c>
      <c r="V2181" s="785" t="s">
        <v>3004</v>
      </c>
      <c r="W2181" s="785" t="s">
        <v>2615</v>
      </c>
      <c r="X2181" s="785" t="s">
        <v>12807</v>
      </c>
      <c r="Y2181" s="615" t="str">
        <f t="shared" si="34"/>
        <v>James Nganga  Njoroge</v>
      </c>
      <c r="Z2181" s="785" t="s">
        <v>12820</v>
      </c>
      <c r="AA2181" s="785" t="s">
        <v>5464</v>
      </c>
      <c r="AB2181" s="785" t="s">
        <v>3686</v>
      </c>
      <c r="AC2181" s="785" t="s">
        <v>2617</v>
      </c>
      <c r="AD2181" s="786">
        <v>43547</v>
      </c>
    </row>
    <row r="2182" spans="1:30" ht="15.75">
      <c r="A2182" s="785" t="s">
        <v>4301</v>
      </c>
      <c r="B2182" s="785" t="s">
        <v>13018</v>
      </c>
      <c r="C2182" s="785" t="s">
        <v>4303</v>
      </c>
      <c r="D2182" s="785" t="s">
        <v>2599</v>
      </c>
      <c r="E2182" s="785" t="s">
        <v>9623</v>
      </c>
      <c r="F2182" s="786">
        <v>43547</v>
      </c>
      <c r="G2182" s="785" t="s">
        <v>9623</v>
      </c>
      <c r="H2182" s="786">
        <v>43547</v>
      </c>
      <c r="I2182" s="785" t="s">
        <v>13019</v>
      </c>
      <c r="J2182" s="785" t="s">
        <v>629</v>
      </c>
      <c r="K2182" s="785" t="s">
        <v>13020</v>
      </c>
      <c r="L2182" s="785" t="s">
        <v>13021</v>
      </c>
      <c r="M2182" s="785"/>
      <c r="N2182" s="785"/>
      <c r="O2182" s="785"/>
      <c r="P2182" s="787">
        <v>35.717441999999998</v>
      </c>
      <c r="Q2182" s="787">
        <v>-0.25942500000000002</v>
      </c>
      <c r="R2182" s="785" t="s">
        <v>695</v>
      </c>
      <c r="S2182" s="785" t="s">
        <v>2640</v>
      </c>
      <c r="T2182" s="785" t="s">
        <v>2640</v>
      </c>
      <c r="U2182" s="785" t="s">
        <v>13022</v>
      </c>
      <c r="V2182" s="785" t="s">
        <v>3004</v>
      </c>
      <c r="W2182" s="785" t="s">
        <v>2615</v>
      </c>
      <c r="X2182" s="785" t="s">
        <v>12807</v>
      </c>
      <c r="Y2182" s="615" t="str">
        <f t="shared" si="34"/>
        <v>James Nganga  Njoroge</v>
      </c>
      <c r="Z2182" s="785" t="s">
        <v>12820</v>
      </c>
      <c r="AA2182" s="785" t="s">
        <v>5464</v>
      </c>
      <c r="AB2182" s="785" t="s">
        <v>3686</v>
      </c>
      <c r="AC2182" s="785" t="s">
        <v>2617</v>
      </c>
      <c r="AD2182" s="786">
        <v>43547</v>
      </c>
    </row>
    <row r="2183" spans="1:30" ht="15.75">
      <c r="A2183" s="785" t="s">
        <v>4301</v>
      </c>
      <c r="B2183" s="785" t="s">
        <v>23483</v>
      </c>
      <c r="C2183" s="785" t="s">
        <v>4303</v>
      </c>
      <c r="D2183" s="785" t="s">
        <v>2599</v>
      </c>
      <c r="E2183" s="785" t="s">
        <v>4847</v>
      </c>
      <c r="F2183" s="786">
        <v>43516</v>
      </c>
      <c r="G2183" s="785" t="s">
        <v>9623</v>
      </c>
      <c r="H2183" s="786">
        <v>43547</v>
      </c>
      <c r="I2183" s="785" t="s">
        <v>23484</v>
      </c>
      <c r="J2183" s="785" t="s">
        <v>629</v>
      </c>
      <c r="K2183" s="785" t="s">
        <v>23485</v>
      </c>
      <c r="L2183" s="785" t="s">
        <v>23486</v>
      </c>
      <c r="M2183" s="785"/>
      <c r="N2183" s="785"/>
      <c r="O2183" s="785"/>
      <c r="P2183" s="787">
        <v>36.473610000000001</v>
      </c>
      <c r="Q2183" s="787">
        <v>-0.66537299999999999</v>
      </c>
      <c r="R2183" s="785" t="s">
        <v>695</v>
      </c>
      <c r="S2183" s="785" t="s">
        <v>1996</v>
      </c>
      <c r="T2183" s="785" t="s">
        <v>2817</v>
      </c>
      <c r="U2183" s="785" t="s">
        <v>2817</v>
      </c>
      <c r="V2183" s="785" t="s">
        <v>3004</v>
      </c>
      <c r="W2183" s="785" t="s">
        <v>23165</v>
      </c>
      <c r="X2183" s="785" t="s">
        <v>23165</v>
      </c>
      <c r="Y2183" s="615" t="str">
        <f t="shared" si="34"/>
        <v>Simon Kabucho</v>
      </c>
      <c r="Z2183" s="785" t="s">
        <v>23172</v>
      </c>
      <c r="AA2183" s="785" t="s">
        <v>4314</v>
      </c>
      <c r="AB2183" s="785" t="s">
        <v>2683</v>
      </c>
      <c r="AC2183" s="785" t="s">
        <v>2606</v>
      </c>
      <c r="AD2183" s="786">
        <v>43552</v>
      </c>
    </row>
    <row r="2184" spans="1:30" ht="15.75">
      <c r="A2184" s="785" t="s">
        <v>4301</v>
      </c>
      <c r="B2184" s="785" t="s">
        <v>31810</v>
      </c>
      <c r="C2184" s="785" t="s">
        <v>4303</v>
      </c>
      <c r="D2184" s="785" t="s">
        <v>2599</v>
      </c>
      <c r="E2184" s="785" t="s">
        <v>11913</v>
      </c>
      <c r="F2184" s="786">
        <v>43475</v>
      </c>
      <c r="G2184" s="785" t="s">
        <v>9623</v>
      </c>
      <c r="H2184" s="786">
        <v>43547</v>
      </c>
      <c r="I2184" s="785" t="s">
        <v>31811</v>
      </c>
      <c r="J2184" s="785" t="s">
        <v>629</v>
      </c>
      <c r="K2184" s="785" t="s">
        <v>31812</v>
      </c>
      <c r="L2184" s="785" t="s">
        <v>31813</v>
      </c>
      <c r="M2184" s="785"/>
      <c r="N2184" s="785"/>
      <c r="O2184" s="785"/>
      <c r="P2184" s="787">
        <v>35.940482000000003</v>
      </c>
      <c r="Q2184" s="787">
        <v>-0.17350199999999999</v>
      </c>
      <c r="R2184" s="785" t="s">
        <v>695</v>
      </c>
      <c r="S2184" s="785" t="s">
        <v>1011</v>
      </c>
      <c r="T2184" s="785" t="s">
        <v>31814</v>
      </c>
      <c r="U2184" s="785" t="s">
        <v>2957</v>
      </c>
      <c r="V2184" s="785" t="s">
        <v>3004</v>
      </c>
      <c r="W2184" s="785" t="s">
        <v>3025</v>
      </c>
      <c r="X2184" s="785"/>
      <c r="Y2184" s="615" t="str">
        <f t="shared" si="34"/>
        <v>Kichemu limited</v>
      </c>
      <c r="Z2184" s="785" t="s">
        <v>2599</v>
      </c>
      <c r="AA2184" s="785" t="s">
        <v>4349</v>
      </c>
      <c r="AB2184" s="785" t="s">
        <v>2683</v>
      </c>
      <c r="AC2184" s="785" t="s">
        <v>2606</v>
      </c>
      <c r="AD2184" s="786">
        <v>43547</v>
      </c>
    </row>
    <row r="2185" spans="1:30" ht="15.75">
      <c r="A2185" s="785" t="s">
        <v>4301</v>
      </c>
      <c r="B2185" s="785" t="s">
        <v>7227</v>
      </c>
      <c r="C2185" s="785" t="s">
        <v>4303</v>
      </c>
      <c r="D2185" s="785" t="s">
        <v>2599</v>
      </c>
      <c r="E2185" s="785" t="s">
        <v>7228</v>
      </c>
      <c r="F2185" s="786">
        <v>43440</v>
      </c>
      <c r="G2185" s="785" t="s">
        <v>7229</v>
      </c>
      <c r="H2185" s="786">
        <v>43546</v>
      </c>
      <c r="I2185" s="785" t="s">
        <v>7230</v>
      </c>
      <c r="J2185" s="785" t="s">
        <v>627</v>
      </c>
      <c r="K2185" s="785" t="s">
        <v>7231</v>
      </c>
      <c r="L2185" s="785" t="s">
        <v>7232</v>
      </c>
      <c r="M2185" s="785"/>
      <c r="N2185" s="785"/>
      <c r="O2185" s="785"/>
      <c r="P2185" s="787">
        <v>36.234262999999999</v>
      </c>
      <c r="Q2185" s="787">
        <v>0.11132</v>
      </c>
      <c r="R2185" s="785" t="s">
        <v>695</v>
      </c>
      <c r="S2185" s="785" t="s">
        <v>2231</v>
      </c>
      <c r="T2185" s="785" t="s">
        <v>2231</v>
      </c>
      <c r="U2185" s="785" t="s">
        <v>7233</v>
      </c>
      <c r="V2185" s="785" t="s">
        <v>2855</v>
      </c>
      <c r="W2185" s="785" t="s">
        <v>2652</v>
      </c>
      <c r="X2185" s="785" t="s">
        <v>2732</v>
      </c>
      <c r="Y2185" s="615" t="str">
        <f t="shared" si="34"/>
        <v>David Chege Wangui</v>
      </c>
      <c r="Z2185" s="785" t="s">
        <v>7094</v>
      </c>
      <c r="AA2185" s="785" t="s">
        <v>4314</v>
      </c>
      <c r="AB2185" s="785" t="s">
        <v>2683</v>
      </c>
      <c r="AC2185" s="785" t="s">
        <v>2606</v>
      </c>
      <c r="AD2185" s="786">
        <v>43613</v>
      </c>
    </row>
    <row r="2186" spans="1:30" ht="15.75">
      <c r="A2186" s="785" t="s">
        <v>4301</v>
      </c>
      <c r="B2186" s="785" t="s">
        <v>11919</v>
      </c>
      <c r="C2186" s="785" t="s">
        <v>4322</v>
      </c>
      <c r="D2186" s="785" t="s">
        <v>2902</v>
      </c>
      <c r="E2186" s="785" t="s">
        <v>7229</v>
      </c>
      <c r="F2186" s="786">
        <v>43546</v>
      </c>
      <c r="G2186" s="785" t="s">
        <v>7229</v>
      </c>
      <c r="H2186" s="786">
        <v>43546</v>
      </c>
      <c r="I2186" s="785" t="s">
        <v>11920</v>
      </c>
      <c r="J2186" s="785" t="s">
        <v>629</v>
      </c>
      <c r="K2186" s="785" t="s">
        <v>11921</v>
      </c>
      <c r="L2186" s="785" t="s">
        <v>11922</v>
      </c>
      <c r="M2186" s="785"/>
      <c r="N2186" s="785"/>
      <c r="O2186" s="785"/>
      <c r="P2186" s="787">
        <v>36.420017999999999</v>
      </c>
      <c r="Q2186" s="787">
        <v>-0.34001799999999999</v>
      </c>
      <c r="R2186" s="785" t="s">
        <v>1228</v>
      </c>
      <c r="S2186" s="785" t="s">
        <v>2161</v>
      </c>
      <c r="T2186" s="785" t="s">
        <v>3346</v>
      </c>
      <c r="U2186" s="785" t="s">
        <v>11923</v>
      </c>
      <c r="V2186" s="785">
        <v>23</v>
      </c>
      <c r="W2186" s="785" t="s">
        <v>11875</v>
      </c>
      <c r="X2186" s="785" t="s">
        <v>11876</v>
      </c>
      <c r="Y2186" s="615" t="str">
        <f t="shared" si="34"/>
        <v>James Kingori</v>
      </c>
      <c r="Z2186" s="785" t="s">
        <v>11888</v>
      </c>
      <c r="AA2186" s="785" t="s">
        <v>4314</v>
      </c>
      <c r="AB2186" s="785" t="s">
        <v>2605</v>
      </c>
      <c r="AC2186" s="785" t="s">
        <v>2606</v>
      </c>
      <c r="AD2186" s="786">
        <v>43552</v>
      </c>
    </row>
    <row r="2187" spans="1:30" ht="15.75">
      <c r="A2187" s="785" t="s">
        <v>4301</v>
      </c>
      <c r="B2187" s="785" t="s">
        <v>15198</v>
      </c>
      <c r="C2187" s="785" t="s">
        <v>4303</v>
      </c>
      <c r="D2187" s="785" t="s">
        <v>2599</v>
      </c>
      <c r="E2187" s="785" t="s">
        <v>7229</v>
      </c>
      <c r="F2187" s="786">
        <v>43546</v>
      </c>
      <c r="G2187" s="785" t="s">
        <v>7229</v>
      </c>
      <c r="H2187" s="786">
        <v>43546</v>
      </c>
      <c r="I2187" s="785" t="s">
        <v>15199</v>
      </c>
      <c r="J2187" s="785" t="s">
        <v>627</v>
      </c>
      <c r="K2187" s="785" t="s">
        <v>15200</v>
      </c>
      <c r="L2187" s="785" t="s">
        <v>15201</v>
      </c>
      <c r="M2187" s="785"/>
      <c r="N2187" s="785"/>
      <c r="O2187" s="785"/>
      <c r="P2187" s="787">
        <v>39.672077999999999</v>
      </c>
      <c r="Q2187" s="787">
        <v>-3.5340280000000002</v>
      </c>
      <c r="R2187" s="785" t="s">
        <v>1671</v>
      </c>
      <c r="S2187" s="785" t="s">
        <v>5125</v>
      </c>
      <c r="T2187" s="785" t="s">
        <v>5125</v>
      </c>
      <c r="U2187" s="785" t="s">
        <v>2976</v>
      </c>
      <c r="V2187" s="785" t="s">
        <v>3070</v>
      </c>
      <c r="W2187" s="785" t="s">
        <v>2649</v>
      </c>
      <c r="X2187" s="785" t="s">
        <v>2649</v>
      </c>
      <c r="Y2187" s="615" t="str">
        <f t="shared" si="34"/>
        <v>Jotham Kaluma</v>
      </c>
      <c r="Z2187" s="785" t="s">
        <v>15202</v>
      </c>
      <c r="AA2187" s="785" t="s">
        <v>4314</v>
      </c>
      <c r="AB2187" s="785" t="s">
        <v>2605</v>
      </c>
      <c r="AC2187" s="785" t="s">
        <v>2606</v>
      </c>
      <c r="AD2187" s="786">
        <v>43546</v>
      </c>
    </row>
    <row r="2188" spans="1:30" ht="15.75">
      <c r="A2188" s="785" t="s">
        <v>4301</v>
      </c>
      <c r="B2188" s="785" t="s">
        <v>23733</v>
      </c>
      <c r="C2188" s="785" t="s">
        <v>4379</v>
      </c>
      <c r="D2188" s="785" t="s">
        <v>2598</v>
      </c>
      <c r="E2188" s="785" t="s">
        <v>4426</v>
      </c>
      <c r="F2188" s="786">
        <v>43514</v>
      </c>
      <c r="G2188" s="785" t="s">
        <v>7229</v>
      </c>
      <c r="H2188" s="786">
        <v>43546</v>
      </c>
      <c r="I2188" s="785" t="s">
        <v>17706</v>
      </c>
      <c r="J2188" s="785" t="s">
        <v>629</v>
      </c>
      <c r="K2188" s="785" t="s">
        <v>2612</v>
      </c>
      <c r="L2188" s="785" t="s">
        <v>23734</v>
      </c>
      <c r="M2188" s="785"/>
      <c r="N2188" s="785"/>
      <c r="O2188" s="785" t="s">
        <v>23735</v>
      </c>
      <c r="P2188" s="787">
        <v>36.963678000000002</v>
      </c>
      <c r="Q2188" s="787">
        <v>-1.352382</v>
      </c>
      <c r="R2188" s="785" t="s">
        <v>1729</v>
      </c>
      <c r="S2188" s="785" t="s">
        <v>1729</v>
      </c>
      <c r="T2188" s="785" t="s">
        <v>14448</v>
      </c>
      <c r="U2188" s="785" t="s">
        <v>8637</v>
      </c>
      <c r="V2188" s="785" t="s">
        <v>2603</v>
      </c>
      <c r="W2188" s="785" t="s">
        <v>8491</v>
      </c>
      <c r="X2188" s="785" t="s">
        <v>23681</v>
      </c>
      <c r="Y2188" s="615" t="str">
        <f t="shared" si="34"/>
        <v>Simon Musali</v>
      </c>
      <c r="Z2188" s="785" t="s">
        <v>23154</v>
      </c>
      <c r="AA2188" s="785" t="s">
        <v>5464</v>
      </c>
      <c r="AB2188" s="785" t="s">
        <v>5504</v>
      </c>
      <c r="AC2188" s="785" t="s">
        <v>2617</v>
      </c>
      <c r="AD2188" s="786">
        <v>43546</v>
      </c>
    </row>
    <row r="2189" spans="1:30" ht="15.75">
      <c r="A2189" s="785" t="s">
        <v>4301</v>
      </c>
      <c r="B2189" s="785" t="s">
        <v>23736</v>
      </c>
      <c r="C2189" s="785" t="s">
        <v>4303</v>
      </c>
      <c r="D2189" s="785" t="s">
        <v>2599</v>
      </c>
      <c r="E2189" s="785" t="s">
        <v>5361</v>
      </c>
      <c r="F2189" s="786">
        <v>43521</v>
      </c>
      <c r="G2189" s="785" t="s">
        <v>7229</v>
      </c>
      <c r="H2189" s="786">
        <v>43546</v>
      </c>
      <c r="I2189" s="785" t="s">
        <v>23737</v>
      </c>
      <c r="J2189" s="785" t="s">
        <v>629</v>
      </c>
      <c r="K2189" s="785" t="s">
        <v>23738</v>
      </c>
      <c r="L2189" s="785" t="s">
        <v>23739</v>
      </c>
      <c r="M2189" s="785"/>
      <c r="N2189" s="785"/>
      <c r="O2189" s="785"/>
      <c r="P2189" s="787">
        <v>36.862468</v>
      </c>
      <c r="Q2189" s="787">
        <v>-1.660728</v>
      </c>
      <c r="R2189" s="785" t="s">
        <v>1325</v>
      </c>
      <c r="S2189" s="785" t="s">
        <v>3124</v>
      </c>
      <c r="T2189" s="785" t="s">
        <v>3952</v>
      </c>
      <c r="U2189" s="785" t="s">
        <v>14593</v>
      </c>
      <c r="V2189" s="785" t="s">
        <v>2603</v>
      </c>
      <c r="W2189" s="785" t="s">
        <v>8491</v>
      </c>
      <c r="X2189" s="785" t="s">
        <v>23681</v>
      </c>
      <c r="Y2189" s="615" t="str">
        <f t="shared" si="34"/>
        <v>Simon Musali</v>
      </c>
      <c r="Z2189" s="785" t="s">
        <v>23154</v>
      </c>
      <c r="AA2189" s="785" t="s">
        <v>5464</v>
      </c>
      <c r="AB2189" s="785" t="s">
        <v>5504</v>
      </c>
      <c r="AC2189" s="785" t="s">
        <v>2617</v>
      </c>
      <c r="AD2189" s="786">
        <v>43546</v>
      </c>
    </row>
    <row r="2190" spans="1:30" ht="15.75">
      <c r="A2190" s="785" t="s">
        <v>4301</v>
      </c>
      <c r="B2190" s="785" t="s">
        <v>25714</v>
      </c>
      <c r="C2190" s="785" t="s">
        <v>4303</v>
      </c>
      <c r="D2190" s="785" t="s">
        <v>2599</v>
      </c>
      <c r="E2190" s="785" t="s">
        <v>13913</v>
      </c>
      <c r="F2190" s="786">
        <v>43524</v>
      </c>
      <c r="G2190" s="785" t="s">
        <v>7229</v>
      </c>
      <c r="H2190" s="786">
        <v>43546</v>
      </c>
      <c r="I2190" s="785" t="s">
        <v>25715</v>
      </c>
      <c r="J2190" s="785" t="s">
        <v>629</v>
      </c>
      <c r="K2190" s="785" t="s">
        <v>25716</v>
      </c>
      <c r="L2190" s="785" t="s">
        <v>25717</v>
      </c>
      <c r="M2190" s="785"/>
      <c r="N2190" s="785"/>
      <c r="O2190" s="785"/>
      <c r="P2190" s="787">
        <v>34.737782000000003</v>
      </c>
      <c r="Q2190" s="787">
        <v>-0.14216699999999999</v>
      </c>
      <c r="R2190" s="785" t="s">
        <v>1575</v>
      </c>
      <c r="S2190" s="785" t="s">
        <v>2755</v>
      </c>
      <c r="T2190" s="785" t="s">
        <v>25622</v>
      </c>
      <c r="U2190" s="785" t="s">
        <v>2757</v>
      </c>
      <c r="V2190" s="785">
        <v>6</v>
      </c>
      <c r="W2190" s="785" t="s">
        <v>2608</v>
      </c>
      <c r="X2190" s="785" t="s">
        <v>25607</v>
      </c>
      <c r="Y2190" s="615" t="str">
        <f t="shared" si="34"/>
        <v>Zadock</v>
      </c>
      <c r="Z2190" s="785" t="s">
        <v>25608</v>
      </c>
      <c r="AA2190" s="785" t="s">
        <v>5464</v>
      </c>
      <c r="AB2190" s="785" t="s">
        <v>2609</v>
      </c>
      <c r="AC2190" s="785" t="s">
        <v>2610</v>
      </c>
      <c r="AD2190" s="786">
        <v>43546</v>
      </c>
    </row>
    <row r="2191" spans="1:30" ht="15.75">
      <c r="A2191" s="785" t="s">
        <v>4301</v>
      </c>
      <c r="B2191" s="785" t="s">
        <v>25718</v>
      </c>
      <c r="C2191" s="785" t="s">
        <v>4303</v>
      </c>
      <c r="D2191" s="785" t="s">
        <v>2599</v>
      </c>
      <c r="E2191" s="785" t="s">
        <v>5361</v>
      </c>
      <c r="F2191" s="786">
        <v>43521</v>
      </c>
      <c r="G2191" s="785" t="s">
        <v>7229</v>
      </c>
      <c r="H2191" s="786">
        <v>43546</v>
      </c>
      <c r="I2191" s="785" t="s">
        <v>25719</v>
      </c>
      <c r="J2191" s="785" t="s">
        <v>627</v>
      </c>
      <c r="K2191" s="785" t="s">
        <v>25720</v>
      </c>
      <c r="L2191" s="785" t="s">
        <v>25721</v>
      </c>
      <c r="M2191" s="785"/>
      <c r="N2191" s="785"/>
      <c r="O2191" s="785"/>
      <c r="P2191" s="787">
        <v>34.738990000000001</v>
      </c>
      <c r="Q2191" s="787">
        <v>-0.141545</v>
      </c>
      <c r="R2191" s="785" t="s">
        <v>1575</v>
      </c>
      <c r="S2191" s="785" t="s">
        <v>2755</v>
      </c>
      <c r="T2191" s="785" t="s">
        <v>25622</v>
      </c>
      <c r="U2191" s="785" t="s">
        <v>2757</v>
      </c>
      <c r="V2191" s="785">
        <v>6</v>
      </c>
      <c r="W2191" s="785" t="s">
        <v>2608</v>
      </c>
      <c r="X2191" s="785" t="s">
        <v>25607</v>
      </c>
      <c r="Y2191" s="615" t="str">
        <f t="shared" si="34"/>
        <v>Zadock</v>
      </c>
      <c r="Z2191" s="785" t="s">
        <v>25608</v>
      </c>
      <c r="AA2191" s="785" t="s">
        <v>5464</v>
      </c>
      <c r="AB2191" s="785" t="s">
        <v>2609</v>
      </c>
      <c r="AC2191" s="785" t="s">
        <v>2610</v>
      </c>
      <c r="AD2191" s="786">
        <v>43546</v>
      </c>
    </row>
    <row r="2192" spans="1:30" ht="15.75">
      <c r="A2192" s="785" t="s">
        <v>4301</v>
      </c>
      <c r="B2192" s="785" t="s">
        <v>25722</v>
      </c>
      <c r="C2192" s="785" t="s">
        <v>4322</v>
      </c>
      <c r="D2192" s="785" t="s">
        <v>25723</v>
      </c>
      <c r="E2192" s="785" t="s">
        <v>13913</v>
      </c>
      <c r="F2192" s="786">
        <v>43524</v>
      </c>
      <c r="G2192" s="785" t="s">
        <v>7229</v>
      </c>
      <c r="H2192" s="786">
        <v>43546</v>
      </c>
      <c r="I2192" s="785" t="s">
        <v>25724</v>
      </c>
      <c r="J2192" s="785" t="s">
        <v>627</v>
      </c>
      <c r="K2192" s="785" t="s">
        <v>25725</v>
      </c>
      <c r="L2192" s="785" t="s">
        <v>25726</v>
      </c>
      <c r="M2192" s="785"/>
      <c r="N2192" s="785"/>
      <c r="O2192" s="785" t="s">
        <v>25727</v>
      </c>
      <c r="P2192" s="787">
        <v>34.73912</v>
      </c>
      <c r="Q2192" s="787">
        <v>-0.14167199999999999</v>
      </c>
      <c r="R2192" s="785" t="s">
        <v>1575</v>
      </c>
      <c r="S2192" s="785" t="s">
        <v>2755</v>
      </c>
      <c r="T2192" s="785" t="s">
        <v>25622</v>
      </c>
      <c r="U2192" s="785" t="s">
        <v>2757</v>
      </c>
      <c r="V2192" s="785">
        <v>6</v>
      </c>
      <c r="W2192" s="785" t="s">
        <v>2608</v>
      </c>
      <c r="X2192" s="785" t="s">
        <v>25607</v>
      </c>
      <c r="Y2192" s="615" t="str">
        <f t="shared" si="34"/>
        <v>Zadock</v>
      </c>
      <c r="Z2192" s="785" t="s">
        <v>25608</v>
      </c>
      <c r="AA2192" s="785" t="s">
        <v>5464</v>
      </c>
      <c r="AB2192" s="785" t="s">
        <v>2609</v>
      </c>
      <c r="AC2192" s="785" t="s">
        <v>2610</v>
      </c>
      <c r="AD2192" s="786">
        <v>43546</v>
      </c>
    </row>
    <row r="2193" spans="1:30" ht="15.75">
      <c r="A2193" s="785" t="s">
        <v>4301</v>
      </c>
      <c r="B2193" s="785" t="s">
        <v>25728</v>
      </c>
      <c r="C2193" s="785" t="s">
        <v>4303</v>
      </c>
      <c r="D2193" s="785" t="s">
        <v>2599</v>
      </c>
      <c r="E2193" s="785" t="s">
        <v>13297</v>
      </c>
      <c r="F2193" s="786">
        <v>43535</v>
      </c>
      <c r="G2193" s="785" t="s">
        <v>7229</v>
      </c>
      <c r="H2193" s="786">
        <v>43546</v>
      </c>
      <c r="I2193" s="785" t="s">
        <v>25729</v>
      </c>
      <c r="J2193" s="785" t="s">
        <v>627</v>
      </c>
      <c r="K2193" s="785" t="s">
        <v>25730</v>
      </c>
      <c r="L2193" s="785" t="s">
        <v>25731</v>
      </c>
      <c r="M2193" s="785"/>
      <c r="N2193" s="785"/>
      <c r="O2193" s="785"/>
      <c r="P2193" s="787">
        <v>34.739955000000002</v>
      </c>
      <c r="Q2193" s="787">
        <v>-0.14072000000000001</v>
      </c>
      <c r="R2193" s="785" t="s">
        <v>1575</v>
      </c>
      <c r="S2193" s="785" t="s">
        <v>2755</v>
      </c>
      <c r="T2193" s="785" t="s">
        <v>25622</v>
      </c>
      <c r="U2193" s="785" t="s">
        <v>2757</v>
      </c>
      <c r="V2193" s="785">
        <v>6</v>
      </c>
      <c r="W2193" s="785" t="s">
        <v>2608</v>
      </c>
      <c r="X2193" s="785" t="s">
        <v>25607</v>
      </c>
      <c r="Y2193" s="615" t="str">
        <f t="shared" si="34"/>
        <v>Zadock</v>
      </c>
      <c r="Z2193" s="785" t="s">
        <v>25608</v>
      </c>
      <c r="AA2193" s="785" t="s">
        <v>5464</v>
      </c>
      <c r="AB2193" s="785" t="s">
        <v>2609</v>
      </c>
      <c r="AC2193" s="785" t="s">
        <v>2610</v>
      </c>
      <c r="AD2193" s="786">
        <v>43546</v>
      </c>
    </row>
    <row r="2194" spans="1:30" ht="15.75">
      <c r="A2194" s="785" t="s">
        <v>4301</v>
      </c>
      <c r="B2194" s="785" t="s">
        <v>25732</v>
      </c>
      <c r="C2194" s="785" t="s">
        <v>4379</v>
      </c>
      <c r="D2194" s="785" t="s">
        <v>4418</v>
      </c>
      <c r="E2194" s="785" t="s">
        <v>10738</v>
      </c>
      <c r="F2194" s="786">
        <v>43534</v>
      </c>
      <c r="G2194" s="785" t="s">
        <v>7229</v>
      </c>
      <c r="H2194" s="786">
        <v>43546</v>
      </c>
      <c r="I2194" s="785" t="s">
        <v>25733</v>
      </c>
      <c r="J2194" s="785" t="s">
        <v>627</v>
      </c>
      <c r="K2194" s="785" t="s">
        <v>25734</v>
      </c>
      <c r="L2194" s="785" t="s">
        <v>25735</v>
      </c>
      <c r="M2194" s="785"/>
      <c r="N2194" s="785"/>
      <c r="O2194" s="785"/>
      <c r="P2194" s="787">
        <v>34.736674999999998</v>
      </c>
      <c r="Q2194" s="787">
        <v>-0.14346800000000001</v>
      </c>
      <c r="R2194" s="785" t="s">
        <v>1575</v>
      </c>
      <c r="S2194" s="785" t="s">
        <v>2755</v>
      </c>
      <c r="T2194" s="785" t="s">
        <v>25622</v>
      </c>
      <c r="U2194" s="785" t="s">
        <v>2757</v>
      </c>
      <c r="V2194" s="785">
        <v>6</v>
      </c>
      <c r="W2194" s="785" t="s">
        <v>2608</v>
      </c>
      <c r="X2194" s="785" t="s">
        <v>25607</v>
      </c>
      <c r="Y2194" s="615" t="str">
        <f t="shared" si="34"/>
        <v>Zadock</v>
      </c>
      <c r="Z2194" s="785" t="s">
        <v>25608</v>
      </c>
      <c r="AA2194" s="785" t="s">
        <v>5464</v>
      </c>
      <c r="AB2194" s="785" t="s">
        <v>2609</v>
      </c>
      <c r="AC2194" s="785" t="s">
        <v>2610</v>
      </c>
      <c r="AD2194" s="786">
        <v>43546</v>
      </c>
    </row>
    <row r="2195" spans="1:30" ht="15.75">
      <c r="A2195" s="785" t="s">
        <v>4301</v>
      </c>
      <c r="B2195" s="785" t="s">
        <v>25736</v>
      </c>
      <c r="C2195" s="785" t="s">
        <v>4303</v>
      </c>
      <c r="D2195" s="785" t="s">
        <v>2599</v>
      </c>
      <c r="E2195" s="785" t="s">
        <v>13297</v>
      </c>
      <c r="F2195" s="786">
        <v>43535</v>
      </c>
      <c r="G2195" s="785" t="s">
        <v>7229</v>
      </c>
      <c r="H2195" s="786">
        <v>43546</v>
      </c>
      <c r="I2195" s="785" t="s">
        <v>25737</v>
      </c>
      <c r="J2195" s="785" t="s">
        <v>629</v>
      </c>
      <c r="K2195" s="785" t="s">
        <v>25738</v>
      </c>
      <c r="L2195" s="785" t="s">
        <v>25739</v>
      </c>
      <c r="M2195" s="785"/>
      <c r="N2195" s="785"/>
      <c r="O2195" s="785"/>
      <c r="P2195" s="787">
        <v>34.733564999999999</v>
      </c>
      <c r="Q2195" s="787">
        <v>-0.143232</v>
      </c>
      <c r="R2195" s="785" t="s">
        <v>1575</v>
      </c>
      <c r="S2195" s="785" t="s">
        <v>2755</v>
      </c>
      <c r="T2195" s="785" t="s">
        <v>25622</v>
      </c>
      <c r="U2195" s="785" t="s">
        <v>2757</v>
      </c>
      <c r="V2195" s="785">
        <v>6</v>
      </c>
      <c r="W2195" s="785" t="s">
        <v>2608</v>
      </c>
      <c r="X2195" s="785" t="s">
        <v>25607</v>
      </c>
      <c r="Y2195" s="615" t="str">
        <f t="shared" si="34"/>
        <v>Zadock</v>
      </c>
      <c r="Z2195" s="785" t="s">
        <v>25608</v>
      </c>
      <c r="AA2195" s="785" t="s">
        <v>5464</v>
      </c>
      <c r="AB2195" s="785" t="s">
        <v>2609</v>
      </c>
      <c r="AC2195" s="785" t="s">
        <v>2610</v>
      </c>
      <c r="AD2195" s="786">
        <v>43546</v>
      </c>
    </row>
    <row r="2196" spans="1:30" ht="15.75">
      <c r="A2196" s="785" t="s">
        <v>4301</v>
      </c>
      <c r="B2196" s="785" t="s">
        <v>15231</v>
      </c>
      <c r="C2196" s="785" t="s">
        <v>4322</v>
      </c>
      <c r="D2196" s="785" t="s">
        <v>2902</v>
      </c>
      <c r="E2196" s="785" t="s">
        <v>15232</v>
      </c>
      <c r="F2196" s="786">
        <v>43545</v>
      </c>
      <c r="G2196" s="785" t="s">
        <v>15232</v>
      </c>
      <c r="H2196" s="786">
        <v>43545</v>
      </c>
      <c r="I2196" s="785" t="s">
        <v>15233</v>
      </c>
      <c r="J2196" s="785" t="s">
        <v>2845</v>
      </c>
      <c r="K2196" s="785" t="s">
        <v>15234</v>
      </c>
      <c r="L2196" s="785" t="s">
        <v>15235</v>
      </c>
      <c r="M2196" s="785"/>
      <c r="N2196" s="785"/>
      <c r="O2196" s="785"/>
      <c r="P2196" s="787">
        <v>39.525675</v>
      </c>
      <c r="Q2196" s="787">
        <v>-3.541493</v>
      </c>
      <c r="R2196" s="785" t="s">
        <v>1671</v>
      </c>
      <c r="S2196" s="785" t="s">
        <v>5125</v>
      </c>
      <c r="T2196" s="785" t="s">
        <v>15236</v>
      </c>
      <c r="U2196" s="785" t="s">
        <v>15236</v>
      </c>
      <c r="V2196" s="785" t="s">
        <v>15237</v>
      </c>
      <c r="W2196" s="785" t="s">
        <v>2649</v>
      </c>
      <c r="X2196" s="785" t="s">
        <v>2649</v>
      </c>
      <c r="Y2196" s="615" t="str">
        <f t="shared" si="34"/>
        <v>Jotham Kaluma</v>
      </c>
      <c r="Z2196" s="785" t="s">
        <v>15202</v>
      </c>
      <c r="AA2196" s="785" t="s">
        <v>4314</v>
      </c>
      <c r="AB2196" s="785" t="s">
        <v>2605</v>
      </c>
      <c r="AC2196" s="785" t="s">
        <v>2606</v>
      </c>
      <c r="AD2196" s="786">
        <v>43546</v>
      </c>
    </row>
    <row r="2197" spans="1:30" ht="15.75">
      <c r="A2197" s="785" t="s">
        <v>4301</v>
      </c>
      <c r="B2197" s="785" t="s">
        <v>8841</v>
      </c>
      <c r="C2197" s="785" t="s">
        <v>4303</v>
      </c>
      <c r="D2197" s="785" t="s">
        <v>2599</v>
      </c>
      <c r="E2197" s="785" t="s">
        <v>8420</v>
      </c>
      <c r="F2197" s="786">
        <v>43544</v>
      </c>
      <c r="G2197" s="785" t="s">
        <v>8420</v>
      </c>
      <c r="H2197" s="786">
        <v>43544</v>
      </c>
      <c r="I2197" s="785" t="s">
        <v>8842</v>
      </c>
      <c r="J2197" s="785" t="s">
        <v>629</v>
      </c>
      <c r="K2197" s="785" t="s">
        <v>2612</v>
      </c>
      <c r="L2197" s="785" t="s">
        <v>8843</v>
      </c>
      <c r="M2197" s="785"/>
      <c r="N2197" s="785"/>
      <c r="O2197" s="785" t="s">
        <v>8844</v>
      </c>
      <c r="P2197" s="787">
        <v>37.140267000000001</v>
      </c>
      <c r="Q2197" s="787">
        <v>-0.50743799999999994</v>
      </c>
      <c r="R2197" s="785" t="s">
        <v>1056</v>
      </c>
      <c r="S2197" s="785" t="s">
        <v>2893</v>
      </c>
      <c r="T2197" s="785" t="s">
        <v>3201</v>
      </c>
      <c r="U2197" s="785" t="s">
        <v>8809</v>
      </c>
      <c r="V2197" s="785" t="s">
        <v>2855</v>
      </c>
      <c r="W2197" s="785" t="s">
        <v>2707</v>
      </c>
      <c r="X2197" s="785" t="s">
        <v>2707</v>
      </c>
      <c r="Y2197" s="615" t="str">
        <f t="shared" si="34"/>
        <v>Fagaden Enterprises</v>
      </c>
      <c r="Z2197" s="785" t="s">
        <v>8492</v>
      </c>
      <c r="AA2197" s="785" t="s">
        <v>4349</v>
      </c>
      <c r="AB2197" s="785" t="s">
        <v>2683</v>
      </c>
      <c r="AC2197" s="785" t="s">
        <v>2606</v>
      </c>
      <c r="AD2197" s="786">
        <v>43544</v>
      </c>
    </row>
    <row r="2198" spans="1:30" ht="15.75">
      <c r="A2198" s="785" t="s">
        <v>4301</v>
      </c>
      <c r="B2198" s="785" t="s">
        <v>8848</v>
      </c>
      <c r="C2198" s="785" t="s">
        <v>4303</v>
      </c>
      <c r="D2198" s="785" t="s">
        <v>2599</v>
      </c>
      <c r="E2198" s="785" t="s">
        <v>8420</v>
      </c>
      <c r="F2198" s="786">
        <v>43544</v>
      </c>
      <c r="G2198" s="785" t="s">
        <v>8420</v>
      </c>
      <c r="H2198" s="786">
        <v>43544</v>
      </c>
      <c r="I2198" s="785" t="s">
        <v>8849</v>
      </c>
      <c r="J2198" s="785" t="s">
        <v>627</v>
      </c>
      <c r="K2198" s="785" t="s">
        <v>2612</v>
      </c>
      <c r="L2198" s="785" t="s">
        <v>8850</v>
      </c>
      <c r="M2198" s="785"/>
      <c r="N2198" s="785"/>
      <c r="O2198" s="785"/>
      <c r="P2198" s="787">
        <v>37.140141999999997</v>
      </c>
      <c r="Q2198" s="787">
        <v>-0.50727299999999997</v>
      </c>
      <c r="R2198" s="785" t="s">
        <v>1056</v>
      </c>
      <c r="S2198" s="785" t="s">
        <v>2893</v>
      </c>
      <c r="T2198" s="785" t="s">
        <v>3201</v>
      </c>
      <c r="U2198" s="785" t="s">
        <v>8809</v>
      </c>
      <c r="V2198" s="785" t="s">
        <v>2855</v>
      </c>
      <c r="W2198" s="785" t="s">
        <v>2707</v>
      </c>
      <c r="X2198" s="785" t="s">
        <v>2707</v>
      </c>
      <c r="Y2198" s="615" t="str">
        <f t="shared" si="34"/>
        <v>Fagaden Enterprises</v>
      </c>
      <c r="Z2198" s="785" t="s">
        <v>8851</v>
      </c>
      <c r="AA2198" s="785" t="s">
        <v>4349</v>
      </c>
      <c r="AB2198" s="785" t="s">
        <v>2683</v>
      </c>
      <c r="AC2198" s="785" t="s">
        <v>2606</v>
      </c>
      <c r="AD2198" s="786">
        <v>43544</v>
      </c>
    </row>
    <row r="2199" spans="1:30" ht="15.75">
      <c r="A2199" s="785" t="s">
        <v>4301</v>
      </c>
      <c r="B2199" s="785" t="s">
        <v>8852</v>
      </c>
      <c r="C2199" s="785" t="s">
        <v>4303</v>
      </c>
      <c r="D2199" s="785" t="s">
        <v>2599</v>
      </c>
      <c r="E2199" s="785" t="s">
        <v>8420</v>
      </c>
      <c r="F2199" s="786">
        <v>43544</v>
      </c>
      <c r="G2199" s="785" t="s">
        <v>8420</v>
      </c>
      <c r="H2199" s="786">
        <v>43544</v>
      </c>
      <c r="I2199" s="785" t="s">
        <v>8853</v>
      </c>
      <c r="J2199" s="785" t="s">
        <v>627</v>
      </c>
      <c r="K2199" s="785" t="s">
        <v>2612</v>
      </c>
      <c r="L2199" s="785" t="s">
        <v>8854</v>
      </c>
      <c r="M2199" s="785"/>
      <c r="N2199" s="785"/>
      <c r="O2199" s="785"/>
      <c r="P2199" s="787">
        <v>37.143383</v>
      </c>
      <c r="Q2199" s="787">
        <v>-0.50152799999999997</v>
      </c>
      <c r="R2199" s="785" t="s">
        <v>1056</v>
      </c>
      <c r="S2199" s="785" t="s">
        <v>1132</v>
      </c>
      <c r="T2199" s="785" t="s">
        <v>8855</v>
      </c>
      <c r="U2199" s="785" t="s">
        <v>8809</v>
      </c>
      <c r="V2199" s="785" t="s">
        <v>2855</v>
      </c>
      <c r="W2199" s="785" t="s">
        <v>8856</v>
      </c>
      <c r="X2199" s="785" t="s">
        <v>2707</v>
      </c>
      <c r="Y2199" s="615" t="str">
        <f t="shared" si="34"/>
        <v>Fagaden Enterprises</v>
      </c>
      <c r="Z2199" s="785" t="s">
        <v>8492</v>
      </c>
      <c r="AA2199" s="785" t="s">
        <v>4349</v>
      </c>
      <c r="AB2199" s="785" t="s">
        <v>2683</v>
      </c>
      <c r="AC2199" s="785" t="s">
        <v>2606</v>
      </c>
      <c r="AD2199" s="786">
        <v>43544</v>
      </c>
    </row>
    <row r="2200" spans="1:30" ht="15.75">
      <c r="A2200" s="785" t="s">
        <v>4301</v>
      </c>
      <c r="B2200" s="785" t="s">
        <v>8857</v>
      </c>
      <c r="C2200" s="785" t="s">
        <v>4303</v>
      </c>
      <c r="D2200" s="785" t="s">
        <v>2599</v>
      </c>
      <c r="E2200" s="785" t="s">
        <v>8420</v>
      </c>
      <c r="F2200" s="786">
        <v>43544</v>
      </c>
      <c r="G2200" s="785" t="s">
        <v>8420</v>
      </c>
      <c r="H2200" s="786">
        <v>43544</v>
      </c>
      <c r="I2200" s="785" t="s">
        <v>8858</v>
      </c>
      <c r="J2200" s="785" t="s">
        <v>629</v>
      </c>
      <c r="K2200" s="785" t="s">
        <v>2612</v>
      </c>
      <c r="L2200" s="785" t="s">
        <v>8859</v>
      </c>
      <c r="M2200" s="785"/>
      <c r="N2200" s="785"/>
      <c r="O2200" s="785"/>
      <c r="P2200" s="787">
        <v>37.144624999999998</v>
      </c>
      <c r="Q2200" s="787">
        <v>-0.50804300000000002</v>
      </c>
      <c r="R2200" s="785" t="s">
        <v>1056</v>
      </c>
      <c r="S2200" s="785" t="s">
        <v>1132</v>
      </c>
      <c r="T2200" s="785" t="s">
        <v>3201</v>
      </c>
      <c r="U2200" s="785" t="s">
        <v>8809</v>
      </c>
      <c r="V2200" s="785" t="s">
        <v>2855</v>
      </c>
      <c r="W2200" s="785" t="s">
        <v>2707</v>
      </c>
      <c r="X2200" s="785" t="s">
        <v>2707</v>
      </c>
      <c r="Y2200" s="615" t="str">
        <f t="shared" si="34"/>
        <v>Fagaden Enterprises</v>
      </c>
      <c r="Z2200" s="785" t="s">
        <v>8492</v>
      </c>
      <c r="AA2200" s="785" t="s">
        <v>4349</v>
      </c>
      <c r="AB2200" s="785" t="s">
        <v>2683</v>
      </c>
      <c r="AC2200" s="785" t="s">
        <v>2606</v>
      </c>
      <c r="AD2200" s="786">
        <v>43544</v>
      </c>
    </row>
    <row r="2201" spans="1:30" ht="15.75">
      <c r="A2201" s="785" t="s">
        <v>4301</v>
      </c>
      <c r="B2201" s="785" t="s">
        <v>9503</v>
      </c>
      <c r="C2201" s="785" t="s">
        <v>4303</v>
      </c>
      <c r="D2201" s="785" t="s">
        <v>2599</v>
      </c>
      <c r="E2201" s="785" t="s">
        <v>9504</v>
      </c>
      <c r="F2201" s="786">
        <v>43494</v>
      </c>
      <c r="G2201" s="785" t="s">
        <v>8420</v>
      </c>
      <c r="H2201" s="786">
        <v>43544</v>
      </c>
      <c r="I2201" s="785" t="s">
        <v>9505</v>
      </c>
      <c r="J2201" s="785" t="s">
        <v>629</v>
      </c>
      <c r="K2201" s="785" t="s">
        <v>9506</v>
      </c>
      <c r="L2201" s="785" t="s">
        <v>9507</v>
      </c>
      <c r="M2201" s="785"/>
      <c r="N2201" s="785"/>
      <c r="O2201" s="785" t="s">
        <v>9508</v>
      </c>
      <c r="P2201" s="787">
        <v>36.569572000000001</v>
      </c>
      <c r="Q2201" s="787">
        <v>-6.7891999999999994E-2</v>
      </c>
      <c r="R2201" s="785" t="s">
        <v>960</v>
      </c>
      <c r="S2201" s="785" t="s">
        <v>961</v>
      </c>
      <c r="T2201" s="785" t="s">
        <v>1143</v>
      </c>
      <c r="U2201" s="785" t="s">
        <v>3687</v>
      </c>
      <c r="V2201" s="785" t="s">
        <v>2673</v>
      </c>
      <c r="W2201" s="785" t="s">
        <v>4053</v>
      </c>
      <c r="X2201" s="785" t="s">
        <v>2626</v>
      </c>
      <c r="Y2201" s="615" t="str">
        <f t="shared" si="34"/>
        <v>Francis Kinyanjui</v>
      </c>
      <c r="Z2201" s="785" t="s">
        <v>9485</v>
      </c>
      <c r="AA2201" s="785" t="s">
        <v>4314</v>
      </c>
      <c r="AB2201" s="785" t="s">
        <v>2605</v>
      </c>
      <c r="AC2201" s="785" t="s">
        <v>2606</v>
      </c>
      <c r="AD2201" s="786">
        <v>43563</v>
      </c>
    </row>
    <row r="2202" spans="1:30" ht="15.75">
      <c r="A2202" s="785" t="s">
        <v>4301</v>
      </c>
      <c r="B2202" s="785" t="s">
        <v>15492</v>
      </c>
      <c r="C2202" s="785" t="s">
        <v>4303</v>
      </c>
      <c r="D2202" s="785" t="s">
        <v>2599</v>
      </c>
      <c r="E2202" s="785" t="s">
        <v>5361</v>
      </c>
      <c r="F2202" s="786">
        <v>43521</v>
      </c>
      <c r="G2202" s="785" t="s">
        <v>8420</v>
      </c>
      <c r="H2202" s="786">
        <v>43544</v>
      </c>
      <c r="I2202" s="785" t="s">
        <v>15493</v>
      </c>
      <c r="J2202" s="785" t="s">
        <v>627</v>
      </c>
      <c r="K2202" s="785" t="s">
        <v>15494</v>
      </c>
      <c r="L2202" s="785" t="s">
        <v>15495</v>
      </c>
      <c r="M2202" s="785"/>
      <c r="N2202" s="785"/>
      <c r="O2202" s="785"/>
      <c r="P2202" s="787">
        <v>37.661755999999997</v>
      </c>
      <c r="Q2202" s="787">
        <v>-7.4904999999999999E-2</v>
      </c>
      <c r="R2202" s="785" t="s">
        <v>1104</v>
      </c>
      <c r="S2202" s="785" t="s">
        <v>2643</v>
      </c>
      <c r="T2202" s="785" t="s">
        <v>3856</v>
      </c>
      <c r="U2202" s="785" t="s">
        <v>15496</v>
      </c>
      <c r="V2202" s="785" t="s">
        <v>2855</v>
      </c>
      <c r="W2202" s="785" t="s">
        <v>3253</v>
      </c>
      <c r="X2202" s="785" t="s">
        <v>3254</v>
      </c>
      <c r="Y2202" s="615" t="str">
        <f t="shared" si="34"/>
        <v>Julius Mwiraria</v>
      </c>
      <c r="Z2202" s="785" t="s">
        <v>15464</v>
      </c>
      <c r="AA2202" s="785" t="s">
        <v>4349</v>
      </c>
      <c r="AB2202" s="785" t="s">
        <v>2683</v>
      </c>
      <c r="AC2202" s="785" t="s">
        <v>2606</v>
      </c>
      <c r="AD2202" s="786">
        <v>43544</v>
      </c>
    </row>
    <row r="2203" spans="1:30" ht="15.75">
      <c r="A2203" s="785" t="s">
        <v>4301</v>
      </c>
      <c r="B2203" s="785" t="s">
        <v>29901</v>
      </c>
      <c r="C2203" s="785" t="s">
        <v>4303</v>
      </c>
      <c r="D2203" s="785" t="s">
        <v>2599</v>
      </c>
      <c r="E2203" s="785" t="s">
        <v>13187</v>
      </c>
      <c r="F2203" s="786">
        <v>43513</v>
      </c>
      <c r="G2203" s="785" t="s">
        <v>8420</v>
      </c>
      <c r="H2203" s="786">
        <v>43544</v>
      </c>
      <c r="I2203" s="785" t="s">
        <v>29902</v>
      </c>
      <c r="J2203" s="785" t="s">
        <v>627</v>
      </c>
      <c r="K2203" s="785" t="s">
        <v>29903</v>
      </c>
      <c r="L2203" s="785" t="s">
        <v>29904</v>
      </c>
      <c r="M2203" s="785"/>
      <c r="N2203" s="785"/>
      <c r="O2203" s="785"/>
      <c r="P2203" s="787">
        <v>37.225335000000001</v>
      </c>
      <c r="Q2203" s="787">
        <v>-0.55477799999999999</v>
      </c>
      <c r="R2203" s="785" t="s">
        <v>1961</v>
      </c>
      <c r="S2203" s="785" t="s">
        <v>2864</v>
      </c>
      <c r="T2203" s="785" t="s">
        <v>7098</v>
      </c>
      <c r="U2203" s="785" t="s">
        <v>29900</v>
      </c>
      <c r="V2203" s="785" t="s">
        <v>2855</v>
      </c>
      <c r="W2203" s="785" t="s">
        <v>2674</v>
      </c>
      <c r="X2203" s="785"/>
      <c r="Y2203" s="615" t="str">
        <f t="shared" si="34"/>
        <v>Nicholas Kimenyi</v>
      </c>
      <c r="Z2203" s="785" t="s">
        <v>2599</v>
      </c>
      <c r="AA2203" s="785" t="s">
        <v>4314</v>
      </c>
      <c r="AB2203" s="785" t="s">
        <v>2683</v>
      </c>
      <c r="AC2203" s="785" t="s">
        <v>2606</v>
      </c>
      <c r="AD2203" s="786">
        <v>43551</v>
      </c>
    </row>
    <row r="2204" spans="1:30" ht="15.75">
      <c r="A2204" s="785" t="s">
        <v>4301</v>
      </c>
      <c r="B2204" s="785" t="s">
        <v>29964</v>
      </c>
      <c r="C2204" s="785" t="s">
        <v>4303</v>
      </c>
      <c r="D2204" s="785" t="s">
        <v>2599</v>
      </c>
      <c r="E2204" s="785" t="s">
        <v>4847</v>
      </c>
      <c r="F2204" s="786">
        <v>43516</v>
      </c>
      <c r="G2204" s="785" t="s">
        <v>8420</v>
      </c>
      <c r="H2204" s="786">
        <v>43544</v>
      </c>
      <c r="I2204" s="785" t="s">
        <v>29965</v>
      </c>
      <c r="J2204" s="785" t="s">
        <v>629</v>
      </c>
      <c r="K2204" s="785" t="s">
        <v>29966</v>
      </c>
      <c r="L2204" s="785" t="s">
        <v>29967</v>
      </c>
      <c r="M2204" s="785"/>
      <c r="N2204" s="785"/>
      <c r="O2204" s="785"/>
      <c r="P2204" s="787">
        <v>37.212825000000002</v>
      </c>
      <c r="Q2204" s="787">
        <v>-0.51483699999999999</v>
      </c>
      <c r="R2204" s="785" t="s">
        <v>1961</v>
      </c>
      <c r="S2204" s="785" t="s">
        <v>2864</v>
      </c>
      <c r="T2204" s="785" t="s">
        <v>18728</v>
      </c>
      <c r="U2204" s="785" t="s">
        <v>4771</v>
      </c>
      <c r="V2204" s="785" t="s">
        <v>2855</v>
      </c>
      <c r="W2204" s="785" t="s">
        <v>2674</v>
      </c>
      <c r="X2204" s="785"/>
      <c r="Y2204" s="615" t="str">
        <f t="shared" si="34"/>
        <v>Nicholas Kimenyi</v>
      </c>
      <c r="Z2204" s="785" t="s">
        <v>2599</v>
      </c>
      <c r="AA2204" s="785" t="s">
        <v>4314</v>
      </c>
      <c r="AB2204" s="785" t="s">
        <v>2683</v>
      </c>
      <c r="AC2204" s="785" t="s">
        <v>2606</v>
      </c>
      <c r="AD2204" s="786">
        <v>43611</v>
      </c>
    </row>
    <row r="2205" spans="1:30" ht="15.75">
      <c r="A2205" s="785" t="s">
        <v>4301</v>
      </c>
      <c r="B2205" s="785" t="s">
        <v>13010</v>
      </c>
      <c r="C2205" s="785" t="s">
        <v>4303</v>
      </c>
      <c r="D2205" s="785" t="s">
        <v>2599</v>
      </c>
      <c r="E2205" s="785" t="s">
        <v>13011</v>
      </c>
      <c r="F2205" s="786">
        <v>43543</v>
      </c>
      <c r="G2205" s="785" t="s">
        <v>13011</v>
      </c>
      <c r="H2205" s="786">
        <v>43543</v>
      </c>
      <c r="I2205" s="785" t="s">
        <v>13012</v>
      </c>
      <c r="J2205" s="785" t="s">
        <v>627</v>
      </c>
      <c r="K2205" s="785" t="s">
        <v>13013</v>
      </c>
      <c r="L2205" s="785" t="s">
        <v>13014</v>
      </c>
      <c r="M2205" s="785"/>
      <c r="N2205" s="785"/>
      <c r="O2205" s="785" t="s">
        <v>13015</v>
      </c>
      <c r="P2205" s="787">
        <v>35.475957000000001</v>
      </c>
      <c r="Q2205" s="787">
        <v>0.66694799999999999</v>
      </c>
      <c r="R2205" s="785" t="s">
        <v>974</v>
      </c>
      <c r="S2205" s="785" t="s">
        <v>975</v>
      </c>
      <c r="T2205" s="785" t="s">
        <v>13016</v>
      </c>
      <c r="U2205" s="785" t="s">
        <v>13017</v>
      </c>
      <c r="V2205" s="785" t="s">
        <v>3004</v>
      </c>
      <c r="W2205" s="785" t="s">
        <v>2615</v>
      </c>
      <c r="X2205" s="785" t="s">
        <v>12807</v>
      </c>
      <c r="Y2205" s="615" t="str">
        <f t="shared" si="34"/>
        <v>James Nganga  Njoroge</v>
      </c>
      <c r="Z2205" s="785" t="s">
        <v>12820</v>
      </c>
      <c r="AA2205" s="785" t="s">
        <v>5464</v>
      </c>
      <c r="AB2205" s="785" t="s">
        <v>3686</v>
      </c>
      <c r="AC2205" s="785" t="s">
        <v>2617</v>
      </c>
      <c r="AD2205" s="786">
        <v>43546</v>
      </c>
    </row>
    <row r="2206" spans="1:30" ht="15.75">
      <c r="A2206" s="785" t="s">
        <v>4301</v>
      </c>
      <c r="B2206" s="785" t="s">
        <v>17191</v>
      </c>
      <c r="C2206" s="785" t="s">
        <v>4303</v>
      </c>
      <c r="D2206" s="785" t="s">
        <v>2599</v>
      </c>
      <c r="E2206" s="785" t="s">
        <v>5136</v>
      </c>
      <c r="F2206" s="786">
        <v>43363</v>
      </c>
      <c r="G2206" s="785" t="s">
        <v>13011</v>
      </c>
      <c r="H2206" s="786">
        <v>43543</v>
      </c>
      <c r="I2206" s="785" t="s">
        <v>17192</v>
      </c>
      <c r="J2206" s="785" t="s">
        <v>629</v>
      </c>
      <c r="K2206" s="785" t="s">
        <v>17193</v>
      </c>
      <c r="L2206" s="785" t="s">
        <v>17194</v>
      </c>
      <c r="M2206" s="785"/>
      <c r="N2206" s="785"/>
      <c r="O2206" s="785"/>
      <c r="P2206" s="787">
        <v>35.23827</v>
      </c>
      <c r="Q2206" s="787">
        <v>-0.71749799999999997</v>
      </c>
      <c r="R2206" s="785" t="s">
        <v>1623</v>
      </c>
      <c r="S2206" s="785" t="s">
        <v>3371</v>
      </c>
      <c r="T2206" s="785" t="s">
        <v>16194</v>
      </c>
      <c r="U2206" s="785" t="s">
        <v>6799</v>
      </c>
      <c r="V2206" s="785">
        <v>16</v>
      </c>
      <c r="W2206" s="785" t="s">
        <v>3116</v>
      </c>
      <c r="X2206" s="785" t="s">
        <v>3116</v>
      </c>
      <c r="Y2206" s="615" t="str">
        <f t="shared" si="34"/>
        <v>Luka Kiprop Maiyo</v>
      </c>
      <c r="Z2206" s="785" t="s">
        <v>16996</v>
      </c>
      <c r="AA2206" s="785" t="s">
        <v>4314</v>
      </c>
      <c r="AB2206" s="785" t="s">
        <v>2605</v>
      </c>
      <c r="AC2206" s="785" t="s">
        <v>2606</v>
      </c>
      <c r="AD2206" s="786">
        <v>43543</v>
      </c>
    </row>
    <row r="2207" spans="1:30" ht="15.75">
      <c r="A2207" s="785" t="s">
        <v>4301</v>
      </c>
      <c r="B2207" s="785" t="s">
        <v>19655</v>
      </c>
      <c r="C2207" s="785" t="s">
        <v>4303</v>
      </c>
      <c r="D2207" s="785" t="s">
        <v>2599</v>
      </c>
      <c r="E2207" s="785" t="s">
        <v>8461</v>
      </c>
      <c r="F2207" s="786">
        <v>43441</v>
      </c>
      <c r="G2207" s="785" t="s">
        <v>13011</v>
      </c>
      <c r="H2207" s="786">
        <v>43543</v>
      </c>
      <c r="I2207" s="785" t="s">
        <v>19656</v>
      </c>
      <c r="J2207" s="785" t="s">
        <v>627</v>
      </c>
      <c r="K2207" s="785" t="s">
        <v>19657</v>
      </c>
      <c r="L2207" s="785" t="s">
        <v>19658</v>
      </c>
      <c r="M2207" s="785"/>
      <c r="N2207" s="785"/>
      <c r="O2207" s="785"/>
      <c r="P2207" s="787">
        <v>36.179290000000002</v>
      </c>
      <c r="Q2207" s="787">
        <v>-0.15723300000000001</v>
      </c>
      <c r="R2207" s="785" t="s">
        <v>695</v>
      </c>
      <c r="S2207" s="785" t="s">
        <v>1204</v>
      </c>
      <c r="T2207" s="785" t="s">
        <v>1204</v>
      </c>
      <c r="U2207" s="785" t="s">
        <v>3113</v>
      </c>
      <c r="V2207" s="785" t="s">
        <v>2855</v>
      </c>
      <c r="W2207" s="785" t="s">
        <v>2762</v>
      </c>
      <c r="X2207" s="785" t="s">
        <v>2762</v>
      </c>
      <c r="Y2207" s="615" t="str">
        <f t="shared" si="34"/>
        <v>Peter Kareithi Mwangi</v>
      </c>
      <c r="Z2207" s="785" t="s">
        <v>19631</v>
      </c>
      <c r="AA2207" s="785" t="s">
        <v>4314</v>
      </c>
      <c r="AB2207" s="785" t="s">
        <v>2683</v>
      </c>
      <c r="AC2207" s="785" t="s">
        <v>2606</v>
      </c>
      <c r="AD2207" s="786">
        <v>43781</v>
      </c>
    </row>
    <row r="2208" spans="1:30" ht="15.75">
      <c r="A2208" s="785" t="s">
        <v>4301</v>
      </c>
      <c r="B2208" s="785" t="s">
        <v>24411</v>
      </c>
      <c r="C2208" s="785" t="s">
        <v>4379</v>
      </c>
      <c r="D2208" s="785" t="s">
        <v>2598</v>
      </c>
      <c r="E2208" s="785" t="s">
        <v>9579</v>
      </c>
      <c r="F2208" s="786">
        <v>43493</v>
      </c>
      <c r="G2208" s="785" t="s">
        <v>13011</v>
      </c>
      <c r="H2208" s="786">
        <v>43543</v>
      </c>
      <c r="I2208" s="785" t="s">
        <v>24412</v>
      </c>
      <c r="J2208" s="785" t="s">
        <v>627</v>
      </c>
      <c r="K2208" s="785" t="s">
        <v>24413</v>
      </c>
      <c r="L2208" s="785" t="s">
        <v>24414</v>
      </c>
      <c r="M2208" s="785"/>
      <c r="N2208" s="785"/>
      <c r="O2208" s="785" t="s">
        <v>24415</v>
      </c>
      <c r="P2208" s="787">
        <v>36.955212000000003</v>
      </c>
      <c r="Q2208" s="787">
        <v>-0.57372000000000001</v>
      </c>
      <c r="R2208" s="785" t="s">
        <v>1056</v>
      </c>
      <c r="S2208" s="785" t="s">
        <v>1685</v>
      </c>
      <c r="T2208" s="785" t="s">
        <v>3840</v>
      </c>
      <c r="U2208" s="785" t="s">
        <v>3840</v>
      </c>
      <c r="V2208" s="785">
        <v>10</v>
      </c>
      <c r="W2208" s="785" t="s">
        <v>2615</v>
      </c>
      <c r="X2208" s="785" t="s">
        <v>2615</v>
      </c>
      <c r="Y2208" s="615" t="str">
        <f t="shared" si="34"/>
        <v>Takamoto Biogas</v>
      </c>
      <c r="Z2208" s="785" t="s">
        <v>5708</v>
      </c>
      <c r="AA2208" s="785" t="s">
        <v>5464</v>
      </c>
      <c r="AB2208" s="785" t="s">
        <v>3686</v>
      </c>
      <c r="AC2208" s="785" t="s">
        <v>2617</v>
      </c>
      <c r="AD2208" s="786">
        <v>43565</v>
      </c>
    </row>
    <row r="2209" spans="1:30" ht="15.75">
      <c r="A2209" s="785" t="s">
        <v>4301</v>
      </c>
      <c r="B2209" s="785" t="s">
        <v>25687</v>
      </c>
      <c r="C2209" s="785" t="s">
        <v>4322</v>
      </c>
      <c r="D2209" s="785" t="s">
        <v>2618</v>
      </c>
      <c r="E2209" s="785" t="s">
        <v>13011</v>
      </c>
      <c r="F2209" s="786">
        <v>43543</v>
      </c>
      <c r="G2209" s="785" t="s">
        <v>13011</v>
      </c>
      <c r="H2209" s="786">
        <v>43543</v>
      </c>
      <c r="I2209" s="785" t="s">
        <v>25688</v>
      </c>
      <c r="J2209" s="785" t="s">
        <v>627</v>
      </c>
      <c r="K2209" s="785" t="s">
        <v>25689</v>
      </c>
      <c r="L2209" s="785" t="s">
        <v>25690</v>
      </c>
      <c r="M2209" s="785" t="s">
        <v>25691</v>
      </c>
      <c r="N2209" s="785"/>
      <c r="O2209" s="785"/>
      <c r="P2209" s="787">
        <v>34.734422000000002</v>
      </c>
      <c r="Q2209" s="787">
        <v>-0.14416000000000001</v>
      </c>
      <c r="R2209" s="785" t="s">
        <v>1575</v>
      </c>
      <c r="S2209" s="785" t="s">
        <v>2755</v>
      </c>
      <c r="T2209" s="785" t="s">
        <v>25692</v>
      </c>
      <c r="U2209" s="785" t="s">
        <v>2757</v>
      </c>
      <c r="V2209" s="785">
        <v>6</v>
      </c>
      <c r="W2209" s="785" t="s">
        <v>2608</v>
      </c>
      <c r="X2209" s="785" t="s">
        <v>25607</v>
      </c>
      <c r="Y2209" s="615" t="str">
        <f t="shared" si="34"/>
        <v>Zadock</v>
      </c>
      <c r="Z2209" s="785" t="s">
        <v>25608</v>
      </c>
      <c r="AA2209" s="785" t="s">
        <v>5464</v>
      </c>
      <c r="AB2209" s="785" t="s">
        <v>2609</v>
      </c>
      <c r="AC2209" s="785" t="s">
        <v>2610</v>
      </c>
      <c r="AD2209" s="786">
        <v>43543</v>
      </c>
    </row>
    <row r="2210" spans="1:30" ht="15.75">
      <c r="A2210" s="785" t="s">
        <v>4301</v>
      </c>
      <c r="B2210" s="785" t="s">
        <v>25693</v>
      </c>
      <c r="C2210" s="785" t="s">
        <v>4303</v>
      </c>
      <c r="D2210" s="785" t="s">
        <v>2599</v>
      </c>
      <c r="E2210" s="785" t="s">
        <v>8871</v>
      </c>
      <c r="F2210" s="786">
        <v>43532</v>
      </c>
      <c r="G2210" s="785" t="s">
        <v>13011</v>
      </c>
      <c r="H2210" s="786">
        <v>43543</v>
      </c>
      <c r="I2210" s="785" t="s">
        <v>25694</v>
      </c>
      <c r="J2210" s="785" t="s">
        <v>627</v>
      </c>
      <c r="K2210" s="785" t="s">
        <v>25695</v>
      </c>
      <c r="L2210" s="785" t="s">
        <v>25696</v>
      </c>
      <c r="M2210" s="785"/>
      <c r="N2210" s="785"/>
      <c r="O2210" s="785"/>
      <c r="P2210" s="787">
        <v>34.734172000000001</v>
      </c>
      <c r="Q2210" s="787">
        <v>-0.143619</v>
      </c>
      <c r="R2210" s="785" t="s">
        <v>1575</v>
      </c>
      <c r="S2210" s="785" t="s">
        <v>2755</v>
      </c>
      <c r="T2210" s="785" t="s">
        <v>25622</v>
      </c>
      <c r="U2210" s="785" t="s">
        <v>2757</v>
      </c>
      <c r="V2210" s="785" t="s">
        <v>2673</v>
      </c>
      <c r="W2210" s="785" t="s">
        <v>2608</v>
      </c>
      <c r="X2210" s="785" t="s">
        <v>25607</v>
      </c>
      <c r="Y2210" s="615" t="str">
        <f t="shared" si="34"/>
        <v>Zadock</v>
      </c>
      <c r="Z2210" s="785" t="s">
        <v>25608</v>
      </c>
      <c r="AA2210" s="785" t="s">
        <v>5464</v>
      </c>
      <c r="AB2210" s="785" t="s">
        <v>2609</v>
      </c>
      <c r="AC2210" s="785" t="s">
        <v>2610</v>
      </c>
      <c r="AD2210" s="786">
        <v>43543</v>
      </c>
    </row>
    <row r="2211" spans="1:30" ht="15.75">
      <c r="A2211" s="785" t="s">
        <v>4301</v>
      </c>
      <c r="B2211" s="785" t="s">
        <v>25697</v>
      </c>
      <c r="C2211" s="785" t="s">
        <v>4303</v>
      </c>
      <c r="D2211" s="785" t="s">
        <v>2599</v>
      </c>
      <c r="E2211" s="785" t="s">
        <v>7686</v>
      </c>
      <c r="F2211" s="786">
        <v>43529</v>
      </c>
      <c r="G2211" s="785" t="s">
        <v>13011</v>
      </c>
      <c r="H2211" s="786">
        <v>43543</v>
      </c>
      <c r="I2211" s="785" t="s">
        <v>25698</v>
      </c>
      <c r="J2211" s="785" t="s">
        <v>627</v>
      </c>
      <c r="K2211" s="785" t="s">
        <v>25699</v>
      </c>
      <c r="L2211" s="785" t="s">
        <v>25700</v>
      </c>
      <c r="M2211" s="785"/>
      <c r="N2211" s="785"/>
      <c r="O2211" s="785"/>
      <c r="P2211" s="787">
        <v>34.733457999999999</v>
      </c>
      <c r="Q2211" s="787">
        <v>-0.14197000000000001</v>
      </c>
      <c r="R2211" s="785" t="s">
        <v>1575</v>
      </c>
      <c r="S2211" s="785" t="s">
        <v>2755</v>
      </c>
      <c r="T2211" s="785" t="s">
        <v>25622</v>
      </c>
      <c r="U2211" s="785" t="s">
        <v>2757</v>
      </c>
      <c r="V2211" s="785">
        <v>6</v>
      </c>
      <c r="W2211" s="785" t="s">
        <v>2608</v>
      </c>
      <c r="X2211" s="785" t="s">
        <v>25607</v>
      </c>
      <c r="Y2211" s="615" t="str">
        <f t="shared" si="34"/>
        <v>Zadock</v>
      </c>
      <c r="Z2211" s="785" t="s">
        <v>25608</v>
      </c>
      <c r="AA2211" s="785" t="s">
        <v>5464</v>
      </c>
      <c r="AB2211" s="785" t="s">
        <v>2609</v>
      </c>
      <c r="AC2211" s="785" t="s">
        <v>2610</v>
      </c>
      <c r="AD2211" s="786">
        <v>43543</v>
      </c>
    </row>
    <row r="2212" spans="1:30" ht="15.75">
      <c r="A2212" s="785" t="s">
        <v>4301</v>
      </c>
      <c r="B2212" s="785" t="s">
        <v>5480</v>
      </c>
      <c r="C2212" s="785" t="s">
        <v>4303</v>
      </c>
      <c r="D2212" s="785" t="s">
        <v>2599</v>
      </c>
      <c r="E2212" s="785" t="s">
        <v>5481</v>
      </c>
      <c r="F2212" s="786">
        <v>43505</v>
      </c>
      <c r="G2212" s="785" t="s">
        <v>5482</v>
      </c>
      <c r="H2212" s="786">
        <v>43542</v>
      </c>
      <c r="I2212" s="785" t="s">
        <v>5483</v>
      </c>
      <c r="J2212" s="785" t="s">
        <v>629</v>
      </c>
      <c r="K2212" s="785" t="s">
        <v>5484</v>
      </c>
      <c r="L2212" s="785" t="s">
        <v>5485</v>
      </c>
      <c r="M2212" s="785"/>
      <c r="N2212" s="785"/>
      <c r="O2212" s="785"/>
      <c r="P2212" s="787">
        <v>36.162958000000003</v>
      </c>
      <c r="Q2212" s="787">
        <v>-0.246975</v>
      </c>
      <c r="R2212" s="785" t="s">
        <v>695</v>
      </c>
      <c r="S2212" s="785" t="s">
        <v>1204</v>
      </c>
      <c r="T2212" s="785" t="s">
        <v>2968</v>
      </c>
      <c r="U2212" s="785" t="s">
        <v>3571</v>
      </c>
      <c r="V2212" s="785" t="s">
        <v>3004</v>
      </c>
      <c r="W2212" s="785" t="s">
        <v>4023</v>
      </c>
      <c r="X2212" s="785" t="s">
        <v>2711</v>
      </c>
      <c r="Y2212" s="615" t="str">
        <f t="shared" si="34"/>
        <v>Apollo Okinda Owundo</v>
      </c>
      <c r="Z2212" s="785" t="s">
        <v>5436</v>
      </c>
      <c r="AA2212" s="785" t="s">
        <v>4314</v>
      </c>
      <c r="AB2212" s="785" t="s">
        <v>2605</v>
      </c>
      <c r="AC2212" s="785" t="s">
        <v>2606</v>
      </c>
      <c r="AD2212" s="786">
        <v>43593</v>
      </c>
    </row>
    <row r="2213" spans="1:30" ht="15.75">
      <c r="A2213" s="785" t="s">
        <v>4301</v>
      </c>
      <c r="B2213" s="785" t="s">
        <v>22488</v>
      </c>
      <c r="C2213" s="785" t="s">
        <v>4303</v>
      </c>
      <c r="D2213" s="785" t="s">
        <v>2599</v>
      </c>
      <c r="E2213" s="785" t="s">
        <v>7222</v>
      </c>
      <c r="F2213" s="786">
        <v>43499</v>
      </c>
      <c r="G2213" s="785" t="s">
        <v>5482</v>
      </c>
      <c r="H2213" s="786">
        <v>43542</v>
      </c>
      <c r="I2213" s="785" t="s">
        <v>22489</v>
      </c>
      <c r="J2213" s="785" t="s">
        <v>627</v>
      </c>
      <c r="K2213" s="785" t="s">
        <v>2612</v>
      </c>
      <c r="L2213" s="785" t="s">
        <v>22490</v>
      </c>
      <c r="M2213" s="785"/>
      <c r="N2213" s="785"/>
      <c r="O2213" s="785"/>
      <c r="P2213" s="787">
        <v>36.740468</v>
      </c>
      <c r="Q2213" s="787">
        <v>-0.98874700000000004</v>
      </c>
      <c r="R2213" s="785" t="s">
        <v>821</v>
      </c>
      <c r="S2213" s="785" t="s">
        <v>822</v>
      </c>
      <c r="T2213" s="785" t="s">
        <v>14715</v>
      </c>
      <c r="U2213" s="785" t="s">
        <v>3840</v>
      </c>
      <c r="V2213" s="785" t="s">
        <v>4029</v>
      </c>
      <c r="W2213" s="785" t="s">
        <v>16042</v>
      </c>
      <c r="X2213" s="785" t="s">
        <v>3806</v>
      </c>
      <c r="Y2213" s="615" t="str">
        <f t="shared" si="34"/>
        <v>Samuel Mbugua</v>
      </c>
      <c r="Z2213" s="785" t="s">
        <v>16063</v>
      </c>
      <c r="AA2213" s="785" t="s">
        <v>4314</v>
      </c>
      <c r="AB2213" s="785" t="s">
        <v>2876</v>
      </c>
      <c r="AC2213" s="785" t="s">
        <v>2606</v>
      </c>
      <c r="AD2213" s="786">
        <v>43555</v>
      </c>
    </row>
    <row r="2214" spans="1:30" ht="15.75">
      <c r="A2214" s="785" t="s">
        <v>4301</v>
      </c>
      <c r="B2214" s="785" t="s">
        <v>33289</v>
      </c>
      <c r="C2214" s="785" t="s">
        <v>4303</v>
      </c>
      <c r="D2214" s="785" t="s">
        <v>2599</v>
      </c>
      <c r="E2214" s="785" t="s">
        <v>10729</v>
      </c>
      <c r="F2214" s="786">
        <v>43508</v>
      </c>
      <c r="G2214" s="785" t="s">
        <v>5482</v>
      </c>
      <c r="H2214" s="786">
        <v>43542</v>
      </c>
      <c r="I2214" s="785" t="s">
        <v>33290</v>
      </c>
      <c r="J2214" s="785" t="s">
        <v>629</v>
      </c>
      <c r="K2214" s="785" t="s">
        <v>2612</v>
      </c>
      <c r="L2214" s="785" t="s">
        <v>33291</v>
      </c>
      <c r="M2214" s="785"/>
      <c r="N2214" s="785"/>
      <c r="O2214" s="785"/>
      <c r="P2214" s="787">
        <v>36.962947999999997</v>
      </c>
      <c r="Q2214" s="787">
        <v>-1.119985</v>
      </c>
      <c r="R2214" s="785" t="s">
        <v>821</v>
      </c>
      <c r="S2214" s="785" t="s">
        <v>2898</v>
      </c>
      <c r="T2214" s="785" t="s">
        <v>3224</v>
      </c>
      <c r="U2214" s="785" t="s">
        <v>33292</v>
      </c>
      <c r="V2214" s="785" t="s">
        <v>3174</v>
      </c>
      <c r="W2214" s="785" t="s">
        <v>3305</v>
      </c>
      <c r="X2214" s="785"/>
      <c r="Y2214" s="615" t="str">
        <f t="shared" si="34"/>
        <v>Bio Esline Company Ltd</v>
      </c>
      <c r="Z2214" s="785" t="s">
        <v>2599</v>
      </c>
      <c r="AA2214" s="785" t="s">
        <v>4349</v>
      </c>
      <c r="AB2214" s="785" t="s">
        <v>2683</v>
      </c>
      <c r="AC2214" s="785" t="s">
        <v>2606</v>
      </c>
      <c r="AD2214" s="786">
        <v>43661</v>
      </c>
    </row>
    <row r="2215" spans="1:30" ht="15.75">
      <c r="A2215" s="785" t="s">
        <v>4301</v>
      </c>
      <c r="B2215" s="785" t="s">
        <v>8837</v>
      </c>
      <c r="C2215" s="785" t="s">
        <v>4303</v>
      </c>
      <c r="D2215" s="785" t="s">
        <v>2599</v>
      </c>
      <c r="E2215" s="785" t="s">
        <v>5548</v>
      </c>
      <c r="F2215" s="786">
        <v>43540</v>
      </c>
      <c r="G2215" s="785" t="s">
        <v>5548</v>
      </c>
      <c r="H2215" s="786">
        <v>43540</v>
      </c>
      <c r="I2215" s="785" t="s">
        <v>8838</v>
      </c>
      <c r="J2215" s="785" t="s">
        <v>629</v>
      </c>
      <c r="K2215" s="785" t="s">
        <v>2612</v>
      </c>
      <c r="L2215" s="785" t="s">
        <v>8839</v>
      </c>
      <c r="M2215" s="785"/>
      <c r="N2215" s="785"/>
      <c r="O2215" s="785"/>
      <c r="P2215" s="787">
        <v>37.108935000000002</v>
      </c>
      <c r="Q2215" s="787">
        <v>-0.485263</v>
      </c>
      <c r="R2215" s="785" t="s">
        <v>1056</v>
      </c>
      <c r="S2215" s="785" t="s">
        <v>1132</v>
      </c>
      <c r="T2215" s="785" t="s">
        <v>8840</v>
      </c>
      <c r="U2215" s="785" t="s">
        <v>3272</v>
      </c>
      <c r="V2215" s="785" t="s">
        <v>2855</v>
      </c>
      <c r="W2215" s="785" t="s">
        <v>2707</v>
      </c>
      <c r="X2215" s="785" t="s">
        <v>2707</v>
      </c>
      <c r="Y2215" s="615" t="str">
        <f t="shared" si="34"/>
        <v>Fagaden Enterprises</v>
      </c>
      <c r="Z2215" s="785" t="s">
        <v>8492</v>
      </c>
      <c r="AA2215" s="785" t="s">
        <v>4349</v>
      </c>
      <c r="AB2215" s="785" t="s">
        <v>2683</v>
      </c>
      <c r="AC2215" s="785" t="s">
        <v>2606</v>
      </c>
      <c r="AD2215" s="786">
        <v>43544</v>
      </c>
    </row>
    <row r="2216" spans="1:30" ht="15.75">
      <c r="A2216" s="785" t="s">
        <v>4301</v>
      </c>
      <c r="B2216" s="785" t="s">
        <v>8845</v>
      </c>
      <c r="C2216" s="785" t="s">
        <v>4303</v>
      </c>
      <c r="D2216" s="785" t="s">
        <v>2599</v>
      </c>
      <c r="E2216" s="785" t="s">
        <v>5548</v>
      </c>
      <c r="F2216" s="786">
        <v>43540</v>
      </c>
      <c r="G2216" s="785" t="s">
        <v>5548</v>
      </c>
      <c r="H2216" s="786">
        <v>43540</v>
      </c>
      <c r="I2216" s="785" t="s">
        <v>8846</v>
      </c>
      <c r="J2216" s="785" t="s">
        <v>627</v>
      </c>
      <c r="K2216" s="785" t="s">
        <v>2612</v>
      </c>
      <c r="L2216" s="785" t="s">
        <v>8847</v>
      </c>
      <c r="M2216" s="785"/>
      <c r="N2216" s="785"/>
      <c r="O2216" s="785"/>
      <c r="P2216" s="787">
        <v>37.111992999999998</v>
      </c>
      <c r="Q2216" s="787">
        <v>-0.47002300000000002</v>
      </c>
      <c r="R2216" s="785" t="s">
        <v>1056</v>
      </c>
      <c r="S2216" s="785" t="s">
        <v>2893</v>
      </c>
      <c r="T2216" s="785" t="s">
        <v>3111</v>
      </c>
      <c r="U2216" s="785" t="s">
        <v>8663</v>
      </c>
      <c r="V2216" s="785" t="s">
        <v>2855</v>
      </c>
      <c r="W2216" s="785" t="s">
        <v>2707</v>
      </c>
      <c r="X2216" s="785" t="s">
        <v>2707</v>
      </c>
      <c r="Y2216" s="615" t="str">
        <f t="shared" si="34"/>
        <v>Fagaden Enterprises</v>
      </c>
      <c r="Z2216" s="785" t="s">
        <v>8492</v>
      </c>
      <c r="AA2216" s="785" t="s">
        <v>4349</v>
      </c>
      <c r="AB2216" s="785" t="s">
        <v>2683</v>
      </c>
      <c r="AC2216" s="785" t="s">
        <v>2606</v>
      </c>
      <c r="AD2216" s="786">
        <v>43544</v>
      </c>
    </row>
    <row r="2217" spans="1:30" ht="15.75">
      <c r="A2217" s="785" t="s">
        <v>4301</v>
      </c>
      <c r="B2217" s="785" t="s">
        <v>15238</v>
      </c>
      <c r="C2217" s="785" t="s">
        <v>4303</v>
      </c>
      <c r="D2217" s="785" t="s">
        <v>2599</v>
      </c>
      <c r="E2217" s="785" t="s">
        <v>7132</v>
      </c>
      <c r="F2217" s="786">
        <v>43497</v>
      </c>
      <c r="G2217" s="785" t="s">
        <v>5548</v>
      </c>
      <c r="H2217" s="786">
        <v>43540</v>
      </c>
      <c r="I2217" s="785" t="s">
        <v>15239</v>
      </c>
      <c r="J2217" s="785" t="s">
        <v>629</v>
      </c>
      <c r="K2217" s="785" t="s">
        <v>2612</v>
      </c>
      <c r="L2217" s="785" t="s">
        <v>15240</v>
      </c>
      <c r="M2217" s="785"/>
      <c r="N2217" s="785"/>
      <c r="O2217" s="785"/>
      <c r="P2217" s="787">
        <v>36.544072</v>
      </c>
      <c r="Q2217" s="787">
        <v>-0.53741300000000003</v>
      </c>
      <c r="R2217" s="785" t="s">
        <v>1228</v>
      </c>
      <c r="S2217" s="785" t="s">
        <v>2348</v>
      </c>
      <c r="T2217" s="785" t="s">
        <v>2348</v>
      </c>
      <c r="U2217" s="785" t="s">
        <v>3250</v>
      </c>
      <c r="V2217" s="785" t="s">
        <v>3004</v>
      </c>
      <c r="W2217" s="785" t="s">
        <v>3910</v>
      </c>
      <c r="X2217" s="785" t="s">
        <v>3910</v>
      </c>
      <c r="Y2217" s="615" t="str">
        <f t="shared" si="34"/>
        <v>Jowama Biogas Construction</v>
      </c>
      <c r="Z2217" s="785" t="s">
        <v>15241</v>
      </c>
      <c r="AA2217" s="785" t="s">
        <v>4314</v>
      </c>
      <c r="AB2217" s="785" t="s">
        <v>2605</v>
      </c>
      <c r="AC2217" s="785" t="s">
        <v>2606</v>
      </c>
      <c r="AD2217" s="786">
        <v>43571</v>
      </c>
    </row>
    <row r="2218" spans="1:30" ht="15.75">
      <c r="A2218" s="785" t="s">
        <v>4301</v>
      </c>
      <c r="B2218" s="785" t="s">
        <v>29499</v>
      </c>
      <c r="C2218" s="785" t="s">
        <v>4303</v>
      </c>
      <c r="D2218" s="785" t="s">
        <v>2599</v>
      </c>
      <c r="E2218" s="785" t="s">
        <v>9533</v>
      </c>
      <c r="F2218" s="786">
        <v>43419</v>
      </c>
      <c r="G2218" s="785" t="s">
        <v>5548</v>
      </c>
      <c r="H2218" s="786">
        <v>43540</v>
      </c>
      <c r="I2218" s="785" t="s">
        <v>29500</v>
      </c>
      <c r="J2218" s="785" t="s">
        <v>629</v>
      </c>
      <c r="K2218" s="785" t="s">
        <v>29501</v>
      </c>
      <c r="L2218" s="785" t="s">
        <v>29502</v>
      </c>
      <c r="M2218" s="785"/>
      <c r="N2218" s="785"/>
      <c r="O2218" s="785" t="s">
        <v>29503</v>
      </c>
      <c r="P2218" s="787">
        <v>37.017608000000003</v>
      </c>
      <c r="Q2218" s="787">
        <v>-0.53514200000000001</v>
      </c>
      <c r="R2218" s="785" t="s">
        <v>1056</v>
      </c>
      <c r="S2218" s="785" t="s">
        <v>2131</v>
      </c>
      <c r="T2218" s="785" t="s">
        <v>29504</v>
      </c>
      <c r="U2218" s="785" t="s">
        <v>29505</v>
      </c>
      <c r="V2218" s="785" t="s">
        <v>2855</v>
      </c>
      <c r="W2218" s="785" t="s">
        <v>3511</v>
      </c>
      <c r="X2218" s="785"/>
      <c r="Y2218" s="615" t="str">
        <f t="shared" si="34"/>
        <v>Sakaki Natural Renewable Energy Center</v>
      </c>
      <c r="Z2218" s="785" t="s">
        <v>2599</v>
      </c>
      <c r="AA2218" s="785" t="s">
        <v>4349</v>
      </c>
      <c r="AB2218" s="785" t="s">
        <v>2683</v>
      </c>
      <c r="AC2218" s="785" t="s">
        <v>2606</v>
      </c>
      <c r="AD2218" s="786">
        <v>43540</v>
      </c>
    </row>
    <row r="2219" spans="1:30" ht="15.75">
      <c r="A2219" s="785" t="s">
        <v>4301</v>
      </c>
      <c r="B2219" s="785" t="s">
        <v>30142</v>
      </c>
      <c r="C2219" s="785" t="s">
        <v>4303</v>
      </c>
      <c r="D2219" s="785" t="s">
        <v>2599</v>
      </c>
      <c r="E2219" s="785" t="s">
        <v>8451</v>
      </c>
      <c r="F2219" s="786">
        <v>43420</v>
      </c>
      <c r="G2219" s="785" t="s">
        <v>5548</v>
      </c>
      <c r="H2219" s="786">
        <v>43540</v>
      </c>
      <c r="I2219" s="785" t="s">
        <v>30143</v>
      </c>
      <c r="J2219" s="785" t="s">
        <v>629</v>
      </c>
      <c r="K2219" s="785" t="s">
        <v>30144</v>
      </c>
      <c r="L2219" s="785" t="s">
        <v>30145</v>
      </c>
      <c r="M2219" s="785"/>
      <c r="N2219" s="785"/>
      <c r="O2219" s="785"/>
      <c r="P2219" s="787">
        <v>36.936109999999999</v>
      </c>
      <c r="Q2219" s="787">
        <v>-0.61244600000000005</v>
      </c>
      <c r="R2219" s="785" t="s">
        <v>1030</v>
      </c>
      <c r="S2219" s="785" t="s">
        <v>2143</v>
      </c>
      <c r="T2219" s="785" t="s">
        <v>2144</v>
      </c>
      <c r="U2219" s="785" t="s">
        <v>30146</v>
      </c>
      <c r="V2219" s="785" t="s">
        <v>2855</v>
      </c>
      <c r="W2219" s="785" t="s">
        <v>3511</v>
      </c>
      <c r="X2219" s="785"/>
      <c r="Y2219" s="615" t="str">
        <f t="shared" si="34"/>
        <v>Sakaki Natural Renewable Energy Center</v>
      </c>
      <c r="Z2219" s="785" t="s">
        <v>2599</v>
      </c>
      <c r="AA2219" s="785" t="s">
        <v>4349</v>
      </c>
      <c r="AB2219" s="785" t="s">
        <v>2683</v>
      </c>
      <c r="AC2219" s="785" t="s">
        <v>2606</v>
      </c>
      <c r="AD2219" s="786">
        <v>43540</v>
      </c>
    </row>
    <row r="2220" spans="1:30" ht="15.75">
      <c r="A2220" s="785" t="s">
        <v>4301</v>
      </c>
      <c r="B2220" s="785" t="s">
        <v>31815</v>
      </c>
      <c r="C2220" s="785" t="s">
        <v>4303</v>
      </c>
      <c r="D2220" s="785" t="s">
        <v>2599</v>
      </c>
      <c r="E2220" s="785" t="s">
        <v>8451</v>
      </c>
      <c r="F2220" s="786">
        <v>43420</v>
      </c>
      <c r="G2220" s="785" t="s">
        <v>5548</v>
      </c>
      <c r="H2220" s="786">
        <v>43540</v>
      </c>
      <c r="I2220" s="785" t="s">
        <v>31816</v>
      </c>
      <c r="J2220" s="785" t="s">
        <v>629</v>
      </c>
      <c r="K2220" s="785" t="s">
        <v>2612</v>
      </c>
      <c r="L2220" s="785" t="s">
        <v>31817</v>
      </c>
      <c r="M2220" s="785"/>
      <c r="N2220" s="785"/>
      <c r="O2220" s="785"/>
      <c r="P2220" s="787">
        <v>36.971921000000002</v>
      </c>
      <c r="Q2220" s="787">
        <v>-0.617093</v>
      </c>
      <c r="R2220" s="785" t="s">
        <v>1030</v>
      </c>
      <c r="S2220" s="785" t="s">
        <v>2143</v>
      </c>
      <c r="T2220" s="785" t="s">
        <v>2144</v>
      </c>
      <c r="U2220" s="785" t="s">
        <v>12007</v>
      </c>
      <c r="V2220" s="785" t="s">
        <v>3004</v>
      </c>
      <c r="W2220" s="785" t="s">
        <v>3511</v>
      </c>
      <c r="X2220" s="785"/>
      <c r="Y2220" s="615" t="str">
        <f t="shared" si="34"/>
        <v>Sakaki Natural Renewable Energy Center</v>
      </c>
      <c r="Z2220" s="785" t="s">
        <v>2599</v>
      </c>
      <c r="AA2220" s="785" t="s">
        <v>4349</v>
      </c>
      <c r="AB2220" s="785" t="s">
        <v>2683</v>
      </c>
      <c r="AC2220" s="785" t="s">
        <v>2606</v>
      </c>
      <c r="AD2220" s="786">
        <v>43540</v>
      </c>
    </row>
    <row r="2221" spans="1:30" ht="15.75">
      <c r="A2221" s="785" t="s">
        <v>4301</v>
      </c>
      <c r="B2221" s="785" t="s">
        <v>5842</v>
      </c>
      <c r="C2221" s="785" t="s">
        <v>4303</v>
      </c>
      <c r="D2221" s="785" t="s">
        <v>2599</v>
      </c>
      <c r="E2221" s="785" t="s">
        <v>5843</v>
      </c>
      <c r="F2221" s="786">
        <v>43469</v>
      </c>
      <c r="G2221" s="785" t="s">
        <v>5844</v>
      </c>
      <c r="H2221" s="786">
        <v>43539</v>
      </c>
      <c r="I2221" s="785" t="s">
        <v>5845</v>
      </c>
      <c r="J2221" s="785" t="s">
        <v>629</v>
      </c>
      <c r="K2221" s="785" t="s">
        <v>5846</v>
      </c>
      <c r="L2221" s="785" t="s">
        <v>5847</v>
      </c>
      <c r="M2221" s="785"/>
      <c r="N2221" s="785"/>
      <c r="O2221" s="785"/>
      <c r="P2221" s="787">
        <v>35.938904999999998</v>
      </c>
      <c r="Q2221" s="787">
        <v>-0.38622800000000002</v>
      </c>
      <c r="R2221" s="785" t="s">
        <v>695</v>
      </c>
      <c r="S2221" s="785" t="s">
        <v>2627</v>
      </c>
      <c r="T2221" s="785" t="s">
        <v>5848</v>
      </c>
      <c r="U2221" s="785" t="s">
        <v>5849</v>
      </c>
      <c r="V2221" s="785" t="s">
        <v>3004</v>
      </c>
      <c r="W2221" s="785" t="s">
        <v>3305</v>
      </c>
      <c r="X2221" s="785" t="s">
        <v>3093</v>
      </c>
      <c r="Y2221" s="615" t="str">
        <f t="shared" si="34"/>
        <v>Bioesline Company Ltd</v>
      </c>
      <c r="Z2221" s="785" t="s">
        <v>5789</v>
      </c>
      <c r="AA2221" s="785" t="s">
        <v>4349</v>
      </c>
      <c r="AB2221" s="785" t="s">
        <v>2605</v>
      </c>
      <c r="AC2221" s="785" t="s">
        <v>2606</v>
      </c>
      <c r="AD2221" s="786">
        <v>43705</v>
      </c>
    </row>
    <row r="2222" spans="1:30" ht="15.75">
      <c r="A2222" s="785" t="s">
        <v>4301</v>
      </c>
      <c r="B2222" s="785" t="s">
        <v>7743</v>
      </c>
      <c r="C2222" s="785" t="s">
        <v>4303</v>
      </c>
      <c r="D2222" s="785" t="s">
        <v>2599</v>
      </c>
      <c r="E2222" s="785" t="s">
        <v>7655</v>
      </c>
      <c r="F2222" s="786">
        <v>43510</v>
      </c>
      <c r="G2222" s="785" t="s">
        <v>5844</v>
      </c>
      <c r="H2222" s="786">
        <v>43539</v>
      </c>
      <c r="I2222" s="785" t="s">
        <v>7744</v>
      </c>
      <c r="J2222" s="785" t="s">
        <v>629</v>
      </c>
      <c r="K2222" s="785" t="s">
        <v>7745</v>
      </c>
      <c r="L2222" s="785" t="s">
        <v>7746</v>
      </c>
      <c r="M2222" s="785"/>
      <c r="N2222" s="785"/>
      <c r="O2222" s="785"/>
      <c r="P2222" s="787">
        <v>37.600344999999997</v>
      </c>
      <c r="Q2222" s="787">
        <v>-7.2212999999999999E-2</v>
      </c>
      <c r="R2222" s="785" t="s">
        <v>1104</v>
      </c>
      <c r="S2222" s="785" t="s">
        <v>2643</v>
      </c>
      <c r="T2222" s="785" t="s">
        <v>3534</v>
      </c>
      <c r="U2222" s="785" t="s">
        <v>7747</v>
      </c>
      <c r="V2222" s="785" t="s">
        <v>3004</v>
      </c>
      <c r="W2222" s="785" t="s">
        <v>3253</v>
      </c>
      <c r="X2222" s="785" t="s">
        <v>7652</v>
      </c>
      <c r="Y2222" s="615" t="str">
        <f t="shared" si="34"/>
        <v>Eliatha Njagi</v>
      </c>
      <c r="Z2222" s="785" t="s">
        <v>7653</v>
      </c>
      <c r="AA2222" s="785" t="s">
        <v>4349</v>
      </c>
      <c r="AB2222" s="785" t="s">
        <v>2683</v>
      </c>
      <c r="AC2222" s="785" t="s">
        <v>2606</v>
      </c>
      <c r="AD2222" s="786">
        <v>43542</v>
      </c>
    </row>
    <row r="2223" spans="1:30" ht="15.75">
      <c r="A2223" s="785" t="s">
        <v>4301</v>
      </c>
      <c r="B2223" s="785" t="s">
        <v>9430</v>
      </c>
      <c r="C2223" s="785" t="s">
        <v>4303</v>
      </c>
      <c r="D2223" s="785" t="s">
        <v>2599</v>
      </c>
      <c r="E2223" s="785" t="s">
        <v>9431</v>
      </c>
      <c r="F2223" s="786">
        <v>43501</v>
      </c>
      <c r="G2223" s="785" t="s">
        <v>5844</v>
      </c>
      <c r="H2223" s="786">
        <v>43539</v>
      </c>
      <c r="I2223" s="785" t="s">
        <v>9432</v>
      </c>
      <c r="J2223" s="785" t="s">
        <v>627</v>
      </c>
      <c r="K2223" s="785" t="s">
        <v>9433</v>
      </c>
      <c r="L2223" s="785" t="s">
        <v>9434</v>
      </c>
      <c r="M2223" s="785"/>
      <c r="N2223" s="785"/>
      <c r="O2223" s="785"/>
      <c r="P2223" s="787">
        <v>37.004379</v>
      </c>
      <c r="Q2223" s="787">
        <v>-0.93546700000000005</v>
      </c>
      <c r="R2223" s="785" t="s">
        <v>1030</v>
      </c>
      <c r="S2223" s="785" t="s">
        <v>1795</v>
      </c>
      <c r="T2223" s="785" t="s">
        <v>2831</v>
      </c>
      <c r="U2223" s="785" t="s">
        <v>9435</v>
      </c>
      <c r="V2223" s="785" t="s">
        <v>2673</v>
      </c>
      <c r="W2223" s="785" t="s">
        <v>3212</v>
      </c>
      <c r="X2223" s="785" t="s">
        <v>3212</v>
      </c>
      <c r="Y2223" s="615" t="str">
        <f t="shared" si="34"/>
        <v>Francis Kamande</v>
      </c>
      <c r="Z2223" s="785" t="s">
        <v>9408</v>
      </c>
      <c r="AA2223" s="785" t="s">
        <v>4314</v>
      </c>
      <c r="AB2223" s="785" t="s">
        <v>2605</v>
      </c>
      <c r="AC2223" s="785" t="s">
        <v>2606</v>
      </c>
      <c r="AD2223" s="786">
        <v>43614</v>
      </c>
    </row>
    <row r="2224" spans="1:30" ht="15.75">
      <c r="A2224" s="785" t="s">
        <v>4301</v>
      </c>
      <c r="B2224" s="785" t="s">
        <v>9436</v>
      </c>
      <c r="C2224" s="785" t="s">
        <v>4303</v>
      </c>
      <c r="D2224" s="785" t="s">
        <v>2599</v>
      </c>
      <c r="E2224" s="785" t="s">
        <v>9437</v>
      </c>
      <c r="F2224" s="786">
        <v>43500</v>
      </c>
      <c r="G2224" s="785" t="s">
        <v>5844</v>
      </c>
      <c r="H2224" s="786">
        <v>43539</v>
      </c>
      <c r="I2224" s="785" t="s">
        <v>9438</v>
      </c>
      <c r="J2224" s="785" t="s">
        <v>627</v>
      </c>
      <c r="K2224" s="785" t="s">
        <v>9439</v>
      </c>
      <c r="L2224" s="785" t="s">
        <v>9440</v>
      </c>
      <c r="M2224" s="785"/>
      <c r="N2224" s="785"/>
      <c r="O2224" s="785"/>
      <c r="P2224" s="787">
        <v>36.902526999999999</v>
      </c>
      <c r="Q2224" s="787">
        <v>-0.81520400000000004</v>
      </c>
      <c r="R2224" s="785" t="s">
        <v>1030</v>
      </c>
      <c r="S2224" s="785" t="s">
        <v>1031</v>
      </c>
      <c r="T2224" s="785" t="s">
        <v>3138</v>
      </c>
      <c r="U2224" s="785" t="s">
        <v>9441</v>
      </c>
      <c r="V2224" s="785" t="s">
        <v>2673</v>
      </c>
      <c r="W2224" s="785" t="s">
        <v>3212</v>
      </c>
      <c r="X2224" s="785" t="s">
        <v>3212</v>
      </c>
      <c r="Y2224" s="615" t="str">
        <f t="shared" si="34"/>
        <v>Francis Kamande</v>
      </c>
      <c r="Z2224" s="785" t="s">
        <v>9408</v>
      </c>
      <c r="AA2224" s="785" t="s">
        <v>4314</v>
      </c>
      <c r="AB2224" s="785" t="s">
        <v>2605</v>
      </c>
      <c r="AC2224" s="785" t="s">
        <v>2606</v>
      </c>
      <c r="AD2224" s="786">
        <v>43614</v>
      </c>
    </row>
    <row r="2225" spans="1:30" ht="15.75">
      <c r="A2225" s="785" t="s">
        <v>4301</v>
      </c>
      <c r="B2225" s="785" t="s">
        <v>21089</v>
      </c>
      <c r="C2225" s="785" t="s">
        <v>4303</v>
      </c>
      <c r="D2225" s="785" t="s">
        <v>2599</v>
      </c>
      <c r="E2225" s="785" t="s">
        <v>5843</v>
      </c>
      <c r="F2225" s="786">
        <v>43469</v>
      </c>
      <c r="G2225" s="785" t="s">
        <v>5844</v>
      </c>
      <c r="H2225" s="786">
        <v>43539</v>
      </c>
      <c r="I2225" s="785" t="s">
        <v>21090</v>
      </c>
      <c r="J2225" s="785" t="s">
        <v>627</v>
      </c>
      <c r="K2225" s="785" t="s">
        <v>2612</v>
      </c>
      <c r="L2225" s="785" t="s">
        <v>21091</v>
      </c>
      <c r="M2225" s="785"/>
      <c r="N2225" s="785"/>
      <c r="O2225" s="785"/>
      <c r="P2225" s="787">
        <v>36.834409000000001</v>
      </c>
      <c r="Q2225" s="787">
        <v>-1.157832</v>
      </c>
      <c r="R2225" s="785" t="s">
        <v>821</v>
      </c>
      <c r="S2225" s="785" t="s">
        <v>821</v>
      </c>
      <c r="T2225" s="785" t="s">
        <v>1672</v>
      </c>
      <c r="U2225" s="785" t="s">
        <v>2625</v>
      </c>
      <c r="V2225" s="785" t="s">
        <v>3070</v>
      </c>
      <c r="W2225" s="785" t="s">
        <v>3385</v>
      </c>
      <c r="X2225" s="785" t="s">
        <v>21087</v>
      </c>
      <c r="Y2225" s="615" t="str">
        <f t="shared" si="34"/>
        <v>Robert Kamau Muthee</v>
      </c>
      <c r="Z2225" s="785" t="s">
        <v>21092</v>
      </c>
      <c r="AA2225" s="785" t="s">
        <v>4314</v>
      </c>
      <c r="AB2225" s="785" t="s">
        <v>2605</v>
      </c>
      <c r="AC2225" s="785" t="s">
        <v>2606</v>
      </c>
      <c r="AD2225" s="786">
        <v>43587</v>
      </c>
    </row>
    <row r="2226" spans="1:30" ht="15.75">
      <c r="A2226" s="785" t="s">
        <v>4301</v>
      </c>
      <c r="B2226" s="785" t="s">
        <v>5394</v>
      </c>
      <c r="C2226" s="785" t="s">
        <v>4303</v>
      </c>
      <c r="D2226" s="785" t="s">
        <v>2599</v>
      </c>
      <c r="E2226" s="785" t="s">
        <v>5194</v>
      </c>
      <c r="F2226" s="786">
        <v>43452</v>
      </c>
      <c r="G2226" s="785" t="s">
        <v>5395</v>
      </c>
      <c r="H2226" s="786">
        <v>43538</v>
      </c>
      <c r="I2226" s="785" t="s">
        <v>5396</v>
      </c>
      <c r="J2226" s="785" t="s">
        <v>627</v>
      </c>
      <c r="K2226" s="785" t="s">
        <v>5397</v>
      </c>
      <c r="L2226" s="785" t="s">
        <v>5398</v>
      </c>
      <c r="M2226" s="785"/>
      <c r="N2226" s="785"/>
      <c r="O2226" s="785"/>
      <c r="P2226" s="787">
        <v>36.024417</v>
      </c>
      <c r="Q2226" s="787">
        <v>-0.27400000000000002</v>
      </c>
      <c r="R2226" s="785" t="s">
        <v>695</v>
      </c>
      <c r="S2226" s="785" t="s">
        <v>1011</v>
      </c>
      <c r="T2226" s="785" t="s">
        <v>2976</v>
      </c>
      <c r="U2226" s="785" t="s">
        <v>1012</v>
      </c>
      <c r="V2226" s="785" t="s">
        <v>3004</v>
      </c>
      <c r="W2226" s="785" t="s">
        <v>3416</v>
      </c>
      <c r="X2226" s="785" t="s">
        <v>3416</v>
      </c>
      <c r="Y2226" s="615" t="str">
        <f t="shared" si="34"/>
        <v>Anthony Ndungu Kamau</v>
      </c>
      <c r="Z2226" s="785" t="s">
        <v>5302</v>
      </c>
      <c r="AA2226" s="785" t="s">
        <v>4314</v>
      </c>
      <c r="AB2226" s="785" t="s">
        <v>2605</v>
      </c>
      <c r="AC2226" s="785" t="s">
        <v>2606</v>
      </c>
      <c r="AD2226" s="786">
        <v>43605</v>
      </c>
    </row>
    <row r="2227" spans="1:30" ht="15.75">
      <c r="A2227" s="785" t="s">
        <v>4301</v>
      </c>
      <c r="B2227" s="785" t="s">
        <v>20687</v>
      </c>
      <c r="C2227" s="785" t="s">
        <v>4303</v>
      </c>
      <c r="D2227" s="785" t="s">
        <v>2599</v>
      </c>
      <c r="E2227" s="785" t="s">
        <v>19557</v>
      </c>
      <c r="F2227" s="786">
        <v>43522</v>
      </c>
      <c r="G2227" s="785" t="s">
        <v>5395</v>
      </c>
      <c r="H2227" s="786">
        <v>43538</v>
      </c>
      <c r="I2227" s="785" t="s">
        <v>20688</v>
      </c>
      <c r="J2227" s="785" t="s">
        <v>629</v>
      </c>
      <c r="K2227" s="785" t="s">
        <v>20689</v>
      </c>
      <c r="L2227" s="785" t="s">
        <v>20690</v>
      </c>
      <c r="M2227" s="785"/>
      <c r="N2227" s="785"/>
      <c r="O2227" s="785" t="s">
        <v>20691</v>
      </c>
      <c r="P2227" s="787">
        <v>36.774869000000002</v>
      </c>
      <c r="Q2227" s="787">
        <v>-0.923207</v>
      </c>
      <c r="R2227" s="785" t="s">
        <v>821</v>
      </c>
      <c r="S2227" s="785" t="s">
        <v>2041</v>
      </c>
      <c r="T2227" s="785" t="s">
        <v>20692</v>
      </c>
      <c r="U2227" s="785" t="s">
        <v>20693</v>
      </c>
      <c r="V2227" s="785" t="s">
        <v>3070</v>
      </c>
      <c r="W2227" s="785" t="s">
        <v>16042</v>
      </c>
      <c r="X2227" s="785" t="s">
        <v>20685</v>
      </c>
      <c r="Y2227" s="615" t="str">
        <f t="shared" si="34"/>
        <v>Pius Wainaina</v>
      </c>
      <c r="Z2227" s="785" t="s">
        <v>20686</v>
      </c>
      <c r="AA2227" s="785" t="s">
        <v>4314</v>
      </c>
      <c r="AB2227" s="785" t="s">
        <v>2605</v>
      </c>
      <c r="AC2227" s="785" t="s">
        <v>2606</v>
      </c>
      <c r="AD2227" s="786">
        <v>43655</v>
      </c>
    </row>
    <row r="2228" spans="1:30" ht="15.75">
      <c r="A2228" s="785" t="s">
        <v>4301</v>
      </c>
      <c r="B2228" s="785" t="s">
        <v>30135</v>
      </c>
      <c r="C2228" s="785" t="s">
        <v>4303</v>
      </c>
      <c r="D2228" s="785" t="s">
        <v>2599</v>
      </c>
      <c r="E2228" s="785" t="s">
        <v>5431</v>
      </c>
      <c r="F2228" s="786">
        <v>43511</v>
      </c>
      <c r="G2228" s="785" t="s">
        <v>5395</v>
      </c>
      <c r="H2228" s="786">
        <v>43538</v>
      </c>
      <c r="I2228" s="785" t="s">
        <v>30136</v>
      </c>
      <c r="J2228" s="785" t="s">
        <v>627</v>
      </c>
      <c r="K2228" s="785" t="s">
        <v>2612</v>
      </c>
      <c r="L2228" s="785" t="s">
        <v>30137</v>
      </c>
      <c r="M2228" s="785"/>
      <c r="N2228" s="785"/>
      <c r="O2228" s="785"/>
      <c r="P2228" s="787">
        <v>36.727497999999997</v>
      </c>
      <c r="Q2228" s="787">
        <v>-1.0852889999999999</v>
      </c>
      <c r="R2228" s="785" t="s">
        <v>821</v>
      </c>
      <c r="S2228" s="785" t="s">
        <v>871</v>
      </c>
      <c r="T2228" s="785" t="s">
        <v>2619</v>
      </c>
      <c r="U2228" s="785" t="s">
        <v>3295</v>
      </c>
      <c r="V2228" s="785" t="s">
        <v>2855</v>
      </c>
      <c r="W2228" s="785" t="s">
        <v>3497</v>
      </c>
      <c r="X2228" s="785"/>
      <c r="Y2228" s="615" t="str">
        <f t="shared" si="34"/>
        <v>Cides Ltd</v>
      </c>
      <c r="Z2228" s="785" t="s">
        <v>2599</v>
      </c>
      <c r="AA2228" s="785" t="s">
        <v>4349</v>
      </c>
      <c r="AB2228" s="785" t="s">
        <v>2605</v>
      </c>
      <c r="AC2228" s="785" t="s">
        <v>2606</v>
      </c>
      <c r="AD2228" s="786">
        <v>43538</v>
      </c>
    </row>
    <row r="2229" spans="1:30" ht="15.75">
      <c r="A2229" s="785" t="s">
        <v>4301</v>
      </c>
      <c r="B2229" s="785" t="s">
        <v>30138</v>
      </c>
      <c r="C2229" s="785" t="s">
        <v>4303</v>
      </c>
      <c r="D2229" s="785" t="s">
        <v>2599</v>
      </c>
      <c r="E2229" s="785" t="s">
        <v>10563</v>
      </c>
      <c r="F2229" s="786">
        <v>43498</v>
      </c>
      <c r="G2229" s="785" t="s">
        <v>5395</v>
      </c>
      <c r="H2229" s="786">
        <v>43538</v>
      </c>
      <c r="I2229" s="785" t="s">
        <v>30139</v>
      </c>
      <c r="J2229" s="785" t="s">
        <v>627</v>
      </c>
      <c r="K2229" s="785" t="s">
        <v>30140</v>
      </c>
      <c r="L2229" s="785" t="s">
        <v>30141</v>
      </c>
      <c r="M2229" s="785"/>
      <c r="N2229" s="785"/>
      <c r="O2229" s="785"/>
      <c r="P2229" s="787">
        <v>36.624769999999998</v>
      </c>
      <c r="Q2229" s="787">
        <v>-1.0189299999999999</v>
      </c>
      <c r="R2229" s="785" t="s">
        <v>821</v>
      </c>
      <c r="S2229" s="785" t="s">
        <v>822</v>
      </c>
      <c r="T2229" s="785" t="s">
        <v>3031</v>
      </c>
      <c r="U2229" s="785" t="s">
        <v>16905</v>
      </c>
      <c r="V2229" s="785" t="s">
        <v>2855</v>
      </c>
      <c r="W2229" s="785" t="s">
        <v>3497</v>
      </c>
      <c r="X2229" s="785"/>
      <c r="Y2229" s="615" t="str">
        <f t="shared" si="34"/>
        <v>Cides Ltd</v>
      </c>
      <c r="Z2229" s="785" t="s">
        <v>2599</v>
      </c>
      <c r="AA2229" s="785" t="s">
        <v>4349</v>
      </c>
      <c r="AB2229" s="785" t="s">
        <v>2605</v>
      </c>
      <c r="AC2229" s="785" t="s">
        <v>2606</v>
      </c>
      <c r="AD2229" s="786">
        <v>43538</v>
      </c>
    </row>
    <row r="2230" spans="1:30" ht="15.75">
      <c r="A2230" s="785" t="s">
        <v>4301</v>
      </c>
      <c r="B2230" s="785" t="s">
        <v>5368</v>
      </c>
      <c r="C2230" s="785" t="s">
        <v>4303</v>
      </c>
      <c r="D2230" s="785" t="s">
        <v>2599</v>
      </c>
      <c r="E2230" s="785" t="s">
        <v>5369</v>
      </c>
      <c r="F2230" s="786">
        <v>43502</v>
      </c>
      <c r="G2230" s="785" t="s">
        <v>5370</v>
      </c>
      <c r="H2230" s="786">
        <v>43536</v>
      </c>
      <c r="I2230" s="785" t="s">
        <v>5371</v>
      </c>
      <c r="J2230" s="785" t="s">
        <v>627</v>
      </c>
      <c r="K2230" s="785" t="s">
        <v>5372</v>
      </c>
      <c r="L2230" s="785" t="s">
        <v>5373</v>
      </c>
      <c r="M2230" s="785"/>
      <c r="N2230" s="785"/>
      <c r="O2230" s="785"/>
      <c r="P2230" s="787">
        <v>36.149059999999999</v>
      </c>
      <c r="Q2230" s="787">
        <v>-0.27445000000000003</v>
      </c>
      <c r="R2230" s="785" t="s">
        <v>695</v>
      </c>
      <c r="S2230" s="785" t="s">
        <v>1204</v>
      </c>
      <c r="T2230" s="785" t="s">
        <v>695</v>
      </c>
      <c r="U2230" s="785" t="s">
        <v>3097</v>
      </c>
      <c r="V2230" s="785" t="s">
        <v>3004</v>
      </c>
      <c r="W2230" s="785" t="s">
        <v>3416</v>
      </c>
      <c r="X2230" s="785" t="s">
        <v>3416</v>
      </c>
      <c r="Y2230" s="615" t="str">
        <f t="shared" si="34"/>
        <v>Anthony Ndungu Kamau</v>
      </c>
      <c r="Z2230" s="785" t="s">
        <v>5302</v>
      </c>
      <c r="AA2230" s="785" t="s">
        <v>4314</v>
      </c>
      <c r="AB2230" s="785" t="s">
        <v>2683</v>
      </c>
      <c r="AC2230" s="785" t="s">
        <v>2606</v>
      </c>
      <c r="AD2230" s="786">
        <v>43536</v>
      </c>
    </row>
    <row r="2231" spans="1:30" ht="15.75">
      <c r="A2231" s="785" t="s">
        <v>4301</v>
      </c>
      <c r="B2231" s="785" t="s">
        <v>5415</v>
      </c>
      <c r="C2231" s="785" t="s">
        <v>4303</v>
      </c>
      <c r="D2231" s="785" t="s">
        <v>2599</v>
      </c>
      <c r="E2231" s="785" t="s">
        <v>5416</v>
      </c>
      <c r="F2231" s="786">
        <v>43483</v>
      </c>
      <c r="G2231" s="785" t="s">
        <v>5370</v>
      </c>
      <c r="H2231" s="786">
        <v>43536</v>
      </c>
      <c r="I2231" s="785" t="s">
        <v>5417</v>
      </c>
      <c r="J2231" s="785" t="s">
        <v>627</v>
      </c>
      <c r="K2231" s="785" t="s">
        <v>5418</v>
      </c>
      <c r="L2231" s="785" t="s">
        <v>5419</v>
      </c>
      <c r="M2231" s="785"/>
      <c r="N2231" s="785"/>
      <c r="O2231" s="785"/>
      <c r="P2231" s="787">
        <v>36.183394999999997</v>
      </c>
      <c r="Q2231" s="787">
        <v>-0.233268</v>
      </c>
      <c r="R2231" s="785" t="s">
        <v>695</v>
      </c>
      <c r="S2231" s="785" t="s">
        <v>1204</v>
      </c>
      <c r="T2231" s="785" t="s">
        <v>5420</v>
      </c>
      <c r="U2231" s="785" t="s">
        <v>5421</v>
      </c>
      <c r="V2231" s="785" t="s">
        <v>3177</v>
      </c>
      <c r="W2231" s="785" t="s">
        <v>3416</v>
      </c>
      <c r="X2231" s="785" t="s">
        <v>3416</v>
      </c>
      <c r="Y2231" s="615" t="str">
        <f t="shared" si="34"/>
        <v>Anthony Ndungu Kamau</v>
      </c>
      <c r="Z2231" s="785" t="s">
        <v>5302</v>
      </c>
      <c r="AA2231" s="785" t="s">
        <v>4314</v>
      </c>
      <c r="AB2231" s="785" t="s">
        <v>4052</v>
      </c>
      <c r="AC2231" s="785" t="s">
        <v>2606</v>
      </c>
      <c r="AD2231" s="786">
        <v>43601</v>
      </c>
    </row>
    <row r="2232" spans="1:30" ht="15.75">
      <c r="A2232" s="785" t="s">
        <v>4301</v>
      </c>
      <c r="B2232" s="785" t="s">
        <v>13296</v>
      </c>
      <c r="C2232" s="785" t="s">
        <v>4379</v>
      </c>
      <c r="D2232" s="785" t="s">
        <v>2598</v>
      </c>
      <c r="E2232" s="785" t="s">
        <v>13297</v>
      </c>
      <c r="F2232" s="786">
        <v>43535</v>
      </c>
      <c r="G2232" s="785" t="s">
        <v>13297</v>
      </c>
      <c r="H2232" s="786">
        <v>43535</v>
      </c>
      <c r="I2232" s="785" t="s">
        <v>13298</v>
      </c>
      <c r="J2232" s="785" t="s">
        <v>629</v>
      </c>
      <c r="K2232" s="785" t="s">
        <v>13299</v>
      </c>
      <c r="L2232" s="785" t="s">
        <v>13300</v>
      </c>
      <c r="M2232" s="785"/>
      <c r="N2232" s="785"/>
      <c r="O2232" s="785"/>
      <c r="P2232" s="787">
        <v>37.108772000000002</v>
      </c>
      <c r="Q2232" s="787">
        <v>-1.2802249999999999</v>
      </c>
      <c r="R2232" s="785" t="s">
        <v>1729</v>
      </c>
      <c r="S2232" s="785" t="s">
        <v>3997</v>
      </c>
      <c r="T2232" s="785" t="s">
        <v>12572</v>
      </c>
      <c r="U2232" s="785" t="s">
        <v>13301</v>
      </c>
      <c r="V2232" s="785" t="s">
        <v>3177</v>
      </c>
      <c r="W2232" s="785" t="s">
        <v>13203</v>
      </c>
      <c r="X2232" s="785" t="s">
        <v>13203</v>
      </c>
      <c r="Y2232" s="615" t="str">
        <f t="shared" si="34"/>
        <v>Januaries Kaloki</v>
      </c>
      <c r="Z2232" s="785" t="s">
        <v>13204</v>
      </c>
      <c r="AA2232" s="785" t="s">
        <v>4314</v>
      </c>
      <c r="AB2232" s="785" t="s">
        <v>2605</v>
      </c>
      <c r="AC2232" s="785" t="s">
        <v>2606</v>
      </c>
      <c r="AD2232" s="786">
        <v>43535</v>
      </c>
    </row>
    <row r="2233" spans="1:30" ht="15.75">
      <c r="A2233" s="785" t="s">
        <v>4301</v>
      </c>
      <c r="B2233" s="785" t="s">
        <v>13622</v>
      </c>
      <c r="C2233" s="785" t="s">
        <v>4303</v>
      </c>
      <c r="D2233" s="785" t="s">
        <v>2599</v>
      </c>
      <c r="E2233" s="785" t="s">
        <v>4521</v>
      </c>
      <c r="F2233" s="786">
        <v>43458</v>
      </c>
      <c r="G2233" s="785" t="s">
        <v>13297</v>
      </c>
      <c r="H2233" s="786">
        <v>43535</v>
      </c>
      <c r="I2233" s="785" t="s">
        <v>13623</v>
      </c>
      <c r="J2233" s="785" t="s">
        <v>629</v>
      </c>
      <c r="K2233" s="785" t="s">
        <v>13624</v>
      </c>
      <c r="L2233" s="785" t="s">
        <v>13625</v>
      </c>
      <c r="M2233" s="785"/>
      <c r="N2233" s="785"/>
      <c r="O2233" s="785"/>
      <c r="P2233" s="787">
        <v>34.993966999999998</v>
      </c>
      <c r="Q2233" s="787">
        <v>-0.680118</v>
      </c>
      <c r="R2233" s="785" t="s">
        <v>843</v>
      </c>
      <c r="S2233" s="785" t="s">
        <v>844</v>
      </c>
      <c r="T2233" s="785" t="s">
        <v>844</v>
      </c>
      <c r="U2233" s="785" t="s">
        <v>13626</v>
      </c>
      <c r="V2233" s="785" t="s">
        <v>2855</v>
      </c>
      <c r="W2233" s="785" t="s">
        <v>3276</v>
      </c>
      <c r="X2233" s="785" t="s">
        <v>2754</v>
      </c>
      <c r="Y2233" s="615" t="str">
        <f t="shared" si="34"/>
        <v>Joel Nyambane Moigare</v>
      </c>
      <c r="Z2233" s="785" t="s">
        <v>13448</v>
      </c>
      <c r="AA2233" s="785" t="s">
        <v>4349</v>
      </c>
      <c r="AB2233" s="785" t="s">
        <v>2683</v>
      </c>
      <c r="AC2233" s="785" t="s">
        <v>2606</v>
      </c>
      <c r="AD2233" s="786">
        <v>43535</v>
      </c>
    </row>
    <row r="2234" spans="1:30" ht="15.75">
      <c r="A2234" s="785" t="s">
        <v>4301</v>
      </c>
      <c r="B2234" s="785" t="s">
        <v>13733</v>
      </c>
      <c r="C2234" s="785" t="s">
        <v>4303</v>
      </c>
      <c r="D2234" s="785" t="s">
        <v>2599</v>
      </c>
      <c r="E2234" s="785" t="s">
        <v>13734</v>
      </c>
      <c r="F2234" s="786">
        <v>43479</v>
      </c>
      <c r="G2234" s="785" t="s">
        <v>13297</v>
      </c>
      <c r="H2234" s="786">
        <v>43535</v>
      </c>
      <c r="I2234" s="785" t="s">
        <v>13735</v>
      </c>
      <c r="J2234" s="785" t="s">
        <v>629</v>
      </c>
      <c r="K2234" s="785" t="s">
        <v>13736</v>
      </c>
      <c r="L2234" s="785" t="s">
        <v>13737</v>
      </c>
      <c r="M2234" s="785"/>
      <c r="N2234" s="785"/>
      <c r="O2234" s="785"/>
      <c r="P2234" s="787">
        <v>34.903542999999999</v>
      </c>
      <c r="Q2234" s="787">
        <v>-0.52942800000000001</v>
      </c>
      <c r="R2234" s="785" t="s">
        <v>843</v>
      </c>
      <c r="S2234" s="785" t="s">
        <v>844</v>
      </c>
      <c r="T2234" s="785" t="s">
        <v>3365</v>
      </c>
      <c r="U2234" s="785" t="s">
        <v>13738</v>
      </c>
      <c r="V2234" s="785" t="s">
        <v>3004</v>
      </c>
      <c r="W2234" s="785" t="s">
        <v>3276</v>
      </c>
      <c r="X2234" s="785" t="s">
        <v>2754</v>
      </c>
      <c r="Y2234" s="615" t="str">
        <f t="shared" si="34"/>
        <v>Joel Nyambane Moigare</v>
      </c>
      <c r="Z2234" s="785" t="s">
        <v>13448</v>
      </c>
      <c r="AA2234" s="785" t="s">
        <v>4349</v>
      </c>
      <c r="AB2234" s="785" t="s">
        <v>2683</v>
      </c>
      <c r="AC2234" s="785" t="s">
        <v>2606</v>
      </c>
      <c r="AD2234" s="786">
        <v>43535</v>
      </c>
    </row>
    <row r="2235" spans="1:30" ht="15.75">
      <c r="A2235" s="785" t="s">
        <v>4301</v>
      </c>
      <c r="B2235" s="785" t="s">
        <v>19302</v>
      </c>
      <c r="C2235" s="785" t="s">
        <v>4303</v>
      </c>
      <c r="D2235" s="785" t="s">
        <v>2599</v>
      </c>
      <c r="E2235" s="785" t="s">
        <v>9579</v>
      </c>
      <c r="F2235" s="786">
        <v>43493</v>
      </c>
      <c r="G2235" s="785" t="s">
        <v>13297</v>
      </c>
      <c r="H2235" s="786">
        <v>43535</v>
      </c>
      <c r="I2235" s="785" t="s">
        <v>19303</v>
      </c>
      <c r="J2235" s="785" t="s">
        <v>629</v>
      </c>
      <c r="K2235" s="785" t="s">
        <v>19304</v>
      </c>
      <c r="L2235" s="785" t="s">
        <v>19305</v>
      </c>
      <c r="M2235" s="785"/>
      <c r="N2235" s="785"/>
      <c r="O2235" s="785"/>
      <c r="P2235" s="787">
        <v>34.968946000000003</v>
      </c>
      <c r="Q2235" s="787">
        <v>1.0476030000000001</v>
      </c>
      <c r="R2235" s="785" t="s">
        <v>1189</v>
      </c>
      <c r="S2235" s="785" t="s">
        <v>3118</v>
      </c>
      <c r="T2235" s="785" t="s">
        <v>19306</v>
      </c>
      <c r="U2235" s="785" t="s">
        <v>19307</v>
      </c>
      <c r="V2235" s="785" t="s">
        <v>3004</v>
      </c>
      <c r="W2235" s="785" t="s">
        <v>19232</v>
      </c>
      <c r="X2235" s="785" t="s">
        <v>3568</v>
      </c>
      <c r="Y2235" s="615" t="str">
        <f t="shared" si="34"/>
        <v>Pafasi  Enterprise</v>
      </c>
      <c r="Z2235" s="785" t="s">
        <v>19233</v>
      </c>
      <c r="AA2235" s="785" t="s">
        <v>4349</v>
      </c>
      <c r="AB2235" s="785" t="s">
        <v>2683</v>
      </c>
      <c r="AC2235" s="785" t="s">
        <v>2606</v>
      </c>
      <c r="AD2235" s="786">
        <v>43536</v>
      </c>
    </row>
    <row r="2236" spans="1:30" ht="15.75">
      <c r="A2236" s="785" t="s">
        <v>4301</v>
      </c>
      <c r="B2236" s="785" t="s">
        <v>10737</v>
      </c>
      <c r="C2236" s="785" t="s">
        <v>4303</v>
      </c>
      <c r="D2236" s="785" t="s">
        <v>2599</v>
      </c>
      <c r="E2236" s="785" t="s">
        <v>10729</v>
      </c>
      <c r="F2236" s="786">
        <v>43508</v>
      </c>
      <c r="G2236" s="785" t="s">
        <v>10738</v>
      </c>
      <c r="H2236" s="786">
        <v>43534</v>
      </c>
      <c r="I2236" s="785" t="s">
        <v>10739</v>
      </c>
      <c r="J2236" s="785" t="s">
        <v>629</v>
      </c>
      <c r="K2236" s="785" t="s">
        <v>2612</v>
      </c>
      <c r="L2236" s="785" t="s">
        <v>10740</v>
      </c>
      <c r="M2236" s="785"/>
      <c r="N2236" s="785"/>
      <c r="O2236" s="785"/>
      <c r="P2236" s="787">
        <v>37.166665000000002</v>
      </c>
      <c r="Q2236" s="787">
        <v>-0.45558199999999999</v>
      </c>
      <c r="R2236" s="785" t="s">
        <v>1056</v>
      </c>
      <c r="S2236" s="785" t="s">
        <v>1132</v>
      </c>
      <c r="T2236" s="785" t="s">
        <v>3110</v>
      </c>
      <c r="U2236" s="785" t="s">
        <v>10741</v>
      </c>
      <c r="V2236" s="785" t="s">
        <v>2855</v>
      </c>
      <c r="W2236" s="785" t="s">
        <v>10726</v>
      </c>
      <c r="X2236" s="785" t="s">
        <v>2995</v>
      </c>
      <c r="Y2236" s="615" t="str">
        <f t="shared" si="34"/>
        <v>Gerald  Waweru</v>
      </c>
      <c r="Z2236" s="785" t="s">
        <v>10727</v>
      </c>
      <c r="AA2236" s="785" t="s">
        <v>4314</v>
      </c>
      <c r="AB2236" s="785" t="s">
        <v>2683</v>
      </c>
      <c r="AC2236" s="785" t="s">
        <v>2606</v>
      </c>
      <c r="AD2236" s="786">
        <v>43559</v>
      </c>
    </row>
    <row r="2237" spans="1:30" ht="15.75">
      <c r="A2237" s="785" t="s">
        <v>4301</v>
      </c>
      <c r="B2237" s="785" t="s">
        <v>11949</v>
      </c>
      <c r="C2237" s="785" t="s">
        <v>4303</v>
      </c>
      <c r="D2237" s="785" t="s">
        <v>2599</v>
      </c>
      <c r="E2237" s="785" t="s">
        <v>9431</v>
      </c>
      <c r="F2237" s="786">
        <v>43501</v>
      </c>
      <c r="G2237" s="785" t="s">
        <v>10738</v>
      </c>
      <c r="H2237" s="786">
        <v>43534</v>
      </c>
      <c r="I2237" s="785" t="s">
        <v>11950</v>
      </c>
      <c r="J2237" s="785" t="s">
        <v>627</v>
      </c>
      <c r="K2237" s="785" t="s">
        <v>11951</v>
      </c>
      <c r="L2237" s="785" t="s">
        <v>11952</v>
      </c>
      <c r="M2237" s="785"/>
      <c r="N2237" s="785"/>
      <c r="O2237" s="785"/>
      <c r="P2237" s="787">
        <v>36.460897000000003</v>
      </c>
      <c r="Q2237" s="787">
        <v>-0.59217699999999995</v>
      </c>
      <c r="R2237" s="785" t="s">
        <v>1228</v>
      </c>
      <c r="S2237" s="785" t="s">
        <v>2348</v>
      </c>
      <c r="T2237" s="785" t="s">
        <v>3157</v>
      </c>
      <c r="U2237" s="785" t="s">
        <v>871</v>
      </c>
      <c r="V2237" s="785" t="s">
        <v>3004</v>
      </c>
      <c r="W2237" s="785" t="s">
        <v>11875</v>
      </c>
      <c r="X2237" s="785" t="s">
        <v>2735</v>
      </c>
      <c r="Y2237" s="615" t="str">
        <f t="shared" si="34"/>
        <v>James King'ori Chege</v>
      </c>
      <c r="Z2237" s="785" t="s">
        <v>11888</v>
      </c>
      <c r="AA2237" s="785" t="s">
        <v>4314</v>
      </c>
      <c r="AB2237" s="785" t="s">
        <v>2605</v>
      </c>
      <c r="AC2237" s="785" t="s">
        <v>2606</v>
      </c>
      <c r="AD2237" s="786">
        <v>43646</v>
      </c>
    </row>
    <row r="2238" spans="1:30" ht="15.75">
      <c r="A2238" s="785" t="s">
        <v>4301</v>
      </c>
      <c r="B2238" s="785" t="s">
        <v>5430</v>
      </c>
      <c r="C2238" s="785" t="s">
        <v>4303</v>
      </c>
      <c r="D2238" s="785" t="s">
        <v>2599</v>
      </c>
      <c r="E2238" s="785" t="s">
        <v>5431</v>
      </c>
      <c r="F2238" s="786">
        <v>43511</v>
      </c>
      <c r="G2238" s="785" t="s">
        <v>5432</v>
      </c>
      <c r="H2238" s="786">
        <v>43533</v>
      </c>
      <c r="I2238" s="785" t="s">
        <v>5433</v>
      </c>
      <c r="J2238" s="785" t="s">
        <v>629</v>
      </c>
      <c r="K2238" s="785" t="s">
        <v>5434</v>
      </c>
      <c r="L2238" s="785" t="s">
        <v>5435</v>
      </c>
      <c r="M2238" s="785"/>
      <c r="N2238" s="785"/>
      <c r="O2238" s="785"/>
      <c r="P2238" s="787">
        <v>37.617179999999998</v>
      </c>
      <c r="Q2238" s="787">
        <v>-0.324293</v>
      </c>
      <c r="R2238" s="785" t="s">
        <v>1266</v>
      </c>
      <c r="S2238" s="785" t="s">
        <v>3150</v>
      </c>
      <c r="T2238" s="785" t="s">
        <v>3151</v>
      </c>
      <c r="U2238" s="785" t="s">
        <v>3151</v>
      </c>
      <c r="V2238" s="785" t="s">
        <v>2855</v>
      </c>
      <c r="W2238" s="785" t="s">
        <v>4023</v>
      </c>
      <c r="X2238" s="785" t="s">
        <v>2711</v>
      </c>
      <c r="Y2238" s="615" t="str">
        <f t="shared" si="34"/>
        <v>Apollo Okinda Owundo</v>
      </c>
      <c r="Z2238" s="785" t="s">
        <v>5436</v>
      </c>
      <c r="AA2238" s="785" t="s">
        <v>4314</v>
      </c>
      <c r="AB2238" s="785" t="s">
        <v>2605</v>
      </c>
      <c r="AC2238" s="785" t="s">
        <v>2606</v>
      </c>
      <c r="AD2238" s="786">
        <v>43533</v>
      </c>
    </row>
    <row r="2239" spans="1:30" ht="15.75">
      <c r="A2239" s="785" t="s">
        <v>4301</v>
      </c>
      <c r="B2239" s="785" t="s">
        <v>8195</v>
      </c>
      <c r="C2239" s="785" t="s">
        <v>4303</v>
      </c>
      <c r="D2239" s="785" t="s">
        <v>2599</v>
      </c>
      <c r="E2239" s="785" t="s">
        <v>5432</v>
      </c>
      <c r="F2239" s="786">
        <v>43533</v>
      </c>
      <c r="G2239" s="785" t="s">
        <v>5432</v>
      </c>
      <c r="H2239" s="786">
        <v>43533</v>
      </c>
      <c r="I2239" s="785" t="s">
        <v>8196</v>
      </c>
      <c r="J2239" s="785" t="s">
        <v>629</v>
      </c>
      <c r="K2239" s="785" t="s">
        <v>8197</v>
      </c>
      <c r="L2239" s="785" t="s">
        <v>8198</v>
      </c>
      <c r="M2239" s="785"/>
      <c r="N2239" s="785"/>
      <c r="O2239" s="785"/>
      <c r="P2239" s="787">
        <v>37.656343</v>
      </c>
      <c r="Q2239" s="787">
        <v>-6.8288000000000001E-2</v>
      </c>
      <c r="R2239" s="785" t="s">
        <v>1104</v>
      </c>
      <c r="S2239" s="785" t="s">
        <v>2803</v>
      </c>
      <c r="T2239" s="785" t="s">
        <v>7650</v>
      </c>
      <c r="U2239" s="785" t="s">
        <v>6185</v>
      </c>
      <c r="V2239" s="785" t="s">
        <v>2855</v>
      </c>
      <c r="W2239" s="785" t="s">
        <v>2808</v>
      </c>
      <c r="X2239" s="785" t="s">
        <v>8018</v>
      </c>
      <c r="Y2239" s="615" t="str">
        <f t="shared" si="34"/>
        <v>Eric Munene</v>
      </c>
      <c r="Z2239" s="785" t="s">
        <v>8029</v>
      </c>
      <c r="AA2239" s="785" t="s">
        <v>4349</v>
      </c>
      <c r="AB2239" s="785" t="s">
        <v>2683</v>
      </c>
      <c r="AC2239" s="785" t="s">
        <v>2606</v>
      </c>
      <c r="AD2239" s="786">
        <v>43533</v>
      </c>
    </row>
    <row r="2240" spans="1:30" ht="15.75">
      <c r="A2240" s="785" t="s">
        <v>4301</v>
      </c>
      <c r="B2240" s="785" t="s">
        <v>32796</v>
      </c>
      <c r="C2240" s="785" t="s">
        <v>4303</v>
      </c>
      <c r="D2240" s="785" t="s">
        <v>2599</v>
      </c>
      <c r="E2240" s="785" t="s">
        <v>15363</v>
      </c>
      <c r="F2240" s="786">
        <v>43507</v>
      </c>
      <c r="G2240" s="785" t="s">
        <v>5432</v>
      </c>
      <c r="H2240" s="786">
        <v>43533</v>
      </c>
      <c r="I2240" s="785" t="s">
        <v>32797</v>
      </c>
      <c r="J2240" s="785" t="s">
        <v>627</v>
      </c>
      <c r="K2240" s="785" t="s">
        <v>2612</v>
      </c>
      <c r="L2240" s="785" t="s">
        <v>32798</v>
      </c>
      <c r="M2240" s="785"/>
      <c r="N2240" s="785"/>
      <c r="O2240" s="785"/>
      <c r="P2240" s="787">
        <v>36.355004999999998</v>
      </c>
      <c r="Q2240" s="787">
        <v>-4.8349999999999999E-3</v>
      </c>
      <c r="R2240" s="785" t="s">
        <v>1228</v>
      </c>
      <c r="S2240" s="785" t="s">
        <v>2797</v>
      </c>
      <c r="T2240" s="785" t="s">
        <v>32799</v>
      </c>
      <c r="U2240" s="785" t="s">
        <v>2798</v>
      </c>
      <c r="V2240" s="785" t="s">
        <v>3070</v>
      </c>
      <c r="W2240" s="785" t="s">
        <v>3296</v>
      </c>
      <c r="X2240" s="785"/>
      <c r="Y2240" s="615" t="str">
        <f t="shared" si="34"/>
        <v>John Kariuki</v>
      </c>
      <c r="Z2240" s="785" t="s">
        <v>2599</v>
      </c>
      <c r="AA2240" s="785" t="s">
        <v>4314</v>
      </c>
      <c r="AB2240" s="785" t="s">
        <v>2605</v>
      </c>
      <c r="AC2240" s="785" t="s">
        <v>2606</v>
      </c>
      <c r="AD2240" s="786">
        <v>43535</v>
      </c>
    </row>
    <row r="2241" spans="1:30" ht="15.75">
      <c r="A2241" s="785" t="s">
        <v>4301</v>
      </c>
      <c r="B2241" s="785" t="s">
        <v>32894</v>
      </c>
      <c r="C2241" s="785" t="s">
        <v>4379</v>
      </c>
      <c r="D2241" s="785" t="s">
        <v>2598</v>
      </c>
      <c r="E2241" s="785" t="s">
        <v>4522</v>
      </c>
      <c r="F2241" s="786">
        <v>43468</v>
      </c>
      <c r="G2241" s="785" t="s">
        <v>5432</v>
      </c>
      <c r="H2241" s="786">
        <v>43533</v>
      </c>
      <c r="I2241" s="785" t="s">
        <v>32895</v>
      </c>
      <c r="J2241" s="785" t="s">
        <v>629</v>
      </c>
      <c r="K2241" s="785" t="s">
        <v>32896</v>
      </c>
      <c r="L2241" s="785" t="s">
        <v>32897</v>
      </c>
      <c r="M2241" s="785"/>
      <c r="N2241" s="785"/>
      <c r="O2241" s="785"/>
      <c r="P2241" s="787">
        <v>36.990827000000003</v>
      </c>
      <c r="Q2241" s="787">
        <v>-0.96594899999999995</v>
      </c>
      <c r="R2241" s="785" t="s">
        <v>1030</v>
      </c>
      <c r="S2241" s="785" t="s">
        <v>1795</v>
      </c>
      <c r="T2241" s="785" t="s">
        <v>3533</v>
      </c>
      <c r="U2241" s="785" t="s">
        <v>2796</v>
      </c>
      <c r="V2241" s="785" t="s">
        <v>3070</v>
      </c>
      <c r="W2241" s="785" t="s">
        <v>3497</v>
      </c>
      <c r="X2241" s="785"/>
      <c r="Y2241" s="615" t="str">
        <f t="shared" si="34"/>
        <v>Cides Ltd</v>
      </c>
      <c r="Z2241" s="785" t="s">
        <v>2599</v>
      </c>
      <c r="AA2241" s="785" t="s">
        <v>4349</v>
      </c>
      <c r="AB2241" s="785" t="s">
        <v>2605</v>
      </c>
      <c r="AC2241" s="785" t="s">
        <v>2606</v>
      </c>
      <c r="AD2241" s="786">
        <v>43533</v>
      </c>
    </row>
    <row r="2242" spans="1:30" ht="15.75">
      <c r="A2242" s="785" t="s">
        <v>4301</v>
      </c>
      <c r="B2242" s="785" t="s">
        <v>8870</v>
      </c>
      <c r="C2242" s="785" t="s">
        <v>4303</v>
      </c>
      <c r="D2242" s="785" t="s">
        <v>2599</v>
      </c>
      <c r="E2242" s="785" t="s">
        <v>8871</v>
      </c>
      <c r="F2242" s="786">
        <v>43532</v>
      </c>
      <c r="G2242" s="785" t="s">
        <v>8871</v>
      </c>
      <c r="H2242" s="786">
        <v>43532</v>
      </c>
      <c r="I2242" s="785" t="s">
        <v>8872</v>
      </c>
      <c r="J2242" s="785" t="s">
        <v>627</v>
      </c>
      <c r="K2242" s="785" t="s">
        <v>2612</v>
      </c>
      <c r="L2242" s="785" t="s">
        <v>8873</v>
      </c>
      <c r="M2242" s="785"/>
      <c r="N2242" s="785"/>
      <c r="O2242" s="785"/>
      <c r="P2242" s="787">
        <v>37.113053000000001</v>
      </c>
      <c r="Q2242" s="787">
        <v>-0.47924800000000001</v>
      </c>
      <c r="R2242" s="785" t="s">
        <v>1056</v>
      </c>
      <c r="S2242" s="785" t="s">
        <v>1132</v>
      </c>
      <c r="T2242" s="785" t="s">
        <v>8840</v>
      </c>
      <c r="U2242" s="785" t="s">
        <v>8663</v>
      </c>
      <c r="V2242" s="785" t="s">
        <v>2855</v>
      </c>
      <c r="W2242" s="785" t="s">
        <v>2707</v>
      </c>
      <c r="X2242" s="785" t="s">
        <v>2707</v>
      </c>
      <c r="Y2242" s="615" t="str">
        <f t="shared" ref="Y2242:Y2305" si="35">IF(X2242="",W2242,X2242)</f>
        <v>Fagaden Enterprises</v>
      </c>
      <c r="Z2242" s="785" t="s">
        <v>8492</v>
      </c>
      <c r="AA2242" s="785" t="s">
        <v>4349</v>
      </c>
      <c r="AB2242" s="785" t="s">
        <v>2683</v>
      </c>
      <c r="AC2242" s="785" t="s">
        <v>2606</v>
      </c>
      <c r="AD2242" s="786">
        <v>43532</v>
      </c>
    </row>
    <row r="2243" spans="1:30" ht="15.75">
      <c r="A2243" s="785" t="s">
        <v>4301</v>
      </c>
      <c r="B2243" s="785" t="s">
        <v>10728</v>
      </c>
      <c r="C2243" s="785" t="s">
        <v>4303</v>
      </c>
      <c r="D2243" s="785" t="s">
        <v>2599</v>
      </c>
      <c r="E2243" s="785" t="s">
        <v>10729</v>
      </c>
      <c r="F2243" s="786">
        <v>43508</v>
      </c>
      <c r="G2243" s="785" t="s">
        <v>8871</v>
      </c>
      <c r="H2243" s="786">
        <v>43532</v>
      </c>
      <c r="I2243" s="785" t="s">
        <v>10730</v>
      </c>
      <c r="J2243" s="785" t="s">
        <v>629</v>
      </c>
      <c r="K2243" s="785" t="s">
        <v>2612</v>
      </c>
      <c r="L2243" s="785" t="s">
        <v>10731</v>
      </c>
      <c r="M2243" s="785"/>
      <c r="N2243" s="785"/>
      <c r="O2243" s="785"/>
      <c r="P2243" s="787">
        <v>37.174968</v>
      </c>
      <c r="Q2243" s="787">
        <v>-0.439303</v>
      </c>
      <c r="R2243" s="785" t="s">
        <v>1056</v>
      </c>
      <c r="S2243" s="785" t="s">
        <v>1132</v>
      </c>
      <c r="T2243" s="785" t="s">
        <v>6694</v>
      </c>
      <c r="U2243" s="785" t="s">
        <v>6694</v>
      </c>
      <c r="V2243" s="785" t="s">
        <v>2673</v>
      </c>
      <c r="W2243" s="785" t="s">
        <v>10726</v>
      </c>
      <c r="X2243" s="785" t="s">
        <v>2995</v>
      </c>
      <c r="Y2243" s="615" t="str">
        <f t="shared" si="35"/>
        <v>Gerald  Waweru</v>
      </c>
      <c r="Z2243" s="785" t="s">
        <v>10727</v>
      </c>
      <c r="AA2243" s="785" t="s">
        <v>4314</v>
      </c>
      <c r="AB2243" s="785" t="s">
        <v>2683</v>
      </c>
      <c r="AC2243" s="785" t="s">
        <v>2606</v>
      </c>
      <c r="AD2243" s="786">
        <v>43559</v>
      </c>
    </row>
    <row r="2244" spans="1:30" ht="15.75">
      <c r="A2244" s="785" t="s">
        <v>4301</v>
      </c>
      <c r="B2244" s="785" t="s">
        <v>12814</v>
      </c>
      <c r="C2244" s="785" t="s">
        <v>4303</v>
      </c>
      <c r="D2244" s="785" t="s">
        <v>2599</v>
      </c>
      <c r="E2244" s="785" t="s">
        <v>8871</v>
      </c>
      <c r="F2244" s="786">
        <v>43532</v>
      </c>
      <c r="G2244" s="785" t="s">
        <v>8871</v>
      </c>
      <c r="H2244" s="786">
        <v>43532</v>
      </c>
      <c r="I2244" s="785" t="s">
        <v>12815</v>
      </c>
      <c r="J2244" s="785" t="s">
        <v>627</v>
      </c>
      <c r="K2244" s="785" t="s">
        <v>12816</v>
      </c>
      <c r="L2244" s="785" t="s">
        <v>12817</v>
      </c>
      <c r="M2244" s="785"/>
      <c r="N2244" s="785"/>
      <c r="O2244" s="785"/>
      <c r="P2244" s="787">
        <v>37.073397999999997</v>
      </c>
      <c r="Q2244" s="787">
        <v>-0.87999799999999995</v>
      </c>
      <c r="R2244" s="785" t="s">
        <v>1030</v>
      </c>
      <c r="S2244" s="785" t="s">
        <v>1031</v>
      </c>
      <c r="T2244" s="785" t="s">
        <v>12818</v>
      </c>
      <c r="U2244" s="785" t="s">
        <v>12819</v>
      </c>
      <c r="V2244" s="785" t="s">
        <v>2673</v>
      </c>
      <c r="W2244" s="785" t="s">
        <v>2615</v>
      </c>
      <c r="X2244" s="785" t="s">
        <v>12807</v>
      </c>
      <c r="Y2244" s="615" t="str">
        <f t="shared" si="35"/>
        <v>James Nganga  Njoroge</v>
      </c>
      <c r="Z2244" s="785" t="s">
        <v>12820</v>
      </c>
      <c r="AA2244" s="785" t="s">
        <v>5464</v>
      </c>
      <c r="AB2244" s="785" t="s">
        <v>2683</v>
      </c>
      <c r="AC2244" s="785" t="s">
        <v>2606</v>
      </c>
      <c r="AD2244" s="786">
        <v>43539</v>
      </c>
    </row>
    <row r="2245" spans="1:30" ht="15.75">
      <c r="A2245" s="785" t="s">
        <v>4301</v>
      </c>
      <c r="B2245" s="785" t="s">
        <v>15756</v>
      </c>
      <c r="C2245" s="785" t="s">
        <v>4379</v>
      </c>
      <c r="D2245" s="785" t="s">
        <v>2598</v>
      </c>
      <c r="E2245" s="785" t="s">
        <v>8871</v>
      </c>
      <c r="F2245" s="786">
        <v>43532</v>
      </c>
      <c r="G2245" s="785" t="s">
        <v>8871</v>
      </c>
      <c r="H2245" s="786">
        <v>43532</v>
      </c>
      <c r="I2245" s="785" t="s">
        <v>15757</v>
      </c>
      <c r="J2245" s="785" t="s">
        <v>629</v>
      </c>
      <c r="K2245" s="785" t="s">
        <v>15758</v>
      </c>
      <c r="L2245" s="785" t="s">
        <v>15759</v>
      </c>
      <c r="M2245" s="785"/>
      <c r="N2245" s="785"/>
      <c r="O2245" s="785" t="s">
        <v>15760</v>
      </c>
      <c r="P2245" s="787">
        <v>35.315587000000001</v>
      </c>
      <c r="Q2245" s="787">
        <v>0.61867399999999995</v>
      </c>
      <c r="R2245" s="785" t="s">
        <v>893</v>
      </c>
      <c r="S2245" s="785" t="s">
        <v>1356</v>
      </c>
      <c r="T2245" s="785" t="s">
        <v>15761</v>
      </c>
      <c r="U2245" s="785" t="s">
        <v>15761</v>
      </c>
      <c r="V2245" s="785" t="s">
        <v>6015</v>
      </c>
      <c r="W2245" s="785" t="s">
        <v>2608</v>
      </c>
      <c r="X2245" s="785" t="s">
        <v>15588</v>
      </c>
      <c r="Y2245" s="615" t="str">
        <f t="shared" si="35"/>
        <v>Julius Onyango</v>
      </c>
      <c r="Z2245" s="785" t="s">
        <v>15656</v>
      </c>
      <c r="AA2245" s="785" t="s">
        <v>5464</v>
      </c>
      <c r="AB2245" s="785" t="s">
        <v>2609</v>
      </c>
      <c r="AC2245" s="785" t="s">
        <v>2610</v>
      </c>
      <c r="AD2245" s="786">
        <v>43535</v>
      </c>
    </row>
    <row r="2246" spans="1:30" ht="15.75">
      <c r="A2246" s="785" t="s">
        <v>4301</v>
      </c>
      <c r="B2246" s="785" t="s">
        <v>19771</v>
      </c>
      <c r="C2246" s="785" t="s">
        <v>4303</v>
      </c>
      <c r="D2246" s="785" t="s">
        <v>2599</v>
      </c>
      <c r="E2246" s="785" t="s">
        <v>5602</v>
      </c>
      <c r="F2246" s="786">
        <v>43489</v>
      </c>
      <c r="G2246" s="785" t="s">
        <v>8871</v>
      </c>
      <c r="H2246" s="786">
        <v>43532</v>
      </c>
      <c r="I2246" s="785" t="s">
        <v>19772</v>
      </c>
      <c r="J2246" s="785" t="s">
        <v>629</v>
      </c>
      <c r="K2246" s="785" t="s">
        <v>19773</v>
      </c>
      <c r="L2246" s="785" t="s">
        <v>19774</v>
      </c>
      <c r="M2246" s="785"/>
      <c r="N2246" s="785"/>
      <c r="O2246" s="785"/>
      <c r="P2246" s="787">
        <v>36.144455000000001</v>
      </c>
      <c r="Q2246" s="787">
        <v>-0.28129199999999999</v>
      </c>
      <c r="R2246" s="785" t="s">
        <v>695</v>
      </c>
      <c r="S2246" s="785" t="s">
        <v>1204</v>
      </c>
      <c r="T2246" s="785" t="s">
        <v>3097</v>
      </c>
      <c r="U2246" s="785" t="s">
        <v>18435</v>
      </c>
      <c r="V2246" s="785" t="s">
        <v>2855</v>
      </c>
      <c r="W2246" s="785" t="s">
        <v>19606</v>
      </c>
      <c r="X2246" s="785" t="s">
        <v>1687</v>
      </c>
      <c r="Y2246" s="615" t="str">
        <f t="shared" si="35"/>
        <v>Peter Macharia</v>
      </c>
      <c r="Z2246" s="785" t="s">
        <v>19770</v>
      </c>
      <c r="AA2246" s="785" t="s">
        <v>4314</v>
      </c>
      <c r="AB2246" s="785" t="s">
        <v>2683</v>
      </c>
      <c r="AC2246" s="785" t="s">
        <v>2606</v>
      </c>
      <c r="AD2246" s="786">
        <v>43635</v>
      </c>
    </row>
    <row r="2247" spans="1:30" ht="15.75">
      <c r="A2247" s="785" t="s">
        <v>4301</v>
      </c>
      <c r="B2247" s="785" t="s">
        <v>20134</v>
      </c>
      <c r="C2247" s="785" t="s">
        <v>4303</v>
      </c>
      <c r="D2247" s="785" t="s">
        <v>2599</v>
      </c>
      <c r="E2247" s="785" t="s">
        <v>7560</v>
      </c>
      <c r="F2247" s="786">
        <v>43412</v>
      </c>
      <c r="G2247" s="785" t="s">
        <v>8871</v>
      </c>
      <c r="H2247" s="786">
        <v>43532</v>
      </c>
      <c r="I2247" s="785" t="s">
        <v>20135</v>
      </c>
      <c r="J2247" s="785" t="s">
        <v>629</v>
      </c>
      <c r="K2247" s="785" t="s">
        <v>20136</v>
      </c>
      <c r="L2247" s="785" t="s">
        <v>20137</v>
      </c>
      <c r="M2247" s="785"/>
      <c r="N2247" s="785"/>
      <c r="O2247" s="785"/>
      <c r="P2247" s="787">
        <v>35.033208999999999</v>
      </c>
      <c r="Q2247" s="787">
        <v>-0.93364100000000005</v>
      </c>
      <c r="R2247" s="785" t="s">
        <v>2813</v>
      </c>
      <c r="S2247" s="785" t="s">
        <v>9213</v>
      </c>
      <c r="T2247" s="785" t="s">
        <v>20138</v>
      </c>
      <c r="U2247" s="785" t="s">
        <v>20139</v>
      </c>
      <c r="V2247" s="785" t="s">
        <v>3070</v>
      </c>
      <c r="W2247" s="785" t="s">
        <v>3314</v>
      </c>
      <c r="X2247" s="785" t="s">
        <v>3314</v>
      </c>
      <c r="Y2247" s="615" t="str">
        <f t="shared" si="35"/>
        <v>Philip Kiget</v>
      </c>
      <c r="Z2247" s="785" t="s">
        <v>20053</v>
      </c>
      <c r="AA2247" s="785" t="s">
        <v>4314</v>
      </c>
      <c r="AB2247" s="785" t="s">
        <v>2683</v>
      </c>
      <c r="AC2247" s="785" t="s">
        <v>2606</v>
      </c>
      <c r="AD2247" s="786">
        <v>43535</v>
      </c>
    </row>
    <row r="2248" spans="1:30" ht="15.75">
      <c r="A2248" s="785" t="s">
        <v>4301</v>
      </c>
      <c r="B2248" s="785" t="s">
        <v>30122</v>
      </c>
      <c r="C2248" s="785" t="s">
        <v>4303</v>
      </c>
      <c r="D2248" s="785" t="s">
        <v>2599</v>
      </c>
      <c r="E2248" s="785" t="s">
        <v>5602</v>
      </c>
      <c r="F2248" s="786">
        <v>43489</v>
      </c>
      <c r="G2248" s="785" t="s">
        <v>8871</v>
      </c>
      <c r="H2248" s="786">
        <v>43532</v>
      </c>
      <c r="I2248" s="785" t="s">
        <v>30123</v>
      </c>
      <c r="J2248" s="785" t="s">
        <v>629</v>
      </c>
      <c r="K2248" s="785" t="s">
        <v>2612</v>
      </c>
      <c r="L2248" s="785" t="s">
        <v>30124</v>
      </c>
      <c r="M2248" s="785"/>
      <c r="N2248" s="785"/>
      <c r="O2248" s="785"/>
      <c r="P2248" s="787">
        <v>37.117269999999998</v>
      </c>
      <c r="Q2248" s="787">
        <v>-0.407362</v>
      </c>
      <c r="R2248" s="785" t="s">
        <v>1056</v>
      </c>
      <c r="S2248" s="785" t="s">
        <v>1132</v>
      </c>
      <c r="T2248" s="785" t="s">
        <v>1133</v>
      </c>
      <c r="U2248" s="785" t="s">
        <v>30125</v>
      </c>
      <c r="V2248" s="785" t="s">
        <v>2855</v>
      </c>
      <c r="W2248" s="785" t="s">
        <v>3497</v>
      </c>
      <c r="X2248" s="785"/>
      <c r="Y2248" s="615" t="str">
        <f t="shared" si="35"/>
        <v>Cides Ltd</v>
      </c>
      <c r="Z2248" s="785" t="s">
        <v>2599</v>
      </c>
      <c r="AA2248" s="785" t="s">
        <v>4349</v>
      </c>
      <c r="AB2248" s="785" t="s">
        <v>2605</v>
      </c>
      <c r="AC2248" s="785" t="s">
        <v>2606</v>
      </c>
      <c r="AD2248" s="786">
        <v>43533</v>
      </c>
    </row>
    <row r="2249" spans="1:30" ht="15.75">
      <c r="A2249" s="785" t="s">
        <v>4301</v>
      </c>
      <c r="B2249" s="785" t="s">
        <v>15416</v>
      </c>
      <c r="C2249" s="785" t="s">
        <v>4303</v>
      </c>
      <c r="D2249" s="785" t="s">
        <v>2599</v>
      </c>
      <c r="E2249" s="785" t="s">
        <v>15417</v>
      </c>
      <c r="F2249" s="786">
        <v>43531</v>
      </c>
      <c r="G2249" s="785" t="s">
        <v>15417</v>
      </c>
      <c r="H2249" s="786">
        <v>43531</v>
      </c>
      <c r="I2249" s="785" t="s">
        <v>15418</v>
      </c>
      <c r="J2249" s="785" t="s">
        <v>629</v>
      </c>
      <c r="K2249" s="785" t="s">
        <v>2612</v>
      </c>
      <c r="L2249" s="785" t="s">
        <v>15419</v>
      </c>
      <c r="M2249" s="785"/>
      <c r="N2249" s="785"/>
      <c r="O2249" s="785"/>
      <c r="P2249" s="787">
        <v>35.341531000000003</v>
      </c>
      <c r="Q2249" s="787">
        <v>0.30545699999999998</v>
      </c>
      <c r="R2249" s="785" t="s">
        <v>893</v>
      </c>
      <c r="S2249" s="785" t="s">
        <v>894</v>
      </c>
      <c r="T2249" s="785" t="s">
        <v>2599</v>
      </c>
      <c r="U2249" s="785" t="s">
        <v>2599</v>
      </c>
      <c r="V2249" s="785">
        <v>9</v>
      </c>
      <c r="W2249" s="785" t="s">
        <v>2608</v>
      </c>
      <c r="X2249" s="785" t="s">
        <v>15396</v>
      </c>
      <c r="Y2249" s="615" t="str">
        <f t="shared" si="35"/>
        <v>Julius</v>
      </c>
      <c r="Z2249" s="785" t="s">
        <v>15302</v>
      </c>
      <c r="AA2249" s="785" t="s">
        <v>5464</v>
      </c>
      <c r="AB2249" s="785" t="s">
        <v>2609</v>
      </c>
      <c r="AC2249" s="785" t="s">
        <v>2610</v>
      </c>
      <c r="AD2249" s="786">
        <v>43535</v>
      </c>
    </row>
    <row r="2250" spans="1:30" ht="15.75">
      <c r="A2250" s="785" t="s">
        <v>4301</v>
      </c>
      <c r="B2250" s="785" t="s">
        <v>5387</v>
      </c>
      <c r="C2250" s="785" t="s">
        <v>4303</v>
      </c>
      <c r="D2250" s="785" t="s">
        <v>2599</v>
      </c>
      <c r="E2250" s="785" t="s">
        <v>5388</v>
      </c>
      <c r="F2250" s="786">
        <v>43509</v>
      </c>
      <c r="G2250" s="785" t="s">
        <v>5389</v>
      </c>
      <c r="H2250" s="786">
        <v>43530</v>
      </c>
      <c r="I2250" s="785" t="s">
        <v>5390</v>
      </c>
      <c r="J2250" s="785" t="s">
        <v>629</v>
      </c>
      <c r="K2250" s="785" t="s">
        <v>5391</v>
      </c>
      <c r="L2250" s="785" t="s">
        <v>5392</v>
      </c>
      <c r="M2250" s="785"/>
      <c r="N2250" s="785"/>
      <c r="O2250" s="785"/>
      <c r="P2250" s="787">
        <v>35.978831999999997</v>
      </c>
      <c r="Q2250" s="787">
        <v>-0.22181200000000001</v>
      </c>
      <c r="R2250" s="785" t="s">
        <v>695</v>
      </c>
      <c r="S2250" s="785" t="s">
        <v>1011</v>
      </c>
      <c r="T2250" s="785" t="s">
        <v>3834</v>
      </c>
      <c r="U2250" s="785" t="s">
        <v>5393</v>
      </c>
      <c r="V2250" s="785" t="s">
        <v>3004</v>
      </c>
      <c r="W2250" s="785" t="s">
        <v>3416</v>
      </c>
      <c r="X2250" s="785" t="s">
        <v>3416</v>
      </c>
      <c r="Y2250" s="615" t="str">
        <f t="shared" si="35"/>
        <v>Anthony Ndungu Kamau</v>
      </c>
      <c r="Z2250" s="785" t="s">
        <v>5302</v>
      </c>
      <c r="AA2250" s="785" t="s">
        <v>4314</v>
      </c>
      <c r="AB2250" s="785" t="s">
        <v>2605</v>
      </c>
      <c r="AC2250" s="785" t="s">
        <v>2606</v>
      </c>
      <c r="AD2250" s="786">
        <v>43601</v>
      </c>
    </row>
    <row r="2251" spans="1:30" ht="15.75">
      <c r="A2251" s="785" t="s">
        <v>4301</v>
      </c>
      <c r="B2251" s="785" t="s">
        <v>9539</v>
      </c>
      <c r="C2251" s="785" t="s">
        <v>4303</v>
      </c>
      <c r="D2251" s="785" t="s">
        <v>2599</v>
      </c>
      <c r="E2251" s="785" t="s">
        <v>9108</v>
      </c>
      <c r="F2251" s="786">
        <v>43486</v>
      </c>
      <c r="G2251" s="785" t="s">
        <v>5389</v>
      </c>
      <c r="H2251" s="786">
        <v>43530</v>
      </c>
      <c r="I2251" s="785" t="s">
        <v>9540</v>
      </c>
      <c r="J2251" s="785" t="s">
        <v>627</v>
      </c>
      <c r="K2251" s="785" t="s">
        <v>9541</v>
      </c>
      <c r="L2251" s="785" t="s">
        <v>9542</v>
      </c>
      <c r="M2251" s="785"/>
      <c r="N2251" s="785"/>
      <c r="O2251" s="785"/>
      <c r="P2251" s="787">
        <v>36.485472000000001</v>
      </c>
      <c r="Q2251" s="787">
        <v>9.5110000000000004E-3</v>
      </c>
      <c r="R2251" s="785" t="s">
        <v>1228</v>
      </c>
      <c r="S2251" s="785" t="s">
        <v>1229</v>
      </c>
      <c r="T2251" s="785" t="s">
        <v>3287</v>
      </c>
      <c r="U2251" s="785" t="s">
        <v>9543</v>
      </c>
      <c r="V2251" s="785" t="s">
        <v>2855</v>
      </c>
      <c r="W2251" s="785" t="s">
        <v>4053</v>
      </c>
      <c r="X2251" s="785" t="s">
        <v>2626</v>
      </c>
      <c r="Y2251" s="615" t="str">
        <f t="shared" si="35"/>
        <v>Francis Kinyanjui</v>
      </c>
      <c r="Z2251" s="785" t="s">
        <v>9485</v>
      </c>
      <c r="AA2251" s="785" t="s">
        <v>4314</v>
      </c>
      <c r="AB2251" s="785" t="s">
        <v>2683</v>
      </c>
      <c r="AC2251" s="785" t="s">
        <v>2606</v>
      </c>
      <c r="AD2251" s="786">
        <v>43531</v>
      </c>
    </row>
    <row r="2252" spans="1:30" ht="15.75">
      <c r="A2252" s="785" t="s">
        <v>4301</v>
      </c>
      <c r="B2252" s="785" t="s">
        <v>27806</v>
      </c>
      <c r="C2252" s="785" t="s">
        <v>4303</v>
      </c>
      <c r="D2252" s="785" t="s">
        <v>2599</v>
      </c>
      <c r="E2252" s="785" t="s">
        <v>6716</v>
      </c>
      <c r="F2252" s="786">
        <v>43490</v>
      </c>
      <c r="G2252" s="785" t="s">
        <v>5389</v>
      </c>
      <c r="H2252" s="786">
        <v>43530</v>
      </c>
      <c r="I2252" s="785" t="s">
        <v>27807</v>
      </c>
      <c r="J2252" s="785" t="s">
        <v>627</v>
      </c>
      <c r="K2252" s="785" t="s">
        <v>2612</v>
      </c>
      <c r="L2252" s="785" t="s">
        <v>27808</v>
      </c>
      <c r="M2252" s="785"/>
      <c r="N2252" s="785"/>
      <c r="O2252" s="785"/>
      <c r="P2252" s="787">
        <v>37.055368000000001</v>
      </c>
      <c r="Q2252" s="787">
        <v>-0.47783599999999998</v>
      </c>
      <c r="R2252" s="785" t="s">
        <v>1056</v>
      </c>
      <c r="S2252" s="785" t="s">
        <v>2893</v>
      </c>
      <c r="T2252" s="785" t="s">
        <v>3249</v>
      </c>
      <c r="U2252" s="785" t="s">
        <v>18055</v>
      </c>
      <c r="V2252" s="785" t="s">
        <v>2673</v>
      </c>
      <c r="W2252" s="785" t="s">
        <v>3497</v>
      </c>
      <c r="X2252" s="785"/>
      <c r="Y2252" s="615" t="str">
        <f t="shared" si="35"/>
        <v>Cides Ltd</v>
      </c>
      <c r="Z2252" s="785" t="s">
        <v>2599</v>
      </c>
      <c r="AA2252" s="785" t="s">
        <v>4349</v>
      </c>
      <c r="AB2252" s="785" t="s">
        <v>2605</v>
      </c>
      <c r="AC2252" s="785" t="s">
        <v>2606</v>
      </c>
      <c r="AD2252" s="786">
        <v>43533</v>
      </c>
    </row>
    <row r="2253" spans="1:30" ht="15.75">
      <c r="A2253" s="785" t="s">
        <v>4301</v>
      </c>
      <c r="B2253" s="785" t="s">
        <v>30119</v>
      </c>
      <c r="C2253" s="785" t="s">
        <v>4303</v>
      </c>
      <c r="D2253" s="785" t="s">
        <v>2599</v>
      </c>
      <c r="E2253" s="785" t="s">
        <v>4316</v>
      </c>
      <c r="F2253" s="786">
        <v>43487</v>
      </c>
      <c r="G2253" s="785" t="s">
        <v>5389</v>
      </c>
      <c r="H2253" s="786">
        <v>43530</v>
      </c>
      <c r="I2253" s="785" t="s">
        <v>30120</v>
      </c>
      <c r="J2253" s="785" t="s">
        <v>627</v>
      </c>
      <c r="K2253" s="785" t="s">
        <v>2612</v>
      </c>
      <c r="L2253" s="785" t="s">
        <v>30121</v>
      </c>
      <c r="M2253" s="785"/>
      <c r="N2253" s="785"/>
      <c r="O2253" s="785"/>
      <c r="P2253" s="787">
        <v>37.055864999999997</v>
      </c>
      <c r="Q2253" s="787">
        <v>-0.48499900000000001</v>
      </c>
      <c r="R2253" s="785" t="s">
        <v>1056</v>
      </c>
      <c r="S2253" s="785" t="s">
        <v>2893</v>
      </c>
      <c r="T2253" s="785" t="s">
        <v>3249</v>
      </c>
      <c r="U2253" s="785" t="s">
        <v>18055</v>
      </c>
      <c r="V2253" s="785" t="s">
        <v>2855</v>
      </c>
      <c r="W2253" s="785" t="s">
        <v>3497</v>
      </c>
      <c r="X2253" s="785"/>
      <c r="Y2253" s="615" t="str">
        <f t="shared" si="35"/>
        <v>Cides Ltd</v>
      </c>
      <c r="Z2253" s="785" t="s">
        <v>2599</v>
      </c>
      <c r="AA2253" s="785" t="s">
        <v>4349</v>
      </c>
      <c r="AB2253" s="785" t="s">
        <v>2605</v>
      </c>
      <c r="AC2253" s="785" t="s">
        <v>2606</v>
      </c>
      <c r="AD2253" s="786">
        <v>43533</v>
      </c>
    </row>
    <row r="2254" spans="1:30" ht="15.75">
      <c r="A2254" s="785" t="s">
        <v>4301</v>
      </c>
      <c r="B2254" s="785" t="s">
        <v>7685</v>
      </c>
      <c r="C2254" s="785" t="s">
        <v>4303</v>
      </c>
      <c r="D2254" s="785" t="s">
        <v>2599</v>
      </c>
      <c r="E2254" s="785" t="s">
        <v>6716</v>
      </c>
      <c r="F2254" s="786">
        <v>43490</v>
      </c>
      <c r="G2254" s="785" t="s">
        <v>7686</v>
      </c>
      <c r="H2254" s="786">
        <v>43529</v>
      </c>
      <c r="I2254" s="785" t="s">
        <v>7687</v>
      </c>
      <c r="J2254" s="785" t="s">
        <v>629</v>
      </c>
      <c r="K2254" s="785" t="s">
        <v>7688</v>
      </c>
      <c r="L2254" s="785" t="s">
        <v>7689</v>
      </c>
      <c r="M2254" s="785"/>
      <c r="N2254" s="785"/>
      <c r="O2254" s="785"/>
      <c r="P2254" s="787">
        <v>37.607787999999999</v>
      </c>
      <c r="Q2254" s="787">
        <v>-0.22529099999999999</v>
      </c>
      <c r="R2254" s="785" t="s">
        <v>1266</v>
      </c>
      <c r="S2254" s="785" t="s">
        <v>1267</v>
      </c>
      <c r="T2254" s="785" t="s">
        <v>2636</v>
      </c>
      <c r="U2254" s="785" t="s">
        <v>3737</v>
      </c>
      <c r="V2254" s="785" t="s">
        <v>2855</v>
      </c>
      <c r="W2254" s="785" t="s">
        <v>7690</v>
      </c>
      <c r="X2254" s="785" t="s">
        <v>7652</v>
      </c>
      <c r="Y2254" s="615" t="str">
        <f t="shared" si="35"/>
        <v>Eliatha Njagi</v>
      </c>
      <c r="Z2254" s="785" t="s">
        <v>7653</v>
      </c>
      <c r="AA2254" s="785" t="s">
        <v>4349</v>
      </c>
      <c r="AB2254" s="785" t="s">
        <v>2683</v>
      </c>
      <c r="AC2254" s="785" t="s">
        <v>2606</v>
      </c>
      <c r="AD2254" s="786">
        <v>43529</v>
      </c>
    </row>
    <row r="2255" spans="1:30" ht="15.75">
      <c r="A2255" s="785" t="s">
        <v>4301</v>
      </c>
      <c r="B2255" s="785" t="s">
        <v>11885</v>
      </c>
      <c r="C2255" s="785" t="s">
        <v>4303</v>
      </c>
      <c r="D2255" s="785" t="s">
        <v>2599</v>
      </c>
      <c r="E2255" s="785" t="s">
        <v>6766</v>
      </c>
      <c r="F2255" s="786">
        <v>43485</v>
      </c>
      <c r="G2255" s="785" t="s">
        <v>7686</v>
      </c>
      <c r="H2255" s="786">
        <v>43529</v>
      </c>
      <c r="I2255" s="785" t="s">
        <v>11886</v>
      </c>
      <c r="J2255" s="785" t="s">
        <v>627</v>
      </c>
      <c r="K2255" s="785" t="s">
        <v>2612</v>
      </c>
      <c r="L2255" s="785" t="s">
        <v>11887</v>
      </c>
      <c r="M2255" s="785"/>
      <c r="N2255" s="785"/>
      <c r="O2255" s="785"/>
      <c r="P2255" s="787">
        <v>36.470525000000002</v>
      </c>
      <c r="Q2255" s="787">
        <v>-0.57774700000000001</v>
      </c>
      <c r="R2255" s="785" t="s">
        <v>1228</v>
      </c>
      <c r="S2255" s="785" t="s">
        <v>2348</v>
      </c>
      <c r="T2255" s="785" t="s">
        <v>3157</v>
      </c>
      <c r="U2255" s="785" t="s">
        <v>871</v>
      </c>
      <c r="V2255" s="785" t="s">
        <v>2855</v>
      </c>
      <c r="W2255" s="785" t="s">
        <v>11875</v>
      </c>
      <c r="X2255" s="785" t="s">
        <v>11876</v>
      </c>
      <c r="Y2255" s="615" t="str">
        <f t="shared" si="35"/>
        <v>James Kingori</v>
      </c>
      <c r="Z2255" s="785" t="s">
        <v>11888</v>
      </c>
      <c r="AA2255" s="785" t="s">
        <v>4314</v>
      </c>
      <c r="AB2255" s="785" t="s">
        <v>2605</v>
      </c>
      <c r="AC2255" s="785" t="s">
        <v>2606</v>
      </c>
      <c r="AD2255" s="786">
        <v>43646</v>
      </c>
    </row>
    <row r="2256" spans="1:30" ht="15.75">
      <c r="A2256" s="785" t="s">
        <v>4301</v>
      </c>
      <c r="B2256" s="785" t="s">
        <v>8860</v>
      </c>
      <c r="C2256" s="785" t="s">
        <v>4303</v>
      </c>
      <c r="D2256" s="785" t="s">
        <v>2599</v>
      </c>
      <c r="E2256" s="785" t="s">
        <v>8278</v>
      </c>
      <c r="F2256" s="786">
        <v>43528</v>
      </c>
      <c r="G2256" s="785" t="s">
        <v>8278</v>
      </c>
      <c r="H2256" s="786">
        <v>43528</v>
      </c>
      <c r="I2256" s="785" t="s">
        <v>8861</v>
      </c>
      <c r="J2256" s="785" t="s">
        <v>627</v>
      </c>
      <c r="K2256" s="785" t="s">
        <v>2612</v>
      </c>
      <c r="L2256" s="785" t="s">
        <v>8862</v>
      </c>
      <c r="M2256" s="785"/>
      <c r="N2256" s="785"/>
      <c r="O2256" s="785"/>
      <c r="P2256" s="787">
        <v>37.148654999999998</v>
      </c>
      <c r="Q2256" s="787">
        <v>-0.48078199999999999</v>
      </c>
      <c r="R2256" s="785" t="s">
        <v>1056</v>
      </c>
      <c r="S2256" s="785" t="s">
        <v>1132</v>
      </c>
      <c r="T2256" s="785" t="s">
        <v>8663</v>
      </c>
      <c r="U2256" s="785" t="s">
        <v>8863</v>
      </c>
      <c r="V2256" s="785" t="s">
        <v>2855</v>
      </c>
      <c r="W2256" s="785" t="s">
        <v>2707</v>
      </c>
      <c r="X2256" s="785" t="s">
        <v>2707</v>
      </c>
      <c r="Y2256" s="615" t="str">
        <f t="shared" si="35"/>
        <v>Fagaden Enterprises</v>
      </c>
      <c r="Z2256" s="785" t="s">
        <v>8492</v>
      </c>
      <c r="AA2256" s="785" t="s">
        <v>4349</v>
      </c>
      <c r="AB2256" s="785" t="s">
        <v>2683</v>
      </c>
      <c r="AC2256" s="785" t="s">
        <v>2606</v>
      </c>
      <c r="AD2256" s="786">
        <v>43532</v>
      </c>
    </row>
    <row r="2257" spans="1:30" ht="15.75">
      <c r="A2257" s="785" t="s">
        <v>4301</v>
      </c>
      <c r="B2257" s="785" t="s">
        <v>8864</v>
      </c>
      <c r="C2257" s="785" t="s">
        <v>4379</v>
      </c>
      <c r="D2257" s="785" t="s">
        <v>2598</v>
      </c>
      <c r="E2257" s="785" t="s">
        <v>8278</v>
      </c>
      <c r="F2257" s="786">
        <v>43528</v>
      </c>
      <c r="G2257" s="785" t="s">
        <v>8278</v>
      </c>
      <c r="H2257" s="786">
        <v>43528</v>
      </c>
      <c r="I2257" s="785" t="s">
        <v>8865</v>
      </c>
      <c r="J2257" s="785" t="s">
        <v>627</v>
      </c>
      <c r="K2257" s="785" t="s">
        <v>8866</v>
      </c>
      <c r="L2257" s="785" t="s">
        <v>8867</v>
      </c>
      <c r="M2257" s="785"/>
      <c r="N2257" s="785"/>
      <c r="O2257" s="785" t="s">
        <v>8868</v>
      </c>
      <c r="P2257" s="787">
        <v>37.190657999999999</v>
      </c>
      <c r="Q2257" s="787">
        <v>-0.57444499999999998</v>
      </c>
      <c r="R2257" s="785" t="s">
        <v>1961</v>
      </c>
      <c r="S2257" s="785" t="s">
        <v>1961</v>
      </c>
      <c r="T2257" s="785" t="s">
        <v>5091</v>
      </c>
      <c r="U2257" s="785" t="s">
        <v>2866</v>
      </c>
      <c r="V2257" s="785" t="s">
        <v>2855</v>
      </c>
      <c r="W2257" s="785" t="s">
        <v>8856</v>
      </c>
      <c r="X2257" s="785" t="s">
        <v>2707</v>
      </c>
      <c r="Y2257" s="615" t="str">
        <f t="shared" si="35"/>
        <v>Fagaden Enterprises</v>
      </c>
      <c r="Z2257" s="785" t="s">
        <v>8869</v>
      </c>
      <c r="AA2257" s="785" t="s">
        <v>4349</v>
      </c>
      <c r="AB2257" s="785" t="s">
        <v>2683</v>
      </c>
      <c r="AC2257" s="785" t="s">
        <v>2606</v>
      </c>
      <c r="AD2257" s="786">
        <v>43532</v>
      </c>
    </row>
    <row r="2258" spans="1:30" ht="15.75">
      <c r="A2258" s="785" t="s">
        <v>4301</v>
      </c>
      <c r="B2258" s="785" t="s">
        <v>8879</v>
      </c>
      <c r="C2258" s="785" t="s">
        <v>4303</v>
      </c>
      <c r="D2258" s="785" t="s">
        <v>2599</v>
      </c>
      <c r="E2258" s="785" t="s">
        <v>8278</v>
      </c>
      <c r="F2258" s="786">
        <v>43528</v>
      </c>
      <c r="G2258" s="785" t="s">
        <v>8278</v>
      </c>
      <c r="H2258" s="786">
        <v>43528</v>
      </c>
      <c r="I2258" s="785" t="s">
        <v>8880</v>
      </c>
      <c r="J2258" s="785" t="s">
        <v>627</v>
      </c>
      <c r="K2258" s="785" t="s">
        <v>2612</v>
      </c>
      <c r="L2258" s="785" t="s">
        <v>8881</v>
      </c>
      <c r="M2258" s="785" t="s">
        <v>8882</v>
      </c>
      <c r="N2258" s="785"/>
      <c r="O2258" s="785"/>
      <c r="P2258" s="787">
        <v>37.112985999999999</v>
      </c>
      <c r="Q2258" s="787">
        <v>-0.48463800000000001</v>
      </c>
      <c r="R2258" s="785" t="s">
        <v>1056</v>
      </c>
      <c r="S2258" s="785" t="s">
        <v>1132</v>
      </c>
      <c r="T2258" s="785" t="s">
        <v>8883</v>
      </c>
      <c r="U2258" s="785" t="s">
        <v>8884</v>
      </c>
      <c r="V2258" s="785" t="s">
        <v>2855</v>
      </c>
      <c r="W2258" s="785" t="s">
        <v>2707</v>
      </c>
      <c r="X2258" s="785" t="s">
        <v>2707</v>
      </c>
      <c r="Y2258" s="615" t="str">
        <f t="shared" si="35"/>
        <v>Fagaden Enterprises</v>
      </c>
      <c r="Z2258" s="785" t="s">
        <v>8492</v>
      </c>
      <c r="AA2258" s="785" t="s">
        <v>4349</v>
      </c>
      <c r="AB2258" s="785" t="s">
        <v>2683</v>
      </c>
      <c r="AC2258" s="785" t="s">
        <v>2606</v>
      </c>
      <c r="AD2258" s="786">
        <v>43528</v>
      </c>
    </row>
    <row r="2259" spans="1:30" ht="15.75">
      <c r="A2259" s="785" t="s">
        <v>4301</v>
      </c>
      <c r="B2259" s="785" t="s">
        <v>8885</v>
      </c>
      <c r="C2259" s="785" t="s">
        <v>4379</v>
      </c>
      <c r="D2259" s="785" t="s">
        <v>2598</v>
      </c>
      <c r="E2259" s="785" t="s">
        <v>8278</v>
      </c>
      <c r="F2259" s="786">
        <v>43528</v>
      </c>
      <c r="G2259" s="785" t="s">
        <v>8278</v>
      </c>
      <c r="H2259" s="786">
        <v>43528</v>
      </c>
      <c r="I2259" s="785" t="s">
        <v>8886</v>
      </c>
      <c r="J2259" s="785" t="s">
        <v>627</v>
      </c>
      <c r="K2259" s="785" t="s">
        <v>2612</v>
      </c>
      <c r="L2259" s="785" t="s">
        <v>8887</v>
      </c>
      <c r="M2259" s="785"/>
      <c r="N2259" s="785"/>
      <c r="O2259" s="785"/>
      <c r="P2259" s="787">
        <v>37.112478000000003</v>
      </c>
      <c r="Q2259" s="787">
        <v>-0.46870200000000001</v>
      </c>
      <c r="R2259" s="785" t="s">
        <v>1056</v>
      </c>
      <c r="S2259" s="785" t="s">
        <v>1132</v>
      </c>
      <c r="T2259" s="785" t="s">
        <v>8663</v>
      </c>
      <c r="U2259" s="785" t="s">
        <v>8663</v>
      </c>
      <c r="V2259" s="785">
        <v>8</v>
      </c>
      <c r="W2259" s="785" t="s">
        <v>2707</v>
      </c>
      <c r="X2259" s="785" t="s">
        <v>2707</v>
      </c>
      <c r="Y2259" s="615" t="str">
        <f t="shared" si="35"/>
        <v>Fagaden Enterprises</v>
      </c>
      <c r="Z2259" s="785" t="s">
        <v>8492</v>
      </c>
      <c r="AA2259" s="785" t="s">
        <v>4349</v>
      </c>
      <c r="AB2259" s="785" t="s">
        <v>2683</v>
      </c>
      <c r="AC2259" s="785" t="s">
        <v>2606</v>
      </c>
      <c r="AD2259" s="786">
        <v>43528</v>
      </c>
    </row>
    <row r="2260" spans="1:30" ht="15.75">
      <c r="A2260" s="785" t="s">
        <v>4301</v>
      </c>
      <c r="B2260" s="785" t="s">
        <v>8888</v>
      </c>
      <c r="C2260" s="785" t="s">
        <v>4303</v>
      </c>
      <c r="D2260" s="785" t="s">
        <v>2599</v>
      </c>
      <c r="E2260" s="785" t="s">
        <v>8278</v>
      </c>
      <c r="F2260" s="786">
        <v>43528</v>
      </c>
      <c r="G2260" s="785" t="s">
        <v>8278</v>
      </c>
      <c r="H2260" s="786">
        <v>43528</v>
      </c>
      <c r="I2260" s="785" t="s">
        <v>8889</v>
      </c>
      <c r="J2260" s="785" t="s">
        <v>629</v>
      </c>
      <c r="K2260" s="785" t="s">
        <v>2612</v>
      </c>
      <c r="L2260" s="785" t="s">
        <v>8890</v>
      </c>
      <c r="M2260" s="785"/>
      <c r="N2260" s="785"/>
      <c r="O2260" s="785"/>
      <c r="P2260" s="787">
        <v>37.148167999999998</v>
      </c>
      <c r="Q2260" s="787">
        <v>-0.47757300000000003</v>
      </c>
      <c r="R2260" s="785" t="s">
        <v>1056</v>
      </c>
      <c r="S2260" s="785" t="s">
        <v>1132</v>
      </c>
      <c r="T2260" s="785" t="s">
        <v>1686</v>
      </c>
      <c r="U2260" s="785" t="s">
        <v>3621</v>
      </c>
      <c r="V2260" s="785">
        <v>8</v>
      </c>
      <c r="W2260" s="785" t="s">
        <v>2707</v>
      </c>
      <c r="X2260" s="785" t="s">
        <v>2707</v>
      </c>
      <c r="Y2260" s="615" t="str">
        <f t="shared" si="35"/>
        <v>Fagaden Enterprises</v>
      </c>
      <c r="Z2260" s="785" t="s">
        <v>2599</v>
      </c>
      <c r="AA2260" s="785" t="s">
        <v>4349</v>
      </c>
      <c r="AB2260" s="785" t="s">
        <v>2683</v>
      </c>
      <c r="AC2260" s="785" t="s">
        <v>2606</v>
      </c>
      <c r="AD2260" s="786">
        <v>43528</v>
      </c>
    </row>
    <row r="2261" spans="1:30" ht="15.75">
      <c r="A2261" s="785" t="s">
        <v>4301</v>
      </c>
      <c r="B2261" s="785" t="s">
        <v>30034</v>
      </c>
      <c r="C2261" s="785" t="s">
        <v>4303</v>
      </c>
      <c r="D2261" s="785" t="s">
        <v>2599</v>
      </c>
      <c r="E2261" s="785" t="s">
        <v>5843</v>
      </c>
      <c r="F2261" s="786">
        <v>43469</v>
      </c>
      <c r="G2261" s="785" t="s">
        <v>8278</v>
      </c>
      <c r="H2261" s="786">
        <v>43528</v>
      </c>
      <c r="I2261" s="785" t="s">
        <v>30035</v>
      </c>
      <c r="J2261" s="785" t="s">
        <v>627</v>
      </c>
      <c r="K2261" s="785" t="s">
        <v>30036</v>
      </c>
      <c r="L2261" s="785" t="s">
        <v>30037</v>
      </c>
      <c r="M2261" s="785"/>
      <c r="N2261" s="785"/>
      <c r="O2261" s="785" t="s">
        <v>30038</v>
      </c>
      <c r="P2261" s="787">
        <v>36.760908000000001</v>
      </c>
      <c r="Q2261" s="787">
        <v>-1.4073340000000001</v>
      </c>
      <c r="R2261" s="785" t="s">
        <v>1325</v>
      </c>
      <c r="S2261" s="785" t="s">
        <v>3124</v>
      </c>
      <c r="T2261" s="785" t="s">
        <v>1011</v>
      </c>
      <c r="U2261" s="785" t="s">
        <v>30039</v>
      </c>
      <c r="V2261" s="785" t="s">
        <v>2855</v>
      </c>
      <c r="W2261" s="785" t="s">
        <v>2615</v>
      </c>
      <c r="X2261" s="785"/>
      <c r="Y2261" s="615" t="str">
        <f t="shared" si="35"/>
        <v>Takamoto Biogas</v>
      </c>
      <c r="Z2261" s="785" t="s">
        <v>2599</v>
      </c>
      <c r="AA2261" s="785" t="s">
        <v>5464</v>
      </c>
      <c r="AB2261" s="785" t="s">
        <v>3686</v>
      </c>
      <c r="AC2261" s="785" t="s">
        <v>2617</v>
      </c>
      <c r="AD2261" s="786">
        <v>43528</v>
      </c>
    </row>
    <row r="2262" spans="1:30" ht="15.75">
      <c r="A2262" s="785" t="s">
        <v>4301</v>
      </c>
      <c r="B2262" s="785" t="s">
        <v>5360</v>
      </c>
      <c r="C2262" s="785" t="s">
        <v>4303</v>
      </c>
      <c r="D2262" s="785" t="s">
        <v>2599</v>
      </c>
      <c r="E2262" s="785" t="s">
        <v>5361</v>
      </c>
      <c r="F2262" s="786">
        <v>43521</v>
      </c>
      <c r="G2262" s="785" t="s">
        <v>5362</v>
      </c>
      <c r="H2262" s="786">
        <v>43527</v>
      </c>
      <c r="I2262" s="785" t="s">
        <v>5363</v>
      </c>
      <c r="J2262" s="785" t="s">
        <v>629</v>
      </c>
      <c r="K2262" s="785" t="s">
        <v>5364</v>
      </c>
      <c r="L2262" s="785" t="s">
        <v>5365</v>
      </c>
      <c r="M2262" s="785"/>
      <c r="N2262" s="785"/>
      <c r="O2262" s="785" t="s">
        <v>5366</v>
      </c>
      <c r="P2262" s="787">
        <v>36.181027</v>
      </c>
      <c r="Q2262" s="787">
        <v>-0.23752300000000001</v>
      </c>
      <c r="R2262" s="785" t="s">
        <v>695</v>
      </c>
      <c r="S2262" s="785" t="s">
        <v>1204</v>
      </c>
      <c r="T2262" s="785" t="s">
        <v>5367</v>
      </c>
      <c r="U2262" s="785" t="s">
        <v>3220</v>
      </c>
      <c r="V2262" s="785" t="s">
        <v>3004</v>
      </c>
      <c r="W2262" s="785" t="s">
        <v>3416</v>
      </c>
      <c r="X2262" s="785" t="s">
        <v>3416</v>
      </c>
      <c r="Y2262" s="615" t="str">
        <f t="shared" si="35"/>
        <v>Anthony Ndungu Kamau</v>
      </c>
      <c r="Z2262" s="785" t="s">
        <v>5302</v>
      </c>
      <c r="AA2262" s="785" t="s">
        <v>4314</v>
      </c>
      <c r="AB2262" s="785" t="s">
        <v>2683</v>
      </c>
      <c r="AC2262" s="785" t="s">
        <v>2606</v>
      </c>
      <c r="AD2262" s="786">
        <v>43536</v>
      </c>
    </row>
    <row r="2263" spans="1:30" ht="15.75">
      <c r="A2263" s="785" t="s">
        <v>4301</v>
      </c>
      <c r="B2263" s="785" t="s">
        <v>29487</v>
      </c>
      <c r="C2263" s="785" t="s">
        <v>4303</v>
      </c>
      <c r="D2263" s="785" t="s">
        <v>2599</v>
      </c>
      <c r="E2263" s="785" t="s">
        <v>13913</v>
      </c>
      <c r="F2263" s="786">
        <v>43524</v>
      </c>
      <c r="G2263" s="785" t="s">
        <v>5362</v>
      </c>
      <c r="H2263" s="786">
        <v>43527</v>
      </c>
      <c r="I2263" s="785" t="s">
        <v>29488</v>
      </c>
      <c r="J2263" s="785" t="s">
        <v>627</v>
      </c>
      <c r="K2263" s="785" t="s">
        <v>29489</v>
      </c>
      <c r="L2263" s="785" t="s">
        <v>29490</v>
      </c>
      <c r="M2263" s="785"/>
      <c r="N2263" s="785"/>
      <c r="O2263" s="785" t="s">
        <v>29491</v>
      </c>
      <c r="P2263" s="787">
        <v>36.604398000000003</v>
      </c>
      <c r="Q2263" s="787">
        <v>-1.209859</v>
      </c>
      <c r="R2263" s="785" t="s">
        <v>821</v>
      </c>
      <c r="S2263" s="785" t="s">
        <v>1884</v>
      </c>
      <c r="T2263" s="785" t="s">
        <v>1885</v>
      </c>
      <c r="U2263" s="785" t="s">
        <v>29492</v>
      </c>
      <c r="V2263" s="785" t="s">
        <v>2855</v>
      </c>
      <c r="W2263" s="785" t="s">
        <v>3497</v>
      </c>
      <c r="X2263" s="785"/>
      <c r="Y2263" s="615" t="str">
        <f t="shared" si="35"/>
        <v>Cides Ltd</v>
      </c>
      <c r="Z2263" s="785" t="s">
        <v>2599</v>
      </c>
      <c r="AA2263" s="785" t="s">
        <v>4349</v>
      </c>
      <c r="AB2263" s="785" t="s">
        <v>2605</v>
      </c>
      <c r="AC2263" s="785" t="s">
        <v>2606</v>
      </c>
      <c r="AD2263" s="786">
        <v>43570</v>
      </c>
    </row>
    <row r="2264" spans="1:30" ht="15.75">
      <c r="A2264" s="785" t="s">
        <v>4301</v>
      </c>
      <c r="B2264" s="785" t="s">
        <v>16483</v>
      </c>
      <c r="C2264" s="785" t="s">
        <v>4303</v>
      </c>
      <c r="D2264" s="785" t="s">
        <v>2599</v>
      </c>
      <c r="E2264" s="785" t="s">
        <v>10563</v>
      </c>
      <c r="F2264" s="786">
        <v>43498</v>
      </c>
      <c r="G2264" s="785" t="s">
        <v>11761</v>
      </c>
      <c r="H2264" s="786">
        <v>43526</v>
      </c>
      <c r="I2264" s="785" t="s">
        <v>16484</v>
      </c>
      <c r="J2264" s="785" t="s">
        <v>627</v>
      </c>
      <c r="K2264" s="785" t="s">
        <v>16485</v>
      </c>
      <c r="L2264" s="785" t="s">
        <v>16486</v>
      </c>
      <c r="M2264" s="785" t="s">
        <v>16487</v>
      </c>
      <c r="N2264" s="785"/>
      <c r="O2264" s="785"/>
      <c r="P2264" s="787">
        <v>36.356185000000004</v>
      </c>
      <c r="Q2264" s="787">
        <v>-0.40174500000000002</v>
      </c>
      <c r="R2264" s="785" t="s">
        <v>695</v>
      </c>
      <c r="S2264" s="785" t="s">
        <v>2769</v>
      </c>
      <c r="T2264" s="785" t="s">
        <v>3330</v>
      </c>
      <c r="U2264" s="785" t="s">
        <v>16488</v>
      </c>
      <c r="V2264" s="785" t="s">
        <v>2855</v>
      </c>
      <c r="W2264" s="785" t="s">
        <v>3025</v>
      </c>
      <c r="X2264" s="785" t="s">
        <v>16397</v>
      </c>
      <c r="Y2264" s="615" t="str">
        <f t="shared" si="35"/>
        <v>Kichemu Limited</v>
      </c>
      <c r="Z2264" s="785" t="s">
        <v>16407</v>
      </c>
      <c r="AA2264" s="785" t="s">
        <v>4349</v>
      </c>
      <c r="AB2264" s="785" t="s">
        <v>2683</v>
      </c>
      <c r="AC2264" s="785" t="s">
        <v>2606</v>
      </c>
      <c r="AD2264" s="786">
        <v>43591</v>
      </c>
    </row>
    <row r="2265" spans="1:30" ht="15.75">
      <c r="A2265" s="785" t="s">
        <v>4301</v>
      </c>
      <c r="B2265" s="785" t="s">
        <v>23642</v>
      </c>
      <c r="C2265" s="785" t="s">
        <v>4303</v>
      </c>
      <c r="D2265" s="785" t="s">
        <v>2599</v>
      </c>
      <c r="E2265" s="785" t="s">
        <v>11761</v>
      </c>
      <c r="F2265" s="786">
        <v>43526</v>
      </c>
      <c r="G2265" s="785" t="s">
        <v>11761</v>
      </c>
      <c r="H2265" s="786">
        <v>43526</v>
      </c>
      <c r="I2265" s="785" t="s">
        <v>23643</v>
      </c>
      <c r="J2265" s="785" t="s">
        <v>629</v>
      </c>
      <c r="K2265" s="785" t="s">
        <v>23644</v>
      </c>
      <c r="L2265" s="785" t="s">
        <v>23645</v>
      </c>
      <c r="M2265" s="785"/>
      <c r="N2265" s="785"/>
      <c r="O2265" s="785" t="s">
        <v>23646</v>
      </c>
      <c r="P2265" s="787">
        <v>37.217337999999998</v>
      </c>
      <c r="Q2265" s="787">
        <v>8.5625999999999994E-2</v>
      </c>
      <c r="R2265" s="785" t="s">
        <v>960</v>
      </c>
      <c r="S2265" s="785" t="s">
        <v>3809</v>
      </c>
      <c r="T2265" s="785" t="s">
        <v>8719</v>
      </c>
      <c r="U2265" s="785" t="s">
        <v>8720</v>
      </c>
      <c r="V2265" s="785" t="s">
        <v>3070</v>
      </c>
      <c r="W2265" s="785" t="s">
        <v>23558</v>
      </c>
      <c r="X2265" s="785" t="s">
        <v>23558</v>
      </c>
      <c r="Y2265" s="615" t="str">
        <f t="shared" si="35"/>
        <v>Simon Kuira</v>
      </c>
      <c r="Z2265" s="785" t="s">
        <v>23559</v>
      </c>
      <c r="AA2265" s="785" t="s">
        <v>4314</v>
      </c>
      <c r="AB2265" s="785" t="s">
        <v>2683</v>
      </c>
      <c r="AC2265" s="785" t="s">
        <v>2606</v>
      </c>
      <c r="AD2265" s="786">
        <v>43526</v>
      </c>
    </row>
    <row r="2266" spans="1:30" ht="15.75">
      <c r="A2266" s="785" t="s">
        <v>4301</v>
      </c>
      <c r="B2266" s="785" t="s">
        <v>7131</v>
      </c>
      <c r="C2266" s="785" t="s">
        <v>4303</v>
      </c>
      <c r="D2266" s="785" t="s">
        <v>2599</v>
      </c>
      <c r="E2266" s="785" t="s">
        <v>7132</v>
      </c>
      <c r="F2266" s="786">
        <v>43497</v>
      </c>
      <c r="G2266" s="785" t="s">
        <v>7133</v>
      </c>
      <c r="H2266" s="786">
        <v>43525</v>
      </c>
      <c r="I2266" s="785" t="s">
        <v>7134</v>
      </c>
      <c r="J2266" s="785" t="s">
        <v>627</v>
      </c>
      <c r="K2266" s="785" t="s">
        <v>2612</v>
      </c>
      <c r="L2266" s="785" t="s">
        <v>7135</v>
      </c>
      <c r="M2266" s="785"/>
      <c r="N2266" s="785"/>
      <c r="O2266" s="785"/>
      <c r="P2266" s="787">
        <v>37.301411999999999</v>
      </c>
      <c r="Q2266" s="787">
        <v>-0.433506</v>
      </c>
      <c r="R2266" s="785" t="s">
        <v>1961</v>
      </c>
      <c r="S2266" s="785" t="s">
        <v>2066</v>
      </c>
      <c r="T2266" s="785" t="s">
        <v>3186</v>
      </c>
      <c r="U2266" s="785" t="s">
        <v>3936</v>
      </c>
      <c r="V2266" s="785" t="s">
        <v>2673</v>
      </c>
      <c r="W2266" s="785" t="s">
        <v>2652</v>
      </c>
      <c r="X2266" s="785" t="s">
        <v>2732</v>
      </c>
      <c r="Y2266" s="615" t="str">
        <f t="shared" si="35"/>
        <v>David Chege Wangui</v>
      </c>
      <c r="Z2266" s="785" t="s">
        <v>7094</v>
      </c>
      <c r="AA2266" s="785" t="s">
        <v>4314</v>
      </c>
      <c r="AB2266" s="785" t="s">
        <v>2683</v>
      </c>
      <c r="AC2266" s="785" t="s">
        <v>2606</v>
      </c>
      <c r="AD2266" s="786">
        <v>43542</v>
      </c>
    </row>
    <row r="2267" spans="1:30" ht="15.75">
      <c r="A2267" s="785" t="s">
        <v>4301</v>
      </c>
      <c r="B2267" s="785" t="s">
        <v>10667</v>
      </c>
      <c r="C2267" s="785" t="s">
        <v>4303</v>
      </c>
      <c r="D2267" s="785" t="s">
        <v>2599</v>
      </c>
      <c r="E2267" s="785" t="s">
        <v>5564</v>
      </c>
      <c r="F2267" s="786">
        <v>43506</v>
      </c>
      <c r="G2267" s="785" t="s">
        <v>7133</v>
      </c>
      <c r="H2267" s="786">
        <v>43525</v>
      </c>
      <c r="I2267" s="785" t="s">
        <v>10668</v>
      </c>
      <c r="J2267" s="785" t="s">
        <v>629</v>
      </c>
      <c r="K2267" s="785" t="s">
        <v>10669</v>
      </c>
      <c r="L2267" s="785" t="s">
        <v>10670</v>
      </c>
      <c r="M2267" s="785"/>
      <c r="N2267" s="785"/>
      <c r="O2267" s="785" t="s">
        <v>10671</v>
      </c>
      <c r="P2267" s="787">
        <v>35.023429999999998</v>
      </c>
      <c r="Q2267" s="787">
        <v>-0.46825699999999998</v>
      </c>
      <c r="R2267" s="785" t="s">
        <v>843</v>
      </c>
      <c r="S2267" s="785" t="s">
        <v>1310</v>
      </c>
      <c r="T2267" s="785" t="s">
        <v>10665</v>
      </c>
      <c r="U2267" s="785" t="s">
        <v>10672</v>
      </c>
      <c r="V2267" s="785" t="s">
        <v>3004</v>
      </c>
      <c r="W2267" s="785" t="s">
        <v>3645</v>
      </c>
      <c r="X2267" s="785" t="s">
        <v>3645</v>
      </c>
      <c r="Y2267" s="615" t="str">
        <f t="shared" si="35"/>
        <v>George Otwori</v>
      </c>
      <c r="Z2267" s="785" t="s">
        <v>6814</v>
      </c>
      <c r="AA2267" s="785" t="s">
        <v>4314</v>
      </c>
      <c r="AB2267" s="785" t="s">
        <v>2683</v>
      </c>
      <c r="AC2267" s="785" t="s">
        <v>2606</v>
      </c>
      <c r="AD2267" s="786">
        <v>43592</v>
      </c>
    </row>
    <row r="2268" spans="1:30" ht="15.75">
      <c r="A2268" s="785" t="s">
        <v>4301</v>
      </c>
      <c r="B2268" s="785" t="s">
        <v>18757</v>
      </c>
      <c r="C2268" s="785" t="s">
        <v>4303</v>
      </c>
      <c r="D2268" s="785" t="s">
        <v>2599</v>
      </c>
      <c r="E2268" s="785" t="s">
        <v>13424</v>
      </c>
      <c r="F2268" s="786">
        <v>43488</v>
      </c>
      <c r="G2268" s="785" t="s">
        <v>7133</v>
      </c>
      <c r="H2268" s="786">
        <v>43525</v>
      </c>
      <c r="I2268" s="785" t="s">
        <v>18758</v>
      </c>
      <c r="J2268" s="785" t="s">
        <v>629</v>
      </c>
      <c r="K2268" s="785" t="s">
        <v>18759</v>
      </c>
      <c r="L2268" s="785" t="s">
        <v>18760</v>
      </c>
      <c r="M2268" s="785"/>
      <c r="N2268" s="785"/>
      <c r="O2268" s="785"/>
      <c r="P2268" s="787">
        <v>37.208044000000001</v>
      </c>
      <c r="Q2268" s="787">
        <v>-0.52645699999999995</v>
      </c>
      <c r="R2268" s="785" t="s">
        <v>1961</v>
      </c>
      <c r="S2268" s="785" t="s">
        <v>2864</v>
      </c>
      <c r="T2268" s="785" t="s">
        <v>2740</v>
      </c>
      <c r="U2268" s="785" t="s">
        <v>4771</v>
      </c>
      <c r="V2268" s="785" t="s">
        <v>2855</v>
      </c>
      <c r="W2268" s="785" t="s">
        <v>2674</v>
      </c>
      <c r="X2268" s="785" t="s">
        <v>2741</v>
      </c>
      <c r="Y2268" s="615" t="str">
        <f t="shared" si="35"/>
        <v>Nicholas Gichura Kimenyi</v>
      </c>
      <c r="Z2268" s="785" t="s">
        <v>2599</v>
      </c>
      <c r="AA2268" s="785" t="s">
        <v>4314</v>
      </c>
      <c r="AB2268" s="785" t="s">
        <v>2683</v>
      </c>
      <c r="AC2268" s="785" t="s">
        <v>2606</v>
      </c>
      <c r="AD2268" s="786">
        <v>43608</v>
      </c>
    </row>
    <row r="2269" spans="1:30" ht="15.75">
      <c r="A2269" s="785" t="s">
        <v>4301</v>
      </c>
      <c r="B2269" s="785" t="s">
        <v>20470</v>
      </c>
      <c r="C2269" s="785" t="s">
        <v>4303</v>
      </c>
      <c r="D2269" s="785" t="s">
        <v>2599</v>
      </c>
      <c r="E2269" s="785" t="s">
        <v>5851</v>
      </c>
      <c r="F2269" s="786">
        <v>43466</v>
      </c>
      <c r="G2269" s="785" t="s">
        <v>7133</v>
      </c>
      <c r="H2269" s="786">
        <v>43525</v>
      </c>
      <c r="I2269" s="785" t="s">
        <v>20471</v>
      </c>
      <c r="J2269" s="785" t="s">
        <v>627</v>
      </c>
      <c r="K2269" s="785" t="s">
        <v>20472</v>
      </c>
      <c r="L2269" s="785" t="s">
        <v>20473</v>
      </c>
      <c r="M2269" s="785"/>
      <c r="N2269" s="785"/>
      <c r="O2269" s="785"/>
      <c r="P2269" s="787">
        <v>35.188594999999999</v>
      </c>
      <c r="Q2269" s="787">
        <v>-0.61941199999999996</v>
      </c>
      <c r="R2269" s="785" t="s">
        <v>2053</v>
      </c>
      <c r="S2269" s="785" t="s">
        <v>2098</v>
      </c>
      <c r="T2269" s="785" t="s">
        <v>3492</v>
      </c>
      <c r="U2269" s="785" t="s">
        <v>3317</v>
      </c>
      <c r="V2269" s="785" t="s">
        <v>6703</v>
      </c>
      <c r="W2269" s="785" t="s">
        <v>2760</v>
      </c>
      <c r="X2269" s="785" t="s">
        <v>2760</v>
      </c>
      <c r="Y2269" s="615" t="str">
        <f t="shared" si="35"/>
        <v>Philip Kurgat</v>
      </c>
      <c r="Z2269" s="785" t="s">
        <v>20282</v>
      </c>
      <c r="AA2269" s="785" t="s">
        <v>4314</v>
      </c>
      <c r="AB2269" s="785" t="s">
        <v>2683</v>
      </c>
      <c r="AC2269" s="785" t="s">
        <v>2606</v>
      </c>
      <c r="AD2269" s="786">
        <v>43575</v>
      </c>
    </row>
    <row r="2270" spans="1:30" ht="15.75">
      <c r="A2270" s="785" t="s">
        <v>4301</v>
      </c>
      <c r="B2270" s="785" t="s">
        <v>24055</v>
      </c>
      <c r="C2270" s="785" t="s">
        <v>4303</v>
      </c>
      <c r="D2270" s="785" t="s">
        <v>2599</v>
      </c>
      <c r="E2270" s="785" t="s">
        <v>7132</v>
      </c>
      <c r="F2270" s="786">
        <v>43497</v>
      </c>
      <c r="G2270" s="785" t="s">
        <v>7133</v>
      </c>
      <c r="H2270" s="786">
        <v>43525</v>
      </c>
      <c r="I2270" s="785" t="s">
        <v>24056</v>
      </c>
      <c r="J2270" s="785" t="s">
        <v>629</v>
      </c>
      <c r="K2270" s="785" t="s">
        <v>24057</v>
      </c>
      <c r="L2270" s="785" t="s">
        <v>24058</v>
      </c>
      <c r="M2270" s="785"/>
      <c r="N2270" s="785"/>
      <c r="O2270" s="785"/>
      <c r="P2270" s="787">
        <v>37.196674000000002</v>
      </c>
      <c r="Q2270" s="787">
        <v>-0.449849</v>
      </c>
      <c r="R2270" s="785" t="s">
        <v>1961</v>
      </c>
      <c r="S2270" s="785" t="s">
        <v>1961</v>
      </c>
      <c r="T2270" s="785" t="s">
        <v>2740</v>
      </c>
      <c r="U2270" s="785" t="s">
        <v>3722</v>
      </c>
      <c r="V2270" s="785" t="s">
        <v>3070</v>
      </c>
      <c r="W2270" s="785" t="s">
        <v>3025</v>
      </c>
      <c r="X2270" s="785" t="s">
        <v>2761</v>
      </c>
      <c r="Y2270" s="615" t="str">
        <f t="shared" si="35"/>
        <v>Stephen Macharia Kimenyi</v>
      </c>
      <c r="Z2270" s="785" t="s">
        <v>2599</v>
      </c>
      <c r="AA2270" s="785" t="s">
        <v>4349</v>
      </c>
      <c r="AB2270" s="785" t="s">
        <v>2683</v>
      </c>
      <c r="AC2270" s="785" t="s">
        <v>2606</v>
      </c>
      <c r="AD2270" s="786">
        <v>43567</v>
      </c>
    </row>
    <row r="2271" spans="1:30" ht="15.75">
      <c r="A2271" s="785" t="s">
        <v>4301</v>
      </c>
      <c r="B2271" s="785" t="s">
        <v>30126</v>
      </c>
      <c r="C2271" s="785" t="s">
        <v>4303</v>
      </c>
      <c r="D2271" s="785" t="s">
        <v>2599</v>
      </c>
      <c r="E2271" s="785" t="s">
        <v>25782</v>
      </c>
      <c r="F2271" s="786">
        <v>43476</v>
      </c>
      <c r="G2271" s="785" t="s">
        <v>7133</v>
      </c>
      <c r="H2271" s="786">
        <v>43525</v>
      </c>
      <c r="I2271" s="785" t="s">
        <v>30127</v>
      </c>
      <c r="J2271" s="785" t="s">
        <v>627</v>
      </c>
      <c r="K2271" s="785" t="s">
        <v>2612</v>
      </c>
      <c r="L2271" s="785" t="s">
        <v>30128</v>
      </c>
      <c r="M2271" s="785"/>
      <c r="N2271" s="785"/>
      <c r="O2271" s="785"/>
      <c r="P2271" s="787">
        <v>35.692798000000003</v>
      </c>
      <c r="Q2271" s="787">
        <v>-1.254813</v>
      </c>
      <c r="R2271" s="785" t="s">
        <v>2813</v>
      </c>
      <c r="S2271" s="785" t="s">
        <v>2814</v>
      </c>
      <c r="T2271" s="785" t="s">
        <v>30129</v>
      </c>
      <c r="U2271" s="785" t="s">
        <v>30130</v>
      </c>
      <c r="V2271" s="785">
        <v>8</v>
      </c>
      <c r="W2271" s="785" t="s">
        <v>2693</v>
      </c>
      <c r="X2271" s="785"/>
      <c r="Y2271" s="615" t="str">
        <f t="shared" si="35"/>
        <v>Andcol Enterprises</v>
      </c>
      <c r="Z2271" s="785" t="s">
        <v>2599</v>
      </c>
      <c r="AA2271" s="785" t="s">
        <v>4349</v>
      </c>
      <c r="AB2271" s="785" t="s">
        <v>2605</v>
      </c>
      <c r="AC2271" s="785" t="s">
        <v>2606</v>
      </c>
      <c r="AD2271" s="786">
        <v>43535</v>
      </c>
    </row>
    <row r="2272" spans="1:30" ht="15.75">
      <c r="A2272" s="785" t="s">
        <v>4301</v>
      </c>
      <c r="B2272" s="785" t="s">
        <v>19591</v>
      </c>
      <c r="C2272" s="785" t="s">
        <v>4303</v>
      </c>
      <c r="D2272" s="785" t="s">
        <v>2599</v>
      </c>
      <c r="E2272" s="785" t="s">
        <v>15457</v>
      </c>
      <c r="F2272" s="786">
        <v>43421</v>
      </c>
      <c r="G2272" s="785" t="s">
        <v>13913</v>
      </c>
      <c r="H2272" s="786">
        <v>43524</v>
      </c>
      <c r="I2272" s="785" t="s">
        <v>19592</v>
      </c>
      <c r="J2272" s="785" t="s">
        <v>629</v>
      </c>
      <c r="K2272" s="785" t="s">
        <v>19593</v>
      </c>
      <c r="L2272" s="785" t="s">
        <v>19594</v>
      </c>
      <c r="M2272" s="785"/>
      <c r="N2272" s="785"/>
      <c r="O2272" s="785"/>
      <c r="P2272" s="787">
        <v>35.209522999999997</v>
      </c>
      <c r="Q2272" s="787">
        <v>-0.446855</v>
      </c>
      <c r="R2272" s="785" t="s">
        <v>2053</v>
      </c>
      <c r="S2272" s="785" t="s">
        <v>3954</v>
      </c>
      <c r="T2272" s="785" t="s">
        <v>19595</v>
      </c>
      <c r="U2272" s="785" t="s">
        <v>7017</v>
      </c>
      <c r="V2272" s="785" t="s">
        <v>3174</v>
      </c>
      <c r="W2272" s="785" t="s">
        <v>2615</v>
      </c>
      <c r="X2272" s="785" t="s">
        <v>19554</v>
      </c>
      <c r="Y2272" s="615" t="str">
        <f t="shared" si="35"/>
        <v>Peter Githinji</v>
      </c>
      <c r="Z2272" s="785" t="s">
        <v>11199</v>
      </c>
      <c r="AA2272" s="785" t="s">
        <v>5464</v>
      </c>
      <c r="AB2272" s="785" t="s">
        <v>2605</v>
      </c>
      <c r="AC2272" s="785" t="s">
        <v>2606</v>
      </c>
      <c r="AD2272" s="786">
        <v>43524</v>
      </c>
    </row>
    <row r="2273" spans="1:30" ht="15.75">
      <c r="A2273" s="785" t="s">
        <v>4301</v>
      </c>
      <c r="B2273" s="785" t="s">
        <v>22823</v>
      </c>
      <c r="C2273" s="785" t="s">
        <v>4303</v>
      </c>
      <c r="D2273" s="785" t="s">
        <v>2599</v>
      </c>
      <c r="E2273" s="785" t="s">
        <v>4426</v>
      </c>
      <c r="F2273" s="786">
        <v>43514</v>
      </c>
      <c r="G2273" s="785" t="s">
        <v>13913</v>
      </c>
      <c r="H2273" s="786">
        <v>43524</v>
      </c>
      <c r="I2273" s="785" t="s">
        <v>22824</v>
      </c>
      <c r="J2273" s="785" t="s">
        <v>629</v>
      </c>
      <c r="K2273" s="785" t="s">
        <v>22825</v>
      </c>
      <c r="L2273" s="785" t="s">
        <v>22826</v>
      </c>
      <c r="M2273" s="785"/>
      <c r="N2273" s="785"/>
      <c r="O2273" s="785"/>
      <c r="P2273" s="787">
        <v>36.132987999999997</v>
      </c>
      <c r="Q2273" s="787">
        <v>-0.211732</v>
      </c>
      <c r="R2273" s="785" t="s">
        <v>695</v>
      </c>
      <c r="S2273" s="785" t="s">
        <v>2684</v>
      </c>
      <c r="T2273" s="785" t="s">
        <v>1217</v>
      </c>
      <c r="U2273" s="785" t="s">
        <v>2772</v>
      </c>
      <c r="V2273" s="785" t="s">
        <v>2855</v>
      </c>
      <c r="W2273" s="785" t="s">
        <v>3042</v>
      </c>
      <c r="X2273" s="785" t="s">
        <v>2642</v>
      </c>
      <c r="Y2273" s="615" t="str">
        <f t="shared" si="35"/>
        <v>Samuel Mwangi Juma</v>
      </c>
      <c r="Z2273" s="785" t="s">
        <v>22751</v>
      </c>
      <c r="AA2273" s="785" t="s">
        <v>4349</v>
      </c>
      <c r="AB2273" s="785" t="s">
        <v>2605</v>
      </c>
      <c r="AC2273" s="785" t="s">
        <v>2606</v>
      </c>
      <c r="AD2273" s="786">
        <v>43526</v>
      </c>
    </row>
    <row r="2274" spans="1:30" ht="15.75">
      <c r="A2274" s="785" t="s">
        <v>4301</v>
      </c>
      <c r="B2274" s="785" t="s">
        <v>23622</v>
      </c>
      <c r="C2274" s="785" t="s">
        <v>4303</v>
      </c>
      <c r="D2274" s="785" t="s">
        <v>2599</v>
      </c>
      <c r="E2274" s="785" t="s">
        <v>9069</v>
      </c>
      <c r="F2274" s="786">
        <v>43471</v>
      </c>
      <c r="G2274" s="785" t="s">
        <v>13913</v>
      </c>
      <c r="H2274" s="786">
        <v>43524</v>
      </c>
      <c r="I2274" s="785" t="s">
        <v>23623</v>
      </c>
      <c r="J2274" s="785" t="s">
        <v>629</v>
      </c>
      <c r="K2274" s="785" t="s">
        <v>2612</v>
      </c>
      <c r="L2274" s="785" t="s">
        <v>23624</v>
      </c>
      <c r="M2274" s="785" t="s">
        <v>23625</v>
      </c>
      <c r="N2274" s="785"/>
      <c r="O2274" s="785"/>
      <c r="P2274" s="787">
        <v>37.013728</v>
      </c>
      <c r="Q2274" s="787">
        <v>-0.221917</v>
      </c>
      <c r="R2274" s="785" t="s">
        <v>1056</v>
      </c>
      <c r="S2274" s="785" t="s">
        <v>2272</v>
      </c>
      <c r="T2274" s="785" t="s">
        <v>8583</v>
      </c>
      <c r="U2274" s="785" t="s">
        <v>23626</v>
      </c>
      <c r="V2274" s="785">
        <v>10</v>
      </c>
      <c r="W2274" s="785" t="s">
        <v>23558</v>
      </c>
      <c r="X2274" s="785" t="s">
        <v>23558</v>
      </c>
      <c r="Y2274" s="615" t="str">
        <f t="shared" si="35"/>
        <v>Simon Kuira</v>
      </c>
      <c r="Z2274" s="785" t="s">
        <v>23559</v>
      </c>
      <c r="AA2274" s="785" t="s">
        <v>4314</v>
      </c>
      <c r="AB2274" s="785" t="s">
        <v>2683</v>
      </c>
      <c r="AC2274" s="785" t="s">
        <v>2606</v>
      </c>
      <c r="AD2274" s="786">
        <v>43526</v>
      </c>
    </row>
    <row r="2275" spans="1:30" ht="15.75">
      <c r="A2275" s="785" t="s">
        <v>4301</v>
      </c>
      <c r="B2275" s="785" t="s">
        <v>24176</v>
      </c>
      <c r="C2275" s="785" t="s">
        <v>4303</v>
      </c>
      <c r="D2275" s="785" t="s">
        <v>2599</v>
      </c>
      <c r="E2275" s="785" t="s">
        <v>7132</v>
      </c>
      <c r="F2275" s="786">
        <v>43497</v>
      </c>
      <c r="G2275" s="785" t="s">
        <v>13913</v>
      </c>
      <c r="H2275" s="786">
        <v>43524</v>
      </c>
      <c r="I2275" s="785" t="s">
        <v>24177</v>
      </c>
      <c r="J2275" s="785" t="s">
        <v>629</v>
      </c>
      <c r="K2275" s="785" t="s">
        <v>24178</v>
      </c>
      <c r="L2275" s="785" t="s">
        <v>24179</v>
      </c>
      <c r="M2275" s="785" t="s">
        <v>24180</v>
      </c>
      <c r="N2275" s="785"/>
      <c r="O2275" s="785" t="s">
        <v>24181</v>
      </c>
      <c r="P2275" s="787">
        <v>36.903840000000002</v>
      </c>
      <c r="Q2275" s="787">
        <v>-1.317401</v>
      </c>
      <c r="R2275" s="785" t="s">
        <v>766</v>
      </c>
      <c r="S2275" s="785" t="s">
        <v>1394</v>
      </c>
      <c r="T2275" s="785" t="s">
        <v>15157</v>
      </c>
      <c r="U2275" s="785" t="s">
        <v>24182</v>
      </c>
      <c r="V2275" s="785" t="s">
        <v>3004</v>
      </c>
      <c r="W2275" s="785" t="s">
        <v>2746</v>
      </c>
      <c r="X2275" s="785" t="s">
        <v>2746</v>
      </c>
      <c r="Y2275" s="615" t="str">
        <f t="shared" si="35"/>
        <v>Stephen Nyange</v>
      </c>
      <c r="Z2275" s="785" t="s">
        <v>24183</v>
      </c>
      <c r="AA2275" s="785" t="s">
        <v>4314</v>
      </c>
      <c r="AB2275" s="785" t="s">
        <v>2605</v>
      </c>
      <c r="AC2275" s="785" t="s">
        <v>2606</v>
      </c>
      <c r="AD2275" s="786">
        <v>43620</v>
      </c>
    </row>
    <row r="2276" spans="1:30" ht="15.75">
      <c r="A2276" s="785" t="s">
        <v>4301</v>
      </c>
      <c r="B2276" s="785" t="s">
        <v>24493</v>
      </c>
      <c r="C2276" s="785" t="s">
        <v>4322</v>
      </c>
      <c r="D2276" s="785" t="s">
        <v>2598</v>
      </c>
      <c r="E2276" s="785" t="s">
        <v>5564</v>
      </c>
      <c r="F2276" s="786">
        <v>43506</v>
      </c>
      <c r="G2276" s="785" t="s">
        <v>13913</v>
      </c>
      <c r="H2276" s="786">
        <v>43524</v>
      </c>
      <c r="I2276" s="785" t="s">
        <v>24494</v>
      </c>
      <c r="J2276" s="785" t="s">
        <v>629</v>
      </c>
      <c r="K2276" s="785" t="s">
        <v>24495</v>
      </c>
      <c r="L2276" s="785" t="s">
        <v>24496</v>
      </c>
      <c r="M2276" s="785"/>
      <c r="N2276" s="785"/>
      <c r="O2276" s="785" t="s">
        <v>24497</v>
      </c>
      <c r="P2276" s="787">
        <v>37.222476999999998</v>
      </c>
      <c r="Q2276" s="787">
        <v>-1.780192</v>
      </c>
      <c r="R2276" s="785" t="s">
        <v>728</v>
      </c>
      <c r="S2276" s="785" t="s">
        <v>3293</v>
      </c>
      <c r="T2276" s="785" t="s">
        <v>24498</v>
      </c>
      <c r="U2276" s="785" t="s">
        <v>24499</v>
      </c>
      <c r="V2276" s="785">
        <v>124</v>
      </c>
      <c r="W2276" s="785" t="s">
        <v>2615</v>
      </c>
      <c r="X2276" s="785" t="s">
        <v>2615</v>
      </c>
      <c r="Y2276" s="615" t="str">
        <f t="shared" si="35"/>
        <v>Takamoto Biogas</v>
      </c>
      <c r="Z2276" s="785" t="s">
        <v>5708</v>
      </c>
      <c r="AA2276" s="785" t="s">
        <v>5464</v>
      </c>
      <c r="AB2276" s="785" t="s">
        <v>2876</v>
      </c>
      <c r="AC2276" s="785" t="s">
        <v>2606</v>
      </c>
      <c r="AD2276" s="786">
        <v>43539</v>
      </c>
    </row>
    <row r="2277" spans="1:30" ht="15.75">
      <c r="A2277" s="785" t="s">
        <v>4301</v>
      </c>
      <c r="B2277" s="785" t="s">
        <v>27809</v>
      </c>
      <c r="C2277" s="785" t="s">
        <v>4303</v>
      </c>
      <c r="D2277" s="785" t="s">
        <v>2599</v>
      </c>
      <c r="E2277" s="785" t="s">
        <v>4304</v>
      </c>
      <c r="F2277" s="786">
        <v>43459</v>
      </c>
      <c r="G2277" s="785" t="s">
        <v>13913</v>
      </c>
      <c r="H2277" s="786">
        <v>43524</v>
      </c>
      <c r="I2277" s="785" t="s">
        <v>27810</v>
      </c>
      <c r="J2277" s="785" t="s">
        <v>627</v>
      </c>
      <c r="K2277" s="785" t="s">
        <v>2612</v>
      </c>
      <c r="L2277" s="785" t="s">
        <v>27811</v>
      </c>
      <c r="M2277" s="785"/>
      <c r="N2277" s="785"/>
      <c r="O2277" s="785"/>
      <c r="P2277" s="787">
        <v>37.111725999999997</v>
      </c>
      <c r="Q2277" s="787">
        <v>-0.42486499999999999</v>
      </c>
      <c r="R2277" s="785" t="s">
        <v>1056</v>
      </c>
      <c r="S2277" s="785" t="s">
        <v>2893</v>
      </c>
      <c r="T2277" s="785" t="s">
        <v>2856</v>
      </c>
      <c r="U2277" s="785" t="s">
        <v>5086</v>
      </c>
      <c r="V2277" s="785" t="s">
        <v>2673</v>
      </c>
      <c r="W2277" s="785" t="s">
        <v>3497</v>
      </c>
      <c r="X2277" s="785"/>
      <c r="Y2277" s="615" t="str">
        <f t="shared" si="35"/>
        <v>Cides Ltd</v>
      </c>
      <c r="Z2277" s="785" t="s">
        <v>2599</v>
      </c>
      <c r="AA2277" s="785" t="s">
        <v>4349</v>
      </c>
      <c r="AB2277" s="785" t="s">
        <v>2605</v>
      </c>
      <c r="AC2277" s="785" t="s">
        <v>2606</v>
      </c>
      <c r="AD2277" s="786">
        <v>43529</v>
      </c>
    </row>
    <row r="2278" spans="1:30" ht="15.75">
      <c r="A2278" s="785" t="s">
        <v>4301</v>
      </c>
      <c r="B2278" s="785" t="s">
        <v>30102</v>
      </c>
      <c r="C2278" s="785" t="s">
        <v>4303</v>
      </c>
      <c r="D2278" s="785" t="s">
        <v>2599</v>
      </c>
      <c r="E2278" s="785" t="s">
        <v>4919</v>
      </c>
      <c r="F2278" s="786">
        <v>43456</v>
      </c>
      <c r="G2278" s="785" t="s">
        <v>13913</v>
      </c>
      <c r="H2278" s="786">
        <v>43524</v>
      </c>
      <c r="I2278" s="785" t="s">
        <v>30103</v>
      </c>
      <c r="J2278" s="785" t="s">
        <v>627</v>
      </c>
      <c r="K2278" s="785" t="s">
        <v>30104</v>
      </c>
      <c r="L2278" s="785" t="s">
        <v>30105</v>
      </c>
      <c r="M2278" s="785"/>
      <c r="N2278" s="785"/>
      <c r="O2278" s="785"/>
      <c r="P2278" s="787">
        <v>37.106369999999998</v>
      </c>
      <c r="Q2278" s="787">
        <v>-0.42590499999999998</v>
      </c>
      <c r="R2278" s="785" t="s">
        <v>1056</v>
      </c>
      <c r="S2278" s="785" t="s">
        <v>2893</v>
      </c>
      <c r="T2278" s="785" t="s">
        <v>3922</v>
      </c>
      <c r="U2278" s="785" t="s">
        <v>5086</v>
      </c>
      <c r="V2278" s="785" t="s">
        <v>2855</v>
      </c>
      <c r="W2278" s="785" t="s">
        <v>3497</v>
      </c>
      <c r="X2278" s="785"/>
      <c r="Y2278" s="615" t="str">
        <f t="shared" si="35"/>
        <v>Cides Ltd</v>
      </c>
      <c r="Z2278" s="785" t="s">
        <v>2599</v>
      </c>
      <c r="AA2278" s="785" t="s">
        <v>4349</v>
      </c>
      <c r="AB2278" s="785" t="s">
        <v>2605</v>
      </c>
      <c r="AC2278" s="785" t="s">
        <v>2606</v>
      </c>
      <c r="AD2278" s="786">
        <v>43529</v>
      </c>
    </row>
    <row r="2279" spans="1:30" ht="15.75">
      <c r="A2279" s="785" t="s">
        <v>4301</v>
      </c>
      <c r="B2279" s="785" t="s">
        <v>30110</v>
      </c>
      <c r="C2279" s="785" t="s">
        <v>4303</v>
      </c>
      <c r="D2279" s="785" t="s">
        <v>2599</v>
      </c>
      <c r="E2279" s="785" t="s">
        <v>5542</v>
      </c>
      <c r="F2279" s="786">
        <v>43454</v>
      </c>
      <c r="G2279" s="785" t="s">
        <v>13913</v>
      </c>
      <c r="H2279" s="786">
        <v>43524</v>
      </c>
      <c r="I2279" s="785" t="s">
        <v>30111</v>
      </c>
      <c r="J2279" s="785" t="s">
        <v>627</v>
      </c>
      <c r="K2279" s="785" t="s">
        <v>30112</v>
      </c>
      <c r="L2279" s="785" t="s">
        <v>30113</v>
      </c>
      <c r="M2279" s="785"/>
      <c r="N2279" s="785"/>
      <c r="O2279" s="785"/>
      <c r="P2279" s="787">
        <v>37.106676999999998</v>
      </c>
      <c r="Q2279" s="787">
        <v>-0.42595499999999997</v>
      </c>
      <c r="R2279" s="785" t="s">
        <v>1056</v>
      </c>
      <c r="S2279" s="785" t="s">
        <v>2893</v>
      </c>
      <c r="T2279" s="785" t="s">
        <v>3922</v>
      </c>
      <c r="U2279" s="785" t="s">
        <v>5086</v>
      </c>
      <c r="V2279" s="785" t="s">
        <v>2855</v>
      </c>
      <c r="W2279" s="785" t="s">
        <v>3497</v>
      </c>
      <c r="X2279" s="785"/>
      <c r="Y2279" s="615" t="str">
        <f t="shared" si="35"/>
        <v>Cides Ltd</v>
      </c>
      <c r="Z2279" s="785" t="s">
        <v>2599</v>
      </c>
      <c r="AA2279" s="785" t="s">
        <v>4349</v>
      </c>
      <c r="AB2279" s="785" t="s">
        <v>2605</v>
      </c>
      <c r="AC2279" s="785" t="s">
        <v>2606</v>
      </c>
      <c r="AD2279" s="786">
        <v>43529</v>
      </c>
    </row>
    <row r="2280" spans="1:30" ht="15.75">
      <c r="A2280" s="785" t="s">
        <v>4301</v>
      </c>
      <c r="B2280" s="785" t="s">
        <v>30114</v>
      </c>
      <c r="C2280" s="785" t="s">
        <v>4303</v>
      </c>
      <c r="D2280" s="785" t="s">
        <v>2599</v>
      </c>
      <c r="E2280" s="785" t="s">
        <v>8452</v>
      </c>
      <c r="F2280" s="786">
        <v>43439</v>
      </c>
      <c r="G2280" s="785" t="s">
        <v>13913</v>
      </c>
      <c r="H2280" s="786">
        <v>43524</v>
      </c>
      <c r="I2280" s="785" t="s">
        <v>30115</v>
      </c>
      <c r="J2280" s="785" t="s">
        <v>629</v>
      </c>
      <c r="K2280" s="785" t="s">
        <v>30116</v>
      </c>
      <c r="L2280" s="785" t="s">
        <v>30117</v>
      </c>
      <c r="M2280" s="785"/>
      <c r="N2280" s="785"/>
      <c r="O2280" s="785"/>
      <c r="P2280" s="787">
        <v>37.097456000000001</v>
      </c>
      <c r="Q2280" s="787">
        <v>-0.41637200000000002</v>
      </c>
      <c r="R2280" s="785" t="s">
        <v>1056</v>
      </c>
      <c r="S2280" s="785" t="s">
        <v>2893</v>
      </c>
      <c r="T2280" s="785" t="s">
        <v>3113</v>
      </c>
      <c r="U2280" s="785" t="s">
        <v>30118</v>
      </c>
      <c r="V2280" s="785" t="s">
        <v>2855</v>
      </c>
      <c r="W2280" s="785" t="s">
        <v>3497</v>
      </c>
      <c r="X2280" s="785"/>
      <c r="Y2280" s="615" t="str">
        <f t="shared" si="35"/>
        <v>Cides Ltd</v>
      </c>
      <c r="Z2280" s="785" t="s">
        <v>2599</v>
      </c>
      <c r="AA2280" s="785" t="s">
        <v>4349</v>
      </c>
      <c r="AB2280" s="785" t="s">
        <v>2605</v>
      </c>
      <c r="AC2280" s="785" t="s">
        <v>2606</v>
      </c>
      <c r="AD2280" s="786">
        <v>43529</v>
      </c>
    </row>
    <row r="2281" spans="1:30" ht="15.75">
      <c r="A2281" s="785" t="s">
        <v>4301</v>
      </c>
      <c r="B2281" s="785" t="s">
        <v>31818</v>
      </c>
      <c r="C2281" s="785" t="s">
        <v>4303</v>
      </c>
      <c r="D2281" s="785" t="s">
        <v>2599</v>
      </c>
      <c r="E2281" s="785" t="s">
        <v>6513</v>
      </c>
      <c r="F2281" s="786">
        <v>43470</v>
      </c>
      <c r="G2281" s="785" t="s">
        <v>13913</v>
      </c>
      <c r="H2281" s="786">
        <v>43524</v>
      </c>
      <c r="I2281" s="785" t="s">
        <v>31819</v>
      </c>
      <c r="J2281" s="785" t="s">
        <v>629</v>
      </c>
      <c r="K2281" s="785" t="s">
        <v>31820</v>
      </c>
      <c r="L2281" s="785" t="s">
        <v>31821</v>
      </c>
      <c r="M2281" s="785"/>
      <c r="N2281" s="785"/>
      <c r="O2281" s="785"/>
      <c r="P2281" s="787">
        <v>37.107306999999999</v>
      </c>
      <c r="Q2281" s="787">
        <v>-0.427759</v>
      </c>
      <c r="R2281" s="785" t="s">
        <v>1056</v>
      </c>
      <c r="S2281" s="785" t="s">
        <v>2893</v>
      </c>
      <c r="T2281" s="785" t="s">
        <v>3113</v>
      </c>
      <c r="U2281" s="785" t="s">
        <v>5086</v>
      </c>
      <c r="V2281" s="785" t="s">
        <v>3004</v>
      </c>
      <c r="W2281" s="785" t="s">
        <v>3497</v>
      </c>
      <c r="X2281" s="785"/>
      <c r="Y2281" s="615" t="str">
        <f t="shared" si="35"/>
        <v>Cides Ltd</v>
      </c>
      <c r="Z2281" s="785" t="s">
        <v>2599</v>
      </c>
      <c r="AA2281" s="785" t="s">
        <v>4349</v>
      </c>
      <c r="AB2281" s="785" t="s">
        <v>2605</v>
      </c>
      <c r="AC2281" s="785" t="s">
        <v>2606</v>
      </c>
      <c r="AD2281" s="786">
        <v>43529</v>
      </c>
    </row>
    <row r="2282" spans="1:30" ht="15.75">
      <c r="A2282" s="785" t="s">
        <v>4301</v>
      </c>
      <c r="B2282" s="785" t="s">
        <v>32898</v>
      </c>
      <c r="C2282" s="785" t="s">
        <v>4303</v>
      </c>
      <c r="D2282" s="785" t="s">
        <v>2599</v>
      </c>
      <c r="E2282" s="785" t="s">
        <v>10503</v>
      </c>
      <c r="F2282" s="786">
        <v>43462</v>
      </c>
      <c r="G2282" s="785" t="s">
        <v>13913</v>
      </c>
      <c r="H2282" s="786">
        <v>43524</v>
      </c>
      <c r="I2282" s="785" t="s">
        <v>32899</v>
      </c>
      <c r="J2282" s="785" t="s">
        <v>629</v>
      </c>
      <c r="K2282" s="785" t="s">
        <v>32900</v>
      </c>
      <c r="L2282" s="785" t="s">
        <v>32901</v>
      </c>
      <c r="M2282" s="785"/>
      <c r="N2282" s="785"/>
      <c r="O2282" s="785"/>
      <c r="P2282" s="787">
        <v>37.113514000000002</v>
      </c>
      <c r="Q2282" s="787">
        <v>-0.42510300000000001</v>
      </c>
      <c r="R2282" s="785" t="s">
        <v>1056</v>
      </c>
      <c r="S2282" s="785" t="s">
        <v>2893</v>
      </c>
      <c r="T2282" s="785" t="s">
        <v>3113</v>
      </c>
      <c r="U2282" s="785" t="s">
        <v>5086</v>
      </c>
      <c r="V2282" s="785" t="s">
        <v>3070</v>
      </c>
      <c r="W2282" s="785" t="s">
        <v>32902</v>
      </c>
      <c r="X2282" s="785"/>
      <c r="Y2282" s="615" t="str">
        <f t="shared" si="35"/>
        <v>Cides ltd</v>
      </c>
      <c r="Z2282" s="785" t="s">
        <v>2599</v>
      </c>
      <c r="AA2282" s="785" t="s">
        <v>4349</v>
      </c>
      <c r="AB2282" s="785" t="s">
        <v>2605</v>
      </c>
      <c r="AC2282" s="785" t="s">
        <v>2606</v>
      </c>
      <c r="AD2282" s="786">
        <v>43529</v>
      </c>
    </row>
    <row r="2283" spans="1:30" ht="15.75">
      <c r="A2283" s="785" t="s">
        <v>4301</v>
      </c>
      <c r="B2283" s="785" t="s">
        <v>10633</v>
      </c>
      <c r="C2283" s="785" t="s">
        <v>4303</v>
      </c>
      <c r="D2283" s="785" t="s">
        <v>2599</v>
      </c>
      <c r="E2283" s="785" t="s">
        <v>5289</v>
      </c>
      <c r="F2283" s="786">
        <v>43435</v>
      </c>
      <c r="G2283" s="785" t="s">
        <v>10634</v>
      </c>
      <c r="H2283" s="786">
        <v>43523</v>
      </c>
      <c r="I2283" s="785" t="s">
        <v>10635</v>
      </c>
      <c r="J2283" s="785" t="s">
        <v>629</v>
      </c>
      <c r="K2283" s="785" t="s">
        <v>10636</v>
      </c>
      <c r="L2283" s="785" t="s">
        <v>10637</v>
      </c>
      <c r="M2283" s="785"/>
      <c r="N2283" s="785"/>
      <c r="O2283" s="785" t="s">
        <v>10638</v>
      </c>
      <c r="P2283" s="787">
        <v>34.577080000000002</v>
      </c>
      <c r="Q2283" s="787">
        <v>-0.841673</v>
      </c>
      <c r="R2283" s="785" t="s">
        <v>2828</v>
      </c>
      <c r="S2283" s="785" t="s">
        <v>3951</v>
      </c>
      <c r="T2283" s="785" t="s">
        <v>10639</v>
      </c>
      <c r="U2283" s="785" t="s">
        <v>10640</v>
      </c>
      <c r="V2283" s="785" t="s">
        <v>3004</v>
      </c>
      <c r="W2283" s="785" t="s">
        <v>3645</v>
      </c>
      <c r="X2283" s="785" t="s">
        <v>3645</v>
      </c>
      <c r="Y2283" s="615" t="str">
        <f t="shared" si="35"/>
        <v>George Otwori</v>
      </c>
      <c r="Z2283" s="785" t="s">
        <v>10514</v>
      </c>
      <c r="AA2283" s="785" t="s">
        <v>4314</v>
      </c>
      <c r="AB2283" s="785" t="s">
        <v>2683</v>
      </c>
      <c r="AC2283" s="785" t="s">
        <v>2606</v>
      </c>
      <c r="AD2283" s="786">
        <v>43527</v>
      </c>
    </row>
    <row r="2284" spans="1:30" ht="15.75">
      <c r="A2284" s="785" t="s">
        <v>4301</v>
      </c>
      <c r="B2284" s="785" t="s">
        <v>14360</v>
      </c>
      <c r="C2284" s="785" t="s">
        <v>4303</v>
      </c>
      <c r="D2284" s="785" t="s">
        <v>2599</v>
      </c>
      <c r="E2284" s="785" t="s">
        <v>4847</v>
      </c>
      <c r="F2284" s="786">
        <v>43516</v>
      </c>
      <c r="G2284" s="785" t="s">
        <v>10634</v>
      </c>
      <c r="H2284" s="786">
        <v>43523</v>
      </c>
      <c r="I2284" s="785" t="s">
        <v>14361</v>
      </c>
      <c r="J2284" s="785" t="s">
        <v>629</v>
      </c>
      <c r="K2284" s="785" t="s">
        <v>14362</v>
      </c>
      <c r="L2284" s="785" t="s">
        <v>14363</v>
      </c>
      <c r="M2284" s="785"/>
      <c r="N2284" s="785"/>
      <c r="O2284" s="785" t="s">
        <v>14364</v>
      </c>
      <c r="P2284" s="787">
        <v>37.584491999999997</v>
      </c>
      <c r="Q2284" s="787">
        <v>-0.10177799999999999</v>
      </c>
      <c r="R2284" s="785" t="s">
        <v>1104</v>
      </c>
      <c r="S2284" s="785" t="s">
        <v>2643</v>
      </c>
      <c r="T2284" s="785" t="s">
        <v>7775</v>
      </c>
      <c r="U2284" s="785" t="s">
        <v>14365</v>
      </c>
      <c r="V2284" s="785" t="s">
        <v>2855</v>
      </c>
      <c r="W2284" s="785" t="s">
        <v>3253</v>
      </c>
      <c r="X2284" s="785" t="s">
        <v>14366</v>
      </c>
      <c r="Y2284" s="615" t="str">
        <f t="shared" si="35"/>
        <v>Jonah Kirimi</v>
      </c>
      <c r="Z2284" s="785" t="s">
        <v>14367</v>
      </c>
      <c r="AA2284" s="785" t="s">
        <v>4349</v>
      </c>
      <c r="AB2284" s="785" t="s">
        <v>2605</v>
      </c>
      <c r="AC2284" s="785" t="s">
        <v>2606</v>
      </c>
      <c r="AD2284" s="786">
        <v>43553</v>
      </c>
    </row>
    <row r="2285" spans="1:30" ht="15.75">
      <c r="A2285" s="785" t="s">
        <v>4301</v>
      </c>
      <c r="B2285" s="785" t="s">
        <v>22326</v>
      </c>
      <c r="C2285" s="785" t="s">
        <v>4303</v>
      </c>
      <c r="D2285" s="785" t="s">
        <v>2599</v>
      </c>
      <c r="E2285" s="785" t="s">
        <v>9149</v>
      </c>
      <c r="F2285" s="786">
        <v>43473</v>
      </c>
      <c r="G2285" s="785" t="s">
        <v>10634</v>
      </c>
      <c r="H2285" s="786">
        <v>43523</v>
      </c>
      <c r="I2285" s="785" t="s">
        <v>22327</v>
      </c>
      <c r="J2285" s="785" t="s">
        <v>627</v>
      </c>
      <c r="K2285" s="785" t="s">
        <v>22328</v>
      </c>
      <c r="L2285" s="785" t="s">
        <v>22329</v>
      </c>
      <c r="M2285" s="785"/>
      <c r="N2285" s="785"/>
      <c r="O2285" s="785" t="s">
        <v>22330</v>
      </c>
      <c r="P2285" s="787">
        <v>34.753597999999997</v>
      </c>
      <c r="Q2285" s="787">
        <v>-0.69089999999999996</v>
      </c>
      <c r="R2285" s="785" t="s">
        <v>2696</v>
      </c>
      <c r="S2285" s="785" t="s">
        <v>2697</v>
      </c>
      <c r="T2285" s="785" t="s">
        <v>22331</v>
      </c>
      <c r="U2285" s="785" t="s">
        <v>22332</v>
      </c>
      <c r="V2285" s="785" t="s">
        <v>3004</v>
      </c>
      <c r="W2285" s="785" t="s">
        <v>22222</v>
      </c>
      <c r="X2285" s="785" t="s">
        <v>3516</v>
      </c>
      <c r="Y2285" s="615" t="str">
        <f t="shared" si="35"/>
        <v>Samuel Manyuna Otiso</v>
      </c>
      <c r="Z2285" s="785" t="s">
        <v>3744</v>
      </c>
      <c r="AA2285" s="785" t="s">
        <v>4349</v>
      </c>
      <c r="AB2285" s="785" t="s">
        <v>2683</v>
      </c>
      <c r="AC2285" s="785" t="s">
        <v>2606</v>
      </c>
      <c r="AD2285" s="786">
        <v>43523</v>
      </c>
    </row>
    <row r="2286" spans="1:30" ht="15.75">
      <c r="A2286" s="785" t="s">
        <v>4301</v>
      </c>
      <c r="B2286" s="785" t="s">
        <v>30106</v>
      </c>
      <c r="C2286" s="785" t="s">
        <v>4303</v>
      </c>
      <c r="D2286" s="785" t="s">
        <v>2599</v>
      </c>
      <c r="E2286" s="785" t="s">
        <v>8474</v>
      </c>
      <c r="F2286" s="786">
        <v>43449</v>
      </c>
      <c r="G2286" s="785" t="s">
        <v>10634</v>
      </c>
      <c r="H2286" s="786">
        <v>43523</v>
      </c>
      <c r="I2286" s="785" t="s">
        <v>30107</v>
      </c>
      <c r="J2286" s="785" t="s">
        <v>627</v>
      </c>
      <c r="K2286" s="785" t="s">
        <v>30108</v>
      </c>
      <c r="L2286" s="785" t="s">
        <v>30109</v>
      </c>
      <c r="M2286" s="785"/>
      <c r="N2286" s="785"/>
      <c r="O2286" s="785"/>
      <c r="P2286" s="787">
        <v>37.109501000000002</v>
      </c>
      <c r="Q2286" s="787">
        <v>-0.42375699999999999</v>
      </c>
      <c r="R2286" s="785" t="s">
        <v>1056</v>
      </c>
      <c r="S2286" s="785" t="s">
        <v>2893</v>
      </c>
      <c r="T2286" s="785" t="s">
        <v>3922</v>
      </c>
      <c r="U2286" s="785" t="s">
        <v>20776</v>
      </c>
      <c r="V2286" s="785" t="s">
        <v>2855</v>
      </c>
      <c r="W2286" s="785" t="s">
        <v>3497</v>
      </c>
      <c r="X2286" s="785"/>
      <c r="Y2286" s="615" t="str">
        <f t="shared" si="35"/>
        <v>Cides Ltd</v>
      </c>
      <c r="Z2286" s="785" t="s">
        <v>2599</v>
      </c>
      <c r="AA2286" s="785" t="s">
        <v>4349</v>
      </c>
      <c r="AB2286" s="785" t="s">
        <v>2605</v>
      </c>
      <c r="AC2286" s="785" t="s">
        <v>2606</v>
      </c>
      <c r="AD2286" s="786">
        <v>43529</v>
      </c>
    </row>
    <row r="2287" spans="1:30" ht="15.75">
      <c r="A2287" s="785" t="s">
        <v>4301</v>
      </c>
      <c r="B2287" s="785" t="s">
        <v>30294</v>
      </c>
      <c r="C2287" s="785" t="s">
        <v>4303</v>
      </c>
      <c r="D2287" s="785" t="s">
        <v>2599</v>
      </c>
      <c r="E2287" s="785" t="s">
        <v>6765</v>
      </c>
      <c r="F2287" s="786">
        <v>43480</v>
      </c>
      <c r="G2287" s="785" t="s">
        <v>10634</v>
      </c>
      <c r="H2287" s="786">
        <v>43523</v>
      </c>
      <c r="I2287" s="785" t="s">
        <v>30295</v>
      </c>
      <c r="J2287" s="785" t="s">
        <v>629</v>
      </c>
      <c r="K2287" s="785" t="s">
        <v>30296</v>
      </c>
      <c r="L2287" s="785" t="s">
        <v>30297</v>
      </c>
      <c r="M2287" s="785"/>
      <c r="N2287" s="785"/>
      <c r="O2287" s="785"/>
      <c r="P2287" s="787">
        <v>37.106217999999998</v>
      </c>
      <c r="Q2287" s="787">
        <v>-0.891347</v>
      </c>
      <c r="R2287" s="785" t="s">
        <v>1030</v>
      </c>
      <c r="S2287" s="785" t="s">
        <v>1031</v>
      </c>
      <c r="T2287" s="785" t="s">
        <v>4845</v>
      </c>
      <c r="U2287" s="785" t="s">
        <v>3257</v>
      </c>
      <c r="V2287" s="785" t="s">
        <v>2855</v>
      </c>
      <c r="W2287" s="785" t="s">
        <v>3279</v>
      </c>
      <c r="X2287" s="785"/>
      <c r="Y2287" s="615" t="str">
        <f t="shared" si="35"/>
        <v>Kenbi Enterprises</v>
      </c>
      <c r="Z2287" s="785" t="s">
        <v>2599</v>
      </c>
      <c r="AA2287" s="785" t="s">
        <v>4349</v>
      </c>
      <c r="AB2287" s="785" t="s">
        <v>2605</v>
      </c>
      <c r="AC2287" s="785" t="s">
        <v>2606</v>
      </c>
      <c r="AD2287" s="786">
        <v>43524</v>
      </c>
    </row>
    <row r="2288" spans="1:30" ht="15.75">
      <c r="A2288" s="785" t="s">
        <v>4301</v>
      </c>
      <c r="B2288" s="785" t="s">
        <v>31904</v>
      </c>
      <c r="C2288" s="785" t="s">
        <v>4303</v>
      </c>
      <c r="D2288" s="785" t="s">
        <v>2599</v>
      </c>
      <c r="E2288" s="785" t="s">
        <v>5416</v>
      </c>
      <c r="F2288" s="786">
        <v>43483</v>
      </c>
      <c r="G2288" s="785" t="s">
        <v>10634</v>
      </c>
      <c r="H2288" s="786">
        <v>43523</v>
      </c>
      <c r="I2288" s="785" t="s">
        <v>31905</v>
      </c>
      <c r="J2288" s="785" t="s">
        <v>629</v>
      </c>
      <c r="K2288" s="785" t="s">
        <v>2612</v>
      </c>
      <c r="L2288" s="785" t="s">
        <v>31906</v>
      </c>
      <c r="M2288" s="785"/>
      <c r="N2288" s="785"/>
      <c r="O2288" s="785"/>
      <c r="P2288" s="787">
        <v>37.130589999999998</v>
      </c>
      <c r="Q2288" s="787">
        <v>-0.78621300000000005</v>
      </c>
      <c r="R2288" s="785" t="s">
        <v>1030</v>
      </c>
      <c r="S2288" s="785" t="s">
        <v>3500</v>
      </c>
      <c r="T2288" s="785" t="s">
        <v>2800</v>
      </c>
      <c r="U2288" s="785" t="s">
        <v>31907</v>
      </c>
      <c r="V2288" s="785" t="s">
        <v>3004</v>
      </c>
      <c r="W2288" s="785" t="s">
        <v>3279</v>
      </c>
      <c r="X2288" s="785"/>
      <c r="Y2288" s="615" t="str">
        <f t="shared" si="35"/>
        <v>Kenbi Enterprises</v>
      </c>
      <c r="Z2288" s="785" t="s">
        <v>2599</v>
      </c>
      <c r="AA2288" s="785" t="s">
        <v>4349</v>
      </c>
      <c r="AB2288" s="785" t="s">
        <v>2605</v>
      </c>
      <c r="AC2288" s="785" t="s">
        <v>2606</v>
      </c>
      <c r="AD2288" s="786">
        <v>43524</v>
      </c>
    </row>
    <row r="2289" spans="1:30" ht="15.75">
      <c r="A2289" s="785" t="s">
        <v>4301</v>
      </c>
      <c r="B2289" s="785" t="s">
        <v>19556</v>
      </c>
      <c r="C2289" s="785" t="s">
        <v>4303</v>
      </c>
      <c r="D2289" s="785" t="s">
        <v>2599</v>
      </c>
      <c r="E2289" s="785" t="s">
        <v>4521</v>
      </c>
      <c r="F2289" s="786">
        <v>43458</v>
      </c>
      <c r="G2289" s="785" t="s">
        <v>19557</v>
      </c>
      <c r="H2289" s="786">
        <v>43522</v>
      </c>
      <c r="I2289" s="785" t="s">
        <v>19558</v>
      </c>
      <c r="J2289" s="785" t="s">
        <v>629</v>
      </c>
      <c r="K2289" s="785" t="s">
        <v>19559</v>
      </c>
      <c r="L2289" s="785" t="s">
        <v>19560</v>
      </c>
      <c r="M2289" s="785"/>
      <c r="N2289" s="785"/>
      <c r="O2289" s="785" t="s">
        <v>19561</v>
      </c>
      <c r="P2289" s="787">
        <v>35.162111000000003</v>
      </c>
      <c r="Q2289" s="787">
        <v>0.30992700000000001</v>
      </c>
      <c r="R2289" s="785" t="s">
        <v>916</v>
      </c>
      <c r="S2289" s="785" t="s">
        <v>917</v>
      </c>
      <c r="T2289" s="785" t="s">
        <v>19562</v>
      </c>
      <c r="U2289" s="785" t="s">
        <v>19562</v>
      </c>
      <c r="V2289" s="785" t="s">
        <v>2673</v>
      </c>
      <c r="W2289" s="785" t="s">
        <v>2615</v>
      </c>
      <c r="X2289" s="785" t="s">
        <v>19554</v>
      </c>
      <c r="Y2289" s="615" t="str">
        <f t="shared" si="35"/>
        <v>Peter Githinji</v>
      </c>
      <c r="Z2289" s="785" t="s">
        <v>11199</v>
      </c>
      <c r="AA2289" s="785" t="s">
        <v>5464</v>
      </c>
      <c r="AB2289" s="785" t="s">
        <v>2683</v>
      </c>
      <c r="AC2289" s="785" t="s">
        <v>2606</v>
      </c>
      <c r="AD2289" s="786">
        <v>43522</v>
      </c>
    </row>
    <row r="2290" spans="1:30" ht="15.75">
      <c r="A2290" s="785" t="s">
        <v>4301</v>
      </c>
      <c r="B2290" s="785" t="s">
        <v>19584</v>
      </c>
      <c r="C2290" s="785" t="s">
        <v>4303</v>
      </c>
      <c r="D2290" s="785" t="s">
        <v>2599</v>
      </c>
      <c r="E2290" s="785" t="s">
        <v>19585</v>
      </c>
      <c r="F2290" s="786">
        <v>43453</v>
      </c>
      <c r="G2290" s="785" t="s">
        <v>19557</v>
      </c>
      <c r="H2290" s="786">
        <v>43522</v>
      </c>
      <c r="I2290" s="785" t="s">
        <v>19586</v>
      </c>
      <c r="J2290" s="785" t="s">
        <v>629</v>
      </c>
      <c r="K2290" s="785" t="s">
        <v>19587</v>
      </c>
      <c r="L2290" s="785" t="s">
        <v>19588</v>
      </c>
      <c r="M2290" s="785"/>
      <c r="N2290" s="785"/>
      <c r="O2290" s="785" t="s">
        <v>19589</v>
      </c>
      <c r="P2290" s="787">
        <v>34.869171000000001</v>
      </c>
      <c r="Q2290" s="787">
        <v>7.5250999999999998E-2</v>
      </c>
      <c r="R2290" s="785" t="s">
        <v>916</v>
      </c>
      <c r="S2290" s="785" t="s">
        <v>1379</v>
      </c>
      <c r="T2290" s="785" t="s">
        <v>3160</v>
      </c>
      <c r="U2290" s="785" t="s">
        <v>19590</v>
      </c>
      <c r="V2290" s="785" t="s">
        <v>3004</v>
      </c>
      <c r="W2290" s="785" t="s">
        <v>2615</v>
      </c>
      <c r="X2290" s="785" t="s">
        <v>19554</v>
      </c>
      <c r="Y2290" s="615" t="str">
        <f t="shared" si="35"/>
        <v>Peter Githinji</v>
      </c>
      <c r="Z2290" s="785" t="s">
        <v>11199</v>
      </c>
      <c r="AA2290" s="785" t="s">
        <v>5464</v>
      </c>
      <c r="AB2290" s="785" t="s">
        <v>2683</v>
      </c>
      <c r="AC2290" s="785" t="s">
        <v>2606</v>
      </c>
      <c r="AD2290" s="786">
        <v>43522</v>
      </c>
    </row>
    <row r="2291" spans="1:30" ht="15.75">
      <c r="A2291" s="785" t="s">
        <v>4301</v>
      </c>
      <c r="B2291" s="785" t="s">
        <v>9068</v>
      </c>
      <c r="C2291" s="785" t="s">
        <v>4303</v>
      </c>
      <c r="D2291" s="785" t="s">
        <v>2599</v>
      </c>
      <c r="E2291" s="785" t="s">
        <v>9069</v>
      </c>
      <c r="F2291" s="786">
        <v>43471</v>
      </c>
      <c r="G2291" s="785" t="s">
        <v>5361</v>
      </c>
      <c r="H2291" s="786">
        <v>43521</v>
      </c>
      <c r="I2291" s="785" t="s">
        <v>9070</v>
      </c>
      <c r="J2291" s="785" t="s">
        <v>627</v>
      </c>
      <c r="K2291" s="785" t="s">
        <v>9071</v>
      </c>
      <c r="L2291" s="785" t="s">
        <v>9072</v>
      </c>
      <c r="M2291" s="785"/>
      <c r="N2291" s="785"/>
      <c r="O2291" s="785" t="s">
        <v>9073</v>
      </c>
      <c r="P2291" s="787">
        <v>37.112737000000003</v>
      </c>
      <c r="Q2291" s="787">
        <v>-0.48419000000000001</v>
      </c>
      <c r="R2291" s="785" t="s">
        <v>1056</v>
      </c>
      <c r="S2291" s="785" t="s">
        <v>1132</v>
      </c>
      <c r="T2291" s="785" t="s">
        <v>8663</v>
      </c>
      <c r="U2291" s="785" t="s">
        <v>8884</v>
      </c>
      <c r="V2291" s="785" t="s">
        <v>2855</v>
      </c>
      <c r="W2291" s="785" t="s">
        <v>2707</v>
      </c>
      <c r="X2291" s="785" t="s">
        <v>2707</v>
      </c>
      <c r="Y2291" s="615" t="str">
        <f t="shared" si="35"/>
        <v>Fagaden Enterprises</v>
      </c>
      <c r="Z2291" s="785" t="s">
        <v>8492</v>
      </c>
      <c r="AA2291" s="785" t="s">
        <v>4349</v>
      </c>
      <c r="AB2291" s="785" t="s">
        <v>2683</v>
      </c>
      <c r="AC2291" s="785" t="s">
        <v>2606</v>
      </c>
      <c r="AD2291" s="786">
        <v>43521</v>
      </c>
    </row>
    <row r="2292" spans="1:30" ht="15.75">
      <c r="A2292" s="785" t="s">
        <v>4301</v>
      </c>
      <c r="B2292" s="785" t="s">
        <v>9074</v>
      </c>
      <c r="C2292" s="785" t="s">
        <v>4303</v>
      </c>
      <c r="D2292" s="785" t="s">
        <v>2599</v>
      </c>
      <c r="E2292" s="785" t="s">
        <v>9069</v>
      </c>
      <c r="F2292" s="786">
        <v>43471</v>
      </c>
      <c r="G2292" s="785" t="s">
        <v>5361</v>
      </c>
      <c r="H2292" s="786">
        <v>43521</v>
      </c>
      <c r="I2292" s="785" t="s">
        <v>9075</v>
      </c>
      <c r="J2292" s="785" t="s">
        <v>627</v>
      </c>
      <c r="K2292" s="785" t="s">
        <v>9076</v>
      </c>
      <c r="L2292" s="785" t="s">
        <v>9077</v>
      </c>
      <c r="M2292" s="785"/>
      <c r="N2292" s="785"/>
      <c r="O2292" s="785"/>
      <c r="P2292" s="787">
        <v>37.113157000000001</v>
      </c>
      <c r="Q2292" s="787">
        <v>-0.48416700000000001</v>
      </c>
      <c r="R2292" s="785" t="s">
        <v>1056</v>
      </c>
      <c r="S2292" s="785" t="s">
        <v>2893</v>
      </c>
      <c r="T2292" s="785" t="s">
        <v>8663</v>
      </c>
      <c r="U2292" s="785" t="s">
        <v>8884</v>
      </c>
      <c r="V2292" s="785" t="s">
        <v>2855</v>
      </c>
      <c r="W2292" s="785" t="s">
        <v>2707</v>
      </c>
      <c r="X2292" s="785" t="s">
        <v>2707</v>
      </c>
      <c r="Y2292" s="615" t="str">
        <f t="shared" si="35"/>
        <v>Fagaden Enterprises</v>
      </c>
      <c r="Z2292" s="785" t="s">
        <v>8492</v>
      </c>
      <c r="AA2292" s="785" t="s">
        <v>4349</v>
      </c>
      <c r="AB2292" s="785" t="s">
        <v>2683</v>
      </c>
      <c r="AC2292" s="785" t="s">
        <v>2606</v>
      </c>
      <c r="AD2292" s="786">
        <v>43521</v>
      </c>
    </row>
    <row r="2293" spans="1:30" ht="15.75">
      <c r="A2293" s="785" t="s">
        <v>4301</v>
      </c>
      <c r="B2293" s="785" t="s">
        <v>9078</v>
      </c>
      <c r="C2293" s="785" t="s">
        <v>4379</v>
      </c>
      <c r="D2293" s="785" t="s">
        <v>4418</v>
      </c>
      <c r="E2293" s="785" t="s">
        <v>5361</v>
      </c>
      <c r="F2293" s="786">
        <v>43521</v>
      </c>
      <c r="G2293" s="785" t="s">
        <v>5361</v>
      </c>
      <c r="H2293" s="786">
        <v>43521</v>
      </c>
      <c r="I2293" s="785" t="s">
        <v>9079</v>
      </c>
      <c r="J2293" s="785" t="s">
        <v>627</v>
      </c>
      <c r="K2293" s="785" t="s">
        <v>9080</v>
      </c>
      <c r="L2293" s="785" t="s">
        <v>9081</v>
      </c>
      <c r="M2293" s="785"/>
      <c r="N2293" s="785"/>
      <c r="O2293" s="785" t="s">
        <v>9082</v>
      </c>
      <c r="P2293" s="787">
        <v>37.113460000000003</v>
      </c>
      <c r="Q2293" s="787">
        <v>-0.48441699999999999</v>
      </c>
      <c r="R2293" s="785" t="s">
        <v>1056</v>
      </c>
      <c r="S2293" s="785" t="s">
        <v>1132</v>
      </c>
      <c r="T2293" s="785" t="s">
        <v>2856</v>
      </c>
      <c r="U2293" s="785" t="s">
        <v>8884</v>
      </c>
      <c r="V2293" s="785" t="s">
        <v>2855</v>
      </c>
      <c r="W2293" s="785" t="s">
        <v>2707</v>
      </c>
      <c r="X2293" s="785" t="s">
        <v>2707</v>
      </c>
      <c r="Y2293" s="615" t="str">
        <f t="shared" si="35"/>
        <v>Fagaden Enterprises</v>
      </c>
      <c r="Z2293" s="785" t="s">
        <v>8492</v>
      </c>
      <c r="AA2293" s="785" t="s">
        <v>4349</v>
      </c>
      <c r="AB2293" s="785" t="s">
        <v>2683</v>
      </c>
      <c r="AC2293" s="785" t="s">
        <v>2606</v>
      </c>
      <c r="AD2293" s="786">
        <v>43521</v>
      </c>
    </row>
    <row r="2294" spans="1:30" ht="15.75">
      <c r="A2294" s="785" t="s">
        <v>4301</v>
      </c>
      <c r="B2294" s="785" t="s">
        <v>22423</v>
      </c>
      <c r="C2294" s="785" t="s">
        <v>4322</v>
      </c>
      <c r="D2294" s="785" t="s">
        <v>2902</v>
      </c>
      <c r="E2294" s="785" t="s">
        <v>5261</v>
      </c>
      <c r="F2294" s="786">
        <v>43327</v>
      </c>
      <c r="G2294" s="785" t="s">
        <v>5361</v>
      </c>
      <c r="H2294" s="786">
        <v>43521</v>
      </c>
      <c r="I2294" s="785" t="s">
        <v>22424</v>
      </c>
      <c r="J2294" s="785" t="s">
        <v>2845</v>
      </c>
      <c r="K2294" s="785" t="s">
        <v>22425</v>
      </c>
      <c r="L2294" s="785" t="s">
        <v>22426</v>
      </c>
      <c r="M2294" s="785"/>
      <c r="N2294" s="785"/>
      <c r="O2294" s="785"/>
      <c r="P2294" s="787">
        <v>35.022466999999999</v>
      </c>
      <c r="Q2294" s="787">
        <v>-0.77556499999999995</v>
      </c>
      <c r="R2294" s="785" t="s">
        <v>843</v>
      </c>
      <c r="S2294" s="785" t="s">
        <v>3040</v>
      </c>
      <c r="T2294" s="785" t="s">
        <v>3040</v>
      </c>
      <c r="U2294" s="785" t="s">
        <v>22427</v>
      </c>
      <c r="V2294" s="785">
        <v>24</v>
      </c>
      <c r="W2294" s="785" t="s">
        <v>22222</v>
      </c>
      <c r="X2294" s="785" t="s">
        <v>3516</v>
      </c>
      <c r="Y2294" s="615" t="str">
        <f t="shared" si="35"/>
        <v>Samuel Manyuna Otiso</v>
      </c>
      <c r="Z2294" s="785" t="s">
        <v>3744</v>
      </c>
      <c r="AA2294" s="785" t="s">
        <v>4349</v>
      </c>
      <c r="AB2294" s="785" t="s">
        <v>2683</v>
      </c>
      <c r="AC2294" s="785" t="s">
        <v>2606</v>
      </c>
      <c r="AD2294" s="786">
        <v>43684</v>
      </c>
    </row>
    <row r="2295" spans="1:30" ht="15.75">
      <c r="A2295" s="785" t="s">
        <v>4301</v>
      </c>
      <c r="B2295" s="785" t="s">
        <v>32891</v>
      </c>
      <c r="C2295" s="785" t="s">
        <v>4303</v>
      </c>
      <c r="D2295" s="785" t="s">
        <v>2599</v>
      </c>
      <c r="E2295" s="785" t="s">
        <v>5823</v>
      </c>
      <c r="F2295" s="786">
        <v>43496</v>
      </c>
      <c r="G2295" s="785" t="s">
        <v>5361</v>
      </c>
      <c r="H2295" s="786">
        <v>43521</v>
      </c>
      <c r="I2295" s="785" t="s">
        <v>32892</v>
      </c>
      <c r="J2295" s="785" t="s">
        <v>627</v>
      </c>
      <c r="K2295" s="785" t="s">
        <v>2612</v>
      </c>
      <c r="L2295" s="785" t="s">
        <v>32893</v>
      </c>
      <c r="M2295" s="785"/>
      <c r="N2295" s="785"/>
      <c r="O2295" s="785"/>
      <c r="P2295" s="787">
        <v>36.949840999999999</v>
      </c>
      <c r="Q2295" s="787">
        <v>-0.95486499999999996</v>
      </c>
      <c r="R2295" s="785" t="s">
        <v>821</v>
      </c>
      <c r="S2295" s="785" t="s">
        <v>2120</v>
      </c>
      <c r="T2295" s="785" t="s">
        <v>3210</v>
      </c>
      <c r="U2295" s="785" t="s">
        <v>2956</v>
      </c>
      <c r="V2295" s="785" t="s">
        <v>3070</v>
      </c>
      <c r="W2295" s="785" t="s">
        <v>3497</v>
      </c>
      <c r="X2295" s="785"/>
      <c r="Y2295" s="615" t="str">
        <f t="shared" si="35"/>
        <v>Cides Ltd</v>
      </c>
      <c r="Z2295" s="785" t="s">
        <v>2599</v>
      </c>
      <c r="AA2295" s="785" t="s">
        <v>4349</v>
      </c>
      <c r="AB2295" s="785" t="s">
        <v>2605</v>
      </c>
      <c r="AC2295" s="785" t="s">
        <v>2606</v>
      </c>
      <c r="AD2295" s="786">
        <v>43557</v>
      </c>
    </row>
    <row r="2296" spans="1:30" ht="15.75">
      <c r="A2296" s="785" t="s">
        <v>4301</v>
      </c>
      <c r="B2296" s="785" t="s">
        <v>6512</v>
      </c>
      <c r="C2296" s="785" t="s">
        <v>4303</v>
      </c>
      <c r="D2296" s="785" t="s">
        <v>2599</v>
      </c>
      <c r="E2296" s="785" t="s">
        <v>6513</v>
      </c>
      <c r="F2296" s="786">
        <v>43470</v>
      </c>
      <c r="G2296" s="785" t="s">
        <v>6514</v>
      </c>
      <c r="H2296" s="786">
        <v>43520</v>
      </c>
      <c r="I2296" s="785" t="s">
        <v>6515</v>
      </c>
      <c r="J2296" s="785" t="s">
        <v>629</v>
      </c>
      <c r="K2296" s="785" t="s">
        <v>2612</v>
      </c>
      <c r="L2296" s="785" t="s">
        <v>6516</v>
      </c>
      <c r="M2296" s="785"/>
      <c r="N2296" s="785"/>
      <c r="O2296" s="785" t="s">
        <v>6517</v>
      </c>
      <c r="P2296" s="787">
        <v>36.770085999999999</v>
      </c>
      <c r="Q2296" s="787">
        <v>-1.2063680000000001</v>
      </c>
      <c r="R2296" s="785" t="s">
        <v>821</v>
      </c>
      <c r="S2296" s="785" t="s">
        <v>821</v>
      </c>
      <c r="T2296" s="785" t="s">
        <v>3291</v>
      </c>
      <c r="U2296" s="785" t="s">
        <v>6518</v>
      </c>
      <c r="V2296" s="785" t="s">
        <v>2673</v>
      </c>
      <c r="W2296" s="785" t="s">
        <v>3497</v>
      </c>
      <c r="X2296" s="785" t="s">
        <v>3497</v>
      </c>
      <c r="Y2296" s="615" t="str">
        <f t="shared" si="35"/>
        <v>Cides Ltd</v>
      </c>
      <c r="Z2296" s="785" t="s">
        <v>2599</v>
      </c>
      <c r="AA2296" s="785" t="s">
        <v>4349</v>
      </c>
      <c r="AB2296" s="785" t="s">
        <v>2605</v>
      </c>
      <c r="AC2296" s="785" t="s">
        <v>2606</v>
      </c>
      <c r="AD2296" s="786">
        <v>43552</v>
      </c>
    </row>
    <row r="2297" spans="1:30" ht="15.75">
      <c r="A2297" s="785" t="s">
        <v>4301</v>
      </c>
      <c r="B2297" s="785" t="s">
        <v>29713</v>
      </c>
      <c r="C2297" s="785" t="s">
        <v>4303</v>
      </c>
      <c r="D2297" s="785" t="s">
        <v>2599</v>
      </c>
      <c r="E2297" s="785" t="s">
        <v>5542</v>
      </c>
      <c r="F2297" s="786">
        <v>43454</v>
      </c>
      <c r="G2297" s="785" t="s">
        <v>6514</v>
      </c>
      <c r="H2297" s="786">
        <v>43520</v>
      </c>
      <c r="I2297" s="785" t="s">
        <v>29714</v>
      </c>
      <c r="J2297" s="785" t="s">
        <v>629</v>
      </c>
      <c r="K2297" s="785" t="s">
        <v>29715</v>
      </c>
      <c r="L2297" s="785" t="s">
        <v>29716</v>
      </c>
      <c r="M2297" s="785"/>
      <c r="N2297" s="785"/>
      <c r="O2297" s="785"/>
      <c r="P2297" s="787">
        <v>36.886457</v>
      </c>
      <c r="Q2297" s="787">
        <v>-0.91095300000000001</v>
      </c>
      <c r="R2297" s="785" t="s">
        <v>821</v>
      </c>
      <c r="S2297" s="785" t="s">
        <v>2120</v>
      </c>
      <c r="T2297" s="785" t="s">
        <v>2620</v>
      </c>
      <c r="U2297" s="785" t="s">
        <v>29717</v>
      </c>
      <c r="V2297" s="785" t="s">
        <v>2855</v>
      </c>
      <c r="W2297" s="785" t="s">
        <v>3497</v>
      </c>
      <c r="X2297" s="785"/>
      <c r="Y2297" s="615" t="str">
        <f t="shared" si="35"/>
        <v>Cides Ltd</v>
      </c>
      <c r="Z2297" s="785" t="s">
        <v>2599</v>
      </c>
      <c r="AA2297" s="785" t="s">
        <v>4349</v>
      </c>
      <c r="AB2297" s="785" t="s">
        <v>2605</v>
      </c>
      <c r="AC2297" s="785" t="s">
        <v>2606</v>
      </c>
      <c r="AD2297" s="786">
        <v>43520</v>
      </c>
    </row>
    <row r="2298" spans="1:30" ht="15.75">
      <c r="A2298" s="785" t="s">
        <v>4301</v>
      </c>
      <c r="B2298" s="785" t="s">
        <v>30131</v>
      </c>
      <c r="C2298" s="785" t="s">
        <v>4303</v>
      </c>
      <c r="D2298" s="785" t="s">
        <v>2599</v>
      </c>
      <c r="E2298" s="785" t="s">
        <v>6766</v>
      </c>
      <c r="F2298" s="786">
        <v>43485</v>
      </c>
      <c r="G2298" s="785" t="s">
        <v>6514</v>
      </c>
      <c r="H2298" s="786">
        <v>43520</v>
      </c>
      <c r="I2298" s="785" t="s">
        <v>30132</v>
      </c>
      <c r="J2298" s="785" t="s">
        <v>629</v>
      </c>
      <c r="K2298" s="785" t="s">
        <v>30133</v>
      </c>
      <c r="L2298" s="785" t="s">
        <v>30134</v>
      </c>
      <c r="M2298" s="785"/>
      <c r="N2298" s="785"/>
      <c r="O2298" s="785"/>
      <c r="P2298" s="787">
        <v>36.887006</v>
      </c>
      <c r="Q2298" s="787">
        <v>-1.012265</v>
      </c>
      <c r="R2298" s="785" t="s">
        <v>821</v>
      </c>
      <c r="S2298" s="785" t="s">
        <v>2041</v>
      </c>
      <c r="T2298" s="785" t="s">
        <v>4013</v>
      </c>
      <c r="U2298" s="785" t="s">
        <v>9872</v>
      </c>
      <c r="V2298" s="785" t="s">
        <v>2855</v>
      </c>
      <c r="W2298" s="785" t="s">
        <v>3497</v>
      </c>
      <c r="X2298" s="785"/>
      <c r="Y2298" s="615" t="str">
        <f t="shared" si="35"/>
        <v>Cides Ltd</v>
      </c>
      <c r="Z2298" s="785" t="s">
        <v>2599</v>
      </c>
      <c r="AA2298" s="785" t="s">
        <v>4349</v>
      </c>
      <c r="AB2298" s="785" t="s">
        <v>2605</v>
      </c>
      <c r="AC2298" s="785" t="s">
        <v>2606</v>
      </c>
      <c r="AD2298" s="786">
        <v>43548</v>
      </c>
    </row>
    <row r="2299" spans="1:30" ht="15.75">
      <c r="A2299" s="785" t="s">
        <v>4301</v>
      </c>
      <c r="B2299" s="785" t="s">
        <v>30302</v>
      </c>
      <c r="C2299" s="785" t="s">
        <v>4303</v>
      </c>
      <c r="D2299" s="785" t="s">
        <v>2599</v>
      </c>
      <c r="E2299" s="785" t="s">
        <v>7788</v>
      </c>
      <c r="F2299" s="786">
        <v>43461</v>
      </c>
      <c r="G2299" s="785" t="s">
        <v>6514</v>
      </c>
      <c r="H2299" s="786">
        <v>43520</v>
      </c>
      <c r="I2299" s="785" t="s">
        <v>30303</v>
      </c>
      <c r="J2299" s="785" t="s">
        <v>627</v>
      </c>
      <c r="K2299" s="785" t="s">
        <v>2612</v>
      </c>
      <c r="L2299" s="785" t="s">
        <v>30304</v>
      </c>
      <c r="M2299" s="785"/>
      <c r="N2299" s="785"/>
      <c r="O2299" s="785"/>
      <c r="P2299" s="787">
        <v>36.883868</v>
      </c>
      <c r="Q2299" s="787">
        <v>-0.93729799999999996</v>
      </c>
      <c r="R2299" s="785" t="s">
        <v>821</v>
      </c>
      <c r="S2299" s="785" t="s">
        <v>2120</v>
      </c>
      <c r="T2299" s="785" t="s">
        <v>3210</v>
      </c>
      <c r="U2299" s="785" t="s">
        <v>2951</v>
      </c>
      <c r="V2299" s="785" t="s">
        <v>2855</v>
      </c>
      <c r="W2299" s="785" t="s">
        <v>3497</v>
      </c>
      <c r="X2299" s="785"/>
      <c r="Y2299" s="615" t="str">
        <f t="shared" si="35"/>
        <v>Cides Ltd</v>
      </c>
      <c r="Z2299" s="785" t="s">
        <v>2599</v>
      </c>
      <c r="AA2299" s="785" t="s">
        <v>4349</v>
      </c>
      <c r="AB2299" s="785" t="s">
        <v>2605</v>
      </c>
      <c r="AC2299" s="785" t="s">
        <v>2606</v>
      </c>
      <c r="AD2299" s="786">
        <v>43520</v>
      </c>
    </row>
    <row r="2300" spans="1:30" ht="15.75">
      <c r="A2300" s="785" t="s">
        <v>4301</v>
      </c>
      <c r="B2300" s="785" t="s">
        <v>17486</v>
      </c>
      <c r="C2300" s="785" t="s">
        <v>4303</v>
      </c>
      <c r="D2300" s="785" t="s">
        <v>2599</v>
      </c>
      <c r="E2300" s="785" t="s">
        <v>4316</v>
      </c>
      <c r="F2300" s="786">
        <v>43487</v>
      </c>
      <c r="G2300" s="785" t="s">
        <v>7738</v>
      </c>
      <c r="H2300" s="786">
        <v>43519</v>
      </c>
      <c r="I2300" s="785" t="s">
        <v>17487</v>
      </c>
      <c r="J2300" s="785" t="s">
        <v>629</v>
      </c>
      <c r="K2300" s="785" t="s">
        <v>17488</v>
      </c>
      <c r="L2300" s="785" t="s">
        <v>17489</v>
      </c>
      <c r="M2300" s="785"/>
      <c r="N2300" s="785"/>
      <c r="O2300" s="785" t="s">
        <v>17490</v>
      </c>
      <c r="P2300" s="787">
        <v>37.641708000000001</v>
      </c>
      <c r="Q2300" s="787">
        <v>-0.23965700000000001</v>
      </c>
      <c r="R2300" s="785" t="s">
        <v>1266</v>
      </c>
      <c r="S2300" s="785" t="s">
        <v>1267</v>
      </c>
      <c r="T2300" s="785" t="s">
        <v>3303</v>
      </c>
      <c r="U2300" s="785" t="s">
        <v>3303</v>
      </c>
      <c r="V2300" s="785" t="s">
        <v>2855</v>
      </c>
      <c r="W2300" s="785" t="s">
        <v>3535</v>
      </c>
      <c r="X2300" s="785" t="s">
        <v>3535</v>
      </c>
      <c r="Y2300" s="615" t="str">
        <f t="shared" si="35"/>
        <v>Maurice Kinuthia Wangui</v>
      </c>
      <c r="Z2300" s="785" t="s">
        <v>17405</v>
      </c>
      <c r="AA2300" s="785" t="s">
        <v>4314</v>
      </c>
      <c r="AB2300" s="785" t="s">
        <v>2605</v>
      </c>
      <c r="AC2300" s="785" t="s">
        <v>2606</v>
      </c>
      <c r="AD2300" s="786">
        <v>43540</v>
      </c>
    </row>
    <row r="2301" spans="1:30" ht="15.75">
      <c r="A2301" s="785" t="s">
        <v>4301</v>
      </c>
      <c r="B2301" s="785" t="s">
        <v>26994</v>
      </c>
      <c r="C2301" s="785" t="s">
        <v>4303</v>
      </c>
      <c r="D2301" s="785" t="s">
        <v>2599</v>
      </c>
      <c r="E2301" s="785" t="s">
        <v>5416</v>
      </c>
      <c r="F2301" s="786">
        <v>43483</v>
      </c>
      <c r="G2301" s="785" t="s">
        <v>7738</v>
      </c>
      <c r="H2301" s="786">
        <v>43519</v>
      </c>
      <c r="I2301" s="785" t="s">
        <v>26995</v>
      </c>
      <c r="J2301" s="785" t="s">
        <v>627</v>
      </c>
      <c r="K2301" s="785" t="s">
        <v>2612</v>
      </c>
      <c r="L2301" s="785" t="s">
        <v>26996</v>
      </c>
      <c r="M2301" s="785"/>
      <c r="N2301" s="785"/>
      <c r="O2301" s="785"/>
      <c r="P2301" s="787">
        <v>36.668747000000003</v>
      </c>
      <c r="Q2301" s="787">
        <v>-1.196564</v>
      </c>
      <c r="R2301" s="785" t="s">
        <v>821</v>
      </c>
      <c r="S2301" s="785" t="s">
        <v>2943</v>
      </c>
      <c r="T2301" s="785" t="s">
        <v>3050</v>
      </c>
      <c r="U2301" s="785" t="s">
        <v>24698</v>
      </c>
      <c r="V2301" s="785">
        <v>6</v>
      </c>
      <c r="W2301" s="785" t="s">
        <v>3803</v>
      </c>
      <c r="X2301" s="785"/>
      <c r="Y2301" s="615" t="str">
        <f t="shared" si="35"/>
        <v>Timothy Kabue</v>
      </c>
      <c r="Z2301" s="785" t="s">
        <v>2599</v>
      </c>
      <c r="AA2301" s="785" t="s">
        <v>4314</v>
      </c>
      <c r="AB2301" s="785" t="s">
        <v>2605</v>
      </c>
      <c r="AC2301" s="785" t="s">
        <v>2606</v>
      </c>
      <c r="AD2301" s="786">
        <v>43783</v>
      </c>
    </row>
    <row r="2302" spans="1:30" ht="15.75">
      <c r="A2302" s="785" t="s">
        <v>4301</v>
      </c>
      <c r="B2302" s="785" t="s">
        <v>8287</v>
      </c>
      <c r="C2302" s="785" t="s">
        <v>4303</v>
      </c>
      <c r="D2302" s="785" t="s">
        <v>2599</v>
      </c>
      <c r="E2302" s="785" t="s">
        <v>4522</v>
      </c>
      <c r="F2302" s="786">
        <v>43468</v>
      </c>
      <c r="G2302" s="785" t="s">
        <v>8288</v>
      </c>
      <c r="H2302" s="786">
        <v>43518</v>
      </c>
      <c r="I2302" s="785" t="s">
        <v>8289</v>
      </c>
      <c r="J2302" s="785" t="s">
        <v>627</v>
      </c>
      <c r="K2302" s="785" t="s">
        <v>2612</v>
      </c>
      <c r="L2302" s="785" t="s">
        <v>8290</v>
      </c>
      <c r="M2302" s="785"/>
      <c r="N2302" s="785"/>
      <c r="O2302" s="785"/>
      <c r="P2302" s="787">
        <v>37.149811999999997</v>
      </c>
      <c r="Q2302" s="787">
        <v>-1.0746100000000001</v>
      </c>
      <c r="R2302" s="785" t="s">
        <v>821</v>
      </c>
      <c r="S2302" s="785" t="s">
        <v>2868</v>
      </c>
      <c r="T2302" s="785" t="s">
        <v>2792</v>
      </c>
      <c r="U2302" s="785" t="s">
        <v>2702</v>
      </c>
      <c r="V2302" s="785" t="s">
        <v>3004</v>
      </c>
      <c r="W2302" s="785" t="s">
        <v>2808</v>
      </c>
      <c r="X2302" s="785" t="s">
        <v>8018</v>
      </c>
      <c r="Y2302" s="615" t="str">
        <f t="shared" si="35"/>
        <v>Eric Munene</v>
      </c>
      <c r="Z2302" s="785" t="s">
        <v>8019</v>
      </c>
      <c r="AA2302" s="785" t="s">
        <v>4349</v>
      </c>
      <c r="AB2302" s="785" t="s">
        <v>2683</v>
      </c>
      <c r="AC2302" s="785" t="s">
        <v>2606</v>
      </c>
      <c r="AD2302" s="786">
        <v>43518</v>
      </c>
    </row>
    <row r="2303" spans="1:30" ht="15.75">
      <c r="A2303" s="785" t="s">
        <v>4301</v>
      </c>
      <c r="B2303" s="785" t="s">
        <v>20221</v>
      </c>
      <c r="C2303" s="785" t="s">
        <v>4303</v>
      </c>
      <c r="D2303" s="785" t="s">
        <v>2599</v>
      </c>
      <c r="E2303" s="785" t="s">
        <v>4833</v>
      </c>
      <c r="F2303" s="786">
        <v>43414</v>
      </c>
      <c r="G2303" s="785" t="s">
        <v>8288</v>
      </c>
      <c r="H2303" s="786">
        <v>43518</v>
      </c>
      <c r="I2303" s="785" t="s">
        <v>20222</v>
      </c>
      <c r="J2303" s="785" t="s">
        <v>627</v>
      </c>
      <c r="K2303" s="785" t="s">
        <v>20223</v>
      </c>
      <c r="L2303" s="785" t="s">
        <v>20224</v>
      </c>
      <c r="M2303" s="785"/>
      <c r="N2303" s="785"/>
      <c r="O2303" s="785"/>
      <c r="P2303" s="787">
        <v>35.437922999999998</v>
      </c>
      <c r="Q2303" s="787">
        <v>-0.81332499999999996</v>
      </c>
      <c r="R2303" s="785" t="s">
        <v>1623</v>
      </c>
      <c r="S2303" s="785" t="s">
        <v>1624</v>
      </c>
      <c r="T2303" s="785" t="s">
        <v>20225</v>
      </c>
      <c r="U2303" s="785" t="s">
        <v>20225</v>
      </c>
      <c r="V2303" s="785">
        <v>24</v>
      </c>
      <c r="W2303" s="785" t="s">
        <v>3314</v>
      </c>
      <c r="X2303" s="785" t="s">
        <v>3314</v>
      </c>
      <c r="Y2303" s="615" t="str">
        <f t="shared" si="35"/>
        <v>Philip Kiget</v>
      </c>
      <c r="Z2303" s="785" t="s">
        <v>20053</v>
      </c>
      <c r="AA2303" s="785" t="s">
        <v>4314</v>
      </c>
      <c r="AB2303" s="785" t="s">
        <v>2683</v>
      </c>
      <c r="AC2303" s="785" t="s">
        <v>2606</v>
      </c>
      <c r="AD2303" s="786">
        <v>43518</v>
      </c>
    </row>
    <row r="2304" spans="1:30" ht="15.75">
      <c r="A2304" s="785" t="s">
        <v>4301</v>
      </c>
      <c r="B2304" s="785" t="s">
        <v>22927</v>
      </c>
      <c r="C2304" s="785" t="s">
        <v>4303</v>
      </c>
      <c r="D2304" s="785" t="s">
        <v>2599</v>
      </c>
      <c r="E2304" s="785" t="s">
        <v>7788</v>
      </c>
      <c r="F2304" s="786">
        <v>43461</v>
      </c>
      <c r="G2304" s="785" t="s">
        <v>8288</v>
      </c>
      <c r="H2304" s="786">
        <v>43518</v>
      </c>
      <c r="I2304" s="785" t="s">
        <v>22928</v>
      </c>
      <c r="J2304" s="785" t="s">
        <v>629</v>
      </c>
      <c r="K2304" s="785" t="s">
        <v>2612</v>
      </c>
      <c r="L2304" s="785" t="s">
        <v>22910</v>
      </c>
      <c r="M2304" s="785"/>
      <c r="N2304" s="785"/>
      <c r="O2304" s="785"/>
      <c r="P2304" s="787">
        <v>35.436371999999999</v>
      </c>
      <c r="Q2304" s="787">
        <v>-0.81047899999999995</v>
      </c>
      <c r="R2304" s="785" t="s">
        <v>1623</v>
      </c>
      <c r="S2304" s="785" t="s">
        <v>1624</v>
      </c>
      <c r="T2304" s="785" t="s">
        <v>20144</v>
      </c>
      <c r="U2304" s="785" t="s">
        <v>20144</v>
      </c>
      <c r="V2304" s="785" t="s">
        <v>3070</v>
      </c>
      <c r="W2304" s="785" t="s">
        <v>13308</v>
      </c>
      <c r="X2304" s="785" t="s">
        <v>13308</v>
      </c>
      <c r="Y2304" s="615" t="str">
        <f t="shared" si="35"/>
        <v>Samwel Teres</v>
      </c>
      <c r="Z2304" s="785" t="s">
        <v>22929</v>
      </c>
      <c r="AA2304" s="785" t="s">
        <v>4314</v>
      </c>
      <c r="AB2304" s="785" t="s">
        <v>2605</v>
      </c>
      <c r="AC2304" s="785" t="s">
        <v>2606</v>
      </c>
      <c r="AD2304" s="786">
        <v>43518</v>
      </c>
    </row>
    <row r="2305" spans="1:30" ht="15.75">
      <c r="A2305" s="785" t="s">
        <v>4301</v>
      </c>
      <c r="B2305" s="785" t="s">
        <v>26555</v>
      </c>
      <c r="C2305" s="785" t="s">
        <v>4303</v>
      </c>
      <c r="D2305" s="785" t="s">
        <v>2599</v>
      </c>
      <c r="E2305" s="785" t="s">
        <v>4522</v>
      </c>
      <c r="F2305" s="786">
        <v>43468</v>
      </c>
      <c r="G2305" s="785" t="s">
        <v>8288</v>
      </c>
      <c r="H2305" s="786">
        <v>43518</v>
      </c>
      <c r="I2305" s="785" t="s">
        <v>26556</v>
      </c>
      <c r="J2305" s="785" t="s">
        <v>627</v>
      </c>
      <c r="K2305" s="785" t="s">
        <v>26557</v>
      </c>
      <c r="L2305" s="785" t="s">
        <v>26558</v>
      </c>
      <c r="M2305" s="785"/>
      <c r="N2305" s="785"/>
      <c r="O2305" s="785" t="s">
        <v>26559</v>
      </c>
      <c r="P2305" s="787">
        <v>37.63194</v>
      </c>
      <c r="Q2305" s="787">
        <v>-5.5888E-2</v>
      </c>
      <c r="R2305" s="785" t="s">
        <v>1104</v>
      </c>
      <c r="S2305" s="785" t="s">
        <v>2643</v>
      </c>
      <c r="T2305" s="785" t="s">
        <v>7650</v>
      </c>
      <c r="U2305" s="785" t="s">
        <v>26560</v>
      </c>
      <c r="V2305" s="785" t="s">
        <v>2603</v>
      </c>
      <c r="W2305" s="785" t="s">
        <v>2608</v>
      </c>
      <c r="X2305" s="785"/>
      <c r="Y2305" s="615" t="str">
        <f t="shared" si="35"/>
        <v>Biogas International Limited</v>
      </c>
      <c r="Z2305" s="785" t="s">
        <v>2599</v>
      </c>
      <c r="AA2305" s="785" t="s">
        <v>5464</v>
      </c>
      <c r="AB2305" s="785" t="s">
        <v>2609</v>
      </c>
      <c r="AC2305" s="785" t="s">
        <v>2610</v>
      </c>
      <c r="AD2305" s="786">
        <v>43518</v>
      </c>
    </row>
    <row r="2306" spans="1:30" ht="15.75">
      <c r="A2306" s="785" t="s">
        <v>4301</v>
      </c>
      <c r="B2306" s="785" t="s">
        <v>30298</v>
      </c>
      <c r="C2306" s="785" t="s">
        <v>4303</v>
      </c>
      <c r="D2306" s="785" t="s">
        <v>2599</v>
      </c>
      <c r="E2306" s="785" t="s">
        <v>11913</v>
      </c>
      <c r="F2306" s="786">
        <v>43475</v>
      </c>
      <c r="G2306" s="785" t="s">
        <v>8288</v>
      </c>
      <c r="H2306" s="786">
        <v>43518</v>
      </c>
      <c r="I2306" s="785" t="s">
        <v>30299</v>
      </c>
      <c r="J2306" s="785" t="s">
        <v>627</v>
      </c>
      <c r="K2306" s="785" t="s">
        <v>30300</v>
      </c>
      <c r="L2306" s="785" t="s">
        <v>30301</v>
      </c>
      <c r="M2306" s="785"/>
      <c r="N2306" s="785"/>
      <c r="O2306" s="785"/>
      <c r="P2306" s="787">
        <v>35.992967</v>
      </c>
      <c r="Q2306" s="787">
        <v>-0.18503500000000001</v>
      </c>
      <c r="R2306" s="785" t="s">
        <v>695</v>
      </c>
      <c r="S2306" s="785" t="s">
        <v>1011</v>
      </c>
      <c r="T2306" s="785" t="s">
        <v>1011</v>
      </c>
      <c r="U2306" s="785" t="s">
        <v>3176</v>
      </c>
      <c r="V2306" s="785" t="s">
        <v>2855</v>
      </c>
      <c r="W2306" s="785" t="s">
        <v>3025</v>
      </c>
      <c r="X2306" s="785"/>
      <c r="Y2306" s="615" t="str">
        <f t="shared" ref="Y2306:Y2369" si="36">IF(X2306="",W2306,X2306)</f>
        <v>Kichemu limited</v>
      </c>
      <c r="Z2306" s="785" t="s">
        <v>2599</v>
      </c>
      <c r="AA2306" s="785" t="s">
        <v>4349</v>
      </c>
      <c r="AB2306" s="785" t="s">
        <v>2683</v>
      </c>
      <c r="AC2306" s="785" t="s">
        <v>2606</v>
      </c>
      <c r="AD2306" s="786">
        <v>43518</v>
      </c>
    </row>
    <row r="2307" spans="1:30" ht="15.75">
      <c r="A2307" s="785" t="s">
        <v>4301</v>
      </c>
      <c r="B2307" s="785" t="s">
        <v>22921</v>
      </c>
      <c r="C2307" s="785" t="s">
        <v>4303</v>
      </c>
      <c r="D2307" s="785" t="s">
        <v>2599</v>
      </c>
      <c r="E2307" s="785" t="s">
        <v>4430</v>
      </c>
      <c r="F2307" s="786">
        <v>43482</v>
      </c>
      <c r="G2307" s="785" t="s">
        <v>21038</v>
      </c>
      <c r="H2307" s="786">
        <v>43517</v>
      </c>
      <c r="I2307" s="785" t="s">
        <v>22922</v>
      </c>
      <c r="J2307" s="785" t="s">
        <v>629</v>
      </c>
      <c r="K2307" s="785" t="s">
        <v>22923</v>
      </c>
      <c r="L2307" s="785" t="s">
        <v>22924</v>
      </c>
      <c r="M2307" s="785"/>
      <c r="N2307" s="785"/>
      <c r="O2307" s="785" t="s">
        <v>22925</v>
      </c>
      <c r="P2307" s="787">
        <v>35.860559000000002</v>
      </c>
      <c r="Q2307" s="787">
        <v>-1.0771269999999999</v>
      </c>
      <c r="R2307" s="785" t="s">
        <v>2813</v>
      </c>
      <c r="S2307" s="785" t="s">
        <v>16308</v>
      </c>
      <c r="T2307" s="785" t="s">
        <v>2813</v>
      </c>
      <c r="U2307" s="785" t="s">
        <v>22926</v>
      </c>
      <c r="V2307" s="785" t="s">
        <v>3070</v>
      </c>
      <c r="W2307" s="785" t="s">
        <v>13308</v>
      </c>
      <c r="X2307" s="785" t="s">
        <v>13308</v>
      </c>
      <c r="Y2307" s="615" t="str">
        <f t="shared" si="36"/>
        <v>Samwel Teres</v>
      </c>
      <c r="Z2307" s="785" t="s">
        <v>22912</v>
      </c>
      <c r="AA2307" s="785" t="s">
        <v>4314</v>
      </c>
      <c r="AB2307" s="785" t="s">
        <v>2605</v>
      </c>
      <c r="AC2307" s="785" t="s">
        <v>2606</v>
      </c>
      <c r="AD2307" s="786">
        <v>43517</v>
      </c>
    </row>
    <row r="2308" spans="1:30" ht="15.75">
      <c r="A2308" s="785" t="s">
        <v>4301</v>
      </c>
      <c r="B2308" s="785" t="s">
        <v>31656</v>
      </c>
      <c r="C2308" s="785" t="s">
        <v>4303</v>
      </c>
      <c r="D2308" s="785" t="s">
        <v>2599</v>
      </c>
      <c r="E2308" s="785" t="s">
        <v>13130</v>
      </c>
      <c r="F2308" s="786">
        <v>43467</v>
      </c>
      <c r="G2308" s="785" t="s">
        <v>21038</v>
      </c>
      <c r="H2308" s="786">
        <v>43517</v>
      </c>
      <c r="I2308" s="785" t="s">
        <v>31657</v>
      </c>
      <c r="J2308" s="785" t="s">
        <v>629</v>
      </c>
      <c r="K2308" s="785" t="s">
        <v>31658</v>
      </c>
      <c r="L2308" s="785" t="s">
        <v>31659</v>
      </c>
      <c r="M2308" s="785"/>
      <c r="N2308" s="785"/>
      <c r="O2308" s="785"/>
      <c r="P2308" s="787">
        <v>37.444772</v>
      </c>
      <c r="Q2308" s="787">
        <v>-0.43066500000000002</v>
      </c>
      <c r="R2308" s="785" t="s">
        <v>1089</v>
      </c>
      <c r="S2308" s="785" t="s">
        <v>1164</v>
      </c>
      <c r="T2308" s="785" t="s">
        <v>2801</v>
      </c>
      <c r="U2308" s="785" t="s">
        <v>29220</v>
      </c>
      <c r="V2308" s="785" t="s">
        <v>3004</v>
      </c>
      <c r="W2308" s="785" t="s">
        <v>3511</v>
      </c>
      <c r="X2308" s="785"/>
      <c r="Y2308" s="615" t="str">
        <f t="shared" si="36"/>
        <v>Sakaki Natural Renewable Energy Center</v>
      </c>
      <c r="Z2308" s="785" t="s">
        <v>2599</v>
      </c>
      <c r="AA2308" s="785" t="s">
        <v>4349</v>
      </c>
      <c r="AB2308" s="785" t="s">
        <v>2683</v>
      </c>
      <c r="AC2308" s="785" t="s">
        <v>2606</v>
      </c>
      <c r="AD2308" s="786">
        <v>43519</v>
      </c>
    </row>
    <row r="2309" spans="1:30" ht="15.75">
      <c r="A2309" s="785" t="s">
        <v>4301</v>
      </c>
      <c r="B2309" s="785" t="s">
        <v>22907</v>
      </c>
      <c r="C2309" s="785" t="s">
        <v>4303</v>
      </c>
      <c r="D2309" s="785" t="s">
        <v>2599</v>
      </c>
      <c r="E2309" s="785" t="s">
        <v>6513</v>
      </c>
      <c r="F2309" s="786">
        <v>43470</v>
      </c>
      <c r="G2309" s="785" t="s">
        <v>4847</v>
      </c>
      <c r="H2309" s="786">
        <v>43516</v>
      </c>
      <c r="I2309" s="785" t="s">
        <v>22908</v>
      </c>
      <c r="J2309" s="785" t="s">
        <v>629</v>
      </c>
      <c r="K2309" s="785" t="s">
        <v>22909</v>
      </c>
      <c r="L2309" s="785" t="s">
        <v>22910</v>
      </c>
      <c r="M2309" s="785"/>
      <c r="N2309" s="785"/>
      <c r="O2309" s="785"/>
      <c r="P2309" s="787">
        <v>35.589345000000002</v>
      </c>
      <c r="Q2309" s="787">
        <v>-0.78721600000000003</v>
      </c>
      <c r="R2309" s="785" t="s">
        <v>2813</v>
      </c>
      <c r="S2309" s="785" t="s">
        <v>2814</v>
      </c>
      <c r="T2309" s="785" t="s">
        <v>22911</v>
      </c>
      <c r="U2309" s="785" t="s">
        <v>3237</v>
      </c>
      <c r="V2309" s="785" t="s">
        <v>2855</v>
      </c>
      <c r="W2309" s="785" t="s">
        <v>13308</v>
      </c>
      <c r="X2309" s="785" t="s">
        <v>13308</v>
      </c>
      <c r="Y2309" s="615" t="str">
        <f t="shared" si="36"/>
        <v>Samwel Teres</v>
      </c>
      <c r="Z2309" s="785" t="s">
        <v>22912</v>
      </c>
      <c r="AA2309" s="785" t="s">
        <v>4314</v>
      </c>
      <c r="AB2309" s="785" t="s">
        <v>2605</v>
      </c>
      <c r="AC2309" s="785" t="s">
        <v>2606</v>
      </c>
      <c r="AD2309" s="786">
        <v>43516</v>
      </c>
    </row>
    <row r="2310" spans="1:30" ht="15.75">
      <c r="A2310" s="785" t="s">
        <v>4301</v>
      </c>
      <c r="B2310" s="785" t="s">
        <v>30083</v>
      </c>
      <c r="C2310" s="785" t="s">
        <v>4303</v>
      </c>
      <c r="D2310" s="785" t="s">
        <v>2599</v>
      </c>
      <c r="E2310" s="785" t="s">
        <v>4522</v>
      </c>
      <c r="F2310" s="786">
        <v>43468</v>
      </c>
      <c r="G2310" s="785" t="s">
        <v>4847</v>
      </c>
      <c r="H2310" s="786">
        <v>43516</v>
      </c>
      <c r="I2310" s="785" t="s">
        <v>30084</v>
      </c>
      <c r="J2310" s="785" t="s">
        <v>627</v>
      </c>
      <c r="K2310" s="785" t="s">
        <v>30085</v>
      </c>
      <c r="L2310" s="785" t="s">
        <v>30086</v>
      </c>
      <c r="M2310" s="785"/>
      <c r="N2310" s="785"/>
      <c r="O2310" s="785" t="s">
        <v>30087</v>
      </c>
      <c r="P2310" s="787">
        <v>36.948180000000001</v>
      </c>
      <c r="Q2310" s="787">
        <v>-1.0088140000000001</v>
      </c>
      <c r="R2310" s="785" t="s">
        <v>821</v>
      </c>
      <c r="S2310" s="785" t="s">
        <v>2120</v>
      </c>
      <c r="T2310" s="785" t="s">
        <v>2121</v>
      </c>
      <c r="U2310" s="785" t="s">
        <v>3965</v>
      </c>
      <c r="V2310" s="785" t="s">
        <v>2855</v>
      </c>
      <c r="W2310" s="785" t="s">
        <v>3497</v>
      </c>
      <c r="X2310" s="785"/>
      <c r="Y2310" s="615" t="str">
        <f t="shared" si="36"/>
        <v>Cides Ltd</v>
      </c>
      <c r="Z2310" s="785" t="s">
        <v>2599</v>
      </c>
      <c r="AA2310" s="785" t="s">
        <v>4349</v>
      </c>
      <c r="AB2310" s="785" t="s">
        <v>2605</v>
      </c>
      <c r="AC2310" s="785" t="s">
        <v>2606</v>
      </c>
      <c r="AD2310" s="786">
        <v>43557</v>
      </c>
    </row>
    <row r="2311" spans="1:30" ht="15.75">
      <c r="A2311" s="785" t="s">
        <v>4301</v>
      </c>
      <c r="B2311" s="785" t="s">
        <v>9455</v>
      </c>
      <c r="C2311" s="785" t="s">
        <v>4303</v>
      </c>
      <c r="D2311" s="785" t="s">
        <v>2599</v>
      </c>
      <c r="E2311" s="785" t="s">
        <v>9423</v>
      </c>
      <c r="F2311" s="786">
        <v>43418</v>
      </c>
      <c r="G2311" s="785" t="s">
        <v>9456</v>
      </c>
      <c r="H2311" s="786">
        <v>43515</v>
      </c>
      <c r="I2311" s="785" t="s">
        <v>9457</v>
      </c>
      <c r="J2311" s="785" t="s">
        <v>627</v>
      </c>
      <c r="K2311" s="785" t="s">
        <v>9458</v>
      </c>
      <c r="L2311" s="785" t="s">
        <v>9459</v>
      </c>
      <c r="M2311" s="785"/>
      <c r="N2311" s="785"/>
      <c r="O2311" s="785" t="s">
        <v>9460</v>
      </c>
      <c r="P2311" s="787">
        <v>34.836477000000002</v>
      </c>
      <c r="Q2311" s="787">
        <v>-0.68163200000000002</v>
      </c>
      <c r="R2311" s="785" t="s">
        <v>843</v>
      </c>
      <c r="S2311" s="785" t="s">
        <v>2811</v>
      </c>
      <c r="T2311" s="785" t="s">
        <v>9461</v>
      </c>
      <c r="U2311" s="785" t="s">
        <v>9462</v>
      </c>
      <c r="V2311" s="785" t="s">
        <v>3070</v>
      </c>
      <c r="W2311" s="785" t="s">
        <v>3212</v>
      </c>
      <c r="X2311" s="785" t="s">
        <v>3212</v>
      </c>
      <c r="Y2311" s="615" t="str">
        <f t="shared" si="36"/>
        <v>Francis Kamande</v>
      </c>
      <c r="Z2311" s="785" t="s">
        <v>9408</v>
      </c>
      <c r="AA2311" s="785" t="s">
        <v>4314</v>
      </c>
      <c r="AB2311" s="785" t="s">
        <v>2605</v>
      </c>
      <c r="AC2311" s="785" t="s">
        <v>2606</v>
      </c>
      <c r="AD2311" s="786">
        <v>43529</v>
      </c>
    </row>
    <row r="2312" spans="1:30" ht="15.75">
      <c r="A2312" s="785" t="s">
        <v>4301</v>
      </c>
      <c r="B2312" s="785" t="s">
        <v>23560</v>
      </c>
      <c r="C2312" s="785" t="s">
        <v>4303</v>
      </c>
      <c r="D2312" s="785" t="s">
        <v>2599</v>
      </c>
      <c r="E2312" s="785" t="s">
        <v>23561</v>
      </c>
      <c r="F2312" s="786">
        <v>43465</v>
      </c>
      <c r="G2312" s="785" t="s">
        <v>9456</v>
      </c>
      <c r="H2312" s="786">
        <v>43515</v>
      </c>
      <c r="I2312" s="785" t="s">
        <v>23562</v>
      </c>
      <c r="J2312" s="785" t="s">
        <v>629</v>
      </c>
      <c r="K2312" s="785" t="s">
        <v>2612</v>
      </c>
      <c r="L2312" s="785" t="s">
        <v>23563</v>
      </c>
      <c r="M2312" s="785"/>
      <c r="N2312" s="785"/>
      <c r="O2312" s="785" t="s">
        <v>23564</v>
      </c>
      <c r="P2312" s="787">
        <v>37.430795000000003</v>
      </c>
      <c r="Q2312" s="787">
        <v>-0.44245400000000001</v>
      </c>
      <c r="R2312" s="785" t="s">
        <v>1089</v>
      </c>
      <c r="S2312" s="785" t="s">
        <v>1164</v>
      </c>
      <c r="T2312" s="785" t="s">
        <v>23565</v>
      </c>
      <c r="U2312" s="785" t="s">
        <v>2801</v>
      </c>
      <c r="V2312" s="785" t="s">
        <v>2855</v>
      </c>
      <c r="W2312" s="785" t="s">
        <v>23558</v>
      </c>
      <c r="X2312" s="785" t="s">
        <v>23558</v>
      </c>
      <c r="Y2312" s="615" t="str">
        <f t="shared" si="36"/>
        <v>Simon Kuira</v>
      </c>
      <c r="Z2312" s="785" t="s">
        <v>23559</v>
      </c>
      <c r="AA2312" s="785" t="s">
        <v>4314</v>
      </c>
      <c r="AB2312" s="785" t="s">
        <v>2683</v>
      </c>
      <c r="AC2312" s="785" t="s">
        <v>2606</v>
      </c>
      <c r="AD2312" s="786">
        <v>43526</v>
      </c>
    </row>
    <row r="2313" spans="1:30" ht="15.75">
      <c r="A2313" s="785" t="s">
        <v>4301</v>
      </c>
      <c r="B2313" s="785" t="s">
        <v>31720</v>
      </c>
      <c r="C2313" s="785" t="s">
        <v>4303</v>
      </c>
      <c r="D2313" s="785" t="s">
        <v>2599</v>
      </c>
      <c r="E2313" s="785" t="s">
        <v>17079</v>
      </c>
      <c r="F2313" s="786">
        <v>43422</v>
      </c>
      <c r="G2313" s="785" t="s">
        <v>9456</v>
      </c>
      <c r="H2313" s="786">
        <v>43515</v>
      </c>
      <c r="I2313" s="785" t="s">
        <v>31721</v>
      </c>
      <c r="J2313" s="785" t="s">
        <v>629</v>
      </c>
      <c r="K2313" s="785" t="s">
        <v>31722</v>
      </c>
      <c r="L2313" s="785" t="s">
        <v>31723</v>
      </c>
      <c r="M2313" s="785"/>
      <c r="N2313" s="785"/>
      <c r="O2313" s="785"/>
      <c r="P2313" s="787">
        <v>35.25074</v>
      </c>
      <c r="Q2313" s="787">
        <v>-0.67487799999999998</v>
      </c>
      <c r="R2313" s="785" t="s">
        <v>1623</v>
      </c>
      <c r="S2313" s="785" t="s">
        <v>3371</v>
      </c>
      <c r="T2313" s="785" t="s">
        <v>31724</v>
      </c>
      <c r="U2313" s="785" t="s">
        <v>31725</v>
      </c>
      <c r="V2313" s="785" t="s">
        <v>3004</v>
      </c>
      <c r="W2313" s="785" t="s">
        <v>2717</v>
      </c>
      <c r="X2313" s="785"/>
      <c r="Y2313" s="615" t="str">
        <f t="shared" si="36"/>
        <v>Wesley Kipyegon</v>
      </c>
      <c r="Z2313" s="785" t="s">
        <v>2599</v>
      </c>
      <c r="AA2313" s="785" t="s">
        <v>4314</v>
      </c>
      <c r="AB2313" s="785" t="s">
        <v>2683</v>
      </c>
      <c r="AC2313" s="785" t="s">
        <v>2606</v>
      </c>
      <c r="AD2313" s="786">
        <v>43580</v>
      </c>
    </row>
    <row r="2314" spans="1:30" ht="15.75">
      <c r="A2314" s="785" t="s">
        <v>4301</v>
      </c>
      <c r="B2314" s="785" t="s">
        <v>4424</v>
      </c>
      <c r="C2314" s="785" t="s">
        <v>4303</v>
      </c>
      <c r="D2314" s="785" t="s">
        <v>2599</v>
      </c>
      <c r="E2314" s="785" t="s">
        <v>4425</v>
      </c>
      <c r="F2314" s="786">
        <v>43455</v>
      </c>
      <c r="G2314" s="785" t="s">
        <v>4426</v>
      </c>
      <c r="H2314" s="786">
        <v>43514</v>
      </c>
      <c r="I2314" s="785" t="s">
        <v>4427</v>
      </c>
      <c r="J2314" s="785" t="s">
        <v>627</v>
      </c>
      <c r="K2314" s="785" t="s">
        <v>2612</v>
      </c>
      <c r="L2314" s="785" t="s">
        <v>4428</v>
      </c>
      <c r="M2314" s="785"/>
      <c r="N2314" s="785"/>
      <c r="O2314" s="785"/>
      <c r="P2314" s="787">
        <v>35.069085000000001</v>
      </c>
      <c r="Q2314" s="787">
        <v>0.190055</v>
      </c>
      <c r="R2314" s="785" t="s">
        <v>916</v>
      </c>
      <c r="S2314" s="785" t="s">
        <v>2839</v>
      </c>
      <c r="T2314" s="785" t="s">
        <v>2839</v>
      </c>
      <c r="U2314" s="785" t="s">
        <v>3758</v>
      </c>
      <c r="V2314" s="785" t="s">
        <v>2855</v>
      </c>
      <c r="W2314" s="785" t="s">
        <v>3181</v>
      </c>
      <c r="X2314" s="785" t="s">
        <v>3181</v>
      </c>
      <c r="Y2314" s="615" t="str">
        <f t="shared" si="36"/>
        <v>Abiud Limited</v>
      </c>
      <c r="Z2314" s="785" t="s">
        <v>4405</v>
      </c>
      <c r="AA2314" s="785" t="s">
        <v>4349</v>
      </c>
      <c r="AB2314" s="785" t="s">
        <v>2876</v>
      </c>
      <c r="AC2314" s="785" t="s">
        <v>2606</v>
      </c>
      <c r="AD2314" s="786">
        <v>43637</v>
      </c>
    </row>
    <row r="2315" spans="1:30" ht="15.75">
      <c r="A2315" s="785" t="s">
        <v>4301</v>
      </c>
      <c r="B2315" s="785" t="s">
        <v>23389</v>
      </c>
      <c r="C2315" s="785" t="s">
        <v>4303</v>
      </c>
      <c r="D2315" s="785" t="s">
        <v>2599</v>
      </c>
      <c r="E2315" s="785" t="s">
        <v>6513</v>
      </c>
      <c r="F2315" s="786">
        <v>43470</v>
      </c>
      <c r="G2315" s="785" t="s">
        <v>4426</v>
      </c>
      <c r="H2315" s="786">
        <v>43514</v>
      </c>
      <c r="I2315" s="785" t="s">
        <v>23390</v>
      </c>
      <c r="J2315" s="785" t="s">
        <v>629</v>
      </c>
      <c r="K2315" s="785" t="s">
        <v>2612</v>
      </c>
      <c r="L2315" s="785" t="s">
        <v>23391</v>
      </c>
      <c r="M2315" s="785"/>
      <c r="N2315" s="785"/>
      <c r="O2315" s="785" t="s">
        <v>23392</v>
      </c>
      <c r="P2315" s="787">
        <v>36.412913000000003</v>
      </c>
      <c r="Q2315" s="787">
        <v>4.6519999999999999E-2</v>
      </c>
      <c r="R2315" s="785" t="s">
        <v>1228</v>
      </c>
      <c r="S2315" s="785" t="s">
        <v>1229</v>
      </c>
      <c r="T2315" s="785" t="s">
        <v>3287</v>
      </c>
      <c r="U2315" s="785" t="s">
        <v>3287</v>
      </c>
      <c r="V2315" s="785" t="s">
        <v>2855</v>
      </c>
      <c r="W2315" s="785" t="s">
        <v>23165</v>
      </c>
      <c r="X2315" s="785" t="s">
        <v>23165</v>
      </c>
      <c r="Y2315" s="615" t="str">
        <f t="shared" si="36"/>
        <v>Simon Kabucho</v>
      </c>
      <c r="Z2315" s="785" t="s">
        <v>23172</v>
      </c>
      <c r="AA2315" s="785" t="s">
        <v>4314</v>
      </c>
      <c r="AB2315" s="785" t="s">
        <v>2683</v>
      </c>
      <c r="AC2315" s="785" t="s">
        <v>2606</v>
      </c>
      <c r="AD2315" s="786">
        <v>43514</v>
      </c>
    </row>
    <row r="2316" spans="1:30" ht="15.75">
      <c r="A2316" s="785" t="s">
        <v>4301</v>
      </c>
      <c r="B2316" s="785" t="s">
        <v>31726</v>
      </c>
      <c r="C2316" s="785" t="s">
        <v>4303</v>
      </c>
      <c r="D2316" s="785" t="s">
        <v>2599</v>
      </c>
      <c r="E2316" s="785" t="s">
        <v>9143</v>
      </c>
      <c r="F2316" s="786">
        <v>43451</v>
      </c>
      <c r="G2316" s="785" t="s">
        <v>4426</v>
      </c>
      <c r="H2316" s="786">
        <v>43514</v>
      </c>
      <c r="I2316" s="785" t="s">
        <v>15418</v>
      </c>
      <c r="J2316" s="785" t="s">
        <v>629</v>
      </c>
      <c r="K2316" s="785" t="s">
        <v>31727</v>
      </c>
      <c r="L2316" s="785" t="s">
        <v>31728</v>
      </c>
      <c r="M2316" s="785"/>
      <c r="N2316" s="785"/>
      <c r="O2316" s="785"/>
      <c r="P2316" s="787">
        <v>35.114434000000003</v>
      </c>
      <c r="Q2316" s="787">
        <v>-0.68365100000000001</v>
      </c>
      <c r="R2316" s="785" t="s">
        <v>1623</v>
      </c>
      <c r="S2316" s="785" t="s">
        <v>3371</v>
      </c>
      <c r="T2316" s="785" t="s">
        <v>18116</v>
      </c>
      <c r="U2316" s="785" t="s">
        <v>7004</v>
      </c>
      <c r="V2316" s="785" t="s">
        <v>3004</v>
      </c>
      <c r="W2316" s="785" t="s">
        <v>3314</v>
      </c>
      <c r="X2316" s="785"/>
      <c r="Y2316" s="615" t="str">
        <f t="shared" si="36"/>
        <v>Philip Kiget</v>
      </c>
      <c r="Z2316" s="785" t="s">
        <v>2599</v>
      </c>
      <c r="AA2316" s="785" t="s">
        <v>4314</v>
      </c>
      <c r="AB2316" s="785" t="s">
        <v>2683</v>
      </c>
      <c r="AC2316" s="785" t="s">
        <v>2606</v>
      </c>
      <c r="AD2316" s="786">
        <v>43542</v>
      </c>
    </row>
    <row r="2317" spans="1:30" ht="15.75">
      <c r="A2317" s="785" t="s">
        <v>4301</v>
      </c>
      <c r="B2317" s="785" t="s">
        <v>7708</v>
      </c>
      <c r="C2317" s="785" t="s">
        <v>4303</v>
      </c>
      <c r="D2317" s="785" t="s">
        <v>2599</v>
      </c>
      <c r="E2317" s="785" t="s">
        <v>6716</v>
      </c>
      <c r="F2317" s="786">
        <v>43490</v>
      </c>
      <c r="G2317" s="785" t="s">
        <v>5431</v>
      </c>
      <c r="H2317" s="786">
        <v>43511</v>
      </c>
      <c r="I2317" s="785" t="s">
        <v>7709</v>
      </c>
      <c r="J2317" s="785" t="s">
        <v>629</v>
      </c>
      <c r="K2317" s="785" t="s">
        <v>7710</v>
      </c>
      <c r="L2317" s="785" t="s">
        <v>7711</v>
      </c>
      <c r="M2317" s="785"/>
      <c r="N2317" s="785"/>
      <c r="O2317" s="785"/>
      <c r="P2317" s="787">
        <v>36.604300000000002</v>
      </c>
      <c r="Q2317" s="787">
        <v>-1.160752</v>
      </c>
      <c r="R2317" s="785" t="s">
        <v>821</v>
      </c>
      <c r="S2317" s="785" t="s">
        <v>1884</v>
      </c>
      <c r="T2317" s="785" t="s">
        <v>6247</v>
      </c>
      <c r="U2317" s="785" t="s">
        <v>3220</v>
      </c>
      <c r="V2317" s="785" t="s">
        <v>2855</v>
      </c>
      <c r="W2317" s="785" t="s">
        <v>3253</v>
      </c>
      <c r="X2317" s="785" t="s">
        <v>7652</v>
      </c>
      <c r="Y2317" s="615" t="str">
        <f t="shared" si="36"/>
        <v>Eliatha Njagi</v>
      </c>
      <c r="Z2317" s="785" t="s">
        <v>7697</v>
      </c>
      <c r="AA2317" s="785" t="s">
        <v>4349</v>
      </c>
      <c r="AB2317" s="785" t="s">
        <v>2683</v>
      </c>
      <c r="AC2317" s="785" t="s">
        <v>2606</v>
      </c>
      <c r="AD2317" s="786">
        <v>43511</v>
      </c>
    </row>
    <row r="2318" spans="1:30" ht="15.75">
      <c r="A2318" s="785" t="s">
        <v>4301</v>
      </c>
      <c r="B2318" s="785" t="s">
        <v>7787</v>
      </c>
      <c r="C2318" s="785" t="s">
        <v>4303</v>
      </c>
      <c r="D2318" s="785" t="s">
        <v>2599</v>
      </c>
      <c r="E2318" s="785" t="s">
        <v>7788</v>
      </c>
      <c r="F2318" s="786">
        <v>43461</v>
      </c>
      <c r="G2318" s="785" t="s">
        <v>5431</v>
      </c>
      <c r="H2318" s="786">
        <v>43511</v>
      </c>
      <c r="I2318" s="785" t="s">
        <v>7789</v>
      </c>
      <c r="J2318" s="785" t="s">
        <v>627</v>
      </c>
      <c r="K2318" s="785" t="s">
        <v>7790</v>
      </c>
      <c r="L2318" s="785" t="s">
        <v>7791</v>
      </c>
      <c r="M2318" s="785"/>
      <c r="N2318" s="785"/>
      <c r="O2318" s="785" t="s">
        <v>7792</v>
      </c>
      <c r="P2318" s="787">
        <v>35.162368000000001</v>
      </c>
      <c r="Q2318" s="787">
        <v>0.33264199999999999</v>
      </c>
      <c r="R2318" s="785" t="s">
        <v>916</v>
      </c>
      <c r="S2318" s="785" t="s">
        <v>917</v>
      </c>
      <c r="T2318" s="785" t="s">
        <v>7793</v>
      </c>
      <c r="U2318" s="785" t="s">
        <v>7794</v>
      </c>
      <c r="V2318" s="785" t="s">
        <v>2855</v>
      </c>
      <c r="W2318" s="785" t="s">
        <v>7781</v>
      </c>
      <c r="X2318" s="785" t="s">
        <v>2891</v>
      </c>
      <c r="Y2318" s="615" t="str">
        <f t="shared" si="36"/>
        <v>Eliud Lagat</v>
      </c>
      <c r="Z2318" s="785" t="s">
        <v>2599</v>
      </c>
      <c r="AA2318" s="785" t="s">
        <v>4314</v>
      </c>
      <c r="AB2318" s="785" t="s">
        <v>2683</v>
      </c>
      <c r="AC2318" s="785" t="s">
        <v>2606</v>
      </c>
      <c r="AD2318" s="786">
        <v>43613</v>
      </c>
    </row>
    <row r="2319" spans="1:30" ht="15.75">
      <c r="A2319" s="785" t="s">
        <v>4301</v>
      </c>
      <c r="B2319" s="785" t="s">
        <v>19989</v>
      </c>
      <c r="C2319" s="785" t="s">
        <v>4303</v>
      </c>
      <c r="D2319" s="785" t="s">
        <v>2599</v>
      </c>
      <c r="E2319" s="785" t="s">
        <v>5194</v>
      </c>
      <c r="F2319" s="786">
        <v>43452</v>
      </c>
      <c r="G2319" s="785" t="s">
        <v>5431</v>
      </c>
      <c r="H2319" s="786">
        <v>43511</v>
      </c>
      <c r="I2319" s="785" t="s">
        <v>19990</v>
      </c>
      <c r="J2319" s="785" t="s">
        <v>629</v>
      </c>
      <c r="K2319" s="785" t="s">
        <v>19991</v>
      </c>
      <c r="L2319" s="785" t="s">
        <v>19992</v>
      </c>
      <c r="M2319" s="785"/>
      <c r="N2319" s="785"/>
      <c r="O2319" s="785"/>
      <c r="P2319" s="787">
        <v>36.471356999999998</v>
      </c>
      <c r="Q2319" s="787">
        <v>-7.1273000000000003E-2</v>
      </c>
      <c r="R2319" s="785" t="s">
        <v>1228</v>
      </c>
      <c r="S2319" s="785" t="s">
        <v>1229</v>
      </c>
      <c r="T2319" s="785" t="s">
        <v>1229</v>
      </c>
      <c r="U2319" s="785" t="s">
        <v>3435</v>
      </c>
      <c r="V2319" s="785" t="s">
        <v>2855</v>
      </c>
      <c r="W2319" s="785" t="s">
        <v>3056</v>
      </c>
      <c r="X2319" s="785" t="s">
        <v>19993</v>
      </c>
      <c r="Y2319" s="615" t="str">
        <f t="shared" si="36"/>
        <v>Peter Wachira</v>
      </c>
      <c r="Z2319" s="785" t="s">
        <v>19994</v>
      </c>
      <c r="AA2319" s="785" t="s">
        <v>4314</v>
      </c>
      <c r="AB2319" s="785" t="s">
        <v>2605</v>
      </c>
      <c r="AC2319" s="785" t="s">
        <v>2606</v>
      </c>
      <c r="AD2319" s="786">
        <v>43542</v>
      </c>
    </row>
    <row r="2320" spans="1:30" ht="15.75">
      <c r="A2320" s="785" t="s">
        <v>4301</v>
      </c>
      <c r="B2320" s="785" t="s">
        <v>29914</v>
      </c>
      <c r="C2320" s="785" t="s">
        <v>4303</v>
      </c>
      <c r="D2320" s="785" t="s">
        <v>2599</v>
      </c>
      <c r="E2320" s="785" t="s">
        <v>10503</v>
      </c>
      <c r="F2320" s="786">
        <v>43462</v>
      </c>
      <c r="G2320" s="785" t="s">
        <v>5431</v>
      </c>
      <c r="H2320" s="786">
        <v>43511</v>
      </c>
      <c r="I2320" s="785" t="s">
        <v>29915</v>
      </c>
      <c r="J2320" s="785" t="s">
        <v>629</v>
      </c>
      <c r="K2320" s="785" t="s">
        <v>29916</v>
      </c>
      <c r="L2320" s="785" t="s">
        <v>29917</v>
      </c>
      <c r="M2320" s="785"/>
      <c r="N2320" s="785"/>
      <c r="O2320" s="785" t="s">
        <v>29918</v>
      </c>
      <c r="P2320" s="787">
        <v>37.24868</v>
      </c>
      <c r="Q2320" s="787">
        <v>-0.56192399999999998</v>
      </c>
      <c r="R2320" s="785" t="s">
        <v>1961</v>
      </c>
      <c r="S2320" s="785" t="s">
        <v>2864</v>
      </c>
      <c r="T2320" s="785" t="s">
        <v>2740</v>
      </c>
      <c r="U2320" s="785" t="s">
        <v>3938</v>
      </c>
      <c r="V2320" s="785" t="s">
        <v>2855</v>
      </c>
      <c r="W2320" s="785" t="s">
        <v>2674</v>
      </c>
      <c r="X2320" s="785"/>
      <c r="Y2320" s="615" t="str">
        <f t="shared" si="36"/>
        <v>Nicholas Kimenyi</v>
      </c>
      <c r="Z2320" s="785" t="s">
        <v>2599</v>
      </c>
      <c r="AA2320" s="785" t="s">
        <v>4314</v>
      </c>
      <c r="AB2320" s="785" t="s">
        <v>2683</v>
      </c>
      <c r="AC2320" s="785" t="s">
        <v>2606</v>
      </c>
      <c r="AD2320" s="786">
        <v>43551</v>
      </c>
    </row>
    <row r="2321" spans="1:30" ht="15.75">
      <c r="A2321" s="785" t="s">
        <v>4301</v>
      </c>
      <c r="B2321" s="785" t="s">
        <v>29952</v>
      </c>
      <c r="C2321" s="785" t="s">
        <v>4303</v>
      </c>
      <c r="D2321" s="785" t="s">
        <v>2599</v>
      </c>
      <c r="E2321" s="785" t="s">
        <v>5194</v>
      </c>
      <c r="F2321" s="786">
        <v>43452</v>
      </c>
      <c r="G2321" s="785" t="s">
        <v>5431</v>
      </c>
      <c r="H2321" s="786">
        <v>43511</v>
      </c>
      <c r="I2321" s="785" t="s">
        <v>29953</v>
      </c>
      <c r="J2321" s="785" t="s">
        <v>629</v>
      </c>
      <c r="K2321" s="785" t="s">
        <v>29954</v>
      </c>
      <c r="L2321" s="785" t="s">
        <v>29955</v>
      </c>
      <c r="M2321" s="785"/>
      <c r="N2321" s="785"/>
      <c r="O2321" s="785"/>
      <c r="P2321" s="787">
        <v>37.200941999999998</v>
      </c>
      <c r="Q2321" s="787">
        <v>-0.54256499999999996</v>
      </c>
      <c r="R2321" s="785" t="s">
        <v>1961</v>
      </c>
      <c r="S2321" s="785" t="s">
        <v>2864</v>
      </c>
      <c r="T2321" s="785" t="s">
        <v>2740</v>
      </c>
      <c r="U2321" s="785" t="s">
        <v>29956</v>
      </c>
      <c r="V2321" s="785" t="s">
        <v>2855</v>
      </c>
      <c r="W2321" s="785" t="s">
        <v>2674</v>
      </c>
      <c r="X2321" s="785"/>
      <c r="Y2321" s="615" t="str">
        <f t="shared" si="36"/>
        <v>Nicholas Kimenyi</v>
      </c>
      <c r="Z2321" s="785" t="s">
        <v>2599</v>
      </c>
      <c r="AA2321" s="785" t="s">
        <v>4314</v>
      </c>
      <c r="AB2321" s="785" t="s">
        <v>2683</v>
      </c>
      <c r="AC2321" s="785" t="s">
        <v>2606</v>
      </c>
      <c r="AD2321" s="786">
        <v>43608</v>
      </c>
    </row>
    <row r="2322" spans="1:30" ht="15.75">
      <c r="A2322" s="785" t="s">
        <v>4301</v>
      </c>
      <c r="B2322" s="785" t="s">
        <v>7654</v>
      </c>
      <c r="C2322" s="785" t="s">
        <v>4303</v>
      </c>
      <c r="D2322" s="785" t="s">
        <v>2599</v>
      </c>
      <c r="E2322" s="785" t="s">
        <v>6765</v>
      </c>
      <c r="F2322" s="786">
        <v>43480</v>
      </c>
      <c r="G2322" s="785" t="s">
        <v>7655</v>
      </c>
      <c r="H2322" s="786">
        <v>43510</v>
      </c>
      <c r="I2322" s="785" t="s">
        <v>7656</v>
      </c>
      <c r="J2322" s="785" t="s">
        <v>629</v>
      </c>
      <c r="K2322" s="785" t="s">
        <v>7657</v>
      </c>
      <c r="L2322" s="785" t="s">
        <v>7658</v>
      </c>
      <c r="M2322" s="785"/>
      <c r="N2322" s="785"/>
      <c r="O2322" s="785" t="s">
        <v>7659</v>
      </c>
      <c r="P2322" s="787">
        <v>37.602825000000003</v>
      </c>
      <c r="Q2322" s="787">
        <v>-6.6435999999999995E-2</v>
      </c>
      <c r="R2322" s="785" t="s">
        <v>1104</v>
      </c>
      <c r="S2322" s="785" t="s">
        <v>2643</v>
      </c>
      <c r="T2322" s="785" t="s">
        <v>2644</v>
      </c>
      <c r="U2322" s="785" t="s">
        <v>7660</v>
      </c>
      <c r="V2322" s="785" t="s">
        <v>2673</v>
      </c>
      <c r="W2322" s="785" t="s">
        <v>3253</v>
      </c>
      <c r="X2322" s="785" t="s">
        <v>7652</v>
      </c>
      <c r="Y2322" s="615" t="str">
        <f t="shared" si="36"/>
        <v>Eliatha Njagi</v>
      </c>
      <c r="Z2322" s="785" t="s">
        <v>7653</v>
      </c>
      <c r="AA2322" s="785" t="s">
        <v>4349</v>
      </c>
      <c r="AB2322" s="785" t="s">
        <v>2683</v>
      </c>
      <c r="AC2322" s="785" t="s">
        <v>2606</v>
      </c>
      <c r="AD2322" s="786">
        <v>43511</v>
      </c>
    </row>
    <row r="2323" spans="1:30" ht="15.75">
      <c r="A2323" s="785" t="s">
        <v>4301</v>
      </c>
      <c r="B2323" s="785" t="s">
        <v>9101</v>
      </c>
      <c r="C2323" s="785" t="s">
        <v>4303</v>
      </c>
      <c r="D2323" s="785" t="s">
        <v>2599</v>
      </c>
      <c r="E2323" s="785" t="s">
        <v>9102</v>
      </c>
      <c r="F2323" s="786">
        <v>43460</v>
      </c>
      <c r="G2323" s="785" t="s">
        <v>7655</v>
      </c>
      <c r="H2323" s="786">
        <v>43510</v>
      </c>
      <c r="I2323" s="785" t="s">
        <v>9103</v>
      </c>
      <c r="J2323" s="785" t="s">
        <v>627</v>
      </c>
      <c r="K2323" s="785" t="s">
        <v>9104</v>
      </c>
      <c r="L2323" s="785" t="s">
        <v>9105</v>
      </c>
      <c r="M2323" s="785"/>
      <c r="N2323" s="785"/>
      <c r="O2323" s="785" t="s">
        <v>9106</v>
      </c>
      <c r="P2323" s="787">
        <v>36.944361000000001</v>
      </c>
      <c r="Q2323" s="787">
        <v>-0.92905300000000002</v>
      </c>
      <c r="R2323" s="785" t="s">
        <v>1030</v>
      </c>
      <c r="S2323" s="785" t="s">
        <v>1795</v>
      </c>
      <c r="T2323" s="785" t="s">
        <v>3192</v>
      </c>
      <c r="U2323" s="785" t="s">
        <v>3192</v>
      </c>
      <c r="V2323" s="785">
        <v>8</v>
      </c>
      <c r="W2323" s="785" t="s">
        <v>2707</v>
      </c>
      <c r="X2323" s="785" t="s">
        <v>2707</v>
      </c>
      <c r="Y2323" s="615" t="str">
        <f t="shared" si="36"/>
        <v>Fagaden Enterprises</v>
      </c>
      <c r="Z2323" s="785" t="s">
        <v>8492</v>
      </c>
      <c r="AA2323" s="785" t="s">
        <v>4349</v>
      </c>
      <c r="AB2323" s="785" t="s">
        <v>2683</v>
      </c>
      <c r="AC2323" s="785" t="s">
        <v>2606</v>
      </c>
      <c r="AD2323" s="786">
        <v>43518</v>
      </c>
    </row>
    <row r="2324" spans="1:30" ht="15.75">
      <c r="A2324" s="785" t="s">
        <v>4301</v>
      </c>
      <c r="B2324" s="785" t="s">
        <v>17314</v>
      </c>
      <c r="C2324" s="785" t="s">
        <v>4303</v>
      </c>
      <c r="D2324" s="785" t="s">
        <v>2599</v>
      </c>
      <c r="E2324" s="785" t="s">
        <v>9149</v>
      </c>
      <c r="F2324" s="786">
        <v>43473</v>
      </c>
      <c r="G2324" s="785" t="s">
        <v>7655</v>
      </c>
      <c r="H2324" s="786">
        <v>43510</v>
      </c>
      <c r="I2324" s="785" t="s">
        <v>17315</v>
      </c>
      <c r="J2324" s="785" t="s">
        <v>629</v>
      </c>
      <c r="K2324" s="785" t="s">
        <v>2612</v>
      </c>
      <c r="L2324" s="785" t="s">
        <v>17316</v>
      </c>
      <c r="M2324" s="785"/>
      <c r="N2324" s="785"/>
      <c r="O2324" s="785"/>
      <c r="P2324" s="787">
        <v>36.949629000000002</v>
      </c>
      <c r="Q2324" s="787">
        <v>-0.82649300000000003</v>
      </c>
      <c r="R2324" s="785" t="s">
        <v>1030</v>
      </c>
      <c r="S2324" s="785" t="s">
        <v>1031</v>
      </c>
      <c r="T2324" s="785" t="s">
        <v>6518</v>
      </c>
      <c r="U2324" s="785" t="s">
        <v>17317</v>
      </c>
      <c r="V2324" s="785" t="s">
        <v>2855</v>
      </c>
      <c r="W2324" s="785" t="s">
        <v>3032</v>
      </c>
      <c r="X2324" s="785" t="s">
        <v>2928</v>
      </c>
      <c r="Y2324" s="615" t="str">
        <f t="shared" si="36"/>
        <v>Mathew Kemboi</v>
      </c>
      <c r="Z2324" s="785" t="s">
        <v>17318</v>
      </c>
      <c r="AA2324" s="785" t="s">
        <v>4314</v>
      </c>
      <c r="AB2324" s="785" t="s">
        <v>2605</v>
      </c>
      <c r="AC2324" s="785" t="s">
        <v>2606</v>
      </c>
      <c r="AD2324" s="786">
        <v>43513</v>
      </c>
    </row>
    <row r="2325" spans="1:30" ht="15.75">
      <c r="A2325" s="785" t="s">
        <v>4301</v>
      </c>
      <c r="B2325" s="785" t="s">
        <v>7934</v>
      </c>
      <c r="C2325" s="785" t="s">
        <v>4303</v>
      </c>
      <c r="D2325" s="785" t="s">
        <v>2599</v>
      </c>
      <c r="E2325" s="785" t="s">
        <v>7935</v>
      </c>
      <c r="F2325" s="786">
        <v>43481</v>
      </c>
      <c r="G2325" s="785" t="s">
        <v>5388</v>
      </c>
      <c r="H2325" s="786">
        <v>43509</v>
      </c>
      <c r="I2325" s="785" t="s">
        <v>7936</v>
      </c>
      <c r="J2325" s="785" t="s">
        <v>629</v>
      </c>
      <c r="K2325" s="785" t="s">
        <v>2612</v>
      </c>
      <c r="L2325" s="785" t="s">
        <v>7937</v>
      </c>
      <c r="M2325" s="785"/>
      <c r="N2325" s="785"/>
      <c r="O2325" s="785"/>
      <c r="P2325" s="787">
        <v>36.919972999999999</v>
      </c>
      <c r="Q2325" s="787">
        <v>-0.52637299999999998</v>
      </c>
      <c r="R2325" s="785" t="s">
        <v>1056</v>
      </c>
      <c r="S2325" s="785" t="s">
        <v>1685</v>
      </c>
      <c r="T2325" s="785" t="s">
        <v>7938</v>
      </c>
      <c r="U2325" s="785" t="s">
        <v>3723</v>
      </c>
      <c r="V2325" s="785" t="s">
        <v>2673</v>
      </c>
      <c r="W2325" s="785" t="s">
        <v>7939</v>
      </c>
      <c r="X2325" s="785" t="s">
        <v>7940</v>
      </c>
      <c r="Y2325" s="615" t="str">
        <f t="shared" si="36"/>
        <v>Eric Mugo</v>
      </c>
      <c r="Z2325" s="785" t="s">
        <v>7941</v>
      </c>
      <c r="AA2325" s="785" t="s">
        <v>4314</v>
      </c>
      <c r="AB2325" s="785" t="s">
        <v>2683</v>
      </c>
      <c r="AC2325" s="785" t="s">
        <v>2606</v>
      </c>
      <c r="AD2325" s="786">
        <v>43539</v>
      </c>
    </row>
    <row r="2326" spans="1:30" ht="15.75">
      <c r="A2326" s="785" t="s">
        <v>4301</v>
      </c>
      <c r="B2326" s="785" t="s">
        <v>8206</v>
      </c>
      <c r="C2326" s="785" t="s">
        <v>4303</v>
      </c>
      <c r="D2326" s="785" t="s">
        <v>2599</v>
      </c>
      <c r="E2326" s="785" t="s">
        <v>4304</v>
      </c>
      <c r="F2326" s="786">
        <v>43459</v>
      </c>
      <c r="G2326" s="785" t="s">
        <v>5388</v>
      </c>
      <c r="H2326" s="786">
        <v>43509</v>
      </c>
      <c r="I2326" s="785" t="s">
        <v>8207</v>
      </c>
      <c r="J2326" s="785" t="s">
        <v>627</v>
      </c>
      <c r="K2326" s="785" t="s">
        <v>8208</v>
      </c>
      <c r="L2326" s="785" t="s">
        <v>8209</v>
      </c>
      <c r="M2326" s="785"/>
      <c r="N2326" s="785"/>
      <c r="O2326" s="785" t="s">
        <v>8210</v>
      </c>
      <c r="P2326" s="787">
        <v>37.645037000000002</v>
      </c>
      <c r="Q2326" s="787">
        <v>-7.7122999999999997E-2</v>
      </c>
      <c r="R2326" s="785" t="s">
        <v>1104</v>
      </c>
      <c r="S2326" s="785" t="s">
        <v>2643</v>
      </c>
      <c r="T2326" s="785" t="s">
        <v>3856</v>
      </c>
      <c r="U2326" s="785" t="s">
        <v>8211</v>
      </c>
      <c r="V2326" s="785" t="s">
        <v>2855</v>
      </c>
      <c r="W2326" s="785" t="s">
        <v>2808</v>
      </c>
      <c r="X2326" s="785" t="s">
        <v>8018</v>
      </c>
      <c r="Y2326" s="615" t="str">
        <f t="shared" si="36"/>
        <v>Eric Munene</v>
      </c>
      <c r="Z2326" s="785" t="s">
        <v>8212</v>
      </c>
      <c r="AA2326" s="785" t="s">
        <v>4349</v>
      </c>
      <c r="AB2326" s="785" t="s">
        <v>2683</v>
      </c>
      <c r="AC2326" s="785" t="s">
        <v>2606</v>
      </c>
      <c r="AD2326" s="786">
        <v>43509</v>
      </c>
    </row>
    <row r="2327" spans="1:30" ht="15.75">
      <c r="A2327" s="785" t="s">
        <v>4301</v>
      </c>
      <c r="B2327" s="785" t="s">
        <v>9083</v>
      </c>
      <c r="C2327" s="785" t="s">
        <v>4303</v>
      </c>
      <c r="D2327" s="785" t="s">
        <v>2599</v>
      </c>
      <c r="E2327" s="785" t="s">
        <v>5388</v>
      </c>
      <c r="F2327" s="786">
        <v>43509</v>
      </c>
      <c r="G2327" s="785" t="s">
        <v>5388</v>
      </c>
      <c r="H2327" s="786">
        <v>43509</v>
      </c>
      <c r="I2327" s="785" t="s">
        <v>9084</v>
      </c>
      <c r="J2327" s="785" t="s">
        <v>627</v>
      </c>
      <c r="K2327" s="785" t="s">
        <v>9085</v>
      </c>
      <c r="L2327" s="785" t="s">
        <v>9086</v>
      </c>
      <c r="M2327" s="785"/>
      <c r="N2327" s="785"/>
      <c r="O2327" s="785" t="s">
        <v>9087</v>
      </c>
      <c r="P2327" s="787">
        <v>37.118695000000002</v>
      </c>
      <c r="Q2327" s="787">
        <v>-0.484433</v>
      </c>
      <c r="R2327" s="785" t="s">
        <v>1056</v>
      </c>
      <c r="S2327" s="785" t="s">
        <v>1132</v>
      </c>
      <c r="T2327" s="785" t="s">
        <v>3938</v>
      </c>
      <c r="U2327" s="785" t="s">
        <v>3715</v>
      </c>
      <c r="V2327" s="785" t="s">
        <v>2855</v>
      </c>
      <c r="W2327" s="785" t="s">
        <v>2707</v>
      </c>
      <c r="X2327" s="785" t="s">
        <v>2707</v>
      </c>
      <c r="Y2327" s="615" t="str">
        <f t="shared" si="36"/>
        <v>Fagaden Enterprises</v>
      </c>
      <c r="Z2327" s="785" t="s">
        <v>8492</v>
      </c>
      <c r="AA2327" s="785" t="s">
        <v>4349</v>
      </c>
      <c r="AB2327" s="785" t="s">
        <v>2683</v>
      </c>
      <c r="AC2327" s="785" t="s">
        <v>2606</v>
      </c>
      <c r="AD2327" s="786">
        <v>43509</v>
      </c>
    </row>
    <row r="2328" spans="1:30" ht="15.75">
      <c r="A2328" s="785" t="s">
        <v>4301</v>
      </c>
      <c r="B2328" s="785" t="s">
        <v>9088</v>
      </c>
      <c r="C2328" s="785" t="s">
        <v>4303</v>
      </c>
      <c r="D2328" s="785" t="s">
        <v>2599</v>
      </c>
      <c r="E2328" s="785" t="s">
        <v>5388</v>
      </c>
      <c r="F2328" s="786">
        <v>43509</v>
      </c>
      <c r="G2328" s="785" t="s">
        <v>5388</v>
      </c>
      <c r="H2328" s="786">
        <v>43509</v>
      </c>
      <c r="I2328" s="785" t="s">
        <v>9089</v>
      </c>
      <c r="J2328" s="785" t="s">
        <v>629</v>
      </c>
      <c r="K2328" s="785" t="s">
        <v>9090</v>
      </c>
      <c r="L2328" s="785" t="s">
        <v>9091</v>
      </c>
      <c r="M2328" s="785"/>
      <c r="N2328" s="785"/>
      <c r="O2328" s="785"/>
      <c r="P2328" s="787">
        <v>37.142752000000002</v>
      </c>
      <c r="Q2328" s="787">
        <v>-0.44517699999999999</v>
      </c>
      <c r="R2328" s="785" t="s">
        <v>1056</v>
      </c>
      <c r="S2328" s="785" t="s">
        <v>1132</v>
      </c>
      <c r="T2328" s="785" t="s">
        <v>9092</v>
      </c>
      <c r="U2328" s="785" t="s">
        <v>9092</v>
      </c>
      <c r="V2328" s="785" t="s">
        <v>2855</v>
      </c>
      <c r="W2328" s="785" t="s">
        <v>2707</v>
      </c>
      <c r="X2328" s="785" t="s">
        <v>2707</v>
      </c>
      <c r="Y2328" s="615" t="str">
        <f t="shared" si="36"/>
        <v>Fagaden Enterprises</v>
      </c>
      <c r="Z2328" s="785" t="s">
        <v>8492</v>
      </c>
      <c r="AA2328" s="785" t="s">
        <v>4349</v>
      </c>
      <c r="AB2328" s="785" t="s">
        <v>2683</v>
      </c>
      <c r="AC2328" s="785" t="s">
        <v>2606</v>
      </c>
      <c r="AD2328" s="786">
        <v>43509</v>
      </c>
    </row>
    <row r="2329" spans="1:30" ht="15.75">
      <c r="A2329" s="785" t="s">
        <v>4301</v>
      </c>
      <c r="B2329" s="785" t="s">
        <v>9093</v>
      </c>
      <c r="C2329" s="785" t="s">
        <v>4303</v>
      </c>
      <c r="D2329" s="785" t="s">
        <v>2599</v>
      </c>
      <c r="E2329" s="785" t="s">
        <v>4304</v>
      </c>
      <c r="F2329" s="786">
        <v>43459</v>
      </c>
      <c r="G2329" s="785" t="s">
        <v>5388</v>
      </c>
      <c r="H2329" s="786">
        <v>43509</v>
      </c>
      <c r="I2329" s="785" t="s">
        <v>9094</v>
      </c>
      <c r="J2329" s="785" t="s">
        <v>629</v>
      </c>
      <c r="K2329" s="785" t="s">
        <v>2612</v>
      </c>
      <c r="L2329" s="785" t="s">
        <v>9095</v>
      </c>
      <c r="M2329" s="785"/>
      <c r="N2329" s="785"/>
      <c r="O2329" s="785"/>
      <c r="P2329" s="787">
        <v>37.134436999999998</v>
      </c>
      <c r="Q2329" s="787">
        <v>-0.44997500000000001</v>
      </c>
      <c r="R2329" s="785" t="s">
        <v>1056</v>
      </c>
      <c r="S2329" s="785" t="s">
        <v>1132</v>
      </c>
      <c r="T2329" s="785" t="s">
        <v>3524</v>
      </c>
      <c r="U2329" s="785" t="s">
        <v>3524</v>
      </c>
      <c r="V2329" s="785" t="s">
        <v>2855</v>
      </c>
      <c r="W2329" s="785" t="s">
        <v>2707</v>
      </c>
      <c r="X2329" s="785" t="s">
        <v>2707</v>
      </c>
      <c r="Y2329" s="615" t="str">
        <f t="shared" si="36"/>
        <v>Fagaden Enterprises</v>
      </c>
      <c r="Z2329" s="785" t="s">
        <v>8801</v>
      </c>
      <c r="AA2329" s="785" t="s">
        <v>4349</v>
      </c>
      <c r="AB2329" s="785" t="s">
        <v>2683</v>
      </c>
      <c r="AC2329" s="785" t="s">
        <v>2606</v>
      </c>
      <c r="AD2329" s="786">
        <v>43509</v>
      </c>
    </row>
    <row r="2330" spans="1:30" ht="15.75">
      <c r="A2330" s="785" t="s">
        <v>4301</v>
      </c>
      <c r="B2330" s="785" t="s">
        <v>9096</v>
      </c>
      <c r="C2330" s="785" t="s">
        <v>4303</v>
      </c>
      <c r="D2330" s="785" t="s">
        <v>2599</v>
      </c>
      <c r="E2330" s="785" t="s">
        <v>4304</v>
      </c>
      <c r="F2330" s="786">
        <v>43459</v>
      </c>
      <c r="G2330" s="785" t="s">
        <v>5388</v>
      </c>
      <c r="H2330" s="786">
        <v>43509</v>
      </c>
      <c r="I2330" s="785" t="s">
        <v>9097</v>
      </c>
      <c r="J2330" s="785" t="s">
        <v>627</v>
      </c>
      <c r="K2330" s="785" t="s">
        <v>9098</v>
      </c>
      <c r="L2330" s="785" t="s">
        <v>9099</v>
      </c>
      <c r="M2330" s="785" t="s">
        <v>9100</v>
      </c>
      <c r="N2330" s="785"/>
      <c r="O2330" s="785"/>
      <c r="P2330" s="787">
        <v>37.105161000000003</v>
      </c>
      <c r="Q2330" s="787">
        <v>-0.459648</v>
      </c>
      <c r="R2330" s="785" t="s">
        <v>1056</v>
      </c>
      <c r="S2330" s="785" t="s">
        <v>1132</v>
      </c>
      <c r="T2330" s="785" t="s">
        <v>3111</v>
      </c>
      <c r="U2330" s="785" t="s">
        <v>3852</v>
      </c>
      <c r="V2330" s="785" t="s">
        <v>2855</v>
      </c>
      <c r="W2330" s="785" t="s">
        <v>2707</v>
      </c>
      <c r="X2330" s="785" t="s">
        <v>2707</v>
      </c>
      <c r="Y2330" s="615" t="str">
        <f t="shared" si="36"/>
        <v>Fagaden Enterprises</v>
      </c>
      <c r="Z2330" s="785" t="s">
        <v>8492</v>
      </c>
      <c r="AA2330" s="785" t="s">
        <v>4349</v>
      </c>
      <c r="AB2330" s="785" t="s">
        <v>2683</v>
      </c>
      <c r="AC2330" s="785" t="s">
        <v>2606</v>
      </c>
      <c r="AD2330" s="786">
        <v>43509</v>
      </c>
    </row>
    <row r="2331" spans="1:30" ht="15.75">
      <c r="A2331" s="785" t="s">
        <v>4301</v>
      </c>
      <c r="B2331" s="785" t="s">
        <v>24241</v>
      </c>
      <c r="C2331" s="785" t="s">
        <v>4303</v>
      </c>
      <c r="D2331" s="785" t="s">
        <v>2599</v>
      </c>
      <c r="E2331" s="785" t="s">
        <v>6780</v>
      </c>
      <c r="F2331" s="786">
        <v>43478</v>
      </c>
      <c r="G2331" s="785" t="s">
        <v>5388</v>
      </c>
      <c r="H2331" s="786">
        <v>43509</v>
      </c>
      <c r="I2331" s="785" t="s">
        <v>24242</v>
      </c>
      <c r="J2331" s="785" t="s">
        <v>629</v>
      </c>
      <c r="K2331" s="785" t="s">
        <v>24243</v>
      </c>
      <c r="L2331" s="785" t="s">
        <v>24244</v>
      </c>
      <c r="M2331" s="785"/>
      <c r="N2331" s="785"/>
      <c r="O2331" s="785"/>
      <c r="P2331" s="787">
        <v>38.374425000000002</v>
      </c>
      <c r="Q2331" s="787">
        <v>-3.4854620000000001</v>
      </c>
      <c r="R2331" s="785" t="s">
        <v>766</v>
      </c>
      <c r="S2331" s="785" t="s">
        <v>2745</v>
      </c>
      <c r="T2331" s="785" t="s">
        <v>2745</v>
      </c>
      <c r="U2331" s="785" t="s">
        <v>3085</v>
      </c>
      <c r="V2331" s="785" t="s">
        <v>3004</v>
      </c>
      <c r="W2331" s="785" t="s">
        <v>2746</v>
      </c>
      <c r="X2331" s="785" t="s">
        <v>2746</v>
      </c>
      <c r="Y2331" s="615" t="str">
        <f t="shared" si="36"/>
        <v>Stephen Nyange</v>
      </c>
      <c r="Z2331" s="785" t="s">
        <v>24116</v>
      </c>
      <c r="AA2331" s="785" t="s">
        <v>4314</v>
      </c>
      <c r="AB2331" s="785" t="s">
        <v>2605</v>
      </c>
      <c r="AC2331" s="785" t="s">
        <v>2606</v>
      </c>
      <c r="AD2331" s="786">
        <v>43509</v>
      </c>
    </row>
    <row r="2332" spans="1:30" ht="15.75">
      <c r="A2332" s="785" t="s">
        <v>4301</v>
      </c>
      <c r="B2332" s="785" t="s">
        <v>24132</v>
      </c>
      <c r="C2332" s="785" t="s">
        <v>4303</v>
      </c>
      <c r="D2332" s="785" t="s">
        <v>2599</v>
      </c>
      <c r="E2332" s="785" t="s">
        <v>13961</v>
      </c>
      <c r="F2332" s="786">
        <v>43416</v>
      </c>
      <c r="G2332" s="785" t="s">
        <v>10729</v>
      </c>
      <c r="H2332" s="786">
        <v>43508</v>
      </c>
      <c r="I2332" s="785" t="s">
        <v>24133</v>
      </c>
      <c r="J2332" s="785" t="s">
        <v>627</v>
      </c>
      <c r="K2332" s="785" t="s">
        <v>24134</v>
      </c>
      <c r="L2332" s="785" t="s">
        <v>24135</v>
      </c>
      <c r="M2332" s="785"/>
      <c r="N2332" s="785"/>
      <c r="O2332" s="785"/>
      <c r="P2332" s="787">
        <v>38.322341000000002</v>
      </c>
      <c r="Q2332" s="787">
        <v>-3.4947279999999998</v>
      </c>
      <c r="R2332" s="785" t="s">
        <v>766</v>
      </c>
      <c r="S2332" s="785" t="s">
        <v>2745</v>
      </c>
      <c r="T2332" s="785" t="s">
        <v>2991</v>
      </c>
      <c r="U2332" s="785" t="s">
        <v>24136</v>
      </c>
      <c r="V2332" s="785" t="s">
        <v>2855</v>
      </c>
      <c r="W2332" s="785" t="s">
        <v>2746</v>
      </c>
      <c r="X2332" s="785" t="s">
        <v>2746</v>
      </c>
      <c r="Y2332" s="615" t="str">
        <f t="shared" si="36"/>
        <v>Stephen Nyange</v>
      </c>
      <c r="Z2332" s="785" t="s">
        <v>3970</v>
      </c>
      <c r="AA2332" s="785" t="s">
        <v>4314</v>
      </c>
      <c r="AB2332" s="785" t="s">
        <v>2605</v>
      </c>
      <c r="AC2332" s="785" t="s">
        <v>2606</v>
      </c>
      <c r="AD2332" s="786">
        <v>43508</v>
      </c>
    </row>
    <row r="2333" spans="1:30" ht="15.75">
      <c r="A2333" s="785" t="s">
        <v>4301</v>
      </c>
      <c r="B2333" s="785" t="s">
        <v>18291</v>
      </c>
      <c r="C2333" s="785" t="s">
        <v>4303</v>
      </c>
      <c r="D2333" s="785" t="s">
        <v>2599</v>
      </c>
      <c r="E2333" s="785" t="s">
        <v>10528</v>
      </c>
      <c r="F2333" s="786">
        <v>43444</v>
      </c>
      <c r="G2333" s="785" t="s">
        <v>15363</v>
      </c>
      <c r="H2333" s="786">
        <v>43507</v>
      </c>
      <c r="I2333" s="785" t="s">
        <v>18292</v>
      </c>
      <c r="J2333" s="785" t="s">
        <v>629</v>
      </c>
      <c r="K2333" s="785" t="s">
        <v>2612</v>
      </c>
      <c r="L2333" s="785" t="s">
        <v>18293</v>
      </c>
      <c r="M2333" s="785"/>
      <c r="N2333" s="785"/>
      <c r="O2333" s="785" t="s">
        <v>18294</v>
      </c>
      <c r="P2333" s="787">
        <v>35.194696999999998</v>
      </c>
      <c r="Q2333" s="787">
        <v>0.50541100000000005</v>
      </c>
      <c r="R2333" s="785" t="s">
        <v>893</v>
      </c>
      <c r="S2333" s="785" t="s">
        <v>2708</v>
      </c>
      <c r="T2333" s="785" t="s">
        <v>18295</v>
      </c>
      <c r="U2333" s="785" t="s">
        <v>2709</v>
      </c>
      <c r="V2333" s="785" t="s">
        <v>2855</v>
      </c>
      <c r="W2333" s="785" t="s">
        <v>2722</v>
      </c>
      <c r="X2333" s="785" t="s">
        <v>18203</v>
      </c>
      <c r="Y2333" s="615" t="str">
        <f t="shared" si="36"/>
        <v>Ndima renewable Energy</v>
      </c>
      <c r="Z2333" s="785" t="s">
        <v>18211</v>
      </c>
      <c r="AA2333" s="785" t="s">
        <v>4349</v>
      </c>
      <c r="AB2333" s="785" t="s">
        <v>2683</v>
      </c>
      <c r="AC2333" s="785" t="s">
        <v>2606</v>
      </c>
      <c r="AD2333" s="786">
        <v>43508</v>
      </c>
    </row>
    <row r="2334" spans="1:30" ht="15.75">
      <c r="A2334" s="785" t="s">
        <v>4301</v>
      </c>
      <c r="B2334" s="785" t="s">
        <v>18296</v>
      </c>
      <c r="C2334" s="785" t="s">
        <v>4303</v>
      </c>
      <c r="D2334" s="785" t="s">
        <v>2599</v>
      </c>
      <c r="E2334" s="785" t="s">
        <v>10528</v>
      </c>
      <c r="F2334" s="786">
        <v>43444</v>
      </c>
      <c r="G2334" s="785" t="s">
        <v>15363</v>
      </c>
      <c r="H2334" s="786">
        <v>43507</v>
      </c>
      <c r="I2334" s="785" t="s">
        <v>18297</v>
      </c>
      <c r="J2334" s="785" t="s">
        <v>627</v>
      </c>
      <c r="K2334" s="785" t="s">
        <v>2612</v>
      </c>
      <c r="L2334" s="785" t="s">
        <v>18298</v>
      </c>
      <c r="M2334" s="785"/>
      <c r="N2334" s="785"/>
      <c r="O2334" s="785"/>
      <c r="P2334" s="787">
        <v>35.258589999999998</v>
      </c>
      <c r="Q2334" s="787">
        <v>0.44682300000000003</v>
      </c>
      <c r="R2334" s="785" t="s">
        <v>893</v>
      </c>
      <c r="S2334" s="785" t="s">
        <v>2708</v>
      </c>
      <c r="T2334" s="785" t="s">
        <v>18295</v>
      </c>
      <c r="U2334" s="785" t="s">
        <v>3102</v>
      </c>
      <c r="V2334" s="785" t="s">
        <v>2855</v>
      </c>
      <c r="W2334" s="785" t="s">
        <v>2722</v>
      </c>
      <c r="X2334" s="785" t="s">
        <v>18203</v>
      </c>
      <c r="Y2334" s="615" t="str">
        <f t="shared" si="36"/>
        <v>Ndima renewable Energy</v>
      </c>
      <c r="Z2334" s="785" t="s">
        <v>18281</v>
      </c>
      <c r="AA2334" s="785" t="s">
        <v>4349</v>
      </c>
      <c r="AB2334" s="785" t="s">
        <v>2683</v>
      </c>
      <c r="AC2334" s="785" t="s">
        <v>2606</v>
      </c>
      <c r="AD2334" s="786">
        <v>43508</v>
      </c>
    </row>
    <row r="2335" spans="1:30" ht="15.75">
      <c r="A2335" s="785" t="s">
        <v>4301</v>
      </c>
      <c r="B2335" s="785" t="s">
        <v>18299</v>
      </c>
      <c r="C2335" s="785" t="s">
        <v>4303</v>
      </c>
      <c r="D2335" s="785" t="s">
        <v>2599</v>
      </c>
      <c r="E2335" s="785" t="s">
        <v>8474</v>
      </c>
      <c r="F2335" s="786">
        <v>43449</v>
      </c>
      <c r="G2335" s="785" t="s">
        <v>15363</v>
      </c>
      <c r="H2335" s="786">
        <v>43507</v>
      </c>
      <c r="I2335" s="785" t="s">
        <v>18300</v>
      </c>
      <c r="J2335" s="785" t="s">
        <v>629</v>
      </c>
      <c r="K2335" s="785" t="s">
        <v>2612</v>
      </c>
      <c r="L2335" s="785" t="s">
        <v>18301</v>
      </c>
      <c r="M2335" s="785"/>
      <c r="N2335" s="785"/>
      <c r="O2335" s="785"/>
      <c r="P2335" s="787">
        <v>35.298924999999997</v>
      </c>
      <c r="Q2335" s="787">
        <v>0.61353199999999997</v>
      </c>
      <c r="R2335" s="785" t="s">
        <v>893</v>
      </c>
      <c r="S2335" s="785" t="s">
        <v>1117</v>
      </c>
      <c r="T2335" s="785" t="s">
        <v>1117</v>
      </c>
      <c r="U2335" s="785" t="s">
        <v>3702</v>
      </c>
      <c r="V2335" s="785" t="s">
        <v>2855</v>
      </c>
      <c r="W2335" s="785" t="s">
        <v>2722</v>
      </c>
      <c r="X2335" s="785" t="s">
        <v>18203</v>
      </c>
      <c r="Y2335" s="615" t="str">
        <f t="shared" si="36"/>
        <v>Ndima renewable Energy</v>
      </c>
      <c r="Z2335" s="785" t="s">
        <v>18211</v>
      </c>
      <c r="AA2335" s="785" t="s">
        <v>4349</v>
      </c>
      <c r="AB2335" s="785" t="s">
        <v>2683</v>
      </c>
      <c r="AC2335" s="785" t="s">
        <v>2606</v>
      </c>
      <c r="AD2335" s="786">
        <v>43508</v>
      </c>
    </row>
    <row r="2336" spans="1:30" ht="15.75">
      <c r="A2336" s="785" t="s">
        <v>4301</v>
      </c>
      <c r="B2336" s="785" t="s">
        <v>18338</v>
      </c>
      <c r="C2336" s="785" t="s">
        <v>4303</v>
      </c>
      <c r="D2336" s="785" t="s">
        <v>2599</v>
      </c>
      <c r="E2336" s="785" t="s">
        <v>4304</v>
      </c>
      <c r="F2336" s="786">
        <v>43459</v>
      </c>
      <c r="G2336" s="785" t="s">
        <v>15363</v>
      </c>
      <c r="H2336" s="786">
        <v>43507</v>
      </c>
      <c r="I2336" s="785" t="s">
        <v>18339</v>
      </c>
      <c r="J2336" s="785" t="s">
        <v>629</v>
      </c>
      <c r="K2336" s="785" t="s">
        <v>2612</v>
      </c>
      <c r="L2336" s="785" t="s">
        <v>18340</v>
      </c>
      <c r="M2336" s="785"/>
      <c r="N2336" s="785"/>
      <c r="O2336" s="785"/>
      <c r="P2336" s="787">
        <v>35.201349999999998</v>
      </c>
      <c r="Q2336" s="787">
        <v>0.43032599999999999</v>
      </c>
      <c r="R2336" s="785" t="s">
        <v>893</v>
      </c>
      <c r="S2336" s="785" t="s">
        <v>2708</v>
      </c>
      <c r="T2336" s="785" t="s">
        <v>18295</v>
      </c>
      <c r="U2336" s="785" t="s">
        <v>18341</v>
      </c>
      <c r="V2336" s="785" t="s">
        <v>3004</v>
      </c>
      <c r="W2336" s="785" t="s">
        <v>2722</v>
      </c>
      <c r="X2336" s="785" t="s">
        <v>18203</v>
      </c>
      <c r="Y2336" s="615" t="str">
        <f t="shared" si="36"/>
        <v>Ndima renewable Energy</v>
      </c>
      <c r="Z2336" s="785" t="s">
        <v>18281</v>
      </c>
      <c r="AA2336" s="785" t="s">
        <v>4349</v>
      </c>
      <c r="AB2336" s="785" t="s">
        <v>2605</v>
      </c>
      <c r="AC2336" s="785" t="s">
        <v>2606</v>
      </c>
      <c r="AD2336" s="786">
        <v>43508</v>
      </c>
    </row>
    <row r="2337" spans="1:30" ht="15.75">
      <c r="A2337" s="785" t="s">
        <v>4301</v>
      </c>
      <c r="B2337" s="785" t="s">
        <v>18367</v>
      </c>
      <c r="C2337" s="785" t="s">
        <v>4303</v>
      </c>
      <c r="D2337" s="785" t="s">
        <v>2599</v>
      </c>
      <c r="E2337" s="785" t="s">
        <v>8065</v>
      </c>
      <c r="F2337" s="786">
        <v>43353</v>
      </c>
      <c r="G2337" s="785" t="s">
        <v>15363</v>
      </c>
      <c r="H2337" s="786">
        <v>43507</v>
      </c>
      <c r="I2337" s="785" t="s">
        <v>18368</v>
      </c>
      <c r="J2337" s="785" t="s">
        <v>629</v>
      </c>
      <c r="K2337" s="785" t="s">
        <v>18369</v>
      </c>
      <c r="L2337" s="785" t="s">
        <v>18370</v>
      </c>
      <c r="M2337" s="785"/>
      <c r="N2337" s="785"/>
      <c r="O2337" s="785"/>
      <c r="P2337" s="787">
        <v>35.150593999999998</v>
      </c>
      <c r="Q2337" s="787">
        <v>0.94567400000000001</v>
      </c>
      <c r="R2337" s="785" t="s">
        <v>1189</v>
      </c>
      <c r="S2337" s="785" t="s">
        <v>2977</v>
      </c>
      <c r="T2337" s="785" t="s">
        <v>4585</v>
      </c>
      <c r="U2337" s="785" t="s">
        <v>18371</v>
      </c>
      <c r="V2337" s="785" t="s">
        <v>3070</v>
      </c>
      <c r="W2337" s="785" t="s">
        <v>2722</v>
      </c>
      <c r="X2337" s="785" t="s">
        <v>18203</v>
      </c>
      <c r="Y2337" s="615" t="str">
        <f t="shared" si="36"/>
        <v>Ndima renewable Energy</v>
      </c>
      <c r="Z2337" s="785" t="s">
        <v>18211</v>
      </c>
      <c r="AA2337" s="785" t="s">
        <v>4349</v>
      </c>
      <c r="AB2337" s="785" t="s">
        <v>2605</v>
      </c>
      <c r="AC2337" s="785" t="s">
        <v>2606</v>
      </c>
      <c r="AD2337" s="786">
        <v>43508</v>
      </c>
    </row>
    <row r="2338" spans="1:30" ht="15.75">
      <c r="A2338" s="785" t="s">
        <v>4301</v>
      </c>
      <c r="B2338" s="785" t="s">
        <v>24563</v>
      </c>
      <c r="C2338" s="785" t="s">
        <v>4303</v>
      </c>
      <c r="D2338" s="785" t="s">
        <v>2599</v>
      </c>
      <c r="E2338" s="785" t="s">
        <v>5542</v>
      </c>
      <c r="F2338" s="786">
        <v>43454</v>
      </c>
      <c r="G2338" s="785" t="s">
        <v>15363</v>
      </c>
      <c r="H2338" s="786">
        <v>43507</v>
      </c>
      <c r="I2338" s="785" t="s">
        <v>24564</v>
      </c>
      <c r="J2338" s="785" t="s">
        <v>627</v>
      </c>
      <c r="K2338" s="785" t="s">
        <v>24565</v>
      </c>
      <c r="L2338" s="785" t="s">
        <v>24566</v>
      </c>
      <c r="M2338" s="785"/>
      <c r="N2338" s="785"/>
      <c r="O2338" s="785" t="s">
        <v>24567</v>
      </c>
      <c r="P2338" s="787">
        <v>34.792999999999999</v>
      </c>
      <c r="Q2338" s="787">
        <v>-0.67591199999999996</v>
      </c>
      <c r="R2338" s="785" t="s">
        <v>2696</v>
      </c>
      <c r="S2338" s="785" t="s">
        <v>2697</v>
      </c>
      <c r="T2338" s="785" t="s">
        <v>1074</v>
      </c>
      <c r="U2338" s="785" t="s">
        <v>24561</v>
      </c>
      <c r="V2338" s="785" t="s">
        <v>3004</v>
      </c>
      <c r="W2338" s="785" t="s">
        <v>3008</v>
      </c>
      <c r="X2338" s="785" t="s">
        <v>3008</v>
      </c>
      <c r="Y2338" s="615" t="str">
        <f t="shared" si="36"/>
        <v>Thomas Masese Gikona</v>
      </c>
      <c r="Z2338" s="785" t="s">
        <v>24562</v>
      </c>
      <c r="AA2338" s="785" t="s">
        <v>4314</v>
      </c>
      <c r="AB2338" s="785" t="s">
        <v>2605</v>
      </c>
      <c r="AC2338" s="785" t="s">
        <v>2606</v>
      </c>
      <c r="AD2338" s="786">
        <v>43507</v>
      </c>
    </row>
    <row r="2339" spans="1:30" ht="15.75">
      <c r="A2339" s="785" t="s">
        <v>4301</v>
      </c>
      <c r="B2339" s="785" t="s">
        <v>30305</v>
      </c>
      <c r="C2339" s="785" t="s">
        <v>4303</v>
      </c>
      <c r="D2339" s="785" t="s">
        <v>2599</v>
      </c>
      <c r="E2339" s="785" t="s">
        <v>4874</v>
      </c>
      <c r="F2339" s="786">
        <v>43415</v>
      </c>
      <c r="G2339" s="785" t="s">
        <v>15363</v>
      </c>
      <c r="H2339" s="786">
        <v>43507</v>
      </c>
      <c r="I2339" s="785" t="s">
        <v>30306</v>
      </c>
      <c r="J2339" s="785" t="s">
        <v>629</v>
      </c>
      <c r="K2339" s="785" t="s">
        <v>30307</v>
      </c>
      <c r="L2339" s="785" t="s">
        <v>30308</v>
      </c>
      <c r="M2339" s="785"/>
      <c r="N2339" s="785"/>
      <c r="O2339" s="785"/>
      <c r="P2339" s="787">
        <v>36.914969999999997</v>
      </c>
      <c r="Q2339" s="787">
        <v>-0.71685299999999996</v>
      </c>
      <c r="R2339" s="785" t="s">
        <v>1030</v>
      </c>
      <c r="S2339" s="785" t="s">
        <v>2143</v>
      </c>
      <c r="T2339" s="785" t="s">
        <v>2144</v>
      </c>
      <c r="U2339" s="785" t="s">
        <v>30309</v>
      </c>
      <c r="V2339" s="785" t="s">
        <v>2855</v>
      </c>
      <c r="W2339" s="785" t="s">
        <v>3511</v>
      </c>
      <c r="X2339" s="785"/>
      <c r="Y2339" s="615" t="str">
        <f t="shared" si="36"/>
        <v>Sakaki Natural Renewable Energy Center</v>
      </c>
      <c r="Z2339" s="785" t="s">
        <v>2599</v>
      </c>
      <c r="AA2339" s="785" t="s">
        <v>4349</v>
      </c>
      <c r="AB2339" s="785" t="s">
        <v>2683</v>
      </c>
      <c r="AC2339" s="785" t="s">
        <v>2606</v>
      </c>
      <c r="AD2339" s="786">
        <v>43508</v>
      </c>
    </row>
    <row r="2340" spans="1:30" ht="15.75">
      <c r="A2340" s="785" t="s">
        <v>4301</v>
      </c>
      <c r="B2340" s="785" t="s">
        <v>30310</v>
      </c>
      <c r="C2340" s="785" t="s">
        <v>4303</v>
      </c>
      <c r="D2340" s="785" t="s">
        <v>2599</v>
      </c>
      <c r="E2340" s="785" t="s">
        <v>4833</v>
      </c>
      <c r="F2340" s="786">
        <v>43414</v>
      </c>
      <c r="G2340" s="785" t="s">
        <v>15363</v>
      </c>
      <c r="H2340" s="786">
        <v>43507</v>
      </c>
      <c r="I2340" s="785" t="s">
        <v>30311</v>
      </c>
      <c r="J2340" s="785" t="s">
        <v>629</v>
      </c>
      <c r="K2340" s="785" t="s">
        <v>2612</v>
      </c>
      <c r="L2340" s="785" t="s">
        <v>30312</v>
      </c>
      <c r="M2340" s="785"/>
      <c r="N2340" s="785"/>
      <c r="O2340" s="785"/>
      <c r="P2340" s="787">
        <v>36.954946999999997</v>
      </c>
      <c r="Q2340" s="787">
        <v>-0.66767399999999999</v>
      </c>
      <c r="R2340" s="785" t="s">
        <v>1030</v>
      </c>
      <c r="S2340" s="785" t="s">
        <v>2143</v>
      </c>
      <c r="T2340" s="785" t="s">
        <v>2143</v>
      </c>
      <c r="U2340" s="785" t="s">
        <v>30313</v>
      </c>
      <c r="V2340" s="785" t="s">
        <v>2855</v>
      </c>
      <c r="W2340" s="785" t="s">
        <v>3511</v>
      </c>
      <c r="X2340" s="785"/>
      <c r="Y2340" s="615" t="str">
        <f t="shared" si="36"/>
        <v>Sakaki Natural Renewable Energy Center</v>
      </c>
      <c r="Z2340" s="785" t="s">
        <v>2599</v>
      </c>
      <c r="AA2340" s="785" t="s">
        <v>4349</v>
      </c>
      <c r="AB2340" s="785" t="s">
        <v>2683</v>
      </c>
      <c r="AC2340" s="785" t="s">
        <v>2606</v>
      </c>
      <c r="AD2340" s="786">
        <v>43508</v>
      </c>
    </row>
    <row r="2341" spans="1:30" ht="15.75">
      <c r="A2341" s="785" t="s">
        <v>4301</v>
      </c>
      <c r="B2341" s="785" t="s">
        <v>6723</v>
      </c>
      <c r="C2341" s="785" t="s">
        <v>4303</v>
      </c>
      <c r="D2341" s="785" t="s">
        <v>2599</v>
      </c>
      <c r="E2341" s="785" t="s">
        <v>5564</v>
      </c>
      <c r="F2341" s="786">
        <v>43506</v>
      </c>
      <c r="G2341" s="785" t="s">
        <v>5564</v>
      </c>
      <c r="H2341" s="786">
        <v>43506</v>
      </c>
      <c r="I2341" s="785" t="s">
        <v>6724</v>
      </c>
      <c r="J2341" s="785" t="s">
        <v>629</v>
      </c>
      <c r="K2341" s="785" t="s">
        <v>6725</v>
      </c>
      <c r="L2341" s="785" t="s">
        <v>6726</v>
      </c>
      <c r="M2341" s="785"/>
      <c r="N2341" s="785"/>
      <c r="O2341" s="785" t="s">
        <v>6727</v>
      </c>
      <c r="P2341" s="787">
        <v>37.075012000000001</v>
      </c>
      <c r="Q2341" s="787">
        <v>-1.2543869999999999</v>
      </c>
      <c r="R2341" s="785" t="s">
        <v>2661</v>
      </c>
      <c r="S2341" s="785" t="s">
        <v>2867</v>
      </c>
      <c r="T2341" s="785" t="s">
        <v>6728</v>
      </c>
      <c r="U2341" s="785" t="s">
        <v>6729</v>
      </c>
      <c r="V2341" s="785">
        <v>6</v>
      </c>
      <c r="W2341" s="785" t="s">
        <v>2621</v>
      </c>
      <c r="X2341" s="785" t="s">
        <v>6713</v>
      </c>
      <c r="Y2341" s="615" t="str">
        <f t="shared" si="36"/>
        <v>Collins</v>
      </c>
      <c r="Z2341" s="785" t="s">
        <v>6714</v>
      </c>
      <c r="AA2341" s="785" t="s">
        <v>5464</v>
      </c>
      <c r="AB2341" s="785" t="s">
        <v>2616</v>
      </c>
      <c r="AC2341" s="785" t="s">
        <v>2617</v>
      </c>
      <c r="AD2341" s="786">
        <v>43573</v>
      </c>
    </row>
    <row r="2342" spans="1:30" ht="15.75">
      <c r="A2342" s="785" t="s">
        <v>4301</v>
      </c>
      <c r="B2342" s="785" t="s">
        <v>18062</v>
      </c>
      <c r="C2342" s="785" t="s">
        <v>4303</v>
      </c>
      <c r="D2342" s="785" t="s">
        <v>2599</v>
      </c>
      <c r="E2342" s="785" t="s">
        <v>7926</v>
      </c>
      <c r="F2342" s="786">
        <v>43447</v>
      </c>
      <c r="G2342" s="785" t="s">
        <v>5564</v>
      </c>
      <c r="H2342" s="786">
        <v>43506</v>
      </c>
      <c r="I2342" s="785" t="s">
        <v>18063</v>
      </c>
      <c r="J2342" s="785" t="s">
        <v>627</v>
      </c>
      <c r="K2342" s="785" t="s">
        <v>2612</v>
      </c>
      <c r="L2342" s="785" t="s">
        <v>18064</v>
      </c>
      <c r="M2342" s="785"/>
      <c r="N2342" s="785"/>
      <c r="O2342" s="785"/>
      <c r="P2342" s="787">
        <v>36.886330000000001</v>
      </c>
      <c r="Q2342" s="787">
        <v>-0.56654700000000002</v>
      </c>
      <c r="R2342" s="785" t="s">
        <v>1056</v>
      </c>
      <c r="S2342" s="785" t="s">
        <v>1685</v>
      </c>
      <c r="T2342" s="785" t="s">
        <v>1685</v>
      </c>
      <c r="U2342" s="785" t="s">
        <v>3941</v>
      </c>
      <c r="V2342" s="785" t="s">
        <v>3004</v>
      </c>
      <c r="W2342" s="785" t="s">
        <v>3015</v>
      </c>
      <c r="X2342" s="785" t="s">
        <v>3015</v>
      </c>
      <c r="Y2342" s="615" t="str">
        <f t="shared" si="36"/>
        <v>Mt Kenya Renewable Energy</v>
      </c>
      <c r="Z2342" s="785" t="s">
        <v>4884</v>
      </c>
      <c r="AA2342" s="785" t="s">
        <v>4349</v>
      </c>
      <c r="AB2342" s="785" t="s">
        <v>2605</v>
      </c>
      <c r="AC2342" s="785" t="s">
        <v>2606</v>
      </c>
      <c r="AD2342" s="786">
        <v>43506</v>
      </c>
    </row>
    <row r="2343" spans="1:30" ht="15.75">
      <c r="A2343" s="785" t="s">
        <v>4301</v>
      </c>
      <c r="B2343" s="785" t="s">
        <v>28493</v>
      </c>
      <c r="C2343" s="785" t="s">
        <v>4303</v>
      </c>
      <c r="D2343" s="785" t="s">
        <v>2599</v>
      </c>
      <c r="E2343" s="785" t="s">
        <v>4919</v>
      </c>
      <c r="F2343" s="786">
        <v>43456</v>
      </c>
      <c r="G2343" s="785" t="s">
        <v>5564</v>
      </c>
      <c r="H2343" s="786">
        <v>43506</v>
      </c>
      <c r="I2343" s="785" t="s">
        <v>28494</v>
      </c>
      <c r="J2343" s="785" t="s">
        <v>627</v>
      </c>
      <c r="K2343" s="785" t="s">
        <v>28495</v>
      </c>
      <c r="L2343" s="785" t="s">
        <v>28496</v>
      </c>
      <c r="M2343" s="785"/>
      <c r="N2343" s="785"/>
      <c r="O2343" s="785"/>
      <c r="P2343" s="787">
        <v>36.824632000000001</v>
      </c>
      <c r="Q2343" s="787">
        <v>-1.1489579999999999</v>
      </c>
      <c r="R2343" s="785" t="s">
        <v>821</v>
      </c>
      <c r="S2343" s="785" t="s">
        <v>871</v>
      </c>
      <c r="T2343" s="785" t="s">
        <v>871</v>
      </c>
      <c r="U2343" s="785" t="s">
        <v>28497</v>
      </c>
      <c r="V2343" s="785" t="s">
        <v>2855</v>
      </c>
      <c r="W2343" s="785" t="s">
        <v>3296</v>
      </c>
      <c r="X2343" s="785"/>
      <c r="Y2343" s="615" t="str">
        <f t="shared" si="36"/>
        <v>John Kariuki</v>
      </c>
      <c r="Z2343" s="785" t="s">
        <v>2599</v>
      </c>
      <c r="AA2343" s="785" t="s">
        <v>4314</v>
      </c>
      <c r="AB2343" s="785" t="s">
        <v>2605</v>
      </c>
      <c r="AC2343" s="785" t="s">
        <v>2606</v>
      </c>
      <c r="AD2343" s="786">
        <v>43511</v>
      </c>
    </row>
    <row r="2344" spans="1:30" ht="15.75">
      <c r="A2344" s="785" t="s">
        <v>4301</v>
      </c>
      <c r="B2344" s="785" t="s">
        <v>32703</v>
      </c>
      <c r="C2344" s="785" t="s">
        <v>4303</v>
      </c>
      <c r="D2344" s="785" t="s">
        <v>2599</v>
      </c>
      <c r="E2344" s="785" t="s">
        <v>5416</v>
      </c>
      <c r="F2344" s="786">
        <v>43483</v>
      </c>
      <c r="G2344" s="785" t="s">
        <v>5564</v>
      </c>
      <c r="H2344" s="786">
        <v>43506</v>
      </c>
      <c r="I2344" s="785" t="s">
        <v>32704</v>
      </c>
      <c r="J2344" s="785" t="s">
        <v>627</v>
      </c>
      <c r="K2344" s="785" t="s">
        <v>2612</v>
      </c>
      <c r="L2344" s="785" t="s">
        <v>32705</v>
      </c>
      <c r="M2344" s="785"/>
      <c r="N2344" s="785"/>
      <c r="O2344" s="785" t="s">
        <v>32706</v>
      </c>
      <c r="P2344" s="787">
        <v>37.157514999999997</v>
      </c>
      <c r="Q2344" s="787">
        <v>-0.50898200000000005</v>
      </c>
      <c r="R2344" s="785" t="s">
        <v>1056</v>
      </c>
      <c r="S2344" s="785" t="s">
        <v>1132</v>
      </c>
      <c r="T2344" s="785" t="s">
        <v>3562</v>
      </c>
      <c r="U2344" s="785" t="s">
        <v>3723</v>
      </c>
      <c r="V2344" s="785" t="s">
        <v>3070</v>
      </c>
      <c r="W2344" s="785" t="s">
        <v>2693</v>
      </c>
      <c r="X2344" s="785"/>
      <c r="Y2344" s="615" t="str">
        <f t="shared" si="36"/>
        <v>Andcol Enterprises</v>
      </c>
      <c r="Z2344" s="785" t="s">
        <v>2599</v>
      </c>
      <c r="AA2344" s="785" t="s">
        <v>4349</v>
      </c>
      <c r="AB2344" s="785" t="s">
        <v>2605</v>
      </c>
      <c r="AC2344" s="785" t="s">
        <v>2606</v>
      </c>
      <c r="AD2344" s="786">
        <v>43506</v>
      </c>
    </row>
    <row r="2345" spans="1:30" ht="15.75">
      <c r="A2345" s="785" t="s">
        <v>4301</v>
      </c>
      <c r="B2345" s="785" t="s">
        <v>14573</v>
      </c>
      <c r="C2345" s="785" t="s">
        <v>4303</v>
      </c>
      <c r="D2345" s="785" t="s">
        <v>2599</v>
      </c>
      <c r="E2345" s="785" t="s">
        <v>10563</v>
      </c>
      <c r="F2345" s="786">
        <v>43498</v>
      </c>
      <c r="G2345" s="785" t="s">
        <v>5481</v>
      </c>
      <c r="H2345" s="786">
        <v>43505</v>
      </c>
      <c r="I2345" s="785" t="s">
        <v>14574</v>
      </c>
      <c r="J2345" s="785" t="s">
        <v>627</v>
      </c>
      <c r="K2345" s="785" t="s">
        <v>2612</v>
      </c>
      <c r="L2345" s="785" t="s">
        <v>14575</v>
      </c>
      <c r="M2345" s="785"/>
      <c r="N2345" s="785"/>
      <c r="O2345" s="785"/>
      <c r="P2345" s="787">
        <v>36.958601999999999</v>
      </c>
      <c r="Q2345" s="787">
        <v>-0.35666999999999999</v>
      </c>
      <c r="R2345" s="785" t="s">
        <v>1056</v>
      </c>
      <c r="S2345" s="785" t="s">
        <v>3283</v>
      </c>
      <c r="T2345" s="785" t="s">
        <v>3153</v>
      </c>
      <c r="U2345" s="785" t="s">
        <v>14543</v>
      </c>
      <c r="V2345" s="785" t="s">
        <v>3004</v>
      </c>
      <c r="W2345" s="785" t="s">
        <v>4026</v>
      </c>
      <c r="X2345" s="785" t="s">
        <v>4026</v>
      </c>
      <c r="Y2345" s="615" t="str">
        <f t="shared" si="36"/>
        <v>Joram Gathogo Mutahi</v>
      </c>
      <c r="Z2345" s="785" t="s">
        <v>14455</v>
      </c>
      <c r="AA2345" s="785" t="s">
        <v>4314</v>
      </c>
      <c r="AB2345" s="785" t="s">
        <v>2683</v>
      </c>
      <c r="AC2345" s="785" t="s">
        <v>2606</v>
      </c>
      <c r="AD2345" s="786">
        <v>43505</v>
      </c>
    </row>
    <row r="2346" spans="1:30" ht="15.75">
      <c r="A2346" s="785" t="s">
        <v>4301</v>
      </c>
      <c r="B2346" s="785" t="s">
        <v>23551</v>
      </c>
      <c r="C2346" s="785" t="s">
        <v>4303</v>
      </c>
      <c r="D2346" s="785" t="s">
        <v>2599</v>
      </c>
      <c r="E2346" s="785" t="s">
        <v>9149</v>
      </c>
      <c r="F2346" s="786">
        <v>43473</v>
      </c>
      <c r="G2346" s="785" t="s">
        <v>5481</v>
      </c>
      <c r="H2346" s="786">
        <v>43505</v>
      </c>
      <c r="I2346" s="785" t="s">
        <v>23552</v>
      </c>
      <c r="J2346" s="785" t="s">
        <v>629</v>
      </c>
      <c r="K2346" s="785" t="s">
        <v>2612</v>
      </c>
      <c r="L2346" s="785" t="s">
        <v>23553</v>
      </c>
      <c r="M2346" s="785"/>
      <c r="N2346" s="785"/>
      <c r="O2346" s="785"/>
      <c r="P2346" s="787">
        <v>37.562942999999997</v>
      </c>
      <c r="Q2346" s="787">
        <v>-0.42765999999999998</v>
      </c>
      <c r="R2346" s="785" t="s">
        <v>1089</v>
      </c>
      <c r="S2346" s="785" t="s">
        <v>2731</v>
      </c>
      <c r="T2346" s="785" t="s">
        <v>8010</v>
      </c>
      <c r="U2346" s="785" t="s">
        <v>23554</v>
      </c>
      <c r="V2346" s="785">
        <v>16</v>
      </c>
      <c r="W2346" s="785" t="s">
        <v>23539</v>
      </c>
      <c r="X2346" s="785" t="s">
        <v>23539</v>
      </c>
      <c r="Y2346" s="615" t="str">
        <f t="shared" si="36"/>
        <v>Simon Kamau</v>
      </c>
      <c r="Z2346" s="785" t="s">
        <v>23540</v>
      </c>
      <c r="AA2346" s="785" t="s">
        <v>4314</v>
      </c>
      <c r="AB2346" s="785" t="s">
        <v>2605</v>
      </c>
      <c r="AC2346" s="785" t="s">
        <v>2606</v>
      </c>
      <c r="AD2346" s="786">
        <v>43509</v>
      </c>
    </row>
    <row r="2347" spans="1:30" ht="15.75">
      <c r="A2347" s="785" t="s">
        <v>4301</v>
      </c>
      <c r="B2347" s="785" t="s">
        <v>30290</v>
      </c>
      <c r="C2347" s="785" t="s">
        <v>4303</v>
      </c>
      <c r="D2347" s="785" t="s">
        <v>2599</v>
      </c>
      <c r="E2347" s="785" t="s">
        <v>11913</v>
      </c>
      <c r="F2347" s="786">
        <v>43475</v>
      </c>
      <c r="G2347" s="785" t="s">
        <v>5481</v>
      </c>
      <c r="H2347" s="786">
        <v>43505</v>
      </c>
      <c r="I2347" s="785" t="s">
        <v>30291</v>
      </c>
      <c r="J2347" s="785" t="s">
        <v>627</v>
      </c>
      <c r="K2347" s="785" t="s">
        <v>2612</v>
      </c>
      <c r="L2347" s="785" t="s">
        <v>30292</v>
      </c>
      <c r="M2347" s="785"/>
      <c r="N2347" s="785"/>
      <c r="O2347" s="785" t="s">
        <v>30293</v>
      </c>
      <c r="P2347" s="787">
        <v>36.656027000000002</v>
      </c>
      <c r="Q2347" s="787">
        <v>-1.2836449999999999</v>
      </c>
      <c r="R2347" s="785" t="s">
        <v>821</v>
      </c>
      <c r="S2347" s="785" t="s">
        <v>1429</v>
      </c>
      <c r="T2347" s="785" t="s">
        <v>2947</v>
      </c>
      <c r="U2347" s="785" t="s">
        <v>3804</v>
      </c>
      <c r="V2347" s="785" t="s">
        <v>2855</v>
      </c>
      <c r="W2347" s="785" t="s">
        <v>3497</v>
      </c>
      <c r="X2347" s="785"/>
      <c r="Y2347" s="615" t="str">
        <f t="shared" si="36"/>
        <v>Cides Ltd</v>
      </c>
      <c r="Z2347" s="785" t="s">
        <v>2599</v>
      </c>
      <c r="AA2347" s="785" t="s">
        <v>4349</v>
      </c>
      <c r="AB2347" s="785" t="s">
        <v>2683</v>
      </c>
      <c r="AC2347" s="785" t="s">
        <v>2606</v>
      </c>
      <c r="AD2347" s="786">
        <v>43505</v>
      </c>
    </row>
    <row r="2348" spans="1:30" ht="15.75">
      <c r="A2348" s="785" t="s">
        <v>4301</v>
      </c>
      <c r="B2348" s="785" t="s">
        <v>14743</v>
      </c>
      <c r="C2348" s="785" t="s">
        <v>4303</v>
      </c>
      <c r="D2348" s="785" t="s">
        <v>2599</v>
      </c>
      <c r="E2348" s="785" t="s">
        <v>9149</v>
      </c>
      <c r="F2348" s="786">
        <v>43473</v>
      </c>
      <c r="G2348" s="785" t="s">
        <v>14744</v>
      </c>
      <c r="H2348" s="786">
        <v>43504</v>
      </c>
      <c r="I2348" s="785" t="s">
        <v>14745</v>
      </c>
      <c r="J2348" s="785" t="s">
        <v>627</v>
      </c>
      <c r="K2348" s="785" t="s">
        <v>14746</v>
      </c>
      <c r="L2348" s="785" t="s">
        <v>14747</v>
      </c>
      <c r="M2348" s="785"/>
      <c r="N2348" s="785"/>
      <c r="O2348" s="785" t="s">
        <v>14748</v>
      </c>
      <c r="P2348" s="787">
        <v>36.945878</v>
      </c>
      <c r="Q2348" s="787">
        <v>-0.93075600000000003</v>
      </c>
      <c r="R2348" s="785" t="s">
        <v>1030</v>
      </c>
      <c r="S2348" s="785" t="s">
        <v>1795</v>
      </c>
      <c r="T2348" s="785" t="s">
        <v>1796</v>
      </c>
      <c r="U2348" s="785" t="s">
        <v>14749</v>
      </c>
      <c r="V2348" s="785" t="s">
        <v>3070</v>
      </c>
      <c r="W2348" s="785" t="s">
        <v>3106</v>
      </c>
      <c r="X2348" s="785" t="s">
        <v>3106</v>
      </c>
      <c r="Y2348" s="615" t="str">
        <f t="shared" si="36"/>
        <v>Joseph Muchirira Mugo</v>
      </c>
      <c r="Z2348" s="785" t="s">
        <v>14702</v>
      </c>
      <c r="AA2348" s="785" t="s">
        <v>4314</v>
      </c>
      <c r="AB2348" s="785" t="s">
        <v>2605</v>
      </c>
      <c r="AC2348" s="785" t="s">
        <v>2606</v>
      </c>
      <c r="AD2348" s="786">
        <v>43544</v>
      </c>
    </row>
    <row r="2349" spans="1:30" ht="15.75">
      <c r="A2349" s="785" t="s">
        <v>4301</v>
      </c>
      <c r="B2349" s="785" t="s">
        <v>20681</v>
      </c>
      <c r="C2349" s="785" t="s">
        <v>4303</v>
      </c>
      <c r="D2349" s="785" t="s">
        <v>2599</v>
      </c>
      <c r="E2349" s="785" t="s">
        <v>9149</v>
      </c>
      <c r="F2349" s="786">
        <v>43473</v>
      </c>
      <c r="G2349" s="785" t="s">
        <v>14744</v>
      </c>
      <c r="H2349" s="786">
        <v>43504</v>
      </c>
      <c r="I2349" s="785" t="s">
        <v>20682</v>
      </c>
      <c r="J2349" s="785" t="s">
        <v>627</v>
      </c>
      <c r="K2349" s="785" t="s">
        <v>20683</v>
      </c>
      <c r="L2349" s="785" t="s">
        <v>20684</v>
      </c>
      <c r="M2349" s="785"/>
      <c r="N2349" s="785"/>
      <c r="O2349" s="785"/>
      <c r="P2349" s="787">
        <v>36.814725000000003</v>
      </c>
      <c r="Q2349" s="787">
        <v>-1.11795</v>
      </c>
      <c r="R2349" s="785" t="s">
        <v>821</v>
      </c>
      <c r="S2349" s="785" t="s">
        <v>871</v>
      </c>
      <c r="T2349" s="785" t="s">
        <v>2613</v>
      </c>
      <c r="U2349" s="785" t="s">
        <v>3034</v>
      </c>
      <c r="V2349" s="785" t="s">
        <v>3070</v>
      </c>
      <c r="W2349" s="785" t="s">
        <v>16042</v>
      </c>
      <c r="X2349" s="785" t="s">
        <v>20685</v>
      </c>
      <c r="Y2349" s="615" t="str">
        <f t="shared" si="36"/>
        <v>Pius Wainaina</v>
      </c>
      <c r="Z2349" s="785" t="s">
        <v>20686</v>
      </c>
      <c r="AA2349" s="785" t="s">
        <v>4314</v>
      </c>
      <c r="AB2349" s="785" t="s">
        <v>2876</v>
      </c>
      <c r="AC2349" s="785" t="s">
        <v>2606</v>
      </c>
      <c r="AD2349" s="786">
        <v>43504</v>
      </c>
    </row>
    <row r="2350" spans="1:30" ht="15.75">
      <c r="A2350" s="785" t="s">
        <v>4301</v>
      </c>
      <c r="B2350" s="785" t="s">
        <v>16809</v>
      </c>
      <c r="C2350" s="785" t="s">
        <v>4303</v>
      </c>
      <c r="D2350" s="785" t="s">
        <v>2599</v>
      </c>
      <c r="E2350" s="785" t="s">
        <v>9171</v>
      </c>
      <c r="F2350" s="786">
        <v>43411</v>
      </c>
      <c r="G2350" s="785" t="s">
        <v>16810</v>
      </c>
      <c r="H2350" s="786">
        <v>43503</v>
      </c>
      <c r="I2350" s="785" t="s">
        <v>16811</v>
      </c>
      <c r="J2350" s="785" t="s">
        <v>629</v>
      </c>
      <c r="K2350" s="785" t="s">
        <v>2612</v>
      </c>
      <c r="L2350" s="785" t="s">
        <v>16812</v>
      </c>
      <c r="M2350" s="785"/>
      <c r="N2350" s="785"/>
      <c r="O2350" s="785"/>
      <c r="P2350" s="787">
        <v>35.392479999999999</v>
      </c>
      <c r="Q2350" s="787">
        <v>0.68263200000000002</v>
      </c>
      <c r="R2350" s="785" t="s">
        <v>893</v>
      </c>
      <c r="S2350" s="785" t="s">
        <v>1356</v>
      </c>
      <c r="T2350" s="785" t="s">
        <v>1356</v>
      </c>
      <c r="U2350" s="785" t="s">
        <v>16813</v>
      </c>
      <c r="V2350" s="785" t="s">
        <v>3004</v>
      </c>
      <c r="W2350" s="785" t="s">
        <v>16814</v>
      </c>
      <c r="X2350" s="785" t="s">
        <v>3226</v>
      </c>
      <c r="Y2350" s="615" t="str">
        <f t="shared" si="36"/>
        <v>Lilian Lelei</v>
      </c>
      <c r="Z2350" s="785" t="s">
        <v>16815</v>
      </c>
      <c r="AA2350" s="785" t="s">
        <v>4349</v>
      </c>
      <c r="AB2350" s="785" t="s">
        <v>2683</v>
      </c>
      <c r="AC2350" s="785" t="s">
        <v>2606</v>
      </c>
      <c r="AD2350" s="786">
        <v>43533</v>
      </c>
    </row>
    <row r="2351" spans="1:30" ht="15.75">
      <c r="A2351" s="785" t="s">
        <v>4301</v>
      </c>
      <c r="B2351" s="785" t="s">
        <v>29506</v>
      </c>
      <c r="C2351" s="785" t="s">
        <v>4303</v>
      </c>
      <c r="D2351" s="785" t="s">
        <v>2599</v>
      </c>
      <c r="E2351" s="785" t="s">
        <v>10503</v>
      </c>
      <c r="F2351" s="786">
        <v>43462</v>
      </c>
      <c r="G2351" s="785" t="s">
        <v>9431</v>
      </c>
      <c r="H2351" s="786">
        <v>43501</v>
      </c>
      <c r="I2351" s="785" t="s">
        <v>29507</v>
      </c>
      <c r="J2351" s="785" t="s">
        <v>627</v>
      </c>
      <c r="K2351" s="785" t="s">
        <v>2612</v>
      </c>
      <c r="L2351" s="785" t="s">
        <v>29508</v>
      </c>
      <c r="M2351" s="785"/>
      <c r="N2351" s="785"/>
      <c r="O2351" s="785"/>
      <c r="P2351" s="787">
        <v>37.101092000000001</v>
      </c>
      <c r="Q2351" s="787">
        <v>-0.42188999999999999</v>
      </c>
      <c r="R2351" s="785" t="s">
        <v>1056</v>
      </c>
      <c r="S2351" s="785" t="s">
        <v>2893</v>
      </c>
      <c r="T2351" s="785" t="s">
        <v>3922</v>
      </c>
      <c r="U2351" s="785" t="s">
        <v>3691</v>
      </c>
      <c r="V2351" s="785" t="s">
        <v>2855</v>
      </c>
      <c r="W2351" s="785" t="s">
        <v>3497</v>
      </c>
      <c r="X2351" s="785"/>
      <c r="Y2351" s="615" t="str">
        <f t="shared" si="36"/>
        <v>Cides Ltd</v>
      </c>
      <c r="Z2351" s="785" t="s">
        <v>2599</v>
      </c>
      <c r="AA2351" s="785" t="s">
        <v>4349</v>
      </c>
      <c r="AB2351" s="785" t="s">
        <v>2605</v>
      </c>
      <c r="AC2351" s="785" t="s">
        <v>2606</v>
      </c>
      <c r="AD2351" s="786">
        <v>43529</v>
      </c>
    </row>
    <row r="2352" spans="1:30" ht="15.75">
      <c r="A2352" s="785" t="s">
        <v>4301</v>
      </c>
      <c r="B2352" s="785" t="s">
        <v>9648</v>
      </c>
      <c r="C2352" s="785" t="s">
        <v>4303</v>
      </c>
      <c r="D2352" s="785" t="s">
        <v>2599</v>
      </c>
      <c r="E2352" s="785" t="s">
        <v>5416</v>
      </c>
      <c r="F2352" s="786">
        <v>43483</v>
      </c>
      <c r="G2352" s="785" t="s">
        <v>9437</v>
      </c>
      <c r="H2352" s="786">
        <v>43500</v>
      </c>
      <c r="I2352" s="785" t="s">
        <v>9649</v>
      </c>
      <c r="J2352" s="785" t="s">
        <v>629</v>
      </c>
      <c r="K2352" s="785" t="s">
        <v>9650</v>
      </c>
      <c r="L2352" s="785" t="s">
        <v>9651</v>
      </c>
      <c r="M2352" s="785"/>
      <c r="N2352" s="785"/>
      <c r="O2352" s="785"/>
      <c r="P2352" s="787">
        <v>35.754050999999997</v>
      </c>
      <c r="Q2352" s="787">
        <v>-0.30564000000000002</v>
      </c>
      <c r="R2352" s="785" t="s">
        <v>695</v>
      </c>
      <c r="S2352" s="785" t="s">
        <v>2640</v>
      </c>
      <c r="T2352" s="785" t="s">
        <v>3045</v>
      </c>
      <c r="U2352" s="785" t="s">
        <v>9652</v>
      </c>
      <c r="V2352" s="785" t="s">
        <v>3004</v>
      </c>
      <c r="W2352" s="785" t="s">
        <v>3288</v>
      </c>
      <c r="X2352" s="785" t="s">
        <v>2626</v>
      </c>
      <c r="Y2352" s="615" t="str">
        <f t="shared" si="36"/>
        <v>Francis Kinyanjui</v>
      </c>
      <c r="Z2352" s="785" t="s">
        <v>9485</v>
      </c>
      <c r="AA2352" s="785" t="s">
        <v>4314</v>
      </c>
      <c r="AB2352" s="785" t="s">
        <v>2683</v>
      </c>
      <c r="AC2352" s="785" t="s">
        <v>2606</v>
      </c>
      <c r="AD2352" s="786">
        <v>43501</v>
      </c>
    </row>
    <row r="2353" spans="1:30" ht="15.75">
      <c r="A2353" s="785" t="s">
        <v>4301</v>
      </c>
      <c r="B2353" s="785" t="s">
        <v>7220</v>
      </c>
      <c r="C2353" s="785" t="s">
        <v>4303</v>
      </c>
      <c r="D2353" s="785" t="s">
        <v>2599</v>
      </c>
      <c r="E2353" s="785" t="s">
        <v>7221</v>
      </c>
      <c r="F2353" s="786">
        <v>43436</v>
      </c>
      <c r="G2353" s="785" t="s">
        <v>7222</v>
      </c>
      <c r="H2353" s="786">
        <v>43499</v>
      </c>
      <c r="I2353" s="785" t="s">
        <v>7223</v>
      </c>
      <c r="J2353" s="785" t="s">
        <v>627</v>
      </c>
      <c r="K2353" s="785" t="s">
        <v>7224</v>
      </c>
      <c r="L2353" s="785" t="s">
        <v>7225</v>
      </c>
      <c r="M2353" s="785"/>
      <c r="N2353" s="785"/>
      <c r="O2353" s="785"/>
      <c r="P2353" s="787">
        <v>36.244757</v>
      </c>
      <c r="Q2353" s="787">
        <v>-9.8700000000000003E-4</v>
      </c>
      <c r="R2353" s="785" t="s">
        <v>695</v>
      </c>
      <c r="S2353" s="785" t="s">
        <v>2231</v>
      </c>
      <c r="T2353" s="785" t="s">
        <v>2231</v>
      </c>
      <c r="U2353" s="785" t="s">
        <v>7226</v>
      </c>
      <c r="V2353" s="785" t="s">
        <v>2855</v>
      </c>
      <c r="W2353" s="785" t="s">
        <v>2652</v>
      </c>
      <c r="X2353" s="785" t="s">
        <v>2732</v>
      </c>
      <c r="Y2353" s="615" t="str">
        <f t="shared" si="36"/>
        <v>David Chege Wangui</v>
      </c>
      <c r="Z2353" s="785" t="s">
        <v>7094</v>
      </c>
      <c r="AA2353" s="785" t="s">
        <v>4314</v>
      </c>
      <c r="AB2353" s="785" t="s">
        <v>2683</v>
      </c>
      <c r="AC2353" s="785" t="s">
        <v>2606</v>
      </c>
      <c r="AD2353" s="786">
        <v>43518</v>
      </c>
    </row>
    <row r="2354" spans="1:30" ht="15.75">
      <c r="A2354" s="785" t="s">
        <v>4301</v>
      </c>
      <c r="B2354" s="785" t="s">
        <v>9335</v>
      </c>
      <c r="C2354" s="785" t="s">
        <v>4303</v>
      </c>
      <c r="D2354" s="785" t="s">
        <v>2599</v>
      </c>
      <c r="E2354" s="785" t="s">
        <v>9336</v>
      </c>
      <c r="F2354" s="786">
        <v>43463</v>
      </c>
      <c r="G2354" s="785" t="s">
        <v>7222</v>
      </c>
      <c r="H2354" s="786">
        <v>43499</v>
      </c>
      <c r="I2354" s="785" t="s">
        <v>9337</v>
      </c>
      <c r="J2354" s="785" t="s">
        <v>627</v>
      </c>
      <c r="K2354" s="785" t="s">
        <v>9338</v>
      </c>
      <c r="L2354" s="785" t="s">
        <v>9339</v>
      </c>
      <c r="M2354" s="785"/>
      <c r="N2354" s="785"/>
      <c r="O2354" s="785"/>
      <c r="P2354" s="787">
        <v>37.020392999999999</v>
      </c>
      <c r="Q2354" s="787">
        <v>-1.0840380000000001</v>
      </c>
      <c r="R2354" s="785" t="s">
        <v>821</v>
      </c>
      <c r="S2354" s="785" t="s">
        <v>2997</v>
      </c>
      <c r="T2354" s="785" t="s">
        <v>9340</v>
      </c>
      <c r="U2354" s="785" t="s">
        <v>9341</v>
      </c>
      <c r="V2354" s="785" t="s">
        <v>3004</v>
      </c>
      <c r="W2354" s="785" t="s">
        <v>2805</v>
      </c>
      <c r="X2354" s="785" t="s">
        <v>2805</v>
      </c>
      <c r="Y2354" s="615" t="str">
        <f t="shared" si="36"/>
        <v>Felikam Biogas Services</v>
      </c>
      <c r="Z2354" s="785" t="s">
        <v>9278</v>
      </c>
      <c r="AA2354" s="785" t="s">
        <v>4349</v>
      </c>
      <c r="AB2354" s="785" t="s">
        <v>2605</v>
      </c>
      <c r="AC2354" s="785" t="s">
        <v>2606</v>
      </c>
      <c r="AD2354" s="786">
        <v>43543</v>
      </c>
    </row>
    <row r="2355" spans="1:30" ht="15.75">
      <c r="A2355" s="785" t="s">
        <v>4301</v>
      </c>
      <c r="B2355" s="785" t="s">
        <v>10562</v>
      </c>
      <c r="C2355" s="785" t="s">
        <v>4303</v>
      </c>
      <c r="D2355" s="785" t="s">
        <v>2599</v>
      </c>
      <c r="E2355" s="785" t="s">
        <v>10528</v>
      </c>
      <c r="F2355" s="786">
        <v>43444</v>
      </c>
      <c r="G2355" s="785" t="s">
        <v>10563</v>
      </c>
      <c r="H2355" s="786">
        <v>43498</v>
      </c>
      <c r="I2355" s="785" t="s">
        <v>10564</v>
      </c>
      <c r="J2355" s="785" t="s">
        <v>629</v>
      </c>
      <c r="K2355" s="785" t="s">
        <v>10565</v>
      </c>
      <c r="L2355" s="785" t="s">
        <v>10566</v>
      </c>
      <c r="M2355" s="785"/>
      <c r="N2355" s="785"/>
      <c r="O2355" s="785" t="s">
        <v>10567</v>
      </c>
      <c r="P2355" s="787">
        <v>34.877167</v>
      </c>
      <c r="Q2355" s="787">
        <v>-0.69025199999999998</v>
      </c>
      <c r="R2355" s="785" t="s">
        <v>843</v>
      </c>
      <c r="S2355" s="785" t="s">
        <v>3514</v>
      </c>
      <c r="T2355" s="785" t="s">
        <v>3515</v>
      </c>
      <c r="U2355" s="785" t="s">
        <v>10568</v>
      </c>
      <c r="V2355" s="785" t="s">
        <v>2855</v>
      </c>
      <c r="W2355" s="785" t="s">
        <v>3645</v>
      </c>
      <c r="X2355" s="785" t="s">
        <v>3645</v>
      </c>
      <c r="Y2355" s="615" t="str">
        <f t="shared" si="36"/>
        <v>George Otwori</v>
      </c>
      <c r="Z2355" s="785" t="s">
        <v>10514</v>
      </c>
      <c r="AA2355" s="785" t="s">
        <v>4314</v>
      </c>
      <c r="AB2355" s="785" t="s">
        <v>2605</v>
      </c>
      <c r="AC2355" s="785" t="s">
        <v>2606</v>
      </c>
      <c r="AD2355" s="786">
        <v>43528</v>
      </c>
    </row>
    <row r="2356" spans="1:30" ht="15.75">
      <c r="A2356" s="785" t="s">
        <v>4301</v>
      </c>
      <c r="B2356" s="785" t="s">
        <v>23627</v>
      </c>
      <c r="C2356" s="785" t="s">
        <v>4303</v>
      </c>
      <c r="D2356" s="785" t="s">
        <v>2599</v>
      </c>
      <c r="E2356" s="785" t="s">
        <v>6816</v>
      </c>
      <c r="F2356" s="786">
        <v>43448</v>
      </c>
      <c r="G2356" s="785" t="s">
        <v>10563</v>
      </c>
      <c r="H2356" s="786">
        <v>43498</v>
      </c>
      <c r="I2356" s="785" t="s">
        <v>23628</v>
      </c>
      <c r="J2356" s="785" t="s">
        <v>629</v>
      </c>
      <c r="K2356" s="785" t="s">
        <v>23629</v>
      </c>
      <c r="L2356" s="785" t="s">
        <v>23630</v>
      </c>
      <c r="M2356" s="785"/>
      <c r="N2356" s="785"/>
      <c r="O2356" s="785" t="s">
        <v>23631</v>
      </c>
      <c r="P2356" s="787">
        <v>37.216571000000002</v>
      </c>
      <c r="Q2356" s="787">
        <v>8.6560999999999999E-2</v>
      </c>
      <c r="R2356" s="785" t="s">
        <v>960</v>
      </c>
      <c r="S2356" s="785" t="s">
        <v>3809</v>
      </c>
      <c r="T2356" s="785" t="s">
        <v>4011</v>
      </c>
      <c r="U2356" s="785" t="s">
        <v>8720</v>
      </c>
      <c r="V2356" s="785" t="s">
        <v>3004</v>
      </c>
      <c r="W2356" s="785" t="s">
        <v>23558</v>
      </c>
      <c r="X2356" s="785" t="s">
        <v>23558</v>
      </c>
      <c r="Y2356" s="615" t="str">
        <f t="shared" si="36"/>
        <v>Simon Kuira</v>
      </c>
      <c r="Z2356" s="785" t="s">
        <v>23559</v>
      </c>
      <c r="AA2356" s="785" t="s">
        <v>4314</v>
      </c>
      <c r="AB2356" s="785" t="s">
        <v>2683</v>
      </c>
      <c r="AC2356" s="785" t="s">
        <v>2606</v>
      </c>
      <c r="AD2356" s="786">
        <v>43499</v>
      </c>
    </row>
    <row r="2357" spans="1:30" ht="15.75">
      <c r="A2357" s="785" t="s">
        <v>4301</v>
      </c>
      <c r="B2357" s="785" t="s">
        <v>31805</v>
      </c>
      <c r="C2357" s="785" t="s">
        <v>4303</v>
      </c>
      <c r="D2357" s="785" t="s">
        <v>2599</v>
      </c>
      <c r="E2357" s="785" t="s">
        <v>5823</v>
      </c>
      <c r="F2357" s="786">
        <v>43496</v>
      </c>
      <c r="G2357" s="785" t="s">
        <v>10563</v>
      </c>
      <c r="H2357" s="786">
        <v>43498</v>
      </c>
      <c r="I2357" s="785" t="s">
        <v>31806</v>
      </c>
      <c r="J2357" s="785" t="s">
        <v>627</v>
      </c>
      <c r="K2357" s="785" t="s">
        <v>2612</v>
      </c>
      <c r="L2357" s="785" t="s">
        <v>31807</v>
      </c>
      <c r="M2357" s="785"/>
      <c r="N2357" s="785"/>
      <c r="O2357" s="785" t="s">
        <v>31808</v>
      </c>
      <c r="P2357" s="787">
        <v>36.919705</v>
      </c>
      <c r="Q2357" s="787">
        <v>-1.1521189999999999</v>
      </c>
      <c r="R2357" s="785" t="s">
        <v>821</v>
      </c>
      <c r="S2357" s="785" t="s">
        <v>2041</v>
      </c>
      <c r="T2357" s="785" t="s">
        <v>3030</v>
      </c>
      <c r="U2357" s="785" t="s">
        <v>31809</v>
      </c>
      <c r="V2357" s="785">
        <v>10</v>
      </c>
      <c r="W2357" s="785" t="s">
        <v>3497</v>
      </c>
      <c r="X2357" s="785"/>
      <c r="Y2357" s="615" t="str">
        <f t="shared" si="36"/>
        <v>Cides Ltd</v>
      </c>
      <c r="Z2357" s="785" t="s">
        <v>2599</v>
      </c>
      <c r="AA2357" s="785" t="s">
        <v>4349</v>
      </c>
      <c r="AB2357" s="785" t="s">
        <v>2605</v>
      </c>
      <c r="AC2357" s="785" t="s">
        <v>2606</v>
      </c>
      <c r="AD2357" s="786">
        <v>43557</v>
      </c>
    </row>
    <row r="2358" spans="1:30" ht="15.75">
      <c r="A2358" s="785" t="s">
        <v>4301</v>
      </c>
      <c r="B2358" s="785" t="s">
        <v>32970</v>
      </c>
      <c r="C2358" s="785" t="s">
        <v>4303</v>
      </c>
      <c r="D2358" s="785" t="s">
        <v>2599</v>
      </c>
      <c r="E2358" s="785" t="s">
        <v>10563</v>
      </c>
      <c r="F2358" s="786">
        <v>43498</v>
      </c>
      <c r="G2358" s="785" t="s">
        <v>10563</v>
      </c>
      <c r="H2358" s="786">
        <v>43498</v>
      </c>
      <c r="I2358" s="785" t="s">
        <v>32971</v>
      </c>
      <c r="J2358" s="785" t="s">
        <v>629</v>
      </c>
      <c r="K2358" s="785" t="s">
        <v>32972</v>
      </c>
      <c r="L2358" s="785" t="s">
        <v>32973</v>
      </c>
      <c r="M2358" s="785"/>
      <c r="N2358" s="785"/>
      <c r="O2358" s="785"/>
      <c r="P2358" s="787">
        <v>35.773584999999997</v>
      </c>
      <c r="Q2358" s="787">
        <v>4.7112000000000001E-2</v>
      </c>
      <c r="R2358" s="785" t="s">
        <v>622</v>
      </c>
      <c r="S2358" s="785" t="s">
        <v>623</v>
      </c>
      <c r="T2358" s="785" t="s">
        <v>32974</v>
      </c>
      <c r="U2358" s="785" t="s">
        <v>32975</v>
      </c>
      <c r="V2358" s="785" t="s">
        <v>3070</v>
      </c>
      <c r="W2358" s="785" t="s">
        <v>3025</v>
      </c>
      <c r="X2358" s="785"/>
      <c r="Y2358" s="615" t="str">
        <f t="shared" si="36"/>
        <v>Kichemu limited</v>
      </c>
      <c r="Z2358" s="785" t="s">
        <v>2599</v>
      </c>
      <c r="AA2358" s="785" t="s">
        <v>4349</v>
      </c>
      <c r="AB2358" s="785" t="s">
        <v>2683</v>
      </c>
      <c r="AC2358" s="785" t="s">
        <v>2606</v>
      </c>
      <c r="AD2358" s="786">
        <v>43498</v>
      </c>
    </row>
    <row r="2359" spans="1:30" ht="15.75">
      <c r="A2359" s="785" t="s">
        <v>4301</v>
      </c>
      <c r="B2359" s="785" t="s">
        <v>10527</v>
      </c>
      <c r="C2359" s="785" t="s">
        <v>4303</v>
      </c>
      <c r="D2359" s="785" t="s">
        <v>2599</v>
      </c>
      <c r="E2359" s="785" t="s">
        <v>10528</v>
      </c>
      <c r="F2359" s="786">
        <v>43444</v>
      </c>
      <c r="G2359" s="785" t="s">
        <v>7132</v>
      </c>
      <c r="H2359" s="786">
        <v>43497</v>
      </c>
      <c r="I2359" s="785" t="s">
        <v>10529</v>
      </c>
      <c r="J2359" s="785" t="s">
        <v>629</v>
      </c>
      <c r="K2359" s="785" t="s">
        <v>10530</v>
      </c>
      <c r="L2359" s="785" t="s">
        <v>10531</v>
      </c>
      <c r="M2359" s="785"/>
      <c r="N2359" s="785"/>
      <c r="O2359" s="785" t="s">
        <v>10532</v>
      </c>
      <c r="P2359" s="787">
        <v>34.750501999999997</v>
      </c>
      <c r="Q2359" s="787">
        <v>-0.63709300000000002</v>
      </c>
      <c r="R2359" s="785" t="s">
        <v>2696</v>
      </c>
      <c r="S2359" s="785" t="s">
        <v>2697</v>
      </c>
      <c r="T2359" s="785" t="s">
        <v>10533</v>
      </c>
      <c r="U2359" s="785" t="s">
        <v>10534</v>
      </c>
      <c r="V2359" s="785" t="s">
        <v>2673</v>
      </c>
      <c r="W2359" s="785" t="s">
        <v>3645</v>
      </c>
      <c r="X2359" s="785" t="s">
        <v>3645</v>
      </c>
      <c r="Y2359" s="615" t="str">
        <f t="shared" si="36"/>
        <v>George Otwori</v>
      </c>
      <c r="Z2359" s="785" t="s">
        <v>10535</v>
      </c>
      <c r="AA2359" s="785" t="s">
        <v>4314</v>
      </c>
      <c r="AB2359" s="785" t="s">
        <v>2683</v>
      </c>
      <c r="AC2359" s="785" t="s">
        <v>2606</v>
      </c>
      <c r="AD2359" s="786">
        <v>43528</v>
      </c>
    </row>
    <row r="2360" spans="1:30" ht="15.75">
      <c r="A2360" s="785" t="s">
        <v>4301</v>
      </c>
      <c r="B2360" s="785" t="s">
        <v>16102</v>
      </c>
      <c r="C2360" s="785" t="s">
        <v>4303</v>
      </c>
      <c r="D2360" s="785" t="s">
        <v>2599</v>
      </c>
      <c r="E2360" s="785" t="s">
        <v>5194</v>
      </c>
      <c r="F2360" s="786">
        <v>43452</v>
      </c>
      <c r="G2360" s="785" t="s">
        <v>7132</v>
      </c>
      <c r="H2360" s="786">
        <v>43497</v>
      </c>
      <c r="I2360" s="785" t="s">
        <v>16103</v>
      </c>
      <c r="J2360" s="785" t="s">
        <v>629</v>
      </c>
      <c r="K2360" s="785" t="s">
        <v>2612</v>
      </c>
      <c r="L2360" s="785" t="s">
        <v>16104</v>
      </c>
      <c r="M2360" s="785"/>
      <c r="N2360" s="785"/>
      <c r="O2360" s="785" t="s">
        <v>16105</v>
      </c>
      <c r="P2360" s="787">
        <v>37.442286000000003</v>
      </c>
      <c r="Q2360" s="787">
        <v>-0.47516399999999998</v>
      </c>
      <c r="R2360" s="785" t="s">
        <v>1089</v>
      </c>
      <c r="S2360" s="785" t="s">
        <v>1164</v>
      </c>
      <c r="T2360" s="785" t="s">
        <v>16106</v>
      </c>
      <c r="U2360" s="785" t="s">
        <v>16106</v>
      </c>
      <c r="V2360" s="785" t="s">
        <v>3070</v>
      </c>
      <c r="W2360" s="785" t="s">
        <v>16042</v>
      </c>
      <c r="X2360" s="785" t="s">
        <v>16075</v>
      </c>
      <c r="Y2360" s="615" t="str">
        <f t="shared" si="36"/>
        <v>Kensam  Constructors</v>
      </c>
      <c r="Z2360" s="785" t="s">
        <v>16063</v>
      </c>
      <c r="AA2360" s="785" t="s">
        <v>4314</v>
      </c>
      <c r="AB2360" s="785" t="s">
        <v>2876</v>
      </c>
      <c r="AC2360" s="785" t="s">
        <v>2606</v>
      </c>
      <c r="AD2360" s="786">
        <v>43604</v>
      </c>
    </row>
    <row r="2361" spans="1:30" ht="15.75">
      <c r="A2361" s="785" t="s">
        <v>4301</v>
      </c>
      <c r="B2361" s="785" t="s">
        <v>29683</v>
      </c>
      <c r="C2361" s="785" t="s">
        <v>4303</v>
      </c>
      <c r="D2361" s="785" t="s">
        <v>2599</v>
      </c>
      <c r="E2361" s="785" t="s">
        <v>29684</v>
      </c>
      <c r="F2361" s="786">
        <v>43477</v>
      </c>
      <c r="G2361" s="785" t="s">
        <v>7132</v>
      </c>
      <c r="H2361" s="786">
        <v>43497</v>
      </c>
      <c r="I2361" s="785" t="s">
        <v>29685</v>
      </c>
      <c r="J2361" s="785" t="s">
        <v>629</v>
      </c>
      <c r="K2361" s="785" t="s">
        <v>29686</v>
      </c>
      <c r="L2361" s="785" t="s">
        <v>29687</v>
      </c>
      <c r="M2361" s="785"/>
      <c r="N2361" s="785"/>
      <c r="O2361" s="785"/>
      <c r="P2361" s="787">
        <v>36.057757000000002</v>
      </c>
      <c r="Q2361" s="787">
        <v>-0.109095</v>
      </c>
      <c r="R2361" s="785" t="s">
        <v>695</v>
      </c>
      <c r="S2361" s="785" t="s">
        <v>2684</v>
      </c>
      <c r="T2361" s="785" t="s">
        <v>2684</v>
      </c>
      <c r="U2361" s="785" t="s">
        <v>29688</v>
      </c>
      <c r="V2361" s="785" t="s">
        <v>2855</v>
      </c>
      <c r="W2361" s="785" t="s">
        <v>3025</v>
      </c>
      <c r="X2361" s="785"/>
      <c r="Y2361" s="615" t="str">
        <f t="shared" si="36"/>
        <v>Kichemu limited</v>
      </c>
      <c r="Z2361" s="785" t="s">
        <v>2599</v>
      </c>
      <c r="AA2361" s="785" t="s">
        <v>4349</v>
      </c>
      <c r="AB2361" s="785" t="s">
        <v>2683</v>
      </c>
      <c r="AC2361" s="785" t="s">
        <v>2606</v>
      </c>
      <c r="AD2361" s="786">
        <v>43497</v>
      </c>
    </row>
    <row r="2362" spans="1:30" ht="15.75">
      <c r="A2362" s="785" t="s">
        <v>4301</v>
      </c>
      <c r="B2362" s="785" t="s">
        <v>32845</v>
      </c>
      <c r="C2362" s="785" t="s">
        <v>4303</v>
      </c>
      <c r="D2362" s="785" t="s">
        <v>2599</v>
      </c>
      <c r="E2362" s="785" t="s">
        <v>5524</v>
      </c>
      <c r="F2362" s="786">
        <v>43433</v>
      </c>
      <c r="G2362" s="785" t="s">
        <v>7132</v>
      </c>
      <c r="H2362" s="786">
        <v>43497</v>
      </c>
      <c r="I2362" s="785" t="s">
        <v>32846</v>
      </c>
      <c r="J2362" s="785" t="s">
        <v>627</v>
      </c>
      <c r="K2362" s="785" t="s">
        <v>2612</v>
      </c>
      <c r="L2362" s="785" t="s">
        <v>32847</v>
      </c>
      <c r="M2362" s="785"/>
      <c r="N2362" s="785"/>
      <c r="O2362" s="785"/>
      <c r="P2362" s="787">
        <v>37.448571999999999</v>
      </c>
      <c r="Q2362" s="787">
        <v>-0.47514499999999998</v>
      </c>
      <c r="R2362" s="785" t="s">
        <v>1089</v>
      </c>
      <c r="S2362" s="785" t="s">
        <v>1164</v>
      </c>
      <c r="T2362" s="785" t="s">
        <v>16106</v>
      </c>
      <c r="U2362" s="785" t="s">
        <v>32848</v>
      </c>
      <c r="V2362" s="785" t="s">
        <v>3070</v>
      </c>
      <c r="W2362" s="785" t="s">
        <v>16042</v>
      </c>
      <c r="X2362" s="785"/>
      <c r="Y2362" s="615" t="str">
        <f t="shared" si="36"/>
        <v>Kensam Constructor</v>
      </c>
      <c r="Z2362" s="785" t="s">
        <v>16063</v>
      </c>
      <c r="AA2362" s="785" t="s">
        <v>4314</v>
      </c>
      <c r="AB2362" s="785" t="s">
        <v>2876</v>
      </c>
      <c r="AC2362" s="785" t="s">
        <v>2606</v>
      </c>
      <c r="AD2362" s="786">
        <v>43604</v>
      </c>
    </row>
    <row r="2363" spans="1:30" ht="15.75">
      <c r="A2363" s="785" t="s">
        <v>4301</v>
      </c>
      <c r="B2363" s="785" t="s">
        <v>5828</v>
      </c>
      <c r="C2363" s="785" t="s">
        <v>4303</v>
      </c>
      <c r="D2363" s="785" t="s">
        <v>2599</v>
      </c>
      <c r="E2363" s="785" t="s">
        <v>4949</v>
      </c>
      <c r="F2363" s="786">
        <v>43374</v>
      </c>
      <c r="G2363" s="785" t="s">
        <v>5823</v>
      </c>
      <c r="H2363" s="786">
        <v>43496</v>
      </c>
      <c r="I2363" s="785" t="s">
        <v>5829</v>
      </c>
      <c r="J2363" s="785" t="s">
        <v>627</v>
      </c>
      <c r="K2363" s="785" t="s">
        <v>5830</v>
      </c>
      <c r="L2363" s="785" t="s">
        <v>5831</v>
      </c>
      <c r="M2363" s="785"/>
      <c r="N2363" s="785"/>
      <c r="O2363" s="785" t="s">
        <v>5832</v>
      </c>
      <c r="P2363" s="787">
        <v>37.560020000000002</v>
      </c>
      <c r="Q2363" s="787">
        <v>-0.435697</v>
      </c>
      <c r="R2363" s="785" t="s">
        <v>1089</v>
      </c>
      <c r="S2363" s="785" t="s">
        <v>2731</v>
      </c>
      <c r="T2363" s="785" t="s">
        <v>5833</v>
      </c>
      <c r="U2363" s="785" t="s">
        <v>5834</v>
      </c>
      <c r="V2363" s="785" t="s">
        <v>2855</v>
      </c>
      <c r="W2363" s="785" t="s">
        <v>3305</v>
      </c>
      <c r="X2363" s="785" t="s">
        <v>3093</v>
      </c>
      <c r="Y2363" s="615" t="str">
        <f t="shared" si="36"/>
        <v>Bioesline Company Ltd</v>
      </c>
      <c r="Z2363" s="785" t="s">
        <v>2599</v>
      </c>
      <c r="AA2363" s="785" t="s">
        <v>4349</v>
      </c>
      <c r="AB2363" s="785" t="s">
        <v>2605</v>
      </c>
      <c r="AC2363" s="785" t="s">
        <v>2606</v>
      </c>
      <c r="AD2363" s="786">
        <v>43684</v>
      </c>
    </row>
    <row r="2364" spans="1:30" ht="15.75">
      <c r="A2364" s="785" t="s">
        <v>4301</v>
      </c>
      <c r="B2364" s="785" t="s">
        <v>9571</v>
      </c>
      <c r="C2364" s="785" t="s">
        <v>4303</v>
      </c>
      <c r="D2364" s="785" t="s">
        <v>2599</v>
      </c>
      <c r="E2364" s="785" t="s">
        <v>5529</v>
      </c>
      <c r="F2364" s="786">
        <v>43434</v>
      </c>
      <c r="G2364" s="785" t="s">
        <v>5823</v>
      </c>
      <c r="H2364" s="786">
        <v>43496</v>
      </c>
      <c r="I2364" s="785" t="s">
        <v>9572</v>
      </c>
      <c r="J2364" s="785" t="s">
        <v>629</v>
      </c>
      <c r="K2364" s="785" t="s">
        <v>9573</v>
      </c>
      <c r="L2364" s="785" t="s">
        <v>9574</v>
      </c>
      <c r="M2364" s="785"/>
      <c r="N2364" s="785"/>
      <c r="O2364" s="785" t="s">
        <v>9575</v>
      </c>
      <c r="P2364" s="787">
        <v>36.407538000000002</v>
      </c>
      <c r="Q2364" s="787">
        <v>2.1142999999999999E-2</v>
      </c>
      <c r="R2364" s="785" t="s">
        <v>1228</v>
      </c>
      <c r="S2364" s="785" t="s">
        <v>1229</v>
      </c>
      <c r="T2364" s="785" t="s">
        <v>9576</v>
      </c>
      <c r="U2364" s="785" t="s">
        <v>9576</v>
      </c>
      <c r="V2364" s="785" t="s">
        <v>2855</v>
      </c>
      <c r="W2364" s="785" t="s">
        <v>3288</v>
      </c>
      <c r="X2364" s="785" t="s">
        <v>2626</v>
      </c>
      <c r="Y2364" s="615" t="str">
        <f t="shared" si="36"/>
        <v>Francis Kinyanjui</v>
      </c>
      <c r="Z2364" s="785" t="s">
        <v>9485</v>
      </c>
      <c r="AA2364" s="785" t="s">
        <v>4314</v>
      </c>
      <c r="AB2364" s="785" t="s">
        <v>2683</v>
      </c>
      <c r="AC2364" s="785" t="s">
        <v>2606</v>
      </c>
      <c r="AD2364" s="786">
        <v>43496</v>
      </c>
    </row>
    <row r="2365" spans="1:30" ht="15.75">
      <c r="A2365" s="785" t="s">
        <v>4301</v>
      </c>
      <c r="B2365" s="785" t="s">
        <v>11313</v>
      </c>
      <c r="C2365" s="785" t="s">
        <v>4379</v>
      </c>
      <c r="D2365" s="785" t="s">
        <v>2598</v>
      </c>
      <c r="E2365" s="785" t="s">
        <v>9578</v>
      </c>
      <c r="F2365" s="786">
        <v>43446</v>
      </c>
      <c r="G2365" s="785" t="s">
        <v>5823</v>
      </c>
      <c r="H2365" s="786">
        <v>43496</v>
      </c>
      <c r="I2365" s="785" t="s">
        <v>11314</v>
      </c>
      <c r="J2365" s="785" t="s">
        <v>629</v>
      </c>
      <c r="K2365" s="785" t="s">
        <v>11315</v>
      </c>
      <c r="L2365" s="785" t="s">
        <v>5263</v>
      </c>
      <c r="M2365" s="785"/>
      <c r="N2365" s="785"/>
      <c r="O2365" s="785" t="s">
        <v>11316</v>
      </c>
      <c r="P2365" s="787">
        <v>36.922879999999999</v>
      </c>
      <c r="Q2365" s="787">
        <v>-0.80634499999999998</v>
      </c>
      <c r="R2365" s="785" t="s">
        <v>1030</v>
      </c>
      <c r="S2365" s="785" t="s">
        <v>2623</v>
      </c>
      <c r="T2365" s="785" t="s">
        <v>3714</v>
      </c>
      <c r="U2365" s="785" t="s">
        <v>3785</v>
      </c>
      <c r="V2365" s="785" t="s">
        <v>2855</v>
      </c>
      <c r="W2365" s="785" t="s">
        <v>4054</v>
      </c>
      <c r="X2365" s="785" t="s">
        <v>2834</v>
      </c>
      <c r="Y2365" s="615" t="str">
        <f t="shared" si="36"/>
        <v>Hamkam</v>
      </c>
      <c r="Z2365" s="785" t="s">
        <v>11211</v>
      </c>
      <c r="AA2365" s="785" t="s">
        <v>4349</v>
      </c>
      <c r="AB2365" s="785" t="s">
        <v>2605</v>
      </c>
      <c r="AC2365" s="785" t="s">
        <v>2606</v>
      </c>
      <c r="AD2365" s="786">
        <v>43496</v>
      </c>
    </row>
    <row r="2366" spans="1:30" ht="15.75">
      <c r="A2366" s="785" t="s">
        <v>4301</v>
      </c>
      <c r="B2366" s="785" t="s">
        <v>22249</v>
      </c>
      <c r="C2366" s="785" t="s">
        <v>4303</v>
      </c>
      <c r="D2366" s="785" t="s">
        <v>2599</v>
      </c>
      <c r="E2366" s="785" t="s">
        <v>8480</v>
      </c>
      <c r="F2366" s="786">
        <v>43445</v>
      </c>
      <c r="G2366" s="785" t="s">
        <v>22250</v>
      </c>
      <c r="H2366" s="786">
        <v>43495</v>
      </c>
      <c r="I2366" s="785" t="s">
        <v>22251</v>
      </c>
      <c r="J2366" s="785" t="s">
        <v>629</v>
      </c>
      <c r="K2366" s="785" t="s">
        <v>2612</v>
      </c>
      <c r="L2366" s="785" t="s">
        <v>22252</v>
      </c>
      <c r="M2366" s="785"/>
      <c r="N2366" s="785"/>
      <c r="O2366" s="785" t="s">
        <v>22253</v>
      </c>
      <c r="P2366" s="787">
        <v>35.048132000000003</v>
      </c>
      <c r="Q2366" s="787">
        <v>-0.67028699999999997</v>
      </c>
      <c r="R2366" s="785" t="s">
        <v>843</v>
      </c>
      <c r="S2366" s="785" t="s">
        <v>3040</v>
      </c>
      <c r="T2366" s="785" t="s">
        <v>3040</v>
      </c>
      <c r="U2366" s="785" t="s">
        <v>22254</v>
      </c>
      <c r="V2366" s="785" t="s">
        <v>2855</v>
      </c>
      <c r="W2366" s="785" t="s">
        <v>22222</v>
      </c>
      <c r="X2366" s="785" t="s">
        <v>3516</v>
      </c>
      <c r="Y2366" s="615" t="str">
        <f t="shared" si="36"/>
        <v>Samuel Manyuna Otiso</v>
      </c>
      <c r="Z2366" s="785" t="s">
        <v>3744</v>
      </c>
      <c r="AA2366" s="785" t="s">
        <v>4349</v>
      </c>
      <c r="AB2366" s="785" t="s">
        <v>2683</v>
      </c>
      <c r="AC2366" s="785" t="s">
        <v>2606</v>
      </c>
      <c r="AD2366" s="786">
        <v>43496</v>
      </c>
    </row>
    <row r="2367" spans="1:30" ht="15.75">
      <c r="A2367" s="785" t="s">
        <v>4301</v>
      </c>
      <c r="B2367" s="785" t="s">
        <v>9577</v>
      </c>
      <c r="C2367" s="785" t="s">
        <v>4303</v>
      </c>
      <c r="D2367" s="785" t="s">
        <v>2599</v>
      </c>
      <c r="E2367" s="785" t="s">
        <v>9578</v>
      </c>
      <c r="F2367" s="786">
        <v>43446</v>
      </c>
      <c r="G2367" s="785" t="s">
        <v>9579</v>
      </c>
      <c r="H2367" s="786">
        <v>43493</v>
      </c>
      <c r="I2367" s="785" t="s">
        <v>9580</v>
      </c>
      <c r="J2367" s="785" t="s">
        <v>629</v>
      </c>
      <c r="K2367" s="785" t="s">
        <v>9581</v>
      </c>
      <c r="L2367" s="785" t="s">
        <v>9582</v>
      </c>
      <c r="M2367" s="785"/>
      <c r="N2367" s="785"/>
      <c r="O2367" s="785" t="s">
        <v>9583</v>
      </c>
      <c r="P2367" s="787">
        <v>36.112268999999998</v>
      </c>
      <c r="Q2367" s="787">
        <v>-0.27252199999999999</v>
      </c>
      <c r="R2367" s="785" t="s">
        <v>695</v>
      </c>
      <c r="S2367" s="785" t="s">
        <v>696</v>
      </c>
      <c r="T2367" s="785" t="s">
        <v>9584</v>
      </c>
      <c r="U2367" s="785" t="s">
        <v>2763</v>
      </c>
      <c r="V2367" s="785" t="s">
        <v>2855</v>
      </c>
      <c r="W2367" s="785" t="s">
        <v>3288</v>
      </c>
      <c r="X2367" s="785" t="s">
        <v>2626</v>
      </c>
      <c r="Y2367" s="615" t="str">
        <f t="shared" si="36"/>
        <v>Francis Kinyanjui</v>
      </c>
      <c r="Z2367" s="785" t="s">
        <v>9485</v>
      </c>
      <c r="AA2367" s="785" t="s">
        <v>4314</v>
      </c>
      <c r="AB2367" s="785" t="s">
        <v>2605</v>
      </c>
      <c r="AC2367" s="785" t="s">
        <v>2606</v>
      </c>
      <c r="AD2367" s="786">
        <v>43494</v>
      </c>
    </row>
    <row r="2368" spans="1:30" ht="15.75">
      <c r="A2368" s="785" t="s">
        <v>4301</v>
      </c>
      <c r="B2368" s="785" t="s">
        <v>16604</v>
      </c>
      <c r="C2368" s="785" t="s">
        <v>4303</v>
      </c>
      <c r="D2368" s="785" t="s">
        <v>2599</v>
      </c>
      <c r="E2368" s="785" t="s">
        <v>4521</v>
      </c>
      <c r="F2368" s="786">
        <v>43458</v>
      </c>
      <c r="G2368" s="785" t="s">
        <v>9579</v>
      </c>
      <c r="H2368" s="786">
        <v>43493</v>
      </c>
      <c r="I2368" s="785" t="s">
        <v>16605</v>
      </c>
      <c r="J2368" s="785" t="s">
        <v>629</v>
      </c>
      <c r="K2368" s="785" t="s">
        <v>16606</v>
      </c>
      <c r="L2368" s="785" t="s">
        <v>16607</v>
      </c>
      <c r="M2368" s="785"/>
      <c r="N2368" s="785"/>
      <c r="O2368" s="785" t="s">
        <v>16608</v>
      </c>
      <c r="P2368" s="787">
        <v>34.711841999999997</v>
      </c>
      <c r="Q2368" s="787">
        <v>-3.492E-2</v>
      </c>
      <c r="R2368" s="785" t="s">
        <v>1575</v>
      </c>
      <c r="S2368" s="785" t="s">
        <v>3369</v>
      </c>
      <c r="T2368" s="785" t="s">
        <v>3949</v>
      </c>
      <c r="U2368" s="785" t="s">
        <v>16609</v>
      </c>
      <c r="V2368" s="785" t="s">
        <v>3070</v>
      </c>
      <c r="W2368" s="785" t="s">
        <v>15828</v>
      </c>
      <c r="X2368" s="785" t="s">
        <v>15828</v>
      </c>
      <c r="Y2368" s="615" t="str">
        <f t="shared" si="36"/>
        <v>Laban Okeyo</v>
      </c>
      <c r="Z2368" s="785" t="s">
        <v>15830</v>
      </c>
      <c r="AA2368" s="785" t="s">
        <v>4314</v>
      </c>
      <c r="AB2368" s="785" t="s">
        <v>2605</v>
      </c>
      <c r="AC2368" s="785" t="s">
        <v>2606</v>
      </c>
      <c r="AD2368" s="786">
        <v>43601</v>
      </c>
    </row>
    <row r="2369" spans="1:30" ht="15.75">
      <c r="A2369" s="785" t="s">
        <v>4301</v>
      </c>
      <c r="B2369" s="785" t="s">
        <v>31786</v>
      </c>
      <c r="C2369" s="785" t="s">
        <v>4303</v>
      </c>
      <c r="D2369" s="785" t="s">
        <v>2599</v>
      </c>
      <c r="E2369" s="785" t="s">
        <v>13734</v>
      </c>
      <c r="F2369" s="786">
        <v>43479</v>
      </c>
      <c r="G2369" s="785" t="s">
        <v>9579</v>
      </c>
      <c r="H2369" s="786">
        <v>43493</v>
      </c>
      <c r="I2369" s="785" t="s">
        <v>31787</v>
      </c>
      <c r="J2369" s="785" t="s">
        <v>627</v>
      </c>
      <c r="K2369" s="785" t="s">
        <v>31788</v>
      </c>
      <c r="L2369" s="785" t="s">
        <v>31789</v>
      </c>
      <c r="M2369" s="785"/>
      <c r="N2369" s="785"/>
      <c r="O2369" s="785" t="s">
        <v>31790</v>
      </c>
      <c r="P2369" s="787">
        <v>36.588977999999997</v>
      </c>
      <c r="Q2369" s="787">
        <v>-1.1748829999999999</v>
      </c>
      <c r="R2369" s="785" t="s">
        <v>821</v>
      </c>
      <c r="S2369" s="785" t="s">
        <v>1884</v>
      </c>
      <c r="T2369" s="785" t="s">
        <v>1885</v>
      </c>
      <c r="U2369" s="785" t="s">
        <v>31552</v>
      </c>
      <c r="V2369" s="785" t="s">
        <v>3004</v>
      </c>
      <c r="W2369" s="785" t="s">
        <v>2615</v>
      </c>
      <c r="X2369" s="785"/>
      <c r="Y2369" s="615" t="str">
        <f t="shared" si="36"/>
        <v>Takamoto Biogas</v>
      </c>
      <c r="Z2369" s="785" t="s">
        <v>2599</v>
      </c>
      <c r="AA2369" s="785" t="s">
        <v>5464</v>
      </c>
      <c r="AB2369" s="785" t="s">
        <v>3686</v>
      </c>
      <c r="AC2369" s="785" t="s">
        <v>2617</v>
      </c>
      <c r="AD2369" s="786">
        <v>43532</v>
      </c>
    </row>
    <row r="2370" spans="1:30" ht="15.75">
      <c r="A2370" s="785" t="s">
        <v>4301</v>
      </c>
      <c r="B2370" s="785" t="s">
        <v>32715</v>
      </c>
      <c r="C2370" s="785" t="s">
        <v>4303</v>
      </c>
      <c r="D2370" s="785" t="s">
        <v>2599</v>
      </c>
      <c r="E2370" s="785" t="s">
        <v>5851</v>
      </c>
      <c r="F2370" s="786">
        <v>43466</v>
      </c>
      <c r="G2370" s="785" t="s">
        <v>9579</v>
      </c>
      <c r="H2370" s="786">
        <v>43493</v>
      </c>
      <c r="I2370" s="785" t="s">
        <v>32716</v>
      </c>
      <c r="J2370" s="785" t="s">
        <v>629</v>
      </c>
      <c r="K2370" s="785" t="s">
        <v>32717</v>
      </c>
      <c r="L2370" s="785" t="s">
        <v>32718</v>
      </c>
      <c r="M2370" s="785"/>
      <c r="N2370" s="785"/>
      <c r="O2370" s="785" t="s">
        <v>32719</v>
      </c>
      <c r="P2370" s="787">
        <v>37.481814</v>
      </c>
      <c r="Q2370" s="787">
        <v>-0.42250399999999999</v>
      </c>
      <c r="R2370" s="785" t="s">
        <v>1089</v>
      </c>
      <c r="S2370" s="785" t="s">
        <v>1164</v>
      </c>
      <c r="T2370" s="785" t="s">
        <v>3356</v>
      </c>
      <c r="U2370" s="785" t="s">
        <v>3356</v>
      </c>
      <c r="V2370" s="785" t="s">
        <v>3070</v>
      </c>
      <c r="W2370" s="785" t="s">
        <v>3005</v>
      </c>
      <c r="X2370" s="785"/>
      <c r="Y2370" s="615" t="str">
        <f t="shared" ref="Y2370:Y2433" si="37">IF(X2370="",W2370,X2370)</f>
        <v>Eastern Bioteck</v>
      </c>
      <c r="Z2370" s="785" t="s">
        <v>2599</v>
      </c>
      <c r="AA2370" s="785" t="s">
        <v>4349</v>
      </c>
      <c r="AB2370" s="785" t="s">
        <v>2683</v>
      </c>
      <c r="AC2370" s="785" t="s">
        <v>2606</v>
      </c>
      <c r="AD2370" s="786">
        <v>43500</v>
      </c>
    </row>
    <row r="2371" spans="1:30" ht="15.75">
      <c r="A2371" s="785" t="s">
        <v>4301</v>
      </c>
      <c r="B2371" s="785" t="s">
        <v>25476</v>
      </c>
      <c r="C2371" s="785" t="s">
        <v>4303</v>
      </c>
      <c r="D2371" s="785" t="s">
        <v>2599</v>
      </c>
      <c r="E2371" s="785" t="s">
        <v>22451</v>
      </c>
      <c r="F2371" s="786">
        <v>43457</v>
      </c>
      <c r="G2371" s="785" t="s">
        <v>25477</v>
      </c>
      <c r="H2371" s="786">
        <v>43492</v>
      </c>
      <c r="I2371" s="785" t="s">
        <v>25478</v>
      </c>
      <c r="J2371" s="785" t="s">
        <v>629</v>
      </c>
      <c r="K2371" s="785" t="s">
        <v>25479</v>
      </c>
      <c r="L2371" s="785" t="s">
        <v>25480</v>
      </c>
      <c r="M2371" s="785"/>
      <c r="N2371" s="785"/>
      <c r="O2371" s="785" t="s">
        <v>25481</v>
      </c>
      <c r="P2371" s="787">
        <v>36.598469999999999</v>
      </c>
      <c r="Q2371" s="787">
        <v>-0.77043499999999998</v>
      </c>
      <c r="R2371" s="785" t="s">
        <v>1228</v>
      </c>
      <c r="S2371" s="785" t="s">
        <v>2633</v>
      </c>
      <c r="T2371" s="785" t="s">
        <v>1228</v>
      </c>
      <c r="U2371" s="785" t="s">
        <v>25482</v>
      </c>
      <c r="V2371" s="785" t="s">
        <v>3004</v>
      </c>
      <c r="W2371" s="785" t="s">
        <v>3051</v>
      </c>
      <c r="X2371" s="785" t="s">
        <v>3051</v>
      </c>
      <c r="Y2371" s="615" t="str">
        <f t="shared" si="37"/>
        <v>Willy Kauni</v>
      </c>
      <c r="Z2371" s="785" t="s">
        <v>6334</v>
      </c>
      <c r="AA2371" s="785" t="s">
        <v>4314</v>
      </c>
      <c r="AB2371" s="785" t="s">
        <v>2683</v>
      </c>
      <c r="AC2371" s="785" t="s">
        <v>2606</v>
      </c>
      <c r="AD2371" s="786">
        <v>43514</v>
      </c>
    </row>
    <row r="2372" spans="1:30" ht="15.75">
      <c r="A2372" s="785" t="s">
        <v>4301</v>
      </c>
      <c r="B2372" s="785" t="s">
        <v>29740</v>
      </c>
      <c r="C2372" s="785" t="s">
        <v>4303</v>
      </c>
      <c r="D2372" s="785" t="s">
        <v>2599</v>
      </c>
      <c r="E2372" s="785" t="s">
        <v>9533</v>
      </c>
      <c r="F2372" s="786">
        <v>43419</v>
      </c>
      <c r="G2372" s="785" t="s">
        <v>25477</v>
      </c>
      <c r="H2372" s="786">
        <v>43492</v>
      </c>
      <c r="I2372" s="785" t="s">
        <v>29741</v>
      </c>
      <c r="J2372" s="785" t="s">
        <v>629</v>
      </c>
      <c r="K2372" s="785" t="s">
        <v>29742</v>
      </c>
      <c r="L2372" s="785" t="s">
        <v>29743</v>
      </c>
      <c r="M2372" s="785"/>
      <c r="N2372" s="785"/>
      <c r="O2372" s="785"/>
      <c r="P2372" s="787">
        <v>36.805726999999997</v>
      </c>
      <c r="Q2372" s="787">
        <v>-1.011342</v>
      </c>
      <c r="R2372" s="785" t="s">
        <v>821</v>
      </c>
      <c r="S2372" s="785" t="s">
        <v>871</v>
      </c>
      <c r="T2372" s="785" t="s">
        <v>10013</v>
      </c>
      <c r="U2372" s="785" t="s">
        <v>3829</v>
      </c>
      <c r="V2372" s="785" t="s">
        <v>2855</v>
      </c>
      <c r="W2372" s="785" t="s">
        <v>3497</v>
      </c>
      <c r="X2372" s="785"/>
      <c r="Y2372" s="615" t="str">
        <f t="shared" si="37"/>
        <v>Cides Ltd</v>
      </c>
      <c r="Z2372" s="785" t="s">
        <v>2599</v>
      </c>
      <c r="AA2372" s="785" t="s">
        <v>4349</v>
      </c>
      <c r="AB2372" s="785" t="s">
        <v>2605</v>
      </c>
      <c r="AC2372" s="785" t="s">
        <v>2606</v>
      </c>
      <c r="AD2372" s="786">
        <v>43492</v>
      </c>
    </row>
    <row r="2373" spans="1:30" ht="15.75">
      <c r="A2373" s="785" t="s">
        <v>4301</v>
      </c>
      <c r="B2373" s="785" t="s">
        <v>30314</v>
      </c>
      <c r="C2373" s="785" t="s">
        <v>4303</v>
      </c>
      <c r="D2373" s="785" t="s">
        <v>2599</v>
      </c>
      <c r="E2373" s="785" t="s">
        <v>5253</v>
      </c>
      <c r="F2373" s="786">
        <v>43399</v>
      </c>
      <c r="G2373" s="785" t="s">
        <v>25477</v>
      </c>
      <c r="H2373" s="786">
        <v>43492</v>
      </c>
      <c r="I2373" s="785" t="s">
        <v>30315</v>
      </c>
      <c r="J2373" s="785" t="s">
        <v>627</v>
      </c>
      <c r="K2373" s="785" t="s">
        <v>30316</v>
      </c>
      <c r="L2373" s="785" t="s">
        <v>30317</v>
      </c>
      <c r="M2373" s="785"/>
      <c r="N2373" s="785"/>
      <c r="O2373" s="785"/>
      <c r="P2373" s="787">
        <v>36.750973000000002</v>
      </c>
      <c r="Q2373" s="787">
        <v>-0.91342000000000001</v>
      </c>
      <c r="R2373" s="785" t="s">
        <v>821</v>
      </c>
      <c r="S2373" s="785" t="s">
        <v>2041</v>
      </c>
      <c r="T2373" s="785" t="s">
        <v>9980</v>
      </c>
      <c r="U2373" s="785" t="s">
        <v>30318</v>
      </c>
      <c r="V2373" s="785" t="s">
        <v>2855</v>
      </c>
      <c r="W2373" s="785" t="s">
        <v>3497</v>
      </c>
      <c r="X2373" s="785"/>
      <c r="Y2373" s="615" t="str">
        <f t="shared" si="37"/>
        <v>Cides Ltd</v>
      </c>
      <c r="Z2373" s="785" t="s">
        <v>2599</v>
      </c>
      <c r="AA2373" s="785" t="s">
        <v>4349</v>
      </c>
      <c r="AB2373" s="785" t="s">
        <v>2605</v>
      </c>
      <c r="AC2373" s="785" t="s">
        <v>2606</v>
      </c>
      <c r="AD2373" s="786">
        <v>43492</v>
      </c>
    </row>
    <row r="2374" spans="1:30" ht="15.75">
      <c r="A2374" s="785" t="s">
        <v>4301</v>
      </c>
      <c r="B2374" s="785" t="s">
        <v>6715</v>
      </c>
      <c r="C2374" s="785" t="s">
        <v>4379</v>
      </c>
      <c r="D2374" s="785" t="s">
        <v>4418</v>
      </c>
      <c r="E2374" s="785" t="s">
        <v>6716</v>
      </c>
      <c r="F2374" s="786">
        <v>43490</v>
      </c>
      <c r="G2374" s="785" t="s">
        <v>6716</v>
      </c>
      <c r="H2374" s="786">
        <v>43490</v>
      </c>
      <c r="I2374" s="785" t="s">
        <v>6717</v>
      </c>
      <c r="J2374" s="785" t="s">
        <v>627</v>
      </c>
      <c r="K2374" s="785" t="s">
        <v>6718</v>
      </c>
      <c r="L2374" s="785" t="s">
        <v>6719</v>
      </c>
      <c r="M2374" s="785"/>
      <c r="N2374" s="785"/>
      <c r="O2374" s="785" t="s">
        <v>6720</v>
      </c>
      <c r="P2374" s="787">
        <v>37.569147000000001</v>
      </c>
      <c r="Q2374" s="787">
        <v>-1.531433</v>
      </c>
      <c r="R2374" s="785" t="s">
        <v>728</v>
      </c>
      <c r="S2374" s="785" t="s">
        <v>729</v>
      </c>
      <c r="T2374" s="785" t="s">
        <v>6721</v>
      </c>
      <c r="U2374" s="785" t="s">
        <v>6722</v>
      </c>
      <c r="V2374" s="785" t="s">
        <v>2673</v>
      </c>
      <c r="W2374" s="785" t="s">
        <v>2621</v>
      </c>
      <c r="X2374" s="785" t="s">
        <v>6713</v>
      </c>
      <c r="Y2374" s="615" t="str">
        <f t="shared" si="37"/>
        <v>Collins</v>
      </c>
      <c r="Z2374" s="785" t="s">
        <v>6714</v>
      </c>
      <c r="AA2374" s="785" t="s">
        <v>5464</v>
      </c>
      <c r="AB2374" s="785" t="s">
        <v>2616</v>
      </c>
      <c r="AC2374" s="785" t="s">
        <v>2617</v>
      </c>
      <c r="AD2374" s="786">
        <v>43503</v>
      </c>
    </row>
    <row r="2375" spans="1:30" ht="15.75">
      <c r="A2375" s="785" t="s">
        <v>4301</v>
      </c>
      <c r="B2375" s="785" t="s">
        <v>19320</v>
      </c>
      <c r="C2375" s="785" t="s">
        <v>4379</v>
      </c>
      <c r="D2375" s="785" t="s">
        <v>2598</v>
      </c>
      <c r="E2375" s="785" t="s">
        <v>5312</v>
      </c>
      <c r="F2375" s="786">
        <v>43432</v>
      </c>
      <c r="G2375" s="785" t="s">
        <v>6716</v>
      </c>
      <c r="H2375" s="786">
        <v>43490</v>
      </c>
      <c r="I2375" s="785" t="s">
        <v>19321</v>
      </c>
      <c r="J2375" s="785" t="s">
        <v>629</v>
      </c>
      <c r="K2375" s="785" t="s">
        <v>19322</v>
      </c>
      <c r="L2375" s="785" t="s">
        <v>19323</v>
      </c>
      <c r="M2375" s="785" t="s">
        <v>19324</v>
      </c>
      <c r="N2375" s="785"/>
      <c r="O2375" s="785"/>
      <c r="P2375" s="787">
        <v>35.122923</v>
      </c>
      <c r="Q2375" s="787">
        <v>0.87545799999999996</v>
      </c>
      <c r="R2375" s="785" t="s">
        <v>1189</v>
      </c>
      <c r="S2375" s="785" t="s">
        <v>1368</v>
      </c>
      <c r="T2375" s="785" t="s">
        <v>1368</v>
      </c>
      <c r="U2375" s="785" t="s">
        <v>1766</v>
      </c>
      <c r="V2375" s="785">
        <v>10</v>
      </c>
      <c r="W2375" s="785" t="s">
        <v>19232</v>
      </c>
      <c r="X2375" s="785" t="s">
        <v>3568</v>
      </c>
      <c r="Y2375" s="615" t="str">
        <f t="shared" si="37"/>
        <v>Pafasi  Enterprise</v>
      </c>
      <c r="Z2375" s="785" t="s">
        <v>19233</v>
      </c>
      <c r="AA2375" s="785" t="s">
        <v>4349</v>
      </c>
      <c r="AB2375" s="785" t="s">
        <v>2683</v>
      </c>
      <c r="AC2375" s="785" t="s">
        <v>2606</v>
      </c>
      <c r="AD2375" s="786">
        <v>43490</v>
      </c>
    </row>
    <row r="2376" spans="1:30" ht="15.75">
      <c r="A2376" s="785" t="s">
        <v>4301</v>
      </c>
      <c r="B2376" s="785" t="s">
        <v>7577</v>
      </c>
      <c r="C2376" s="785" t="s">
        <v>4303</v>
      </c>
      <c r="D2376" s="785" t="s">
        <v>2599</v>
      </c>
      <c r="E2376" s="785" t="s">
        <v>6384</v>
      </c>
      <c r="F2376" s="786">
        <v>43367</v>
      </c>
      <c r="G2376" s="785" t="s">
        <v>5602</v>
      </c>
      <c r="H2376" s="786">
        <v>43489</v>
      </c>
      <c r="I2376" s="785" t="s">
        <v>7578</v>
      </c>
      <c r="J2376" s="785" t="s">
        <v>627</v>
      </c>
      <c r="K2376" s="785" t="s">
        <v>2612</v>
      </c>
      <c r="L2376" s="785" t="s">
        <v>7579</v>
      </c>
      <c r="M2376" s="785"/>
      <c r="N2376" s="785"/>
      <c r="O2376" s="785"/>
      <c r="P2376" s="787">
        <v>35.441341999999999</v>
      </c>
      <c r="Q2376" s="787">
        <v>0.219337</v>
      </c>
      <c r="R2376" s="785" t="s">
        <v>893</v>
      </c>
      <c r="S2376" s="785" t="s">
        <v>2820</v>
      </c>
      <c r="T2376" s="785" t="s">
        <v>2820</v>
      </c>
      <c r="U2376" s="785" t="s">
        <v>7580</v>
      </c>
      <c r="V2376" s="785" t="s">
        <v>3070</v>
      </c>
      <c r="W2376" s="785" t="s">
        <v>4050</v>
      </c>
      <c r="X2376" s="785" t="s">
        <v>3273</v>
      </c>
      <c r="Y2376" s="615" t="str">
        <f t="shared" si="37"/>
        <v>Edwine Joseph Majale Okinda</v>
      </c>
      <c r="Z2376" s="785" t="s">
        <v>7525</v>
      </c>
      <c r="AA2376" s="785" t="s">
        <v>4314</v>
      </c>
      <c r="AB2376" s="785" t="s">
        <v>2605</v>
      </c>
      <c r="AC2376" s="785" t="s">
        <v>2606</v>
      </c>
      <c r="AD2376" s="786">
        <v>43547</v>
      </c>
    </row>
    <row r="2377" spans="1:30" ht="15.75">
      <c r="A2377" s="785" t="s">
        <v>4301</v>
      </c>
      <c r="B2377" s="785" t="s">
        <v>9118</v>
      </c>
      <c r="C2377" s="785" t="s">
        <v>4303</v>
      </c>
      <c r="D2377" s="785" t="s">
        <v>2599</v>
      </c>
      <c r="E2377" s="785" t="s">
        <v>5602</v>
      </c>
      <c r="F2377" s="786">
        <v>43489</v>
      </c>
      <c r="G2377" s="785" t="s">
        <v>5602</v>
      </c>
      <c r="H2377" s="786">
        <v>43489</v>
      </c>
      <c r="I2377" s="785" t="s">
        <v>9119</v>
      </c>
      <c r="J2377" s="785" t="s">
        <v>629</v>
      </c>
      <c r="K2377" s="785" t="s">
        <v>9120</v>
      </c>
      <c r="L2377" s="785" t="s">
        <v>9121</v>
      </c>
      <c r="M2377" s="785"/>
      <c r="N2377" s="785"/>
      <c r="O2377" s="785" t="s">
        <v>9122</v>
      </c>
      <c r="P2377" s="787">
        <v>36.995213</v>
      </c>
      <c r="Q2377" s="787">
        <v>-0.81306699999999998</v>
      </c>
      <c r="R2377" s="785" t="s">
        <v>1030</v>
      </c>
      <c r="S2377" s="785" t="s">
        <v>3500</v>
      </c>
      <c r="T2377" s="785" t="s">
        <v>9123</v>
      </c>
      <c r="U2377" s="785" t="s">
        <v>9124</v>
      </c>
      <c r="V2377" s="785" t="s">
        <v>2855</v>
      </c>
      <c r="W2377" s="785" t="s">
        <v>2707</v>
      </c>
      <c r="X2377" s="785" t="s">
        <v>2707</v>
      </c>
      <c r="Y2377" s="615" t="str">
        <f t="shared" si="37"/>
        <v>Fagaden Enterprises</v>
      </c>
      <c r="Z2377" s="785" t="s">
        <v>8492</v>
      </c>
      <c r="AA2377" s="785" t="s">
        <v>4349</v>
      </c>
      <c r="AB2377" s="785" t="s">
        <v>2683</v>
      </c>
      <c r="AC2377" s="785" t="s">
        <v>2606</v>
      </c>
      <c r="AD2377" s="786">
        <v>43489</v>
      </c>
    </row>
    <row r="2378" spans="1:30" ht="15.75">
      <c r="A2378" s="785" t="s">
        <v>4301</v>
      </c>
      <c r="B2378" s="785" t="s">
        <v>13093</v>
      </c>
      <c r="C2378" s="785" t="s">
        <v>4379</v>
      </c>
      <c r="D2378" s="785" t="s">
        <v>2598</v>
      </c>
      <c r="E2378" s="785" t="s">
        <v>6816</v>
      </c>
      <c r="F2378" s="786">
        <v>43448</v>
      </c>
      <c r="G2378" s="785" t="s">
        <v>5602</v>
      </c>
      <c r="H2378" s="786">
        <v>43489</v>
      </c>
      <c r="I2378" s="785" t="s">
        <v>13094</v>
      </c>
      <c r="J2378" s="785" t="s">
        <v>629</v>
      </c>
      <c r="K2378" s="785" t="s">
        <v>13095</v>
      </c>
      <c r="L2378" s="785" t="s">
        <v>13096</v>
      </c>
      <c r="M2378" s="785" t="s">
        <v>13097</v>
      </c>
      <c r="N2378" s="785"/>
      <c r="O2378" s="785"/>
      <c r="P2378" s="787">
        <v>36.810305</v>
      </c>
      <c r="Q2378" s="787">
        <v>-1.138218</v>
      </c>
      <c r="R2378" s="785" t="s">
        <v>821</v>
      </c>
      <c r="S2378" s="785" t="s">
        <v>871</v>
      </c>
      <c r="T2378" s="785" t="s">
        <v>3844</v>
      </c>
      <c r="U2378" s="785" t="s">
        <v>3929</v>
      </c>
      <c r="V2378" s="785" t="s">
        <v>3004</v>
      </c>
      <c r="W2378" s="785" t="s">
        <v>2615</v>
      </c>
      <c r="X2378" s="785" t="s">
        <v>12807</v>
      </c>
      <c r="Y2378" s="615" t="str">
        <f t="shared" si="37"/>
        <v>James Nganga  Njoroge</v>
      </c>
      <c r="Z2378" s="785" t="s">
        <v>12820</v>
      </c>
      <c r="AA2378" s="785" t="s">
        <v>5464</v>
      </c>
      <c r="AB2378" s="785" t="s">
        <v>3686</v>
      </c>
      <c r="AC2378" s="785" t="s">
        <v>2617</v>
      </c>
      <c r="AD2378" s="786">
        <v>43483</v>
      </c>
    </row>
    <row r="2379" spans="1:30" ht="15.75">
      <c r="A2379" s="785" t="s">
        <v>4301</v>
      </c>
      <c r="B2379" s="785" t="s">
        <v>19260</v>
      </c>
      <c r="C2379" s="785" t="s">
        <v>4303</v>
      </c>
      <c r="D2379" s="785" t="s">
        <v>2599</v>
      </c>
      <c r="E2379" s="785" t="s">
        <v>4874</v>
      </c>
      <c r="F2379" s="786">
        <v>43415</v>
      </c>
      <c r="G2379" s="785" t="s">
        <v>5602</v>
      </c>
      <c r="H2379" s="786">
        <v>43489</v>
      </c>
      <c r="I2379" s="785" t="s">
        <v>19261</v>
      </c>
      <c r="J2379" s="785" t="s">
        <v>629</v>
      </c>
      <c r="K2379" s="785" t="s">
        <v>19262</v>
      </c>
      <c r="L2379" s="785" t="s">
        <v>19263</v>
      </c>
      <c r="M2379" s="785" t="s">
        <v>19264</v>
      </c>
      <c r="N2379" s="785"/>
      <c r="O2379" s="785" t="s">
        <v>19265</v>
      </c>
      <c r="P2379" s="787">
        <v>35.033489000000003</v>
      </c>
      <c r="Q2379" s="787">
        <v>0.97304900000000005</v>
      </c>
      <c r="R2379" s="785" t="s">
        <v>1189</v>
      </c>
      <c r="S2379" s="785" t="s">
        <v>1368</v>
      </c>
      <c r="T2379" s="785" t="s">
        <v>1253</v>
      </c>
      <c r="U2379" s="785" t="s">
        <v>4004</v>
      </c>
      <c r="V2379" s="785" t="s">
        <v>2855</v>
      </c>
      <c r="W2379" s="785" t="s">
        <v>19232</v>
      </c>
      <c r="X2379" s="785" t="s">
        <v>3568</v>
      </c>
      <c r="Y2379" s="615" t="str">
        <f t="shared" si="37"/>
        <v>Pafasi  Enterprise</v>
      </c>
      <c r="Z2379" s="785" t="s">
        <v>19233</v>
      </c>
      <c r="AA2379" s="785" t="s">
        <v>4349</v>
      </c>
      <c r="AB2379" s="785" t="s">
        <v>2683</v>
      </c>
      <c r="AC2379" s="785" t="s">
        <v>2606</v>
      </c>
      <c r="AD2379" s="786">
        <v>43489</v>
      </c>
    </row>
    <row r="2380" spans="1:30" ht="15.75">
      <c r="A2380" s="785" t="s">
        <v>4301</v>
      </c>
      <c r="B2380" s="785" t="s">
        <v>25823</v>
      </c>
      <c r="C2380" s="785" t="s">
        <v>4303</v>
      </c>
      <c r="D2380" s="785" t="s">
        <v>2599</v>
      </c>
      <c r="E2380" s="785" t="s">
        <v>7935</v>
      </c>
      <c r="F2380" s="786">
        <v>43481</v>
      </c>
      <c r="G2380" s="785" t="s">
        <v>5602</v>
      </c>
      <c r="H2380" s="786">
        <v>43489</v>
      </c>
      <c r="I2380" s="785" t="s">
        <v>25824</v>
      </c>
      <c r="J2380" s="785" t="s">
        <v>627</v>
      </c>
      <c r="K2380" s="785">
        <v>6165394</v>
      </c>
      <c r="L2380" s="785" t="s">
        <v>25825</v>
      </c>
      <c r="M2380" s="785"/>
      <c r="N2380" s="785"/>
      <c r="O2380" s="785" t="s">
        <v>25826</v>
      </c>
      <c r="P2380" s="787">
        <v>34.735908000000002</v>
      </c>
      <c r="Q2380" s="787">
        <v>-0.14383299999999999</v>
      </c>
      <c r="R2380" s="785" t="s">
        <v>1575</v>
      </c>
      <c r="S2380" s="785" t="s">
        <v>2755</v>
      </c>
      <c r="T2380" s="785" t="s">
        <v>25622</v>
      </c>
      <c r="U2380" s="785" t="s">
        <v>2757</v>
      </c>
      <c r="V2380" s="785" t="s">
        <v>2673</v>
      </c>
      <c r="W2380" s="785" t="s">
        <v>2608</v>
      </c>
      <c r="X2380" s="785" t="s">
        <v>25607</v>
      </c>
      <c r="Y2380" s="615" t="str">
        <f t="shared" si="37"/>
        <v>Zadock</v>
      </c>
      <c r="Z2380" s="785" t="s">
        <v>25608</v>
      </c>
      <c r="AA2380" s="785" t="s">
        <v>5464</v>
      </c>
      <c r="AB2380" s="785" t="s">
        <v>2609</v>
      </c>
      <c r="AC2380" s="785" t="s">
        <v>2610</v>
      </c>
      <c r="AD2380" s="786">
        <v>43643</v>
      </c>
    </row>
    <row r="2381" spans="1:30" ht="15.75">
      <c r="A2381" s="785" t="s">
        <v>4301</v>
      </c>
      <c r="B2381" s="785" t="s">
        <v>27701</v>
      </c>
      <c r="C2381" s="785" t="s">
        <v>4303</v>
      </c>
      <c r="D2381" s="785" t="s">
        <v>2599</v>
      </c>
      <c r="E2381" s="785" t="s">
        <v>9417</v>
      </c>
      <c r="F2381" s="786">
        <v>43426</v>
      </c>
      <c r="G2381" s="785" t="s">
        <v>5602</v>
      </c>
      <c r="H2381" s="786">
        <v>43489</v>
      </c>
      <c r="I2381" s="785" t="s">
        <v>27702</v>
      </c>
      <c r="J2381" s="785" t="s">
        <v>629</v>
      </c>
      <c r="K2381" s="785" t="s">
        <v>27703</v>
      </c>
      <c r="L2381" s="785" t="s">
        <v>27704</v>
      </c>
      <c r="M2381" s="785"/>
      <c r="N2381" s="785"/>
      <c r="O2381" s="785"/>
      <c r="P2381" s="787">
        <v>37.056958999999999</v>
      </c>
      <c r="Q2381" s="787">
        <v>-1.098913</v>
      </c>
      <c r="R2381" s="785" t="s">
        <v>821</v>
      </c>
      <c r="S2381" s="785" t="s">
        <v>2997</v>
      </c>
      <c r="T2381" s="785" t="s">
        <v>8548</v>
      </c>
      <c r="U2381" s="785" t="s">
        <v>27705</v>
      </c>
      <c r="V2381" s="785" t="s">
        <v>2673</v>
      </c>
      <c r="W2381" s="785" t="s">
        <v>3497</v>
      </c>
      <c r="X2381" s="785"/>
      <c r="Y2381" s="615" t="str">
        <f t="shared" si="37"/>
        <v>Cides Ltd</v>
      </c>
      <c r="Z2381" s="785" t="s">
        <v>2599</v>
      </c>
      <c r="AA2381" s="785" t="s">
        <v>4349</v>
      </c>
      <c r="AB2381" s="785" t="s">
        <v>2605</v>
      </c>
      <c r="AC2381" s="785" t="s">
        <v>2606</v>
      </c>
      <c r="AD2381" s="786">
        <v>43492</v>
      </c>
    </row>
    <row r="2382" spans="1:30" ht="15.75">
      <c r="A2382" s="785" t="s">
        <v>4301</v>
      </c>
      <c r="B2382" s="785" t="s">
        <v>29689</v>
      </c>
      <c r="C2382" s="785" t="s">
        <v>4303</v>
      </c>
      <c r="D2382" s="785" t="s">
        <v>2599</v>
      </c>
      <c r="E2382" s="785" t="s">
        <v>13961</v>
      </c>
      <c r="F2382" s="786">
        <v>43416</v>
      </c>
      <c r="G2382" s="785" t="s">
        <v>5602</v>
      </c>
      <c r="H2382" s="786">
        <v>43489</v>
      </c>
      <c r="I2382" s="785" t="s">
        <v>29690</v>
      </c>
      <c r="J2382" s="785" t="s">
        <v>629</v>
      </c>
      <c r="K2382" s="785" t="s">
        <v>29691</v>
      </c>
      <c r="L2382" s="785" t="s">
        <v>29692</v>
      </c>
      <c r="M2382" s="785"/>
      <c r="N2382" s="785"/>
      <c r="O2382" s="785"/>
      <c r="P2382" s="787">
        <v>37.017406999999999</v>
      </c>
      <c r="Q2382" s="787">
        <v>-1.0999490000000001</v>
      </c>
      <c r="R2382" s="785" t="s">
        <v>821</v>
      </c>
      <c r="S2382" s="785" t="s">
        <v>2997</v>
      </c>
      <c r="T2382" s="785" t="s">
        <v>2997</v>
      </c>
      <c r="U2382" s="785" t="s">
        <v>29693</v>
      </c>
      <c r="V2382" s="785" t="s">
        <v>2855</v>
      </c>
      <c r="W2382" s="785" t="s">
        <v>3497</v>
      </c>
      <c r="X2382" s="785"/>
      <c r="Y2382" s="615" t="str">
        <f t="shared" si="37"/>
        <v>Cides Ltd</v>
      </c>
      <c r="Z2382" s="785" t="s">
        <v>2599</v>
      </c>
      <c r="AA2382" s="785" t="s">
        <v>4349</v>
      </c>
      <c r="AB2382" s="785" t="s">
        <v>2605</v>
      </c>
      <c r="AC2382" s="785" t="s">
        <v>2606</v>
      </c>
      <c r="AD2382" s="786">
        <v>43495</v>
      </c>
    </row>
    <row r="2383" spans="1:30" ht="15.75">
      <c r="A2383" s="785" t="s">
        <v>4301</v>
      </c>
      <c r="B2383" s="785" t="s">
        <v>13423</v>
      </c>
      <c r="C2383" s="785" t="s">
        <v>4303</v>
      </c>
      <c r="D2383" s="785" t="s">
        <v>2599</v>
      </c>
      <c r="E2383" s="785" t="s">
        <v>8651</v>
      </c>
      <c r="F2383" s="786">
        <v>43371</v>
      </c>
      <c r="G2383" s="785" t="s">
        <v>13424</v>
      </c>
      <c r="H2383" s="786">
        <v>43488</v>
      </c>
      <c r="I2383" s="785" t="s">
        <v>13425</v>
      </c>
      <c r="J2383" s="785" t="s">
        <v>627</v>
      </c>
      <c r="K2383" s="785" t="s">
        <v>2612</v>
      </c>
      <c r="L2383" s="785" t="s">
        <v>13426</v>
      </c>
      <c r="M2383" s="785"/>
      <c r="N2383" s="785"/>
      <c r="O2383" s="785"/>
      <c r="P2383" s="787">
        <v>35.164361999999997</v>
      </c>
      <c r="Q2383" s="787">
        <v>0.116828</v>
      </c>
      <c r="R2383" s="785" t="s">
        <v>916</v>
      </c>
      <c r="S2383" s="785" t="s">
        <v>2823</v>
      </c>
      <c r="T2383" s="785" t="s">
        <v>13427</v>
      </c>
      <c r="U2383" s="785" t="s">
        <v>2824</v>
      </c>
      <c r="V2383" s="785" t="s">
        <v>3070</v>
      </c>
      <c r="W2383" s="785" t="s">
        <v>2873</v>
      </c>
      <c r="X2383" s="785" t="s">
        <v>2873</v>
      </c>
      <c r="Y2383" s="615" t="str">
        <f t="shared" si="37"/>
        <v>Job K Soimo</v>
      </c>
      <c r="Z2383" s="785" t="s">
        <v>13351</v>
      </c>
      <c r="AA2383" s="785" t="s">
        <v>4314</v>
      </c>
      <c r="AB2383" s="785" t="s">
        <v>2683</v>
      </c>
      <c r="AC2383" s="785" t="s">
        <v>2606</v>
      </c>
      <c r="AD2383" s="786">
        <v>43493</v>
      </c>
    </row>
    <row r="2384" spans="1:30" ht="15.75">
      <c r="A2384" s="785" t="s">
        <v>4301</v>
      </c>
      <c r="B2384" s="785" t="s">
        <v>15341</v>
      </c>
      <c r="C2384" s="785" t="s">
        <v>4303</v>
      </c>
      <c r="D2384" s="785" t="s">
        <v>2599</v>
      </c>
      <c r="E2384" s="785" t="s">
        <v>4919</v>
      </c>
      <c r="F2384" s="786">
        <v>43456</v>
      </c>
      <c r="G2384" s="785" t="s">
        <v>13424</v>
      </c>
      <c r="H2384" s="786">
        <v>43488</v>
      </c>
      <c r="I2384" s="785" t="s">
        <v>15342</v>
      </c>
      <c r="J2384" s="785" t="s">
        <v>629</v>
      </c>
      <c r="K2384" s="785" t="s">
        <v>15343</v>
      </c>
      <c r="L2384" s="785" t="s">
        <v>15344</v>
      </c>
      <c r="M2384" s="785"/>
      <c r="N2384" s="785"/>
      <c r="O2384" s="785"/>
      <c r="P2384" s="787">
        <v>36.695639</v>
      </c>
      <c r="Q2384" s="787">
        <v>-1.2599800000000001</v>
      </c>
      <c r="R2384" s="785" t="s">
        <v>821</v>
      </c>
      <c r="S2384" s="785" t="s">
        <v>2943</v>
      </c>
      <c r="T2384" s="785" t="s">
        <v>2943</v>
      </c>
      <c r="U2384" s="785" t="s">
        <v>7523</v>
      </c>
      <c r="V2384" s="785" t="s">
        <v>3004</v>
      </c>
      <c r="W2384" s="785" t="s">
        <v>4039</v>
      </c>
      <c r="X2384" s="785" t="s">
        <v>15310</v>
      </c>
      <c r="Y2384" s="615" t="str">
        <f t="shared" si="37"/>
        <v>Julias Odhiambo Mboga</v>
      </c>
      <c r="Z2384" s="785" t="s">
        <v>15311</v>
      </c>
      <c r="AA2384" s="785" t="s">
        <v>4314</v>
      </c>
      <c r="AB2384" s="785" t="s">
        <v>2683</v>
      </c>
      <c r="AC2384" s="785" t="s">
        <v>2606</v>
      </c>
      <c r="AD2384" s="786">
        <v>43539</v>
      </c>
    </row>
    <row r="2385" spans="1:30" ht="15.75">
      <c r="A2385" s="785" t="s">
        <v>4301</v>
      </c>
      <c r="B2385" s="785" t="s">
        <v>23647</v>
      </c>
      <c r="C2385" s="785" t="s">
        <v>4303</v>
      </c>
      <c r="D2385" s="785" t="s">
        <v>2599</v>
      </c>
      <c r="E2385" s="785" t="s">
        <v>6513</v>
      </c>
      <c r="F2385" s="786">
        <v>43470</v>
      </c>
      <c r="G2385" s="785" t="s">
        <v>13424</v>
      </c>
      <c r="H2385" s="786">
        <v>43488</v>
      </c>
      <c r="I2385" s="785" t="s">
        <v>23648</v>
      </c>
      <c r="J2385" s="785" t="s">
        <v>629</v>
      </c>
      <c r="K2385" s="785" t="s">
        <v>23649</v>
      </c>
      <c r="L2385" s="785" t="s">
        <v>23650</v>
      </c>
      <c r="M2385" s="785"/>
      <c r="N2385" s="785"/>
      <c r="O2385" s="785" t="s">
        <v>23651</v>
      </c>
      <c r="P2385" s="787">
        <v>36.803249999999998</v>
      </c>
      <c r="Q2385" s="787">
        <v>-0.30308099999999999</v>
      </c>
      <c r="R2385" s="785" t="s">
        <v>1056</v>
      </c>
      <c r="S2385" s="785" t="s">
        <v>3283</v>
      </c>
      <c r="T2385" s="785" t="s">
        <v>12748</v>
      </c>
      <c r="U2385" s="785" t="s">
        <v>11434</v>
      </c>
      <c r="V2385" s="785" t="s">
        <v>3070</v>
      </c>
      <c r="W2385" s="785" t="s">
        <v>23558</v>
      </c>
      <c r="X2385" s="785" t="s">
        <v>23558</v>
      </c>
      <c r="Y2385" s="615" t="str">
        <f t="shared" si="37"/>
        <v>Simon Kuira</v>
      </c>
      <c r="Z2385" s="785" t="s">
        <v>23559</v>
      </c>
      <c r="AA2385" s="785" t="s">
        <v>4314</v>
      </c>
      <c r="AB2385" s="785" t="s">
        <v>2683</v>
      </c>
      <c r="AC2385" s="785" t="s">
        <v>2606</v>
      </c>
      <c r="AD2385" s="786">
        <v>43499</v>
      </c>
    </row>
    <row r="2386" spans="1:30" ht="15.75">
      <c r="A2386" s="785" t="s">
        <v>4301</v>
      </c>
      <c r="B2386" s="785" t="s">
        <v>25439</v>
      </c>
      <c r="C2386" s="785" t="s">
        <v>4303</v>
      </c>
      <c r="D2386" s="785" t="s">
        <v>2599</v>
      </c>
      <c r="E2386" s="785" t="s">
        <v>10503</v>
      </c>
      <c r="F2386" s="786">
        <v>43462</v>
      </c>
      <c r="G2386" s="785" t="s">
        <v>13424</v>
      </c>
      <c r="H2386" s="786">
        <v>43488</v>
      </c>
      <c r="I2386" s="785" t="s">
        <v>25440</v>
      </c>
      <c r="J2386" s="785" t="s">
        <v>627</v>
      </c>
      <c r="K2386" s="785" t="s">
        <v>25441</v>
      </c>
      <c r="L2386" s="785" t="s">
        <v>25442</v>
      </c>
      <c r="M2386" s="785"/>
      <c r="N2386" s="785"/>
      <c r="O2386" s="785"/>
      <c r="P2386" s="787">
        <v>35.239823000000001</v>
      </c>
      <c r="Q2386" s="787">
        <v>0.17215</v>
      </c>
      <c r="R2386" s="785" t="s">
        <v>916</v>
      </c>
      <c r="S2386" s="785" t="s">
        <v>2823</v>
      </c>
      <c r="T2386" s="785" t="s">
        <v>1178</v>
      </c>
      <c r="U2386" s="785" t="s">
        <v>25443</v>
      </c>
      <c r="V2386" s="785" t="s">
        <v>2855</v>
      </c>
      <c r="W2386" s="785" t="s">
        <v>2860</v>
      </c>
      <c r="X2386" s="785" t="s">
        <v>2860</v>
      </c>
      <c r="Y2386" s="615" t="str">
        <f t="shared" si="37"/>
        <v>William Tanui</v>
      </c>
      <c r="Z2386" s="785" t="s">
        <v>25434</v>
      </c>
      <c r="AA2386" s="785" t="s">
        <v>4314</v>
      </c>
      <c r="AB2386" s="785" t="s">
        <v>2683</v>
      </c>
      <c r="AC2386" s="785" t="s">
        <v>2606</v>
      </c>
      <c r="AD2386" s="786">
        <v>43489</v>
      </c>
    </row>
    <row r="2387" spans="1:30" ht="15.75">
      <c r="A2387" s="785" t="s">
        <v>4301</v>
      </c>
      <c r="B2387" s="785" t="s">
        <v>4918</v>
      </c>
      <c r="C2387" s="785" t="s">
        <v>4303</v>
      </c>
      <c r="D2387" s="785" t="s">
        <v>2599</v>
      </c>
      <c r="E2387" s="785" t="s">
        <v>4919</v>
      </c>
      <c r="F2387" s="786">
        <v>43456</v>
      </c>
      <c r="G2387" s="785" t="s">
        <v>4316</v>
      </c>
      <c r="H2387" s="786">
        <v>43487</v>
      </c>
      <c r="I2387" s="785" t="s">
        <v>4920</v>
      </c>
      <c r="J2387" s="785" t="s">
        <v>627</v>
      </c>
      <c r="K2387" s="785" t="s">
        <v>2612</v>
      </c>
      <c r="L2387" s="785" t="s">
        <v>4921</v>
      </c>
      <c r="M2387" s="785"/>
      <c r="N2387" s="785"/>
      <c r="O2387" s="785"/>
      <c r="P2387" s="787">
        <v>35.304934000000003</v>
      </c>
      <c r="Q2387" s="787">
        <v>0.449461</v>
      </c>
      <c r="R2387" s="785" t="s">
        <v>893</v>
      </c>
      <c r="S2387" s="785" t="s">
        <v>2820</v>
      </c>
      <c r="T2387" s="785" t="s">
        <v>894</v>
      </c>
      <c r="U2387" s="785" t="s">
        <v>3010</v>
      </c>
      <c r="V2387" s="785" t="s">
        <v>2855</v>
      </c>
      <c r="W2387" s="785" t="s">
        <v>4922</v>
      </c>
      <c r="X2387" s="785" t="s">
        <v>2982</v>
      </c>
      <c r="Y2387" s="615" t="str">
        <f t="shared" si="37"/>
        <v>Ambrose Koech</v>
      </c>
      <c r="Z2387" s="785" t="s">
        <v>4917</v>
      </c>
      <c r="AA2387" s="785" t="s">
        <v>4314</v>
      </c>
      <c r="AB2387" s="785" t="s">
        <v>2683</v>
      </c>
      <c r="AC2387" s="785" t="s">
        <v>2606</v>
      </c>
      <c r="AD2387" s="786">
        <v>43558</v>
      </c>
    </row>
    <row r="2388" spans="1:30" ht="15.75">
      <c r="A2388" s="785" t="s">
        <v>4301</v>
      </c>
      <c r="B2388" s="785" t="s">
        <v>6772</v>
      </c>
      <c r="C2388" s="785" t="s">
        <v>4303</v>
      </c>
      <c r="D2388" s="785" t="s">
        <v>2599</v>
      </c>
      <c r="E2388" s="785" t="s">
        <v>6773</v>
      </c>
      <c r="F2388" s="786">
        <v>43437</v>
      </c>
      <c r="G2388" s="785" t="s">
        <v>4316</v>
      </c>
      <c r="H2388" s="786">
        <v>43487</v>
      </c>
      <c r="I2388" s="785" t="s">
        <v>6774</v>
      </c>
      <c r="J2388" s="785" t="s">
        <v>629</v>
      </c>
      <c r="K2388" s="785" t="s">
        <v>6775</v>
      </c>
      <c r="L2388" s="785" t="s">
        <v>6776</v>
      </c>
      <c r="M2388" s="785"/>
      <c r="N2388" s="785"/>
      <c r="O2388" s="785"/>
      <c r="P2388" s="787">
        <v>37.931959999999997</v>
      </c>
      <c r="Q2388" s="787">
        <v>-2.0817779999999999</v>
      </c>
      <c r="R2388" s="785" t="s">
        <v>728</v>
      </c>
      <c r="S2388" s="785" t="s">
        <v>728</v>
      </c>
      <c r="T2388" s="785" t="s">
        <v>6777</v>
      </c>
      <c r="U2388" s="785" t="s">
        <v>6778</v>
      </c>
      <c r="V2388" s="785" t="s">
        <v>2673</v>
      </c>
      <c r="W2388" s="785" t="s">
        <v>2621</v>
      </c>
      <c r="X2388" s="785" t="s">
        <v>6713</v>
      </c>
      <c r="Y2388" s="615" t="str">
        <f t="shared" si="37"/>
        <v>Collins</v>
      </c>
      <c r="Z2388" s="785" t="s">
        <v>6714</v>
      </c>
      <c r="AA2388" s="785" t="s">
        <v>5464</v>
      </c>
      <c r="AB2388" s="785" t="s">
        <v>2616</v>
      </c>
      <c r="AC2388" s="785" t="s">
        <v>2617</v>
      </c>
      <c r="AD2388" s="786">
        <v>43503</v>
      </c>
    </row>
    <row r="2389" spans="1:30" ht="15.75">
      <c r="A2389" s="785" t="s">
        <v>4301</v>
      </c>
      <c r="B2389" s="785" t="s">
        <v>24245</v>
      </c>
      <c r="C2389" s="785" t="s">
        <v>4379</v>
      </c>
      <c r="D2389" s="785" t="s">
        <v>2598</v>
      </c>
      <c r="E2389" s="785" t="s">
        <v>6773</v>
      </c>
      <c r="F2389" s="786">
        <v>43437</v>
      </c>
      <c r="G2389" s="785" t="s">
        <v>4316</v>
      </c>
      <c r="H2389" s="786">
        <v>43487</v>
      </c>
      <c r="I2389" s="785" t="s">
        <v>24246</v>
      </c>
      <c r="J2389" s="785" t="s">
        <v>629</v>
      </c>
      <c r="K2389" s="785" t="s">
        <v>24247</v>
      </c>
      <c r="L2389" s="785" t="s">
        <v>24248</v>
      </c>
      <c r="M2389" s="785"/>
      <c r="N2389" s="785"/>
      <c r="O2389" s="785" t="s">
        <v>24249</v>
      </c>
      <c r="P2389" s="787">
        <v>37.860757999999997</v>
      </c>
      <c r="Q2389" s="787">
        <v>-1.443678</v>
      </c>
      <c r="R2389" s="785" t="s">
        <v>3217</v>
      </c>
      <c r="S2389" s="785" t="s">
        <v>5920</v>
      </c>
      <c r="T2389" s="785" t="s">
        <v>5920</v>
      </c>
      <c r="U2389" s="785" t="s">
        <v>24250</v>
      </c>
      <c r="V2389" s="785">
        <v>10</v>
      </c>
      <c r="W2389" s="785" t="s">
        <v>2746</v>
      </c>
      <c r="X2389" s="785" t="s">
        <v>2746</v>
      </c>
      <c r="Y2389" s="615" t="str">
        <f t="shared" si="37"/>
        <v>Stephen Nyange</v>
      </c>
      <c r="Z2389" s="785" t="s">
        <v>3970</v>
      </c>
      <c r="AA2389" s="785" t="s">
        <v>4314</v>
      </c>
      <c r="AB2389" s="785" t="s">
        <v>2605</v>
      </c>
      <c r="AC2389" s="785" t="s">
        <v>2606</v>
      </c>
      <c r="AD2389" s="786">
        <v>43489</v>
      </c>
    </row>
    <row r="2390" spans="1:30" ht="15.75">
      <c r="A2390" s="785" t="s">
        <v>4301</v>
      </c>
      <c r="B2390" s="785" t="s">
        <v>9107</v>
      </c>
      <c r="C2390" s="785" t="s">
        <v>4303</v>
      </c>
      <c r="D2390" s="785" t="s">
        <v>2599</v>
      </c>
      <c r="E2390" s="785" t="s">
        <v>7221</v>
      </c>
      <c r="F2390" s="786">
        <v>43436</v>
      </c>
      <c r="G2390" s="785" t="s">
        <v>9108</v>
      </c>
      <c r="H2390" s="786">
        <v>43486</v>
      </c>
      <c r="I2390" s="785" t="s">
        <v>9109</v>
      </c>
      <c r="J2390" s="785" t="s">
        <v>627</v>
      </c>
      <c r="K2390" s="785" t="s">
        <v>9110</v>
      </c>
      <c r="L2390" s="785" t="s">
        <v>9111</v>
      </c>
      <c r="M2390" s="785"/>
      <c r="N2390" s="785"/>
      <c r="O2390" s="785"/>
      <c r="P2390" s="787">
        <v>37.155029999999996</v>
      </c>
      <c r="Q2390" s="787">
        <v>-0.501637</v>
      </c>
      <c r="R2390" s="785" t="s">
        <v>1056</v>
      </c>
      <c r="S2390" s="785" t="s">
        <v>2893</v>
      </c>
      <c r="T2390" s="785" t="s">
        <v>3562</v>
      </c>
      <c r="U2390" s="785" t="s">
        <v>3815</v>
      </c>
      <c r="V2390" s="785" t="s">
        <v>2855</v>
      </c>
      <c r="W2390" s="785" t="s">
        <v>2707</v>
      </c>
      <c r="X2390" s="785" t="s">
        <v>2707</v>
      </c>
      <c r="Y2390" s="615" t="str">
        <f t="shared" si="37"/>
        <v>Fagaden Enterprises</v>
      </c>
      <c r="Z2390" s="785" t="s">
        <v>8492</v>
      </c>
      <c r="AA2390" s="785" t="s">
        <v>4349</v>
      </c>
      <c r="AB2390" s="785" t="s">
        <v>2683</v>
      </c>
      <c r="AC2390" s="785" t="s">
        <v>2606</v>
      </c>
      <c r="AD2390" s="786">
        <v>43489</v>
      </c>
    </row>
    <row r="2391" spans="1:30" ht="15.75">
      <c r="A2391" s="785" t="s">
        <v>4301</v>
      </c>
      <c r="B2391" s="785" t="s">
        <v>9112</v>
      </c>
      <c r="C2391" s="785" t="s">
        <v>4303</v>
      </c>
      <c r="D2391" s="785" t="s">
        <v>2599</v>
      </c>
      <c r="E2391" s="785" t="s">
        <v>7221</v>
      </c>
      <c r="F2391" s="786">
        <v>43436</v>
      </c>
      <c r="G2391" s="785" t="s">
        <v>9108</v>
      </c>
      <c r="H2391" s="786">
        <v>43486</v>
      </c>
      <c r="I2391" s="785" t="s">
        <v>9113</v>
      </c>
      <c r="J2391" s="785" t="s">
        <v>629</v>
      </c>
      <c r="K2391" s="785" t="s">
        <v>9114</v>
      </c>
      <c r="L2391" s="785" t="s">
        <v>9115</v>
      </c>
      <c r="M2391" s="785"/>
      <c r="N2391" s="785"/>
      <c r="O2391" s="785" t="s">
        <v>9116</v>
      </c>
      <c r="P2391" s="787">
        <v>37.154662000000002</v>
      </c>
      <c r="Q2391" s="787">
        <v>-0.49981799999999998</v>
      </c>
      <c r="R2391" s="785" t="s">
        <v>1056</v>
      </c>
      <c r="S2391" s="785" t="s">
        <v>2893</v>
      </c>
      <c r="T2391" s="785" t="s">
        <v>9117</v>
      </c>
      <c r="U2391" s="785" t="s">
        <v>3815</v>
      </c>
      <c r="V2391" s="785" t="s">
        <v>2855</v>
      </c>
      <c r="W2391" s="785" t="s">
        <v>2707</v>
      </c>
      <c r="X2391" s="785" t="s">
        <v>2707</v>
      </c>
      <c r="Y2391" s="615" t="str">
        <f t="shared" si="37"/>
        <v>Fagaden Enterprises</v>
      </c>
      <c r="Z2391" s="785" t="s">
        <v>2599</v>
      </c>
      <c r="AA2391" s="785" t="s">
        <v>4349</v>
      </c>
      <c r="AB2391" s="785" t="s">
        <v>2683</v>
      </c>
      <c r="AC2391" s="785" t="s">
        <v>2606</v>
      </c>
      <c r="AD2391" s="786">
        <v>43489</v>
      </c>
    </row>
    <row r="2392" spans="1:30" ht="15.75">
      <c r="A2392" s="785" t="s">
        <v>4301</v>
      </c>
      <c r="B2392" s="785" t="s">
        <v>23502</v>
      </c>
      <c r="C2392" s="785" t="s">
        <v>4303</v>
      </c>
      <c r="D2392" s="785" t="s">
        <v>2599</v>
      </c>
      <c r="E2392" s="785" t="s">
        <v>13740</v>
      </c>
      <c r="F2392" s="786">
        <v>43450</v>
      </c>
      <c r="G2392" s="785" t="s">
        <v>9108</v>
      </c>
      <c r="H2392" s="786">
        <v>43486</v>
      </c>
      <c r="I2392" s="785" t="s">
        <v>23503</v>
      </c>
      <c r="J2392" s="785" t="s">
        <v>627</v>
      </c>
      <c r="K2392" s="785" t="s">
        <v>23504</v>
      </c>
      <c r="L2392" s="785" t="s">
        <v>23505</v>
      </c>
      <c r="M2392" s="785"/>
      <c r="N2392" s="785"/>
      <c r="O2392" s="785" t="s">
        <v>23506</v>
      </c>
      <c r="P2392" s="787">
        <v>36.373080000000002</v>
      </c>
      <c r="Q2392" s="787">
        <v>-7.3469999999999994E-2</v>
      </c>
      <c r="R2392" s="785" t="s">
        <v>1228</v>
      </c>
      <c r="S2392" s="785" t="s">
        <v>2797</v>
      </c>
      <c r="T2392" s="785" t="s">
        <v>23507</v>
      </c>
      <c r="U2392" s="785" t="s">
        <v>23508</v>
      </c>
      <c r="V2392" s="785" t="s">
        <v>3004</v>
      </c>
      <c r="W2392" s="785" t="s">
        <v>23165</v>
      </c>
      <c r="X2392" s="785" t="s">
        <v>23165</v>
      </c>
      <c r="Y2392" s="615" t="str">
        <f t="shared" si="37"/>
        <v>Simon Kabucho</v>
      </c>
      <c r="Z2392" s="785" t="s">
        <v>23172</v>
      </c>
      <c r="AA2392" s="785" t="s">
        <v>4314</v>
      </c>
      <c r="AB2392" s="785" t="s">
        <v>2683</v>
      </c>
      <c r="AC2392" s="785" t="s">
        <v>2606</v>
      </c>
      <c r="AD2392" s="786">
        <v>43486</v>
      </c>
    </row>
    <row r="2393" spans="1:30" ht="15.75">
      <c r="A2393" s="785" t="s">
        <v>4301</v>
      </c>
      <c r="B2393" s="785" t="s">
        <v>24251</v>
      </c>
      <c r="C2393" s="785" t="s">
        <v>4303</v>
      </c>
      <c r="D2393" s="785" t="s">
        <v>2599</v>
      </c>
      <c r="E2393" s="785" t="s">
        <v>7221</v>
      </c>
      <c r="F2393" s="786">
        <v>43436</v>
      </c>
      <c r="G2393" s="785" t="s">
        <v>9108</v>
      </c>
      <c r="H2393" s="786">
        <v>43486</v>
      </c>
      <c r="I2393" s="785" t="s">
        <v>24252</v>
      </c>
      <c r="J2393" s="785" t="s">
        <v>629</v>
      </c>
      <c r="K2393" s="785" t="s">
        <v>24253</v>
      </c>
      <c r="L2393" s="785" t="s">
        <v>24254</v>
      </c>
      <c r="M2393" s="785"/>
      <c r="N2393" s="785"/>
      <c r="O2393" s="785" t="s">
        <v>24255</v>
      </c>
      <c r="P2393" s="787">
        <v>37.440297000000001</v>
      </c>
      <c r="Q2393" s="787">
        <v>-1.235563</v>
      </c>
      <c r="R2393" s="785" t="s">
        <v>1729</v>
      </c>
      <c r="S2393" s="785" t="s">
        <v>2909</v>
      </c>
      <c r="T2393" s="785" t="s">
        <v>2909</v>
      </c>
      <c r="U2393" s="785" t="s">
        <v>24256</v>
      </c>
      <c r="V2393" s="785">
        <v>10</v>
      </c>
      <c r="W2393" s="785" t="s">
        <v>2746</v>
      </c>
      <c r="X2393" s="785" t="s">
        <v>2746</v>
      </c>
      <c r="Y2393" s="615" t="str">
        <f t="shared" si="37"/>
        <v>Stephen Nyange</v>
      </c>
      <c r="Z2393" s="785" t="s">
        <v>3970</v>
      </c>
      <c r="AA2393" s="785" t="s">
        <v>4314</v>
      </c>
      <c r="AB2393" s="785" t="s">
        <v>2605</v>
      </c>
      <c r="AC2393" s="785" t="s">
        <v>2606</v>
      </c>
      <c r="AD2393" s="786">
        <v>43489</v>
      </c>
    </row>
    <row r="2394" spans="1:30" ht="15.75">
      <c r="A2394" s="785" t="s">
        <v>4301</v>
      </c>
      <c r="B2394" s="785" t="s">
        <v>29735</v>
      </c>
      <c r="C2394" s="785" t="s">
        <v>4303</v>
      </c>
      <c r="D2394" s="785" t="s">
        <v>2599</v>
      </c>
      <c r="E2394" s="785" t="s">
        <v>8474</v>
      </c>
      <c r="F2394" s="786">
        <v>43449</v>
      </c>
      <c r="G2394" s="785" t="s">
        <v>9108</v>
      </c>
      <c r="H2394" s="786">
        <v>43486</v>
      </c>
      <c r="I2394" s="785" t="s">
        <v>29736</v>
      </c>
      <c r="J2394" s="785" t="s">
        <v>629</v>
      </c>
      <c r="K2394" s="785" t="s">
        <v>29737</v>
      </c>
      <c r="L2394" s="785" t="s">
        <v>29738</v>
      </c>
      <c r="M2394" s="785"/>
      <c r="N2394" s="785"/>
      <c r="O2394" s="785"/>
      <c r="P2394" s="787">
        <v>36.703949000000001</v>
      </c>
      <c r="Q2394" s="787">
        <v>-1.0570440000000001</v>
      </c>
      <c r="R2394" s="785" t="s">
        <v>821</v>
      </c>
      <c r="S2394" s="785" t="s">
        <v>871</v>
      </c>
      <c r="T2394" s="785" t="s">
        <v>2613</v>
      </c>
      <c r="U2394" s="785" t="s">
        <v>29739</v>
      </c>
      <c r="V2394" s="785" t="s">
        <v>2855</v>
      </c>
      <c r="W2394" s="785" t="s">
        <v>3497</v>
      </c>
      <c r="X2394" s="785"/>
      <c r="Y2394" s="615" t="str">
        <f t="shared" si="37"/>
        <v>Cides Ltd</v>
      </c>
      <c r="Z2394" s="785" t="s">
        <v>2599</v>
      </c>
      <c r="AA2394" s="785" t="s">
        <v>4349</v>
      </c>
      <c r="AB2394" s="785" t="s">
        <v>2605</v>
      </c>
      <c r="AC2394" s="785" t="s">
        <v>2606</v>
      </c>
      <c r="AD2394" s="786">
        <v>43492</v>
      </c>
    </row>
    <row r="2395" spans="1:30" ht="15.75">
      <c r="A2395" s="785" t="s">
        <v>4301</v>
      </c>
      <c r="B2395" s="785" t="s">
        <v>6764</v>
      </c>
      <c r="C2395" s="785" t="s">
        <v>4322</v>
      </c>
      <c r="D2395" s="785" t="s">
        <v>2902</v>
      </c>
      <c r="E2395" s="785" t="s">
        <v>6765</v>
      </c>
      <c r="F2395" s="786">
        <v>43480</v>
      </c>
      <c r="G2395" s="785" t="s">
        <v>6766</v>
      </c>
      <c r="H2395" s="786">
        <v>43485</v>
      </c>
      <c r="I2395" s="785" t="s">
        <v>6767</v>
      </c>
      <c r="J2395" s="785" t="s">
        <v>2845</v>
      </c>
      <c r="K2395" s="785" t="s">
        <v>6768</v>
      </c>
      <c r="L2395" s="785" t="s">
        <v>6769</v>
      </c>
      <c r="M2395" s="785"/>
      <c r="N2395" s="785"/>
      <c r="O2395" s="785" t="s">
        <v>6770</v>
      </c>
      <c r="P2395" s="787">
        <v>36.922454999999999</v>
      </c>
      <c r="Q2395" s="787">
        <v>-1.5251319999999999</v>
      </c>
      <c r="R2395" s="785" t="s">
        <v>1325</v>
      </c>
      <c r="S2395" s="785" t="s">
        <v>3088</v>
      </c>
      <c r="T2395" s="785" t="s">
        <v>3952</v>
      </c>
      <c r="U2395" s="785" t="s">
        <v>6771</v>
      </c>
      <c r="V2395" s="785">
        <v>6</v>
      </c>
      <c r="W2395" s="785" t="s">
        <v>2621</v>
      </c>
      <c r="X2395" s="785" t="s">
        <v>6713</v>
      </c>
      <c r="Y2395" s="615" t="str">
        <f t="shared" si="37"/>
        <v>Collins</v>
      </c>
      <c r="Z2395" s="785" t="s">
        <v>6714</v>
      </c>
      <c r="AA2395" s="785" t="s">
        <v>5464</v>
      </c>
      <c r="AB2395" s="785" t="s">
        <v>2616</v>
      </c>
      <c r="AC2395" s="785" t="s">
        <v>2617</v>
      </c>
      <c r="AD2395" s="786">
        <v>43503</v>
      </c>
    </row>
    <row r="2396" spans="1:30" ht="15.75">
      <c r="A2396" s="785" t="s">
        <v>4301</v>
      </c>
      <c r="B2396" s="785" t="s">
        <v>24025</v>
      </c>
      <c r="C2396" s="785" t="s">
        <v>4303</v>
      </c>
      <c r="D2396" s="785" t="s">
        <v>2599</v>
      </c>
      <c r="E2396" s="785" t="s">
        <v>5542</v>
      </c>
      <c r="F2396" s="786">
        <v>43454</v>
      </c>
      <c r="G2396" s="785" t="s">
        <v>6766</v>
      </c>
      <c r="H2396" s="786">
        <v>43485</v>
      </c>
      <c r="I2396" s="785" t="s">
        <v>24026</v>
      </c>
      <c r="J2396" s="785" t="s">
        <v>629</v>
      </c>
      <c r="K2396" s="785" t="s">
        <v>2612</v>
      </c>
      <c r="L2396" s="785" t="s">
        <v>24027</v>
      </c>
      <c r="M2396" s="785"/>
      <c r="N2396" s="785"/>
      <c r="O2396" s="785"/>
      <c r="P2396" s="787">
        <v>35.331302000000001</v>
      </c>
      <c r="Q2396" s="787">
        <v>0.31635799999999997</v>
      </c>
      <c r="R2396" s="785" t="s">
        <v>893</v>
      </c>
      <c r="S2396" s="785" t="s">
        <v>894</v>
      </c>
      <c r="T2396" s="785" t="s">
        <v>894</v>
      </c>
      <c r="U2396" s="785" t="s">
        <v>24028</v>
      </c>
      <c r="V2396" s="785" t="s">
        <v>2855</v>
      </c>
      <c r="W2396" s="785" t="s">
        <v>3025</v>
      </c>
      <c r="X2396" s="785" t="s">
        <v>2761</v>
      </c>
      <c r="Y2396" s="615" t="str">
        <f t="shared" si="37"/>
        <v>Stephen Macharia Kimenyi</v>
      </c>
      <c r="Z2396" s="785" t="s">
        <v>24027</v>
      </c>
      <c r="AA2396" s="785" t="s">
        <v>4349</v>
      </c>
      <c r="AB2396" s="785" t="s">
        <v>2683</v>
      </c>
      <c r="AC2396" s="785" t="s">
        <v>2606</v>
      </c>
      <c r="AD2396" s="786">
        <v>43515</v>
      </c>
    </row>
    <row r="2397" spans="1:30" ht="15.75">
      <c r="A2397" s="785" t="s">
        <v>4301</v>
      </c>
      <c r="B2397" s="785" t="s">
        <v>25781</v>
      </c>
      <c r="C2397" s="785" t="s">
        <v>4303</v>
      </c>
      <c r="D2397" s="785" t="s">
        <v>2599</v>
      </c>
      <c r="E2397" s="785" t="s">
        <v>25782</v>
      </c>
      <c r="F2397" s="786">
        <v>43476</v>
      </c>
      <c r="G2397" s="785" t="s">
        <v>6766</v>
      </c>
      <c r="H2397" s="786">
        <v>43485</v>
      </c>
      <c r="I2397" s="785" t="s">
        <v>25783</v>
      </c>
      <c r="J2397" s="785" t="s">
        <v>629</v>
      </c>
      <c r="K2397" s="785" t="s">
        <v>25784</v>
      </c>
      <c r="L2397" s="785" t="s">
        <v>25785</v>
      </c>
      <c r="M2397" s="785"/>
      <c r="N2397" s="785"/>
      <c r="O2397" s="785" t="s">
        <v>25786</v>
      </c>
      <c r="P2397" s="787">
        <v>34.735950000000003</v>
      </c>
      <c r="Q2397" s="787">
        <v>-0.14263000000000001</v>
      </c>
      <c r="R2397" s="785" t="s">
        <v>1575</v>
      </c>
      <c r="S2397" s="785" t="s">
        <v>2755</v>
      </c>
      <c r="T2397" s="785" t="s">
        <v>25622</v>
      </c>
      <c r="U2397" s="785" t="s">
        <v>2757</v>
      </c>
      <c r="V2397" s="785" t="s">
        <v>2673</v>
      </c>
      <c r="W2397" s="785" t="s">
        <v>2608</v>
      </c>
      <c r="X2397" s="785" t="s">
        <v>25607</v>
      </c>
      <c r="Y2397" s="615" t="str">
        <f t="shared" si="37"/>
        <v>Zadock</v>
      </c>
      <c r="Z2397" s="785" t="s">
        <v>25608</v>
      </c>
      <c r="AA2397" s="785" t="s">
        <v>5464</v>
      </c>
      <c r="AB2397" s="785" t="s">
        <v>2609</v>
      </c>
      <c r="AC2397" s="785" t="s">
        <v>2610</v>
      </c>
      <c r="AD2397" s="786">
        <v>43676</v>
      </c>
    </row>
    <row r="2398" spans="1:30" ht="15.75">
      <c r="A2398" s="785" t="s">
        <v>4301</v>
      </c>
      <c r="B2398" s="785" t="s">
        <v>17001</v>
      </c>
      <c r="C2398" s="785" t="s">
        <v>4303</v>
      </c>
      <c r="D2398" s="785" t="s">
        <v>2599</v>
      </c>
      <c r="E2398" s="785" t="s">
        <v>10503</v>
      </c>
      <c r="F2398" s="786">
        <v>43462</v>
      </c>
      <c r="G2398" s="785" t="s">
        <v>17002</v>
      </c>
      <c r="H2398" s="786">
        <v>43484</v>
      </c>
      <c r="I2398" s="785" t="s">
        <v>17003</v>
      </c>
      <c r="J2398" s="785" t="s">
        <v>629</v>
      </c>
      <c r="K2398" s="785" t="s">
        <v>2612</v>
      </c>
      <c r="L2398" s="785" t="s">
        <v>17004</v>
      </c>
      <c r="M2398" s="785"/>
      <c r="N2398" s="785"/>
      <c r="O2398" s="785"/>
      <c r="P2398" s="787">
        <v>35.341262999999998</v>
      </c>
      <c r="Q2398" s="787">
        <v>0.52608200000000005</v>
      </c>
      <c r="R2398" s="785" t="s">
        <v>893</v>
      </c>
      <c r="S2398" s="785" t="s">
        <v>2820</v>
      </c>
      <c r="T2398" s="785" t="s">
        <v>1356</v>
      </c>
      <c r="U2398" s="785" t="s">
        <v>4962</v>
      </c>
      <c r="V2398" s="785" t="s">
        <v>2855</v>
      </c>
      <c r="W2398" s="785" t="s">
        <v>3116</v>
      </c>
      <c r="X2398" s="785" t="s">
        <v>3116</v>
      </c>
      <c r="Y2398" s="615" t="str">
        <f t="shared" si="37"/>
        <v>Luka Kiprop Maiyo</v>
      </c>
      <c r="Z2398" s="785" t="s">
        <v>17005</v>
      </c>
      <c r="AA2398" s="785" t="s">
        <v>4314</v>
      </c>
      <c r="AB2398" s="785" t="s">
        <v>2605</v>
      </c>
      <c r="AC2398" s="785" t="s">
        <v>2606</v>
      </c>
      <c r="AD2398" s="786">
        <v>43802</v>
      </c>
    </row>
    <row r="2399" spans="1:30" ht="15.75">
      <c r="A2399" s="785" t="s">
        <v>4301</v>
      </c>
      <c r="B2399" s="785" t="s">
        <v>8465</v>
      </c>
      <c r="C2399" s="785" t="s">
        <v>4303</v>
      </c>
      <c r="D2399" s="785" t="s">
        <v>2599</v>
      </c>
      <c r="E2399" s="785" t="s">
        <v>8466</v>
      </c>
      <c r="F2399" s="786">
        <v>43348</v>
      </c>
      <c r="G2399" s="785" t="s">
        <v>5416</v>
      </c>
      <c r="H2399" s="786">
        <v>43483</v>
      </c>
      <c r="I2399" s="785" t="s">
        <v>8467</v>
      </c>
      <c r="J2399" s="785" t="s">
        <v>627</v>
      </c>
      <c r="K2399" s="785" t="s">
        <v>8468</v>
      </c>
      <c r="L2399" s="785" t="s">
        <v>8469</v>
      </c>
      <c r="M2399" s="785"/>
      <c r="N2399" s="785"/>
      <c r="O2399" s="785" t="s">
        <v>8470</v>
      </c>
      <c r="P2399" s="787">
        <v>36.858494</v>
      </c>
      <c r="Q2399" s="787">
        <v>-1.0287759999999999</v>
      </c>
      <c r="R2399" s="785" t="s">
        <v>821</v>
      </c>
      <c r="S2399" s="785" t="s">
        <v>2041</v>
      </c>
      <c r="T2399" s="785" t="s">
        <v>8471</v>
      </c>
      <c r="U2399" s="785" t="s">
        <v>8472</v>
      </c>
      <c r="V2399" s="785" t="s">
        <v>2855</v>
      </c>
      <c r="W2399" s="785" t="s">
        <v>2739</v>
      </c>
      <c r="X2399" s="785" t="s">
        <v>8458</v>
      </c>
      <c r="Y2399" s="615" t="str">
        <f t="shared" si="37"/>
        <v>Ezekiel Kibe</v>
      </c>
      <c r="Z2399" s="785" t="s">
        <v>8459</v>
      </c>
      <c r="AA2399" s="785" t="s">
        <v>4314</v>
      </c>
      <c r="AB2399" s="785" t="s">
        <v>2605</v>
      </c>
      <c r="AC2399" s="785" t="s">
        <v>2606</v>
      </c>
      <c r="AD2399" s="786">
        <v>43487</v>
      </c>
    </row>
    <row r="2400" spans="1:30" ht="15.75">
      <c r="A2400" s="785" t="s">
        <v>4301</v>
      </c>
      <c r="B2400" s="785" t="s">
        <v>4429</v>
      </c>
      <c r="C2400" s="785" t="s">
        <v>4379</v>
      </c>
      <c r="D2400" s="785" t="s">
        <v>4418</v>
      </c>
      <c r="E2400" s="785" t="s">
        <v>4425</v>
      </c>
      <c r="F2400" s="786">
        <v>43455</v>
      </c>
      <c r="G2400" s="785" t="s">
        <v>4430</v>
      </c>
      <c r="H2400" s="786">
        <v>43482</v>
      </c>
      <c r="I2400" s="785" t="s">
        <v>4431</v>
      </c>
      <c r="J2400" s="785" t="s">
        <v>627</v>
      </c>
      <c r="K2400" s="785" t="s">
        <v>2612</v>
      </c>
      <c r="L2400" s="785" t="s">
        <v>4432</v>
      </c>
      <c r="M2400" s="785"/>
      <c r="N2400" s="785"/>
      <c r="O2400" s="785"/>
      <c r="P2400" s="787">
        <v>35.078522999999997</v>
      </c>
      <c r="Q2400" s="787">
        <v>0.17708199999999999</v>
      </c>
      <c r="R2400" s="785" t="s">
        <v>916</v>
      </c>
      <c r="S2400" s="785" t="s">
        <v>2839</v>
      </c>
      <c r="T2400" s="785" t="s">
        <v>2839</v>
      </c>
      <c r="U2400" s="785" t="s">
        <v>4433</v>
      </c>
      <c r="V2400" s="785">
        <v>10</v>
      </c>
      <c r="W2400" s="785" t="s">
        <v>3181</v>
      </c>
      <c r="X2400" s="785" t="s">
        <v>3181</v>
      </c>
      <c r="Y2400" s="615" t="str">
        <f t="shared" si="37"/>
        <v>Abiud Limited</v>
      </c>
      <c r="Z2400" s="785" t="s">
        <v>4405</v>
      </c>
      <c r="AA2400" s="785" t="s">
        <v>4349</v>
      </c>
      <c r="AB2400" s="785" t="s">
        <v>2876</v>
      </c>
      <c r="AC2400" s="785" t="s">
        <v>2606</v>
      </c>
      <c r="AD2400" s="786">
        <v>43637</v>
      </c>
    </row>
    <row r="2401" spans="1:30" ht="15.75">
      <c r="A2401" s="785" t="s">
        <v>4301</v>
      </c>
      <c r="B2401" s="785" t="s">
        <v>6785</v>
      </c>
      <c r="C2401" s="785" t="s">
        <v>4303</v>
      </c>
      <c r="D2401" s="785" t="s">
        <v>2599</v>
      </c>
      <c r="E2401" s="785" t="s">
        <v>5312</v>
      </c>
      <c r="F2401" s="786">
        <v>43432</v>
      </c>
      <c r="G2401" s="785" t="s">
        <v>4430</v>
      </c>
      <c r="H2401" s="786">
        <v>43482</v>
      </c>
      <c r="I2401" s="785" t="s">
        <v>6786</v>
      </c>
      <c r="J2401" s="785" t="s">
        <v>627</v>
      </c>
      <c r="K2401" s="785" t="s">
        <v>6787</v>
      </c>
      <c r="L2401" s="785" t="s">
        <v>6788</v>
      </c>
      <c r="M2401" s="785"/>
      <c r="N2401" s="785"/>
      <c r="O2401" s="785" t="s">
        <v>6789</v>
      </c>
      <c r="P2401" s="787">
        <v>37.046506999999998</v>
      </c>
      <c r="Q2401" s="787">
        <v>-1.2822020000000001</v>
      </c>
      <c r="R2401" s="785" t="s">
        <v>1729</v>
      </c>
      <c r="S2401" s="785" t="s">
        <v>3446</v>
      </c>
      <c r="T2401" s="785" t="s">
        <v>3695</v>
      </c>
      <c r="U2401" s="785" t="s">
        <v>6790</v>
      </c>
      <c r="V2401" s="785" t="s">
        <v>2673</v>
      </c>
      <c r="W2401" s="785" t="s">
        <v>2621</v>
      </c>
      <c r="X2401" s="785" t="s">
        <v>6713</v>
      </c>
      <c r="Y2401" s="615" t="str">
        <f t="shared" si="37"/>
        <v>Collins</v>
      </c>
      <c r="Z2401" s="785" t="s">
        <v>6714</v>
      </c>
      <c r="AA2401" s="785" t="s">
        <v>5464</v>
      </c>
      <c r="AB2401" s="785" t="s">
        <v>2616</v>
      </c>
      <c r="AC2401" s="785" t="s">
        <v>2617</v>
      </c>
      <c r="AD2401" s="786">
        <v>43485</v>
      </c>
    </row>
    <row r="2402" spans="1:30" ht="15.75">
      <c r="A2402" s="785" t="s">
        <v>4301</v>
      </c>
      <c r="B2402" s="785" t="s">
        <v>19578</v>
      </c>
      <c r="C2402" s="785" t="s">
        <v>4379</v>
      </c>
      <c r="D2402" s="785" t="s">
        <v>4418</v>
      </c>
      <c r="E2402" s="785" t="s">
        <v>4430</v>
      </c>
      <c r="F2402" s="786">
        <v>43482</v>
      </c>
      <c r="G2402" s="785" t="s">
        <v>4430</v>
      </c>
      <c r="H2402" s="786">
        <v>43482</v>
      </c>
      <c r="I2402" s="785" t="s">
        <v>19579</v>
      </c>
      <c r="J2402" s="785" t="s">
        <v>629</v>
      </c>
      <c r="K2402" s="785" t="s">
        <v>19580</v>
      </c>
      <c r="L2402" s="785" t="s">
        <v>19581</v>
      </c>
      <c r="M2402" s="785"/>
      <c r="N2402" s="785"/>
      <c r="O2402" s="785" t="s">
        <v>19582</v>
      </c>
      <c r="P2402" s="787">
        <v>36.550217000000004</v>
      </c>
      <c r="Q2402" s="787">
        <v>-1.0198970000000001</v>
      </c>
      <c r="R2402" s="785" t="s">
        <v>695</v>
      </c>
      <c r="S2402" s="785" t="s">
        <v>1996</v>
      </c>
      <c r="T2402" s="785" t="s">
        <v>1996</v>
      </c>
      <c r="U2402" s="785" t="s">
        <v>19583</v>
      </c>
      <c r="V2402" s="785" t="s">
        <v>3004</v>
      </c>
      <c r="W2402" s="785" t="s">
        <v>2615</v>
      </c>
      <c r="X2402" s="785" t="s">
        <v>19554</v>
      </c>
      <c r="Y2402" s="615" t="str">
        <f t="shared" si="37"/>
        <v>Peter Githinji</v>
      </c>
      <c r="Z2402" s="785" t="s">
        <v>11199</v>
      </c>
      <c r="AA2402" s="785" t="s">
        <v>5464</v>
      </c>
      <c r="AB2402" s="785" t="s">
        <v>2876</v>
      </c>
      <c r="AC2402" s="785" t="s">
        <v>2606</v>
      </c>
      <c r="AD2402" s="786">
        <v>43522</v>
      </c>
    </row>
    <row r="2403" spans="1:30" ht="15.75">
      <c r="A2403" s="785" t="s">
        <v>4301</v>
      </c>
      <c r="B2403" s="785" t="s">
        <v>27698</v>
      </c>
      <c r="C2403" s="785" t="s">
        <v>4303</v>
      </c>
      <c r="D2403" s="785" t="s">
        <v>2599</v>
      </c>
      <c r="E2403" s="785" t="s">
        <v>9846</v>
      </c>
      <c r="F2403" s="786">
        <v>43431</v>
      </c>
      <c r="G2403" s="785" t="s">
        <v>7935</v>
      </c>
      <c r="H2403" s="786">
        <v>43481</v>
      </c>
      <c r="I2403" s="785" t="s">
        <v>27699</v>
      </c>
      <c r="J2403" s="785" t="s">
        <v>629</v>
      </c>
      <c r="K2403" s="785" t="s">
        <v>27700</v>
      </c>
      <c r="L2403" s="785" t="s">
        <v>21618</v>
      </c>
      <c r="M2403" s="785"/>
      <c r="N2403" s="785"/>
      <c r="O2403" s="785"/>
      <c r="P2403" s="787">
        <v>37.431742</v>
      </c>
      <c r="Q2403" s="787">
        <v>-0.48244199999999998</v>
      </c>
      <c r="R2403" s="785" t="s">
        <v>1089</v>
      </c>
      <c r="S2403" s="785" t="s">
        <v>1090</v>
      </c>
      <c r="T2403" s="785" t="s">
        <v>2801</v>
      </c>
      <c r="U2403" s="785" t="s">
        <v>3360</v>
      </c>
      <c r="V2403" s="785">
        <v>6</v>
      </c>
      <c r="W2403" s="785" t="s">
        <v>3511</v>
      </c>
      <c r="X2403" s="785"/>
      <c r="Y2403" s="615" t="str">
        <f t="shared" si="37"/>
        <v>Sakaki Natural Renewable Energy Center</v>
      </c>
      <c r="Z2403" s="785" t="s">
        <v>2599</v>
      </c>
      <c r="AA2403" s="785" t="s">
        <v>4349</v>
      </c>
      <c r="AB2403" s="785" t="s">
        <v>2683</v>
      </c>
      <c r="AC2403" s="785" t="s">
        <v>2606</v>
      </c>
      <c r="AD2403" s="786">
        <v>43519</v>
      </c>
    </row>
    <row r="2404" spans="1:30" ht="15.75">
      <c r="A2404" s="785" t="s">
        <v>4301</v>
      </c>
      <c r="B2404" s="785" t="s">
        <v>29699</v>
      </c>
      <c r="C2404" s="785" t="s">
        <v>4303</v>
      </c>
      <c r="D2404" s="785" t="s">
        <v>2599</v>
      </c>
      <c r="E2404" s="785" t="s">
        <v>9846</v>
      </c>
      <c r="F2404" s="786">
        <v>43431</v>
      </c>
      <c r="G2404" s="785" t="s">
        <v>7935</v>
      </c>
      <c r="H2404" s="786">
        <v>43481</v>
      </c>
      <c r="I2404" s="785" t="s">
        <v>29700</v>
      </c>
      <c r="J2404" s="785" t="s">
        <v>627</v>
      </c>
      <c r="K2404" s="785" t="s">
        <v>29701</v>
      </c>
      <c r="L2404" s="785" t="s">
        <v>29702</v>
      </c>
      <c r="M2404" s="785"/>
      <c r="N2404" s="785"/>
      <c r="O2404" s="785"/>
      <c r="P2404" s="787">
        <v>37.438386000000001</v>
      </c>
      <c r="Q2404" s="787">
        <v>-0.41609299999999999</v>
      </c>
      <c r="R2404" s="785" t="s">
        <v>1089</v>
      </c>
      <c r="S2404" s="785" t="s">
        <v>1164</v>
      </c>
      <c r="T2404" s="785" t="s">
        <v>29220</v>
      </c>
      <c r="U2404" s="785" t="s">
        <v>29703</v>
      </c>
      <c r="V2404" s="785" t="s">
        <v>2855</v>
      </c>
      <c r="W2404" s="785" t="s">
        <v>3511</v>
      </c>
      <c r="X2404" s="785"/>
      <c r="Y2404" s="615" t="str">
        <f t="shared" si="37"/>
        <v>Sakaki Natural Renewable Energy Center</v>
      </c>
      <c r="Z2404" s="785" t="s">
        <v>2599</v>
      </c>
      <c r="AA2404" s="785" t="s">
        <v>4349</v>
      </c>
      <c r="AB2404" s="785" t="s">
        <v>2683</v>
      </c>
      <c r="AC2404" s="785" t="s">
        <v>2606</v>
      </c>
      <c r="AD2404" s="786">
        <v>43519</v>
      </c>
    </row>
    <row r="2405" spans="1:30" ht="15.75">
      <c r="A2405" s="785" t="s">
        <v>4301</v>
      </c>
      <c r="B2405" s="785" t="s">
        <v>29704</v>
      </c>
      <c r="C2405" s="785" t="s">
        <v>4303</v>
      </c>
      <c r="D2405" s="785" t="s">
        <v>2599</v>
      </c>
      <c r="E2405" s="785" t="s">
        <v>8072</v>
      </c>
      <c r="F2405" s="786">
        <v>43442</v>
      </c>
      <c r="G2405" s="785" t="s">
        <v>7935</v>
      </c>
      <c r="H2405" s="786">
        <v>43481</v>
      </c>
      <c r="I2405" s="785" t="s">
        <v>29705</v>
      </c>
      <c r="J2405" s="785" t="s">
        <v>629</v>
      </c>
      <c r="K2405" s="785" t="s">
        <v>29706</v>
      </c>
      <c r="L2405" s="785" t="s">
        <v>29707</v>
      </c>
      <c r="M2405" s="785"/>
      <c r="N2405" s="785"/>
      <c r="O2405" s="785"/>
      <c r="P2405" s="787">
        <v>37.444836000000002</v>
      </c>
      <c r="Q2405" s="787">
        <v>-0.44463799999999998</v>
      </c>
      <c r="R2405" s="785" t="s">
        <v>1089</v>
      </c>
      <c r="S2405" s="785" t="s">
        <v>1164</v>
      </c>
      <c r="T2405" s="785" t="s">
        <v>2801</v>
      </c>
      <c r="U2405" s="785" t="s">
        <v>2801</v>
      </c>
      <c r="V2405" s="785" t="s">
        <v>2855</v>
      </c>
      <c r="W2405" s="785" t="s">
        <v>3511</v>
      </c>
      <c r="X2405" s="785"/>
      <c r="Y2405" s="615" t="str">
        <f t="shared" si="37"/>
        <v>Sakaki Natural Renewable Energy Center</v>
      </c>
      <c r="Z2405" s="785" t="s">
        <v>2599</v>
      </c>
      <c r="AA2405" s="785" t="s">
        <v>4349</v>
      </c>
      <c r="AB2405" s="785" t="s">
        <v>2683</v>
      </c>
      <c r="AC2405" s="785" t="s">
        <v>2606</v>
      </c>
      <c r="AD2405" s="786">
        <v>43519</v>
      </c>
    </row>
    <row r="2406" spans="1:30" ht="15.75">
      <c r="A2406" s="785" t="s">
        <v>4301</v>
      </c>
      <c r="B2406" s="785" t="s">
        <v>29747</v>
      </c>
      <c r="C2406" s="785" t="s">
        <v>4303</v>
      </c>
      <c r="D2406" s="785" t="s">
        <v>2599</v>
      </c>
      <c r="E2406" s="785" t="s">
        <v>7228</v>
      </c>
      <c r="F2406" s="786">
        <v>43440</v>
      </c>
      <c r="G2406" s="785" t="s">
        <v>7935</v>
      </c>
      <c r="H2406" s="786">
        <v>43481</v>
      </c>
      <c r="I2406" s="785" t="s">
        <v>29748</v>
      </c>
      <c r="J2406" s="785" t="s">
        <v>627</v>
      </c>
      <c r="K2406" s="785" t="s">
        <v>29749</v>
      </c>
      <c r="L2406" s="785" t="s">
        <v>29750</v>
      </c>
      <c r="M2406" s="785"/>
      <c r="N2406" s="785"/>
      <c r="O2406" s="785" t="s">
        <v>29751</v>
      </c>
      <c r="P2406" s="787">
        <v>37.260635000000001</v>
      </c>
      <c r="Q2406" s="787">
        <v>-0.52348300000000003</v>
      </c>
      <c r="R2406" s="785" t="s">
        <v>1961</v>
      </c>
      <c r="S2406" s="785" t="s">
        <v>1962</v>
      </c>
      <c r="T2406" s="785" t="s">
        <v>29752</v>
      </c>
      <c r="U2406" s="785" t="s">
        <v>29753</v>
      </c>
      <c r="V2406" s="785" t="s">
        <v>2855</v>
      </c>
      <c r="W2406" s="785" t="s">
        <v>3025</v>
      </c>
      <c r="X2406" s="785"/>
      <c r="Y2406" s="615" t="str">
        <f t="shared" si="37"/>
        <v>Kichemu limited</v>
      </c>
      <c r="Z2406" s="785" t="s">
        <v>2599</v>
      </c>
      <c r="AA2406" s="785" t="s">
        <v>4349</v>
      </c>
      <c r="AB2406" s="785" t="s">
        <v>2683</v>
      </c>
      <c r="AC2406" s="785" t="s">
        <v>2606</v>
      </c>
      <c r="AD2406" s="786">
        <v>43481</v>
      </c>
    </row>
    <row r="2407" spans="1:30" ht="15.75">
      <c r="A2407" s="785" t="s">
        <v>4301</v>
      </c>
      <c r="B2407" s="785" t="s">
        <v>31651</v>
      </c>
      <c r="C2407" s="785" t="s">
        <v>4303</v>
      </c>
      <c r="D2407" s="785" t="s">
        <v>2599</v>
      </c>
      <c r="E2407" s="785" t="s">
        <v>10528</v>
      </c>
      <c r="F2407" s="786">
        <v>43444</v>
      </c>
      <c r="G2407" s="785" t="s">
        <v>7935</v>
      </c>
      <c r="H2407" s="786">
        <v>43481</v>
      </c>
      <c r="I2407" s="785" t="s">
        <v>31652</v>
      </c>
      <c r="J2407" s="785" t="s">
        <v>629</v>
      </c>
      <c r="K2407" s="785" t="s">
        <v>31653</v>
      </c>
      <c r="L2407" s="785" t="s">
        <v>31654</v>
      </c>
      <c r="M2407" s="785"/>
      <c r="N2407" s="785"/>
      <c r="O2407" s="785" t="s">
        <v>31655</v>
      </c>
      <c r="P2407" s="787">
        <v>37.546644999999998</v>
      </c>
      <c r="Q2407" s="787">
        <v>-0.54000199999999998</v>
      </c>
      <c r="R2407" s="785" t="s">
        <v>1089</v>
      </c>
      <c r="S2407" s="785" t="s">
        <v>3090</v>
      </c>
      <c r="T2407" s="785" t="s">
        <v>7188</v>
      </c>
      <c r="U2407" s="785" t="s">
        <v>3899</v>
      </c>
      <c r="V2407" s="785" t="s">
        <v>3004</v>
      </c>
      <c r="W2407" s="785" t="s">
        <v>3511</v>
      </c>
      <c r="X2407" s="785"/>
      <c r="Y2407" s="615" t="str">
        <f t="shared" si="37"/>
        <v>Sakaki Natural Renewable Energy Center</v>
      </c>
      <c r="Z2407" s="785" t="s">
        <v>2599</v>
      </c>
      <c r="AA2407" s="785" t="s">
        <v>4349</v>
      </c>
      <c r="AB2407" s="785" t="s">
        <v>2683</v>
      </c>
      <c r="AC2407" s="785" t="s">
        <v>2606</v>
      </c>
      <c r="AD2407" s="786">
        <v>43518</v>
      </c>
    </row>
    <row r="2408" spans="1:30" ht="15.75">
      <c r="A2408" s="785" t="s">
        <v>4301</v>
      </c>
      <c r="B2408" s="785" t="s">
        <v>31669</v>
      </c>
      <c r="C2408" s="785" t="s">
        <v>4303</v>
      </c>
      <c r="D2408" s="785" t="s">
        <v>2599</v>
      </c>
      <c r="E2408" s="785" t="s">
        <v>6773</v>
      </c>
      <c r="F2408" s="786">
        <v>43437</v>
      </c>
      <c r="G2408" s="785" t="s">
        <v>7935</v>
      </c>
      <c r="H2408" s="786">
        <v>43481</v>
      </c>
      <c r="I2408" s="785" t="s">
        <v>31670</v>
      </c>
      <c r="J2408" s="785" t="s">
        <v>629</v>
      </c>
      <c r="K2408" s="785" t="s">
        <v>2612</v>
      </c>
      <c r="L2408" s="785" t="s">
        <v>31671</v>
      </c>
      <c r="M2408" s="785"/>
      <c r="N2408" s="785"/>
      <c r="O2408" s="785"/>
      <c r="P2408" s="787">
        <v>37.436731000000002</v>
      </c>
      <c r="Q2408" s="787">
        <v>-0.46467799999999998</v>
      </c>
      <c r="R2408" s="785" t="s">
        <v>1089</v>
      </c>
      <c r="S2408" s="785" t="s">
        <v>3090</v>
      </c>
      <c r="T2408" s="785" t="s">
        <v>2801</v>
      </c>
      <c r="U2408" s="785" t="s">
        <v>3360</v>
      </c>
      <c r="V2408" s="785" t="s">
        <v>3004</v>
      </c>
      <c r="W2408" s="785" t="s">
        <v>3511</v>
      </c>
      <c r="X2408" s="785"/>
      <c r="Y2408" s="615" t="str">
        <f t="shared" si="37"/>
        <v>Sakaki Natural Renewable Energy Center</v>
      </c>
      <c r="Z2408" s="785" t="s">
        <v>2599</v>
      </c>
      <c r="AA2408" s="785" t="s">
        <v>4349</v>
      </c>
      <c r="AB2408" s="785" t="s">
        <v>2683</v>
      </c>
      <c r="AC2408" s="785" t="s">
        <v>2606</v>
      </c>
      <c r="AD2408" s="786">
        <v>43626</v>
      </c>
    </row>
    <row r="2409" spans="1:30" ht="15.75">
      <c r="A2409" s="785" t="s">
        <v>4301</v>
      </c>
      <c r="B2409" s="785" t="s">
        <v>17688</v>
      </c>
      <c r="C2409" s="785" t="s">
        <v>4303</v>
      </c>
      <c r="D2409" s="785" t="s">
        <v>2599</v>
      </c>
      <c r="E2409" s="785" t="s">
        <v>8452</v>
      </c>
      <c r="F2409" s="786">
        <v>43439</v>
      </c>
      <c r="G2409" s="785" t="s">
        <v>6765</v>
      </c>
      <c r="H2409" s="786">
        <v>43480</v>
      </c>
      <c r="I2409" s="785" t="s">
        <v>17689</v>
      </c>
      <c r="J2409" s="785" t="s">
        <v>629</v>
      </c>
      <c r="K2409" s="785" t="s">
        <v>17690</v>
      </c>
      <c r="L2409" s="785" t="s">
        <v>17691</v>
      </c>
      <c r="M2409" s="785"/>
      <c r="N2409" s="785"/>
      <c r="O2409" s="785" t="s">
        <v>17692</v>
      </c>
      <c r="P2409" s="787">
        <v>36.872641999999999</v>
      </c>
      <c r="Q2409" s="787">
        <v>-0.78853399999999996</v>
      </c>
      <c r="R2409" s="785" t="s">
        <v>1030</v>
      </c>
      <c r="S2409" s="785" t="s">
        <v>1031</v>
      </c>
      <c r="T2409" s="785" t="s">
        <v>6518</v>
      </c>
      <c r="U2409" s="785" t="s">
        <v>6506</v>
      </c>
      <c r="V2409" s="785" t="s">
        <v>3070</v>
      </c>
      <c r="W2409" s="785" t="s">
        <v>3535</v>
      </c>
      <c r="X2409" s="785" t="s">
        <v>3535</v>
      </c>
      <c r="Y2409" s="615" t="str">
        <f t="shared" si="37"/>
        <v>Maurice Kinuthia Wangui</v>
      </c>
      <c r="Z2409" s="785" t="s">
        <v>17405</v>
      </c>
      <c r="AA2409" s="785" t="s">
        <v>4314</v>
      </c>
      <c r="AB2409" s="785" t="s">
        <v>2605</v>
      </c>
      <c r="AC2409" s="785" t="s">
        <v>2606</v>
      </c>
      <c r="AD2409" s="786">
        <v>43535</v>
      </c>
    </row>
    <row r="2410" spans="1:30" ht="15.75">
      <c r="A2410" s="785" t="s">
        <v>4301</v>
      </c>
      <c r="B2410" s="785" t="s">
        <v>20100</v>
      </c>
      <c r="C2410" s="785" t="s">
        <v>4303</v>
      </c>
      <c r="D2410" s="785" t="s">
        <v>2599</v>
      </c>
      <c r="E2410" s="785" t="s">
        <v>7221</v>
      </c>
      <c r="F2410" s="786">
        <v>43436</v>
      </c>
      <c r="G2410" s="785" t="s">
        <v>6765</v>
      </c>
      <c r="H2410" s="786">
        <v>43480</v>
      </c>
      <c r="I2410" s="785" t="s">
        <v>20101</v>
      </c>
      <c r="J2410" s="785" t="s">
        <v>627</v>
      </c>
      <c r="K2410" s="785" t="s">
        <v>20102</v>
      </c>
      <c r="L2410" s="785" t="s">
        <v>20103</v>
      </c>
      <c r="M2410" s="785"/>
      <c r="N2410" s="785"/>
      <c r="O2410" s="785" t="s">
        <v>20104</v>
      </c>
      <c r="P2410" s="787">
        <v>35.095432000000002</v>
      </c>
      <c r="Q2410" s="787">
        <v>-0.65773300000000001</v>
      </c>
      <c r="R2410" s="785" t="s">
        <v>2053</v>
      </c>
      <c r="S2410" s="785" t="s">
        <v>2098</v>
      </c>
      <c r="T2410" s="785" t="s">
        <v>2759</v>
      </c>
      <c r="U2410" s="785" t="s">
        <v>20105</v>
      </c>
      <c r="V2410" s="785" t="s">
        <v>3004</v>
      </c>
      <c r="W2410" s="785" t="s">
        <v>3314</v>
      </c>
      <c r="X2410" s="785" t="s">
        <v>3314</v>
      </c>
      <c r="Y2410" s="615" t="str">
        <f t="shared" si="37"/>
        <v>Philip Kiget</v>
      </c>
      <c r="Z2410" s="785" t="s">
        <v>2599</v>
      </c>
      <c r="AA2410" s="785" t="s">
        <v>4314</v>
      </c>
      <c r="AB2410" s="785" t="s">
        <v>2683</v>
      </c>
      <c r="AC2410" s="785" t="s">
        <v>2606</v>
      </c>
      <c r="AD2410" s="786">
        <v>43502</v>
      </c>
    </row>
    <row r="2411" spans="1:30" ht="15.75">
      <c r="A2411" s="785" t="s">
        <v>4301</v>
      </c>
      <c r="B2411" s="785" t="s">
        <v>22450</v>
      </c>
      <c r="C2411" s="785" t="s">
        <v>4303</v>
      </c>
      <c r="D2411" s="785" t="s">
        <v>2599</v>
      </c>
      <c r="E2411" s="785" t="s">
        <v>22451</v>
      </c>
      <c r="F2411" s="786">
        <v>43457</v>
      </c>
      <c r="G2411" s="785" t="s">
        <v>6765</v>
      </c>
      <c r="H2411" s="786">
        <v>43480</v>
      </c>
      <c r="I2411" s="785" t="s">
        <v>22452</v>
      </c>
      <c r="J2411" s="785" t="s">
        <v>627</v>
      </c>
      <c r="K2411" s="785" t="s">
        <v>22453</v>
      </c>
      <c r="L2411" s="785" t="s">
        <v>22454</v>
      </c>
      <c r="M2411" s="785"/>
      <c r="N2411" s="785"/>
      <c r="O2411" s="785" t="s">
        <v>22455</v>
      </c>
      <c r="P2411" s="787">
        <v>37.010587000000001</v>
      </c>
      <c r="Q2411" s="787">
        <v>-0.570685</v>
      </c>
      <c r="R2411" s="785" t="s">
        <v>1056</v>
      </c>
      <c r="S2411" s="785" t="s">
        <v>1289</v>
      </c>
      <c r="T2411" s="785" t="s">
        <v>2031</v>
      </c>
      <c r="U2411" s="785" t="s">
        <v>3391</v>
      </c>
      <c r="V2411" s="785" t="s">
        <v>3004</v>
      </c>
      <c r="W2411" s="785" t="s">
        <v>3015</v>
      </c>
      <c r="X2411" s="785" t="s">
        <v>3806</v>
      </c>
      <c r="Y2411" s="615" t="str">
        <f t="shared" si="37"/>
        <v>Samuel Mbugua</v>
      </c>
      <c r="Z2411" s="785" t="s">
        <v>4884</v>
      </c>
      <c r="AA2411" s="785" t="s">
        <v>4349</v>
      </c>
      <c r="AB2411" s="785" t="s">
        <v>2605</v>
      </c>
      <c r="AC2411" s="785" t="s">
        <v>2606</v>
      </c>
      <c r="AD2411" s="786">
        <v>43480</v>
      </c>
    </row>
    <row r="2412" spans="1:30" ht="15.75">
      <c r="A2412" s="785" t="s">
        <v>4301</v>
      </c>
      <c r="B2412" s="785" t="s">
        <v>23476</v>
      </c>
      <c r="C2412" s="785" t="s">
        <v>4303</v>
      </c>
      <c r="D2412" s="785" t="s">
        <v>2599</v>
      </c>
      <c r="E2412" s="785" t="s">
        <v>4944</v>
      </c>
      <c r="F2412" s="786">
        <v>43388</v>
      </c>
      <c r="G2412" s="785" t="s">
        <v>6765</v>
      </c>
      <c r="H2412" s="786">
        <v>43480</v>
      </c>
      <c r="I2412" s="785" t="s">
        <v>23477</v>
      </c>
      <c r="J2412" s="785" t="s">
        <v>629</v>
      </c>
      <c r="K2412" s="785" t="s">
        <v>23478</v>
      </c>
      <c r="L2412" s="785" t="s">
        <v>23479</v>
      </c>
      <c r="M2412" s="785"/>
      <c r="N2412" s="785"/>
      <c r="O2412" s="785" t="s">
        <v>23480</v>
      </c>
      <c r="P2412" s="787">
        <v>34.204022999999999</v>
      </c>
      <c r="Q2412" s="787">
        <v>-0.89920500000000003</v>
      </c>
      <c r="R2412" s="785" t="s">
        <v>2828</v>
      </c>
      <c r="S2412" s="785" t="s">
        <v>7504</v>
      </c>
      <c r="T2412" s="785" t="s">
        <v>23481</v>
      </c>
      <c r="U2412" s="785" t="s">
        <v>23482</v>
      </c>
      <c r="V2412" s="785" t="s">
        <v>3004</v>
      </c>
      <c r="W2412" s="785" t="s">
        <v>23165</v>
      </c>
      <c r="X2412" s="785" t="s">
        <v>23165</v>
      </c>
      <c r="Y2412" s="615" t="str">
        <f t="shared" si="37"/>
        <v>Simon Kabucho</v>
      </c>
      <c r="Z2412" s="785" t="s">
        <v>23172</v>
      </c>
      <c r="AA2412" s="785" t="s">
        <v>4314</v>
      </c>
      <c r="AB2412" s="785" t="s">
        <v>2683</v>
      </c>
      <c r="AC2412" s="785" t="s">
        <v>2606</v>
      </c>
      <c r="AD2412" s="786">
        <v>43559</v>
      </c>
    </row>
    <row r="2413" spans="1:30" ht="15.75">
      <c r="A2413" s="785" t="s">
        <v>4301</v>
      </c>
      <c r="B2413" s="785" t="s">
        <v>24029</v>
      </c>
      <c r="C2413" s="785" t="s">
        <v>4303</v>
      </c>
      <c r="D2413" s="785" t="s">
        <v>2599</v>
      </c>
      <c r="E2413" s="785" t="s">
        <v>5542</v>
      </c>
      <c r="F2413" s="786">
        <v>43454</v>
      </c>
      <c r="G2413" s="785" t="s">
        <v>6765</v>
      </c>
      <c r="H2413" s="786">
        <v>43480</v>
      </c>
      <c r="I2413" s="785" t="s">
        <v>24030</v>
      </c>
      <c r="J2413" s="785" t="s">
        <v>629</v>
      </c>
      <c r="K2413" s="785" t="s">
        <v>2612</v>
      </c>
      <c r="L2413" s="785" t="s">
        <v>24031</v>
      </c>
      <c r="M2413" s="785"/>
      <c r="N2413" s="785"/>
      <c r="O2413" s="785"/>
      <c r="P2413" s="787">
        <v>34.946446000000002</v>
      </c>
      <c r="Q2413" s="787">
        <v>0.845916</v>
      </c>
      <c r="R2413" s="785" t="s">
        <v>2301</v>
      </c>
      <c r="S2413" s="785" t="s">
        <v>2302</v>
      </c>
      <c r="T2413" s="785" t="s">
        <v>3162</v>
      </c>
      <c r="U2413" s="785" t="s">
        <v>24032</v>
      </c>
      <c r="V2413" s="785" t="s">
        <v>2855</v>
      </c>
      <c r="W2413" s="785" t="s">
        <v>16397</v>
      </c>
      <c r="X2413" s="785" t="s">
        <v>2761</v>
      </c>
      <c r="Y2413" s="615" t="str">
        <f t="shared" si="37"/>
        <v>Stephen Macharia Kimenyi</v>
      </c>
      <c r="Z2413" s="785" t="s">
        <v>16407</v>
      </c>
      <c r="AA2413" s="785" t="s">
        <v>4349</v>
      </c>
      <c r="AB2413" s="785" t="s">
        <v>2683</v>
      </c>
      <c r="AC2413" s="785" t="s">
        <v>2606</v>
      </c>
      <c r="AD2413" s="786">
        <v>43510</v>
      </c>
    </row>
    <row r="2414" spans="1:30" ht="15.75">
      <c r="A2414" s="785" t="s">
        <v>4301</v>
      </c>
      <c r="B2414" s="785" t="s">
        <v>25813</v>
      </c>
      <c r="C2414" s="785" t="s">
        <v>4322</v>
      </c>
      <c r="D2414" s="785" t="s">
        <v>25723</v>
      </c>
      <c r="E2414" s="785" t="s">
        <v>9132</v>
      </c>
      <c r="F2414" s="786">
        <v>43474</v>
      </c>
      <c r="G2414" s="785" t="s">
        <v>6765</v>
      </c>
      <c r="H2414" s="786">
        <v>43480</v>
      </c>
      <c r="I2414" s="785" t="s">
        <v>25814</v>
      </c>
      <c r="J2414" s="785" t="s">
        <v>627</v>
      </c>
      <c r="K2414" s="785" t="s">
        <v>25815</v>
      </c>
      <c r="L2414" s="785" t="s">
        <v>25816</v>
      </c>
      <c r="M2414" s="785"/>
      <c r="N2414" s="785"/>
      <c r="O2414" s="785" t="s">
        <v>25817</v>
      </c>
      <c r="P2414" s="787">
        <v>34.735373000000003</v>
      </c>
      <c r="Q2414" s="787">
        <v>-0.14238700000000001</v>
      </c>
      <c r="R2414" s="785" t="s">
        <v>1575</v>
      </c>
      <c r="S2414" s="785" t="s">
        <v>2755</v>
      </c>
      <c r="T2414" s="785" t="s">
        <v>25622</v>
      </c>
      <c r="U2414" s="785" t="s">
        <v>2757</v>
      </c>
      <c r="V2414" s="785">
        <v>6</v>
      </c>
      <c r="W2414" s="785" t="s">
        <v>2608</v>
      </c>
      <c r="X2414" s="785" t="s">
        <v>25607</v>
      </c>
      <c r="Y2414" s="615" t="str">
        <f t="shared" si="37"/>
        <v>Zadock</v>
      </c>
      <c r="Z2414" s="785" t="s">
        <v>25608</v>
      </c>
      <c r="AA2414" s="785" t="s">
        <v>5464</v>
      </c>
      <c r="AB2414" s="785" t="s">
        <v>2609</v>
      </c>
      <c r="AC2414" s="785" t="s">
        <v>2610</v>
      </c>
      <c r="AD2414" s="786">
        <v>43474</v>
      </c>
    </row>
    <row r="2415" spans="1:30" ht="15.75">
      <c r="A2415" s="785" t="s">
        <v>4301</v>
      </c>
      <c r="B2415" s="785" t="s">
        <v>25818</v>
      </c>
      <c r="C2415" s="785" t="s">
        <v>4303</v>
      </c>
      <c r="D2415" s="785" t="s">
        <v>2599</v>
      </c>
      <c r="E2415" s="785" t="s">
        <v>9132</v>
      </c>
      <c r="F2415" s="786">
        <v>43474</v>
      </c>
      <c r="G2415" s="785" t="s">
        <v>6765</v>
      </c>
      <c r="H2415" s="786">
        <v>43480</v>
      </c>
      <c r="I2415" s="785" t="s">
        <v>25819</v>
      </c>
      <c r="J2415" s="785" t="s">
        <v>629</v>
      </c>
      <c r="K2415" s="785" t="s">
        <v>25820</v>
      </c>
      <c r="L2415" s="785" t="s">
        <v>25821</v>
      </c>
      <c r="M2415" s="785"/>
      <c r="N2415" s="785"/>
      <c r="O2415" s="785" t="s">
        <v>25822</v>
      </c>
      <c r="P2415" s="787">
        <v>34.737938</v>
      </c>
      <c r="Q2415" s="787">
        <v>-0.142647</v>
      </c>
      <c r="R2415" s="785" t="s">
        <v>1575</v>
      </c>
      <c r="S2415" s="785" t="s">
        <v>2755</v>
      </c>
      <c r="T2415" s="785" t="s">
        <v>25622</v>
      </c>
      <c r="U2415" s="785" t="s">
        <v>2757</v>
      </c>
      <c r="V2415" s="785">
        <v>6</v>
      </c>
      <c r="W2415" s="785" t="s">
        <v>2608</v>
      </c>
      <c r="X2415" s="785" t="s">
        <v>25607</v>
      </c>
      <c r="Y2415" s="615" t="str">
        <f t="shared" si="37"/>
        <v>Zadock</v>
      </c>
      <c r="Z2415" s="785" t="s">
        <v>15125</v>
      </c>
      <c r="AA2415" s="785" t="s">
        <v>5464</v>
      </c>
      <c r="AB2415" s="785" t="s">
        <v>2609</v>
      </c>
      <c r="AC2415" s="785" t="s">
        <v>2610</v>
      </c>
      <c r="AD2415" s="786">
        <v>43475</v>
      </c>
    </row>
    <row r="2416" spans="1:30" ht="15.75">
      <c r="A2416" s="785" t="s">
        <v>4301</v>
      </c>
      <c r="B2416" s="785" t="s">
        <v>29744</v>
      </c>
      <c r="C2416" s="785" t="s">
        <v>4303</v>
      </c>
      <c r="D2416" s="785" t="s">
        <v>2599</v>
      </c>
      <c r="E2416" s="785" t="s">
        <v>9762</v>
      </c>
      <c r="F2416" s="786">
        <v>43429</v>
      </c>
      <c r="G2416" s="785" t="s">
        <v>6765</v>
      </c>
      <c r="H2416" s="786">
        <v>43480</v>
      </c>
      <c r="I2416" s="785" t="s">
        <v>29745</v>
      </c>
      <c r="J2416" s="785" t="s">
        <v>627</v>
      </c>
      <c r="K2416" s="785" t="s">
        <v>2612</v>
      </c>
      <c r="L2416" s="785" t="s">
        <v>29746</v>
      </c>
      <c r="M2416" s="785"/>
      <c r="N2416" s="785"/>
      <c r="O2416" s="785"/>
      <c r="P2416" s="787">
        <v>37.247725000000003</v>
      </c>
      <c r="Q2416" s="787">
        <v>-0.42496</v>
      </c>
      <c r="R2416" s="785" t="s">
        <v>1961</v>
      </c>
      <c r="S2416" s="785" t="s">
        <v>1962</v>
      </c>
      <c r="T2416" s="785" t="s">
        <v>2077</v>
      </c>
      <c r="U2416" s="785" t="s">
        <v>11780</v>
      </c>
      <c r="V2416" s="785" t="s">
        <v>2855</v>
      </c>
      <c r="W2416" s="785" t="s">
        <v>3025</v>
      </c>
      <c r="X2416" s="785"/>
      <c r="Y2416" s="615" t="str">
        <f t="shared" si="37"/>
        <v>Kichemu limited</v>
      </c>
      <c r="Z2416" s="785" t="s">
        <v>2599</v>
      </c>
      <c r="AA2416" s="785" t="s">
        <v>4349</v>
      </c>
      <c r="AB2416" s="785" t="s">
        <v>2683</v>
      </c>
      <c r="AC2416" s="785" t="s">
        <v>2606</v>
      </c>
      <c r="AD2416" s="786">
        <v>43480</v>
      </c>
    </row>
    <row r="2417" spans="1:30" ht="15.75">
      <c r="A2417" s="785" t="s">
        <v>4301</v>
      </c>
      <c r="B2417" s="785" t="s">
        <v>29754</v>
      </c>
      <c r="C2417" s="785" t="s">
        <v>4303</v>
      </c>
      <c r="D2417" s="785" t="s">
        <v>2599</v>
      </c>
      <c r="E2417" s="785" t="s">
        <v>9417</v>
      </c>
      <c r="F2417" s="786">
        <v>43426</v>
      </c>
      <c r="G2417" s="785" t="s">
        <v>6765</v>
      </c>
      <c r="H2417" s="786">
        <v>43480</v>
      </c>
      <c r="I2417" s="785" t="s">
        <v>29755</v>
      </c>
      <c r="J2417" s="785" t="s">
        <v>627</v>
      </c>
      <c r="K2417" s="785" t="s">
        <v>2612</v>
      </c>
      <c r="L2417" s="785" t="s">
        <v>29756</v>
      </c>
      <c r="M2417" s="785"/>
      <c r="N2417" s="785"/>
      <c r="O2417" s="785" t="s">
        <v>29757</v>
      </c>
      <c r="P2417" s="787">
        <v>37.244864999999997</v>
      </c>
      <c r="Q2417" s="787">
        <v>-0.42088799999999998</v>
      </c>
      <c r="R2417" s="785" t="s">
        <v>1961</v>
      </c>
      <c r="S2417" s="785" t="s">
        <v>1962</v>
      </c>
      <c r="T2417" s="785" t="s">
        <v>2077</v>
      </c>
      <c r="U2417" s="785" t="s">
        <v>11780</v>
      </c>
      <c r="V2417" s="785" t="s">
        <v>2855</v>
      </c>
      <c r="W2417" s="785" t="s">
        <v>3025</v>
      </c>
      <c r="X2417" s="785"/>
      <c r="Y2417" s="615" t="str">
        <f t="shared" si="37"/>
        <v>Kichemu limited</v>
      </c>
      <c r="Z2417" s="785" t="s">
        <v>2599</v>
      </c>
      <c r="AA2417" s="785" t="s">
        <v>4349</v>
      </c>
      <c r="AB2417" s="785" t="s">
        <v>2683</v>
      </c>
      <c r="AC2417" s="785" t="s">
        <v>2606</v>
      </c>
      <c r="AD2417" s="786">
        <v>43482</v>
      </c>
    </row>
    <row r="2418" spans="1:30" ht="15.75">
      <c r="A2418" s="785" t="s">
        <v>4301</v>
      </c>
      <c r="B2418" s="785" t="s">
        <v>29758</v>
      </c>
      <c r="C2418" s="785" t="s">
        <v>4303</v>
      </c>
      <c r="D2418" s="785" t="s">
        <v>2599</v>
      </c>
      <c r="E2418" s="785" t="s">
        <v>9417</v>
      </c>
      <c r="F2418" s="786">
        <v>43426</v>
      </c>
      <c r="G2418" s="785" t="s">
        <v>6765</v>
      </c>
      <c r="H2418" s="786">
        <v>43480</v>
      </c>
      <c r="I2418" s="785" t="s">
        <v>29759</v>
      </c>
      <c r="J2418" s="785" t="s">
        <v>627</v>
      </c>
      <c r="K2418" s="785" t="s">
        <v>2612</v>
      </c>
      <c r="L2418" s="785" t="s">
        <v>29760</v>
      </c>
      <c r="M2418" s="785"/>
      <c r="N2418" s="785"/>
      <c r="O2418" s="785" t="s">
        <v>29761</v>
      </c>
      <c r="P2418" s="787">
        <v>37.245683</v>
      </c>
      <c r="Q2418" s="787">
        <v>-0.42230699999999999</v>
      </c>
      <c r="R2418" s="785" t="s">
        <v>1961</v>
      </c>
      <c r="S2418" s="785" t="s">
        <v>1962</v>
      </c>
      <c r="T2418" s="785" t="s">
        <v>2077</v>
      </c>
      <c r="U2418" s="785" t="s">
        <v>11780</v>
      </c>
      <c r="V2418" s="785" t="s">
        <v>2855</v>
      </c>
      <c r="W2418" s="785" t="s">
        <v>3025</v>
      </c>
      <c r="X2418" s="785"/>
      <c r="Y2418" s="615" t="str">
        <f t="shared" si="37"/>
        <v>Kichemu limited</v>
      </c>
      <c r="Z2418" s="785" t="s">
        <v>2599</v>
      </c>
      <c r="AA2418" s="785" t="s">
        <v>4349</v>
      </c>
      <c r="AB2418" s="785" t="s">
        <v>2683</v>
      </c>
      <c r="AC2418" s="785" t="s">
        <v>2606</v>
      </c>
      <c r="AD2418" s="786">
        <v>43482</v>
      </c>
    </row>
    <row r="2419" spans="1:30" ht="15.75">
      <c r="A2419" s="785" t="s">
        <v>4301</v>
      </c>
      <c r="B2419" s="785" t="s">
        <v>29762</v>
      </c>
      <c r="C2419" s="785" t="s">
        <v>4303</v>
      </c>
      <c r="D2419" s="785" t="s">
        <v>2599</v>
      </c>
      <c r="E2419" s="785" t="s">
        <v>9417</v>
      </c>
      <c r="F2419" s="786">
        <v>43426</v>
      </c>
      <c r="G2419" s="785" t="s">
        <v>6765</v>
      </c>
      <c r="H2419" s="786">
        <v>43480</v>
      </c>
      <c r="I2419" s="785" t="s">
        <v>29763</v>
      </c>
      <c r="J2419" s="785" t="s">
        <v>627</v>
      </c>
      <c r="K2419" s="785" t="s">
        <v>2612</v>
      </c>
      <c r="L2419" s="785" t="s">
        <v>29764</v>
      </c>
      <c r="M2419" s="785"/>
      <c r="N2419" s="785"/>
      <c r="O2419" s="785" t="s">
        <v>29765</v>
      </c>
      <c r="P2419" s="787">
        <v>37.238846000000002</v>
      </c>
      <c r="Q2419" s="787">
        <v>-0.42767500000000003</v>
      </c>
      <c r="R2419" s="785" t="s">
        <v>1961</v>
      </c>
      <c r="S2419" s="785" t="s">
        <v>1962</v>
      </c>
      <c r="T2419" s="785" t="s">
        <v>2077</v>
      </c>
      <c r="U2419" s="785" t="s">
        <v>11780</v>
      </c>
      <c r="V2419" s="785" t="s">
        <v>2855</v>
      </c>
      <c r="W2419" s="785" t="s">
        <v>3025</v>
      </c>
      <c r="X2419" s="785"/>
      <c r="Y2419" s="615" t="str">
        <f t="shared" si="37"/>
        <v>Kichemu limited</v>
      </c>
      <c r="Z2419" s="785" t="s">
        <v>2599</v>
      </c>
      <c r="AA2419" s="785" t="s">
        <v>4349</v>
      </c>
      <c r="AB2419" s="785" t="s">
        <v>2683</v>
      </c>
      <c r="AC2419" s="785" t="s">
        <v>2606</v>
      </c>
      <c r="AD2419" s="786">
        <v>43482</v>
      </c>
    </row>
    <row r="2420" spans="1:30" ht="15.75">
      <c r="A2420" s="785" t="s">
        <v>4301</v>
      </c>
      <c r="B2420" s="785" t="s">
        <v>29766</v>
      </c>
      <c r="C2420" s="785" t="s">
        <v>4379</v>
      </c>
      <c r="D2420" s="785" t="s">
        <v>2598</v>
      </c>
      <c r="E2420" s="785" t="s">
        <v>9417</v>
      </c>
      <c r="F2420" s="786">
        <v>43426</v>
      </c>
      <c r="G2420" s="785" t="s">
        <v>6765</v>
      </c>
      <c r="H2420" s="786">
        <v>43480</v>
      </c>
      <c r="I2420" s="785" t="s">
        <v>29767</v>
      </c>
      <c r="J2420" s="785" t="s">
        <v>627</v>
      </c>
      <c r="K2420" s="785" t="s">
        <v>29768</v>
      </c>
      <c r="L2420" s="785" t="s">
        <v>29769</v>
      </c>
      <c r="M2420" s="785"/>
      <c r="N2420" s="785"/>
      <c r="O2420" s="785" t="s">
        <v>29770</v>
      </c>
      <c r="P2420" s="787">
        <v>37.237693</v>
      </c>
      <c r="Q2420" s="787">
        <v>-0.42766500000000002</v>
      </c>
      <c r="R2420" s="785" t="s">
        <v>1961</v>
      </c>
      <c r="S2420" s="785" t="s">
        <v>1962</v>
      </c>
      <c r="T2420" s="785" t="s">
        <v>2077</v>
      </c>
      <c r="U2420" s="785" t="s">
        <v>11780</v>
      </c>
      <c r="V2420" s="785" t="s">
        <v>2855</v>
      </c>
      <c r="W2420" s="785" t="s">
        <v>3025</v>
      </c>
      <c r="X2420" s="785"/>
      <c r="Y2420" s="615" t="str">
        <f t="shared" si="37"/>
        <v>Kichemu limited</v>
      </c>
      <c r="Z2420" s="785" t="s">
        <v>2599</v>
      </c>
      <c r="AA2420" s="785" t="s">
        <v>4349</v>
      </c>
      <c r="AB2420" s="785" t="s">
        <v>2683</v>
      </c>
      <c r="AC2420" s="785" t="s">
        <v>2606</v>
      </c>
      <c r="AD2420" s="786">
        <v>43482</v>
      </c>
    </row>
    <row r="2421" spans="1:30" ht="15.75">
      <c r="A2421" s="785" t="s">
        <v>4301</v>
      </c>
      <c r="B2421" s="785" t="s">
        <v>29771</v>
      </c>
      <c r="C2421" s="785" t="s">
        <v>4303</v>
      </c>
      <c r="D2421" s="785" t="s">
        <v>2599</v>
      </c>
      <c r="E2421" s="785" t="s">
        <v>14539</v>
      </c>
      <c r="F2421" s="786">
        <v>43430</v>
      </c>
      <c r="G2421" s="785" t="s">
        <v>6765</v>
      </c>
      <c r="H2421" s="786">
        <v>43480</v>
      </c>
      <c r="I2421" s="785" t="s">
        <v>29772</v>
      </c>
      <c r="J2421" s="785" t="s">
        <v>627</v>
      </c>
      <c r="K2421" s="785" t="s">
        <v>2612</v>
      </c>
      <c r="L2421" s="785" t="s">
        <v>29773</v>
      </c>
      <c r="M2421" s="785"/>
      <c r="N2421" s="785"/>
      <c r="O2421" s="785" t="s">
        <v>29774</v>
      </c>
      <c r="P2421" s="787">
        <v>37.238287</v>
      </c>
      <c r="Q2421" s="787">
        <v>-0.42986600000000003</v>
      </c>
      <c r="R2421" s="785" t="s">
        <v>1961</v>
      </c>
      <c r="S2421" s="785" t="s">
        <v>1962</v>
      </c>
      <c r="T2421" s="785" t="s">
        <v>2077</v>
      </c>
      <c r="U2421" s="785" t="s">
        <v>11780</v>
      </c>
      <c r="V2421" s="785" t="s">
        <v>2855</v>
      </c>
      <c r="W2421" s="785" t="s">
        <v>3025</v>
      </c>
      <c r="X2421" s="785"/>
      <c r="Y2421" s="615" t="str">
        <f t="shared" si="37"/>
        <v>Kichemu limited</v>
      </c>
      <c r="Z2421" s="785" t="s">
        <v>2599</v>
      </c>
      <c r="AA2421" s="785" t="s">
        <v>4349</v>
      </c>
      <c r="AB2421" s="785" t="s">
        <v>2683</v>
      </c>
      <c r="AC2421" s="785" t="s">
        <v>2606</v>
      </c>
      <c r="AD2421" s="786">
        <v>43482</v>
      </c>
    </row>
    <row r="2422" spans="1:30" ht="15.75">
      <c r="A2422" s="785" t="s">
        <v>4301</v>
      </c>
      <c r="B2422" s="785" t="s">
        <v>29775</v>
      </c>
      <c r="C2422" s="785" t="s">
        <v>4303</v>
      </c>
      <c r="D2422" s="785" t="s">
        <v>2599</v>
      </c>
      <c r="E2422" s="785" t="s">
        <v>14539</v>
      </c>
      <c r="F2422" s="786">
        <v>43430</v>
      </c>
      <c r="G2422" s="785" t="s">
        <v>6765</v>
      </c>
      <c r="H2422" s="786">
        <v>43480</v>
      </c>
      <c r="I2422" s="785" t="s">
        <v>29776</v>
      </c>
      <c r="J2422" s="785" t="s">
        <v>627</v>
      </c>
      <c r="K2422" s="785" t="s">
        <v>29777</v>
      </c>
      <c r="L2422" s="785" t="s">
        <v>29778</v>
      </c>
      <c r="M2422" s="785"/>
      <c r="N2422" s="785"/>
      <c r="O2422" s="785"/>
      <c r="P2422" s="787">
        <v>37.251579</v>
      </c>
      <c r="Q2422" s="787">
        <v>-0.42849500000000001</v>
      </c>
      <c r="R2422" s="785" t="s">
        <v>1961</v>
      </c>
      <c r="S2422" s="785" t="s">
        <v>1962</v>
      </c>
      <c r="T2422" s="785" t="s">
        <v>2077</v>
      </c>
      <c r="U2422" s="785" t="s">
        <v>29779</v>
      </c>
      <c r="V2422" s="785" t="s">
        <v>2855</v>
      </c>
      <c r="W2422" s="785" t="s">
        <v>3025</v>
      </c>
      <c r="X2422" s="785"/>
      <c r="Y2422" s="615" t="str">
        <f t="shared" si="37"/>
        <v>Kichemu limited</v>
      </c>
      <c r="Z2422" s="785" t="s">
        <v>2599</v>
      </c>
      <c r="AA2422" s="785" t="s">
        <v>4349</v>
      </c>
      <c r="AB2422" s="785" t="s">
        <v>2683</v>
      </c>
      <c r="AC2422" s="785" t="s">
        <v>2606</v>
      </c>
      <c r="AD2422" s="786">
        <v>43482</v>
      </c>
    </row>
    <row r="2423" spans="1:30" ht="15.75">
      <c r="A2423" s="785" t="s">
        <v>4301</v>
      </c>
      <c r="B2423" s="785" t="s">
        <v>29780</v>
      </c>
      <c r="C2423" s="785" t="s">
        <v>4303</v>
      </c>
      <c r="D2423" s="785" t="s">
        <v>2599</v>
      </c>
      <c r="E2423" s="785" t="s">
        <v>23561</v>
      </c>
      <c r="F2423" s="786">
        <v>43465</v>
      </c>
      <c r="G2423" s="785" t="s">
        <v>6765</v>
      </c>
      <c r="H2423" s="786">
        <v>43480</v>
      </c>
      <c r="I2423" s="785" t="s">
        <v>29781</v>
      </c>
      <c r="J2423" s="785" t="s">
        <v>627</v>
      </c>
      <c r="K2423" s="785" t="s">
        <v>2612</v>
      </c>
      <c r="L2423" s="785" t="s">
        <v>29782</v>
      </c>
      <c r="M2423" s="785"/>
      <c r="N2423" s="785"/>
      <c r="O2423" s="785" t="s">
        <v>29783</v>
      </c>
      <c r="P2423" s="787">
        <v>37.250590000000003</v>
      </c>
      <c r="Q2423" s="787">
        <v>-0.42781400000000003</v>
      </c>
      <c r="R2423" s="785" t="s">
        <v>1961</v>
      </c>
      <c r="S2423" s="785" t="s">
        <v>1962</v>
      </c>
      <c r="T2423" s="785" t="s">
        <v>2077</v>
      </c>
      <c r="U2423" s="785" t="s">
        <v>29779</v>
      </c>
      <c r="V2423" s="785" t="s">
        <v>2855</v>
      </c>
      <c r="W2423" s="785" t="s">
        <v>3025</v>
      </c>
      <c r="X2423" s="785"/>
      <c r="Y2423" s="615" t="str">
        <f t="shared" si="37"/>
        <v>Kichemu limited</v>
      </c>
      <c r="Z2423" s="785" t="s">
        <v>2599</v>
      </c>
      <c r="AA2423" s="785" t="s">
        <v>4349</v>
      </c>
      <c r="AB2423" s="785" t="s">
        <v>2683</v>
      </c>
      <c r="AC2423" s="785" t="s">
        <v>2606</v>
      </c>
      <c r="AD2423" s="786">
        <v>43482</v>
      </c>
    </row>
    <row r="2424" spans="1:30" ht="15.75">
      <c r="A2424" s="785" t="s">
        <v>4301</v>
      </c>
      <c r="B2424" s="785" t="s">
        <v>29784</v>
      </c>
      <c r="C2424" s="785" t="s">
        <v>4303</v>
      </c>
      <c r="D2424" s="785" t="s">
        <v>2599</v>
      </c>
      <c r="E2424" s="785" t="s">
        <v>9131</v>
      </c>
      <c r="F2424" s="786">
        <v>43424</v>
      </c>
      <c r="G2424" s="785" t="s">
        <v>6765</v>
      </c>
      <c r="H2424" s="786">
        <v>43480</v>
      </c>
      <c r="I2424" s="785" t="s">
        <v>29785</v>
      </c>
      <c r="J2424" s="785" t="s">
        <v>629</v>
      </c>
      <c r="K2424" s="785" t="s">
        <v>29786</v>
      </c>
      <c r="L2424" s="785" t="s">
        <v>29787</v>
      </c>
      <c r="M2424" s="785"/>
      <c r="N2424" s="785"/>
      <c r="O2424" s="785"/>
      <c r="P2424" s="787">
        <v>37.249398999999997</v>
      </c>
      <c r="Q2424" s="787">
        <v>-0.42745300000000003</v>
      </c>
      <c r="R2424" s="785" t="s">
        <v>1961</v>
      </c>
      <c r="S2424" s="785" t="s">
        <v>1962</v>
      </c>
      <c r="T2424" s="785" t="s">
        <v>2077</v>
      </c>
      <c r="U2424" s="785" t="s">
        <v>29779</v>
      </c>
      <c r="V2424" s="785" t="s">
        <v>2855</v>
      </c>
      <c r="W2424" s="785" t="s">
        <v>3025</v>
      </c>
      <c r="X2424" s="785"/>
      <c r="Y2424" s="615" t="str">
        <f t="shared" si="37"/>
        <v>Kichemu limited</v>
      </c>
      <c r="Z2424" s="785" t="s">
        <v>2599</v>
      </c>
      <c r="AA2424" s="785" t="s">
        <v>4349</v>
      </c>
      <c r="AB2424" s="785" t="s">
        <v>2683</v>
      </c>
      <c r="AC2424" s="785" t="s">
        <v>2606</v>
      </c>
      <c r="AD2424" s="786">
        <v>43482</v>
      </c>
    </row>
    <row r="2425" spans="1:30" ht="15.75">
      <c r="A2425" s="785" t="s">
        <v>4301</v>
      </c>
      <c r="B2425" s="785" t="s">
        <v>29788</v>
      </c>
      <c r="C2425" s="785" t="s">
        <v>4322</v>
      </c>
      <c r="D2425" s="785" t="s">
        <v>2618</v>
      </c>
      <c r="E2425" s="785" t="s">
        <v>5289</v>
      </c>
      <c r="F2425" s="786">
        <v>43435</v>
      </c>
      <c r="G2425" s="785" t="s">
        <v>6765</v>
      </c>
      <c r="H2425" s="786">
        <v>43480</v>
      </c>
      <c r="I2425" s="785" t="s">
        <v>29789</v>
      </c>
      <c r="J2425" s="785" t="s">
        <v>627</v>
      </c>
      <c r="K2425" s="785" t="s">
        <v>29790</v>
      </c>
      <c r="L2425" s="785" t="s">
        <v>29791</v>
      </c>
      <c r="M2425" s="785"/>
      <c r="N2425" s="785"/>
      <c r="O2425" s="785"/>
      <c r="P2425" s="787">
        <v>37.246599000000003</v>
      </c>
      <c r="Q2425" s="787">
        <v>-0.42789899999999997</v>
      </c>
      <c r="R2425" s="785" t="s">
        <v>1961</v>
      </c>
      <c r="S2425" s="785" t="s">
        <v>1962</v>
      </c>
      <c r="T2425" s="785" t="s">
        <v>2077</v>
      </c>
      <c r="U2425" s="785" t="s">
        <v>11780</v>
      </c>
      <c r="V2425" s="785" t="s">
        <v>2855</v>
      </c>
      <c r="W2425" s="785" t="s">
        <v>3025</v>
      </c>
      <c r="X2425" s="785"/>
      <c r="Y2425" s="615" t="str">
        <f t="shared" si="37"/>
        <v>Kichemu limited</v>
      </c>
      <c r="Z2425" s="785" t="s">
        <v>2599</v>
      </c>
      <c r="AA2425" s="785" t="s">
        <v>4349</v>
      </c>
      <c r="AB2425" s="785" t="s">
        <v>2683</v>
      </c>
      <c r="AC2425" s="785" t="s">
        <v>2606</v>
      </c>
      <c r="AD2425" s="786">
        <v>43482</v>
      </c>
    </row>
    <row r="2426" spans="1:30" ht="15.75">
      <c r="A2426" s="785" t="s">
        <v>4301</v>
      </c>
      <c r="B2426" s="785" t="s">
        <v>31354</v>
      </c>
      <c r="C2426" s="785" t="s">
        <v>4303</v>
      </c>
      <c r="D2426" s="785" t="s">
        <v>2599</v>
      </c>
      <c r="E2426" s="785" t="s">
        <v>6513</v>
      </c>
      <c r="F2426" s="786">
        <v>43470</v>
      </c>
      <c r="G2426" s="785" t="s">
        <v>6765</v>
      </c>
      <c r="H2426" s="786">
        <v>43480</v>
      </c>
      <c r="I2426" s="785" t="s">
        <v>31355</v>
      </c>
      <c r="J2426" s="785" t="s">
        <v>629</v>
      </c>
      <c r="K2426" s="785" t="s">
        <v>31356</v>
      </c>
      <c r="L2426" s="785" t="s">
        <v>31357</v>
      </c>
      <c r="M2426" s="785" t="s">
        <v>31358</v>
      </c>
      <c r="N2426" s="785"/>
      <c r="O2426" s="785" t="s">
        <v>31359</v>
      </c>
      <c r="P2426" s="787">
        <v>36.955733000000002</v>
      </c>
      <c r="Q2426" s="787">
        <v>-0.610425</v>
      </c>
      <c r="R2426" s="785" t="s">
        <v>1030</v>
      </c>
      <c r="S2426" s="785" t="s">
        <v>2143</v>
      </c>
      <c r="T2426" s="785" t="s">
        <v>2143</v>
      </c>
      <c r="U2426" s="785" t="s">
        <v>31360</v>
      </c>
      <c r="V2426" s="785" t="s">
        <v>3004</v>
      </c>
      <c r="W2426" s="785" t="s">
        <v>2615</v>
      </c>
      <c r="X2426" s="785"/>
      <c r="Y2426" s="615" t="str">
        <f t="shared" si="37"/>
        <v>Takamoto Biogas</v>
      </c>
      <c r="Z2426" s="785" t="s">
        <v>2599</v>
      </c>
      <c r="AA2426" s="785" t="s">
        <v>5464</v>
      </c>
      <c r="AB2426" s="785" t="s">
        <v>3686</v>
      </c>
      <c r="AC2426" s="785" t="s">
        <v>2617</v>
      </c>
      <c r="AD2426" s="786">
        <v>43480</v>
      </c>
    </row>
    <row r="2427" spans="1:30" ht="15.75">
      <c r="A2427" s="785" t="s">
        <v>4301</v>
      </c>
      <c r="B2427" s="785" t="s">
        <v>31660</v>
      </c>
      <c r="C2427" s="785" t="s">
        <v>4303</v>
      </c>
      <c r="D2427" s="785" t="s">
        <v>2599</v>
      </c>
      <c r="E2427" s="785" t="s">
        <v>19585</v>
      </c>
      <c r="F2427" s="786">
        <v>43453</v>
      </c>
      <c r="G2427" s="785" t="s">
        <v>6765</v>
      </c>
      <c r="H2427" s="786">
        <v>43480</v>
      </c>
      <c r="I2427" s="785" t="s">
        <v>31661</v>
      </c>
      <c r="J2427" s="785" t="s">
        <v>629</v>
      </c>
      <c r="K2427" s="785" t="s">
        <v>2612</v>
      </c>
      <c r="L2427" s="785" t="s">
        <v>31662</v>
      </c>
      <c r="M2427" s="785"/>
      <c r="N2427" s="785"/>
      <c r="O2427" s="785" t="s">
        <v>31663</v>
      </c>
      <c r="P2427" s="787">
        <v>37.248035999999999</v>
      </c>
      <c r="Q2427" s="787">
        <v>-0.42298200000000002</v>
      </c>
      <c r="R2427" s="785" t="s">
        <v>1961</v>
      </c>
      <c r="S2427" s="785" t="s">
        <v>1962</v>
      </c>
      <c r="T2427" s="785" t="s">
        <v>2077</v>
      </c>
      <c r="U2427" s="785" t="s">
        <v>11780</v>
      </c>
      <c r="V2427" s="785" t="s">
        <v>3004</v>
      </c>
      <c r="W2427" s="785" t="s">
        <v>3025</v>
      </c>
      <c r="X2427" s="785"/>
      <c r="Y2427" s="615" t="str">
        <f t="shared" si="37"/>
        <v>Kichemu limited</v>
      </c>
      <c r="Z2427" s="785" t="s">
        <v>2599</v>
      </c>
      <c r="AA2427" s="785" t="s">
        <v>4349</v>
      </c>
      <c r="AB2427" s="785" t="s">
        <v>2683</v>
      </c>
      <c r="AC2427" s="785" t="s">
        <v>2606</v>
      </c>
      <c r="AD2427" s="786">
        <v>43480</v>
      </c>
    </row>
    <row r="2428" spans="1:30" ht="15.75">
      <c r="A2428" s="785" t="s">
        <v>4301</v>
      </c>
      <c r="B2428" s="785" t="s">
        <v>32707</v>
      </c>
      <c r="C2428" s="785" t="s">
        <v>4303</v>
      </c>
      <c r="D2428" s="785" t="s">
        <v>2599</v>
      </c>
      <c r="E2428" s="785" t="s">
        <v>10528</v>
      </c>
      <c r="F2428" s="786">
        <v>43444</v>
      </c>
      <c r="G2428" s="785" t="s">
        <v>6765</v>
      </c>
      <c r="H2428" s="786">
        <v>43480</v>
      </c>
      <c r="I2428" s="785" t="s">
        <v>32708</v>
      </c>
      <c r="J2428" s="785" t="s">
        <v>629</v>
      </c>
      <c r="K2428" s="785" t="s">
        <v>32709</v>
      </c>
      <c r="L2428" s="785" t="s">
        <v>32710</v>
      </c>
      <c r="M2428" s="785"/>
      <c r="N2428" s="785"/>
      <c r="O2428" s="785"/>
      <c r="P2428" s="787">
        <v>37.214601000000002</v>
      </c>
      <c r="Q2428" s="787">
        <v>-0.492033</v>
      </c>
      <c r="R2428" s="785" t="s">
        <v>1961</v>
      </c>
      <c r="S2428" s="785" t="s">
        <v>1961</v>
      </c>
      <c r="T2428" s="785" t="s">
        <v>4770</v>
      </c>
      <c r="U2428" s="785" t="s">
        <v>3572</v>
      </c>
      <c r="V2428" s="785" t="s">
        <v>3070</v>
      </c>
      <c r="W2428" s="785" t="s">
        <v>3025</v>
      </c>
      <c r="X2428" s="785"/>
      <c r="Y2428" s="615" t="str">
        <f t="shared" si="37"/>
        <v>Kichemu limited</v>
      </c>
      <c r="Z2428" s="785" t="s">
        <v>2599</v>
      </c>
      <c r="AA2428" s="785" t="s">
        <v>4349</v>
      </c>
      <c r="AB2428" s="785" t="s">
        <v>2683</v>
      </c>
      <c r="AC2428" s="785" t="s">
        <v>2606</v>
      </c>
      <c r="AD2428" s="786">
        <v>43506</v>
      </c>
    </row>
    <row r="2429" spans="1:30" ht="15.75">
      <c r="A2429" s="785" t="s">
        <v>4301</v>
      </c>
      <c r="B2429" s="785" t="s">
        <v>33221</v>
      </c>
      <c r="C2429" s="785" t="s">
        <v>4303</v>
      </c>
      <c r="D2429" s="785" t="s">
        <v>2599</v>
      </c>
      <c r="E2429" s="785" t="s">
        <v>9533</v>
      </c>
      <c r="F2429" s="786">
        <v>43419</v>
      </c>
      <c r="G2429" s="785" t="s">
        <v>6765</v>
      </c>
      <c r="H2429" s="786">
        <v>43480</v>
      </c>
      <c r="I2429" s="785" t="s">
        <v>33222</v>
      </c>
      <c r="J2429" s="785" t="s">
        <v>627</v>
      </c>
      <c r="K2429" s="785" t="s">
        <v>33223</v>
      </c>
      <c r="L2429" s="785" t="s">
        <v>33224</v>
      </c>
      <c r="M2429" s="785"/>
      <c r="N2429" s="785"/>
      <c r="O2429" s="785"/>
      <c r="P2429" s="787">
        <v>36.747217999999997</v>
      </c>
      <c r="Q2429" s="787">
        <v>-1.1335869999999999</v>
      </c>
      <c r="R2429" s="785" t="s">
        <v>821</v>
      </c>
      <c r="S2429" s="785" t="s">
        <v>1589</v>
      </c>
      <c r="T2429" s="785" t="s">
        <v>33225</v>
      </c>
      <c r="U2429" s="785" t="s">
        <v>3139</v>
      </c>
      <c r="V2429" s="785">
        <v>16</v>
      </c>
      <c r="W2429" s="785" t="s">
        <v>3497</v>
      </c>
      <c r="X2429" s="785"/>
      <c r="Y2429" s="615" t="str">
        <f t="shared" si="37"/>
        <v>Cides Ltd</v>
      </c>
      <c r="Z2429" s="785" t="s">
        <v>2599</v>
      </c>
      <c r="AA2429" s="785" t="s">
        <v>4349</v>
      </c>
      <c r="AB2429" s="785" t="s">
        <v>2876</v>
      </c>
      <c r="AC2429" s="785" t="s">
        <v>2606</v>
      </c>
      <c r="AD2429" s="786">
        <v>43497</v>
      </c>
    </row>
    <row r="2430" spans="1:30" ht="15.75">
      <c r="A2430" s="785" t="s">
        <v>4301</v>
      </c>
      <c r="B2430" s="785" t="s">
        <v>15303</v>
      </c>
      <c r="C2430" s="785" t="s">
        <v>4303</v>
      </c>
      <c r="D2430" s="785" t="s">
        <v>2599</v>
      </c>
      <c r="E2430" s="785" t="s">
        <v>14383</v>
      </c>
      <c r="F2430" s="786">
        <v>43443</v>
      </c>
      <c r="G2430" s="785" t="s">
        <v>13734</v>
      </c>
      <c r="H2430" s="786">
        <v>43479</v>
      </c>
      <c r="I2430" s="785" t="s">
        <v>15304</v>
      </c>
      <c r="J2430" s="785" t="s">
        <v>627</v>
      </c>
      <c r="K2430" s="785" t="s">
        <v>15305</v>
      </c>
      <c r="L2430" s="785" t="s">
        <v>15306</v>
      </c>
      <c r="M2430" s="785"/>
      <c r="N2430" s="785"/>
      <c r="O2430" s="785" t="s">
        <v>15307</v>
      </c>
      <c r="P2430" s="787">
        <v>37.117491000000001</v>
      </c>
      <c r="Q2430" s="787">
        <v>-1.163138</v>
      </c>
      <c r="R2430" s="785" t="s">
        <v>821</v>
      </c>
      <c r="S2430" s="785" t="s">
        <v>2997</v>
      </c>
      <c r="T2430" s="785" t="s">
        <v>15308</v>
      </c>
      <c r="U2430" s="785" t="s">
        <v>15309</v>
      </c>
      <c r="V2430" s="785" t="s">
        <v>2673</v>
      </c>
      <c r="W2430" s="785" t="s">
        <v>4039</v>
      </c>
      <c r="X2430" s="785" t="s">
        <v>15310</v>
      </c>
      <c r="Y2430" s="615" t="str">
        <f t="shared" si="37"/>
        <v>Julias Odhiambo Mboga</v>
      </c>
      <c r="Z2430" s="785" t="s">
        <v>15311</v>
      </c>
      <c r="AA2430" s="785" t="s">
        <v>4314</v>
      </c>
      <c r="AB2430" s="785" t="s">
        <v>2683</v>
      </c>
      <c r="AC2430" s="785" t="s">
        <v>2606</v>
      </c>
      <c r="AD2430" s="786">
        <v>43543</v>
      </c>
    </row>
    <row r="2431" spans="1:30" ht="15.75">
      <c r="A2431" s="785" t="s">
        <v>4301</v>
      </c>
      <c r="B2431" s="785" t="s">
        <v>29679</v>
      </c>
      <c r="C2431" s="785" t="s">
        <v>4379</v>
      </c>
      <c r="D2431" s="785" t="s">
        <v>4418</v>
      </c>
      <c r="E2431" s="785" t="s">
        <v>6816</v>
      </c>
      <c r="F2431" s="786">
        <v>43448</v>
      </c>
      <c r="G2431" s="785" t="s">
        <v>13734</v>
      </c>
      <c r="H2431" s="786">
        <v>43479</v>
      </c>
      <c r="I2431" s="785" t="s">
        <v>29680</v>
      </c>
      <c r="J2431" s="785" t="s">
        <v>627</v>
      </c>
      <c r="K2431" s="785" t="s">
        <v>29681</v>
      </c>
      <c r="L2431" s="785" t="s">
        <v>29682</v>
      </c>
      <c r="M2431" s="785"/>
      <c r="N2431" s="785"/>
      <c r="O2431" s="785"/>
      <c r="P2431" s="787">
        <v>36.356237999999998</v>
      </c>
      <c r="Q2431" s="787">
        <v>-0.401723</v>
      </c>
      <c r="R2431" s="785" t="s">
        <v>695</v>
      </c>
      <c r="S2431" s="785" t="s">
        <v>2769</v>
      </c>
      <c r="T2431" s="785" t="s">
        <v>2769</v>
      </c>
      <c r="U2431" s="785" t="s">
        <v>16488</v>
      </c>
      <c r="V2431" s="785" t="s">
        <v>2855</v>
      </c>
      <c r="W2431" s="785" t="s">
        <v>3025</v>
      </c>
      <c r="X2431" s="785"/>
      <c r="Y2431" s="615" t="str">
        <f t="shared" si="37"/>
        <v>Kichemu limited</v>
      </c>
      <c r="Z2431" s="785" t="s">
        <v>2599</v>
      </c>
      <c r="AA2431" s="785" t="s">
        <v>4349</v>
      </c>
      <c r="AB2431" s="785" t="s">
        <v>2683</v>
      </c>
      <c r="AC2431" s="785" t="s">
        <v>2606</v>
      </c>
      <c r="AD2431" s="786">
        <v>43497</v>
      </c>
    </row>
    <row r="2432" spans="1:30" ht="15.75">
      <c r="A2432" s="785" t="s">
        <v>4301</v>
      </c>
      <c r="B2432" s="785" t="s">
        <v>32720</v>
      </c>
      <c r="C2432" s="785" t="s">
        <v>4303</v>
      </c>
      <c r="D2432" s="785" t="s">
        <v>2599</v>
      </c>
      <c r="E2432" s="785" t="s">
        <v>14383</v>
      </c>
      <c r="F2432" s="786">
        <v>43443</v>
      </c>
      <c r="G2432" s="785" t="s">
        <v>13734</v>
      </c>
      <c r="H2432" s="786">
        <v>43479</v>
      </c>
      <c r="I2432" s="785" t="s">
        <v>32721</v>
      </c>
      <c r="J2432" s="785" t="s">
        <v>627</v>
      </c>
      <c r="K2432" s="785" t="s">
        <v>32722</v>
      </c>
      <c r="L2432" s="785" t="s">
        <v>32723</v>
      </c>
      <c r="M2432" s="785"/>
      <c r="N2432" s="785"/>
      <c r="O2432" s="785"/>
      <c r="P2432" s="787">
        <v>36.968164999999999</v>
      </c>
      <c r="Q2432" s="787">
        <v>-0.52497700000000003</v>
      </c>
      <c r="R2432" s="785" t="s">
        <v>1056</v>
      </c>
      <c r="S2432" s="785" t="s">
        <v>1685</v>
      </c>
      <c r="T2432" s="785" t="s">
        <v>3186</v>
      </c>
      <c r="U2432" s="785" t="s">
        <v>32724</v>
      </c>
      <c r="V2432" s="785" t="s">
        <v>3070</v>
      </c>
      <c r="W2432" s="785" t="s">
        <v>3279</v>
      </c>
      <c r="X2432" s="785"/>
      <c r="Y2432" s="615" t="str">
        <f t="shared" si="37"/>
        <v>Kenbi Enterprises</v>
      </c>
      <c r="Z2432" s="785" t="s">
        <v>2599</v>
      </c>
      <c r="AA2432" s="785" t="s">
        <v>4349</v>
      </c>
      <c r="AB2432" s="785" t="s">
        <v>2876</v>
      </c>
      <c r="AC2432" s="785" t="s">
        <v>2606</v>
      </c>
      <c r="AD2432" s="786">
        <v>43480</v>
      </c>
    </row>
    <row r="2433" spans="1:30" ht="15.75">
      <c r="A2433" s="785" t="s">
        <v>4301</v>
      </c>
      <c r="B2433" s="785" t="s">
        <v>6779</v>
      </c>
      <c r="C2433" s="785" t="s">
        <v>4303</v>
      </c>
      <c r="D2433" s="785" t="s">
        <v>2599</v>
      </c>
      <c r="E2433" s="785" t="s">
        <v>6677</v>
      </c>
      <c r="F2433" s="786">
        <v>43428</v>
      </c>
      <c r="G2433" s="785" t="s">
        <v>6780</v>
      </c>
      <c r="H2433" s="786">
        <v>43478</v>
      </c>
      <c r="I2433" s="785" t="s">
        <v>6781</v>
      </c>
      <c r="J2433" s="785" t="s">
        <v>629</v>
      </c>
      <c r="K2433" s="785" t="s">
        <v>6782</v>
      </c>
      <c r="L2433" s="785" t="s">
        <v>6783</v>
      </c>
      <c r="M2433" s="785"/>
      <c r="N2433" s="785"/>
      <c r="O2433" s="785" t="s">
        <v>6784</v>
      </c>
      <c r="P2433" s="787">
        <v>36.701743</v>
      </c>
      <c r="Q2433" s="787">
        <v>-1.404738</v>
      </c>
      <c r="R2433" s="785" t="s">
        <v>1325</v>
      </c>
      <c r="S2433" s="785" t="s">
        <v>1326</v>
      </c>
      <c r="T2433" s="785" t="s">
        <v>1011</v>
      </c>
      <c r="U2433" s="785" t="s">
        <v>3484</v>
      </c>
      <c r="V2433" s="785" t="s">
        <v>2673</v>
      </c>
      <c r="W2433" s="785" t="s">
        <v>2621</v>
      </c>
      <c r="X2433" s="785" t="s">
        <v>6713</v>
      </c>
      <c r="Y2433" s="615" t="str">
        <f t="shared" si="37"/>
        <v>Collins</v>
      </c>
      <c r="Z2433" s="785" t="s">
        <v>6714</v>
      </c>
      <c r="AA2433" s="785" t="s">
        <v>5464</v>
      </c>
      <c r="AB2433" s="785" t="s">
        <v>2616</v>
      </c>
      <c r="AC2433" s="785" t="s">
        <v>2617</v>
      </c>
      <c r="AD2433" s="786">
        <v>43485</v>
      </c>
    </row>
    <row r="2434" spans="1:30" ht="15.75">
      <c r="A2434" s="785" t="s">
        <v>4301</v>
      </c>
      <c r="B2434" s="785" t="s">
        <v>6791</v>
      </c>
      <c r="C2434" s="785" t="s">
        <v>4303</v>
      </c>
      <c r="D2434" s="785" t="s">
        <v>2599</v>
      </c>
      <c r="E2434" s="785" t="s">
        <v>6677</v>
      </c>
      <c r="F2434" s="786">
        <v>43428</v>
      </c>
      <c r="G2434" s="785" t="s">
        <v>6780</v>
      </c>
      <c r="H2434" s="786">
        <v>43478</v>
      </c>
      <c r="I2434" s="785" t="s">
        <v>6792</v>
      </c>
      <c r="J2434" s="785" t="s">
        <v>629</v>
      </c>
      <c r="K2434" s="785" t="s">
        <v>6793</v>
      </c>
      <c r="L2434" s="785" t="s">
        <v>6794</v>
      </c>
      <c r="M2434" s="785"/>
      <c r="N2434" s="785"/>
      <c r="O2434" s="785"/>
      <c r="P2434" s="787">
        <v>36.744165000000002</v>
      </c>
      <c r="Q2434" s="787">
        <v>-1.4119600000000001</v>
      </c>
      <c r="R2434" s="785" t="s">
        <v>1325</v>
      </c>
      <c r="S2434" s="785" t="s">
        <v>1326</v>
      </c>
      <c r="T2434" s="785" t="s">
        <v>1011</v>
      </c>
      <c r="U2434" s="785" t="s">
        <v>2720</v>
      </c>
      <c r="V2434" s="785" t="s">
        <v>2673</v>
      </c>
      <c r="W2434" s="785" t="s">
        <v>2621</v>
      </c>
      <c r="X2434" s="785" t="s">
        <v>6713</v>
      </c>
      <c r="Y2434" s="615" t="str">
        <f t="shared" ref="Y2434:Y2497" si="38">IF(X2434="",W2434,X2434)</f>
        <v>Collins</v>
      </c>
      <c r="Z2434" s="785" t="s">
        <v>6714</v>
      </c>
      <c r="AA2434" s="785" t="s">
        <v>5464</v>
      </c>
      <c r="AB2434" s="785" t="s">
        <v>2616</v>
      </c>
      <c r="AC2434" s="785" t="s">
        <v>2617</v>
      </c>
      <c r="AD2434" s="786">
        <v>43485</v>
      </c>
    </row>
    <row r="2435" spans="1:30" ht="15.75">
      <c r="A2435" s="785" t="s">
        <v>4301</v>
      </c>
      <c r="B2435" s="785" t="s">
        <v>29718</v>
      </c>
      <c r="C2435" s="785" t="s">
        <v>4303</v>
      </c>
      <c r="D2435" s="785" t="s">
        <v>2599</v>
      </c>
      <c r="E2435" s="785" t="s">
        <v>8072</v>
      </c>
      <c r="F2435" s="786">
        <v>43442</v>
      </c>
      <c r="G2435" s="785" t="s">
        <v>29684</v>
      </c>
      <c r="H2435" s="786">
        <v>43477</v>
      </c>
      <c r="I2435" s="785" t="s">
        <v>29719</v>
      </c>
      <c r="J2435" s="785" t="s">
        <v>629</v>
      </c>
      <c r="K2435" s="785" t="s">
        <v>29720</v>
      </c>
      <c r="L2435" s="785" t="s">
        <v>29721</v>
      </c>
      <c r="M2435" s="785"/>
      <c r="N2435" s="785"/>
      <c r="O2435" s="785" t="s">
        <v>29722</v>
      </c>
      <c r="P2435" s="787">
        <v>36.920496999999997</v>
      </c>
      <c r="Q2435" s="787">
        <v>-0.52621099999999998</v>
      </c>
      <c r="R2435" s="785" t="s">
        <v>1056</v>
      </c>
      <c r="S2435" s="785" t="s">
        <v>1685</v>
      </c>
      <c r="T2435" s="785" t="s">
        <v>29723</v>
      </c>
      <c r="U2435" s="785" t="s">
        <v>3723</v>
      </c>
      <c r="V2435" s="785" t="s">
        <v>2855</v>
      </c>
      <c r="W2435" s="785" t="s">
        <v>3497</v>
      </c>
      <c r="X2435" s="785"/>
      <c r="Y2435" s="615" t="str">
        <f t="shared" si="38"/>
        <v>Cides Ltd</v>
      </c>
      <c r="Z2435" s="785" t="s">
        <v>2599</v>
      </c>
      <c r="AA2435" s="785" t="s">
        <v>4349</v>
      </c>
      <c r="AB2435" s="785" t="s">
        <v>2605</v>
      </c>
      <c r="AC2435" s="785" t="s">
        <v>2606</v>
      </c>
      <c r="AD2435" s="786">
        <v>43477</v>
      </c>
    </row>
    <row r="2436" spans="1:30" ht="15.75">
      <c r="A2436" s="785" t="s">
        <v>4301</v>
      </c>
      <c r="B2436" s="785" t="s">
        <v>11912</v>
      </c>
      <c r="C2436" s="785" t="s">
        <v>4303</v>
      </c>
      <c r="D2436" s="785" t="s">
        <v>2599</v>
      </c>
      <c r="E2436" s="785" t="s">
        <v>5752</v>
      </c>
      <c r="F2436" s="786">
        <v>43438</v>
      </c>
      <c r="G2436" s="785" t="s">
        <v>11913</v>
      </c>
      <c r="H2436" s="786">
        <v>43475</v>
      </c>
      <c r="I2436" s="785" t="s">
        <v>11914</v>
      </c>
      <c r="J2436" s="785" t="s">
        <v>627</v>
      </c>
      <c r="K2436" s="785" t="s">
        <v>11915</v>
      </c>
      <c r="L2436" s="785" t="s">
        <v>11916</v>
      </c>
      <c r="M2436" s="785"/>
      <c r="N2436" s="785"/>
      <c r="O2436" s="785" t="s">
        <v>11917</v>
      </c>
      <c r="P2436" s="787">
        <v>36.122272000000002</v>
      </c>
      <c r="Q2436" s="787">
        <v>-3.5775000000000001E-2</v>
      </c>
      <c r="R2436" s="785" t="s">
        <v>695</v>
      </c>
      <c r="S2436" s="785" t="s">
        <v>1011</v>
      </c>
      <c r="T2436" s="785" t="s">
        <v>3103</v>
      </c>
      <c r="U2436" s="785" t="s">
        <v>11918</v>
      </c>
      <c r="V2436" s="785" t="s">
        <v>3070</v>
      </c>
      <c r="W2436" s="785" t="s">
        <v>11875</v>
      </c>
      <c r="X2436" s="785" t="s">
        <v>11876</v>
      </c>
      <c r="Y2436" s="615" t="str">
        <f t="shared" si="38"/>
        <v>James Kingori</v>
      </c>
      <c r="Z2436" s="785" t="s">
        <v>11888</v>
      </c>
      <c r="AA2436" s="785" t="s">
        <v>4314</v>
      </c>
      <c r="AB2436" s="785" t="s">
        <v>2605</v>
      </c>
      <c r="AC2436" s="785" t="s">
        <v>2606</v>
      </c>
      <c r="AD2436" s="786">
        <v>43486</v>
      </c>
    </row>
    <row r="2437" spans="1:30" ht="15.75">
      <c r="A2437" s="785" t="s">
        <v>4301</v>
      </c>
      <c r="B2437" s="785" t="s">
        <v>15918</v>
      </c>
      <c r="C2437" s="785" t="s">
        <v>4303</v>
      </c>
      <c r="D2437" s="785" t="s">
        <v>2599</v>
      </c>
      <c r="E2437" s="785" t="s">
        <v>5851</v>
      </c>
      <c r="F2437" s="786">
        <v>43466</v>
      </c>
      <c r="G2437" s="785" t="s">
        <v>11913</v>
      </c>
      <c r="H2437" s="786">
        <v>43475</v>
      </c>
      <c r="I2437" s="785" t="s">
        <v>15919</v>
      </c>
      <c r="J2437" s="785" t="s">
        <v>627</v>
      </c>
      <c r="K2437" s="785" t="s">
        <v>15920</v>
      </c>
      <c r="L2437" s="785" t="s">
        <v>15921</v>
      </c>
      <c r="M2437" s="785"/>
      <c r="N2437" s="785"/>
      <c r="O2437" s="785"/>
      <c r="P2437" s="787">
        <v>37.012009999999997</v>
      </c>
      <c r="Q2437" s="787">
        <v>-1.2984899999999999</v>
      </c>
      <c r="R2437" s="785" t="s">
        <v>2661</v>
      </c>
      <c r="S2437" s="785" t="s">
        <v>2687</v>
      </c>
      <c r="T2437" s="785" t="s">
        <v>2687</v>
      </c>
      <c r="U2437" s="785" t="s">
        <v>15922</v>
      </c>
      <c r="V2437" s="785" t="s">
        <v>2855</v>
      </c>
      <c r="W2437" s="785" t="s">
        <v>11009</v>
      </c>
      <c r="X2437" s="785" t="s">
        <v>11009</v>
      </c>
      <c r="Y2437" s="615" t="str">
        <f t="shared" si="38"/>
        <v>Kennedy Amiani Anzeze</v>
      </c>
      <c r="Z2437" s="785" t="s">
        <v>15923</v>
      </c>
      <c r="AA2437" s="785" t="s">
        <v>4349</v>
      </c>
      <c r="AB2437" s="785" t="s">
        <v>2605</v>
      </c>
      <c r="AC2437" s="785" t="s">
        <v>2606</v>
      </c>
      <c r="AD2437" s="786">
        <v>43761</v>
      </c>
    </row>
    <row r="2438" spans="1:30" ht="15.75">
      <c r="A2438" s="785" t="s">
        <v>4301</v>
      </c>
      <c r="B2438" s="785" t="s">
        <v>20699</v>
      </c>
      <c r="C2438" s="785" t="s">
        <v>4303</v>
      </c>
      <c r="D2438" s="785" t="s">
        <v>2599</v>
      </c>
      <c r="E2438" s="785" t="s">
        <v>10528</v>
      </c>
      <c r="F2438" s="786">
        <v>43444</v>
      </c>
      <c r="G2438" s="785" t="s">
        <v>11913</v>
      </c>
      <c r="H2438" s="786">
        <v>43475</v>
      </c>
      <c r="I2438" s="785" t="s">
        <v>20700</v>
      </c>
      <c r="J2438" s="785" t="s">
        <v>627</v>
      </c>
      <c r="K2438" s="785" t="s">
        <v>20701</v>
      </c>
      <c r="L2438" s="785" t="s">
        <v>20702</v>
      </c>
      <c r="M2438" s="785"/>
      <c r="N2438" s="785"/>
      <c r="O2438" s="785" t="s">
        <v>20703</v>
      </c>
      <c r="P2438" s="787">
        <v>36.690058000000001</v>
      </c>
      <c r="Q2438" s="787">
        <v>-1.3844099999999999</v>
      </c>
      <c r="R2438" s="785" t="s">
        <v>1325</v>
      </c>
      <c r="S2438" s="785" t="s">
        <v>1326</v>
      </c>
      <c r="T2438" s="785" t="s">
        <v>3089</v>
      </c>
      <c r="U2438" s="785" t="s">
        <v>20704</v>
      </c>
      <c r="V2438" s="785" t="s">
        <v>3070</v>
      </c>
      <c r="W2438" s="785" t="s">
        <v>16042</v>
      </c>
      <c r="X2438" s="785" t="s">
        <v>20685</v>
      </c>
      <c r="Y2438" s="615" t="str">
        <f t="shared" si="38"/>
        <v>Pius Wainaina</v>
      </c>
      <c r="Z2438" s="785" t="s">
        <v>2599</v>
      </c>
      <c r="AA2438" s="785" t="s">
        <v>4314</v>
      </c>
      <c r="AB2438" s="785" t="s">
        <v>2876</v>
      </c>
      <c r="AC2438" s="785" t="s">
        <v>2606</v>
      </c>
      <c r="AD2438" s="786">
        <v>43608</v>
      </c>
    </row>
    <row r="2439" spans="1:30" ht="15.75">
      <c r="A2439" s="785" t="s">
        <v>4301</v>
      </c>
      <c r="B2439" s="785" t="s">
        <v>23591</v>
      </c>
      <c r="C2439" s="785" t="s">
        <v>4303</v>
      </c>
      <c r="D2439" s="785" t="s">
        <v>2599</v>
      </c>
      <c r="E2439" s="785" t="s">
        <v>4759</v>
      </c>
      <c r="F2439" s="786">
        <v>43425</v>
      </c>
      <c r="G2439" s="785" t="s">
        <v>11913</v>
      </c>
      <c r="H2439" s="786">
        <v>43475</v>
      </c>
      <c r="I2439" s="785" t="s">
        <v>23592</v>
      </c>
      <c r="J2439" s="785" t="s">
        <v>629</v>
      </c>
      <c r="K2439" s="785" t="s">
        <v>23593</v>
      </c>
      <c r="L2439" s="785" t="s">
        <v>23594</v>
      </c>
      <c r="M2439" s="785"/>
      <c r="N2439" s="785"/>
      <c r="O2439" s="785" t="s">
        <v>23595</v>
      </c>
      <c r="P2439" s="787">
        <v>37.453299000000001</v>
      </c>
      <c r="Q2439" s="787">
        <v>-0.440502</v>
      </c>
      <c r="R2439" s="785" t="s">
        <v>1089</v>
      </c>
      <c r="S2439" s="785" t="s">
        <v>1164</v>
      </c>
      <c r="T2439" s="785" t="s">
        <v>23596</v>
      </c>
      <c r="U2439" s="785" t="s">
        <v>23597</v>
      </c>
      <c r="V2439" s="785" t="s">
        <v>2855</v>
      </c>
      <c r="W2439" s="785" t="s">
        <v>23558</v>
      </c>
      <c r="X2439" s="785" t="s">
        <v>23558</v>
      </c>
      <c r="Y2439" s="615" t="str">
        <f t="shared" si="38"/>
        <v>Simon Kuira</v>
      </c>
      <c r="Z2439" s="785" t="s">
        <v>23559</v>
      </c>
      <c r="AA2439" s="785" t="s">
        <v>4314</v>
      </c>
      <c r="AB2439" s="785" t="s">
        <v>2683</v>
      </c>
      <c r="AC2439" s="785" t="s">
        <v>2606</v>
      </c>
      <c r="AD2439" s="786">
        <v>43475</v>
      </c>
    </row>
    <row r="2440" spans="1:30" ht="15.75">
      <c r="A2440" s="785" t="s">
        <v>4301</v>
      </c>
      <c r="B2440" s="785" t="s">
        <v>9130</v>
      </c>
      <c r="C2440" s="785" t="s">
        <v>4303</v>
      </c>
      <c r="D2440" s="785" t="s">
        <v>2599</v>
      </c>
      <c r="E2440" s="785" t="s">
        <v>9131</v>
      </c>
      <c r="F2440" s="786">
        <v>43424</v>
      </c>
      <c r="G2440" s="785" t="s">
        <v>9132</v>
      </c>
      <c r="H2440" s="786">
        <v>43474</v>
      </c>
      <c r="I2440" s="785" t="s">
        <v>9133</v>
      </c>
      <c r="J2440" s="785" t="s">
        <v>629</v>
      </c>
      <c r="K2440" s="785" t="s">
        <v>9134</v>
      </c>
      <c r="L2440" s="785" t="s">
        <v>9135</v>
      </c>
      <c r="M2440" s="785" t="s">
        <v>9136</v>
      </c>
      <c r="N2440" s="785"/>
      <c r="O2440" s="785" t="s">
        <v>9137</v>
      </c>
      <c r="P2440" s="787">
        <v>37.149132999999999</v>
      </c>
      <c r="Q2440" s="787">
        <v>-0.51429199999999997</v>
      </c>
      <c r="R2440" s="785" t="s">
        <v>1056</v>
      </c>
      <c r="S2440" s="785" t="s">
        <v>2893</v>
      </c>
      <c r="T2440" s="785" t="s">
        <v>3201</v>
      </c>
      <c r="U2440" s="785" t="s">
        <v>8809</v>
      </c>
      <c r="V2440" s="785" t="s">
        <v>2855</v>
      </c>
      <c r="W2440" s="785" t="s">
        <v>2707</v>
      </c>
      <c r="X2440" s="785" t="s">
        <v>2707</v>
      </c>
      <c r="Y2440" s="615" t="str">
        <f t="shared" si="38"/>
        <v>Fagaden Enterprises</v>
      </c>
      <c r="Z2440" s="785" t="s">
        <v>8492</v>
      </c>
      <c r="AA2440" s="785" t="s">
        <v>4349</v>
      </c>
      <c r="AB2440" s="785" t="s">
        <v>2683</v>
      </c>
      <c r="AC2440" s="785" t="s">
        <v>2606</v>
      </c>
      <c r="AD2440" s="786">
        <v>43481</v>
      </c>
    </row>
    <row r="2441" spans="1:30" ht="15.75">
      <c r="A2441" s="785" t="s">
        <v>4301</v>
      </c>
      <c r="B2441" s="785" t="s">
        <v>13098</v>
      </c>
      <c r="C2441" s="785" t="s">
        <v>4303</v>
      </c>
      <c r="D2441" s="785" t="s">
        <v>2599</v>
      </c>
      <c r="E2441" s="785" t="s">
        <v>9131</v>
      </c>
      <c r="F2441" s="786">
        <v>43424</v>
      </c>
      <c r="G2441" s="785" t="s">
        <v>9132</v>
      </c>
      <c r="H2441" s="786">
        <v>43474</v>
      </c>
      <c r="I2441" s="785" t="s">
        <v>13099</v>
      </c>
      <c r="J2441" s="785" t="s">
        <v>627</v>
      </c>
      <c r="K2441" s="785" t="s">
        <v>13100</v>
      </c>
      <c r="L2441" s="785" t="s">
        <v>13101</v>
      </c>
      <c r="M2441" s="785"/>
      <c r="N2441" s="785"/>
      <c r="O2441" s="785" t="s">
        <v>13102</v>
      </c>
      <c r="P2441" s="787">
        <v>35.477547999999999</v>
      </c>
      <c r="Q2441" s="787">
        <v>0.66385499999999997</v>
      </c>
      <c r="R2441" s="785" t="s">
        <v>974</v>
      </c>
      <c r="S2441" s="785" t="s">
        <v>975</v>
      </c>
      <c r="T2441" s="785" t="s">
        <v>6951</v>
      </c>
      <c r="U2441" s="785" t="s">
        <v>13017</v>
      </c>
      <c r="V2441" s="785" t="s">
        <v>3004</v>
      </c>
      <c r="W2441" s="785" t="s">
        <v>2615</v>
      </c>
      <c r="X2441" s="785" t="s">
        <v>12807</v>
      </c>
      <c r="Y2441" s="615" t="str">
        <f t="shared" si="38"/>
        <v>James Nganga  Njoroge</v>
      </c>
      <c r="Z2441" s="785" t="s">
        <v>12820</v>
      </c>
      <c r="AA2441" s="785" t="s">
        <v>5464</v>
      </c>
      <c r="AB2441" s="785" t="s">
        <v>3686</v>
      </c>
      <c r="AC2441" s="785" t="s">
        <v>2617</v>
      </c>
      <c r="AD2441" s="786">
        <v>43476</v>
      </c>
    </row>
    <row r="2442" spans="1:30" ht="15.75">
      <c r="A2442" s="785" t="s">
        <v>4301</v>
      </c>
      <c r="B2442" s="785" t="s">
        <v>20805</v>
      </c>
      <c r="C2442" s="785" t="s">
        <v>4303</v>
      </c>
      <c r="D2442" s="785" t="s">
        <v>2599</v>
      </c>
      <c r="E2442" s="785" t="s">
        <v>9132</v>
      </c>
      <c r="F2442" s="786">
        <v>43474</v>
      </c>
      <c r="G2442" s="785" t="s">
        <v>9132</v>
      </c>
      <c r="H2442" s="786">
        <v>43474</v>
      </c>
      <c r="I2442" s="785" t="s">
        <v>20806</v>
      </c>
      <c r="J2442" s="785" t="s">
        <v>627</v>
      </c>
      <c r="K2442" s="785" t="s">
        <v>2612</v>
      </c>
      <c r="L2442" s="785" t="s">
        <v>20807</v>
      </c>
      <c r="M2442" s="785"/>
      <c r="N2442" s="785"/>
      <c r="O2442" s="785"/>
      <c r="P2442" s="787">
        <v>37.057265000000001</v>
      </c>
      <c r="Q2442" s="787">
        <v>-1.279917</v>
      </c>
      <c r="R2442" s="785" t="s">
        <v>2661</v>
      </c>
      <c r="S2442" s="785" t="s">
        <v>2687</v>
      </c>
      <c r="T2442" s="785" t="s">
        <v>3695</v>
      </c>
      <c r="U2442" s="785" t="s">
        <v>6728</v>
      </c>
      <c r="V2442" s="785" t="s">
        <v>2603</v>
      </c>
      <c r="W2442" s="785" t="s">
        <v>2608</v>
      </c>
      <c r="X2442" s="785" t="s">
        <v>2664</v>
      </c>
      <c r="Y2442" s="615" t="str">
        <f t="shared" si="38"/>
        <v>Robert</v>
      </c>
      <c r="Z2442" s="785" t="s">
        <v>10380</v>
      </c>
      <c r="AA2442" s="785" t="s">
        <v>5464</v>
      </c>
      <c r="AB2442" s="785" t="s">
        <v>2609</v>
      </c>
      <c r="AC2442" s="785" t="s">
        <v>2610</v>
      </c>
      <c r="AD2442" s="786">
        <v>43495</v>
      </c>
    </row>
    <row r="2443" spans="1:30" ht="15.75">
      <c r="A2443" s="785" t="s">
        <v>4301</v>
      </c>
      <c r="B2443" s="785" t="s">
        <v>9147</v>
      </c>
      <c r="C2443" s="785" t="s">
        <v>4303</v>
      </c>
      <c r="D2443" s="785" t="s">
        <v>2599</v>
      </c>
      <c r="E2443" s="785" t="s">
        <v>9148</v>
      </c>
      <c r="F2443" s="786">
        <v>43423</v>
      </c>
      <c r="G2443" s="785" t="s">
        <v>9149</v>
      </c>
      <c r="H2443" s="786">
        <v>43473</v>
      </c>
      <c r="I2443" s="785" t="s">
        <v>9150</v>
      </c>
      <c r="J2443" s="785" t="s">
        <v>629</v>
      </c>
      <c r="K2443" s="785" t="s">
        <v>9151</v>
      </c>
      <c r="L2443" s="785" t="s">
        <v>9152</v>
      </c>
      <c r="M2443" s="785"/>
      <c r="N2443" s="785"/>
      <c r="O2443" s="785" t="s">
        <v>9153</v>
      </c>
      <c r="P2443" s="787">
        <v>37.196038000000001</v>
      </c>
      <c r="Q2443" s="787">
        <v>-1.061223</v>
      </c>
      <c r="R2443" s="785" t="s">
        <v>821</v>
      </c>
      <c r="S2443" s="785" t="s">
        <v>2791</v>
      </c>
      <c r="T2443" s="785" t="s">
        <v>9154</v>
      </c>
      <c r="U2443" s="785" t="s">
        <v>9154</v>
      </c>
      <c r="V2443" s="785" t="s">
        <v>2855</v>
      </c>
      <c r="W2443" s="785" t="s">
        <v>2707</v>
      </c>
      <c r="X2443" s="785" t="s">
        <v>2707</v>
      </c>
      <c r="Y2443" s="615" t="str">
        <f t="shared" si="38"/>
        <v>Fagaden Enterprises</v>
      </c>
      <c r="Z2443" s="785" t="s">
        <v>8492</v>
      </c>
      <c r="AA2443" s="785" t="s">
        <v>4349</v>
      </c>
      <c r="AB2443" s="785" t="s">
        <v>2683</v>
      </c>
      <c r="AC2443" s="785" t="s">
        <v>2606</v>
      </c>
      <c r="AD2443" s="786">
        <v>43473</v>
      </c>
    </row>
    <row r="2444" spans="1:30" ht="15.75">
      <c r="A2444" s="785" t="s">
        <v>4301</v>
      </c>
      <c r="B2444" s="785" t="s">
        <v>32739</v>
      </c>
      <c r="C2444" s="785" t="s">
        <v>4303</v>
      </c>
      <c r="D2444" s="785" t="s">
        <v>2599</v>
      </c>
      <c r="E2444" s="785" t="s">
        <v>8452</v>
      </c>
      <c r="F2444" s="786">
        <v>43439</v>
      </c>
      <c r="G2444" s="785" t="s">
        <v>9149</v>
      </c>
      <c r="H2444" s="786">
        <v>43473</v>
      </c>
      <c r="I2444" s="785" t="s">
        <v>32586</v>
      </c>
      <c r="J2444" s="785" t="s">
        <v>629</v>
      </c>
      <c r="K2444" s="785" t="s">
        <v>32740</v>
      </c>
      <c r="L2444" s="785" t="s">
        <v>32741</v>
      </c>
      <c r="M2444" s="785"/>
      <c r="N2444" s="785"/>
      <c r="O2444" s="785"/>
      <c r="P2444" s="787">
        <v>36.943716999999999</v>
      </c>
      <c r="Q2444" s="787">
        <v>-1.0330950000000001</v>
      </c>
      <c r="R2444" s="785" t="s">
        <v>821</v>
      </c>
      <c r="S2444" s="785" t="s">
        <v>2041</v>
      </c>
      <c r="T2444" s="785" t="s">
        <v>4013</v>
      </c>
      <c r="U2444" s="785" t="s">
        <v>3214</v>
      </c>
      <c r="V2444" s="785" t="s">
        <v>3070</v>
      </c>
      <c r="W2444" s="785" t="s">
        <v>3279</v>
      </c>
      <c r="X2444" s="785"/>
      <c r="Y2444" s="615" t="str">
        <f t="shared" si="38"/>
        <v>Kenbi Enterprises</v>
      </c>
      <c r="Z2444" s="785" t="s">
        <v>2599</v>
      </c>
      <c r="AA2444" s="785" t="s">
        <v>4349</v>
      </c>
      <c r="AB2444" s="785" t="s">
        <v>2605</v>
      </c>
      <c r="AC2444" s="785" t="s">
        <v>2606</v>
      </c>
      <c r="AD2444" s="786">
        <v>43473</v>
      </c>
    </row>
    <row r="2445" spans="1:30" ht="15.75">
      <c r="A2445" s="785" t="s">
        <v>4301</v>
      </c>
      <c r="B2445" s="785" t="s">
        <v>29694</v>
      </c>
      <c r="C2445" s="785" t="s">
        <v>4303</v>
      </c>
      <c r="D2445" s="785" t="s">
        <v>2599</v>
      </c>
      <c r="E2445" s="785" t="s">
        <v>7228</v>
      </c>
      <c r="F2445" s="786">
        <v>43440</v>
      </c>
      <c r="G2445" s="785" t="s">
        <v>9191</v>
      </c>
      <c r="H2445" s="786">
        <v>43472</v>
      </c>
      <c r="I2445" s="785" t="s">
        <v>29695</v>
      </c>
      <c r="J2445" s="785" t="s">
        <v>629</v>
      </c>
      <c r="K2445" s="785" t="s">
        <v>29696</v>
      </c>
      <c r="L2445" s="785" t="s">
        <v>29697</v>
      </c>
      <c r="M2445" s="785"/>
      <c r="N2445" s="785"/>
      <c r="O2445" s="785"/>
      <c r="P2445" s="787">
        <v>37.563651</v>
      </c>
      <c r="Q2445" s="787">
        <v>-0.468364</v>
      </c>
      <c r="R2445" s="785" t="s">
        <v>1089</v>
      </c>
      <c r="S2445" s="785" t="s">
        <v>1860</v>
      </c>
      <c r="T2445" s="785" t="s">
        <v>29698</v>
      </c>
      <c r="U2445" s="785" t="s">
        <v>3022</v>
      </c>
      <c r="V2445" s="785" t="s">
        <v>2855</v>
      </c>
      <c r="W2445" s="785" t="s">
        <v>3511</v>
      </c>
      <c r="X2445" s="785"/>
      <c r="Y2445" s="615" t="str">
        <f t="shared" si="38"/>
        <v>Sakaki Natural Renewable Energy Center</v>
      </c>
      <c r="Z2445" s="785" t="s">
        <v>2599</v>
      </c>
      <c r="AA2445" s="785" t="s">
        <v>4349</v>
      </c>
      <c r="AB2445" s="785" t="s">
        <v>2683</v>
      </c>
      <c r="AC2445" s="785" t="s">
        <v>2606</v>
      </c>
      <c r="AD2445" s="786">
        <v>43519</v>
      </c>
    </row>
    <row r="2446" spans="1:30" ht="15.75">
      <c r="A2446" s="785" t="s">
        <v>4301</v>
      </c>
      <c r="B2446" s="785" t="s">
        <v>24556</v>
      </c>
      <c r="C2446" s="785" t="s">
        <v>4303</v>
      </c>
      <c r="D2446" s="785" t="s">
        <v>2599</v>
      </c>
      <c r="E2446" s="785" t="s">
        <v>10528</v>
      </c>
      <c r="F2446" s="786">
        <v>43444</v>
      </c>
      <c r="G2446" s="785" t="s">
        <v>9069</v>
      </c>
      <c r="H2446" s="786">
        <v>43471</v>
      </c>
      <c r="I2446" s="785" t="s">
        <v>24557</v>
      </c>
      <c r="J2446" s="785" t="s">
        <v>627</v>
      </c>
      <c r="K2446" s="785" t="s">
        <v>24558</v>
      </c>
      <c r="L2446" s="785" t="s">
        <v>24559</v>
      </c>
      <c r="M2446" s="785"/>
      <c r="N2446" s="785"/>
      <c r="O2446" s="785" t="s">
        <v>24560</v>
      </c>
      <c r="P2446" s="787">
        <v>34.792392999999997</v>
      </c>
      <c r="Q2446" s="787">
        <v>-0.67608800000000002</v>
      </c>
      <c r="R2446" s="785" t="s">
        <v>2696</v>
      </c>
      <c r="S2446" s="785" t="s">
        <v>2697</v>
      </c>
      <c r="T2446" s="785" t="s">
        <v>1074</v>
      </c>
      <c r="U2446" s="785" t="s">
        <v>24561</v>
      </c>
      <c r="V2446" s="785" t="s">
        <v>3004</v>
      </c>
      <c r="W2446" s="785" t="s">
        <v>3008</v>
      </c>
      <c r="X2446" s="785" t="s">
        <v>3008</v>
      </c>
      <c r="Y2446" s="615" t="str">
        <f t="shared" si="38"/>
        <v>Thomas Masese Gikona</v>
      </c>
      <c r="Z2446" s="785" t="s">
        <v>24562</v>
      </c>
      <c r="AA2446" s="785" t="s">
        <v>4314</v>
      </c>
      <c r="AB2446" s="785" t="s">
        <v>2605</v>
      </c>
      <c r="AC2446" s="785" t="s">
        <v>2606</v>
      </c>
      <c r="AD2446" s="786">
        <v>43507</v>
      </c>
    </row>
    <row r="2447" spans="1:30" ht="15.75">
      <c r="A2447" s="785" t="s">
        <v>4301</v>
      </c>
      <c r="B2447" s="785" t="s">
        <v>29708</v>
      </c>
      <c r="C2447" s="785" t="s">
        <v>4303</v>
      </c>
      <c r="D2447" s="785" t="s">
        <v>2599</v>
      </c>
      <c r="E2447" s="785" t="s">
        <v>5542</v>
      </c>
      <c r="F2447" s="786">
        <v>43454</v>
      </c>
      <c r="G2447" s="785" t="s">
        <v>9069</v>
      </c>
      <c r="H2447" s="786">
        <v>43471</v>
      </c>
      <c r="I2447" s="785" t="s">
        <v>29709</v>
      </c>
      <c r="J2447" s="785" t="s">
        <v>627</v>
      </c>
      <c r="K2447" s="785" t="s">
        <v>29710</v>
      </c>
      <c r="L2447" s="785" t="s">
        <v>29711</v>
      </c>
      <c r="M2447" s="785"/>
      <c r="N2447" s="785"/>
      <c r="O2447" s="785"/>
      <c r="P2447" s="787">
        <v>37.223689</v>
      </c>
      <c r="Q2447" s="787">
        <v>-0.55757000000000001</v>
      </c>
      <c r="R2447" s="785" t="s">
        <v>1961</v>
      </c>
      <c r="S2447" s="785" t="s">
        <v>2864</v>
      </c>
      <c r="T2447" s="785" t="s">
        <v>7098</v>
      </c>
      <c r="U2447" s="785" t="s">
        <v>29712</v>
      </c>
      <c r="V2447" s="785" t="s">
        <v>2855</v>
      </c>
      <c r="W2447" s="785" t="s">
        <v>3511</v>
      </c>
      <c r="X2447" s="785"/>
      <c r="Y2447" s="615" t="str">
        <f t="shared" si="38"/>
        <v>Sakaki Natural Renewable Energy Center</v>
      </c>
      <c r="Z2447" s="785" t="s">
        <v>2599</v>
      </c>
      <c r="AA2447" s="785" t="s">
        <v>4349</v>
      </c>
      <c r="AB2447" s="785" t="s">
        <v>2683</v>
      </c>
      <c r="AC2447" s="785" t="s">
        <v>2606</v>
      </c>
      <c r="AD2447" s="786">
        <v>43519</v>
      </c>
    </row>
    <row r="2448" spans="1:30" ht="15.75">
      <c r="A2448" s="785" t="s">
        <v>4301</v>
      </c>
      <c r="B2448" s="785" t="s">
        <v>32729</v>
      </c>
      <c r="C2448" s="785" t="s">
        <v>4303</v>
      </c>
      <c r="D2448" s="785" t="s">
        <v>2599</v>
      </c>
      <c r="E2448" s="785" t="s">
        <v>5289</v>
      </c>
      <c r="F2448" s="786">
        <v>43435</v>
      </c>
      <c r="G2448" s="785" t="s">
        <v>6513</v>
      </c>
      <c r="H2448" s="786">
        <v>43470</v>
      </c>
      <c r="I2448" s="785" t="s">
        <v>32730</v>
      </c>
      <c r="J2448" s="785" t="s">
        <v>629</v>
      </c>
      <c r="K2448" s="785" t="s">
        <v>32731</v>
      </c>
      <c r="L2448" s="785" t="s">
        <v>32732</v>
      </c>
      <c r="M2448" s="785"/>
      <c r="N2448" s="785"/>
      <c r="O2448" s="785"/>
      <c r="P2448" s="787">
        <v>36.701002000000003</v>
      </c>
      <c r="Q2448" s="787">
        <v>-1.2068669999999999</v>
      </c>
      <c r="R2448" s="785" t="s">
        <v>821</v>
      </c>
      <c r="S2448" s="785" t="s">
        <v>2943</v>
      </c>
      <c r="T2448" s="785" t="s">
        <v>6332</v>
      </c>
      <c r="U2448" s="785" t="s">
        <v>3417</v>
      </c>
      <c r="V2448" s="785" t="s">
        <v>3070</v>
      </c>
      <c r="W2448" s="785" t="s">
        <v>3279</v>
      </c>
      <c r="X2448" s="785"/>
      <c r="Y2448" s="615" t="str">
        <f t="shared" si="38"/>
        <v>Kenbi Enterprises</v>
      </c>
      <c r="Z2448" s="785" t="s">
        <v>2599</v>
      </c>
      <c r="AA2448" s="785" t="s">
        <v>4349</v>
      </c>
      <c r="AB2448" s="785" t="s">
        <v>2876</v>
      </c>
      <c r="AC2448" s="785" t="s">
        <v>2606</v>
      </c>
      <c r="AD2448" s="786">
        <v>43472</v>
      </c>
    </row>
    <row r="2449" spans="1:30" ht="15.75">
      <c r="A2449" s="785" t="s">
        <v>4301</v>
      </c>
      <c r="B2449" s="785" t="s">
        <v>18437</v>
      </c>
      <c r="C2449" s="785" t="s">
        <v>4303</v>
      </c>
      <c r="D2449" s="785" t="s">
        <v>2599</v>
      </c>
      <c r="E2449" s="785" t="s">
        <v>9336</v>
      </c>
      <c r="F2449" s="786">
        <v>43463</v>
      </c>
      <c r="G2449" s="785" t="s">
        <v>5843</v>
      </c>
      <c r="H2449" s="786">
        <v>43469</v>
      </c>
      <c r="I2449" s="785" t="s">
        <v>18438</v>
      </c>
      <c r="J2449" s="785" t="s">
        <v>627</v>
      </c>
      <c r="K2449" s="785" t="s">
        <v>18439</v>
      </c>
      <c r="L2449" s="785" t="s">
        <v>18440</v>
      </c>
      <c r="M2449" s="785"/>
      <c r="N2449" s="785"/>
      <c r="O2449" s="785" t="s">
        <v>18441</v>
      </c>
      <c r="P2449" s="787">
        <v>36.029845000000002</v>
      </c>
      <c r="Q2449" s="787">
        <v>-0.31365199999999999</v>
      </c>
      <c r="R2449" s="785" t="s">
        <v>695</v>
      </c>
      <c r="S2449" s="785" t="s">
        <v>1204</v>
      </c>
      <c r="T2449" s="785" t="s">
        <v>18442</v>
      </c>
      <c r="U2449" s="785" t="s">
        <v>18443</v>
      </c>
      <c r="V2449" s="785" t="s">
        <v>3004</v>
      </c>
      <c r="W2449" s="785" t="s">
        <v>10370</v>
      </c>
      <c r="X2449" s="785" t="s">
        <v>10370</v>
      </c>
      <c r="Y2449" s="615" t="str">
        <f t="shared" si="38"/>
        <v>Nelson Mutai</v>
      </c>
      <c r="Z2449" s="785" t="s">
        <v>18411</v>
      </c>
      <c r="AA2449" s="785" t="s">
        <v>4314</v>
      </c>
      <c r="AB2449" s="785" t="s">
        <v>2683</v>
      </c>
      <c r="AC2449" s="785" t="s">
        <v>2606</v>
      </c>
      <c r="AD2449" s="786">
        <v>43515</v>
      </c>
    </row>
    <row r="2450" spans="1:30" ht="15.75">
      <c r="A2450" s="785" t="s">
        <v>4301</v>
      </c>
      <c r="B2450" s="785" t="s">
        <v>21050</v>
      </c>
      <c r="C2450" s="785" t="s">
        <v>4303</v>
      </c>
      <c r="D2450" s="785" t="s">
        <v>2599</v>
      </c>
      <c r="E2450" s="785" t="s">
        <v>7228</v>
      </c>
      <c r="F2450" s="786">
        <v>43440</v>
      </c>
      <c r="G2450" s="785" t="s">
        <v>5843</v>
      </c>
      <c r="H2450" s="786">
        <v>43469</v>
      </c>
      <c r="I2450" s="785" t="s">
        <v>21051</v>
      </c>
      <c r="J2450" s="785" t="s">
        <v>629</v>
      </c>
      <c r="K2450" s="785" t="s">
        <v>21052</v>
      </c>
      <c r="L2450" s="785" t="s">
        <v>21053</v>
      </c>
      <c r="M2450" s="785"/>
      <c r="N2450" s="785"/>
      <c r="O2450" s="785"/>
      <c r="P2450" s="787">
        <v>36.673105999999997</v>
      </c>
      <c r="Q2450" s="787">
        <v>-1.1930320000000001</v>
      </c>
      <c r="R2450" s="785" t="s">
        <v>821</v>
      </c>
      <c r="S2450" s="785" t="s">
        <v>2943</v>
      </c>
      <c r="T2450" s="785" t="s">
        <v>2772</v>
      </c>
      <c r="U2450" s="785" t="s">
        <v>21054</v>
      </c>
      <c r="V2450" s="785" t="s">
        <v>3004</v>
      </c>
      <c r="W2450" s="785" t="s">
        <v>3385</v>
      </c>
      <c r="X2450" s="785" t="s">
        <v>3270</v>
      </c>
      <c r="Y2450" s="615" t="str">
        <f t="shared" si="38"/>
        <v>Robert Kagwe</v>
      </c>
      <c r="Z2450" s="785" t="s">
        <v>21055</v>
      </c>
      <c r="AA2450" s="785" t="s">
        <v>4314</v>
      </c>
      <c r="AB2450" s="785" t="s">
        <v>2605</v>
      </c>
      <c r="AC2450" s="785" t="s">
        <v>2606</v>
      </c>
      <c r="AD2450" s="786">
        <v>43555</v>
      </c>
    </row>
    <row r="2451" spans="1:30" ht="15.75">
      <c r="A2451" s="785" t="s">
        <v>4301</v>
      </c>
      <c r="B2451" s="785" t="s">
        <v>26232</v>
      </c>
      <c r="C2451" s="785" t="s">
        <v>4303</v>
      </c>
      <c r="D2451" s="785" t="s">
        <v>2599</v>
      </c>
      <c r="E2451" s="785" t="s">
        <v>9533</v>
      </c>
      <c r="F2451" s="786">
        <v>43419</v>
      </c>
      <c r="G2451" s="785" t="s">
        <v>5843</v>
      </c>
      <c r="H2451" s="786">
        <v>43469</v>
      </c>
      <c r="I2451" s="785" t="s">
        <v>26233</v>
      </c>
      <c r="J2451" s="785" t="s">
        <v>629</v>
      </c>
      <c r="K2451" s="785" t="s">
        <v>2612</v>
      </c>
      <c r="L2451" s="785" t="s">
        <v>26234</v>
      </c>
      <c r="M2451" s="785"/>
      <c r="N2451" s="785"/>
      <c r="O2451" s="785"/>
      <c r="P2451" s="787">
        <v>36.696601999999999</v>
      </c>
      <c r="Q2451" s="787">
        <v>-1.4323030000000001</v>
      </c>
      <c r="R2451" s="785" t="s">
        <v>1325</v>
      </c>
      <c r="S2451" s="785" t="s">
        <v>1326</v>
      </c>
      <c r="T2451" s="785" t="s">
        <v>2638</v>
      </c>
      <c r="U2451" s="785" t="s">
        <v>26235</v>
      </c>
      <c r="V2451" s="785" t="s">
        <v>2603</v>
      </c>
      <c r="W2451" s="785" t="s">
        <v>2608</v>
      </c>
      <c r="X2451" s="785"/>
      <c r="Y2451" s="615" t="str">
        <f t="shared" si="38"/>
        <v>Biogas International Limited</v>
      </c>
      <c r="Z2451" s="785" t="s">
        <v>2599</v>
      </c>
      <c r="AA2451" s="785" t="s">
        <v>5464</v>
      </c>
      <c r="AB2451" s="785" t="s">
        <v>2609</v>
      </c>
      <c r="AC2451" s="785" t="s">
        <v>2610</v>
      </c>
      <c r="AD2451" s="786">
        <v>43495</v>
      </c>
    </row>
    <row r="2452" spans="1:30" ht="15.75">
      <c r="A2452" s="785" t="s">
        <v>4301</v>
      </c>
      <c r="B2452" s="785" t="s">
        <v>4520</v>
      </c>
      <c r="C2452" s="785" t="s">
        <v>4303</v>
      </c>
      <c r="D2452" s="785" t="s">
        <v>2599</v>
      </c>
      <c r="E2452" s="785" t="s">
        <v>4521</v>
      </c>
      <c r="F2452" s="786">
        <v>43458</v>
      </c>
      <c r="G2452" s="785" t="s">
        <v>4522</v>
      </c>
      <c r="H2452" s="786">
        <v>43468</v>
      </c>
      <c r="I2452" s="785" t="s">
        <v>4523</v>
      </c>
      <c r="J2452" s="785" t="s">
        <v>627</v>
      </c>
      <c r="K2452" s="785" t="s">
        <v>4524</v>
      </c>
      <c r="L2452" s="785" t="s">
        <v>4525</v>
      </c>
      <c r="M2452" s="785"/>
      <c r="N2452" s="785"/>
      <c r="O2452" s="785" t="s">
        <v>4526</v>
      </c>
      <c r="P2452" s="787">
        <v>36.458919999999999</v>
      </c>
      <c r="Q2452" s="787">
        <v>-0.122007</v>
      </c>
      <c r="R2452" s="785" t="s">
        <v>1228</v>
      </c>
      <c r="S2452" s="785" t="s">
        <v>1229</v>
      </c>
      <c r="T2452" s="785" t="s">
        <v>4527</v>
      </c>
      <c r="U2452" s="785" t="s">
        <v>4528</v>
      </c>
      <c r="V2452" s="785" t="s">
        <v>3004</v>
      </c>
      <c r="W2452" s="785" t="s">
        <v>2884</v>
      </c>
      <c r="X2452" s="785" t="s">
        <v>2884</v>
      </c>
      <c r="Y2452" s="615" t="str">
        <f t="shared" si="38"/>
        <v>Aggrey Itavale</v>
      </c>
      <c r="Z2452" s="785" t="s">
        <v>4497</v>
      </c>
      <c r="AA2452" s="785" t="s">
        <v>4314</v>
      </c>
      <c r="AB2452" s="785" t="s">
        <v>2605</v>
      </c>
      <c r="AC2452" s="785" t="s">
        <v>2606</v>
      </c>
      <c r="AD2452" s="786">
        <v>43468</v>
      </c>
    </row>
    <row r="2453" spans="1:30" ht="15.75">
      <c r="A2453" s="785" t="s">
        <v>4301</v>
      </c>
      <c r="B2453" s="785" t="s">
        <v>13089</v>
      </c>
      <c r="C2453" s="785" t="s">
        <v>4303</v>
      </c>
      <c r="D2453" s="785" t="s">
        <v>2599</v>
      </c>
      <c r="E2453" s="785" t="s">
        <v>4425</v>
      </c>
      <c r="F2453" s="786">
        <v>43455</v>
      </c>
      <c r="G2453" s="785" t="s">
        <v>4522</v>
      </c>
      <c r="H2453" s="786">
        <v>43468</v>
      </c>
      <c r="I2453" s="785" t="s">
        <v>13090</v>
      </c>
      <c r="J2453" s="785" t="s">
        <v>629</v>
      </c>
      <c r="K2453" s="785" t="s">
        <v>2612</v>
      </c>
      <c r="L2453" s="785" t="s">
        <v>13091</v>
      </c>
      <c r="M2453" s="785"/>
      <c r="N2453" s="785"/>
      <c r="O2453" s="785" t="s">
        <v>13092</v>
      </c>
      <c r="P2453" s="787">
        <v>36.788997999999999</v>
      </c>
      <c r="Q2453" s="787">
        <v>-1.05948</v>
      </c>
      <c r="R2453" s="785" t="s">
        <v>821</v>
      </c>
      <c r="S2453" s="785" t="s">
        <v>871</v>
      </c>
      <c r="T2453" s="785" t="s">
        <v>871</v>
      </c>
      <c r="U2453" s="785" t="s">
        <v>3001</v>
      </c>
      <c r="V2453" s="785" t="s">
        <v>3004</v>
      </c>
      <c r="W2453" s="785" t="s">
        <v>2615</v>
      </c>
      <c r="X2453" s="785" t="s">
        <v>12807</v>
      </c>
      <c r="Y2453" s="615" t="str">
        <f t="shared" si="38"/>
        <v>James Nganga  Njoroge</v>
      </c>
      <c r="Z2453" s="785" t="s">
        <v>12820</v>
      </c>
      <c r="AA2453" s="785" t="s">
        <v>5464</v>
      </c>
      <c r="AB2453" s="785" t="s">
        <v>3686</v>
      </c>
      <c r="AC2453" s="785" t="s">
        <v>2617</v>
      </c>
      <c r="AD2453" s="786">
        <v>43479</v>
      </c>
    </row>
    <row r="2454" spans="1:30" ht="15.75">
      <c r="A2454" s="785" t="s">
        <v>4301</v>
      </c>
      <c r="B2454" s="785" t="s">
        <v>19944</v>
      </c>
      <c r="C2454" s="785" t="s">
        <v>4303</v>
      </c>
      <c r="D2454" s="785" t="s">
        <v>2599</v>
      </c>
      <c r="E2454" s="785" t="s">
        <v>7559</v>
      </c>
      <c r="F2454" s="786">
        <v>43393</v>
      </c>
      <c r="G2454" s="785" t="s">
        <v>4522</v>
      </c>
      <c r="H2454" s="786">
        <v>43468</v>
      </c>
      <c r="I2454" s="785" t="s">
        <v>19945</v>
      </c>
      <c r="J2454" s="785" t="s">
        <v>629</v>
      </c>
      <c r="K2454" s="785" t="s">
        <v>19946</v>
      </c>
      <c r="L2454" s="785" t="s">
        <v>19947</v>
      </c>
      <c r="M2454" s="785"/>
      <c r="N2454" s="785"/>
      <c r="O2454" s="785" t="s">
        <v>19948</v>
      </c>
      <c r="P2454" s="787">
        <v>34.65954</v>
      </c>
      <c r="Q2454" s="787">
        <v>6.0905000000000001E-2</v>
      </c>
      <c r="R2454" s="785" t="s">
        <v>1700</v>
      </c>
      <c r="S2454" s="785" t="s">
        <v>3380</v>
      </c>
      <c r="T2454" s="785" t="s">
        <v>15993</v>
      </c>
      <c r="U2454" s="785" t="s">
        <v>19949</v>
      </c>
      <c r="V2454" s="785" t="s">
        <v>2673</v>
      </c>
      <c r="W2454" s="785" t="s">
        <v>2853</v>
      </c>
      <c r="X2454" s="785" t="s">
        <v>2853</v>
      </c>
      <c r="Y2454" s="615" t="str">
        <f t="shared" si="38"/>
        <v>Peter O Ong'ai</v>
      </c>
      <c r="Z2454" s="785" t="s">
        <v>19943</v>
      </c>
      <c r="AA2454" s="785" t="s">
        <v>4314</v>
      </c>
      <c r="AB2454" s="785" t="s">
        <v>2683</v>
      </c>
      <c r="AC2454" s="785" t="s">
        <v>2606</v>
      </c>
      <c r="AD2454" s="786">
        <v>43518</v>
      </c>
    </row>
    <row r="2455" spans="1:30" ht="15.75">
      <c r="A2455" s="785" t="s">
        <v>4301</v>
      </c>
      <c r="B2455" s="785" t="s">
        <v>20321</v>
      </c>
      <c r="C2455" s="785" t="s">
        <v>4303</v>
      </c>
      <c r="D2455" s="785" t="s">
        <v>2599</v>
      </c>
      <c r="E2455" s="785" t="s">
        <v>4948</v>
      </c>
      <c r="F2455" s="786">
        <v>43314</v>
      </c>
      <c r="G2455" s="785" t="s">
        <v>4522</v>
      </c>
      <c r="H2455" s="786">
        <v>43468</v>
      </c>
      <c r="I2455" s="785" t="s">
        <v>20322</v>
      </c>
      <c r="J2455" s="785" t="s">
        <v>629</v>
      </c>
      <c r="K2455" s="785" t="s">
        <v>20323</v>
      </c>
      <c r="L2455" s="785" t="s">
        <v>20324</v>
      </c>
      <c r="M2455" s="785"/>
      <c r="N2455" s="785"/>
      <c r="O2455" s="785" t="s">
        <v>20325</v>
      </c>
      <c r="P2455" s="787">
        <v>35.272067</v>
      </c>
      <c r="Q2455" s="787">
        <v>-0.61403200000000002</v>
      </c>
      <c r="R2455" s="785" t="s">
        <v>1623</v>
      </c>
      <c r="S2455" s="785" t="s">
        <v>1766</v>
      </c>
      <c r="T2455" s="785" t="s">
        <v>1766</v>
      </c>
      <c r="U2455" s="785" t="s">
        <v>2723</v>
      </c>
      <c r="V2455" s="785" t="s">
        <v>3004</v>
      </c>
      <c r="W2455" s="785" t="s">
        <v>2760</v>
      </c>
      <c r="X2455" s="785" t="s">
        <v>2760</v>
      </c>
      <c r="Y2455" s="615" t="str">
        <f t="shared" si="38"/>
        <v>Philip Kurgat</v>
      </c>
      <c r="Z2455" s="785" t="s">
        <v>20282</v>
      </c>
      <c r="AA2455" s="785" t="s">
        <v>4314</v>
      </c>
      <c r="AB2455" s="785" t="s">
        <v>2683</v>
      </c>
      <c r="AC2455" s="785" t="s">
        <v>2606</v>
      </c>
      <c r="AD2455" s="786">
        <v>43712</v>
      </c>
    </row>
    <row r="2456" spans="1:30" ht="15.75">
      <c r="A2456" s="785" t="s">
        <v>4301</v>
      </c>
      <c r="B2456" s="785" t="s">
        <v>24262</v>
      </c>
      <c r="C2456" s="785" t="s">
        <v>4379</v>
      </c>
      <c r="D2456" s="785" t="s">
        <v>2598</v>
      </c>
      <c r="E2456" s="785" t="s">
        <v>4522</v>
      </c>
      <c r="F2456" s="786">
        <v>43468</v>
      </c>
      <c r="G2456" s="785" t="s">
        <v>4522</v>
      </c>
      <c r="H2456" s="786">
        <v>43468</v>
      </c>
      <c r="I2456" s="785" t="s">
        <v>24263</v>
      </c>
      <c r="J2456" s="785" t="s">
        <v>629</v>
      </c>
      <c r="K2456" s="785" t="s">
        <v>24264</v>
      </c>
      <c r="L2456" s="785" t="s">
        <v>24265</v>
      </c>
      <c r="M2456" s="785"/>
      <c r="N2456" s="785"/>
      <c r="O2456" s="785" t="s">
        <v>24266</v>
      </c>
      <c r="P2456" s="787">
        <v>37.455157999999997</v>
      </c>
      <c r="Q2456" s="787">
        <v>-1.49396</v>
      </c>
      <c r="R2456" s="785" t="s">
        <v>1729</v>
      </c>
      <c r="S2456" s="785" t="s">
        <v>2909</v>
      </c>
      <c r="T2456" s="785" t="s">
        <v>2909</v>
      </c>
      <c r="U2456" s="785" t="s">
        <v>24267</v>
      </c>
      <c r="V2456" s="785" t="s">
        <v>3004</v>
      </c>
      <c r="W2456" s="785" t="s">
        <v>2746</v>
      </c>
      <c r="X2456" s="785" t="s">
        <v>2746</v>
      </c>
      <c r="Y2456" s="615" t="str">
        <f t="shared" si="38"/>
        <v>Stephen Nyange</v>
      </c>
      <c r="Z2456" s="785" t="s">
        <v>3970</v>
      </c>
      <c r="AA2456" s="785" t="s">
        <v>4314</v>
      </c>
      <c r="AB2456" s="785" t="s">
        <v>2605</v>
      </c>
      <c r="AC2456" s="785" t="s">
        <v>2606</v>
      </c>
      <c r="AD2456" s="786">
        <v>43470</v>
      </c>
    </row>
    <row r="2457" spans="1:30" ht="15.75">
      <c r="A2457" s="785" t="s">
        <v>4301</v>
      </c>
      <c r="B2457" s="785" t="s">
        <v>24268</v>
      </c>
      <c r="C2457" s="785" t="s">
        <v>4379</v>
      </c>
      <c r="D2457" s="785" t="s">
        <v>2598</v>
      </c>
      <c r="E2457" s="785" t="s">
        <v>9423</v>
      </c>
      <c r="F2457" s="786">
        <v>43418</v>
      </c>
      <c r="G2457" s="785" t="s">
        <v>4522</v>
      </c>
      <c r="H2457" s="786">
        <v>43468</v>
      </c>
      <c r="I2457" s="785" t="s">
        <v>24269</v>
      </c>
      <c r="J2457" s="785" t="s">
        <v>627</v>
      </c>
      <c r="K2457" s="785" t="s">
        <v>24270</v>
      </c>
      <c r="L2457" s="785" t="s">
        <v>24271</v>
      </c>
      <c r="M2457" s="785"/>
      <c r="N2457" s="785"/>
      <c r="O2457" s="785" t="s">
        <v>24272</v>
      </c>
      <c r="P2457" s="787">
        <v>37.587577000000003</v>
      </c>
      <c r="Q2457" s="787">
        <v>-0.97233700000000001</v>
      </c>
      <c r="R2457" s="785" t="s">
        <v>1729</v>
      </c>
      <c r="S2457" s="785" t="s">
        <v>17289</v>
      </c>
      <c r="T2457" s="785" t="s">
        <v>17289</v>
      </c>
      <c r="U2457" s="785" t="s">
        <v>24273</v>
      </c>
      <c r="V2457" s="785" t="s">
        <v>3004</v>
      </c>
      <c r="W2457" s="785" t="s">
        <v>2746</v>
      </c>
      <c r="X2457" s="785" t="s">
        <v>2746</v>
      </c>
      <c r="Y2457" s="615" t="str">
        <f t="shared" si="38"/>
        <v>Stephen Nyange</v>
      </c>
      <c r="Z2457" s="785" t="s">
        <v>3970</v>
      </c>
      <c r="AA2457" s="785" t="s">
        <v>4314</v>
      </c>
      <c r="AB2457" s="785" t="s">
        <v>2605</v>
      </c>
      <c r="AC2457" s="785" t="s">
        <v>2606</v>
      </c>
      <c r="AD2457" s="786">
        <v>43470</v>
      </c>
    </row>
    <row r="2458" spans="1:30" ht="15.75">
      <c r="A2458" s="785" t="s">
        <v>4301</v>
      </c>
      <c r="B2458" s="785" t="s">
        <v>24274</v>
      </c>
      <c r="C2458" s="785" t="s">
        <v>4379</v>
      </c>
      <c r="D2458" s="785" t="s">
        <v>2598</v>
      </c>
      <c r="E2458" s="785" t="s">
        <v>9423</v>
      </c>
      <c r="F2458" s="786">
        <v>43418</v>
      </c>
      <c r="G2458" s="785" t="s">
        <v>4522</v>
      </c>
      <c r="H2458" s="786">
        <v>43468</v>
      </c>
      <c r="I2458" s="785" t="s">
        <v>24275</v>
      </c>
      <c r="J2458" s="785" t="s">
        <v>629</v>
      </c>
      <c r="K2458" s="785" t="s">
        <v>24276</v>
      </c>
      <c r="L2458" s="785" t="s">
        <v>24277</v>
      </c>
      <c r="M2458" s="785"/>
      <c r="N2458" s="785"/>
      <c r="O2458" s="785" t="s">
        <v>24278</v>
      </c>
      <c r="P2458" s="787">
        <v>37.463917000000002</v>
      </c>
      <c r="Q2458" s="787">
        <v>-1.1914480000000001</v>
      </c>
      <c r="R2458" s="785" t="s">
        <v>1729</v>
      </c>
      <c r="S2458" s="785" t="s">
        <v>1730</v>
      </c>
      <c r="T2458" s="785" t="s">
        <v>2879</v>
      </c>
      <c r="U2458" s="785" t="s">
        <v>24279</v>
      </c>
      <c r="V2458" s="785" t="s">
        <v>3004</v>
      </c>
      <c r="W2458" s="785" t="s">
        <v>2746</v>
      </c>
      <c r="X2458" s="785" t="s">
        <v>2746</v>
      </c>
      <c r="Y2458" s="615" t="str">
        <f t="shared" si="38"/>
        <v>Stephen Nyange</v>
      </c>
      <c r="Z2458" s="785" t="s">
        <v>3970</v>
      </c>
      <c r="AA2458" s="785" t="s">
        <v>4314</v>
      </c>
      <c r="AB2458" s="785" t="s">
        <v>2605</v>
      </c>
      <c r="AC2458" s="785" t="s">
        <v>2606</v>
      </c>
      <c r="AD2458" s="786">
        <v>43470</v>
      </c>
    </row>
    <row r="2459" spans="1:30" ht="15.75">
      <c r="A2459" s="785" t="s">
        <v>4301</v>
      </c>
      <c r="B2459" s="785" t="s">
        <v>31349</v>
      </c>
      <c r="C2459" s="785" t="s">
        <v>4303</v>
      </c>
      <c r="D2459" s="785" t="s">
        <v>2599</v>
      </c>
      <c r="E2459" s="785" t="s">
        <v>6816</v>
      </c>
      <c r="F2459" s="786">
        <v>43448</v>
      </c>
      <c r="G2459" s="785" t="s">
        <v>4522</v>
      </c>
      <c r="H2459" s="786">
        <v>43468</v>
      </c>
      <c r="I2459" s="785" t="s">
        <v>31350</v>
      </c>
      <c r="J2459" s="785" t="s">
        <v>629</v>
      </c>
      <c r="K2459" s="785" t="s">
        <v>31351</v>
      </c>
      <c r="L2459" s="785" t="s">
        <v>31352</v>
      </c>
      <c r="M2459" s="785"/>
      <c r="N2459" s="785"/>
      <c r="O2459" s="785" t="s">
        <v>31353</v>
      </c>
      <c r="P2459" s="787">
        <v>36.828913999999997</v>
      </c>
      <c r="Q2459" s="787">
        <v>-1.0707500000000001</v>
      </c>
      <c r="R2459" s="785" t="s">
        <v>821</v>
      </c>
      <c r="S2459" s="785" t="s">
        <v>871</v>
      </c>
      <c r="T2459" s="785" t="s">
        <v>2712</v>
      </c>
      <c r="U2459" s="785" t="s">
        <v>3069</v>
      </c>
      <c r="V2459" s="785" t="s">
        <v>3004</v>
      </c>
      <c r="W2459" s="785" t="s">
        <v>2615</v>
      </c>
      <c r="X2459" s="785"/>
      <c r="Y2459" s="615" t="str">
        <f t="shared" si="38"/>
        <v>Takamoto Biogas</v>
      </c>
      <c r="Z2459" s="785" t="s">
        <v>2599</v>
      </c>
      <c r="AA2459" s="785" t="s">
        <v>5464</v>
      </c>
      <c r="AB2459" s="785" t="s">
        <v>3686</v>
      </c>
      <c r="AC2459" s="785" t="s">
        <v>2617</v>
      </c>
      <c r="AD2459" s="786">
        <v>43480</v>
      </c>
    </row>
    <row r="2460" spans="1:30" ht="15.75">
      <c r="A2460" s="785" t="s">
        <v>4301</v>
      </c>
      <c r="B2460" s="785" t="s">
        <v>31646</v>
      </c>
      <c r="C2460" s="785" t="s">
        <v>4303</v>
      </c>
      <c r="D2460" s="785" t="s">
        <v>2599</v>
      </c>
      <c r="E2460" s="785" t="s">
        <v>19585</v>
      </c>
      <c r="F2460" s="786">
        <v>43453</v>
      </c>
      <c r="G2460" s="785" t="s">
        <v>4522</v>
      </c>
      <c r="H2460" s="786">
        <v>43468</v>
      </c>
      <c r="I2460" s="785" t="s">
        <v>31647</v>
      </c>
      <c r="J2460" s="785" t="s">
        <v>627</v>
      </c>
      <c r="K2460" s="785" t="s">
        <v>31648</v>
      </c>
      <c r="L2460" s="785" t="s">
        <v>31649</v>
      </c>
      <c r="M2460" s="785"/>
      <c r="N2460" s="785"/>
      <c r="O2460" s="785"/>
      <c r="P2460" s="787">
        <v>36.804634999999998</v>
      </c>
      <c r="Q2460" s="787">
        <v>-1.1631480000000001</v>
      </c>
      <c r="R2460" s="785" t="s">
        <v>821</v>
      </c>
      <c r="S2460" s="785" t="s">
        <v>1589</v>
      </c>
      <c r="T2460" s="785" t="s">
        <v>3421</v>
      </c>
      <c r="U2460" s="785" t="s">
        <v>31650</v>
      </c>
      <c r="V2460" s="785" t="s">
        <v>3004</v>
      </c>
      <c r="W2460" s="785" t="s">
        <v>3511</v>
      </c>
      <c r="X2460" s="785"/>
      <c r="Y2460" s="615" t="str">
        <f t="shared" si="38"/>
        <v>Sakaki Natural Renewable Energy Center</v>
      </c>
      <c r="Z2460" s="785" t="s">
        <v>2599</v>
      </c>
      <c r="AA2460" s="785" t="s">
        <v>4349</v>
      </c>
      <c r="AB2460" s="785" t="s">
        <v>2683</v>
      </c>
      <c r="AC2460" s="785" t="s">
        <v>2606</v>
      </c>
      <c r="AD2460" s="786">
        <v>43522</v>
      </c>
    </row>
    <row r="2461" spans="1:30" ht="15.75">
      <c r="A2461" s="785" t="s">
        <v>4301</v>
      </c>
      <c r="B2461" s="785" t="s">
        <v>32733</v>
      </c>
      <c r="C2461" s="785" t="s">
        <v>4322</v>
      </c>
      <c r="D2461" s="785" t="s">
        <v>2902</v>
      </c>
      <c r="E2461" s="785" t="s">
        <v>5289</v>
      </c>
      <c r="F2461" s="786">
        <v>43435</v>
      </c>
      <c r="G2461" s="785" t="s">
        <v>4522</v>
      </c>
      <c r="H2461" s="786">
        <v>43468</v>
      </c>
      <c r="I2461" s="785" t="s">
        <v>32734</v>
      </c>
      <c r="J2461" s="785" t="s">
        <v>629</v>
      </c>
      <c r="K2461" s="785" t="s">
        <v>32735</v>
      </c>
      <c r="L2461" s="785" t="s">
        <v>32736</v>
      </c>
      <c r="M2461" s="785"/>
      <c r="N2461" s="785"/>
      <c r="O2461" s="785" t="s">
        <v>32737</v>
      </c>
      <c r="P2461" s="787">
        <v>37.064172999999997</v>
      </c>
      <c r="Q2461" s="787">
        <v>-1.0288269999999999</v>
      </c>
      <c r="R2461" s="785" t="s">
        <v>821</v>
      </c>
      <c r="S2461" s="785" t="s">
        <v>2791</v>
      </c>
      <c r="T2461" s="785" t="s">
        <v>32738</v>
      </c>
      <c r="U2461" s="785" t="s">
        <v>2869</v>
      </c>
      <c r="V2461" s="785" t="s">
        <v>3070</v>
      </c>
      <c r="W2461" s="785" t="s">
        <v>3279</v>
      </c>
      <c r="X2461" s="785"/>
      <c r="Y2461" s="615" t="str">
        <f t="shared" si="38"/>
        <v>Kenbi Enterprises</v>
      </c>
      <c r="Z2461" s="785" t="s">
        <v>2599</v>
      </c>
      <c r="AA2461" s="785" t="s">
        <v>4349</v>
      </c>
      <c r="AB2461" s="785" t="s">
        <v>2876</v>
      </c>
      <c r="AC2461" s="785" t="s">
        <v>2606</v>
      </c>
      <c r="AD2461" s="786">
        <v>43472</v>
      </c>
    </row>
    <row r="2462" spans="1:30" ht="15.75">
      <c r="A2462" s="785" t="s">
        <v>4301</v>
      </c>
      <c r="B2462" s="785" t="s">
        <v>13129</v>
      </c>
      <c r="C2462" s="785" t="s">
        <v>4303</v>
      </c>
      <c r="D2462" s="785" t="s">
        <v>2599</v>
      </c>
      <c r="E2462" s="785" t="s">
        <v>9846</v>
      </c>
      <c r="F2462" s="786">
        <v>43431</v>
      </c>
      <c r="G2462" s="785" t="s">
        <v>13130</v>
      </c>
      <c r="H2462" s="786">
        <v>43467</v>
      </c>
      <c r="I2462" s="785" t="s">
        <v>13131</v>
      </c>
      <c r="J2462" s="785" t="s">
        <v>629</v>
      </c>
      <c r="K2462" s="785" t="s">
        <v>2612</v>
      </c>
      <c r="L2462" s="785" t="s">
        <v>13132</v>
      </c>
      <c r="M2462" s="785"/>
      <c r="N2462" s="785"/>
      <c r="O2462" s="785" t="s">
        <v>13133</v>
      </c>
      <c r="P2462" s="787">
        <v>36.690297999999999</v>
      </c>
      <c r="Q2462" s="787">
        <v>-1.0195620000000001</v>
      </c>
      <c r="R2462" s="785" t="s">
        <v>821</v>
      </c>
      <c r="S2462" s="785" t="s">
        <v>822</v>
      </c>
      <c r="T2462" s="785" t="s">
        <v>3336</v>
      </c>
      <c r="U2462" s="785" t="s">
        <v>13134</v>
      </c>
      <c r="V2462" s="785" t="s">
        <v>3070</v>
      </c>
      <c r="W2462" s="785" t="s">
        <v>2615</v>
      </c>
      <c r="X2462" s="785" t="s">
        <v>12807</v>
      </c>
      <c r="Y2462" s="615" t="str">
        <f t="shared" si="38"/>
        <v>James Nganga  Njoroge</v>
      </c>
      <c r="Z2462" s="785" t="s">
        <v>12820</v>
      </c>
      <c r="AA2462" s="785" t="s">
        <v>5464</v>
      </c>
      <c r="AB2462" s="785" t="s">
        <v>2605</v>
      </c>
      <c r="AC2462" s="785" t="s">
        <v>2606</v>
      </c>
      <c r="AD2462" s="786">
        <v>43479</v>
      </c>
    </row>
    <row r="2463" spans="1:30" ht="15.75">
      <c r="A2463" s="785" t="s">
        <v>4301</v>
      </c>
      <c r="B2463" s="785" t="s">
        <v>23632</v>
      </c>
      <c r="C2463" s="785" t="s">
        <v>4303</v>
      </c>
      <c r="D2463" s="785" t="s">
        <v>2599</v>
      </c>
      <c r="E2463" s="785" t="s">
        <v>17115</v>
      </c>
      <c r="F2463" s="786">
        <v>43417</v>
      </c>
      <c r="G2463" s="785" t="s">
        <v>13130</v>
      </c>
      <c r="H2463" s="786">
        <v>43467</v>
      </c>
      <c r="I2463" s="785" t="s">
        <v>23633</v>
      </c>
      <c r="J2463" s="785" t="s">
        <v>627</v>
      </c>
      <c r="K2463" s="785" t="s">
        <v>23634</v>
      </c>
      <c r="L2463" s="785" t="s">
        <v>23635</v>
      </c>
      <c r="M2463" s="785"/>
      <c r="N2463" s="785"/>
      <c r="O2463" s="785" t="s">
        <v>23636</v>
      </c>
      <c r="P2463" s="787">
        <v>36.274099999999997</v>
      </c>
      <c r="Q2463" s="787">
        <v>-0.25584800000000002</v>
      </c>
      <c r="R2463" s="785" t="s">
        <v>1228</v>
      </c>
      <c r="S2463" s="785" t="s">
        <v>2161</v>
      </c>
      <c r="T2463" s="785" t="s">
        <v>2957</v>
      </c>
      <c r="U2463" s="785" t="s">
        <v>2957</v>
      </c>
      <c r="V2463" s="785" t="s">
        <v>3004</v>
      </c>
      <c r="W2463" s="785" t="s">
        <v>23558</v>
      </c>
      <c r="X2463" s="785" t="s">
        <v>23558</v>
      </c>
      <c r="Y2463" s="615" t="str">
        <f t="shared" si="38"/>
        <v>Simon Kuira</v>
      </c>
      <c r="Z2463" s="785" t="s">
        <v>23559</v>
      </c>
      <c r="AA2463" s="785" t="s">
        <v>4314</v>
      </c>
      <c r="AB2463" s="785" t="s">
        <v>2683</v>
      </c>
      <c r="AC2463" s="785" t="s">
        <v>2606</v>
      </c>
      <c r="AD2463" s="786">
        <v>43473</v>
      </c>
    </row>
    <row r="2464" spans="1:30" ht="15.75">
      <c r="A2464" s="785" t="s">
        <v>4301</v>
      </c>
      <c r="B2464" s="785" t="s">
        <v>25633</v>
      </c>
      <c r="C2464" s="785" t="s">
        <v>4303</v>
      </c>
      <c r="D2464" s="785" t="s">
        <v>2599</v>
      </c>
      <c r="E2464" s="785" t="s">
        <v>13130</v>
      </c>
      <c r="F2464" s="786">
        <v>43467</v>
      </c>
      <c r="G2464" s="785" t="s">
        <v>13130</v>
      </c>
      <c r="H2464" s="786">
        <v>43467</v>
      </c>
      <c r="I2464" s="785" t="s">
        <v>25634</v>
      </c>
      <c r="J2464" s="785" t="s">
        <v>629</v>
      </c>
      <c r="K2464" s="785" t="s">
        <v>25635</v>
      </c>
      <c r="L2464" s="785" t="s">
        <v>25636</v>
      </c>
      <c r="M2464" s="785"/>
      <c r="N2464" s="785"/>
      <c r="O2464" s="785" t="s">
        <v>25637</v>
      </c>
      <c r="P2464" s="787">
        <v>34.736772999999999</v>
      </c>
      <c r="Q2464" s="787">
        <v>-0.143174</v>
      </c>
      <c r="R2464" s="785" t="s">
        <v>1575</v>
      </c>
      <c r="S2464" s="785" t="s">
        <v>2755</v>
      </c>
      <c r="T2464" s="785" t="s">
        <v>25638</v>
      </c>
      <c r="U2464" s="785" t="s">
        <v>2757</v>
      </c>
      <c r="V2464" s="785" t="s">
        <v>2673</v>
      </c>
      <c r="W2464" s="785" t="s">
        <v>2608</v>
      </c>
      <c r="X2464" s="785" t="s">
        <v>25607</v>
      </c>
      <c r="Y2464" s="615" t="str">
        <f t="shared" si="38"/>
        <v>Zadock</v>
      </c>
      <c r="Z2464" s="785" t="s">
        <v>25608</v>
      </c>
      <c r="AA2464" s="785" t="s">
        <v>5464</v>
      </c>
      <c r="AB2464" s="785" t="s">
        <v>2609</v>
      </c>
      <c r="AC2464" s="785" t="s">
        <v>2610</v>
      </c>
      <c r="AD2464" s="786">
        <v>43468</v>
      </c>
    </row>
    <row r="2465" spans="1:30" ht="15.75">
      <c r="A2465" s="785" t="s">
        <v>4301</v>
      </c>
      <c r="B2465" s="785" t="s">
        <v>25639</v>
      </c>
      <c r="C2465" s="785" t="s">
        <v>4303</v>
      </c>
      <c r="D2465" s="785" t="s">
        <v>2599</v>
      </c>
      <c r="E2465" s="785" t="s">
        <v>17115</v>
      </c>
      <c r="F2465" s="786">
        <v>43417</v>
      </c>
      <c r="G2465" s="785" t="s">
        <v>13130</v>
      </c>
      <c r="H2465" s="786">
        <v>43467</v>
      </c>
      <c r="I2465" s="785" t="s">
        <v>25640</v>
      </c>
      <c r="J2465" s="785" t="s">
        <v>629</v>
      </c>
      <c r="K2465" s="785" t="s">
        <v>25641</v>
      </c>
      <c r="L2465" s="785" t="s">
        <v>25642</v>
      </c>
      <c r="M2465" s="785"/>
      <c r="N2465" s="785"/>
      <c r="O2465" s="785" t="s">
        <v>25643</v>
      </c>
      <c r="P2465" s="787">
        <v>34.735247000000001</v>
      </c>
      <c r="Q2465" s="787">
        <v>-0.14311299999999999</v>
      </c>
      <c r="R2465" s="785" t="s">
        <v>1575</v>
      </c>
      <c r="S2465" s="785" t="s">
        <v>2755</v>
      </c>
      <c r="T2465" s="785" t="s">
        <v>25644</v>
      </c>
      <c r="U2465" s="785" t="s">
        <v>2757</v>
      </c>
      <c r="V2465" s="785">
        <v>6</v>
      </c>
      <c r="W2465" s="785" t="s">
        <v>2608</v>
      </c>
      <c r="X2465" s="785" t="s">
        <v>25607</v>
      </c>
      <c r="Y2465" s="615" t="str">
        <f t="shared" si="38"/>
        <v>Zadock</v>
      </c>
      <c r="Z2465" s="785" t="s">
        <v>25608</v>
      </c>
      <c r="AA2465" s="785" t="s">
        <v>5464</v>
      </c>
      <c r="AB2465" s="785" t="s">
        <v>2609</v>
      </c>
      <c r="AC2465" s="785" t="s">
        <v>2610</v>
      </c>
      <c r="AD2465" s="786">
        <v>43468</v>
      </c>
    </row>
    <row r="2466" spans="1:30" ht="15.75">
      <c r="A2466" s="785" t="s">
        <v>4301</v>
      </c>
      <c r="B2466" s="785" t="s">
        <v>5850</v>
      </c>
      <c r="C2466" s="785" t="s">
        <v>4303</v>
      </c>
      <c r="D2466" s="785" t="s">
        <v>2599</v>
      </c>
      <c r="E2466" s="785" t="s">
        <v>5747</v>
      </c>
      <c r="F2466" s="786">
        <v>43344</v>
      </c>
      <c r="G2466" s="785" t="s">
        <v>5851</v>
      </c>
      <c r="H2466" s="786">
        <v>43466</v>
      </c>
      <c r="I2466" s="785" t="s">
        <v>5852</v>
      </c>
      <c r="J2466" s="785" t="s">
        <v>627</v>
      </c>
      <c r="K2466" s="785" t="s">
        <v>5853</v>
      </c>
      <c r="L2466" s="785" t="s">
        <v>5854</v>
      </c>
      <c r="M2466" s="785"/>
      <c r="N2466" s="785"/>
      <c r="O2466" s="785" t="s">
        <v>5855</v>
      </c>
      <c r="P2466" s="787">
        <v>37.620337999999997</v>
      </c>
      <c r="Q2466" s="787">
        <v>-0.426037</v>
      </c>
      <c r="R2466" s="785" t="s">
        <v>1089</v>
      </c>
      <c r="S2466" s="785" t="s">
        <v>2731</v>
      </c>
      <c r="T2466" s="785" t="s">
        <v>5856</v>
      </c>
      <c r="U2466" s="785" t="s">
        <v>5857</v>
      </c>
      <c r="V2466" s="785">
        <v>16</v>
      </c>
      <c r="W2466" s="785" t="s">
        <v>3305</v>
      </c>
      <c r="X2466" s="785" t="s">
        <v>3093</v>
      </c>
      <c r="Y2466" s="615" t="str">
        <f t="shared" si="38"/>
        <v>Bioesline Company Ltd</v>
      </c>
      <c r="Z2466" s="785" t="s">
        <v>2599</v>
      </c>
      <c r="AA2466" s="785" t="s">
        <v>4349</v>
      </c>
      <c r="AB2466" s="785" t="s">
        <v>2605</v>
      </c>
      <c r="AC2466" s="785" t="s">
        <v>2606</v>
      </c>
      <c r="AD2466" s="786">
        <v>43684</v>
      </c>
    </row>
    <row r="2467" spans="1:30" ht="15.75">
      <c r="A2467" s="785" t="s">
        <v>4301</v>
      </c>
      <c r="B2467" s="785" t="s">
        <v>8303</v>
      </c>
      <c r="C2467" s="785" t="s">
        <v>4379</v>
      </c>
      <c r="D2467" s="785" t="s">
        <v>2598</v>
      </c>
      <c r="E2467" s="785" t="s">
        <v>5289</v>
      </c>
      <c r="F2467" s="786">
        <v>43435</v>
      </c>
      <c r="G2467" s="785" t="s">
        <v>5851</v>
      </c>
      <c r="H2467" s="786">
        <v>43466</v>
      </c>
      <c r="I2467" s="785" t="s">
        <v>8304</v>
      </c>
      <c r="J2467" s="785" t="s">
        <v>629</v>
      </c>
      <c r="K2467" s="785" t="s">
        <v>8305</v>
      </c>
      <c r="L2467" s="785" t="s">
        <v>8306</v>
      </c>
      <c r="M2467" s="785"/>
      <c r="N2467" s="785"/>
      <c r="O2467" s="785"/>
      <c r="P2467" s="787">
        <v>37.244309000000001</v>
      </c>
      <c r="Q2467" s="787">
        <v>-0.512374</v>
      </c>
      <c r="R2467" s="785" t="s">
        <v>1961</v>
      </c>
      <c r="S2467" s="785" t="s">
        <v>1961</v>
      </c>
      <c r="T2467" s="785" t="s">
        <v>2077</v>
      </c>
      <c r="U2467" s="785" t="s">
        <v>2832</v>
      </c>
      <c r="V2467" s="785" t="s">
        <v>2673</v>
      </c>
      <c r="W2467" s="785" t="s">
        <v>7939</v>
      </c>
      <c r="X2467" s="785" t="s">
        <v>7939</v>
      </c>
      <c r="Y2467" s="615" t="str">
        <f t="shared" si="38"/>
        <v>Eric Muthii Mugo</v>
      </c>
      <c r="Z2467" s="785" t="s">
        <v>7941</v>
      </c>
      <c r="AA2467" s="785" t="s">
        <v>4314</v>
      </c>
      <c r="AB2467" s="785" t="s">
        <v>2605</v>
      </c>
      <c r="AC2467" s="785" t="s">
        <v>2606</v>
      </c>
      <c r="AD2467" s="786">
        <v>43493</v>
      </c>
    </row>
    <row r="2468" spans="1:30" ht="15.75">
      <c r="A2468" s="785" t="s">
        <v>4301</v>
      </c>
      <c r="B2468" s="785" t="s">
        <v>19421</v>
      </c>
      <c r="C2468" s="785" t="s">
        <v>4303</v>
      </c>
      <c r="D2468" s="785" t="s">
        <v>2599</v>
      </c>
      <c r="E2468" s="785" t="s">
        <v>5289</v>
      </c>
      <c r="F2468" s="786">
        <v>43435</v>
      </c>
      <c r="G2468" s="785" t="s">
        <v>5851</v>
      </c>
      <c r="H2468" s="786">
        <v>43466</v>
      </c>
      <c r="I2468" s="785" t="s">
        <v>19422</v>
      </c>
      <c r="J2468" s="785" t="s">
        <v>629</v>
      </c>
      <c r="K2468" s="785" t="s">
        <v>2612</v>
      </c>
      <c r="L2468" s="785" t="s">
        <v>19423</v>
      </c>
      <c r="M2468" s="785"/>
      <c r="N2468" s="785"/>
      <c r="O2468" s="785" t="s">
        <v>19424</v>
      </c>
      <c r="P2468" s="787">
        <v>37.195383999999997</v>
      </c>
      <c r="Q2468" s="787">
        <v>-0.45805200000000001</v>
      </c>
      <c r="R2468" s="785" t="s">
        <v>1961</v>
      </c>
      <c r="S2468" s="785" t="s">
        <v>1961</v>
      </c>
      <c r="T2468" s="785" t="s">
        <v>2740</v>
      </c>
      <c r="U2468" s="785" t="s">
        <v>3722</v>
      </c>
      <c r="V2468" s="785" t="s">
        <v>3004</v>
      </c>
      <c r="W2468" s="785" t="s">
        <v>2604</v>
      </c>
      <c r="X2468" s="785" t="s">
        <v>2604</v>
      </c>
      <c r="Y2468" s="615" t="str">
        <f t="shared" si="38"/>
        <v>Patrick Kinyua</v>
      </c>
      <c r="Z2468" s="785" t="s">
        <v>19402</v>
      </c>
      <c r="AA2468" s="785" t="s">
        <v>4314</v>
      </c>
      <c r="AB2468" s="785" t="s">
        <v>2605</v>
      </c>
      <c r="AC2468" s="785" t="s">
        <v>2606</v>
      </c>
      <c r="AD2468" s="786">
        <v>43493</v>
      </c>
    </row>
    <row r="2469" spans="1:30" ht="15.75">
      <c r="A2469" s="785" t="s">
        <v>4301</v>
      </c>
      <c r="B2469" s="785" t="s">
        <v>24638</v>
      </c>
      <c r="C2469" s="785" t="s">
        <v>4303</v>
      </c>
      <c r="D2469" s="785" t="s">
        <v>2599</v>
      </c>
      <c r="E2469" s="785" t="s">
        <v>5524</v>
      </c>
      <c r="F2469" s="786">
        <v>43433</v>
      </c>
      <c r="G2469" s="785" t="s">
        <v>5851</v>
      </c>
      <c r="H2469" s="786">
        <v>43466</v>
      </c>
      <c r="I2469" s="785" t="s">
        <v>24639</v>
      </c>
      <c r="J2469" s="785" t="s">
        <v>629</v>
      </c>
      <c r="K2469" s="785" t="s">
        <v>24640</v>
      </c>
      <c r="L2469" s="785" t="s">
        <v>24641</v>
      </c>
      <c r="M2469" s="785"/>
      <c r="N2469" s="785"/>
      <c r="O2469" s="785" t="s">
        <v>24642</v>
      </c>
      <c r="P2469" s="787">
        <v>35.07302</v>
      </c>
      <c r="Q2469" s="787">
        <v>-9.6292000000000003E-2</v>
      </c>
      <c r="R2469" s="785" t="s">
        <v>1575</v>
      </c>
      <c r="S2469" s="785" t="s">
        <v>3468</v>
      </c>
      <c r="T2469" s="785" t="s">
        <v>24643</v>
      </c>
      <c r="U2469" s="785" t="s">
        <v>24644</v>
      </c>
      <c r="V2469" s="785" t="s">
        <v>3070</v>
      </c>
      <c r="W2469" s="785" t="s">
        <v>2676</v>
      </c>
      <c r="X2469" s="785" t="s">
        <v>2676</v>
      </c>
      <c r="Y2469" s="615" t="str">
        <f t="shared" si="38"/>
        <v>Thomas Mboya Omwadho</v>
      </c>
      <c r="Z2469" s="785" t="s">
        <v>24602</v>
      </c>
      <c r="AA2469" s="785" t="s">
        <v>4314</v>
      </c>
      <c r="AB2469" s="785" t="s">
        <v>2605</v>
      </c>
      <c r="AC2469" s="785" t="s">
        <v>2606</v>
      </c>
      <c r="AD2469" s="786">
        <v>43527</v>
      </c>
    </row>
    <row r="2470" spans="1:30" ht="15.75">
      <c r="A2470" s="785" t="s">
        <v>4301</v>
      </c>
      <c r="B2470" s="785" t="s">
        <v>29724</v>
      </c>
      <c r="C2470" s="785" t="s">
        <v>4303</v>
      </c>
      <c r="D2470" s="785" t="s">
        <v>2599</v>
      </c>
      <c r="E2470" s="785" t="s">
        <v>6677</v>
      </c>
      <c r="F2470" s="786">
        <v>43428</v>
      </c>
      <c r="G2470" s="785" t="s">
        <v>5851</v>
      </c>
      <c r="H2470" s="786">
        <v>43466</v>
      </c>
      <c r="I2470" s="785" t="s">
        <v>29725</v>
      </c>
      <c r="J2470" s="785" t="s">
        <v>627</v>
      </c>
      <c r="K2470" s="785" t="s">
        <v>29726</v>
      </c>
      <c r="L2470" s="785" t="s">
        <v>29727</v>
      </c>
      <c r="M2470" s="785"/>
      <c r="N2470" s="785"/>
      <c r="O2470" s="785" t="s">
        <v>29728</v>
      </c>
      <c r="P2470" s="787">
        <v>36.957655000000003</v>
      </c>
      <c r="Q2470" s="787">
        <v>-0.987155</v>
      </c>
      <c r="R2470" s="785" t="s">
        <v>821</v>
      </c>
      <c r="S2470" s="785" t="s">
        <v>821</v>
      </c>
      <c r="T2470" s="785" t="s">
        <v>2120</v>
      </c>
      <c r="U2470" s="785" t="s">
        <v>20776</v>
      </c>
      <c r="V2470" s="785" t="s">
        <v>2855</v>
      </c>
      <c r="W2470" s="785" t="s">
        <v>3025</v>
      </c>
      <c r="X2470" s="785"/>
      <c r="Y2470" s="615" t="str">
        <f t="shared" si="38"/>
        <v>Kichemu limited</v>
      </c>
      <c r="Z2470" s="785" t="s">
        <v>2599</v>
      </c>
      <c r="AA2470" s="785" t="s">
        <v>4349</v>
      </c>
      <c r="AB2470" s="785" t="s">
        <v>2683</v>
      </c>
      <c r="AC2470" s="785" t="s">
        <v>2606</v>
      </c>
      <c r="AD2470" s="786">
        <v>43489</v>
      </c>
    </row>
    <row r="2471" spans="1:30" ht="15.75">
      <c r="A2471" s="785" t="s">
        <v>4301</v>
      </c>
      <c r="B2471" s="785" t="s">
        <v>31747</v>
      </c>
      <c r="C2471" s="785" t="s">
        <v>4303</v>
      </c>
      <c r="D2471" s="785" t="s">
        <v>2599</v>
      </c>
      <c r="E2471" s="785" t="s">
        <v>7533</v>
      </c>
      <c r="F2471" s="786">
        <v>43357</v>
      </c>
      <c r="G2471" s="785" t="s">
        <v>5851</v>
      </c>
      <c r="H2471" s="786">
        <v>43466</v>
      </c>
      <c r="I2471" s="785" t="s">
        <v>31748</v>
      </c>
      <c r="J2471" s="785" t="s">
        <v>629</v>
      </c>
      <c r="K2471" s="785" t="s">
        <v>2612</v>
      </c>
      <c r="L2471" s="785" t="s">
        <v>31749</v>
      </c>
      <c r="M2471" s="785"/>
      <c r="N2471" s="785"/>
      <c r="O2471" s="785" t="s">
        <v>31750</v>
      </c>
      <c r="P2471" s="787">
        <v>37.578282999999999</v>
      </c>
      <c r="Q2471" s="787">
        <v>-0.42277799999999999</v>
      </c>
      <c r="R2471" s="785" t="s">
        <v>1089</v>
      </c>
      <c r="S2471" s="785" t="s">
        <v>2731</v>
      </c>
      <c r="T2471" s="785" t="s">
        <v>31751</v>
      </c>
      <c r="U2471" s="785" t="s">
        <v>31752</v>
      </c>
      <c r="V2471" s="785" t="s">
        <v>3004</v>
      </c>
      <c r="W2471" s="785" t="s">
        <v>2884</v>
      </c>
      <c r="X2471" s="785"/>
      <c r="Y2471" s="615" t="str">
        <f t="shared" si="38"/>
        <v>Aggrey Itavale</v>
      </c>
      <c r="Z2471" s="785" t="s">
        <v>2599</v>
      </c>
      <c r="AA2471" s="785" t="s">
        <v>4314</v>
      </c>
      <c r="AB2471" s="785" t="s">
        <v>2605</v>
      </c>
      <c r="AC2471" s="785" t="s">
        <v>2606</v>
      </c>
      <c r="AD2471" s="786">
        <v>43611</v>
      </c>
    </row>
    <row r="2472" spans="1:30" ht="15.75">
      <c r="A2472" s="785" t="s">
        <v>4301</v>
      </c>
      <c r="B2472" s="785" t="s">
        <v>24362</v>
      </c>
      <c r="C2472" s="785" t="s">
        <v>4303</v>
      </c>
      <c r="D2472" s="785" t="s">
        <v>2599</v>
      </c>
      <c r="E2472" s="785" t="s">
        <v>9578</v>
      </c>
      <c r="F2472" s="786">
        <v>43446</v>
      </c>
      <c r="G2472" s="785" t="s">
        <v>23561</v>
      </c>
      <c r="H2472" s="786">
        <v>43465</v>
      </c>
      <c r="I2472" s="785" t="s">
        <v>24363</v>
      </c>
      <c r="J2472" s="785" t="s">
        <v>629</v>
      </c>
      <c r="K2472" s="785" t="s">
        <v>24364</v>
      </c>
      <c r="L2472" s="785" t="s">
        <v>24365</v>
      </c>
      <c r="M2472" s="785"/>
      <c r="N2472" s="785"/>
      <c r="O2472" s="785" t="s">
        <v>24366</v>
      </c>
      <c r="P2472" s="787">
        <v>37.083024999999999</v>
      </c>
      <c r="Q2472" s="787">
        <v>-1.7351129999999999</v>
      </c>
      <c r="R2472" s="785" t="s">
        <v>1325</v>
      </c>
      <c r="S2472" s="785" t="s">
        <v>3952</v>
      </c>
      <c r="T2472" s="785" t="s">
        <v>24367</v>
      </c>
      <c r="U2472" s="785" t="s">
        <v>24368</v>
      </c>
      <c r="V2472" s="785" t="s">
        <v>2855</v>
      </c>
      <c r="W2472" s="785" t="s">
        <v>2615</v>
      </c>
      <c r="X2472" s="785" t="s">
        <v>2615</v>
      </c>
      <c r="Y2472" s="615" t="str">
        <f t="shared" si="38"/>
        <v>Takamoto Biogas</v>
      </c>
      <c r="Z2472" s="785" t="s">
        <v>2599</v>
      </c>
      <c r="AA2472" s="785" t="s">
        <v>5464</v>
      </c>
      <c r="AB2472" s="785" t="s">
        <v>3686</v>
      </c>
      <c r="AC2472" s="785" t="s">
        <v>2617</v>
      </c>
      <c r="AD2472" s="786">
        <v>43539</v>
      </c>
    </row>
    <row r="2473" spans="1:30" ht="15.75">
      <c r="A2473" s="785" t="s">
        <v>4301</v>
      </c>
      <c r="B2473" s="785" t="s">
        <v>27706</v>
      </c>
      <c r="C2473" s="785" t="s">
        <v>4303</v>
      </c>
      <c r="D2473" s="785" t="s">
        <v>2599</v>
      </c>
      <c r="E2473" s="785" t="s">
        <v>6773</v>
      </c>
      <c r="F2473" s="786">
        <v>43437</v>
      </c>
      <c r="G2473" s="785" t="s">
        <v>23561</v>
      </c>
      <c r="H2473" s="786">
        <v>43465</v>
      </c>
      <c r="I2473" s="785" t="s">
        <v>27707</v>
      </c>
      <c r="J2473" s="785" t="s">
        <v>627</v>
      </c>
      <c r="K2473" s="785" t="s">
        <v>27708</v>
      </c>
      <c r="L2473" s="785" t="s">
        <v>27709</v>
      </c>
      <c r="M2473" s="785"/>
      <c r="N2473" s="785"/>
      <c r="O2473" s="785" t="s">
        <v>27710</v>
      </c>
      <c r="P2473" s="787">
        <v>37.193778000000002</v>
      </c>
      <c r="Q2473" s="787">
        <v>-0.42213800000000001</v>
      </c>
      <c r="R2473" s="785" t="s">
        <v>1056</v>
      </c>
      <c r="S2473" s="785" t="s">
        <v>1132</v>
      </c>
      <c r="T2473" s="785" t="s">
        <v>27711</v>
      </c>
      <c r="U2473" s="785" t="s">
        <v>27712</v>
      </c>
      <c r="V2473" s="785" t="s">
        <v>2673</v>
      </c>
      <c r="W2473" s="785" t="s">
        <v>3497</v>
      </c>
      <c r="X2473" s="785"/>
      <c r="Y2473" s="615" t="str">
        <f t="shared" si="38"/>
        <v>Cides Ltd</v>
      </c>
      <c r="Z2473" s="785" t="s">
        <v>2599</v>
      </c>
      <c r="AA2473" s="785" t="s">
        <v>4349</v>
      </c>
      <c r="AB2473" s="785" t="s">
        <v>2683</v>
      </c>
      <c r="AC2473" s="785" t="s">
        <v>2606</v>
      </c>
      <c r="AD2473" s="786">
        <v>43503</v>
      </c>
    </row>
    <row r="2474" spans="1:30" ht="15.75">
      <c r="A2474" s="785" t="s">
        <v>4301</v>
      </c>
      <c r="B2474" s="785" t="s">
        <v>25444</v>
      </c>
      <c r="C2474" s="785" t="s">
        <v>4303</v>
      </c>
      <c r="D2474" s="785" t="s">
        <v>2599</v>
      </c>
      <c r="E2474" s="785" t="s">
        <v>4874</v>
      </c>
      <c r="F2474" s="786">
        <v>43415</v>
      </c>
      <c r="G2474" s="785" t="s">
        <v>13532</v>
      </c>
      <c r="H2474" s="786">
        <v>43464</v>
      </c>
      <c r="I2474" s="785" t="s">
        <v>25445</v>
      </c>
      <c r="J2474" s="785" t="s">
        <v>627</v>
      </c>
      <c r="K2474" s="785" t="s">
        <v>2612</v>
      </c>
      <c r="L2474" s="785" t="s">
        <v>25446</v>
      </c>
      <c r="M2474" s="785"/>
      <c r="N2474" s="785"/>
      <c r="O2474" s="785"/>
      <c r="P2474" s="787">
        <v>35.101379000000001</v>
      </c>
      <c r="Q2474" s="787">
        <v>0.22586300000000001</v>
      </c>
      <c r="R2474" s="785" t="s">
        <v>916</v>
      </c>
      <c r="S2474" s="785" t="s">
        <v>2839</v>
      </c>
      <c r="T2474" s="785" t="s">
        <v>3757</v>
      </c>
      <c r="U2474" s="785" t="s">
        <v>25447</v>
      </c>
      <c r="V2474" s="785" t="s">
        <v>3004</v>
      </c>
      <c r="W2474" s="785" t="s">
        <v>2860</v>
      </c>
      <c r="X2474" s="785" t="s">
        <v>2860</v>
      </c>
      <c r="Y2474" s="615" t="str">
        <f t="shared" si="38"/>
        <v>William Tanui</v>
      </c>
      <c r="Z2474" s="785" t="s">
        <v>25448</v>
      </c>
      <c r="AA2474" s="785" t="s">
        <v>4314</v>
      </c>
      <c r="AB2474" s="785" t="s">
        <v>2876</v>
      </c>
      <c r="AC2474" s="785" t="s">
        <v>2606</v>
      </c>
      <c r="AD2474" s="786">
        <v>43489</v>
      </c>
    </row>
    <row r="2475" spans="1:30" ht="15.75">
      <c r="A2475" s="785" t="s">
        <v>4301</v>
      </c>
      <c r="B2475" s="785" t="s">
        <v>17693</v>
      </c>
      <c r="C2475" s="785" t="s">
        <v>4303</v>
      </c>
      <c r="D2475" s="785" t="s">
        <v>2599</v>
      </c>
      <c r="E2475" s="785" t="s">
        <v>7560</v>
      </c>
      <c r="F2475" s="786">
        <v>43412</v>
      </c>
      <c r="G2475" s="785" t="s">
        <v>9336</v>
      </c>
      <c r="H2475" s="786">
        <v>43463</v>
      </c>
      <c r="I2475" s="785" t="s">
        <v>17694</v>
      </c>
      <c r="J2475" s="785" t="s">
        <v>629</v>
      </c>
      <c r="K2475" s="785" t="s">
        <v>2612</v>
      </c>
      <c r="L2475" s="785" t="s">
        <v>17695</v>
      </c>
      <c r="M2475" s="785"/>
      <c r="N2475" s="785"/>
      <c r="O2475" s="785" t="s">
        <v>17696</v>
      </c>
      <c r="P2475" s="787">
        <v>36.937801999999998</v>
      </c>
      <c r="Q2475" s="787">
        <v>-0.82411800000000002</v>
      </c>
      <c r="R2475" s="785" t="s">
        <v>1030</v>
      </c>
      <c r="S2475" s="785" t="s">
        <v>1031</v>
      </c>
      <c r="T2475" s="785" t="s">
        <v>6518</v>
      </c>
      <c r="U2475" s="785" t="s">
        <v>17697</v>
      </c>
      <c r="V2475" s="785">
        <v>12</v>
      </c>
      <c r="W2475" s="785" t="s">
        <v>3535</v>
      </c>
      <c r="X2475" s="785" t="s">
        <v>3535</v>
      </c>
      <c r="Y2475" s="615" t="str">
        <f t="shared" si="38"/>
        <v>Maurice Kinuthia Wangui</v>
      </c>
      <c r="Z2475" s="785" t="s">
        <v>17405</v>
      </c>
      <c r="AA2475" s="785" t="s">
        <v>4314</v>
      </c>
      <c r="AB2475" s="785" t="s">
        <v>2605</v>
      </c>
      <c r="AC2475" s="785" t="s">
        <v>2606</v>
      </c>
      <c r="AD2475" s="786">
        <v>43535</v>
      </c>
    </row>
    <row r="2476" spans="1:30" ht="15.75">
      <c r="A2476" s="785" t="s">
        <v>4301</v>
      </c>
      <c r="B2476" s="785" t="s">
        <v>19727</v>
      </c>
      <c r="C2476" s="785" t="s">
        <v>4303</v>
      </c>
      <c r="D2476" s="785" t="s">
        <v>2599</v>
      </c>
      <c r="E2476" s="785" t="s">
        <v>6773</v>
      </c>
      <c r="F2476" s="786">
        <v>43437</v>
      </c>
      <c r="G2476" s="785" t="s">
        <v>9336</v>
      </c>
      <c r="H2476" s="786">
        <v>43463</v>
      </c>
      <c r="I2476" s="785" t="s">
        <v>19728</v>
      </c>
      <c r="J2476" s="785" t="s">
        <v>629</v>
      </c>
      <c r="K2476" s="785" t="s">
        <v>19729</v>
      </c>
      <c r="L2476" s="785" t="s">
        <v>19730</v>
      </c>
      <c r="M2476" s="785"/>
      <c r="N2476" s="785"/>
      <c r="O2476" s="785" t="s">
        <v>19731</v>
      </c>
      <c r="P2476" s="787">
        <v>37.622132000000001</v>
      </c>
      <c r="Q2476" s="787">
        <v>-0.355105</v>
      </c>
      <c r="R2476" s="785" t="s">
        <v>1266</v>
      </c>
      <c r="S2476" s="785" t="s">
        <v>2886</v>
      </c>
      <c r="T2476" s="785" t="s">
        <v>4678</v>
      </c>
      <c r="U2476" s="785" t="s">
        <v>19732</v>
      </c>
      <c r="V2476" s="785" t="s">
        <v>2855</v>
      </c>
      <c r="W2476" s="785" t="s">
        <v>3324</v>
      </c>
      <c r="X2476" s="785" t="s">
        <v>3324</v>
      </c>
      <c r="Y2476" s="615" t="str">
        <f t="shared" si="38"/>
        <v>Peter Kivuti</v>
      </c>
      <c r="Z2476" s="785" t="s">
        <v>2599</v>
      </c>
      <c r="AA2476" s="785" t="s">
        <v>4314</v>
      </c>
      <c r="AB2476" s="785" t="s">
        <v>2683</v>
      </c>
      <c r="AC2476" s="785" t="s">
        <v>2606</v>
      </c>
      <c r="AD2476" s="786">
        <v>43468</v>
      </c>
    </row>
    <row r="2477" spans="1:30" ht="15.75">
      <c r="A2477" s="785" t="s">
        <v>4301</v>
      </c>
      <c r="B2477" s="785" t="s">
        <v>25617</v>
      </c>
      <c r="C2477" s="785" t="s">
        <v>4379</v>
      </c>
      <c r="D2477" s="785" t="s">
        <v>2598</v>
      </c>
      <c r="E2477" s="785" t="s">
        <v>9748</v>
      </c>
      <c r="F2477" s="786">
        <v>43413</v>
      </c>
      <c r="G2477" s="785" t="s">
        <v>9336</v>
      </c>
      <c r="H2477" s="786">
        <v>43463</v>
      </c>
      <c r="I2477" s="785" t="s">
        <v>25618</v>
      </c>
      <c r="J2477" s="785" t="s">
        <v>627</v>
      </c>
      <c r="K2477" s="785" t="s">
        <v>25619</v>
      </c>
      <c r="L2477" s="785" t="s">
        <v>25620</v>
      </c>
      <c r="M2477" s="785"/>
      <c r="N2477" s="785"/>
      <c r="O2477" s="785" t="s">
        <v>25621</v>
      </c>
      <c r="P2477" s="787">
        <v>34.735647</v>
      </c>
      <c r="Q2477" s="787">
        <v>-0.143069</v>
      </c>
      <c r="R2477" s="785" t="s">
        <v>1575</v>
      </c>
      <c r="S2477" s="785" t="s">
        <v>2755</v>
      </c>
      <c r="T2477" s="785" t="s">
        <v>25622</v>
      </c>
      <c r="U2477" s="785" t="s">
        <v>2757</v>
      </c>
      <c r="V2477" s="785" t="s">
        <v>2673</v>
      </c>
      <c r="W2477" s="785" t="s">
        <v>2608</v>
      </c>
      <c r="X2477" s="785" t="s">
        <v>25607</v>
      </c>
      <c r="Y2477" s="615" t="str">
        <f t="shared" si="38"/>
        <v>Zadock</v>
      </c>
      <c r="Z2477" s="785" t="s">
        <v>25608</v>
      </c>
      <c r="AA2477" s="785" t="s">
        <v>5464</v>
      </c>
      <c r="AB2477" s="785" t="s">
        <v>2609</v>
      </c>
      <c r="AC2477" s="785" t="s">
        <v>2610</v>
      </c>
      <c r="AD2477" s="786">
        <v>43467</v>
      </c>
    </row>
    <row r="2478" spans="1:30" ht="15.75">
      <c r="A2478" s="785" t="s">
        <v>4301</v>
      </c>
      <c r="B2478" s="785" t="s">
        <v>25623</v>
      </c>
      <c r="C2478" s="785" t="s">
        <v>4322</v>
      </c>
      <c r="D2478" s="785" t="s">
        <v>2618</v>
      </c>
      <c r="E2478" s="785" t="s">
        <v>9748</v>
      </c>
      <c r="F2478" s="786">
        <v>43413</v>
      </c>
      <c r="G2478" s="785" t="s">
        <v>9336</v>
      </c>
      <c r="H2478" s="786">
        <v>43463</v>
      </c>
      <c r="I2478" s="785" t="s">
        <v>25624</v>
      </c>
      <c r="J2478" s="785" t="s">
        <v>627</v>
      </c>
      <c r="K2478" s="785" t="s">
        <v>25625</v>
      </c>
      <c r="L2478" s="785" t="s">
        <v>25626</v>
      </c>
      <c r="M2478" s="785"/>
      <c r="N2478" s="785"/>
      <c r="O2478" s="785" t="s">
        <v>25627</v>
      </c>
      <c r="P2478" s="787">
        <v>34.738911000000002</v>
      </c>
      <c r="Q2478" s="787">
        <v>-0.142182</v>
      </c>
      <c r="R2478" s="785" t="s">
        <v>1575</v>
      </c>
      <c r="S2478" s="785" t="s">
        <v>2755</v>
      </c>
      <c r="T2478" s="785" t="s">
        <v>25622</v>
      </c>
      <c r="U2478" s="785" t="s">
        <v>2757</v>
      </c>
      <c r="V2478" s="785" t="s">
        <v>2673</v>
      </c>
      <c r="W2478" s="785" t="s">
        <v>2608</v>
      </c>
      <c r="X2478" s="785" t="s">
        <v>25607</v>
      </c>
      <c r="Y2478" s="615" t="str">
        <f t="shared" si="38"/>
        <v>Zadock</v>
      </c>
      <c r="Z2478" s="785" t="s">
        <v>25608</v>
      </c>
      <c r="AA2478" s="785" t="s">
        <v>5464</v>
      </c>
      <c r="AB2478" s="785" t="s">
        <v>2609</v>
      </c>
      <c r="AC2478" s="785" t="s">
        <v>2610</v>
      </c>
      <c r="AD2478" s="786">
        <v>43467</v>
      </c>
    </row>
    <row r="2479" spans="1:30" ht="15.75">
      <c r="A2479" s="785" t="s">
        <v>4301</v>
      </c>
      <c r="B2479" s="785" t="s">
        <v>25628</v>
      </c>
      <c r="C2479" s="785" t="s">
        <v>4303</v>
      </c>
      <c r="D2479" s="785" t="s">
        <v>2599</v>
      </c>
      <c r="E2479" s="785" t="s">
        <v>9748</v>
      </c>
      <c r="F2479" s="786">
        <v>43413</v>
      </c>
      <c r="G2479" s="785" t="s">
        <v>9336</v>
      </c>
      <c r="H2479" s="786">
        <v>43463</v>
      </c>
      <c r="I2479" s="785" t="s">
        <v>25629</v>
      </c>
      <c r="J2479" s="785" t="s">
        <v>627</v>
      </c>
      <c r="K2479" s="785" t="s">
        <v>25630</v>
      </c>
      <c r="L2479" s="785" t="s">
        <v>25631</v>
      </c>
      <c r="M2479" s="785"/>
      <c r="N2479" s="785"/>
      <c r="O2479" s="785" t="s">
        <v>25632</v>
      </c>
      <c r="P2479" s="787">
        <v>34.737912999999999</v>
      </c>
      <c r="Q2479" s="787">
        <v>-0.142398</v>
      </c>
      <c r="R2479" s="785" t="s">
        <v>1575</v>
      </c>
      <c r="S2479" s="785" t="s">
        <v>2755</v>
      </c>
      <c r="T2479" s="785" t="s">
        <v>25622</v>
      </c>
      <c r="U2479" s="785" t="s">
        <v>2757</v>
      </c>
      <c r="V2479" s="785">
        <v>6</v>
      </c>
      <c r="W2479" s="785" t="s">
        <v>2608</v>
      </c>
      <c r="X2479" s="785" t="s">
        <v>25607</v>
      </c>
      <c r="Y2479" s="615" t="str">
        <f t="shared" si="38"/>
        <v>Zadock</v>
      </c>
      <c r="Z2479" s="785" t="s">
        <v>25608</v>
      </c>
      <c r="AA2479" s="785" t="s">
        <v>5464</v>
      </c>
      <c r="AB2479" s="785" t="s">
        <v>2609</v>
      </c>
      <c r="AC2479" s="785" t="s">
        <v>2610</v>
      </c>
      <c r="AD2479" s="786">
        <v>43467</v>
      </c>
    </row>
    <row r="2480" spans="1:30" ht="15.75">
      <c r="A2480" s="785" t="s">
        <v>4301</v>
      </c>
      <c r="B2480" s="785" t="s">
        <v>10502</v>
      </c>
      <c r="C2480" s="785" t="s">
        <v>4303</v>
      </c>
      <c r="D2480" s="785" t="s">
        <v>2599</v>
      </c>
      <c r="E2480" s="785" t="s">
        <v>5438</v>
      </c>
      <c r="F2480" s="786">
        <v>43248</v>
      </c>
      <c r="G2480" s="785" t="s">
        <v>10503</v>
      </c>
      <c r="H2480" s="786">
        <v>43462</v>
      </c>
      <c r="I2480" s="785" t="s">
        <v>10504</v>
      </c>
      <c r="J2480" s="785" t="s">
        <v>629</v>
      </c>
      <c r="K2480" s="785" t="s">
        <v>10505</v>
      </c>
      <c r="L2480" s="785" t="s">
        <v>10506</v>
      </c>
      <c r="M2480" s="785"/>
      <c r="N2480" s="785"/>
      <c r="O2480" s="785"/>
      <c r="P2480" s="787">
        <v>34.859082999999998</v>
      </c>
      <c r="Q2480" s="787">
        <v>-0.637432</v>
      </c>
      <c r="R2480" s="785" t="s">
        <v>843</v>
      </c>
      <c r="S2480" s="785" t="s">
        <v>2811</v>
      </c>
      <c r="T2480" s="785" t="s">
        <v>3743</v>
      </c>
      <c r="U2480" s="785" t="s">
        <v>10499</v>
      </c>
      <c r="V2480" s="785">
        <v>16</v>
      </c>
      <c r="W2480" s="785" t="s">
        <v>10500</v>
      </c>
      <c r="X2480" s="785" t="s">
        <v>10500</v>
      </c>
      <c r="Y2480" s="615" t="str">
        <f t="shared" si="38"/>
        <v>George Odhiambo</v>
      </c>
      <c r="Z2480" s="785" t="s">
        <v>10501</v>
      </c>
      <c r="AA2480" s="785" t="s">
        <v>4314</v>
      </c>
      <c r="AB2480" s="785" t="s">
        <v>2683</v>
      </c>
      <c r="AC2480" s="785" t="s">
        <v>2606</v>
      </c>
      <c r="AD2480" s="786">
        <v>43509</v>
      </c>
    </row>
    <row r="2481" spans="1:30" ht="15.75">
      <c r="A2481" s="785" t="s">
        <v>4301</v>
      </c>
      <c r="B2481" s="785" t="s">
        <v>25833</v>
      </c>
      <c r="C2481" s="785" t="s">
        <v>4303</v>
      </c>
      <c r="D2481" s="785" t="s">
        <v>2599</v>
      </c>
      <c r="E2481" s="785" t="s">
        <v>10503</v>
      </c>
      <c r="F2481" s="786">
        <v>43462</v>
      </c>
      <c r="G2481" s="785" t="s">
        <v>10503</v>
      </c>
      <c r="H2481" s="786">
        <v>43462</v>
      </c>
      <c r="I2481" s="785" t="s">
        <v>25834</v>
      </c>
      <c r="J2481" s="785" t="s">
        <v>629</v>
      </c>
      <c r="K2481" s="785" t="s">
        <v>25835</v>
      </c>
      <c r="L2481" s="785" t="s">
        <v>25836</v>
      </c>
      <c r="M2481" s="785"/>
      <c r="N2481" s="785"/>
      <c r="O2481" s="785"/>
      <c r="P2481" s="787">
        <v>34.415320999999999</v>
      </c>
      <c r="Q2481" s="787">
        <v>-6.0102999999999997E-2</v>
      </c>
      <c r="R2481" s="785" t="s">
        <v>2916</v>
      </c>
      <c r="S2481" s="785" t="s">
        <v>16373</v>
      </c>
      <c r="T2481" s="785" t="s">
        <v>25837</v>
      </c>
      <c r="U2481" s="785" t="s">
        <v>25838</v>
      </c>
      <c r="V2481" s="785" t="s">
        <v>6015</v>
      </c>
      <c r="W2481" s="785" t="s">
        <v>2608</v>
      </c>
      <c r="X2481" s="785" t="s">
        <v>25607</v>
      </c>
      <c r="Y2481" s="615" t="str">
        <f t="shared" si="38"/>
        <v>Zadock</v>
      </c>
      <c r="Z2481" s="785" t="s">
        <v>25608</v>
      </c>
      <c r="AA2481" s="785" t="s">
        <v>5464</v>
      </c>
      <c r="AB2481" s="785" t="s">
        <v>2609</v>
      </c>
      <c r="AC2481" s="785" t="s">
        <v>2610</v>
      </c>
      <c r="AD2481" s="786">
        <v>43467</v>
      </c>
    </row>
    <row r="2482" spans="1:30" ht="15.75">
      <c r="A2482" s="785" t="s">
        <v>4301</v>
      </c>
      <c r="B2482" s="785" t="s">
        <v>9170</v>
      </c>
      <c r="C2482" s="785" t="s">
        <v>4303</v>
      </c>
      <c r="D2482" s="785" t="s">
        <v>2599</v>
      </c>
      <c r="E2482" s="785" t="s">
        <v>9171</v>
      </c>
      <c r="F2482" s="786">
        <v>43411</v>
      </c>
      <c r="G2482" s="785" t="s">
        <v>7788</v>
      </c>
      <c r="H2482" s="786">
        <v>43461</v>
      </c>
      <c r="I2482" s="785" t="s">
        <v>9172</v>
      </c>
      <c r="J2482" s="785" t="s">
        <v>627</v>
      </c>
      <c r="K2482" s="785" t="s">
        <v>2612</v>
      </c>
      <c r="L2482" s="785" t="s">
        <v>9173</v>
      </c>
      <c r="M2482" s="785"/>
      <c r="N2482" s="785"/>
      <c r="O2482" s="785"/>
      <c r="P2482" s="787">
        <v>37.118662</v>
      </c>
      <c r="Q2482" s="787">
        <v>-0.48493799999999998</v>
      </c>
      <c r="R2482" s="785" t="s">
        <v>1056</v>
      </c>
      <c r="S2482" s="785" t="s">
        <v>1132</v>
      </c>
      <c r="T2482" s="785" t="s">
        <v>8800</v>
      </c>
      <c r="U2482" s="785" t="s">
        <v>3715</v>
      </c>
      <c r="V2482" s="785" t="s">
        <v>2855</v>
      </c>
      <c r="W2482" s="785" t="s">
        <v>2707</v>
      </c>
      <c r="X2482" s="785" t="s">
        <v>2707</v>
      </c>
      <c r="Y2482" s="615" t="str">
        <f t="shared" si="38"/>
        <v>Fagaden Enterprises</v>
      </c>
      <c r="Z2482" s="785" t="s">
        <v>8801</v>
      </c>
      <c r="AA2482" s="785" t="s">
        <v>4349</v>
      </c>
      <c r="AB2482" s="785" t="s">
        <v>2683</v>
      </c>
      <c r="AC2482" s="785" t="s">
        <v>2606</v>
      </c>
      <c r="AD2482" s="786">
        <v>43461</v>
      </c>
    </row>
    <row r="2483" spans="1:30" ht="15.75">
      <c r="A2483" s="785" t="s">
        <v>4301</v>
      </c>
      <c r="B2483" s="785" t="s">
        <v>14631</v>
      </c>
      <c r="C2483" s="785" t="s">
        <v>4322</v>
      </c>
      <c r="D2483" s="785" t="s">
        <v>9203</v>
      </c>
      <c r="E2483" s="785" t="s">
        <v>9533</v>
      </c>
      <c r="F2483" s="786">
        <v>43419</v>
      </c>
      <c r="G2483" s="785" t="s">
        <v>7788</v>
      </c>
      <c r="H2483" s="786">
        <v>43461</v>
      </c>
      <c r="I2483" s="785" t="s">
        <v>14632</v>
      </c>
      <c r="J2483" s="785" t="s">
        <v>629</v>
      </c>
      <c r="K2483" s="785" t="s">
        <v>2612</v>
      </c>
      <c r="L2483" s="785" t="s">
        <v>14633</v>
      </c>
      <c r="M2483" s="785"/>
      <c r="N2483" s="785"/>
      <c r="O2483" s="785"/>
      <c r="P2483" s="787">
        <v>36.824854999999999</v>
      </c>
      <c r="Q2483" s="787">
        <v>-1.157208</v>
      </c>
      <c r="R2483" s="785" t="s">
        <v>821</v>
      </c>
      <c r="S2483" s="785" t="s">
        <v>1589</v>
      </c>
      <c r="T2483" s="785" t="s">
        <v>3421</v>
      </c>
      <c r="U2483" s="785" t="s">
        <v>2624</v>
      </c>
      <c r="V2483" s="785" t="s">
        <v>3004</v>
      </c>
      <c r="W2483" s="785" t="s">
        <v>14628</v>
      </c>
      <c r="X2483" s="785" t="s">
        <v>14629</v>
      </c>
      <c r="Y2483" s="615" t="str">
        <f t="shared" si="38"/>
        <v>Joseph Kimani</v>
      </c>
      <c r="Z2483" s="785" t="s">
        <v>14634</v>
      </c>
      <c r="AA2483" s="785" t="s">
        <v>4314</v>
      </c>
      <c r="AB2483" s="785" t="s">
        <v>2605</v>
      </c>
      <c r="AC2483" s="785" t="s">
        <v>2606</v>
      </c>
      <c r="AD2483" s="786">
        <v>43514</v>
      </c>
    </row>
    <row r="2484" spans="1:30" ht="15.75">
      <c r="A2484" s="785" t="s">
        <v>4301</v>
      </c>
      <c r="B2484" s="785" t="s">
        <v>9295</v>
      </c>
      <c r="C2484" s="785" t="s">
        <v>4303</v>
      </c>
      <c r="D2484" s="785" t="s">
        <v>2599</v>
      </c>
      <c r="E2484" s="785" t="s">
        <v>9296</v>
      </c>
      <c r="F2484" s="786">
        <v>43409</v>
      </c>
      <c r="G2484" s="785" t="s">
        <v>9102</v>
      </c>
      <c r="H2484" s="786">
        <v>43460</v>
      </c>
      <c r="I2484" s="785" t="s">
        <v>9297</v>
      </c>
      <c r="J2484" s="785" t="s">
        <v>627</v>
      </c>
      <c r="K2484" s="785" t="s">
        <v>2612</v>
      </c>
      <c r="L2484" s="785" t="s">
        <v>9298</v>
      </c>
      <c r="M2484" s="785"/>
      <c r="N2484" s="785"/>
      <c r="O2484" s="785"/>
      <c r="P2484" s="787">
        <v>36.815703999999997</v>
      </c>
      <c r="Q2484" s="787">
        <v>-1.1439589999999999</v>
      </c>
      <c r="R2484" s="785" t="s">
        <v>821</v>
      </c>
      <c r="S2484" s="785" t="s">
        <v>821</v>
      </c>
      <c r="T2484" s="785" t="s">
        <v>3421</v>
      </c>
      <c r="U2484" s="785" t="s">
        <v>9299</v>
      </c>
      <c r="V2484" s="785" t="s">
        <v>2855</v>
      </c>
      <c r="W2484" s="785" t="s">
        <v>2805</v>
      </c>
      <c r="X2484" s="785" t="s">
        <v>2805</v>
      </c>
      <c r="Y2484" s="615" t="str">
        <f t="shared" si="38"/>
        <v>Felikam Biogas Services</v>
      </c>
      <c r="Z2484" s="785" t="s">
        <v>9278</v>
      </c>
      <c r="AA2484" s="785" t="s">
        <v>4349</v>
      </c>
      <c r="AB2484" s="785" t="s">
        <v>2683</v>
      </c>
      <c r="AC2484" s="785" t="s">
        <v>2606</v>
      </c>
      <c r="AD2484" s="786">
        <v>43495</v>
      </c>
    </row>
    <row r="2485" spans="1:30" ht="15.75">
      <c r="A2485" s="785" t="s">
        <v>4301</v>
      </c>
      <c r="B2485" s="785" t="s">
        <v>17350</v>
      </c>
      <c r="C2485" s="785" t="s">
        <v>4303</v>
      </c>
      <c r="D2485" s="785" t="s">
        <v>2599</v>
      </c>
      <c r="E2485" s="785" t="s">
        <v>5253</v>
      </c>
      <c r="F2485" s="786">
        <v>43399</v>
      </c>
      <c r="G2485" s="785" t="s">
        <v>9102</v>
      </c>
      <c r="H2485" s="786">
        <v>43460</v>
      </c>
      <c r="I2485" s="785" t="s">
        <v>17351</v>
      </c>
      <c r="J2485" s="785" t="s">
        <v>627</v>
      </c>
      <c r="K2485" s="785" t="s">
        <v>2612</v>
      </c>
      <c r="L2485" s="785" t="s">
        <v>17352</v>
      </c>
      <c r="M2485" s="785"/>
      <c r="N2485" s="785"/>
      <c r="O2485" s="785"/>
      <c r="P2485" s="787">
        <v>35.288429999999998</v>
      </c>
      <c r="Q2485" s="787">
        <v>0.55832000000000004</v>
      </c>
      <c r="R2485" s="785" t="s">
        <v>893</v>
      </c>
      <c r="S2485" s="785" t="s">
        <v>1356</v>
      </c>
      <c r="T2485" s="785" t="s">
        <v>2980</v>
      </c>
      <c r="U2485" s="785" t="s">
        <v>17345</v>
      </c>
      <c r="V2485" s="785" t="s">
        <v>3004</v>
      </c>
      <c r="W2485" s="785" t="s">
        <v>3300</v>
      </c>
      <c r="X2485" s="785" t="s">
        <v>2928</v>
      </c>
      <c r="Y2485" s="615" t="str">
        <f t="shared" si="38"/>
        <v>Mathew Kemboi</v>
      </c>
      <c r="Z2485" s="785" t="s">
        <v>17323</v>
      </c>
      <c r="AA2485" s="785" t="s">
        <v>4314</v>
      </c>
      <c r="AB2485" s="785" t="s">
        <v>2683</v>
      </c>
      <c r="AC2485" s="785" t="s">
        <v>2606</v>
      </c>
      <c r="AD2485" s="786">
        <v>43486</v>
      </c>
    </row>
    <row r="2486" spans="1:30" ht="15.75">
      <c r="A2486" s="785" t="s">
        <v>4301</v>
      </c>
      <c r="B2486" s="785" t="s">
        <v>22999</v>
      </c>
      <c r="C2486" s="785" t="s">
        <v>4379</v>
      </c>
      <c r="D2486" s="785" t="s">
        <v>4418</v>
      </c>
      <c r="E2486" s="785" t="s">
        <v>7169</v>
      </c>
      <c r="F2486" s="786">
        <v>43226</v>
      </c>
      <c r="G2486" s="785" t="s">
        <v>9102</v>
      </c>
      <c r="H2486" s="786">
        <v>43460</v>
      </c>
      <c r="I2486" s="785" t="s">
        <v>23000</v>
      </c>
      <c r="J2486" s="785" t="s">
        <v>627</v>
      </c>
      <c r="K2486" s="785" t="s">
        <v>23001</v>
      </c>
      <c r="L2486" s="785" t="s">
        <v>23002</v>
      </c>
      <c r="M2486" s="785"/>
      <c r="N2486" s="785"/>
      <c r="O2486" s="785"/>
      <c r="P2486" s="787">
        <v>35.267760000000003</v>
      </c>
      <c r="Q2486" s="787">
        <v>6.7016999999999993E-2</v>
      </c>
      <c r="R2486" s="785" t="s">
        <v>916</v>
      </c>
      <c r="S2486" s="785" t="s">
        <v>3061</v>
      </c>
      <c r="T2486" s="785" t="s">
        <v>17789</v>
      </c>
      <c r="U2486" s="785" t="s">
        <v>4705</v>
      </c>
      <c r="V2486" s="785">
        <v>4</v>
      </c>
      <c r="W2486" s="785" t="s">
        <v>7843</v>
      </c>
      <c r="X2486" s="785" t="s">
        <v>7843</v>
      </c>
      <c r="Y2486" s="615" t="str">
        <f t="shared" si="38"/>
        <v>Simion Kiprop</v>
      </c>
      <c r="Z2486" s="785" t="s">
        <v>4707</v>
      </c>
      <c r="AA2486" s="785" t="s">
        <v>4314</v>
      </c>
      <c r="AB2486" s="785" t="s">
        <v>2683</v>
      </c>
      <c r="AC2486" s="785" t="s">
        <v>2606</v>
      </c>
      <c r="AD2486" s="786">
        <v>43438</v>
      </c>
    </row>
    <row r="2487" spans="1:30" ht="15.75">
      <c r="A2487" s="785" t="s">
        <v>4301</v>
      </c>
      <c r="B2487" s="785" t="s">
        <v>7608</v>
      </c>
      <c r="C2487" s="785" t="s">
        <v>4303</v>
      </c>
      <c r="D2487" s="785" t="s">
        <v>2599</v>
      </c>
      <c r="E2487" s="785" t="s">
        <v>6891</v>
      </c>
      <c r="F2487" s="786">
        <v>43407</v>
      </c>
      <c r="G2487" s="785" t="s">
        <v>4304</v>
      </c>
      <c r="H2487" s="786">
        <v>43459</v>
      </c>
      <c r="I2487" s="785" t="s">
        <v>7609</v>
      </c>
      <c r="J2487" s="785" t="s">
        <v>629</v>
      </c>
      <c r="K2487" s="785" t="s">
        <v>7610</v>
      </c>
      <c r="L2487" s="785" t="s">
        <v>7611</v>
      </c>
      <c r="M2487" s="785"/>
      <c r="N2487" s="785"/>
      <c r="O2487" s="785" t="s">
        <v>7612</v>
      </c>
      <c r="P2487" s="787">
        <v>37.2196</v>
      </c>
      <c r="Q2487" s="787">
        <v>-0.86790800000000001</v>
      </c>
      <c r="R2487" s="785" t="s">
        <v>1030</v>
      </c>
      <c r="S2487" s="785" t="s">
        <v>2646</v>
      </c>
      <c r="T2487" s="785" t="s">
        <v>2646</v>
      </c>
      <c r="U2487" s="785" t="s">
        <v>7613</v>
      </c>
      <c r="V2487" s="785" t="s">
        <v>3070</v>
      </c>
      <c r="W2487" s="785" t="s">
        <v>4050</v>
      </c>
      <c r="X2487" s="785" t="s">
        <v>3273</v>
      </c>
      <c r="Y2487" s="615" t="str">
        <f t="shared" si="38"/>
        <v>Edwine Joseph Majale Okinda</v>
      </c>
      <c r="Z2487" s="785" t="s">
        <v>7525</v>
      </c>
      <c r="AA2487" s="785" t="s">
        <v>4314</v>
      </c>
      <c r="AB2487" s="785" t="s">
        <v>2605</v>
      </c>
      <c r="AC2487" s="785" t="s">
        <v>2606</v>
      </c>
      <c r="AD2487" s="786">
        <v>43511</v>
      </c>
    </row>
    <row r="2488" spans="1:30" ht="15.75">
      <c r="A2488" s="785" t="s">
        <v>4301</v>
      </c>
      <c r="B2488" s="785" t="s">
        <v>17480</v>
      </c>
      <c r="C2488" s="785" t="s">
        <v>4379</v>
      </c>
      <c r="D2488" s="785" t="s">
        <v>2598</v>
      </c>
      <c r="E2488" s="785" t="s">
        <v>9126</v>
      </c>
      <c r="F2488" s="786">
        <v>43406</v>
      </c>
      <c r="G2488" s="785" t="s">
        <v>4304</v>
      </c>
      <c r="H2488" s="786">
        <v>43459</v>
      </c>
      <c r="I2488" s="785" t="s">
        <v>17481</v>
      </c>
      <c r="J2488" s="785" t="s">
        <v>627</v>
      </c>
      <c r="K2488" s="785" t="s">
        <v>2612</v>
      </c>
      <c r="L2488" s="785" t="s">
        <v>17482</v>
      </c>
      <c r="M2488" s="785" t="s">
        <v>17483</v>
      </c>
      <c r="N2488" s="785"/>
      <c r="O2488" s="785" t="s">
        <v>17484</v>
      </c>
      <c r="P2488" s="787">
        <v>36.932758</v>
      </c>
      <c r="Q2488" s="787">
        <v>-0.66354100000000005</v>
      </c>
      <c r="R2488" s="785" t="s">
        <v>1030</v>
      </c>
      <c r="S2488" s="785" t="s">
        <v>2993</v>
      </c>
      <c r="T2488" s="785" t="s">
        <v>2143</v>
      </c>
      <c r="U2488" s="785" t="s">
        <v>17485</v>
      </c>
      <c r="V2488" s="785" t="s">
        <v>2855</v>
      </c>
      <c r="W2488" s="785" t="s">
        <v>3535</v>
      </c>
      <c r="X2488" s="785" t="s">
        <v>3535</v>
      </c>
      <c r="Y2488" s="615" t="str">
        <f t="shared" si="38"/>
        <v>Maurice Kinuthia Wangui</v>
      </c>
      <c r="Z2488" s="785" t="s">
        <v>17405</v>
      </c>
      <c r="AA2488" s="785" t="s">
        <v>4314</v>
      </c>
      <c r="AB2488" s="785" t="s">
        <v>2605</v>
      </c>
      <c r="AC2488" s="785" t="s">
        <v>2606</v>
      </c>
      <c r="AD2488" s="786">
        <v>43535</v>
      </c>
    </row>
    <row r="2489" spans="1:30" ht="15.75">
      <c r="A2489" s="785" t="s">
        <v>4301</v>
      </c>
      <c r="B2489" s="785" t="s">
        <v>9162</v>
      </c>
      <c r="C2489" s="785" t="s">
        <v>4303</v>
      </c>
      <c r="D2489" s="785" t="s">
        <v>2599</v>
      </c>
      <c r="E2489" s="785" t="s">
        <v>9163</v>
      </c>
      <c r="F2489" s="786">
        <v>43408</v>
      </c>
      <c r="G2489" s="785" t="s">
        <v>4521</v>
      </c>
      <c r="H2489" s="786">
        <v>43458</v>
      </c>
      <c r="I2489" s="785" t="s">
        <v>9164</v>
      </c>
      <c r="J2489" s="785" t="s">
        <v>627</v>
      </c>
      <c r="K2489" s="785" t="s">
        <v>9165</v>
      </c>
      <c r="L2489" s="785" t="s">
        <v>9166</v>
      </c>
      <c r="M2489" s="785" t="s">
        <v>9167</v>
      </c>
      <c r="N2489" s="785"/>
      <c r="O2489" s="785" t="s">
        <v>9168</v>
      </c>
      <c r="P2489" s="787">
        <v>37.097543000000002</v>
      </c>
      <c r="Q2489" s="787">
        <v>-0.48721999999999999</v>
      </c>
      <c r="R2489" s="785" t="s">
        <v>1056</v>
      </c>
      <c r="S2489" s="785" t="s">
        <v>1132</v>
      </c>
      <c r="T2489" s="785" t="s">
        <v>3249</v>
      </c>
      <c r="U2489" s="785" t="s">
        <v>9169</v>
      </c>
      <c r="V2489" s="785" t="s">
        <v>2855</v>
      </c>
      <c r="W2489" s="785" t="s">
        <v>2707</v>
      </c>
      <c r="X2489" s="785" t="s">
        <v>2707</v>
      </c>
      <c r="Y2489" s="615" t="str">
        <f t="shared" si="38"/>
        <v>Fagaden Enterprises</v>
      </c>
      <c r="Z2489" s="785" t="s">
        <v>8492</v>
      </c>
      <c r="AA2489" s="785" t="s">
        <v>4349</v>
      </c>
      <c r="AB2489" s="785" t="s">
        <v>2683</v>
      </c>
      <c r="AC2489" s="785" t="s">
        <v>2606</v>
      </c>
      <c r="AD2489" s="786">
        <v>43461</v>
      </c>
    </row>
    <row r="2490" spans="1:30" ht="15.75">
      <c r="A2490" s="785" t="s">
        <v>4301</v>
      </c>
      <c r="B2490" s="785" t="s">
        <v>14531</v>
      </c>
      <c r="C2490" s="785" t="s">
        <v>4303</v>
      </c>
      <c r="D2490" s="785" t="s">
        <v>2599</v>
      </c>
      <c r="E2490" s="785" t="s">
        <v>9840</v>
      </c>
      <c r="F2490" s="786">
        <v>43427</v>
      </c>
      <c r="G2490" s="785" t="s">
        <v>4521</v>
      </c>
      <c r="H2490" s="786">
        <v>43458</v>
      </c>
      <c r="I2490" s="785" t="s">
        <v>14532</v>
      </c>
      <c r="J2490" s="785" t="s">
        <v>629</v>
      </c>
      <c r="K2490" s="785" t="s">
        <v>14533</v>
      </c>
      <c r="L2490" s="785" t="s">
        <v>14534</v>
      </c>
      <c r="M2490" s="785"/>
      <c r="N2490" s="785"/>
      <c r="O2490" s="785" t="s">
        <v>14535</v>
      </c>
      <c r="P2490" s="787">
        <v>37.250073</v>
      </c>
      <c r="Q2490" s="787">
        <v>-1.234915</v>
      </c>
      <c r="R2490" s="785" t="s">
        <v>1729</v>
      </c>
      <c r="S2490" s="785" t="s">
        <v>3997</v>
      </c>
      <c r="T2490" s="785" t="s">
        <v>14536</v>
      </c>
      <c r="U2490" s="785" t="s">
        <v>14537</v>
      </c>
      <c r="V2490" s="785" t="s">
        <v>3004</v>
      </c>
      <c r="W2490" s="785" t="s">
        <v>4026</v>
      </c>
      <c r="X2490" s="785" t="s">
        <v>4026</v>
      </c>
      <c r="Y2490" s="615" t="str">
        <f t="shared" si="38"/>
        <v>Joram Gathogo Mutahi</v>
      </c>
      <c r="Z2490" s="785" t="s">
        <v>14455</v>
      </c>
      <c r="AA2490" s="785" t="s">
        <v>4314</v>
      </c>
      <c r="AB2490" s="785" t="s">
        <v>2683</v>
      </c>
      <c r="AC2490" s="785" t="s">
        <v>2606</v>
      </c>
      <c r="AD2490" s="786">
        <v>43464</v>
      </c>
    </row>
    <row r="2491" spans="1:30" ht="15.75">
      <c r="A2491" s="785" t="s">
        <v>4301</v>
      </c>
      <c r="B2491" s="785" t="s">
        <v>16052</v>
      </c>
      <c r="C2491" s="785" t="s">
        <v>4303</v>
      </c>
      <c r="D2491" s="785" t="s">
        <v>2599</v>
      </c>
      <c r="E2491" s="785" t="s">
        <v>5289</v>
      </c>
      <c r="F2491" s="786">
        <v>43435</v>
      </c>
      <c r="G2491" s="785" t="s">
        <v>4521</v>
      </c>
      <c r="H2491" s="786">
        <v>43458</v>
      </c>
      <c r="I2491" s="785" t="s">
        <v>16053</v>
      </c>
      <c r="J2491" s="785" t="s">
        <v>627</v>
      </c>
      <c r="K2491" s="785" t="s">
        <v>2612</v>
      </c>
      <c r="L2491" s="785" t="s">
        <v>16054</v>
      </c>
      <c r="M2491" s="785"/>
      <c r="N2491" s="785"/>
      <c r="O2491" s="785"/>
      <c r="P2491" s="787">
        <v>36.81673</v>
      </c>
      <c r="Q2491" s="787">
        <v>-1.110579</v>
      </c>
      <c r="R2491" s="785" t="s">
        <v>821</v>
      </c>
      <c r="S2491" s="785" t="s">
        <v>871</v>
      </c>
      <c r="T2491" s="785" t="s">
        <v>2613</v>
      </c>
      <c r="U2491" s="785" t="s">
        <v>16055</v>
      </c>
      <c r="V2491" s="785" t="s">
        <v>3070</v>
      </c>
      <c r="W2491" s="785" t="s">
        <v>16042</v>
      </c>
      <c r="X2491" s="785" t="s">
        <v>16056</v>
      </c>
      <c r="Y2491" s="615" t="str">
        <f t="shared" si="38"/>
        <v>Kennedy Samuel Mbugua</v>
      </c>
      <c r="Z2491" s="785" t="s">
        <v>16057</v>
      </c>
      <c r="AA2491" s="785" t="s">
        <v>4314</v>
      </c>
      <c r="AB2491" s="785" t="s">
        <v>2876</v>
      </c>
      <c r="AC2491" s="785" t="s">
        <v>2606</v>
      </c>
      <c r="AD2491" s="786">
        <v>43457</v>
      </c>
    </row>
    <row r="2492" spans="1:30" ht="15.75">
      <c r="A2492" s="785" t="s">
        <v>4301</v>
      </c>
      <c r="B2492" s="785" t="s">
        <v>24257</v>
      </c>
      <c r="C2492" s="785" t="s">
        <v>4303</v>
      </c>
      <c r="D2492" s="785" t="s">
        <v>2599</v>
      </c>
      <c r="E2492" s="785" t="s">
        <v>9163</v>
      </c>
      <c r="F2492" s="786">
        <v>43408</v>
      </c>
      <c r="G2492" s="785" t="s">
        <v>4521</v>
      </c>
      <c r="H2492" s="786">
        <v>43458</v>
      </c>
      <c r="I2492" s="785" t="s">
        <v>24258</v>
      </c>
      <c r="J2492" s="785" t="s">
        <v>629</v>
      </c>
      <c r="K2492" s="785" t="s">
        <v>24259</v>
      </c>
      <c r="L2492" s="785" t="s">
        <v>24260</v>
      </c>
      <c r="M2492" s="785"/>
      <c r="N2492" s="785"/>
      <c r="O2492" s="785"/>
      <c r="P2492" s="787">
        <v>38.253802</v>
      </c>
      <c r="Q2492" s="787">
        <v>-3.4324270000000001</v>
      </c>
      <c r="R2492" s="785" t="s">
        <v>766</v>
      </c>
      <c r="S2492" s="785" t="s">
        <v>2745</v>
      </c>
      <c r="T2492" s="785" t="s">
        <v>2991</v>
      </c>
      <c r="U2492" s="785" t="s">
        <v>24261</v>
      </c>
      <c r="V2492" s="785" t="s">
        <v>3004</v>
      </c>
      <c r="W2492" s="785" t="s">
        <v>2746</v>
      </c>
      <c r="X2492" s="785" t="s">
        <v>2746</v>
      </c>
      <c r="Y2492" s="615" t="str">
        <f t="shared" si="38"/>
        <v>Stephen Nyange</v>
      </c>
      <c r="Z2492" s="785" t="s">
        <v>24116</v>
      </c>
      <c r="AA2492" s="785" t="s">
        <v>4314</v>
      </c>
      <c r="AB2492" s="785" t="s">
        <v>2605</v>
      </c>
      <c r="AC2492" s="785" t="s">
        <v>2606</v>
      </c>
      <c r="AD2492" s="786">
        <v>43508</v>
      </c>
    </row>
    <row r="2493" spans="1:30" ht="15.75">
      <c r="A2493" s="785" t="s">
        <v>4301</v>
      </c>
      <c r="B2493" s="785" t="s">
        <v>29729</v>
      </c>
      <c r="C2493" s="785" t="s">
        <v>4303</v>
      </c>
      <c r="D2493" s="785" t="s">
        <v>2599</v>
      </c>
      <c r="E2493" s="785" t="s">
        <v>10528</v>
      </c>
      <c r="F2493" s="786">
        <v>43444</v>
      </c>
      <c r="G2493" s="785" t="s">
        <v>4521</v>
      </c>
      <c r="H2493" s="786">
        <v>43458</v>
      </c>
      <c r="I2493" s="785" t="s">
        <v>29730</v>
      </c>
      <c r="J2493" s="785" t="s">
        <v>627</v>
      </c>
      <c r="K2493" s="785" t="s">
        <v>29731</v>
      </c>
      <c r="L2493" s="785" t="s">
        <v>29732</v>
      </c>
      <c r="M2493" s="785"/>
      <c r="N2493" s="785"/>
      <c r="O2493" s="785" t="s">
        <v>29733</v>
      </c>
      <c r="P2493" s="787">
        <v>36.717410000000001</v>
      </c>
      <c r="Q2493" s="787">
        <v>-1.052837</v>
      </c>
      <c r="R2493" s="785" t="s">
        <v>821</v>
      </c>
      <c r="S2493" s="785" t="s">
        <v>871</v>
      </c>
      <c r="T2493" s="785" t="s">
        <v>3202</v>
      </c>
      <c r="U2493" s="785" t="s">
        <v>29734</v>
      </c>
      <c r="V2493" s="785" t="s">
        <v>2855</v>
      </c>
      <c r="W2493" s="785" t="s">
        <v>3497</v>
      </c>
      <c r="X2493" s="785"/>
      <c r="Y2493" s="615" t="str">
        <f t="shared" si="38"/>
        <v>Cides Ltd</v>
      </c>
      <c r="Z2493" s="785" t="s">
        <v>2599</v>
      </c>
      <c r="AA2493" s="785" t="s">
        <v>4349</v>
      </c>
      <c r="AB2493" s="785" t="s">
        <v>2683</v>
      </c>
      <c r="AC2493" s="785" t="s">
        <v>2606</v>
      </c>
      <c r="AD2493" s="786">
        <v>43492</v>
      </c>
    </row>
    <row r="2494" spans="1:30" ht="15.75">
      <c r="A2494" s="785" t="s">
        <v>4301</v>
      </c>
      <c r="B2494" s="785" t="s">
        <v>9125</v>
      </c>
      <c r="C2494" s="785" t="s">
        <v>4303</v>
      </c>
      <c r="D2494" s="785" t="s">
        <v>2599</v>
      </c>
      <c r="E2494" s="785" t="s">
        <v>9126</v>
      </c>
      <c r="F2494" s="786">
        <v>43406</v>
      </c>
      <c r="G2494" s="785" t="s">
        <v>4919</v>
      </c>
      <c r="H2494" s="786">
        <v>43456</v>
      </c>
      <c r="I2494" s="785" t="s">
        <v>9127</v>
      </c>
      <c r="J2494" s="785" t="s">
        <v>629</v>
      </c>
      <c r="K2494" s="785" t="s">
        <v>2612</v>
      </c>
      <c r="L2494" s="785" t="s">
        <v>9128</v>
      </c>
      <c r="M2494" s="785"/>
      <c r="N2494" s="785"/>
      <c r="O2494" s="785"/>
      <c r="P2494" s="787">
        <v>37.113118</v>
      </c>
      <c r="Q2494" s="787">
        <v>-0.47101799999999999</v>
      </c>
      <c r="R2494" s="785" t="s">
        <v>1056</v>
      </c>
      <c r="S2494" s="785" t="s">
        <v>1132</v>
      </c>
      <c r="T2494" s="785" t="s">
        <v>9129</v>
      </c>
      <c r="U2494" s="785" t="s">
        <v>8663</v>
      </c>
      <c r="V2494" s="785" t="s">
        <v>2855</v>
      </c>
      <c r="W2494" s="785" t="s">
        <v>2707</v>
      </c>
      <c r="X2494" s="785" t="s">
        <v>2707</v>
      </c>
      <c r="Y2494" s="615" t="str">
        <f t="shared" si="38"/>
        <v>Fagaden Enterprises</v>
      </c>
      <c r="Z2494" s="785" t="s">
        <v>8801</v>
      </c>
      <c r="AA2494" s="785" t="s">
        <v>4349</v>
      </c>
      <c r="AB2494" s="785" t="s">
        <v>2683</v>
      </c>
      <c r="AC2494" s="785" t="s">
        <v>2606</v>
      </c>
      <c r="AD2494" s="786">
        <v>43456</v>
      </c>
    </row>
    <row r="2495" spans="1:30" ht="15.75">
      <c r="A2495" s="785" t="s">
        <v>4301</v>
      </c>
      <c r="B2495" s="785" t="s">
        <v>9138</v>
      </c>
      <c r="C2495" s="785" t="s">
        <v>4303</v>
      </c>
      <c r="D2495" s="785" t="s">
        <v>2599</v>
      </c>
      <c r="E2495" s="785" t="s">
        <v>9126</v>
      </c>
      <c r="F2495" s="786">
        <v>43406</v>
      </c>
      <c r="G2495" s="785" t="s">
        <v>4919</v>
      </c>
      <c r="H2495" s="786">
        <v>43456</v>
      </c>
      <c r="I2495" s="785" t="s">
        <v>9139</v>
      </c>
      <c r="J2495" s="785" t="s">
        <v>629</v>
      </c>
      <c r="K2495" s="785" t="s">
        <v>2612</v>
      </c>
      <c r="L2495" s="785" t="s">
        <v>9140</v>
      </c>
      <c r="M2495" s="785"/>
      <c r="N2495" s="785"/>
      <c r="O2495" s="785"/>
      <c r="P2495" s="787">
        <v>37.111987999999997</v>
      </c>
      <c r="Q2495" s="787">
        <v>-0.46716299999999999</v>
      </c>
      <c r="R2495" s="785" t="s">
        <v>1056</v>
      </c>
      <c r="S2495" s="785" t="s">
        <v>1132</v>
      </c>
      <c r="T2495" s="785" t="s">
        <v>9129</v>
      </c>
      <c r="U2495" s="785" t="s">
        <v>8663</v>
      </c>
      <c r="V2495" s="785" t="s">
        <v>2855</v>
      </c>
      <c r="W2495" s="785" t="s">
        <v>2707</v>
      </c>
      <c r="X2495" s="785" t="s">
        <v>2707</v>
      </c>
      <c r="Y2495" s="615" t="str">
        <f t="shared" si="38"/>
        <v>Fagaden Enterprises</v>
      </c>
      <c r="Z2495" s="785" t="s">
        <v>8801</v>
      </c>
      <c r="AA2495" s="785" t="s">
        <v>4349</v>
      </c>
      <c r="AB2495" s="785" t="s">
        <v>2683</v>
      </c>
      <c r="AC2495" s="785" t="s">
        <v>2606</v>
      </c>
      <c r="AD2495" s="786">
        <v>43456</v>
      </c>
    </row>
    <row r="2496" spans="1:30" ht="15.75">
      <c r="A2496" s="785" t="s">
        <v>4301</v>
      </c>
      <c r="B2496" s="785" t="s">
        <v>9155</v>
      </c>
      <c r="C2496" s="785" t="s">
        <v>4303</v>
      </c>
      <c r="D2496" s="785" t="s">
        <v>2599</v>
      </c>
      <c r="E2496" s="785" t="s">
        <v>9126</v>
      </c>
      <c r="F2496" s="786">
        <v>43406</v>
      </c>
      <c r="G2496" s="785" t="s">
        <v>4919</v>
      </c>
      <c r="H2496" s="786">
        <v>43456</v>
      </c>
      <c r="I2496" s="785" t="s">
        <v>9156</v>
      </c>
      <c r="J2496" s="785" t="s">
        <v>627</v>
      </c>
      <c r="K2496" s="785" t="s">
        <v>2612</v>
      </c>
      <c r="L2496" s="785" t="s">
        <v>9157</v>
      </c>
      <c r="M2496" s="785"/>
      <c r="N2496" s="785"/>
      <c r="O2496" s="785"/>
      <c r="P2496" s="787">
        <v>37.109026999999998</v>
      </c>
      <c r="Q2496" s="787">
        <v>-0.47591800000000001</v>
      </c>
      <c r="R2496" s="785" t="s">
        <v>1056</v>
      </c>
      <c r="S2496" s="785" t="s">
        <v>2893</v>
      </c>
      <c r="T2496" s="785" t="s">
        <v>8663</v>
      </c>
      <c r="U2496" s="785" t="s">
        <v>8663</v>
      </c>
      <c r="V2496" s="785" t="s">
        <v>2855</v>
      </c>
      <c r="W2496" s="785" t="s">
        <v>2707</v>
      </c>
      <c r="X2496" s="785" t="s">
        <v>2707</v>
      </c>
      <c r="Y2496" s="615" t="str">
        <f t="shared" si="38"/>
        <v>Fagaden Enterprises</v>
      </c>
      <c r="Z2496" s="785" t="s">
        <v>8801</v>
      </c>
      <c r="AA2496" s="785" t="s">
        <v>4349</v>
      </c>
      <c r="AB2496" s="785" t="s">
        <v>2683</v>
      </c>
      <c r="AC2496" s="785" t="s">
        <v>2606</v>
      </c>
      <c r="AD2496" s="786">
        <v>43484</v>
      </c>
    </row>
    <row r="2497" spans="1:30" ht="15.75">
      <c r="A2497" s="785" t="s">
        <v>4301</v>
      </c>
      <c r="B2497" s="785" t="s">
        <v>12638</v>
      </c>
      <c r="C2497" s="785" t="s">
        <v>4303</v>
      </c>
      <c r="D2497" s="785" t="s">
        <v>2599</v>
      </c>
      <c r="E2497" s="785" t="s">
        <v>9126</v>
      </c>
      <c r="F2497" s="786">
        <v>43406</v>
      </c>
      <c r="G2497" s="785" t="s">
        <v>4919</v>
      </c>
      <c r="H2497" s="786">
        <v>43456</v>
      </c>
      <c r="I2497" s="785" t="s">
        <v>12639</v>
      </c>
      <c r="J2497" s="785" t="s">
        <v>629</v>
      </c>
      <c r="K2497" s="785" t="s">
        <v>2612</v>
      </c>
      <c r="L2497" s="785" t="s">
        <v>12640</v>
      </c>
      <c r="M2497" s="785"/>
      <c r="N2497" s="785"/>
      <c r="O2497" s="785"/>
      <c r="P2497" s="787">
        <v>36.692898</v>
      </c>
      <c r="Q2497" s="787">
        <v>-1.2270829999999999</v>
      </c>
      <c r="R2497" s="785" t="s">
        <v>821</v>
      </c>
      <c r="S2497" s="785" t="s">
        <v>1429</v>
      </c>
      <c r="T2497" s="785" t="s">
        <v>7543</v>
      </c>
      <c r="U2497" s="785" t="s">
        <v>3706</v>
      </c>
      <c r="V2497" s="785" t="s">
        <v>6015</v>
      </c>
      <c r="W2497" s="785" t="s">
        <v>2608</v>
      </c>
      <c r="X2497" s="785" t="s">
        <v>3179</v>
      </c>
      <c r="Y2497" s="615" t="str">
        <f t="shared" si="38"/>
        <v>James Musyoka</v>
      </c>
      <c r="Z2497" s="785" t="s">
        <v>6002</v>
      </c>
      <c r="AA2497" s="785" t="s">
        <v>5464</v>
      </c>
      <c r="AB2497" s="785" t="s">
        <v>2609</v>
      </c>
      <c r="AC2497" s="785" t="s">
        <v>2610</v>
      </c>
      <c r="AD2497" s="786">
        <v>43456</v>
      </c>
    </row>
    <row r="2498" spans="1:30" ht="15.75">
      <c r="A2498" s="785" t="s">
        <v>4301</v>
      </c>
      <c r="B2498" s="785" t="s">
        <v>14525</v>
      </c>
      <c r="C2498" s="785" t="s">
        <v>4303</v>
      </c>
      <c r="D2498" s="785" t="s">
        <v>2599</v>
      </c>
      <c r="E2498" s="785" t="s">
        <v>8474</v>
      </c>
      <c r="F2498" s="786">
        <v>43449</v>
      </c>
      <c r="G2498" s="785" t="s">
        <v>4919</v>
      </c>
      <c r="H2498" s="786">
        <v>43456</v>
      </c>
      <c r="I2498" s="785" t="s">
        <v>14526</v>
      </c>
      <c r="J2498" s="785" t="s">
        <v>629</v>
      </c>
      <c r="K2498" s="785" t="s">
        <v>14527</v>
      </c>
      <c r="L2498" s="785" t="s">
        <v>14528</v>
      </c>
      <c r="M2498" s="785"/>
      <c r="N2498" s="785"/>
      <c r="O2498" s="785" t="s">
        <v>14529</v>
      </c>
      <c r="P2498" s="787">
        <v>36.972186999999998</v>
      </c>
      <c r="Q2498" s="787">
        <v>-0.36186299999999999</v>
      </c>
      <c r="R2498" s="785" t="s">
        <v>1056</v>
      </c>
      <c r="S2498" s="785" t="s">
        <v>2272</v>
      </c>
      <c r="T2498" s="785" t="s">
        <v>3153</v>
      </c>
      <c r="U2498" s="785" t="s">
        <v>14530</v>
      </c>
      <c r="V2498" s="785" t="s">
        <v>3004</v>
      </c>
      <c r="W2498" s="785" t="s">
        <v>4026</v>
      </c>
      <c r="X2498" s="785" t="s">
        <v>4026</v>
      </c>
      <c r="Y2498" s="615" t="str">
        <f t="shared" ref="Y2498:Y2561" si="39">IF(X2498="",W2498,X2498)</f>
        <v>Joram Gathogo Mutahi</v>
      </c>
      <c r="Z2498" s="785" t="s">
        <v>14455</v>
      </c>
      <c r="AA2498" s="785" t="s">
        <v>4314</v>
      </c>
      <c r="AB2498" s="785" t="s">
        <v>2683</v>
      </c>
      <c r="AC2498" s="785" t="s">
        <v>2606</v>
      </c>
      <c r="AD2498" s="786">
        <v>43463</v>
      </c>
    </row>
    <row r="2499" spans="1:30" ht="15.75">
      <c r="A2499" s="785" t="s">
        <v>4301</v>
      </c>
      <c r="B2499" s="785" t="s">
        <v>17743</v>
      </c>
      <c r="C2499" s="785" t="s">
        <v>4303</v>
      </c>
      <c r="D2499" s="785" t="s">
        <v>2599</v>
      </c>
      <c r="E2499" s="785" t="s">
        <v>6677</v>
      </c>
      <c r="F2499" s="786">
        <v>43428</v>
      </c>
      <c r="G2499" s="785" t="s">
        <v>4919</v>
      </c>
      <c r="H2499" s="786">
        <v>43456</v>
      </c>
      <c r="I2499" s="785" t="s">
        <v>17744</v>
      </c>
      <c r="J2499" s="785" t="s">
        <v>629</v>
      </c>
      <c r="K2499" s="785" t="s">
        <v>17745</v>
      </c>
      <c r="L2499" s="785" t="s">
        <v>17746</v>
      </c>
      <c r="M2499" s="785"/>
      <c r="N2499" s="785"/>
      <c r="O2499" s="785" t="s">
        <v>17747</v>
      </c>
      <c r="P2499" s="787">
        <v>37.686067000000001</v>
      </c>
      <c r="Q2499" s="787">
        <v>-0.23078000000000001</v>
      </c>
      <c r="R2499" s="785" t="s">
        <v>1266</v>
      </c>
      <c r="S2499" s="785" t="s">
        <v>1267</v>
      </c>
      <c r="T2499" s="785" t="s">
        <v>2636</v>
      </c>
      <c r="U2499" s="785" t="s">
        <v>17557</v>
      </c>
      <c r="V2499" s="785" t="s">
        <v>3070</v>
      </c>
      <c r="W2499" s="785" t="s">
        <v>3535</v>
      </c>
      <c r="X2499" s="785" t="s">
        <v>3535</v>
      </c>
      <c r="Y2499" s="615" t="str">
        <f t="shared" si="39"/>
        <v>Maurice Kinuthia Wangui</v>
      </c>
      <c r="Z2499" s="785" t="s">
        <v>17748</v>
      </c>
      <c r="AA2499" s="785" t="s">
        <v>4314</v>
      </c>
      <c r="AB2499" s="785" t="s">
        <v>2605</v>
      </c>
      <c r="AC2499" s="785" t="s">
        <v>2606</v>
      </c>
      <c r="AD2499" s="786">
        <v>43490</v>
      </c>
    </row>
    <row r="2500" spans="1:30" ht="15.75">
      <c r="A2500" s="785" t="s">
        <v>4301</v>
      </c>
      <c r="B2500" s="785" t="s">
        <v>25839</v>
      </c>
      <c r="C2500" s="785" t="s">
        <v>4379</v>
      </c>
      <c r="D2500" s="785" t="s">
        <v>2598</v>
      </c>
      <c r="E2500" s="785" t="s">
        <v>4919</v>
      </c>
      <c r="F2500" s="786">
        <v>43456</v>
      </c>
      <c r="G2500" s="785" t="s">
        <v>4919</v>
      </c>
      <c r="H2500" s="786">
        <v>43456</v>
      </c>
      <c r="I2500" s="785" t="s">
        <v>25840</v>
      </c>
      <c r="J2500" s="785" t="s">
        <v>629</v>
      </c>
      <c r="K2500" s="785" t="s">
        <v>25841</v>
      </c>
      <c r="L2500" s="785" t="s">
        <v>25842</v>
      </c>
      <c r="M2500" s="785"/>
      <c r="N2500" s="785"/>
      <c r="O2500" s="785" t="s">
        <v>25843</v>
      </c>
      <c r="P2500" s="787">
        <v>34.520505999999997</v>
      </c>
      <c r="Q2500" s="787">
        <v>-0.63419099999999995</v>
      </c>
      <c r="R2500" s="785" t="s">
        <v>3507</v>
      </c>
      <c r="S2500" s="785" t="s">
        <v>3508</v>
      </c>
      <c r="T2500" s="785" t="s">
        <v>25844</v>
      </c>
      <c r="U2500" s="785" t="s">
        <v>25845</v>
      </c>
      <c r="V2500" s="785" t="s">
        <v>6015</v>
      </c>
      <c r="W2500" s="785" t="s">
        <v>2608</v>
      </c>
      <c r="X2500" s="785" t="s">
        <v>25607</v>
      </c>
      <c r="Y2500" s="615" t="str">
        <f t="shared" si="39"/>
        <v>Zadock</v>
      </c>
      <c r="Z2500" s="785" t="s">
        <v>25608</v>
      </c>
      <c r="AA2500" s="785" t="s">
        <v>5464</v>
      </c>
      <c r="AB2500" s="785" t="s">
        <v>2609</v>
      </c>
      <c r="AC2500" s="785" t="s">
        <v>2610</v>
      </c>
      <c r="AD2500" s="786">
        <v>43467</v>
      </c>
    </row>
    <row r="2501" spans="1:30" ht="15.75">
      <c r="A2501" s="785" t="s">
        <v>4301</v>
      </c>
      <c r="B2501" s="785" t="s">
        <v>9422</v>
      </c>
      <c r="C2501" s="785" t="s">
        <v>4379</v>
      </c>
      <c r="D2501" s="785" t="s">
        <v>2751</v>
      </c>
      <c r="E2501" s="785" t="s">
        <v>9423</v>
      </c>
      <c r="F2501" s="786">
        <v>43418</v>
      </c>
      <c r="G2501" s="785" t="s">
        <v>4425</v>
      </c>
      <c r="H2501" s="786">
        <v>43455</v>
      </c>
      <c r="I2501" s="785" t="s">
        <v>9424</v>
      </c>
      <c r="J2501" s="785" t="s">
        <v>629</v>
      </c>
      <c r="K2501" s="785" t="s">
        <v>9425</v>
      </c>
      <c r="L2501" s="785" t="s">
        <v>9426</v>
      </c>
      <c r="M2501" s="785"/>
      <c r="N2501" s="785"/>
      <c r="O2501" s="785"/>
      <c r="P2501" s="787">
        <v>36.952401999999999</v>
      </c>
      <c r="Q2501" s="787">
        <v>-0.97739200000000004</v>
      </c>
      <c r="R2501" s="785" t="s">
        <v>821</v>
      </c>
      <c r="S2501" s="785" t="s">
        <v>2120</v>
      </c>
      <c r="T2501" s="785" t="s">
        <v>9427</v>
      </c>
      <c r="U2501" s="785" t="s">
        <v>9428</v>
      </c>
      <c r="V2501" s="785">
        <v>6</v>
      </c>
      <c r="W2501" s="785" t="s">
        <v>3212</v>
      </c>
      <c r="X2501" s="785" t="s">
        <v>3212</v>
      </c>
      <c r="Y2501" s="615" t="str">
        <f t="shared" si="39"/>
        <v>Francis Kamande</v>
      </c>
      <c r="Z2501" s="785" t="s">
        <v>9429</v>
      </c>
      <c r="AA2501" s="785" t="s">
        <v>4314</v>
      </c>
      <c r="AB2501" s="785" t="s">
        <v>2605</v>
      </c>
      <c r="AC2501" s="785" t="s">
        <v>2606</v>
      </c>
      <c r="AD2501" s="786">
        <v>43460</v>
      </c>
    </row>
    <row r="2502" spans="1:30" ht="15.75">
      <c r="A2502" s="785" t="s">
        <v>4301</v>
      </c>
      <c r="B2502" s="785" t="s">
        <v>9409</v>
      </c>
      <c r="C2502" s="785" t="s">
        <v>4303</v>
      </c>
      <c r="D2502" s="785" t="s">
        <v>2599</v>
      </c>
      <c r="E2502" s="785" t="s">
        <v>9410</v>
      </c>
      <c r="F2502" s="786">
        <v>43400</v>
      </c>
      <c r="G2502" s="785" t="s">
        <v>5542</v>
      </c>
      <c r="H2502" s="786">
        <v>43454</v>
      </c>
      <c r="I2502" s="785" t="s">
        <v>9411</v>
      </c>
      <c r="J2502" s="785" t="s">
        <v>627</v>
      </c>
      <c r="K2502" s="785" t="s">
        <v>9412</v>
      </c>
      <c r="L2502" s="785" t="s">
        <v>9413</v>
      </c>
      <c r="M2502" s="785"/>
      <c r="N2502" s="785"/>
      <c r="O2502" s="785" t="s">
        <v>9414</v>
      </c>
      <c r="P2502" s="787">
        <v>37.001863999999998</v>
      </c>
      <c r="Q2502" s="787">
        <v>-0.93296000000000001</v>
      </c>
      <c r="R2502" s="785" t="s">
        <v>1030</v>
      </c>
      <c r="S2502" s="785" t="s">
        <v>1795</v>
      </c>
      <c r="T2502" s="785" t="s">
        <v>3738</v>
      </c>
      <c r="U2502" s="785" t="s">
        <v>9415</v>
      </c>
      <c r="V2502" s="785" t="s">
        <v>2673</v>
      </c>
      <c r="W2502" s="785" t="s">
        <v>3212</v>
      </c>
      <c r="X2502" s="785" t="s">
        <v>3212</v>
      </c>
      <c r="Y2502" s="615" t="str">
        <f t="shared" si="39"/>
        <v>Francis Kamande</v>
      </c>
      <c r="Z2502" s="785" t="s">
        <v>9408</v>
      </c>
      <c r="AA2502" s="785" t="s">
        <v>4314</v>
      </c>
      <c r="AB2502" s="785" t="s">
        <v>2605</v>
      </c>
      <c r="AC2502" s="785" t="s">
        <v>2606</v>
      </c>
      <c r="AD2502" s="786">
        <v>43460</v>
      </c>
    </row>
    <row r="2503" spans="1:30" ht="15.75">
      <c r="A2503" s="785" t="s">
        <v>4301</v>
      </c>
      <c r="B2503" s="785" t="s">
        <v>9416</v>
      </c>
      <c r="C2503" s="785" t="s">
        <v>4303</v>
      </c>
      <c r="D2503" s="785" t="s">
        <v>2599</v>
      </c>
      <c r="E2503" s="785" t="s">
        <v>9417</v>
      </c>
      <c r="F2503" s="786">
        <v>43426</v>
      </c>
      <c r="G2503" s="785" t="s">
        <v>5542</v>
      </c>
      <c r="H2503" s="786">
        <v>43454</v>
      </c>
      <c r="I2503" s="785" t="s">
        <v>9418</v>
      </c>
      <c r="J2503" s="785" t="s">
        <v>629</v>
      </c>
      <c r="K2503" s="785" t="s">
        <v>2612</v>
      </c>
      <c r="L2503" s="785" t="s">
        <v>9419</v>
      </c>
      <c r="M2503" s="785"/>
      <c r="N2503" s="785"/>
      <c r="O2503" s="785" t="s">
        <v>9420</v>
      </c>
      <c r="P2503" s="787">
        <v>36.852369000000003</v>
      </c>
      <c r="Q2503" s="787">
        <v>-0.87908900000000001</v>
      </c>
      <c r="R2503" s="785" t="s">
        <v>1030</v>
      </c>
      <c r="S2503" s="785" t="s">
        <v>1795</v>
      </c>
      <c r="T2503" s="785" t="s">
        <v>9421</v>
      </c>
      <c r="U2503" s="785" t="s">
        <v>2704</v>
      </c>
      <c r="V2503" s="785" t="s">
        <v>2673</v>
      </c>
      <c r="W2503" s="785" t="s">
        <v>3212</v>
      </c>
      <c r="X2503" s="785" t="s">
        <v>3212</v>
      </c>
      <c r="Y2503" s="615" t="str">
        <f t="shared" si="39"/>
        <v>Francis Kamande</v>
      </c>
      <c r="Z2503" s="785" t="s">
        <v>9408</v>
      </c>
      <c r="AA2503" s="785" t="s">
        <v>4314</v>
      </c>
      <c r="AB2503" s="785" t="s">
        <v>2605</v>
      </c>
      <c r="AC2503" s="785" t="s">
        <v>2606</v>
      </c>
      <c r="AD2503" s="786">
        <v>43460</v>
      </c>
    </row>
    <row r="2504" spans="1:30" ht="15.75">
      <c r="A2504" s="785" t="s">
        <v>4301</v>
      </c>
      <c r="B2504" s="785" t="s">
        <v>9442</v>
      </c>
      <c r="C2504" s="785" t="s">
        <v>4303</v>
      </c>
      <c r="D2504" s="785" t="s">
        <v>2599</v>
      </c>
      <c r="E2504" s="785" t="s">
        <v>9296</v>
      </c>
      <c r="F2504" s="786">
        <v>43409</v>
      </c>
      <c r="G2504" s="785" t="s">
        <v>5542</v>
      </c>
      <c r="H2504" s="786">
        <v>43454</v>
      </c>
      <c r="I2504" s="785" t="s">
        <v>9443</v>
      </c>
      <c r="J2504" s="785" t="s">
        <v>627</v>
      </c>
      <c r="K2504" s="785" t="s">
        <v>9444</v>
      </c>
      <c r="L2504" s="785" t="s">
        <v>9445</v>
      </c>
      <c r="M2504" s="785"/>
      <c r="N2504" s="785"/>
      <c r="O2504" s="785" t="s">
        <v>9446</v>
      </c>
      <c r="P2504" s="787">
        <v>36.951520000000002</v>
      </c>
      <c r="Q2504" s="787">
        <v>-0.81633699999999998</v>
      </c>
      <c r="R2504" s="785" t="s">
        <v>1030</v>
      </c>
      <c r="S2504" s="785" t="s">
        <v>1031</v>
      </c>
      <c r="T2504" s="785" t="s">
        <v>9447</v>
      </c>
      <c r="U2504" s="785" t="s">
        <v>9448</v>
      </c>
      <c r="V2504" s="785" t="s">
        <v>2855</v>
      </c>
      <c r="W2504" s="785" t="s">
        <v>3212</v>
      </c>
      <c r="X2504" s="785" t="s">
        <v>3212</v>
      </c>
      <c r="Y2504" s="615" t="str">
        <f t="shared" si="39"/>
        <v>Francis Kamande</v>
      </c>
      <c r="Z2504" s="785" t="s">
        <v>9408</v>
      </c>
      <c r="AA2504" s="785" t="s">
        <v>4314</v>
      </c>
      <c r="AB2504" s="785" t="s">
        <v>2605</v>
      </c>
      <c r="AC2504" s="785" t="s">
        <v>2606</v>
      </c>
      <c r="AD2504" s="786">
        <v>43460</v>
      </c>
    </row>
    <row r="2505" spans="1:30" ht="15.75">
      <c r="A2505" s="785" t="s">
        <v>4301</v>
      </c>
      <c r="B2505" s="785" t="s">
        <v>9463</v>
      </c>
      <c r="C2505" s="785" t="s">
        <v>4303</v>
      </c>
      <c r="D2505" s="785" t="s">
        <v>2599</v>
      </c>
      <c r="E2505" s="785" t="s">
        <v>4697</v>
      </c>
      <c r="F2505" s="786">
        <v>43394</v>
      </c>
      <c r="G2505" s="785" t="s">
        <v>5542</v>
      </c>
      <c r="H2505" s="786">
        <v>43454</v>
      </c>
      <c r="I2505" s="785" t="s">
        <v>9464</v>
      </c>
      <c r="J2505" s="785" t="s">
        <v>629</v>
      </c>
      <c r="K2505" s="785" t="s">
        <v>2612</v>
      </c>
      <c r="L2505" s="785" t="s">
        <v>9465</v>
      </c>
      <c r="M2505" s="785"/>
      <c r="N2505" s="785"/>
      <c r="O2505" s="785" t="s">
        <v>9466</v>
      </c>
      <c r="P2505" s="787">
        <v>36.920037000000001</v>
      </c>
      <c r="Q2505" s="787">
        <v>-0.88121499999999997</v>
      </c>
      <c r="R2505" s="785" t="s">
        <v>1030</v>
      </c>
      <c r="S2505" s="785" t="s">
        <v>1795</v>
      </c>
      <c r="T2505" s="785" t="s">
        <v>3432</v>
      </c>
      <c r="U2505" s="785" t="s">
        <v>3200</v>
      </c>
      <c r="V2505" s="785" t="s">
        <v>3070</v>
      </c>
      <c r="W2505" s="785" t="s">
        <v>3212</v>
      </c>
      <c r="X2505" s="785" t="s">
        <v>3212</v>
      </c>
      <c r="Y2505" s="615" t="str">
        <f t="shared" si="39"/>
        <v>Francis Kamande</v>
      </c>
      <c r="Z2505" s="785" t="s">
        <v>9408</v>
      </c>
      <c r="AA2505" s="785" t="s">
        <v>4314</v>
      </c>
      <c r="AB2505" s="785" t="s">
        <v>2605</v>
      </c>
      <c r="AC2505" s="785" t="s">
        <v>2606</v>
      </c>
      <c r="AD2505" s="786">
        <v>43460</v>
      </c>
    </row>
    <row r="2506" spans="1:30" ht="15.75">
      <c r="A2506" s="785" t="s">
        <v>4301</v>
      </c>
      <c r="B2506" s="785" t="s">
        <v>11845</v>
      </c>
      <c r="C2506" s="785" t="s">
        <v>4303</v>
      </c>
      <c r="D2506" s="785" t="s">
        <v>2599</v>
      </c>
      <c r="E2506" s="785" t="s">
        <v>9163</v>
      </c>
      <c r="F2506" s="786">
        <v>43408</v>
      </c>
      <c r="G2506" s="785" t="s">
        <v>5542</v>
      </c>
      <c r="H2506" s="786">
        <v>43454</v>
      </c>
      <c r="I2506" s="785" t="s">
        <v>11846</v>
      </c>
      <c r="J2506" s="785" t="s">
        <v>627</v>
      </c>
      <c r="K2506" s="785" t="s">
        <v>2612</v>
      </c>
      <c r="L2506" s="785" t="s">
        <v>11847</v>
      </c>
      <c r="M2506" s="785"/>
      <c r="N2506" s="785"/>
      <c r="O2506" s="785" t="s">
        <v>11848</v>
      </c>
      <c r="P2506" s="787">
        <v>36.936824000000001</v>
      </c>
      <c r="Q2506" s="787">
        <v>-0.66250100000000001</v>
      </c>
      <c r="R2506" s="785" t="s">
        <v>1030</v>
      </c>
      <c r="S2506" s="785" t="s">
        <v>2993</v>
      </c>
      <c r="T2506" s="785" t="s">
        <v>2993</v>
      </c>
      <c r="U2506" s="785" t="s">
        <v>3716</v>
      </c>
      <c r="V2506" s="785" t="s">
        <v>3004</v>
      </c>
      <c r="W2506" s="785" t="s">
        <v>3556</v>
      </c>
      <c r="X2506" s="785" t="s">
        <v>3556</v>
      </c>
      <c r="Y2506" s="615" t="str">
        <f t="shared" si="39"/>
        <v>Jacob Maina Mwangi</v>
      </c>
      <c r="Z2506" s="785" t="s">
        <v>11848</v>
      </c>
      <c r="AA2506" s="785" t="s">
        <v>4314</v>
      </c>
      <c r="AB2506" s="785" t="s">
        <v>2605</v>
      </c>
      <c r="AC2506" s="785" t="s">
        <v>2606</v>
      </c>
      <c r="AD2506" s="786">
        <v>43460</v>
      </c>
    </row>
    <row r="2507" spans="1:30" ht="15.75">
      <c r="A2507" s="785" t="s">
        <v>4301</v>
      </c>
      <c r="B2507" s="785" t="s">
        <v>17385</v>
      </c>
      <c r="C2507" s="785" t="s">
        <v>4303</v>
      </c>
      <c r="D2507" s="785" t="s">
        <v>2599</v>
      </c>
      <c r="E2507" s="785" t="s">
        <v>17115</v>
      </c>
      <c r="F2507" s="786">
        <v>43417</v>
      </c>
      <c r="G2507" s="785" t="s">
        <v>5542</v>
      </c>
      <c r="H2507" s="786">
        <v>43454</v>
      </c>
      <c r="I2507" s="785" t="s">
        <v>17386</v>
      </c>
      <c r="J2507" s="785" t="s">
        <v>629</v>
      </c>
      <c r="K2507" s="785" t="s">
        <v>17387</v>
      </c>
      <c r="L2507" s="785" t="s">
        <v>17318</v>
      </c>
      <c r="M2507" s="785"/>
      <c r="N2507" s="785"/>
      <c r="O2507" s="785"/>
      <c r="P2507" s="787">
        <v>36.574787999999998</v>
      </c>
      <c r="Q2507" s="787">
        <v>-0.84882199999999997</v>
      </c>
      <c r="R2507" s="785" t="s">
        <v>1228</v>
      </c>
      <c r="S2507" s="785" t="s">
        <v>2633</v>
      </c>
      <c r="T2507" s="785" t="s">
        <v>2956</v>
      </c>
      <c r="U2507" s="785" t="s">
        <v>17388</v>
      </c>
      <c r="V2507" s="785" t="s">
        <v>3070</v>
      </c>
      <c r="W2507" s="785" t="s">
        <v>3032</v>
      </c>
      <c r="X2507" s="785" t="s">
        <v>3032</v>
      </c>
      <c r="Y2507" s="615" t="str">
        <f t="shared" si="39"/>
        <v>Mathew Njoroge Nganga</v>
      </c>
      <c r="Z2507" s="785" t="s">
        <v>17379</v>
      </c>
      <c r="AA2507" s="785" t="s">
        <v>4314</v>
      </c>
      <c r="AB2507" s="785" t="s">
        <v>2605</v>
      </c>
      <c r="AC2507" s="785" t="s">
        <v>2606</v>
      </c>
      <c r="AD2507" s="786">
        <v>43454</v>
      </c>
    </row>
    <row r="2508" spans="1:30" ht="15.75">
      <c r="A2508" s="785" t="s">
        <v>4301</v>
      </c>
      <c r="B2508" s="785" t="s">
        <v>19995</v>
      </c>
      <c r="C2508" s="785" t="s">
        <v>4303</v>
      </c>
      <c r="D2508" s="785" t="s">
        <v>2599</v>
      </c>
      <c r="E2508" s="785" t="s">
        <v>9131</v>
      </c>
      <c r="F2508" s="786">
        <v>43424</v>
      </c>
      <c r="G2508" s="785" t="s">
        <v>5542</v>
      </c>
      <c r="H2508" s="786">
        <v>43454</v>
      </c>
      <c r="I2508" s="785" t="s">
        <v>19996</v>
      </c>
      <c r="J2508" s="785" t="s">
        <v>629</v>
      </c>
      <c r="K2508" s="785" t="s">
        <v>19997</v>
      </c>
      <c r="L2508" s="785" t="s">
        <v>19998</v>
      </c>
      <c r="M2508" s="785"/>
      <c r="N2508" s="785"/>
      <c r="O2508" s="785"/>
      <c r="P2508" s="787">
        <v>36.352747000000001</v>
      </c>
      <c r="Q2508" s="787">
        <v>-0.246063</v>
      </c>
      <c r="R2508" s="785" t="s">
        <v>1228</v>
      </c>
      <c r="S2508" s="785" t="s">
        <v>2161</v>
      </c>
      <c r="T2508" s="785" t="s">
        <v>2338</v>
      </c>
      <c r="U2508" s="785" t="s">
        <v>3531</v>
      </c>
      <c r="V2508" s="785" t="s">
        <v>3004</v>
      </c>
      <c r="W2508" s="785" t="s">
        <v>3056</v>
      </c>
      <c r="X2508" s="785" t="s">
        <v>19993</v>
      </c>
      <c r="Y2508" s="615" t="str">
        <f t="shared" si="39"/>
        <v>Peter Wachira</v>
      </c>
      <c r="Z2508" s="785" t="s">
        <v>19994</v>
      </c>
      <c r="AA2508" s="785" t="s">
        <v>4314</v>
      </c>
      <c r="AB2508" s="785" t="s">
        <v>2605</v>
      </c>
      <c r="AC2508" s="785" t="s">
        <v>2606</v>
      </c>
      <c r="AD2508" s="786">
        <v>43559</v>
      </c>
    </row>
    <row r="2509" spans="1:30" ht="15.75">
      <c r="A2509" s="785" t="s">
        <v>4301</v>
      </c>
      <c r="B2509" s="785" t="s">
        <v>20808</v>
      </c>
      <c r="C2509" s="785" t="s">
        <v>4303</v>
      </c>
      <c r="D2509" s="785" t="s">
        <v>2599</v>
      </c>
      <c r="E2509" s="785" t="s">
        <v>5542</v>
      </c>
      <c r="F2509" s="786">
        <v>43454</v>
      </c>
      <c r="G2509" s="785" t="s">
        <v>5542</v>
      </c>
      <c r="H2509" s="786">
        <v>43454</v>
      </c>
      <c r="I2509" s="785" t="s">
        <v>20809</v>
      </c>
      <c r="J2509" s="785" t="s">
        <v>629</v>
      </c>
      <c r="K2509" s="785" t="s">
        <v>20810</v>
      </c>
      <c r="L2509" s="785" t="s">
        <v>20811</v>
      </c>
      <c r="M2509" s="785"/>
      <c r="N2509" s="785"/>
      <c r="O2509" s="785" t="s">
        <v>20812</v>
      </c>
      <c r="P2509" s="787">
        <v>36.386507999999999</v>
      </c>
      <c r="Q2509" s="787">
        <v>-7.4982999999999994E-2</v>
      </c>
      <c r="R2509" s="785" t="s">
        <v>1228</v>
      </c>
      <c r="S2509" s="785" t="s">
        <v>2797</v>
      </c>
      <c r="T2509" s="785" t="s">
        <v>20813</v>
      </c>
      <c r="U2509" s="785" t="s">
        <v>20813</v>
      </c>
      <c r="V2509" s="785" t="s">
        <v>2603</v>
      </c>
      <c r="W2509" s="785" t="s">
        <v>2608</v>
      </c>
      <c r="X2509" s="785" t="s">
        <v>2664</v>
      </c>
      <c r="Y2509" s="615" t="str">
        <f t="shared" si="39"/>
        <v>Robert</v>
      </c>
      <c r="Z2509" s="785" t="s">
        <v>10380</v>
      </c>
      <c r="AA2509" s="785" t="s">
        <v>5464</v>
      </c>
      <c r="AB2509" s="785" t="s">
        <v>2609</v>
      </c>
      <c r="AC2509" s="785" t="s">
        <v>2610</v>
      </c>
      <c r="AD2509" s="786">
        <v>43454</v>
      </c>
    </row>
    <row r="2510" spans="1:30" ht="15.75">
      <c r="A2510" s="785" t="s">
        <v>4301</v>
      </c>
      <c r="B2510" s="785" t="s">
        <v>5192</v>
      </c>
      <c r="C2510" s="785" t="s">
        <v>4303</v>
      </c>
      <c r="D2510" s="785" t="s">
        <v>2599</v>
      </c>
      <c r="E2510" s="785" t="s">
        <v>5193</v>
      </c>
      <c r="F2510" s="786">
        <v>43402</v>
      </c>
      <c r="G2510" s="785" t="s">
        <v>5194</v>
      </c>
      <c r="H2510" s="786">
        <v>43452</v>
      </c>
      <c r="I2510" s="785" t="s">
        <v>5195</v>
      </c>
      <c r="J2510" s="785" t="s">
        <v>629</v>
      </c>
      <c r="K2510" s="785" t="s">
        <v>2612</v>
      </c>
      <c r="L2510" s="785" t="s">
        <v>5196</v>
      </c>
      <c r="M2510" s="785"/>
      <c r="N2510" s="785"/>
      <c r="O2510" s="785"/>
      <c r="P2510" s="787">
        <v>35.070193000000003</v>
      </c>
      <c r="Q2510" s="787">
        <v>-0.15229200000000001</v>
      </c>
      <c r="R2510" s="785" t="s">
        <v>1575</v>
      </c>
      <c r="S2510" s="785" t="s">
        <v>3468</v>
      </c>
      <c r="T2510" s="785" t="s">
        <v>3468</v>
      </c>
      <c r="U2510" s="785" t="s">
        <v>3647</v>
      </c>
      <c r="V2510" s="785" t="s">
        <v>2855</v>
      </c>
      <c r="W2510" s="785" t="s">
        <v>2693</v>
      </c>
      <c r="X2510" s="785" t="s">
        <v>3286</v>
      </c>
      <c r="Y2510" s="615" t="str">
        <f t="shared" si="39"/>
        <v>Andrew</v>
      </c>
      <c r="Z2510" s="785" t="s">
        <v>2599</v>
      </c>
      <c r="AA2510" s="785" t="s">
        <v>4349</v>
      </c>
      <c r="AB2510" s="785" t="s">
        <v>2605</v>
      </c>
      <c r="AC2510" s="785" t="s">
        <v>2606</v>
      </c>
      <c r="AD2510" s="786">
        <v>43502</v>
      </c>
    </row>
    <row r="2511" spans="1:30" ht="15.75">
      <c r="A2511" s="785" t="s">
        <v>4301</v>
      </c>
      <c r="B2511" s="785" t="s">
        <v>9158</v>
      </c>
      <c r="C2511" s="785" t="s">
        <v>4303</v>
      </c>
      <c r="D2511" s="785" t="s">
        <v>2599</v>
      </c>
      <c r="E2511" s="785" t="s">
        <v>5193</v>
      </c>
      <c r="F2511" s="786">
        <v>43402</v>
      </c>
      <c r="G2511" s="785" t="s">
        <v>5194</v>
      </c>
      <c r="H2511" s="786">
        <v>43452</v>
      </c>
      <c r="I2511" s="785" t="s">
        <v>9159</v>
      </c>
      <c r="J2511" s="785" t="s">
        <v>629</v>
      </c>
      <c r="K2511" s="785" t="s">
        <v>2612</v>
      </c>
      <c r="L2511" s="785" t="s">
        <v>9160</v>
      </c>
      <c r="M2511" s="785"/>
      <c r="N2511" s="785"/>
      <c r="O2511" s="785"/>
      <c r="P2511" s="787">
        <v>37.107447000000001</v>
      </c>
      <c r="Q2511" s="787">
        <v>-0.48243799999999998</v>
      </c>
      <c r="R2511" s="785" t="s">
        <v>1056</v>
      </c>
      <c r="S2511" s="785" t="s">
        <v>1132</v>
      </c>
      <c r="T2511" s="785" t="s">
        <v>2856</v>
      </c>
      <c r="U2511" s="785" t="s">
        <v>9161</v>
      </c>
      <c r="V2511" s="785" t="s">
        <v>2855</v>
      </c>
      <c r="W2511" s="785" t="s">
        <v>2707</v>
      </c>
      <c r="X2511" s="785" t="s">
        <v>2707</v>
      </c>
      <c r="Y2511" s="615" t="str">
        <f t="shared" si="39"/>
        <v>Fagaden Enterprises</v>
      </c>
      <c r="Z2511" s="785" t="s">
        <v>8801</v>
      </c>
      <c r="AA2511" s="785" t="s">
        <v>4349</v>
      </c>
      <c r="AB2511" s="785" t="s">
        <v>2683</v>
      </c>
      <c r="AC2511" s="785" t="s">
        <v>2606</v>
      </c>
      <c r="AD2511" s="786">
        <v>43452</v>
      </c>
    </row>
    <row r="2512" spans="1:30" ht="15.75">
      <c r="A2512" s="785" t="s">
        <v>4301</v>
      </c>
      <c r="B2512" s="785" t="s">
        <v>9323</v>
      </c>
      <c r="C2512" s="785" t="s">
        <v>4303</v>
      </c>
      <c r="D2512" s="785" t="s">
        <v>2599</v>
      </c>
      <c r="E2512" s="785" t="s">
        <v>4944</v>
      </c>
      <c r="F2512" s="786">
        <v>43388</v>
      </c>
      <c r="G2512" s="785" t="s">
        <v>5194</v>
      </c>
      <c r="H2512" s="786">
        <v>43452</v>
      </c>
      <c r="I2512" s="785" t="s">
        <v>9324</v>
      </c>
      <c r="J2512" s="785" t="s">
        <v>627</v>
      </c>
      <c r="K2512" s="785" t="s">
        <v>9325</v>
      </c>
      <c r="L2512" s="785" t="s">
        <v>9326</v>
      </c>
      <c r="M2512" s="785"/>
      <c r="N2512" s="785"/>
      <c r="O2512" s="785" t="s">
        <v>9327</v>
      </c>
      <c r="P2512" s="787">
        <v>36.823861000000001</v>
      </c>
      <c r="Q2512" s="787">
        <v>-1.158801</v>
      </c>
      <c r="R2512" s="785" t="s">
        <v>821</v>
      </c>
      <c r="S2512" s="785" t="s">
        <v>821</v>
      </c>
      <c r="T2512" s="785" t="s">
        <v>9328</v>
      </c>
      <c r="U2512" s="785" t="s">
        <v>9329</v>
      </c>
      <c r="V2512" s="785" t="s">
        <v>3004</v>
      </c>
      <c r="W2512" s="785" t="s">
        <v>2805</v>
      </c>
      <c r="X2512" s="785" t="s">
        <v>2805</v>
      </c>
      <c r="Y2512" s="615" t="str">
        <f t="shared" si="39"/>
        <v>Felikam Biogas Services</v>
      </c>
      <c r="Z2512" s="785" t="s">
        <v>9272</v>
      </c>
      <c r="AA2512" s="785" t="s">
        <v>4349</v>
      </c>
      <c r="AB2512" s="785" t="s">
        <v>2605</v>
      </c>
      <c r="AC2512" s="785" t="s">
        <v>2606</v>
      </c>
      <c r="AD2512" s="786">
        <v>43572</v>
      </c>
    </row>
    <row r="2513" spans="1:30" ht="15.75">
      <c r="A2513" s="785" t="s">
        <v>4301</v>
      </c>
      <c r="B2513" s="785" t="s">
        <v>11870</v>
      </c>
      <c r="C2513" s="785" t="s">
        <v>4303</v>
      </c>
      <c r="D2513" s="785" t="s">
        <v>2599</v>
      </c>
      <c r="E2513" s="785" t="s">
        <v>4719</v>
      </c>
      <c r="F2513" s="786">
        <v>43391</v>
      </c>
      <c r="G2513" s="785" t="s">
        <v>5194</v>
      </c>
      <c r="H2513" s="786">
        <v>43452</v>
      </c>
      <c r="I2513" s="785" t="s">
        <v>11871</v>
      </c>
      <c r="J2513" s="785" t="s">
        <v>629</v>
      </c>
      <c r="K2513" s="785" t="s">
        <v>11872</v>
      </c>
      <c r="L2513" s="785" t="s">
        <v>11873</v>
      </c>
      <c r="M2513" s="785"/>
      <c r="N2513" s="785"/>
      <c r="O2513" s="785"/>
      <c r="P2513" s="787">
        <v>36.334923000000003</v>
      </c>
      <c r="Q2513" s="787">
        <v>-0.20874200000000001</v>
      </c>
      <c r="R2513" s="785" t="s">
        <v>1228</v>
      </c>
      <c r="S2513" s="785" t="s">
        <v>2161</v>
      </c>
      <c r="T2513" s="785" t="s">
        <v>11874</v>
      </c>
      <c r="U2513" s="785" t="s">
        <v>11874</v>
      </c>
      <c r="V2513" s="785" t="s">
        <v>2673</v>
      </c>
      <c r="W2513" s="785" t="s">
        <v>11875</v>
      </c>
      <c r="X2513" s="785" t="s">
        <v>11876</v>
      </c>
      <c r="Y2513" s="615" t="str">
        <f t="shared" si="39"/>
        <v>James Kingori</v>
      </c>
      <c r="Z2513" s="785" t="s">
        <v>11877</v>
      </c>
      <c r="AA2513" s="785" t="s">
        <v>4314</v>
      </c>
      <c r="AB2513" s="785" t="s">
        <v>2605</v>
      </c>
      <c r="AC2513" s="785" t="s">
        <v>2606</v>
      </c>
      <c r="AD2513" s="786">
        <v>43552</v>
      </c>
    </row>
    <row r="2514" spans="1:30" ht="15.75">
      <c r="A2514" s="785" t="s">
        <v>4301</v>
      </c>
      <c r="B2514" s="785" t="s">
        <v>13833</v>
      </c>
      <c r="C2514" s="785" t="s">
        <v>4303</v>
      </c>
      <c r="D2514" s="785" t="s">
        <v>2599</v>
      </c>
      <c r="E2514" s="785" t="s">
        <v>9488</v>
      </c>
      <c r="F2514" s="786">
        <v>43382</v>
      </c>
      <c r="G2514" s="785" t="s">
        <v>5194</v>
      </c>
      <c r="H2514" s="786">
        <v>43452</v>
      </c>
      <c r="I2514" s="785" t="s">
        <v>13834</v>
      </c>
      <c r="J2514" s="785" t="s">
        <v>627</v>
      </c>
      <c r="K2514" s="785" t="s">
        <v>13835</v>
      </c>
      <c r="L2514" s="785" t="s">
        <v>13836</v>
      </c>
      <c r="M2514" s="785"/>
      <c r="N2514" s="785"/>
      <c r="O2514" s="785" t="s">
        <v>13837</v>
      </c>
      <c r="P2514" s="787">
        <v>36.590620000000001</v>
      </c>
      <c r="Q2514" s="787">
        <v>-1.2224900000000001</v>
      </c>
      <c r="R2514" s="785" t="s">
        <v>821</v>
      </c>
      <c r="S2514" s="785" t="s">
        <v>1884</v>
      </c>
      <c r="T2514" s="785" t="s">
        <v>13838</v>
      </c>
      <c r="U2514" s="785" t="s">
        <v>13839</v>
      </c>
      <c r="V2514" s="785" t="s">
        <v>2603</v>
      </c>
      <c r="W2514" s="785" t="s">
        <v>2689</v>
      </c>
      <c r="X2514" s="785" t="s">
        <v>2794</v>
      </c>
      <c r="Y2514" s="615" t="str">
        <f t="shared" si="39"/>
        <v>John Augustine Marunga</v>
      </c>
      <c r="Z2514" s="785" t="s">
        <v>13840</v>
      </c>
      <c r="AA2514" s="785" t="s">
        <v>4349</v>
      </c>
      <c r="AB2514" s="785" t="s">
        <v>2605</v>
      </c>
      <c r="AC2514" s="785" t="s">
        <v>2606</v>
      </c>
      <c r="AD2514" s="786">
        <v>43452</v>
      </c>
    </row>
    <row r="2515" spans="1:30" ht="15.75">
      <c r="A2515" s="785" t="s">
        <v>4301</v>
      </c>
      <c r="B2515" s="785" t="s">
        <v>9141</v>
      </c>
      <c r="C2515" s="785" t="s">
        <v>4303</v>
      </c>
      <c r="D2515" s="785" t="s">
        <v>2599</v>
      </c>
      <c r="E2515" s="785" t="s">
        <v>9142</v>
      </c>
      <c r="F2515" s="786">
        <v>43401</v>
      </c>
      <c r="G2515" s="785" t="s">
        <v>9143</v>
      </c>
      <c r="H2515" s="786">
        <v>43451</v>
      </c>
      <c r="I2515" s="785" t="s">
        <v>9144</v>
      </c>
      <c r="J2515" s="785" t="s">
        <v>629</v>
      </c>
      <c r="K2515" s="785" t="s">
        <v>2612</v>
      </c>
      <c r="L2515" s="785" t="s">
        <v>9145</v>
      </c>
      <c r="M2515" s="785"/>
      <c r="N2515" s="785"/>
      <c r="O2515" s="785"/>
      <c r="P2515" s="787">
        <v>37.113852000000001</v>
      </c>
      <c r="Q2515" s="787">
        <v>-0.467165</v>
      </c>
      <c r="R2515" s="785" t="s">
        <v>1056</v>
      </c>
      <c r="S2515" s="785" t="s">
        <v>1132</v>
      </c>
      <c r="T2515" s="785" t="s">
        <v>8663</v>
      </c>
      <c r="U2515" s="785" t="s">
        <v>3349</v>
      </c>
      <c r="V2515" s="785" t="s">
        <v>2855</v>
      </c>
      <c r="W2515" s="785" t="s">
        <v>2707</v>
      </c>
      <c r="X2515" s="785" t="s">
        <v>2707</v>
      </c>
      <c r="Y2515" s="615" t="str">
        <f t="shared" si="39"/>
        <v>Fagaden Enterprises</v>
      </c>
      <c r="Z2515" s="785" t="s">
        <v>9146</v>
      </c>
      <c r="AA2515" s="785" t="s">
        <v>4349</v>
      </c>
      <c r="AB2515" s="785" t="s">
        <v>2683</v>
      </c>
      <c r="AC2515" s="785" t="s">
        <v>2606</v>
      </c>
      <c r="AD2515" s="786">
        <v>43451</v>
      </c>
    </row>
    <row r="2516" spans="1:30" ht="15.75">
      <c r="A2516" s="785" t="s">
        <v>4301</v>
      </c>
      <c r="B2516" s="785" t="s">
        <v>9585</v>
      </c>
      <c r="C2516" s="785" t="s">
        <v>4303</v>
      </c>
      <c r="D2516" s="785" t="s">
        <v>2599</v>
      </c>
      <c r="E2516" s="785" t="s">
        <v>9148</v>
      </c>
      <c r="F2516" s="786">
        <v>43423</v>
      </c>
      <c r="G2516" s="785" t="s">
        <v>9143</v>
      </c>
      <c r="H2516" s="786">
        <v>43451</v>
      </c>
      <c r="I2516" s="785" t="s">
        <v>9586</v>
      </c>
      <c r="J2516" s="785" t="s">
        <v>627</v>
      </c>
      <c r="K2516" s="785" t="s">
        <v>9587</v>
      </c>
      <c r="L2516" s="785" t="s">
        <v>9588</v>
      </c>
      <c r="M2516" s="785"/>
      <c r="N2516" s="785"/>
      <c r="O2516" s="785"/>
      <c r="P2516" s="787">
        <v>36.578201</v>
      </c>
      <c r="Q2516" s="787">
        <v>-0.11107</v>
      </c>
      <c r="R2516" s="785" t="s">
        <v>1228</v>
      </c>
      <c r="S2516" s="785" t="s">
        <v>1229</v>
      </c>
      <c r="T2516" s="785" t="s">
        <v>3966</v>
      </c>
      <c r="U2516" s="785" t="s">
        <v>3413</v>
      </c>
      <c r="V2516" s="785" t="s">
        <v>2855</v>
      </c>
      <c r="W2516" s="785" t="s">
        <v>3288</v>
      </c>
      <c r="X2516" s="785" t="s">
        <v>2626</v>
      </c>
      <c r="Y2516" s="615" t="str">
        <f t="shared" si="39"/>
        <v>Francis Kinyanjui</v>
      </c>
      <c r="Z2516" s="785" t="s">
        <v>9531</v>
      </c>
      <c r="AA2516" s="785" t="s">
        <v>4314</v>
      </c>
      <c r="AB2516" s="785" t="s">
        <v>2683</v>
      </c>
      <c r="AC2516" s="785" t="s">
        <v>2606</v>
      </c>
      <c r="AD2516" s="786">
        <v>43452</v>
      </c>
    </row>
    <row r="2517" spans="1:30" ht="15.75">
      <c r="A2517" s="785" t="s">
        <v>4301</v>
      </c>
      <c r="B2517" s="785" t="s">
        <v>24676</v>
      </c>
      <c r="C2517" s="785" t="s">
        <v>4303</v>
      </c>
      <c r="D2517" s="785" t="s">
        <v>2599</v>
      </c>
      <c r="E2517" s="785" t="s">
        <v>4759</v>
      </c>
      <c r="F2517" s="786">
        <v>43425</v>
      </c>
      <c r="G2517" s="785" t="s">
        <v>9143</v>
      </c>
      <c r="H2517" s="786">
        <v>43451</v>
      </c>
      <c r="I2517" s="785" t="s">
        <v>24677</v>
      </c>
      <c r="J2517" s="785" t="s">
        <v>627</v>
      </c>
      <c r="K2517" s="785" t="s">
        <v>24678</v>
      </c>
      <c r="L2517" s="785" t="s">
        <v>24679</v>
      </c>
      <c r="M2517" s="785"/>
      <c r="N2517" s="785"/>
      <c r="O2517" s="785"/>
      <c r="P2517" s="787">
        <v>37.638737999999996</v>
      </c>
      <c r="Q2517" s="787">
        <v>-6.9949999999999998E-2</v>
      </c>
      <c r="R2517" s="785" t="s">
        <v>1104</v>
      </c>
      <c r="S2517" s="785" t="s">
        <v>2643</v>
      </c>
      <c r="T2517" s="785" t="s">
        <v>7650</v>
      </c>
      <c r="U2517" s="785" t="s">
        <v>3489</v>
      </c>
      <c r="V2517" s="785" t="s">
        <v>2673</v>
      </c>
      <c r="W2517" s="785" t="s">
        <v>2808</v>
      </c>
      <c r="X2517" s="785" t="s">
        <v>24662</v>
      </c>
      <c r="Y2517" s="615" t="str">
        <f t="shared" si="39"/>
        <v>Timothy  Murithi</v>
      </c>
      <c r="Z2517" s="785" t="s">
        <v>24680</v>
      </c>
      <c r="AA2517" s="785" t="s">
        <v>4349</v>
      </c>
      <c r="AB2517" s="785" t="s">
        <v>2683</v>
      </c>
      <c r="AC2517" s="785" t="s">
        <v>2606</v>
      </c>
      <c r="AD2517" s="786">
        <v>43453</v>
      </c>
    </row>
    <row r="2518" spans="1:30" ht="15.75">
      <c r="A2518" s="785" t="s">
        <v>4301</v>
      </c>
      <c r="B2518" s="785" t="s">
        <v>13739</v>
      </c>
      <c r="C2518" s="785" t="s">
        <v>4303</v>
      </c>
      <c r="D2518" s="785" t="s">
        <v>2599</v>
      </c>
      <c r="E2518" s="785" t="s">
        <v>4420</v>
      </c>
      <c r="F2518" s="786">
        <v>43396</v>
      </c>
      <c r="G2518" s="785" t="s">
        <v>13740</v>
      </c>
      <c r="H2518" s="786">
        <v>43450</v>
      </c>
      <c r="I2518" s="785" t="s">
        <v>13741</v>
      </c>
      <c r="J2518" s="785" t="s">
        <v>629</v>
      </c>
      <c r="K2518" s="785" t="s">
        <v>13742</v>
      </c>
      <c r="L2518" s="785" t="s">
        <v>13743</v>
      </c>
      <c r="M2518" s="785"/>
      <c r="N2518" s="785"/>
      <c r="O2518" s="785" t="s">
        <v>13744</v>
      </c>
      <c r="P2518" s="787">
        <v>34.990577999999999</v>
      </c>
      <c r="Q2518" s="787">
        <v>-0.66281500000000004</v>
      </c>
      <c r="R2518" s="785" t="s">
        <v>843</v>
      </c>
      <c r="S2518" s="785" t="s">
        <v>844</v>
      </c>
      <c r="T2518" s="785" t="s">
        <v>13745</v>
      </c>
      <c r="U2518" s="785" t="s">
        <v>13746</v>
      </c>
      <c r="V2518" s="785" t="s">
        <v>3004</v>
      </c>
      <c r="W2518" s="785" t="s">
        <v>3276</v>
      </c>
      <c r="X2518" s="785" t="s">
        <v>2754</v>
      </c>
      <c r="Y2518" s="615" t="str">
        <f t="shared" si="39"/>
        <v>Joel Nyambane Moigare</v>
      </c>
      <c r="Z2518" s="785" t="s">
        <v>13448</v>
      </c>
      <c r="AA2518" s="785" t="s">
        <v>4349</v>
      </c>
      <c r="AB2518" s="785" t="s">
        <v>2683</v>
      </c>
      <c r="AC2518" s="785" t="s">
        <v>2606</v>
      </c>
      <c r="AD2518" s="786">
        <v>43450</v>
      </c>
    </row>
    <row r="2519" spans="1:30" ht="15.75">
      <c r="A2519" s="785" t="s">
        <v>4301</v>
      </c>
      <c r="B2519" s="785" t="s">
        <v>8473</v>
      </c>
      <c r="C2519" s="785" t="s">
        <v>4303</v>
      </c>
      <c r="D2519" s="785" t="s">
        <v>2599</v>
      </c>
      <c r="E2519" s="785" t="s">
        <v>8466</v>
      </c>
      <c r="F2519" s="786">
        <v>43348</v>
      </c>
      <c r="G2519" s="785" t="s">
        <v>8474</v>
      </c>
      <c r="H2519" s="786">
        <v>43449</v>
      </c>
      <c r="I2519" s="785" t="s">
        <v>8475</v>
      </c>
      <c r="J2519" s="785" t="s">
        <v>629</v>
      </c>
      <c r="K2519" s="785" t="s">
        <v>8476</v>
      </c>
      <c r="L2519" s="785" t="s">
        <v>8477</v>
      </c>
      <c r="M2519" s="785"/>
      <c r="N2519" s="785"/>
      <c r="O2519" s="785" t="s">
        <v>8478</v>
      </c>
      <c r="P2519" s="787">
        <v>36.863224000000002</v>
      </c>
      <c r="Q2519" s="787">
        <v>-1.02098</v>
      </c>
      <c r="R2519" s="785" t="s">
        <v>821</v>
      </c>
      <c r="S2519" s="785" t="s">
        <v>2041</v>
      </c>
      <c r="T2519" s="785" t="s">
        <v>2789</v>
      </c>
      <c r="U2519" s="785" t="s">
        <v>3718</v>
      </c>
      <c r="V2519" s="785" t="s">
        <v>2855</v>
      </c>
      <c r="W2519" s="785" t="s">
        <v>2739</v>
      </c>
      <c r="X2519" s="785" t="s">
        <v>8458</v>
      </c>
      <c r="Y2519" s="615" t="str">
        <f t="shared" si="39"/>
        <v>Ezekiel Kibe</v>
      </c>
      <c r="Z2519" s="785" t="s">
        <v>2599</v>
      </c>
      <c r="AA2519" s="785" t="s">
        <v>4314</v>
      </c>
      <c r="AB2519" s="785" t="s">
        <v>2605</v>
      </c>
      <c r="AC2519" s="785" t="s">
        <v>2606</v>
      </c>
      <c r="AD2519" s="786">
        <v>43487</v>
      </c>
    </row>
    <row r="2520" spans="1:30" ht="15.75">
      <c r="A2520" s="785" t="s">
        <v>4301</v>
      </c>
      <c r="B2520" s="785" t="s">
        <v>14623</v>
      </c>
      <c r="C2520" s="785" t="s">
        <v>4303</v>
      </c>
      <c r="D2520" s="785" t="s">
        <v>2599</v>
      </c>
      <c r="E2520" s="785" t="s">
        <v>9846</v>
      </c>
      <c r="F2520" s="786">
        <v>43431</v>
      </c>
      <c r="G2520" s="785" t="s">
        <v>8474</v>
      </c>
      <c r="H2520" s="786">
        <v>43449</v>
      </c>
      <c r="I2520" s="785" t="s">
        <v>14624</v>
      </c>
      <c r="J2520" s="785" t="s">
        <v>629</v>
      </c>
      <c r="K2520" s="785" t="s">
        <v>14625</v>
      </c>
      <c r="L2520" s="785" t="s">
        <v>14626</v>
      </c>
      <c r="M2520" s="785"/>
      <c r="N2520" s="785"/>
      <c r="O2520" s="785" t="s">
        <v>14627</v>
      </c>
      <c r="P2520" s="787">
        <v>36.835858000000002</v>
      </c>
      <c r="Q2520" s="787">
        <v>-1.1377619999999999</v>
      </c>
      <c r="R2520" s="785" t="s">
        <v>821</v>
      </c>
      <c r="S2520" s="785" t="s">
        <v>1589</v>
      </c>
      <c r="T2520" s="785" t="s">
        <v>3840</v>
      </c>
      <c r="U2520" s="785" t="s">
        <v>3840</v>
      </c>
      <c r="V2520" s="785" t="s">
        <v>2855</v>
      </c>
      <c r="W2520" s="785" t="s">
        <v>14628</v>
      </c>
      <c r="X2520" s="785" t="s">
        <v>14629</v>
      </c>
      <c r="Y2520" s="615" t="str">
        <f t="shared" si="39"/>
        <v>Joseph Kimani</v>
      </c>
      <c r="Z2520" s="785" t="s">
        <v>14630</v>
      </c>
      <c r="AA2520" s="785" t="s">
        <v>4314</v>
      </c>
      <c r="AB2520" s="785" t="s">
        <v>2605</v>
      </c>
      <c r="AC2520" s="785" t="s">
        <v>2606</v>
      </c>
      <c r="AD2520" s="786">
        <v>43457</v>
      </c>
    </row>
    <row r="2521" spans="1:30" ht="15.75">
      <c r="A2521" s="785" t="s">
        <v>4301</v>
      </c>
      <c r="B2521" s="785" t="s">
        <v>15838</v>
      </c>
      <c r="C2521" s="785" t="s">
        <v>4303</v>
      </c>
      <c r="D2521" s="785" t="s">
        <v>2599</v>
      </c>
      <c r="E2521" s="785" t="s">
        <v>9533</v>
      </c>
      <c r="F2521" s="786">
        <v>43419</v>
      </c>
      <c r="G2521" s="785" t="s">
        <v>8474</v>
      </c>
      <c r="H2521" s="786">
        <v>43449</v>
      </c>
      <c r="I2521" s="785" t="s">
        <v>15839</v>
      </c>
      <c r="J2521" s="785" t="s">
        <v>629</v>
      </c>
      <c r="K2521" s="785" t="s">
        <v>15840</v>
      </c>
      <c r="L2521" s="785" t="s">
        <v>15841</v>
      </c>
      <c r="M2521" s="785"/>
      <c r="N2521" s="785"/>
      <c r="O2521" s="785" t="s">
        <v>15842</v>
      </c>
      <c r="P2521" s="787">
        <v>34.975521999999998</v>
      </c>
      <c r="Q2521" s="787">
        <v>-0.15939700000000001</v>
      </c>
      <c r="R2521" s="785" t="s">
        <v>1575</v>
      </c>
      <c r="S2521" s="785" t="s">
        <v>3367</v>
      </c>
      <c r="T2521" s="785" t="s">
        <v>15843</v>
      </c>
      <c r="U2521" s="785" t="s">
        <v>15844</v>
      </c>
      <c r="V2521" s="785" t="s">
        <v>3004</v>
      </c>
      <c r="W2521" s="785" t="s">
        <v>15845</v>
      </c>
      <c r="X2521" s="785" t="s">
        <v>15829</v>
      </c>
      <c r="Y2521" s="615" t="str">
        <f t="shared" si="39"/>
        <v>Kbp Trainees</v>
      </c>
      <c r="Z2521" s="785" t="s">
        <v>15830</v>
      </c>
      <c r="AA2521" s="785" t="s">
        <v>3053</v>
      </c>
      <c r="AB2521" s="785" t="s">
        <v>2683</v>
      </c>
      <c r="AC2521" s="785" t="s">
        <v>2606</v>
      </c>
      <c r="AD2521" s="786">
        <v>43598</v>
      </c>
    </row>
    <row r="2522" spans="1:30" ht="15.75">
      <c r="A2522" s="785" t="s">
        <v>4301</v>
      </c>
      <c r="B2522" s="785" t="s">
        <v>19733</v>
      </c>
      <c r="C2522" s="785" t="s">
        <v>4303</v>
      </c>
      <c r="D2522" s="785" t="s">
        <v>2599</v>
      </c>
      <c r="E2522" s="785" t="s">
        <v>6208</v>
      </c>
      <c r="F2522" s="786">
        <v>43405</v>
      </c>
      <c r="G2522" s="785" t="s">
        <v>8474</v>
      </c>
      <c r="H2522" s="786">
        <v>43449</v>
      </c>
      <c r="I2522" s="785" t="s">
        <v>19734</v>
      </c>
      <c r="J2522" s="785" t="s">
        <v>627</v>
      </c>
      <c r="K2522" s="785" t="s">
        <v>2612</v>
      </c>
      <c r="L2522" s="785" t="s">
        <v>19735</v>
      </c>
      <c r="M2522" s="785"/>
      <c r="N2522" s="785"/>
      <c r="O2522" s="785"/>
      <c r="P2522" s="787">
        <v>37.502001999999997</v>
      </c>
      <c r="Q2522" s="787">
        <v>-0.37636900000000001</v>
      </c>
      <c r="R2522" s="785" t="s">
        <v>1089</v>
      </c>
      <c r="S2522" s="785" t="s">
        <v>1164</v>
      </c>
      <c r="T2522" s="785" t="s">
        <v>7454</v>
      </c>
      <c r="U2522" s="785" t="s">
        <v>10736</v>
      </c>
      <c r="V2522" s="785" t="s">
        <v>2855</v>
      </c>
      <c r="W2522" s="785" t="s">
        <v>3324</v>
      </c>
      <c r="X2522" s="785" t="s">
        <v>3324</v>
      </c>
      <c r="Y2522" s="615" t="str">
        <f t="shared" si="39"/>
        <v>Peter Kivuti</v>
      </c>
      <c r="Z2522" s="785" t="s">
        <v>2599</v>
      </c>
      <c r="AA2522" s="785" t="s">
        <v>4314</v>
      </c>
      <c r="AB2522" s="785" t="s">
        <v>2683</v>
      </c>
      <c r="AC2522" s="785" t="s">
        <v>2606</v>
      </c>
      <c r="AD2522" s="786">
        <v>43468</v>
      </c>
    </row>
    <row r="2523" spans="1:30" ht="15.75">
      <c r="A2523" s="785" t="s">
        <v>4301</v>
      </c>
      <c r="B2523" s="785" t="s">
        <v>22712</v>
      </c>
      <c r="C2523" s="785" t="s">
        <v>4303</v>
      </c>
      <c r="D2523" s="785" t="s">
        <v>2599</v>
      </c>
      <c r="E2523" s="785" t="s">
        <v>5253</v>
      </c>
      <c r="F2523" s="786">
        <v>43399</v>
      </c>
      <c r="G2523" s="785" t="s">
        <v>8474</v>
      </c>
      <c r="H2523" s="786">
        <v>43449</v>
      </c>
      <c r="I2523" s="785" t="s">
        <v>22713</v>
      </c>
      <c r="J2523" s="785" t="s">
        <v>629</v>
      </c>
      <c r="K2523" s="785" t="s">
        <v>22714</v>
      </c>
      <c r="L2523" s="785" t="s">
        <v>22715</v>
      </c>
      <c r="M2523" s="785"/>
      <c r="N2523" s="785"/>
      <c r="O2523" s="785" t="s">
        <v>22716</v>
      </c>
      <c r="P2523" s="787">
        <v>37.011091999999998</v>
      </c>
      <c r="Q2523" s="787">
        <v>-0.47966399999999998</v>
      </c>
      <c r="R2523" s="785" t="s">
        <v>1056</v>
      </c>
      <c r="S2523" s="785" t="s">
        <v>2131</v>
      </c>
      <c r="T2523" s="785" t="s">
        <v>3304</v>
      </c>
      <c r="U2523" s="785" t="s">
        <v>3625</v>
      </c>
      <c r="V2523" s="785">
        <v>16</v>
      </c>
      <c r="W2523" s="785" t="s">
        <v>3079</v>
      </c>
      <c r="X2523" s="785" t="s">
        <v>3080</v>
      </c>
      <c r="Y2523" s="615" t="str">
        <f t="shared" si="39"/>
        <v>Samuel Migwi</v>
      </c>
      <c r="Z2523" s="785" t="s">
        <v>22504</v>
      </c>
      <c r="AA2523" s="785" t="s">
        <v>4314</v>
      </c>
      <c r="AB2523" s="785" t="s">
        <v>2876</v>
      </c>
      <c r="AC2523" s="785" t="s">
        <v>2606</v>
      </c>
      <c r="AD2523" s="786">
        <v>43478</v>
      </c>
    </row>
    <row r="2524" spans="1:30" ht="15.75">
      <c r="A2524" s="785" t="s">
        <v>4301</v>
      </c>
      <c r="B2524" s="785" t="s">
        <v>29797</v>
      </c>
      <c r="C2524" s="785" t="s">
        <v>4303</v>
      </c>
      <c r="D2524" s="785" t="s">
        <v>2599</v>
      </c>
      <c r="E2524" s="785" t="s">
        <v>6677</v>
      </c>
      <c r="F2524" s="786">
        <v>43428</v>
      </c>
      <c r="G2524" s="785" t="s">
        <v>8474</v>
      </c>
      <c r="H2524" s="786">
        <v>43449</v>
      </c>
      <c r="I2524" s="785" t="s">
        <v>29798</v>
      </c>
      <c r="J2524" s="785" t="s">
        <v>627</v>
      </c>
      <c r="K2524" s="785" t="s">
        <v>29799</v>
      </c>
      <c r="L2524" s="785" t="s">
        <v>29800</v>
      </c>
      <c r="M2524" s="785"/>
      <c r="N2524" s="785"/>
      <c r="O2524" s="785"/>
      <c r="P2524" s="787">
        <v>36.945464000000001</v>
      </c>
      <c r="Q2524" s="787">
        <v>-1.1074409999999999</v>
      </c>
      <c r="R2524" s="785" t="s">
        <v>821</v>
      </c>
      <c r="S2524" s="785" t="s">
        <v>2898</v>
      </c>
      <c r="T2524" s="785" t="s">
        <v>2899</v>
      </c>
      <c r="U2524" s="785" t="s">
        <v>29801</v>
      </c>
      <c r="V2524" s="785" t="s">
        <v>2855</v>
      </c>
      <c r="W2524" s="785" t="s">
        <v>3305</v>
      </c>
      <c r="X2524" s="785"/>
      <c r="Y2524" s="615" t="str">
        <f t="shared" si="39"/>
        <v>Bio Esline Company Ltd</v>
      </c>
      <c r="Z2524" s="785" t="s">
        <v>2599</v>
      </c>
      <c r="AA2524" s="785" t="s">
        <v>4349</v>
      </c>
      <c r="AB2524" s="785" t="s">
        <v>2605</v>
      </c>
      <c r="AC2524" s="785" t="s">
        <v>2606</v>
      </c>
      <c r="AD2524" s="786">
        <v>43661</v>
      </c>
    </row>
    <row r="2525" spans="1:30" ht="15.75">
      <c r="A2525" s="785" t="s">
        <v>4301</v>
      </c>
      <c r="B2525" s="785" t="s">
        <v>29905</v>
      </c>
      <c r="C2525" s="785" t="s">
        <v>4303</v>
      </c>
      <c r="D2525" s="785" t="s">
        <v>2599</v>
      </c>
      <c r="E2525" s="785" t="s">
        <v>9748</v>
      </c>
      <c r="F2525" s="786">
        <v>43413</v>
      </c>
      <c r="G2525" s="785" t="s">
        <v>8474</v>
      </c>
      <c r="H2525" s="786">
        <v>43449</v>
      </c>
      <c r="I2525" s="785" t="s">
        <v>29906</v>
      </c>
      <c r="J2525" s="785" t="s">
        <v>629</v>
      </c>
      <c r="K2525" s="785" t="s">
        <v>2612</v>
      </c>
      <c r="L2525" s="785" t="s">
        <v>29907</v>
      </c>
      <c r="M2525" s="785"/>
      <c r="N2525" s="785"/>
      <c r="O2525" s="785"/>
      <c r="P2525" s="787">
        <v>37.238208999999998</v>
      </c>
      <c r="Q2525" s="787">
        <v>-0.550844</v>
      </c>
      <c r="R2525" s="785" t="s">
        <v>1961</v>
      </c>
      <c r="S2525" s="785" t="s">
        <v>2864</v>
      </c>
      <c r="T2525" s="785" t="s">
        <v>7098</v>
      </c>
      <c r="U2525" s="785" t="s">
        <v>3938</v>
      </c>
      <c r="V2525" s="785" t="s">
        <v>2855</v>
      </c>
      <c r="W2525" s="785" t="s">
        <v>2674</v>
      </c>
      <c r="X2525" s="785"/>
      <c r="Y2525" s="615" t="str">
        <f t="shared" si="39"/>
        <v>Nicholas Kimenyi</v>
      </c>
      <c r="Z2525" s="785" t="s">
        <v>2599</v>
      </c>
      <c r="AA2525" s="785" t="s">
        <v>4314</v>
      </c>
      <c r="AB2525" s="785" t="s">
        <v>2683</v>
      </c>
      <c r="AC2525" s="785" t="s">
        <v>2606</v>
      </c>
      <c r="AD2525" s="786">
        <v>43551</v>
      </c>
    </row>
    <row r="2526" spans="1:30" ht="15.75">
      <c r="A2526" s="785" t="s">
        <v>4301</v>
      </c>
      <c r="B2526" s="785" t="s">
        <v>29911</v>
      </c>
      <c r="C2526" s="785" t="s">
        <v>4303</v>
      </c>
      <c r="D2526" s="785" t="s">
        <v>2599</v>
      </c>
      <c r="E2526" s="785" t="s">
        <v>9533</v>
      </c>
      <c r="F2526" s="786">
        <v>43419</v>
      </c>
      <c r="G2526" s="785" t="s">
        <v>8474</v>
      </c>
      <c r="H2526" s="786">
        <v>43449</v>
      </c>
      <c r="I2526" s="785" t="s">
        <v>29912</v>
      </c>
      <c r="J2526" s="785" t="s">
        <v>629</v>
      </c>
      <c r="K2526" s="785" t="s">
        <v>2612</v>
      </c>
      <c r="L2526" s="785" t="s">
        <v>29913</v>
      </c>
      <c r="M2526" s="785"/>
      <c r="N2526" s="785"/>
      <c r="O2526" s="785"/>
      <c r="P2526" s="787">
        <v>37.237865999999997</v>
      </c>
      <c r="Q2526" s="787">
        <v>-0.55050399999999999</v>
      </c>
      <c r="R2526" s="785" t="s">
        <v>1961</v>
      </c>
      <c r="S2526" s="785" t="s">
        <v>2864</v>
      </c>
      <c r="T2526" s="785" t="s">
        <v>7098</v>
      </c>
      <c r="U2526" s="785" t="s">
        <v>3938</v>
      </c>
      <c r="V2526" s="785" t="s">
        <v>2855</v>
      </c>
      <c r="W2526" s="785" t="s">
        <v>2674</v>
      </c>
      <c r="X2526" s="785"/>
      <c r="Y2526" s="615" t="str">
        <f t="shared" si="39"/>
        <v>Nicholas Kimenyi</v>
      </c>
      <c r="Z2526" s="785" t="s">
        <v>2599</v>
      </c>
      <c r="AA2526" s="785" t="s">
        <v>4314</v>
      </c>
      <c r="AB2526" s="785" t="s">
        <v>2683</v>
      </c>
      <c r="AC2526" s="785" t="s">
        <v>2606</v>
      </c>
      <c r="AD2526" s="786">
        <v>43551</v>
      </c>
    </row>
    <row r="2527" spans="1:30" ht="15.75">
      <c r="A2527" s="785" t="s">
        <v>4301</v>
      </c>
      <c r="B2527" s="785" t="s">
        <v>6815</v>
      </c>
      <c r="C2527" s="785" t="s">
        <v>4379</v>
      </c>
      <c r="D2527" s="785" t="s">
        <v>4418</v>
      </c>
      <c r="E2527" s="785" t="s">
        <v>6816</v>
      </c>
      <c r="F2527" s="786">
        <v>43448</v>
      </c>
      <c r="G2527" s="785" t="s">
        <v>6816</v>
      </c>
      <c r="H2527" s="786">
        <v>43448</v>
      </c>
      <c r="I2527" s="785" t="s">
        <v>6817</v>
      </c>
      <c r="J2527" s="785" t="s">
        <v>629</v>
      </c>
      <c r="K2527" s="785" t="s">
        <v>6818</v>
      </c>
      <c r="L2527" s="785" t="s">
        <v>6819</v>
      </c>
      <c r="M2527" s="785"/>
      <c r="N2527" s="785"/>
      <c r="O2527" s="785" t="s">
        <v>6820</v>
      </c>
      <c r="P2527" s="787">
        <v>39.702402999999997</v>
      </c>
      <c r="Q2527" s="787">
        <v>-3.9682379999999999</v>
      </c>
      <c r="R2527" s="785" t="s">
        <v>2654</v>
      </c>
      <c r="S2527" s="785" t="s">
        <v>2655</v>
      </c>
      <c r="T2527" s="785" t="s">
        <v>3396</v>
      </c>
      <c r="U2527" s="785" t="s">
        <v>2657</v>
      </c>
      <c r="V2527" s="785" t="s">
        <v>4041</v>
      </c>
      <c r="W2527" s="785" t="s">
        <v>2621</v>
      </c>
      <c r="X2527" s="785" t="s">
        <v>6713</v>
      </c>
      <c r="Y2527" s="615" t="str">
        <f t="shared" si="39"/>
        <v>Collins</v>
      </c>
      <c r="Z2527" s="785" t="s">
        <v>6714</v>
      </c>
      <c r="AA2527" s="785" t="s">
        <v>5464</v>
      </c>
      <c r="AB2527" s="785" t="s">
        <v>2616</v>
      </c>
      <c r="AC2527" s="785" t="s">
        <v>2617</v>
      </c>
      <c r="AD2527" s="786">
        <v>43449</v>
      </c>
    </row>
    <row r="2528" spans="1:30" ht="15.75">
      <c r="A2528" s="785" t="s">
        <v>4301</v>
      </c>
      <c r="B2528" s="785" t="s">
        <v>9291</v>
      </c>
      <c r="C2528" s="785" t="s">
        <v>4303</v>
      </c>
      <c r="D2528" s="785" t="s">
        <v>2599</v>
      </c>
      <c r="E2528" s="785" t="s">
        <v>9131</v>
      </c>
      <c r="F2528" s="786">
        <v>43424</v>
      </c>
      <c r="G2528" s="785" t="s">
        <v>6816</v>
      </c>
      <c r="H2528" s="786">
        <v>43448</v>
      </c>
      <c r="I2528" s="785" t="s">
        <v>9292</v>
      </c>
      <c r="J2528" s="785" t="s">
        <v>629</v>
      </c>
      <c r="K2528" s="785" t="s">
        <v>9293</v>
      </c>
      <c r="L2528" s="785" t="s">
        <v>9294</v>
      </c>
      <c r="M2528" s="785"/>
      <c r="N2528" s="785"/>
      <c r="O2528" s="785"/>
      <c r="P2528" s="787">
        <v>36.842278</v>
      </c>
      <c r="Q2528" s="787">
        <v>-1.1588320000000001</v>
      </c>
      <c r="R2528" s="785" t="s">
        <v>821</v>
      </c>
      <c r="S2528" s="785" t="s">
        <v>1589</v>
      </c>
      <c r="T2528" s="785" t="s">
        <v>2624</v>
      </c>
      <c r="U2528" s="785" t="s">
        <v>1672</v>
      </c>
      <c r="V2528" s="785" t="s">
        <v>2855</v>
      </c>
      <c r="W2528" s="785" t="s">
        <v>2805</v>
      </c>
      <c r="X2528" s="785" t="s">
        <v>2805</v>
      </c>
      <c r="Y2528" s="615" t="str">
        <f t="shared" si="39"/>
        <v>Felikam Biogas Services</v>
      </c>
      <c r="Z2528" s="785" t="s">
        <v>9272</v>
      </c>
      <c r="AA2528" s="785" t="s">
        <v>4349</v>
      </c>
      <c r="AB2528" s="785" t="s">
        <v>2683</v>
      </c>
      <c r="AC2528" s="785" t="s">
        <v>2606</v>
      </c>
      <c r="AD2528" s="786">
        <v>43504</v>
      </c>
    </row>
    <row r="2529" spans="1:30" ht="15.75">
      <c r="A2529" s="785" t="s">
        <v>4301</v>
      </c>
      <c r="B2529" s="785" t="s">
        <v>17389</v>
      </c>
      <c r="C2529" s="785" t="s">
        <v>4303</v>
      </c>
      <c r="D2529" s="785" t="s">
        <v>2599</v>
      </c>
      <c r="E2529" s="785" t="s">
        <v>6891</v>
      </c>
      <c r="F2529" s="786">
        <v>43407</v>
      </c>
      <c r="G2529" s="785" t="s">
        <v>6816</v>
      </c>
      <c r="H2529" s="786">
        <v>43448</v>
      </c>
      <c r="I2529" s="785" t="s">
        <v>17390</v>
      </c>
      <c r="J2529" s="785" t="s">
        <v>629</v>
      </c>
      <c r="K2529" s="785" t="s">
        <v>2612</v>
      </c>
      <c r="L2529" s="785" t="s">
        <v>17391</v>
      </c>
      <c r="M2529" s="785"/>
      <c r="N2529" s="785"/>
      <c r="O2529" s="785" t="s">
        <v>17392</v>
      </c>
      <c r="P2529" s="787">
        <v>37.060291999999997</v>
      </c>
      <c r="Q2529" s="787">
        <v>-0.74390100000000003</v>
      </c>
      <c r="R2529" s="785" t="s">
        <v>1030</v>
      </c>
      <c r="S2529" s="785" t="s">
        <v>3099</v>
      </c>
      <c r="T2529" s="785" t="s">
        <v>3099</v>
      </c>
      <c r="U2529" s="785" t="s">
        <v>3668</v>
      </c>
      <c r="V2529" s="785" t="s">
        <v>3070</v>
      </c>
      <c r="W2529" s="785" t="s">
        <v>3032</v>
      </c>
      <c r="X2529" s="785" t="s">
        <v>3032</v>
      </c>
      <c r="Y2529" s="615" t="str">
        <f t="shared" si="39"/>
        <v>Mathew Njoroge Nganga</v>
      </c>
      <c r="Z2529" s="785" t="s">
        <v>17318</v>
      </c>
      <c r="AA2529" s="785" t="s">
        <v>4314</v>
      </c>
      <c r="AB2529" s="785" t="s">
        <v>2605</v>
      </c>
      <c r="AC2529" s="785" t="s">
        <v>2606</v>
      </c>
      <c r="AD2529" s="786">
        <v>43452</v>
      </c>
    </row>
    <row r="2530" spans="1:30" ht="15.75">
      <c r="A2530" s="785" t="s">
        <v>4301</v>
      </c>
      <c r="B2530" s="785" t="s">
        <v>7924</v>
      </c>
      <c r="C2530" s="785" t="s">
        <v>4303</v>
      </c>
      <c r="D2530" s="785" t="s">
        <v>2599</v>
      </c>
      <c r="E2530" s="785" t="s">
        <v>7925</v>
      </c>
      <c r="F2530" s="786">
        <v>43397</v>
      </c>
      <c r="G2530" s="785" t="s">
        <v>7926</v>
      </c>
      <c r="H2530" s="786">
        <v>43447</v>
      </c>
      <c r="I2530" s="785" t="s">
        <v>7927</v>
      </c>
      <c r="J2530" s="785" t="s">
        <v>629</v>
      </c>
      <c r="K2530" s="785" t="s">
        <v>7928</v>
      </c>
      <c r="L2530" s="785" t="s">
        <v>7929</v>
      </c>
      <c r="M2530" s="785" t="s">
        <v>7930</v>
      </c>
      <c r="N2530" s="785"/>
      <c r="O2530" s="785" t="s">
        <v>7931</v>
      </c>
      <c r="P2530" s="787">
        <v>37.037934999999997</v>
      </c>
      <c r="Q2530" s="787">
        <v>-0.54737000000000002</v>
      </c>
      <c r="R2530" s="785" t="s">
        <v>1056</v>
      </c>
      <c r="S2530" s="785" t="s">
        <v>1289</v>
      </c>
      <c r="T2530" s="785" t="s">
        <v>7932</v>
      </c>
      <c r="U2530" s="785" t="s">
        <v>7933</v>
      </c>
      <c r="V2530" s="785" t="s">
        <v>3070</v>
      </c>
      <c r="W2530" s="785" t="s">
        <v>2693</v>
      </c>
      <c r="X2530" s="785" t="s">
        <v>7923</v>
      </c>
      <c r="Y2530" s="615" t="str">
        <f t="shared" si="39"/>
        <v>Eric</v>
      </c>
      <c r="Z2530" s="785" t="s">
        <v>2599</v>
      </c>
      <c r="AA2530" s="785" t="s">
        <v>4349</v>
      </c>
      <c r="AB2530" s="785" t="s">
        <v>2605</v>
      </c>
      <c r="AC2530" s="785" t="s">
        <v>2606</v>
      </c>
      <c r="AD2530" s="786">
        <v>43465</v>
      </c>
    </row>
    <row r="2531" spans="1:30" ht="15.75">
      <c r="A2531" s="785" t="s">
        <v>4301</v>
      </c>
      <c r="B2531" s="785" t="s">
        <v>21056</v>
      </c>
      <c r="C2531" s="785" t="s">
        <v>4303</v>
      </c>
      <c r="D2531" s="785" t="s">
        <v>2599</v>
      </c>
      <c r="E2531" s="785" t="s">
        <v>9840</v>
      </c>
      <c r="F2531" s="786">
        <v>43427</v>
      </c>
      <c r="G2531" s="785" t="s">
        <v>7926</v>
      </c>
      <c r="H2531" s="786">
        <v>43447</v>
      </c>
      <c r="I2531" s="785" t="s">
        <v>21057</v>
      </c>
      <c r="J2531" s="785" t="s">
        <v>627</v>
      </c>
      <c r="K2531" s="785" t="s">
        <v>2612</v>
      </c>
      <c r="L2531" s="785" t="s">
        <v>21058</v>
      </c>
      <c r="M2531" s="785"/>
      <c r="N2531" s="785"/>
      <c r="O2531" s="785"/>
      <c r="P2531" s="787">
        <v>36.695286000000003</v>
      </c>
      <c r="Q2531" s="787">
        <v>-1.2292209999999999</v>
      </c>
      <c r="R2531" s="785" t="s">
        <v>821</v>
      </c>
      <c r="S2531" s="785" t="s">
        <v>2943</v>
      </c>
      <c r="T2531" s="785" t="s">
        <v>2943</v>
      </c>
      <c r="U2531" s="785" t="s">
        <v>3978</v>
      </c>
      <c r="V2531" s="785" t="s">
        <v>3004</v>
      </c>
      <c r="W2531" s="785" t="s">
        <v>3385</v>
      </c>
      <c r="X2531" s="785" t="s">
        <v>3270</v>
      </c>
      <c r="Y2531" s="615" t="str">
        <f t="shared" si="39"/>
        <v>Robert Kagwe</v>
      </c>
      <c r="Z2531" s="785" t="s">
        <v>21059</v>
      </c>
      <c r="AA2531" s="785" t="s">
        <v>4314</v>
      </c>
      <c r="AB2531" s="785" t="s">
        <v>2605</v>
      </c>
      <c r="AC2531" s="785" t="s">
        <v>2606</v>
      </c>
      <c r="AD2531" s="786">
        <v>43555</v>
      </c>
    </row>
    <row r="2532" spans="1:30" ht="15.75">
      <c r="A2532" s="785" t="s">
        <v>4301</v>
      </c>
      <c r="B2532" s="785" t="s">
        <v>10990</v>
      </c>
      <c r="C2532" s="785" t="s">
        <v>4303</v>
      </c>
      <c r="D2532" s="785" t="s">
        <v>2599</v>
      </c>
      <c r="E2532" s="785" t="s">
        <v>9163</v>
      </c>
      <c r="F2532" s="786">
        <v>43408</v>
      </c>
      <c r="G2532" s="785" t="s">
        <v>9578</v>
      </c>
      <c r="H2532" s="786">
        <v>43446</v>
      </c>
      <c r="I2532" s="785" t="s">
        <v>10991</v>
      </c>
      <c r="J2532" s="785" t="s">
        <v>629</v>
      </c>
      <c r="K2532" s="785" t="s">
        <v>2612</v>
      </c>
      <c r="L2532" s="785" t="s">
        <v>10992</v>
      </c>
      <c r="M2532" s="785"/>
      <c r="N2532" s="785"/>
      <c r="O2532" s="785" t="s">
        <v>10993</v>
      </c>
      <c r="P2532" s="787">
        <v>36.926088</v>
      </c>
      <c r="Q2532" s="787">
        <v>-0.72431900000000005</v>
      </c>
      <c r="R2532" s="785" t="s">
        <v>1030</v>
      </c>
      <c r="S2532" s="785" t="s">
        <v>3099</v>
      </c>
      <c r="T2532" s="785" t="s">
        <v>10994</v>
      </c>
      <c r="U2532" s="785" t="s">
        <v>3509</v>
      </c>
      <c r="V2532" s="785" t="s">
        <v>2855</v>
      </c>
      <c r="W2532" s="785" t="s">
        <v>3461</v>
      </c>
      <c r="X2532" s="785" t="s">
        <v>3461</v>
      </c>
      <c r="Y2532" s="615" t="str">
        <f t="shared" si="39"/>
        <v>Gilbert Mwangi Gitau</v>
      </c>
      <c r="Z2532" s="785" t="s">
        <v>10963</v>
      </c>
      <c r="AA2532" s="785" t="s">
        <v>4314</v>
      </c>
      <c r="AB2532" s="785" t="s">
        <v>2605</v>
      </c>
      <c r="AC2532" s="785" t="s">
        <v>2606</v>
      </c>
      <c r="AD2532" s="786">
        <v>43452</v>
      </c>
    </row>
    <row r="2533" spans="1:30" ht="15.75">
      <c r="A2533" s="785" t="s">
        <v>4301</v>
      </c>
      <c r="B2533" s="785" t="s">
        <v>11055</v>
      </c>
      <c r="C2533" s="785" t="s">
        <v>4303</v>
      </c>
      <c r="D2533" s="785" t="s">
        <v>2599</v>
      </c>
      <c r="E2533" s="785" t="s">
        <v>8691</v>
      </c>
      <c r="F2533" s="786">
        <v>43329</v>
      </c>
      <c r="G2533" s="785" t="s">
        <v>9578</v>
      </c>
      <c r="H2533" s="786">
        <v>43446</v>
      </c>
      <c r="I2533" s="785" t="s">
        <v>11056</v>
      </c>
      <c r="J2533" s="785" t="s">
        <v>627</v>
      </c>
      <c r="K2533" s="785" t="s">
        <v>11057</v>
      </c>
      <c r="L2533" s="785" t="s">
        <v>11058</v>
      </c>
      <c r="M2533" s="785"/>
      <c r="N2533" s="785"/>
      <c r="O2533" s="785"/>
      <c r="P2533" s="787">
        <v>34.704507</v>
      </c>
      <c r="Q2533" s="787">
        <v>0.76711600000000002</v>
      </c>
      <c r="R2533" s="785" t="s">
        <v>2301</v>
      </c>
      <c r="S2533" s="785" t="s">
        <v>2315</v>
      </c>
      <c r="T2533" s="785" t="s">
        <v>2315</v>
      </c>
      <c r="U2533" s="785" t="s">
        <v>2870</v>
      </c>
      <c r="V2533" s="785" t="s">
        <v>2673</v>
      </c>
      <c r="W2533" s="785" t="s">
        <v>6356</v>
      </c>
      <c r="X2533" s="785" t="s">
        <v>6356</v>
      </c>
      <c r="Y2533" s="615" t="str">
        <f t="shared" si="39"/>
        <v>Gillet Lihanda</v>
      </c>
      <c r="Z2533" s="785" t="s">
        <v>11059</v>
      </c>
      <c r="AA2533" s="785" t="s">
        <v>4314</v>
      </c>
      <c r="AB2533" s="785" t="s">
        <v>2683</v>
      </c>
      <c r="AC2533" s="785" t="s">
        <v>2606</v>
      </c>
      <c r="AD2533" s="786">
        <v>43485</v>
      </c>
    </row>
    <row r="2534" spans="1:30" ht="15.75">
      <c r="A2534" s="785" t="s">
        <v>4301</v>
      </c>
      <c r="B2534" s="785" t="s">
        <v>13796</v>
      </c>
      <c r="C2534" s="785" t="s">
        <v>4303</v>
      </c>
      <c r="D2534" s="785" t="s">
        <v>2599</v>
      </c>
      <c r="E2534" s="785" t="s">
        <v>8677</v>
      </c>
      <c r="F2534" s="786">
        <v>43293</v>
      </c>
      <c r="G2534" s="785" t="s">
        <v>9578</v>
      </c>
      <c r="H2534" s="786">
        <v>43446</v>
      </c>
      <c r="I2534" s="785" t="s">
        <v>13797</v>
      </c>
      <c r="J2534" s="785" t="s">
        <v>629</v>
      </c>
      <c r="K2534" s="785" t="s">
        <v>13798</v>
      </c>
      <c r="L2534" s="785" t="s">
        <v>13799</v>
      </c>
      <c r="M2534" s="785"/>
      <c r="N2534" s="785"/>
      <c r="O2534" s="785" t="s">
        <v>13800</v>
      </c>
      <c r="P2534" s="787">
        <v>34.843786999999999</v>
      </c>
      <c r="Q2534" s="787">
        <v>-0.69921800000000001</v>
      </c>
      <c r="R2534" s="785" t="s">
        <v>843</v>
      </c>
      <c r="S2534" s="785" t="s">
        <v>2811</v>
      </c>
      <c r="T2534" s="785" t="s">
        <v>2811</v>
      </c>
      <c r="U2534" s="785" t="s">
        <v>2698</v>
      </c>
      <c r="V2534" s="785" t="s">
        <v>3070</v>
      </c>
      <c r="W2534" s="785" t="s">
        <v>3276</v>
      </c>
      <c r="X2534" s="785" t="s">
        <v>2754</v>
      </c>
      <c r="Y2534" s="615" t="str">
        <f t="shared" si="39"/>
        <v>Joel Nyambane Moigare</v>
      </c>
      <c r="Z2534" s="785" t="s">
        <v>13448</v>
      </c>
      <c r="AA2534" s="785" t="s">
        <v>4349</v>
      </c>
      <c r="AB2534" s="785" t="s">
        <v>2683</v>
      </c>
      <c r="AC2534" s="785" t="s">
        <v>2606</v>
      </c>
      <c r="AD2534" s="786">
        <v>43446</v>
      </c>
    </row>
    <row r="2535" spans="1:30" ht="15.75">
      <c r="A2535" s="785" t="s">
        <v>4301</v>
      </c>
      <c r="B2535" s="785" t="s">
        <v>26405</v>
      </c>
      <c r="C2535" s="785" t="s">
        <v>4379</v>
      </c>
      <c r="D2535" s="785" t="s">
        <v>2751</v>
      </c>
      <c r="E2535" s="785" t="s">
        <v>4420</v>
      </c>
      <c r="F2535" s="786">
        <v>43396</v>
      </c>
      <c r="G2535" s="785" t="s">
        <v>9578</v>
      </c>
      <c r="H2535" s="786">
        <v>43446</v>
      </c>
      <c r="I2535" s="785" t="s">
        <v>26406</v>
      </c>
      <c r="J2535" s="785" t="s">
        <v>627</v>
      </c>
      <c r="K2535" s="785" t="s">
        <v>26407</v>
      </c>
      <c r="L2535" s="785" t="s">
        <v>26408</v>
      </c>
      <c r="M2535" s="785"/>
      <c r="N2535" s="785"/>
      <c r="O2535" s="785" t="s">
        <v>26409</v>
      </c>
      <c r="P2535" s="787">
        <v>35.696303999999998</v>
      </c>
      <c r="Q2535" s="787">
        <v>4.7702000000000001E-2</v>
      </c>
      <c r="R2535" s="785" t="s">
        <v>622</v>
      </c>
      <c r="S2535" s="785" t="s">
        <v>623</v>
      </c>
      <c r="T2535" s="785" t="s">
        <v>623</v>
      </c>
      <c r="U2535" s="785" t="s">
        <v>26410</v>
      </c>
      <c r="V2535" s="785">
        <v>4</v>
      </c>
      <c r="W2535" s="785" t="s">
        <v>3025</v>
      </c>
      <c r="X2535" s="785"/>
      <c r="Y2535" s="615" t="str">
        <f t="shared" si="39"/>
        <v>Kichemu limited</v>
      </c>
      <c r="Z2535" s="785" t="s">
        <v>2599</v>
      </c>
      <c r="AA2535" s="785" t="s">
        <v>4349</v>
      </c>
      <c r="AB2535" s="785" t="s">
        <v>2683</v>
      </c>
      <c r="AC2535" s="785" t="s">
        <v>2606</v>
      </c>
      <c r="AD2535" s="786">
        <v>43446</v>
      </c>
    </row>
    <row r="2536" spans="1:30" ht="15.75">
      <c r="A2536" s="785" t="s">
        <v>4301</v>
      </c>
      <c r="B2536" s="785" t="s">
        <v>8479</v>
      </c>
      <c r="C2536" s="785" t="s">
        <v>4303</v>
      </c>
      <c r="D2536" s="785" t="s">
        <v>2599</v>
      </c>
      <c r="E2536" s="785" t="s">
        <v>6200</v>
      </c>
      <c r="F2536" s="786">
        <v>43358</v>
      </c>
      <c r="G2536" s="785" t="s">
        <v>8480</v>
      </c>
      <c r="H2536" s="786">
        <v>43445</v>
      </c>
      <c r="I2536" s="785" t="s">
        <v>8481</v>
      </c>
      <c r="J2536" s="785" t="s">
        <v>627</v>
      </c>
      <c r="K2536" s="785" t="s">
        <v>8482</v>
      </c>
      <c r="L2536" s="785" t="s">
        <v>8483</v>
      </c>
      <c r="M2536" s="785"/>
      <c r="N2536" s="785"/>
      <c r="O2536" s="785"/>
      <c r="P2536" s="787">
        <v>36.840187999999998</v>
      </c>
      <c r="Q2536" s="787">
        <v>-1.0256769999999999</v>
      </c>
      <c r="R2536" s="785" t="s">
        <v>821</v>
      </c>
      <c r="S2536" s="785" t="s">
        <v>2041</v>
      </c>
      <c r="T2536" s="785" t="s">
        <v>8471</v>
      </c>
      <c r="U2536" s="785" t="s">
        <v>8484</v>
      </c>
      <c r="V2536" s="785" t="s">
        <v>2855</v>
      </c>
      <c r="W2536" s="785" t="s">
        <v>2739</v>
      </c>
      <c r="X2536" s="785" t="s">
        <v>8458</v>
      </c>
      <c r="Y2536" s="615" t="str">
        <f t="shared" si="39"/>
        <v>Ezekiel Kibe</v>
      </c>
      <c r="Z2536" s="785" t="s">
        <v>8459</v>
      </c>
      <c r="AA2536" s="785" t="s">
        <v>4314</v>
      </c>
      <c r="AB2536" s="785" t="s">
        <v>2605</v>
      </c>
      <c r="AC2536" s="785" t="s">
        <v>2606</v>
      </c>
      <c r="AD2536" s="786">
        <v>43487</v>
      </c>
    </row>
    <row r="2537" spans="1:30" ht="15.75">
      <c r="A2537" s="785" t="s">
        <v>4301</v>
      </c>
      <c r="B2537" s="785" t="s">
        <v>14755</v>
      </c>
      <c r="C2537" s="785" t="s">
        <v>4379</v>
      </c>
      <c r="D2537" s="785" t="s">
        <v>2598</v>
      </c>
      <c r="E2537" s="785" t="s">
        <v>4873</v>
      </c>
      <c r="F2537" s="786">
        <v>43378</v>
      </c>
      <c r="G2537" s="785" t="s">
        <v>8480</v>
      </c>
      <c r="H2537" s="786">
        <v>43445</v>
      </c>
      <c r="I2537" s="785" t="s">
        <v>14756</v>
      </c>
      <c r="J2537" s="785" t="s">
        <v>627</v>
      </c>
      <c r="K2537" s="785" t="s">
        <v>14757</v>
      </c>
      <c r="L2537" s="785" t="s">
        <v>14758</v>
      </c>
      <c r="M2537" s="785"/>
      <c r="N2537" s="785"/>
      <c r="O2537" s="785"/>
      <c r="P2537" s="787">
        <v>37.001187000000002</v>
      </c>
      <c r="Q2537" s="787">
        <v>-0.99926499999999996</v>
      </c>
      <c r="R2537" s="785" t="s">
        <v>821</v>
      </c>
      <c r="S2537" s="785" t="s">
        <v>2791</v>
      </c>
      <c r="T2537" s="785" t="s">
        <v>2869</v>
      </c>
      <c r="U2537" s="785" t="s">
        <v>8510</v>
      </c>
      <c r="V2537" s="785" t="s">
        <v>3070</v>
      </c>
      <c r="W2537" s="785" t="s">
        <v>3106</v>
      </c>
      <c r="X2537" s="785" t="s">
        <v>3106</v>
      </c>
      <c r="Y2537" s="615" t="str">
        <f t="shared" si="39"/>
        <v>Joseph Muchirira Mugo</v>
      </c>
      <c r="Z2537" s="785" t="s">
        <v>14759</v>
      </c>
      <c r="AA2537" s="785" t="s">
        <v>4314</v>
      </c>
      <c r="AB2537" s="785" t="s">
        <v>2605</v>
      </c>
      <c r="AC2537" s="785" t="s">
        <v>2606</v>
      </c>
      <c r="AD2537" s="786">
        <v>43445</v>
      </c>
    </row>
    <row r="2538" spans="1:30" ht="15.75">
      <c r="A2538" s="785" t="s">
        <v>4301</v>
      </c>
      <c r="B2538" s="785" t="s">
        <v>24285</v>
      </c>
      <c r="C2538" s="785" t="s">
        <v>4303</v>
      </c>
      <c r="D2538" s="785" t="s">
        <v>2599</v>
      </c>
      <c r="E2538" s="785" t="s">
        <v>9533</v>
      </c>
      <c r="F2538" s="786">
        <v>43419</v>
      </c>
      <c r="G2538" s="785" t="s">
        <v>8480</v>
      </c>
      <c r="H2538" s="786">
        <v>43445</v>
      </c>
      <c r="I2538" s="785" t="s">
        <v>24286</v>
      </c>
      <c r="J2538" s="785" t="s">
        <v>629</v>
      </c>
      <c r="K2538" s="785" t="s">
        <v>24287</v>
      </c>
      <c r="L2538" s="785" t="s">
        <v>24288</v>
      </c>
      <c r="M2538" s="785"/>
      <c r="N2538" s="785"/>
      <c r="O2538" s="785" t="s">
        <v>24289</v>
      </c>
      <c r="P2538" s="787">
        <v>37.501801</v>
      </c>
      <c r="Q2538" s="787">
        <v>9.0889999999999999E-2</v>
      </c>
      <c r="R2538" s="785" t="s">
        <v>1104</v>
      </c>
      <c r="S2538" s="785" t="s">
        <v>1826</v>
      </c>
      <c r="T2538" s="785" t="s">
        <v>3224</v>
      </c>
      <c r="U2538" s="785" t="s">
        <v>3028</v>
      </c>
      <c r="V2538" s="785" t="s">
        <v>3004</v>
      </c>
      <c r="W2538" s="785" t="s">
        <v>2746</v>
      </c>
      <c r="X2538" s="785" t="s">
        <v>2746</v>
      </c>
      <c r="Y2538" s="615" t="str">
        <f t="shared" si="39"/>
        <v>Stephen Nyange</v>
      </c>
      <c r="Z2538" s="785" t="s">
        <v>3970</v>
      </c>
      <c r="AA2538" s="785" t="s">
        <v>4314</v>
      </c>
      <c r="AB2538" s="785" t="s">
        <v>2605</v>
      </c>
      <c r="AC2538" s="785" t="s">
        <v>2606</v>
      </c>
      <c r="AD2538" s="786">
        <v>43445</v>
      </c>
    </row>
    <row r="2539" spans="1:30" ht="15.75">
      <c r="A2539" s="785" t="s">
        <v>4301</v>
      </c>
      <c r="B2539" s="785" t="s">
        <v>24290</v>
      </c>
      <c r="C2539" s="785" t="s">
        <v>4303</v>
      </c>
      <c r="D2539" s="785" t="s">
        <v>2599</v>
      </c>
      <c r="E2539" s="785" t="s">
        <v>8451</v>
      </c>
      <c r="F2539" s="786">
        <v>43420</v>
      </c>
      <c r="G2539" s="785" t="s">
        <v>8480</v>
      </c>
      <c r="H2539" s="786">
        <v>43445</v>
      </c>
      <c r="I2539" s="785" t="s">
        <v>24291</v>
      </c>
      <c r="J2539" s="785" t="s">
        <v>627</v>
      </c>
      <c r="K2539" s="785" t="s">
        <v>24292</v>
      </c>
      <c r="L2539" s="785" t="s">
        <v>24293</v>
      </c>
      <c r="M2539" s="785"/>
      <c r="N2539" s="785"/>
      <c r="O2539" s="785"/>
      <c r="P2539" s="787">
        <v>37.499144000000001</v>
      </c>
      <c r="Q2539" s="787">
        <v>9.5162999999999998E-2</v>
      </c>
      <c r="R2539" s="785" t="s">
        <v>1104</v>
      </c>
      <c r="S2539" s="785" t="s">
        <v>1826</v>
      </c>
      <c r="T2539" s="785" t="s">
        <v>3224</v>
      </c>
      <c r="U2539" s="785" t="s">
        <v>3028</v>
      </c>
      <c r="V2539" s="785" t="s">
        <v>3004</v>
      </c>
      <c r="W2539" s="785" t="s">
        <v>2746</v>
      </c>
      <c r="X2539" s="785" t="s">
        <v>2746</v>
      </c>
      <c r="Y2539" s="615" t="str">
        <f t="shared" si="39"/>
        <v>Stephen Nyange</v>
      </c>
      <c r="Z2539" s="785" t="s">
        <v>3970</v>
      </c>
      <c r="AA2539" s="785" t="s">
        <v>4314</v>
      </c>
      <c r="AB2539" s="785" t="s">
        <v>2605</v>
      </c>
      <c r="AC2539" s="785" t="s">
        <v>2606</v>
      </c>
      <c r="AD2539" s="786">
        <v>43445</v>
      </c>
    </row>
    <row r="2540" spans="1:30" ht="15.75">
      <c r="A2540" s="785" t="s">
        <v>4301</v>
      </c>
      <c r="B2540" s="785" t="s">
        <v>24294</v>
      </c>
      <c r="C2540" s="785" t="s">
        <v>4303</v>
      </c>
      <c r="D2540" s="785" t="s">
        <v>2599</v>
      </c>
      <c r="E2540" s="785" t="s">
        <v>17115</v>
      </c>
      <c r="F2540" s="786">
        <v>43417</v>
      </c>
      <c r="G2540" s="785" t="s">
        <v>8480</v>
      </c>
      <c r="H2540" s="786">
        <v>43445</v>
      </c>
      <c r="I2540" s="785" t="s">
        <v>24295</v>
      </c>
      <c r="J2540" s="785" t="s">
        <v>629</v>
      </c>
      <c r="K2540" s="785" t="s">
        <v>24296</v>
      </c>
      <c r="L2540" s="785" t="s">
        <v>24297</v>
      </c>
      <c r="M2540" s="785"/>
      <c r="N2540" s="785"/>
      <c r="O2540" s="785" t="s">
        <v>24298</v>
      </c>
      <c r="P2540" s="787">
        <v>37.220821000000001</v>
      </c>
      <c r="Q2540" s="787">
        <v>6.794E-2</v>
      </c>
      <c r="R2540" s="785" t="s">
        <v>1104</v>
      </c>
      <c r="S2540" s="785" t="s">
        <v>1826</v>
      </c>
      <c r="T2540" s="785" t="s">
        <v>24299</v>
      </c>
      <c r="U2540" s="785" t="s">
        <v>24300</v>
      </c>
      <c r="V2540" s="785" t="s">
        <v>3004</v>
      </c>
      <c r="W2540" s="785" t="s">
        <v>2746</v>
      </c>
      <c r="X2540" s="785" t="s">
        <v>2746</v>
      </c>
      <c r="Y2540" s="615" t="str">
        <f t="shared" si="39"/>
        <v>Stephen Nyange</v>
      </c>
      <c r="Z2540" s="785" t="s">
        <v>3970</v>
      </c>
      <c r="AA2540" s="785" t="s">
        <v>4314</v>
      </c>
      <c r="AB2540" s="785" t="s">
        <v>2605</v>
      </c>
      <c r="AC2540" s="785" t="s">
        <v>2606</v>
      </c>
      <c r="AD2540" s="786">
        <v>43445</v>
      </c>
    </row>
    <row r="2541" spans="1:30" ht="15.75">
      <c r="A2541" s="785" t="s">
        <v>4301</v>
      </c>
      <c r="B2541" s="785" t="s">
        <v>11317</v>
      </c>
      <c r="C2541" s="785" t="s">
        <v>4303</v>
      </c>
      <c r="D2541" s="785" t="s">
        <v>2599</v>
      </c>
      <c r="E2541" s="785" t="s">
        <v>4697</v>
      </c>
      <c r="F2541" s="786">
        <v>43394</v>
      </c>
      <c r="G2541" s="785" t="s">
        <v>10528</v>
      </c>
      <c r="H2541" s="786">
        <v>43444</v>
      </c>
      <c r="I2541" s="785" t="s">
        <v>11318</v>
      </c>
      <c r="J2541" s="785" t="s">
        <v>629</v>
      </c>
      <c r="K2541" s="785" t="s">
        <v>11319</v>
      </c>
      <c r="L2541" s="785" t="s">
        <v>11320</v>
      </c>
      <c r="M2541" s="785"/>
      <c r="N2541" s="785"/>
      <c r="O2541" s="785" t="s">
        <v>11321</v>
      </c>
      <c r="P2541" s="787">
        <v>36.944867000000002</v>
      </c>
      <c r="Q2541" s="787">
        <v>-0.79225599999999996</v>
      </c>
      <c r="R2541" s="785" t="s">
        <v>1030</v>
      </c>
      <c r="S2541" s="785" t="s">
        <v>2623</v>
      </c>
      <c r="T2541" s="785" t="s">
        <v>11322</v>
      </c>
      <c r="U2541" s="785" t="s">
        <v>11323</v>
      </c>
      <c r="V2541" s="785" t="s">
        <v>2855</v>
      </c>
      <c r="W2541" s="785" t="s">
        <v>4054</v>
      </c>
      <c r="X2541" s="785" t="s">
        <v>2834</v>
      </c>
      <c r="Y2541" s="615" t="str">
        <f t="shared" si="39"/>
        <v>Hamkam</v>
      </c>
      <c r="Z2541" s="785" t="s">
        <v>11324</v>
      </c>
      <c r="AA2541" s="785" t="s">
        <v>4349</v>
      </c>
      <c r="AB2541" s="785" t="s">
        <v>2605</v>
      </c>
      <c r="AC2541" s="785" t="s">
        <v>2606</v>
      </c>
      <c r="AD2541" s="786">
        <v>43444</v>
      </c>
    </row>
    <row r="2542" spans="1:30" ht="15.75">
      <c r="A2542" s="785" t="s">
        <v>4301</v>
      </c>
      <c r="B2542" s="785" t="s">
        <v>13284</v>
      </c>
      <c r="C2542" s="785" t="s">
        <v>4303</v>
      </c>
      <c r="D2542" s="785" t="s">
        <v>2599</v>
      </c>
      <c r="E2542" s="785" t="s">
        <v>4697</v>
      </c>
      <c r="F2542" s="786">
        <v>43394</v>
      </c>
      <c r="G2542" s="785" t="s">
        <v>10528</v>
      </c>
      <c r="H2542" s="786">
        <v>43444</v>
      </c>
      <c r="I2542" s="785" t="s">
        <v>13285</v>
      </c>
      <c r="J2542" s="785" t="s">
        <v>627</v>
      </c>
      <c r="K2542" s="785" t="s">
        <v>13286</v>
      </c>
      <c r="L2542" s="785" t="s">
        <v>13287</v>
      </c>
      <c r="M2542" s="785"/>
      <c r="N2542" s="785"/>
      <c r="O2542" s="785"/>
      <c r="P2542" s="787">
        <v>37.443097000000002</v>
      </c>
      <c r="Q2542" s="787">
        <v>-1.663635</v>
      </c>
      <c r="R2542" s="785" t="s">
        <v>728</v>
      </c>
      <c r="S2542" s="785" t="s">
        <v>729</v>
      </c>
      <c r="T2542" s="785" t="s">
        <v>12566</v>
      </c>
      <c r="U2542" s="785" t="s">
        <v>13288</v>
      </c>
      <c r="V2542" s="785" t="s">
        <v>3070</v>
      </c>
      <c r="W2542" s="785" t="s">
        <v>13203</v>
      </c>
      <c r="X2542" s="785" t="s">
        <v>13203</v>
      </c>
      <c r="Y2542" s="615" t="str">
        <f t="shared" si="39"/>
        <v>Januaries Kaloki</v>
      </c>
      <c r="Z2542" s="785" t="s">
        <v>13289</v>
      </c>
      <c r="AA2542" s="785" t="s">
        <v>4314</v>
      </c>
      <c r="AB2542" s="785" t="s">
        <v>2683</v>
      </c>
      <c r="AC2542" s="785" t="s">
        <v>2606</v>
      </c>
      <c r="AD2542" s="786">
        <v>43468</v>
      </c>
    </row>
    <row r="2543" spans="1:30" ht="15.75">
      <c r="A2543" s="785" t="s">
        <v>4301</v>
      </c>
      <c r="B2543" s="785" t="s">
        <v>17319</v>
      </c>
      <c r="C2543" s="785" t="s">
        <v>4303</v>
      </c>
      <c r="D2543" s="785" t="s">
        <v>2599</v>
      </c>
      <c r="E2543" s="785" t="s">
        <v>8065</v>
      </c>
      <c r="F2543" s="786">
        <v>43353</v>
      </c>
      <c r="G2543" s="785" t="s">
        <v>10528</v>
      </c>
      <c r="H2543" s="786">
        <v>43444</v>
      </c>
      <c r="I2543" s="785" t="s">
        <v>17320</v>
      </c>
      <c r="J2543" s="785" t="s">
        <v>627</v>
      </c>
      <c r="K2543" s="785" t="s">
        <v>2612</v>
      </c>
      <c r="L2543" s="785" t="s">
        <v>17321</v>
      </c>
      <c r="M2543" s="785"/>
      <c r="N2543" s="785"/>
      <c r="O2543" s="785"/>
      <c r="P2543" s="787">
        <v>35.200338000000002</v>
      </c>
      <c r="Q2543" s="787">
        <v>0.57238699999999998</v>
      </c>
      <c r="R2543" s="785" t="s">
        <v>893</v>
      </c>
      <c r="S2543" s="785" t="s">
        <v>2882</v>
      </c>
      <c r="T2543" s="785" t="s">
        <v>2882</v>
      </c>
      <c r="U2543" s="785" t="s">
        <v>17322</v>
      </c>
      <c r="V2543" s="785" t="s">
        <v>2855</v>
      </c>
      <c r="W2543" s="785" t="s">
        <v>3300</v>
      </c>
      <c r="X2543" s="785" t="s">
        <v>2928</v>
      </c>
      <c r="Y2543" s="615" t="str">
        <f t="shared" si="39"/>
        <v>Mathew Kemboi</v>
      </c>
      <c r="Z2543" s="785" t="s">
        <v>17323</v>
      </c>
      <c r="AA2543" s="785" t="s">
        <v>4314</v>
      </c>
      <c r="AB2543" s="785" t="s">
        <v>2605</v>
      </c>
      <c r="AC2543" s="785" t="s">
        <v>2606</v>
      </c>
      <c r="AD2543" s="786">
        <v>43520</v>
      </c>
    </row>
    <row r="2544" spans="1:30" ht="15.75">
      <c r="A2544" s="785" t="s">
        <v>4301</v>
      </c>
      <c r="B2544" s="785" t="s">
        <v>14382</v>
      </c>
      <c r="C2544" s="785" t="s">
        <v>4379</v>
      </c>
      <c r="D2544" s="785" t="s">
        <v>2751</v>
      </c>
      <c r="E2544" s="785" t="s">
        <v>4833</v>
      </c>
      <c r="F2544" s="786">
        <v>43414</v>
      </c>
      <c r="G2544" s="785" t="s">
        <v>14383</v>
      </c>
      <c r="H2544" s="786">
        <v>43443</v>
      </c>
      <c r="I2544" s="785" t="s">
        <v>14384</v>
      </c>
      <c r="J2544" s="785" t="s">
        <v>629</v>
      </c>
      <c r="K2544" s="785" t="s">
        <v>14385</v>
      </c>
      <c r="L2544" s="785" t="s">
        <v>14386</v>
      </c>
      <c r="M2544" s="785" t="s">
        <v>14387</v>
      </c>
      <c r="N2544" s="785"/>
      <c r="O2544" s="785"/>
      <c r="P2544" s="787">
        <v>37.635244999999998</v>
      </c>
      <c r="Q2544" s="787">
        <v>-0.36762</v>
      </c>
      <c r="R2544" s="785" t="s">
        <v>1266</v>
      </c>
      <c r="S2544" s="785" t="s">
        <v>3150</v>
      </c>
      <c r="T2544" s="785" t="s">
        <v>4678</v>
      </c>
      <c r="U2544" s="785" t="s">
        <v>14388</v>
      </c>
      <c r="V2544" s="785">
        <v>12</v>
      </c>
      <c r="W2544" s="785" t="s">
        <v>3253</v>
      </c>
      <c r="X2544" s="785" t="s">
        <v>14366</v>
      </c>
      <c r="Y2544" s="615" t="str">
        <f t="shared" si="39"/>
        <v>Jonah Kirimi</v>
      </c>
      <c r="Z2544" s="785" t="s">
        <v>14367</v>
      </c>
      <c r="AA2544" s="785" t="s">
        <v>4349</v>
      </c>
      <c r="AB2544" s="785" t="s">
        <v>2683</v>
      </c>
      <c r="AC2544" s="785" t="s">
        <v>2606</v>
      </c>
      <c r="AD2544" s="786">
        <v>43443</v>
      </c>
    </row>
    <row r="2545" spans="1:30" ht="15.75">
      <c r="A2545" s="785" t="s">
        <v>4301</v>
      </c>
      <c r="B2545" s="785" t="s">
        <v>18444</v>
      </c>
      <c r="C2545" s="785" t="s">
        <v>4303</v>
      </c>
      <c r="D2545" s="785" t="s">
        <v>2599</v>
      </c>
      <c r="E2545" s="785" t="s">
        <v>8451</v>
      </c>
      <c r="F2545" s="786">
        <v>43420</v>
      </c>
      <c r="G2545" s="785" t="s">
        <v>14383</v>
      </c>
      <c r="H2545" s="786">
        <v>43443</v>
      </c>
      <c r="I2545" s="785" t="s">
        <v>18445</v>
      </c>
      <c r="J2545" s="785" t="s">
        <v>629</v>
      </c>
      <c r="K2545" s="785" t="s">
        <v>18446</v>
      </c>
      <c r="L2545" s="785" t="s">
        <v>18447</v>
      </c>
      <c r="M2545" s="785"/>
      <c r="N2545" s="785"/>
      <c r="O2545" s="785"/>
      <c r="P2545" s="787">
        <v>35.963008000000002</v>
      </c>
      <c r="Q2545" s="787">
        <v>-0.262882</v>
      </c>
      <c r="R2545" s="785" t="s">
        <v>695</v>
      </c>
      <c r="S2545" s="785" t="s">
        <v>1011</v>
      </c>
      <c r="T2545" s="785" t="s">
        <v>1012</v>
      </c>
      <c r="U2545" s="785" t="s">
        <v>1012</v>
      </c>
      <c r="V2545" s="785" t="s">
        <v>3004</v>
      </c>
      <c r="W2545" s="785" t="s">
        <v>10370</v>
      </c>
      <c r="X2545" s="785" t="s">
        <v>10370</v>
      </c>
      <c r="Y2545" s="615" t="str">
        <f t="shared" si="39"/>
        <v>Nelson Mutai</v>
      </c>
      <c r="Z2545" s="785" t="s">
        <v>18405</v>
      </c>
      <c r="AA2545" s="785" t="s">
        <v>4314</v>
      </c>
      <c r="AB2545" s="785" t="s">
        <v>2683</v>
      </c>
      <c r="AC2545" s="785" t="s">
        <v>2606</v>
      </c>
      <c r="AD2545" s="786">
        <v>43486</v>
      </c>
    </row>
    <row r="2546" spans="1:30" ht="15.75">
      <c r="A2546" s="785" t="s">
        <v>4301</v>
      </c>
      <c r="B2546" s="785" t="s">
        <v>25506</v>
      </c>
      <c r="C2546" s="785" t="s">
        <v>4303</v>
      </c>
      <c r="D2546" s="785" t="s">
        <v>2599</v>
      </c>
      <c r="E2546" s="785" t="s">
        <v>7559</v>
      </c>
      <c r="F2546" s="786">
        <v>43393</v>
      </c>
      <c r="G2546" s="785" t="s">
        <v>14383</v>
      </c>
      <c r="H2546" s="786">
        <v>43443</v>
      </c>
      <c r="I2546" s="785" t="s">
        <v>25507</v>
      </c>
      <c r="J2546" s="785" t="s">
        <v>629</v>
      </c>
      <c r="K2546" s="785" t="s">
        <v>25508</v>
      </c>
      <c r="L2546" s="785" t="s">
        <v>25509</v>
      </c>
      <c r="M2546" s="785"/>
      <c r="N2546" s="785"/>
      <c r="O2546" s="785"/>
      <c r="P2546" s="787">
        <v>37.469594000000001</v>
      </c>
      <c r="Q2546" s="787">
        <v>-0.37886999999999998</v>
      </c>
      <c r="R2546" s="785" t="s">
        <v>1089</v>
      </c>
      <c r="S2546" s="785" t="s">
        <v>1164</v>
      </c>
      <c r="T2546" s="785" t="s">
        <v>2800</v>
      </c>
      <c r="U2546" s="785" t="s">
        <v>7443</v>
      </c>
      <c r="V2546" s="785" t="s">
        <v>2855</v>
      </c>
      <c r="W2546" s="785" t="s">
        <v>3263</v>
      </c>
      <c r="X2546" s="785" t="s">
        <v>3344</v>
      </c>
      <c r="Y2546" s="615" t="str">
        <f t="shared" si="39"/>
        <v>Zablon Kimindo Kibara</v>
      </c>
      <c r="Z2546" s="785" t="s">
        <v>25505</v>
      </c>
      <c r="AA2546" s="785" t="s">
        <v>4314</v>
      </c>
      <c r="AB2546" s="785" t="s">
        <v>2605</v>
      </c>
      <c r="AC2546" s="785" t="s">
        <v>2606</v>
      </c>
      <c r="AD2546" s="786">
        <v>43468</v>
      </c>
    </row>
    <row r="2547" spans="1:30" ht="15.75">
      <c r="A2547" s="785" t="s">
        <v>4301</v>
      </c>
      <c r="B2547" s="785" t="s">
        <v>27713</v>
      </c>
      <c r="C2547" s="785" t="s">
        <v>4303</v>
      </c>
      <c r="D2547" s="785" t="s">
        <v>2599</v>
      </c>
      <c r="E2547" s="785" t="s">
        <v>9840</v>
      </c>
      <c r="F2547" s="786">
        <v>43427</v>
      </c>
      <c r="G2547" s="785" t="s">
        <v>14383</v>
      </c>
      <c r="H2547" s="786">
        <v>43443</v>
      </c>
      <c r="I2547" s="785" t="s">
        <v>27714</v>
      </c>
      <c r="J2547" s="785" t="s">
        <v>627</v>
      </c>
      <c r="K2547" s="785" t="s">
        <v>27715</v>
      </c>
      <c r="L2547" s="785" t="s">
        <v>27716</v>
      </c>
      <c r="M2547" s="785"/>
      <c r="N2547" s="785"/>
      <c r="O2547" s="785"/>
      <c r="P2547" s="787">
        <v>37.001354999999997</v>
      </c>
      <c r="Q2547" s="787">
        <v>-0.92014200000000002</v>
      </c>
      <c r="R2547" s="785" t="s">
        <v>1030</v>
      </c>
      <c r="S2547" s="785" t="s">
        <v>1031</v>
      </c>
      <c r="T2547" s="785" t="s">
        <v>1031</v>
      </c>
      <c r="U2547" s="785" t="s">
        <v>6536</v>
      </c>
      <c r="V2547" s="785" t="s">
        <v>2673</v>
      </c>
      <c r="W2547" s="785" t="s">
        <v>3497</v>
      </c>
      <c r="X2547" s="785"/>
      <c r="Y2547" s="615" t="str">
        <f t="shared" si="39"/>
        <v>Cides Ltd</v>
      </c>
      <c r="Z2547" s="785" t="s">
        <v>2599</v>
      </c>
      <c r="AA2547" s="785" t="s">
        <v>4349</v>
      </c>
      <c r="AB2547" s="785" t="s">
        <v>2605</v>
      </c>
      <c r="AC2547" s="785" t="s">
        <v>2606</v>
      </c>
      <c r="AD2547" s="786">
        <v>43489</v>
      </c>
    </row>
    <row r="2548" spans="1:30" ht="15.75">
      <c r="A2548" s="785" t="s">
        <v>4301</v>
      </c>
      <c r="B2548" s="785" t="s">
        <v>29792</v>
      </c>
      <c r="C2548" s="785" t="s">
        <v>4303</v>
      </c>
      <c r="D2548" s="785" t="s">
        <v>2599</v>
      </c>
      <c r="E2548" s="785" t="s">
        <v>15576</v>
      </c>
      <c r="F2548" s="786">
        <v>43398</v>
      </c>
      <c r="G2548" s="785" t="s">
        <v>14383</v>
      </c>
      <c r="H2548" s="786">
        <v>43443</v>
      </c>
      <c r="I2548" s="785" t="s">
        <v>29793</v>
      </c>
      <c r="J2548" s="785" t="s">
        <v>629</v>
      </c>
      <c r="K2548" s="785" t="s">
        <v>29794</v>
      </c>
      <c r="L2548" s="785" t="s">
        <v>29795</v>
      </c>
      <c r="M2548" s="785"/>
      <c r="N2548" s="785"/>
      <c r="O2548" s="785" t="s">
        <v>29796</v>
      </c>
      <c r="P2548" s="787">
        <v>37.002057000000001</v>
      </c>
      <c r="Q2548" s="787">
        <v>-0.92196699999999998</v>
      </c>
      <c r="R2548" s="785" t="s">
        <v>1030</v>
      </c>
      <c r="S2548" s="785" t="s">
        <v>1031</v>
      </c>
      <c r="T2548" s="785" t="s">
        <v>1510</v>
      </c>
      <c r="U2548" s="785" t="s">
        <v>3911</v>
      </c>
      <c r="V2548" s="785" t="s">
        <v>2855</v>
      </c>
      <c r="W2548" s="785" t="s">
        <v>3497</v>
      </c>
      <c r="X2548" s="785"/>
      <c r="Y2548" s="615" t="str">
        <f t="shared" si="39"/>
        <v>Cides Ltd</v>
      </c>
      <c r="Z2548" s="785" t="s">
        <v>2599</v>
      </c>
      <c r="AA2548" s="785" t="s">
        <v>4349</v>
      </c>
      <c r="AB2548" s="785" t="s">
        <v>2605</v>
      </c>
      <c r="AC2548" s="785" t="s">
        <v>2606</v>
      </c>
      <c r="AD2548" s="786">
        <v>43489</v>
      </c>
    </row>
    <row r="2549" spans="1:30" ht="15.75">
      <c r="A2549" s="785" t="s">
        <v>4301</v>
      </c>
      <c r="B2549" s="785" t="s">
        <v>8071</v>
      </c>
      <c r="C2549" s="785" t="s">
        <v>4303</v>
      </c>
      <c r="D2549" s="785" t="s">
        <v>2599</v>
      </c>
      <c r="E2549" s="785" t="s">
        <v>4874</v>
      </c>
      <c r="F2549" s="786">
        <v>43415</v>
      </c>
      <c r="G2549" s="785" t="s">
        <v>8072</v>
      </c>
      <c r="H2549" s="786">
        <v>43442</v>
      </c>
      <c r="I2549" s="785" t="s">
        <v>8073</v>
      </c>
      <c r="J2549" s="785" t="s">
        <v>629</v>
      </c>
      <c r="K2549" s="785" t="s">
        <v>8074</v>
      </c>
      <c r="L2549" s="785" t="s">
        <v>8075</v>
      </c>
      <c r="M2549" s="785"/>
      <c r="N2549" s="785"/>
      <c r="O2549" s="785"/>
      <c r="P2549" s="787">
        <v>37.648291999999998</v>
      </c>
      <c r="Q2549" s="787">
        <v>-7.0638999999999993E-2</v>
      </c>
      <c r="R2549" s="785" t="s">
        <v>1104</v>
      </c>
      <c r="S2549" s="785" t="s">
        <v>2643</v>
      </c>
      <c r="T2549" s="785" t="s">
        <v>3534</v>
      </c>
      <c r="U2549" s="785" t="s">
        <v>3856</v>
      </c>
      <c r="V2549" s="785" t="s">
        <v>2673</v>
      </c>
      <c r="W2549" s="785" t="s">
        <v>2808</v>
      </c>
      <c r="X2549" s="785" t="s">
        <v>8018</v>
      </c>
      <c r="Y2549" s="615" t="str">
        <f t="shared" si="39"/>
        <v>Eric Munene</v>
      </c>
      <c r="Z2549" s="785" t="s">
        <v>8019</v>
      </c>
      <c r="AA2549" s="785" t="s">
        <v>4349</v>
      </c>
      <c r="AB2549" s="785" t="s">
        <v>2683</v>
      </c>
      <c r="AC2549" s="785" t="s">
        <v>2606</v>
      </c>
      <c r="AD2549" s="786">
        <v>43453</v>
      </c>
    </row>
    <row r="2550" spans="1:30" ht="15.75">
      <c r="A2550" s="785" t="s">
        <v>4301</v>
      </c>
      <c r="B2550" s="785" t="s">
        <v>8460</v>
      </c>
      <c r="C2550" s="785" t="s">
        <v>4303</v>
      </c>
      <c r="D2550" s="785" t="s">
        <v>2599</v>
      </c>
      <c r="E2550" s="785" t="s">
        <v>4874</v>
      </c>
      <c r="F2550" s="786">
        <v>43415</v>
      </c>
      <c r="G2550" s="785" t="s">
        <v>8461</v>
      </c>
      <c r="H2550" s="786">
        <v>43441</v>
      </c>
      <c r="I2550" s="785" t="s">
        <v>8462</v>
      </c>
      <c r="J2550" s="785" t="s">
        <v>629</v>
      </c>
      <c r="K2550" s="785" t="s">
        <v>2612</v>
      </c>
      <c r="L2550" s="785" t="s">
        <v>8463</v>
      </c>
      <c r="M2550" s="785"/>
      <c r="N2550" s="785"/>
      <c r="O2550" s="785" t="s">
        <v>8464</v>
      </c>
      <c r="P2550" s="787">
        <v>36.802936000000003</v>
      </c>
      <c r="Q2550" s="787">
        <v>-1.126746</v>
      </c>
      <c r="R2550" s="785" t="s">
        <v>821</v>
      </c>
      <c r="S2550" s="785" t="s">
        <v>821</v>
      </c>
      <c r="T2550" s="785" t="s">
        <v>3844</v>
      </c>
      <c r="U2550" s="785" t="s">
        <v>3844</v>
      </c>
      <c r="V2550" s="785" t="s">
        <v>2855</v>
      </c>
      <c r="W2550" s="785" t="s">
        <v>2739</v>
      </c>
      <c r="X2550" s="785" t="s">
        <v>8458</v>
      </c>
      <c r="Y2550" s="615" t="str">
        <f t="shared" si="39"/>
        <v>Ezekiel Kibe</v>
      </c>
      <c r="Z2550" s="785" t="s">
        <v>8459</v>
      </c>
      <c r="AA2550" s="785" t="s">
        <v>4314</v>
      </c>
      <c r="AB2550" s="785" t="s">
        <v>2605</v>
      </c>
      <c r="AC2550" s="785" t="s">
        <v>2606</v>
      </c>
      <c r="AD2550" s="786">
        <v>43492</v>
      </c>
    </row>
    <row r="2551" spans="1:30" ht="15.75">
      <c r="A2551" s="785" t="s">
        <v>4301</v>
      </c>
      <c r="B2551" s="785" t="s">
        <v>9365</v>
      </c>
      <c r="C2551" s="785" t="s">
        <v>4303</v>
      </c>
      <c r="D2551" s="785" t="s">
        <v>2599</v>
      </c>
      <c r="E2551" s="785" t="s">
        <v>5312</v>
      </c>
      <c r="F2551" s="786">
        <v>43432</v>
      </c>
      <c r="G2551" s="785" t="s">
        <v>8461</v>
      </c>
      <c r="H2551" s="786">
        <v>43441</v>
      </c>
      <c r="I2551" s="785" t="s">
        <v>9366</v>
      </c>
      <c r="J2551" s="785" t="s">
        <v>627</v>
      </c>
      <c r="K2551" s="785" t="s">
        <v>9367</v>
      </c>
      <c r="L2551" s="785" t="s">
        <v>9368</v>
      </c>
      <c r="M2551" s="785"/>
      <c r="N2551" s="785"/>
      <c r="O2551" s="785"/>
      <c r="P2551" s="787">
        <v>36.828063</v>
      </c>
      <c r="Q2551" s="787">
        <v>-1.1560779999999999</v>
      </c>
      <c r="R2551" s="785" t="s">
        <v>821</v>
      </c>
      <c r="S2551" s="785" t="s">
        <v>1589</v>
      </c>
      <c r="T2551" s="785" t="s">
        <v>2624</v>
      </c>
      <c r="U2551" s="785" t="s">
        <v>9369</v>
      </c>
      <c r="V2551" s="785" t="s">
        <v>3004</v>
      </c>
      <c r="W2551" s="785" t="s">
        <v>2805</v>
      </c>
      <c r="X2551" s="785" t="s">
        <v>2805</v>
      </c>
      <c r="Y2551" s="615" t="str">
        <f t="shared" si="39"/>
        <v>Felikam Biogas Services</v>
      </c>
      <c r="Z2551" s="785" t="s">
        <v>9272</v>
      </c>
      <c r="AA2551" s="785" t="s">
        <v>4349</v>
      </c>
      <c r="AB2551" s="785" t="s">
        <v>2683</v>
      </c>
      <c r="AC2551" s="785" t="s">
        <v>2606</v>
      </c>
      <c r="AD2551" s="786">
        <v>43445</v>
      </c>
    </row>
    <row r="2552" spans="1:30" ht="15.75">
      <c r="A2552" s="785" t="s">
        <v>4301</v>
      </c>
      <c r="B2552" s="785" t="s">
        <v>14736</v>
      </c>
      <c r="C2552" s="785" t="s">
        <v>4303</v>
      </c>
      <c r="D2552" s="785" t="s">
        <v>2599</v>
      </c>
      <c r="E2552" s="785" t="s">
        <v>4738</v>
      </c>
      <c r="F2552" s="786">
        <v>43390</v>
      </c>
      <c r="G2552" s="785" t="s">
        <v>7228</v>
      </c>
      <c r="H2552" s="786">
        <v>43440</v>
      </c>
      <c r="I2552" s="785" t="s">
        <v>14737</v>
      </c>
      <c r="J2552" s="785" t="s">
        <v>629</v>
      </c>
      <c r="K2552" s="785" t="s">
        <v>14738</v>
      </c>
      <c r="L2552" s="785" t="s">
        <v>14739</v>
      </c>
      <c r="M2552" s="785"/>
      <c r="N2552" s="785"/>
      <c r="O2552" s="785" t="s">
        <v>14740</v>
      </c>
      <c r="P2552" s="787">
        <v>37.070050999999999</v>
      </c>
      <c r="Q2552" s="787">
        <v>-1.00451</v>
      </c>
      <c r="R2552" s="785" t="s">
        <v>1030</v>
      </c>
      <c r="S2552" s="785" t="s">
        <v>1795</v>
      </c>
      <c r="T2552" s="785" t="s">
        <v>14741</v>
      </c>
      <c r="U2552" s="785" t="s">
        <v>14742</v>
      </c>
      <c r="V2552" s="785" t="s">
        <v>3070</v>
      </c>
      <c r="W2552" s="785" t="s">
        <v>3106</v>
      </c>
      <c r="X2552" s="785" t="s">
        <v>3106</v>
      </c>
      <c r="Y2552" s="615" t="str">
        <f t="shared" si="39"/>
        <v>Joseph Muchirira Mugo</v>
      </c>
      <c r="Z2552" s="785" t="s">
        <v>14702</v>
      </c>
      <c r="AA2552" s="785" t="s">
        <v>4314</v>
      </c>
      <c r="AB2552" s="785" t="s">
        <v>2605</v>
      </c>
      <c r="AC2552" s="785" t="s">
        <v>2606</v>
      </c>
      <c r="AD2552" s="786">
        <v>43440</v>
      </c>
    </row>
    <row r="2553" spans="1:30" ht="15.75">
      <c r="A2553" s="785" t="s">
        <v>4301</v>
      </c>
      <c r="B2553" s="785" t="s">
        <v>19072</v>
      </c>
      <c r="C2553" s="785" t="s">
        <v>4322</v>
      </c>
      <c r="D2553" s="785" t="s">
        <v>2618</v>
      </c>
      <c r="E2553" s="785" t="s">
        <v>4738</v>
      </c>
      <c r="F2553" s="786">
        <v>43390</v>
      </c>
      <c r="G2553" s="785" t="s">
        <v>7228</v>
      </c>
      <c r="H2553" s="786">
        <v>43440</v>
      </c>
      <c r="I2553" s="785" t="s">
        <v>19073</v>
      </c>
      <c r="J2553" s="785" t="s">
        <v>629</v>
      </c>
      <c r="K2553" s="785" t="s">
        <v>2612</v>
      </c>
      <c r="L2553" s="785" t="s">
        <v>19074</v>
      </c>
      <c r="M2553" s="785"/>
      <c r="N2553" s="785"/>
      <c r="O2553" s="785"/>
      <c r="P2553" s="787">
        <v>37.037441999999999</v>
      </c>
      <c r="Q2553" s="787">
        <v>-0.82591300000000001</v>
      </c>
      <c r="R2553" s="785" t="s">
        <v>1030</v>
      </c>
      <c r="S2553" s="785" t="s">
        <v>2623</v>
      </c>
      <c r="T2553" s="785" t="s">
        <v>2623</v>
      </c>
      <c r="U2553" s="785" t="s">
        <v>3241</v>
      </c>
      <c r="V2553" s="785" t="s">
        <v>3004</v>
      </c>
      <c r="W2553" s="785" t="s">
        <v>2615</v>
      </c>
      <c r="X2553" s="785" t="s">
        <v>19075</v>
      </c>
      <c r="Y2553" s="615" t="str">
        <f t="shared" si="39"/>
        <v>Njenga</v>
      </c>
      <c r="Z2553" s="785" t="s">
        <v>19076</v>
      </c>
      <c r="AA2553" s="785" t="s">
        <v>5464</v>
      </c>
      <c r="AB2553" s="785" t="s">
        <v>2605</v>
      </c>
      <c r="AC2553" s="785" t="s">
        <v>2606</v>
      </c>
      <c r="AD2553" s="786">
        <v>43441</v>
      </c>
    </row>
    <row r="2554" spans="1:30" ht="15.75">
      <c r="A2554" s="785" t="s">
        <v>4301</v>
      </c>
      <c r="B2554" s="785" t="s">
        <v>19147</v>
      </c>
      <c r="C2554" s="785" t="s">
        <v>4303</v>
      </c>
      <c r="D2554" s="785" t="s">
        <v>2599</v>
      </c>
      <c r="E2554" s="785" t="s">
        <v>4738</v>
      </c>
      <c r="F2554" s="786">
        <v>43390</v>
      </c>
      <c r="G2554" s="785" t="s">
        <v>7228</v>
      </c>
      <c r="H2554" s="786">
        <v>43440</v>
      </c>
      <c r="I2554" s="785" t="s">
        <v>19148</v>
      </c>
      <c r="J2554" s="785" t="s">
        <v>629</v>
      </c>
      <c r="K2554" s="785" t="s">
        <v>19149</v>
      </c>
      <c r="L2554" s="785" t="s">
        <v>12870</v>
      </c>
      <c r="M2554" s="785"/>
      <c r="N2554" s="785"/>
      <c r="O2554" s="785"/>
      <c r="P2554" s="787">
        <v>37.372543</v>
      </c>
      <c r="Q2554" s="787">
        <v>-0.61184400000000005</v>
      </c>
      <c r="R2554" s="785" t="s">
        <v>1961</v>
      </c>
      <c r="S2554" s="785" t="s">
        <v>1962</v>
      </c>
      <c r="T2554" s="785" t="s">
        <v>19150</v>
      </c>
      <c r="U2554" s="785" t="s">
        <v>3933</v>
      </c>
      <c r="V2554" s="785" t="s">
        <v>3004</v>
      </c>
      <c r="W2554" s="785" t="s">
        <v>2615</v>
      </c>
      <c r="X2554" s="785" t="s">
        <v>19151</v>
      </c>
      <c r="Y2554" s="615" t="str">
        <f t="shared" si="39"/>
        <v>Nyagah Dickson</v>
      </c>
      <c r="Z2554" s="785" t="s">
        <v>5708</v>
      </c>
      <c r="AA2554" s="785" t="s">
        <v>5464</v>
      </c>
      <c r="AB2554" s="785" t="s">
        <v>3686</v>
      </c>
      <c r="AC2554" s="785" t="s">
        <v>2617</v>
      </c>
      <c r="AD2554" s="786">
        <v>43440</v>
      </c>
    </row>
    <row r="2555" spans="1:30" ht="15.75">
      <c r="A2555" s="785" t="s">
        <v>4301</v>
      </c>
      <c r="B2555" s="785" t="s">
        <v>24389</v>
      </c>
      <c r="C2555" s="785" t="s">
        <v>4303</v>
      </c>
      <c r="D2555" s="785" t="s">
        <v>2599</v>
      </c>
      <c r="E2555" s="785" t="s">
        <v>4738</v>
      </c>
      <c r="F2555" s="786">
        <v>43390</v>
      </c>
      <c r="G2555" s="785" t="s">
        <v>7228</v>
      </c>
      <c r="H2555" s="786">
        <v>43440</v>
      </c>
      <c r="I2555" s="785" t="s">
        <v>24390</v>
      </c>
      <c r="J2555" s="785" t="s">
        <v>627</v>
      </c>
      <c r="K2555" s="785" t="s">
        <v>24391</v>
      </c>
      <c r="L2555" s="785" t="s">
        <v>24392</v>
      </c>
      <c r="M2555" s="785" t="s">
        <v>24393</v>
      </c>
      <c r="N2555" s="785"/>
      <c r="O2555" s="785"/>
      <c r="P2555" s="787">
        <v>37.372494000000003</v>
      </c>
      <c r="Q2555" s="787">
        <v>-0.61184700000000003</v>
      </c>
      <c r="R2555" s="785" t="s">
        <v>1961</v>
      </c>
      <c r="S2555" s="785" t="s">
        <v>1962</v>
      </c>
      <c r="T2555" s="785" t="s">
        <v>19150</v>
      </c>
      <c r="U2555" s="785" t="s">
        <v>3933</v>
      </c>
      <c r="V2555" s="785" t="s">
        <v>3004</v>
      </c>
      <c r="W2555" s="785" t="s">
        <v>2615</v>
      </c>
      <c r="X2555" s="785" t="s">
        <v>2615</v>
      </c>
      <c r="Y2555" s="615" t="str">
        <f t="shared" si="39"/>
        <v>Takamoto Biogas</v>
      </c>
      <c r="Z2555" s="785" t="s">
        <v>5708</v>
      </c>
      <c r="AA2555" s="785" t="s">
        <v>5464</v>
      </c>
      <c r="AB2555" s="785" t="s">
        <v>3686</v>
      </c>
      <c r="AC2555" s="785" t="s">
        <v>2617</v>
      </c>
      <c r="AD2555" s="786">
        <v>43440</v>
      </c>
    </row>
    <row r="2556" spans="1:30" ht="15.75">
      <c r="A2556" s="785" t="s">
        <v>4301</v>
      </c>
      <c r="B2556" s="785" t="s">
        <v>29908</v>
      </c>
      <c r="C2556" s="785" t="s">
        <v>4303</v>
      </c>
      <c r="D2556" s="785" t="s">
        <v>2599</v>
      </c>
      <c r="E2556" s="785" t="s">
        <v>14636</v>
      </c>
      <c r="F2556" s="786">
        <v>43410</v>
      </c>
      <c r="G2556" s="785" t="s">
        <v>7228</v>
      </c>
      <c r="H2556" s="786">
        <v>43440</v>
      </c>
      <c r="I2556" s="785" t="s">
        <v>29909</v>
      </c>
      <c r="J2556" s="785" t="s">
        <v>629</v>
      </c>
      <c r="K2556" s="785" t="s">
        <v>2612</v>
      </c>
      <c r="L2556" s="785" t="s">
        <v>29910</v>
      </c>
      <c r="M2556" s="785"/>
      <c r="N2556" s="785"/>
      <c r="O2556" s="785"/>
      <c r="P2556" s="787">
        <v>37.243395999999997</v>
      </c>
      <c r="Q2556" s="787">
        <v>-0.55981000000000003</v>
      </c>
      <c r="R2556" s="785" t="s">
        <v>1961</v>
      </c>
      <c r="S2556" s="785" t="s">
        <v>2864</v>
      </c>
      <c r="T2556" s="785" t="s">
        <v>7098</v>
      </c>
      <c r="U2556" s="785" t="s">
        <v>3938</v>
      </c>
      <c r="V2556" s="785" t="s">
        <v>2855</v>
      </c>
      <c r="W2556" s="785" t="s">
        <v>2674</v>
      </c>
      <c r="X2556" s="785"/>
      <c r="Y2556" s="615" t="str">
        <f t="shared" si="39"/>
        <v>Nicholas Kimenyi</v>
      </c>
      <c r="Z2556" s="785" t="s">
        <v>2599</v>
      </c>
      <c r="AA2556" s="785" t="s">
        <v>4314</v>
      </c>
      <c r="AB2556" s="785" t="s">
        <v>2683</v>
      </c>
      <c r="AC2556" s="785" t="s">
        <v>2606</v>
      </c>
      <c r="AD2556" s="786">
        <v>43551</v>
      </c>
    </row>
    <row r="2557" spans="1:30" ht="15.75">
      <c r="A2557" s="785" t="s">
        <v>4301</v>
      </c>
      <c r="B2557" s="785" t="s">
        <v>8450</v>
      </c>
      <c r="C2557" s="785" t="s">
        <v>4303</v>
      </c>
      <c r="D2557" s="785" t="s">
        <v>2599</v>
      </c>
      <c r="E2557" s="785" t="s">
        <v>8451</v>
      </c>
      <c r="F2557" s="786">
        <v>43420</v>
      </c>
      <c r="G2557" s="785" t="s">
        <v>8452</v>
      </c>
      <c r="H2557" s="786">
        <v>43439</v>
      </c>
      <c r="I2557" s="785" t="s">
        <v>8453</v>
      </c>
      <c r="J2557" s="785" t="s">
        <v>629</v>
      </c>
      <c r="K2557" s="785" t="s">
        <v>8454</v>
      </c>
      <c r="L2557" s="785" t="s">
        <v>8455</v>
      </c>
      <c r="M2557" s="785"/>
      <c r="N2557" s="785"/>
      <c r="O2557" s="785" t="s">
        <v>8456</v>
      </c>
      <c r="P2557" s="787">
        <v>36.849879000000001</v>
      </c>
      <c r="Q2557" s="787">
        <v>-1.161764</v>
      </c>
      <c r="R2557" s="785" t="s">
        <v>821</v>
      </c>
      <c r="S2557" s="785" t="s">
        <v>821</v>
      </c>
      <c r="T2557" s="785" t="s">
        <v>8457</v>
      </c>
      <c r="U2557" s="785" t="s">
        <v>8457</v>
      </c>
      <c r="V2557" s="785" t="s">
        <v>2855</v>
      </c>
      <c r="W2557" s="785" t="s">
        <v>2739</v>
      </c>
      <c r="X2557" s="785" t="s">
        <v>8458</v>
      </c>
      <c r="Y2557" s="615" t="str">
        <f t="shared" si="39"/>
        <v>Ezekiel Kibe</v>
      </c>
      <c r="Z2557" s="785" t="s">
        <v>8459</v>
      </c>
      <c r="AA2557" s="785" t="s">
        <v>4314</v>
      </c>
      <c r="AB2557" s="785" t="s">
        <v>2605</v>
      </c>
      <c r="AC2557" s="785" t="s">
        <v>2606</v>
      </c>
      <c r="AD2557" s="786">
        <v>43492</v>
      </c>
    </row>
    <row r="2558" spans="1:30" ht="15.75">
      <c r="A2558" s="785" t="s">
        <v>4301</v>
      </c>
      <c r="B2558" s="785" t="s">
        <v>19637</v>
      </c>
      <c r="C2558" s="785" t="s">
        <v>4303</v>
      </c>
      <c r="D2558" s="785" t="s">
        <v>2599</v>
      </c>
      <c r="E2558" s="785" t="s">
        <v>16796</v>
      </c>
      <c r="F2558" s="786">
        <v>43386</v>
      </c>
      <c r="G2558" s="785" t="s">
        <v>8452</v>
      </c>
      <c r="H2558" s="786">
        <v>43439</v>
      </c>
      <c r="I2558" s="785" t="s">
        <v>19638</v>
      </c>
      <c r="J2558" s="785" t="s">
        <v>629</v>
      </c>
      <c r="K2558" s="785" t="s">
        <v>19639</v>
      </c>
      <c r="L2558" s="785" t="s">
        <v>19640</v>
      </c>
      <c r="M2558" s="785"/>
      <c r="N2558" s="785"/>
      <c r="O2558" s="785"/>
      <c r="P2558" s="787">
        <v>36.177517999999999</v>
      </c>
      <c r="Q2558" s="787">
        <v>-0.16794700000000001</v>
      </c>
      <c r="R2558" s="785" t="s">
        <v>695</v>
      </c>
      <c r="S2558" s="785" t="s">
        <v>1204</v>
      </c>
      <c r="T2558" s="785" t="s">
        <v>1204</v>
      </c>
      <c r="U2558" s="785" t="s">
        <v>3113</v>
      </c>
      <c r="V2558" s="785" t="s">
        <v>2855</v>
      </c>
      <c r="W2558" s="785" t="s">
        <v>2762</v>
      </c>
      <c r="X2558" s="785" t="s">
        <v>2762</v>
      </c>
      <c r="Y2558" s="615" t="str">
        <f t="shared" si="39"/>
        <v>Peter Kareithi Mwangi</v>
      </c>
      <c r="Z2558" s="785" t="s">
        <v>19631</v>
      </c>
      <c r="AA2558" s="785" t="s">
        <v>4314</v>
      </c>
      <c r="AB2558" s="785" t="s">
        <v>2683</v>
      </c>
      <c r="AC2558" s="785" t="s">
        <v>2606</v>
      </c>
      <c r="AD2558" s="786">
        <v>43781</v>
      </c>
    </row>
    <row r="2559" spans="1:30" ht="15.75">
      <c r="A2559" s="785" t="s">
        <v>4301</v>
      </c>
      <c r="B2559" s="785" t="s">
        <v>23872</v>
      </c>
      <c r="C2559" s="785" t="s">
        <v>4303</v>
      </c>
      <c r="D2559" s="785" t="s">
        <v>2599</v>
      </c>
      <c r="E2559" s="785" t="s">
        <v>6208</v>
      </c>
      <c r="F2559" s="786">
        <v>43405</v>
      </c>
      <c r="G2559" s="785" t="s">
        <v>8452</v>
      </c>
      <c r="H2559" s="786">
        <v>43439</v>
      </c>
      <c r="I2559" s="785" t="s">
        <v>23873</v>
      </c>
      <c r="J2559" s="785" t="s">
        <v>629</v>
      </c>
      <c r="K2559" s="785" t="s">
        <v>2612</v>
      </c>
      <c r="L2559" s="785" t="s">
        <v>23874</v>
      </c>
      <c r="M2559" s="785"/>
      <c r="N2559" s="785"/>
      <c r="O2559" s="785"/>
      <c r="P2559" s="787">
        <v>37.441845000000001</v>
      </c>
      <c r="Q2559" s="787">
        <v>-0.36661899999999997</v>
      </c>
      <c r="R2559" s="785" t="s">
        <v>1089</v>
      </c>
      <c r="S2559" s="785" t="s">
        <v>1164</v>
      </c>
      <c r="T2559" s="785" t="s">
        <v>23875</v>
      </c>
      <c r="U2559" s="785" t="s">
        <v>23876</v>
      </c>
      <c r="V2559" s="785" t="s">
        <v>2855</v>
      </c>
      <c r="W2559" s="785" t="s">
        <v>3005</v>
      </c>
      <c r="X2559" s="785" t="s">
        <v>3184</v>
      </c>
      <c r="Y2559" s="615" t="str">
        <f t="shared" si="39"/>
        <v>Sospeter Maina</v>
      </c>
      <c r="Z2559" s="785" t="s">
        <v>2599</v>
      </c>
      <c r="AA2559" s="785" t="s">
        <v>4349</v>
      </c>
      <c r="AB2559" s="785" t="s">
        <v>2683</v>
      </c>
      <c r="AC2559" s="785" t="s">
        <v>2606</v>
      </c>
      <c r="AD2559" s="786">
        <v>43166</v>
      </c>
    </row>
    <row r="2560" spans="1:30" ht="15.75">
      <c r="A2560" s="785" t="s">
        <v>4301</v>
      </c>
      <c r="B2560" s="785" t="s">
        <v>23877</v>
      </c>
      <c r="C2560" s="785" t="s">
        <v>4303</v>
      </c>
      <c r="D2560" s="785" t="s">
        <v>2599</v>
      </c>
      <c r="E2560" s="785" t="s">
        <v>9748</v>
      </c>
      <c r="F2560" s="786">
        <v>43413</v>
      </c>
      <c r="G2560" s="785" t="s">
        <v>8452</v>
      </c>
      <c r="H2560" s="786">
        <v>43439</v>
      </c>
      <c r="I2560" s="785" t="s">
        <v>23878</v>
      </c>
      <c r="J2560" s="785" t="s">
        <v>629</v>
      </c>
      <c r="K2560" s="785" t="s">
        <v>2612</v>
      </c>
      <c r="L2560" s="785" t="s">
        <v>23879</v>
      </c>
      <c r="M2560" s="785"/>
      <c r="N2560" s="785"/>
      <c r="O2560" s="785"/>
      <c r="P2560" s="787">
        <v>37.499008000000003</v>
      </c>
      <c r="Q2560" s="787">
        <v>-0.37651499999999999</v>
      </c>
      <c r="R2560" s="785" t="s">
        <v>1089</v>
      </c>
      <c r="S2560" s="785" t="s">
        <v>2731</v>
      </c>
      <c r="T2560" s="785" t="s">
        <v>23880</v>
      </c>
      <c r="U2560" s="785" t="s">
        <v>10736</v>
      </c>
      <c r="V2560" s="785" t="s">
        <v>2855</v>
      </c>
      <c r="W2560" s="785" t="s">
        <v>3005</v>
      </c>
      <c r="X2560" s="785" t="s">
        <v>3184</v>
      </c>
      <c r="Y2560" s="615" t="str">
        <f t="shared" si="39"/>
        <v>Sospeter Maina</v>
      </c>
      <c r="Z2560" s="785" t="s">
        <v>2599</v>
      </c>
      <c r="AA2560" s="785" t="s">
        <v>4349</v>
      </c>
      <c r="AB2560" s="785" t="s">
        <v>2683</v>
      </c>
      <c r="AC2560" s="785" t="s">
        <v>2606</v>
      </c>
      <c r="AD2560" s="786">
        <v>43166</v>
      </c>
    </row>
    <row r="2561" spans="1:30" ht="15.75">
      <c r="A2561" s="785" t="s">
        <v>4301</v>
      </c>
      <c r="B2561" s="785" t="s">
        <v>24194</v>
      </c>
      <c r="C2561" s="785" t="s">
        <v>4303</v>
      </c>
      <c r="D2561" s="785" t="s">
        <v>2599</v>
      </c>
      <c r="E2561" s="785" t="s">
        <v>8451</v>
      </c>
      <c r="F2561" s="786">
        <v>43420</v>
      </c>
      <c r="G2561" s="785" t="s">
        <v>8452</v>
      </c>
      <c r="H2561" s="786">
        <v>43439</v>
      </c>
      <c r="I2561" s="785" t="s">
        <v>24195</v>
      </c>
      <c r="J2561" s="785" t="s">
        <v>627</v>
      </c>
      <c r="K2561" s="785" t="s">
        <v>24196</v>
      </c>
      <c r="L2561" s="785" t="s">
        <v>24197</v>
      </c>
      <c r="M2561" s="785"/>
      <c r="N2561" s="785"/>
      <c r="O2561" s="785"/>
      <c r="P2561" s="787">
        <v>37.585749999999997</v>
      </c>
      <c r="Q2561" s="787">
        <v>-5.4619999999999998E-3</v>
      </c>
      <c r="R2561" s="785" t="s">
        <v>1104</v>
      </c>
      <c r="S2561" s="785" t="s">
        <v>8062</v>
      </c>
      <c r="T2561" s="785" t="s">
        <v>22197</v>
      </c>
      <c r="U2561" s="785" t="s">
        <v>24198</v>
      </c>
      <c r="V2561" s="785" t="s">
        <v>3004</v>
      </c>
      <c r="W2561" s="785" t="s">
        <v>2746</v>
      </c>
      <c r="X2561" s="785" t="s">
        <v>2746</v>
      </c>
      <c r="Y2561" s="615" t="str">
        <f t="shared" si="39"/>
        <v>Stephen Nyange</v>
      </c>
      <c r="Z2561" s="785" t="s">
        <v>24116</v>
      </c>
      <c r="AA2561" s="785" t="s">
        <v>4314</v>
      </c>
      <c r="AB2561" s="785" t="s">
        <v>2605</v>
      </c>
      <c r="AC2561" s="785" t="s">
        <v>2606</v>
      </c>
      <c r="AD2561" s="786">
        <v>43441</v>
      </c>
    </row>
    <row r="2562" spans="1:30" ht="15.75">
      <c r="A2562" s="785" t="s">
        <v>4301</v>
      </c>
      <c r="B2562" s="785" t="s">
        <v>24199</v>
      </c>
      <c r="C2562" s="785" t="s">
        <v>4303</v>
      </c>
      <c r="D2562" s="785" t="s">
        <v>2599</v>
      </c>
      <c r="E2562" s="785" t="s">
        <v>6891</v>
      </c>
      <c r="F2562" s="786">
        <v>43407</v>
      </c>
      <c r="G2562" s="785" t="s">
        <v>8452</v>
      </c>
      <c r="H2562" s="786">
        <v>43439</v>
      </c>
      <c r="I2562" s="785" t="s">
        <v>24200</v>
      </c>
      <c r="J2562" s="785" t="s">
        <v>627</v>
      </c>
      <c r="K2562" s="785" t="s">
        <v>24201</v>
      </c>
      <c r="L2562" s="785" t="s">
        <v>24202</v>
      </c>
      <c r="M2562" s="785"/>
      <c r="N2562" s="785"/>
      <c r="O2562" s="785"/>
      <c r="P2562" s="787">
        <v>37.576047000000003</v>
      </c>
      <c r="Q2562" s="787">
        <v>-2.8635000000000001E-2</v>
      </c>
      <c r="R2562" s="785" t="s">
        <v>1104</v>
      </c>
      <c r="S2562" s="785" t="s">
        <v>2643</v>
      </c>
      <c r="T2562" s="785" t="s">
        <v>24203</v>
      </c>
      <c r="U2562" s="785" t="s">
        <v>3187</v>
      </c>
      <c r="V2562" s="785" t="s">
        <v>3004</v>
      </c>
      <c r="W2562" s="785" t="s">
        <v>2746</v>
      </c>
      <c r="X2562" s="785" t="s">
        <v>2746</v>
      </c>
      <c r="Y2562" s="615" t="str">
        <f t="shared" ref="Y2562:Y2625" si="40">IF(X2562="",W2562,X2562)</f>
        <v>Stephen Nyange</v>
      </c>
      <c r="Z2562" s="785" t="s">
        <v>3970</v>
      </c>
      <c r="AA2562" s="785" t="s">
        <v>4314</v>
      </c>
      <c r="AB2562" s="785" t="s">
        <v>2683</v>
      </c>
      <c r="AC2562" s="785" t="s">
        <v>2606</v>
      </c>
      <c r="AD2562" s="786">
        <v>43441</v>
      </c>
    </row>
    <row r="2563" spans="1:30" ht="15.75">
      <c r="A2563" s="785" t="s">
        <v>4301</v>
      </c>
      <c r="B2563" s="785" t="s">
        <v>24204</v>
      </c>
      <c r="C2563" s="785" t="s">
        <v>4303</v>
      </c>
      <c r="D2563" s="785" t="s">
        <v>2599</v>
      </c>
      <c r="E2563" s="785" t="s">
        <v>6891</v>
      </c>
      <c r="F2563" s="786">
        <v>43407</v>
      </c>
      <c r="G2563" s="785" t="s">
        <v>8452</v>
      </c>
      <c r="H2563" s="786">
        <v>43439</v>
      </c>
      <c r="I2563" s="785" t="s">
        <v>24205</v>
      </c>
      <c r="J2563" s="785" t="s">
        <v>627</v>
      </c>
      <c r="K2563" s="785" t="s">
        <v>24206</v>
      </c>
      <c r="L2563" s="785" t="s">
        <v>24207</v>
      </c>
      <c r="M2563" s="785"/>
      <c r="N2563" s="785"/>
      <c r="O2563" s="785"/>
      <c r="P2563" s="787">
        <v>37.580924000000003</v>
      </c>
      <c r="Q2563" s="787">
        <v>-3.0154E-2</v>
      </c>
      <c r="R2563" s="785" t="s">
        <v>1104</v>
      </c>
      <c r="S2563" s="785" t="s">
        <v>2643</v>
      </c>
      <c r="T2563" s="785" t="s">
        <v>3453</v>
      </c>
      <c r="U2563" s="785" t="s">
        <v>24203</v>
      </c>
      <c r="V2563" s="785" t="s">
        <v>3004</v>
      </c>
      <c r="W2563" s="785" t="s">
        <v>2746</v>
      </c>
      <c r="X2563" s="785" t="s">
        <v>2746</v>
      </c>
      <c r="Y2563" s="615" t="str">
        <f t="shared" si="40"/>
        <v>Stephen Nyange</v>
      </c>
      <c r="Z2563" s="785" t="s">
        <v>24116</v>
      </c>
      <c r="AA2563" s="785" t="s">
        <v>4314</v>
      </c>
      <c r="AB2563" s="785" t="s">
        <v>2683</v>
      </c>
      <c r="AC2563" s="785" t="s">
        <v>2606</v>
      </c>
      <c r="AD2563" s="786">
        <v>43441</v>
      </c>
    </row>
    <row r="2564" spans="1:30" ht="15.75">
      <c r="A2564" s="785" t="s">
        <v>4301</v>
      </c>
      <c r="B2564" s="785" t="s">
        <v>24208</v>
      </c>
      <c r="C2564" s="785" t="s">
        <v>4303</v>
      </c>
      <c r="D2564" s="785" t="s">
        <v>2599</v>
      </c>
      <c r="E2564" s="785" t="s">
        <v>4833</v>
      </c>
      <c r="F2564" s="786">
        <v>43414</v>
      </c>
      <c r="G2564" s="785" t="s">
        <v>8452</v>
      </c>
      <c r="H2564" s="786">
        <v>43439</v>
      </c>
      <c r="I2564" s="785" t="s">
        <v>24209</v>
      </c>
      <c r="J2564" s="785" t="s">
        <v>627</v>
      </c>
      <c r="K2564" s="785" t="s">
        <v>24210</v>
      </c>
      <c r="L2564" s="785" t="s">
        <v>24211</v>
      </c>
      <c r="M2564" s="785"/>
      <c r="N2564" s="785"/>
      <c r="O2564" s="785"/>
      <c r="P2564" s="787">
        <v>37.587915000000002</v>
      </c>
      <c r="Q2564" s="787">
        <v>1.3512E-2</v>
      </c>
      <c r="R2564" s="785" t="s">
        <v>1104</v>
      </c>
      <c r="S2564" s="785" t="s">
        <v>2643</v>
      </c>
      <c r="T2564" s="785" t="s">
        <v>2706</v>
      </c>
      <c r="U2564" s="785" t="s">
        <v>24212</v>
      </c>
      <c r="V2564" s="785" t="s">
        <v>3004</v>
      </c>
      <c r="W2564" s="785" t="s">
        <v>2746</v>
      </c>
      <c r="X2564" s="785" t="s">
        <v>2746</v>
      </c>
      <c r="Y2564" s="615" t="str">
        <f t="shared" si="40"/>
        <v>Stephen Nyange</v>
      </c>
      <c r="Z2564" s="785" t="s">
        <v>24116</v>
      </c>
      <c r="AA2564" s="785" t="s">
        <v>4314</v>
      </c>
      <c r="AB2564" s="785" t="s">
        <v>2683</v>
      </c>
      <c r="AC2564" s="785" t="s">
        <v>2606</v>
      </c>
      <c r="AD2564" s="786">
        <v>43441</v>
      </c>
    </row>
    <row r="2565" spans="1:30" ht="15.75">
      <c r="A2565" s="785" t="s">
        <v>4301</v>
      </c>
      <c r="B2565" s="785" t="s">
        <v>24213</v>
      </c>
      <c r="C2565" s="785" t="s">
        <v>4303</v>
      </c>
      <c r="D2565" s="785" t="s">
        <v>2599</v>
      </c>
      <c r="E2565" s="785" t="s">
        <v>5289</v>
      </c>
      <c r="F2565" s="786">
        <v>43435</v>
      </c>
      <c r="G2565" s="785" t="s">
        <v>8452</v>
      </c>
      <c r="H2565" s="786">
        <v>43439</v>
      </c>
      <c r="I2565" s="785" t="s">
        <v>24214</v>
      </c>
      <c r="J2565" s="785" t="s">
        <v>629</v>
      </c>
      <c r="K2565" s="785" t="s">
        <v>24215</v>
      </c>
      <c r="L2565" s="785" t="s">
        <v>24216</v>
      </c>
      <c r="M2565" s="785"/>
      <c r="N2565" s="785"/>
      <c r="O2565" s="785"/>
      <c r="P2565" s="787">
        <v>37.600050000000003</v>
      </c>
      <c r="Q2565" s="787">
        <v>-7.0660000000000002E-3</v>
      </c>
      <c r="R2565" s="785" t="s">
        <v>1104</v>
      </c>
      <c r="S2565" s="785" t="s">
        <v>8062</v>
      </c>
      <c r="T2565" s="785" t="s">
        <v>2964</v>
      </c>
      <c r="U2565" s="785" t="s">
        <v>3712</v>
      </c>
      <c r="V2565" s="785" t="s">
        <v>3004</v>
      </c>
      <c r="W2565" s="785" t="s">
        <v>2746</v>
      </c>
      <c r="X2565" s="785" t="s">
        <v>2746</v>
      </c>
      <c r="Y2565" s="615" t="str">
        <f t="shared" si="40"/>
        <v>Stephen Nyange</v>
      </c>
      <c r="Z2565" s="785" t="s">
        <v>24116</v>
      </c>
      <c r="AA2565" s="785" t="s">
        <v>4314</v>
      </c>
      <c r="AB2565" s="785" t="s">
        <v>2605</v>
      </c>
      <c r="AC2565" s="785" t="s">
        <v>2606</v>
      </c>
      <c r="AD2565" s="786">
        <v>43441</v>
      </c>
    </row>
    <row r="2566" spans="1:30" ht="15.75">
      <c r="A2566" s="785" t="s">
        <v>4301</v>
      </c>
      <c r="B2566" s="785" t="s">
        <v>24217</v>
      </c>
      <c r="C2566" s="785" t="s">
        <v>4303</v>
      </c>
      <c r="D2566" s="785" t="s">
        <v>2599</v>
      </c>
      <c r="E2566" s="785" t="s">
        <v>9423</v>
      </c>
      <c r="F2566" s="786">
        <v>43418</v>
      </c>
      <c r="G2566" s="785" t="s">
        <v>8452</v>
      </c>
      <c r="H2566" s="786">
        <v>43439</v>
      </c>
      <c r="I2566" s="785" t="s">
        <v>24218</v>
      </c>
      <c r="J2566" s="785" t="s">
        <v>629</v>
      </c>
      <c r="K2566" s="785" t="s">
        <v>24219</v>
      </c>
      <c r="L2566" s="785" t="s">
        <v>24220</v>
      </c>
      <c r="M2566" s="785"/>
      <c r="N2566" s="785"/>
      <c r="O2566" s="785"/>
      <c r="P2566" s="787">
        <v>37.602918000000003</v>
      </c>
      <c r="Q2566" s="787">
        <v>-1.4602E-2</v>
      </c>
      <c r="R2566" s="785" t="s">
        <v>1104</v>
      </c>
      <c r="S2566" s="785" t="s">
        <v>8062</v>
      </c>
      <c r="T2566" s="785" t="s">
        <v>2964</v>
      </c>
      <c r="U2566" s="785" t="s">
        <v>24221</v>
      </c>
      <c r="V2566" s="785" t="s">
        <v>3004</v>
      </c>
      <c r="W2566" s="785" t="s">
        <v>2746</v>
      </c>
      <c r="X2566" s="785" t="s">
        <v>2746</v>
      </c>
      <c r="Y2566" s="615" t="str">
        <f t="shared" si="40"/>
        <v>Stephen Nyange</v>
      </c>
      <c r="Z2566" s="785" t="s">
        <v>24116</v>
      </c>
      <c r="AA2566" s="785" t="s">
        <v>4314</v>
      </c>
      <c r="AB2566" s="785" t="s">
        <v>2605</v>
      </c>
      <c r="AC2566" s="785" t="s">
        <v>2606</v>
      </c>
      <c r="AD2566" s="786">
        <v>43441</v>
      </c>
    </row>
    <row r="2567" spans="1:30" ht="15.75">
      <c r="A2567" s="785" t="s">
        <v>4301</v>
      </c>
      <c r="B2567" s="785" t="s">
        <v>31664</v>
      </c>
      <c r="C2567" s="785" t="s">
        <v>4303</v>
      </c>
      <c r="D2567" s="785" t="s">
        <v>2599</v>
      </c>
      <c r="E2567" s="785" t="s">
        <v>5247</v>
      </c>
      <c r="F2567" s="786">
        <v>43389</v>
      </c>
      <c r="G2567" s="785" t="s">
        <v>8452</v>
      </c>
      <c r="H2567" s="786">
        <v>43439</v>
      </c>
      <c r="I2567" s="785" t="s">
        <v>31665</v>
      </c>
      <c r="J2567" s="785" t="s">
        <v>629</v>
      </c>
      <c r="K2567" s="785" t="s">
        <v>31666</v>
      </c>
      <c r="L2567" s="785" t="s">
        <v>31667</v>
      </c>
      <c r="M2567" s="785"/>
      <c r="N2567" s="785"/>
      <c r="O2567" s="785" t="s">
        <v>31668</v>
      </c>
      <c r="P2567" s="787">
        <v>35.035814000000002</v>
      </c>
      <c r="Q2567" s="787">
        <v>0.96659300000000004</v>
      </c>
      <c r="R2567" s="785" t="s">
        <v>1189</v>
      </c>
      <c r="S2567" s="785" t="s">
        <v>1368</v>
      </c>
      <c r="T2567" s="785" t="s">
        <v>1253</v>
      </c>
      <c r="U2567" s="785" t="s">
        <v>2785</v>
      </c>
      <c r="V2567" s="785" t="s">
        <v>3004</v>
      </c>
      <c r="W2567" s="785" t="s">
        <v>2693</v>
      </c>
      <c r="X2567" s="785"/>
      <c r="Y2567" s="615" t="str">
        <f t="shared" si="40"/>
        <v>Andcol Enterprises</v>
      </c>
      <c r="Z2567" s="785" t="s">
        <v>2599</v>
      </c>
      <c r="AA2567" s="785" t="s">
        <v>4349</v>
      </c>
      <c r="AB2567" s="785" t="s">
        <v>2605</v>
      </c>
      <c r="AC2567" s="785" t="s">
        <v>2606</v>
      </c>
      <c r="AD2567" s="786">
        <v>43449</v>
      </c>
    </row>
    <row r="2568" spans="1:30" ht="15.75">
      <c r="A2568" s="785" t="s">
        <v>4301</v>
      </c>
      <c r="B2568" s="785" t="s">
        <v>5750</v>
      </c>
      <c r="C2568" s="785" t="s">
        <v>4303</v>
      </c>
      <c r="D2568" s="785" t="s">
        <v>2599</v>
      </c>
      <c r="E2568" s="785" t="s">
        <v>5751</v>
      </c>
      <c r="F2568" s="786">
        <v>43383</v>
      </c>
      <c r="G2568" s="785" t="s">
        <v>5752</v>
      </c>
      <c r="H2568" s="786">
        <v>43438</v>
      </c>
      <c r="I2568" s="785" t="s">
        <v>5753</v>
      </c>
      <c r="J2568" s="785" t="s">
        <v>629</v>
      </c>
      <c r="K2568" s="785" t="s">
        <v>2612</v>
      </c>
      <c r="L2568" s="785" t="s">
        <v>5754</v>
      </c>
      <c r="M2568" s="785"/>
      <c r="N2568" s="785"/>
      <c r="O2568" s="785"/>
      <c r="P2568" s="787">
        <v>35.177109999999999</v>
      </c>
      <c r="Q2568" s="787">
        <v>0.93952500000000005</v>
      </c>
      <c r="R2568" s="785" t="s">
        <v>1189</v>
      </c>
      <c r="S2568" s="785" t="s">
        <v>2977</v>
      </c>
      <c r="T2568" s="785" t="s">
        <v>1495</v>
      </c>
      <c r="U2568" s="785" t="s">
        <v>5755</v>
      </c>
      <c r="V2568" s="785" t="s">
        <v>3004</v>
      </c>
      <c r="W2568" s="785" t="s">
        <v>5737</v>
      </c>
      <c r="X2568" s="785" t="s">
        <v>2937</v>
      </c>
      <c r="Y2568" s="615" t="str">
        <f t="shared" si="40"/>
        <v>Bernard Ambani Lumasani</v>
      </c>
      <c r="Z2568" s="785" t="s">
        <v>5756</v>
      </c>
      <c r="AA2568" s="785" t="s">
        <v>4314</v>
      </c>
      <c r="AB2568" s="785" t="s">
        <v>2605</v>
      </c>
      <c r="AC2568" s="785" t="s">
        <v>2606</v>
      </c>
      <c r="AD2568" s="786">
        <v>43445</v>
      </c>
    </row>
    <row r="2569" spans="1:30" ht="15.75">
      <c r="A2569" s="785" t="s">
        <v>4301</v>
      </c>
      <c r="B2569" s="785" t="s">
        <v>7920</v>
      </c>
      <c r="C2569" s="785" t="s">
        <v>4303</v>
      </c>
      <c r="D2569" s="785" t="s">
        <v>2599</v>
      </c>
      <c r="E2569" s="785" t="s">
        <v>4944</v>
      </c>
      <c r="F2569" s="786">
        <v>43388</v>
      </c>
      <c r="G2569" s="785" t="s">
        <v>5752</v>
      </c>
      <c r="H2569" s="786">
        <v>43438</v>
      </c>
      <c r="I2569" s="785" t="s">
        <v>7921</v>
      </c>
      <c r="J2569" s="785" t="s">
        <v>629</v>
      </c>
      <c r="K2569" s="785" t="s">
        <v>2612</v>
      </c>
      <c r="L2569" s="785" t="s">
        <v>7922</v>
      </c>
      <c r="M2569" s="785"/>
      <c r="N2569" s="785"/>
      <c r="O2569" s="785"/>
      <c r="P2569" s="787">
        <v>37.343817999999999</v>
      </c>
      <c r="Q2569" s="787">
        <v>-0.45219399999999998</v>
      </c>
      <c r="R2569" s="785" t="s">
        <v>1961</v>
      </c>
      <c r="S2569" s="785" t="s">
        <v>2066</v>
      </c>
      <c r="T2569" s="785" t="s">
        <v>2066</v>
      </c>
      <c r="U2569" s="785" t="s">
        <v>2666</v>
      </c>
      <c r="V2569" s="785" t="s">
        <v>2855</v>
      </c>
      <c r="W2569" s="785" t="s">
        <v>2693</v>
      </c>
      <c r="X2569" s="785" t="s">
        <v>7923</v>
      </c>
      <c r="Y2569" s="615" t="str">
        <f t="shared" si="40"/>
        <v>Eric</v>
      </c>
      <c r="Z2569" s="785" t="s">
        <v>2599</v>
      </c>
      <c r="AA2569" s="785" t="s">
        <v>4349</v>
      </c>
      <c r="AB2569" s="785" t="s">
        <v>2683</v>
      </c>
      <c r="AC2569" s="785" t="s">
        <v>2606</v>
      </c>
      <c r="AD2569" s="786">
        <v>43438</v>
      </c>
    </row>
    <row r="2570" spans="1:30" ht="15.75">
      <c r="A2570" s="785" t="s">
        <v>4301</v>
      </c>
      <c r="B2570" s="785" t="s">
        <v>9480</v>
      </c>
      <c r="C2570" s="785" t="s">
        <v>4303</v>
      </c>
      <c r="D2570" s="785" t="s">
        <v>2599</v>
      </c>
      <c r="E2570" s="785" t="s">
        <v>5524</v>
      </c>
      <c r="F2570" s="786">
        <v>43433</v>
      </c>
      <c r="G2570" s="785" t="s">
        <v>5752</v>
      </c>
      <c r="H2570" s="786">
        <v>43438</v>
      </c>
      <c r="I2570" s="785" t="s">
        <v>9481</v>
      </c>
      <c r="J2570" s="785" t="s">
        <v>629</v>
      </c>
      <c r="K2570" s="785" t="s">
        <v>9482</v>
      </c>
      <c r="L2570" s="785" t="s">
        <v>9483</v>
      </c>
      <c r="M2570" s="785"/>
      <c r="N2570" s="785"/>
      <c r="O2570" s="785" t="s">
        <v>9484</v>
      </c>
      <c r="P2570" s="787">
        <v>36.681764000000001</v>
      </c>
      <c r="Q2570" s="787">
        <v>-0.14999199999999999</v>
      </c>
      <c r="R2570" s="785" t="s">
        <v>1056</v>
      </c>
      <c r="S2570" s="785" t="s">
        <v>3283</v>
      </c>
      <c r="T2570" s="785" t="s">
        <v>3441</v>
      </c>
      <c r="U2570" s="785" t="s">
        <v>3850</v>
      </c>
      <c r="V2570" s="785" t="s">
        <v>2603</v>
      </c>
      <c r="W2570" s="785" t="s">
        <v>3288</v>
      </c>
      <c r="X2570" s="785" t="s">
        <v>2626</v>
      </c>
      <c r="Y2570" s="615" t="str">
        <f t="shared" si="40"/>
        <v>Francis Kinyanjui</v>
      </c>
      <c r="Z2570" s="785" t="s">
        <v>9485</v>
      </c>
      <c r="AA2570" s="785" t="s">
        <v>4314</v>
      </c>
      <c r="AB2570" s="785" t="s">
        <v>2683</v>
      </c>
      <c r="AC2570" s="785" t="s">
        <v>2606</v>
      </c>
      <c r="AD2570" s="786">
        <v>43439</v>
      </c>
    </row>
    <row r="2571" spans="1:30" ht="15.75">
      <c r="A2571" s="785" t="s">
        <v>4301</v>
      </c>
      <c r="B2571" s="785" t="s">
        <v>9747</v>
      </c>
      <c r="C2571" s="785" t="s">
        <v>4303</v>
      </c>
      <c r="D2571" s="785" t="s">
        <v>2599</v>
      </c>
      <c r="E2571" s="785" t="s">
        <v>9748</v>
      </c>
      <c r="F2571" s="786">
        <v>43413</v>
      </c>
      <c r="G2571" s="785" t="s">
        <v>6773</v>
      </c>
      <c r="H2571" s="786">
        <v>43437</v>
      </c>
      <c r="I2571" s="785" t="s">
        <v>9749</v>
      </c>
      <c r="J2571" s="785" t="s">
        <v>629</v>
      </c>
      <c r="K2571" s="785" t="s">
        <v>9750</v>
      </c>
      <c r="L2571" s="785" t="s">
        <v>9751</v>
      </c>
      <c r="M2571" s="785"/>
      <c r="N2571" s="785"/>
      <c r="O2571" s="785"/>
      <c r="P2571" s="787">
        <v>37.616799999999998</v>
      </c>
      <c r="Q2571" s="787">
        <v>-7.4995000000000006E-2</v>
      </c>
      <c r="R2571" s="785" t="s">
        <v>1104</v>
      </c>
      <c r="S2571" s="785" t="s">
        <v>2643</v>
      </c>
      <c r="T2571" s="785" t="s">
        <v>3534</v>
      </c>
      <c r="U2571" s="785" t="s">
        <v>3534</v>
      </c>
      <c r="V2571" s="785">
        <v>6</v>
      </c>
      <c r="W2571" s="785" t="s">
        <v>2808</v>
      </c>
      <c r="X2571" s="785" t="s">
        <v>9752</v>
      </c>
      <c r="Y2571" s="615" t="str">
        <f t="shared" si="40"/>
        <v>Franklin Mutuma</v>
      </c>
      <c r="Z2571" s="785" t="s">
        <v>9753</v>
      </c>
      <c r="AA2571" s="785" t="s">
        <v>4349</v>
      </c>
      <c r="AB2571" s="785" t="s">
        <v>2683</v>
      </c>
      <c r="AC2571" s="785" t="s">
        <v>2606</v>
      </c>
      <c r="AD2571" s="786">
        <v>43438</v>
      </c>
    </row>
    <row r="2572" spans="1:30" ht="15.75">
      <c r="A2572" s="785" t="s">
        <v>4301</v>
      </c>
      <c r="B2572" s="785" t="s">
        <v>22463</v>
      </c>
      <c r="C2572" s="785" t="s">
        <v>4303</v>
      </c>
      <c r="D2572" s="785" t="s">
        <v>2599</v>
      </c>
      <c r="E2572" s="785" t="s">
        <v>9296</v>
      </c>
      <c r="F2572" s="786">
        <v>43409</v>
      </c>
      <c r="G2572" s="785" t="s">
        <v>6773</v>
      </c>
      <c r="H2572" s="786">
        <v>43437</v>
      </c>
      <c r="I2572" s="785" t="s">
        <v>22464</v>
      </c>
      <c r="J2572" s="785" t="s">
        <v>629</v>
      </c>
      <c r="K2572" s="785" t="s">
        <v>22465</v>
      </c>
      <c r="L2572" s="785" t="s">
        <v>22466</v>
      </c>
      <c r="M2572" s="785"/>
      <c r="N2572" s="785"/>
      <c r="O2572" s="785" t="s">
        <v>22467</v>
      </c>
      <c r="P2572" s="787">
        <v>36.737389</v>
      </c>
      <c r="Q2572" s="787">
        <v>-1.031725</v>
      </c>
      <c r="R2572" s="785" t="s">
        <v>821</v>
      </c>
      <c r="S2572" s="785" t="s">
        <v>822</v>
      </c>
      <c r="T2572" s="785" t="s">
        <v>3100</v>
      </c>
      <c r="U2572" s="785" t="s">
        <v>22468</v>
      </c>
      <c r="V2572" s="785" t="s">
        <v>3070</v>
      </c>
      <c r="W2572" s="785" t="s">
        <v>16042</v>
      </c>
      <c r="X2572" s="785" t="s">
        <v>3806</v>
      </c>
      <c r="Y2572" s="615" t="str">
        <f t="shared" si="40"/>
        <v>Samuel Mbugua</v>
      </c>
      <c r="Z2572" s="785" t="s">
        <v>16063</v>
      </c>
      <c r="AA2572" s="785" t="s">
        <v>4314</v>
      </c>
      <c r="AB2572" s="785" t="s">
        <v>2876</v>
      </c>
      <c r="AC2572" s="785" t="s">
        <v>2606</v>
      </c>
      <c r="AD2572" s="786">
        <v>43555</v>
      </c>
    </row>
    <row r="2573" spans="1:30" ht="15.75">
      <c r="A2573" s="785" t="s">
        <v>4301</v>
      </c>
      <c r="B2573" s="785" t="s">
        <v>13960</v>
      </c>
      <c r="C2573" s="785" t="s">
        <v>4303</v>
      </c>
      <c r="D2573" s="785" t="s">
        <v>2599</v>
      </c>
      <c r="E2573" s="785" t="s">
        <v>13961</v>
      </c>
      <c r="F2573" s="786">
        <v>43416</v>
      </c>
      <c r="G2573" s="785" t="s">
        <v>7221</v>
      </c>
      <c r="H2573" s="786">
        <v>43436</v>
      </c>
      <c r="I2573" s="785" t="s">
        <v>13962</v>
      </c>
      <c r="J2573" s="785" t="s">
        <v>627</v>
      </c>
      <c r="K2573" s="785" t="s">
        <v>2612</v>
      </c>
      <c r="L2573" s="785" t="s">
        <v>13963</v>
      </c>
      <c r="M2573" s="785"/>
      <c r="N2573" s="785"/>
      <c r="O2573" s="785"/>
      <c r="P2573" s="787">
        <v>35.158448</v>
      </c>
      <c r="Q2573" s="787">
        <v>0.34027200000000002</v>
      </c>
      <c r="R2573" s="785" t="s">
        <v>916</v>
      </c>
      <c r="S2573" s="785" t="s">
        <v>917</v>
      </c>
      <c r="T2573" s="785" t="s">
        <v>7793</v>
      </c>
      <c r="U2573" s="785" t="s">
        <v>7794</v>
      </c>
      <c r="V2573" s="785" t="s">
        <v>2673</v>
      </c>
      <c r="W2573" s="785" t="s">
        <v>4693</v>
      </c>
      <c r="X2573" s="785" t="s">
        <v>4693</v>
      </c>
      <c r="Y2573" s="615" t="str">
        <f t="shared" si="40"/>
        <v>John Bett</v>
      </c>
      <c r="Z2573" s="785" t="s">
        <v>13964</v>
      </c>
      <c r="AA2573" s="785" t="s">
        <v>4314</v>
      </c>
      <c r="AB2573" s="785" t="s">
        <v>2683</v>
      </c>
      <c r="AC2573" s="785" t="s">
        <v>2606</v>
      </c>
      <c r="AD2573" s="786">
        <v>43438</v>
      </c>
    </row>
    <row r="2574" spans="1:30" ht="15.75">
      <c r="A2574" s="785" t="s">
        <v>4301</v>
      </c>
      <c r="B2574" s="785" t="s">
        <v>5287</v>
      </c>
      <c r="C2574" s="785" t="s">
        <v>4303</v>
      </c>
      <c r="D2574" s="785" t="s">
        <v>2599</v>
      </c>
      <c r="E2574" s="785" t="s">
        <v>5288</v>
      </c>
      <c r="F2574" s="786">
        <v>43289</v>
      </c>
      <c r="G2574" s="785" t="s">
        <v>5289</v>
      </c>
      <c r="H2574" s="786">
        <v>43435</v>
      </c>
      <c r="I2574" s="785" t="s">
        <v>5290</v>
      </c>
      <c r="J2574" s="785" t="s">
        <v>629</v>
      </c>
      <c r="K2574" s="785" t="s">
        <v>5291</v>
      </c>
      <c r="L2574" s="785" t="s">
        <v>5292</v>
      </c>
      <c r="M2574" s="785"/>
      <c r="N2574" s="785"/>
      <c r="O2574" s="785"/>
      <c r="P2574" s="787">
        <v>36.488342000000003</v>
      </c>
      <c r="Q2574" s="787">
        <v>-0.33101700000000001</v>
      </c>
      <c r="R2574" s="785" t="s">
        <v>1228</v>
      </c>
      <c r="S2574" s="785" t="s">
        <v>3142</v>
      </c>
      <c r="T2574" s="785" t="s">
        <v>3346</v>
      </c>
      <c r="U2574" s="785" t="s">
        <v>5293</v>
      </c>
      <c r="V2574" s="785" t="s">
        <v>2673</v>
      </c>
      <c r="W2574" s="785" t="s">
        <v>3416</v>
      </c>
      <c r="X2574" s="785" t="s">
        <v>3416</v>
      </c>
      <c r="Y2574" s="615" t="str">
        <f t="shared" si="40"/>
        <v>Anthony Ndungu Kamau</v>
      </c>
      <c r="Z2574" s="785" t="s">
        <v>5278</v>
      </c>
      <c r="AA2574" s="785" t="s">
        <v>4314</v>
      </c>
      <c r="AB2574" s="785" t="s">
        <v>2683</v>
      </c>
      <c r="AC2574" s="785" t="s">
        <v>2606</v>
      </c>
      <c r="AD2574" s="786">
        <v>43435</v>
      </c>
    </row>
    <row r="2575" spans="1:30" ht="15.75">
      <c r="A2575" s="785" t="s">
        <v>4301</v>
      </c>
      <c r="B2575" s="785" t="s">
        <v>6207</v>
      </c>
      <c r="C2575" s="785" t="s">
        <v>4303</v>
      </c>
      <c r="D2575" s="785" t="s">
        <v>2599</v>
      </c>
      <c r="E2575" s="785" t="s">
        <v>6208</v>
      </c>
      <c r="F2575" s="786">
        <v>43405</v>
      </c>
      <c r="G2575" s="785" t="s">
        <v>5289</v>
      </c>
      <c r="H2575" s="786">
        <v>43435</v>
      </c>
      <c r="I2575" s="785" t="s">
        <v>6209</v>
      </c>
      <c r="J2575" s="785" t="s">
        <v>627</v>
      </c>
      <c r="K2575" s="785" t="s">
        <v>6210</v>
      </c>
      <c r="L2575" s="785" t="s">
        <v>6211</v>
      </c>
      <c r="M2575" s="785"/>
      <c r="N2575" s="785"/>
      <c r="O2575" s="785"/>
      <c r="P2575" s="787">
        <v>34.788615</v>
      </c>
      <c r="Q2575" s="787">
        <v>-0.530165</v>
      </c>
      <c r="R2575" s="785" t="s">
        <v>3507</v>
      </c>
      <c r="S2575" s="785" t="s">
        <v>3508</v>
      </c>
      <c r="T2575" s="785" t="s">
        <v>6212</v>
      </c>
      <c r="U2575" s="785" t="s">
        <v>6213</v>
      </c>
      <c r="V2575" s="785" t="s">
        <v>2673</v>
      </c>
      <c r="W2575" s="785" t="s">
        <v>2689</v>
      </c>
      <c r="X2575" s="785" t="s">
        <v>2689</v>
      </c>
      <c r="Y2575" s="615" t="str">
        <f t="shared" si="40"/>
        <v>Biotechno &amp; Services</v>
      </c>
      <c r="Z2575" s="785" t="s">
        <v>6145</v>
      </c>
      <c r="AA2575" s="785" t="s">
        <v>4349</v>
      </c>
      <c r="AB2575" s="785" t="s">
        <v>2683</v>
      </c>
      <c r="AC2575" s="785" t="s">
        <v>2606</v>
      </c>
      <c r="AD2575" s="786">
        <v>43726</v>
      </c>
    </row>
    <row r="2576" spans="1:30" ht="15.75">
      <c r="A2576" s="785" t="s">
        <v>4301</v>
      </c>
      <c r="B2576" s="785" t="s">
        <v>10732</v>
      </c>
      <c r="C2576" s="785" t="s">
        <v>4303</v>
      </c>
      <c r="D2576" s="785" t="s">
        <v>2599</v>
      </c>
      <c r="E2576" s="785" t="s">
        <v>9296</v>
      </c>
      <c r="F2576" s="786">
        <v>43409</v>
      </c>
      <c r="G2576" s="785" t="s">
        <v>5289</v>
      </c>
      <c r="H2576" s="786">
        <v>43435</v>
      </c>
      <c r="I2576" s="785" t="s">
        <v>10733</v>
      </c>
      <c r="J2576" s="785" t="s">
        <v>629</v>
      </c>
      <c r="K2576" s="785" t="s">
        <v>2612</v>
      </c>
      <c r="L2576" s="785" t="s">
        <v>10734</v>
      </c>
      <c r="M2576" s="785" t="s">
        <v>10735</v>
      </c>
      <c r="N2576" s="785"/>
      <c r="O2576" s="785"/>
      <c r="P2576" s="787">
        <v>36.864919999999998</v>
      </c>
      <c r="Q2576" s="787">
        <v>-0.47498800000000002</v>
      </c>
      <c r="R2576" s="785" t="s">
        <v>1056</v>
      </c>
      <c r="S2576" s="785" t="s">
        <v>2131</v>
      </c>
      <c r="T2576" s="785" t="s">
        <v>10736</v>
      </c>
      <c r="U2576" s="785" t="s">
        <v>3136</v>
      </c>
      <c r="V2576" s="785" t="s">
        <v>2855</v>
      </c>
      <c r="W2576" s="785" t="s">
        <v>10726</v>
      </c>
      <c r="X2576" s="785" t="s">
        <v>2995</v>
      </c>
      <c r="Y2576" s="615" t="str">
        <f t="shared" si="40"/>
        <v>Gerald  Waweru</v>
      </c>
      <c r="Z2576" s="785" t="s">
        <v>10727</v>
      </c>
      <c r="AA2576" s="785" t="s">
        <v>4314</v>
      </c>
      <c r="AB2576" s="785" t="s">
        <v>2683</v>
      </c>
      <c r="AC2576" s="785" t="s">
        <v>2606</v>
      </c>
      <c r="AD2576" s="786">
        <v>43440</v>
      </c>
    </row>
    <row r="2577" spans="1:30" ht="15.75">
      <c r="A2577" s="785" t="s">
        <v>4301</v>
      </c>
      <c r="B2577" s="785" t="s">
        <v>14635</v>
      </c>
      <c r="C2577" s="785" t="s">
        <v>4303</v>
      </c>
      <c r="D2577" s="785" t="s">
        <v>2599</v>
      </c>
      <c r="E2577" s="785" t="s">
        <v>14636</v>
      </c>
      <c r="F2577" s="786">
        <v>43410</v>
      </c>
      <c r="G2577" s="785" t="s">
        <v>5289</v>
      </c>
      <c r="H2577" s="786">
        <v>43435</v>
      </c>
      <c r="I2577" s="785" t="s">
        <v>14637</v>
      </c>
      <c r="J2577" s="785" t="s">
        <v>627</v>
      </c>
      <c r="K2577" s="785" t="s">
        <v>2612</v>
      </c>
      <c r="L2577" s="785" t="s">
        <v>14638</v>
      </c>
      <c r="M2577" s="785"/>
      <c r="N2577" s="785"/>
      <c r="O2577" s="785"/>
      <c r="P2577" s="787">
        <v>36.815468000000003</v>
      </c>
      <c r="Q2577" s="787">
        <v>-1.143262</v>
      </c>
      <c r="R2577" s="785" t="s">
        <v>821</v>
      </c>
      <c r="S2577" s="785" t="s">
        <v>1589</v>
      </c>
      <c r="T2577" s="785" t="s">
        <v>6184</v>
      </c>
      <c r="U2577" s="785" t="s">
        <v>6184</v>
      </c>
      <c r="V2577" s="785" t="s">
        <v>3004</v>
      </c>
      <c r="W2577" s="785" t="s">
        <v>14628</v>
      </c>
      <c r="X2577" s="785" t="s">
        <v>14629</v>
      </c>
      <c r="Y2577" s="615" t="str">
        <f t="shared" si="40"/>
        <v>Joseph Kimani</v>
      </c>
      <c r="Z2577" s="785" t="s">
        <v>14634</v>
      </c>
      <c r="AA2577" s="785" t="s">
        <v>4314</v>
      </c>
      <c r="AB2577" s="785" t="s">
        <v>2605</v>
      </c>
      <c r="AC2577" s="785" t="s">
        <v>2606</v>
      </c>
      <c r="AD2577" s="786">
        <v>43457</v>
      </c>
    </row>
    <row r="2578" spans="1:30" ht="15.75">
      <c r="A2578" s="785" t="s">
        <v>4301</v>
      </c>
      <c r="B2578" s="785" t="s">
        <v>14812</v>
      </c>
      <c r="C2578" s="785" t="s">
        <v>4303</v>
      </c>
      <c r="D2578" s="785" t="s">
        <v>2599</v>
      </c>
      <c r="E2578" s="785" t="s">
        <v>14813</v>
      </c>
      <c r="F2578" s="786">
        <v>43403</v>
      </c>
      <c r="G2578" s="785" t="s">
        <v>5289</v>
      </c>
      <c r="H2578" s="786">
        <v>43435</v>
      </c>
      <c r="I2578" s="785" t="s">
        <v>14814</v>
      </c>
      <c r="J2578" s="785" t="s">
        <v>627</v>
      </c>
      <c r="K2578" s="785" t="s">
        <v>2612</v>
      </c>
      <c r="L2578" s="785" t="s">
        <v>14815</v>
      </c>
      <c r="M2578" s="785"/>
      <c r="N2578" s="785"/>
      <c r="O2578" s="785"/>
      <c r="P2578" s="787">
        <v>35.305216999999999</v>
      </c>
      <c r="Q2578" s="787">
        <v>0.46940799999999999</v>
      </c>
      <c r="R2578" s="785" t="s">
        <v>893</v>
      </c>
      <c r="S2578" s="785" t="s">
        <v>2820</v>
      </c>
      <c r="T2578" s="785" t="s">
        <v>14816</v>
      </c>
      <c r="U2578" s="785" t="s">
        <v>14817</v>
      </c>
      <c r="V2578" s="785" t="s">
        <v>3004</v>
      </c>
      <c r="W2578" s="785" t="s">
        <v>3171</v>
      </c>
      <c r="X2578" s="785" t="s">
        <v>3171</v>
      </c>
      <c r="Y2578" s="615" t="str">
        <f t="shared" si="40"/>
        <v>Joseph Mwangale</v>
      </c>
      <c r="Z2578" s="785" t="s">
        <v>14329</v>
      </c>
      <c r="AA2578" s="785" t="s">
        <v>4314</v>
      </c>
      <c r="AB2578" s="785" t="s">
        <v>2605</v>
      </c>
      <c r="AC2578" s="785" t="s">
        <v>2606</v>
      </c>
      <c r="AD2578" s="786">
        <v>43442</v>
      </c>
    </row>
    <row r="2579" spans="1:30" ht="15.75">
      <c r="A2579" s="785" t="s">
        <v>4301</v>
      </c>
      <c r="B2579" s="785" t="s">
        <v>15952</v>
      </c>
      <c r="C2579" s="785" t="s">
        <v>4379</v>
      </c>
      <c r="D2579" s="785" t="s">
        <v>4418</v>
      </c>
      <c r="E2579" s="785" t="s">
        <v>5070</v>
      </c>
      <c r="F2579" s="786">
        <v>43252</v>
      </c>
      <c r="G2579" s="785" t="s">
        <v>5289</v>
      </c>
      <c r="H2579" s="786">
        <v>43435</v>
      </c>
      <c r="I2579" s="785" t="s">
        <v>15953</v>
      </c>
      <c r="J2579" s="785" t="s">
        <v>629</v>
      </c>
      <c r="K2579" s="785" t="s">
        <v>15954</v>
      </c>
      <c r="L2579" s="785" t="s">
        <v>15955</v>
      </c>
      <c r="M2579" s="785"/>
      <c r="N2579" s="785"/>
      <c r="O2579" s="785" t="s">
        <v>15956</v>
      </c>
      <c r="P2579" s="787">
        <v>34.581083</v>
      </c>
      <c r="Q2579" s="787">
        <v>4.3362999999999999E-2</v>
      </c>
      <c r="R2579" s="785" t="s">
        <v>1700</v>
      </c>
      <c r="S2579" s="785" t="s">
        <v>3769</v>
      </c>
      <c r="T2579" s="785" t="s">
        <v>15957</v>
      </c>
      <c r="U2579" s="785" t="s">
        <v>15958</v>
      </c>
      <c r="V2579" s="785">
        <v>10</v>
      </c>
      <c r="W2579" s="785" t="s">
        <v>11009</v>
      </c>
      <c r="X2579" s="785" t="s">
        <v>11009</v>
      </c>
      <c r="Y2579" s="615" t="str">
        <f t="shared" si="40"/>
        <v>Kennedy Amiani Anzeze</v>
      </c>
      <c r="Z2579" s="785" t="s">
        <v>15932</v>
      </c>
      <c r="AA2579" s="785" t="s">
        <v>4349</v>
      </c>
      <c r="AB2579" s="785" t="s">
        <v>2605</v>
      </c>
      <c r="AC2579" s="785" t="s">
        <v>2606</v>
      </c>
      <c r="AD2579" s="786">
        <v>43765</v>
      </c>
    </row>
    <row r="2580" spans="1:30" ht="15.75">
      <c r="A2580" s="785" t="s">
        <v>4301</v>
      </c>
      <c r="B2580" s="785" t="s">
        <v>29897</v>
      </c>
      <c r="C2580" s="785" t="s">
        <v>4303</v>
      </c>
      <c r="D2580" s="785" t="s">
        <v>2599</v>
      </c>
      <c r="E2580" s="785" t="s">
        <v>9163</v>
      </c>
      <c r="F2580" s="786">
        <v>43408</v>
      </c>
      <c r="G2580" s="785" t="s">
        <v>5289</v>
      </c>
      <c r="H2580" s="786">
        <v>43435</v>
      </c>
      <c r="I2580" s="785" t="s">
        <v>29898</v>
      </c>
      <c r="J2580" s="785" t="s">
        <v>627</v>
      </c>
      <c r="K2580" s="785" t="s">
        <v>2612</v>
      </c>
      <c r="L2580" s="785" t="s">
        <v>29899</v>
      </c>
      <c r="M2580" s="785"/>
      <c r="N2580" s="785"/>
      <c r="O2580" s="785"/>
      <c r="P2580" s="787">
        <v>37.230392000000002</v>
      </c>
      <c r="Q2580" s="787">
        <v>-0.56294900000000003</v>
      </c>
      <c r="R2580" s="785" t="s">
        <v>1961</v>
      </c>
      <c r="S2580" s="785" t="s">
        <v>2864</v>
      </c>
      <c r="T2580" s="785" t="s">
        <v>7098</v>
      </c>
      <c r="U2580" s="785" t="s">
        <v>29900</v>
      </c>
      <c r="V2580" s="785" t="s">
        <v>2855</v>
      </c>
      <c r="W2580" s="785" t="s">
        <v>2674</v>
      </c>
      <c r="X2580" s="785"/>
      <c r="Y2580" s="615" t="str">
        <f t="shared" si="40"/>
        <v>Nicholas Kimenyi</v>
      </c>
      <c r="Z2580" s="785" t="s">
        <v>2599</v>
      </c>
      <c r="AA2580" s="785" t="s">
        <v>4314</v>
      </c>
      <c r="AB2580" s="785" t="s">
        <v>2683</v>
      </c>
      <c r="AC2580" s="785" t="s">
        <v>2606</v>
      </c>
      <c r="AD2580" s="786">
        <v>43551</v>
      </c>
    </row>
    <row r="2581" spans="1:30" ht="15.75">
      <c r="A2581" s="785" t="s">
        <v>4301</v>
      </c>
      <c r="B2581" s="785" t="s">
        <v>33226</v>
      </c>
      <c r="C2581" s="785" t="s">
        <v>4303</v>
      </c>
      <c r="D2581" s="785" t="s">
        <v>2599</v>
      </c>
      <c r="E2581" s="785" t="s">
        <v>9296</v>
      </c>
      <c r="F2581" s="786">
        <v>43409</v>
      </c>
      <c r="G2581" s="785" t="s">
        <v>5289</v>
      </c>
      <c r="H2581" s="786">
        <v>43435</v>
      </c>
      <c r="I2581" s="785" t="s">
        <v>33227</v>
      </c>
      <c r="J2581" s="785" t="s">
        <v>629</v>
      </c>
      <c r="K2581" s="785" t="s">
        <v>33228</v>
      </c>
      <c r="L2581" s="785" t="s">
        <v>33229</v>
      </c>
      <c r="M2581" s="785"/>
      <c r="N2581" s="785"/>
      <c r="O2581" s="785"/>
      <c r="P2581" s="787">
        <v>37.146748000000002</v>
      </c>
      <c r="Q2581" s="787">
        <v>-1.061553</v>
      </c>
      <c r="R2581" s="785" t="s">
        <v>821</v>
      </c>
      <c r="S2581" s="785" t="s">
        <v>2791</v>
      </c>
      <c r="T2581" s="785" t="s">
        <v>2792</v>
      </c>
      <c r="U2581" s="785" t="s">
        <v>2702</v>
      </c>
      <c r="V2581" s="785">
        <v>16</v>
      </c>
      <c r="W2581" s="785" t="s">
        <v>3279</v>
      </c>
      <c r="X2581" s="785"/>
      <c r="Y2581" s="615" t="str">
        <f t="shared" si="40"/>
        <v>Kenbi Enterprises</v>
      </c>
      <c r="Z2581" s="785" t="s">
        <v>2599</v>
      </c>
      <c r="AA2581" s="785" t="s">
        <v>4349</v>
      </c>
      <c r="AB2581" s="785" t="s">
        <v>2876</v>
      </c>
      <c r="AC2581" s="785" t="s">
        <v>2606</v>
      </c>
      <c r="AD2581" s="786">
        <v>43472</v>
      </c>
    </row>
    <row r="2582" spans="1:30" ht="15.75">
      <c r="A2582" s="785" t="s">
        <v>4301</v>
      </c>
      <c r="B2582" s="785" t="s">
        <v>14538</v>
      </c>
      <c r="C2582" s="785" t="s">
        <v>4303</v>
      </c>
      <c r="D2582" s="785" t="s">
        <v>2599</v>
      </c>
      <c r="E2582" s="785" t="s">
        <v>14539</v>
      </c>
      <c r="F2582" s="786">
        <v>43430</v>
      </c>
      <c r="G2582" s="785" t="s">
        <v>5529</v>
      </c>
      <c r="H2582" s="786">
        <v>43434</v>
      </c>
      <c r="I2582" s="785" t="s">
        <v>14540</v>
      </c>
      <c r="J2582" s="785" t="s">
        <v>629</v>
      </c>
      <c r="K2582" s="785" t="s">
        <v>2612</v>
      </c>
      <c r="L2582" s="785" t="s">
        <v>14541</v>
      </c>
      <c r="M2582" s="785"/>
      <c r="N2582" s="785"/>
      <c r="O2582" s="785" t="s">
        <v>14542</v>
      </c>
      <c r="P2582" s="787">
        <v>36.959657</v>
      </c>
      <c r="Q2582" s="787">
        <v>-0.35769499999999999</v>
      </c>
      <c r="R2582" s="785" t="s">
        <v>1056</v>
      </c>
      <c r="S2582" s="785" t="s">
        <v>3283</v>
      </c>
      <c r="T2582" s="785" t="s">
        <v>3153</v>
      </c>
      <c r="U2582" s="785" t="s">
        <v>14543</v>
      </c>
      <c r="V2582" s="785" t="s">
        <v>3004</v>
      </c>
      <c r="W2582" s="785" t="s">
        <v>4026</v>
      </c>
      <c r="X2582" s="785" t="s">
        <v>4026</v>
      </c>
      <c r="Y2582" s="615" t="str">
        <f t="shared" si="40"/>
        <v>Joram Gathogo Mutahi</v>
      </c>
      <c r="Z2582" s="785" t="s">
        <v>14455</v>
      </c>
      <c r="AA2582" s="785" t="s">
        <v>4314</v>
      </c>
      <c r="AB2582" s="785" t="s">
        <v>2683</v>
      </c>
      <c r="AC2582" s="785" t="s">
        <v>2606</v>
      </c>
      <c r="AD2582" s="786">
        <v>43435</v>
      </c>
    </row>
    <row r="2583" spans="1:30" ht="15.75">
      <c r="A2583" s="785" t="s">
        <v>4301</v>
      </c>
      <c r="B2583" s="785" t="s">
        <v>23676</v>
      </c>
      <c r="C2583" s="785" t="s">
        <v>4379</v>
      </c>
      <c r="D2583" s="785" t="s">
        <v>2598</v>
      </c>
      <c r="E2583" s="785" t="s">
        <v>10030</v>
      </c>
      <c r="F2583" s="786">
        <v>43381</v>
      </c>
      <c r="G2583" s="785" t="s">
        <v>5529</v>
      </c>
      <c r="H2583" s="786">
        <v>43434</v>
      </c>
      <c r="I2583" s="785" t="s">
        <v>23677</v>
      </c>
      <c r="J2583" s="785" t="s">
        <v>627</v>
      </c>
      <c r="K2583" s="785" t="s">
        <v>23678</v>
      </c>
      <c r="L2583" s="785" t="s">
        <v>23679</v>
      </c>
      <c r="M2583" s="785"/>
      <c r="N2583" s="785"/>
      <c r="O2583" s="785"/>
      <c r="P2583" s="787">
        <v>36.037315</v>
      </c>
      <c r="Q2583" s="787">
        <v>-0.26316299999999998</v>
      </c>
      <c r="R2583" s="785" t="s">
        <v>695</v>
      </c>
      <c r="S2583" s="785" t="s">
        <v>1011</v>
      </c>
      <c r="T2583" s="785" t="s">
        <v>3228</v>
      </c>
      <c r="U2583" s="785" t="s">
        <v>23680</v>
      </c>
      <c r="V2583" s="785" t="s">
        <v>2603</v>
      </c>
      <c r="W2583" s="785" t="s">
        <v>8491</v>
      </c>
      <c r="X2583" s="785" t="s">
        <v>23681</v>
      </c>
      <c r="Y2583" s="615" t="str">
        <f t="shared" si="40"/>
        <v>Simon Musali</v>
      </c>
      <c r="Z2583" s="785" t="s">
        <v>23154</v>
      </c>
      <c r="AA2583" s="785" t="s">
        <v>5464</v>
      </c>
      <c r="AB2583" s="785" t="s">
        <v>5504</v>
      </c>
      <c r="AC2583" s="785" t="s">
        <v>2617</v>
      </c>
      <c r="AD2583" s="786">
        <v>43434</v>
      </c>
    </row>
    <row r="2584" spans="1:30" ht="15.75">
      <c r="A2584" s="785" t="s">
        <v>4301</v>
      </c>
      <c r="B2584" s="785" t="s">
        <v>5523</v>
      </c>
      <c r="C2584" s="785" t="s">
        <v>4303</v>
      </c>
      <c r="D2584" s="785" t="s">
        <v>2599</v>
      </c>
      <c r="E2584" s="785" t="s">
        <v>4702</v>
      </c>
      <c r="F2584" s="786">
        <v>43342</v>
      </c>
      <c r="G2584" s="785" t="s">
        <v>5524</v>
      </c>
      <c r="H2584" s="786">
        <v>43433</v>
      </c>
      <c r="I2584" s="785" t="s">
        <v>5525</v>
      </c>
      <c r="J2584" s="785" t="s">
        <v>627</v>
      </c>
      <c r="K2584" s="785" t="s">
        <v>5526</v>
      </c>
      <c r="L2584" s="785" t="s">
        <v>5527</v>
      </c>
      <c r="M2584" s="785"/>
      <c r="N2584" s="785"/>
      <c r="O2584" s="785"/>
      <c r="P2584" s="787">
        <v>35.386153999999998</v>
      </c>
      <c r="Q2584" s="787">
        <v>-0.13717799999999999</v>
      </c>
      <c r="R2584" s="785" t="s">
        <v>2053</v>
      </c>
      <c r="S2584" s="785" t="s">
        <v>2715</v>
      </c>
      <c r="T2584" s="785" t="s">
        <v>4310</v>
      </c>
      <c r="U2584" s="785" t="s">
        <v>3196</v>
      </c>
      <c r="V2584" s="785" t="s">
        <v>2603</v>
      </c>
      <c r="W2584" s="785" t="s">
        <v>5515</v>
      </c>
      <c r="X2584" s="785" t="s">
        <v>5515</v>
      </c>
      <c r="Y2584" s="615" t="str">
        <f t="shared" si="40"/>
        <v>Benard Kirui</v>
      </c>
      <c r="Z2584" s="785" t="s">
        <v>2599</v>
      </c>
      <c r="AA2584" s="785" t="s">
        <v>4314</v>
      </c>
      <c r="AB2584" s="785" t="s">
        <v>2683</v>
      </c>
      <c r="AC2584" s="785" t="s">
        <v>2606</v>
      </c>
      <c r="AD2584" s="786">
        <v>43436</v>
      </c>
    </row>
    <row r="2585" spans="1:30" ht="15.75">
      <c r="A2585" s="785" t="s">
        <v>4301</v>
      </c>
      <c r="B2585" s="785" t="s">
        <v>14462</v>
      </c>
      <c r="C2585" s="785" t="s">
        <v>4303</v>
      </c>
      <c r="D2585" s="785" t="s">
        <v>2599</v>
      </c>
      <c r="E2585" s="785" t="s">
        <v>7925</v>
      </c>
      <c r="F2585" s="786">
        <v>43397</v>
      </c>
      <c r="G2585" s="785" t="s">
        <v>5524</v>
      </c>
      <c r="H2585" s="786">
        <v>43433</v>
      </c>
      <c r="I2585" s="785" t="s">
        <v>14463</v>
      </c>
      <c r="J2585" s="785" t="s">
        <v>629</v>
      </c>
      <c r="K2585" s="785" t="s">
        <v>14464</v>
      </c>
      <c r="L2585" s="785" t="s">
        <v>14465</v>
      </c>
      <c r="M2585" s="785"/>
      <c r="N2585" s="785"/>
      <c r="O2585" s="785"/>
      <c r="P2585" s="787">
        <v>36.750658000000001</v>
      </c>
      <c r="Q2585" s="787">
        <v>-1.511088</v>
      </c>
      <c r="R2585" s="785" t="s">
        <v>1325</v>
      </c>
      <c r="S2585" s="785" t="s">
        <v>1326</v>
      </c>
      <c r="T2585" s="785" t="s">
        <v>3125</v>
      </c>
      <c r="U2585" s="785" t="s">
        <v>14466</v>
      </c>
      <c r="V2585" s="785" t="s">
        <v>2673</v>
      </c>
      <c r="W2585" s="785" t="s">
        <v>4026</v>
      </c>
      <c r="X2585" s="785" t="s">
        <v>4026</v>
      </c>
      <c r="Y2585" s="615" t="str">
        <f t="shared" si="40"/>
        <v>Joram Gathogo Mutahi</v>
      </c>
      <c r="Z2585" s="785" t="s">
        <v>14461</v>
      </c>
      <c r="AA2585" s="785" t="s">
        <v>4314</v>
      </c>
      <c r="AB2585" s="785" t="s">
        <v>2683</v>
      </c>
      <c r="AC2585" s="785" t="s">
        <v>2606</v>
      </c>
      <c r="AD2585" s="786">
        <v>43433</v>
      </c>
    </row>
    <row r="2586" spans="1:30" ht="15.75">
      <c r="A2586" s="785" t="s">
        <v>4301</v>
      </c>
      <c r="B2586" s="785" t="s">
        <v>5311</v>
      </c>
      <c r="C2586" s="785" t="s">
        <v>4303</v>
      </c>
      <c r="D2586" s="785" t="s">
        <v>2599</v>
      </c>
      <c r="E2586" s="785" t="s">
        <v>4738</v>
      </c>
      <c r="F2586" s="786">
        <v>43390</v>
      </c>
      <c r="G2586" s="785" t="s">
        <v>5312</v>
      </c>
      <c r="H2586" s="786">
        <v>43432</v>
      </c>
      <c r="I2586" s="785" t="s">
        <v>5313</v>
      </c>
      <c r="J2586" s="785" t="s">
        <v>627</v>
      </c>
      <c r="K2586" s="785" t="s">
        <v>5314</v>
      </c>
      <c r="L2586" s="785" t="s">
        <v>5315</v>
      </c>
      <c r="M2586" s="785"/>
      <c r="N2586" s="785"/>
      <c r="O2586" s="785"/>
      <c r="P2586" s="787">
        <v>36.621613000000004</v>
      </c>
      <c r="Q2586" s="787">
        <v>-0.64265499999999998</v>
      </c>
      <c r="R2586" s="785" t="s">
        <v>1228</v>
      </c>
      <c r="S2586" s="785" t="s">
        <v>2348</v>
      </c>
      <c r="T2586" s="785" t="s">
        <v>3108</v>
      </c>
      <c r="U2586" s="785" t="s">
        <v>5316</v>
      </c>
      <c r="V2586" s="785" t="s">
        <v>2855</v>
      </c>
      <c r="W2586" s="785" t="s">
        <v>3416</v>
      </c>
      <c r="X2586" s="785" t="s">
        <v>3416</v>
      </c>
      <c r="Y2586" s="615" t="str">
        <f t="shared" si="40"/>
        <v>Anthony Ndungu Kamau</v>
      </c>
      <c r="Z2586" s="785" t="s">
        <v>5278</v>
      </c>
      <c r="AA2586" s="785" t="s">
        <v>4314</v>
      </c>
      <c r="AB2586" s="785" t="s">
        <v>2683</v>
      </c>
      <c r="AC2586" s="785" t="s">
        <v>2606</v>
      </c>
      <c r="AD2586" s="786">
        <v>43434</v>
      </c>
    </row>
    <row r="2587" spans="1:30" ht="15.75">
      <c r="A2587" s="785" t="s">
        <v>4301</v>
      </c>
      <c r="B2587" s="785" t="s">
        <v>22459</v>
      </c>
      <c r="C2587" s="785" t="s">
        <v>4303</v>
      </c>
      <c r="D2587" s="785" t="s">
        <v>2599</v>
      </c>
      <c r="E2587" s="785" t="s">
        <v>9410</v>
      </c>
      <c r="F2587" s="786">
        <v>43400</v>
      </c>
      <c r="G2587" s="785" t="s">
        <v>5312</v>
      </c>
      <c r="H2587" s="786">
        <v>43432</v>
      </c>
      <c r="I2587" s="785" t="s">
        <v>22460</v>
      </c>
      <c r="J2587" s="785" t="s">
        <v>627</v>
      </c>
      <c r="K2587" s="785" t="s">
        <v>22461</v>
      </c>
      <c r="L2587" s="785" t="s">
        <v>22462</v>
      </c>
      <c r="M2587" s="785"/>
      <c r="N2587" s="785"/>
      <c r="O2587" s="785"/>
      <c r="P2587" s="787">
        <v>36.747954999999997</v>
      </c>
      <c r="Q2587" s="787">
        <v>-1.029406</v>
      </c>
      <c r="R2587" s="785" t="s">
        <v>821</v>
      </c>
      <c r="S2587" s="785" t="s">
        <v>822</v>
      </c>
      <c r="T2587" s="785" t="s">
        <v>822</v>
      </c>
      <c r="U2587" s="785" t="s">
        <v>3336</v>
      </c>
      <c r="V2587" s="785" t="s">
        <v>3070</v>
      </c>
      <c r="W2587" s="785" t="s">
        <v>16042</v>
      </c>
      <c r="X2587" s="785" t="s">
        <v>3806</v>
      </c>
      <c r="Y2587" s="615" t="str">
        <f t="shared" si="40"/>
        <v>Samuel Mbugua</v>
      </c>
      <c r="Z2587" s="785" t="s">
        <v>16057</v>
      </c>
      <c r="AA2587" s="785" t="s">
        <v>4314</v>
      </c>
      <c r="AB2587" s="785" t="s">
        <v>2876</v>
      </c>
      <c r="AC2587" s="785" t="s">
        <v>2606</v>
      </c>
      <c r="AD2587" s="786">
        <v>43555</v>
      </c>
    </row>
    <row r="2588" spans="1:30" ht="15.75">
      <c r="A2588" s="785" t="s">
        <v>4301</v>
      </c>
      <c r="B2588" s="785" t="s">
        <v>9845</v>
      </c>
      <c r="C2588" s="785" t="s">
        <v>4303</v>
      </c>
      <c r="D2588" s="785" t="s">
        <v>2599</v>
      </c>
      <c r="E2588" s="785" t="s">
        <v>7560</v>
      </c>
      <c r="F2588" s="786">
        <v>43412</v>
      </c>
      <c r="G2588" s="785" t="s">
        <v>9846</v>
      </c>
      <c r="H2588" s="786">
        <v>43431</v>
      </c>
      <c r="I2588" s="785" t="s">
        <v>9847</v>
      </c>
      <c r="J2588" s="785" t="s">
        <v>627</v>
      </c>
      <c r="K2588" s="785" t="s">
        <v>9848</v>
      </c>
      <c r="L2588" s="785" t="s">
        <v>9849</v>
      </c>
      <c r="M2588" s="785"/>
      <c r="N2588" s="785"/>
      <c r="O2588" s="785"/>
      <c r="P2588" s="787">
        <v>36.769893000000003</v>
      </c>
      <c r="Q2588" s="787">
        <v>-1.0462089999999999</v>
      </c>
      <c r="R2588" s="785" t="s">
        <v>821</v>
      </c>
      <c r="S2588" s="785" t="s">
        <v>871</v>
      </c>
      <c r="T2588" s="785" t="s">
        <v>871</v>
      </c>
      <c r="U2588" s="785" t="s">
        <v>9850</v>
      </c>
      <c r="V2588" s="785" t="s">
        <v>3004</v>
      </c>
      <c r="W2588" s="785" t="s">
        <v>2615</v>
      </c>
      <c r="X2588" s="785" t="s">
        <v>9775</v>
      </c>
      <c r="Y2588" s="615" t="str">
        <f t="shared" si="40"/>
        <v>Frederick Kago</v>
      </c>
      <c r="Z2588" s="785" t="s">
        <v>9851</v>
      </c>
      <c r="AA2588" s="785" t="s">
        <v>5464</v>
      </c>
      <c r="AB2588" s="785" t="s">
        <v>3686</v>
      </c>
      <c r="AC2588" s="785" t="s">
        <v>2617</v>
      </c>
      <c r="AD2588" s="786">
        <v>43431</v>
      </c>
    </row>
    <row r="2589" spans="1:30" ht="15.75">
      <c r="A2589" s="785" t="s">
        <v>4301</v>
      </c>
      <c r="B2589" s="785" t="s">
        <v>11989</v>
      </c>
      <c r="C2589" s="785" t="s">
        <v>4303</v>
      </c>
      <c r="D2589" s="785" t="s">
        <v>2599</v>
      </c>
      <c r="E2589" s="785" t="s">
        <v>10030</v>
      </c>
      <c r="F2589" s="786">
        <v>43381</v>
      </c>
      <c r="G2589" s="785" t="s">
        <v>9846</v>
      </c>
      <c r="H2589" s="786">
        <v>43431</v>
      </c>
      <c r="I2589" s="785" t="s">
        <v>11990</v>
      </c>
      <c r="J2589" s="785" t="s">
        <v>627</v>
      </c>
      <c r="K2589" s="785" t="s">
        <v>11991</v>
      </c>
      <c r="L2589" s="785" t="s">
        <v>11992</v>
      </c>
      <c r="M2589" s="785" t="s">
        <v>11993</v>
      </c>
      <c r="N2589" s="785"/>
      <c r="O2589" s="785" t="s">
        <v>11994</v>
      </c>
      <c r="P2589" s="787">
        <v>37.233398000000001</v>
      </c>
      <c r="Q2589" s="787">
        <v>-0.64070499999999997</v>
      </c>
      <c r="R2589" s="785" t="s">
        <v>1961</v>
      </c>
      <c r="S2589" s="785" t="s">
        <v>2864</v>
      </c>
      <c r="T2589" s="785" t="s">
        <v>1961</v>
      </c>
      <c r="U2589" s="785" t="s">
        <v>11995</v>
      </c>
      <c r="V2589" s="785" t="s">
        <v>2673</v>
      </c>
      <c r="W2589" s="785" t="s">
        <v>2608</v>
      </c>
      <c r="X2589" s="785" t="s">
        <v>3179</v>
      </c>
      <c r="Y2589" s="615" t="str">
        <f t="shared" si="40"/>
        <v>James Musyoka</v>
      </c>
      <c r="Z2589" s="785" t="s">
        <v>6002</v>
      </c>
      <c r="AA2589" s="785" t="s">
        <v>5464</v>
      </c>
      <c r="AB2589" s="785" t="s">
        <v>2609</v>
      </c>
      <c r="AC2589" s="785" t="s">
        <v>2610</v>
      </c>
      <c r="AD2589" s="786">
        <v>43431</v>
      </c>
    </row>
    <row r="2590" spans="1:30" ht="15.75">
      <c r="A2590" s="785" t="s">
        <v>4301</v>
      </c>
      <c r="B2590" s="785" t="s">
        <v>13381</v>
      </c>
      <c r="C2590" s="785" t="s">
        <v>4303</v>
      </c>
      <c r="D2590" s="785" t="s">
        <v>2599</v>
      </c>
      <c r="E2590" s="785" t="s">
        <v>5751</v>
      </c>
      <c r="F2590" s="786">
        <v>43383</v>
      </c>
      <c r="G2590" s="785" t="s">
        <v>9846</v>
      </c>
      <c r="H2590" s="786">
        <v>43431</v>
      </c>
      <c r="I2590" s="785" t="s">
        <v>13382</v>
      </c>
      <c r="J2590" s="785" t="s">
        <v>629</v>
      </c>
      <c r="K2590" s="785" t="s">
        <v>2612</v>
      </c>
      <c r="L2590" s="785" t="s">
        <v>13383</v>
      </c>
      <c r="M2590" s="785"/>
      <c r="N2590" s="785"/>
      <c r="O2590" s="785"/>
      <c r="P2590" s="787">
        <v>35.153630999999997</v>
      </c>
      <c r="Q2590" s="787">
        <v>0.15435199999999999</v>
      </c>
      <c r="R2590" s="785" t="s">
        <v>916</v>
      </c>
      <c r="S2590" s="785" t="s">
        <v>2823</v>
      </c>
      <c r="T2590" s="785" t="s">
        <v>11958</v>
      </c>
      <c r="U2590" s="785" t="s">
        <v>13384</v>
      </c>
      <c r="V2590" s="785" t="s">
        <v>2855</v>
      </c>
      <c r="W2590" s="785" t="s">
        <v>2873</v>
      </c>
      <c r="X2590" s="785" t="s">
        <v>2873</v>
      </c>
      <c r="Y2590" s="615" t="str">
        <f t="shared" si="40"/>
        <v>Job K Soimo</v>
      </c>
      <c r="Z2590" s="785" t="s">
        <v>13385</v>
      </c>
      <c r="AA2590" s="785" t="s">
        <v>4314</v>
      </c>
      <c r="AB2590" s="785" t="s">
        <v>2683</v>
      </c>
      <c r="AC2590" s="785" t="s">
        <v>2606</v>
      </c>
      <c r="AD2590" s="786">
        <v>43447</v>
      </c>
    </row>
    <row r="2591" spans="1:30" ht="15.75">
      <c r="A2591" s="785" t="s">
        <v>4301</v>
      </c>
      <c r="B2591" s="785" t="s">
        <v>14375</v>
      </c>
      <c r="C2591" s="785" t="s">
        <v>4303</v>
      </c>
      <c r="D2591" s="785" t="s">
        <v>2599</v>
      </c>
      <c r="E2591" s="785" t="s">
        <v>5247</v>
      </c>
      <c r="F2591" s="786">
        <v>43389</v>
      </c>
      <c r="G2591" s="785" t="s">
        <v>9846</v>
      </c>
      <c r="H2591" s="786">
        <v>43431</v>
      </c>
      <c r="I2591" s="785" t="s">
        <v>14376</v>
      </c>
      <c r="J2591" s="785" t="s">
        <v>627</v>
      </c>
      <c r="K2591" s="785" t="s">
        <v>14377</v>
      </c>
      <c r="L2591" s="785" t="s">
        <v>14378</v>
      </c>
      <c r="M2591" s="785"/>
      <c r="N2591" s="785"/>
      <c r="O2591" s="785" t="s">
        <v>14379</v>
      </c>
      <c r="P2591" s="787">
        <v>37.563746999999999</v>
      </c>
      <c r="Q2591" s="787">
        <v>-1.6161999999999999E-2</v>
      </c>
      <c r="R2591" s="785" t="s">
        <v>1104</v>
      </c>
      <c r="S2591" s="785" t="s">
        <v>8062</v>
      </c>
      <c r="T2591" s="785" t="s">
        <v>14380</v>
      </c>
      <c r="U2591" s="785" t="s">
        <v>3452</v>
      </c>
      <c r="V2591" s="785" t="s">
        <v>3004</v>
      </c>
      <c r="W2591" s="785" t="s">
        <v>3253</v>
      </c>
      <c r="X2591" s="785" t="s">
        <v>14366</v>
      </c>
      <c r="Y2591" s="615" t="str">
        <f t="shared" si="40"/>
        <v>Jonah Kirimi</v>
      </c>
      <c r="Z2591" s="785" t="s">
        <v>14381</v>
      </c>
      <c r="AA2591" s="785" t="s">
        <v>4349</v>
      </c>
      <c r="AB2591" s="785" t="s">
        <v>2605</v>
      </c>
      <c r="AC2591" s="785" t="s">
        <v>2606</v>
      </c>
      <c r="AD2591" s="786">
        <v>43434</v>
      </c>
    </row>
    <row r="2592" spans="1:30" ht="15.75">
      <c r="A2592" s="785" t="s">
        <v>4301</v>
      </c>
      <c r="B2592" s="785" t="s">
        <v>15568</v>
      </c>
      <c r="C2592" s="785" t="s">
        <v>4303</v>
      </c>
      <c r="D2592" s="785" t="s">
        <v>2599</v>
      </c>
      <c r="E2592" s="785" t="s">
        <v>7559</v>
      </c>
      <c r="F2592" s="786">
        <v>43393</v>
      </c>
      <c r="G2592" s="785" t="s">
        <v>9846</v>
      </c>
      <c r="H2592" s="786">
        <v>43431</v>
      </c>
      <c r="I2592" s="785" t="s">
        <v>15569</v>
      </c>
      <c r="J2592" s="785" t="s">
        <v>629</v>
      </c>
      <c r="K2592" s="785" t="s">
        <v>15570</v>
      </c>
      <c r="L2592" s="785" t="s">
        <v>15571</v>
      </c>
      <c r="M2592" s="785"/>
      <c r="N2592" s="785"/>
      <c r="O2592" s="785" t="s">
        <v>15572</v>
      </c>
      <c r="P2592" s="787">
        <v>37.572266999999997</v>
      </c>
      <c r="Q2592" s="787">
        <v>3.3509999999999998E-3</v>
      </c>
      <c r="R2592" s="785" t="s">
        <v>1104</v>
      </c>
      <c r="S2592" s="785" t="s">
        <v>8062</v>
      </c>
      <c r="T2592" s="785" t="s">
        <v>15573</v>
      </c>
      <c r="U2592" s="785" t="s">
        <v>15574</v>
      </c>
      <c r="V2592" s="785" t="s">
        <v>3070</v>
      </c>
      <c r="W2592" s="785" t="s">
        <v>3253</v>
      </c>
      <c r="X2592" s="785" t="s">
        <v>3254</v>
      </c>
      <c r="Y2592" s="615" t="str">
        <f t="shared" si="40"/>
        <v>Julius Mwiraria</v>
      </c>
      <c r="Z2592" s="785" t="s">
        <v>15464</v>
      </c>
      <c r="AA2592" s="785" t="s">
        <v>4349</v>
      </c>
      <c r="AB2592" s="785" t="s">
        <v>2605</v>
      </c>
      <c r="AC2592" s="785" t="s">
        <v>2606</v>
      </c>
      <c r="AD2592" s="786">
        <v>43434</v>
      </c>
    </row>
    <row r="2593" spans="1:30" ht="15.75">
      <c r="A2593" s="785" t="s">
        <v>4301</v>
      </c>
      <c r="B2593" s="785" t="s">
        <v>31042</v>
      </c>
      <c r="C2593" s="785" t="s">
        <v>4303</v>
      </c>
      <c r="D2593" s="785" t="s">
        <v>2599</v>
      </c>
      <c r="E2593" s="785" t="s">
        <v>4949</v>
      </c>
      <c r="F2593" s="786">
        <v>43374</v>
      </c>
      <c r="G2593" s="785" t="s">
        <v>9846</v>
      </c>
      <c r="H2593" s="786">
        <v>43431</v>
      </c>
      <c r="I2593" s="785" t="s">
        <v>31043</v>
      </c>
      <c r="J2593" s="785" t="s">
        <v>629</v>
      </c>
      <c r="K2593" s="785" t="s">
        <v>2612</v>
      </c>
      <c r="L2593" s="785" t="s">
        <v>31044</v>
      </c>
      <c r="M2593" s="785"/>
      <c r="N2593" s="785"/>
      <c r="O2593" s="785"/>
      <c r="P2593" s="787">
        <v>37.491864999999997</v>
      </c>
      <c r="Q2593" s="787">
        <v>-2.9129299999999998</v>
      </c>
      <c r="R2593" s="785" t="s">
        <v>1325</v>
      </c>
      <c r="S2593" s="785" t="s">
        <v>2847</v>
      </c>
      <c r="T2593" s="785" t="s">
        <v>3098</v>
      </c>
      <c r="U2593" s="785" t="s">
        <v>11701</v>
      </c>
      <c r="V2593" s="785" t="s">
        <v>3004</v>
      </c>
      <c r="W2593" s="785" t="s">
        <v>14152</v>
      </c>
      <c r="X2593" s="785"/>
      <c r="Y2593" s="615" t="str">
        <f t="shared" si="40"/>
        <v>John Chege Nyingi</v>
      </c>
      <c r="Z2593" s="785" t="s">
        <v>2599</v>
      </c>
      <c r="AA2593" s="785" t="s">
        <v>4314</v>
      </c>
      <c r="AB2593" s="785" t="s">
        <v>2683</v>
      </c>
      <c r="AC2593" s="785" t="s">
        <v>2606</v>
      </c>
      <c r="AD2593" s="786">
        <v>43460</v>
      </c>
    </row>
    <row r="2594" spans="1:30" ht="15.75">
      <c r="A2594" s="785" t="s">
        <v>4301</v>
      </c>
      <c r="B2594" s="785" t="s">
        <v>14884</v>
      </c>
      <c r="C2594" s="785" t="s">
        <v>4303</v>
      </c>
      <c r="D2594" s="785" t="s">
        <v>2599</v>
      </c>
      <c r="E2594" s="785" t="s">
        <v>8451</v>
      </c>
      <c r="F2594" s="786">
        <v>43420</v>
      </c>
      <c r="G2594" s="785" t="s">
        <v>14539</v>
      </c>
      <c r="H2594" s="786">
        <v>43430</v>
      </c>
      <c r="I2594" s="785" t="s">
        <v>14885</v>
      </c>
      <c r="J2594" s="785" t="s">
        <v>629</v>
      </c>
      <c r="K2594" s="785" t="s">
        <v>2612</v>
      </c>
      <c r="L2594" s="785" t="s">
        <v>14886</v>
      </c>
      <c r="M2594" s="785"/>
      <c r="N2594" s="785"/>
      <c r="O2594" s="785"/>
      <c r="P2594" s="787">
        <v>36.841777</v>
      </c>
      <c r="Q2594" s="787">
        <v>-1.0727409999999999</v>
      </c>
      <c r="R2594" s="785" t="s">
        <v>821</v>
      </c>
      <c r="S2594" s="785" t="s">
        <v>871</v>
      </c>
      <c r="T2594" s="785" t="s">
        <v>10339</v>
      </c>
      <c r="U2594" s="785" t="s">
        <v>2946</v>
      </c>
      <c r="V2594" s="785" t="s">
        <v>3004</v>
      </c>
      <c r="W2594" s="785" t="s">
        <v>2714</v>
      </c>
      <c r="X2594" s="785" t="s">
        <v>2714</v>
      </c>
      <c r="Y2594" s="615" t="str">
        <f t="shared" si="40"/>
        <v>Joseph Ndua Tatu</v>
      </c>
      <c r="Z2594" s="785" t="s">
        <v>14887</v>
      </c>
      <c r="AA2594" s="785" t="s">
        <v>4314</v>
      </c>
      <c r="AB2594" s="785" t="s">
        <v>2605</v>
      </c>
      <c r="AC2594" s="785" t="s">
        <v>2606</v>
      </c>
      <c r="AD2594" s="786">
        <v>43431</v>
      </c>
    </row>
    <row r="2595" spans="1:30" ht="15.75">
      <c r="A2595" s="785" t="s">
        <v>4301</v>
      </c>
      <c r="B2595" s="785" t="s">
        <v>9761</v>
      </c>
      <c r="C2595" s="785" t="s">
        <v>4303</v>
      </c>
      <c r="D2595" s="785" t="s">
        <v>2599</v>
      </c>
      <c r="E2595" s="785" t="s">
        <v>8552</v>
      </c>
      <c r="F2595" s="786">
        <v>43395</v>
      </c>
      <c r="G2595" s="785" t="s">
        <v>9762</v>
      </c>
      <c r="H2595" s="786">
        <v>43429</v>
      </c>
      <c r="I2595" s="785" t="s">
        <v>9763</v>
      </c>
      <c r="J2595" s="785" t="s">
        <v>629</v>
      </c>
      <c r="K2595" s="785" t="s">
        <v>9764</v>
      </c>
      <c r="L2595" s="785" t="s">
        <v>9765</v>
      </c>
      <c r="M2595" s="785"/>
      <c r="N2595" s="785"/>
      <c r="O2595" s="785"/>
      <c r="P2595" s="787">
        <v>37.667098000000003</v>
      </c>
      <c r="Q2595" s="787">
        <v>-8.7207999999999994E-2</v>
      </c>
      <c r="R2595" s="785" t="s">
        <v>1104</v>
      </c>
      <c r="S2595" s="785" t="s">
        <v>2643</v>
      </c>
      <c r="T2595" s="785" t="s">
        <v>3399</v>
      </c>
      <c r="U2595" s="785" t="s">
        <v>9766</v>
      </c>
      <c r="V2595" s="785" t="s">
        <v>2855</v>
      </c>
      <c r="W2595" s="785" t="s">
        <v>2808</v>
      </c>
      <c r="X2595" s="785" t="s">
        <v>9752</v>
      </c>
      <c r="Y2595" s="615" t="str">
        <f t="shared" si="40"/>
        <v>Franklin Mutuma</v>
      </c>
      <c r="Z2595" s="785" t="s">
        <v>9760</v>
      </c>
      <c r="AA2595" s="785" t="s">
        <v>4349</v>
      </c>
      <c r="AB2595" s="785" t="s">
        <v>2683</v>
      </c>
      <c r="AC2595" s="785" t="s">
        <v>2606</v>
      </c>
      <c r="AD2595" s="786">
        <v>43441</v>
      </c>
    </row>
    <row r="2596" spans="1:30" ht="15.75">
      <c r="A2596" s="785" t="s">
        <v>4301</v>
      </c>
      <c r="B2596" s="785" t="s">
        <v>22469</v>
      </c>
      <c r="C2596" s="785" t="s">
        <v>4303</v>
      </c>
      <c r="D2596" s="785" t="s">
        <v>2599</v>
      </c>
      <c r="E2596" s="785" t="s">
        <v>4719</v>
      </c>
      <c r="F2596" s="786">
        <v>43391</v>
      </c>
      <c r="G2596" s="785" t="s">
        <v>9762</v>
      </c>
      <c r="H2596" s="786">
        <v>43429</v>
      </c>
      <c r="I2596" s="785" t="s">
        <v>22470</v>
      </c>
      <c r="J2596" s="785" t="s">
        <v>627</v>
      </c>
      <c r="K2596" s="785" t="s">
        <v>2612</v>
      </c>
      <c r="L2596" s="785" t="s">
        <v>22471</v>
      </c>
      <c r="M2596" s="785"/>
      <c r="N2596" s="785"/>
      <c r="O2596" s="785"/>
      <c r="P2596" s="787">
        <v>36.764817999999998</v>
      </c>
      <c r="Q2596" s="787">
        <v>-1.0824320000000001</v>
      </c>
      <c r="R2596" s="785" t="s">
        <v>821</v>
      </c>
      <c r="S2596" s="785" t="s">
        <v>871</v>
      </c>
      <c r="T2596" s="785" t="s">
        <v>2832</v>
      </c>
      <c r="U2596" s="785" t="s">
        <v>22472</v>
      </c>
      <c r="V2596" s="785" t="s">
        <v>3070</v>
      </c>
      <c r="W2596" s="785" t="s">
        <v>16042</v>
      </c>
      <c r="X2596" s="785" t="s">
        <v>3806</v>
      </c>
      <c r="Y2596" s="615" t="str">
        <f t="shared" si="40"/>
        <v>Samuel Mbugua</v>
      </c>
      <c r="Z2596" s="785" t="s">
        <v>16057</v>
      </c>
      <c r="AA2596" s="785" t="s">
        <v>4314</v>
      </c>
      <c r="AB2596" s="785" t="s">
        <v>2876</v>
      </c>
      <c r="AC2596" s="785" t="s">
        <v>2606</v>
      </c>
      <c r="AD2596" s="786">
        <v>43555</v>
      </c>
    </row>
    <row r="2597" spans="1:30" ht="15.75">
      <c r="A2597" s="785" t="s">
        <v>4301</v>
      </c>
      <c r="B2597" s="785" t="s">
        <v>32791</v>
      </c>
      <c r="C2597" s="785" t="s">
        <v>4303</v>
      </c>
      <c r="D2597" s="785" t="s">
        <v>2599</v>
      </c>
      <c r="E2597" s="785" t="s">
        <v>5193</v>
      </c>
      <c r="F2597" s="786">
        <v>43402</v>
      </c>
      <c r="G2597" s="785" t="s">
        <v>9762</v>
      </c>
      <c r="H2597" s="786">
        <v>43429</v>
      </c>
      <c r="I2597" s="785" t="s">
        <v>32792</v>
      </c>
      <c r="J2597" s="785" t="s">
        <v>629</v>
      </c>
      <c r="K2597" s="785" t="s">
        <v>32793</v>
      </c>
      <c r="L2597" s="785" t="s">
        <v>32794</v>
      </c>
      <c r="M2597" s="785"/>
      <c r="N2597" s="785"/>
      <c r="O2597" s="785"/>
      <c r="P2597" s="787">
        <v>35.441577000000002</v>
      </c>
      <c r="Q2597" s="787">
        <v>-0.94501999999999997</v>
      </c>
      <c r="R2597" s="785" t="s">
        <v>2813</v>
      </c>
      <c r="S2597" s="785" t="s">
        <v>2814</v>
      </c>
      <c r="T2597" s="785" t="s">
        <v>9402</v>
      </c>
      <c r="U2597" s="785" t="s">
        <v>32795</v>
      </c>
      <c r="V2597" s="785" t="s">
        <v>3070</v>
      </c>
      <c r="W2597" s="785" t="s">
        <v>3314</v>
      </c>
      <c r="X2597" s="785"/>
      <c r="Y2597" s="615" t="str">
        <f t="shared" si="40"/>
        <v>Philip Kiget</v>
      </c>
      <c r="Z2597" s="785" t="s">
        <v>2599</v>
      </c>
      <c r="AA2597" s="785" t="s">
        <v>4314</v>
      </c>
      <c r="AB2597" s="785" t="s">
        <v>2605</v>
      </c>
      <c r="AC2597" s="785" t="s">
        <v>2606</v>
      </c>
      <c r="AD2597" s="786">
        <v>43464</v>
      </c>
    </row>
    <row r="2598" spans="1:30" ht="15.75">
      <c r="A2598" s="785" t="s">
        <v>4301</v>
      </c>
      <c r="B2598" s="785" t="s">
        <v>6675</v>
      </c>
      <c r="C2598" s="785" t="s">
        <v>4303</v>
      </c>
      <c r="D2598" s="785" t="s">
        <v>2599</v>
      </c>
      <c r="E2598" s="785" t="s">
        <v>6676</v>
      </c>
      <c r="F2598" s="786">
        <v>43376</v>
      </c>
      <c r="G2598" s="785" t="s">
        <v>6677</v>
      </c>
      <c r="H2598" s="786">
        <v>43428</v>
      </c>
      <c r="I2598" s="785" t="s">
        <v>6678</v>
      </c>
      <c r="J2598" s="785" t="s">
        <v>629</v>
      </c>
      <c r="K2598" s="785" t="s">
        <v>6679</v>
      </c>
      <c r="L2598" s="785" t="s">
        <v>6680</v>
      </c>
      <c r="M2598" s="785"/>
      <c r="N2598" s="785"/>
      <c r="O2598" s="785" t="s">
        <v>6681</v>
      </c>
      <c r="P2598" s="787">
        <v>36.948051999999997</v>
      </c>
      <c r="Q2598" s="787">
        <v>-0.644868</v>
      </c>
      <c r="R2598" s="785" t="s">
        <v>1030</v>
      </c>
      <c r="S2598" s="785" t="s">
        <v>2143</v>
      </c>
      <c r="T2598" s="785" t="s">
        <v>3037</v>
      </c>
      <c r="U2598" s="785" t="s">
        <v>6682</v>
      </c>
      <c r="V2598" s="785" t="s">
        <v>3004</v>
      </c>
      <c r="W2598" s="785" t="s">
        <v>3497</v>
      </c>
      <c r="X2598" s="785" t="s">
        <v>3497</v>
      </c>
      <c r="Y2598" s="615" t="str">
        <f t="shared" si="40"/>
        <v>Cides Ltd</v>
      </c>
      <c r="Z2598" s="785" t="s">
        <v>2599</v>
      </c>
      <c r="AA2598" s="785" t="s">
        <v>4349</v>
      </c>
      <c r="AB2598" s="785" t="s">
        <v>2683</v>
      </c>
      <c r="AC2598" s="785" t="s">
        <v>2606</v>
      </c>
      <c r="AD2598" s="786">
        <v>43429</v>
      </c>
    </row>
    <row r="2599" spans="1:30" ht="15.75">
      <c r="A2599" s="785" t="s">
        <v>4301</v>
      </c>
      <c r="B2599" s="785" t="s">
        <v>14196</v>
      </c>
      <c r="C2599" s="785" t="s">
        <v>4303</v>
      </c>
      <c r="D2599" s="785" t="s">
        <v>2599</v>
      </c>
      <c r="E2599" s="785" t="s">
        <v>8552</v>
      </c>
      <c r="F2599" s="786">
        <v>43395</v>
      </c>
      <c r="G2599" s="785" t="s">
        <v>6677</v>
      </c>
      <c r="H2599" s="786">
        <v>43428</v>
      </c>
      <c r="I2599" s="785" t="s">
        <v>14197</v>
      </c>
      <c r="J2599" s="785" t="s">
        <v>629</v>
      </c>
      <c r="K2599" s="785" t="s">
        <v>14198</v>
      </c>
      <c r="L2599" s="785" t="s">
        <v>14199</v>
      </c>
      <c r="M2599" s="785"/>
      <c r="N2599" s="785"/>
      <c r="O2599" s="785"/>
      <c r="P2599" s="787">
        <v>37.573391999999998</v>
      </c>
      <c r="Q2599" s="787">
        <v>-2.114662</v>
      </c>
      <c r="R2599" s="785" t="s">
        <v>728</v>
      </c>
      <c r="S2599" s="785" t="s">
        <v>3448</v>
      </c>
      <c r="T2599" s="785" t="s">
        <v>14200</v>
      </c>
      <c r="U2599" s="785" t="s">
        <v>14201</v>
      </c>
      <c r="V2599" s="785" t="s">
        <v>3070</v>
      </c>
      <c r="W2599" s="785" t="s">
        <v>14152</v>
      </c>
      <c r="X2599" s="785" t="s">
        <v>14152</v>
      </c>
      <c r="Y2599" s="615" t="str">
        <f t="shared" si="40"/>
        <v>John Chege Nyingi</v>
      </c>
      <c r="Z2599" s="785" t="s">
        <v>14153</v>
      </c>
      <c r="AA2599" s="785" t="s">
        <v>4314</v>
      </c>
      <c r="AB2599" s="785" t="s">
        <v>2605</v>
      </c>
      <c r="AC2599" s="785" t="s">
        <v>2606</v>
      </c>
      <c r="AD2599" s="786">
        <v>43428</v>
      </c>
    </row>
    <row r="2600" spans="1:30" ht="15.75">
      <c r="A2600" s="785" t="s">
        <v>4301</v>
      </c>
      <c r="B2600" s="785" t="s">
        <v>24487</v>
      </c>
      <c r="C2600" s="785" t="s">
        <v>4379</v>
      </c>
      <c r="D2600" s="785" t="s">
        <v>2598</v>
      </c>
      <c r="E2600" s="785" t="s">
        <v>5751</v>
      </c>
      <c r="F2600" s="786">
        <v>43383</v>
      </c>
      <c r="G2600" s="785" t="s">
        <v>6677</v>
      </c>
      <c r="H2600" s="786">
        <v>43428</v>
      </c>
      <c r="I2600" s="785" t="s">
        <v>24488</v>
      </c>
      <c r="J2600" s="785" t="s">
        <v>629</v>
      </c>
      <c r="K2600" s="785" t="s">
        <v>24489</v>
      </c>
      <c r="L2600" s="785" t="s">
        <v>24490</v>
      </c>
      <c r="M2600" s="785"/>
      <c r="N2600" s="785"/>
      <c r="O2600" s="785" t="s">
        <v>24491</v>
      </c>
      <c r="P2600" s="787">
        <v>36.544893000000002</v>
      </c>
      <c r="Q2600" s="787">
        <v>-1.049725</v>
      </c>
      <c r="R2600" s="785" t="s">
        <v>695</v>
      </c>
      <c r="S2600" s="785" t="s">
        <v>1996</v>
      </c>
      <c r="T2600" s="785" t="s">
        <v>24492</v>
      </c>
      <c r="U2600" s="785" t="s">
        <v>3620</v>
      </c>
      <c r="V2600" s="785" t="s">
        <v>3070</v>
      </c>
      <c r="W2600" s="785" t="s">
        <v>2615</v>
      </c>
      <c r="X2600" s="785" t="s">
        <v>2615</v>
      </c>
      <c r="Y2600" s="615" t="str">
        <f t="shared" si="40"/>
        <v>Takamoto Biogas</v>
      </c>
      <c r="Z2600" s="785" t="s">
        <v>5708</v>
      </c>
      <c r="AA2600" s="785" t="s">
        <v>5464</v>
      </c>
      <c r="AB2600" s="785" t="s">
        <v>2876</v>
      </c>
      <c r="AC2600" s="785" t="s">
        <v>2606</v>
      </c>
      <c r="AD2600" s="786">
        <v>43507</v>
      </c>
    </row>
    <row r="2601" spans="1:30" ht="15.75">
      <c r="A2601" s="785" t="s">
        <v>4301</v>
      </c>
      <c r="B2601" s="785" t="s">
        <v>27667</v>
      </c>
      <c r="C2601" s="785" t="s">
        <v>4303</v>
      </c>
      <c r="D2601" s="785" t="s">
        <v>2599</v>
      </c>
      <c r="E2601" s="785" t="s">
        <v>6676</v>
      </c>
      <c r="F2601" s="786">
        <v>43376</v>
      </c>
      <c r="G2601" s="785" t="s">
        <v>6677</v>
      </c>
      <c r="H2601" s="786">
        <v>43428</v>
      </c>
      <c r="I2601" s="785" t="s">
        <v>27668</v>
      </c>
      <c r="J2601" s="785" t="s">
        <v>627</v>
      </c>
      <c r="K2601" s="785" t="s">
        <v>27669</v>
      </c>
      <c r="L2601" s="785" t="s">
        <v>27670</v>
      </c>
      <c r="M2601" s="785"/>
      <c r="N2601" s="785"/>
      <c r="O2601" s="785"/>
      <c r="P2601" s="787">
        <v>36.943705999999999</v>
      </c>
      <c r="Q2601" s="787">
        <v>-0.65213600000000005</v>
      </c>
      <c r="R2601" s="785" t="s">
        <v>1030</v>
      </c>
      <c r="S2601" s="785" t="s">
        <v>2993</v>
      </c>
      <c r="T2601" s="785" t="s">
        <v>3388</v>
      </c>
      <c r="U2601" s="785" t="s">
        <v>27671</v>
      </c>
      <c r="V2601" s="785" t="s">
        <v>2673</v>
      </c>
      <c r="W2601" s="785" t="s">
        <v>3497</v>
      </c>
      <c r="X2601" s="785"/>
      <c r="Y2601" s="615" t="str">
        <f t="shared" si="40"/>
        <v>Cides Ltd</v>
      </c>
      <c r="Z2601" s="785" t="s">
        <v>2599</v>
      </c>
      <c r="AA2601" s="785" t="s">
        <v>4349</v>
      </c>
      <c r="AB2601" s="785" t="s">
        <v>2683</v>
      </c>
      <c r="AC2601" s="785" t="s">
        <v>2606</v>
      </c>
      <c r="AD2601" s="786">
        <v>43429</v>
      </c>
    </row>
    <row r="2602" spans="1:30" ht="15.75">
      <c r="A2602" s="785" t="s">
        <v>4301</v>
      </c>
      <c r="B2602" s="785" t="s">
        <v>9839</v>
      </c>
      <c r="C2602" s="785" t="s">
        <v>4303</v>
      </c>
      <c r="D2602" s="785" t="s">
        <v>2599</v>
      </c>
      <c r="E2602" s="785" t="s">
        <v>9748</v>
      </c>
      <c r="F2602" s="786">
        <v>43413</v>
      </c>
      <c r="G2602" s="785" t="s">
        <v>9840</v>
      </c>
      <c r="H2602" s="786">
        <v>43427</v>
      </c>
      <c r="I2602" s="785" t="s">
        <v>9841</v>
      </c>
      <c r="J2602" s="785" t="s">
        <v>629</v>
      </c>
      <c r="K2602" s="785" t="s">
        <v>9842</v>
      </c>
      <c r="L2602" s="785" t="s">
        <v>9843</v>
      </c>
      <c r="M2602" s="785"/>
      <c r="N2602" s="785"/>
      <c r="O2602" s="785" t="s">
        <v>9844</v>
      </c>
      <c r="P2602" s="787">
        <v>36.703919999999997</v>
      </c>
      <c r="Q2602" s="787">
        <v>-1.0629029999999999</v>
      </c>
      <c r="R2602" s="785" t="s">
        <v>821</v>
      </c>
      <c r="S2602" s="785" t="s">
        <v>822</v>
      </c>
      <c r="T2602" s="785" t="s">
        <v>3100</v>
      </c>
      <c r="U2602" s="785" t="s">
        <v>3100</v>
      </c>
      <c r="V2602" s="785" t="s">
        <v>3004</v>
      </c>
      <c r="W2602" s="785" t="s">
        <v>2615</v>
      </c>
      <c r="X2602" s="785" t="s">
        <v>9775</v>
      </c>
      <c r="Y2602" s="615" t="str">
        <f t="shared" si="40"/>
        <v>Frederick Kago</v>
      </c>
      <c r="Z2602" s="785" t="s">
        <v>9780</v>
      </c>
      <c r="AA2602" s="785" t="s">
        <v>5464</v>
      </c>
      <c r="AB2602" s="785" t="s">
        <v>3686</v>
      </c>
      <c r="AC2602" s="785" t="s">
        <v>2617</v>
      </c>
      <c r="AD2602" s="786">
        <v>43427</v>
      </c>
    </row>
    <row r="2603" spans="1:30" ht="15.75">
      <c r="A2603" s="785" t="s">
        <v>4301</v>
      </c>
      <c r="B2603" s="785" t="s">
        <v>13864</v>
      </c>
      <c r="C2603" s="785" t="s">
        <v>4303</v>
      </c>
      <c r="D2603" s="785" t="s">
        <v>2599</v>
      </c>
      <c r="E2603" s="785" t="s">
        <v>4687</v>
      </c>
      <c r="F2603" s="786">
        <v>43392</v>
      </c>
      <c r="G2603" s="785" t="s">
        <v>9840</v>
      </c>
      <c r="H2603" s="786">
        <v>43427</v>
      </c>
      <c r="I2603" s="785" t="s">
        <v>13865</v>
      </c>
      <c r="J2603" s="785" t="s">
        <v>627</v>
      </c>
      <c r="K2603" s="785" t="s">
        <v>13866</v>
      </c>
      <c r="L2603" s="785" t="s">
        <v>13867</v>
      </c>
      <c r="M2603" s="785"/>
      <c r="N2603" s="785"/>
      <c r="O2603" s="785"/>
      <c r="P2603" s="787">
        <v>35.272919999999999</v>
      </c>
      <c r="Q2603" s="787">
        <v>6.1600000000000002E-2</v>
      </c>
      <c r="R2603" s="785" t="s">
        <v>916</v>
      </c>
      <c r="S2603" s="785" t="s">
        <v>3061</v>
      </c>
      <c r="T2603" s="785" t="s">
        <v>3061</v>
      </c>
      <c r="U2603" s="785" t="s">
        <v>4705</v>
      </c>
      <c r="V2603" s="785" t="s">
        <v>2603</v>
      </c>
      <c r="W2603" s="785" t="s">
        <v>4693</v>
      </c>
      <c r="X2603" s="785" t="s">
        <v>4693</v>
      </c>
      <c r="Y2603" s="615" t="str">
        <f t="shared" si="40"/>
        <v>John Bett</v>
      </c>
      <c r="Z2603" s="785" t="s">
        <v>13863</v>
      </c>
      <c r="AA2603" s="785" t="s">
        <v>4314</v>
      </c>
      <c r="AB2603" s="785" t="s">
        <v>2683</v>
      </c>
      <c r="AC2603" s="785" t="s">
        <v>2606</v>
      </c>
      <c r="AD2603" s="786">
        <v>43395</v>
      </c>
    </row>
    <row r="2604" spans="1:30" ht="15.75">
      <c r="A2604" s="785" t="s">
        <v>4301</v>
      </c>
      <c r="B2604" s="785" t="s">
        <v>17406</v>
      </c>
      <c r="C2604" s="785" t="s">
        <v>4303</v>
      </c>
      <c r="D2604" s="785" t="s">
        <v>2599</v>
      </c>
      <c r="E2604" s="785" t="s">
        <v>17079</v>
      </c>
      <c r="F2604" s="786">
        <v>43422</v>
      </c>
      <c r="G2604" s="785" t="s">
        <v>9840</v>
      </c>
      <c r="H2604" s="786">
        <v>43427</v>
      </c>
      <c r="I2604" s="785" t="s">
        <v>17407</v>
      </c>
      <c r="J2604" s="785" t="s">
        <v>627</v>
      </c>
      <c r="K2604" s="785" t="s">
        <v>17408</v>
      </c>
      <c r="L2604" s="785" t="s">
        <v>17409</v>
      </c>
      <c r="M2604" s="785" t="s">
        <v>17410</v>
      </c>
      <c r="N2604" s="785"/>
      <c r="O2604" s="785" t="s">
        <v>17411</v>
      </c>
      <c r="P2604" s="787">
        <v>39.504551999999997</v>
      </c>
      <c r="Q2604" s="787">
        <v>-4.2647279999999999</v>
      </c>
      <c r="R2604" s="785" t="s">
        <v>821</v>
      </c>
      <c r="S2604" s="785" t="s">
        <v>3629</v>
      </c>
      <c r="T2604" s="785" t="s">
        <v>3605</v>
      </c>
      <c r="U2604" s="785" t="s">
        <v>17412</v>
      </c>
      <c r="V2604" s="785" t="s">
        <v>2673</v>
      </c>
      <c r="W2604" s="785" t="s">
        <v>3535</v>
      </c>
      <c r="X2604" s="785" t="s">
        <v>3535</v>
      </c>
      <c r="Y2604" s="615" t="str">
        <f t="shared" si="40"/>
        <v>Maurice Kinuthia Wangui</v>
      </c>
      <c r="Z2604" s="785" t="s">
        <v>17405</v>
      </c>
      <c r="AA2604" s="785" t="s">
        <v>4314</v>
      </c>
      <c r="AB2604" s="785" t="s">
        <v>2605</v>
      </c>
      <c r="AC2604" s="785" t="s">
        <v>2606</v>
      </c>
      <c r="AD2604" s="786">
        <v>43451</v>
      </c>
    </row>
    <row r="2605" spans="1:30" ht="15.75">
      <c r="A2605" s="785" t="s">
        <v>4301</v>
      </c>
      <c r="B2605" s="785" t="s">
        <v>20720</v>
      </c>
      <c r="C2605" s="785" t="s">
        <v>4303</v>
      </c>
      <c r="D2605" s="785" t="s">
        <v>2599</v>
      </c>
      <c r="E2605" s="785" t="s">
        <v>4697</v>
      </c>
      <c r="F2605" s="786">
        <v>43394</v>
      </c>
      <c r="G2605" s="785" t="s">
        <v>9840</v>
      </c>
      <c r="H2605" s="786">
        <v>43427</v>
      </c>
      <c r="I2605" s="785" t="s">
        <v>20721</v>
      </c>
      <c r="J2605" s="785" t="s">
        <v>627</v>
      </c>
      <c r="K2605" s="785" t="s">
        <v>20722</v>
      </c>
      <c r="L2605" s="785" t="s">
        <v>20723</v>
      </c>
      <c r="M2605" s="785"/>
      <c r="N2605" s="785"/>
      <c r="O2605" s="785" t="s">
        <v>20724</v>
      </c>
      <c r="P2605" s="787">
        <v>35.284041999999999</v>
      </c>
      <c r="Q2605" s="787">
        <v>6.3951999999999995E-2</v>
      </c>
      <c r="R2605" s="785" t="s">
        <v>916</v>
      </c>
      <c r="S2605" s="785" t="s">
        <v>3061</v>
      </c>
      <c r="T2605" s="785" t="s">
        <v>4691</v>
      </c>
      <c r="U2605" s="785" t="s">
        <v>4692</v>
      </c>
      <c r="V2605" s="785" t="s">
        <v>2603</v>
      </c>
      <c r="W2605" s="785" t="s">
        <v>4693</v>
      </c>
      <c r="X2605" s="785" t="s">
        <v>20718</v>
      </c>
      <c r="Y2605" s="615" t="str">
        <f t="shared" si="40"/>
        <v>Purity Chepkosgei</v>
      </c>
      <c r="Z2605" s="785" t="s">
        <v>20725</v>
      </c>
      <c r="AA2605" s="785" t="s">
        <v>4314</v>
      </c>
      <c r="AB2605" s="785" t="s">
        <v>2683</v>
      </c>
      <c r="AC2605" s="785" t="s">
        <v>2606</v>
      </c>
      <c r="AD2605" s="786">
        <v>43395</v>
      </c>
    </row>
    <row r="2606" spans="1:30" ht="15.75">
      <c r="A2606" s="785" t="s">
        <v>4301</v>
      </c>
      <c r="B2606" s="785" t="s">
        <v>23029</v>
      </c>
      <c r="C2606" s="785" t="s">
        <v>4303</v>
      </c>
      <c r="D2606" s="785" t="s">
        <v>2599</v>
      </c>
      <c r="E2606" s="785" t="s">
        <v>10451</v>
      </c>
      <c r="F2606" s="786">
        <v>42934</v>
      </c>
      <c r="G2606" s="785" t="s">
        <v>9840</v>
      </c>
      <c r="H2606" s="786">
        <v>43427</v>
      </c>
      <c r="I2606" s="785" t="s">
        <v>23030</v>
      </c>
      <c r="J2606" s="785" t="s">
        <v>627</v>
      </c>
      <c r="K2606" s="785" t="s">
        <v>23031</v>
      </c>
      <c r="L2606" s="785" t="s">
        <v>23032</v>
      </c>
      <c r="M2606" s="785"/>
      <c r="N2606" s="785"/>
      <c r="O2606" s="785"/>
      <c r="P2606" s="787">
        <v>35.282685000000001</v>
      </c>
      <c r="Q2606" s="787">
        <v>6.3307000000000002E-2</v>
      </c>
      <c r="R2606" s="785" t="s">
        <v>916</v>
      </c>
      <c r="S2606" s="785" t="s">
        <v>3061</v>
      </c>
      <c r="T2606" s="785" t="s">
        <v>3061</v>
      </c>
      <c r="U2606" s="785" t="s">
        <v>4692</v>
      </c>
      <c r="V2606" s="785" t="s">
        <v>2603</v>
      </c>
      <c r="W2606" s="785" t="s">
        <v>7843</v>
      </c>
      <c r="X2606" s="785" t="s">
        <v>7843</v>
      </c>
      <c r="Y2606" s="615" t="str">
        <f t="shared" si="40"/>
        <v>Simion Kiprop</v>
      </c>
      <c r="Z2606" s="785" t="s">
        <v>23033</v>
      </c>
      <c r="AA2606" s="785" t="s">
        <v>4314</v>
      </c>
      <c r="AB2606" s="785" t="s">
        <v>2683</v>
      </c>
      <c r="AC2606" s="785" t="s">
        <v>2606</v>
      </c>
      <c r="AD2606" s="786">
        <v>43392</v>
      </c>
    </row>
    <row r="2607" spans="1:30" ht="15.75">
      <c r="A2607" s="785" t="s">
        <v>4301</v>
      </c>
      <c r="B2607" s="785" t="s">
        <v>25981</v>
      </c>
      <c r="C2607" s="785" t="s">
        <v>4303</v>
      </c>
      <c r="D2607" s="785" t="s">
        <v>2599</v>
      </c>
      <c r="E2607" s="785" t="s">
        <v>12020</v>
      </c>
      <c r="F2607" s="786">
        <v>43377</v>
      </c>
      <c r="G2607" s="785" t="s">
        <v>9840</v>
      </c>
      <c r="H2607" s="786">
        <v>43427</v>
      </c>
      <c r="I2607" s="785" t="s">
        <v>25982</v>
      </c>
      <c r="J2607" s="785" t="s">
        <v>627</v>
      </c>
      <c r="K2607" s="785" t="s">
        <v>2612</v>
      </c>
      <c r="L2607" s="785" t="s">
        <v>25983</v>
      </c>
      <c r="M2607" s="785"/>
      <c r="N2607" s="785"/>
      <c r="O2607" s="785"/>
      <c r="P2607" s="787">
        <v>35.388297000000001</v>
      </c>
      <c r="Q2607" s="787">
        <v>-0.11786000000000001</v>
      </c>
      <c r="R2607" s="785" t="s">
        <v>2053</v>
      </c>
      <c r="S2607" s="785" t="s">
        <v>2715</v>
      </c>
      <c r="T2607" s="785" t="s">
        <v>4310</v>
      </c>
      <c r="U2607" s="785" t="s">
        <v>25984</v>
      </c>
      <c r="V2607" s="785" t="s">
        <v>2603</v>
      </c>
      <c r="W2607" s="785" t="s">
        <v>23917</v>
      </c>
      <c r="X2607" s="785"/>
      <c r="Y2607" s="615" t="str">
        <f t="shared" si="40"/>
        <v>Stanley Mutai</v>
      </c>
      <c r="Z2607" s="785" t="s">
        <v>2599</v>
      </c>
      <c r="AA2607" s="785" t="s">
        <v>4314</v>
      </c>
      <c r="AB2607" s="785" t="s">
        <v>2683</v>
      </c>
      <c r="AC2607" s="785" t="s">
        <v>2606</v>
      </c>
      <c r="AD2607" s="786">
        <v>43437</v>
      </c>
    </row>
    <row r="2608" spans="1:30" ht="15.75">
      <c r="A2608" s="785" t="s">
        <v>4301</v>
      </c>
      <c r="B2608" s="785" t="s">
        <v>10970</v>
      </c>
      <c r="C2608" s="785" t="s">
        <v>4303</v>
      </c>
      <c r="D2608" s="785" t="s">
        <v>2599</v>
      </c>
      <c r="E2608" s="785" t="s">
        <v>5751</v>
      </c>
      <c r="F2608" s="786">
        <v>43383</v>
      </c>
      <c r="G2608" s="785" t="s">
        <v>9417</v>
      </c>
      <c r="H2608" s="786">
        <v>43426</v>
      </c>
      <c r="I2608" s="785" t="s">
        <v>10971</v>
      </c>
      <c r="J2608" s="785" t="s">
        <v>629</v>
      </c>
      <c r="K2608" s="785" t="s">
        <v>2612</v>
      </c>
      <c r="L2608" s="785" t="s">
        <v>10972</v>
      </c>
      <c r="M2608" s="785"/>
      <c r="N2608" s="785"/>
      <c r="O2608" s="785" t="s">
        <v>10973</v>
      </c>
      <c r="P2608" s="787">
        <v>37.019167000000003</v>
      </c>
      <c r="Q2608" s="787">
        <v>-0.73563900000000004</v>
      </c>
      <c r="R2608" s="785" t="s">
        <v>1030</v>
      </c>
      <c r="S2608" s="785" t="s">
        <v>3099</v>
      </c>
      <c r="T2608" s="785" t="s">
        <v>3099</v>
      </c>
      <c r="U2608" s="785" t="s">
        <v>871</v>
      </c>
      <c r="V2608" s="785" t="s">
        <v>2855</v>
      </c>
      <c r="W2608" s="785" t="s">
        <v>3461</v>
      </c>
      <c r="X2608" s="785" t="s">
        <v>3461</v>
      </c>
      <c r="Y2608" s="615" t="str">
        <f t="shared" si="40"/>
        <v>Gilbert Mwangi Gitau</v>
      </c>
      <c r="Z2608" s="785" t="s">
        <v>10963</v>
      </c>
      <c r="AA2608" s="785" t="s">
        <v>4314</v>
      </c>
      <c r="AB2608" s="785" t="s">
        <v>2605</v>
      </c>
      <c r="AC2608" s="785" t="s">
        <v>2606</v>
      </c>
      <c r="AD2608" s="786">
        <v>43432</v>
      </c>
    </row>
    <row r="2609" spans="1:30" ht="15.75">
      <c r="A2609" s="785" t="s">
        <v>4301</v>
      </c>
      <c r="B2609" s="785" t="s">
        <v>17278</v>
      </c>
      <c r="C2609" s="785" t="s">
        <v>4303</v>
      </c>
      <c r="D2609" s="785" t="s">
        <v>2599</v>
      </c>
      <c r="E2609" s="785" t="s">
        <v>6676</v>
      </c>
      <c r="F2609" s="786">
        <v>43376</v>
      </c>
      <c r="G2609" s="785" t="s">
        <v>9417</v>
      </c>
      <c r="H2609" s="786">
        <v>43426</v>
      </c>
      <c r="I2609" s="785" t="s">
        <v>17279</v>
      </c>
      <c r="J2609" s="785" t="s">
        <v>629</v>
      </c>
      <c r="K2609" s="785" t="s">
        <v>17280</v>
      </c>
      <c r="L2609" s="785" t="s">
        <v>17281</v>
      </c>
      <c r="M2609" s="785"/>
      <c r="N2609" s="785"/>
      <c r="O2609" s="785"/>
      <c r="P2609" s="787">
        <v>36.887225999999998</v>
      </c>
      <c r="Q2609" s="787">
        <v>-0.96252800000000005</v>
      </c>
      <c r="R2609" s="785" t="s">
        <v>821</v>
      </c>
      <c r="S2609" s="785" t="s">
        <v>2041</v>
      </c>
      <c r="T2609" s="785" t="s">
        <v>3201</v>
      </c>
      <c r="U2609" s="785" t="s">
        <v>13107</v>
      </c>
      <c r="V2609" s="785" t="s">
        <v>2673</v>
      </c>
      <c r="W2609" s="785" t="s">
        <v>2615</v>
      </c>
      <c r="X2609" s="785" t="s">
        <v>17282</v>
      </c>
      <c r="Y2609" s="615" t="str">
        <f t="shared" si="40"/>
        <v>Martin Njoroge</v>
      </c>
      <c r="Z2609" s="785" t="s">
        <v>2599</v>
      </c>
      <c r="AA2609" s="785" t="s">
        <v>5464</v>
      </c>
      <c r="AB2609" s="785" t="s">
        <v>2605</v>
      </c>
      <c r="AC2609" s="785" t="s">
        <v>2606</v>
      </c>
      <c r="AD2609" s="786">
        <v>43427</v>
      </c>
    </row>
    <row r="2610" spans="1:30" ht="15.75">
      <c r="A2610" s="785" t="s">
        <v>4301</v>
      </c>
      <c r="B2610" s="785" t="s">
        <v>26427</v>
      </c>
      <c r="C2610" s="785" t="s">
        <v>4303</v>
      </c>
      <c r="D2610" s="785" t="s">
        <v>2599</v>
      </c>
      <c r="E2610" s="785" t="s">
        <v>6676</v>
      </c>
      <c r="F2610" s="786">
        <v>43376</v>
      </c>
      <c r="G2610" s="785" t="s">
        <v>9417</v>
      </c>
      <c r="H2610" s="786">
        <v>43426</v>
      </c>
      <c r="I2610" s="785" t="s">
        <v>26428</v>
      </c>
      <c r="J2610" s="785" t="s">
        <v>629</v>
      </c>
      <c r="K2610" s="785" t="s">
        <v>26429</v>
      </c>
      <c r="L2610" s="785" t="s">
        <v>26430</v>
      </c>
      <c r="M2610" s="785"/>
      <c r="N2610" s="785"/>
      <c r="O2610" s="785"/>
      <c r="P2610" s="787">
        <v>35.385430999999997</v>
      </c>
      <c r="Q2610" s="787">
        <v>-0.13356100000000001</v>
      </c>
      <c r="R2610" s="785" t="s">
        <v>2053</v>
      </c>
      <c r="S2610" s="785" t="s">
        <v>2715</v>
      </c>
      <c r="T2610" s="785" t="s">
        <v>4310</v>
      </c>
      <c r="U2610" s="785" t="s">
        <v>3548</v>
      </c>
      <c r="V2610" s="785" t="s">
        <v>2603</v>
      </c>
      <c r="W2610" s="785" t="s">
        <v>10353</v>
      </c>
      <c r="X2610" s="785"/>
      <c r="Y2610" s="615" t="str">
        <f t="shared" si="40"/>
        <v>Geoffrey Ngeno</v>
      </c>
      <c r="Z2610" s="785" t="s">
        <v>2599</v>
      </c>
      <c r="AA2610" s="785" t="s">
        <v>4314</v>
      </c>
      <c r="AB2610" s="785" t="s">
        <v>2683</v>
      </c>
      <c r="AC2610" s="785" t="s">
        <v>2606</v>
      </c>
      <c r="AD2610" s="786">
        <v>43437</v>
      </c>
    </row>
    <row r="2611" spans="1:30" ht="15.75">
      <c r="A2611" s="785" t="s">
        <v>4301</v>
      </c>
      <c r="B2611" s="785" t="s">
        <v>4757</v>
      </c>
      <c r="C2611" s="785" t="s">
        <v>4303</v>
      </c>
      <c r="D2611" s="785" t="s">
        <v>2599</v>
      </c>
      <c r="E2611" s="785" t="s">
        <v>4758</v>
      </c>
      <c r="F2611" s="786">
        <v>43317</v>
      </c>
      <c r="G2611" s="785" t="s">
        <v>4759</v>
      </c>
      <c r="H2611" s="786">
        <v>43425</v>
      </c>
      <c r="I2611" s="785" t="s">
        <v>4760</v>
      </c>
      <c r="J2611" s="785" t="s">
        <v>629</v>
      </c>
      <c r="K2611" s="785" t="s">
        <v>4761</v>
      </c>
      <c r="L2611" s="785" t="s">
        <v>4762</v>
      </c>
      <c r="M2611" s="785"/>
      <c r="N2611" s="785"/>
      <c r="O2611" s="785"/>
      <c r="P2611" s="787">
        <v>35.272936999999999</v>
      </c>
      <c r="Q2611" s="787">
        <v>7.4094999999999994E-2</v>
      </c>
      <c r="R2611" s="785" t="s">
        <v>916</v>
      </c>
      <c r="S2611" s="785" t="s">
        <v>2823</v>
      </c>
      <c r="T2611" s="785" t="s">
        <v>4763</v>
      </c>
      <c r="U2611" s="785" t="s">
        <v>3925</v>
      </c>
      <c r="V2611" s="785" t="s">
        <v>2855</v>
      </c>
      <c r="W2611" s="785" t="s">
        <v>4764</v>
      </c>
      <c r="X2611" s="785" t="s">
        <v>4764</v>
      </c>
      <c r="Y2611" s="615" t="str">
        <f t="shared" si="40"/>
        <v>Alice Jeptoo</v>
      </c>
      <c r="Z2611" s="785" t="s">
        <v>4765</v>
      </c>
      <c r="AA2611" s="785" t="s">
        <v>4314</v>
      </c>
      <c r="AB2611" s="785" t="s">
        <v>2683</v>
      </c>
      <c r="AC2611" s="785" t="s">
        <v>2606</v>
      </c>
      <c r="AD2611" s="786">
        <v>43438</v>
      </c>
    </row>
    <row r="2612" spans="1:30" ht="15.75">
      <c r="A2612" s="785" t="s">
        <v>4301</v>
      </c>
      <c r="B2612" s="785" t="s">
        <v>4866</v>
      </c>
      <c r="C2612" s="785" t="s">
        <v>4303</v>
      </c>
      <c r="D2612" s="785" t="s">
        <v>2599</v>
      </c>
      <c r="E2612" s="785" t="s">
        <v>4867</v>
      </c>
      <c r="F2612" s="786">
        <v>43241</v>
      </c>
      <c r="G2612" s="785" t="s">
        <v>4759</v>
      </c>
      <c r="H2612" s="786">
        <v>43425</v>
      </c>
      <c r="I2612" s="785" t="s">
        <v>4868</v>
      </c>
      <c r="J2612" s="785" t="s">
        <v>627</v>
      </c>
      <c r="K2612" s="785" t="s">
        <v>4869</v>
      </c>
      <c r="L2612" s="785" t="s">
        <v>4870</v>
      </c>
      <c r="M2612" s="785"/>
      <c r="N2612" s="785"/>
      <c r="O2612" s="785" t="s">
        <v>4871</v>
      </c>
      <c r="P2612" s="787">
        <v>36.964072000000002</v>
      </c>
      <c r="Q2612" s="787">
        <v>-0.49532500000000002</v>
      </c>
      <c r="R2612" s="785" t="s">
        <v>1056</v>
      </c>
      <c r="S2612" s="785" t="s">
        <v>2131</v>
      </c>
      <c r="T2612" s="785" t="s">
        <v>2131</v>
      </c>
      <c r="U2612" s="785" t="s">
        <v>3895</v>
      </c>
      <c r="V2612" s="785" t="s">
        <v>3070</v>
      </c>
      <c r="W2612" s="785" t="s">
        <v>3015</v>
      </c>
      <c r="X2612" s="785" t="s">
        <v>4772</v>
      </c>
      <c r="Y2612" s="615" t="str">
        <f t="shared" si="40"/>
        <v>Allan Gichuru Karugu</v>
      </c>
      <c r="Z2612" s="785" t="s">
        <v>4773</v>
      </c>
      <c r="AA2612" s="785" t="s">
        <v>4349</v>
      </c>
      <c r="AB2612" s="785" t="s">
        <v>2605</v>
      </c>
      <c r="AC2612" s="785" t="s">
        <v>2606</v>
      </c>
      <c r="AD2612" s="786">
        <v>43425</v>
      </c>
    </row>
    <row r="2613" spans="1:30" ht="15.75">
      <c r="A2613" s="785" t="s">
        <v>4301</v>
      </c>
      <c r="B2613" s="785" t="s">
        <v>7731</v>
      </c>
      <c r="C2613" s="785" t="s">
        <v>4303</v>
      </c>
      <c r="D2613" s="785" t="s">
        <v>2599</v>
      </c>
      <c r="E2613" s="785" t="s">
        <v>6732</v>
      </c>
      <c r="F2613" s="786">
        <v>43370</v>
      </c>
      <c r="G2613" s="785" t="s">
        <v>4759</v>
      </c>
      <c r="H2613" s="786">
        <v>43425</v>
      </c>
      <c r="I2613" s="785" t="s">
        <v>7732</v>
      </c>
      <c r="J2613" s="785" t="s">
        <v>629</v>
      </c>
      <c r="K2613" s="785" t="s">
        <v>7733</v>
      </c>
      <c r="L2613" s="785" t="s">
        <v>7734</v>
      </c>
      <c r="M2613" s="785" t="s">
        <v>7735</v>
      </c>
      <c r="N2613" s="785"/>
      <c r="O2613" s="785"/>
      <c r="P2613" s="787">
        <v>37.670313</v>
      </c>
      <c r="Q2613" s="787">
        <v>-9.1947000000000001E-2</v>
      </c>
      <c r="R2613" s="785" t="s">
        <v>1104</v>
      </c>
      <c r="S2613" s="785" t="s">
        <v>2643</v>
      </c>
      <c r="T2613" s="785" t="s">
        <v>3402</v>
      </c>
      <c r="U2613" s="785" t="s">
        <v>7736</v>
      </c>
      <c r="V2613" s="785">
        <v>10</v>
      </c>
      <c r="W2613" s="785" t="s">
        <v>3253</v>
      </c>
      <c r="X2613" s="785" t="s">
        <v>7652</v>
      </c>
      <c r="Y2613" s="615" t="str">
        <f t="shared" si="40"/>
        <v>Eliatha Njagi</v>
      </c>
      <c r="Z2613" s="785" t="s">
        <v>7653</v>
      </c>
      <c r="AA2613" s="785" t="s">
        <v>4349</v>
      </c>
      <c r="AB2613" s="785" t="s">
        <v>2683</v>
      </c>
      <c r="AC2613" s="785" t="s">
        <v>2606</v>
      </c>
      <c r="AD2613" s="786">
        <v>43425</v>
      </c>
    </row>
    <row r="2614" spans="1:30" ht="15.75">
      <c r="A2614" s="785" t="s">
        <v>4301</v>
      </c>
      <c r="B2614" s="785" t="s">
        <v>14235</v>
      </c>
      <c r="C2614" s="785" t="s">
        <v>4303</v>
      </c>
      <c r="D2614" s="785" t="s">
        <v>2599</v>
      </c>
      <c r="E2614" s="785" t="s">
        <v>8658</v>
      </c>
      <c r="F2614" s="786">
        <v>43375</v>
      </c>
      <c r="G2614" s="785" t="s">
        <v>4759</v>
      </c>
      <c r="H2614" s="786">
        <v>43425</v>
      </c>
      <c r="I2614" s="785" t="s">
        <v>14236</v>
      </c>
      <c r="J2614" s="785" t="s">
        <v>629</v>
      </c>
      <c r="K2614" s="785" t="s">
        <v>2612</v>
      </c>
      <c r="L2614" s="785" t="s">
        <v>14237</v>
      </c>
      <c r="M2614" s="785"/>
      <c r="N2614" s="785"/>
      <c r="O2614" s="785"/>
      <c r="P2614" s="787">
        <v>36.681576999999997</v>
      </c>
      <c r="Q2614" s="787">
        <v>-1.229563</v>
      </c>
      <c r="R2614" s="785" t="s">
        <v>821</v>
      </c>
      <c r="S2614" s="785" t="s">
        <v>1429</v>
      </c>
      <c r="T2614" s="785" t="s">
        <v>1429</v>
      </c>
      <c r="U2614" s="785" t="s">
        <v>14238</v>
      </c>
      <c r="V2614" s="785" t="s">
        <v>3004</v>
      </c>
      <c r="W2614" s="785" t="s">
        <v>3296</v>
      </c>
      <c r="X2614" s="785" t="s">
        <v>3296</v>
      </c>
      <c r="Y2614" s="615" t="str">
        <f t="shared" si="40"/>
        <v>John Kariuki</v>
      </c>
      <c r="Z2614" s="785" t="s">
        <v>14239</v>
      </c>
      <c r="AA2614" s="785" t="s">
        <v>4314</v>
      </c>
      <c r="AB2614" s="785" t="s">
        <v>2605</v>
      </c>
      <c r="AC2614" s="785" t="s">
        <v>2606</v>
      </c>
      <c r="AD2614" s="786">
        <v>43425</v>
      </c>
    </row>
    <row r="2615" spans="1:30" ht="15.75">
      <c r="A2615" s="785" t="s">
        <v>4301</v>
      </c>
      <c r="B2615" s="785" t="s">
        <v>18035</v>
      </c>
      <c r="C2615" s="785" t="s">
        <v>4303</v>
      </c>
      <c r="D2615" s="785" t="s">
        <v>2599</v>
      </c>
      <c r="E2615" s="785" t="s">
        <v>14636</v>
      </c>
      <c r="F2615" s="786">
        <v>43410</v>
      </c>
      <c r="G2615" s="785" t="s">
        <v>4759</v>
      </c>
      <c r="H2615" s="786">
        <v>43425</v>
      </c>
      <c r="I2615" s="785" t="s">
        <v>18036</v>
      </c>
      <c r="J2615" s="785" t="s">
        <v>627</v>
      </c>
      <c r="K2615" s="785" t="s">
        <v>18037</v>
      </c>
      <c r="L2615" s="785" t="s">
        <v>18038</v>
      </c>
      <c r="M2615" s="785"/>
      <c r="N2615" s="785"/>
      <c r="O2615" s="785" t="s">
        <v>18039</v>
      </c>
      <c r="P2615" s="787">
        <v>36.976590000000002</v>
      </c>
      <c r="Q2615" s="787">
        <v>-0.46731499999999998</v>
      </c>
      <c r="R2615" s="785" t="s">
        <v>1056</v>
      </c>
      <c r="S2615" s="785" t="s">
        <v>2131</v>
      </c>
      <c r="T2615" s="785" t="s">
        <v>2131</v>
      </c>
      <c r="U2615" s="785" t="s">
        <v>10736</v>
      </c>
      <c r="V2615" s="785" t="s">
        <v>3004</v>
      </c>
      <c r="W2615" s="785" t="s">
        <v>3015</v>
      </c>
      <c r="X2615" s="785" t="s">
        <v>3015</v>
      </c>
      <c r="Y2615" s="615" t="str">
        <f t="shared" si="40"/>
        <v>Mt Kenya Renewable Energy</v>
      </c>
      <c r="Z2615" s="785" t="s">
        <v>4884</v>
      </c>
      <c r="AA2615" s="785" t="s">
        <v>4349</v>
      </c>
      <c r="AB2615" s="785" t="s">
        <v>2605</v>
      </c>
      <c r="AC2615" s="785" t="s">
        <v>2606</v>
      </c>
      <c r="AD2615" s="786">
        <v>43425</v>
      </c>
    </row>
    <row r="2616" spans="1:30" ht="15.75">
      <c r="A2616" s="785" t="s">
        <v>4301</v>
      </c>
      <c r="B2616" s="785" t="s">
        <v>23856</v>
      </c>
      <c r="C2616" s="785" t="s">
        <v>4303</v>
      </c>
      <c r="D2616" s="785" t="s">
        <v>2599</v>
      </c>
      <c r="E2616" s="785" t="s">
        <v>5136</v>
      </c>
      <c r="F2616" s="786">
        <v>43363</v>
      </c>
      <c r="G2616" s="785" t="s">
        <v>9131</v>
      </c>
      <c r="H2616" s="786">
        <v>43424</v>
      </c>
      <c r="I2616" s="785" t="s">
        <v>23857</v>
      </c>
      <c r="J2616" s="785" t="s">
        <v>627</v>
      </c>
      <c r="K2616" s="785" t="s">
        <v>2612</v>
      </c>
      <c r="L2616" s="785" t="s">
        <v>23858</v>
      </c>
      <c r="M2616" s="785"/>
      <c r="N2616" s="785"/>
      <c r="O2616" s="785"/>
      <c r="P2616" s="787">
        <v>37.489140999999996</v>
      </c>
      <c r="Q2616" s="787">
        <v>-0.43890699999999999</v>
      </c>
      <c r="R2616" s="785" t="s">
        <v>1089</v>
      </c>
      <c r="S2616" s="785" t="s">
        <v>1164</v>
      </c>
      <c r="T2616" s="785" t="s">
        <v>19714</v>
      </c>
      <c r="U2616" s="785" t="s">
        <v>23859</v>
      </c>
      <c r="V2616" s="785" t="s">
        <v>2855</v>
      </c>
      <c r="W2616" s="785" t="s">
        <v>3005</v>
      </c>
      <c r="X2616" s="785" t="s">
        <v>3184</v>
      </c>
      <c r="Y2616" s="615" t="str">
        <f t="shared" si="40"/>
        <v>Sospeter Maina</v>
      </c>
      <c r="Z2616" s="785" t="s">
        <v>2599</v>
      </c>
      <c r="AA2616" s="785" t="s">
        <v>4349</v>
      </c>
      <c r="AB2616" s="785" t="s">
        <v>2683</v>
      </c>
      <c r="AC2616" s="785" t="s">
        <v>2606</v>
      </c>
      <c r="AD2616" s="786">
        <v>43468</v>
      </c>
    </row>
    <row r="2617" spans="1:30" ht="15.75">
      <c r="A2617" s="785" t="s">
        <v>4301</v>
      </c>
      <c r="B2617" s="785" t="s">
        <v>20675</v>
      </c>
      <c r="C2617" s="785" t="s">
        <v>4379</v>
      </c>
      <c r="D2617" s="785" t="s">
        <v>4418</v>
      </c>
      <c r="E2617" s="785" t="s">
        <v>8021</v>
      </c>
      <c r="F2617" s="786">
        <v>43256</v>
      </c>
      <c r="G2617" s="785" t="s">
        <v>9148</v>
      </c>
      <c r="H2617" s="786">
        <v>43423</v>
      </c>
      <c r="I2617" s="785" t="s">
        <v>20676</v>
      </c>
      <c r="J2617" s="785" t="s">
        <v>627</v>
      </c>
      <c r="K2617" s="785" t="s">
        <v>20677</v>
      </c>
      <c r="L2617" s="785" t="s">
        <v>20678</v>
      </c>
      <c r="M2617" s="785"/>
      <c r="N2617" s="785"/>
      <c r="O2617" s="785"/>
      <c r="P2617" s="787">
        <v>38.358542</v>
      </c>
      <c r="Q2617" s="787">
        <v>-3.5835819999999998</v>
      </c>
      <c r="R2617" s="785" t="s">
        <v>766</v>
      </c>
      <c r="S2617" s="785" t="s">
        <v>2745</v>
      </c>
      <c r="T2617" s="785" t="s">
        <v>20679</v>
      </c>
      <c r="U2617" s="785" t="s">
        <v>20680</v>
      </c>
      <c r="V2617" s="785" t="s">
        <v>3070</v>
      </c>
      <c r="W2617" s="785" t="s">
        <v>3355</v>
      </c>
      <c r="X2617" s="785" t="s">
        <v>3355</v>
      </c>
      <c r="Y2617" s="615" t="str">
        <f t="shared" si="40"/>
        <v>Pitwel Mwadime</v>
      </c>
      <c r="Z2617" s="785" t="s">
        <v>20664</v>
      </c>
      <c r="AA2617" s="785" t="s">
        <v>4314</v>
      </c>
      <c r="AB2617" s="785" t="s">
        <v>2605</v>
      </c>
      <c r="AC2617" s="785" t="s">
        <v>2606</v>
      </c>
      <c r="AD2617" s="786">
        <v>43445</v>
      </c>
    </row>
    <row r="2618" spans="1:30" ht="15.75">
      <c r="A2618" s="785" t="s">
        <v>4301</v>
      </c>
      <c r="B2618" s="785" t="s">
        <v>24228</v>
      </c>
      <c r="C2618" s="785" t="s">
        <v>4303</v>
      </c>
      <c r="D2618" s="785" t="s">
        <v>2599</v>
      </c>
      <c r="E2618" s="785" t="s">
        <v>8552</v>
      </c>
      <c r="F2618" s="786">
        <v>43395</v>
      </c>
      <c r="G2618" s="785" t="s">
        <v>9148</v>
      </c>
      <c r="H2618" s="786">
        <v>43423</v>
      </c>
      <c r="I2618" s="785" t="s">
        <v>24229</v>
      </c>
      <c r="J2618" s="785" t="s">
        <v>627</v>
      </c>
      <c r="K2618" s="785" t="s">
        <v>24230</v>
      </c>
      <c r="L2618" s="785" t="s">
        <v>3970</v>
      </c>
      <c r="M2618" s="785"/>
      <c r="N2618" s="785"/>
      <c r="O2618" s="785"/>
      <c r="P2618" s="787">
        <v>38.314183999999997</v>
      </c>
      <c r="Q2618" s="787">
        <v>-3.503647</v>
      </c>
      <c r="R2618" s="785" t="s">
        <v>766</v>
      </c>
      <c r="S2618" s="785" t="s">
        <v>2745</v>
      </c>
      <c r="T2618" s="785" t="s">
        <v>2991</v>
      </c>
      <c r="U2618" s="785" t="s">
        <v>24193</v>
      </c>
      <c r="V2618" s="785" t="s">
        <v>3004</v>
      </c>
      <c r="W2618" s="785" t="s">
        <v>2746</v>
      </c>
      <c r="X2618" s="785" t="s">
        <v>2746</v>
      </c>
      <c r="Y2618" s="615" t="str">
        <f t="shared" si="40"/>
        <v>Stephen Nyange</v>
      </c>
      <c r="Z2618" s="785" t="s">
        <v>24116</v>
      </c>
      <c r="AA2618" s="785" t="s">
        <v>4314</v>
      </c>
      <c r="AB2618" s="785" t="s">
        <v>2605</v>
      </c>
      <c r="AC2618" s="785" t="s">
        <v>2606</v>
      </c>
      <c r="AD2618" s="786">
        <v>43423</v>
      </c>
    </row>
    <row r="2619" spans="1:30" ht="15.75">
      <c r="A2619" s="785" t="s">
        <v>4301</v>
      </c>
      <c r="B2619" s="785" t="s">
        <v>24794</v>
      </c>
      <c r="C2619" s="785" t="s">
        <v>4303</v>
      </c>
      <c r="D2619" s="785" t="s">
        <v>2599</v>
      </c>
      <c r="E2619" s="785" t="s">
        <v>4697</v>
      </c>
      <c r="F2619" s="786">
        <v>43394</v>
      </c>
      <c r="G2619" s="785" t="s">
        <v>9148</v>
      </c>
      <c r="H2619" s="786">
        <v>43423</v>
      </c>
      <c r="I2619" s="785" t="s">
        <v>24795</v>
      </c>
      <c r="J2619" s="785" t="s">
        <v>627</v>
      </c>
      <c r="K2619" s="785" t="s">
        <v>24796</v>
      </c>
      <c r="L2619" s="785" t="s">
        <v>24797</v>
      </c>
      <c r="M2619" s="785"/>
      <c r="N2619" s="785"/>
      <c r="O2619" s="785"/>
      <c r="P2619" s="787">
        <v>37.668095000000001</v>
      </c>
      <c r="Q2619" s="787">
        <v>-0.104099</v>
      </c>
      <c r="R2619" s="785" t="s">
        <v>1104</v>
      </c>
      <c r="S2619" s="785" t="s">
        <v>2643</v>
      </c>
      <c r="T2619" s="785" t="s">
        <v>3534</v>
      </c>
      <c r="U2619" s="785" t="s">
        <v>24798</v>
      </c>
      <c r="V2619" s="785" t="s">
        <v>2673</v>
      </c>
      <c r="W2619" s="785" t="s">
        <v>2808</v>
      </c>
      <c r="X2619" s="785" t="s">
        <v>24781</v>
      </c>
      <c r="Y2619" s="615" t="str">
        <f t="shared" si="40"/>
        <v>Timothy Murithi</v>
      </c>
      <c r="Z2619" s="785" t="s">
        <v>24680</v>
      </c>
      <c r="AA2619" s="785" t="s">
        <v>4349</v>
      </c>
      <c r="AB2619" s="785" t="s">
        <v>2683</v>
      </c>
      <c r="AC2619" s="785" t="s">
        <v>2606</v>
      </c>
      <c r="AD2619" s="786">
        <v>43430</v>
      </c>
    </row>
    <row r="2620" spans="1:30" ht="15.75">
      <c r="A2620" s="785" t="s">
        <v>4301</v>
      </c>
      <c r="B2620" s="785" t="s">
        <v>15456</v>
      </c>
      <c r="C2620" s="785" t="s">
        <v>4303</v>
      </c>
      <c r="D2620" s="785" t="s">
        <v>2599</v>
      </c>
      <c r="E2620" s="785" t="s">
        <v>10965</v>
      </c>
      <c r="F2620" s="786">
        <v>43311</v>
      </c>
      <c r="G2620" s="785" t="s">
        <v>15457</v>
      </c>
      <c r="H2620" s="786">
        <v>43421</v>
      </c>
      <c r="I2620" s="785" t="s">
        <v>15458</v>
      </c>
      <c r="J2620" s="785" t="s">
        <v>627</v>
      </c>
      <c r="K2620" s="785" t="s">
        <v>15459</v>
      </c>
      <c r="L2620" s="785" t="s">
        <v>15460</v>
      </c>
      <c r="M2620" s="785"/>
      <c r="N2620" s="785"/>
      <c r="O2620" s="785" t="s">
        <v>15461</v>
      </c>
      <c r="P2620" s="787">
        <v>37.698332999999998</v>
      </c>
      <c r="Q2620" s="787">
        <v>0.19062299999999999</v>
      </c>
      <c r="R2620" s="785" t="s">
        <v>1104</v>
      </c>
      <c r="S2620" s="785" t="s">
        <v>3207</v>
      </c>
      <c r="T2620" s="785" t="s">
        <v>15462</v>
      </c>
      <c r="U2620" s="785" t="s">
        <v>15463</v>
      </c>
      <c r="V2620" s="785" t="s">
        <v>2673</v>
      </c>
      <c r="W2620" s="785" t="s">
        <v>3253</v>
      </c>
      <c r="X2620" s="785" t="s">
        <v>3254</v>
      </c>
      <c r="Y2620" s="615" t="str">
        <f t="shared" si="40"/>
        <v>Julius Mwiraria</v>
      </c>
      <c r="Z2620" s="785" t="s">
        <v>15464</v>
      </c>
      <c r="AA2620" s="785" t="s">
        <v>4349</v>
      </c>
      <c r="AB2620" s="785" t="s">
        <v>2605</v>
      </c>
      <c r="AC2620" s="785" t="s">
        <v>2606</v>
      </c>
      <c r="AD2620" s="786">
        <v>43423</v>
      </c>
    </row>
    <row r="2621" spans="1:30" ht="15.75">
      <c r="A2621" s="785" t="s">
        <v>4301</v>
      </c>
      <c r="B2621" s="785" t="s">
        <v>15575</v>
      </c>
      <c r="C2621" s="785" t="s">
        <v>4303</v>
      </c>
      <c r="D2621" s="785" t="s">
        <v>2599</v>
      </c>
      <c r="E2621" s="785" t="s">
        <v>15576</v>
      </c>
      <c r="F2621" s="786">
        <v>43398</v>
      </c>
      <c r="G2621" s="785" t="s">
        <v>15457</v>
      </c>
      <c r="H2621" s="786">
        <v>43421</v>
      </c>
      <c r="I2621" s="785" t="s">
        <v>15577</v>
      </c>
      <c r="J2621" s="785" t="s">
        <v>629</v>
      </c>
      <c r="K2621" s="785" t="s">
        <v>15578</v>
      </c>
      <c r="L2621" s="785" t="s">
        <v>15579</v>
      </c>
      <c r="M2621" s="785"/>
      <c r="N2621" s="785"/>
      <c r="O2621" s="785" t="s">
        <v>15580</v>
      </c>
      <c r="P2621" s="787">
        <v>37.734656000000001</v>
      </c>
      <c r="Q2621" s="787">
        <v>0.171573</v>
      </c>
      <c r="R2621" s="785" t="s">
        <v>1104</v>
      </c>
      <c r="S2621" s="785" t="s">
        <v>3207</v>
      </c>
      <c r="T2621" s="785" t="s">
        <v>3222</v>
      </c>
      <c r="U2621" s="785" t="s">
        <v>15581</v>
      </c>
      <c r="V2621" s="785" t="s">
        <v>3070</v>
      </c>
      <c r="W2621" s="785" t="s">
        <v>3253</v>
      </c>
      <c r="X2621" s="785" t="s">
        <v>3254</v>
      </c>
      <c r="Y2621" s="615" t="str">
        <f t="shared" si="40"/>
        <v>Julius Mwiraria</v>
      </c>
      <c r="Z2621" s="785" t="s">
        <v>15464</v>
      </c>
      <c r="AA2621" s="785" t="s">
        <v>4349</v>
      </c>
      <c r="AB2621" s="785" t="s">
        <v>2605</v>
      </c>
      <c r="AC2621" s="785" t="s">
        <v>2606</v>
      </c>
      <c r="AD2621" s="786">
        <v>43423</v>
      </c>
    </row>
    <row r="2622" spans="1:30" ht="15.75">
      <c r="A2622" s="785" t="s">
        <v>4301</v>
      </c>
      <c r="B2622" s="785" t="s">
        <v>23956</v>
      </c>
      <c r="C2622" s="785" t="s">
        <v>4303</v>
      </c>
      <c r="D2622" s="785" t="s">
        <v>2599</v>
      </c>
      <c r="E2622" s="785" t="s">
        <v>4559</v>
      </c>
      <c r="F2622" s="786">
        <v>43185</v>
      </c>
      <c r="G2622" s="785" t="s">
        <v>15457</v>
      </c>
      <c r="H2622" s="786">
        <v>43421</v>
      </c>
      <c r="I2622" s="785" t="s">
        <v>23957</v>
      </c>
      <c r="J2622" s="785" t="s">
        <v>629</v>
      </c>
      <c r="K2622" s="785" t="s">
        <v>2612</v>
      </c>
      <c r="L2622" s="785" t="s">
        <v>23958</v>
      </c>
      <c r="M2622" s="785"/>
      <c r="N2622" s="785"/>
      <c r="O2622" s="785"/>
      <c r="P2622" s="787">
        <v>35.654212000000001</v>
      </c>
      <c r="Q2622" s="787">
        <v>-0.60475000000000001</v>
      </c>
      <c r="R2622" s="785" t="s">
        <v>695</v>
      </c>
      <c r="S2622" s="785" t="s">
        <v>2766</v>
      </c>
      <c r="T2622" s="785" t="s">
        <v>18410</v>
      </c>
      <c r="U2622" s="785" t="s">
        <v>23186</v>
      </c>
      <c r="V2622" s="785" t="s">
        <v>2673</v>
      </c>
      <c r="W2622" s="785" t="s">
        <v>3025</v>
      </c>
      <c r="X2622" s="785" t="s">
        <v>2761</v>
      </c>
      <c r="Y2622" s="615" t="str">
        <f t="shared" si="40"/>
        <v>Stephen Macharia Kimenyi</v>
      </c>
      <c r="Z2622" s="785" t="s">
        <v>16407</v>
      </c>
      <c r="AA2622" s="785" t="s">
        <v>4349</v>
      </c>
      <c r="AB2622" s="785" t="s">
        <v>2683</v>
      </c>
      <c r="AC2622" s="785" t="s">
        <v>2606</v>
      </c>
      <c r="AD2622" s="786">
        <v>43453</v>
      </c>
    </row>
    <row r="2623" spans="1:30" ht="15.75">
      <c r="A2623" s="785" t="s">
        <v>4301</v>
      </c>
      <c r="B2623" s="785" t="s">
        <v>31038</v>
      </c>
      <c r="C2623" s="785" t="s">
        <v>4303</v>
      </c>
      <c r="D2623" s="785" t="s">
        <v>2599</v>
      </c>
      <c r="E2623" s="785" t="s">
        <v>5136</v>
      </c>
      <c r="F2623" s="786">
        <v>43363</v>
      </c>
      <c r="G2623" s="785" t="s">
        <v>15457</v>
      </c>
      <c r="H2623" s="786">
        <v>43421</v>
      </c>
      <c r="I2623" s="785" t="s">
        <v>31039</v>
      </c>
      <c r="J2623" s="785" t="s">
        <v>627</v>
      </c>
      <c r="K2623" s="785" t="s">
        <v>2612</v>
      </c>
      <c r="L2623" s="785" t="s">
        <v>31040</v>
      </c>
      <c r="M2623" s="785"/>
      <c r="N2623" s="785"/>
      <c r="O2623" s="785" t="s">
        <v>31041</v>
      </c>
      <c r="P2623" s="787">
        <v>35.292538</v>
      </c>
      <c r="Q2623" s="787">
        <v>0.44284800000000002</v>
      </c>
      <c r="R2623" s="785" t="s">
        <v>893</v>
      </c>
      <c r="S2623" s="785" t="s">
        <v>2708</v>
      </c>
      <c r="T2623" s="785" t="s">
        <v>894</v>
      </c>
      <c r="U2623" s="785" t="s">
        <v>3010</v>
      </c>
      <c r="V2623" s="785" t="s">
        <v>3004</v>
      </c>
      <c r="W2623" s="785" t="s">
        <v>3239</v>
      </c>
      <c r="X2623" s="785"/>
      <c r="Y2623" s="615" t="str">
        <f t="shared" si="40"/>
        <v>Daniel Bartilol</v>
      </c>
      <c r="Z2623" s="785" t="s">
        <v>2599</v>
      </c>
      <c r="AA2623" s="785" t="s">
        <v>4314</v>
      </c>
      <c r="AB2623" s="785" t="s">
        <v>2605</v>
      </c>
      <c r="AC2623" s="785" t="s">
        <v>2606</v>
      </c>
      <c r="AD2623" s="786">
        <v>43447</v>
      </c>
    </row>
    <row r="2624" spans="1:30" ht="15.75">
      <c r="A2624" s="785" t="s">
        <v>4301</v>
      </c>
      <c r="B2624" s="785" t="s">
        <v>9532</v>
      </c>
      <c r="C2624" s="785" t="s">
        <v>4303</v>
      </c>
      <c r="D2624" s="785" t="s">
        <v>2599</v>
      </c>
      <c r="E2624" s="785" t="s">
        <v>5751</v>
      </c>
      <c r="F2624" s="786">
        <v>43383</v>
      </c>
      <c r="G2624" s="785" t="s">
        <v>9533</v>
      </c>
      <c r="H2624" s="786">
        <v>43419</v>
      </c>
      <c r="I2624" s="785" t="s">
        <v>9534</v>
      </c>
      <c r="J2624" s="785" t="s">
        <v>629</v>
      </c>
      <c r="K2624" s="785" t="s">
        <v>9535</v>
      </c>
      <c r="L2624" s="785" t="s">
        <v>9536</v>
      </c>
      <c r="M2624" s="785"/>
      <c r="N2624" s="785"/>
      <c r="O2624" s="785" t="s">
        <v>9537</v>
      </c>
      <c r="P2624" s="787">
        <v>36.415295999999998</v>
      </c>
      <c r="Q2624" s="787">
        <v>2.4986000000000001E-2</v>
      </c>
      <c r="R2624" s="785" t="s">
        <v>1228</v>
      </c>
      <c r="S2624" s="785" t="s">
        <v>1229</v>
      </c>
      <c r="T2624" s="785" t="s">
        <v>9538</v>
      </c>
      <c r="U2624" s="785" t="s">
        <v>3347</v>
      </c>
      <c r="V2624" s="785" t="s">
        <v>2855</v>
      </c>
      <c r="W2624" s="785" t="s">
        <v>3288</v>
      </c>
      <c r="X2624" s="785" t="s">
        <v>2626</v>
      </c>
      <c r="Y2624" s="615" t="str">
        <f t="shared" si="40"/>
        <v>Francis Kinyanjui</v>
      </c>
      <c r="Z2624" s="785" t="s">
        <v>9485</v>
      </c>
      <c r="AA2624" s="785" t="s">
        <v>4314</v>
      </c>
      <c r="AB2624" s="785" t="s">
        <v>2683</v>
      </c>
      <c r="AC2624" s="785" t="s">
        <v>2606</v>
      </c>
      <c r="AD2624" s="786">
        <v>43422</v>
      </c>
    </row>
    <row r="2625" spans="1:30" ht="15.75">
      <c r="A2625" s="785" t="s">
        <v>4301</v>
      </c>
      <c r="B2625" s="785" t="s">
        <v>16900</v>
      </c>
      <c r="C2625" s="785" t="s">
        <v>4303</v>
      </c>
      <c r="D2625" s="785" t="s">
        <v>2599</v>
      </c>
      <c r="E2625" s="785" t="s">
        <v>16901</v>
      </c>
      <c r="F2625" s="786">
        <v>43387</v>
      </c>
      <c r="G2625" s="785" t="s">
        <v>9533</v>
      </c>
      <c r="H2625" s="786">
        <v>43419</v>
      </c>
      <c r="I2625" s="785" t="s">
        <v>16902</v>
      </c>
      <c r="J2625" s="785" t="s">
        <v>629</v>
      </c>
      <c r="K2625" s="785" t="s">
        <v>16903</v>
      </c>
      <c r="L2625" s="785" t="s">
        <v>16904</v>
      </c>
      <c r="M2625" s="785"/>
      <c r="N2625" s="785"/>
      <c r="O2625" s="785"/>
      <c r="P2625" s="787">
        <v>36.499195</v>
      </c>
      <c r="Q2625" s="787">
        <v>-0.21517500000000001</v>
      </c>
      <c r="R2625" s="785" t="s">
        <v>1228</v>
      </c>
      <c r="S2625" s="785" t="s">
        <v>1229</v>
      </c>
      <c r="T2625" s="785" t="s">
        <v>1229</v>
      </c>
      <c r="U2625" s="785" t="s">
        <v>16905</v>
      </c>
      <c r="V2625" s="785" t="s">
        <v>3004</v>
      </c>
      <c r="W2625" s="785" t="s">
        <v>3144</v>
      </c>
      <c r="X2625" s="785" t="s">
        <v>3144</v>
      </c>
      <c r="Y2625" s="615" t="str">
        <f t="shared" si="40"/>
        <v>Loise Gathoni Murigu</v>
      </c>
      <c r="Z2625" s="785" t="s">
        <v>2599</v>
      </c>
      <c r="AA2625" s="785" t="s">
        <v>4314</v>
      </c>
      <c r="AB2625" s="785" t="s">
        <v>2683</v>
      </c>
      <c r="AC2625" s="785" t="s">
        <v>2606</v>
      </c>
      <c r="AD2625" s="786">
        <v>43423</v>
      </c>
    </row>
    <row r="2626" spans="1:30" ht="15.75">
      <c r="A2626" s="785" t="s">
        <v>4301</v>
      </c>
      <c r="B2626" s="785" t="s">
        <v>17300</v>
      </c>
      <c r="C2626" s="785" t="s">
        <v>4303</v>
      </c>
      <c r="D2626" s="785" t="s">
        <v>2599</v>
      </c>
      <c r="E2626" s="785" t="s">
        <v>4949</v>
      </c>
      <c r="F2626" s="786">
        <v>43374</v>
      </c>
      <c r="G2626" s="785" t="s">
        <v>9533</v>
      </c>
      <c r="H2626" s="786">
        <v>43419</v>
      </c>
      <c r="I2626" s="785" t="s">
        <v>17301</v>
      </c>
      <c r="J2626" s="785" t="s">
        <v>627</v>
      </c>
      <c r="K2626" s="785" t="s">
        <v>2612</v>
      </c>
      <c r="L2626" s="785" t="s">
        <v>17302</v>
      </c>
      <c r="M2626" s="785"/>
      <c r="N2626" s="785"/>
      <c r="O2626" s="785"/>
      <c r="P2626" s="787">
        <v>35.290889999999997</v>
      </c>
      <c r="Q2626" s="787">
        <v>0.58328500000000005</v>
      </c>
      <c r="R2626" s="785" t="s">
        <v>893</v>
      </c>
      <c r="S2626" s="785" t="s">
        <v>1117</v>
      </c>
      <c r="T2626" s="785" t="s">
        <v>2980</v>
      </c>
      <c r="U2626" s="785" t="s">
        <v>17303</v>
      </c>
      <c r="V2626" s="785" t="s">
        <v>2855</v>
      </c>
      <c r="W2626" s="785" t="s">
        <v>3300</v>
      </c>
      <c r="X2626" s="785" t="s">
        <v>2928</v>
      </c>
      <c r="Y2626" s="615" t="str">
        <f t="shared" ref="Y2626:Y2689" si="41">IF(X2626="",W2626,X2626)</f>
        <v>Mathew Kemboi</v>
      </c>
      <c r="Z2626" s="785" t="s">
        <v>17304</v>
      </c>
      <c r="AA2626" s="785" t="s">
        <v>4314</v>
      </c>
      <c r="AB2626" s="785" t="s">
        <v>2605</v>
      </c>
      <c r="AC2626" s="785" t="s">
        <v>2606</v>
      </c>
      <c r="AD2626" s="786">
        <v>43428</v>
      </c>
    </row>
    <row r="2627" spans="1:30" ht="15.75">
      <c r="A2627" s="785" t="s">
        <v>4301</v>
      </c>
      <c r="B2627" s="785" t="s">
        <v>22473</v>
      </c>
      <c r="C2627" s="785" t="s">
        <v>4303</v>
      </c>
      <c r="D2627" s="785" t="s">
        <v>2599</v>
      </c>
      <c r="E2627" s="785" t="s">
        <v>6732</v>
      </c>
      <c r="F2627" s="786">
        <v>43370</v>
      </c>
      <c r="G2627" s="785" t="s">
        <v>9423</v>
      </c>
      <c r="H2627" s="786">
        <v>43418</v>
      </c>
      <c r="I2627" s="785" t="s">
        <v>22474</v>
      </c>
      <c r="J2627" s="785" t="s">
        <v>627</v>
      </c>
      <c r="K2627" s="785" t="s">
        <v>22475</v>
      </c>
      <c r="L2627" s="785" t="s">
        <v>22476</v>
      </c>
      <c r="M2627" s="785"/>
      <c r="N2627" s="785"/>
      <c r="O2627" s="785"/>
      <c r="P2627" s="787">
        <v>36.772550000000003</v>
      </c>
      <c r="Q2627" s="787">
        <v>-1.083035</v>
      </c>
      <c r="R2627" s="785" t="s">
        <v>821</v>
      </c>
      <c r="S2627" s="785" t="s">
        <v>871</v>
      </c>
      <c r="T2627" s="785" t="s">
        <v>2832</v>
      </c>
      <c r="U2627" s="785" t="s">
        <v>22472</v>
      </c>
      <c r="V2627" s="785" t="s">
        <v>3070</v>
      </c>
      <c r="W2627" s="785" t="s">
        <v>16042</v>
      </c>
      <c r="X2627" s="785" t="s">
        <v>3806</v>
      </c>
      <c r="Y2627" s="615" t="str">
        <f t="shared" si="41"/>
        <v>Samuel Mbugua</v>
      </c>
      <c r="Z2627" s="785" t="s">
        <v>16057</v>
      </c>
      <c r="AA2627" s="785" t="s">
        <v>4314</v>
      </c>
      <c r="AB2627" s="785" t="s">
        <v>2876</v>
      </c>
      <c r="AC2627" s="785" t="s">
        <v>2606</v>
      </c>
      <c r="AD2627" s="786">
        <v>43555</v>
      </c>
    </row>
    <row r="2628" spans="1:30" ht="15.75">
      <c r="A2628" s="785" t="s">
        <v>4301</v>
      </c>
      <c r="B2628" s="785" t="s">
        <v>17113</v>
      </c>
      <c r="C2628" s="785" t="s">
        <v>4303</v>
      </c>
      <c r="D2628" s="785" t="s">
        <v>2599</v>
      </c>
      <c r="E2628" s="785" t="s">
        <v>17114</v>
      </c>
      <c r="F2628" s="786">
        <v>43366</v>
      </c>
      <c r="G2628" s="785" t="s">
        <v>17115</v>
      </c>
      <c r="H2628" s="786">
        <v>43417</v>
      </c>
      <c r="I2628" s="785" t="s">
        <v>17116</v>
      </c>
      <c r="J2628" s="785" t="s">
        <v>627</v>
      </c>
      <c r="K2628" s="785" t="s">
        <v>2612</v>
      </c>
      <c r="L2628" s="785" t="s">
        <v>17117</v>
      </c>
      <c r="M2628" s="785"/>
      <c r="N2628" s="785"/>
      <c r="O2628" s="785"/>
      <c r="P2628" s="787">
        <v>35.311013000000003</v>
      </c>
      <c r="Q2628" s="787">
        <v>0.71061799999999997</v>
      </c>
      <c r="R2628" s="785" t="s">
        <v>893</v>
      </c>
      <c r="S2628" s="785" t="s">
        <v>1356</v>
      </c>
      <c r="T2628" s="785" t="s">
        <v>17118</v>
      </c>
      <c r="U2628" s="785" t="s">
        <v>17119</v>
      </c>
      <c r="V2628" s="785" t="s">
        <v>3070</v>
      </c>
      <c r="W2628" s="785" t="s">
        <v>3116</v>
      </c>
      <c r="X2628" s="785" t="s">
        <v>3116</v>
      </c>
      <c r="Y2628" s="615" t="str">
        <f t="shared" si="41"/>
        <v>Luka Kiprop Maiyo</v>
      </c>
      <c r="Z2628" s="785" t="s">
        <v>17005</v>
      </c>
      <c r="AA2628" s="785" t="s">
        <v>4314</v>
      </c>
      <c r="AB2628" s="785" t="s">
        <v>2605</v>
      </c>
      <c r="AC2628" s="785" t="s">
        <v>2606</v>
      </c>
      <c r="AD2628" s="786">
        <v>43427</v>
      </c>
    </row>
    <row r="2629" spans="1:30" ht="15.75">
      <c r="A2629" s="785" t="s">
        <v>4301</v>
      </c>
      <c r="B2629" s="785" t="s">
        <v>25298</v>
      </c>
      <c r="C2629" s="785" t="s">
        <v>4303</v>
      </c>
      <c r="D2629" s="785" t="s">
        <v>2599</v>
      </c>
      <c r="E2629" s="785" t="s">
        <v>9487</v>
      </c>
      <c r="F2629" s="786">
        <v>43352</v>
      </c>
      <c r="G2629" s="785" t="s">
        <v>17115</v>
      </c>
      <c r="H2629" s="786">
        <v>43417</v>
      </c>
      <c r="I2629" s="785" t="s">
        <v>25299</v>
      </c>
      <c r="J2629" s="785" t="s">
        <v>629</v>
      </c>
      <c r="K2629" s="785" t="s">
        <v>2612</v>
      </c>
      <c r="L2629" s="785" t="s">
        <v>25300</v>
      </c>
      <c r="M2629" s="785"/>
      <c r="N2629" s="785"/>
      <c r="O2629" s="785" t="s">
        <v>25301</v>
      </c>
      <c r="P2629" s="787">
        <v>36.859473000000001</v>
      </c>
      <c r="Q2629" s="787">
        <v>-0.78215699999999999</v>
      </c>
      <c r="R2629" s="785" t="s">
        <v>1030</v>
      </c>
      <c r="S2629" s="785" t="s">
        <v>1031</v>
      </c>
      <c r="T2629" s="785" t="s">
        <v>3714</v>
      </c>
      <c r="U2629" s="785" t="s">
        <v>25302</v>
      </c>
      <c r="V2629" s="785" t="s">
        <v>3070</v>
      </c>
      <c r="W2629" s="785" t="s">
        <v>4047</v>
      </c>
      <c r="X2629" s="785" t="s">
        <v>2647</v>
      </c>
      <c r="Y2629" s="615" t="str">
        <f t="shared" si="41"/>
        <v>Washington Mwangi Muinuki</v>
      </c>
      <c r="Z2629" s="785" t="s">
        <v>25156</v>
      </c>
      <c r="AA2629" s="785" t="s">
        <v>4314</v>
      </c>
      <c r="AB2629" s="785" t="s">
        <v>2605</v>
      </c>
      <c r="AC2629" s="785" t="s">
        <v>2606</v>
      </c>
      <c r="AD2629" s="786">
        <v>43432</v>
      </c>
    </row>
    <row r="2630" spans="1:30" ht="15.75">
      <c r="A2630" s="785" t="s">
        <v>4301</v>
      </c>
      <c r="B2630" s="785" t="s">
        <v>25303</v>
      </c>
      <c r="C2630" s="785" t="s">
        <v>4303</v>
      </c>
      <c r="D2630" s="785" t="s">
        <v>2599</v>
      </c>
      <c r="E2630" s="785" t="s">
        <v>5751</v>
      </c>
      <c r="F2630" s="786">
        <v>43383</v>
      </c>
      <c r="G2630" s="785" t="s">
        <v>17115</v>
      </c>
      <c r="H2630" s="786">
        <v>43417</v>
      </c>
      <c r="I2630" s="785" t="s">
        <v>25304</v>
      </c>
      <c r="J2630" s="785" t="s">
        <v>629</v>
      </c>
      <c r="K2630" s="785" t="s">
        <v>2612</v>
      </c>
      <c r="L2630" s="785" t="s">
        <v>25305</v>
      </c>
      <c r="M2630" s="785"/>
      <c r="N2630" s="785"/>
      <c r="O2630" s="785" t="s">
        <v>25306</v>
      </c>
      <c r="P2630" s="787">
        <v>36.998882000000002</v>
      </c>
      <c r="Q2630" s="787">
        <v>-0.71173600000000004</v>
      </c>
      <c r="R2630" s="785" t="s">
        <v>1030</v>
      </c>
      <c r="S2630" s="785" t="s">
        <v>2993</v>
      </c>
      <c r="T2630" s="785" t="s">
        <v>3985</v>
      </c>
      <c r="U2630" s="785" t="s">
        <v>25307</v>
      </c>
      <c r="V2630" s="785" t="s">
        <v>3070</v>
      </c>
      <c r="W2630" s="785" t="s">
        <v>4047</v>
      </c>
      <c r="X2630" s="785" t="s">
        <v>2647</v>
      </c>
      <c r="Y2630" s="615" t="str">
        <f t="shared" si="41"/>
        <v>Washington Mwangi Muinuki</v>
      </c>
      <c r="Z2630" s="785" t="s">
        <v>25156</v>
      </c>
      <c r="AA2630" s="785" t="s">
        <v>4314</v>
      </c>
      <c r="AB2630" s="785" t="s">
        <v>2605</v>
      </c>
      <c r="AC2630" s="785" t="s">
        <v>2606</v>
      </c>
      <c r="AD2630" s="786">
        <v>43432</v>
      </c>
    </row>
    <row r="2631" spans="1:30" ht="15.75">
      <c r="A2631" s="785" t="s">
        <v>4301</v>
      </c>
      <c r="B2631" s="785" t="s">
        <v>28347</v>
      </c>
      <c r="C2631" s="785" t="s">
        <v>4303</v>
      </c>
      <c r="D2631" s="785" t="s">
        <v>2599</v>
      </c>
      <c r="E2631" s="785" t="s">
        <v>6890</v>
      </c>
      <c r="F2631" s="786">
        <v>43385</v>
      </c>
      <c r="G2631" s="785" t="s">
        <v>13961</v>
      </c>
      <c r="H2631" s="786">
        <v>43416</v>
      </c>
      <c r="I2631" s="785" t="s">
        <v>28348</v>
      </c>
      <c r="J2631" s="785" t="s">
        <v>629</v>
      </c>
      <c r="K2631" s="785" t="s">
        <v>28349</v>
      </c>
      <c r="L2631" s="785" t="s">
        <v>28350</v>
      </c>
      <c r="M2631" s="785"/>
      <c r="N2631" s="785"/>
      <c r="O2631" s="785"/>
      <c r="P2631" s="787">
        <v>37.245590999999997</v>
      </c>
      <c r="Q2631" s="787">
        <v>-0.54109600000000002</v>
      </c>
      <c r="R2631" s="785" t="s">
        <v>1961</v>
      </c>
      <c r="S2631" s="785" t="s">
        <v>2864</v>
      </c>
      <c r="T2631" s="785" t="s">
        <v>7098</v>
      </c>
      <c r="U2631" s="785" t="s">
        <v>28351</v>
      </c>
      <c r="V2631" s="785" t="s">
        <v>2855</v>
      </c>
      <c r="W2631" s="785" t="s">
        <v>2674</v>
      </c>
      <c r="X2631" s="785"/>
      <c r="Y2631" s="615" t="str">
        <f t="shared" si="41"/>
        <v>Nicholas Kimenyi</v>
      </c>
      <c r="Z2631" s="785" t="s">
        <v>2599</v>
      </c>
      <c r="AA2631" s="785" t="s">
        <v>4314</v>
      </c>
      <c r="AB2631" s="785" t="s">
        <v>2683</v>
      </c>
      <c r="AC2631" s="785" t="s">
        <v>2606</v>
      </c>
      <c r="AD2631" s="786">
        <v>43551</v>
      </c>
    </row>
    <row r="2632" spans="1:30" ht="15.75">
      <c r="A2632" s="785" t="s">
        <v>4301</v>
      </c>
      <c r="B2632" s="785" t="s">
        <v>30075</v>
      </c>
      <c r="C2632" s="785" t="s">
        <v>4303</v>
      </c>
      <c r="D2632" s="785" t="s">
        <v>2599</v>
      </c>
      <c r="E2632" s="785" t="s">
        <v>10030</v>
      </c>
      <c r="F2632" s="786">
        <v>43381</v>
      </c>
      <c r="G2632" s="785" t="s">
        <v>13961</v>
      </c>
      <c r="H2632" s="786">
        <v>43416</v>
      </c>
      <c r="I2632" s="785" t="s">
        <v>30076</v>
      </c>
      <c r="J2632" s="785" t="s">
        <v>629</v>
      </c>
      <c r="K2632" s="785" t="s">
        <v>30077</v>
      </c>
      <c r="L2632" s="785" t="s">
        <v>30078</v>
      </c>
      <c r="M2632" s="785"/>
      <c r="N2632" s="785"/>
      <c r="O2632" s="785"/>
      <c r="P2632" s="787">
        <v>35.824814000000003</v>
      </c>
      <c r="Q2632" s="787">
        <v>4.2048000000000002E-2</v>
      </c>
      <c r="R2632" s="785" t="s">
        <v>622</v>
      </c>
      <c r="S2632" s="785" t="s">
        <v>623</v>
      </c>
      <c r="T2632" s="785" t="s">
        <v>30079</v>
      </c>
      <c r="U2632" s="785" t="s">
        <v>30079</v>
      </c>
      <c r="V2632" s="785" t="s">
        <v>2855</v>
      </c>
      <c r="W2632" s="785" t="s">
        <v>3025</v>
      </c>
      <c r="X2632" s="785"/>
      <c r="Y2632" s="615" t="str">
        <f t="shared" si="41"/>
        <v>Kichemu limited</v>
      </c>
      <c r="Z2632" s="785" t="s">
        <v>2599</v>
      </c>
      <c r="AA2632" s="785" t="s">
        <v>4349</v>
      </c>
      <c r="AB2632" s="785" t="s">
        <v>2683</v>
      </c>
      <c r="AC2632" s="785" t="s">
        <v>2606</v>
      </c>
      <c r="AD2632" s="786">
        <v>43416</v>
      </c>
    </row>
    <row r="2633" spans="1:30" ht="15.75">
      <c r="A2633" s="785" t="s">
        <v>4301</v>
      </c>
      <c r="B2633" s="785" t="s">
        <v>4872</v>
      </c>
      <c r="C2633" s="785" t="s">
        <v>4303</v>
      </c>
      <c r="D2633" s="785" t="s">
        <v>2599</v>
      </c>
      <c r="E2633" s="785" t="s">
        <v>4873</v>
      </c>
      <c r="F2633" s="786">
        <v>43378</v>
      </c>
      <c r="G2633" s="785" t="s">
        <v>4874</v>
      </c>
      <c r="H2633" s="786">
        <v>43415</v>
      </c>
      <c r="I2633" s="785" t="s">
        <v>4875</v>
      </c>
      <c r="J2633" s="785" t="s">
        <v>627</v>
      </c>
      <c r="K2633" s="785" t="s">
        <v>4876</v>
      </c>
      <c r="L2633" s="785" t="s">
        <v>4877</v>
      </c>
      <c r="M2633" s="785"/>
      <c r="N2633" s="785"/>
      <c r="O2633" s="785" t="s">
        <v>4878</v>
      </c>
      <c r="P2633" s="787">
        <v>37.007446999999999</v>
      </c>
      <c r="Q2633" s="787">
        <v>-0.484072</v>
      </c>
      <c r="R2633" s="785" t="s">
        <v>1056</v>
      </c>
      <c r="S2633" s="785" t="s">
        <v>2131</v>
      </c>
      <c r="T2633" s="785" t="s">
        <v>2131</v>
      </c>
      <c r="U2633" s="785" t="s">
        <v>3625</v>
      </c>
      <c r="V2633" s="785" t="s">
        <v>3070</v>
      </c>
      <c r="W2633" s="785" t="s">
        <v>3015</v>
      </c>
      <c r="X2633" s="785" t="s">
        <v>4772</v>
      </c>
      <c r="Y2633" s="615" t="str">
        <f t="shared" si="41"/>
        <v>Allan Gichuru Karugu</v>
      </c>
      <c r="Z2633" s="785" t="s">
        <v>4773</v>
      </c>
      <c r="AA2633" s="785" t="s">
        <v>4349</v>
      </c>
      <c r="AB2633" s="785" t="s">
        <v>2605</v>
      </c>
      <c r="AC2633" s="785" t="s">
        <v>2606</v>
      </c>
      <c r="AD2633" s="786">
        <v>43415</v>
      </c>
    </row>
    <row r="2634" spans="1:30" ht="15.75">
      <c r="A2634" s="785" t="s">
        <v>4301</v>
      </c>
      <c r="B2634" s="785" t="s">
        <v>4831</v>
      </c>
      <c r="C2634" s="785" t="s">
        <v>4303</v>
      </c>
      <c r="D2634" s="785" t="s">
        <v>2599</v>
      </c>
      <c r="E2634" s="785" t="s">
        <v>4832</v>
      </c>
      <c r="F2634" s="786">
        <v>43350</v>
      </c>
      <c r="G2634" s="785" t="s">
        <v>4833</v>
      </c>
      <c r="H2634" s="786">
        <v>43414</v>
      </c>
      <c r="I2634" s="785" t="s">
        <v>4834</v>
      </c>
      <c r="J2634" s="785" t="s">
        <v>627</v>
      </c>
      <c r="K2634" s="785" t="s">
        <v>4835</v>
      </c>
      <c r="L2634" s="785" t="s">
        <v>4836</v>
      </c>
      <c r="M2634" s="785" t="s">
        <v>4837</v>
      </c>
      <c r="N2634" s="785"/>
      <c r="O2634" s="785"/>
      <c r="P2634" s="787">
        <v>36.900880000000001</v>
      </c>
      <c r="Q2634" s="787">
        <v>-0.440913</v>
      </c>
      <c r="R2634" s="785" t="s">
        <v>1056</v>
      </c>
      <c r="S2634" s="785" t="s">
        <v>1057</v>
      </c>
      <c r="T2634" s="785" t="s">
        <v>4838</v>
      </c>
      <c r="U2634" s="785" t="s">
        <v>4839</v>
      </c>
      <c r="V2634" s="785" t="s">
        <v>3004</v>
      </c>
      <c r="W2634" s="785" t="s">
        <v>3015</v>
      </c>
      <c r="X2634" s="785" t="s">
        <v>4772</v>
      </c>
      <c r="Y2634" s="615" t="str">
        <f t="shared" si="41"/>
        <v>Allan Gichuru Karugu</v>
      </c>
      <c r="Z2634" s="785" t="s">
        <v>4773</v>
      </c>
      <c r="AA2634" s="785" t="s">
        <v>4349</v>
      </c>
      <c r="AB2634" s="785" t="s">
        <v>2605</v>
      </c>
      <c r="AC2634" s="785" t="s">
        <v>2606</v>
      </c>
      <c r="AD2634" s="786">
        <v>43414</v>
      </c>
    </row>
    <row r="2635" spans="1:30" ht="15.75">
      <c r="A2635" s="785" t="s">
        <v>4301</v>
      </c>
      <c r="B2635" s="785" t="s">
        <v>14934</v>
      </c>
      <c r="C2635" s="785" t="s">
        <v>4303</v>
      </c>
      <c r="D2635" s="785" t="s">
        <v>2599</v>
      </c>
      <c r="E2635" s="785" t="s">
        <v>6208</v>
      </c>
      <c r="F2635" s="786">
        <v>43405</v>
      </c>
      <c r="G2635" s="785" t="s">
        <v>4833</v>
      </c>
      <c r="H2635" s="786">
        <v>43414</v>
      </c>
      <c r="I2635" s="785" t="s">
        <v>14935</v>
      </c>
      <c r="J2635" s="785" t="s">
        <v>627</v>
      </c>
      <c r="K2635" s="785" t="s">
        <v>14936</v>
      </c>
      <c r="L2635" s="785" t="s">
        <v>14937</v>
      </c>
      <c r="M2635" s="785"/>
      <c r="N2635" s="785"/>
      <c r="O2635" s="785" t="s">
        <v>14938</v>
      </c>
      <c r="P2635" s="787">
        <v>35.07452</v>
      </c>
      <c r="Q2635" s="787">
        <v>0.86047399999999996</v>
      </c>
      <c r="R2635" s="785" t="s">
        <v>1917</v>
      </c>
      <c r="S2635" s="785" t="s">
        <v>1918</v>
      </c>
      <c r="T2635" s="785" t="s">
        <v>3869</v>
      </c>
      <c r="U2635" s="785" t="s">
        <v>14939</v>
      </c>
      <c r="V2635" s="785">
        <v>6.2</v>
      </c>
      <c r="W2635" s="785" t="s">
        <v>2621</v>
      </c>
      <c r="X2635" s="785" t="s">
        <v>14927</v>
      </c>
      <c r="Y2635" s="615" t="str">
        <f t="shared" si="41"/>
        <v>Joseph Ong'ai</v>
      </c>
      <c r="Z2635" s="785" t="s">
        <v>14622</v>
      </c>
      <c r="AA2635" s="785" t="s">
        <v>5464</v>
      </c>
      <c r="AB2635" s="785" t="s">
        <v>2616</v>
      </c>
      <c r="AC2635" s="785" t="s">
        <v>2617</v>
      </c>
      <c r="AD2635" s="786">
        <v>43473</v>
      </c>
    </row>
    <row r="2636" spans="1:30" ht="15.75">
      <c r="A2636" s="785" t="s">
        <v>4301</v>
      </c>
      <c r="B2636" s="785" t="s">
        <v>20289</v>
      </c>
      <c r="C2636" s="785" t="s">
        <v>4303</v>
      </c>
      <c r="D2636" s="785" t="s">
        <v>2599</v>
      </c>
      <c r="E2636" s="785" t="s">
        <v>9390</v>
      </c>
      <c r="F2636" s="786">
        <v>43354</v>
      </c>
      <c r="G2636" s="785" t="s">
        <v>4833</v>
      </c>
      <c r="H2636" s="786">
        <v>43414</v>
      </c>
      <c r="I2636" s="785" t="s">
        <v>20290</v>
      </c>
      <c r="J2636" s="785" t="s">
        <v>627</v>
      </c>
      <c r="K2636" s="785" t="s">
        <v>20291</v>
      </c>
      <c r="L2636" s="785" t="s">
        <v>20292</v>
      </c>
      <c r="M2636" s="785"/>
      <c r="N2636" s="785"/>
      <c r="O2636" s="785"/>
      <c r="P2636" s="787">
        <v>35.257770999999998</v>
      </c>
      <c r="Q2636" s="787">
        <v>-0.60136999999999996</v>
      </c>
      <c r="R2636" s="785" t="s">
        <v>1623</v>
      </c>
      <c r="S2636" s="785" t="s">
        <v>1766</v>
      </c>
      <c r="T2636" s="785" t="s">
        <v>2723</v>
      </c>
      <c r="U2636" s="785" t="s">
        <v>20293</v>
      </c>
      <c r="V2636" s="785" t="s">
        <v>2855</v>
      </c>
      <c r="W2636" s="785" t="s">
        <v>2760</v>
      </c>
      <c r="X2636" s="785" t="s">
        <v>2760</v>
      </c>
      <c r="Y2636" s="615" t="str">
        <f t="shared" si="41"/>
        <v>Philip Kurgat</v>
      </c>
      <c r="Z2636" s="785" t="s">
        <v>2599</v>
      </c>
      <c r="AA2636" s="785" t="s">
        <v>4314</v>
      </c>
      <c r="AB2636" s="785" t="s">
        <v>2683</v>
      </c>
      <c r="AC2636" s="785" t="s">
        <v>2606</v>
      </c>
      <c r="AD2636" s="786">
        <v>43451</v>
      </c>
    </row>
    <row r="2637" spans="1:30" ht="15.75">
      <c r="A2637" s="785" t="s">
        <v>4301</v>
      </c>
      <c r="B2637" s="785" t="s">
        <v>29473</v>
      </c>
      <c r="C2637" s="785" t="s">
        <v>4303</v>
      </c>
      <c r="D2637" s="785" t="s">
        <v>2599</v>
      </c>
      <c r="E2637" s="785" t="s">
        <v>5751</v>
      </c>
      <c r="F2637" s="786">
        <v>43383</v>
      </c>
      <c r="G2637" s="785" t="s">
        <v>4833</v>
      </c>
      <c r="H2637" s="786">
        <v>43414</v>
      </c>
      <c r="I2637" s="785" t="s">
        <v>29474</v>
      </c>
      <c r="J2637" s="785" t="s">
        <v>627</v>
      </c>
      <c r="K2637" s="785" t="s">
        <v>29475</v>
      </c>
      <c r="L2637" s="785" t="s">
        <v>29476</v>
      </c>
      <c r="M2637" s="785"/>
      <c r="N2637" s="785"/>
      <c r="O2637" s="785"/>
      <c r="P2637" s="787">
        <v>37.255046999999998</v>
      </c>
      <c r="Q2637" s="787">
        <v>-0.63732500000000003</v>
      </c>
      <c r="R2637" s="785" t="s">
        <v>1961</v>
      </c>
      <c r="S2637" s="785" t="s">
        <v>2066</v>
      </c>
      <c r="T2637" s="785" t="s">
        <v>29477</v>
      </c>
      <c r="U2637" s="785" t="s">
        <v>29478</v>
      </c>
      <c r="V2637" s="785" t="s">
        <v>2855</v>
      </c>
      <c r="W2637" s="785" t="s">
        <v>3511</v>
      </c>
      <c r="X2637" s="785"/>
      <c r="Y2637" s="615" t="str">
        <f t="shared" si="41"/>
        <v>Sakaki Natural Renewable Energy Center</v>
      </c>
      <c r="Z2637" s="785" t="s">
        <v>2599</v>
      </c>
      <c r="AA2637" s="785" t="s">
        <v>4349</v>
      </c>
      <c r="AB2637" s="785" t="s">
        <v>2683</v>
      </c>
      <c r="AC2637" s="785" t="s">
        <v>2606</v>
      </c>
      <c r="AD2637" s="786">
        <v>43426</v>
      </c>
    </row>
    <row r="2638" spans="1:30" ht="15.75">
      <c r="A2638" s="785" t="s">
        <v>4301</v>
      </c>
      <c r="B2638" s="785" t="s">
        <v>32786</v>
      </c>
      <c r="C2638" s="785" t="s">
        <v>4303</v>
      </c>
      <c r="D2638" s="785" t="s">
        <v>2599</v>
      </c>
      <c r="E2638" s="785" t="s">
        <v>7615</v>
      </c>
      <c r="F2638" s="786">
        <v>43372</v>
      </c>
      <c r="G2638" s="785" t="s">
        <v>4833</v>
      </c>
      <c r="H2638" s="786">
        <v>43414</v>
      </c>
      <c r="I2638" s="785" t="s">
        <v>32787</v>
      </c>
      <c r="J2638" s="785" t="s">
        <v>629</v>
      </c>
      <c r="K2638" s="785" t="s">
        <v>32788</v>
      </c>
      <c r="L2638" s="785" t="s">
        <v>32789</v>
      </c>
      <c r="M2638" s="785"/>
      <c r="N2638" s="785"/>
      <c r="O2638" s="785"/>
      <c r="P2638" s="787">
        <v>35.518172</v>
      </c>
      <c r="Q2638" s="787">
        <v>-0.86103300000000005</v>
      </c>
      <c r="R2638" s="785" t="s">
        <v>2813</v>
      </c>
      <c r="S2638" s="785" t="s">
        <v>2814</v>
      </c>
      <c r="T2638" s="785" t="s">
        <v>20161</v>
      </c>
      <c r="U2638" s="785" t="s">
        <v>32790</v>
      </c>
      <c r="V2638" s="785" t="s">
        <v>3070</v>
      </c>
      <c r="W2638" s="785" t="s">
        <v>3314</v>
      </c>
      <c r="X2638" s="785"/>
      <c r="Y2638" s="615" t="str">
        <f t="shared" si="41"/>
        <v>Philip Kiget</v>
      </c>
      <c r="Z2638" s="785" t="s">
        <v>2599</v>
      </c>
      <c r="AA2638" s="785" t="s">
        <v>4314</v>
      </c>
      <c r="AB2638" s="785" t="s">
        <v>2605</v>
      </c>
      <c r="AC2638" s="785" t="s">
        <v>2606</v>
      </c>
      <c r="AD2638" s="786">
        <v>43464</v>
      </c>
    </row>
    <row r="2639" spans="1:30" ht="15.75">
      <c r="A2639" s="785" t="s">
        <v>4301</v>
      </c>
      <c r="B2639" s="785" t="s">
        <v>7558</v>
      </c>
      <c r="C2639" s="785" t="s">
        <v>4303</v>
      </c>
      <c r="D2639" s="785" t="s">
        <v>2599</v>
      </c>
      <c r="E2639" s="785" t="s">
        <v>7559</v>
      </c>
      <c r="F2639" s="786">
        <v>43393</v>
      </c>
      <c r="G2639" s="785" t="s">
        <v>7560</v>
      </c>
      <c r="H2639" s="786">
        <v>43412</v>
      </c>
      <c r="I2639" s="785" t="s">
        <v>7561</v>
      </c>
      <c r="J2639" s="785" t="s">
        <v>627</v>
      </c>
      <c r="K2639" s="785" t="s">
        <v>2612</v>
      </c>
      <c r="L2639" s="785" t="s">
        <v>7562</v>
      </c>
      <c r="M2639" s="785"/>
      <c r="N2639" s="785"/>
      <c r="O2639" s="785" t="s">
        <v>7563</v>
      </c>
      <c r="P2639" s="787">
        <v>36.608533999999999</v>
      </c>
      <c r="Q2639" s="787">
        <v>-1.2056880000000001</v>
      </c>
      <c r="R2639" s="785" t="s">
        <v>821</v>
      </c>
      <c r="S2639" s="785" t="s">
        <v>1884</v>
      </c>
      <c r="T2639" s="785" t="s">
        <v>1885</v>
      </c>
      <c r="U2639" s="785" t="s">
        <v>3339</v>
      </c>
      <c r="V2639" s="785" t="s">
        <v>3004</v>
      </c>
      <c r="W2639" s="785" t="s">
        <v>4050</v>
      </c>
      <c r="X2639" s="785" t="s">
        <v>3273</v>
      </c>
      <c r="Y2639" s="615" t="str">
        <f t="shared" si="41"/>
        <v>Edwine Joseph Majale Okinda</v>
      </c>
      <c r="Z2639" s="785" t="s">
        <v>7525</v>
      </c>
      <c r="AA2639" s="785" t="s">
        <v>4314</v>
      </c>
      <c r="AB2639" s="785" t="s">
        <v>2683</v>
      </c>
      <c r="AC2639" s="785" t="s">
        <v>2606</v>
      </c>
      <c r="AD2639" s="786">
        <v>43417</v>
      </c>
    </row>
    <row r="2640" spans="1:30" ht="15.75">
      <c r="A2640" s="785" t="s">
        <v>4301</v>
      </c>
      <c r="B2640" s="785" t="s">
        <v>9863</v>
      </c>
      <c r="C2640" s="785" t="s">
        <v>4303</v>
      </c>
      <c r="D2640" s="785" t="s">
        <v>2599</v>
      </c>
      <c r="E2640" s="785" t="s">
        <v>8552</v>
      </c>
      <c r="F2640" s="786">
        <v>43395</v>
      </c>
      <c r="G2640" s="785" t="s">
        <v>7560</v>
      </c>
      <c r="H2640" s="786">
        <v>43412</v>
      </c>
      <c r="I2640" s="785" t="s">
        <v>9864</v>
      </c>
      <c r="J2640" s="785" t="s">
        <v>629</v>
      </c>
      <c r="K2640" s="785" t="s">
        <v>9865</v>
      </c>
      <c r="L2640" s="785" t="s">
        <v>9866</v>
      </c>
      <c r="M2640" s="785"/>
      <c r="N2640" s="785"/>
      <c r="O2640" s="785"/>
      <c r="P2640" s="787">
        <v>36.660235</v>
      </c>
      <c r="Q2640" s="787">
        <v>-0.69466700000000003</v>
      </c>
      <c r="R2640" s="785" t="s">
        <v>1228</v>
      </c>
      <c r="S2640" s="785" t="s">
        <v>2633</v>
      </c>
      <c r="T2640" s="785" t="s">
        <v>3522</v>
      </c>
      <c r="U2640" s="785" t="s">
        <v>9867</v>
      </c>
      <c r="V2640" s="785" t="s">
        <v>3004</v>
      </c>
      <c r="W2640" s="785" t="s">
        <v>2615</v>
      </c>
      <c r="X2640" s="785" t="s">
        <v>9775</v>
      </c>
      <c r="Y2640" s="615" t="str">
        <f t="shared" si="41"/>
        <v>Frederick Kago</v>
      </c>
      <c r="Z2640" s="785" t="s">
        <v>9780</v>
      </c>
      <c r="AA2640" s="785" t="s">
        <v>5464</v>
      </c>
      <c r="AB2640" s="785" t="s">
        <v>3686</v>
      </c>
      <c r="AC2640" s="785" t="s">
        <v>2617</v>
      </c>
      <c r="AD2640" s="786">
        <v>43416</v>
      </c>
    </row>
    <row r="2641" spans="1:30" ht="15.75">
      <c r="A2641" s="785" t="s">
        <v>4301</v>
      </c>
      <c r="B2641" s="785" t="s">
        <v>17591</v>
      </c>
      <c r="C2641" s="785" t="s">
        <v>4303</v>
      </c>
      <c r="D2641" s="785" t="s">
        <v>2599</v>
      </c>
      <c r="E2641" s="785" t="s">
        <v>4687</v>
      </c>
      <c r="F2641" s="786">
        <v>43392</v>
      </c>
      <c r="G2641" s="785" t="s">
        <v>7560</v>
      </c>
      <c r="H2641" s="786">
        <v>43412</v>
      </c>
      <c r="I2641" s="785" t="s">
        <v>17592</v>
      </c>
      <c r="J2641" s="785" t="s">
        <v>627</v>
      </c>
      <c r="K2641" s="785" t="s">
        <v>17593</v>
      </c>
      <c r="L2641" s="785" t="s">
        <v>17594</v>
      </c>
      <c r="M2641" s="785"/>
      <c r="N2641" s="785"/>
      <c r="O2641" s="785" t="s">
        <v>17595</v>
      </c>
      <c r="P2641" s="787">
        <v>36.887752999999996</v>
      </c>
      <c r="Q2641" s="787">
        <v>-0.96448199999999995</v>
      </c>
      <c r="R2641" s="785" t="s">
        <v>821</v>
      </c>
      <c r="S2641" s="785" t="s">
        <v>2120</v>
      </c>
      <c r="T2641" s="785" t="s">
        <v>3424</v>
      </c>
      <c r="U2641" s="785" t="s">
        <v>17596</v>
      </c>
      <c r="V2641" s="785" t="s">
        <v>3004</v>
      </c>
      <c r="W2641" s="785" t="s">
        <v>3535</v>
      </c>
      <c r="X2641" s="785" t="s">
        <v>3535</v>
      </c>
      <c r="Y2641" s="615" t="str">
        <f t="shared" si="41"/>
        <v>Maurice Kinuthia Wangui</v>
      </c>
      <c r="Z2641" s="785" t="s">
        <v>17405</v>
      </c>
      <c r="AA2641" s="785" t="s">
        <v>4314</v>
      </c>
      <c r="AB2641" s="785" t="s">
        <v>2605</v>
      </c>
      <c r="AC2641" s="785" t="s">
        <v>2606</v>
      </c>
      <c r="AD2641" s="786">
        <v>43451</v>
      </c>
    </row>
    <row r="2642" spans="1:30" ht="15.75">
      <c r="A2642" s="785" t="s">
        <v>4301</v>
      </c>
      <c r="B2642" s="785" t="s">
        <v>12808</v>
      </c>
      <c r="C2642" s="785" t="s">
        <v>4303</v>
      </c>
      <c r="D2642" s="785" t="s">
        <v>2599</v>
      </c>
      <c r="E2642" s="785" t="s">
        <v>5246</v>
      </c>
      <c r="F2642" s="786">
        <v>43361</v>
      </c>
      <c r="G2642" s="785" t="s">
        <v>9171</v>
      </c>
      <c r="H2642" s="786">
        <v>43411</v>
      </c>
      <c r="I2642" s="785" t="s">
        <v>12809</v>
      </c>
      <c r="J2642" s="785" t="s">
        <v>627</v>
      </c>
      <c r="K2642" s="785" t="s">
        <v>12810</v>
      </c>
      <c r="L2642" s="785" t="s">
        <v>12811</v>
      </c>
      <c r="M2642" s="785"/>
      <c r="N2642" s="785"/>
      <c r="O2642" s="785"/>
      <c r="P2642" s="787">
        <v>37.358021999999998</v>
      </c>
      <c r="Q2642" s="787">
        <v>-1.0998870000000001</v>
      </c>
      <c r="R2642" s="785" t="s">
        <v>821</v>
      </c>
      <c r="S2642" s="785" t="s">
        <v>2791</v>
      </c>
      <c r="T2642" s="785" t="s">
        <v>12812</v>
      </c>
      <c r="U2642" s="785" t="s">
        <v>12813</v>
      </c>
      <c r="V2642" s="785" t="s">
        <v>2673</v>
      </c>
      <c r="W2642" s="785" t="s">
        <v>2615</v>
      </c>
      <c r="X2642" s="785" t="s">
        <v>12807</v>
      </c>
      <c r="Y2642" s="615" t="str">
        <f t="shared" si="41"/>
        <v>James Nganga  Njoroge</v>
      </c>
      <c r="Z2642" s="785" t="s">
        <v>12798</v>
      </c>
      <c r="AA2642" s="785" t="s">
        <v>5464</v>
      </c>
      <c r="AB2642" s="785" t="s">
        <v>2605</v>
      </c>
      <c r="AC2642" s="785" t="s">
        <v>2606</v>
      </c>
      <c r="AD2642" s="786">
        <v>43411</v>
      </c>
    </row>
    <row r="2643" spans="1:30" ht="15.75">
      <c r="A2643" s="785" t="s">
        <v>4301</v>
      </c>
      <c r="B2643" s="785" t="s">
        <v>14219</v>
      </c>
      <c r="C2643" s="785" t="s">
        <v>4303</v>
      </c>
      <c r="D2643" s="785" t="s">
        <v>2599</v>
      </c>
      <c r="E2643" s="785" t="s">
        <v>5246</v>
      </c>
      <c r="F2643" s="786">
        <v>43361</v>
      </c>
      <c r="G2643" s="785" t="s">
        <v>9171</v>
      </c>
      <c r="H2643" s="786">
        <v>43411</v>
      </c>
      <c r="I2643" s="785" t="s">
        <v>14220</v>
      </c>
      <c r="J2643" s="785" t="s">
        <v>629</v>
      </c>
      <c r="K2643" s="785" t="s">
        <v>2612</v>
      </c>
      <c r="L2643" s="785" t="s">
        <v>14221</v>
      </c>
      <c r="M2643" s="785"/>
      <c r="N2643" s="785"/>
      <c r="O2643" s="785"/>
      <c r="P2643" s="787">
        <v>34.934666999999997</v>
      </c>
      <c r="Q2643" s="787">
        <v>0.896532</v>
      </c>
      <c r="R2643" s="785" t="s">
        <v>1189</v>
      </c>
      <c r="S2643" s="785" t="s">
        <v>1368</v>
      </c>
      <c r="T2643" s="785" t="s">
        <v>14222</v>
      </c>
      <c r="U2643" s="785" t="s">
        <v>1368</v>
      </c>
      <c r="V2643" s="785" t="s">
        <v>2673</v>
      </c>
      <c r="W2643" s="785" t="s">
        <v>3296</v>
      </c>
      <c r="X2643" s="785" t="s">
        <v>3296</v>
      </c>
      <c r="Y2643" s="615" t="str">
        <f t="shared" si="41"/>
        <v>John Kariuki</v>
      </c>
      <c r="Z2643" s="785" t="s">
        <v>14223</v>
      </c>
      <c r="AA2643" s="785" t="s">
        <v>4314</v>
      </c>
      <c r="AB2643" s="785" t="s">
        <v>2605</v>
      </c>
      <c r="AC2643" s="785" t="s">
        <v>2606</v>
      </c>
      <c r="AD2643" s="786">
        <v>43413</v>
      </c>
    </row>
    <row r="2644" spans="1:30" ht="15.75">
      <c r="A2644" s="785" t="s">
        <v>4301</v>
      </c>
      <c r="B2644" s="785" t="s">
        <v>14643</v>
      </c>
      <c r="C2644" s="785" t="s">
        <v>4379</v>
      </c>
      <c r="D2644" s="785" t="s">
        <v>4418</v>
      </c>
      <c r="E2644" s="785" t="s">
        <v>14636</v>
      </c>
      <c r="F2644" s="786">
        <v>43410</v>
      </c>
      <c r="G2644" s="785" t="s">
        <v>14636</v>
      </c>
      <c r="H2644" s="786">
        <v>43410</v>
      </c>
      <c r="I2644" s="785" t="s">
        <v>14644</v>
      </c>
      <c r="J2644" s="785" t="s">
        <v>627</v>
      </c>
      <c r="K2644" s="785" t="s">
        <v>14645</v>
      </c>
      <c r="L2644" s="785" t="s">
        <v>14646</v>
      </c>
      <c r="M2644" s="785"/>
      <c r="N2644" s="785"/>
      <c r="O2644" s="785"/>
      <c r="P2644" s="787">
        <v>36.952958000000002</v>
      </c>
      <c r="Q2644" s="787">
        <v>-0.84037799999999996</v>
      </c>
      <c r="R2644" s="785" t="s">
        <v>1030</v>
      </c>
      <c r="S2644" s="785" t="s">
        <v>1031</v>
      </c>
      <c r="T2644" s="785" t="s">
        <v>1031</v>
      </c>
      <c r="U2644" s="785" t="s">
        <v>6506</v>
      </c>
      <c r="V2644" s="785">
        <v>6</v>
      </c>
      <c r="W2644" s="785" t="s">
        <v>14647</v>
      </c>
      <c r="X2644" s="785" t="s">
        <v>3610</v>
      </c>
      <c r="Y2644" s="615" t="str">
        <f t="shared" si="41"/>
        <v>Joseph Kuria</v>
      </c>
      <c r="Z2644" s="785" t="s">
        <v>6695</v>
      </c>
      <c r="AA2644" s="785" t="s">
        <v>4349</v>
      </c>
      <c r="AB2644" s="785" t="s">
        <v>2605</v>
      </c>
      <c r="AC2644" s="785" t="s">
        <v>2606</v>
      </c>
      <c r="AD2644" s="786">
        <v>43412</v>
      </c>
    </row>
    <row r="2645" spans="1:30" ht="15.75">
      <c r="A2645" s="785" t="s">
        <v>4301</v>
      </c>
      <c r="B2645" s="785" t="s">
        <v>29466</v>
      </c>
      <c r="C2645" s="785" t="s">
        <v>4303</v>
      </c>
      <c r="D2645" s="785" t="s">
        <v>2599</v>
      </c>
      <c r="E2645" s="785" t="s">
        <v>4873</v>
      </c>
      <c r="F2645" s="786">
        <v>43378</v>
      </c>
      <c r="G2645" s="785" t="s">
        <v>14636</v>
      </c>
      <c r="H2645" s="786">
        <v>43410</v>
      </c>
      <c r="I2645" s="785" t="s">
        <v>29467</v>
      </c>
      <c r="J2645" s="785" t="s">
        <v>627</v>
      </c>
      <c r="K2645" s="785" t="s">
        <v>29468</v>
      </c>
      <c r="L2645" s="785" t="s">
        <v>29469</v>
      </c>
      <c r="M2645" s="785"/>
      <c r="N2645" s="785"/>
      <c r="O2645" s="785" t="s">
        <v>29470</v>
      </c>
      <c r="P2645" s="787">
        <v>36.981707999999998</v>
      </c>
      <c r="Q2645" s="787">
        <v>-0.45339299999999999</v>
      </c>
      <c r="R2645" s="785" t="s">
        <v>1056</v>
      </c>
      <c r="S2645" s="785" t="s">
        <v>1057</v>
      </c>
      <c r="T2645" s="785" t="s">
        <v>29471</v>
      </c>
      <c r="U2645" s="785" t="s">
        <v>29472</v>
      </c>
      <c r="V2645" s="785">
        <v>8</v>
      </c>
      <c r="W2645" s="785" t="s">
        <v>3511</v>
      </c>
      <c r="X2645" s="785"/>
      <c r="Y2645" s="615" t="str">
        <f t="shared" si="41"/>
        <v>Sakaki Natural Renewable Energy Center</v>
      </c>
      <c r="Z2645" s="785" t="s">
        <v>2599</v>
      </c>
      <c r="AA2645" s="785" t="s">
        <v>4349</v>
      </c>
      <c r="AB2645" s="785" t="s">
        <v>2683</v>
      </c>
      <c r="AC2645" s="785" t="s">
        <v>2606</v>
      </c>
      <c r="AD2645" s="786">
        <v>43426</v>
      </c>
    </row>
    <row r="2646" spans="1:30" ht="15.75">
      <c r="A2646" s="785" t="s">
        <v>4301</v>
      </c>
      <c r="B2646" s="785" t="s">
        <v>9526</v>
      </c>
      <c r="C2646" s="785" t="s">
        <v>4303</v>
      </c>
      <c r="D2646" s="785" t="s">
        <v>2599</v>
      </c>
      <c r="E2646" s="785" t="s">
        <v>5535</v>
      </c>
      <c r="F2646" s="786">
        <v>43333</v>
      </c>
      <c r="G2646" s="785" t="s">
        <v>9296</v>
      </c>
      <c r="H2646" s="786">
        <v>43409</v>
      </c>
      <c r="I2646" s="785" t="s">
        <v>9527</v>
      </c>
      <c r="J2646" s="785" t="s">
        <v>629</v>
      </c>
      <c r="K2646" s="785" t="s">
        <v>9528</v>
      </c>
      <c r="L2646" s="785" t="s">
        <v>9529</v>
      </c>
      <c r="M2646" s="785"/>
      <c r="N2646" s="785"/>
      <c r="O2646" s="785"/>
      <c r="P2646" s="787">
        <v>36.390282999999997</v>
      </c>
      <c r="Q2646" s="787">
        <v>-7.1804999999999994E-2</v>
      </c>
      <c r="R2646" s="785" t="s">
        <v>1228</v>
      </c>
      <c r="S2646" s="785" t="s">
        <v>2797</v>
      </c>
      <c r="T2646" s="785" t="s">
        <v>3054</v>
      </c>
      <c r="U2646" s="785" t="s">
        <v>9530</v>
      </c>
      <c r="V2646" s="785" t="s">
        <v>2855</v>
      </c>
      <c r="W2646" s="785" t="s">
        <v>3288</v>
      </c>
      <c r="X2646" s="785" t="s">
        <v>2626</v>
      </c>
      <c r="Y2646" s="615" t="str">
        <f t="shared" si="41"/>
        <v>Francis Kinyanjui</v>
      </c>
      <c r="Z2646" s="785" t="s">
        <v>9531</v>
      </c>
      <c r="AA2646" s="785" t="s">
        <v>4314</v>
      </c>
      <c r="AB2646" s="785" t="s">
        <v>2683</v>
      </c>
      <c r="AC2646" s="785" t="s">
        <v>2606</v>
      </c>
      <c r="AD2646" s="786">
        <v>43409</v>
      </c>
    </row>
    <row r="2647" spans="1:30" ht="15.75">
      <c r="A2647" s="785" t="s">
        <v>4301</v>
      </c>
      <c r="B2647" s="785" t="s">
        <v>25997</v>
      </c>
      <c r="C2647" s="785" t="s">
        <v>4303</v>
      </c>
      <c r="D2647" s="785" t="s">
        <v>2599</v>
      </c>
      <c r="E2647" s="785" t="s">
        <v>4718</v>
      </c>
      <c r="F2647" s="786">
        <v>43341</v>
      </c>
      <c r="G2647" s="785" t="s">
        <v>9296</v>
      </c>
      <c r="H2647" s="786">
        <v>43409</v>
      </c>
      <c r="I2647" s="785" t="s">
        <v>25998</v>
      </c>
      <c r="J2647" s="785" t="s">
        <v>627</v>
      </c>
      <c r="K2647" s="785" t="s">
        <v>2612</v>
      </c>
      <c r="L2647" s="785" t="s">
        <v>25999</v>
      </c>
      <c r="M2647" s="785"/>
      <c r="N2647" s="785"/>
      <c r="O2647" s="785"/>
      <c r="P2647" s="787">
        <v>35.396898999999998</v>
      </c>
      <c r="Q2647" s="787">
        <v>-0.100844</v>
      </c>
      <c r="R2647" s="785" t="s">
        <v>2053</v>
      </c>
      <c r="S2647" s="785" t="s">
        <v>2715</v>
      </c>
      <c r="T2647" s="785" t="s">
        <v>4310</v>
      </c>
      <c r="U2647" s="785" t="s">
        <v>4638</v>
      </c>
      <c r="V2647" s="785" t="s">
        <v>2603</v>
      </c>
      <c r="W2647" s="785" t="s">
        <v>4619</v>
      </c>
      <c r="X2647" s="785"/>
      <c r="Y2647" s="615" t="str">
        <f t="shared" si="41"/>
        <v>Agnes Koech</v>
      </c>
      <c r="Z2647" s="785" t="s">
        <v>2599</v>
      </c>
      <c r="AA2647" s="785" t="s">
        <v>4314</v>
      </c>
      <c r="AB2647" s="785" t="s">
        <v>2683</v>
      </c>
      <c r="AC2647" s="785" t="s">
        <v>2606</v>
      </c>
      <c r="AD2647" s="786">
        <v>43437</v>
      </c>
    </row>
    <row r="2648" spans="1:30" ht="15.75">
      <c r="A2648" s="785" t="s">
        <v>4301</v>
      </c>
      <c r="B2648" s="785" t="s">
        <v>26411</v>
      </c>
      <c r="C2648" s="785" t="s">
        <v>4303</v>
      </c>
      <c r="D2648" s="785" t="s">
        <v>2599</v>
      </c>
      <c r="E2648" s="785" t="s">
        <v>5747</v>
      </c>
      <c r="F2648" s="786">
        <v>43344</v>
      </c>
      <c r="G2648" s="785" t="s">
        <v>9296</v>
      </c>
      <c r="H2648" s="786">
        <v>43409</v>
      </c>
      <c r="I2648" s="785" t="s">
        <v>26412</v>
      </c>
      <c r="J2648" s="785" t="s">
        <v>627</v>
      </c>
      <c r="K2648" s="785" t="s">
        <v>26413</v>
      </c>
      <c r="L2648" s="785" t="s">
        <v>26414</v>
      </c>
      <c r="M2648" s="785"/>
      <c r="N2648" s="785"/>
      <c r="O2648" s="785" t="s">
        <v>26415</v>
      </c>
      <c r="P2648" s="787">
        <v>36.290909999999997</v>
      </c>
      <c r="Q2648" s="787">
        <v>-5.5469999999999998E-3</v>
      </c>
      <c r="R2648" s="785" t="s">
        <v>1228</v>
      </c>
      <c r="S2648" s="785" t="s">
        <v>2797</v>
      </c>
      <c r="T2648" s="785" t="s">
        <v>26416</v>
      </c>
      <c r="U2648" s="785" t="s">
        <v>2620</v>
      </c>
      <c r="V2648" s="785" t="s">
        <v>2603</v>
      </c>
      <c r="W2648" s="785" t="s">
        <v>3025</v>
      </c>
      <c r="X2648" s="785"/>
      <c r="Y2648" s="615" t="str">
        <f t="shared" si="41"/>
        <v>Kichemu limited</v>
      </c>
      <c r="Z2648" s="785" t="s">
        <v>2599</v>
      </c>
      <c r="AA2648" s="785" t="s">
        <v>4349</v>
      </c>
      <c r="AB2648" s="785" t="s">
        <v>2683</v>
      </c>
      <c r="AC2648" s="785" t="s">
        <v>2606</v>
      </c>
      <c r="AD2648" s="786">
        <v>43444</v>
      </c>
    </row>
    <row r="2649" spans="1:30" ht="15.75">
      <c r="A2649" s="785" t="s">
        <v>4301</v>
      </c>
      <c r="B2649" s="785" t="s">
        <v>11270</v>
      </c>
      <c r="C2649" s="785" t="s">
        <v>4303</v>
      </c>
      <c r="D2649" s="785" t="s">
        <v>2599</v>
      </c>
      <c r="E2649" s="785" t="s">
        <v>9163</v>
      </c>
      <c r="F2649" s="786">
        <v>43408</v>
      </c>
      <c r="G2649" s="785" t="s">
        <v>9163</v>
      </c>
      <c r="H2649" s="786">
        <v>43408</v>
      </c>
      <c r="I2649" s="785" t="s">
        <v>11271</v>
      </c>
      <c r="J2649" s="785" t="s">
        <v>629</v>
      </c>
      <c r="K2649" s="785" t="s">
        <v>11272</v>
      </c>
      <c r="L2649" s="785" t="s">
        <v>11273</v>
      </c>
      <c r="M2649" s="785"/>
      <c r="N2649" s="785"/>
      <c r="O2649" s="785" t="s">
        <v>11274</v>
      </c>
      <c r="P2649" s="787">
        <v>36.882142999999999</v>
      </c>
      <c r="Q2649" s="787">
        <v>-0.82636299999999996</v>
      </c>
      <c r="R2649" s="785" t="s">
        <v>1030</v>
      </c>
      <c r="S2649" s="785" t="s">
        <v>1795</v>
      </c>
      <c r="T2649" s="785" t="s">
        <v>3432</v>
      </c>
      <c r="U2649" s="785" t="s">
        <v>1520</v>
      </c>
      <c r="V2649" s="785" t="s">
        <v>2855</v>
      </c>
      <c r="W2649" s="785" t="s">
        <v>4054</v>
      </c>
      <c r="X2649" s="785" t="s">
        <v>2834</v>
      </c>
      <c r="Y2649" s="615" t="str">
        <f t="shared" si="41"/>
        <v>Hamkam</v>
      </c>
      <c r="Z2649" s="785" t="s">
        <v>11211</v>
      </c>
      <c r="AA2649" s="785" t="s">
        <v>4349</v>
      </c>
      <c r="AB2649" s="785" t="s">
        <v>2605</v>
      </c>
      <c r="AC2649" s="785" t="s">
        <v>2606</v>
      </c>
      <c r="AD2649" s="786">
        <v>43408</v>
      </c>
    </row>
    <row r="2650" spans="1:30" ht="15.75">
      <c r="A2650" s="785" t="s">
        <v>4301</v>
      </c>
      <c r="B2650" s="785" t="s">
        <v>6889</v>
      </c>
      <c r="C2650" s="785" t="s">
        <v>4303</v>
      </c>
      <c r="D2650" s="785" t="s">
        <v>2599</v>
      </c>
      <c r="E2650" s="785" t="s">
        <v>6890</v>
      </c>
      <c r="F2650" s="786">
        <v>43385</v>
      </c>
      <c r="G2650" s="785" t="s">
        <v>6891</v>
      </c>
      <c r="H2650" s="786">
        <v>43407</v>
      </c>
      <c r="I2650" s="785" t="s">
        <v>6892</v>
      </c>
      <c r="J2650" s="785" t="s">
        <v>629</v>
      </c>
      <c r="K2650" s="785" t="s">
        <v>6893</v>
      </c>
      <c r="L2650" s="785" t="s">
        <v>6894</v>
      </c>
      <c r="M2650" s="785"/>
      <c r="N2650" s="785"/>
      <c r="O2650" s="785"/>
      <c r="P2650" s="787">
        <v>37.022844999999997</v>
      </c>
      <c r="Q2650" s="787">
        <v>-0.22861999999999999</v>
      </c>
      <c r="R2650" s="785" t="s">
        <v>1056</v>
      </c>
      <c r="S2650" s="785" t="s">
        <v>2272</v>
      </c>
      <c r="T2650" s="785" t="s">
        <v>3304</v>
      </c>
      <c r="U2650" s="785" t="s">
        <v>6895</v>
      </c>
      <c r="V2650" s="785" t="s">
        <v>2603</v>
      </c>
      <c r="W2650" s="785" t="s">
        <v>2689</v>
      </c>
      <c r="X2650" s="785" t="s">
        <v>2694</v>
      </c>
      <c r="Y2650" s="615" t="str">
        <f t="shared" si="41"/>
        <v>Dancan Gideon Mateba</v>
      </c>
      <c r="Z2650" s="785" t="s">
        <v>6186</v>
      </c>
      <c r="AA2650" s="785" t="s">
        <v>4349</v>
      </c>
      <c r="AB2650" s="785" t="s">
        <v>2683</v>
      </c>
      <c r="AC2650" s="785" t="s">
        <v>2606</v>
      </c>
      <c r="AD2650" s="786">
        <v>43451</v>
      </c>
    </row>
    <row r="2651" spans="1:30" ht="15.75">
      <c r="A2651" s="785" t="s">
        <v>4301</v>
      </c>
      <c r="B2651" s="785" t="s">
        <v>24399</v>
      </c>
      <c r="C2651" s="785" t="s">
        <v>4322</v>
      </c>
      <c r="D2651" s="785" t="s">
        <v>2618</v>
      </c>
      <c r="E2651" s="785" t="s">
        <v>13635</v>
      </c>
      <c r="F2651" s="786">
        <v>43356</v>
      </c>
      <c r="G2651" s="785" t="s">
        <v>9126</v>
      </c>
      <c r="H2651" s="786">
        <v>43406</v>
      </c>
      <c r="I2651" s="785" t="s">
        <v>24400</v>
      </c>
      <c r="J2651" s="785" t="s">
        <v>629</v>
      </c>
      <c r="K2651" s="785" t="s">
        <v>24401</v>
      </c>
      <c r="L2651" s="785" t="s">
        <v>24402</v>
      </c>
      <c r="M2651" s="785"/>
      <c r="N2651" s="785"/>
      <c r="O2651" s="785"/>
      <c r="P2651" s="787">
        <v>36.668259999999997</v>
      </c>
      <c r="Q2651" s="787">
        <v>-1.326692</v>
      </c>
      <c r="R2651" s="785" t="s">
        <v>1325</v>
      </c>
      <c r="S2651" s="785" t="s">
        <v>1326</v>
      </c>
      <c r="T2651" s="785" t="s">
        <v>24403</v>
      </c>
      <c r="U2651" s="785" t="s">
        <v>24404</v>
      </c>
      <c r="V2651" s="785" t="s">
        <v>3004</v>
      </c>
      <c r="W2651" s="785" t="s">
        <v>2615</v>
      </c>
      <c r="X2651" s="785" t="s">
        <v>2615</v>
      </c>
      <c r="Y2651" s="615" t="str">
        <f t="shared" si="41"/>
        <v>Takamoto Biogas</v>
      </c>
      <c r="Z2651" s="785" t="s">
        <v>5708</v>
      </c>
      <c r="AA2651" s="785" t="s">
        <v>5464</v>
      </c>
      <c r="AB2651" s="785" t="s">
        <v>3686</v>
      </c>
      <c r="AC2651" s="785" t="s">
        <v>2617</v>
      </c>
      <c r="AD2651" s="786">
        <v>43406</v>
      </c>
    </row>
    <row r="2652" spans="1:30" ht="15.75">
      <c r="A2652" s="785" t="s">
        <v>4301</v>
      </c>
      <c r="B2652" s="785" t="s">
        <v>30071</v>
      </c>
      <c r="C2652" s="785" t="s">
        <v>4303</v>
      </c>
      <c r="D2652" s="785" t="s">
        <v>2599</v>
      </c>
      <c r="E2652" s="785" t="s">
        <v>4944</v>
      </c>
      <c r="F2652" s="786">
        <v>43388</v>
      </c>
      <c r="G2652" s="785" t="s">
        <v>9126</v>
      </c>
      <c r="H2652" s="786">
        <v>43406</v>
      </c>
      <c r="I2652" s="785" t="s">
        <v>30072</v>
      </c>
      <c r="J2652" s="785" t="s">
        <v>629</v>
      </c>
      <c r="K2652" s="785" t="s">
        <v>2612</v>
      </c>
      <c r="L2652" s="785" t="s">
        <v>8641</v>
      </c>
      <c r="M2652" s="785"/>
      <c r="N2652" s="785"/>
      <c r="O2652" s="785"/>
      <c r="P2652" s="787">
        <v>37.017524999999999</v>
      </c>
      <c r="Q2652" s="787">
        <v>-1.177948</v>
      </c>
      <c r="R2652" s="785" t="s">
        <v>821</v>
      </c>
      <c r="S2652" s="785" t="s">
        <v>2898</v>
      </c>
      <c r="T2652" s="785" t="s">
        <v>30073</v>
      </c>
      <c r="U2652" s="785" t="s">
        <v>30074</v>
      </c>
      <c r="V2652" s="785" t="s">
        <v>2855</v>
      </c>
      <c r="W2652" s="785" t="s">
        <v>3511</v>
      </c>
      <c r="X2652" s="785"/>
      <c r="Y2652" s="615" t="str">
        <f t="shared" si="41"/>
        <v>Sakaki Natural Renewable Energy Center</v>
      </c>
      <c r="Z2652" s="785" t="s">
        <v>2599</v>
      </c>
      <c r="AA2652" s="785" t="s">
        <v>4349</v>
      </c>
      <c r="AB2652" s="785" t="s">
        <v>2683</v>
      </c>
      <c r="AC2652" s="785" t="s">
        <v>2606</v>
      </c>
      <c r="AD2652" s="786">
        <v>43407</v>
      </c>
    </row>
    <row r="2653" spans="1:30" ht="15.75">
      <c r="A2653" s="785" t="s">
        <v>4301</v>
      </c>
      <c r="B2653" s="785" t="s">
        <v>6490</v>
      </c>
      <c r="C2653" s="785" t="s">
        <v>4303</v>
      </c>
      <c r="D2653" s="785" t="s">
        <v>2599</v>
      </c>
      <c r="E2653" s="785" t="s">
        <v>6491</v>
      </c>
      <c r="F2653" s="786">
        <v>43360</v>
      </c>
      <c r="G2653" s="785" t="s">
        <v>6208</v>
      </c>
      <c r="H2653" s="786">
        <v>43405</v>
      </c>
      <c r="I2653" s="785" t="s">
        <v>6492</v>
      </c>
      <c r="J2653" s="785" t="s">
        <v>627</v>
      </c>
      <c r="K2653" s="785" t="s">
        <v>6493</v>
      </c>
      <c r="L2653" s="785" t="s">
        <v>6494</v>
      </c>
      <c r="M2653" s="785"/>
      <c r="N2653" s="785"/>
      <c r="O2653" s="785"/>
      <c r="P2653" s="787">
        <v>36.139167999999998</v>
      </c>
      <c r="Q2653" s="787">
        <v>-0.15473200000000001</v>
      </c>
      <c r="R2653" s="785" t="s">
        <v>695</v>
      </c>
      <c r="S2653" s="785" t="s">
        <v>1204</v>
      </c>
      <c r="T2653" s="785" t="s">
        <v>1204</v>
      </c>
      <c r="U2653" s="785" t="s">
        <v>6495</v>
      </c>
      <c r="V2653" s="785" t="s">
        <v>3004</v>
      </c>
      <c r="W2653" s="785" t="s">
        <v>2897</v>
      </c>
      <c r="X2653" s="785" t="s">
        <v>2897</v>
      </c>
      <c r="Y2653" s="615" t="str">
        <f t="shared" si="41"/>
        <v>Christopher Njinju Ndungu</v>
      </c>
      <c r="Z2653" s="785" t="s">
        <v>6484</v>
      </c>
      <c r="AA2653" s="785" t="s">
        <v>4314</v>
      </c>
      <c r="AB2653" s="785" t="s">
        <v>2605</v>
      </c>
      <c r="AC2653" s="785" t="s">
        <v>2606</v>
      </c>
      <c r="AD2653" s="786">
        <v>43506</v>
      </c>
    </row>
    <row r="2654" spans="1:30" ht="15.75">
      <c r="A2654" s="785" t="s">
        <v>4301</v>
      </c>
      <c r="B2654" s="785" t="s">
        <v>19416</v>
      </c>
      <c r="C2654" s="785" t="s">
        <v>4303</v>
      </c>
      <c r="D2654" s="785" t="s">
        <v>2599</v>
      </c>
      <c r="E2654" s="785" t="s">
        <v>4949</v>
      </c>
      <c r="F2654" s="786">
        <v>43374</v>
      </c>
      <c r="G2654" s="785" t="s">
        <v>6208</v>
      </c>
      <c r="H2654" s="786">
        <v>43405</v>
      </c>
      <c r="I2654" s="785" t="s">
        <v>19417</v>
      </c>
      <c r="J2654" s="785" t="s">
        <v>629</v>
      </c>
      <c r="K2654" s="785" t="s">
        <v>2612</v>
      </c>
      <c r="L2654" s="785" t="s">
        <v>19418</v>
      </c>
      <c r="M2654" s="785"/>
      <c r="N2654" s="785"/>
      <c r="O2654" s="785" t="s">
        <v>19419</v>
      </c>
      <c r="P2654" s="787">
        <v>37.294834999999999</v>
      </c>
      <c r="Q2654" s="787">
        <v>-0.48514800000000002</v>
      </c>
      <c r="R2654" s="785" t="s">
        <v>1961</v>
      </c>
      <c r="S2654" s="785" t="s">
        <v>1962</v>
      </c>
      <c r="T2654" s="785" t="s">
        <v>2273</v>
      </c>
      <c r="U2654" s="785" t="s">
        <v>19420</v>
      </c>
      <c r="V2654" s="785" t="s">
        <v>3004</v>
      </c>
      <c r="W2654" s="785" t="s">
        <v>2604</v>
      </c>
      <c r="X2654" s="785" t="s">
        <v>2604</v>
      </c>
      <c r="Y2654" s="615" t="str">
        <f t="shared" si="41"/>
        <v>Patrick Kinyua</v>
      </c>
      <c r="Z2654" s="785" t="s">
        <v>2599</v>
      </c>
      <c r="AA2654" s="785" t="s">
        <v>4314</v>
      </c>
      <c r="AB2654" s="785" t="s">
        <v>2605</v>
      </c>
      <c r="AC2654" s="785" t="s">
        <v>2606</v>
      </c>
      <c r="AD2654" s="786">
        <v>43493</v>
      </c>
    </row>
    <row r="2655" spans="1:30" ht="15.75">
      <c r="A2655" s="785" t="s">
        <v>4301</v>
      </c>
      <c r="B2655" s="785" t="s">
        <v>23886</v>
      </c>
      <c r="C2655" s="785" t="s">
        <v>4303</v>
      </c>
      <c r="D2655" s="785" t="s">
        <v>2599</v>
      </c>
      <c r="E2655" s="785" t="s">
        <v>5747</v>
      </c>
      <c r="F2655" s="786">
        <v>43344</v>
      </c>
      <c r="G2655" s="785" t="s">
        <v>6208</v>
      </c>
      <c r="H2655" s="786">
        <v>43405</v>
      </c>
      <c r="I2655" s="785" t="s">
        <v>23887</v>
      </c>
      <c r="J2655" s="785" t="s">
        <v>629</v>
      </c>
      <c r="K2655" s="785" t="s">
        <v>23888</v>
      </c>
      <c r="L2655" s="785" t="s">
        <v>23889</v>
      </c>
      <c r="M2655" s="785"/>
      <c r="N2655" s="785"/>
      <c r="O2655" s="785" t="s">
        <v>23890</v>
      </c>
      <c r="P2655" s="787">
        <v>37.104534999999998</v>
      </c>
      <c r="Q2655" s="787">
        <v>-0.66994299999999996</v>
      </c>
      <c r="R2655" s="785" t="s">
        <v>1030</v>
      </c>
      <c r="S2655" s="785" t="s">
        <v>2220</v>
      </c>
      <c r="T2655" s="785" t="s">
        <v>3146</v>
      </c>
      <c r="U2655" s="785" t="s">
        <v>23891</v>
      </c>
      <c r="V2655" s="785" t="s">
        <v>2855</v>
      </c>
      <c r="W2655" s="785" t="s">
        <v>23892</v>
      </c>
      <c r="X2655" s="785" t="s">
        <v>3184</v>
      </c>
      <c r="Y2655" s="615" t="str">
        <f t="shared" si="41"/>
        <v>Sospeter Maina</v>
      </c>
      <c r="Z2655" s="785" t="s">
        <v>7475</v>
      </c>
      <c r="AA2655" s="785" t="s">
        <v>4349</v>
      </c>
      <c r="AB2655" s="785" t="s">
        <v>2683</v>
      </c>
      <c r="AC2655" s="785" t="s">
        <v>2606</v>
      </c>
      <c r="AD2655" s="786">
        <v>43444</v>
      </c>
    </row>
    <row r="2656" spans="1:30" ht="15.75">
      <c r="A2656" s="785" t="s">
        <v>4301</v>
      </c>
      <c r="B2656" s="785" t="s">
        <v>24394</v>
      </c>
      <c r="C2656" s="785" t="s">
        <v>4379</v>
      </c>
      <c r="D2656" s="785" t="s">
        <v>2751</v>
      </c>
      <c r="E2656" s="785" t="s">
        <v>6266</v>
      </c>
      <c r="F2656" s="786">
        <v>43355</v>
      </c>
      <c r="G2656" s="785" t="s">
        <v>6208</v>
      </c>
      <c r="H2656" s="786">
        <v>43405</v>
      </c>
      <c r="I2656" s="785" t="s">
        <v>24395</v>
      </c>
      <c r="J2656" s="785" t="s">
        <v>627</v>
      </c>
      <c r="K2656" s="785" t="s">
        <v>24396</v>
      </c>
      <c r="L2656" s="785" t="s">
        <v>24397</v>
      </c>
      <c r="M2656" s="785"/>
      <c r="N2656" s="785"/>
      <c r="O2656" s="785"/>
      <c r="P2656" s="787">
        <v>37.204785999999999</v>
      </c>
      <c r="Q2656" s="787">
        <v>-1.436599</v>
      </c>
      <c r="R2656" s="785" t="s">
        <v>1729</v>
      </c>
      <c r="S2656" s="785" t="s">
        <v>1729</v>
      </c>
      <c r="T2656" s="785" t="s">
        <v>12952</v>
      </c>
      <c r="U2656" s="785" t="s">
        <v>24398</v>
      </c>
      <c r="V2656" s="785">
        <v>10</v>
      </c>
      <c r="W2656" s="785" t="s">
        <v>2615</v>
      </c>
      <c r="X2656" s="785" t="s">
        <v>2615</v>
      </c>
      <c r="Y2656" s="615" t="str">
        <f t="shared" si="41"/>
        <v>Takamoto Biogas</v>
      </c>
      <c r="Z2656" s="785" t="s">
        <v>5708</v>
      </c>
      <c r="AA2656" s="785" t="s">
        <v>5464</v>
      </c>
      <c r="AB2656" s="785" t="s">
        <v>2605</v>
      </c>
      <c r="AC2656" s="785" t="s">
        <v>2606</v>
      </c>
      <c r="AD2656" s="786">
        <v>43406</v>
      </c>
    </row>
    <row r="2657" spans="1:30" ht="15.75">
      <c r="A2657" s="785" t="s">
        <v>4301</v>
      </c>
      <c r="B2657" s="785" t="s">
        <v>27820</v>
      </c>
      <c r="C2657" s="785" t="s">
        <v>4303</v>
      </c>
      <c r="D2657" s="785" t="s">
        <v>2599</v>
      </c>
      <c r="E2657" s="785" t="s">
        <v>27821</v>
      </c>
      <c r="F2657" s="786">
        <v>43380</v>
      </c>
      <c r="G2657" s="785" t="s">
        <v>6208</v>
      </c>
      <c r="H2657" s="786">
        <v>43405</v>
      </c>
      <c r="I2657" s="785" t="s">
        <v>27822</v>
      </c>
      <c r="J2657" s="785" t="s">
        <v>627</v>
      </c>
      <c r="K2657" s="785" t="s">
        <v>27823</v>
      </c>
      <c r="L2657" s="785" t="s">
        <v>27824</v>
      </c>
      <c r="M2657" s="785"/>
      <c r="N2657" s="785"/>
      <c r="O2657" s="785"/>
      <c r="P2657" s="787">
        <v>36.779862000000001</v>
      </c>
      <c r="Q2657" s="787">
        <v>-1.158256</v>
      </c>
      <c r="R2657" s="785" t="s">
        <v>821</v>
      </c>
      <c r="S2657" s="785" t="s">
        <v>821</v>
      </c>
      <c r="T2657" s="785" t="s">
        <v>3421</v>
      </c>
      <c r="U2657" s="785" t="s">
        <v>27825</v>
      </c>
      <c r="V2657" s="785" t="s">
        <v>2673</v>
      </c>
      <c r="W2657" s="785" t="s">
        <v>3279</v>
      </c>
      <c r="X2657" s="785"/>
      <c r="Y2657" s="615" t="str">
        <f t="shared" si="41"/>
        <v>Kenbi Enterprises</v>
      </c>
      <c r="Z2657" s="785" t="s">
        <v>2599</v>
      </c>
      <c r="AA2657" s="785" t="s">
        <v>4349</v>
      </c>
      <c r="AB2657" s="785" t="s">
        <v>2683</v>
      </c>
      <c r="AC2657" s="785" t="s">
        <v>2606</v>
      </c>
      <c r="AD2657" s="786">
        <v>43472</v>
      </c>
    </row>
    <row r="2658" spans="1:30" ht="15.75">
      <c r="A2658" s="785" t="s">
        <v>4301</v>
      </c>
      <c r="B2658" s="785" t="s">
        <v>30319</v>
      </c>
      <c r="C2658" s="785" t="s">
        <v>4303</v>
      </c>
      <c r="D2658" s="785" t="s">
        <v>2599</v>
      </c>
      <c r="E2658" s="785" t="s">
        <v>9488</v>
      </c>
      <c r="F2658" s="786">
        <v>43382</v>
      </c>
      <c r="G2658" s="785" t="s">
        <v>6208</v>
      </c>
      <c r="H2658" s="786">
        <v>43405</v>
      </c>
      <c r="I2658" s="785" t="s">
        <v>30320</v>
      </c>
      <c r="J2658" s="785" t="s">
        <v>627</v>
      </c>
      <c r="K2658" s="785" t="s">
        <v>30321</v>
      </c>
      <c r="L2658" s="785" t="s">
        <v>30322</v>
      </c>
      <c r="M2658" s="785"/>
      <c r="N2658" s="785"/>
      <c r="O2658" s="785"/>
      <c r="P2658" s="787">
        <v>36.146191000000002</v>
      </c>
      <c r="Q2658" s="787">
        <v>-0.35764400000000002</v>
      </c>
      <c r="R2658" s="785" t="s">
        <v>695</v>
      </c>
      <c r="S2658" s="785" t="s">
        <v>696</v>
      </c>
      <c r="T2658" s="785" t="s">
        <v>5300</v>
      </c>
      <c r="U2658" s="785" t="s">
        <v>3480</v>
      </c>
      <c r="V2658" s="785">
        <v>8</v>
      </c>
      <c r="W2658" s="785" t="s">
        <v>3025</v>
      </c>
      <c r="X2658" s="785"/>
      <c r="Y2658" s="615" t="str">
        <f t="shared" si="41"/>
        <v>Kichemu limited</v>
      </c>
      <c r="Z2658" s="785" t="s">
        <v>2599</v>
      </c>
      <c r="AA2658" s="785" t="s">
        <v>4349</v>
      </c>
      <c r="AB2658" s="785" t="s">
        <v>2683</v>
      </c>
      <c r="AC2658" s="785" t="s">
        <v>2606</v>
      </c>
      <c r="AD2658" s="786">
        <v>43448</v>
      </c>
    </row>
    <row r="2659" spans="1:30" ht="15.75">
      <c r="A2659" s="785" t="s">
        <v>4301</v>
      </c>
      <c r="B2659" s="785" t="s">
        <v>30323</v>
      </c>
      <c r="C2659" s="785" t="s">
        <v>4303</v>
      </c>
      <c r="D2659" s="785" t="s">
        <v>2599</v>
      </c>
      <c r="E2659" s="785" t="s">
        <v>19158</v>
      </c>
      <c r="F2659" s="786">
        <v>43379</v>
      </c>
      <c r="G2659" s="785" t="s">
        <v>6208</v>
      </c>
      <c r="H2659" s="786">
        <v>43405</v>
      </c>
      <c r="I2659" s="785" t="s">
        <v>30324</v>
      </c>
      <c r="J2659" s="785" t="s">
        <v>629</v>
      </c>
      <c r="K2659" s="785" t="s">
        <v>2612</v>
      </c>
      <c r="L2659" s="785" t="s">
        <v>30325</v>
      </c>
      <c r="M2659" s="785"/>
      <c r="N2659" s="785"/>
      <c r="O2659" s="785" t="s">
        <v>30326</v>
      </c>
      <c r="P2659" s="787">
        <v>37.115000000000002</v>
      </c>
      <c r="Q2659" s="787">
        <v>-0.89313799999999999</v>
      </c>
      <c r="R2659" s="785" t="s">
        <v>1030</v>
      </c>
      <c r="S2659" s="785" t="s">
        <v>1031</v>
      </c>
      <c r="T2659" s="785" t="s">
        <v>4845</v>
      </c>
      <c r="U2659" s="785" t="s">
        <v>3873</v>
      </c>
      <c r="V2659" s="785" t="s">
        <v>2855</v>
      </c>
      <c r="W2659" s="785" t="s">
        <v>3279</v>
      </c>
      <c r="X2659" s="785"/>
      <c r="Y2659" s="615" t="str">
        <f t="shared" si="41"/>
        <v>Kenbi Enterprises</v>
      </c>
      <c r="Z2659" s="785" t="s">
        <v>2599</v>
      </c>
      <c r="AA2659" s="785" t="s">
        <v>4349</v>
      </c>
      <c r="AB2659" s="785" t="s">
        <v>2605</v>
      </c>
      <c r="AC2659" s="785" t="s">
        <v>2606</v>
      </c>
      <c r="AD2659" s="786">
        <v>43472</v>
      </c>
    </row>
    <row r="2660" spans="1:30" ht="15.75">
      <c r="A2660" s="785" t="s">
        <v>4301</v>
      </c>
      <c r="B2660" s="785" t="s">
        <v>31541</v>
      </c>
      <c r="C2660" s="785" t="s">
        <v>4303</v>
      </c>
      <c r="D2660" s="785" t="s">
        <v>2599</v>
      </c>
      <c r="E2660" s="785" t="s">
        <v>10030</v>
      </c>
      <c r="F2660" s="786">
        <v>43381</v>
      </c>
      <c r="G2660" s="785" t="s">
        <v>31542</v>
      </c>
      <c r="H2660" s="786">
        <v>43404</v>
      </c>
      <c r="I2660" s="785" t="s">
        <v>31543</v>
      </c>
      <c r="J2660" s="785" t="s">
        <v>627</v>
      </c>
      <c r="K2660" s="785" t="s">
        <v>2612</v>
      </c>
      <c r="L2660" s="785" t="s">
        <v>31544</v>
      </c>
      <c r="M2660" s="785"/>
      <c r="N2660" s="785"/>
      <c r="O2660" s="785" t="s">
        <v>31545</v>
      </c>
      <c r="P2660" s="787">
        <v>34.775103000000001</v>
      </c>
      <c r="Q2660" s="787">
        <v>0.118175</v>
      </c>
      <c r="R2660" s="785" t="s">
        <v>1700</v>
      </c>
      <c r="S2660" s="785" t="s">
        <v>3081</v>
      </c>
      <c r="T2660" s="785" t="s">
        <v>31546</v>
      </c>
      <c r="U2660" s="785" t="s">
        <v>31547</v>
      </c>
      <c r="V2660" s="785" t="s">
        <v>3004</v>
      </c>
      <c r="W2660" s="785" t="s">
        <v>3511</v>
      </c>
      <c r="X2660" s="785"/>
      <c r="Y2660" s="615" t="str">
        <f t="shared" si="41"/>
        <v>Sakaki Natural Renewable Energy Center</v>
      </c>
      <c r="Z2660" s="785" t="s">
        <v>2599</v>
      </c>
      <c r="AA2660" s="785" t="s">
        <v>4349</v>
      </c>
      <c r="AB2660" s="785" t="s">
        <v>2683</v>
      </c>
      <c r="AC2660" s="785" t="s">
        <v>2606</v>
      </c>
      <c r="AD2660" s="786">
        <v>43407</v>
      </c>
    </row>
    <row r="2661" spans="1:30" ht="15.75">
      <c r="A2661" s="785" t="s">
        <v>4301</v>
      </c>
      <c r="B2661" s="785" t="s">
        <v>20145</v>
      </c>
      <c r="C2661" s="785" t="s">
        <v>4303</v>
      </c>
      <c r="D2661" s="785" t="s">
        <v>2599</v>
      </c>
      <c r="E2661" s="785" t="s">
        <v>7176</v>
      </c>
      <c r="F2661" s="786">
        <v>43373</v>
      </c>
      <c r="G2661" s="785" t="s">
        <v>14813</v>
      </c>
      <c r="H2661" s="786">
        <v>43403</v>
      </c>
      <c r="I2661" s="785" t="s">
        <v>20146</v>
      </c>
      <c r="J2661" s="785" t="s">
        <v>629</v>
      </c>
      <c r="K2661" s="785" t="s">
        <v>20147</v>
      </c>
      <c r="L2661" s="785" t="s">
        <v>20148</v>
      </c>
      <c r="M2661" s="785"/>
      <c r="N2661" s="785"/>
      <c r="O2661" s="785" t="s">
        <v>20149</v>
      </c>
      <c r="P2661" s="787">
        <v>35.095250999999998</v>
      </c>
      <c r="Q2661" s="787">
        <v>-0.493172</v>
      </c>
      <c r="R2661" s="785" t="s">
        <v>2053</v>
      </c>
      <c r="S2661" s="785" t="s">
        <v>2098</v>
      </c>
      <c r="T2661" s="785" t="s">
        <v>20074</v>
      </c>
      <c r="U2661" s="785" t="s">
        <v>20074</v>
      </c>
      <c r="V2661" s="785" t="s">
        <v>3070</v>
      </c>
      <c r="W2661" s="785" t="s">
        <v>3314</v>
      </c>
      <c r="X2661" s="785" t="s">
        <v>3314</v>
      </c>
      <c r="Y2661" s="615" t="str">
        <f t="shared" si="41"/>
        <v>Philip Kiget</v>
      </c>
      <c r="Z2661" s="785" t="s">
        <v>20053</v>
      </c>
      <c r="AA2661" s="785" t="s">
        <v>4314</v>
      </c>
      <c r="AB2661" s="785" t="s">
        <v>2605</v>
      </c>
      <c r="AC2661" s="785" t="s">
        <v>2606</v>
      </c>
      <c r="AD2661" s="786">
        <v>43469</v>
      </c>
    </row>
    <row r="2662" spans="1:30" ht="15.75">
      <c r="A2662" s="785" t="s">
        <v>4301</v>
      </c>
      <c r="B2662" s="785" t="s">
        <v>23881</v>
      </c>
      <c r="C2662" s="785" t="s">
        <v>4303</v>
      </c>
      <c r="D2662" s="785" t="s">
        <v>2599</v>
      </c>
      <c r="E2662" s="785" t="s">
        <v>4702</v>
      </c>
      <c r="F2662" s="786">
        <v>43342</v>
      </c>
      <c r="G2662" s="785" t="s">
        <v>14813</v>
      </c>
      <c r="H2662" s="786">
        <v>43403</v>
      </c>
      <c r="I2662" s="785" t="s">
        <v>23882</v>
      </c>
      <c r="J2662" s="785" t="s">
        <v>629</v>
      </c>
      <c r="K2662" s="785" t="s">
        <v>2612</v>
      </c>
      <c r="L2662" s="785" t="s">
        <v>23883</v>
      </c>
      <c r="M2662" s="785"/>
      <c r="N2662" s="785"/>
      <c r="O2662" s="785" t="s">
        <v>23884</v>
      </c>
      <c r="P2662" s="787">
        <v>37.114294000000001</v>
      </c>
      <c r="Q2662" s="787">
        <v>-0.66428500000000001</v>
      </c>
      <c r="R2662" s="785" t="s">
        <v>1030</v>
      </c>
      <c r="S2662" s="785" t="s">
        <v>2220</v>
      </c>
      <c r="T2662" s="785" t="s">
        <v>3307</v>
      </c>
      <c r="U2662" s="785" t="s">
        <v>23885</v>
      </c>
      <c r="V2662" s="785" t="s">
        <v>2855</v>
      </c>
      <c r="W2662" s="785" t="s">
        <v>3005</v>
      </c>
      <c r="X2662" s="785" t="s">
        <v>3184</v>
      </c>
      <c r="Y2662" s="615" t="str">
        <f t="shared" si="41"/>
        <v>Sospeter Maina</v>
      </c>
      <c r="Z2662" s="785" t="s">
        <v>7475</v>
      </c>
      <c r="AA2662" s="785" t="s">
        <v>4349</v>
      </c>
      <c r="AB2662" s="785" t="s">
        <v>2683</v>
      </c>
      <c r="AC2662" s="785" t="s">
        <v>2606</v>
      </c>
      <c r="AD2662" s="786">
        <v>43444</v>
      </c>
    </row>
    <row r="2663" spans="1:30" ht="15.75">
      <c r="A2663" s="785" t="s">
        <v>4301</v>
      </c>
      <c r="B2663" s="785" t="s">
        <v>24319</v>
      </c>
      <c r="C2663" s="785" t="s">
        <v>4303</v>
      </c>
      <c r="D2663" s="785" t="s">
        <v>2599</v>
      </c>
      <c r="E2663" s="785" t="s">
        <v>8065</v>
      </c>
      <c r="F2663" s="786">
        <v>43353</v>
      </c>
      <c r="G2663" s="785" t="s">
        <v>14813</v>
      </c>
      <c r="H2663" s="786">
        <v>43403</v>
      </c>
      <c r="I2663" s="785" t="s">
        <v>24320</v>
      </c>
      <c r="J2663" s="785" t="s">
        <v>627</v>
      </c>
      <c r="K2663" s="785" t="s">
        <v>2612</v>
      </c>
      <c r="L2663" s="785" t="s">
        <v>24321</v>
      </c>
      <c r="M2663" s="785"/>
      <c r="N2663" s="785"/>
      <c r="O2663" s="785"/>
      <c r="P2663" s="787">
        <v>35.111106999999997</v>
      </c>
      <c r="Q2663" s="787">
        <v>0.20811199999999999</v>
      </c>
      <c r="R2663" s="785" t="s">
        <v>916</v>
      </c>
      <c r="S2663" s="785" t="s">
        <v>2839</v>
      </c>
      <c r="T2663" s="785" t="s">
        <v>3548</v>
      </c>
      <c r="U2663" s="785" t="s">
        <v>18255</v>
      </c>
      <c r="V2663" s="785">
        <v>56</v>
      </c>
      <c r="W2663" s="785" t="s">
        <v>24322</v>
      </c>
      <c r="X2663" s="785" t="s">
        <v>24322</v>
      </c>
      <c r="Y2663" s="615" t="str">
        <f t="shared" si="41"/>
        <v>Stephen Tesot</v>
      </c>
      <c r="Z2663" s="785" t="s">
        <v>2599</v>
      </c>
      <c r="AA2663" s="785" t="s">
        <v>4314</v>
      </c>
      <c r="AB2663" s="785" t="s">
        <v>2876</v>
      </c>
      <c r="AC2663" s="785" t="s">
        <v>2606</v>
      </c>
      <c r="AD2663" s="786">
        <v>43489</v>
      </c>
    </row>
    <row r="2664" spans="1:30" ht="15.75">
      <c r="A2664" s="785" t="s">
        <v>4301</v>
      </c>
      <c r="B2664" s="785" t="s">
        <v>19152</v>
      </c>
      <c r="C2664" s="785" t="s">
        <v>4303</v>
      </c>
      <c r="D2664" s="785" t="s">
        <v>2599</v>
      </c>
      <c r="E2664" s="785" t="s">
        <v>5771</v>
      </c>
      <c r="F2664" s="786">
        <v>43351</v>
      </c>
      <c r="G2664" s="785" t="s">
        <v>9142</v>
      </c>
      <c r="H2664" s="786">
        <v>43401</v>
      </c>
      <c r="I2664" s="785" t="s">
        <v>19153</v>
      </c>
      <c r="J2664" s="785" t="s">
        <v>627</v>
      </c>
      <c r="K2664" s="785" t="s">
        <v>19154</v>
      </c>
      <c r="L2664" s="785" t="s">
        <v>19155</v>
      </c>
      <c r="M2664" s="785"/>
      <c r="N2664" s="785"/>
      <c r="O2664" s="785"/>
      <c r="P2664" s="787">
        <v>37.653021000000003</v>
      </c>
      <c r="Q2664" s="787">
        <v>-0.27375699999999997</v>
      </c>
      <c r="R2664" s="785" t="s">
        <v>1266</v>
      </c>
      <c r="S2664" s="785" t="s">
        <v>1267</v>
      </c>
      <c r="T2664" s="785" t="s">
        <v>2965</v>
      </c>
      <c r="U2664" s="785" t="s">
        <v>19156</v>
      </c>
      <c r="V2664" s="785" t="s">
        <v>3004</v>
      </c>
      <c r="W2664" s="785" t="s">
        <v>2615</v>
      </c>
      <c r="X2664" s="785" t="s">
        <v>19151</v>
      </c>
      <c r="Y2664" s="615" t="str">
        <f t="shared" si="41"/>
        <v>Nyagah Dickson</v>
      </c>
      <c r="Z2664" s="785" t="s">
        <v>5708</v>
      </c>
      <c r="AA2664" s="785" t="s">
        <v>5464</v>
      </c>
      <c r="AB2664" s="785" t="s">
        <v>3686</v>
      </c>
      <c r="AC2664" s="785" t="s">
        <v>2617</v>
      </c>
      <c r="AD2664" s="786">
        <v>43401</v>
      </c>
    </row>
    <row r="2665" spans="1:30" ht="15.75">
      <c r="A2665" s="785" t="s">
        <v>4301</v>
      </c>
      <c r="B2665" s="785" t="s">
        <v>23094</v>
      </c>
      <c r="C2665" s="785" t="s">
        <v>4303</v>
      </c>
      <c r="D2665" s="785" t="s">
        <v>2599</v>
      </c>
      <c r="E2665" s="785" t="s">
        <v>21278</v>
      </c>
      <c r="F2665" s="786">
        <v>43024</v>
      </c>
      <c r="G2665" s="785" t="s">
        <v>9142</v>
      </c>
      <c r="H2665" s="786">
        <v>43401</v>
      </c>
      <c r="I2665" s="785" t="s">
        <v>23095</v>
      </c>
      <c r="J2665" s="785" t="s">
        <v>627</v>
      </c>
      <c r="K2665" s="785" t="s">
        <v>23096</v>
      </c>
      <c r="L2665" s="785" t="s">
        <v>23097</v>
      </c>
      <c r="M2665" s="785"/>
      <c r="N2665" s="785"/>
      <c r="O2665" s="785" t="s">
        <v>23098</v>
      </c>
      <c r="P2665" s="787">
        <v>35.280613000000002</v>
      </c>
      <c r="Q2665" s="787">
        <v>6.9328000000000001E-2</v>
      </c>
      <c r="R2665" s="785" t="s">
        <v>916</v>
      </c>
      <c r="S2665" s="785" t="s">
        <v>3061</v>
      </c>
      <c r="T2665" s="785" t="s">
        <v>17789</v>
      </c>
      <c r="U2665" s="785" t="s">
        <v>4692</v>
      </c>
      <c r="V2665" s="785" t="s">
        <v>2603</v>
      </c>
      <c r="W2665" s="785" t="s">
        <v>7843</v>
      </c>
      <c r="X2665" s="785" t="s">
        <v>7843</v>
      </c>
      <c r="Y2665" s="615" t="str">
        <f t="shared" si="41"/>
        <v>Simion Kiprop</v>
      </c>
      <c r="Z2665" s="785" t="s">
        <v>4707</v>
      </c>
      <c r="AA2665" s="785" t="s">
        <v>4314</v>
      </c>
      <c r="AB2665" s="785" t="s">
        <v>2683</v>
      </c>
      <c r="AC2665" s="785" t="s">
        <v>2606</v>
      </c>
      <c r="AD2665" s="786">
        <v>43400</v>
      </c>
    </row>
    <row r="2666" spans="1:30" ht="15.75">
      <c r="A2666" s="785" t="s">
        <v>4301</v>
      </c>
      <c r="B2666" s="785" t="s">
        <v>12862</v>
      </c>
      <c r="C2666" s="785" t="s">
        <v>4379</v>
      </c>
      <c r="D2666" s="785" t="s">
        <v>2751</v>
      </c>
      <c r="E2666" s="785" t="s">
        <v>4832</v>
      </c>
      <c r="F2666" s="786">
        <v>43350</v>
      </c>
      <c r="G2666" s="785" t="s">
        <v>9410</v>
      </c>
      <c r="H2666" s="786">
        <v>43400</v>
      </c>
      <c r="I2666" s="785" t="s">
        <v>12863</v>
      </c>
      <c r="J2666" s="785" t="s">
        <v>629</v>
      </c>
      <c r="K2666" s="785" t="s">
        <v>12864</v>
      </c>
      <c r="L2666" s="785" t="s">
        <v>12865</v>
      </c>
      <c r="M2666" s="785"/>
      <c r="N2666" s="785"/>
      <c r="O2666" s="785"/>
      <c r="P2666" s="787">
        <v>37.113667999999997</v>
      </c>
      <c r="Q2666" s="787">
        <v>-0.96063900000000002</v>
      </c>
      <c r="R2666" s="785" t="s">
        <v>1030</v>
      </c>
      <c r="S2666" s="785" t="s">
        <v>2220</v>
      </c>
      <c r="T2666" s="785" t="s">
        <v>7618</v>
      </c>
      <c r="U2666" s="785" t="s">
        <v>12866</v>
      </c>
      <c r="V2666" s="785">
        <v>10</v>
      </c>
      <c r="W2666" s="785" t="s">
        <v>2615</v>
      </c>
      <c r="X2666" s="785" t="s">
        <v>12807</v>
      </c>
      <c r="Y2666" s="615" t="str">
        <f t="shared" si="41"/>
        <v>James Nganga  Njoroge</v>
      </c>
      <c r="Z2666" s="785" t="s">
        <v>5708</v>
      </c>
      <c r="AA2666" s="785" t="s">
        <v>5464</v>
      </c>
      <c r="AB2666" s="785" t="s">
        <v>3686</v>
      </c>
      <c r="AC2666" s="785" t="s">
        <v>2617</v>
      </c>
      <c r="AD2666" s="786">
        <v>43400</v>
      </c>
    </row>
    <row r="2667" spans="1:30" ht="15.75">
      <c r="A2667" s="785" t="s">
        <v>4301</v>
      </c>
      <c r="B2667" s="785" t="s">
        <v>12867</v>
      </c>
      <c r="C2667" s="785" t="s">
        <v>4303</v>
      </c>
      <c r="D2667" s="785" t="s">
        <v>2599</v>
      </c>
      <c r="E2667" s="785" t="s">
        <v>4832</v>
      </c>
      <c r="F2667" s="786">
        <v>43350</v>
      </c>
      <c r="G2667" s="785" t="s">
        <v>9410</v>
      </c>
      <c r="H2667" s="786">
        <v>43400</v>
      </c>
      <c r="I2667" s="785" t="s">
        <v>12868</v>
      </c>
      <c r="J2667" s="785" t="s">
        <v>629</v>
      </c>
      <c r="K2667" s="785" t="s">
        <v>12869</v>
      </c>
      <c r="L2667" s="785" t="s">
        <v>12870</v>
      </c>
      <c r="M2667" s="785" t="s">
        <v>12871</v>
      </c>
      <c r="N2667" s="785"/>
      <c r="O2667" s="785"/>
      <c r="P2667" s="787">
        <v>37.282234000000003</v>
      </c>
      <c r="Q2667" s="787">
        <v>-0.45494899999999999</v>
      </c>
      <c r="R2667" s="785" t="s">
        <v>1961</v>
      </c>
      <c r="S2667" s="785" t="s">
        <v>1962</v>
      </c>
      <c r="T2667" s="785" t="s">
        <v>1963</v>
      </c>
      <c r="U2667" s="785" t="s">
        <v>12872</v>
      </c>
      <c r="V2667" s="785" t="s">
        <v>3004</v>
      </c>
      <c r="W2667" s="785" t="s">
        <v>2615</v>
      </c>
      <c r="X2667" s="785" t="s">
        <v>12807</v>
      </c>
      <c r="Y2667" s="615" t="str">
        <f t="shared" si="41"/>
        <v>James Nganga  Njoroge</v>
      </c>
      <c r="Z2667" s="785" t="s">
        <v>12873</v>
      </c>
      <c r="AA2667" s="785" t="s">
        <v>5464</v>
      </c>
      <c r="AB2667" s="785" t="s">
        <v>3686</v>
      </c>
      <c r="AC2667" s="785" t="s">
        <v>2617</v>
      </c>
      <c r="AD2667" s="786">
        <v>43400</v>
      </c>
    </row>
    <row r="2668" spans="1:30" ht="15.75">
      <c r="A2668" s="785" t="s">
        <v>4301</v>
      </c>
      <c r="B2668" s="785" t="s">
        <v>17758</v>
      </c>
      <c r="C2668" s="785" t="s">
        <v>4303</v>
      </c>
      <c r="D2668" s="785" t="s">
        <v>2599</v>
      </c>
      <c r="E2668" s="785" t="s">
        <v>9410</v>
      </c>
      <c r="F2668" s="786">
        <v>43400</v>
      </c>
      <c r="G2668" s="785" t="s">
        <v>9410</v>
      </c>
      <c r="H2668" s="786">
        <v>43400</v>
      </c>
      <c r="I2668" s="785" t="s">
        <v>17759</v>
      </c>
      <c r="J2668" s="785" t="s">
        <v>627</v>
      </c>
      <c r="K2668" s="785" t="s">
        <v>2612</v>
      </c>
      <c r="L2668" s="785" t="s">
        <v>17760</v>
      </c>
      <c r="M2668" s="785"/>
      <c r="N2668" s="785"/>
      <c r="O2668" s="785"/>
      <c r="P2668" s="787">
        <v>36.891263000000002</v>
      </c>
      <c r="Q2668" s="787">
        <v>-0.41176800000000002</v>
      </c>
      <c r="R2668" s="785" t="s">
        <v>1056</v>
      </c>
      <c r="S2668" s="785" t="s">
        <v>2131</v>
      </c>
      <c r="T2668" s="785" t="s">
        <v>3659</v>
      </c>
      <c r="U2668" s="785" t="s">
        <v>10725</v>
      </c>
      <c r="V2668" s="785" t="s">
        <v>3004</v>
      </c>
      <c r="W2668" s="785" t="s">
        <v>2615</v>
      </c>
      <c r="X2668" s="785" t="s">
        <v>17761</v>
      </c>
      <c r="Y2668" s="615" t="str">
        <f t="shared" si="41"/>
        <v>Mburu</v>
      </c>
      <c r="Z2668" s="785" t="s">
        <v>9873</v>
      </c>
      <c r="AA2668" s="785" t="s">
        <v>5464</v>
      </c>
      <c r="AB2668" s="785" t="s">
        <v>3686</v>
      </c>
      <c r="AC2668" s="785" t="s">
        <v>2617</v>
      </c>
      <c r="AD2668" s="786">
        <v>43400</v>
      </c>
    </row>
    <row r="2669" spans="1:30" ht="15.75">
      <c r="A2669" s="785" t="s">
        <v>4301</v>
      </c>
      <c r="B2669" s="785" t="s">
        <v>5252</v>
      </c>
      <c r="C2669" s="785" t="s">
        <v>4379</v>
      </c>
      <c r="D2669" s="785" t="s">
        <v>4418</v>
      </c>
      <c r="E2669" s="785" t="s">
        <v>5253</v>
      </c>
      <c r="F2669" s="786">
        <v>43399</v>
      </c>
      <c r="G2669" s="785" t="s">
        <v>5253</v>
      </c>
      <c r="H2669" s="786">
        <v>43399</v>
      </c>
      <c r="I2669" s="785" t="s">
        <v>5254</v>
      </c>
      <c r="J2669" s="785" t="s">
        <v>627</v>
      </c>
      <c r="K2669" s="785" t="s">
        <v>5255</v>
      </c>
      <c r="L2669" s="785" t="s">
        <v>5256</v>
      </c>
      <c r="M2669" s="785"/>
      <c r="N2669" s="785"/>
      <c r="O2669" s="785" t="s">
        <v>5257</v>
      </c>
      <c r="P2669" s="787">
        <v>36.884731000000002</v>
      </c>
      <c r="Q2669" s="787">
        <v>-0.94961099999999998</v>
      </c>
      <c r="R2669" s="785" t="s">
        <v>821</v>
      </c>
      <c r="S2669" s="785" t="s">
        <v>2120</v>
      </c>
      <c r="T2669" s="785" t="s">
        <v>2704</v>
      </c>
      <c r="U2669" s="785" t="s">
        <v>5258</v>
      </c>
      <c r="V2669" s="785" t="s">
        <v>3070</v>
      </c>
      <c r="W2669" s="785" t="s">
        <v>2693</v>
      </c>
      <c r="X2669" s="785" t="s">
        <v>5215</v>
      </c>
      <c r="Y2669" s="615" t="str">
        <f t="shared" si="41"/>
        <v>Andrew Tunui</v>
      </c>
      <c r="Z2669" s="785" t="s">
        <v>5008</v>
      </c>
      <c r="AA2669" s="785" t="s">
        <v>4349</v>
      </c>
      <c r="AB2669" s="785" t="s">
        <v>2605</v>
      </c>
      <c r="AC2669" s="785" t="s">
        <v>2606</v>
      </c>
      <c r="AD2669" s="786">
        <v>43399</v>
      </c>
    </row>
    <row r="2670" spans="1:30" ht="15.75">
      <c r="A2670" s="785" t="s">
        <v>4301</v>
      </c>
      <c r="B2670" s="785" t="s">
        <v>9856</v>
      </c>
      <c r="C2670" s="785" t="s">
        <v>4303</v>
      </c>
      <c r="D2670" s="785" t="s">
        <v>2599</v>
      </c>
      <c r="E2670" s="785" t="s">
        <v>9857</v>
      </c>
      <c r="F2670" s="786">
        <v>43349</v>
      </c>
      <c r="G2670" s="785" t="s">
        <v>5253</v>
      </c>
      <c r="H2670" s="786">
        <v>43399</v>
      </c>
      <c r="I2670" s="785" t="s">
        <v>9858</v>
      </c>
      <c r="J2670" s="785" t="s">
        <v>629</v>
      </c>
      <c r="K2670" s="785" t="s">
        <v>9859</v>
      </c>
      <c r="L2670" s="785" t="s">
        <v>9860</v>
      </c>
      <c r="M2670" s="785"/>
      <c r="N2670" s="785"/>
      <c r="O2670" s="785" t="s">
        <v>9861</v>
      </c>
      <c r="P2670" s="787">
        <v>37.025351999999998</v>
      </c>
      <c r="Q2670" s="787">
        <v>-1.1101080000000001</v>
      </c>
      <c r="R2670" s="785" t="s">
        <v>821</v>
      </c>
      <c r="S2670" s="785" t="s">
        <v>2997</v>
      </c>
      <c r="T2670" s="785" t="s">
        <v>2997</v>
      </c>
      <c r="U2670" s="785" t="s">
        <v>9862</v>
      </c>
      <c r="V2670" s="785" t="s">
        <v>3004</v>
      </c>
      <c r="W2670" s="785" t="s">
        <v>2615</v>
      </c>
      <c r="X2670" s="785" t="s">
        <v>9775</v>
      </c>
      <c r="Y2670" s="615" t="str">
        <f t="shared" si="41"/>
        <v>Frederick Kago</v>
      </c>
      <c r="Z2670" s="785" t="s">
        <v>9780</v>
      </c>
      <c r="AA2670" s="785" t="s">
        <v>5464</v>
      </c>
      <c r="AB2670" s="785" t="s">
        <v>3686</v>
      </c>
      <c r="AC2670" s="785" t="s">
        <v>2617</v>
      </c>
      <c r="AD2670" s="786">
        <v>43416</v>
      </c>
    </row>
    <row r="2671" spans="1:30" ht="15.75">
      <c r="A2671" s="785" t="s">
        <v>4301</v>
      </c>
      <c r="B2671" s="785" t="s">
        <v>9868</v>
      </c>
      <c r="C2671" s="785" t="s">
        <v>4303</v>
      </c>
      <c r="D2671" s="785" t="s">
        <v>2599</v>
      </c>
      <c r="E2671" s="785" t="s">
        <v>9857</v>
      </c>
      <c r="F2671" s="786">
        <v>43349</v>
      </c>
      <c r="G2671" s="785" t="s">
        <v>5253</v>
      </c>
      <c r="H2671" s="786">
        <v>43399</v>
      </c>
      <c r="I2671" s="785" t="s">
        <v>9869</v>
      </c>
      <c r="J2671" s="785" t="s">
        <v>629</v>
      </c>
      <c r="K2671" s="785" t="s">
        <v>9870</v>
      </c>
      <c r="L2671" s="785" t="s">
        <v>9871</v>
      </c>
      <c r="M2671" s="785"/>
      <c r="N2671" s="785"/>
      <c r="O2671" s="785"/>
      <c r="P2671" s="787">
        <v>36.908707</v>
      </c>
      <c r="Q2671" s="787">
        <v>-0.81533299999999997</v>
      </c>
      <c r="R2671" s="785" t="s">
        <v>1030</v>
      </c>
      <c r="S2671" s="785" t="s">
        <v>1031</v>
      </c>
      <c r="T2671" s="785" t="s">
        <v>3389</v>
      </c>
      <c r="U2671" s="785" t="s">
        <v>9872</v>
      </c>
      <c r="V2671" s="785" t="s">
        <v>3004</v>
      </c>
      <c r="W2671" s="785" t="s">
        <v>2615</v>
      </c>
      <c r="X2671" s="785" t="s">
        <v>9775</v>
      </c>
      <c r="Y2671" s="615" t="str">
        <f t="shared" si="41"/>
        <v>Frederick Kago</v>
      </c>
      <c r="Z2671" s="785" t="s">
        <v>9873</v>
      </c>
      <c r="AA2671" s="785" t="s">
        <v>5464</v>
      </c>
      <c r="AB2671" s="785" t="s">
        <v>3686</v>
      </c>
      <c r="AC2671" s="785" t="s">
        <v>2617</v>
      </c>
      <c r="AD2671" s="786">
        <v>43399</v>
      </c>
    </row>
    <row r="2672" spans="1:30" ht="15.75">
      <c r="A2672" s="785" t="s">
        <v>4301</v>
      </c>
      <c r="B2672" s="785" t="s">
        <v>9874</v>
      </c>
      <c r="C2672" s="785" t="s">
        <v>4303</v>
      </c>
      <c r="D2672" s="785" t="s">
        <v>2599</v>
      </c>
      <c r="E2672" s="785" t="s">
        <v>9857</v>
      </c>
      <c r="F2672" s="786">
        <v>43349</v>
      </c>
      <c r="G2672" s="785" t="s">
        <v>5253</v>
      </c>
      <c r="H2672" s="786">
        <v>43399</v>
      </c>
      <c r="I2672" s="785" t="s">
        <v>9875</v>
      </c>
      <c r="J2672" s="785" t="s">
        <v>629</v>
      </c>
      <c r="K2672" s="785" t="s">
        <v>9876</v>
      </c>
      <c r="L2672" s="785" t="s">
        <v>9877</v>
      </c>
      <c r="M2672" s="785"/>
      <c r="N2672" s="785"/>
      <c r="O2672" s="785" t="s">
        <v>9878</v>
      </c>
      <c r="P2672" s="787">
        <v>37.012560000000001</v>
      </c>
      <c r="Q2672" s="787">
        <v>-1.1372469999999999</v>
      </c>
      <c r="R2672" s="785" t="s">
        <v>821</v>
      </c>
      <c r="S2672" s="785" t="s">
        <v>2997</v>
      </c>
      <c r="T2672" s="785" t="s">
        <v>2997</v>
      </c>
      <c r="U2672" s="785" t="s">
        <v>9879</v>
      </c>
      <c r="V2672" s="785" t="s">
        <v>3004</v>
      </c>
      <c r="W2672" s="785" t="s">
        <v>2615</v>
      </c>
      <c r="X2672" s="785" t="s">
        <v>9775</v>
      </c>
      <c r="Y2672" s="615" t="str">
        <f t="shared" si="41"/>
        <v>Frederick Kago</v>
      </c>
      <c r="Z2672" s="785" t="s">
        <v>9780</v>
      </c>
      <c r="AA2672" s="785" t="s">
        <v>5464</v>
      </c>
      <c r="AB2672" s="785" t="s">
        <v>3686</v>
      </c>
      <c r="AC2672" s="785" t="s">
        <v>2617</v>
      </c>
      <c r="AD2672" s="786">
        <v>43399</v>
      </c>
    </row>
    <row r="2673" spans="1:30" ht="15.75">
      <c r="A2673" s="785" t="s">
        <v>4301</v>
      </c>
      <c r="B2673" s="785" t="s">
        <v>12853</v>
      </c>
      <c r="C2673" s="785" t="s">
        <v>4303</v>
      </c>
      <c r="D2673" s="785" t="s">
        <v>2599</v>
      </c>
      <c r="E2673" s="785" t="s">
        <v>9857</v>
      </c>
      <c r="F2673" s="786">
        <v>43349</v>
      </c>
      <c r="G2673" s="785" t="s">
        <v>5253</v>
      </c>
      <c r="H2673" s="786">
        <v>43399</v>
      </c>
      <c r="I2673" s="785" t="s">
        <v>12854</v>
      </c>
      <c r="J2673" s="785" t="s">
        <v>629</v>
      </c>
      <c r="K2673" s="785" t="s">
        <v>12855</v>
      </c>
      <c r="L2673" s="785" t="s">
        <v>12856</v>
      </c>
      <c r="M2673" s="785"/>
      <c r="N2673" s="785"/>
      <c r="O2673" s="785"/>
      <c r="P2673" s="787">
        <v>37.069885999999997</v>
      </c>
      <c r="Q2673" s="787">
        <v>-0.92823199999999995</v>
      </c>
      <c r="R2673" s="785" t="s">
        <v>1030</v>
      </c>
      <c r="S2673" s="785" t="s">
        <v>1031</v>
      </c>
      <c r="T2673" s="785" t="s">
        <v>1032</v>
      </c>
      <c r="U2673" s="785" t="s">
        <v>12857</v>
      </c>
      <c r="V2673" s="785" t="s">
        <v>3004</v>
      </c>
      <c r="W2673" s="785" t="s">
        <v>2615</v>
      </c>
      <c r="X2673" s="785" t="s">
        <v>12807</v>
      </c>
      <c r="Y2673" s="615" t="str">
        <f t="shared" si="41"/>
        <v>James Nganga  Njoroge</v>
      </c>
      <c r="Z2673" s="785" t="s">
        <v>9873</v>
      </c>
      <c r="AA2673" s="785" t="s">
        <v>5464</v>
      </c>
      <c r="AB2673" s="785" t="s">
        <v>3686</v>
      </c>
      <c r="AC2673" s="785" t="s">
        <v>2617</v>
      </c>
      <c r="AD2673" s="786">
        <v>43399</v>
      </c>
    </row>
    <row r="2674" spans="1:30" ht="15.75">
      <c r="A2674" s="785" t="s">
        <v>4301</v>
      </c>
      <c r="B2674" s="785" t="s">
        <v>12858</v>
      </c>
      <c r="C2674" s="785" t="s">
        <v>4379</v>
      </c>
      <c r="D2674" s="785" t="s">
        <v>2598</v>
      </c>
      <c r="E2674" s="785" t="s">
        <v>5253</v>
      </c>
      <c r="F2674" s="786">
        <v>43399</v>
      </c>
      <c r="G2674" s="785" t="s">
        <v>5253</v>
      </c>
      <c r="H2674" s="786">
        <v>43399</v>
      </c>
      <c r="I2674" s="785" t="s">
        <v>12859</v>
      </c>
      <c r="J2674" s="785" t="s">
        <v>629</v>
      </c>
      <c r="K2674" s="785" t="s">
        <v>12860</v>
      </c>
      <c r="L2674" s="785" t="s">
        <v>12861</v>
      </c>
      <c r="M2674" s="785"/>
      <c r="N2674" s="785"/>
      <c r="O2674" s="785"/>
      <c r="P2674" s="787">
        <v>37.113120000000002</v>
      </c>
      <c r="Q2674" s="787">
        <v>-0.70393499999999998</v>
      </c>
      <c r="R2674" s="785" t="s">
        <v>1030</v>
      </c>
      <c r="S2674" s="785" t="s">
        <v>2220</v>
      </c>
      <c r="T2674" s="785" t="s">
        <v>2220</v>
      </c>
      <c r="U2674" s="785" t="s">
        <v>3264</v>
      </c>
      <c r="V2674" s="785" t="s">
        <v>3004</v>
      </c>
      <c r="W2674" s="785" t="s">
        <v>2615</v>
      </c>
      <c r="X2674" s="785" t="s">
        <v>12807</v>
      </c>
      <c r="Y2674" s="615" t="str">
        <f t="shared" si="41"/>
        <v>James Nganga  Njoroge</v>
      </c>
      <c r="Z2674" s="785" t="s">
        <v>5708</v>
      </c>
      <c r="AA2674" s="785" t="s">
        <v>5464</v>
      </c>
      <c r="AB2674" s="785" t="s">
        <v>3686</v>
      </c>
      <c r="AC2674" s="785" t="s">
        <v>2617</v>
      </c>
      <c r="AD2674" s="786">
        <v>43399</v>
      </c>
    </row>
    <row r="2675" spans="1:30" ht="15.75">
      <c r="A2675" s="785" t="s">
        <v>4301</v>
      </c>
      <c r="B2675" s="785" t="s">
        <v>23099</v>
      </c>
      <c r="C2675" s="785" t="s">
        <v>4379</v>
      </c>
      <c r="D2675" s="785" t="s">
        <v>4418</v>
      </c>
      <c r="E2675" s="785" t="s">
        <v>4931</v>
      </c>
      <c r="F2675" s="786">
        <v>43240</v>
      </c>
      <c r="G2675" s="785" t="s">
        <v>5253</v>
      </c>
      <c r="H2675" s="786">
        <v>43399</v>
      </c>
      <c r="I2675" s="785" t="s">
        <v>23100</v>
      </c>
      <c r="J2675" s="785" t="s">
        <v>627</v>
      </c>
      <c r="K2675" s="785" t="s">
        <v>23101</v>
      </c>
      <c r="L2675" s="785" t="s">
        <v>23002</v>
      </c>
      <c r="M2675" s="785" t="s">
        <v>23102</v>
      </c>
      <c r="N2675" s="785"/>
      <c r="O2675" s="785" t="s">
        <v>23103</v>
      </c>
      <c r="P2675" s="787">
        <v>35.267178000000001</v>
      </c>
      <c r="Q2675" s="787">
        <v>6.4647999999999997E-2</v>
      </c>
      <c r="R2675" s="785" t="s">
        <v>916</v>
      </c>
      <c r="S2675" s="785" t="s">
        <v>3061</v>
      </c>
      <c r="T2675" s="785" t="s">
        <v>17789</v>
      </c>
      <c r="U2675" s="785" t="s">
        <v>4692</v>
      </c>
      <c r="V2675" s="785">
        <v>4</v>
      </c>
      <c r="W2675" s="785" t="s">
        <v>23059</v>
      </c>
      <c r="X2675" s="785" t="s">
        <v>7843</v>
      </c>
      <c r="Y2675" s="615" t="str">
        <f t="shared" si="41"/>
        <v>Simion Kiprop</v>
      </c>
      <c r="Z2675" s="785" t="s">
        <v>4707</v>
      </c>
      <c r="AA2675" s="785" t="s">
        <v>4314</v>
      </c>
      <c r="AB2675" s="785" t="s">
        <v>2683</v>
      </c>
      <c r="AC2675" s="785" t="s">
        <v>2606</v>
      </c>
      <c r="AD2675" s="786">
        <v>43400</v>
      </c>
    </row>
    <row r="2676" spans="1:30" ht="15.75">
      <c r="A2676" s="785" t="s">
        <v>4301</v>
      </c>
      <c r="B2676" s="785" t="s">
        <v>23040</v>
      </c>
      <c r="C2676" s="785" t="s">
        <v>4303</v>
      </c>
      <c r="D2676" s="785" t="s">
        <v>2599</v>
      </c>
      <c r="E2676" s="785" t="s">
        <v>23041</v>
      </c>
      <c r="F2676" s="786">
        <v>43235</v>
      </c>
      <c r="G2676" s="785" t="s">
        <v>15576</v>
      </c>
      <c r="H2676" s="786">
        <v>43398</v>
      </c>
      <c r="I2676" s="785" t="s">
        <v>23042</v>
      </c>
      <c r="J2676" s="785" t="s">
        <v>627</v>
      </c>
      <c r="K2676" s="785" t="s">
        <v>23043</v>
      </c>
      <c r="L2676" s="785" t="s">
        <v>23044</v>
      </c>
      <c r="M2676" s="785"/>
      <c r="N2676" s="785"/>
      <c r="O2676" s="785" t="s">
        <v>23045</v>
      </c>
      <c r="P2676" s="787">
        <v>35.27975</v>
      </c>
      <c r="Q2676" s="787">
        <v>6.9897000000000001E-2</v>
      </c>
      <c r="R2676" s="785" t="s">
        <v>916</v>
      </c>
      <c r="S2676" s="785" t="s">
        <v>3061</v>
      </c>
      <c r="T2676" s="785" t="s">
        <v>3061</v>
      </c>
      <c r="U2676" s="785" t="s">
        <v>4692</v>
      </c>
      <c r="V2676" s="785" t="s">
        <v>2603</v>
      </c>
      <c r="W2676" s="785" t="s">
        <v>7843</v>
      </c>
      <c r="X2676" s="785" t="s">
        <v>7843</v>
      </c>
      <c r="Y2676" s="615" t="str">
        <f t="shared" si="41"/>
        <v>Simion Kiprop</v>
      </c>
      <c r="Z2676" s="785" t="s">
        <v>4707</v>
      </c>
      <c r="AA2676" s="785" t="s">
        <v>4314</v>
      </c>
      <c r="AB2676" s="785" t="s">
        <v>2683</v>
      </c>
      <c r="AC2676" s="785" t="s">
        <v>2606</v>
      </c>
      <c r="AD2676" s="786">
        <v>43396</v>
      </c>
    </row>
    <row r="2677" spans="1:30" ht="15.75">
      <c r="A2677" s="785" t="s">
        <v>4301</v>
      </c>
      <c r="B2677" s="785" t="s">
        <v>23847</v>
      </c>
      <c r="C2677" s="785" t="s">
        <v>4379</v>
      </c>
      <c r="D2677" s="785" t="s">
        <v>2598</v>
      </c>
      <c r="E2677" s="785" t="s">
        <v>5246</v>
      </c>
      <c r="F2677" s="786">
        <v>43361</v>
      </c>
      <c r="G2677" s="785" t="s">
        <v>15576</v>
      </c>
      <c r="H2677" s="786">
        <v>43398</v>
      </c>
      <c r="I2677" s="785" t="s">
        <v>23848</v>
      </c>
      <c r="J2677" s="785" t="s">
        <v>629</v>
      </c>
      <c r="K2677" s="785" t="s">
        <v>2612</v>
      </c>
      <c r="L2677" s="785" t="s">
        <v>23849</v>
      </c>
      <c r="M2677" s="785"/>
      <c r="N2677" s="785"/>
      <c r="O2677" s="785"/>
      <c r="P2677" s="787">
        <v>37.045968000000002</v>
      </c>
      <c r="Q2677" s="787">
        <v>-0.89679699999999996</v>
      </c>
      <c r="R2677" s="785" t="s">
        <v>1030</v>
      </c>
      <c r="S2677" s="785" t="s">
        <v>1031</v>
      </c>
      <c r="T2677" s="785" t="s">
        <v>2994</v>
      </c>
      <c r="U2677" s="785" t="s">
        <v>23850</v>
      </c>
      <c r="V2677" s="785" t="s">
        <v>2673</v>
      </c>
      <c r="W2677" s="785" t="s">
        <v>3005</v>
      </c>
      <c r="X2677" s="785" t="s">
        <v>23851</v>
      </c>
      <c r="Y2677" s="615" t="str">
        <f t="shared" si="41"/>
        <v>Sospeter maina</v>
      </c>
      <c r="Z2677" s="785" t="s">
        <v>7468</v>
      </c>
      <c r="AA2677" s="785" t="s">
        <v>4349</v>
      </c>
      <c r="AB2677" s="785" t="s">
        <v>2683</v>
      </c>
      <c r="AC2677" s="785" t="s">
        <v>2606</v>
      </c>
      <c r="AD2677" s="786">
        <v>43812</v>
      </c>
    </row>
    <row r="2678" spans="1:30" ht="15.75">
      <c r="A2678" s="785" t="s">
        <v>4301</v>
      </c>
      <c r="B2678" s="785" t="s">
        <v>24222</v>
      </c>
      <c r="C2678" s="785" t="s">
        <v>4303</v>
      </c>
      <c r="D2678" s="785" t="s">
        <v>2599</v>
      </c>
      <c r="E2678" s="785" t="s">
        <v>24223</v>
      </c>
      <c r="F2678" s="786">
        <v>43125</v>
      </c>
      <c r="G2678" s="785" t="s">
        <v>15576</v>
      </c>
      <c r="H2678" s="786">
        <v>43398</v>
      </c>
      <c r="I2678" s="785" t="s">
        <v>24224</v>
      </c>
      <c r="J2678" s="785" t="s">
        <v>629</v>
      </c>
      <c r="K2678" s="785" t="s">
        <v>24225</v>
      </c>
      <c r="L2678" s="785" t="s">
        <v>24226</v>
      </c>
      <c r="M2678" s="785"/>
      <c r="N2678" s="785"/>
      <c r="O2678" s="785"/>
      <c r="P2678" s="787">
        <v>38.359279000000001</v>
      </c>
      <c r="Q2678" s="787">
        <v>-3.4437829999999998</v>
      </c>
      <c r="R2678" s="785" t="s">
        <v>766</v>
      </c>
      <c r="S2678" s="785" t="s">
        <v>2745</v>
      </c>
      <c r="T2678" s="785" t="s">
        <v>24121</v>
      </c>
      <c r="U2678" s="785" t="s">
        <v>24227</v>
      </c>
      <c r="V2678" s="785" t="s">
        <v>3004</v>
      </c>
      <c r="W2678" s="785" t="s">
        <v>2746</v>
      </c>
      <c r="X2678" s="785" t="s">
        <v>2746</v>
      </c>
      <c r="Y2678" s="615" t="str">
        <f t="shared" si="41"/>
        <v>Stephen Nyange</v>
      </c>
      <c r="Z2678" s="785" t="s">
        <v>3970</v>
      </c>
      <c r="AA2678" s="785" t="s">
        <v>4314</v>
      </c>
      <c r="AB2678" s="785" t="s">
        <v>2605</v>
      </c>
      <c r="AC2678" s="785" t="s">
        <v>2606</v>
      </c>
      <c r="AD2678" s="786">
        <v>43398</v>
      </c>
    </row>
    <row r="2679" spans="1:30" ht="15.75">
      <c r="A2679" s="785" t="s">
        <v>4301</v>
      </c>
      <c r="B2679" s="785" t="s">
        <v>32725</v>
      </c>
      <c r="C2679" s="785" t="s">
        <v>4379</v>
      </c>
      <c r="D2679" s="785" t="s">
        <v>2598</v>
      </c>
      <c r="E2679" s="785" t="s">
        <v>9487</v>
      </c>
      <c r="F2679" s="786">
        <v>43352</v>
      </c>
      <c r="G2679" s="785" t="s">
        <v>15576</v>
      </c>
      <c r="H2679" s="786">
        <v>43398</v>
      </c>
      <c r="I2679" s="785" t="s">
        <v>32726</v>
      </c>
      <c r="J2679" s="785" t="s">
        <v>627</v>
      </c>
      <c r="K2679" s="785" t="s">
        <v>32727</v>
      </c>
      <c r="L2679" s="785" t="s">
        <v>32728</v>
      </c>
      <c r="M2679" s="785"/>
      <c r="N2679" s="785"/>
      <c r="O2679" s="785"/>
      <c r="P2679" s="787">
        <v>36.824669999999998</v>
      </c>
      <c r="Q2679" s="787">
        <v>-1.148917</v>
      </c>
      <c r="R2679" s="785" t="s">
        <v>821</v>
      </c>
      <c r="S2679" s="785" t="s">
        <v>821</v>
      </c>
      <c r="T2679" s="785" t="s">
        <v>821</v>
      </c>
      <c r="U2679" s="785" t="s">
        <v>2624</v>
      </c>
      <c r="V2679" s="785" t="s">
        <v>3070</v>
      </c>
      <c r="W2679" s="785" t="s">
        <v>3279</v>
      </c>
      <c r="X2679" s="785"/>
      <c r="Y2679" s="615" t="str">
        <f t="shared" si="41"/>
        <v>Kenbi Enterprises</v>
      </c>
      <c r="Z2679" s="785" t="s">
        <v>2599</v>
      </c>
      <c r="AA2679" s="785" t="s">
        <v>4349</v>
      </c>
      <c r="AB2679" s="785" t="s">
        <v>2605</v>
      </c>
      <c r="AC2679" s="785" t="s">
        <v>2606</v>
      </c>
      <c r="AD2679" s="786">
        <v>43472</v>
      </c>
    </row>
    <row r="2680" spans="1:30" ht="15.75">
      <c r="A2680" s="785" t="s">
        <v>4301</v>
      </c>
      <c r="B2680" s="785" t="s">
        <v>9379</v>
      </c>
      <c r="C2680" s="785" t="s">
        <v>4303</v>
      </c>
      <c r="D2680" s="785" t="s">
        <v>2599</v>
      </c>
      <c r="E2680" s="785" t="s">
        <v>7176</v>
      </c>
      <c r="F2680" s="786">
        <v>43373</v>
      </c>
      <c r="G2680" s="785" t="s">
        <v>7925</v>
      </c>
      <c r="H2680" s="786">
        <v>43397</v>
      </c>
      <c r="I2680" s="785" t="s">
        <v>9380</v>
      </c>
      <c r="J2680" s="785" t="s">
        <v>627</v>
      </c>
      <c r="K2680" s="785" t="s">
        <v>2612</v>
      </c>
      <c r="L2680" s="785" t="s">
        <v>9381</v>
      </c>
      <c r="M2680" s="785"/>
      <c r="N2680" s="785"/>
      <c r="O2680" s="785" t="s">
        <v>9382</v>
      </c>
      <c r="P2680" s="787">
        <v>36.813606999999998</v>
      </c>
      <c r="Q2680" s="787">
        <v>-1.1335580000000001</v>
      </c>
      <c r="R2680" s="785" t="s">
        <v>821</v>
      </c>
      <c r="S2680" s="785" t="s">
        <v>1589</v>
      </c>
      <c r="T2680" s="785" t="s">
        <v>3421</v>
      </c>
      <c r="U2680" s="785" t="s">
        <v>6184</v>
      </c>
      <c r="V2680" s="785" t="s">
        <v>3070</v>
      </c>
      <c r="W2680" s="785" t="s">
        <v>2805</v>
      </c>
      <c r="X2680" s="785" t="s">
        <v>2805</v>
      </c>
      <c r="Y2680" s="615" t="str">
        <f t="shared" si="41"/>
        <v>Felikam Biogas Services</v>
      </c>
      <c r="Z2680" s="785" t="s">
        <v>9272</v>
      </c>
      <c r="AA2680" s="785" t="s">
        <v>4349</v>
      </c>
      <c r="AB2680" s="785" t="s">
        <v>2605</v>
      </c>
      <c r="AC2680" s="785" t="s">
        <v>2606</v>
      </c>
      <c r="AD2680" s="786">
        <v>43383</v>
      </c>
    </row>
    <row r="2681" spans="1:30" ht="15.75">
      <c r="A2681" s="785" t="s">
        <v>4301</v>
      </c>
      <c r="B2681" s="785" t="s">
        <v>17762</v>
      </c>
      <c r="C2681" s="785" t="s">
        <v>4303</v>
      </c>
      <c r="D2681" s="785" t="s">
        <v>2599</v>
      </c>
      <c r="E2681" s="785" t="s">
        <v>5240</v>
      </c>
      <c r="F2681" s="786">
        <v>43347</v>
      </c>
      <c r="G2681" s="785" t="s">
        <v>7925</v>
      </c>
      <c r="H2681" s="786">
        <v>43397</v>
      </c>
      <c r="I2681" s="785" t="s">
        <v>17763</v>
      </c>
      <c r="J2681" s="785" t="s">
        <v>629</v>
      </c>
      <c r="K2681" s="785" t="s">
        <v>2612</v>
      </c>
      <c r="L2681" s="785" t="s">
        <v>17764</v>
      </c>
      <c r="M2681" s="785"/>
      <c r="N2681" s="785"/>
      <c r="O2681" s="785"/>
      <c r="P2681" s="787">
        <v>36.749814000000001</v>
      </c>
      <c r="Q2681" s="787">
        <v>-1.3626799999999999</v>
      </c>
      <c r="R2681" s="785" t="s">
        <v>2661</v>
      </c>
      <c r="S2681" s="785" t="s">
        <v>6025</v>
      </c>
      <c r="T2681" s="785" t="s">
        <v>17765</v>
      </c>
      <c r="U2681" s="785" t="s">
        <v>17765</v>
      </c>
      <c r="V2681" s="785" t="s">
        <v>3174</v>
      </c>
      <c r="W2681" s="785" t="s">
        <v>2615</v>
      </c>
      <c r="X2681" s="785" t="s">
        <v>17766</v>
      </c>
      <c r="Y2681" s="615" t="str">
        <f t="shared" si="41"/>
        <v>Mbuthia</v>
      </c>
      <c r="Z2681" s="785" t="s">
        <v>17767</v>
      </c>
      <c r="AA2681" s="785" t="s">
        <v>5464</v>
      </c>
      <c r="AB2681" s="785" t="s">
        <v>2605</v>
      </c>
      <c r="AC2681" s="785" t="s">
        <v>2606</v>
      </c>
      <c r="AD2681" s="786">
        <v>43397</v>
      </c>
    </row>
    <row r="2682" spans="1:30" ht="15.75">
      <c r="A2682" s="785" t="s">
        <v>4301</v>
      </c>
      <c r="B2682" s="785" t="s">
        <v>25399</v>
      </c>
      <c r="C2682" s="785" t="s">
        <v>4303</v>
      </c>
      <c r="D2682" s="785" t="s">
        <v>2599</v>
      </c>
      <c r="E2682" s="785" t="s">
        <v>25400</v>
      </c>
      <c r="F2682" s="786">
        <v>43278</v>
      </c>
      <c r="G2682" s="785" t="s">
        <v>7925</v>
      </c>
      <c r="H2682" s="786">
        <v>43397</v>
      </c>
      <c r="I2682" s="785" t="s">
        <v>25401</v>
      </c>
      <c r="J2682" s="785" t="s">
        <v>627</v>
      </c>
      <c r="K2682" s="785" t="s">
        <v>2612</v>
      </c>
      <c r="L2682" s="785" t="s">
        <v>25402</v>
      </c>
      <c r="M2682" s="785"/>
      <c r="N2682" s="785"/>
      <c r="O2682" s="785"/>
      <c r="P2682" s="787">
        <v>35.384343000000001</v>
      </c>
      <c r="Q2682" s="787">
        <v>-0.11340799999999999</v>
      </c>
      <c r="R2682" s="785" t="s">
        <v>2053</v>
      </c>
      <c r="S2682" s="785" t="s">
        <v>2715</v>
      </c>
      <c r="T2682" s="785" t="s">
        <v>4310</v>
      </c>
      <c r="U2682" s="785" t="s">
        <v>3197</v>
      </c>
      <c r="V2682" s="785" t="s">
        <v>2603</v>
      </c>
      <c r="W2682" s="785" t="s">
        <v>2717</v>
      </c>
      <c r="X2682" s="785" t="s">
        <v>2717</v>
      </c>
      <c r="Y2682" s="615" t="str">
        <f t="shared" si="41"/>
        <v>Wesley Kipyegon</v>
      </c>
      <c r="Z2682" s="785" t="s">
        <v>2599</v>
      </c>
      <c r="AA2682" s="785" t="s">
        <v>4314</v>
      </c>
      <c r="AB2682" s="785" t="s">
        <v>2683</v>
      </c>
      <c r="AC2682" s="785" t="s">
        <v>2606</v>
      </c>
      <c r="AD2682" s="786">
        <v>43436</v>
      </c>
    </row>
    <row r="2683" spans="1:30" ht="15.75">
      <c r="A2683" s="785" t="s">
        <v>4301</v>
      </c>
      <c r="B2683" s="785" t="s">
        <v>31801</v>
      </c>
      <c r="C2683" s="785" t="s">
        <v>4303</v>
      </c>
      <c r="D2683" s="785" t="s">
        <v>2599</v>
      </c>
      <c r="E2683" s="785" t="s">
        <v>5240</v>
      </c>
      <c r="F2683" s="786">
        <v>43347</v>
      </c>
      <c r="G2683" s="785" t="s">
        <v>7925</v>
      </c>
      <c r="H2683" s="786">
        <v>43397</v>
      </c>
      <c r="I2683" s="785" t="s">
        <v>31802</v>
      </c>
      <c r="J2683" s="785" t="s">
        <v>629</v>
      </c>
      <c r="K2683" s="785" t="s">
        <v>31803</v>
      </c>
      <c r="L2683" s="785" t="s">
        <v>31804</v>
      </c>
      <c r="M2683" s="785"/>
      <c r="N2683" s="785"/>
      <c r="O2683" s="785"/>
      <c r="P2683" s="787">
        <v>37.099888</v>
      </c>
      <c r="Q2683" s="787">
        <v>-0.43856800000000001</v>
      </c>
      <c r="R2683" s="785" t="s">
        <v>1056</v>
      </c>
      <c r="S2683" s="785" t="s">
        <v>2893</v>
      </c>
      <c r="T2683" s="785" t="s">
        <v>3590</v>
      </c>
      <c r="U2683" s="785" t="s">
        <v>2941</v>
      </c>
      <c r="V2683" s="785" t="s">
        <v>3004</v>
      </c>
      <c r="W2683" s="785" t="s">
        <v>3497</v>
      </c>
      <c r="X2683" s="785"/>
      <c r="Y2683" s="615" t="str">
        <f t="shared" si="41"/>
        <v>Cides Ltd</v>
      </c>
      <c r="Z2683" s="785" t="s">
        <v>2599</v>
      </c>
      <c r="AA2683" s="785" t="s">
        <v>4349</v>
      </c>
      <c r="AB2683" s="785" t="s">
        <v>2605</v>
      </c>
      <c r="AC2683" s="785" t="s">
        <v>2606</v>
      </c>
      <c r="AD2683" s="786">
        <v>43399</v>
      </c>
    </row>
    <row r="2684" spans="1:30" ht="15.75">
      <c r="A2684" s="785" t="s">
        <v>4301</v>
      </c>
      <c r="B2684" s="785" t="s">
        <v>4417</v>
      </c>
      <c r="C2684" s="785" t="s">
        <v>4379</v>
      </c>
      <c r="D2684" s="785" t="s">
        <v>4418</v>
      </c>
      <c r="E2684" s="785" t="s">
        <v>4419</v>
      </c>
      <c r="F2684" s="786">
        <v>43290</v>
      </c>
      <c r="G2684" s="785" t="s">
        <v>4420</v>
      </c>
      <c r="H2684" s="786">
        <v>43396</v>
      </c>
      <c r="I2684" s="785" t="s">
        <v>4421</v>
      </c>
      <c r="J2684" s="785" t="s">
        <v>627</v>
      </c>
      <c r="K2684" s="785" t="s">
        <v>2612</v>
      </c>
      <c r="L2684" s="785" t="s">
        <v>4422</v>
      </c>
      <c r="M2684" s="785"/>
      <c r="N2684" s="785"/>
      <c r="O2684" s="785"/>
      <c r="P2684" s="787">
        <v>35.068874999999998</v>
      </c>
      <c r="Q2684" s="787">
        <v>0.20988999999999999</v>
      </c>
      <c r="R2684" s="785" t="s">
        <v>916</v>
      </c>
      <c r="S2684" s="785" t="s">
        <v>2839</v>
      </c>
      <c r="T2684" s="785" t="s">
        <v>2839</v>
      </c>
      <c r="U2684" s="785" t="s">
        <v>4423</v>
      </c>
      <c r="V2684" s="785">
        <v>8</v>
      </c>
      <c r="W2684" s="785" t="s">
        <v>3181</v>
      </c>
      <c r="X2684" s="785" t="s">
        <v>3181</v>
      </c>
      <c r="Y2684" s="615" t="str">
        <f t="shared" si="41"/>
        <v>Abiud Limited</v>
      </c>
      <c r="Z2684" s="785" t="s">
        <v>4405</v>
      </c>
      <c r="AA2684" s="785" t="s">
        <v>4349</v>
      </c>
      <c r="AB2684" s="785" t="s">
        <v>2876</v>
      </c>
      <c r="AC2684" s="785" t="s">
        <v>2606</v>
      </c>
      <c r="AD2684" s="786">
        <v>43658</v>
      </c>
    </row>
    <row r="2685" spans="1:30" ht="15.75">
      <c r="A2685" s="785" t="s">
        <v>4301</v>
      </c>
      <c r="B2685" s="785" t="s">
        <v>9359</v>
      </c>
      <c r="C2685" s="785" t="s">
        <v>4303</v>
      </c>
      <c r="D2685" s="785" t="s">
        <v>2599</v>
      </c>
      <c r="E2685" s="785" t="s">
        <v>4949</v>
      </c>
      <c r="F2685" s="786">
        <v>43374</v>
      </c>
      <c r="G2685" s="785" t="s">
        <v>4420</v>
      </c>
      <c r="H2685" s="786">
        <v>43396</v>
      </c>
      <c r="I2685" s="785" t="s">
        <v>9360</v>
      </c>
      <c r="J2685" s="785" t="s">
        <v>629</v>
      </c>
      <c r="K2685" s="785" t="s">
        <v>9361</v>
      </c>
      <c r="L2685" s="785" t="s">
        <v>9362</v>
      </c>
      <c r="M2685" s="785"/>
      <c r="N2685" s="785"/>
      <c r="O2685" s="785" t="s">
        <v>9363</v>
      </c>
      <c r="P2685" s="787">
        <v>36.997793000000001</v>
      </c>
      <c r="Q2685" s="787">
        <v>-0.25558500000000001</v>
      </c>
      <c r="R2685" s="785" t="s">
        <v>1056</v>
      </c>
      <c r="S2685" s="785" t="s">
        <v>2272</v>
      </c>
      <c r="T2685" s="785" t="s">
        <v>5980</v>
      </c>
      <c r="U2685" s="785" t="s">
        <v>9364</v>
      </c>
      <c r="V2685" s="785" t="s">
        <v>3004</v>
      </c>
      <c r="W2685" s="785" t="s">
        <v>2805</v>
      </c>
      <c r="X2685" s="785" t="s">
        <v>2805</v>
      </c>
      <c r="Y2685" s="615" t="str">
        <f t="shared" si="41"/>
        <v>Felikam Biogas Services</v>
      </c>
      <c r="Z2685" s="785" t="s">
        <v>9272</v>
      </c>
      <c r="AA2685" s="785" t="s">
        <v>4349</v>
      </c>
      <c r="AB2685" s="785" t="s">
        <v>2683</v>
      </c>
      <c r="AC2685" s="785" t="s">
        <v>2606</v>
      </c>
      <c r="AD2685" s="786">
        <v>43451</v>
      </c>
    </row>
    <row r="2686" spans="1:30" ht="15.75">
      <c r="A2686" s="785" t="s">
        <v>4301</v>
      </c>
      <c r="B2686" s="785" t="s">
        <v>9754</v>
      </c>
      <c r="C2686" s="785" t="s">
        <v>4303</v>
      </c>
      <c r="D2686" s="785" t="s">
        <v>2599</v>
      </c>
      <c r="E2686" s="785" t="s">
        <v>8200</v>
      </c>
      <c r="F2686" s="786">
        <v>43346</v>
      </c>
      <c r="G2686" s="785" t="s">
        <v>4420</v>
      </c>
      <c r="H2686" s="786">
        <v>43396</v>
      </c>
      <c r="I2686" s="785" t="s">
        <v>9755</v>
      </c>
      <c r="J2686" s="785" t="s">
        <v>629</v>
      </c>
      <c r="K2686" s="785" t="s">
        <v>9756</v>
      </c>
      <c r="L2686" s="785" t="s">
        <v>9757</v>
      </c>
      <c r="M2686" s="785" t="s">
        <v>9758</v>
      </c>
      <c r="N2686" s="785"/>
      <c r="O2686" s="785"/>
      <c r="P2686" s="787">
        <v>37.658346999999999</v>
      </c>
      <c r="Q2686" s="787">
        <v>-9.1652999999999998E-2</v>
      </c>
      <c r="R2686" s="785" t="s">
        <v>1104</v>
      </c>
      <c r="S2686" s="785" t="s">
        <v>2643</v>
      </c>
      <c r="T2686" s="785" t="s">
        <v>8124</v>
      </c>
      <c r="U2686" s="785" t="s">
        <v>9759</v>
      </c>
      <c r="V2686" s="785" t="s">
        <v>2855</v>
      </c>
      <c r="W2686" s="785" t="s">
        <v>2808</v>
      </c>
      <c r="X2686" s="785" t="s">
        <v>9752</v>
      </c>
      <c r="Y2686" s="615" t="str">
        <f t="shared" si="41"/>
        <v>Franklin Mutuma</v>
      </c>
      <c r="Z2686" s="785" t="s">
        <v>9760</v>
      </c>
      <c r="AA2686" s="785" t="s">
        <v>4349</v>
      </c>
      <c r="AB2686" s="785" t="s">
        <v>2683</v>
      </c>
      <c r="AC2686" s="785" t="s">
        <v>2606</v>
      </c>
      <c r="AD2686" s="786">
        <v>43396</v>
      </c>
    </row>
    <row r="2687" spans="1:30" ht="15.75">
      <c r="A2687" s="785" t="s">
        <v>4301</v>
      </c>
      <c r="B2687" s="785" t="s">
        <v>13155</v>
      </c>
      <c r="C2687" s="785" t="s">
        <v>4303</v>
      </c>
      <c r="D2687" s="785" t="s">
        <v>2599</v>
      </c>
      <c r="E2687" s="785" t="s">
        <v>4949</v>
      </c>
      <c r="F2687" s="786">
        <v>43374</v>
      </c>
      <c r="G2687" s="785" t="s">
        <v>4420</v>
      </c>
      <c r="H2687" s="786">
        <v>43396</v>
      </c>
      <c r="I2687" s="785" t="s">
        <v>13156</v>
      </c>
      <c r="J2687" s="785" t="s">
        <v>627</v>
      </c>
      <c r="K2687" s="785" t="s">
        <v>13157</v>
      </c>
      <c r="L2687" s="785" t="s">
        <v>13158</v>
      </c>
      <c r="M2687" s="785"/>
      <c r="N2687" s="785"/>
      <c r="O2687" s="785" t="s">
        <v>13159</v>
      </c>
      <c r="P2687" s="787">
        <v>36.886082999999999</v>
      </c>
      <c r="Q2687" s="787">
        <v>-1.000672</v>
      </c>
      <c r="R2687" s="785" t="s">
        <v>821</v>
      </c>
      <c r="S2687" s="785" t="s">
        <v>2041</v>
      </c>
      <c r="T2687" s="785" t="s">
        <v>2041</v>
      </c>
      <c r="U2687" s="785" t="s">
        <v>13160</v>
      </c>
      <c r="V2687" s="785" t="s">
        <v>3004</v>
      </c>
      <c r="W2687" s="785" t="s">
        <v>2901</v>
      </c>
      <c r="X2687" s="785" t="s">
        <v>2901</v>
      </c>
      <c r="Y2687" s="615" t="str">
        <f t="shared" si="41"/>
        <v>James Njoroge Wainaina</v>
      </c>
      <c r="Z2687" s="785" t="s">
        <v>13154</v>
      </c>
      <c r="AA2687" s="785" t="s">
        <v>4314</v>
      </c>
      <c r="AB2687" s="785" t="s">
        <v>2605</v>
      </c>
      <c r="AC2687" s="785" t="s">
        <v>2606</v>
      </c>
      <c r="AD2687" s="786">
        <v>43416</v>
      </c>
    </row>
    <row r="2688" spans="1:30" ht="15.75">
      <c r="A2688" s="785" t="s">
        <v>4301</v>
      </c>
      <c r="B2688" s="785" t="s">
        <v>15312</v>
      </c>
      <c r="C2688" s="785" t="s">
        <v>4303</v>
      </c>
      <c r="D2688" s="785" t="s">
        <v>2599</v>
      </c>
      <c r="E2688" s="785" t="s">
        <v>8632</v>
      </c>
      <c r="F2688" s="786">
        <v>43369</v>
      </c>
      <c r="G2688" s="785" t="s">
        <v>4420</v>
      </c>
      <c r="H2688" s="786">
        <v>43396</v>
      </c>
      <c r="I2688" s="785" t="s">
        <v>15313</v>
      </c>
      <c r="J2688" s="785" t="s">
        <v>627</v>
      </c>
      <c r="K2688" s="785" t="s">
        <v>2612</v>
      </c>
      <c r="L2688" s="785" t="s">
        <v>15314</v>
      </c>
      <c r="M2688" s="785"/>
      <c r="N2688" s="785"/>
      <c r="O2688" s="785"/>
      <c r="P2688" s="787">
        <v>36.749862999999998</v>
      </c>
      <c r="Q2688" s="787">
        <v>-1.362695</v>
      </c>
      <c r="R2688" s="785" t="s">
        <v>2661</v>
      </c>
      <c r="S2688" s="785" t="s">
        <v>6025</v>
      </c>
      <c r="T2688" s="785" t="s">
        <v>6025</v>
      </c>
      <c r="U2688" s="785" t="s">
        <v>15315</v>
      </c>
      <c r="V2688" s="785" t="s">
        <v>2673</v>
      </c>
      <c r="W2688" s="785" t="s">
        <v>4039</v>
      </c>
      <c r="X2688" s="785" t="s">
        <v>15310</v>
      </c>
      <c r="Y2688" s="615" t="str">
        <f t="shared" si="41"/>
        <v>Julias Odhiambo Mboga</v>
      </c>
      <c r="Z2688" s="785" t="s">
        <v>15311</v>
      </c>
      <c r="AA2688" s="785" t="s">
        <v>4314</v>
      </c>
      <c r="AB2688" s="785" t="s">
        <v>2683</v>
      </c>
      <c r="AC2688" s="785" t="s">
        <v>2606</v>
      </c>
      <c r="AD2688" s="786">
        <v>43457</v>
      </c>
    </row>
    <row r="2689" spans="1:30" ht="15.75">
      <c r="A2689" s="785" t="s">
        <v>4301</v>
      </c>
      <c r="B2689" s="785" t="s">
        <v>23682</v>
      </c>
      <c r="C2689" s="785" t="s">
        <v>4379</v>
      </c>
      <c r="D2689" s="785" t="s">
        <v>4418</v>
      </c>
      <c r="E2689" s="785" t="s">
        <v>9488</v>
      </c>
      <c r="F2689" s="786">
        <v>43382</v>
      </c>
      <c r="G2689" s="785" t="s">
        <v>4420</v>
      </c>
      <c r="H2689" s="786">
        <v>43396</v>
      </c>
      <c r="I2689" s="785" t="s">
        <v>23683</v>
      </c>
      <c r="J2689" s="785" t="s">
        <v>629</v>
      </c>
      <c r="K2689" s="785" t="s">
        <v>23684</v>
      </c>
      <c r="L2689" s="785" t="s">
        <v>23685</v>
      </c>
      <c r="M2689" s="785"/>
      <c r="N2689" s="785"/>
      <c r="O2689" s="785" t="s">
        <v>23686</v>
      </c>
      <c r="P2689" s="787">
        <v>34.745494000000001</v>
      </c>
      <c r="Q2689" s="787">
        <v>-6.7544999999999994E-2</v>
      </c>
      <c r="R2689" s="785" t="s">
        <v>1575</v>
      </c>
      <c r="S2689" s="785" t="s">
        <v>3369</v>
      </c>
      <c r="T2689" s="785" t="s">
        <v>23687</v>
      </c>
      <c r="U2689" s="785" t="s">
        <v>23688</v>
      </c>
      <c r="V2689" s="785" t="s">
        <v>2603</v>
      </c>
      <c r="W2689" s="785" t="s">
        <v>8491</v>
      </c>
      <c r="X2689" s="785" t="s">
        <v>23681</v>
      </c>
      <c r="Y2689" s="615" t="str">
        <f t="shared" si="41"/>
        <v>Simon Musali</v>
      </c>
      <c r="Z2689" s="785" t="s">
        <v>23154</v>
      </c>
      <c r="AA2689" s="785" t="s">
        <v>5464</v>
      </c>
      <c r="AB2689" s="785" t="s">
        <v>5504</v>
      </c>
      <c r="AC2689" s="785" t="s">
        <v>2617</v>
      </c>
      <c r="AD2689" s="786">
        <v>43397</v>
      </c>
    </row>
    <row r="2690" spans="1:30" ht="15.75">
      <c r="A2690" s="785" t="s">
        <v>4301</v>
      </c>
      <c r="B2690" s="785" t="s">
        <v>8550</v>
      </c>
      <c r="C2690" s="785" t="s">
        <v>4303</v>
      </c>
      <c r="D2690" s="785" t="s">
        <v>2599</v>
      </c>
      <c r="E2690" s="785" t="s">
        <v>8551</v>
      </c>
      <c r="F2690" s="786">
        <v>43345</v>
      </c>
      <c r="G2690" s="785" t="s">
        <v>8552</v>
      </c>
      <c r="H2690" s="786">
        <v>43395</v>
      </c>
      <c r="I2690" s="785" t="s">
        <v>8553</v>
      </c>
      <c r="J2690" s="785" t="s">
        <v>629</v>
      </c>
      <c r="K2690" s="785" t="s">
        <v>2612</v>
      </c>
      <c r="L2690" s="785" t="s">
        <v>8554</v>
      </c>
      <c r="M2690" s="785"/>
      <c r="N2690" s="785"/>
      <c r="O2690" s="785" t="s">
        <v>8555</v>
      </c>
      <c r="P2690" s="787">
        <v>37.059404000000001</v>
      </c>
      <c r="Q2690" s="787">
        <v>-1.0242599999999999</v>
      </c>
      <c r="R2690" s="785" t="s">
        <v>1030</v>
      </c>
      <c r="S2690" s="785" t="s">
        <v>1795</v>
      </c>
      <c r="T2690" s="785" t="s">
        <v>1795</v>
      </c>
      <c r="U2690" s="785" t="s">
        <v>8556</v>
      </c>
      <c r="V2690" s="785" t="s">
        <v>2603</v>
      </c>
      <c r="W2690" s="785" t="s">
        <v>8491</v>
      </c>
      <c r="X2690" s="785" t="s">
        <v>2707</v>
      </c>
      <c r="Y2690" s="615" t="str">
        <f t="shared" ref="Y2690:Y2753" si="42">IF(X2690="",W2690,X2690)</f>
        <v>Fagaden Enterprises</v>
      </c>
      <c r="Z2690" s="785" t="s">
        <v>8501</v>
      </c>
      <c r="AA2690" s="785" t="s">
        <v>5464</v>
      </c>
      <c r="AB2690" s="785" t="s">
        <v>5504</v>
      </c>
      <c r="AC2690" s="785" t="s">
        <v>2617</v>
      </c>
      <c r="AD2690" s="786">
        <v>43397</v>
      </c>
    </row>
    <row r="2691" spans="1:30" ht="15.75">
      <c r="A2691" s="785" t="s">
        <v>4301</v>
      </c>
      <c r="B2691" s="785" t="s">
        <v>9776</v>
      </c>
      <c r="C2691" s="785" t="s">
        <v>4303</v>
      </c>
      <c r="D2691" s="785" t="s">
        <v>2599</v>
      </c>
      <c r="E2691" s="785" t="s">
        <v>8552</v>
      </c>
      <c r="F2691" s="786">
        <v>43395</v>
      </c>
      <c r="G2691" s="785" t="s">
        <v>8552</v>
      </c>
      <c r="H2691" s="786">
        <v>43395</v>
      </c>
      <c r="I2691" s="785" t="s">
        <v>9777</v>
      </c>
      <c r="J2691" s="785" t="s">
        <v>627</v>
      </c>
      <c r="K2691" s="785" t="s">
        <v>9778</v>
      </c>
      <c r="L2691" s="785" t="s">
        <v>9779</v>
      </c>
      <c r="M2691" s="785"/>
      <c r="N2691" s="785"/>
      <c r="O2691" s="785"/>
      <c r="P2691" s="787">
        <v>36.774712000000001</v>
      </c>
      <c r="Q2691" s="787">
        <v>-1.22061</v>
      </c>
      <c r="R2691" s="785" t="s">
        <v>821</v>
      </c>
      <c r="S2691" s="785" t="s">
        <v>821</v>
      </c>
      <c r="T2691" s="785" t="s">
        <v>3600</v>
      </c>
      <c r="U2691" s="785" t="s">
        <v>3600</v>
      </c>
      <c r="V2691" s="785" t="s">
        <v>2855</v>
      </c>
      <c r="W2691" s="785" t="s">
        <v>2615</v>
      </c>
      <c r="X2691" s="785" t="s">
        <v>9775</v>
      </c>
      <c r="Y2691" s="615" t="str">
        <f t="shared" si="42"/>
        <v>Frederick Kago</v>
      </c>
      <c r="Z2691" s="785" t="s">
        <v>9780</v>
      </c>
      <c r="AA2691" s="785" t="s">
        <v>5464</v>
      </c>
      <c r="AB2691" s="785" t="s">
        <v>2605</v>
      </c>
      <c r="AC2691" s="785" t="s">
        <v>2606</v>
      </c>
      <c r="AD2691" s="786">
        <v>43395</v>
      </c>
    </row>
    <row r="2692" spans="1:30" ht="15.75">
      <c r="A2692" s="785" t="s">
        <v>4301</v>
      </c>
      <c r="B2692" s="785" t="s">
        <v>9852</v>
      </c>
      <c r="C2692" s="785" t="s">
        <v>4303</v>
      </c>
      <c r="D2692" s="785" t="s">
        <v>2599</v>
      </c>
      <c r="E2692" s="785" t="s">
        <v>8551</v>
      </c>
      <c r="F2692" s="786">
        <v>43345</v>
      </c>
      <c r="G2692" s="785" t="s">
        <v>8552</v>
      </c>
      <c r="H2692" s="786">
        <v>43395</v>
      </c>
      <c r="I2692" s="785" t="s">
        <v>9853</v>
      </c>
      <c r="J2692" s="785" t="s">
        <v>627</v>
      </c>
      <c r="K2692" s="785" t="s">
        <v>2612</v>
      </c>
      <c r="L2692" s="785" t="s">
        <v>9854</v>
      </c>
      <c r="M2692" s="785"/>
      <c r="N2692" s="785"/>
      <c r="O2692" s="785" t="s">
        <v>9855</v>
      </c>
      <c r="P2692" s="787">
        <v>36.771794</v>
      </c>
      <c r="Q2692" s="787">
        <v>-1.0429170000000001</v>
      </c>
      <c r="R2692" s="785" t="s">
        <v>821</v>
      </c>
      <c r="S2692" s="785" t="s">
        <v>871</v>
      </c>
      <c r="T2692" s="785" t="s">
        <v>871</v>
      </c>
      <c r="U2692" s="785" t="s">
        <v>9850</v>
      </c>
      <c r="V2692" s="785" t="s">
        <v>3004</v>
      </c>
      <c r="W2692" s="785" t="s">
        <v>2615</v>
      </c>
      <c r="X2692" s="785" t="s">
        <v>9775</v>
      </c>
      <c r="Y2692" s="615" t="str">
        <f t="shared" si="42"/>
        <v>Frederick Kago</v>
      </c>
      <c r="Z2692" s="785" t="s">
        <v>9780</v>
      </c>
      <c r="AA2692" s="785" t="s">
        <v>5464</v>
      </c>
      <c r="AB2692" s="785" t="s">
        <v>3686</v>
      </c>
      <c r="AC2692" s="785" t="s">
        <v>2617</v>
      </c>
      <c r="AD2692" s="786">
        <v>43395</v>
      </c>
    </row>
    <row r="2693" spans="1:30" ht="15.75">
      <c r="A2693" s="785" t="s">
        <v>4301</v>
      </c>
      <c r="B2693" s="785" t="s">
        <v>22350</v>
      </c>
      <c r="C2693" s="785" t="s">
        <v>4303</v>
      </c>
      <c r="D2693" s="785" t="s">
        <v>2599</v>
      </c>
      <c r="E2693" s="785" t="s">
        <v>4719</v>
      </c>
      <c r="F2693" s="786">
        <v>43391</v>
      </c>
      <c r="G2693" s="785" t="s">
        <v>8552</v>
      </c>
      <c r="H2693" s="786">
        <v>43395</v>
      </c>
      <c r="I2693" s="785" t="s">
        <v>22351</v>
      </c>
      <c r="J2693" s="785" t="s">
        <v>629</v>
      </c>
      <c r="K2693" s="785" t="s">
        <v>22352</v>
      </c>
      <c r="L2693" s="785" t="s">
        <v>22353</v>
      </c>
      <c r="M2693" s="785"/>
      <c r="N2693" s="785"/>
      <c r="O2693" s="785"/>
      <c r="P2693" s="787">
        <v>34.612667999999999</v>
      </c>
      <c r="Q2693" s="787">
        <v>-0.75686699999999996</v>
      </c>
      <c r="R2693" s="785" t="s">
        <v>2828</v>
      </c>
      <c r="S2693" s="785" t="s">
        <v>3059</v>
      </c>
      <c r="T2693" s="785" t="s">
        <v>22354</v>
      </c>
      <c r="U2693" s="785" t="s">
        <v>22355</v>
      </c>
      <c r="V2693" s="785" t="s">
        <v>3004</v>
      </c>
      <c r="W2693" s="785" t="s">
        <v>22222</v>
      </c>
      <c r="X2693" s="785" t="s">
        <v>3516</v>
      </c>
      <c r="Y2693" s="615" t="str">
        <f t="shared" si="42"/>
        <v>Samuel Manyuna Otiso</v>
      </c>
      <c r="Z2693" s="785" t="s">
        <v>3744</v>
      </c>
      <c r="AA2693" s="785" t="s">
        <v>4349</v>
      </c>
      <c r="AB2693" s="785" t="s">
        <v>2683</v>
      </c>
      <c r="AC2693" s="785" t="s">
        <v>2606</v>
      </c>
      <c r="AD2693" s="786">
        <v>43396</v>
      </c>
    </row>
    <row r="2694" spans="1:30" ht="15.75">
      <c r="A2694" s="785" t="s">
        <v>4301</v>
      </c>
      <c r="B2694" s="785" t="s">
        <v>4696</v>
      </c>
      <c r="C2694" s="785" t="s">
        <v>4303</v>
      </c>
      <c r="D2694" s="785" t="s">
        <v>2599</v>
      </c>
      <c r="E2694" s="785" t="s">
        <v>4697</v>
      </c>
      <c r="F2694" s="786">
        <v>43394</v>
      </c>
      <c r="G2694" s="785" t="s">
        <v>4697</v>
      </c>
      <c r="H2694" s="786">
        <v>43394</v>
      </c>
      <c r="I2694" s="785" t="s">
        <v>4698</v>
      </c>
      <c r="J2694" s="785" t="s">
        <v>627</v>
      </c>
      <c r="K2694" s="785" t="s">
        <v>4699</v>
      </c>
      <c r="L2694" s="785" t="s">
        <v>4700</v>
      </c>
      <c r="M2694" s="785"/>
      <c r="N2694" s="785"/>
      <c r="O2694" s="785"/>
      <c r="P2694" s="787">
        <v>35.284393000000001</v>
      </c>
      <c r="Q2694" s="787">
        <v>6.3003000000000003E-2</v>
      </c>
      <c r="R2694" s="785" t="s">
        <v>916</v>
      </c>
      <c r="S2694" s="785" t="s">
        <v>3061</v>
      </c>
      <c r="T2694" s="785" t="s">
        <v>4691</v>
      </c>
      <c r="U2694" s="785" t="s">
        <v>4692</v>
      </c>
      <c r="V2694" s="785" t="s">
        <v>2603</v>
      </c>
      <c r="W2694" s="785" t="s">
        <v>4693</v>
      </c>
      <c r="X2694" s="785" t="s">
        <v>4694</v>
      </c>
      <c r="Y2694" s="615" t="str">
        <f t="shared" si="42"/>
        <v>Alice  Mutai</v>
      </c>
      <c r="Z2694" s="785" t="s">
        <v>4695</v>
      </c>
      <c r="AA2694" s="785" t="s">
        <v>4314</v>
      </c>
      <c r="AB2694" s="785" t="s">
        <v>2683</v>
      </c>
      <c r="AC2694" s="785" t="s">
        <v>2606</v>
      </c>
      <c r="AD2694" s="786">
        <v>43395</v>
      </c>
    </row>
    <row r="2695" spans="1:30" ht="15.75">
      <c r="A2695" s="785" t="s">
        <v>4301</v>
      </c>
      <c r="B2695" s="785" t="s">
        <v>11453</v>
      </c>
      <c r="C2695" s="785" t="s">
        <v>4379</v>
      </c>
      <c r="D2695" s="785" t="s">
        <v>4418</v>
      </c>
      <c r="E2695" s="785" t="s">
        <v>4697</v>
      </c>
      <c r="F2695" s="786">
        <v>43394</v>
      </c>
      <c r="G2695" s="785" t="s">
        <v>4697</v>
      </c>
      <c r="H2695" s="786">
        <v>43394</v>
      </c>
      <c r="I2695" s="785" t="s">
        <v>11454</v>
      </c>
      <c r="J2695" s="785" t="s">
        <v>627</v>
      </c>
      <c r="K2695" s="785" t="s">
        <v>11455</v>
      </c>
      <c r="L2695" s="785" t="s">
        <v>11456</v>
      </c>
      <c r="M2695" s="785"/>
      <c r="N2695" s="785"/>
      <c r="O2695" s="785"/>
      <c r="P2695" s="787">
        <v>35.276608000000003</v>
      </c>
      <c r="Q2695" s="787">
        <v>5.7134999999999998E-2</v>
      </c>
      <c r="R2695" s="785" t="s">
        <v>916</v>
      </c>
      <c r="S2695" s="785" t="s">
        <v>3061</v>
      </c>
      <c r="T2695" s="785" t="s">
        <v>4691</v>
      </c>
      <c r="U2695" s="785" t="s">
        <v>4705</v>
      </c>
      <c r="V2695" s="785" t="s">
        <v>2603</v>
      </c>
      <c r="W2695" s="785" t="s">
        <v>4693</v>
      </c>
      <c r="X2695" s="785" t="s">
        <v>11457</v>
      </c>
      <c r="Y2695" s="615" t="str">
        <f t="shared" si="42"/>
        <v>Henry Lagat</v>
      </c>
      <c r="Z2695" s="785" t="s">
        <v>11458</v>
      </c>
      <c r="AA2695" s="785" t="s">
        <v>4314</v>
      </c>
      <c r="AB2695" s="785" t="s">
        <v>2683</v>
      </c>
      <c r="AC2695" s="785" t="s">
        <v>2606</v>
      </c>
      <c r="AD2695" s="786">
        <v>43395</v>
      </c>
    </row>
    <row r="2696" spans="1:30" ht="15.75">
      <c r="A2696" s="785" t="s">
        <v>4301</v>
      </c>
      <c r="B2696" s="785" t="s">
        <v>11469</v>
      </c>
      <c r="C2696" s="785" t="s">
        <v>4303</v>
      </c>
      <c r="D2696" s="785" t="s">
        <v>2599</v>
      </c>
      <c r="E2696" s="785" t="s">
        <v>5747</v>
      </c>
      <c r="F2696" s="786">
        <v>43344</v>
      </c>
      <c r="G2696" s="785" t="s">
        <v>4697</v>
      </c>
      <c r="H2696" s="786">
        <v>43394</v>
      </c>
      <c r="I2696" s="785" t="s">
        <v>11470</v>
      </c>
      <c r="J2696" s="785" t="s">
        <v>627</v>
      </c>
      <c r="K2696" s="785" t="s">
        <v>2612</v>
      </c>
      <c r="L2696" s="785" t="s">
        <v>11471</v>
      </c>
      <c r="M2696" s="785"/>
      <c r="N2696" s="785"/>
      <c r="O2696" s="785"/>
      <c r="P2696" s="787">
        <v>35.274470000000001</v>
      </c>
      <c r="Q2696" s="787">
        <v>5.5578000000000002E-2</v>
      </c>
      <c r="R2696" s="785" t="s">
        <v>916</v>
      </c>
      <c r="S2696" s="785" t="s">
        <v>3061</v>
      </c>
      <c r="T2696" s="785" t="s">
        <v>4691</v>
      </c>
      <c r="U2696" s="785" t="s">
        <v>4705</v>
      </c>
      <c r="V2696" s="785" t="s">
        <v>2603</v>
      </c>
      <c r="W2696" s="785" t="s">
        <v>4693</v>
      </c>
      <c r="X2696" s="785" t="s">
        <v>11457</v>
      </c>
      <c r="Y2696" s="615" t="str">
        <f t="shared" si="42"/>
        <v>Henry Lagat</v>
      </c>
      <c r="Z2696" s="785" t="s">
        <v>11458</v>
      </c>
      <c r="AA2696" s="785" t="s">
        <v>4314</v>
      </c>
      <c r="AB2696" s="785" t="s">
        <v>2683</v>
      </c>
      <c r="AC2696" s="785" t="s">
        <v>2606</v>
      </c>
      <c r="AD2696" s="786">
        <v>43394</v>
      </c>
    </row>
    <row r="2697" spans="1:30" ht="15.75">
      <c r="A2697" s="785" t="s">
        <v>4301</v>
      </c>
      <c r="B2697" s="785" t="s">
        <v>13860</v>
      </c>
      <c r="C2697" s="785" t="s">
        <v>4322</v>
      </c>
      <c r="D2697" s="785" t="s">
        <v>2618</v>
      </c>
      <c r="E2697" s="785" t="s">
        <v>5747</v>
      </c>
      <c r="F2697" s="786">
        <v>43344</v>
      </c>
      <c r="G2697" s="785" t="s">
        <v>4697</v>
      </c>
      <c r="H2697" s="786">
        <v>43394</v>
      </c>
      <c r="I2697" s="785" t="s">
        <v>13861</v>
      </c>
      <c r="J2697" s="785" t="s">
        <v>627</v>
      </c>
      <c r="K2697" s="785" t="s">
        <v>2612</v>
      </c>
      <c r="L2697" s="785" t="s">
        <v>13862</v>
      </c>
      <c r="M2697" s="785"/>
      <c r="N2697" s="785"/>
      <c r="O2697" s="785"/>
      <c r="P2697" s="787">
        <v>35.278880000000001</v>
      </c>
      <c r="Q2697" s="787">
        <v>6.0608000000000002E-2</v>
      </c>
      <c r="R2697" s="785" t="s">
        <v>916</v>
      </c>
      <c r="S2697" s="785" t="s">
        <v>3061</v>
      </c>
      <c r="T2697" s="785" t="s">
        <v>4691</v>
      </c>
      <c r="U2697" s="785" t="s">
        <v>4692</v>
      </c>
      <c r="V2697" s="785" t="s">
        <v>2603</v>
      </c>
      <c r="W2697" s="785" t="s">
        <v>4693</v>
      </c>
      <c r="X2697" s="785" t="s">
        <v>4693</v>
      </c>
      <c r="Y2697" s="615" t="str">
        <f t="shared" si="42"/>
        <v>John Bett</v>
      </c>
      <c r="Z2697" s="785" t="s">
        <v>13863</v>
      </c>
      <c r="AA2697" s="785" t="s">
        <v>4314</v>
      </c>
      <c r="AB2697" s="785" t="s">
        <v>2683</v>
      </c>
      <c r="AC2697" s="785" t="s">
        <v>2606</v>
      </c>
      <c r="AD2697" s="786">
        <v>43395</v>
      </c>
    </row>
    <row r="2698" spans="1:30" ht="15.75">
      <c r="A2698" s="785" t="s">
        <v>4301</v>
      </c>
      <c r="B2698" s="785" t="s">
        <v>13897</v>
      </c>
      <c r="C2698" s="785" t="s">
        <v>4303</v>
      </c>
      <c r="D2698" s="785" t="s">
        <v>2599</v>
      </c>
      <c r="E2698" s="785" t="s">
        <v>5747</v>
      </c>
      <c r="F2698" s="786">
        <v>43344</v>
      </c>
      <c r="G2698" s="785" t="s">
        <v>4697</v>
      </c>
      <c r="H2698" s="786">
        <v>43394</v>
      </c>
      <c r="I2698" s="785" t="s">
        <v>13898</v>
      </c>
      <c r="J2698" s="785" t="s">
        <v>627</v>
      </c>
      <c r="K2698" s="785" t="s">
        <v>2612</v>
      </c>
      <c r="L2698" s="785" t="s">
        <v>13899</v>
      </c>
      <c r="M2698" s="785"/>
      <c r="N2698" s="785"/>
      <c r="O2698" s="785"/>
      <c r="P2698" s="787">
        <v>35.277748000000003</v>
      </c>
      <c r="Q2698" s="787">
        <v>5.4585000000000002E-2</v>
      </c>
      <c r="R2698" s="785" t="s">
        <v>916</v>
      </c>
      <c r="S2698" s="785" t="s">
        <v>3061</v>
      </c>
      <c r="T2698" s="785" t="s">
        <v>4691</v>
      </c>
      <c r="U2698" s="785" t="s">
        <v>13900</v>
      </c>
      <c r="V2698" s="785" t="s">
        <v>2603</v>
      </c>
      <c r="W2698" s="785" t="s">
        <v>4693</v>
      </c>
      <c r="X2698" s="785" t="s">
        <v>4693</v>
      </c>
      <c r="Y2698" s="615" t="str">
        <f t="shared" si="42"/>
        <v>John Bett</v>
      </c>
      <c r="Z2698" s="785" t="s">
        <v>13863</v>
      </c>
      <c r="AA2698" s="785" t="s">
        <v>4314</v>
      </c>
      <c r="AB2698" s="785" t="s">
        <v>2683</v>
      </c>
      <c r="AC2698" s="785" t="s">
        <v>2606</v>
      </c>
      <c r="AD2698" s="786">
        <v>43394</v>
      </c>
    </row>
    <row r="2699" spans="1:30" ht="15.75">
      <c r="A2699" s="785" t="s">
        <v>4301</v>
      </c>
      <c r="B2699" s="785" t="s">
        <v>17233</v>
      </c>
      <c r="C2699" s="785" t="s">
        <v>4379</v>
      </c>
      <c r="D2699" s="785" t="s">
        <v>4418</v>
      </c>
      <c r="E2699" s="785" t="s">
        <v>4697</v>
      </c>
      <c r="F2699" s="786">
        <v>43394</v>
      </c>
      <c r="G2699" s="785" t="s">
        <v>4697</v>
      </c>
      <c r="H2699" s="786">
        <v>43394</v>
      </c>
      <c r="I2699" s="785" t="s">
        <v>17234</v>
      </c>
      <c r="J2699" s="785" t="s">
        <v>627</v>
      </c>
      <c r="K2699" s="785" t="s">
        <v>17235</v>
      </c>
      <c r="L2699" s="785" t="s">
        <v>17236</v>
      </c>
      <c r="M2699" s="785" t="s">
        <v>17237</v>
      </c>
      <c r="N2699" s="785"/>
      <c r="O2699" s="785"/>
      <c r="P2699" s="787">
        <v>35.291173000000001</v>
      </c>
      <c r="Q2699" s="787">
        <v>7.3663000000000006E-2</v>
      </c>
      <c r="R2699" s="785" t="s">
        <v>916</v>
      </c>
      <c r="S2699" s="785" t="s">
        <v>3061</v>
      </c>
      <c r="T2699" s="785" t="s">
        <v>4691</v>
      </c>
      <c r="U2699" s="785" t="s">
        <v>4692</v>
      </c>
      <c r="V2699" s="785">
        <v>4</v>
      </c>
      <c r="W2699" s="785" t="s">
        <v>4693</v>
      </c>
      <c r="X2699" s="785" t="s">
        <v>17238</v>
      </c>
      <c r="Y2699" s="615" t="str">
        <f t="shared" si="42"/>
        <v>Luke Kirwa</v>
      </c>
      <c r="Z2699" s="785" t="s">
        <v>17239</v>
      </c>
      <c r="AA2699" s="785" t="s">
        <v>4314</v>
      </c>
      <c r="AB2699" s="785" t="s">
        <v>2683</v>
      </c>
      <c r="AC2699" s="785" t="s">
        <v>2606</v>
      </c>
      <c r="AD2699" s="786">
        <v>43395</v>
      </c>
    </row>
    <row r="2700" spans="1:30" ht="15.75">
      <c r="A2700" s="785" t="s">
        <v>4301</v>
      </c>
      <c r="B2700" s="785" t="s">
        <v>8046</v>
      </c>
      <c r="C2700" s="785" t="s">
        <v>4303</v>
      </c>
      <c r="D2700" s="785" t="s">
        <v>2599</v>
      </c>
      <c r="E2700" s="785" t="s">
        <v>8047</v>
      </c>
      <c r="F2700" s="786">
        <v>43343</v>
      </c>
      <c r="G2700" s="785" t="s">
        <v>7559</v>
      </c>
      <c r="H2700" s="786">
        <v>43393</v>
      </c>
      <c r="I2700" s="785" t="s">
        <v>8048</v>
      </c>
      <c r="J2700" s="785" t="s">
        <v>629</v>
      </c>
      <c r="K2700" s="785" t="s">
        <v>8049</v>
      </c>
      <c r="L2700" s="785" t="s">
        <v>8050</v>
      </c>
      <c r="M2700" s="785"/>
      <c r="N2700" s="785"/>
      <c r="O2700" s="785" t="s">
        <v>8051</v>
      </c>
      <c r="P2700" s="787">
        <v>37.628067000000001</v>
      </c>
      <c r="Q2700" s="787">
        <v>-7.9642000000000004E-2</v>
      </c>
      <c r="R2700" s="785" t="s">
        <v>1104</v>
      </c>
      <c r="S2700" s="785" t="s">
        <v>2643</v>
      </c>
      <c r="T2700" s="785" t="s">
        <v>3534</v>
      </c>
      <c r="U2700" s="785" t="s">
        <v>8052</v>
      </c>
      <c r="V2700" s="785" t="s">
        <v>2673</v>
      </c>
      <c r="W2700" s="785" t="s">
        <v>2808</v>
      </c>
      <c r="X2700" s="785" t="s">
        <v>8018</v>
      </c>
      <c r="Y2700" s="615" t="str">
        <f t="shared" si="42"/>
        <v>Eric Munene</v>
      </c>
      <c r="Z2700" s="785" t="s">
        <v>8029</v>
      </c>
      <c r="AA2700" s="785" t="s">
        <v>4349</v>
      </c>
      <c r="AB2700" s="785" t="s">
        <v>2683</v>
      </c>
      <c r="AC2700" s="785" t="s">
        <v>2606</v>
      </c>
      <c r="AD2700" s="786">
        <v>43393</v>
      </c>
    </row>
    <row r="2701" spans="1:30" ht="15.75">
      <c r="A2701" s="785" t="s">
        <v>4301</v>
      </c>
      <c r="B2701" s="785" t="s">
        <v>8557</v>
      </c>
      <c r="C2701" s="785" t="s">
        <v>4303</v>
      </c>
      <c r="D2701" s="785" t="s">
        <v>2599</v>
      </c>
      <c r="E2701" s="785" t="s">
        <v>7559</v>
      </c>
      <c r="F2701" s="786">
        <v>43393</v>
      </c>
      <c r="G2701" s="785" t="s">
        <v>7559</v>
      </c>
      <c r="H2701" s="786">
        <v>43393</v>
      </c>
      <c r="I2701" s="785" t="s">
        <v>8558</v>
      </c>
      <c r="J2701" s="785" t="s">
        <v>629</v>
      </c>
      <c r="K2701" s="785" t="s">
        <v>8559</v>
      </c>
      <c r="L2701" s="785" t="s">
        <v>8560</v>
      </c>
      <c r="M2701" s="785" t="s">
        <v>8561</v>
      </c>
      <c r="N2701" s="785"/>
      <c r="O2701" s="785"/>
      <c r="P2701" s="787">
        <v>36.968808000000003</v>
      </c>
      <c r="Q2701" s="787">
        <v>-0.70177800000000001</v>
      </c>
      <c r="R2701" s="785" t="s">
        <v>1030</v>
      </c>
      <c r="S2701" s="785" t="s">
        <v>2220</v>
      </c>
      <c r="T2701" s="785" t="s">
        <v>3431</v>
      </c>
      <c r="U2701" s="785" t="s">
        <v>8562</v>
      </c>
      <c r="V2701" s="785">
        <v>4</v>
      </c>
      <c r="W2701" s="785" t="s">
        <v>8539</v>
      </c>
      <c r="X2701" s="785" t="s">
        <v>2707</v>
      </c>
      <c r="Y2701" s="615" t="str">
        <f t="shared" si="42"/>
        <v>Fagaden Enterprises</v>
      </c>
      <c r="Z2701" s="785" t="s">
        <v>8501</v>
      </c>
      <c r="AA2701" s="785" t="s">
        <v>5464</v>
      </c>
      <c r="AB2701" s="785" t="s">
        <v>5504</v>
      </c>
      <c r="AC2701" s="785" t="s">
        <v>2617</v>
      </c>
      <c r="AD2701" s="786">
        <v>43393</v>
      </c>
    </row>
    <row r="2702" spans="1:30" ht="15.75">
      <c r="A2702" s="785" t="s">
        <v>4301</v>
      </c>
      <c r="B2702" s="785" t="s">
        <v>12874</v>
      </c>
      <c r="C2702" s="785" t="s">
        <v>4303</v>
      </c>
      <c r="D2702" s="785" t="s">
        <v>2599</v>
      </c>
      <c r="E2702" s="785" t="s">
        <v>8047</v>
      </c>
      <c r="F2702" s="786">
        <v>43343</v>
      </c>
      <c r="G2702" s="785" t="s">
        <v>7559</v>
      </c>
      <c r="H2702" s="786">
        <v>43393</v>
      </c>
      <c r="I2702" s="785" t="s">
        <v>12875</v>
      </c>
      <c r="J2702" s="785" t="s">
        <v>629</v>
      </c>
      <c r="K2702" s="785" t="s">
        <v>12876</v>
      </c>
      <c r="L2702" s="785" t="s">
        <v>12877</v>
      </c>
      <c r="M2702" s="785"/>
      <c r="N2702" s="785"/>
      <c r="O2702" s="785"/>
      <c r="P2702" s="787">
        <v>36.448650000000001</v>
      </c>
      <c r="Q2702" s="787">
        <v>-0.300008</v>
      </c>
      <c r="R2702" s="785" t="s">
        <v>1228</v>
      </c>
      <c r="S2702" s="785" t="s">
        <v>3142</v>
      </c>
      <c r="T2702" s="785" t="s">
        <v>3246</v>
      </c>
      <c r="U2702" s="785" t="s">
        <v>7537</v>
      </c>
      <c r="V2702" s="785" t="s">
        <v>3004</v>
      </c>
      <c r="W2702" s="785" t="s">
        <v>2615</v>
      </c>
      <c r="X2702" s="785" t="s">
        <v>12807</v>
      </c>
      <c r="Y2702" s="615" t="str">
        <f t="shared" si="42"/>
        <v>James Nganga  Njoroge</v>
      </c>
      <c r="Z2702" s="785" t="s">
        <v>12878</v>
      </c>
      <c r="AA2702" s="785" t="s">
        <v>5464</v>
      </c>
      <c r="AB2702" s="785" t="s">
        <v>3686</v>
      </c>
      <c r="AC2702" s="785" t="s">
        <v>2617</v>
      </c>
      <c r="AD2702" s="786">
        <v>43393</v>
      </c>
    </row>
    <row r="2703" spans="1:30" ht="15.75">
      <c r="A2703" s="785" t="s">
        <v>4301</v>
      </c>
      <c r="B2703" s="785" t="s">
        <v>13947</v>
      </c>
      <c r="C2703" s="785" t="s">
        <v>4303</v>
      </c>
      <c r="D2703" s="785" t="s">
        <v>2599</v>
      </c>
      <c r="E2703" s="785" t="s">
        <v>7852</v>
      </c>
      <c r="F2703" s="786">
        <v>43143</v>
      </c>
      <c r="G2703" s="785" t="s">
        <v>7559</v>
      </c>
      <c r="H2703" s="786">
        <v>43393</v>
      </c>
      <c r="I2703" s="785" t="s">
        <v>13948</v>
      </c>
      <c r="J2703" s="785" t="s">
        <v>627</v>
      </c>
      <c r="K2703" s="785" t="s">
        <v>13949</v>
      </c>
      <c r="L2703" s="785" t="s">
        <v>13950</v>
      </c>
      <c r="M2703" s="785"/>
      <c r="N2703" s="785"/>
      <c r="O2703" s="785"/>
      <c r="P2703" s="787">
        <v>35.284675</v>
      </c>
      <c r="Q2703" s="787">
        <v>6.1725000000000002E-2</v>
      </c>
      <c r="R2703" s="785" t="s">
        <v>916</v>
      </c>
      <c r="S2703" s="785" t="s">
        <v>3061</v>
      </c>
      <c r="T2703" s="785" t="s">
        <v>3061</v>
      </c>
      <c r="U2703" s="785" t="s">
        <v>4742</v>
      </c>
      <c r="V2703" s="785" t="s">
        <v>2603</v>
      </c>
      <c r="W2703" s="785" t="s">
        <v>7843</v>
      </c>
      <c r="X2703" s="785" t="s">
        <v>4693</v>
      </c>
      <c r="Y2703" s="615" t="str">
        <f t="shared" si="42"/>
        <v>John Bett</v>
      </c>
      <c r="Z2703" s="785" t="s">
        <v>13863</v>
      </c>
      <c r="AA2703" s="785" t="s">
        <v>4314</v>
      </c>
      <c r="AB2703" s="785" t="s">
        <v>2683</v>
      </c>
      <c r="AC2703" s="785" t="s">
        <v>2606</v>
      </c>
      <c r="AD2703" s="786">
        <v>43513</v>
      </c>
    </row>
    <row r="2704" spans="1:30" ht="15.75">
      <c r="A2704" s="785" t="s">
        <v>4301</v>
      </c>
      <c r="B2704" s="785" t="s">
        <v>20743</v>
      </c>
      <c r="C2704" s="785" t="s">
        <v>4303</v>
      </c>
      <c r="D2704" s="785" t="s">
        <v>2599</v>
      </c>
      <c r="E2704" s="785" t="s">
        <v>8047</v>
      </c>
      <c r="F2704" s="786">
        <v>43343</v>
      </c>
      <c r="G2704" s="785" t="s">
        <v>7559</v>
      </c>
      <c r="H2704" s="786">
        <v>43393</v>
      </c>
      <c r="I2704" s="785" t="s">
        <v>20744</v>
      </c>
      <c r="J2704" s="785" t="s">
        <v>627</v>
      </c>
      <c r="K2704" s="785" t="s">
        <v>2612</v>
      </c>
      <c r="L2704" s="785" t="s">
        <v>20745</v>
      </c>
      <c r="M2704" s="785"/>
      <c r="N2704" s="785"/>
      <c r="O2704" s="785"/>
      <c r="P2704" s="787">
        <v>35.279783000000002</v>
      </c>
      <c r="Q2704" s="787">
        <v>6.6866999999999996E-2</v>
      </c>
      <c r="R2704" s="785" t="s">
        <v>916</v>
      </c>
      <c r="S2704" s="785" t="s">
        <v>3061</v>
      </c>
      <c r="T2704" s="785" t="s">
        <v>4691</v>
      </c>
      <c r="U2704" s="785" t="s">
        <v>4692</v>
      </c>
      <c r="V2704" s="785" t="s">
        <v>2603</v>
      </c>
      <c r="W2704" s="785" t="s">
        <v>4693</v>
      </c>
      <c r="X2704" s="785" t="s">
        <v>20718</v>
      </c>
      <c r="Y2704" s="615" t="str">
        <f t="shared" si="42"/>
        <v>Purity Chepkosgei</v>
      </c>
      <c r="Z2704" s="785" t="s">
        <v>20725</v>
      </c>
      <c r="AA2704" s="785" t="s">
        <v>4314</v>
      </c>
      <c r="AB2704" s="785" t="s">
        <v>2683</v>
      </c>
      <c r="AC2704" s="785" t="s">
        <v>2606</v>
      </c>
      <c r="AD2704" s="786">
        <v>43394</v>
      </c>
    </row>
    <row r="2705" spans="1:30" ht="15.75">
      <c r="A2705" s="785" t="s">
        <v>4301</v>
      </c>
      <c r="B2705" s="785" t="s">
        <v>21601</v>
      </c>
      <c r="C2705" s="785" t="s">
        <v>4303</v>
      </c>
      <c r="D2705" s="785" t="s">
        <v>2599</v>
      </c>
      <c r="E2705" s="785" t="s">
        <v>11308</v>
      </c>
      <c r="F2705" s="786">
        <v>43301</v>
      </c>
      <c r="G2705" s="785" t="s">
        <v>7559</v>
      </c>
      <c r="H2705" s="786">
        <v>43393</v>
      </c>
      <c r="I2705" s="785" t="s">
        <v>21602</v>
      </c>
      <c r="J2705" s="785" t="s">
        <v>627</v>
      </c>
      <c r="K2705" s="785" t="s">
        <v>2612</v>
      </c>
      <c r="L2705" s="785" t="s">
        <v>21603</v>
      </c>
      <c r="M2705" s="785"/>
      <c r="N2705" s="785"/>
      <c r="O2705" s="785"/>
      <c r="P2705" s="787">
        <v>35.273887000000002</v>
      </c>
      <c r="Q2705" s="787">
        <v>6.7254999999999995E-2</v>
      </c>
      <c r="R2705" s="785" t="s">
        <v>916</v>
      </c>
      <c r="S2705" s="785" t="s">
        <v>3061</v>
      </c>
      <c r="T2705" s="785" t="s">
        <v>4741</v>
      </c>
      <c r="U2705" s="785" t="s">
        <v>13900</v>
      </c>
      <c r="V2705" s="785" t="s">
        <v>2603</v>
      </c>
      <c r="W2705" s="785" t="s">
        <v>21599</v>
      </c>
      <c r="X2705" s="785" t="s">
        <v>21599</v>
      </c>
      <c r="Y2705" s="615" t="str">
        <f t="shared" si="42"/>
        <v>Ronald Kiprop</v>
      </c>
      <c r="Z2705" s="785" t="s">
        <v>21600</v>
      </c>
      <c r="AA2705" s="785" t="s">
        <v>4314</v>
      </c>
      <c r="AB2705" s="785" t="s">
        <v>2683</v>
      </c>
      <c r="AC2705" s="785" t="s">
        <v>2606</v>
      </c>
      <c r="AD2705" s="786">
        <v>43392</v>
      </c>
    </row>
    <row r="2706" spans="1:30" ht="15.75">
      <c r="A2706" s="785" t="s">
        <v>4301</v>
      </c>
      <c r="B2706" s="785" t="s">
        <v>24137</v>
      </c>
      <c r="C2706" s="785" t="s">
        <v>4303</v>
      </c>
      <c r="D2706" s="785" t="s">
        <v>2599</v>
      </c>
      <c r="E2706" s="785" t="s">
        <v>5231</v>
      </c>
      <c r="F2706" s="786">
        <v>43292</v>
      </c>
      <c r="G2706" s="785" t="s">
        <v>7559</v>
      </c>
      <c r="H2706" s="786">
        <v>43393</v>
      </c>
      <c r="I2706" s="785" t="s">
        <v>24138</v>
      </c>
      <c r="J2706" s="785" t="s">
        <v>629</v>
      </c>
      <c r="K2706" s="785" t="s">
        <v>24139</v>
      </c>
      <c r="L2706" s="785" t="s">
        <v>24140</v>
      </c>
      <c r="M2706" s="785"/>
      <c r="N2706" s="785"/>
      <c r="O2706" s="785"/>
      <c r="P2706" s="787">
        <v>38.327267999999997</v>
      </c>
      <c r="Q2706" s="787">
        <v>-3.4936609999999999</v>
      </c>
      <c r="R2706" s="785" t="s">
        <v>766</v>
      </c>
      <c r="S2706" s="785" t="s">
        <v>2745</v>
      </c>
      <c r="T2706" s="785" t="s">
        <v>2991</v>
      </c>
      <c r="U2706" s="785" t="s">
        <v>3520</v>
      </c>
      <c r="V2706" s="785" t="s">
        <v>2855</v>
      </c>
      <c r="W2706" s="785" t="s">
        <v>2746</v>
      </c>
      <c r="X2706" s="785" t="s">
        <v>2746</v>
      </c>
      <c r="Y2706" s="615" t="str">
        <f t="shared" si="42"/>
        <v>Stephen Nyange</v>
      </c>
      <c r="Z2706" s="785" t="s">
        <v>3970</v>
      </c>
      <c r="AA2706" s="785" t="s">
        <v>4314</v>
      </c>
      <c r="AB2706" s="785" t="s">
        <v>2605</v>
      </c>
      <c r="AC2706" s="785" t="s">
        <v>2606</v>
      </c>
      <c r="AD2706" s="786">
        <v>43445</v>
      </c>
    </row>
    <row r="2707" spans="1:30" ht="15.75">
      <c r="A2707" s="785" t="s">
        <v>4301</v>
      </c>
      <c r="B2707" s="785" t="s">
        <v>4686</v>
      </c>
      <c r="C2707" s="785" t="s">
        <v>4379</v>
      </c>
      <c r="D2707" s="785" t="s">
        <v>4418</v>
      </c>
      <c r="E2707" s="785" t="s">
        <v>4687</v>
      </c>
      <c r="F2707" s="786">
        <v>43392</v>
      </c>
      <c r="G2707" s="785" t="s">
        <v>4687</v>
      </c>
      <c r="H2707" s="786">
        <v>43392</v>
      </c>
      <c r="I2707" s="785" t="s">
        <v>4688</v>
      </c>
      <c r="J2707" s="785" t="s">
        <v>627</v>
      </c>
      <c r="K2707" s="785" t="s">
        <v>4689</v>
      </c>
      <c r="L2707" s="785" t="s">
        <v>4690</v>
      </c>
      <c r="M2707" s="785"/>
      <c r="N2707" s="785"/>
      <c r="O2707" s="785"/>
      <c r="P2707" s="787">
        <v>35.290712999999997</v>
      </c>
      <c r="Q2707" s="787">
        <v>6.9705000000000003E-2</v>
      </c>
      <c r="R2707" s="785" t="s">
        <v>916</v>
      </c>
      <c r="S2707" s="785" t="s">
        <v>3061</v>
      </c>
      <c r="T2707" s="785" t="s">
        <v>4691</v>
      </c>
      <c r="U2707" s="785" t="s">
        <v>4692</v>
      </c>
      <c r="V2707" s="785">
        <v>4</v>
      </c>
      <c r="W2707" s="785" t="s">
        <v>4693</v>
      </c>
      <c r="X2707" s="785" t="s">
        <v>4694</v>
      </c>
      <c r="Y2707" s="615" t="str">
        <f t="shared" si="42"/>
        <v>Alice  Mutai</v>
      </c>
      <c r="Z2707" s="785" t="s">
        <v>4695</v>
      </c>
      <c r="AA2707" s="785" t="s">
        <v>4314</v>
      </c>
      <c r="AB2707" s="785" t="s">
        <v>2683</v>
      </c>
      <c r="AC2707" s="785" t="s">
        <v>2606</v>
      </c>
      <c r="AD2707" s="786">
        <v>43395</v>
      </c>
    </row>
    <row r="2708" spans="1:30" ht="15.75">
      <c r="A2708" s="785" t="s">
        <v>4301</v>
      </c>
      <c r="B2708" s="785" t="s">
        <v>4701</v>
      </c>
      <c r="C2708" s="785" t="s">
        <v>4303</v>
      </c>
      <c r="D2708" s="785" t="s">
        <v>2599</v>
      </c>
      <c r="E2708" s="785" t="s">
        <v>4702</v>
      </c>
      <c r="F2708" s="786">
        <v>43342</v>
      </c>
      <c r="G2708" s="785" t="s">
        <v>4687</v>
      </c>
      <c r="H2708" s="786">
        <v>43392</v>
      </c>
      <c r="I2708" s="785" t="s">
        <v>4703</v>
      </c>
      <c r="J2708" s="785" t="s">
        <v>627</v>
      </c>
      <c r="K2708" s="785" t="s">
        <v>2612</v>
      </c>
      <c r="L2708" s="785" t="s">
        <v>4704</v>
      </c>
      <c r="M2708" s="785"/>
      <c r="N2708" s="785"/>
      <c r="O2708" s="785"/>
      <c r="P2708" s="787">
        <v>35.273721999999999</v>
      </c>
      <c r="Q2708" s="787">
        <v>7.4230000000000004E-2</v>
      </c>
      <c r="R2708" s="785" t="s">
        <v>916</v>
      </c>
      <c r="S2708" s="785" t="s">
        <v>2823</v>
      </c>
      <c r="T2708" s="785" t="s">
        <v>3061</v>
      </c>
      <c r="U2708" s="785" t="s">
        <v>4705</v>
      </c>
      <c r="V2708" s="785" t="s">
        <v>2603</v>
      </c>
      <c r="W2708" s="785" t="s">
        <v>4706</v>
      </c>
      <c r="X2708" s="785" t="s">
        <v>4694</v>
      </c>
      <c r="Y2708" s="615" t="str">
        <f t="shared" si="42"/>
        <v>Alice  Mutai</v>
      </c>
      <c r="Z2708" s="785" t="s">
        <v>4707</v>
      </c>
      <c r="AA2708" s="785" t="s">
        <v>4314</v>
      </c>
      <c r="AB2708" s="785" t="s">
        <v>2683</v>
      </c>
      <c r="AC2708" s="785" t="s">
        <v>2606</v>
      </c>
      <c r="AD2708" s="786">
        <v>43395</v>
      </c>
    </row>
    <row r="2709" spans="1:30" ht="15.75">
      <c r="A2709" s="785" t="s">
        <v>4301</v>
      </c>
      <c r="B2709" s="785" t="s">
        <v>4724</v>
      </c>
      <c r="C2709" s="785" t="s">
        <v>4303</v>
      </c>
      <c r="D2709" s="785" t="s">
        <v>2599</v>
      </c>
      <c r="E2709" s="785" t="s">
        <v>4702</v>
      </c>
      <c r="F2709" s="786">
        <v>43342</v>
      </c>
      <c r="G2709" s="785" t="s">
        <v>4687</v>
      </c>
      <c r="H2709" s="786">
        <v>43392</v>
      </c>
      <c r="I2709" s="785" t="s">
        <v>4725</v>
      </c>
      <c r="J2709" s="785" t="s">
        <v>627</v>
      </c>
      <c r="K2709" s="785" t="s">
        <v>2612</v>
      </c>
      <c r="L2709" s="785" t="s">
        <v>4726</v>
      </c>
      <c r="M2709" s="785" t="s">
        <v>4727</v>
      </c>
      <c r="N2709" s="785"/>
      <c r="O2709" s="785"/>
      <c r="P2709" s="787">
        <v>35.279918000000002</v>
      </c>
      <c r="Q2709" s="787">
        <v>6.8281999999999995E-2</v>
      </c>
      <c r="R2709" s="785" t="s">
        <v>916</v>
      </c>
      <c r="S2709" s="785" t="s">
        <v>3061</v>
      </c>
      <c r="T2709" s="785" t="s">
        <v>4691</v>
      </c>
      <c r="U2709" s="785" t="s">
        <v>4692</v>
      </c>
      <c r="V2709" s="785" t="s">
        <v>2603</v>
      </c>
      <c r="W2709" s="785" t="s">
        <v>4715</v>
      </c>
      <c r="X2709" s="785" t="s">
        <v>4694</v>
      </c>
      <c r="Y2709" s="615" t="str">
        <f t="shared" si="42"/>
        <v>Alice  Mutai</v>
      </c>
      <c r="Z2709" s="785" t="s">
        <v>2599</v>
      </c>
      <c r="AA2709" s="785" t="s">
        <v>4314</v>
      </c>
      <c r="AB2709" s="785" t="s">
        <v>2683</v>
      </c>
      <c r="AC2709" s="785" t="s">
        <v>2606</v>
      </c>
      <c r="AD2709" s="786">
        <v>43394</v>
      </c>
    </row>
    <row r="2710" spans="1:30" ht="15.75">
      <c r="A2710" s="785" t="s">
        <v>4301</v>
      </c>
      <c r="B2710" s="785" t="s">
        <v>9884</v>
      </c>
      <c r="C2710" s="785" t="s">
        <v>4303</v>
      </c>
      <c r="D2710" s="785" t="s">
        <v>2599</v>
      </c>
      <c r="E2710" s="785" t="s">
        <v>4702</v>
      </c>
      <c r="F2710" s="786">
        <v>43342</v>
      </c>
      <c r="G2710" s="785" t="s">
        <v>4687</v>
      </c>
      <c r="H2710" s="786">
        <v>43392</v>
      </c>
      <c r="I2710" s="785" t="s">
        <v>9885</v>
      </c>
      <c r="J2710" s="785" t="s">
        <v>629</v>
      </c>
      <c r="K2710" s="785" t="s">
        <v>9886</v>
      </c>
      <c r="L2710" s="785" t="s">
        <v>9887</v>
      </c>
      <c r="M2710" s="785"/>
      <c r="N2710" s="785"/>
      <c r="O2710" s="785" t="s">
        <v>9888</v>
      </c>
      <c r="P2710" s="787">
        <v>36.771107999999998</v>
      </c>
      <c r="Q2710" s="787">
        <v>-1.0492570000000001</v>
      </c>
      <c r="R2710" s="785" t="s">
        <v>821</v>
      </c>
      <c r="S2710" s="785" t="s">
        <v>871</v>
      </c>
      <c r="T2710" s="785" t="s">
        <v>871</v>
      </c>
      <c r="U2710" s="785" t="s">
        <v>9850</v>
      </c>
      <c r="V2710" s="785" t="s">
        <v>3004</v>
      </c>
      <c r="W2710" s="785" t="s">
        <v>2615</v>
      </c>
      <c r="X2710" s="785" t="s">
        <v>9775</v>
      </c>
      <c r="Y2710" s="615" t="str">
        <f t="shared" si="42"/>
        <v>Frederick Kago</v>
      </c>
      <c r="Z2710" s="785" t="s">
        <v>9780</v>
      </c>
      <c r="AA2710" s="785" t="s">
        <v>5464</v>
      </c>
      <c r="AB2710" s="785" t="s">
        <v>3686</v>
      </c>
      <c r="AC2710" s="785" t="s">
        <v>2617</v>
      </c>
      <c r="AD2710" s="786">
        <v>43392</v>
      </c>
    </row>
    <row r="2711" spans="1:30" ht="15.75">
      <c r="A2711" s="785" t="s">
        <v>4301</v>
      </c>
      <c r="B2711" s="785" t="s">
        <v>11465</v>
      </c>
      <c r="C2711" s="785" t="s">
        <v>4303</v>
      </c>
      <c r="D2711" s="785" t="s">
        <v>2599</v>
      </c>
      <c r="E2711" s="785" t="s">
        <v>4702</v>
      </c>
      <c r="F2711" s="786">
        <v>43342</v>
      </c>
      <c r="G2711" s="785" t="s">
        <v>4687</v>
      </c>
      <c r="H2711" s="786">
        <v>43392</v>
      </c>
      <c r="I2711" s="785" t="s">
        <v>11466</v>
      </c>
      <c r="J2711" s="785" t="s">
        <v>627</v>
      </c>
      <c r="K2711" s="785" t="s">
        <v>2612</v>
      </c>
      <c r="L2711" s="785" t="s">
        <v>11467</v>
      </c>
      <c r="M2711" s="785"/>
      <c r="N2711" s="785"/>
      <c r="O2711" s="785" t="s">
        <v>11468</v>
      </c>
      <c r="P2711" s="787">
        <v>35.281464999999997</v>
      </c>
      <c r="Q2711" s="787">
        <v>6.3992999999999994E-2</v>
      </c>
      <c r="R2711" s="785" t="s">
        <v>916</v>
      </c>
      <c r="S2711" s="785" t="s">
        <v>3061</v>
      </c>
      <c r="T2711" s="785" t="s">
        <v>4691</v>
      </c>
      <c r="U2711" s="785" t="s">
        <v>4692</v>
      </c>
      <c r="V2711" s="785" t="s">
        <v>2603</v>
      </c>
      <c r="W2711" s="785" t="s">
        <v>4693</v>
      </c>
      <c r="X2711" s="785" t="s">
        <v>11457</v>
      </c>
      <c r="Y2711" s="615" t="str">
        <f t="shared" si="42"/>
        <v>Henry Lagat</v>
      </c>
      <c r="Z2711" s="785" t="s">
        <v>11458</v>
      </c>
      <c r="AA2711" s="785" t="s">
        <v>4314</v>
      </c>
      <c r="AB2711" s="785" t="s">
        <v>2683</v>
      </c>
      <c r="AC2711" s="785" t="s">
        <v>2606</v>
      </c>
      <c r="AD2711" s="786">
        <v>43392</v>
      </c>
    </row>
    <row r="2712" spans="1:30" ht="15.75">
      <c r="A2712" s="785" t="s">
        <v>4301</v>
      </c>
      <c r="B2712" s="785" t="s">
        <v>12541</v>
      </c>
      <c r="C2712" s="785" t="s">
        <v>4303</v>
      </c>
      <c r="D2712" s="785" t="s">
        <v>2599</v>
      </c>
      <c r="E2712" s="785" t="s">
        <v>4702</v>
      </c>
      <c r="F2712" s="786">
        <v>43342</v>
      </c>
      <c r="G2712" s="785" t="s">
        <v>4687</v>
      </c>
      <c r="H2712" s="786">
        <v>43392</v>
      </c>
      <c r="I2712" s="785" t="s">
        <v>12542</v>
      </c>
      <c r="J2712" s="785" t="s">
        <v>629</v>
      </c>
      <c r="K2712" s="785" t="s">
        <v>12543</v>
      </c>
      <c r="L2712" s="785" t="s">
        <v>12544</v>
      </c>
      <c r="M2712" s="785" t="s">
        <v>12545</v>
      </c>
      <c r="N2712" s="785"/>
      <c r="O2712" s="785" t="s">
        <v>12546</v>
      </c>
      <c r="P2712" s="787">
        <v>35.851877000000002</v>
      </c>
      <c r="Q2712" s="787">
        <v>-0.131827</v>
      </c>
      <c r="R2712" s="785" t="s">
        <v>695</v>
      </c>
      <c r="S2712" s="785" t="s">
        <v>1011</v>
      </c>
      <c r="T2712" s="785" t="s">
        <v>1011</v>
      </c>
      <c r="U2712" s="785" t="s">
        <v>3885</v>
      </c>
      <c r="V2712" s="785" t="s">
        <v>2855</v>
      </c>
      <c r="W2712" s="785" t="s">
        <v>2608</v>
      </c>
      <c r="X2712" s="785" t="s">
        <v>3179</v>
      </c>
      <c r="Y2712" s="615" t="str">
        <f t="shared" si="42"/>
        <v>James Musyoka</v>
      </c>
      <c r="Z2712" s="785" t="s">
        <v>6002</v>
      </c>
      <c r="AA2712" s="785" t="s">
        <v>5464</v>
      </c>
      <c r="AB2712" s="785" t="s">
        <v>2609</v>
      </c>
      <c r="AC2712" s="785" t="s">
        <v>2610</v>
      </c>
      <c r="AD2712" s="786">
        <v>43392</v>
      </c>
    </row>
    <row r="2713" spans="1:30" ht="15.75">
      <c r="A2713" s="785" t="s">
        <v>4301</v>
      </c>
      <c r="B2713" s="785" t="s">
        <v>13894</v>
      </c>
      <c r="C2713" s="785" t="s">
        <v>4303</v>
      </c>
      <c r="D2713" s="785" t="s">
        <v>2599</v>
      </c>
      <c r="E2713" s="785" t="s">
        <v>4702</v>
      </c>
      <c r="F2713" s="786">
        <v>43342</v>
      </c>
      <c r="G2713" s="785" t="s">
        <v>4687</v>
      </c>
      <c r="H2713" s="786">
        <v>43392</v>
      </c>
      <c r="I2713" s="785" t="s">
        <v>13895</v>
      </c>
      <c r="J2713" s="785" t="s">
        <v>627</v>
      </c>
      <c r="K2713" s="785" t="s">
        <v>2612</v>
      </c>
      <c r="L2713" s="785" t="s">
        <v>13896</v>
      </c>
      <c r="M2713" s="785"/>
      <c r="N2713" s="785"/>
      <c r="O2713" s="785"/>
      <c r="P2713" s="787">
        <v>35.278737</v>
      </c>
      <c r="Q2713" s="787">
        <v>6.7421999999999996E-2</v>
      </c>
      <c r="R2713" s="785" t="s">
        <v>916</v>
      </c>
      <c r="S2713" s="785" t="s">
        <v>3061</v>
      </c>
      <c r="T2713" s="785" t="s">
        <v>4691</v>
      </c>
      <c r="U2713" s="785" t="s">
        <v>4692</v>
      </c>
      <c r="V2713" s="785" t="s">
        <v>2603</v>
      </c>
      <c r="W2713" s="785" t="s">
        <v>4693</v>
      </c>
      <c r="X2713" s="785" t="s">
        <v>4693</v>
      </c>
      <c r="Y2713" s="615" t="str">
        <f t="shared" si="42"/>
        <v>John Bett</v>
      </c>
      <c r="Z2713" s="785" t="s">
        <v>13863</v>
      </c>
      <c r="AA2713" s="785" t="s">
        <v>4314</v>
      </c>
      <c r="AB2713" s="785" t="s">
        <v>2683</v>
      </c>
      <c r="AC2713" s="785" t="s">
        <v>2606</v>
      </c>
      <c r="AD2713" s="786">
        <v>43394</v>
      </c>
    </row>
    <row r="2714" spans="1:30" ht="15.75">
      <c r="A2714" s="785" t="s">
        <v>4301</v>
      </c>
      <c r="B2714" s="785" t="s">
        <v>13901</v>
      </c>
      <c r="C2714" s="785" t="s">
        <v>4303</v>
      </c>
      <c r="D2714" s="785" t="s">
        <v>2599</v>
      </c>
      <c r="E2714" s="785" t="s">
        <v>4702</v>
      </c>
      <c r="F2714" s="786">
        <v>43342</v>
      </c>
      <c r="G2714" s="785" t="s">
        <v>4687</v>
      </c>
      <c r="H2714" s="786">
        <v>43392</v>
      </c>
      <c r="I2714" s="785" t="s">
        <v>13902</v>
      </c>
      <c r="J2714" s="785" t="s">
        <v>627</v>
      </c>
      <c r="K2714" s="785" t="s">
        <v>2612</v>
      </c>
      <c r="L2714" s="785" t="s">
        <v>13903</v>
      </c>
      <c r="M2714" s="785"/>
      <c r="N2714" s="785"/>
      <c r="O2714" s="785" t="s">
        <v>13904</v>
      </c>
      <c r="P2714" s="787">
        <v>35.282091999999999</v>
      </c>
      <c r="Q2714" s="787">
        <v>6.4366999999999994E-2</v>
      </c>
      <c r="R2714" s="785" t="s">
        <v>916</v>
      </c>
      <c r="S2714" s="785" t="s">
        <v>3061</v>
      </c>
      <c r="T2714" s="785" t="s">
        <v>4691</v>
      </c>
      <c r="U2714" s="785" t="s">
        <v>4692</v>
      </c>
      <c r="V2714" s="785" t="s">
        <v>2603</v>
      </c>
      <c r="W2714" s="785" t="s">
        <v>4693</v>
      </c>
      <c r="X2714" s="785" t="s">
        <v>4693</v>
      </c>
      <c r="Y2714" s="615" t="str">
        <f t="shared" si="42"/>
        <v>John Bett</v>
      </c>
      <c r="Z2714" s="785" t="s">
        <v>13863</v>
      </c>
      <c r="AA2714" s="785" t="s">
        <v>4314</v>
      </c>
      <c r="AB2714" s="785" t="s">
        <v>2683</v>
      </c>
      <c r="AC2714" s="785" t="s">
        <v>2606</v>
      </c>
      <c r="AD2714" s="786">
        <v>43392</v>
      </c>
    </row>
    <row r="2715" spans="1:30" ht="15.75">
      <c r="A2715" s="785" t="s">
        <v>4301</v>
      </c>
      <c r="B2715" s="785" t="s">
        <v>13905</v>
      </c>
      <c r="C2715" s="785" t="s">
        <v>4303</v>
      </c>
      <c r="D2715" s="785" t="s">
        <v>2599</v>
      </c>
      <c r="E2715" s="785" t="s">
        <v>4702</v>
      </c>
      <c r="F2715" s="786">
        <v>43342</v>
      </c>
      <c r="G2715" s="785" t="s">
        <v>4687</v>
      </c>
      <c r="H2715" s="786">
        <v>43392</v>
      </c>
      <c r="I2715" s="785" t="s">
        <v>13906</v>
      </c>
      <c r="J2715" s="785" t="s">
        <v>627</v>
      </c>
      <c r="K2715" s="785" t="s">
        <v>2612</v>
      </c>
      <c r="L2715" s="785" t="s">
        <v>13907</v>
      </c>
      <c r="M2715" s="785"/>
      <c r="N2715" s="785"/>
      <c r="O2715" s="785"/>
      <c r="P2715" s="787">
        <v>35.282781999999997</v>
      </c>
      <c r="Q2715" s="787">
        <v>6.5678E-2</v>
      </c>
      <c r="R2715" s="785" t="s">
        <v>916</v>
      </c>
      <c r="S2715" s="785" t="s">
        <v>3061</v>
      </c>
      <c r="T2715" s="785" t="s">
        <v>4691</v>
      </c>
      <c r="U2715" s="785" t="s">
        <v>4692</v>
      </c>
      <c r="V2715" s="785" t="s">
        <v>2603</v>
      </c>
      <c r="W2715" s="785" t="s">
        <v>4693</v>
      </c>
      <c r="X2715" s="785" t="s">
        <v>4693</v>
      </c>
      <c r="Y2715" s="615" t="str">
        <f t="shared" si="42"/>
        <v>John Bett</v>
      </c>
      <c r="Z2715" s="785" t="s">
        <v>13863</v>
      </c>
      <c r="AA2715" s="785" t="s">
        <v>4314</v>
      </c>
      <c r="AB2715" s="785" t="s">
        <v>2683</v>
      </c>
      <c r="AC2715" s="785" t="s">
        <v>2606</v>
      </c>
      <c r="AD2715" s="786">
        <v>43392</v>
      </c>
    </row>
    <row r="2716" spans="1:30" ht="15.75">
      <c r="A2716" s="785" t="s">
        <v>4301</v>
      </c>
      <c r="B2716" s="785" t="s">
        <v>13908</v>
      </c>
      <c r="C2716" s="785" t="s">
        <v>4303</v>
      </c>
      <c r="D2716" s="785" t="s">
        <v>2599</v>
      </c>
      <c r="E2716" s="785" t="s">
        <v>4702</v>
      </c>
      <c r="F2716" s="786">
        <v>43342</v>
      </c>
      <c r="G2716" s="785" t="s">
        <v>4687</v>
      </c>
      <c r="H2716" s="786">
        <v>43392</v>
      </c>
      <c r="I2716" s="785" t="s">
        <v>13909</v>
      </c>
      <c r="J2716" s="785" t="s">
        <v>627</v>
      </c>
      <c r="K2716" s="785" t="s">
        <v>2612</v>
      </c>
      <c r="L2716" s="785" t="s">
        <v>13910</v>
      </c>
      <c r="M2716" s="785"/>
      <c r="N2716" s="785"/>
      <c r="O2716" s="785" t="s">
        <v>13911</v>
      </c>
      <c r="P2716" s="787">
        <v>35.279359999999997</v>
      </c>
      <c r="Q2716" s="787">
        <v>6.8419999999999995E-2</v>
      </c>
      <c r="R2716" s="785" t="s">
        <v>916</v>
      </c>
      <c r="S2716" s="785" t="s">
        <v>3061</v>
      </c>
      <c r="T2716" s="785" t="s">
        <v>4691</v>
      </c>
      <c r="U2716" s="785" t="s">
        <v>4692</v>
      </c>
      <c r="V2716" s="785" t="s">
        <v>2603</v>
      </c>
      <c r="W2716" s="785" t="s">
        <v>4693</v>
      </c>
      <c r="X2716" s="785" t="s">
        <v>4693</v>
      </c>
      <c r="Y2716" s="615" t="str">
        <f t="shared" si="42"/>
        <v>John Bett</v>
      </c>
      <c r="Z2716" s="785" t="s">
        <v>13863</v>
      </c>
      <c r="AA2716" s="785" t="s">
        <v>4314</v>
      </c>
      <c r="AB2716" s="785" t="s">
        <v>2683</v>
      </c>
      <c r="AC2716" s="785" t="s">
        <v>2606</v>
      </c>
      <c r="AD2716" s="786">
        <v>43392</v>
      </c>
    </row>
    <row r="2717" spans="1:30" ht="15.75">
      <c r="A2717" s="785" t="s">
        <v>4301</v>
      </c>
      <c r="B2717" s="785" t="s">
        <v>14405</v>
      </c>
      <c r="C2717" s="785" t="s">
        <v>4303</v>
      </c>
      <c r="D2717" s="785" t="s">
        <v>2599</v>
      </c>
      <c r="E2717" s="785" t="s">
        <v>4702</v>
      </c>
      <c r="F2717" s="786">
        <v>43342</v>
      </c>
      <c r="G2717" s="785" t="s">
        <v>4687</v>
      </c>
      <c r="H2717" s="786">
        <v>43392</v>
      </c>
      <c r="I2717" s="785" t="s">
        <v>14406</v>
      </c>
      <c r="J2717" s="785" t="s">
        <v>627</v>
      </c>
      <c r="K2717" s="785" t="s">
        <v>2612</v>
      </c>
      <c r="L2717" s="785" t="s">
        <v>14407</v>
      </c>
      <c r="M2717" s="785"/>
      <c r="N2717" s="785"/>
      <c r="O2717" s="785"/>
      <c r="P2717" s="787">
        <v>35.273584</v>
      </c>
      <c r="Q2717" s="787">
        <v>6.2364000000000003E-2</v>
      </c>
      <c r="R2717" s="785" t="s">
        <v>916</v>
      </c>
      <c r="S2717" s="785" t="s">
        <v>3061</v>
      </c>
      <c r="T2717" s="785" t="s">
        <v>3061</v>
      </c>
      <c r="U2717" s="785" t="s">
        <v>4705</v>
      </c>
      <c r="V2717" s="785" t="s">
        <v>2603</v>
      </c>
      <c r="W2717" s="785" t="s">
        <v>4715</v>
      </c>
      <c r="X2717" s="785" t="s">
        <v>4715</v>
      </c>
      <c r="Y2717" s="615" t="str">
        <f t="shared" si="42"/>
        <v>Jonathan Tabut</v>
      </c>
      <c r="Z2717" s="785" t="s">
        <v>14408</v>
      </c>
      <c r="AA2717" s="785" t="s">
        <v>4314</v>
      </c>
      <c r="AB2717" s="785" t="s">
        <v>2683</v>
      </c>
      <c r="AC2717" s="785" t="s">
        <v>2606</v>
      </c>
      <c r="AD2717" s="786">
        <v>43395</v>
      </c>
    </row>
    <row r="2718" spans="1:30" ht="15.75">
      <c r="A2718" s="785" t="s">
        <v>4301</v>
      </c>
      <c r="B2718" s="785" t="s">
        <v>20738</v>
      </c>
      <c r="C2718" s="785" t="s">
        <v>4303</v>
      </c>
      <c r="D2718" s="785" t="s">
        <v>2599</v>
      </c>
      <c r="E2718" s="785" t="s">
        <v>4702</v>
      </c>
      <c r="F2718" s="786">
        <v>43342</v>
      </c>
      <c r="G2718" s="785" t="s">
        <v>4687</v>
      </c>
      <c r="H2718" s="786">
        <v>43392</v>
      </c>
      <c r="I2718" s="785" t="s">
        <v>20739</v>
      </c>
      <c r="J2718" s="785" t="s">
        <v>627</v>
      </c>
      <c r="K2718" s="785" t="s">
        <v>20740</v>
      </c>
      <c r="L2718" s="785" t="s">
        <v>20741</v>
      </c>
      <c r="M2718" s="785" t="s">
        <v>20742</v>
      </c>
      <c r="N2718" s="785"/>
      <c r="O2718" s="785"/>
      <c r="P2718" s="787">
        <v>35.279806999999998</v>
      </c>
      <c r="Q2718" s="787">
        <v>6.8497000000000002E-2</v>
      </c>
      <c r="R2718" s="785" t="s">
        <v>916</v>
      </c>
      <c r="S2718" s="785" t="s">
        <v>3061</v>
      </c>
      <c r="T2718" s="785" t="s">
        <v>4691</v>
      </c>
      <c r="U2718" s="785" t="s">
        <v>4692</v>
      </c>
      <c r="V2718" s="785" t="s">
        <v>2603</v>
      </c>
      <c r="W2718" s="785" t="s">
        <v>4693</v>
      </c>
      <c r="X2718" s="785" t="s">
        <v>20718</v>
      </c>
      <c r="Y2718" s="615" t="str">
        <f t="shared" si="42"/>
        <v>Purity Chepkosgei</v>
      </c>
      <c r="Z2718" s="785" t="s">
        <v>2599</v>
      </c>
      <c r="AA2718" s="785" t="s">
        <v>4314</v>
      </c>
      <c r="AB2718" s="785" t="s">
        <v>2683</v>
      </c>
      <c r="AC2718" s="785" t="s">
        <v>2606</v>
      </c>
      <c r="AD2718" s="786">
        <v>43394</v>
      </c>
    </row>
    <row r="2719" spans="1:30" ht="15.75">
      <c r="A2719" s="785" t="s">
        <v>4301</v>
      </c>
      <c r="B2719" s="785" t="s">
        <v>21609</v>
      </c>
      <c r="C2719" s="785" t="s">
        <v>4322</v>
      </c>
      <c r="D2719" s="785" t="s">
        <v>2618</v>
      </c>
      <c r="E2719" s="785" t="s">
        <v>4702</v>
      </c>
      <c r="F2719" s="786">
        <v>43342</v>
      </c>
      <c r="G2719" s="785" t="s">
        <v>4687</v>
      </c>
      <c r="H2719" s="786">
        <v>43392</v>
      </c>
      <c r="I2719" s="785" t="s">
        <v>21610</v>
      </c>
      <c r="J2719" s="785" t="s">
        <v>627</v>
      </c>
      <c r="K2719" s="785" t="s">
        <v>2612</v>
      </c>
      <c r="L2719" s="785" t="s">
        <v>21611</v>
      </c>
      <c r="M2719" s="785" t="s">
        <v>21612</v>
      </c>
      <c r="N2719" s="785"/>
      <c r="O2719" s="785"/>
      <c r="P2719" s="787">
        <v>35.283003000000001</v>
      </c>
      <c r="Q2719" s="787">
        <v>6.6332000000000002E-2</v>
      </c>
      <c r="R2719" s="785" t="s">
        <v>916</v>
      </c>
      <c r="S2719" s="785" t="s">
        <v>3061</v>
      </c>
      <c r="T2719" s="785" t="s">
        <v>4691</v>
      </c>
      <c r="U2719" s="785" t="s">
        <v>4692</v>
      </c>
      <c r="V2719" s="785" t="s">
        <v>2603</v>
      </c>
      <c r="W2719" s="785" t="s">
        <v>4693</v>
      </c>
      <c r="X2719" s="785" t="s">
        <v>21599</v>
      </c>
      <c r="Y2719" s="615" t="str">
        <f t="shared" si="42"/>
        <v>Ronald Kiprop</v>
      </c>
      <c r="Z2719" s="785" t="s">
        <v>2599</v>
      </c>
      <c r="AA2719" s="785" t="s">
        <v>4314</v>
      </c>
      <c r="AB2719" s="785" t="s">
        <v>2683</v>
      </c>
      <c r="AC2719" s="785" t="s">
        <v>2606</v>
      </c>
      <c r="AD2719" s="786">
        <v>43394</v>
      </c>
    </row>
    <row r="2720" spans="1:30" ht="15.75">
      <c r="A2720" s="785" t="s">
        <v>4301</v>
      </c>
      <c r="B2720" s="785" t="s">
        <v>23012</v>
      </c>
      <c r="C2720" s="785" t="s">
        <v>4303</v>
      </c>
      <c r="D2720" s="785" t="s">
        <v>2599</v>
      </c>
      <c r="E2720" s="785" t="s">
        <v>4702</v>
      </c>
      <c r="F2720" s="786">
        <v>43342</v>
      </c>
      <c r="G2720" s="785" t="s">
        <v>4687</v>
      </c>
      <c r="H2720" s="786">
        <v>43392</v>
      </c>
      <c r="I2720" s="785" t="s">
        <v>23013</v>
      </c>
      <c r="J2720" s="785" t="s">
        <v>627</v>
      </c>
      <c r="K2720" s="785" t="s">
        <v>23014</v>
      </c>
      <c r="L2720" s="785" t="s">
        <v>23015</v>
      </c>
      <c r="M2720" s="785"/>
      <c r="N2720" s="785"/>
      <c r="O2720" s="785"/>
      <c r="P2720" s="787">
        <v>35.274165000000004</v>
      </c>
      <c r="Q2720" s="787">
        <v>6.3756999999999994E-2</v>
      </c>
      <c r="R2720" s="785" t="s">
        <v>916</v>
      </c>
      <c r="S2720" s="785" t="s">
        <v>3061</v>
      </c>
      <c r="T2720" s="785" t="s">
        <v>3061</v>
      </c>
      <c r="U2720" s="785" t="s">
        <v>4705</v>
      </c>
      <c r="V2720" s="785" t="s">
        <v>2603</v>
      </c>
      <c r="W2720" s="785" t="s">
        <v>7843</v>
      </c>
      <c r="X2720" s="785" t="s">
        <v>7843</v>
      </c>
      <c r="Y2720" s="615" t="str">
        <f t="shared" si="42"/>
        <v>Simion Kiprop</v>
      </c>
      <c r="Z2720" s="785" t="s">
        <v>4707</v>
      </c>
      <c r="AA2720" s="785" t="s">
        <v>4314</v>
      </c>
      <c r="AB2720" s="785" t="s">
        <v>2683</v>
      </c>
      <c r="AC2720" s="785" t="s">
        <v>2606</v>
      </c>
      <c r="AD2720" s="786">
        <v>43395</v>
      </c>
    </row>
    <row r="2721" spans="1:30" ht="15.75">
      <c r="A2721" s="785" t="s">
        <v>4301</v>
      </c>
      <c r="B2721" s="785" t="s">
        <v>23016</v>
      </c>
      <c r="C2721" s="785" t="s">
        <v>4322</v>
      </c>
      <c r="D2721" s="785" t="s">
        <v>2618</v>
      </c>
      <c r="E2721" s="785" t="s">
        <v>4702</v>
      </c>
      <c r="F2721" s="786">
        <v>43342</v>
      </c>
      <c r="G2721" s="785" t="s">
        <v>4687</v>
      </c>
      <c r="H2721" s="786">
        <v>43392</v>
      </c>
      <c r="I2721" s="785" t="s">
        <v>23017</v>
      </c>
      <c r="J2721" s="785" t="s">
        <v>627</v>
      </c>
      <c r="K2721" s="785" t="s">
        <v>23018</v>
      </c>
      <c r="L2721" s="785" t="s">
        <v>23015</v>
      </c>
      <c r="M2721" s="785"/>
      <c r="N2721" s="785"/>
      <c r="O2721" s="785"/>
      <c r="P2721" s="787">
        <v>35.273212999999998</v>
      </c>
      <c r="Q2721" s="787">
        <v>6.2413999999999997E-2</v>
      </c>
      <c r="R2721" s="785" t="s">
        <v>916</v>
      </c>
      <c r="S2721" s="785" t="s">
        <v>3061</v>
      </c>
      <c r="T2721" s="785" t="s">
        <v>3061</v>
      </c>
      <c r="U2721" s="785" t="s">
        <v>4705</v>
      </c>
      <c r="V2721" s="785" t="s">
        <v>2603</v>
      </c>
      <c r="W2721" s="785" t="s">
        <v>7843</v>
      </c>
      <c r="X2721" s="785" t="s">
        <v>7843</v>
      </c>
      <c r="Y2721" s="615" t="str">
        <f t="shared" si="42"/>
        <v>Simion Kiprop</v>
      </c>
      <c r="Z2721" s="785" t="s">
        <v>4707</v>
      </c>
      <c r="AA2721" s="785" t="s">
        <v>4314</v>
      </c>
      <c r="AB2721" s="785" t="s">
        <v>2683</v>
      </c>
      <c r="AC2721" s="785" t="s">
        <v>2606</v>
      </c>
      <c r="AD2721" s="786">
        <v>43395</v>
      </c>
    </row>
    <row r="2722" spans="1:30" ht="15.75">
      <c r="A2722" s="785" t="s">
        <v>4301</v>
      </c>
      <c r="B2722" s="785" t="s">
        <v>25495</v>
      </c>
      <c r="C2722" s="785" t="s">
        <v>4303</v>
      </c>
      <c r="D2722" s="785" t="s">
        <v>2599</v>
      </c>
      <c r="E2722" s="785" t="s">
        <v>5535</v>
      </c>
      <c r="F2722" s="786">
        <v>43333</v>
      </c>
      <c r="G2722" s="785" t="s">
        <v>4687</v>
      </c>
      <c r="H2722" s="786">
        <v>43392</v>
      </c>
      <c r="I2722" s="785" t="s">
        <v>25496</v>
      </c>
      <c r="J2722" s="785" t="s">
        <v>629</v>
      </c>
      <c r="K2722" s="785" t="s">
        <v>25497</v>
      </c>
      <c r="L2722" s="785" t="s">
        <v>25488</v>
      </c>
      <c r="M2722" s="785" t="s">
        <v>25498</v>
      </c>
      <c r="N2722" s="785"/>
      <c r="O2722" s="785" t="s">
        <v>25499</v>
      </c>
      <c r="P2722" s="787">
        <v>37.293666000000002</v>
      </c>
      <c r="Q2722" s="787">
        <v>-0.44953100000000001</v>
      </c>
      <c r="R2722" s="785" t="s">
        <v>1961</v>
      </c>
      <c r="S2722" s="785" t="s">
        <v>2066</v>
      </c>
      <c r="T2722" s="785" t="s">
        <v>3406</v>
      </c>
      <c r="U2722" s="785" t="s">
        <v>25500</v>
      </c>
      <c r="V2722" s="785" t="s">
        <v>2673</v>
      </c>
      <c r="W2722" s="785" t="s">
        <v>3263</v>
      </c>
      <c r="X2722" s="785" t="s">
        <v>3344</v>
      </c>
      <c r="Y2722" s="615" t="str">
        <f t="shared" si="42"/>
        <v>Zablon Kimindo Kibara</v>
      </c>
      <c r="Z2722" s="785" t="s">
        <v>25488</v>
      </c>
      <c r="AA2722" s="785" t="s">
        <v>4314</v>
      </c>
      <c r="AB2722" s="785" t="s">
        <v>2683</v>
      </c>
      <c r="AC2722" s="785" t="s">
        <v>2606</v>
      </c>
      <c r="AD2722" s="786">
        <v>43449</v>
      </c>
    </row>
    <row r="2723" spans="1:30" ht="15.75">
      <c r="A2723" s="785" t="s">
        <v>4301</v>
      </c>
      <c r="B2723" s="785" t="s">
        <v>4717</v>
      </c>
      <c r="C2723" s="785" t="s">
        <v>4303</v>
      </c>
      <c r="D2723" s="785" t="s">
        <v>2599</v>
      </c>
      <c r="E2723" s="785" t="s">
        <v>4718</v>
      </c>
      <c r="F2723" s="786">
        <v>43341</v>
      </c>
      <c r="G2723" s="785" t="s">
        <v>4719</v>
      </c>
      <c r="H2723" s="786">
        <v>43391</v>
      </c>
      <c r="I2723" s="785" t="s">
        <v>4720</v>
      </c>
      <c r="J2723" s="785" t="s">
        <v>627</v>
      </c>
      <c r="K2723" s="785" t="s">
        <v>2612</v>
      </c>
      <c r="L2723" s="785" t="s">
        <v>4721</v>
      </c>
      <c r="M2723" s="785"/>
      <c r="N2723" s="785"/>
      <c r="O2723" s="785" t="s">
        <v>4722</v>
      </c>
      <c r="P2723" s="787">
        <v>35.267307000000002</v>
      </c>
      <c r="Q2723" s="787">
        <v>6.0497000000000002E-2</v>
      </c>
      <c r="R2723" s="785" t="s">
        <v>916</v>
      </c>
      <c r="S2723" s="785" t="s">
        <v>2823</v>
      </c>
      <c r="T2723" s="785" t="s">
        <v>4723</v>
      </c>
      <c r="U2723" s="785" t="s">
        <v>3925</v>
      </c>
      <c r="V2723" s="785" t="s">
        <v>2603</v>
      </c>
      <c r="W2723" s="785" t="s">
        <v>4715</v>
      </c>
      <c r="X2723" s="785" t="s">
        <v>4694</v>
      </c>
      <c r="Y2723" s="615" t="str">
        <f t="shared" si="42"/>
        <v>Alice  Mutai</v>
      </c>
      <c r="Z2723" s="785" t="s">
        <v>2599</v>
      </c>
      <c r="AA2723" s="785" t="s">
        <v>4314</v>
      </c>
      <c r="AB2723" s="785" t="s">
        <v>2683</v>
      </c>
      <c r="AC2723" s="785" t="s">
        <v>2606</v>
      </c>
      <c r="AD2723" s="786">
        <v>43392</v>
      </c>
    </row>
    <row r="2724" spans="1:30" ht="15.75">
      <c r="A2724" s="785" t="s">
        <v>4301</v>
      </c>
      <c r="B2724" s="785" t="s">
        <v>7863</v>
      </c>
      <c r="C2724" s="785" t="s">
        <v>4303</v>
      </c>
      <c r="D2724" s="785" t="s">
        <v>2599</v>
      </c>
      <c r="E2724" s="785" t="s">
        <v>4718</v>
      </c>
      <c r="F2724" s="786">
        <v>43341</v>
      </c>
      <c r="G2724" s="785" t="s">
        <v>4719</v>
      </c>
      <c r="H2724" s="786">
        <v>43391</v>
      </c>
      <c r="I2724" s="785" t="s">
        <v>7864</v>
      </c>
      <c r="J2724" s="785" t="s">
        <v>627</v>
      </c>
      <c r="K2724" s="785" t="s">
        <v>2612</v>
      </c>
      <c r="L2724" s="785" t="s">
        <v>7865</v>
      </c>
      <c r="M2724" s="785"/>
      <c r="N2724" s="785"/>
      <c r="O2724" s="785"/>
      <c r="P2724" s="787">
        <v>35.266188</v>
      </c>
      <c r="Q2724" s="787">
        <v>6.0171000000000002E-2</v>
      </c>
      <c r="R2724" s="785" t="s">
        <v>916</v>
      </c>
      <c r="S2724" s="785" t="s">
        <v>2823</v>
      </c>
      <c r="T2724" s="785" t="s">
        <v>4723</v>
      </c>
      <c r="U2724" s="785" t="s">
        <v>3925</v>
      </c>
      <c r="V2724" s="785" t="s">
        <v>2603</v>
      </c>
      <c r="W2724" s="785" t="s">
        <v>4693</v>
      </c>
      <c r="X2724" s="785" t="s">
        <v>7861</v>
      </c>
      <c r="Y2724" s="615" t="str">
        <f t="shared" si="42"/>
        <v>Emmanuel  Lagat</v>
      </c>
      <c r="Z2724" s="785" t="s">
        <v>7862</v>
      </c>
      <c r="AA2724" s="785" t="s">
        <v>4314</v>
      </c>
      <c r="AB2724" s="785" t="s">
        <v>2683</v>
      </c>
      <c r="AC2724" s="785" t="s">
        <v>2606</v>
      </c>
      <c r="AD2724" s="786">
        <v>43396</v>
      </c>
    </row>
    <row r="2725" spans="1:30" ht="15.75">
      <c r="A2725" s="785" t="s">
        <v>4301</v>
      </c>
      <c r="B2725" s="785" t="s">
        <v>9342</v>
      </c>
      <c r="C2725" s="785" t="s">
        <v>4303</v>
      </c>
      <c r="D2725" s="785" t="s">
        <v>2599</v>
      </c>
      <c r="E2725" s="785" t="s">
        <v>8650</v>
      </c>
      <c r="F2725" s="786">
        <v>43321</v>
      </c>
      <c r="G2725" s="785" t="s">
        <v>4719</v>
      </c>
      <c r="H2725" s="786">
        <v>43391</v>
      </c>
      <c r="I2725" s="785" t="s">
        <v>9343</v>
      </c>
      <c r="J2725" s="785" t="s">
        <v>627</v>
      </c>
      <c r="K2725" s="785" t="s">
        <v>9344</v>
      </c>
      <c r="L2725" s="785" t="s">
        <v>9345</v>
      </c>
      <c r="M2725" s="785"/>
      <c r="N2725" s="785"/>
      <c r="O2725" s="785" t="s">
        <v>9346</v>
      </c>
      <c r="P2725" s="787">
        <v>37.028193999999999</v>
      </c>
      <c r="Q2725" s="787">
        <v>-1.094401</v>
      </c>
      <c r="R2725" s="785" t="s">
        <v>821</v>
      </c>
      <c r="S2725" s="785" t="s">
        <v>2997</v>
      </c>
      <c r="T2725" s="785" t="s">
        <v>2997</v>
      </c>
      <c r="U2725" s="785" t="s">
        <v>9347</v>
      </c>
      <c r="V2725" s="785" t="s">
        <v>3004</v>
      </c>
      <c r="W2725" s="785" t="s">
        <v>2805</v>
      </c>
      <c r="X2725" s="785" t="s">
        <v>2805</v>
      </c>
      <c r="Y2725" s="615" t="str">
        <f t="shared" si="42"/>
        <v>Felikam Biogas Services</v>
      </c>
      <c r="Z2725" s="785" t="s">
        <v>9272</v>
      </c>
      <c r="AA2725" s="785" t="s">
        <v>4349</v>
      </c>
      <c r="AB2725" s="785" t="s">
        <v>2605</v>
      </c>
      <c r="AC2725" s="785" t="s">
        <v>2606</v>
      </c>
      <c r="AD2725" s="786">
        <v>43543</v>
      </c>
    </row>
    <row r="2726" spans="1:30" ht="15.75">
      <c r="A2726" s="785" t="s">
        <v>4301</v>
      </c>
      <c r="B2726" s="785" t="s">
        <v>9383</v>
      </c>
      <c r="C2726" s="785" t="s">
        <v>4303</v>
      </c>
      <c r="D2726" s="785" t="s">
        <v>2599</v>
      </c>
      <c r="E2726" s="785" t="s">
        <v>4718</v>
      </c>
      <c r="F2726" s="786">
        <v>43341</v>
      </c>
      <c r="G2726" s="785" t="s">
        <v>4719</v>
      </c>
      <c r="H2726" s="786">
        <v>43391</v>
      </c>
      <c r="I2726" s="785" t="s">
        <v>9384</v>
      </c>
      <c r="J2726" s="785" t="s">
        <v>629</v>
      </c>
      <c r="K2726" s="785" t="s">
        <v>9385</v>
      </c>
      <c r="L2726" s="785" t="s">
        <v>9386</v>
      </c>
      <c r="M2726" s="785"/>
      <c r="N2726" s="785"/>
      <c r="O2726" s="785" t="s">
        <v>9387</v>
      </c>
      <c r="P2726" s="787">
        <v>37.029369000000003</v>
      </c>
      <c r="Q2726" s="787">
        <v>-0.95160400000000001</v>
      </c>
      <c r="R2726" s="785" t="s">
        <v>1030</v>
      </c>
      <c r="S2726" s="785" t="s">
        <v>1031</v>
      </c>
      <c r="T2726" s="785" t="s">
        <v>9388</v>
      </c>
      <c r="U2726" s="785" t="s">
        <v>1510</v>
      </c>
      <c r="V2726" s="785">
        <v>14</v>
      </c>
      <c r="W2726" s="785" t="s">
        <v>2805</v>
      </c>
      <c r="X2726" s="785" t="s">
        <v>2805</v>
      </c>
      <c r="Y2726" s="615" t="str">
        <f t="shared" si="42"/>
        <v>Felikam Biogas Services</v>
      </c>
      <c r="Z2726" s="785" t="s">
        <v>9272</v>
      </c>
      <c r="AA2726" s="785" t="s">
        <v>4349</v>
      </c>
      <c r="AB2726" s="785" t="s">
        <v>2605</v>
      </c>
      <c r="AC2726" s="785" t="s">
        <v>2606</v>
      </c>
      <c r="AD2726" s="786">
        <v>43504</v>
      </c>
    </row>
    <row r="2727" spans="1:30" ht="15.75">
      <c r="A2727" s="785" t="s">
        <v>4301</v>
      </c>
      <c r="B2727" s="785" t="s">
        <v>10035</v>
      </c>
      <c r="C2727" s="785" t="s">
        <v>4303</v>
      </c>
      <c r="D2727" s="785" t="s">
        <v>2599</v>
      </c>
      <c r="E2727" s="785" t="s">
        <v>4718</v>
      </c>
      <c r="F2727" s="786">
        <v>43341</v>
      </c>
      <c r="G2727" s="785" t="s">
        <v>4719</v>
      </c>
      <c r="H2727" s="786">
        <v>43391</v>
      </c>
      <c r="I2727" s="785" t="s">
        <v>10036</v>
      </c>
      <c r="J2727" s="785" t="s">
        <v>627</v>
      </c>
      <c r="K2727" s="785" t="s">
        <v>10037</v>
      </c>
      <c r="L2727" s="785" t="s">
        <v>10038</v>
      </c>
      <c r="M2727" s="785"/>
      <c r="N2727" s="785"/>
      <c r="O2727" s="785" t="s">
        <v>10039</v>
      </c>
      <c r="P2727" s="787">
        <v>36.808442999999997</v>
      </c>
      <c r="Q2727" s="787">
        <v>-1.1367910000000001</v>
      </c>
      <c r="R2727" s="785" t="s">
        <v>821</v>
      </c>
      <c r="S2727" s="785" t="s">
        <v>821</v>
      </c>
      <c r="T2727" s="785" t="s">
        <v>6184</v>
      </c>
      <c r="U2727" s="785" t="s">
        <v>6184</v>
      </c>
      <c r="V2727" s="785" t="s">
        <v>3004</v>
      </c>
      <c r="W2727" s="785" t="s">
        <v>2615</v>
      </c>
      <c r="X2727" s="785" t="s">
        <v>9775</v>
      </c>
      <c r="Y2727" s="615" t="str">
        <f t="shared" si="42"/>
        <v>Frederick Kago</v>
      </c>
      <c r="Z2727" s="785" t="s">
        <v>9780</v>
      </c>
      <c r="AA2727" s="785" t="s">
        <v>5464</v>
      </c>
      <c r="AB2727" s="785" t="s">
        <v>3686</v>
      </c>
      <c r="AC2727" s="785" t="s">
        <v>2617</v>
      </c>
      <c r="AD2727" s="786">
        <v>43391</v>
      </c>
    </row>
    <row r="2728" spans="1:30" ht="15.75">
      <c r="A2728" s="785" t="s">
        <v>4301</v>
      </c>
      <c r="B2728" s="785" t="s">
        <v>13874</v>
      </c>
      <c r="C2728" s="785" t="s">
        <v>4303</v>
      </c>
      <c r="D2728" s="785" t="s">
        <v>2599</v>
      </c>
      <c r="E2728" s="785" t="s">
        <v>4718</v>
      </c>
      <c r="F2728" s="786">
        <v>43341</v>
      </c>
      <c r="G2728" s="785" t="s">
        <v>4719</v>
      </c>
      <c r="H2728" s="786">
        <v>43391</v>
      </c>
      <c r="I2728" s="785" t="s">
        <v>13875</v>
      </c>
      <c r="J2728" s="785" t="s">
        <v>627</v>
      </c>
      <c r="K2728" s="785" t="s">
        <v>2612</v>
      </c>
      <c r="L2728" s="785" t="s">
        <v>13876</v>
      </c>
      <c r="M2728" s="785"/>
      <c r="N2728" s="785"/>
      <c r="O2728" s="785"/>
      <c r="P2728" s="787">
        <v>35.268574999999998</v>
      </c>
      <c r="Q2728" s="787">
        <v>6.4669000000000004E-2</v>
      </c>
      <c r="R2728" s="785" t="s">
        <v>916</v>
      </c>
      <c r="S2728" s="785" t="s">
        <v>2823</v>
      </c>
      <c r="T2728" s="785" t="s">
        <v>4723</v>
      </c>
      <c r="U2728" s="785" t="s">
        <v>3925</v>
      </c>
      <c r="V2728" s="785" t="s">
        <v>2603</v>
      </c>
      <c r="W2728" s="785" t="s">
        <v>4693</v>
      </c>
      <c r="X2728" s="785" t="s">
        <v>4693</v>
      </c>
      <c r="Y2728" s="615" t="str">
        <f t="shared" si="42"/>
        <v>John Bett</v>
      </c>
      <c r="Z2728" s="785" t="s">
        <v>13863</v>
      </c>
      <c r="AA2728" s="785" t="s">
        <v>4314</v>
      </c>
      <c r="AB2728" s="785" t="s">
        <v>2683</v>
      </c>
      <c r="AC2728" s="785" t="s">
        <v>2606</v>
      </c>
      <c r="AD2728" s="786">
        <v>43392</v>
      </c>
    </row>
    <row r="2729" spans="1:30" ht="15.75">
      <c r="A2729" s="785" t="s">
        <v>4301</v>
      </c>
      <c r="B2729" s="785" t="s">
        <v>13877</v>
      </c>
      <c r="C2729" s="785" t="s">
        <v>4303</v>
      </c>
      <c r="D2729" s="785" t="s">
        <v>2599</v>
      </c>
      <c r="E2729" s="785" t="s">
        <v>4718</v>
      </c>
      <c r="F2729" s="786">
        <v>43341</v>
      </c>
      <c r="G2729" s="785" t="s">
        <v>4719</v>
      </c>
      <c r="H2729" s="786">
        <v>43391</v>
      </c>
      <c r="I2729" s="785" t="s">
        <v>13878</v>
      </c>
      <c r="J2729" s="785" t="s">
        <v>627</v>
      </c>
      <c r="K2729" s="785" t="s">
        <v>2612</v>
      </c>
      <c r="L2729" s="785" t="s">
        <v>13879</v>
      </c>
      <c r="M2729" s="785"/>
      <c r="N2729" s="785"/>
      <c r="O2729" s="785" t="s">
        <v>13880</v>
      </c>
      <c r="P2729" s="787">
        <v>35.269123</v>
      </c>
      <c r="Q2729" s="787">
        <v>6.3288999999999998E-2</v>
      </c>
      <c r="R2729" s="785" t="s">
        <v>916</v>
      </c>
      <c r="S2729" s="785" t="s">
        <v>2823</v>
      </c>
      <c r="T2729" s="785" t="s">
        <v>4723</v>
      </c>
      <c r="U2729" s="785" t="s">
        <v>3925</v>
      </c>
      <c r="V2729" s="785" t="s">
        <v>2603</v>
      </c>
      <c r="W2729" s="785" t="s">
        <v>4693</v>
      </c>
      <c r="X2729" s="785" t="s">
        <v>4693</v>
      </c>
      <c r="Y2729" s="615" t="str">
        <f t="shared" si="42"/>
        <v>John Bett</v>
      </c>
      <c r="Z2729" s="785" t="s">
        <v>13863</v>
      </c>
      <c r="AA2729" s="785" t="s">
        <v>4314</v>
      </c>
      <c r="AB2729" s="785" t="s">
        <v>2683</v>
      </c>
      <c r="AC2729" s="785" t="s">
        <v>2606</v>
      </c>
      <c r="AD2729" s="786">
        <v>43392</v>
      </c>
    </row>
    <row r="2730" spans="1:30" ht="15.75">
      <c r="A2730" s="785" t="s">
        <v>4301</v>
      </c>
      <c r="B2730" s="785" t="s">
        <v>13881</v>
      </c>
      <c r="C2730" s="785" t="s">
        <v>4303</v>
      </c>
      <c r="D2730" s="785" t="s">
        <v>2599</v>
      </c>
      <c r="E2730" s="785" t="s">
        <v>4718</v>
      </c>
      <c r="F2730" s="786">
        <v>43341</v>
      </c>
      <c r="G2730" s="785" t="s">
        <v>4719</v>
      </c>
      <c r="H2730" s="786">
        <v>43391</v>
      </c>
      <c r="I2730" s="785" t="s">
        <v>13882</v>
      </c>
      <c r="J2730" s="785" t="s">
        <v>627</v>
      </c>
      <c r="K2730" s="785" t="s">
        <v>2612</v>
      </c>
      <c r="L2730" s="785" t="s">
        <v>13883</v>
      </c>
      <c r="M2730" s="785" t="s">
        <v>13884</v>
      </c>
      <c r="N2730" s="785"/>
      <c r="O2730" s="785"/>
      <c r="P2730" s="787">
        <v>35.267108999999998</v>
      </c>
      <c r="Q2730" s="787">
        <v>6.2612000000000001E-2</v>
      </c>
      <c r="R2730" s="785" t="s">
        <v>916</v>
      </c>
      <c r="S2730" s="785" t="s">
        <v>2823</v>
      </c>
      <c r="T2730" s="785" t="s">
        <v>4723</v>
      </c>
      <c r="U2730" s="785" t="s">
        <v>3925</v>
      </c>
      <c r="V2730" s="785" t="s">
        <v>2603</v>
      </c>
      <c r="W2730" s="785" t="s">
        <v>4693</v>
      </c>
      <c r="X2730" s="785" t="s">
        <v>4693</v>
      </c>
      <c r="Y2730" s="615" t="str">
        <f t="shared" si="42"/>
        <v>John Bett</v>
      </c>
      <c r="Z2730" s="785" t="s">
        <v>13863</v>
      </c>
      <c r="AA2730" s="785" t="s">
        <v>4314</v>
      </c>
      <c r="AB2730" s="785" t="s">
        <v>2683</v>
      </c>
      <c r="AC2730" s="785" t="s">
        <v>2606</v>
      </c>
      <c r="AD2730" s="786">
        <v>43392</v>
      </c>
    </row>
    <row r="2731" spans="1:30" ht="15.75">
      <c r="A2731" s="785" t="s">
        <v>4301</v>
      </c>
      <c r="B2731" s="785" t="s">
        <v>13885</v>
      </c>
      <c r="C2731" s="785" t="s">
        <v>4303</v>
      </c>
      <c r="D2731" s="785" t="s">
        <v>2599</v>
      </c>
      <c r="E2731" s="785" t="s">
        <v>4718</v>
      </c>
      <c r="F2731" s="786">
        <v>43341</v>
      </c>
      <c r="G2731" s="785" t="s">
        <v>4719</v>
      </c>
      <c r="H2731" s="786">
        <v>43391</v>
      </c>
      <c r="I2731" s="785" t="s">
        <v>13886</v>
      </c>
      <c r="J2731" s="785" t="s">
        <v>627</v>
      </c>
      <c r="K2731" s="785" t="s">
        <v>2612</v>
      </c>
      <c r="L2731" s="785" t="s">
        <v>13887</v>
      </c>
      <c r="M2731" s="785"/>
      <c r="N2731" s="785"/>
      <c r="O2731" s="785"/>
      <c r="P2731" s="787">
        <v>35.269902999999999</v>
      </c>
      <c r="Q2731" s="787">
        <v>5.6831E-2</v>
      </c>
      <c r="R2731" s="785" t="s">
        <v>916</v>
      </c>
      <c r="S2731" s="785" t="s">
        <v>3061</v>
      </c>
      <c r="T2731" s="785" t="s">
        <v>4691</v>
      </c>
      <c r="U2731" s="785" t="s">
        <v>4705</v>
      </c>
      <c r="V2731" s="785" t="s">
        <v>2603</v>
      </c>
      <c r="W2731" s="785" t="s">
        <v>4693</v>
      </c>
      <c r="X2731" s="785" t="s">
        <v>4693</v>
      </c>
      <c r="Y2731" s="615" t="str">
        <f t="shared" si="42"/>
        <v>John Bett</v>
      </c>
      <c r="Z2731" s="785" t="s">
        <v>13863</v>
      </c>
      <c r="AA2731" s="785" t="s">
        <v>4314</v>
      </c>
      <c r="AB2731" s="785" t="s">
        <v>2683</v>
      </c>
      <c r="AC2731" s="785" t="s">
        <v>2606</v>
      </c>
      <c r="AD2731" s="786">
        <v>43392</v>
      </c>
    </row>
    <row r="2732" spans="1:30" ht="15.75">
      <c r="A2732" s="785" t="s">
        <v>4301</v>
      </c>
      <c r="B2732" s="785" t="s">
        <v>13888</v>
      </c>
      <c r="C2732" s="785" t="s">
        <v>4303</v>
      </c>
      <c r="D2732" s="785" t="s">
        <v>2599</v>
      </c>
      <c r="E2732" s="785" t="s">
        <v>4718</v>
      </c>
      <c r="F2732" s="786">
        <v>43341</v>
      </c>
      <c r="G2732" s="785" t="s">
        <v>4719</v>
      </c>
      <c r="H2732" s="786">
        <v>43391</v>
      </c>
      <c r="I2732" s="785" t="s">
        <v>13889</v>
      </c>
      <c r="J2732" s="785" t="s">
        <v>627</v>
      </c>
      <c r="K2732" s="785" t="s">
        <v>2612</v>
      </c>
      <c r="L2732" s="785" t="s">
        <v>13890</v>
      </c>
      <c r="M2732" s="785"/>
      <c r="N2732" s="785"/>
      <c r="O2732" s="785"/>
      <c r="P2732" s="787">
        <v>35.269651000000003</v>
      </c>
      <c r="Q2732" s="787">
        <v>5.8155999999999999E-2</v>
      </c>
      <c r="R2732" s="785" t="s">
        <v>916</v>
      </c>
      <c r="S2732" s="785" t="s">
        <v>3061</v>
      </c>
      <c r="T2732" s="785" t="s">
        <v>4691</v>
      </c>
      <c r="U2732" s="785" t="s">
        <v>4705</v>
      </c>
      <c r="V2732" s="785" t="s">
        <v>2603</v>
      </c>
      <c r="W2732" s="785" t="s">
        <v>4693</v>
      </c>
      <c r="X2732" s="785" t="s">
        <v>4693</v>
      </c>
      <c r="Y2732" s="615" t="str">
        <f t="shared" si="42"/>
        <v>John Bett</v>
      </c>
      <c r="Z2732" s="785" t="s">
        <v>13863</v>
      </c>
      <c r="AA2732" s="785" t="s">
        <v>4314</v>
      </c>
      <c r="AB2732" s="785" t="s">
        <v>2683</v>
      </c>
      <c r="AC2732" s="785" t="s">
        <v>2606</v>
      </c>
      <c r="AD2732" s="786">
        <v>43392</v>
      </c>
    </row>
    <row r="2733" spans="1:30" ht="15.75">
      <c r="A2733" s="785" t="s">
        <v>4301</v>
      </c>
      <c r="B2733" s="785" t="s">
        <v>13891</v>
      </c>
      <c r="C2733" s="785" t="s">
        <v>4303</v>
      </c>
      <c r="D2733" s="785" t="s">
        <v>2599</v>
      </c>
      <c r="E2733" s="785" t="s">
        <v>4718</v>
      </c>
      <c r="F2733" s="786">
        <v>43341</v>
      </c>
      <c r="G2733" s="785" t="s">
        <v>4719</v>
      </c>
      <c r="H2733" s="786">
        <v>43391</v>
      </c>
      <c r="I2733" s="785" t="s">
        <v>13892</v>
      </c>
      <c r="J2733" s="785" t="s">
        <v>627</v>
      </c>
      <c r="K2733" s="785" t="s">
        <v>2612</v>
      </c>
      <c r="L2733" s="785" t="s">
        <v>13893</v>
      </c>
      <c r="M2733" s="785"/>
      <c r="N2733" s="785"/>
      <c r="O2733" s="785"/>
      <c r="P2733" s="787">
        <v>35.267743000000003</v>
      </c>
      <c r="Q2733" s="787">
        <v>6.3505000000000006E-2</v>
      </c>
      <c r="R2733" s="785" t="s">
        <v>916</v>
      </c>
      <c r="S2733" s="785" t="s">
        <v>2823</v>
      </c>
      <c r="T2733" s="785" t="s">
        <v>4723</v>
      </c>
      <c r="U2733" s="785" t="s">
        <v>3925</v>
      </c>
      <c r="V2733" s="785" t="s">
        <v>2603</v>
      </c>
      <c r="W2733" s="785" t="s">
        <v>4693</v>
      </c>
      <c r="X2733" s="785" t="s">
        <v>4693</v>
      </c>
      <c r="Y2733" s="615" t="str">
        <f t="shared" si="42"/>
        <v>John Bett</v>
      </c>
      <c r="Z2733" s="785" t="s">
        <v>13863</v>
      </c>
      <c r="AA2733" s="785" t="s">
        <v>4314</v>
      </c>
      <c r="AB2733" s="785" t="s">
        <v>2683</v>
      </c>
      <c r="AC2733" s="785" t="s">
        <v>2606</v>
      </c>
      <c r="AD2733" s="786">
        <v>43392</v>
      </c>
    </row>
    <row r="2734" spans="1:30" ht="15.75">
      <c r="A2734" s="785" t="s">
        <v>4301</v>
      </c>
      <c r="B2734" s="785" t="s">
        <v>14399</v>
      </c>
      <c r="C2734" s="785" t="s">
        <v>4303</v>
      </c>
      <c r="D2734" s="785" t="s">
        <v>2599</v>
      </c>
      <c r="E2734" s="785" t="s">
        <v>4718</v>
      </c>
      <c r="F2734" s="786">
        <v>43341</v>
      </c>
      <c r="G2734" s="785" t="s">
        <v>4719</v>
      </c>
      <c r="H2734" s="786">
        <v>43391</v>
      </c>
      <c r="I2734" s="785" t="s">
        <v>14400</v>
      </c>
      <c r="J2734" s="785" t="s">
        <v>627</v>
      </c>
      <c r="K2734" s="785" t="s">
        <v>14401</v>
      </c>
      <c r="L2734" s="785" t="s">
        <v>14402</v>
      </c>
      <c r="M2734" s="785" t="s">
        <v>14403</v>
      </c>
      <c r="N2734" s="785"/>
      <c r="O2734" s="785"/>
      <c r="P2734" s="787">
        <v>35.271369999999997</v>
      </c>
      <c r="Q2734" s="787">
        <v>6.7720000000000002E-2</v>
      </c>
      <c r="R2734" s="785" t="s">
        <v>916</v>
      </c>
      <c r="S2734" s="785" t="s">
        <v>2823</v>
      </c>
      <c r="T2734" s="785" t="s">
        <v>4723</v>
      </c>
      <c r="U2734" s="785" t="s">
        <v>3925</v>
      </c>
      <c r="V2734" s="785" t="s">
        <v>2603</v>
      </c>
      <c r="W2734" s="785" t="s">
        <v>4693</v>
      </c>
      <c r="X2734" s="785" t="s">
        <v>4715</v>
      </c>
      <c r="Y2734" s="615" t="str">
        <f t="shared" si="42"/>
        <v>Jonathan Tabut</v>
      </c>
      <c r="Z2734" s="785" t="s">
        <v>14404</v>
      </c>
      <c r="AA2734" s="785" t="s">
        <v>4314</v>
      </c>
      <c r="AB2734" s="785" t="s">
        <v>2683</v>
      </c>
      <c r="AC2734" s="785" t="s">
        <v>2606</v>
      </c>
      <c r="AD2734" s="786">
        <v>43395</v>
      </c>
    </row>
    <row r="2735" spans="1:30" ht="15.75">
      <c r="A2735" s="785" t="s">
        <v>4301</v>
      </c>
      <c r="B2735" s="785" t="s">
        <v>7866</v>
      </c>
      <c r="C2735" s="785" t="s">
        <v>4379</v>
      </c>
      <c r="D2735" s="785" t="s">
        <v>2598</v>
      </c>
      <c r="E2735" s="785" t="s">
        <v>4718</v>
      </c>
      <c r="F2735" s="786">
        <v>43341</v>
      </c>
      <c r="G2735" s="785" t="s">
        <v>4719</v>
      </c>
      <c r="H2735" s="786">
        <v>43391</v>
      </c>
      <c r="I2735" s="785" t="s">
        <v>14432</v>
      </c>
      <c r="J2735" s="785" t="s">
        <v>627</v>
      </c>
      <c r="K2735" s="785" t="s">
        <v>2612</v>
      </c>
      <c r="L2735" s="785">
        <v>70006004</v>
      </c>
      <c r="M2735" s="785" t="s">
        <v>14433</v>
      </c>
      <c r="N2735" s="785"/>
      <c r="O2735" s="785" t="s">
        <v>14434</v>
      </c>
      <c r="P2735" s="787">
        <v>35.266995000000001</v>
      </c>
      <c r="Q2735" s="787">
        <v>6.9781999999999997E-2</v>
      </c>
      <c r="R2735" s="785" t="s">
        <v>916</v>
      </c>
      <c r="S2735" s="785" t="s">
        <v>3061</v>
      </c>
      <c r="T2735" s="785" t="s">
        <v>4723</v>
      </c>
      <c r="U2735" s="785" t="s">
        <v>3925</v>
      </c>
      <c r="V2735" s="785">
        <v>4</v>
      </c>
      <c r="W2735" s="785" t="s">
        <v>4715</v>
      </c>
      <c r="X2735" s="785" t="s">
        <v>4715</v>
      </c>
      <c r="Y2735" s="615" t="str">
        <f t="shared" si="42"/>
        <v>Jonathan Tabut</v>
      </c>
      <c r="Z2735" s="785" t="s">
        <v>14404</v>
      </c>
      <c r="AA2735" s="785" t="s">
        <v>4314</v>
      </c>
      <c r="AB2735" s="785" t="s">
        <v>2683</v>
      </c>
      <c r="AC2735" s="785" t="s">
        <v>2606</v>
      </c>
      <c r="AD2735" s="786">
        <v>43392</v>
      </c>
    </row>
    <row r="2736" spans="1:30" ht="15.75">
      <c r="A2736" s="785" t="s">
        <v>4301</v>
      </c>
      <c r="B2736" s="785" t="s">
        <v>16643</v>
      </c>
      <c r="C2736" s="785" t="s">
        <v>4303</v>
      </c>
      <c r="D2736" s="785" t="s">
        <v>2599</v>
      </c>
      <c r="E2736" s="785" t="s">
        <v>4718</v>
      </c>
      <c r="F2736" s="786">
        <v>43341</v>
      </c>
      <c r="G2736" s="785" t="s">
        <v>4719</v>
      </c>
      <c r="H2736" s="786">
        <v>43391</v>
      </c>
      <c r="I2736" s="785" t="s">
        <v>16644</v>
      </c>
      <c r="J2736" s="785" t="s">
        <v>627</v>
      </c>
      <c r="K2736" s="785" t="s">
        <v>16645</v>
      </c>
      <c r="L2736" s="785" t="s">
        <v>16646</v>
      </c>
      <c r="M2736" s="785"/>
      <c r="N2736" s="785"/>
      <c r="O2736" s="785"/>
      <c r="P2736" s="787">
        <v>35.270499000000001</v>
      </c>
      <c r="Q2736" s="787">
        <v>6.7031999999999994E-2</v>
      </c>
      <c r="R2736" s="785" t="s">
        <v>916</v>
      </c>
      <c r="S2736" s="785" t="s">
        <v>2823</v>
      </c>
      <c r="T2736" s="785" t="s">
        <v>4723</v>
      </c>
      <c r="U2736" s="785" t="s">
        <v>3925</v>
      </c>
      <c r="V2736" s="785" t="s">
        <v>2603</v>
      </c>
      <c r="W2736" s="785" t="s">
        <v>4693</v>
      </c>
      <c r="X2736" s="785" t="s">
        <v>16647</v>
      </c>
      <c r="Y2736" s="615" t="str">
        <f t="shared" si="42"/>
        <v>Lena Chepchirchir</v>
      </c>
      <c r="Z2736" s="785" t="s">
        <v>16648</v>
      </c>
      <c r="AA2736" s="785" t="s">
        <v>4314</v>
      </c>
      <c r="AB2736" s="785" t="s">
        <v>2683</v>
      </c>
      <c r="AC2736" s="785" t="s">
        <v>2606</v>
      </c>
      <c r="AD2736" s="786">
        <v>43395</v>
      </c>
    </row>
    <row r="2737" spans="1:30" ht="15.75">
      <c r="A2737" s="785" t="s">
        <v>4301</v>
      </c>
      <c r="B2737" s="785" t="s">
        <v>17597</v>
      </c>
      <c r="C2737" s="785" t="s">
        <v>4303</v>
      </c>
      <c r="D2737" s="785" t="s">
        <v>2599</v>
      </c>
      <c r="E2737" s="785" t="s">
        <v>4832</v>
      </c>
      <c r="F2737" s="786">
        <v>43350</v>
      </c>
      <c r="G2737" s="785" t="s">
        <v>4719</v>
      </c>
      <c r="H2737" s="786">
        <v>43391</v>
      </c>
      <c r="I2737" s="785" t="s">
        <v>17598</v>
      </c>
      <c r="J2737" s="785" t="s">
        <v>627</v>
      </c>
      <c r="K2737" s="785" t="s">
        <v>17599</v>
      </c>
      <c r="L2737" s="785" t="s">
        <v>17600</v>
      </c>
      <c r="M2737" s="785"/>
      <c r="N2737" s="785"/>
      <c r="O2737" s="785" t="s">
        <v>17601</v>
      </c>
      <c r="P2737" s="787">
        <v>36.895007999999997</v>
      </c>
      <c r="Q2737" s="787">
        <v>-0.973333</v>
      </c>
      <c r="R2737" s="785" t="s">
        <v>821</v>
      </c>
      <c r="S2737" s="785" t="s">
        <v>2120</v>
      </c>
      <c r="T2737" s="785" t="s">
        <v>3424</v>
      </c>
      <c r="U2737" s="785" t="s">
        <v>3708</v>
      </c>
      <c r="V2737" s="785" t="s">
        <v>3004</v>
      </c>
      <c r="W2737" s="785" t="s">
        <v>3535</v>
      </c>
      <c r="X2737" s="785" t="s">
        <v>3535</v>
      </c>
      <c r="Y2737" s="615" t="str">
        <f t="shared" si="42"/>
        <v>Maurice Kinuthia Wangui</v>
      </c>
      <c r="Z2737" s="785" t="s">
        <v>17405</v>
      </c>
      <c r="AA2737" s="785" t="s">
        <v>4314</v>
      </c>
      <c r="AB2737" s="785" t="s">
        <v>2605</v>
      </c>
      <c r="AC2737" s="785" t="s">
        <v>2606</v>
      </c>
      <c r="AD2737" s="786">
        <v>43451</v>
      </c>
    </row>
    <row r="2738" spans="1:30" ht="15.75">
      <c r="A2738" s="785" t="s">
        <v>4301</v>
      </c>
      <c r="B2738" s="785" t="s">
        <v>17785</v>
      </c>
      <c r="C2738" s="785" t="s">
        <v>4303</v>
      </c>
      <c r="D2738" s="785" t="s">
        <v>2599</v>
      </c>
      <c r="E2738" s="785" t="s">
        <v>4719</v>
      </c>
      <c r="F2738" s="786">
        <v>43391</v>
      </c>
      <c r="G2738" s="785" t="s">
        <v>4719</v>
      </c>
      <c r="H2738" s="786">
        <v>43391</v>
      </c>
      <c r="I2738" s="785" t="s">
        <v>17786</v>
      </c>
      <c r="J2738" s="785" t="s">
        <v>627</v>
      </c>
      <c r="K2738" s="785" t="s">
        <v>17787</v>
      </c>
      <c r="L2738" s="785" t="s">
        <v>17788</v>
      </c>
      <c r="M2738" s="785"/>
      <c r="N2738" s="785"/>
      <c r="O2738" s="785"/>
      <c r="P2738" s="787">
        <v>35.267795</v>
      </c>
      <c r="Q2738" s="787">
        <v>6.7125000000000004E-2</v>
      </c>
      <c r="R2738" s="785" t="s">
        <v>916</v>
      </c>
      <c r="S2738" s="785" t="s">
        <v>3061</v>
      </c>
      <c r="T2738" s="785" t="s">
        <v>17789</v>
      </c>
      <c r="U2738" s="785" t="s">
        <v>4705</v>
      </c>
      <c r="V2738" s="785">
        <v>4</v>
      </c>
      <c r="W2738" s="785" t="s">
        <v>17790</v>
      </c>
      <c r="X2738" s="785" t="s">
        <v>17779</v>
      </c>
      <c r="Y2738" s="615" t="str">
        <f t="shared" si="42"/>
        <v>Mercy Cheruto</v>
      </c>
      <c r="Z2738" s="785" t="s">
        <v>4707</v>
      </c>
      <c r="AA2738" s="785" t="s">
        <v>4314</v>
      </c>
      <c r="AB2738" s="785" t="s">
        <v>2683</v>
      </c>
      <c r="AC2738" s="785" t="s">
        <v>2606</v>
      </c>
      <c r="AD2738" s="786">
        <v>43395</v>
      </c>
    </row>
    <row r="2739" spans="1:30" ht="15.75">
      <c r="A2739" s="785" t="s">
        <v>4301</v>
      </c>
      <c r="B2739" s="785" t="s">
        <v>23135</v>
      </c>
      <c r="C2739" s="785" t="s">
        <v>4322</v>
      </c>
      <c r="D2739" s="785" t="s">
        <v>2618</v>
      </c>
      <c r="E2739" s="785" t="s">
        <v>14514</v>
      </c>
      <c r="F2739" s="786">
        <v>43299</v>
      </c>
      <c r="G2739" s="785" t="s">
        <v>4719</v>
      </c>
      <c r="H2739" s="786">
        <v>43391</v>
      </c>
      <c r="I2739" s="785" t="s">
        <v>23136</v>
      </c>
      <c r="J2739" s="785" t="s">
        <v>627</v>
      </c>
      <c r="K2739" s="785" t="s">
        <v>23137</v>
      </c>
      <c r="L2739" s="785" t="s">
        <v>23138</v>
      </c>
      <c r="M2739" s="785"/>
      <c r="N2739" s="785"/>
      <c r="O2739" s="785"/>
      <c r="P2739" s="787">
        <v>35.274484999999999</v>
      </c>
      <c r="Q2739" s="787">
        <v>5.9826999999999998E-2</v>
      </c>
      <c r="R2739" s="785" t="s">
        <v>916</v>
      </c>
      <c r="S2739" s="785" t="s">
        <v>3061</v>
      </c>
      <c r="T2739" s="785" t="s">
        <v>3061</v>
      </c>
      <c r="U2739" s="785" t="s">
        <v>4705</v>
      </c>
      <c r="V2739" s="785" t="s">
        <v>2603</v>
      </c>
      <c r="W2739" s="785" t="s">
        <v>21599</v>
      </c>
      <c r="X2739" s="785" t="s">
        <v>7843</v>
      </c>
      <c r="Y2739" s="615" t="str">
        <f t="shared" si="42"/>
        <v>Simion Kiprop</v>
      </c>
      <c r="Z2739" s="785" t="s">
        <v>4707</v>
      </c>
      <c r="AA2739" s="785" t="s">
        <v>4314</v>
      </c>
      <c r="AB2739" s="785" t="s">
        <v>2683</v>
      </c>
      <c r="AC2739" s="785" t="s">
        <v>2606</v>
      </c>
      <c r="AD2739" s="786">
        <v>43391</v>
      </c>
    </row>
    <row r="2740" spans="1:30" ht="15.75">
      <c r="A2740" s="785" t="s">
        <v>4301</v>
      </c>
      <c r="B2740" s="785" t="s">
        <v>24971</v>
      </c>
      <c r="C2740" s="785" t="s">
        <v>4303</v>
      </c>
      <c r="D2740" s="785" t="s">
        <v>2599</v>
      </c>
      <c r="E2740" s="785" t="s">
        <v>4718</v>
      </c>
      <c r="F2740" s="786">
        <v>43341</v>
      </c>
      <c r="G2740" s="785" t="s">
        <v>4719</v>
      </c>
      <c r="H2740" s="786">
        <v>43391</v>
      </c>
      <c r="I2740" s="785" t="s">
        <v>24972</v>
      </c>
      <c r="J2740" s="785" t="s">
        <v>627</v>
      </c>
      <c r="K2740" s="785" t="s">
        <v>24973</v>
      </c>
      <c r="L2740" s="785" t="s">
        <v>24974</v>
      </c>
      <c r="M2740" s="785"/>
      <c r="N2740" s="785"/>
      <c r="O2740" s="785" t="s">
        <v>24975</v>
      </c>
      <c r="P2740" s="787">
        <v>35.270459000000002</v>
      </c>
      <c r="Q2740" s="787">
        <v>6.9891999999999996E-2</v>
      </c>
      <c r="R2740" s="785" t="s">
        <v>916</v>
      </c>
      <c r="S2740" s="785" t="s">
        <v>2823</v>
      </c>
      <c r="T2740" s="785" t="s">
        <v>2823</v>
      </c>
      <c r="U2740" s="785" t="s">
        <v>3925</v>
      </c>
      <c r="V2740" s="785" t="s">
        <v>2603</v>
      </c>
      <c r="W2740" s="785" t="s">
        <v>4715</v>
      </c>
      <c r="X2740" s="785" t="s">
        <v>24976</v>
      </c>
      <c r="Y2740" s="615" t="str">
        <f t="shared" si="42"/>
        <v>Viola Chepkorir</v>
      </c>
      <c r="Z2740" s="785" t="s">
        <v>2599</v>
      </c>
      <c r="AA2740" s="785" t="s">
        <v>4314</v>
      </c>
      <c r="AB2740" s="785" t="s">
        <v>2683</v>
      </c>
      <c r="AC2740" s="785" t="s">
        <v>2606</v>
      </c>
      <c r="AD2740" s="786">
        <v>43392</v>
      </c>
    </row>
    <row r="2741" spans="1:30" ht="15.75">
      <c r="A2741" s="785" t="s">
        <v>4301</v>
      </c>
      <c r="B2741" s="785" t="s">
        <v>4736</v>
      </c>
      <c r="C2741" s="785" t="s">
        <v>4303</v>
      </c>
      <c r="D2741" s="785" t="s">
        <v>2599</v>
      </c>
      <c r="E2741" s="785" t="s">
        <v>4737</v>
      </c>
      <c r="F2741" s="786">
        <v>43237</v>
      </c>
      <c r="G2741" s="785" t="s">
        <v>4738</v>
      </c>
      <c r="H2741" s="786">
        <v>43390</v>
      </c>
      <c r="I2741" s="785" t="s">
        <v>4739</v>
      </c>
      <c r="J2741" s="785" t="s">
        <v>627</v>
      </c>
      <c r="K2741" s="785" t="s">
        <v>2612</v>
      </c>
      <c r="L2741" s="785" t="s">
        <v>4740</v>
      </c>
      <c r="M2741" s="785"/>
      <c r="N2741" s="785"/>
      <c r="O2741" s="785"/>
      <c r="P2741" s="787">
        <v>35.288288000000001</v>
      </c>
      <c r="Q2741" s="787">
        <v>6.1287000000000001E-2</v>
      </c>
      <c r="R2741" s="785" t="s">
        <v>916</v>
      </c>
      <c r="S2741" s="785" t="s">
        <v>3061</v>
      </c>
      <c r="T2741" s="785" t="s">
        <v>4741</v>
      </c>
      <c r="U2741" s="785" t="s">
        <v>4742</v>
      </c>
      <c r="V2741" s="785" t="s">
        <v>2603</v>
      </c>
      <c r="W2741" s="785" t="s">
        <v>4715</v>
      </c>
      <c r="X2741" s="785" t="s">
        <v>4694</v>
      </c>
      <c r="Y2741" s="615" t="str">
        <f t="shared" si="42"/>
        <v>Alice  Mutai</v>
      </c>
      <c r="Z2741" s="785" t="s">
        <v>2599</v>
      </c>
      <c r="AA2741" s="785" t="s">
        <v>4314</v>
      </c>
      <c r="AB2741" s="785" t="s">
        <v>2683</v>
      </c>
      <c r="AC2741" s="785" t="s">
        <v>2606</v>
      </c>
      <c r="AD2741" s="786">
        <v>43390</v>
      </c>
    </row>
    <row r="2742" spans="1:30" ht="15.75">
      <c r="A2742" s="785" t="s">
        <v>4301</v>
      </c>
      <c r="B2742" s="785" t="s">
        <v>7857</v>
      </c>
      <c r="C2742" s="785" t="s">
        <v>4303</v>
      </c>
      <c r="D2742" s="785" t="s">
        <v>2599</v>
      </c>
      <c r="E2742" s="785" t="s">
        <v>7858</v>
      </c>
      <c r="F2742" s="786">
        <v>43340</v>
      </c>
      <c r="G2742" s="785" t="s">
        <v>4738</v>
      </c>
      <c r="H2742" s="786">
        <v>43390</v>
      </c>
      <c r="I2742" s="785" t="s">
        <v>7859</v>
      </c>
      <c r="J2742" s="785" t="s">
        <v>627</v>
      </c>
      <c r="K2742" s="785" t="s">
        <v>2612</v>
      </c>
      <c r="L2742" s="785" t="s">
        <v>7860</v>
      </c>
      <c r="M2742" s="785"/>
      <c r="N2742" s="785"/>
      <c r="O2742" s="785"/>
      <c r="P2742" s="787">
        <v>35.282648000000002</v>
      </c>
      <c r="Q2742" s="787">
        <v>5.8630000000000002E-2</v>
      </c>
      <c r="R2742" s="785" t="s">
        <v>916</v>
      </c>
      <c r="S2742" s="785" t="s">
        <v>3061</v>
      </c>
      <c r="T2742" s="785" t="s">
        <v>4691</v>
      </c>
      <c r="U2742" s="785" t="s">
        <v>4742</v>
      </c>
      <c r="V2742" s="785" t="s">
        <v>2603</v>
      </c>
      <c r="W2742" s="785" t="s">
        <v>4693</v>
      </c>
      <c r="X2742" s="785" t="s">
        <v>7861</v>
      </c>
      <c r="Y2742" s="615" t="str">
        <f t="shared" si="42"/>
        <v>Emmanuel  Lagat</v>
      </c>
      <c r="Z2742" s="785" t="s">
        <v>7862</v>
      </c>
      <c r="AA2742" s="785" t="s">
        <v>4314</v>
      </c>
      <c r="AB2742" s="785" t="s">
        <v>2683</v>
      </c>
      <c r="AC2742" s="785" t="s">
        <v>2606</v>
      </c>
      <c r="AD2742" s="786">
        <v>43395</v>
      </c>
    </row>
    <row r="2743" spans="1:30" ht="15.75">
      <c r="A2743" s="785" t="s">
        <v>4301</v>
      </c>
      <c r="B2743" s="785" t="s">
        <v>7866</v>
      </c>
      <c r="C2743" s="785" t="s">
        <v>4379</v>
      </c>
      <c r="D2743" s="785" t="s">
        <v>4418</v>
      </c>
      <c r="E2743" s="785" t="s">
        <v>4738</v>
      </c>
      <c r="F2743" s="786">
        <v>43390</v>
      </c>
      <c r="G2743" s="785" t="s">
        <v>4738</v>
      </c>
      <c r="H2743" s="786">
        <v>43390</v>
      </c>
      <c r="I2743" s="785" t="s">
        <v>7867</v>
      </c>
      <c r="J2743" s="785" t="s">
        <v>627</v>
      </c>
      <c r="K2743" s="785">
        <v>13305889</v>
      </c>
      <c r="L2743" s="785" t="s">
        <v>7868</v>
      </c>
      <c r="M2743" s="785"/>
      <c r="N2743" s="785"/>
      <c r="O2743" s="785"/>
      <c r="P2743" s="787">
        <v>35.290585</v>
      </c>
      <c r="Q2743" s="787">
        <v>6.9915000000000005E-2</v>
      </c>
      <c r="R2743" s="785" t="s">
        <v>916</v>
      </c>
      <c r="S2743" s="785" t="s">
        <v>3061</v>
      </c>
      <c r="T2743" s="785" t="s">
        <v>4691</v>
      </c>
      <c r="U2743" s="785" t="s">
        <v>4742</v>
      </c>
      <c r="V2743" s="785" t="s">
        <v>2603</v>
      </c>
      <c r="W2743" s="785" t="s">
        <v>4693</v>
      </c>
      <c r="X2743" s="785" t="s">
        <v>7861</v>
      </c>
      <c r="Y2743" s="615" t="str">
        <f t="shared" si="42"/>
        <v>Emmanuel  Lagat</v>
      </c>
      <c r="Z2743" s="785" t="s">
        <v>2599</v>
      </c>
      <c r="AA2743" s="785" t="s">
        <v>4314</v>
      </c>
      <c r="AB2743" s="785" t="s">
        <v>2683</v>
      </c>
      <c r="AC2743" s="785" t="s">
        <v>2606</v>
      </c>
      <c r="AD2743" s="786">
        <v>43392</v>
      </c>
    </row>
    <row r="2744" spans="1:30" ht="15.75">
      <c r="A2744" s="785" t="s">
        <v>4301</v>
      </c>
      <c r="B2744" s="785" t="s">
        <v>11193</v>
      </c>
      <c r="C2744" s="785" t="s">
        <v>4303</v>
      </c>
      <c r="D2744" s="785" t="s">
        <v>2599</v>
      </c>
      <c r="E2744" s="785" t="s">
        <v>7858</v>
      </c>
      <c r="F2744" s="786">
        <v>43340</v>
      </c>
      <c r="G2744" s="785" t="s">
        <v>4738</v>
      </c>
      <c r="H2744" s="786">
        <v>43390</v>
      </c>
      <c r="I2744" s="785" t="s">
        <v>11194</v>
      </c>
      <c r="J2744" s="785" t="s">
        <v>629</v>
      </c>
      <c r="K2744" s="785" t="s">
        <v>11195</v>
      </c>
      <c r="L2744" s="785" t="s">
        <v>11196</v>
      </c>
      <c r="M2744" s="785"/>
      <c r="N2744" s="785"/>
      <c r="O2744" s="785" t="s">
        <v>11197</v>
      </c>
      <c r="P2744" s="787">
        <v>36.782651999999999</v>
      </c>
      <c r="Q2744" s="787">
        <v>-0.953712</v>
      </c>
      <c r="R2744" s="785" t="s">
        <v>821</v>
      </c>
      <c r="S2744" s="785" t="s">
        <v>2041</v>
      </c>
      <c r="T2744" s="785" t="s">
        <v>2041</v>
      </c>
      <c r="U2744" s="785" t="s">
        <v>8836</v>
      </c>
      <c r="V2744" s="785" t="s">
        <v>3004</v>
      </c>
      <c r="W2744" s="785" t="s">
        <v>2615</v>
      </c>
      <c r="X2744" s="785" t="s">
        <v>11198</v>
      </c>
      <c r="Y2744" s="615" t="str">
        <f t="shared" si="42"/>
        <v>Githinji</v>
      </c>
      <c r="Z2744" s="785" t="s">
        <v>11199</v>
      </c>
      <c r="AA2744" s="785" t="s">
        <v>5464</v>
      </c>
      <c r="AB2744" s="785" t="s">
        <v>3686</v>
      </c>
      <c r="AC2744" s="785" t="s">
        <v>2617</v>
      </c>
      <c r="AD2744" s="786">
        <v>43391</v>
      </c>
    </row>
    <row r="2745" spans="1:30" ht="15.75">
      <c r="A2745" s="785" t="s">
        <v>4301</v>
      </c>
      <c r="B2745" s="785" t="s">
        <v>11472</v>
      </c>
      <c r="C2745" s="785" t="s">
        <v>4303</v>
      </c>
      <c r="D2745" s="785" t="s">
        <v>2599</v>
      </c>
      <c r="E2745" s="785" t="s">
        <v>7858</v>
      </c>
      <c r="F2745" s="786">
        <v>43340</v>
      </c>
      <c r="G2745" s="785" t="s">
        <v>4738</v>
      </c>
      <c r="H2745" s="786">
        <v>43390</v>
      </c>
      <c r="I2745" s="785" t="s">
        <v>11473</v>
      </c>
      <c r="J2745" s="785" t="s">
        <v>627</v>
      </c>
      <c r="K2745" s="785" t="s">
        <v>2612</v>
      </c>
      <c r="L2745" s="785" t="s">
        <v>11474</v>
      </c>
      <c r="M2745" s="785"/>
      <c r="N2745" s="785"/>
      <c r="O2745" s="785"/>
      <c r="P2745" s="787">
        <v>35.273470000000003</v>
      </c>
      <c r="Q2745" s="787">
        <v>5.4769999999999999E-2</v>
      </c>
      <c r="R2745" s="785" t="s">
        <v>916</v>
      </c>
      <c r="S2745" s="785" t="s">
        <v>3061</v>
      </c>
      <c r="T2745" s="785" t="s">
        <v>4741</v>
      </c>
      <c r="U2745" s="785" t="s">
        <v>4705</v>
      </c>
      <c r="V2745" s="785" t="s">
        <v>2603</v>
      </c>
      <c r="W2745" s="785" t="s">
        <v>4693</v>
      </c>
      <c r="X2745" s="785" t="s">
        <v>11457</v>
      </c>
      <c r="Y2745" s="615" t="str">
        <f t="shared" si="42"/>
        <v>Henry Lagat</v>
      </c>
      <c r="Z2745" s="785" t="s">
        <v>11458</v>
      </c>
      <c r="AA2745" s="785" t="s">
        <v>4314</v>
      </c>
      <c r="AB2745" s="785" t="s">
        <v>2683</v>
      </c>
      <c r="AC2745" s="785" t="s">
        <v>2606</v>
      </c>
      <c r="AD2745" s="786">
        <v>43392</v>
      </c>
    </row>
    <row r="2746" spans="1:30" ht="15.75">
      <c r="A2746" s="785" t="s">
        <v>4301</v>
      </c>
      <c r="B2746" s="785" t="s">
        <v>11475</v>
      </c>
      <c r="C2746" s="785" t="s">
        <v>4303</v>
      </c>
      <c r="D2746" s="785" t="s">
        <v>2599</v>
      </c>
      <c r="E2746" s="785" t="s">
        <v>6862</v>
      </c>
      <c r="F2746" s="786">
        <v>43233</v>
      </c>
      <c r="G2746" s="785" t="s">
        <v>4738</v>
      </c>
      <c r="H2746" s="786">
        <v>43390</v>
      </c>
      <c r="I2746" s="785" t="s">
        <v>11476</v>
      </c>
      <c r="J2746" s="785" t="s">
        <v>627</v>
      </c>
      <c r="K2746" s="785" t="s">
        <v>2612</v>
      </c>
      <c r="L2746" s="785" t="s">
        <v>11477</v>
      </c>
      <c r="M2746" s="785" t="s">
        <v>11478</v>
      </c>
      <c r="N2746" s="785"/>
      <c r="O2746" s="785"/>
      <c r="P2746" s="787">
        <v>35.284737</v>
      </c>
      <c r="Q2746" s="787">
        <v>5.9662E-2</v>
      </c>
      <c r="R2746" s="785" t="s">
        <v>916</v>
      </c>
      <c r="S2746" s="785" t="s">
        <v>3061</v>
      </c>
      <c r="T2746" s="785" t="s">
        <v>4741</v>
      </c>
      <c r="U2746" s="785" t="s">
        <v>4742</v>
      </c>
      <c r="V2746" s="785" t="s">
        <v>2603</v>
      </c>
      <c r="W2746" s="785" t="s">
        <v>4715</v>
      </c>
      <c r="X2746" s="785" t="s">
        <v>11457</v>
      </c>
      <c r="Y2746" s="615" t="str">
        <f t="shared" si="42"/>
        <v>Henry Lagat</v>
      </c>
      <c r="Z2746" s="785" t="s">
        <v>2599</v>
      </c>
      <c r="AA2746" s="785" t="s">
        <v>4314</v>
      </c>
      <c r="AB2746" s="785" t="s">
        <v>2683</v>
      </c>
      <c r="AC2746" s="785" t="s">
        <v>2606</v>
      </c>
      <c r="AD2746" s="786">
        <v>43390</v>
      </c>
    </row>
    <row r="2747" spans="1:30" ht="15.75">
      <c r="A2747" s="785" t="s">
        <v>4301</v>
      </c>
      <c r="B2747" s="785" t="s">
        <v>16649</v>
      </c>
      <c r="C2747" s="785" t="s">
        <v>4303</v>
      </c>
      <c r="D2747" s="785" t="s">
        <v>2599</v>
      </c>
      <c r="E2747" s="785" t="s">
        <v>7858</v>
      </c>
      <c r="F2747" s="786">
        <v>43340</v>
      </c>
      <c r="G2747" s="785" t="s">
        <v>4738</v>
      </c>
      <c r="H2747" s="786">
        <v>43390</v>
      </c>
      <c r="I2747" s="785" t="s">
        <v>16650</v>
      </c>
      <c r="J2747" s="785" t="s">
        <v>627</v>
      </c>
      <c r="K2747" s="785" t="s">
        <v>2612</v>
      </c>
      <c r="L2747" s="785" t="s">
        <v>16651</v>
      </c>
      <c r="M2747" s="785"/>
      <c r="N2747" s="785"/>
      <c r="O2747" s="785"/>
      <c r="P2747" s="787">
        <v>35.282518000000003</v>
      </c>
      <c r="Q2747" s="787">
        <v>5.8685000000000001E-2</v>
      </c>
      <c r="R2747" s="785" t="s">
        <v>916</v>
      </c>
      <c r="S2747" s="785" t="s">
        <v>3061</v>
      </c>
      <c r="T2747" s="785" t="s">
        <v>4691</v>
      </c>
      <c r="U2747" s="785" t="s">
        <v>4742</v>
      </c>
      <c r="V2747" s="785" t="s">
        <v>2603</v>
      </c>
      <c r="W2747" s="785" t="s">
        <v>4693</v>
      </c>
      <c r="X2747" s="785" t="s">
        <v>16647</v>
      </c>
      <c r="Y2747" s="615" t="str">
        <f t="shared" si="42"/>
        <v>Lena Chepchirchir</v>
      </c>
      <c r="Z2747" s="785" t="s">
        <v>16648</v>
      </c>
      <c r="AA2747" s="785" t="s">
        <v>4314</v>
      </c>
      <c r="AB2747" s="785" t="s">
        <v>2683</v>
      </c>
      <c r="AC2747" s="785" t="s">
        <v>2606</v>
      </c>
      <c r="AD2747" s="786">
        <v>43394</v>
      </c>
    </row>
    <row r="2748" spans="1:30" ht="15.75">
      <c r="A2748" s="785" t="s">
        <v>4301</v>
      </c>
      <c r="B2748" s="785" t="s">
        <v>21513</v>
      </c>
      <c r="C2748" s="785" t="s">
        <v>4303</v>
      </c>
      <c r="D2748" s="785" t="s">
        <v>2599</v>
      </c>
      <c r="E2748" s="785" t="s">
        <v>7858</v>
      </c>
      <c r="F2748" s="786">
        <v>43340</v>
      </c>
      <c r="G2748" s="785" t="s">
        <v>4738</v>
      </c>
      <c r="H2748" s="786">
        <v>43390</v>
      </c>
      <c r="I2748" s="785" t="s">
        <v>21514</v>
      </c>
      <c r="J2748" s="785" t="s">
        <v>629</v>
      </c>
      <c r="K2748" s="785" t="s">
        <v>21515</v>
      </c>
      <c r="L2748" s="785" t="s">
        <v>21516</v>
      </c>
      <c r="M2748" s="785"/>
      <c r="N2748" s="785"/>
      <c r="O2748" s="785"/>
      <c r="P2748" s="787">
        <v>37.143737000000002</v>
      </c>
      <c r="Q2748" s="787">
        <v>-0.76063700000000001</v>
      </c>
      <c r="R2748" s="785" t="s">
        <v>1030</v>
      </c>
      <c r="S2748" s="785" t="s">
        <v>2220</v>
      </c>
      <c r="T2748" s="785" t="s">
        <v>21517</v>
      </c>
      <c r="U2748" s="785" t="s">
        <v>21518</v>
      </c>
      <c r="V2748" s="785" t="s">
        <v>6015</v>
      </c>
      <c r="W2748" s="785" t="s">
        <v>2608</v>
      </c>
      <c r="X2748" s="785" t="s">
        <v>21176</v>
      </c>
      <c r="Y2748" s="615" t="str">
        <f t="shared" si="42"/>
        <v>Robert Wanjiku</v>
      </c>
      <c r="Z2748" s="785" t="s">
        <v>10380</v>
      </c>
      <c r="AA2748" s="785" t="s">
        <v>5464</v>
      </c>
      <c r="AB2748" s="785" t="s">
        <v>2609</v>
      </c>
      <c r="AC2748" s="785" t="s">
        <v>2610</v>
      </c>
      <c r="AD2748" s="786">
        <v>43290</v>
      </c>
    </row>
    <row r="2749" spans="1:30" ht="15.75">
      <c r="A2749" s="785" t="s">
        <v>4301</v>
      </c>
      <c r="B2749" s="785" t="s">
        <v>23795</v>
      </c>
      <c r="C2749" s="785" t="s">
        <v>4303</v>
      </c>
      <c r="D2749" s="785" t="s">
        <v>2599</v>
      </c>
      <c r="E2749" s="785" t="s">
        <v>7533</v>
      </c>
      <c r="F2749" s="786">
        <v>43357</v>
      </c>
      <c r="G2749" s="785" t="s">
        <v>4738</v>
      </c>
      <c r="H2749" s="786">
        <v>43390</v>
      </c>
      <c r="I2749" s="785" t="s">
        <v>23796</v>
      </c>
      <c r="J2749" s="785" t="s">
        <v>627</v>
      </c>
      <c r="K2749" s="785" t="s">
        <v>2612</v>
      </c>
      <c r="L2749" s="785" t="s">
        <v>23797</v>
      </c>
      <c r="M2749" s="785"/>
      <c r="N2749" s="785"/>
      <c r="O2749" s="785" t="s">
        <v>23798</v>
      </c>
      <c r="P2749" s="787">
        <v>34.69699</v>
      </c>
      <c r="Q2749" s="787">
        <v>0.62288399999999999</v>
      </c>
      <c r="R2749" s="785" t="s">
        <v>2301</v>
      </c>
      <c r="S2749" s="785" t="s">
        <v>2930</v>
      </c>
      <c r="T2749" s="785" t="s">
        <v>23799</v>
      </c>
      <c r="U2749" s="785" t="s">
        <v>23800</v>
      </c>
      <c r="V2749" s="785" t="s">
        <v>2603</v>
      </c>
      <c r="W2749" s="785" t="s">
        <v>8491</v>
      </c>
      <c r="X2749" s="785" t="s">
        <v>23681</v>
      </c>
      <c r="Y2749" s="615" t="str">
        <f t="shared" si="42"/>
        <v>Simon Musali</v>
      </c>
      <c r="Z2749" s="785" t="s">
        <v>23154</v>
      </c>
      <c r="AA2749" s="785" t="s">
        <v>5464</v>
      </c>
      <c r="AB2749" s="785" t="s">
        <v>5504</v>
      </c>
      <c r="AC2749" s="785" t="s">
        <v>2617</v>
      </c>
      <c r="AD2749" s="786">
        <v>43390</v>
      </c>
    </row>
    <row r="2750" spans="1:30" ht="15.75">
      <c r="A2750" s="785" t="s">
        <v>4301</v>
      </c>
      <c r="B2750" s="785" t="s">
        <v>23801</v>
      </c>
      <c r="C2750" s="785" t="s">
        <v>4379</v>
      </c>
      <c r="D2750" s="785" t="s">
        <v>4418</v>
      </c>
      <c r="E2750" s="785" t="s">
        <v>5771</v>
      </c>
      <c r="F2750" s="786">
        <v>43351</v>
      </c>
      <c r="G2750" s="785" t="s">
        <v>4738</v>
      </c>
      <c r="H2750" s="786">
        <v>43390</v>
      </c>
      <c r="I2750" s="785" t="s">
        <v>23802</v>
      </c>
      <c r="J2750" s="785" t="s">
        <v>627</v>
      </c>
      <c r="K2750" s="785" t="s">
        <v>23803</v>
      </c>
      <c r="L2750" s="785" t="s">
        <v>23804</v>
      </c>
      <c r="M2750" s="785"/>
      <c r="N2750" s="785"/>
      <c r="O2750" s="785" t="s">
        <v>23805</v>
      </c>
      <c r="P2750" s="787">
        <v>34.761015999999998</v>
      </c>
      <c r="Q2750" s="787">
        <v>0.65112999999999999</v>
      </c>
      <c r="R2750" s="785" t="s">
        <v>2301</v>
      </c>
      <c r="S2750" s="785" t="s">
        <v>3378</v>
      </c>
      <c r="T2750" s="785" t="s">
        <v>23806</v>
      </c>
      <c r="U2750" s="785" t="s">
        <v>23807</v>
      </c>
      <c r="V2750" s="785" t="s">
        <v>2603</v>
      </c>
      <c r="W2750" s="785" t="s">
        <v>8697</v>
      </c>
      <c r="X2750" s="785" t="s">
        <v>23681</v>
      </c>
      <c r="Y2750" s="615" t="str">
        <f t="shared" si="42"/>
        <v>Simon Musali</v>
      </c>
      <c r="Z2750" s="785" t="s">
        <v>23154</v>
      </c>
      <c r="AA2750" s="785" t="s">
        <v>5464</v>
      </c>
      <c r="AB2750" s="785" t="s">
        <v>5504</v>
      </c>
      <c r="AC2750" s="785" t="s">
        <v>2617</v>
      </c>
      <c r="AD2750" s="786">
        <v>43390</v>
      </c>
    </row>
    <row r="2751" spans="1:30" ht="15.75">
      <c r="A2751" s="785" t="s">
        <v>4301</v>
      </c>
      <c r="B2751" s="785" t="s">
        <v>5245</v>
      </c>
      <c r="C2751" s="785" t="s">
        <v>4303</v>
      </c>
      <c r="D2751" s="785" t="s">
        <v>2599</v>
      </c>
      <c r="E2751" s="785" t="s">
        <v>5246</v>
      </c>
      <c r="F2751" s="786">
        <v>43361</v>
      </c>
      <c r="G2751" s="785" t="s">
        <v>5247</v>
      </c>
      <c r="H2751" s="786">
        <v>43389</v>
      </c>
      <c r="I2751" s="785" t="s">
        <v>5248</v>
      </c>
      <c r="J2751" s="785" t="s">
        <v>629</v>
      </c>
      <c r="K2751" s="785" t="s">
        <v>5249</v>
      </c>
      <c r="L2751" s="785" t="s">
        <v>5250</v>
      </c>
      <c r="M2751" s="785"/>
      <c r="N2751" s="785"/>
      <c r="O2751" s="785"/>
      <c r="P2751" s="787">
        <v>36.636749999999999</v>
      </c>
      <c r="Q2751" s="787">
        <v>-1.121459</v>
      </c>
      <c r="R2751" s="785" t="s">
        <v>821</v>
      </c>
      <c r="S2751" s="785" t="s">
        <v>1884</v>
      </c>
      <c r="T2751" s="785" t="s">
        <v>3231</v>
      </c>
      <c r="U2751" s="785" t="s">
        <v>5251</v>
      </c>
      <c r="V2751" s="785" t="s">
        <v>3004</v>
      </c>
      <c r="W2751" s="785" t="s">
        <v>2693</v>
      </c>
      <c r="X2751" s="785" t="s">
        <v>5215</v>
      </c>
      <c r="Y2751" s="615" t="str">
        <f t="shared" si="42"/>
        <v>Andrew Tunui</v>
      </c>
      <c r="Z2751" s="785" t="s">
        <v>5008</v>
      </c>
      <c r="AA2751" s="785" t="s">
        <v>4349</v>
      </c>
      <c r="AB2751" s="785" t="s">
        <v>2605</v>
      </c>
      <c r="AC2751" s="785" t="s">
        <v>2606</v>
      </c>
      <c r="AD2751" s="786">
        <v>43452</v>
      </c>
    </row>
    <row r="2752" spans="1:30" ht="15.75">
      <c r="A2752" s="785" t="s">
        <v>4301</v>
      </c>
      <c r="B2752" s="785" t="s">
        <v>12611</v>
      </c>
      <c r="C2752" s="785" t="s">
        <v>4303</v>
      </c>
      <c r="D2752" s="785" t="s">
        <v>2599</v>
      </c>
      <c r="E2752" s="785" t="s">
        <v>5627</v>
      </c>
      <c r="F2752" s="786">
        <v>43339</v>
      </c>
      <c r="G2752" s="785" t="s">
        <v>5247</v>
      </c>
      <c r="H2752" s="786">
        <v>43389</v>
      </c>
      <c r="I2752" s="785" t="s">
        <v>12612</v>
      </c>
      <c r="J2752" s="785" t="s">
        <v>629</v>
      </c>
      <c r="K2752" s="785" t="s">
        <v>12613</v>
      </c>
      <c r="L2752" s="785" t="s">
        <v>12614</v>
      </c>
      <c r="M2752" s="785"/>
      <c r="N2752" s="785"/>
      <c r="O2752" s="785" t="s">
        <v>12615</v>
      </c>
      <c r="P2752" s="787">
        <v>36.827036999999997</v>
      </c>
      <c r="Q2752" s="787">
        <v>-0.96385699999999996</v>
      </c>
      <c r="R2752" s="785" t="s">
        <v>821</v>
      </c>
      <c r="S2752" s="785" t="s">
        <v>2041</v>
      </c>
      <c r="T2752" s="785" t="s">
        <v>3201</v>
      </c>
      <c r="U2752" s="785" t="s">
        <v>3778</v>
      </c>
      <c r="V2752" s="785" t="s">
        <v>6015</v>
      </c>
      <c r="W2752" s="785" t="s">
        <v>2608</v>
      </c>
      <c r="X2752" s="785" t="s">
        <v>3179</v>
      </c>
      <c r="Y2752" s="615" t="str">
        <f t="shared" si="42"/>
        <v>James Musyoka</v>
      </c>
      <c r="Z2752" s="785" t="s">
        <v>6002</v>
      </c>
      <c r="AA2752" s="785" t="s">
        <v>5464</v>
      </c>
      <c r="AB2752" s="785" t="s">
        <v>2609</v>
      </c>
      <c r="AC2752" s="785" t="s">
        <v>2610</v>
      </c>
      <c r="AD2752" s="786">
        <v>43389</v>
      </c>
    </row>
    <row r="2753" spans="1:30" ht="15.75">
      <c r="A2753" s="785" t="s">
        <v>4301</v>
      </c>
      <c r="B2753" s="785" t="s">
        <v>12968</v>
      </c>
      <c r="C2753" s="785" t="s">
        <v>4303</v>
      </c>
      <c r="D2753" s="785" t="s">
        <v>2599</v>
      </c>
      <c r="E2753" s="785" t="s">
        <v>4944</v>
      </c>
      <c r="F2753" s="786">
        <v>43388</v>
      </c>
      <c r="G2753" s="785" t="s">
        <v>5247</v>
      </c>
      <c r="H2753" s="786">
        <v>43389</v>
      </c>
      <c r="I2753" s="785" t="s">
        <v>12969</v>
      </c>
      <c r="J2753" s="785" t="s">
        <v>629</v>
      </c>
      <c r="K2753" s="785" t="s">
        <v>12970</v>
      </c>
      <c r="L2753" s="785" t="s">
        <v>12971</v>
      </c>
      <c r="M2753" s="785"/>
      <c r="N2753" s="785"/>
      <c r="O2753" s="785" t="s">
        <v>12972</v>
      </c>
      <c r="P2753" s="787">
        <v>36.776659000000002</v>
      </c>
      <c r="Q2753" s="787">
        <v>-1.0577540000000001</v>
      </c>
      <c r="R2753" s="785" t="s">
        <v>2916</v>
      </c>
      <c r="S2753" s="785" t="s">
        <v>7076</v>
      </c>
      <c r="T2753" s="785" t="s">
        <v>7076</v>
      </c>
      <c r="U2753" s="785" t="s">
        <v>2918</v>
      </c>
      <c r="V2753" s="785" t="s">
        <v>3004</v>
      </c>
      <c r="W2753" s="785" t="s">
        <v>2615</v>
      </c>
      <c r="X2753" s="785" t="s">
        <v>12807</v>
      </c>
      <c r="Y2753" s="615" t="str">
        <f t="shared" si="42"/>
        <v>James Nganga  Njoroge</v>
      </c>
      <c r="Z2753" s="785" t="s">
        <v>12820</v>
      </c>
      <c r="AA2753" s="785" t="s">
        <v>5464</v>
      </c>
      <c r="AB2753" s="785" t="s">
        <v>3686</v>
      </c>
      <c r="AC2753" s="785" t="s">
        <v>2617</v>
      </c>
      <c r="AD2753" s="786">
        <v>43390</v>
      </c>
    </row>
    <row r="2754" spans="1:30" ht="15.75">
      <c r="A2754" s="785" t="s">
        <v>4301</v>
      </c>
      <c r="B2754" s="785" t="s">
        <v>13937</v>
      </c>
      <c r="C2754" s="785" t="s">
        <v>4322</v>
      </c>
      <c r="D2754" s="785" t="s">
        <v>2598</v>
      </c>
      <c r="E2754" s="785" t="s">
        <v>5247</v>
      </c>
      <c r="F2754" s="786">
        <v>43389</v>
      </c>
      <c r="G2754" s="785" t="s">
        <v>5247</v>
      </c>
      <c r="H2754" s="786">
        <v>43389</v>
      </c>
      <c r="I2754" s="785" t="s">
        <v>13938</v>
      </c>
      <c r="J2754" s="785" t="s">
        <v>627</v>
      </c>
      <c r="K2754" s="785" t="s">
        <v>13939</v>
      </c>
      <c r="L2754" s="785" t="s">
        <v>13940</v>
      </c>
      <c r="M2754" s="785"/>
      <c r="N2754" s="785"/>
      <c r="O2754" s="785" t="s">
        <v>13941</v>
      </c>
      <c r="P2754" s="787">
        <v>35.278672999999998</v>
      </c>
      <c r="Q2754" s="787">
        <v>6.3738000000000003E-2</v>
      </c>
      <c r="R2754" s="785" t="s">
        <v>916</v>
      </c>
      <c r="S2754" s="785" t="s">
        <v>3061</v>
      </c>
      <c r="T2754" s="785" t="s">
        <v>4691</v>
      </c>
      <c r="U2754" s="785" t="s">
        <v>4692</v>
      </c>
      <c r="V2754" s="785" t="s">
        <v>2603</v>
      </c>
      <c r="W2754" s="785" t="s">
        <v>4693</v>
      </c>
      <c r="X2754" s="785" t="s">
        <v>4693</v>
      </c>
      <c r="Y2754" s="615" t="str">
        <f t="shared" ref="Y2754:Y2817" si="43">IF(X2754="",W2754,X2754)</f>
        <v>John Bett</v>
      </c>
      <c r="Z2754" s="785" t="s">
        <v>13863</v>
      </c>
      <c r="AA2754" s="785" t="s">
        <v>4314</v>
      </c>
      <c r="AB2754" s="785" t="s">
        <v>2683</v>
      </c>
      <c r="AC2754" s="785" t="s">
        <v>2606</v>
      </c>
      <c r="AD2754" s="786">
        <v>43391</v>
      </c>
    </row>
    <row r="2755" spans="1:30" ht="15.75">
      <c r="A2755" s="785" t="s">
        <v>4301</v>
      </c>
      <c r="B2755" s="785" t="s">
        <v>15193</v>
      </c>
      <c r="C2755" s="785" t="s">
        <v>4303</v>
      </c>
      <c r="D2755" s="785" t="s">
        <v>2599</v>
      </c>
      <c r="E2755" s="785" t="s">
        <v>15194</v>
      </c>
      <c r="F2755" s="786">
        <v>43359</v>
      </c>
      <c r="G2755" s="785" t="s">
        <v>5247</v>
      </c>
      <c r="H2755" s="786">
        <v>43389</v>
      </c>
      <c r="I2755" s="785" t="s">
        <v>15195</v>
      </c>
      <c r="J2755" s="785" t="s">
        <v>629</v>
      </c>
      <c r="K2755" s="785" t="s">
        <v>15196</v>
      </c>
      <c r="L2755" s="785" t="s">
        <v>15190</v>
      </c>
      <c r="M2755" s="785"/>
      <c r="N2755" s="785"/>
      <c r="O2755" s="785"/>
      <c r="P2755" s="787">
        <v>38.363100000000003</v>
      </c>
      <c r="Q2755" s="787">
        <v>-3.405354</v>
      </c>
      <c r="R2755" s="785" t="s">
        <v>766</v>
      </c>
      <c r="S2755" s="785" t="s">
        <v>767</v>
      </c>
      <c r="T2755" s="785" t="s">
        <v>767</v>
      </c>
      <c r="U2755" s="785" t="s">
        <v>3445</v>
      </c>
      <c r="V2755" s="785" t="s">
        <v>3070</v>
      </c>
      <c r="W2755" s="785" t="s">
        <v>2649</v>
      </c>
      <c r="X2755" s="785" t="s">
        <v>2649</v>
      </c>
      <c r="Y2755" s="615" t="str">
        <f t="shared" si="43"/>
        <v>Jotham Kaluma</v>
      </c>
      <c r="Z2755" s="785" t="s">
        <v>15197</v>
      </c>
      <c r="AA2755" s="785" t="s">
        <v>4314</v>
      </c>
      <c r="AB2755" s="785" t="s">
        <v>2605</v>
      </c>
      <c r="AC2755" s="785" t="s">
        <v>2606</v>
      </c>
      <c r="AD2755" s="786">
        <v>43420</v>
      </c>
    </row>
    <row r="2756" spans="1:30" ht="15.75">
      <c r="A2756" s="785" t="s">
        <v>4301</v>
      </c>
      <c r="B2756" s="785" t="s">
        <v>24657</v>
      </c>
      <c r="C2756" s="785" t="s">
        <v>4303</v>
      </c>
      <c r="D2756" s="785" t="s">
        <v>2599</v>
      </c>
      <c r="E2756" s="785" t="s">
        <v>5627</v>
      </c>
      <c r="F2756" s="786">
        <v>43339</v>
      </c>
      <c r="G2756" s="785" t="s">
        <v>5247</v>
      </c>
      <c r="H2756" s="786">
        <v>43389</v>
      </c>
      <c r="I2756" s="785" t="s">
        <v>24658</v>
      </c>
      <c r="J2756" s="785" t="s">
        <v>629</v>
      </c>
      <c r="K2756" s="785" t="s">
        <v>24659</v>
      </c>
      <c r="L2756" s="785" t="s">
        <v>24660</v>
      </c>
      <c r="M2756" s="785"/>
      <c r="N2756" s="785"/>
      <c r="O2756" s="785" t="s">
        <v>24661</v>
      </c>
      <c r="P2756" s="787">
        <v>37.623896000000002</v>
      </c>
      <c r="Q2756" s="787">
        <v>-7.5406000000000001E-2</v>
      </c>
      <c r="R2756" s="785" t="s">
        <v>1104</v>
      </c>
      <c r="S2756" s="785" t="s">
        <v>2643</v>
      </c>
      <c r="T2756" s="785" t="s">
        <v>3534</v>
      </c>
      <c r="U2756" s="785" t="s">
        <v>20549</v>
      </c>
      <c r="V2756" s="785" t="s">
        <v>2673</v>
      </c>
      <c r="W2756" s="785" t="s">
        <v>2808</v>
      </c>
      <c r="X2756" s="785" t="s">
        <v>24662</v>
      </c>
      <c r="Y2756" s="615" t="str">
        <f t="shared" si="43"/>
        <v>Timothy  Murithi</v>
      </c>
      <c r="Z2756" s="785" t="s">
        <v>19530</v>
      </c>
      <c r="AA2756" s="785" t="s">
        <v>4349</v>
      </c>
      <c r="AB2756" s="785" t="s">
        <v>2683</v>
      </c>
      <c r="AC2756" s="785" t="s">
        <v>2606</v>
      </c>
      <c r="AD2756" s="786">
        <v>43389</v>
      </c>
    </row>
    <row r="2757" spans="1:30" ht="15.75">
      <c r="A2757" s="785" t="s">
        <v>4301</v>
      </c>
      <c r="B2757" s="785" t="s">
        <v>4942</v>
      </c>
      <c r="C2757" s="785" t="s">
        <v>4303</v>
      </c>
      <c r="D2757" s="785" t="s">
        <v>2599</v>
      </c>
      <c r="E2757" s="785" t="s">
        <v>4943</v>
      </c>
      <c r="F2757" s="786">
        <v>43313</v>
      </c>
      <c r="G2757" s="785" t="s">
        <v>4944</v>
      </c>
      <c r="H2757" s="786">
        <v>43388</v>
      </c>
      <c r="I2757" s="785" t="s">
        <v>4945</v>
      </c>
      <c r="J2757" s="785" t="s">
        <v>629</v>
      </c>
      <c r="K2757" s="785" t="s">
        <v>2612</v>
      </c>
      <c r="L2757" s="785" t="s">
        <v>4946</v>
      </c>
      <c r="M2757" s="785"/>
      <c r="N2757" s="785"/>
      <c r="O2757" s="785"/>
      <c r="P2757" s="787">
        <v>35.301046999999997</v>
      </c>
      <c r="Q2757" s="787">
        <v>0.59467499999999995</v>
      </c>
      <c r="R2757" s="785" t="s">
        <v>893</v>
      </c>
      <c r="S2757" s="785" t="s">
        <v>1117</v>
      </c>
      <c r="T2757" s="785" t="s">
        <v>3980</v>
      </c>
      <c r="U2757" s="785" t="s">
        <v>4940</v>
      </c>
      <c r="V2757" s="785" t="s">
        <v>3004</v>
      </c>
      <c r="W2757" s="785" t="s">
        <v>2982</v>
      </c>
      <c r="X2757" s="785" t="s">
        <v>2982</v>
      </c>
      <c r="Y2757" s="615" t="str">
        <f t="shared" si="43"/>
        <v>Ambrose Koech</v>
      </c>
      <c r="Z2757" s="785" t="s">
        <v>4917</v>
      </c>
      <c r="AA2757" s="785" t="s">
        <v>4314</v>
      </c>
      <c r="AB2757" s="785" t="s">
        <v>2605</v>
      </c>
      <c r="AC2757" s="785" t="s">
        <v>2606</v>
      </c>
      <c r="AD2757" s="786">
        <v>43408</v>
      </c>
    </row>
    <row r="2758" spans="1:30" ht="15.75">
      <c r="A2758" s="785" t="s">
        <v>4301</v>
      </c>
      <c r="B2758" s="785" t="s">
        <v>6199</v>
      </c>
      <c r="C2758" s="785" t="s">
        <v>4303</v>
      </c>
      <c r="D2758" s="785" t="s">
        <v>2599</v>
      </c>
      <c r="E2758" s="785" t="s">
        <v>6200</v>
      </c>
      <c r="F2758" s="786">
        <v>43358</v>
      </c>
      <c r="G2758" s="785" t="s">
        <v>4944</v>
      </c>
      <c r="H2758" s="786">
        <v>43388</v>
      </c>
      <c r="I2758" s="785" t="s">
        <v>6201</v>
      </c>
      <c r="J2758" s="785" t="s">
        <v>627</v>
      </c>
      <c r="K2758" s="785" t="s">
        <v>6202</v>
      </c>
      <c r="L2758" s="785" t="s">
        <v>6203</v>
      </c>
      <c r="M2758" s="785"/>
      <c r="N2758" s="785"/>
      <c r="O2758" s="785" t="s">
        <v>6204</v>
      </c>
      <c r="P2758" s="787">
        <v>37.073537000000002</v>
      </c>
      <c r="Q2758" s="787">
        <v>-0.18876000000000001</v>
      </c>
      <c r="R2758" s="785" t="s">
        <v>1056</v>
      </c>
      <c r="S2758" s="785" t="s">
        <v>2272</v>
      </c>
      <c r="T2758" s="785" t="s">
        <v>6205</v>
      </c>
      <c r="U2758" s="785" t="s">
        <v>6206</v>
      </c>
      <c r="V2758" s="785" t="s">
        <v>2673</v>
      </c>
      <c r="W2758" s="785" t="s">
        <v>2689</v>
      </c>
      <c r="X2758" s="785" t="s">
        <v>2689</v>
      </c>
      <c r="Y2758" s="615" t="str">
        <f t="shared" si="43"/>
        <v>Biotechno &amp; Services</v>
      </c>
      <c r="Z2758" s="785" t="s">
        <v>6145</v>
      </c>
      <c r="AA2758" s="785" t="s">
        <v>4349</v>
      </c>
      <c r="AB2758" s="785" t="s">
        <v>2605</v>
      </c>
      <c r="AC2758" s="785" t="s">
        <v>2606</v>
      </c>
      <c r="AD2758" s="786">
        <v>43388</v>
      </c>
    </row>
    <row r="2759" spans="1:30" ht="15.75">
      <c r="A2759" s="785" t="s">
        <v>4301</v>
      </c>
      <c r="B2759" s="785" t="s">
        <v>7614</v>
      </c>
      <c r="C2759" s="785" t="s">
        <v>4303</v>
      </c>
      <c r="D2759" s="785" t="s">
        <v>2599</v>
      </c>
      <c r="E2759" s="785" t="s">
        <v>7615</v>
      </c>
      <c r="F2759" s="786">
        <v>43372</v>
      </c>
      <c r="G2759" s="785" t="s">
        <v>4944</v>
      </c>
      <c r="H2759" s="786">
        <v>43388</v>
      </c>
      <c r="I2759" s="785" t="s">
        <v>7616</v>
      </c>
      <c r="J2759" s="785" t="s">
        <v>629</v>
      </c>
      <c r="K2759" s="785" t="s">
        <v>2612</v>
      </c>
      <c r="L2759" s="785" t="s">
        <v>7617</v>
      </c>
      <c r="M2759" s="785"/>
      <c r="N2759" s="785"/>
      <c r="O2759" s="785"/>
      <c r="P2759" s="787">
        <v>37.151786000000001</v>
      </c>
      <c r="Q2759" s="787">
        <v>-0.81979500000000005</v>
      </c>
      <c r="R2759" s="785" t="s">
        <v>1030</v>
      </c>
      <c r="S2759" s="785" t="s">
        <v>3500</v>
      </c>
      <c r="T2759" s="785" t="s">
        <v>7618</v>
      </c>
      <c r="U2759" s="785" t="s">
        <v>7619</v>
      </c>
      <c r="V2759" s="785" t="s">
        <v>3177</v>
      </c>
      <c r="W2759" s="785" t="s">
        <v>7347</v>
      </c>
      <c r="X2759" s="785" t="s">
        <v>3273</v>
      </c>
      <c r="Y2759" s="615" t="str">
        <f t="shared" si="43"/>
        <v>Edwine Joseph Majale Okinda</v>
      </c>
      <c r="Z2759" s="785" t="s">
        <v>7620</v>
      </c>
      <c r="AA2759" s="785" t="s">
        <v>4314</v>
      </c>
      <c r="AB2759" s="785" t="s">
        <v>2605</v>
      </c>
      <c r="AC2759" s="785" t="s">
        <v>2606</v>
      </c>
      <c r="AD2759" s="786">
        <v>43402</v>
      </c>
    </row>
    <row r="2760" spans="1:30" ht="15.75">
      <c r="A2760" s="785" t="s">
        <v>4301</v>
      </c>
      <c r="B2760" s="785" t="s">
        <v>9355</v>
      </c>
      <c r="C2760" s="785" t="s">
        <v>4303</v>
      </c>
      <c r="D2760" s="785" t="s">
        <v>2599</v>
      </c>
      <c r="E2760" s="785" t="s">
        <v>8200</v>
      </c>
      <c r="F2760" s="786">
        <v>43346</v>
      </c>
      <c r="G2760" s="785" t="s">
        <v>4944</v>
      </c>
      <c r="H2760" s="786">
        <v>43388</v>
      </c>
      <c r="I2760" s="785" t="s">
        <v>9356</v>
      </c>
      <c r="J2760" s="785" t="s">
        <v>629</v>
      </c>
      <c r="K2760" s="785" t="s">
        <v>9357</v>
      </c>
      <c r="L2760" s="785" t="s">
        <v>9358</v>
      </c>
      <c r="M2760" s="785"/>
      <c r="N2760" s="785"/>
      <c r="O2760" s="785"/>
      <c r="P2760" s="787">
        <v>36.820712999999998</v>
      </c>
      <c r="Q2760" s="787">
        <v>-1.138279</v>
      </c>
      <c r="R2760" s="785" t="s">
        <v>821</v>
      </c>
      <c r="S2760" s="785" t="s">
        <v>1589</v>
      </c>
      <c r="T2760" s="785" t="s">
        <v>3421</v>
      </c>
      <c r="U2760" s="785" t="s">
        <v>3844</v>
      </c>
      <c r="V2760" s="785" t="s">
        <v>3004</v>
      </c>
      <c r="W2760" s="785" t="s">
        <v>2805</v>
      </c>
      <c r="X2760" s="785" t="s">
        <v>2805</v>
      </c>
      <c r="Y2760" s="615" t="str">
        <f t="shared" si="43"/>
        <v>Felikam Biogas Services</v>
      </c>
      <c r="Z2760" s="785" t="s">
        <v>9272</v>
      </c>
      <c r="AA2760" s="785" t="s">
        <v>4349</v>
      </c>
      <c r="AB2760" s="785" t="s">
        <v>2876</v>
      </c>
      <c r="AC2760" s="785" t="s">
        <v>2606</v>
      </c>
      <c r="AD2760" s="786">
        <v>43504</v>
      </c>
    </row>
    <row r="2761" spans="1:30" ht="15.75">
      <c r="A2761" s="785" t="s">
        <v>4301</v>
      </c>
      <c r="B2761" s="785" t="s">
        <v>16826</v>
      </c>
      <c r="C2761" s="785" t="s">
        <v>4303</v>
      </c>
      <c r="D2761" s="785" t="s">
        <v>2599</v>
      </c>
      <c r="E2761" s="785" t="s">
        <v>8658</v>
      </c>
      <c r="F2761" s="786">
        <v>43375</v>
      </c>
      <c r="G2761" s="785" t="s">
        <v>4944</v>
      </c>
      <c r="H2761" s="786">
        <v>43388</v>
      </c>
      <c r="I2761" s="785" t="s">
        <v>16827</v>
      </c>
      <c r="J2761" s="785" t="s">
        <v>627</v>
      </c>
      <c r="K2761" s="785" t="s">
        <v>2612</v>
      </c>
      <c r="L2761" s="785" t="s">
        <v>16828</v>
      </c>
      <c r="M2761" s="785"/>
      <c r="N2761" s="785"/>
      <c r="O2761" s="785"/>
      <c r="P2761" s="787">
        <v>34.767952000000001</v>
      </c>
      <c r="Q2761" s="787">
        <v>0.89014700000000002</v>
      </c>
      <c r="R2761" s="785" t="s">
        <v>2301</v>
      </c>
      <c r="S2761" s="785" t="s">
        <v>2890</v>
      </c>
      <c r="T2761" s="785" t="s">
        <v>16829</v>
      </c>
      <c r="U2761" s="785" t="s">
        <v>16830</v>
      </c>
      <c r="V2761" s="785">
        <v>12</v>
      </c>
      <c r="W2761" s="785" t="s">
        <v>3226</v>
      </c>
      <c r="X2761" s="785" t="s">
        <v>3226</v>
      </c>
      <c r="Y2761" s="615" t="str">
        <f t="shared" si="43"/>
        <v>Lilian Lelei</v>
      </c>
      <c r="Z2761" s="785" t="s">
        <v>16794</v>
      </c>
      <c r="AA2761" s="785" t="s">
        <v>4314</v>
      </c>
      <c r="AB2761" s="785" t="s">
        <v>2605</v>
      </c>
      <c r="AC2761" s="785" t="s">
        <v>2606</v>
      </c>
      <c r="AD2761" s="786">
        <v>43390</v>
      </c>
    </row>
    <row r="2762" spans="1:30" ht="15.75">
      <c r="A2762" s="785" t="s">
        <v>4301</v>
      </c>
      <c r="B2762" s="785" t="s">
        <v>17362</v>
      </c>
      <c r="C2762" s="785" t="s">
        <v>4303</v>
      </c>
      <c r="D2762" s="785" t="s">
        <v>2599</v>
      </c>
      <c r="E2762" s="785" t="s">
        <v>8466</v>
      </c>
      <c r="F2762" s="786">
        <v>43348</v>
      </c>
      <c r="G2762" s="785" t="s">
        <v>4944</v>
      </c>
      <c r="H2762" s="786">
        <v>43388</v>
      </c>
      <c r="I2762" s="785" t="s">
        <v>17363</v>
      </c>
      <c r="J2762" s="785" t="s">
        <v>627</v>
      </c>
      <c r="K2762" s="785" t="s">
        <v>17364</v>
      </c>
      <c r="L2762" s="785" t="s">
        <v>17365</v>
      </c>
      <c r="M2762" s="785"/>
      <c r="N2762" s="785"/>
      <c r="O2762" s="785" t="s">
        <v>17366</v>
      </c>
      <c r="P2762" s="787">
        <v>37.123508999999999</v>
      </c>
      <c r="Q2762" s="787">
        <v>-0.869031</v>
      </c>
      <c r="R2762" s="785" t="s">
        <v>1030</v>
      </c>
      <c r="S2762" s="785" t="s">
        <v>3500</v>
      </c>
      <c r="T2762" s="785" t="s">
        <v>3501</v>
      </c>
      <c r="U2762" s="785" t="s">
        <v>17367</v>
      </c>
      <c r="V2762" s="785" t="s">
        <v>2855</v>
      </c>
      <c r="W2762" s="785" t="s">
        <v>3032</v>
      </c>
      <c r="X2762" s="785" t="s">
        <v>3032</v>
      </c>
      <c r="Y2762" s="615" t="str">
        <f t="shared" si="43"/>
        <v>Mathew Njoroge Nganga</v>
      </c>
      <c r="Z2762" s="785" t="s">
        <v>17318</v>
      </c>
      <c r="AA2762" s="785" t="s">
        <v>4314</v>
      </c>
      <c r="AB2762" s="785" t="s">
        <v>2605</v>
      </c>
      <c r="AC2762" s="785" t="s">
        <v>2606</v>
      </c>
      <c r="AD2762" s="786">
        <v>43452</v>
      </c>
    </row>
    <row r="2763" spans="1:30" ht="15.75">
      <c r="A2763" s="785" t="s">
        <v>4301</v>
      </c>
      <c r="B2763" s="785" t="s">
        <v>23555</v>
      </c>
      <c r="C2763" s="785" t="s">
        <v>4303</v>
      </c>
      <c r="D2763" s="785" t="s">
        <v>2599</v>
      </c>
      <c r="E2763" s="785" t="s">
        <v>6266</v>
      </c>
      <c r="F2763" s="786">
        <v>43355</v>
      </c>
      <c r="G2763" s="785" t="s">
        <v>4944</v>
      </c>
      <c r="H2763" s="786">
        <v>43388</v>
      </c>
      <c r="I2763" s="785" t="s">
        <v>23556</v>
      </c>
      <c r="J2763" s="785" t="s">
        <v>627</v>
      </c>
      <c r="K2763" s="785" t="s">
        <v>2612</v>
      </c>
      <c r="L2763" s="785" t="s">
        <v>23557</v>
      </c>
      <c r="M2763" s="785"/>
      <c r="N2763" s="785"/>
      <c r="O2763" s="785"/>
      <c r="P2763" s="787">
        <v>37.021487</v>
      </c>
      <c r="Q2763" s="787">
        <v>-0.53771800000000003</v>
      </c>
      <c r="R2763" s="785" t="s">
        <v>1056</v>
      </c>
      <c r="S2763" s="785" t="s">
        <v>1289</v>
      </c>
      <c r="T2763" s="785" t="s">
        <v>3348</v>
      </c>
      <c r="U2763" s="785" t="s">
        <v>3797</v>
      </c>
      <c r="V2763" s="785" t="s">
        <v>2855</v>
      </c>
      <c r="W2763" s="785" t="s">
        <v>23558</v>
      </c>
      <c r="X2763" s="785" t="s">
        <v>23558</v>
      </c>
      <c r="Y2763" s="615" t="str">
        <f t="shared" si="43"/>
        <v>Simon Kuira</v>
      </c>
      <c r="Z2763" s="785" t="s">
        <v>23559</v>
      </c>
      <c r="AA2763" s="785" t="s">
        <v>4314</v>
      </c>
      <c r="AB2763" s="785" t="s">
        <v>2683</v>
      </c>
      <c r="AC2763" s="785" t="s">
        <v>2606</v>
      </c>
      <c r="AD2763" s="786">
        <v>43423</v>
      </c>
    </row>
    <row r="2764" spans="1:30" ht="15.75">
      <c r="A2764" s="785" t="s">
        <v>4301</v>
      </c>
      <c r="B2764" s="785" t="s">
        <v>23791</v>
      </c>
      <c r="C2764" s="785" t="s">
        <v>4303</v>
      </c>
      <c r="D2764" s="785" t="s">
        <v>2599</v>
      </c>
      <c r="E2764" s="785" t="s">
        <v>4812</v>
      </c>
      <c r="F2764" s="786">
        <v>43362</v>
      </c>
      <c r="G2764" s="785" t="s">
        <v>4944</v>
      </c>
      <c r="H2764" s="786">
        <v>43388</v>
      </c>
      <c r="I2764" s="785" t="s">
        <v>23792</v>
      </c>
      <c r="J2764" s="785" t="s">
        <v>629</v>
      </c>
      <c r="K2764" s="785" t="s">
        <v>2612</v>
      </c>
      <c r="L2764" s="785" t="s">
        <v>23793</v>
      </c>
      <c r="M2764" s="785"/>
      <c r="N2764" s="785"/>
      <c r="O2764" s="785" t="s">
        <v>23794</v>
      </c>
      <c r="P2764" s="787">
        <v>34.708334999999998</v>
      </c>
      <c r="Q2764" s="787">
        <v>0.74800699999999998</v>
      </c>
      <c r="R2764" s="785" t="s">
        <v>2301</v>
      </c>
      <c r="S2764" s="785" t="s">
        <v>2315</v>
      </c>
      <c r="T2764" s="785" t="s">
        <v>2315</v>
      </c>
      <c r="U2764" s="785" t="s">
        <v>4008</v>
      </c>
      <c r="V2764" s="785" t="s">
        <v>2603</v>
      </c>
      <c r="W2764" s="785" t="s">
        <v>8491</v>
      </c>
      <c r="X2764" s="785" t="s">
        <v>23681</v>
      </c>
      <c r="Y2764" s="615" t="str">
        <f t="shared" si="43"/>
        <v>Simon Musali</v>
      </c>
      <c r="Z2764" s="785" t="s">
        <v>23154</v>
      </c>
      <c r="AA2764" s="785" t="s">
        <v>5464</v>
      </c>
      <c r="AB2764" s="785" t="s">
        <v>5504</v>
      </c>
      <c r="AC2764" s="785" t="s">
        <v>2617</v>
      </c>
      <c r="AD2764" s="786">
        <v>43388</v>
      </c>
    </row>
    <row r="2765" spans="1:30" ht="15.75">
      <c r="A2765" s="785" t="s">
        <v>4301</v>
      </c>
      <c r="B2765" s="785" t="s">
        <v>31744</v>
      </c>
      <c r="C2765" s="785" t="s">
        <v>4303</v>
      </c>
      <c r="D2765" s="785" t="s">
        <v>2599</v>
      </c>
      <c r="E2765" s="785" t="s">
        <v>4949</v>
      </c>
      <c r="F2765" s="786">
        <v>43374</v>
      </c>
      <c r="G2765" s="785" t="s">
        <v>4944</v>
      </c>
      <c r="H2765" s="786">
        <v>43388</v>
      </c>
      <c r="I2765" s="785" t="s">
        <v>31745</v>
      </c>
      <c r="J2765" s="785" t="s">
        <v>629</v>
      </c>
      <c r="K2765" s="785" t="s">
        <v>2612</v>
      </c>
      <c r="L2765" s="785" t="s">
        <v>31746</v>
      </c>
      <c r="M2765" s="785"/>
      <c r="N2765" s="785"/>
      <c r="O2765" s="785"/>
      <c r="P2765" s="787">
        <v>37.497467999999998</v>
      </c>
      <c r="Q2765" s="787">
        <v>-2.9193370000000001</v>
      </c>
      <c r="R2765" s="785" t="s">
        <v>1325</v>
      </c>
      <c r="S2765" s="785" t="s">
        <v>2847</v>
      </c>
      <c r="T2765" s="785" t="s">
        <v>3098</v>
      </c>
      <c r="U2765" s="785" t="s">
        <v>11701</v>
      </c>
      <c r="V2765" s="785" t="s">
        <v>3004</v>
      </c>
      <c r="W2765" s="785" t="s">
        <v>14152</v>
      </c>
      <c r="X2765" s="785"/>
      <c r="Y2765" s="615" t="str">
        <f t="shared" si="43"/>
        <v>John Chege Nyingi</v>
      </c>
      <c r="Z2765" s="785" t="s">
        <v>2599</v>
      </c>
      <c r="AA2765" s="785" t="s">
        <v>4314</v>
      </c>
      <c r="AB2765" s="785" t="s">
        <v>2683</v>
      </c>
      <c r="AC2765" s="785" t="s">
        <v>2606</v>
      </c>
      <c r="AD2765" s="786">
        <v>43460</v>
      </c>
    </row>
    <row r="2766" spans="1:30" ht="15.75">
      <c r="A2766" s="785" t="s">
        <v>4301</v>
      </c>
      <c r="B2766" s="785" t="s">
        <v>19827</v>
      </c>
      <c r="C2766" s="785" t="s">
        <v>4303</v>
      </c>
      <c r="D2766" s="785" t="s">
        <v>2599</v>
      </c>
      <c r="E2766" s="785" t="s">
        <v>13607</v>
      </c>
      <c r="F2766" s="786">
        <v>43268</v>
      </c>
      <c r="G2766" s="785" t="s">
        <v>16901</v>
      </c>
      <c r="H2766" s="786">
        <v>43387</v>
      </c>
      <c r="I2766" s="785" t="s">
        <v>19828</v>
      </c>
      <c r="J2766" s="785" t="s">
        <v>627</v>
      </c>
      <c r="K2766" s="785" t="s">
        <v>19829</v>
      </c>
      <c r="L2766" s="785" t="s">
        <v>19830</v>
      </c>
      <c r="M2766" s="785"/>
      <c r="N2766" s="785"/>
      <c r="O2766" s="785" t="s">
        <v>19831</v>
      </c>
      <c r="P2766" s="787">
        <v>36.597949999999997</v>
      </c>
      <c r="Q2766" s="787">
        <v>-1.183395</v>
      </c>
      <c r="R2766" s="785" t="s">
        <v>821</v>
      </c>
      <c r="S2766" s="785" t="s">
        <v>1884</v>
      </c>
      <c r="T2766" s="785" t="s">
        <v>1885</v>
      </c>
      <c r="U2766" s="785" t="s">
        <v>19832</v>
      </c>
      <c r="V2766" s="785" t="s">
        <v>3070</v>
      </c>
      <c r="W2766" s="785" t="s">
        <v>19787</v>
      </c>
      <c r="X2766" s="785" t="s">
        <v>2850</v>
      </c>
      <c r="Y2766" s="615" t="str">
        <f t="shared" si="43"/>
        <v>Peter Mbithi Kiniu</v>
      </c>
      <c r="Z2766" s="785" t="s">
        <v>3557</v>
      </c>
      <c r="AA2766" s="785" t="s">
        <v>4314</v>
      </c>
      <c r="AB2766" s="785" t="s">
        <v>2605</v>
      </c>
      <c r="AC2766" s="785" t="s">
        <v>2606</v>
      </c>
      <c r="AD2766" s="786">
        <v>43577</v>
      </c>
    </row>
    <row r="2767" spans="1:30" ht="15.75">
      <c r="A2767" s="785" t="s">
        <v>4301</v>
      </c>
      <c r="B2767" s="785" t="s">
        <v>23785</v>
      </c>
      <c r="C2767" s="785" t="s">
        <v>4303</v>
      </c>
      <c r="D2767" s="785" t="s">
        <v>2599</v>
      </c>
      <c r="E2767" s="785" t="s">
        <v>9390</v>
      </c>
      <c r="F2767" s="786">
        <v>43354</v>
      </c>
      <c r="G2767" s="785" t="s">
        <v>16901</v>
      </c>
      <c r="H2767" s="786">
        <v>43387</v>
      </c>
      <c r="I2767" s="785" t="s">
        <v>23786</v>
      </c>
      <c r="J2767" s="785" t="s">
        <v>627</v>
      </c>
      <c r="K2767" s="785" t="s">
        <v>23787</v>
      </c>
      <c r="L2767" s="785" t="s">
        <v>23788</v>
      </c>
      <c r="M2767" s="785"/>
      <c r="N2767" s="785"/>
      <c r="O2767" s="785" t="s">
        <v>23789</v>
      </c>
      <c r="P2767" s="787">
        <v>34.754058000000001</v>
      </c>
      <c r="Q2767" s="787">
        <v>0.26359500000000002</v>
      </c>
      <c r="R2767" s="785" t="s">
        <v>1917</v>
      </c>
      <c r="S2767" s="785" t="s">
        <v>2983</v>
      </c>
      <c r="T2767" s="785" t="s">
        <v>23790</v>
      </c>
      <c r="U2767" s="785" t="s">
        <v>11156</v>
      </c>
      <c r="V2767" s="785" t="s">
        <v>2603</v>
      </c>
      <c r="W2767" s="785" t="s">
        <v>8491</v>
      </c>
      <c r="X2767" s="785" t="s">
        <v>23681</v>
      </c>
      <c r="Y2767" s="615" t="str">
        <f t="shared" si="43"/>
        <v>Simon Musali</v>
      </c>
      <c r="Z2767" s="785" t="s">
        <v>23154</v>
      </c>
      <c r="AA2767" s="785" t="s">
        <v>5464</v>
      </c>
      <c r="AB2767" s="785" t="s">
        <v>5504</v>
      </c>
      <c r="AC2767" s="785" t="s">
        <v>2617</v>
      </c>
      <c r="AD2767" s="786">
        <v>43388</v>
      </c>
    </row>
    <row r="2768" spans="1:30" ht="15.75">
      <c r="A2768" s="785" t="s">
        <v>4301</v>
      </c>
      <c r="B2768" s="785" t="s">
        <v>24686</v>
      </c>
      <c r="C2768" s="785" t="s">
        <v>4303</v>
      </c>
      <c r="D2768" s="785" t="s">
        <v>2599</v>
      </c>
      <c r="E2768" s="785" t="s">
        <v>15320</v>
      </c>
      <c r="F2768" s="786">
        <v>43337</v>
      </c>
      <c r="G2768" s="785" t="s">
        <v>16901</v>
      </c>
      <c r="H2768" s="786">
        <v>43387</v>
      </c>
      <c r="I2768" s="785" t="s">
        <v>24687</v>
      </c>
      <c r="J2768" s="785" t="s">
        <v>627</v>
      </c>
      <c r="K2768" s="785" t="s">
        <v>24688</v>
      </c>
      <c r="L2768" s="785" t="s">
        <v>24689</v>
      </c>
      <c r="M2768" s="785"/>
      <c r="N2768" s="785"/>
      <c r="O2768" s="785" t="s">
        <v>24690</v>
      </c>
      <c r="P2768" s="787">
        <v>37.783684999999998</v>
      </c>
      <c r="Q2768" s="787">
        <v>2.7307999999999999E-2</v>
      </c>
      <c r="R2768" s="785" t="s">
        <v>1104</v>
      </c>
      <c r="S2768" s="785" t="s">
        <v>2643</v>
      </c>
      <c r="T2768" s="785" t="s">
        <v>24691</v>
      </c>
      <c r="U2768" s="785" t="s">
        <v>24692</v>
      </c>
      <c r="V2768" s="785" t="s">
        <v>3004</v>
      </c>
      <c r="W2768" s="785" t="s">
        <v>2808</v>
      </c>
      <c r="X2768" s="785" t="s">
        <v>24662</v>
      </c>
      <c r="Y2768" s="615" t="str">
        <f t="shared" si="43"/>
        <v>Timothy  Murithi</v>
      </c>
      <c r="Z2768" s="785" t="s">
        <v>19530</v>
      </c>
      <c r="AA2768" s="785" t="s">
        <v>4349</v>
      </c>
      <c r="AB2768" s="785" t="s">
        <v>2683</v>
      </c>
      <c r="AC2768" s="785" t="s">
        <v>2606</v>
      </c>
      <c r="AD2768" s="786">
        <v>43388</v>
      </c>
    </row>
    <row r="2769" spans="1:30" ht="15.75">
      <c r="A2769" s="785" t="s">
        <v>4301</v>
      </c>
      <c r="B2769" s="785" t="s">
        <v>29479</v>
      </c>
      <c r="C2769" s="785" t="s">
        <v>4379</v>
      </c>
      <c r="D2769" s="785" t="s">
        <v>2751</v>
      </c>
      <c r="E2769" s="785" t="s">
        <v>6706</v>
      </c>
      <c r="F2769" s="786">
        <v>43364</v>
      </c>
      <c r="G2769" s="785" t="s">
        <v>16901</v>
      </c>
      <c r="H2769" s="786">
        <v>43387</v>
      </c>
      <c r="I2769" s="785" t="s">
        <v>29480</v>
      </c>
      <c r="J2769" s="785" t="s">
        <v>627</v>
      </c>
      <c r="K2769" s="785" t="s">
        <v>2612</v>
      </c>
      <c r="L2769" s="785" t="s">
        <v>29481</v>
      </c>
      <c r="M2769" s="785"/>
      <c r="N2769" s="785"/>
      <c r="O2769" s="785" t="s">
        <v>29482</v>
      </c>
      <c r="P2769" s="787">
        <v>37.144936999999999</v>
      </c>
      <c r="Q2769" s="787">
        <v>-0.49727199999999999</v>
      </c>
      <c r="R2769" s="785" t="s">
        <v>1056</v>
      </c>
      <c r="S2769" s="785" t="s">
        <v>1132</v>
      </c>
      <c r="T2769" s="785" t="s">
        <v>3201</v>
      </c>
      <c r="U2769" s="785" t="s">
        <v>3723</v>
      </c>
      <c r="V2769" s="785" t="s">
        <v>2855</v>
      </c>
      <c r="W2769" s="785" t="s">
        <v>3511</v>
      </c>
      <c r="X2769" s="785"/>
      <c r="Y2769" s="615" t="str">
        <f t="shared" si="43"/>
        <v>Sakaki Natural Renewable Energy Center</v>
      </c>
      <c r="Z2769" s="785" t="s">
        <v>2599</v>
      </c>
      <c r="AA2769" s="785" t="s">
        <v>4349</v>
      </c>
      <c r="AB2769" s="785" t="s">
        <v>2683</v>
      </c>
      <c r="AC2769" s="785" t="s">
        <v>2606</v>
      </c>
      <c r="AD2769" s="786">
        <v>43407</v>
      </c>
    </row>
    <row r="2770" spans="1:30" ht="15.75">
      <c r="A2770" s="785" t="s">
        <v>4301</v>
      </c>
      <c r="B2770" s="785" t="s">
        <v>16795</v>
      </c>
      <c r="C2770" s="785" t="s">
        <v>4303</v>
      </c>
      <c r="D2770" s="785" t="s">
        <v>2599</v>
      </c>
      <c r="E2770" s="785" t="s">
        <v>6491</v>
      </c>
      <c r="F2770" s="786">
        <v>43360</v>
      </c>
      <c r="G2770" s="785" t="s">
        <v>16796</v>
      </c>
      <c r="H2770" s="786">
        <v>43386</v>
      </c>
      <c r="I2770" s="785" t="s">
        <v>16797</v>
      </c>
      <c r="J2770" s="785" t="s">
        <v>627</v>
      </c>
      <c r="K2770" s="785" t="s">
        <v>2612</v>
      </c>
      <c r="L2770" s="785" t="s">
        <v>16798</v>
      </c>
      <c r="M2770" s="785"/>
      <c r="N2770" s="785"/>
      <c r="O2770" s="785"/>
      <c r="P2770" s="787">
        <v>35.235992000000003</v>
      </c>
      <c r="Q2770" s="787">
        <v>0.44661299999999998</v>
      </c>
      <c r="R2770" s="785" t="s">
        <v>893</v>
      </c>
      <c r="S2770" s="785" t="s">
        <v>2708</v>
      </c>
      <c r="T2770" s="785" t="s">
        <v>2708</v>
      </c>
      <c r="U2770" s="785" t="s">
        <v>16799</v>
      </c>
      <c r="V2770" s="785" t="s">
        <v>2855</v>
      </c>
      <c r="W2770" s="785" t="s">
        <v>3212</v>
      </c>
      <c r="X2770" s="785" t="s">
        <v>3226</v>
      </c>
      <c r="Y2770" s="615" t="str">
        <f t="shared" si="43"/>
        <v>Lilian Lelei</v>
      </c>
      <c r="Z2770" s="785" t="s">
        <v>16794</v>
      </c>
      <c r="AA2770" s="785" t="s">
        <v>4314</v>
      </c>
      <c r="AB2770" s="785" t="s">
        <v>2605</v>
      </c>
      <c r="AC2770" s="785" t="s">
        <v>2606</v>
      </c>
      <c r="AD2770" s="786">
        <v>43390</v>
      </c>
    </row>
    <row r="2771" spans="1:30" ht="15.75">
      <c r="A2771" s="785" t="s">
        <v>4301</v>
      </c>
      <c r="B2771" s="785" t="s">
        <v>22593</v>
      </c>
      <c r="C2771" s="785" t="s">
        <v>4303</v>
      </c>
      <c r="D2771" s="785" t="s">
        <v>2599</v>
      </c>
      <c r="E2771" s="785" t="s">
        <v>6266</v>
      </c>
      <c r="F2771" s="786">
        <v>43355</v>
      </c>
      <c r="G2771" s="785" t="s">
        <v>16796</v>
      </c>
      <c r="H2771" s="786">
        <v>43386</v>
      </c>
      <c r="I2771" s="785" t="s">
        <v>22594</v>
      </c>
      <c r="J2771" s="785" t="s">
        <v>627</v>
      </c>
      <c r="K2771" s="785" t="s">
        <v>22595</v>
      </c>
      <c r="L2771" s="785" t="s">
        <v>22596</v>
      </c>
      <c r="M2771" s="785"/>
      <c r="N2771" s="785"/>
      <c r="O2771" s="785"/>
      <c r="P2771" s="787">
        <v>36.961056999999997</v>
      </c>
      <c r="Q2771" s="787">
        <v>-0.43221199999999999</v>
      </c>
      <c r="R2771" s="785" t="s">
        <v>1056</v>
      </c>
      <c r="S2771" s="785" t="s">
        <v>1057</v>
      </c>
      <c r="T2771" s="785" t="s">
        <v>3439</v>
      </c>
      <c r="U2771" s="785" t="s">
        <v>3395</v>
      </c>
      <c r="V2771" s="785" t="s">
        <v>3004</v>
      </c>
      <c r="W2771" s="785" t="s">
        <v>3079</v>
      </c>
      <c r="X2771" s="785" t="s">
        <v>3080</v>
      </c>
      <c r="Y2771" s="615" t="str">
        <f t="shared" si="43"/>
        <v>Samuel Migwi</v>
      </c>
      <c r="Z2771" s="785" t="s">
        <v>22504</v>
      </c>
      <c r="AA2771" s="785" t="s">
        <v>4314</v>
      </c>
      <c r="AB2771" s="785" t="s">
        <v>2605</v>
      </c>
      <c r="AC2771" s="785" t="s">
        <v>2606</v>
      </c>
      <c r="AD2771" s="786">
        <v>43386</v>
      </c>
    </row>
    <row r="2772" spans="1:30" ht="15.75">
      <c r="A2772" s="785" t="s">
        <v>4301</v>
      </c>
      <c r="B2772" s="785" t="s">
        <v>11697</v>
      </c>
      <c r="C2772" s="785" t="s">
        <v>4303</v>
      </c>
      <c r="D2772" s="785" t="s">
        <v>2599</v>
      </c>
      <c r="E2772" s="785" t="s">
        <v>5136</v>
      </c>
      <c r="F2772" s="786">
        <v>43363</v>
      </c>
      <c r="G2772" s="785" t="s">
        <v>5751</v>
      </c>
      <c r="H2772" s="786">
        <v>43383</v>
      </c>
      <c r="I2772" s="785" t="s">
        <v>11698</v>
      </c>
      <c r="J2772" s="785" t="s">
        <v>627</v>
      </c>
      <c r="K2772" s="785" t="s">
        <v>2612</v>
      </c>
      <c r="L2772" s="785" t="s">
        <v>11699</v>
      </c>
      <c r="M2772" s="785"/>
      <c r="N2772" s="785"/>
      <c r="O2772" s="785"/>
      <c r="P2772" s="787">
        <v>37.502110000000002</v>
      </c>
      <c r="Q2772" s="787">
        <v>-2.907705</v>
      </c>
      <c r="R2772" s="785" t="s">
        <v>1325</v>
      </c>
      <c r="S2772" s="785" t="s">
        <v>2847</v>
      </c>
      <c r="T2772" s="785" t="s">
        <v>11700</v>
      </c>
      <c r="U2772" s="785" t="s">
        <v>11701</v>
      </c>
      <c r="V2772" s="785" t="s">
        <v>2855</v>
      </c>
      <c r="W2772" s="785" t="s">
        <v>11702</v>
      </c>
      <c r="X2772" s="785" t="s">
        <v>11702</v>
      </c>
      <c r="Y2772" s="615" t="str">
        <f t="shared" si="43"/>
        <v>Isaiya Moran</v>
      </c>
      <c r="Z2772" s="785" t="s">
        <v>11703</v>
      </c>
      <c r="AA2772" s="785" t="s">
        <v>4314</v>
      </c>
      <c r="AB2772" s="785" t="s">
        <v>2605</v>
      </c>
      <c r="AC2772" s="785" t="s">
        <v>2606</v>
      </c>
      <c r="AD2772" s="786">
        <v>43432</v>
      </c>
    </row>
    <row r="2773" spans="1:30" ht="15.75">
      <c r="A2773" s="785" t="s">
        <v>4301</v>
      </c>
      <c r="B2773" s="785" t="s">
        <v>9486</v>
      </c>
      <c r="C2773" s="785" t="s">
        <v>4303</v>
      </c>
      <c r="D2773" s="785" t="s">
        <v>2599</v>
      </c>
      <c r="E2773" s="785" t="s">
        <v>9487</v>
      </c>
      <c r="F2773" s="786">
        <v>43352</v>
      </c>
      <c r="G2773" s="785" t="s">
        <v>9488</v>
      </c>
      <c r="H2773" s="786">
        <v>43382</v>
      </c>
      <c r="I2773" s="785" t="s">
        <v>9489</v>
      </c>
      <c r="J2773" s="785" t="s">
        <v>629</v>
      </c>
      <c r="K2773" s="785" t="s">
        <v>9490</v>
      </c>
      <c r="L2773" s="785" t="s">
        <v>9491</v>
      </c>
      <c r="M2773" s="785"/>
      <c r="N2773" s="785"/>
      <c r="O2773" s="785" t="s">
        <v>9492</v>
      </c>
      <c r="P2773" s="787">
        <v>36.409762999999998</v>
      </c>
      <c r="Q2773" s="787">
        <v>2.0628000000000001E-2</v>
      </c>
      <c r="R2773" s="785" t="s">
        <v>1228</v>
      </c>
      <c r="S2773" s="785" t="s">
        <v>1229</v>
      </c>
      <c r="T2773" s="785" t="s">
        <v>3287</v>
      </c>
      <c r="U2773" s="785" t="s">
        <v>3493</v>
      </c>
      <c r="V2773" s="785" t="s">
        <v>2603</v>
      </c>
      <c r="W2773" s="785" t="s">
        <v>3288</v>
      </c>
      <c r="X2773" s="785" t="s">
        <v>2626</v>
      </c>
      <c r="Y2773" s="615" t="str">
        <f t="shared" si="43"/>
        <v>Francis Kinyanjui</v>
      </c>
      <c r="Z2773" s="785" t="s">
        <v>9485</v>
      </c>
      <c r="AA2773" s="785" t="s">
        <v>4314</v>
      </c>
      <c r="AB2773" s="785" t="s">
        <v>2605</v>
      </c>
      <c r="AC2773" s="785" t="s">
        <v>2606</v>
      </c>
      <c r="AD2773" s="786">
        <v>43384</v>
      </c>
    </row>
    <row r="2774" spans="1:30" ht="15.75">
      <c r="A2774" s="785" t="s">
        <v>4301</v>
      </c>
      <c r="B2774" s="785" t="s">
        <v>12978</v>
      </c>
      <c r="C2774" s="785" t="s">
        <v>4303</v>
      </c>
      <c r="D2774" s="785" t="s">
        <v>2599</v>
      </c>
      <c r="E2774" s="785" t="s">
        <v>4337</v>
      </c>
      <c r="F2774" s="786">
        <v>43332</v>
      </c>
      <c r="G2774" s="785" t="s">
        <v>9488</v>
      </c>
      <c r="H2774" s="786">
        <v>43382</v>
      </c>
      <c r="I2774" s="785" t="s">
        <v>12979</v>
      </c>
      <c r="J2774" s="785" t="s">
        <v>629</v>
      </c>
      <c r="K2774" s="785" t="s">
        <v>12980</v>
      </c>
      <c r="L2774" s="785" t="s">
        <v>12981</v>
      </c>
      <c r="M2774" s="785"/>
      <c r="N2774" s="785"/>
      <c r="O2774" s="785" t="s">
        <v>12982</v>
      </c>
      <c r="P2774" s="787">
        <v>34.621001999999997</v>
      </c>
      <c r="Q2774" s="787">
        <v>0.22367300000000001</v>
      </c>
      <c r="R2774" s="785" t="s">
        <v>1917</v>
      </c>
      <c r="S2774" s="785" t="s">
        <v>2983</v>
      </c>
      <c r="T2774" s="785" t="s">
        <v>2983</v>
      </c>
      <c r="U2774" s="785" t="s">
        <v>12983</v>
      </c>
      <c r="V2774" s="785" t="s">
        <v>3004</v>
      </c>
      <c r="W2774" s="785" t="s">
        <v>2615</v>
      </c>
      <c r="X2774" s="785" t="s">
        <v>12807</v>
      </c>
      <c r="Y2774" s="615" t="str">
        <f t="shared" si="43"/>
        <v>James Nganga  Njoroge</v>
      </c>
      <c r="Z2774" s="785" t="s">
        <v>12820</v>
      </c>
      <c r="AA2774" s="785" t="s">
        <v>5464</v>
      </c>
      <c r="AB2774" s="785" t="s">
        <v>3686</v>
      </c>
      <c r="AC2774" s="785" t="s">
        <v>2617</v>
      </c>
      <c r="AD2774" s="786">
        <v>43382</v>
      </c>
    </row>
    <row r="2775" spans="1:30" ht="15.75">
      <c r="A2775" s="785" t="s">
        <v>4301</v>
      </c>
      <c r="B2775" s="785" t="s">
        <v>12984</v>
      </c>
      <c r="C2775" s="785" t="s">
        <v>4303</v>
      </c>
      <c r="D2775" s="785" t="s">
        <v>2599</v>
      </c>
      <c r="E2775" s="785" t="s">
        <v>4337</v>
      </c>
      <c r="F2775" s="786">
        <v>43332</v>
      </c>
      <c r="G2775" s="785" t="s">
        <v>9488</v>
      </c>
      <c r="H2775" s="786">
        <v>43382</v>
      </c>
      <c r="I2775" s="785" t="s">
        <v>12985</v>
      </c>
      <c r="J2775" s="785" t="s">
        <v>627</v>
      </c>
      <c r="K2775" s="785" t="s">
        <v>12986</v>
      </c>
      <c r="L2775" s="785" t="s">
        <v>12987</v>
      </c>
      <c r="M2775" s="785"/>
      <c r="N2775" s="785"/>
      <c r="O2775" s="785" t="s">
        <v>12988</v>
      </c>
      <c r="P2775" s="787">
        <v>36.929679999999998</v>
      </c>
      <c r="Q2775" s="787">
        <v>-0.46509200000000001</v>
      </c>
      <c r="R2775" s="785" t="s">
        <v>1056</v>
      </c>
      <c r="S2775" s="785" t="s">
        <v>1057</v>
      </c>
      <c r="T2775" s="785" t="s">
        <v>2895</v>
      </c>
      <c r="U2775" s="785" t="s">
        <v>12989</v>
      </c>
      <c r="V2775" s="785" t="s">
        <v>3004</v>
      </c>
      <c r="W2775" s="785" t="s">
        <v>2615</v>
      </c>
      <c r="X2775" s="785" t="s">
        <v>12807</v>
      </c>
      <c r="Y2775" s="615" t="str">
        <f t="shared" si="43"/>
        <v>James Nganga  Njoroge</v>
      </c>
      <c r="Z2775" s="785" t="s">
        <v>12820</v>
      </c>
      <c r="AA2775" s="785" t="s">
        <v>5464</v>
      </c>
      <c r="AB2775" s="785" t="s">
        <v>3686</v>
      </c>
      <c r="AC2775" s="785" t="s">
        <v>2617</v>
      </c>
      <c r="AD2775" s="786">
        <v>43385</v>
      </c>
    </row>
    <row r="2776" spans="1:30" ht="15.75">
      <c r="A2776" s="785" t="s">
        <v>4301</v>
      </c>
      <c r="B2776" s="785" t="s">
        <v>13649</v>
      </c>
      <c r="C2776" s="785" t="s">
        <v>4303</v>
      </c>
      <c r="D2776" s="785" t="s">
        <v>2599</v>
      </c>
      <c r="E2776" s="785" t="s">
        <v>5535</v>
      </c>
      <c r="F2776" s="786">
        <v>43333</v>
      </c>
      <c r="G2776" s="785" t="s">
        <v>9488</v>
      </c>
      <c r="H2776" s="786">
        <v>43382</v>
      </c>
      <c r="I2776" s="785" t="s">
        <v>13650</v>
      </c>
      <c r="J2776" s="785" t="s">
        <v>629</v>
      </c>
      <c r="K2776" s="785" t="s">
        <v>13651</v>
      </c>
      <c r="L2776" s="785" t="s">
        <v>13652</v>
      </c>
      <c r="M2776" s="785"/>
      <c r="N2776" s="785"/>
      <c r="O2776" s="785" t="s">
        <v>13653</v>
      </c>
      <c r="P2776" s="787">
        <v>34.918880000000001</v>
      </c>
      <c r="Q2776" s="787">
        <v>-0.53242199999999995</v>
      </c>
      <c r="R2776" s="785" t="s">
        <v>843</v>
      </c>
      <c r="S2776" s="785" t="s">
        <v>844</v>
      </c>
      <c r="T2776" s="785" t="s">
        <v>13455</v>
      </c>
      <c r="U2776" s="785" t="s">
        <v>13548</v>
      </c>
      <c r="V2776" s="785" t="s">
        <v>2855</v>
      </c>
      <c r="W2776" s="785" t="s">
        <v>3276</v>
      </c>
      <c r="X2776" s="785" t="s">
        <v>2754</v>
      </c>
      <c r="Y2776" s="615" t="str">
        <f t="shared" si="43"/>
        <v>Joel Nyambane Moigare</v>
      </c>
      <c r="Z2776" s="785" t="s">
        <v>13448</v>
      </c>
      <c r="AA2776" s="785" t="s">
        <v>4349</v>
      </c>
      <c r="AB2776" s="785" t="s">
        <v>2683</v>
      </c>
      <c r="AC2776" s="785" t="s">
        <v>2606</v>
      </c>
      <c r="AD2776" s="786">
        <v>43382</v>
      </c>
    </row>
    <row r="2777" spans="1:30" ht="15.75">
      <c r="A2777" s="785" t="s">
        <v>4301</v>
      </c>
      <c r="B2777" s="785" t="s">
        <v>20792</v>
      </c>
      <c r="C2777" s="785" t="s">
        <v>4379</v>
      </c>
      <c r="D2777" s="785" t="s">
        <v>2598</v>
      </c>
      <c r="E2777" s="785" t="s">
        <v>9488</v>
      </c>
      <c r="F2777" s="786">
        <v>43382</v>
      </c>
      <c r="G2777" s="785" t="s">
        <v>9488</v>
      </c>
      <c r="H2777" s="786">
        <v>43382</v>
      </c>
      <c r="I2777" s="785" t="s">
        <v>20793</v>
      </c>
      <c r="J2777" s="785" t="s">
        <v>629</v>
      </c>
      <c r="K2777" s="785" t="s">
        <v>20794</v>
      </c>
      <c r="L2777" s="785" t="s">
        <v>20795</v>
      </c>
      <c r="M2777" s="785"/>
      <c r="N2777" s="785"/>
      <c r="O2777" s="785" t="s">
        <v>20796</v>
      </c>
      <c r="P2777" s="787">
        <v>35.617834000000002</v>
      </c>
      <c r="Q2777" s="787">
        <v>-0.62304499999999996</v>
      </c>
      <c r="R2777" s="785" t="s">
        <v>695</v>
      </c>
      <c r="S2777" s="785" t="s">
        <v>2766</v>
      </c>
      <c r="T2777" s="785" t="s">
        <v>20797</v>
      </c>
      <c r="U2777" s="785" t="s">
        <v>20798</v>
      </c>
      <c r="V2777" s="785" t="s">
        <v>2603</v>
      </c>
      <c r="W2777" s="785" t="s">
        <v>20799</v>
      </c>
      <c r="X2777" s="785" t="s">
        <v>2664</v>
      </c>
      <c r="Y2777" s="615" t="str">
        <f t="shared" si="43"/>
        <v>Robert</v>
      </c>
      <c r="Z2777" s="785" t="s">
        <v>10380</v>
      </c>
      <c r="AA2777" s="785" t="s">
        <v>5464</v>
      </c>
      <c r="AB2777" s="785" t="s">
        <v>2609</v>
      </c>
      <c r="AC2777" s="785" t="s">
        <v>2610</v>
      </c>
      <c r="AD2777" s="786">
        <v>43382</v>
      </c>
    </row>
    <row r="2778" spans="1:30" ht="15.75">
      <c r="A2778" s="785" t="s">
        <v>4301</v>
      </c>
      <c r="B2778" s="785" t="s">
        <v>10028</v>
      </c>
      <c r="C2778" s="785" t="s">
        <v>4303</v>
      </c>
      <c r="D2778" s="785" t="s">
        <v>2599</v>
      </c>
      <c r="E2778" s="785" t="s">
        <v>10029</v>
      </c>
      <c r="F2778" s="786">
        <v>43331</v>
      </c>
      <c r="G2778" s="785" t="s">
        <v>10030</v>
      </c>
      <c r="H2778" s="786">
        <v>43381</v>
      </c>
      <c r="I2778" s="785" t="s">
        <v>10031</v>
      </c>
      <c r="J2778" s="785" t="s">
        <v>629</v>
      </c>
      <c r="K2778" s="785" t="s">
        <v>10032</v>
      </c>
      <c r="L2778" s="785" t="s">
        <v>10033</v>
      </c>
      <c r="M2778" s="785"/>
      <c r="N2778" s="785"/>
      <c r="O2778" s="785" t="s">
        <v>10034</v>
      </c>
      <c r="P2778" s="787">
        <v>36.807032999999997</v>
      </c>
      <c r="Q2778" s="787">
        <v>-1.1451340000000001</v>
      </c>
      <c r="R2778" s="785" t="s">
        <v>821</v>
      </c>
      <c r="S2778" s="785" t="s">
        <v>821</v>
      </c>
      <c r="T2778" s="785" t="s">
        <v>3421</v>
      </c>
      <c r="U2778" s="785" t="s">
        <v>3421</v>
      </c>
      <c r="V2778" s="785" t="s">
        <v>3004</v>
      </c>
      <c r="W2778" s="785" t="s">
        <v>2615</v>
      </c>
      <c r="X2778" s="785" t="s">
        <v>9775</v>
      </c>
      <c r="Y2778" s="615" t="str">
        <f t="shared" si="43"/>
        <v>Frederick Kago</v>
      </c>
      <c r="Z2778" s="785" t="s">
        <v>9780</v>
      </c>
      <c r="AA2778" s="785" t="s">
        <v>5464</v>
      </c>
      <c r="AB2778" s="785" t="s">
        <v>3686</v>
      </c>
      <c r="AC2778" s="785" t="s">
        <v>2617</v>
      </c>
      <c r="AD2778" s="786">
        <v>43382</v>
      </c>
    </row>
    <row r="2779" spans="1:30" ht="15.75">
      <c r="A2779" s="785" t="s">
        <v>4301</v>
      </c>
      <c r="B2779" s="785" t="s">
        <v>13643</v>
      </c>
      <c r="C2779" s="785" t="s">
        <v>4303</v>
      </c>
      <c r="D2779" s="785" t="s">
        <v>2599</v>
      </c>
      <c r="E2779" s="785" t="s">
        <v>5288</v>
      </c>
      <c r="F2779" s="786">
        <v>43289</v>
      </c>
      <c r="G2779" s="785" t="s">
        <v>10030</v>
      </c>
      <c r="H2779" s="786">
        <v>43381</v>
      </c>
      <c r="I2779" s="785" t="s">
        <v>13644</v>
      </c>
      <c r="J2779" s="785" t="s">
        <v>627</v>
      </c>
      <c r="K2779" s="785" t="s">
        <v>13645</v>
      </c>
      <c r="L2779" s="785" t="s">
        <v>13646</v>
      </c>
      <c r="M2779" s="785"/>
      <c r="N2779" s="785"/>
      <c r="O2779" s="785"/>
      <c r="P2779" s="787">
        <v>34.875320000000002</v>
      </c>
      <c r="Q2779" s="787">
        <v>-0.63252299999999995</v>
      </c>
      <c r="R2779" s="785" t="s">
        <v>843</v>
      </c>
      <c r="S2779" s="785" t="s">
        <v>2811</v>
      </c>
      <c r="T2779" s="785" t="s">
        <v>13647</v>
      </c>
      <c r="U2779" s="785" t="s">
        <v>13648</v>
      </c>
      <c r="V2779" s="785" t="s">
        <v>2855</v>
      </c>
      <c r="W2779" s="785" t="s">
        <v>3276</v>
      </c>
      <c r="X2779" s="785" t="s">
        <v>2754</v>
      </c>
      <c r="Y2779" s="615" t="str">
        <f t="shared" si="43"/>
        <v>Joel Nyambane Moigare</v>
      </c>
      <c r="Z2779" s="785" t="s">
        <v>13448</v>
      </c>
      <c r="AA2779" s="785" t="s">
        <v>4349</v>
      </c>
      <c r="AB2779" s="785" t="s">
        <v>2683</v>
      </c>
      <c r="AC2779" s="785" t="s">
        <v>2606</v>
      </c>
      <c r="AD2779" s="786">
        <v>43381</v>
      </c>
    </row>
    <row r="2780" spans="1:30" ht="15.75">
      <c r="A2780" s="785" t="s">
        <v>4301</v>
      </c>
      <c r="B2780" s="785" t="s">
        <v>19157</v>
      </c>
      <c r="C2780" s="785" t="s">
        <v>4303</v>
      </c>
      <c r="D2780" s="785" t="s">
        <v>2599</v>
      </c>
      <c r="E2780" s="785" t="s">
        <v>8691</v>
      </c>
      <c r="F2780" s="786">
        <v>43329</v>
      </c>
      <c r="G2780" s="785" t="s">
        <v>19158</v>
      </c>
      <c r="H2780" s="786">
        <v>43379</v>
      </c>
      <c r="I2780" s="785" t="s">
        <v>19159</v>
      </c>
      <c r="J2780" s="785" t="s">
        <v>629</v>
      </c>
      <c r="K2780" s="785" t="s">
        <v>2612</v>
      </c>
      <c r="L2780" s="785" t="s">
        <v>19160</v>
      </c>
      <c r="M2780" s="785"/>
      <c r="N2780" s="785"/>
      <c r="O2780" s="785"/>
      <c r="P2780" s="787">
        <v>36.636116999999999</v>
      </c>
      <c r="Q2780" s="787">
        <v>-1.3458429999999999</v>
      </c>
      <c r="R2780" s="785" t="s">
        <v>1325</v>
      </c>
      <c r="S2780" s="785" t="s">
        <v>3127</v>
      </c>
      <c r="T2780" s="785" t="s">
        <v>2921</v>
      </c>
      <c r="U2780" s="785" t="s">
        <v>2921</v>
      </c>
      <c r="V2780" s="785" t="s">
        <v>3004</v>
      </c>
      <c r="W2780" s="785" t="s">
        <v>2615</v>
      </c>
      <c r="X2780" s="785" t="s">
        <v>19151</v>
      </c>
      <c r="Y2780" s="615" t="str">
        <f t="shared" si="43"/>
        <v>Nyagah Dickson</v>
      </c>
      <c r="Z2780" s="785" t="s">
        <v>19161</v>
      </c>
      <c r="AA2780" s="785" t="s">
        <v>5464</v>
      </c>
      <c r="AB2780" s="785" t="s">
        <v>3686</v>
      </c>
      <c r="AC2780" s="785" t="s">
        <v>2617</v>
      </c>
      <c r="AD2780" s="786">
        <v>43381</v>
      </c>
    </row>
    <row r="2781" spans="1:30" ht="15.75">
      <c r="A2781" s="785" t="s">
        <v>4301</v>
      </c>
      <c r="B2781" s="785" t="s">
        <v>22091</v>
      </c>
      <c r="C2781" s="785" t="s">
        <v>4303</v>
      </c>
      <c r="D2781" s="785" t="s">
        <v>2599</v>
      </c>
      <c r="E2781" s="785" t="s">
        <v>8691</v>
      </c>
      <c r="F2781" s="786">
        <v>43329</v>
      </c>
      <c r="G2781" s="785" t="s">
        <v>19158</v>
      </c>
      <c r="H2781" s="786">
        <v>43379</v>
      </c>
      <c r="I2781" s="785" t="s">
        <v>22092</v>
      </c>
      <c r="J2781" s="785" t="s">
        <v>627</v>
      </c>
      <c r="K2781" s="785" t="s">
        <v>22093</v>
      </c>
      <c r="L2781" s="785" t="s">
        <v>22094</v>
      </c>
      <c r="M2781" s="785"/>
      <c r="N2781" s="785"/>
      <c r="O2781" s="785" t="s">
        <v>22095</v>
      </c>
      <c r="P2781" s="787">
        <v>37.645299999999999</v>
      </c>
      <c r="Q2781" s="787">
        <v>-0.23830699999999999</v>
      </c>
      <c r="R2781" s="785" t="s">
        <v>1266</v>
      </c>
      <c r="S2781" s="785" t="s">
        <v>1267</v>
      </c>
      <c r="T2781" s="785" t="s">
        <v>22079</v>
      </c>
      <c r="U2781" s="785" t="s">
        <v>3303</v>
      </c>
      <c r="V2781" s="785" t="s">
        <v>2855</v>
      </c>
      <c r="W2781" s="785" t="s">
        <v>2808</v>
      </c>
      <c r="X2781" s="785" t="s">
        <v>3576</v>
      </c>
      <c r="Y2781" s="615" t="str">
        <f t="shared" si="43"/>
        <v>Samuel Kirimi</v>
      </c>
      <c r="Z2781" s="785" t="s">
        <v>22096</v>
      </c>
      <c r="AA2781" s="785" t="s">
        <v>4349</v>
      </c>
      <c r="AB2781" s="785" t="s">
        <v>2683</v>
      </c>
      <c r="AC2781" s="785" t="s">
        <v>2606</v>
      </c>
      <c r="AD2781" s="786">
        <v>43379</v>
      </c>
    </row>
    <row r="2782" spans="1:30" ht="15.75">
      <c r="A2782" s="785" t="s">
        <v>4301</v>
      </c>
      <c r="B2782" s="785" t="s">
        <v>29640</v>
      </c>
      <c r="C2782" s="785" t="s">
        <v>4303</v>
      </c>
      <c r="D2782" s="785" t="s">
        <v>2599</v>
      </c>
      <c r="E2782" s="785" t="s">
        <v>8551</v>
      </c>
      <c r="F2782" s="786">
        <v>43345</v>
      </c>
      <c r="G2782" s="785" t="s">
        <v>19158</v>
      </c>
      <c r="H2782" s="786">
        <v>43379</v>
      </c>
      <c r="I2782" s="785" t="s">
        <v>29641</v>
      </c>
      <c r="J2782" s="785" t="s">
        <v>629</v>
      </c>
      <c r="K2782" s="785" t="s">
        <v>29642</v>
      </c>
      <c r="L2782" s="785" t="s">
        <v>4405</v>
      </c>
      <c r="M2782" s="785" t="s">
        <v>29643</v>
      </c>
      <c r="N2782" s="785"/>
      <c r="O2782" s="785"/>
      <c r="P2782" s="787">
        <v>35.136057999999998</v>
      </c>
      <c r="Q2782" s="787">
        <v>0.197933</v>
      </c>
      <c r="R2782" s="785" t="s">
        <v>916</v>
      </c>
      <c r="S2782" s="785" t="s">
        <v>2839</v>
      </c>
      <c r="T2782" s="785" t="s">
        <v>25139</v>
      </c>
      <c r="U2782" s="785" t="s">
        <v>2841</v>
      </c>
      <c r="V2782" s="785" t="s">
        <v>2855</v>
      </c>
      <c r="W2782" s="785" t="s">
        <v>3180</v>
      </c>
      <c r="X2782" s="785"/>
      <c r="Y2782" s="615" t="str">
        <f t="shared" si="43"/>
        <v>Abiud limited</v>
      </c>
      <c r="Z2782" s="785" t="s">
        <v>2599</v>
      </c>
      <c r="AA2782" s="785" t="s">
        <v>4349</v>
      </c>
      <c r="AB2782" s="785" t="s">
        <v>2876</v>
      </c>
      <c r="AC2782" s="785" t="s">
        <v>2606</v>
      </c>
      <c r="AD2782" s="786">
        <v>43380</v>
      </c>
    </row>
    <row r="2783" spans="1:30" ht="15.75">
      <c r="A2783" s="785" t="s">
        <v>4301</v>
      </c>
      <c r="B2783" s="785" t="s">
        <v>17749</v>
      </c>
      <c r="C2783" s="785" t="s">
        <v>4303</v>
      </c>
      <c r="D2783" s="785" t="s">
        <v>2599</v>
      </c>
      <c r="E2783" s="785" t="s">
        <v>15320</v>
      </c>
      <c r="F2783" s="786">
        <v>43337</v>
      </c>
      <c r="G2783" s="785" t="s">
        <v>4873</v>
      </c>
      <c r="H2783" s="786">
        <v>43378</v>
      </c>
      <c r="I2783" s="785" t="s">
        <v>17750</v>
      </c>
      <c r="J2783" s="785" t="s">
        <v>629</v>
      </c>
      <c r="K2783" s="785" t="s">
        <v>17751</v>
      </c>
      <c r="L2783" s="785" t="s">
        <v>17752</v>
      </c>
      <c r="M2783" s="785"/>
      <c r="N2783" s="785"/>
      <c r="O2783" s="785"/>
      <c r="P2783" s="787">
        <v>37.135061999999998</v>
      </c>
      <c r="Q2783" s="787">
        <v>-0.94067599999999996</v>
      </c>
      <c r="R2783" s="785" t="s">
        <v>1030</v>
      </c>
      <c r="S2783" s="785" t="s">
        <v>2646</v>
      </c>
      <c r="T2783" s="785" t="s">
        <v>17732</v>
      </c>
      <c r="U2783" s="785" t="s">
        <v>17753</v>
      </c>
      <c r="V2783" s="785" t="s">
        <v>3070</v>
      </c>
      <c r="W2783" s="785" t="s">
        <v>3535</v>
      </c>
      <c r="X2783" s="785" t="s">
        <v>3535</v>
      </c>
      <c r="Y2783" s="615" t="str">
        <f t="shared" si="43"/>
        <v>Maurice Kinuthia Wangui</v>
      </c>
      <c r="Z2783" s="785" t="s">
        <v>17405</v>
      </c>
      <c r="AA2783" s="785" t="s">
        <v>4314</v>
      </c>
      <c r="AB2783" s="785" t="s">
        <v>2605</v>
      </c>
      <c r="AC2783" s="785" t="s">
        <v>2606</v>
      </c>
      <c r="AD2783" s="786">
        <v>43452</v>
      </c>
    </row>
    <row r="2784" spans="1:30" ht="15.75">
      <c r="A2784" s="785" t="s">
        <v>4301</v>
      </c>
      <c r="B2784" s="785" t="s">
        <v>18462</v>
      </c>
      <c r="C2784" s="785" t="s">
        <v>4303</v>
      </c>
      <c r="D2784" s="785" t="s">
        <v>2599</v>
      </c>
      <c r="E2784" s="785" t="s">
        <v>7527</v>
      </c>
      <c r="F2784" s="786">
        <v>43328</v>
      </c>
      <c r="G2784" s="785" t="s">
        <v>4873</v>
      </c>
      <c r="H2784" s="786">
        <v>43378</v>
      </c>
      <c r="I2784" s="785" t="s">
        <v>18463</v>
      </c>
      <c r="J2784" s="785" t="s">
        <v>629</v>
      </c>
      <c r="K2784" s="785" t="s">
        <v>18464</v>
      </c>
      <c r="L2784" s="785" t="s">
        <v>18465</v>
      </c>
      <c r="M2784" s="785" t="s">
        <v>18466</v>
      </c>
      <c r="N2784" s="785"/>
      <c r="O2784" s="785"/>
      <c r="P2784" s="787">
        <v>35.979210000000002</v>
      </c>
      <c r="Q2784" s="787">
        <v>-0.24901200000000001</v>
      </c>
      <c r="R2784" s="785" t="s">
        <v>695</v>
      </c>
      <c r="S2784" s="785" t="s">
        <v>1011</v>
      </c>
      <c r="T2784" s="785" t="s">
        <v>1012</v>
      </c>
      <c r="U2784" s="785" t="s">
        <v>1012</v>
      </c>
      <c r="V2784" s="785" t="s">
        <v>3070</v>
      </c>
      <c r="W2784" s="785" t="s">
        <v>10370</v>
      </c>
      <c r="X2784" s="785" t="s">
        <v>10370</v>
      </c>
      <c r="Y2784" s="615" t="str">
        <f t="shared" si="43"/>
        <v>Nelson Mutai</v>
      </c>
      <c r="Z2784" s="785" t="s">
        <v>18411</v>
      </c>
      <c r="AA2784" s="785" t="s">
        <v>4314</v>
      </c>
      <c r="AB2784" s="785" t="s">
        <v>2683</v>
      </c>
      <c r="AC2784" s="785" t="s">
        <v>2606</v>
      </c>
      <c r="AD2784" s="786">
        <v>43384</v>
      </c>
    </row>
    <row r="2785" spans="1:30" ht="15.75">
      <c r="A2785" s="785" t="s">
        <v>4301</v>
      </c>
      <c r="B2785" s="785" t="s">
        <v>20800</v>
      </c>
      <c r="C2785" s="785" t="s">
        <v>4379</v>
      </c>
      <c r="D2785" s="785" t="s">
        <v>2598</v>
      </c>
      <c r="E2785" s="785" t="s">
        <v>4873</v>
      </c>
      <c r="F2785" s="786">
        <v>43378</v>
      </c>
      <c r="G2785" s="785" t="s">
        <v>4873</v>
      </c>
      <c r="H2785" s="786">
        <v>43378</v>
      </c>
      <c r="I2785" s="785" t="s">
        <v>20801</v>
      </c>
      <c r="J2785" s="785" t="s">
        <v>627</v>
      </c>
      <c r="K2785" s="785" t="s">
        <v>20802</v>
      </c>
      <c r="L2785" s="785" t="s">
        <v>20803</v>
      </c>
      <c r="M2785" s="785" t="s">
        <v>20804</v>
      </c>
      <c r="N2785" s="785"/>
      <c r="O2785" s="785"/>
      <c r="P2785" s="787">
        <v>35.961056999999997</v>
      </c>
      <c r="Q2785" s="787">
        <v>-0.30949199999999999</v>
      </c>
      <c r="R2785" s="785" t="s">
        <v>695</v>
      </c>
      <c r="S2785" s="785" t="s">
        <v>2627</v>
      </c>
      <c r="T2785" s="785" t="s">
        <v>2764</v>
      </c>
      <c r="U2785" s="785" t="s">
        <v>3957</v>
      </c>
      <c r="V2785" s="785" t="s">
        <v>2603</v>
      </c>
      <c r="W2785" s="785" t="s">
        <v>2608</v>
      </c>
      <c r="X2785" s="785" t="s">
        <v>2664</v>
      </c>
      <c r="Y2785" s="615" t="str">
        <f t="shared" si="43"/>
        <v>Robert</v>
      </c>
      <c r="Z2785" s="785" t="s">
        <v>10380</v>
      </c>
      <c r="AA2785" s="785" t="s">
        <v>5464</v>
      </c>
      <c r="AB2785" s="785" t="s">
        <v>2609</v>
      </c>
      <c r="AC2785" s="785" t="s">
        <v>2610</v>
      </c>
      <c r="AD2785" s="786">
        <v>43378</v>
      </c>
    </row>
    <row r="2786" spans="1:30" ht="15.75">
      <c r="A2786" s="785" t="s">
        <v>4301</v>
      </c>
      <c r="B2786" s="785" t="s">
        <v>21941</v>
      </c>
      <c r="C2786" s="785" t="s">
        <v>4303</v>
      </c>
      <c r="D2786" s="785" t="s">
        <v>2599</v>
      </c>
      <c r="E2786" s="785" t="s">
        <v>8466</v>
      </c>
      <c r="F2786" s="786">
        <v>43348</v>
      </c>
      <c r="G2786" s="785" t="s">
        <v>4873</v>
      </c>
      <c r="H2786" s="786">
        <v>43378</v>
      </c>
      <c r="I2786" s="785" t="s">
        <v>21942</v>
      </c>
      <c r="J2786" s="785" t="s">
        <v>627</v>
      </c>
      <c r="K2786" s="785" t="s">
        <v>2612</v>
      </c>
      <c r="L2786" s="785" t="s">
        <v>21943</v>
      </c>
      <c r="M2786" s="785"/>
      <c r="N2786" s="785"/>
      <c r="O2786" s="785"/>
      <c r="P2786" s="787">
        <v>34.927216999999999</v>
      </c>
      <c r="Q2786" s="787">
        <v>0.89865899999999999</v>
      </c>
      <c r="R2786" s="785" t="s">
        <v>1189</v>
      </c>
      <c r="S2786" s="785" t="s">
        <v>1368</v>
      </c>
      <c r="T2786" s="785" t="s">
        <v>1368</v>
      </c>
      <c r="U2786" s="785" t="s">
        <v>3923</v>
      </c>
      <c r="V2786" s="785" t="s">
        <v>2673</v>
      </c>
      <c r="W2786" s="785" t="s">
        <v>2872</v>
      </c>
      <c r="X2786" s="785" t="s">
        <v>2872</v>
      </c>
      <c r="Y2786" s="615" t="str">
        <f t="shared" si="43"/>
        <v>Samson Tenai</v>
      </c>
      <c r="Z2786" s="785" t="s">
        <v>21944</v>
      </c>
      <c r="AA2786" s="785" t="s">
        <v>4314</v>
      </c>
      <c r="AB2786" s="785" t="s">
        <v>2683</v>
      </c>
      <c r="AC2786" s="785" t="s">
        <v>2606</v>
      </c>
      <c r="AD2786" s="786">
        <v>43390</v>
      </c>
    </row>
    <row r="2787" spans="1:30" ht="15.75">
      <c r="A2787" s="785" t="s">
        <v>4301</v>
      </c>
      <c r="B2787" s="785" t="s">
        <v>24108</v>
      </c>
      <c r="C2787" s="785" t="s">
        <v>4303</v>
      </c>
      <c r="D2787" s="785" t="s">
        <v>2599</v>
      </c>
      <c r="E2787" s="785" t="s">
        <v>7527</v>
      </c>
      <c r="F2787" s="786">
        <v>43328</v>
      </c>
      <c r="G2787" s="785" t="s">
        <v>4873</v>
      </c>
      <c r="H2787" s="786">
        <v>43378</v>
      </c>
      <c r="I2787" s="785" t="s">
        <v>24109</v>
      </c>
      <c r="J2787" s="785" t="s">
        <v>629</v>
      </c>
      <c r="K2787" s="785" t="s">
        <v>24110</v>
      </c>
      <c r="L2787" s="785" t="s">
        <v>24111</v>
      </c>
      <c r="M2787" s="785"/>
      <c r="N2787" s="785"/>
      <c r="O2787" s="785"/>
      <c r="P2787" s="787">
        <v>38.342581000000003</v>
      </c>
      <c r="Q2787" s="787">
        <v>-3.4678629999999999</v>
      </c>
      <c r="R2787" s="785" t="s">
        <v>766</v>
      </c>
      <c r="S2787" s="785" t="s">
        <v>2745</v>
      </c>
      <c r="T2787" s="785" t="s">
        <v>3401</v>
      </c>
      <c r="U2787" s="785" t="s">
        <v>3692</v>
      </c>
      <c r="V2787" s="785" t="s">
        <v>2855</v>
      </c>
      <c r="W2787" s="785" t="s">
        <v>2746</v>
      </c>
      <c r="X2787" s="785" t="s">
        <v>2746</v>
      </c>
      <c r="Y2787" s="615" t="str">
        <f t="shared" si="43"/>
        <v>Stephen Nyange</v>
      </c>
      <c r="Z2787" s="785" t="s">
        <v>3970</v>
      </c>
      <c r="AA2787" s="785" t="s">
        <v>4314</v>
      </c>
      <c r="AB2787" s="785" t="s">
        <v>2605</v>
      </c>
      <c r="AC2787" s="785" t="s">
        <v>2606</v>
      </c>
      <c r="AD2787" s="786">
        <v>43398</v>
      </c>
    </row>
    <row r="2788" spans="1:30" ht="15.75">
      <c r="A2788" s="785" t="s">
        <v>4301</v>
      </c>
      <c r="B2788" s="785" t="s">
        <v>12019</v>
      </c>
      <c r="C2788" s="785" t="s">
        <v>4379</v>
      </c>
      <c r="D2788" s="785" t="s">
        <v>2751</v>
      </c>
      <c r="E2788" s="785" t="s">
        <v>5261</v>
      </c>
      <c r="F2788" s="786">
        <v>43327</v>
      </c>
      <c r="G2788" s="785" t="s">
        <v>12020</v>
      </c>
      <c r="H2788" s="786">
        <v>43377</v>
      </c>
      <c r="I2788" s="785" t="s">
        <v>12021</v>
      </c>
      <c r="J2788" s="785" t="s">
        <v>627</v>
      </c>
      <c r="K2788" s="785" t="s">
        <v>2612</v>
      </c>
      <c r="L2788" s="785" t="s">
        <v>12022</v>
      </c>
      <c r="M2788" s="785"/>
      <c r="N2788" s="785"/>
      <c r="O2788" s="785"/>
      <c r="P2788" s="787">
        <v>37.861567000000001</v>
      </c>
      <c r="Q2788" s="787">
        <v>-1.4978070000000001</v>
      </c>
      <c r="R2788" s="785" t="s">
        <v>3217</v>
      </c>
      <c r="S2788" s="785" t="s">
        <v>5920</v>
      </c>
      <c r="T2788" s="785" t="s">
        <v>5920</v>
      </c>
      <c r="U2788" s="785" t="s">
        <v>12023</v>
      </c>
      <c r="V2788" s="785">
        <v>6</v>
      </c>
      <c r="W2788" s="785" t="s">
        <v>2608</v>
      </c>
      <c r="X2788" s="785" t="s">
        <v>3179</v>
      </c>
      <c r="Y2788" s="615" t="str">
        <f t="shared" si="43"/>
        <v>James Musyoka</v>
      </c>
      <c r="Z2788" s="785" t="s">
        <v>12024</v>
      </c>
      <c r="AA2788" s="785" t="s">
        <v>5464</v>
      </c>
      <c r="AB2788" s="785" t="s">
        <v>2609</v>
      </c>
      <c r="AC2788" s="785" t="s">
        <v>2610</v>
      </c>
      <c r="AD2788" s="786">
        <v>43381</v>
      </c>
    </row>
    <row r="2789" spans="1:30" ht="15.75">
      <c r="A2789" s="785" t="s">
        <v>4301</v>
      </c>
      <c r="B2789" s="785" t="s">
        <v>21272</v>
      </c>
      <c r="C2789" s="785" t="s">
        <v>4303</v>
      </c>
      <c r="D2789" s="785" t="s">
        <v>2599</v>
      </c>
      <c r="E2789" s="785" t="s">
        <v>5261</v>
      </c>
      <c r="F2789" s="786">
        <v>43327</v>
      </c>
      <c r="G2789" s="785" t="s">
        <v>12020</v>
      </c>
      <c r="H2789" s="786">
        <v>43377</v>
      </c>
      <c r="I2789" s="785" t="s">
        <v>21273</v>
      </c>
      <c r="J2789" s="785" t="s">
        <v>627</v>
      </c>
      <c r="K2789" s="785" t="s">
        <v>21274</v>
      </c>
      <c r="L2789" s="785" t="s">
        <v>21275</v>
      </c>
      <c r="M2789" s="785"/>
      <c r="N2789" s="785"/>
      <c r="O2789" s="785"/>
      <c r="P2789" s="787">
        <v>37.883065000000002</v>
      </c>
      <c r="Q2789" s="787">
        <v>-1.4871319999999999</v>
      </c>
      <c r="R2789" s="785" t="s">
        <v>3217</v>
      </c>
      <c r="S2789" s="785" t="s">
        <v>5920</v>
      </c>
      <c r="T2789" s="785" t="s">
        <v>12023</v>
      </c>
      <c r="U2789" s="785" t="s">
        <v>12023</v>
      </c>
      <c r="V2789" s="785" t="s">
        <v>2673</v>
      </c>
      <c r="W2789" s="785" t="s">
        <v>2608</v>
      </c>
      <c r="X2789" s="785" t="s">
        <v>21176</v>
      </c>
      <c r="Y2789" s="615" t="str">
        <f t="shared" si="43"/>
        <v>Robert Wanjiku</v>
      </c>
      <c r="Z2789" s="785" t="s">
        <v>12024</v>
      </c>
      <c r="AA2789" s="785" t="s">
        <v>5464</v>
      </c>
      <c r="AB2789" s="785" t="s">
        <v>2609</v>
      </c>
      <c r="AC2789" s="785" t="s">
        <v>2610</v>
      </c>
      <c r="AD2789" s="786">
        <v>43381</v>
      </c>
    </row>
    <row r="2790" spans="1:30" ht="15.75">
      <c r="A2790" s="785" t="s">
        <v>4301</v>
      </c>
      <c r="B2790" s="785" t="s">
        <v>24663</v>
      </c>
      <c r="C2790" s="785" t="s">
        <v>4303</v>
      </c>
      <c r="D2790" s="785" t="s">
        <v>2599</v>
      </c>
      <c r="E2790" s="785" t="s">
        <v>5261</v>
      </c>
      <c r="F2790" s="786">
        <v>43327</v>
      </c>
      <c r="G2790" s="785" t="s">
        <v>12020</v>
      </c>
      <c r="H2790" s="786">
        <v>43377</v>
      </c>
      <c r="I2790" s="785" t="s">
        <v>24664</v>
      </c>
      <c r="J2790" s="785" t="s">
        <v>629</v>
      </c>
      <c r="K2790" s="785" t="s">
        <v>24665</v>
      </c>
      <c r="L2790" s="785" t="s">
        <v>24666</v>
      </c>
      <c r="M2790" s="785"/>
      <c r="N2790" s="785"/>
      <c r="O2790" s="785" t="s">
        <v>24667</v>
      </c>
      <c r="P2790" s="787">
        <v>37.552987000000002</v>
      </c>
      <c r="Q2790" s="787">
        <v>0.131387</v>
      </c>
      <c r="R2790" s="785" t="s">
        <v>1104</v>
      </c>
      <c r="S2790" s="785" t="s">
        <v>1826</v>
      </c>
      <c r="T2790" s="785" t="s">
        <v>24668</v>
      </c>
      <c r="U2790" s="785" t="s">
        <v>24669</v>
      </c>
      <c r="V2790" s="785" t="s">
        <v>2673</v>
      </c>
      <c r="W2790" s="785" t="s">
        <v>2808</v>
      </c>
      <c r="X2790" s="785" t="s">
        <v>24662</v>
      </c>
      <c r="Y2790" s="615" t="str">
        <f t="shared" si="43"/>
        <v>Timothy  Murithi</v>
      </c>
      <c r="Z2790" s="785" t="s">
        <v>19530</v>
      </c>
      <c r="AA2790" s="785" t="s">
        <v>4349</v>
      </c>
      <c r="AB2790" s="785" t="s">
        <v>2683</v>
      </c>
      <c r="AC2790" s="785" t="s">
        <v>2606</v>
      </c>
      <c r="AD2790" s="786">
        <v>43377</v>
      </c>
    </row>
    <row r="2791" spans="1:30" ht="15.75">
      <c r="A2791" s="785" t="s">
        <v>4301</v>
      </c>
      <c r="B2791" s="785" t="s">
        <v>31624</v>
      </c>
      <c r="C2791" s="785" t="s">
        <v>4303</v>
      </c>
      <c r="D2791" s="785" t="s">
        <v>2599</v>
      </c>
      <c r="E2791" s="785" t="s">
        <v>13635</v>
      </c>
      <c r="F2791" s="786">
        <v>43356</v>
      </c>
      <c r="G2791" s="785" t="s">
        <v>12020</v>
      </c>
      <c r="H2791" s="786">
        <v>43377</v>
      </c>
      <c r="I2791" s="785" t="s">
        <v>31625</v>
      </c>
      <c r="J2791" s="785" t="s">
        <v>627</v>
      </c>
      <c r="K2791" s="785" t="s">
        <v>2612</v>
      </c>
      <c r="L2791" s="785" t="s">
        <v>31626</v>
      </c>
      <c r="M2791" s="785"/>
      <c r="N2791" s="785"/>
      <c r="O2791" s="785" t="s">
        <v>31627</v>
      </c>
      <c r="P2791" s="787">
        <v>37.216231999999998</v>
      </c>
      <c r="Q2791" s="787">
        <v>-0.46027200000000001</v>
      </c>
      <c r="R2791" s="785" t="s">
        <v>1961</v>
      </c>
      <c r="S2791" s="785" t="s">
        <v>1961</v>
      </c>
      <c r="T2791" s="785" t="s">
        <v>2740</v>
      </c>
      <c r="U2791" s="785" t="s">
        <v>31628</v>
      </c>
      <c r="V2791" s="785" t="s">
        <v>3004</v>
      </c>
      <c r="W2791" s="785" t="s">
        <v>3511</v>
      </c>
      <c r="X2791" s="785"/>
      <c r="Y2791" s="615" t="str">
        <f t="shared" si="43"/>
        <v>Sakaki Natural Renewable Energy Center</v>
      </c>
      <c r="Z2791" s="785" t="s">
        <v>2599</v>
      </c>
      <c r="AA2791" s="785" t="s">
        <v>4349</v>
      </c>
      <c r="AB2791" s="785" t="s">
        <v>2683</v>
      </c>
      <c r="AC2791" s="785" t="s">
        <v>2606</v>
      </c>
      <c r="AD2791" s="786">
        <v>43378</v>
      </c>
    </row>
    <row r="2792" spans="1:30" ht="15.75">
      <c r="A2792" s="785" t="s">
        <v>4301</v>
      </c>
      <c r="B2792" s="785" t="s">
        <v>10073</v>
      </c>
      <c r="C2792" s="785" t="s">
        <v>4379</v>
      </c>
      <c r="D2792" s="785" t="s">
        <v>4418</v>
      </c>
      <c r="E2792" s="785" t="s">
        <v>6676</v>
      </c>
      <c r="F2792" s="786">
        <v>43376</v>
      </c>
      <c r="G2792" s="785" t="s">
        <v>6676</v>
      </c>
      <c r="H2792" s="786">
        <v>43376</v>
      </c>
      <c r="I2792" s="785" t="s">
        <v>10074</v>
      </c>
      <c r="J2792" s="785" t="s">
        <v>629</v>
      </c>
      <c r="K2792" s="785" t="s">
        <v>10075</v>
      </c>
      <c r="L2792" s="785" t="s">
        <v>10076</v>
      </c>
      <c r="M2792" s="785"/>
      <c r="N2792" s="785"/>
      <c r="O2792" s="785"/>
      <c r="P2792" s="787">
        <v>36.776659000000002</v>
      </c>
      <c r="Q2792" s="787">
        <v>-1.0577380000000001</v>
      </c>
      <c r="R2792" s="785" t="s">
        <v>821</v>
      </c>
      <c r="S2792" s="785" t="s">
        <v>871</v>
      </c>
      <c r="T2792" s="785" t="s">
        <v>871</v>
      </c>
      <c r="U2792" s="785" t="s">
        <v>871</v>
      </c>
      <c r="V2792" s="785" t="s">
        <v>3004</v>
      </c>
      <c r="W2792" s="785" t="s">
        <v>2615</v>
      </c>
      <c r="X2792" s="785" t="s">
        <v>9775</v>
      </c>
      <c r="Y2792" s="615" t="str">
        <f t="shared" si="43"/>
        <v>Frederick Kago</v>
      </c>
      <c r="Z2792" s="785" t="s">
        <v>10077</v>
      </c>
      <c r="AA2792" s="785" t="s">
        <v>5464</v>
      </c>
      <c r="AB2792" s="785" t="s">
        <v>3686</v>
      </c>
      <c r="AC2792" s="785" t="s">
        <v>2617</v>
      </c>
      <c r="AD2792" s="786">
        <v>43376</v>
      </c>
    </row>
    <row r="2793" spans="1:30" ht="15.75">
      <c r="A2793" s="785" t="s">
        <v>4301</v>
      </c>
      <c r="B2793" s="785" t="s">
        <v>12625</v>
      </c>
      <c r="C2793" s="785" t="s">
        <v>4303</v>
      </c>
      <c r="D2793" s="785" t="s">
        <v>2599</v>
      </c>
      <c r="E2793" s="785" t="s">
        <v>5232</v>
      </c>
      <c r="F2793" s="786">
        <v>43326</v>
      </c>
      <c r="G2793" s="785" t="s">
        <v>6676</v>
      </c>
      <c r="H2793" s="786">
        <v>43376</v>
      </c>
      <c r="I2793" s="785" t="s">
        <v>12626</v>
      </c>
      <c r="J2793" s="785" t="s">
        <v>627</v>
      </c>
      <c r="K2793" s="785" t="s">
        <v>2612</v>
      </c>
      <c r="L2793" s="785" t="s">
        <v>12627</v>
      </c>
      <c r="M2793" s="785"/>
      <c r="N2793" s="785"/>
      <c r="O2793" s="785" t="s">
        <v>12628</v>
      </c>
      <c r="P2793" s="787">
        <v>36.858167999999999</v>
      </c>
      <c r="Q2793" s="787">
        <v>-1.01555</v>
      </c>
      <c r="R2793" s="785" t="s">
        <v>821</v>
      </c>
      <c r="S2793" s="785" t="s">
        <v>2041</v>
      </c>
      <c r="T2793" s="785" t="s">
        <v>2041</v>
      </c>
      <c r="U2793" s="785" t="s">
        <v>3718</v>
      </c>
      <c r="V2793" s="785" t="s">
        <v>6015</v>
      </c>
      <c r="W2793" s="785" t="s">
        <v>2608</v>
      </c>
      <c r="X2793" s="785" t="s">
        <v>3179</v>
      </c>
      <c r="Y2793" s="615" t="str">
        <f t="shared" si="43"/>
        <v>James Musyoka</v>
      </c>
      <c r="Z2793" s="785" t="s">
        <v>6002</v>
      </c>
      <c r="AA2793" s="785" t="s">
        <v>5464</v>
      </c>
      <c r="AB2793" s="785" t="s">
        <v>2609</v>
      </c>
      <c r="AC2793" s="785" t="s">
        <v>2610</v>
      </c>
      <c r="AD2793" s="786">
        <v>43376</v>
      </c>
    </row>
    <row r="2794" spans="1:30" ht="15.75">
      <c r="A2794" s="785" t="s">
        <v>4301</v>
      </c>
      <c r="B2794" s="785" t="s">
        <v>18412</v>
      </c>
      <c r="C2794" s="785" t="s">
        <v>4303</v>
      </c>
      <c r="D2794" s="785" t="s">
        <v>2599</v>
      </c>
      <c r="E2794" s="785" t="s">
        <v>5535</v>
      </c>
      <c r="F2794" s="786">
        <v>43333</v>
      </c>
      <c r="G2794" s="785" t="s">
        <v>6676</v>
      </c>
      <c r="H2794" s="786">
        <v>43376</v>
      </c>
      <c r="I2794" s="785" t="s">
        <v>18413</v>
      </c>
      <c r="J2794" s="785" t="s">
        <v>627</v>
      </c>
      <c r="K2794" s="785" t="s">
        <v>18414</v>
      </c>
      <c r="L2794" s="785" t="s">
        <v>18415</v>
      </c>
      <c r="M2794" s="785"/>
      <c r="N2794" s="785"/>
      <c r="O2794" s="785"/>
      <c r="P2794" s="787">
        <v>35.703555000000001</v>
      </c>
      <c r="Q2794" s="787">
        <v>-0.55156300000000003</v>
      </c>
      <c r="R2794" s="785" t="s">
        <v>695</v>
      </c>
      <c r="S2794" s="785" t="s">
        <v>2766</v>
      </c>
      <c r="T2794" s="785" t="s">
        <v>2767</v>
      </c>
      <c r="U2794" s="785" t="s">
        <v>18416</v>
      </c>
      <c r="V2794" s="785" t="s">
        <v>2855</v>
      </c>
      <c r="W2794" s="785" t="s">
        <v>10370</v>
      </c>
      <c r="X2794" s="785" t="s">
        <v>10370</v>
      </c>
      <c r="Y2794" s="615" t="str">
        <f t="shared" si="43"/>
        <v>Nelson Mutai</v>
      </c>
      <c r="Z2794" s="785" t="s">
        <v>18411</v>
      </c>
      <c r="AA2794" s="785" t="s">
        <v>4314</v>
      </c>
      <c r="AB2794" s="785" t="s">
        <v>2683</v>
      </c>
      <c r="AC2794" s="785" t="s">
        <v>2606</v>
      </c>
      <c r="AD2794" s="786">
        <v>43714</v>
      </c>
    </row>
    <row r="2795" spans="1:30" ht="15.75">
      <c r="A2795" s="785" t="s">
        <v>4301</v>
      </c>
      <c r="B2795" s="785" t="s">
        <v>8657</v>
      </c>
      <c r="C2795" s="785" t="s">
        <v>4303</v>
      </c>
      <c r="D2795" s="785" t="s">
        <v>2599</v>
      </c>
      <c r="E2795" s="785" t="s">
        <v>6464</v>
      </c>
      <c r="F2795" s="786">
        <v>43325</v>
      </c>
      <c r="G2795" s="785" t="s">
        <v>8658</v>
      </c>
      <c r="H2795" s="786">
        <v>43375</v>
      </c>
      <c r="I2795" s="785" t="s">
        <v>8659</v>
      </c>
      <c r="J2795" s="785" t="s">
        <v>629</v>
      </c>
      <c r="K2795" s="785" t="s">
        <v>8660</v>
      </c>
      <c r="L2795" s="785" t="s">
        <v>8661</v>
      </c>
      <c r="M2795" s="785"/>
      <c r="N2795" s="785"/>
      <c r="O2795" s="785" t="s">
        <v>8662</v>
      </c>
      <c r="P2795" s="787">
        <v>37.111967999999997</v>
      </c>
      <c r="Q2795" s="787">
        <v>-0.46706700000000001</v>
      </c>
      <c r="R2795" s="785" t="s">
        <v>1056</v>
      </c>
      <c r="S2795" s="785" t="s">
        <v>2893</v>
      </c>
      <c r="T2795" s="785" t="s">
        <v>8663</v>
      </c>
      <c r="U2795" s="785" t="s">
        <v>8663</v>
      </c>
      <c r="V2795" s="785" t="s">
        <v>2603</v>
      </c>
      <c r="W2795" s="785" t="s">
        <v>8491</v>
      </c>
      <c r="X2795" s="785" t="s">
        <v>2707</v>
      </c>
      <c r="Y2795" s="615" t="str">
        <f t="shared" si="43"/>
        <v>Fagaden Enterprises</v>
      </c>
      <c r="Z2795" s="785" t="s">
        <v>8501</v>
      </c>
      <c r="AA2795" s="785" t="s">
        <v>5464</v>
      </c>
      <c r="AB2795" s="785" t="s">
        <v>5504</v>
      </c>
      <c r="AC2795" s="785" t="s">
        <v>2617</v>
      </c>
      <c r="AD2795" s="786">
        <v>43384</v>
      </c>
    </row>
    <row r="2796" spans="1:30" ht="15.75">
      <c r="A2796" s="785" t="s">
        <v>4301</v>
      </c>
      <c r="B2796" s="785" t="s">
        <v>12620</v>
      </c>
      <c r="C2796" s="785" t="s">
        <v>4303</v>
      </c>
      <c r="D2796" s="785" t="s">
        <v>2599</v>
      </c>
      <c r="E2796" s="785" t="s">
        <v>6464</v>
      </c>
      <c r="F2796" s="786">
        <v>43325</v>
      </c>
      <c r="G2796" s="785" t="s">
        <v>8658</v>
      </c>
      <c r="H2796" s="786">
        <v>43375</v>
      </c>
      <c r="I2796" s="785" t="s">
        <v>12621</v>
      </c>
      <c r="J2796" s="785" t="s">
        <v>629</v>
      </c>
      <c r="K2796" s="785" t="s">
        <v>2612</v>
      </c>
      <c r="L2796" s="785" t="s">
        <v>12622</v>
      </c>
      <c r="M2796" s="785"/>
      <c r="N2796" s="785"/>
      <c r="O2796" s="785" t="s">
        <v>12623</v>
      </c>
      <c r="P2796" s="787">
        <v>36.85877</v>
      </c>
      <c r="Q2796" s="787">
        <v>-1.0331079999999999</v>
      </c>
      <c r="R2796" s="785" t="s">
        <v>821</v>
      </c>
      <c r="S2796" s="785" t="s">
        <v>2041</v>
      </c>
      <c r="T2796" s="785" t="s">
        <v>2041</v>
      </c>
      <c r="U2796" s="785" t="s">
        <v>12624</v>
      </c>
      <c r="V2796" s="785" t="s">
        <v>6015</v>
      </c>
      <c r="W2796" s="785" t="s">
        <v>2608</v>
      </c>
      <c r="X2796" s="785" t="s">
        <v>3179</v>
      </c>
      <c r="Y2796" s="615" t="str">
        <f t="shared" si="43"/>
        <v>James Musyoka</v>
      </c>
      <c r="Z2796" s="785" t="s">
        <v>6002</v>
      </c>
      <c r="AA2796" s="785" t="s">
        <v>5464</v>
      </c>
      <c r="AB2796" s="785" t="s">
        <v>2609</v>
      </c>
      <c r="AC2796" s="785" t="s">
        <v>2610</v>
      </c>
      <c r="AD2796" s="786">
        <v>43375</v>
      </c>
    </row>
    <row r="2797" spans="1:30" ht="15.75">
      <c r="A2797" s="785" t="s">
        <v>4301</v>
      </c>
      <c r="B2797" s="785" t="s">
        <v>22661</v>
      </c>
      <c r="C2797" s="785" t="s">
        <v>4303</v>
      </c>
      <c r="D2797" s="785" t="s">
        <v>2599</v>
      </c>
      <c r="E2797" s="785" t="s">
        <v>6464</v>
      </c>
      <c r="F2797" s="786">
        <v>43325</v>
      </c>
      <c r="G2797" s="785" t="s">
        <v>8658</v>
      </c>
      <c r="H2797" s="786">
        <v>43375</v>
      </c>
      <c r="I2797" s="785" t="s">
        <v>22662</v>
      </c>
      <c r="J2797" s="785" t="s">
        <v>627</v>
      </c>
      <c r="K2797" s="785" t="s">
        <v>2612</v>
      </c>
      <c r="L2797" s="785" t="s">
        <v>22663</v>
      </c>
      <c r="M2797" s="785" t="s">
        <v>22664</v>
      </c>
      <c r="N2797" s="785"/>
      <c r="O2797" s="785" t="s">
        <v>22665</v>
      </c>
      <c r="P2797" s="787">
        <v>37.293973999999999</v>
      </c>
      <c r="Q2797" s="787">
        <v>-0.66471800000000003</v>
      </c>
      <c r="R2797" s="785" t="s">
        <v>1961</v>
      </c>
      <c r="S2797" s="785" t="s">
        <v>1961</v>
      </c>
      <c r="T2797" s="785" t="s">
        <v>3261</v>
      </c>
      <c r="U2797" s="785" t="s">
        <v>22666</v>
      </c>
      <c r="V2797" s="785" t="s">
        <v>3070</v>
      </c>
      <c r="W2797" s="785" t="s">
        <v>3079</v>
      </c>
      <c r="X2797" s="785" t="s">
        <v>3080</v>
      </c>
      <c r="Y2797" s="615" t="str">
        <f t="shared" si="43"/>
        <v>Samuel Migwi</v>
      </c>
      <c r="Z2797" s="785" t="s">
        <v>22504</v>
      </c>
      <c r="AA2797" s="785" t="s">
        <v>4314</v>
      </c>
      <c r="AB2797" s="785" t="s">
        <v>2605</v>
      </c>
      <c r="AC2797" s="785" t="s">
        <v>2606</v>
      </c>
      <c r="AD2797" s="786">
        <v>43441</v>
      </c>
    </row>
    <row r="2798" spans="1:30" ht="15.75">
      <c r="A2798" s="785" t="s">
        <v>4301</v>
      </c>
      <c r="B2798" s="785" t="s">
        <v>22671</v>
      </c>
      <c r="C2798" s="785" t="s">
        <v>4379</v>
      </c>
      <c r="D2798" s="785" t="s">
        <v>2598</v>
      </c>
      <c r="E2798" s="785" t="s">
        <v>9857</v>
      </c>
      <c r="F2798" s="786">
        <v>43349</v>
      </c>
      <c r="G2798" s="785" t="s">
        <v>8658</v>
      </c>
      <c r="H2798" s="786">
        <v>43375</v>
      </c>
      <c r="I2798" s="785" t="s">
        <v>22672</v>
      </c>
      <c r="J2798" s="785" t="s">
        <v>627</v>
      </c>
      <c r="K2798" s="785" t="s">
        <v>2612</v>
      </c>
      <c r="L2798" s="785" t="s">
        <v>22673</v>
      </c>
      <c r="M2798" s="785"/>
      <c r="N2798" s="785"/>
      <c r="O2798" s="785"/>
      <c r="P2798" s="787">
        <v>37.046928000000001</v>
      </c>
      <c r="Q2798" s="787">
        <v>-0.53091999999999995</v>
      </c>
      <c r="R2798" s="785" t="s">
        <v>1056</v>
      </c>
      <c r="S2798" s="785" t="s">
        <v>1289</v>
      </c>
      <c r="T2798" s="785" t="s">
        <v>3350</v>
      </c>
      <c r="U2798" s="785" t="s">
        <v>2955</v>
      </c>
      <c r="V2798" s="785">
        <v>12</v>
      </c>
      <c r="W2798" s="785" t="s">
        <v>3079</v>
      </c>
      <c r="X2798" s="785" t="s">
        <v>3080</v>
      </c>
      <c r="Y2798" s="615" t="str">
        <f t="shared" si="43"/>
        <v>Samuel Migwi</v>
      </c>
      <c r="Z2798" s="785" t="s">
        <v>22504</v>
      </c>
      <c r="AA2798" s="785" t="s">
        <v>4314</v>
      </c>
      <c r="AB2798" s="785" t="s">
        <v>2605</v>
      </c>
      <c r="AC2798" s="785" t="s">
        <v>2606</v>
      </c>
      <c r="AD2798" s="786">
        <v>43395</v>
      </c>
    </row>
    <row r="2799" spans="1:30" ht="15.75">
      <c r="A2799" s="785" t="s">
        <v>4301</v>
      </c>
      <c r="B2799" s="785" t="s">
        <v>4947</v>
      </c>
      <c r="C2799" s="785" t="s">
        <v>4303</v>
      </c>
      <c r="D2799" s="785" t="s">
        <v>2599</v>
      </c>
      <c r="E2799" s="785" t="s">
        <v>4948</v>
      </c>
      <c r="F2799" s="786">
        <v>43314</v>
      </c>
      <c r="G2799" s="785" t="s">
        <v>4949</v>
      </c>
      <c r="H2799" s="786">
        <v>43374</v>
      </c>
      <c r="I2799" s="785" t="s">
        <v>4950</v>
      </c>
      <c r="J2799" s="785" t="s">
        <v>627</v>
      </c>
      <c r="K2799" s="785" t="s">
        <v>2612</v>
      </c>
      <c r="L2799" s="785" t="s">
        <v>4951</v>
      </c>
      <c r="M2799" s="785"/>
      <c r="N2799" s="785"/>
      <c r="O2799" s="785"/>
      <c r="P2799" s="787">
        <v>35.302435000000003</v>
      </c>
      <c r="Q2799" s="787">
        <v>0.60048000000000001</v>
      </c>
      <c r="R2799" s="785" t="s">
        <v>893</v>
      </c>
      <c r="S2799" s="785" t="s">
        <v>1117</v>
      </c>
      <c r="T2799" s="785" t="s">
        <v>3980</v>
      </c>
      <c r="U2799" s="785" t="s">
        <v>4940</v>
      </c>
      <c r="V2799" s="785" t="s">
        <v>3004</v>
      </c>
      <c r="W2799" s="785" t="s">
        <v>2982</v>
      </c>
      <c r="X2799" s="785" t="s">
        <v>2982</v>
      </c>
      <c r="Y2799" s="615" t="str">
        <f t="shared" si="43"/>
        <v>Ambrose Koech</v>
      </c>
      <c r="Z2799" s="785" t="s">
        <v>4917</v>
      </c>
      <c r="AA2799" s="785" t="s">
        <v>4314</v>
      </c>
      <c r="AB2799" s="785" t="s">
        <v>2605</v>
      </c>
      <c r="AC2799" s="785" t="s">
        <v>2606</v>
      </c>
      <c r="AD2799" s="786">
        <v>43408</v>
      </c>
    </row>
    <row r="2800" spans="1:30" ht="15.75">
      <c r="A2800" s="785" t="s">
        <v>4301</v>
      </c>
      <c r="B2800" s="785" t="s">
        <v>6990</v>
      </c>
      <c r="C2800" s="785" t="s">
        <v>4379</v>
      </c>
      <c r="D2800" s="785" t="s">
        <v>2598</v>
      </c>
      <c r="E2800" s="785" t="s">
        <v>5135</v>
      </c>
      <c r="F2800" s="786">
        <v>43324</v>
      </c>
      <c r="G2800" s="785" t="s">
        <v>4949</v>
      </c>
      <c r="H2800" s="786">
        <v>43374</v>
      </c>
      <c r="I2800" s="785" t="s">
        <v>6991</v>
      </c>
      <c r="J2800" s="785" t="s">
        <v>627</v>
      </c>
      <c r="K2800" s="785" t="s">
        <v>2612</v>
      </c>
      <c r="L2800" s="785" t="s">
        <v>6992</v>
      </c>
      <c r="M2800" s="785"/>
      <c r="N2800" s="785"/>
      <c r="O2800" s="785"/>
      <c r="P2800" s="787">
        <v>35.259388000000001</v>
      </c>
      <c r="Q2800" s="787">
        <v>0.54583499999999996</v>
      </c>
      <c r="R2800" s="785" t="s">
        <v>893</v>
      </c>
      <c r="S2800" s="785" t="s">
        <v>1117</v>
      </c>
      <c r="T2800" s="785" t="s">
        <v>3980</v>
      </c>
      <c r="U2800" s="785" t="s">
        <v>3980</v>
      </c>
      <c r="V2800" s="785">
        <v>12</v>
      </c>
      <c r="W2800" s="785" t="s">
        <v>3239</v>
      </c>
      <c r="X2800" s="785" t="s">
        <v>3239</v>
      </c>
      <c r="Y2800" s="615" t="str">
        <f t="shared" si="43"/>
        <v>Daniel Bartilol</v>
      </c>
      <c r="Z2800" s="785" t="s">
        <v>6933</v>
      </c>
      <c r="AA2800" s="785" t="s">
        <v>4314</v>
      </c>
      <c r="AB2800" s="785" t="s">
        <v>2605</v>
      </c>
      <c r="AC2800" s="785" t="s">
        <v>2606</v>
      </c>
      <c r="AD2800" s="786">
        <v>43407</v>
      </c>
    </row>
    <row r="2801" spans="1:30" ht="15.75">
      <c r="A2801" s="785" t="s">
        <v>4301</v>
      </c>
      <c r="B2801" s="785" t="s">
        <v>9880</v>
      </c>
      <c r="C2801" s="785" t="s">
        <v>4303</v>
      </c>
      <c r="D2801" s="785" t="s">
        <v>2599</v>
      </c>
      <c r="E2801" s="785" t="s">
        <v>5135</v>
      </c>
      <c r="F2801" s="786">
        <v>43324</v>
      </c>
      <c r="G2801" s="785" t="s">
        <v>4949</v>
      </c>
      <c r="H2801" s="786">
        <v>43374</v>
      </c>
      <c r="I2801" s="785" t="s">
        <v>9881</v>
      </c>
      <c r="J2801" s="785" t="s">
        <v>629</v>
      </c>
      <c r="K2801" s="785" t="s">
        <v>9882</v>
      </c>
      <c r="L2801" s="785" t="s">
        <v>9780</v>
      </c>
      <c r="M2801" s="785"/>
      <c r="N2801" s="785"/>
      <c r="O2801" s="785" t="s">
        <v>9883</v>
      </c>
      <c r="P2801" s="787">
        <v>36.779057999999999</v>
      </c>
      <c r="Q2801" s="787">
        <v>-1.056333</v>
      </c>
      <c r="R2801" s="785" t="s">
        <v>821</v>
      </c>
      <c r="S2801" s="785" t="s">
        <v>871</v>
      </c>
      <c r="T2801" s="785" t="s">
        <v>871</v>
      </c>
      <c r="U2801" s="785" t="s">
        <v>9850</v>
      </c>
      <c r="V2801" s="785" t="s">
        <v>3004</v>
      </c>
      <c r="W2801" s="785" t="s">
        <v>2615</v>
      </c>
      <c r="X2801" s="785" t="s">
        <v>9775</v>
      </c>
      <c r="Y2801" s="615" t="str">
        <f t="shared" si="43"/>
        <v>Frederick Kago</v>
      </c>
      <c r="Z2801" s="785" t="s">
        <v>9780</v>
      </c>
      <c r="AA2801" s="785" t="s">
        <v>5464</v>
      </c>
      <c r="AB2801" s="785" t="s">
        <v>3686</v>
      </c>
      <c r="AC2801" s="785" t="s">
        <v>2617</v>
      </c>
      <c r="AD2801" s="786">
        <v>43392</v>
      </c>
    </row>
    <row r="2802" spans="1:30" ht="15.75">
      <c r="A2802" s="785" t="s">
        <v>4301</v>
      </c>
      <c r="B2802" s="785" t="s">
        <v>11108</v>
      </c>
      <c r="C2802" s="785" t="s">
        <v>4303</v>
      </c>
      <c r="D2802" s="785" t="s">
        <v>2599</v>
      </c>
      <c r="E2802" s="785" t="s">
        <v>5136</v>
      </c>
      <c r="F2802" s="786">
        <v>43363</v>
      </c>
      <c r="G2802" s="785" t="s">
        <v>4949</v>
      </c>
      <c r="H2802" s="786">
        <v>43374</v>
      </c>
      <c r="I2802" s="785" t="s">
        <v>11109</v>
      </c>
      <c r="J2802" s="785" t="s">
        <v>627</v>
      </c>
      <c r="K2802" s="785" t="s">
        <v>11110</v>
      </c>
      <c r="L2802" s="785" t="s">
        <v>11111</v>
      </c>
      <c r="M2802" s="785"/>
      <c r="N2802" s="785"/>
      <c r="O2802" s="785" t="s">
        <v>11112</v>
      </c>
      <c r="P2802" s="787">
        <v>34.757615000000001</v>
      </c>
      <c r="Q2802" s="787">
        <v>0.14363799999999999</v>
      </c>
      <c r="R2802" s="785" t="s">
        <v>1917</v>
      </c>
      <c r="S2802" s="785" t="s">
        <v>2653</v>
      </c>
      <c r="T2802" s="785" t="s">
        <v>3798</v>
      </c>
      <c r="U2802" s="785" t="s">
        <v>11113</v>
      </c>
      <c r="V2802" s="785" t="s">
        <v>2855</v>
      </c>
      <c r="W2802" s="785" t="s">
        <v>6356</v>
      </c>
      <c r="X2802" s="785" t="s">
        <v>6356</v>
      </c>
      <c r="Y2802" s="615" t="str">
        <f t="shared" si="43"/>
        <v>Gillet Lihanda</v>
      </c>
      <c r="Z2802" s="785" t="s">
        <v>11043</v>
      </c>
      <c r="AA2802" s="785" t="s">
        <v>4314</v>
      </c>
      <c r="AB2802" s="785" t="s">
        <v>2683</v>
      </c>
      <c r="AC2802" s="785" t="s">
        <v>2606</v>
      </c>
      <c r="AD2802" s="786">
        <v>43379</v>
      </c>
    </row>
    <row r="2803" spans="1:30" ht="15.75">
      <c r="A2803" s="785" t="s">
        <v>4301</v>
      </c>
      <c r="B2803" s="785" t="s">
        <v>12616</v>
      </c>
      <c r="C2803" s="785" t="s">
        <v>4303</v>
      </c>
      <c r="D2803" s="785" t="s">
        <v>2599</v>
      </c>
      <c r="E2803" s="785" t="s">
        <v>5135</v>
      </c>
      <c r="F2803" s="786">
        <v>43324</v>
      </c>
      <c r="G2803" s="785" t="s">
        <v>4949</v>
      </c>
      <c r="H2803" s="786">
        <v>43374</v>
      </c>
      <c r="I2803" s="785" t="s">
        <v>12617</v>
      </c>
      <c r="J2803" s="785" t="s">
        <v>629</v>
      </c>
      <c r="K2803" s="785" t="s">
        <v>2612</v>
      </c>
      <c r="L2803" s="785" t="s">
        <v>12618</v>
      </c>
      <c r="M2803" s="785"/>
      <c r="N2803" s="785"/>
      <c r="O2803" s="785" t="s">
        <v>12619</v>
      </c>
      <c r="P2803" s="787">
        <v>36.855842000000003</v>
      </c>
      <c r="Q2803" s="787">
        <v>-1.035283</v>
      </c>
      <c r="R2803" s="785" t="s">
        <v>821</v>
      </c>
      <c r="S2803" s="785" t="s">
        <v>2041</v>
      </c>
      <c r="T2803" s="785" t="s">
        <v>2041</v>
      </c>
      <c r="U2803" s="785" t="s">
        <v>8951</v>
      </c>
      <c r="V2803" s="785" t="s">
        <v>6015</v>
      </c>
      <c r="W2803" s="785" t="s">
        <v>2608</v>
      </c>
      <c r="X2803" s="785" t="s">
        <v>3179</v>
      </c>
      <c r="Y2803" s="615" t="str">
        <f t="shared" si="43"/>
        <v>James Musyoka</v>
      </c>
      <c r="Z2803" s="785" t="s">
        <v>6002</v>
      </c>
      <c r="AA2803" s="785" t="s">
        <v>5464</v>
      </c>
      <c r="AB2803" s="785" t="s">
        <v>2609</v>
      </c>
      <c r="AC2803" s="785" t="s">
        <v>2610</v>
      </c>
      <c r="AD2803" s="786">
        <v>43374</v>
      </c>
    </row>
    <row r="2804" spans="1:30" ht="15.75">
      <c r="A2804" s="785" t="s">
        <v>4301</v>
      </c>
      <c r="B2804" s="785" t="s">
        <v>16133</v>
      </c>
      <c r="C2804" s="785" t="s">
        <v>4303</v>
      </c>
      <c r="D2804" s="785" t="s">
        <v>2599</v>
      </c>
      <c r="E2804" s="785" t="s">
        <v>5024</v>
      </c>
      <c r="F2804" s="786">
        <v>43221</v>
      </c>
      <c r="G2804" s="785" t="s">
        <v>4949</v>
      </c>
      <c r="H2804" s="786">
        <v>43374</v>
      </c>
      <c r="I2804" s="785" t="s">
        <v>16134</v>
      </c>
      <c r="J2804" s="785" t="s">
        <v>629</v>
      </c>
      <c r="K2804" s="785" t="s">
        <v>16135</v>
      </c>
      <c r="L2804" s="785" t="s">
        <v>16136</v>
      </c>
      <c r="M2804" s="785"/>
      <c r="N2804" s="785"/>
      <c r="O2804" s="785" t="s">
        <v>16137</v>
      </c>
      <c r="P2804" s="787">
        <v>35.032381000000001</v>
      </c>
      <c r="Q2804" s="787">
        <v>0.77359199999999995</v>
      </c>
      <c r="R2804" s="785" t="s">
        <v>2301</v>
      </c>
      <c r="S2804" s="785" t="s">
        <v>2302</v>
      </c>
      <c r="T2804" s="785" t="s">
        <v>16138</v>
      </c>
      <c r="U2804" s="785" t="s">
        <v>16139</v>
      </c>
      <c r="V2804" s="785" t="s">
        <v>2673</v>
      </c>
      <c r="W2804" s="785" t="s">
        <v>2621</v>
      </c>
      <c r="X2804" s="785" t="s">
        <v>2621</v>
      </c>
      <c r="Y2804" s="615" t="str">
        <f t="shared" si="43"/>
        <v>Kentainers Limited</v>
      </c>
      <c r="Z2804" s="785" t="s">
        <v>14622</v>
      </c>
      <c r="AA2804" s="785" t="s">
        <v>5464</v>
      </c>
      <c r="AB2804" s="785" t="s">
        <v>2616</v>
      </c>
      <c r="AC2804" s="785" t="s">
        <v>2617</v>
      </c>
      <c r="AD2804" s="786">
        <v>43426</v>
      </c>
    </row>
    <row r="2805" spans="1:30" ht="15.75">
      <c r="A2805" s="785" t="s">
        <v>4301</v>
      </c>
      <c r="B2805" s="785" t="s">
        <v>23904</v>
      </c>
      <c r="C2805" s="785" t="s">
        <v>4303</v>
      </c>
      <c r="D2805" s="785" t="s">
        <v>2599</v>
      </c>
      <c r="E2805" s="785" t="s">
        <v>5747</v>
      </c>
      <c r="F2805" s="786">
        <v>43344</v>
      </c>
      <c r="G2805" s="785" t="s">
        <v>4949</v>
      </c>
      <c r="H2805" s="786">
        <v>43374</v>
      </c>
      <c r="I2805" s="785" t="s">
        <v>23905</v>
      </c>
      <c r="J2805" s="785" t="s">
        <v>629</v>
      </c>
      <c r="K2805" s="785" t="s">
        <v>2612</v>
      </c>
      <c r="L2805" s="785" t="s">
        <v>23906</v>
      </c>
      <c r="M2805" s="785"/>
      <c r="N2805" s="785"/>
      <c r="O2805" s="785"/>
      <c r="P2805" s="787">
        <v>37.118592999999997</v>
      </c>
      <c r="Q2805" s="787">
        <v>-0.64865399999999995</v>
      </c>
      <c r="R2805" s="785" t="s">
        <v>1030</v>
      </c>
      <c r="S2805" s="785" t="s">
        <v>2220</v>
      </c>
      <c r="T2805" s="785" t="s">
        <v>3146</v>
      </c>
      <c r="U2805" s="785" t="s">
        <v>5086</v>
      </c>
      <c r="V2805" s="785" t="s">
        <v>3004</v>
      </c>
      <c r="W2805" s="785" t="s">
        <v>3005</v>
      </c>
      <c r="X2805" s="785" t="s">
        <v>3184</v>
      </c>
      <c r="Y2805" s="615" t="str">
        <f t="shared" si="43"/>
        <v>Sospeter Maina</v>
      </c>
      <c r="Z2805" s="785" t="s">
        <v>7475</v>
      </c>
      <c r="AA2805" s="785" t="s">
        <v>4349</v>
      </c>
      <c r="AB2805" s="785" t="s">
        <v>2683</v>
      </c>
      <c r="AC2805" s="785" t="s">
        <v>2606</v>
      </c>
      <c r="AD2805" s="786">
        <v>43444</v>
      </c>
    </row>
    <row r="2806" spans="1:30" ht="15.75">
      <c r="A2806" s="785" t="s">
        <v>4301</v>
      </c>
      <c r="B2806" s="785" t="s">
        <v>29636</v>
      </c>
      <c r="C2806" s="785" t="s">
        <v>4303</v>
      </c>
      <c r="D2806" s="785" t="s">
        <v>2599</v>
      </c>
      <c r="E2806" s="785" t="s">
        <v>14473</v>
      </c>
      <c r="F2806" s="786">
        <v>43190</v>
      </c>
      <c r="G2806" s="785" t="s">
        <v>4949</v>
      </c>
      <c r="H2806" s="786">
        <v>43374</v>
      </c>
      <c r="I2806" s="785" t="s">
        <v>29637</v>
      </c>
      <c r="J2806" s="785" t="s">
        <v>627</v>
      </c>
      <c r="K2806" s="785" t="s">
        <v>29638</v>
      </c>
      <c r="L2806" s="785" t="s">
        <v>29639</v>
      </c>
      <c r="M2806" s="785"/>
      <c r="N2806" s="785"/>
      <c r="O2806" s="785"/>
      <c r="P2806" s="787">
        <v>35.128011999999998</v>
      </c>
      <c r="Q2806" s="787">
        <v>0.21130699999999999</v>
      </c>
      <c r="R2806" s="785" t="s">
        <v>916</v>
      </c>
      <c r="S2806" s="785" t="s">
        <v>2839</v>
      </c>
      <c r="T2806" s="785" t="s">
        <v>4369</v>
      </c>
      <c r="U2806" s="785" t="s">
        <v>28888</v>
      </c>
      <c r="V2806" s="785" t="s">
        <v>2855</v>
      </c>
      <c r="W2806" s="785" t="s">
        <v>3180</v>
      </c>
      <c r="X2806" s="785"/>
      <c r="Y2806" s="615" t="str">
        <f t="shared" si="43"/>
        <v>Abiud limited</v>
      </c>
      <c r="Z2806" s="785" t="s">
        <v>2599</v>
      </c>
      <c r="AA2806" s="785" t="s">
        <v>4349</v>
      </c>
      <c r="AB2806" s="785" t="s">
        <v>2876</v>
      </c>
      <c r="AC2806" s="785" t="s">
        <v>2606</v>
      </c>
      <c r="AD2806" s="786">
        <v>43380</v>
      </c>
    </row>
    <row r="2807" spans="1:30" ht="15.75">
      <c r="A2807" s="785" t="s">
        <v>4301</v>
      </c>
      <c r="B2807" s="785" t="s">
        <v>29648</v>
      </c>
      <c r="C2807" s="785" t="s">
        <v>4303</v>
      </c>
      <c r="D2807" s="785" t="s">
        <v>2599</v>
      </c>
      <c r="E2807" s="785" t="s">
        <v>5246</v>
      </c>
      <c r="F2807" s="786">
        <v>43361</v>
      </c>
      <c r="G2807" s="785" t="s">
        <v>4949</v>
      </c>
      <c r="H2807" s="786">
        <v>43374</v>
      </c>
      <c r="I2807" s="785" t="s">
        <v>29649</v>
      </c>
      <c r="J2807" s="785" t="s">
        <v>629</v>
      </c>
      <c r="K2807" s="785" t="s">
        <v>29650</v>
      </c>
      <c r="L2807" s="785" t="s">
        <v>29651</v>
      </c>
      <c r="M2807" s="785"/>
      <c r="N2807" s="785"/>
      <c r="O2807" s="785"/>
      <c r="P2807" s="787">
        <v>36.843183000000003</v>
      </c>
      <c r="Q2807" s="787">
        <v>-1.029768</v>
      </c>
      <c r="R2807" s="785" t="s">
        <v>821</v>
      </c>
      <c r="S2807" s="785" t="s">
        <v>2041</v>
      </c>
      <c r="T2807" s="785" t="s">
        <v>8471</v>
      </c>
      <c r="U2807" s="785" t="s">
        <v>8951</v>
      </c>
      <c r="V2807" s="785" t="s">
        <v>2855</v>
      </c>
      <c r="W2807" s="785" t="s">
        <v>2707</v>
      </c>
      <c r="X2807" s="785"/>
      <c r="Y2807" s="615" t="str">
        <f t="shared" si="43"/>
        <v>Fagaden Enterprises</v>
      </c>
      <c r="Z2807" s="785" t="s">
        <v>2599</v>
      </c>
      <c r="AA2807" s="785" t="s">
        <v>4349</v>
      </c>
      <c r="AB2807" s="785" t="s">
        <v>2683</v>
      </c>
      <c r="AC2807" s="785" t="s">
        <v>2606</v>
      </c>
      <c r="AD2807" s="786">
        <v>43384</v>
      </c>
    </row>
    <row r="2808" spans="1:30" ht="15.75">
      <c r="A2808" s="785" t="s">
        <v>4301</v>
      </c>
      <c r="B2808" s="785" t="s">
        <v>30258</v>
      </c>
      <c r="C2808" s="785" t="s">
        <v>4303</v>
      </c>
      <c r="D2808" s="785" t="s">
        <v>2599</v>
      </c>
      <c r="E2808" s="785" t="s">
        <v>11806</v>
      </c>
      <c r="F2808" s="786">
        <v>43188</v>
      </c>
      <c r="G2808" s="785" t="s">
        <v>4949</v>
      </c>
      <c r="H2808" s="786">
        <v>43374</v>
      </c>
      <c r="I2808" s="785" t="s">
        <v>30259</v>
      </c>
      <c r="J2808" s="785" t="s">
        <v>627</v>
      </c>
      <c r="K2808" s="785" t="s">
        <v>2612</v>
      </c>
      <c r="L2808" s="785" t="s">
        <v>30260</v>
      </c>
      <c r="M2808" s="785"/>
      <c r="N2808" s="785"/>
      <c r="O2808" s="785"/>
      <c r="P2808" s="787">
        <v>35.141559000000001</v>
      </c>
      <c r="Q2808" s="787">
        <v>0.19567899999999999</v>
      </c>
      <c r="R2808" s="785" t="s">
        <v>916</v>
      </c>
      <c r="S2808" s="785" t="s">
        <v>2839</v>
      </c>
      <c r="T2808" s="785" t="s">
        <v>25139</v>
      </c>
      <c r="U2808" s="785" t="s">
        <v>30261</v>
      </c>
      <c r="V2808" s="785" t="s">
        <v>2855</v>
      </c>
      <c r="W2808" s="785" t="s">
        <v>3180</v>
      </c>
      <c r="X2808" s="785"/>
      <c r="Y2808" s="615" t="str">
        <f t="shared" si="43"/>
        <v>Abiud limited</v>
      </c>
      <c r="Z2808" s="785" t="s">
        <v>2599</v>
      </c>
      <c r="AA2808" s="785" t="s">
        <v>4349</v>
      </c>
      <c r="AB2808" s="785" t="s">
        <v>2876</v>
      </c>
      <c r="AC2808" s="785" t="s">
        <v>2606</v>
      </c>
      <c r="AD2808" s="786">
        <v>43380</v>
      </c>
    </row>
    <row r="2809" spans="1:30" ht="15.75">
      <c r="A2809" s="785" t="s">
        <v>4301</v>
      </c>
      <c r="B2809" s="785" t="s">
        <v>30262</v>
      </c>
      <c r="C2809" s="785" t="s">
        <v>4303</v>
      </c>
      <c r="D2809" s="785" t="s">
        <v>2599</v>
      </c>
      <c r="E2809" s="785" t="s">
        <v>5141</v>
      </c>
      <c r="F2809" s="786">
        <v>43200</v>
      </c>
      <c r="G2809" s="785" t="s">
        <v>4949</v>
      </c>
      <c r="H2809" s="786">
        <v>43374</v>
      </c>
      <c r="I2809" s="785" t="s">
        <v>30263</v>
      </c>
      <c r="J2809" s="785" t="s">
        <v>627</v>
      </c>
      <c r="K2809" s="785" t="s">
        <v>2612</v>
      </c>
      <c r="L2809" s="785" t="s">
        <v>30264</v>
      </c>
      <c r="M2809" s="785"/>
      <c r="N2809" s="785"/>
      <c r="O2809" s="785"/>
      <c r="P2809" s="787">
        <v>35.12818</v>
      </c>
      <c r="Q2809" s="787">
        <v>0.21227099999999999</v>
      </c>
      <c r="R2809" s="785" t="s">
        <v>916</v>
      </c>
      <c r="S2809" s="785" t="s">
        <v>2839</v>
      </c>
      <c r="T2809" s="785" t="s">
        <v>4369</v>
      </c>
      <c r="U2809" s="785" t="s">
        <v>28888</v>
      </c>
      <c r="V2809" s="785" t="s">
        <v>2855</v>
      </c>
      <c r="W2809" s="785" t="s">
        <v>3180</v>
      </c>
      <c r="X2809" s="785"/>
      <c r="Y2809" s="615" t="str">
        <f t="shared" si="43"/>
        <v>Abiud limited</v>
      </c>
      <c r="Z2809" s="785" t="s">
        <v>2599</v>
      </c>
      <c r="AA2809" s="785" t="s">
        <v>4349</v>
      </c>
      <c r="AB2809" s="785" t="s">
        <v>2876</v>
      </c>
      <c r="AC2809" s="785" t="s">
        <v>2606</v>
      </c>
      <c r="AD2809" s="786">
        <v>43380</v>
      </c>
    </row>
    <row r="2810" spans="1:30" ht="15.75">
      <c r="A2810" s="785" t="s">
        <v>4301</v>
      </c>
      <c r="B2810" s="785" t="s">
        <v>32198</v>
      </c>
      <c r="C2810" s="785" t="s">
        <v>4303</v>
      </c>
      <c r="D2810" s="785" t="s">
        <v>2599</v>
      </c>
      <c r="E2810" s="785" t="s">
        <v>5747</v>
      </c>
      <c r="F2810" s="786">
        <v>43344</v>
      </c>
      <c r="G2810" s="785" t="s">
        <v>4949</v>
      </c>
      <c r="H2810" s="786">
        <v>43374</v>
      </c>
      <c r="I2810" s="785" t="s">
        <v>32199</v>
      </c>
      <c r="J2810" s="785" t="s">
        <v>629</v>
      </c>
      <c r="K2810" s="785" t="s">
        <v>32200</v>
      </c>
      <c r="L2810" s="785" t="s">
        <v>32201</v>
      </c>
      <c r="M2810" s="785"/>
      <c r="N2810" s="785"/>
      <c r="O2810" s="785"/>
      <c r="P2810" s="787">
        <v>35.100268999999997</v>
      </c>
      <c r="Q2810" s="787">
        <v>-0.68920800000000004</v>
      </c>
      <c r="R2810" s="785" t="s">
        <v>1623</v>
      </c>
      <c r="S2810" s="785" t="s">
        <v>3371</v>
      </c>
      <c r="T2810" s="785" t="s">
        <v>18116</v>
      </c>
      <c r="U2810" s="785" t="s">
        <v>20213</v>
      </c>
      <c r="V2810" s="785" t="s">
        <v>3070</v>
      </c>
      <c r="W2810" s="785" t="s">
        <v>3314</v>
      </c>
      <c r="X2810" s="785"/>
      <c r="Y2810" s="615" t="str">
        <f t="shared" si="43"/>
        <v>Philip Kiget</v>
      </c>
      <c r="Z2810" s="785" t="s">
        <v>2599</v>
      </c>
      <c r="AA2810" s="785" t="s">
        <v>4314</v>
      </c>
      <c r="AB2810" s="785" t="s">
        <v>2605</v>
      </c>
      <c r="AC2810" s="785" t="s">
        <v>2606</v>
      </c>
      <c r="AD2810" s="786">
        <v>43417</v>
      </c>
    </row>
    <row r="2811" spans="1:30" ht="15.75">
      <c r="A2811" s="785" t="s">
        <v>4301</v>
      </c>
      <c r="B2811" s="785" t="s">
        <v>7175</v>
      </c>
      <c r="C2811" s="785" t="s">
        <v>4303</v>
      </c>
      <c r="D2811" s="785" t="s">
        <v>2599</v>
      </c>
      <c r="E2811" s="785" t="s">
        <v>4702</v>
      </c>
      <c r="F2811" s="786">
        <v>43342</v>
      </c>
      <c r="G2811" s="785" t="s">
        <v>7176</v>
      </c>
      <c r="H2811" s="786">
        <v>43373</v>
      </c>
      <c r="I2811" s="785" t="s">
        <v>7177</v>
      </c>
      <c r="J2811" s="785" t="s">
        <v>629</v>
      </c>
      <c r="K2811" s="785" t="s">
        <v>7178</v>
      </c>
      <c r="L2811" s="785" t="s">
        <v>7179</v>
      </c>
      <c r="M2811" s="785"/>
      <c r="N2811" s="785"/>
      <c r="O2811" s="785" t="s">
        <v>7180</v>
      </c>
      <c r="P2811" s="787">
        <v>37.612800999999997</v>
      </c>
      <c r="Q2811" s="787">
        <v>-0.38239400000000001</v>
      </c>
      <c r="R2811" s="785" t="s">
        <v>1266</v>
      </c>
      <c r="S2811" s="785" t="s">
        <v>3150</v>
      </c>
      <c r="T2811" s="785" t="s">
        <v>3247</v>
      </c>
      <c r="U2811" s="785" t="s">
        <v>7181</v>
      </c>
      <c r="V2811" s="785" t="s">
        <v>2855</v>
      </c>
      <c r="W2811" s="785" t="s">
        <v>7182</v>
      </c>
      <c r="X2811" s="785" t="s">
        <v>2732</v>
      </c>
      <c r="Y2811" s="615" t="str">
        <f t="shared" si="43"/>
        <v>David Chege Wangui</v>
      </c>
      <c r="Z2811" s="785" t="s">
        <v>2599</v>
      </c>
      <c r="AA2811" s="785" t="s">
        <v>4314</v>
      </c>
      <c r="AB2811" s="785" t="s">
        <v>2683</v>
      </c>
      <c r="AC2811" s="785" t="s">
        <v>2606</v>
      </c>
      <c r="AD2811" s="786">
        <v>43401</v>
      </c>
    </row>
    <row r="2812" spans="1:30" ht="15.75">
      <c r="A2812" s="785" t="s">
        <v>4301</v>
      </c>
      <c r="B2812" s="785" t="s">
        <v>11295</v>
      </c>
      <c r="C2812" s="785" t="s">
        <v>4303</v>
      </c>
      <c r="D2812" s="785" t="s">
        <v>2599</v>
      </c>
      <c r="E2812" s="785" t="s">
        <v>5747</v>
      </c>
      <c r="F2812" s="786">
        <v>43344</v>
      </c>
      <c r="G2812" s="785" t="s">
        <v>7176</v>
      </c>
      <c r="H2812" s="786">
        <v>43373</v>
      </c>
      <c r="I2812" s="785" t="s">
        <v>11296</v>
      </c>
      <c r="J2812" s="785" t="s">
        <v>629</v>
      </c>
      <c r="K2812" s="785" t="s">
        <v>11297</v>
      </c>
      <c r="L2812" s="785" t="s">
        <v>11298</v>
      </c>
      <c r="M2812" s="785" t="s">
        <v>11299</v>
      </c>
      <c r="N2812" s="785"/>
      <c r="O2812" s="785" t="s">
        <v>11300</v>
      </c>
      <c r="P2812" s="787">
        <v>36.827857999999999</v>
      </c>
      <c r="Q2812" s="787">
        <v>-0.75410600000000005</v>
      </c>
      <c r="R2812" s="785" t="s">
        <v>1030</v>
      </c>
      <c r="S2812" s="785" t="s">
        <v>2623</v>
      </c>
      <c r="T2812" s="785" t="s">
        <v>3301</v>
      </c>
      <c r="U2812" s="785" t="s">
        <v>3301</v>
      </c>
      <c r="V2812" s="785">
        <v>8</v>
      </c>
      <c r="W2812" s="785" t="s">
        <v>4054</v>
      </c>
      <c r="X2812" s="785" t="s">
        <v>2834</v>
      </c>
      <c r="Y2812" s="615" t="str">
        <f t="shared" si="43"/>
        <v>Hamkam</v>
      </c>
      <c r="Z2812" s="785" t="s">
        <v>11301</v>
      </c>
      <c r="AA2812" s="785" t="s">
        <v>4349</v>
      </c>
      <c r="AB2812" s="785" t="s">
        <v>2605</v>
      </c>
      <c r="AC2812" s="785" t="s">
        <v>2606</v>
      </c>
      <c r="AD2812" s="786">
        <v>43380</v>
      </c>
    </row>
    <row r="2813" spans="1:30" ht="15.75">
      <c r="A2813" s="785" t="s">
        <v>4301</v>
      </c>
      <c r="B2813" s="785" t="s">
        <v>13654</v>
      </c>
      <c r="C2813" s="785" t="s">
        <v>4303</v>
      </c>
      <c r="D2813" s="785" t="s">
        <v>2599</v>
      </c>
      <c r="E2813" s="785" t="s">
        <v>5439</v>
      </c>
      <c r="F2813" s="786">
        <v>43281</v>
      </c>
      <c r="G2813" s="785" t="s">
        <v>7176</v>
      </c>
      <c r="H2813" s="786">
        <v>43373</v>
      </c>
      <c r="I2813" s="785" t="s">
        <v>13655</v>
      </c>
      <c r="J2813" s="785" t="s">
        <v>627</v>
      </c>
      <c r="K2813" s="785" t="s">
        <v>13656</v>
      </c>
      <c r="L2813" s="785" t="s">
        <v>13657</v>
      </c>
      <c r="M2813" s="785"/>
      <c r="N2813" s="785"/>
      <c r="O2813" s="785" t="s">
        <v>13658</v>
      </c>
      <c r="P2813" s="787">
        <v>34.769247999999997</v>
      </c>
      <c r="Q2813" s="787">
        <v>-0.57354799999999995</v>
      </c>
      <c r="R2813" s="785" t="s">
        <v>2696</v>
      </c>
      <c r="S2813" s="785" t="s">
        <v>4036</v>
      </c>
      <c r="T2813" s="785" t="s">
        <v>13659</v>
      </c>
      <c r="U2813" s="785" t="s">
        <v>13660</v>
      </c>
      <c r="V2813" s="785" t="s">
        <v>2855</v>
      </c>
      <c r="W2813" s="785" t="s">
        <v>3276</v>
      </c>
      <c r="X2813" s="785" t="s">
        <v>2754</v>
      </c>
      <c r="Y2813" s="615" t="str">
        <f t="shared" si="43"/>
        <v>Joel Nyambane Moigare</v>
      </c>
      <c r="Z2813" s="785" t="s">
        <v>13448</v>
      </c>
      <c r="AA2813" s="785" t="s">
        <v>4349</v>
      </c>
      <c r="AB2813" s="785" t="s">
        <v>2683</v>
      </c>
      <c r="AC2813" s="785" t="s">
        <v>2606</v>
      </c>
      <c r="AD2813" s="786">
        <v>43373</v>
      </c>
    </row>
    <row r="2814" spans="1:30" ht="15.75">
      <c r="A2814" s="785" t="s">
        <v>4301</v>
      </c>
      <c r="B2814" s="785" t="s">
        <v>13790</v>
      </c>
      <c r="C2814" s="785" t="s">
        <v>4303</v>
      </c>
      <c r="D2814" s="785" t="s">
        <v>2599</v>
      </c>
      <c r="E2814" s="785" t="s">
        <v>7539</v>
      </c>
      <c r="F2814" s="786">
        <v>43295</v>
      </c>
      <c r="G2814" s="785" t="s">
        <v>7176</v>
      </c>
      <c r="H2814" s="786">
        <v>43373</v>
      </c>
      <c r="I2814" s="785" t="s">
        <v>13791</v>
      </c>
      <c r="J2814" s="785" t="s">
        <v>629</v>
      </c>
      <c r="K2814" s="785" t="s">
        <v>13792</v>
      </c>
      <c r="L2814" s="785" t="s">
        <v>13793</v>
      </c>
      <c r="M2814" s="785"/>
      <c r="N2814" s="785"/>
      <c r="O2814" s="785"/>
      <c r="P2814" s="787">
        <v>34.724052999999998</v>
      </c>
      <c r="Q2814" s="787">
        <v>-0.58797500000000003</v>
      </c>
      <c r="R2814" s="785" t="s">
        <v>2696</v>
      </c>
      <c r="S2814" s="785" t="s">
        <v>4036</v>
      </c>
      <c r="T2814" s="785" t="s">
        <v>13794</v>
      </c>
      <c r="U2814" s="785" t="s">
        <v>13795</v>
      </c>
      <c r="V2814" s="785" t="s">
        <v>3070</v>
      </c>
      <c r="W2814" s="785" t="s">
        <v>3276</v>
      </c>
      <c r="X2814" s="785" t="s">
        <v>2754</v>
      </c>
      <c r="Y2814" s="615" t="str">
        <f t="shared" si="43"/>
        <v>Joel Nyambane Moigare</v>
      </c>
      <c r="Z2814" s="785" t="s">
        <v>13448</v>
      </c>
      <c r="AA2814" s="785" t="s">
        <v>4349</v>
      </c>
      <c r="AB2814" s="785" t="s">
        <v>2683</v>
      </c>
      <c r="AC2814" s="785" t="s">
        <v>2606</v>
      </c>
      <c r="AD2814" s="786">
        <v>43373</v>
      </c>
    </row>
    <row r="2815" spans="1:30" ht="15.75">
      <c r="A2815" s="785" t="s">
        <v>4301</v>
      </c>
      <c r="B2815" s="785" t="s">
        <v>8649</v>
      </c>
      <c r="C2815" s="785" t="s">
        <v>4303</v>
      </c>
      <c r="D2815" s="785" t="s">
        <v>2599</v>
      </c>
      <c r="E2815" s="785" t="s">
        <v>8650</v>
      </c>
      <c r="F2815" s="786">
        <v>43321</v>
      </c>
      <c r="G2815" s="785" t="s">
        <v>8651</v>
      </c>
      <c r="H2815" s="786">
        <v>43371</v>
      </c>
      <c r="I2815" s="785" t="s">
        <v>8652</v>
      </c>
      <c r="J2815" s="785" t="s">
        <v>627</v>
      </c>
      <c r="K2815" s="785" t="s">
        <v>8653</v>
      </c>
      <c r="L2815" s="785" t="s">
        <v>8654</v>
      </c>
      <c r="M2815" s="785"/>
      <c r="N2815" s="785"/>
      <c r="O2815" s="785" t="s">
        <v>8655</v>
      </c>
      <c r="P2815" s="787">
        <v>36.665849999999999</v>
      </c>
      <c r="Q2815" s="787">
        <v>-1.365923</v>
      </c>
      <c r="R2815" s="785" t="s">
        <v>1325</v>
      </c>
      <c r="S2815" s="785" t="s">
        <v>3124</v>
      </c>
      <c r="T2815" s="785" t="s">
        <v>2861</v>
      </c>
      <c r="U2815" s="785" t="s">
        <v>8656</v>
      </c>
      <c r="V2815" s="785" t="s">
        <v>2603</v>
      </c>
      <c r="W2815" s="785" t="s">
        <v>8491</v>
      </c>
      <c r="X2815" s="785" t="s">
        <v>2707</v>
      </c>
      <c r="Y2815" s="615" t="str">
        <f t="shared" si="43"/>
        <v>Fagaden Enterprises</v>
      </c>
      <c r="Z2815" s="785" t="s">
        <v>8501</v>
      </c>
      <c r="AA2815" s="785" t="s">
        <v>5464</v>
      </c>
      <c r="AB2815" s="785" t="s">
        <v>5504</v>
      </c>
      <c r="AC2815" s="785" t="s">
        <v>2617</v>
      </c>
      <c r="AD2815" s="786">
        <v>43384</v>
      </c>
    </row>
    <row r="2816" spans="1:30" ht="15.75">
      <c r="A2816" s="785" t="s">
        <v>4301</v>
      </c>
      <c r="B2816" s="785" t="s">
        <v>12607</v>
      </c>
      <c r="C2816" s="785" t="s">
        <v>4303</v>
      </c>
      <c r="D2816" s="785" t="s">
        <v>2599</v>
      </c>
      <c r="E2816" s="785" t="s">
        <v>8650</v>
      </c>
      <c r="F2816" s="786">
        <v>43321</v>
      </c>
      <c r="G2816" s="785" t="s">
        <v>8651</v>
      </c>
      <c r="H2816" s="786">
        <v>43371</v>
      </c>
      <c r="I2816" s="785" t="s">
        <v>12608</v>
      </c>
      <c r="J2816" s="785" t="s">
        <v>627</v>
      </c>
      <c r="K2816" s="785" t="s">
        <v>2612</v>
      </c>
      <c r="L2816" s="785" t="s">
        <v>12609</v>
      </c>
      <c r="M2816" s="785"/>
      <c r="N2816" s="785"/>
      <c r="O2816" s="785" t="s">
        <v>12610</v>
      </c>
      <c r="P2816" s="787">
        <v>36.813231999999999</v>
      </c>
      <c r="Q2816" s="787">
        <v>-1.1545460000000001</v>
      </c>
      <c r="R2816" s="785" t="s">
        <v>821</v>
      </c>
      <c r="S2816" s="785" t="s">
        <v>821</v>
      </c>
      <c r="T2816" s="785" t="s">
        <v>821</v>
      </c>
      <c r="U2816" s="785" t="s">
        <v>3330</v>
      </c>
      <c r="V2816" s="785" t="s">
        <v>6015</v>
      </c>
      <c r="W2816" s="785" t="s">
        <v>2608</v>
      </c>
      <c r="X2816" s="785" t="s">
        <v>3179</v>
      </c>
      <c r="Y2816" s="615" t="str">
        <f t="shared" si="43"/>
        <v>James Musyoka</v>
      </c>
      <c r="Z2816" s="785" t="s">
        <v>6002</v>
      </c>
      <c r="AA2816" s="785" t="s">
        <v>5464</v>
      </c>
      <c r="AB2816" s="785" t="s">
        <v>2609</v>
      </c>
      <c r="AC2816" s="785" t="s">
        <v>2610</v>
      </c>
      <c r="AD2816" s="786">
        <v>43371</v>
      </c>
    </row>
    <row r="2817" spans="1:30" ht="15.75">
      <c r="A2817" s="785" t="s">
        <v>4301</v>
      </c>
      <c r="B2817" s="785" t="s">
        <v>14330</v>
      </c>
      <c r="C2817" s="785" t="s">
        <v>4379</v>
      </c>
      <c r="D2817" s="785" t="s">
        <v>2751</v>
      </c>
      <c r="E2817" s="785" t="s">
        <v>14331</v>
      </c>
      <c r="F2817" s="786">
        <v>43128</v>
      </c>
      <c r="G2817" s="785" t="s">
        <v>8651</v>
      </c>
      <c r="H2817" s="786">
        <v>43371</v>
      </c>
      <c r="I2817" s="785" t="s">
        <v>14332</v>
      </c>
      <c r="J2817" s="785" t="s">
        <v>629</v>
      </c>
      <c r="K2817" s="785" t="s">
        <v>2612</v>
      </c>
      <c r="L2817" s="785" t="s">
        <v>14333</v>
      </c>
      <c r="M2817" s="785"/>
      <c r="N2817" s="785"/>
      <c r="O2817" s="785"/>
      <c r="P2817" s="787">
        <v>35.225859999999997</v>
      </c>
      <c r="Q2817" s="787">
        <v>0.56599100000000002</v>
      </c>
      <c r="R2817" s="785" t="s">
        <v>893</v>
      </c>
      <c r="S2817" s="785" t="s">
        <v>2882</v>
      </c>
      <c r="T2817" s="785" t="s">
        <v>3517</v>
      </c>
      <c r="U2817" s="785" t="s">
        <v>2838</v>
      </c>
      <c r="V2817" s="785" t="s">
        <v>3070</v>
      </c>
      <c r="W2817" s="785" t="s">
        <v>3171</v>
      </c>
      <c r="X2817" s="785" t="s">
        <v>3542</v>
      </c>
      <c r="Y2817" s="615" t="str">
        <f t="shared" si="43"/>
        <v>John Mwangale</v>
      </c>
      <c r="Z2817" s="785" t="s">
        <v>14334</v>
      </c>
      <c r="AA2817" s="785" t="s">
        <v>4314</v>
      </c>
      <c r="AB2817" s="785" t="s">
        <v>2683</v>
      </c>
      <c r="AC2817" s="785" t="s">
        <v>2606</v>
      </c>
      <c r="AD2817" s="786">
        <v>43371</v>
      </c>
    </row>
    <row r="2818" spans="1:30" ht="15.75">
      <c r="A2818" s="785" t="s">
        <v>4301</v>
      </c>
      <c r="B2818" s="785" t="s">
        <v>31882</v>
      </c>
      <c r="C2818" s="785" t="s">
        <v>4303</v>
      </c>
      <c r="D2818" s="785" t="s">
        <v>2599</v>
      </c>
      <c r="E2818" s="785" t="s">
        <v>8650</v>
      </c>
      <c r="F2818" s="786">
        <v>43321</v>
      </c>
      <c r="G2818" s="785" t="s">
        <v>8651</v>
      </c>
      <c r="H2818" s="786">
        <v>43371</v>
      </c>
      <c r="I2818" s="785" t="s">
        <v>31883</v>
      </c>
      <c r="J2818" s="785" t="s">
        <v>627</v>
      </c>
      <c r="K2818" s="785" t="s">
        <v>31884</v>
      </c>
      <c r="L2818" s="785" t="s">
        <v>31885</v>
      </c>
      <c r="M2818" s="785"/>
      <c r="N2818" s="785"/>
      <c r="O2818" s="785"/>
      <c r="P2818" s="787">
        <v>36.402135000000001</v>
      </c>
      <c r="Q2818" s="787">
        <v>5.0259999999999999E-2</v>
      </c>
      <c r="R2818" s="785" t="s">
        <v>1228</v>
      </c>
      <c r="S2818" s="785" t="s">
        <v>1229</v>
      </c>
      <c r="T2818" s="785" t="s">
        <v>1229</v>
      </c>
      <c r="U2818" s="785" t="s">
        <v>31886</v>
      </c>
      <c r="V2818" s="785" t="s">
        <v>3004</v>
      </c>
      <c r="W2818" s="785" t="s">
        <v>3025</v>
      </c>
      <c r="X2818" s="785"/>
      <c r="Y2818" s="615" t="str">
        <f t="shared" ref="Y2818:Y2881" si="44">IF(X2818="",W2818,X2818)</f>
        <v>Kichemu limited</v>
      </c>
      <c r="Z2818" s="785" t="s">
        <v>2599</v>
      </c>
      <c r="AA2818" s="785" t="s">
        <v>4349</v>
      </c>
      <c r="AB2818" s="785" t="s">
        <v>2683</v>
      </c>
      <c r="AC2818" s="785" t="s">
        <v>2606</v>
      </c>
      <c r="AD2818" s="786">
        <v>43371</v>
      </c>
    </row>
    <row r="2819" spans="1:30" ht="15.75">
      <c r="A2819" s="785" t="s">
        <v>4301</v>
      </c>
      <c r="B2819" s="785" t="s">
        <v>6730</v>
      </c>
      <c r="C2819" s="785" t="s">
        <v>4303</v>
      </c>
      <c r="D2819" s="785" t="s">
        <v>2599</v>
      </c>
      <c r="E2819" s="785" t="s">
        <v>6731</v>
      </c>
      <c r="F2819" s="786">
        <v>43320</v>
      </c>
      <c r="G2819" s="785" t="s">
        <v>6732</v>
      </c>
      <c r="H2819" s="786">
        <v>43370</v>
      </c>
      <c r="I2819" s="785" t="s">
        <v>6733</v>
      </c>
      <c r="J2819" s="785" t="s">
        <v>629</v>
      </c>
      <c r="K2819" s="785" t="s">
        <v>6734</v>
      </c>
      <c r="L2819" s="785" t="s">
        <v>6735</v>
      </c>
      <c r="M2819" s="785"/>
      <c r="N2819" s="785"/>
      <c r="O2819" s="785" t="s">
        <v>6736</v>
      </c>
      <c r="P2819" s="787">
        <v>37.419162</v>
      </c>
      <c r="Q2819" s="787">
        <v>-1.6532199999999999</v>
      </c>
      <c r="R2819" s="785" t="s">
        <v>728</v>
      </c>
      <c r="S2819" s="785" t="s">
        <v>729</v>
      </c>
      <c r="T2819" s="785" t="s">
        <v>729</v>
      </c>
      <c r="U2819" s="785" t="s">
        <v>6737</v>
      </c>
      <c r="V2819" s="785" t="s">
        <v>2673</v>
      </c>
      <c r="W2819" s="785" t="s">
        <v>2621</v>
      </c>
      <c r="X2819" s="785" t="s">
        <v>6713</v>
      </c>
      <c r="Y2819" s="615" t="str">
        <f t="shared" si="44"/>
        <v>Collins</v>
      </c>
      <c r="Z2819" s="785" t="s">
        <v>6714</v>
      </c>
      <c r="AA2819" s="785" t="s">
        <v>5464</v>
      </c>
      <c r="AB2819" s="785" t="s">
        <v>2616</v>
      </c>
      <c r="AC2819" s="785" t="s">
        <v>2617</v>
      </c>
      <c r="AD2819" s="786">
        <v>43371</v>
      </c>
    </row>
    <row r="2820" spans="1:30" ht="15.75">
      <c r="A2820" s="785" t="s">
        <v>4301</v>
      </c>
      <c r="B2820" s="785" t="s">
        <v>6738</v>
      </c>
      <c r="C2820" s="785" t="s">
        <v>4379</v>
      </c>
      <c r="D2820" s="785" t="s">
        <v>2751</v>
      </c>
      <c r="E2820" s="785" t="s">
        <v>6731</v>
      </c>
      <c r="F2820" s="786">
        <v>43320</v>
      </c>
      <c r="G2820" s="785" t="s">
        <v>6732</v>
      </c>
      <c r="H2820" s="786">
        <v>43370</v>
      </c>
      <c r="I2820" s="785" t="s">
        <v>6739</v>
      </c>
      <c r="J2820" s="785" t="s">
        <v>627</v>
      </c>
      <c r="K2820" s="785" t="s">
        <v>6740</v>
      </c>
      <c r="L2820" s="785" t="s">
        <v>6741</v>
      </c>
      <c r="M2820" s="785" t="s">
        <v>6742</v>
      </c>
      <c r="N2820" s="785"/>
      <c r="O2820" s="785" t="s">
        <v>6743</v>
      </c>
      <c r="P2820" s="787">
        <v>37.429367999999997</v>
      </c>
      <c r="Q2820" s="787">
        <v>-1.674015</v>
      </c>
      <c r="R2820" s="785" t="s">
        <v>728</v>
      </c>
      <c r="S2820" s="785" t="s">
        <v>729</v>
      </c>
      <c r="T2820" s="785" t="s">
        <v>6744</v>
      </c>
      <c r="U2820" s="785" t="s">
        <v>6745</v>
      </c>
      <c r="V2820" s="785">
        <v>6</v>
      </c>
      <c r="W2820" s="785" t="s">
        <v>2621</v>
      </c>
      <c r="X2820" s="785" t="s">
        <v>6713</v>
      </c>
      <c r="Y2820" s="615" t="str">
        <f t="shared" si="44"/>
        <v>Collins</v>
      </c>
      <c r="Z2820" s="785" t="s">
        <v>6714</v>
      </c>
      <c r="AA2820" s="785" t="s">
        <v>5464</v>
      </c>
      <c r="AB2820" s="785" t="s">
        <v>2616</v>
      </c>
      <c r="AC2820" s="785" t="s">
        <v>2617</v>
      </c>
      <c r="AD2820" s="786">
        <v>43371</v>
      </c>
    </row>
    <row r="2821" spans="1:30" ht="15.75">
      <c r="A2821" s="785" t="s">
        <v>4301</v>
      </c>
      <c r="B2821" s="785" t="s">
        <v>6752</v>
      </c>
      <c r="C2821" s="785" t="s">
        <v>4303</v>
      </c>
      <c r="D2821" s="785" t="s">
        <v>2599</v>
      </c>
      <c r="E2821" s="785" t="s">
        <v>6731</v>
      </c>
      <c r="F2821" s="786">
        <v>43320</v>
      </c>
      <c r="G2821" s="785" t="s">
        <v>6732</v>
      </c>
      <c r="H2821" s="786">
        <v>43370</v>
      </c>
      <c r="I2821" s="785" t="s">
        <v>6753</v>
      </c>
      <c r="J2821" s="785" t="s">
        <v>629</v>
      </c>
      <c r="K2821" s="785" t="s">
        <v>6754</v>
      </c>
      <c r="L2821" s="785" t="s">
        <v>6755</v>
      </c>
      <c r="M2821" s="785"/>
      <c r="N2821" s="785"/>
      <c r="O2821" s="785" t="s">
        <v>6756</v>
      </c>
      <c r="P2821" s="787">
        <v>37.457630000000002</v>
      </c>
      <c r="Q2821" s="787">
        <v>-1.657505</v>
      </c>
      <c r="R2821" s="785" t="s">
        <v>728</v>
      </c>
      <c r="S2821" s="785" t="s">
        <v>729</v>
      </c>
      <c r="T2821" s="785" t="s">
        <v>729</v>
      </c>
      <c r="U2821" s="785" t="s">
        <v>6757</v>
      </c>
      <c r="V2821" s="785" t="s">
        <v>2673</v>
      </c>
      <c r="W2821" s="785" t="s">
        <v>2621</v>
      </c>
      <c r="X2821" s="785" t="s">
        <v>6713</v>
      </c>
      <c r="Y2821" s="615" t="str">
        <f t="shared" si="44"/>
        <v>Collins</v>
      </c>
      <c r="Z2821" s="785" t="s">
        <v>6714</v>
      </c>
      <c r="AA2821" s="785" t="s">
        <v>5464</v>
      </c>
      <c r="AB2821" s="785" t="s">
        <v>2616</v>
      </c>
      <c r="AC2821" s="785" t="s">
        <v>2617</v>
      </c>
      <c r="AD2821" s="786">
        <v>43371</v>
      </c>
    </row>
    <row r="2822" spans="1:30" ht="15.75">
      <c r="A2822" s="785" t="s">
        <v>4301</v>
      </c>
      <c r="B2822" s="785" t="s">
        <v>6758</v>
      </c>
      <c r="C2822" s="785" t="s">
        <v>4303</v>
      </c>
      <c r="D2822" s="785" t="s">
        <v>2599</v>
      </c>
      <c r="E2822" s="785" t="s">
        <v>6731</v>
      </c>
      <c r="F2822" s="786">
        <v>43320</v>
      </c>
      <c r="G2822" s="785" t="s">
        <v>6732</v>
      </c>
      <c r="H2822" s="786">
        <v>43370</v>
      </c>
      <c r="I2822" s="785" t="s">
        <v>6759</v>
      </c>
      <c r="J2822" s="785" t="s">
        <v>627</v>
      </c>
      <c r="K2822" s="785" t="s">
        <v>6760</v>
      </c>
      <c r="L2822" s="785" t="s">
        <v>6761</v>
      </c>
      <c r="M2822" s="785"/>
      <c r="N2822" s="785"/>
      <c r="O2822" s="785" t="s">
        <v>6762</v>
      </c>
      <c r="P2822" s="787">
        <v>37.414766999999998</v>
      </c>
      <c r="Q2822" s="787">
        <v>-1.682938</v>
      </c>
      <c r="R2822" s="785" t="s">
        <v>728</v>
      </c>
      <c r="S2822" s="785" t="s">
        <v>729</v>
      </c>
      <c r="T2822" s="785" t="s">
        <v>6744</v>
      </c>
      <c r="U2822" s="785" t="s">
        <v>6763</v>
      </c>
      <c r="V2822" s="785" t="s">
        <v>2673</v>
      </c>
      <c r="W2822" s="785" t="s">
        <v>2621</v>
      </c>
      <c r="X2822" s="785" t="s">
        <v>6713</v>
      </c>
      <c r="Y2822" s="615" t="str">
        <f t="shared" si="44"/>
        <v>Collins</v>
      </c>
      <c r="Z2822" s="785" t="s">
        <v>6714</v>
      </c>
      <c r="AA2822" s="785" t="s">
        <v>5464</v>
      </c>
      <c r="AB2822" s="785" t="s">
        <v>2616</v>
      </c>
      <c r="AC2822" s="785" t="s">
        <v>2617</v>
      </c>
      <c r="AD2822" s="786">
        <v>43371</v>
      </c>
    </row>
    <row r="2823" spans="1:30" ht="15.75">
      <c r="A2823" s="785" t="s">
        <v>4301</v>
      </c>
      <c r="B2823" s="785" t="s">
        <v>8638</v>
      </c>
      <c r="C2823" s="785" t="s">
        <v>4303</v>
      </c>
      <c r="D2823" s="785" t="s">
        <v>2599</v>
      </c>
      <c r="E2823" s="785" t="s">
        <v>6731</v>
      </c>
      <c r="F2823" s="786">
        <v>43320</v>
      </c>
      <c r="G2823" s="785" t="s">
        <v>6732</v>
      </c>
      <c r="H2823" s="786">
        <v>43370</v>
      </c>
      <c r="I2823" s="785" t="s">
        <v>8639</v>
      </c>
      <c r="J2823" s="785" t="s">
        <v>629</v>
      </c>
      <c r="K2823" s="785" t="s">
        <v>8640</v>
      </c>
      <c r="L2823" s="785" t="s">
        <v>8641</v>
      </c>
      <c r="M2823" s="785"/>
      <c r="N2823" s="785"/>
      <c r="O2823" s="785" t="s">
        <v>8642</v>
      </c>
      <c r="P2823" s="787">
        <v>36.995139999999999</v>
      </c>
      <c r="Q2823" s="787">
        <v>-1.076827</v>
      </c>
      <c r="R2823" s="785" t="s">
        <v>821</v>
      </c>
      <c r="S2823" s="785" t="s">
        <v>2997</v>
      </c>
      <c r="T2823" s="785" t="s">
        <v>2997</v>
      </c>
      <c r="U2823" s="785" t="s">
        <v>2986</v>
      </c>
      <c r="V2823" s="785" t="s">
        <v>2603</v>
      </c>
      <c r="W2823" s="785" t="s">
        <v>8491</v>
      </c>
      <c r="X2823" s="785" t="s">
        <v>2707</v>
      </c>
      <c r="Y2823" s="615" t="str">
        <f t="shared" si="44"/>
        <v>Fagaden Enterprises</v>
      </c>
      <c r="Z2823" s="785" t="s">
        <v>8501</v>
      </c>
      <c r="AA2823" s="785" t="s">
        <v>5464</v>
      </c>
      <c r="AB2823" s="785" t="s">
        <v>5504</v>
      </c>
      <c r="AC2823" s="785" t="s">
        <v>2617</v>
      </c>
      <c r="AD2823" s="786">
        <v>43370</v>
      </c>
    </row>
    <row r="2824" spans="1:30" ht="15.75">
      <c r="A2824" s="785" t="s">
        <v>4301</v>
      </c>
      <c r="B2824" s="785" t="s">
        <v>8643</v>
      </c>
      <c r="C2824" s="785" t="s">
        <v>4303</v>
      </c>
      <c r="D2824" s="785" t="s">
        <v>2599</v>
      </c>
      <c r="E2824" s="785" t="s">
        <v>6731</v>
      </c>
      <c r="F2824" s="786">
        <v>43320</v>
      </c>
      <c r="G2824" s="785" t="s">
        <v>6732</v>
      </c>
      <c r="H2824" s="786">
        <v>43370</v>
      </c>
      <c r="I2824" s="785" t="s">
        <v>8644</v>
      </c>
      <c r="J2824" s="785" t="s">
        <v>627</v>
      </c>
      <c r="K2824" s="785" t="s">
        <v>8645</v>
      </c>
      <c r="L2824" s="785" t="s">
        <v>8646</v>
      </c>
      <c r="M2824" s="785"/>
      <c r="N2824" s="785"/>
      <c r="O2824" s="785" t="s">
        <v>8647</v>
      </c>
      <c r="P2824" s="787">
        <v>36.841503000000003</v>
      </c>
      <c r="Q2824" s="787">
        <v>-1.2285980000000001</v>
      </c>
      <c r="R2824" s="785" t="s">
        <v>821</v>
      </c>
      <c r="S2824" s="785" t="s">
        <v>821</v>
      </c>
      <c r="T2824" s="785" t="s">
        <v>821</v>
      </c>
      <c r="U2824" s="785" t="s">
        <v>8648</v>
      </c>
      <c r="V2824" s="785" t="s">
        <v>2603</v>
      </c>
      <c r="W2824" s="785" t="s">
        <v>8491</v>
      </c>
      <c r="X2824" s="785" t="s">
        <v>2707</v>
      </c>
      <c r="Y2824" s="615" t="str">
        <f t="shared" si="44"/>
        <v>Fagaden Enterprises</v>
      </c>
      <c r="Z2824" s="785" t="s">
        <v>8501</v>
      </c>
      <c r="AA2824" s="785" t="s">
        <v>5464</v>
      </c>
      <c r="AB2824" s="785" t="s">
        <v>5504</v>
      </c>
      <c r="AC2824" s="785" t="s">
        <v>2617</v>
      </c>
      <c r="AD2824" s="786">
        <v>43370</v>
      </c>
    </row>
    <row r="2825" spans="1:30" ht="15.75">
      <c r="A2825" s="785" t="s">
        <v>4301</v>
      </c>
      <c r="B2825" s="785" t="s">
        <v>12603</v>
      </c>
      <c r="C2825" s="785" t="s">
        <v>4303</v>
      </c>
      <c r="D2825" s="785" t="s">
        <v>2599</v>
      </c>
      <c r="E2825" s="785" t="s">
        <v>6731</v>
      </c>
      <c r="F2825" s="786">
        <v>43320</v>
      </c>
      <c r="G2825" s="785" t="s">
        <v>6732</v>
      </c>
      <c r="H2825" s="786">
        <v>43370</v>
      </c>
      <c r="I2825" s="785" t="s">
        <v>12604</v>
      </c>
      <c r="J2825" s="785" t="s">
        <v>629</v>
      </c>
      <c r="K2825" s="785" t="s">
        <v>2612</v>
      </c>
      <c r="L2825" s="785" t="s">
        <v>12605</v>
      </c>
      <c r="M2825" s="785"/>
      <c r="N2825" s="785"/>
      <c r="O2825" s="785" t="s">
        <v>12606</v>
      </c>
      <c r="P2825" s="787">
        <v>36.820248999999997</v>
      </c>
      <c r="Q2825" s="787">
        <v>-1.155826</v>
      </c>
      <c r="R2825" s="785" t="s">
        <v>821</v>
      </c>
      <c r="S2825" s="785" t="s">
        <v>821</v>
      </c>
      <c r="T2825" s="785" t="s">
        <v>821</v>
      </c>
      <c r="U2825" s="785" t="s">
        <v>3330</v>
      </c>
      <c r="V2825" s="785" t="s">
        <v>6015</v>
      </c>
      <c r="W2825" s="785" t="s">
        <v>2608</v>
      </c>
      <c r="X2825" s="785" t="s">
        <v>3179</v>
      </c>
      <c r="Y2825" s="615" t="str">
        <f t="shared" si="44"/>
        <v>James Musyoka</v>
      </c>
      <c r="Z2825" s="785" t="s">
        <v>6002</v>
      </c>
      <c r="AA2825" s="785" t="s">
        <v>5464</v>
      </c>
      <c r="AB2825" s="785" t="s">
        <v>2609</v>
      </c>
      <c r="AC2825" s="785" t="s">
        <v>2610</v>
      </c>
      <c r="AD2825" s="786">
        <v>43371</v>
      </c>
    </row>
    <row r="2826" spans="1:30" ht="15.75">
      <c r="A2826" s="785" t="s">
        <v>4301</v>
      </c>
      <c r="B2826" s="785" t="s">
        <v>8630</v>
      </c>
      <c r="C2826" s="785" t="s">
        <v>4303</v>
      </c>
      <c r="D2826" s="785" t="s">
        <v>2599</v>
      </c>
      <c r="E2826" s="785" t="s">
        <v>8631</v>
      </c>
      <c r="F2826" s="786">
        <v>43319</v>
      </c>
      <c r="G2826" s="785" t="s">
        <v>8632</v>
      </c>
      <c r="H2826" s="786">
        <v>43369</v>
      </c>
      <c r="I2826" s="785" t="s">
        <v>8633</v>
      </c>
      <c r="J2826" s="785" t="s">
        <v>629</v>
      </c>
      <c r="K2826" s="785" t="s">
        <v>8634</v>
      </c>
      <c r="L2826" s="785" t="s">
        <v>8635</v>
      </c>
      <c r="M2826" s="785"/>
      <c r="N2826" s="785"/>
      <c r="O2826" s="785" t="s">
        <v>8636</v>
      </c>
      <c r="P2826" s="787">
        <v>36.951335</v>
      </c>
      <c r="Q2826" s="787">
        <v>-1.3528800000000001</v>
      </c>
      <c r="R2826" s="785" t="s">
        <v>1729</v>
      </c>
      <c r="S2826" s="785" t="s">
        <v>2878</v>
      </c>
      <c r="T2826" s="785" t="s">
        <v>8637</v>
      </c>
      <c r="U2826" s="785" t="s">
        <v>8637</v>
      </c>
      <c r="V2826" s="785" t="s">
        <v>2603</v>
      </c>
      <c r="W2826" s="785" t="s">
        <v>8491</v>
      </c>
      <c r="X2826" s="785" t="s">
        <v>2707</v>
      </c>
      <c r="Y2826" s="615" t="str">
        <f t="shared" si="44"/>
        <v>Fagaden Enterprises</v>
      </c>
      <c r="Z2826" s="785" t="s">
        <v>8501</v>
      </c>
      <c r="AA2826" s="785" t="s">
        <v>5464</v>
      </c>
      <c r="AB2826" s="785" t="s">
        <v>5504</v>
      </c>
      <c r="AC2826" s="785" t="s">
        <v>2617</v>
      </c>
      <c r="AD2826" s="786">
        <v>43369</v>
      </c>
    </row>
    <row r="2827" spans="1:30" ht="15.75">
      <c r="A2827" s="785" t="s">
        <v>4301</v>
      </c>
      <c r="B2827" s="785" t="s">
        <v>4952</v>
      </c>
      <c r="C2827" s="785" t="s">
        <v>4303</v>
      </c>
      <c r="D2827" s="785" t="s">
        <v>2599</v>
      </c>
      <c r="E2827" s="785" t="s">
        <v>4758</v>
      </c>
      <c r="F2827" s="786">
        <v>43317</v>
      </c>
      <c r="G2827" s="785" t="s">
        <v>4953</v>
      </c>
      <c r="H2827" s="786">
        <v>43368</v>
      </c>
      <c r="I2827" s="785" t="s">
        <v>4954</v>
      </c>
      <c r="J2827" s="785" t="s">
        <v>627</v>
      </c>
      <c r="K2827" s="785" t="s">
        <v>2612</v>
      </c>
      <c r="L2827" s="785" t="s">
        <v>4955</v>
      </c>
      <c r="M2827" s="785"/>
      <c r="N2827" s="785"/>
      <c r="O2827" s="785"/>
      <c r="P2827" s="787">
        <v>35.303674999999998</v>
      </c>
      <c r="Q2827" s="787">
        <v>0.59676200000000001</v>
      </c>
      <c r="R2827" s="785" t="s">
        <v>893</v>
      </c>
      <c r="S2827" s="785" t="s">
        <v>1117</v>
      </c>
      <c r="T2827" s="785" t="s">
        <v>3702</v>
      </c>
      <c r="U2827" s="785" t="s">
        <v>4940</v>
      </c>
      <c r="V2827" s="785" t="s">
        <v>3004</v>
      </c>
      <c r="W2827" s="785" t="s">
        <v>2982</v>
      </c>
      <c r="X2827" s="785" t="s">
        <v>2982</v>
      </c>
      <c r="Y2827" s="615" t="str">
        <f t="shared" si="44"/>
        <v>Ambrose Koech</v>
      </c>
      <c r="Z2827" s="785" t="s">
        <v>4917</v>
      </c>
      <c r="AA2827" s="785" t="s">
        <v>4314</v>
      </c>
      <c r="AB2827" s="785" t="s">
        <v>2605</v>
      </c>
      <c r="AC2827" s="785" t="s">
        <v>2606</v>
      </c>
      <c r="AD2827" s="786">
        <v>43378</v>
      </c>
    </row>
    <row r="2828" spans="1:30" ht="15.75">
      <c r="A2828" s="785" t="s">
        <v>4301</v>
      </c>
      <c r="B2828" s="785" t="s">
        <v>7270</v>
      </c>
      <c r="C2828" s="785" t="s">
        <v>4303</v>
      </c>
      <c r="D2828" s="785" t="s">
        <v>2599</v>
      </c>
      <c r="E2828" s="785" t="s">
        <v>4832</v>
      </c>
      <c r="F2828" s="786">
        <v>43350</v>
      </c>
      <c r="G2828" s="785" t="s">
        <v>4953</v>
      </c>
      <c r="H2828" s="786">
        <v>43368</v>
      </c>
      <c r="I2828" s="785" t="s">
        <v>7271</v>
      </c>
      <c r="J2828" s="785" t="s">
        <v>627</v>
      </c>
      <c r="K2828" s="785" t="s">
        <v>7272</v>
      </c>
      <c r="L2828" s="785" t="s">
        <v>7273</v>
      </c>
      <c r="M2828" s="785"/>
      <c r="N2828" s="785"/>
      <c r="O2828" s="785" t="s">
        <v>7274</v>
      </c>
      <c r="P2828" s="787">
        <v>37.664319999999996</v>
      </c>
      <c r="Q2828" s="787">
        <v>-0.10037699999999999</v>
      </c>
      <c r="R2828" s="785" t="s">
        <v>1104</v>
      </c>
      <c r="S2828" s="785" t="s">
        <v>2643</v>
      </c>
      <c r="T2828" s="785" t="s">
        <v>3402</v>
      </c>
      <c r="U2828" s="785" t="s">
        <v>7275</v>
      </c>
      <c r="V2828" s="785" t="s">
        <v>2855</v>
      </c>
      <c r="W2828" s="785" t="s">
        <v>2615</v>
      </c>
      <c r="X2828" s="785" t="s">
        <v>7276</v>
      </c>
      <c r="Y2828" s="615" t="str">
        <f t="shared" si="44"/>
        <v>David Gituma</v>
      </c>
      <c r="Z2828" s="785" t="s">
        <v>7277</v>
      </c>
      <c r="AA2828" s="785" t="s">
        <v>5464</v>
      </c>
      <c r="AB2828" s="785" t="s">
        <v>3686</v>
      </c>
      <c r="AC2828" s="785" t="s">
        <v>2617</v>
      </c>
      <c r="AD2828" s="786">
        <v>43408</v>
      </c>
    </row>
    <row r="2829" spans="1:30" ht="15.75">
      <c r="A2829" s="785" t="s">
        <v>4301</v>
      </c>
      <c r="B2829" s="785" t="s">
        <v>8199</v>
      </c>
      <c r="C2829" s="785" t="s">
        <v>4303</v>
      </c>
      <c r="D2829" s="785" t="s">
        <v>2599</v>
      </c>
      <c r="E2829" s="785" t="s">
        <v>8200</v>
      </c>
      <c r="F2829" s="786">
        <v>43346</v>
      </c>
      <c r="G2829" s="785" t="s">
        <v>4953</v>
      </c>
      <c r="H2829" s="786">
        <v>43368</v>
      </c>
      <c r="I2829" s="785" t="s">
        <v>8201</v>
      </c>
      <c r="J2829" s="785" t="s">
        <v>629</v>
      </c>
      <c r="K2829" s="785" t="s">
        <v>8202</v>
      </c>
      <c r="L2829" s="785" t="s">
        <v>8203</v>
      </c>
      <c r="M2829" s="785"/>
      <c r="N2829" s="785"/>
      <c r="O2829" s="785"/>
      <c r="P2829" s="787">
        <v>37.589908000000001</v>
      </c>
      <c r="Q2829" s="787">
        <v>-2.7741999999999999E-2</v>
      </c>
      <c r="R2829" s="785" t="s">
        <v>1104</v>
      </c>
      <c r="S2829" s="785" t="s">
        <v>2643</v>
      </c>
      <c r="T2829" s="785" t="s">
        <v>3453</v>
      </c>
      <c r="U2829" s="785" t="s">
        <v>8204</v>
      </c>
      <c r="V2829" s="785" t="s">
        <v>2855</v>
      </c>
      <c r="W2829" s="785" t="s">
        <v>2808</v>
      </c>
      <c r="X2829" s="785" t="s">
        <v>8018</v>
      </c>
      <c r="Y2829" s="615" t="str">
        <f t="shared" si="44"/>
        <v>Eric Munene</v>
      </c>
      <c r="Z2829" s="785" t="s">
        <v>8205</v>
      </c>
      <c r="AA2829" s="785" t="s">
        <v>4349</v>
      </c>
      <c r="AB2829" s="785" t="s">
        <v>2683</v>
      </c>
      <c r="AC2829" s="785" t="s">
        <v>2606</v>
      </c>
      <c r="AD2829" s="786">
        <v>43368</v>
      </c>
    </row>
    <row r="2830" spans="1:30" ht="15.75">
      <c r="A2830" s="785" t="s">
        <v>4301</v>
      </c>
      <c r="B2830" s="785" t="s">
        <v>12597</v>
      </c>
      <c r="C2830" s="785" t="s">
        <v>4303</v>
      </c>
      <c r="D2830" s="785" t="s">
        <v>2599</v>
      </c>
      <c r="E2830" s="785" t="s">
        <v>4573</v>
      </c>
      <c r="F2830" s="786">
        <v>43318</v>
      </c>
      <c r="G2830" s="785" t="s">
        <v>4953</v>
      </c>
      <c r="H2830" s="786">
        <v>43368</v>
      </c>
      <c r="I2830" s="785" t="s">
        <v>12598</v>
      </c>
      <c r="J2830" s="785" t="s">
        <v>629</v>
      </c>
      <c r="K2830" s="785" t="s">
        <v>12599</v>
      </c>
      <c r="L2830" s="785" t="s">
        <v>12600</v>
      </c>
      <c r="M2830" s="785"/>
      <c r="N2830" s="785"/>
      <c r="O2830" s="785" t="s">
        <v>12601</v>
      </c>
      <c r="P2830" s="787">
        <v>37.044460000000001</v>
      </c>
      <c r="Q2830" s="787">
        <v>-1.3998630000000001</v>
      </c>
      <c r="R2830" s="785" t="s">
        <v>1729</v>
      </c>
      <c r="S2830" s="785" t="s">
        <v>2878</v>
      </c>
      <c r="T2830" s="785" t="s">
        <v>2878</v>
      </c>
      <c r="U2830" s="785" t="s">
        <v>12602</v>
      </c>
      <c r="V2830" s="785" t="s">
        <v>6015</v>
      </c>
      <c r="W2830" s="785" t="s">
        <v>2608</v>
      </c>
      <c r="X2830" s="785" t="s">
        <v>3179</v>
      </c>
      <c r="Y2830" s="615" t="str">
        <f t="shared" si="44"/>
        <v>James Musyoka</v>
      </c>
      <c r="Z2830" s="785" t="s">
        <v>6002</v>
      </c>
      <c r="AA2830" s="785" t="s">
        <v>5464</v>
      </c>
      <c r="AB2830" s="785" t="s">
        <v>2609</v>
      </c>
      <c r="AC2830" s="785" t="s">
        <v>2610</v>
      </c>
      <c r="AD2830" s="786">
        <v>43369</v>
      </c>
    </row>
    <row r="2831" spans="1:30" ht="15.75">
      <c r="A2831" s="785" t="s">
        <v>4301</v>
      </c>
      <c r="B2831" s="785" t="s">
        <v>12910</v>
      </c>
      <c r="C2831" s="785" t="s">
        <v>4379</v>
      </c>
      <c r="D2831" s="785" t="s">
        <v>2751</v>
      </c>
      <c r="E2831" s="785" t="s">
        <v>4573</v>
      </c>
      <c r="F2831" s="786">
        <v>43318</v>
      </c>
      <c r="G2831" s="785" t="s">
        <v>4953</v>
      </c>
      <c r="H2831" s="786">
        <v>43368</v>
      </c>
      <c r="I2831" s="785" t="s">
        <v>12911</v>
      </c>
      <c r="J2831" s="785" t="s">
        <v>629</v>
      </c>
      <c r="K2831" s="785" t="s">
        <v>12912</v>
      </c>
      <c r="L2831" s="785" t="s">
        <v>12913</v>
      </c>
      <c r="M2831" s="785"/>
      <c r="N2831" s="785"/>
      <c r="O2831" s="785"/>
      <c r="P2831" s="787">
        <v>36.653464</v>
      </c>
      <c r="Q2831" s="787">
        <v>-1.3590629999999999</v>
      </c>
      <c r="R2831" s="785" t="s">
        <v>821</v>
      </c>
      <c r="S2831" s="785" t="s">
        <v>871</v>
      </c>
      <c r="T2831" s="785" t="s">
        <v>871</v>
      </c>
      <c r="U2831" s="785" t="s">
        <v>2613</v>
      </c>
      <c r="V2831" s="785" t="s">
        <v>3004</v>
      </c>
      <c r="W2831" s="785" t="s">
        <v>2615</v>
      </c>
      <c r="X2831" s="785" t="s">
        <v>12807</v>
      </c>
      <c r="Y2831" s="615" t="str">
        <f t="shared" si="44"/>
        <v>James Nganga  Njoroge</v>
      </c>
      <c r="Z2831" s="785" t="s">
        <v>10077</v>
      </c>
      <c r="AA2831" s="785" t="s">
        <v>5464</v>
      </c>
      <c r="AB2831" s="785" t="s">
        <v>3686</v>
      </c>
      <c r="AC2831" s="785" t="s">
        <v>2617</v>
      </c>
      <c r="AD2831" s="786">
        <v>43369</v>
      </c>
    </row>
    <row r="2832" spans="1:30" ht="15.75">
      <c r="A2832" s="785" t="s">
        <v>4301</v>
      </c>
      <c r="B2832" s="785" t="s">
        <v>13999</v>
      </c>
      <c r="C2832" s="785" t="s">
        <v>4303</v>
      </c>
      <c r="D2832" s="785" t="s">
        <v>2599</v>
      </c>
      <c r="E2832" s="785" t="s">
        <v>8200</v>
      </c>
      <c r="F2832" s="786">
        <v>43346</v>
      </c>
      <c r="G2832" s="785" t="s">
        <v>4953</v>
      </c>
      <c r="H2832" s="786">
        <v>43368</v>
      </c>
      <c r="I2832" s="785" t="s">
        <v>14000</v>
      </c>
      <c r="J2832" s="785" t="s">
        <v>627</v>
      </c>
      <c r="K2832" s="785" t="s">
        <v>14001</v>
      </c>
      <c r="L2832" s="785" t="s">
        <v>14002</v>
      </c>
      <c r="M2832" s="785"/>
      <c r="N2832" s="785"/>
      <c r="O2832" s="785" t="s">
        <v>14003</v>
      </c>
      <c r="P2832" s="787">
        <v>35.295723000000002</v>
      </c>
      <c r="Q2832" s="787">
        <v>3.1607000000000003E-2</v>
      </c>
      <c r="R2832" s="785" t="s">
        <v>916</v>
      </c>
      <c r="S2832" s="785" t="s">
        <v>3061</v>
      </c>
      <c r="T2832" s="785" t="s">
        <v>4691</v>
      </c>
      <c r="U2832" s="785" t="s">
        <v>14004</v>
      </c>
      <c r="V2832" s="785" t="s">
        <v>2673</v>
      </c>
      <c r="W2832" s="785" t="s">
        <v>4693</v>
      </c>
      <c r="X2832" s="785" t="s">
        <v>4693</v>
      </c>
      <c r="Y2832" s="615" t="str">
        <f t="shared" si="44"/>
        <v>John Bett</v>
      </c>
      <c r="Z2832" s="785" t="s">
        <v>13863</v>
      </c>
      <c r="AA2832" s="785" t="s">
        <v>4314</v>
      </c>
      <c r="AB2832" s="785" t="s">
        <v>2683</v>
      </c>
      <c r="AC2832" s="785" t="s">
        <v>2606</v>
      </c>
      <c r="AD2832" s="786">
        <v>43374</v>
      </c>
    </row>
    <row r="2833" spans="1:30" ht="15.75">
      <c r="A2833" s="785" t="s">
        <v>4301</v>
      </c>
      <c r="B2833" s="785" t="s">
        <v>6382</v>
      </c>
      <c r="C2833" s="785" t="s">
        <v>4303</v>
      </c>
      <c r="D2833" s="785" t="s">
        <v>2599</v>
      </c>
      <c r="E2833" s="785" t="s">
        <v>6383</v>
      </c>
      <c r="F2833" s="786">
        <v>43336</v>
      </c>
      <c r="G2833" s="785" t="s">
        <v>6384</v>
      </c>
      <c r="H2833" s="786">
        <v>43367</v>
      </c>
      <c r="I2833" s="785" t="s">
        <v>6385</v>
      </c>
      <c r="J2833" s="785" t="s">
        <v>629</v>
      </c>
      <c r="K2833" s="785" t="s">
        <v>2612</v>
      </c>
      <c r="L2833" s="785" t="s">
        <v>6386</v>
      </c>
      <c r="M2833" s="785"/>
      <c r="N2833" s="785"/>
      <c r="O2833" s="785"/>
      <c r="P2833" s="787">
        <v>36.609909999999999</v>
      </c>
      <c r="Q2833" s="787">
        <v>-1.1804950000000001</v>
      </c>
      <c r="R2833" s="785" t="s">
        <v>821</v>
      </c>
      <c r="S2833" s="785" t="s">
        <v>1429</v>
      </c>
      <c r="T2833" s="785" t="s">
        <v>1429</v>
      </c>
      <c r="U2833" s="785" t="s">
        <v>3190</v>
      </c>
      <c r="V2833" s="785" t="s">
        <v>2603</v>
      </c>
      <c r="W2833" s="785" t="s">
        <v>2689</v>
      </c>
      <c r="X2833" s="785" t="s">
        <v>6387</v>
      </c>
      <c r="Y2833" s="615" t="str">
        <f t="shared" si="44"/>
        <v>Calicano Agara</v>
      </c>
      <c r="Z2833" s="785" t="s">
        <v>6388</v>
      </c>
      <c r="AA2833" s="785" t="s">
        <v>4349</v>
      </c>
      <c r="AB2833" s="785" t="s">
        <v>2605</v>
      </c>
      <c r="AC2833" s="785" t="s">
        <v>2606</v>
      </c>
      <c r="AD2833" s="786">
        <v>43368</v>
      </c>
    </row>
    <row r="2834" spans="1:30" ht="15.75">
      <c r="A2834" s="785" t="s">
        <v>4301</v>
      </c>
      <c r="B2834" s="785" t="s">
        <v>6746</v>
      </c>
      <c r="C2834" s="785" t="s">
        <v>4303</v>
      </c>
      <c r="D2834" s="785" t="s">
        <v>2599</v>
      </c>
      <c r="E2834" s="785" t="s">
        <v>4758</v>
      </c>
      <c r="F2834" s="786">
        <v>43317</v>
      </c>
      <c r="G2834" s="785" t="s">
        <v>6384</v>
      </c>
      <c r="H2834" s="786">
        <v>43367</v>
      </c>
      <c r="I2834" s="785" t="s">
        <v>6747</v>
      </c>
      <c r="J2834" s="785" t="s">
        <v>629</v>
      </c>
      <c r="K2834" s="785" t="s">
        <v>6748</v>
      </c>
      <c r="L2834" s="785" t="s">
        <v>6749</v>
      </c>
      <c r="M2834" s="785"/>
      <c r="N2834" s="785"/>
      <c r="O2834" s="785" t="s">
        <v>6750</v>
      </c>
      <c r="P2834" s="787">
        <v>36.961606000000003</v>
      </c>
      <c r="Q2834" s="787">
        <v>-1.2659180000000001</v>
      </c>
      <c r="R2834" s="785" t="s">
        <v>2661</v>
      </c>
      <c r="S2834" s="785" t="s">
        <v>2687</v>
      </c>
      <c r="T2834" s="785" t="s">
        <v>6751</v>
      </c>
      <c r="U2834" s="785" t="s">
        <v>2667</v>
      </c>
      <c r="V2834" s="785" t="s">
        <v>2673</v>
      </c>
      <c r="W2834" s="785" t="s">
        <v>2621</v>
      </c>
      <c r="X2834" s="785" t="s">
        <v>6713</v>
      </c>
      <c r="Y2834" s="615" t="str">
        <f t="shared" si="44"/>
        <v>Collins</v>
      </c>
      <c r="Z2834" s="785" t="s">
        <v>6714</v>
      </c>
      <c r="AA2834" s="785" t="s">
        <v>5464</v>
      </c>
      <c r="AB2834" s="785" t="s">
        <v>2616</v>
      </c>
      <c r="AC2834" s="785" t="s">
        <v>2617</v>
      </c>
      <c r="AD2834" s="786">
        <v>43371</v>
      </c>
    </row>
    <row r="2835" spans="1:30" ht="15.75">
      <c r="A2835" s="785" t="s">
        <v>4301</v>
      </c>
      <c r="B2835" s="785" t="s">
        <v>13942</v>
      </c>
      <c r="C2835" s="785" t="s">
        <v>4379</v>
      </c>
      <c r="D2835" s="785" t="s">
        <v>2598</v>
      </c>
      <c r="E2835" s="785" t="s">
        <v>5240</v>
      </c>
      <c r="F2835" s="786">
        <v>43347</v>
      </c>
      <c r="G2835" s="785" t="s">
        <v>6384</v>
      </c>
      <c r="H2835" s="786">
        <v>43367</v>
      </c>
      <c r="I2835" s="785" t="s">
        <v>13943</v>
      </c>
      <c r="J2835" s="785" t="s">
        <v>627</v>
      </c>
      <c r="K2835" s="785" t="s">
        <v>13944</v>
      </c>
      <c r="L2835" s="785" t="s">
        <v>13945</v>
      </c>
      <c r="M2835" s="785"/>
      <c r="N2835" s="785"/>
      <c r="O2835" s="785" t="s">
        <v>13946</v>
      </c>
      <c r="P2835" s="787">
        <v>35.263210000000001</v>
      </c>
      <c r="Q2835" s="787">
        <v>7.4565000000000006E-2</v>
      </c>
      <c r="R2835" s="785" t="s">
        <v>916</v>
      </c>
      <c r="S2835" s="785" t="s">
        <v>3061</v>
      </c>
      <c r="T2835" s="785" t="s">
        <v>4723</v>
      </c>
      <c r="U2835" s="785" t="s">
        <v>13917</v>
      </c>
      <c r="V2835" s="785">
        <v>4</v>
      </c>
      <c r="W2835" s="785" t="s">
        <v>4693</v>
      </c>
      <c r="X2835" s="785" t="s">
        <v>4693</v>
      </c>
      <c r="Y2835" s="615" t="str">
        <f t="shared" si="44"/>
        <v>John Bett</v>
      </c>
      <c r="Z2835" s="785" t="s">
        <v>13863</v>
      </c>
      <c r="AA2835" s="785" t="s">
        <v>4314</v>
      </c>
      <c r="AB2835" s="785" t="s">
        <v>2683</v>
      </c>
      <c r="AC2835" s="785" t="s">
        <v>2606</v>
      </c>
      <c r="AD2835" s="786">
        <v>43374</v>
      </c>
    </row>
    <row r="2836" spans="1:30" ht="15.75">
      <c r="A2836" s="785" t="s">
        <v>4301</v>
      </c>
      <c r="B2836" s="785" t="s">
        <v>18519</v>
      </c>
      <c r="C2836" s="785" t="s">
        <v>4379</v>
      </c>
      <c r="D2836" s="785" t="s">
        <v>2751</v>
      </c>
      <c r="E2836" s="785" t="s">
        <v>4702</v>
      </c>
      <c r="F2836" s="786">
        <v>43342</v>
      </c>
      <c r="G2836" s="785" t="s">
        <v>6384</v>
      </c>
      <c r="H2836" s="786">
        <v>43367</v>
      </c>
      <c r="I2836" s="785" t="s">
        <v>18520</v>
      </c>
      <c r="J2836" s="785" t="s">
        <v>629</v>
      </c>
      <c r="K2836" s="785" t="s">
        <v>18521</v>
      </c>
      <c r="L2836" s="785" t="s">
        <v>18522</v>
      </c>
      <c r="M2836" s="785"/>
      <c r="N2836" s="785"/>
      <c r="O2836" s="785"/>
      <c r="P2836" s="787">
        <v>36.590583000000002</v>
      </c>
      <c r="Q2836" s="787">
        <v>-1.2241949999999999</v>
      </c>
      <c r="R2836" s="785" t="s">
        <v>821</v>
      </c>
      <c r="S2836" s="785" t="s">
        <v>1884</v>
      </c>
      <c r="T2836" s="785" t="s">
        <v>1885</v>
      </c>
      <c r="U2836" s="785" t="s">
        <v>18523</v>
      </c>
      <c r="V2836" s="785">
        <v>4</v>
      </c>
      <c r="W2836" s="785" t="s">
        <v>2689</v>
      </c>
      <c r="X2836" s="785" t="s">
        <v>18524</v>
      </c>
      <c r="Y2836" s="615" t="str">
        <f t="shared" si="44"/>
        <v>Newton Lusimbi</v>
      </c>
      <c r="Z2836" s="785" t="s">
        <v>18525</v>
      </c>
      <c r="AA2836" s="785" t="s">
        <v>4349</v>
      </c>
      <c r="AB2836" s="785" t="s">
        <v>2605</v>
      </c>
      <c r="AC2836" s="785" t="s">
        <v>2606</v>
      </c>
      <c r="AD2836" s="786">
        <v>43367</v>
      </c>
    </row>
    <row r="2837" spans="1:30" ht="15.75">
      <c r="A2837" s="785" t="s">
        <v>4301</v>
      </c>
      <c r="B2837" s="785" t="s">
        <v>30276</v>
      </c>
      <c r="C2837" s="785" t="s">
        <v>4303</v>
      </c>
      <c r="D2837" s="785" t="s">
        <v>2599</v>
      </c>
      <c r="E2837" s="785" t="s">
        <v>4337</v>
      </c>
      <c r="F2837" s="786">
        <v>43332</v>
      </c>
      <c r="G2837" s="785" t="s">
        <v>6384</v>
      </c>
      <c r="H2837" s="786">
        <v>43367</v>
      </c>
      <c r="I2837" s="785" t="s">
        <v>30277</v>
      </c>
      <c r="J2837" s="785" t="s">
        <v>629</v>
      </c>
      <c r="K2837" s="785" t="s">
        <v>2612</v>
      </c>
      <c r="L2837" s="785" t="s">
        <v>30278</v>
      </c>
      <c r="M2837" s="785"/>
      <c r="N2837" s="785"/>
      <c r="O2837" s="785"/>
      <c r="P2837" s="787">
        <v>35.069665999999998</v>
      </c>
      <c r="Q2837" s="787">
        <v>3.4782E-2</v>
      </c>
      <c r="R2837" s="785" t="s">
        <v>916</v>
      </c>
      <c r="S2837" s="785" t="s">
        <v>1379</v>
      </c>
      <c r="T2837" s="785" t="s">
        <v>1379</v>
      </c>
      <c r="U2837" s="785" t="s">
        <v>30279</v>
      </c>
      <c r="V2837" s="785" t="s">
        <v>2855</v>
      </c>
      <c r="W2837" s="785" t="s">
        <v>3180</v>
      </c>
      <c r="X2837" s="785"/>
      <c r="Y2837" s="615" t="str">
        <f t="shared" si="44"/>
        <v>Abiud limited</v>
      </c>
      <c r="Z2837" s="785" t="s">
        <v>2599</v>
      </c>
      <c r="AA2837" s="785" t="s">
        <v>4349</v>
      </c>
      <c r="AB2837" s="785" t="s">
        <v>2876</v>
      </c>
      <c r="AC2837" s="785" t="s">
        <v>2606</v>
      </c>
      <c r="AD2837" s="786">
        <v>43370</v>
      </c>
    </row>
    <row r="2838" spans="1:30" ht="15.75">
      <c r="A2838" s="785" t="s">
        <v>4301</v>
      </c>
      <c r="B2838" s="785" t="s">
        <v>14266</v>
      </c>
      <c r="C2838" s="785" t="s">
        <v>4303</v>
      </c>
      <c r="D2838" s="785" t="s">
        <v>2599</v>
      </c>
      <c r="E2838" s="785" t="s">
        <v>14267</v>
      </c>
      <c r="F2838" s="786">
        <v>43315</v>
      </c>
      <c r="G2838" s="785" t="s">
        <v>14268</v>
      </c>
      <c r="H2838" s="786">
        <v>43365</v>
      </c>
      <c r="I2838" s="785" t="s">
        <v>14269</v>
      </c>
      <c r="J2838" s="785" t="s">
        <v>627</v>
      </c>
      <c r="K2838" s="785" t="s">
        <v>14270</v>
      </c>
      <c r="L2838" s="785" t="s">
        <v>14271</v>
      </c>
      <c r="M2838" s="785"/>
      <c r="N2838" s="785"/>
      <c r="O2838" s="785"/>
      <c r="P2838" s="787">
        <v>36.367305000000002</v>
      </c>
      <c r="Q2838" s="787">
        <v>4.7710000000000002E-2</v>
      </c>
      <c r="R2838" s="785" t="s">
        <v>960</v>
      </c>
      <c r="S2838" s="785" t="s">
        <v>1898</v>
      </c>
      <c r="T2838" s="785" t="s">
        <v>1241</v>
      </c>
      <c r="U2838" s="785" t="s">
        <v>14272</v>
      </c>
      <c r="V2838" s="785" t="s">
        <v>3070</v>
      </c>
      <c r="W2838" s="785" t="s">
        <v>3296</v>
      </c>
      <c r="X2838" s="785" t="s">
        <v>3296</v>
      </c>
      <c r="Y2838" s="615" t="str">
        <f t="shared" si="44"/>
        <v>John Kariuki</v>
      </c>
      <c r="Z2838" s="785" t="s">
        <v>14223</v>
      </c>
      <c r="AA2838" s="785" t="s">
        <v>4314</v>
      </c>
      <c r="AB2838" s="785" t="s">
        <v>2605</v>
      </c>
      <c r="AC2838" s="785" t="s">
        <v>2606</v>
      </c>
      <c r="AD2838" s="786">
        <v>43365</v>
      </c>
    </row>
    <row r="2839" spans="1:30" ht="15.75">
      <c r="A2839" s="785" t="s">
        <v>4301</v>
      </c>
      <c r="B2839" s="785" t="s">
        <v>33283</v>
      </c>
      <c r="C2839" s="785" t="s">
        <v>4303</v>
      </c>
      <c r="D2839" s="785" t="s">
        <v>2599</v>
      </c>
      <c r="E2839" s="785" t="s">
        <v>13993</v>
      </c>
      <c r="F2839" s="786">
        <v>43334</v>
      </c>
      <c r="G2839" s="785" t="s">
        <v>14268</v>
      </c>
      <c r="H2839" s="786">
        <v>43365</v>
      </c>
      <c r="I2839" s="785" t="s">
        <v>33284</v>
      </c>
      <c r="J2839" s="785" t="s">
        <v>627</v>
      </c>
      <c r="K2839" s="785" t="s">
        <v>33285</v>
      </c>
      <c r="L2839" s="785" t="s">
        <v>33286</v>
      </c>
      <c r="M2839" s="785"/>
      <c r="N2839" s="785"/>
      <c r="O2839" s="785" t="s">
        <v>33287</v>
      </c>
      <c r="P2839" s="787">
        <v>37.172978000000001</v>
      </c>
      <c r="Q2839" s="787">
        <v>-1.0990169999999999</v>
      </c>
      <c r="R2839" s="785" t="s">
        <v>821</v>
      </c>
      <c r="S2839" s="785" t="s">
        <v>2791</v>
      </c>
      <c r="T2839" s="785" t="s">
        <v>9154</v>
      </c>
      <c r="U2839" s="785" t="s">
        <v>33288</v>
      </c>
      <c r="V2839" s="785" t="s">
        <v>3174</v>
      </c>
      <c r="W2839" s="785" t="s">
        <v>3511</v>
      </c>
      <c r="X2839" s="785"/>
      <c r="Y2839" s="615" t="str">
        <f t="shared" si="44"/>
        <v>Sakaki Natural Renewable Energy Center</v>
      </c>
      <c r="Z2839" s="785" t="s">
        <v>2599</v>
      </c>
      <c r="AA2839" s="785" t="s">
        <v>4349</v>
      </c>
      <c r="AB2839" s="785" t="s">
        <v>2876</v>
      </c>
      <c r="AC2839" s="785" t="s">
        <v>2606</v>
      </c>
      <c r="AD2839" s="786">
        <v>43378</v>
      </c>
    </row>
    <row r="2840" spans="1:30" ht="15.75">
      <c r="A2840" s="785" t="s">
        <v>4301</v>
      </c>
      <c r="B2840" s="785" t="s">
        <v>6705</v>
      </c>
      <c r="C2840" s="785" t="s">
        <v>4379</v>
      </c>
      <c r="D2840" s="785" t="s">
        <v>4418</v>
      </c>
      <c r="E2840" s="785" t="s">
        <v>6706</v>
      </c>
      <c r="F2840" s="786">
        <v>43364</v>
      </c>
      <c r="G2840" s="785" t="s">
        <v>6706</v>
      </c>
      <c r="H2840" s="786">
        <v>43364</v>
      </c>
      <c r="I2840" s="785" t="s">
        <v>6707</v>
      </c>
      <c r="J2840" s="785" t="s">
        <v>629</v>
      </c>
      <c r="K2840" s="785" t="s">
        <v>6708</v>
      </c>
      <c r="L2840" s="785" t="s">
        <v>6709</v>
      </c>
      <c r="M2840" s="785"/>
      <c r="N2840" s="785"/>
      <c r="O2840" s="785" t="s">
        <v>6710</v>
      </c>
      <c r="P2840" s="787">
        <v>36.914166999999999</v>
      </c>
      <c r="Q2840" s="787">
        <v>-1.311957</v>
      </c>
      <c r="R2840" s="785" t="s">
        <v>2661</v>
      </c>
      <c r="S2840" s="785" t="s">
        <v>2687</v>
      </c>
      <c r="T2840" s="785" t="s">
        <v>6711</v>
      </c>
      <c r="U2840" s="785" t="s">
        <v>6712</v>
      </c>
      <c r="V2840" s="785" t="s">
        <v>2673</v>
      </c>
      <c r="W2840" s="785" t="s">
        <v>2621</v>
      </c>
      <c r="X2840" s="785" t="s">
        <v>6713</v>
      </c>
      <c r="Y2840" s="615" t="str">
        <f t="shared" si="44"/>
        <v>Collins</v>
      </c>
      <c r="Z2840" s="785" t="s">
        <v>6714</v>
      </c>
      <c r="AA2840" s="785" t="s">
        <v>5464</v>
      </c>
      <c r="AB2840" s="785" t="s">
        <v>2616</v>
      </c>
      <c r="AC2840" s="785" t="s">
        <v>2617</v>
      </c>
      <c r="AD2840" s="786">
        <v>43371</v>
      </c>
    </row>
    <row r="2841" spans="1:30" ht="15.75">
      <c r="A2841" s="785" t="s">
        <v>4301</v>
      </c>
      <c r="B2841" s="785" t="s">
        <v>5134</v>
      </c>
      <c r="C2841" s="785" t="s">
        <v>4303</v>
      </c>
      <c r="D2841" s="785" t="s">
        <v>2599</v>
      </c>
      <c r="E2841" s="785" t="s">
        <v>5135</v>
      </c>
      <c r="F2841" s="786">
        <v>43324</v>
      </c>
      <c r="G2841" s="785" t="s">
        <v>5136</v>
      </c>
      <c r="H2841" s="786">
        <v>43363</v>
      </c>
      <c r="I2841" s="785" t="s">
        <v>5137</v>
      </c>
      <c r="J2841" s="785" t="s">
        <v>629</v>
      </c>
      <c r="K2841" s="785" t="s">
        <v>2612</v>
      </c>
      <c r="L2841" s="785" t="s">
        <v>5138</v>
      </c>
      <c r="M2841" s="785"/>
      <c r="N2841" s="785"/>
      <c r="O2841" s="785"/>
      <c r="P2841" s="787">
        <v>36.934204999999999</v>
      </c>
      <c r="Q2841" s="787">
        <v>-1.460958</v>
      </c>
      <c r="R2841" s="785" t="s">
        <v>1325</v>
      </c>
      <c r="S2841" s="785" t="s">
        <v>3124</v>
      </c>
      <c r="T2841" s="785" t="s">
        <v>3259</v>
      </c>
      <c r="U2841" s="785" t="s">
        <v>5139</v>
      </c>
      <c r="V2841" s="785" t="s">
        <v>3174</v>
      </c>
      <c r="W2841" s="785" t="s">
        <v>2693</v>
      </c>
      <c r="X2841" s="785" t="s">
        <v>2786</v>
      </c>
      <c r="Y2841" s="615" t="str">
        <f t="shared" si="44"/>
        <v>Andcol  Enterprises</v>
      </c>
      <c r="Z2841" s="785" t="s">
        <v>5008</v>
      </c>
      <c r="AA2841" s="785" t="s">
        <v>4349</v>
      </c>
      <c r="AB2841" s="785" t="s">
        <v>2876</v>
      </c>
      <c r="AC2841" s="785" t="s">
        <v>2606</v>
      </c>
      <c r="AD2841" s="786">
        <v>43454</v>
      </c>
    </row>
    <row r="2842" spans="1:30" ht="15.75">
      <c r="A2842" s="785" t="s">
        <v>4301</v>
      </c>
      <c r="B2842" s="785" t="s">
        <v>12919</v>
      </c>
      <c r="C2842" s="785" t="s">
        <v>4303</v>
      </c>
      <c r="D2842" s="785" t="s">
        <v>2599</v>
      </c>
      <c r="E2842" s="785" t="s">
        <v>4943</v>
      </c>
      <c r="F2842" s="786">
        <v>43313</v>
      </c>
      <c r="G2842" s="785" t="s">
        <v>5136</v>
      </c>
      <c r="H2842" s="786">
        <v>43363</v>
      </c>
      <c r="I2842" s="785" t="s">
        <v>12920</v>
      </c>
      <c r="J2842" s="785" t="s">
        <v>627</v>
      </c>
      <c r="K2842" s="785" t="s">
        <v>12921</v>
      </c>
      <c r="L2842" s="785" t="s">
        <v>12922</v>
      </c>
      <c r="M2842" s="785"/>
      <c r="N2842" s="785"/>
      <c r="O2842" s="785" t="s">
        <v>12923</v>
      </c>
      <c r="P2842" s="787">
        <v>36.870266000000001</v>
      </c>
      <c r="Q2842" s="787">
        <v>-1.098562</v>
      </c>
      <c r="R2842" s="785" t="s">
        <v>821</v>
      </c>
      <c r="S2842" s="785" t="s">
        <v>871</v>
      </c>
      <c r="T2842" s="785" t="s">
        <v>871</v>
      </c>
      <c r="U2842" s="785" t="s">
        <v>2712</v>
      </c>
      <c r="V2842" s="785" t="s">
        <v>3004</v>
      </c>
      <c r="W2842" s="785" t="s">
        <v>2615</v>
      </c>
      <c r="X2842" s="785" t="s">
        <v>12807</v>
      </c>
      <c r="Y2842" s="615" t="str">
        <f t="shared" si="44"/>
        <v>James Nganga  Njoroge</v>
      </c>
      <c r="Z2842" s="785" t="s">
        <v>10077</v>
      </c>
      <c r="AA2842" s="785" t="s">
        <v>5464</v>
      </c>
      <c r="AB2842" s="785" t="s">
        <v>3686</v>
      </c>
      <c r="AC2842" s="785" t="s">
        <v>2617</v>
      </c>
      <c r="AD2842" s="786">
        <v>43385</v>
      </c>
    </row>
    <row r="2843" spans="1:30" ht="15.75">
      <c r="A2843" s="785" t="s">
        <v>4301</v>
      </c>
      <c r="B2843" s="785" t="s">
        <v>15207</v>
      </c>
      <c r="C2843" s="785" t="s">
        <v>4303</v>
      </c>
      <c r="D2843" s="785" t="s">
        <v>2599</v>
      </c>
      <c r="E2843" s="785" t="s">
        <v>4943</v>
      </c>
      <c r="F2843" s="786">
        <v>43313</v>
      </c>
      <c r="G2843" s="785" t="s">
        <v>5136</v>
      </c>
      <c r="H2843" s="786">
        <v>43363</v>
      </c>
      <c r="I2843" s="785" t="s">
        <v>15208</v>
      </c>
      <c r="J2843" s="785" t="s">
        <v>629</v>
      </c>
      <c r="K2843" s="785" t="s">
        <v>15209</v>
      </c>
      <c r="L2843" s="785" t="s">
        <v>15210</v>
      </c>
      <c r="M2843" s="785"/>
      <c r="N2843" s="785"/>
      <c r="O2843" s="785" t="s">
        <v>15211</v>
      </c>
      <c r="P2843" s="787">
        <v>39.573217</v>
      </c>
      <c r="Q2843" s="787">
        <v>-3.930777</v>
      </c>
      <c r="R2843" s="785" t="s">
        <v>1671</v>
      </c>
      <c r="S2843" s="785" t="s">
        <v>1672</v>
      </c>
      <c r="T2843" s="785" t="s">
        <v>1672</v>
      </c>
      <c r="U2843" s="785" t="s">
        <v>15212</v>
      </c>
      <c r="V2843" s="785" t="s">
        <v>3070</v>
      </c>
      <c r="W2843" s="785" t="s">
        <v>2649</v>
      </c>
      <c r="X2843" s="785" t="s">
        <v>2649</v>
      </c>
      <c r="Y2843" s="615" t="str">
        <f t="shared" si="44"/>
        <v>Jotham Kaluma</v>
      </c>
      <c r="Z2843" s="785" t="s">
        <v>15152</v>
      </c>
      <c r="AA2843" s="785" t="s">
        <v>4314</v>
      </c>
      <c r="AB2843" s="785" t="s">
        <v>2605</v>
      </c>
      <c r="AC2843" s="785" t="s">
        <v>2606</v>
      </c>
      <c r="AD2843" s="786">
        <v>43363</v>
      </c>
    </row>
    <row r="2844" spans="1:30" ht="15.75">
      <c r="A2844" s="785" t="s">
        <v>4301</v>
      </c>
      <c r="B2844" s="785" t="s">
        <v>19431</v>
      </c>
      <c r="C2844" s="785" t="s">
        <v>4303</v>
      </c>
      <c r="D2844" s="785" t="s">
        <v>2599</v>
      </c>
      <c r="E2844" s="785" t="s">
        <v>10029</v>
      </c>
      <c r="F2844" s="786">
        <v>43331</v>
      </c>
      <c r="G2844" s="785" t="s">
        <v>5136</v>
      </c>
      <c r="H2844" s="786">
        <v>43363</v>
      </c>
      <c r="I2844" s="785" t="s">
        <v>19432</v>
      </c>
      <c r="J2844" s="785" t="s">
        <v>627</v>
      </c>
      <c r="K2844" s="785" t="s">
        <v>19433</v>
      </c>
      <c r="L2844" s="785" t="s">
        <v>19434</v>
      </c>
      <c r="M2844" s="785"/>
      <c r="N2844" s="785"/>
      <c r="O2844" s="785"/>
      <c r="P2844" s="787">
        <v>37.626783000000003</v>
      </c>
      <c r="Q2844" s="787">
        <v>-0.21188399999999999</v>
      </c>
      <c r="R2844" s="785" t="s">
        <v>1266</v>
      </c>
      <c r="S2844" s="785" t="s">
        <v>1267</v>
      </c>
      <c r="T2844" s="785" t="s">
        <v>2636</v>
      </c>
      <c r="U2844" s="785" t="s">
        <v>2637</v>
      </c>
      <c r="V2844" s="785" t="s">
        <v>2855</v>
      </c>
      <c r="W2844" s="785" t="s">
        <v>7672</v>
      </c>
      <c r="X2844" s="785" t="s">
        <v>19435</v>
      </c>
      <c r="Y2844" s="615" t="str">
        <f t="shared" si="44"/>
        <v>Patrick Mwangi</v>
      </c>
      <c r="Z2844" s="785" t="s">
        <v>19436</v>
      </c>
      <c r="AA2844" s="785" t="s">
        <v>4314</v>
      </c>
      <c r="AB2844" s="785" t="s">
        <v>2605</v>
      </c>
      <c r="AC2844" s="785" t="s">
        <v>2606</v>
      </c>
      <c r="AD2844" s="786">
        <v>43418</v>
      </c>
    </row>
    <row r="2845" spans="1:30" ht="15.75">
      <c r="A2845" s="785" t="s">
        <v>4301</v>
      </c>
      <c r="B2845" s="785" t="s">
        <v>4810</v>
      </c>
      <c r="C2845" s="785" t="s">
        <v>4303</v>
      </c>
      <c r="D2845" s="785" t="s">
        <v>2599</v>
      </c>
      <c r="E2845" s="785" t="s">
        <v>4811</v>
      </c>
      <c r="F2845" s="786">
        <v>43298</v>
      </c>
      <c r="G2845" s="785" t="s">
        <v>4812</v>
      </c>
      <c r="H2845" s="786">
        <v>43362</v>
      </c>
      <c r="I2845" s="785" t="s">
        <v>4813</v>
      </c>
      <c r="J2845" s="785" t="s">
        <v>629</v>
      </c>
      <c r="K2845" s="785" t="s">
        <v>4814</v>
      </c>
      <c r="L2845" s="785" t="s">
        <v>4815</v>
      </c>
      <c r="M2845" s="785"/>
      <c r="N2845" s="785"/>
      <c r="O2845" s="785" t="s">
        <v>4816</v>
      </c>
      <c r="P2845" s="787">
        <v>37.201476999999997</v>
      </c>
      <c r="Q2845" s="787">
        <v>-0.50729800000000003</v>
      </c>
      <c r="R2845" s="785" t="s">
        <v>1961</v>
      </c>
      <c r="S2845" s="785" t="s">
        <v>2864</v>
      </c>
      <c r="T2845" s="785" t="s">
        <v>2671</v>
      </c>
      <c r="U2845" s="785" t="s">
        <v>4817</v>
      </c>
      <c r="V2845" s="785" t="s">
        <v>2855</v>
      </c>
      <c r="W2845" s="785" t="s">
        <v>3015</v>
      </c>
      <c r="X2845" s="785" t="s">
        <v>4772</v>
      </c>
      <c r="Y2845" s="615" t="str">
        <f t="shared" si="44"/>
        <v>Allan Gichuru Karugu</v>
      </c>
      <c r="Z2845" s="785" t="s">
        <v>4773</v>
      </c>
      <c r="AA2845" s="785" t="s">
        <v>4349</v>
      </c>
      <c r="AB2845" s="785" t="s">
        <v>2605</v>
      </c>
      <c r="AC2845" s="785" t="s">
        <v>2606</v>
      </c>
      <c r="AD2845" s="786">
        <v>43367</v>
      </c>
    </row>
    <row r="2846" spans="1:30" ht="15.75">
      <c r="A2846" s="785" t="s">
        <v>4301</v>
      </c>
      <c r="B2846" s="785" t="s">
        <v>6948</v>
      </c>
      <c r="C2846" s="785" t="s">
        <v>4303</v>
      </c>
      <c r="D2846" s="785" t="s">
        <v>2599</v>
      </c>
      <c r="E2846" s="785" t="s">
        <v>5070</v>
      </c>
      <c r="F2846" s="786">
        <v>43252</v>
      </c>
      <c r="G2846" s="785" t="s">
        <v>4812</v>
      </c>
      <c r="H2846" s="786">
        <v>43362</v>
      </c>
      <c r="I2846" s="785" t="s">
        <v>6949</v>
      </c>
      <c r="J2846" s="785" t="s">
        <v>627</v>
      </c>
      <c r="K2846" s="785" t="s">
        <v>2612</v>
      </c>
      <c r="L2846" s="785" t="s">
        <v>6950</v>
      </c>
      <c r="M2846" s="785"/>
      <c r="N2846" s="785"/>
      <c r="O2846" s="785"/>
      <c r="P2846" s="787">
        <v>35.507323</v>
      </c>
      <c r="Q2846" s="787">
        <v>0.65393999999999997</v>
      </c>
      <c r="R2846" s="785" t="s">
        <v>974</v>
      </c>
      <c r="S2846" s="785" t="s">
        <v>975</v>
      </c>
      <c r="T2846" s="785" t="s">
        <v>6951</v>
      </c>
      <c r="U2846" s="785" t="s">
        <v>6952</v>
      </c>
      <c r="V2846" s="785" t="s">
        <v>3004</v>
      </c>
      <c r="W2846" s="785" t="s">
        <v>3239</v>
      </c>
      <c r="X2846" s="785" t="s">
        <v>3239</v>
      </c>
      <c r="Y2846" s="615" t="str">
        <f t="shared" si="44"/>
        <v>Daniel Bartilol</v>
      </c>
      <c r="Z2846" s="785" t="s">
        <v>6933</v>
      </c>
      <c r="AA2846" s="785" t="s">
        <v>4314</v>
      </c>
      <c r="AB2846" s="785" t="s">
        <v>2605</v>
      </c>
      <c r="AC2846" s="785" t="s">
        <v>2606</v>
      </c>
      <c r="AD2846" s="786">
        <v>43378</v>
      </c>
    </row>
    <row r="2847" spans="1:30" ht="15.75">
      <c r="A2847" s="785" t="s">
        <v>4301</v>
      </c>
      <c r="B2847" s="785" t="s">
        <v>17998</v>
      </c>
      <c r="C2847" s="785" t="s">
        <v>4303</v>
      </c>
      <c r="D2847" s="785" t="s">
        <v>2599</v>
      </c>
      <c r="E2847" s="785" t="s">
        <v>5342</v>
      </c>
      <c r="F2847" s="786">
        <v>43300</v>
      </c>
      <c r="G2847" s="785" t="s">
        <v>4812</v>
      </c>
      <c r="H2847" s="786">
        <v>43362</v>
      </c>
      <c r="I2847" s="785" t="s">
        <v>17999</v>
      </c>
      <c r="J2847" s="785" t="s">
        <v>629</v>
      </c>
      <c r="K2847" s="785" t="s">
        <v>18000</v>
      </c>
      <c r="L2847" s="785" t="s">
        <v>18001</v>
      </c>
      <c r="M2847" s="785"/>
      <c r="N2847" s="785"/>
      <c r="O2847" s="785"/>
      <c r="P2847" s="787">
        <v>37.196323</v>
      </c>
      <c r="Q2847" s="787">
        <v>-0.50623300000000004</v>
      </c>
      <c r="R2847" s="785" t="s">
        <v>1961</v>
      </c>
      <c r="S2847" s="785" t="s">
        <v>2864</v>
      </c>
      <c r="T2847" s="785" t="s">
        <v>2671</v>
      </c>
      <c r="U2847" s="785" t="s">
        <v>4817</v>
      </c>
      <c r="V2847" s="785" t="s">
        <v>2855</v>
      </c>
      <c r="W2847" s="785" t="s">
        <v>3015</v>
      </c>
      <c r="X2847" s="785" t="s">
        <v>3015</v>
      </c>
      <c r="Y2847" s="615" t="str">
        <f t="shared" si="44"/>
        <v>Mt Kenya Renewable Energy</v>
      </c>
      <c r="Z2847" s="785" t="s">
        <v>4884</v>
      </c>
      <c r="AA2847" s="785" t="s">
        <v>4349</v>
      </c>
      <c r="AB2847" s="785" t="s">
        <v>2683</v>
      </c>
      <c r="AC2847" s="785" t="s">
        <v>2606</v>
      </c>
      <c r="AD2847" s="786">
        <v>43367</v>
      </c>
    </row>
    <row r="2848" spans="1:30" ht="15.75">
      <c r="A2848" s="785" t="s">
        <v>4301</v>
      </c>
      <c r="B2848" s="785" t="s">
        <v>11578</v>
      </c>
      <c r="C2848" s="785" t="s">
        <v>4303</v>
      </c>
      <c r="D2848" s="785" t="s">
        <v>2599</v>
      </c>
      <c r="E2848" s="785" t="s">
        <v>5305</v>
      </c>
      <c r="F2848" s="786">
        <v>43330</v>
      </c>
      <c r="G2848" s="785" t="s">
        <v>5246</v>
      </c>
      <c r="H2848" s="786">
        <v>43361</v>
      </c>
      <c r="I2848" s="785" t="s">
        <v>11579</v>
      </c>
      <c r="J2848" s="785" t="s">
        <v>629</v>
      </c>
      <c r="K2848" s="785" t="s">
        <v>11580</v>
      </c>
      <c r="L2848" s="785" t="s">
        <v>11581</v>
      </c>
      <c r="M2848" s="785"/>
      <c r="N2848" s="785"/>
      <c r="O2848" s="785"/>
      <c r="P2848" s="787">
        <v>34.709705</v>
      </c>
      <c r="Q2848" s="787">
        <v>5.0236999999999997E-2</v>
      </c>
      <c r="R2848" s="785" t="s">
        <v>1700</v>
      </c>
      <c r="S2848" s="785" t="s">
        <v>1700</v>
      </c>
      <c r="T2848" s="785" t="s">
        <v>11582</v>
      </c>
      <c r="U2848" s="785" t="s">
        <v>11570</v>
      </c>
      <c r="V2848" s="785" t="s">
        <v>3004</v>
      </c>
      <c r="W2848" s="785" t="s">
        <v>2689</v>
      </c>
      <c r="X2848" s="785" t="s">
        <v>11571</v>
      </c>
      <c r="Y2848" s="615" t="str">
        <f t="shared" si="44"/>
        <v>Isaac Odamba</v>
      </c>
      <c r="Z2848" s="785" t="s">
        <v>11583</v>
      </c>
      <c r="AA2848" s="785" t="s">
        <v>4349</v>
      </c>
      <c r="AB2848" s="785" t="s">
        <v>2605</v>
      </c>
      <c r="AC2848" s="785" t="s">
        <v>2606</v>
      </c>
      <c r="AD2848" s="786">
        <v>43361</v>
      </c>
    </row>
    <row r="2849" spans="1:30" ht="15.75">
      <c r="A2849" s="785" t="s">
        <v>4301</v>
      </c>
      <c r="B2849" s="785" t="s">
        <v>11584</v>
      </c>
      <c r="C2849" s="785" t="s">
        <v>4303</v>
      </c>
      <c r="D2849" s="785" t="s">
        <v>2599</v>
      </c>
      <c r="E2849" s="785" t="s">
        <v>5305</v>
      </c>
      <c r="F2849" s="786">
        <v>43330</v>
      </c>
      <c r="G2849" s="785" t="s">
        <v>5246</v>
      </c>
      <c r="H2849" s="786">
        <v>43361</v>
      </c>
      <c r="I2849" s="785" t="s">
        <v>11585</v>
      </c>
      <c r="J2849" s="785" t="s">
        <v>627</v>
      </c>
      <c r="K2849" s="785" t="s">
        <v>11586</v>
      </c>
      <c r="L2849" s="785" t="s">
        <v>11587</v>
      </c>
      <c r="M2849" s="785"/>
      <c r="N2849" s="785"/>
      <c r="O2849" s="785"/>
      <c r="P2849" s="787">
        <v>34.729272000000002</v>
      </c>
      <c r="Q2849" s="787">
        <v>8.6673E-2</v>
      </c>
      <c r="R2849" s="785" t="s">
        <v>1700</v>
      </c>
      <c r="S2849" s="785" t="s">
        <v>3081</v>
      </c>
      <c r="T2849" s="785" t="s">
        <v>11588</v>
      </c>
      <c r="U2849" s="785" t="s">
        <v>11589</v>
      </c>
      <c r="V2849" s="785" t="s">
        <v>3004</v>
      </c>
      <c r="W2849" s="785" t="s">
        <v>2689</v>
      </c>
      <c r="X2849" s="785" t="s">
        <v>11571</v>
      </c>
      <c r="Y2849" s="615" t="str">
        <f t="shared" si="44"/>
        <v>Isaac Odamba</v>
      </c>
      <c r="Z2849" s="785" t="s">
        <v>11583</v>
      </c>
      <c r="AA2849" s="785" t="s">
        <v>4349</v>
      </c>
      <c r="AB2849" s="785" t="s">
        <v>2605</v>
      </c>
      <c r="AC2849" s="785" t="s">
        <v>2606</v>
      </c>
      <c r="AD2849" s="786">
        <v>43361</v>
      </c>
    </row>
    <row r="2850" spans="1:30" ht="15.75">
      <c r="A2850" s="785" t="s">
        <v>4301</v>
      </c>
      <c r="B2850" s="785" t="s">
        <v>29652</v>
      </c>
      <c r="C2850" s="785" t="s">
        <v>4303</v>
      </c>
      <c r="D2850" s="785" t="s">
        <v>2599</v>
      </c>
      <c r="E2850" s="785" t="s">
        <v>9857</v>
      </c>
      <c r="F2850" s="786">
        <v>43349</v>
      </c>
      <c r="G2850" s="785" t="s">
        <v>5246</v>
      </c>
      <c r="H2850" s="786">
        <v>43361</v>
      </c>
      <c r="I2850" s="785" t="s">
        <v>29653</v>
      </c>
      <c r="J2850" s="785" t="s">
        <v>629</v>
      </c>
      <c r="K2850" s="785" t="s">
        <v>29654</v>
      </c>
      <c r="L2850" s="785" t="s">
        <v>29655</v>
      </c>
      <c r="M2850" s="785"/>
      <c r="N2850" s="785"/>
      <c r="O2850" s="785" t="s">
        <v>29656</v>
      </c>
      <c r="P2850" s="787">
        <v>37.062511999999998</v>
      </c>
      <c r="Q2850" s="787">
        <v>-0.150505</v>
      </c>
      <c r="R2850" s="785" t="s">
        <v>1056</v>
      </c>
      <c r="S2850" s="785" t="s">
        <v>2272</v>
      </c>
      <c r="T2850" s="785" t="s">
        <v>2743</v>
      </c>
      <c r="U2850" s="785" t="s">
        <v>29657</v>
      </c>
      <c r="V2850" s="785" t="s">
        <v>2855</v>
      </c>
      <c r="W2850" s="785" t="s">
        <v>3511</v>
      </c>
      <c r="X2850" s="785"/>
      <c r="Y2850" s="615" t="str">
        <f t="shared" si="44"/>
        <v>Sakaki Natural Renewable Energy Center</v>
      </c>
      <c r="Z2850" s="785" t="s">
        <v>2599</v>
      </c>
      <c r="AA2850" s="785" t="s">
        <v>4349</v>
      </c>
      <c r="AB2850" s="785" t="s">
        <v>2683</v>
      </c>
      <c r="AC2850" s="785" t="s">
        <v>2606</v>
      </c>
      <c r="AD2850" s="786">
        <v>43378</v>
      </c>
    </row>
    <row r="2851" spans="1:30" ht="15.75">
      <c r="A2851" s="785" t="s">
        <v>4301</v>
      </c>
      <c r="B2851" s="785" t="s">
        <v>30252</v>
      </c>
      <c r="C2851" s="785" t="s">
        <v>4322</v>
      </c>
      <c r="D2851" s="785" t="s">
        <v>2618</v>
      </c>
      <c r="E2851" s="785" t="s">
        <v>4337</v>
      </c>
      <c r="F2851" s="786">
        <v>43332</v>
      </c>
      <c r="G2851" s="785" t="s">
        <v>5246</v>
      </c>
      <c r="H2851" s="786">
        <v>43361</v>
      </c>
      <c r="I2851" s="785" t="s">
        <v>30253</v>
      </c>
      <c r="J2851" s="785" t="s">
        <v>629</v>
      </c>
      <c r="K2851" s="785" t="s">
        <v>2612</v>
      </c>
      <c r="L2851" s="785" t="s">
        <v>30254</v>
      </c>
      <c r="M2851" s="785"/>
      <c r="N2851" s="785"/>
      <c r="O2851" s="785" t="s">
        <v>30255</v>
      </c>
      <c r="P2851" s="787">
        <v>37.108615</v>
      </c>
      <c r="Q2851" s="787">
        <v>-0.55588499999999996</v>
      </c>
      <c r="R2851" s="785" t="s">
        <v>1056</v>
      </c>
      <c r="S2851" s="785" t="s">
        <v>1289</v>
      </c>
      <c r="T2851" s="785" t="s">
        <v>30256</v>
      </c>
      <c r="U2851" s="785" t="s">
        <v>30257</v>
      </c>
      <c r="V2851" s="785" t="s">
        <v>2855</v>
      </c>
      <c r="W2851" s="785" t="s">
        <v>3511</v>
      </c>
      <c r="X2851" s="785"/>
      <c r="Y2851" s="615" t="str">
        <f t="shared" si="44"/>
        <v>Sakaki Natural Renewable Energy Center</v>
      </c>
      <c r="Z2851" s="785" t="s">
        <v>2599</v>
      </c>
      <c r="AA2851" s="785" t="s">
        <v>4349</v>
      </c>
      <c r="AB2851" s="785" t="s">
        <v>2683</v>
      </c>
      <c r="AC2851" s="785" t="s">
        <v>2606</v>
      </c>
      <c r="AD2851" s="786">
        <v>43378</v>
      </c>
    </row>
    <row r="2852" spans="1:30" ht="15.75">
      <c r="A2852" s="785" t="s">
        <v>4301</v>
      </c>
      <c r="B2852" s="785" t="s">
        <v>30280</v>
      </c>
      <c r="C2852" s="785" t="s">
        <v>4303</v>
      </c>
      <c r="D2852" s="785" t="s">
        <v>2599</v>
      </c>
      <c r="E2852" s="785" t="s">
        <v>5771</v>
      </c>
      <c r="F2852" s="786">
        <v>43351</v>
      </c>
      <c r="G2852" s="785" t="s">
        <v>5246</v>
      </c>
      <c r="H2852" s="786">
        <v>43361</v>
      </c>
      <c r="I2852" s="785" t="s">
        <v>30281</v>
      </c>
      <c r="J2852" s="785" t="s">
        <v>629</v>
      </c>
      <c r="K2852" s="785" t="s">
        <v>2612</v>
      </c>
      <c r="L2852" s="785" t="s">
        <v>30282</v>
      </c>
      <c r="M2852" s="785"/>
      <c r="N2852" s="785"/>
      <c r="O2852" s="785" t="s">
        <v>30283</v>
      </c>
      <c r="P2852" s="787">
        <v>37.085182000000003</v>
      </c>
      <c r="Q2852" s="787">
        <v>-0.54526200000000002</v>
      </c>
      <c r="R2852" s="785" t="s">
        <v>1056</v>
      </c>
      <c r="S2852" s="785" t="s">
        <v>1289</v>
      </c>
      <c r="T2852" s="785" t="s">
        <v>26731</v>
      </c>
      <c r="U2852" s="785" t="s">
        <v>26731</v>
      </c>
      <c r="V2852" s="785" t="s">
        <v>2855</v>
      </c>
      <c r="W2852" s="785" t="s">
        <v>3511</v>
      </c>
      <c r="X2852" s="785"/>
      <c r="Y2852" s="615" t="str">
        <f t="shared" si="44"/>
        <v>Sakaki Natural Renewable Energy Center</v>
      </c>
      <c r="Z2852" s="785" t="s">
        <v>2599</v>
      </c>
      <c r="AA2852" s="785" t="s">
        <v>4349</v>
      </c>
      <c r="AB2852" s="785" t="s">
        <v>2683</v>
      </c>
      <c r="AC2852" s="785" t="s">
        <v>2606</v>
      </c>
      <c r="AD2852" s="786">
        <v>43378</v>
      </c>
    </row>
    <row r="2853" spans="1:30" ht="15.75">
      <c r="A2853" s="785" t="s">
        <v>4301</v>
      </c>
      <c r="B2853" s="785" t="s">
        <v>12633</v>
      </c>
      <c r="C2853" s="785" t="s">
        <v>4379</v>
      </c>
      <c r="D2853" s="785" t="s">
        <v>2598</v>
      </c>
      <c r="E2853" s="785" t="s">
        <v>5305</v>
      </c>
      <c r="F2853" s="786">
        <v>43330</v>
      </c>
      <c r="G2853" s="785" t="s">
        <v>6491</v>
      </c>
      <c r="H2853" s="786">
        <v>43360</v>
      </c>
      <c r="I2853" s="785" t="s">
        <v>12634</v>
      </c>
      <c r="J2853" s="785" t="s">
        <v>629</v>
      </c>
      <c r="K2853" s="785" t="s">
        <v>12635</v>
      </c>
      <c r="L2853" s="785" t="s">
        <v>12636</v>
      </c>
      <c r="M2853" s="785"/>
      <c r="N2853" s="785"/>
      <c r="O2853" s="785" t="s">
        <v>12637</v>
      </c>
      <c r="P2853" s="787">
        <v>37.466168000000003</v>
      </c>
      <c r="Q2853" s="787">
        <v>-0.52937599999999996</v>
      </c>
      <c r="R2853" s="785" t="s">
        <v>1089</v>
      </c>
      <c r="S2853" s="785" t="s">
        <v>1090</v>
      </c>
      <c r="T2853" s="785" t="s">
        <v>1090</v>
      </c>
      <c r="U2853" s="785" t="s">
        <v>3827</v>
      </c>
      <c r="V2853" s="785" t="s">
        <v>6015</v>
      </c>
      <c r="W2853" s="785" t="s">
        <v>2608</v>
      </c>
      <c r="X2853" s="785" t="s">
        <v>3179</v>
      </c>
      <c r="Y2853" s="615" t="str">
        <f t="shared" si="44"/>
        <v>James Musyoka</v>
      </c>
      <c r="Z2853" s="785" t="s">
        <v>6002</v>
      </c>
      <c r="AA2853" s="785" t="s">
        <v>5464</v>
      </c>
      <c r="AB2853" s="785" t="s">
        <v>2609</v>
      </c>
      <c r="AC2853" s="785" t="s">
        <v>2610</v>
      </c>
      <c r="AD2853" s="786">
        <v>43330</v>
      </c>
    </row>
    <row r="2854" spans="1:30" ht="15.75">
      <c r="A2854" s="785" t="s">
        <v>4301</v>
      </c>
      <c r="B2854" s="785" t="s">
        <v>6463</v>
      </c>
      <c r="C2854" s="785" t="s">
        <v>4303</v>
      </c>
      <c r="D2854" s="785" t="s">
        <v>2599</v>
      </c>
      <c r="E2854" s="785" t="s">
        <v>6464</v>
      </c>
      <c r="F2854" s="786">
        <v>43325</v>
      </c>
      <c r="G2854" s="785" t="s">
        <v>6200</v>
      </c>
      <c r="H2854" s="786">
        <v>43358</v>
      </c>
      <c r="I2854" s="785" t="s">
        <v>6465</v>
      </c>
      <c r="J2854" s="785" t="s">
        <v>629</v>
      </c>
      <c r="K2854" s="785" t="s">
        <v>6466</v>
      </c>
      <c r="L2854" s="785" t="s">
        <v>6467</v>
      </c>
      <c r="M2854" s="785"/>
      <c r="N2854" s="785"/>
      <c r="O2854" s="785"/>
      <c r="P2854" s="787">
        <v>36.495801999999998</v>
      </c>
      <c r="Q2854" s="787">
        <v>-0.20471800000000001</v>
      </c>
      <c r="R2854" s="785" t="s">
        <v>1228</v>
      </c>
      <c r="S2854" s="785" t="s">
        <v>1229</v>
      </c>
      <c r="T2854" s="785" t="s">
        <v>1229</v>
      </c>
      <c r="U2854" s="785" t="s">
        <v>6468</v>
      </c>
      <c r="V2854" s="785" t="s">
        <v>2855</v>
      </c>
      <c r="W2854" s="785" t="s">
        <v>3025</v>
      </c>
      <c r="X2854" s="785" t="s">
        <v>6462</v>
      </c>
      <c r="Y2854" s="615" t="str">
        <f t="shared" si="44"/>
        <v>Chege</v>
      </c>
      <c r="Z2854" s="785" t="s">
        <v>2599</v>
      </c>
      <c r="AA2854" s="785" t="s">
        <v>4349</v>
      </c>
      <c r="AB2854" s="785" t="s">
        <v>2683</v>
      </c>
      <c r="AC2854" s="785" t="s">
        <v>2606</v>
      </c>
      <c r="AD2854" s="786">
        <v>43434</v>
      </c>
    </row>
    <row r="2855" spans="1:30" ht="15.75">
      <c r="A2855" s="785" t="s">
        <v>4301</v>
      </c>
      <c r="B2855" s="785" t="s">
        <v>7532</v>
      </c>
      <c r="C2855" s="785" t="s">
        <v>4379</v>
      </c>
      <c r="D2855" s="785" t="s">
        <v>2598</v>
      </c>
      <c r="E2855" s="785" t="s">
        <v>7533</v>
      </c>
      <c r="F2855" s="786">
        <v>43357</v>
      </c>
      <c r="G2855" s="785" t="s">
        <v>6200</v>
      </c>
      <c r="H2855" s="786">
        <v>43358</v>
      </c>
      <c r="I2855" s="785" t="s">
        <v>7534</v>
      </c>
      <c r="J2855" s="785" t="s">
        <v>627</v>
      </c>
      <c r="K2855" s="785" t="s">
        <v>2612</v>
      </c>
      <c r="L2855" s="785" t="s">
        <v>7535</v>
      </c>
      <c r="M2855" s="785"/>
      <c r="N2855" s="785"/>
      <c r="O2855" s="785" t="s">
        <v>7536</v>
      </c>
      <c r="P2855" s="787">
        <v>36.939880000000002</v>
      </c>
      <c r="Q2855" s="787">
        <v>-9.5237000000000002E-2</v>
      </c>
      <c r="R2855" s="785" t="s">
        <v>960</v>
      </c>
      <c r="S2855" s="785" t="s">
        <v>961</v>
      </c>
      <c r="T2855" s="785" t="s">
        <v>3009</v>
      </c>
      <c r="U2855" s="785" t="s">
        <v>7537</v>
      </c>
      <c r="V2855" s="785">
        <v>8</v>
      </c>
      <c r="W2855" s="785" t="s">
        <v>7347</v>
      </c>
      <c r="X2855" s="785" t="s">
        <v>3273</v>
      </c>
      <c r="Y2855" s="615" t="str">
        <f t="shared" si="44"/>
        <v>Edwine Joseph Majale Okinda</v>
      </c>
      <c r="Z2855" s="785" t="s">
        <v>7525</v>
      </c>
      <c r="AA2855" s="785" t="s">
        <v>4314</v>
      </c>
      <c r="AB2855" s="785" t="s">
        <v>2683</v>
      </c>
      <c r="AC2855" s="785" t="s">
        <v>2606</v>
      </c>
      <c r="AD2855" s="786">
        <v>43357</v>
      </c>
    </row>
    <row r="2856" spans="1:30" ht="15.75">
      <c r="A2856" s="785" t="s">
        <v>4301</v>
      </c>
      <c r="B2856" s="785" t="s">
        <v>8664</v>
      </c>
      <c r="C2856" s="785" t="s">
        <v>4303</v>
      </c>
      <c r="D2856" s="785" t="s">
        <v>2599</v>
      </c>
      <c r="E2856" s="785" t="s">
        <v>8665</v>
      </c>
      <c r="F2856" s="786">
        <v>43308</v>
      </c>
      <c r="G2856" s="785" t="s">
        <v>6200</v>
      </c>
      <c r="H2856" s="786">
        <v>43358</v>
      </c>
      <c r="I2856" s="785" t="s">
        <v>8666</v>
      </c>
      <c r="J2856" s="785" t="s">
        <v>629</v>
      </c>
      <c r="K2856" s="785" t="s">
        <v>8667</v>
      </c>
      <c r="L2856" s="785" t="s">
        <v>5503</v>
      </c>
      <c r="M2856" s="785"/>
      <c r="N2856" s="785"/>
      <c r="O2856" s="785" t="s">
        <v>8668</v>
      </c>
      <c r="P2856" s="787">
        <v>34.893996999999999</v>
      </c>
      <c r="Q2856" s="787">
        <v>-0.14499300000000001</v>
      </c>
      <c r="R2856" s="785" t="s">
        <v>1575</v>
      </c>
      <c r="S2856" s="785" t="s">
        <v>1576</v>
      </c>
      <c r="T2856" s="785" t="s">
        <v>5500</v>
      </c>
      <c r="U2856" s="785" t="s">
        <v>8669</v>
      </c>
      <c r="V2856" s="785" t="s">
        <v>2603</v>
      </c>
      <c r="W2856" s="785" t="s">
        <v>8491</v>
      </c>
      <c r="X2856" s="785" t="s">
        <v>2707</v>
      </c>
      <c r="Y2856" s="615" t="str">
        <f t="shared" si="44"/>
        <v>Fagaden Enterprises</v>
      </c>
      <c r="Z2856" s="785" t="s">
        <v>8501</v>
      </c>
      <c r="AA2856" s="785" t="s">
        <v>5464</v>
      </c>
      <c r="AB2856" s="785" t="s">
        <v>5504</v>
      </c>
      <c r="AC2856" s="785" t="s">
        <v>2617</v>
      </c>
      <c r="AD2856" s="786">
        <v>43361</v>
      </c>
    </row>
    <row r="2857" spans="1:30" ht="15.75">
      <c r="A2857" s="785" t="s">
        <v>4301</v>
      </c>
      <c r="B2857" s="785" t="s">
        <v>10824</v>
      </c>
      <c r="C2857" s="785" t="s">
        <v>4303</v>
      </c>
      <c r="D2857" s="785" t="s">
        <v>2599</v>
      </c>
      <c r="E2857" s="785" t="s">
        <v>5261</v>
      </c>
      <c r="F2857" s="786">
        <v>43327</v>
      </c>
      <c r="G2857" s="785" t="s">
        <v>6200</v>
      </c>
      <c r="H2857" s="786">
        <v>43358</v>
      </c>
      <c r="I2857" s="785" t="s">
        <v>10825</v>
      </c>
      <c r="J2857" s="785" t="s">
        <v>627</v>
      </c>
      <c r="K2857" s="785" t="s">
        <v>10826</v>
      </c>
      <c r="L2857" s="785" t="s">
        <v>10827</v>
      </c>
      <c r="M2857" s="785"/>
      <c r="N2857" s="785"/>
      <c r="O2857" s="785" t="s">
        <v>10828</v>
      </c>
      <c r="P2857" s="787">
        <v>37.697698000000003</v>
      </c>
      <c r="Q2857" s="787">
        <v>-0.24080299999999999</v>
      </c>
      <c r="R2857" s="785" t="s">
        <v>1266</v>
      </c>
      <c r="S2857" s="785" t="s">
        <v>1267</v>
      </c>
      <c r="T2857" s="785" t="s">
        <v>10829</v>
      </c>
      <c r="U2857" s="785" t="s">
        <v>10830</v>
      </c>
      <c r="V2857" s="785" t="s">
        <v>2855</v>
      </c>
      <c r="W2857" s="785" t="s">
        <v>7672</v>
      </c>
      <c r="X2857" s="785" t="s">
        <v>10814</v>
      </c>
      <c r="Y2857" s="615" t="str">
        <f t="shared" si="44"/>
        <v>Gilbert  Mugendi</v>
      </c>
      <c r="Z2857" s="785" t="s">
        <v>10823</v>
      </c>
      <c r="AA2857" s="785" t="s">
        <v>4314</v>
      </c>
      <c r="AB2857" s="785" t="s">
        <v>2605</v>
      </c>
      <c r="AC2857" s="785" t="s">
        <v>2606</v>
      </c>
      <c r="AD2857" s="786">
        <v>43396</v>
      </c>
    </row>
    <row r="2858" spans="1:30" ht="15.75">
      <c r="A2858" s="785" t="s">
        <v>4301</v>
      </c>
      <c r="B2858" s="785" t="s">
        <v>14324</v>
      </c>
      <c r="C2858" s="785" t="s">
        <v>4303</v>
      </c>
      <c r="D2858" s="785" t="s">
        <v>2599</v>
      </c>
      <c r="E2858" s="785" t="s">
        <v>5261</v>
      </c>
      <c r="F2858" s="786">
        <v>43327</v>
      </c>
      <c r="G2858" s="785" t="s">
        <v>6200</v>
      </c>
      <c r="H2858" s="786">
        <v>43358</v>
      </c>
      <c r="I2858" s="785" t="s">
        <v>14325</v>
      </c>
      <c r="J2858" s="785" t="s">
        <v>629</v>
      </c>
      <c r="K2858" s="785" t="s">
        <v>2612</v>
      </c>
      <c r="L2858" s="785" t="s">
        <v>14326</v>
      </c>
      <c r="M2858" s="785"/>
      <c r="N2858" s="785"/>
      <c r="O2858" s="785"/>
      <c r="P2858" s="787">
        <v>35.432172999999999</v>
      </c>
      <c r="Q2858" s="787">
        <v>0.21008499999999999</v>
      </c>
      <c r="R2858" s="785" t="s">
        <v>893</v>
      </c>
      <c r="S2858" s="785" t="s">
        <v>2820</v>
      </c>
      <c r="T2858" s="785" t="s">
        <v>14327</v>
      </c>
      <c r="U2858" s="785" t="s">
        <v>14328</v>
      </c>
      <c r="V2858" s="785" t="s">
        <v>3070</v>
      </c>
      <c r="W2858" s="785" t="s">
        <v>3171</v>
      </c>
      <c r="X2858" s="785" t="s">
        <v>3542</v>
      </c>
      <c r="Y2858" s="615" t="str">
        <f t="shared" si="44"/>
        <v>John Mwangale</v>
      </c>
      <c r="Z2858" s="785" t="s">
        <v>14329</v>
      </c>
      <c r="AA2858" s="785" t="s">
        <v>4314</v>
      </c>
      <c r="AB2858" s="785" t="s">
        <v>2605</v>
      </c>
      <c r="AC2858" s="785" t="s">
        <v>2606</v>
      </c>
      <c r="AD2858" s="786">
        <v>43442</v>
      </c>
    </row>
    <row r="2859" spans="1:30" ht="15.75">
      <c r="A2859" s="785" t="s">
        <v>4301</v>
      </c>
      <c r="B2859" s="785" t="s">
        <v>16831</v>
      </c>
      <c r="C2859" s="785" t="s">
        <v>4303</v>
      </c>
      <c r="D2859" s="785" t="s">
        <v>2599</v>
      </c>
      <c r="E2859" s="785" t="s">
        <v>16832</v>
      </c>
      <c r="F2859" s="786">
        <v>43302</v>
      </c>
      <c r="G2859" s="785" t="s">
        <v>6200</v>
      </c>
      <c r="H2859" s="786">
        <v>43358</v>
      </c>
      <c r="I2859" s="785" t="s">
        <v>16833</v>
      </c>
      <c r="J2859" s="785" t="s">
        <v>627</v>
      </c>
      <c r="K2859" s="785" t="s">
        <v>2612</v>
      </c>
      <c r="L2859" s="785" t="s">
        <v>16834</v>
      </c>
      <c r="M2859" s="785"/>
      <c r="N2859" s="785"/>
      <c r="O2859" s="785"/>
      <c r="P2859" s="787">
        <v>35.300539999999998</v>
      </c>
      <c r="Q2859" s="787">
        <v>0.72347499999999998</v>
      </c>
      <c r="R2859" s="785" t="s">
        <v>893</v>
      </c>
      <c r="S2859" s="785" t="s">
        <v>1117</v>
      </c>
      <c r="T2859" s="785" t="s">
        <v>16835</v>
      </c>
      <c r="U2859" s="785" t="s">
        <v>16835</v>
      </c>
      <c r="V2859" s="785" t="s">
        <v>3070</v>
      </c>
      <c r="W2859" s="785" t="s">
        <v>3226</v>
      </c>
      <c r="X2859" s="785" t="s">
        <v>3226</v>
      </c>
      <c r="Y2859" s="615" t="str">
        <f t="shared" si="44"/>
        <v>Lilian Lelei</v>
      </c>
      <c r="Z2859" s="785" t="s">
        <v>16794</v>
      </c>
      <c r="AA2859" s="785" t="s">
        <v>4314</v>
      </c>
      <c r="AB2859" s="785" t="s">
        <v>2605</v>
      </c>
      <c r="AC2859" s="785" t="s">
        <v>2606</v>
      </c>
      <c r="AD2859" s="786">
        <v>43367</v>
      </c>
    </row>
    <row r="2860" spans="1:30" ht="15.75">
      <c r="A2860" s="785" t="s">
        <v>4301</v>
      </c>
      <c r="B2860" s="785" t="s">
        <v>20150</v>
      </c>
      <c r="C2860" s="785" t="s">
        <v>4303</v>
      </c>
      <c r="D2860" s="785" t="s">
        <v>2599</v>
      </c>
      <c r="E2860" s="785" t="s">
        <v>8602</v>
      </c>
      <c r="F2860" s="786">
        <v>43196</v>
      </c>
      <c r="G2860" s="785" t="s">
        <v>6200</v>
      </c>
      <c r="H2860" s="786">
        <v>43358</v>
      </c>
      <c r="I2860" s="785" t="s">
        <v>20151</v>
      </c>
      <c r="J2860" s="785" t="s">
        <v>629</v>
      </c>
      <c r="K2860" s="785" t="s">
        <v>20152</v>
      </c>
      <c r="L2860" s="785" t="s">
        <v>20153</v>
      </c>
      <c r="M2860" s="785"/>
      <c r="N2860" s="785"/>
      <c r="O2860" s="785" t="s">
        <v>20154</v>
      </c>
      <c r="P2860" s="787">
        <v>35.141502000000003</v>
      </c>
      <c r="Q2860" s="787">
        <v>-0.66910599999999998</v>
      </c>
      <c r="R2860" s="785" t="s">
        <v>1623</v>
      </c>
      <c r="S2860" s="785" t="s">
        <v>3371</v>
      </c>
      <c r="T2860" s="785" t="s">
        <v>7373</v>
      </c>
      <c r="U2860" s="785" t="s">
        <v>7374</v>
      </c>
      <c r="V2860" s="785" t="s">
        <v>3070</v>
      </c>
      <c r="W2860" s="785" t="s">
        <v>3314</v>
      </c>
      <c r="X2860" s="785" t="s">
        <v>3314</v>
      </c>
      <c r="Y2860" s="615" t="str">
        <f t="shared" si="44"/>
        <v>Philip Kiget</v>
      </c>
      <c r="Z2860" s="785" t="s">
        <v>20053</v>
      </c>
      <c r="AA2860" s="785" t="s">
        <v>4314</v>
      </c>
      <c r="AB2860" s="785" t="s">
        <v>2683</v>
      </c>
      <c r="AC2860" s="785" t="s">
        <v>2606</v>
      </c>
      <c r="AD2860" s="786">
        <v>43358</v>
      </c>
    </row>
    <row r="2861" spans="1:30" ht="15.75">
      <c r="A2861" s="785" t="s">
        <v>4301</v>
      </c>
      <c r="B2861" s="785" t="s">
        <v>23182</v>
      </c>
      <c r="C2861" s="785" t="s">
        <v>4303</v>
      </c>
      <c r="D2861" s="785" t="s">
        <v>2599</v>
      </c>
      <c r="E2861" s="785" t="s">
        <v>7539</v>
      </c>
      <c r="F2861" s="786">
        <v>43295</v>
      </c>
      <c r="G2861" s="785" t="s">
        <v>6200</v>
      </c>
      <c r="H2861" s="786">
        <v>43358</v>
      </c>
      <c r="I2861" s="785" t="s">
        <v>23183</v>
      </c>
      <c r="J2861" s="785" t="s">
        <v>629</v>
      </c>
      <c r="K2861" s="785" t="s">
        <v>23184</v>
      </c>
      <c r="L2861" s="785" t="s">
        <v>23185</v>
      </c>
      <c r="M2861" s="785"/>
      <c r="N2861" s="785"/>
      <c r="O2861" s="785"/>
      <c r="P2861" s="787">
        <v>35.703626999999997</v>
      </c>
      <c r="Q2861" s="787">
        <v>-0.55146200000000001</v>
      </c>
      <c r="R2861" s="785" t="s">
        <v>695</v>
      </c>
      <c r="S2861" s="785" t="s">
        <v>2766</v>
      </c>
      <c r="T2861" s="785" t="s">
        <v>2767</v>
      </c>
      <c r="U2861" s="785" t="s">
        <v>23186</v>
      </c>
      <c r="V2861" s="785" t="s">
        <v>2673</v>
      </c>
      <c r="W2861" s="785" t="s">
        <v>23165</v>
      </c>
      <c r="X2861" s="785" t="s">
        <v>23165</v>
      </c>
      <c r="Y2861" s="615" t="str">
        <f t="shared" si="44"/>
        <v>Simon Kabucho</v>
      </c>
      <c r="Z2861" s="785" t="s">
        <v>2599</v>
      </c>
      <c r="AA2861" s="785" t="s">
        <v>4314</v>
      </c>
      <c r="AB2861" s="785" t="s">
        <v>2683</v>
      </c>
      <c r="AC2861" s="785" t="s">
        <v>2606</v>
      </c>
      <c r="AD2861" s="786">
        <v>43358</v>
      </c>
    </row>
    <row r="2862" spans="1:30" ht="15.75">
      <c r="A2862" s="785" t="s">
        <v>4301</v>
      </c>
      <c r="B2862" s="785" t="s">
        <v>23187</v>
      </c>
      <c r="C2862" s="785" t="s">
        <v>4303</v>
      </c>
      <c r="D2862" s="785" t="s">
        <v>2599</v>
      </c>
      <c r="E2862" s="785" t="s">
        <v>5261</v>
      </c>
      <c r="F2862" s="786">
        <v>43327</v>
      </c>
      <c r="G2862" s="785" t="s">
        <v>6200</v>
      </c>
      <c r="H2862" s="786">
        <v>43358</v>
      </c>
      <c r="I2862" s="785" t="s">
        <v>23188</v>
      </c>
      <c r="J2862" s="785" t="s">
        <v>629</v>
      </c>
      <c r="K2862" s="785" t="s">
        <v>23189</v>
      </c>
      <c r="L2862" s="785" t="s">
        <v>23190</v>
      </c>
      <c r="M2862" s="785"/>
      <c r="N2862" s="785"/>
      <c r="O2862" s="785"/>
      <c r="P2862" s="787">
        <v>35.655177000000002</v>
      </c>
      <c r="Q2862" s="787">
        <v>-0.60448800000000003</v>
      </c>
      <c r="R2862" s="785" t="s">
        <v>695</v>
      </c>
      <c r="S2862" s="785" t="s">
        <v>2766</v>
      </c>
      <c r="T2862" s="785" t="s">
        <v>2767</v>
      </c>
      <c r="U2862" s="785" t="s">
        <v>23186</v>
      </c>
      <c r="V2862" s="785" t="s">
        <v>2673</v>
      </c>
      <c r="W2862" s="785" t="s">
        <v>23165</v>
      </c>
      <c r="X2862" s="785" t="s">
        <v>23165</v>
      </c>
      <c r="Y2862" s="615" t="str">
        <f t="shared" si="44"/>
        <v>Simon Kabucho</v>
      </c>
      <c r="Z2862" s="785" t="s">
        <v>2599</v>
      </c>
      <c r="AA2862" s="785" t="s">
        <v>4314</v>
      </c>
      <c r="AB2862" s="785" t="s">
        <v>2683</v>
      </c>
      <c r="AC2862" s="785" t="s">
        <v>2606</v>
      </c>
      <c r="AD2862" s="786">
        <v>43358</v>
      </c>
    </row>
    <row r="2863" spans="1:30" ht="15.75">
      <c r="A2863" s="785" t="s">
        <v>4301</v>
      </c>
      <c r="B2863" s="785" t="s">
        <v>23359</v>
      </c>
      <c r="C2863" s="785" t="s">
        <v>4303</v>
      </c>
      <c r="D2863" s="785" t="s">
        <v>2599</v>
      </c>
      <c r="E2863" s="785" t="s">
        <v>4811</v>
      </c>
      <c r="F2863" s="786">
        <v>43298</v>
      </c>
      <c r="G2863" s="785" t="s">
        <v>6200</v>
      </c>
      <c r="H2863" s="786">
        <v>43358</v>
      </c>
      <c r="I2863" s="785" t="s">
        <v>23360</v>
      </c>
      <c r="J2863" s="785" t="s">
        <v>629</v>
      </c>
      <c r="K2863" s="785" t="s">
        <v>23361</v>
      </c>
      <c r="L2863" s="785" t="s">
        <v>23362</v>
      </c>
      <c r="M2863" s="785"/>
      <c r="N2863" s="785"/>
      <c r="O2863" s="785"/>
      <c r="P2863" s="787">
        <v>35.649863000000003</v>
      </c>
      <c r="Q2863" s="787">
        <v>-0.57928500000000005</v>
      </c>
      <c r="R2863" s="785" t="s">
        <v>695</v>
      </c>
      <c r="S2863" s="785" t="s">
        <v>2766</v>
      </c>
      <c r="T2863" s="785" t="s">
        <v>2767</v>
      </c>
      <c r="U2863" s="785" t="s">
        <v>23363</v>
      </c>
      <c r="V2863" s="785" t="s">
        <v>2855</v>
      </c>
      <c r="W2863" s="785" t="s">
        <v>23165</v>
      </c>
      <c r="X2863" s="785" t="s">
        <v>23165</v>
      </c>
      <c r="Y2863" s="615" t="str">
        <f t="shared" si="44"/>
        <v>Simon Kabucho</v>
      </c>
      <c r="Z2863" s="785" t="s">
        <v>2599</v>
      </c>
      <c r="AA2863" s="785" t="s">
        <v>4314</v>
      </c>
      <c r="AB2863" s="785" t="s">
        <v>2683</v>
      </c>
      <c r="AC2863" s="785" t="s">
        <v>2606</v>
      </c>
      <c r="AD2863" s="786">
        <v>43358</v>
      </c>
    </row>
    <row r="2864" spans="1:30" ht="15.75">
      <c r="A2864" s="785" t="s">
        <v>4301</v>
      </c>
      <c r="B2864" s="785" t="s">
        <v>23497</v>
      </c>
      <c r="C2864" s="785" t="s">
        <v>4303</v>
      </c>
      <c r="D2864" s="785" t="s">
        <v>2599</v>
      </c>
      <c r="E2864" s="785" t="s">
        <v>13600</v>
      </c>
      <c r="F2864" s="786">
        <v>43266</v>
      </c>
      <c r="G2864" s="785" t="s">
        <v>6200</v>
      </c>
      <c r="H2864" s="786">
        <v>43358</v>
      </c>
      <c r="I2864" s="785" t="s">
        <v>23498</v>
      </c>
      <c r="J2864" s="785" t="s">
        <v>629</v>
      </c>
      <c r="K2864" s="785" t="s">
        <v>23499</v>
      </c>
      <c r="L2864" s="785" t="s">
        <v>23500</v>
      </c>
      <c r="M2864" s="785"/>
      <c r="N2864" s="785"/>
      <c r="O2864" s="785"/>
      <c r="P2864" s="787">
        <v>35.710540000000002</v>
      </c>
      <c r="Q2864" s="787">
        <v>-0.55581199999999997</v>
      </c>
      <c r="R2864" s="785" t="s">
        <v>695</v>
      </c>
      <c r="S2864" s="785" t="s">
        <v>2766</v>
      </c>
      <c r="T2864" s="785" t="s">
        <v>3887</v>
      </c>
      <c r="U2864" s="785" t="s">
        <v>23501</v>
      </c>
      <c r="V2864" s="785" t="s">
        <v>3004</v>
      </c>
      <c r="W2864" s="785" t="s">
        <v>23165</v>
      </c>
      <c r="X2864" s="785" t="s">
        <v>23165</v>
      </c>
      <c r="Y2864" s="615" t="str">
        <f t="shared" si="44"/>
        <v>Simon Kabucho</v>
      </c>
      <c r="Z2864" s="785" t="s">
        <v>2599</v>
      </c>
      <c r="AA2864" s="785" t="s">
        <v>4314</v>
      </c>
      <c r="AB2864" s="785" t="s">
        <v>2683</v>
      </c>
      <c r="AC2864" s="785" t="s">
        <v>2606</v>
      </c>
      <c r="AD2864" s="786">
        <v>43359</v>
      </c>
    </row>
    <row r="2865" spans="1:30" ht="15.75">
      <c r="A2865" s="785" t="s">
        <v>4301</v>
      </c>
      <c r="B2865" s="785" t="s">
        <v>10064</v>
      </c>
      <c r="C2865" s="785" t="s">
        <v>4303</v>
      </c>
      <c r="D2865" s="785" t="s">
        <v>2599</v>
      </c>
      <c r="E2865" s="785" t="s">
        <v>8032</v>
      </c>
      <c r="F2865" s="786">
        <v>43307</v>
      </c>
      <c r="G2865" s="785" t="s">
        <v>7533</v>
      </c>
      <c r="H2865" s="786">
        <v>43357</v>
      </c>
      <c r="I2865" s="785" t="s">
        <v>10065</v>
      </c>
      <c r="J2865" s="785" t="s">
        <v>629</v>
      </c>
      <c r="K2865" s="785" t="s">
        <v>10066</v>
      </c>
      <c r="L2865" s="785" t="s">
        <v>10067</v>
      </c>
      <c r="M2865" s="785"/>
      <c r="N2865" s="785"/>
      <c r="O2865" s="785"/>
      <c r="P2865" s="787">
        <v>37.093383000000003</v>
      </c>
      <c r="Q2865" s="787">
        <v>-1.041785</v>
      </c>
      <c r="R2865" s="785" t="s">
        <v>821</v>
      </c>
      <c r="S2865" s="785" t="s">
        <v>2791</v>
      </c>
      <c r="T2865" s="785" t="s">
        <v>2791</v>
      </c>
      <c r="U2865" s="785" t="s">
        <v>2869</v>
      </c>
      <c r="V2865" s="785" t="s">
        <v>3004</v>
      </c>
      <c r="W2865" s="785" t="s">
        <v>2615</v>
      </c>
      <c r="X2865" s="785" t="s">
        <v>9775</v>
      </c>
      <c r="Y2865" s="615" t="str">
        <f t="shared" si="44"/>
        <v>Frederick Kago</v>
      </c>
      <c r="Z2865" s="785" t="s">
        <v>9780</v>
      </c>
      <c r="AA2865" s="785" t="s">
        <v>5464</v>
      </c>
      <c r="AB2865" s="785" t="s">
        <v>3686</v>
      </c>
      <c r="AC2865" s="785" t="s">
        <v>2617</v>
      </c>
      <c r="AD2865" s="786">
        <v>43391</v>
      </c>
    </row>
    <row r="2866" spans="1:30" ht="15.75">
      <c r="A2866" s="785" t="s">
        <v>4301</v>
      </c>
      <c r="B2866" s="785" t="s">
        <v>14207</v>
      </c>
      <c r="C2866" s="785" t="s">
        <v>4303</v>
      </c>
      <c r="D2866" s="785" t="s">
        <v>2599</v>
      </c>
      <c r="E2866" s="785" t="s">
        <v>6731</v>
      </c>
      <c r="F2866" s="786">
        <v>43320</v>
      </c>
      <c r="G2866" s="785" t="s">
        <v>7533</v>
      </c>
      <c r="H2866" s="786">
        <v>43357</v>
      </c>
      <c r="I2866" s="785" t="s">
        <v>14208</v>
      </c>
      <c r="J2866" s="785" t="s">
        <v>627</v>
      </c>
      <c r="K2866" s="785" t="s">
        <v>14209</v>
      </c>
      <c r="L2866" s="785" t="s">
        <v>14210</v>
      </c>
      <c r="M2866" s="785"/>
      <c r="N2866" s="785"/>
      <c r="O2866" s="785"/>
      <c r="P2866" s="787">
        <v>35.699305000000003</v>
      </c>
      <c r="Q2866" s="787">
        <v>-0.54730699999999999</v>
      </c>
      <c r="R2866" s="785" t="s">
        <v>695</v>
      </c>
      <c r="S2866" s="785" t="s">
        <v>2766</v>
      </c>
      <c r="T2866" s="785" t="s">
        <v>3912</v>
      </c>
      <c r="U2866" s="785" t="s">
        <v>14211</v>
      </c>
      <c r="V2866" s="785" t="s">
        <v>3070</v>
      </c>
      <c r="W2866" s="785" t="s">
        <v>2888</v>
      </c>
      <c r="X2866" s="785" t="s">
        <v>3243</v>
      </c>
      <c r="Y2866" s="615" t="str">
        <f t="shared" si="44"/>
        <v>John Githaiga</v>
      </c>
      <c r="Z2866" s="785" t="s">
        <v>14212</v>
      </c>
      <c r="AA2866" s="785" t="s">
        <v>4314</v>
      </c>
      <c r="AB2866" s="785" t="s">
        <v>2605</v>
      </c>
      <c r="AC2866" s="785" t="s">
        <v>2606</v>
      </c>
      <c r="AD2866" s="786">
        <v>43453</v>
      </c>
    </row>
    <row r="2867" spans="1:30" ht="15.75">
      <c r="A2867" s="785" t="s">
        <v>4301</v>
      </c>
      <c r="B2867" s="785" t="s">
        <v>22831</v>
      </c>
      <c r="C2867" s="785" t="s">
        <v>4303</v>
      </c>
      <c r="D2867" s="785" t="s">
        <v>2599</v>
      </c>
      <c r="E2867" s="785" t="s">
        <v>5240</v>
      </c>
      <c r="F2867" s="786">
        <v>43347</v>
      </c>
      <c r="G2867" s="785" t="s">
        <v>7533</v>
      </c>
      <c r="H2867" s="786">
        <v>43357</v>
      </c>
      <c r="I2867" s="785" t="s">
        <v>22832</v>
      </c>
      <c r="J2867" s="785" t="s">
        <v>629</v>
      </c>
      <c r="K2867" s="785" t="s">
        <v>22833</v>
      </c>
      <c r="L2867" s="785" t="s">
        <v>22834</v>
      </c>
      <c r="M2867" s="785"/>
      <c r="N2867" s="785"/>
      <c r="O2867" s="785"/>
      <c r="P2867" s="787">
        <v>36.118605000000002</v>
      </c>
      <c r="Q2867" s="787">
        <v>-0.233432</v>
      </c>
      <c r="R2867" s="785" t="s">
        <v>695</v>
      </c>
      <c r="S2867" s="785" t="s">
        <v>1204</v>
      </c>
      <c r="T2867" s="785" t="s">
        <v>1217</v>
      </c>
      <c r="U2867" s="785" t="s">
        <v>1543</v>
      </c>
      <c r="V2867" s="785" t="s">
        <v>2855</v>
      </c>
      <c r="W2867" s="785" t="s">
        <v>3042</v>
      </c>
      <c r="X2867" s="785" t="s">
        <v>2642</v>
      </c>
      <c r="Y2867" s="615" t="str">
        <f t="shared" si="44"/>
        <v>Samuel Mwangi Juma</v>
      </c>
      <c r="Z2867" s="785" t="s">
        <v>22751</v>
      </c>
      <c r="AA2867" s="785" t="s">
        <v>4349</v>
      </c>
      <c r="AB2867" s="785" t="s">
        <v>2605</v>
      </c>
      <c r="AC2867" s="785" t="s">
        <v>2606</v>
      </c>
      <c r="AD2867" s="786">
        <v>43375</v>
      </c>
    </row>
    <row r="2868" spans="1:30" ht="15.75">
      <c r="A2868" s="785" t="s">
        <v>4301</v>
      </c>
      <c r="B2868" s="785" t="s">
        <v>30265</v>
      </c>
      <c r="C2868" s="785" t="s">
        <v>4379</v>
      </c>
      <c r="D2868" s="785" t="s">
        <v>2751</v>
      </c>
      <c r="E2868" s="785" t="s">
        <v>14508</v>
      </c>
      <c r="F2868" s="786">
        <v>43322</v>
      </c>
      <c r="G2868" s="785" t="s">
        <v>7533</v>
      </c>
      <c r="H2868" s="786">
        <v>43357</v>
      </c>
      <c r="I2868" s="785" t="s">
        <v>30266</v>
      </c>
      <c r="J2868" s="785" t="s">
        <v>629</v>
      </c>
      <c r="K2868" s="785" t="s">
        <v>30267</v>
      </c>
      <c r="L2868" s="785" t="s">
        <v>30268</v>
      </c>
      <c r="M2868" s="785"/>
      <c r="N2868" s="785"/>
      <c r="O2868" s="785" t="s">
        <v>30269</v>
      </c>
      <c r="P2868" s="787">
        <v>37.006641999999999</v>
      </c>
      <c r="Q2868" s="787">
        <v>-1.055623</v>
      </c>
      <c r="R2868" s="785" t="s">
        <v>821</v>
      </c>
      <c r="S2868" s="785" t="s">
        <v>2997</v>
      </c>
      <c r="T2868" s="785" t="s">
        <v>2997</v>
      </c>
      <c r="U2868" s="785" t="s">
        <v>30270</v>
      </c>
      <c r="V2868" s="785">
        <v>8</v>
      </c>
      <c r="W2868" s="785" t="s">
        <v>3025</v>
      </c>
      <c r="X2868" s="785"/>
      <c r="Y2868" s="615" t="str">
        <f t="shared" si="44"/>
        <v>Kichemu limited</v>
      </c>
      <c r="Z2868" s="785" t="s">
        <v>2599</v>
      </c>
      <c r="AA2868" s="785" t="s">
        <v>4349</v>
      </c>
      <c r="AB2868" s="785" t="s">
        <v>2683</v>
      </c>
      <c r="AC2868" s="785" t="s">
        <v>2606</v>
      </c>
      <c r="AD2868" s="786">
        <v>43357</v>
      </c>
    </row>
    <row r="2869" spans="1:30" ht="15.75">
      <c r="A2869" s="785" t="s">
        <v>4301</v>
      </c>
      <c r="B2869" s="785" t="s">
        <v>30271</v>
      </c>
      <c r="C2869" s="785" t="s">
        <v>4303</v>
      </c>
      <c r="D2869" s="785" t="s">
        <v>2599</v>
      </c>
      <c r="E2869" s="785" t="s">
        <v>8032</v>
      </c>
      <c r="F2869" s="786">
        <v>43307</v>
      </c>
      <c r="G2869" s="785" t="s">
        <v>7533</v>
      </c>
      <c r="H2869" s="786">
        <v>43357</v>
      </c>
      <c r="I2869" s="785" t="s">
        <v>30272</v>
      </c>
      <c r="J2869" s="785" t="s">
        <v>629</v>
      </c>
      <c r="K2869" s="785" t="s">
        <v>30273</v>
      </c>
      <c r="L2869" s="785" t="s">
        <v>30268</v>
      </c>
      <c r="M2869" s="785" t="s">
        <v>30274</v>
      </c>
      <c r="N2869" s="785"/>
      <c r="O2869" s="785" t="s">
        <v>30275</v>
      </c>
      <c r="P2869" s="787">
        <v>37.006771999999998</v>
      </c>
      <c r="Q2869" s="787">
        <v>-1.0556000000000001</v>
      </c>
      <c r="R2869" s="785" t="s">
        <v>821</v>
      </c>
      <c r="S2869" s="785" t="s">
        <v>2997</v>
      </c>
      <c r="T2869" s="785" t="s">
        <v>2997</v>
      </c>
      <c r="U2869" s="785" t="s">
        <v>30270</v>
      </c>
      <c r="V2869" s="785" t="s">
        <v>2855</v>
      </c>
      <c r="W2869" s="785" t="s">
        <v>3025</v>
      </c>
      <c r="X2869" s="785"/>
      <c r="Y2869" s="615" t="str">
        <f t="shared" si="44"/>
        <v>Kichemu limited</v>
      </c>
      <c r="Z2869" s="785" t="s">
        <v>2599</v>
      </c>
      <c r="AA2869" s="785" t="s">
        <v>4349</v>
      </c>
      <c r="AB2869" s="785" t="s">
        <v>2683</v>
      </c>
      <c r="AC2869" s="785" t="s">
        <v>2606</v>
      </c>
      <c r="AD2869" s="786">
        <v>43357</v>
      </c>
    </row>
    <row r="2870" spans="1:30" ht="15.75">
      <c r="A2870" s="785" t="s">
        <v>4301</v>
      </c>
      <c r="B2870" s="785" t="s">
        <v>13634</v>
      </c>
      <c r="C2870" s="785" t="s">
        <v>4379</v>
      </c>
      <c r="D2870" s="785" t="s">
        <v>2598</v>
      </c>
      <c r="E2870" s="785" t="s">
        <v>5030</v>
      </c>
      <c r="F2870" s="786">
        <v>43291</v>
      </c>
      <c r="G2870" s="785" t="s">
        <v>13635</v>
      </c>
      <c r="H2870" s="786">
        <v>43356</v>
      </c>
      <c r="I2870" s="785" t="s">
        <v>13636</v>
      </c>
      <c r="J2870" s="785" t="s">
        <v>629</v>
      </c>
      <c r="K2870" s="785" t="s">
        <v>13637</v>
      </c>
      <c r="L2870" s="785" t="s">
        <v>13638</v>
      </c>
      <c r="M2870" s="785"/>
      <c r="N2870" s="785"/>
      <c r="O2870" s="785" t="s">
        <v>13639</v>
      </c>
      <c r="P2870" s="787">
        <v>34.738464999999998</v>
      </c>
      <c r="Q2870" s="787">
        <v>-0.59255599999999997</v>
      </c>
      <c r="R2870" s="785" t="s">
        <v>2696</v>
      </c>
      <c r="S2870" s="785" t="s">
        <v>2697</v>
      </c>
      <c r="T2870" s="785" t="s">
        <v>13640</v>
      </c>
      <c r="U2870" s="785" t="s">
        <v>13641</v>
      </c>
      <c r="V2870" s="785" t="s">
        <v>2855</v>
      </c>
      <c r="W2870" s="785" t="s">
        <v>3276</v>
      </c>
      <c r="X2870" s="785" t="s">
        <v>2754</v>
      </c>
      <c r="Y2870" s="615" t="str">
        <f t="shared" si="44"/>
        <v>Joel Nyambane Moigare</v>
      </c>
      <c r="Z2870" s="785" t="s">
        <v>13642</v>
      </c>
      <c r="AA2870" s="785" t="s">
        <v>4349</v>
      </c>
      <c r="AB2870" s="785" t="s">
        <v>2683</v>
      </c>
      <c r="AC2870" s="785" t="s">
        <v>2606</v>
      </c>
      <c r="AD2870" s="786">
        <v>43355</v>
      </c>
    </row>
    <row r="2871" spans="1:30" ht="15.75">
      <c r="A2871" s="785" t="s">
        <v>4301</v>
      </c>
      <c r="B2871" s="785" t="s">
        <v>6265</v>
      </c>
      <c r="C2871" s="785" t="s">
        <v>4303</v>
      </c>
      <c r="D2871" s="785" t="s">
        <v>2599</v>
      </c>
      <c r="E2871" s="785" t="s">
        <v>5348</v>
      </c>
      <c r="F2871" s="786">
        <v>43296</v>
      </c>
      <c r="G2871" s="785" t="s">
        <v>6266</v>
      </c>
      <c r="H2871" s="786">
        <v>43355</v>
      </c>
      <c r="I2871" s="785" t="s">
        <v>6267</v>
      </c>
      <c r="J2871" s="785" t="s">
        <v>629</v>
      </c>
      <c r="K2871" s="785" t="s">
        <v>2612</v>
      </c>
      <c r="L2871" s="785" t="s">
        <v>6268</v>
      </c>
      <c r="M2871" s="785"/>
      <c r="N2871" s="785"/>
      <c r="O2871" s="785"/>
      <c r="P2871" s="787">
        <v>34.410738000000002</v>
      </c>
      <c r="Q2871" s="787">
        <v>0.42429699999999998</v>
      </c>
      <c r="R2871" s="785" t="s">
        <v>1917</v>
      </c>
      <c r="S2871" s="785" t="s">
        <v>2935</v>
      </c>
      <c r="T2871" s="785" t="s">
        <v>3683</v>
      </c>
      <c r="U2871" s="785" t="s">
        <v>6269</v>
      </c>
      <c r="V2871" s="785" t="s">
        <v>2855</v>
      </c>
      <c r="W2871" s="785" t="s">
        <v>2689</v>
      </c>
      <c r="X2871" s="785" t="s">
        <v>2689</v>
      </c>
      <c r="Y2871" s="615" t="str">
        <f t="shared" si="44"/>
        <v>Biotechno &amp; Services</v>
      </c>
      <c r="Z2871" s="785" t="s">
        <v>6145</v>
      </c>
      <c r="AA2871" s="785" t="s">
        <v>4349</v>
      </c>
      <c r="AB2871" s="785" t="s">
        <v>2605</v>
      </c>
      <c r="AC2871" s="785" t="s">
        <v>2606</v>
      </c>
      <c r="AD2871" s="786">
        <v>43361</v>
      </c>
    </row>
    <row r="2872" spans="1:30" ht="15.75">
      <c r="A2872" s="785" t="s">
        <v>4301</v>
      </c>
      <c r="B2872" s="785" t="s">
        <v>8058</v>
      </c>
      <c r="C2872" s="785" t="s">
        <v>4303</v>
      </c>
      <c r="D2872" s="785" t="s">
        <v>2599</v>
      </c>
      <c r="E2872" s="785" t="s">
        <v>4943</v>
      </c>
      <c r="F2872" s="786">
        <v>43313</v>
      </c>
      <c r="G2872" s="785" t="s">
        <v>6266</v>
      </c>
      <c r="H2872" s="786">
        <v>43355</v>
      </c>
      <c r="I2872" s="785" t="s">
        <v>8059</v>
      </c>
      <c r="J2872" s="785" t="s">
        <v>629</v>
      </c>
      <c r="K2872" s="785" t="s">
        <v>8060</v>
      </c>
      <c r="L2872" s="785" t="s">
        <v>8061</v>
      </c>
      <c r="M2872" s="785"/>
      <c r="N2872" s="785"/>
      <c r="O2872" s="785"/>
      <c r="P2872" s="787">
        <v>37.678907000000002</v>
      </c>
      <c r="Q2872" s="787">
        <v>-1.585E-2</v>
      </c>
      <c r="R2872" s="785" t="s">
        <v>1104</v>
      </c>
      <c r="S2872" s="785" t="s">
        <v>8062</v>
      </c>
      <c r="T2872" s="785" t="s">
        <v>3996</v>
      </c>
      <c r="U2872" s="785" t="s">
        <v>2996</v>
      </c>
      <c r="V2872" s="785" t="s">
        <v>2673</v>
      </c>
      <c r="W2872" s="785" t="s">
        <v>2808</v>
      </c>
      <c r="X2872" s="785" t="s">
        <v>8018</v>
      </c>
      <c r="Y2872" s="615" t="str">
        <f t="shared" si="44"/>
        <v>Eric Munene</v>
      </c>
      <c r="Z2872" s="785" t="s">
        <v>8029</v>
      </c>
      <c r="AA2872" s="785" t="s">
        <v>4349</v>
      </c>
      <c r="AB2872" s="785" t="s">
        <v>2683</v>
      </c>
      <c r="AC2872" s="785" t="s">
        <v>2606</v>
      </c>
      <c r="AD2872" s="786">
        <v>43370</v>
      </c>
    </row>
    <row r="2873" spans="1:30" ht="15.75">
      <c r="A2873" s="785" t="s">
        <v>4301</v>
      </c>
      <c r="B2873" s="785" t="s">
        <v>8670</v>
      </c>
      <c r="C2873" s="785" t="s">
        <v>4303</v>
      </c>
      <c r="D2873" s="785" t="s">
        <v>2599</v>
      </c>
      <c r="E2873" s="785" t="s">
        <v>5217</v>
      </c>
      <c r="F2873" s="786">
        <v>43305</v>
      </c>
      <c r="G2873" s="785" t="s">
        <v>6266</v>
      </c>
      <c r="H2873" s="786">
        <v>43355</v>
      </c>
      <c r="I2873" s="785" t="s">
        <v>8671</v>
      </c>
      <c r="J2873" s="785" t="s">
        <v>629</v>
      </c>
      <c r="K2873" s="785" t="s">
        <v>8672</v>
      </c>
      <c r="L2873" s="785" t="s">
        <v>8673</v>
      </c>
      <c r="M2873" s="785"/>
      <c r="N2873" s="785"/>
      <c r="O2873" s="785" t="s">
        <v>8674</v>
      </c>
      <c r="P2873" s="787">
        <v>37.045122999999997</v>
      </c>
      <c r="Q2873" s="787">
        <v>-1.297715</v>
      </c>
      <c r="R2873" s="785" t="s">
        <v>2661</v>
      </c>
      <c r="S2873" s="785" t="s">
        <v>2687</v>
      </c>
      <c r="T2873" s="785" t="s">
        <v>3695</v>
      </c>
      <c r="U2873" s="785" t="s">
        <v>8675</v>
      </c>
      <c r="V2873" s="785" t="s">
        <v>2603</v>
      </c>
      <c r="W2873" s="785" t="s">
        <v>8491</v>
      </c>
      <c r="X2873" s="785" t="s">
        <v>2707</v>
      </c>
      <c r="Y2873" s="615" t="str">
        <f t="shared" si="44"/>
        <v>Fagaden Enterprises</v>
      </c>
      <c r="Z2873" s="785" t="s">
        <v>8501</v>
      </c>
      <c r="AA2873" s="785" t="s">
        <v>5464</v>
      </c>
      <c r="AB2873" s="785" t="s">
        <v>5504</v>
      </c>
      <c r="AC2873" s="785" t="s">
        <v>2617</v>
      </c>
      <c r="AD2873" s="786">
        <v>43362</v>
      </c>
    </row>
    <row r="2874" spans="1:30" ht="15.75">
      <c r="A2874" s="785" t="s">
        <v>4301</v>
      </c>
      <c r="B2874" s="785" t="s">
        <v>24774</v>
      </c>
      <c r="C2874" s="785" t="s">
        <v>4303</v>
      </c>
      <c r="D2874" s="785" t="s">
        <v>2599</v>
      </c>
      <c r="E2874" s="785" t="s">
        <v>14267</v>
      </c>
      <c r="F2874" s="786">
        <v>43315</v>
      </c>
      <c r="G2874" s="785" t="s">
        <v>6266</v>
      </c>
      <c r="H2874" s="786">
        <v>43355</v>
      </c>
      <c r="I2874" s="785" t="s">
        <v>24775</v>
      </c>
      <c r="J2874" s="785" t="s">
        <v>629</v>
      </c>
      <c r="K2874" s="785" t="s">
        <v>24776</v>
      </c>
      <c r="L2874" s="785" t="s">
        <v>24777</v>
      </c>
      <c r="M2874" s="785"/>
      <c r="N2874" s="785"/>
      <c r="O2874" s="785" t="s">
        <v>24778</v>
      </c>
      <c r="P2874" s="787">
        <v>37.553263000000001</v>
      </c>
      <c r="Q2874" s="787">
        <v>0.116478</v>
      </c>
      <c r="R2874" s="785" t="s">
        <v>1104</v>
      </c>
      <c r="S2874" s="785" t="s">
        <v>1826</v>
      </c>
      <c r="T2874" s="785" t="s">
        <v>24779</v>
      </c>
      <c r="U2874" s="785" t="s">
        <v>24780</v>
      </c>
      <c r="V2874" s="785" t="s">
        <v>2673</v>
      </c>
      <c r="W2874" s="785" t="s">
        <v>2808</v>
      </c>
      <c r="X2874" s="785" t="s">
        <v>24781</v>
      </c>
      <c r="Y2874" s="615" t="str">
        <f t="shared" si="44"/>
        <v>Timothy Murithi</v>
      </c>
      <c r="Z2874" s="785" t="s">
        <v>19530</v>
      </c>
      <c r="AA2874" s="785" t="s">
        <v>4349</v>
      </c>
      <c r="AB2874" s="785" t="s">
        <v>2683</v>
      </c>
      <c r="AC2874" s="785" t="s">
        <v>2606</v>
      </c>
      <c r="AD2874" s="786">
        <v>43315</v>
      </c>
    </row>
    <row r="2875" spans="1:30" ht="15.75">
      <c r="A2875" s="785" t="s">
        <v>4301</v>
      </c>
      <c r="B2875" s="785" t="s">
        <v>9389</v>
      </c>
      <c r="C2875" s="785" t="s">
        <v>4303</v>
      </c>
      <c r="D2875" s="785" t="s">
        <v>2599</v>
      </c>
      <c r="E2875" s="785" t="s">
        <v>4594</v>
      </c>
      <c r="F2875" s="786">
        <v>43228</v>
      </c>
      <c r="G2875" s="785" t="s">
        <v>9390</v>
      </c>
      <c r="H2875" s="786">
        <v>43354</v>
      </c>
      <c r="I2875" s="785" t="s">
        <v>9391</v>
      </c>
      <c r="J2875" s="785" t="s">
        <v>629</v>
      </c>
      <c r="K2875" s="785" t="s">
        <v>9392</v>
      </c>
      <c r="L2875" s="785" t="s">
        <v>9393</v>
      </c>
      <c r="M2875" s="785"/>
      <c r="N2875" s="785"/>
      <c r="O2875" s="785"/>
      <c r="P2875" s="787">
        <v>35.420896999999997</v>
      </c>
      <c r="Q2875" s="787">
        <v>-0.82031600000000005</v>
      </c>
      <c r="R2875" s="785" t="s">
        <v>1623</v>
      </c>
      <c r="S2875" s="785" t="s">
        <v>1624</v>
      </c>
      <c r="T2875" s="785" t="s">
        <v>3322</v>
      </c>
      <c r="U2875" s="785" t="s">
        <v>3746</v>
      </c>
      <c r="V2875" s="785" t="s">
        <v>3004</v>
      </c>
      <c r="W2875" s="785" t="s">
        <v>3314</v>
      </c>
      <c r="X2875" s="785" t="s">
        <v>9394</v>
      </c>
      <c r="Y2875" s="615" t="str">
        <f t="shared" si="44"/>
        <v>Felix</v>
      </c>
      <c r="Z2875" s="785" t="s">
        <v>9395</v>
      </c>
      <c r="AA2875" s="785" t="s">
        <v>4314</v>
      </c>
      <c r="AB2875" s="785" t="s">
        <v>2683</v>
      </c>
      <c r="AC2875" s="785" t="s">
        <v>2606</v>
      </c>
      <c r="AD2875" s="786">
        <v>43354</v>
      </c>
    </row>
    <row r="2876" spans="1:30" ht="15.75">
      <c r="A2876" s="785" t="s">
        <v>4301</v>
      </c>
      <c r="B2876" s="785" t="s">
        <v>14616</v>
      </c>
      <c r="C2876" s="785" t="s">
        <v>4379</v>
      </c>
      <c r="D2876" s="785" t="s">
        <v>4418</v>
      </c>
      <c r="E2876" s="785" t="s">
        <v>9390</v>
      </c>
      <c r="F2876" s="786">
        <v>43354</v>
      </c>
      <c r="G2876" s="785" t="s">
        <v>9390</v>
      </c>
      <c r="H2876" s="786">
        <v>43354</v>
      </c>
      <c r="I2876" s="785" t="s">
        <v>14617</v>
      </c>
      <c r="J2876" s="785" t="s">
        <v>629</v>
      </c>
      <c r="K2876" s="785" t="s">
        <v>2612</v>
      </c>
      <c r="L2876" s="785" t="s">
        <v>14618</v>
      </c>
      <c r="M2876" s="785"/>
      <c r="N2876" s="785"/>
      <c r="O2876" s="785" t="s">
        <v>14619</v>
      </c>
      <c r="P2876" s="787">
        <v>36.913504000000003</v>
      </c>
      <c r="Q2876" s="787">
        <v>-1.3131649999999999</v>
      </c>
      <c r="R2876" s="785" t="s">
        <v>622</v>
      </c>
      <c r="S2876" s="785" t="s">
        <v>14620</v>
      </c>
      <c r="T2876" s="785" t="s">
        <v>2599</v>
      </c>
      <c r="U2876" s="785" t="s">
        <v>2599</v>
      </c>
      <c r="V2876" s="785" t="s">
        <v>2673</v>
      </c>
      <c r="W2876" s="785" t="s">
        <v>14621</v>
      </c>
      <c r="X2876" s="785" t="s">
        <v>14615</v>
      </c>
      <c r="Y2876" s="615" t="str">
        <f t="shared" si="44"/>
        <v>Joseph</v>
      </c>
      <c r="Z2876" s="785" t="s">
        <v>14622</v>
      </c>
      <c r="AA2876" s="785" t="s">
        <v>5464</v>
      </c>
      <c r="AB2876" s="785" t="s">
        <v>2616</v>
      </c>
      <c r="AC2876" s="785" t="s">
        <v>2617</v>
      </c>
      <c r="AD2876" s="786">
        <v>43364</v>
      </c>
    </row>
    <row r="2877" spans="1:30" ht="15.75">
      <c r="A2877" s="785" t="s">
        <v>4301</v>
      </c>
      <c r="B2877" s="785" t="s">
        <v>8063</v>
      </c>
      <c r="C2877" s="785" t="s">
        <v>4303</v>
      </c>
      <c r="D2877" s="785" t="s">
        <v>2599</v>
      </c>
      <c r="E2877" s="785" t="s">
        <v>8064</v>
      </c>
      <c r="F2877" s="786">
        <v>43303</v>
      </c>
      <c r="G2877" s="785" t="s">
        <v>8065</v>
      </c>
      <c r="H2877" s="786">
        <v>43353</v>
      </c>
      <c r="I2877" s="785" t="s">
        <v>8066</v>
      </c>
      <c r="J2877" s="785" t="s">
        <v>627</v>
      </c>
      <c r="K2877" s="785" t="s">
        <v>8067</v>
      </c>
      <c r="L2877" s="785" t="s">
        <v>8068</v>
      </c>
      <c r="M2877" s="785"/>
      <c r="N2877" s="785"/>
      <c r="O2877" s="785" t="s">
        <v>8069</v>
      </c>
      <c r="P2877" s="787">
        <v>37.626747000000002</v>
      </c>
      <c r="Q2877" s="787">
        <v>-6.7718E-2</v>
      </c>
      <c r="R2877" s="785" t="s">
        <v>1104</v>
      </c>
      <c r="S2877" s="785" t="s">
        <v>2643</v>
      </c>
      <c r="T2877" s="785" t="s">
        <v>2643</v>
      </c>
      <c r="U2877" s="785" t="s">
        <v>8070</v>
      </c>
      <c r="V2877" s="785" t="s">
        <v>2673</v>
      </c>
      <c r="W2877" s="785" t="s">
        <v>2808</v>
      </c>
      <c r="X2877" s="785" t="s">
        <v>8018</v>
      </c>
      <c r="Y2877" s="615" t="str">
        <f t="shared" si="44"/>
        <v>Eric Munene</v>
      </c>
      <c r="Z2877" s="785" t="s">
        <v>8029</v>
      </c>
      <c r="AA2877" s="785" t="s">
        <v>4349</v>
      </c>
      <c r="AB2877" s="785" t="s">
        <v>2683</v>
      </c>
      <c r="AC2877" s="785" t="s">
        <v>2606</v>
      </c>
      <c r="AD2877" s="786">
        <v>43353</v>
      </c>
    </row>
    <row r="2878" spans="1:30" ht="15.75">
      <c r="A2878" s="785" t="s">
        <v>4301</v>
      </c>
      <c r="B2878" s="785" t="s">
        <v>16044</v>
      </c>
      <c r="C2878" s="785" t="s">
        <v>4379</v>
      </c>
      <c r="D2878" s="785" t="s">
        <v>2703</v>
      </c>
      <c r="E2878" s="785" t="s">
        <v>8650</v>
      </c>
      <c r="F2878" s="786">
        <v>43321</v>
      </c>
      <c r="G2878" s="785" t="s">
        <v>8065</v>
      </c>
      <c r="H2878" s="786">
        <v>43353</v>
      </c>
      <c r="I2878" s="785" t="s">
        <v>16045</v>
      </c>
      <c r="J2878" s="785" t="s">
        <v>629</v>
      </c>
      <c r="K2878" s="785" t="s">
        <v>16046</v>
      </c>
      <c r="L2878" s="785" t="s">
        <v>16047</v>
      </c>
      <c r="M2878" s="785"/>
      <c r="N2878" s="785"/>
      <c r="O2878" s="785" t="s">
        <v>16048</v>
      </c>
      <c r="P2878" s="787">
        <v>34.723435000000002</v>
      </c>
      <c r="Q2878" s="787">
        <v>0.66249199999999997</v>
      </c>
      <c r="R2878" s="785" t="s">
        <v>2301</v>
      </c>
      <c r="S2878" s="785" t="s">
        <v>16049</v>
      </c>
      <c r="T2878" s="785" t="s">
        <v>16050</v>
      </c>
      <c r="U2878" s="785" t="s">
        <v>16051</v>
      </c>
      <c r="V2878" s="785" t="s">
        <v>3004</v>
      </c>
      <c r="W2878" s="785" t="s">
        <v>2689</v>
      </c>
      <c r="X2878" s="785" t="s">
        <v>4032</v>
      </c>
      <c r="Y2878" s="615" t="str">
        <f t="shared" si="44"/>
        <v>Kennedy Nambwaya</v>
      </c>
      <c r="Z2878" s="785" t="s">
        <v>16048</v>
      </c>
      <c r="AA2878" s="785" t="s">
        <v>4349</v>
      </c>
      <c r="AB2878" s="785" t="s">
        <v>2605</v>
      </c>
      <c r="AC2878" s="785" t="s">
        <v>2606</v>
      </c>
      <c r="AD2878" s="786">
        <v>43360</v>
      </c>
    </row>
    <row r="2879" spans="1:30" ht="15.75">
      <c r="A2879" s="785" t="s">
        <v>4301</v>
      </c>
      <c r="B2879" s="785" t="s">
        <v>17768</v>
      </c>
      <c r="C2879" s="785" t="s">
        <v>4303</v>
      </c>
      <c r="D2879" s="785" t="s">
        <v>2599</v>
      </c>
      <c r="E2879" s="785" t="s">
        <v>8064</v>
      </c>
      <c r="F2879" s="786">
        <v>43303</v>
      </c>
      <c r="G2879" s="785" t="s">
        <v>8065</v>
      </c>
      <c r="H2879" s="786">
        <v>43353</v>
      </c>
      <c r="I2879" s="785" t="s">
        <v>17769</v>
      </c>
      <c r="J2879" s="785" t="s">
        <v>627</v>
      </c>
      <c r="K2879" s="785" t="s">
        <v>17770</v>
      </c>
      <c r="L2879" s="785" t="s">
        <v>17771</v>
      </c>
      <c r="M2879" s="785"/>
      <c r="N2879" s="785"/>
      <c r="O2879" s="785"/>
      <c r="P2879" s="787">
        <v>36.845737</v>
      </c>
      <c r="Q2879" s="787">
        <v>-0.98190500000000003</v>
      </c>
      <c r="R2879" s="785" t="s">
        <v>821</v>
      </c>
      <c r="S2879" s="785" t="s">
        <v>2041</v>
      </c>
      <c r="T2879" s="785" t="s">
        <v>3201</v>
      </c>
      <c r="U2879" s="785" t="s">
        <v>3606</v>
      </c>
      <c r="V2879" s="785">
        <v>15</v>
      </c>
      <c r="W2879" s="785" t="s">
        <v>2615</v>
      </c>
      <c r="X2879" s="785" t="s">
        <v>17766</v>
      </c>
      <c r="Y2879" s="615" t="str">
        <f t="shared" si="44"/>
        <v>Mbuthia</v>
      </c>
      <c r="Z2879" s="785" t="s">
        <v>17772</v>
      </c>
      <c r="AA2879" s="785" t="s">
        <v>5464</v>
      </c>
      <c r="AB2879" s="785" t="s">
        <v>2605</v>
      </c>
      <c r="AC2879" s="785" t="s">
        <v>2606</v>
      </c>
      <c r="AD2879" s="786">
        <v>43389</v>
      </c>
    </row>
    <row r="2880" spans="1:30" ht="15.75">
      <c r="A2880" s="785" t="s">
        <v>4301</v>
      </c>
      <c r="B2880" s="785" t="s">
        <v>20155</v>
      </c>
      <c r="C2880" s="785" t="s">
        <v>4303</v>
      </c>
      <c r="D2880" s="785" t="s">
        <v>2599</v>
      </c>
      <c r="E2880" s="785" t="s">
        <v>20156</v>
      </c>
      <c r="F2880" s="786">
        <v>43261</v>
      </c>
      <c r="G2880" s="785" t="s">
        <v>8065</v>
      </c>
      <c r="H2880" s="786">
        <v>43353</v>
      </c>
      <c r="I2880" s="785" t="s">
        <v>20157</v>
      </c>
      <c r="J2880" s="785" t="s">
        <v>629</v>
      </c>
      <c r="K2880" s="785" t="s">
        <v>20158</v>
      </c>
      <c r="L2880" s="785" t="s">
        <v>20159</v>
      </c>
      <c r="M2880" s="785"/>
      <c r="N2880" s="785"/>
      <c r="O2880" s="785" t="s">
        <v>20160</v>
      </c>
      <c r="P2880" s="787">
        <v>35.499775999999997</v>
      </c>
      <c r="Q2880" s="787">
        <v>-0.88122100000000003</v>
      </c>
      <c r="R2880" s="785" t="s">
        <v>2813</v>
      </c>
      <c r="S2880" s="785" t="s">
        <v>2814</v>
      </c>
      <c r="T2880" s="785" t="s">
        <v>20161</v>
      </c>
      <c r="U2880" s="785" t="s">
        <v>20162</v>
      </c>
      <c r="V2880" s="785" t="s">
        <v>3070</v>
      </c>
      <c r="W2880" s="785" t="s">
        <v>3314</v>
      </c>
      <c r="X2880" s="785" t="s">
        <v>3314</v>
      </c>
      <c r="Y2880" s="615" t="str">
        <f t="shared" si="44"/>
        <v>Philip Kiget</v>
      </c>
      <c r="Z2880" s="785" t="s">
        <v>20053</v>
      </c>
      <c r="AA2880" s="785" t="s">
        <v>4314</v>
      </c>
      <c r="AB2880" s="785" t="s">
        <v>2683</v>
      </c>
      <c r="AC2880" s="785" t="s">
        <v>2606</v>
      </c>
      <c r="AD2880" s="786">
        <v>43353</v>
      </c>
    </row>
    <row r="2881" spans="1:30" ht="15.75">
      <c r="A2881" s="785" t="s">
        <v>4301</v>
      </c>
      <c r="B2881" s="785" t="s">
        <v>22667</v>
      </c>
      <c r="C2881" s="785" t="s">
        <v>4303</v>
      </c>
      <c r="D2881" s="785" t="s">
        <v>2599</v>
      </c>
      <c r="E2881" s="785" t="s">
        <v>5232</v>
      </c>
      <c r="F2881" s="786">
        <v>43326</v>
      </c>
      <c r="G2881" s="785" t="s">
        <v>8065</v>
      </c>
      <c r="H2881" s="786">
        <v>43353</v>
      </c>
      <c r="I2881" s="785" t="s">
        <v>22668</v>
      </c>
      <c r="J2881" s="785" t="s">
        <v>629</v>
      </c>
      <c r="K2881" s="785" t="s">
        <v>22669</v>
      </c>
      <c r="L2881" s="785" t="s">
        <v>22670</v>
      </c>
      <c r="M2881" s="785"/>
      <c r="N2881" s="785"/>
      <c r="O2881" s="785"/>
      <c r="P2881" s="787">
        <v>37.029617000000002</v>
      </c>
      <c r="Q2881" s="787">
        <v>-3.4674999999999997E-2</v>
      </c>
      <c r="R2881" s="785" t="s">
        <v>960</v>
      </c>
      <c r="S2881" s="785" t="s">
        <v>961</v>
      </c>
      <c r="T2881" s="785" t="s">
        <v>3129</v>
      </c>
      <c r="U2881" s="785" t="s">
        <v>3750</v>
      </c>
      <c r="V2881" s="785" t="s">
        <v>3070</v>
      </c>
      <c r="W2881" s="785" t="s">
        <v>3079</v>
      </c>
      <c r="X2881" s="785" t="s">
        <v>3080</v>
      </c>
      <c r="Y2881" s="615" t="str">
        <f t="shared" si="44"/>
        <v>Samuel Migwi</v>
      </c>
      <c r="Z2881" s="785" t="s">
        <v>22504</v>
      </c>
      <c r="AA2881" s="785" t="s">
        <v>4314</v>
      </c>
      <c r="AB2881" s="785" t="s">
        <v>2605</v>
      </c>
      <c r="AC2881" s="785" t="s">
        <v>2606</v>
      </c>
      <c r="AD2881" s="786">
        <v>43395</v>
      </c>
    </row>
    <row r="2882" spans="1:30" ht="15.75">
      <c r="A2882" s="785" t="s">
        <v>4301</v>
      </c>
      <c r="B2882" s="785" t="s">
        <v>23122</v>
      </c>
      <c r="C2882" s="785" t="s">
        <v>4303</v>
      </c>
      <c r="D2882" s="785" t="s">
        <v>2599</v>
      </c>
      <c r="E2882" s="785" t="s">
        <v>15356</v>
      </c>
      <c r="F2882" s="786">
        <v>43239</v>
      </c>
      <c r="G2882" s="785" t="s">
        <v>8065</v>
      </c>
      <c r="H2882" s="786">
        <v>43353</v>
      </c>
      <c r="I2882" s="785" t="s">
        <v>23123</v>
      </c>
      <c r="J2882" s="785" t="s">
        <v>627</v>
      </c>
      <c r="K2882" s="785" t="s">
        <v>23124</v>
      </c>
      <c r="L2882" s="785" t="s">
        <v>23125</v>
      </c>
      <c r="M2882" s="785"/>
      <c r="N2882" s="785"/>
      <c r="O2882" s="785"/>
      <c r="P2882" s="787">
        <v>35.278905000000002</v>
      </c>
      <c r="Q2882" s="787">
        <v>6.8062999999999999E-2</v>
      </c>
      <c r="R2882" s="785" t="s">
        <v>916</v>
      </c>
      <c r="S2882" s="785" t="s">
        <v>3061</v>
      </c>
      <c r="T2882" s="785" t="s">
        <v>3061</v>
      </c>
      <c r="U2882" s="785" t="s">
        <v>4692</v>
      </c>
      <c r="V2882" s="785" t="s">
        <v>2603</v>
      </c>
      <c r="W2882" s="785" t="s">
        <v>7843</v>
      </c>
      <c r="X2882" s="785" t="s">
        <v>7843</v>
      </c>
      <c r="Y2882" s="615" t="str">
        <f t="shared" ref="Y2882:Y2945" si="45">IF(X2882="",W2882,X2882)</f>
        <v>Simion Kiprop</v>
      </c>
      <c r="Z2882" s="785" t="s">
        <v>4707</v>
      </c>
      <c r="AA2882" s="785" t="s">
        <v>4314</v>
      </c>
      <c r="AB2882" s="785" t="s">
        <v>2683</v>
      </c>
      <c r="AC2882" s="785" t="s">
        <v>2606</v>
      </c>
      <c r="AD2882" s="786">
        <v>43392</v>
      </c>
    </row>
    <row r="2883" spans="1:30" ht="15.75">
      <c r="A2883" s="785" t="s">
        <v>4301</v>
      </c>
      <c r="B2883" s="785" t="s">
        <v>24681</v>
      </c>
      <c r="C2883" s="785" t="s">
        <v>4303</v>
      </c>
      <c r="D2883" s="785" t="s">
        <v>2599</v>
      </c>
      <c r="E2883" s="785" t="s">
        <v>10965</v>
      </c>
      <c r="F2883" s="786">
        <v>43311</v>
      </c>
      <c r="G2883" s="785" t="s">
        <v>8065</v>
      </c>
      <c r="H2883" s="786">
        <v>43353</v>
      </c>
      <c r="I2883" s="785" t="s">
        <v>24682</v>
      </c>
      <c r="J2883" s="785" t="s">
        <v>627</v>
      </c>
      <c r="K2883" s="785" t="s">
        <v>24683</v>
      </c>
      <c r="L2883" s="785" t="s">
        <v>24684</v>
      </c>
      <c r="M2883" s="785"/>
      <c r="N2883" s="785"/>
      <c r="O2883" s="785" t="s">
        <v>24685</v>
      </c>
      <c r="P2883" s="787">
        <v>37.580193999999999</v>
      </c>
      <c r="Q2883" s="787">
        <v>-4.4551E-2</v>
      </c>
      <c r="R2883" s="785" t="s">
        <v>1104</v>
      </c>
      <c r="S2883" s="785" t="s">
        <v>2643</v>
      </c>
      <c r="T2883" s="785" t="s">
        <v>7650</v>
      </c>
      <c r="U2883" s="785" t="s">
        <v>20522</v>
      </c>
      <c r="V2883" s="785" t="s">
        <v>2855</v>
      </c>
      <c r="W2883" s="785" t="s">
        <v>2808</v>
      </c>
      <c r="X2883" s="785" t="s">
        <v>24662</v>
      </c>
      <c r="Y2883" s="615" t="str">
        <f t="shared" si="45"/>
        <v>Timothy  Murithi</v>
      </c>
      <c r="Z2883" s="785" t="s">
        <v>19530</v>
      </c>
      <c r="AA2883" s="785" t="s">
        <v>4349</v>
      </c>
      <c r="AB2883" s="785" t="s">
        <v>2683</v>
      </c>
      <c r="AC2883" s="785" t="s">
        <v>2606</v>
      </c>
      <c r="AD2883" s="786">
        <v>43353</v>
      </c>
    </row>
    <row r="2884" spans="1:30" ht="15.75">
      <c r="A2884" s="785" t="s">
        <v>4301</v>
      </c>
      <c r="B2884" s="785" t="s">
        <v>20094</v>
      </c>
      <c r="C2884" s="785" t="s">
        <v>4303</v>
      </c>
      <c r="D2884" s="785" t="s">
        <v>2599</v>
      </c>
      <c r="E2884" s="785" t="s">
        <v>14508</v>
      </c>
      <c r="F2884" s="786">
        <v>43322</v>
      </c>
      <c r="G2884" s="785" t="s">
        <v>9487</v>
      </c>
      <c r="H2884" s="786">
        <v>43352</v>
      </c>
      <c r="I2884" s="785" t="s">
        <v>20095</v>
      </c>
      <c r="J2884" s="785" t="s">
        <v>629</v>
      </c>
      <c r="K2884" s="785" t="s">
        <v>20096</v>
      </c>
      <c r="L2884" s="785" t="s">
        <v>20097</v>
      </c>
      <c r="M2884" s="785"/>
      <c r="N2884" s="785"/>
      <c r="O2884" s="785" t="s">
        <v>20098</v>
      </c>
      <c r="P2884" s="787">
        <v>35.125705000000004</v>
      </c>
      <c r="Q2884" s="787">
        <v>-0.65047900000000003</v>
      </c>
      <c r="R2884" s="785" t="s">
        <v>2053</v>
      </c>
      <c r="S2884" s="785" t="s">
        <v>2098</v>
      </c>
      <c r="T2884" s="785" t="s">
        <v>2759</v>
      </c>
      <c r="U2884" s="785" t="s">
        <v>20099</v>
      </c>
      <c r="V2884" s="785" t="s">
        <v>3004</v>
      </c>
      <c r="W2884" s="785" t="s">
        <v>3314</v>
      </c>
      <c r="X2884" s="785" t="s">
        <v>3314</v>
      </c>
      <c r="Y2884" s="615" t="str">
        <f t="shared" si="45"/>
        <v>Philip Kiget</v>
      </c>
      <c r="Z2884" s="785" t="s">
        <v>2599</v>
      </c>
      <c r="AA2884" s="785" t="s">
        <v>4314</v>
      </c>
      <c r="AB2884" s="785" t="s">
        <v>2683</v>
      </c>
      <c r="AC2884" s="785" t="s">
        <v>2606</v>
      </c>
      <c r="AD2884" s="786">
        <v>43368</v>
      </c>
    </row>
    <row r="2885" spans="1:30" ht="15.75">
      <c r="A2885" s="785" t="s">
        <v>4301</v>
      </c>
      <c r="B2885" s="785" t="s">
        <v>5770</v>
      </c>
      <c r="C2885" s="785" t="s">
        <v>4303</v>
      </c>
      <c r="D2885" s="785" t="s">
        <v>2599</v>
      </c>
      <c r="E2885" s="785" t="s">
        <v>5348</v>
      </c>
      <c r="F2885" s="786">
        <v>43296</v>
      </c>
      <c r="G2885" s="785" t="s">
        <v>5771</v>
      </c>
      <c r="H2885" s="786">
        <v>43351</v>
      </c>
      <c r="I2885" s="785" t="s">
        <v>5772</v>
      </c>
      <c r="J2885" s="785" t="s">
        <v>627</v>
      </c>
      <c r="K2885" s="785" t="s">
        <v>5773</v>
      </c>
      <c r="L2885" s="785" t="s">
        <v>5774</v>
      </c>
      <c r="M2885" s="785"/>
      <c r="N2885" s="785"/>
      <c r="O2885" s="785"/>
      <c r="P2885" s="787">
        <v>34.919632</v>
      </c>
      <c r="Q2885" s="787">
        <v>0.95773200000000003</v>
      </c>
      <c r="R2885" s="785" t="s">
        <v>1189</v>
      </c>
      <c r="S2885" s="785" t="s">
        <v>1368</v>
      </c>
      <c r="T2885" s="785" t="s">
        <v>5775</v>
      </c>
      <c r="U2885" s="785" t="s">
        <v>3701</v>
      </c>
      <c r="V2885" s="785" t="s">
        <v>3070</v>
      </c>
      <c r="W2885" s="785" t="s">
        <v>5737</v>
      </c>
      <c r="X2885" s="785" t="s">
        <v>2937</v>
      </c>
      <c r="Y2885" s="615" t="str">
        <f t="shared" si="45"/>
        <v>Bernard Ambani Lumasani</v>
      </c>
      <c r="Z2885" s="785" t="s">
        <v>5738</v>
      </c>
      <c r="AA2885" s="785" t="s">
        <v>4314</v>
      </c>
      <c r="AB2885" s="785" t="s">
        <v>2683</v>
      </c>
      <c r="AC2885" s="785" t="s">
        <v>2606</v>
      </c>
      <c r="AD2885" s="786">
        <v>43357</v>
      </c>
    </row>
    <row r="2886" spans="1:30" ht="15.75">
      <c r="A2886" s="785" t="s">
        <v>4301</v>
      </c>
      <c r="B2886" s="785" t="s">
        <v>14257</v>
      </c>
      <c r="C2886" s="785" t="s">
        <v>4303</v>
      </c>
      <c r="D2886" s="785" t="s">
        <v>2599</v>
      </c>
      <c r="E2886" s="785" t="s">
        <v>11308</v>
      </c>
      <c r="F2886" s="786">
        <v>43301</v>
      </c>
      <c r="G2886" s="785" t="s">
        <v>5771</v>
      </c>
      <c r="H2886" s="786">
        <v>43351</v>
      </c>
      <c r="I2886" s="785" t="s">
        <v>14258</v>
      </c>
      <c r="J2886" s="785" t="s">
        <v>629</v>
      </c>
      <c r="K2886" s="785" t="s">
        <v>14259</v>
      </c>
      <c r="L2886" s="785" t="s">
        <v>14260</v>
      </c>
      <c r="M2886" s="785"/>
      <c r="N2886" s="785"/>
      <c r="O2886" s="785"/>
      <c r="P2886" s="787">
        <v>36.118115000000003</v>
      </c>
      <c r="Q2886" s="787">
        <v>-0.16571</v>
      </c>
      <c r="R2886" s="785" t="s">
        <v>695</v>
      </c>
      <c r="S2886" s="785" t="s">
        <v>1204</v>
      </c>
      <c r="T2886" s="785" t="s">
        <v>1204</v>
      </c>
      <c r="U2886" s="785" t="s">
        <v>11884</v>
      </c>
      <c r="V2886" s="785" t="s">
        <v>3070</v>
      </c>
      <c r="W2886" s="785" t="s">
        <v>3296</v>
      </c>
      <c r="X2886" s="785" t="s">
        <v>3296</v>
      </c>
      <c r="Y2886" s="615" t="str">
        <f t="shared" si="45"/>
        <v>John Kariuki</v>
      </c>
      <c r="Z2886" s="785" t="s">
        <v>14223</v>
      </c>
      <c r="AA2886" s="785" t="s">
        <v>4314</v>
      </c>
      <c r="AB2886" s="785" t="s">
        <v>2605</v>
      </c>
      <c r="AC2886" s="785" t="s">
        <v>2606</v>
      </c>
      <c r="AD2886" s="786">
        <v>43360</v>
      </c>
    </row>
    <row r="2887" spans="1:30" ht="15.75">
      <c r="A2887" s="785" t="s">
        <v>4301</v>
      </c>
      <c r="B2887" s="785" t="s">
        <v>14261</v>
      </c>
      <c r="C2887" s="785" t="s">
        <v>4303</v>
      </c>
      <c r="D2887" s="785" t="s">
        <v>2599</v>
      </c>
      <c r="E2887" s="785" t="s">
        <v>11308</v>
      </c>
      <c r="F2887" s="786">
        <v>43301</v>
      </c>
      <c r="G2887" s="785" t="s">
        <v>5771</v>
      </c>
      <c r="H2887" s="786">
        <v>43351</v>
      </c>
      <c r="I2887" s="785" t="s">
        <v>14262</v>
      </c>
      <c r="J2887" s="785" t="s">
        <v>629</v>
      </c>
      <c r="K2887" s="785" t="s">
        <v>14263</v>
      </c>
      <c r="L2887" s="785" t="s">
        <v>14264</v>
      </c>
      <c r="M2887" s="785"/>
      <c r="N2887" s="785"/>
      <c r="O2887" s="785" t="s">
        <v>14265</v>
      </c>
      <c r="P2887" s="787">
        <v>36.119858000000001</v>
      </c>
      <c r="Q2887" s="787">
        <v>-0.16592199999999999</v>
      </c>
      <c r="R2887" s="785" t="s">
        <v>695</v>
      </c>
      <c r="S2887" s="785" t="s">
        <v>1204</v>
      </c>
      <c r="T2887" s="785" t="s">
        <v>1204</v>
      </c>
      <c r="U2887" s="785" t="s">
        <v>11884</v>
      </c>
      <c r="V2887" s="785" t="s">
        <v>3070</v>
      </c>
      <c r="W2887" s="785" t="s">
        <v>3296</v>
      </c>
      <c r="X2887" s="785" t="s">
        <v>3296</v>
      </c>
      <c r="Y2887" s="615" t="str">
        <f t="shared" si="45"/>
        <v>John Kariuki</v>
      </c>
      <c r="Z2887" s="785" t="s">
        <v>14223</v>
      </c>
      <c r="AA2887" s="785" t="s">
        <v>4314</v>
      </c>
      <c r="AB2887" s="785" t="s">
        <v>2605</v>
      </c>
      <c r="AC2887" s="785" t="s">
        <v>2606</v>
      </c>
      <c r="AD2887" s="786">
        <v>43360</v>
      </c>
    </row>
    <row r="2888" spans="1:30" ht="15.75">
      <c r="A2888" s="785" t="s">
        <v>4301</v>
      </c>
      <c r="B2888" s="785" t="s">
        <v>16571</v>
      </c>
      <c r="C2888" s="785" t="s">
        <v>4303</v>
      </c>
      <c r="D2888" s="785" t="s">
        <v>2599</v>
      </c>
      <c r="E2888" s="785" t="s">
        <v>4337</v>
      </c>
      <c r="F2888" s="786">
        <v>43332</v>
      </c>
      <c r="G2888" s="785" t="s">
        <v>5771</v>
      </c>
      <c r="H2888" s="786">
        <v>43351</v>
      </c>
      <c r="I2888" s="785" t="s">
        <v>16572</v>
      </c>
      <c r="J2888" s="785" t="s">
        <v>629</v>
      </c>
      <c r="K2888" s="785" t="s">
        <v>16573</v>
      </c>
      <c r="L2888" s="785" t="s">
        <v>16574</v>
      </c>
      <c r="M2888" s="785"/>
      <c r="N2888" s="785"/>
      <c r="O2888" s="785" t="s">
        <v>16575</v>
      </c>
      <c r="P2888" s="787">
        <v>37.209021999999997</v>
      </c>
      <c r="Q2888" s="787">
        <v>8.3487000000000006E-2</v>
      </c>
      <c r="R2888" s="785" t="s">
        <v>960</v>
      </c>
      <c r="S2888" s="785" t="s">
        <v>3809</v>
      </c>
      <c r="T2888" s="785" t="s">
        <v>4011</v>
      </c>
      <c r="U2888" s="785" t="s">
        <v>16576</v>
      </c>
      <c r="V2888" s="785" t="s">
        <v>2673</v>
      </c>
      <c r="W2888" s="785" t="s">
        <v>3253</v>
      </c>
      <c r="X2888" s="785" t="s">
        <v>16577</v>
      </c>
      <c r="Y2888" s="615" t="str">
        <f t="shared" si="45"/>
        <v>Laaria</v>
      </c>
      <c r="Z2888" s="785" t="s">
        <v>15464</v>
      </c>
      <c r="AA2888" s="785" t="s">
        <v>4349</v>
      </c>
      <c r="AB2888" s="785" t="s">
        <v>2683</v>
      </c>
      <c r="AC2888" s="785" t="s">
        <v>2606</v>
      </c>
      <c r="AD2888" s="786">
        <v>43354</v>
      </c>
    </row>
    <row r="2889" spans="1:30" ht="15.75">
      <c r="A2889" s="785" t="s">
        <v>4301</v>
      </c>
      <c r="B2889" s="785" t="s">
        <v>19856</v>
      </c>
      <c r="C2889" s="785" t="s">
        <v>4303</v>
      </c>
      <c r="D2889" s="785" t="s">
        <v>2599</v>
      </c>
      <c r="E2889" s="785" t="s">
        <v>8022</v>
      </c>
      <c r="F2889" s="786">
        <v>43306</v>
      </c>
      <c r="G2889" s="785" t="s">
        <v>5771</v>
      </c>
      <c r="H2889" s="786">
        <v>43351</v>
      </c>
      <c r="I2889" s="785" t="s">
        <v>19857</v>
      </c>
      <c r="J2889" s="785" t="s">
        <v>629</v>
      </c>
      <c r="K2889" s="785" t="s">
        <v>19858</v>
      </c>
      <c r="L2889" s="785" t="s">
        <v>3796</v>
      </c>
      <c r="M2889" s="785"/>
      <c r="N2889" s="785"/>
      <c r="O2889" s="785"/>
      <c r="P2889" s="787">
        <v>37.580804999999998</v>
      </c>
      <c r="Q2889" s="787">
        <v>-2.957443</v>
      </c>
      <c r="R2889" s="785" t="s">
        <v>1325</v>
      </c>
      <c r="S2889" s="785" t="s">
        <v>2847</v>
      </c>
      <c r="T2889" s="785" t="s">
        <v>19821</v>
      </c>
      <c r="U2889" s="785" t="s">
        <v>19859</v>
      </c>
      <c r="V2889" s="785" t="s">
        <v>3070</v>
      </c>
      <c r="W2889" s="785" t="s">
        <v>19787</v>
      </c>
      <c r="X2889" s="785" t="s">
        <v>2850</v>
      </c>
      <c r="Y2889" s="615" t="str">
        <f t="shared" si="45"/>
        <v>Peter Mbithi Kiniu</v>
      </c>
      <c r="Z2889" s="785" t="s">
        <v>3557</v>
      </c>
      <c r="AA2889" s="785" t="s">
        <v>4314</v>
      </c>
      <c r="AB2889" s="785" t="s">
        <v>2683</v>
      </c>
      <c r="AC2889" s="785" t="s">
        <v>2606</v>
      </c>
      <c r="AD2889" s="786">
        <v>43432</v>
      </c>
    </row>
    <row r="2890" spans="1:30" ht="15.75">
      <c r="A2890" s="785" t="s">
        <v>4301</v>
      </c>
      <c r="B2890" s="785" t="s">
        <v>13441</v>
      </c>
      <c r="C2890" s="785" t="s">
        <v>4303</v>
      </c>
      <c r="D2890" s="785" t="s">
        <v>2599</v>
      </c>
      <c r="E2890" s="785" t="s">
        <v>13442</v>
      </c>
      <c r="F2890" s="786">
        <v>43294</v>
      </c>
      <c r="G2890" s="785" t="s">
        <v>4832</v>
      </c>
      <c r="H2890" s="786">
        <v>43350</v>
      </c>
      <c r="I2890" s="785" t="s">
        <v>13443</v>
      </c>
      <c r="J2890" s="785" t="s">
        <v>629</v>
      </c>
      <c r="K2890" s="785" t="s">
        <v>13444</v>
      </c>
      <c r="L2890" s="785" t="s">
        <v>13445</v>
      </c>
      <c r="M2890" s="785"/>
      <c r="N2890" s="785"/>
      <c r="O2890" s="785" t="s">
        <v>13446</v>
      </c>
      <c r="P2890" s="787">
        <v>34.910482999999999</v>
      </c>
      <c r="Q2890" s="787">
        <v>-0.57954799999999995</v>
      </c>
      <c r="R2890" s="785" t="s">
        <v>843</v>
      </c>
      <c r="S2890" s="785" t="s">
        <v>844</v>
      </c>
      <c r="T2890" s="785" t="s">
        <v>13447</v>
      </c>
      <c r="U2890" s="785" t="s">
        <v>2753</v>
      </c>
      <c r="V2890" s="785" t="s">
        <v>2603</v>
      </c>
      <c r="W2890" s="785" t="s">
        <v>3276</v>
      </c>
      <c r="X2890" s="785" t="s">
        <v>2754</v>
      </c>
      <c r="Y2890" s="615" t="str">
        <f t="shared" si="45"/>
        <v>Joel Nyambane Moigare</v>
      </c>
      <c r="Z2890" s="785" t="s">
        <v>13448</v>
      </c>
      <c r="AA2890" s="785" t="s">
        <v>4349</v>
      </c>
      <c r="AB2890" s="785" t="s">
        <v>2683</v>
      </c>
      <c r="AC2890" s="785" t="s">
        <v>2606</v>
      </c>
      <c r="AD2890" s="786">
        <v>43381</v>
      </c>
    </row>
    <row r="2891" spans="1:30" ht="15.75">
      <c r="A2891" s="785" t="s">
        <v>4301</v>
      </c>
      <c r="B2891" s="785" t="s">
        <v>10578</v>
      </c>
      <c r="C2891" s="785" t="s">
        <v>4303</v>
      </c>
      <c r="D2891" s="785" t="s">
        <v>2599</v>
      </c>
      <c r="E2891" s="785" t="s">
        <v>4573</v>
      </c>
      <c r="F2891" s="786">
        <v>43318</v>
      </c>
      <c r="G2891" s="785" t="s">
        <v>9857</v>
      </c>
      <c r="H2891" s="786">
        <v>43349</v>
      </c>
      <c r="I2891" s="785" t="s">
        <v>10579</v>
      </c>
      <c r="J2891" s="785" t="s">
        <v>629</v>
      </c>
      <c r="K2891" s="785" t="s">
        <v>10580</v>
      </c>
      <c r="L2891" s="785" t="s">
        <v>10581</v>
      </c>
      <c r="M2891" s="785"/>
      <c r="N2891" s="785"/>
      <c r="O2891" s="785" t="s">
        <v>10582</v>
      </c>
      <c r="P2891" s="787">
        <v>34.835030000000003</v>
      </c>
      <c r="Q2891" s="787">
        <v>-0.71660699999999999</v>
      </c>
      <c r="R2891" s="785" t="s">
        <v>2696</v>
      </c>
      <c r="S2891" s="785" t="s">
        <v>2697</v>
      </c>
      <c r="T2891" s="785" t="s">
        <v>2988</v>
      </c>
      <c r="U2891" s="785" t="s">
        <v>10583</v>
      </c>
      <c r="V2891" s="785" t="s">
        <v>2855</v>
      </c>
      <c r="W2891" s="785" t="s">
        <v>3645</v>
      </c>
      <c r="X2891" s="785" t="s">
        <v>3645</v>
      </c>
      <c r="Y2891" s="615" t="str">
        <f t="shared" si="45"/>
        <v>George Otwori</v>
      </c>
      <c r="Z2891" s="785" t="s">
        <v>10514</v>
      </c>
      <c r="AA2891" s="785" t="s">
        <v>4314</v>
      </c>
      <c r="AB2891" s="785" t="s">
        <v>2683</v>
      </c>
      <c r="AC2891" s="785" t="s">
        <v>2606</v>
      </c>
      <c r="AD2891" s="786">
        <v>43353</v>
      </c>
    </row>
    <row r="2892" spans="1:30" ht="15.75">
      <c r="A2892" s="785" t="s">
        <v>4301</v>
      </c>
      <c r="B2892" s="785" t="s">
        <v>27816</v>
      </c>
      <c r="C2892" s="785" t="s">
        <v>4303</v>
      </c>
      <c r="D2892" s="785" t="s">
        <v>2599</v>
      </c>
      <c r="E2892" s="785" t="s">
        <v>7858</v>
      </c>
      <c r="F2892" s="786">
        <v>43340</v>
      </c>
      <c r="G2892" s="785" t="s">
        <v>9857</v>
      </c>
      <c r="H2892" s="786">
        <v>43349</v>
      </c>
      <c r="I2892" s="785" t="s">
        <v>27817</v>
      </c>
      <c r="J2892" s="785" t="s">
        <v>629</v>
      </c>
      <c r="K2892" s="785" t="s">
        <v>2612</v>
      </c>
      <c r="L2892" s="785" t="s">
        <v>27818</v>
      </c>
      <c r="M2892" s="785"/>
      <c r="N2892" s="785"/>
      <c r="O2892" s="785" t="s">
        <v>27819</v>
      </c>
      <c r="P2892" s="787">
        <v>37.168666999999999</v>
      </c>
      <c r="Q2892" s="787">
        <v>-0.49718499999999999</v>
      </c>
      <c r="R2892" s="785" t="s">
        <v>1961</v>
      </c>
      <c r="S2892" s="785" t="s">
        <v>2864</v>
      </c>
      <c r="T2892" s="785" t="s">
        <v>5091</v>
      </c>
      <c r="U2892" s="785" t="s">
        <v>3114</v>
      </c>
      <c r="V2892" s="785" t="s">
        <v>2673</v>
      </c>
      <c r="W2892" s="785" t="s">
        <v>3511</v>
      </c>
      <c r="X2892" s="785"/>
      <c r="Y2892" s="615" t="str">
        <f t="shared" si="45"/>
        <v>Sakaki Natural Renewable Energy Center</v>
      </c>
      <c r="Z2892" s="785" t="s">
        <v>2599</v>
      </c>
      <c r="AA2892" s="785" t="s">
        <v>4349</v>
      </c>
      <c r="AB2892" s="785" t="s">
        <v>2683</v>
      </c>
      <c r="AC2892" s="785" t="s">
        <v>2606</v>
      </c>
      <c r="AD2892" s="786">
        <v>43350</v>
      </c>
    </row>
    <row r="2893" spans="1:30" ht="15.75">
      <c r="A2893" s="785" t="s">
        <v>4301</v>
      </c>
      <c r="B2893" s="785" t="s">
        <v>21556</v>
      </c>
      <c r="C2893" s="785" t="s">
        <v>4303</v>
      </c>
      <c r="D2893" s="785" t="s">
        <v>2599</v>
      </c>
      <c r="E2893" s="785" t="s">
        <v>15320</v>
      </c>
      <c r="F2893" s="786">
        <v>43337</v>
      </c>
      <c r="G2893" s="785" t="s">
        <v>8466</v>
      </c>
      <c r="H2893" s="786">
        <v>43348</v>
      </c>
      <c r="I2893" s="785" t="s">
        <v>21557</v>
      </c>
      <c r="J2893" s="785" t="s">
        <v>629</v>
      </c>
      <c r="K2893" s="785" t="s">
        <v>21558</v>
      </c>
      <c r="L2893" s="785" t="s">
        <v>21559</v>
      </c>
      <c r="M2893" s="785"/>
      <c r="N2893" s="785"/>
      <c r="O2893" s="785" t="s">
        <v>21560</v>
      </c>
      <c r="P2893" s="787">
        <v>36.790472999999999</v>
      </c>
      <c r="Q2893" s="787">
        <v>-1.4833270000000001</v>
      </c>
      <c r="R2893" s="785" t="s">
        <v>1325</v>
      </c>
      <c r="S2893" s="785" t="s">
        <v>3124</v>
      </c>
      <c r="T2893" s="785" t="s">
        <v>21561</v>
      </c>
      <c r="U2893" s="785" t="s">
        <v>14554</v>
      </c>
      <c r="V2893" s="785" t="s">
        <v>6015</v>
      </c>
      <c r="W2893" s="785" t="s">
        <v>2608</v>
      </c>
      <c r="X2893" s="785" t="s">
        <v>21176</v>
      </c>
      <c r="Y2893" s="615" t="str">
        <f t="shared" si="45"/>
        <v>Robert Wanjiku</v>
      </c>
      <c r="Z2893" s="785" t="s">
        <v>10380</v>
      </c>
      <c r="AA2893" s="785" t="s">
        <v>5464</v>
      </c>
      <c r="AB2893" s="785" t="s">
        <v>2609</v>
      </c>
      <c r="AC2893" s="785" t="s">
        <v>2610</v>
      </c>
      <c r="AD2893" s="786">
        <v>43337</v>
      </c>
    </row>
    <row r="2894" spans="1:30" ht="15.75">
      <c r="A2894" s="785" t="s">
        <v>4301</v>
      </c>
      <c r="B2894" s="785" t="s">
        <v>5238</v>
      </c>
      <c r="C2894" s="785" t="s">
        <v>4303</v>
      </c>
      <c r="D2894" s="785" t="s">
        <v>2599</v>
      </c>
      <c r="E2894" s="785" t="s">
        <v>5239</v>
      </c>
      <c r="F2894" s="786">
        <v>43297</v>
      </c>
      <c r="G2894" s="785" t="s">
        <v>5240</v>
      </c>
      <c r="H2894" s="786">
        <v>43347</v>
      </c>
      <c r="I2894" s="785" t="s">
        <v>5241</v>
      </c>
      <c r="J2894" s="785" t="s">
        <v>629</v>
      </c>
      <c r="K2894" s="785" t="s">
        <v>5242</v>
      </c>
      <c r="L2894" s="785" t="s">
        <v>5243</v>
      </c>
      <c r="M2894" s="785"/>
      <c r="N2894" s="785"/>
      <c r="O2894" s="785"/>
      <c r="P2894" s="787">
        <v>36.609126000000003</v>
      </c>
      <c r="Q2894" s="787">
        <v>-1.227732</v>
      </c>
      <c r="R2894" s="785" t="s">
        <v>821</v>
      </c>
      <c r="S2894" s="785" t="s">
        <v>1429</v>
      </c>
      <c r="T2894" s="785" t="s">
        <v>1997</v>
      </c>
      <c r="U2894" s="785" t="s">
        <v>5244</v>
      </c>
      <c r="V2894" s="785" t="s">
        <v>3004</v>
      </c>
      <c r="W2894" s="785" t="s">
        <v>2693</v>
      </c>
      <c r="X2894" s="785" t="s">
        <v>5215</v>
      </c>
      <c r="Y2894" s="615" t="str">
        <f t="shared" si="45"/>
        <v>Andrew Tunui</v>
      </c>
      <c r="Z2894" s="785" t="s">
        <v>5008</v>
      </c>
      <c r="AA2894" s="785" t="s">
        <v>4349</v>
      </c>
      <c r="AB2894" s="785" t="s">
        <v>2605</v>
      </c>
      <c r="AC2894" s="785" t="s">
        <v>2606</v>
      </c>
      <c r="AD2894" s="786">
        <v>43391</v>
      </c>
    </row>
    <row r="2895" spans="1:30" ht="15.75">
      <c r="A2895" s="785" t="s">
        <v>4301</v>
      </c>
      <c r="B2895" s="785" t="s">
        <v>13661</v>
      </c>
      <c r="C2895" s="785" t="s">
        <v>4303</v>
      </c>
      <c r="D2895" s="785" t="s">
        <v>2599</v>
      </c>
      <c r="E2895" s="785" t="s">
        <v>5030</v>
      </c>
      <c r="F2895" s="786">
        <v>43291</v>
      </c>
      <c r="G2895" s="785" t="s">
        <v>5240</v>
      </c>
      <c r="H2895" s="786">
        <v>43347</v>
      </c>
      <c r="I2895" s="785" t="s">
        <v>13662</v>
      </c>
      <c r="J2895" s="785" t="s">
        <v>629</v>
      </c>
      <c r="K2895" s="785" t="s">
        <v>13663</v>
      </c>
      <c r="L2895" s="785" t="s">
        <v>13664</v>
      </c>
      <c r="M2895" s="785"/>
      <c r="N2895" s="785"/>
      <c r="O2895" s="785" t="s">
        <v>13665</v>
      </c>
      <c r="P2895" s="787">
        <v>34.959462000000002</v>
      </c>
      <c r="Q2895" s="787">
        <v>-0.73204000000000002</v>
      </c>
      <c r="R2895" s="785" t="s">
        <v>843</v>
      </c>
      <c r="S2895" s="785" t="s">
        <v>3514</v>
      </c>
      <c r="T2895" s="785" t="s">
        <v>13666</v>
      </c>
      <c r="U2895" s="785" t="s">
        <v>13667</v>
      </c>
      <c r="V2895" s="785" t="s">
        <v>2855</v>
      </c>
      <c r="W2895" s="785" t="s">
        <v>3276</v>
      </c>
      <c r="X2895" s="785" t="s">
        <v>2754</v>
      </c>
      <c r="Y2895" s="615" t="str">
        <f t="shared" si="45"/>
        <v>Joel Nyambane Moigare</v>
      </c>
      <c r="Z2895" s="785" t="s">
        <v>13448</v>
      </c>
      <c r="AA2895" s="785" t="s">
        <v>4349</v>
      </c>
      <c r="AB2895" s="785" t="s">
        <v>2683</v>
      </c>
      <c r="AC2895" s="785" t="s">
        <v>2606</v>
      </c>
      <c r="AD2895" s="786">
        <v>43347</v>
      </c>
    </row>
    <row r="2896" spans="1:30" ht="15.75">
      <c r="A2896" s="785" t="s">
        <v>4301</v>
      </c>
      <c r="B2896" s="785" t="s">
        <v>13668</v>
      </c>
      <c r="C2896" s="785" t="s">
        <v>4379</v>
      </c>
      <c r="D2896" s="785" t="s">
        <v>2751</v>
      </c>
      <c r="E2896" s="785" t="s">
        <v>5260</v>
      </c>
      <c r="F2896" s="786">
        <v>43288</v>
      </c>
      <c r="G2896" s="785" t="s">
        <v>5240</v>
      </c>
      <c r="H2896" s="786">
        <v>43347</v>
      </c>
      <c r="I2896" s="785" t="s">
        <v>13669</v>
      </c>
      <c r="J2896" s="785" t="s">
        <v>627</v>
      </c>
      <c r="K2896" s="785" t="s">
        <v>13670</v>
      </c>
      <c r="L2896" s="785" t="s">
        <v>13671</v>
      </c>
      <c r="M2896" s="785"/>
      <c r="N2896" s="785"/>
      <c r="O2896" s="785" t="s">
        <v>13672</v>
      </c>
      <c r="P2896" s="787">
        <v>34.930402999999998</v>
      </c>
      <c r="Q2896" s="787">
        <v>-0.75610500000000003</v>
      </c>
      <c r="R2896" s="785" t="s">
        <v>843</v>
      </c>
      <c r="S2896" s="785" t="s">
        <v>3514</v>
      </c>
      <c r="T2896" s="785" t="s">
        <v>13673</v>
      </c>
      <c r="U2896" s="785" t="s">
        <v>13674</v>
      </c>
      <c r="V2896" s="785" t="s">
        <v>2855</v>
      </c>
      <c r="W2896" s="785" t="s">
        <v>3276</v>
      </c>
      <c r="X2896" s="785" t="s">
        <v>2754</v>
      </c>
      <c r="Y2896" s="615" t="str">
        <f t="shared" si="45"/>
        <v>Joel Nyambane Moigare</v>
      </c>
      <c r="Z2896" s="785" t="s">
        <v>13448</v>
      </c>
      <c r="AA2896" s="785" t="s">
        <v>4349</v>
      </c>
      <c r="AB2896" s="785" t="s">
        <v>2683</v>
      </c>
      <c r="AC2896" s="785" t="s">
        <v>2606</v>
      </c>
      <c r="AD2896" s="786">
        <v>43347</v>
      </c>
    </row>
    <row r="2897" spans="1:30" ht="15.75">
      <c r="A2897" s="785" t="s">
        <v>4301</v>
      </c>
      <c r="B2897" s="785" t="s">
        <v>17738</v>
      </c>
      <c r="C2897" s="785" t="s">
        <v>4303</v>
      </c>
      <c r="D2897" s="785" t="s">
        <v>2599</v>
      </c>
      <c r="E2897" s="785" t="s">
        <v>10029</v>
      </c>
      <c r="F2897" s="786">
        <v>43331</v>
      </c>
      <c r="G2897" s="785" t="s">
        <v>8200</v>
      </c>
      <c r="H2897" s="786">
        <v>43346</v>
      </c>
      <c r="I2897" s="785" t="s">
        <v>17739</v>
      </c>
      <c r="J2897" s="785" t="s">
        <v>627</v>
      </c>
      <c r="K2897" s="785" t="s">
        <v>17740</v>
      </c>
      <c r="L2897" s="785" t="s">
        <v>17741</v>
      </c>
      <c r="M2897" s="785"/>
      <c r="N2897" s="785"/>
      <c r="O2897" s="785"/>
      <c r="P2897" s="787">
        <v>37.123818999999997</v>
      </c>
      <c r="Q2897" s="787">
        <v>-0.92918199999999995</v>
      </c>
      <c r="R2897" s="785" t="s">
        <v>1030</v>
      </c>
      <c r="S2897" s="785" t="s">
        <v>1031</v>
      </c>
      <c r="T2897" s="785" t="s">
        <v>17742</v>
      </c>
      <c r="U2897" s="785" t="s">
        <v>17732</v>
      </c>
      <c r="V2897" s="785" t="s">
        <v>3070</v>
      </c>
      <c r="W2897" s="785" t="s">
        <v>3535</v>
      </c>
      <c r="X2897" s="785" t="s">
        <v>3535</v>
      </c>
      <c r="Y2897" s="615" t="str">
        <f t="shared" si="45"/>
        <v>Maurice Kinuthia Wangui</v>
      </c>
      <c r="Z2897" s="785" t="s">
        <v>17405</v>
      </c>
      <c r="AA2897" s="785" t="s">
        <v>4314</v>
      </c>
      <c r="AB2897" s="785" t="s">
        <v>2683</v>
      </c>
      <c r="AC2897" s="785" t="s">
        <v>2606</v>
      </c>
      <c r="AD2897" s="786">
        <v>43356</v>
      </c>
    </row>
    <row r="2898" spans="1:30" ht="15.75">
      <c r="A2898" s="785" t="s">
        <v>4301</v>
      </c>
      <c r="B2898" s="785" t="s">
        <v>22203</v>
      </c>
      <c r="C2898" s="785" t="s">
        <v>4303</v>
      </c>
      <c r="D2898" s="785" t="s">
        <v>2599</v>
      </c>
      <c r="E2898" s="785" t="s">
        <v>5348</v>
      </c>
      <c r="F2898" s="786">
        <v>43296</v>
      </c>
      <c r="G2898" s="785" t="s">
        <v>8200</v>
      </c>
      <c r="H2898" s="786">
        <v>43346</v>
      </c>
      <c r="I2898" s="785" t="s">
        <v>22204</v>
      </c>
      <c r="J2898" s="785" t="s">
        <v>629</v>
      </c>
      <c r="K2898" s="785" t="s">
        <v>22205</v>
      </c>
      <c r="L2898" s="785" t="s">
        <v>22206</v>
      </c>
      <c r="M2898" s="785"/>
      <c r="N2898" s="785"/>
      <c r="O2898" s="785" t="s">
        <v>22207</v>
      </c>
      <c r="P2898" s="787">
        <v>37.675964999999998</v>
      </c>
      <c r="Q2898" s="787">
        <v>-0.11203200000000001</v>
      </c>
      <c r="R2898" s="785" t="s">
        <v>1104</v>
      </c>
      <c r="S2898" s="785" t="s">
        <v>2643</v>
      </c>
      <c r="T2898" s="785" t="s">
        <v>22208</v>
      </c>
      <c r="U2898" s="785" t="s">
        <v>22209</v>
      </c>
      <c r="V2898" s="785" t="s">
        <v>3070</v>
      </c>
      <c r="W2898" s="785" t="s">
        <v>2808</v>
      </c>
      <c r="X2898" s="785" t="s">
        <v>3576</v>
      </c>
      <c r="Y2898" s="615" t="str">
        <f t="shared" si="45"/>
        <v>Samuel Kirimi</v>
      </c>
      <c r="Z2898" s="785" t="s">
        <v>21989</v>
      </c>
      <c r="AA2898" s="785" t="s">
        <v>4349</v>
      </c>
      <c r="AB2898" s="785" t="s">
        <v>2605</v>
      </c>
      <c r="AC2898" s="785" t="s">
        <v>2606</v>
      </c>
      <c r="AD2898" s="786">
        <v>43346</v>
      </c>
    </row>
    <row r="2899" spans="1:30" ht="15.75">
      <c r="A2899" s="785" t="s">
        <v>4301</v>
      </c>
      <c r="B2899" s="785" t="s">
        <v>8698</v>
      </c>
      <c r="C2899" s="785" t="s">
        <v>4379</v>
      </c>
      <c r="D2899" s="785" t="s">
        <v>2751</v>
      </c>
      <c r="E2899" s="785" t="s">
        <v>7539</v>
      </c>
      <c r="F2899" s="786">
        <v>43295</v>
      </c>
      <c r="G2899" s="785" t="s">
        <v>8551</v>
      </c>
      <c r="H2899" s="786">
        <v>43345</v>
      </c>
      <c r="I2899" s="785" t="s">
        <v>8699</v>
      </c>
      <c r="J2899" s="785" t="s">
        <v>627</v>
      </c>
      <c r="K2899" s="785" t="s">
        <v>8700</v>
      </c>
      <c r="L2899" s="785" t="s">
        <v>8701</v>
      </c>
      <c r="M2899" s="785"/>
      <c r="N2899" s="785"/>
      <c r="O2899" s="785" t="s">
        <v>8702</v>
      </c>
      <c r="P2899" s="787">
        <v>37.066702999999997</v>
      </c>
      <c r="Q2899" s="787">
        <v>-0.40256799999999998</v>
      </c>
      <c r="R2899" s="785" t="s">
        <v>1056</v>
      </c>
      <c r="S2899" s="785" t="s">
        <v>2893</v>
      </c>
      <c r="T2899" s="785" t="s">
        <v>3617</v>
      </c>
      <c r="U2899" s="785" t="s">
        <v>8703</v>
      </c>
      <c r="V2899" s="785" t="s">
        <v>2603</v>
      </c>
      <c r="W2899" s="785" t="s">
        <v>8491</v>
      </c>
      <c r="X2899" s="785" t="s">
        <v>2707</v>
      </c>
      <c r="Y2899" s="615" t="str">
        <f t="shared" si="45"/>
        <v>Fagaden Enterprises</v>
      </c>
      <c r="Z2899" s="785" t="s">
        <v>8501</v>
      </c>
      <c r="AA2899" s="785" t="s">
        <v>5464</v>
      </c>
      <c r="AB2899" s="785" t="s">
        <v>5504</v>
      </c>
      <c r="AC2899" s="785" t="s">
        <v>2617</v>
      </c>
      <c r="AD2899" s="786">
        <v>43346</v>
      </c>
    </row>
    <row r="2900" spans="1:30" ht="15.75">
      <c r="A2900" s="785" t="s">
        <v>4301</v>
      </c>
      <c r="B2900" s="785" t="s">
        <v>17308</v>
      </c>
      <c r="C2900" s="785" t="s">
        <v>4303</v>
      </c>
      <c r="D2900" s="785" t="s">
        <v>2599</v>
      </c>
      <c r="E2900" s="785" t="s">
        <v>17309</v>
      </c>
      <c r="F2900" s="786">
        <v>43253</v>
      </c>
      <c r="G2900" s="785" t="s">
        <v>8551</v>
      </c>
      <c r="H2900" s="786">
        <v>43345</v>
      </c>
      <c r="I2900" s="785" t="s">
        <v>17310</v>
      </c>
      <c r="J2900" s="785" t="s">
        <v>629</v>
      </c>
      <c r="K2900" s="785" t="s">
        <v>2612</v>
      </c>
      <c r="L2900" s="785" t="s">
        <v>17311</v>
      </c>
      <c r="M2900" s="785"/>
      <c r="N2900" s="785"/>
      <c r="O2900" s="785" t="s">
        <v>17312</v>
      </c>
      <c r="P2900" s="787">
        <v>35.145518000000003</v>
      </c>
      <c r="Q2900" s="787">
        <v>0.75180199999999997</v>
      </c>
      <c r="R2900" s="785" t="s">
        <v>893</v>
      </c>
      <c r="S2900" s="785" t="s">
        <v>1117</v>
      </c>
      <c r="T2900" s="785" t="s">
        <v>1117</v>
      </c>
      <c r="U2900" s="785" t="s">
        <v>17313</v>
      </c>
      <c r="V2900" s="785" t="s">
        <v>2855</v>
      </c>
      <c r="W2900" s="785" t="s">
        <v>3300</v>
      </c>
      <c r="X2900" s="785" t="s">
        <v>2928</v>
      </c>
      <c r="Y2900" s="615" t="str">
        <f t="shared" si="45"/>
        <v>Mathew Kemboi</v>
      </c>
      <c r="Z2900" s="785" t="s">
        <v>17304</v>
      </c>
      <c r="AA2900" s="785" t="s">
        <v>4314</v>
      </c>
      <c r="AB2900" s="785" t="s">
        <v>2605</v>
      </c>
      <c r="AC2900" s="785" t="s">
        <v>2606</v>
      </c>
      <c r="AD2900" s="786">
        <v>43375</v>
      </c>
    </row>
    <row r="2901" spans="1:30" ht="15.75">
      <c r="A2901" s="785" t="s">
        <v>4301</v>
      </c>
      <c r="B2901" s="785" t="s">
        <v>21954</v>
      </c>
      <c r="C2901" s="785" t="s">
        <v>4303</v>
      </c>
      <c r="D2901" s="785" t="s">
        <v>2599</v>
      </c>
      <c r="E2901" s="785" t="s">
        <v>17504</v>
      </c>
      <c r="F2901" s="786">
        <v>43323</v>
      </c>
      <c r="G2901" s="785" t="s">
        <v>8551</v>
      </c>
      <c r="H2901" s="786">
        <v>43345</v>
      </c>
      <c r="I2901" s="785" t="s">
        <v>21955</v>
      </c>
      <c r="J2901" s="785" t="s">
        <v>629</v>
      </c>
      <c r="K2901" s="785" t="s">
        <v>21956</v>
      </c>
      <c r="L2901" s="785" t="s">
        <v>21957</v>
      </c>
      <c r="M2901" s="785"/>
      <c r="N2901" s="785"/>
      <c r="O2901" s="785" t="s">
        <v>21958</v>
      </c>
      <c r="P2901" s="787">
        <v>35.100901</v>
      </c>
      <c r="Q2901" s="787">
        <v>1.256424</v>
      </c>
      <c r="R2901" s="785" t="s">
        <v>3119</v>
      </c>
      <c r="S2901" s="785" t="s">
        <v>3119</v>
      </c>
      <c r="T2901" s="785" t="s">
        <v>21959</v>
      </c>
      <c r="U2901" s="785" t="s">
        <v>21960</v>
      </c>
      <c r="V2901" s="785" t="s">
        <v>2855</v>
      </c>
      <c r="W2901" s="785" t="s">
        <v>2872</v>
      </c>
      <c r="X2901" s="785" t="s">
        <v>2872</v>
      </c>
      <c r="Y2901" s="615" t="str">
        <f t="shared" si="45"/>
        <v>Samson Tenai</v>
      </c>
      <c r="Z2901" s="785" t="s">
        <v>21944</v>
      </c>
      <c r="AA2901" s="785" t="s">
        <v>4314</v>
      </c>
      <c r="AB2901" s="785" t="s">
        <v>2683</v>
      </c>
      <c r="AC2901" s="785" t="s">
        <v>2606</v>
      </c>
      <c r="AD2901" s="786">
        <v>43388</v>
      </c>
    </row>
    <row r="2902" spans="1:30" ht="15.75">
      <c r="A2902" s="785" t="s">
        <v>4301</v>
      </c>
      <c r="B2902" s="785" t="s">
        <v>5746</v>
      </c>
      <c r="C2902" s="785" t="s">
        <v>4303</v>
      </c>
      <c r="D2902" s="785" t="s">
        <v>2599</v>
      </c>
      <c r="E2902" s="785" t="s">
        <v>5217</v>
      </c>
      <c r="F2902" s="786">
        <v>43305</v>
      </c>
      <c r="G2902" s="785" t="s">
        <v>5747</v>
      </c>
      <c r="H2902" s="786">
        <v>43344</v>
      </c>
      <c r="I2902" s="785" t="s">
        <v>5748</v>
      </c>
      <c r="J2902" s="785" t="s">
        <v>627</v>
      </c>
      <c r="K2902" s="785" t="s">
        <v>2612</v>
      </c>
      <c r="L2902" s="785" t="s">
        <v>5749</v>
      </c>
      <c r="M2902" s="785"/>
      <c r="N2902" s="785"/>
      <c r="O2902" s="785"/>
      <c r="P2902" s="787">
        <v>35.293396999999999</v>
      </c>
      <c r="Q2902" s="787">
        <v>0.55429799999999996</v>
      </c>
      <c r="R2902" s="785" t="s">
        <v>893</v>
      </c>
      <c r="S2902" s="785" t="s">
        <v>1356</v>
      </c>
      <c r="T2902" s="785" t="s">
        <v>2980</v>
      </c>
      <c r="U2902" s="785" t="s">
        <v>2980</v>
      </c>
      <c r="V2902" s="785" t="s">
        <v>2855</v>
      </c>
      <c r="W2902" s="785" t="s">
        <v>5737</v>
      </c>
      <c r="X2902" s="785" t="s">
        <v>2937</v>
      </c>
      <c r="Y2902" s="615" t="str">
        <f t="shared" si="45"/>
        <v>Bernard Ambani Lumasani</v>
      </c>
      <c r="Z2902" s="785" t="s">
        <v>5738</v>
      </c>
      <c r="AA2902" s="785" t="s">
        <v>4314</v>
      </c>
      <c r="AB2902" s="785" t="s">
        <v>2605</v>
      </c>
      <c r="AC2902" s="785" t="s">
        <v>2606</v>
      </c>
      <c r="AD2902" s="786">
        <v>43348</v>
      </c>
    </row>
    <row r="2903" spans="1:30" ht="15.75">
      <c r="A2903" s="785" t="s">
        <v>4301</v>
      </c>
      <c r="B2903" s="785" t="s">
        <v>11361</v>
      </c>
      <c r="C2903" s="785" t="s">
        <v>4303</v>
      </c>
      <c r="D2903" s="785" t="s">
        <v>2599</v>
      </c>
      <c r="E2903" s="785" t="s">
        <v>4943</v>
      </c>
      <c r="F2903" s="786">
        <v>43313</v>
      </c>
      <c r="G2903" s="785" t="s">
        <v>5747</v>
      </c>
      <c r="H2903" s="786">
        <v>43344</v>
      </c>
      <c r="I2903" s="785" t="s">
        <v>11362</v>
      </c>
      <c r="J2903" s="785" t="s">
        <v>627</v>
      </c>
      <c r="K2903" s="785" t="s">
        <v>11363</v>
      </c>
      <c r="L2903" s="785" t="s">
        <v>11364</v>
      </c>
      <c r="M2903" s="785" t="s">
        <v>11365</v>
      </c>
      <c r="N2903" s="785"/>
      <c r="O2903" s="785"/>
      <c r="P2903" s="787">
        <v>37.601239999999997</v>
      </c>
      <c r="Q2903" s="787">
        <v>4.4597999999999999E-2</v>
      </c>
      <c r="R2903" s="785" t="s">
        <v>1104</v>
      </c>
      <c r="S2903" s="785" t="s">
        <v>1277</v>
      </c>
      <c r="T2903" s="785" t="s">
        <v>1826</v>
      </c>
      <c r="U2903" s="785" t="s">
        <v>11366</v>
      </c>
      <c r="V2903" s="785" t="s">
        <v>3070</v>
      </c>
      <c r="W2903" s="785" t="s">
        <v>4054</v>
      </c>
      <c r="X2903" s="785" t="s">
        <v>2834</v>
      </c>
      <c r="Y2903" s="615" t="str">
        <f t="shared" si="45"/>
        <v>Hamkam</v>
      </c>
      <c r="Z2903" s="785" t="s">
        <v>11211</v>
      </c>
      <c r="AA2903" s="785" t="s">
        <v>4349</v>
      </c>
      <c r="AB2903" s="785" t="s">
        <v>2605</v>
      </c>
      <c r="AC2903" s="785" t="s">
        <v>2606</v>
      </c>
      <c r="AD2903" s="786">
        <v>43345</v>
      </c>
    </row>
    <row r="2904" spans="1:30" ht="15.75">
      <c r="A2904" s="785" t="s">
        <v>4301</v>
      </c>
      <c r="B2904" s="785" t="s">
        <v>14928</v>
      </c>
      <c r="C2904" s="785" t="s">
        <v>4303</v>
      </c>
      <c r="D2904" s="785" t="s">
        <v>2599</v>
      </c>
      <c r="E2904" s="785" t="s">
        <v>6313</v>
      </c>
      <c r="F2904" s="786">
        <v>43191</v>
      </c>
      <c r="G2904" s="785" t="s">
        <v>5747</v>
      </c>
      <c r="H2904" s="786">
        <v>43344</v>
      </c>
      <c r="I2904" s="785" t="s">
        <v>14929</v>
      </c>
      <c r="J2904" s="785" t="s">
        <v>627</v>
      </c>
      <c r="K2904" s="785" t="s">
        <v>14930</v>
      </c>
      <c r="L2904" s="785" t="s">
        <v>14931</v>
      </c>
      <c r="M2904" s="785"/>
      <c r="N2904" s="785"/>
      <c r="O2904" s="785" t="s">
        <v>14932</v>
      </c>
      <c r="P2904" s="787">
        <v>34.803806999999999</v>
      </c>
      <c r="Q2904" s="787">
        <v>0.56360200000000005</v>
      </c>
      <c r="R2904" s="785" t="s">
        <v>1917</v>
      </c>
      <c r="S2904" s="785" t="s">
        <v>3772</v>
      </c>
      <c r="T2904" s="785" t="s">
        <v>14933</v>
      </c>
      <c r="U2904" s="785" t="s">
        <v>3772</v>
      </c>
      <c r="V2904" s="785" t="s">
        <v>2673</v>
      </c>
      <c r="W2904" s="785" t="s">
        <v>2621</v>
      </c>
      <c r="X2904" s="785" t="s">
        <v>14927</v>
      </c>
      <c r="Y2904" s="615" t="str">
        <f t="shared" si="45"/>
        <v>Joseph Ong'ai</v>
      </c>
      <c r="Z2904" s="785" t="s">
        <v>14622</v>
      </c>
      <c r="AA2904" s="785" t="s">
        <v>5464</v>
      </c>
      <c r="AB2904" s="785" t="s">
        <v>2616</v>
      </c>
      <c r="AC2904" s="785" t="s">
        <v>2617</v>
      </c>
      <c r="AD2904" s="786">
        <v>43427</v>
      </c>
    </row>
    <row r="2905" spans="1:30" ht="15.75">
      <c r="A2905" s="785" t="s">
        <v>4301</v>
      </c>
      <c r="B2905" s="785" t="s">
        <v>15924</v>
      </c>
      <c r="C2905" s="785" t="s">
        <v>4303</v>
      </c>
      <c r="D2905" s="785" t="s">
        <v>2599</v>
      </c>
      <c r="E2905" s="785" t="s">
        <v>15925</v>
      </c>
      <c r="F2905" s="786">
        <v>43282</v>
      </c>
      <c r="G2905" s="785" t="s">
        <v>5747</v>
      </c>
      <c r="H2905" s="786">
        <v>43344</v>
      </c>
      <c r="I2905" s="785" t="s">
        <v>15926</v>
      </c>
      <c r="J2905" s="785" t="s">
        <v>629</v>
      </c>
      <c r="K2905" s="785" t="s">
        <v>15927</v>
      </c>
      <c r="L2905" s="785" t="s">
        <v>15928</v>
      </c>
      <c r="M2905" s="785"/>
      <c r="N2905" s="785"/>
      <c r="O2905" s="785" t="s">
        <v>15929</v>
      </c>
      <c r="P2905" s="787">
        <v>34.622687999999997</v>
      </c>
      <c r="Q2905" s="787">
        <v>7.8192999999999999E-2</v>
      </c>
      <c r="R2905" s="785" t="s">
        <v>1700</v>
      </c>
      <c r="S2905" s="785" t="s">
        <v>3769</v>
      </c>
      <c r="T2905" s="785" t="s">
        <v>15930</v>
      </c>
      <c r="U2905" s="785" t="s">
        <v>15931</v>
      </c>
      <c r="V2905" s="785" t="s">
        <v>3004</v>
      </c>
      <c r="W2905" s="785" t="s">
        <v>11009</v>
      </c>
      <c r="X2905" s="785" t="s">
        <v>11009</v>
      </c>
      <c r="Y2905" s="615" t="str">
        <f t="shared" si="45"/>
        <v>Kennedy Amiani Anzeze</v>
      </c>
      <c r="Z2905" s="785" t="s">
        <v>15932</v>
      </c>
      <c r="AA2905" s="785" t="s">
        <v>4349</v>
      </c>
      <c r="AB2905" s="785" t="s">
        <v>2605</v>
      </c>
      <c r="AC2905" s="785" t="s">
        <v>2606</v>
      </c>
      <c r="AD2905" s="786">
        <v>43745</v>
      </c>
    </row>
    <row r="2906" spans="1:30" ht="15.75">
      <c r="A2906" s="785" t="s">
        <v>4301</v>
      </c>
      <c r="B2906" s="785" t="s">
        <v>17305</v>
      </c>
      <c r="C2906" s="785" t="s">
        <v>4303</v>
      </c>
      <c r="D2906" s="785" t="s">
        <v>2599</v>
      </c>
      <c r="E2906" s="785" t="s">
        <v>15925</v>
      </c>
      <c r="F2906" s="786">
        <v>43282</v>
      </c>
      <c r="G2906" s="785" t="s">
        <v>5747</v>
      </c>
      <c r="H2906" s="786">
        <v>43344</v>
      </c>
      <c r="I2906" s="785" t="s">
        <v>17306</v>
      </c>
      <c r="J2906" s="785" t="s">
        <v>629</v>
      </c>
      <c r="K2906" s="785" t="s">
        <v>2612</v>
      </c>
      <c r="L2906" s="785" t="s">
        <v>17307</v>
      </c>
      <c r="M2906" s="785"/>
      <c r="N2906" s="785"/>
      <c r="O2906" s="785"/>
      <c r="P2906" s="787">
        <v>35.259129999999999</v>
      </c>
      <c r="Q2906" s="787">
        <v>0.56214799999999998</v>
      </c>
      <c r="R2906" s="785" t="s">
        <v>893</v>
      </c>
      <c r="S2906" s="785" t="s">
        <v>1117</v>
      </c>
      <c r="T2906" s="785" t="s">
        <v>3980</v>
      </c>
      <c r="U2906" s="785" t="s">
        <v>3980</v>
      </c>
      <c r="V2906" s="785" t="s">
        <v>2855</v>
      </c>
      <c r="W2906" s="785" t="s">
        <v>3300</v>
      </c>
      <c r="X2906" s="785" t="s">
        <v>2928</v>
      </c>
      <c r="Y2906" s="615" t="str">
        <f t="shared" si="45"/>
        <v>Mathew Kemboi</v>
      </c>
      <c r="Z2906" s="785" t="s">
        <v>17304</v>
      </c>
      <c r="AA2906" s="785" t="s">
        <v>4314</v>
      </c>
      <c r="AB2906" s="785" t="s">
        <v>2605</v>
      </c>
      <c r="AC2906" s="785" t="s">
        <v>2606</v>
      </c>
      <c r="AD2906" s="786">
        <v>43375</v>
      </c>
    </row>
    <row r="2907" spans="1:30" ht="15.75">
      <c r="A2907" s="785" t="s">
        <v>4301</v>
      </c>
      <c r="B2907" s="785" t="s">
        <v>19403</v>
      </c>
      <c r="C2907" s="785" t="s">
        <v>4303</v>
      </c>
      <c r="D2907" s="785" t="s">
        <v>2599</v>
      </c>
      <c r="E2907" s="785" t="s">
        <v>4943</v>
      </c>
      <c r="F2907" s="786">
        <v>43313</v>
      </c>
      <c r="G2907" s="785" t="s">
        <v>5747</v>
      </c>
      <c r="H2907" s="786">
        <v>43344</v>
      </c>
      <c r="I2907" s="785" t="s">
        <v>19404</v>
      </c>
      <c r="J2907" s="785" t="s">
        <v>629</v>
      </c>
      <c r="K2907" s="785" t="s">
        <v>19405</v>
      </c>
      <c r="L2907" s="785" t="s">
        <v>19406</v>
      </c>
      <c r="M2907" s="785"/>
      <c r="N2907" s="785"/>
      <c r="O2907" s="785"/>
      <c r="P2907" s="787">
        <v>37.242823000000001</v>
      </c>
      <c r="Q2907" s="787">
        <v>-0.47947299999999998</v>
      </c>
      <c r="R2907" s="785" t="s">
        <v>1961</v>
      </c>
      <c r="S2907" s="785" t="s">
        <v>1961</v>
      </c>
      <c r="T2907" s="785" t="s">
        <v>2077</v>
      </c>
      <c r="U2907" s="785" t="s">
        <v>2678</v>
      </c>
      <c r="V2907" s="785" t="s">
        <v>2673</v>
      </c>
      <c r="W2907" s="785" t="s">
        <v>2604</v>
      </c>
      <c r="X2907" s="785" t="s">
        <v>2604</v>
      </c>
      <c r="Y2907" s="615" t="str">
        <f t="shared" si="45"/>
        <v>Patrick Kinyua</v>
      </c>
      <c r="Z2907" s="785" t="s">
        <v>2599</v>
      </c>
      <c r="AA2907" s="785" t="s">
        <v>4314</v>
      </c>
      <c r="AB2907" s="785" t="s">
        <v>2605</v>
      </c>
      <c r="AC2907" s="785" t="s">
        <v>2606</v>
      </c>
      <c r="AD2907" s="786">
        <v>43493</v>
      </c>
    </row>
    <row r="2908" spans="1:30" ht="15.75">
      <c r="A2908" s="785" t="s">
        <v>4301</v>
      </c>
      <c r="B2908" s="785" t="s">
        <v>31640</v>
      </c>
      <c r="C2908" s="785" t="s">
        <v>4303</v>
      </c>
      <c r="D2908" s="785" t="s">
        <v>2599</v>
      </c>
      <c r="E2908" s="785" t="s">
        <v>5260</v>
      </c>
      <c r="F2908" s="786">
        <v>43288</v>
      </c>
      <c r="G2908" s="785" t="s">
        <v>5747</v>
      </c>
      <c r="H2908" s="786">
        <v>43344</v>
      </c>
      <c r="I2908" s="785" t="s">
        <v>31641</v>
      </c>
      <c r="J2908" s="785" t="s">
        <v>629</v>
      </c>
      <c r="K2908" s="785" t="s">
        <v>31642</v>
      </c>
      <c r="L2908" s="785" t="s">
        <v>31643</v>
      </c>
      <c r="M2908" s="785"/>
      <c r="N2908" s="785"/>
      <c r="O2908" s="785" t="s">
        <v>31644</v>
      </c>
      <c r="P2908" s="787">
        <v>35.741109999999999</v>
      </c>
      <c r="Q2908" s="787">
        <v>4.8300999999999997E-2</v>
      </c>
      <c r="R2908" s="785" t="s">
        <v>622</v>
      </c>
      <c r="S2908" s="785" t="s">
        <v>623</v>
      </c>
      <c r="T2908" s="785" t="s">
        <v>25116</v>
      </c>
      <c r="U2908" s="785" t="s">
        <v>31645</v>
      </c>
      <c r="V2908" s="785" t="s">
        <v>3004</v>
      </c>
      <c r="W2908" s="785" t="s">
        <v>3025</v>
      </c>
      <c r="X2908" s="785"/>
      <c r="Y2908" s="615" t="str">
        <f t="shared" si="45"/>
        <v>Kichemu limited</v>
      </c>
      <c r="Z2908" s="785" t="s">
        <v>2599</v>
      </c>
      <c r="AA2908" s="785" t="s">
        <v>4349</v>
      </c>
      <c r="AB2908" s="785" t="s">
        <v>2605</v>
      </c>
      <c r="AC2908" s="785" t="s">
        <v>2606</v>
      </c>
      <c r="AD2908" s="786">
        <v>43344</v>
      </c>
    </row>
    <row r="2909" spans="1:30" ht="15.75">
      <c r="A2909" s="785" t="s">
        <v>4301</v>
      </c>
      <c r="B2909" s="785" t="s">
        <v>8676</v>
      </c>
      <c r="C2909" s="785" t="s">
        <v>4379</v>
      </c>
      <c r="D2909" s="785" t="s">
        <v>2751</v>
      </c>
      <c r="E2909" s="785" t="s">
        <v>8677</v>
      </c>
      <c r="F2909" s="786">
        <v>43293</v>
      </c>
      <c r="G2909" s="785" t="s">
        <v>8047</v>
      </c>
      <c r="H2909" s="786">
        <v>43343</v>
      </c>
      <c r="I2909" s="785" t="s">
        <v>8678</v>
      </c>
      <c r="J2909" s="785" t="s">
        <v>629</v>
      </c>
      <c r="K2909" s="785" t="s">
        <v>8679</v>
      </c>
      <c r="L2909" s="785" t="s">
        <v>8680</v>
      </c>
      <c r="M2909" s="785"/>
      <c r="N2909" s="785"/>
      <c r="O2909" s="785" t="s">
        <v>8681</v>
      </c>
      <c r="P2909" s="787">
        <v>38.156748</v>
      </c>
      <c r="Q2909" s="787">
        <v>-2.5227499999999998</v>
      </c>
      <c r="R2909" s="785" t="s">
        <v>728</v>
      </c>
      <c r="S2909" s="785" t="s">
        <v>3448</v>
      </c>
      <c r="T2909" s="785" t="s">
        <v>8682</v>
      </c>
      <c r="U2909" s="785" t="s">
        <v>8683</v>
      </c>
      <c r="V2909" s="785" t="s">
        <v>2603</v>
      </c>
      <c r="W2909" s="785" t="s">
        <v>8491</v>
      </c>
      <c r="X2909" s="785" t="s">
        <v>2707</v>
      </c>
      <c r="Y2909" s="615" t="str">
        <f t="shared" si="45"/>
        <v>Fagaden Enterprises</v>
      </c>
      <c r="Z2909" s="785" t="s">
        <v>8501</v>
      </c>
      <c r="AA2909" s="785" t="s">
        <v>5464</v>
      </c>
      <c r="AB2909" s="785" t="s">
        <v>5504</v>
      </c>
      <c r="AC2909" s="785" t="s">
        <v>2617</v>
      </c>
      <c r="AD2909" s="786">
        <v>43343</v>
      </c>
    </row>
    <row r="2910" spans="1:30" ht="15.75">
      <c r="A2910" s="785" t="s">
        <v>4301</v>
      </c>
      <c r="B2910" s="785" t="s">
        <v>8684</v>
      </c>
      <c r="C2910" s="785" t="s">
        <v>4303</v>
      </c>
      <c r="D2910" s="785" t="s">
        <v>2599</v>
      </c>
      <c r="E2910" s="785" t="s">
        <v>8047</v>
      </c>
      <c r="F2910" s="786">
        <v>43343</v>
      </c>
      <c r="G2910" s="785" t="s">
        <v>8047</v>
      </c>
      <c r="H2910" s="786">
        <v>43343</v>
      </c>
      <c r="I2910" s="785" t="s">
        <v>8685</v>
      </c>
      <c r="J2910" s="785" t="s">
        <v>629</v>
      </c>
      <c r="K2910" s="785" t="s">
        <v>8686</v>
      </c>
      <c r="L2910" s="785" t="s">
        <v>8687</v>
      </c>
      <c r="M2910" s="785"/>
      <c r="N2910" s="785"/>
      <c r="O2910" s="785" t="s">
        <v>8688</v>
      </c>
      <c r="P2910" s="787">
        <v>36.581802000000003</v>
      </c>
      <c r="Q2910" s="787">
        <v>-0.57500700000000005</v>
      </c>
      <c r="R2910" s="785" t="s">
        <v>1228</v>
      </c>
      <c r="S2910" s="785" t="s">
        <v>2348</v>
      </c>
      <c r="T2910" s="785" t="s">
        <v>4015</v>
      </c>
      <c r="U2910" s="785" t="s">
        <v>8689</v>
      </c>
      <c r="V2910" s="785" t="s">
        <v>2603</v>
      </c>
      <c r="W2910" s="785" t="s">
        <v>8491</v>
      </c>
      <c r="X2910" s="785" t="s">
        <v>2707</v>
      </c>
      <c r="Y2910" s="615" t="str">
        <f t="shared" si="45"/>
        <v>Fagaden Enterprises</v>
      </c>
      <c r="Z2910" s="785" t="s">
        <v>8501</v>
      </c>
      <c r="AA2910" s="785" t="s">
        <v>5464</v>
      </c>
      <c r="AB2910" s="785" t="s">
        <v>5504</v>
      </c>
      <c r="AC2910" s="785" t="s">
        <v>2617</v>
      </c>
      <c r="AD2910" s="786">
        <v>43343</v>
      </c>
    </row>
    <row r="2911" spans="1:30" ht="15.75">
      <c r="A2911" s="785" t="s">
        <v>4301</v>
      </c>
      <c r="B2911" s="785" t="s">
        <v>10040</v>
      </c>
      <c r="C2911" s="785" t="s">
        <v>4303</v>
      </c>
      <c r="D2911" s="785" t="s">
        <v>2599</v>
      </c>
      <c r="E2911" s="785" t="s">
        <v>8677</v>
      </c>
      <c r="F2911" s="786">
        <v>43293</v>
      </c>
      <c r="G2911" s="785" t="s">
        <v>8047</v>
      </c>
      <c r="H2911" s="786">
        <v>43343</v>
      </c>
      <c r="I2911" s="785" t="s">
        <v>10041</v>
      </c>
      <c r="J2911" s="785" t="s">
        <v>629</v>
      </c>
      <c r="K2911" s="785" t="s">
        <v>10042</v>
      </c>
      <c r="L2911" s="785" t="s">
        <v>10043</v>
      </c>
      <c r="M2911" s="785"/>
      <c r="N2911" s="785"/>
      <c r="O2911" s="785"/>
      <c r="P2911" s="787">
        <v>36.771078000000003</v>
      </c>
      <c r="Q2911" s="787">
        <v>-1.0490969999999999</v>
      </c>
      <c r="R2911" s="785" t="s">
        <v>821</v>
      </c>
      <c r="S2911" s="785" t="s">
        <v>871</v>
      </c>
      <c r="T2911" s="785" t="s">
        <v>871</v>
      </c>
      <c r="U2911" s="785" t="s">
        <v>3072</v>
      </c>
      <c r="V2911" s="785" t="s">
        <v>3004</v>
      </c>
      <c r="W2911" s="785" t="s">
        <v>2615</v>
      </c>
      <c r="X2911" s="785" t="s">
        <v>9775</v>
      </c>
      <c r="Y2911" s="615" t="str">
        <f t="shared" si="45"/>
        <v>Frederick Kago</v>
      </c>
      <c r="Z2911" s="785" t="s">
        <v>9780</v>
      </c>
      <c r="AA2911" s="785" t="s">
        <v>5464</v>
      </c>
      <c r="AB2911" s="785" t="s">
        <v>3686</v>
      </c>
      <c r="AC2911" s="785" t="s">
        <v>2617</v>
      </c>
      <c r="AD2911" s="786">
        <v>43375</v>
      </c>
    </row>
    <row r="2912" spans="1:30" ht="15.75">
      <c r="A2912" s="785" t="s">
        <v>4301</v>
      </c>
      <c r="B2912" s="785" t="s">
        <v>30080</v>
      </c>
      <c r="C2912" s="785" t="s">
        <v>4303</v>
      </c>
      <c r="D2912" s="785" t="s">
        <v>2599</v>
      </c>
      <c r="E2912" s="785" t="s">
        <v>5439</v>
      </c>
      <c r="F2912" s="786">
        <v>43281</v>
      </c>
      <c r="G2912" s="785" t="s">
        <v>8047</v>
      </c>
      <c r="H2912" s="786">
        <v>43343</v>
      </c>
      <c r="I2912" s="785" t="s">
        <v>30081</v>
      </c>
      <c r="J2912" s="785" t="s">
        <v>629</v>
      </c>
      <c r="K2912" s="785" t="s">
        <v>2612</v>
      </c>
      <c r="L2912" s="785" t="s">
        <v>30082</v>
      </c>
      <c r="M2912" s="785"/>
      <c r="N2912" s="785"/>
      <c r="O2912" s="785"/>
      <c r="P2912" s="787">
        <v>37.304856000000001</v>
      </c>
      <c r="Q2912" s="787">
        <v>-0.55177699999999996</v>
      </c>
      <c r="R2912" s="785" t="s">
        <v>1961</v>
      </c>
      <c r="S2912" s="785" t="s">
        <v>1962</v>
      </c>
      <c r="T2912" s="785" t="s">
        <v>2832</v>
      </c>
      <c r="U2912" s="785" t="s">
        <v>2895</v>
      </c>
      <c r="V2912" s="785" t="s">
        <v>2855</v>
      </c>
      <c r="W2912" s="785" t="s">
        <v>2693</v>
      </c>
      <c r="X2912" s="785"/>
      <c r="Y2912" s="615" t="str">
        <f t="shared" si="45"/>
        <v>Andcol Enterprises</v>
      </c>
      <c r="Z2912" s="785" t="s">
        <v>2599</v>
      </c>
      <c r="AA2912" s="785" t="s">
        <v>4349</v>
      </c>
      <c r="AB2912" s="785" t="s">
        <v>2605</v>
      </c>
      <c r="AC2912" s="785" t="s">
        <v>2606</v>
      </c>
      <c r="AD2912" s="786">
        <v>43401</v>
      </c>
    </row>
    <row r="2913" spans="1:30" ht="15.75">
      <c r="A2913" s="785" t="s">
        <v>4301</v>
      </c>
      <c r="B2913" s="785" t="s">
        <v>12848</v>
      </c>
      <c r="C2913" s="785" t="s">
        <v>4303</v>
      </c>
      <c r="D2913" s="785" t="s">
        <v>2599</v>
      </c>
      <c r="E2913" s="785" t="s">
        <v>5231</v>
      </c>
      <c r="F2913" s="786">
        <v>43292</v>
      </c>
      <c r="G2913" s="785" t="s">
        <v>4702</v>
      </c>
      <c r="H2913" s="786">
        <v>43342</v>
      </c>
      <c r="I2913" s="785" t="s">
        <v>12849</v>
      </c>
      <c r="J2913" s="785" t="s">
        <v>627</v>
      </c>
      <c r="K2913" s="785" t="s">
        <v>12850</v>
      </c>
      <c r="L2913" s="785" t="s">
        <v>12851</v>
      </c>
      <c r="M2913" s="785"/>
      <c r="N2913" s="785"/>
      <c r="O2913" s="785" t="s">
        <v>12852</v>
      </c>
      <c r="P2913" s="787">
        <v>36.764220000000002</v>
      </c>
      <c r="Q2913" s="787">
        <v>-1.0627740000000001</v>
      </c>
      <c r="R2913" s="785" t="s">
        <v>821</v>
      </c>
      <c r="S2913" s="785" t="s">
        <v>871</v>
      </c>
      <c r="T2913" s="785" t="s">
        <v>871</v>
      </c>
      <c r="U2913" s="785" t="s">
        <v>3443</v>
      </c>
      <c r="V2913" s="785" t="s">
        <v>3004</v>
      </c>
      <c r="W2913" s="785" t="s">
        <v>2615</v>
      </c>
      <c r="X2913" s="785" t="s">
        <v>12807</v>
      </c>
      <c r="Y2913" s="615" t="str">
        <f t="shared" si="45"/>
        <v>James Nganga  Njoroge</v>
      </c>
      <c r="Z2913" s="785" t="s">
        <v>12820</v>
      </c>
      <c r="AA2913" s="785" t="s">
        <v>5464</v>
      </c>
      <c r="AB2913" s="785" t="s">
        <v>3686</v>
      </c>
      <c r="AC2913" s="785" t="s">
        <v>2617</v>
      </c>
      <c r="AD2913" s="786">
        <v>43392</v>
      </c>
    </row>
    <row r="2914" spans="1:30" ht="15.75">
      <c r="A2914" s="785" t="s">
        <v>4301</v>
      </c>
      <c r="B2914" s="785" t="s">
        <v>31887</v>
      </c>
      <c r="C2914" s="785" t="s">
        <v>4303</v>
      </c>
      <c r="D2914" s="785" t="s">
        <v>2599</v>
      </c>
      <c r="E2914" s="785" t="s">
        <v>10965</v>
      </c>
      <c r="F2914" s="786">
        <v>43311</v>
      </c>
      <c r="G2914" s="785" t="s">
        <v>4702</v>
      </c>
      <c r="H2914" s="786">
        <v>43342</v>
      </c>
      <c r="I2914" s="785" t="s">
        <v>31888</v>
      </c>
      <c r="J2914" s="785" t="s">
        <v>629</v>
      </c>
      <c r="K2914" s="785" t="s">
        <v>31889</v>
      </c>
      <c r="L2914" s="785" t="s">
        <v>31890</v>
      </c>
      <c r="M2914" s="785"/>
      <c r="N2914" s="785"/>
      <c r="O2914" s="785" t="s">
        <v>31891</v>
      </c>
      <c r="P2914" s="787">
        <v>36.829362000000003</v>
      </c>
      <c r="Q2914" s="787">
        <v>-0.24014199999999999</v>
      </c>
      <c r="R2914" s="785" t="s">
        <v>1056</v>
      </c>
      <c r="S2914" s="785" t="s">
        <v>3283</v>
      </c>
      <c r="T2914" s="785" t="s">
        <v>31892</v>
      </c>
      <c r="U2914" s="785" t="s">
        <v>2770</v>
      </c>
      <c r="V2914" s="785" t="s">
        <v>3004</v>
      </c>
      <c r="W2914" s="785" t="s">
        <v>3511</v>
      </c>
      <c r="X2914" s="785"/>
      <c r="Y2914" s="615" t="str">
        <f t="shared" si="45"/>
        <v>Sakaki Natural Renewable Energy Center</v>
      </c>
      <c r="Z2914" s="785" t="s">
        <v>2599</v>
      </c>
      <c r="AA2914" s="785" t="s">
        <v>4349</v>
      </c>
      <c r="AB2914" s="785" t="s">
        <v>2683</v>
      </c>
      <c r="AC2914" s="785" t="s">
        <v>2606</v>
      </c>
      <c r="AD2914" s="786">
        <v>43350</v>
      </c>
    </row>
    <row r="2915" spans="1:30" ht="15.75">
      <c r="A2915" s="785" t="s">
        <v>4301</v>
      </c>
      <c r="B2915" s="785" t="s">
        <v>32964</v>
      </c>
      <c r="C2915" s="785" t="s">
        <v>4303</v>
      </c>
      <c r="D2915" s="785" t="s">
        <v>2599</v>
      </c>
      <c r="E2915" s="785" t="s">
        <v>10965</v>
      </c>
      <c r="F2915" s="786">
        <v>43311</v>
      </c>
      <c r="G2915" s="785" t="s">
        <v>4702</v>
      </c>
      <c r="H2915" s="786">
        <v>43342</v>
      </c>
      <c r="I2915" s="785" t="s">
        <v>32965</v>
      </c>
      <c r="J2915" s="785" t="s">
        <v>629</v>
      </c>
      <c r="K2915" s="785" t="s">
        <v>32966</v>
      </c>
      <c r="L2915" s="785" t="s">
        <v>32967</v>
      </c>
      <c r="M2915" s="785"/>
      <c r="N2915" s="785"/>
      <c r="O2915" s="785" t="s">
        <v>32968</v>
      </c>
      <c r="P2915" s="787">
        <v>36.928925</v>
      </c>
      <c r="Q2915" s="787">
        <v>-0.28828300000000001</v>
      </c>
      <c r="R2915" s="785" t="s">
        <v>1056</v>
      </c>
      <c r="S2915" s="785" t="s">
        <v>3283</v>
      </c>
      <c r="T2915" s="785" t="s">
        <v>32969</v>
      </c>
      <c r="U2915" s="785" t="s">
        <v>3821</v>
      </c>
      <c r="V2915" s="785">
        <v>12</v>
      </c>
      <c r="W2915" s="785" t="s">
        <v>3511</v>
      </c>
      <c r="X2915" s="785"/>
      <c r="Y2915" s="615" t="str">
        <f t="shared" si="45"/>
        <v>Sakaki Natural Renewable Energy Center</v>
      </c>
      <c r="Z2915" s="785" t="s">
        <v>2599</v>
      </c>
      <c r="AA2915" s="785" t="s">
        <v>4349</v>
      </c>
      <c r="AB2915" s="785" t="s">
        <v>2683</v>
      </c>
      <c r="AC2915" s="785" t="s">
        <v>2606</v>
      </c>
      <c r="AD2915" s="786">
        <v>43350</v>
      </c>
    </row>
    <row r="2916" spans="1:30" ht="15.75">
      <c r="A2916" s="785" t="s">
        <v>4301</v>
      </c>
      <c r="B2916" s="785" t="s">
        <v>10068</v>
      </c>
      <c r="C2916" s="785" t="s">
        <v>4303</v>
      </c>
      <c r="D2916" s="785" t="s">
        <v>2599</v>
      </c>
      <c r="E2916" s="785" t="s">
        <v>5030</v>
      </c>
      <c r="F2916" s="786">
        <v>43291</v>
      </c>
      <c r="G2916" s="785" t="s">
        <v>4718</v>
      </c>
      <c r="H2916" s="786">
        <v>43341</v>
      </c>
      <c r="I2916" s="785" t="s">
        <v>10069</v>
      </c>
      <c r="J2916" s="785" t="s">
        <v>627</v>
      </c>
      <c r="K2916" s="785" t="s">
        <v>10070</v>
      </c>
      <c r="L2916" s="785" t="s">
        <v>10071</v>
      </c>
      <c r="M2916" s="785"/>
      <c r="N2916" s="785"/>
      <c r="O2916" s="785" t="s">
        <v>10072</v>
      </c>
      <c r="P2916" s="787">
        <v>36.832932999999997</v>
      </c>
      <c r="Q2916" s="787">
        <v>-1.0473870000000001</v>
      </c>
      <c r="R2916" s="785" t="s">
        <v>821</v>
      </c>
      <c r="S2916" s="785" t="s">
        <v>871</v>
      </c>
      <c r="T2916" s="785" t="s">
        <v>871</v>
      </c>
      <c r="U2916" s="785" t="s">
        <v>3182</v>
      </c>
      <c r="V2916" s="785" t="s">
        <v>3004</v>
      </c>
      <c r="W2916" s="785" t="s">
        <v>2615</v>
      </c>
      <c r="X2916" s="785" t="s">
        <v>9775</v>
      </c>
      <c r="Y2916" s="615" t="str">
        <f t="shared" si="45"/>
        <v>Frederick Kago</v>
      </c>
      <c r="Z2916" s="785" t="s">
        <v>9780</v>
      </c>
      <c r="AA2916" s="785" t="s">
        <v>5464</v>
      </c>
      <c r="AB2916" s="785" t="s">
        <v>3686</v>
      </c>
      <c r="AC2916" s="785" t="s">
        <v>2617</v>
      </c>
      <c r="AD2916" s="786">
        <v>43384</v>
      </c>
    </row>
    <row r="2917" spans="1:30" ht="15.75">
      <c r="A2917" s="785" t="s">
        <v>4301</v>
      </c>
      <c r="B2917" s="785" t="s">
        <v>31899</v>
      </c>
      <c r="C2917" s="785" t="s">
        <v>4303</v>
      </c>
      <c r="D2917" s="785" t="s">
        <v>2599</v>
      </c>
      <c r="E2917" s="785" t="s">
        <v>20733</v>
      </c>
      <c r="F2917" s="786">
        <v>43310</v>
      </c>
      <c r="G2917" s="785" t="s">
        <v>4718</v>
      </c>
      <c r="H2917" s="786">
        <v>43341</v>
      </c>
      <c r="I2917" s="785" t="s">
        <v>31900</v>
      </c>
      <c r="J2917" s="785" t="s">
        <v>629</v>
      </c>
      <c r="K2917" s="785" t="s">
        <v>31901</v>
      </c>
      <c r="L2917" s="785" t="s">
        <v>31902</v>
      </c>
      <c r="M2917" s="785"/>
      <c r="N2917" s="785"/>
      <c r="O2917" s="785"/>
      <c r="P2917" s="787">
        <v>37.472940000000001</v>
      </c>
      <c r="Q2917" s="787">
        <v>-0.40722000000000003</v>
      </c>
      <c r="R2917" s="785" t="s">
        <v>1089</v>
      </c>
      <c r="S2917" s="785" t="s">
        <v>1164</v>
      </c>
      <c r="T2917" s="785" t="s">
        <v>3113</v>
      </c>
      <c r="U2917" s="785" t="s">
        <v>31903</v>
      </c>
      <c r="V2917" s="785" t="s">
        <v>3004</v>
      </c>
      <c r="W2917" s="785" t="s">
        <v>3511</v>
      </c>
      <c r="X2917" s="785"/>
      <c r="Y2917" s="615" t="str">
        <f t="shared" si="45"/>
        <v>Sakaki Natural Renewable Energy Center</v>
      </c>
      <c r="Z2917" s="785" t="s">
        <v>2599</v>
      </c>
      <c r="AA2917" s="785" t="s">
        <v>4349</v>
      </c>
      <c r="AB2917" s="785" t="s">
        <v>2683</v>
      </c>
      <c r="AC2917" s="785" t="s">
        <v>2606</v>
      </c>
      <c r="AD2917" s="786">
        <v>43350</v>
      </c>
    </row>
    <row r="2918" spans="1:30" ht="15.75">
      <c r="A2918" s="785" t="s">
        <v>4301</v>
      </c>
      <c r="B2918" s="785" t="s">
        <v>21961</v>
      </c>
      <c r="C2918" s="785" t="s">
        <v>4303</v>
      </c>
      <c r="D2918" s="785" t="s">
        <v>2599</v>
      </c>
      <c r="E2918" s="785" t="s">
        <v>8677</v>
      </c>
      <c r="F2918" s="786">
        <v>43293</v>
      </c>
      <c r="G2918" s="785" t="s">
        <v>7858</v>
      </c>
      <c r="H2918" s="786">
        <v>43340</v>
      </c>
      <c r="I2918" s="785" t="s">
        <v>21962</v>
      </c>
      <c r="J2918" s="785" t="s">
        <v>629</v>
      </c>
      <c r="K2918" s="785" t="s">
        <v>2612</v>
      </c>
      <c r="L2918" s="785" t="s">
        <v>21963</v>
      </c>
      <c r="M2918" s="785"/>
      <c r="N2918" s="785"/>
      <c r="O2918" s="785" t="s">
        <v>21964</v>
      </c>
      <c r="P2918" s="787">
        <v>35.001455999999997</v>
      </c>
      <c r="Q2918" s="787">
        <v>0.953762</v>
      </c>
      <c r="R2918" s="785" t="s">
        <v>1189</v>
      </c>
      <c r="S2918" s="785" t="s">
        <v>1368</v>
      </c>
      <c r="T2918" s="785" t="s">
        <v>1191</v>
      </c>
      <c r="U2918" s="785" t="s">
        <v>21965</v>
      </c>
      <c r="V2918" s="785" t="s">
        <v>2855</v>
      </c>
      <c r="W2918" s="785" t="s">
        <v>2872</v>
      </c>
      <c r="X2918" s="785" t="s">
        <v>2872</v>
      </c>
      <c r="Y2918" s="615" t="str">
        <f t="shared" si="45"/>
        <v>Samson Tenai</v>
      </c>
      <c r="Z2918" s="785" t="s">
        <v>21944</v>
      </c>
      <c r="AA2918" s="785" t="s">
        <v>4314</v>
      </c>
      <c r="AB2918" s="785" t="s">
        <v>2605</v>
      </c>
      <c r="AC2918" s="785" t="s">
        <v>2606</v>
      </c>
      <c r="AD2918" s="786">
        <v>43359</v>
      </c>
    </row>
    <row r="2919" spans="1:30" ht="15.75">
      <c r="A2919" s="785" t="s">
        <v>4301</v>
      </c>
      <c r="B2919" s="785" t="s">
        <v>31634</v>
      </c>
      <c r="C2919" s="785" t="s">
        <v>4303</v>
      </c>
      <c r="D2919" s="785" t="s">
        <v>2599</v>
      </c>
      <c r="E2919" s="785" t="s">
        <v>4419</v>
      </c>
      <c r="F2919" s="786">
        <v>43290</v>
      </c>
      <c r="G2919" s="785" t="s">
        <v>7858</v>
      </c>
      <c r="H2919" s="786">
        <v>43340</v>
      </c>
      <c r="I2919" s="785" t="s">
        <v>31635</v>
      </c>
      <c r="J2919" s="785" t="s">
        <v>629</v>
      </c>
      <c r="K2919" s="785" t="s">
        <v>31636</v>
      </c>
      <c r="L2919" s="785" t="s">
        <v>31637</v>
      </c>
      <c r="M2919" s="785" t="s">
        <v>31638</v>
      </c>
      <c r="N2919" s="785"/>
      <c r="O2919" s="785" t="s">
        <v>31639</v>
      </c>
      <c r="P2919" s="787">
        <v>36.006422999999998</v>
      </c>
      <c r="Q2919" s="787">
        <v>-0.15528</v>
      </c>
      <c r="R2919" s="785" t="s">
        <v>695</v>
      </c>
      <c r="S2919" s="785" t="s">
        <v>1011</v>
      </c>
      <c r="T2919" s="785" t="s">
        <v>1011</v>
      </c>
      <c r="U2919" s="785" t="s">
        <v>28793</v>
      </c>
      <c r="V2919" s="785" t="s">
        <v>3004</v>
      </c>
      <c r="W2919" s="785" t="s">
        <v>3025</v>
      </c>
      <c r="X2919" s="785"/>
      <c r="Y2919" s="615" t="str">
        <f t="shared" si="45"/>
        <v>Kichemu limited</v>
      </c>
      <c r="Z2919" s="785" t="s">
        <v>2599</v>
      </c>
      <c r="AA2919" s="785" t="s">
        <v>4349</v>
      </c>
      <c r="AB2919" s="785" t="s">
        <v>2683</v>
      </c>
      <c r="AC2919" s="785" t="s">
        <v>2606</v>
      </c>
      <c r="AD2919" s="786">
        <v>43340</v>
      </c>
    </row>
    <row r="2920" spans="1:30" ht="15.75">
      <c r="A2920" s="785" t="s">
        <v>4301</v>
      </c>
      <c r="B2920" s="785" t="s">
        <v>10019</v>
      </c>
      <c r="C2920" s="785" t="s">
        <v>4303</v>
      </c>
      <c r="D2920" s="785" t="s">
        <v>2599</v>
      </c>
      <c r="E2920" s="785" t="s">
        <v>5288</v>
      </c>
      <c r="F2920" s="786">
        <v>43289</v>
      </c>
      <c r="G2920" s="785" t="s">
        <v>5627</v>
      </c>
      <c r="H2920" s="786">
        <v>43339</v>
      </c>
      <c r="I2920" s="785" t="s">
        <v>10020</v>
      </c>
      <c r="J2920" s="785" t="s">
        <v>629</v>
      </c>
      <c r="K2920" s="785" t="s">
        <v>10021</v>
      </c>
      <c r="L2920" s="785" t="s">
        <v>10022</v>
      </c>
      <c r="M2920" s="785"/>
      <c r="N2920" s="785"/>
      <c r="O2920" s="785"/>
      <c r="P2920" s="787">
        <v>36.599769999999999</v>
      </c>
      <c r="Q2920" s="787">
        <v>-1.1266350000000001</v>
      </c>
      <c r="R2920" s="785" t="s">
        <v>821</v>
      </c>
      <c r="S2920" s="785" t="s">
        <v>1884</v>
      </c>
      <c r="T2920" s="785" t="s">
        <v>1884</v>
      </c>
      <c r="U2920" s="785" t="s">
        <v>1885</v>
      </c>
      <c r="V2920" s="785" t="s">
        <v>3004</v>
      </c>
      <c r="W2920" s="785" t="s">
        <v>2615</v>
      </c>
      <c r="X2920" s="785" t="s">
        <v>9775</v>
      </c>
      <c r="Y2920" s="615" t="str">
        <f t="shared" si="45"/>
        <v>Frederick Kago</v>
      </c>
      <c r="Z2920" s="785" t="s">
        <v>9780</v>
      </c>
      <c r="AA2920" s="785" t="s">
        <v>5464</v>
      </c>
      <c r="AB2920" s="785" t="s">
        <v>3686</v>
      </c>
      <c r="AC2920" s="785" t="s">
        <v>2617</v>
      </c>
      <c r="AD2920" s="786">
        <v>43382</v>
      </c>
    </row>
    <row r="2921" spans="1:30" ht="15.75">
      <c r="A2921" s="785" t="s">
        <v>4301</v>
      </c>
      <c r="B2921" s="785" t="s">
        <v>11302</v>
      </c>
      <c r="C2921" s="785" t="s">
        <v>4303</v>
      </c>
      <c r="D2921" s="785" t="s">
        <v>2599</v>
      </c>
      <c r="E2921" s="785" t="s">
        <v>8665</v>
      </c>
      <c r="F2921" s="786">
        <v>43308</v>
      </c>
      <c r="G2921" s="785" t="s">
        <v>5627</v>
      </c>
      <c r="H2921" s="786">
        <v>43339</v>
      </c>
      <c r="I2921" s="785" t="s">
        <v>11303</v>
      </c>
      <c r="J2921" s="785" t="s">
        <v>629</v>
      </c>
      <c r="K2921" s="785" t="s">
        <v>2612</v>
      </c>
      <c r="L2921" s="785" t="s">
        <v>11304</v>
      </c>
      <c r="M2921" s="785"/>
      <c r="N2921" s="785"/>
      <c r="O2921" s="785" t="s">
        <v>11305</v>
      </c>
      <c r="P2921" s="787">
        <v>36.903984999999999</v>
      </c>
      <c r="Q2921" s="787">
        <v>-0.65876699999999999</v>
      </c>
      <c r="R2921" s="785" t="s">
        <v>1030</v>
      </c>
      <c r="S2921" s="785" t="s">
        <v>2993</v>
      </c>
      <c r="T2921" s="785" t="s">
        <v>3390</v>
      </c>
      <c r="U2921" s="785" t="s">
        <v>11306</v>
      </c>
      <c r="V2921" s="785" t="s">
        <v>2855</v>
      </c>
      <c r="W2921" s="785" t="s">
        <v>4054</v>
      </c>
      <c r="X2921" s="785" t="s">
        <v>2834</v>
      </c>
      <c r="Y2921" s="615" t="str">
        <f t="shared" si="45"/>
        <v>Hamkam</v>
      </c>
      <c r="Z2921" s="785" t="s">
        <v>11211</v>
      </c>
      <c r="AA2921" s="785" t="s">
        <v>4349</v>
      </c>
      <c r="AB2921" s="785" t="s">
        <v>2605</v>
      </c>
      <c r="AC2921" s="785" t="s">
        <v>2606</v>
      </c>
      <c r="AD2921" s="786">
        <v>43368</v>
      </c>
    </row>
    <row r="2922" spans="1:30" ht="15.75">
      <c r="A2922" s="785" t="s">
        <v>4301</v>
      </c>
      <c r="B2922" s="785" t="s">
        <v>30284</v>
      </c>
      <c r="C2922" s="785" t="s">
        <v>4303</v>
      </c>
      <c r="D2922" s="785" t="s">
        <v>2599</v>
      </c>
      <c r="E2922" s="785" t="s">
        <v>5288</v>
      </c>
      <c r="F2922" s="786">
        <v>43289</v>
      </c>
      <c r="G2922" s="785" t="s">
        <v>5627</v>
      </c>
      <c r="H2922" s="786">
        <v>43339</v>
      </c>
      <c r="I2922" s="785" t="s">
        <v>30285</v>
      </c>
      <c r="J2922" s="785" t="s">
        <v>629</v>
      </c>
      <c r="K2922" s="785" t="s">
        <v>30286</v>
      </c>
      <c r="L2922" s="785" t="s">
        <v>30287</v>
      </c>
      <c r="M2922" s="785"/>
      <c r="N2922" s="785"/>
      <c r="O2922" s="785" t="s">
        <v>30288</v>
      </c>
      <c r="P2922" s="787">
        <v>36.517001999999998</v>
      </c>
      <c r="Q2922" s="787">
        <v>-2.3266999999999999E-2</v>
      </c>
      <c r="R2922" s="785" t="s">
        <v>1228</v>
      </c>
      <c r="S2922" s="785" t="s">
        <v>1229</v>
      </c>
      <c r="T2922" s="785" t="s">
        <v>1229</v>
      </c>
      <c r="U2922" s="785" t="s">
        <v>30289</v>
      </c>
      <c r="V2922" s="785" t="s">
        <v>2855</v>
      </c>
      <c r="W2922" s="785" t="s">
        <v>3025</v>
      </c>
      <c r="X2922" s="785"/>
      <c r="Y2922" s="615" t="str">
        <f t="shared" si="45"/>
        <v>Kichemu limited</v>
      </c>
      <c r="Z2922" s="785" t="s">
        <v>2599</v>
      </c>
      <c r="AA2922" s="785" t="s">
        <v>4349</v>
      </c>
      <c r="AB2922" s="785" t="s">
        <v>2683</v>
      </c>
      <c r="AC2922" s="785" t="s">
        <v>2606</v>
      </c>
      <c r="AD2922" s="786">
        <v>43339</v>
      </c>
    </row>
    <row r="2923" spans="1:30" ht="15.75">
      <c r="A2923" s="785" t="s">
        <v>4301</v>
      </c>
      <c r="B2923" s="785" t="s">
        <v>5216</v>
      </c>
      <c r="C2923" s="785" t="s">
        <v>4303</v>
      </c>
      <c r="D2923" s="785" t="s">
        <v>2599</v>
      </c>
      <c r="E2923" s="785" t="s">
        <v>5217</v>
      </c>
      <c r="F2923" s="786">
        <v>43305</v>
      </c>
      <c r="G2923" s="785" t="s">
        <v>5218</v>
      </c>
      <c r="H2923" s="786">
        <v>43338</v>
      </c>
      <c r="I2923" s="785" t="s">
        <v>5219</v>
      </c>
      <c r="J2923" s="785" t="s">
        <v>627</v>
      </c>
      <c r="K2923" s="785" t="s">
        <v>5220</v>
      </c>
      <c r="L2923" s="785" t="s">
        <v>5221</v>
      </c>
      <c r="M2923" s="785"/>
      <c r="N2923" s="785"/>
      <c r="O2923" s="785" t="s">
        <v>5222</v>
      </c>
      <c r="P2923" s="787">
        <v>36.761840999999997</v>
      </c>
      <c r="Q2923" s="787">
        <v>-1.0916870000000001</v>
      </c>
      <c r="R2923" s="785" t="s">
        <v>821</v>
      </c>
      <c r="S2923" s="785" t="s">
        <v>871</v>
      </c>
      <c r="T2923" s="785" t="s">
        <v>2619</v>
      </c>
      <c r="U2923" s="785" t="s">
        <v>2614</v>
      </c>
      <c r="V2923" s="785" t="s">
        <v>2673</v>
      </c>
      <c r="W2923" s="785" t="s">
        <v>2693</v>
      </c>
      <c r="X2923" s="785" t="s">
        <v>5215</v>
      </c>
      <c r="Y2923" s="615" t="str">
        <f t="shared" si="45"/>
        <v>Andrew Tunui</v>
      </c>
      <c r="Z2923" s="785" t="s">
        <v>5008</v>
      </c>
      <c r="AA2923" s="785" t="s">
        <v>4349</v>
      </c>
      <c r="AB2923" s="785" t="s">
        <v>2683</v>
      </c>
      <c r="AC2923" s="785" t="s">
        <v>2606</v>
      </c>
      <c r="AD2923" s="786">
        <v>43492</v>
      </c>
    </row>
    <row r="2924" spans="1:30" ht="15.75">
      <c r="A2924" s="785" t="s">
        <v>4301</v>
      </c>
      <c r="B2924" s="785" t="s">
        <v>15319</v>
      </c>
      <c r="C2924" s="785" t="s">
        <v>4303</v>
      </c>
      <c r="D2924" s="785" t="s">
        <v>2599</v>
      </c>
      <c r="E2924" s="785" t="s">
        <v>4943</v>
      </c>
      <c r="F2924" s="786">
        <v>43313</v>
      </c>
      <c r="G2924" s="785" t="s">
        <v>15320</v>
      </c>
      <c r="H2924" s="786">
        <v>43337</v>
      </c>
      <c r="I2924" s="785" t="s">
        <v>15321</v>
      </c>
      <c r="J2924" s="785" t="s">
        <v>629</v>
      </c>
      <c r="K2924" s="785" t="s">
        <v>15322</v>
      </c>
      <c r="L2924" s="785" t="s">
        <v>15323</v>
      </c>
      <c r="M2924" s="785"/>
      <c r="N2924" s="785"/>
      <c r="O2924" s="785" t="s">
        <v>15324</v>
      </c>
      <c r="P2924" s="787">
        <v>35.238888000000003</v>
      </c>
      <c r="Q2924" s="787">
        <v>-0.177618</v>
      </c>
      <c r="R2924" s="785" t="s">
        <v>1575</v>
      </c>
      <c r="S2924" s="785" t="s">
        <v>3468</v>
      </c>
      <c r="T2924" s="785" t="s">
        <v>15325</v>
      </c>
      <c r="U2924" s="785" t="s">
        <v>15326</v>
      </c>
      <c r="V2924" s="785" t="s">
        <v>2673</v>
      </c>
      <c r="W2924" s="785" t="s">
        <v>4039</v>
      </c>
      <c r="X2924" s="785" t="s">
        <v>15310</v>
      </c>
      <c r="Y2924" s="615" t="str">
        <f t="shared" si="45"/>
        <v>Julias Odhiambo Mboga</v>
      </c>
      <c r="Z2924" s="785" t="s">
        <v>15311</v>
      </c>
      <c r="AA2924" s="785" t="s">
        <v>4314</v>
      </c>
      <c r="AB2924" s="785" t="s">
        <v>2683</v>
      </c>
      <c r="AC2924" s="785" t="s">
        <v>2606</v>
      </c>
      <c r="AD2924" s="786">
        <v>43521</v>
      </c>
    </row>
    <row r="2925" spans="1:30" ht="15.75">
      <c r="A2925" s="785" t="s">
        <v>4301</v>
      </c>
      <c r="B2925" s="785" t="s">
        <v>24670</v>
      </c>
      <c r="C2925" s="785" t="s">
        <v>4303</v>
      </c>
      <c r="D2925" s="785" t="s">
        <v>2599</v>
      </c>
      <c r="E2925" s="785" t="s">
        <v>4948</v>
      </c>
      <c r="F2925" s="786">
        <v>43314</v>
      </c>
      <c r="G2925" s="785" t="s">
        <v>6383</v>
      </c>
      <c r="H2925" s="786">
        <v>43336</v>
      </c>
      <c r="I2925" s="785" t="s">
        <v>24671</v>
      </c>
      <c r="J2925" s="785" t="s">
        <v>627</v>
      </c>
      <c r="K2925" s="785" t="s">
        <v>24672</v>
      </c>
      <c r="L2925" s="785" t="s">
        <v>24673</v>
      </c>
      <c r="M2925" s="785"/>
      <c r="N2925" s="785"/>
      <c r="O2925" s="785" t="s">
        <v>24674</v>
      </c>
      <c r="P2925" s="787">
        <v>37.624563000000002</v>
      </c>
      <c r="Q2925" s="787">
        <v>-7.2977E-2</v>
      </c>
      <c r="R2925" s="785" t="s">
        <v>1104</v>
      </c>
      <c r="S2925" s="785" t="s">
        <v>2643</v>
      </c>
      <c r="T2925" s="785" t="s">
        <v>3534</v>
      </c>
      <c r="U2925" s="785" t="s">
        <v>3534</v>
      </c>
      <c r="V2925" s="785" t="s">
        <v>2673</v>
      </c>
      <c r="W2925" s="785" t="s">
        <v>2808</v>
      </c>
      <c r="X2925" s="785" t="s">
        <v>24662</v>
      </c>
      <c r="Y2925" s="615" t="str">
        <f t="shared" si="45"/>
        <v>Timothy  Murithi</v>
      </c>
      <c r="Z2925" s="785" t="s">
        <v>24675</v>
      </c>
      <c r="AA2925" s="785" t="s">
        <v>4349</v>
      </c>
      <c r="AB2925" s="785" t="s">
        <v>2683</v>
      </c>
      <c r="AC2925" s="785" t="s">
        <v>2606</v>
      </c>
      <c r="AD2925" s="786">
        <v>43336</v>
      </c>
    </row>
    <row r="2926" spans="1:30" ht="15.75">
      <c r="A2926" s="785" t="s">
        <v>4301</v>
      </c>
      <c r="B2926" s="785" t="s">
        <v>11749</v>
      </c>
      <c r="C2926" s="785" t="s">
        <v>4303</v>
      </c>
      <c r="D2926" s="785" t="s">
        <v>2599</v>
      </c>
      <c r="E2926" s="785" t="s">
        <v>4623</v>
      </c>
      <c r="F2926" s="786">
        <v>43285</v>
      </c>
      <c r="G2926" s="785" t="s">
        <v>4323</v>
      </c>
      <c r="H2926" s="786">
        <v>43335</v>
      </c>
      <c r="I2926" s="785" t="s">
        <v>11750</v>
      </c>
      <c r="J2926" s="785" t="s">
        <v>629</v>
      </c>
      <c r="K2926" s="785" t="s">
        <v>11751</v>
      </c>
      <c r="L2926" s="785" t="s">
        <v>11752</v>
      </c>
      <c r="M2926" s="785"/>
      <c r="N2926" s="785"/>
      <c r="O2926" s="785" t="s">
        <v>11753</v>
      </c>
      <c r="P2926" s="787">
        <v>37.246034000000002</v>
      </c>
      <c r="Q2926" s="787">
        <v>-0.49907299999999999</v>
      </c>
      <c r="R2926" s="785" t="s">
        <v>1961</v>
      </c>
      <c r="S2926" s="785" t="s">
        <v>2066</v>
      </c>
      <c r="T2926" s="785" t="s">
        <v>2077</v>
      </c>
      <c r="U2926" s="785" t="s">
        <v>2678</v>
      </c>
      <c r="V2926" s="785" t="s">
        <v>2673</v>
      </c>
      <c r="W2926" s="785" t="s">
        <v>2802</v>
      </c>
      <c r="X2926" s="785" t="s">
        <v>2802</v>
      </c>
      <c r="Y2926" s="615" t="str">
        <f t="shared" si="45"/>
        <v>Jackson Maina</v>
      </c>
      <c r="Z2926" s="785" t="s">
        <v>11754</v>
      </c>
      <c r="AA2926" s="785" t="s">
        <v>4314</v>
      </c>
      <c r="AB2926" s="785" t="s">
        <v>2605</v>
      </c>
      <c r="AC2926" s="785" t="s">
        <v>2606</v>
      </c>
      <c r="AD2926" s="786">
        <v>43336</v>
      </c>
    </row>
    <row r="2927" spans="1:30" ht="15.75">
      <c r="A2927" s="785" t="s">
        <v>4301</v>
      </c>
      <c r="B2927" s="785" t="s">
        <v>13991</v>
      </c>
      <c r="C2927" s="785" t="s">
        <v>4303</v>
      </c>
      <c r="D2927" s="785" t="s">
        <v>2599</v>
      </c>
      <c r="E2927" s="785" t="s">
        <v>13992</v>
      </c>
      <c r="F2927" s="786">
        <v>43264</v>
      </c>
      <c r="G2927" s="785" t="s">
        <v>13993</v>
      </c>
      <c r="H2927" s="786">
        <v>43334</v>
      </c>
      <c r="I2927" s="785" t="s">
        <v>13994</v>
      </c>
      <c r="J2927" s="785" t="s">
        <v>627</v>
      </c>
      <c r="K2927" s="785" t="s">
        <v>13995</v>
      </c>
      <c r="L2927" s="785" t="s">
        <v>13996</v>
      </c>
      <c r="M2927" s="785"/>
      <c r="N2927" s="785"/>
      <c r="O2927" s="785" t="s">
        <v>13997</v>
      </c>
      <c r="P2927" s="787">
        <v>35.166730000000001</v>
      </c>
      <c r="Q2927" s="787">
        <v>0.13462399999999999</v>
      </c>
      <c r="R2927" s="785" t="s">
        <v>916</v>
      </c>
      <c r="S2927" s="785" t="s">
        <v>2823</v>
      </c>
      <c r="T2927" s="785" t="s">
        <v>13998</v>
      </c>
      <c r="U2927" s="785" t="s">
        <v>3660</v>
      </c>
      <c r="V2927" s="785" t="s">
        <v>2673</v>
      </c>
      <c r="W2927" s="785" t="s">
        <v>4693</v>
      </c>
      <c r="X2927" s="785" t="s">
        <v>4693</v>
      </c>
      <c r="Y2927" s="615" t="str">
        <f t="shared" si="45"/>
        <v>John Bett</v>
      </c>
      <c r="Z2927" s="785" t="s">
        <v>13863</v>
      </c>
      <c r="AA2927" s="785" t="s">
        <v>4314</v>
      </c>
      <c r="AB2927" s="785" t="s">
        <v>2683</v>
      </c>
      <c r="AC2927" s="785" t="s">
        <v>2606</v>
      </c>
      <c r="AD2927" s="786">
        <v>43355</v>
      </c>
    </row>
    <row r="2928" spans="1:30" ht="15.75">
      <c r="A2928" s="785" t="s">
        <v>4301</v>
      </c>
      <c r="B2928" s="785" t="s">
        <v>23056</v>
      </c>
      <c r="C2928" s="785" t="s">
        <v>4379</v>
      </c>
      <c r="D2928" s="785" t="s">
        <v>4418</v>
      </c>
      <c r="E2928" s="785" t="s">
        <v>5260</v>
      </c>
      <c r="F2928" s="786">
        <v>43288</v>
      </c>
      <c r="G2928" s="785" t="s">
        <v>13993</v>
      </c>
      <c r="H2928" s="786">
        <v>43334</v>
      </c>
      <c r="I2928" s="785" t="s">
        <v>23057</v>
      </c>
      <c r="J2928" s="785" t="s">
        <v>627</v>
      </c>
      <c r="K2928" s="785" t="s">
        <v>2612</v>
      </c>
      <c r="L2928" s="785" t="s">
        <v>23058</v>
      </c>
      <c r="M2928" s="785"/>
      <c r="N2928" s="785"/>
      <c r="O2928" s="785"/>
      <c r="P2928" s="787">
        <v>35.267755000000001</v>
      </c>
      <c r="Q2928" s="787">
        <v>6.7418000000000006E-2</v>
      </c>
      <c r="R2928" s="785" t="s">
        <v>916</v>
      </c>
      <c r="S2928" s="785" t="s">
        <v>3061</v>
      </c>
      <c r="T2928" s="785" t="s">
        <v>17789</v>
      </c>
      <c r="U2928" s="785" t="s">
        <v>4705</v>
      </c>
      <c r="V2928" s="785">
        <v>4</v>
      </c>
      <c r="W2928" s="785" t="s">
        <v>23059</v>
      </c>
      <c r="X2928" s="785" t="s">
        <v>7843</v>
      </c>
      <c r="Y2928" s="615" t="str">
        <f t="shared" si="45"/>
        <v>Simion Kiprop</v>
      </c>
      <c r="Z2928" s="785" t="s">
        <v>4707</v>
      </c>
      <c r="AA2928" s="785" t="s">
        <v>4314</v>
      </c>
      <c r="AB2928" s="785" t="s">
        <v>2683</v>
      </c>
      <c r="AC2928" s="785" t="s">
        <v>2606</v>
      </c>
      <c r="AD2928" s="786">
        <v>43392</v>
      </c>
    </row>
    <row r="2929" spans="1:30" ht="15.75">
      <c r="A2929" s="785" t="s">
        <v>4301</v>
      </c>
      <c r="B2929" s="785" t="s">
        <v>29644</v>
      </c>
      <c r="C2929" s="785" t="s">
        <v>4303</v>
      </c>
      <c r="D2929" s="785" t="s">
        <v>2599</v>
      </c>
      <c r="E2929" s="785" t="s">
        <v>11944</v>
      </c>
      <c r="F2929" s="786">
        <v>43276</v>
      </c>
      <c r="G2929" s="785" t="s">
        <v>13993</v>
      </c>
      <c r="H2929" s="786">
        <v>43334</v>
      </c>
      <c r="I2929" s="785" t="s">
        <v>29645</v>
      </c>
      <c r="J2929" s="785" t="s">
        <v>629</v>
      </c>
      <c r="K2929" s="785" t="s">
        <v>29646</v>
      </c>
      <c r="L2929" s="785" t="s">
        <v>29647</v>
      </c>
      <c r="M2929" s="785"/>
      <c r="N2929" s="785"/>
      <c r="O2929" s="785"/>
      <c r="P2929" s="787">
        <v>36.759250000000002</v>
      </c>
      <c r="Q2929" s="787">
        <v>-1.00589</v>
      </c>
      <c r="R2929" s="785" t="s">
        <v>821</v>
      </c>
      <c r="S2929" s="785" t="s">
        <v>822</v>
      </c>
      <c r="T2929" s="785" t="s">
        <v>9963</v>
      </c>
      <c r="U2929" s="785" t="s">
        <v>28749</v>
      </c>
      <c r="V2929" s="785" t="s">
        <v>2855</v>
      </c>
      <c r="W2929" s="785" t="s">
        <v>3497</v>
      </c>
      <c r="X2929" s="785"/>
      <c r="Y2929" s="615" t="str">
        <f t="shared" si="45"/>
        <v>Cides Ltd</v>
      </c>
      <c r="Z2929" s="785" t="s">
        <v>2599</v>
      </c>
      <c r="AA2929" s="785" t="s">
        <v>4349</v>
      </c>
      <c r="AB2929" s="785" t="s">
        <v>2605</v>
      </c>
      <c r="AC2929" s="785" t="s">
        <v>2606</v>
      </c>
      <c r="AD2929" s="786">
        <v>43372</v>
      </c>
    </row>
    <row r="2930" spans="1:30" ht="15.75">
      <c r="A2930" s="785" t="s">
        <v>4301</v>
      </c>
      <c r="B2930" s="785" t="s">
        <v>32240</v>
      </c>
      <c r="C2930" s="785" t="s">
        <v>4303</v>
      </c>
      <c r="D2930" s="785" t="s">
        <v>2599</v>
      </c>
      <c r="E2930" s="785" t="s">
        <v>5341</v>
      </c>
      <c r="F2930" s="786">
        <v>43284</v>
      </c>
      <c r="G2930" s="785" t="s">
        <v>13993</v>
      </c>
      <c r="H2930" s="786">
        <v>43334</v>
      </c>
      <c r="I2930" s="785" t="s">
        <v>32241</v>
      </c>
      <c r="J2930" s="785" t="s">
        <v>627</v>
      </c>
      <c r="K2930" s="785" t="s">
        <v>32242</v>
      </c>
      <c r="L2930" s="785" t="s">
        <v>32243</v>
      </c>
      <c r="M2930" s="785"/>
      <c r="N2930" s="785"/>
      <c r="O2930" s="785"/>
      <c r="P2930" s="787">
        <v>37.084404999999997</v>
      </c>
      <c r="Q2930" s="787">
        <v>-0.54579999999999995</v>
      </c>
      <c r="R2930" s="785" t="s">
        <v>1056</v>
      </c>
      <c r="S2930" s="785" t="s">
        <v>1289</v>
      </c>
      <c r="T2930" s="785" t="s">
        <v>1476</v>
      </c>
      <c r="U2930" s="785" t="s">
        <v>26731</v>
      </c>
      <c r="V2930" s="785" t="s">
        <v>3070</v>
      </c>
      <c r="W2930" s="785" t="s">
        <v>3079</v>
      </c>
      <c r="X2930" s="785"/>
      <c r="Y2930" s="615" t="str">
        <f t="shared" si="45"/>
        <v>Rural Green Energy Services</v>
      </c>
      <c r="Z2930" s="785" t="s">
        <v>2599</v>
      </c>
      <c r="AA2930" s="785" t="s">
        <v>4314</v>
      </c>
      <c r="AB2930" s="785" t="s">
        <v>2605</v>
      </c>
      <c r="AC2930" s="785" t="s">
        <v>2606</v>
      </c>
      <c r="AD2930" s="786">
        <v>43335</v>
      </c>
    </row>
    <row r="2931" spans="1:30" ht="15.75">
      <c r="A2931" s="785" t="s">
        <v>4301</v>
      </c>
      <c r="B2931" s="785" t="s">
        <v>14368</v>
      </c>
      <c r="C2931" s="785" t="s">
        <v>4303</v>
      </c>
      <c r="D2931" s="785" t="s">
        <v>2599</v>
      </c>
      <c r="E2931" s="785" t="s">
        <v>14369</v>
      </c>
      <c r="F2931" s="786">
        <v>43309</v>
      </c>
      <c r="G2931" s="785" t="s">
        <v>5535</v>
      </c>
      <c r="H2931" s="786">
        <v>43333</v>
      </c>
      <c r="I2931" s="785" t="s">
        <v>14370</v>
      </c>
      <c r="J2931" s="785" t="s">
        <v>629</v>
      </c>
      <c r="K2931" s="785" t="s">
        <v>14371</v>
      </c>
      <c r="L2931" s="785" t="s">
        <v>14372</v>
      </c>
      <c r="M2931" s="785"/>
      <c r="N2931" s="785"/>
      <c r="O2931" s="785" t="s">
        <v>14373</v>
      </c>
      <c r="P2931" s="787">
        <v>37.61186</v>
      </c>
      <c r="Q2931" s="787">
        <v>-0.26485999999999998</v>
      </c>
      <c r="R2931" s="785" t="s">
        <v>1266</v>
      </c>
      <c r="S2931" s="785" t="s">
        <v>1267</v>
      </c>
      <c r="T2931" s="785" t="s">
        <v>14374</v>
      </c>
      <c r="U2931" s="785" t="s">
        <v>3223</v>
      </c>
      <c r="V2931" s="785" t="s">
        <v>2855</v>
      </c>
      <c r="W2931" s="785" t="s">
        <v>3253</v>
      </c>
      <c r="X2931" s="785" t="s">
        <v>14366</v>
      </c>
      <c r="Y2931" s="615" t="str">
        <f t="shared" si="45"/>
        <v>Jonah Kirimi</v>
      </c>
      <c r="Z2931" s="785" t="s">
        <v>14367</v>
      </c>
      <c r="AA2931" s="785" t="s">
        <v>4349</v>
      </c>
      <c r="AB2931" s="785" t="s">
        <v>2605</v>
      </c>
      <c r="AC2931" s="785" t="s">
        <v>2606</v>
      </c>
      <c r="AD2931" s="786">
        <v>43333</v>
      </c>
    </row>
    <row r="2932" spans="1:30" ht="15.75">
      <c r="A2932" s="785" t="s">
        <v>4301</v>
      </c>
      <c r="B2932" s="785" t="s">
        <v>15539</v>
      </c>
      <c r="C2932" s="785" t="s">
        <v>4303</v>
      </c>
      <c r="D2932" s="785" t="s">
        <v>2599</v>
      </c>
      <c r="E2932" s="785" t="s">
        <v>14514</v>
      </c>
      <c r="F2932" s="786">
        <v>43299</v>
      </c>
      <c r="G2932" s="785" t="s">
        <v>5535</v>
      </c>
      <c r="H2932" s="786">
        <v>43333</v>
      </c>
      <c r="I2932" s="785" t="s">
        <v>15540</v>
      </c>
      <c r="J2932" s="785" t="s">
        <v>629</v>
      </c>
      <c r="K2932" s="785" t="s">
        <v>15541</v>
      </c>
      <c r="L2932" s="785" t="s">
        <v>15542</v>
      </c>
      <c r="M2932" s="785"/>
      <c r="N2932" s="785"/>
      <c r="O2932" s="785" t="s">
        <v>15543</v>
      </c>
      <c r="P2932" s="787">
        <v>37.603369999999998</v>
      </c>
      <c r="Q2932" s="787">
        <v>-0.176123</v>
      </c>
      <c r="R2932" s="785" t="s">
        <v>1104</v>
      </c>
      <c r="S2932" s="785" t="s">
        <v>2643</v>
      </c>
      <c r="T2932" s="785" t="s">
        <v>3455</v>
      </c>
      <c r="U2932" s="785" t="s">
        <v>3241</v>
      </c>
      <c r="V2932" s="785" t="s">
        <v>2855</v>
      </c>
      <c r="W2932" s="785" t="s">
        <v>3253</v>
      </c>
      <c r="X2932" s="785" t="s">
        <v>3254</v>
      </c>
      <c r="Y2932" s="615" t="str">
        <f t="shared" si="45"/>
        <v>Julius Mwiraria</v>
      </c>
      <c r="Z2932" s="785" t="s">
        <v>15464</v>
      </c>
      <c r="AA2932" s="785" t="s">
        <v>4349</v>
      </c>
      <c r="AB2932" s="785" t="s">
        <v>2605</v>
      </c>
      <c r="AC2932" s="785" t="s">
        <v>2606</v>
      </c>
      <c r="AD2932" s="786">
        <v>43333</v>
      </c>
    </row>
    <row r="2933" spans="1:30" ht="15.75">
      <c r="A2933" s="785" t="s">
        <v>4301</v>
      </c>
      <c r="B2933" s="785" t="s">
        <v>22697</v>
      </c>
      <c r="C2933" s="785" t="s">
        <v>4303</v>
      </c>
      <c r="D2933" s="785" t="s">
        <v>2599</v>
      </c>
      <c r="E2933" s="785" t="s">
        <v>10818</v>
      </c>
      <c r="F2933" s="786">
        <v>43279</v>
      </c>
      <c r="G2933" s="785" t="s">
        <v>5535</v>
      </c>
      <c r="H2933" s="786">
        <v>43333</v>
      </c>
      <c r="I2933" s="785" t="s">
        <v>22698</v>
      </c>
      <c r="J2933" s="785" t="s">
        <v>629</v>
      </c>
      <c r="K2933" s="785" t="s">
        <v>2612</v>
      </c>
      <c r="L2933" s="785" t="s">
        <v>22699</v>
      </c>
      <c r="M2933" s="785"/>
      <c r="N2933" s="785"/>
      <c r="O2933" s="785" t="s">
        <v>22700</v>
      </c>
      <c r="P2933" s="787">
        <v>37.089227000000001</v>
      </c>
      <c r="Q2933" s="787">
        <v>-0.58146699999999996</v>
      </c>
      <c r="R2933" s="785" t="s">
        <v>1056</v>
      </c>
      <c r="S2933" s="785" t="s">
        <v>1289</v>
      </c>
      <c r="T2933" s="785" t="s">
        <v>4852</v>
      </c>
      <c r="U2933" s="785" t="s">
        <v>3540</v>
      </c>
      <c r="V2933" s="785" t="s">
        <v>3070</v>
      </c>
      <c r="W2933" s="785" t="s">
        <v>3079</v>
      </c>
      <c r="X2933" s="785" t="s">
        <v>3080</v>
      </c>
      <c r="Y2933" s="615" t="str">
        <f t="shared" si="45"/>
        <v>Samuel Migwi</v>
      </c>
      <c r="Z2933" s="785" t="s">
        <v>22504</v>
      </c>
      <c r="AA2933" s="785" t="s">
        <v>4314</v>
      </c>
      <c r="AB2933" s="785" t="s">
        <v>2605</v>
      </c>
      <c r="AC2933" s="785" t="s">
        <v>2606</v>
      </c>
      <c r="AD2933" s="786">
        <v>43333</v>
      </c>
    </row>
    <row r="2934" spans="1:30" ht="15.75">
      <c r="A2934" s="785" t="s">
        <v>4301</v>
      </c>
      <c r="B2934" s="785" t="s">
        <v>22701</v>
      </c>
      <c r="C2934" s="785" t="s">
        <v>4303</v>
      </c>
      <c r="D2934" s="785" t="s">
        <v>2599</v>
      </c>
      <c r="E2934" s="785" t="s">
        <v>4414</v>
      </c>
      <c r="F2934" s="786">
        <v>43180</v>
      </c>
      <c r="G2934" s="785" t="s">
        <v>5535</v>
      </c>
      <c r="H2934" s="786">
        <v>43333</v>
      </c>
      <c r="I2934" s="785" t="s">
        <v>22702</v>
      </c>
      <c r="J2934" s="785" t="s">
        <v>629</v>
      </c>
      <c r="K2934" s="785" t="s">
        <v>2612</v>
      </c>
      <c r="L2934" s="785" t="s">
        <v>22703</v>
      </c>
      <c r="M2934" s="785"/>
      <c r="N2934" s="785"/>
      <c r="O2934" s="785" t="s">
        <v>22704</v>
      </c>
      <c r="P2934" s="787">
        <v>37.787680999999999</v>
      </c>
      <c r="Q2934" s="787">
        <v>-0.469584</v>
      </c>
      <c r="R2934" s="785" t="s">
        <v>1089</v>
      </c>
      <c r="S2934" s="785" t="s">
        <v>19082</v>
      </c>
      <c r="T2934" s="785" t="s">
        <v>22705</v>
      </c>
      <c r="U2934" s="785" t="s">
        <v>1590</v>
      </c>
      <c r="V2934" s="785" t="s">
        <v>3070</v>
      </c>
      <c r="W2934" s="785" t="s">
        <v>3079</v>
      </c>
      <c r="X2934" s="785" t="s">
        <v>3080</v>
      </c>
      <c r="Y2934" s="615" t="str">
        <f t="shared" si="45"/>
        <v>Samuel Migwi</v>
      </c>
      <c r="Z2934" s="785" t="s">
        <v>22504</v>
      </c>
      <c r="AA2934" s="785" t="s">
        <v>4314</v>
      </c>
      <c r="AB2934" s="785" t="s">
        <v>2605</v>
      </c>
      <c r="AC2934" s="785" t="s">
        <v>2606</v>
      </c>
      <c r="AD2934" s="786">
        <v>43333</v>
      </c>
    </row>
    <row r="2935" spans="1:30" ht="15.75">
      <c r="A2935" s="785" t="s">
        <v>4301</v>
      </c>
      <c r="B2935" s="785" t="s">
        <v>20831</v>
      </c>
      <c r="C2935" s="785" t="s">
        <v>4303</v>
      </c>
      <c r="D2935" s="785" t="s">
        <v>2599</v>
      </c>
      <c r="E2935" s="785" t="s">
        <v>4337</v>
      </c>
      <c r="F2935" s="786">
        <v>43332</v>
      </c>
      <c r="G2935" s="785" t="s">
        <v>4337</v>
      </c>
      <c r="H2935" s="786">
        <v>43332</v>
      </c>
      <c r="I2935" s="785" t="s">
        <v>20832</v>
      </c>
      <c r="J2935" s="785" t="s">
        <v>627</v>
      </c>
      <c r="K2935" s="785" t="s">
        <v>20833</v>
      </c>
      <c r="L2935" s="785" t="s">
        <v>20834</v>
      </c>
      <c r="M2935" s="785"/>
      <c r="N2935" s="785"/>
      <c r="O2935" s="785" t="s">
        <v>20835</v>
      </c>
      <c r="P2935" s="787">
        <v>37.864359999999998</v>
      </c>
      <c r="Q2935" s="787">
        <v>-1.54068</v>
      </c>
      <c r="R2935" s="785" t="s">
        <v>3217</v>
      </c>
      <c r="S2935" s="785" t="s">
        <v>5920</v>
      </c>
      <c r="T2935" s="785" t="s">
        <v>5920</v>
      </c>
      <c r="U2935" s="785" t="s">
        <v>20836</v>
      </c>
      <c r="V2935" s="785" t="s">
        <v>2673</v>
      </c>
      <c r="W2935" s="785" t="s">
        <v>2608</v>
      </c>
      <c r="X2935" s="785" t="s">
        <v>2664</v>
      </c>
      <c r="Y2935" s="615" t="str">
        <f t="shared" si="45"/>
        <v>Robert</v>
      </c>
      <c r="Z2935" s="785" t="s">
        <v>10380</v>
      </c>
      <c r="AA2935" s="785" t="s">
        <v>5464</v>
      </c>
      <c r="AB2935" s="785" t="s">
        <v>2609</v>
      </c>
      <c r="AC2935" s="785" t="s">
        <v>2610</v>
      </c>
      <c r="AD2935" s="786">
        <v>43334</v>
      </c>
    </row>
    <row r="2936" spans="1:30" ht="15.75">
      <c r="A2936" s="785" t="s">
        <v>4301</v>
      </c>
      <c r="B2936" s="785" t="s">
        <v>21284</v>
      </c>
      <c r="C2936" s="785" t="s">
        <v>4322</v>
      </c>
      <c r="D2936" s="785" t="s">
        <v>2618</v>
      </c>
      <c r="E2936" s="785" t="s">
        <v>21285</v>
      </c>
      <c r="F2936" s="786">
        <v>42764</v>
      </c>
      <c r="G2936" s="785" t="s">
        <v>4337</v>
      </c>
      <c r="H2936" s="786">
        <v>43332</v>
      </c>
      <c r="I2936" s="785" t="s">
        <v>21286</v>
      </c>
      <c r="J2936" s="785" t="s">
        <v>629</v>
      </c>
      <c r="K2936" s="785" t="s">
        <v>21287</v>
      </c>
      <c r="L2936" s="785" t="s">
        <v>21288</v>
      </c>
      <c r="M2936" s="785"/>
      <c r="N2936" s="785"/>
      <c r="O2936" s="785" t="s">
        <v>21289</v>
      </c>
      <c r="P2936" s="787">
        <v>37.860211999999997</v>
      </c>
      <c r="Q2936" s="787">
        <v>-1.496375</v>
      </c>
      <c r="R2936" s="785" t="s">
        <v>3217</v>
      </c>
      <c r="S2936" s="785" t="s">
        <v>5920</v>
      </c>
      <c r="T2936" s="785" t="s">
        <v>5920</v>
      </c>
      <c r="U2936" s="785" t="s">
        <v>21290</v>
      </c>
      <c r="V2936" s="785" t="s">
        <v>2673</v>
      </c>
      <c r="W2936" s="785" t="s">
        <v>2608</v>
      </c>
      <c r="X2936" s="785" t="s">
        <v>21176</v>
      </c>
      <c r="Y2936" s="615" t="str">
        <f t="shared" si="45"/>
        <v>Robert Wanjiku</v>
      </c>
      <c r="Z2936" s="785" t="s">
        <v>10380</v>
      </c>
      <c r="AA2936" s="785" t="s">
        <v>5464</v>
      </c>
      <c r="AB2936" s="785" t="s">
        <v>2609</v>
      </c>
      <c r="AC2936" s="785" t="s">
        <v>2610</v>
      </c>
      <c r="AD2936" s="786">
        <v>43334</v>
      </c>
    </row>
    <row r="2937" spans="1:30" ht="15.75">
      <c r="A2937" s="785" t="s">
        <v>4301</v>
      </c>
      <c r="B2937" s="785" t="s">
        <v>21291</v>
      </c>
      <c r="C2937" s="785" t="s">
        <v>4303</v>
      </c>
      <c r="D2937" s="785" t="s">
        <v>2599</v>
      </c>
      <c r="E2937" s="785" t="s">
        <v>15925</v>
      </c>
      <c r="F2937" s="786">
        <v>43282</v>
      </c>
      <c r="G2937" s="785" t="s">
        <v>4337</v>
      </c>
      <c r="H2937" s="786">
        <v>43332</v>
      </c>
      <c r="I2937" s="785" t="s">
        <v>21292</v>
      </c>
      <c r="J2937" s="785" t="s">
        <v>629</v>
      </c>
      <c r="K2937" s="785" t="s">
        <v>21293</v>
      </c>
      <c r="L2937" s="785" t="s">
        <v>21294</v>
      </c>
      <c r="M2937" s="785"/>
      <c r="N2937" s="785"/>
      <c r="O2937" s="785"/>
      <c r="P2937" s="787">
        <v>37.853887</v>
      </c>
      <c r="Q2937" s="787">
        <v>-1.5355270000000001</v>
      </c>
      <c r="R2937" s="785" t="s">
        <v>3217</v>
      </c>
      <c r="S2937" s="785" t="s">
        <v>5920</v>
      </c>
      <c r="T2937" s="785" t="s">
        <v>5920</v>
      </c>
      <c r="U2937" s="785" t="s">
        <v>21295</v>
      </c>
      <c r="V2937" s="785" t="s">
        <v>2673</v>
      </c>
      <c r="W2937" s="785" t="s">
        <v>2608</v>
      </c>
      <c r="X2937" s="785" t="s">
        <v>21176</v>
      </c>
      <c r="Y2937" s="615" t="str">
        <f t="shared" si="45"/>
        <v>Robert Wanjiku</v>
      </c>
      <c r="Z2937" s="785" t="s">
        <v>10380</v>
      </c>
      <c r="AA2937" s="785" t="s">
        <v>5464</v>
      </c>
      <c r="AB2937" s="785" t="s">
        <v>2609</v>
      </c>
      <c r="AC2937" s="785" t="s">
        <v>2610</v>
      </c>
      <c r="AD2937" s="786">
        <v>43334</v>
      </c>
    </row>
    <row r="2938" spans="1:30" ht="15.75">
      <c r="A2938" s="785" t="s">
        <v>4301</v>
      </c>
      <c r="B2938" s="785" t="s">
        <v>21496</v>
      </c>
      <c r="C2938" s="785" t="s">
        <v>4303</v>
      </c>
      <c r="D2938" s="785" t="s">
        <v>2599</v>
      </c>
      <c r="E2938" s="785" t="s">
        <v>15925</v>
      </c>
      <c r="F2938" s="786">
        <v>43282</v>
      </c>
      <c r="G2938" s="785" t="s">
        <v>4337</v>
      </c>
      <c r="H2938" s="786">
        <v>43332</v>
      </c>
      <c r="I2938" s="785" t="s">
        <v>21497</v>
      </c>
      <c r="J2938" s="785" t="s">
        <v>629</v>
      </c>
      <c r="K2938" s="785" t="s">
        <v>21498</v>
      </c>
      <c r="L2938" s="785" t="s">
        <v>21499</v>
      </c>
      <c r="M2938" s="785"/>
      <c r="N2938" s="785"/>
      <c r="O2938" s="785" t="s">
        <v>21500</v>
      </c>
      <c r="P2938" s="787">
        <v>37.870956999999997</v>
      </c>
      <c r="Q2938" s="787">
        <v>-1.542602</v>
      </c>
      <c r="R2938" s="785" t="s">
        <v>3217</v>
      </c>
      <c r="S2938" s="785" t="s">
        <v>5920</v>
      </c>
      <c r="T2938" s="785" t="s">
        <v>21501</v>
      </c>
      <c r="U2938" s="785" t="s">
        <v>21295</v>
      </c>
      <c r="V2938" s="785" t="s">
        <v>2855</v>
      </c>
      <c r="W2938" s="785" t="s">
        <v>2608</v>
      </c>
      <c r="X2938" s="785" t="s">
        <v>21176</v>
      </c>
      <c r="Y2938" s="615" t="str">
        <f t="shared" si="45"/>
        <v>Robert Wanjiku</v>
      </c>
      <c r="Z2938" s="785" t="s">
        <v>10380</v>
      </c>
      <c r="AA2938" s="785" t="s">
        <v>5464</v>
      </c>
      <c r="AB2938" s="785" t="s">
        <v>2609</v>
      </c>
      <c r="AC2938" s="785" t="s">
        <v>2610</v>
      </c>
      <c r="AD2938" s="786">
        <v>43334</v>
      </c>
    </row>
    <row r="2939" spans="1:30" ht="15.75">
      <c r="A2939" s="785" t="s">
        <v>4301</v>
      </c>
      <c r="B2939" s="785" t="s">
        <v>22157</v>
      </c>
      <c r="C2939" s="785" t="s">
        <v>4303</v>
      </c>
      <c r="D2939" s="785" t="s">
        <v>2599</v>
      </c>
      <c r="E2939" s="785" t="s">
        <v>15925</v>
      </c>
      <c r="F2939" s="786">
        <v>43282</v>
      </c>
      <c r="G2939" s="785" t="s">
        <v>4337</v>
      </c>
      <c r="H2939" s="786">
        <v>43332</v>
      </c>
      <c r="I2939" s="785" t="s">
        <v>22158</v>
      </c>
      <c r="J2939" s="785" t="s">
        <v>629</v>
      </c>
      <c r="K2939" s="785" t="s">
        <v>22159</v>
      </c>
      <c r="L2939" s="785" t="s">
        <v>22160</v>
      </c>
      <c r="M2939" s="785"/>
      <c r="N2939" s="785"/>
      <c r="O2939" s="785" t="s">
        <v>22161</v>
      </c>
      <c r="P2939" s="787">
        <v>37.582138</v>
      </c>
      <c r="Q2939" s="787">
        <v>-7.3899999999999993E-2</v>
      </c>
      <c r="R2939" s="785" t="s">
        <v>1104</v>
      </c>
      <c r="S2939" s="785" t="s">
        <v>2643</v>
      </c>
      <c r="T2939" s="785" t="s">
        <v>3534</v>
      </c>
      <c r="U2939" s="785" t="s">
        <v>22162</v>
      </c>
      <c r="V2939" s="785" t="s">
        <v>3004</v>
      </c>
      <c r="W2939" s="785" t="s">
        <v>2808</v>
      </c>
      <c r="X2939" s="785" t="s">
        <v>3576</v>
      </c>
      <c r="Y2939" s="615" t="str">
        <f t="shared" si="45"/>
        <v>Samuel Kirimi</v>
      </c>
      <c r="Z2939" s="785" t="s">
        <v>21989</v>
      </c>
      <c r="AA2939" s="785" t="s">
        <v>4349</v>
      </c>
      <c r="AB2939" s="785" t="s">
        <v>2683</v>
      </c>
      <c r="AC2939" s="785" t="s">
        <v>2606</v>
      </c>
      <c r="AD2939" s="786">
        <v>43332</v>
      </c>
    </row>
    <row r="2940" spans="1:30" ht="15.75">
      <c r="A2940" s="785" t="s">
        <v>4301</v>
      </c>
      <c r="B2940" s="785" t="s">
        <v>22587</v>
      </c>
      <c r="C2940" s="785" t="s">
        <v>4303</v>
      </c>
      <c r="D2940" s="785" t="s">
        <v>2599</v>
      </c>
      <c r="E2940" s="785" t="s">
        <v>11308</v>
      </c>
      <c r="F2940" s="786">
        <v>43301</v>
      </c>
      <c r="G2940" s="785" t="s">
        <v>4337</v>
      </c>
      <c r="H2940" s="786">
        <v>43332</v>
      </c>
      <c r="I2940" s="785" t="s">
        <v>22588</v>
      </c>
      <c r="J2940" s="785" t="s">
        <v>629</v>
      </c>
      <c r="K2940" s="785" t="s">
        <v>22589</v>
      </c>
      <c r="L2940" s="785" t="s">
        <v>22590</v>
      </c>
      <c r="M2940" s="785"/>
      <c r="N2940" s="785"/>
      <c r="O2940" s="785" t="s">
        <v>22591</v>
      </c>
      <c r="P2940" s="787">
        <v>37.091057999999997</v>
      </c>
      <c r="Q2940" s="787">
        <v>-0.50243700000000002</v>
      </c>
      <c r="R2940" s="785" t="s">
        <v>1056</v>
      </c>
      <c r="S2940" s="785" t="s">
        <v>2893</v>
      </c>
      <c r="T2940" s="785" t="s">
        <v>3249</v>
      </c>
      <c r="U2940" s="785" t="s">
        <v>22592</v>
      </c>
      <c r="V2940" s="785" t="s">
        <v>3004</v>
      </c>
      <c r="W2940" s="785" t="s">
        <v>3079</v>
      </c>
      <c r="X2940" s="785" t="s">
        <v>3080</v>
      </c>
      <c r="Y2940" s="615" t="str">
        <f t="shared" si="45"/>
        <v>Samuel Migwi</v>
      </c>
      <c r="Z2940" s="785" t="s">
        <v>22504</v>
      </c>
      <c r="AA2940" s="785" t="s">
        <v>4314</v>
      </c>
      <c r="AB2940" s="785" t="s">
        <v>2605</v>
      </c>
      <c r="AC2940" s="785" t="s">
        <v>2606</v>
      </c>
      <c r="AD2940" s="786">
        <v>43379</v>
      </c>
    </row>
    <row r="2941" spans="1:30" ht="15.75">
      <c r="A2941" s="785" t="s">
        <v>4301</v>
      </c>
      <c r="B2941" s="785" t="s">
        <v>25472</v>
      </c>
      <c r="C2941" s="785" t="s">
        <v>4303</v>
      </c>
      <c r="D2941" s="785" t="s">
        <v>2599</v>
      </c>
      <c r="E2941" s="785" t="s">
        <v>5348</v>
      </c>
      <c r="F2941" s="786">
        <v>43296</v>
      </c>
      <c r="G2941" s="785" t="s">
        <v>4337</v>
      </c>
      <c r="H2941" s="786">
        <v>43332</v>
      </c>
      <c r="I2941" s="785" t="s">
        <v>25473</v>
      </c>
      <c r="J2941" s="785" t="s">
        <v>629</v>
      </c>
      <c r="K2941" s="785" t="s">
        <v>2612</v>
      </c>
      <c r="L2941" s="785" t="s">
        <v>25474</v>
      </c>
      <c r="M2941" s="785"/>
      <c r="N2941" s="785"/>
      <c r="O2941" s="785" t="s">
        <v>25475</v>
      </c>
      <c r="P2941" s="787">
        <v>36.688251000000001</v>
      </c>
      <c r="Q2941" s="787">
        <v>-1.2053929999999999</v>
      </c>
      <c r="R2941" s="785" t="s">
        <v>821</v>
      </c>
      <c r="S2941" s="785" t="s">
        <v>2943</v>
      </c>
      <c r="T2941" s="785" t="s">
        <v>3417</v>
      </c>
      <c r="U2941" s="785" t="s">
        <v>3417</v>
      </c>
      <c r="V2941" s="785" t="s">
        <v>3004</v>
      </c>
      <c r="W2941" s="785" t="s">
        <v>6333</v>
      </c>
      <c r="X2941" s="785" t="s">
        <v>3051</v>
      </c>
      <c r="Y2941" s="615" t="str">
        <f t="shared" si="45"/>
        <v>Willy Kauni</v>
      </c>
      <c r="Z2941" s="785" t="s">
        <v>6334</v>
      </c>
      <c r="AA2941" s="785" t="s">
        <v>4314</v>
      </c>
      <c r="AB2941" s="785" t="s">
        <v>2605</v>
      </c>
      <c r="AC2941" s="785" t="s">
        <v>2606</v>
      </c>
      <c r="AD2941" s="786">
        <v>43383</v>
      </c>
    </row>
    <row r="2942" spans="1:30" ht="15.75">
      <c r="A2942" s="785" t="s">
        <v>4301</v>
      </c>
      <c r="B2942" s="785" t="s">
        <v>14513</v>
      </c>
      <c r="C2942" s="785" t="s">
        <v>4303</v>
      </c>
      <c r="D2942" s="785" t="s">
        <v>2599</v>
      </c>
      <c r="E2942" s="785" t="s">
        <v>14514</v>
      </c>
      <c r="F2942" s="786">
        <v>43299</v>
      </c>
      <c r="G2942" s="785" t="s">
        <v>10029</v>
      </c>
      <c r="H2942" s="786">
        <v>43331</v>
      </c>
      <c r="I2942" s="785" t="s">
        <v>14515</v>
      </c>
      <c r="J2942" s="785" t="s">
        <v>627</v>
      </c>
      <c r="K2942" s="785" t="s">
        <v>14516</v>
      </c>
      <c r="L2942" s="785" t="s">
        <v>14517</v>
      </c>
      <c r="M2942" s="785"/>
      <c r="N2942" s="785"/>
      <c r="O2942" s="785" t="s">
        <v>14518</v>
      </c>
      <c r="P2942" s="787">
        <v>37.319611999999999</v>
      </c>
      <c r="Q2942" s="787">
        <v>-1.330748</v>
      </c>
      <c r="R2942" s="785" t="s">
        <v>1729</v>
      </c>
      <c r="S2942" s="785" t="s">
        <v>3446</v>
      </c>
      <c r="T2942" s="785" t="s">
        <v>14519</v>
      </c>
      <c r="U2942" s="785" t="s">
        <v>14520</v>
      </c>
      <c r="V2942" s="785" t="s">
        <v>2855</v>
      </c>
      <c r="W2942" s="785" t="s">
        <v>4026</v>
      </c>
      <c r="X2942" s="785" t="s">
        <v>4026</v>
      </c>
      <c r="Y2942" s="615" t="str">
        <f t="shared" si="45"/>
        <v>Joram Gathogo Mutahi</v>
      </c>
      <c r="Z2942" s="785" t="s">
        <v>14455</v>
      </c>
      <c r="AA2942" s="785" t="s">
        <v>4314</v>
      </c>
      <c r="AB2942" s="785" t="s">
        <v>2683</v>
      </c>
      <c r="AC2942" s="785" t="s">
        <v>2606</v>
      </c>
      <c r="AD2942" s="786">
        <v>43337</v>
      </c>
    </row>
    <row r="2943" spans="1:30" ht="15.75">
      <c r="A2943" s="785" t="s">
        <v>4301</v>
      </c>
      <c r="B2943" s="785" t="s">
        <v>19969</v>
      </c>
      <c r="C2943" s="785" t="s">
        <v>4303</v>
      </c>
      <c r="D2943" s="785" t="s">
        <v>2599</v>
      </c>
      <c r="E2943" s="785" t="s">
        <v>5030</v>
      </c>
      <c r="F2943" s="786">
        <v>43291</v>
      </c>
      <c r="G2943" s="785" t="s">
        <v>10029</v>
      </c>
      <c r="H2943" s="786">
        <v>43331</v>
      </c>
      <c r="I2943" s="785" t="s">
        <v>19970</v>
      </c>
      <c r="J2943" s="785" t="s">
        <v>629</v>
      </c>
      <c r="K2943" s="785" t="s">
        <v>2612</v>
      </c>
      <c r="L2943" s="785" t="s">
        <v>19971</v>
      </c>
      <c r="M2943" s="785"/>
      <c r="N2943" s="785"/>
      <c r="O2943" s="785"/>
      <c r="P2943" s="787">
        <v>34.554096999999999</v>
      </c>
      <c r="Q2943" s="787">
        <v>5.1032000000000001E-2</v>
      </c>
      <c r="R2943" s="785" t="s">
        <v>2916</v>
      </c>
      <c r="S2943" s="785" t="s">
        <v>16373</v>
      </c>
      <c r="T2943" s="785" t="s">
        <v>19972</v>
      </c>
      <c r="U2943" s="785" t="s">
        <v>19973</v>
      </c>
      <c r="V2943" s="785" t="s">
        <v>3004</v>
      </c>
      <c r="W2943" s="785" t="s">
        <v>2853</v>
      </c>
      <c r="X2943" s="785" t="s">
        <v>2853</v>
      </c>
      <c r="Y2943" s="615" t="str">
        <f t="shared" si="45"/>
        <v>Peter O Ong'ai</v>
      </c>
      <c r="Z2943" s="785" t="s">
        <v>19943</v>
      </c>
      <c r="AA2943" s="785" t="s">
        <v>4314</v>
      </c>
      <c r="AB2943" s="785" t="s">
        <v>2683</v>
      </c>
      <c r="AC2943" s="785" t="s">
        <v>2606</v>
      </c>
      <c r="AD2943" s="786">
        <v>43349</v>
      </c>
    </row>
    <row r="2944" spans="1:30" ht="15.75">
      <c r="A2944" s="785" t="s">
        <v>4301</v>
      </c>
      <c r="B2944" s="785" t="s">
        <v>5303</v>
      </c>
      <c r="C2944" s="785" t="s">
        <v>4303</v>
      </c>
      <c r="D2944" s="785" t="s">
        <v>2599</v>
      </c>
      <c r="E2944" s="785" t="s">
        <v>5304</v>
      </c>
      <c r="F2944" s="786">
        <v>43280</v>
      </c>
      <c r="G2944" s="785" t="s">
        <v>5305</v>
      </c>
      <c r="H2944" s="786">
        <v>43330</v>
      </c>
      <c r="I2944" s="785" t="s">
        <v>5306</v>
      </c>
      <c r="J2944" s="785" t="s">
        <v>629</v>
      </c>
      <c r="K2944" s="785" t="s">
        <v>5307</v>
      </c>
      <c r="L2944" s="785" t="s">
        <v>5308</v>
      </c>
      <c r="M2944" s="785"/>
      <c r="N2944" s="785"/>
      <c r="O2944" s="785" t="s">
        <v>5309</v>
      </c>
      <c r="P2944" s="787">
        <v>36.176670000000001</v>
      </c>
      <c r="Q2944" s="787">
        <v>-0.222298</v>
      </c>
      <c r="R2944" s="785" t="s">
        <v>695</v>
      </c>
      <c r="S2944" s="785" t="s">
        <v>2684</v>
      </c>
      <c r="T2944" s="785" t="s">
        <v>695</v>
      </c>
      <c r="U2944" s="785" t="s">
        <v>5310</v>
      </c>
      <c r="V2944" s="785" t="s">
        <v>2673</v>
      </c>
      <c r="W2944" s="785" t="s">
        <v>3416</v>
      </c>
      <c r="X2944" s="785" t="s">
        <v>3416</v>
      </c>
      <c r="Y2944" s="615" t="str">
        <f t="shared" si="45"/>
        <v>Anthony Ndungu Kamau</v>
      </c>
      <c r="Z2944" s="785" t="s">
        <v>5302</v>
      </c>
      <c r="AA2944" s="785" t="s">
        <v>4314</v>
      </c>
      <c r="AB2944" s="785" t="s">
        <v>2683</v>
      </c>
      <c r="AC2944" s="785" t="s">
        <v>2606</v>
      </c>
      <c r="AD2944" s="786">
        <v>43334</v>
      </c>
    </row>
    <row r="2945" spans="1:30" ht="15.75">
      <c r="A2945" s="785" t="s">
        <v>4301</v>
      </c>
      <c r="B2945" s="785" t="s">
        <v>11755</v>
      </c>
      <c r="C2945" s="785" t="s">
        <v>4303</v>
      </c>
      <c r="D2945" s="785" t="s">
        <v>2599</v>
      </c>
      <c r="E2945" s="785" t="s">
        <v>11756</v>
      </c>
      <c r="F2945" s="786">
        <v>43269</v>
      </c>
      <c r="G2945" s="785" t="s">
        <v>5305</v>
      </c>
      <c r="H2945" s="786">
        <v>43330</v>
      </c>
      <c r="I2945" s="785" t="s">
        <v>11757</v>
      </c>
      <c r="J2945" s="785" t="s">
        <v>629</v>
      </c>
      <c r="K2945" s="785" t="s">
        <v>2612</v>
      </c>
      <c r="L2945" s="785" t="s">
        <v>11758</v>
      </c>
      <c r="M2945" s="785"/>
      <c r="N2945" s="785"/>
      <c r="O2945" s="785" t="s">
        <v>11759</v>
      </c>
      <c r="P2945" s="787">
        <v>37.241858000000001</v>
      </c>
      <c r="Q2945" s="787">
        <v>-0.50154399999999999</v>
      </c>
      <c r="R2945" s="785" t="s">
        <v>1961</v>
      </c>
      <c r="S2945" s="785" t="s">
        <v>1962</v>
      </c>
      <c r="T2945" s="785" t="s">
        <v>2077</v>
      </c>
      <c r="U2945" s="785" t="s">
        <v>2678</v>
      </c>
      <c r="V2945" s="785" t="s">
        <v>2673</v>
      </c>
      <c r="W2945" s="785" t="s">
        <v>2802</v>
      </c>
      <c r="X2945" s="785" t="s">
        <v>2802</v>
      </c>
      <c r="Y2945" s="615" t="str">
        <f t="shared" si="45"/>
        <v>Jackson Maina</v>
      </c>
      <c r="Z2945" s="785" t="s">
        <v>11754</v>
      </c>
      <c r="AA2945" s="785" t="s">
        <v>4314</v>
      </c>
      <c r="AB2945" s="785" t="s">
        <v>2605</v>
      </c>
      <c r="AC2945" s="785" t="s">
        <v>2606</v>
      </c>
      <c r="AD2945" s="786">
        <v>43336</v>
      </c>
    </row>
    <row r="2946" spans="1:30" ht="15.75">
      <c r="A2946" s="785" t="s">
        <v>4301</v>
      </c>
      <c r="B2946" s="785" t="s">
        <v>14507</v>
      </c>
      <c r="C2946" s="785" t="s">
        <v>4303</v>
      </c>
      <c r="D2946" s="785" t="s">
        <v>2599</v>
      </c>
      <c r="E2946" s="785" t="s">
        <v>14508</v>
      </c>
      <c r="F2946" s="786">
        <v>43322</v>
      </c>
      <c r="G2946" s="785" t="s">
        <v>5305</v>
      </c>
      <c r="H2946" s="786">
        <v>43330</v>
      </c>
      <c r="I2946" s="785" t="s">
        <v>14509</v>
      </c>
      <c r="J2946" s="785" t="s">
        <v>627</v>
      </c>
      <c r="K2946" s="785" t="s">
        <v>2612</v>
      </c>
      <c r="L2946" s="785" t="s">
        <v>14510</v>
      </c>
      <c r="M2946" s="785"/>
      <c r="N2946" s="785"/>
      <c r="O2946" s="785" t="s">
        <v>14511</v>
      </c>
      <c r="P2946" s="787">
        <v>36.930545000000002</v>
      </c>
      <c r="Q2946" s="787">
        <v>-1.2353730000000001</v>
      </c>
      <c r="R2946" s="785" t="s">
        <v>2661</v>
      </c>
      <c r="S2946" s="785" t="s">
        <v>2867</v>
      </c>
      <c r="T2946" s="785" t="s">
        <v>2867</v>
      </c>
      <c r="U2946" s="785" t="s">
        <v>14512</v>
      </c>
      <c r="V2946" s="785" t="s">
        <v>2855</v>
      </c>
      <c r="W2946" s="785" t="s">
        <v>4026</v>
      </c>
      <c r="X2946" s="785" t="s">
        <v>4026</v>
      </c>
      <c r="Y2946" s="615" t="str">
        <f t="shared" ref="Y2946:Y3009" si="46">IF(X2946="",W2946,X2946)</f>
        <v>Joram Gathogo Mutahi</v>
      </c>
      <c r="Z2946" s="785" t="s">
        <v>14455</v>
      </c>
      <c r="AA2946" s="785" t="s">
        <v>4314</v>
      </c>
      <c r="AB2946" s="785" t="s">
        <v>2683</v>
      </c>
      <c r="AC2946" s="785" t="s">
        <v>2606</v>
      </c>
      <c r="AD2946" s="786">
        <v>43340</v>
      </c>
    </row>
    <row r="2947" spans="1:30" ht="15.75">
      <c r="A2947" s="785" t="s">
        <v>4301</v>
      </c>
      <c r="B2947" s="785" t="s">
        <v>18093</v>
      </c>
      <c r="C2947" s="785" t="s">
        <v>4379</v>
      </c>
      <c r="D2947" s="785" t="s">
        <v>2751</v>
      </c>
      <c r="E2947" s="785" t="s">
        <v>14514</v>
      </c>
      <c r="F2947" s="786">
        <v>43299</v>
      </c>
      <c r="G2947" s="785" t="s">
        <v>5305</v>
      </c>
      <c r="H2947" s="786">
        <v>43330</v>
      </c>
      <c r="I2947" s="785" t="s">
        <v>18094</v>
      </c>
      <c r="J2947" s="785" t="s">
        <v>627</v>
      </c>
      <c r="K2947" s="785" t="s">
        <v>18095</v>
      </c>
      <c r="L2947" s="785" t="s">
        <v>18096</v>
      </c>
      <c r="M2947" s="785"/>
      <c r="N2947" s="785"/>
      <c r="O2947" s="785" t="s">
        <v>18097</v>
      </c>
      <c r="P2947" s="787">
        <v>36.707087999999999</v>
      </c>
      <c r="Q2947" s="787">
        <v>-0.225632</v>
      </c>
      <c r="R2947" s="785" t="s">
        <v>1056</v>
      </c>
      <c r="S2947" s="785" t="s">
        <v>3283</v>
      </c>
      <c r="T2947" s="785" t="s">
        <v>3441</v>
      </c>
      <c r="U2947" s="785" t="s">
        <v>3394</v>
      </c>
      <c r="V2947" s="785" t="s">
        <v>3174</v>
      </c>
      <c r="W2947" s="785" t="s">
        <v>3015</v>
      </c>
      <c r="X2947" s="785" t="s">
        <v>3015</v>
      </c>
      <c r="Y2947" s="615" t="str">
        <f t="shared" si="46"/>
        <v>Mt Kenya Renewable Energy</v>
      </c>
      <c r="Z2947" s="785" t="s">
        <v>4884</v>
      </c>
      <c r="AA2947" s="785" t="s">
        <v>4349</v>
      </c>
      <c r="AB2947" s="785" t="s">
        <v>2605</v>
      </c>
      <c r="AC2947" s="785" t="s">
        <v>2606</v>
      </c>
      <c r="AD2947" s="786">
        <v>43353</v>
      </c>
    </row>
    <row r="2948" spans="1:30" ht="15.75">
      <c r="A2948" s="785" t="s">
        <v>4301</v>
      </c>
      <c r="B2948" s="785" t="s">
        <v>8690</v>
      </c>
      <c r="C2948" s="785" t="s">
        <v>4379</v>
      </c>
      <c r="D2948" s="785" t="s">
        <v>2598</v>
      </c>
      <c r="E2948" s="785" t="s">
        <v>8691</v>
      </c>
      <c r="F2948" s="786">
        <v>43329</v>
      </c>
      <c r="G2948" s="785" t="s">
        <v>8691</v>
      </c>
      <c r="H2948" s="786">
        <v>43329</v>
      </c>
      <c r="I2948" s="785" t="s">
        <v>8692</v>
      </c>
      <c r="J2948" s="785" t="s">
        <v>627</v>
      </c>
      <c r="K2948" s="785" t="s">
        <v>8693</v>
      </c>
      <c r="L2948" s="785" t="s">
        <v>8694</v>
      </c>
      <c r="M2948" s="785"/>
      <c r="N2948" s="785"/>
      <c r="O2948" s="785" t="s">
        <v>8695</v>
      </c>
      <c r="P2948" s="787">
        <v>37.294552000000003</v>
      </c>
      <c r="Q2948" s="787">
        <v>-1.2691669999999999</v>
      </c>
      <c r="R2948" s="785" t="s">
        <v>1729</v>
      </c>
      <c r="S2948" s="785" t="s">
        <v>3997</v>
      </c>
      <c r="T2948" s="785" t="s">
        <v>3219</v>
      </c>
      <c r="U2948" s="785" t="s">
        <v>8696</v>
      </c>
      <c r="V2948" s="785">
        <v>4</v>
      </c>
      <c r="W2948" s="785" t="s">
        <v>8697</v>
      </c>
      <c r="X2948" s="785" t="s">
        <v>2707</v>
      </c>
      <c r="Y2948" s="615" t="str">
        <f t="shared" si="46"/>
        <v>Fagaden Enterprises</v>
      </c>
      <c r="Z2948" s="785" t="s">
        <v>8501</v>
      </c>
      <c r="AA2948" s="785" t="s">
        <v>5464</v>
      </c>
      <c r="AB2948" s="785" t="s">
        <v>5504</v>
      </c>
      <c r="AC2948" s="785" t="s">
        <v>2617</v>
      </c>
      <c r="AD2948" s="786">
        <v>43329</v>
      </c>
    </row>
    <row r="2949" spans="1:30" ht="15.75">
      <c r="A2949" s="785" t="s">
        <v>4301</v>
      </c>
      <c r="B2949" s="785" t="s">
        <v>12629</v>
      </c>
      <c r="C2949" s="785" t="s">
        <v>4303</v>
      </c>
      <c r="D2949" s="785" t="s">
        <v>2599</v>
      </c>
      <c r="E2949" s="785" t="s">
        <v>10818</v>
      </c>
      <c r="F2949" s="786">
        <v>43279</v>
      </c>
      <c r="G2949" s="785" t="s">
        <v>8691</v>
      </c>
      <c r="H2949" s="786">
        <v>43329</v>
      </c>
      <c r="I2949" s="785" t="s">
        <v>12630</v>
      </c>
      <c r="J2949" s="785" t="s">
        <v>627</v>
      </c>
      <c r="K2949" s="785" t="s">
        <v>2612</v>
      </c>
      <c r="L2949" s="785" t="s">
        <v>12631</v>
      </c>
      <c r="M2949" s="785"/>
      <c r="N2949" s="785"/>
      <c r="O2949" s="785"/>
      <c r="P2949" s="787">
        <v>36.677657000000004</v>
      </c>
      <c r="Q2949" s="787">
        <v>-1.242443</v>
      </c>
      <c r="R2949" s="785" t="s">
        <v>821</v>
      </c>
      <c r="S2949" s="785" t="s">
        <v>1429</v>
      </c>
      <c r="T2949" s="785" t="s">
        <v>1429</v>
      </c>
      <c r="U2949" s="785" t="s">
        <v>12632</v>
      </c>
      <c r="V2949" s="785" t="s">
        <v>6015</v>
      </c>
      <c r="W2949" s="785" t="s">
        <v>2608</v>
      </c>
      <c r="X2949" s="785" t="s">
        <v>3179</v>
      </c>
      <c r="Y2949" s="615" t="str">
        <f t="shared" si="46"/>
        <v>James Musyoka</v>
      </c>
      <c r="Z2949" s="785" t="s">
        <v>6002</v>
      </c>
      <c r="AA2949" s="785" t="s">
        <v>5464</v>
      </c>
      <c r="AB2949" s="785" t="s">
        <v>2609</v>
      </c>
      <c r="AC2949" s="785" t="s">
        <v>2610</v>
      </c>
      <c r="AD2949" s="786">
        <v>43329</v>
      </c>
    </row>
    <row r="2950" spans="1:30" ht="15.75">
      <c r="A2950" s="785" t="s">
        <v>4301</v>
      </c>
      <c r="B2950" s="785" t="s">
        <v>7526</v>
      </c>
      <c r="C2950" s="785" t="s">
        <v>4303</v>
      </c>
      <c r="D2950" s="785" t="s">
        <v>2599</v>
      </c>
      <c r="E2950" s="785" t="s">
        <v>4943</v>
      </c>
      <c r="F2950" s="786">
        <v>43313</v>
      </c>
      <c r="G2950" s="785" t="s">
        <v>7527</v>
      </c>
      <c r="H2950" s="786">
        <v>43328</v>
      </c>
      <c r="I2950" s="785" t="s">
        <v>7528</v>
      </c>
      <c r="J2950" s="785" t="s">
        <v>627</v>
      </c>
      <c r="K2950" s="785" t="s">
        <v>2612</v>
      </c>
      <c r="L2950" s="785" t="s">
        <v>7529</v>
      </c>
      <c r="M2950" s="785"/>
      <c r="N2950" s="785"/>
      <c r="O2950" s="785" t="s">
        <v>7530</v>
      </c>
      <c r="P2950" s="787">
        <v>36.703237000000001</v>
      </c>
      <c r="Q2950" s="787">
        <v>-1.2536799999999999</v>
      </c>
      <c r="R2950" s="785" t="s">
        <v>821</v>
      </c>
      <c r="S2950" s="785" t="s">
        <v>1429</v>
      </c>
      <c r="T2950" s="785" t="s">
        <v>1429</v>
      </c>
      <c r="U2950" s="785" t="s">
        <v>7531</v>
      </c>
      <c r="V2950" s="785" t="s">
        <v>2673</v>
      </c>
      <c r="W2950" s="785" t="s">
        <v>4050</v>
      </c>
      <c r="X2950" s="785" t="s">
        <v>3273</v>
      </c>
      <c r="Y2950" s="615" t="str">
        <f t="shared" si="46"/>
        <v>Edwine Joseph Majale Okinda</v>
      </c>
      <c r="Z2950" s="785" t="s">
        <v>7525</v>
      </c>
      <c r="AA2950" s="785" t="s">
        <v>4314</v>
      </c>
      <c r="AB2950" s="785" t="s">
        <v>2605</v>
      </c>
      <c r="AC2950" s="785" t="s">
        <v>2606</v>
      </c>
      <c r="AD2950" s="786">
        <v>43334</v>
      </c>
    </row>
    <row r="2951" spans="1:30" ht="15.75">
      <c r="A2951" s="785" t="s">
        <v>4301</v>
      </c>
      <c r="B2951" s="785" t="s">
        <v>22897</v>
      </c>
      <c r="C2951" s="785" t="s">
        <v>4379</v>
      </c>
      <c r="D2951" s="785" t="s">
        <v>2751</v>
      </c>
      <c r="E2951" s="785" t="s">
        <v>5239</v>
      </c>
      <c r="F2951" s="786">
        <v>43297</v>
      </c>
      <c r="G2951" s="785" t="s">
        <v>7527</v>
      </c>
      <c r="H2951" s="786">
        <v>43328</v>
      </c>
      <c r="I2951" s="785" t="s">
        <v>22898</v>
      </c>
      <c r="J2951" s="785" t="s">
        <v>629</v>
      </c>
      <c r="K2951" s="785" t="s">
        <v>22899</v>
      </c>
      <c r="L2951" s="785" t="s">
        <v>22900</v>
      </c>
      <c r="M2951" s="785" t="s">
        <v>22901</v>
      </c>
      <c r="N2951" s="785"/>
      <c r="O2951" s="785"/>
      <c r="P2951" s="787">
        <v>36.119506999999999</v>
      </c>
      <c r="Q2951" s="787">
        <v>-0.227099</v>
      </c>
      <c r="R2951" s="785" t="s">
        <v>695</v>
      </c>
      <c r="S2951" s="785" t="s">
        <v>1204</v>
      </c>
      <c r="T2951" s="785" t="s">
        <v>1217</v>
      </c>
      <c r="U2951" s="785" t="s">
        <v>2772</v>
      </c>
      <c r="V2951" s="785" t="s">
        <v>3174</v>
      </c>
      <c r="W2951" s="785" t="s">
        <v>3042</v>
      </c>
      <c r="X2951" s="785" t="s">
        <v>2642</v>
      </c>
      <c r="Y2951" s="615" t="str">
        <f t="shared" si="46"/>
        <v>Samuel Mwangi Juma</v>
      </c>
      <c r="Z2951" s="785" t="s">
        <v>22751</v>
      </c>
      <c r="AA2951" s="785" t="s">
        <v>4349</v>
      </c>
      <c r="AB2951" s="785" t="s">
        <v>4052</v>
      </c>
      <c r="AC2951" s="785" t="s">
        <v>2606</v>
      </c>
      <c r="AD2951" s="786">
        <v>43330</v>
      </c>
    </row>
    <row r="2952" spans="1:30" ht="15.75">
      <c r="A2952" s="785" t="s">
        <v>4301</v>
      </c>
      <c r="B2952" s="785" t="s">
        <v>29658</v>
      </c>
      <c r="C2952" s="785" t="s">
        <v>4379</v>
      </c>
      <c r="D2952" s="785" t="s">
        <v>2751</v>
      </c>
      <c r="E2952" s="785" t="s">
        <v>25400</v>
      </c>
      <c r="F2952" s="786">
        <v>43278</v>
      </c>
      <c r="G2952" s="785" t="s">
        <v>7527</v>
      </c>
      <c r="H2952" s="786">
        <v>43328</v>
      </c>
      <c r="I2952" s="785" t="s">
        <v>29659</v>
      </c>
      <c r="J2952" s="785" t="s">
        <v>627</v>
      </c>
      <c r="K2952" s="785" t="s">
        <v>29660</v>
      </c>
      <c r="L2952" s="785" t="s">
        <v>29661</v>
      </c>
      <c r="M2952" s="785"/>
      <c r="N2952" s="785"/>
      <c r="O2952" s="785"/>
      <c r="P2952" s="787">
        <v>35.649797999999997</v>
      </c>
      <c r="Q2952" s="787">
        <v>-0.57195200000000002</v>
      </c>
      <c r="R2952" s="785" t="s">
        <v>695</v>
      </c>
      <c r="S2952" s="785" t="s">
        <v>2766</v>
      </c>
      <c r="T2952" s="785" t="s">
        <v>29662</v>
      </c>
      <c r="U2952" s="785" t="s">
        <v>29663</v>
      </c>
      <c r="V2952" s="785" t="s">
        <v>2855</v>
      </c>
      <c r="W2952" s="785" t="s">
        <v>3025</v>
      </c>
      <c r="X2952" s="785"/>
      <c r="Y2952" s="615" t="str">
        <f t="shared" si="46"/>
        <v>Kichemu limited</v>
      </c>
      <c r="Z2952" s="785" t="s">
        <v>2599</v>
      </c>
      <c r="AA2952" s="785" t="s">
        <v>4349</v>
      </c>
      <c r="AB2952" s="785" t="s">
        <v>2683</v>
      </c>
      <c r="AC2952" s="785" t="s">
        <v>2606</v>
      </c>
      <c r="AD2952" s="786">
        <v>43328</v>
      </c>
    </row>
    <row r="2953" spans="1:30" ht="15.75">
      <c r="A2953" s="785" t="s">
        <v>4301</v>
      </c>
      <c r="B2953" s="785" t="s">
        <v>5259</v>
      </c>
      <c r="C2953" s="785" t="s">
        <v>4303</v>
      </c>
      <c r="D2953" s="785" t="s">
        <v>2599</v>
      </c>
      <c r="E2953" s="785" t="s">
        <v>5260</v>
      </c>
      <c r="F2953" s="786">
        <v>43288</v>
      </c>
      <c r="G2953" s="785" t="s">
        <v>5261</v>
      </c>
      <c r="H2953" s="786">
        <v>43327</v>
      </c>
      <c r="I2953" s="785" t="s">
        <v>5262</v>
      </c>
      <c r="J2953" s="785" t="s">
        <v>629</v>
      </c>
      <c r="K2953" s="785" t="s">
        <v>2612</v>
      </c>
      <c r="L2953" s="785" t="s">
        <v>5263</v>
      </c>
      <c r="M2953" s="785" t="s">
        <v>5264</v>
      </c>
      <c r="N2953" s="785"/>
      <c r="O2953" s="785" t="s">
        <v>5265</v>
      </c>
      <c r="P2953" s="787">
        <v>36.962597000000002</v>
      </c>
      <c r="Q2953" s="787">
        <v>-0.79244000000000003</v>
      </c>
      <c r="R2953" s="785" t="s">
        <v>1030</v>
      </c>
      <c r="S2953" s="785" t="s">
        <v>2623</v>
      </c>
      <c r="T2953" s="785" t="s">
        <v>5266</v>
      </c>
      <c r="U2953" s="785" t="s">
        <v>5267</v>
      </c>
      <c r="V2953" s="785" t="s">
        <v>2673</v>
      </c>
      <c r="W2953" s="785" t="s">
        <v>5268</v>
      </c>
      <c r="X2953" s="785" t="s">
        <v>5268</v>
      </c>
      <c r="Y2953" s="615" t="str">
        <f t="shared" si="46"/>
        <v>Anthony Mwai Mukunga</v>
      </c>
      <c r="Z2953" s="785" t="s">
        <v>5269</v>
      </c>
      <c r="AA2953" s="785" t="s">
        <v>4314</v>
      </c>
      <c r="AB2953" s="785" t="s">
        <v>2605</v>
      </c>
      <c r="AC2953" s="785" t="s">
        <v>2606</v>
      </c>
      <c r="AD2953" s="786">
        <v>43511</v>
      </c>
    </row>
    <row r="2954" spans="1:30" ht="15.75">
      <c r="A2954" s="785" t="s">
        <v>4301</v>
      </c>
      <c r="B2954" s="785" t="s">
        <v>10964</v>
      </c>
      <c r="C2954" s="785" t="s">
        <v>4303</v>
      </c>
      <c r="D2954" s="785" t="s">
        <v>2599</v>
      </c>
      <c r="E2954" s="785" t="s">
        <v>10965</v>
      </c>
      <c r="F2954" s="786">
        <v>43311</v>
      </c>
      <c r="G2954" s="785" t="s">
        <v>5261</v>
      </c>
      <c r="H2954" s="786">
        <v>43327</v>
      </c>
      <c r="I2954" s="785" t="s">
        <v>10966</v>
      </c>
      <c r="J2954" s="785" t="s">
        <v>627</v>
      </c>
      <c r="K2954" s="785" t="s">
        <v>2612</v>
      </c>
      <c r="L2954" s="785" t="s">
        <v>10967</v>
      </c>
      <c r="M2954" s="785"/>
      <c r="N2954" s="785"/>
      <c r="O2954" s="785" t="s">
        <v>10968</v>
      </c>
      <c r="P2954" s="787">
        <v>37.004365999999997</v>
      </c>
      <c r="Q2954" s="787">
        <v>-0.72752300000000003</v>
      </c>
      <c r="R2954" s="785" t="s">
        <v>1030</v>
      </c>
      <c r="S2954" s="785" t="s">
        <v>3099</v>
      </c>
      <c r="T2954" s="785" t="s">
        <v>3099</v>
      </c>
      <c r="U2954" s="785" t="s">
        <v>10969</v>
      </c>
      <c r="V2954" s="785" t="s">
        <v>2673</v>
      </c>
      <c r="W2954" s="785" t="s">
        <v>3461</v>
      </c>
      <c r="X2954" s="785" t="s">
        <v>3461</v>
      </c>
      <c r="Y2954" s="615" t="str">
        <f t="shared" si="46"/>
        <v>Gilbert Mwangi Gitau</v>
      </c>
      <c r="Z2954" s="785" t="s">
        <v>10963</v>
      </c>
      <c r="AA2954" s="785" t="s">
        <v>4314</v>
      </c>
      <c r="AB2954" s="785" t="s">
        <v>2683</v>
      </c>
      <c r="AC2954" s="785" t="s">
        <v>2606</v>
      </c>
      <c r="AD2954" s="786">
        <v>43333</v>
      </c>
    </row>
    <row r="2955" spans="1:30" ht="15.75">
      <c r="A2955" s="785" t="s">
        <v>4301</v>
      </c>
      <c r="B2955" s="785" t="s">
        <v>23089</v>
      </c>
      <c r="C2955" s="785" t="s">
        <v>4303</v>
      </c>
      <c r="D2955" s="785" t="s">
        <v>2599</v>
      </c>
      <c r="E2955" s="785" t="s">
        <v>4930</v>
      </c>
      <c r="F2955" s="786">
        <v>43205</v>
      </c>
      <c r="G2955" s="785" t="s">
        <v>5261</v>
      </c>
      <c r="H2955" s="786">
        <v>43327</v>
      </c>
      <c r="I2955" s="785" t="s">
        <v>23090</v>
      </c>
      <c r="J2955" s="785" t="s">
        <v>627</v>
      </c>
      <c r="K2955" s="785" t="s">
        <v>23091</v>
      </c>
      <c r="L2955" s="785" t="s">
        <v>23092</v>
      </c>
      <c r="M2955" s="785"/>
      <c r="N2955" s="785"/>
      <c r="O2955" s="785" t="s">
        <v>23093</v>
      </c>
      <c r="P2955" s="787">
        <v>35.276967999999997</v>
      </c>
      <c r="Q2955" s="787">
        <v>7.2242000000000001E-2</v>
      </c>
      <c r="R2955" s="785" t="s">
        <v>916</v>
      </c>
      <c r="S2955" s="785" t="s">
        <v>3061</v>
      </c>
      <c r="T2955" s="785" t="s">
        <v>3061</v>
      </c>
      <c r="U2955" s="785" t="s">
        <v>4705</v>
      </c>
      <c r="V2955" s="785" t="s">
        <v>2603</v>
      </c>
      <c r="W2955" s="785" t="s">
        <v>7843</v>
      </c>
      <c r="X2955" s="785" t="s">
        <v>7843</v>
      </c>
      <c r="Y2955" s="615" t="str">
        <f t="shared" si="46"/>
        <v>Simion Kiprop</v>
      </c>
      <c r="Z2955" s="785" t="s">
        <v>4707</v>
      </c>
      <c r="AA2955" s="785" t="s">
        <v>4314</v>
      </c>
      <c r="AB2955" s="785" t="s">
        <v>2683</v>
      </c>
      <c r="AC2955" s="785" t="s">
        <v>2606</v>
      </c>
      <c r="AD2955" s="786">
        <v>43392</v>
      </c>
    </row>
    <row r="2956" spans="1:30" ht="15.75">
      <c r="A2956" s="785" t="s">
        <v>4301</v>
      </c>
      <c r="B2956" s="785" t="s">
        <v>23372</v>
      </c>
      <c r="C2956" s="785" t="s">
        <v>4303</v>
      </c>
      <c r="D2956" s="785" t="s">
        <v>2599</v>
      </c>
      <c r="E2956" s="785" t="s">
        <v>23373</v>
      </c>
      <c r="F2956" s="786">
        <v>43275</v>
      </c>
      <c r="G2956" s="785" t="s">
        <v>5261</v>
      </c>
      <c r="H2956" s="786">
        <v>43327</v>
      </c>
      <c r="I2956" s="785" t="s">
        <v>23374</v>
      </c>
      <c r="J2956" s="785" t="s">
        <v>629</v>
      </c>
      <c r="K2956" s="785" t="s">
        <v>23375</v>
      </c>
      <c r="L2956" s="785" t="s">
        <v>23376</v>
      </c>
      <c r="M2956" s="785"/>
      <c r="N2956" s="785"/>
      <c r="O2956" s="785"/>
      <c r="P2956" s="787">
        <v>36.181821999999997</v>
      </c>
      <c r="Q2956" s="787">
        <v>-0.172212</v>
      </c>
      <c r="R2956" s="785" t="s">
        <v>695</v>
      </c>
      <c r="S2956" s="785" t="s">
        <v>1204</v>
      </c>
      <c r="T2956" s="785" t="s">
        <v>3330</v>
      </c>
      <c r="U2956" s="785" t="s">
        <v>3670</v>
      </c>
      <c r="V2956" s="785" t="s">
        <v>2855</v>
      </c>
      <c r="W2956" s="785" t="s">
        <v>23165</v>
      </c>
      <c r="X2956" s="785" t="s">
        <v>23165</v>
      </c>
      <c r="Y2956" s="615" t="str">
        <f t="shared" si="46"/>
        <v>Simon Kabucho</v>
      </c>
      <c r="Z2956" s="785" t="s">
        <v>23172</v>
      </c>
      <c r="AA2956" s="785" t="s">
        <v>4314</v>
      </c>
      <c r="AB2956" s="785" t="s">
        <v>2683</v>
      </c>
      <c r="AC2956" s="785" t="s">
        <v>2606</v>
      </c>
      <c r="AD2956" s="786">
        <v>43344</v>
      </c>
    </row>
    <row r="2957" spans="1:30" ht="15.75">
      <c r="A2957" s="785" t="s">
        <v>4301</v>
      </c>
      <c r="B2957" s="785" t="s">
        <v>23377</v>
      </c>
      <c r="C2957" s="785" t="s">
        <v>4303</v>
      </c>
      <c r="D2957" s="785" t="s">
        <v>2599</v>
      </c>
      <c r="E2957" s="785" t="s">
        <v>5239</v>
      </c>
      <c r="F2957" s="786">
        <v>43297</v>
      </c>
      <c r="G2957" s="785" t="s">
        <v>5261</v>
      </c>
      <c r="H2957" s="786">
        <v>43327</v>
      </c>
      <c r="I2957" s="785" t="s">
        <v>23378</v>
      </c>
      <c r="J2957" s="785" t="s">
        <v>629</v>
      </c>
      <c r="K2957" s="785" t="s">
        <v>23379</v>
      </c>
      <c r="L2957" s="785" t="s">
        <v>23380</v>
      </c>
      <c r="M2957" s="785"/>
      <c r="N2957" s="785"/>
      <c r="O2957" s="785"/>
      <c r="P2957" s="787">
        <v>36.164512000000002</v>
      </c>
      <c r="Q2957" s="787">
        <v>-0.17460800000000001</v>
      </c>
      <c r="R2957" s="785" t="s">
        <v>695</v>
      </c>
      <c r="S2957" s="785" t="s">
        <v>1204</v>
      </c>
      <c r="T2957" s="785" t="s">
        <v>3113</v>
      </c>
      <c r="U2957" s="785" t="s">
        <v>3330</v>
      </c>
      <c r="V2957" s="785" t="s">
        <v>2855</v>
      </c>
      <c r="W2957" s="785" t="s">
        <v>23165</v>
      </c>
      <c r="X2957" s="785" t="s">
        <v>23165</v>
      </c>
      <c r="Y2957" s="615" t="str">
        <f t="shared" si="46"/>
        <v>Simon Kabucho</v>
      </c>
      <c r="Z2957" s="785" t="s">
        <v>23172</v>
      </c>
      <c r="AA2957" s="785" t="s">
        <v>4314</v>
      </c>
      <c r="AB2957" s="785" t="s">
        <v>2683</v>
      </c>
      <c r="AC2957" s="785" t="s">
        <v>2606</v>
      </c>
      <c r="AD2957" s="786">
        <v>43344</v>
      </c>
    </row>
    <row r="2958" spans="1:30" ht="15.75">
      <c r="A2958" s="785" t="s">
        <v>4301</v>
      </c>
      <c r="B2958" s="785" t="s">
        <v>5230</v>
      </c>
      <c r="C2958" s="785" t="s">
        <v>4303</v>
      </c>
      <c r="D2958" s="785" t="s">
        <v>2599</v>
      </c>
      <c r="E2958" s="785" t="s">
        <v>5231</v>
      </c>
      <c r="F2958" s="786">
        <v>43292</v>
      </c>
      <c r="G2958" s="785" t="s">
        <v>5232</v>
      </c>
      <c r="H2958" s="786">
        <v>43326</v>
      </c>
      <c r="I2958" s="785" t="s">
        <v>5233</v>
      </c>
      <c r="J2958" s="785" t="s">
        <v>627</v>
      </c>
      <c r="K2958" s="785" t="s">
        <v>5234</v>
      </c>
      <c r="L2958" s="785" t="s">
        <v>5235</v>
      </c>
      <c r="M2958" s="785"/>
      <c r="N2958" s="785"/>
      <c r="O2958" s="785"/>
      <c r="P2958" s="787">
        <v>36.895068000000002</v>
      </c>
      <c r="Q2958" s="787">
        <v>-0.97392999999999996</v>
      </c>
      <c r="R2958" s="785" t="s">
        <v>821</v>
      </c>
      <c r="S2958" s="785" t="s">
        <v>2120</v>
      </c>
      <c r="T2958" s="785" t="s">
        <v>5236</v>
      </c>
      <c r="U2958" s="785" t="s">
        <v>5237</v>
      </c>
      <c r="V2958" s="785" t="s">
        <v>3004</v>
      </c>
      <c r="W2958" s="785" t="s">
        <v>2693</v>
      </c>
      <c r="X2958" s="785" t="s">
        <v>5215</v>
      </c>
      <c r="Y2958" s="615" t="str">
        <f t="shared" si="46"/>
        <v>Andrew Tunui</v>
      </c>
      <c r="Z2958" s="785" t="s">
        <v>5008</v>
      </c>
      <c r="AA2958" s="785" t="s">
        <v>4349</v>
      </c>
      <c r="AB2958" s="785" t="s">
        <v>2605</v>
      </c>
      <c r="AC2958" s="785" t="s">
        <v>2606</v>
      </c>
      <c r="AD2958" s="786">
        <v>43399</v>
      </c>
    </row>
    <row r="2959" spans="1:30" ht="15.75">
      <c r="A2959" s="785" t="s">
        <v>4301</v>
      </c>
      <c r="B2959" s="785" t="s">
        <v>11307</v>
      </c>
      <c r="C2959" s="785" t="s">
        <v>4303</v>
      </c>
      <c r="D2959" s="785" t="s">
        <v>2599</v>
      </c>
      <c r="E2959" s="785" t="s">
        <v>11308</v>
      </c>
      <c r="F2959" s="786">
        <v>43301</v>
      </c>
      <c r="G2959" s="785" t="s">
        <v>6464</v>
      </c>
      <c r="H2959" s="786">
        <v>43325</v>
      </c>
      <c r="I2959" s="785" t="s">
        <v>11309</v>
      </c>
      <c r="J2959" s="785" t="s">
        <v>629</v>
      </c>
      <c r="K2959" s="785" t="s">
        <v>11310</v>
      </c>
      <c r="L2959" s="785" t="s">
        <v>11311</v>
      </c>
      <c r="M2959" s="785"/>
      <c r="N2959" s="785"/>
      <c r="O2959" s="785" t="s">
        <v>11312</v>
      </c>
      <c r="P2959" s="787">
        <v>36.978569</v>
      </c>
      <c r="Q2959" s="787">
        <v>-0.87066200000000005</v>
      </c>
      <c r="R2959" s="785" t="s">
        <v>1030</v>
      </c>
      <c r="S2959" s="785" t="s">
        <v>1031</v>
      </c>
      <c r="T2959" s="785" t="s">
        <v>6594</v>
      </c>
      <c r="U2959" s="785" t="s">
        <v>6594</v>
      </c>
      <c r="V2959" s="785" t="s">
        <v>2855</v>
      </c>
      <c r="W2959" s="785" t="s">
        <v>4054</v>
      </c>
      <c r="X2959" s="785" t="s">
        <v>2834</v>
      </c>
      <c r="Y2959" s="615" t="str">
        <f t="shared" si="46"/>
        <v>Hamkam</v>
      </c>
      <c r="Z2959" s="785" t="s">
        <v>11211</v>
      </c>
      <c r="AA2959" s="785" t="s">
        <v>4349</v>
      </c>
      <c r="AB2959" s="785" t="s">
        <v>2605</v>
      </c>
      <c r="AC2959" s="785" t="s">
        <v>2606</v>
      </c>
      <c r="AD2959" s="786">
        <v>43331</v>
      </c>
    </row>
    <row r="2960" spans="1:30" ht="15.75">
      <c r="A2960" s="785" t="s">
        <v>4301</v>
      </c>
      <c r="B2960" s="785" t="s">
        <v>17781</v>
      </c>
      <c r="C2960" s="785" t="s">
        <v>4303</v>
      </c>
      <c r="D2960" s="785" t="s">
        <v>2599</v>
      </c>
      <c r="E2960" s="785" t="s">
        <v>9224</v>
      </c>
      <c r="F2960" s="786">
        <v>43149</v>
      </c>
      <c r="G2960" s="785" t="s">
        <v>6464</v>
      </c>
      <c r="H2960" s="786">
        <v>43325</v>
      </c>
      <c r="I2960" s="785" t="s">
        <v>17782</v>
      </c>
      <c r="J2960" s="785" t="s">
        <v>627</v>
      </c>
      <c r="K2960" s="785" t="s">
        <v>17783</v>
      </c>
      <c r="L2960" s="785" t="s">
        <v>17784</v>
      </c>
      <c r="M2960" s="785"/>
      <c r="N2960" s="785"/>
      <c r="O2960" s="785"/>
      <c r="P2960" s="787">
        <v>35.266047999999998</v>
      </c>
      <c r="Q2960" s="787">
        <v>6.6970000000000002E-2</v>
      </c>
      <c r="R2960" s="785" t="s">
        <v>916</v>
      </c>
      <c r="S2960" s="785" t="s">
        <v>3061</v>
      </c>
      <c r="T2960" s="785" t="s">
        <v>3061</v>
      </c>
      <c r="U2960" s="785" t="s">
        <v>4705</v>
      </c>
      <c r="V2960" s="785" t="s">
        <v>2603</v>
      </c>
      <c r="W2960" s="785" t="s">
        <v>7843</v>
      </c>
      <c r="X2960" s="785" t="s">
        <v>17779</v>
      </c>
      <c r="Y2960" s="615" t="str">
        <f t="shared" si="46"/>
        <v>Mercy Cheruto</v>
      </c>
      <c r="Z2960" s="785" t="s">
        <v>17780</v>
      </c>
      <c r="AA2960" s="785" t="s">
        <v>4314</v>
      </c>
      <c r="AB2960" s="785" t="s">
        <v>2683</v>
      </c>
      <c r="AC2960" s="785" t="s">
        <v>2606</v>
      </c>
      <c r="AD2960" s="786">
        <v>43392</v>
      </c>
    </row>
    <row r="2961" spans="1:30" ht="15.75">
      <c r="A2961" s="785" t="s">
        <v>4301</v>
      </c>
      <c r="B2961" s="785" t="s">
        <v>18286</v>
      </c>
      <c r="C2961" s="785" t="s">
        <v>4303</v>
      </c>
      <c r="D2961" s="785" t="s">
        <v>2599</v>
      </c>
      <c r="E2961" s="785" t="s">
        <v>5348</v>
      </c>
      <c r="F2961" s="786">
        <v>43296</v>
      </c>
      <c r="G2961" s="785" t="s">
        <v>6464</v>
      </c>
      <c r="H2961" s="786">
        <v>43325</v>
      </c>
      <c r="I2961" s="785" t="s">
        <v>18287</v>
      </c>
      <c r="J2961" s="785" t="s">
        <v>627</v>
      </c>
      <c r="K2961" s="785" t="s">
        <v>2612</v>
      </c>
      <c r="L2961" s="785" t="s">
        <v>18288</v>
      </c>
      <c r="M2961" s="785"/>
      <c r="N2961" s="785"/>
      <c r="O2961" s="785"/>
      <c r="P2961" s="787">
        <v>34.939937999999998</v>
      </c>
      <c r="Q2961" s="787">
        <v>0.90745200000000004</v>
      </c>
      <c r="R2961" s="785" t="s">
        <v>1189</v>
      </c>
      <c r="S2961" s="785" t="s">
        <v>1368</v>
      </c>
      <c r="T2961" s="785" t="s">
        <v>18289</v>
      </c>
      <c r="U2961" s="785" t="s">
        <v>18290</v>
      </c>
      <c r="V2961" s="785" t="s">
        <v>2855</v>
      </c>
      <c r="W2961" s="785" t="s">
        <v>2722</v>
      </c>
      <c r="X2961" s="785" t="s">
        <v>18203</v>
      </c>
      <c r="Y2961" s="615" t="str">
        <f t="shared" si="46"/>
        <v>Ndima renewable Energy</v>
      </c>
      <c r="Z2961" s="785" t="s">
        <v>18211</v>
      </c>
      <c r="AA2961" s="785" t="s">
        <v>4349</v>
      </c>
      <c r="AB2961" s="785" t="s">
        <v>2605</v>
      </c>
      <c r="AC2961" s="785" t="s">
        <v>2606</v>
      </c>
      <c r="AD2961" s="786">
        <v>43333</v>
      </c>
    </row>
    <row r="2962" spans="1:30" ht="15.75">
      <c r="A2962" s="785" t="s">
        <v>4301</v>
      </c>
      <c r="B2962" s="785" t="s">
        <v>23364</v>
      </c>
      <c r="C2962" s="785" t="s">
        <v>4303</v>
      </c>
      <c r="D2962" s="785" t="s">
        <v>2599</v>
      </c>
      <c r="E2962" s="785" t="s">
        <v>5030</v>
      </c>
      <c r="F2962" s="786">
        <v>43291</v>
      </c>
      <c r="G2962" s="785" t="s">
        <v>6464</v>
      </c>
      <c r="H2962" s="786">
        <v>43325</v>
      </c>
      <c r="I2962" s="785" t="s">
        <v>23365</v>
      </c>
      <c r="J2962" s="785" t="s">
        <v>627</v>
      </c>
      <c r="K2962" s="785" t="s">
        <v>23366</v>
      </c>
      <c r="L2962" s="785" t="s">
        <v>23367</v>
      </c>
      <c r="M2962" s="785"/>
      <c r="N2962" s="785"/>
      <c r="O2962" s="785"/>
      <c r="P2962" s="787">
        <v>36.176676999999998</v>
      </c>
      <c r="Q2962" s="787">
        <v>-0.17962700000000001</v>
      </c>
      <c r="R2962" s="785" t="s">
        <v>695</v>
      </c>
      <c r="S2962" s="785" t="s">
        <v>1204</v>
      </c>
      <c r="T2962" s="785" t="s">
        <v>1204</v>
      </c>
      <c r="U2962" s="785" t="s">
        <v>3670</v>
      </c>
      <c r="V2962" s="785" t="s">
        <v>2855</v>
      </c>
      <c r="W2962" s="785" t="s">
        <v>23165</v>
      </c>
      <c r="X2962" s="785" t="s">
        <v>23165</v>
      </c>
      <c r="Y2962" s="615" t="str">
        <f t="shared" si="46"/>
        <v>Simon Kabucho</v>
      </c>
      <c r="Z2962" s="785" t="s">
        <v>23172</v>
      </c>
      <c r="AA2962" s="785" t="s">
        <v>4314</v>
      </c>
      <c r="AB2962" s="785" t="s">
        <v>2683</v>
      </c>
      <c r="AC2962" s="785" t="s">
        <v>2606</v>
      </c>
      <c r="AD2962" s="786">
        <v>43325</v>
      </c>
    </row>
    <row r="2963" spans="1:30" ht="15.75">
      <c r="A2963" s="785" t="s">
        <v>4301</v>
      </c>
      <c r="B2963" s="785" t="s">
        <v>23368</v>
      </c>
      <c r="C2963" s="785" t="s">
        <v>4303</v>
      </c>
      <c r="D2963" s="785" t="s">
        <v>2599</v>
      </c>
      <c r="E2963" s="785" t="s">
        <v>5030</v>
      </c>
      <c r="F2963" s="786">
        <v>43291</v>
      </c>
      <c r="G2963" s="785" t="s">
        <v>6464</v>
      </c>
      <c r="H2963" s="786">
        <v>43325</v>
      </c>
      <c r="I2963" s="785" t="s">
        <v>23369</v>
      </c>
      <c r="J2963" s="785" t="s">
        <v>627</v>
      </c>
      <c r="K2963" s="785" t="s">
        <v>23370</v>
      </c>
      <c r="L2963" s="785" t="s">
        <v>23371</v>
      </c>
      <c r="M2963" s="785"/>
      <c r="N2963" s="785"/>
      <c r="O2963" s="785"/>
      <c r="P2963" s="787">
        <v>36.169888</v>
      </c>
      <c r="Q2963" s="787">
        <v>-0.176427</v>
      </c>
      <c r="R2963" s="785" t="s">
        <v>695</v>
      </c>
      <c r="S2963" s="785" t="s">
        <v>1204</v>
      </c>
      <c r="T2963" s="785" t="s">
        <v>1204</v>
      </c>
      <c r="U2963" s="785" t="s">
        <v>3670</v>
      </c>
      <c r="V2963" s="785" t="s">
        <v>2855</v>
      </c>
      <c r="W2963" s="785" t="s">
        <v>23165</v>
      </c>
      <c r="X2963" s="785" t="s">
        <v>23165</v>
      </c>
      <c r="Y2963" s="615" t="str">
        <f t="shared" si="46"/>
        <v>Simon Kabucho</v>
      </c>
      <c r="Z2963" s="785" t="s">
        <v>23172</v>
      </c>
      <c r="AA2963" s="785" t="s">
        <v>4314</v>
      </c>
      <c r="AB2963" s="785" t="s">
        <v>2683</v>
      </c>
      <c r="AC2963" s="785" t="s">
        <v>2606</v>
      </c>
      <c r="AD2963" s="786">
        <v>43325</v>
      </c>
    </row>
    <row r="2964" spans="1:30" ht="15.75">
      <c r="A2964" s="785" t="s">
        <v>4301</v>
      </c>
      <c r="B2964" s="785" t="s">
        <v>17503</v>
      </c>
      <c r="C2964" s="785" t="s">
        <v>4303</v>
      </c>
      <c r="D2964" s="785" t="s">
        <v>2599</v>
      </c>
      <c r="E2964" s="785" t="s">
        <v>16341</v>
      </c>
      <c r="F2964" s="786">
        <v>43273</v>
      </c>
      <c r="G2964" s="785" t="s">
        <v>17504</v>
      </c>
      <c r="H2964" s="786">
        <v>43323</v>
      </c>
      <c r="I2964" s="785" t="s">
        <v>17505</v>
      </c>
      <c r="J2964" s="785" t="s">
        <v>627</v>
      </c>
      <c r="K2964" s="785" t="s">
        <v>17506</v>
      </c>
      <c r="L2964" s="785" t="s">
        <v>17507</v>
      </c>
      <c r="M2964" s="785"/>
      <c r="N2964" s="785"/>
      <c r="O2964" s="785" t="s">
        <v>17508</v>
      </c>
      <c r="P2964" s="787">
        <v>36.913347000000002</v>
      </c>
      <c r="Q2964" s="787">
        <v>-1.0005379999999999</v>
      </c>
      <c r="R2964" s="785" t="s">
        <v>821</v>
      </c>
      <c r="S2964" s="785" t="s">
        <v>2041</v>
      </c>
      <c r="T2964" s="785" t="s">
        <v>3605</v>
      </c>
      <c r="U2964" s="785" t="s">
        <v>6594</v>
      </c>
      <c r="V2964" s="785" t="s">
        <v>2855</v>
      </c>
      <c r="W2964" s="785" t="s">
        <v>3535</v>
      </c>
      <c r="X2964" s="785" t="s">
        <v>3535</v>
      </c>
      <c r="Y2964" s="615" t="str">
        <f t="shared" si="46"/>
        <v>Maurice Kinuthia Wangui</v>
      </c>
      <c r="Z2964" s="785" t="s">
        <v>17405</v>
      </c>
      <c r="AA2964" s="785" t="s">
        <v>4314</v>
      </c>
      <c r="AB2964" s="785" t="s">
        <v>2605</v>
      </c>
      <c r="AC2964" s="785" t="s">
        <v>2606</v>
      </c>
      <c r="AD2964" s="786">
        <v>43363</v>
      </c>
    </row>
    <row r="2965" spans="1:30" ht="15.75">
      <c r="A2965" s="785" t="s">
        <v>4301</v>
      </c>
      <c r="B2965" s="785" t="s">
        <v>24049</v>
      </c>
      <c r="C2965" s="785" t="s">
        <v>4303</v>
      </c>
      <c r="D2965" s="785" t="s">
        <v>2599</v>
      </c>
      <c r="E2965" s="785" t="s">
        <v>7169</v>
      </c>
      <c r="F2965" s="786">
        <v>43226</v>
      </c>
      <c r="G2965" s="785" t="s">
        <v>14508</v>
      </c>
      <c r="H2965" s="786">
        <v>43322</v>
      </c>
      <c r="I2965" s="785" t="s">
        <v>24050</v>
      </c>
      <c r="J2965" s="785" t="s">
        <v>627</v>
      </c>
      <c r="K2965" s="785" t="s">
        <v>24051</v>
      </c>
      <c r="L2965" s="785" t="s">
        <v>24052</v>
      </c>
      <c r="M2965" s="785"/>
      <c r="N2965" s="785"/>
      <c r="O2965" s="785" t="s">
        <v>24053</v>
      </c>
      <c r="P2965" s="787">
        <v>36.592528999999999</v>
      </c>
      <c r="Q2965" s="787">
        <v>-6.5125000000000002E-2</v>
      </c>
      <c r="R2965" s="785" t="s">
        <v>960</v>
      </c>
      <c r="S2965" s="785" t="s">
        <v>961</v>
      </c>
      <c r="T2965" s="785" t="s">
        <v>1143</v>
      </c>
      <c r="U2965" s="785" t="s">
        <v>24054</v>
      </c>
      <c r="V2965" s="785" t="s">
        <v>3004</v>
      </c>
      <c r="W2965" s="785" t="s">
        <v>3025</v>
      </c>
      <c r="X2965" s="785" t="s">
        <v>2761</v>
      </c>
      <c r="Y2965" s="615" t="str">
        <f t="shared" si="46"/>
        <v>Stephen Macharia Kimenyi</v>
      </c>
      <c r="Z2965" s="785" t="s">
        <v>16407</v>
      </c>
      <c r="AA2965" s="785" t="s">
        <v>4349</v>
      </c>
      <c r="AB2965" s="785" t="s">
        <v>2683</v>
      </c>
      <c r="AC2965" s="785" t="s">
        <v>2606</v>
      </c>
      <c r="AD2965" s="786">
        <v>43355</v>
      </c>
    </row>
    <row r="2966" spans="1:30" ht="15.75">
      <c r="A2966" s="785" t="s">
        <v>4301</v>
      </c>
      <c r="B2966" s="785" t="s">
        <v>29483</v>
      </c>
      <c r="C2966" s="785" t="s">
        <v>4303</v>
      </c>
      <c r="D2966" s="785" t="s">
        <v>2599</v>
      </c>
      <c r="E2966" s="785" t="s">
        <v>11308</v>
      </c>
      <c r="F2966" s="786">
        <v>43301</v>
      </c>
      <c r="G2966" s="785" t="s">
        <v>14508</v>
      </c>
      <c r="H2966" s="786">
        <v>43322</v>
      </c>
      <c r="I2966" s="785" t="s">
        <v>29484</v>
      </c>
      <c r="J2966" s="785" t="s">
        <v>629</v>
      </c>
      <c r="K2966" s="785" t="s">
        <v>29485</v>
      </c>
      <c r="L2966" s="785" t="s">
        <v>29486</v>
      </c>
      <c r="M2966" s="785"/>
      <c r="N2966" s="785"/>
      <c r="O2966" s="785"/>
      <c r="P2966" s="787">
        <v>37.264755999999998</v>
      </c>
      <c r="Q2966" s="787">
        <v>-0.48585699999999998</v>
      </c>
      <c r="R2966" s="785" t="s">
        <v>1961</v>
      </c>
      <c r="S2966" s="785" t="s">
        <v>1962</v>
      </c>
      <c r="T2966" s="785" t="s">
        <v>2262</v>
      </c>
      <c r="U2966" s="785" t="s">
        <v>2682</v>
      </c>
      <c r="V2966" s="785" t="s">
        <v>2855</v>
      </c>
      <c r="W2966" s="785" t="s">
        <v>4058</v>
      </c>
      <c r="X2966" s="785"/>
      <c r="Y2966" s="615" t="str">
        <f t="shared" si="46"/>
        <v>Mt Kenya Renewable energy</v>
      </c>
      <c r="Z2966" s="785" t="s">
        <v>2599</v>
      </c>
      <c r="AA2966" s="785" t="s">
        <v>4349</v>
      </c>
      <c r="AB2966" s="785" t="s">
        <v>2605</v>
      </c>
      <c r="AC2966" s="785" t="s">
        <v>2606</v>
      </c>
      <c r="AD2966" s="786">
        <v>43398</v>
      </c>
    </row>
    <row r="2967" spans="1:30" ht="15.75">
      <c r="A2967" s="785" t="s">
        <v>4301</v>
      </c>
      <c r="B2967" s="785" t="s">
        <v>23116</v>
      </c>
      <c r="C2967" s="785" t="s">
        <v>4303</v>
      </c>
      <c r="D2967" s="785" t="s">
        <v>2599</v>
      </c>
      <c r="E2967" s="785" t="s">
        <v>23117</v>
      </c>
      <c r="F2967" s="786">
        <v>43177</v>
      </c>
      <c r="G2967" s="785" t="s">
        <v>8650</v>
      </c>
      <c r="H2967" s="786">
        <v>43321</v>
      </c>
      <c r="I2967" s="785" t="s">
        <v>23118</v>
      </c>
      <c r="J2967" s="785" t="s">
        <v>627</v>
      </c>
      <c r="K2967" s="785" t="s">
        <v>23119</v>
      </c>
      <c r="L2967" s="785" t="s">
        <v>23120</v>
      </c>
      <c r="M2967" s="785"/>
      <c r="N2967" s="785"/>
      <c r="O2967" s="785" t="s">
        <v>23121</v>
      </c>
      <c r="P2967" s="787">
        <v>35.275210000000001</v>
      </c>
      <c r="Q2967" s="787">
        <v>6.7287E-2</v>
      </c>
      <c r="R2967" s="785" t="s">
        <v>916</v>
      </c>
      <c r="S2967" s="785" t="s">
        <v>3061</v>
      </c>
      <c r="T2967" s="785" t="s">
        <v>3061</v>
      </c>
      <c r="U2967" s="785" t="s">
        <v>13900</v>
      </c>
      <c r="V2967" s="785" t="s">
        <v>2603</v>
      </c>
      <c r="W2967" s="785" t="s">
        <v>7843</v>
      </c>
      <c r="X2967" s="785" t="s">
        <v>7843</v>
      </c>
      <c r="Y2967" s="615" t="str">
        <f t="shared" si="46"/>
        <v>Simion Kiprop</v>
      </c>
      <c r="Z2967" s="785" t="s">
        <v>4707</v>
      </c>
      <c r="AA2967" s="785" t="s">
        <v>4314</v>
      </c>
      <c r="AB2967" s="785" t="s">
        <v>2683</v>
      </c>
      <c r="AC2967" s="785" t="s">
        <v>2606</v>
      </c>
      <c r="AD2967" s="786">
        <v>43392</v>
      </c>
    </row>
    <row r="2968" spans="1:30" ht="15.75">
      <c r="A2968" s="785" t="s">
        <v>4301</v>
      </c>
      <c r="B2968" s="785" t="s">
        <v>14818</v>
      </c>
      <c r="C2968" s="785" t="s">
        <v>4303</v>
      </c>
      <c r="D2968" s="785" t="s">
        <v>2599</v>
      </c>
      <c r="E2968" s="785" t="s">
        <v>14819</v>
      </c>
      <c r="F2968" s="786">
        <v>43270</v>
      </c>
      <c r="G2968" s="785" t="s">
        <v>6731</v>
      </c>
      <c r="H2968" s="786">
        <v>43320</v>
      </c>
      <c r="I2968" s="785" t="s">
        <v>14820</v>
      </c>
      <c r="J2968" s="785" t="s">
        <v>629</v>
      </c>
      <c r="K2968" s="785" t="s">
        <v>14821</v>
      </c>
      <c r="L2968" s="785" t="s">
        <v>14822</v>
      </c>
      <c r="M2968" s="785"/>
      <c r="N2968" s="785"/>
      <c r="O2968" s="785" t="s">
        <v>14823</v>
      </c>
      <c r="P2968" s="787">
        <v>36.851104999999997</v>
      </c>
      <c r="Q2968" s="787">
        <v>-1.0773060000000001</v>
      </c>
      <c r="R2968" s="785" t="s">
        <v>821</v>
      </c>
      <c r="S2968" s="785" t="s">
        <v>871</v>
      </c>
      <c r="T2968" s="785" t="s">
        <v>2712</v>
      </c>
      <c r="U2968" s="785" t="s">
        <v>10112</v>
      </c>
      <c r="V2968" s="785" t="s">
        <v>2603</v>
      </c>
      <c r="W2968" s="785" t="s">
        <v>2714</v>
      </c>
      <c r="X2968" s="785" t="s">
        <v>2714</v>
      </c>
      <c r="Y2968" s="615" t="str">
        <f t="shared" si="46"/>
        <v>Joseph Ndua Tatu</v>
      </c>
      <c r="Z2968" s="785" t="s">
        <v>14824</v>
      </c>
      <c r="AA2968" s="785" t="s">
        <v>4314</v>
      </c>
      <c r="AB2968" s="785" t="s">
        <v>2605</v>
      </c>
      <c r="AC2968" s="785" t="s">
        <v>2606</v>
      </c>
      <c r="AD2968" s="786">
        <v>43393</v>
      </c>
    </row>
    <row r="2969" spans="1:30" ht="15.75">
      <c r="A2969" s="785" t="s">
        <v>4301</v>
      </c>
      <c r="B2969" s="785" t="s">
        <v>31893</v>
      </c>
      <c r="C2969" s="785" t="s">
        <v>4303</v>
      </c>
      <c r="D2969" s="785" t="s">
        <v>2599</v>
      </c>
      <c r="E2969" s="785" t="s">
        <v>14819</v>
      </c>
      <c r="F2969" s="786">
        <v>43270</v>
      </c>
      <c r="G2969" s="785" t="s">
        <v>6731</v>
      </c>
      <c r="H2969" s="786">
        <v>43320</v>
      </c>
      <c r="I2969" s="785" t="s">
        <v>31894</v>
      </c>
      <c r="J2969" s="785" t="s">
        <v>627</v>
      </c>
      <c r="K2969" s="785" t="s">
        <v>31895</v>
      </c>
      <c r="L2969" s="785" t="s">
        <v>31896</v>
      </c>
      <c r="M2969" s="785"/>
      <c r="N2969" s="785"/>
      <c r="O2969" s="785" t="s">
        <v>31897</v>
      </c>
      <c r="P2969" s="787">
        <v>36.597242000000001</v>
      </c>
      <c r="Q2969" s="787">
        <v>-7.4329000000000006E-2</v>
      </c>
      <c r="R2969" s="785" t="s">
        <v>960</v>
      </c>
      <c r="S2969" s="785" t="s">
        <v>3258</v>
      </c>
      <c r="T2969" s="785" t="s">
        <v>1143</v>
      </c>
      <c r="U2969" s="785" t="s">
        <v>31898</v>
      </c>
      <c r="V2969" s="785" t="s">
        <v>3004</v>
      </c>
      <c r="W2969" s="785" t="s">
        <v>3025</v>
      </c>
      <c r="X2969" s="785"/>
      <c r="Y2969" s="615" t="str">
        <f t="shared" si="46"/>
        <v>Kichemu limited</v>
      </c>
      <c r="Z2969" s="785" t="s">
        <v>2599</v>
      </c>
      <c r="AA2969" s="785" t="s">
        <v>4349</v>
      </c>
      <c r="AB2969" s="785" t="s">
        <v>2683</v>
      </c>
      <c r="AC2969" s="785" t="s">
        <v>2606</v>
      </c>
      <c r="AD2969" s="786">
        <v>43320</v>
      </c>
    </row>
    <row r="2970" spans="1:30" ht="15.75">
      <c r="A2970" s="785" t="s">
        <v>4301</v>
      </c>
      <c r="B2970" s="785" t="s">
        <v>31629</v>
      </c>
      <c r="C2970" s="785" t="s">
        <v>4379</v>
      </c>
      <c r="D2970" s="785" t="s">
        <v>2751</v>
      </c>
      <c r="E2970" s="785" t="s">
        <v>8021</v>
      </c>
      <c r="F2970" s="786">
        <v>43256</v>
      </c>
      <c r="G2970" s="785" t="s">
        <v>8631</v>
      </c>
      <c r="H2970" s="786">
        <v>43319</v>
      </c>
      <c r="I2970" s="785" t="s">
        <v>31630</v>
      </c>
      <c r="J2970" s="785" t="s">
        <v>629</v>
      </c>
      <c r="K2970" s="785" t="s">
        <v>31631</v>
      </c>
      <c r="L2970" s="785" t="s">
        <v>6662</v>
      </c>
      <c r="M2970" s="785" t="s">
        <v>31632</v>
      </c>
      <c r="N2970" s="785"/>
      <c r="O2970" s="785"/>
      <c r="P2970" s="787">
        <v>36.953401999999997</v>
      </c>
      <c r="Q2970" s="787">
        <v>-0.83751100000000001</v>
      </c>
      <c r="R2970" s="785" t="s">
        <v>821</v>
      </c>
      <c r="S2970" s="785" t="s">
        <v>822</v>
      </c>
      <c r="T2970" s="785" t="s">
        <v>10013</v>
      </c>
      <c r="U2970" s="785" t="s">
        <v>31633</v>
      </c>
      <c r="V2970" s="785" t="s">
        <v>3004</v>
      </c>
      <c r="W2970" s="785" t="s">
        <v>3497</v>
      </c>
      <c r="X2970" s="785"/>
      <c r="Y2970" s="615" t="str">
        <f t="shared" si="46"/>
        <v>Cides Ltd</v>
      </c>
      <c r="Z2970" s="785" t="s">
        <v>2599</v>
      </c>
      <c r="AA2970" s="785" t="s">
        <v>4349</v>
      </c>
      <c r="AB2970" s="785" t="s">
        <v>2605</v>
      </c>
      <c r="AC2970" s="785" t="s">
        <v>2606</v>
      </c>
      <c r="AD2970" s="786">
        <v>43372</v>
      </c>
    </row>
    <row r="2971" spans="1:30" ht="15.75">
      <c r="A2971" s="785" t="s">
        <v>4301</v>
      </c>
      <c r="B2971" s="785" t="s">
        <v>4571</v>
      </c>
      <c r="C2971" s="785" t="s">
        <v>4303</v>
      </c>
      <c r="D2971" s="785" t="s">
        <v>2599</v>
      </c>
      <c r="E2971" s="785" t="s">
        <v>4572</v>
      </c>
      <c r="F2971" s="786">
        <v>43286</v>
      </c>
      <c r="G2971" s="785" t="s">
        <v>4573</v>
      </c>
      <c r="H2971" s="786">
        <v>43318</v>
      </c>
      <c r="I2971" s="785" t="s">
        <v>4574</v>
      </c>
      <c r="J2971" s="785" t="s">
        <v>629</v>
      </c>
      <c r="K2971" s="785" t="s">
        <v>4575</v>
      </c>
      <c r="L2971" s="785" t="s">
        <v>4576</v>
      </c>
      <c r="M2971" s="785"/>
      <c r="N2971" s="785"/>
      <c r="O2971" s="785"/>
      <c r="P2971" s="787">
        <v>34.499519999999997</v>
      </c>
      <c r="Q2971" s="787">
        <v>-4.2110000000000002E-2</v>
      </c>
      <c r="R2971" s="785" t="s">
        <v>1575</v>
      </c>
      <c r="S2971" s="785" t="s">
        <v>3369</v>
      </c>
      <c r="T2971" s="785" t="s">
        <v>4577</v>
      </c>
      <c r="U2971" s="785" t="s">
        <v>4578</v>
      </c>
      <c r="V2971" s="785" t="s">
        <v>3004</v>
      </c>
      <c r="W2971" s="785" t="s">
        <v>2884</v>
      </c>
      <c r="X2971" s="785" t="s">
        <v>2884</v>
      </c>
      <c r="Y2971" s="615" t="str">
        <f t="shared" si="46"/>
        <v>Aggrey Itavale</v>
      </c>
      <c r="Z2971" s="785" t="s">
        <v>4497</v>
      </c>
      <c r="AA2971" s="785" t="s">
        <v>4314</v>
      </c>
      <c r="AB2971" s="785" t="s">
        <v>2683</v>
      </c>
      <c r="AC2971" s="785" t="s">
        <v>2606</v>
      </c>
      <c r="AD2971" s="786">
        <v>43318</v>
      </c>
    </row>
    <row r="2972" spans="1:30" ht="15.75">
      <c r="A2972" s="785" t="s">
        <v>4301</v>
      </c>
      <c r="B2972" s="785" t="s">
        <v>14750</v>
      </c>
      <c r="C2972" s="785" t="s">
        <v>4303</v>
      </c>
      <c r="D2972" s="785" t="s">
        <v>2599</v>
      </c>
      <c r="E2972" s="785" t="s">
        <v>4811</v>
      </c>
      <c r="F2972" s="786">
        <v>43298</v>
      </c>
      <c r="G2972" s="785" t="s">
        <v>4573</v>
      </c>
      <c r="H2972" s="786">
        <v>43318</v>
      </c>
      <c r="I2972" s="785" t="s">
        <v>14751</v>
      </c>
      <c r="J2972" s="785" t="s">
        <v>629</v>
      </c>
      <c r="K2972" s="785" t="s">
        <v>2612</v>
      </c>
      <c r="L2972" s="785" t="s">
        <v>14752</v>
      </c>
      <c r="M2972" s="785" t="s">
        <v>14753</v>
      </c>
      <c r="N2972" s="785"/>
      <c r="O2972" s="785"/>
      <c r="P2972" s="787">
        <v>37.082560000000001</v>
      </c>
      <c r="Q2972" s="787">
        <v>-0.40848499999999999</v>
      </c>
      <c r="R2972" s="785" t="s">
        <v>1056</v>
      </c>
      <c r="S2972" s="785" t="s">
        <v>2893</v>
      </c>
      <c r="T2972" s="785" t="s">
        <v>3113</v>
      </c>
      <c r="U2972" s="785" t="s">
        <v>14754</v>
      </c>
      <c r="V2972" s="785" t="s">
        <v>3070</v>
      </c>
      <c r="W2972" s="785" t="s">
        <v>3106</v>
      </c>
      <c r="X2972" s="785" t="s">
        <v>3106</v>
      </c>
      <c r="Y2972" s="615" t="str">
        <f t="shared" si="46"/>
        <v>Joseph Muchirira Mugo</v>
      </c>
      <c r="Z2972" s="785" t="s">
        <v>14702</v>
      </c>
      <c r="AA2972" s="785" t="s">
        <v>4314</v>
      </c>
      <c r="AB2972" s="785" t="s">
        <v>2605</v>
      </c>
      <c r="AC2972" s="785" t="s">
        <v>2606</v>
      </c>
      <c r="AD2972" s="786">
        <v>43318</v>
      </c>
    </row>
    <row r="2973" spans="1:30" ht="15.75">
      <c r="A2973" s="785" t="s">
        <v>4301</v>
      </c>
      <c r="B2973" s="785" t="s">
        <v>15213</v>
      </c>
      <c r="C2973" s="785" t="s">
        <v>4303</v>
      </c>
      <c r="D2973" s="785" t="s">
        <v>2599</v>
      </c>
      <c r="E2973" s="785" t="s">
        <v>5348</v>
      </c>
      <c r="F2973" s="786">
        <v>43296</v>
      </c>
      <c r="G2973" s="785" t="s">
        <v>14267</v>
      </c>
      <c r="H2973" s="786">
        <v>43315</v>
      </c>
      <c r="I2973" s="785" t="s">
        <v>15214</v>
      </c>
      <c r="J2973" s="785" t="s">
        <v>629</v>
      </c>
      <c r="K2973" s="785" t="s">
        <v>15215</v>
      </c>
      <c r="L2973" s="785" t="s">
        <v>15216</v>
      </c>
      <c r="M2973" s="785"/>
      <c r="N2973" s="785"/>
      <c r="O2973" s="785" t="s">
        <v>15217</v>
      </c>
      <c r="P2973" s="787">
        <v>38.474922999999997</v>
      </c>
      <c r="Q2973" s="787">
        <v>-3.4308369999999999</v>
      </c>
      <c r="R2973" s="785" t="s">
        <v>766</v>
      </c>
      <c r="S2973" s="785" t="s">
        <v>1394</v>
      </c>
      <c r="T2973" s="785" t="s">
        <v>1394</v>
      </c>
      <c r="U2973" s="785" t="s">
        <v>15218</v>
      </c>
      <c r="V2973" s="785" t="s">
        <v>3070</v>
      </c>
      <c r="W2973" s="785" t="s">
        <v>2649</v>
      </c>
      <c r="X2973" s="785" t="s">
        <v>2649</v>
      </c>
      <c r="Y2973" s="615" t="str">
        <f t="shared" si="46"/>
        <v>Jotham Kaluma</v>
      </c>
      <c r="Z2973" s="785" t="s">
        <v>15202</v>
      </c>
      <c r="AA2973" s="785" t="s">
        <v>4314</v>
      </c>
      <c r="AB2973" s="785" t="s">
        <v>2605</v>
      </c>
      <c r="AC2973" s="785" t="s">
        <v>2606</v>
      </c>
      <c r="AD2973" s="786">
        <v>43315</v>
      </c>
    </row>
    <row r="2974" spans="1:30" ht="15.75">
      <c r="A2974" s="785" t="s">
        <v>4301</v>
      </c>
      <c r="B2974" s="785" t="s">
        <v>23385</v>
      </c>
      <c r="C2974" s="785" t="s">
        <v>4303</v>
      </c>
      <c r="D2974" s="785" t="s">
        <v>2599</v>
      </c>
      <c r="E2974" s="785" t="s">
        <v>5030</v>
      </c>
      <c r="F2974" s="786">
        <v>43291</v>
      </c>
      <c r="G2974" s="785" t="s">
        <v>14267</v>
      </c>
      <c r="H2974" s="786">
        <v>43315</v>
      </c>
      <c r="I2974" s="785" t="s">
        <v>23386</v>
      </c>
      <c r="J2974" s="785" t="s">
        <v>627</v>
      </c>
      <c r="K2974" s="785" t="s">
        <v>23387</v>
      </c>
      <c r="L2974" s="785" t="s">
        <v>23388</v>
      </c>
      <c r="M2974" s="785"/>
      <c r="N2974" s="785"/>
      <c r="O2974" s="785"/>
      <c r="P2974" s="787">
        <v>36.594555</v>
      </c>
      <c r="Q2974" s="787">
        <v>-1.093202</v>
      </c>
      <c r="R2974" s="785" t="s">
        <v>821</v>
      </c>
      <c r="S2974" s="785" t="s">
        <v>1884</v>
      </c>
      <c r="T2974" s="785" t="s">
        <v>1885</v>
      </c>
      <c r="U2974" s="785" t="s">
        <v>5107</v>
      </c>
      <c r="V2974" s="785" t="s">
        <v>2855</v>
      </c>
      <c r="W2974" s="785" t="s">
        <v>23165</v>
      </c>
      <c r="X2974" s="785" t="s">
        <v>23165</v>
      </c>
      <c r="Y2974" s="615" t="str">
        <f t="shared" si="46"/>
        <v>Simon Kabucho</v>
      </c>
      <c r="Z2974" s="785" t="s">
        <v>23172</v>
      </c>
      <c r="AA2974" s="785" t="s">
        <v>4314</v>
      </c>
      <c r="AB2974" s="785" t="s">
        <v>2683</v>
      </c>
      <c r="AC2974" s="785" t="s">
        <v>2606</v>
      </c>
      <c r="AD2974" s="786">
        <v>43315</v>
      </c>
    </row>
    <row r="2975" spans="1:30" ht="15.75">
      <c r="A2975" s="785" t="s">
        <v>4301</v>
      </c>
      <c r="B2975" s="785" t="s">
        <v>23381</v>
      </c>
      <c r="C2975" s="785" t="s">
        <v>4379</v>
      </c>
      <c r="D2975" s="785" t="s">
        <v>2751</v>
      </c>
      <c r="E2975" s="785" t="s">
        <v>4623</v>
      </c>
      <c r="F2975" s="786">
        <v>43285</v>
      </c>
      <c r="G2975" s="785" t="s">
        <v>4948</v>
      </c>
      <c r="H2975" s="786">
        <v>43314</v>
      </c>
      <c r="I2975" s="785" t="s">
        <v>23382</v>
      </c>
      <c r="J2975" s="785" t="s">
        <v>629</v>
      </c>
      <c r="K2975" s="785" t="s">
        <v>23383</v>
      </c>
      <c r="L2975" s="785" t="s">
        <v>23384</v>
      </c>
      <c r="M2975" s="785"/>
      <c r="N2975" s="785"/>
      <c r="O2975" s="785"/>
      <c r="P2975" s="787">
        <v>36.222515000000001</v>
      </c>
      <c r="Q2975" s="787">
        <v>-1.0884E-2</v>
      </c>
      <c r="R2975" s="785" t="s">
        <v>821</v>
      </c>
      <c r="S2975" s="785" t="s">
        <v>822</v>
      </c>
      <c r="T2975" s="785" t="s">
        <v>2783</v>
      </c>
      <c r="U2975" s="785" t="s">
        <v>17373</v>
      </c>
      <c r="V2975" s="785" t="s">
        <v>2855</v>
      </c>
      <c r="W2975" s="785" t="s">
        <v>23165</v>
      </c>
      <c r="X2975" s="785" t="s">
        <v>23165</v>
      </c>
      <c r="Y2975" s="615" t="str">
        <f t="shared" si="46"/>
        <v>Simon Kabucho</v>
      </c>
      <c r="Z2975" s="785" t="s">
        <v>23172</v>
      </c>
      <c r="AA2975" s="785" t="s">
        <v>4314</v>
      </c>
      <c r="AB2975" s="785" t="s">
        <v>2683</v>
      </c>
      <c r="AC2975" s="785" t="s">
        <v>2606</v>
      </c>
      <c r="AD2975" s="786">
        <v>43314</v>
      </c>
    </row>
    <row r="2976" spans="1:30" ht="15.75">
      <c r="A2976" s="785" t="s">
        <v>4301</v>
      </c>
      <c r="B2976" s="785" t="s">
        <v>32816</v>
      </c>
      <c r="C2976" s="785" t="s">
        <v>4303</v>
      </c>
      <c r="D2976" s="785" t="s">
        <v>2599</v>
      </c>
      <c r="E2976" s="785" t="s">
        <v>16341</v>
      </c>
      <c r="F2976" s="786">
        <v>43273</v>
      </c>
      <c r="G2976" s="785" t="s">
        <v>4948</v>
      </c>
      <c r="H2976" s="786">
        <v>43314</v>
      </c>
      <c r="I2976" s="785" t="s">
        <v>32817</v>
      </c>
      <c r="J2976" s="785" t="s">
        <v>629</v>
      </c>
      <c r="K2976" s="785" t="s">
        <v>2612</v>
      </c>
      <c r="L2976" s="785" t="s">
        <v>15822</v>
      </c>
      <c r="M2976" s="785"/>
      <c r="N2976" s="785"/>
      <c r="O2976" s="785"/>
      <c r="P2976" s="787">
        <v>37.086840000000002</v>
      </c>
      <c r="Q2976" s="787">
        <v>-0.52184799999999998</v>
      </c>
      <c r="R2976" s="785" t="s">
        <v>1056</v>
      </c>
      <c r="S2976" s="785" t="s">
        <v>2893</v>
      </c>
      <c r="T2976" s="785" t="s">
        <v>3350</v>
      </c>
      <c r="U2976" s="785" t="s">
        <v>26731</v>
      </c>
      <c r="V2976" s="785" t="s">
        <v>3070</v>
      </c>
      <c r="W2976" s="785" t="s">
        <v>3079</v>
      </c>
      <c r="X2976" s="785"/>
      <c r="Y2976" s="615" t="str">
        <f t="shared" si="46"/>
        <v>Rural Green Energy Services</v>
      </c>
      <c r="Z2976" s="785" t="s">
        <v>2599</v>
      </c>
      <c r="AA2976" s="785" t="s">
        <v>4314</v>
      </c>
      <c r="AB2976" s="785" t="s">
        <v>2605</v>
      </c>
      <c r="AC2976" s="785" t="s">
        <v>2606</v>
      </c>
      <c r="AD2976" s="786">
        <v>43335</v>
      </c>
    </row>
    <row r="2977" spans="1:30" ht="15.75">
      <c r="A2977" s="785" t="s">
        <v>4301</v>
      </c>
      <c r="B2977" s="785" t="s">
        <v>6187</v>
      </c>
      <c r="C2977" s="785" t="s">
        <v>4303</v>
      </c>
      <c r="D2977" s="785" t="s">
        <v>2599</v>
      </c>
      <c r="E2977" s="785" t="s">
        <v>5304</v>
      </c>
      <c r="F2977" s="786">
        <v>43280</v>
      </c>
      <c r="G2977" s="785" t="s">
        <v>4943</v>
      </c>
      <c r="H2977" s="786">
        <v>43313</v>
      </c>
      <c r="I2977" s="785" t="s">
        <v>6188</v>
      </c>
      <c r="J2977" s="785" t="s">
        <v>627</v>
      </c>
      <c r="K2977" s="785" t="s">
        <v>6189</v>
      </c>
      <c r="L2977" s="785" t="s">
        <v>6190</v>
      </c>
      <c r="M2977" s="785"/>
      <c r="N2977" s="785"/>
      <c r="O2977" s="785" t="s">
        <v>6191</v>
      </c>
      <c r="P2977" s="787">
        <v>36.616836999999997</v>
      </c>
      <c r="Q2977" s="787">
        <v>-1.162153</v>
      </c>
      <c r="R2977" s="785" t="s">
        <v>821</v>
      </c>
      <c r="S2977" s="785" t="s">
        <v>1884</v>
      </c>
      <c r="T2977" s="785" t="s">
        <v>6192</v>
      </c>
      <c r="U2977" s="785" t="s">
        <v>6192</v>
      </c>
      <c r="V2977" s="785" t="s">
        <v>2673</v>
      </c>
      <c r="W2977" s="785" t="s">
        <v>2689</v>
      </c>
      <c r="X2977" s="785" t="s">
        <v>2689</v>
      </c>
      <c r="Y2977" s="615" t="str">
        <f t="shared" si="46"/>
        <v>Biotechno &amp; Services</v>
      </c>
      <c r="Z2977" s="785" t="s">
        <v>6145</v>
      </c>
      <c r="AA2977" s="785" t="s">
        <v>4349</v>
      </c>
      <c r="AB2977" s="785" t="s">
        <v>2605</v>
      </c>
      <c r="AC2977" s="785" t="s">
        <v>2606</v>
      </c>
      <c r="AD2977" s="786">
        <v>43313</v>
      </c>
    </row>
    <row r="2978" spans="1:30" ht="15.75">
      <c r="A2978" s="785" t="s">
        <v>4301</v>
      </c>
      <c r="B2978" s="785" t="s">
        <v>13591</v>
      </c>
      <c r="C2978" s="785" t="s">
        <v>4303</v>
      </c>
      <c r="D2978" s="785" t="s">
        <v>2599</v>
      </c>
      <c r="E2978" s="785" t="s">
        <v>4827</v>
      </c>
      <c r="F2978" s="786">
        <v>43271</v>
      </c>
      <c r="G2978" s="785" t="s">
        <v>4943</v>
      </c>
      <c r="H2978" s="786">
        <v>43313</v>
      </c>
      <c r="I2978" s="785" t="s">
        <v>13592</v>
      </c>
      <c r="J2978" s="785" t="s">
        <v>629</v>
      </c>
      <c r="K2978" s="785" t="s">
        <v>13593</v>
      </c>
      <c r="L2978" s="785" t="s">
        <v>13594</v>
      </c>
      <c r="M2978" s="785" t="s">
        <v>13595</v>
      </c>
      <c r="N2978" s="785"/>
      <c r="O2978" s="785" t="s">
        <v>13596</v>
      </c>
      <c r="P2978" s="787">
        <v>34.902099999999997</v>
      </c>
      <c r="Q2978" s="787">
        <v>-0.68826299999999996</v>
      </c>
      <c r="R2978" s="785" t="s">
        <v>843</v>
      </c>
      <c r="S2978" s="785" t="s">
        <v>3514</v>
      </c>
      <c r="T2978" s="785" t="s">
        <v>3514</v>
      </c>
      <c r="U2978" s="785" t="s">
        <v>13597</v>
      </c>
      <c r="V2978" s="785" t="s">
        <v>2855</v>
      </c>
      <c r="W2978" s="785" t="s">
        <v>3276</v>
      </c>
      <c r="X2978" s="785" t="s">
        <v>2754</v>
      </c>
      <c r="Y2978" s="615" t="str">
        <f t="shared" si="46"/>
        <v>Joel Nyambane Moigare</v>
      </c>
      <c r="Z2978" s="785" t="s">
        <v>13448</v>
      </c>
      <c r="AA2978" s="785" t="s">
        <v>4349</v>
      </c>
      <c r="AB2978" s="785" t="s">
        <v>2683</v>
      </c>
      <c r="AC2978" s="785" t="s">
        <v>2606</v>
      </c>
      <c r="AD2978" s="786">
        <v>43313</v>
      </c>
    </row>
    <row r="2979" spans="1:30" ht="15.75">
      <c r="A2979" s="785" t="s">
        <v>4301</v>
      </c>
      <c r="B2979" s="785" t="s">
        <v>15945</v>
      </c>
      <c r="C2979" s="785" t="s">
        <v>4303</v>
      </c>
      <c r="D2979" s="785" t="s">
        <v>2599</v>
      </c>
      <c r="E2979" s="785" t="s">
        <v>10508</v>
      </c>
      <c r="F2979" s="786">
        <v>43120</v>
      </c>
      <c r="G2979" s="785" t="s">
        <v>4943</v>
      </c>
      <c r="H2979" s="786">
        <v>43313</v>
      </c>
      <c r="I2979" s="785" t="s">
        <v>15946</v>
      </c>
      <c r="J2979" s="785" t="s">
        <v>629</v>
      </c>
      <c r="K2979" s="785" t="s">
        <v>15947</v>
      </c>
      <c r="L2979" s="785" t="s">
        <v>15948</v>
      </c>
      <c r="M2979" s="785"/>
      <c r="N2979" s="785"/>
      <c r="O2979" s="785" t="s">
        <v>15949</v>
      </c>
      <c r="P2979" s="787">
        <v>34.57282</v>
      </c>
      <c r="Q2979" s="787">
        <v>-8.3320000000000009E-3</v>
      </c>
      <c r="R2979" s="785" t="s">
        <v>1700</v>
      </c>
      <c r="S2979" s="785" t="s">
        <v>3380</v>
      </c>
      <c r="T2979" s="785" t="s">
        <v>15950</v>
      </c>
      <c r="U2979" s="785" t="s">
        <v>15951</v>
      </c>
      <c r="V2979" s="785" t="s">
        <v>3004</v>
      </c>
      <c r="W2979" s="785" t="s">
        <v>11009</v>
      </c>
      <c r="X2979" s="785" t="s">
        <v>11009</v>
      </c>
      <c r="Y2979" s="615" t="str">
        <f t="shared" si="46"/>
        <v>Kennedy Amiani Anzeze</v>
      </c>
      <c r="Z2979" s="785" t="s">
        <v>15932</v>
      </c>
      <c r="AA2979" s="785" t="s">
        <v>4349</v>
      </c>
      <c r="AB2979" s="785" t="s">
        <v>2605</v>
      </c>
      <c r="AC2979" s="785" t="s">
        <v>2606</v>
      </c>
      <c r="AD2979" s="786">
        <v>43765</v>
      </c>
    </row>
    <row r="2980" spans="1:30" ht="15.75">
      <c r="A2980" s="785" t="s">
        <v>4301</v>
      </c>
      <c r="B2980" s="785" t="s">
        <v>16164</v>
      </c>
      <c r="C2980" s="785" t="s">
        <v>4379</v>
      </c>
      <c r="D2980" s="785" t="s">
        <v>2703</v>
      </c>
      <c r="E2980" s="785" t="s">
        <v>15925</v>
      </c>
      <c r="F2980" s="786">
        <v>43282</v>
      </c>
      <c r="G2980" s="785" t="s">
        <v>4943</v>
      </c>
      <c r="H2980" s="786">
        <v>43313</v>
      </c>
      <c r="I2980" s="785" t="s">
        <v>16165</v>
      </c>
      <c r="J2980" s="785" t="s">
        <v>629</v>
      </c>
      <c r="K2980" s="785" t="s">
        <v>16166</v>
      </c>
      <c r="L2980" s="785" t="s">
        <v>16167</v>
      </c>
      <c r="M2980" s="785"/>
      <c r="N2980" s="785"/>
      <c r="O2980" s="785" t="s">
        <v>16168</v>
      </c>
      <c r="P2980" s="787">
        <v>34.590052999999997</v>
      </c>
      <c r="Q2980" s="787">
        <v>0.53432800000000003</v>
      </c>
      <c r="R2980" s="785" t="s">
        <v>2301</v>
      </c>
      <c r="S2980" s="785" t="s">
        <v>11162</v>
      </c>
      <c r="T2980" s="785" t="s">
        <v>16169</v>
      </c>
      <c r="U2980" s="785" t="s">
        <v>16170</v>
      </c>
      <c r="V2980" s="785" t="s">
        <v>2673</v>
      </c>
      <c r="W2980" s="785" t="s">
        <v>2621</v>
      </c>
      <c r="X2980" s="785" t="s">
        <v>2621</v>
      </c>
      <c r="Y2980" s="615" t="str">
        <f t="shared" si="46"/>
        <v>Kentainers Limited</v>
      </c>
      <c r="Z2980" s="785" t="s">
        <v>14622</v>
      </c>
      <c r="AA2980" s="785" t="s">
        <v>5464</v>
      </c>
      <c r="AB2980" s="785" t="s">
        <v>2616</v>
      </c>
      <c r="AC2980" s="785" t="s">
        <v>2617</v>
      </c>
      <c r="AD2980" s="786">
        <v>43377</v>
      </c>
    </row>
    <row r="2981" spans="1:30" ht="15.75">
      <c r="A2981" s="785" t="s">
        <v>4301</v>
      </c>
      <c r="B2981" s="785" t="s">
        <v>16805</v>
      </c>
      <c r="C2981" s="785" t="s">
        <v>4303</v>
      </c>
      <c r="D2981" s="785" t="s">
        <v>2599</v>
      </c>
      <c r="E2981" s="785" t="s">
        <v>9317</v>
      </c>
      <c r="F2981" s="786">
        <v>43164</v>
      </c>
      <c r="G2981" s="785" t="s">
        <v>4943</v>
      </c>
      <c r="H2981" s="786">
        <v>43313</v>
      </c>
      <c r="I2981" s="785" t="s">
        <v>16806</v>
      </c>
      <c r="J2981" s="785" t="s">
        <v>629</v>
      </c>
      <c r="K2981" s="785" t="s">
        <v>2612</v>
      </c>
      <c r="L2981" s="785" t="s">
        <v>16807</v>
      </c>
      <c r="M2981" s="785"/>
      <c r="N2981" s="785"/>
      <c r="O2981" s="785"/>
      <c r="P2981" s="787">
        <v>35.286048000000001</v>
      </c>
      <c r="Q2981" s="787">
        <v>0.72677000000000003</v>
      </c>
      <c r="R2981" s="785" t="s">
        <v>893</v>
      </c>
      <c r="S2981" s="785" t="s">
        <v>1117</v>
      </c>
      <c r="T2981" s="785" t="s">
        <v>3679</v>
      </c>
      <c r="U2981" s="785" t="s">
        <v>16808</v>
      </c>
      <c r="V2981" s="785" t="s">
        <v>3004</v>
      </c>
      <c r="W2981" s="785" t="s">
        <v>3226</v>
      </c>
      <c r="X2981" s="785" t="s">
        <v>3226</v>
      </c>
      <c r="Y2981" s="615" t="str">
        <f t="shared" si="46"/>
        <v>Lilian Lelei</v>
      </c>
      <c r="Z2981" s="785" t="s">
        <v>16794</v>
      </c>
      <c r="AA2981" s="785" t="s">
        <v>4314</v>
      </c>
      <c r="AB2981" s="785" t="s">
        <v>2605</v>
      </c>
      <c r="AC2981" s="785" t="s">
        <v>2606</v>
      </c>
      <c r="AD2981" s="786">
        <v>43320</v>
      </c>
    </row>
    <row r="2982" spans="1:30" ht="15.75">
      <c r="A2982" s="785" t="s">
        <v>4301</v>
      </c>
      <c r="B2982" s="785" t="s">
        <v>19041</v>
      </c>
      <c r="C2982" s="785" t="s">
        <v>4303</v>
      </c>
      <c r="D2982" s="785" t="s">
        <v>2599</v>
      </c>
      <c r="E2982" s="785" t="s">
        <v>13600</v>
      </c>
      <c r="F2982" s="786">
        <v>43266</v>
      </c>
      <c r="G2982" s="785" t="s">
        <v>4943</v>
      </c>
      <c r="H2982" s="786">
        <v>43313</v>
      </c>
      <c r="I2982" s="785" t="s">
        <v>19042</v>
      </c>
      <c r="J2982" s="785" t="s">
        <v>629</v>
      </c>
      <c r="K2982" s="785" t="s">
        <v>19043</v>
      </c>
      <c r="L2982" s="785" t="s">
        <v>19044</v>
      </c>
      <c r="M2982" s="785"/>
      <c r="N2982" s="785"/>
      <c r="O2982" s="785" t="s">
        <v>19045</v>
      </c>
      <c r="P2982" s="787">
        <v>37.204574999999998</v>
      </c>
      <c r="Q2982" s="787">
        <v>-1.2942149999999999</v>
      </c>
      <c r="R2982" s="785" t="s">
        <v>1729</v>
      </c>
      <c r="S2982" s="785" t="s">
        <v>3997</v>
      </c>
      <c r="T2982" s="785" t="s">
        <v>19046</v>
      </c>
      <c r="U2982" s="785" t="s">
        <v>19047</v>
      </c>
      <c r="V2982" s="785" t="s">
        <v>2855</v>
      </c>
      <c r="W2982" s="785" t="s">
        <v>3253</v>
      </c>
      <c r="X2982" s="785" t="s">
        <v>19034</v>
      </c>
      <c r="Y2982" s="615" t="str">
        <f t="shared" si="46"/>
        <v>Njagi Eliatha</v>
      </c>
      <c r="Z2982" s="785" t="s">
        <v>7653</v>
      </c>
      <c r="AA2982" s="785" t="s">
        <v>4349</v>
      </c>
      <c r="AB2982" s="785" t="s">
        <v>2605</v>
      </c>
      <c r="AC2982" s="785" t="s">
        <v>2606</v>
      </c>
      <c r="AD2982" s="786">
        <v>43313</v>
      </c>
    </row>
    <row r="2983" spans="1:30" ht="15.75">
      <c r="A2983" s="785" t="s">
        <v>4301</v>
      </c>
      <c r="B2983" s="785" t="s">
        <v>15502</v>
      </c>
      <c r="C2983" s="785" t="s">
        <v>4303</v>
      </c>
      <c r="D2983" s="785" t="s">
        <v>2599</v>
      </c>
      <c r="E2983" s="785" t="s">
        <v>5304</v>
      </c>
      <c r="F2983" s="786">
        <v>43280</v>
      </c>
      <c r="G2983" s="785" t="s">
        <v>15503</v>
      </c>
      <c r="H2983" s="786">
        <v>43312</v>
      </c>
      <c r="I2983" s="785" t="s">
        <v>15504</v>
      </c>
      <c r="J2983" s="785" t="s">
        <v>629</v>
      </c>
      <c r="K2983" s="785" t="s">
        <v>15505</v>
      </c>
      <c r="L2983" s="785" t="s">
        <v>15506</v>
      </c>
      <c r="M2983" s="785"/>
      <c r="N2983" s="785"/>
      <c r="O2983" s="785"/>
      <c r="P2983" s="787">
        <v>37.591752</v>
      </c>
      <c r="Q2983" s="787">
        <v>-6.4365000000000006E-2</v>
      </c>
      <c r="R2983" s="785" t="s">
        <v>1104</v>
      </c>
      <c r="S2983" s="785" t="s">
        <v>2643</v>
      </c>
      <c r="T2983" s="785" t="s">
        <v>3534</v>
      </c>
      <c r="U2983" s="785" t="s">
        <v>15507</v>
      </c>
      <c r="V2983" s="785" t="s">
        <v>2855</v>
      </c>
      <c r="W2983" s="785" t="s">
        <v>3253</v>
      </c>
      <c r="X2983" s="785" t="s">
        <v>3254</v>
      </c>
      <c r="Y2983" s="615" t="str">
        <f t="shared" si="46"/>
        <v>Julius Mwiraria</v>
      </c>
      <c r="Z2983" s="785" t="s">
        <v>15464</v>
      </c>
      <c r="AA2983" s="785" t="s">
        <v>4349</v>
      </c>
      <c r="AB2983" s="785" t="s">
        <v>2605</v>
      </c>
      <c r="AC2983" s="785" t="s">
        <v>2606</v>
      </c>
      <c r="AD2983" s="786">
        <v>43312</v>
      </c>
    </row>
    <row r="2984" spans="1:30" ht="15.75">
      <c r="A2984" s="785" t="s">
        <v>4301</v>
      </c>
      <c r="B2984" s="785" t="s">
        <v>15397</v>
      </c>
      <c r="C2984" s="785" t="s">
        <v>4379</v>
      </c>
      <c r="D2984" s="785" t="s">
        <v>2598</v>
      </c>
      <c r="E2984" s="785" t="s">
        <v>5217</v>
      </c>
      <c r="F2984" s="786">
        <v>43305</v>
      </c>
      <c r="G2984" s="785" t="s">
        <v>10965</v>
      </c>
      <c r="H2984" s="786">
        <v>43311</v>
      </c>
      <c r="I2984" s="785" t="s">
        <v>15398</v>
      </c>
      <c r="J2984" s="785" t="s">
        <v>629</v>
      </c>
      <c r="K2984" s="785" t="s">
        <v>15399</v>
      </c>
      <c r="L2984" s="785" t="s">
        <v>15400</v>
      </c>
      <c r="M2984" s="785"/>
      <c r="N2984" s="785"/>
      <c r="O2984" s="785" t="s">
        <v>15401</v>
      </c>
      <c r="P2984" s="787">
        <v>34.735145000000003</v>
      </c>
      <c r="Q2984" s="787">
        <v>-0.14408000000000001</v>
      </c>
      <c r="R2984" s="785" t="s">
        <v>1575</v>
      </c>
      <c r="S2984" s="785" t="s">
        <v>15402</v>
      </c>
      <c r="T2984" s="785" t="s">
        <v>15403</v>
      </c>
      <c r="U2984" s="785" t="s">
        <v>15403</v>
      </c>
      <c r="V2984" s="785" t="s">
        <v>2673</v>
      </c>
      <c r="W2984" s="785" t="s">
        <v>2608</v>
      </c>
      <c r="X2984" s="785" t="s">
        <v>15396</v>
      </c>
      <c r="Y2984" s="615" t="str">
        <f t="shared" si="46"/>
        <v>Julius</v>
      </c>
      <c r="Z2984" s="785" t="s">
        <v>15302</v>
      </c>
      <c r="AA2984" s="785" t="s">
        <v>5464</v>
      </c>
      <c r="AB2984" s="785" t="s">
        <v>2609</v>
      </c>
      <c r="AC2984" s="785" t="s">
        <v>2610</v>
      </c>
      <c r="AD2984" s="786">
        <v>43305</v>
      </c>
    </row>
    <row r="2985" spans="1:30" ht="15.75">
      <c r="A2985" s="785" t="s">
        <v>4301</v>
      </c>
      <c r="B2985" s="785" t="s">
        <v>15601</v>
      </c>
      <c r="C2985" s="785" t="s">
        <v>4303</v>
      </c>
      <c r="D2985" s="785" t="s">
        <v>2599</v>
      </c>
      <c r="E2985" s="785" t="s">
        <v>5217</v>
      </c>
      <c r="F2985" s="786">
        <v>43305</v>
      </c>
      <c r="G2985" s="785" t="s">
        <v>10965</v>
      </c>
      <c r="H2985" s="786">
        <v>43311</v>
      </c>
      <c r="I2985" s="785" t="s">
        <v>15602</v>
      </c>
      <c r="J2985" s="785" t="s">
        <v>629</v>
      </c>
      <c r="K2985" s="785" t="s">
        <v>15603</v>
      </c>
      <c r="L2985" s="785" t="s">
        <v>15604</v>
      </c>
      <c r="M2985" s="785"/>
      <c r="N2985" s="785"/>
      <c r="O2985" s="785" t="s">
        <v>15605</v>
      </c>
      <c r="P2985" s="787">
        <v>34.735840000000003</v>
      </c>
      <c r="Q2985" s="787">
        <v>-0.14152799999999999</v>
      </c>
      <c r="R2985" s="785" t="s">
        <v>1575</v>
      </c>
      <c r="S2985" s="785" t="s">
        <v>15402</v>
      </c>
      <c r="T2985" s="785" t="s">
        <v>15403</v>
      </c>
      <c r="U2985" s="785" t="s">
        <v>15403</v>
      </c>
      <c r="V2985" s="785" t="s">
        <v>2673</v>
      </c>
      <c r="W2985" s="785" t="s">
        <v>2608</v>
      </c>
      <c r="X2985" s="785" t="s">
        <v>15588</v>
      </c>
      <c r="Y2985" s="615" t="str">
        <f t="shared" si="46"/>
        <v>Julius Onyango</v>
      </c>
      <c r="Z2985" s="785" t="s">
        <v>15606</v>
      </c>
      <c r="AA2985" s="785" t="s">
        <v>5464</v>
      </c>
      <c r="AB2985" s="785" t="s">
        <v>2609</v>
      </c>
      <c r="AC2985" s="785" t="s">
        <v>2610</v>
      </c>
      <c r="AD2985" s="786">
        <v>43305</v>
      </c>
    </row>
    <row r="2986" spans="1:30" ht="15.75">
      <c r="A2986" s="785" t="s">
        <v>4301</v>
      </c>
      <c r="B2986" s="785" t="s">
        <v>15607</v>
      </c>
      <c r="C2986" s="785" t="s">
        <v>4303</v>
      </c>
      <c r="D2986" s="785" t="s">
        <v>2599</v>
      </c>
      <c r="E2986" s="785" t="s">
        <v>5217</v>
      </c>
      <c r="F2986" s="786">
        <v>43305</v>
      </c>
      <c r="G2986" s="785" t="s">
        <v>10965</v>
      </c>
      <c r="H2986" s="786">
        <v>43311</v>
      </c>
      <c r="I2986" s="785" t="s">
        <v>15608</v>
      </c>
      <c r="J2986" s="785" t="s">
        <v>629</v>
      </c>
      <c r="K2986" s="785" t="s">
        <v>15609</v>
      </c>
      <c r="L2986" s="785" t="s">
        <v>15610</v>
      </c>
      <c r="M2986" s="785"/>
      <c r="N2986" s="785"/>
      <c r="O2986" s="785" t="s">
        <v>15611</v>
      </c>
      <c r="P2986" s="787">
        <v>34.738014999999997</v>
      </c>
      <c r="Q2986" s="787">
        <v>-0.14040800000000001</v>
      </c>
      <c r="R2986" s="785" t="s">
        <v>1575</v>
      </c>
      <c r="S2986" s="785" t="s">
        <v>15402</v>
      </c>
      <c r="T2986" s="785" t="s">
        <v>15403</v>
      </c>
      <c r="U2986" s="785" t="s">
        <v>15612</v>
      </c>
      <c r="V2986" s="785" t="s">
        <v>2673</v>
      </c>
      <c r="W2986" s="785" t="s">
        <v>2608</v>
      </c>
      <c r="X2986" s="785" t="s">
        <v>15588</v>
      </c>
      <c r="Y2986" s="615" t="str">
        <f t="shared" si="46"/>
        <v>Julius Onyango</v>
      </c>
      <c r="Z2986" s="785" t="s">
        <v>15302</v>
      </c>
      <c r="AA2986" s="785" t="s">
        <v>5464</v>
      </c>
      <c r="AB2986" s="785" t="s">
        <v>2609</v>
      </c>
      <c r="AC2986" s="785" t="s">
        <v>2610</v>
      </c>
      <c r="AD2986" s="786">
        <v>43305</v>
      </c>
    </row>
    <row r="2987" spans="1:30" ht="15.75">
      <c r="A2987" s="785" t="s">
        <v>4301</v>
      </c>
      <c r="B2987" s="785" t="s">
        <v>28488</v>
      </c>
      <c r="C2987" s="785" t="s">
        <v>4379</v>
      </c>
      <c r="D2987" s="785" t="s">
        <v>2598</v>
      </c>
      <c r="E2987" s="785" t="s">
        <v>8021</v>
      </c>
      <c r="F2987" s="786">
        <v>43256</v>
      </c>
      <c r="G2987" s="785" t="s">
        <v>10965</v>
      </c>
      <c r="H2987" s="786">
        <v>43311</v>
      </c>
      <c r="I2987" s="785" t="s">
        <v>28489</v>
      </c>
      <c r="J2987" s="785" t="s">
        <v>627</v>
      </c>
      <c r="K2987" s="785" t="s">
        <v>28490</v>
      </c>
      <c r="L2987" s="785" t="s">
        <v>28491</v>
      </c>
      <c r="M2987" s="785"/>
      <c r="N2987" s="785"/>
      <c r="O2987" s="785" t="s">
        <v>28492</v>
      </c>
      <c r="P2987" s="787">
        <v>37.084404999999997</v>
      </c>
      <c r="Q2987" s="787">
        <v>-0.441577</v>
      </c>
      <c r="R2987" s="785" t="s">
        <v>1056</v>
      </c>
      <c r="S2987" s="785" t="s">
        <v>2893</v>
      </c>
      <c r="T2987" s="785" t="s">
        <v>3249</v>
      </c>
      <c r="U2987" s="785" t="s">
        <v>3689</v>
      </c>
      <c r="V2987" s="785" t="s">
        <v>2855</v>
      </c>
      <c r="W2987" s="785" t="s">
        <v>3079</v>
      </c>
      <c r="X2987" s="785"/>
      <c r="Y2987" s="615" t="str">
        <f t="shared" si="46"/>
        <v>Rural Green Energy Services</v>
      </c>
      <c r="Z2987" s="785" t="s">
        <v>2599</v>
      </c>
      <c r="AA2987" s="785" t="s">
        <v>4314</v>
      </c>
      <c r="AB2987" s="785" t="s">
        <v>2605</v>
      </c>
      <c r="AC2987" s="785" t="s">
        <v>2606</v>
      </c>
      <c r="AD2987" s="786">
        <v>43348</v>
      </c>
    </row>
    <row r="2988" spans="1:30" ht="15.75">
      <c r="A2988" s="785" t="s">
        <v>4301</v>
      </c>
      <c r="B2988" s="785" t="s">
        <v>20732</v>
      </c>
      <c r="C2988" s="785" t="s">
        <v>4303</v>
      </c>
      <c r="D2988" s="785" t="s">
        <v>2599</v>
      </c>
      <c r="E2988" s="785" t="s">
        <v>4493</v>
      </c>
      <c r="F2988" s="786">
        <v>43234</v>
      </c>
      <c r="G2988" s="785" t="s">
        <v>20733</v>
      </c>
      <c r="H2988" s="786">
        <v>43310</v>
      </c>
      <c r="I2988" s="785" t="s">
        <v>20734</v>
      </c>
      <c r="J2988" s="785" t="s">
        <v>627</v>
      </c>
      <c r="K2988" s="785" t="s">
        <v>20735</v>
      </c>
      <c r="L2988" s="785" t="s">
        <v>20736</v>
      </c>
      <c r="M2988" s="785"/>
      <c r="N2988" s="785"/>
      <c r="O2988" s="785" t="s">
        <v>20737</v>
      </c>
      <c r="P2988" s="787">
        <v>35.281308000000003</v>
      </c>
      <c r="Q2988" s="787">
        <v>7.2137000000000007E-2</v>
      </c>
      <c r="R2988" s="785" t="s">
        <v>916</v>
      </c>
      <c r="S2988" s="785" t="s">
        <v>3061</v>
      </c>
      <c r="T2988" s="785" t="s">
        <v>3061</v>
      </c>
      <c r="U2988" s="785" t="s">
        <v>4692</v>
      </c>
      <c r="V2988" s="785" t="s">
        <v>2603</v>
      </c>
      <c r="W2988" s="785" t="s">
        <v>7843</v>
      </c>
      <c r="X2988" s="785" t="s">
        <v>20718</v>
      </c>
      <c r="Y2988" s="615" t="str">
        <f t="shared" si="46"/>
        <v>Purity Chepkosgei</v>
      </c>
      <c r="Z2988" s="785" t="s">
        <v>20719</v>
      </c>
      <c r="AA2988" s="785" t="s">
        <v>4314</v>
      </c>
      <c r="AB2988" s="785" t="s">
        <v>2683</v>
      </c>
      <c r="AC2988" s="785" t="s">
        <v>2606</v>
      </c>
      <c r="AD2988" s="786">
        <v>43392</v>
      </c>
    </row>
    <row r="2989" spans="1:30" ht="15.75">
      <c r="A2989" s="785" t="s">
        <v>4301</v>
      </c>
      <c r="B2989" s="785" t="s">
        <v>30054</v>
      </c>
      <c r="C2989" s="785" t="s">
        <v>4303</v>
      </c>
      <c r="D2989" s="785" t="s">
        <v>2599</v>
      </c>
      <c r="E2989" s="785" t="s">
        <v>10818</v>
      </c>
      <c r="F2989" s="786">
        <v>43279</v>
      </c>
      <c r="G2989" s="785" t="s">
        <v>14369</v>
      </c>
      <c r="H2989" s="786">
        <v>43309</v>
      </c>
      <c r="I2989" s="785" t="s">
        <v>30055</v>
      </c>
      <c r="J2989" s="785" t="s">
        <v>629</v>
      </c>
      <c r="K2989" s="785" t="s">
        <v>30056</v>
      </c>
      <c r="L2989" s="785" t="s">
        <v>30057</v>
      </c>
      <c r="M2989" s="785"/>
      <c r="N2989" s="785"/>
      <c r="O2989" s="785" t="s">
        <v>30058</v>
      </c>
      <c r="P2989" s="787">
        <v>37.636620000000001</v>
      </c>
      <c r="Q2989" s="787">
        <v>-0.40615800000000002</v>
      </c>
      <c r="R2989" s="785" t="s">
        <v>1089</v>
      </c>
      <c r="S2989" s="785" t="s">
        <v>2731</v>
      </c>
      <c r="T2989" s="785" t="s">
        <v>2272</v>
      </c>
      <c r="U2989" s="785" t="s">
        <v>2905</v>
      </c>
      <c r="V2989" s="785" t="s">
        <v>2855</v>
      </c>
      <c r="W2989" s="785" t="s">
        <v>3511</v>
      </c>
      <c r="X2989" s="785"/>
      <c r="Y2989" s="615" t="str">
        <f t="shared" si="46"/>
        <v>Sakaki Natural Renewable Energy Center</v>
      </c>
      <c r="Z2989" s="785" t="s">
        <v>2599</v>
      </c>
      <c r="AA2989" s="785" t="s">
        <v>4349</v>
      </c>
      <c r="AB2989" s="785" t="s">
        <v>2683</v>
      </c>
      <c r="AC2989" s="785" t="s">
        <v>2606</v>
      </c>
      <c r="AD2989" s="786">
        <v>43311</v>
      </c>
    </row>
    <row r="2990" spans="1:30" ht="15.75">
      <c r="A2990" s="785" t="s">
        <v>4301</v>
      </c>
      <c r="B2990" s="785" t="s">
        <v>32820</v>
      </c>
      <c r="C2990" s="785" t="s">
        <v>4303</v>
      </c>
      <c r="D2990" s="785" t="s">
        <v>2599</v>
      </c>
      <c r="E2990" s="785" t="s">
        <v>5030</v>
      </c>
      <c r="F2990" s="786">
        <v>43291</v>
      </c>
      <c r="G2990" s="785" t="s">
        <v>14369</v>
      </c>
      <c r="H2990" s="786">
        <v>43309</v>
      </c>
      <c r="I2990" s="785" t="s">
        <v>32821</v>
      </c>
      <c r="J2990" s="785" t="s">
        <v>627</v>
      </c>
      <c r="K2990" s="785" t="s">
        <v>2612</v>
      </c>
      <c r="L2990" s="785" t="s">
        <v>32822</v>
      </c>
      <c r="M2990" s="785"/>
      <c r="N2990" s="785"/>
      <c r="O2990" s="785" t="s">
        <v>32823</v>
      </c>
      <c r="P2990" s="787">
        <v>36.761780999999999</v>
      </c>
      <c r="Q2990" s="787">
        <v>-0.17119200000000001</v>
      </c>
      <c r="R2990" s="785" t="s">
        <v>1056</v>
      </c>
      <c r="S2990" s="785" t="s">
        <v>3283</v>
      </c>
      <c r="T2990" s="785" t="s">
        <v>3441</v>
      </c>
      <c r="U2990" s="785" t="s">
        <v>32824</v>
      </c>
      <c r="V2990" s="785" t="s">
        <v>3070</v>
      </c>
      <c r="W2990" s="785" t="s">
        <v>3079</v>
      </c>
      <c r="X2990" s="785"/>
      <c r="Y2990" s="615" t="str">
        <f t="shared" si="46"/>
        <v>Rural Green Energy Services</v>
      </c>
      <c r="Z2990" s="785" t="s">
        <v>2599</v>
      </c>
      <c r="AA2990" s="785" t="s">
        <v>4314</v>
      </c>
      <c r="AB2990" s="785" t="s">
        <v>2605</v>
      </c>
      <c r="AC2990" s="785" t="s">
        <v>2606</v>
      </c>
      <c r="AD2990" s="786">
        <v>43343</v>
      </c>
    </row>
    <row r="2991" spans="1:30" ht="15.75">
      <c r="A2991" s="785" t="s">
        <v>4301</v>
      </c>
      <c r="B2991" s="785" t="s">
        <v>32880</v>
      </c>
      <c r="C2991" s="785" t="s">
        <v>4303</v>
      </c>
      <c r="D2991" s="785" t="s">
        <v>2599</v>
      </c>
      <c r="E2991" s="785" t="s">
        <v>5347</v>
      </c>
      <c r="F2991" s="786">
        <v>43258</v>
      </c>
      <c r="G2991" s="785" t="s">
        <v>8665</v>
      </c>
      <c r="H2991" s="786">
        <v>43308</v>
      </c>
      <c r="I2991" s="785" t="s">
        <v>32881</v>
      </c>
      <c r="J2991" s="785" t="s">
        <v>629</v>
      </c>
      <c r="K2991" s="785" t="s">
        <v>32882</v>
      </c>
      <c r="L2991" s="785" t="s">
        <v>32883</v>
      </c>
      <c r="M2991" s="785" t="s">
        <v>32884</v>
      </c>
      <c r="N2991" s="785"/>
      <c r="O2991" s="785" t="s">
        <v>32885</v>
      </c>
      <c r="P2991" s="787">
        <v>35.970298</v>
      </c>
      <c r="Q2991" s="787">
        <v>-0.14732000000000001</v>
      </c>
      <c r="R2991" s="785" t="s">
        <v>695</v>
      </c>
      <c r="S2991" s="785" t="s">
        <v>1011</v>
      </c>
      <c r="T2991" s="785" t="s">
        <v>1011</v>
      </c>
      <c r="U2991" s="785" t="s">
        <v>3018</v>
      </c>
      <c r="V2991" s="785" t="s">
        <v>3070</v>
      </c>
      <c r="W2991" s="785" t="s">
        <v>3025</v>
      </c>
      <c r="X2991" s="785"/>
      <c r="Y2991" s="615" t="str">
        <f t="shared" si="46"/>
        <v>Kichemu limited</v>
      </c>
      <c r="Z2991" s="785" t="s">
        <v>2599</v>
      </c>
      <c r="AA2991" s="785" t="s">
        <v>4349</v>
      </c>
      <c r="AB2991" s="785" t="s">
        <v>2683</v>
      </c>
      <c r="AC2991" s="785" t="s">
        <v>2606</v>
      </c>
      <c r="AD2991" s="786">
        <v>43308</v>
      </c>
    </row>
    <row r="2992" spans="1:30" ht="15.75">
      <c r="A2992" s="785" t="s">
        <v>4301</v>
      </c>
      <c r="B2992" s="785" t="s">
        <v>8030</v>
      </c>
      <c r="C2992" s="785" t="s">
        <v>4303</v>
      </c>
      <c r="D2992" s="785" t="s">
        <v>2599</v>
      </c>
      <c r="E2992" s="785" t="s">
        <v>8031</v>
      </c>
      <c r="F2992" s="786">
        <v>43257</v>
      </c>
      <c r="G2992" s="785" t="s">
        <v>8032</v>
      </c>
      <c r="H2992" s="786">
        <v>43307</v>
      </c>
      <c r="I2992" s="785" t="s">
        <v>8033</v>
      </c>
      <c r="J2992" s="785" t="s">
        <v>627</v>
      </c>
      <c r="K2992" s="785" t="s">
        <v>8034</v>
      </c>
      <c r="L2992" s="785" t="s">
        <v>8035</v>
      </c>
      <c r="M2992" s="785"/>
      <c r="N2992" s="785"/>
      <c r="O2992" s="785" t="s">
        <v>8036</v>
      </c>
      <c r="P2992" s="787">
        <v>37.586635000000001</v>
      </c>
      <c r="Q2992" s="787">
        <v>-0.108475</v>
      </c>
      <c r="R2992" s="785" t="s">
        <v>1104</v>
      </c>
      <c r="S2992" s="785" t="s">
        <v>2643</v>
      </c>
      <c r="T2992" s="785" t="s">
        <v>8037</v>
      </c>
      <c r="U2992" s="785" t="s">
        <v>8038</v>
      </c>
      <c r="V2992" s="785" t="s">
        <v>2673</v>
      </c>
      <c r="W2992" s="785" t="s">
        <v>2808</v>
      </c>
      <c r="X2992" s="785" t="s">
        <v>8018</v>
      </c>
      <c r="Y2992" s="615" t="str">
        <f t="shared" si="46"/>
        <v>Eric Munene</v>
      </c>
      <c r="Z2992" s="785" t="s">
        <v>8029</v>
      </c>
      <c r="AA2992" s="785" t="s">
        <v>4349</v>
      </c>
      <c r="AB2992" s="785" t="s">
        <v>2683</v>
      </c>
      <c r="AC2992" s="785" t="s">
        <v>2606</v>
      </c>
      <c r="AD2992" s="786">
        <v>43307</v>
      </c>
    </row>
    <row r="2993" spans="1:30" ht="15.75">
      <c r="A2993" s="785" t="s">
        <v>4301</v>
      </c>
      <c r="B2993" s="785" t="s">
        <v>9824</v>
      </c>
      <c r="C2993" s="785" t="s">
        <v>4303</v>
      </c>
      <c r="D2993" s="785" t="s">
        <v>2599</v>
      </c>
      <c r="E2993" s="785" t="s">
        <v>5030</v>
      </c>
      <c r="F2993" s="786">
        <v>43291</v>
      </c>
      <c r="G2993" s="785" t="s">
        <v>8032</v>
      </c>
      <c r="H2993" s="786">
        <v>43307</v>
      </c>
      <c r="I2993" s="785" t="s">
        <v>9825</v>
      </c>
      <c r="J2993" s="785" t="s">
        <v>627</v>
      </c>
      <c r="K2993" s="785" t="s">
        <v>9826</v>
      </c>
      <c r="L2993" s="785" t="s">
        <v>9827</v>
      </c>
      <c r="M2993" s="785"/>
      <c r="N2993" s="785"/>
      <c r="O2993" s="785"/>
      <c r="P2993" s="787">
        <v>36.714424000000001</v>
      </c>
      <c r="Q2993" s="787">
        <v>-1.17574</v>
      </c>
      <c r="R2993" s="785" t="s">
        <v>821</v>
      </c>
      <c r="S2993" s="785" t="s">
        <v>1884</v>
      </c>
      <c r="T2993" s="785" t="s">
        <v>871</v>
      </c>
      <c r="U2993" s="785" t="s">
        <v>9828</v>
      </c>
      <c r="V2993" s="785" t="s">
        <v>3004</v>
      </c>
      <c r="W2993" s="785" t="s">
        <v>2615</v>
      </c>
      <c r="X2993" s="785" t="s">
        <v>9775</v>
      </c>
      <c r="Y2993" s="615" t="str">
        <f t="shared" si="46"/>
        <v>Frederick Kago</v>
      </c>
      <c r="Z2993" s="785" t="s">
        <v>9780</v>
      </c>
      <c r="AA2993" s="785" t="s">
        <v>5464</v>
      </c>
      <c r="AB2993" s="785" t="s">
        <v>3686</v>
      </c>
      <c r="AC2993" s="785" t="s">
        <v>2617</v>
      </c>
      <c r="AD2993" s="786">
        <v>43307</v>
      </c>
    </row>
    <row r="2994" spans="1:30" ht="15.75">
      <c r="A2994" s="785" t="s">
        <v>4301</v>
      </c>
      <c r="B2994" s="785" t="s">
        <v>13124</v>
      </c>
      <c r="C2994" s="785" t="s">
        <v>4303</v>
      </c>
      <c r="D2994" s="785" t="s">
        <v>2599</v>
      </c>
      <c r="E2994" s="785" t="s">
        <v>8031</v>
      </c>
      <c r="F2994" s="786">
        <v>43257</v>
      </c>
      <c r="G2994" s="785" t="s">
        <v>8032</v>
      </c>
      <c r="H2994" s="786">
        <v>43307</v>
      </c>
      <c r="I2994" s="785" t="s">
        <v>13125</v>
      </c>
      <c r="J2994" s="785" t="s">
        <v>629</v>
      </c>
      <c r="K2994" s="785" t="s">
        <v>13126</v>
      </c>
      <c r="L2994" s="785" t="s">
        <v>13127</v>
      </c>
      <c r="M2994" s="785"/>
      <c r="N2994" s="785"/>
      <c r="O2994" s="785" t="s">
        <v>13128</v>
      </c>
      <c r="P2994" s="787">
        <v>36.720517000000001</v>
      </c>
      <c r="Q2994" s="787">
        <v>-1.0329470000000001</v>
      </c>
      <c r="R2994" s="785" t="s">
        <v>821</v>
      </c>
      <c r="S2994" s="785" t="s">
        <v>822</v>
      </c>
      <c r="T2994" s="785" t="s">
        <v>822</v>
      </c>
      <c r="U2994" s="785" t="s">
        <v>3100</v>
      </c>
      <c r="V2994" s="785">
        <v>12</v>
      </c>
      <c r="W2994" s="785" t="s">
        <v>2615</v>
      </c>
      <c r="X2994" s="785" t="s">
        <v>12807</v>
      </c>
      <c r="Y2994" s="615" t="str">
        <f t="shared" si="46"/>
        <v>James Nganga  Njoroge</v>
      </c>
      <c r="Z2994" s="785" t="s">
        <v>9780</v>
      </c>
      <c r="AA2994" s="785" t="s">
        <v>5464</v>
      </c>
      <c r="AB2994" s="785" t="s">
        <v>2605</v>
      </c>
      <c r="AC2994" s="785" t="s">
        <v>2606</v>
      </c>
      <c r="AD2994" s="786">
        <v>43307</v>
      </c>
    </row>
    <row r="2995" spans="1:30" ht="15.75">
      <c r="A2995" s="785" t="s">
        <v>4301</v>
      </c>
      <c r="B2995" s="785" t="s">
        <v>8020</v>
      </c>
      <c r="C2995" s="785" t="s">
        <v>4303</v>
      </c>
      <c r="D2995" s="785" t="s">
        <v>2599</v>
      </c>
      <c r="E2995" s="785" t="s">
        <v>8021</v>
      </c>
      <c r="F2995" s="786">
        <v>43256</v>
      </c>
      <c r="G2995" s="785" t="s">
        <v>8022</v>
      </c>
      <c r="H2995" s="786">
        <v>43306</v>
      </c>
      <c r="I2995" s="785" t="s">
        <v>8023</v>
      </c>
      <c r="J2995" s="785" t="s">
        <v>629</v>
      </c>
      <c r="K2995" s="785" t="s">
        <v>8024</v>
      </c>
      <c r="L2995" s="785" t="s">
        <v>8025</v>
      </c>
      <c r="M2995" s="785" t="s">
        <v>8026</v>
      </c>
      <c r="N2995" s="785"/>
      <c r="O2995" s="785" t="s">
        <v>8027</v>
      </c>
      <c r="P2995" s="787">
        <v>37.653827999999997</v>
      </c>
      <c r="Q2995" s="787">
        <v>-9.0130000000000002E-2</v>
      </c>
      <c r="R2995" s="785" t="s">
        <v>1104</v>
      </c>
      <c r="S2995" s="785" t="s">
        <v>2643</v>
      </c>
      <c r="T2995" s="785" t="s">
        <v>8028</v>
      </c>
      <c r="U2995" s="785" t="s">
        <v>3146</v>
      </c>
      <c r="V2995" s="785" t="s">
        <v>2673</v>
      </c>
      <c r="W2995" s="785" t="s">
        <v>2808</v>
      </c>
      <c r="X2995" s="785" t="s">
        <v>8018</v>
      </c>
      <c r="Y2995" s="615" t="str">
        <f t="shared" si="46"/>
        <v>Eric Munene</v>
      </c>
      <c r="Z2995" s="785" t="s">
        <v>8029</v>
      </c>
      <c r="AA2995" s="785" t="s">
        <v>4349</v>
      </c>
      <c r="AB2995" s="785" t="s">
        <v>2683</v>
      </c>
      <c r="AC2995" s="785" t="s">
        <v>2606</v>
      </c>
      <c r="AD2995" s="786">
        <v>43306</v>
      </c>
    </row>
    <row r="2996" spans="1:30" ht="15.75">
      <c r="A2996" s="785" t="s">
        <v>4301</v>
      </c>
      <c r="B2996" s="785" t="s">
        <v>13854</v>
      </c>
      <c r="C2996" s="785" t="s">
        <v>4303</v>
      </c>
      <c r="D2996" s="785" t="s">
        <v>2599</v>
      </c>
      <c r="E2996" s="785" t="s">
        <v>11944</v>
      </c>
      <c r="F2996" s="786">
        <v>43276</v>
      </c>
      <c r="G2996" s="785" t="s">
        <v>8022</v>
      </c>
      <c r="H2996" s="786">
        <v>43306</v>
      </c>
      <c r="I2996" s="785" t="s">
        <v>13855</v>
      </c>
      <c r="J2996" s="785" t="s">
        <v>627</v>
      </c>
      <c r="K2996" s="785" t="s">
        <v>13856</v>
      </c>
      <c r="L2996" s="785" t="s">
        <v>13857</v>
      </c>
      <c r="M2996" s="785"/>
      <c r="N2996" s="785"/>
      <c r="O2996" s="785" t="s">
        <v>13858</v>
      </c>
      <c r="P2996" s="787">
        <v>36.907159999999998</v>
      </c>
      <c r="Q2996" s="787">
        <v>-1.1851739999999999</v>
      </c>
      <c r="R2996" s="785" t="s">
        <v>2661</v>
      </c>
      <c r="S2996" s="785" t="s">
        <v>2969</v>
      </c>
      <c r="T2996" s="785" t="s">
        <v>13859</v>
      </c>
      <c r="U2996" s="785" t="s">
        <v>3074</v>
      </c>
      <c r="V2996" s="785" t="s">
        <v>3004</v>
      </c>
      <c r="W2996" s="785" t="s">
        <v>2689</v>
      </c>
      <c r="X2996" s="785" t="s">
        <v>2794</v>
      </c>
      <c r="Y2996" s="615" t="str">
        <f t="shared" si="46"/>
        <v>John Augustine Marunga</v>
      </c>
      <c r="Z2996" s="785" t="s">
        <v>13848</v>
      </c>
      <c r="AA2996" s="785" t="s">
        <v>4349</v>
      </c>
      <c r="AB2996" s="785" t="s">
        <v>2605</v>
      </c>
      <c r="AC2996" s="785" t="s">
        <v>2606</v>
      </c>
      <c r="AD2996" s="786">
        <v>43306</v>
      </c>
    </row>
    <row r="2997" spans="1:30" ht="15.75">
      <c r="A2997" s="785" t="s">
        <v>4301</v>
      </c>
      <c r="B2997" s="785" t="s">
        <v>15596</v>
      </c>
      <c r="C2997" s="785" t="s">
        <v>4303</v>
      </c>
      <c r="D2997" s="785" t="s">
        <v>2599</v>
      </c>
      <c r="E2997" s="785" t="s">
        <v>5029</v>
      </c>
      <c r="F2997" s="786">
        <v>43255</v>
      </c>
      <c r="G2997" s="785" t="s">
        <v>5217</v>
      </c>
      <c r="H2997" s="786">
        <v>43305</v>
      </c>
      <c r="I2997" s="785" t="s">
        <v>15597</v>
      </c>
      <c r="J2997" s="785" t="s">
        <v>627</v>
      </c>
      <c r="K2997" s="785" t="s">
        <v>2612</v>
      </c>
      <c r="L2997" s="785" t="s">
        <v>15598</v>
      </c>
      <c r="M2997" s="785"/>
      <c r="N2997" s="785"/>
      <c r="O2997" s="785" t="s">
        <v>15599</v>
      </c>
      <c r="P2997" s="787">
        <v>34.734932000000001</v>
      </c>
      <c r="Q2997" s="787">
        <v>-0.14188799999999999</v>
      </c>
      <c r="R2997" s="785" t="s">
        <v>1575</v>
      </c>
      <c r="S2997" s="785" t="s">
        <v>3369</v>
      </c>
      <c r="T2997" s="785" t="s">
        <v>15600</v>
      </c>
      <c r="U2997" s="785" t="s">
        <v>15403</v>
      </c>
      <c r="V2997" s="785" t="s">
        <v>2673</v>
      </c>
      <c r="W2997" s="785" t="s">
        <v>2608</v>
      </c>
      <c r="X2997" s="785" t="s">
        <v>15588</v>
      </c>
      <c r="Y2997" s="615" t="str">
        <f t="shared" si="46"/>
        <v>Julius Onyango</v>
      </c>
      <c r="Z2997" s="785" t="s">
        <v>15302</v>
      </c>
      <c r="AA2997" s="785" t="s">
        <v>5464</v>
      </c>
      <c r="AB2997" s="785" t="s">
        <v>2609</v>
      </c>
      <c r="AC2997" s="785" t="s">
        <v>2610</v>
      </c>
      <c r="AD2997" s="786">
        <v>43305</v>
      </c>
    </row>
    <row r="2998" spans="1:30" ht="15.75">
      <c r="A2998" s="785" t="s">
        <v>4301</v>
      </c>
      <c r="B2998" s="785" t="s">
        <v>16328</v>
      </c>
      <c r="C2998" s="785" t="s">
        <v>4303</v>
      </c>
      <c r="D2998" s="785" t="s">
        <v>2599</v>
      </c>
      <c r="E2998" s="785" t="s">
        <v>4827</v>
      </c>
      <c r="F2998" s="786">
        <v>43271</v>
      </c>
      <c r="G2998" s="785" t="s">
        <v>5217</v>
      </c>
      <c r="H2998" s="786">
        <v>43305</v>
      </c>
      <c r="I2998" s="785" t="s">
        <v>16329</v>
      </c>
      <c r="J2998" s="785" t="s">
        <v>629</v>
      </c>
      <c r="K2998" s="785" t="s">
        <v>16330</v>
      </c>
      <c r="L2998" s="785" t="s">
        <v>16331</v>
      </c>
      <c r="M2998" s="785"/>
      <c r="N2998" s="785"/>
      <c r="O2998" s="785" t="s">
        <v>16332</v>
      </c>
      <c r="P2998" s="787">
        <v>34.679253000000003</v>
      </c>
      <c r="Q2998" s="787">
        <v>0.132942</v>
      </c>
      <c r="R2998" s="785" t="s">
        <v>1917</v>
      </c>
      <c r="S2998" s="785" t="s">
        <v>2819</v>
      </c>
      <c r="T2998" s="785" t="s">
        <v>16333</v>
      </c>
      <c r="U2998" s="785" t="s">
        <v>16334</v>
      </c>
      <c r="V2998" s="785" t="s">
        <v>2846</v>
      </c>
      <c r="W2998" s="785" t="s">
        <v>2621</v>
      </c>
      <c r="X2998" s="785" t="s">
        <v>2621</v>
      </c>
      <c r="Y2998" s="615" t="str">
        <f t="shared" si="46"/>
        <v>Kentainers Limited</v>
      </c>
      <c r="Z2998" s="785" t="s">
        <v>14622</v>
      </c>
      <c r="AA2998" s="785" t="s">
        <v>5464</v>
      </c>
      <c r="AB2998" s="785" t="s">
        <v>2616</v>
      </c>
      <c r="AC2998" s="785" t="s">
        <v>2617</v>
      </c>
      <c r="AD2998" s="786">
        <v>43389</v>
      </c>
    </row>
    <row r="2999" spans="1:30" ht="15.75">
      <c r="A2999" s="785" t="s">
        <v>4301</v>
      </c>
      <c r="B2999" s="785" t="s">
        <v>24100</v>
      </c>
      <c r="C2999" s="785" t="s">
        <v>4379</v>
      </c>
      <c r="D2999" s="785" t="s">
        <v>4418</v>
      </c>
      <c r="E2999" s="785" t="s">
        <v>5029</v>
      </c>
      <c r="F2999" s="786">
        <v>43255</v>
      </c>
      <c r="G2999" s="785" t="s">
        <v>5217</v>
      </c>
      <c r="H2999" s="786">
        <v>43305</v>
      </c>
      <c r="I2999" s="785" t="s">
        <v>24101</v>
      </c>
      <c r="J2999" s="785" t="s">
        <v>629</v>
      </c>
      <c r="K2999" s="785" t="s">
        <v>24102</v>
      </c>
      <c r="L2999" s="785" t="s">
        <v>24103</v>
      </c>
      <c r="M2999" s="785"/>
      <c r="N2999" s="785"/>
      <c r="O2999" s="785"/>
      <c r="P2999" s="787">
        <v>38.353993000000003</v>
      </c>
      <c r="Q2999" s="787">
        <v>-3.4501270000000002</v>
      </c>
      <c r="R2999" s="785" t="s">
        <v>766</v>
      </c>
      <c r="S2999" s="785" t="s">
        <v>2745</v>
      </c>
      <c r="T2999" s="785" t="s">
        <v>3401</v>
      </c>
      <c r="U2999" s="785" t="s">
        <v>3205</v>
      </c>
      <c r="V2999" s="785" t="s">
        <v>2855</v>
      </c>
      <c r="W2999" s="785" t="s">
        <v>2746</v>
      </c>
      <c r="X2999" s="785" t="s">
        <v>2746</v>
      </c>
      <c r="Y2999" s="615" t="str">
        <f t="shared" si="46"/>
        <v>Stephen Nyange</v>
      </c>
      <c r="Z2999" s="785" t="s">
        <v>3970</v>
      </c>
      <c r="AA2999" s="785" t="s">
        <v>4314</v>
      </c>
      <c r="AB2999" s="785" t="s">
        <v>2605</v>
      </c>
      <c r="AC2999" s="785" t="s">
        <v>2606</v>
      </c>
      <c r="AD2999" s="786">
        <v>43305</v>
      </c>
    </row>
    <row r="3000" spans="1:30" ht="15.75">
      <c r="A3000" s="785" t="s">
        <v>4301</v>
      </c>
      <c r="B3000" s="785" t="s">
        <v>13582</v>
      </c>
      <c r="C3000" s="785" t="s">
        <v>4303</v>
      </c>
      <c r="D3000" s="785" t="s">
        <v>2599</v>
      </c>
      <c r="E3000" s="785" t="s">
        <v>13583</v>
      </c>
      <c r="F3000" s="786">
        <v>43254</v>
      </c>
      <c r="G3000" s="785" t="s">
        <v>13584</v>
      </c>
      <c r="H3000" s="786">
        <v>43304</v>
      </c>
      <c r="I3000" s="785" t="s">
        <v>13585</v>
      </c>
      <c r="J3000" s="785" t="s">
        <v>627</v>
      </c>
      <c r="K3000" s="785" t="s">
        <v>13586</v>
      </c>
      <c r="L3000" s="785" t="s">
        <v>13587</v>
      </c>
      <c r="M3000" s="785"/>
      <c r="N3000" s="785"/>
      <c r="O3000" s="785" t="s">
        <v>13588</v>
      </c>
      <c r="P3000" s="787">
        <v>34.844254999999997</v>
      </c>
      <c r="Q3000" s="787">
        <v>-0.60528999999999999</v>
      </c>
      <c r="R3000" s="785" t="s">
        <v>843</v>
      </c>
      <c r="S3000" s="785" t="s">
        <v>2811</v>
      </c>
      <c r="T3000" s="785" t="s">
        <v>13589</v>
      </c>
      <c r="U3000" s="785" t="s">
        <v>13590</v>
      </c>
      <c r="V3000" s="785" t="s">
        <v>2855</v>
      </c>
      <c r="W3000" s="785" t="s">
        <v>3276</v>
      </c>
      <c r="X3000" s="785" t="s">
        <v>2754</v>
      </c>
      <c r="Y3000" s="615" t="str">
        <f t="shared" si="46"/>
        <v>Joel Nyambane Moigare</v>
      </c>
      <c r="Z3000" s="785" t="s">
        <v>13448</v>
      </c>
      <c r="AA3000" s="785" t="s">
        <v>4349</v>
      </c>
      <c r="AB3000" s="785" t="s">
        <v>2683</v>
      </c>
      <c r="AC3000" s="785" t="s">
        <v>2606</v>
      </c>
      <c r="AD3000" s="786">
        <v>43304</v>
      </c>
    </row>
    <row r="3001" spans="1:30" ht="15.75">
      <c r="A3001" s="785" t="s">
        <v>4301</v>
      </c>
      <c r="B3001" s="785" t="s">
        <v>18458</v>
      </c>
      <c r="C3001" s="785" t="s">
        <v>4303</v>
      </c>
      <c r="D3001" s="785" t="s">
        <v>2599</v>
      </c>
      <c r="E3001" s="785" t="s">
        <v>4419</v>
      </c>
      <c r="F3001" s="786">
        <v>43290</v>
      </c>
      <c r="G3001" s="785" t="s">
        <v>13584</v>
      </c>
      <c r="H3001" s="786">
        <v>43304</v>
      </c>
      <c r="I3001" s="785" t="s">
        <v>18459</v>
      </c>
      <c r="J3001" s="785" t="s">
        <v>627</v>
      </c>
      <c r="K3001" s="785" t="s">
        <v>18460</v>
      </c>
      <c r="L3001" s="785" t="s">
        <v>18461</v>
      </c>
      <c r="M3001" s="785"/>
      <c r="N3001" s="785"/>
      <c r="O3001" s="785"/>
      <c r="P3001" s="787">
        <v>35.998963000000003</v>
      </c>
      <c r="Q3001" s="787">
        <v>-0.23333499999999999</v>
      </c>
      <c r="R3001" s="785" t="s">
        <v>695</v>
      </c>
      <c r="S3001" s="785" t="s">
        <v>1011</v>
      </c>
      <c r="T3001" s="785" t="s">
        <v>1011</v>
      </c>
      <c r="U3001" s="785" t="s">
        <v>3834</v>
      </c>
      <c r="V3001" s="785" t="s">
        <v>3070</v>
      </c>
      <c r="W3001" s="785" t="s">
        <v>10370</v>
      </c>
      <c r="X3001" s="785" t="s">
        <v>10370</v>
      </c>
      <c r="Y3001" s="615" t="str">
        <f t="shared" si="46"/>
        <v>Nelson Mutai</v>
      </c>
      <c r="Z3001" s="785" t="s">
        <v>18411</v>
      </c>
      <c r="AA3001" s="785" t="s">
        <v>4314</v>
      </c>
      <c r="AB3001" s="785" t="s">
        <v>2683</v>
      </c>
      <c r="AC3001" s="785" t="s">
        <v>2606</v>
      </c>
      <c r="AD3001" s="786">
        <v>43307</v>
      </c>
    </row>
    <row r="3002" spans="1:30" ht="15.75">
      <c r="A3002" s="785" t="s">
        <v>4301</v>
      </c>
      <c r="B3002" s="785" t="s">
        <v>24782</v>
      </c>
      <c r="C3002" s="785" t="s">
        <v>4303</v>
      </c>
      <c r="D3002" s="785" t="s">
        <v>2599</v>
      </c>
      <c r="E3002" s="785" t="s">
        <v>10818</v>
      </c>
      <c r="F3002" s="786">
        <v>43279</v>
      </c>
      <c r="G3002" s="785" t="s">
        <v>13584</v>
      </c>
      <c r="H3002" s="786">
        <v>43304</v>
      </c>
      <c r="I3002" s="785" t="s">
        <v>24783</v>
      </c>
      <c r="J3002" s="785" t="s">
        <v>629</v>
      </c>
      <c r="K3002" s="785" t="s">
        <v>24784</v>
      </c>
      <c r="L3002" s="785" t="s">
        <v>24785</v>
      </c>
      <c r="M3002" s="785"/>
      <c r="N3002" s="785"/>
      <c r="O3002" s="785" t="s">
        <v>24786</v>
      </c>
      <c r="P3002" s="787">
        <v>37.584394000000003</v>
      </c>
      <c r="Q3002" s="787">
        <v>-2.7077E-2</v>
      </c>
      <c r="R3002" s="785" t="s">
        <v>1104</v>
      </c>
      <c r="S3002" s="785" t="s">
        <v>2643</v>
      </c>
      <c r="T3002" s="785" t="s">
        <v>24787</v>
      </c>
      <c r="U3002" s="785" t="s">
        <v>3362</v>
      </c>
      <c r="V3002" s="785" t="s">
        <v>2673</v>
      </c>
      <c r="W3002" s="785" t="s">
        <v>2808</v>
      </c>
      <c r="X3002" s="785" t="s">
        <v>24781</v>
      </c>
      <c r="Y3002" s="615" t="str">
        <f t="shared" si="46"/>
        <v>Timothy Murithi</v>
      </c>
      <c r="Z3002" s="785" t="s">
        <v>24788</v>
      </c>
      <c r="AA3002" s="785" t="s">
        <v>4349</v>
      </c>
      <c r="AB3002" s="785" t="s">
        <v>2683</v>
      </c>
      <c r="AC3002" s="785" t="s">
        <v>2606</v>
      </c>
      <c r="AD3002" s="786">
        <v>43304</v>
      </c>
    </row>
    <row r="3003" spans="1:30" ht="15.75">
      <c r="A3003" s="785" t="s">
        <v>4301</v>
      </c>
      <c r="B3003" s="785" t="s">
        <v>16335</v>
      </c>
      <c r="C3003" s="785" t="s">
        <v>4322</v>
      </c>
      <c r="D3003" s="785" t="s">
        <v>2902</v>
      </c>
      <c r="E3003" s="785" t="s">
        <v>5260</v>
      </c>
      <c r="F3003" s="786">
        <v>43288</v>
      </c>
      <c r="G3003" s="785" t="s">
        <v>8064</v>
      </c>
      <c r="H3003" s="786">
        <v>43303</v>
      </c>
      <c r="I3003" s="785" t="s">
        <v>16336</v>
      </c>
      <c r="J3003" s="785" t="s">
        <v>2845</v>
      </c>
      <c r="K3003" s="785" t="s">
        <v>16337</v>
      </c>
      <c r="L3003" s="785" t="s">
        <v>6769</v>
      </c>
      <c r="M3003" s="785"/>
      <c r="N3003" s="785"/>
      <c r="O3003" s="785"/>
      <c r="P3003" s="787">
        <v>36.922499999999999</v>
      </c>
      <c r="Q3003" s="787">
        <v>-1.5252079999999999</v>
      </c>
      <c r="R3003" s="785" t="s">
        <v>1325</v>
      </c>
      <c r="S3003" s="785" t="s">
        <v>3088</v>
      </c>
      <c r="T3003" s="785" t="s">
        <v>3259</v>
      </c>
      <c r="U3003" s="785" t="s">
        <v>16338</v>
      </c>
      <c r="V3003" s="785" t="s">
        <v>2846</v>
      </c>
      <c r="W3003" s="785" t="s">
        <v>2621</v>
      </c>
      <c r="X3003" s="785" t="s">
        <v>2621</v>
      </c>
      <c r="Y3003" s="615" t="str">
        <f t="shared" si="46"/>
        <v>Kentainers Limited</v>
      </c>
      <c r="Z3003" s="785" t="s">
        <v>16339</v>
      </c>
      <c r="AA3003" s="785" t="s">
        <v>5464</v>
      </c>
      <c r="AB3003" s="785" t="s">
        <v>2616</v>
      </c>
      <c r="AC3003" s="785" t="s">
        <v>2617</v>
      </c>
      <c r="AD3003" s="786">
        <v>43341</v>
      </c>
    </row>
    <row r="3004" spans="1:30" ht="15.75">
      <c r="A3004" s="785" t="s">
        <v>4301</v>
      </c>
      <c r="B3004" s="785" t="s">
        <v>21187</v>
      </c>
      <c r="C3004" s="785" t="s">
        <v>4303</v>
      </c>
      <c r="D3004" s="785" t="s">
        <v>2599</v>
      </c>
      <c r="E3004" s="785" t="s">
        <v>5070</v>
      </c>
      <c r="F3004" s="786">
        <v>43252</v>
      </c>
      <c r="G3004" s="785" t="s">
        <v>16832</v>
      </c>
      <c r="H3004" s="786">
        <v>43302</v>
      </c>
      <c r="I3004" s="785" t="s">
        <v>21188</v>
      </c>
      <c r="J3004" s="785" t="s">
        <v>629</v>
      </c>
      <c r="K3004" s="785" t="s">
        <v>2612</v>
      </c>
      <c r="L3004" s="785" t="s">
        <v>21189</v>
      </c>
      <c r="M3004" s="785"/>
      <c r="N3004" s="785"/>
      <c r="O3004" s="785" t="s">
        <v>21190</v>
      </c>
      <c r="P3004" s="787">
        <v>36.030076999999999</v>
      </c>
      <c r="Q3004" s="787">
        <v>-0.34249299999999999</v>
      </c>
      <c r="R3004" s="785" t="s">
        <v>695</v>
      </c>
      <c r="S3004" s="785" t="s">
        <v>696</v>
      </c>
      <c r="T3004" s="785" t="s">
        <v>3160</v>
      </c>
      <c r="U3004" s="785" t="s">
        <v>21191</v>
      </c>
      <c r="V3004" s="785" t="s">
        <v>2603</v>
      </c>
      <c r="W3004" s="785" t="s">
        <v>2608</v>
      </c>
      <c r="X3004" s="785" t="s">
        <v>21176</v>
      </c>
      <c r="Y3004" s="615" t="str">
        <f t="shared" si="46"/>
        <v>Robert Wanjiku</v>
      </c>
      <c r="Z3004" s="785" t="s">
        <v>10380</v>
      </c>
      <c r="AA3004" s="785" t="s">
        <v>5464</v>
      </c>
      <c r="AB3004" s="785" t="s">
        <v>2609</v>
      </c>
      <c r="AC3004" s="785" t="s">
        <v>2610</v>
      </c>
      <c r="AD3004" s="786">
        <v>43302</v>
      </c>
    </row>
    <row r="3005" spans="1:30" ht="15.75">
      <c r="A3005" s="785" t="s">
        <v>4301</v>
      </c>
      <c r="B3005" s="785" t="s">
        <v>12914</v>
      </c>
      <c r="C3005" s="785" t="s">
        <v>4303</v>
      </c>
      <c r="D3005" s="785" t="s">
        <v>2599</v>
      </c>
      <c r="E3005" s="785" t="s">
        <v>4936</v>
      </c>
      <c r="F3005" s="786">
        <v>43251</v>
      </c>
      <c r="G3005" s="785" t="s">
        <v>11308</v>
      </c>
      <c r="H3005" s="786">
        <v>43301</v>
      </c>
      <c r="I3005" s="785" t="s">
        <v>12915</v>
      </c>
      <c r="J3005" s="785" t="s">
        <v>627</v>
      </c>
      <c r="K3005" s="785" t="s">
        <v>12916</v>
      </c>
      <c r="L3005" s="785" t="s">
        <v>12917</v>
      </c>
      <c r="M3005" s="785"/>
      <c r="N3005" s="785"/>
      <c r="O3005" s="785" t="s">
        <v>12918</v>
      </c>
      <c r="P3005" s="787">
        <v>36.878920999999998</v>
      </c>
      <c r="Q3005" s="787">
        <v>-1.094266</v>
      </c>
      <c r="R3005" s="785" t="s">
        <v>821</v>
      </c>
      <c r="S3005" s="785" t="s">
        <v>871</v>
      </c>
      <c r="T3005" s="785" t="s">
        <v>871</v>
      </c>
      <c r="U3005" s="785" t="s">
        <v>8608</v>
      </c>
      <c r="V3005" s="785" t="s">
        <v>3004</v>
      </c>
      <c r="W3005" s="785" t="s">
        <v>2615</v>
      </c>
      <c r="X3005" s="785" t="s">
        <v>12807</v>
      </c>
      <c r="Y3005" s="615" t="str">
        <f t="shared" si="46"/>
        <v>James Nganga  Njoroge</v>
      </c>
      <c r="Z3005" s="785" t="s">
        <v>10077</v>
      </c>
      <c r="AA3005" s="785" t="s">
        <v>5464</v>
      </c>
      <c r="AB3005" s="785" t="s">
        <v>3686</v>
      </c>
      <c r="AC3005" s="785" t="s">
        <v>2617</v>
      </c>
      <c r="AD3005" s="786">
        <v>43385</v>
      </c>
    </row>
    <row r="3006" spans="1:30" ht="15.75">
      <c r="A3006" s="785" t="s">
        <v>4301</v>
      </c>
      <c r="B3006" s="785" t="s">
        <v>21183</v>
      </c>
      <c r="C3006" s="785" t="s">
        <v>4303</v>
      </c>
      <c r="D3006" s="785" t="s">
        <v>2599</v>
      </c>
      <c r="E3006" s="785" t="s">
        <v>4936</v>
      </c>
      <c r="F3006" s="786">
        <v>43251</v>
      </c>
      <c r="G3006" s="785" t="s">
        <v>11308</v>
      </c>
      <c r="H3006" s="786">
        <v>43301</v>
      </c>
      <c r="I3006" s="785" t="s">
        <v>21184</v>
      </c>
      <c r="J3006" s="785" t="s">
        <v>629</v>
      </c>
      <c r="K3006" s="785" t="s">
        <v>2612</v>
      </c>
      <c r="L3006" s="785" t="s">
        <v>21185</v>
      </c>
      <c r="M3006" s="785"/>
      <c r="N3006" s="785"/>
      <c r="O3006" s="785"/>
      <c r="P3006" s="787">
        <v>36.190848000000003</v>
      </c>
      <c r="Q3006" s="787">
        <v>-6.4877000000000004E-2</v>
      </c>
      <c r="R3006" s="785" t="s">
        <v>695</v>
      </c>
      <c r="S3006" s="785" t="s">
        <v>2231</v>
      </c>
      <c r="T3006" s="785" t="s">
        <v>3332</v>
      </c>
      <c r="U3006" s="785" t="s">
        <v>21186</v>
      </c>
      <c r="V3006" s="785" t="s">
        <v>2603</v>
      </c>
      <c r="W3006" s="785" t="s">
        <v>2608</v>
      </c>
      <c r="X3006" s="785" t="s">
        <v>21176</v>
      </c>
      <c r="Y3006" s="615" t="str">
        <f t="shared" si="46"/>
        <v>Robert Wanjiku</v>
      </c>
      <c r="Z3006" s="785" t="s">
        <v>10380</v>
      </c>
      <c r="AA3006" s="785" t="s">
        <v>5464</v>
      </c>
      <c r="AB3006" s="785" t="s">
        <v>2609</v>
      </c>
      <c r="AC3006" s="785" t="s">
        <v>2610</v>
      </c>
      <c r="AD3006" s="786">
        <v>43301</v>
      </c>
    </row>
    <row r="3007" spans="1:30" ht="15.75">
      <c r="A3007" s="785" t="s">
        <v>4301</v>
      </c>
      <c r="B3007" s="785" t="s">
        <v>23003</v>
      </c>
      <c r="C3007" s="785" t="s">
        <v>4303</v>
      </c>
      <c r="D3007" s="785" t="s">
        <v>2599</v>
      </c>
      <c r="E3007" s="785" t="s">
        <v>10195</v>
      </c>
      <c r="F3007" s="786">
        <v>43208</v>
      </c>
      <c r="G3007" s="785" t="s">
        <v>11308</v>
      </c>
      <c r="H3007" s="786">
        <v>43301</v>
      </c>
      <c r="I3007" s="785" t="s">
        <v>23004</v>
      </c>
      <c r="J3007" s="785" t="s">
        <v>627</v>
      </c>
      <c r="K3007" s="785" t="s">
        <v>23005</v>
      </c>
      <c r="L3007" s="785" t="s">
        <v>23006</v>
      </c>
      <c r="M3007" s="785"/>
      <c r="N3007" s="785"/>
      <c r="O3007" s="785"/>
      <c r="P3007" s="787">
        <v>35.267569999999999</v>
      </c>
      <c r="Q3007" s="787">
        <v>6.2952999999999995E-2</v>
      </c>
      <c r="R3007" s="785" t="s">
        <v>916</v>
      </c>
      <c r="S3007" s="785" t="s">
        <v>3061</v>
      </c>
      <c r="T3007" s="785" t="s">
        <v>3061</v>
      </c>
      <c r="U3007" s="785" t="s">
        <v>4705</v>
      </c>
      <c r="V3007" s="785" t="s">
        <v>2603</v>
      </c>
      <c r="W3007" s="785" t="s">
        <v>7843</v>
      </c>
      <c r="X3007" s="785" t="s">
        <v>7843</v>
      </c>
      <c r="Y3007" s="615" t="str">
        <f t="shared" si="46"/>
        <v>Simion Kiprop</v>
      </c>
      <c r="Z3007" s="785" t="s">
        <v>4707</v>
      </c>
      <c r="AA3007" s="785" t="s">
        <v>4314</v>
      </c>
      <c r="AB3007" s="785" t="s">
        <v>2683</v>
      </c>
      <c r="AC3007" s="785" t="s">
        <v>2606</v>
      </c>
      <c r="AD3007" s="786">
        <v>43392</v>
      </c>
    </row>
    <row r="3008" spans="1:30" ht="15.75">
      <c r="A3008" s="785" t="s">
        <v>4301</v>
      </c>
      <c r="B3008" s="785" t="s">
        <v>25201</v>
      </c>
      <c r="C3008" s="785" t="s">
        <v>4379</v>
      </c>
      <c r="D3008" s="785" t="s">
        <v>2751</v>
      </c>
      <c r="E3008" s="785" t="s">
        <v>8021</v>
      </c>
      <c r="F3008" s="786">
        <v>43256</v>
      </c>
      <c r="G3008" s="785" t="s">
        <v>11308</v>
      </c>
      <c r="H3008" s="786">
        <v>43301</v>
      </c>
      <c r="I3008" s="785" t="s">
        <v>25202</v>
      </c>
      <c r="J3008" s="785" t="s">
        <v>629</v>
      </c>
      <c r="K3008" s="785" t="s">
        <v>25203</v>
      </c>
      <c r="L3008" s="785" t="s">
        <v>25204</v>
      </c>
      <c r="M3008" s="785"/>
      <c r="N3008" s="785"/>
      <c r="O3008" s="785" t="s">
        <v>25205</v>
      </c>
      <c r="P3008" s="787">
        <v>36.951203</v>
      </c>
      <c r="Q3008" s="787">
        <v>-0.69587399999999999</v>
      </c>
      <c r="R3008" s="785" t="s">
        <v>1030</v>
      </c>
      <c r="S3008" s="785" t="s">
        <v>2993</v>
      </c>
      <c r="T3008" s="785" t="s">
        <v>3876</v>
      </c>
      <c r="U3008" s="785" t="s">
        <v>3284</v>
      </c>
      <c r="V3008" s="785">
        <v>6</v>
      </c>
      <c r="W3008" s="785" t="s">
        <v>4047</v>
      </c>
      <c r="X3008" s="785" t="s">
        <v>2647</v>
      </c>
      <c r="Y3008" s="615" t="str">
        <f t="shared" si="46"/>
        <v>Washington Mwangi Muinuki</v>
      </c>
      <c r="Z3008" s="785" t="s">
        <v>25156</v>
      </c>
      <c r="AA3008" s="785" t="s">
        <v>4314</v>
      </c>
      <c r="AB3008" s="785" t="s">
        <v>2683</v>
      </c>
      <c r="AC3008" s="785" t="s">
        <v>2606</v>
      </c>
      <c r="AD3008" s="786">
        <v>43368</v>
      </c>
    </row>
    <row r="3009" spans="1:30" ht="15.75">
      <c r="A3009" s="785" t="s">
        <v>4301</v>
      </c>
      <c r="B3009" s="785" t="s">
        <v>32829</v>
      </c>
      <c r="C3009" s="785" t="s">
        <v>4303</v>
      </c>
      <c r="D3009" s="785" t="s">
        <v>2599</v>
      </c>
      <c r="E3009" s="785" t="s">
        <v>7170</v>
      </c>
      <c r="F3009" s="786">
        <v>43277</v>
      </c>
      <c r="G3009" s="785" t="s">
        <v>11308</v>
      </c>
      <c r="H3009" s="786">
        <v>43301</v>
      </c>
      <c r="I3009" s="785" t="s">
        <v>32830</v>
      </c>
      <c r="J3009" s="785" t="s">
        <v>629</v>
      </c>
      <c r="K3009" s="785" t="s">
        <v>2612</v>
      </c>
      <c r="L3009" s="785" t="s">
        <v>32831</v>
      </c>
      <c r="M3009" s="785"/>
      <c r="N3009" s="785"/>
      <c r="O3009" s="785" t="s">
        <v>32832</v>
      </c>
      <c r="P3009" s="787">
        <v>37.075696999999998</v>
      </c>
      <c r="Q3009" s="787">
        <v>-0.55247999999999997</v>
      </c>
      <c r="R3009" s="785" t="s">
        <v>1056</v>
      </c>
      <c r="S3009" s="785" t="s">
        <v>1289</v>
      </c>
      <c r="T3009" s="785" t="s">
        <v>1476</v>
      </c>
      <c r="U3009" s="785" t="s">
        <v>3993</v>
      </c>
      <c r="V3009" s="785" t="s">
        <v>3070</v>
      </c>
      <c r="W3009" s="785" t="s">
        <v>3079</v>
      </c>
      <c r="X3009" s="785"/>
      <c r="Y3009" s="615" t="str">
        <f t="shared" si="46"/>
        <v>Rural Green Energy Services</v>
      </c>
      <c r="Z3009" s="785" t="s">
        <v>2599</v>
      </c>
      <c r="AA3009" s="785" t="s">
        <v>4314</v>
      </c>
      <c r="AB3009" s="785" t="s">
        <v>2605</v>
      </c>
      <c r="AC3009" s="785" t="s">
        <v>2606</v>
      </c>
      <c r="AD3009" s="786">
        <v>43338</v>
      </c>
    </row>
    <row r="3010" spans="1:30" ht="15.75">
      <c r="A3010" s="785" t="s">
        <v>4301</v>
      </c>
      <c r="B3010" s="785" t="s">
        <v>5340</v>
      </c>
      <c r="C3010" s="785" t="s">
        <v>4303</v>
      </c>
      <c r="D3010" s="785" t="s">
        <v>2599</v>
      </c>
      <c r="E3010" s="785" t="s">
        <v>5341</v>
      </c>
      <c r="F3010" s="786">
        <v>43284</v>
      </c>
      <c r="G3010" s="785" t="s">
        <v>5342</v>
      </c>
      <c r="H3010" s="786">
        <v>43300</v>
      </c>
      <c r="I3010" s="785" t="s">
        <v>5343</v>
      </c>
      <c r="J3010" s="785" t="s">
        <v>629</v>
      </c>
      <c r="K3010" s="785" t="s">
        <v>5344</v>
      </c>
      <c r="L3010" s="785" t="s">
        <v>5345</v>
      </c>
      <c r="M3010" s="785"/>
      <c r="N3010" s="785"/>
      <c r="O3010" s="785" t="s">
        <v>3478</v>
      </c>
      <c r="P3010" s="787">
        <v>36.180762999999999</v>
      </c>
      <c r="Q3010" s="787">
        <v>-0.27697699999999997</v>
      </c>
      <c r="R3010" s="785" t="s">
        <v>695</v>
      </c>
      <c r="S3010" s="785" t="s">
        <v>1204</v>
      </c>
      <c r="T3010" s="785" t="s">
        <v>2328</v>
      </c>
      <c r="U3010" s="785" t="s">
        <v>1871</v>
      </c>
      <c r="V3010" s="785" t="s">
        <v>3004</v>
      </c>
      <c r="W3010" s="785" t="s">
        <v>3416</v>
      </c>
      <c r="X3010" s="785" t="s">
        <v>3416</v>
      </c>
      <c r="Y3010" s="615" t="str">
        <f t="shared" ref="Y3010:Y3073" si="47">IF(X3010="",W3010,X3010)</f>
        <v>Anthony Ndungu Kamau</v>
      </c>
      <c r="Z3010" s="785" t="s">
        <v>5302</v>
      </c>
      <c r="AA3010" s="785" t="s">
        <v>4314</v>
      </c>
      <c r="AB3010" s="785" t="s">
        <v>2683</v>
      </c>
      <c r="AC3010" s="785" t="s">
        <v>2606</v>
      </c>
      <c r="AD3010" s="786">
        <v>43307</v>
      </c>
    </row>
    <row r="3011" spans="1:30" ht="15.75">
      <c r="A3011" s="785" t="s">
        <v>4301</v>
      </c>
      <c r="B3011" s="785" t="s">
        <v>21177</v>
      </c>
      <c r="C3011" s="785" t="s">
        <v>4379</v>
      </c>
      <c r="D3011" s="785" t="s">
        <v>2751</v>
      </c>
      <c r="E3011" s="785" t="s">
        <v>21178</v>
      </c>
      <c r="F3011" s="786">
        <v>43249</v>
      </c>
      <c r="G3011" s="785" t="s">
        <v>14514</v>
      </c>
      <c r="H3011" s="786">
        <v>43299</v>
      </c>
      <c r="I3011" s="785" t="s">
        <v>21179</v>
      </c>
      <c r="J3011" s="785" t="s">
        <v>629</v>
      </c>
      <c r="K3011" s="785" t="s">
        <v>21180</v>
      </c>
      <c r="L3011" s="785" t="s">
        <v>21181</v>
      </c>
      <c r="M3011" s="785"/>
      <c r="N3011" s="785"/>
      <c r="O3011" s="785"/>
      <c r="P3011" s="787">
        <v>36.134010000000004</v>
      </c>
      <c r="Q3011" s="787">
        <v>-0.18226500000000001</v>
      </c>
      <c r="R3011" s="785" t="s">
        <v>695</v>
      </c>
      <c r="S3011" s="785" t="s">
        <v>1204</v>
      </c>
      <c r="T3011" s="785" t="s">
        <v>3330</v>
      </c>
      <c r="U3011" s="785" t="s">
        <v>21182</v>
      </c>
      <c r="V3011" s="785" t="s">
        <v>2603</v>
      </c>
      <c r="W3011" s="785" t="s">
        <v>2608</v>
      </c>
      <c r="X3011" s="785" t="s">
        <v>21176</v>
      </c>
      <c r="Y3011" s="615" t="str">
        <f t="shared" si="47"/>
        <v>Robert Wanjiku</v>
      </c>
      <c r="Z3011" s="785" t="s">
        <v>10380</v>
      </c>
      <c r="AA3011" s="785" t="s">
        <v>5464</v>
      </c>
      <c r="AB3011" s="785" t="s">
        <v>2609</v>
      </c>
      <c r="AC3011" s="785" t="s">
        <v>2610</v>
      </c>
      <c r="AD3011" s="786">
        <v>43299</v>
      </c>
    </row>
    <row r="3012" spans="1:30" ht="15.75">
      <c r="A3012" s="785" t="s">
        <v>4301</v>
      </c>
      <c r="B3012" s="785" t="s">
        <v>24323</v>
      </c>
      <c r="C3012" s="785" t="s">
        <v>4303</v>
      </c>
      <c r="D3012" s="785" t="s">
        <v>2599</v>
      </c>
      <c r="E3012" s="785" t="s">
        <v>11944</v>
      </c>
      <c r="F3012" s="786">
        <v>43276</v>
      </c>
      <c r="G3012" s="785" t="s">
        <v>14514</v>
      </c>
      <c r="H3012" s="786">
        <v>43299</v>
      </c>
      <c r="I3012" s="785" t="s">
        <v>24324</v>
      </c>
      <c r="J3012" s="785" t="s">
        <v>629</v>
      </c>
      <c r="K3012" s="785" t="s">
        <v>24325</v>
      </c>
      <c r="L3012" s="785" t="s">
        <v>24326</v>
      </c>
      <c r="M3012" s="785"/>
      <c r="N3012" s="785"/>
      <c r="O3012" s="785" t="s">
        <v>24327</v>
      </c>
      <c r="P3012" s="787">
        <v>36.848643000000003</v>
      </c>
      <c r="Q3012" s="787">
        <v>-1.0741229999999999</v>
      </c>
      <c r="R3012" s="785" t="s">
        <v>821</v>
      </c>
      <c r="S3012" s="785" t="s">
        <v>871</v>
      </c>
      <c r="T3012" s="785" t="s">
        <v>24328</v>
      </c>
      <c r="U3012" s="785" t="s">
        <v>2836</v>
      </c>
      <c r="V3012" s="785" t="s">
        <v>3004</v>
      </c>
      <c r="W3012" s="785" t="s">
        <v>2714</v>
      </c>
      <c r="X3012" s="785" t="s">
        <v>24329</v>
      </c>
      <c r="Y3012" s="615" t="str">
        <f t="shared" si="47"/>
        <v>Stephens Mbugu Wanjau</v>
      </c>
      <c r="Z3012" s="785" t="s">
        <v>19071</v>
      </c>
      <c r="AA3012" s="785" t="s">
        <v>4314</v>
      </c>
      <c r="AB3012" s="785" t="s">
        <v>2683</v>
      </c>
      <c r="AC3012" s="785" t="s">
        <v>2606</v>
      </c>
      <c r="AD3012" s="786">
        <v>43355</v>
      </c>
    </row>
    <row r="3013" spans="1:30" ht="15.75">
      <c r="A3013" s="785" t="s">
        <v>4301</v>
      </c>
      <c r="B3013" s="785" t="s">
        <v>14892</v>
      </c>
      <c r="C3013" s="785" t="s">
        <v>4303</v>
      </c>
      <c r="D3013" s="785" t="s">
        <v>2599</v>
      </c>
      <c r="E3013" s="785" t="s">
        <v>14893</v>
      </c>
      <c r="F3013" s="786">
        <v>43267</v>
      </c>
      <c r="G3013" s="785" t="s">
        <v>4811</v>
      </c>
      <c r="H3013" s="786">
        <v>43298</v>
      </c>
      <c r="I3013" s="785" t="s">
        <v>14894</v>
      </c>
      <c r="J3013" s="785" t="s">
        <v>627</v>
      </c>
      <c r="K3013" s="785" t="s">
        <v>2612</v>
      </c>
      <c r="L3013" s="785" t="s">
        <v>14895</v>
      </c>
      <c r="M3013" s="785"/>
      <c r="N3013" s="785"/>
      <c r="O3013" s="785" t="s">
        <v>14896</v>
      </c>
      <c r="P3013" s="787">
        <v>36.850856999999998</v>
      </c>
      <c r="Q3013" s="787">
        <v>-1.0767880000000001</v>
      </c>
      <c r="R3013" s="785" t="s">
        <v>821</v>
      </c>
      <c r="S3013" s="785" t="s">
        <v>871</v>
      </c>
      <c r="T3013" s="785" t="s">
        <v>871</v>
      </c>
      <c r="U3013" s="785" t="s">
        <v>9435</v>
      </c>
      <c r="V3013" s="785" t="s">
        <v>3004</v>
      </c>
      <c r="W3013" s="785" t="s">
        <v>2714</v>
      </c>
      <c r="X3013" s="785" t="s">
        <v>2714</v>
      </c>
      <c r="Y3013" s="615" t="str">
        <f t="shared" si="47"/>
        <v>Joseph Ndua Tatu</v>
      </c>
      <c r="Z3013" s="785" t="s">
        <v>14824</v>
      </c>
      <c r="AA3013" s="785" t="s">
        <v>4314</v>
      </c>
      <c r="AB3013" s="785" t="s">
        <v>2683</v>
      </c>
      <c r="AC3013" s="785" t="s">
        <v>2606</v>
      </c>
      <c r="AD3013" s="786">
        <v>43331</v>
      </c>
    </row>
    <row r="3014" spans="1:30" ht="15.75">
      <c r="A3014" s="785" t="s">
        <v>4301</v>
      </c>
      <c r="B3014" s="785" t="s">
        <v>21171</v>
      </c>
      <c r="C3014" s="785" t="s">
        <v>4379</v>
      </c>
      <c r="D3014" s="785" t="s">
        <v>2751</v>
      </c>
      <c r="E3014" s="785" t="s">
        <v>5438</v>
      </c>
      <c r="F3014" s="786">
        <v>43248</v>
      </c>
      <c r="G3014" s="785" t="s">
        <v>4811</v>
      </c>
      <c r="H3014" s="786">
        <v>43298</v>
      </c>
      <c r="I3014" s="785" t="s">
        <v>21172</v>
      </c>
      <c r="J3014" s="785" t="s">
        <v>629</v>
      </c>
      <c r="K3014" s="785" t="s">
        <v>21173</v>
      </c>
      <c r="L3014" s="785" t="s">
        <v>21174</v>
      </c>
      <c r="M3014" s="785" t="s">
        <v>21175</v>
      </c>
      <c r="N3014" s="785"/>
      <c r="O3014" s="785"/>
      <c r="P3014" s="787">
        <v>36.127920000000003</v>
      </c>
      <c r="Q3014" s="787">
        <v>-0.27807300000000001</v>
      </c>
      <c r="R3014" s="785" t="s">
        <v>695</v>
      </c>
      <c r="S3014" s="785" t="s">
        <v>1204</v>
      </c>
      <c r="T3014" s="785" t="s">
        <v>1849</v>
      </c>
      <c r="U3014" s="785" t="s">
        <v>2742</v>
      </c>
      <c r="V3014" s="785" t="s">
        <v>2603</v>
      </c>
      <c r="W3014" s="785" t="s">
        <v>2608</v>
      </c>
      <c r="X3014" s="785" t="s">
        <v>21176</v>
      </c>
      <c r="Y3014" s="615" t="str">
        <f t="shared" si="47"/>
        <v>Robert Wanjiku</v>
      </c>
      <c r="Z3014" s="785" t="s">
        <v>10380</v>
      </c>
      <c r="AA3014" s="785" t="s">
        <v>5464</v>
      </c>
      <c r="AB3014" s="785" t="s">
        <v>2609</v>
      </c>
      <c r="AC3014" s="785" t="s">
        <v>2610</v>
      </c>
      <c r="AD3014" s="786">
        <v>43299</v>
      </c>
    </row>
    <row r="3015" spans="1:30" ht="15.75">
      <c r="A3015" s="785" t="s">
        <v>4301</v>
      </c>
      <c r="B3015" s="785" t="s">
        <v>21192</v>
      </c>
      <c r="C3015" s="785" t="s">
        <v>4303</v>
      </c>
      <c r="D3015" s="785" t="s">
        <v>2599</v>
      </c>
      <c r="E3015" s="785" t="s">
        <v>5438</v>
      </c>
      <c r="F3015" s="786">
        <v>43248</v>
      </c>
      <c r="G3015" s="785" t="s">
        <v>4811</v>
      </c>
      <c r="H3015" s="786">
        <v>43298</v>
      </c>
      <c r="I3015" s="785" t="s">
        <v>21193</v>
      </c>
      <c r="J3015" s="785" t="s">
        <v>629</v>
      </c>
      <c r="K3015" s="785" t="s">
        <v>21194</v>
      </c>
      <c r="L3015" s="785" t="s">
        <v>21195</v>
      </c>
      <c r="M3015" s="785"/>
      <c r="N3015" s="785"/>
      <c r="O3015" s="785"/>
      <c r="P3015" s="787">
        <v>36.167301999999999</v>
      </c>
      <c r="Q3015" s="787">
        <v>-0.303313</v>
      </c>
      <c r="R3015" s="785" t="s">
        <v>695</v>
      </c>
      <c r="S3015" s="785" t="s">
        <v>1204</v>
      </c>
      <c r="T3015" s="785" t="s">
        <v>21196</v>
      </c>
      <c r="U3015" s="785" t="s">
        <v>3373</v>
      </c>
      <c r="V3015" s="785" t="s">
        <v>2603</v>
      </c>
      <c r="W3015" s="785" t="s">
        <v>2608</v>
      </c>
      <c r="X3015" s="785" t="s">
        <v>21176</v>
      </c>
      <c r="Y3015" s="615" t="str">
        <f t="shared" si="47"/>
        <v>Robert Wanjiku</v>
      </c>
      <c r="Z3015" s="785" t="s">
        <v>10380</v>
      </c>
      <c r="AA3015" s="785" t="s">
        <v>5464</v>
      </c>
      <c r="AB3015" s="785" t="s">
        <v>2609</v>
      </c>
      <c r="AC3015" s="785" t="s">
        <v>2610</v>
      </c>
      <c r="AD3015" s="786">
        <v>43298</v>
      </c>
    </row>
    <row r="3016" spans="1:30" ht="15.75">
      <c r="A3016" s="785" t="s">
        <v>4301</v>
      </c>
      <c r="B3016" s="785" t="s">
        <v>21983</v>
      </c>
      <c r="C3016" s="785" t="s">
        <v>4303</v>
      </c>
      <c r="D3016" s="785" t="s">
        <v>2599</v>
      </c>
      <c r="E3016" s="785" t="s">
        <v>5438</v>
      </c>
      <c r="F3016" s="786">
        <v>43248</v>
      </c>
      <c r="G3016" s="785" t="s">
        <v>4811</v>
      </c>
      <c r="H3016" s="786">
        <v>43298</v>
      </c>
      <c r="I3016" s="785" t="s">
        <v>21984</v>
      </c>
      <c r="J3016" s="785" t="s">
        <v>627</v>
      </c>
      <c r="K3016" s="785" t="s">
        <v>21985</v>
      </c>
      <c r="L3016" s="785" t="s">
        <v>21986</v>
      </c>
      <c r="M3016" s="785" t="s">
        <v>21987</v>
      </c>
      <c r="N3016" s="785"/>
      <c r="O3016" s="785" t="s">
        <v>21988</v>
      </c>
      <c r="P3016" s="787">
        <v>37.662337000000001</v>
      </c>
      <c r="Q3016" s="787">
        <v>-6.0847999999999999E-2</v>
      </c>
      <c r="R3016" s="785" t="s">
        <v>1104</v>
      </c>
      <c r="S3016" s="785" t="s">
        <v>2643</v>
      </c>
      <c r="T3016" s="785" t="s">
        <v>2644</v>
      </c>
      <c r="U3016" s="785" t="s">
        <v>2911</v>
      </c>
      <c r="V3016" s="785" t="s">
        <v>2673</v>
      </c>
      <c r="W3016" s="785" t="s">
        <v>2808</v>
      </c>
      <c r="X3016" s="785" t="s">
        <v>3576</v>
      </c>
      <c r="Y3016" s="615" t="str">
        <f t="shared" si="47"/>
        <v>Samuel Kirimi</v>
      </c>
      <c r="Z3016" s="785" t="s">
        <v>21989</v>
      </c>
      <c r="AA3016" s="785" t="s">
        <v>4349</v>
      </c>
      <c r="AB3016" s="785" t="s">
        <v>2683</v>
      </c>
      <c r="AC3016" s="785" t="s">
        <v>2606</v>
      </c>
      <c r="AD3016" s="786">
        <v>43298</v>
      </c>
    </row>
    <row r="3017" spans="1:30" ht="15.75">
      <c r="A3017" s="785" t="s">
        <v>4301</v>
      </c>
      <c r="B3017" s="785" t="s">
        <v>10044</v>
      </c>
      <c r="C3017" s="785" t="s">
        <v>4379</v>
      </c>
      <c r="D3017" s="785" t="s">
        <v>2751</v>
      </c>
      <c r="E3017" s="785" t="s">
        <v>5445</v>
      </c>
      <c r="F3017" s="786">
        <v>43247</v>
      </c>
      <c r="G3017" s="785" t="s">
        <v>5239</v>
      </c>
      <c r="H3017" s="786">
        <v>43297</v>
      </c>
      <c r="I3017" s="785" t="s">
        <v>10045</v>
      </c>
      <c r="J3017" s="785" t="s">
        <v>629</v>
      </c>
      <c r="K3017" s="785" t="s">
        <v>10046</v>
      </c>
      <c r="L3017" s="785" t="s">
        <v>10047</v>
      </c>
      <c r="M3017" s="785"/>
      <c r="N3017" s="785"/>
      <c r="O3017" s="785"/>
      <c r="P3017" s="787">
        <v>36.664807000000003</v>
      </c>
      <c r="Q3017" s="787">
        <v>-1.248521</v>
      </c>
      <c r="R3017" s="785" t="s">
        <v>821</v>
      </c>
      <c r="S3017" s="785" t="s">
        <v>1429</v>
      </c>
      <c r="T3017" s="785" t="s">
        <v>1429</v>
      </c>
      <c r="U3017" s="785" t="s">
        <v>10048</v>
      </c>
      <c r="V3017" s="785" t="s">
        <v>3004</v>
      </c>
      <c r="W3017" s="785" t="s">
        <v>2615</v>
      </c>
      <c r="X3017" s="785" t="s">
        <v>9775</v>
      </c>
      <c r="Y3017" s="615" t="str">
        <f t="shared" si="47"/>
        <v>Frederick Kago</v>
      </c>
      <c r="Z3017" s="785" t="s">
        <v>9780</v>
      </c>
      <c r="AA3017" s="785" t="s">
        <v>5464</v>
      </c>
      <c r="AB3017" s="785" t="s">
        <v>3686</v>
      </c>
      <c r="AC3017" s="785" t="s">
        <v>2617</v>
      </c>
      <c r="AD3017" s="786">
        <v>43392</v>
      </c>
    </row>
    <row r="3018" spans="1:30" ht="15.75">
      <c r="A3018" s="785" t="s">
        <v>4301</v>
      </c>
      <c r="B3018" s="785" t="s">
        <v>10742</v>
      </c>
      <c r="C3018" s="785" t="s">
        <v>4303</v>
      </c>
      <c r="D3018" s="785" t="s">
        <v>2599</v>
      </c>
      <c r="E3018" s="785" t="s">
        <v>8021</v>
      </c>
      <c r="F3018" s="786">
        <v>43256</v>
      </c>
      <c r="G3018" s="785" t="s">
        <v>5239</v>
      </c>
      <c r="H3018" s="786">
        <v>43297</v>
      </c>
      <c r="I3018" s="785" t="s">
        <v>10743</v>
      </c>
      <c r="J3018" s="785" t="s">
        <v>627</v>
      </c>
      <c r="K3018" s="785" t="s">
        <v>2612</v>
      </c>
      <c r="L3018" s="785" t="s">
        <v>10744</v>
      </c>
      <c r="M3018" s="785"/>
      <c r="N3018" s="785"/>
      <c r="O3018" s="785"/>
      <c r="P3018" s="787">
        <v>37.193803000000003</v>
      </c>
      <c r="Q3018" s="787">
        <v>-0.40610000000000002</v>
      </c>
      <c r="R3018" s="785" t="s">
        <v>1056</v>
      </c>
      <c r="S3018" s="785" t="s">
        <v>1132</v>
      </c>
      <c r="T3018" s="785" t="s">
        <v>2906</v>
      </c>
      <c r="U3018" s="785" t="s">
        <v>10745</v>
      </c>
      <c r="V3018" s="785" t="s">
        <v>2855</v>
      </c>
      <c r="W3018" s="785" t="s">
        <v>10726</v>
      </c>
      <c r="X3018" s="785" t="s">
        <v>2995</v>
      </c>
      <c r="Y3018" s="615" t="str">
        <f t="shared" si="47"/>
        <v>Gerald  Waweru</v>
      </c>
      <c r="Z3018" s="785" t="s">
        <v>10727</v>
      </c>
      <c r="AA3018" s="785" t="s">
        <v>4314</v>
      </c>
      <c r="AB3018" s="785" t="s">
        <v>2605</v>
      </c>
      <c r="AC3018" s="785" t="s">
        <v>2606</v>
      </c>
      <c r="AD3018" s="786">
        <v>43383</v>
      </c>
    </row>
    <row r="3019" spans="1:30" ht="15.75">
      <c r="A3019" s="785" t="s">
        <v>4301</v>
      </c>
      <c r="B3019" s="785" t="s">
        <v>11931</v>
      </c>
      <c r="C3019" s="785" t="s">
        <v>4303</v>
      </c>
      <c r="D3019" s="785" t="s">
        <v>2599</v>
      </c>
      <c r="E3019" s="785" t="s">
        <v>4827</v>
      </c>
      <c r="F3019" s="786">
        <v>43271</v>
      </c>
      <c r="G3019" s="785" t="s">
        <v>5239</v>
      </c>
      <c r="H3019" s="786">
        <v>43297</v>
      </c>
      <c r="I3019" s="785" t="s">
        <v>11932</v>
      </c>
      <c r="J3019" s="785" t="s">
        <v>627</v>
      </c>
      <c r="K3019" s="785" t="s">
        <v>2612</v>
      </c>
      <c r="L3019" s="785" t="s">
        <v>11933</v>
      </c>
      <c r="M3019" s="785"/>
      <c r="N3019" s="785"/>
      <c r="O3019" s="785" t="s">
        <v>11934</v>
      </c>
      <c r="P3019" s="787">
        <v>36.101477000000003</v>
      </c>
      <c r="Q3019" s="787">
        <v>-2.9045000000000001E-2</v>
      </c>
      <c r="R3019" s="785" t="s">
        <v>695</v>
      </c>
      <c r="S3019" s="785" t="s">
        <v>1011</v>
      </c>
      <c r="T3019" s="785" t="s">
        <v>11935</v>
      </c>
      <c r="U3019" s="785" t="s">
        <v>11930</v>
      </c>
      <c r="V3019" s="785" t="s">
        <v>2673</v>
      </c>
      <c r="W3019" s="785" t="s">
        <v>11875</v>
      </c>
      <c r="X3019" s="785" t="s">
        <v>2735</v>
      </c>
      <c r="Y3019" s="615" t="str">
        <f t="shared" si="47"/>
        <v>James King'ori Chege</v>
      </c>
      <c r="Z3019" s="785" t="s">
        <v>11888</v>
      </c>
      <c r="AA3019" s="785" t="s">
        <v>4314</v>
      </c>
      <c r="AB3019" s="785" t="s">
        <v>2605</v>
      </c>
      <c r="AC3019" s="785" t="s">
        <v>2606</v>
      </c>
      <c r="AD3019" s="786">
        <v>43431</v>
      </c>
    </row>
    <row r="3020" spans="1:30" ht="15.75">
      <c r="A3020" s="785" t="s">
        <v>4301</v>
      </c>
      <c r="B3020" s="785" t="s">
        <v>5346</v>
      </c>
      <c r="C3020" s="785" t="s">
        <v>4303</v>
      </c>
      <c r="D3020" s="785" t="s">
        <v>2599</v>
      </c>
      <c r="E3020" s="785" t="s">
        <v>5347</v>
      </c>
      <c r="F3020" s="786">
        <v>43258</v>
      </c>
      <c r="G3020" s="785" t="s">
        <v>5348</v>
      </c>
      <c r="H3020" s="786">
        <v>43296</v>
      </c>
      <c r="I3020" s="785" t="s">
        <v>5349</v>
      </c>
      <c r="J3020" s="785" t="s">
        <v>629</v>
      </c>
      <c r="K3020" s="785" t="s">
        <v>5350</v>
      </c>
      <c r="L3020" s="785" t="s">
        <v>5351</v>
      </c>
      <c r="M3020" s="785"/>
      <c r="N3020" s="785"/>
      <c r="O3020" s="785"/>
      <c r="P3020" s="787">
        <v>36.113573000000002</v>
      </c>
      <c r="Q3020" s="787">
        <v>-0.25967200000000001</v>
      </c>
      <c r="R3020" s="785" t="s">
        <v>695</v>
      </c>
      <c r="S3020" s="785" t="s">
        <v>1204</v>
      </c>
      <c r="T3020" s="785" t="s">
        <v>1204</v>
      </c>
      <c r="U3020" s="785" t="s">
        <v>5352</v>
      </c>
      <c r="V3020" s="785" t="s">
        <v>3004</v>
      </c>
      <c r="W3020" s="785" t="s">
        <v>3416</v>
      </c>
      <c r="X3020" s="785" t="s">
        <v>3416</v>
      </c>
      <c r="Y3020" s="615" t="str">
        <f t="shared" si="47"/>
        <v>Anthony Ndungu Kamau</v>
      </c>
      <c r="Z3020" s="785" t="s">
        <v>5302</v>
      </c>
      <c r="AA3020" s="785" t="s">
        <v>4314</v>
      </c>
      <c r="AB3020" s="785" t="s">
        <v>2683</v>
      </c>
      <c r="AC3020" s="785" t="s">
        <v>2606</v>
      </c>
      <c r="AD3020" s="786">
        <v>43307</v>
      </c>
    </row>
    <row r="3021" spans="1:30" ht="15.75">
      <c r="A3021" s="785" t="s">
        <v>4301</v>
      </c>
      <c r="B3021" s="785" t="s">
        <v>29444</v>
      </c>
      <c r="C3021" s="785" t="s">
        <v>4303</v>
      </c>
      <c r="D3021" s="785" t="s">
        <v>2599</v>
      </c>
      <c r="E3021" s="785" t="s">
        <v>9830</v>
      </c>
      <c r="F3021" s="786">
        <v>43246</v>
      </c>
      <c r="G3021" s="785" t="s">
        <v>5348</v>
      </c>
      <c r="H3021" s="786">
        <v>43296</v>
      </c>
      <c r="I3021" s="785" t="s">
        <v>29445</v>
      </c>
      <c r="J3021" s="785" t="s">
        <v>627</v>
      </c>
      <c r="K3021" s="785" t="s">
        <v>29446</v>
      </c>
      <c r="L3021" s="785" t="s">
        <v>29447</v>
      </c>
      <c r="M3021" s="785"/>
      <c r="N3021" s="785"/>
      <c r="O3021" s="785" t="s">
        <v>29448</v>
      </c>
      <c r="P3021" s="787">
        <v>34.938102999999998</v>
      </c>
      <c r="Q3021" s="787">
        <v>0.85425700000000004</v>
      </c>
      <c r="R3021" s="785" t="s">
        <v>2301</v>
      </c>
      <c r="S3021" s="785" t="s">
        <v>2302</v>
      </c>
      <c r="T3021" s="785" t="s">
        <v>1368</v>
      </c>
      <c r="U3021" s="785" t="s">
        <v>24032</v>
      </c>
      <c r="V3021" s="785" t="s">
        <v>2855</v>
      </c>
      <c r="W3021" s="785" t="s">
        <v>3025</v>
      </c>
      <c r="X3021" s="785"/>
      <c r="Y3021" s="615" t="str">
        <f t="shared" si="47"/>
        <v>Kichemu limited</v>
      </c>
      <c r="Z3021" s="785" t="s">
        <v>2599</v>
      </c>
      <c r="AA3021" s="785" t="s">
        <v>4349</v>
      </c>
      <c r="AB3021" s="785" t="s">
        <v>2683</v>
      </c>
      <c r="AC3021" s="785" t="s">
        <v>2606</v>
      </c>
      <c r="AD3021" s="786">
        <v>43299</v>
      </c>
    </row>
    <row r="3022" spans="1:30" ht="15.75">
      <c r="A3022" s="785" t="s">
        <v>4301</v>
      </c>
      <c r="B3022" s="785" t="s">
        <v>32825</v>
      </c>
      <c r="C3022" s="785" t="s">
        <v>4303</v>
      </c>
      <c r="D3022" s="785" t="s">
        <v>2599</v>
      </c>
      <c r="E3022" s="785" t="s">
        <v>7571</v>
      </c>
      <c r="F3022" s="786">
        <v>43263</v>
      </c>
      <c r="G3022" s="785" t="s">
        <v>5348</v>
      </c>
      <c r="H3022" s="786">
        <v>43296</v>
      </c>
      <c r="I3022" s="785" t="s">
        <v>32826</v>
      </c>
      <c r="J3022" s="785" t="s">
        <v>629</v>
      </c>
      <c r="K3022" s="785" t="s">
        <v>2612</v>
      </c>
      <c r="L3022" s="785" t="s">
        <v>22504</v>
      </c>
      <c r="M3022" s="785" t="s">
        <v>32827</v>
      </c>
      <c r="N3022" s="785"/>
      <c r="O3022" s="785" t="s">
        <v>32828</v>
      </c>
      <c r="P3022" s="787">
        <v>36.801037000000001</v>
      </c>
      <c r="Q3022" s="787">
        <v>-0.30501099999999998</v>
      </c>
      <c r="R3022" s="785" t="s">
        <v>1056</v>
      </c>
      <c r="S3022" s="785" t="s">
        <v>3283</v>
      </c>
      <c r="T3022" s="785" t="s">
        <v>3283</v>
      </c>
      <c r="U3022" s="785" t="s">
        <v>12748</v>
      </c>
      <c r="V3022" s="785" t="s">
        <v>3070</v>
      </c>
      <c r="W3022" s="785" t="s">
        <v>3079</v>
      </c>
      <c r="X3022" s="785"/>
      <c r="Y3022" s="615" t="str">
        <f t="shared" si="47"/>
        <v>Rural Green Energy Services</v>
      </c>
      <c r="Z3022" s="785" t="s">
        <v>2599</v>
      </c>
      <c r="AA3022" s="785" t="s">
        <v>4314</v>
      </c>
      <c r="AB3022" s="785" t="s">
        <v>2605</v>
      </c>
      <c r="AC3022" s="785" t="s">
        <v>2606</v>
      </c>
      <c r="AD3022" s="786">
        <v>43343</v>
      </c>
    </row>
    <row r="3023" spans="1:30" ht="15.75">
      <c r="A3023" s="785" t="s">
        <v>4301</v>
      </c>
      <c r="B3023" s="785" t="s">
        <v>7538</v>
      </c>
      <c r="C3023" s="785" t="s">
        <v>4303</v>
      </c>
      <c r="D3023" s="785" t="s">
        <v>2599</v>
      </c>
      <c r="E3023" s="785" t="s">
        <v>4623</v>
      </c>
      <c r="F3023" s="786">
        <v>43285</v>
      </c>
      <c r="G3023" s="785" t="s">
        <v>7539</v>
      </c>
      <c r="H3023" s="786">
        <v>43295</v>
      </c>
      <c r="I3023" s="785" t="s">
        <v>7540</v>
      </c>
      <c r="J3023" s="785" t="s">
        <v>627</v>
      </c>
      <c r="K3023" s="785" t="s">
        <v>7541</v>
      </c>
      <c r="L3023" s="785" t="s">
        <v>7542</v>
      </c>
      <c r="M3023" s="785"/>
      <c r="N3023" s="785"/>
      <c r="O3023" s="785"/>
      <c r="P3023" s="787">
        <v>36.715820999999998</v>
      </c>
      <c r="Q3023" s="787">
        <v>-1.238356</v>
      </c>
      <c r="R3023" s="785" t="s">
        <v>821</v>
      </c>
      <c r="S3023" s="785" t="s">
        <v>2943</v>
      </c>
      <c r="T3023" s="785" t="s">
        <v>7543</v>
      </c>
      <c r="U3023" s="785" t="s">
        <v>7544</v>
      </c>
      <c r="V3023" s="785" t="s">
        <v>2855</v>
      </c>
      <c r="W3023" s="785" t="s">
        <v>7347</v>
      </c>
      <c r="X3023" s="785" t="s">
        <v>3273</v>
      </c>
      <c r="Y3023" s="615" t="str">
        <f t="shared" si="47"/>
        <v>Edwine Joseph Majale Okinda</v>
      </c>
      <c r="Z3023" s="785" t="s">
        <v>7525</v>
      </c>
      <c r="AA3023" s="785" t="s">
        <v>4314</v>
      </c>
      <c r="AB3023" s="785" t="s">
        <v>2683</v>
      </c>
      <c r="AC3023" s="785" t="s">
        <v>2606</v>
      </c>
      <c r="AD3023" s="786">
        <v>43355</v>
      </c>
    </row>
    <row r="3024" spans="1:30" ht="15.75">
      <c r="A3024" s="785" t="s">
        <v>4301</v>
      </c>
      <c r="B3024" s="785" t="s">
        <v>12553</v>
      </c>
      <c r="C3024" s="785" t="s">
        <v>4379</v>
      </c>
      <c r="D3024" s="785" t="s">
        <v>2751</v>
      </c>
      <c r="E3024" s="785" t="s">
        <v>10817</v>
      </c>
      <c r="F3024" s="786">
        <v>43245</v>
      </c>
      <c r="G3024" s="785" t="s">
        <v>7539</v>
      </c>
      <c r="H3024" s="786">
        <v>43295</v>
      </c>
      <c r="I3024" s="785" t="s">
        <v>12554</v>
      </c>
      <c r="J3024" s="785" t="s">
        <v>629</v>
      </c>
      <c r="K3024" s="785" t="s">
        <v>2612</v>
      </c>
      <c r="L3024" s="785" t="s">
        <v>12555</v>
      </c>
      <c r="M3024" s="785"/>
      <c r="N3024" s="785"/>
      <c r="O3024" s="785" t="s">
        <v>12556</v>
      </c>
      <c r="P3024" s="787">
        <v>37.955652999999998</v>
      </c>
      <c r="Q3024" s="787">
        <v>-1.177332</v>
      </c>
      <c r="R3024" s="785" t="s">
        <v>3217</v>
      </c>
      <c r="S3024" s="785" t="s">
        <v>3218</v>
      </c>
      <c r="T3024" s="785" t="s">
        <v>12557</v>
      </c>
      <c r="U3024" s="785" t="s">
        <v>12558</v>
      </c>
      <c r="V3024" s="785">
        <v>9</v>
      </c>
      <c r="W3024" s="785" t="s">
        <v>2608</v>
      </c>
      <c r="X3024" s="785" t="s">
        <v>3179</v>
      </c>
      <c r="Y3024" s="615" t="str">
        <f t="shared" si="47"/>
        <v>James Musyoka</v>
      </c>
      <c r="Z3024" s="785" t="s">
        <v>12559</v>
      </c>
      <c r="AA3024" s="785" t="s">
        <v>5464</v>
      </c>
      <c r="AB3024" s="785" t="s">
        <v>2609</v>
      </c>
      <c r="AC3024" s="785" t="s">
        <v>2610</v>
      </c>
      <c r="AD3024" s="786">
        <v>43295</v>
      </c>
    </row>
    <row r="3025" spans="1:30" ht="15.75">
      <c r="A3025" s="785" t="s">
        <v>4301</v>
      </c>
      <c r="B3025" s="785" t="s">
        <v>25459</v>
      </c>
      <c r="C3025" s="785" t="s">
        <v>4303</v>
      </c>
      <c r="D3025" s="785" t="s">
        <v>2599</v>
      </c>
      <c r="E3025" s="785" t="s">
        <v>10818</v>
      </c>
      <c r="F3025" s="786">
        <v>43279</v>
      </c>
      <c r="G3025" s="785" t="s">
        <v>7539</v>
      </c>
      <c r="H3025" s="786">
        <v>43295</v>
      </c>
      <c r="I3025" s="785" t="s">
        <v>25460</v>
      </c>
      <c r="J3025" s="785" t="s">
        <v>627</v>
      </c>
      <c r="K3025" s="785" t="s">
        <v>2612</v>
      </c>
      <c r="L3025" s="785" t="s">
        <v>25461</v>
      </c>
      <c r="M3025" s="785"/>
      <c r="N3025" s="785"/>
      <c r="O3025" s="785" t="s">
        <v>25462</v>
      </c>
      <c r="P3025" s="787">
        <v>36.692466000000003</v>
      </c>
      <c r="Q3025" s="787">
        <v>-1.2066570000000001</v>
      </c>
      <c r="R3025" s="785" t="s">
        <v>821</v>
      </c>
      <c r="S3025" s="785" t="s">
        <v>2943</v>
      </c>
      <c r="T3025" s="785" t="s">
        <v>6332</v>
      </c>
      <c r="U3025" s="785" t="s">
        <v>3417</v>
      </c>
      <c r="V3025" s="785" t="s">
        <v>2855</v>
      </c>
      <c r="W3025" s="785" t="s">
        <v>6333</v>
      </c>
      <c r="X3025" s="785" t="s">
        <v>3051</v>
      </c>
      <c r="Y3025" s="615" t="str">
        <f t="shared" si="47"/>
        <v>Willy Kauni</v>
      </c>
      <c r="Z3025" s="785" t="s">
        <v>6334</v>
      </c>
      <c r="AA3025" s="785" t="s">
        <v>4314</v>
      </c>
      <c r="AB3025" s="785" t="s">
        <v>2683</v>
      </c>
      <c r="AC3025" s="785" t="s">
        <v>2606</v>
      </c>
      <c r="AD3025" s="786">
        <v>43382</v>
      </c>
    </row>
    <row r="3026" spans="1:30" ht="15.75">
      <c r="A3026" s="785" t="s">
        <v>4301</v>
      </c>
      <c r="B3026" s="785" t="s">
        <v>14831</v>
      </c>
      <c r="C3026" s="785" t="s">
        <v>4303</v>
      </c>
      <c r="D3026" s="785" t="s">
        <v>2599</v>
      </c>
      <c r="E3026" s="785" t="s">
        <v>13607</v>
      </c>
      <c r="F3026" s="786">
        <v>43268</v>
      </c>
      <c r="G3026" s="785" t="s">
        <v>13442</v>
      </c>
      <c r="H3026" s="786">
        <v>43294</v>
      </c>
      <c r="I3026" s="785" t="s">
        <v>14832</v>
      </c>
      <c r="J3026" s="785" t="s">
        <v>627</v>
      </c>
      <c r="K3026" s="785" t="s">
        <v>14833</v>
      </c>
      <c r="L3026" s="785" t="s">
        <v>14834</v>
      </c>
      <c r="M3026" s="785"/>
      <c r="N3026" s="785"/>
      <c r="O3026" s="785" t="s">
        <v>14835</v>
      </c>
      <c r="P3026" s="787">
        <v>36.876514999999998</v>
      </c>
      <c r="Q3026" s="787">
        <v>-1.0924590000000001</v>
      </c>
      <c r="R3026" s="785" t="s">
        <v>821</v>
      </c>
      <c r="S3026" s="785" t="s">
        <v>871</v>
      </c>
      <c r="T3026" s="785" t="s">
        <v>2712</v>
      </c>
      <c r="U3026" s="785" t="s">
        <v>2734</v>
      </c>
      <c r="V3026" s="785" t="s">
        <v>2673</v>
      </c>
      <c r="W3026" s="785" t="s">
        <v>2714</v>
      </c>
      <c r="X3026" s="785" t="s">
        <v>2714</v>
      </c>
      <c r="Y3026" s="615" t="str">
        <f t="shared" si="47"/>
        <v>Joseph Ndua Tatu</v>
      </c>
      <c r="Z3026" s="785" t="s">
        <v>14824</v>
      </c>
      <c r="AA3026" s="785" t="s">
        <v>4314</v>
      </c>
      <c r="AB3026" s="785" t="s">
        <v>2683</v>
      </c>
      <c r="AC3026" s="785" t="s">
        <v>2606</v>
      </c>
      <c r="AD3026" s="786">
        <v>43331</v>
      </c>
    </row>
    <row r="3027" spans="1:30" ht="15.75">
      <c r="A3027" s="785" t="s">
        <v>4301</v>
      </c>
      <c r="B3027" s="785" t="s">
        <v>10328</v>
      </c>
      <c r="C3027" s="785" t="s">
        <v>4303</v>
      </c>
      <c r="D3027" s="785" t="s">
        <v>2599</v>
      </c>
      <c r="E3027" s="785" t="s">
        <v>5439</v>
      </c>
      <c r="F3027" s="786">
        <v>43281</v>
      </c>
      <c r="G3027" s="785" t="s">
        <v>8677</v>
      </c>
      <c r="H3027" s="786">
        <v>43293</v>
      </c>
      <c r="I3027" s="785" t="s">
        <v>10329</v>
      </c>
      <c r="J3027" s="785" t="s">
        <v>627</v>
      </c>
      <c r="K3027" s="785" t="s">
        <v>10330</v>
      </c>
      <c r="L3027" s="785" t="s">
        <v>10331</v>
      </c>
      <c r="M3027" s="785"/>
      <c r="N3027" s="785"/>
      <c r="O3027" s="785" t="s">
        <v>10332</v>
      </c>
      <c r="P3027" s="787">
        <v>36.805683000000002</v>
      </c>
      <c r="Q3027" s="787">
        <v>-1.0974680000000001</v>
      </c>
      <c r="R3027" s="785" t="s">
        <v>821</v>
      </c>
      <c r="S3027" s="785" t="s">
        <v>871</v>
      </c>
      <c r="T3027" s="785" t="s">
        <v>3419</v>
      </c>
      <c r="U3027" s="785" t="s">
        <v>10333</v>
      </c>
      <c r="V3027" s="785" t="s">
        <v>3070</v>
      </c>
      <c r="W3027" s="785" t="s">
        <v>2998</v>
      </c>
      <c r="X3027" s="785" t="s">
        <v>2998</v>
      </c>
      <c r="Y3027" s="615" t="str">
        <f t="shared" si="47"/>
        <v>Geoffrey Ndua Mbugua</v>
      </c>
      <c r="Z3027" s="785" t="s">
        <v>10286</v>
      </c>
      <c r="AA3027" s="785" t="s">
        <v>4314</v>
      </c>
      <c r="AB3027" s="785" t="s">
        <v>2605</v>
      </c>
      <c r="AC3027" s="785" t="s">
        <v>2606</v>
      </c>
      <c r="AD3027" s="786">
        <v>43308</v>
      </c>
    </row>
    <row r="3028" spans="1:30" ht="15.75">
      <c r="A3028" s="785" t="s">
        <v>4301</v>
      </c>
      <c r="B3028" s="785" t="s">
        <v>11037</v>
      </c>
      <c r="C3028" s="785" t="s">
        <v>4303</v>
      </c>
      <c r="D3028" s="785" t="s">
        <v>2599</v>
      </c>
      <c r="E3028" s="785" t="s">
        <v>11038</v>
      </c>
      <c r="F3028" s="786">
        <v>43112</v>
      </c>
      <c r="G3028" s="785" t="s">
        <v>8677</v>
      </c>
      <c r="H3028" s="786">
        <v>43293</v>
      </c>
      <c r="I3028" s="785" t="s">
        <v>11039</v>
      </c>
      <c r="J3028" s="785" t="s">
        <v>627</v>
      </c>
      <c r="K3028" s="785" t="s">
        <v>2612</v>
      </c>
      <c r="L3028" s="785" t="s">
        <v>11040</v>
      </c>
      <c r="M3028" s="785"/>
      <c r="N3028" s="785"/>
      <c r="O3028" s="785" t="s">
        <v>11041</v>
      </c>
      <c r="P3028" s="787">
        <v>34.752535999999999</v>
      </c>
      <c r="Q3028" s="787">
        <v>0.746363</v>
      </c>
      <c r="R3028" s="785" t="s">
        <v>2301</v>
      </c>
      <c r="S3028" s="785" t="s">
        <v>2315</v>
      </c>
      <c r="T3028" s="785" t="s">
        <v>2315</v>
      </c>
      <c r="U3028" s="785" t="s">
        <v>11042</v>
      </c>
      <c r="V3028" s="785" t="s">
        <v>2673</v>
      </c>
      <c r="W3028" s="785" t="s">
        <v>6356</v>
      </c>
      <c r="X3028" s="785" t="s">
        <v>6356</v>
      </c>
      <c r="Y3028" s="615" t="str">
        <f t="shared" si="47"/>
        <v>Gillet Lihanda</v>
      </c>
      <c r="Z3028" s="785" t="s">
        <v>11043</v>
      </c>
      <c r="AA3028" s="785" t="s">
        <v>4314</v>
      </c>
      <c r="AB3028" s="785" t="s">
        <v>2683</v>
      </c>
      <c r="AC3028" s="785" t="s">
        <v>2606</v>
      </c>
      <c r="AD3028" s="786">
        <v>43293</v>
      </c>
    </row>
    <row r="3029" spans="1:30" ht="15.75">
      <c r="A3029" s="785" t="s">
        <v>4301</v>
      </c>
      <c r="B3029" s="785" t="s">
        <v>11044</v>
      </c>
      <c r="C3029" s="785" t="s">
        <v>4303</v>
      </c>
      <c r="D3029" s="785" t="s">
        <v>2599</v>
      </c>
      <c r="E3029" s="785" t="s">
        <v>11038</v>
      </c>
      <c r="F3029" s="786">
        <v>43112</v>
      </c>
      <c r="G3029" s="785" t="s">
        <v>8677</v>
      </c>
      <c r="H3029" s="786">
        <v>43293</v>
      </c>
      <c r="I3029" s="785" t="s">
        <v>11045</v>
      </c>
      <c r="J3029" s="785" t="s">
        <v>627</v>
      </c>
      <c r="K3029" s="785" t="s">
        <v>2612</v>
      </c>
      <c r="L3029" s="785" t="s">
        <v>11046</v>
      </c>
      <c r="M3029" s="785"/>
      <c r="N3029" s="785"/>
      <c r="O3029" s="785" t="s">
        <v>11047</v>
      </c>
      <c r="P3029" s="787">
        <v>34.679186999999999</v>
      </c>
      <c r="Q3029" s="787">
        <v>0.75896600000000003</v>
      </c>
      <c r="R3029" s="785" t="s">
        <v>2301</v>
      </c>
      <c r="S3029" s="785" t="s">
        <v>2315</v>
      </c>
      <c r="T3029" s="785" t="s">
        <v>11048</v>
      </c>
      <c r="U3029" s="785" t="s">
        <v>11049</v>
      </c>
      <c r="V3029" s="785" t="s">
        <v>2673</v>
      </c>
      <c r="W3029" s="785" t="s">
        <v>6356</v>
      </c>
      <c r="X3029" s="785" t="s">
        <v>6356</v>
      </c>
      <c r="Y3029" s="615" t="str">
        <f t="shared" si="47"/>
        <v>Gillet Lihanda</v>
      </c>
      <c r="Z3029" s="785" t="s">
        <v>11043</v>
      </c>
      <c r="AA3029" s="785" t="s">
        <v>4314</v>
      </c>
      <c r="AB3029" s="785" t="s">
        <v>2683</v>
      </c>
      <c r="AC3029" s="785" t="s">
        <v>2606</v>
      </c>
      <c r="AD3029" s="786">
        <v>43293</v>
      </c>
    </row>
    <row r="3030" spans="1:30" ht="15.75">
      <c r="A3030" s="785" t="s">
        <v>4301</v>
      </c>
      <c r="B3030" s="785" t="s">
        <v>8544</v>
      </c>
      <c r="C3030" s="785" t="s">
        <v>4379</v>
      </c>
      <c r="D3030" s="785" t="s">
        <v>2751</v>
      </c>
      <c r="E3030" s="785" t="s">
        <v>8545</v>
      </c>
      <c r="F3030" s="786">
        <v>43242</v>
      </c>
      <c r="G3030" s="785" t="s">
        <v>5231</v>
      </c>
      <c r="H3030" s="786">
        <v>43292</v>
      </c>
      <c r="I3030" s="785" t="s">
        <v>8546</v>
      </c>
      <c r="J3030" s="785" t="s">
        <v>627</v>
      </c>
      <c r="K3030" s="785" t="s">
        <v>2612</v>
      </c>
      <c r="L3030" s="785" t="s">
        <v>8547</v>
      </c>
      <c r="M3030" s="785"/>
      <c r="N3030" s="785"/>
      <c r="O3030" s="785"/>
      <c r="P3030" s="787">
        <v>37.14658</v>
      </c>
      <c r="Q3030" s="787">
        <v>-1.0641119999999999</v>
      </c>
      <c r="R3030" s="785" t="s">
        <v>821</v>
      </c>
      <c r="S3030" s="785" t="s">
        <v>2997</v>
      </c>
      <c r="T3030" s="785" t="s">
        <v>8548</v>
      </c>
      <c r="U3030" s="785" t="s">
        <v>2702</v>
      </c>
      <c r="V3030" s="785" t="s">
        <v>2603</v>
      </c>
      <c r="W3030" s="785" t="s">
        <v>8491</v>
      </c>
      <c r="X3030" s="785" t="s">
        <v>2707</v>
      </c>
      <c r="Y3030" s="615" t="str">
        <f t="shared" si="47"/>
        <v>Fagaden Enterprises</v>
      </c>
      <c r="Z3030" s="785" t="s">
        <v>8549</v>
      </c>
      <c r="AA3030" s="785" t="s">
        <v>5464</v>
      </c>
      <c r="AB3030" s="785" t="s">
        <v>5504</v>
      </c>
      <c r="AC3030" s="785" t="s">
        <v>2617</v>
      </c>
      <c r="AD3030" s="786">
        <v>43292</v>
      </c>
    </row>
    <row r="3031" spans="1:30" ht="15.75">
      <c r="A3031" s="785" t="s">
        <v>4301</v>
      </c>
      <c r="B3031" s="785" t="s">
        <v>14415</v>
      </c>
      <c r="C3031" s="785" t="s">
        <v>4303</v>
      </c>
      <c r="D3031" s="785" t="s">
        <v>2599</v>
      </c>
      <c r="E3031" s="785" t="s">
        <v>6238</v>
      </c>
      <c r="F3031" s="786">
        <v>43070</v>
      </c>
      <c r="G3031" s="785" t="s">
        <v>5231</v>
      </c>
      <c r="H3031" s="786">
        <v>43292</v>
      </c>
      <c r="I3031" s="785" t="s">
        <v>14416</v>
      </c>
      <c r="J3031" s="785" t="s">
        <v>627</v>
      </c>
      <c r="K3031" s="785" t="s">
        <v>14417</v>
      </c>
      <c r="L3031" s="785" t="s">
        <v>14418</v>
      </c>
      <c r="M3031" s="785"/>
      <c r="N3031" s="785"/>
      <c r="O3031" s="785" t="s">
        <v>14419</v>
      </c>
      <c r="P3031" s="787">
        <v>35.280177000000002</v>
      </c>
      <c r="Q3031" s="787">
        <v>6.2017999999999997E-2</v>
      </c>
      <c r="R3031" s="785" t="s">
        <v>916</v>
      </c>
      <c r="S3031" s="785" t="s">
        <v>3061</v>
      </c>
      <c r="T3031" s="785" t="s">
        <v>4691</v>
      </c>
      <c r="U3031" s="785" t="s">
        <v>4692</v>
      </c>
      <c r="V3031" s="785" t="s">
        <v>2603</v>
      </c>
      <c r="W3031" s="785" t="s">
        <v>4715</v>
      </c>
      <c r="X3031" s="785" t="s">
        <v>4715</v>
      </c>
      <c r="Y3031" s="615" t="str">
        <f t="shared" si="47"/>
        <v>Jonathan Tabut</v>
      </c>
      <c r="Z3031" s="785" t="s">
        <v>14404</v>
      </c>
      <c r="AA3031" s="785" t="s">
        <v>4314</v>
      </c>
      <c r="AB3031" s="785" t="s">
        <v>2683</v>
      </c>
      <c r="AC3031" s="785" t="s">
        <v>2606</v>
      </c>
      <c r="AD3031" s="786">
        <v>43392</v>
      </c>
    </row>
    <row r="3032" spans="1:30" ht="15.75">
      <c r="A3032" s="785" t="s">
        <v>4301</v>
      </c>
      <c r="B3032" s="785" t="s">
        <v>25295</v>
      </c>
      <c r="C3032" s="785" t="s">
        <v>4303</v>
      </c>
      <c r="D3032" s="785" t="s">
        <v>2599</v>
      </c>
      <c r="E3032" s="785" t="s">
        <v>8545</v>
      </c>
      <c r="F3032" s="786">
        <v>43242</v>
      </c>
      <c r="G3032" s="785" t="s">
        <v>5231</v>
      </c>
      <c r="H3032" s="786">
        <v>43292</v>
      </c>
      <c r="I3032" s="785" t="s">
        <v>25296</v>
      </c>
      <c r="J3032" s="785" t="s">
        <v>627</v>
      </c>
      <c r="K3032" s="785" t="s">
        <v>2612</v>
      </c>
      <c r="L3032" s="785" t="s">
        <v>25297</v>
      </c>
      <c r="M3032" s="785"/>
      <c r="N3032" s="785"/>
      <c r="O3032" s="785"/>
      <c r="P3032" s="787">
        <v>36.891767000000002</v>
      </c>
      <c r="Q3032" s="787">
        <v>-0.796373</v>
      </c>
      <c r="R3032" s="785" t="s">
        <v>1030</v>
      </c>
      <c r="S3032" s="785" t="s">
        <v>1031</v>
      </c>
      <c r="T3032" s="785" t="s">
        <v>3714</v>
      </c>
      <c r="U3032" s="785" t="s">
        <v>8663</v>
      </c>
      <c r="V3032" s="785" t="s">
        <v>3070</v>
      </c>
      <c r="W3032" s="785" t="s">
        <v>4047</v>
      </c>
      <c r="X3032" s="785" t="s">
        <v>2647</v>
      </c>
      <c r="Y3032" s="615" t="str">
        <f t="shared" si="47"/>
        <v>Washington Mwangi Muinuki</v>
      </c>
      <c r="Z3032" s="785" t="s">
        <v>25156</v>
      </c>
      <c r="AA3032" s="785" t="s">
        <v>4314</v>
      </c>
      <c r="AB3032" s="785" t="s">
        <v>2605</v>
      </c>
      <c r="AC3032" s="785" t="s">
        <v>2606</v>
      </c>
      <c r="AD3032" s="786">
        <v>43305</v>
      </c>
    </row>
    <row r="3033" spans="1:30" ht="15.75">
      <c r="A3033" s="785" t="s">
        <v>4301</v>
      </c>
      <c r="B3033" s="785" t="s">
        <v>5028</v>
      </c>
      <c r="C3033" s="785" t="s">
        <v>4303</v>
      </c>
      <c r="D3033" s="785" t="s">
        <v>2599</v>
      </c>
      <c r="E3033" s="785" t="s">
        <v>5029</v>
      </c>
      <c r="F3033" s="786">
        <v>43255</v>
      </c>
      <c r="G3033" s="785" t="s">
        <v>5030</v>
      </c>
      <c r="H3033" s="786">
        <v>43291</v>
      </c>
      <c r="I3033" s="785" t="s">
        <v>5031</v>
      </c>
      <c r="J3033" s="785" t="s">
        <v>629</v>
      </c>
      <c r="K3033" s="785" t="s">
        <v>5032</v>
      </c>
      <c r="L3033" s="785" t="s">
        <v>5033</v>
      </c>
      <c r="M3033" s="785"/>
      <c r="N3033" s="785"/>
      <c r="O3033" s="785"/>
      <c r="P3033" s="787">
        <v>36.851607999999999</v>
      </c>
      <c r="Q3033" s="787">
        <v>-0.70001100000000005</v>
      </c>
      <c r="R3033" s="785" t="s">
        <v>1030</v>
      </c>
      <c r="S3033" s="785" t="s">
        <v>2993</v>
      </c>
      <c r="T3033" s="785" t="s">
        <v>3876</v>
      </c>
      <c r="U3033" s="785" t="s">
        <v>5034</v>
      </c>
      <c r="V3033" s="785">
        <v>6</v>
      </c>
      <c r="W3033" s="785" t="s">
        <v>2693</v>
      </c>
      <c r="X3033" s="785" t="s">
        <v>2786</v>
      </c>
      <c r="Y3033" s="615" t="str">
        <f t="shared" si="47"/>
        <v>Andcol  Enterprises</v>
      </c>
      <c r="Z3033" s="785" t="s">
        <v>5008</v>
      </c>
      <c r="AA3033" s="785" t="s">
        <v>4349</v>
      </c>
      <c r="AB3033" s="785" t="s">
        <v>2683</v>
      </c>
      <c r="AC3033" s="785" t="s">
        <v>2606</v>
      </c>
      <c r="AD3033" s="786">
        <v>43388</v>
      </c>
    </row>
    <row r="3034" spans="1:30" ht="15.75">
      <c r="A3034" s="785" t="s">
        <v>4301</v>
      </c>
      <c r="B3034" s="785" t="s">
        <v>10156</v>
      </c>
      <c r="C3034" s="785" t="s">
        <v>4303</v>
      </c>
      <c r="D3034" s="785" t="s">
        <v>2599</v>
      </c>
      <c r="E3034" s="785" t="s">
        <v>10157</v>
      </c>
      <c r="F3034" s="786">
        <v>43189</v>
      </c>
      <c r="G3034" s="785" t="s">
        <v>5030</v>
      </c>
      <c r="H3034" s="786">
        <v>43291</v>
      </c>
      <c r="I3034" s="785" t="s">
        <v>10158</v>
      </c>
      <c r="J3034" s="785" t="s">
        <v>627</v>
      </c>
      <c r="K3034" s="785" t="s">
        <v>10159</v>
      </c>
      <c r="L3034" s="785" t="s">
        <v>10155</v>
      </c>
      <c r="M3034" s="785"/>
      <c r="N3034" s="785"/>
      <c r="O3034" s="785"/>
      <c r="P3034" s="787">
        <v>35.384799000000001</v>
      </c>
      <c r="Q3034" s="787">
        <v>-0.11536399999999999</v>
      </c>
      <c r="R3034" s="785" t="s">
        <v>2053</v>
      </c>
      <c r="S3034" s="785" t="s">
        <v>2715</v>
      </c>
      <c r="T3034" s="785" t="s">
        <v>4310</v>
      </c>
      <c r="U3034" s="785" t="s">
        <v>3197</v>
      </c>
      <c r="V3034" s="785" t="s">
        <v>2603</v>
      </c>
      <c r="W3034" s="785" t="s">
        <v>10148</v>
      </c>
      <c r="X3034" s="785" t="s">
        <v>10149</v>
      </c>
      <c r="Y3034" s="615" t="str">
        <f t="shared" si="47"/>
        <v>Geoffrey Chumba</v>
      </c>
      <c r="Z3034" s="785" t="s">
        <v>2599</v>
      </c>
      <c r="AA3034" s="785" t="s">
        <v>4314</v>
      </c>
      <c r="AB3034" s="785" t="s">
        <v>2683</v>
      </c>
      <c r="AC3034" s="785" t="s">
        <v>2606</v>
      </c>
      <c r="AD3034" s="786">
        <v>43436</v>
      </c>
    </row>
    <row r="3035" spans="1:30" ht="15.75">
      <c r="A3035" s="785" t="s">
        <v>4301</v>
      </c>
      <c r="B3035" s="785" t="s">
        <v>21519</v>
      </c>
      <c r="C3035" s="785" t="s">
        <v>4322</v>
      </c>
      <c r="D3035" s="785" t="s">
        <v>2902</v>
      </c>
      <c r="E3035" s="785" t="s">
        <v>4867</v>
      </c>
      <c r="F3035" s="786">
        <v>43241</v>
      </c>
      <c r="G3035" s="785" t="s">
        <v>5030</v>
      </c>
      <c r="H3035" s="786">
        <v>43291</v>
      </c>
      <c r="I3035" s="785" t="s">
        <v>21520</v>
      </c>
      <c r="J3035" s="785" t="s">
        <v>629</v>
      </c>
      <c r="K3035" s="785" t="s">
        <v>21521</v>
      </c>
      <c r="L3035" s="785" t="s">
        <v>21522</v>
      </c>
      <c r="M3035" s="785"/>
      <c r="N3035" s="785"/>
      <c r="O3035" s="785"/>
      <c r="P3035" s="787">
        <v>37.053075</v>
      </c>
      <c r="Q3035" s="787">
        <v>-0.83432899999999999</v>
      </c>
      <c r="R3035" s="785" t="s">
        <v>1030</v>
      </c>
      <c r="S3035" s="785" t="s">
        <v>2623</v>
      </c>
      <c r="T3035" s="785" t="s">
        <v>3204</v>
      </c>
      <c r="U3035" s="785" t="s">
        <v>21523</v>
      </c>
      <c r="V3035" s="785" t="s">
        <v>6015</v>
      </c>
      <c r="W3035" s="785" t="s">
        <v>2608</v>
      </c>
      <c r="X3035" s="785" t="s">
        <v>21176</v>
      </c>
      <c r="Y3035" s="615" t="str">
        <f t="shared" si="47"/>
        <v>Robert Wanjiku</v>
      </c>
      <c r="Z3035" s="785" t="s">
        <v>10380</v>
      </c>
      <c r="AA3035" s="785" t="s">
        <v>5464</v>
      </c>
      <c r="AB3035" s="785" t="s">
        <v>2609</v>
      </c>
      <c r="AC3035" s="785" t="s">
        <v>2610</v>
      </c>
      <c r="AD3035" s="786">
        <v>43292</v>
      </c>
    </row>
    <row r="3036" spans="1:30" ht="15.75">
      <c r="A3036" s="785" t="s">
        <v>4301</v>
      </c>
      <c r="B3036" s="785" t="s">
        <v>21945</v>
      </c>
      <c r="C3036" s="785" t="s">
        <v>4303</v>
      </c>
      <c r="D3036" s="785" t="s">
        <v>2599</v>
      </c>
      <c r="E3036" s="785" t="s">
        <v>20156</v>
      </c>
      <c r="F3036" s="786">
        <v>43261</v>
      </c>
      <c r="G3036" s="785" t="s">
        <v>5030</v>
      </c>
      <c r="H3036" s="786">
        <v>43291</v>
      </c>
      <c r="I3036" s="785" t="s">
        <v>21946</v>
      </c>
      <c r="J3036" s="785" t="s">
        <v>629</v>
      </c>
      <c r="K3036" s="785" t="s">
        <v>2612</v>
      </c>
      <c r="L3036" s="785" t="s">
        <v>21947</v>
      </c>
      <c r="M3036" s="785"/>
      <c r="N3036" s="785"/>
      <c r="O3036" s="785" t="s">
        <v>21948</v>
      </c>
      <c r="P3036" s="787">
        <v>35.070079</v>
      </c>
      <c r="Q3036" s="787">
        <v>1.067571</v>
      </c>
      <c r="R3036" s="785" t="s">
        <v>1189</v>
      </c>
      <c r="S3036" s="785" t="s">
        <v>2977</v>
      </c>
      <c r="T3036" s="785" t="s">
        <v>3048</v>
      </c>
      <c r="U3036" s="785" t="s">
        <v>3134</v>
      </c>
      <c r="V3036" s="785" t="s">
        <v>2855</v>
      </c>
      <c r="W3036" s="785" t="s">
        <v>2872</v>
      </c>
      <c r="X3036" s="785" t="s">
        <v>2872</v>
      </c>
      <c r="Y3036" s="615" t="str">
        <f t="shared" si="47"/>
        <v>Samson Tenai</v>
      </c>
      <c r="Z3036" s="785" t="s">
        <v>21944</v>
      </c>
      <c r="AA3036" s="785" t="s">
        <v>4314</v>
      </c>
      <c r="AB3036" s="785" t="s">
        <v>2605</v>
      </c>
      <c r="AC3036" s="785" t="s">
        <v>2606</v>
      </c>
      <c r="AD3036" s="786">
        <v>43293</v>
      </c>
    </row>
    <row r="3037" spans="1:30" ht="15.75">
      <c r="A3037" s="785" t="s">
        <v>4301</v>
      </c>
      <c r="B3037" s="785" t="s">
        <v>33028</v>
      </c>
      <c r="C3037" s="785" t="s">
        <v>4303</v>
      </c>
      <c r="D3037" s="785" t="s">
        <v>2599</v>
      </c>
      <c r="E3037" s="785" t="s">
        <v>17309</v>
      </c>
      <c r="F3037" s="786">
        <v>43253</v>
      </c>
      <c r="G3037" s="785" t="s">
        <v>5030</v>
      </c>
      <c r="H3037" s="786">
        <v>43291</v>
      </c>
      <c r="I3037" s="785" t="s">
        <v>33029</v>
      </c>
      <c r="J3037" s="785" t="s">
        <v>629</v>
      </c>
      <c r="K3037" s="785" t="s">
        <v>33030</v>
      </c>
      <c r="L3037" s="785" t="s">
        <v>33031</v>
      </c>
      <c r="M3037" s="785"/>
      <c r="N3037" s="785"/>
      <c r="O3037" s="785"/>
      <c r="P3037" s="787">
        <v>37.081316999999999</v>
      </c>
      <c r="Q3037" s="787">
        <v>-0.53255699999999995</v>
      </c>
      <c r="R3037" s="785" t="s">
        <v>1056</v>
      </c>
      <c r="S3037" s="785" t="s">
        <v>1289</v>
      </c>
      <c r="T3037" s="785" t="s">
        <v>1476</v>
      </c>
      <c r="U3037" s="785" t="s">
        <v>26731</v>
      </c>
      <c r="V3037" s="785" t="s">
        <v>4034</v>
      </c>
      <c r="W3037" s="785" t="s">
        <v>3079</v>
      </c>
      <c r="X3037" s="785"/>
      <c r="Y3037" s="615" t="str">
        <f t="shared" si="47"/>
        <v>Rural Green Energy Services</v>
      </c>
      <c r="Z3037" s="785" t="s">
        <v>2599</v>
      </c>
      <c r="AA3037" s="785" t="s">
        <v>4314</v>
      </c>
      <c r="AB3037" s="785" t="s">
        <v>2605</v>
      </c>
      <c r="AC3037" s="785" t="s">
        <v>2606</v>
      </c>
      <c r="AD3037" s="786">
        <v>43335</v>
      </c>
    </row>
    <row r="3038" spans="1:30" ht="15.75">
      <c r="A3038" s="785" t="s">
        <v>4301</v>
      </c>
      <c r="B3038" s="785" t="s">
        <v>8534</v>
      </c>
      <c r="C3038" s="785" t="s">
        <v>4379</v>
      </c>
      <c r="D3038" s="785" t="s">
        <v>2598</v>
      </c>
      <c r="E3038" s="785" t="s">
        <v>4419</v>
      </c>
      <c r="F3038" s="786">
        <v>43290</v>
      </c>
      <c r="G3038" s="785" t="s">
        <v>4419</v>
      </c>
      <c r="H3038" s="786">
        <v>43290</v>
      </c>
      <c r="I3038" s="785" t="s">
        <v>8535</v>
      </c>
      <c r="J3038" s="785" t="s">
        <v>629</v>
      </c>
      <c r="K3038" s="785" t="s">
        <v>8536</v>
      </c>
      <c r="L3038" s="785" t="s">
        <v>8537</v>
      </c>
      <c r="M3038" s="785"/>
      <c r="N3038" s="785"/>
      <c r="O3038" s="785"/>
      <c r="P3038" s="787">
        <v>36.719593000000003</v>
      </c>
      <c r="Q3038" s="787">
        <v>-1.23506</v>
      </c>
      <c r="R3038" s="785" t="s">
        <v>821</v>
      </c>
      <c r="S3038" s="785" t="s">
        <v>2943</v>
      </c>
      <c r="T3038" s="785" t="s">
        <v>2943</v>
      </c>
      <c r="U3038" s="785" t="s">
        <v>8538</v>
      </c>
      <c r="V3038" s="785" t="s">
        <v>2603</v>
      </c>
      <c r="W3038" s="785" t="s">
        <v>8539</v>
      </c>
      <c r="X3038" s="785" t="s">
        <v>2707</v>
      </c>
      <c r="Y3038" s="615" t="str">
        <f t="shared" si="47"/>
        <v>Fagaden Enterprises</v>
      </c>
      <c r="Z3038" s="785" t="s">
        <v>8501</v>
      </c>
      <c r="AA3038" s="785" t="s">
        <v>5464</v>
      </c>
      <c r="AB3038" s="785" t="s">
        <v>5504</v>
      </c>
      <c r="AC3038" s="785" t="s">
        <v>2617</v>
      </c>
      <c r="AD3038" s="786">
        <v>43290</v>
      </c>
    </row>
    <row r="3039" spans="1:30" ht="15.75">
      <c r="A3039" s="785" t="s">
        <v>4301</v>
      </c>
      <c r="B3039" s="785" t="s">
        <v>8540</v>
      </c>
      <c r="C3039" s="785" t="s">
        <v>4379</v>
      </c>
      <c r="D3039" s="785" t="s">
        <v>2751</v>
      </c>
      <c r="E3039" s="785" t="s">
        <v>4931</v>
      </c>
      <c r="F3039" s="786">
        <v>43240</v>
      </c>
      <c r="G3039" s="785" t="s">
        <v>4419</v>
      </c>
      <c r="H3039" s="786">
        <v>43290</v>
      </c>
      <c r="I3039" s="785" t="s">
        <v>8541</v>
      </c>
      <c r="J3039" s="785" t="s">
        <v>629</v>
      </c>
      <c r="K3039" s="785" t="s">
        <v>8542</v>
      </c>
      <c r="L3039" s="785" t="s">
        <v>8543</v>
      </c>
      <c r="M3039" s="785"/>
      <c r="N3039" s="785"/>
      <c r="O3039" s="785"/>
      <c r="P3039" s="787">
        <v>36.719574999999999</v>
      </c>
      <c r="Q3039" s="787">
        <v>-1.2350319999999999</v>
      </c>
      <c r="R3039" s="785" t="s">
        <v>821</v>
      </c>
      <c r="S3039" s="785" t="s">
        <v>2943</v>
      </c>
      <c r="T3039" s="785" t="s">
        <v>2943</v>
      </c>
      <c r="U3039" s="785" t="s">
        <v>8538</v>
      </c>
      <c r="V3039" s="785" t="s">
        <v>2603</v>
      </c>
      <c r="W3039" s="785" t="s">
        <v>8491</v>
      </c>
      <c r="X3039" s="785" t="s">
        <v>2707</v>
      </c>
      <c r="Y3039" s="615" t="str">
        <f t="shared" si="47"/>
        <v>Fagaden Enterprises</v>
      </c>
      <c r="Z3039" s="785" t="s">
        <v>8501</v>
      </c>
      <c r="AA3039" s="785" t="s">
        <v>5464</v>
      </c>
      <c r="AB3039" s="785" t="s">
        <v>5504</v>
      </c>
      <c r="AC3039" s="785" t="s">
        <v>2617</v>
      </c>
      <c r="AD3039" s="786">
        <v>43290</v>
      </c>
    </row>
    <row r="3040" spans="1:30" ht="15.75">
      <c r="A3040" s="785" t="s">
        <v>4301</v>
      </c>
      <c r="B3040" s="785" t="s">
        <v>15508</v>
      </c>
      <c r="C3040" s="785" t="s">
        <v>4303</v>
      </c>
      <c r="D3040" s="785" t="s">
        <v>2599</v>
      </c>
      <c r="E3040" s="785" t="s">
        <v>14893</v>
      </c>
      <c r="F3040" s="786">
        <v>43267</v>
      </c>
      <c r="G3040" s="785" t="s">
        <v>4419</v>
      </c>
      <c r="H3040" s="786">
        <v>43290</v>
      </c>
      <c r="I3040" s="785" t="s">
        <v>15509</v>
      </c>
      <c r="J3040" s="785" t="s">
        <v>629</v>
      </c>
      <c r="K3040" s="785" t="s">
        <v>15510</v>
      </c>
      <c r="L3040" s="785" t="s">
        <v>15511</v>
      </c>
      <c r="M3040" s="785"/>
      <c r="N3040" s="785"/>
      <c r="O3040" s="785" t="s">
        <v>15512</v>
      </c>
      <c r="P3040" s="787">
        <v>37.667957000000001</v>
      </c>
      <c r="Q3040" s="787">
        <v>-0.25048900000000002</v>
      </c>
      <c r="R3040" s="785" t="s">
        <v>1266</v>
      </c>
      <c r="S3040" s="785" t="s">
        <v>1267</v>
      </c>
      <c r="T3040" s="785" t="s">
        <v>2636</v>
      </c>
      <c r="U3040" s="785" t="s">
        <v>15513</v>
      </c>
      <c r="V3040" s="785" t="s">
        <v>2855</v>
      </c>
      <c r="W3040" s="785" t="s">
        <v>3253</v>
      </c>
      <c r="X3040" s="785" t="s">
        <v>3254</v>
      </c>
      <c r="Y3040" s="615" t="str">
        <f t="shared" si="47"/>
        <v>Julius Mwiraria</v>
      </c>
      <c r="Z3040" s="785" t="s">
        <v>15464</v>
      </c>
      <c r="AA3040" s="785" t="s">
        <v>4349</v>
      </c>
      <c r="AB3040" s="785" t="s">
        <v>2605</v>
      </c>
      <c r="AC3040" s="785" t="s">
        <v>2606</v>
      </c>
      <c r="AD3040" s="786">
        <v>43290</v>
      </c>
    </row>
    <row r="3041" spans="1:30" ht="15.75">
      <c r="A3041" s="785" t="s">
        <v>4301</v>
      </c>
      <c r="B3041" s="785" t="s">
        <v>19048</v>
      </c>
      <c r="C3041" s="785" t="s">
        <v>4303</v>
      </c>
      <c r="D3041" s="785" t="s">
        <v>2599</v>
      </c>
      <c r="E3041" s="785" t="s">
        <v>8021</v>
      </c>
      <c r="F3041" s="786">
        <v>43256</v>
      </c>
      <c r="G3041" s="785" t="s">
        <v>4419</v>
      </c>
      <c r="H3041" s="786">
        <v>43290</v>
      </c>
      <c r="I3041" s="785" t="s">
        <v>19049</v>
      </c>
      <c r="J3041" s="785" t="s">
        <v>629</v>
      </c>
      <c r="K3041" s="785" t="s">
        <v>2612</v>
      </c>
      <c r="L3041" s="785" t="s">
        <v>19050</v>
      </c>
      <c r="M3041" s="785"/>
      <c r="N3041" s="785"/>
      <c r="O3041" s="785" t="s">
        <v>19051</v>
      </c>
      <c r="P3041" s="787">
        <v>37.651502000000001</v>
      </c>
      <c r="Q3041" s="787">
        <v>-0.25577</v>
      </c>
      <c r="R3041" s="785" t="s">
        <v>1266</v>
      </c>
      <c r="S3041" s="785" t="s">
        <v>1267</v>
      </c>
      <c r="T3041" s="785" t="s">
        <v>19052</v>
      </c>
      <c r="U3041" s="785" t="s">
        <v>19053</v>
      </c>
      <c r="V3041" s="785" t="s">
        <v>2855</v>
      </c>
      <c r="W3041" s="785" t="s">
        <v>3253</v>
      </c>
      <c r="X3041" s="785" t="s">
        <v>19034</v>
      </c>
      <c r="Y3041" s="615" t="str">
        <f t="shared" si="47"/>
        <v>Njagi Eliatha</v>
      </c>
      <c r="Z3041" s="785" t="s">
        <v>7653</v>
      </c>
      <c r="AA3041" s="785" t="s">
        <v>4349</v>
      </c>
      <c r="AB3041" s="785" t="s">
        <v>2605</v>
      </c>
      <c r="AC3041" s="785" t="s">
        <v>2606</v>
      </c>
      <c r="AD3041" s="786">
        <v>43290</v>
      </c>
    </row>
    <row r="3042" spans="1:30" ht="15.75">
      <c r="A3042" s="785" t="s">
        <v>4301</v>
      </c>
      <c r="B3042" s="785" t="s">
        <v>25111</v>
      </c>
      <c r="C3042" s="785" t="s">
        <v>4303</v>
      </c>
      <c r="D3042" s="785" t="s">
        <v>2599</v>
      </c>
      <c r="E3042" s="785" t="s">
        <v>4931</v>
      </c>
      <c r="F3042" s="786">
        <v>43240</v>
      </c>
      <c r="G3042" s="785" t="s">
        <v>4419</v>
      </c>
      <c r="H3042" s="786">
        <v>43290</v>
      </c>
      <c r="I3042" s="785" t="s">
        <v>25112</v>
      </c>
      <c r="J3042" s="785" t="s">
        <v>629</v>
      </c>
      <c r="K3042" s="785" t="s">
        <v>25113</v>
      </c>
      <c r="L3042" s="785" t="s">
        <v>25114</v>
      </c>
      <c r="M3042" s="785"/>
      <c r="N3042" s="785"/>
      <c r="O3042" s="785" t="s">
        <v>25115</v>
      </c>
      <c r="P3042" s="787">
        <v>35.850465999999997</v>
      </c>
      <c r="Q3042" s="787">
        <v>1.9296000000000001E-2</v>
      </c>
      <c r="R3042" s="785" t="s">
        <v>622</v>
      </c>
      <c r="S3042" s="785" t="s">
        <v>623</v>
      </c>
      <c r="T3042" s="785" t="s">
        <v>25116</v>
      </c>
      <c r="U3042" s="785" t="s">
        <v>3024</v>
      </c>
      <c r="V3042" s="785" t="s">
        <v>2855</v>
      </c>
      <c r="W3042" s="785" t="s">
        <v>3025</v>
      </c>
      <c r="X3042" s="785" t="s">
        <v>25100</v>
      </c>
      <c r="Y3042" s="615" t="str">
        <f t="shared" si="47"/>
        <v>Wanjau</v>
      </c>
      <c r="Z3042" s="785" t="s">
        <v>2599</v>
      </c>
      <c r="AA3042" s="785" t="s">
        <v>4349</v>
      </c>
      <c r="AB3042" s="785" t="s">
        <v>2683</v>
      </c>
      <c r="AC3042" s="785" t="s">
        <v>2606</v>
      </c>
      <c r="AD3042" s="786">
        <v>43290</v>
      </c>
    </row>
    <row r="3043" spans="1:30" ht="15.75">
      <c r="A3043" s="785" t="s">
        <v>4301</v>
      </c>
      <c r="B3043" s="785" t="s">
        <v>31796</v>
      </c>
      <c r="C3043" s="785" t="s">
        <v>4379</v>
      </c>
      <c r="D3043" s="785" t="s">
        <v>2751</v>
      </c>
      <c r="E3043" s="785" t="s">
        <v>4931</v>
      </c>
      <c r="F3043" s="786">
        <v>43240</v>
      </c>
      <c r="G3043" s="785" t="s">
        <v>4419</v>
      </c>
      <c r="H3043" s="786">
        <v>43290</v>
      </c>
      <c r="I3043" s="785" t="s">
        <v>31797</v>
      </c>
      <c r="J3043" s="785" t="s">
        <v>627</v>
      </c>
      <c r="K3043" s="785" t="s">
        <v>31798</v>
      </c>
      <c r="L3043" s="785" t="s">
        <v>31799</v>
      </c>
      <c r="M3043" s="785" t="s">
        <v>31800</v>
      </c>
      <c r="N3043" s="785"/>
      <c r="O3043" s="785"/>
      <c r="P3043" s="787">
        <v>35.759222999999999</v>
      </c>
      <c r="Q3043" s="787">
        <v>1.3597E-2</v>
      </c>
      <c r="R3043" s="785" t="s">
        <v>622</v>
      </c>
      <c r="S3043" s="785" t="s">
        <v>17106</v>
      </c>
      <c r="T3043" s="785" t="s">
        <v>17106</v>
      </c>
      <c r="U3043" s="785" t="s">
        <v>30049</v>
      </c>
      <c r="V3043" s="785" t="s">
        <v>3004</v>
      </c>
      <c r="W3043" s="785" t="s">
        <v>3025</v>
      </c>
      <c r="X3043" s="785"/>
      <c r="Y3043" s="615" t="str">
        <f t="shared" si="47"/>
        <v>Kichemu limited</v>
      </c>
      <c r="Z3043" s="785" t="s">
        <v>2599</v>
      </c>
      <c r="AA3043" s="785" t="s">
        <v>4349</v>
      </c>
      <c r="AB3043" s="785" t="s">
        <v>2683</v>
      </c>
      <c r="AC3043" s="785" t="s">
        <v>2606</v>
      </c>
      <c r="AD3043" s="786">
        <v>43290</v>
      </c>
    </row>
    <row r="3044" spans="1:30" ht="15.75">
      <c r="A3044" s="785" t="s">
        <v>4301</v>
      </c>
      <c r="B3044" s="785" t="s">
        <v>16340</v>
      </c>
      <c r="C3044" s="785" t="s">
        <v>4303</v>
      </c>
      <c r="D3044" s="785" t="s">
        <v>2599</v>
      </c>
      <c r="E3044" s="785" t="s">
        <v>16341</v>
      </c>
      <c r="F3044" s="786">
        <v>43273</v>
      </c>
      <c r="G3044" s="785" t="s">
        <v>5260</v>
      </c>
      <c r="H3044" s="786">
        <v>43288</v>
      </c>
      <c r="I3044" s="785" t="s">
        <v>16342</v>
      </c>
      <c r="J3044" s="785" t="s">
        <v>627</v>
      </c>
      <c r="K3044" s="785" t="s">
        <v>16343</v>
      </c>
      <c r="L3044" s="785" t="s">
        <v>16344</v>
      </c>
      <c r="M3044" s="785"/>
      <c r="N3044" s="785"/>
      <c r="O3044" s="785"/>
      <c r="P3044" s="787">
        <v>36.649957999999998</v>
      </c>
      <c r="Q3044" s="787">
        <v>-1.3507800000000001</v>
      </c>
      <c r="R3044" s="785" t="s">
        <v>1325</v>
      </c>
      <c r="S3044" s="785" t="s">
        <v>1326</v>
      </c>
      <c r="T3044" s="785" t="s">
        <v>2861</v>
      </c>
      <c r="U3044" s="785" t="s">
        <v>16345</v>
      </c>
      <c r="V3044" s="785" t="s">
        <v>2846</v>
      </c>
      <c r="W3044" s="785" t="s">
        <v>2621</v>
      </c>
      <c r="X3044" s="785" t="s">
        <v>2621</v>
      </c>
      <c r="Y3044" s="615" t="str">
        <f t="shared" si="47"/>
        <v>Kentainers Limited</v>
      </c>
      <c r="Z3044" s="785" t="s">
        <v>16339</v>
      </c>
      <c r="AA3044" s="785" t="s">
        <v>5464</v>
      </c>
      <c r="AB3044" s="785" t="s">
        <v>2616</v>
      </c>
      <c r="AC3044" s="785" t="s">
        <v>2617</v>
      </c>
      <c r="AD3044" s="786">
        <v>43325</v>
      </c>
    </row>
    <row r="3045" spans="1:30" ht="15.75">
      <c r="A3045" s="785" t="s">
        <v>4301</v>
      </c>
      <c r="B3045" s="785" t="s">
        <v>6396</v>
      </c>
      <c r="C3045" s="785" t="s">
        <v>4303</v>
      </c>
      <c r="D3045" s="785" t="s">
        <v>2599</v>
      </c>
      <c r="E3045" s="785" t="s">
        <v>4737</v>
      </c>
      <c r="F3045" s="786">
        <v>43237</v>
      </c>
      <c r="G3045" s="785" t="s">
        <v>6397</v>
      </c>
      <c r="H3045" s="786">
        <v>43287</v>
      </c>
      <c r="I3045" s="785" t="s">
        <v>6398</v>
      </c>
      <c r="J3045" s="785" t="s">
        <v>629</v>
      </c>
      <c r="K3045" s="785" t="s">
        <v>6399</v>
      </c>
      <c r="L3045" s="785" t="s">
        <v>6400</v>
      </c>
      <c r="M3045" s="785"/>
      <c r="N3045" s="785"/>
      <c r="O3045" s="785"/>
      <c r="P3045" s="787">
        <v>38.452193000000001</v>
      </c>
      <c r="Q3045" s="787">
        <v>-3.3921239999999999</v>
      </c>
      <c r="R3045" s="785" t="s">
        <v>766</v>
      </c>
      <c r="S3045" s="785" t="s">
        <v>2745</v>
      </c>
      <c r="T3045" s="785" t="s">
        <v>6401</v>
      </c>
      <c r="U3045" s="785" t="s">
        <v>6402</v>
      </c>
      <c r="V3045" s="785" t="s">
        <v>2673</v>
      </c>
      <c r="W3045" s="785" t="s">
        <v>2658</v>
      </c>
      <c r="X3045" s="785" t="s">
        <v>2780</v>
      </c>
      <c r="Y3045" s="615" t="str">
        <f t="shared" si="47"/>
        <v>Carly C Mwandigha</v>
      </c>
      <c r="Z3045" s="785" t="s">
        <v>6403</v>
      </c>
      <c r="AA3045" s="785" t="s">
        <v>4314</v>
      </c>
      <c r="AB3045" s="785" t="s">
        <v>2605</v>
      </c>
      <c r="AC3045" s="785" t="s">
        <v>2606</v>
      </c>
      <c r="AD3045" s="786">
        <v>43287</v>
      </c>
    </row>
    <row r="3046" spans="1:30" ht="15.75">
      <c r="A3046" s="785" t="s">
        <v>4301</v>
      </c>
      <c r="B3046" s="785" t="s">
        <v>22284</v>
      </c>
      <c r="C3046" s="785" t="s">
        <v>4303</v>
      </c>
      <c r="D3046" s="785" t="s">
        <v>2599</v>
      </c>
      <c r="E3046" s="785" t="s">
        <v>4737</v>
      </c>
      <c r="F3046" s="786">
        <v>43237</v>
      </c>
      <c r="G3046" s="785" t="s">
        <v>6397</v>
      </c>
      <c r="H3046" s="786">
        <v>43287</v>
      </c>
      <c r="I3046" s="785" t="s">
        <v>22285</v>
      </c>
      <c r="J3046" s="785" t="s">
        <v>627</v>
      </c>
      <c r="K3046" s="785" t="s">
        <v>22286</v>
      </c>
      <c r="L3046" s="785" t="s">
        <v>22287</v>
      </c>
      <c r="M3046" s="785"/>
      <c r="N3046" s="785"/>
      <c r="O3046" s="785" t="s">
        <v>22288</v>
      </c>
      <c r="P3046" s="787">
        <v>34.888733000000002</v>
      </c>
      <c r="Q3046" s="787">
        <v>-0.47692200000000001</v>
      </c>
      <c r="R3046" s="785" t="s">
        <v>3507</v>
      </c>
      <c r="S3046" s="785" t="s">
        <v>3741</v>
      </c>
      <c r="T3046" s="785" t="s">
        <v>2599</v>
      </c>
      <c r="U3046" s="785" t="s">
        <v>22289</v>
      </c>
      <c r="V3046" s="785" t="s">
        <v>2855</v>
      </c>
      <c r="W3046" s="785" t="s">
        <v>22222</v>
      </c>
      <c r="X3046" s="785" t="s">
        <v>3516</v>
      </c>
      <c r="Y3046" s="615" t="str">
        <f t="shared" si="47"/>
        <v>Samuel Manyuna Otiso</v>
      </c>
      <c r="Z3046" s="785" t="s">
        <v>22290</v>
      </c>
      <c r="AA3046" s="785" t="s">
        <v>4349</v>
      </c>
      <c r="AB3046" s="785" t="s">
        <v>4052</v>
      </c>
      <c r="AC3046" s="785" t="s">
        <v>2606</v>
      </c>
      <c r="AD3046" s="786">
        <v>43287</v>
      </c>
    </row>
    <row r="3047" spans="1:30" ht="15.75">
      <c r="A3047" s="785" t="s">
        <v>4301</v>
      </c>
      <c r="B3047" s="785" t="s">
        <v>19060</v>
      </c>
      <c r="C3047" s="785" t="s">
        <v>4303</v>
      </c>
      <c r="D3047" s="785" t="s">
        <v>2599</v>
      </c>
      <c r="E3047" s="785" t="s">
        <v>11756</v>
      </c>
      <c r="F3047" s="786">
        <v>43269</v>
      </c>
      <c r="G3047" s="785" t="s">
        <v>4572</v>
      </c>
      <c r="H3047" s="786">
        <v>43286</v>
      </c>
      <c r="I3047" s="785" t="s">
        <v>19061</v>
      </c>
      <c r="J3047" s="785" t="s">
        <v>629</v>
      </c>
      <c r="K3047" s="785" t="s">
        <v>19062</v>
      </c>
      <c r="L3047" s="785" t="s">
        <v>19063</v>
      </c>
      <c r="M3047" s="785"/>
      <c r="N3047" s="785"/>
      <c r="O3047" s="785"/>
      <c r="P3047" s="787">
        <v>37.139847000000003</v>
      </c>
      <c r="Q3047" s="787">
        <v>-1.293005</v>
      </c>
      <c r="R3047" s="785" t="s">
        <v>1729</v>
      </c>
      <c r="S3047" s="785" t="s">
        <v>3446</v>
      </c>
      <c r="T3047" s="785" t="s">
        <v>16930</v>
      </c>
      <c r="U3047" s="785" t="s">
        <v>19064</v>
      </c>
      <c r="V3047" s="785" t="s">
        <v>3070</v>
      </c>
      <c r="W3047" s="785" t="s">
        <v>3253</v>
      </c>
      <c r="X3047" s="785" t="s">
        <v>19034</v>
      </c>
      <c r="Y3047" s="615" t="str">
        <f t="shared" si="47"/>
        <v>Njagi Eliatha</v>
      </c>
      <c r="Z3047" s="785" t="s">
        <v>7653</v>
      </c>
      <c r="AA3047" s="785" t="s">
        <v>4349</v>
      </c>
      <c r="AB3047" s="785" t="s">
        <v>2605</v>
      </c>
      <c r="AC3047" s="785" t="s">
        <v>2606</v>
      </c>
      <c r="AD3047" s="786">
        <v>43286</v>
      </c>
    </row>
    <row r="3048" spans="1:30" ht="15.75">
      <c r="A3048" s="785" t="s">
        <v>4301</v>
      </c>
      <c r="B3048" s="785" t="s">
        <v>23139</v>
      </c>
      <c r="C3048" s="785" t="s">
        <v>4303</v>
      </c>
      <c r="D3048" s="785" t="s">
        <v>2599</v>
      </c>
      <c r="E3048" s="785" t="s">
        <v>4745</v>
      </c>
      <c r="F3048" s="786">
        <v>43214</v>
      </c>
      <c r="G3048" s="785" t="s">
        <v>4572</v>
      </c>
      <c r="H3048" s="786">
        <v>43286</v>
      </c>
      <c r="I3048" s="785" t="s">
        <v>23140</v>
      </c>
      <c r="J3048" s="785" t="s">
        <v>627</v>
      </c>
      <c r="K3048" s="785" t="s">
        <v>23141</v>
      </c>
      <c r="L3048" s="785" t="s">
        <v>23142</v>
      </c>
      <c r="M3048" s="785"/>
      <c r="N3048" s="785"/>
      <c r="O3048" s="785"/>
      <c r="P3048" s="787">
        <v>35.272064999999998</v>
      </c>
      <c r="Q3048" s="787">
        <v>6.1440000000000002E-2</v>
      </c>
      <c r="R3048" s="785" t="s">
        <v>916</v>
      </c>
      <c r="S3048" s="785" t="s">
        <v>3061</v>
      </c>
      <c r="T3048" s="785" t="s">
        <v>3061</v>
      </c>
      <c r="U3048" s="785" t="s">
        <v>4705</v>
      </c>
      <c r="V3048" s="785" t="s">
        <v>2603</v>
      </c>
      <c r="W3048" s="785" t="s">
        <v>7843</v>
      </c>
      <c r="X3048" s="785" t="s">
        <v>7843</v>
      </c>
      <c r="Y3048" s="615" t="str">
        <f t="shared" si="47"/>
        <v>Simion Kiprop</v>
      </c>
      <c r="Z3048" s="785" t="s">
        <v>4707</v>
      </c>
      <c r="AA3048" s="785" t="s">
        <v>4314</v>
      </c>
      <c r="AB3048" s="785" t="s">
        <v>2683</v>
      </c>
      <c r="AC3048" s="785" t="s">
        <v>2606</v>
      </c>
      <c r="AD3048" s="786">
        <v>43445</v>
      </c>
    </row>
    <row r="3049" spans="1:30" ht="15.75">
      <c r="A3049" s="785" t="s">
        <v>4301</v>
      </c>
      <c r="B3049" s="785" t="s">
        <v>25978</v>
      </c>
      <c r="C3049" s="785" t="s">
        <v>4303</v>
      </c>
      <c r="D3049" s="785" t="s">
        <v>2599</v>
      </c>
      <c r="E3049" s="785" t="s">
        <v>23908</v>
      </c>
      <c r="F3049" s="786">
        <v>43187</v>
      </c>
      <c r="G3049" s="785" t="s">
        <v>4572</v>
      </c>
      <c r="H3049" s="786">
        <v>43286</v>
      </c>
      <c r="I3049" s="785" t="s">
        <v>25979</v>
      </c>
      <c r="J3049" s="785" t="s">
        <v>627</v>
      </c>
      <c r="K3049" s="785" t="s">
        <v>2612</v>
      </c>
      <c r="L3049" s="785" t="s">
        <v>25980</v>
      </c>
      <c r="M3049" s="785"/>
      <c r="N3049" s="785"/>
      <c r="O3049" s="785"/>
      <c r="P3049" s="787">
        <v>35.394255000000001</v>
      </c>
      <c r="Q3049" s="787">
        <v>-0.111208</v>
      </c>
      <c r="R3049" s="785" t="s">
        <v>2053</v>
      </c>
      <c r="S3049" s="785" t="s">
        <v>2715</v>
      </c>
      <c r="T3049" s="785" t="s">
        <v>4310</v>
      </c>
      <c r="U3049" s="785" t="s">
        <v>3274</v>
      </c>
      <c r="V3049" s="785" t="s">
        <v>2603</v>
      </c>
      <c r="W3049" s="785" t="s">
        <v>5515</v>
      </c>
      <c r="X3049" s="785"/>
      <c r="Y3049" s="615" t="str">
        <f t="shared" si="47"/>
        <v>Benard Kirui</v>
      </c>
      <c r="Z3049" s="785" t="s">
        <v>2599</v>
      </c>
      <c r="AA3049" s="785" t="s">
        <v>4314</v>
      </c>
      <c r="AB3049" s="785" t="s">
        <v>2683</v>
      </c>
      <c r="AC3049" s="785" t="s">
        <v>2606</v>
      </c>
      <c r="AD3049" s="786">
        <v>43437</v>
      </c>
    </row>
    <row r="3050" spans="1:30" ht="15.75">
      <c r="A3050" s="785" t="s">
        <v>4301</v>
      </c>
      <c r="B3050" s="785" t="s">
        <v>26019</v>
      </c>
      <c r="C3050" s="785" t="s">
        <v>4303</v>
      </c>
      <c r="D3050" s="785" t="s">
        <v>2599</v>
      </c>
      <c r="E3050" s="785" t="s">
        <v>16992</v>
      </c>
      <c r="F3050" s="786">
        <v>43186</v>
      </c>
      <c r="G3050" s="785" t="s">
        <v>4572</v>
      </c>
      <c r="H3050" s="786">
        <v>43286</v>
      </c>
      <c r="I3050" s="785" t="s">
        <v>26020</v>
      </c>
      <c r="J3050" s="785" t="s">
        <v>627</v>
      </c>
      <c r="K3050" s="785" t="s">
        <v>2612</v>
      </c>
      <c r="L3050" s="785" t="s">
        <v>26021</v>
      </c>
      <c r="M3050" s="785"/>
      <c r="N3050" s="785"/>
      <c r="O3050" s="785"/>
      <c r="P3050" s="787">
        <v>35.382640000000002</v>
      </c>
      <c r="Q3050" s="787">
        <v>-0.107325</v>
      </c>
      <c r="R3050" s="785" t="s">
        <v>2053</v>
      </c>
      <c r="S3050" s="785" t="s">
        <v>2715</v>
      </c>
      <c r="T3050" s="785" t="s">
        <v>4310</v>
      </c>
      <c r="U3050" s="785" t="s">
        <v>3197</v>
      </c>
      <c r="V3050" s="785" t="s">
        <v>2603</v>
      </c>
      <c r="W3050" s="785" t="s">
        <v>10353</v>
      </c>
      <c r="X3050" s="785"/>
      <c r="Y3050" s="615" t="str">
        <f t="shared" si="47"/>
        <v>Geoffrey Ngeno</v>
      </c>
      <c r="Z3050" s="785" t="s">
        <v>2599</v>
      </c>
      <c r="AA3050" s="785" t="s">
        <v>4314</v>
      </c>
      <c r="AB3050" s="785" t="s">
        <v>2683</v>
      </c>
      <c r="AC3050" s="785" t="s">
        <v>2606</v>
      </c>
      <c r="AD3050" s="786">
        <v>43437</v>
      </c>
    </row>
    <row r="3051" spans="1:30" ht="15.75">
      <c r="A3051" s="785" t="s">
        <v>4301</v>
      </c>
      <c r="B3051" s="785" t="s">
        <v>26431</v>
      </c>
      <c r="C3051" s="785" t="s">
        <v>4303</v>
      </c>
      <c r="D3051" s="785" t="s">
        <v>2599</v>
      </c>
      <c r="E3051" s="785" t="s">
        <v>16992</v>
      </c>
      <c r="F3051" s="786">
        <v>43186</v>
      </c>
      <c r="G3051" s="785" t="s">
        <v>4572</v>
      </c>
      <c r="H3051" s="786">
        <v>43286</v>
      </c>
      <c r="I3051" s="785" t="s">
        <v>26432</v>
      </c>
      <c r="J3051" s="785" t="s">
        <v>627</v>
      </c>
      <c r="K3051" s="785" t="s">
        <v>26433</v>
      </c>
      <c r="L3051" s="785" t="s">
        <v>26434</v>
      </c>
      <c r="M3051" s="785"/>
      <c r="N3051" s="785"/>
      <c r="O3051" s="785"/>
      <c r="P3051" s="787">
        <v>35.384822999999997</v>
      </c>
      <c r="Q3051" s="787">
        <v>-0.11334</v>
      </c>
      <c r="R3051" s="785" t="s">
        <v>2053</v>
      </c>
      <c r="S3051" s="785" t="s">
        <v>2715</v>
      </c>
      <c r="T3051" s="785" t="s">
        <v>4310</v>
      </c>
      <c r="U3051" s="785" t="s">
        <v>3197</v>
      </c>
      <c r="V3051" s="785" t="s">
        <v>2603</v>
      </c>
      <c r="W3051" s="785" t="s">
        <v>10148</v>
      </c>
      <c r="X3051" s="785"/>
      <c r="Y3051" s="615" t="str">
        <f t="shared" si="47"/>
        <v>Geoffrey  Chumba</v>
      </c>
      <c r="Z3051" s="785" t="s">
        <v>2599</v>
      </c>
      <c r="AA3051" s="785" t="s">
        <v>4314</v>
      </c>
      <c r="AB3051" s="785" t="s">
        <v>2683</v>
      </c>
      <c r="AC3051" s="785" t="s">
        <v>2606</v>
      </c>
      <c r="AD3051" s="786">
        <v>43437</v>
      </c>
    </row>
    <row r="3052" spans="1:30" ht="15.75">
      <c r="A3052" s="785" t="s">
        <v>4301</v>
      </c>
      <c r="B3052" s="785" t="s">
        <v>32818</v>
      </c>
      <c r="C3052" s="785" t="s">
        <v>4303</v>
      </c>
      <c r="D3052" s="785" t="s">
        <v>2599</v>
      </c>
      <c r="E3052" s="785" t="s">
        <v>16341</v>
      </c>
      <c r="F3052" s="786">
        <v>43273</v>
      </c>
      <c r="G3052" s="785" t="s">
        <v>4572</v>
      </c>
      <c r="H3052" s="786">
        <v>43286</v>
      </c>
      <c r="I3052" s="785" t="s">
        <v>32819</v>
      </c>
      <c r="J3052" s="785" t="s">
        <v>629</v>
      </c>
      <c r="K3052" s="785" t="s">
        <v>2612</v>
      </c>
      <c r="L3052" s="785" t="s">
        <v>3883</v>
      </c>
      <c r="M3052" s="785"/>
      <c r="N3052" s="785"/>
      <c r="O3052" s="785"/>
      <c r="P3052" s="787">
        <v>37.131388000000001</v>
      </c>
      <c r="Q3052" s="787">
        <v>-0.55926500000000001</v>
      </c>
      <c r="R3052" s="785" t="s">
        <v>1056</v>
      </c>
      <c r="S3052" s="785" t="s">
        <v>1289</v>
      </c>
      <c r="T3052" s="785" t="s">
        <v>1476</v>
      </c>
      <c r="U3052" s="785" t="s">
        <v>3698</v>
      </c>
      <c r="V3052" s="785" t="s">
        <v>3070</v>
      </c>
      <c r="W3052" s="785" t="s">
        <v>3079</v>
      </c>
      <c r="X3052" s="785"/>
      <c r="Y3052" s="615" t="str">
        <f t="shared" si="47"/>
        <v>Rural Green Energy Services</v>
      </c>
      <c r="Z3052" s="785" t="s">
        <v>2599</v>
      </c>
      <c r="AA3052" s="785" t="s">
        <v>4314</v>
      </c>
      <c r="AB3052" s="785" t="s">
        <v>2605</v>
      </c>
      <c r="AC3052" s="785" t="s">
        <v>2606</v>
      </c>
      <c r="AD3052" s="786">
        <v>43335</v>
      </c>
    </row>
    <row r="3053" spans="1:30" ht="15.75">
      <c r="A3053" s="785" t="s">
        <v>4301</v>
      </c>
      <c r="B3053" s="785" t="s">
        <v>4621</v>
      </c>
      <c r="C3053" s="785" t="s">
        <v>4303</v>
      </c>
      <c r="D3053" s="785" t="s">
        <v>2599</v>
      </c>
      <c r="E3053" s="785" t="s">
        <v>4622</v>
      </c>
      <c r="F3053" s="786">
        <v>43159</v>
      </c>
      <c r="G3053" s="785" t="s">
        <v>4623</v>
      </c>
      <c r="H3053" s="786">
        <v>43285</v>
      </c>
      <c r="I3053" s="785" t="s">
        <v>4624</v>
      </c>
      <c r="J3053" s="785" t="s">
        <v>627</v>
      </c>
      <c r="K3053" s="785" t="s">
        <v>4625</v>
      </c>
      <c r="L3053" s="785" t="s">
        <v>4626</v>
      </c>
      <c r="M3053" s="785"/>
      <c r="N3053" s="785"/>
      <c r="O3053" s="785"/>
      <c r="P3053" s="787">
        <v>35.387647000000001</v>
      </c>
      <c r="Q3053" s="787">
        <v>-0.111927</v>
      </c>
      <c r="R3053" s="785" t="s">
        <v>2053</v>
      </c>
      <c r="S3053" s="785" t="s">
        <v>2715</v>
      </c>
      <c r="T3053" s="785" t="s">
        <v>4310</v>
      </c>
      <c r="U3053" s="785" t="s">
        <v>3197</v>
      </c>
      <c r="V3053" s="785" t="s">
        <v>2603</v>
      </c>
      <c r="W3053" s="785" t="s">
        <v>4619</v>
      </c>
      <c r="X3053" s="785" t="s">
        <v>4619</v>
      </c>
      <c r="Y3053" s="615" t="str">
        <f t="shared" si="47"/>
        <v>Agnes Koech</v>
      </c>
      <c r="Z3053" s="785" t="s">
        <v>4620</v>
      </c>
      <c r="AA3053" s="785" t="s">
        <v>4314</v>
      </c>
      <c r="AB3053" s="785" t="s">
        <v>2683</v>
      </c>
      <c r="AC3053" s="785" t="s">
        <v>2606</v>
      </c>
      <c r="AD3053" s="786">
        <v>43437</v>
      </c>
    </row>
    <row r="3054" spans="1:30" ht="15.75">
      <c r="A3054" s="785" t="s">
        <v>4301</v>
      </c>
      <c r="B3054" s="785" t="s">
        <v>5586</v>
      </c>
      <c r="C3054" s="785" t="s">
        <v>4303</v>
      </c>
      <c r="D3054" s="785" t="s">
        <v>2599</v>
      </c>
      <c r="E3054" s="785" t="s">
        <v>4622</v>
      </c>
      <c r="F3054" s="786">
        <v>43159</v>
      </c>
      <c r="G3054" s="785" t="s">
        <v>4623</v>
      </c>
      <c r="H3054" s="786">
        <v>43285</v>
      </c>
      <c r="I3054" s="785" t="s">
        <v>5587</v>
      </c>
      <c r="J3054" s="785" t="s">
        <v>627</v>
      </c>
      <c r="K3054" s="785" t="s">
        <v>5588</v>
      </c>
      <c r="L3054" s="785" t="s">
        <v>5589</v>
      </c>
      <c r="M3054" s="785"/>
      <c r="N3054" s="785"/>
      <c r="O3054" s="785"/>
      <c r="P3054" s="787">
        <v>35.387568000000002</v>
      </c>
      <c r="Q3054" s="787">
        <v>-0.11271</v>
      </c>
      <c r="R3054" s="785" t="s">
        <v>2053</v>
      </c>
      <c r="S3054" s="785" t="s">
        <v>2715</v>
      </c>
      <c r="T3054" s="785" t="s">
        <v>4310</v>
      </c>
      <c r="U3054" s="785" t="s">
        <v>3197</v>
      </c>
      <c r="V3054" s="785" t="s">
        <v>2603</v>
      </c>
      <c r="W3054" s="785" t="s">
        <v>3195</v>
      </c>
      <c r="X3054" s="785" t="s">
        <v>3195</v>
      </c>
      <c r="Y3054" s="615" t="str">
        <f t="shared" si="47"/>
        <v>Benjamin Birgen</v>
      </c>
      <c r="Z3054" s="785" t="s">
        <v>5590</v>
      </c>
      <c r="AA3054" s="785" t="s">
        <v>4314</v>
      </c>
      <c r="AB3054" s="785" t="s">
        <v>2683</v>
      </c>
      <c r="AC3054" s="785" t="s">
        <v>2606</v>
      </c>
      <c r="AD3054" s="786">
        <v>43437</v>
      </c>
    </row>
    <row r="3055" spans="1:30" ht="15.75">
      <c r="A3055" s="785" t="s">
        <v>4301</v>
      </c>
      <c r="B3055" s="785" t="s">
        <v>5596</v>
      </c>
      <c r="C3055" s="785" t="s">
        <v>4303</v>
      </c>
      <c r="D3055" s="785" t="s">
        <v>2599</v>
      </c>
      <c r="E3055" s="785" t="s">
        <v>5597</v>
      </c>
      <c r="F3055" s="786">
        <v>43204</v>
      </c>
      <c r="G3055" s="785" t="s">
        <v>4623</v>
      </c>
      <c r="H3055" s="786">
        <v>43285</v>
      </c>
      <c r="I3055" s="785" t="s">
        <v>5598</v>
      </c>
      <c r="J3055" s="785" t="s">
        <v>627</v>
      </c>
      <c r="K3055" s="785" t="s">
        <v>5599</v>
      </c>
      <c r="L3055" s="785" t="s">
        <v>5600</v>
      </c>
      <c r="M3055" s="785"/>
      <c r="N3055" s="785"/>
      <c r="O3055" s="785"/>
      <c r="P3055" s="787">
        <v>35.385852</v>
      </c>
      <c r="Q3055" s="787">
        <v>-0.115935</v>
      </c>
      <c r="R3055" s="785" t="s">
        <v>2053</v>
      </c>
      <c r="S3055" s="785" t="s">
        <v>2715</v>
      </c>
      <c r="T3055" s="785" t="s">
        <v>4310</v>
      </c>
      <c r="U3055" s="785" t="s">
        <v>3197</v>
      </c>
      <c r="V3055" s="785" t="s">
        <v>2603</v>
      </c>
      <c r="W3055" s="785" t="s">
        <v>5579</v>
      </c>
      <c r="X3055" s="785" t="s">
        <v>5579</v>
      </c>
      <c r="Y3055" s="615" t="str">
        <f t="shared" si="47"/>
        <v>Benjamin Cheruiyot</v>
      </c>
      <c r="Z3055" s="785" t="s">
        <v>2599</v>
      </c>
      <c r="AA3055" s="785" t="s">
        <v>4314</v>
      </c>
      <c r="AB3055" s="785" t="s">
        <v>2683</v>
      </c>
      <c r="AC3055" s="785" t="s">
        <v>2606</v>
      </c>
      <c r="AD3055" s="786">
        <v>43436</v>
      </c>
    </row>
    <row r="3056" spans="1:30" ht="15.75">
      <c r="A3056" s="785" t="s">
        <v>4301</v>
      </c>
      <c r="B3056" s="785" t="s">
        <v>17509</v>
      </c>
      <c r="C3056" s="785" t="s">
        <v>4303</v>
      </c>
      <c r="D3056" s="785" t="s">
        <v>2599</v>
      </c>
      <c r="E3056" s="785" t="s">
        <v>8040</v>
      </c>
      <c r="F3056" s="786">
        <v>43236</v>
      </c>
      <c r="G3056" s="785" t="s">
        <v>4623</v>
      </c>
      <c r="H3056" s="786">
        <v>43285</v>
      </c>
      <c r="I3056" s="785" t="s">
        <v>17510</v>
      </c>
      <c r="J3056" s="785" t="s">
        <v>627</v>
      </c>
      <c r="K3056" s="785" t="s">
        <v>17511</v>
      </c>
      <c r="L3056" s="785" t="s">
        <v>17511</v>
      </c>
      <c r="M3056" s="785"/>
      <c r="N3056" s="785"/>
      <c r="O3056" s="785" t="s">
        <v>17512</v>
      </c>
      <c r="P3056" s="787">
        <v>37.625543</v>
      </c>
      <c r="Q3056" s="787">
        <v>-0.216506</v>
      </c>
      <c r="R3056" s="785" t="s">
        <v>1266</v>
      </c>
      <c r="S3056" s="785" t="s">
        <v>1267</v>
      </c>
      <c r="T3056" s="785" t="s">
        <v>2636</v>
      </c>
      <c r="U3056" s="785" t="s">
        <v>17513</v>
      </c>
      <c r="V3056" s="785" t="s">
        <v>2855</v>
      </c>
      <c r="W3056" s="785" t="s">
        <v>3535</v>
      </c>
      <c r="X3056" s="785" t="s">
        <v>3535</v>
      </c>
      <c r="Y3056" s="615" t="str">
        <f t="shared" si="47"/>
        <v>Maurice Kinuthia Wangui</v>
      </c>
      <c r="Z3056" s="785" t="s">
        <v>17405</v>
      </c>
      <c r="AA3056" s="785" t="s">
        <v>4314</v>
      </c>
      <c r="AB3056" s="785" t="s">
        <v>2683</v>
      </c>
      <c r="AC3056" s="785" t="s">
        <v>2606</v>
      </c>
      <c r="AD3056" s="786">
        <v>43324</v>
      </c>
    </row>
    <row r="3057" spans="1:30" ht="15.75">
      <c r="A3057" s="785" t="s">
        <v>4301</v>
      </c>
      <c r="B3057" s="785" t="s">
        <v>25384</v>
      </c>
      <c r="C3057" s="785" t="s">
        <v>4303</v>
      </c>
      <c r="D3057" s="785" t="s">
        <v>2599</v>
      </c>
      <c r="E3057" s="785" t="s">
        <v>23908</v>
      </c>
      <c r="F3057" s="786">
        <v>43187</v>
      </c>
      <c r="G3057" s="785" t="s">
        <v>4623</v>
      </c>
      <c r="H3057" s="786">
        <v>43285</v>
      </c>
      <c r="I3057" s="785" t="s">
        <v>25385</v>
      </c>
      <c r="J3057" s="785" t="s">
        <v>627</v>
      </c>
      <c r="K3057" s="785" t="s">
        <v>2612</v>
      </c>
      <c r="L3057" s="785" t="s">
        <v>25386</v>
      </c>
      <c r="M3057" s="785"/>
      <c r="N3057" s="785"/>
      <c r="O3057" s="785" t="s">
        <v>25387</v>
      </c>
      <c r="P3057" s="787">
        <v>35.389847000000003</v>
      </c>
      <c r="Q3057" s="787">
        <v>-0.11401</v>
      </c>
      <c r="R3057" s="785" t="s">
        <v>2053</v>
      </c>
      <c r="S3057" s="785" t="s">
        <v>2715</v>
      </c>
      <c r="T3057" s="785" t="s">
        <v>21534</v>
      </c>
      <c r="U3057" s="785" t="s">
        <v>3274</v>
      </c>
      <c r="V3057" s="785" t="s">
        <v>2603</v>
      </c>
      <c r="W3057" s="785" t="s">
        <v>2717</v>
      </c>
      <c r="X3057" s="785" t="s">
        <v>2717</v>
      </c>
      <c r="Y3057" s="615" t="str">
        <f t="shared" si="47"/>
        <v>Wesley Kipyegon</v>
      </c>
      <c r="Z3057" s="785" t="s">
        <v>25388</v>
      </c>
      <c r="AA3057" s="785" t="s">
        <v>4314</v>
      </c>
      <c r="AB3057" s="785" t="s">
        <v>2683</v>
      </c>
      <c r="AC3057" s="785" t="s">
        <v>2606</v>
      </c>
      <c r="AD3057" s="786">
        <v>43437</v>
      </c>
    </row>
    <row r="3058" spans="1:30" ht="15.75">
      <c r="A3058" s="785" t="s">
        <v>4301</v>
      </c>
      <c r="B3058" s="785" t="s">
        <v>26455</v>
      </c>
      <c r="C3058" s="785" t="s">
        <v>4303</v>
      </c>
      <c r="D3058" s="785" t="s">
        <v>2599</v>
      </c>
      <c r="E3058" s="785" t="s">
        <v>16992</v>
      </c>
      <c r="F3058" s="786">
        <v>43186</v>
      </c>
      <c r="G3058" s="785" t="s">
        <v>4623</v>
      </c>
      <c r="H3058" s="786">
        <v>43285</v>
      </c>
      <c r="I3058" s="785" t="s">
        <v>26456</v>
      </c>
      <c r="J3058" s="785" t="s">
        <v>627</v>
      </c>
      <c r="K3058" s="785" t="s">
        <v>26457</v>
      </c>
      <c r="L3058" s="785" t="s">
        <v>26458</v>
      </c>
      <c r="M3058" s="785"/>
      <c r="N3058" s="785"/>
      <c r="O3058" s="785"/>
      <c r="P3058" s="787">
        <v>35.385997000000003</v>
      </c>
      <c r="Q3058" s="787">
        <v>-0.11550199999999999</v>
      </c>
      <c r="R3058" s="785" t="s">
        <v>2053</v>
      </c>
      <c r="S3058" s="785" t="s">
        <v>2715</v>
      </c>
      <c r="T3058" s="785" t="s">
        <v>4310</v>
      </c>
      <c r="U3058" s="785" t="s">
        <v>3197</v>
      </c>
      <c r="V3058" s="785" t="s">
        <v>2603</v>
      </c>
      <c r="W3058" s="785" t="s">
        <v>26459</v>
      </c>
      <c r="X3058" s="785"/>
      <c r="Y3058" s="615" t="str">
        <f t="shared" si="47"/>
        <v>Josphat langat</v>
      </c>
      <c r="Z3058" s="785" t="s">
        <v>2599</v>
      </c>
      <c r="AA3058" s="785" t="s">
        <v>4314</v>
      </c>
      <c r="AB3058" s="785" t="s">
        <v>2683</v>
      </c>
      <c r="AC3058" s="785" t="s">
        <v>2606</v>
      </c>
      <c r="AD3058" s="786">
        <v>43437</v>
      </c>
    </row>
    <row r="3059" spans="1:30" ht="15.75">
      <c r="A3059" s="785" t="s">
        <v>4301</v>
      </c>
      <c r="B3059" s="785" t="s">
        <v>29873</v>
      </c>
      <c r="C3059" s="785" t="s">
        <v>4303</v>
      </c>
      <c r="D3059" s="785" t="s">
        <v>2599</v>
      </c>
      <c r="E3059" s="785" t="s">
        <v>5409</v>
      </c>
      <c r="F3059" s="786">
        <v>43203</v>
      </c>
      <c r="G3059" s="785" t="s">
        <v>4623</v>
      </c>
      <c r="H3059" s="786">
        <v>43285</v>
      </c>
      <c r="I3059" s="785" t="s">
        <v>29874</v>
      </c>
      <c r="J3059" s="785" t="s">
        <v>627</v>
      </c>
      <c r="K3059" s="785" t="s">
        <v>29875</v>
      </c>
      <c r="L3059" s="785" t="s">
        <v>29876</v>
      </c>
      <c r="M3059" s="785"/>
      <c r="N3059" s="785"/>
      <c r="O3059" s="785" t="s">
        <v>29877</v>
      </c>
      <c r="P3059" s="787">
        <v>35.153402999999997</v>
      </c>
      <c r="Q3059" s="787">
        <v>8.4551000000000001E-2</v>
      </c>
      <c r="R3059" s="785" t="s">
        <v>916</v>
      </c>
      <c r="S3059" s="785" t="s">
        <v>2823</v>
      </c>
      <c r="T3059" s="785" t="s">
        <v>29878</v>
      </c>
      <c r="U3059" s="785" t="s">
        <v>29879</v>
      </c>
      <c r="V3059" s="785" t="s">
        <v>2855</v>
      </c>
      <c r="W3059" s="785" t="s">
        <v>2873</v>
      </c>
      <c r="X3059" s="785"/>
      <c r="Y3059" s="615" t="str">
        <f t="shared" si="47"/>
        <v>Job K Soimo</v>
      </c>
      <c r="Z3059" s="785" t="s">
        <v>13351</v>
      </c>
      <c r="AA3059" s="785" t="s">
        <v>4314</v>
      </c>
      <c r="AB3059" s="785" t="s">
        <v>2683</v>
      </c>
      <c r="AC3059" s="785" t="s">
        <v>2606</v>
      </c>
      <c r="AD3059" s="786">
        <v>43319</v>
      </c>
    </row>
    <row r="3060" spans="1:30" ht="15.75">
      <c r="A3060" s="785" t="s">
        <v>4301</v>
      </c>
      <c r="B3060" s="785" t="s">
        <v>13614</v>
      </c>
      <c r="C3060" s="785" t="s">
        <v>4303</v>
      </c>
      <c r="D3060" s="785" t="s">
        <v>2599</v>
      </c>
      <c r="E3060" s="785" t="s">
        <v>5341</v>
      </c>
      <c r="F3060" s="786">
        <v>43284</v>
      </c>
      <c r="G3060" s="785" t="s">
        <v>5341</v>
      </c>
      <c r="H3060" s="786">
        <v>43284</v>
      </c>
      <c r="I3060" s="785" t="s">
        <v>13615</v>
      </c>
      <c r="J3060" s="785" t="s">
        <v>629</v>
      </c>
      <c r="K3060" s="785" t="s">
        <v>13616</v>
      </c>
      <c r="L3060" s="785" t="s">
        <v>13617</v>
      </c>
      <c r="M3060" s="785" t="s">
        <v>13618</v>
      </c>
      <c r="N3060" s="785"/>
      <c r="O3060" s="785" t="s">
        <v>13619</v>
      </c>
      <c r="P3060" s="787">
        <v>34.864212999999999</v>
      </c>
      <c r="Q3060" s="787">
        <v>-0.59109800000000001</v>
      </c>
      <c r="R3060" s="785" t="s">
        <v>2696</v>
      </c>
      <c r="S3060" s="785" t="s">
        <v>4036</v>
      </c>
      <c r="T3060" s="785" t="s">
        <v>13620</v>
      </c>
      <c r="U3060" s="785" t="s">
        <v>13621</v>
      </c>
      <c r="V3060" s="785" t="s">
        <v>2855</v>
      </c>
      <c r="W3060" s="785" t="s">
        <v>3276</v>
      </c>
      <c r="X3060" s="785" t="s">
        <v>2754</v>
      </c>
      <c r="Y3060" s="615" t="str">
        <f t="shared" si="47"/>
        <v>Joel Nyambane Moigare</v>
      </c>
      <c r="Z3060" s="785" t="s">
        <v>13448</v>
      </c>
      <c r="AA3060" s="785" t="s">
        <v>4349</v>
      </c>
      <c r="AB3060" s="785" t="s">
        <v>2605</v>
      </c>
      <c r="AC3060" s="785" t="s">
        <v>2606</v>
      </c>
      <c r="AD3060" s="786">
        <v>43284</v>
      </c>
    </row>
    <row r="3061" spans="1:30" ht="15.75">
      <c r="A3061" s="785" t="s">
        <v>4301</v>
      </c>
      <c r="B3061" s="785" t="s">
        <v>4935</v>
      </c>
      <c r="C3061" s="785" t="s">
        <v>4303</v>
      </c>
      <c r="D3061" s="785" t="s">
        <v>2599</v>
      </c>
      <c r="E3061" s="785" t="s">
        <v>4936</v>
      </c>
      <c r="F3061" s="786">
        <v>43251</v>
      </c>
      <c r="G3061" s="785" t="s">
        <v>4937</v>
      </c>
      <c r="H3061" s="786">
        <v>43283</v>
      </c>
      <c r="I3061" s="785" t="s">
        <v>4938</v>
      </c>
      <c r="J3061" s="785" t="s">
        <v>627</v>
      </c>
      <c r="K3061" s="785" t="s">
        <v>2612</v>
      </c>
      <c r="L3061" s="785" t="s">
        <v>4939</v>
      </c>
      <c r="M3061" s="785"/>
      <c r="N3061" s="785"/>
      <c r="O3061" s="785"/>
      <c r="P3061" s="787">
        <v>35.303187999999999</v>
      </c>
      <c r="Q3061" s="787">
        <v>0.595522</v>
      </c>
      <c r="R3061" s="785" t="s">
        <v>893</v>
      </c>
      <c r="S3061" s="785" t="s">
        <v>1117</v>
      </c>
      <c r="T3061" s="785" t="s">
        <v>3702</v>
      </c>
      <c r="U3061" s="785" t="s">
        <v>4940</v>
      </c>
      <c r="V3061" s="785" t="s">
        <v>3004</v>
      </c>
      <c r="W3061" s="785" t="s">
        <v>2982</v>
      </c>
      <c r="X3061" s="785" t="s">
        <v>2982</v>
      </c>
      <c r="Y3061" s="615" t="str">
        <f t="shared" si="47"/>
        <v>Ambrose Koech</v>
      </c>
      <c r="Z3061" s="785" t="s">
        <v>4941</v>
      </c>
      <c r="AA3061" s="785" t="s">
        <v>4314</v>
      </c>
      <c r="AB3061" s="785" t="s">
        <v>2605</v>
      </c>
      <c r="AC3061" s="785" t="s">
        <v>2606</v>
      </c>
      <c r="AD3061" s="786">
        <v>43294</v>
      </c>
    </row>
    <row r="3062" spans="1:30" ht="15.75">
      <c r="A3062" s="785" t="s">
        <v>4301</v>
      </c>
      <c r="B3062" s="785" t="s">
        <v>6861</v>
      </c>
      <c r="C3062" s="785" t="s">
        <v>4303</v>
      </c>
      <c r="D3062" s="785" t="s">
        <v>2599</v>
      </c>
      <c r="E3062" s="785" t="s">
        <v>6862</v>
      </c>
      <c r="F3062" s="786">
        <v>43233</v>
      </c>
      <c r="G3062" s="785" t="s">
        <v>4937</v>
      </c>
      <c r="H3062" s="786">
        <v>43283</v>
      </c>
      <c r="I3062" s="785" t="s">
        <v>6863</v>
      </c>
      <c r="J3062" s="785" t="s">
        <v>629</v>
      </c>
      <c r="K3062" s="785" t="s">
        <v>6864</v>
      </c>
      <c r="L3062" s="785" t="s">
        <v>6865</v>
      </c>
      <c r="M3062" s="785"/>
      <c r="N3062" s="785"/>
      <c r="O3062" s="785"/>
      <c r="P3062" s="787">
        <v>38.348621999999999</v>
      </c>
      <c r="Q3062" s="787">
        <v>-3.4314900000000002</v>
      </c>
      <c r="R3062" s="785" t="s">
        <v>766</v>
      </c>
      <c r="S3062" s="785" t="s">
        <v>2745</v>
      </c>
      <c r="T3062" s="785" t="s">
        <v>3205</v>
      </c>
      <c r="U3062" s="785" t="s">
        <v>3188</v>
      </c>
      <c r="V3062" s="785" t="s">
        <v>2855</v>
      </c>
      <c r="W3062" s="785" t="s">
        <v>3631</v>
      </c>
      <c r="X3062" s="785" t="s">
        <v>3631</v>
      </c>
      <c r="Y3062" s="615" t="str">
        <f t="shared" si="47"/>
        <v>Colman Maghanga</v>
      </c>
      <c r="Z3062" s="785" t="s">
        <v>6866</v>
      </c>
      <c r="AA3062" s="785" t="s">
        <v>4314</v>
      </c>
      <c r="AB3062" s="785" t="s">
        <v>2605</v>
      </c>
      <c r="AC3062" s="785" t="s">
        <v>2606</v>
      </c>
      <c r="AD3062" s="786">
        <v>43283</v>
      </c>
    </row>
    <row r="3063" spans="1:30" ht="15.75">
      <c r="A3063" s="785" t="s">
        <v>4301</v>
      </c>
      <c r="B3063" s="785" t="s">
        <v>6867</v>
      </c>
      <c r="C3063" s="785" t="s">
        <v>4303</v>
      </c>
      <c r="D3063" s="785" t="s">
        <v>2599</v>
      </c>
      <c r="E3063" s="785" t="s">
        <v>6862</v>
      </c>
      <c r="F3063" s="786">
        <v>43233</v>
      </c>
      <c r="G3063" s="785" t="s">
        <v>4937</v>
      </c>
      <c r="H3063" s="786">
        <v>43283</v>
      </c>
      <c r="I3063" s="785" t="s">
        <v>6868</v>
      </c>
      <c r="J3063" s="785" t="s">
        <v>629</v>
      </c>
      <c r="K3063" s="785" t="s">
        <v>6869</v>
      </c>
      <c r="L3063" s="785" t="s">
        <v>6870</v>
      </c>
      <c r="M3063" s="785"/>
      <c r="N3063" s="785"/>
      <c r="O3063" s="785"/>
      <c r="P3063" s="787">
        <v>38.352128</v>
      </c>
      <c r="Q3063" s="787">
        <v>-3.436242</v>
      </c>
      <c r="R3063" s="785" t="s">
        <v>766</v>
      </c>
      <c r="S3063" s="785" t="s">
        <v>2745</v>
      </c>
      <c r="T3063" s="785" t="s">
        <v>3205</v>
      </c>
      <c r="U3063" s="785" t="s">
        <v>3188</v>
      </c>
      <c r="V3063" s="785" t="s">
        <v>2855</v>
      </c>
      <c r="W3063" s="785" t="s">
        <v>3631</v>
      </c>
      <c r="X3063" s="785" t="s">
        <v>3631</v>
      </c>
      <c r="Y3063" s="615" t="str">
        <f t="shared" si="47"/>
        <v>Colman Maghanga</v>
      </c>
      <c r="Z3063" s="785" t="s">
        <v>6866</v>
      </c>
      <c r="AA3063" s="785" t="s">
        <v>4314</v>
      </c>
      <c r="AB3063" s="785" t="s">
        <v>2605</v>
      </c>
      <c r="AC3063" s="785" t="s">
        <v>2606</v>
      </c>
      <c r="AD3063" s="786">
        <v>43283</v>
      </c>
    </row>
    <row r="3064" spans="1:30" ht="15.75">
      <c r="A3064" s="785" t="s">
        <v>4301</v>
      </c>
      <c r="B3064" s="785" t="s">
        <v>14101</v>
      </c>
      <c r="C3064" s="785" t="s">
        <v>4303</v>
      </c>
      <c r="D3064" s="785" t="s">
        <v>2599</v>
      </c>
      <c r="E3064" s="785" t="s">
        <v>6862</v>
      </c>
      <c r="F3064" s="786">
        <v>43233</v>
      </c>
      <c r="G3064" s="785" t="s">
        <v>4937</v>
      </c>
      <c r="H3064" s="786">
        <v>43283</v>
      </c>
      <c r="I3064" s="785" t="s">
        <v>14102</v>
      </c>
      <c r="J3064" s="785" t="s">
        <v>627</v>
      </c>
      <c r="K3064" s="785" t="s">
        <v>14103</v>
      </c>
      <c r="L3064" s="785" t="s">
        <v>14104</v>
      </c>
      <c r="M3064" s="785" t="s">
        <v>14105</v>
      </c>
      <c r="N3064" s="785"/>
      <c r="O3064" s="785" t="s">
        <v>14106</v>
      </c>
      <c r="P3064" s="787">
        <v>34.983021999999998</v>
      </c>
      <c r="Q3064" s="787">
        <v>4.5955999999999997E-2</v>
      </c>
      <c r="R3064" s="785" t="s">
        <v>916</v>
      </c>
      <c r="S3064" s="785" t="s">
        <v>1379</v>
      </c>
      <c r="T3064" s="785" t="s">
        <v>14107</v>
      </c>
      <c r="U3064" s="785" t="s">
        <v>14108</v>
      </c>
      <c r="V3064" s="785" t="s">
        <v>3070</v>
      </c>
      <c r="W3064" s="785" t="s">
        <v>4693</v>
      </c>
      <c r="X3064" s="785" t="s">
        <v>4693</v>
      </c>
      <c r="Y3064" s="615" t="str">
        <f t="shared" si="47"/>
        <v>John Bett</v>
      </c>
      <c r="Z3064" s="785" t="s">
        <v>13863</v>
      </c>
      <c r="AA3064" s="785" t="s">
        <v>4314</v>
      </c>
      <c r="AB3064" s="785" t="s">
        <v>2683</v>
      </c>
      <c r="AC3064" s="785" t="s">
        <v>2606</v>
      </c>
      <c r="AD3064" s="786">
        <v>43286</v>
      </c>
    </row>
    <row r="3065" spans="1:30" ht="15.75">
      <c r="A3065" s="785" t="s">
        <v>4301</v>
      </c>
      <c r="B3065" s="785" t="s">
        <v>22291</v>
      </c>
      <c r="C3065" s="785" t="s">
        <v>4303</v>
      </c>
      <c r="D3065" s="785" t="s">
        <v>2599</v>
      </c>
      <c r="E3065" s="785" t="s">
        <v>5347</v>
      </c>
      <c r="F3065" s="786">
        <v>43258</v>
      </c>
      <c r="G3065" s="785" t="s">
        <v>4937</v>
      </c>
      <c r="H3065" s="786">
        <v>43283</v>
      </c>
      <c r="I3065" s="785" t="s">
        <v>22292</v>
      </c>
      <c r="J3065" s="785" t="s">
        <v>629</v>
      </c>
      <c r="K3065" s="785" t="s">
        <v>22293</v>
      </c>
      <c r="L3065" s="785" t="s">
        <v>22294</v>
      </c>
      <c r="M3065" s="785"/>
      <c r="N3065" s="785"/>
      <c r="O3065" s="785"/>
      <c r="P3065" s="787">
        <v>36.439988</v>
      </c>
      <c r="Q3065" s="787">
        <v>9.239E-2</v>
      </c>
      <c r="R3065" s="785" t="s">
        <v>960</v>
      </c>
      <c r="S3065" s="785" t="s">
        <v>1241</v>
      </c>
      <c r="T3065" s="785" t="s">
        <v>22295</v>
      </c>
      <c r="U3065" s="785" t="s">
        <v>22295</v>
      </c>
      <c r="V3065" s="785" t="s">
        <v>2855</v>
      </c>
      <c r="W3065" s="785" t="s">
        <v>22222</v>
      </c>
      <c r="X3065" s="785" t="s">
        <v>3516</v>
      </c>
      <c r="Y3065" s="615" t="str">
        <f t="shared" si="47"/>
        <v>Samuel Manyuna Otiso</v>
      </c>
      <c r="Z3065" s="785" t="s">
        <v>3744</v>
      </c>
      <c r="AA3065" s="785" t="s">
        <v>4349</v>
      </c>
      <c r="AB3065" s="785" t="s">
        <v>2683</v>
      </c>
      <c r="AC3065" s="785" t="s">
        <v>2606</v>
      </c>
      <c r="AD3065" s="786">
        <v>43285</v>
      </c>
    </row>
    <row r="3066" spans="1:30" ht="15.75">
      <c r="A3066" s="785" t="s">
        <v>4301</v>
      </c>
      <c r="B3066" s="785" t="s">
        <v>16171</v>
      </c>
      <c r="C3066" s="785" t="s">
        <v>4379</v>
      </c>
      <c r="D3066" s="785" t="s">
        <v>4418</v>
      </c>
      <c r="E3066" s="785" t="s">
        <v>5070</v>
      </c>
      <c r="F3066" s="786">
        <v>43252</v>
      </c>
      <c r="G3066" s="785" t="s">
        <v>15925</v>
      </c>
      <c r="H3066" s="786">
        <v>43282</v>
      </c>
      <c r="I3066" s="785" t="s">
        <v>16172</v>
      </c>
      <c r="J3066" s="785" t="s">
        <v>629</v>
      </c>
      <c r="K3066" s="785" t="s">
        <v>16173</v>
      </c>
      <c r="L3066" s="785" t="s">
        <v>6814</v>
      </c>
      <c r="M3066" s="785"/>
      <c r="N3066" s="785"/>
      <c r="O3066" s="785" t="s">
        <v>16174</v>
      </c>
      <c r="P3066" s="787">
        <v>34.971487000000003</v>
      </c>
      <c r="Q3066" s="787">
        <v>0.78542800000000002</v>
      </c>
      <c r="R3066" s="785" t="s">
        <v>2301</v>
      </c>
      <c r="S3066" s="785" t="s">
        <v>2302</v>
      </c>
      <c r="T3066" s="785" t="s">
        <v>16175</v>
      </c>
      <c r="U3066" s="785" t="s">
        <v>3869</v>
      </c>
      <c r="V3066" s="785" t="s">
        <v>2673</v>
      </c>
      <c r="W3066" s="785" t="s">
        <v>2621</v>
      </c>
      <c r="X3066" s="785" t="s">
        <v>2621</v>
      </c>
      <c r="Y3066" s="615" t="str">
        <f t="shared" si="47"/>
        <v>Kentainers Limited</v>
      </c>
      <c r="Z3066" s="785" t="s">
        <v>14622</v>
      </c>
      <c r="AA3066" s="785" t="s">
        <v>5464</v>
      </c>
      <c r="AB3066" s="785" t="s">
        <v>2616</v>
      </c>
      <c r="AC3066" s="785" t="s">
        <v>2617</v>
      </c>
      <c r="AD3066" s="786">
        <v>43377</v>
      </c>
    </row>
    <row r="3067" spans="1:30" ht="15.75">
      <c r="A3067" s="785" t="s">
        <v>4301</v>
      </c>
      <c r="B3067" s="785" t="s">
        <v>18024</v>
      </c>
      <c r="C3067" s="785" t="s">
        <v>4303</v>
      </c>
      <c r="D3067" s="785" t="s">
        <v>2599</v>
      </c>
      <c r="E3067" s="785" t="s">
        <v>9519</v>
      </c>
      <c r="F3067" s="786">
        <v>43232</v>
      </c>
      <c r="G3067" s="785" t="s">
        <v>15925</v>
      </c>
      <c r="H3067" s="786">
        <v>43282</v>
      </c>
      <c r="I3067" s="785" t="s">
        <v>18025</v>
      </c>
      <c r="J3067" s="785" t="s">
        <v>629</v>
      </c>
      <c r="K3067" s="785" t="s">
        <v>18026</v>
      </c>
      <c r="L3067" s="785" t="s">
        <v>18027</v>
      </c>
      <c r="M3067" s="785"/>
      <c r="N3067" s="785"/>
      <c r="O3067" s="785" t="s">
        <v>18028</v>
      </c>
      <c r="P3067" s="787">
        <v>36.904242000000004</v>
      </c>
      <c r="Q3067" s="787">
        <v>-0.44048300000000001</v>
      </c>
      <c r="R3067" s="785" t="s">
        <v>1056</v>
      </c>
      <c r="S3067" s="785" t="s">
        <v>1057</v>
      </c>
      <c r="T3067" s="785" t="s">
        <v>1056</v>
      </c>
      <c r="U3067" s="785" t="s">
        <v>18029</v>
      </c>
      <c r="V3067" s="785" t="s">
        <v>3004</v>
      </c>
      <c r="W3067" s="785" t="s">
        <v>3015</v>
      </c>
      <c r="X3067" s="785" t="s">
        <v>3015</v>
      </c>
      <c r="Y3067" s="615" t="str">
        <f t="shared" si="47"/>
        <v>Mt Kenya Renewable Energy</v>
      </c>
      <c r="Z3067" s="785" t="s">
        <v>4884</v>
      </c>
      <c r="AA3067" s="785" t="s">
        <v>4349</v>
      </c>
      <c r="AB3067" s="785" t="s">
        <v>2683</v>
      </c>
      <c r="AC3067" s="785" t="s">
        <v>2606</v>
      </c>
      <c r="AD3067" s="786">
        <v>43143</v>
      </c>
    </row>
    <row r="3068" spans="1:30" ht="15.75">
      <c r="A3068" s="785" t="s">
        <v>4301</v>
      </c>
      <c r="B3068" s="785" t="s">
        <v>5437</v>
      </c>
      <c r="C3068" s="785" t="s">
        <v>4303</v>
      </c>
      <c r="D3068" s="785" t="s">
        <v>2599</v>
      </c>
      <c r="E3068" s="785" t="s">
        <v>5438</v>
      </c>
      <c r="F3068" s="786">
        <v>43248</v>
      </c>
      <c r="G3068" s="785" t="s">
        <v>5439</v>
      </c>
      <c r="H3068" s="786">
        <v>43281</v>
      </c>
      <c r="I3068" s="785" t="s">
        <v>5440</v>
      </c>
      <c r="J3068" s="785" t="s">
        <v>629</v>
      </c>
      <c r="K3068" s="785" t="s">
        <v>5441</v>
      </c>
      <c r="L3068" s="785" t="s">
        <v>5442</v>
      </c>
      <c r="M3068" s="785"/>
      <c r="N3068" s="785"/>
      <c r="O3068" s="785" t="s">
        <v>5443</v>
      </c>
      <c r="P3068" s="787">
        <v>36.156680000000001</v>
      </c>
      <c r="Q3068" s="787">
        <v>-0.27905999999999997</v>
      </c>
      <c r="R3068" s="785" t="s">
        <v>695</v>
      </c>
      <c r="S3068" s="785" t="s">
        <v>1204</v>
      </c>
      <c r="T3068" s="785" t="s">
        <v>1849</v>
      </c>
      <c r="U3068" s="785" t="s">
        <v>3921</v>
      </c>
      <c r="V3068" s="785" t="s">
        <v>2855</v>
      </c>
      <c r="W3068" s="785" t="s">
        <v>4023</v>
      </c>
      <c r="X3068" s="785" t="s">
        <v>2711</v>
      </c>
      <c r="Y3068" s="615" t="str">
        <f t="shared" si="47"/>
        <v>Apollo Okinda Owundo</v>
      </c>
      <c r="Z3068" s="785" t="s">
        <v>5436</v>
      </c>
      <c r="AA3068" s="785" t="s">
        <v>4314</v>
      </c>
      <c r="AB3068" s="785" t="s">
        <v>2605</v>
      </c>
      <c r="AC3068" s="785" t="s">
        <v>2606</v>
      </c>
      <c r="AD3068" s="786">
        <v>43332</v>
      </c>
    </row>
    <row r="3069" spans="1:30" ht="15.75">
      <c r="A3069" s="785" t="s">
        <v>4301</v>
      </c>
      <c r="B3069" s="785" t="s">
        <v>7215</v>
      </c>
      <c r="C3069" s="785" t="s">
        <v>4303</v>
      </c>
      <c r="D3069" s="785" t="s">
        <v>2599</v>
      </c>
      <c r="E3069" s="785" t="s">
        <v>4560</v>
      </c>
      <c r="F3069" s="786">
        <v>43220</v>
      </c>
      <c r="G3069" s="785" t="s">
        <v>5439</v>
      </c>
      <c r="H3069" s="786">
        <v>43281</v>
      </c>
      <c r="I3069" s="785" t="s">
        <v>7216</v>
      </c>
      <c r="J3069" s="785" t="s">
        <v>627</v>
      </c>
      <c r="K3069" s="785" t="s">
        <v>7217</v>
      </c>
      <c r="L3069" s="785" t="s">
        <v>7218</v>
      </c>
      <c r="M3069" s="785"/>
      <c r="N3069" s="785"/>
      <c r="O3069" s="785"/>
      <c r="P3069" s="787">
        <v>37.218690000000002</v>
      </c>
      <c r="Q3069" s="787">
        <v>-0.589032</v>
      </c>
      <c r="R3069" s="785" t="s">
        <v>1961</v>
      </c>
      <c r="S3069" s="785" t="s">
        <v>1961</v>
      </c>
      <c r="T3069" s="785" t="s">
        <v>7098</v>
      </c>
      <c r="U3069" s="785" t="s">
        <v>7219</v>
      </c>
      <c r="V3069" s="785" t="s">
        <v>2855</v>
      </c>
      <c r="W3069" s="785" t="s">
        <v>2652</v>
      </c>
      <c r="X3069" s="785" t="s">
        <v>2732</v>
      </c>
      <c r="Y3069" s="615" t="str">
        <f t="shared" si="47"/>
        <v>David Chege Wangui</v>
      </c>
      <c r="Z3069" s="785" t="s">
        <v>7094</v>
      </c>
      <c r="AA3069" s="785" t="s">
        <v>4314</v>
      </c>
      <c r="AB3069" s="785" t="s">
        <v>2683</v>
      </c>
      <c r="AC3069" s="785" t="s">
        <v>2606</v>
      </c>
      <c r="AD3069" s="786">
        <v>43340</v>
      </c>
    </row>
    <row r="3070" spans="1:30" ht="15.75">
      <c r="A3070" s="785" t="s">
        <v>4301</v>
      </c>
      <c r="B3070" s="785" t="s">
        <v>9266</v>
      </c>
      <c r="C3070" s="785" t="s">
        <v>4303</v>
      </c>
      <c r="D3070" s="785" t="s">
        <v>2599</v>
      </c>
      <c r="E3070" s="785" t="s">
        <v>8585</v>
      </c>
      <c r="F3070" s="786">
        <v>43231</v>
      </c>
      <c r="G3070" s="785" t="s">
        <v>5439</v>
      </c>
      <c r="H3070" s="786">
        <v>43281</v>
      </c>
      <c r="I3070" s="785" t="s">
        <v>9267</v>
      </c>
      <c r="J3070" s="785" t="s">
        <v>629</v>
      </c>
      <c r="K3070" s="785" t="s">
        <v>9268</v>
      </c>
      <c r="L3070" s="785" t="s">
        <v>9269</v>
      </c>
      <c r="M3070" s="785"/>
      <c r="N3070" s="785"/>
      <c r="O3070" s="785" t="s">
        <v>9270</v>
      </c>
      <c r="P3070" s="787">
        <v>36.796004000000003</v>
      </c>
      <c r="Q3070" s="787">
        <v>-1.1455070000000001</v>
      </c>
      <c r="R3070" s="785" t="s">
        <v>821</v>
      </c>
      <c r="S3070" s="785" t="s">
        <v>821</v>
      </c>
      <c r="T3070" s="785" t="s">
        <v>3421</v>
      </c>
      <c r="U3070" s="785" t="s">
        <v>9271</v>
      </c>
      <c r="V3070" s="785" t="s">
        <v>2855</v>
      </c>
      <c r="W3070" s="785" t="s">
        <v>2805</v>
      </c>
      <c r="X3070" s="785" t="s">
        <v>2805</v>
      </c>
      <c r="Y3070" s="615" t="str">
        <f t="shared" si="47"/>
        <v>Felikam Biogas Services</v>
      </c>
      <c r="Z3070" s="785" t="s">
        <v>9272</v>
      </c>
      <c r="AA3070" s="785" t="s">
        <v>4349</v>
      </c>
      <c r="AB3070" s="785" t="s">
        <v>2683</v>
      </c>
      <c r="AC3070" s="785" t="s">
        <v>2606</v>
      </c>
      <c r="AD3070" s="786">
        <v>43281</v>
      </c>
    </row>
    <row r="3071" spans="1:30" ht="15.75">
      <c r="A3071" s="785" t="s">
        <v>4301</v>
      </c>
      <c r="B3071" s="785" t="s">
        <v>22813</v>
      </c>
      <c r="C3071" s="785" t="s">
        <v>4303</v>
      </c>
      <c r="D3071" s="785" t="s">
        <v>2599</v>
      </c>
      <c r="E3071" s="785" t="s">
        <v>8585</v>
      </c>
      <c r="F3071" s="786">
        <v>43231</v>
      </c>
      <c r="G3071" s="785" t="s">
        <v>5439</v>
      </c>
      <c r="H3071" s="786">
        <v>43281</v>
      </c>
      <c r="I3071" s="785" t="s">
        <v>22814</v>
      </c>
      <c r="J3071" s="785" t="s">
        <v>627</v>
      </c>
      <c r="K3071" s="785" t="s">
        <v>2612</v>
      </c>
      <c r="L3071" s="785" t="s">
        <v>22815</v>
      </c>
      <c r="M3071" s="785"/>
      <c r="N3071" s="785"/>
      <c r="O3071" s="785"/>
      <c r="P3071" s="787">
        <v>37.410020000000003</v>
      </c>
      <c r="Q3071" s="787">
        <v>-0.443415</v>
      </c>
      <c r="R3071" s="785" t="s">
        <v>1961</v>
      </c>
      <c r="S3071" s="785" t="s">
        <v>2066</v>
      </c>
      <c r="T3071" s="785" t="s">
        <v>3426</v>
      </c>
      <c r="U3071" s="785" t="s">
        <v>22816</v>
      </c>
      <c r="V3071" s="785" t="s">
        <v>2855</v>
      </c>
      <c r="W3071" s="785" t="s">
        <v>3042</v>
      </c>
      <c r="X3071" s="785" t="s">
        <v>2642</v>
      </c>
      <c r="Y3071" s="615" t="str">
        <f t="shared" si="47"/>
        <v>Samuel Mwangi Juma</v>
      </c>
      <c r="Z3071" s="785" t="s">
        <v>22751</v>
      </c>
      <c r="AA3071" s="785" t="s">
        <v>4349</v>
      </c>
      <c r="AB3071" s="785" t="s">
        <v>2683</v>
      </c>
      <c r="AC3071" s="785" t="s">
        <v>2606</v>
      </c>
      <c r="AD3071" s="786">
        <v>43281</v>
      </c>
    </row>
    <row r="3072" spans="1:30" ht="15.75">
      <c r="A3072" s="785" t="s">
        <v>4301</v>
      </c>
      <c r="B3072" s="785" t="s">
        <v>24104</v>
      </c>
      <c r="C3072" s="785" t="s">
        <v>4303</v>
      </c>
      <c r="D3072" s="785" t="s">
        <v>2599</v>
      </c>
      <c r="E3072" s="785" t="s">
        <v>8040</v>
      </c>
      <c r="F3072" s="786">
        <v>43236</v>
      </c>
      <c r="G3072" s="785" t="s">
        <v>5439</v>
      </c>
      <c r="H3072" s="786">
        <v>43281</v>
      </c>
      <c r="I3072" s="785" t="s">
        <v>24105</v>
      </c>
      <c r="J3072" s="785" t="s">
        <v>629</v>
      </c>
      <c r="K3072" s="785" t="s">
        <v>24106</v>
      </c>
      <c r="L3072" s="785" t="s">
        <v>24107</v>
      </c>
      <c r="M3072" s="785"/>
      <c r="N3072" s="785"/>
      <c r="O3072" s="785"/>
      <c r="P3072" s="787">
        <v>38.448936000000003</v>
      </c>
      <c r="Q3072" s="787">
        <v>-3.4789560000000002</v>
      </c>
      <c r="R3072" s="785" t="s">
        <v>766</v>
      </c>
      <c r="S3072" s="785" t="s">
        <v>2745</v>
      </c>
      <c r="T3072" s="785" t="s">
        <v>20679</v>
      </c>
      <c r="U3072" s="785" t="s">
        <v>3520</v>
      </c>
      <c r="V3072" s="785" t="s">
        <v>2855</v>
      </c>
      <c r="W3072" s="785" t="s">
        <v>2746</v>
      </c>
      <c r="X3072" s="785" t="s">
        <v>2746</v>
      </c>
      <c r="Y3072" s="615" t="str">
        <f t="shared" si="47"/>
        <v>Stephen Nyange</v>
      </c>
      <c r="Z3072" s="785" t="s">
        <v>3970</v>
      </c>
      <c r="AA3072" s="785" t="s">
        <v>4314</v>
      </c>
      <c r="AB3072" s="785" t="s">
        <v>2605</v>
      </c>
      <c r="AC3072" s="785" t="s">
        <v>2606</v>
      </c>
      <c r="AD3072" s="786">
        <v>43281</v>
      </c>
    </row>
    <row r="3073" spans="1:30" ht="15.75">
      <c r="A3073" s="785" t="s">
        <v>4301</v>
      </c>
      <c r="B3073" s="785" t="s">
        <v>24188</v>
      </c>
      <c r="C3073" s="785" t="s">
        <v>4303</v>
      </c>
      <c r="D3073" s="785" t="s">
        <v>2599</v>
      </c>
      <c r="E3073" s="785" t="s">
        <v>5996</v>
      </c>
      <c r="F3073" s="786">
        <v>43217</v>
      </c>
      <c r="G3073" s="785" t="s">
        <v>5439</v>
      </c>
      <c r="H3073" s="786">
        <v>43281</v>
      </c>
      <c r="I3073" s="785" t="s">
        <v>24189</v>
      </c>
      <c r="J3073" s="785" t="s">
        <v>629</v>
      </c>
      <c r="K3073" s="785" t="s">
        <v>24190</v>
      </c>
      <c r="L3073" s="785" t="s">
        <v>24191</v>
      </c>
      <c r="M3073" s="785" t="s">
        <v>24192</v>
      </c>
      <c r="N3073" s="785"/>
      <c r="O3073" s="785"/>
      <c r="P3073" s="787">
        <v>38.448962000000002</v>
      </c>
      <c r="Q3073" s="787">
        <v>-3.4789569999999999</v>
      </c>
      <c r="R3073" s="785" t="s">
        <v>766</v>
      </c>
      <c r="S3073" s="785" t="s">
        <v>2745</v>
      </c>
      <c r="T3073" s="785" t="s">
        <v>2991</v>
      </c>
      <c r="U3073" s="785" t="s">
        <v>24193</v>
      </c>
      <c r="V3073" s="785" t="s">
        <v>3004</v>
      </c>
      <c r="W3073" s="785" t="s">
        <v>2746</v>
      </c>
      <c r="X3073" s="785" t="s">
        <v>2746</v>
      </c>
      <c r="Y3073" s="615" t="str">
        <f t="shared" si="47"/>
        <v>Stephen Nyange</v>
      </c>
      <c r="Z3073" s="785" t="s">
        <v>3970</v>
      </c>
      <c r="AA3073" s="785" t="s">
        <v>4314</v>
      </c>
      <c r="AB3073" s="785" t="s">
        <v>2605</v>
      </c>
      <c r="AC3073" s="785" t="s">
        <v>2606</v>
      </c>
      <c r="AD3073" s="786">
        <v>43281</v>
      </c>
    </row>
    <row r="3074" spans="1:30" ht="15.75">
      <c r="A3074" s="785" t="s">
        <v>4301</v>
      </c>
      <c r="B3074" s="785" t="s">
        <v>32244</v>
      </c>
      <c r="C3074" s="785" t="s">
        <v>4303</v>
      </c>
      <c r="D3074" s="785" t="s">
        <v>2599</v>
      </c>
      <c r="E3074" s="785" t="s">
        <v>4931</v>
      </c>
      <c r="F3074" s="786">
        <v>43240</v>
      </c>
      <c r="G3074" s="785" t="s">
        <v>5439</v>
      </c>
      <c r="H3074" s="786">
        <v>43281</v>
      </c>
      <c r="I3074" s="785" t="s">
        <v>32245</v>
      </c>
      <c r="J3074" s="785" t="s">
        <v>629</v>
      </c>
      <c r="K3074" s="785" t="s">
        <v>2612</v>
      </c>
      <c r="L3074" s="785" t="s">
        <v>32246</v>
      </c>
      <c r="M3074" s="785"/>
      <c r="N3074" s="785"/>
      <c r="O3074" s="785" t="s">
        <v>32247</v>
      </c>
      <c r="P3074" s="787">
        <v>37.087096000000003</v>
      </c>
      <c r="Q3074" s="787">
        <v>-0.52179799999999998</v>
      </c>
      <c r="R3074" s="785" t="s">
        <v>1056</v>
      </c>
      <c r="S3074" s="785" t="s">
        <v>2893</v>
      </c>
      <c r="T3074" s="785" t="s">
        <v>2893</v>
      </c>
      <c r="U3074" s="785" t="s">
        <v>30373</v>
      </c>
      <c r="V3074" s="785" t="s">
        <v>3070</v>
      </c>
      <c r="W3074" s="785" t="s">
        <v>3079</v>
      </c>
      <c r="X3074" s="785"/>
      <c r="Y3074" s="615" t="str">
        <f t="shared" ref="Y3074:Y3137" si="48">IF(X3074="",W3074,X3074)</f>
        <v>Rural Green Energy Services</v>
      </c>
      <c r="Z3074" s="785" t="s">
        <v>2599</v>
      </c>
      <c r="AA3074" s="785" t="s">
        <v>4314</v>
      </c>
      <c r="AB3074" s="785" t="s">
        <v>2605</v>
      </c>
      <c r="AC3074" s="785" t="s">
        <v>2606</v>
      </c>
      <c r="AD3074" s="786">
        <v>43335</v>
      </c>
    </row>
    <row r="3075" spans="1:30" ht="15.75">
      <c r="A3075" s="785" t="s">
        <v>4301</v>
      </c>
      <c r="B3075" s="785" t="s">
        <v>8517</v>
      </c>
      <c r="C3075" s="785" t="s">
        <v>4303</v>
      </c>
      <c r="D3075" s="785" t="s">
        <v>2599</v>
      </c>
      <c r="E3075" s="785" t="s">
        <v>8518</v>
      </c>
      <c r="F3075" s="786">
        <v>43230</v>
      </c>
      <c r="G3075" s="785" t="s">
        <v>5304</v>
      </c>
      <c r="H3075" s="786">
        <v>43280</v>
      </c>
      <c r="I3075" s="785" t="s">
        <v>8519</v>
      </c>
      <c r="J3075" s="785" t="s">
        <v>627</v>
      </c>
      <c r="K3075" s="785" t="s">
        <v>8520</v>
      </c>
      <c r="L3075" s="785" t="s">
        <v>8521</v>
      </c>
      <c r="M3075" s="785"/>
      <c r="N3075" s="785"/>
      <c r="O3075" s="785" t="s">
        <v>8522</v>
      </c>
      <c r="P3075" s="787">
        <v>34.750974999999997</v>
      </c>
      <c r="Q3075" s="787">
        <v>-0.47654299999999999</v>
      </c>
      <c r="R3075" s="785" t="s">
        <v>3507</v>
      </c>
      <c r="S3075" s="785" t="s">
        <v>3741</v>
      </c>
      <c r="T3075" s="785" t="s">
        <v>8523</v>
      </c>
      <c r="U3075" s="785" t="s">
        <v>8524</v>
      </c>
      <c r="V3075" s="785" t="s">
        <v>2603</v>
      </c>
      <c r="W3075" s="785" t="s">
        <v>8491</v>
      </c>
      <c r="X3075" s="785" t="s">
        <v>2707</v>
      </c>
      <c r="Y3075" s="615" t="str">
        <f t="shared" si="48"/>
        <v>Fagaden Enterprises</v>
      </c>
      <c r="Z3075" s="785" t="s">
        <v>8501</v>
      </c>
      <c r="AA3075" s="785" t="s">
        <v>5464</v>
      </c>
      <c r="AB3075" s="785" t="s">
        <v>5504</v>
      </c>
      <c r="AC3075" s="785" t="s">
        <v>2617</v>
      </c>
      <c r="AD3075" s="786">
        <v>43280</v>
      </c>
    </row>
    <row r="3076" spans="1:30" ht="15.75">
      <c r="A3076" s="785" t="s">
        <v>4301</v>
      </c>
      <c r="B3076" s="785" t="s">
        <v>8525</v>
      </c>
      <c r="C3076" s="785" t="s">
        <v>4303</v>
      </c>
      <c r="D3076" s="785" t="s">
        <v>2599</v>
      </c>
      <c r="E3076" s="785" t="s">
        <v>8518</v>
      </c>
      <c r="F3076" s="786">
        <v>43230</v>
      </c>
      <c r="G3076" s="785" t="s">
        <v>5304</v>
      </c>
      <c r="H3076" s="786">
        <v>43280</v>
      </c>
      <c r="I3076" s="785" t="s">
        <v>8526</v>
      </c>
      <c r="J3076" s="785" t="s">
        <v>629</v>
      </c>
      <c r="K3076" s="785" t="s">
        <v>8527</v>
      </c>
      <c r="L3076" s="785" t="s">
        <v>8528</v>
      </c>
      <c r="M3076" s="785"/>
      <c r="N3076" s="785"/>
      <c r="O3076" s="785" t="s">
        <v>8529</v>
      </c>
      <c r="P3076" s="787">
        <v>34.359633000000002</v>
      </c>
      <c r="Q3076" s="787">
        <v>-0.72750800000000004</v>
      </c>
      <c r="R3076" s="785" t="s">
        <v>3507</v>
      </c>
      <c r="S3076" s="785" t="s">
        <v>8530</v>
      </c>
      <c r="T3076" s="785" t="s">
        <v>8531</v>
      </c>
      <c r="U3076" s="785" t="s">
        <v>8532</v>
      </c>
      <c r="V3076" s="785" t="s">
        <v>2603</v>
      </c>
      <c r="W3076" s="785" t="s">
        <v>8491</v>
      </c>
      <c r="X3076" s="785" t="s">
        <v>2707</v>
      </c>
      <c r="Y3076" s="615" t="str">
        <f t="shared" si="48"/>
        <v>Fagaden Enterprises</v>
      </c>
      <c r="Z3076" s="785" t="s">
        <v>8533</v>
      </c>
      <c r="AA3076" s="785" t="s">
        <v>5464</v>
      </c>
      <c r="AB3076" s="785" t="s">
        <v>5504</v>
      </c>
      <c r="AC3076" s="785" t="s">
        <v>2617</v>
      </c>
      <c r="AD3076" s="786">
        <v>43280</v>
      </c>
    </row>
    <row r="3077" spans="1:30" ht="15.75">
      <c r="A3077" s="785" t="s">
        <v>4301</v>
      </c>
      <c r="B3077" s="785" t="s">
        <v>20714</v>
      </c>
      <c r="C3077" s="785" t="s">
        <v>4303</v>
      </c>
      <c r="D3077" s="785" t="s">
        <v>2599</v>
      </c>
      <c r="E3077" s="785" t="s">
        <v>10195</v>
      </c>
      <c r="F3077" s="786">
        <v>43208</v>
      </c>
      <c r="G3077" s="785" t="s">
        <v>5304</v>
      </c>
      <c r="H3077" s="786">
        <v>43280</v>
      </c>
      <c r="I3077" s="785" t="s">
        <v>20715</v>
      </c>
      <c r="J3077" s="785" t="s">
        <v>627</v>
      </c>
      <c r="K3077" s="785" t="s">
        <v>20716</v>
      </c>
      <c r="L3077" s="785" t="s">
        <v>20717</v>
      </c>
      <c r="M3077" s="785"/>
      <c r="N3077" s="785"/>
      <c r="O3077" s="785"/>
      <c r="P3077" s="787">
        <v>35.282583000000002</v>
      </c>
      <c r="Q3077" s="787">
        <v>6.4382999999999996E-2</v>
      </c>
      <c r="R3077" s="785" t="s">
        <v>916</v>
      </c>
      <c r="S3077" s="785" t="s">
        <v>3061</v>
      </c>
      <c r="T3077" s="785" t="s">
        <v>3061</v>
      </c>
      <c r="U3077" s="785" t="s">
        <v>4692</v>
      </c>
      <c r="V3077" s="785" t="s">
        <v>2603</v>
      </c>
      <c r="W3077" s="785" t="s">
        <v>20718</v>
      </c>
      <c r="X3077" s="785" t="s">
        <v>20718</v>
      </c>
      <c r="Y3077" s="615" t="str">
        <f t="shared" si="48"/>
        <v>Purity Chepkosgei</v>
      </c>
      <c r="Z3077" s="785" t="s">
        <v>20719</v>
      </c>
      <c r="AA3077" s="785" t="s">
        <v>4314</v>
      </c>
      <c r="AB3077" s="785" t="s">
        <v>2683</v>
      </c>
      <c r="AC3077" s="785" t="s">
        <v>2606</v>
      </c>
      <c r="AD3077" s="786">
        <v>43392</v>
      </c>
    </row>
    <row r="3078" spans="1:30" ht="15.75">
      <c r="A3078" s="785" t="s">
        <v>4301</v>
      </c>
      <c r="B3078" s="785" t="s">
        <v>10816</v>
      </c>
      <c r="C3078" s="785" t="s">
        <v>4303</v>
      </c>
      <c r="D3078" s="785" t="s">
        <v>2599</v>
      </c>
      <c r="E3078" s="785" t="s">
        <v>10817</v>
      </c>
      <c r="F3078" s="786">
        <v>43245</v>
      </c>
      <c r="G3078" s="785" t="s">
        <v>10818</v>
      </c>
      <c r="H3078" s="786">
        <v>43279</v>
      </c>
      <c r="I3078" s="785" t="s">
        <v>10819</v>
      </c>
      <c r="J3078" s="785" t="s">
        <v>627</v>
      </c>
      <c r="K3078" s="785" t="s">
        <v>10820</v>
      </c>
      <c r="L3078" s="785" t="s">
        <v>10821</v>
      </c>
      <c r="M3078" s="785"/>
      <c r="N3078" s="785"/>
      <c r="O3078" s="785"/>
      <c r="P3078" s="787">
        <v>37.629078</v>
      </c>
      <c r="Q3078" s="787">
        <v>-0.19524900000000001</v>
      </c>
      <c r="R3078" s="785" t="s">
        <v>1104</v>
      </c>
      <c r="S3078" s="785" t="s">
        <v>2643</v>
      </c>
      <c r="T3078" s="785" t="s">
        <v>3409</v>
      </c>
      <c r="U3078" s="785" t="s">
        <v>10822</v>
      </c>
      <c r="V3078" s="785" t="s">
        <v>2855</v>
      </c>
      <c r="W3078" s="785" t="s">
        <v>7672</v>
      </c>
      <c r="X3078" s="785" t="s">
        <v>10814</v>
      </c>
      <c r="Y3078" s="615" t="str">
        <f t="shared" si="48"/>
        <v>Gilbert  Mugendi</v>
      </c>
      <c r="Z3078" s="785" t="s">
        <v>10823</v>
      </c>
      <c r="AA3078" s="785" t="s">
        <v>4314</v>
      </c>
      <c r="AB3078" s="785" t="s">
        <v>2683</v>
      </c>
      <c r="AC3078" s="785" t="s">
        <v>2606</v>
      </c>
      <c r="AD3078" s="786">
        <v>43284</v>
      </c>
    </row>
    <row r="3079" spans="1:30" ht="15.75">
      <c r="A3079" s="785" t="s">
        <v>4301</v>
      </c>
      <c r="B3079" s="785" t="s">
        <v>12973</v>
      </c>
      <c r="C3079" s="785" t="s">
        <v>4322</v>
      </c>
      <c r="D3079" s="785" t="s">
        <v>2611</v>
      </c>
      <c r="E3079" s="785" t="s">
        <v>9830</v>
      </c>
      <c r="F3079" s="786">
        <v>43246</v>
      </c>
      <c r="G3079" s="785" t="s">
        <v>10818</v>
      </c>
      <c r="H3079" s="786">
        <v>43279</v>
      </c>
      <c r="I3079" s="785" t="s">
        <v>12974</v>
      </c>
      <c r="J3079" s="785" t="s">
        <v>629</v>
      </c>
      <c r="K3079" s="785" t="s">
        <v>12975</v>
      </c>
      <c r="L3079" s="785" t="s">
        <v>12976</v>
      </c>
      <c r="M3079" s="785"/>
      <c r="N3079" s="785"/>
      <c r="O3079" s="785"/>
      <c r="P3079" s="787">
        <v>34.328643</v>
      </c>
      <c r="Q3079" s="787">
        <v>-9.2007000000000005E-2</v>
      </c>
      <c r="R3079" s="785" t="s">
        <v>2916</v>
      </c>
      <c r="S3079" s="785" t="s">
        <v>7076</v>
      </c>
      <c r="T3079" s="785" t="s">
        <v>7076</v>
      </c>
      <c r="U3079" s="785" t="s">
        <v>12977</v>
      </c>
      <c r="V3079" s="785">
        <v>10</v>
      </c>
      <c r="W3079" s="785" t="s">
        <v>2615</v>
      </c>
      <c r="X3079" s="785" t="s">
        <v>12807</v>
      </c>
      <c r="Y3079" s="615" t="str">
        <f t="shared" si="48"/>
        <v>James Nganga  Njoroge</v>
      </c>
      <c r="Z3079" s="785" t="s">
        <v>12820</v>
      </c>
      <c r="AA3079" s="785" t="s">
        <v>5464</v>
      </c>
      <c r="AB3079" s="785" t="s">
        <v>3686</v>
      </c>
      <c r="AC3079" s="785" t="s">
        <v>2617</v>
      </c>
      <c r="AD3079" s="786">
        <v>43390</v>
      </c>
    </row>
    <row r="3080" spans="1:30" ht="15.75">
      <c r="A3080" s="785" t="s">
        <v>4301</v>
      </c>
      <c r="B3080" s="785" t="s">
        <v>13933</v>
      </c>
      <c r="C3080" s="785" t="s">
        <v>4303</v>
      </c>
      <c r="D3080" s="785" t="s">
        <v>2599</v>
      </c>
      <c r="E3080" s="785" t="s">
        <v>5996</v>
      </c>
      <c r="F3080" s="786">
        <v>43217</v>
      </c>
      <c r="G3080" s="785" t="s">
        <v>10818</v>
      </c>
      <c r="H3080" s="786">
        <v>43279</v>
      </c>
      <c r="I3080" s="785" t="s">
        <v>13934</v>
      </c>
      <c r="J3080" s="785" t="s">
        <v>627</v>
      </c>
      <c r="K3080" s="785" t="s">
        <v>13935</v>
      </c>
      <c r="L3080" s="785" t="s">
        <v>13936</v>
      </c>
      <c r="M3080" s="785"/>
      <c r="N3080" s="785"/>
      <c r="O3080" s="785"/>
      <c r="P3080" s="787">
        <v>35.301864999999999</v>
      </c>
      <c r="Q3080" s="787">
        <v>0.17454600000000001</v>
      </c>
      <c r="R3080" s="785" t="s">
        <v>916</v>
      </c>
      <c r="S3080" s="785" t="s">
        <v>2823</v>
      </c>
      <c r="T3080" s="785" t="s">
        <v>7875</v>
      </c>
      <c r="U3080" s="785" t="s">
        <v>7876</v>
      </c>
      <c r="V3080" s="785" t="s">
        <v>2603</v>
      </c>
      <c r="W3080" s="785" t="s">
        <v>4693</v>
      </c>
      <c r="X3080" s="785" t="s">
        <v>4693</v>
      </c>
      <c r="Y3080" s="615" t="str">
        <f t="shared" si="48"/>
        <v>John Bett</v>
      </c>
      <c r="Z3080" s="785" t="s">
        <v>13863</v>
      </c>
      <c r="AA3080" s="785" t="s">
        <v>4314</v>
      </c>
      <c r="AB3080" s="785" t="s">
        <v>2683</v>
      </c>
      <c r="AC3080" s="785" t="s">
        <v>2606</v>
      </c>
      <c r="AD3080" s="786">
        <v>43356</v>
      </c>
    </row>
    <row r="3081" spans="1:30" ht="15.75">
      <c r="A3081" s="785" t="s">
        <v>4301</v>
      </c>
      <c r="B3081" s="785" t="s">
        <v>7168</v>
      </c>
      <c r="C3081" s="785" t="s">
        <v>4379</v>
      </c>
      <c r="D3081" s="785" t="s">
        <v>2751</v>
      </c>
      <c r="E3081" s="785" t="s">
        <v>7169</v>
      </c>
      <c r="F3081" s="786">
        <v>43226</v>
      </c>
      <c r="G3081" s="785" t="s">
        <v>7170</v>
      </c>
      <c r="H3081" s="786">
        <v>43277</v>
      </c>
      <c r="I3081" s="785" t="s">
        <v>7171</v>
      </c>
      <c r="J3081" s="785" t="s">
        <v>627</v>
      </c>
      <c r="K3081" s="785" t="s">
        <v>7172</v>
      </c>
      <c r="L3081" s="785" t="s">
        <v>7173</v>
      </c>
      <c r="M3081" s="785" t="s">
        <v>7174</v>
      </c>
      <c r="N3081" s="785"/>
      <c r="O3081" s="785"/>
      <c r="P3081" s="787">
        <v>36.184607999999997</v>
      </c>
      <c r="Q3081" s="787">
        <v>-0.263627</v>
      </c>
      <c r="R3081" s="785" t="s">
        <v>695</v>
      </c>
      <c r="S3081" s="785" t="s">
        <v>1204</v>
      </c>
      <c r="T3081" s="785" t="s">
        <v>1204</v>
      </c>
      <c r="U3081" s="785" t="s">
        <v>5414</v>
      </c>
      <c r="V3081" s="785" t="s">
        <v>2855</v>
      </c>
      <c r="W3081" s="785" t="s">
        <v>2652</v>
      </c>
      <c r="X3081" s="785" t="s">
        <v>2732</v>
      </c>
      <c r="Y3081" s="615" t="str">
        <f t="shared" si="48"/>
        <v>David Chege Wangui</v>
      </c>
      <c r="Z3081" s="785" t="s">
        <v>7094</v>
      </c>
      <c r="AA3081" s="785" t="s">
        <v>4314</v>
      </c>
      <c r="AB3081" s="785" t="s">
        <v>2683</v>
      </c>
      <c r="AC3081" s="785" t="s">
        <v>2606</v>
      </c>
      <c r="AD3081" s="786">
        <v>43297</v>
      </c>
    </row>
    <row r="3082" spans="1:30" ht="15.75">
      <c r="A3082" s="785" t="s">
        <v>4301</v>
      </c>
      <c r="B3082" s="785" t="s">
        <v>13841</v>
      </c>
      <c r="C3082" s="785" t="s">
        <v>4303</v>
      </c>
      <c r="D3082" s="785" t="s">
        <v>2599</v>
      </c>
      <c r="E3082" s="785" t="s">
        <v>4629</v>
      </c>
      <c r="F3082" s="786">
        <v>43227</v>
      </c>
      <c r="G3082" s="785" t="s">
        <v>7170</v>
      </c>
      <c r="H3082" s="786">
        <v>43277</v>
      </c>
      <c r="I3082" s="785" t="s">
        <v>13842</v>
      </c>
      <c r="J3082" s="785" t="s">
        <v>629</v>
      </c>
      <c r="K3082" s="785" t="s">
        <v>13843</v>
      </c>
      <c r="L3082" s="785" t="s">
        <v>13844</v>
      </c>
      <c r="M3082" s="785"/>
      <c r="N3082" s="785"/>
      <c r="O3082" s="785" t="s">
        <v>13845</v>
      </c>
      <c r="P3082" s="787">
        <v>36.727528999999997</v>
      </c>
      <c r="Q3082" s="787">
        <v>-1.1484399999999999</v>
      </c>
      <c r="R3082" s="785" t="s">
        <v>821</v>
      </c>
      <c r="S3082" s="785" t="s">
        <v>1589</v>
      </c>
      <c r="T3082" s="785" t="s">
        <v>13846</v>
      </c>
      <c r="U3082" s="785" t="s">
        <v>13847</v>
      </c>
      <c r="V3082" s="785" t="s">
        <v>2673</v>
      </c>
      <c r="W3082" s="785" t="s">
        <v>2689</v>
      </c>
      <c r="X3082" s="785" t="s">
        <v>2794</v>
      </c>
      <c r="Y3082" s="615" t="str">
        <f t="shared" si="48"/>
        <v>John Augustine Marunga</v>
      </c>
      <c r="Z3082" s="785" t="s">
        <v>13848</v>
      </c>
      <c r="AA3082" s="785" t="s">
        <v>4349</v>
      </c>
      <c r="AB3082" s="785" t="s">
        <v>2683</v>
      </c>
      <c r="AC3082" s="785" t="s">
        <v>2606</v>
      </c>
      <c r="AD3082" s="786">
        <v>43307</v>
      </c>
    </row>
    <row r="3083" spans="1:30" ht="15.75">
      <c r="A3083" s="785" t="s">
        <v>4301</v>
      </c>
      <c r="B3083" s="785" t="s">
        <v>11943</v>
      </c>
      <c r="C3083" s="785" t="s">
        <v>4303</v>
      </c>
      <c r="D3083" s="785" t="s">
        <v>2599</v>
      </c>
      <c r="E3083" s="785" t="s">
        <v>4936</v>
      </c>
      <c r="F3083" s="786">
        <v>43251</v>
      </c>
      <c r="G3083" s="785" t="s">
        <v>11944</v>
      </c>
      <c r="H3083" s="786">
        <v>43276</v>
      </c>
      <c r="I3083" s="785" t="s">
        <v>11945</v>
      </c>
      <c r="J3083" s="785" t="s">
        <v>629</v>
      </c>
      <c r="K3083" s="785" t="s">
        <v>11946</v>
      </c>
      <c r="L3083" s="785" t="s">
        <v>11947</v>
      </c>
      <c r="M3083" s="785"/>
      <c r="N3083" s="785"/>
      <c r="O3083" s="785" t="s">
        <v>11948</v>
      </c>
      <c r="P3083" s="787">
        <v>36.118493000000001</v>
      </c>
      <c r="Q3083" s="787">
        <v>-0.24159</v>
      </c>
      <c r="R3083" s="785" t="s">
        <v>695</v>
      </c>
      <c r="S3083" s="785" t="s">
        <v>1204</v>
      </c>
      <c r="T3083" s="785" t="s">
        <v>1543</v>
      </c>
      <c r="U3083" s="785" t="s">
        <v>3764</v>
      </c>
      <c r="V3083" s="785" t="s">
        <v>2855</v>
      </c>
      <c r="W3083" s="785" t="s">
        <v>11875</v>
      </c>
      <c r="X3083" s="785" t="s">
        <v>2735</v>
      </c>
      <c r="Y3083" s="615" t="str">
        <f t="shared" si="48"/>
        <v>James King'ori Chege</v>
      </c>
      <c r="Z3083" s="785" t="s">
        <v>11888</v>
      </c>
      <c r="AA3083" s="785" t="s">
        <v>4314</v>
      </c>
      <c r="AB3083" s="785" t="s">
        <v>2605</v>
      </c>
      <c r="AC3083" s="785" t="s">
        <v>2606</v>
      </c>
      <c r="AD3083" s="786">
        <v>43329</v>
      </c>
    </row>
    <row r="3084" spans="1:30" ht="15.75">
      <c r="A3084" s="785" t="s">
        <v>4301</v>
      </c>
      <c r="B3084" s="785" t="s">
        <v>17053</v>
      </c>
      <c r="C3084" s="785" t="s">
        <v>4303</v>
      </c>
      <c r="D3084" s="785" t="s">
        <v>2599</v>
      </c>
      <c r="E3084" s="785" t="s">
        <v>10817</v>
      </c>
      <c r="F3084" s="786">
        <v>43245</v>
      </c>
      <c r="G3084" s="785" t="s">
        <v>11944</v>
      </c>
      <c r="H3084" s="786">
        <v>43276</v>
      </c>
      <c r="I3084" s="785" t="s">
        <v>17054</v>
      </c>
      <c r="J3084" s="785" t="s">
        <v>629</v>
      </c>
      <c r="K3084" s="785" t="s">
        <v>2612</v>
      </c>
      <c r="L3084" s="785" t="s">
        <v>17055</v>
      </c>
      <c r="M3084" s="785"/>
      <c r="N3084" s="785"/>
      <c r="O3084" s="785"/>
      <c r="P3084" s="787">
        <v>35.324497999999998</v>
      </c>
      <c r="Q3084" s="787">
        <v>0.57670500000000002</v>
      </c>
      <c r="R3084" s="785" t="s">
        <v>893</v>
      </c>
      <c r="S3084" s="785" t="s">
        <v>1356</v>
      </c>
      <c r="T3084" s="785" t="s">
        <v>3596</v>
      </c>
      <c r="U3084" s="785" t="s">
        <v>17056</v>
      </c>
      <c r="V3084" s="785" t="s">
        <v>3004</v>
      </c>
      <c r="W3084" s="785" t="s">
        <v>3116</v>
      </c>
      <c r="X3084" s="785" t="s">
        <v>3116</v>
      </c>
      <c r="Y3084" s="615" t="str">
        <f t="shared" si="48"/>
        <v>Luka Kiprop Maiyo</v>
      </c>
      <c r="Z3084" s="785" t="s">
        <v>16996</v>
      </c>
      <c r="AA3084" s="785" t="s">
        <v>4314</v>
      </c>
      <c r="AB3084" s="785" t="s">
        <v>2605</v>
      </c>
      <c r="AC3084" s="785" t="s">
        <v>2606</v>
      </c>
      <c r="AD3084" s="786">
        <v>43286</v>
      </c>
    </row>
    <row r="3085" spans="1:30" ht="15.75">
      <c r="A3085" s="785" t="s">
        <v>4301</v>
      </c>
      <c r="B3085" s="785" t="s">
        <v>27746</v>
      </c>
      <c r="C3085" s="785" t="s">
        <v>4303</v>
      </c>
      <c r="D3085" s="785" t="s">
        <v>2599</v>
      </c>
      <c r="E3085" s="785" t="s">
        <v>13600</v>
      </c>
      <c r="F3085" s="786">
        <v>43266</v>
      </c>
      <c r="G3085" s="785" t="s">
        <v>11944</v>
      </c>
      <c r="H3085" s="786">
        <v>43276</v>
      </c>
      <c r="I3085" s="785" t="s">
        <v>27747</v>
      </c>
      <c r="J3085" s="785" t="s">
        <v>629</v>
      </c>
      <c r="K3085" s="785" t="s">
        <v>27748</v>
      </c>
      <c r="L3085" s="785" t="s">
        <v>27749</v>
      </c>
      <c r="M3085" s="785"/>
      <c r="N3085" s="785"/>
      <c r="O3085" s="785" t="s">
        <v>27750</v>
      </c>
      <c r="P3085" s="787">
        <v>35.252195</v>
      </c>
      <c r="Q3085" s="787">
        <v>-0.27274700000000002</v>
      </c>
      <c r="R3085" s="785" t="s">
        <v>2053</v>
      </c>
      <c r="S3085" s="785" t="s">
        <v>2054</v>
      </c>
      <c r="T3085" s="785" t="s">
        <v>2054</v>
      </c>
      <c r="U3085" s="785" t="s">
        <v>27751</v>
      </c>
      <c r="V3085" s="785" t="s">
        <v>2673</v>
      </c>
      <c r="W3085" s="785" t="s">
        <v>2844</v>
      </c>
      <c r="X3085" s="785"/>
      <c r="Y3085" s="615" t="str">
        <f t="shared" si="48"/>
        <v>Benjamin Kirui</v>
      </c>
      <c r="Z3085" s="785" t="s">
        <v>2599</v>
      </c>
      <c r="AA3085" s="785" t="s">
        <v>4314</v>
      </c>
      <c r="AB3085" s="785" t="s">
        <v>2605</v>
      </c>
      <c r="AC3085" s="785" t="s">
        <v>2606</v>
      </c>
      <c r="AD3085" s="786">
        <v>43336</v>
      </c>
    </row>
    <row r="3086" spans="1:30" ht="15.75">
      <c r="A3086" s="785" t="s">
        <v>4301</v>
      </c>
      <c r="B3086" s="785" t="s">
        <v>10078</v>
      </c>
      <c r="C3086" s="785" t="s">
        <v>4303</v>
      </c>
      <c r="D3086" s="785" t="s">
        <v>2599</v>
      </c>
      <c r="E3086" s="785" t="s">
        <v>7350</v>
      </c>
      <c r="F3086" s="786">
        <v>43224</v>
      </c>
      <c r="G3086" s="785" t="s">
        <v>10079</v>
      </c>
      <c r="H3086" s="786">
        <v>43274</v>
      </c>
      <c r="I3086" s="785" t="s">
        <v>10080</v>
      </c>
      <c r="J3086" s="785" t="s">
        <v>629</v>
      </c>
      <c r="K3086" s="785" t="s">
        <v>10081</v>
      </c>
      <c r="L3086" s="785" t="s">
        <v>10082</v>
      </c>
      <c r="M3086" s="785"/>
      <c r="N3086" s="785"/>
      <c r="O3086" s="785" t="s">
        <v>10083</v>
      </c>
      <c r="P3086" s="787">
        <v>36.790193000000002</v>
      </c>
      <c r="Q3086" s="787">
        <v>-1.062012</v>
      </c>
      <c r="R3086" s="785" t="s">
        <v>821</v>
      </c>
      <c r="S3086" s="785" t="s">
        <v>871</v>
      </c>
      <c r="T3086" s="785" t="s">
        <v>871</v>
      </c>
      <c r="U3086" s="785" t="s">
        <v>3001</v>
      </c>
      <c r="V3086" s="785" t="s">
        <v>3070</v>
      </c>
      <c r="W3086" s="785" t="s">
        <v>2615</v>
      </c>
      <c r="X3086" s="785" t="s">
        <v>9775</v>
      </c>
      <c r="Y3086" s="615" t="str">
        <f t="shared" si="48"/>
        <v>Frederick Kago</v>
      </c>
      <c r="Z3086" s="785" t="s">
        <v>9780</v>
      </c>
      <c r="AA3086" s="785" t="s">
        <v>5464</v>
      </c>
      <c r="AB3086" s="785" t="s">
        <v>2605</v>
      </c>
      <c r="AC3086" s="785" t="s">
        <v>2606</v>
      </c>
      <c r="AD3086" s="786">
        <v>43307</v>
      </c>
    </row>
    <row r="3087" spans="1:30" ht="15.75">
      <c r="A3087" s="785" t="s">
        <v>4301</v>
      </c>
      <c r="B3087" s="785" t="s">
        <v>5444</v>
      </c>
      <c r="C3087" s="785" t="s">
        <v>4303</v>
      </c>
      <c r="D3087" s="785" t="s">
        <v>2599</v>
      </c>
      <c r="E3087" s="785" t="s">
        <v>5445</v>
      </c>
      <c r="F3087" s="786">
        <v>43247</v>
      </c>
      <c r="G3087" s="785" t="s">
        <v>5446</v>
      </c>
      <c r="H3087" s="786">
        <v>43272</v>
      </c>
      <c r="I3087" s="785" t="s">
        <v>5447</v>
      </c>
      <c r="J3087" s="785" t="s">
        <v>627</v>
      </c>
      <c r="K3087" s="785" t="s">
        <v>5448</v>
      </c>
      <c r="L3087" s="785" t="s">
        <v>5449</v>
      </c>
      <c r="M3087" s="785"/>
      <c r="N3087" s="785"/>
      <c r="O3087" s="785"/>
      <c r="P3087" s="787">
        <v>36.123207000000001</v>
      </c>
      <c r="Q3087" s="787">
        <v>-0.278198</v>
      </c>
      <c r="R3087" s="785" t="s">
        <v>695</v>
      </c>
      <c r="S3087" s="785" t="s">
        <v>1204</v>
      </c>
      <c r="T3087" s="785" t="s">
        <v>5450</v>
      </c>
      <c r="U3087" s="785" t="s">
        <v>2763</v>
      </c>
      <c r="V3087" s="785" t="s">
        <v>2855</v>
      </c>
      <c r="W3087" s="785" t="s">
        <v>4023</v>
      </c>
      <c r="X3087" s="785" t="s">
        <v>2711</v>
      </c>
      <c r="Y3087" s="615" t="str">
        <f t="shared" si="48"/>
        <v>Apollo Okinda Owundo</v>
      </c>
      <c r="Z3087" s="785" t="s">
        <v>5436</v>
      </c>
      <c r="AA3087" s="785" t="s">
        <v>4314</v>
      </c>
      <c r="AB3087" s="785" t="s">
        <v>2605</v>
      </c>
      <c r="AC3087" s="785" t="s">
        <v>2606</v>
      </c>
      <c r="AD3087" s="786">
        <v>43332</v>
      </c>
    </row>
    <row r="3088" spans="1:30" ht="15.75">
      <c r="A3088" s="785" t="s">
        <v>4301</v>
      </c>
      <c r="B3088" s="785" t="s">
        <v>10787</v>
      </c>
      <c r="C3088" s="785" t="s">
        <v>4303</v>
      </c>
      <c r="D3088" s="785" t="s">
        <v>2599</v>
      </c>
      <c r="E3088" s="785" t="s">
        <v>10788</v>
      </c>
      <c r="F3088" s="786">
        <v>43197</v>
      </c>
      <c r="G3088" s="785" t="s">
        <v>5446</v>
      </c>
      <c r="H3088" s="786">
        <v>43272</v>
      </c>
      <c r="I3088" s="785" t="s">
        <v>10789</v>
      </c>
      <c r="J3088" s="785" t="s">
        <v>627</v>
      </c>
      <c r="K3088" s="785" t="s">
        <v>10790</v>
      </c>
      <c r="L3088" s="785" t="s">
        <v>10791</v>
      </c>
      <c r="M3088" s="785" t="s">
        <v>10792</v>
      </c>
      <c r="N3088" s="785"/>
      <c r="O3088" s="785"/>
      <c r="P3088" s="787">
        <v>37.572670000000002</v>
      </c>
      <c r="Q3088" s="787">
        <v>-7.7837000000000003E-2</v>
      </c>
      <c r="R3088" s="785" t="s">
        <v>1104</v>
      </c>
      <c r="S3088" s="785" t="s">
        <v>2643</v>
      </c>
      <c r="T3088" s="785" t="s">
        <v>7683</v>
      </c>
      <c r="U3088" s="785" t="s">
        <v>2895</v>
      </c>
      <c r="V3088" s="785" t="s">
        <v>3004</v>
      </c>
      <c r="W3088" s="785" t="s">
        <v>3253</v>
      </c>
      <c r="X3088" s="785" t="s">
        <v>10766</v>
      </c>
      <c r="Y3088" s="615" t="str">
        <f t="shared" si="48"/>
        <v>Gideon Mbaabu</v>
      </c>
      <c r="Z3088" s="785" t="s">
        <v>10793</v>
      </c>
      <c r="AA3088" s="785" t="s">
        <v>4349</v>
      </c>
      <c r="AB3088" s="785" t="s">
        <v>2605</v>
      </c>
      <c r="AC3088" s="785" t="s">
        <v>2606</v>
      </c>
      <c r="AD3088" s="786">
        <v>43272</v>
      </c>
    </row>
    <row r="3089" spans="1:30" ht="15.75">
      <c r="A3089" s="785" t="s">
        <v>4301</v>
      </c>
      <c r="B3089" s="785" t="s">
        <v>4826</v>
      </c>
      <c r="C3089" s="785" t="s">
        <v>4303</v>
      </c>
      <c r="D3089" s="785" t="s">
        <v>2599</v>
      </c>
      <c r="E3089" s="785" t="s">
        <v>4737</v>
      </c>
      <c r="F3089" s="786">
        <v>43237</v>
      </c>
      <c r="G3089" s="785" t="s">
        <v>4827</v>
      </c>
      <c r="H3089" s="786">
        <v>43271</v>
      </c>
      <c r="I3089" s="785" t="s">
        <v>4828</v>
      </c>
      <c r="J3089" s="785" t="s">
        <v>627</v>
      </c>
      <c r="K3089" s="785" t="s">
        <v>4829</v>
      </c>
      <c r="L3089" s="785" t="s">
        <v>4830</v>
      </c>
      <c r="M3089" s="785"/>
      <c r="N3089" s="785"/>
      <c r="O3089" s="785"/>
      <c r="P3089" s="787">
        <v>37.234400999999998</v>
      </c>
      <c r="Q3089" s="787">
        <v>-0.49599500000000002</v>
      </c>
      <c r="R3089" s="785" t="s">
        <v>1961</v>
      </c>
      <c r="S3089" s="785" t="s">
        <v>1962</v>
      </c>
      <c r="T3089" s="785" t="s">
        <v>2599</v>
      </c>
      <c r="U3089" s="785" t="s">
        <v>2666</v>
      </c>
      <c r="V3089" s="785" t="s">
        <v>3004</v>
      </c>
      <c r="W3089" s="785" t="s">
        <v>3015</v>
      </c>
      <c r="X3089" s="785" t="s">
        <v>4772</v>
      </c>
      <c r="Y3089" s="615" t="str">
        <f t="shared" si="48"/>
        <v>Allan Gichuru Karugu</v>
      </c>
      <c r="Z3089" s="785" t="s">
        <v>4773</v>
      </c>
      <c r="AA3089" s="785" t="s">
        <v>4349</v>
      </c>
      <c r="AB3089" s="785" t="s">
        <v>2683</v>
      </c>
      <c r="AC3089" s="785" t="s">
        <v>2606</v>
      </c>
      <c r="AD3089" s="786">
        <v>43271</v>
      </c>
    </row>
    <row r="3090" spans="1:30" ht="15.75">
      <c r="A3090" s="785" t="s">
        <v>4301</v>
      </c>
      <c r="B3090" s="785" t="s">
        <v>30064</v>
      </c>
      <c r="C3090" s="785" t="s">
        <v>4303</v>
      </c>
      <c r="D3090" s="785" t="s">
        <v>2599</v>
      </c>
      <c r="E3090" s="785" t="s">
        <v>8040</v>
      </c>
      <c r="F3090" s="786">
        <v>43236</v>
      </c>
      <c r="G3090" s="785" t="s">
        <v>4827</v>
      </c>
      <c r="H3090" s="786">
        <v>43271</v>
      </c>
      <c r="I3090" s="785" t="s">
        <v>30065</v>
      </c>
      <c r="J3090" s="785" t="s">
        <v>629</v>
      </c>
      <c r="K3090" s="785" t="s">
        <v>30066</v>
      </c>
      <c r="L3090" s="785" t="s">
        <v>30067</v>
      </c>
      <c r="M3090" s="785"/>
      <c r="N3090" s="785"/>
      <c r="O3090" s="785" t="s">
        <v>30068</v>
      </c>
      <c r="P3090" s="787">
        <v>35.788899999999998</v>
      </c>
      <c r="Q3090" s="787">
        <v>6.4707000000000001E-2</v>
      </c>
      <c r="R3090" s="785" t="s">
        <v>622</v>
      </c>
      <c r="S3090" s="785" t="s">
        <v>623</v>
      </c>
      <c r="T3090" s="785" t="s">
        <v>30069</v>
      </c>
      <c r="U3090" s="785" t="s">
        <v>30070</v>
      </c>
      <c r="V3090" s="785" t="s">
        <v>2855</v>
      </c>
      <c r="W3090" s="785" t="s">
        <v>3025</v>
      </c>
      <c r="X3090" s="785"/>
      <c r="Y3090" s="615" t="str">
        <f t="shared" si="48"/>
        <v>Kichemu limited</v>
      </c>
      <c r="Z3090" s="785" t="s">
        <v>2599</v>
      </c>
      <c r="AA3090" s="785" t="s">
        <v>4349</v>
      </c>
      <c r="AB3090" s="785" t="s">
        <v>2683</v>
      </c>
      <c r="AC3090" s="785" t="s">
        <v>2606</v>
      </c>
      <c r="AD3090" s="786">
        <v>43271</v>
      </c>
    </row>
    <row r="3091" spans="1:30" ht="15.75">
      <c r="A3091" s="785" t="s">
        <v>4301</v>
      </c>
      <c r="B3091" s="785" t="s">
        <v>15514</v>
      </c>
      <c r="C3091" s="785" t="s">
        <v>4303</v>
      </c>
      <c r="D3091" s="785" t="s">
        <v>2599</v>
      </c>
      <c r="E3091" s="785" t="s">
        <v>15356</v>
      </c>
      <c r="F3091" s="786">
        <v>43239</v>
      </c>
      <c r="G3091" s="785" t="s">
        <v>14819</v>
      </c>
      <c r="H3091" s="786">
        <v>43270</v>
      </c>
      <c r="I3091" s="785" t="s">
        <v>15515</v>
      </c>
      <c r="J3091" s="785" t="s">
        <v>627</v>
      </c>
      <c r="K3091" s="785" t="s">
        <v>15516</v>
      </c>
      <c r="L3091" s="785" t="s">
        <v>15517</v>
      </c>
      <c r="M3091" s="785"/>
      <c r="N3091" s="785"/>
      <c r="O3091" s="785" t="s">
        <v>15518</v>
      </c>
      <c r="P3091" s="787">
        <v>37.578595</v>
      </c>
      <c r="Q3091" s="787">
        <v>-2.9992999999999999E-2</v>
      </c>
      <c r="R3091" s="785" t="s">
        <v>1104</v>
      </c>
      <c r="S3091" s="785" t="s">
        <v>2643</v>
      </c>
      <c r="T3091" s="785" t="s">
        <v>3453</v>
      </c>
      <c r="U3091" s="785" t="s">
        <v>2867</v>
      </c>
      <c r="V3091" s="785" t="s">
        <v>2855</v>
      </c>
      <c r="W3091" s="785" t="s">
        <v>3253</v>
      </c>
      <c r="X3091" s="785" t="s">
        <v>3254</v>
      </c>
      <c r="Y3091" s="615" t="str">
        <f t="shared" si="48"/>
        <v>Julius Mwiraria</v>
      </c>
      <c r="Z3091" s="785" t="s">
        <v>15464</v>
      </c>
      <c r="AA3091" s="785" t="s">
        <v>4349</v>
      </c>
      <c r="AB3091" s="785" t="s">
        <v>2605</v>
      </c>
      <c r="AC3091" s="785" t="s">
        <v>2606</v>
      </c>
      <c r="AD3091" s="786">
        <v>43270</v>
      </c>
    </row>
    <row r="3092" spans="1:30" ht="15.75">
      <c r="A3092" s="785" t="s">
        <v>4301</v>
      </c>
      <c r="B3092" s="785" t="s">
        <v>13605</v>
      </c>
      <c r="C3092" s="785" t="s">
        <v>4303</v>
      </c>
      <c r="D3092" s="785" t="s">
        <v>2599</v>
      </c>
      <c r="E3092" s="785" t="s">
        <v>13606</v>
      </c>
      <c r="F3092" s="786">
        <v>43218</v>
      </c>
      <c r="G3092" s="785" t="s">
        <v>13607</v>
      </c>
      <c r="H3092" s="786">
        <v>43268</v>
      </c>
      <c r="I3092" s="785" t="s">
        <v>13608</v>
      </c>
      <c r="J3092" s="785" t="s">
        <v>629</v>
      </c>
      <c r="K3092" s="785" t="s">
        <v>13609</v>
      </c>
      <c r="L3092" s="785" t="s">
        <v>13610</v>
      </c>
      <c r="M3092" s="785"/>
      <c r="N3092" s="785"/>
      <c r="O3092" s="785" t="s">
        <v>13611</v>
      </c>
      <c r="P3092" s="787">
        <v>34.742826999999998</v>
      </c>
      <c r="Q3092" s="787">
        <v>-0.66585700000000003</v>
      </c>
      <c r="R3092" s="785" t="s">
        <v>2696</v>
      </c>
      <c r="S3092" s="785" t="s">
        <v>2697</v>
      </c>
      <c r="T3092" s="785" t="s">
        <v>13612</v>
      </c>
      <c r="U3092" s="785" t="s">
        <v>13613</v>
      </c>
      <c r="V3092" s="785" t="s">
        <v>2855</v>
      </c>
      <c r="W3092" s="785" t="s">
        <v>3276</v>
      </c>
      <c r="X3092" s="785" t="s">
        <v>2754</v>
      </c>
      <c r="Y3092" s="615" t="str">
        <f t="shared" si="48"/>
        <v>Joel Nyambane Moigare</v>
      </c>
      <c r="Z3092" s="785" t="s">
        <v>13448</v>
      </c>
      <c r="AA3092" s="785" t="s">
        <v>4349</v>
      </c>
      <c r="AB3092" s="785" t="s">
        <v>2605</v>
      </c>
      <c r="AC3092" s="785" t="s">
        <v>2606</v>
      </c>
      <c r="AD3092" s="786">
        <v>43268</v>
      </c>
    </row>
    <row r="3093" spans="1:30" ht="15.75">
      <c r="A3093" s="785" t="s">
        <v>4301</v>
      </c>
      <c r="B3093" s="785" t="s">
        <v>13598</v>
      </c>
      <c r="C3093" s="785" t="s">
        <v>4303</v>
      </c>
      <c r="D3093" s="785" t="s">
        <v>2599</v>
      </c>
      <c r="E3093" s="785" t="s">
        <v>13599</v>
      </c>
      <c r="F3093" s="786">
        <v>43216</v>
      </c>
      <c r="G3093" s="785" t="s">
        <v>13600</v>
      </c>
      <c r="H3093" s="786">
        <v>43266</v>
      </c>
      <c r="I3093" s="785" t="s">
        <v>13601</v>
      </c>
      <c r="J3093" s="785" t="s">
        <v>629</v>
      </c>
      <c r="K3093" s="785" t="s">
        <v>13602</v>
      </c>
      <c r="L3093" s="785" t="s">
        <v>13603</v>
      </c>
      <c r="M3093" s="785"/>
      <c r="N3093" s="785"/>
      <c r="O3093" s="785" t="s">
        <v>13604</v>
      </c>
      <c r="P3093" s="787">
        <v>34.930382000000002</v>
      </c>
      <c r="Q3093" s="787">
        <v>-0.70873299999999995</v>
      </c>
      <c r="R3093" s="785" t="s">
        <v>843</v>
      </c>
      <c r="S3093" s="785" t="s">
        <v>3040</v>
      </c>
      <c r="T3093" s="785" t="s">
        <v>3040</v>
      </c>
      <c r="U3093" s="785" t="s">
        <v>4031</v>
      </c>
      <c r="V3093" s="785" t="s">
        <v>2855</v>
      </c>
      <c r="W3093" s="785" t="s">
        <v>3276</v>
      </c>
      <c r="X3093" s="785" t="s">
        <v>2754</v>
      </c>
      <c r="Y3093" s="615" t="str">
        <f t="shared" si="48"/>
        <v>Joel Nyambane Moigare</v>
      </c>
      <c r="Z3093" s="785" t="s">
        <v>13448</v>
      </c>
      <c r="AA3093" s="785" t="s">
        <v>4349</v>
      </c>
      <c r="AB3093" s="785" t="s">
        <v>2683</v>
      </c>
      <c r="AC3093" s="785" t="s">
        <v>2606</v>
      </c>
      <c r="AD3093" s="786">
        <v>43266</v>
      </c>
    </row>
    <row r="3094" spans="1:30" ht="15.75">
      <c r="A3094" s="785" t="s">
        <v>4301</v>
      </c>
      <c r="B3094" s="785" t="s">
        <v>32886</v>
      </c>
      <c r="C3094" s="785" t="s">
        <v>4379</v>
      </c>
      <c r="D3094" s="785" t="s">
        <v>2751</v>
      </c>
      <c r="E3094" s="785" t="s">
        <v>4867</v>
      </c>
      <c r="F3094" s="786">
        <v>43241</v>
      </c>
      <c r="G3094" s="785" t="s">
        <v>13600</v>
      </c>
      <c r="H3094" s="786">
        <v>43266</v>
      </c>
      <c r="I3094" s="785" t="s">
        <v>32887</v>
      </c>
      <c r="J3094" s="785" t="s">
        <v>627</v>
      </c>
      <c r="K3094" s="785" t="s">
        <v>32888</v>
      </c>
      <c r="L3094" s="785" t="s">
        <v>32889</v>
      </c>
      <c r="M3094" s="785" t="s">
        <v>32890</v>
      </c>
      <c r="N3094" s="785"/>
      <c r="O3094" s="785"/>
      <c r="P3094" s="787">
        <v>36.977699999999999</v>
      </c>
      <c r="Q3094" s="787">
        <v>-0.494898</v>
      </c>
      <c r="R3094" s="785" t="s">
        <v>1056</v>
      </c>
      <c r="S3094" s="785" t="s">
        <v>2131</v>
      </c>
      <c r="T3094" s="785" t="s">
        <v>2272</v>
      </c>
      <c r="U3094" s="785" t="s">
        <v>3895</v>
      </c>
      <c r="V3094" s="785">
        <v>12</v>
      </c>
      <c r="W3094" s="785" t="s">
        <v>3511</v>
      </c>
      <c r="X3094" s="785"/>
      <c r="Y3094" s="615" t="str">
        <f t="shared" si="48"/>
        <v>Sakaki Natural Renewable Energy Center</v>
      </c>
      <c r="Z3094" s="785" t="s">
        <v>2599</v>
      </c>
      <c r="AA3094" s="785" t="s">
        <v>4349</v>
      </c>
      <c r="AB3094" s="785" t="s">
        <v>2683</v>
      </c>
      <c r="AC3094" s="785" t="s">
        <v>2606</v>
      </c>
      <c r="AD3094" s="786">
        <v>43267</v>
      </c>
    </row>
    <row r="3095" spans="1:30" ht="15.75">
      <c r="A3095" s="785" t="s">
        <v>4301</v>
      </c>
      <c r="B3095" s="785" t="s">
        <v>5206</v>
      </c>
      <c r="C3095" s="785" t="s">
        <v>4303</v>
      </c>
      <c r="D3095" s="785" t="s">
        <v>2599</v>
      </c>
      <c r="E3095" s="785" t="s">
        <v>5207</v>
      </c>
      <c r="F3095" s="786">
        <v>43215</v>
      </c>
      <c r="G3095" s="785" t="s">
        <v>5208</v>
      </c>
      <c r="H3095" s="786">
        <v>43265</v>
      </c>
      <c r="I3095" s="785" t="s">
        <v>5209</v>
      </c>
      <c r="J3095" s="785" t="s">
        <v>627</v>
      </c>
      <c r="K3095" s="785" t="s">
        <v>5210</v>
      </c>
      <c r="L3095" s="785" t="s">
        <v>5211</v>
      </c>
      <c r="M3095" s="785" t="s">
        <v>5212</v>
      </c>
      <c r="N3095" s="785"/>
      <c r="O3095" s="785"/>
      <c r="P3095" s="787">
        <v>36.683636999999997</v>
      </c>
      <c r="Q3095" s="787">
        <v>-1.22837</v>
      </c>
      <c r="R3095" s="785" t="s">
        <v>821</v>
      </c>
      <c r="S3095" s="785" t="s">
        <v>2943</v>
      </c>
      <c r="T3095" s="785" t="s">
        <v>5213</v>
      </c>
      <c r="U3095" s="785" t="s">
        <v>5214</v>
      </c>
      <c r="V3095" s="785" t="s">
        <v>2673</v>
      </c>
      <c r="W3095" s="785" t="s">
        <v>2693</v>
      </c>
      <c r="X3095" s="785" t="s">
        <v>5215</v>
      </c>
      <c r="Y3095" s="615" t="str">
        <f t="shared" si="48"/>
        <v>Andrew Tunui</v>
      </c>
      <c r="Z3095" s="785" t="s">
        <v>5008</v>
      </c>
      <c r="AA3095" s="785" t="s">
        <v>4349</v>
      </c>
      <c r="AB3095" s="785" t="s">
        <v>2683</v>
      </c>
      <c r="AC3095" s="785" t="s">
        <v>2606</v>
      </c>
      <c r="AD3095" s="786">
        <v>43398</v>
      </c>
    </row>
    <row r="3096" spans="1:30" ht="15.75">
      <c r="A3096" s="785" t="s">
        <v>4301</v>
      </c>
      <c r="B3096" s="785" t="s">
        <v>15355</v>
      </c>
      <c r="C3096" s="785" t="s">
        <v>4303</v>
      </c>
      <c r="D3096" s="785" t="s">
        <v>2599</v>
      </c>
      <c r="E3096" s="785" t="s">
        <v>15356</v>
      </c>
      <c r="F3096" s="786">
        <v>43239</v>
      </c>
      <c r="G3096" s="785" t="s">
        <v>5208</v>
      </c>
      <c r="H3096" s="786">
        <v>43265</v>
      </c>
      <c r="I3096" s="785" t="s">
        <v>15357</v>
      </c>
      <c r="J3096" s="785" t="s">
        <v>627</v>
      </c>
      <c r="K3096" s="785" t="s">
        <v>15358</v>
      </c>
      <c r="L3096" s="785" t="s">
        <v>15359</v>
      </c>
      <c r="M3096" s="785"/>
      <c r="N3096" s="785"/>
      <c r="O3096" s="785" t="s">
        <v>15360</v>
      </c>
      <c r="P3096" s="787">
        <v>36.632305000000002</v>
      </c>
      <c r="Q3096" s="787">
        <v>-1.2467429999999999</v>
      </c>
      <c r="R3096" s="785" t="s">
        <v>821</v>
      </c>
      <c r="S3096" s="785" t="s">
        <v>1429</v>
      </c>
      <c r="T3096" s="785" t="s">
        <v>1429</v>
      </c>
      <c r="U3096" s="785" t="s">
        <v>15361</v>
      </c>
      <c r="V3096" s="785" t="s">
        <v>3004</v>
      </c>
      <c r="W3096" s="785" t="s">
        <v>4039</v>
      </c>
      <c r="X3096" s="785" t="s">
        <v>15310</v>
      </c>
      <c r="Y3096" s="615" t="str">
        <f t="shared" si="48"/>
        <v>Julias Odhiambo Mboga</v>
      </c>
      <c r="Z3096" s="785" t="s">
        <v>15311</v>
      </c>
      <c r="AA3096" s="785" t="s">
        <v>4314</v>
      </c>
      <c r="AB3096" s="785" t="s">
        <v>2683</v>
      </c>
      <c r="AC3096" s="785" t="s">
        <v>2606</v>
      </c>
      <c r="AD3096" s="786">
        <v>43454</v>
      </c>
    </row>
    <row r="3097" spans="1:30" ht="15.75">
      <c r="A3097" s="785" t="s">
        <v>4301</v>
      </c>
      <c r="B3097" s="785" t="s">
        <v>21966</v>
      </c>
      <c r="C3097" s="785" t="s">
        <v>4303</v>
      </c>
      <c r="D3097" s="785" t="s">
        <v>2599</v>
      </c>
      <c r="E3097" s="785" t="s">
        <v>4745</v>
      </c>
      <c r="F3097" s="786">
        <v>43214</v>
      </c>
      <c r="G3097" s="785" t="s">
        <v>13992</v>
      </c>
      <c r="H3097" s="786">
        <v>43264</v>
      </c>
      <c r="I3097" s="785" t="s">
        <v>21967</v>
      </c>
      <c r="J3097" s="785" t="s">
        <v>629</v>
      </c>
      <c r="K3097" s="785" t="s">
        <v>2612</v>
      </c>
      <c r="L3097" s="785" t="s">
        <v>21968</v>
      </c>
      <c r="M3097" s="785"/>
      <c r="N3097" s="785"/>
      <c r="O3097" s="785" t="s">
        <v>21969</v>
      </c>
      <c r="P3097" s="787">
        <v>35.080883</v>
      </c>
      <c r="Q3097" s="787">
        <v>1.052845</v>
      </c>
      <c r="R3097" s="785" t="s">
        <v>1189</v>
      </c>
      <c r="S3097" s="785" t="s">
        <v>2977</v>
      </c>
      <c r="T3097" s="785" t="s">
        <v>3048</v>
      </c>
      <c r="U3097" s="785" t="s">
        <v>3648</v>
      </c>
      <c r="V3097" s="785" t="s">
        <v>3004</v>
      </c>
      <c r="W3097" s="785" t="s">
        <v>2872</v>
      </c>
      <c r="X3097" s="785" t="s">
        <v>2872</v>
      </c>
      <c r="Y3097" s="615" t="str">
        <f t="shared" si="48"/>
        <v>Samson Tenai</v>
      </c>
      <c r="Z3097" s="785" t="s">
        <v>21944</v>
      </c>
      <c r="AA3097" s="785" t="s">
        <v>4314</v>
      </c>
      <c r="AB3097" s="785" t="s">
        <v>2605</v>
      </c>
      <c r="AC3097" s="785" t="s">
        <v>2606</v>
      </c>
      <c r="AD3097" s="786">
        <v>43264</v>
      </c>
    </row>
    <row r="3098" spans="1:30" ht="15.75">
      <c r="A3098" s="785" t="s">
        <v>4301</v>
      </c>
      <c r="B3098" s="785" t="s">
        <v>21970</v>
      </c>
      <c r="C3098" s="785" t="s">
        <v>4303</v>
      </c>
      <c r="D3098" s="785" t="s">
        <v>2599</v>
      </c>
      <c r="E3098" s="785" t="s">
        <v>4745</v>
      </c>
      <c r="F3098" s="786">
        <v>43214</v>
      </c>
      <c r="G3098" s="785" t="s">
        <v>13992</v>
      </c>
      <c r="H3098" s="786">
        <v>43264</v>
      </c>
      <c r="I3098" s="785" t="s">
        <v>21971</v>
      </c>
      <c r="J3098" s="785" t="s">
        <v>629</v>
      </c>
      <c r="K3098" s="785" t="s">
        <v>2612</v>
      </c>
      <c r="L3098" s="785" t="s">
        <v>21972</v>
      </c>
      <c r="M3098" s="785" t="s">
        <v>21973</v>
      </c>
      <c r="N3098" s="785"/>
      <c r="O3098" s="785"/>
      <c r="P3098" s="787">
        <v>35.068947000000001</v>
      </c>
      <c r="Q3098" s="787">
        <v>0.950681</v>
      </c>
      <c r="R3098" s="785" t="s">
        <v>1189</v>
      </c>
      <c r="S3098" s="785" t="s">
        <v>1368</v>
      </c>
      <c r="T3098" s="785" t="s">
        <v>1191</v>
      </c>
      <c r="U3098" s="785" t="s">
        <v>19255</v>
      </c>
      <c r="V3098" s="785" t="s">
        <v>3004</v>
      </c>
      <c r="W3098" s="785" t="s">
        <v>2872</v>
      </c>
      <c r="X3098" s="785" t="s">
        <v>2872</v>
      </c>
      <c r="Y3098" s="615" t="str">
        <f t="shared" si="48"/>
        <v>Samson Tenai</v>
      </c>
      <c r="Z3098" s="785" t="s">
        <v>21944</v>
      </c>
      <c r="AA3098" s="785" t="s">
        <v>4314</v>
      </c>
      <c r="AB3098" s="785" t="s">
        <v>2605</v>
      </c>
      <c r="AC3098" s="785" t="s">
        <v>2606</v>
      </c>
      <c r="AD3098" s="786">
        <v>43264</v>
      </c>
    </row>
    <row r="3099" spans="1:30" ht="15.75">
      <c r="A3099" s="785" t="s">
        <v>4301</v>
      </c>
      <c r="B3099" s="785" t="s">
        <v>24384</v>
      </c>
      <c r="C3099" s="785" t="s">
        <v>4303</v>
      </c>
      <c r="D3099" s="785" t="s">
        <v>2599</v>
      </c>
      <c r="E3099" s="785" t="s">
        <v>8021</v>
      </c>
      <c r="F3099" s="786">
        <v>43256</v>
      </c>
      <c r="G3099" s="785" t="s">
        <v>13992</v>
      </c>
      <c r="H3099" s="786">
        <v>43264</v>
      </c>
      <c r="I3099" s="785" t="s">
        <v>24385</v>
      </c>
      <c r="J3099" s="785" t="s">
        <v>629</v>
      </c>
      <c r="K3099" s="785" t="s">
        <v>24386</v>
      </c>
      <c r="L3099" s="785" t="s">
        <v>24387</v>
      </c>
      <c r="M3099" s="785"/>
      <c r="N3099" s="785"/>
      <c r="O3099" s="785" t="s">
        <v>24388</v>
      </c>
      <c r="P3099" s="787">
        <v>36.688720000000004</v>
      </c>
      <c r="Q3099" s="787">
        <v>-1.3823300000000001</v>
      </c>
      <c r="R3099" s="785" t="s">
        <v>1325</v>
      </c>
      <c r="S3099" s="785" t="s">
        <v>1326</v>
      </c>
      <c r="T3099" s="785" t="s">
        <v>3089</v>
      </c>
      <c r="U3099" s="785" t="s">
        <v>21555</v>
      </c>
      <c r="V3099" s="785" t="s">
        <v>3004</v>
      </c>
      <c r="W3099" s="785" t="s">
        <v>2615</v>
      </c>
      <c r="X3099" s="785" t="s">
        <v>2615</v>
      </c>
      <c r="Y3099" s="615" t="str">
        <f t="shared" si="48"/>
        <v>Takamoto Biogas</v>
      </c>
      <c r="Z3099" s="785" t="s">
        <v>5708</v>
      </c>
      <c r="AA3099" s="785" t="s">
        <v>5464</v>
      </c>
      <c r="AB3099" s="785" t="s">
        <v>3686</v>
      </c>
      <c r="AC3099" s="785" t="s">
        <v>2617</v>
      </c>
      <c r="AD3099" s="786">
        <v>43297</v>
      </c>
    </row>
    <row r="3100" spans="1:30" ht="15.75">
      <c r="A3100" s="785" t="s">
        <v>4301</v>
      </c>
      <c r="B3100" s="785" t="s">
        <v>7570</v>
      </c>
      <c r="C3100" s="785" t="s">
        <v>4303</v>
      </c>
      <c r="D3100" s="785" t="s">
        <v>2599</v>
      </c>
      <c r="E3100" s="785" t="s">
        <v>6862</v>
      </c>
      <c r="F3100" s="786">
        <v>43233</v>
      </c>
      <c r="G3100" s="785" t="s">
        <v>7571</v>
      </c>
      <c r="H3100" s="786">
        <v>43263</v>
      </c>
      <c r="I3100" s="785" t="s">
        <v>7572</v>
      </c>
      <c r="J3100" s="785" t="s">
        <v>629</v>
      </c>
      <c r="K3100" s="785" t="s">
        <v>7573</v>
      </c>
      <c r="L3100" s="785" t="s">
        <v>7574</v>
      </c>
      <c r="M3100" s="785" t="s">
        <v>7575</v>
      </c>
      <c r="N3100" s="785"/>
      <c r="O3100" s="785"/>
      <c r="P3100" s="787">
        <v>36.746442999999999</v>
      </c>
      <c r="Q3100" s="787">
        <v>-1.094214</v>
      </c>
      <c r="R3100" s="785" t="s">
        <v>821</v>
      </c>
      <c r="S3100" s="785" t="s">
        <v>871</v>
      </c>
      <c r="T3100" s="785" t="s">
        <v>2613</v>
      </c>
      <c r="U3100" s="785" t="s">
        <v>7576</v>
      </c>
      <c r="V3100" s="785">
        <v>12</v>
      </c>
      <c r="W3100" s="785" t="s">
        <v>4050</v>
      </c>
      <c r="X3100" s="785" t="s">
        <v>3273</v>
      </c>
      <c r="Y3100" s="615" t="str">
        <f t="shared" si="48"/>
        <v>Edwine Joseph Majale Okinda</v>
      </c>
      <c r="Z3100" s="785" t="s">
        <v>7525</v>
      </c>
      <c r="AA3100" s="785" t="s">
        <v>4314</v>
      </c>
      <c r="AB3100" s="785" t="s">
        <v>2683</v>
      </c>
      <c r="AC3100" s="785" t="s">
        <v>2606</v>
      </c>
      <c r="AD3100" s="786">
        <v>43302</v>
      </c>
    </row>
    <row r="3101" spans="1:30" ht="15.75">
      <c r="A3101" s="785" t="s">
        <v>4301</v>
      </c>
      <c r="B3101" s="785" t="s">
        <v>8039</v>
      </c>
      <c r="C3101" s="785" t="s">
        <v>4303</v>
      </c>
      <c r="D3101" s="785" t="s">
        <v>2599</v>
      </c>
      <c r="E3101" s="785" t="s">
        <v>8040</v>
      </c>
      <c r="F3101" s="786">
        <v>43236</v>
      </c>
      <c r="G3101" s="785" t="s">
        <v>7571</v>
      </c>
      <c r="H3101" s="786">
        <v>43263</v>
      </c>
      <c r="I3101" s="785" t="s">
        <v>8041</v>
      </c>
      <c r="J3101" s="785" t="s">
        <v>629</v>
      </c>
      <c r="K3101" s="785" t="s">
        <v>8042</v>
      </c>
      <c r="L3101" s="785" t="s">
        <v>8043</v>
      </c>
      <c r="M3101" s="785"/>
      <c r="N3101" s="785"/>
      <c r="O3101" s="785" t="s">
        <v>8044</v>
      </c>
      <c r="P3101" s="787">
        <v>37.672438</v>
      </c>
      <c r="Q3101" s="787">
        <v>-8.3907999999999996E-2</v>
      </c>
      <c r="R3101" s="785" t="s">
        <v>1104</v>
      </c>
      <c r="S3101" s="785" t="s">
        <v>2643</v>
      </c>
      <c r="T3101" s="785" t="s">
        <v>8045</v>
      </c>
      <c r="U3101" s="785" t="s">
        <v>2912</v>
      </c>
      <c r="V3101" s="785" t="s">
        <v>2673</v>
      </c>
      <c r="W3101" s="785" t="s">
        <v>2808</v>
      </c>
      <c r="X3101" s="785" t="s">
        <v>8018</v>
      </c>
      <c r="Y3101" s="615" t="str">
        <f t="shared" si="48"/>
        <v>Eric Munene</v>
      </c>
      <c r="Z3101" s="785" t="s">
        <v>8029</v>
      </c>
      <c r="AA3101" s="785" t="s">
        <v>4349</v>
      </c>
      <c r="AB3101" s="785" t="s">
        <v>2683</v>
      </c>
      <c r="AC3101" s="785" t="s">
        <v>2606</v>
      </c>
      <c r="AD3101" s="786">
        <v>43263</v>
      </c>
    </row>
    <row r="3102" spans="1:30" ht="15.75">
      <c r="A3102" s="785" t="s">
        <v>4301</v>
      </c>
      <c r="B3102" s="785" t="s">
        <v>9518</v>
      </c>
      <c r="C3102" s="785" t="s">
        <v>4303</v>
      </c>
      <c r="D3102" s="785" t="s">
        <v>2599</v>
      </c>
      <c r="E3102" s="785" t="s">
        <v>9519</v>
      </c>
      <c r="F3102" s="786">
        <v>43232</v>
      </c>
      <c r="G3102" s="785" t="s">
        <v>7571</v>
      </c>
      <c r="H3102" s="786">
        <v>43263</v>
      </c>
      <c r="I3102" s="785" t="s">
        <v>9520</v>
      </c>
      <c r="J3102" s="785" t="s">
        <v>627</v>
      </c>
      <c r="K3102" s="785" t="s">
        <v>9521</v>
      </c>
      <c r="L3102" s="785" t="s">
        <v>9522</v>
      </c>
      <c r="M3102" s="785"/>
      <c r="N3102" s="785"/>
      <c r="O3102" s="785" t="s">
        <v>9523</v>
      </c>
      <c r="P3102" s="787">
        <v>36.406284999999997</v>
      </c>
      <c r="Q3102" s="787">
        <v>1.8983E-2</v>
      </c>
      <c r="R3102" s="785" t="s">
        <v>1228</v>
      </c>
      <c r="S3102" s="785" t="s">
        <v>1229</v>
      </c>
      <c r="T3102" s="785" t="s">
        <v>9524</v>
      </c>
      <c r="U3102" s="785" t="s">
        <v>9525</v>
      </c>
      <c r="V3102" s="785" t="s">
        <v>2855</v>
      </c>
      <c r="W3102" s="785" t="s">
        <v>3288</v>
      </c>
      <c r="X3102" s="785" t="s">
        <v>2626</v>
      </c>
      <c r="Y3102" s="615" t="str">
        <f t="shared" si="48"/>
        <v>Francis Kinyanjui</v>
      </c>
      <c r="Z3102" s="785" t="s">
        <v>9485</v>
      </c>
      <c r="AA3102" s="785" t="s">
        <v>4314</v>
      </c>
      <c r="AB3102" s="785" t="s">
        <v>2683</v>
      </c>
      <c r="AC3102" s="785" t="s">
        <v>2606</v>
      </c>
      <c r="AD3102" s="786">
        <v>43264</v>
      </c>
    </row>
    <row r="3103" spans="1:30" ht="15.75">
      <c r="A3103" s="785" t="s">
        <v>4301</v>
      </c>
      <c r="B3103" s="785" t="s">
        <v>19756</v>
      </c>
      <c r="C3103" s="785" t="s">
        <v>4322</v>
      </c>
      <c r="D3103" s="785" t="s">
        <v>2598</v>
      </c>
      <c r="E3103" s="785" t="s">
        <v>7571</v>
      </c>
      <c r="F3103" s="786">
        <v>43263</v>
      </c>
      <c r="G3103" s="785" t="s">
        <v>7571</v>
      </c>
      <c r="H3103" s="786">
        <v>43263</v>
      </c>
      <c r="I3103" s="785" t="s">
        <v>19757</v>
      </c>
      <c r="J3103" s="785" t="s">
        <v>627</v>
      </c>
      <c r="K3103" s="785" t="s">
        <v>19758</v>
      </c>
      <c r="L3103" s="785" t="s">
        <v>19759</v>
      </c>
      <c r="M3103" s="785"/>
      <c r="N3103" s="785"/>
      <c r="O3103" s="785"/>
      <c r="P3103" s="787">
        <v>35.239131</v>
      </c>
      <c r="Q3103" s="787">
        <v>0.217697</v>
      </c>
      <c r="R3103" s="785" t="s">
        <v>916</v>
      </c>
      <c r="S3103" s="785" t="s">
        <v>2839</v>
      </c>
      <c r="T3103" s="785" t="s">
        <v>2839</v>
      </c>
      <c r="U3103" s="785" t="s">
        <v>19760</v>
      </c>
      <c r="V3103" s="785" t="s">
        <v>2603</v>
      </c>
      <c r="W3103" s="785" t="s">
        <v>19761</v>
      </c>
      <c r="X3103" s="785" t="s">
        <v>19762</v>
      </c>
      <c r="Y3103" s="615" t="str">
        <f t="shared" si="48"/>
        <v>Peter Lagat</v>
      </c>
      <c r="Z3103" s="785" t="s">
        <v>19763</v>
      </c>
      <c r="AA3103" s="785" t="s">
        <v>4314</v>
      </c>
      <c r="AB3103" s="785" t="s">
        <v>19761</v>
      </c>
      <c r="AC3103" s="785" t="s">
        <v>19764</v>
      </c>
      <c r="AD3103" s="786">
        <v>43268</v>
      </c>
    </row>
    <row r="3104" spans="1:30" ht="15.75">
      <c r="A3104" s="785" t="s">
        <v>4301</v>
      </c>
      <c r="B3104" s="785" t="s">
        <v>22848</v>
      </c>
      <c r="C3104" s="785" t="s">
        <v>4303</v>
      </c>
      <c r="D3104" s="785" t="s">
        <v>2599</v>
      </c>
      <c r="E3104" s="785" t="s">
        <v>4931</v>
      </c>
      <c r="F3104" s="786">
        <v>43240</v>
      </c>
      <c r="G3104" s="785" t="s">
        <v>20156</v>
      </c>
      <c r="H3104" s="786">
        <v>43261</v>
      </c>
      <c r="I3104" s="785" t="s">
        <v>22849</v>
      </c>
      <c r="J3104" s="785" t="s">
        <v>629</v>
      </c>
      <c r="K3104" s="785" t="s">
        <v>22850</v>
      </c>
      <c r="L3104" s="785" t="s">
        <v>22851</v>
      </c>
      <c r="M3104" s="785"/>
      <c r="N3104" s="785"/>
      <c r="O3104" s="785" t="s">
        <v>22852</v>
      </c>
      <c r="P3104" s="787">
        <v>36.127136999999998</v>
      </c>
      <c r="Q3104" s="787">
        <v>-0.28360800000000003</v>
      </c>
      <c r="R3104" s="785" t="s">
        <v>695</v>
      </c>
      <c r="S3104" s="785" t="s">
        <v>2684</v>
      </c>
      <c r="T3104" s="785" t="s">
        <v>2742</v>
      </c>
      <c r="U3104" s="785" t="s">
        <v>22853</v>
      </c>
      <c r="V3104" s="785" t="s">
        <v>3004</v>
      </c>
      <c r="W3104" s="785" t="s">
        <v>3042</v>
      </c>
      <c r="X3104" s="785" t="s">
        <v>2642</v>
      </c>
      <c r="Y3104" s="615" t="str">
        <f t="shared" si="48"/>
        <v>Samuel Mwangi Juma</v>
      </c>
      <c r="Z3104" s="785" t="s">
        <v>22751</v>
      </c>
      <c r="AA3104" s="785" t="s">
        <v>4349</v>
      </c>
      <c r="AB3104" s="785" t="s">
        <v>2683</v>
      </c>
      <c r="AC3104" s="785" t="s">
        <v>2606</v>
      </c>
      <c r="AD3104" s="786">
        <v>43270</v>
      </c>
    </row>
    <row r="3105" spans="1:30" ht="15.75">
      <c r="A3105" s="785" t="s">
        <v>4301</v>
      </c>
      <c r="B3105" s="785" t="s">
        <v>32234</v>
      </c>
      <c r="C3105" s="785" t="s">
        <v>4303</v>
      </c>
      <c r="D3105" s="785" t="s">
        <v>2599</v>
      </c>
      <c r="E3105" s="785" t="s">
        <v>5438</v>
      </c>
      <c r="F3105" s="786">
        <v>43248</v>
      </c>
      <c r="G3105" s="785" t="s">
        <v>20156</v>
      </c>
      <c r="H3105" s="786">
        <v>43261</v>
      </c>
      <c r="I3105" s="785" t="s">
        <v>32235</v>
      </c>
      <c r="J3105" s="785" t="s">
        <v>629</v>
      </c>
      <c r="K3105" s="785" t="s">
        <v>32236</v>
      </c>
      <c r="L3105" s="785" t="s">
        <v>32237</v>
      </c>
      <c r="M3105" s="785"/>
      <c r="N3105" s="785"/>
      <c r="O3105" s="785" t="s">
        <v>32238</v>
      </c>
      <c r="P3105" s="787">
        <v>37.151587999999997</v>
      </c>
      <c r="Q3105" s="787">
        <v>-0.59709699999999999</v>
      </c>
      <c r="R3105" s="785" t="s">
        <v>1056</v>
      </c>
      <c r="S3105" s="785" t="s">
        <v>1289</v>
      </c>
      <c r="T3105" s="785" t="s">
        <v>1476</v>
      </c>
      <c r="U3105" s="785" t="s">
        <v>32239</v>
      </c>
      <c r="V3105" s="785" t="s">
        <v>3070</v>
      </c>
      <c r="W3105" s="785" t="s">
        <v>3079</v>
      </c>
      <c r="X3105" s="785"/>
      <c r="Y3105" s="615" t="str">
        <f t="shared" si="48"/>
        <v>Rural Green Energy Services</v>
      </c>
      <c r="Z3105" s="785" t="s">
        <v>2599</v>
      </c>
      <c r="AA3105" s="785" t="s">
        <v>4314</v>
      </c>
      <c r="AB3105" s="785" t="s">
        <v>2605</v>
      </c>
      <c r="AC3105" s="785" t="s">
        <v>2606</v>
      </c>
      <c r="AD3105" s="786">
        <v>43335</v>
      </c>
    </row>
    <row r="3106" spans="1:30" ht="15.75">
      <c r="A3106" s="785" t="s">
        <v>4301</v>
      </c>
      <c r="B3106" s="785" t="s">
        <v>10084</v>
      </c>
      <c r="C3106" s="785" t="s">
        <v>4303</v>
      </c>
      <c r="D3106" s="785" t="s">
        <v>2599</v>
      </c>
      <c r="E3106" s="785" t="s">
        <v>5318</v>
      </c>
      <c r="F3106" s="786">
        <v>43210</v>
      </c>
      <c r="G3106" s="785" t="s">
        <v>10085</v>
      </c>
      <c r="H3106" s="786">
        <v>43260</v>
      </c>
      <c r="I3106" s="785" t="s">
        <v>10086</v>
      </c>
      <c r="J3106" s="785" t="s">
        <v>629</v>
      </c>
      <c r="K3106" s="785" t="s">
        <v>10087</v>
      </c>
      <c r="L3106" s="785" t="s">
        <v>10088</v>
      </c>
      <c r="M3106" s="785"/>
      <c r="N3106" s="785"/>
      <c r="O3106" s="785" t="s">
        <v>10089</v>
      </c>
      <c r="P3106" s="787">
        <v>36.711114000000002</v>
      </c>
      <c r="Q3106" s="787">
        <v>-1.0694159999999999</v>
      </c>
      <c r="R3106" s="785" t="s">
        <v>821</v>
      </c>
      <c r="S3106" s="785" t="s">
        <v>871</v>
      </c>
      <c r="T3106" s="785" t="s">
        <v>871</v>
      </c>
      <c r="U3106" s="785" t="s">
        <v>3203</v>
      </c>
      <c r="V3106" s="785">
        <v>16</v>
      </c>
      <c r="W3106" s="785" t="s">
        <v>2615</v>
      </c>
      <c r="X3106" s="785" t="s">
        <v>9775</v>
      </c>
      <c r="Y3106" s="615" t="str">
        <f t="shared" si="48"/>
        <v>Frederick Kago</v>
      </c>
      <c r="Z3106" s="785" t="s">
        <v>9780</v>
      </c>
      <c r="AA3106" s="785" t="s">
        <v>5464</v>
      </c>
      <c r="AB3106" s="785" t="s">
        <v>2876</v>
      </c>
      <c r="AC3106" s="785" t="s">
        <v>2606</v>
      </c>
      <c r="AD3106" s="786">
        <v>43307</v>
      </c>
    </row>
    <row r="3107" spans="1:30" ht="15.75">
      <c r="A3107" s="785" t="s">
        <v>4301</v>
      </c>
      <c r="B3107" s="785" t="s">
        <v>10520</v>
      </c>
      <c r="C3107" s="785" t="s">
        <v>4303</v>
      </c>
      <c r="D3107" s="785" t="s">
        <v>2599</v>
      </c>
      <c r="E3107" s="785" t="s">
        <v>8518</v>
      </c>
      <c r="F3107" s="786">
        <v>43230</v>
      </c>
      <c r="G3107" s="785" t="s">
        <v>10085</v>
      </c>
      <c r="H3107" s="786">
        <v>43260</v>
      </c>
      <c r="I3107" s="785" t="s">
        <v>10521</v>
      </c>
      <c r="J3107" s="785" t="s">
        <v>627</v>
      </c>
      <c r="K3107" s="785" t="s">
        <v>10522</v>
      </c>
      <c r="L3107" s="785" t="s">
        <v>10523</v>
      </c>
      <c r="M3107" s="785" t="s">
        <v>10524</v>
      </c>
      <c r="N3107" s="785"/>
      <c r="O3107" s="785"/>
      <c r="P3107" s="787">
        <v>34.692948000000001</v>
      </c>
      <c r="Q3107" s="787">
        <v>-0.69005000000000005</v>
      </c>
      <c r="R3107" s="785" t="s">
        <v>10525</v>
      </c>
      <c r="S3107" s="785" t="s">
        <v>3745</v>
      </c>
      <c r="T3107" s="785" t="s">
        <v>3745</v>
      </c>
      <c r="U3107" s="785" t="s">
        <v>10526</v>
      </c>
      <c r="V3107" s="785" t="s">
        <v>2673</v>
      </c>
      <c r="W3107" s="785" t="s">
        <v>3645</v>
      </c>
      <c r="X3107" s="785" t="s">
        <v>3645</v>
      </c>
      <c r="Y3107" s="615" t="str">
        <f t="shared" si="48"/>
        <v>George Otwori</v>
      </c>
      <c r="Z3107" s="785" t="s">
        <v>10514</v>
      </c>
      <c r="AA3107" s="785" t="s">
        <v>4314</v>
      </c>
      <c r="AB3107" s="785" t="s">
        <v>2683</v>
      </c>
      <c r="AC3107" s="785" t="s">
        <v>2606</v>
      </c>
      <c r="AD3107" s="786">
        <v>43262</v>
      </c>
    </row>
    <row r="3108" spans="1:30" ht="15.75">
      <c r="A3108" s="785" t="s">
        <v>4301</v>
      </c>
      <c r="B3108" s="785" t="s">
        <v>13727</v>
      </c>
      <c r="C3108" s="785" t="s">
        <v>4303</v>
      </c>
      <c r="D3108" s="785" t="s">
        <v>2599</v>
      </c>
      <c r="E3108" s="785" t="s">
        <v>5438</v>
      </c>
      <c r="F3108" s="786">
        <v>43248</v>
      </c>
      <c r="G3108" s="785" t="s">
        <v>13728</v>
      </c>
      <c r="H3108" s="786">
        <v>43259</v>
      </c>
      <c r="I3108" s="785" t="s">
        <v>13729</v>
      </c>
      <c r="J3108" s="785" t="s">
        <v>629</v>
      </c>
      <c r="K3108" s="785" t="s">
        <v>13730</v>
      </c>
      <c r="L3108" s="785" t="s">
        <v>13731</v>
      </c>
      <c r="M3108" s="785"/>
      <c r="N3108" s="785"/>
      <c r="O3108" s="785" t="s">
        <v>13732</v>
      </c>
      <c r="P3108" s="787">
        <v>35.051912000000002</v>
      </c>
      <c r="Q3108" s="787">
        <v>1.0134129999999999</v>
      </c>
      <c r="R3108" s="785" t="s">
        <v>1189</v>
      </c>
      <c r="S3108" s="785" t="s">
        <v>1368</v>
      </c>
      <c r="T3108" s="785" t="s">
        <v>3766</v>
      </c>
      <c r="U3108" s="785" t="s">
        <v>3766</v>
      </c>
      <c r="V3108" s="785" t="s">
        <v>3004</v>
      </c>
      <c r="W3108" s="785" t="s">
        <v>3276</v>
      </c>
      <c r="X3108" s="785" t="s">
        <v>2754</v>
      </c>
      <c r="Y3108" s="615" t="str">
        <f t="shared" si="48"/>
        <v>Joel Nyambane Moigare</v>
      </c>
      <c r="Z3108" s="785" t="s">
        <v>13448</v>
      </c>
      <c r="AA3108" s="785" t="s">
        <v>4349</v>
      </c>
      <c r="AB3108" s="785" t="s">
        <v>2683</v>
      </c>
      <c r="AC3108" s="785" t="s">
        <v>2606</v>
      </c>
      <c r="AD3108" s="786">
        <v>43263</v>
      </c>
    </row>
    <row r="3109" spans="1:30" ht="15.75">
      <c r="A3109" s="785" t="s">
        <v>4301</v>
      </c>
      <c r="B3109" s="785" t="s">
        <v>19141</v>
      </c>
      <c r="C3109" s="785" t="s">
        <v>4303</v>
      </c>
      <c r="D3109" s="785" t="s">
        <v>2599</v>
      </c>
      <c r="E3109" s="785" t="s">
        <v>8570</v>
      </c>
      <c r="F3109" s="786">
        <v>43209</v>
      </c>
      <c r="G3109" s="785" t="s">
        <v>13728</v>
      </c>
      <c r="H3109" s="786">
        <v>43259</v>
      </c>
      <c r="I3109" s="785" t="s">
        <v>19142</v>
      </c>
      <c r="J3109" s="785" t="s">
        <v>629</v>
      </c>
      <c r="K3109" s="785" t="s">
        <v>19143</v>
      </c>
      <c r="L3109" s="785" t="s">
        <v>19144</v>
      </c>
      <c r="M3109" s="785" t="s">
        <v>19145</v>
      </c>
      <c r="N3109" s="785"/>
      <c r="O3109" s="785"/>
      <c r="P3109" s="787">
        <v>36.387155</v>
      </c>
      <c r="Q3109" s="787">
        <v>0.132295</v>
      </c>
      <c r="R3109" s="785" t="s">
        <v>960</v>
      </c>
      <c r="S3109" s="785" t="s">
        <v>1898</v>
      </c>
      <c r="T3109" s="785" t="s">
        <v>2599</v>
      </c>
      <c r="U3109" s="785" t="s">
        <v>19146</v>
      </c>
      <c r="V3109" s="785" t="s">
        <v>3004</v>
      </c>
      <c r="W3109" s="785" t="s">
        <v>3025</v>
      </c>
      <c r="X3109" s="785" t="s">
        <v>9435</v>
      </c>
      <c r="Y3109" s="615" t="str">
        <f t="shared" si="48"/>
        <v>Nyaga</v>
      </c>
      <c r="Z3109" s="785" t="s">
        <v>2599</v>
      </c>
      <c r="AA3109" s="785" t="s">
        <v>4349</v>
      </c>
      <c r="AB3109" s="785" t="s">
        <v>2683</v>
      </c>
      <c r="AC3109" s="785" t="s">
        <v>2606</v>
      </c>
      <c r="AD3109" s="786">
        <v>43259</v>
      </c>
    </row>
    <row r="3110" spans="1:30" ht="15.75">
      <c r="A3110" s="785" t="s">
        <v>4301</v>
      </c>
      <c r="B3110" s="785" t="s">
        <v>7117</v>
      </c>
      <c r="C3110" s="785" t="s">
        <v>4303</v>
      </c>
      <c r="D3110" s="785" t="s">
        <v>2599</v>
      </c>
      <c r="E3110" s="785" t="s">
        <v>6916</v>
      </c>
      <c r="F3110" s="786">
        <v>43166</v>
      </c>
      <c r="G3110" s="785" t="s">
        <v>5347</v>
      </c>
      <c r="H3110" s="786">
        <v>43258</v>
      </c>
      <c r="I3110" s="785" t="s">
        <v>7118</v>
      </c>
      <c r="J3110" s="785" t="s">
        <v>629</v>
      </c>
      <c r="K3110" s="785" t="s">
        <v>2612</v>
      </c>
      <c r="L3110" s="785" t="s">
        <v>7119</v>
      </c>
      <c r="M3110" s="785"/>
      <c r="N3110" s="785"/>
      <c r="O3110" s="785"/>
      <c r="P3110" s="787">
        <v>37.523248000000002</v>
      </c>
      <c r="Q3110" s="787">
        <v>-0.60753400000000002</v>
      </c>
      <c r="R3110" s="785" t="s">
        <v>1089</v>
      </c>
      <c r="S3110" s="785" t="s">
        <v>1860</v>
      </c>
      <c r="T3110" s="785" t="s">
        <v>2691</v>
      </c>
      <c r="U3110" s="785" t="s">
        <v>2691</v>
      </c>
      <c r="V3110" s="785" t="s">
        <v>2673</v>
      </c>
      <c r="W3110" s="785" t="s">
        <v>2652</v>
      </c>
      <c r="X3110" s="785" t="s">
        <v>2732</v>
      </c>
      <c r="Y3110" s="615" t="str">
        <f t="shared" si="48"/>
        <v>David Chege Wangui</v>
      </c>
      <c r="Z3110" s="785" t="s">
        <v>2599</v>
      </c>
      <c r="AA3110" s="785" t="s">
        <v>4314</v>
      </c>
      <c r="AB3110" s="785" t="s">
        <v>2683</v>
      </c>
      <c r="AC3110" s="785" t="s">
        <v>2606</v>
      </c>
      <c r="AD3110" s="786">
        <v>43289</v>
      </c>
    </row>
    <row r="3111" spans="1:30" ht="15.75">
      <c r="A3111" s="785" t="s">
        <v>4301</v>
      </c>
      <c r="B3111" s="785" t="s">
        <v>21252</v>
      </c>
      <c r="C3111" s="785" t="s">
        <v>4303</v>
      </c>
      <c r="D3111" s="785" t="s">
        <v>2599</v>
      </c>
      <c r="E3111" s="785" t="s">
        <v>10195</v>
      </c>
      <c r="F3111" s="786">
        <v>43208</v>
      </c>
      <c r="G3111" s="785" t="s">
        <v>5347</v>
      </c>
      <c r="H3111" s="786">
        <v>43258</v>
      </c>
      <c r="I3111" s="785" t="s">
        <v>21253</v>
      </c>
      <c r="J3111" s="785" t="s">
        <v>629</v>
      </c>
      <c r="K3111" s="785" t="s">
        <v>21254</v>
      </c>
      <c r="L3111" s="785" t="s">
        <v>21255</v>
      </c>
      <c r="M3111" s="785"/>
      <c r="N3111" s="785"/>
      <c r="O3111" s="785"/>
      <c r="P3111" s="787">
        <v>37.139921999999999</v>
      </c>
      <c r="Q3111" s="787">
        <v>-0.50667300000000004</v>
      </c>
      <c r="R3111" s="785" t="s">
        <v>1056</v>
      </c>
      <c r="S3111" s="785" t="s">
        <v>1132</v>
      </c>
      <c r="T3111" s="785" t="s">
        <v>2906</v>
      </c>
      <c r="U3111" s="785" t="s">
        <v>8809</v>
      </c>
      <c r="V3111" s="785" t="s">
        <v>2673</v>
      </c>
      <c r="W3111" s="785" t="s">
        <v>2608</v>
      </c>
      <c r="X3111" s="785" t="s">
        <v>21176</v>
      </c>
      <c r="Y3111" s="615" t="str">
        <f t="shared" si="48"/>
        <v>Robert Wanjiku</v>
      </c>
      <c r="Z3111" s="785" t="s">
        <v>10380</v>
      </c>
      <c r="AA3111" s="785" t="s">
        <v>5464</v>
      </c>
      <c r="AB3111" s="785" t="s">
        <v>2609</v>
      </c>
      <c r="AC3111" s="785" t="s">
        <v>2610</v>
      </c>
      <c r="AD3111" s="786">
        <v>43258</v>
      </c>
    </row>
    <row r="3112" spans="1:30" ht="15.75">
      <c r="A3112" s="785" t="s">
        <v>4301</v>
      </c>
      <c r="B3112" s="785" t="s">
        <v>23469</v>
      </c>
      <c r="C3112" s="785" t="s">
        <v>4379</v>
      </c>
      <c r="D3112" s="785" t="s">
        <v>2751</v>
      </c>
      <c r="E3112" s="785" t="s">
        <v>5024</v>
      </c>
      <c r="F3112" s="786">
        <v>43221</v>
      </c>
      <c r="G3112" s="785" t="s">
        <v>5347</v>
      </c>
      <c r="H3112" s="786">
        <v>43258</v>
      </c>
      <c r="I3112" s="785" t="s">
        <v>23470</v>
      </c>
      <c r="J3112" s="785" t="s">
        <v>627</v>
      </c>
      <c r="K3112" s="785" t="s">
        <v>23471</v>
      </c>
      <c r="L3112" s="785" t="s">
        <v>23472</v>
      </c>
      <c r="M3112" s="785"/>
      <c r="N3112" s="785"/>
      <c r="O3112" s="785" t="s">
        <v>23473</v>
      </c>
      <c r="P3112" s="787">
        <v>35.701658999999999</v>
      </c>
      <c r="Q3112" s="787">
        <v>-0.503579</v>
      </c>
      <c r="R3112" s="785" t="s">
        <v>695</v>
      </c>
      <c r="S3112" s="785" t="s">
        <v>2684</v>
      </c>
      <c r="T3112" s="785" t="s">
        <v>23474</v>
      </c>
      <c r="U3112" s="785" t="s">
        <v>23475</v>
      </c>
      <c r="V3112" s="785" t="s">
        <v>3004</v>
      </c>
      <c r="W3112" s="785" t="s">
        <v>23165</v>
      </c>
      <c r="X3112" s="785" t="s">
        <v>23165</v>
      </c>
      <c r="Y3112" s="615" t="str">
        <f t="shared" si="48"/>
        <v>Simon Kabucho</v>
      </c>
      <c r="Z3112" s="785" t="s">
        <v>23172</v>
      </c>
      <c r="AA3112" s="785" t="s">
        <v>4314</v>
      </c>
      <c r="AB3112" s="785" t="s">
        <v>2683</v>
      </c>
      <c r="AC3112" s="785" t="s">
        <v>2606</v>
      </c>
      <c r="AD3112" s="786">
        <v>43260</v>
      </c>
    </row>
    <row r="3113" spans="1:30" ht="15.75">
      <c r="A3113" s="785" t="s">
        <v>4301</v>
      </c>
      <c r="B3113" s="785" t="s">
        <v>23464</v>
      </c>
      <c r="C3113" s="785" t="s">
        <v>4303</v>
      </c>
      <c r="D3113" s="785" t="s">
        <v>2599</v>
      </c>
      <c r="E3113" s="785" t="s">
        <v>8040</v>
      </c>
      <c r="F3113" s="786">
        <v>43236</v>
      </c>
      <c r="G3113" s="785" t="s">
        <v>8031</v>
      </c>
      <c r="H3113" s="786">
        <v>43257</v>
      </c>
      <c r="I3113" s="785" t="s">
        <v>23465</v>
      </c>
      <c r="J3113" s="785" t="s">
        <v>627</v>
      </c>
      <c r="K3113" s="785" t="s">
        <v>23466</v>
      </c>
      <c r="L3113" s="785" t="s">
        <v>23467</v>
      </c>
      <c r="M3113" s="785"/>
      <c r="N3113" s="785"/>
      <c r="O3113" s="785" t="s">
        <v>23468</v>
      </c>
      <c r="P3113" s="787">
        <v>36.175516999999999</v>
      </c>
      <c r="Q3113" s="787">
        <v>-0.18809799999999999</v>
      </c>
      <c r="R3113" s="785" t="s">
        <v>695</v>
      </c>
      <c r="S3113" s="785" t="s">
        <v>1204</v>
      </c>
      <c r="T3113" s="785" t="s">
        <v>3670</v>
      </c>
      <c r="U3113" s="785" t="s">
        <v>3670</v>
      </c>
      <c r="V3113" s="785" t="s">
        <v>3004</v>
      </c>
      <c r="W3113" s="785" t="s">
        <v>23165</v>
      </c>
      <c r="X3113" s="785" t="s">
        <v>23165</v>
      </c>
      <c r="Y3113" s="615" t="str">
        <f t="shared" si="48"/>
        <v>Simon Kabucho</v>
      </c>
      <c r="Z3113" s="785" t="s">
        <v>23172</v>
      </c>
      <c r="AA3113" s="785" t="s">
        <v>4314</v>
      </c>
      <c r="AB3113" s="785" t="s">
        <v>2683</v>
      </c>
      <c r="AC3113" s="785" t="s">
        <v>2606</v>
      </c>
      <c r="AD3113" s="786">
        <v>43257</v>
      </c>
    </row>
    <row r="3114" spans="1:30" ht="15.75">
      <c r="A3114" s="785" t="s">
        <v>4301</v>
      </c>
      <c r="B3114" s="785" t="s">
        <v>26212</v>
      </c>
      <c r="C3114" s="785" t="s">
        <v>4303</v>
      </c>
      <c r="D3114" s="785" t="s">
        <v>2599</v>
      </c>
      <c r="E3114" s="785" t="s">
        <v>7349</v>
      </c>
      <c r="F3114" s="786">
        <v>43207</v>
      </c>
      <c r="G3114" s="785" t="s">
        <v>8031</v>
      </c>
      <c r="H3114" s="786">
        <v>43257</v>
      </c>
      <c r="I3114" s="785" t="s">
        <v>26213</v>
      </c>
      <c r="J3114" s="785" t="s">
        <v>629</v>
      </c>
      <c r="K3114" s="785" t="s">
        <v>2612</v>
      </c>
      <c r="L3114" s="785" t="s">
        <v>26214</v>
      </c>
      <c r="M3114" s="785" t="s">
        <v>26215</v>
      </c>
      <c r="N3114" s="785"/>
      <c r="O3114" s="785" t="s">
        <v>26216</v>
      </c>
      <c r="P3114" s="787">
        <v>37.682450000000003</v>
      </c>
      <c r="Q3114" s="787">
        <v>-0.22295200000000001</v>
      </c>
      <c r="R3114" s="785" t="s">
        <v>1266</v>
      </c>
      <c r="S3114" s="785" t="s">
        <v>1267</v>
      </c>
      <c r="T3114" s="785" t="s">
        <v>2781</v>
      </c>
      <c r="U3114" s="785" t="s">
        <v>26217</v>
      </c>
      <c r="V3114" s="785" t="s">
        <v>2603</v>
      </c>
      <c r="W3114" s="785" t="s">
        <v>2608</v>
      </c>
      <c r="X3114" s="785"/>
      <c r="Y3114" s="615" t="str">
        <f t="shared" si="48"/>
        <v>Biogas International Limited</v>
      </c>
      <c r="Z3114" s="785" t="s">
        <v>2599</v>
      </c>
      <c r="AA3114" s="785" t="s">
        <v>5464</v>
      </c>
      <c r="AB3114" s="785" t="s">
        <v>2609</v>
      </c>
      <c r="AC3114" s="785" t="s">
        <v>2610</v>
      </c>
      <c r="AD3114" s="786">
        <v>43257</v>
      </c>
    </row>
    <row r="3115" spans="1:30" ht="15.75">
      <c r="A3115" s="785" t="s">
        <v>4301</v>
      </c>
      <c r="B3115" s="785" t="s">
        <v>22296</v>
      </c>
      <c r="C3115" s="785" t="s">
        <v>4303</v>
      </c>
      <c r="D3115" s="785" t="s">
        <v>2599</v>
      </c>
      <c r="E3115" s="785" t="s">
        <v>15102</v>
      </c>
      <c r="F3115" s="786">
        <v>43243</v>
      </c>
      <c r="G3115" s="785" t="s">
        <v>8021</v>
      </c>
      <c r="H3115" s="786">
        <v>43256</v>
      </c>
      <c r="I3115" s="785" t="s">
        <v>22297</v>
      </c>
      <c r="J3115" s="785" t="s">
        <v>627</v>
      </c>
      <c r="K3115" s="785" t="s">
        <v>3892</v>
      </c>
      <c r="L3115" s="785" t="s">
        <v>22298</v>
      </c>
      <c r="M3115" s="785"/>
      <c r="N3115" s="785"/>
      <c r="O3115" s="785"/>
      <c r="P3115" s="787">
        <v>35.048609999999996</v>
      </c>
      <c r="Q3115" s="787">
        <v>-0.69684199999999996</v>
      </c>
      <c r="R3115" s="785" t="s">
        <v>843</v>
      </c>
      <c r="S3115" s="785" t="s">
        <v>3040</v>
      </c>
      <c r="T3115" s="785" t="s">
        <v>3832</v>
      </c>
      <c r="U3115" s="785" t="s">
        <v>22299</v>
      </c>
      <c r="V3115" s="785" t="s">
        <v>2855</v>
      </c>
      <c r="W3115" s="785" t="s">
        <v>22222</v>
      </c>
      <c r="X3115" s="785" t="s">
        <v>3516</v>
      </c>
      <c r="Y3115" s="615" t="str">
        <f t="shared" si="48"/>
        <v>Samuel Manyuna Otiso</v>
      </c>
      <c r="Z3115" s="785" t="s">
        <v>3744</v>
      </c>
      <c r="AA3115" s="785" t="s">
        <v>4349</v>
      </c>
      <c r="AB3115" s="785" t="s">
        <v>2683</v>
      </c>
      <c r="AC3115" s="785" t="s">
        <v>2606</v>
      </c>
      <c r="AD3115" s="786">
        <v>43259</v>
      </c>
    </row>
    <row r="3116" spans="1:30" ht="15.75">
      <c r="A3116" s="785" t="s">
        <v>4301</v>
      </c>
      <c r="B3116" s="785" t="s">
        <v>8511</v>
      </c>
      <c r="C3116" s="785" t="s">
        <v>4303</v>
      </c>
      <c r="D3116" s="785" t="s">
        <v>2599</v>
      </c>
      <c r="E3116" s="785" t="s">
        <v>4930</v>
      </c>
      <c r="F3116" s="786">
        <v>43205</v>
      </c>
      <c r="G3116" s="785" t="s">
        <v>5029</v>
      </c>
      <c r="H3116" s="786">
        <v>43255</v>
      </c>
      <c r="I3116" s="785" t="s">
        <v>8512</v>
      </c>
      <c r="J3116" s="785" t="s">
        <v>629</v>
      </c>
      <c r="K3116" s="785" t="s">
        <v>2612</v>
      </c>
      <c r="L3116" s="785" t="s">
        <v>8513</v>
      </c>
      <c r="M3116" s="785" t="s">
        <v>8514</v>
      </c>
      <c r="N3116" s="785"/>
      <c r="O3116" s="785"/>
      <c r="P3116" s="787">
        <v>38.133690000000001</v>
      </c>
      <c r="Q3116" s="787">
        <v>-2.6537579999999998</v>
      </c>
      <c r="R3116" s="785" t="s">
        <v>728</v>
      </c>
      <c r="S3116" s="785" t="s">
        <v>728</v>
      </c>
      <c r="T3116" s="785" t="s">
        <v>8515</v>
      </c>
      <c r="U3116" s="785" t="s">
        <v>8516</v>
      </c>
      <c r="V3116" s="785">
        <v>4</v>
      </c>
      <c r="W3116" s="785" t="s">
        <v>8491</v>
      </c>
      <c r="X3116" s="785" t="s">
        <v>2707</v>
      </c>
      <c r="Y3116" s="615" t="str">
        <f t="shared" si="48"/>
        <v>Fagaden Enterprises</v>
      </c>
      <c r="Z3116" s="785" t="s">
        <v>8501</v>
      </c>
      <c r="AA3116" s="785" t="s">
        <v>5464</v>
      </c>
      <c r="AB3116" s="785" t="s">
        <v>5504</v>
      </c>
      <c r="AC3116" s="785" t="s">
        <v>2617</v>
      </c>
      <c r="AD3116" s="786">
        <v>43278</v>
      </c>
    </row>
    <row r="3117" spans="1:30" ht="15.75">
      <c r="A3117" s="785" t="s">
        <v>4301</v>
      </c>
      <c r="B3117" s="785" t="s">
        <v>11486</v>
      </c>
      <c r="C3117" s="785" t="s">
        <v>4303</v>
      </c>
      <c r="D3117" s="785" t="s">
        <v>2599</v>
      </c>
      <c r="E3117" s="785" t="s">
        <v>4930</v>
      </c>
      <c r="F3117" s="786">
        <v>43205</v>
      </c>
      <c r="G3117" s="785" t="s">
        <v>5029</v>
      </c>
      <c r="H3117" s="786">
        <v>43255</v>
      </c>
      <c r="I3117" s="785" t="s">
        <v>11487</v>
      </c>
      <c r="J3117" s="785" t="s">
        <v>629</v>
      </c>
      <c r="K3117" s="785" t="s">
        <v>11488</v>
      </c>
      <c r="L3117" s="785" t="s">
        <v>11489</v>
      </c>
      <c r="M3117" s="785"/>
      <c r="N3117" s="785"/>
      <c r="O3117" s="785"/>
      <c r="P3117" s="787">
        <v>39.716109000000003</v>
      </c>
      <c r="Q3117" s="787">
        <v>-3.9576660000000001</v>
      </c>
      <c r="R3117" s="785" t="s">
        <v>2654</v>
      </c>
      <c r="S3117" s="785" t="s">
        <v>3945</v>
      </c>
      <c r="T3117" s="785" t="s">
        <v>2656</v>
      </c>
      <c r="U3117" s="785" t="s">
        <v>11490</v>
      </c>
      <c r="V3117" s="785" t="s">
        <v>2603</v>
      </c>
      <c r="W3117" s="785" t="s">
        <v>3352</v>
      </c>
      <c r="X3117" s="785" t="s">
        <v>3352</v>
      </c>
      <c r="Y3117" s="615" t="str">
        <f t="shared" si="48"/>
        <v>Higin Chorongo</v>
      </c>
      <c r="Z3117" s="785" t="s">
        <v>11491</v>
      </c>
      <c r="AA3117" s="785" t="s">
        <v>4314</v>
      </c>
      <c r="AB3117" s="785" t="s">
        <v>2683</v>
      </c>
      <c r="AC3117" s="785" t="s">
        <v>2606</v>
      </c>
      <c r="AD3117" s="786">
        <v>43338</v>
      </c>
    </row>
    <row r="3118" spans="1:30" ht="15.75">
      <c r="A3118" s="785" t="s">
        <v>4301</v>
      </c>
      <c r="B3118" s="785" t="s">
        <v>20658</v>
      </c>
      <c r="C3118" s="785" t="s">
        <v>4303</v>
      </c>
      <c r="D3118" s="785" t="s">
        <v>2599</v>
      </c>
      <c r="E3118" s="785" t="s">
        <v>4930</v>
      </c>
      <c r="F3118" s="786">
        <v>43205</v>
      </c>
      <c r="G3118" s="785" t="s">
        <v>5029</v>
      </c>
      <c r="H3118" s="786">
        <v>43255</v>
      </c>
      <c r="I3118" s="785" t="s">
        <v>20659</v>
      </c>
      <c r="J3118" s="785" t="s">
        <v>627</v>
      </c>
      <c r="K3118" s="785" t="s">
        <v>20660</v>
      </c>
      <c r="L3118" s="785" t="s">
        <v>20661</v>
      </c>
      <c r="M3118" s="785"/>
      <c r="N3118" s="785"/>
      <c r="O3118" s="785"/>
      <c r="P3118" s="787">
        <v>38.437631000000003</v>
      </c>
      <c r="Q3118" s="787">
        <v>-3.481986</v>
      </c>
      <c r="R3118" s="785" t="s">
        <v>766</v>
      </c>
      <c r="S3118" s="785" t="s">
        <v>2745</v>
      </c>
      <c r="T3118" s="785" t="s">
        <v>20662</v>
      </c>
      <c r="U3118" s="785" t="s">
        <v>20663</v>
      </c>
      <c r="V3118" s="785" t="s">
        <v>3070</v>
      </c>
      <c r="W3118" s="785" t="s">
        <v>3355</v>
      </c>
      <c r="X3118" s="785" t="s">
        <v>3355</v>
      </c>
      <c r="Y3118" s="615" t="str">
        <f t="shared" si="48"/>
        <v>Pitwel Mwadime</v>
      </c>
      <c r="Z3118" s="785" t="s">
        <v>20664</v>
      </c>
      <c r="AA3118" s="785" t="s">
        <v>4314</v>
      </c>
      <c r="AB3118" s="785" t="s">
        <v>2605</v>
      </c>
      <c r="AC3118" s="785" t="s">
        <v>2606</v>
      </c>
      <c r="AD3118" s="786">
        <v>43255</v>
      </c>
    </row>
    <row r="3119" spans="1:30" ht="15.75">
      <c r="A3119" s="785" t="s">
        <v>4301</v>
      </c>
      <c r="B3119" s="785" t="s">
        <v>20665</v>
      </c>
      <c r="C3119" s="785" t="s">
        <v>4303</v>
      </c>
      <c r="D3119" s="785" t="s">
        <v>2599</v>
      </c>
      <c r="E3119" s="785" t="s">
        <v>4930</v>
      </c>
      <c r="F3119" s="786">
        <v>43205</v>
      </c>
      <c r="G3119" s="785" t="s">
        <v>5029</v>
      </c>
      <c r="H3119" s="786">
        <v>43255</v>
      </c>
      <c r="I3119" s="785" t="s">
        <v>20666</v>
      </c>
      <c r="J3119" s="785" t="s">
        <v>629</v>
      </c>
      <c r="K3119" s="785" t="s">
        <v>20667</v>
      </c>
      <c r="L3119" s="785" t="s">
        <v>20668</v>
      </c>
      <c r="M3119" s="785"/>
      <c r="N3119" s="785"/>
      <c r="O3119" s="785" t="s">
        <v>20669</v>
      </c>
      <c r="P3119" s="787">
        <v>38.441592999999997</v>
      </c>
      <c r="Q3119" s="787">
        <v>-3.478618</v>
      </c>
      <c r="R3119" s="785" t="s">
        <v>766</v>
      </c>
      <c r="S3119" s="785" t="s">
        <v>2745</v>
      </c>
      <c r="T3119" s="785" t="s">
        <v>2745</v>
      </c>
      <c r="U3119" s="785" t="s">
        <v>20663</v>
      </c>
      <c r="V3119" s="785" t="s">
        <v>3070</v>
      </c>
      <c r="W3119" s="785" t="s">
        <v>3355</v>
      </c>
      <c r="X3119" s="785" t="s">
        <v>3355</v>
      </c>
      <c r="Y3119" s="615" t="str">
        <f t="shared" si="48"/>
        <v>Pitwel Mwadime</v>
      </c>
      <c r="Z3119" s="785" t="s">
        <v>20664</v>
      </c>
      <c r="AA3119" s="785" t="s">
        <v>4314</v>
      </c>
      <c r="AB3119" s="785" t="s">
        <v>2605</v>
      </c>
      <c r="AC3119" s="785" t="s">
        <v>2606</v>
      </c>
      <c r="AD3119" s="786">
        <v>43255</v>
      </c>
    </row>
    <row r="3120" spans="1:30" ht="15.75">
      <c r="A3120" s="785" t="s">
        <v>4301</v>
      </c>
      <c r="B3120" s="785" t="s">
        <v>22892</v>
      </c>
      <c r="C3120" s="785" t="s">
        <v>4379</v>
      </c>
      <c r="D3120" s="785" t="s">
        <v>2751</v>
      </c>
      <c r="E3120" s="785" t="s">
        <v>15356</v>
      </c>
      <c r="F3120" s="786">
        <v>43239</v>
      </c>
      <c r="G3120" s="785" t="s">
        <v>17309</v>
      </c>
      <c r="H3120" s="786">
        <v>43253</v>
      </c>
      <c r="I3120" s="785" t="s">
        <v>22893</v>
      </c>
      <c r="J3120" s="785" t="s">
        <v>629</v>
      </c>
      <c r="K3120" s="785" t="s">
        <v>22894</v>
      </c>
      <c r="L3120" s="785" t="s">
        <v>22895</v>
      </c>
      <c r="M3120" s="785"/>
      <c r="N3120" s="785"/>
      <c r="O3120" s="785"/>
      <c r="P3120" s="787">
        <v>35.892131999999997</v>
      </c>
      <c r="Q3120" s="787">
        <v>-0.74932299999999996</v>
      </c>
      <c r="R3120" s="785" t="s">
        <v>2813</v>
      </c>
      <c r="S3120" s="785" t="s">
        <v>16308</v>
      </c>
      <c r="T3120" s="785" t="s">
        <v>16308</v>
      </c>
      <c r="U3120" s="785" t="s">
        <v>22896</v>
      </c>
      <c r="V3120" s="785" t="s">
        <v>3174</v>
      </c>
      <c r="W3120" s="785" t="s">
        <v>3042</v>
      </c>
      <c r="X3120" s="785" t="s">
        <v>2642</v>
      </c>
      <c r="Y3120" s="615" t="str">
        <f t="shared" si="48"/>
        <v>Samuel Mwangi Juma</v>
      </c>
      <c r="Z3120" s="785" t="s">
        <v>22751</v>
      </c>
      <c r="AA3120" s="785" t="s">
        <v>4349</v>
      </c>
      <c r="AB3120" s="785" t="s">
        <v>4052</v>
      </c>
      <c r="AC3120" s="785" t="s">
        <v>2606</v>
      </c>
      <c r="AD3120" s="786">
        <v>43294</v>
      </c>
    </row>
    <row r="3121" spans="1:30" ht="15.75">
      <c r="A3121" s="785" t="s">
        <v>4301</v>
      </c>
      <c r="B3121" s="785" t="s">
        <v>23104</v>
      </c>
      <c r="C3121" s="785" t="s">
        <v>4303</v>
      </c>
      <c r="D3121" s="785" t="s">
        <v>2599</v>
      </c>
      <c r="E3121" s="785" t="s">
        <v>20000</v>
      </c>
      <c r="F3121" s="786">
        <v>43206</v>
      </c>
      <c r="G3121" s="785" t="s">
        <v>17309</v>
      </c>
      <c r="H3121" s="786">
        <v>43253</v>
      </c>
      <c r="I3121" s="785" t="s">
        <v>23105</v>
      </c>
      <c r="J3121" s="785" t="s">
        <v>627</v>
      </c>
      <c r="K3121" s="785" t="s">
        <v>23106</v>
      </c>
      <c r="L3121" s="785" t="s">
        <v>23107</v>
      </c>
      <c r="M3121" s="785"/>
      <c r="N3121" s="785"/>
      <c r="O3121" s="785"/>
      <c r="P3121" s="787">
        <v>35.278592000000003</v>
      </c>
      <c r="Q3121" s="787">
        <v>7.1942000000000006E-2</v>
      </c>
      <c r="R3121" s="785" t="s">
        <v>916</v>
      </c>
      <c r="S3121" s="785" t="s">
        <v>3061</v>
      </c>
      <c r="T3121" s="785" t="s">
        <v>3061</v>
      </c>
      <c r="U3121" s="785" t="s">
        <v>13900</v>
      </c>
      <c r="V3121" s="785" t="s">
        <v>2603</v>
      </c>
      <c r="W3121" s="785" t="s">
        <v>7843</v>
      </c>
      <c r="X3121" s="785" t="s">
        <v>7843</v>
      </c>
      <c r="Y3121" s="615" t="str">
        <f t="shared" si="48"/>
        <v>Simion Kiprop</v>
      </c>
      <c r="Z3121" s="785" t="s">
        <v>4707</v>
      </c>
      <c r="AA3121" s="785" t="s">
        <v>4314</v>
      </c>
      <c r="AB3121" s="785" t="s">
        <v>2683</v>
      </c>
      <c r="AC3121" s="785" t="s">
        <v>2606</v>
      </c>
      <c r="AD3121" s="786">
        <v>43392</v>
      </c>
    </row>
    <row r="3122" spans="1:30" ht="15.75">
      <c r="A3122" s="785" t="s">
        <v>4301</v>
      </c>
      <c r="B3122" s="785" t="s">
        <v>5069</v>
      </c>
      <c r="C3122" s="785" t="s">
        <v>4303</v>
      </c>
      <c r="D3122" s="785" t="s">
        <v>2599</v>
      </c>
      <c r="E3122" s="785" t="s">
        <v>5024</v>
      </c>
      <c r="F3122" s="786">
        <v>43221</v>
      </c>
      <c r="G3122" s="785" t="s">
        <v>5070</v>
      </c>
      <c r="H3122" s="786">
        <v>43252</v>
      </c>
      <c r="I3122" s="785" t="s">
        <v>5071</v>
      </c>
      <c r="J3122" s="785" t="s">
        <v>627</v>
      </c>
      <c r="K3122" s="785" t="s">
        <v>2612</v>
      </c>
      <c r="L3122" s="785" t="s">
        <v>5072</v>
      </c>
      <c r="M3122" s="785" t="s">
        <v>5073</v>
      </c>
      <c r="N3122" s="785"/>
      <c r="O3122" s="785"/>
      <c r="P3122" s="787">
        <v>37.291493000000003</v>
      </c>
      <c r="Q3122" s="787">
        <v>-0.51338499999999998</v>
      </c>
      <c r="R3122" s="785" t="s">
        <v>1961</v>
      </c>
      <c r="S3122" s="785" t="s">
        <v>1962</v>
      </c>
      <c r="T3122" s="785" t="s">
        <v>1963</v>
      </c>
      <c r="U3122" s="785" t="s">
        <v>3077</v>
      </c>
      <c r="V3122" s="785" t="s">
        <v>3004</v>
      </c>
      <c r="W3122" s="785" t="s">
        <v>2693</v>
      </c>
      <c r="X3122" s="785" t="s">
        <v>2786</v>
      </c>
      <c r="Y3122" s="615" t="str">
        <f t="shared" si="48"/>
        <v>Andcol  Enterprises</v>
      </c>
      <c r="Z3122" s="785" t="s">
        <v>5008</v>
      </c>
      <c r="AA3122" s="785" t="s">
        <v>4349</v>
      </c>
      <c r="AB3122" s="785" t="s">
        <v>2605</v>
      </c>
      <c r="AC3122" s="785" t="s">
        <v>2606</v>
      </c>
      <c r="AD3122" s="786">
        <v>43419</v>
      </c>
    </row>
    <row r="3123" spans="1:30" ht="15.75">
      <c r="A3123" s="785" t="s">
        <v>4301</v>
      </c>
      <c r="B3123" s="785" t="s">
        <v>11114</v>
      </c>
      <c r="C3123" s="785" t="s">
        <v>4303</v>
      </c>
      <c r="D3123" s="785" t="s">
        <v>2599</v>
      </c>
      <c r="E3123" s="785" t="s">
        <v>4514</v>
      </c>
      <c r="F3123" s="786">
        <v>43101</v>
      </c>
      <c r="G3123" s="785" t="s">
        <v>5070</v>
      </c>
      <c r="H3123" s="786">
        <v>43252</v>
      </c>
      <c r="I3123" s="785" t="s">
        <v>11115</v>
      </c>
      <c r="J3123" s="785" t="s">
        <v>627</v>
      </c>
      <c r="K3123" s="785" t="s">
        <v>11116</v>
      </c>
      <c r="L3123" s="785" t="s">
        <v>11117</v>
      </c>
      <c r="M3123" s="785"/>
      <c r="N3123" s="785"/>
      <c r="O3123" s="785"/>
      <c r="P3123" s="787">
        <v>34.734532999999999</v>
      </c>
      <c r="Q3123" s="787">
        <v>0.281893</v>
      </c>
      <c r="R3123" s="785" t="s">
        <v>1917</v>
      </c>
      <c r="S3123" s="785" t="s">
        <v>2983</v>
      </c>
      <c r="T3123" s="785" t="s">
        <v>2985</v>
      </c>
      <c r="U3123" s="785" t="s">
        <v>11118</v>
      </c>
      <c r="V3123" s="785" t="s">
        <v>2855</v>
      </c>
      <c r="W3123" s="785" t="s">
        <v>6356</v>
      </c>
      <c r="X3123" s="785" t="s">
        <v>6356</v>
      </c>
      <c r="Y3123" s="615" t="str">
        <f t="shared" si="48"/>
        <v>Gillet Lihanda</v>
      </c>
      <c r="Z3123" s="785" t="s">
        <v>11043</v>
      </c>
      <c r="AA3123" s="785" t="s">
        <v>4314</v>
      </c>
      <c r="AB3123" s="785" t="s">
        <v>2683</v>
      </c>
      <c r="AC3123" s="785" t="s">
        <v>2606</v>
      </c>
      <c r="AD3123" s="786">
        <v>43361</v>
      </c>
    </row>
    <row r="3124" spans="1:30" ht="15.75">
      <c r="A3124" s="785" t="s">
        <v>4301</v>
      </c>
      <c r="B3124" s="785" t="s">
        <v>13337</v>
      </c>
      <c r="C3124" s="785" t="s">
        <v>4303</v>
      </c>
      <c r="D3124" s="785" t="s">
        <v>2599</v>
      </c>
      <c r="E3124" s="785" t="s">
        <v>6313</v>
      </c>
      <c r="F3124" s="786">
        <v>43191</v>
      </c>
      <c r="G3124" s="785" t="s">
        <v>5070</v>
      </c>
      <c r="H3124" s="786">
        <v>43252</v>
      </c>
      <c r="I3124" s="785" t="s">
        <v>13338</v>
      </c>
      <c r="J3124" s="785" t="s">
        <v>629</v>
      </c>
      <c r="K3124" s="785" t="s">
        <v>13339</v>
      </c>
      <c r="L3124" s="785" t="s">
        <v>13340</v>
      </c>
      <c r="M3124" s="785"/>
      <c r="N3124" s="785"/>
      <c r="O3124" s="785" t="s">
        <v>13341</v>
      </c>
      <c r="P3124" s="787">
        <v>34.972062000000001</v>
      </c>
      <c r="Q3124" s="787">
        <v>-0.79535500000000003</v>
      </c>
      <c r="R3124" s="785" t="s">
        <v>843</v>
      </c>
      <c r="S3124" s="785" t="s">
        <v>3040</v>
      </c>
      <c r="T3124" s="785" t="s">
        <v>3040</v>
      </c>
      <c r="U3124" s="785" t="s">
        <v>13342</v>
      </c>
      <c r="V3124" s="785" t="s">
        <v>2855</v>
      </c>
      <c r="W3124" s="785" t="s">
        <v>13343</v>
      </c>
      <c r="X3124" s="785" t="s">
        <v>13343</v>
      </c>
      <c r="Y3124" s="615" t="str">
        <f t="shared" si="48"/>
        <v>Joash Ogutu</v>
      </c>
      <c r="Z3124" s="785" t="s">
        <v>13344</v>
      </c>
      <c r="AA3124" s="785" t="s">
        <v>4314</v>
      </c>
      <c r="AB3124" s="785" t="s">
        <v>2876</v>
      </c>
      <c r="AC3124" s="785" t="s">
        <v>2606</v>
      </c>
      <c r="AD3124" s="786">
        <v>43311</v>
      </c>
    </row>
    <row r="3125" spans="1:30" ht="15.75">
      <c r="A3125" s="785" t="s">
        <v>4301</v>
      </c>
      <c r="B3125" s="785" t="s">
        <v>14921</v>
      </c>
      <c r="C3125" s="785" t="s">
        <v>4303</v>
      </c>
      <c r="D3125" s="785" t="s">
        <v>2599</v>
      </c>
      <c r="E3125" s="785" t="s">
        <v>5024</v>
      </c>
      <c r="F3125" s="786">
        <v>43221</v>
      </c>
      <c r="G3125" s="785" t="s">
        <v>5070</v>
      </c>
      <c r="H3125" s="786">
        <v>43252</v>
      </c>
      <c r="I3125" s="785" t="s">
        <v>14922</v>
      </c>
      <c r="J3125" s="785" t="s">
        <v>627</v>
      </c>
      <c r="K3125" s="785" t="s">
        <v>14923</v>
      </c>
      <c r="L3125" s="785" t="s">
        <v>14924</v>
      </c>
      <c r="M3125" s="785"/>
      <c r="N3125" s="785"/>
      <c r="O3125" s="785" t="s">
        <v>14925</v>
      </c>
      <c r="P3125" s="787">
        <v>35.033257999999996</v>
      </c>
      <c r="Q3125" s="787">
        <v>0.63399799999999995</v>
      </c>
      <c r="R3125" s="785" t="s">
        <v>1917</v>
      </c>
      <c r="S3125" s="785" t="s">
        <v>1940</v>
      </c>
      <c r="T3125" s="785" t="s">
        <v>3029</v>
      </c>
      <c r="U3125" s="785" t="s">
        <v>14926</v>
      </c>
      <c r="V3125" s="785" t="s">
        <v>2673</v>
      </c>
      <c r="W3125" s="785" t="s">
        <v>2621</v>
      </c>
      <c r="X3125" s="785" t="s">
        <v>14927</v>
      </c>
      <c r="Y3125" s="615" t="str">
        <f t="shared" si="48"/>
        <v>Joseph Ong'ai</v>
      </c>
      <c r="Z3125" s="785" t="s">
        <v>14622</v>
      </c>
      <c r="AA3125" s="785" t="s">
        <v>5464</v>
      </c>
      <c r="AB3125" s="785" t="s">
        <v>2616</v>
      </c>
      <c r="AC3125" s="785" t="s">
        <v>2617</v>
      </c>
      <c r="AD3125" s="786">
        <v>43427</v>
      </c>
    </row>
    <row r="3126" spans="1:30" ht="15.75">
      <c r="A3126" s="785" t="s">
        <v>4301</v>
      </c>
      <c r="B3126" s="785" t="s">
        <v>15745</v>
      </c>
      <c r="C3126" s="785" t="s">
        <v>4379</v>
      </c>
      <c r="D3126" s="785" t="s">
        <v>2751</v>
      </c>
      <c r="E3126" s="785" t="s">
        <v>11925</v>
      </c>
      <c r="F3126" s="786">
        <v>43202</v>
      </c>
      <c r="G3126" s="785" t="s">
        <v>5070</v>
      </c>
      <c r="H3126" s="786">
        <v>43252</v>
      </c>
      <c r="I3126" s="785" t="s">
        <v>15746</v>
      </c>
      <c r="J3126" s="785" t="s">
        <v>629</v>
      </c>
      <c r="K3126" s="785" t="s">
        <v>2612</v>
      </c>
      <c r="L3126" s="785" t="s">
        <v>15747</v>
      </c>
      <c r="M3126" s="785" t="s">
        <v>15748</v>
      </c>
      <c r="N3126" s="785"/>
      <c r="O3126" s="785"/>
      <c r="P3126" s="787">
        <v>37.883054999999999</v>
      </c>
      <c r="Q3126" s="787">
        <v>-1.304484</v>
      </c>
      <c r="R3126" s="785" t="s">
        <v>3217</v>
      </c>
      <c r="S3126" s="785" t="s">
        <v>3218</v>
      </c>
      <c r="T3126" s="785" t="s">
        <v>15612</v>
      </c>
      <c r="U3126" s="785" t="s">
        <v>15612</v>
      </c>
      <c r="V3126" s="785" t="s">
        <v>15237</v>
      </c>
      <c r="W3126" s="785" t="s">
        <v>2608</v>
      </c>
      <c r="X3126" s="785" t="s">
        <v>15588</v>
      </c>
      <c r="Y3126" s="615" t="str">
        <f t="shared" si="48"/>
        <v>Julius Onyango</v>
      </c>
      <c r="Z3126" s="785" t="s">
        <v>15749</v>
      </c>
      <c r="AA3126" s="785" t="s">
        <v>5464</v>
      </c>
      <c r="AB3126" s="785" t="s">
        <v>2609</v>
      </c>
      <c r="AC3126" s="785" t="s">
        <v>2610</v>
      </c>
      <c r="AD3126" s="786">
        <v>43298</v>
      </c>
    </row>
    <row r="3127" spans="1:30" ht="15.75">
      <c r="A3127" s="785" t="s">
        <v>4301</v>
      </c>
      <c r="B3127" s="785" t="s">
        <v>15988</v>
      </c>
      <c r="C3127" s="785" t="s">
        <v>4303</v>
      </c>
      <c r="D3127" s="785" t="s">
        <v>2599</v>
      </c>
      <c r="E3127" s="785" t="s">
        <v>5024</v>
      </c>
      <c r="F3127" s="786">
        <v>43221</v>
      </c>
      <c r="G3127" s="785" t="s">
        <v>5070</v>
      </c>
      <c r="H3127" s="786">
        <v>43252</v>
      </c>
      <c r="I3127" s="785" t="s">
        <v>15989</v>
      </c>
      <c r="J3127" s="785" t="s">
        <v>629</v>
      </c>
      <c r="K3127" s="785" t="s">
        <v>15990</v>
      </c>
      <c r="L3127" s="785" t="s">
        <v>15991</v>
      </c>
      <c r="M3127" s="785"/>
      <c r="N3127" s="785"/>
      <c r="O3127" s="785" t="s">
        <v>15992</v>
      </c>
      <c r="P3127" s="787">
        <v>34.660196999999997</v>
      </c>
      <c r="Q3127" s="787">
        <v>5.3782999999999997E-2</v>
      </c>
      <c r="R3127" s="785" t="s">
        <v>1700</v>
      </c>
      <c r="S3127" s="785" t="s">
        <v>3380</v>
      </c>
      <c r="T3127" s="785" t="s">
        <v>15993</v>
      </c>
      <c r="U3127" s="785" t="s">
        <v>15994</v>
      </c>
      <c r="V3127" s="785" t="s">
        <v>3070</v>
      </c>
      <c r="W3127" s="785" t="s">
        <v>11009</v>
      </c>
      <c r="X3127" s="785" t="s">
        <v>11009</v>
      </c>
      <c r="Y3127" s="615" t="str">
        <f t="shared" si="48"/>
        <v>Kennedy Amiani Anzeze</v>
      </c>
      <c r="Z3127" s="785" t="s">
        <v>15932</v>
      </c>
      <c r="AA3127" s="785" t="s">
        <v>4349</v>
      </c>
      <c r="AB3127" s="785" t="s">
        <v>2605</v>
      </c>
      <c r="AC3127" s="785" t="s">
        <v>2606</v>
      </c>
      <c r="AD3127" s="786">
        <v>43745</v>
      </c>
    </row>
    <row r="3128" spans="1:30" ht="15.75">
      <c r="A3128" s="785" t="s">
        <v>4301</v>
      </c>
      <c r="B3128" s="785" t="s">
        <v>16140</v>
      </c>
      <c r="C3128" s="785" t="s">
        <v>4303</v>
      </c>
      <c r="D3128" s="785" t="s">
        <v>2599</v>
      </c>
      <c r="E3128" s="785" t="s">
        <v>5024</v>
      </c>
      <c r="F3128" s="786">
        <v>43221</v>
      </c>
      <c r="G3128" s="785" t="s">
        <v>5070</v>
      </c>
      <c r="H3128" s="786">
        <v>43252</v>
      </c>
      <c r="I3128" s="785" t="s">
        <v>16141</v>
      </c>
      <c r="J3128" s="785" t="s">
        <v>629</v>
      </c>
      <c r="K3128" s="785" t="s">
        <v>16142</v>
      </c>
      <c r="L3128" s="785" t="s">
        <v>16143</v>
      </c>
      <c r="M3128" s="785"/>
      <c r="N3128" s="785"/>
      <c r="O3128" s="785" t="s">
        <v>16144</v>
      </c>
      <c r="P3128" s="787">
        <v>35.071902999999999</v>
      </c>
      <c r="Q3128" s="787">
        <v>0.80389699999999997</v>
      </c>
      <c r="R3128" s="785" t="s">
        <v>1917</v>
      </c>
      <c r="S3128" s="785" t="s">
        <v>1918</v>
      </c>
      <c r="T3128" s="785" t="s">
        <v>3770</v>
      </c>
      <c r="U3128" s="785" t="s">
        <v>16145</v>
      </c>
      <c r="V3128" s="785" t="s">
        <v>2673</v>
      </c>
      <c r="W3128" s="785" t="s">
        <v>2621</v>
      </c>
      <c r="X3128" s="785" t="s">
        <v>2621</v>
      </c>
      <c r="Y3128" s="615" t="str">
        <f t="shared" si="48"/>
        <v>Kentainers Limited</v>
      </c>
      <c r="Z3128" s="785" t="s">
        <v>14622</v>
      </c>
      <c r="AA3128" s="785" t="s">
        <v>5464</v>
      </c>
      <c r="AB3128" s="785" t="s">
        <v>2616</v>
      </c>
      <c r="AC3128" s="785" t="s">
        <v>2617</v>
      </c>
      <c r="AD3128" s="786">
        <v>43426</v>
      </c>
    </row>
    <row r="3129" spans="1:30" ht="15.75">
      <c r="A3129" s="785" t="s">
        <v>4301</v>
      </c>
      <c r="B3129" s="785" t="s">
        <v>22412</v>
      </c>
      <c r="C3129" s="785" t="s">
        <v>4303</v>
      </c>
      <c r="D3129" s="785" t="s">
        <v>2599</v>
      </c>
      <c r="E3129" s="785" t="s">
        <v>4629</v>
      </c>
      <c r="F3129" s="786">
        <v>43227</v>
      </c>
      <c r="G3129" s="785" t="s">
        <v>5070</v>
      </c>
      <c r="H3129" s="786">
        <v>43252</v>
      </c>
      <c r="I3129" s="785" t="s">
        <v>22413</v>
      </c>
      <c r="J3129" s="785" t="s">
        <v>629</v>
      </c>
      <c r="K3129" s="785" t="s">
        <v>22414</v>
      </c>
      <c r="L3129" s="785" t="s">
        <v>22415</v>
      </c>
      <c r="M3129" s="785"/>
      <c r="N3129" s="785"/>
      <c r="O3129" s="785"/>
      <c r="P3129" s="787">
        <v>34.667029999999997</v>
      </c>
      <c r="Q3129" s="787">
        <v>-0.74889499999999998</v>
      </c>
      <c r="R3129" s="785" t="s">
        <v>2696</v>
      </c>
      <c r="S3129" s="785" t="s">
        <v>3745</v>
      </c>
      <c r="T3129" s="785" t="s">
        <v>22416</v>
      </c>
      <c r="U3129" s="785" t="s">
        <v>3366</v>
      </c>
      <c r="V3129" s="785" t="s">
        <v>3070</v>
      </c>
      <c r="W3129" s="785" t="s">
        <v>22222</v>
      </c>
      <c r="X3129" s="785" t="s">
        <v>3516</v>
      </c>
      <c r="Y3129" s="615" t="str">
        <f t="shared" si="48"/>
        <v>Samuel Manyuna Otiso</v>
      </c>
      <c r="Z3129" s="785" t="s">
        <v>3744</v>
      </c>
      <c r="AA3129" s="785" t="s">
        <v>4349</v>
      </c>
      <c r="AB3129" s="785" t="s">
        <v>2683</v>
      </c>
      <c r="AC3129" s="785" t="s">
        <v>2606</v>
      </c>
      <c r="AD3129" s="786">
        <v>43282</v>
      </c>
    </row>
    <row r="3130" spans="1:30" ht="15.75">
      <c r="A3130" s="785" t="s">
        <v>4301</v>
      </c>
      <c r="B3130" s="785" t="s">
        <v>23898</v>
      </c>
      <c r="C3130" s="785" t="s">
        <v>4303</v>
      </c>
      <c r="D3130" s="785" t="s">
        <v>2599</v>
      </c>
      <c r="E3130" s="785" t="s">
        <v>11925</v>
      </c>
      <c r="F3130" s="786">
        <v>43202</v>
      </c>
      <c r="G3130" s="785" t="s">
        <v>5070</v>
      </c>
      <c r="H3130" s="786">
        <v>43252</v>
      </c>
      <c r="I3130" s="785" t="s">
        <v>23899</v>
      </c>
      <c r="J3130" s="785" t="s">
        <v>629</v>
      </c>
      <c r="K3130" s="785" t="s">
        <v>23900</v>
      </c>
      <c r="L3130" s="785" t="s">
        <v>23901</v>
      </c>
      <c r="M3130" s="785"/>
      <c r="N3130" s="785"/>
      <c r="O3130" s="785" t="s">
        <v>23902</v>
      </c>
      <c r="P3130" s="787">
        <v>37.480465000000002</v>
      </c>
      <c r="Q3130" s="787">
        <v>-0.36551299999999998</v>
      </c>
      <c r="R3130" s="785" t="s">
        <v>1089</v>
      </c>
      <c r="S3130" s="785" t="s">
        <v>1164</v>
      </c>
      <c r="T3130" s="785" t="s">
        <v>23903</v>
      </c>
      <c r="U3130" s="785" t="s">
        <v>5827</v>
      </c>
      <c r="V3130" s="785" t="s">
        <v>3004</v>
      </c>
      <c r="W3130" s="785" t="s">
        <v>3005</v>
      </c>
      <c r="X3130" s="785" t="s">
        <v>3184</v>
      </c>
      <c r="Y3130" s="615" t="str">
        <f t="shared" si="48"/>
        <v>Sospeter Maina</v>
      </c>
      <c r="Z3130" s="785" t="s">
        <v>2599</v>
      </c>
      <c r="AA3130" s="785" t="s">
        <v>4349</v>
      </c>
      <c r="AB3130" s="785" t="s">
        <v>2683</v>
      </c>
      <c r="AC3130" s="785" t="s">
        <v>2606</v>
      </c>
      <c r="AD3130" s="786">
        <v>43166</v>
      </c>
    </row>
    <row r="3131" spans="1:30" ht="15.75">
      <c r="A3131" s="785" t="s">
        <v>4301</v>
      </c>
      <c r="B3131" s="785" t="s">
        <v>24042</v>
      </c>
      <c r="C3131" s="785" t="s">
        <v>4379</v>
      </c>
      <c r="D3131" s="785" t="s">
        <v>2751</v>
      </c>
      <c r="E3131" s="785" t="s">
        <v>8405</v>
      </c>
      <c r="F3131" s="786">
        <v>43201</v>
      </c>
      <c r="G3131" s="785" t="s">
        <v>4936</v>
      </c>
      <c r="H3131" s="786">
        <v>43251</v>
      </c>
      <c r="I3131" s="785" t="s">
        <v>24043</v>
      </c>
      <c r="J3131" s="785" t="s">
        <v>627</v>
      </c>
      <c r="K3131" s="785" t="s">
        <v>24044</v>
      </c>
      <c r="L3131" s="785" t="s">
        <v>24045</v>
      </c>
      <c r="M3131" s="785" t="s">
        <v>24046</v>
      </c>
      <c r="N3131" s="785"/>
      <c r="O3131" s="785" t="s">
        <v>24047</v>
      </c>
      <c r="P3131" s="787">
        <v>35.809035000000002</v>
      </c>
      <c r="Q3131" s="787">
        <v>1.9574999999999999E-2</v>
      </c>
      <c r="R3131" s="785" t="s">
        <v>622</v>
      </c>
      <c r="S3131" s="785" t="s">
        <v>623</v>
      </c>
      <c r="T3131" s="785" t="s">
        <v>3081</v>
      </c>
      <c r="U3131" s="785" t="s">
        <v>3651</v>
      </c>
      <c r="V3131" s="785" t="s">
        <v>3004</v>
      </c>
      <c r="W3131" s="785" t="s">
        <v>3025</v>
      </c>
      <c r="X3131" s="785" t="s">
        <v>2761</v>
      </c>
      <c r="Y3131" s="615" t="str">
        <f t="shared" si="48"/>
        <v>Stephen Macharia Kimenyi</v>
      </c>
      <c r="Z3131" s="785" t="s">
        <v>24048</v>
      </c>
      <c r="AA3131" s="785" t="s">
        <v>4349</v>
      </c>
      <c r="AB3131" s="785" t="s">
        <v>2683</v>
      </c>
      <c r="AC3131" s="785" t="s">
        <v>2606</v>
      </c>
      <c r="AD3131" s="786">
        <v>43252</v>
      </c>
    </row>
    <row r="3132" spans="1:30" ht="15.75">
      <c r="A3132" s="785" t="s">
        <v>4301</v>
      </c>
      <c r="B3132" s="785" t="s">
        <v>6795</v>
      </c>
      <c r="C3132" s="785" t="s">
        <v>4303</v>
      </c>
      <c r="D3132" s="785" t="s">
        <v>2599</v>
      </c>
      <c r="E3132" s="785" t="s">
        <v>5141</v>
      </c>
      <c r="F3132" s="786">
        <v>43200</v>
      </c>
      <c r="G3132" s="785" t="s">
        <v>6796</v>
      </c>
      <c r="H3132" s="786">
        <v>43250</v>
      </c>
      <c r="I3132" s="785" t="s">
        <v>6797</v>
      </c>
      <c r="J3132" s="785" t="s">
        <v>629</v>
      </c>
      <c r="K3132" s="785" t="s">
        <v>2612</v>
      </c>
      <c r="L3132" s="785" t="s">
        <v>6798</v>
      </c>
      <c r="M3132" s="785"/>
      <c r="N3132" s="785"/>
      <c r="O3132" s="785"/>
      <c r="P3132" s="787">
        <v>35.238954</v>
      </c>
      <c r="Q3132" s="787">
        <v>-0.70778399999999997</v>
      </c>
      <c r="R3132" s="785" t="s">
        <v>1623</v>
      </c>
      <c r="S3132" s="785" t="s">
        <v>3371</v>
      </c>
      <c r="T3132" s="785" t="s">
        <v>3653</v>
      </c>
      <c r="U3132" s="785" t="s">
        <v>6799</v>
      </c>
      <c r="V3132" s="785">
        <v>6.2</v>
      </c>
      <c r="W3132" s="785" t="s">
        <v>2621</v>
      </c>
      <c r="X3132" s="785" t="s">
        <v>6713</v>
      </c>
      <c r="Y3132" s="615" t="str">
        <f t="shared" si="48"/>
        <v>Collins</v>
      </c>
      <c r="Z3132" s="785" t="s">
        <v>6800</v>
      </c>
      <c r="AA3132" s="785" t="s">
        <v>5464</v>
      </c>
      <c r="AB3132" s="785" t="s">
        <v>2616</v>
      </c>
      <c r="AC3132" s="785" t="s">
        <v>2617</v>
      </c>
      <c r="AD3132" s="786">
        <v>43347</v>
      </c>
    </row>
    <row r="3133" spans="1:30" ht="15.75">
      <c r="A3133" s="785" t="s">
        <v>4301</v>
      </c>
      <c r="B3133" s="785" t="s">
        <v>11805</v>
      </c>
      <c r="C3133" s="785" t="s">
        <v>4303</v>
      </c>
      <c r="D3133" s="785" t="s">
        <v>2599</v>
      </c>
      <c r="E3133" s="785" t="s">
        <v>11806</v>
      </c>
      <c r="F3133" s="786">
        <v>43188</v>
      </c>
      <c r="G3133" s="785" t="s">
        <v>6796</v>
      </c>
      <c r="H3133" s="786">
        <v>43250</v>
      </c>
      <c r="I3133" s="785" t="s">
        <v>11807</v>
      </c>
      <c r="J3133" s="785" t="s">
        <v>629</v>
      </c>
      <c r="K3133" s="785" t="s">
        <v>11808</v>
      </c>
      <c r="L3133" s="785" t="s">
        <v>11809</v>
      </c>
      <c r="M3133" s="785"/>
      <c r="N3133" s="785"/>
      <c r="O3133" s="785"/>
      <c r="P3133" s="787">
        <v>37.265217</v>
      </c>
      <c r="Q3133" s="787">
        <v>-0.44508300000000001</v>
      </c>
      <c r="R3133" s="785" t="s">
        <v>1961</v>
      </c>
      <c r="S3133" s="785" t="s">
        <v>1962</v>
      </c>
      <c r="T3133" s="785" t="s">
        <v>1963</v>
      </c>
      <c r="U3133" s="785" t="s">
        <v>11810</v>
      </c>
      <c r="V3133" s="785" t="s">
        <v>3004</v>
      </c>
      <c r="W3133" s="785" t="s">
        <v>2802</v>
      </c>
      <c r="X3133" s="785" t="s">
        <v>2802</v>
      </c>
      <c r="Y3133" s="615" t="str">
        <f t="shared" si="48"/>
        <v>Jackson Maina</v>
      </c>
      <c r="Z3133" s="785" t="s">
        <v>2599</v>
      </c>
      <c r="AA3133" s="785" t="s">
        <v>4314</v>
      </c>
      <c r="AB3133" s="785" t="s">
        <v>2605</v>
      </c>
      <c r="AC3133" s="785" t="s">
        <v>2606</v>
      </c>
      <c r="AD3133" s="786">
        <v>43340</v>
      </c>
    </row>
    <row r="3134" spans="1:30" ht="15.75">
      <c r="A3134" s="785" t="s">
        <v>4301</v>
      </c>
      <c r="B3134" s="785" t="s">
        <v>16150</v>
      </c>
      <c r="C3134" s="785" t="s">
        <v>4303</v>
      </c>
      <c r="D3134" s="785" t="s">
        <v>2599</v>
      </c>
      <c r="E3134" s="785" t="s">
        <v>4931</v>
      </c>
      <c r="F3134" s="786">
        <v>43240</v>
      </c>
      <c r="G3134" s="785" t="s">
        <v>6796</v>
      </c>
      <c r="H3134" s="786">
        <v>43250</v>
      </c>
      <c r="I3134" s="785" t="s">
        <v>16151</v>
      </c>
      <c r="J3134" s="785" t="s">
        <v>629</v>
      </c>
      <c r="K3134" s="785" t="s">
        <v>16152</v>
      </c>
      <c r="L3134" s="785" t="s">
        <v>16153</v>
      </c>
      <c r="M3134" s="785"/>
      <c r="N3134" s="785"/>
      <c r="O3134" s="785" t="s">
        <v>16154</v>
      </c>
      <c r="P3134" s="787">
        <v>34.9512</v>
      </c>
      <c r="Q3134" s="787">
        <v>0.73907500000000004</v>
      </c>
      <c r="R3134" s="785" t="s">
        <v>1917</v>
      </c>
      <c r="S3134" s="785" t="s">
        <v>1940</v>
      </c>
      <c r="T3134" s="785" t="s">
        <v>16155</v>
      </c>
      <c r="U3134" s="785" t="s">
        <v>16156</v>
      </c>
      <c r="V3134" s="785" t="s">
        <v>2673</v>
      </c>
      <c r="W3134" s="785" t="s">
        <v>2621</v>
      </c>
      <c r="X3134" s="785" t="s">
        <v>2621</v>
      </c>
      <c r="Y3134" s="615" t="str">
        <f t="shared" si="48"/>
        <v>Kentainers Limited</v>
      </c>
      <c r="Z3134" s="785" t="s">
        <v>14622</v>
      </c>
      <c r="AA3134" s="785" t="s">
        <v>5464</v>
      </c>
      <c r="AB3134" s="785" t="s">
        <v>2616</v>
      </c>
      <c r="AC3134" s="785" t="s">
        <v>2617</v>
      </c>
      <c r="AD3134" s="786">
        <v>43375</v>
      </c>
    </row>
    <row r="3135" spans="1:30" ht="15.75">
      <c r="A3135" s="785" t="s">
        <v>4301</v>
      </c>
      <c r="B3135" s="785" t="s">
        <v>17987</v>
      </c>
      <c r="C3135" s="785" t="s">
        <v>4303</v>
      </c>
      <c r="D3135" s="785" t="s">
        <v>2599</v>
      </c>
      <c r="E3135" s="785" t="s">
        <v>6916</v>
      </c>
      <c r="F3135" s="786">
        <v>43166</v>
      </c>
      <c r="G3135" s="785" t="s">
        <v>6796</v>
      </c>
      <c r="H3135" s="786">
        <v>43250</v>
      </c>
      <c r="I3135" s="785" t="s">
        <v>17988</v>
      </c>
      <c r="J3135" s="785" t="s">
        <v>627</v>
      </c>
      <c r="K3135" s="785" t="s">
        <v>17989</v>
      </c>
      <c r="L3135" s="785" t="s">
        <v>17990</v>
      </c>
      <c r="M3135" s="785"/>
      <c r="N3135" s="785"/>
      <c r="O3135" s="785" t="s">
        <v>17991</v>
      </c>
      <c r="P3135" s="787">
        <v>37.142243000000001</v>
      </c>
      <c r="Q3135" s="787">
        <v>-0.65504899999999999</v>
      </c>
      <c r="R3135" s="785" t="s">
        <v>1030</v>
      </c>
      <c r="S3135" s="785" t="s">
        <v>2220</v>
      </c>
      <c r="T3135" s="785" t="s">
        <v>2220</v>
      </c>
      <c r="U3135" s="785" t="s">
        <v>17992</v>
      </c>
      <c r="V3135" s="785" t="s">
        <v>2855</v>
      </c>
      <c r="W3135" s="785" t="s">
        <v>3015</v>
      </c>
      <c r="X3135" s="785" t="s">
        <v>3015</v>
      </c>
      <c r="Y3135" s="615" t="str">
        <f t="shared" si="48"/>
        <v>Mt Kenya Renewable Energy</v>
      </c>
      <c r="Z3135" s="785" t="s">
        <v>4884</v>
      </c>
      <c r="AA3135" s="785" t="s">
        <v>4349</v>
      </c>
      <c r="AB3135" s="785" t="s">
        <v>2605</v>
      </c>
      <c r="AC3135" s="785" t="s">
        <v>2606</v>
      </c>
      <c r="AD3135" s="786">
        <v>43250</v>
      </c>
    </row>
    <row r="3136" spans="1:30" ht="15.75">
      <c r="A3136" s="785" t="s">
        <v>4301</v>
      </c>
      <c r="B3136" s="785" t="s">
        <v>21905</v>
      </c>
      <c r="C3136" s="785" t="s">
        <v>4303</v>
      </c>
      <c r="D3136" s="785" t="s">
        <v>2599</v>
      </c>
      <c r="E3136" s="785" t="s">
        <v>6666</v>
      </c>
      <c r="F3136" s="786">
        <v>43136</v>
      </c>
      <c r="G3136" s="785" t="s">
        <v>6796</v>
      </c>
      <c r="H3136" s="786">
        <v>43250</v>
      </c>
      <c r="I3136" s="785" t="s">
        <v>21906</v>
      </c>
      <c r="J3136" s="785" t="s">
        <v>629</v>
      </c>
      <c r="K3136" s="785" t="s">
        <v>21907</v>
      </c>
      <c r="L3136" s="785" t="s">
        <v>21908</v>
      </c>
      <c r="M3136" s="785"/>
      <c r="N3136" s="785"/>
      <c r="O3136" s="785"/>
      <c r="P3136" s="787">
        <v>39.727670000000003</v>
      </c>
      <c r="Q3136" s="787">
        <v>-3.9419970000000002</v>
      </c>
      <c r="R3136" s="785" t="s">
        <v>1671</v>
      </c>
      <c r="S3136" s="785" t="s">
        <v>3084</v>
      </c>
      <c r="T3136" s="785" t="s">
        <v>3084</v>
      </c>
      <c r="U3136" s="785" t="s">
        <v>21909</v>
      </c>
      <c r="V3136" s="785" t="s">
        <v>3070</v>
      </c>
      <c r="W3136" s="785" t="s">
        <v>3512</v>
      </c>
      <c r="X3136" s="785" t="s">
        <v>3512</v>
      </c>
      <c r="Y3136" s="615" t="str">
        <f t="shared" si="48"/>
        <v>Samson Sirya</v>
      </c>
      <c r="Z3136" s="785" t="s">
        <v>21860</v>
      </c>
      <c r="AA3136" s="785" t="s">
        <v>4314</v>
      </c>
      <c r="AB3136" s="785" t="s">
        <v>2605</v>
      </c>
      <c r="AC3136" s="785" t="s">
        <v>2606</v>
      </c>
      <c r="AD3136" s="786">
        <v>43286</v>
      </c>
    </row>
    <row r="3137" spans="1:30" ht="15.75">
      <c r="A3137" s="785" t="s">
        <v>4301</v>
      </c>
      <c r="B3137" s="785" t="s">
        <v>25515</v>
      </c>
      <c r="C3137" s="785" t="s">
        <v>4303</v>
      </c>
      <c r="D3137" s="785" t="s">
        <v>2599</v>
      </c>
      <c r="E3137" s="785" t="s">
        <v>5296</v>
      </c>
      <c r="F3137" s="786">
        <v>43194</v>
      </c>
      <c r="G3137" s="785" t="s">
        <v>6796</v>
      </c>
      <c r="H3137" s="786">
        <v>43250</v>
      </c>
      <c r="I3137" s="785" t="s">
        <v>25516</v>
      </c>
      <c r="J3137" s="785" t="s">
        <v>629</v>
      </c>
      <c r="K3137" s="785" t="s">
        <v>25517</v>
      </c>
      <c r="L3137" s="785" t="s">
        <v>25518</v>
      </c>
      <c r="M3137" s="785"/>
      <c r="N3137" s="785"/>
      <c r="O3137" s="785" t="s">
        <v>25519</v>
      </c>
      <c r="P3137" s="787">
        <v>37.175763000000003</v>
      </c>
      <c r="Q3137" s="787">
        <v>-0.43133500000000002</v>
      </c>
      <c r="R3137" s="785" t="s">
        <v>1056</v>
      </c>
      <c r="S3137" s="785" t="s">
        <v>2856</v>
      </c>
      <c r="T3137" s="785" t="s">
        <v>3942</v>
      </c>
      <c r="U3137" s="785" t="s">
        <v>5985</v>
      </c>
      <c r="V3137" s="785" t="s">
        <v>3070</v>
      </c>
      <c r="W3137" s="785" t="s">
        <v>3263</v>
      </c>
      <c r="X3137" s="785" t="s">
        <v>3344</v>
      </c>
      <c r="Y3137" s="615" t="str">
        <f t="shared" si="48"/>
        <v>Zablon Kimindo Kibara</v>
      </c>
      <c r="Z3137" s="785" t="s">
        <v>25488</v>
      </c>
      <c r="AA3137" s="785" t="s">
        <v>4314</v>
      </c>
      <c r="AB3137" s="785" t="s">
        <v>2605</v>
      </c>
      <c r="AC3137" s="785" t="s">
        <v>2606</v>
      </c>
      <c r="AD3137" s="786">
        <v>43279</v>
      </c>
    </row>
    <row r="3138" spans="1:30" ht="15.75">
      <c r="A3138" s="785" t="s">
        <v>4301</v>
      </c>
      <c r="B3138" s="785" t="s">
        <v>10548</v>
      </c>
      <c r="C3138" s="785" t="s">
        <v>4303</v>
      </c>
      <c r="D3138" s="785" t="s">
        <v>2599</v>
      </c>
      <c r="E3138" s="785" t="s">
        <v>10549</v>
      </c>
      <c r="F3138" s="786">
        <v>43211</v>
      </c>
      <c r="G3138" s="785" t="s">
        <v>5445</v>
      </c>
      <c r="H3138" s="786">
        <v>43247</v>
      </c>
      <c r="I3138" s="785" t="s">
        <v>10550</v>
      </c>
      <c r="J3138" s="785" t="s">
        <v>629</v>
      </c>
      <c r="K3138" s="785" t="s">
        <v>2612</v>
      </c>
      <c r="L3138" s="785" t="s">
        <v>10551</v>
      </c>
      <c r="M3138" s="785"/>
      <c r="N3138" s="785"/>
      <c r="O3138" s="785" t="s">
        <v>10552</v>
      </c>
      <c r="P3138" s="787">
        <v>34.901404999999997</v>
      </c>
      <c r="Q3138" s="787">
        <v>-0.62329999999999997</v>
      </c>
      <c r="R3138" s="785" t="s">
        <v>843</v>
      </c>
      <c r="S3138" s="785" t="s">
        <v>843</v>
      </c>
      <c r="T3138" s="785" t="s">
        <v>844</v>
      </c>
      <c r="U3138" s="785" t="s">
        <v>10553</v>
      </c>
      <c r="V3138" s="785" t="s">
        <v>2855</v>
      </c>
      <c r="W3138" s="785" t="s">
        <v>3645</v>
      </c>
      <c r="X3138" s="785" t="s">
        <v>3645</v>
      </c>
      <c r="Y3138" s="615" t="str">
        <f t="shared" ref="Y3138:Y3201" si="49">IF(X3138="",W3138,X3138)</f>
        <v>George Otwori</v>
      </c>
      <c r="Z3138" s="785" t="s">
        <v>10514</v>
      </c>
      <c r="AA3138" s="785" t="s">
        <v>4314</v>
      </c>
      <c r="AB3138" s="785" t="s">
        <v>2683</v>
      </c>
      <c r="AC3138" s="785" t="s">
        <v>2606</v>
      </c>
      <c r="AD3138" s="786">
        <v>43259</v>
      </c>
    </row>
    <row r="3139" spans="1:30" ht="15.75">
      <c r="A3139" s="785" t="s">
        <v>4301</v>
      </c>
      <c r="B3139" s="785" t="s">
        <v>9829</v>
      </c>
      <c r="C3139" s="785" t="s">
        <v>4303</v>
      </c>
      <c r="D3139" s="785" t="s">
        <v>2599</v>
      </c>
      <c r="E3139" s="785" t="s">
        <v>8602</v>
      </c>
      <c r="F3139" s="786">
        <v>43196</v>
      </c>
      <c r="G3139" s="785" t="s">
        <v>9830</v>
      </c>
      <c r="H3139" s="786">
        <v>43246</v>
      </c>
      <c r="I3139" s="785" t="s">
        <v>9831</v>
      </c>
      <c r="J3139" s="785" t="s">
        <v>629</v>
      </c>
      <c r="K3139" s="785" t="s">
        <v>9832</v>
      </c>
      <c r="L3139" s="785" t="s">
        <v>9833</v>
      </c>
      <c r="M3139" s="785"/>
      <c r="N3139" s="785"/>
      <c r="O3139" s="785" t="s">
        <v>9834</v>
      </c>
      <c r="P3139" s="787">
        <v>36.794350999999999</v>
      </c>
      <c r="Q3139" s="787">
        <v>-1.0461640000000001</v>
      </c>
      <c r="R3139" s="785" t="s">
        <v>821</v>
      </c>
      <c r="S3139" s="785" t="s">
        <v>871</v>
      </c>
      <c r="T3139" s="785" t="s">
        <v>871</v>
      </c>
      <c r="U3139" s="785" t="s">
        <v>3182</v>
      </c>
      <c r="V3139" s="785" t="s">
        <v>3004</v>
      </c>
      <c r="W3139" s="785" t="s">
        <v>2615</v>
      </c>
      <c r="X3139" s="785" t="s">
        <v>9775</v>
      </c>
      <c r="Y3139" s="615" t="str">
        <f t="shared" si="49"/>
        <v>Frederick Kago</v>
      </c>
      <c r="Z3139" s="785" t="s">
        <v>9780</v>
      </c>
      <c r="AA3139" s="785" t="s">
        <v>5464</v>
      </c>
      <c r="AB3139" s="785" t="s">
        <v>3686</v>
      </c>
      <c r="AC3139" s="785" t="s">
        <v>2617</v>
      </c>
      <c r="AD3139" s="786">
        <v>43307</v>
      </c>
    </row>
    <row r="3140" spans="1:30" ht="15.75">
      <c r="A3140" s="785" t="s">
        <v>4301</v>
      </c>
      <c r="B3140" s="785" t="s">
        <v>11811</v>
      </c>
      <c r="C3140" s="785" t="s">
        <v>4303</v>
      </c>
      <c r="D3140" s="785" t="s">
        <v>2599</v>
      </c>
      <c r="E3140" s="785" t="s">
        <v>6413</v>
      </c>
      <c r="F3140" s="786">
        <v>43126</v>
      </c>
      <c r="G3140" s="785" t="s">
        <v>9830</v>
      </c>
      <c r="H3140" s="786">
        <v>43246</v>
      </c>
      <c r="I3140" s="785" t="s">
        <v>11812</v>
      </c>
      <c r="J3140" s="785" t="s">
        <v>629</v>
      </c>
      <c r="K3140" s="785" t="s">
        <v>2612</v>
      </c>
      <c r="L3140" s="785" t="s">
        <v>11813</v>
      </c>
      <c r="M3140" s="785"/>
      <c r="N3140" s="785"/>
      <c r="O3140" s="785"/>
      <c r="P3140" s="787">
        <v>37.259996999999998</v>
      </c>
      <c r="Q3140" s="787">
        <v>-0.55028200000000005</v>
      </c>
      <c r="R3140" s="785" t="s">
        <v>1961</v>
      </c>
      <c r="S3140" s="785" t="s">
        <v>1962</v>
      </c>
      <c r="T3140" s="785" t="s">
        <v>7193</v>
      </c>
      <c r="U3140" s="785" t="s">
        <v>3107</v>
      </c>
      <c r="V3140" s="785" t="s">
        <v>3004</v>
      </c>
      <c r="W3140" s="785" t="s">
        <v>2802</v>
      </c>
      <c r="X3140" s="785" t="s">
        <v>2802</v>
      </c>
      <c r="Y3140" s="615" t="str">
        <f t="shared" si="49"/>
        <v>Jackson Maina</v>
      </c>
      <c r="Z3140" s="785" t="s">
        <v>2599</v>
      </c>
      <c r="AA3140" s="785" t="s">
        <v>4314</v>
      </c>
      <c r="AB3140" s="785" t="s">
        <v>2605</v>
      </c>
      <c r="AC3140" s="785" t="s">
        <v>2606</v>
      </c>
      <c r="AD3140" s="786">
        <v>43336</v>
      </c>
    </row>
    <row r="3141" spans="1:30" ht="15.75">
      <c r="A3141" s="785" t="s">
        <v>4301</v>
      </c>
      <c r="B3141" s="785" t="s">
        <v>14703</v>
      </c>
      <c r="C3141" s="785" t="s">
        <v>4303</v>
      </c>
      <c r="D3141" s="785" t="s">
        <v>2599</v>
      </c>
      <c r="E3141" s="785" t="s">
        <v>4930</v>
      </c>
      <c r="F3141" s="786">
        <v>43205</v>
      </c>
      <c r="G3141" s="785" t="s">
        <v>10817</v>
      </c>
      <c r="H3141" s="786">
        <v>43245</v>
      </c>
      <c r="I3141" s="785" t="s">
        <v>14704</v>
      </c>
      <c r="J3141" s="785" t="s">
        <v>627</v>
      </c>
      <c r="K3141" s="785" t="s">
        <v>14705</v>
      </c>
      <c r="L3141" s="785" t="s">
        <v>14706</v>
      </c>
      <c r="M3141" s="785"/>
      <c r="N3141" s="785"/>
      <c r="O3141" s="785" t="s">
        <v>14707</v>
      </c>
      <c r="P3141" s="787">
        <v>37.125518</v>
      </c>
      <c r="Q3141" s="787">
        <v>-1.069917</v>
      </c>
      <c r="R3141" s="785" t="s">
        <v>821</v>
      </c>
      <c r="S3141" s="785" t="s">
        <v>2791</v>
      </c>
      <c r="T3141" s="785" t="s">
        <v>2792</v>
      </c>
      <c r="U3141" s="785" t="s">
        <v>14708</v>
      </c>
      <c r="V3141" s="785" t="s">
        <v>2855</v>
      </c>
      <c r="W3141" s="785" t="s">
        <v>3495</v>
      </c>
      <c r="X3141" s="785" t="s">
        <v>3106</v>
      </c>
      <c r="Y3141" s="615" t="str">
        <f t="shared" si="49"/>
        <v>Joseph Muchirira Mugo</v>
      </c>
      <c r="Z3141" s="785" t="s">
        <v>14702</v>
      </c>
      <c r="AA3141" s="785" t="s">
        <v>4314</v>
      </c>
      <c r="AB3141" s="785" t="s">
        <v>2605</v>
      </c>
      <c r="AC3141" s="785" t="s">
        <v>2606</v>
      </c>
      <c r="AD3141" s="786">
        <v>43255</v>
      </c>
    </row>
    <row r="3142" spans="1:30" ht="15.75">
      <c r="A3142" s="785" t="s">
        <v>4301</v>
      </c>
      <c r="B3142" s="785" t="s">
        <v>17109</v>
      </c>
      <c r="C3142" s="785" t="s">
        <v>4303</v>
      </c>
      <c r="D3142" s="785" t="s">
        <v>2599</v>
      </c>
      <c r="E3142" s="785" t="s">
        <v>5141</v>
      </c>
      <c r="F3142" s="786">
        <v>43200</v>
      </c>
      <c r="G3142" s="785" t="s">
        <v>10817</v>
      </c>
      <c r="H3142" s="786">
        <v>43245</v>
      </c>
      <c r="I3142" s="785" t="s">
        <v>17110</v>
      </c>
      <c r="J3142" s="785" t="s">
        <v>629</v>
      </c>
      <c r="K3142" s="785" t="s">
        <v>17111</v>
      </c>
      <c r="L3142" s="785" t="s">
        <v>17112</v>
      </c>
      <c r="M3142" s="785"/>
      <c r="N3142" s="785"/>
      <c r="O3142" s="785"/>
      <c r="P3142" s="787">
        <v>35.343933</v>
      </c>
      <c r="Q3142" s="787">
        <v>0.52686200000000005</v>
      </c>
      <c r="R3142" s="785" t="s">
        <v>893</v>
      </c>
      <c r="S3142" s="785" t="s">
        <v>2820</v>
      </c>
      <c r="T3142" s="785" t="s">
        <v>15727</v>
      </c>
      <c r="U3142" s="785" t="s">
        <v>4940</v>
      </c>
      <c r="V3142" s="785" t="s">
        <v>3070</v>
      </c>
      <c r="W3142" s="785" t="s">
        <v>3116</v>
      </c>
      <c r="X3142" s="785" t="s">
        <v>3116</v>
      </c>
      <c r="Y3142" s="615" t="str">
        <f t="shared" si="49"/>
        <v>Luka Kiprop Maiyo</v>
      </c>
      <c r="Z3142" s="785" t="s">
        <v>16996</v>
      </c>
      <c r="AA3142" s="785" t="s">
        <v>4314</v>
      </c>
      <c r="AB3142" s="785" t="s">
        <v>2605</v>
      </c>
      <c r="AC3142" s="785" t="s">
        <v>2606</v>
      </c>
      <c r="AD3142" s="786">
        <v>43286</v>
      </c>
    </row>
    <row r="3143" spans="1:30" ht="15.75">
      <c r="A3143" s="785" t="s">
        <v>4301</v>
      </c>
      <c r="B3143" s="785" t="s">
        <v>30059</v>
      </c>
      <c r="C3143" s="785" t="s">
        <v>4303</v>
      </c>
      <c r="D3143" s="785" t="s">
        <v>2599</v>
      </c>
      <c r="E3143" s="785" t="s">
        <v>4414</v>
      </c>
      <c r="F3143" s="786">
        <v>43180</v>
      </c>
      <c r="G3143" s="785" t="s">
        <v>10817</v>
      </c>
      <c r="H3143" s="786">
        <v>43245</v>
      </c>
      <c r="I3143" s="785" t="s">
        <v>30060</v>
      </c>
      <c r="J3143" s="785" t="s">
        <v>629</v>
      </c>
      <c r="K3143" s="785" t="s">
        <v>30061</v>
      </c>
      <c r="L3143" s="785" t="s">
        <v>30062</v>
      </c>
      <c r="M3143" s="785"/>
      <c r="N3143" s="785"/>
      <c r="O3143" s="785" t="s">
        <v>30063</v>
      </c>
      <c r="P3143" s="787">
        <v>37.272978999999999</v>
      </c>
      <c r="Q3143" s="787">
        <v>-0.56729099999999999</v>
      </c>
      <c r="R3143" s="785" t="s">
        <v>1961</v>
      </c>
      <c r="S3143" s="785" t="s">
        <v>1962</v>
      </c>
      <c r="T3143" s="785" t="s">
        <v>7193</v>
      </c>
      <c r="U3143" s="785" t="s">
        <v>3107</v>
      </c>
      <c r="V3143" s="785" t="s">
        <v>2855</v>
      </c>
      <c r="W3143" s="785" t="s">
        <v>3511</v>
      </c>
      <c r="X3143" s="785"/>
      <c r="Y3143" s="615" t="str">
        <f t="shared" si="49"/>
        <v>Sakaki Natural Renewable Energy Center</v>
      </c>
      <c r="Z3143" s="785" t="s">
        <v>2599</v>
      </c>
      <c r="AA3143" s="785" t="s">
        <v>4349</v>
      </c>
      <c r="AB3143" s="785" t="s">
        <v>2683</v>
      </c>
      <c r="AC3143" s="785" t="s">
        <v>2606</v>
      </c>
      <c r="AD3143" s="786">
        <v>43267</v>
      </c>
    </row>
    <row r="3144" spans="1:30" ht="15.75">
      <c r="A3144" s="785" t="s">
        <v>4301</v>
      </c>
      <c r="B3144" s="785" t="s">
        <v>31780</v>
      </c>
      <c r="C3144" s="785" t="s">
        <v>4303</v>
      </c>
      <c r="D3144" s="785" t="s">
        <v>2599</v>
      </c>
      <c r="E3144" s="785" t="s">
        <v>4593</v>
      </c>
      <c r="F3144" s="786">
        <v>43178</v>
      </c>
      <c r="G3144" s="785" t="s">
        <v>10817</v>
      </c>
      <c r="H3144" s="786">
        <v>43245</v>
      </c>
      <c r="I3144" s="785" t="s">
        <v>31781</v>
      </c>
      <c r="J3144" s="785" t="s">
        <v>627</v>
      </c>
      <c r="K3144" s="785" t="s">
        <v>31782</v>
      </c>
      <c r="L3144" s="785" t="s">
        <v>31783</v>
      </c>
      <c r="M3144" s="785" t="s">
        <v>31784</v>
      </c>
      <c r="N3144" s="785"/>
      <c r="O3144" s="785"/>
      <c r="P3144" s="787">
        <v>36.144077000000003</v>
      </c>
      <c r="Q3144" s="787">
        <v>-0.28528700000000001</v>
      </c>
      <c r="R3144" s="785" t="s">
        <v>695</v>
      </c>
      <c r="S3144" s="785" t="s">
        <v>1204</v>
      </c>
      <c r="T3144" s="785" t="s">
        <v>3097</v>
      </c>
      <c r="U3144" s="785" t="s">
        <v>3097</v>
      </c>
      <c r="V3144" s="785" t="s">
        <v>3004</v>
      </c>
      <c r="W3144" s="785" t="s">
        <v>2615</v>
      </c>
      <c r="X3144" s="785"/>
      <c r="Y3144" s="615" t="str">
        <f t="shared" si="49"/>
        <v>Takamoto Biogas</v>
      </c>
      <c r="Z3144" s="785" t="s">
        <v>31785</v>
      </c>
      <c r="AA3144" s="785" t="s">
        <v>5464</v>
      </c>
      <c r="AB3144" s="785" t="s">
        <v>3686</v>
      </c>
      <c r="AC3144" s="785" t="s">
        <v>2617</v>
      </c>
      <c r="AD3144" s="786">
        <v>43297</v>
      </c>
    </row>
    <row r="3145" spans="1:30" ht="15.75">
      <c r="A3145" s="785" t="s">
        <v>4301</v>
      </c>
      <c r="B3145" s="785" t="s">
        <v>15101</v>
      </c>
      <c r="C3145" s="785" t="s">
        <v>4379</v>
      </c>
      <c r="D3145" s="785" t="s">
        <v>2751</v>
      </c>
      <c r="E3145" s="785" t="s">
        <v>12906</v>
      </c>
      <c r="F3145" s="786">
        <v>43193</v>
      </c>
      <c r="G3145" s="785" t="s">
        <v>15102</v>
      </c>
      <c r="H3145" s="786">
        <v>43243</v>
      </c>
      <c r="I3145" s="785" t="s">
        <v>15103</v>
      </c>
      <c r="J3145" s="785" t="s">
        <v>627</v>
      </c>
      <c r="K3145" s="785" t="s">
        <v>2612</v>
      </c>
      <c r="L3145" s="785" t="s">
        <v>15104</v>
      </c>
      <c r="M3145" s="785"/>
      <c r="N3145" s="785"/>
      <c r="O3145" s="785"/>
      <c r="P3145" s="787">
        <v>37.296173000000003</v>
      </c>
      <c r="Q3145" s="787">
        <v>-0.50995100000000004</v>
      </c>
      <c r="R3145" s="785" t="s">
        <v>1961</v>
      </c>
      <c r="S3145" s="785" t="s">
        <v>1962</v>
      </c>
      <c r="T3145" s="785" t="s">
        <v>3428</v>
      </c>
      <c r="U3145" s="785" t="s">
        <v>15105</v>
      </c>
      <c r="V3145" s="785" t="s">
        <v>3004</v>
      </c>
      <c r="W3145" s="785" t="s">
        <v>3342</v>
      </c>
      <c r="X3145" s="785" t="s">
        <v>3342</v>
      </c>
      <c r="Y3145" s="615" t="str">
        <f t="shared" si="49"/>
        <v>Joshua Wachira</v>
      </c>
      <c r="Z3145" s="785" t="s">
        <v>15095</v>
      </c>
      <c r="AA3145" s="785" t="s">
        <v>4314</v>
      </c>
      <c r="AB3145" s="785" t="s">
        <v>2605</v>
      </c>
      <c r="AC3145" s="785" t="s">
        <v>2606</v>
      </c>
      <c r="AD3145" s="786">
        <v>43243</v>
      </c>
    </row>
    <row r="3146" spans="1:30" ht="15.75">
      <c r="A3146" s="785" t="s">
        <v>4301</v>
      </c>
      <c r="B3146" s="785" t="s">
        <v>24280</v>
      </c>
      <c r="C3146" s="785" t="s">
        <v>4303</v>
      </c>
      <c r="D3146" s="785" t="s">
        <v>2599</v>
      </c>
      <c r="E3146" s="785" t="s">
        <v>13353</v>
      </c>
      <c r="F3146" s="786">
        <v>43107</v>
      </c>
      <c r="G3146" s="785" t="s">
        <v>8545</v>
      </c>
      <c r="H3146" s="786">
        <v>43242</v>
      </c>
      <c r="I3146" s="785" t="s">
        <v>24281</v>
      </c>
      <c r="J3146" s="785" t="s">
        <v>629</v>
      </c>
      <c r="K3146" s="785" t="s">
        <v>24282</v>
      </c>
      <c r="L3146" s="785" t="s">
        <v>24283</v>
      </c>
      <c r="M3146" s="785"/>
      <c r="N3146" s="785"/>
      <c r="O3146" s="785"/>
      <c r="P3146" s="787">
        <v>37.369304999999997</v>
      </c>
      <c r="Q3146" s="787">
        <v>-1.3121670000000001</v>
      </c>
      <c r="R3146" s="785" t="s">
        <v>1729</v>
      </c>
      <c r="S3146" s="785" t="s">
        <v>3446</v>
      </c>
      <c r="T3146" s="785" t="s">
        <v>3446</v>
      </c>
      <c r="U3146" s="785" t="s">
        <v>24284</v>
      </c>
      <c r="V3146" s="785">
        <v>10</v>
      </c>
      <c r="W3146" s="785" t="s">
        <v>2746</v>
      </c>
      <c r="X3146" s="785" t="s">
        <v>2746</v>
      </c>
      <c r="Y3146" s="615" t="str">
        <f t="shared" si="49"/>
        <v>Stephen Nyange</v>
      </c>
      <c r="Z3146" s="785" t="s">
        <v>3970</v>
      </c>
      <c r="AA3146" s="785" t="s">
        <v>4314</v>
      </c>
      <c r="AB3146" s="785" t="s">
        <v>2605</v>
      </c>
      <c r="AC3146" s="785" t="s">
        <v>2606</v>
      </c>
      <c r="AD3146" s="786">
        <v>43472</v>
      </c>
    </row>
    <row r="3147" spans="1:30" ht="15.75">
      <c r="A3147" s="785" t="s">
        <v>4301</v>
      </c>
      <c r="B3147" s="785" t="s">
        <v>32812</v>
      </c>
      <c r="C3147" s="785" t="s">
        <v>4303</v>
      </c>
      <c r="D3147" s="785" t="s">
        <v>2599</v>
      </c>
      <c r="E3147" s="785" t="s">
        <v>4651</v>
      </c>
      <c r="F3147" s="786">
        <v>43133</v>
      </c>
      <c r="G3147" s="785" t="s">
        <v>8545</v>
      </c>
      <c r="H3147" s="786">
        <v>43242</v>
      </c>
      <c r="I3147" s="785" t="s">
        <v>32813</v>
      </c>
      <c r="J3147" s="785" t="s">
        <v>627</v>
      </c>
      <c r="K3147" s="785" t="s">
        <v>2612</v>
      </c>
      <c r="L3147" s="785" t="s">
        <v>32814</v>
      </c>
      <c r="M3147" s="785"/>
      <c r="N3147" s="785"/>
      <c r="O3147" s="785" t="s">
        <v>32815</v>
      </c>
      <c r="P3147" s="787">
        <v>37.077795000000002</v>
      </c>
      <c r="Q3147" s="787">
        <v>-0.54508000000000001</v>
      </c>
      <c r="R3147" s="785" t="s">
        <v>1056</v>
      </c>
      <c r="S3147" s="785" t="s">
        <v>1289</v>
      </c>
      <c r="T3147" s="785" t="s">
        <v>1476</v>
      </c>
      <c r="U3147" s="785" t="s">
        <v>26731</v>
      </c>
      <c r="V3147" s="785" t="s">
        <v>3070</v>
      </c>
      <c r="W3147" s="785" t="s">
        <v>3079</v>
      </c>
      <c r="X3147" s="785"/>
      <c r="Y3147" s="615" t="str">
        <f t="shared" si="49"/>
        <v>Rural Green Energy Services</v>
      </c>
      <c r="Z3147" s="785" t="s">
        <v>2599</v>
      </c>
      <c r="AA3147" s="785" t="s">
        <v>4314</v>
      </c>
      <c r="AB3147" s="785" t="s">
        <v>2605</v>
      </c>
      <c r="AC3147" s="785" t="s">
        <v>2606</v>
      </c>
      <c r="AD3147" s="786">
        <v>43335</v>
      </c>
    </row>
    <row r="3148" spans="1:30" ht="15.75">
      <c r="A3148" s="785" t="s">
        <v>4301</v>
      </c>
      <c r="B3148" s="785" t="s">
        <v>14409</v>
      </c>
      <c r="C3148" s="785" t="s">
        <v>4303</v>
      </c>
      <c r="D3148" s="785" t="s">
        <v>2599</v>
      </c>
      <c r="E3148" s="785" t="s">
        <v>14410</v>
      </c>
      <c r="F3148" s="786">
        <v>43119</v>
      </c>
      <c r="G3148" s="785" t="s">
        <v>4867</v>
      </c>
      <c r="H3148" s="786">
        <v>43241</v>
      </c>
      <c r="I3148" s="785" t="s">
        <v>14411</v>
      </c>
      <c r="J3148" s="785" t="s">
        <v>627</v>
      </c>
      <c r="K3148" s="785" t="s">
        <v>14412</v>
      </c>
      <c r="L3148" s="785" t="s">
        <v>14413</v>
      </c>
      <c r="M3148" s="785"/>
      <c r="N3148" s="785"/>
      <c r="O3148" s="785" t="s">
        <v>14414</v>
      </c>
      <c r="P3148" s="787">
        <v>35.279665000000001</v>
      </c>
      <c r="Q3148" s="787">
        <v>6.275E-2</v>
      </c>
      <c r="R3148" s="785" t="s">
        <v>916</v>
      </c>
      <c r="S3148" s="785" t="s">
        <v>3061</v>
      </c>
      <c r="T3148" s="785" t="s">
        <v>4741</v>
      </c>
      <c r="U3148" s="785" t="s">
        <v>4692</v>
      </c>
      <c r="V3148" s="785" t="s">
        <v>2603</v>
      </c>
      <c r="W3148" s="785" t="s">
        <v>4715</v>
      </c>
      <c r="X3148" s="785" t="s">
        <v>4715</v>
      </c>
      <c r="Y3148" s="615" t="str">
        <f t="shared" si="49"/>
        <v>Jonathan Tabut</v>
      </c>
      <c r="Z3148" s="785" t="s">
        <v>14404</v>
      </c>
      <c r="AA3148" s="785" t="s">
        <v>4314</v>
      </c>
      <c r="AB3148" s="785" t="s">
        <v>2683</v>
      </c>
      <c r="AC3148" s="785" t="s">
        <v>2606</v>
      </c>
      <c r="AD3148" s="786">
        <v>43392</v>
      </c>
    </row>
    <row r="3149" spans="1:30" ht="15.75">
      <c r="A3149" s="785" t="s">
        <v>4301</v>
      </c>
      <c r="B3149" s="785" t="s">
        <v>4929</v>
      </c>
      <c r="C3149" s="785" t="s">
        <v>4303</v>
      </c>
      <c r="D3149" s="785" t="s">
        <v>2599</v>
      </c>
      <c r="E3149" s="785" t="s">
        <v>4930</v>
      </c>
      <c r="F3149" s="786">
        <v>43205</v>
      </c>
      <c r="G3149" s="785" t="s">
        <v>4931</v>
      </c>
      <c r="H3149" s="786">
        <v>43240</v>
      </c>
      <c r="I3149" s="785" t="s">
        <v>4932</v>
      </c>
      <c r="J3149" s="785" t="s">
        <v>629</v>
      </c>
      <c r="K3149" s="785" t="s">
        <v>2612</v>
      </c>
      <c r="L3149" s="785" t="s">
        <v>4933</v>
      </c>
      <c r="M3149" s="785"/>
      <c r="N3149" s="785"/>
      <c r="O3149" s="785"/>
      <c r="P3149" s="787">
        <v>35.566389000000001</v>
      </c>
      <c r="Q3149" s="787">
        <v>0.288018</v>
      </c>
      <c r="R3149" s="785" t="s">
        <v>974</v>
      </c>
      <c r="S3149" s="785" t="s">
        <v>3115</v>
      </c>
      <c r="T3149" s="785" t="s">
        <v>3517</v>
      </c>
      <c r="U3149" s="785" t="s">
        <v>4934</v>
      </c>
      <c r="V3149" s="785" t="s">
        <v>3004</v>
      </c>
      <c r="W3149" s="785" t="s">
        <v>2982</v>
      </c>
      <c r="X3149" s="785" t="s">
        <v>2982</v>
      </c>
      <c r="Y3149" s="615" t="str">
        <f t="shared" si="49"/>
        <v>Ambrose Koech</v>
      </c>
      <c r="Z3149" s="785" t="s">
        <v>4917</v>
      </c>
      <c r="AA3149" s="785" t="s">
        <v>4314</v>
      </c>
      <c r="AB3149" s="785" t="s">
        <v>2605</v>
      </c>
      <c r="AC3149" s="785" t="s">
        <v>2606</v>
      </c>
      <c r="AD3149" s="786">
        <v>43305</v>
      </c>
    </row>
    <row r="3150" spans="1:30" ht="15.75">
      <c r="A3150" s="785" t="s">
        <v>4301</v>
      </c>
      <c r="B3150" s="785" t="s">
        <v>5140</v>
      </c>
      <c r="C3150" s="785" t="s">
        <v>4303</v>
      </c>
      <c r="D3150" s="785" t="s">
        <v>2599</v>
      </c>
      <c r="E3150" s="785" t="s">
        <v>5141</v>
      </c>
      <c r="F3150" s="786">
        <v>43200</v>
      </c>
      <c r="G3150" s="785" t="s">
        <v>4931</v>
      </c>
      <c r="H3150" s="786">
        <v>43240</v>
      </c>
      <c r="I3150" s="785" t="s">
        <v>5142</v>
      </c>
      <c r="J3150" s="785" t="s">
        <v>629</v>
      </c>
      <c r="K3150" s="785" t="s">
        <v>2612</v>
      </c>
      <c r="L3150" s="785" t="s">
        <v>5143</v>
      </c>
      <c r="M3150" s="785"/>
      <c r="N3150" s="785"/>
      <c r="O3150" s="785"/>
      <c r="P3150" s="787">
        <v>37.155366000000001</v>
      </c>
      <c r="Q3150" s="787">
        <v>-0.92581199999999997</v>
      </c>
      <c r="R3150" s="785" t="s">
        <v>1030</v>
      </c>
      <c r="S3150" s="785" t="s">
        <v>2646</v>
      </c>
      <c r="T3150" s="785" t="s">
        <v>2646</v>
      </c>
      <c r="U3150" s="785" t="s">
        <v>5144</v>
      </c>
      <c r="V3150" s="785" t="s">
        <v>3174</v>
      </c>
      <c r="W3150" s="785" t="s">
        <v>2693</v>
      </c>
      <c r="X3150" s="785" t="s">
        <v>2786</v>
      </c>
      <c r="Y3150" s="615" t="str">
        <f t="shared" si="49"/>
        <v>Andcol  Enterprises</v>
      </c>
      <c r="Z3150" s="785" t="s">
        <v>5008</v>
      </c>
      <c r="AA3150" s="785" t="s">
        <v>4349</v>
      </c>
      <c r="AB3150" s="785" t="s">
        <v>2605</v>
      </c>
      <c r="AC3150" s="785" t="s">
        <v>2606</v>
      </c>
      <c r="AD3150" s="786">
        <v>43452</v>
      </c>
    </row>
    <row r="3151" spans="1:30" ht="15.75">
      <c r="A3151" s="785" t="s">
        <v>4301</v>
      </c>
      <c r="B3151" s="785" t="s">
        <v>10507</v>
      </c>
      <c r="C3151" s="785" t="s">
        <v>4303</v>
      </c>
      <c r="D3151" s="785" t="s">
        <v>2599</v>
      </c>
      <c r="E3151" s="785" t="s">
        <v>10508</v>
      </c>
      <c r="F3151" s="786">
        <v>43120</v>
      </c>
      <c r="G3151" s="785" t="s">
        <v>4931</v>
      </c>
      <c r="H3151" s="786">
        <v>43240</v>
      </c>
      <c r="I3151" s="785" t="s">
        <v>10509</v>
      </c>
      <c r="J3151" s="785" t="s">
        <v>629</v>
      </c>
      <c r="K3151" s="785" t="s">
        <v>10510</v>
      </c>
      <c r="L3151" s="785" t="s">
        <v>10511</v>
      </c>
      <c r="M3151" s="785"/>
      <c r="N3151" s="785"/>
      <c r="O3151" s="785" t="s">
        <v>10512</v>
      </c>
      <c r="P3151" s="787">
        <v>34.577015000000003</v>
      </c>
      <c r="Q3151" s="787">
        <v>-0.84125499999999998</v>
      </c>
      <c r="R3151" s="785" t="s">
        <v>2828</v>
      </c>
      <c r="S3151" s="785" t="s">
        <v>3951</v>
      </c>
      <c r="T3151" s="785" t="s">
        <v>3951</v>
      </c>
      <c r="U3151" s="785" t="s">
        <v>10513</v>
      </c>
      <c r="V3151" s="785" t="s">
        <v>2673</v>
      </c>
      <c r="W3151" s="785" t="s">
        <v>3645</v>
      </c>
      <c r="X3151" s="785" t="s">
        <v>3645</v>
      </c>
      <c r="Y3151" s="615" t="str">
        <f t="shared" si="49"/>
        <v>George Otwori</v>
      </c>
      <c r="Z3151" s="785" t="s">
        <v>10514</v>
      </c>
      <c r="AA3151" s="785" t="s">
        <v>4314</v>
      </c>
      <c r="AB3151" s="785" t="s">
        <v>2683</v>
      </c>
      <c r="AC3151" s="785" t="s">
        <v>2606</v>
      </c>
      <c r="AD3151" s="786">
        <v>43276</v>
      </c>
    </row>
    <row r="3152" spans="1:30" ht="15.75">
      <c r="A3152" s="785" t="s">
        <v>4301</v>
      </c>
      <c r="B3152" s="785" t="s">
        <v>16157</v>
      </c>
      <c r="C3152" s="785" t="s">
        <v>4303</v>
      </c>
      <c r="D3152" s="785" t="s">
        <v>2599</v>
      </c>
      <c r="E3152" s="785" t="s">
        <v>6313</v>
      </c>
      <c r="F3152" s="786">
        <v>43191</v>
      </c>
      <c r="G3152" s="785" t="s">
        <v>4931</v>
      </c>
      <c r="H3152" s="786">
        <v>43240</v>
      </c>
      <c r="I3152" s="785" t="s">
        <v>16158</v>
      </c>
      <c r="J3152" s="785" t="s">
        <v>629</v>
      </c>
      <c r="K3152" s="785" t="s">
        <v>16159</v>
      </c>
      <c r="L3152" s="785" t="s">
        <v>16160</v>
      </c>
      <c r="M3152" s="785"/>
      <c r="N3152" s="785"/>
      <c r="O3152" s="785" t="s">
        <v>16161</v>
      </c>
      <c r="P3152" s="787">
        <v>34.915855000000001</v>
      </c>
      <c r="Q3152" s="787">
        <v>0.59936199999999995</v>
      </c>
      <c r="R3152" s="785" t="s">
        <v>1917</v>
      </c>
      <c r="S3152" s="785" t="s">
        <v>1940</v>
      </c>
      <c r="T3152" s="785" t="s">
        <v>16162</v>
      </c>
      <c r="U3152" s="785" t="s">
        <v>16163</v>
      </c>
      <c r="V3152" s="785" t="s">
        <v>2673</v>
      </c>
      <c r="W3152" s="785" t="s">
        <v>2621</v>
      </c>
      <c r="X3152" s="785" t="s">
        <v>2621</v>
      </c>
      <c r="Y3152" s="615" t="str">
        <f t="shared" si="49"/>
        <v>Kentainers Limited</v>
      </c>
      <c r="Z3152" s="785" t="s">
        <v>14622</v>
      </c>
      <c r="AA3152" s="785" t="s">
        <v>5464</v>
      </c>
      <c r="AB3152" s="785" t="s">
        <v>2616</v>
      </c>
      <c r="AC3152" s="785" t="s">
        <v>2617</v>
      </c>
      <c r="AD3152" s="786">
        <v>43375</v>
      </c>
    </row>
    <row r="3153" spans="1:30" ht="15.75">
      <c r="A3153" s="785" t="s">
        <v>4301</v>
      </c>
      <c r="B3153" s="785" t="s">
        <v>19999</v>
      </c>
      <c r="C3153" s="785" t="s">
        <v>4303</v>
      </c>
      <c r="D3153" s="785" t="s">
        <v>2599</v>
      </c>
      <c r="E3153" s="785" t="s">
        <v>20000</v>
      </c>
      <c r="F3153" s="786">
        <v>43206</v>
      </c>
      <c r="G3153" s="785" t="s">
        <v>4931</v>
      </c>
      <c r="H3153" s="786">
        <v>43240</v>
      </c>
      <c r="I3153" s="785" t="s">
        <v>20001</v>
      </c>
      <c r="J3153" s="785" t="s">
        <v>629</v>
      </c>
      <c r="K3153" s="785" t="s">
        <v>20002</v>
      </c>
      <c r="L3153" s="785" t="s">
        <v>20003</v>
      </c>
      <c r="M3153" s="785"/>
      <c r="N3153" s="785"/>
      <c r="O3153" s="785" t="s">
        <v>20004</v>
      </c>
      <c r="P3153" s="787">
        <v>36.544958000000001</v>
      </c>
      <c r="Q3153" s="787">
        <v>-0.72323999999999999</v>
      </c>
      <c r="R3153" s="785" t="s">
        <v>1228</v>
      </c>
      <c r="S3153" s="785" t="s">
        <v>2633</v>
      </c>
      <c r="T3153" s="785" t="s">
        <v>3505</v>
      </c>
      <c r="U3153" s="785" t="s">
        <v>20005</v>
      </c>
      <c r="V3153" s="785" t="s">
        <v>3070</v>
      </c>
      <c r="W3153" s="785" t="s">
        <v>3056</v>
      </c>
      <c r="X3153" s="785" t="s">
        <v>19993</v>
      </c>
      <c r="Y3153" s="615" t="str">
        <f t="shared" si="49"/>
        <v>Peter Wachira</v>
      </c>
      <c r="Z3153" s="785" t="s">
        <v>1227</v>
      </c>
      <c r="AA3153" s="785" t="s">
        <v>4314</v>
      </c>
      <c r="AB3153" s="785" t="s">
        <v>2605</v>
      </c>
      <c r="AC3153" s="785" t="s">
        <v>2606</v>
      </c>
      <c r="AD3153" s="786">
        <v>43571</v>
      </c>
    </row>
    <row r="3154" spans="1:30" ht="15.75">
      <c r="A3154" s="785" t="s">
        <v>4301</v>
      </c>
      <c r="B3154" s="785" t="s">
        <v>32806</v>
      </c>
      <c r="C3154" s="785" t="s">
        <v>4303</v>
      </c>
      <c r="D3154" s="785" t="s">
        <v>2599</v>
      </c>
      <c r="E3154" s="785" t="s">
        <v>5141</v>
      </c>
      <c r="F3154" s="786">
        <v>43200</v>
      </c>
      <c r="G3154" s="785" t="s">
        <v>32807</v>
      </c>
      <c r="H3154" s="786">
        <v>43238</v>
      </c>
      <c r="I3154" s="785" t="s">
        <v>32808</v>
      </c>
      <c r="J3154" s="785" t="s">
        <v>629</v>
      </c>
      <c r="K3154" s="785" t="s">
        <v>32809</v>
      </c>
      <c r="L3154" s="785" t="s">
        <v>32810</v>
      </c>
      <c r="M3154" s="785"/>
      <c r="N3154" s="785"/>
      <c r="O3154" s="785" t="s">
        <v>32811</v>
      </c>
      <c r="P3154" s="787">
        <v>35.109816000000002</v>
      </c>
      <c r="Q3154" s="787">
        <v>-0.55520999999999998</v>
      </c>
      <c r="R3154" s="785" t="s">
        <v>2053</v>
      </c>
      <c r="S3154" s="785" t="s">
        <v>2098</v>
      </c>
      <c r="T3154" s="785" t="s">
        <v>20046</v>
      </c>
      <c r="U3154" s="785" t="s">
        <v>20081</v>
      </c>
      <c r="V3154" s="785" t="s">
        <v>3070</v>
      </c>
      <c r="W3154" s="785" t="s">
        <v>3314</v>
      </c>
      <c r="X3154" s="785"/>
      <c r="Y3154" s="615" t="str">
        <f t="shared" si="49"/>
        <v>Philip Kiget</v>
      </c>
      <c r="Z3154" s="785" t="s">
        <v>2599</v>
      </c>
      <c r="AA3154" s="785" t="s">
        <v>4314</v>
      </c>
      <c r="AB3154" s="785" t="s">
        <v>2683</v>
      </c>
      <c r="AC3154" s="785" t="s">
        <v>2606</v>
      </c>
      <c r="AD3154" s="786">
        <v>43368</v>
      </c>
    </row>
    <row r="3155" spans="1:30" ht="15.75">
      <c r="A3155" s="785" t="s">
        <v>4301</v>
      </c>
      <c r="B3155" s="785" t="s">
        <v>25449</v>
      </c>
      <c r="C3155" s="785" t="s">
        <v>4303</v>
      </c>
      <c r="D3155" s="785" t="s">
        <v>2599</v>
      </c>
      <c r="E3155" s="785" t="s">
        <v>4737</v>
      </c>
      <c r="F3155" s="786">
        <v>43237</v>
      </c>
      <c r="G3155" s="785" t="s">
        <v>4737</v>
      </c>
      <c r="H3155" s="786">
        <v>43237</v>
      </c>
      <c r="I3155" s="785" t="s">
        <v>25450</v>
      </c>
      <c r="J3155" s="785" t="s">
        <v>629</v>
      </c>
      <c r="K3155" s="785" t="s">
        <v>25451</v>
      </c>
      <c r="L3155" s="785" t="s">
        <v>25452</v>
      </c>
      <c r="M3155" s="785"/>
      <c r="N3155" s="785"/>
      <c r="O3155" s="785" t="s">
        <v>25453</v>
      </c>
      <c r="P3155" s="787">
        <v>37.352468999999999</v>
      </c>
      <c r="Q3155" s="787">
        <v>-1.251611</v>
      </c>
      <c r="R3155" s="785" t="s">
        <v>1729</v>
      </c>
      <c r="S3155" s="785" t="s">
        <v>3997</v>
      </c>
      <c r="T3155" s="785" t="s">
        <v>3997</v>
      </c>
      <c r="U3155" s="785" t="s">
        <v>12673</v>
      </c>
      <c r="V3155" s="785" t="s">
        <v>2855</v>
      </c>
      <c r="W3155" s="785" t="s">
        <v>3051</v>
      </c>
      <c r="X3155" s="785" t="s">
        <v>3051</v>
      </c>
      <c r="Y3155" s="615" t="str">
        <f t="shared" si="49"/>
        <v>Willy Kauni</v>
      </c>
      <c r="Z3155" s="785" t="s">
        <v>6334</v>
      </c>
      <c r="AA3155" s="785" t="s">
        <v>4314</v>
      </c>
      <c r="AB3155" s="785" t="s">
        <v>2683</v>
      </c>
      <c r="AC3155" s="785" t="s">
        <v>2606</v>
      </c>
      <c r="AD3155" s="786">
        <v>43237</v>
      </c>
    </row>
    <row r="3156" spans="1:30" ht="15.75">
      <c r="A3156" s="785" t="s">
        <v>4301</v>
      </c>
      <c r="B3156" s="785" t="s">
        <v>27016</v>
      </c>
      <c r="C3156" s="785" t="s">
        <v>4303</v>
      </c>
      <c r="D3156" s="785" t="s">
        <v>2599</v>
      </c>
      <c r="E3156" s="785" t="s">
        <v>10157</v>
      </c>
      <c r="F3156" s="786">
        <v>43189</v>
      </c>
      <c r="G3156" s="785" t="s">
        <v>4737</v>
      </c>
      <c r="H3156" s="786">
        <v>43237</v>
      </c>
      <c r="I3156" s="785" t="s">
        <v>27017</v>
      </c>
      <c r="J3156" s="785" t="s">
        <v>629</v>
      </c>
      <c r="K3156" s="785" t="s">
        <v>2612</v>
      </c>
      <c r="L3156" s="785" t="s">
        <v>27018</v>
      </c>
      <c r="M3156" s="785"/>
      <c r="N3156" s="785"/>
      <c r="O3156" s="785"/>
      <c r="P3156" s="787">
        <v>35.331643999999997</v>
      </c>
      <c r="Q3156" s="787">
        <v>0.56395899999999999</v>
      </c>
      <c r="R3156" s="785" t="s">
        <v>893</v>
      </c>
      <c r="S3156" s="785" t="s">
        <v>1356</v>
      </c>
      <c r="T3156" s="785" t="s">
        <v>1611</v>
      </c>
      <c r="U3156" s="785" t="s">
        <v>12806</v>
      </c>
      <c r="V3156" s="785" t="s">
        <v>2673</v>
      </c>
      <c r="W3156" s="785" t="s">
        <v>3239</v>
      </c>
      <c r="X3156" s="785"/>
      <c r="Y3156" s="615" t="str">
        <f t="shared" si="49"/>
        <v>Daniel Bartilol</v>
      </c>
      <c r="Z3156" s="785" t="s">
        <v>2599</v>
      </c>
      <c r="AA3156" s="785" t="s">
        <v>4314</v>
      </c>
      <c r="AB3156" s="785" t="s">
        <v>2605</v>
      </c>
      <c r="AC3156" s="785" t="s">
        <v>2606</v>
      </c>
      <c r="AD3156" s="786">
        <v>43217</v>
      </c>
    </row>
    <row r="3157" spans="1:30" ht="15.75">
      <c r="A3157" s="785" t="s">
        <v>4301</v>
      </c>
      <c r="B3157" s="785" t="s">
        <v>11744</v>
      </c>
      <c r="C3157" s="785" t="s">
        <v>4303</v>
      </c>
      <c r="D3157" s="785" t="s">
        <v>2599</v>
      </c>
      <c r="E3157" s="785" t="s">
        <v>7838</v>
      </c>
      <c r="F3157" s="786">
        <v>43147</v>
      </c>
      <c r="G3157" s="785" t="s">
        <v>8040</v>
      </c>
      <c r="H3157" s="786">
        <v>43236</v>
      </c>
      <c r="I3157" s="785" t="s">
        <v>11745</v>
      </c>
      <c r="J3157" s="785" t="s">
        <v>629</v>
      </c>
      <c r="K3157" s="785" t="s">
        <v>11746</v>
      </c>
      <c r="L3157" s="785" t="s">
        <v>11747</v>
      </c>
      <c r="M3157" s="785"/>
      <c r="N3157" s="785"/>
      <c r="O3157" s="785"/>
      <c r="P3157" s="787">
        <v>37.235061000000002</v>
      </c>
      <c r="Q3157" s="787">
        <v>-0.50926700000000003</v>
      </c>
      <c r="R3157" s="785" t="s">
        <v>1961</v>
      </c>
      <c r="S3157" s="785" t="s">
        <v>1962</v>
      </c>
      <c r="T3157" s="785" t="s">
        <v>2077</v>
      </c>
      <c r="U3157" s="785" t="s">
        <v>11748</v>
      </c>
      <c r="V3157" s="785" t="s">
        <v>2673</v>
      </c>
      <c r="W3157" s="785" t="s">
        <v>2802</v>
      </c>
      <c r="X3157" s="785" t="s">
        <v>2802</v>
      </c>
      <c r="Y3157" s="615" t="str">
        <f t="shared" si="49"/>
        <v>Jackson Maina</v>
      </c>
      <c r="Z3157" s="785" t="s">
        <v>2599</v>
      </c>
      <c r="AA3157" s="785" t="s">
        <v>4314</v>
      </c>
      <c r="AB3157" s="785" t="s">
        <v>2605</v>
      </c>
      <c r="AC3157" s="785" t="s">
        <v>2606</v>
      </c>
      <c r="AD3157" s="786">
        <v>43336</v>
      </c>
    </row>
    <row r="3158" spans="1:30" ht="15.75">
      <c r="A3158" s="785" t="s">
        <v>4301</v>
      </c>
      <c r="B3158" s="785" t="s">
        <v>29461</v>
      </c>
      <c r="C3158" s="785" t="s">
        <v>4379</v>
      </c>
      <c r="D3158" s="785" t="s">
        <v>2598</v>
      </c>
      <c r="E3158" s="785" t="s">
        <v>6916</v>
      </c>
      <c r="F3158" s="786">
        <v>43166</v>
      </c>
      <c r="G3158" s="785" t="s">
        <v>8040</v>
      </c>
      <c r="H3158" s="786">
        <v>43236</v>
      </c>
      <c r="I3158" s="785" t="s">
        <v>29462</v>
      </c>
      <c r="J3158" s="785" t="s">
        <v>629</v>
      </c>
      <c r="K3158" s="785" t="s">
        <v>29463</v>
      </c>
      <c r="L3158" s="785" t="s">
        <v>29464</v>
      </c>
      <c r="M3158" s="785"/>
      <c r="N3158" s="785"/>
      <c r="O3158" s="785"/>
      <c r="P3158" s="787">
        <v>35.080098</v>
      </c>
      <c r="Q3158" s="787">
        <v>0.202127</v>
      </c>
      <c r="R3158" s="785" t="s">
        <v>916</v>
      </c>
      <c r="S3158" s="785" t="s">
        <v>2839</v>
      </c>
      <c r="T3158" s="785" t="s">
        <v>2839</v>
      </c>
      <c r="U3158" s="785" t="s">
        <v>29465</v>
      </c>
      <c r="V3158" s="785" t="s">
        <v>2855</v>
      </c>
      <c r="W3158" s="785" t="s">
        <v>3181</v>
      </c>
      <c r="X3158" s="785"/>
      <c r="Y3158" s="615" t="str">
        <f t="shared" si="49"/>
        <v>Abiud Limited</v>
      </c>
      <c r="Z3158" s="785" t="s">
        <v>2599</v>
      </c>
      <c r="AA3158" s="785" t="s">
        <v>4349</v>
      </c>
      <c r="AB3158" s="785" t="s">
        <v>2876</v>
      </c>
      <c r="AC3158" s="785" t="s">
        <v>2606</v>
      </c>
      <c r="AD3158" s="786">
        <v>43275</v>
      </c>
    </row>
    <row r="3159" spans="1:30" ht="15.75">
      <c r="A3159" s="785" t="s">
        <v>4301</v>
      </c>
      <c r="B3159" s="785" t="s">
        <v>23937</v>
      </c>
      <c r="C3159" s="785" t="s">
        <v>4303</v>
      </c>
      <c r="D3159" s="785" t="s">
        <v>2599</v>
      </c>
      <c r="E3159" s="785" t="s">
        <v>5295</v>
      </c>
      <c r="F3159" s="786">
        <v>43158</v>
      </c>
      <c r="G3159" s="785" t="s">
        <v>23041</v>
      </c>
      <c r="H3159" s="786">
        <v>43235</v>
      </c>
      <c r="I3159" s="785" t="s">
        <v>23938</v>
      </c>
      <c r="J3159" s="785" t="s">
        <v>627</v>
      </c>
      <c r="K3159" s="785" t="s">
        <v>23939</v>
      </c>
      <c r="L3159" s="785" t="s">
        <v>23940</v>
      </c>
      <c r="M3159" s="785"/>
      <c r="N3159" s="785"/>
      <c r="O3159" s="785"/>
      <c r="P3159" s="787">
        <v>35.386521999999999</v>
      </c>
      <c r="Q3159" s="787">
        <v>-0.11644699999999999</v>
      </c>
      <c r="R3159" s="785" t="s">
        <v>2053</v>
      </c>
      <c r="S3159" s="785" t="s">
        <v>2715</v>
      </c>
      <c r="T3159" s="785" t="s">
        <v>4310</v>
      </c>
      <c r="U3159" s="785" t="s">
        <v>3197</v>
      </c>
      <c r="V3159" s="785" t="s">
        <v>2673</v>
      </c>
      <c r="W3159" s="785" t="s">
        <v>23917</v>
      </c>
      <c r="X3159" s="785" t="s">
        <v>23917</v>
      </c>
      <c r="Y3159" s="615" t="str">
        <f t="shared" si="49"/>
        <v>Stanley Mutai</v>
      </c>
      <c r="Z3159" s="785" t="s">
        <v>2599</v>
      </c>
      <c r="AA3159" s="785" t="s">
        <v>4314</v>
      </c>
      <c r="AB3159" s="785" t="s">
        <v>2683</v>
      </c>
      <c r="AC3159" s="785" t="s">
        <v>2606</v>
      </c>
      <c r="AD3159" s="786">
        <v>43436</v>
      </c>
    </row>
    <row r="3160" spans="1:30" ht="15.75">
      <c r="A3160" s="785" t="s">
        <v>4301</v>
      </c>
      <c r="B3160" s="785" t="s">
        <v>25188</v>
      </c>
      <c r="C3160" s="785" t="s">
        <v>4303</v>
      </c>
      <c r="D3160" s="785" t="s">
        <v>2599</v>
      </c>
      <c r="E3160" s="785" t="s">
        <v>13599</v>
      </c>
      <c r="F3160" s="786">
        <v>43216</v>
      </c>
      <c r="G3160" s="785" t="s">
        <v>23041</v>
      </c>
      <c r="H3160" s="786">
        <v>43235</v>
      </c>
      <c r="I3160" s="785" t="s">
        <v>25189</v>
      </c>
      <c r="J3160" s="785" t="s">
        <v>629</v>
      </c>
      <c r="K3160" s="785" t="s">
        <v>25190</v>
      </c>
      <c r="L3160" s="785" t="s">
        <v>25191</v>
      </c>
      <c r="M3160" s="785"/>
      <c r="N3160" s="785"/>
      <c r="O3160" s="785" t="s">
        <v>25192</v>
      </c>
      <c r="P3160" s="787">
        <v>36.912669000000001</v>
      </c>
      <c r="Q3160" s="787">
        <v>-0.82826200000000005</v>
      </c>
      <c r="R3160" s="785" t="s">
        <v>1030</v>
      </c>
      <c r="S3160" s="785" t="s">
        <v>1031</v>
      </c>
      <c r="T3160" s="785" t="s">
        <v>3389</v>
      </c>
      <c r="U3160" s="785" t="s">
        <v>3138</v>
      </c>
      <c r="V3160" s="785" t="s">
        <v>2673</v>
      </c>
      <c r="W3160" s="785" t="s">
        <v>4047</v>
      </c>
      <c r="X3160" s="785" t="s">
        <v>2647</v>
      </c>
      <c r="Y3160" s="615" t="str">
        <f t="shared" si="49"/>
        <v>Washington Mwangi Muinuki</v>
      </c>
      <c r="Z3160" s="785" t="s">
        <v>25156</v>
      </c>
      <c r="AA3160" s="785" t="s">
        <v>4314</v>
      </c>
      <c r="AB3160" s="785" t="s">
        <v>2605</v>
      </c>
      <c r="AC3160" s="785" t="s">
        <v>2606</v>
      </c>
      <c r="AD3160" s="786">
        <v>43216</v>
      </c>
    </row>
    <row r="3161" spans="1:30" ht="15.75">
      <c r="A3161" s="785" t="s">
        <v>4301</v>
      </c>
      <c r="B3161" s="785" t="s">
        <v>25403</v>
      </c>
      <c r="C3161" s="785" t="s">
        <v>4303</v>
      </c>
      <c r="D3161" s="785" t="s">
        <v>2599</v>
      </c>
      <c r="E3161" s="785" t="s">
        <v>6596</v>
      </c>
      <c r="F3161" s="786">
        <v>43084</v>
      </c>
      <c r="G3161" s="785" t="s">
        <v>23041</v>
      </c>
      <c r="H3161" s="786">
        <v>43235</v>
      </c>
      <c r="I3161" s="785" t="s">
        <v>25404</v>
      </c>
      <c r="J3161" s="785" t="s">
        <v>627</v>
      </c>
      <c r="K3161" s="785" t="s">
        <v>25405</v>
      </c>
      <c r="L3161" s="785" t="s">
        <v>25406</v>
      </c>
      <c r="M3161" s="785"/>
      <c r="N3161" s="785"/>
      <c r="O3161" s="785"/>
      <c r="P3161" s="787">
        <v>35.386603000000001</v>
      </c>
      <c r="Q3161" s="787">
        <v>-0.124348</v>
      </c>
      <c r="R3161" s="785" t="s">
        <v>2053</v>
      </c>
      <c r="S3161" s="785" t="s">
        <v>2715</v>
      </c>
      <c r="T3161" s="785" t="s">
        <v>4310</v>
      </c>
      <c r="U3161" s="785" t="s">
        <v>2716</v>
      </c>
      <c r="V3161" s="785" t="s">
        <v>2603</v>
      </c>
      <c r="W3161" s="785" t="s">
        <v>2717</v>
      </c>
      <c r="X3161" s="785" t="s">
        <v>2717</v>
      </c>
      <c r="Y3161" s="615" t="str">
        <f t="shared" si="49"/>
        <v>Wesley Kipyegon</v>
      </c>
      <c r="Z3161" s="785" t="s">
        <v>2599</v>
      </c>
      <c r="AA3161" s="785" t="s">
        <v>4314</v>
      </c>
      <c r="AB3161" s="785" t="s">
        <v>2683</v>
      </c>
      <c r="AC3161" s="785" t="s">
        <v>2606</v>
      </c>
      <c r="AD3161" s="786">
        <v>43436</v>
      </c>
    </row>
    <row r="3162" spans="1:30" ht="15.75">
      <c r="A3162" s="785" t="s">
        <v>4301</v>
      </c>
      <c r="B3162" s="785" t="s">
        <v>29614</v>
      </c>
      <c r="C3162" s="785" t="s">
        <v>4303</v>
      </c>
      <c r="D3162" s="785" t="s">
        <v>2599</v>
      </c>
      <c r="E3162" s="785" t="s">
        <v>4930</v>
      </c>
      <c r="F3162" s="786">
        <v>43205</v>
      </c>
      <c r="G3162" s="785" t="s">
        <v>23041</v>
      </c>
      <c r="H3162" s="786">
        <v>43235</v>
      </c>
      <c r="I3162" s="785" t="s">
        <v>29615</v>
      </c>
      <c r="J3162" s="785" t="s">
        <v>629</v>
      </c>
      <c r="K3162" s="785" t="s">
        <v>29616</v>
      </c>
      <c r="L3162" s="785" t="s">
        <v>29617</v>
      </c>
      <c r="M3162" s="785"/>
      <c r="N3162" s="785"/>
      <c r="O3162" s="785"/>
      <c r="P3162" s="787">
        <v>36.232277000000003</v>
      </c>
      <c r="Q3162" s="787">
        <v>-4.1156999999999999E-2</v>
      </c>
      <c r="R3162" s="785" t="s">
        <v>695</v>
      </c>
      <c r="S3162" s="785" t="s">
        <v>2231</v>
      </c>
      <c r="T3162" s="785" t="s">
        <v>2231</v>
      </c>
      <c r="U3162" s="785" t="s">
        <v>29618</v>
      </c>
      <c r="V3162" s="785" t="s">
        <v>2855</v>
      </c>
      <c r="W3162" s="785" t="s">
        <v>3025</v>
      </c>
      <c r="X3162" s="785"/>
      <c r="Y3162" s="615" t="str">
        <f t="shared" si="49"/>
        <v>Kichemu limited</v>
      </c>
      <c r="Z3162" s="785" t="s">
        <v>2599</v>
      </c>
      <c r="AA3162" s="785" t="s">
        <v>4349</v>
      </c>
      <c r="AB3162" s="785" t="s">
        <v>2683</v>
      </c>
      <c r="AC3162" s="785" t="s">
        <v>2606</v>
      </c>
      <c r="AD3162" s="786">
        <v>43244</v>
      </c>
    </row>
    <row r="3163" spans="1:30" ht="15.75">
      <c r="A3163" s="785" t="s">
        <v>4301</v>
      </c>
      <c r="B3163" s="785" t="s">
        <v>4491</v>
      </c>
      <c r="C3163" s="785" t="s">
        <v>4303</v>
      </c>
      <c r="D3163" s="785" t="s">
        <v>2599</v>
      </c>
      <c r="E3163" s="785" t="s">
        <v>4492</v>
      </c>
      <c r="F3163" s="786">
        <v>43161</v>
      </c>
      <c r="G3163" s="785" t="s">
        <v>4493</v>
      </c>
      <c r="H3163" s="786">
        <v>43234</v>
      </c>
      <c r="I3163" s="785" t="s">
        <v>4494</v>
      </c>
      <c r="J3163" s="785" t="s">
        <v>629</v>
      </c>
      <c r="K3163" s="785" t="s">
        <v>2612</v>
      </c>
      <c r="L3163" s="785" t="s">
        <v>4495</v>
      </c>
      <c r="M3163" s="785"/>
      <c r="N3163" s="785"/>
      <c r="O3163" s="785"/>
      <c r="P3163" s="787">
        <v>35.135804999999998</v>
      </c>
      <c r="Q3163" s="787">
        <v>0.20635200000000001</v>
      </c>
      <c r="R3163" s="785" t="s">
        <v>916</v>
      </c>
      <c r="S3163" s="785" t="s">
        <v>2839</v>
      </c>
      <c r="T3163" s="785" t="s">
        <v>2840</v>
      </c>
      <c r="U3163" s="785" t="s">
        <v>4496</v>
      </c>
      <c r="V3163" s="785" t="s">
        <v>2855</v>
      </c>
      <c r="W3163" s="785" t="s">
        <v>2884</v>
      </c>
      <c r="X3163" s="785" t="s">
        <v>2884</v>
      </c>
      <c r="Y3163" s="615" t="str">
        <f t="shared" si="49"/>
        <v>Aggrey Itavale</v>
      </c>
      <c r="Z3163" s="785" t="s">
        <v>4497</v>
      </c>
      <c r="AA3163" s="785" t="s">
        <v>4314</v>
      </c>
      <c r="AB3163" s="785" t="s">
        <v>2605</v>
      </c>
      <c r="AC3163" s="785" t="s">
        <v>2606</v>
      </c>
      <c r="AD3163" s="786">
        <v>43266</v>
      </c>
    </row>
    <row r="3164" spans="1:30" ht="15.75">
      <c r="A3164" s="785" t="s">
        <v>4301</v>
      </c>
      <c r="B3164" s="785" t="s">
        <v>8592</v>
      </c>
      <c r="C3164" s="785" t="s">
        <v>4303</v>
      </c>
      <c r="D3164" s="785" t="s">
        <v>2599</v>
      </c>
      <c r="E3164" s="785" t="s">
        <v>8593</v>
      </c>
      <c r="F3164" s="786">
        <v>43184</v>
      </c>
      <c r="G3164" s="785" t="s">
        <v>4493</v>
      </c>
      <c r="H3164" s="786">
        <v>43234</v>
      </c>
      <c r="I3164" s="785" t="s">
        <v>8594</v>
      </c>
      <c r="J3164" s="785" t="s">
        <v>627</v>
      </c>
      <c r="K3164" s="785" t="s">
        <v>8595</v>
      </c>
      <c r="L3164" s="785" t="s">
        <v>8596</v>
      </c>
      <c r="M3164" s="785"/>
      <c r="N3164" s="785"/>
      <c r="O3164" s="785" t="s">
        <v>8597</v>
      </c>
      <c r="P3164" s="787">
        <v>36.959010999999997</v>
      </c>
      <c r="Q3164" s="787">
        <v>-1.2759499999999999</v>
      </c>
      <c r="R3164" s="785" t="s">
        <v>2661</v>
      </c>
      <c r="S3164" s="785" t="s">
        <v>8598</v>
      </c>
      <c r="T3164" s="785" t="s">
        <v>8599</v>
      </c>
      <c r="U3164" s="785" t="s">
        <v>8600</v>
      </c>
      <c r="V3164" s="785" t="s">
        <v>2603</v>
      </c>
      <c r="W3164" s="785" t="s">
        <v>8491</v>
      </c>
      <c r="X3164" s="785" t="s">
        <v>2707</v>
      </c>
      <c r="Y3164" s="615" t="str">
        <f t="shared" si="49"/>
        <v>Fagaden Enterprises</v>
      </c>
      <c r="Z3164" s="785" t="s">
        <v>8501</v>
      </c>
      <c r="AA3164" s="785" t="s">
        <v>5464</v>
      </c>
      <c r="AB3164" s="785" t="s">
        <v>5504</v>
      </c>
      <c r="AC3164" s="785" t="s">
        <v>2617</v>
      </c>
      <c r="AD3164" s="786">
        <v>43234</v>
      </c>
    </row>
    <row r="3165" spans="1:30" ht="15.75">
      <c r="A3165" s="785" t="s">
        <v>4301</v>
      </c>
      <c r="B3165" s="785" t="s">
        <v>17678</v>
      </c>
      <c r="C3165" s="785" t="s">
        <v>4303</v>
      </c>
      <c r="D3165" s="785" t="s">
        <v>2599</v>
      </c>
      <c r="E3165" s="785" t="s">
        <v>10195</v>
      </c>
      <c r="F3165" s="786">
        <v>43208</v>
      </c>
      <c r="G3165" s="785" t="s">
        <v>4493</v>
      </c>
      <c r="H3165" s="786">
        <v>43234</v>
      </c>
      <c r="I3165" s="785" t="s">
        <v>17679</v>
      </c>
      <c r="J3165" s="785" t="s">
        <v>627</v>
      </c>
      <c r="K3165" s="785" t="s">
        <v>17680</v>
      </c>
      <c r="L3165" s="785" t="s">
        <v>17681</v>
      </c>
      <c r="M3165" s="785"/>
      <c r="N3165" s="785"/>
      <c r="O3165" s="785"/>
      <c r="P3165" s="787">
        <v>36.909292999999998</v>
      </c>
      <c r="Q3165" s="787">
        <v>-0.99656800000000001</v>
      </c>
      <c r="R3165" s="785" t="s">
        <v>821</v>
      </c>
      <c r="S3165" s="785" t="s">
        <v>2041</v>
      </c>
      <c r="T3165" s="785" t="s">
        <v>3605</v>
      </c>
      <c r="U3165" s="785" t="s">
        <v>17682</v>
      </c>
      <c r="V3165" s="785" t="s">
        <v>3070</v>
      </c>
      <c r="W3165" s="785" t="s">
        <v>3535</v>
      </c>
      <c r="X3165" s="785" t="s">
        <v>3535</v>
      </c>
      <c r="Y3165" s="615" t="str">
        <f t="shared" si="49"/>
        <v>Maurice Kinuthia Wangui</v>
      </c>
      <c r="Z3165" s="785" t="s">
        <v>17405</v>
      </c>
      <c r="AA3165" s="785" t="s">
        <v>4314</v>
      </c>
      <c r="AB3165" s="785" t="s">
        <v>2605</v>
      </c>
      <c r="AC3165" s="785" t="s">
        <v>2606</v>
      </c>
      <c r="AD3165" s="786">
        <v>43295</v>
      </c>
    </row>
    <row r="3166" spans="1:30" ht="15.75">
      <c r="A3166" s="785" t="s">
        <v>4301</v>
      </c>
      <c r="B3166" s="785" t="s">
        <v>24603</v>
      </c>
      <c r="C3166" s="785" t="s">
        <v>4303</v>
      </c>
      <c r="D3166" s="785" t="s">
        <v>2599</v>
      </c>
      <c r="E3166" s="785" t="s">
        <v>6313</v>
      </c>
      <c r="F3166" s="786">
        <v>43191</v>
      </c>
      <c r="G3166" s="785" t="s">
        <v>9519</v>
      </c>
      <c r="H3166" s="786">
        <v>43232</v>
      </c>
      <c r="I3166" s="785" t="s">
        <v>24604</v>
      </c>
      <c r="J3166" s="785" t="s">
        <v>629</v>
      </c>
      <c r="K3166" s="785" t="s">
        <v>24605</v>
      </c>
      <c r="L3166" s="785" t="s">
        <v>24606</v>
      </c>
      <c r="M3166" s="785"/>
      <c r="N3166" s="785"/>
      <c r="O3166" s="785" t="s">
        <v>24607</v>
      </c>
      <c r="P3166" s="787">
        <v>34.771273000000001</v>
      </c>
      <c r="Q3166" s="787">
        <v>-5.5177999999999998E-2</v>
      </c>
      <c r="R3166" s="785" t="s">
        <v>1575</v>
      </c>
      <c r="S3166" s="785" t="s">
        <v>2755</v>
      </c>
      <c r="T3166" s="785" t="s">
        <v>2755</v>
      </c>
      <c r="U3166" s="785" t="s">
        <v>24608</v>
      </c>
      <c r="V3166" s="785" t="s">
        <v>2855</v>
      </c>
      <c r="W3166" s="785" t="s">
        <v>3583</v>
      </c>
      <c r="X3166" s="785" t="s">
        <v>2676</v>
      </c>
      <c r="Y3166" s="615" t="str">
        <f t="shared" si="49"/>
        <v>Thomas Mboya Omwadho</v>
      </c>
      <c r="Z3166" s="785" t="s">
        <v>24602</v>
      </c>
      <c r="AA3166" s="785" t="s">
        <v>4314</v>
      </c>
      <c r="AB3166" s="785" t="s">
        <v>2605</v>
      </c>
      <c r="AC3166" s="785" t="s">
        <v>2606</v>
      </c>
      <c r="AD3166" s="786">
        <v>43304</v>
      </c>
    </row>
    <row r="3167" spans="1:30" ht="15.75">
      <c r="A3167" s="785" t="s">
        <v>4301</v>
      </c>
      <c r="B3167" s="785" t="s">
        <v>8584</v>
      </c>
      <c r="C3167" s="785" t="s">
        <v>4303</v>
      </c>
      <c r="D3167" s="785" t="s">
        <v>2599</v>
      </c>
      <c r="E3167" s="785" t="s">
        <v>8585</v>
      </c>
      <c r="F3167" s="786">
        <v>43231</v>
      </c>
      <c r="G3167" s="785" t="s">
        <v>8585</v>
      </c>
      <c r="H3167" s="786">
        <v>43231</v>
      </c>
      <c r="I3167" s="785" t="s">
        <v>8586</v>
      </c>
      <c r="J3167" s="785" t="s">
        <v>627</v>
      </c>
      <c r="K3167" s="785" t="s">
        <v>8587</v>
      </c>
      <c r="L3167" s="785" t="s">
        <v>8588</v>
      </c>
      <c r="M3167" s="785" t="s">
        <v>8589</v>
      </c>
      <c r="N3167" s="785"/>
      <c r="O3167" s="785" t="s">
        <v>8590</v>
      </c>
      <c r="P3167" s="787">
        <v>36.200767999999997</v>
      </c>
      <c r="Q3167" s="787">
        <v>-0.267092</v>
      </c>
      <c r="R3167" s="785" t="s">
        <v>695</v>
      </c>
      <c r="S3167" s="785" t="s">
        <v>1204</v>
      </c>
      <c r="T3167" s="785" t="s">
        <v>1204</v>
      </c>
      <c r="U3167" s="785" t="s">
        <v>8591</v>
      </c>
      <c r="V3167" s="785">
        <v>4</v>
      </c>
      <c r="W3167" s="785" t="s">
        <v>8491</v>
      </c>
      <c r="X3167" s="785" t="s">
        <v>2707</v>
      </c>
      <c r="Y3167" s="615" t="str">
        <f t="shared" si="49"/>
        <v>Fagaden Enterprises</v>
      </c>
      <c r="Z3167" s="785" t="s">
        <v>8501</v>
      </c>
      <c r="AA3167" s="785" t="s">
        <v>5464</v>
      </c>
      <c r="AB3167" s="785" t="s">
        <v>5504</v>
      </c>
      <c r="AC3167" s="785" t="s">
        <v>2617</v>
      </c>
      <c r="AD3167" s="786">
        <v>43231</v>
      </c>
    </row>
    <row r="3168" spans="1:30" ht="15.75">
      <c r="A3168" s="785" t="s">
        <v>4301</v>
      </c>
      <c r="B3168" s="785" t="s">
        <v>22152</v>
      </c>
      <c r="C3168" s="785" t="s">
        <v>4303</v>
      </c>
      <c r="D3168" s="785" t="s">
        <v>2599</v>
      </c>
      <c r="E3168" s="785" t="s">
        <v>21198</v>
      </c>
      <c r="F3168" s="786">
        <v>43183</v>
      </c>
      <c r="G3168" s="785" t="s">
        <v>8518</v>
      </c>
      <c r="H3168" s="786">
        <v>43230</v>
      </c>
      <c r="I3168" s="785" t="s">
        <v>22153</v>
      </c>
      <c r="J3168" s="785" t="s">
        <v>627</v>
      </c>
      <c r="K3168" s="785" t="s">
        <v>22154</v>
      </c>
      <c r="L3168" s="785" t="s">
        <v>22155</v>
      </c>
      <c r="M3168" s="785"/>
      <c r="N3168" s="785"/>
      <c r="O3168" s="785" t="s">
        <v>22156</v>
      </c>
      <c r="P3168" s="787">
        <v>37.674438000000002</v>
      </c>
      <c r="Q3168" s="787">
        <v>-0.36135200000000001</v>
      </c>
      <c r="R3168" s="785" t="s">
        <v>1266</v>
      </c>
      <c r="S3168" s="785" t="s">
        <v>3150</v>
      </c>
      <c r="T3168" s="785" t="s">
        <v>10799</v>
      </c>
      <c r="U3168" s="785" t="s">
        <v>2602</v>
      </c>
      <c r="V3168" s="785" t="s">
        <v>3004</v>
      </c>
      <c r="W3168" s="785" t="s">
        <v>2808</v>
      </c>
      <c r="X3168" s="785" t="s">
        <v>3576</v>
      </c>
      <c r="Y3168" s="615" t="str">
        <f t="shared" si="49"/>
        <v>Samuel Kirimi</v>
      </c>
      <c r="Z3168" s="785" t="s">
        <v>21989</v>
      </c>
      <c r="AA3168" s="785" t="s">
        <v>4349</v>
      </c>
      <c r="AB3168" s="785" t="s">
        <v>2683</v>
      </c>
      <c r="AC3168" s="785" t="s">
        <v>2606</v>
      </c>
      <c r="AD3168" s="786">
        <v>43230</v>
      </c>
    </row>
    <row r="3169" spans="1:30" ht="15.75">
      <c r="A3169" s="785" t="s">
        <v>4301</v>
      </c>
      <c r="B3169" s="785" t="s">
        <v>9565</v>
      </c>
      <c r="C3169" s="785" t="s">
        <v>4303</v>
      </c>
      <c r="D3169" s="785" t="s">
        <v>2599</v>
      </c>
      <c r="E3169" s="785" t="s">
        <v>4566</v>
      </c>
      <c r="F3169" s="786">
        <v>43109</v>
      </c>
      <c r="G3169" s="785" t="s">
        <v>9566</v>
      </c>
      <c r="H3169" s="786">
        <v>43229</v>
      </c>
      <c r="I3169" s="785" t="s">
        <v>9567</v>
      </c>
      <c r="J3169" s="785" t="s">
        <v>627</v>
      </c>
      <c r="K3169" s="785" t="s">
        <v>9568</v>
      </c>
      <c r="L3169" s="785" t="s">
        <v>9569</v>
      </c>
      <c r="M3169" s="785"/>
      <c r="N3169" s="785"/>
      <c r="O3169" s="785" t="s">
        <v>9570</v>
      </c>
      <c r="P3169" s="787">
        <v>36.460622000000001</v>
      </c>
      <c r="Q3169" s="787">
        <v>6.4174999999999996E-2</v>
      </c>
      <c r="R3169" s="785" t="s">
        <v>1228</v>
      </c>
      <c r="S3169" s="785" t="s">
        <v>1229</v>
      </c>
      <c r="T3169" s="785" t="s">
        <v>4484</v>
      </c>
      <c r="U3169" s="785" t="s">
        <v>2661</v>
      </c>
      <c r="V3169" s="785" t="s">
        <v>2855</v>
      </c>
      <c r="W3169" s="785" t="s">
        <v>3288</v>
      </c>
      <c r="X3169" s="785" t="s">
        <v>2626</v>
      </c>
      <c r="Y3169" s="615" t="str">
        <f t="shared" si="49"/>
        <v>Francis Kinyanjui</v>
      </c>
      <c r="Z3169" s="785" t="s">
        <v>9485</v>
      </c>
      <c r="AA3169" s="785" t="s">
        <v>4314</v>
      </c>
      <c r="AB3169" s="785" t="s">
        <v>2605</v>
      </c>
      <c r="AC3169" s="785" t="s">
        <v>2606</v>
      </c>
      <c r="AD3169" s="786">
        <v>43231</v>
      </c>
    </row>
    <row r="3170" spans="1:30" ht="15.75">
      <c r="A3170" s="785" t="s">
        <v>4301</v>
      </c>
      <c r="B3170" s="785" t="s">
        <v>4592</v>
      </c>
      <c r="C3170" s="785" t="s">
        <v>4303</v>
      </c>
      <c r="D3170" s="785" t="s">
        <v>2599</v>
      </c>
      <c r="E3170" s="785" t="s">
        <v>4593</v>
      </c>
      <c r="F3170" s="786">
        <v>43178</v>
      </c>
      <c r="G3170" s="785" t="s">
        <v>4594</v>
      </c>
      <c r="H3170" s="786">
        <v>43228</v>
      </c>
      <c r="I3170" s="785" t="s">
        <v>4595</v>
      </c>
      <c r="J3170" s="785" t="s">
        <v>629</v>
      </c>
      <c r="K3170" s="785" t="s">
        <v>2612</v>
      </c>
      <c r="L3170" s="785" t="s">
        <v>4596</v>
      </c>
      <c r="M3170" s="785"/>
      <c r="N3170" s="785"/>
      <c r="O3170" s="785"/>
      <c r="P3170" s="787">
        <v>35.024532000000001</v>
      </c>
      <c r="Q3170" s="787">
        <v>0.97877400000000003</v>
      </c>
      <c r="R3170" s="785" t="s">
        <v>1189</v>
      </c>
      <c r="S3170" s="785" t="s">
        <v>4597</v>
      </c>
      <c r="T3170" s="785" t="s">
        <v>4598</v>
      </c>
      <c r="U3170" s="785" t="s">
        <v>4598</v>
      </c>
      <c r="V3170" s="785" t="s">
        <v>3070</v>
      </c>
      <c r="W3170" s="785" t="s">
        <v>2884</v>
      </c>
      <c r="X3170" s="785" t="s">
        <v>2884</v>
      </c>
      <c r="Y3170" s="615" t="str">
        <f t="shared" si="49"/>
        <v>Aggrey Itavale</v>
      </c>
      <c r="Z3170" s="785" t="s">
        <v>4497</v>
      </c>
      <c r="AA3170" s="785" t="s">
        <v>4314</v>
      </c>
      <c r="AB3170" s="785" t="s">
        <v>2605</v>
      </c>
      <c r="AC3170" s="785" t="s">
        <v>2606</v>
      </c>
      <c r="AD3170" s="786">
        <v>43266</v>
      </c>
    </row>
    <row r="3171" spans="1:30" ht="15.75">
      <c r="A3171" s="785" t="s">
        <v>4301</v>
      </c>
      <c r="B3171" s="785" t="s">
        <v>4627</v>
      </c>
      <c r="C3171" s="785" t="s">
        <v>4303</v>
      </c>
      <c r="D3171" s="785" t="s">
        <v>2599</v>
      </c>
      <c r="E3171" s="785" t="s">
        <v>4628</v>
      </c>
      <c r="F3171" s="786">
        <v>43154</v>
      </c>
      <c r="G3171" s="785" t="s">
        <v>4629</v>
      </c>
      <c r="H3171" s="786">
        <v>43227</v>
      </c>
      <c r="I3171" s="785" t="s">
        <v>4630</v>
      </c>
      <c r="J3171" s="785" t="s">
        <v>627</v>
      </c>
      <c r="K3171" s="785" t="s">
        <v>4631</v>
      </c>
      <c r="L3171" s="785" t="s">
        <v>4632</v>
      </c>
      <c r="M3171" s="785"/>
      <c r="N3171" s="785"/>
      <c r="O3171" s="785"/>
      <c r="P3171" s="787">
        <v>35.388767999999999</v>
      </c>
      <c r="Q3171" s="787">
        <v>-0.11741799999999999</v>
      </c>
      <c r="R3171" s="785" t="s">
        <v>2053</v>
      </c>
      <c r="S3171" s="785" t="s">
        <v>2715</v>
      </c>
      <c r="T3171" s="785" t="s">
        <v>4310</v>
      </c>
      <c r="U3171" s="785" t="s">
        <v>3274</v>
      </c>
      <c r="V3171" s="785" t="s">
        <v>2603</v>
      </c>
      <c r="W3171" s="785" t="s">
        <v>4619</v>
      </c>
      <c r="X3171" s="785" t="s">
        <v>4619</v>
      </c>
      <c r="Y3171" s="615" t="str">
        <f t="shared" si="49"/>
        <v>Agnes Koech</v>
      </c>
      <c r="Z3171" s="785" t="s">
        <v>2599</v>
      </c>
      <c r="AA3171" s="785" t="s">
        <v>4314</v>
      </c>
      <c r="AB3171" s="785" t="s">
        <v>2683</v>
      </c>
      <c r="AC3171" s="785" t="s">
        <v>2606</v>
      </c>
      <c r="AD3171" s="786">
        <v>43430</v>
      </c>
    </row>
    <row r="3172" spans="1:30" ht="15.75">
      <c r="A3172" s="785" t="s">
        <v>4301</v>
      </c>
      <c r="B3172" s="785" t="s">
        <v>26450</v>
      </c>
      <c r="C3172" s="785" t="s">
        <v>4303</v>
      </c>
      <c r="D3172" s="785" t="s">
        <v>2599</v>
      </c>
      <c r="E3172" s="785" t="s">
        <v>26451</v>
      </c>
      <c r="F3172" s="786">
        <v>43127</v>
      </c>
      <c r="G3172" s="785" t="s">
        <v>4629</v>
      </c>
      <c r="H3172" s="786">
        <v>43227</v>
      </c>
      <c r="I3172" s="785" t="s">
        <v>26452</v>
      </c>
      <c r="J3172" s="785" t="s">
        <v>627</v>
      </c>
      <c r="K3172" s="785" t="s">
        <v>26453</v>
      </c>
      <c r="L3172" s="785" t="s">
        <v>26454</v>
      </c>
      <c r="M3172" s="785"/>
      <c r="N3172" s="785"/>
      <c r="O3172" s="785"/>
      <c r="P3172" s="787">
        <v>35.386046999999998</v>
      </c>
      <c r="Q3172" s="787">
        <v>-0.11500299999999999</v>
      </c>
      <c r="R3172" s="785" t="s">
        <v>2053</v>
      </c>
      <c r="S3172" s="785" t="s">
        <v>2715</v>
      </c>
      <c r="T3172" s="785" t="s">
        <v>4310</v>
      </c>
      <c r="U3172" s="785" t="s">
        <v>3197</v>
      </c>
      <c r="V3172" s="785" t="s">
        <v>2603</v>
      </c>
      <c r="W3172" s="785" t="s">
        <v>26003</v>
      </c>
      <c r="X3172" s="785"/>
      <c r="Y3172" s="615" t="str">
        <f t="shared" si="49"/>
        <v>Aron cheruiyot</v>
      </c>
      <c r="Z3172" s="785" t="s">
        <v>2599</v>
      </c>
      <c r="AA3172" s="785" t="s">
        <v>4314</v>
      </c>
      <c r="AB3172" s="785" t="s">
        <v>2683</v>
      </c>
      <c r="AC3172" s="785" t="s">
        <v>2606</v>
      </c>
      <c r="AD3172" s="786">
        <v>43437</v>
      </c>
    </row>
    <row r="3173" spans="1:30" ht="15.75">
      <c r="A3173" s="785" t="s">
        <v>4301</v>
      </c>
      <c r="B3173" s="785" t="s">
        <v>9558</v>
      </c>
      <c r="C3173" s="785" t="s">
        <v>4303</v>
      </c>
      <c r="D3173" s="785" t="s">
        <v>2599</v>
      </c>
      <c r="E3173" s="785" t="s">
        <v>5023</v>
      </c>
      <c r="F3173" s="786">
        <v>43160</v>
      </c>
      <c r="G3173" s="785" t="s">
        <v>7169</v>
      </c>
      <c r="H3173" s="786">
        <v>43226</v>
      </c>
      <c r="I3173" s="785" t="s">
        <v>9559</v>
      </c>
      <c r="J3173" s="785" t="s">
        <v>629</v>
      </c>
      <c r="K3173" s="785" t="s">
        <v>9560</v>
      </c>
      <c r="L3173" s="785" t="s">
        <v>9561</v>
      </c>
      <c r="M3173" s="785"/>
      <c r="N3173" s="785"/>
      <c r="O3173" s="785" t="s">
        <v>9562</v>
      </c>
      <c r="P3173" s="787">
        <v>36.400697000000001</v>
      </c>
      <c r="Q3173" s="787">
        <v>5.3256999999999999E-2</v>
      </c>
      <c r="R3173" s="785" t="s">
        <v>960</v>
      </c>
      <c r="S3173" s="785" t="s">
        <v>1898</v>
      </c>
      <c r="T3173" s="785" t="s">
        <v>9563</v>
      </c>
      <c r="U3173" s="785" t="s">
        <v>9564</v>
      </c>
      <c r="V3173" s="785" t="s">
        <v>2855</v>
      </c>
      <c r="W3173" s="785" t="s">
        <v>3288</v>
      </c>
      <c r="X3173" s="785" t="s">
        <v>2626</v>
      </c>
      <c r="Y3173" s="615" t="str">
        <f t="shared" si="49"/>
        <v>Francis Kinyanjui</v>
      </c>
      <c r="Z3173" s="785" t="s">
        <v>9485</v>
      </c>
      <c r="AA3173" s="785" t="s">
        <v>4314</v>
      </c>
      <c r="AB3173" s="785" t="s">
        <v>2683</v>
      </c>
      <c r="AC3173" s="785" t="s">
        <v>2606</v>
      </c>
      <c r="AD3173" s="786">
        <v>43231</v>
      </c>
    </row>
    <row r="3174" spans="1:30" ht="15.75">
      <c r="A3174" s="785" t="s">
        <v>4301</v>
      </c>
      <c r="B3174" s="785" t="s">
        <v>11924</v>
      </c>
      <c r="C3174" s="785" t="s">
        <v>4303</v>
      </c>
      <c r="D3174" s="785" t="s">
        <v>2599</v>
      </c>
      <c r="E3174" s="785" t="s">
        <v>11925</v>
      </c>
      <c r="F3174" s="786">
        <v>43202</v>
      </c>
      <c r="G3174" s="785" t="s">
        <v>11926</v>
      </c>
      <c r="H3174" s="786">
        <v>43225</v>
      </c>
      <c r="I3174" s="785" t="s">
        <v>11927</v>
      </c>
      <c r="J3174" s="785" t="s">
        <v>629</v>
      </c>
      <c r="K3174" s="785" t="s">
        <v>11928</v>
      </c>
      <c r="L3174" s="785" t="s">
        <v>11929</v>
      </c>
      <c r="M3174" s="785"/>
      <c r="N3174" s="785"/>
      <c r="O3174" s="785"/>
      <c r="P3174" s="787">
        <v>36.105939999999997</v>
      </c>
      <c r="Q3174" s="787">
        <v>-2.8885000000000001E-2</v>
      </c>
      <c r="R3174" s="785" t="s">
        <v>695</v>
      </c>
      <c r="S3174" s="785" t="s">
        <v>1011</v>
      </c>
      <c r="T3174" s="785" t="s">
        <v>3889</v>
      </c>
      <c r="U3174" s="785" t="s">
        <v>11930</v>
      </c>
      <c r="V3174" s="785" t="s">
        <v>2673</v>
      </c>
      <c r="W3174" s="785" t="s">
        <v>11875</v>
      </c>
      <c r="X3174" s="785" t="s">
        <v>2735</v>
      </c>
      <c r="Y3174" s="615" t="str">
        <f t="shared" si="49"/>
        <v>James King'ori Chege</v>
      </c>
      <c r="Z3174" s="785" t="s">
        <v>11888</v>
      </c>
      <c r="AA3174" s="785" t="s">
        <v>4314</v>
      </c>
      <c r="AB3174" s="785" t="s">
        <v>2605</v>
      </c>
      <c r="AC3174" s="785" t="s">
        <v>2606</v>
      </c>
      <c r="AD3174" s="786">
        <v>43431</v>
      </c>
    </row>
    <row r="3175" spans="1:30" ht="15.75">
      <c r="A3175" s="785" t="s">
        <v>4301</v>
      </c>
      <c r="B3175" s="785" t="s">
        <v>14186</v>
      </c>
      <c r="C3175" s="785" t="s">
        <v>4303</v>
      </c>
      <c r="D3175" s="785" t="s">
        <v>2599</v>
      </c>
      <c r="E3175" s="785" t="s">
        <v>14187</v>
      </c>
      <c r="F3175" s="786">
        <v>43175</v>
      </c>
      <c r="G3175" s="785" t="s">
        <v>11926</v>
      </c>
      <c r="H3175" s="786">
        <v>43225</v>
      </c>
      <c r="I3175" s="785" t="s">
        <v>14188</v>
      </c>
      <c r="J3175" s="785" t="s">
        <v>629</v>
      </c>
      <c r="K3175" s="785" t="s">
        <v>14189</v>
      </c>
      <c r="L3175" s="785" t="s">
        <v>14190</v>
      </c>
      <c r="M3175" s="785"/>
      <c r="N3175" s="785"/>
      <c r="O3175" s="785"/>
      <c r="P3175" s="787">
        <v>37.168371999999998</v>
      </c>
      <c r="Q3175" s="787">
        <v>-1.067977</v>
      </c>
      <c r="R3175" s="785" t="s">
        <v>821</v>
      </c>
      <c r="S3175" s="785" t="s">
        <v>2701</v>
      </c>
      <c r="T3175" s="785" t="s">
        <v>9154</v>
      </c>
      <c r="U3175" s="785" t="s">
        <v>2972</v>
      </c>
      <c r="V3175" s="785" t="s">
        <v>3004</v>
      </c>
      <c r="W3175" s="785" t="s">
        <v>14152</v>
      </c>
      <c r="X3175" s="785" t="s">
        <v>14152</v>
      </c>
      <c r="Y3175" s="615" t="str">
        <f t="shared" si="49"/>
        <v>John Chege Nyingi</v>
      </c>
      <c r="Z3175" s="785" t="s">
        <v>14153</v>
      </c>
      <c r="AA3175" s="785" t="s">
        <v>4314</v>
      </c>
      <c r="AB3175" s="785" t="s">
        <v>2605</v>
      </c>
      <c r="AC3175" s="785" t="s">
        <v>2606</v>
      </c>
      <c r="AD3175" s="786">
        <v>43225</v>
      </c>
    </row>
    <row r="3176" spans="1:30" ht="15.75">
      <c r="A3176" s="785" t="s">
        <v>4301</v>
      </c>
      <c r="B3176" s="785" t="s">
        <v>18261</v>
      </c>
      <c r="C3176" s="785" t="s">
        <v>4303</v>
      </c>
      <c r="D3176" s="785" t="s">
        <v>2599</v>
      </c>
      <c r="E3176" s="785" t="s">
        <v>4930</v>
      </c>
      <c r="F3176" s="786">
        <v>43205</v>
      </c>
      <c r="G3176" s="785" t="s">
        <v>11926</v>
      </c>
      <c r="H3176" s="786">
        <v>43225</v>
      </c>
      <c r="I3176" s="785" t="s">
        <v>18262</v>
      </c>
      <c r="J3176" s="785" t="s">
        <v>629</v>
      </c>
      <c r="K3176" s="785" t="s">
        <v>2612</v>
      </c>
      <c r="L3176" s="785" t="s">
        <v>18263</v>
      </c>
      <c r="M3176" s="785"/>
      <c r="N3176" s="785"/>
      <c r="O3176" s="785"/>
      <c r="P3176" s="787">
        <v>37.105057000000002</v>
      </c>
      <c r="Q3176" s="787">
        <v>-0.49064799999999997</v>
      </c>
      <c r="R3176" s="785" t="s">
        <v>1056</v>
      </c>
      <c r="S3176" s="785" t="s">
        <v>1132</v>
      </c>
      <c r="T3176" s="785" t="s">
        <v>3111</v>
      </c>
      <c r="U3176" s="785" t="s">
        <v>3272</v>
      </c>
      <c r="V3176" s="785" t="s">
        <v>2855</v>
      </c>
      <c r="W3176" s="785" t="s">
        <v>2722</v>
      </c>
      <c r="X3176" s="785" t="s">
        <v>18203</v>
      </c>
      <c r="Y3176" s="615" t="str">
        <f t="shared" si="49"/>
        <v>Ndima renewable Energy</v>
      </c>
      <c r="Z3176" s="785" t="s">
        <v>18211</v>
      </c>
      <c r="AA3176" s="785" t="s">
        <v>4349</v>
      </c>
      <c r="AB3176" s="785" t="s">
        <v>2605</v>
      </c>
      <c r="AC3176" s="785" t="s">
        <v>2606</v>
      </c>
      <c r="AD3176" s="786">
        <v>43281</v>
      </c>
    </row>
    <row r="3177" spans="1:30" ht="15.75">
      <c r="A3177" s="785" t="s">
        <v>4301</v>
      </c>
      <c r="B3177" s="785" t="s">
        <v>7348</v>
      </c>
      <c r="C3177" s="785" t="s">
        <v>4303</v>
      </c>
      <c r="D3177" s="785" t="s">
        <v>2599</v>
      </c>
      <c r="E3177" s="785" t="s">
        <v>7349</v>
      </c>
      <c r="F3177" s="786">
        <v>43207</v>
      </c>
      <c r="G3177" s="785" t="s">
        <v>7350</v>
      </c>
      <c r="H3177" s="786">
        <v>43224</v>
      </c>
      <c r="I3177" s="785" t="s">
        <v>7351</v>
      </c>
      <c r="J3177" s="785" t="s">
        <v>627</v>
      </c>
      <c r="K3177" s="785" t="s">
        <v>7352</v>
      </c>
      <c r="L3177" s="785" t="s">
        <v>7353</v>
      </c>
      <c r="M3177" s="785"/>
      <c r="N3177" s="785"/>
      <c r="O3177" s="785" t="s">
        <v>7354</v>
      </c>
      <c r="P3177" s="787">
        <v>36.655591000000001</v>
      </c>
      <c r="Q3177" s="787">
        <v>-1.2684869999999999</v>
      </c>
      <c r="R3177" s="785" t="s">
        <v>821</v>
      </c>
      <c r="S3177" s="785" t="s">
        <v>1429</v>
      </c>
      <c r="T3177" s="785" t="s">
        <v>2881</v>
      </c>
      <c r="U3177" s="785" t="s">
        <v>7355</v>
      </c>
      <c r="V3177" s="785" t="s">
        <v>2855</v>
      </c>
      <c r="W3177" s="785" t="s">
        <v>7347</v>
      </c>
      <c r="X3177" s="785" t="s">
        <v>7356</v>
      </c>
      <c r="Y3177" s="615" t="str">
        <f t="shared" si="49"/>
        <v>David Njoroge</v>
      </c>
      <c r="Z3177" s="785" t="s">
        <v>7357</v>
      </c>
      <c r="AA3177" s="785" t="s">
        <v>4314</v>
      </c>
      <c r="AB3177" s="785" t="s">
        <v>2683</v>
      </c>
      <c r="AC3177" s="785" t="s">
        <v>2606</v>
      </c>
      <c r="AD3177" s="786">
        <v>43334</v>
      </c>
    </row>
    <row r="3178" spans="1:30" ht="15.75">
      <c r="A3178" s="785" t="s">
        <v>4301</v>
      </c>
      <c r="B3178" s="785" t="s">
        <v>10569</v>
      </c>
      <c r="C3178" s="785" t="s">
        <v>4303</v>
      </c>
      <c r="D3178" s="785" t="s">
        <v>2599</v>
      </c>
      <c r="E3178" s="785" t="s">
        <v>4507</v>
      </c>
      <c r="F3178" s="786">
        <v>42948</v>
      </c>
      <c r="G3178" s="785" t="s">
        <v>10570</v>
      </c>
      <c r="H3178" s="786">
        <v>43223</v>
      </c>
      <c r="I3178" s="785" t="s">
        <v>10571</v>
      </c>
      <c r="J3178" s="785" t="s">
        <v>627</v>
      </c>
      <c r="K3178" s="785" t="s">
        <v>10572</v>
      </c>
      <c r="L3178" s="785" t="s">
        <v>10573</v>
      </c>
      <c r="M3178" s="785"/>
      <c r="N3178" s="785"/>
      <c r="O3178" s="785" t="s">
        <v>10574</v>
      </c>
      <c r="P3178" s="787">
        <v>34.855825000000003</v>
      </c>
      <c r="Q3178" s="787">
        <v>-0.71814699999999998</v>
      </c>
      <c r="R3178" s="785" t="s">
        <v>843</v>
      </c>
      <c r="S3178" s="785" t="s">
        <v>3514</v>
      </c>
      <c r="T3178" s="785" t="s">
        <v>10575</v>
      </c>
      <c r="U3178" s="785" t="s">
        <v>10576</v>
      </c>
      <c r="V3178" s="785" t="s">
        <v>2855</v>
      </c>
      <c r="W3178" s="785" t="s">
        <v>3645</v>
      </c>
      <c r="X3178" s="785" t="s">
        <v>3645</v>
      </c>
      <c r="Y3178" s="615" t="str">
        <f t="shared" si="49"/>
        <v>George Otwori</v>
      </c>
      <c r="Z3178" s="785" t="s">
        <v>10577</v>
      </c>
      <c r="AA3178" s="785" t="s">
        <v>4314</v>
      </c>
      <c r="AB3178" s="785" t="s">
        <v>2605</v>
      </c>
      <c r="AC3178" s="785" t="s">
        <v>2606</v>
      </c>
      <c r="AD3178" s="786">
        <v>43322</v>
      </c>
    </row>
    <row r="3179" spans="1:30" ht="15.75">
      <c r="A3179" s="785" t="s">
        <v>4301</v>
      </c>
      <c r="B3179" s="785" t="s">
        <v>15698</v>
      </c>
      <c r="C3179" s="785" t="s">
        <v>4303</v>
      </c>
      <c r="D3179" s="785" t="s">
        <v>2599</v>
      </c>
      <c r="E3179" s="785" t="s">
        <v>9958</v>
      </c>
      <c r="F3179" s="786">
        <v>43173</v>
      </c>
      <c r="G3179" s="785" t="s">
        <v>10570</v>
      </c>
      <c r="H3179" s="786">
        <v>43223</v>
      </c>
      <c r="I3179" s="785" t="s">
        <v>15699</v>
      </c>
      <c r="J3179" s="785" t="s">
        <v>629</v>
      </c>
      <c r="K3179" s="785" t="s">
        <v>15700</v>
      </c>
      <c r="L3179" s="785" t="s">
        <v>15701</v>
      </c>
      <c r="M3179" s="785"/>
      <c r="N3179" s="785"/>
      <c r="O3179" s="785"/>
      <c r="P3179" s="787">
        <v>39.490358000000001</v>
      </c>
      <c r="Q3179" s="787">
        <v>-4.2654750000000003</v>
      </c>
      <c r="R3179" s="785" t="s">
        <v>3628</v>
      </c>
      <c r="S3179" s="785" t="s">
        <v>3629</v>
      </c>
      <c r="T3179" s="785" t="s">
        <v>15678</v>
      </c>
      <c r="U3179" s="785" t="s">
        <v>15395</v>
      </c>
      <c r="V3179" s="785" t="s">
        <v>2673</v>
      </c>
      <c r="W3179" s="785" t="s">
        <v>2608</v>
      </c>
      <c r="X3179" s="785" t="s">
        <v>15588</v>
      </c>
      <c r="Y3179" s="615" t="str">
        <f t="shared" si="49"/>
        <v>Julius Onyango</v>
      </c>
      <c r="Z3179" s="785" t="s">
        <v>15302</v>
      </c>
      <c r="AA3179" s="785" t="s">
        <v>5464</v>
      </c>
      <c r="AB3179" s="785" t="s">
        <v>2609</v>
      </c>
      <c r="AC3179" s="785" t="s">
        <v>2610</v>
      </c>
      <c r="AD3179" s="786">
        <v>43609</v>
      </c>
    </row>
    <row r="3180" spans="1:30" ht="15.75">
      <c r="A3180" s="785" t="s">
        <v>4301</v>
      </c>
      <c r="B3180" s="785" t="s">
        <v>8392</v>
      </c>
      <c r="C3180" s="785" t="s">
        <v>4379</v>
      </c>
      <c r="D3180" s="785" t="s">
        <v>2751</v>
      </c>
      <c r="E3180" s="785" t="s">
        <v>6321</v>
      </c>
      <c r="F3180" s="786">
        <v>43172</v>
      </c>
      <c r="G3180" s="785" t="s">
        <v>8393</v>
      </c>
      <c r="H3180" s="786">
        <v>43222</v>
      </c>
      <c r="I3180" s="785" t="s">
        <v>8394</v>
      </c>
      <c r="J3180" s="785" t="s">
        <v>627</v>
      </c>
      <c r="K3180" s="785" t="s">
        <v>8395</v>
      </c>
      <c r="L3180" s="785" t="s">
        <v>8396</v>
      </c>
      <c r="M3180" s="785"/>
      <c r="N3180" s="785"/>
      <c r="O3180" s="785"/>
      <c r="P3180" s="787">
        <v>35.571092</v>
      </c>
      <c r="Q3180" s="787">
        <v>-4.0299999999999998E-4</v>
      </c>
      <c r="R3180" s="785" t="s">
        <v>622</v>
      </c>
      <c r="S3180" s="785" t="s">
        <v>623</v>
      </c>
      <c r="T3180" s="785" t="s">
        <v>624</v>
      </c>
      <c r="U3180" s="785" t="s">
        <v>3172</v>
      </c>
      <c r="V3180" s="785">
        <v>8</v>
      </c>
      <c r="W3180" s="785" t="s">
        <v>4055</v>
      </c>
      <c r="X3180" s="785" t="s">
        <v>3152</v>
      </c>
      <c r="Y3180" s="615" t="str">
        <f t="shared" si="49"/>
        <v>Ericson Kibet Musani</v>
      </c>
      <c r="Z3180" s="785" t="s">
        <v>8397</v>
      </c>
      <c r="AA3180" s="785" t="s">
        <v>4314</v>
      </c>
      <c r="AB3180" s="785" t="s">
        <v>2683</v>
      </c>
      <c r="AC3180" s="785" t="s">
        <v>2606</v>
      </c>
      <c r="AD3180" s="786">
        <v>43222</v>
      </c>
    </row>
    <row r="3181" spans="1:30" ht="15.75">
      <c r="A3181" s="785" t="s">
        <v>4301</v>
      </c>
      <c r="B3181" s="785" t="s">
        <v>8398</v>
      </c>
      <c r="C3181" s="785" t="s">
        <v>4379</v>
      </c>
      <c r="D3181" s="785" t="s">
        <v>2751</v>
      </c>
      <c r="E3181" s="785" t="s">
        <v>6321</v>
      </c>
      <c r="F3181" s="786">
        <v>43172</v>
      </c>
      <c r="G3181" s="785" t="s">
        <v>8393</v>
      </c>
      <c r="H3181" s="786">
        <v>43222</v>
      </c>
      <c r="I3181" s="785" t="s">
        <v>8399</v>
      </c>
      <c r="J3181" s="785" t="s">
        <v>627</v>
      </c>
      <c r="K3181" s="785" t="s">
        <v>8400</v>
      </c>
      <c r="L3181" s="785" t="s">
        <v>8401</v>
      </c>
      <c r="M3181" s="785"/>
      <c r="N3181" s="785"/>
      <c r="O3181" s="785"/>
      <c r="P3181" s="787">
        <v>35.582251999999997</v>
      </c>
      <c r="Q3181" s="787">
        <v>1.867E-3</v>
      </c>
      <c r="R3181" s="785" t="s">
        <v>622</v>
      </c>
      <c r="S3181" s="785" t="s">
        <v>623</v>
      </c>
      <c r="T3181" s="785" t="s">
        <v>624</v>
      </c>
      <c r="U3181" s="785" t="s">
        <v>8402</v>
      </c>
      <c r="V3181" s="785" t="s">
        <v>2855</v>
      </c>
      <c r="W3181" s="785" t="s">
        <v>4055</v>
      </c>
      <c r="X3181" s="785" t="s">
        <v>3152</v>
      </c>
      <c r="Y3181" s="615" t="str">
        <f t="shared" si="49"/>
        <v>Ericson Kibet Musani</v>
      </c>
      <c r="Z3181" s="785" t="s">
        <v>8397</v>
      </c>
      <c r="AA3181" s="785" t="s">
        <v>4314</v>
      </c>
      <c r="AB3181" s="785" t="s">
        <v>2683</v>
      </c>
      <c r="AC3181" s="785" t="s">
        <v>2606</v>
      </c>
      <c r="AD3181" s="786">
        <v>43222</v>
      </c>
    </row>
    <row r="3182" spans="1:30" ht="15.75">
      <c r="A3182" s="785" t="s">
        <v>4301</v>
      </c>
      <c r="B3182" s="785" t="s">
        <v>15203</v>
      </c>
      <c r="C3182" s="785" t="s">
        <v>4322</v>
      </c>
      <c r="D3182" s="785" t="s">
        <v>2902</v>
      </c>
      <c r="E3182" s="785" t="s">
        <v>7827</v>
      </c>
      <c r="F3182" s="786">
        <v>43192</v>
      </c>
      <c r="G3182" s="785" t="s">
        <v>8393</v>
      </c>
      <c r="H3182" s="786">
        <v>43222</v>
      </c>
      <c r="I3182" s="785" t="s">
        <v>15204</v>
      </c>
      <c r="J3182" s="785" t="s">
        <v>2845</v>
      </c>
      <c r="K3182" s="785" t="s">
        <v>15205</v>
      </c>
      <c r="L3182" s="785" t="s">
        <v>15206</v>
      </c>
      <c r="M3182" s="785"/>
      <c r="N3182" s="785"/>
      <c r="O3182" s="785"/>
      <c r="P3182" s="787">
        <v>38.359878000000002</v>
      </c>
      <c r="Q3182" s="787">
        <v>-3.4325260000000002</v>
      </c>
      <c r="R3182" s="785" t="s">
        <v>766</v>
      </c>
      <c r="S3182" s="785" t="s">
        <v>767</v>
      </c>
      <c r="T3182" s="785" t="s">
        <v>768</v>
      </c>
      <c r="U3182" s="785" t="s">
        <v>3969</v>
      </c>
      <c r="V3182" s="785" t="s">
        <v>3070</v>
      </c>
      <c r="W3182" s="785" t="s">
        <v>15192</v>
      </c>
      <c r="X3182" s="785" t="s">
        <v>2649</v>
      </c>
      <c r="Y3182" s="615" t="str">
        <f t="shared" si="49"/>
        <v>Jotham Kaluma</v>
      </c>
      <c r="Z3182" s="785" t="s">
        <v>15202</v>
      </c>
      <c r="AA3182" s="785" t="s">
        <v>4314</v>
      </c>
      <c r="AB3182" s="785" t="s">
        <v>2605</v>
      </c>
      <c r="AC3182" s="785" t="s">
        <v>2606</v>
      </c>
      <c r="AD3182" s="786">
        <v>43199</v>
      </c>
    </row>
    <row r="3183" spans="1:30" ht="15.75">
      <c r="A3183" s="785" t="s">
        <v>4301</v>
      </c>
      <c r="B3183" s="785" t="s">
        <v>16652</v>
      </c>
      <c r="C3183" s="785" t="s">
        <v>4303</v>
      </c>
      <c r="D3183" s="785" t="s">
        <v>2599</v>
      </c>
      <c r="E3183" s="785" t="s">
        <v>8782</v>
      </c>
      <c r="F3183" s="786">
        <v>43083</v>
      </c>
      <c r="G3183" s="785" t="s">
        <v>8393</v>
      </c>
      <c r="H3183" s="786">
        <v>43222</v>
      </c>
      <c r="I3183" s="785" t="s">
        <v>16653</v>
      </c>
      <c r="J3183" s="785" t="s">
        <v>629</v>
      </c>
      <c r="K3183" s="785" t="s">
        <v>2612</v>
      </c>
      <c r="L3183" s="785" t="s">
        <v>16654</v>
      </c>
      <c r="M3183" s="785"/>
      <c r="N3183" s="785"/>
      <c r="O3183" s="785"/>
      <c r="P3183" s="787">
        <v>35.273072999999997</v>
      </c>
      <c r="Q3183" s="787">
        <v>5.8950000000000002E-2</v>
      </c>
      <c r="R3183" s="785" t="s">
        <v>916</v>
      </c>
      <c r="S3183" s="785" t="s">
        <v>3061</v>
      </c>
      <c r="T3183" s="785" t="s">
        <v>16655</v>
      </c>
      <c r="U3183" s="785" t="s">
        <v>4705</v>
      </c>
      <c r="V3183" s="785" t="s">
        <v>2603</v>
      </c>
      <c r="W3183" s="785" t="s">
        <v>4693</v>
      </c>
      <c r="X3183" s="785" t="s">
        <v>16647</v>
      </c>
      <c r="Y3183" s="615" t="str">
        <f t="shared" si="49"/>
        <v>Lena Chepchirchir</v>
      </c>
      <c r="Z3183" s="785" t="s">
        <v>2599</v>
      </c>
      <c r="AA3183" s="785" t="s">
        <v>4314</v>
      </c>
      <c r="AB3183" s="785" t="s">
        <v>2683</v>
      </c>
      <c r="AC3183" s="785" t="s">
        <v>2606</v>
      </c>
      <c r="AD3183" s="786">
        <v>43391</v>
      </c>
    </row>
    <row r="3184" spans="1:30" ht="15.75">
      <c r="A3184" s="785" t="s">
        <v>4301</v>
      </c>
      <c r="B3184" s="785" t="s">
        <v>16656</v>
      </c>
      <c r="C3184" s="785" t="s">
        <v>4303</v>
      </c>
      <c r="D3184" s="785" t="s">
        <v>2599</v>
      </c>
      <c r="E3184" s="785" t="s">
        <v>5326</v>
      </c>
      <c r="F3184" s="786">
        <v>42988</v>
      </c>
      <c r="G3184" s="785" t="s">
        <v>8393</v>
      </c>
      <c r="H3184" s="786">
        <v>43222</v>
      </c>
      <c r="I3184" s="785" t="s">
        <v>16657</v>
      </c>
      <c r="J3184" s="785" t="s">
        <v>627</v>
      </c>
      <c r="K3184" s="785" t="s">
        <v>16658</v>
      </c>
      <c r="L3184" s="785" t="s">
        <v>16654</v>
      </c>
      <c r="M3184" s="785"/>
      <c r="N3184" s="785"/>
      <c r="O3184" s="785"/>
      <c r="P3184" s="787">
        <v>35.271403999999997</v>
      </c>
      <c r="Q3184" s="787">
        <v>6.0928000000000003E-2</v>
      </c>
      <c r="R3184" s="785" t="s">
        <v>916</v>
      </c>
      <c r="S3184" s="785" t="s">
        <v>3061</v>
      </c>
      <c r="T3184" s="785" t="s">
        <v>16659</v>
      </c>
      <c r="U3184" s="785" t="s">
        <v>4705</v>
      </c>
      <c r="V3184" s="785" t="s">
        <v>2603</v>
      </c>
      <c r="W3184" s="785" t="s">
        <v>4693</v>
      </c>
      <c r="X3184" s="785" t="s">
        <v>16647</v>
      </c>
      <c r="Y3184" s="615" t="str">
        <f t="shared" si="49"/>
        <v>Lena Chepchirchir</v>
      </c>
      <c r="Z3184" s="785" t="s">
        <v>2599</v>
      </c>
      <c r="AA3184" s="785" t="s">
        <v>4314</v>
      </c>
      <c r="AB3184" s="785" t="s">
        <v>2683</v>
      </c>
      <c r="AC3184" s="785" t="s">
        <v>2606</v>
      </c>
      <c r="AD3184" s="786">
        <v>43391</v>
      </c>
    </row>
    <row r="3185" spans="1:30" ht="15.75">
      <c r="A3185" s="785" t="s">
        <v>4301</v>
      </c>
      <c r="B3185" s="785" t="s">
        <v>23070</v>
      </c>
      <c r="C3185" s="785" t="s">
        <v>4303</v>
      </c>
      <c r="D3185" s="785" t="s">
        <v>2599</v>
      </c>
      <c r="E3185" s="785" t="s">
        <v>10508</v>
      </c>
      <c r="F3185" s="786">
        <v>43120</v>
      </c>
      <c r="G3185" s="785" t="s">
        <v>8393</v>
      </c>
      <c r="H3185" s="786">
        <v>43222</v>
      </c>
      <c r="I3185" s="785" t="s">
        <v>23071</v>
      </c>
      <c r="J3185" s="785" t="s">
        <v>627</v>
      </c>
      <c r="K3185" s="785" t="s">
        <v>23072</v>
      </c>
      <c r="L3185" s="785" t="s">
        <v>23073</v>
      </c>
      <c r="M3185" s="785"/>
      <c r="N3185" s="785"/>
      <c r="O3185" s="785"/>
      <c r="P3185" s="787">
        <v>35.274057999999997</v>
      </c>
      <c r="Q3185" s="787">
        <v>6.9900000000000004E-2</v>
      </c>
      <c r="R3185" s="785" t="s">
        <v>916</v>
      </c>
      <c r="S3185" s="785" t="s">
        <v>3061</v>
      </c>
      <c r="T3185" s="785" t="s">
        <v>3061</v>
      </c>
      <c r="U3185" s="785" t="s">
        <v>4705</v>
      </c>
      <c r="V3185" s="785" t="s">
        <v>2603</v>
      </c>
      <c r="W3185" s="785" t="s">
        <v>7843</v>
      </c>
      <c r="X3185" s="785" t="s">
        <v>7843</v>
      </c>
      <c r="Y3185" s="615" t="str">
        <f t="shared" si="49"/>
        <v>Simion Kiprop</v>
      </c>
      <c r="Z3185" s="785" t="s">
        <v>4707</v>
      </c>
      <c r="AA3185" s="785" t="s">
        <v>4314</v>
      </c>
      <c r="AB3185" s="785" t="s">
        <v>2683</v>
      </c>
      <c r="AC3185" s="785" t="s">
        <v>2606</v>
      </c>
      <c r="AD3185" s="786">
        <v>43392</v>
      </c>
    </row>
    <row r="3186" spans="1:30" ht="15.75">
      <c r="A3186" s="785" t="s">
        <v>4301</v>
      </c>
      <c r="B3186" s="785" t="s">
        <v>28445</v>
      </c>
      <c r="C3186" s="785" t="s">
        <v>4303</v>
      </c>
      <c r="D3186" s="785" t="s">
        <v>2599</v>
      </c>
      <c r="E3186" s="785" t="s">
        <v>9958</v>
      </c>
      <c r="F3186" s="786">
        <v>43173</v>
      </c>
      <c r="G3186" s="785" t="s">
        <v>8393</v>
      </c>
      <c r="H3186" s="786">
        <v>43222</v>
      </c>
      <c r="I3186" s="785" t="s">
        <v>28446</v>
      </c>
      <c r="J3186" s="785" t="s">
        <v>627</v>
      </c>
      <c r="K3186" s="785" t="s">
        <v>2612</v>
      </c>
      <c r="L3186" s="785" t="s">
        <v>28447</v>
      </c>
      <c r="M3186" s="785"/>
      <c r="N3186" s="785"/>
      <c r="O3186" s="785" t="s">
        <v>28448</v>
      </c>
      <c r="P3186" s="787">
        <v>35.442408999999998</v>
      </c>
      <c r="Q3186" s="787">
        <v>0.62569200000000003</v>
      </c>
      <c r="R3186" s="785" t="s">
        <v>893</v>
      </c>
      <c r="S3186" s="785" t="s">
        <v>1356</v>
      </c>
      <c r="T3186" s="785" t="s">
        <v>1611</v>
      </c>
      <c r="U3186" s="785" t="s">
        <v>3667</v>
      </c>
      <c r="V3186" s="785" t="s">
        <v>2855</v>
      </c>
      <c r="W3186" s="785" t="s">
        <v>3239</v>
      </c>
      <c r="X3186" s="785"/>
      <c r="Y3186" s="615" t="str">
        <f t="shared" si="49"/>
        <v>Daniel Bartilol</v>
      </c>
      <c r="Z3186" s="785" t="s">
        <v>2599</v>
      </c>
      <c r="AA3186" s="785" t="s">
        <v>4314</v>
      </c>
      <c r="AB3186" s="785" t="s">
        <v>2605</v>
      </c>
      <c r="AC3186" s="785" t="s">
        <v>2606</v>
      </c>
      <c r="AD3186" s="786">
        <v>43217</v>
      </c>
    </row>
    <row r="3187" spans="1:30" ht="15.75">
      <c r="A3187" s="785" t="s">
        <v>4301</v>
      </c>
      <c r="B3187" s="785" t="s">
        <v>5022</v>
      </c>
      <c r="C3187" s="785" t="s">
        <v>4303</v>
      </c>
      <c r="D3187" s="785" t="s">
        <v>2599</v>
      </c>
      <c r="E3187" s="785" t="s">
        <v>5023</v>
      </c>
      <c r="F3187" s="786">
        <v>43160</v>
      </c>
      <c r="G3187" s="785" t="s">
        <v>5024</v>
      </c>
      <c r="H3187" s="786">
        <v>43221</v>
      </c>
      <c r="I3187" s="785" t="s">
        <v>5025</v>
      </c>
      <c r="J3187" s="785" t="s">
        <v>629</v>
      </c>
      <c r="K3187" s="785" t="s">
        <v>2612</v>
      </c>
      <c r="L3187" s="785" t="s">
        <v>5026</v>
      </c>
      <c r="M3187" s="785"/>
      <c r="N3187" s="785"/>
      <c r="O3187" s="785"/>
      <c r="P3187" s="787">
        <v>37.252423</v>
      </c>
      <c r="Q3187" s="787">
        <v>-0.44090699999999999</v>
      </c>
      <c r="R3187" s="785" t="s">
        <v>1961</v>
      </c>
      <c r="S3187" s="785" t="s">
        <v>1962</v>
      </c>
      <c r="T3187" s="785" t="s">
        <v>1963</v>
      </c>
      <c r="U3187" s="785" t="s">
        <v>5027</v>
      </c>
      <c r="V3187" s="785" t="s">
        <v>2673</v>
      </c>
      <c r="W3187" s="785" t="s">
        <v>2693</v>
      </c>
      <c r="X3187" s="785" t="s">
        <v>2786</v>
      </c>
      <c r="Y3187" s="615" t="str">
        <f t="shared" si="49"/>
        <v>Andcol  Enterprises</v>
      </c>
      <c r="Z3187" s="785" t="s">
        <v>2599</v>
      </c>
      <c r="AA3187" s="785" t="s">
        <v>4349</v>
      </c>
      <c r="AB3187" s="785" t="s">
        <v>2605</v>
      </c>
      <c r="AC3187" s="785" t="s">
        <v>2606</v>
      </c>
      <c r="AD3187" s="786">
        <v>43391</v>
      </c>
    </row>
    <row r="3188" spans="1:30" ht="15.75">
      <c r="A3188" s="785" t="s">
        <v>4301</v>
      </c>
      <c r="B3188" s="785" t="s">
        <v>10493</v>
      </c>
      <c r="C3188" s="785" t="s">
        <v>4303</v>
      </c>
      <c r="D3188" s="785" t="s">
        <v>2599</v>
      </c>
      <c r="E3188" s="785" t="s">
        <v>5207</v>
      </c>
      <c r="F3188" s="786">
        <v>43215</v>
      </c>
      <c r="G3188" s="785" t="s">
        <v>5024</v>
      </c>
      <c r="H3188" s="786">
        <v>43221</v>
      </c>
      <c r="I3188" s="785" t="s">
        <v>10494</v>
      </c>
      <c r="J3188" s="785" t="s">
        <v>629</v>
      </c>
      <c r="K3188" s="785" t="s">
        <v>10495</v>
      </c>
      <c r="L3188" s="785" t="s">
        <v>10496</v>
      </c>
      <c r="M3188" s="785"/>
      <c r="N3188" s="785"/>
      <c r="O3188" s="785" t="s">
        <v>10497</v>
      </c>
      <c r="P3188" s="787">
        <v>34.860236999999998</v>
      </c>
      <c r="Q3188" s="787">
        <v>-0.636938</v>
      </c>
      <c r="R3188" s="785" t="s">
        <v>843</v>
      </c>
      <c r="S3188" s="785" t="s">
        <v>2811</v>
      </c>
      <c r="T3188" s="785" t="s">
        <v>10498</v>
      </c>
      <c r="U3188" s="785" t="s">
        <v>10499</v>
      </c>
      <c r="V3188" s="785">
        <v>16</v>
      </c>
      <c r="W3188" s="785" t="s">
        <v>10500</v>
      </c>
      <c r="X3188" s="785" t="s">
        <v>10500</v>
      </c>
      <c r="Y3188" s="615" t="str">
        <f t="shared" si="49"/>
        <v>George Odhiambo</v>
      </c>
      <c r="Z3188" s="785" t="s">
        <v>10501</v>
      </c>
      <c r="AA3188" s="785" t="s">
        <v>4314</v>
      </c>
      <c r="AB3188" s="785" t="s">
        <v>2605</v>
      </c>
      <c r="AC3188" s="785" t="s">
        <v>2606</v>
      </c>
      <c r="AD3188" s="786">
        <v>43411</v>
      </c>
    </row>
    <row r="3189" spans="1:30" ht="15.75">
      <c r="A3189" s="785" t="s">
        <v>4301</v>
      </c>
      <c r="B3189" s="785" t="s">
        <v>18282</v>
      </c>
      <c r="C3189" s="785" t="s">
        <v>4303</v>
      </c>
      <c r="D3189" s="785" t="s">
        <v>2599</v>
      </c>
      <c r="E3189" s="785" t="s">
        <v>14473</v>
      </c>
      <c r="F3189" s="786">
        <v>43190</v>
      </c>
      <c r="G3189" s="785" t="s">
        <v>5024</v>
      </c>
      <c r="H3189" s="786">
        <v>43221</v>
      </c>
      <c r="I3189" s="785" t="s">
        <v>18283</v>
      </c>
      <c r="J3189" s="785" t="s">
        <v>629</v>
      </c>
      <c r="K3189" s="785" t="s">
        <v>18284</v>
      </c>
      <c r="L3189" s="785" t="s">
        <v>18285</v>
      </c>
      <c r="M3189" s="785"/>
      <c r="N3189" s="785"/>
      <c r="O3189" s="785"/>
      <c r="P3189" s="787">
        <v>35.090142999999998</v>
      </c>
      <c r="Q3189" s="787">
        <v>0.61624999999999996</v>
      </c>
      <c r="R3189" s="785" t="s">
        <v>893</v>
      </c>
      <c r="S3189" s="785" t="s">
        <v>2882</v>
      </c>
      <c r="T3189" s="785" t="s">
        <v>7806</v>
      </c>
      <c r="U3189" s="785" t="s">
        <v>1191</v>
      </c>
      <c r="V3189" s="785" t="s">
        <v>2855</v>
      </c>
      <c r="W3189" s="785" t="s">
        <v>2722</v>
      </c>
      <c r="X3189" s="785" t="s">
        <v>18203</v>
      </c>
      <c r="Y3189" s="615" t="str">
        <f t="shared" si="49"/>
        <v>Ndima renewable Energy</v>
      </c>
      <c r="Z3189" s="785" t="s">
        <v>18211</v>
      </c>
      <c r="AA3189" s="785" t="s">
        <v>4349</v>
      </c>
      <c r="AB3189" s="785" t="s">
        <v>2605</v>
      </c>
      <c r="AC3189" s="785" t="s">
        <v>2606</v>
      </c>
      <c r="AD3189" s="786">
        <v>43343</v>
      </c>
    </row>
    <row r="3190" spans="1:30" ht="15.75">
      <c r="A3190" s="785" t="s">
        <v>4301</v>
      </c>
      <c r="B3190" s="785" t="s">
        <v>20359</v>
      </c>
      <c r="C3190" s="785" t="s">
        <v>4303</v>
      </c>
      <c r="D3190" s="785" t="s">
        <v>2599</v>
      </c>
      <c r="E3190" s="785" t="s">
        <v>6313</v>
      </c>
      <c r="F3190" s="786">
        <v>43191</v>
      </c>
      <c r="G3190" s="785" t="s">
        <v>5024</v>
      </c>
      <c r="H3190" s="786">
        <v>43221</v>
      </c>
      <c r="I3190" s="785" t="s">
        <v>20360</v>
      </c>
      <c r="J3190" s="785" t="s">
        <v>629</v>
      </c>
      <c r="K3190" s="785" t="s">
        <v>20361</v>
      </c>
      <c r="L3190" s="785" t="s">
        <v>20362</v>
      </c>
      <c r="M3190" s="785"/>
      <c r="N3190" s="785"/>
      <c r="O3190" s="785"/>
      <c r="P3190" s="787">
        <v>35.150717</v>
      </c>
      <c r="Q3190" s="787">
        <v>-0.59881099999999998</v>
      </c>
      <c r="R3190" s="785" t="s">
        <v>2053</v>
      </c>
      <c r="S3190" s="785" t="s">
        <v>2098</v>
      </c>
      <c r="T3190" s="785" t="s">
        <v>20193</v>
      </c>
      <c r="U3190" s="785" t="s">
        <v>20193</v>
      </c>
      <c r="V3190" s="785" t="s">
        <v>3004</v>
      </c>
      <c r="W3190" s="785" t="s">
        <v>2760</v>
      </c>
      <c r="X3190" s="785" t="s">
        <v>2760</v>
      </c>
      <c r="Y3190" s="615" t="str">
        <f t="shared" si="49"/>
        <v>Philip Kurgat</v>
      </c>
      <c r="Z3190" s="785" t="s">
        <v>2599</v>
      </c>
      <c r="AA3190" s="785" t="s">
        <v>4314</v>
      </c>
      <c r="AB3190" s="785" t="s">
        <v>2683</v>
      </c>
      <c r="AC3190" s="785" t="s">
        <v>2606</v>
      </c>
      <c r="AD3190" s="786">
        <v>43363</v>
      </c>
    </row>
    <row r="3191" spans="1:30" ht="15.75">
      <c r="A3191" s="785" t="s">
        <v>4301</v>
      </c>
      <c r="B3191" s="785" t="s">
        <v>23864</v>
      </c>
      <c r="C3191" s="785" t="s">
        <v>4303</v>
      </c>
      <c r="D3191" s="785" t="s">
        <v>2599</v>
      </c>
      <c r="E3191" s="785" t="s">
        <v>23281</v>
      </c>
      <c r="F3191" s="786">
        <v>43171</v>
      </c>
      <c r="G3191" s="785" t="s">
        <v>5024</v>
      </c>
      <c r="H3191" s="786">
        <v>43221</v>
      </c>
      <c r="I3191" s="785" t="s">
        <v>23865</v>
      </c>
      <c r="J3191" s="785" t="s">
        <v>629</v>
      </c>
      <c r="K3191" s="785" t="s">
        <v>23866</v>
      </c>
      <c r="L3191" s="785" t="s">
        <v>23867</v>
      </c>
      <c r="M3191" s="785" t="s">
        <v>23868</v>
      </c>
      <c r="N3191" s="785"/>
      <c r="O3191" s="785" t="s">
        <v>23869</v>
      </c>
      <c r="P3191" s="787">
        <v>37.450690999999999</v>
      </c>
      <c r="Q3191" s="787">
        <v>-0.379911</v>
      </c>
      <c r="R3191" s="785" t="s">
        <v>1089</v>
      </c>
      <c r="S3191" s="785" t="s">
        <v>1164</v>
      </c>
      <c r="T3191" s="785" t="s">
        <v>23870</v>
      </c>
      <c r="U3191" s="785" t="s">
        <v>23871</v>
      </c>
      <c r="V3191" s="785" t="s">
        <v>2855</v>
      </c>
      <c r="W3191" s="785" t="s">
        <v>3005</v>
      </c>
      <c r="X3191" s="785" t="s">
        <v>3184</v>
      </c>
      <c r="Y3191" s="615" t="str">
        <f t="shared" si="49"/>
        <v>Sospeter Maina</v>
      </c>
      <c r="Z3191" s="785" t="s">
        <v>16850</v>
      </c>
      <c r="AA3191" s="785" t="s">
        <v>4349</v>
      </c>
      <c r="AB3191" s="785" t="s">
        <v>2683</v>
      </c>
      <c r="AC3191" s="785" t="s">
        <v>2606</v>
      </c>
      <c r="AD3191" s="786">
        <v>43166</v>
      </c>
    </row>
    <row r="3192" spans="1:30" ht="15.75">
      <c r="A3192" s="785" t="s">
        <v>4301</v>
      </c>
      <c r="B3192" s="785" t="s">
        <v>4558</v>
      </c>
      <c r="C3192" s="785" t="s">
        <v>4303</v>
      </c>
      <c r="D3192" s="785" t="s">
        <v>2599</v>
      </c>
      <c r="E3192" s="785" t="s">
        <v>4559</v>
      </c>
      <c r="F3192" s="786">
        <v>43185</v>
      </c>
      <c r="G3192" s="785" t="s">
        <v>4560</v>
      </c>
      <c r="H3192" s="786">
        <v>43220</v>
      </c>
      <c r="I3192" s="785" t="s">
        <v>4561</v>
      </c>
      <c r="J3192" s="785" t="s">
        <v>629</v>
      </c>
      <c r="K3192" s="785" t="s">
        <v>4562</v>
      </c>
      <c r="L3192" s="785" t="s">
        <v>4563</v>
      </c>
      <c r="M3192" s="785"/>
      <c r="N3192" s="785"/>
      <c r="O3192" s="785" t="s">
        <v>4497</v>
      </c>
      <c r="P3192" s="787">
        <v>37.321624</v>
      </c>
      <c r="Q3192" s="787">
        <v>-1.6093310000000001</v>
      </c>
      <c r="R3192" s="785" t="s">
        <v>1729</v>
      </c>
      <c r="S3192" s="785" t="s">
        <v>1729</v>
      </c>
      <c r="T3192" s="785" t="s">
        <v>3857</v>
      </c>
      <c r="U3192" s="785" t="s">
        <v>4564</v>
      </c>
      <c r="V3192" s="785" t="s">
        <v>3004</v>
      </c>
      <c r="W3192" s="785" t="s">
        <v>2884</v>
      </c>
      <c r="X3192" s="785" t="s">
        <v>2884</v>
      </c>
      <c r="Y3192" s="615" t="str">
        <f t="shared" si="49"/>
        <v>Aggrey Itavale</v>
      </c>
      <c r="Z3192" s="785" t="s">
        <v>4497</v>
      </c>
      <c r="AA3192" s="785" t="s">
        <v>4314</v>
      </c>
      <c r="AB3192" s="785" t="s">
        <v>2605</v>
      </c>
      <c r="AC3192" s="785" t="s">
        <v>2606</v>
      </c>
      <c r="AD3192" s="786">
        <v>43221</v>
      </c>
    </row>
    <row r="3193" spans="1:30" ht="15.75">
      <c r="A3193" s="785" t="s">
        <v>4301</v>
      </c>
      <c r="B3193" s="785" t="s">
        <v>8563</v>
      </c>
      <c r="C3193" s="785" t="s">
        <v>4379</v>
      </c>
      <c r="D3193" s="785" t="s">
        <v>4418</v>
      </c>
      <c r="E3193" s="785" t="s">
        <v>4560</v>
      </c>
      <c r="F3193" s="786">
        <v>43220</v>
      </c>
      <c r="G3193" s="785" t="s">
        <v>4560</v>
      </c>
      <c r="H3193" s="786">
        <v>43220</v>
      </c>
      <c r="I3193" s="785" t="s">
        <v>8564</v>
      </c>
      <c r="J3193" s="785" t="s">
        <v>629</v>
      </c>
      <c r="K3193" s="785" t="s">
        <v>8565</v>
      </c>
      <c r="L3193" s="785" t="s">
        <v>8566</v>
      </c>
      <c r="M3193" s="785"/>
      <c r="N3193" s="785"/>
      <c r="O3193" s="785" t="s">
        <v>8567</v>
      </c>
      <c r="P3193" s="787">
        <v>37.198932999999997</v>
      </c>
      <c r="Q3193" s="787">
        <v>-1.8156669999999999</v>
      </c>
      <c r="R3193" s="785" t="s">
        <v>728</v>
      </c>
      <c r="S3193" s="785" t="s">
        <v>728</v>
      </c>
      <c r="T3193" s="785" t="s">
        <v>8568</v>
      </c>
      <c r="U3193" s="785" t="s">
        <v>8568</v>
      </c>
      <c r="V3193" s="785" t="s">
        <v>2603</v>
      </c>
      <c r="W3193" s="785" t="s">
        <v>8539</v>
      </c>
      <c r="X3193" s="785" t="s">
        <v>2707</v>
      </c>
      <c r="Y3193" s="615" t="str">
        <f t="shared" si="49"/>
        <v>Fagaden Enterprises</v>
      </c>
      <c r="Z3193" s="785" t="s">
        <v>8501</v>
      </c>
      <c r="AA3193" s="785" t="s">
        <v>5464</v>
      </c>
      <c r="AB3193" s="785" t="s">
        <v>5504</v>
      </c>
      <c r="AC3193" s="785" t="s">
        <v>2617</v>
      </c>
      <c r="AD3193" s="786">
        <v>43227</v>
      </c>
    </row>
    <row r="3194" spans="1:30" ht="15.75">
      <c r="A3194" s="785" t="s">
        <v>4301</v>
      </c>
      <c r="B3194" s="785" t="s">
        <v>14316</v>
      </c>
      <c r="C3194" s="785" t="s">
        <v>4303</v>
      </c>
      <c r="D3194" s="785" t="s">
        <v>2599</v>
      </c>
      <c r="E3194" s="785" t="s">
        <v>14317</v>
      </c>
      <c r="F3194" s="786">
        <v>43169</v>
      </c>
      <c r="G3194" s="785" t="s">
        <v>14318</v>
      </c>
      <c r="H3194" s="786">
        <v>43219</v>
      </c>
      <c r="I3194" s="785" t="s">
        <v>14319</v>
      </c>
      <c r="J3194" s="785" t="s">
        <v>629</v>
      </c>
      <c r="K3194" s="785" t="s">
        <v>14320</v>
      </c>
      <c r="L3194" s="785" t="s">
        <v>14321</v>
      </c>
      <c r="M3194" s="785"/>
      <c r="N3194" s="785"/>
      <c r="O3194" s="785"/>
      <c r="P3194" s="787">
        <v>36.678556</v>
      </c>
      <c r="Q3194" s="787">
        <v>-1.271598</v>
      </c>
      <c r="R3194" s="785" t="s">
        <v>821</v>
      </c>
      <c r="S3194" s="785" t="s">
        <v>1429</v>
      </c>
      <c r="T3194" s="785" t="s">
        <v>1429</v>
      </c>
      <c r="U3194" s="785" t="s">
        <v>2947</v>
      </c>
      <c r="V3194" s="785" t="s">
        <v>2855</v>
      </c>
      <c r="W3194" s="785" t="s">
        <v>7347</v>
      </c>
      <c r="X3194" s="785" t="s">
        <v>14322</v>
      </c>
      <c r="Y3194" s="615" t="str">
        <f t="shared" si="49"/>
        <v>John Kuira</v>
      </c>
      <c r="Z3194" s="785" t="s">
        <v>14323</v>
      </c>
      <c r="AA3194" s="785" t="s">
        <v>4314</v>
      </c>
      <c r="AB3194" s="785" t="s">
        <v>2683</v>
      </c>
      <c r="AC3194" s="785" t="s">
        <v>2606</v>
      </c>
      <c r="AD3194" s="786">
        <v>43219</v>
      </c>
    </row>
    <row r="3195" spans="1:30" ht="15.75">
      <c r="A3195" s="785" t="s">
        <v>4301</v>
      </c>
      <c r="B3195" s="785" t="s">
        <v>19931</v>
      </c>
      <c r="C3195" s="785" t="s">
        <v>4303</v>
      </c>
      <c r="D3195" s="785" t="s">
        <v>2599</v>
      </c>
      <c r="E3195" s="785" t="s">
        <v>6313</v>
      </c>
      <c r="F3195" s="786">
        <v>43191</v>
      </c>
      <c r="G3195" s="785" t="s">
        <v>14318</v>
      </c>
      <c r="H3195" s="786">
        <v>43219</v>
      </c>
      <c r="I3195" s="785" t="s">
        <v>19932</v>
      </c>
      <c r="J3195" s="785" t="s">
        <v>629</v>
      </c>
      <c r="K3195" s="785" t="s">
        <v>19933</v>
      </c>
      <c r="L3195" s="785" t="s">
        <v>19934</v>
      </c>
      <c r="M3195" s="785"/>
      <c r="N3195" s="785"/>
      <c r="O3195" s="785" t="s">
        <v>19935</v>
      </c>
      <c r="P3195" s="787">
        <v>34.719880000000003</v>
      </c>
      <c r="Q3195" s="787">
        <v>-0.76433200000000001</v>
      </c>
      <c r="R3195" s="785" t="s">
        <v>2696</v>
      </c>
      <c r="S3195" s="785" t="s">
        <v>3948</v>
      </c>
      <c r="T3195" s="785" t="s">
        <v>19936</v>
      </c>
      <c r="U3195" s="785" t="s">
        <v>19937</v>
      </c>
      <c r="V3195" s="785" t="s">
        <v>3070</v>
      </c>
      <c r="W3195" s="785" t="s">
        <v>19910</v>
      </c>
      <c r="X3195" s="785" t="s">
        <v>19911</v>
      </c>
      <c r="Y3195" s="615" t="str">
        <f t="shared" si="49"/>
        <v>Peter Mutang'a Goko</v>
      </c>
      <c r="Z3195" s="785" t="s">
        <v>6814</v>
      </c>
      <c r="AA3195" s="785" t="s">
        <v>4314</v>
      </c>
      <c r="AB3195" s="785" t="s">
        <v>2605</v>
      </c>
      <c r="AC3195" s="785" t="s">
        <v>2606</v>
      </c>
      <c r="AD3195" s="786">
        <v>43558</v>
      </c>
    </row>
    <row r="3196" spans="1:30" ht="15.75">
      <c r="A3196" s="785" t="s">
        <v>4301</v>
      </c>
      <c r="B3196" s="785" t="s">
        <v>16800</v>
      </c>
      <c r="C3196" s="785" t="s">
        <v>4303</v>
      </c>
      <c r="D3196" s="785" t="s">
        <v>2599</v>
      </c>
      <c r="E3196" s="785" t="s">
        <v>6320</v>
      </c>
      <c r="F3196" s="786">
        <v>43122</v>
      </c>
      <c r="G3196" s="785" t="s">
        <v>13606</v>
      </c>
      <c r="H3196" s="786">
        <v>43218</v>
      </c>
      <c r="I3196" s="785" t="s">
        <v>16801</v>
      </c>
      <c r="J3196" s="785" t="s">
        <v>627</v>
      </c>
      <c r="K3196" s="785" t="s">
        <v>16802</v>
      </c>
      <c r="L3196" s="785" t="s">
        <v>16803</v>
      </c>
      <c r="M3196" s="785"/>
      <c r="N3196" s="785"/>
      <c r="O3196" s="785"/>
      <c r="P3196" s="787">
        <v>35.022224999999999</v>
      </c>
      <c r="Q3196" s="787">
        <v>2.5704000000000001E-2</v>
      </c>
      <c r="R3196" s="785" t="s">
        <v>916</v>
      </c>
      <c r="S3196" s="785" t="s">
        <v>1379</v>
      </c>
      <c r="T3196" s="785" t="s">
        <v>16804</v>
      </c>
      <c r="U3196" s="785" t="s">
        <v>2923</v>
      </c>
      <c r="V3196" s="785" t="s">
        <v>3004</v>
      </c>
      <c r="W3196" s="785" t="s">
        <v>3226</v>
      </c>
      <c r="X3196" s="785" t="s">
        <v>3226</v>
      </c>
      <c r="Y3196" s="615" t="str">
        <f t="shared" si="49"/>
        <v>Lilian Lelei</v>
      </c>
      <c r="Z3196" s="785" t="s">
        <v>16794</v>
      </c>
      <c r="AA3196" s="785" t="s">
        <v>4314</v>
      </c>
      <c r="AB3196" s="785" t="s">
        <v>2683</v>
      </c>
      <c r="AC3196" s="785" t="s">
        <v>2606</v>
      </c>
      <c r="AD3196" s="786">
        <v>43263</v>
      </c>
    </row>
    <row r="3197" spans="1:30" ht="15.75">
      <c r="A3197" s="785" t="s">
        <v>4301</v>
      </c>
      <c r="B3197" s="785" t="s">
        <v>5994</v>
      </c>
      <c r="C3197" s="785" t="s">
        <v>4303</v>
      </c>
      <c r="D3197" s="785" t="s">
        <v>2599</v>
      </c>
      <c r="E3197" s="785" t="s">
        <v>5995</v>
      </c>
      <c r="F3197" s="786">
        <v>43167</v>
      </c>
      <c r="G3197" s="785" t="s">
        <v>5996</v>
      </c>
      <c r="H3197" s="786">
        <v>43217</v>
      </c>
      <c r="I3197" s="785" t="s">
        <v>5997</v>
      </c>
      <c r="J3197" s="785" t="s">
        <v>627</v>
      </c>
      <c r="K3197" s="785" t="s">
        <v>5998</v>
      </c>
      <c r="L3197" s="785" t="s">
        <v>5999</v>
      </c>
      <c r="M3197" s="785"/>
      <c r="N3197" s="785"/>
      <c r="O3197" s="785" t="s">
        <v>6000</v>
      </c>
      <c r="P3197" s="787">
        <v>37.759977999999997</v>
      </c>
      <c r="Q3197" s="787">
        <v>-1.9353750000000001</v>
      </c>
      <c r="R3197" s="785" t="s">
        <v>728</v>
      </c>
      <c r="S3197" s="785" t="s">
        <v>728</v>
      </c>
      <c r="T3197" s="785" t="s">
        <v>728</v>
      </c>
      <c r="U3197" s="785" t="s">
        <v>6001</v>
      </c>
      <c r="V3197" s="785" t="s">
        <v>2673</v>
      </c>
      <c r="W3197" s="785" t="s">
        <v>2608</v>
      </c>
      <c r="X3197" s="785" t="s">
        <v>2608</v>
      </c>
      <c r="Y3197" s="615" t="str">
        <f t="shared" si="49"/>
        <v>Biogas International Limited</v>
      </c>
      <c r="Z3197" s="785" t="s">
        <v>6002</v>
      </c>
      <c r="AA3197" s="785" t="s">
        <v>5464</v>
      </c>
      <c r="AB3197" s="785" t="s">
        <v>2609</v>
      </c>
      <c r="AC3197" s="785" t="s">
        <v>2610</v>
      </c>
      <c r="AD3197" s="786">
        <v>43217</v>
      </c>
    </row>
    <row r="3198" spans="1:30" ht="15.75">
      <c r="A3198" s="785" t="s">
        <v>4301</v>
      </c>
      <c r="B3198" s="785" t="s">
        <v>25324</v>
      </c>
      <c r="C3198" s="785" t="s">
        <v>4303</v>
      </c>
      <c r="D3198" s="785" t="s">
        <v>2599</v>
      </c>
      <c r="E3198" s="785" t="s">
        <v>12906</v>
      </c>
      <c r="F3198" s="786">
        <v>43193</v>
      </c>
      <c r="G3198" s="785" t="s">
        <v>5996</v>
      </c>
      <c r="H3198" s="786">
        <v>43217</v>
      </c>
      <c r="I3198" s="785" t="s">
        <v>25325</v>
      </c>
      <c r="J3198" s="785" t="s">
        <v>629</v>
      </c>
      <c r="K3198" s="785" t="s">
        <v>25326</v>
      </c>
      <c r="L3198" s="785" t="s">
        <v>25327</v>
      </c>
      <c r="M3198" s="785"/>
      <c r="N3198" s="785"/>
      <c r="O3198" s="785"/>
      <c r="P3198" s="787">
        <v>36.967590999999999</v>
      </c>
      <c r="Q3198" s="787">
        <v>-0.89041700000000001</v>
      </c>
      <c r="R3198" s="785" t="s">
        <v>1030</v>
      </c>
      <c r="S3198" s="785" t="s">
        <v>1031</v>
      </c>
      <c r="T3198" s="785" t="s">
        <v>3688</v>
      </c>
      <c r="U3198" s="785" t="s">
        <v>3364</v>
      </c>
      <c r="V3198" s="785">
        <v>12</v>
      </c>
      <c r="W3198" s="785" t="s">
        <v>4047</v>
      </c>
      <c r="X3198" s="785" t="s">
        <v>2647</v>
      </c>
      <c r="Y3198" s="615" t="str">
        <f t="shared" si="49"/>
        <v>Washington Mwangi Muinuki</v>
      </c>
      <c r="Z3198" s="785" t="s">
        <v>25156</v>
      </c>
      <c r="AA3198" s="785" t="s">
        <v>4314</v>
      </c>
      <c r="AB3198" s="785" t="s">
        <v>2605</v>
      </c>
      <c r="AC3198" s="785" t="s">
        <v>2606</v>
      </c>
      <c r="AD3198" s="786">
        <v>43172</v>
      </c>
    </row>
    <row r="3199" spans="1:30" ht="15.75">
      <c r="A3199" s="785" t="s">
        <v>4301</v>
      </c>
      <c r="B3199" s="785" t="s">
        <v>25601</v>
      </c>
      <c r="C3199" s="785" t="s">
        <v>4303</v>
      </c>
      <c r="D3199" s="785" t="s">
        <v>2599</v>
      </c>
      <c r="E3199" s="785" t="s">
        <v>6916</v>
      </c>
      <c r="F3199" s="786">
        <v>43166</v>
      </c>
      <c r="G3199" s="785" t="s">
        <v>13599</v>
      </c>
      <c r="H3199" s="786">
        <v>43216</v>
      </c>
      <c r="I3199" s="785" t="s">
        <v>25602</v>
      </c>
      <c r="J3199" s="785" t="s">
        <v>629</v>
      </c>
      <c r="K3199" s="785" t="s">
        <v>25603</v>
      </c>
      <c r="L3199" s="785" t="s">
        <v>25604</v>
      </c>
      <c r="M3199" s="785"/>
      <c r="N3199" s="785"/>
      <c r="O3199" s="785" t="s">
        <v>25605</v>
      </c>
      <c r="P3199" s="787">
        <v>34.731490000000001</v>
      </c>
      <c r="Q3199" s="787">
        <v>-1.758E-3</v>
      </c>
      <c r="R3199" s="785" t="s">
        <v>1700</v>
      </c>
      <c r="S3199" s="785" t="s">
        <v>1701</v>
      </c>
      <c r="T3199" s="785" t="s">
        <v>4022</v>
      </c>
      <c r="U3199" s="785" t="s">
        <v>25606</v>
      </c>
      <c r="V3199" s="785" t="s">
        <v>2603</v>
      </c>
      <c r="W3199" s="785" t="s">
        <v>2608</v>
      </c>
      <c r="X3199" s="785" t="s">
        <v>25607</v>
      </c>
      <c r="Y3199" s="615" t="str">
        <f t="shared" si="49"/>
        <v>Zadock</v>
      </c>
      <c r="Z3199" s="785" t="s">
        <v>25608</v>
      </c>
      <c r="AA3199" s="785" t="s">
        <v>5464</v>
      </c>
      <c r="AB3199" s="785" t="s">
        <v>2609</v>
      </c>
      <c r="AC3199" s="785" t="s">
        <v>2610</v>
      </c>
      <c r="AD3199" s="786">
        <v>43207</v>
      </c>
    </row>
    <row r="3200" spans="1:30" ht="15.75">
      <c r="A3200" s="785" t="s">
        <v>4301</v>
      </c>
      <c r="B3200" s="785" t="s">
        <v>7782</v>
      </c>
      <c r="C3200" s="785" t="s">
        <v>4303</v>
      </c>
      <c r="D3200" s="785" t="s">
        <v>2599</v>
      </c>
      <c r="E3200" s="785" t="s">
        <v>4666</v>
      </c>
      <c r="F3200" s="786">
        <v>43165</v>
      </c>
      <c r="G3200" s="785" t="s">
        <v>5207</v>
      </c>
      <c r="H3200" s="786">
        <v>43215</v>
      </c>
      <c r="I3200" s="785" t="s">
        <v>7783</v>
      </c>
      <c r="J3200" s="785" t="s">
        <v>627</v>
      </c>
      <c r="K3200" s="785" t="s">
        <v>2612</v>
      </c>
      <c r="L3200" s="785" t="s">
        <v>7784</v>
      </c>
      <c r="M3200" s="785"/>
      <c r="N3200" s="785"/>
      <c r="O3200" s="785"/>
      <c r="P3200" s="787">
        <v>35.150820000000003</v>
      </c>
      <c r="Q3200" s="787">
        <v>0.57144799999999996</v>
      </c>
      <c r="R3200" s="785" t="s">
        <v>893</v>
      </c>
      <c r="S3200" s="785" t="s">
        <v>2882</v>
      </c>
      <c r="T3200" s="785" t="s">
        <v>2882</v>
      </c>
      <c r="U3200" s="785" t="s">
        <v>7785</v>
      </c>
      <c r="V3200" s="785" t="s">
        <v>2855</v>
      </c>
      <c r="W3200" s="785" t="s">
        <v>7781</v>
      </c>
      <c r="X3200" s="785" t="s">
        <v>2891</v>
      </c>
      <c r="Y3200" s="615" t="str">
        <f t="shared" si="49"/>
        <v>Eliud Lagat</v>
      </c>
      <c r="Z3200" s="785" t="s">
        <v>7786</v>
      </c>
      <c r="AA3200" s="785" t="s">
        <v>4314</v>
      </c>
      <c r="AB3200" s="785" t="s">
        <v>2876</v>
      </c>
      <c r="AC3200" s="785" t="s">
        <v>2606</v>
      </c>
      <c r="AD3200" s="786">
        <v>43215</v>
      </c>
    </row>
    <row r="3201" spans="1:30" ht="15.75">
      <c r="A3201" s="785" t="s">
        <v>4301</v>
      </c>
      <c r="B3201" s="785" t="s">
        <v>16282</v>
      </c>
      <c r="C3201" s="785" t="s">
        <v>4303</v>
      </c>
      <c r="D3201" s="785" t="s">
        <v>2599</v>
      </c>
      <c r="E3201" s="785" t="s">
        <v>4930</v>
      </c>
      <c r="F3201" s="786">
        <v>43205</v>
      </c>
      <c r="G3201" s="785" t="s">
        <v>5207</v>
      </c>
      <c r="H3201" s="786">
        <v>43215</v>
      </c>
      <c r="I3201" s="785" t="s">
        <v>16283</v>
      </c>
      <c r="J3201" s="785" t="s">
        <v>629</v>
      </c>
      <c r="K3201" s="785" t="s">
        <v>16284</v>
      </c>
      <c r="L3201" s="785" t="s">
        <v>16285</v>
      </c>
      <c r="M3201" s="785"/>
      <c r="N3201" s="785"/>
      <c r="O3201" s="785" t="s">
        <v>16286</v>
      </c>
      <c r="P3201" s="787">
        <v>35.121344999999998</v>
      </c>
      <c r="Q3201" s="787">
        <v>0.80236700000000005</v>
      </c>
      <c r="R3201" s="785" t="s">
        <v>1917</v>
      </c>
      <c r="S3201" s="785" t="s">
        <v>1918</v>
      </c>
      <c r="T3201" s="785" t="s">
        <v>2877</v>
      </c>
      <c r="U3201" s="785" t="s">
        <v>16287</v>
      </c>
      <c r="V3201" s="785" t="s">
        <v>4041</v>
      </c>
      <c r="W3201" s="785" t="s">
        <v>2621</v>
      </c>
      <c r="X3201" s="785" t="s">
        <v>2621</v>
      </c>
      <c r="Y3201" s="615" t="str">
        <f t="shared" si="49"/>
        <v>Kentainers Limited</v>
      </c>
      <c r="Z3201" s="785" t="s">
        <v>14622</v>
      </c>
      <c r="AA3201" s="785" t="s">
        <v>5464</v>
      </c>
      <c r="AB3201" s="785" t="s">
        <v>2616</v>
      </c>
      <c r="AC3201" s="785" t="s">
        <v>2617</v>
      </c>
      <c r="AD3201" s="786">
        <v>43426</v>
      </c>
    </row>
    <row r="3202" spans="1:30" ht="15.75">
      <c r="A3202" s="785" t="s">
        <v>4301</v>
      </c>
      <c r="B3202" s="785" t="s">
        <v>22344</v>
      </c>
      <c r="C3202" s="785" t="s">
        <v>4303</v>
      </c>
      <c r="D3202" s="785" t="s">
        <v>2599</v>
      </c>
      <c r="E3202" s="785" t="s">
        <v>4559</v>
      </c>
      <c r="F3202" s="786">
        <v>43185</v>
      </c>
      <c r="G3202" s="785" t="s">
        <v>5207</v>
      </c>
      <c r="H3202" s="786">
        <v>43215</v>
      </c>
      <c r="I3202" s="785" t="s">
        <v>22345</v>
      </c>
      <c r="J3202" s="785" t="s">
        <v>629</v>
      </c>
      <c r="K3202" s="785" t="s">
        <v>22346</v>
      </c>
      <c r="L3202" s="785" t="s">
        <v>22347</v>
      </c>
      <c r="M3202" s="785"/>
      <c r="N3202" s="785"/>
      <c r="O3202" s="785"/>
      <c r="P3202" s="787">
        <v>35.057225000000003</v>
      </c>
      <c r="Q3202" s="787">
        <v>-0.78037999999999996</v>
      </c>
      <c r="R3202" s="785" t="s">
        <v>843</v>
      </c>
      <c r="S3202" s="785" t="s">
        <v>3040</v>
      </c>
      <c r="T3202" s="785" t="s">
        <v>22348</v>
      </c>
      <c r="U3202" s="785" t="s">
        <v>22349</v>
      </c>
      <c r="V3202" s="785" t="s">
        <v>3004</v>
      </c>
      <c r="W3202" s="785" t="s">
        <v>22222</v>
      </c>
      <c r="X3202" s="785" t="s">
        <v>3516</v>
      </c>
      <c r="Y3202" s="615" t="str">
        <f t="shared" ref="Y3202:Y3265" si="50">IF(X3202="",W3202,X3202)</f>
        <v>Samuel Manyuna Otiso</v>
      </c>
      <c r="Z3202" s="785" t="s">
        <v>3744</v>
      </c>
      <c r="AA3202" s="785" t="s">
        <v>4349</v>
      </c>
      <c r="AB3202" s="785" t="s">
        <v>2683</v>
      </c>
      <c r="AC3202" s="785" t="s">
        <v>2606</v>
      </c>
      <c r="AD3202" s="786">
        <v>43259</v>
      </c>
    </row>
    <row r="3203" spans="1:30" ht="15.75">
      <c r="A3203" s="785" t="s">
        <v>4301</v>
      </c>
      <c r="B3203" s="785" t="s">
        <v>28456</v>
      </c>
      <c r="C3203" s="785" t="s">
        <v>4379</v>
      </c>
      <c r="D3203" s="785" t="s">
        <v>2751</v>
      </c>
      <c r="E3203" s="785" t="s">
        <v>4666</v>
      </c>
      <c r="F3203" s="786">
        <v>43165</v>
      </c>
      <c r="G3203" s="785" t="s">
        <v>5207</v>
      </c>
      <c r="H3203" s="786">
        <v>43215</v>
      </c>
      <c r="I3203" s="785" t="s">
        <v>28457</v>
      </c>
      <c r="J3203" s="785" t="s">
        <v>629</v>
      </c>
      <c r="K3203" s="785" t="s">
        <v>2612</v>
      </c>
      <c r="L3203" s="785" t="s">
        <v>28458</v>
      </c>
      <c r="M3203" s="785"/>
      <c r="N3203" s="785"/>
      <c r="O3203" s="785"/>
      <c r="P3203" s="787">
        <v>35.339686999999998</v>
      </c>
      <c r="Q3203" s="787">
        <v>0.59516199999999997</v>
      </c>
      <c r="R3203" s="785" t="s">
        <v>893</v>
      </c>
      <c r="S3203" s="785" t="s">
        <v>1356</v>
      </c>
      <c r="T3203" s="785" t="s">
        <v>1611</v>
      </c>
      <c r="U3203" s="785" t="s">
        <v>3656</v>
      </c>
      <c r="V3203" s="785">
        <v>8</v>
      </c>
      <c r="W3203" s="785" t="s">
        <v>3239</v>
      </c>
      <c r="X3203" s="785"/>
      <c r="Y3203" s="615" t="str">
        <f t="shared" si="50"/>
        <v>Daniel Bartilol</v>
      </c>
      <c r="Z3203" s="785" t="s">
        <v>2599</v>
      </c>
      <c r="AA3203" s="785" t="s">
        <v>4314</v>
      </c>
      <c r="AB3203" s="785" t="s">
        <v>2605</v>
      </c>
      <c r="AC3203" s="785" t="s">
        <v>2606</v>
      </c>
      <c r="AD3203" s="786">
        <v>43215</v>
      </c>
    </row>
    <row r="3204" spans="1:30" ht="15.75">
      <c r="A3204" s="785" t="s">
        <v>4301</v>
      </c>
      <c r="B3204" s="785" t="s">
        <v>4743</v>
      </c>
      <c r="C3204" s="785" t="s">
        <v>4303</v>
      </c>
      <c r="D3204" s="785" t="s">
        <v>2599</v>
      </c>
      <c r="E3204" s="785" t="s">
        <v>4744</v>
      </c>
      <c r="F3204" s="786">
        <v>43025</v>
      </c>
      <c r="G3204" s="785" t="s">
        <v>4745</v>
      </c>
      <c r="H3204" s="786">
        <v>43214</v>
      </c>
      <c r="I3204" s="785" t="s">
        <v>4746</v>
      </c>
      <c r="J3204" s="785" t="s">
        <v>627</v>
      </c>
      <c r="K3204" s="785" t="s">
        <v>4747</v>
      </c>
      <c r="L3204" s="785" t="s">
        <v>4748</v>
      </c>
      <c r="M3204" s="785"/>
      <c r="N3204" s="785"/>
      <c r="O3204" s="785"/>
      <c r="P3204" s="787">
        <v>35.283662999999997</v>
      </c>
      <c r="Q3204" s="787">
        <v>5.9866999999999997E-2</v>
      </c>
      <c r="R3204" s="785" t="s">
        <v>916</v>
      </c>
      <c r="S3204" s="785" t="s">
        <v>3061</v>
      </c>
      <c r="T3204" s="785" t="s">
        <v>4749</v>
      </c>
      <c r="U3204" s="785" t="s">
        <v>4692</v>
      </c>
      <c r="V3204" s="785" t="s">
        <v>2603</v>
      </c>
      <c r="W3204" s="785" t="s">
        <v>4715</v>
      </c>
      <c r="X3204" s="785" t="s">
        <v>4694</v>
      </c>
      <c r="Y3204" s="615" t="str">
        <f t="shared" si="50"/>
        <v>Alice  Mutai</v>
      </c>
      <c r="Z3204" s="785" t="s">
        <v>2599</v>
      </c>
      <c r="AA3204" s="785" t="s">
        <v>4314</v>
      </c>
      <c r="AB3204" s="785" t="s">
        <v>2683</v>
      </c>
      <c r="AC3204" s="785" t="s">
        <v>2606</v>
      </c>
      <c r="AD3204" s="786">
        <v>43390</v>
      </c>
    </row>
    <row r="3205" spans="1:30" ht="15.75">
      <c r="A3205" s="785" t="s">
        <v>4301</v>
      </c>
      <c r="B3205" s="785" t="s">
        <v>5223</v>
      </c>
      <c r="C3205" s="785" t="s">
        <v>4303</v>
      </c>
      <c r="D3205" s="785" t="s">
        <v>2599</v>
      </c>
      <c r="E3205" s="785" t="s">
        <v>5224</v>
      </c>
      <c r="F3205" s="786">
        <v>43163</v>
      </c>
      <c r="G3205" s="785" t="s">
        <v>5225</v>
      </c>
      <c r="H3205" s="786">
        <v>43213</v>
      </c>
      <c r="I3205" s="785" t="s">
        <v>5226</v>
      </c>
      <c r="J3205" s="785" t="s">
        <v>629</v>
      </c>
      <c r="K3205" s="785" t="s">
        <v>5227</v>
      </c>
      <c r="L3205" s="785" t="s">
        <v>5228</v>
      </c>
      <c r="M3205" s="785"/>
      <c r="N3205" s="785"/>
      <c r="O3205" s="785"/>
      <c r="P3205" s="787">
        <v>36.885945</v>
      </c>
      <c r="Q3205" s="787">
        <v>-0.95057599999999998</v>
      </c>
      <c r="R3205" s="785" t="s">
        <v>821</v>
      </c>
      <c r="S3205" s="785" t="s">
        <v>2120</v>
      </c>
      <c r="T3205" s="785" t="s">
        <v>5229</v>
      </c>
      <c r="U3205" s="785" t="s">
        <v>2738</v>
      </c>
      <c r="V3205" s="785" t="s">
        <v>2855</v>
      </c>
      <c r="W3205" s="785" t="s">
        <v>2693</v>
      </c>
      <c r="X3205" s="785" t="s">
        <v>5215</v>
      </c>
      <c r="Y3205" s="615" t="str">
        <f t="shared" si="50"/>
        <v>Andrew Tunui</v>
      </c>
      <c r="Z3205" s="785" t="s">
        <v>5008</v>
      </c>
      <c r="AA3205" s="785" t="s">
        <v>4349</v>
      </c>
      <c r="AB3205" s="785" t="s">
        <v>2605</v>
      </c>
      <c r="AC3205" s="785" t="s">
        <v>2606</v>
      </c>
      <c r="AD3205" s="786">
        <v>43399</v>
      </c>
    </row>
    <row r="3206" spans="1:30" ht="15.75">
      <c r="A3206" s="785" t="s">
        <v>4301</v>
      </c>
      <c r="B3206" s="785" t="s">
        <v>8578</v>
      </c>
      <c r="C3206" s="785" t="s">
        <v>4303</v>
      </c>
      <c r="D3206" s="785" t="s">
        <v>2599</v>
      </c>
      <c r="E3206" s="785" t="s">
        <v>5141</v>
      </c>
      <c r="F3206" s="786">
        <v>43200</v>
      </c>
      <c r="G3206" s="785" t="s">
        <v>5225</v>
      </c>
      <c r="H3206" s="786">
        <v>43213</v>
      </c>
      <c r="I3206" s="785" t="s">
        <v>8579</v>
      </c>
      <c r="J3206" s="785" t="s">
        <v>629</v>
      </c>
      <c r="K3206" s="785" t="s">
        <v>8580</v>
      </c>
      <c r="L3206" s="785" t="s">
        <v>8581</v>
      </c>
      <c r="M3206" s="785"/>
      <c r="N3206" s="785"/>
      <c r="O3206" s="785" t="s">
        <v>8582</v>
      </c>
      <c r="P3206" s="787">
        <v>36.695140000000002</v>
      </c>
      <c r="Q3206" s="787">
        <v>-1.467042</v>
      </c>
      <c r="R3206" s="785" t="s">
        <v>1325</v>
      </c>
      <c r="S3206" s="785" t="s">
        <v>3127</v>
      </c>
      <c r="T3206" s="785" t="s">
        <v>2638</v>
      </c>
      <c r="U3206" s="785" t="s">
        <v>8583</v>
      </c>
      <c r="V3206" s="785" t="s">
        <v>2603</v>
      </c>
      <c r="W3206" s="785" t="s">
        <v>8491</v>
      </c>
      <c r="X3206" s="785" t="s">
        <v>2707</v>
      </c>
      <c r="Y3206" s="615" t="str">
        <f t="shared" si="50"/>
        <v>Fagaden Enterprises</v>
      </c>
      <c r="Z3206" s="785" t="s">
        <v>8501</v>
      </c>
      <c r="AA3206" s="785" t="s">
        <v>5464</v>
      </c>
      <c r="AB3206" s="785" t="s">
        <v>5504</v>
      </c>
      <c r="AC3206" s="785" t="s">
        <v>2617</v>
      </c>
      <c r="AD3206" s="786">
        <v>43213</v>
      </c>
    </row>
    <row r="3207" spans="1:30" ht="15.75">
      <c r="A3207" s="785" t="s">
        <v>4301</v>
      </c>
      <c r="B3207" s="785" t="s">
        <v>30216</v>
      </c>
      <c r="C3207" s="785" t="s">
        <v>4303</v>
      </c>
      <c r="D3207" s="785" t="s">
        <v>2599</v>
      </c>
      <c r="E3207" s="785" t="s">
        <v>14187</v>
      </c>
      <c r="F3207" s="786">
        <v>43175</v>
      </c>
      <c r="G3207" s="785" t="s">
        <v>5225</v>
      </c>
      <c r="H3207" s="786">
        <v>43213</v>
      </c>
      <c r="I3207" s="785" t="s">
        <v>30217</v>
      </c>
      <c r="J3207" s="785" t="s">
        <v>629</v>
      </c>
      <c r="K3207" s="785" t="s">
        <v>30218</v>
      </c>
      <c r="L3207" s="785" t="s">
        <v>30219</v>
      </c>
      <c r="M3207" s="785"/>
      <c r="N3207" s="785"/>
      <c r="O3207" s="785" t="s">
        <v>30220</v>
      </c>
      <c r="P3207" s="787">
        <v>37.329422000000001</v>
      </c>
      <c r="Q3207" s="787">
        <v>-0.56137199999999998</v>
      </c>
      <c r="R3207" s="785" t="s">
        <v>1961</v>
      </c>
      <c r="S3207" s="785" t="s">
        <v>2066</v>
      </c>
      <c r="T3207" s="785" t="s">
        <v>2651</v>
      </c>
      <c r="U3207" s="785" t="s">
        <v>30221</v>
      </c>
      <c r="V3207" s="785" t="s">
        <v>2855</v>
      </c>
      <c r="W3207" s="785" t="s">
        <v>3511</v>
      </c>
      <c r="X3207" s="785"/>
      <c r="Y3207" s="615" t="str">
        <f t="shared" si="50"/>
        <v>Sakaki Natural Renewable Energy Center</v>
      </c>
      <c r="Z3207" s="785" t="s">
        <v>2599</v>
      </c>
      <c r="AA3207" s="785" t="s">
        <v>4349</v>
      </c>
      <c r="AB3207" s="785" t="s">
        <v>2683</v>
      </c>
      <c r="AC3207" s="785" t="s">
        <v>2606</v>
      </c>
      <c r="AD3207" s="786">
        <v>43214</v>
      </c>
    </row>
    <row r="3208" spans="1:30" ht="15.75">
      <c r="A3208" s="785" t="s">
        <v>4301</v>
      </c>
      <c r="B3208" s="785" t="s">
        <v>31877</v>
      </c>
      <c r="C3208" s="785" t="s">
        <v>4303</v>
      </c>
      <c r="D3208" s="785" t="s">
        <v>2599</v>
      </c>
      <c r="E3208" s="785" t="s">
        <v>5570</v>
      </c>
      <c r="F3208" s="786">
        <v>43174</v>
      </c>
      <c r="G3208" s="785" t="s">
        <v>5225</v>
      </c>
      <c r="H3208" s="786">
        <v>43213</v>
      </c>
      <c r="I3208" s="785" t="s">
        <v>31878</v>
      </c>
      <c r="J3208" s="785" t="s">
        <v>629</v>
      </c>
      <c r="K3208" s="785" t="s">
        <v>31879</v>
      </c>
      <c r="L3208" s="785" t="s">
        <v>31880</v>
      </c>
      <c r="M3208" s="785"/>
      <c r="N3208" s="785"/>
      <c r="O3208" s="785" t="s">
        <v>31881</v>
      </c>
      <c r="P3208" s="787">
        <v>37.243124999999999</v>
      </c>
      <c r="Q3208" s="787">
        <v>-0.50245300000000004</v>
      </c>
      <c r="R3208" s="785" t="s">
        <v>1961</v>
      </c>
      <c r="S3208" s="785" t="s">
        <v>1962</v>
      </c>
      <c r="T3208" s="785" t="s">
        <v>2077</v>
      </c>
      <c r="U3208" s="785" t="s">
        <v>2678</v>
      </c>
      <c r="V3208" s="785" t="s">
        <v>3004</v>
      </c>
      <c r="W3208" s="785" t="s">
        <v>3511</v>
      </c>
      <c r="X3208" s="785"/>
      <c r="Y3208" s="615" t="str">
        <f t="shared" si="50"/>
        <v>Sakaki Natural Renewable Energy Center</v>
      </c>
      <c r="Z3208" s="785" t="s">
        <v>2599</v>
      </c>
      <c r="AA3208" s="785" t="s">
        <v>4349</v>
      </c>
      <c r="AB3208" s="785" t="s">
        <v>2683</v>
      </c>
      <c r="AC3208" s="785" t="s">
        <v>2606</v>
      </c>
      <c r="AD3208" s="786">
        <v>43214</v>
      </c>
    </row>
    <row r="3209" spans="1:30" ht="15.75">
      <c r="A3209" s="785" t="s">
        <v>4301</v>
      </c>
      <c r="B3209" s="785" t="s">
        <v>12585</v>
      </c>
      <c r="C3209" s="785" t="s">
        <v>4303</v>
      </c>
      <c r="D3209" s="785" t="s">
        <v>2599</v>
      </c>
      <c r="E3209" s="785" t="s">
        <v>4492</v>
      </c>
      <c r="F3209" s="786">
        <v>43161</v>
      </c>
      <c r="G3209" s="785" t="s">
        <v>10549</v>
      </c>
      <c r="H3209" s="786">
        <v>43211</v>
      </c>
      <c r="I3209" s="785" t="s">
        <v>12586</v>
      </c>
      <c r="J3209" s="785" t="s">
        <v>627</v>
      </c>
      <c r="K3209" s="785" t="s">
        <v>2612</v>
      </c>
      <c r="L3209" s="785" t="s">
        <v>12587</v>
      </c>
      <c r="M3209" s="785"/>
      <c r="N3209" s="785"/>
      <c r="O3209" s="785"/>
      <c r="P3209" s="787">
        <v>36.942990000000002</v>
      </c>
      <c r="Q3209" s="787">
        <v>-1.63079</v>
      </c>
      <c r="R3209" s="785" t="s">
        <v>1325</v>
      </c>
      <c r="S3209" s="785" t="s">
        <v>3952</v>
      </c>
      <c r="T3209" s="785" t="s">
        <v>1326</v>
      </c>
      <c r="U3209" s="785" t="s">
        <v>12588</v>
      </c>
      <c r="V3209" s="785" t="s">
        <v>6015</v>
      </c>
      <c r="W3209" s="785" t="s">
        <v>2608</v>
      </c>
      <c r="X3209" s="785" t="s">
        <v>3179</v>
      </c>
      <c r="Y3209" s="615" t="str">
        <f t="shared" si="50"/>
        <v>James Musyoka</v>
      </c>
      <c r="Z3209" s="785" t="s">
        <v>6002</v>
      </c>
      <c r="AA3209" s="785" t="s">
        <v>5464</v>
      </c>
      <c r="AB3209" s="785" t="s">
        <v>2609</v>
      </c>
      <c r="AC3209" s="785" t="s">
        <v>2610</v>
      </c>
      <c r="AD3209" s="786">
        <v>43211</v>
      </c>
    </row>
    <row r="3210" spans="1:30" ht="15.75">
      <c r="A3210" s="785" t="s">
        <v>4301</v>
      </c>
      <c r="B3210" s="785" t="s">
        <v>5317</v>
      </c>
      <c r="C3210" s="785" t="s">
        <v>4303</v>
      </c>
      <c r="D3210" s="785" t="s">
        <v>2599</v>
      </c>
      <c r="E3210" s="785" t="s">
        <v>4659</v>
      </c>
      <c r="F3210" s="786">
        <v>43145</v>
      </c>
      <c r="G3210" s="785" t="s">
        <v>5318</v>
      </c>
      <c r="H3210" s="786">
        <v>43210</v>
      </c>
      <c r="I3210" s="785" t="s">
        <v>5319</v>
      </c>
      <c r="J3210" s="785" t="s">
        <v>627</v>
      </c>
      <c r="K3210" s="785" t="s">
        <v>5320</v>
      </c>
      <c r="L3210" s="785" t="s">
        <v>5321</v>
      </c>
      <c r="M3210" s="785" t="s">
        <v>5322</v>
      </c>
      <c r="N3210" s="785"/>
      <c r="O3210" s="785"/>
      <c r="P3210" s="787">
        <v>36.108446999999998</v>
      </c>
      <c r="Q3210" s="787">
        <v>-0.28559499999999999</v>
      </c>
      <c r="R3210" s="785" t="s">
        <v>695</v>
      </c>
      <c r="S3210" s="785" t="s">
        <v>696</v>
      </c>
      <c r="T3210" s="785" t="s">
        <v>5300</v>
      </c>
      <c r="U3210" s="785" t="s">
        <v>5323</v>
      </c>
      <c r="V3210" s="785" t="s">
        <v>2855</v>
      </c>
      <c r="W3210" s="785" t="s">
        <v>3416</v>
      </c>
      <c r="X3210" s="785" t="s">
        <v>3416</v>
      </c>
      <c r="Y3210" s="615" t="str">
        <f t="shared" si="50"/>
        <v>Anthony Ndungu Kamau</v>
      </c>
      <c r="Z3210" s="785" t="s">
        <v>5302</v>
      </c>
      <c r="AA3210" s="785" t="s">
        <v>4314</v>
      </c>
      <c r="AB3210" s="785" t="s">
        <v>2683</v>
      </c>
      <c r="AC3210" s="785" t="s">
        <v>2606</v>
      </c>
      <c r="AD3210" s="786">
        <v>43240</v>
      </c>
    </row>
    <row r="3211" spans="1:30" ht="15.75">
      <c r="A3211" s="785" t="s">
        <v>4301</v>
      </c>
      <c r="B3211" s="785" t="s">
        <v>22081</v>
      </c>
      <c r="C3211" s="785" t="s">
        <v>4303</v>
      </c>
      <c r="D3211" s="785" t="s">
        <v>2599</v>
      </c>
      <c r="E3211" s="785" t="s">
        <v>5023</v>
      </c>
      <c r="F3211" s="786">
        <v>43160</v>
      </c>
      <c r="G3211" s="785" t="s">
        <v>5318</v>
      </c>
      <c r="H3211" s="786">
        <v>43210</v>
      </c>
      <c r="I3211" s="785" t="s">
        <v>22082</v>
      </c>
      <c r="J3211" s="785" t="s">
        <v>629</v>
      </c>
      <c r="K3211" s="785" t="s">
        <v>22083</v>
      </c>
      <c r="L3211" s="785" t="s">
        <v>22084</v>
      </c>
      <c r="M3211" s="785"/>
      <c r="N3211" s="785"/>
      <c r="O3211" s="785" t="s">
        <v>22085</v>
      </c>
      <c r="P3211" s="787">
        <v>37.669409999999999</v>
      </c>
      <c r="Q3211" s="787">
        <v>-8.5836999999999997E-2</v>
      </c>
      <c r="R3211" s="785" t="s">
        <v>1104</v>
      </c>
      <c r="S3211" s="785" t="s">
        <v>2643</v>
      </c>
      <c r="T3211" s="785" t="s">
        <v>2644</v>
      </c>
      <c r="U3211" s="785" t="s">
        <v>10415</v>
      </c>
      <c r="V3211" s="785" t="s">
        <v>2855</v>
      </c>
      <c r="W3211" s="785" t="s">
        <v>2808</v>
      </c>
      <c r="X3211" s="785" t="s">
        <v>3576</v>
      </c>
      <c r="Y3211" s="615" t="str">
        <f t="shared" si="50"/>
        <v>Samuel Kirimi</v>
      </c>
      <c r="Z3211" s="785" t="s">
        <v>21989</v>
      </c>
      <c r="AA3211" s="785" t="s">
        <v>4349</v>
      </c>
      <c r="AB3211" s="785" t="s">
        <v>4052</v>
      </c>
      <c r="AC3211" s="785" t="s">
        <v>2606</v>
      </c>
      <c r="AD3211" s="786">
        <v>43211</v>
      </c>
    </row>
    <row r="3212" spans="1:30" ht="15.75">
      <c r="A3212" s="785" t="s">
        <v>4301</v>
      </c>
      <c r="B3212" s="785" t="s">
        <v>24934</v>
      </c>
      <c r="C3212" s="785" t="s">
        <v>4303</v>
      </c>
      <c r="D3212" s="785" t="s">
        <v>2599</v>
      </c>
      <c r="E3212" s="785" t="s">
        <v>5023</v>
      </c>
      <c r="F3212" s="786">
        <v>43160</v>
      </c>
      <c r="G3212" s="785" t="s">
        <v>5318</v>
      </c>
      <c r="H3212" s="786">
        <v>43210</v>
      </c>
      <c r="I3212" s="785" t="s">
        <v>24935</v>
      </c>
      <c r="J3212" s="785" t="s">
        <v>629</v>
      </c>
      <c r="K3212" s="785" t="s">
        <v>2612</v>
      </c>
      <c r="L3212" s="785" t="s">
        <v>18204</v>
      </c>
      <c r="M3212" s="785" t="s">
        <v>24936</v>
      </c>
      <c r="N3212" s="785"/>
      <c r="O3212" s="785"/>
      <c r="P3212" s="787">
        <v>36.687911</v>
      </c>
      <c r="Q3212" s="787">
        <v>-1.323779</v>
      </c>
      <c r="R3212" s="785" t="s">
        <v>2661</v>
      </c>
      <c r="S3212" s="785" t="s">
        <v>24937</v>
      </c>
      <c r="T3212" s="785" t="s">
        <v>17765</v>
      </c>
      <c r="U3212" s="785" t="s">
        <v>17765</v>
      </c>
      <c r="V3212" s="785">
        <v>6</v>
      </c>
      <c r="W3212" s="785" t="s">
        <v>2608</v>
      </c>
      <c r="X3212" s="785" t="s">
        <v>24938</v>
      </c>
      <c r="Y3212" s="615" t="str">
        <f t="shared" si="50"/>
        <v>Tony Malila</v>
      </c>
      <c r="Z3212" s="785" t="s">
        <v>24936</v>
      </c>
      <c r="AA3212" s="785" t="s">
        <v>5464</v>
      </c>
      <c r="AB3212" s="785" t="s">
        <v>2609</v>
      </c>
      <c r="AC3212" s="785" t="s">
        <v>2610</v>
      </c>
      <c r="AD3212" s="786">
        <v>43217</v>
      </c>
    </row>
    <row r="3213" spans="1:30" ht="15.75">
      <c r="A3213" s="785" t="s">
        <v>4301</v>
      </c>
      <c r="B3213" s="785" t="s">
        <v>8569</v>
      </c>
      <c r="C3213" s="785" t="s">
        <v>4303</v>
      </c>
      <c r="D3213" s="785" t="s">
        <v>2599</v>
      </c>
      <c r="E3213" s="785" t="s">
        <v>8570</v>
      </c>
      <c r="F3213" s="786">
        <v>43209</v>
      </c>
      <c r="G3213" s="785" t="s">
        <v>8570</v>
      </c>
      <c r="H3213" s="786">
        <v>43209</v>
      </c>
      <c r="I3213" s="785" t="s">
        <v>8571</v>
      </c>
      <c r="J3213" s="785" t="s">
        <v>629</v>
      </c>
      <c r="K3213" s="785" t="s">
        <v>8572</v>
      </c>
      <c r="L3213" s="785" t="s">
        <v>8573</v>
      </c>
      <c r="M3213" s="785" t="s">
        <v>8574</v>
      </c>
      <c r="N3213" s="785"/>
      <c r="O3213" s="785" t="s">
        <v>8575</v>
      </c>
      <c r="P3213" s="787">
        <v>36.805382999999999</v>
      </c>
      <c r="Q3213" s="787">
        <v>-1.2574399999999999</v>
      </c>
      <c r="R3213" s="785" t="s">
        <v>2661</v>
      </c>
      <c r="S3213" s="785" t="s">
        <v>3963</v>
      </c>
      <c r="T3213" s="785" t="s">
        <v>3963</v>
      </c>
      <c r="U3213" s="785" t="s">
        <v>8576</v>
      </c>
      <c r="V3213" s="785">
        <v>4</v>
      </c>
      <c r="W3213" s="785" t="s">
        <v>8491</v>
      </c>
      <c r="X3213" s="785" t="s">
        <v>2707</v>
      </c>
      <c r="Y3213" s="615" t="str">
        <f t="shared" si="50"/>
        <v>Fagaden Enterprises</v>
      </c>
      <c r="Z3213" s="785" t="s">
        <v>8577</v>
      </c>
      <c r="AA3213" s="785" t="s">
        <v>5464</v>
      </c>
      <c r="AB3213" s="785" t="s">
        <v>5504</v>
      </c>
      <c r="AC3213" s="785" t="s">
        <v>2617</v>
      </c>
      <c r="AD3213" s="786">
        <v>43209</v>
      </c>
    </row>
    <row r="3214" spans="1:30" ht="15.75">
      <c r="A3214" s="785" t="s">
        <v>4301</v>
      </c>
      <c r="B3214" s="785" t="s">
        <v>11188</v>
      </c>
      <c r="C3214" s="785" t="s">
        <v>4303</v>
      </c>
      <c r="D3214" s="785" t="s">
        <v>2599</v>
      </c>
      <c r="E3214" s="785" t="s">
        <v>4622</v>
      </c>
      <c r="F3214" s="786">
        <v>43159</v>
      </c>
      <c r="G3214" s="785" t="s">
        <v>8570</v>
      </c>
      <c r="H3214" s="786">
        <v>43209</v>
      </c>
      <c r="I3214" s="785" t="s">
        <v>11189</v>
      </c>
      <c r="J3214" s="785" t="s">
        <v>629</v>
      </c>
      <c r="K3214" s="785" t="s">
        <v>11190</v>
      </c>
      <c r="L3214" s="785" t="s">
        <v>11191</v>
      </c>
      <c r="M3214" s="785"/>
      <c r="N3214" s="785"/>
      <c r="O3214" s="785"/>
      <c r="P3214" s="787">
        <v>35.188605000000003</v>
      </c>
      <c r="Q3214" s="787">
        <v>0.57542300000000002</v>
      </c>
      <c r="R3214" s="785" t="s">
        <v>893</v>
      </c>
      <c r="S3214" s="785" t="s">
        <v>2882</v>
      </c>
      <c r="T3214" s="785" t="s">
        <v>2883</v>
      </c>
      <c r="U3214" s="785" t="s">
        <v>11192</v>
      </c>
      <c r="V3214" s="785">
        <v>24</v>
      </c>
      <c r="W3214" s="785" t="s">
        <v>6356</v>
      </c>
      <c r="X3214" s="785" t="s">
        <v>6356</v>
      </c>
      <c r="Y3214" s="615" t="str">
        <f t="shared" si="50"/>
        <v>Gillet Lihanda</v>
      </c>
      <c r="Z3214" s="785" t="s">
        <v>11043</v>
      </c>
      <c r="AA3214" s="785" t="s">
        <v>4314</v>
      </c>
      <c r="AB3214" s="785" t="s">
        <v>2876</v>
      </c>
      <c r="AC3214" s="785" t="s">
        <v>2606</v>
      </c>
      <c r="AD3214" s="786">
        <v>43209</v>
      </c>
    </row>
    <row r="3215" spans="1:30" ht="15.75">
      <c r="A3215" s="785" t="s">
        <v>4301</v>
      </c>
      <c r="B3215" s="785" t="s">
        <v>22817</v>
      </c>
      <c r="C3215" s="785" t="s">
        <v>4303</v>
      </c>
      <c r="D3215" s="785" t="s">
        <v>2599</v>
      </c>
      <c r="E3215" s="785" t="s">
        <v>10788</v>
      </c>
      <c r="F3215" s="786">
        <v>43197</v>
      </c>
      <c r="G3215" s="785" t="s">
        <v>8570</v>
      </c>
      <c r="H3215" s="786">
        <v>43209</v>
      </c>
      <c r="I3215" s="785" t="s">
        <v>22818</v>
      </c>
      <c r="J3215" s="785" t="s">
        <v>627</v>
      </c>
      <c r="K3215" s="785" t="s">
        <v>22819</v>
      </c>
      <c r="L3215" s="785" t="s">
        <v>22820</v>
      </c>
      <c r="M3215" s="785"/>
      <c r="N3215" s="785"/>
      <c r="O3215" s="785" t="s">
        <v>22821</v>
      </c>
      <c r="P3215" s="787">
        <v>36.787615000000002</v>
      </c>
      <c r="Q3215" s="787">
        <v>-1.0921590000000001</v>
      </c>
      <c r="R3215" s="785" t="s">
        <v>821</v>
      </c>
      <c r="S3215" s="785" t="s">
        <v>871</v>
      </c>
      <c r="T3215" s="785" t="s">
        <v>3135</v>
      </c>
      <c r="U3215" s="785" t="s">
        <v>22822</v>
      </c>
      <c r="V3215" s="785" t="s">
        <v>2855</v>
      </c>
      <c r="W3215" s="785" t="s">
        <v>3042</v>
      </c>
      <c r="X3215" s="785" t="s">
        <v>2642</v>
      </c>
      <c r="Y3215" s="615" t="str">
        <f t="shared" si="50"/>
        <v>Samuel Mwangi Juma</v>
      </c>
      <c r="Z3215" s="785" t="s">
        <v>22751</v>
      </c>
      <c r="AA3215" s="785" t="s">
        <v>4349</v>
      </c>
      <c r="AB3215" s="785" t="s">
        <v>2605</v>
      </c>
      <c r="AC3215" s="785" t="s">
        <v>2606</v>
      </c>
      <c r="AD3215" s="786">
        <v>43274</v>
      </c>
    </row>
    <row r="3216" spans="1:30" ht="15.75">
      <c r="A3216" s="785" t="s">
        <v>4301</v>
      </c>
      <c r="B3216" s="785" t="s">
        <v>10194</v>
      </c>
      <c r="C3216" s="785" t="s">
        <v>4303</v>
      </c>
      <c r="D3216" s="785" t="s">
        <v>2599</v>
      </c>
      <c r="E3216" s="785" t="s">
        <v>5295</v>
      </c>
      <c r="F3216" s="786">
        <v>43158</v>
      </c>
      <c r="G3216" s="785" t="s">
        <v>10195</v>
      </c>
      <c r="H3216" s="786">
        <v>43208</v>
      </c>
      <c r="I3216" s="785" t="s">
        <v>10196</v>
      </c>
      <c r="J3216" s="785" t="s">
        <v>627</v>
      </c>
      <c r="K3216" s="785" t="s">
        <v>10197</v>
      </c>
      <c r="L3216" s="785" t="s">
        <v>10198</v>
      </c>
      <c r="M3216" s="785"/>
      <c r="N3216" s="785"/>
      <c r="O3216" s="785" t="s">
        <v>10199</v>
      </c>
      <c r="P3216" s="787">
        <v>36.796337000000001</v>
      </c>
      <c r="Q3216" s="787">
        <v>-0.88093299999999997</v>
      </c>
      <c r="R3216" s="785" t="s">
        <v>821</v>
      </c>
      <c r="S3216" s="785" t="s">
        <v>2120</v>
      </c>
      <c r="T3216" s="785" t="s">
        <v>3424</v>
      </c>
      <c r="U3216" s="785" t="s">
        <v>3554</v>
      </c>
      <c r="V3216" s="785" t="s">
        <v>2855</v>
      </c>
      <c r="W3216" s="785" t="s">
        <v>3585</v>
      </c>
      <c r="X3216" s="785" t="s">
        <v>3585</v>
      </c>
      <c r="Y3216" s="615" t="str">
        <f t="shared" si="50"/>
        <v>Geoffrey K Gitau</v>
      </c>
      <c r="Z3216" s="785" t="s">
        <v>10200</v>
      </c>
      <c r="AA3216" s="785" t="s">
        <v>4314</v>
      </c>
      <c r="AB3216" s="785" t="s">
        <v>2605</v>
      </c>
      <c r="AC3216" s="785" t="s">
        <v>2606</v>
      </c>
      <c r="AD3216" s="786">
        <v>43431</v>
      </c>
    </row>
    <row r="3217" spans="1:30" ht="15.75">
      <c r="A3217" s="785" t="s">
        <v>4301</v>
      </c>
      <c r="B3217" s="785" t="s">
        <v>21990</v>
      </c>
      <c r="C3217" s="785" t="s">
        <v>4303</v>
      </c>
      <c r="D3217" s="785" t="s">
        <v>2599</v>
      </c>
      <c r="E3217" s="785" t="s">
        <v>5295</v>
      </c>
      <c r="F3217" s="786">
        <v>43158</v>
      </c>
      <c r="G3217" s="785" t="s">
        <v>10195</v>
      </c>
      <c r="H3217" s="786">
        <v>43208</v>
      </c>
      <c r="I3217" s="785" t="s">
        <v>21991</v>
      </c>
      <c r="J3217" s="785" t="s">
        <v>627</v>
      </c>
      <c r="K3217" s="785" t="s">
        <v>21992</v>
      </c>
      <c r="L3217" s="785" t="s">
        <v>21993</v>
      </c>
      <c r="M3217" s="785"/>
      <c r="N3217" s="785"/>
      <c r="O3217" s="785" t="s">
        <v>21994</v>
      </c>
      <c r="P3217" s="787">
        <v>37.583125000000003</v>
      </c>
      <c r="Q3217" s="787">
        <v>-5.4646E-2</v>
      </c>
      <c r="R3217" s="785" t="s">
        <v>1104</v>
      </c>
      <c r="S3217" s="785" t="s">
        <v>2643</v>
      </c>
      <c r="T3217" s="785" t="s">
        <v>7650</v>
      </c>
      <c r="U3217" s="785" t="s">
        <v>21995</v>
      </c>
      <c r="V3217" s="785" t="s">
        <v>2673</v>
      </c>
      <c r="W3217" s="785" t="s">
        <v>2808</v>
      </c>
      <c r="X3217" s="785" t="s">
        <v>3576</v>
      </c>
      <c r="Y3217" s="615" t="str">
        <f t="shared" si="50"/>
        <v>Samuel Kirimi</v>
      </c>
      <c r="Z3217" s="785" t="s">
        <v>21989</v>
      </c>
      <c r="AA3217" s="785" t="s">
        <v>4349</v>
      </c>
      <c r="AB3217" s="785" t="s">
        <v>4052</v>
      </c>
      <c r="AC3217" s="785" t="s">
        <v>2606</v>
      </c>
      <c r="AD3217" s="786">
        <v>43209</v>
      </c>
    </row>
    <row r="3218" spans="1:30" ht="15.75">
      <c r="A3218" s="785" t="s">
        <v>4301</v>
      </c>
      <c r="B3218" s="785" t="s">
        <v>23354</v>
      </c>
      <c r="C3218" s="785" t="s">
        <v>4303</v>
      </c>
      <c r="D3218" s="785" t="s">
        <v>2599</v>
      </c>
      <c r="E3218" s="785" t="s">
        <v>4665</v>
      </c>
      <c r="F3218" s="786">
        <v>43156</v>
      </c>
      <c r="G3218" s="785" t="s">
        <v>20000</v>
      </c>
      <c r="H3218" s="786">
        <v>43206</v>
      </c>
      <c r="I3218" s="785" t="s">
        <v>23355</v>
      </c>
      <c r="J3218" s="785" t="s">
        <v>627</v>
      </c>
      <c r="K3218" s="785" t="s">
        <v>2612</v>
      </c>
      <c r="L3218" s="785" t="s">
        <v>23356</v>
      </c>
      <c r="M3218" s="785"/>
      <c r="N3218" s="785"/>
      <c r="O3218" s="785" t="s">
        <v>23357</v>
      </c>
      <c r="P3218" s="787">
        <v>37.080910000000003</v>
      </c>
      <c r="Q3218" s="787">
        <v>-0.57235499999999995</v>
      </c>
      <c r="R3218" s="785" t="s">
        <v>1056</v>
      </c>
      <c r="S3218" s="785" t="s">
        <v>1289</v>
      </c>
      <c r="T3218" s="785" t="s">
        <v>3392</v>
      </c>
      <c r="U3218" s="785" t="s">
        <v>23358</v>
      </c>
      <c r="V3218" s="785" t="s">
        <v>2855</v>
      </c>
      <c r="W3218" s="785" t="s">
        <v>23165</v>
      </c>
      <c r="X3218" s="785" t="s">
        <v>23165</v>
      </c>
      <c r="Y3218" s="615" t="str">
        <f t="shared" si="50"/>
        <v>Simon Kabucho</v>
      </c>
      <c r="Z3218" s="785" t="s">
        <v>23172</v>
      </c>
      <c r="AA3218" s="785" t="s">
        <v>4314</v>
      </c>
      <c r="AB3218" s="785" t="s">
        <v>2683</v>
      </c>
      <c r="AC3218" s="785" t="s">
        <v>2606</v>
      </c>
      <c r="AD3218" s="786">
        <v>43206</v>
      </c>
    </row>
    <row r="3219" spans="1:30" ht="15.75">
      <c r="A3219" s="785" t="s">
        <v>4301</v>
      </c>
      <c r="B3219" s="785" t="s">
        <v>19384</v>
      </c>
      <c r="C3219" s="785" t="s">
        <v>4303</v>
      </c>
      <c r="D3219" s="785" t="s">
        <v>2599</v>
      </c>
      <c r="E3219" s="785" t="s">
        <v>6881</v>
      </c>
      <c r="F3219" s="786">
        <v>43115</v>
      </c>
      <c r="G3219" s="785" t="s">
        <v>4930</v>
      </c>
      <c r="H3219" s="786">
        <v>43205</v>
      </c>
      <c r="I3219" s="785" t="s">
        <v>19385</v>
      </c>
      <c r="J3219" s="785" t="s">
        <v>629</v>
      </c>
      <c r="K3219" s="785" t="s">
        <v>19386</v>
      </c>
      <c r="L3219" s="785" t="s">
        <v>19387</v>
      </c>
      <c r="M3219" s="785"/>
      <c r="N3219" s="785"/>
      <c r="O3219" s="785" t="s">
        <v>19388</v>
      </c>
      <c r="P3219" s="787">
        <v>34.770257999999998</v>
      </c>
      <c r="Q3219" s="787">
        <v>0.119015</v>
      </c>
      <c r="R3219" s="785" t="s">
        <v>1700</v>
      </c>
      <c r="S3219" s="785" t="s">
        <v>3081</v>
      </c>
      <c r="T3219" s="785" t="s">
        <v>3081</v>
      </c>
      <c r="U3219" s="785" t="s">
        <v>19389</v>
      </c>
      <c r="V3219" s="785" t="s">
        <v>2673</v>
      </c>
      <c r="W3219" s="785" t="s">
        <v>3082</v>
      </c>
      <c r="X3219" s="785" t="s">
        <v>3082</v>
      </c>
      <c r="Y3219" s="615" t="str">
        <f t="shared" si="50"/>
        <v>Patrick Kedemi Angundu</v>
      </c>
      <c r="Z3219" s="785" t="s">
        <v>19390</v>
      </c>
      <c r="AA3219" s="785" t="s">
        <v>4314</v>
      </c>
      <c r="AB3219" s="785" t="s">
        <v>2605</v>
      </c>
      <c r="AC3219" s="785" t="s">
        <v>2606</v>
      </c>
      <c r="AD3219" s="786">
        <v>43269</v>
      </c>
    </row>
    <row r="3220" spans="1:30" ht="15.75">
      <c r="A3220" s="785" t="s">
        <v>4301</v>
      </c>
      <c r="B3220" s="785" t="s">
        <v>26423</v>
      </c>
      <c r="C3220" s="785" t="s">
        <v>4303</v>
      </c>
      <c r="D3220" s="785" t="s">
        <v>2599</v>
      </c>
      <c r="E3220" s="785" t="s">
        <v>11533</v>
      </c>
      <c r="F3220" s="786">
        <v>42396</v>
      </c>
      <c r="G3220" s="785" t="s">
        <v>4930</v>
      </c>
      <c r="H3220" s="786">
        <v>43205</v>
      </c>
      <c r="I3220" s="785" t="s">
        <v>26424</v>
      </c>
      <c r="J3220" s="785" t="s">
        <v>627</v>
      </c>
      <c r="K3220" s="785" t="s">
        <v>26425</v>
      </c>
      <c r="L3220" s="785" t="s">
        <v>26426</v>
      </c>
      <c r="M3220" s="785"/>
      <c r="N3220" s="785"/>
      <c r="O3220" s="785"/>
      <c r="P3220" s="787">
        <v>35.402107000000001</v>
      </c>
      <c r="Q3220" s="787">
        <v>-0.110795</v>
      </c>
      <c r="R3220" s="785" t="s">
        <v>2053</v>
      </c>
      <c r="S3220" s="785" t="s">
        <v>2715</v>
      </c>
      <c r="T3220" s="785" t="s">
        <v>4310</v>
      </c>
      <c r="U3220" s="785" t="s">
        <v>25992</v>
      </c>
      <c r="V3220" s="785" t="s">
        <v>2603</v>
      </c>
      <c r="W3220" s="785" t="s">
        <v>21029</v>
      </c>
      <c r="X3220" s="785"/>
      <c r="Y3220" s="615" t="str">
        <f t="shared" si="50"/>
        <v>Robert Birgen</v>
      </c>
      <c r="Z3220" s="785" t="s">
        <v>2599</v>
      </c>
      <c r="AA3220" s="785" t="s">
        <v>4314</v>
      </c>
      <c r="AB3220" s="785" t="s">
        <v>2683</v>
      </c>
      <c r="AC3220" s="785" t="s">
        <v>2606</v>
      </c>
      <c r="AD3220" s="786">
        <v>43437</v>
      </c>
    </row>
    <row r="3221" spans="1:30" ht="15.75">
      <c r="A3221" s="785" t="s">
        <v>4301</v>
      </c>
      <c r="B3221" s="785" t="s">
        <v>32959</v>
      </c>
      <c r="C3221" s="785" t="s">
        <v>4303</v>
      </c>
      <c r="D3221" s="785" t="s">
        <v>2599</v>
      </c>
      <c r="E3221" s="785" t="s">
        <v>10788</v>
      </c>
      <c r="F3221" s="786">
        <v>43197</v>
      </c>
      <c r="G3221" s="785" t="s">
        <v>4930</v>
      </c>
      <c r="H3221" s="786">
        <v>43205</v>
      </c>
      <c r="I3221" s="785" t="s">
        <v>32960</v>
      </c>
      <c r="J3221" s="785" t="s">
        <v>629</v>
      </c>
      <c r="K3221" s="785" t="s">
        <v>32961</v>
      </c>
      <c r="L3221" s="785" t="s">
        <v>32962</v>
      </c>
      <c r="M3221" s="785"/>
      <c r="N3221" s="785"/>
      <c r="O3221" s="785" t="s">
        <v>32963</v>
      </c>
      <c r="P3221" s="787">
        <v>37.148266999999997</v>
      </c>
      <c r="Q3221" s="787">
        <v>-1.07555</v>
      </c>
      <c r="R3221" s="785" t="s">
        <v>821</v>
      </c>
      <c r="S3221" s="785" t="s">
        <v>2701</v>
      </c>
      <c r="T3221" s="785" t="s">
        <v>9154</v>
      </c>
      <c r="U3221" s="785" t="s">
        <v>2702</v>
      </c>
      <c r="V3221" s="785" t="s">
        <v>3070</v>
      </c>
      <c r="W3221" s="785" t="s">
        <v>2693</v>
      </c>
      <c r="X3221" s="785"/>
      <c r="Y3221" s="615" t="str">
        <f t="shared" si="50"/>
        <v>Andcol Enterprises</v>
      </c>
      <c r="Z3221" s="785" t="s">
        <v>2599</v>
      </c>
      <c r="AA3221" s="785" t="s">
        <v>4349</v>
      </c>
      <c r="AB3221" s="785" t="s">
        <v>2876</v>
      </c>
      <c r="AC3221" s="785" t="s">
        <v>2606</v>
      </c>
      <c r="AD3221" s="786">
        <v>43216</v>
      </c>
    </row>
    <row r="3222" spans="1:30" ht="15.75">
      <c r="A3222" s="785" t="s">
        <v>4301</v>
      </c>
      <c r="B3222" s="785" t="s">
        <v>7826</v>
      </c>
      <c r="C3222" s="785" t="s">
        <v>4303</v>
      </c>
      <c r="D3222" s="785" t="s">
        <v>2599</v>
      </c>
      <c r="E3222" s="785" t="s">
        <v>7827</v>
      </c>
      <c r="F3222" s="786">
        <v>43192</v>
      </c>
      <c r="G3222" s="785" t="s">
        <v>5597</v>
      </c>
      <c r="H3222" s="786">
        <v>43204</v>
      </c>
      <c r="I3222" s="785" t="s">
        <v>7828</v>
      </c>
      <c r="J3222" s="785" t="s">
        <v>629</v>
      </c>
      <c r="K3222" s="785" t="s">
        <v>2612</v>
      </c>
      <c r="L3222" s="785" t="s">
        <v>7829</v>
      </c>
      <c r="M3222" s="785"/>
      <c r="N3222" s="785"/>
      <c r="O3222" s="785"/>
      <c r="P3222" s="787">
        <v>34.995612000000001</v>
      </c>
      <c r="Q3222" s="787">
        <v>0.94444899999999998</v>
      </c>
      <c r="R3222" s="785" t="s">
        <v>1189</v>
      </c>
      <c r="S3222" s="785" t="s">
        <v>1368</v>
      </c>
      <c r="T3222" s="785" t="s">
        <v>1191</v>
      </c>
      <c r="U3222" s="785" t="s">
        <v>7830</v>
      </c>
      <c r="V3222" s="785" t="s">
        <v>3004</v>
      </c>
      <c r="W3222" s="785" t="s">
        <v>3060</v>
      </c>
      <c r="X3222" s="785" t="s">
        <v>3060</v>
      </c>
      <c r="Y3222" s="615" t="str">
        <f t="shared" si="50"/>
        <v>Eliud Simiyu Wamalwa</v>
      </c>
      <c r="Z3222" s="785" t="s">
        <v>7831</v>
      </c>
      <c r="AA3222" s="785" t="s">
        <v>4314</v>
      </c>
      <c r="AB3222" s="785" t="s">
        <v>2605</v>
      </c>
      <c r="AC3222" s="785" t="s">
        <v>2606</v>
      </c>
      <c r="AD3222" s="786">
        <v>43208</v>
      </c>
    </row>
    <row r="3223" spans="1:30" ht="15.75">
      <c r="A3223" s="785" t="s">
        <v>4301</v>
      </c>
      <c r="B3223" s="785" t="s">
        <v>17683</v>
      </c>
      <c r="C3223" s="785" t="s">
        <v>4303</v>
      </c>
      <c r="D3223" s="785" t="s">
        <v>2599</v>
      </c>
      <c r="E3223" s="785" t="s">
        <v>4414</v>
      </c>
      <c r="F3223" s="786">
        <v>43180</v>
      </c>
      <c r="G3223" s="785" t="s">
        <v>5597</v>
      </c>
      <c r="H3223" s="786">
        <v>43204</v>
      </c>
      <c r="I3223" s="785" t="s">
        <v>17684</v>
      </c>
      <c r="J3223" s="785" t="s">
        <v>629</v>
      </c>
      <c r="K3223" s="785" t="s">
        <v>17685</v>
      </c>
      <c r="L3223" s="785" t="s">
        <v>17686</v>
      </c>
      <c r="M3223" s="785"/>
      <c r="N3223" s="785"/>
      <c r="O3223" s="785"/>
      <c r="P3223" s="787">
        <v>36.927982</v>
      </c>
      <c r="Q3223" s="787">
        <v>-1.0106299999999999</v>
      </c>
      <c r="R3223" s="785" t="s">
        <v>821</v>
      </c>
      <c r="S3223" s="785" t="s">
        <v>2041</v>
      </c>
      <c r="T3223" s="785" t="s">
        <v>3605</v>
      </c>
      <c r="U3223" s="785" t="s">
        <v>17687</v>
      </c>
      <c r="V3223" s="785" t="s">
        <v>3070</v>
      </c>
      <c r="W3223" s="785" t="s">
        <v>3535</v>
      </c>
      <c r="X3223" s="785" t="s">
        <v>3535</v>
      </c>
      <c r="Y3223" s="615" t="str">
        <f t="shared" si="50"/>
        <v>Maurice Kinuthia Wangui</v>
      </c>
      <c r="Z3223" s="785" t="s">
        <v>17405</v>
      </c>
      <c r="AA3223" s="785" t="s">
        <v>4314</v>
      </c>
      <c r="AB3223" s="785" t="s">
        <v>2605</v>
      </c>
      <c r="AC3223" s="785" t="s">
        <v>2606</v>
      </c>
      <c r="AD3223" s="786">
        <v>43295</v>
      </c>
    </row>
    <row r="3224" spans="1:30" ht="15.75">
      <c r="A3224" s="785" t="s">
        <v>4301</v>
      </c>
      <c r="B3224" s="785" t="s">
        <v>22364</v>
      </c>
      <c r="C3224" s="785" t="s">
        <v>4303</v>
      </c>
      <c r="D3224" s="785" t="s">
        <v>2599</v>
      </c>
      <c r="E3224" s="785" t="s">
        <v>4628</v>
      </c>
      <c r="F3224" s="786">
        <v>43154</v>
      </c>
      <c r="G3224" s="785" t="s">
        <v>5597</v>
      </c>
      <c r="H3224" s="786">
        <v>43204</v>
      </c>
      <c r="I3224" s="785" t="s">
        <v>22365</v>
      </c>
      <c r="J3224" s="785" t="s">
        <v>627</v>
      </c>
      <c r="K3224" s="785" t="s">
        <v>22366</v>
      </c>
      <c r="L3224" s="785" t="s">
        <v>22367</v>
      </c>
      <c r="M3224" s="785"/>
      <c r="N3224" s="785"/>
      <c r="O3224" s="785"/>
      <c r="P3224" s="787">
        <v>35.049325000000003</v>
      </c>
      <c r="Q3224" s="787">
        <v>-0.66562699999999997</v>
      </c>
      <c r="R3224" s="785" t="s">
        <v>843</v>
      </c>
      <c r="S3224" s="785" t="s">
        <v>3040</v>
      </c>
      <c r="T3224" s="785" t="s">
        <v>22254</v>
      </c>
      <c r="U3224" s="785" t="s">
        <v>22254</v>
      </c>
      <c r="V3224" s="785" t="s">
        <v>3004</v>
      </c>
      <c r="W3224" s="785" t="s">
        <v>22222</v>
      </c>
      <c r="X3224" s="785" t="s">
        <v>3516</v>
      </c>
      <c r="Y3224" s="615" t="str">
        <f t="shared" si="50"/>
        <v>Samuel Manyuna Otiso</v>
      </c>
      <c r="Z3224" s="785" t="s">
        <v>3744</v>
      </c>
      <c r="AA3224" s="785" t="s">
        <v>4349</v>
      </c>
      <c r="AB3224" s="785" t="s">
        <v>2683</v>
      </c>
      <c r="AC3224" s="785" t="s">
        <v>2606</v>
      </c>
      <c r="AD3224" s="786">
        <v>43208</v>
      </c>
    </row>
    <row r="3225" spans="1:30" ht="15.75">
      <c r="A3225" s="785" t="s">
        <v>4301</v>
      </c>
      <c r="B3225" s="785" t="s">
        <v>5407</v>
      </c>
      <c r="C3225" s="785" t="s">
        <v>4303</v>
      </c>
      <c r="D3225" s="785" t="s">
        <v>2599</v>
      </c>
      <c r="E3225" s="785" t="s">
        <v>5408</v>
      </c>
      <c r="F3225" s="786">
        <v>43134</v>
      </c>
      <c r="G3225" s="785" t="s">
        <v>5409</v>
      </c>
      <c r="H3225" s="786">
        <v>43203</v>
      </c>
      <c r="I3225" s="785" t="s">
        <v>5410</v>
      </c>
      <c r="J3225" s="785" t="s">
        <v>629</v>
      </c>
      <c r="K3225" s="785" t="s">
        <v>5411</v>
      </c>
      <c r="L3225" s="785" t="s">
        <v>5412</v>
      </c>
      <c r="M3225" s="785" t="s">
        <v>5413</v>
      </c>
      <c r="N3225" s="785"/>
      <c r="O3225" s="785"/>
      <c r="P3225" s="787">
        <v>36.149656999999998</v>
      </c>
      <c r="Q3225" s="787">
        <v>-0.28384799999999999</v>
      </c>
      <c r="R3225" s="785" t="s">
        <v>695</v>
      </c>
      <c r="S3225" s="785" t="s">
        <v>1204</v>
      </c>
      <c r="T3225" s="785" t="s">
        <v>3097</v>
      </c>
      <c r="U3225" s="785" t="s">
        <v>5414</v>
      </c>
      <c r="V3225" s="785" t="s">
        <v>3070</v>
      </c>
      <c r="W3225" s="785" t="s">
        <v>3416</v>
      </c>
      <c r="X3225" s="785" t="s">
        <v>3416</v>
      </c>
      <c r="Y3225" s="615" t="str">
        <f t="shared" si="50"/>
        <v>Anthony Ndungu Kamau</v>
      </c>
      <c r="Z3225" s="785" t="s">
        <v>5302</v>
      </c>
      <c r="AA3225" s="785" t="s">
        <v>4314</v>
      </c>
      <c r="AB3225" s="785" t="s">
        <v>2683</v>
      </c>
      <c r="AC3225" s="785" t="s">
        <v>2606</v>
      </c>
      <c r="AD3225" s="786">
        <v>43240</v>
      </c>
    </row>
    <row r="3226" spans="1:30" ht="15.75">
      <c r="A3226" s="785" t="s">
        <v>4301</v>
      </c>
      <c r="B3226" s="785" t="s">
        <v>11050</v>
      </c>
      <c r="C3226" s="785" t="s">
        <v>4303</v>
      </c>
      <c r="D3226" s="785" t="s">
        <v>2599</v>
      </c>
      <c r="E3226" s="785" t="s">
        <v>11051</v>
      </c>
      <c r="F3226" s="786">
        <v>43153</v>
      </c>
      <c r="G3226" s="785" t="s">
        <v>5409</v>
      </c>
      <c r="H3226" s="786">
        <v>43203</v>
      </c>
      <c r="I3226" s="785" t="s">
        <v>11052</v>
      </c>
      <c r="J3226" s="785" t="s">
        <v>627</v>
      </c>
      <c r="K3226" s="785" t="s">
        <v>11053</v>
      </c>
      <c r="L3226" s="785" t="s">
        <v>11054</v>
      </c>
      <c r="M3226" s="785"/>
      <c r="N3226" s="785"/>
      <c r="O3226" s="785"/>
      <c r="P3226" s="787">
        <v>35.050527000000002</v>
      </c>
      <c r="Q3226" s="787">
        <v>0.97775100000000004</v>
      </c>
      <c r="R3226" s="785" t="s">
        <v>1189</v>
      </c>
      <c r="S3226" s="785" t="s">
        <v>1368</v>
      </c>
      <c r="T3226" s="785" t="s">
        <v>2936</v>
      </c>
      <c r="U3226" s="785" t="s">
        <v>2979</v>
      </c>
      <c r="V3226" s="785" t="s">
        <v>2673</v>
      </c>
      <c r="W3226" s="785" t="s">
        <v>6356</v>
      </c>
      <c r="X3226" s="785" t="s">
        <v>6356</v>
      </c>
      <c r="Y3226" s="615" t="str">
        <f t="shared" si="50"/>
        <v>Gillet Lihanda</v>
      </c>
      <c r="Z3226" s="785" t="s">
        <v>11043</v>
      </c>
      <c r="AA3226" s="785" t="s">
        <v>4314</v>
      </c>
      <c r="AB3226" s="785" t="s">
        <v>2605</v>
      </c>
      <c r="AC3226" s="785" t="s">
        <v>2606</v>
      </c>
      <c r="AD3226" s="786">
        <v>43203</v>
      </c>
    </row>
    <row r="3227" spans="1:30" ht="15.75">
      <c r="A3227" s="785" t="s">
        <v>4301</v>
      </c>
      <c r="B3227" s="785" t="s">
        <v>21949</v>
      </c>
      <c r="C3227" s="785" t="s">
        <v>4303</v>
      </c>
      <c r="D3227" s="785" t="s">
        <v>2599</v>
      </c>
      <c r="E3227" s="785" t="s">
        <v>9958</v>
      </c>
      <c r="F3227" s="786">
        <v>43173</v>
      </c>
      <c r="G3227" s="785" t="s">
        <v>5409</v>
      </c>
      <c r="H3227" s="786">
        <v>43203</v>
      </c>
      <c r="I3227" s="785" t="s">
        <v>21950</v>
      </c>
      <c r="J3227" s="785" t="s">
        <v>627</v>
      </c>
      <c r="K3227" s="785" t="s">
        <v>2612</v>
      </c>
      <c r="L3227" s="785" t="s">
        <v>21951</v>
      </c>
      <c r="M3227" s="785"/>
      <c r="N3227" s="785"/>
      <c r="O3227" s="785" t="s">
        <v>21952</v>
      </c>
      <c r="P3227" s="787">
        <v>34.948475999999999</v>
      </c>
      <c r="Q3227" s="787">
        <v>0.93228599999999995</v>
      </c>
      <c r="R3227" s="785" t="s">
        <v>1189</v>
      </c>
      <c r="S3227" s="785" t="s">
        <v>1368</v>
      </c>
      <c r="T3227" s="785" t="s">
        <v>18289</v>
      </c>
      <c r="U3227" s="785" t="s">
        <v>21953</v>
      </c>
      <c r="V3227" s="785" t="s">
        <v>2855</v>
      </c>
      <c r="W3227" s="785" t="s">
        <v>2872</v>
      </c>
      <c r="X3227" s="785" t="s">
        <v>2872</v>
      </c>
      <c r="Y3227" s="615" t="str">
        <f t="shared" si="50"/>
        <v>Samson Tenai</v>
      </c>
      <c r="Z3227" s="785" t="s">
        <v>21944</v>
      </c>
      <c r="AA3227" s="785" t="s">
        <v>4314</v>
      </c>
      <c r="AB3227" s="785" t="s">
        <v>2605</v>
      </c>
      <c r="AC3227" s="785" t="s">
        <v>2606</v>
      </c>
      <c r="AD3227" s="786">
        <v>43297</v>
      </c>
    </row>
    <row r="3228" spans="1:30" ht="15.75">
      <c r="A3228" s="785" t="s">
        <v>4301</v>
      </c>
      <c r="B3228" s="785" t="s">
        <v>15525</v>
      </c>
      <c r="C3228" s="785" t="s">
        <v>4303</v>
      </c>
      <c r="D3228" s="785" t="s">
        <v>2599</v>
      </c>
      <c r="E3228" s="785" t="s">
        <v>9317</v>
      </c>
      <c r="F3228" s="786">
        <v>43164</v>
      </c>
      <c r="G3228" s="785" t="s">
        <v>11925</v>
      </c>
      <c r="H3228" s="786">
        <v>43202</v>
      </c>
      <c r="I3228" s="785" t="s">
        <v>15526</v>
      </c>
      <c r="J3228" s="785" t="s">
        <v>629</v>
      </c>
      <c r="K3228" s="785" t="s">
        <v>15527</v>
      </c>
      <c r="L3228" s="785" t="s">
        <v>15528</v>
      </c>
      <c r="M3228" s="785" t="s">
        <v>15529</v>
      </c>
      <c r="N3228" s="785"/>
      <c r="O3228" s="785" t="s">
        <v>15530</v>
      </c>
      <c r="P3228" s="787">
        <v>37.559041000000001</v>
      </c>
      <c r="Q3228" s="787">
        <v>-1.5886999999999998E-2</v>
      </c>
      <c r="R3228" s="785" t="s">
        <v>1104</v>
      </c>
      <c r="S3228" s="785" t="s">
        <v>2643</v>
      </c>
      <c r="T3228" s="785" t="s">
        <v>3407</v>
      </c>
      <c r="U3228" s="785" t="s">
        <v>15531</v>
      </c>
      <c r="V3228" s="785" t="s">
        <v>2855</v>
      </c>
      <c r="W3228" s="785" t="s">
        <v>3253</v>
      </c>
      <c r="X3228" s="785" t="s">
        <v>3254</v>
      </c>
      <c r="Y3228" s="615" t="str">
        <f t="shared" si="50"/>
        <v>Julius Mwiraria</v>
      </c>
      <c r="Z3228" s="785" t="s">
        <v>15464</v>
      </c>
      <c r="AA3228" s="785" t="s">
        <v>4349</v>
      </c>
      <c r="AB3228" s="785" t="s">
        <v>2605</v>
      </c>
      <c r="AC3228" s="785" t="s">
        <v>2606</v>
      </c>
      <c r="AD3228" s="786">
        <v>43215</v>
      </c>
    </row>
    <row r="3229" spans="1:30" ht="15.75">
      <c r="A3229" s="785" t="s">
        <v>4301</v>
      </c>
      <c r="B3229" s="785" t="s">
        <v>8403</v>
      </c>
      <c r="C3229" s="785" t="s">
        <v>4303</v>
      </c>
      <c r="D3229" s="785" t="s">
        <v>2599</v>
      </c>
      <c r="E3229" s="785" t="s">
        <v>8404</v>
      </c>
      <c r="F3229" s="786">
        <v>42931</v>
      </c>
      <c r="G3229" s="785" t="s">
        <v>8405</v>
      </c>
      <c r="H3229" s="786">
        <v>43201</v>
      </c>
      <c r="I3229" s="785" t="s">
        <v>8406</v>
      </c>
      <c r="J3229" s="785" t="s">
        <v>629</v>
      </c>
      <c r="K3229" s="785" t="s">
        <v>8407</v>
      </c>
      <c r="L3229" s="785" t="s">
        <v>8408</v>
      </c>
      <c r="M3229" s="785"/>
      <c r="N3229" s="785"/>
      <c r="O3229" s="785"/>
      <c r="P3229" s="787">
        <v>35.571047999999998</v>
      </c>
      <c r="Q3229" s="787">
        <v>-5.0500000000000002E-4</v>
      </c>
      <c r="R3229" s="785" t="s">
        <v>622</v>
      </c>
      <c r="S3229" s="785" t="s">
        <v>623</v>
      </c>
      <c r="T3229" s="785" t="s">
        <v>624</v>
      </c>
      <c r="U3229" s="785" t="s">
        <v>3172</v>
      </c>
      <c r="V3229" s="785" t="s">
        <v>2855</v>
      </c>
      <c r="W3229" s="785" t="s">
        <v>4055</v>
      </c>
      <c r="X3229" s="785" t="s">
        <v>3152</v>
      </c>
      <c r="Y3229" s="615" t="str">
        <f t="shared" si="50"/>
        <v>Ericson Kibet Musani</v>
      </c>
      <c r="Z3229" s="785" t="s">
        <v>8397</v>
      </c>
      <c r="AA3229" s="785" t="s">
        <v>4314</v>
      </c>
      <c r="AB3229" s="785" t="s">
        <v>2605</v>
      </c>
      <c r="AC3229" s="785" t="s">
        <v>2606</v>
      </c>
      <c r="AD3229" s="786">
        <v>43201</v>
      </c>
    </row>
    <row r="3230" spans="1:30" ht="15.75">
      <c r="A3230" s="785" t="s">
        <v>4301</v>
      </c>
      <c r="B3230" s="785" t="s">
        <v>8409</v>
      </c>
      <c r="C3230" s="785" t="s">
        <v>4303</v>
      </c>
      <c r="D3230" s="785" t="s">
        <v>2599</v>
      </c>
      <c r="E3230" s="785" t="s">
        <v>8410</v>
      </c>
      <c r="F3230" s="786">
        <v>42845</v>
      </c>
      <c r="G3230" s="785" t="s">
        <v>8405</v>
      </c>
      <c r="H3230" s="786">
        <v>43201</v>
      </c>
      <c r="I3230" s="785" t="s">
        <v>8411</v>
      </c>
      <c r="J3230" s="785" t="s">
        <v>629</v>
      </c>
      <c r="K3230" s="785" t="s">
        <v>8412</v>
      </c>
      <c r="L3230" s="785" t="s">
        <v>8401</v>
      </c>
      <c r="M3230" s="785" t="s">
        <v>8413</v>
      </c>
      <c r="N3230" s="785"/>
      <c r="O3230" s="785"/>
      <c r="P3230" s="787">
        <v>35.582261000000003</v>
      </c>
      <c r="Q3230" s="787">
        <v>1.866E-3</v>
      </c>
      <c r="R3230" s="785" t="s">
        <v>622</v>
      </c>
      <c r="S3230" s="785" t="s">
        <v>623</v>
      </c>
      <c r="T3230" s="785" t="s">
        <v>624</v>
      </c>
      <c r="U3230" s="785" t="s">
        <v>8402</v>
      </c>
      <c r="V3230" s="785">
        <v>8</v>
      </c>
      <c r="W3230" s="785" t="s">
        <v>4055</v>
      </c>
      <c r="X3230" s="785" t="s">
        <v>3152</v>
      </c>
      <c r="Y3230" s="615" t="str">
        <f t="shared" si="50"/>
        <v>Ericson Kibet Musani</v>
      </c>
      <c r="Z3230" s="785" t="s">
        <v>8397</v>
      </c>
      <c r="AA3230" s="785" t="s">
        <v>4314</v>
      </c>
      <c r="AB3230" s="785" t="s">
        <v>2605</v>
      </c>
      <c r="AC3230" s="785" t="s">
        <v>2606</v>
      </c>
      <c r="AD3230" s="786">
        <v>43201</v>
      </c>
    </row>
    <row r="3231" spans="1:30" ht="15.75">
      <c r="A3231" s="785" t="s">
        <v>4301</v>
      </c>
      <c r="B3231" s="785" t="s">
        <v>8609</v>
      </c>
      <c r="C3231" s="785" t="s">
        <v>4303</v>
      </c>
      <c r="D3231" s="785" t="s">
        <v>2599</v>
      </c>
      <c r="E3231" s="785" t="s">
        <v>7871</v>
      </c>
      <c r="F3231" s="786">
        <v>43162</v>
      </c>
      <c r="G3231" s="785" t="s">
        <v>8405</v>
      </c>
      <c r="H3231" s="786">
        <v>43201</v>
      </c>
      <c r="I3231" s="785" t="s">
        <v>8610</v>
      </c>
      <c r="J3231" s="785" t="s">
        <v>629</v>
      </c>
      <c r="K3231" s="785" t="s">
        <v>8611</v>
      </c>
      <c r="L3231" s="785" t="s">
        <v>8612</v>
      </c>
      <c r="M3231" s="785"/>
      <c r="N3231" s="785"/>
      <c r="O3231" s="785" t="s">
        <v>8613</v>
      </c>
      <c r="P3231" s="787">
        <v>36.981957999999999</v>
      </c>
      <c r="Q3231" s="787">
        <v>-1.264103</v>
      </c>
      <c r="R3231" s="785" t="s">
        <v>2661</v>
      </c>
      <c r="S3231" s="785" t="s">
        <v>2867</v>
      </c>
      <c r="T3231" s="785" t="s">
        <v>8614</v>
      </c>
      <c r="U3231" s="785" t="s">
        <v>8615</v>
      </c>
      <c r="V3231" s="785" t="s">
        <v>2603</v>
      </c>
      <c r="W3231" s="785" t="s">
        <v>8491</v>
      </c>
      <c r="X3231" s="785" t="s">
        <v>2707</v>
      </c>
      <c r="Y3231" s="615" t="str">
        <f t="shared" si="50"/>
        <v>Fagaden Enterprises</v>
      </c>
      <c r="Z3231" s="785" t="s">
        <v>8501</v>
      </c>
      <c r="AA3231" s="785" t="s">
        <v>5464</v>
      </c>
      <c r="AB3231" s="785" t="s">
        <v>5504</v>
      </c>
      <c r="AC3231" s="785" t="s">
        <v>2617</v>
      </c>
      <c r="AD3231" s="786">
        <v>43201</v>
      </c>
    </row>
    <row r="3232" spans="1:30" ht="15.75">
      <c r="A3232" s="785" t="s">
        <v>4301</v>
      </c>
      <c r="B3232" s="785" t="s">
        <v>16521</v>
      </c>
      <c r="C3232" s="785" t="s">
        <v>4303</v>
      </c>
      <c r="D3232" s="785" t="s">
        <v>2599</v>
      </c>
      <c r="E3232" s="785" t="s">
        <v>16522</v>
      </c>
      <c r="F3232" s="786">
        <v>43150</v>
      </c>
      <c r="G3232" s="785" t="s">
        <v>8405</v>
      </c>
      <c r="H3232" s="786">
        <v>43201</v>
      </c>
      <c r="I3232" s="785" t="s">
        <v>16523</v>
      </c>
      <c r="J3232" s="785" t="s">
        <v>627</v>
      </c>
      <c r="K3232" s="785" t="s">
        <v>16524</v>
      </c>
      <c r="L3232" s="785" t="s">
        <v>16525</v>
      </c>
      <c r="M3232" s="785"/>
      <c r="N3232" s="785"/>
      <c r="O3232" s="785" t="s">
        <v>16526</v>
      </c>
      <c r="P3232" s="787">
        <v>37.614885999999998</v>
      </c>
      <c r="Q3232" s="787">
        <v>-4.6968999999999997E-2</v>
      </c>
      <c r="R3232" s="785" t="s">
        <v>1104</v>
      </c>
      <c r="S3232" s="785" t="s">
        <v>2643</v>
      </c>
      <c r="T3232" s="785" t="s">
        <v>3453</v>
      </c>
      <c r="U3232" s="785" t="s">
        <v>3406</v>
      </c>
      <c r="V3232" s="785" t="s">
        <v>2603</v>
      </c>
      <c r="W3232" s="785" t="s">
        <v>3253</v>
      </c>
      <c r="X3232" s="785" t="s">
        <v>16527</v>
      </c>
      <c r="Y3232" s="615" t="str">
        <f t="shared" si="50"/>
        <v>Kimathi Karukwa</v>
      </c>
      <c r="Z3232" s="785" t="s">
        <v>16528</v>
      </c>
      <c r="AA3232" s="785" t="s">
        <v>4349</v>
      </c>
      <c r="AB3232" s="785" t="s">
        <v>2605</v>
      </c>
      <c r="AC3232" s="785" t="s">
        <v>2606</v>
      </c>
      <c r="AD3232" s="786">
        <v>43215</v>
      </c>
    </row>
    <row r="3233" spans="1:30" ht="15.75">
      <c r="A3233" s="785" t="s">
        <v>4301</v>
      </c>
      <c r="B3233" s="785" t="s">
        <v>16529</v>
      </c>
      <c r="C3233" s="785" t="s">
        <v>4303</v>
      </c>
      <c r="D3233" s="785" t="s">
        <v>2599</v>
      </c>
      <c r="E3233" s="785" t="s">
        <v>10050</v>
      </c>
      <c r="F3233" s="786">
        <v>43151</v>
      </c>
      <c r="G3233" s="785" t="s">
        <v>8405</v>
      </c>
      <c r="H3233" s="786">
        <v>43201</v>
      </c>
      <c r="I3233" s="785" t="s">
        <v>16530</v>
      </c>
      <c r="J3233" s="785" t="s">
        <v>627</v>
      </c>
      <c r="K3233" s="785" t="s">
        <v>16531</v>
      </c>
      <c r="L3233" s="785" t="s">
        <v>16532</v>
      </c>
      <c r="M3233" s="785"/>
      <c r="N3233" s="785"/>
      <c r="O3233" s="785" t="s">
        <v>16533</v>
      </c>
      <c r="P3233" s="787">
        <v>37.605431000000003</v>
      </c>
      <c r="Q3233" s="787">
        <v>-2.8534E-2</v>
      </c>
      <c r="R3233" s="785" t="s">
        <v>1104</v>
      </c>
      <c r="S3233" s="785" t="s">
        <v>8062</v>
      </c>
      <c r="T3233" s="785" t="s">
        <v>3407</v>
      </c>
      <c r="U3233" s="785" t="s">
        <v>3289</v>
      </c>
      <c r="V3233" s="785" t="s">
        <v>2673</v>
      </c>
      <c r="W3233" s="785" t="s">
        <v>3253</v>
      </c>
      <c r="X3233" s="785" t="s">
        <v>16527</v>
      </c>
      <c r="Y3233" s="615" t="str">
        <f t="shared" si="50"/>
        <v>Kimathi Karukwa</v>
      </c>
      <c r="Z3233" s="785" t="s">
        <v>16534</v>
      </c>
      <c r="AA3233" s="785" t="s">
        <v>4349</v>
      </c>
      <c r="AB3233" s="785" t="s">
        <v>2605</v>
      </c>
      <c r="AC3233" s="785" t="s">
        <v>2606</v>
      </c>
      <c r="AD3233" s="786">
        <v>43215</v>
      </c>
    </row>
    <row r="3234" spans="1:30" ht="15.75">
      <c r="A3234" s="785" t="s">
        <v>4301</v>
      </c>
      <c r="B3234" s="785" t="s">
        <v>17993</v>
      </c>
      <c r="C3234" s="785" t="s">
        <v>4303</v>
      </c>
      <c r="D3234" s="785" t="s">
        <v>2599</v>
      </c>
      <c r="E3234" s="785" t="s">
        <v>9627</v>
      </c>
      <c r="F3234" s="786">
        <v>43090</v>
      </c>
      <c r="G3234" s="785" t="s">
        <v>8405</v>
      </c>
      <c r="H3234" s="786">
        <v>43201</v>
      </c>
      <c r="I3234" s="785" t="s">
        <v>17994</v>
      </c>
      <c r="J3234" s="785" t="s">
        <v>629</v>
      </c>
      <c r="K3234" s="785" t="s">
        <v>2612</v>
      </c>
      <c r="L3234" s="785" t="s">
        <v>17995</v>
      </c>
      <c r="M3234" s="785" t="s">
        <v>17996</v>
      </c>
      <c r="N3234" s="785"/>
      <c r="O3234" s="785"/>
      <c r="P3234" s="787">
        <v>37.109025000000003</v>
      </c>
      <c r="Q3234" s="787">
        <v>-0.60780999999999996</v>
      </c>
      <c r="R3234" s="785" t="s">
        <v>1056</v>
      </c>
      <c r="S3234" s="785" t="s">
        <v>1289</v>
      </c>
      <c r="T3234" s="785" t="s">
        <v>3540</v>
      </c>
      <c r="U3234" s="785" t="s">
        <v>17997</v>
      </c>
      <c r="V3234" s="785" t="s">
        <v>2855</v>
      </c>
      <c r="W3234" s="785" t="s">
        <v>3015</v>
      </c>
      <c r="X3234" s="785" t="s">
        <v>3015</v>
      </c>
      <c r="Y3234" s="615" t="str">
        <f t="shared" si="50"/>
        <v>Mt Kenya Renewable Energy</v>
      </c>
      <c r="Z3234" s="785" t="s">
        <v>4884</v>
      </c>
      <c r="AA3234" s="785" t="s">
        <v>4349</v>
      </c>
      <c r="AB3234" s="785" t="s">
        <v>2683</v>
      </c>
      <c r="AC3234" s="785" t="s">
        <v>2606</v>
      </c>
      <c r="AD3234" s="786">
        <v>43201</v>
      </c>
    </row>
    <row r="3235" spans="1:30" ht="15.75">
      <c r="A3235" s="785" t="s">
        <v>4301</v>
      </c>
      <c r="B3235" s="785" t="s">
        <v>30245</v>
      </c>
      <c r="C3235" s="785" t="s">
        <v>4303</v>
      </c>
      <c r="D3235" s="785" t="s">
        <v>2599</v>
      </c>
      <c r="E3235" s="785" t="s">
        <v>30246</v>
      </c>
      <c r="F3235" s="786">
        <v>43170</v>
      </c>
      <c r="G3235" s="785" t="s">
        <v>8405</v>
      </c>
      <c r="H3235" s="786">
        <v>43201</v>
      </c>
      <c r="I3235" s="785" t="s">
        <v>30247</v>
      </c>
      <c r="J3235" s="785" t="s">
        <v>629</v>
      </c>
      <c r="K3235" s="785" t="s">
        <v>30248</v>
      </c>
      <c r="L3235" s="785" t="s">
        <v>30249</v>
      </c>
      <c r="M3235" s="785"/>
      <c r="N3235" s="785"/>
      <c r="O3235" s="785" t="s">
        <v>30250</v>
      </c>
      <c r="P3235" s="787">
        <v>37.497383999999997</v>
      </c>
      <c r="Q3235" s="787">
        <v>-0.40216499999999999</v>
      </c>
      <c r="R3235" s="785" t="s">
        <v>1089</v>
      </c>
      <c r="S3235" s="785" t="s">
        <v>1164</v>
      </c>
      <c r="T3235" s="785" t="s">
        <v>3146</v>
      </c>
      <c r="U3235" s="785" t="s">
        <v>30251</v>
      </c>
      <c r="V3235" s="785" t="s">
        <v>2855</v>
      </c>
      <c r="W3235" s="785" t="s">
        <v>3511</v>
      </c>
      <c r="X3235" s="785"/>
      <c r="Y3235" s="615" t="str">
        <f t="shared" si="50"/>
        <v>Sakaki Natural Renewable Energy Center</v>
      </c>
      <c r="Z3235" s="785" t="s">
        <v>2599</v>
      </c>
      <c r="AA3235" s="785" t="s">
        <v>4349</v>
      </c>
      <c r="AB3235" s="785" t="s">
        <v>2683</v>
      </c>
      <c r="AC3235" s="785" t="s">
        <v>2606</v>
      </c>
      <c r="AD3235" s="786">
        <v>43202</v>
      </c>
    </row>
    <row r="3236" spans="1:30" ht="15.75">
      <c r="A3236" s="785" t="s">
        <v>4301</v>
      </c>
      <c r="B3236" s="785" t="s">
        <v>8601</v>
      </c>
      <c r="C3236" s="785" t="s">
        <v>4303</v>
      </c>
      <c r="D3236" s="785" t="s">
        <v>2599</v>
      </c>
      <c r="E3236" s="785" t="s">
        <v>8602</v>
      </c>
      <c r="F3236" s="786">
        <v>43196</v>
      </c>
      <c r="G3236" s="785" t="s">
        <v>8603</v>
      </c>
      <c r="H3236" s="786">
        <v>43199</v>
      </c>
      <c r="I3236" s="785" t="s">
        <v>8604</v>
      </c>
      <c r="J3236" s="785" t="s">
        <v>629</v>
      </c>
      <c r="K3236" s="785" t="s">
        <v>8605</v>
      </c>
      <c r="L3236" s="785" t="s">
        <v>8606</v>
      </c>
      <c r="M3236" s="785"/>
      <c r="N3236" s="785"/>
      <c r="O3236" s="785" t="s">
        <v>8607</v>
      </c>
      <c r="P3236" s="787">
        <v>36.744953000000002</v>
      </c>
      <c r="Q3236" s="787">
        <v>-1.1606730000000001</v>
      </c>
      <c r="R3236" s="785" t="s">
        <v>821</v>
      </c>
      <c r="S3236" s="785" t="s">
        <v>1589</v>
      </c>
      <c r="T3236" s="785" t="s">
        <v>1589</v>
      </c>
      <c r="U3236" s="785" t="s">
        <v>8608</v>
      </c>
      <c r="V3236" s="785" t="s">
        <v>2603</v>
      </c>
      <c r="W3236" s="785" t="s">
        <v>8491</v>
      </c>
      <c r="X3236" s="785" t="s">
        <v>2707</v>
      </c>
      <c r="Y3236" s="615" t="str">
        <f t="shared" si="50"/>
        <v>Fagaden Enterprises</v>
      </c>
      <c r="Z3236" s="785" t="s">
        <v>8501</v>
      </c>
      <c r="AA3236" s="785" t="s">
        <v>5464</v>
      </c>
      <c r="AB3236" s="785" t="s">
        <v>5504</v>
      </c>
      <c r="AC3236" s="785" t="s">
        <v>2617</v>
      </c>
      <c r="AD3236" s="786">
        <v>43199</v>
      </c>
    </row>
    <row r="3237" spans="1:30" ht="15.75">
      <c r="A3237" s="785" t="s">
        <v>4301</v>
      </c>
      <c r="B3237" s="785" t="s">
        <v>15519</v>
      </c>
      <c r="C3237" s="785" t="s">
        <v>4303</v>
      </c>
      <c r="D3237" s="785" t="s">
        <v>2599</v>
      </c>
      <c r="E3237" s="785" t="s">
        <v>6916</v>
      </c>
      <c r="F3237" s="786">
        <v>43166</v>
      </c>
      <c r="G3237" s="785" t="s">
        <v>8603</v>
      </c>
      <c r="H3237" s="786">
        <v>43199</v>
      </c>
      <c r="I3237" s="785" t="s">
        <v>15520</v>
      </c>
      <c r="J3237" s="785" t="s">
        <v>627</v>
      </c>
      <c r="K3237" s="785" t="s">
        <v>15521</v>
      </c>
      <c r="L3237" s="785" t="s">
        <v>15522</v>
      </c>
      <c r="M3237" s="785"/>
      <c r="N3237" s="785"/>
      <c r="O3237" s="785" t="s">
        <v>15523</v>
      </c>
      <c r="P3237" s="787">
        <v>37.876916999999999</v>
      </c>
      <c r="Q3237" s="787">
        <v>0.274982</v>
      </c>
      <c r="R3237" s="785" t="s">
        <v>1104</v>
      </c>
      <c r="S3237" s="785" t="s">
        <v>2803</v>
      </c>
      <c r="T3237" s="785" t="s">
        <v>3536</v>
      </c>
      <c r="U3237" s="785" t="s">
        <v>15524</v>
      </c>
      <c r="V3237" s="785" t="s">
        <v>2855</v>
      </c>
      <c r="W3237" s="785" t="s">
        <v>3253</v>
      </c>
      <c r="X3237" s="785" t="s">
        <v>3254</v>
      </c>
      <c r="Y3237" s="615" t="str">
        <f t="shared" si="50"/>
        <v>Julius Mwiraria</v>
      </c>
      <c r="Z3237" s="785" t="s">
        <v>15464</v>
      </c>
      <c r="AA3237" s="785" t="s">
        <v>4349</v>
      </c>
      <c r="AB3237" s="785" t="s">
        <v>2605</v>
      </c>
      <c r="AC3237" s="785" t="s">
        <v>2606</v>
      </c>
      <c r="AD3237" s="786">
        <v>43215</v>
      </c>
    </row>
    <row r="3238" spans="1:30" ht="15.75">
      <c r="A3238" s="785" t="s">
        <v>4301</v>
      </c>
      <c r="B3238" s="785" t="s">
        <v>14389</v>
      </c>
      <c r="C3238" s="785" t="s">
        <v>4303</v>
      </c>
      <c r="D3238" s="785" t="s">
        <v>2599</v>
      </c>
      <c r="E3238" s="785" t="s">
        <v>7121</v>
      </c>
      <c r="F3238" s="786">
        <v>43168</v>
      </c>
      <c r="G3238" s="785" t="s">
        <v>14390</v>
      </c>
      <c r="H3238" s="786">
        <v>43198</v>
      </c>
      <c r="I3238" s="785" t="s">
        <v>14391</v>
      </c>
      <c r="J3238" s="785" t="s">
        <v>629</v>
      </c>
      <c r="K3238" s="785" t="s">
        <v>14392</v>
      </c>
      <c r="L3238" s="785" t="s">
        <v>14393</v>
      </c>
      <c r="M3238" s="785" t="s">
        <v>14394</v>
      </c>
      <c r="N3238" s="785"/>
      <c r="O3238" s="785" t="s">
        <v>14395</v>
      </c>
      <c r="P3238" s="787">
        <v>37.983505999999998</v>
      </c>
      <c r="Q3238" s="787">
        <v>0.38422000000000001</v>
      </c>
      <c r="R3238" s="785" t="s">
        <v>1104</v>
      </c>
      <c r="S3238" s="785" t="s">
        <v>2803</v>
      </c>
      <c r="T3238" s="785" t="s">
        <v>14396</v>
      </c>
      <c r="U3238" s="785" t="s">
        <v>14397</v>
      </c>
      <c r="V3238" s="785" t="s">
        <v>2855</v>
      </c>
      <c r="W3238" s="785" t="s">
        <v>3253</v>
      </c>
      <c r="X3238" s="785" t="s">
        <v>14398</v>
      </c>
      <c r="Y3238" s="615" t="str">
        <f t="shared" si="50"/>
        <v>Jonah Mwiti</v>
      </c>
      <c r="Z3238" s="785" t="s">
        <v>14367</v>
      </c>
      <c r="AA3238" s="785" t="s">
        <v>4349</v>
      </c>
      <c r="AB3238" s="785" t="s">
        <v>2683</v>
      </c>
      <c r="AC3238" s="785" t="s">
        <v>2606</v>
      </c>
      <c r="AD3238" s="786">
        <v>43198</v>
      </c>
    </row>
    <row r="3239" spans="1:30" ht="15.75">
      <c r="A3239" s="785" t="s">
        <v>4301</v>
      </c>
      <c r="B3239" s="785" t="s">
        <v>21023</v>
      </c>
      <c r="C3239" s="785" t="s">
        <v>4303</v>
      </c>
      <c r="D3239" s="785" t="s">
        <v>2599</v>
      </c>
      <c r="E3239" s="785" t="s">
        <v>10356</v>
      </c>
      <c r="F3239" s="786">
        <v>43097</v>
      </c>
      <c r="G3239" s="785" t="s">
        <v>10788</v>
      </c>
      <c r="H3239" s="786">
        <v>43197</v>
      </c>
      <c r="I3239" s="785" t="s">
        <v>21024</v>
      </c>
      <c r="J3239" s="785" t="s">
        <v>627</v>
      </c>
      <c r="K3239" s="785" t="s">
        <v>21025</v>
      </c>
      <c r="L3239" s="785" t="s">
        <v>21026</v>
      </c>
      <c r="M3239" s="785"/>
      <c r="N3239" s="785"/>
      <c r="O3239" s="785"/>
      <c r="P3239" s="787">
        <v>35.387416999999999</v>
      </c>
      <c r="Q3239" s="787">
        <v>-0.107823</v>
      </c>
      <c r="R3239" s="785" t="s">
        <v>2053</v>
      </c>
      <c r="S3239" s="785" t="s">
        <v>2715</v>
      </c>
      <c r="T3239" s="785" t="s">
        <v>21027</v>
      </c>
      <c r="U3239" s="785" t="s">
        <v>21028</v>
      </c>
      <c r="V3239" s="785" t="s">
        <v>2603</v>
      </c>
      <c r="W3239" s="785" t="s">
        <v>21029</v>
      </c>
      <c r="X3239" s="785" t="s">
        <v>21029</v>
      </c>
      <c r="Y3239" s="615" t="str">
        <f t="shared" si="50"/>
        <v>Robert Birgen</v>
      </c>
      <c r="Z3239" s="785" t="s">
        <v>21030</v>
      </c>
      <c r="AA3239" s="785" t="s">
        <v>4314</v>
      </c>
      <c r="AB3239" s="785" t="s">
        <v>2683</v>
      </c>
      <c r="AC3239" s="785" t="s">
        <v>2606</v>
      </c>
      <c r="AD3239" s="786">
        <v>43437</v>
      </c>
    </row>
    <row r="3240" spans="1:30" ht="15.75">
      <c r="A3240" s="785" t="s">
        <v>4301</v>
      </c>
      <c r="B3240" s="785" t="s">
        <v>13868</v>
      </c>
      <c r="C3240" s="785" t="s">
        <v>4303</v>
      </c>
      <c r="D3240" s="785" t="s">
        <v>2599</v>
      </c>
      <c r="E3240" s="785" t="s">
        <v>11552</v>
      </c>
      <c r="F3240" s="786">
        <v>43146</v>
      </c>
      <c r="G3240" s="785" t="s">
        <v>8602</v>
      </c>
      <c r="H3240" s="786">
        <v>43196</v>
      </c>
      <c r="I3240" s="785" t="s">
        <v>13869</v>
      </c>
      <c r="J3240" s="785" t="s">
        <v>627</v>
      </c>
      <c r="K3240" s="785" t="s">
        <v>13870</v>
      </c>
      <c r="L3240" s="785" t="s">
        <v>13871</v>
      </c>
      <c r="M3240" s="785" t="s">
        <v>13872</v>
      </c>
      <c r="N3240" s="785"/>
      <c r="O3240" s="785" t="s">
        <v>13873</v>
      </c>
      <c r="P3240" s="787">
        <v>35.27749</v>
      </c>
      <c r="Q3240" s="787">
        <v>6.6367999999999996E-2</v>
      </c>
      <c r="R3240" s="785" t="s">
        <v>916</v>
      </c>
      <c r="S3240" s="785" t="s">
        <v>3061</v>
      </c>
      <c r="T3240" s="785" t="s">
        <v>4691</v>
      </c>
      <c r="U3240" s="785" t="s">
        <v>4692</v>
      </c>
      <c r="V3240" s="785" t="s">
        <v>2603</v>
      </c>
      <c r="W3240" s="785" t="s">
        <v>4693</v>
      </c>
      <c r="X3240" s="785" t="s">
        <v>4693</v>
      </c>
      <c r="Y3240" s="615" t="str">
        <f t="shared" si="50"/>
        <v>John Bett</v>
      </c>
      <c r="Z3240" s="785" t="s">
        <v>13863</v>
      </c>
      <c r="AA3240" s="785" t="s">
        <v>4314</v>
      </c>
      <c r="AB3240" s="785" t="s">
        <v>2683</v>
      </c>
      <c r="AC3240" s="785" t="s">
        <v>2606</v>
      </c>
      <c r="AD3240" s="786">
        <v>43392</v>
      </c>
    </row>
    <row r="3241" spans="1:30" ht="15.75">
      <c r="A3241" s="785" t="s">
        <v>4301</v>
      </c>
      <c r="B3241" s="785" t="s">
        <v>11551</v>
      </c>
      <c r="C3241" s="785" t="s">
        <v>4303</v>
      </c>
      <c r="D3241" s="785" t="s">
        <v>2599</v>
      </c>
      <c r="E3241" s="785" t="s">
        <v>11552</v>
      </c>
      <c r="F3241" s="786">
        <v>43146</v>
      </c>
      <c r="G3241" s="785" t="s">
        <v>11553</v>
      </c>
      <c r="H3241" s="786">
        <v>43195</v>
      </c>
      <c r="I3241" s="785" t="s">
        <v>11554</v>
      </c>
      <c r="J3241" s="785" t="s">
        <v>627</v>
      </c>
      <c r="K3241" s="785" t="s">
        <v>11555</v>
      </c>
      <c r="L3241" s="785" t="s">
        <v>11556</v>
      </c>
      <c r="M3241" s="785"/>
      <c r="N3241" s="785"/>
      <c r="O3241" s="785" t="s">
        <v>11557</v>
      </c>
      <c r="P3241" s="787">
        <v>37.679808000000001</v>
      </c>
      <c r="Q3241" s="787">
        <v>-9.1994999999999993E-2</v>
      </c>
      <c r="R3241" s="785" t="s">
        <v>1104</v>
      </c>
      <c r="S3241" s="785" t="s">
        <v>2643</v>
      </c>
      <c r="T3241" s="785" t="s">
        <v>8241</v>
      </c>
      <c r="U3241" s="785" t="s">
        <v>9766</v>
      </c>
      <c r="V3241" s="785" t="s">
        <v>3004</v>
      </c>
      <c r="W3241" s="785" t="s">
        <v>2808</v>
      </c>
      <c r="X3241" s="785" t="s">
        <v>2808</v>
      </c>
      <c r="Y3241" s="615" t="str">
        <f t="shared" si="50"/>
        <v>Igwemas General Digester Ltd</v>
      </c>
      <c r="Z3241" s="785" t="s">
        <v>11550</v>
      </c>
      <c r="AA3241" s="785" t="s">
        <v>4349</v>
      </c>
      <c r="AB3241" s="785" t="s">
        <v>2683</v>
      </c>
      <c r="AC3241" s="785" t="s">
        <v>2606</v>
      </c>
      <c r="AD3241" s="786">
        <v>43195</v>
      </c>
    </row>
    <row r="3242" spans="1:30" ht="15.75">
      <c r="A3242" s="785" t="s">
        <v>4301</v>
      </c>
      <c r="B3242" s="785" t="s">
        <v>12962</v>
      </c>
      <c r="C3242" s="785" t="s">
        <v>4303</v>
      </c>
      <c r="D3242" s="785" t="s">
        <v>2599</v>
      </c>
      <c r="E3242" s="785" t="s">
        <v>4659</v>
      </c>
      <c r="F3242" s="786">
        <v>43145</v>
      </c>
      <c r="G3242" s="785" t="s">
        <v>11553</v>
      </c>
      <c r="H3242" s="786">
        <v>43195</v>
      </c>
      <c r="I3242" s="785" t="s">
        <v>12963</v>
      </c>
      <c r="J3242" s="785" t="s">
        <v>627</v>
      </c>
      <c r="K3242" s="785" t="s">
        <v>12964</v>
      </c>
      <c r="L3242" s="785" t="s">
        <v>12965</v>
      </c>
      <c r="M3242" s="785"/>
      <c r="N3242" s="785"/>
      <c r="O3242" s="785" t="s">
        <v>12966</v>
      </c>
      <c r="P3242" s="787">
        <v>36.727961000000001</v>
      </c>
      <c r="Q3242" s="787">
        <v>-1.036405</v>
      </c>
      <c r="R3242" s="785" t="s">
        <v>821</v>
      </c>
      <c r="S3242" s="785" t="s">
        <v>822</v>
      </c>
      <c r="T3242" s="785" t="s">
        <v>822</v>
      </c>
      <c r="U3242" s="785" t="s">
        <v>12967</v>
      </c>
      <c r="V3242" s="785">
        <v>10</v>
      </c>
      <c r="W3242" s="785" t="s">
        <v>2615</v>
      </c>
      <c r="X3242" s="785" t="s">
        <v>12807</v>
      </c>
      <c r="Y3242" s="615" t="str">
        <f t="shared" si="50"/>
        <v>James Nganga  Njoroge</v>
      </c>
      <c r="Z3242" s="785" t="s">
        <v>12820</v>
      </c>
      <c r="AA3242" s="785" t="s">
        <v>5464</v>
      </c>
      <c r="AB3242" s="785" t="s">
        <v>3686</v>
      </c>
      <c r="AC3242" s="785" t="s">
        <v>2617</v>
      </c>
      <c r="AD3242" s="786">
        <v>43382</v>
      </c>
    </row>
    <row r="3243" spans="1:30" ht="15.75">
      <c r="A3243" s="785" t="s">
        <v>4301</v>
      </c>
      <c r="B3243" s="785" t="s">
        <v>17346</v>
      </c>
      <c r="C3243" s="785" t="s">
        <v>4303</v>
      </c>
      <c r="D3243" s="785" t="s">
        <v>2599</v>
      </c>
      <c r="E3243" s="785" t="s">
        <v>8190</v>
      </c>
      <c r="F3243" s="786">
        <v>43110</v>
      </c>
      <c r="G3243" s="785" t="s">
        <v>11553</v>
      </c>
      <c r="H3243" s="786">
        <v>43195</v>
      </c>
      <c r="I3243" s="785" t="s">
        <v>17347</v>
      </c>
      <c r="J3243" s="785" t="s">
        <v>629</v>
      </c>
      <c r="K3243" s="785" t="s">
        <v>2612</v>
      </c>
      <c r="L3243" s="785" t="s">
        <v>17348</v>
      </c>
      <c r="M3243" s="785"/>
      <c r="N3243" s="785"/>
      <c r="O3243" s="785"/>
      <c r="P3243" s="787">
        <v>35.409427999999998</v>
      </c>
      <c r="Q3243" s="787">
        <v>0.53698500000000005</v>
      </c>
      <c r="R3243" s="785" t="s">
        <v>893</v>
      </c>
      <c r="S3243" s="785" t="s">
        <v>1356</v>
      </c>
      <c r="T3243" s="785" t="s">
        <v>4007</v>
      </c>
      <c r="U3243" s="785" t="s">
        <v>17349</v>
      </c>
      <c r="V3243" s="785" t="s">
        <v>3004</v>
      </c>
      <c r="W3243" s="785" t="s">
        <v>3300</v>
      </c>
      <c r="X3243" s="785" t="s">
        <v>2928</v>
      </c>
      <c r="Y3243" s="615" t="str">
        <f t="shared" si="50"/>
        <v>Mathew Kemboi</v>
      </c>
      <c r="Z3243" s="785" t="s">
        <v>17304</v>
      </c>
      <c r="AA3243" s="785" t="s">
        <v>4314</v>
      </c>
      <c r="AB3243" s="785" t="s">
        <v>2605</v>
      </c>
      <c r="AC3243" s="785" t="s">
        <v>2606</v>
      </c>
      <c r="AD3243" s="786">
        <v>43272</v>
      </c>
    </row>
    <row r="3244" spans="1:30" ht="15.75">
      <c r="A3244" s="785" t="s">
        <v>4301</v>
      </c>
      <c r="B3244" s="785" t="s">
        <v>5294</v>
      </c>
      <c r="C3244" s="785" t="s">
        <v>4379</v>
      </c>
      <c r="D3244" s="785" t="s">
        <v>4418</v>
      </c>
      <c r="E3244" s="785" t="s">
        <v>5295</v>
      </c>
      <c r="F3244" s="786">
        <v>43158</v>
      </c>
      <c r="G3244" s="785" t="s">
        <v>5296</v>
      </c>
      <c r="H3244" s="786">
        <v>43194</v>
      </c>
      <c r="I3244" s="785" t="s">
        <v>5297</v>
      </c>
      <c r="J3244" s="785" t="s">
        <v>627</v>
      </c>
      <c r="K3244" s="785" t="s">
        <v>2612</v>
      </c>
      <c r="L3244" s="785" t="s">
        <v>5298</v>
      </c>
      <c r="M3244" s="785"/>
      <c r="N3244" s="785"/>
      <c r="O3244" s="785" t="s">
        <v>5299</v>
      </c>
      <c r="P3244" s="787">
        <v>36.149957000000001</v>
      </c>
      <c r="Q3244" s="787">
        <v>-0.33228000000000002</v>
      </c>
      <c r="R3244" s="785" t="s">
        <v>695</v>
      </c>
      <c r="S3244" s="785" t="s">
        <v>696</v>
      </c>
      <c r="T3244" s="785" t="s">
        <v>5300</v>
      </c>
      <c r="U3244" s="785" t="s">
        <v>5301</v>
      </c>
      <c r="V3244" s="785" t="s">
        <v>2673</v>
      </c>
      <c r="W3244" s="785" t="s">
        <v>3416</v>
      </c>
      <c r="X3244" s="785" t="s">
        <v>3416</v>
      </c>
      <c r="Y3244" s="615" t="str">
        <f t="shared" si="50"/>
        <v>Anthony Ndungu Kamau</v>
      </c>
      <c r="Z3244" s="785" t="s">
        <v>5302</v>
      </c>
      <c r="AA3244" s="785" t="s">
        <v>4314</v>
      </c>
      <c r="AB3244" s="785" t="s">
        <v>2683</v>
      </c>
      <c r="AC3244" s="785" t="s">
        <v>2606</v>
      </c>
      <c r="AD3244" s="786">
        <v>43240</v>
      </c>
    </row>
    <row r="3245" spans="1:30" ht="15.75">
      <c r="A3245" s="785" t="s">
        <v>4301</v>
      </c>
      <c r="B3245" s="785" t="s">
        <v>12905</v>
      </c>
      <c r="C3245" s="785" t="s">
        <v>4379</v>
      </c>
      <c r="D3245" s="785" t="s">
        <v>2751</v>
      </c>
      <c r="E3245" s="785" t="s">
        <v>7852</v>
      </c>
      <c r="F3245" s="786">
        <v>43143</v>
      </c>
      <c r="G3245" s="785" t="s">
        <v>12906</v>
      </c>
      <c r="H3245" s="786">
        <v>43193</v>
      </c>
      <c r="I3245" s="785" t="s">
        <v>12907</v>
      </c>
      <c r="J3245" s="785" t="s">
        <v>629</v>
      </c>
      <c r="K3245" s="785" t="s">
        <v>12908</v>
      </c>
      <c r="L3245" s="785" t="s">
        <v>12909</v>
      </c>
      <c r="M3245" s="785"/>
      <c r="N3245" s="785"/>
      <c r="O3245" s="785"/>
      <c r="P3245" s="787">
        <v>36.341271999999996</v>
      </c>
      <c r="Q3245" s="787">
        <v>-0.41604200000000002</v>
      </c>
      <c r="R3245" s="785" t="s">
        <v>695</v>
      </c>
      <c r="S3245" s="785" t="s">
        <v>2769</v>
      </c>
      <c r="T3245" s="785" t="s">
        <v>3330</v>
      </c>
      <c r="U3245" s="785" t="s">
        <v>3050</v>
      </c>
      <c r="V3245" s="785" t="s">
        <v>3004</v>
      </c>
      <c r="W3245" s="785" t="s">
        <v>2615</v>
      </c>
      <c r="X3245" s="785" t="s">
        <v>12807</v>
      </c>
      <c r="Y3245" s="615" t="str">
        <f t="shared" si="50"/>
        <v>James Nganga  Njoroge</v>
      </c>
      <c r="Z3245" s="785" t="s">
        <v>10057</v>
      </c>
      <c r="AA3245" s="785" t="s">
        <v>5464</v>
      </c>
      <c r="AB3245" s="785" t="s">
        <v>3686</v>
      </c>
      <c r="AC3245" s="785" t="s">
        <v>2617</v>
      </c>
      <c r="AD3245" s="786">
        <v>43185</v>
      </c>
    </row>
    <row r="3246" spans="1:30" ht="15.75">
      <c r="A3246" s="785" t="s">
        <v>4301</v>
      </c>
      <c r="B3246" s="785" t="s">
        <v>14472</v>
      </c>
      <c r="C3246" s="785" t="s">
        <v>4303</v>
      </c>
      <c r="D3246" s="785" t="s">
        <v>2599</v>
      </c>
      <c r="E3246" s="785" t="s">
        <v>14473</v>
      </c>
      <c r="F3246" s="786">
        <v>43190</v>
      </c>
      <c r="G3246" s="785" t="s">
        <v>12906</v>
      </c>
      <c r="H3246" s="786">
        <v>43193</v>
      </c>
      <c r="I3246" s="785" t="s">
        <v>14474</v>
      </c>
      <c r="J3246" s="785" t="s">
        <v>629</v>
      </c>
      <c r="K3246" s="785" t="s">
        <v>14475</v>
      </c>
      <c r="L3246" s="785" t="s">
        <v>14476</v>
      </c>
      <c r="M3246" s="785"/>
      <c r="N3246" s="785"/>
      <c r="O3246" s="785" t="s">
        <v>14477</v>
      </c>
      <c r="P3246" s="787">
        <v>37.326177999999999</v>
      </c>
      <c r="Q3246" s="787">
        <v>-1.2581359999999999</v>
      </c>
      <c r="R3246" s="785" t="s">
        <v>1729</v>
      </c>
      <c r="S3246" s="785" t="s">
        <v>3997</v>
      </c>
      <c r="T3246" s="785" t="s">
        <v>14478</v>
      </c>
      <c r="U3246" s="785" t="s">
        <v>14478</v>
      </c>
      <c r="V3246" s="785" t="s">
        <v>2673</v>
      </c>
      <c r="W3246" s="785" t="s">
        <v>4026</v>
      </c>
      <c r="X3246" s="785" t="s">
        <v>4026</v>
      </c>
      <c r="Y3246" s="615" t="str">
        <f t="shared" si="50"/>
        <v>Joram Gathogo Mutahi</v>
      </c>
      <c r="Z3246" s="785" t="s">
        <v>14455</v>
      </c>
      <c r="AA3246" s="785" t="s">
        <v>4314</v>
      </c>
      <c r="AB3246" s="785" t="s">
        <v>2683</v>
      </c>
      <c r="AC3246" s="785" t="s">
        <v>2606</v>
      </c>
      <c r="AD3246" s="786">
        <v>43190</v>
      </c>
    </row>
    <row r="3247" spans="1:30" ht="15.75">
      <c r="A3247" s="785" t="s">
        <v>4301</v>
      </c>
      <c r="B3247" s="785" t="s">
        <v>22073</v>
      </c>
      <c r="C3247" s="785" t="s">
        <v>4303</v>
      </c>
      <c r="D3247" s="785" t="s">
        <v>2599</v>
      </c>
      <c r="E3247" s="785" t="s">
        <v>4567</v>
      </c>
      <c r="F3247" s="786">
        <v>43142</v>
      </c>
      <c r="G3247" s="785" t="s">
        <v>7827</v>
      </c>
      <c r="H3247" s="786">
        <v>43192</v>
      </c>
      <c r="I3247" s="785" t="s">
        <v>22074</v>
      </c>
      <c r="J3247" s="785" t="s">
        <v>627</v>
      </c>
      <c r="K3247" s="785" t="s">
        <v>22075</v>
      </c>
      <c r="L3247" s="785" t="s">
        <v>22076</v>
      </c>
      <c r="M3247" s="785" t="s">
        <v>22077</v>
      </c>
      <c r="N3247" s="785"/>
      <c r="O3247" s="785" t="s">
        <v>22078</v>
      </c>
      <c r="P3247" s="787">
        <v>37.646003999999998</v>
      </c>
      <c r="Q3247" s="787">
        <v>-0.23753299999999999</v>
      </c>
      <c r="R3247" s="785" t="s">
        <v>1266</v>
      </c>
      <c r="S3247" s="785" t="s">
        <v>1267</v>
      </c>
      <c r="T3247" s="785" t="s">
        <v>22079</v>
      </c>
      <c r="U3247" s="785" t="s">
        <v>3303</v>
      </c>
      <c r="V3247" s="785" t="s">
        <v>2855</v>
      </c>
      <c r="W3247" s="785" t="s">
        <v>2808</v>
      </c>
      <c r="X3247" s="785" t="s">
        <v>3576</v>
      </c>
      <c r="Y3247" s="615" t="str">
        <f t="shared" si="50"/>
        <v>Samuel Kirimi</v>
      </c>
      <c r="Z3247" s="785" t="s">
        <v>22080</v>
      </c>
      <c r="AA3247" s="785" t="s">
        <v>4349</v>
      </c>
      <c r="AB3247" s="785" t="s">
        <v>2683</v>
      </c>
      <c r="AC3247" s="785" t="s">
        <v>2606</v>
      </c>
      <c r="AD3247" s="786">
        <v>43192</v>
      </c>
    </row>
    <row r="3248" spans="1:30" ht="15.75">
      <c r="A3248" s="785" t="s">
        <v>4301</v>
      </c>
      <c r="B3248" s="785" t="s">
        <v>6311</v>
      </c>
      <c r="C3248" s="785" t="s">
        <v>4379</v>
      </c>
      <c r="D3248" s="785" t="s">
        <v>2703</v>
      </c>
      <c r="E3248" s="785" t="s">
        <v>6312</v>
      </c>
      <c r="F3248" s="786">
        <v>43141</v>
      </c>
      <c r="G3248" s="785" t="s">
        <v>6313</v>
      </c>
      <c r="H3248" s="786">
        <v>43191</v>
      </c>
      <c r="I3248" s="785" t="s">
        <v>6314</v>
      </c>
      <c r="J3248" s="785" t="s">
        <v>629</v>
      </c>
      <c r="K3248" s="785" t="s">
        <v>6315</v>
      </c>
      <c r="L3248" s="785" t="s">
        <v>6316</v>
      </c>
      <c r="M3248" s="785"/>
      <c r="N3248" s="785"/>
      <c r="O3248" s="785" t="s">
        <v>6317</v>
      </c>
      <c r="P3248" s="787">
        <v>35.064542000000003</v>
      </c>
      <c r="Q3248" s="787">
        <v>0.76840600000000003</v>
      </c>
      <c r="R3248" s="785" t="s">
        <v>2301</v>
      </c>
      <c r="S3248" s="785" t="s">
        <v>2302</v>
      </c>
      <c r="T3248" s="785" t="s">
        <v>2932</v>
      </c>
      <c r="U3248" s="785" t="s">
        <v>6318</v>
      </c>
      <c r="V3248" s="785" t="s">
        <v>3070</v>
      </c>
      <c r="W3248" s="785" t="s">
        <v>2689</v>
      </c>
      <c r="X3248" s="785" t="s">
        <v>2689</v>
      </c>
      <c r="Y3248" s="615" t="str">
        <f t="shared" si="50"/>
        <v>Biotechno &amp; Services</v>
      </c>
      <c r="Z3248" s="785" t="s">
        <v>6145</v>
      </c>
      <c r="AA3248" s="785" t="s">
        <v>4349</v>
      </c>
      <c r="AB3248" s="785" t="s">
        <v>2605</v>
      </c>
      <c r="AC3248" s="785" t="s">
        <v>2606</v>
      </c>
      <c r="AD3248" s="786">
        <v>43199</v>
      </c>
    </row>
    <row r="3249" spans="1:30" ht="15.75">
      <c r="A3249" s="785" t="s">
        <v>4301</v>
      </c>
      <c r="B3249" s="785" t="s">
        <v>6903</v>
      </c>
      <c r="C3249" s="785" t="s">
        <v>4303</v>
      </c>
      <c r="D3249" s="785" t="s">
        <v>2599</v>
      </c>
      <c r="E3249" s="785" t="s">
        <v>6312</v>
      </c>
      <c r="F3249" s="786">
        <v>43141</v>
      </c>
      <c r="G3249" s="785" t="s">
        <v>6313</v>
      </c>
      <c r="H3249" s="786">
        <v>43191</v>
      </c>
      <c r="I3249" s="785" t="s">
        <v>6904</v>
      </c>
      <c r="J3249" s="785" t="s">
        <v>629</v>
      </c>
      <c r="K3249" s="785" t="s">
        <v>6905</v>
      </c>
      <c r="L3249" s="785" t="s">
        <v>6906</v>
      </c>
      <c r="M3249" s="785"/>
      <c r="N3249" s="785"/>
      <c r="O3249" s="785"/>
      <c r="P3249" s="787">
        <v>34.722948000000002</v>
      </c>
      <c r="Q3249" s="787">
        <v>0.27938299999999999</v>
      </c>
      <c r="R3249" s="785" t="s">
        <v>1917</v>
      </c>
      <c r="S3249" s="785" t="s">
        <v>1917</v>
      </c>
      <c r="T3249" s="785" t="s">
        <v>6907</v>
      </c>
      <c r="U3249" s="785" t="s">
        <v>6908</v>
      </c>
      <c r="V3249" s="785" t="s">
        <v>2855</v>
      </c>
      <c r="W3249" s="785" t="s">
        <v>2689</v>
      </c>
      <c r="X3249" s="785" t="s">
        <v>2694</v>
      </c>
      <c r="Y3249" s="615" t="str">
        <f t="shared" si="50"/>
        <v>Dancan Gideon Mateba</v>
      </c>
      <c r="Z3249" s="785" t="s">
        <v>6888</v>
      </c>
      <c r="AA3249" s="785" t="s">
        <v>4349</v>
      </c>
      <c r="AB3249" s="785" t="s">
        <v>2605</v>
      </c>
      <c r="AC3249" s="785" t="s">
        <v>2606</v>
      </c>
      <c r="AD3249" s="786">
        <v>43164</v>
      </c>
    </row>
    <row r="3250" spans="1:30" ht="15.75">
      <c r="A3250" s="785" t="s">
        <v>4301</v>
      </c>
      <c r="B3250" s="785" t="s">
        <v>7120</v>
      </c>
      <c r="C3250" s="785" t="s">
        <v>4303</v>
      </c>
      <c r="D3250" s="785" t="s">
        <v>2599</v>
      </c>
      <c r="E3250" s="785" t="s">
        <v>7121</v>
      </c>
      <c r="F3250" s="786">
        <v>43168</v>
      </c>
      <c r="G3250" s="785" t="s">
        <v>6313</v>
      </c>
      <c r="H3250" s="786">
        <v>43191</v>
      </c>
      <c r="I3250" s="785" t="s">
        <v>7122</v>
      </c>
      <c r="J3250" s="785" t="s">
        <v>629</v>
      </c>
      <c r="K3250" s="785" t="s">
        <v>2612</v>
      </c>
      <c r="L3250" s="785" t="s">
        <v>7123</v>
      </c>
      <c r="M3250" s="785" t="s">
        <v>7124</v>
      </c>
      <c r="N3250" s="785"/>
      <c r="O3250" s="785"/>
      <c r="P3250" s="787">
        <v>36.998125000000002</v>
      </c>
      <c r="Q3250" s="787">
        <v>-0.50821700000000003</v>
      </c>
      <c r="R3250" s="785" t="s">
        <v>1056</v>
      </c>
      <c r="S3250" s="785" t="s">
        <v>2131</v>
      </c>
      <c r="T3250" s="785" t="s">
        <v>2132</v>
      </c>
      <c r="U3250" s="785" t="s">
        <v>2614</v>
      </c>
      <c r="V3250" s="785" t="s">
        <v>2673</v>
      </c>
      <c r="W3250" s="785" t="s">
        <v>2652</v>
      </c>
      <c r="X3250" s="785" t="s">
        <v>2732</v>
      </c>
      <c r="Y3250" s="615" t="str">
        <f t="shared" si="50"/>
        <v>David Chege Wangui</v>
      </c>
      <c r="Z3250" s="785" t="s">
        <v>7094</v>
      </c>
      <c r="AA3250" s="785" t="s">
        <v>4314</v>
      </c>
      <c r="AB3250" s="785" t="s">
        <v>2683</v>
      </c>
      <c r="AC3250" s="785" t="s">
        <v>2606</v>
      </c>
      <c r="AD3250" s="786">
        <v>43291</v>
      </c>
    </row>
    <row r="3251" spans="1:30" ht="15.75">
      <c r="A3251" s="785" t="s">
        <v>4301</v>
      </c>
      <c r="B3251" s="785" t="s">
        <v>9396</v>
      </c>
      <c r="C3251" s="785" t="s">
        <v>4303</v>
      </c>
      <c r="D3251" s="785" t="s">
        <v>2599</v>
      </c>
      <c r="E3251" s="785" t="s">
        <v>9397</v>
      </c>
      <c r="F3251" s="786">
        <v>42776</v>
      </c>
      <c r="G3251" s="785" t="s">
        <v>6313</v>
      </c>
      <c r="H3251" s="786">
        <v>43191</v>
      </c>
      <c r="I3251" s="785" t="s">
        <v>9398</v>
      </c>
      <c r="J3251" s="785" t="s">
        <v>629</v>
      </c>
      <c r="K3251" s="785" t="s">
        <v>9399</v>
      </c>
      <c r="L3251" s="785" t="s">
        <v>9400</v>
      </c>
      <c r="M3251" s="785"/>
      <c r="N3251" s="785"/>
      <c r="O3251" s="785" t="s">
        <v>9401</v>
      </c>
      <c r="P3251" s="787">
        <v>35.456556999999997</v>
      </c>
      <c r="Q3251" s="787">
        <v>-0.94003400000000004</v>
      </c>
      <c r="R3251" s="785" t="s">
        <v>2813</v>
      </c>
      <c r="S3251" s="785" t="s">
        <v>2814</v>
      </c>
      <c r="T3251" s="785" t="s">
        <v>9402</v>
      </c>
      <c r="U3251" s="785" t="s">
        <v>9403</v>
      </c>
      <c r="V3251" s="785" t="s">
        <v>3070</v>
      </c>
      <c r="W3251" s="785" t="s">
        <v>4051</v>
      </c>
      <c r="X3251" s="785" t="s">
        <v>2660</v>
      </c>
      <c r="Y3251" s="615" t="str">
        <f t="shared" si="50"/>
        <v>Festus Chepkwony</v>
      </c>
      <c r="Z3251" s="785" t="s">
        <v>9404</v>
      </c>
      <c r="AA3251" s="785" t="s">
        <v>4314</v>
      </c>
      <c r="AB3251" s="785" t="s">
        <v>2683</v>
      </c>
      <c r="AC3251" s="785" t="s">
        <v>2606</v>
      </c>
      <c r="AD3251" s="786">
        <v>43514</v>
      </c>
    </row>
    <row r="3252" spans="1:30" ht="15.75">
      <c r="A3252" s="785" t="s">
        <v>4301</v>
      </c>
      <c r="B3252" s="785" t="s">
        <v>10515</v>
      </c>
      <c r="C3252" s="785" t="s">
        <v>4303</v>
      </c>
      <c r="D3252" s="785" t="s">
        <v>2599</v>
      </c>
      <c r="E3252" s="785" t="s">
        <v>10008</v>
      </c>
      <c r="F3252" s="786">
        <v>43179</v>
      </c>
      <c r="G3252" s="785" t="s">
        <v>6313</v>
      </c>
      <c r="H3252" s="786">
        <v>43191</v>
      </c>
      <c r="I3252" s="785" t="s">
        <v>10516</v>
      </c>
      <c r="J3252" s="785" t="s">
        <v>627</v>
      </c>
      <c r="K3252" s="785" t="s">
        <v>10517</v>
      </c>
      <c r="L3252" s="785" t="s">
        <v>10518</v>
      </c>
      <c r="M3252" s="785"/>
      <c r="N3252" s="785"/>
      <c r="O3252" s="785" t="s">
        <v>10519</v>
      </c>
      <c r="P3252" s="787">
        <v>34.838363000000001</v>
      </c>
      <c r="Q3252" s="787">
        <v>-0.69716699999999998</v>
      </c>
      <c r="R3252" s="785" t="s">
        <v>843</v>
      </c>
      <c r="S3252" s="785" t="s">
        <v>1310</v>
      </c>
      <c r="T3252" s="785" t="s">
        <v>1310</v>
      </c>
      <c r="U3252" s="785" t="s">
        <v>9564</v>
      </c>
      <c r="V3252" s="785" t="s">
        <v>2673</v>
      </c>
      <c r="W3252" s="785" t="s">
        <v>3645</v>
      </c>
      <c r="X3252" s="785" t="s">
        <v>3645</v>
      </c>
      <c r="Y3252" s="615" t="str">
        <f t="shared" si="50"/>
        <v>George Otwori</v>
      </c>
      <c r="Z3252" s="785" t="s">
        <v>10514</v>
      </c>
      <c r="AA3252" s="785" t="s">
        <v>4314</v>
      </c>
      <c r="AB3252" s="785" t="s">
        <v>2605</v>
      </c>
      <c r="AC3252" s="785" t="s">
        <v>2606</v>
      </c>
      <c r="AD3252" s="786">
        <v>43259</v>
      </c>
    </row>
    <row r="3253" spans="1:30" ht="15.75">
      <c r="A3253" s="785" t="s">
        <v>4301</v>
      </c>
      <c r="B3253" s="785" t="s">
        <v>11291</v>
      </c>
      <c r="C3253" s="785" t="s">
        <v>4303</v>
      </c>
      <c r="D3253" s="785" t="s">
        <v>2599</v>
      </c>
      <c r="E3253" s="785" t="s">
        <v>6312</v>
      </c>
      <c r="F3253" s="786">
        <v>43141</v>
      </c>
      <c r="G3253" s="785" t="s">
        <v>6313</v>
      </c>
      <c r="H3253" s="786">
        <v>43191</v>
      </c>
      <c r="I3253" s="785" t="s">
        <v>11292</v>
      </c>
      <c r="J3253" s="785" t="s">
        <v>627</v>
      </c>
      <c r="K3253" s="785" t="s">
        <v>11293</v>
      </c>
      <c r="L3253" s="785" t="s">
        <v>11294</v>
      </c>
      <c r="M3253" s="785"/>
      <c r="N3253" s="785"/>
      <c r="O3253" s="785"/>
      <c r="P3253" s="787">
        <v>36.895840999999997</v>
      </c>
      <c r="Q3253" s="787">
        <v>-0.79549199999999998</v>
      </c>
      <c r="R3253" s="785" t="s">
        <v>1030</v>
      </c>
      <c r="S3253" s="785" t="s">
        <v>2623</v>
      </c>
      <c r="T3253" s="785" t="s">
        <v>2623</v>
      </c>
      <c r="U3253" s="785" t="s">
        <v>3784</v>
      </c>
      <c r="V3253" s="785" t="s">
        <v>2855</v>
      </c>
      <c r="W3253" s="785" t="s">
        <v>4054</v>
      </c>
      <c r="X3253" s="785" t="s">
        <v>2834</v>
      </c>
      <c r="Y3253" s="615" t="str">
        <f t="shared" si="50"/>
        <v>Hamkam</v>
      </c>
      <c r="Z3253" s="785" t="s">
        <v>11211</v>
      </c>
      <c r="AA3253" s="785" t="s">
        <v>4349</v>
      </c>
      <c r="AB3253" s="785" t="s">
        <v>2605</v>
      </c>
      <c r="AC3253" s="785" t="s">
        <v>2606</v>
      </c>
      <c r="AD3253" s="786">
        <v>43210</v>
      </c>
    </row>
    <row r="3254" spans="1:30" ht="15.75">
      <c r="A3254" s="785" t="s">
        <v>4301</v>
      </c>
      <c r="B3254" s="785" t="s">
        <v>11936</v>
      </c>
      <c r="C3254" s="785" t="s">
        <v>4303</v>
      </c>
      <c r="D3254" s="785" t="s">
        <v>2599</v>
      </c>
      <c r="E3254" s="785" t="s">
        <v>11937</v>
      </c>
      <c r="F3254" s="786">
        <v>43182</v>
      </c>
      <c r="G3254" s="785" t="s">
        <v>6313</v>
      </c>
      <c r="H3254" s="786">
        <v>43191</v>
      </c>
      <c r="I3254" s="785" t="s">
        <v>11938</v>
      </c>
      <c r="J3254" s="785" t="s">
        <v>627</v>
      </c>
      <c r="K3254" s="785" t="s">
        <v>11939</v>
      </c>
      <c r="L3254" s="785" t="s">
        <v>11940</v>
      </c>
      <c r="M3254" s="785"/>
      <c r="N3254" s="785"/>
      <c r="O3254" s="785" t="s">
        <v>11941</v>
      </c>
      <c r="P3254" s="787">
        <v>34.646013000000004</v>
      </c>
      <c r="Q3254" s="787">
        <v>-0.72978299999999996</v>
      </c>
      <c r="R3254" s="785" t="s">
        <v>2696</v>
      </c>
      <c r="S3254" s="785" t="s">
        <v>11942</v>
      </c>
      <c r="T3254" s="785" t="s">
        <v>3465</v>
      </c>
      <c r="U3254" s="785" t="s">
        <v>3466</v>
      </c>
      <c r="V3254" s="785" t="s">
        <v>2855</v>
      </c>
      <c r="W3254" s="785" t="s">
        <v>11875</v>
      </c>
      <c r="X3254" s="785" t="s">
        <v>2735</v>
      </c>
      <c r="Y3254" s="615" t="str">
        <f t="shared" si="50"/>
        <v>James King'ori Chege</v>
      </c>
      <c r="Z3254" s="785" t="s">
        <v>11888</v>
      </c>
      <c r="AA3254" s="785" t="s">
        <v>4314</v>
      </c>
      <c r="AB3254" s="785" t="s">
        <v>2605</v>
      </c>
      <c r="AC3254" s="785" t="s">
        <v>2606</v>
      </c>
      <c r="AD3254" s="786">
        <v>43312</v>
      </c>
    </row>
    <row r="3255" spans="1:30" ht="15.75">
      <c r="A3255" s="785" t="s">
        <v>4301</v>
      </c>
      <c r="B3255" s="785" t="s">
        <v>15621</v>
      </c>
      <c r="C3255" s="785" t="s">
        <v>4303</v>
      </c>
      <c r="D3255" s="785" t="s">
        <v>2599</v>
      </c>
      <c r="E3255" s="785" t="s">
        <v>6312</v>
      </c>
      <c r="F3255" s="786">
        <v>43141</v>
      </c>
      <c r="G3255" s="785" t="s">
        <v>6313</v>
      </c>
      <c r="H3255" s="786">
        <v>43191</v>
      </c>
      <c r="I3255" s="785" t="s">
        <v>15622</v>
      </c>
      <c r="J3255" s="785" t="s">
        <v>627</v>
      </c>
      <c r="K3255" s="785" t="s">
        <v>2612</v>
      </c>
      <c r="L3255" s="785" t="s">
        <v>15623</v>
      </c>
      <c r="M3255" s="785"/>
      <c r="N3255" s="785"/>
      <c r="O3255" s="785" t="s">
        <v>15624</v>
      </c>
      <c r="P3255" s="787">
        <v>36.872332</v>
      </c>
      <c r="Q3255" s="787">
        <v>-0.87444699999999997</v>
      </c>
      <c r="R3255" s="785" t="s">
        <v>1030</v>
      </c>
      <c r="S3255" s="785" t="s">
        <v>1795</v>
      </c>
      <c r="T3255" s="785" t="s">
        <v>2830</v>
      </c>
      <c r="U3255" s="785" t="s">
        <v>3986</v>
      </c>
      <c r="V3255" s="785" t="s">
        <v>2673</v>
      </c>
      <c r="W3255" s="785" t="s">
        <v>2608</v>
      </c>
      <c r="X3255" s="785" t="s">
        <v>15588</v>
      </c>
      <c r="Y3255" s="615" t="str">
        <f t="shared" si="50"/>
        <v>Julius Onyango</v>
      </c>
      <c r="Z3255" s="785" t="s">
        <v>15302</v>
      </c>
      <c r="AA3255" s="785" t="s">
        <v>5464</v>
      </c>
      <c r="AB3255" s="785" t="s">
        <v>2609</v>
      </c>
      <c r="AC3255" s="785" t="s">
        <v>2610</v>
      </c>
      <c r="AD3255" s="786">
        <v>43298</v>
      </c>
    </row>
    <row r="3256" spans="1:30" ht="15.75">
      <c r="A3256" s="785" t="s">
        <v>4301</v>
      </c>
      <c r="B3256" s="785" t="s">
        <v>26226</v>
      </c>
      <c r="C3256" s="785" t="s">
        <v>4303</v>
      </c>
      <c r="D3256" s="785" t="s">
        <v>2599</v>
      </c>
      <c r="E3256" s="785" t="s">
        <v>6312</v>
      </c>
      <c r="F3256" s="786">
        <v>43141</v>
      </c>
      <c r="G3256" s="785" t="s">
        <v>6313</v>
      </c>
      <c r="H3256" s="786">
        <v>43191</v>
      </c>
      <c r="I3256" s="785" t="s">
        <v>26227</v>
      </c>
      <c r="J3256" s="785" t="s">
        <v>627</v>
      </c>
      <c r="K3256" s="785" t="s">
        <v>26228</v>
      </c>
      <c r="L3256" s="785" t="s">
        <v>26229</v>
      </c>
      <c r="M3256" s="785"/>
      <c r="N3256" s="785"/>
      <c r="O3256" s="785"/>
      <c r="P3256" s="787">
        <v>36.847383000000001</v>
      </c>
      <c r="Q3256" s="787">
        <v>-1.8361479999999999</v>
      </c>
      <c r="R3256" s="785" t="s">
        <v>1325</v>
      </c>
      <c r="S3256" s="785" t="s">
        <v>3088</v>
      </c>
      <c r="T3256" s="785" t="s">
        <v>26230</v>
      </c>
      <c r="U3256" s="785" t="s">
        <v>26231</v>
      </c>
      <c r="V3256" s="785" t="s">
        <v>2603</v>
      </c>
      <c r="W3256" s="785" t="s">
        <v>2608</v>
      </c>
      <c r="X3256" s="785"/>
      <c r="Y3256" s="615" t="str">
        <f t="shared" si="50"/>
        <v>Biogas International Limited</v>
      </c>
      <c r="Z3256" s="785" t="s">
        <v>2599</v>
      </c>
      <c r="AA3256" s="785" t="s">
        <v>5464</v>
      </c>
      <c r="AB3256" s="785" t="s">
        <v>2609</v>
      </c>
      <c r="AC3256" s="785" t="s">
        <v>2610</v>
      </c>
      <c r="AD3256" s="786">
        <v>43187</v>
      </c>
    </row>
    <row r="3257" spans="1:30" ht="15.75">
      <c r="A3257" s="785" t="s">
        <v>4301</v>
      </c>
      <c r="B3257" s="785" t="s">
        <v>25318</v>
      </c>
      <c r="C3257" s="785" t="s">
        <v>4303</v>
      </c>
      <c r="D3257" s="785" t="s">
        <v>2599</v>
      </c>
      <c r="E3257" s="785" t="s">
        <v>4659</v>
      </c>
      <c r="F3257" s="786">
        <v>43145</v>
      </c>
      <c r="G3257" s="785" t="s">
        <v>11806</v>
      </c>
      <c r="H3257" s="786">
        <v>43188</v>
      </c>
      <c r="I3257" s="785" t="s">
        <v>25319</v>
      </c>
      <c r="J3257" s="785" t="s">
        <v>629</v>
      </c>
      <c r="K3257" s="785" t="s">
        <v>25320</v>
      </c>
      <c r="L3257" s="785" t="s">
        <v>25321</v>
      </c>
      <c r="M3257" s="785"/>
      <c r="N3257" s="785"/>
      <c r="O3257" s="785" t="s">
        <v>25322</v>
      </c>
      <c r="P3257" s="787">
        <v>37.011982000000003</v>
      </c>
      <c r="Q3257" s="787">
        <v>-1.2806630000000001</v>
      </c>
      <c r="R3257" s="785" t="s">
        <v>2661</v>
      </c>
      <c r="S3257" s="785" t="s">
        <v>2969</v>
      </c>
      <c r="T3257" s="785" t="s">
        <v>25323</v>
      </c>
      <c r="U3257" s="785" t="s">
        <v>2976</v>
      </c>
      <c r="V3257" s="785" t="s">
        <v>3070</v>
      </c>
      <c r="W3257" s="785" t="s">
        <v>4047</v>
      </c>
      <c r="X3257" s="785" t="s">
        <v>2647</v>
      </c>
      <c r="Y3257" s="615" t="str">
        <f t="shared" si="50"/>
        <v>Washington Mwangi Muinuki</v>
      </c>
      <c r="Z3257" s="785" t="s">
        <v>25156</v>
      </c>
      <c r="AA3257" s="785" t="s">
        <v>4314</v>
      </c>
      <c r="AB3257" s="785" t="s">
        <v>2605</v>
      </c>
      <c r="AC3257" s="785" t="s">
        <v>2606</v>
      </c>
      <c r="AD3257" s="786">
        <v>43162</v>
      </c>
    </row>
    <row r="3258" spans="1:30" ht="15.75">
      <c r="A3258" s="785" t="s">
        <v>4301</v>
      </c>
      <c r="B3258" s="785" t="s">
        <v>30640</v>
      </c>
      <c r="C3258" s="785" t="s">
        <v>4303</v>
      </c>
      <c r="D3258" s="785" t="s">
        <v>2599</v>
      </c>
      <c r="E3258" s="785" t="s">
        <v>8495</v>
      </c>
      <c r="F3258" s="786">
        <v>43138</v>
      </c>
      <c r="G3258" s="785" t="s">
        <v>11806</v>
      </c>
      <c r="H3258" s="786">
        <v>43188</v>
      </c>
      <c r="I3258" s="785" t="s">
        <v>3575</v>
      </c>
      <c r="J3258" s="785" t="s">
        <v>629</v>
      </c>
      <c r="K3258" s="785" t="s">
        <v>30641</v>
      </c>
      <c r="L3258" s="785" t="s">
        <v>30642</v>
      </c>
      <c r="M3258" s="785"/>
      <c r="N3258" s="785"/>
      <c r="O3258" s="785"/>
      <c r="P3258" s="787">
        <v>36.813231999999999</v>
      </c>
      <c r="Q3258" s="787">
        <v>-1.154477</v>
      </c>
      <c r="R3258" s="785" t="s">
        <v>821</v>
      </c>
      <c r="S3258" s="785" t="s">
        <v>821</v>
      </c>
      <c r="T3258" s="785" t="s">
        <v>30643</v>
      </c>
      <c r="U3258" s="785" t="s">
        <v>3074</v>
      </c>
      <c r="V3258" s="785" t="s">
        <v>6015</v>
      </c>
      <c r="W3258" s="785" t="s">
        <v>2608</v>
      </c>
      <c r="X3258" s="785"/>
      <c r="Y3258" s="615" t="str">
        <f t="shared" si="50"/>
        <v>Biogas International Limited</v>
      </c>
      <c r="Z3258" s="785" t="s">
        <v>2599</v>
      </c>
      <c r="AA3258" s="785" t="s">
        <v>5464</v>
      </c>
      <c r="AB3258" s="785" t="s">
        <v>2609</v>
      </c>
      <c r="AC3258" s="785" t="s">
        <v>2610</v>
      </c>
      <c r="AD3258" s="786">
        <v>43188</v>
      </c>
    </row>
    <row r="3259" spans="1:30" ht="15.75">
      <c r="A3259" s="785" t="s">
        <v>4301</v>
      </c>
      <c r="B3259" s="785" t="s">
        <v>23907</v>
      </c>
      <c r="C3259" s="785" t="s">
        <v>4303</v>
      </c>
      <c r="D3259" s="785" t="s">
        <v>2599</v>
      </c>
      <c r="E3259" s="785" t="s">
        <v>4492</v>
      </c>
      <c r="F3259" s="786">
        <v>43161</v>
      </c>
      <c r="G3259" s="785" t="s">
        <v>23908</v>
      </c>
      <c r="H3259" s="786">
        <v>43187</v>
      </c>
      <c r="I3259" s="785" t="s">
        <v>23909</v>
      </c>
      <c r="J3259" s="785" t="s">
        <v>627</v>
      </c>
      <c r="K3259" s="785" t="s">
        <v>23910</v>
      </c>
      <c r="L3259" s="785" t="s">
        <v>23911</v>
      </c>
      <c r="M3259" s="785"/>
      <c r="N3259" s="785"/>
      <c r="O3259" s="785"/>
      <c r="P3259" s="787">
        <v>37.482353000000003</v>
      </c>
      <c r="Q3259" s="787">
        <v>-0.444465</v>
      </c>
      <c r="R3259" s="785" t="s">
        <v>1089</v>
      </c>
      <c r="S3259" s="785" t="s">
        <v>1164</v>
      </c>
      <c r="T3259" s="785" t="s">
        <v>1165</v>
      </c>
      <c r="U3259" s="785" t="s">
        <v>23912</v>
      </c>
      <c r="V3259" s="785" t="s">
        <v>3070</v>
      </c>
      <c r="W3259" s="785" t="s">
        <v>3005</v>
      </c>
      <c r="X3259" s="785" t="s">
        <v>3184</v>
      </c>
      <c r="Y3259" s="615" t="str">
        <f t="shared" si="50"/>
        <v>Sospeter Maina</v>
      </c>
      <c r="Z3259" s="785" t="s">
        <v>16850</v>
      </c>
      <c r="AA3259" s="785" t="s">
        <v>4349</v>
      </c>
      <c r="AB3259" s="785" t="s">
        <v>2683</v>
      </c>
      <c r="AC3259" s="785" t="s">
        <v>2606</v>
      </c>
      <c r="AD3259" s="786">
        <v>43187</v>
      </c>
    </row>
    <row r="3260" spans="1:30" ht="15.75">
      <c r="A3260" s="785" t="s">
        <v>4301</v>
      </c>
      <c r="B3260" s="785" t="s">
        <v>16991</v>
      </c>
      <c r="C3260" s="785" t="s">
        <v>4303</v>
      </c>
      <c r="D3260" s="785" t="s">
        <v>2599</v>
      </c>
      <c r="E3260" s="785" t="s">
        <v>4665</v>
      </c>
      <c r="F3260" s="786">
        <v>43156</v>
      </c>
      <c r="G3260" s="785" t="s">
        <v>16992</v>
      </c>
      <c r="H3260" s="786">
        <v>43186</v>
      </c>
      <c r="I3260" s="785" t="s">
        <v>16993</v>
      </c>
      <c r="J3260" s="785" t="s">
        <v>627</v>
      </c>
      <c r="K3260" s="785" t="s">
        <v>2612</v>
      </c>
      <c r="L3260" s="785" t="s">
        <v>16994</v>
      </c>
      <c r="M3260" s="785"/>
      <c r="N3260" s="785"/>
      <c r="O3260" s="785"/>
      <c r="P3260" s="787">
        <v>35.069764999999997</v>
      </c>
      <c r="Q3260" s="787">
        <v>0.95422700000000005</v>
      </c>
      <c r="R3260" s="785" t="s">
        <v>1189</v>
      </c>
      <c r="S3260" s="785" t="s">
        <v>1368</v>
      </c>
      <c r="T3260" s="785" t="s">
        <v>2936</v>
      </c>
      <c r="U3260" s="785" t="s">
        <v>16995</v>
      </c>
      <c r="V3260" s="785" t="s">
        <v>2855</v>
      </c>
      <c r="W3260" s="785" t="s">
        <v>3116</v>
      </c>
      <c r="X3260" s="785" t="s">
        <v>3116</v>
      </c>
      <c r="Y3260" s="615" t="str">
        <f t="shared" si="50"/>
        <v>Luka Kiprop Maiyo</v>
      </c>
      <c r="Z3260" s="785" t="s">
        <v>16996</v>
      </c>
      <c r="AA3260" s="785" t="s">
        <v>4314</v>
      </c>
      <c r="AB3260" s="785" t="s">
        <v>2605</v>
      </c>
      <c r="AC3260" s="785" t="s">
        <v>2606</v>
      </c>
      <c r="AD3260" s="786">
        <v>43293</v>
      </c>
    </row>
    <row r="3261" spans="1:30" ht="15.75">
      <c r="A3261" s="785" t="s">
        <v>4301</v>
      </c>
      <c r="B3261" s="785" t="s">
        <v>16997</v>
      </c>
      <c r="C3261" s="785" t="s">
        <v>4303</v>
      </c>
      <c r="D3261" s="785" t="s">
        <v>2599</v>
      </c>
      <c r="E3261" s="785" t="s">
        <v>11552</v>
      </c>
      <c r="F3261" s="786">
        <v>43146</v>
      </c>
      <c r="G3261" s="785" t="s">
        <v>4559</v>
      </c>
      <c r="H3261" s="786">
        <v>43185</v>
      </c>
      <c r="I3261" s="785" t="s">
        <v>16998</v>
      </c>
      <c r="J3261" s="785" t="s">
        <v>629</v>
      </c>
      <c r="K3261" s="785" t="s">
        <v>2612</v>
      </c>
      <c r="L3261" s="785" t="s">
        <v>16999</v>
      </c>
      <c r="M3261" s="785"/>
      <c r="N3261" s="785"/>
      <c r="O3261" s="785"/>
      <c r="P3261" s="787">
        <v>35.261228000000003</v>
      </c>
      <c r="Q3261" s="787">
        <v>0.83145800000000003</v>
      </c>
      <c r="R3261" s="785" t="s">
        <v>893</v>
      </c>
      <c r="S3261" s="785" t="s">
        <v>1117</v>
      </c>
      <c r="T3261" s="785" t="s">
        <v>1357</v>
      </c>
      <c r="U3261" s="785" t="s">
        <v>17000</v>
      </c>
      <c r="V3261" s="785" t="s">
        <v>2855</v>
      </c>
      <c r="W3261" s="785" t="s">
        <v>3116</v>
      </c>
      <c r="X3261" s="785" t="s">
        <v>3116</v>
      </c>
      <c r="Y3261" s="615" t="str">
        <f t="shared" si="50"/>
        <v>Luka Kiprop Maiyo</v>
      </c>
      <c r="Z3261" s="785" t="s">
        <v>16996</v>
      </c>
      <c r="AA3261" s="785" t="s">
        <v>4314</v>
      </c>
      <c r="AB3261" s="785" t="s">
        <v>2605</v>
      </c>
      <c r="AC3261" s="785" t="s">
        <v>2606</v>
      </c>
      <c r="AD3261" s="786">
        <v>43294</v>
      </c>
    </row>
    <row r="3262" spans="1:30" ht="15.75">
      <c r="A3262" s="785" t="s">
        <v>4301</v>
      </c>
      <c r="B3262" s="785" t="s">
        <v>21197</v>
      </c>
      <c r="C3262" s="785" t="s">
        <v>4303</v>
      </c>
      <c r="D3262" s="785" t="s">
        <v>2599</v>
      </c>
      <c r="E3262" s="785" t="s">
        <v>4651</v>
      </c>
      <c r="F3262" s="786">
        <v>43133</v>
      </c>
      <c r="G3262" s="785" t="s">
        <v>21198</v>
      </c>
      <c r="H3262" s="786">
        <v>43183</v>
      </c>
      <c r="I3262" s="785" t="s">
        <v>21199</v>
      </c>
      <c r="J3262" s="785" t="s">
        <v>627</v>
      </c>
      <c r="K3262" s="785" t="s">
        <v>2612</v>
      </c>
      <c r="L3262" s="785" t="s">
        <v>21200</v>
      </c>
      <c r="M3262" s="785"/>
      <c r="N3262" s="785"/>
      <c r="O3262" s="785" t="s">
        <v>21201</v>
      </c>
      <c r="P3262" s="787">
        <v>37.504325000000001</v>
      </c>
      <c r="Q3262" s="787">
        <v>-0.53142900000000004</v>
      </c>
      <c r="R3262" s="785" t="s">
        <v>1089</v>
      </c>
      <c r="S3262" s="785" t="s">
        <v>1090</v>
      </c>
      <c r="T3262" s="785" t="s">
        <v>19745</v>
      </c>
      <c r="U3262" s="785" t="s">
        <v>19745</v>
      </c>
      <c r="V3262" s="785" t="s">
        <v>2603</v>
      </c>
      <c r="W3262" s="785" t="s">
        <v>2608</v>
      </c>
      <c r="X3262" s="785" t="s">
        <v>21176</v>
      </c>
      <c r="Y3262" s="615" t="str">
        <f t="shared" si="50"/>
        <v>Robert Wanjiku</v>
      </c>
      <c r="Z3262" s="785" t="s">
        <v>10380</v>
      </c>
      <c r="AA3262" s="785" t="s">
        <v>5464</v>
      </c>
      <c r="AB3262" s="785" t="s">
        <v>2609</v>
      </c>
      <c r="AC3262" s="785" t="s">
        <v>2610</v>
      </c>
      <c r="AD3262" s="786">
        <v>43183</v>
      </c>
    </row>
    <row r="3263" spans="1:30" ht="15.75">
      <c r="A3263" s="785" t="s">
        <v>4301</v>
      </c>
      <c r="B3263" s="785" t="s">
        <v>22902</v>
      </c>
      <c r="C3263" s="785" t="s">
        <v>4379</v>
      </c>
      <c r="D3263" s="785" t="s">
        <v>2598</v>
      </c>
      <c r="E3263" s="785" t="s">
        <v>14317</v>
      </c>
      <c r="F3263" s="786">
        <v>43169</v>
      </c>
      <c r="G3263" s="785" t="s">
        <v>21198</v>
      </c>
      <c r="H3263" s="786">
        <v>43183</v>
      </c>
      <c r="I3263" s="785" t="s">
        <v>22903</v>
      </c>
      <c r="J3263" s="785" t="s">
        <v>629</v>
      </c>
      <c r="K3263" s="785" t="s">
        <v>22904</v>
      </c>
      <c r="L3263" s="785" t="s">
        <v>22905</v>
      </c>
      <c r="M3263" s="785"/>
      <c r="N3263" s="785"/>
      <c r="O3263" s="785" t="s">
        <v>22906</v>
      </c>
      <c r="P3263" s="787">
        <v>35.896901999999997</v>
      </c>
      <c r="Q3263" s="787">
        <v>-0.75232500000000002</v>
      </c>
      <c r="R3263" s="785" t="s">
        <v>2813</v>
      </c>
      <c r="S3263" s="785" t="s">
        <v>16308</v>
      </c>
      <c r="T3263" s="785" t="s">
        <v>16308</v>
      </c>
      <c r="U3263" s="785" t="s">
        <v>22896</v>
      </c>
      <c r="V3263" s="785">
        <v>16</v>
      </c>
      <c r="W3263" s="785" t="s">
        <v>3042</v>
      </c>
      <c r="X3263" s="785" t="s">
        <v>2642</v>
      </c>
      <c r="Y3263" s="615" t="str">
        <f t="shared" si="50"/>
        <v>Samuel Mwangi Juma</v>
      </c>
      <c r="Z3263" s="785" t="s">
        <v>22751</v>
      </c>
      <c r="AA3263" s="785" t="s">
        <v>4349</v>
      </c>
      <c r="AB3263" s="785" t="s">
        <v>4052</v>
      </c>
      <c r="AC3263" s="785" t="s">
        <v>2606</v>
      </c>
      <c r="AD3263" s="786">
        <v>43183</v>
      </c>
    </row>
    <row r="3264" spans="1:30" ht="15.75">
      <c r="A3264" s="785" t="s">
        <v>4301</v>
      </c>
      <c r="B3264" s="785" t="s">
        <v>30222</v>
      </c>
      <c r="C3264" s="785" t="s">
        <v>4303</v>
      </c>
      <c r="D3264" s="785" t="s">
        <v>2599</v>
      </c>
      <c r="E3264" s="785" t="s">
        <v>4651</v>
      </c>
      <c r="F3264" s="786">
        <v>43133</v>
      </c>
      <c r="G3264" s="785" t="s">
        <v>21198</v>
      </c>
      <c r="H3264" s="786">
        <v>43183</v>
      </c>
      <c r="I3264" s="785" t="s">
        <v>30223</v>
      </c>
      <c r="J3264" s="785" t="s">
        <v>627</v>
      </c>
      <c r="K3264" s="785" t="s">
        <v>30224</v>
      </c>
      <c r="L3264" s="785" t="s">
        <v>30225</v>
      </c>
      <c r="M3264" s="785"/>
      <c r="N3264" s="785"/>
      <c r="O3264" s="785" t="s">
        <v>30226</v>
      </c>
      <c r="P3264" s="787">
        <v>35.575187999999997</v>
      </c>
      <c r="Q3264" s="787">
        <v>4.5284999999999999E-2</v>
      </c>
      <c r="R3264" s="785" t="s">
        <v>622</v>
      </c>
      <c r="S3264" s="785" t="s">
        <v>623</v>
      </c>
      <c r="T3264" s="785" t="s">
        <v>623</v>
      </c>
      <c r="U3264" s="785" t="s">
        <v>30227</v>
      </c>
      <c r="V3264" s="785" t="s">
        <v>2855</v>
      </c>
      <c r="W3264" s="785" t="s">
        <v>3025</v>
      </c>
      <c r="X3264" s="785"/>
      <c r="Y3264" s="615" t="str">
        <f t="shared" si="50"/>
        <v>Kichemu limited</v>
      </c>
      <c r="Z3264" s="785" t="s">
        <v>2599</v>
      </c>
      <c r="AA3264" s="785" t="s">
        <v>4349</v>
      </c>
      <c r="AB3264" s="785" t="s">
        <v>2683</v>
      </c>
      <c r="AC3264" s="785" t="s">
        <v>2606</v>
      </c>
      <c r="AD3264" s="786">
        <v>43183</v>
      </c>
    </row>
    <row r="3265" spans="1:30" ht="15.75">
      <c r="A3265" s="785" t="s">
        <v>4301</v>
      </c>
      <c r="B3265" s="785" t="s">
        <v>25334</v>
      </c>
      <c r="C3265" s="785" t="s">
        <v>4322</v>
      </c>
      <c r="D3265" s="785" t="s">
        <v>2703</v>
      </c>
      <c r="E3265" s="785" t="s">
        <v>15533</v>
      </c>
      <c r="F3265" s="786">
        <v>43152</v>
      </c>
      <c r="G3265" s="785" t="s">
        <v>11937</v>
      </c>
      <c r="H3265" s="786">
        <v>43182</v>
      </c>
      <c r="I3265" s="785" t="s">
        <v>25335</v>
      </c>
      <c r="J3265" s="785" t="s">
        <v>629</v>
      </c>
      <c r="K3265" s="785" t="s">
        <v>2612</v>
      </c>
      <c r="L3265" s="785" t="s">
        <v>25336</v>
      </c>
      <c r="M3265" s="785"/>
      <c r="N3265" s="785"/>
      <c r="O3265" s="785" t="s">
        <v>25337</v>
      </c>
      <c r="P3265" s="787">
        <v>37.403914</v>
      </c>
      <c r="Q3265" s="787">
        <v>-0.54984900000000003</v>
      </c>
      <c r="R3265" s="785" t="s">
        <v>1961</v>
      </c>
      <c r="S3265" s="785" t="s">
        <v>2066</v>
      </c>
      <c r="T3265" s="785" t="s">
        <v>11651</v>
      </c>
      <c r="U3265" s="785" t="s">
        <v>8379</v>
      </c>
      <c r="V3265" s="785" t="s">
        <v>3070</v>
      </c>
      <c r="W3265" s="785" t="s">
        <v>4047</v>
      </c>
      <c r="X3265" s="785" t="s">
        <v>2647</v>
      </c>
      <c r="Y3265" s="615" t="str">
        <f t="shared" si="50"/>
        <v>Washington Mwangi Muinuki</v>
      </c>
      <c r="Z3265" s="785" t="s">
        <v>25156</v>
      </c>
      <c r="AA3265" s="785" t="s">
        <v>4314</v>
      </c>
      <c r="AB3265" s="785" t="s">
        <v>2605</v>
      </c>
      <c r="AC3265" s="785" t="s">
        <v>2606</v>
      </c>
      <c r="AD3265" s="786">
        <v>43159</v>
      </c>
    </row>
    <row r="3266" spans="1:30" ht="15.75">
      <c r="A3266" s="785" t="s">
        <v>4301</v>
      </c>
      <c r="B3266" s="785" t="s">
        <v>4412</v>
      </c>
      <c r="C3266" s="785" t="s">
        <v>4303</v>
      </c>
      <c r="D3266" s="785" t="s">
        <v>2599</v>
      </c>
      <c r="E3266" s="785" t="s">
        <v>4413</v>
      </c>
      <c r="F3266" s="786">
        <v>43091</v>
      </c>
      <c r="G3266" s="785" t="s">
        <v>4414</v>
      </c>
      <c r="H3266" s="786">
        <v>43180</v>
      </c>
      <c r="I3266" s="785" t="s">
        <v>4415</v>
      </c>
      <c r="J3266" s="785" t="s">
        <v>627</v>
      </c>
      <c r="K3266" s="785" t="s">
        <v>2612</v>
      </c>
      <c r="L3266" s="785" t="s">
        <v>4416</v>
      </c>
      <c r="M3266" s="785"/>
      <c r="N3266" s="785"/>
      <c r="O3266" s="785"/>
      <c r="P3266" s="787">
        <v>35.079152999999998</v>
      </c>
      <c r="Q3266" s="787">
        <v>0.200823</v>
      </c>
      <c r="R3266" s="785" t="s">
        <v>916</v>
      </c>
      <c r="S3266" s="785" t="s">
        <v>2839</v>
      </c>
      <c r="T3266" s="785" t="s">
        <v>2839</v>
      </c>
      <c r="U3266" s="785" t="s">
        <v>2976</v>
      </c>
      <c r="V3266" s="785">
        <v>8</v>
      </c>
      <c r="W3266" s="785" t="s">
        <v>3181</v>
      </c>
      <c r="X3266" s="785" t="s">
        <v>3181</v>
      </c>
      <c r="Y3266" s="615" t="str">
        <f t="shared" ref="Y3266:Y3329" si="51">IF(X3266="",W3266,X3266)</f>
        <v>Abiud Limited</v>
      </c>
      <c r="Z3266" s="785" t="s">
        <v>4405</v>
      </c>
      <c r="AA3266" s="785" t="s">
        <v>4349</v>
      </c>
      <c r="AB3266" s="785" t="s">
        <v>2876</v>
      </c>
      <c r="AC3266" s="785" t="s">
        <v>2606</v>
      </c>
      <c r="AD3266" s="786">
        <v>43637</v>
      </c>
    </row>
    <row r="3267" spans="1:30" ht="15.75">
      <c r="A3267" s="785" t="s">
        <v>4301</v>
      </c>
      <c r="B3267" s="785" t="s">
        <v>10007</v>
      </c>
      <c r="C3267" s="785" t="s">
        <v>4303</v>
      </c>
      <c r="D3267" s="785" t="s">
        <v>2599</v>
      </c>
      <c r="E3267" s="785" t="s">
        <v>9628</v>
      </c>
      <c r="F3267" s="786">
        <v>43129</v>
      </c>
      <c r="G3267" s="785" t="s">
        <v>10008</v>
      </c>
      <c r="H3267" s="786">
        <v>43179</v>
      </c>
      <c r="I3267" s="785" t="s">
        <v>10009</v>
      </c>
      <c r="J3267" s="785" t="s">
        <v>629</v>
      </c>
      <c r="K3267" s="785" t="s">
        <v>10010</v>
      </c>
      <c r="L3267" s="785" t="s">
        <v>10011</v>
      </c>
      <c r="M3267" s="785"/>
      <c r="N3267" s="785"/>
      <c r="O3267" s="785" t="s">
        <v>10012</v>
      </c>
      <c r="P3267" s="787">
        <v>36.724355000000003</v>
      </c>
      <c r="Q3267" s="787">
        <v>-0.98722200000000004</v>
      </c>
      <c r="R3267" s="785" t="s">
        <v>821</v>
      </c>
      <c r="S3267" s="785" t="s">
        <v>821</v>
      </c>
      <c r="T3267" s="785" t="s">
        <v>10013</v>
      </c>
      <c r="U3267" s="785" t="s">
        <v>10013</v>
      </c>
      <c r="V3267" s="785" t="s">
        <v>3004</v>
      </c>
      <c r="W3267" s="785" t="s">
        <v>2615</v>
      </c>
      <c r="X3267" s="785" t="s">
        <v>9775</v>
      </c>
      <c r="Y3267" s="615" t="str">
        <f t="shared" si="51"/>
        <v>Frederick Kago</v>
      </c>
      <c r="Z3267" s="785" t="s">
        <v>9780</v>
      </c>
      <c r="AA3267" s="785" t="s">
        <v>5464</v>
      </c>
      <c r="AB3267" s="785" t="s">
        <v>3686</v>
      </c>
      <c r="AC3267" s="785" t="s">
        <v>2617</v>
      </c>
      <c r="AD3267" s="786">
        <v>43179</v>
      </c>
    </row>
    <row r="3268" spans="1:30" ht="15.75">
      <c r="A3268" s="785" t="s">
        <v>4301</v>
      </c>
      <c r="B3268" s="785" t="s">
        <v>16346</v>
      </c>
      <c r="C3268" s="785" t="s">
        <v>4379</v>
      </c>
      <c r="D3268" s="785" t="s">
        <v>2598</v>
      </c>
      <c r="E3268" s="785" t="s">
        <v>16347</v>
      </c>
      <c r="F3268" s="786">
        <v>43176</v>
      </c>
      <c r="G3268" s="785" t="s">
        <v>10008</v>
      </c>
      <c r="H3268" s="786">
        <v>43179</v>
      </c>
      <c r="I3268" s="785" t="s">
        <v>16348</v>
      </c>
      <c r="J3268" s="785" t="s">
        <v>629</v>
      </c>
      <c r="K3268" s="785" t="s">
        <v>16349</v>
      </c>
      <c r="L3268" s="785" t="s">
        <v>16350</v>
      </c>
      <c r="M3268" s="785"/>
      <c r="N3268" s="785"/>
      <c r="O3268" s="785" t="s">
        <v>16351</v>
      </c>
      <c r="P3268" s="787">
        <v>35.205289999999998</v>
      </c>
      <c r="Q3268" s="787">
        <v>-0.162797</v>
      </c>
      <c r="R3268" s="785" t="s">
        <v>1575</v>
      </c>
      <c r="S3268" s="785" t="s">
        <v>3468</v>
      </c>
      <c r="T3268" s="785" t="s">
        <v>3468</v>
      </c>
      <c r="U3268" s="785" t="s">
        <v>16352</v>
      </c>
      <c r="V3268" s="785" t="s">
        <v>4041</v>
      </c>
      <c r="W3268" s="785" t="s">
        <v>2621</v>
      </c>
      <c r="X3268" s="785" t="s">
        <v>2621</v>
      </c>
      <c r="Y3268" s="615" t="str">
        <f t="shared" si="51"/>
        <v>Kentainers Limited</v>
      </c>
      <c r="Z3268" s="785" t="s">
        <v>16353</v>
      </c>
      <c r="AA3268" s="785" t="s">
        <v>5464</v>
      </c>
      <c r="AB3268" s="785" t="s">
        <v>2616</v>
      </c>
      <c r="AC3268" s="785" t="s">
        <v>2617</v>
      </c>
      <c r="AD3268" s="786">
        <v>43349</v>
      </c>
    </row>
    <row r="3269" spans="1:30" ht="15.75">
      <c r="A3269" s="785" t="s">
        <v>4301</v>
      </c>
      <c r="B3269" s="785" t="s">
        <v>16598</v>
      </c>
      <c r="C3269" s="785" t="s">
        <v>4303</v>
      </c>
      <c r="D3269" s="785" t="s">
        <v>2599</v>
      </c>
      <c r="E3269" s="785" t="s">
        <v>9991</v>
      </c>
      <c r="F3269" s="786">
        <v>43113</v>
      </c>
      <c r="G3269" s="785" t="s">
        <v>4593</v>
      </c>
      <c r="H3269" s="786">
        <v>43178</v>
      </c>
      <c r="I3269" s="785" t="s">
        <v>16599</v>
      </c>
      <c r="J3269" s="785" t="s">
        <v>629</v>
      </c>
      <c r="K3269" s="785" t="s">
        <v>16600</v>
      </c>
      <c r="L3269" s="785" t="s">
        <v>16601</v>
      </c>
      <c r="M3269" s="785"/>
      <c r="N3269" s="785"/>
      <c r="O3269" s="785" t="s">
        <v>16602</v>
      </c>
      <c r="P3269" s="787">
        <v>34.784345000000002</v>
      </c>
      <c r="Q3269" s="787">
        <v>-0.119717</v>
      </c>
      <c r="R3269" s="785" t="s">
        <v>1575</v>
      </c>
      <c r="S3269" s="785" t="s">
        <v>1576</v>
      </c>
      <c r="T3269" s="785" t="s">
        <v>3467</v>
      </c>
      <c r="U3269" s="785" t="s">
        <v>16603</v>
      </c>
      <c r="V3269" s="785" t="s">
        <v>3070</v>
      </c>
      <c r="W3269" s="785" t="s">
        <v>15828</v>
      </c>
      <c r="X3269" s="785" t="s">
        <v>15828</v>
      </c>
      <c r="Y3269" s="615" t="str">
        <f t="shared" si="51"/>
        <v>Laban Okeyo</v>
      </c>
      <c r="Z3269" s="785" t="s">
        <v>15830</v>
      </c>
      <c r="AA3269" s="785" t="s">
        <v>4314</v>
      </c>
      <c r="AB3269" s="785" t="s">
        <v>2605</v>
      </c>
      <c r="AC3269" s="785" t="s">
        <v>2606</v>
      </c>
      <c r="AD3269" s="786">
        <v>43601</v>
      </c>
    </row>
    <row r="3270" spans="1:30" ht="15.75">
      <c r="A3270" s="785" t="s">
        <v>4301</v>
      </c>
      <c r="B3270" s="785" t="s">
        <v>5569</v>
      </c>
      <c r="C3270" s="785" t="s">
        <v>4303</v>
      </c>
      <c r="D3270" s="785" t="s">
        <v>2599</v>
      </c>
      <c r="E3270" s="785" t="s">
        <v>4531</v>
      </c>
      <c r="F3270" s="786">
        <v>43015</v>
      </c>
      <c r="G3270" s="785" t="s">
        <v>5570</v>
      </c>
      <c r="H3270" s="786">
        <v>43174</v>
      </c>
      <c r="I3270" s="785" t="s">
        <v>5571</v>
      </c>
      <c r="J3270" s="785" t="s">
        <v>627</v>
      </c>
      <c r="K3270" s="785" t="s">
        <v>5572</v>
      </c>
      <c r="L3270" s="785" t="s">
        <v>5573</v>
      </c>
      <c r="M3270" s="785"/>
      <c r="N3270" s="785"/>
      <c r="O3270" s="785"/>
      <c r="P3270" s="787">
        <v>35.382618000000001</v>
      </c>
      <c r="Q3270" s="787">
        <v>-0.106818</v>
      </c>
      <c r="R3270" s="785" t="s">
        <v>2053</v>
      </c>
      <c r="S3270" s="785" t="s">
        <v>2715</v>
      </c>
      <c r="T3270" s="785" t="s">
        <v>4310</v>
      </c>
      <c r="U3270" s="785" t="s">
        <v>3197</v>
      </c>
      <c r="V3270" s="785" t="s">
        <v>2673</v>
      </c>
      <c r="W3270" s="785" t="s">
        <v>5515</v>
      </c>
      <c r="X3270" s="785" t="s">
        <v>5515</v>
      </c>
      <c r="Y3270" s="615" t="str">
        <f t="shared" si="51"/>
        <v>Benard Kirui</v>
      </c>
      <c r="Z3270" s="785" t="s">
        <v>2599</v>
      </c>
      <c r="AA3270" s="785" t="s">
        <v>4314</v>
      </c>
      <c r="AB3270" s="785" t="s">
        <v>2683</v>
      </c>
      <c r="AC3270" s="785" t="s">
        <v>2606</v>
      </c>
      <c r="AD3270" s="786">
        <v>43436</v>
      </c>
    </row>
    <row r="3271" spans="1:30" ht="15.75">
      <c r="A3271" s="785" t="s">
        <v>4301</v>
      </c>
      <c r="B3271" s="785" t="s">
        <v>10355</v>
      </c>
      <c r="C3271" s="785" t="s">
        <v>4303</v>
      </c>
      <c r="D3271" s="785" t="s">
        <v>2599</v>
      </c>
      <c r="E3271" s="785" t="s">
        <v>10356</v>
      </c>
      <c r="F3271" s="786">
        <v>43097</v>
      </c>
      <c r="G3271" s="785" t="s">
        <v>5570</v>
      </c>
      <c r="H3271" s="786">
        <v>43174</v>
      </c>
      <c r="I3271" s="785" t="s">
        <v>10357</v>
      </c>
      <c r="J3271" s="785" t="s">
        <v>627</v>
      </c>
      <c r="K3271" s="785" t="s">
        <v>10358</v>
      </c>
      <c r="L3271" s="785" t="s">
        <v>10359</v>
      </c>
      <c r="M3271" s="785"/>
      <c r="N3271" s="785"/>
      <c r="O3271" s="785"/>
      <c r="P3271" s="787">
        <v>35.385067999999997</v>
      </c>
      <c r="Q3271" s="787">
        <v>-0.110918</v>
      </c>
      <c r="R3271" s="785" t="s">
        <v>2053</v>
      </c>
      <c r="S3271" s="785" t="s">
        <v>2715</v>
      </c>
      <c r="T3271" s="785" t="s">
        <v>4310</v>
      </c>
      <c r="U3271" s="785" t="s">
        <v>3197</v>
      </c>
      <c r="V3271" s="785" t="s">
        <v>2603</v>
      </c>
      <c r="W3271" s="785" t="s">
        <v>10353</v>
      </c>
      <c r="X3271" s="785" t="s">
        <v>10353</v>
      </c>
      <c r="Y3271" s="615" t="str">
        <f t="shared" si="51"/>
        <v>Geoffrey Ngeno</v>
      </c>
      <c r="Z3271" s="785" t="s">
        <v>10360</v>
      </c>
      <c r="AA3271" s="785" t="s">
        <v>4314</v>
      </c>
      <c r="AB3271" s="785" t="s">
        <v>2683</v>
      </c>
      <c r="AC3271" s="785" t="s">
        <v>2606</v>
      </c>
      <c r="AD3271" s="786">
        <v>43437</v>
      </c>
    </row>
    <row r="3272" spans="1:30" ht="15.75">
      <c r="A3272" s="785" t="s">
        <v>4301</v>
      </c>
      <c r="B3272" s="785" t="s">
        <v>10361</v>
      </c>
      <c r="C3272" s="785" t="s">
        <v>4303</v>
      </c>
      <c r="D3272" s="785" t="s">
        <v>2599</v>
      </c>
      <c r="E3272" s="785" t="s">
        <v>10362</v>
      </c>
      <c r="F3272" s="786">
        <v>43089</v>
      </c>
      <c r="G3272" s="785" t="s">
        <v>5570</v>
      </c>
      <c r="H3272" s="786">
        <v>43174</v>
      </c>
      <c r="I3272" s="785" t="s">
        <v>10363</v>
      </c>
      <c r="J3272" s="785" t="s">
        <v>627</v>
      </c>
      <c r="K3272" s="785" t="s">
        <v>10364</v>
      </c>
      <c r="L3272" s="785" t="s">
        <v>10365</v>
      </c>
      <c r="M3272" s="785"/>
      <c r="N3272" s="785"/>
      <c r="O3272" s="785"/>
      <c r="P3272" s="787">
        <v>35.389538000000002</v>
      </c>
      <c r="Q3272" s="787">
        <v>-0.114205</v>
      </c>
      <c r="R3272" s="785" t="s">
        <v>2053</v>
      </c>
      <c r="S3272" s="785" t="s">
        <v>2715</v>
      </c>
      <c r="T3272" s="785" t="s">
        <v>4310</v>
      </c>
      <c r="U3272" s="785" t="s">
        <v>3274</v>
      </c>
      <c r="V3272" s="785" t="s">
        <v>2603</v>
      </c>
      <c r="W3272" s="785" t="s">
        <v>10353</v>
      </c>
      <c r="X3272" s="785" t="s">
        <v>10353</v>
      </c>
      <c r="Y3272" s="615" t="str">
        <f t="shared" si="51"/>
        <v>Geoffrey Ngeno</v>
      </c>
      <c r="Z3272" s="785" t="s">
        <v>10360</v>
      </c>
      <c r="AA3272" s="785" t="s">
        <v>4314</v>
      </c>
      <c r="AB3272" s="785" t="s">
        <v>2683</v>
      </c>
      <c r="AC3272" s="785" t="s">
        <v>2606</v>
      </c>
      <c r="AD3272" s="786">
        <v>43437</v>
      </c>
    </row>
    <row r="3273" spans="1:30" ht="15.75">
      <c r="A3273" s="785" t="s">
        <v>4301</v>
      </c>
      <c r="B3273" s="785" t="s">
        <v>19216</v>
      </c>
      <c r="C3273" s="785" t="s">
        <v>4303</v>
      </c>
      <c r="D3273" s="785" t="s">
        <v>2599</v>
      </c>
      <c r="E3273" s="785" t="s">
        <v>5023</v>
      </c>
      <c r="F3273" s="786">
        <v>43160</v>
      </c>
      <c r="G3273" s="785" t="s">
        <v>5570</v>
      </c>
      <c r="H3273" s="786">
        <v>43174</v>
      </c>
      <c r="I3273" s="785" t="s">
        <v>19217</v>
      </c>
      <c r="J3273" s="785" t="s">
        <v>629</v>
      </c>
      <c r="K3273" s="785" t="s">
        <v>2612</v>
      </c>
      <c r="L3273" s="785" t="s">
        <v>19218</v>
      </c>
      <c r="M3273" s="785"/>
      <c r="N3273" s="785"/>
      <c r="O3273" s="785"/>
      <c r="P3273" s="787">
        <v>36.961202</v>
      </c>
      <c r="Q3273" s="787">
        <v>-0.94529399999999997</v>
      </c>
      <c r="R3273" s="785" t="s">
        <v>1030</v>
      </c>
      <c r="S3273" s="785" t="s">
        <v>1795</v>
      </c>
      <c r="T3273" s="785" t="s">
        <v>1796</v>
      </c>
      <c r="U3273" s="785" t="s">
        <v>19219</v>
      </c>
      <c r="V3273" s="785">
        <v>6.2</v>
      </c>
      <c r="W3273" s="785" t="s">
        <v>2621</v>
      </c>
      <c r="X3273" s="785" t="s">
        <v>19220</v>
      </c>
      <c r="Y3273" s="615" t="str">
        <f t="shared" si="51"/>
        <v>Onyanyo</v>
      </c>
      <c r="Z3273" s="785" t="s">
        <v>6714</v>
      </c>
      <c r="AA3273" s="785" t="s">
        <v>5464</v>
      </c>
      <c r="AB3273" s="785" t="s">
        <v>2616</v>
      </c>
      <c r="AC3273" s="785" t="s">
        <v>2617</v>
      </c>
      <c r="AD3273" s="786">
        <v>43331</v>
      </c>
    </row>
    <row r="3274" spans="1:30" ht="15.75">
      <c r="A3274" s="785" t="s">
        <v>4301</v>
      </c>
      <c r="B3274" s="785" t="s">
        <v>23919</v>
      </c>
      <c r="C3274" s="785" t="s">
        <v>4303</v>
      </c>
      <c r="D3274" s="785" t="s">
        <v>2599</v>
      </c>
      <c r="E3274" s="785" t="s">
        <v>5592</v>
      </c>
      <c r="F3274" s="786">
        <v>43066</v>
      </c>
      <c r="G3274" s="785" t="s">
        <v>5570</v>
      </c>
      <c r="H3274" s="786">
        <v>43174</v>
      </c>
      <c r="I3274" s="785" t="s">
        <v>23920</v>
      </c>
      <c r="J3274" s="785" t="s">
        <v>627</v>
      </c>
      <c r="K3274" s="785" t="s">
        <v>23921</v>
      </c>
      <c r="L3274" s="785" t="s">
        <v>23922</v>
      </c>
      <c r="M3274" s="785"/>
      <c r="N3274" s="785"/>
      <c r="O3274" s="785"/>
      <c r="P3274" s="787">
        <v>35.385227</v>
      </c>
      <c r="Q3274" s="787">
        <v>-0.10876</v>
      </c>
      <c r="R3274" s="785" t="s">
        <v>2053</v>
      </c>
      <c r="S3274" s="785" t="s">
        <v>2715</v>
      </c>
      <c r="T3274" s="785" t="s">
        <v>4310</v>
      </c>
      <c r="U3274" s="785" t="s">
        <v>3197</v>
      </c>
      <c r="V3274" s="785" t="s">
        <v>2603</v>
      </c>
      <c r="W3274" s="785" t="s">
        <v>23917</v>
      </c>
      <c r="X3274" s="785" t="s">
        <v>23917</v>
      </c>
      <c r="Y3274" s="615" t="str">
        <f t="shared" si="51"/>
        <v>Stanley Mutai</v>
      </c>
      <c r="Z3274" s="785" t="s">
        <v>2599</v>
      </c>
      <c r="AA3274" s="785" t="s">
        <v>4314</v>
      </c>
      <c r="AB3274" s="785" t="s">
        <v>2683</v>
      </c>
      <c r="AC3274" s="785" t="s">
        <v>2606</v>
      </c>
      <c r="AD3274" s="786">
        <v>43436</v>
      </c>
    </row>
    <row r="3275" spans="1:30" ht="15.75">
      <c r="A3275" s="785" t="s">
        <v>4301</v>
      </c>
      <c r="B3275" s="785" t="s">
        <v>26435</v>
      </c>
      <c r="C3275" s="785" t="s">
        <v>4303</v>
      </c>
      <c r="D3275" s="785" t="s">
        <v>2599</v>
      </c>
      <c r="E3275" s="785" t="s">
        <v>8504</v>
      </c>
      <c r="F3275" s="786">
        <v>43092</v>
      </c>
      <c r="G3275" s="785" t="s">
        <v>5570</v>
      </c>
      <c r="H3275" s="786">
        <v>43174</v>
      </c>
      <c r="I3275" s="785" t="s">
        <v>26436</v>
      </c>
      <c r="J3275" s="785" t="s">
        <v>627</v>
      </c>
      <c r="K3275" s="785" t="s">
        <v>2612</v>
      </c>
      <c r="L3275" s="785" t="s">
        <v>26437</v>
      </c>
      <c r="M3275" s="785"/>
      <c r="N3275" s="785"/>
      <c r="O3275" s="785"/>
      <c r="P3275" s="787">
        <v>35.384182000000003</v>
      </c>
      <c r="Q3275" s="787">
        <v>-0.124663</v>
      </c>
      <c r="R3275" s="785" t="s">
        <v>2053</v>
      </c>
      <c r="S3275" s="785" t="s">
        <v>2715</v>
      </c>
      <c r="T3275" s="785" t="s">
        <v>4310</v>
      </c>
      <c r="U3275" s="785" t="s">
        <v>3194</v>
      </c>
      <c r="V3275" s="785" t="s">
        <v>2603</v>
      </c>
      <c r="W3275" s="785" t="s">
        <v>5515</v>
      </c>
      <c r="X3275" s="785"/>
      <c r="Y3275" s="615" t="str">
        <f t="shared" si="51"/>
        <v>Benard Kirui</v>
      </c>
      <c r="Z3275" s="785" t="s">
        <v>2599</v>
      </c>
      <c r="AA3275" s="785" t="s">
        <v>4314</v>
      </c>
      <c r="AB3275" s="785" t="s">
        <v>2683</v>
      </c>
      <c r="AC3275" s="785" t="s">
        <v>2606</v>
      </c>
      <c r="AD3275" s="786">
        <v>43430</v>
      </c>
    </row>
    <row r="3276" spans="1:30" ht="15.75">
      <c r="A3276" s="785" t="s">
        <v>4301</v>
      </c>
      <c r="B3276" s="785" t="s">
        <v>26442</v>
      </c>
      <c r="C3276" s="785" t="s">
        <v>4303</v>
      </c>
      <c r="D3276" s="785" t="s">
        <v>2599</v>
      </c>
      <c r="E3276" s="785" t="s">
        <v>6359</v>
      </c>
      <c r="F3276" s="786">
        <v>43082</v>
      </c>
      <c r="G3276" s="785" t="s">
        <v>5570</v>
      </c>
      <c r="H3276" s="786">
        <v>43174</v>
      </c>
      <c r="I3276" s="785" t="s">
        <v>26443</v>
      </c>
      <c r="J3276" s="785" t="s">
        <v>627</v>
      </c>
      <c r="K3276" s="785" t="s">
        <v>26444</v>
      </c>
      <c r="L3276" s="785" t="s">
        <v>26445</v>
      </c>
      <c r="M3276" s="785"/>
      <c r="N3276" s="785"/>
      <c r="O3276" s="785"/>
      <c r="P3276" s="787">
        <v>35.384529999999998</v>
      </c>
      <c r="Q3276" s="787">
        <v>-0.12681300000000001</v>
      </c>
      <c r="R3276" s="785" t="s">
        <v>2053</v>
      </c>
      <c r="S3276" s="785" t="s">
        <v>2715</v>
      </c>
      <c r="T3276" s="785" t="s">
        <v>4310</v>
      </c>
      <c r="U3276" s="785" t="s">
        <v>3194</v>
      </c>
      <c r="V3276" s="785" t="s">
        <v>2603</v>
      </c>
      <c r="W3276" s="785" t="s">
        <v>5515</v>
      </c>
      <c r="X3276" s="785"/>
      <c r="Y3276" s="615" t="str">
        <f t="shared" si="51"/>
        <v>Benard Kirui</v>
      </c>
      <c r="Z3276" s="785" t="s">
        <v>2599</v>
      </c>
      <c r="AA3276" s="785" t="s">
        <v>4314</v>
      </c>
      <c r="AB3276" s="785" t="s">
        <v>2683</v>
      </c>
      <c r="AC3276" s="785" t="s">
        <v>2606</v>
      </c>
      <c r="AD3276" s="786">
        <v>43430</v>
      </c>
    </row>
    <row r="3277" spans="1:30" ht="15.75">
      <c r="A3277" s="785" t="s">
        <v>4301</v>
      </c>
      <c r="B3277" s="785" t="s">
        <v>9956</v>
      </c>
      <c r="C3277" s="785" t="s">
        <v>4303</v>
      </c>
      <c r="D3277" s="785" t="s">
        <v>2599</v>
      </c>
      <c r="E3277" s="785" t="s">
        <v>9957</v>
      </c>
      <c r="F3277" s="786">
        <v>43123</v>
      </c>
      <c r="G3277" s="785" t="s">
        <v>9958</v>
      </c>
      <c r="H3277" s="786">
        <v>43173</v>
      </c>
      <c r="I3277" s="785" t="s">
        <v>9959</v>
      </c>
      <c r="J3277" s="785" t="s">
        <v>629</v>
      </c>
      <c r="K3277" s="785" t="s">
        <v>9960</v>
      </c>
      <c r="L3277" s="785" t="s">
        <v>9961</v>
      </c>
      <c r="M3277" s="785"/>
      <c r="N3277" s="785"/>
      <c r="O3277" s="785" t="s">
        <v>9962</v>
      </c>
      <c r="P3277" s="787">
        <v>36.752763000000002</v>
      </c>
      <c r="Q3277" s="787">
        <v>-0.97007500000000002</v>
      </c>
      <c r="R3277" s="785" t="s">
        <v>821</v>
      </c>
      <c r="S3277" s="785" t="s">
        <v>822</v>
      </c>
      <c r="T3277" s="785" t="s">
        <v>9963</v>
      </c>
      <c r="U3277" s="785" t="s">
        <v>9964</v>
      </c>
      <c r="V3277" s="785" t="s">
        <v>3004</v>
      </c>
      <c r="W3277" s="785" t="s">
        <v>2615</v>
      </c>
      <c r="X3277" s="785" t="s">
        <v>9775</v>
      </c>
      <c r="Y3277" s="615" t="str">
        <f t="shared" si="51"/>
        <v>Frederick Kago</v>
      </c>
      <c r="Z3277" s="785" t="s">
        <v>9780</v>
      </c>
      <c r="AA3277" s="785" t="s">
        <v>5464</v>
      </c>
      <c r="AB3277" s="785" t="s">
        <v>3686</v>
      </c>
      <c r="AC3277" s="785" t="s">
        <v>2617</v>
      </c>
      <c r="AD3277" s="786">
        <v>43173</v>
      </c>
    </row>
    <row r="3278" spans="1:30" ht="15.75">
      <c r="A3278" s="785" t="s">
        <v>4301</v>
      </c>
      <c r="B3278" s="785" t="s">
        <v>23024</v>
      </c>
      <c r="C3278" s="785" t="s">
        <v>4303</v>
      </c>
      <c r="D3278" s="785" t="s">
        <v>2599</v>
      </c>
      <c r="E3278" s="785" t="s">
        <v>17807</v>
      </c>
      <c r="F3278" s="786">
        <v>43052</v>
      </c>
      <c r="G3278" s="785" t="s">
        <v>9958</v>
      </c>
      <c r="H3278" s="786">
        <v>43173</v>
      </c>
      <c r="I3278" s="785" t="s">
        <v>23025</v>
      </c>
      <c r="J3278" s="785" t="s">
        <v>627</v>
      </c>
      <c r="K3278" s="785" t="s">
        <v>23026</v>
      </c>
      <c r="L3278" s="785" t="s">
        <v>23027</v>
      </c>
      <c r="M3278" s="785"/>
      <c r="N3278" s="785"/>
      <c r="O3278" s="785"/>
      <c r="P3278" s="787">
        <v>35.289847999999999</v>
      </c>
      <c r="Q3278" s="787">
        <v>6.2573000000000004E-2</v>
      </c>
      <c r="R3278" s="785" t="s">
        <v>916</v>
      </c>
      <c r="S3278" s="785" t="s">
        <v>3061</v>
      </c>
      <c r="T3278" s="785" t="s">
        <v>3061</v>
      </c>
      <c r="U3278" s="785" t="s">
        <v>4742</v>
      </c>
      <c r="V3278" s="785" t="s">
        <v>2603</v>
      </c>
      <c r="W3278" s="785" t="s">
        <v>7843</v>
      </c>
      <c r="X3278" s="785" t="s">
        <v>7843</v>
      </c>
      <c r="Y3278" s="615" t="str">
        <f t="shared" si="51"/>
        <v>Simion Kiprop</v>
      </c>
      <c r="Z3278" s="785" t="s">
        <v>23028</v>
      </c>
      <c r="AA3278" s="785" t="s">
        <v>4314</v>
      </c>
      <c r="AB3278" s="785" t="s">
        <v>2683</v>
      </c>
      <c r="AC3278" s="785" t="s">
        <v>2606</v>
      </c>
      <c r="AD3278" s="786">
        <v>43392</v>
      </c>
    </row>
    <row r="3279" spans="1:30" ht="15.75">
      <c r="A3279" s="785" t="s">
        <v>4301</v>
      </c>
      <c r="B3279" s="785" t="s">
        <v>25125</v>
      </c>
      <c r="C3279" s="785" t="s">
        <v>4303</v>
      </c>
      <c r="D3279" s="785" t="s">
        <v>2599</v>
      </c>
      <c r="E3279" s="785" t="s">
        <v>6470</v>
      </c>
      <c r="F3279" s="786">
        <v>43117</v>
      </c>
      <c r="G3279" s="785" t="s">
        <v>9958</v>
      </c>
      <c r="H3279" s="786">
        <v>43173</v>
      </c>
      <c r="I3279" s="785" t="s">
        <v>25126</v>
      </c>
      <c r="J3279" s="785" t="s">
        <v>627</v>
      </c>
      <c r="K3279" s="785" t="s">
        <v>2612</v>
      </c>
      <c r="L3279" s="785" t="s">
        <v>25127</v>
      </c>
      <c r="M3279" s="785"/>
      <c r="N3279" s="785"/>
      <c r="O3279" s="785" t="s">
        <v>25128</v>
      </c>
      <c r="P3279" s="787">
        <v>36.597724999999997</v>
      </c>
      <c r="Q3279" s="787">
        <v>-7.2055999999999995E-2</v>
      </c>
      <c r="R3279" s="785" t="s">
        <v>960</v>
      </c>
      <c r="S3279" s="785" t="s">
        <v>961</v>
      </c>
      <c r="T3279" s="785" t="s">
        <v>961</v>
      </c>
      <c r="U3279" s="785" t="s">
        <v>25129</v>
      </c>
      <c r="V3279" s="785" t="s">
        <v>2855</v>
      </c>
      <c r="W3279" s="785" t="s">
        <v>3025</v>
      </c>
      <c r="X3279" s="785" t="s">
        <v>25100</v>
      </c>
      <c r="Y3279" s="615" t="str">
        <f t="shared" si="51"/>
        <v>Wanjau</v>
      </c>
      <c r="Z3279" s="785" t="s">
        <v>2599</v>
      </c>
      <c r="AA3279" s="785" t="s">
        <v>4349</v>
      </c>
      <c r="AB3279" s="785" t="s">
        <v>2683</v>
      </c>
      <c r="AC3279" s="785" t="s">
        <v>2606</v>
      </c>
      <c r="AD3279" s="786">
        <v>43201</v>
      </c>
    </row>
    <row r="3280" spans="1:30" ht="15.75">
      <c r="A3280" s="785" t="s">
        <v>4301</v>
      </c>
      <c r="B3280" s="785" t="s">
        <v>6319</v>
      </c>
      <c r="C3280" s="785" t="s">
        <v>4303</v>
      </c>
      <c r="D3280" s="785" t="s">
        <v>2599</v>
      </c>
      <c r="E3280" s="785" t="s">
        <v>6320</v>
      </c>
      <c r="F3280" s="786">
        <v>43122</v>
      </c>
      <c r="G3280" s="785" t="s">
        <v>6321</v>
      </c>
      <c r="H3280" s="786">
        <v>43172</v>
      </c>
      <c r="I3280" s="785" t="s">
        <v>6322</v>
      </c>
      <c r="J3280" s="785" t="s">
        <v>629</v>
      </c>
      <c r="K3280" s="785" t="s">
        <v>6323</v>
      </c>
      <c r="L3280" s="785" t="s">
        <v>6324</v>
      </c>
      <c r="M3280" s="785"/>
      <c r="N3280" s="785"/>
      <c r="O3280" s="785" t="s">
        <v>6325</v>
      </c>
      <c r="P3280" s="787">
        <v>34.450037999999999</v>
      </c>
      <c r="Q3280" s="787">
        <v>-0.526698</v>
      </c>
      <c r="R3280" s="785" t="s">
        <v>3507</v>
      </c>
      <c r="S3280" s="785" t="s">
        <v>3508</v>
      </c>
      <c r="T3280" s="785" t="s">
        <v>6326</v>
      </c>
      <c r="U3280" s="785" t="s">
        <v>6327</v>
      </c>
      <c r="V3280" s="785">
        <v>16</v>
      </c>
      <c r="W3280" s="785" t="s">
        <v>2689</v>
      </c>
      <c r="X3280" s="785" t="s">
        <v>2689</v>
      </c>
      <c r="Y3280" s="615" t="str">
        <f t="shared" si="51"/>
        <v>Biotechno &amp; Services</v>
      </c>
      <c r="Z3280" s="785" t="s">
        <v>6145</v>
      </c>
      <c r="AA3280" s="785" t="s">
        <v>4349</v>
      </c>
      <c r="AB3280" s="785" t="s">
        <v>4052</v>
      </c>
      <c r="AC3280" s="785" t="s">
        <v>2606</v>
      </c>
      <c r="AD3280" s="786">
        <v>43172</v>
      </c>
    </row>
    <row r="3281" spans="1:30" ht="15.75">
      <c r="A3281" s="785" t="s">
        <v>4301</v>
      </c>
      <c r="B3281" s="785" t="s">
        <v>23279</v>
      </c>
      <c r="C3281" s="785" t="s">
        <v>4303</v>
      </c>
      <c r="D3281" s="785" t="s">
        <v>2599</v>
      </c>
      <c r="E3281" s="785" t="s">
        <v>23280</v>
      </c>
      <c r="F3281" s="786">
        <v>43121</v>
      </c>
      <c r="G3281" s="785" t="s">
        <v>23281</v>
      </c>
      <c r="H3281" s="786">
        <v>43171</v>
      </c>
      <c r="I3281" s="785" t="s">
        <v>23282</v>
      </c>
      <c r="J3281" s="785" t="s">
        <v>627</v>
      </c>
      <c r="K3281" s="785" t="s">
        <v>23283</v>
      </c>
      <c r="L3281" s="785" t="s">
        <v>23284</v>
      </c>
      <c r="M3281" s="785"/>
      <c r="N3281" s="785"/>
      <c r="O3281" s="785"/>
      <c r="P3281" s="787">
        <v>36.181420000000003</v>
      </c>
      <c r="Q3281" s="787">
        <v>-0.168597</v>
      </c>
      <c r="R3281" s="785" t="s">
        <v>695</v>
      </c>
      <c r="S3281" s="785" t="s">
        <v>1204</v>
      </c>
      <c r="T3281" s="785" t="s">
        <v>1204</v>
      </c>
      <c r="U3281" s="785" t="s">
        <v>3113</v>
      </c>
      <c r="V3281" s="785" t="s">
        <v>2855</v>
      </c>
      <c r="W3281" s="785" t="s">
        <v>23165</v>
      </c>
      <c r="X3281" s="785" t="s">
        <v>23165</v>
      </c>
      <c r="Y3281" s="615" t="str">
        <f t="shared" si="51"/>
        <v>Simon Kabucho</v>
      </c>
      <c r="Z3281" s="785" t="s">
        <v>23172</v>
      </c>
      <c r="AA3281" s="785" t="s">
        <v>4314</v>
      </c>
      <c r="AB3281" s="785" t="s">
        <v>2683</v>
      </c>
      <c r="AC3281" s="785" t="s">
        <v>2606</v>
      </c>
      <c r="AD3281" s="786">
        <v>43137</v>
      </c>
    </row>
    <row r="3282" spans="1:30" ht="15.75">
      <c r="A3282" s="785" t="s">
        <v>4301</v>
      </c>
      <c r="B3282" s="785" t="s">
        <v>21540</v>
      </c>
      <c r="C3282" s="785" t="s">
        <v>4303</v>
      </c>
      <c r="D3282" s="785" t="s">
        <v>2599</v>
      </c>
      <c r="E3282" s="785" t="s">
        <v>4492</v>
      </c>
      <c r="F3282" s="786">
        <v>43161</v>
      </c>
      <c r="G3282" s="785" t="s">
        <v>7121</v>
      </c>
      <c r="H3282" s="786">
        <v>43168</v>
      </c>
      <c r="I3282" s="785" t="s">
        <v>21541</v>
      </c>
      <c r="J3282" s="785" t="s">
        <v>629</v>
      </c>
      <c r="K3282" s="785" t="s">
        <v>21542</v>
      </c>
      <c r="L3282" s="785" t="s">
        <v>21543</v>
      </c>
      <c r="M3282" s="785"/>
      <c r="N3282" s="785"/>
      <c r="O3282" s="785"/>
      <c r="P3282" s="787">
        <v>35.971963000000002</v>
      </c>
      <c r="Q3282" s="787">
        <v>-6.4256999999999995E-2</v>
      </c>
      <c r="R3282" s="785" t="s">
        <v>695</v>
      </c>
      <c r="S3282" s="785" t="s">
        <v>1011</v>
      </c>
      <c r="T3282" s="785" t="s">
        <v>21544</v>
      </c>
      <c r="U3282" s="785" t="s">
        <v>21545</v>
      </c>
      <c r="V3282" s="785" t="s">
        <v>6015</v>
      </c>
      <c r="W3282" s="785" t="s">
        <v>2608</v>
      </c>
      <c r="X3282" s="785" t="s">
        <v>21176</v>
      </c>
      <c r="Y3282" s="615" t="str">
        <f t="shared" si="51"/>
        <v>Robert Wanjiku</v>
      </c>
      <c r="Z3282" s="785" t="s">
        <v>10380</v>
      </c>
      <c r="AA3282" s="785" t="s">
        <v>5464</v>
      </c>
      <c r="AB3282" s="785" t="s">
        <v>2609</v>
      </c>
      <c r="AC3282" s="785" t="s">
        <v>2610</v>
      </c>
      <c r="AD3282" s="786">
        <v>43161</v>
      </c>
    </row>
    <row r="3283" spans="1:30" ht="15.75">
      <c r="A3283" s="785" t="s">
        <v>4301</v>
      </c>
      <c r="B3283" s="785" t="s">
        <v>6469</v>
      </c>
      <c r="C3283" s="785" t="s">
        <v>4303</v>
      </c>
      <c r="D3283" s="785" t="s">
        <v>2599</v>
      </c>
      <c r="E3283" s="785" t="s">
        <v>6470</v>
      </c>
      <c r="F3283" s="786">
        <v>43117</v>
      </c>
      <c r="G3283" s="785" t="s">
        <v>5995</v>
      </c>
      <c r="H3283" s="786">
        <v>43167</v>
      </c>
      <c r="I3283" s="785" t="s">
        <v>6471</v>
      </c>
      <c r="J3283" s="785" t="s">
        <v>627</v>
      </c>
      <c r="K3283" s="785" t="s">
        <v>2612</v>
      </c>
      <c r="L3283" s="785" t="s">
        <v>6472</v>
      </c>
      <c r="M3283" s="785"/>
      <c r="N3283" s="785"/>
      <c r="O3283" s="785"/>
      <c r="P3283" s="787">
        <v>36.232425999999997</v>
      </c>
      <c r="Q3283" s="787">
        <v>-4.0918999999999997E-2</v>
      </c>
      <c r="R3283" s="785" t="s">
        <v>695</v>
      </c>
      <c r="S3283" s="785" t="s">
        <v>2231</v>
      </c>
      <c r="T3283" s="785" t="s">
        <v>2231</v>
      </c>
      <c r="U3283" s="785" t="s">
        <v>2131</v>
      </c>
      <c r="V3283" s="785">
        <v>10</v>
      </c>
      <c r="W3283" s="785" t="s">
        <v>3025</v>
      </c>
      <c r="X3283" s="785" t="s">
        <v>6462</v>
      </c>
      <c r="Y3283" s="615" t="str">
        <f t="shared" si="51"/>
        <v>Chege</v>
      </c>
      <c r="Z3283" s="785" t="s">
        <v>2599</v>
      </c>
      <c r="AA3283" s="785" t="s">
        <v>4349</v>
      </c>
      <c r="AB3283" s="785" t="s">
        <v>2683</v>
      </c>
      <c r="AC3283" s="785" t="s">
        <v>2606</v>
      </c>
      <c r="AD3283" s="786">
        <v>43134</v>
      </c>
    </row>
    <row r="3284" spans="1:30" ht="15.75">
      <c r="A3284" s="785" t="s">
        <v>4301</v>
      </c>
      <c r="B3284" s="785" t="s">
        <v>11459</v>
      </c>
      <c r="C3284" s="785" t="s">
        <v>4303</v>
      </c>
      <c r="D3284" s="785" t="s">
        <v>2599</v>
      </c>
      <c r="E3284" s="785" t="s">
        <v>6470</v>
      </c>
      <c r="F3284" s="786">
        <v>43117</v>
      </c>
      <c r="G3284" s="785" t="s">
        <v>5995</v>
      </c>
      <c r="H3284" s="786">
        <v>43167</v>
      </c>
      <c r="I3284" s="785" t="s">
        <v>11460</v>
      </c>
      <c r="J3284" s="785" t="s">
        <v>627</v>
      </c>
      <c r="K3284" s="785" t="s">
        <v>11461</v>
      </c>
      <c r="L3284" s="785" t="s">
        <v>11462</v>
      </c>
      <c r="M3284" s="785"/>
      <c r="N3284" s="785"/>
      <c r="O3284" s="785" t="s">
        <v>11463</v>
      </c>
      <c r="P3284" s="787">
        <v>35.274982000000001</v>
      </c>
      <c r="Q3284" s="787">
        <v>6.5006999999999995E-2</v>
      </c>
      <c r="R3284" s="785" t="s">
        <v>916</v>
      </c>
      <c r="S3284" s="785" t="s">
        <v>3061</v>
      </c>
      <c r="T3284" s="785" t="s">
        <v>4691</v>
      </c>
      <c r="U3284" s="785" t="s">
        <v>4692</v>
      </c>
      <c r="V3284" s="785" t="s">
        <v>2603</v>
      </c>
      <c r="W3284" s="785" t="s">
        <v>4693</v>
      </c>
      <c r="X3284" s="785" t="s">
        <v>11457</v>
      </c>
      <c r="Y3284" s="615" t="str">
        <f t="shared" si="51"/>
        <v>Henry Lagat</v>
      </c>
      <c r="Z3284" s="785" t="s">
        <v>11464</v>
      </c>
      <c r="AA3284" s="785" t="s">
        <v>4314</v>
      </c>
      <c r="AB3284" s="785" t="s">
        <v>2683</v>
      </c>
      <c r="AC3284" s="785" t="s">
        <v>2606</v>
      </c>
      <c r="AD3284" s="786">
        <v>43392</v>
      </c>
    </row>
    <row r="3285" spans="1:30" ht="15.75">
      <c r="A3285" s="785" t="s">
        <v>4301</v>
      </c>
      <c r="B3285" s="785" t="s">
        <v>22360</v>
      </c>
      <c r="C3285" s="785" t="s">
        <v>4303</v>
      </c>
      <c r="D3285" s="785" t="s">
        <v>2599</v>
      </c>
      <c r="E3285" s="785" t="s">
        <v>6470</v>
      </c>
      <c r="F3285" s="786">
        <v>43117</v>
      </c>
      <c r="G3285" s="785" t="s">
        <v>5995</v>
      </c>
      <c r="H3285" s="786">
        <v>43167</v>
      </c>
      <c r="I3285" s="785" t="s">
        <v>22361</v>
      </c>
      <c r="J3285" s="785" t="s">
        <v>629</v>
      </c>
      <c r="K3285" s="785" t="s">
        <v>22362</v>
      </c>
      <c r="L3285" s="785" t="s">
        <v>22363</v>
      </c>
      <c r="M3285" s="785"/>
      <c r="N3285" s="785"/>
      <c r="O3285" s="785"/>
      <c r="P3285" s="787">
        <v>35.051450000000003</v>
      </c>
      <c r="Q3285" s="787">
        <v>-0.69623999999999997</v>
      </c>
      <c r="R3285" s="785" t="s">
        <v>843</v>
      </c>
      <c r="S3285" s="785" t="s">
        <v>3040</v>
      </c>
      <c r="T3285" s="785" t="s">
        <v>3831</v>
      </c>
      <c r="U3285" s="785" t="s">
        <v>22299</v>
      </c>
      <c r="V3285" s="785" t="s">
        <v>3004</v>
      </c>
      <c r="W3285" s="785" t="s">
        <v>22222</v>
      </c>
      <c r="X3285" s="785" t="s">
        <v>3516</v>
      </c>
      <c r="Y3285" s="615" t="str">
        <f t="shared" si="51"/>
        <v>Samuel Manyuna Otiso</v>
      </c>
      <c r="Z3285" s="785" t="s">
        <v>2599</v>
      </c>
      <c r="AA3285" s="785" t="s">
        <v>4349</v>
      </c>
      <c r="AB3285" s="785" t="s">
        <v>2683</v>
      </c>
      <c r="AC3285" s="785" t="s">
        <v>2606</v>
      </c>
      <c r="AD3285" s="786">
        <v>43208</v>
      </c>
    </row>
    <row r="3286" spans="1:30" ht="15.75">
      <c r="A3286" s="785" t="s">
        <v>4301</v>
      </c>
      <c r="B3286" s="785" t="s">
        <v>6914</v>
      </c>
      <c r="C3286" s="785" t="s">
        <v>4303</v>
      </c>
      <c r="D3286" s="785" t="s">
        <v>2599</v>
      </c>
      <c r="E3286" s="785" t="s">
        <v>6915</v>
      </c>
      <c r="F3286" s="786">
        <v>43116</v>
      </c>
      <c r="G3286" s="785" t="s">
        <v>6916</v>
      </c>
      <c r="H3286" s="786">
        <v>43166</v>
      </c>
      <c r="I3286" s="785" t="s">
        <v>6917</v>
      </c>
      <c r="J3286" s="785" t="s">
        <v>629</v>
      </c>
      <c r="K3286" s="785" t="s">
        <v>6918</v>
      </c>
      <c r="L3286" s="785" t="s">
        <v>6919</v>
      </c>
      <c r="M3286" s="785"/>
      <c r="N3286" s="785"/>
      <c r="O3286" s="785"/>
      <c r="P3286" s="787">
        <v>34.505853000000002</v>
      </c>
      <c r="Q3286" s="787">
        <v>0.23657500000000001</v>
      </c>
      <c r="R3286" s="785" t="s">
        <v>1917</v>
      </c>
      <c r="S3286" s="785" t="s">
        <v>2987</v>
      </c>
      <c r="T3286" s="785" t="s">
        <v>4013</v>
      </c>
      <c r="U3286" s="785" t="s">
        <v>4013</v>
      </c>
      <c r="V3286" s="785" t="s">
        <v>3004</v>
      </c>
      <c r="W3286" s="785" t="s">
        <v>2689</v>
      </c>
      <c r="X3286" s="785" t="s">
        <v>2694</v>
      </c>
      <c r="Y3286" s="615" t="str">
        <f t="shared" si="51"/>
        <v>Dancan Gideon Mateba</v>
      </c>
      <c r="Z3286" s="785" t="s">
        <v>6888</v>
      </c>
      <c r="AA3286" s="785" t="s">
        <v>4349</v>
      </c>
      <c r="AB3286" s="785" t="s">
        <v>2605</v>
      </c>
      <c r="AC3286" s="785" t="s">
        <v>2606</v>
      </c>
      <c r="AD3286" s="786">
        <v>43166</v>
      </c>
    </row>
    <row r="3287" spans="1:30" ht="15.75">
      <c r="A3287" s="785" t="s">
        <v>4301</v>
      </c>
      <c r="B3287" s="785" t="s">
        <v>7104</v>
      </c>
      <c r="C3287" s="785" t="s">
        <v>4303</v>
      </c>
      <c r="D3287" s="785" t="s">
        <v>2599</v>
      </c>
      <c r="E3287" s="785" t="s">
        <v>7105</v>
      </c>
      <c r="F3287" s="786">
        <v>43075</v>
      </c>
      <c r="G3287" s="785" t="s">
        <v>6916</v>
      </c>
      <c r="H3287" s="786">
        <v>43166</v>
      </c>
      <c r="I3287" s="785" t="s">
        <v>7106</v>
      </c>
      <c r="J3287" s="785" t="s">
        <v>629</v>
      </c>
      <c r="K3287" s="785" t="s">
        <v>2612</v>
      </c>
      <c r="L3287" s="785" t="s">
        <v>7107</v>
      </c>
      <c r="M3287" s="785"/>
      <c r="N3287" s="785"/>
      <c r="O3287" s="785" t="s">
        <v>7108</v>
      </c>
      <c r="P3287" s="787">
        <v>37.610798000000003</v>
      </c>
      <c r="Q3287" s="787">
        <v>-0.42121799999999998</v>
      </c>
      <c r="R3287" s="785" t="s">
        <v>1089</v>
      </c>
      <c r="S3287" s="785" t="s">
        <v>2731</v>
      </c>
      <c r="T3287" s="785" t="s">
        <v>2731</v>
      </c>
      <c r="U3287" s="785" t="s">
        <v>7109</v>
      </c>
      <c r="V3287" s="785" t="s">
        <v>2673</v>
      </c>
      <c r="W3287" s="785" t="s">
        <v>2652</v>
      </c>
      <c r="X3287" s="785" t="s">
        <v>2732</v>
      </c>
      <c r="Y3287" s="615" t="str">
        <f t="shared" si="51"/>
        <v>David Chege Wangui</v>
      </c>
      <c r="Z3287" s="785" t="s">
        <v>7110</v>
      </c>
      <c r="AA3287" s="785" t="s">
        <v>4314</v>
      </c>
      <c r="AB3287" s="785" t="s">
        <v>2683</v>
      </c>
      <c r="AC3287" s="785" t="s">
        <v>2606</v>
      </c>
      <c r="AD3287" s="786">
        <v>43289</v>
      </c>
    </row>
    <row r="3288" spans="1:30" ht="15.75">
      <c r="A3288" s="785" t="s">
        <v>4301</v>
      </c>
      <c r="B3288" s="785" t="s">
        <v>32673</v>
      </c>
      <c r="C3288" s="785" t="s">
        <v>4303</v>
      </c>
      <c r="D3288" s="785" t="s">
        <v>2599</v>
      </c>
      <c r="E3288" s="785" t="s">
        <v>6413</v>
      </c>
      <c r="F3288" s="786">
        <v>43126</v>
      </c>
      <c r="G3288" s="785" t="s">
        <v>6916</v>
      </c>
      <c r="H3288" s="786">
        <v>43166</v>
      </c>
      <c r="I3288" s="785" t="s">
        <v>32674</v>
      </c>
      <c r="J3288" s="785" t="s">
        <v>627</v>
      </c>
      <c r="K3288" s="785" t="s">
        <v>32675</v>
      </c>
      <c r="L3288" s="785" t="s">
        <v>32676</v>
      </c>
      <c r="M3288" s="785"/>
      <c r="N3288" s="785"/>
      <c r="O3288" s="785" t="s">
        <v>32677</v>
      </c>
      <c r="P3288" s="787">
        <v>37.572896999999998</v>
      </c>
      <c r="Q3288" s="787">
        <v>-0.37421199999999999</v>
      </c>
      <c r="R3288" s="785" t="s">
        <v>1089</v>
      </c>
      <c r="S3288" s="785" t="s">
        <v>2731</v>
      </c>
      <c r="T3288" s="785" t="s">
        <v>3528</v>
      </c>
      <c r="U3288" s="785" t="s">
        <v>21853</v>
      </c>
      <c r="V3288" s="785" t="s">
        <v>3070</v>
      </c>
      <c r="W3288" s="785" t="s">
        <v>3511</v>
      </c>
      <c r="X3288" s="785"/>
      <c r="Y3288" s="615" t="str">
        <f t="shared" si="51"/>
        <v>Sakaki Natural Renewable Energy Center</v>
      </c>
      <c r="Z3288" s="785" t="s">
        <v>2599</v>
      </c>
      <c r="AA3288" s="785" t="s">
        <v>4349</v>
      </c>
      <c r="AB3288" s="785" t="s">
        <v>2683</v>
      </c>
      <c r="AC3288" s="785" t="s">
        <v>2606</v>
      </c>
      <c r="AD3288" s="786">
        <v>43167</v>
      </c>
    </row>
    <row r="3289" spans="1:30" ht="15.75">
      <c r="A3289" s="785" t="s">
        <v>4301</v>
      </c>
      <c r="B3289" s="785" t="s">
        <v>33276</v>
      </c>
      <c r="C3289" s="785" t="s">
        <v>4303</v>
      </c>
      <c r="D3289" s="785" t="s">
        <v>2599</v>
      </c>
      <c r="E3289" s="785" t="s">
        <v>26451</v>
      </c>
      <c r="F3289" s="786">
        <v>43127</v>
      </c>
      <c r="G3289" s="785" t="s">
        <v>6916</v>
      </c>
      <c r="H3289" s="786">
        <v>43166</v>
      </c>
      <c r="I3289" s="785" t="s">
        <v>33277</v>
      </c>
      <c r="J3289" s="785" t="s">
        <v>627</v>
      </c>
      <c r="K3289" s="785" t="s">
        <v>33278</v>
      </c>
      <c r="L3289" s="785" t="s">
        <v>33279</v>
      </c>
      <c r="M3289" s="785" t="s">
        <v>33280</v>
      </c>
      <c r="N3289" s="785"/>
      <c r="O3289" s="785" t="s">
        <v>33281</v>
      </c>
      <c r="P3289" s="787">
        <v>37.525174999999997</v>
      </c>
      <c r="Q3289" s="787">
        <v>-0.37040400000000001</v>
      </c>
      <c r="R3289" s="785" t="s">
        <v>1089</v>
      </c>
      <c r="S3289" s="785" t="s">
        <v>2731</v>
      </c>
      <c r="T3289" s="785" t="s">
        <v>1861</v>
      </c>
      <c r="U3289" s="785" t="s">
        <v>33282</v>
      </c>
      <c r="V3289" s="785" t="s">
        <v>3174</v>
      </c>
      <c r="W3289" s="785" t="s">
        <v>3511</v>
      </c>
      <c r="X3289" s="785"/>
      <c r="Y3289" s="615" t="str">
        <f t="shared" si="51"/>
        <v>Sakaki Natural Renewable Energy Center</v>
      </c>
      <c r="Z3289" s="785" t="s">
        <v>2599</v>
      </c>
      <c r="AA3289" s="785" t="s">
        <v>4349</v>
      </c>
      <c r="AB3289" s="785" t="s">
        <v>2605</v>
      </c>
      <c r="AC3289" s="785" t="s">
        <v>2606</v>
      </c>
      <c r="AD3289" s="786">
        <v>43167</v>
      </c>
    </row>
    <row r="3290" spans="1:30" ht="15.75">
      <c r="A3290" s="785" t="s">
        <v>4301</v>
      </c>
      <c r="B3290" s="785" t="s">
        <v>4664</v>
      </c>
      <c r="C3290" s="785" t="s">
        <v>4303</v>
      </c>
      <c r="D3290" s="785" t="s">
        <v>2599</v>
      </c>
      <c r="E3290" s="785" t="s">
        <v>4665</v>
      </c>
      <c r="F3290" s="786">
        <v>43156</v>
      </c>
      <c r="G3290" s="785" t="s">
        <v>4666</v>
      </c>
      <c r="H3290" s="786">
        <v>43165</v>
      </c>
      <c r="I3290" s="785" t="s">
        <v>4667</v>
      </c>
      <c r="J3290" s="785" t="s">
        <v>627</v>
      </c>
      <c r="K3290" s="785" t="s">
        <v>2612</v>
      </c>
      <c r="L3290" s="785" t="s">
        <v>4668</v>
      </c>
      <c r="M3290" s="785" t="s">
        <v>4669</v>
      </c>
      <c r="N3290" s="785"/>
      <c r="O3290" s="785" t="s">
        <v>4670</v>
      </c>
      <c r="P3290" s="787">
        <v>37.533127999999998</v>
      </c>
      <c r="Q3290" s="787">
        <v>-0.46626600000000001</v>
      </c>
      <c r="R3290" s="785" t="s">
        <v>1089</v>
      </c>
      <c r="S3290" s="785" t="s">
        <v>3090</v>
      </c>
      <c r="T3290" s="785" t="s">
        <v>3147</v>
      </c>
      <c r="U3290" s="785" t="s">
        <v>4671</v>
      </c>
      <c r="V3290" s="785" t="s">
        <v>2855</v>
      </c>
      <c r="W3290" s="785" t="s">
        <v>3324</v>
      </c>
      <c r="X3290" s="785" t="s">
        <v>4647</v>
      </c>
      <c r="Y3290" s="615" t="str">
        <f t="shared" si="51"/>
        <v>Alex Mukundi</v>
      </c>
      <c r="Z3290" s="785" t="s">
        <v>4656</v>
      </c>
      <c r="AA3290" s="785" t="s">
        <v>4314</v>
      </c>
      <c r="AB3290" s="785" t="s">
        <v>2683</v>
      </c>
      <c r="AC3290" s="785" t="s">
        <v>2606</v>
      </c>
      <c r="AD3290" s="786">
        <v>43223</v>
      </c>
    </row>
    <row r="3291" spans="1:30" ht="15.75">
      <c r="A3291" s="785" t="s">
        <v>4301</v>
      </c>
      <c r="B3291" s="785" t="s">
        <v>6880</v>
      </c>
      <c r="C3291" s="785" t="s">
        <v>4379</v>
      </c>
      <c r="D3291" s="785" t="s">
        <v>2751</v>
      </c>
      <c r="E3291" s="785" t="s">
        <v>6881</v>
      </c>
      <c r="F3291" s="786">
        <v>43115</v>
      </c>
      <c r="G3291" s="785" t="s">
        <v>4666</v>
      </c>
      <c r="H3291" s="786">
        <v>43165</v>
      </c>
      <c r="I3291" s="785" t="s">
        <v>6882</v>
      </c>
      <c r="J3291" s="785" t="s">
        <v>629</v>
      </c>
      <c r="K3291" s="785" t="s">
        <v>6883</v>
      </c>
      <c r="L3291" s="785" t="s">
        <v>6884</v>
      </c>
      <c r="M3291" s="785"/>
      <c r="N3291" s="785"/>
      <c r="O3291" s="785" t="s">
        <v>6885</v>
      </c>
      <c r="P3291" s="787">
        <v>34.793906999999997</v>
      </c>
      <c r="Q3291" s="787">
        <v>0.37499199999999999</v>
      </c>
      <c r="R3291" s="785" t="s">
        <v>1917</v>
      </c>
      <c r="S3291" s="785" t="s">
        <v>3229</v>
      </c>
      <c r="T3291" s="785" t="s">
        <v>6886</v>
      </c>
      <c r="U3291" s="785" t="s">
        <v>6887</v>
      </c>
      <c r="V3291" s="785" t="s">
        <v>2603</v>
      </c>
      <c r="W3291" s="785" t="s">
        <v>2689</v>
      </c>
      <c r="X3291" s="785" t="s">
        <v>2694</v>
      </c>
      <c r="Y3291" s="615" t="str">
        <f t="shared" si="51"/>
        <v>Dancan Gideon Mateba</v>
      </c>
      <c r="Z3291" s="785" t="s">
        <v>6888</v>
      </c>
      <c r="AA3291" s="785" t="s">
        <v>4349</v>
      </c>
      <c r="AB3291" s="785" t="s">
        <v>2605</v>
      </c>
      <c r="AC3291" s="785" t="s">
        <v>2606</v>
      </c>
      <c r="AD3291" s="786">
        <v>43165</v>
      </c>
    </row>
    <row r="3292" spans="1:30" ht="15.75">
      <c r="A3292" s="785" t="s">
        <v>4301</v>
      </c>
      <c r="B3292" s="785" t="s">
        <v>6909</v>
      </c>
      <c r="C3292" s="785" t="s">
        <v>4303</v>
      </c>
      <c r="D3292" s="785" t="s">
        <v>2599</v>
      </c>
      <c r="E3292" s="785" t="s">
        <v>6881</v>
      </c>
      <c r="F3292" s="786">
        <v>43115</v>
      </c>
      <c r="G3292" s="785" t="s">
        <v>4666</v>
      </c>
      <c r="H3292" s="786">
        <v>43165</v>
      </c>
      <c r="I3292" s="785" t="s">
        <v>6910</v>
      </c>
      <c r="J3292" s="785" t="s">
        <v>629</v>
      </c>
      <c r="K3292" s="785" t="s">
        <v>6911</v>
      </c>
      <c r="L3292" s="785" t="s">
        <v>6912</v>
      </c>
      <c r="M3292" s="785"/>
      <c r="N3292" s="785"/>
      <c r="O3292" s="785"/>
      <c r="P3292" s="787">
        <v>34.787452999999999</v>
      </c>
      <c r="Q3292" s="787">
        <v>0.46614499999999998</v>
      </c>
      <c r="R3292" s="785" t="s">
        <v>1917</v>
      </c>
      <c r="S3292" s="785" t="s">
        <v>3704</v>
      </c>
      <c r="T3292" s="785" t="s">
        <v>6901</v>
      </c>
      <c r="U3292" s="785" t="s">
        <v>6913</v>
      </c>
      <c r="V3292" s="785" t="s">
        <v>3004</v>
      </c>
      <c r="W3292" s="785" t="s">
        <v>2689</v>
      </c>
      <c r="X3292" s="785" t="s">
        <v>2694</v>
      </c>
      <c r="Y3292" s="615" t="str">
        <f t="shared" si="51"/>
        <v>Dancan Gideon Mateba</v>
      </c>
      <c r="Z3292" s="785" t="s">
        <v>6888</v>
      </c>
      <c r="AA3292" s="785" t="s">
        <v>4349</v>
      </c>
      <c r="AB3292" s="785" t="s">
        <v>2605</v>
      </c>
      <c r="AC3292" s="785" t="s">
        <v>2606</v>
      </c>
      <c r="AD3292" s="786">
        <v>43165</v>
      </c>
    </row>
    <row r="3293" spans="1:30" ht="15.75">
      <c r="A3293" s="785" t="s">
        <v>4301</v>
      </c>
      <c r="B3293" s="785" t="s">
        <v>9316</v>
      </c>
      <c r="C3293" s="785" t="s">
        <v>4303</v>
      </c>
      <c r="D3293" s="785" t="s">
        <v>2599</v>
      </c>
      <c r="E3293" s="785" t="s">
        <v>6413</v>
      </c>
      <c r="F3293" s="786">
        <v>43126</v>
      </c>
      <c r="G3293" s="785" t="s">
        <v>9317</v>
      </c>
      <c r="H3293" s="786">
        <v>43164</v>
      </c>
      <c r="I3293" s="785" t="s">
        <v>9318</v>
      </c>
      <c r="J3293" s="785" t="s">
        <v>629</v>
      </c>
      <c r="K3293" s="785" t="s">
        <v>2612</v>
      </c>
      <c r="L3293" s="785" t="s">
        <v>9319</v>
      </c>
      <c r="M3293" s="785"/>
      <c r="N3293" s="785"/>
      <c r="O3293" s="785" t="s">
        <v>9320</v>
      </c>
      <c r="P3293" s="787">
        <v>36.874048999999999</v>
      </c>
      <c r="Q3293" s="787">
        <v>-1.17021</v>
      </c>
      <c r="R3293" s="785" t="s">
        <v>821</v>
      </c>
      <c r="S3293" s="785" t="s">
        <v>821</v>
      </c>
      <c r="T3293" s="785" t="s">
        <v>871</v>
      </c>
      <c r="U3293" s="785" t="s">
        <v>9321</v>
      </c>
      <c r="V3293" s="785" t="s">
        <v>3004</v>
      </c>
      <c r="W3293" s="785" t="s">
        <v>2805</v>
      </c>
      <c r="X3293" s="785" t="s">
        <v>2805</v>
      </c>
      <c r="Y3293" s="615" t="str">
        <f t="shared" si="51"/>
        <v>Felikam Biogas Services</v>
      </c>
      <c r="Z3293" s="785" t="s">
        <v>9322</v>
      </c>
      <c r="AA3293" s="785" t="s">
        <v>4349</v>
      </c>
      <c r="AB3293" s="785" t="s">
        <v>2683</v>
      </c>
      <c r="AC3293" s="785" t="s">
        <v>2606</v>
      </c>
      <c r="AD3293" s="786">
        <v>43138</v>
      </c>
    </row>
    <row r="3294" spans="1:30" ht="15.75">
      <c r="A3294" s="785" t="s">
        <v>4301</v>
      </c>
      <c r="B3294" s="785" t="s">
        <v>10132</v>
      </c>
      <c r="C3294" s="785" t="s">
        <v>4303</v>
      </c>
      <c r="D3294" s="785" t="s">
        <v>2599</v>
      </c>
      <c r="E3294" s="785" t="s">
        <v>5382</v>
      </c>
      <c r="F3294" s="786">
        <v>43114</v>
      </c>
      <c r="G3294" s="785" t="s">
        <v>9317</v>
      </c>
      <c r="H3294" s="786">
        <v>43164</v>
      </c>
      <c r="I3294" s="785" t="s">
        <v>10133</v>
      </c>
      <c r="J3294" s="785" t="s">
        <v>629</v>
      </c>
      <c r="K3294" s="785" t="s">
        <v>10134</v>
      </c>
      <c r="L3294" s="785" t="s">
        <v>10135</v>
      </c>
      <c r="M3294" s="785"/>
      <c r="N3294" s="785"/>
      <c r="O3294" s="785" t="s">
        <v>10136</v>
      </c>
      <c r="P3294" s="787">
        <v>37.569721000000001</v>
      </c>
      <c r="Q3294" s="787">
        <v>-0.101225</v>
      </c>
      <c r="R3294" s="785" t="s">
        <v>1104</v>
      </c>
      <c r="S3294" s="785" t="s">
        <v>2643</v>
      </c>
      <c r="T3294" s="785" t="s">
        <v>7683</v>
      </c>
      <c r="U3294" s="785" t="s">
        <v>3733</v>
      </c>
      <c r="V3294" s="785" t="s">
        <v>3004</v>
      </c>
      <c r="W3294" s="785" t="s">
        <v>2615</v>
      </c>
      <c r="X3294" s="785" t="s">
        <v>10121</v>
      </c>
      <c r="Y3294" s="615" t="str">
        <f t="shared" si="51"/>
        <v>Gabriel Mburu</v>
      </c>
      <c r="Z3294" s="785" t="s">
        <v>10057</v>
      </c>
      <c r="AA3294" s="785" t="s">
        <v>5464</v>
      </c>
      <c r="AB3294" s="785" t="s">
        <v>3686</v>
      </c>
      <c r="AC3294" s="785" t="s">
        <v>2617</v>
      </c>
      <c r="AD3294" s="786">
        <v>43174</v>
      </c>
    </row>
    <row r="3295" spans="1:30" ht="15.75">
      <c r="A3295" s="785" t="s">
        <v>4301</v>
      </c>
      <c r="B3295" s="785" t="s">
        <v>11573</v>
      </c>
      <c r="C3295" s="785" t="s">
        <v>4303</v>
      </c>
      <c r="D3295" s="785" t="s">
        <v>2599</v>
      </c>
      <c r="E3295" s="785" t="s">
        <v>5224</v>
      </c>
      <c r="F3295" s="786">
        <v>43163</v>
      </c>
      <c r="G3295" s="785" t="s">
        <v>9317</v>
      </c>
      <c r="H3295" s="786">
        <v>43164</v>
      </c>
      <c r="I3295" s="785" t="s">
        <v>11574</v>
      </c>
      <c r="J3295" s="785" t="s">
        <v>629</v>
      </c>
      <c r="K3295" s="785" t="s">
        <v>11575</v>
      </c>
      <c r="L3295" s="785" t="s">
        <v>11576</v>
      </c>
      <c r="M3295" s="785"/>
      <c r="N3295" s="785"/>
      <c r="O3295" s="785" t="s">
        <v>11577</v>
      </c>
      <c r="P3295" s="787">
        <v>34.707099999999997</v>
      </c>
      <c r="Q3295" s="787">
        <v>5.3809999999999997E-2</v>
      </c>
      <c r="R3295" s="785" t="s">
        <v>1700</v>
      </c>
      <c r="S3295" s="785" t="s">
        <v>1700</v>
      </c>
      <c r="T3295" s="785" t="s">
        <v>11570</v>
      </c>
      <c r="U3295" s="785" t="s">
        <v>11570</v>
      </c>
      <c r="V3295" s="785" t="s">
        <v>2673</v>
      </c>
      <c r="W3295" s="785" t="s">
        <v>2689</v>
      </c>
      <c r="X3295" s="785" t="s">
        <v>11571</v>
      </c>
      <c r="Y3295" s="615" t="str">
        <f t="shared" si="51"/>
        <v>Isaac Odamba</v>
      </c>
      <c r="Z3295" s="785" t="s">
        <v>11572</v>
      </c>
      <c r="AA3295" s="785" t="s">
        <v>4349</v>
      </c>
      <c r="AB3295" s="785" t="s">
        <v>2605</v>
      </c>
      <c r="AC3295" s="785" t="s">
        <v>2606</v>
      </c>
      <c r="AD3295" s="786">
        <v>43164</v>
      </c>
    </row>
    <row r="3296" spans="1:30" ht="15.75">
      <c r="A3296" s="785" t="s">
        <v>4301</v>
      </c>
      <c r="B3296" s="785" t="s">
        <v>14678</v>
      </c>
      <c r="C3296" s="785" t="s">
        <v>4303</v>
      </c>
      <c r="D3296" s="785" t="s">
        <v>2599</v>
      </c>
      <c r="E3296" s="785" t="s">
        <v>6413</v>
      </c>
      <c r="F3296" s="786">
        <v>43126</v>
      </c>
      <c r="G3296" s="785" t="s">
        <v>9317</v>
      </c>
      <c r="H3296" s="786">
        <v>43164</v>
      </c>
      <c r="I3296" s="785" t="s">
        <v>14679</v>
      </c>
      <c r="J3296" s="785" t="s">
        <v>627</v>
      </c>
      <c r="K3296" s="785" t="s">
        <v>14680</v>
      </c>
      <c r="L3296" s="785" t="s">
        <v>14681</v>
      </c>
      <c r="M3296" s="785"/>
      <c r="N3296" s="785"/>
      <c r="O3296" s="785"/>
      <c r="P3296" s="787">
        <v>37.873043000000003</v>
      </c>
      <c r="Q3296" s="787">
        <v>0.12783600000000001</v>
      </c>
      <c r="R3296" s="785" t="s">
        <v>1104</v>
      </c>
      <c r="S3296" s="785" t="s">
        <v>3251</v>
      </c>
      <c r="T3296" s="785" t="s">
        <v>14682</v>
      </c>
      <c r="U3296" s="785" t="s">
        <v>14683</v>
      </c>
      <c r="V3296" s="785" t="s">
        <v>2855</v>
      </c>
      <c r="W3296" s="785" t="s">
        <v>3495</v>
      </c>
      <c r="X3296" s="785" t="s">
        <v>3495</v>
      </c>
      <c r="Y3296" s="615" t="str">
        <f t="shared" si="51"/>
        <v>Joseph Mbariu</v>
      </c>
      <c r="Z3296" s="785" t="s">
        <v>14660</v>
      </c>
      <c r="AA3296" s="785" t="s">
        <v>4314</v>
      </c>
      <c r="AB3296" s="785" t="s">
        <v>2605</v>
      </c>
      <c r="AC3296" s="785" t="s">
        <v>2606</v>
      </c>
      <c r="AD3296" s="786">
        <v>43203</v>
      </c>
    </row>
    <row r="3297" spans="1:30" ht="15.75">
      <c r="A3297" s="785" t="s">
        <v>4301</v>
      </c>
      <c r="B3297" s="785" t="s">
        <v>7869</v>
      </c>
      <c r="C3297" s="785" t="s">
        <v>4303</v>
      </c>
      <c r="D3297" s="785" t="s">
        <v>2599</v>
      </c>
      <c r="E3297" s="785" t="s">
        <v>7870</v>
      </c>
      <c r="F3297" s="786">
        <v>43085</v>
      </c>
      <c r="G3297" s="785" t="s">
        <v>7871</v>
      </c>
      <c r="H3297" s="786">
        <v>43162</v>
      </c>
      <c r="I3297" s="785" t="s">
        <v>7872</v>
      </c>
      <c r="J3297" s="785" t="s">
        <v>629</v>
      </c>
      <c r="K3297" s="785" t="s">
        <v>7873</v>
      </c>
      <c r="L3297" s="785" t="s">
        <v>7874</v>
      </c>
      <c r="M3297" s="785"/>
      <c r="N3297" s="785"/>
      <c r="O3297" s="785"/>
      <c r="P3297" s="787">
        <v>35.302653999999997</v>
      </c>
      <c r="Q3297" s="787">
        <v>0.174568</v>
      </c>
      <c r="R3297" s="785" t="s">
        <v>916</v>
      </c>
      <c r="S3297" s="785" t="s">
        <v>2823</v>
      </c>
      <c r="T3297" s="785" t="s">
        <v>7875</v>
      </c>
      <c r="U3297" s="785" t="s">
        <v>7876</v>
      </c>
      <c r="V3297" s="785" t="s">
        <v>2603</v>
      </c>
      <c r="W3297" s="785" t="s">
        <v>7861</v>
      </c>
      <c r="X3297" s="785" t="s">
        <v>7861</v>
      </c>
      <c r="Y3297" s="615" t="str">
        <f t="shared" si="51"/>
        <v>Emmanuel  Lagat</v>
      </c>
      <c r="Z3297" s="785" t="s">
        <v>7877</v>
      </c>
      <c r="AA3297" s="785" t="s">
        <v>4314</v>
      </c>
      <c r="AB3297" s="785" t="s">
        <v>2683</v>
      </c>
      <c r="AC3297" s="785" t="s">
        <v>2606</v>
      </c>
      <c r="AD3297" s="786">
        <v>43206</v>
      </c>
    </row>
    <row r="3298" spans="1:30" ht="15.75">
      <c r="A3298" s="785" t="s">
        <v>4301</v>
      </c>
      <c r="B3298" s="785" t="s">
        <v>10166</v>
      </c>
      <c r="C3298" s="785" t="s">
        <v>4303</v>
      </c>
      <c r="D3298" s="785" t="s">
        <v>2599</v>
      </c>
      <c r="E3298" s="785" t="s">
        <v>8504</v>
      </c>
      <c r="F3298" s="786">
        <v>43092</v>
      </c>
      <c r="G3298" s="785" t="s">
        <v>4492</v>
      </c>
      <c r="H3298" s="786">
        <v>43161</v>
      </c>
      <c r="I3298" s="785" t="s">
        <v>10167</v>
      </c>
      <c r="J3298" s="785" t="s">
        <v>627</v>
      </c>
      <c r="K3298" s="785" t="s">
        <v>10168</v>
      </c>
      <c r="L3298" s="785" t="s">
        <v>10169</v>
      </c>
      <c r="M3298" s="785"/>
      <c r="N3298" s="785"/>
      <c r="O3298" s="785"/>
      <c r="P3298" s="787">
        <v>35.387875000000001</v>
      </c>
      <c r="Q3298" s="787">
        <v>-0.122644</v>
      </c>
      <c r="R3298" s="785" t="s">
        <v>2053</v>
      </c>
      <c r="S3298" s="785" t="s">
        <v>2715</v>
      </c>
      <c r="T3298" s="785" t="s">
        <v>4310</v>
      </c>
      <c r="U3298" s="785" t="s">
        <v>2716</v>
      </c>
      <c r="V3298" s="785" t="s">
        <v>2603</v>
      </c>
      <c r="W3298" s="785" t="s">
        <v>10148</v>
      </c>
      <c r="X3298" s="785" t="s">
        <v>10149</v>
      </c>
      <c r="Y3298" s="615" t="str">
        <f t="shared" si="51"/>
        <v>Geoffrey Chumba</v>
      </c>
      <c r="Z3298" s="785" t="s">
        <v>2599</v>
      </c>
      <c r="AA3298" s="785" t="s">
        <v>4314</v>
      </c>
      <c r="AB3298" s="785" t="s">
        <v>2683</v>
      </c>
      <c r="AC3298" s="785" t="s">
        <v>2606</v>
      </c>
      <c r="AD3298" s="786">
        <v>43436</v>
      </c>
    </row>
    <row r="3299" spans="1:30" ht="15.75">
      <c r="A3299" s="785" t="s">
        <v>4301</v>
      </c>
      <c r="B3299" s="785" t="s">
        <v>14213</v>
      </c>
      <c r="C3299" s="785" t="s">
        <v>4303</v>
      </c>
      <c r="D3299" s="785" t="s">
        <v>2599</v>
      </c>
      <c r="E3299" s="785" t="s">
        <v>10451</v>
      </c>
      <c r="F3299" s="786">
        <v>42934</v>
      </c>
      <c r="G3299" s="785" t="s">
        <v>4492</v>
      </c>
      <c r="H3299" s="786">
        <v>43161</v>
      </c>
      <c r="I3299" s="785" t="s">
        <v>14214</v>
      </c>
      <c r="J3299" s="785" t="s">
        <v>627</v>
      </c>
      <c r="K3299" s="785" t="s">
        <v>14215</v>
      </c>
      <c r="L3299" s="785" t="s">
        <v>14216</v>
      </c>
      <c r="M3299" s="785"/>
      <c r="N3299" s="785"/>
      <c r="O3299" s="785" t="s">
        <v>14217</v>
      </c>
      <c r="P3299" s="787">
        <v>37.054319999999997</v>
      </c>
      <c r="Q3299" s="787">
        <v>-0.534918</v>
      </c>
      <c r="R3299" s="785" t="s">
        <v>1056</v>
      </c>
      <c r="S3299" s="785" t="s">
        <v>1289</v>
      </c>
      <c r="T3299" s="785" t="s">
        <v>3350</v>
      </c>
      <c r="U3299" s="785" t="s">
        <v>3817</v>
      </c>
      <c r="V3299" s="785" t="s">
        <v>2855</v>
      </c>
      <c r="W3299" s="785" t="s">
        <v>3015</v>
      </c>
      <c r="X3299" s="785" t="s">
        <v>14218</v>
      </c>
      <c r="Y3299" s="615" t="str">
        <f t="shared" si="51"/>
        <v>John Kamangu</v>
      </c>
      <c r="Z3299" s="785" t="s">
        <v>14216</v>
      </c>
      <c r="AA3299" s="785" t="s">
        <v>4349</v>
      </c>
      <c r="AB3299" s="785" t="s">
        <v>2683</v>
      </c>
      <c r="AC3299" s="785" t="s">
        <v>2606</v>
      </c>
      <c r="AD3299" s="786">
        <v>43134</v>
      </c>
    </row>
    <row r="3300" spans="1:30" ht="15.75">
      <c r="A3300" s="785" t="s">
        <v>4301</v>
      </c>
      <c r="B3300" s="785" t="s">
        <v>23923</v>
      </c>
      <c r="C3300" s="785" t="s">
        <v>4303</v>
      </c>
      <c r="D3300" s="785" t="s">
        <v>2599</v>
      </c>
      <c r="E3300" s="785" t="s">
        <v>23924</v>
      </c>
      <c r="F3300" s="786">
        <v>43001</v>
      </c>
      <c r="G3300" s="785" t="s">
        <v>4492</v>
      </c>
      <c r="H3300" s="786">
        <v>43161</v>
      </c>
      <c r="I3300" s="785" t="s">
        <v>23925</v>
      </c>
      <c r="J3300" s="785" t="s">
        <v>627</v>
      </c>
      <c r="K3300" s="785" t="s">
        <v>23926</v>
      </c>
      <c r="L3300" s="785" t="s">
        <v>23927</v>
      </c>
      <c r="M3300" s="785"/>
      <c r="N3300" s="785"/>
      <c r="O3300" s="785"/>
      <c r="P3300" s="787">
        <v>35.380473000000002</v>
      </c>
      <c r="Q3300" s="787">
        <v>-0.107667</v>
      </c>
      <c r="R3300" s="785" t="s">
        <v>2053</v>
      </c>
      <c r="S3300" s="785" t="s">
        <v>2715</v>
      </c>
      <c r="T3300" s="785" t="s">
        <v>4310</v>
      </c>
      <c r="U3300" s="785" t="s">
        <v>3197</v>
      </c>
      <c r="V3300" s="785" t="s">
        <v>2603</v>
      </c>
      <c r="W3300" s="785" t="s">
        <v>23917</v>
      </c>
      <c r="X3300" s="785" t="s">
        <v>23917</v>
      </c>
      <c r="Y3300" s="615" t="str">
        <f t="shared" si="51"/>
        <v>Stanley Mutai</v>
      </c>
      <c r="Z3300" s="785" t="s">
        <v>2599</v>
      </c>
      <c r="AA3300" s="785" t="s">
        <v>4314</v>
      </c>
      <c r="AB3300" s="785" t="s">
        <v>2683</v>
      </c>
      <c r="AC3300" s="785" t="s">
        <v>2606</v>
      </c>
      <c r="AD3300" s="786">
        <v>43436</v>
      </c>
    </row>
    <row r="3301" spans="1:30" ht="15.75">
      <c r="A3301" s="785" t="s">
        <v>4301</v>
      </c>
      <c r="B3301" s="785" t="s">
        <v>9286</v>
      </c>
      <c r="C3301" s="785" t="s">
        <v>4303</v>
      </c>
      <c r="D3301" s="785" t="s">
        <v>2599</v>
      </c>
      <c r="E3301" s="785" t="s">
        <v>7852</v>
      </c>
      <c r="F3301" s="786">
        <v>43143</v>
      </c>
      <c r="G3301" s="785" t="s">
        <v>5023</v>
      </c>
      <c r="H3301" s="786">
        <v>43160</v>
      </c>
      <c r="I3301" s="785" t="s">
        <v>9287</v>
      </c>
      <c r="J3301" s="785" t="s">
        <v>629</v>
      </c>
      <c r="K3301" s="785" t="s">
        <v>9288</v>
      </c>
      <c r="L3301" s="785" t="s">
        <v>9289</v>
      </c>
      <c r="M3301" s="785"/>
      <c r="N3301" s="785"/>
      <c r="O3301" s="785" t="s">
        <v>9290</v>
      </c>
      <c r="P3301" s="787">
        <v>36.766826999999999</v>
      </c>
      <c r="Q3301" s="787">
        <v>-1.0832870000000001</v>
      </c>
      <c r="R3301" s="785" t="s">
        <v>821</v>
      </c>
      <c r="S3301" s="785" t="s">
        <v>871</v>
      </c>
      <c r="T3301" s="785" t="s">
        <v>871</v>
      </c>
      <c r="U3301" s="785" t="s">
        <v>3136</v>
      </c>
      <c r="V3301" s="785" t="s">
        <v>2855</v>
      </c>
      <c r="W3301" s="785" t="s">
        <v>2805</v>
      </c>
      <c r="X3301" s="785" t="s">
        <v>2805</v>
      </c>
      <c r="Y3301" s="615" t="str">
        <f t="shared" si="51"/>
        <v>Felikam Biogas Services</v>
      </c>
      <c r="Z3301" s="785" t="s">
        <v>9272</v>
      </c>
      <c r="AA3301" s="785" t="s">
        <v>4349</v>
      </c>
      <c r="AB3301" s="785" t="s">
        <v>2605</v>
      </c>
      <c r="AC3301" s="785" t="s">
        <v>2606</v>
      </c>
      <c r="AD3301" s="786">
        <v>43167</v>
      </c>
    </row>
    <row r="3302" spans="1:30" ht="15.75">
      <c r="A3302" s="785" t="s">
        <v>4301</v>
      </c>
      <c r="B3302" s="785" t="s">
        <v>9981</v>
      </c>
      <c r="C3302" s="785" t="s">
        <v>4303</v>
      </c>
      <c r="D3302" s="785" t="s">
        <v>2599</v>
      </c>
      <c r="E3302" s="785" t="s">
        <v>8190</v>
      </c>
      <c r="F3302" s="786">
        <v>43110</v>
      </c>
      <c r="G3302" s="785" t="s">
        <v>5023</v>
      </c>
      <c r="H3302" s="786">
        <v>43160</v>
      </c>
      <c r="I3302" s="785" t="s">
        <v>9982</v>
      </c>
      <c r="J3302" s="785" t="s">
        <v>627</v>
      </c>
      <c r="K3302" s="785" t="s">
        <v>9983</v>
      </c>
      <c r="L3302" s="785" t="s">
        <v>9984</v>
      </c>
      <c r="M3302" s="785"/>
      <c r="N3302" s="785"/>
      <c r="O3302" s="785" t="s">
        <v>9985</v>
      </c>
      <c r="P3302" s="787">
        <v>36.768402999999999</v>
      </c>
      <c r="Q3302" s="787">
        <v>-0.93827300000000002</v>
      </c>
      <c r="R3302" s="785" t="s">
        <v>821</v>
      </c>
      <c r="S3302" s="785" t="s">
        <v>2041</v>
      </c>
      <c r="T3302" s="785" t="s">
        <v>3988</v>
      </c>
      <c r="U3302" s="785" t="s">
        <v>6518</v>
      </c>
      <c r="V3302" s="785" t="s">
        <v>3004</v>
      </c>
      <c r="W3302" s="785" t="s">
        <v>2615</v>
      </c>
      <c r="X3302" s="785" t="s">
        <v>9775</v>
      </c>
      <c r="Y3302" s="615" t="str">
        <f t="shared" si="51"/>
        <v>Frederick Kago</v>
      </c>
      <c r="Z3302" s="785" t="s">
        <v>9780</v>
      </c>
      <c r="AA3302" s="785" t="s">
        <v>5464</v>
      </c>
      <c r="AB3302" s="785" t="s">
        <v>3686</v>
      </c>
      <c r="AC3302" s="785" t="s">
        <v>2617</v>
      </c>
      <c r="AD3302" s="786">
        <v>43175</v>
      </c>
    </row>
    <row r="3303" spans="1:30" ht="15.75">
      <c r="A3303" s="785" t="s">
        <v>4301</v>
      </c>
      <c r="B3303" s="785" t="s">
        <v>10058</v>
      </c>
      <c r="C3303" s="785" t="s">
        <v>4303</v>
      </c>
      <c r="D3303" s="785" t="s">
        <v>2599</v>
      </c>
      <c r="E3303" s="785" t="s">
        <v>8190</v>
      </c>
      <c r="F3303" s="786">
        <v>43110</v>
      </c>
      <c r="G3303" s="785" t="s">
        <v>5023</v>
      </c>
      <c r="H3303" s="786">
        <v>43160</v>
      </c>
      <c r="I3303" s="785" t="s">
        <v>10059</v>
      </c>
      <c r="J3303" s="785" t="s">
        <v>629</v>
      </c>
      <c r="K3303" s="785" t="s">
        <v>10060</v>
      </c>
      <c r="L3303" s="785" t="s">
        <v>10061</v>
      </c>
      <c r="M3303" s="785"/>
      <c r="N3303" s="785"/>
      <c r="O3303" s="785" t="s">
        <v>10062</v>
      </c>
      <c r="P3303" s="787">
        <v>37.569239000000003</v>
      </c>
      <c r="Q3303" s="787">
        <v>-0.12521699999999999</v>
      </c>
      <c r="R3303" s="785" t="s">
        <v>1104</v>
      </c>
      <c r="S3303" s="785" t="s">
        <v>2643</v>
      </c>
      <c r="T3303" s="785" t="s">
        <v>3405</v>
      </c>
      <c r="U3303" s="785" t="s">
        <v>10063</v>
      </c>
      <c r="V3303" s="785" t="s">
        <v>3004</v>
      </c>
      <c r="W3303" s="785" t="s">
        <v>2615</v>
      </c>
      <c r="X3303" s="785" t="s">
        <v>9775</v>
      </c>
      <c r="Y3303" s="615" t="str">
        <f t="shared" si="51"/>
        <v>Frederick Kago</v>
      </c>
      <c r="Z3303" s="785" t="s">
        <v>10057</v>
      </c>
      <c r="AA3303" s="785" t="s">
        <v>5464</v>
      </c>
      <c r="AB3303" s="785" t="s">
        <v>3686</v>
      </c>
      <c r="AC3303" s="785" t="s">
        <v>2617</v>
      </c>
      <c r="AD3303" s="786">
        <v>43174</v>
      </c>
    </row>
    <row r="3304" spans="1:30" ht="15.75">
      <c r="A3304" s="785" t="s">
        <v>4301</v>
      </c>
      <c r="B3304" s="785" t="s">
        <v>12895</v>
      </c>
      <c r="C3304" s="785" t="s">
        <v>4303</v>
      </c>
      <c r="D3304" s="785" t="s">
        <v>2599</v>
      </c>
      <c r="E3304" s="785" t="s">
        <v>8190</v>
      </c>
      <c r="F3304" s="786">
        <v>43110</v>
      </c>
      <c r="G3304" s="785" t="s">
        <v>5023</v>
      </c>
      <c r="H3304" s="786">
        <v>43160</v>
      </c>
      <c r="I3304" s="785" t="s">
        <v>12896</v>
      </c>
      <c r="J3304" s="785" t="s">
        <v>627</v>
      </c>
      <c r="K3304" s="785" t="s">
        <v>12897</v>
      </c>
      <c r="L3304" s="785" t="s">
        <v>12898</v>
      </c>
      <c r="M3304" s="785"/>
      <c r="N3304" s="785"/>
      <c r="O3304" s="785" t="s">
        <v>12899</v>
      </c>
      <c r="P3304" s="787">
        <v>36.026781999999997</v>
      </c>
      <c r="Q3304" s="787">
        <v>-0.25748300000000002</v>
      </c>
      <c r="R3304" s="785" t="s">
        <v>695</v>
      </c>
      <c r="S3304" s="785" t="s">
        <v>1011</v>
      </c>
      <c r="T3304" s="785" t="s">
        <v>1011</v>
      </c>
      <c r="U3304" s="785" t="s">
        <v>3228</v>
      </c>
      <c r="V3304" s="785" t="s">
        <v>3004</v>
      </c>
      <c r="W3304" s="785" t="s">
        <v>2615</v>
      </c>
      <c r="X3304" s="785" t="s">
        <v>12807</v>
      </c>
      <c r="Y3304" s="615" t="str">
        <f t="shared" si="51"/>
        <v>James Nganga  Njoroge</v>
      </c>
      <c r="Z3304" s="785" t="s">
        <v>10057</v>
      </c>
      <c r="AA3304" s="785" t="s">
        <v>5464</v>
      </c>
      <c r="AB3304" s="785" t="s">
        <v>3686</v>
      </c>
      <c r="AC3304" s="785" t="s">
        <v>2617</v>
      </c>
      <c r="AD3304" s="786">
        <v>43183</v>
      </c>
    </row>
    <row r="3305" spans="1:30" ht="15.75">
      <c r="A3305" s="785" t="s">
        <v>4301</v>
      </c>
      <c r="B3305" s="785" t="s">
        <v>19028</v>
      </c>
      <c r="C3305" s="785" t="s">
        <v>4303</v>
      </c>
      <c r="D3305" s="785" t="s">
        <v>2599</v>
      </c>
      <c r="E3305" s="785" t="s">
        <v>6470</v>
      </c>
      <c r="F3305" s="786">
        <v>43117</v>
      </c>
      <c r="G3305" s="785" t="s">
        <v>5023</v>
      </c>
      <c r="H3305" s="786">
        <v>43160</v>
      </c>
      <c r="I3305" s="785" t="s">
        <v>19029</v>
      </c>
      <c r="J3305" s="785" t="s">
        <v>627</v>
      </c>
      <c r="K3305" s="785" t="s">
        <v>19030</v>
      </c>
      <c r="L3305" s="785" t="s">
        <v>19031</v>
      </c>
      <c r="M3305" s="785"/>
      <c r="N3305" s="785"/>
      <c r="O3305" s="785" t="s">
        <v>19032</v>
      </c>
      <c r="P3305" s="787">
        <v>37.613235000000003</v>
      </c>
      <c r="Q3305" s="787">
        <v>-0.272648</v>
      </c>
      <c r="R3305" s="785" t="s">
        <v>1266</v>
      </c>
      <c r="S3305" s="785" t="s">
        <v>1267</v>
      </c>
      <c r="T3305" s="785" t="s">
        <v>2965</v>
      </c>
      <c r="U3305" s="785" t="s">
        <v>19033</v>
      </c>
      <c r="V3305" s="785" t="s">
        <v>2673</v>
      </c>
      <c r="W3305" s="785" t="s">
        <v>3253</v>
      </c>
      <c r="X3305" s="785" t="s">
        <v>19034</v>
      </c>
      <c r="Y3305" s="615" t="str">
        <f t="shared" si="51"/>
        <v>Njagi Eliatha</v>
      </c>
      <c r="Z3305" s="785" t="s">
        <v>7653</v>
      </c>
      <c r="AA3305" s="785" t="s">
        <v>4349</v>
      </c>
      <c r="AB3305" s="785" t="s">
        <v>2605</v>
      </c>
      <c r="AC3305" s="785" t="s">
        <v>2606</v>
      </c>
      <c r="AD3305" s="786">
        <v>43160</v>
      </c>
    </row>
    <row r="3306" spans="1:30" ht="15.75">
      <c r="A3306" s="785" t="s">
        <v>4301</v>
      </c>
      <c r="B3306" s="785" t="s">
        <v>19054</v>
      </c>
      <c r="C3306" s="785" t="s">
        <v>4303</v>
      </c>
      <c r="D3306" s="785" t="s">
        <v>2599</v>
      </c>
      <c r="E3306" s="785" t="s">
        <v>6881</v>
      </c>
      <c r="F3306" s="786">
        <v>43115</v>
      </c>
      <c r="G3306" s="785" t="s">
        <v>5023</v>
      </c>
      <c r="H3306" s="786">
        <v>43160</v>
      </c>
      <c r="I3306" s="785" t="s">
        <v>19055</v>
      </c>
      <c r="J3306" s="785" t="s">
        <v>627</v>
      </c>
      <c r="K3306" s="785" t="s">
        <v>2612</v>
      </c>
      <c r="L3306" s="785" t="s">
        <v>19056</v>
      </c>
      <c r="M3306" s="785"/>
      <c r="N3306" s="785"/>
      <c r="O3306" s="785" t="s">
        <v>19057</v>
      </c>
      <c r="P3306" s="787">
        <v>37.620665000000002</v>
      </c>
      <c r="Q3306" s="787">
        <v>-0.72695600000000005</v>
      </c>
      <c r="R3306" s="785" t="s">
        <v>1089</v>
      </c>
      <c r="S3306" s="785" t="s">
        <v>3078</v>
      </c>
      <c r="T3306" s="785" t="s">
        <v>19058</v>
      </c>
      <c r="U3306" s="785" t="s">
        <v>19059</v>
      </c>
      <c r="V3306" s="785" t="s">
        <v>2855</v>
      </c>
      <c r="W3306" s="785" t="s">
        <v>3253</v>
      </c>
      <c r="X3306" s="785" t="s">
        <v>19034</v>
      </c>
      <c r="Y3306" s="615" t="str">
        <f t="shared" si="51"/>
        <v>Njagi Eliatha</v>
      </c>
      <c r="Z3306" s="785" t="s">
        <v>7653</v>
      </c>
      <c r="AA3306" s="785" t="s">
        <v>4349</v>
      </c>
      <c r="AB3306" s="785" t="s">
        <v>2683</v>
      </c>
      <c r="AC3306" s="785" t="s">
        <v>2606</v>
      </c>
      <c r="AD3306" s="786">
        <v>43160</v>
      </c>
    </row>
    <row r="3307" spans="1:30" ht="15.75">
      <c r="A3307" s="785" t="s">
        <v>4301</v>
      </c>
      <c r="B3307" s="785" t="s">
        <v>21996</v>
      </c>
      <c r="C3307" s="785" t="s">
        <v>4303</v>
      </c>
      <c r="D3307" s="785" t="s">
        <v>2599</v>
      </c>
      <c r="E3307" s="785" t="s">
        <v>8190</v>
      </c>
      <c r="F3307" s="786">
        <v>43110</v>
      </c>
      <c r="G3307" s="785" t="s">
        <v>5023</v>
      </c>
      <c r="H3307" s="786">
        <v>43160</v>
      </c>
      <c r="I3307" s="785" t="s">
        <v>21997</v>
      </c>
      <c r="J3307" s="785" t="s">
        <v>629</v>
      </c>
      <c r="K3307" s="785" t="s">
        <v>21998</v>
      </c>
      <c r="L3307" s="785" t="s">
        <v>21999</v>
      </c>
      <c r="M3307" s="785"/>
      <c r="N3307" s="785"/>
      <c r="O3307" s="785" t="s">
        <v>22000</v>
      </c>
      <c r="P3307" s="787">
        <v>37.580058000000001</v>
      </c>
      <c r="Q3307" s="787">
        <v>2.5642999999999999E-2</v>
      </c>
      <c r="R3307" s="785" t="s">
        <v>1104</v>
      </c>
      <c r="S3307" s="785" t="s">
        <v>8062</v>
      </c>
      <c r="T3307" s="785" t="s">
        <v>2706</v>
      </c>
      <c r="U3307" s="785" t="s">
        <v>22001</v>
      </c>
      <c r="V3307" s="785" t="s">
        <v>2673</v>
      </c>
      <c r="W3307" s="785" t="s">
        <v>2808</v>
      </c>
      <c r="X3307" s="785" t="s">
        <v>3576</v>
      </c>
      <c r="Y3307" s="615" t="str">
        <f t="shared" si="51"/>
        <v>Samuel Kirimi</v>
      </c>
      <c r="Z3307" s="785" t="s">
        <v>6367</v>
      </c>
      <c r="AA3307" s="785" t="s">
        <v>4349</v>
      </c>
      <c r="AB3307" s="785" t="s">
        <v>2683</v>
      </c>
      <c r="AC3307" s="785" t="s">
        <v>2606</v>
      </c>
      <c r="AD3307" s="786">
        <v>43164</v>
      </c>
    </row>
    <row r="3308" spans="1:30" ht="15.75">
      <c r="A3308" s="785" t="s">
        <v>4301</v>
      </c>
      <c r="B3308" s="785" t="s">
        <v>25800</v>
      </c>
      <c r="C3308" s="785" t="s">
        <v>4303</v>
      </c>
      <c r="D3308" s="785" t="s">
        <v>2599</v>
      </c>
      <c r="E3308" s="785" t="s">
        <v>8190</v>
      </c>
      <c r="F3308" s="786">
        <v>43110</v>
      </c>
      <c r="G3308" s="785" t="s">
        <v>5023</v>
      </c>
      <c r="H3308" s="786">
        <v>43160</v>
      </c>
      <c r="I3308" s="785" t="s">
        <v>25801</v>
      </c>
      <c r="J3308" s="785" t="s">
        <v>629</v>
      </c>
      <c r="K3308" s="785" t="s">
        <v>25802</v>
      </c>
      <c r="L3308" s="785" t="s">
        <v>25803</v>
      </c>
      <c r="M3308" s="785"/>
      <c r="N3308" s="785"/>
      <c r="O3308" s="785" t="s">
        <v>25804</v>
      </c>
      <c r="P3308" s="787">
        <v>34.822409999999998</v>
      </c>
      <c r="Q3308" s="787">
        <v>-0.457673</v>
      </c>
      <c r="R3308" s="785" t="s">
        <v>3507</v>
      </c>
      <c r="S3308" s="785" t="s">
        <v>3741</v>
      </c>
      <c r="T3308" s="785" t="s">
        <v>25805</v>
      </c>
      <c r="U3308" s="785" t="s">
        <v>25806</v>
      </c>
      <c r="V3308" s="785" t="s">
        <v>2673</v>
      </c>
      <c r="W3308" s="785" t="s">
        <v>2608</v>
      </c>
      <c r="X3308" s="785" t="s">
        <v>25607</v>
      </c>
      <c r="Y3308" s="615" t="str">
        <f t="shared" si="51"/>
        <v>Zadock</v>
      </c>
      <c r="Z3308" s="785" t="s">
        <v>25608</v>
      </c>
      <c r="AA3308" s="785" t="s">
        <v>5464</v>
      </c>
      <c r="AB3308" s="785" t="s">
        <v>2609</v>
      </c>
      <c r="AC3308" s="785" t="s">
        <v>2610</v>
      </c>
      <c r="AD3308" s="786">
        <v>43188</v>
      </c>
    </row>
    <row r="3309" spans="1:30" ht="15.75">
      <c r="A3309" s="785" t="s">
        <v>4301</v>
      </c>
      <c r="B3309" s="785" t="s">
        <v>26446</v>
      </c>
      <c r="C3309" s="785" t="s">
        <v>4303</v>
      </c>
      <c r="D3309" s="785" t="s">
        <v>2599</v>
      </c>
      <c r="E3309" s="785" t="s">
        <v>6360</v>
      </c>
      <c r="F3309" s="786">
        <v>43132</v>
      </c>
      <c r="G3309" s="785" t="s">
        <v>5023</v>
      </c>
      <c r="H3309" s="786">
        <v>43160</v>
      </c>
      <c r="I3309" s="785" t="s">
        <v>26447</v>
      </c>
      <c r="J3309" s="785" t="s">
        <v>627</v>
      </c>
      <c r="K3309" s="785" t="s">
        <v>26448</v>
      </c>
      <c r="L3309" s="785" t="s">
        <v>26449</v>
      </c>
      <c r="M3309" s="785"/>
      <c r="N3309" s="785"/>
      <c r="O3309" s="785"/>
      <c r="P3309" s="787">
        <v>35.383887000000001</v>
      </c>
      <c r="Q3309" s="787">
        <v>-0.114717</v>
      </c>
      <c r="R3309" s="785" t="s">
        <v>2053</v>
      </c>
      <c r="S3309" s="785" t="s">
        <v>2715</v>
      </c>
      <c r="T3309" s="785" t="s">
        <v>4310</v>
      </c>
      <c r="U3309" s="785" t="s">
        <v>3197</v>
      </c>
      <c r="V3309" s="785" t="s">
        <v>2603</v>
      </c>
      <c r="W3309" s="785" t="s">
        <v>4311</v>
      </c>
      <c r="X3309" s="785"/>
      <c r="Y3309" s="615" t="str">
        <f t="shared" si="51"/>
        <v>Aron Cheruiyot</v>
      </c>
      <c r="Z3309" s="785" t="s">
        <v>2599</v>
      </c>
      <c r="AA3309" s="785" t="s">
        <v>4314</v>
      </c>
      <c r="AB3309" s="785" t="s">
        <v>2683</v>
      </c>
      <c r="AC3309" s="785" t="s">
        <v>2606</v>
      </c>
      <c r="AD3309" s="786">
        <v>43437</v>
      </c>
    </row>
    <row r="3310" spans="1:30" ht="15.75">
      <c r="A3310" s="785" t="s">
        <v>4301</v>
      </c>
      <c r="B3310" s="785" t="s">
        <v>29624</v>
      </c>
      <c r="C3310" s="785" t="s">
        <v>4303</v>
      </c>
      <c r="D3310" s="785" t="s">
        <v>2599</v>
      </c>
      <c r="E3310" s="785" t="s">
        <v>8190</v>
      </c>
      <c r="F3310" s="786">
        <v>43110</v>
      </c>
      <c r="G3310" s="785" t="s">
        <v>5023</v>
      </c>
      <c r="H3310" s="786">
        <v>43160</v>
      </c>
      <c r="I3310" s="785" t="s">
        <v>29625</v>
      </c>
      <c r="J3310" s="785" t="s">
        <v>627</v>
      </c>
      <c r="K3310" s="785" t="s">
        <v>29626</v>
      </c>
      <c r="L3310" s="785" t="s">
        <v>29627</v>
      </c>
      <c r="M3310" s="785"/>
      <c r="N3310" s="785"/>
      <c r="O3310" s="785"/>
      <c r="P3310" s="787">
        <v>35.749893</v>
      </c>
      <c r="Q3310" s="787">
        <v>-3.993E-3</v>
      </c>
      <c r="R3310" s="785" t="s">
        <v>622</v>
      </c>
      <c r="S3310" s="785" t="s">
        <v>623</v>
      </c>
      <c r="T3310" s="785" t="s">
        <v>623</v>
      </c>
      <c r="U3310" s="785" t="s">
        <v>4018</v>
      </c>
      <c r="V3310" s="785" t="s">
        <v>2855</v>
      </c>
      <c r="W3310" s="785" t="s">
        <v>3025</v>
      </c>
      <c r="X3310" s="785"/>
      <c r="Y3310" s="615" t="str">
        <f t="shared" si="51"/>
        <v>Kichemu limited</v>
      </c>
      <c r="Z3310" s="785" t="s">
        <v>2599</v>
      </c>
      <c r="AA3310" s="785" t="s">
        <v>4349</v>
      </c>
      <c r="AB3310" s="785" t="s">
        <v>2683</v>
      </c>
      <c r="AC3310" s="785" t="s">
        <v>2606</v>
      </c>
      <c r="AD3310" s="786">
        <v>43172</v>
      </c>
    </row>
    <row r="3311" spans="1:30" ht="15.75">
      <c r="A3311" s="785" t="s">
        <v>4301</v>
      </c>
      <c r="B3311" s="785" t="s">
        <v>30717</v>
      </c>
      <c r="C3311" s="785" t="s">
        <v>4379</v>
      </c>
      <c r="D3311" s="785" t="s">
        <v>2751</v>
      </c>
      <c r="E3311" s="785" t="s">
        <v>8190</v>
      </c>
      <c r="F3311" s="786">
        <v>43110</v>
      </c>
      <c r="G3311" s="785" t="s">
        <v>5023</v>
      </c>
      <c r="H3311" s="786">
        <v>43160</v>
      </c>
      <c r="I3311" s="785" t="s">
        <v>30718</v>
      </c>
      <c r="J3311" s="785" t="s">
        <v>627</v>
      </c>
      <c r="K3311" s="785" t="s">
        <v>30719</v>
      </c>
      <c r="L3311" s="785" t="s">
        <v>30720</v>
      </c>
      <c r="M3311" s="785"/>
      <c r="N3311" s="785"/>
      <c r="O3311" s="785" t="s">
        <v>30721</v>
      </c>
      <c r="P3311" s="787">
        <v>35.510683</v>
      </c>
      <c r="Q3311" s="787">
        <v>-1.6032999999999999E-2</v>
      </c>
      <c r="R3311" s="785" t="s">
        <v>2053</v>
      </c>
      <c r="S3311" s="785" t="s">
        <v>2729</v>
      </c>
      <c r="T3311" s="785" t="s">
        <v>3186</v>
      </c>
      <c r="U3311" s="785" t="s">
        <v>30722</v>
      </c>
      <c r="V3311" s="785" t="s">
        <v>6015</v>
      </c>
      <c r="W3311" s="785" t="s">
        <v>3025</v>
      </c>
      <c r="X3311" s="785"/>
      <c r="Y3311" s="615" t="str">
        <f t="shared" si="51"/>
        <v>Kichemu limited</v>
      </c>
      <c r="Z3311" s="785" t="s">
        <v>2599</v>
      </c>
      <c r="AA3311" s="785" t="s">
        <v>4349</v>
      </c>
      <c r="AB3311" s="785" t="s">
        <v>2683</v>
      </c>
      <c r="AC3311" s="785" t="s">
        <v>2606</v>
      </c>
      <c r="AD3311" s="786">
        <v>43183</v>
      </c>
    </row>
    <row r="3312" spans="1:30" ht="15.75">
      <c r="A3312" s="785" t="s">
        <v>4301</v>
      </c>
      <c r="B3312" s="785" t="s">
        <v>31618</v>
      </c>
      <c r="C3312" s="785" t="s">
        <v>4379</v>
      </c>
      <c r="D3312" s="785" t="s">
        <v>2751</v>
      </c>
      <c r="E3312" s="785" t="s">
        <v>8190</v>
      </c>
      <c r="F3312" s="786">
        <v>43110</v>
      </c>
      <c r="G3312" s="785" t="s">
        <v>5023</v>
      </c>
      <c r="H3312" s="786">
        <v>43160</v>
      </c>
      <c r="I3312" s="785" t="s">
        <v>31619</v>
      </c>
      <c r="J3312" s="785" t="s">
        <v>627</v>
      </c>
      <c r="K3312" s="785" t="s">
        <v>31620</v>
      </c>
      <c r="L3312" s="785" t="s">
        <v>31621</v>
      </c>
      <c r="M3312" s="785" t="s">
        <v>31622</v>
      </c>
      <c r="N3312" s="785"/>
      <c r="O3312" s="785" t="s">
        <v>31623</v>
      </c>
      <c r="P3312" s="787">
        <v>35.757832999999998</v>
      </c>
      <c r="Q3312" s="787">
        <v>1.3816999999999999E-2</v>
      </c>
      <c r="R3312" s="785" t="s">
        <v>622</v>
      </c>
      <c r="S3312" s="785" t="s">
        <v>623</v>
      </c>
      <c r="T3312" s="785" t="s">
        <v>623</v>
      </c>
      <c r="U3312" s="785" t="s">
        <v>30049</v>
      </c>
      <c r="V3312" s="785" t="s">
        <v>3004</v>
      </c>
      <c r="W3312" s="785" t="s">
        <v>3025</v>
      </c>
      <c r="X3312" s="785"/>
      <c r="Y3312" s="615" t="str">
        <f t="shared" si="51"/>
        <v>Kichemu limited</v>
      </c>
      <c r="Z3312" s="785" t="s">
        <v>2599</v>
      </c>
      <c r="AA3312" s="785" t="s">
        <v>4349</v>
      </c>
      <c r="AB3312" s="785" t="s">
        <v>2683</v>
      </c>
      <c r="AC3312" s="785" t="s">
        <v>2606</v>
      </c>
      <c r="AD3312" s="786">
        <v>43166</v>
      </c>
    </row>
    <row r="3313" spans="1:30" ht="15.75">
      <c r="A3313" s="785" t="s">
        <v>4301</v>
      </c>
      <c r="B3313" s="785" t="s">
        <v>14697</v>
      </c>
      <c r="C3313" s="785" t="s">
        <v>4303</v>
      </c>
      <c r="D3313" s="785" t="s">
        <v>2599</v>
      </c>
      <c r="E3313" s="785" t="s">
        <v>8226</v>
      </c>
      <c r="F3313" s="786">
        <v>43041</v>
      </c>
      <c r="G3313" s="785" t="s">
        <v>4622</v>
      </c>
      <c r="H3313" s="786">
        <v>43159</v>
      </c>
      <c r="I3313" s="785" t="s">
        <v>14698</v>
      </c>
      <c r="J3313" s="785" t="s">
        <v>627</v>
      </c>
      <c r="K3313" s="785" t="s">
        <v>14699</v>
      </c>
      <c r="L3313" s="785" t="s">
        <v>14700</v>
      </c>
      <c r="M3313" s="785"/>
      <c r="N3313" s="785"/>
      <c r="O3313" s="785" t="s">
        <v>14701</v>
      </c>
      <c r="P3313" s="787">
        <v>36.780889999999999</v>
      </c>
      <c r="Q3313" s="787">
        <v>-1.47584</v>
      </c>
      <c r="R3313" s="785" t="s">
        <v>1325</v>
      </c>
      <c r="S3313" s="785" t="s">
        <v>3124</v>
      </c>
      <c r="T3313" s="785" t="s">
        <v>3259</v>
      </c>
      <c r="U3313" s="785" t="s">
        <v>14554</v>
      </c>
      <c r="V3313" s="785" t="s">
        <v>2673</v>
      </c>
      <c r="W3313" s="785" t="s">
        <v>3106</v>
      </c>
      <c r="X3313" s="785" t="s">
        <v>3106</v>
      </c>
      <c r="Y3313" s="615" t="str">
        <f t="shared" si="51"/>
        <v>Joseph Muchirira Mugo</v>
      </c>
      <c r="Z3313" s="785" t="s">
        <v>14702</v>
      </c>
      <c r="AA3313" s="785" t="s">
        <v>4314</v>
      </c>
      <c r="AB3313" s="785" t="s">
        <v>2605</v>
      </c>
      <c r="AC3313" s="785" t="s">
        <v>2606</v>
      </c>
      <c r="AD3313" s="786">
        <v>43138</v>
      </c>
    </row>
    <row r="3314" spans="1:30" ht="15.75">
      <c r="A3314" s="785" t="s">
        <v>4301</v>
      </c>
      <c r="B3314" s="785" t="s">
        <v>19710</v>
      </c>
      <c r="C3314" s="785" t="s">
        <v>4303</v>
      </c>
      <c r="D3314" s="785" t="s">
        <v>2599</v>
      </c>
      <c r="E3314" s="785" t="s">
        <v>4566</v>
      </c>
      <c r="F3314" s="786">
        <v>43109</v>
      </c>
      <c r="G3314" s="785" t="s">
        <v>4622</v>
      </c>
      <c r="H3314" s="786">
        <v>43159</v>
      </c>
      <c r="I3314" s="785" t="s">
        <v>19711</v>
      </c>
      <c r="J3314" s="785" t="s">
        <v>627</v>
      </c>
      <c r="K3314" s="785" t="s">
        <v>19712</v>
      </c>
      <c r="L3314" s="785" t="s">
        <v>19713</v>
      </c>
      <c r="M3314" s="785"/>
      <c r="N3314" s="785"/>
      <c r="O3314" s="785"/>
      <c r="P3314" s="787">
        <v>37.528319000000003</v>
      </c>
      <c r="Q3314" s="787">
        <v>-0.45937299999999998</v>
      </c>
      <c r="R3314" s="785" t="s">
        <v>1089</v>
      </c>
      <c r="S3314" s="785" t="s">
        <v>3090</v>
      </c>
      <c r="T3314" s="785" t="s">
        <v>19714</v>
      </c>
      <c r="U3314" s="785" t="s">
        <v>19715</v>
      </c>
      <c r="V3314" s="785" t="s">
        <v>2855</v>
      </c>
      <c r="W3314" s="785" t="s">
        <v>19716</v>
      </c>
      <c r="X3314" s="785" t="s">
        <v>3324</v>
      </c>
      <c r="Y3314" s="615" t="str">
        <f t="shared" si="51"/>
        <v>Peter Kivuti</v>
      </c>
      <c r="Z3314" s="785" t="s">
        <v>2599</v>
      </c>
      <c r="AA3314" s="785" t="s">
        <v>4314</v>
      </c>
      <c r="AB3314" s="785" t="s">
        <v>2605</v>
      </c>
      <c r="AC3314" s="785" t="s">
        <v>2606</v>
      </c>
      <c r="AD3314" s="786">
        <v>42796</v>
      </c>
    </row>
    <row r="3315" spans="1:30" ht="15.75">
      <c r="A3315" s="785" t="s">
        <v>4301</v>
      </c>
      <c r="B3315" s="785" t="s">
        <v>27691</v>
      </c>
      <c r="C3315" s="785" t="s">
        <v>4303</v>
      </c>
      <c r="D3315" s="785" t="s">
        <v>2599</v>
      </c>
      <c r="E3315" s="785" t="s">
        <v>26451</v>
      </c>
      <c r="F3315" s="786">
        <v>43127</v>
      </c>
      <c r="G3315" s="785" t="s">
        <v>4622</v>
      </c>
      <c r="H3315" s="786">
        <v>43159</v>
      </c>
      <c r="I3315" s="785" t="s">
        <v>27692</v>
      </c>
      <c r="J3315" s="785" t="s">
        <v>629</v>
      </c>
      <c r="K3315" s="785" t="s">
        <v>27693</v>
      </c>
      <c r="L3315" s="785" t="s">
        <v>27694</v>
      </c>
      <c r="M3315" s="785"/>
      <c r="N3315" s="785"/>
      <c r="O3315" s="785" t="s">
        <v>27695</v>
      </c>
      <c r="P3315" s="787">
        <v>37.578038999999997</v>
      </c>
      <c r="Q3315" s="787">
        <v>-0.17283699999999999</v>
      </c>
      <c r="R3315" s="785" t="s">
        <v>1104</v>
      </c>
      <c r="S3315" s="785" t="s">
        <v>2643</v>
      </c>
      <c r="T3315" s="785" t="s">
        <v>27696</v>
      </c>
      <c r="U3315" s="785" t="s">
        <v>27697</v>
      </c>
      <c r="V3315" s="785" t="s">
        <v>2673</v>
      </c>
      <c r="W3315" s="785" t="s">
        <v>3253</v>
      </c>
      <c r="X3315" s="785"/>
      <c r="Y3315" s="615" t="str">
        <f t="shared" si="51"/>
        <v>Likunga Company Limited</v>
      </c>
      <c r="Z3315" s="785" t="s">
        <v>2599</v>
      </c>
      <c r="AA3315" s="785" t="s">
        <v>4349</v>
      </c>
      <c r="AB3315" s="785" t="s">
        <v>2605</v>
      </c>
      <c r="AC3315" s="785" t="s">
        <v>2606</v>
      </c>
      <c r="AD3315" s="786">
        <v>43160</v>
      </c>
    </row>
    <row r="3316" spans="1:30" ht="15.75">
      <c r="A3316" s="785" t="s">
        <v>4301</v>
      </c>
      <c r="B3316" s="785" t="s">
        <v>8616</v>
      </c>
      <c r="C3316" s="785" t="s">
        <v>4379</v>
      </c>
      <c r="D3316" s="785" t="s">
        <v>2751</v>
      </c>
      <c r="E3316" s="785" t="s">
        <v>8617</v>
      </c>
      <c r="F3316" s="786">
        <v>43108</v>
      </c>
      <c r="G3316" s="785" t="s">
        <v>5295</v>
      </c>
      <c r="H3316" s="786">
        <v>43158</v>
      </c>
      <c r="I3316" s="785" t="s">
        <v>8618</v>
      </c>
      <c r="J3316" s="785" t="s">
        <v>627</v>
      </c>
      <c r="K3316" s="785" t="s">
        <v>8619</v>
      </c>
      <c r="L3316" s="785" t="s">
        <v>8620</v>
      </c>
      <c r="M3316" s="785"/>
      <c r="N3316" s="785"/>
      <c r="O3316" s="785" t="s">
        <v>8621</v>
      </c>
      <c r="P3316" s="787">
        <v>37.436630000000001</v>
      </c>
      <c r="Q3316" s="787">
        <v>-1.3362830000000001</v>
      </c>
      <c r="R3316" s="785" t="s">
        <v>1729</v>
      </c>
      <c r="S3316" s="785" t="s">
        <v>2909</v>
      </c>
      <c r="T3316" s="785" t="s">
        <v>8622</v>
      </c>
      <c r="U3316" s="785" t="s">
        <v>8622</v>
      </c>
      <c r="V3316" s="785" t="s">
        <v>2603</v>
      </c>
      <c r="W3316" s="785" t="s">
        <v>8491</v>
      </c>
      <c r="X3316" s="785" t="s">
        <v>2707</v>
      </c>
      <c r="Y3316" s="615" t="str">
        <f t="shared" si="51"/>
        <v>Fagaden Enterprises</v>
      </c>
      <c r="Z3316" s="785" t="s">
        <v>8501</v>
      </c>
      <c r="AA3316" s="785" t="s">
        <v>5464</v>
      </c>
      <c r="AB3316" s="785" t="s">
        <v>5504</v>
      </c>
      <c r="AC3316" s="785" t="s">
        <v>2617</v>
      </c>
      <c r="AD3316" s="786">
        <v>43158</v>
      </c>
    </row>
    <row r="3317" spans="1:30" ht="15.75">
      <c r="A3317" s="785" t="s">
        <v>4301</v>
      </c>
      <c r="B3317" s="785" t="s">
        <v>24349</v>
      </c>
      <c r="C3317" s="785" t="s">
        <v>4303</v>
      </c>
      <c r="D3317" s="785" t="s">
        <v>2599</v>
      </c>
      <c r="E3317" s="785" t="s">
        <v>6881</v>
      </c>
      <c r="F3317" s="786">
        <v>43115</v>
      </c>
      <c r="G3317" s="785" t="s">
        <v>5295</v>
      </c>
      <c r="H3317" s="786">
        <v>43158</v>
      </c>
      <c r="I3317" s="785" t="s">
        <v>24350</v>
      </c>
      <c r="J3317" s="785" t="s">
        <v>627</v>
      </c>
      <c r="K3317" s="785" t="s">
        <v>2612</v>
      </c>
      <c r="L3317" s="785" t="s">
        <v>24351</v>
      </c>
      <c r="M3317" s="785"/>
      <c r="N3317" s="785"/>
      <c r="O3317" s="785" t="s">
        <v>24352</v>
      </c>
      <c r="P3317" s="787">
        <v>37.079649000000003</v>
      </c>
      <c r="Q3317" s="787">
        <v>-0.75675199999999998</v>
      </c>
      <c r="R3317" s="785" t="s">
        <v>1030</v>
      </c>
      <c r="S3317" s="785" t="s">
        <v>3099</v>
      </c>
      <c r="T3317" s="785" t="s">
        <v>3099</v>
      </c>
      <c r="U3317" s="785" t="s">
        <v>2952</v>
      </c>
      <c r="V3317" s="785" t="s">
        <v>2603</v>
      </c>
      <c r="W3317" s="785" t="s">
        <v>2615</v>
      </c>
      <c r="X3317" s="785" t="s">
        <v>2615</v>
      </c>
      <c r="Y3317" s="615" t="str">
        <f t="shared" si="51"/>
        <v>Takamoto Biogas</v>
      </c>
      <c r="Z3317" s="785" t="s">
        <v>5708</v>
      </c>
      <c r="AA3317" s="785" t="s">
        <v>5464</v>
      </c>
      <c r="AB3317" s="785" t="s">
        <v>3686</v>
      </c>
      <c r="AC3317" s="785" t="s">
        <v>2617</v>
      </c>
      <c r="AD3317" s="786">
        <v>43305</v>
      </c>
    </row>
    <row r="3318" spans="1:30" ht="15.75">
      <c r="A3318" s="785" t="s">
        <v>4301</v>
      </c>
      <c r="B3318" s="785" t="s">
        <v>13321</v>
      </c>
      <c r="C3318" s="785" t="s">
        <v>4303</v>
      </c>
      <c r="D3318" s="785" t="s">
        <v>2599</v>
      </c>
      <c r="E3318" s="785" t="s">
        <v>10832</v>
      </c>
      <c r="F3318" s="786">
        <v>43049</v>
      </c>
      <c r="G3318" s="785" t="s">
        <v>13322</v>
      </c>
      <c r="H3318" s="786">
        <v>43157</v>
      </c>
      <c r="I3318" s="785" t="s">
        <v>13323</v>
      </c>
      <c r="J3318" s="785" t="s">
        <v>629</v>
      </c>
      <c r="K3318" s="785" t="s">
        <v>13324</v>
      </c>
      <c r="L3318" s="785" t="s">
        <v>13325</v>
      </c>
      <c r="M3318" s="785"/>
      <c r="N3318" s="785"/>
      <c r="O3318" s="785" t="s">
        <v>13326</v>
      </c>
      <c r="P3318" s="787">
        <v>35.092205999999997</v>
      </c>
      <c r="Q3318" s="787">
        <v>-0.71734299999999995</v>
      </c>
      <c r="R3318" s="785" t="s">
        <v>1623</v>
      </c>
      <c r="S3318" s="785" t="s">
        <v>3371</v>
      </c>
      <c r="T3318" s="785" t="s">
        <v>3371</v>
      </c>
      <c r="U3318" s="785" t="s">
        <v>13327</v>
      </c>
      <c r="V3318" s="785" t="s">
        <v>3004</v>
      </c>
      <c r="W3318" s="785" t="s">
        <v>13328</v>
      </c>
      <c r="X3318" s="785" t="s">
        <v>13329</v>
      </c>
      <c r="Y3318" s="615" t="str">
        <f t="shared" si="51"/>
        <v>Joash</v>
      </c>
      <c r="Z3318" s="785" t="s">
        <v>3370</v>
      </c>
      <c r="AA3318" s="785" t="s">
        <v>4314</v>
      </c>
      <c r="AB3318" s="785" t="s">
        <v>2683</v>
      </c>
      <c r="AC3318" s="785" t="s">
        <v>2606</v>
      </c>
      <c r="AD3318" s="786">
        <v>43160</v>
      </c>
    </row>
    <row r="3319" spans="1:30" ht="15.75">
      <c r="A3319" s="785" t="s">
        <v>4301</v>
      </c>
      <c r="B3319" s="785" t="s">
        <v>17202</v>
      </c>
      <c r="C3319" s="785" t="s">
        <v>4303</v>
      </c>
      <c r="D3319" s="785" t="s">
        <v>2599</v>
      </c>
      <c r="E3319" s="785" t="s">
        <v>11552</v>
      </c>
      <c r="F3319" s="786">
        <v>43146</v>
      </c>
      <c r="G3319" s="785" t="s">
        <v>13322</v>
      </c>
      <c r="H3319" s="786">
        <v>43157</v>
      </c>
      <c r="I3319" s="785" t="s">
        <v>17203</v>
      </c>
      <c r="J3319" s="785" t="s">
        <v>629</v>
      </c>
      <c r="K3319" s="785" t="s">
        <v>17204</v>
      </c>
      <c r="L3319" s="785" t="s">
        <v>17205</v>
      </c>
      <c r="M3319" s="785"/>
      <c r="N3319" s="785"/>
      <c r="O3319" s="785"/>
      <c r="P3319" s="787">
        <v>37.073082999999997</v>
      </c>
      <c r="Q3319" s="787">
        <v>-0.436778</v>
      </c>
      <c r="R3319" s="785" t="s">
        <v>1056</v>
      </c>
      <c r="S3319" s="785" t="s">
        <v>1132</v>
      </c>
      <c r="T3319" s="785" t="s">
        <v>17206</v>
      </c>
      <c r="U3319" s="785" t="s">
        <v>17207</v>
      </c>
      <c r="V3319" s="785" t="s">
        <v>2855</v>
      </c>
      <c r="W3319" s="785" t="s">
        <v>2693</v>
      </c>
      <c r="X3319" s="785" t="s">
        <v>17201</v>
      </c>
      <c r="Y3319" s="615" t="str">
        <f t="shared" si="51"/>
        <v>Lukas</v>
      </c>
      <c r="Z3319" s="785" t="s">
        <v>2599</v>
      </c>
      <c r="AA3319" s="785" t="s">
        <v>4349</v>
      </c>
      <c r="AB3319" s="785" t="s">
        <v>2605</v>
      </c>
      <c r="AC3319" s="785" t="s">
        <v>2606</v>
      </c>
      <c r="AD3319" s="786">
        <v>43161</v>
      </c>
    </row>
    <row r="3320" spans="1:30" ht="15.75">
      <c r="A3320" s="785" t="s">
        <v>4301</v>
      </c>
      <c r="B3320" s="785" t="s">
        <v>19256</v>
      </c>
      <c r="C3320" s="785" t="s">
        <v>4303</v>
      </c>
      <c r="D3320" s="785" t="s">
        <v>2599</v>
      </c>
      <c r="E3320" s="785" t="s">
        <v>4641</v>
      </c>
      <c r="F3320" s="786">
        <v>42745</v>
      </c>
      <c r="G3320" s="785" t="s">
        <v>4665</v>
      </c>
      <c r="H3320" s="786">
        <v>43156</v>
      </c>
      <c r="I3320" s="785" t="s">
        <v>19257</v>
      </c>
      <c r="J3320" s="785" t="s">
        <v>629</v>
      </c>
      <c r="K3320" s="785" t="s">
        <v>2612</v>
      </c>
      <c r="L3320" s="785" t="s">
        <v>19258</v>
      </c>
      <c r="M3320" s="785"/>
      <c r="N3320" s="785"/>
      <c r="O3320" s="785" t="s">
        <v>19259</v>
      </c>
      <c r="P3320" s="787">
        <v>35.061627999999999</v>
      </c>
      <c r="Q3320" s="787">
        <v>0.91639300000000001</v>
      </c>
      <c r="R3320" s="785" t="s">
        <v>1189</v>
      </c>
      <c r="S3320" s="785" t="s">
        <v>1368</v>
      </c>
      <c r="T3320" s="785" t="s">
        <v>1368</v>
      </c>
      <c r="U3320" s="785" t="s">
        <v>2990</v>
      </c>
      <c r="V3320" s="785" t="s">
        <v>2855</v>
      </c>
      <c r="W3320" s="785" t="s">
        <v>19232</v>
      </c>
      <c r="X3320" s="785" t="s">
        <v>3568</v>
      </c>
      <c r="Y3320" s="615" t="str">
        <f t="shared" si="51"/>
        <v>Pafasi  Enterprise</v>
      </c>
      <c r="Z3320" s="785" t="s">
        <v>19233</v>
      </c>
      <c r="AA3320" s="785" t="s">
        <v>4349</v>
      </c>
      <c r="AB3320" s="785" t="s">
        <v>2683</v>
      </c>
      <c r="AC3320" s="785" t="s">
        <v>2606</v>
      </c>
      <c r="AD3320" s="786">
        <v>43156</v>
      </c>
    </row>
    <row r="3321" spans="1:30" ht="15.75">
      <c r="A3321" s="785" t="s">
        <v>4301</v>
      </c>
      <c r="B3321" s="785" t="s">
        <v>9835</v>
      </c>
      <c r="C3321" s="785" t="s">
        <v>4379</v>
      </c>
      <c r="D3321" s="785" t="s">
        <v>2751</v>
      </c>
      <c r="E3321" s="785" t="s">
        <v>4650</v>
      </c>
      <c r="F3321" s="786">
        <v>43104</v>
      </c>
      <c r="G3321" s="785" t="s">
        <v>4628</v>
      </c>
      <c r="H3321" s="786">
        <v>43154</v>
      </c>
      <c r="I3321" s="785" t="s">
        <v>9836</v>
      </c>
      <c r="J3321" s="785" t="s">
        <v>627</v>
      </c>
      <c r="K3321" s="785" t="s">
        <v>9837</v>
      </c>
      <c r="L3321" s="785" t="s">
        <v>9838</v>
      </c>
      <c r="M3321" s="785"/>
      <c r="N3321" s="785"/>
      <c r="O3321" s="785"/>
      <c r="P3321" s="787">
        <v>36.683756000000002</v>
      </c>
      <c r="Q3321" s="787">
        <v>-1.190515</v>
      </c>
      <c r="R3321" s="785" t="s">
        <v>821</v>
      </c>
      <c r="S3321" s="785" t="s">
        <v>2943</v>
      </c>
      <c r="T3321" s="785" t="s">
        <v>2943</v>
      </c>
      <c r="U3321" s="785" t="s">
        <v>2772</v>
      </c>
      <c r="V3321" s="785" t="s">
        <v>3004</v>
      </c>
      <c r="W3321" s="785" t="s">
        <v>2615</v>
      </c>
      <c r="X3321" s="785" t="s">
        <v>9775</v>
      </c>
      <c r="Y3321" s="615" t="str">
        <f t="shared" si="51"/>
        <v>Frederick Kago</v>
      </c>
      <c r="Z3321" s="785" t="s">
        <v>9780</v>
      </c>
      <c r="AA3321" s="785" t="s">
        <v>5464</v>
      </c>
      <c r="AB3321" s="785" t="s">
        <v>3686</v>
      </c>
      <c r="AC3321" s="785" t="s">
        <v>2617</v>
      </c>
      <c r="AD3321" s="786">
        <v>43308</v>
      </c>
    </row>
    <row r="3322" spans="1:30" ht="15.75">
      <c r="A3322" s="785" t="s">
        <v>4301</v>
      </c>
      <c r="B3322" s="785" t="s">
        <v>15366</v>
      </c>
      <c r="C3322" s="785" t="s">
        <v>4303</v>
      </c>
      <c r="D3322" s="785" t="s">
        <v>2599</v>
      </c>
      <c r="E3322" s="785" t="s">
        <v>6320</v>
      </c>
      <c r="F3322" s="786">
        <v>43122</v>
      </c>
      <c r="G3322" s="785" t="s">
        <v>4628</v>
      </c>
      <c r="H3322" s="786">
        <v>43154</v>
      </c>
      <c r="I3322" s="785" t="s">
        <v>15367</v>
      </c>
      <c r="J3322" s="785" t="s">
        <v>629</v>
      </c>
      <c r="K3322" s="785" t="s">
        <v>15368</v>
      </c>
      <c r="L3322" s="785" t="s">
        <v>15369</v>
      </c>
      <c r="M3322" s="785"/>
      <c r="N3322" s="785"/>
      <c r="O3322" s="785" t="s">
        <v>15370</v>
      </c>
      <c r="P3322" s="787">
        <v>36.978029999999997</v>
      </c>
      <c r="Q3322" s="787">
        <v>-0.94803999999999999</v>
      </c>
      <c r="R3322" s="785" t="s">
        <v>1030</v>
      </c>
      <c r="S3322" s="785" t="s">
        <v>1795</v>
      </c>
      <c r="T3322" s="785" t="s">
        <v>15371</v>
      </c>
      <c r="U3322" s="785" t="s">
        <v>15371</v>
      </c>
      <c r="V3322" s="785" t="s">
        <v>3070</v>
      </c>
      <c r="W3322" s="785" t="s">
        <v>4039</v>
      </c>
      <c r="X3322" s="785" t="s">
        <v>15310</v>
      </c>
      <c r="Y3322" s="615" t="str">
        <f t="shared" si="51"/>
        <v>Julias Odhiambo Mboga</v>
      </c>
      <c r="Z3322" s="785" t="s">
        <v>15311</v>
      </c>
      <c r="AA3322" s="785" t="s">
        <v>4314</v>
      </c>
      <c r="AB3322" s="785" t="s">
        <v>2605</v>
      </c>
      <c r="AC3322" s="785" t="s">
        <v>2606</v>
      </c>
      <c r="AD3322" s="786">
        <v>43427</v>
      </c>
    </row>
    <row r="3323" spans="1:30" ht="15.75">
      <c r="A3323" s="785" t="s">
        <v>4301</v>
      </c>
      <c r="B3323" s="785" t="s">
        <v>31492</v>
      </c>
      <c r="C3323" s="785" t="s">
        <v>4303</v>
      </c>
      <c r="D3323" s="785" t="s">
        <v>2599</v>
      </c>
      <c r="E3323" s="785" t="s">
        <v>4650</v>
      </c>
      <c r="F3323" s="786">
        <v>43104</v>
      </c>
      <c r="G3323" s="785" t="s">
        <v>4628</v>
      </c>
      <c r="H3323" s="786">
        <v>43154</v>
      </c>
      <c r="I3323" s="785" t="s">
        <v>31493</v>
      </c>
      <c r="J3323" s="785" t="s">
        <v>627</v>
      </c>
      <c r="K3323" s="785" t="s">
        <v>31494</v>
      </c>
      <c r="L3323" s="785" t="s">
        <v>31495</v>
      </c>
      <c r="M3323" s="785"/>
      <c r="N3323" s="785"/>
      <c r="O3323" s="785"/>
      <c r="P3323" s="787">
        <v>36.176557000000003</v>
      </c>
      <c r="Q3323" s="787">
        <v>-0.28055999999999998</v>
      </c>
      <c r="R3323" s="785" t="s">
        <v>695</v>
      </c>
      <c r="S3323" s="785" t="s">
        <v>2684</v>
      </c>
      <c r="T3323" s="785" t="s">
        <v>1204</v>
      </c>
      <c r="U3323" s="785" t="s">
        <v>1849</v>
      </c>
      <c r="V3323" s="785" t="s">
        <v>3004</v>
      </c>
      <c r="W3323" s="785" t="s">
        <v>3025</v>
      </c>
      <c r="X3323" s="785"/>
      <c r="Y3323" s="615" t="str">
        <f t="shared" si="51"/>
        <v>Kichemu limited</v>
      </c>
      <c r="Z3323" s="785" t="s">
        <v>2599</v>
      </c>
      <c r="AA3323" s="785" t="s">
        <v>4349</v>
      </c>
      <c r="AB3323" s="785" t="s">
        <v>2683</v>
      </c>
      <c r="AC3323" s="785" t="s">
        <v>2606</v>
      </c>
      <c r="AD3323" s="786">
        <v>43134</v>
      </c>
    </row>
    <row r="3324" spans="1:30" ht="15.75">
      <c r="A3324" s="785" t="s">
        <v>4301</v>
      </c>
      <c r="B3324" s="785" t="s">
        <v>30234</v>
      </c>
      <c r="C3324" s="785" t="s">
        <v>4303</v>
      </c>
      <c r="D3324" s="785" t="s">
        <v>2599</v>
      </c>
      <c r="E3324" s="785" t="s">
        <v>13353</v>
      </c>
      <c r="F3324" s="786">
        <v>43107</v>
      </c>
      <c r="G3324" s="785" t="s">
        <v>11051</v>
      </c>
      <c r="H3324" s="786">
        <v>43153</v>
      </c>
      <c r="I3324" s="785" t="s">
        <v>30235</v>
      </c>
      <c r="J3324" s="785" t="s">
        <v>629</v>
      </c>
      <c r="K3324" s="785" t="s">
        <v>30236</v>
      </c>
      <c r="L3324" s="785" t="s">
        <v>30237</v>
      </c>
      <c r="M3324" s="785"/>
      <c r="N3324" s="785"/>
      <c r="O3324" s="785" t="s">
        <v>30238</v>
      </c>
      <c r="P3324" s="787">
        <v>36.773542999999997</v>
      </c>
      <c r="Q3324" s="787">
        <v>-0.28332200000000002</v>
      </c>
      <c r="R3324" s="785" t="s">
        <v>1056</v>
      </c>
      <c r="S3324" s="785" t="s">
        <v>3283</v>
      </c>
      <c r="T3324" s="785" t="s">
        <v>12748</v>
      </c>
      <c r="U3324" s="785" t="s">
        <v>28122</v>
      </c>
      <c r="V3324" s="785" t="s">
        <v>2855</v>
      </c>
      <c r="W3324" s="785" t="s">
        <v>3511</v>
      </c>
      <c r="X3324" s="785"/>
      <c r="Y3324" s="615" t="str">
        <f t="shared" si="51"/>
        <v>Sakaki Natural Renewable Energy Center</v>
      </c>
      <c r="Z3324" s="785" t="s">
        <v>2599</v>
      </c>
      <c r="AA3324" s="785" t="s">
        <v>4349</v>
      </c>
      <c r="AB3324" s="785" t="s">
        <v>2683</v>
      </c>
      <c r="AC3324" s="785" t="s">
        <v>2606</v>
      </c>
      <c r="AD3324" s="786">
        <v>43167</v>
      </c>
    </row>
    <row r="3325" spans="1:30" ht="15.75">
      <c r="A3325" s="785" t="s">
        <v>4301</v>
      </c>
      <c r="B3325" s="785" t="s">
        <v>15532</v>
      </c>
      <c r="C3325" s="785" t="s">
        <v>4303</v>
      </c>
      <c r="D3325" s="785" t="s">
        <v>2599</v>
      </c>
      <c r="E3325" s="785" t="s">
        <v>8495</v>
      </c>
      <c r="F3325" s="786">
        <v>43138</v>
      </c>
      <c r="G3325" s="785" t="s">
        <v>15533</v>
      </c>
      <c r="H3325" s="786">
        <v>43152</v>
      </c>
      <c r="I3325" s="785" t="s">
        <v>15534</v>
      </c>
      <c r="J3325" s="785" t="s">
        <v>627</v>
      </c>
      <c r="K3325" s="785" t="s">
        <v>15535</v>
      </c>
      <c r="L3325" s="785" t="s">
        <v>15536</v>
      </c>
      <c r="M3325" s="785" t="s">
        <v>15537</v>
      </c>
      <c r="N3325" s="785"/>
      <c r="O3325" s="785" t="s">
        <v>15538</v>
      </c>
      <c r="P3325" s="787">
        <v>37.581792999999998</v>
      </c>
      <c r="Q3325" s="787">
        <v>-5.9949000000000002E-2</v>
      </c>
      <c r="R3325" s="785" t="s">
        <v>1104</v>
      </c>
      <c r="S3325" s="785" t="s">
        <v>2643</v>
      </c>
      <c r="T3325" s="785" t="s">
        <v>7650</v>
      </c>
      <c r="U3325" s="785" t="s">
        <v>3412</v>
      </c>
      <c r="V3325" s="785" t="s">
        <v>2855</v>
      </c>
      <c r="W3325" s="785" t="s">
        <v>3253</v>
      </c>
      <c r="X3325" s="785" t="s">
        <v>3254</v>
      </c>
      <c r="Y3325" s="615" t="str">
        <f t="shared" si="51"/>
        <v>Julius Mwiraria</v>
      </c>
      <c r="Z3325" s="785" t="s">
        <v>15470</v>
      </c>
      <c r="AA3325" s="785" t="s">
        <v>4349</v>
      </c>
      <c r="AB3325" s="785" t="s">
        <v>2683</v>
      </c>
      <c r="AC3325" s="785" t="s">
        <v>2606</v>
      </c>
      <c r="AD3325" s="786">
        <v>43158</v>
      </c>
    </row>
    <row r="3326" spans="1:30" ht="15.75">
      <c r="A3326" s="785" t="s">
        <v>4301</v>
      </c>
      <c r="B3326" s="785" t="s">
        <v>23126</v>
      </c>
      <c r="C3326" s="785" t="s">
        <v>4303</v>
      </c>
      <c r="D3326" s="785" t="s">
        <v>2599</v>
      </c>
      <c r="E3326" s="785" t="s">
        <v>4615</v>
      </c>
      <c r="F3326" s="786">
        <v>43054</v>
      </c>
      <c r="G3326" s="785" t="s">
        <v>15533</v>
      </c>
      <c r="H3326" s="786">
        <v>43152</v>
      </c>
      <c r="I3326" s="785" t="s">
        <v>23127</v>
      </c>
      <c r="J3326" s="785" t="s">
        <v>627</v>
      </c>
      <c r="K3326" s="785" t="s">
        <v>23128</v>
      </c>
      <c r="L3326" s="785" t="s">
        <v>23129</v>
      </c>
      <c r="M3326" s="785"/>
      <c r="N3326" s="785"/>
      <c r="O3326" s="785" t="s">
        <v>23130</v>
      </c>
      <c r="P3326" s="787">
        <v>35.279398</v>
      </c>
      <c r="Q3326" s="787">
        <v>7.2493000000000002E-2</v>
      </c>
      <c r="R3326" s="785" t="s">
        <v>916</v>
      </c>
      <c r="S3326" s="785" t="s">
        <v>3061</v>
      </c>
      <c r="T3326" s="785" t="s">
        <v>3061</v>
      </c>
      <c r="U3326" s="785" t="s">
        <v>13900</v>
      </c>
      <c r="V3326" s="785" t="s">
        <v>2603</v>
      </c>
      <c r="W3326" s="785" t="s">
        <v>7843</v>
      </c>
      <c r="X3326" s="785" t="s">
        <v>7843</v>
      </c>
      <c r="Y3326" s="615" t="str">
        <f t="shared" si="51"/>
        <v>Simion Kiprop</v>
      </c>
      <c r="Z3326" s="785" t="s">
        <v>4707</v>
      </c>
      <c r="AA3326" s="785" t="s">
        <v>4314</v>
      </c>
      <c r="AB3326" s="785" t="s">
        <v>2683</v>
      </c>
      <c r="AC3326" s="785" t="s">
        <v>2606</v>
      </c>
      <c r="AD3326" s="786">
        <v>43393</v>
      </c>
    </row>
    <row r="3327" spans="1:30" ht="15.75">
      <c r="A3327" s="785" t="s">
        <v>4301</v>
      </c>
      <c r="B3327" s="785" t="s">
        <v>29619</v>
      </c>
      <c r="C3327" s="785" t="s">
        <v>4303</v>
      </c>
      <c r="D3327" s="785" t="s">
        <v>2599</v>
      </c>
      <c r="E3327" s="785" t="s">
        <v>25610</v>
      </c>
      <c r="F3327" s="786">
        <v>43139</v>
      </c>
      <c r="G3327" s="785" t="s">
        <v>15533</v>
      </c>
      <c r="H3327" s="786">
        <v>43152</v>
      </c>
      <c r="I3327" s="785" t="s">
        <v>29620</v>
      </c>
      <c r="J3327" s="785" t="s">
        <v>629</v>
      </c>
      <c r="K3327" s="785" t="s">
        <v>29621</v>
      </c>
      <c r="L3327" s="785" t="s">
        <v>29622</v>
      </c>
      <c r="M3327" s="785"/>
      <c r="N3327" s="785"/>
      <c r="O3327" s="785" t="s">
        <v>29623</v>
      </c>
      <c r="P3327" s="787">
        <v>36.803004999999999</v>
      </c>
      <c r="Q3327" s="787">
        <v>-0.31350699999999998</v>
      </c>
      <c r="R3327" s="785" t="s">
        <v>1056</v>
      </c>
      <c r="S3327" s="785" t="s">
        <v>3283</v>
      </c>
      <c r="T3327" s="785" t="s">
        <v>12748</v>
      </c>
      <c r="U3327" s="785" t="s">
        <v>28122</v>
      </c>
      <c r="V3327" s="785">
        <v>8</v>
      </c>
      <c r="W3327" s="785" t="s">
        <v>3511</v>
      </c>
      <c r="X3327" s="785"/>
      <c r="Y3327" s="615" t="str">
        <f t="shared" si="51"/>
        <v>Sakaki Natural Renewable Energy Center</v>
      </c>
      <c r="Z3327" s="785" t="s">
        <v>2599</v>
      </c>
      <c r="AA3327" s="785" t="s">
        <v>4349</v>
      </c>
      <c r="AB3327" s="785" t="s">
        <v>2683</v>
      </c>
      <c r="AC3327" s="785" t="s">
        <v>2606</v>
      </c>
      <c r="AD3327" s="786">
        <v>43167</v>
      </c>
    </row>
    <row r="3328" spans="1:30" ht="15.75">
      <c r="A3328" s="785" t="s">
        <v>4301</v>
      </c>
      <c r="B3328" s="785" t="s">
        <v>10049</v>
      </c>
      <c r="C3328" s="785" t="s">
        <v>4303</v>
      </c>
      <c r="D3328" s="785" t="s">
        <v>2599</v>
      </c>
      <c r="E3328" s="785" t="s">
        <v>4514</v>
      </c>
      <c r="F3328" s="786">
        <v>43101</v>
      </c>
      <c r="G3328" s="785" t="s">
        <v>10050</v>
      </c>
      <c r="H3328" s="786">
        <v>43151</v>
      </c>
      <c r="I3328" s="785" t="s">
        <v>10051</v>
      </c>
      <c r="J3328" s="785" t="s">
        <v>629</v>
      </c>
      <c r="K3328" s="785" t="s">
        <v>10052</v>
      </c>
      <c r="L3328" s="785" t="s">
        <v>10053</v>
      </c>
      <c r="M3328" s="785"/>
      <c r="N3328" s="785"/>
      <c r="O3328" s="785" t="s">
        <v>10054</v>
      </c>
      <c r="P3328" s="787">
        <v>37.621071999999998</v>
      </c>
      <c r="Q3328" s="787">
        <v>-0.29293999999999998</v>
      </c>
      <c r="R3328" s="785" t="s">
        <v>1266</v>
      </c>
      <c r="S3328" s="785" t="s">
        <v>1267</v>
      </c>
      <c r="T3328" s="785" t="s">
        <v>10055</v>
      </c>
      <c r="U3328" s="785" t="s">
        <v>10056</v>
      </c>
      <c r="V3328" s="785" t="s">
        <v>3004</v>
      </c>
      <c r="W3328" s="785" t="s">
        <v>2615</v>
      </c>
      <c r="X3328" s="785" t="s">
        <v>9775</v>
      </c>
      <c r="Y3328" s="615" t="str">
        <f t="shared" si="51"/>
        <v>Frederick Kago</v>
      </c>
      <c r="Z3328" s="785" t="s">
        <v>10057</v>
      </c>
      <c r="AA3328" s="785" t="s">
        <v>5464</v>
      </c>
      <c r="AB3328" s="785" t="s">
        <v>3686</v>
      </c>
      <c r="AC3328" s="785" t="s">
        <v>2617</v>
      </c>
      <c r="AD3328" s="786">
        <v>43174</v>
      </c>
    </row>
    <row r="3329" spans="1:30" ht="15.75">
      <c r="A3329" s="785" t="s">
        <v>4301</v>
      </c>
      <c r="B3329" s="785" t="s">
        <v>30228</v>
      </c>
      <c r="C3329" s="785" t="s">
        <v>4303</v>
      </c>
      <c r="D3329" s="785" t="s">
        <v>2599</v>
      </c>
      <c r="E3329" s="785" t="s">
        <v>6666</v>
      </c>
      <c r="F3329" s="786">
        <v>43136</v>
      </c>
      <c r="G3329" s="785" t="s">
        <v>10050</v>
      </c>
      <c r="H3329" s="786">
        <v>43151</v>
      </c>
      <c r="I3329" s="785" t="s">
        <v>30229</v>
      </c>
      <c r="J3329" s="785" t="s">
        <v>629</v>
      </c>
      <c r="K3329" s="785" t="s">
        <v>30230</v>
      </c>
      <c r="L3329" s="785" t="s">
        <v>30231</v>
      </c>
      <c r="M3329" s="785"/>
      <c r="N3329" s="785"/>
      <c r="O3329" s="785" t="s">
        <v>30232</v>
      </c>
      <c r="P3329" s="787">
        <v>37.226094000000003</v>
      </c>
      <c r="Q3329" s="787">
        <v>-0.51877799999999996</v>
      </c>
      <c r="R3329" s="785" t="s">
        <v>1961</v>
      </c>
      <c r="S3329" s="785" t="s">
        <v>2864</v>
      </c>
      <c r="T3329" s="785" t="s">
        <v>18728</v>
      </c>
      <c r="U3329" s="785" t="s">
        <v>30233</v>
      </c>
      <c r="V3329" s="785" t="s">
        <v>2855</v>
      </c>
      <c r="W3329" s="785" t="s">
        <v>3511</v>
      </c>
      <c r="X3329" s="785"/>
      <c r="Y3329" s="615" t="str">
        <f t="shared" si="51"/>
        <v>Sakaki Natural Renewable Energy Center</v>
      </c>
      <c r="Z3329" s="785" t="s">
        <v>2599</v>
      </c>
      <c r="AA3329" s="785" t="s">
        <v>4349</v>
      </c>
      <c r="AB3329" s="785" t="s">
        <v>2683</v>
      </c>
      <c r="AC3329" s="785" t="s">
        <v>2606</v>
      </c>
      <c r="AD3329" s="786">
        <v>43167</v>
      </c>
    </row>
    <row r="3330" spans="1:30" ht="15.75">
      <c r="A3330" s="785" t="s">
        <v>4301</v>
      </c>
      <c r="B3330" s="785" t="s">
        <v>17976</v>
      </c>
      <c r="C3330" s="785" t="s">
        <v>4303</v>
      </c>
      <c r="D3330" s="785" t="s">
        <v>2599</v>
      </c>
      <c r="E3330" s="785" t="s">
        <v>14410</v>
      </c>
      <c r="F3330" s="786">
        <v>43119</v>
      </c>
      <c r="G3330" s="785" t="s">
        <v>16522</v>
      </c>
      <c r="H3330" s="786">
        <v>43150</v>
      </c>
      <c r="I3330" s="785" t="s">
        <v>17977</v>
      </c>
      <c r="J3330" s="785" t="s">
        <v>629</v>
      </c>
      <c r="K3330" s="785" t="s">
        <v>17978</v>
      </c>
      <c r="L3330" s="785" t="s">
        <v>17979</v>
      </c>
      <c r="M3330" s="785" t="s">
        <v>6145</v>
      </c>
      <c r="N3330" s="785"/>
      <c r="O3330" s="785"/>
      <c r="P3330" s="787">
        <v>36.845472000000001</v>
      </c>
      <c r="Q3330" s="787">
        <v>-1.0577449999999999</v>
      </c>
      <c r="R3330" s="785" t="s">
        <v>821</v>
      </c>
      <c r="S3330" s="785" t="s">
        <v>821</v>
      </c>
      <c r="T3330" s="785" t="s">
        <v>3442</v>
      </c>
      <c r="U3330" s="785" t="s">
        <v>17980</v>
      </c>
      <c r="V3330" s="785" t="s">
        <v>3070</v>
      </c>
      <c r="W3330" s="785" t="s">
        <v>2689</v>
      </c>
      <c r="X3330" s="785" t="s">
        <v>17981</v>
      </c>
      <c r="Y3330" s="615" t="str">
        <f t="shared" ref="Y3330:Y3393" si="52">IF(X3330="",W3330,X3330)</f>
        <v>Mourice Mbai</v>
      </c>
      <c r="Z3330" s="785" t="s">
        <v>17982</v>
      </c>
      <c r="AA3330" s="785" t="s">
        <v>4349</v>
      </c>
      <c r="AB3330" s="785" t="s">
        <v>4052</v>
      </c>
      <c r="AC3330" s="785" t="s">
        <v>2606</v>
      </c>
      <c r="AD3330" s="786">
        <v>43150</v>
      </c>
    </row>
    <row r="3331" spans="1:30" ht="15.75">
      <c r="A3331" s="785" t="s">
        <v>4301</v>
      </c>
      <c r="B3331" s="785" t="s">
        <v>21595</v>
      </c>
      <c r="C3331" s="785" t="s">
        <v>4303</v>
      </c>
      <c r="D3331" s="785" t="s">
        <v>2599</v>
      </c>
      <c r="E3331" s="785" t="s">
        <v>18720</v>
      </c>
      <c r="F3331" s="786">
        <v>43058</v>
      </c>
      <c r="G3331" s="785" t="s">
        <v>16522</v>
      </c>
      <c r="H3331" s="786">
        <v>43150</v>
      </c>
      <c r="I3331" s="785" t="s">
        <v>21596</v>
      </c>
      <c r="J3331" s="785" t="s">
        <v>627</v>
      </c>
      <c r="K3331" s="785" t="s">
        <v>21597</v>
      </c>
      <c r="L3331" s="785" t="s">
        <v>21598</v>
      </c>
      <c r="M3331" s="785"/>
      <c r="N3331" s="785"/>
      <c r="O3331" s="785"/>
      <c r="P3331" s="787">
        <v>35.274312999999999</v>
      </c>
      <c r="Q3331" s="787">
        <v>6.6682000000000005E-2</v>
      </c>
      <c r="R3331" s="785" t="s">
        <v>916</v>
      </c>
      <c r="S3331" s="785" t="s">
        <v>3061</v>
      </c>
      <c r="T3331" s="785" t="s">
        <v>3061</v>
      </c>
      <c r="U3331" s="785" t="s">
        <v>13900</v>
      </c>
      <c r="V3331" s="785" t="s">
        <v>2603</v>
      </c>
      <c r="W3331" s="785" t="s">
        <v>21599</v>
      </c>
      <c r="X3331" s="785" t="s">
        <v>21599</v>
      </c>
      <c r="Y3331" s="615" t="str">
        <f t="shared" si="52"/>
        <v>Ronald Kiprop</v>
      </c>
      <c r="Z3331" s="785" t="s">
        <v>21600</v>
      </c>
      <c r="AA3331" s="785" t="s">
        <v>4314</v>
      </c>
      <c r="AB3331" s="785" t="s">
        <v>2683</v>
      </c>
      <c r="AC3331" s="785" t="s">
        <v>2606</v>
      </c>
      <c r="AD3331" s="786">
        <v>43392</v>
      </c>
    </row>
    <row r="3332" spans="1:30" ht="15.75">
      <c r="A3332" s="785" t="s">
        <v>4301</v>
      </c>
      <c r="B3332" s="785" t="s">
        <v>21604</v>
      </c>
      <c r="C3332" s="785" t="s">
        <v>4303</v>
      </c>
      <c r="D3332" s="785" t="s">
        <v>2599</v>
      </c>
      <c r="E3332" s="785" t="s">
        <v>18720</v>
      </c>
      <c r="F3332" s="786">
        <v>43058</v>
      </c>
      <c r="G3332" s="785" t="s">
        <v>16522</v>
      </c>
      <c r="H3332" s="786">
        <v>43150</v>
      </c>
      <c r="I3332" s="785" t="s">
        <v>21605</v>
      </c>
      <c r="J3332" s="785" t="s">
        <v>627</v>
      </c>
      <c r="K3332" s="785" t="s">
        <v>21606</v>
      </c>
      <c r="L3332" s="785" t="s">
        <v>21607</v>
      </c>
      <c r="M3332" s="785" t="s">
        <v>21608</v>
      </c>
      <c r="N3332" s="785"/>
      <c r="O3332" s="785"/>
      <c r="P3332" s="787">
        <v>35.276335000000003</v>
      </c>
      <c r="Q3332" s="787">
        <v>6.9718000000000002E-2</v>
      </c>
      <c r="R3332" s="785" t="s">
        <v>916</v>
      </c>
      <c r="S3332" s="785" t="s">
        <v>3061</v>
      </c>
      <c r="T3332" s="785" t="s">
        <v>3061</v>
      </c>
      <c r="U3332" s="785" t="s">
        <v>13900</v>
      </c>
      <c r="V3332" s="785" t="s">
        <v>2603</v>
      </c>
      <c r="W3332" s="785" t="s">
        <v>21599</v>
      </c>
      <c r="X3332" s="785" t="s">
        <v>21599</v>
      </c>
      <c r="Y3332" s="615" t="str">
        <f t="shared" si="52"/>
        <v>Ronald Kiprop</v>
      </c>
      <c r="Z3332" s="785" t="s">
        <v>21600</v>
      </c>
      <c r="AA3332" s="785" t="s">
        <v>4314</v>
      </c>
      <c r="AB3332" s="785" t="s">
        <v>2683</v>
      </c>
      <c r="AC3332" s="785" t="s">
        <v>2606</v>
      </c>
      <c r="AD3332" s="786">
        <v>43392</v>
      </c>
    </row>
    <row r="3333" spans="1:30" ht="15.75">
      <c r="A3333" s="785" t="s">
        <v>4301</v>
      </c>
      <c r="B3333" s="785" t="s">
        <v>9222</v>
      </c>
      <c r="C3333" s="785" t="s">
        <v>4303</v>
      </c>
      <c r="D3333" s="785" t="s">
        <v>2599</v>
      </c>
      <c r="E3333" s="785" t="s">
        <v>9223</v>
      </c>
      <c r="F3333" s="786">
        <v>43099</v>
      </c>
      <c r="G3333" s="785" t="s">
        <v>9224</v>
      </c>
      <c r="H3333" s="786">
        <v>43149</v>
      </c>
      <c r="I3333" s="785" t="s">
        <v>9225</v>
      </c>
      <c r="J3333" s="785" t="s">
        <v>627</v>
      </c>
      <c r="K3333" s="785" t="s">
        <v>2612</v>
      </c>
      <c r="L3333" s="785" t="s">
        <v>9226</v>
      </c>
      <c r="M3333" s="785"/>
      <c r="N3333" s="785"/>
      <c r="O3333" s="785"/>
      <c r="P3333" s="787">
        <v>37.103257999999997</v>
      </c>
      <c r="Q3333" s="787">
        <v>-0.48127300000000001</v>
      </c>
      <c r="R3333" s="785" t="s">
        <v>1056</v>
      </c>
      <c r="S3333" s="785" t="s">
        <v>1132</v>
      </c>
      <c r="T3333" s="785" t="s">
        <v>8663</v>
      </c>
      <c r="U3333" s="785" t="s">
        <v>9227</v>
      </c>
      <c r="V3333" s="785" t="s">
        <v>3070</v>
      </c>
      <c r="W3333" s="785" t="s">
        <v>2707</v>
      </c>
      <c r="X3333" s="785" t="s">
        <v>2707</v>
      </c>
      <c r="Y3333" s="615" t="str">
        <f t="shared" si="52"/>
        <v>Fagaden Enterprises</v>
      </c>
      <c r="Z3333" s="785" t="s">
        <v>8492</v>
      </c>
      <c r="AA3333" s="785" t="s">
        <v>4349</v>
      </c>
      <c r="AB3333" s="785" t="s">
        <v>2605</v>
      </c>
      <c r="AC3333" s="785" t="s">
        <v>2606</v>
      </c>
      <c r="AD3333" s="786">
        <v>43148</v>
      </c>
    </row>
    <row r="3334" spans="1:30" ht="15.75">
      <c r="A3334" s="785" t="s">
        <v>4301</v>
      </c>
      <c r="B3334" s="785" t="s">
        <v>21698</v>
      </c>
      <c r="C3334" s="785" t="s">
        <v>4322</v>
      </c>
      <c r="D3334" s="785" t="s">
        <v>2618</v>
      </c>
      <c r="E3334" s="785" t="s">
        <v>10508</v>
      </c>
      <c r="F3334" s="786">
        <v>43120</v>
      </c>
      <c r="G3334" s="785" t="s">
        <v>9224</v>
      </c>
      <c r="H3334" s="786">
        <v>43149</v>
      </c>
      <c r="I3334" s="785" t="s">
        <v>21699</v>
      </c>
      <c r="J3334" s="785" t="s">
        <v>629</v>
      </c>
      <c r="K3334" s="785" t="s">
        <v>21700</v>
      </c>
      <c r="L3334" s="785" t="s">
        <v>21701</v>
      </c>
      <c r="M3334" s="785"/>
      <c r="N3334" s="785"/>
      <c r="O3334" s="785"/>
      <c r="P3334" s="787">
        <v>37.254916999999999</v>
      </c>
      <c r="Q3334" s="787">
        <v>-0.518536</v>
      </c>
      <c r="R3334" s="785" t="s">
        <v>1961</v>
      </c>
      <c r="S3334" s="785" t="s">
        <v>1962</v>
      </c>
      <c r="T3334" s="785" t="s">
        <v>7193</v>
      </c>
      <c r="U3334" s="785" t="s">
        <v>3361</v>
      </c>
      <c r="V3334" s="785">
        <v>8</v>
      </c>
      <c r="W3334" s="785" t="s">
        <v>3511</v>
      </c>
      <c r="X3334" s="785" t="s">
        <v>3511</v>
      </c>
      <c r="Y3334" s="615" t="str">
        <f t="shared" si="52"/>
        <v>Sakaki Natural Renewable Energy Center</v>
      </c>
      <c r="Z3334" s="785" t="s">
        <v>21702</v>
      </c>
      <c r="AA3334" s="785" t="s">
        <v>4349</v>
      </c>
      <c r="AB3334" s="785" t="s">
        <v>2683</v>
      </c>
      <c r="AC3334" s="785" t="s">
        <v>2606</v>
      </c>
      <c r="AD3334" s="786">
        <v>43398</v>
      </c>
    </row>
    <row r="3335" spans="1:30" ht="15.75">
      <c r="A3335" s="785" t="s">
        <v>4301</v>
      </c>
      <c r="B3335" s="785" t="s">
        <v>23460</v>
      </c>
      <c r="C3335" s="785" t="s">
        <v>4303</v>
      </c>
      <c r="D3335" s="785" t="s">
        <v>2599</v>
      </c>
      <c r="E3335" s="785" t="s">
        <v>9223</v>
      </c>
      <c r="F3335" s="786">
        <v>43099</v>
      </c>
      <c r="G3335" s="785" t="s">
        <v>9224</v>
      </c>
      <c r="H3335" s="786">
        <v>43149</v>
      </c>
      <c r="I3335" s="785" t="s">
        <v>23461</v>
      </c>
      <c r="J3335" s="785" t="s">
        <v>629</v>
      </c>
      <c r="K3335" s="785" t="s">
        <v>23462</v>
      </c>
      <c r="L3335" s="785" t="s">
        <v>23463</v>
      </c>
      <c r="M3335" s="785"/>
      <c r="N3335" s="785"/>
      <c r="O3335" s="785"/>
      <c r="P3335" s="787">
        <v>36.173298000000003</v>
      </c>
      <c r="Q3335" s="787">
        <v>-0.165628</v>
      </c>
      <c r="R3335" s="785" t="s">
        <v>695</v>
      </c>
      <c r="S3335" s="785" t="s">
        <v>1204</v>
      </c>
      <c r="T3335" s="785" t="s">
        <v>1204</v>
      </c>
      <c r="U3335" s="785" t="s">
        <v>3113</v>
      </c>
      <c r="V3335" s="785" t="s">
        <v>3004</v>
      </c>
      <c r="W3335" s="785" t="s">
        <v>23165</v>
      </c>
      <c r="X3335" s="785" t="s">
        <v>23165</v>
      </c>
      <c r="Y3335" s="615" t="str">
        <f t="shared" si="52"/>
        <v>Simon Kabucho</v>
      </c>
      <c r="Z3335" s="785" t="s">
        <v>23172</v>
      </c>
      <c r="AA3335" s="785" t="s">
        <v>4314</v>
      </c>
      <c r="AB3335" s="785" t="s">
        <v>2683</v>
      </c>
      <c r="AC3335" s="785" t="s">
        <v>2606</v>
      </c>
      <c r="AD3335" s="786">
        <v>43137</v>
      </c>
    </row>
    <row r="3336" spans="1:30" ht="15.75">
      <c r="A3336" s="785" t="s">
        <v>4301</v>
      </c>
      <c r="B3336" s="785" t="s">
        <v>23528</v>
      </c>
      <c r="C3336" s="785" t="s">
        <v>4303</v>
      </c>
      <c r="D3336" s="785" t="s">
        <v>2599</v>
      </c>
      <c r="E3336" s="785" t="s">
        <v>4635</v>
      </c>
      <c r="F3336" s="786">
        <v>43118</v>
      </c>
      <c r="G3336" s="785" t="s">
        <v>9224</v>
      </c>
      <c r="H3336" s="786">
        <v>43149</v>
      </c>
      <c r="I3336" s="785" t="s">
        <v>23529</v>
      </c>
      <c r="J3336" s="785" t="s">
        <v>629</v>
      </c>
      <c r="K3336" s="785" t="s">
        <v>2612</v>
      </c>
      <c r="L3336" s="785" t="s">
        <v>23530</v>
      </c>
      <c r="M3336" s="785"/>
      <c r="N3336" s="785"/>
      <c r="O3336" s="785"/>
      <c r="P3336" s="787">
        <v>36.724871</v>
      </c>
      <c r="Q3336" s="787">
        <v>-0.15973200000000001</v>
      </c>
      <c r="R3336" s="785" t="s">
        <v>1056</v>
      </c>
      <c r="S3336" s="785" t="s">
        <v>3283</v>
      </c>
      <c r="T3336" s="785" t="s">
        <v>3441</v>
      </c>
      <c r="U3336" s="785" t="s">
        <v>23531</v>
      </c>
      <c r="V3336" s="785" t="s">
        <v>3070</v>
      </c>
      <c r="W3336" s="785" t="s">
        <v>23165</v>
      </c>
      <c r="X3336" s="785" t="s">
        <v>23165</v>
      </c>
      <c r="Y3336" s="615" t="str">
        <f t="shared" si="52"/>
        <v>Simon Kabucho</v>
      </c>
      <c r="Z3336" s="785" t="s">
        <v>23172</v>
      </c>
      <c r="AA3336" s="785" t="s">
        <v>4314</v>
      </c>
      <c r="AB3336" s="785" t="s">
        <v>2683</v>
      </c>
      <c r="AC3336" s="785" t="s">
        <v>2606</v>
      </c>
      <c r="AD3336" s="786">
        <v>43255</v>
      </c>
    </row>
    <row r="3337" spans="1:30" ht="15.75">
      <c r="A3337" s="785" t="s">
        <v>4301</v>
      </c>
      <c r="B3337" s="785" t="s">
        <v>14600</v>
      </c>
      <c r="C3337" s="785" t="s">
        <v>4303</v>
      </c>
      <c r="D3337" s="785" t="s">
        <v>2599</v>
      </c>
      <c r="E3337" s="785" t="s">
        <v>9819</v>
      </c>
      <c r="F3337" s="786">
        <v>43140</v>
      </c>
      <c r="G3337" s="785" t="s">
        <v>14601</v>
      </c>
      <c r="H3337" s="786">
        <v>43148</v>
      </c>
      <c r="I3337" s="785" t="s">
        <v>14602</v>
      </c>
      <c r="J3337" s="785" t="s">
        <v>627</v>
      </c>
      <c r="K3337" s="785" t="s">
        <v>14603</v>
      </c>
      <c r="L3337" s="785" t="s">
        <v>14604</v>
      </c>
      <c r="M3337" s="785"/>
      <c r="N3337" s="785"/>
      <c r="O3337" s="785" t="s">
        <v>14605</v>
      </c>
      <c r="P3337" s="787">
        <v>36.692712999999998</v>
      </c>
      <c r="Q3337" s="787">
        <v>-1.4397500000000001</v>
      </c>
      <c r="R3337" s="785" t="s">
        <v>1325</v>
      </c>
      <c r="S3337" s="785" t="s">
        <v>1326</v>
      </c>
      <c r="T3337" s="785" t="s">
        <v>2638</v>
      </c>
      <c r="U3337" s="785" t="s">
        <v>4025</v>
      </c>
      <c r="V3337" s="785" t="s">
        <v>3070</v>
      </c>
      <c r="W3337" s="785" t="s">
        <v>4026</v>
      </c>
      <c r="X3337" s="785" t="s">
        <v>4026</v>
      </c>
      <c r="Y3337" s="615" t="str">
        <f t="shared" si="52"/>
        <v>Joram Gathogo Mutahi</v>
      </c>
      <c r="Z3337" s="785" t="s">
        <v>14455</v>
      </c>
      <c r="AA3337" s="785" t="s">
        <v>4314</v>
      </c>
      <c r="AB3337" s="785" t="s">
        <v>2605</v>
      </c>
      <c r="AC3337" s="785" t="s">
        <v>2606</v>
      </c>
      <c r="AD3337" s="786">
        <v>43148</v>
      </c>
    </row>
    <row r="3338" spans="1:30" ht="15.75">
      <c r="A3338" s="785" t="s">
        <v>4301</v>
      </c>
      <c r="B3338" s="785" t="s">
        <v>23046</v>
      </c>
      <c r="C3338" s="785" t="s">
        <v>4303</v>
      </c>
      <c r="D3338" s="785" t="s">
        <v>2599</v>
      </c>
      <c r="E3338" s="785" t="s">
        <v>9991</v>
      </c>
      <c r="F3338" s="786">
        <v>43113</v>
      </c>
      <c r="G3338" s="785" t="s">
        <v>14601</v>
      </c>
      <c r="H3338" s="786">
        <v>43148</v>
      </c>
      <c r="I3338" s="785" t="s">
        <v>23047</v>
      </c>
      <c r="J3338" s="785" t="s">
        <v>627</v>
      </c>
      <c r="K3338" s="785" t="s">
        <v>23048</v>
      </c>
      <c r="L3338" s="785" t="s">
        <v>23049</v>
      </c>
      <c r="M3338" s="785"/>
      <c r="N3338" s="785"/>
      <c r="O3338" s="785" t="s">
        <v>23050</v>
      </c>
      <c r="P3338" s="787">
        <v>35.267940000000003</v>
      </c>
      <c r="Q3338" s="787">
        <v>5.8130000000000001E-2</v>
      </c>
      <c r="R3338" s="785" t="s">
        <v>916</v>
      </c>
      <c r="S3338" s="785" t="s">
        <v>3061</v>
      </c>
      <c r="T3338" s="785" t="s">
        <v>3061</v>
      </c>
      <c r="U3338" s="785" t="s">
        <v>4705</v>
      </c>
      <c r="V3338" s="785" t="s">
        <v>2603</v>
      </c>
      <c r="W3338" s="785" t="s">
        <v>7843</v>
      </c>
      <c r="X3338" s="785" t="s">
        <v>7843</v>
      </c>
      <c r="Y3338" s="615" t="str">
        <f t="shared" si="52"/>
        <v>Simion Kiprop</v>
      </c>
      <c r="Z3338" s="785" t="s">
        <v>2599</v>
      </c>
      <c r="AA3338" s="785" t="s">
        <v>4314</v>
      </c>
      <c r="AB3338" s="785" t="s">
        <v>2683</v>
      </c>
      <c r="AC3338" s="785" t="s">
        <v>2606</v>
      </c>
      <c r="AD3338" s="786">
        <v>43392</v>
      </c>
    </row>
    <row r="3339" spans="1:30" ht="15.75">
      <c r="A3339" s="785" t="s">
        <v>4301</v>
      </c>
      <c r="B3339" s="785" t="s">
        <v>23060</v>
      </c>
      <c r="C3339" s="785" t="s">
        <v>4303</v>
      </c>
      <c r="D3339" s="785" t="s">
        <v>2599</v>
      </c>
      <c r="E3339" s="785" t="s">
        <v>4650</v>
      </c>
      <c r="F3339" s="786">
        <v>43104</v>
      </c>
      <c r="G3339" s="785" t="s">
        <v>14601</v>
      </c>
      <c r="H3339" s="786">
        <v>43148</v>
      </c>
      <c r="I3339" s="785" t="s">
        <v>23061</v>
      </c>
      <c r="J3339" s="785" t="s">
        <v>627</v>
      </c>
      <c r="K3339" s="785" t="s">
        <v>23062</v>
      </c>
      <c r="L3339" s="785" t="s">
        <v>23063</v>
      </c>
      <c r="M3339" s="785"/>
      <c r="N3339" s="785"/>
      <c r="O3339" s="785" t="s">
        <v>23064</v>
      </c>
      <c r="P3339" s="787">
        <v>35.268926999999998</v>
      </c>
      <c r="Q3339" s="787">
        <v>5.8123000000000001E-2</v>
      </c>
      <c r="R3339" s="785" t="s">
        <v>916</v>
      </c>
      <c r="S3339" s="785" t="s">
        <v>3061</v>
      </c>
      <c r="T3339" s="785" t="s">
        <v>3061</v>
      </c>
      <c r="U3339" s="785" t="s">
        <v>4705</v>
      </c>
      <c r="V3339" s="785" t="s">
        <v>2603</v>
      </c>
      <c r="W3339" s="785" t="s">
        <v>7843</v>
      </c>
      <c r="X3339" s="785" t="s">
        <v>7843</v>
      </c>
      <c r="Y3339" s="615" t="str">
        <f t="shared" si="52"/>
        <v>Simion Kiprop</v>
      </c>
      <c r="Z3339" s="785" t="s">
        <v>4707</v>
      </c>
      <c r="AA3339" s="785" t="s">
        <v>4314</v>
      </c>
      <c r="AB3339" s="785" t="s">
        <v>2683</v>
      </c>
      <c r="AC3339" s="785" t="s">
        <v>2606</v>
      </c>
      <c r="AD3339" s="786">
        <v>43392</v>
      </c>
    </row>
    <row r="3340" spans="1:30" ht="15.75">
      <c r="A3340" s="785" t="s">
        <v>4301</v>
      </c>
      <c r="B3340" s="785" t="s">
        <v>7836</v>
      </c>
      <c r="C3340" s="785" t="s">
        <v>4303</v>
      </c>
      <c r="D3340" s="785" t="s">
        <v>2599</v>
      </c>
      <c r="E3340" s="785" t="s">
        <v>7837</v>
      </c>
      <c r="F3340" s="786">
        <v>43056</v>
      </c>
      <c r="G3340" s="785" t="s">
        <v>7838</v>
      </c>
      <c r="H3340" s="786">
        <v>43147</v>
      </c>
      <c r="I3340" s="785" t="s">
        <v>7839</v>
      </c>
      <c r="J3340" s="785" t="s">
        <v>627</v>
      </c>
      <c r="K3340" s="785" t="s">
        <v>7840</v>
      </c>
      <c r="L3340" s="785" t="s">
        <v>7841</v>
      </c>
      <c r="M3340" s="785"/>
      <c r="N3340" s="785"/>
      <c r="O3340" s="785" t="s">
        <v>7842</v>
      </c>
      <c r="P3340" s="787">
        <v>35.283194999999999</v>
      </c>
      <c r="Q3340" s="787">
        <v>6.2677999999999998E-2</v>
      </c>
      <c r="R3340" s="785" t="s">
        <v>916</v>
      </c>
      <c r="S3340" s="785" t="s">
        <v>3061</v>
      </c>
      <c r="T3340" s="785" t="s">
        <v>3061</v>
      </c>
      <c r="U3340" s="785" t="s">
        <v>4692</v>
      </c>
      <c r="V3340" s="785" t="s">
        <v>2603</v>
      </c>
      <c r="W3340" s="785" t="s">
        <v>7843</v>
      </c>
      <c r="X3340" s="785" t="s">
        <v>7844</v>
      </c>
      <c r="Y3340" s="615" t="str">
        <f t="shared" si="52"/>
        <v>Elliasus Kipruto</v>
      </c>
      <c r="Z3340" s="785" t="s">
        <v>4707</v>
      </c>
      <c r="AA3340" s="785" t="s">
        <v>4314</v>
      </c>
      <c r="AB3340" s="785" t="s">
        <v>2683</v>
      </c>
      <c r="AC3340" s="785" t="s">
        <v>2606</v>
      </c>
      <c r="AD3340" s="786">
        <v>43392</v>
      </c>
    </row>
    <row r="3341" spans="1:30" ht="15.75">
      <c r="A3341" s="785" t="s">
        <v>4301</v>
      </c>
      <c r="B3341" s="785" t="s">
        <v>17801</v>
      </c>
      <c r="C3341" s="785" t="s">
        <v>4303</v>
      </c>
      <c r="D3341" s="785" t="s">
        <v>2599</v>
      </c>
      <c r="E3341" s="785" t="s">
        <v>10356</v>
      </c>
      <c r="F3341" s="786">
        <v>43097</v>
      </c>
      <c r="G3341" s="785" t="s">
        <v>7838</v>
      </c>
      <c r="H3341" s="786">
        <v>43147</v>
      </c>
      <c r="I3341" s="785" t="s">
        <v>17802</v>
      </c>
      <c r="J3341" s="785" t="s">
        <v>627</v>
      </c>
      <c r="K3341" s="785" t="s">
        <v>17803</v>
      </c>
      <c r="L3341" s="785" t="s">
        <v>17804</v>
      </c>
      <c r="M3341" s="785"/>
      <c r="N3341" s="785"/>
      <c r="O3341" s="785" t="s">
        <v>17805</v>
      </c>
      <c r="P3341" s="787">
        <v>35.275672</v>
      </c>
      <c r="Q3341" s="787">
        <v>6.8587999999999996E-2</v>
      </c>
      <c r="R3341" s="785" t="s">
        <v>916</v>
      </c>
      <c r="S3341" s="785" t="s">
        <v>3061</v>
      </c>
      <c r="T3341" s="785" t="s">
        <v>3061</v>
      </c>
      <c r="U3341" s="785" t="s">
        <v>13900</v>
      </c>
      <c r="V3341" s="785" t="s">
        <v>2603</v>
      </c>
      <c r="W3341" s="785" t="s">
        <v>7843</v>
      </c>
      <c r="X3341" s="785" t="s">
        <v>17779</v>
      </c>
      <c r="Y3341" s="615" t="str">
        <f t="shared" si="52"/>
        <v>Mercy Cheruto</v>
      </c>
      <c r="Z3341" s="785" t="s">
        <v>17780</v>
      </c>
      <c r="AA3341" s="785" t="s">
        <v>4314</v>
      </c>
      <c r="AB3341" s="785" t="s">
        <v>2683</v>
      </c>
      <c r="AC3341" s="785" t="s">
        <v>2606</v>
      </c>
      <c r="AD3341" s="786">
        <v>43392</v>
      </c>
    </row>
    <row r="3342" spans="1:30" ht="15.75">
      <c r="A3342" s="785" t="s">
        <v>4301</v>
      </c>
      <c r="B3342" s="785" t="s">
        <v>24380</v>
      </c>
      <c r="C3342" s="785" t="s">
        <v>4303</v>
      </c>
      <c r="D3342" s="785" t="s">
        <v>2599</v>
      </c>
      <c r="E3342" s="785" t="s">
        <v>12548</v>
      </c>
      <c r="F3342" s="786">
        <v>43124</v>
      </c>
      <c r="G3342" s="785" t="s">
        <v>7838</v>
      </c>
      <c r="H3342" s="786">
        <v>43147</v>
      </c>
      <c r="I3342" s="785" t="s">
        <v>24381</v>
      </c>
      <c r="J3342" s="785" t="s">
        <v>629</v>
      </c>
      <c r="K3342" s="785" t="s">
        <v>2612</v>
      </c>
      <c r="L3342" s="785" t="s">
        <v>12865</v>
      </c>
      <c r="M3342" s="785"/>
      <c r="N3342" s="785"/>
      <c r="O3342" s="785"/>
      <c r="P3342" s="787">
        <v>37.247594999999997</v>
      </c>
      <c r="Q3342" s="787">
        <v>-0.77397300000000002</v>
      </c>
      <c r="R3342" s="785" t="s">
        <v>1030</v>
      </c>
      <c r="S3342" s="785" t="s">
        <v>2220</v>
      </c>
      <c r="T3342" s="785" t="s">
        <v>3430</v>
      </c>
      <c r="U3342" s="785" t="s">
        <v>24382</v>
      </c>
      <c r="V3342" s="785" t="s">
        <v>3004</v>
      </c>
      <c r="W3342" s="785" t="s">
        <v>2615</v>
      </c>
      <c r="X3342" s="785" t="s">
        <v>2615</v>
      </c>
      <c r="Y3342" s="615" t="str">
        <f t="shared" si="52"/>
        <v>Takamoto Biogas</v>
      </c>
      <c r="Z3342" s="785" t="s">
        <v>24383</v>
      </c>
      <c r="AA3342" s="785" t="s">
        <v>5464</v>
      </c>
      <c r="AB3342" s="785" t="s">
        <v>3686</v>
      </c>
      <c r="AC3342" s="785" t="s">
        <v>2617</v>
      </c>
      <c r="AD3342" s="786">
        <v>43305</v>
      </c>
    </row>
    <row r="3343" spans="1:30" ht="15.75">
      <c r="A3343" s="785" t="s">
        <v>4301</v>
      </c>
      <c r="B3343" s="785" t="s">
        <v>24977</v>
      </c>
      <c r="C3343" s="785" t="s">
        <v>4303</v>
      </c>
      <c r="D3343" s="785" t="s">
        <v>2599</v>
      </c>
      <c r="E3343" s="785" t="s">
        <v>7206</v>
      </c>
      <c r="F3343" s="786">
        <v>43022</v>
      </c>
      <c r="G3343" s="785" t="s">
        <v>7838</v>
      </c>
      <c r="H3343" s="786">
        <v>43147</v>
      </c>
      <c r="I3343" s="785" t="s">
        <v>24978</v>
      </c>
      <c r="J3343" s="785" t="s">
        <v>627</v>
      </c>
      <c r="K3343" s="785" t="s">
        <v>24979</v>
      </c>
      <c r="L3343" s="785" t="s">
        <v>14408</v>
      </c>
      <c r="M3343" s="785"/>
      <c r="N3343" s="785"/>
      <c r="O3343" s="785"/>
      <c r="P3343" s="787">
        <v>35.275503999999998</v>
      </c>
      <c r="Q3343" s="787">
        <v>5.9665999999999997E-2</v>
      </c>
      <c r="R3343" s="785" t="s">
        <v>916</v>
      </c>
      <c r="S3343" s="785" t="s">
        <v>3061</v>
      </c>
      <c r="T3343" s="785" t="s">
        <v>16659</v>
      </c>
      <c r="U3343" s="785" t="s">
        <v>4705</v>
      </c>
      <c r="V3343" s="785" t="s">
        <v>2603</v>
      </c>
      <c r="W3343" s="785" t="s">
        <v>4715</v>
      </c>
      <c r="X3343" s="785" t="s">
        <v>24976</v>
      </c>
      <c r="Y3343" s="615" t="str">
        <f t="shared" si="52"/>
        <v>Viola Chepkorir</v>
      </c>
      <c r="Z3343" s="785" t="s">
        <v>2599</v>
      </c>
      <c r="AA3343" s="785" t="s">
        <v>4314</v>
      </c>
      <c r="AB3343" s="785" t="s">
        <v>2683</v>
      </c>
      <c r="AC3343" s="785" t="s">
        <v>2606</v>
      </c>
      <c r="AD3343" s="786">
        <v>43391</v>
      </c>
    </row>
    <row r="3344" spans="1:30" ht="15.75">
      <c r="A3344" s="785" t="s">
        <v>4301</v>
      </c>
      <c r="B3344" s="785" t="s">
        <v>17773</v>
      </c>
      <c r="C3344" s="785" t="s">
        <v>4303</v>
      </c>
      <c r="D3344" s="785" t="s">
        <v>2599</v>
      </c>
      <c r="E3344" s="785" t="s">
        <v>16637</v>
      </c>
      <c r="F3344" s="786">
        <v>43106</v>
      </c>
      <c r="G3344" s="785" t="s">
        <v>11552</v>
      </c>
      <c r="H3344" s="786">
        <v>43146</v>
      </c>
      <c r="I3344" s="785" t="s">
        <v>17774</v>
      </c>
      <c r="J3344" s="785" t="s">
        <v>627</v>
      </c>
      <c r="K3344" s="785" t="s">
        <v>17775</v>
      </c>
      <c r="L3344" s="785" t="s">
        <v>17776</v>
      </c>
      <c r="M3344" s="785"/>
      <c r="N3344" s="785"/>
      <c r="O3344" s="785" t="s">
        <v>17777</v>
      </c>
      <c r="P3344" s="787">
        <v>35.281239999999997</v>
      </c>
      <c r="Q3344" s="787">
        <v>6.5665000000000001E-2</v>
      </c>
      <c r="R3344" s="785" t="s">
        <v>916</v>
      </c>
      <c r="S3344" s="785" t="s">
        <v>3061</v>
      </c>
      <c r="T3344" s="785" t="s">
        <v>3061</v>
      </c>
      <c r="U3344" s="785" t="s">
        <v>4692</v>
      </c>
      <c r="V3344" s="785" t="s">
        <v>2603</v>
      </c>
      <c r="W3344" s="785" t="s">
        <v>17778</v>
      </c>
      <c r="X3344" s="785" t="s">
        <v>17779</v>
      </c>
      <c r="Y3344" s="615" t="str">
        <f t="shared" si="52"/>
        <v>Mercy Cheruto</v>
      </c>
      <c r="Z3344" s="785" t="s">
        <v>17780</v>
      </c>
      <c r="AA3344" s="785" t="s">
        <v>4314</v>
      </c>
      <c r="AB3344" s="785" t="s">
        <v>2683</v>
      </c>
      <c r="AC3344" s="785" t="s">
        <v>2606</v>
      </c>
      <c r="AD3344" s="786">
        <v>43392</v>
      </c>
    </row>
    <row r="3345" spans="1:30" ht="15.75">
      <c r="A3345" s="785" t="s">
        <v>4301</v>
      </c>
      <c r="B3345" s="785" t="s">
        <v>26438</v>
      </c>
      <c r="C3345" s="785" t="s">
        <v>4303</v>
      </c>
      <c r="D3345" s="785" t="s">
        <v>2599</v>
      </c>
      <c r="E3345" s="785" t="s">
        <v>17797</v>
      </c>
      <c r="F3345" s="786">
        <v>43062</v>
      </c>
      <c r="G3345" s="785" t="s">
        <v>11552</v>
      </c>
      <c r="H3345" s="786">
        <v>43146</v>
      </c>
      <c r="I3345" s="785" t="s">
        <v>26439</v>
      </c>
      <c r="J3345" s="785" t="s">
        <v>627</v>
      </c>
      <c r="K3345" s="785" t="s">
        <v>26440</v>
      </c>
      <c r="L3345" s="785" t="s">
        <v>26441</v>
      </c>
      <c r="M3345" s="785"/>
      <c r="N3345" s="785"/>
      <c r="O3345" s="785"/>
      <c r="P3345" s="787">
        <v>35.384874000000003</v>
      </c>
      <c r="Q3345" s="787">
        <v>-0.12581100000000001</v>
      </c>
      <c r="R3345" s="785" t="s">
        <v>2053</v>
      </c>
      <c r="S3345" s="785" t="s">
        <v>2715</v>
      </c>
      <c r="T3345" s="785" t="s">
        <v>4310</v>
      </c>
      <c r="U3345" s="785" t="s">
        <v>3194</v>
      </c>
      <c r="V3345" s="785" t="s">
        <v>2603</v>
      </c>
      <c r="W3345" s="785" t="s">
        <v>5515</v>
      </c>
      <c r="X3345" s="785"/>
      <c r="Y3345" s="615" t="str">
        <f t="shared" si="52"/>
        <v>Benard Kirui</v>
      </c>
      <c r="Z3345" s="785" t="s">
        <v>2599</v>
      </c>
      <c r="AA3345" s="785" t="s">
        <v>4314</v>
      </c>
      <c r="AB3345" s="785" t="s">
        <v>2683</v>
      </c>
      <c r="AC3345" s="785" t="s">
        <v>2606</v>
      </c>
      <c r="AD3345" s="786">
        <v>43430</v>
      </c>
    </row>
    <row r="3346" spans="1:30" ht="15.75">
      <c r="A3346" s="785" t="s">
        <v>4301</v>
      </c>
      <c r="B3346" s="785" t="s">
        <v>32682</v>
      </c>
      <c r="C3346" s="785" t="s">
        <v>4303</v>
      </c>
      <c r="D3346" s="785" t="s">
        <v>2599</v>
      </c>
      <c r="E3346" s="785" t="s">
        <v>6881</v>
      </c>
      <c r="F3346" s="786">
        <v>43115</v>
      </c>
      <c r="G3346" s="785" t="s">
        <v>11552</v>
      </c>
      <c r="H3346" s="786">
        <v>43146</v>
      </c>
      <c r="I3346" s="785" t="s">
        <v>32683</v>
      </c>
      <c r="J3346" s="785" t="s">
        <v>629</v>
      </c>
      <c r="K3346" s="785" t="s">
        <v>32684</v>
      </c>
      <c r="L3346" s="785" t="s">
        <v>32685</v>
      </c>
      <c r="M3346" s="785"/>
      <c r="N3346" s="785"/>
      <c r="O3346" s="785"/>
      <c r="P3346" s="787">
        <v>37.026257999999999</v>
      </c>
      <c r="Q3346" s="787">
        <v>-1.0276730000000001</v>
      </c>
      <c r="R3346" s="785" t="s">
        <v>821</v>
      </c>
      <c r="S3346" s="785" t="s">
        <v>2868</v>
      </c>
      <c r="T3346" s="785" t="s">
        <v>2868</v>
      </c>
      <c r="U3346" s="785" t="s">
        <v>8510</v>
      </c>
      <c r="V3346" s="785" t="s">
        <v>3070</v>
      </c>
      <c r="W3346" s="785" t="s">
        <v>3497</v>
      </c>
      <c r="X3346" s="785"/>
      <c r="Y3346" s="615" t="str">
        <f t="shared" si="52"/>
        <v>Cides Ltd</v>
      </c>
      <c r="Z3346" s="785" t="s">
        <v>2599</v>
      </c>
      <c r="AA3346" s="785" t="s">
        <v>4349</v>
      </c>
      <c r="AB3346" s="785" t="s">
        <v>2605</v>
      </c>
      <c r="AC3346" s="785" t="s">
        <v>2606</v>
      </c>
      <c r="AD3346" s="786">
        <v>43167</v>
      </c>
    </row>
    <row r="3347" spans="1:30" ht="15.75">
      <c r="A3347" s="785" t="s">
        <v>4301</v>
      </c>
      <c r="B3347" s="785" t="s">
        <v>4657</v>
      </c>
      <c r="C3347" s="785" t="s">
        <v>4303</v>
      </c>
      <c r="D3347" s="785" t="s">
        <v>2599</v>
      </c>
      <c r="E3347" s="785" t="s">
        <v>4658</v>
      </c>
      <c r="F3347" s="786">
        <v>42857</v>
      </c>
      <c r="G3347" s="785" t="s">
        <v>4659</v>
      </c>
      <c r="H3347" s="786">
        <v>43145</v>
      </c>
      <c r="I3347" s="785" t="s">
        <v>4660</v>
      </c>
      <c r="J3347" s="785" t="s">
        <v>627</v>
      </c>
      <c r="K3347" s="785" t="s">
        <v>2612</v>
      </c>
      <c r="L3347" s="785" t="s">
        <v>4661</v>
      </c>
      <c r="M3347" s="785"/>
      <c r="N3347" s="785"/>
      <c r="O3347" s="785" t="s">
        <v>4662</v>
      </c>
      <c r="P3347" s="787">
        <v>37.542459000000001</v>
      </c>
      <c r="Q3347" s="787">
        <v>-0.49231599999999998</v>
      </c>
      <c r="R3347" s="785" t="s">
        <v>1089</v>
      </c>
      <c r="S3347" s="785" t="s">
        <v>3090</v>
      </c>
      <c r="T3347" s="785" t="s">
        <v>1091</v>
      </c>
      <c r="U3347" s="785" t="s">
        <v>4663</v>
      </c>
      <c r="V3347" s="785" t="s">
        <v>2855</v>
      </c>
      <c r="W3347" s="785" t="s">
        <v>3324</v>
      </c>
      <c r="X3347" s="785" t="s">
        <v>4647</v>
      </c>
      <c r="Y3347" s="615" t="str">
        <f t="shared" si="52"/>
        <v>Alex Mukundi</v>
      </c>
      <c r="Z3347" s="785" t="s">
        <v>4656</v>
      </c>
      <c r="AA3347" s="785" t="s">
        <v>4314</v>
      </c>
      <c r="AB3347" s="785" t="s">
        <v>2605</v>
      </c>
      <c r="AC3347" s="785" t="s">
        <v>2606</v>
      </c>
      <c r="AD3347" s="786">
        <v>43223</v>
      </c>
    </row>
    <row r="3348" spans="1:30" ht="15.75">
      <c r="A3348" s="785" t="s">
        <v>4301</v>
      </c>
      <c r="B3348" s="785" t="s">
        <v>14420</v>
      </c>
      <c r="C3348" s="785" t="s">
        <v>4303</v>
      </c>
      <c r="D3348" s="785" t="s">
        <v>2599</v>
      </c>
      <c r="E3348" s="785" t="s">
        <v>14421</v>
      </c>
      <c r="F3348" s="786">
        <v>43095</v>
      </c>
      <c r="G3348" s="785" t="s">
        <v>4659</v>
      </c>
      <c r="H3348" s="786">
        <v>43145</v>
      </c>
      <c r="I3348" s="785" t="s">
        <v>14422</v>
      </c>
      <c r="J3348" s="785" t="s">
        <v>627</v>
      </c>
      <c r="K3348" s="785" t="s">
        <v>14423</v>
      </c>
      <c r="L3348" s="785" t="s">
        <v>14424</v>
      </c>
      <c r="M3348" s="785" t="s">
        <v>14425</v>
      </c>
      <c r="N3348" s="785"/>
      <c r="O3348" s="785" t="s">
        <v>14426</v>
      </c>
      <c r="P3348" s="787">
        <v>35.277000000000001</v>
      </c>
      <c r="Q3348" s="787">
        <v>6.5180000000000002E-2</v>
      </c>
      <c r="R3348" s="785" t="s">
        <v>916</v>
      </c>
      <c r="S3348" s="785" t="s">
        <v>3061</v>
      </c>
      <c r="T3348" s="785" t="s">
        <v>4691</v>
      </c>
      <c r="U3348" s="785" t="s">
        <v>4692</v>
      </c>
      <c r="V3348" s="785" t="s">
        <v>2603</v>
      </c>
      <c r="W3348" s="785" t="s">
        <v>4715</v>
      </c>
      <c r="X3348" s="785" t="s">
        <v>4715</v>
      </c>
      <c r="Y3348" s="615" t="str">
        <f t="shared" si="52"/>
        <v>Jonathan Tabut</v>
      </c>
      <c r="Z3348" s="785" t="s">
        <v>14404</v>
      </c>
      <c r="AA3348" s="785" t="s">
        <v>4314</v>
      </c>
      <c r="AB3348" s="785" t="s">
        <v>2683</v>
      </c>
      <c r="AC3348" s="785" t="s">
        <v>2606</v>
      </c>
      <c r="AD3348" s="786">
        <v>43392</v>
      </c>
    </row>
    <row r="3349" spans="1:30" ht="15.75">
      <c r="A3349" s="785" t="s">
        <v>4301</v>
      </c>
      <c r="B3349" s="785" t="s">
        <v>23065</v>
      </c>
      <c r="C3349" s="785" t="s">
        <v>4303</v>
      </c>
      <c r="D3349" s="785" t="s">
        <v>2599</v>
      </c>
      <c r="E3349" s="785" t="s">
        <v>6359</v>
      </c>
      <c r="F3349" s="786">
        <v>43082</v>
      </c>
      <c r="G3349" s="785" t="s">
        <v>4659</v>
      </c>
      <c r="H3349" s="786">
        <v>43145</v>
      </c>
      <c r="I3349" s="785" t="s">
        <v>23066</v>
      </c>
      <c r="J3349" s="785" t="s">
        <v>627</v>
      </c>
      <c r="K3349" s="785" t="s">
        <v>23067</v>
      </c>
      <c r="L3349" s="785" t="s">
        <v>23068</v>
      </c>
      <c r="M3349" s="785"/>
      <c r="N3349" s="785"/>
      <c r="O3349" s="785" t="s">
        <v>23069</v>
      </c>
      <c r="P3349" s="787">
        <v>35.280901999999998</v>
      </c>
      <c r="Q3349" s="787">
        <v>6.5458000000000002E-2</v>
      </c>
      <c r="R3349" s="785" t="s">
        <v>916</v>
      </c>
      <c r="S3349" s="785" t="s">
        <v>3061</v>
      </c>
      <c r="T3349" s="785" t="s">
        <v>3061</v>
      </c>
      <c r="U3349" s="785" t="s">
        <v>4692</v>
      </c>
      <c r="V3349" s="785" t="s">
        <v>2603</v>
      </c>
      <c r="W3349" s="785" t="s">
        <v>7843</v>
      </c>
      <c r="X3349" s="785" t="s">
        <v>7843</v>
      </c>
      <c r="Y3349" s="615" t="str">
        <f t="shared" si="52"/>
        <v>Simion Kiprop</v>
      </c>
      <c r="Z3349" s="785" t="s">
        <v>4707</v>
      </c>
      <c r="AA3349" s="785" t="s">
        <v>4314</v>
      </c>
      <c r="AB3349" s="785" t="s">
        <v>2683</v>
      </c>
      <c r="AC3349" s="785" t="s">
        <v>2606</v>
      </c>
      <c r="AD3349" s="786">
        <v>43392</v>
      </c>
    </row>
    <row r="3350" spans="1:30" ht="15.75">
      <c r="A3350" s="785" t="s">
        <v>4301</v>
      </c>
      <c r="B3350" s="785" t="s">
        <v>14427</v>
      </c>
      <c r="C3350" s="785" t="s">
        <v>4303</v>
      </c>
      <c r="D3350" s="785" t="s">
        <v>2599</v>
      </c>
      <c r="E3350" s="785" t="s">
        <v>10161</v>
      </c>
      <c r="F3350" s="786">
        <v>42997</v>
      </c>
      <c r="G3350" s="785" t="s">
        <v>14428</v>
      </c>
      <c r="H3350" s="786">
        <v>43144</v>
      </c>
      <c r="I3350" s="785" t="s">
        <v>14429</v>
      </c>
      <c r="J3350" s="785" t="s">
        <v>627</v>
      </c>
      <c r="K3350" s="785" t="s">
        <v>14430</v>
      </c>
      <c r="L3350" s="785" t="s">
        <v>14431</v>
      </c>
      <c r="M3350" s="785"/>
      <c r="N3350" s="785"/>
      <c r="O3350" s="785"/>
      <c r="P3350" s="787">
        <v>35.278081999999998</v>
      </c>
      <c r="Q3350" s="787">
        <v>6.8608000000000002E-2</v>
      </c>
      <c r="R3350" s="785" t="s">
        <v>916</v>
      </c>
      <c r="S3350" s="785" t="s">
        <v>3061</v>
      </c>
      <c r="T3350" s="785" t="s">
        <v>4691</v>
      </c>
      <c r="U3350" s="785" t="s">
        <v>13900</v>
      </c>
      <c r="V3350" s="785" t="s">
        <v>2603</v>
      </c>
      <c r="W3350" s="785" t="s">
        <v>4715</v>
      </c>
      <c r="X3350" s="785" t="s">
        <v>4715</v>
      </c>
      <c r="Y3350" s="615" t="str">
        <f t="shared" si="52"/>
        <v>Jonathan Tabut</v>
      </c>
      <c r="Z3350" s="785" t="s">
        <v>14404</v>
      </c>
      <c r="AA3350" s="785" t="s">
        <v>4314</v>
      </c>
      <c r="AB3350" s="785" t="s">
        <v>2683</v>
      </c>
      <c r="AC3350" s="785" t="s">
        <v>2606</v>
      </c>
      <c r="AD3350" s="786">
        <v>43392</v>
      </c>
    </row>
    <row r="3351" spans="1:30" ht="15.75">
      <c r="A3351" s="785" t="s">
        <v>4301</v>
      </c>
      <c r="B3351" s="785" t="s">
        <v>21551</v>
      </c>
      <c r="C3351" s="785" t="s">
        <v>4303</v>
      </c>
      <c r="D3351" s="785" t="s">
        <v>2599</v>
      </c>
      <c r="E3351" s="785" t="s">
        <v>21552</v>
      </c>
      <c r="F3351" s="786">
        <v>42656</v>
      </c>
      <c r="G3351" s="785" t="s">
        <v>14428</v>
      </c>
      <c r="H3351" s="786">
        <v>43144</v>
      </c>
      <c r="I3351" s="785" t="s">
        <v>21553</v>
      </c>
      <c r="J3351" s="785" t="s">
        <v>629</v>
      </c>
      <c r="K3351" s="785" t="s">
        <v>2612</v>
      </c>
      <c r="L3351" s="785" t="s">
        <v>21554</v>
      </c>
      <c r="M3351" s="785"/>
      <c r="N3351" s="785"/>
      <c r="O3351" s="785" t="s">
        <v>12024</v>
      </c>
      <c r="P3351" s="787">
        <v>36.689681999999998</v>
      </c>
      <c r="Q3351" s="787">
        <v>-1.404407</v>
      </c>
      <c r="R3351" s="785" t="s">
        <v>1325</v>
      </c>
      <c r="S3351" s="785" t="s">
        <v>1326</v>
      </c>
      <c r="T3351" s="785" t="s">
        <v>21555</v>
      </c>
      <c r="U3351" s="785" t="s">
        <v>21555</v>
      </c>
      <c r="V3351" s="785" t="s">
        <v>6015</v>
      </c>
      <c r="W3351" s="785" t="s">
        <v>2608</v>
      </c>
      <c r="X3351" s="785" t="s">
        <v>21176</v>
      </c>
      <c r="Y3351" s="615" t="str">
        <f t="shared" si="52"/>
        <v>Robert Wanjiku</v>
      </c>
      <c r="Z3351" s="785" t="s">
        <v>10380</v>
      </c>
      <c r="AA3351" s="785" t="s">
        <v>5464</v>
      </c>
      <c r="AB3351" s="785" t="s">
        <v>2609</v>
      </c>
      <c r="AC3351" s="785" t="s">
        <v>2610</v>
      </c>
      <c r="AD3351" s="786">
        <v>43144</v>
      </c>
    </row>
    <row r="3352" spans="1:30" ht="15.75">
      <c r="A3352" s="785" t="s">
        <v>4301</v>
      </c>
      <c r="B3352" s="785" t="s">
        <v>24980</v>
      </c>
      <c r="C3352" s="785" t="s">
        <v>4303</v>
      </c>
      <c r="D3352" s="785" t="s">
        <v>2599</v>
      </c>
      <c r="E3352" s="785" t="s">
        <v>24981</v>
      </c>
      <c r="F3352" s="786">
        <v>42955</v>
      </c>
      <c r="G3352" s="785" t="s">
        <v>14428</v>
      </c>
      <c r="H3352" s="786">
        <v>43144</v>
      </c>
      <c r="I3352" s="785" t="s">
        <v>24982</v>
      </c>
      <c r="J3352" s="785" t="s">
        <v>627</v>
      </c>
      <c r="K3352" s="785" t="s">
        <v>24983</v>
      </c>
      <c r="L3352" s="785" t="s">
        <v>24984</v>
      </c>
      <c r="M3352" s="785"/>
      <c r="N3352" s="785"/>
      <c r="O3352" s="785" t="s">
        <v>24985</v>
      </c>
      <c r="P3352" s="787">
        <v>35.286175</v>
      </c>
      <c r="Q3352" s="787">
        <v>5.6403000000000002E-2</v>
      </c>
      <c r="R3352" s="785" t="s">
        <v>916</v>
      </c>
      <c r="S3352" s="785" t="s">
        <v>3061</v>
      </c>
      <c r="T3352" s="785" t="s">
        <v>4741</v>
      </c>
      <c r="U3352" s="785" t="s">
        <v>4742</v>
      </c>
      <c r="V3352" s="785" t="s">
        <v>2603</v>
      </c>
      <c r="W3352" s="785" t="s">
        <v>4715</v>
      </c>
      <c r="X3352" s="785" t="s">
        <v>24976</v>
      </c>
      <c r="Y3352" s="615" t="str">
        <f t="shared" si="52"/>
        <v>Viola Chepkorir</v>
      </c>
      <c r="Z3352" s="785" t="s">
        <v>24986</v>
      </c>
      <c r="AA3352" s="785" t="s">
        <v>4314</v>
      </c>
      <c r="AB3352" s="785" t="s">
        <v>2683</v>
      </c>
      <c r="AC3352" s="785" t="s">
        <v>2606</v>
      </c>
      <c r="AD3352" s="786">
        <v>43390</v>
      </c>
    </row>
    <row r="3353" spans="1:30" ht="15.75">
      <c r="A3353" s="785" t="s">
        <v>4301</v>
      </c>
      <c r="B3353" s="785" t="s">
        <v>7850</v>
      </c>
      <c r="C3353" s="785" t="s">
        <v>4303</v>
      </c>
      <c r="D3353" s="785" t="s">
        <v>2599</v>
      </c>
      <c r="E3353" s="785" t="s">
        <v>7851</v>
      </c>
      <c r="F3353" s="786">
        <v>43047</v>
      </c>
      <c r="G3353" s="785" t="s">
        <v>7852</v>
      </c>
      <c r="H3353" s="786">
        <v>43143</v>
      </c>
      <c r="I3353" s="785" t="s">
        <v>7853</v>
      </c>
      <c r="J3353" s="785" t="s">
        <v>627</v>
      </c>
      <c r="K3353" s="785" t="s">
        <v>7854</v>
      </c>
      <c r="L3353" s="785" t="s">
        <v>7855</v>
      </c>
      <c r="M3353" s="785" t="s">
        <v>7856</v>
      </c>
      <c r="N3353" s="785"/>
      <c r="O3353" s="785"/>
      <c r="P3353" s="787">
        <v>35.290149999999997</v>
      </c>
      <c r="Q3353" s="787">
        <v>6.3606999999999997E-2</v>
      </c>
      <c r="R3353" s="785" t="s">
        <v>916</v>
      </c>
      <c r="S3353" s="785" t="s">
        <v>3061</v>
      </c>
      <c r="T3353" s="785" t="s">
        <v>3061</v>
      </c>
      <c r="U3353" s="785" t="s">
        <v>4742</v>
      </c>
      <c r="V3353" s="785" t="s">
        <v>2603</v>
      </c>
      <c r="W3353" s="785" t="s">
        <v>7843</v>
      </c>
      <c r="X3353" s="785" t="s">
        <v>7844</v>
      </c>
      <c r="Y3353" s="615" t="str">
        <f t="shared" si="52"/>
        <v>Elliasus Kipruto</v>
      </c>
      <c r="Z3353" s="785" t="s">
        <v>4707</v>
      </c>
      <c r="AA3353" s="785" t="s">
        <v>4314</v>
      </c>
      <c r="AB3353" s="785" t="s">
        <v>2683</v>
      </c>
      <c r="AC3353" s="785" t="s">
        <v>2606</v>
      </c>
      <c r="AD3353" s="786">
        <v>43392</v>
      </c>
    </row>
    <row r="3354" spans="1:30" ht="15.75">
      <c r="A3354" s="785" t="s">
        <v>4301</v>
      </c>
      <c r="B3354" s="785" t="s">
        <v>18030</v>
      </c>
      <c r="C3354" s="785" t="s">
        <v>4303</v>
      </c>
      <c r="D3354" s="785" t="s">
        <v>2599</v>
      </c>
      <c r="E3354" s="785" t="s">
        <v>6336</v>
      </c>
      <c r="F3354" s="786">
        <v>42959</v>
      </c>
      <c r="G3354" s="785" t="s">
        <v>7852</v>
      </c>
      <c r="H3354" s="786">
        <v>43143</v>
      </c>
      <c r="I3354" s="785" t="s">
        <v>18031</v>
      </c>
      <c r="J3354" s="785" t="s">
        <v>629</v>
      </c>
      <c r="K3354" s="785" t="s">
        <v>18032</v>
      </c>
      <c r="L3354" s="785" t="s">
        <v>18033</v>
      </c>
      <c r="M3354" s="785"/>
      <c r="N3354" s="785"/>
      <c r="O3354" s="785" t="s">
        <v>18034</v>
      </c>
      <c r="P3354" s="787">
        <v>36.910787999999997</v>
      </c>
      <c r="Q3354" s="787">
        <v>-0.44423299999999999</v>
      </c>
      <c r="R3354" s="785" t="s">
        <v>1056</v>
      </c>
      <c r="S3354" s="785" t="s">
        <v>1057</v>
      </c>
      <c r="T3354" s="785" t="s">
        <v>3577</v>
      </c>
      <c r="U3354" s="785" t="s">
        <v>2131</v>
      </c>
      <c r="V3354" s="785" t="s">
        <v>3004</v>
      </c>
      <c r="W3354" s="785" t="s">
        <v>3015</v>
      </c>
      <c r="X3354" s="785" t="s">
        <v>3015</v>
      </c>
      <c r="Y3354" s="615" t="str">
        <f t="shared" si="52"/>
        <v>Mt Kenya Renewable Energy</v>
      </c>
      <c r="Z3354" s="785" t="s">
        <v>4884</v>
      </c>
      <c r="AA3354" s="785" t="s">
        <v>4349</v>
      </c>
      <c r="AB3354" s="785" t="s">
        <v>2683</v>
      </c>
      <c r="AC3354" s="785" t="s">
        <v>2606</v>
      </c>
      <c r="AD3354" s="786">
        <v>43143</v>
      </c>
    </row>
    <row r="3355" spans="1:30" ht="15.75">
      <c r="A3355" s="785" t="s">
        <v>4301</v>
      </c>
      <c r="B3355" s="785" t="s">
        <v>18268</v>
      </c>
      <c r="C3355" s="785" t="s">
        <v>4303</v>
      </c>
      <c r="D3355" s="785" t="s">
        <v>2599</v>
      </c>
      <c r="E3355" s="785" t="s">
        <v>4635</v>
      </c>
      <c r="F3355" s="786">
        <v>43118</v>
      </c>
      <c r="G3355" s="785" t="s">
        <v>7852</v>
      </c>
      <c r="H3355" s="786">
        <v>43143</v>
      </c>
      <c r="I3355" s="785" t="s">
        <v>18269</v>
      </c>
      <c r="J3355" s="785" t="s">
        <v>629</v>
      </c>
      <c r="K3355" s="785" t="s">
        <v>2612</v>
      </c>
      <c r="L3355" s="785" t="s">
        <v>18270</v>
      </c>
      <c r="M3355" s="785" t="s">
        <v>18271</v>
      </c>
      <c r="N3355" s="785"/>
      <c r="O3355" s="785"/>
      <c r="P3355" s="787">
        <v>37.182262999999999</v>
      </c>
      <c r="Q3355" s="787">
        <v>-0.46987200000000001</v>
      </c>
      <c r="R3355" s="785" t="s">
        <v>1056</v>
      </c>
      <c r="S3355" s="785" t="s">
        <v>2272</v>
      </c>
      <c r="T3355" s="785" t="s">
        <v>18272</v>
      </c>
      <c r="U3355" s="785" t="s">
        <v>3312</v>
      </c>
      <c r="V3355" s="785" t="s">
        <v>2855</v>
      </c>
      <c r="W3355" s="785" t="s">
        <v>2722</v>
      </c>
      <c r="X3355" s="785" t="s">
        <v>18203</v>
      </c>
      <c r="Y3355" s="615" t="str">
        <f t="shared" si="52"/>
        <v>Ndima renewable Energy</v>
      </c>
      <c r="Z3355" s="785" t="s">
        <v>18211</v>
      </c>
      <c r="AA3355" s="785" t="s">
        <v>4349</v>
      </c>
      <c r="AB3355" s="785" t="s">
        <v>2605</v>
      </c>
      <c r="AC3355" s="785" t="s">
        <v>2606</v>
      </c>
      <c r="AD3355" s="786">
        <v>43284</v>
      </c>
    </row>
    <row r="3356" spans="1:30" ht="15.75">
      <c r="A3356" s="785" t="s">
        <v>4301</v>
      </c>
      <c r="B3356" s="785" t="s">
        <v>4565</v>
      </c>
      <c r="C3356" s="785" t="s">
        <v>4303</v>
      </c>
      <c r="D3356" s="785" t="s">
        <v>2599</v>
      </c>
      <c r="E3356" s="785" t="s">
        <v>4566</v>
      </c>
      <c r="F3356" s="786">
        <v>43109</v>
      </c>
      <c r="G3356" s="785" t="s">
        <v>4567</v>
      </c>
      <c r="H3356" s="786">
        <v>43142</v>
      </c>
      <c r="I3356" s="785" t="s">
        <v>4568</v>
      </c>
      <c r="J3356" s="785" t="s">
        <v>629</v>
      </c>
      <c r="K3356" s="785" t="s">
        <v>2612</v>
      </c>
      <c r="L3356" s="785" t="s">
        <v>4569</v>
      </c>
      <c r="M3356" s="785"/>
      <c r="N3356" s="785"/>
      <c r="O3356" s="785"/>
      <c r="P3356" s="787">
        <v>37.07976</v>
      </c>
      <c r="Q3356" s="787">
        <v>-0.50560499999999997</v>
      </c>
      <c r="R3356" s="785" t="s">
        <v>1056</v>
      </c>
      <c r="S3356" s="785" t="s">
        <v>1132</v>
      </c>
      <c r="T3356" s="785" t="s">
        <v>4557</v>
      </c>
      <c r="U3356" s="785" t="s">
        <v>3690</v>
      </c>
      <c r="V3356" s="785" t="s">
        <v>3004</v>
      </c>
      <c r="W3356" s="785" t="s">
        <v>2884</v>
      </c>
      <c r="X3356" s="785" t="s">
        <v>2884</v>
      </c>
      <c r="Y3356" s="615" t="str">
        <f t="shared" si="52"/>
        <v>Aggrey Itavale</v>
      </c>
      <c r="Z3356" s="785" t="s">
        <v>4570</v>
      </c>
      <c r="AA3356" s="785" t="s">
        <v>4314</v>
      </c>
      <c r="AB3356" s="785" t="s">
        <v>2683</v>
      </c>
      <c r="AC3356" s="785" t="s">
        <v>2606</v>
      </c>
      <c r="AD3356" s="786">
        <v>43383</v>
      </c>
    </row>
    <row r="3357" spans="1:30" ht="15.75">
      <c r="A3357" s="785" t="s">
        <v>4301</v>
      </c>
      <c r="B3357" s="785" t="s">
        <v>6590</v>
      </c>
      <c r="C3357" s="785" t="s">
        <v>4379</v>
      </c>
      <c r="D3357" s="785" t="s">
        <v>2751</v>
      </c>
      <c r="E3357" s="785" t="s">
        <v>4413</v>
      </c>
      <c r="F3357" s="786">
        <v>43091</v>
      </c>
      <c r="G3357" s="785" t="s">
        <v>6312</v>
      </c>
      <c r="H3357" s="786">
        <v>43141</v>
      </c>
      <c r="I3357" s="785" t="s">
        <v>6591</v>
      </c>
      <c r="J3357" s="785" t="s">
        <v>629</v>
      </c>
      <c r="K3357" s="785" t="s">
        <v>6592</v>
      </c>
      <c r="L3357" s="785" t="s">
        <v>6593</v>
      </c>
      <c r="M3357" s="785"/>
      <c r="N3357" s="785"/>
      <c r="O3357" s="785"/>
      <c r="P3357" s="787">
        <v>36.971131999999997</v>
      </c>
      <c r="Q3357" s="787">
        <v>-0.85450700000000002</v>
      </c>
      <c r="R3357" s="785" t="s">
        <v>1030</v>
      </c>
      <c r="S3357" s="785" t="s">
        <v>1031</v>
      </c>
      <c r="T3357" s="785" t="s">
        <v>3688</v>
      </c>
      <c r="U3357" s="785" t="s">
        <v>6594</v>
      </c>
      <c r="V3357" s="785">
        <v>8</v>
      </c>
      <c r="W3357" s="785" t="s">
        <v>3497</v>
      </c>
      <c r="X3357" s="785" t="s">
        <v>3497</v>
      </c>
      <c r="Y3357" s="615" t="str">
        <f t="shared" si="52"/>
        <v>Cides Ltd</v>
      </c>
      <c r="Z3357" s="785" t="s">
        <v>2599</v>
      </c>
      <c r="AA3357" s="785" t="s">
        <v>4349</v>
      </c>
      <c r="AB3357" s="785" t="s">
        <v>2605</v>
      </c>
      <c r="AC3357" s="785" t="s">
        <v>2606</v>
      </c>
      <c r="AD3357" s="786">
        <v>43141</v>
      </c>
    </row>
    <row r="3358" spans="1:30" ht="15.75">
      <c r="A3358" s="785" t="s">
        <v>4301</v>
      </c>
      <c r="B3358" s="785" t="s">
        <v>29631</v>
      </c>
      <c r="C3358" s="785" t="s">
        <v>4303</v>
      </c>
      <c r="D3358" s="785" t="s">
        <v>2599</v>
      </c>
      <c r="E3358" s="785" t="s">
        <v>17223</v>
      </c>
      <c r="F3358" s="786">
        <v>43103</v>
      </c>
      <c r="G3358" s="785" t="s">
        <v>6312</v>
      </c>
      <c r="H3358" s="786">
        <v>43141</v>
      </c>
      <c r="I3358" s="785" t="s">
        <v>29632</v>
      </c>
      <c r="J3358" s="785" t="s">
        <v>627</v>
      </c>
      <c r="K3358" s="785" t="s">
        <v>29633</v>
      </c>
      <c r="L3358" s="785" t="s">
        <v>29634</v>
      </c>
      <c r="M3358" s="785"/>
      <c r="N3358" s="785"/>
      <c r="O3358" s="785"/>
      <c r="P3358" s="787">
        <v>36.746600999999998</v>
      </c>
      <c r="Q3358" s="787">
        <v>-1.159019</v>
      </c>
      <c r="R3358" s="785" t="s">
        <v>821</v>
      </c>
      <c r="S3358" s="785" t="s">
        <v>1589</v>
      </c>
      <c r="T3358" s="785" t="s">
        <v>1589</v>
      </c>
      <c r="U3358" s="785" t="s">
        <v>29635</v>
      </c>
      <c r="V3358" s="785" t="s">
        <v>2855</v>
      </c>
      <c r="W3358" s="785" t="s">
        <v>3497</v>
      </c>
      <c r="X3358" s="785"/>
      <c r="Y3358" s="615" t="str">
        <f t="shared" si="52"/>
        <v>Cides Ltd</v>
      </c>
      <c r="Z3358" s="785" t="s">
        <v>2599</v>
      </c>
      <c r="AA3358" s="785" t="s">
        <v>4349</v>
      </c>
      <c r="AB3358" s="785" t="s">
        <v>2605</v>
      </c>
      <c r="AC3358" s="785" t="s">
        <v>2606</v>
      </c>
      <c r="AD3358" s="786">
        <v>43167</v>
      </c>
    </row>
    <row r="3359" spans="1:30" ht="15.75">
      <c r="A3359" s="785" t="s">
        <v>4301</v>
      </c>
      <c r="B3359" s="785" t="s">
        <v>9818</v>
      </c>
      <c r="C3359" s="785" t="s">
        <v>4379</v>
      </c>
      <c r="D3359" s="785" t="s">
        <v>2751</v>
      </c>
      <c r="E3359" s="785" t="s">
        <v>9627</v>
      </c>
      <c r="F3359" s="786">
        <v>43090</v>
      </c>
      <c r="G3359" s="785" t="s">
        <v>9819</v>
      </c>
      <c r="H3359" s="786">
        <v>43140</v>
      </c>
      <c r="I3359" s="785" t="s">
        <v>9820</v>
      </c>
      <c r="J3359" s="785" t="s">
        <v>629</v>
      </c>
      <c r="K3359" s="785" t="s">
        <v>9821</v>
      </c>
      <c r="L3359" s="785" t="s">
        <v>9822</v>
      </c>
      <c r="M3359" s="785" t="s">
        <v>9823</v>
      </c>
      <c r="N3359" s="785"/>
      <c r="O3359" s="785"/>
      <c r="P3359" s="787">
        <v>36.668052000000003</v>
      </c>
      <c r="Q3359" s="787">
        <v>-1.2024429999999999</v>
      </c>
      <c r="R3359" s="785" t="s">
        <v>821</v>
      </c>
      <c r="S3359" s="785" t="s">
        <v>2943</v>
      </c>
      <c r="T3359" s="785" t="s">
        <v>2943</v>
      </c>
      <c r="U3359" s="785" t="s">
        <v>3050</v>
      </c>
      <c r="V3359" s="785">
        <v>10</v>
      </c>
      <c r="W3359" s="785" t="s">
        <v>2615</v>
      </c>
      <c r="X3359" s="785" t="s">
        <v>9775</v>
      </c>
      <c r="Y3359" s="615" t="str">
        <f t="shared" si="52"/>
        <v>Frederick Kago</v>
      </c>
      <c r="Z3359" s="785" t="s">
        <v>9780</v>
      </c>
      <c r="AA3359" s="785" t="s">
        <v>5464</v>
      </c>
      <c r="AB3359" s="785" t="s">
        <v>3686</v>
      </c>
      <c r="AC3359" s="785" t="s">
        <v>2617</v>
      </c>
      <c r="AD3359" s="786">
        <v>43314</v>
      </c>
    </row>
    <row r="3360" spans="1:30" ht="15.75">
      <c r="A3360" s="785" t="s">
        <v>4301</v>
      </c>
      <c r="B3360" s="785" t="s">
        <v>25510</v>
      </c>
      <c r="C3360" s="785" t="s">
        <v>4379</v>
      </c>
      <c r="D3360" s="785" t="s">
        <v>2751</v>
      </c>
      <c r="E3360" s="785" t="s">
        <v>9627</v>
      </c>
      <c r="F3360" s="786">
        <v>43090</v>
      </c>
      <c r="G3360" s="785" t="s">
        <v>9819</v>
      </c>
      <c r="H3360" s="786">
        <v>43140</v>
      </c>
      <c r="I3360" s="785" t="s">
        <v>25511</v>
      </c>
      <c r="J3360" s="785" t="s">
        <v>629</v>
      </c>
      <c r="K3360" s="785" t="s">
        <v>25512</v>
      </c>
      <c r="L3360" s="785" t="s">
        <v>25513</v>
      </c>
      <c r="M3360" s="785"/>
      <c r="N3360" s="785"/>
      <c r="O3360" s="785" t="s">
        <v>25514</v>
      </c>
      <c r="P3360" s="787">
        <v>37.211365999999998</v>
      </c>
      <c r="Q3360" s="787">
        <v>-0.45975199999999999</v>
      </c>
      <c r="R3360" s="785" t="s">
        <v>1961</v>
      </c>
      <c r="S3360" s="785" t="s">
        <v>1961</v>
      </c>
      <c r="T3360" s="785" t="s">
        <v>2740</v>
      </c>
      <c r="U3360" s="785" t="s">
        <v>1543</v>
      </c>
      <c r="V3360" s="785" t="s">
        <v>3004</v>
      </c>
      <c r="W3360" s="785" t="s">
        <v>3263</v>
      </c>
      <c r="X3360" s="785" t="s">
        <v>3344</v>
      </c>
      <c r="Y3360" s="615" t="str">
        <f t="shared" si="52"/>
        <v>Zablon Kimindo Kibara</v>
      </c>
      <c r="Z3360" s="785" t="s">
        <v>25488</v>
      </c>
      <c r="AA3360" s="785" t="s">
        <v>4314</v>
      </c>
      <c r="AB3360" s="785" t="s">
        <v>2683</v>
      </c>
      <c r="AC3360" s="785" t="s">
        <v>2606</v>
      </c>
      <c r="AD3360" s="786">
        <v>43181</v>
      </c>
    </row>
    <row r="3361" spans="1:30" ht="15.75">
      <c r="A3361" s="785" t="s">
        <v>4301</v>
      </c>
      <c r="B3361" s="785" t="s">
        <v>25609</v>
      </c>
      <c r="C3361" s="785" t="s">
        <v>4303</v>
      </c>
      <c r="D3361" s="785" t="s">
        <v>2599</v>
      </c>
      <c r="E3361" s="785" t="s">
        <v>10362</v>
      </c>
      <c r="F3361" s="786">
        <v>43089</v>
      </c>
      <c r="G3361" s="785" t="s">
        <v>25610</v>
      </c>
      <c r="H3361" s="786">
        <v>43139</v>
      </c>
      <c r="I3361" s="785" t="s">
        <v>25611</v>
      </c>
      <c r="J3361" s="785" t="s">
        <v>629</v>
      </c>
      <c r="K3361" s="785" t="s">
        <v>25612</v>
      </c>
      <c r="L3361" s="785" t="s">
        <v>25613</v>
      </c>
      <c r="M3361" s="785"/>
      <c r="N3361" s="785"/>
      <c r="O3361" s="785" t="s">
        <v>25614</v>
      </c>
      <c r="P3361" s="787">
        <v>34.897649999999999</v>
      </c>
      <c r="Q3361" s="787">
        <v>-0.37028699999999998</v>
      </c>
      <c r="R3361" s="785" t="s">
        <v>1575</v>
      </c>
      <c r="S3361" s="785" t="s">
        <v>2675</v>
      </c>
      <c r="T3361" s="785" t="s">
        <v>25615</v>
      </c>
      <c r="U3361" s="785" t="s">
        <v>25616</v>
      </c>
      <c r="V3361" s="785" t="s">
        <v>2673</v>
      </c>
      <c r="W3361" s="785" t="s">
        <v>2608</v>
      </c>
      <c r="X3361" s="785" t="s">
        <v>25607</v>
      </c>
      <c r="Y3361" s="615" t="str">
        <f t="shared" si="52"/>
        <v>Zadock</v>
      </c>
      <c r="Z3361" s="785" t="s">
        <v>25608</v>
      </c>
      <c r="AA3361" s="785" t="s">
        <v>5464</v>
      </c>
      <c r="AB3361" s="785" t="s">
        <v>2609</v>
      </c>
      <c r="AC3361" s="785" t="s">
        <v>2610</v>
      </c>
      <c r="AD3361" s="786">
        <v>43139</v>
      </c>
    </row>
    <row r="3362" spans="1:30" ht="15.75">
      <c r="A3362" s="785" t="s">
        <v>4301</v>
      </c>
      <c r="B3362" s="785" t="s">
        <v>8493</v>
      </c>
      <c r="C3362" s="785" t="s">
        <v>4303</v>
      </c>
      <c r="D3362" s="785" t="s">
        <v>2599</v>
      </c>
      <c r="E3362" s="785" t="s">
        <v>8494</v>
      </c>
      <c r="F3362" s="786">
        <v>43088</v>
      </c>
      <c r="G3362" s="785" t="s">
        <v>8495</v>
      </c>
      <c r="H3362" s="786">
        <v>43138</v>
      </c>
      <c r="I3362" s="785" t="s">
        <v>8496</v>
      </c>
      <c r="J3362" s="785" t="s">
        <v>629</v>
      </c>
      <c r="K3362" s="785" t="s">
        <v>8497</v>
      </c>
      <c r="L3362" s="785" t="s">
        <v>8498</v>
      </c>
      <c r="M3362" s="785"/>
      <c r="N3362" s="785"/>
      <c r="O3362" s="785" t="s">
        <v>8499</v>
      </c>
      <c r="P3362" s="787">
        <v>35.167816999999999</v>
      </c>
      <c r="Q3362" s="787">
        <v>0.58935000000000004</v>
      </c>
      <c r="R3362" s="785" t="s">
        <v>893</v>
      </c>
      <c r="S3362" s="785" t="s">
        <v>2882</v>
      </c>
      <c r="T3362" s="785" t="s">
        <v>2882</v>
      </c>
      <c r="U3362" s="785" t="s">
        <v>8500</v>
      </c>
      <c r="V3362" s="785" t="s">
        <v>2603</v>
      </c>
      <c r="W3362" s="785" t="s">
        <v>8491</v>
      </c>
      <c r="X3362" s="785" t="s">
        <v>2707</v>
      </c>
      <c r="Y3362" s="615" t="str">
        <f t="shared" si="52"/>
        <v>Fagaden Enterprises</v>
      </c>
      <c r="Z3362" s="785" t="s">
        <v>8501</v>
      </c>
      <c r="AA3362" s="785" t="s">
        <v>5464</v>
      </c>
      <c r="AB3362" s="785" t="s">
        <v>5504</v>
      </c>
      <c r="AC3362" s="785" t="s">
        <v>2617</v>
      </c>
      <c r="AD3362" s="786">
        <v>43141</v>
      </c>
    </row>
    <row r="3363" spans="1:30" ht="15.75">
      <c r="A3363" s="785" t="s">
        <v>4301</v>
      </c>
      <c r="B3363" s="785" t="s">
        <v>7639</v>
      </c>
      <c r="C3363" s="785" t="s">
        <v>4303</v>
      </c>
      <c r="D3363" s="785" t="s">
        <v>2599</v>
      </c>
      <c r="E3363" s="785" t="s">
        <v>4587</v>
      </c>
      <c r="F3363" s="786">
        <v>42990</v>
      </c>
      <c r="G3363" s="785" t="s">
        <v>7640</v>
      </c>
      <c r="H3363" s="786">
        <v>43137</v>
      </c>
      <c r="I3363" s="785" t="s">
        <v>7641</v>
      </c>
      <c r="J3363" s="785" t="s">
        <v>627</v>
      </c>
      <c r="K3363" s="785" t="s">
        <v>7642</v>
      </c>
      <c r="L3363" s="785" t="s">
        <v>7643</v>
      </c>
      <c r="M3363" s="785"/>
      <c r="N3363" s="785"/>
      <c r="O3363" s="785"/>
      <c r="P3363" s="787">
        <v>35.283495000000002</v>
      </c>
      <c r="Q3363" s="787">
        <v>6.0206999999999997E-2</v>
      </c>
      <c r="R3363" s="785" t="s">
        <v>916</v>
      </c>
      <c r="S3363" s="785" t="s">
        <v>3061</v>
      </c>
      <c r="T3363" s="785" t="s">
        <v>4741</v>
      </c>
      <c r="U3363" s="785" t="s">
        <v>4742</v>
      </c>
      <c r="V3363" s="785" t="s">
        <v>2603</v>
      </c>
      <c r="W3363" s="785" t="s">
        <v>4715</v>
      </c>
      <c r="X3363" s="785" t="s">
        <v>7644</v>
      </c>
      <c r="Y3363" s="615" t="str">
        <f t="shared" si="52"/>
        <v>Elesus Kiprotich</v>
      </c>
      <c r="Z3363" s="785" t="s">
        <v>2599</v>
      </c>
      <c r="AA3363" s="785" t="s">
        <v>4314</v>
      </c>
      <c r="AB3363" s="785" t="s">
        <v>2683</v>
      </c>
      <c r="AC3363" s="785" t="s">
        <v>2606</v>
      </c>
      <c r="AD3363" s="786">
        <v>43391</v>
      </c>
    </row>
    <row r="3364" spans="1:30" ht="15.75">
      <c r="A3364" s="785" t="s">
        <v>4301</v>
      </c>
      <c r="B3364" s="785" t="s">
        <v>9970</v>
      </c>
      <c r="C3364" s="785" t="s">
        <v>4303</v>
      </c>
      <c r="D3364" s="785" t="s">
        <v>2599</v>
      </c>
      <c r="E3364" s="785" t="s">
        <v>5732</v>
      </c>
      <c r="F3364" s="786">
        <v>43087</v>
      </c>
      <c r="G3364" s="785" t="s">
        <v>7640</v>
      </c>
      <c r="H3364" s="786">
        <v>43137</v>
      </c>
      <c r="I3364" s="785" t="s">
        <v>9971</v>
      </c>
      <c r="J3364" s="785" t="s">
        <v>629</v>
      </c>
      <c r="K3364" s="785" t="s">
        <v>9972</v>
      </c>
      <c r="L3364" s="785" t="s">
        <v>9973</v>
      </c>
      <c r="M3364" s="785"/>
      <c r="N3364" s="785"/>
      <c r="O3364" s="785" t="s">
        <v>9974</v>
      </c>
      <c r="P3364" s="787">
        <v>36.887663000000003</v>
      </c>
      <c r="Q3364" s="787">
        <v>-1.04583</v>
      </c>
      <c r="R3364" s="785" t="s">
        <v>821</v>
      </c>
      <c r="S3364" s="785" t="s">
        <v>2041</v>
      </c>
      <c r="T3364" s="785" t="s">
        <v>1058</v>
      </c>
      <c r="U3364" s="785" t="s">
        <v>3001</v>
      </c>
      <c r="V3364" s="785" t="s">
        <v>3004</v>
      </c>
      <c r="W3364" s="785" t="s">
        <v>2615</v>
      </c>
      <c r="X3364" s="785" t="s">
        <v>9775</v>
      </c>
      <c r="Y3364" s="615" t="str">
        <f t="shared" si="52"/>
        <v>Frederick Kago</v>
      </c>
      <c r="Z3364" s="785" t="s">
        <v>9780</v>
      </c>
      <c r="AA3364" s="785" t="s">
        <v>5464</v>
      </c>
      <c r="AB3364" s="785" t="s">
        <v>3686</v>
      </c>
      <c r="AC3364" s="785" t="s">
        <v>2617</v>
      </c>
      <c r="AD3364" s="786">
        <v>43175</v>
      </c>
    </row>
    <row r="3365" spans="1:30" ht="15.75">
      <c r="A3365" s="785" t="s">
        <v>4301</v>
      </c>
      <c r="B3365" s="785" t="s">
        <v>17195</v>
      </c>
      <c r="C3365" s="785" t="s">
        <v>4303</v>
      </c>
      <c r="D3365" s="785" t="s">
        <v>2599</v>
      </c>
      <c r="E3365" s="785" t="s">
        <v>11038</v>
      </c>
      <c r="F3365" s="786">
        <v>43112</v>
      </c>
      <c r="G3365" s="785" t="s">
        <v>7640</v>
      </c>
      <c r="H3365" s="786">
        <v>43137</v>
      </c>
      <c r="I3365" s="785" t="s">
        <v>17196</v>
      </c>
      <c r="J3365" s="785" t="s">
        <v>629</v>
      </c>
      <c r="K3365" s="785" t="s">
        <v>2612</v>
      </c>
      <c r="L3365" s="785" t="s">
        <v>17197</v>
      </c>
      <c r="M3365" s="785"/>
      <c r="N3365" s="785"/>
      <c r="O3365" s="785" t="s">
        <v>17198</v>
      </c>
      <c r="P3365" s="787">
        <v>37.087992999999997</v>
      </c>
      <c r="Q3365" s="787">
        <v>-0.37414799999999998</v>
      </c>
      <c r="R3365" s="785" t="s">
        <v>1056</v>
      </c>
      <c r="S3365" s="785" t="s">
        <v>2272</v>
      </c>
      <c r="T3365" s="785" t="s">
        <v>17199</v>
      </c>
      <c r="U3365" s="785" t="s">
        <v>17200</v>
      </c>
      <c r="V3365" s="785" t="s">
        <v>2855</v>
      </c>
      <c r="W3365" s="785" t="s">
        <v>2693</v>
      </c>
      <c r="X3365" s="785" t="s">
        <v>17201</v>
      </c>
      <c r="Y3365" s="615" t="str">
        <f t="shared" si="52"/>
        <v>Lukas</v>
      </c>
      <c r="Z3365" s="785" t="s">
        <v>16935</v>
      </c>
      <c r="AA3365" s="785" t="s">
        <v>4349</v>
      </c>
      <c r="AB3365" s="785" t="s">
        <v>2605</v>
      </c>
      <c r="AC3365" s="785" t="s">
        <v>2606</v>
      </c>
      <c r="AD3365" s="786">
        <v>43161</v>
      </c>
    </row>
    <row r="3366" spans="1:30" ht="15.75">
      <c r="A3366" s="785" t="s">
        <v>4301</v>
      </c>
      <c r="B3366" s="785" t="s">
        <v>27802</v>
      </c>
      <c r="C3366" s="785" t="s">
        <v>4303</v>
      </c>
      <c r="D3366" s="785" t="s">
        <v>2599</v>
      </c>
      <c r="E3366" s="785" t="s">
        <v>6881</v>
      </c>
      <c r="F3366" s="786">
        <v>43115</v>
      </c>
      <c r="G3366" s="785" t="s">
        <v>7640</v>
      </c>
      <c r="H3366" s="786">
        <v>43137</v>
      </c>
      <c r="I3366" s="785" t="s">
        <v>27803</v>
      </c>
      <c r="J3366" s="785" t="s">
        <v>629</v>
      </c>
      <c r="K3366" s="785" t="s">
        <v>2612</v>
      </c>
      <c r="L3366" s="785" t="s">
        <v>27804</v>
      </c>
      <c r="M3366" s="785"/>
      <c r="N3366" s="785"/>
      <c r="O3366" s="785"/>
      <c r="P3366" s="787">
        <v>36.995914999999997</v>
      </c>
      <c r="Q3366" s="787">
        <v>-0.60981799999999997</v>
      </c>
      <c r="R3366" s="785" t="s">
        <v>1030</v>
      </c>
      <c r="S3366" s="785" t="s">
        <v>2143</v>
      </c>
      <c r="T3366" s="785" t="s">
        <v>3087</v>
      </c>
      <c r="U3366" s="785" t="s">
        <v>27805</v>
      </c>
      <c r="V3366" s="785" t="s">
        <v>2673</v>
      </c>
      <c r="W3366" s="785" t="s">
        <v>2693</v>
      </c>
      <c r="X3366" s="785"/>
      <c r="Y3366" s="615" t="str">
        <f t="shared" si="52"/>
        <v>Andcol Enterprises</v>
      </c>
      <c r="Z3366" s="785" t="s">
        <v>2599</v>
      </c>
      <c r="AA3366" s="785" t="s">
        <v>4349</v>
      </c>
      <c r="AB3366" s="785" t="s">
        <v>2605</v>
      </c>
      <c r="AC3366" s="785" t="s">
        <v>2606</v>
      </c>
      <c r="AD3366" s="786">
        <v>43137</v>
      </c>
    </row>
    <row r="3367" spans="1:30" ht="15.75">
      <c r="A3367" s="785" t="s">
        <v>4301</v>
      </c>
      <c r="B3367" s="785" t="s">
        <v>29628</v>
      </c>
      <c r="C3367" s="785" t="s">
        <v>4303</v>
      </c>
      <c r="D3367" s="785" t="s">
        <v>2599</v>
      </c>
      <c r="E3367" s="785" t="s">
        <v>19036</v>
      </c>
      <c r="F3367" s="786">
        <v>43105</v>
      </c>
      <c r="G3367" s="785" t="s">
        <v>7640</v>
      </c>
      <c r="H3367" s="786">
        <v>43137</v>
      </c>
      <c r="I3367" s="785" t="s">
        <v>29629</v>
      </c>
      <c r="J3367" s="785" t="s">
        <v>629</v>
      </c>
      <c r="K3367" s="785" t="s">
        <v>2612</v>
      </c>
      <c r="L3367" s="785" t="s">
        <v>29630</v>
      </c>
      <c r="M3367" s="785"/>
      <c r="N3367" s="785"/>
      <c r="O3367" s="785"/>
      <c r="P3367" s="787">
        <v>36.697505</v>
      </c>
      <c r="Q3367" s="787">
        <v>-1.19815</v>
      </c>
      <c r="R3367" s="785" t="s">
        <v>821</v>
      </c>
      <c r="S3367" s="785" t="s">
        <v>1429</v>
      </c>
      <c r="T3367" s="785" t="s">
        <v>6332</v>
      </c>
      <c r="U3367" s="785" t="s">
        <v>3928</v>
      </c>
      <c r="V3367" s="785" t="s">
        <v>2855</v>
      </c>
      <c r="W3367" s="785" t="s">
        <v>3497</v>
      </c>
      <c r="X3367" s="785"/>
      <c r="Y3367" s="615" t="str">
        <f t="shared" si="52"/>
        <v>Cides Ltd</v>
      </c>
      <c r="Z3367" s="785" t="s">
        <v>2599</v>
      </c>
      <c r="AA3367" s="785" t="s">
        <v>4349</v>
      </c>
      <c r="AB3367" s="785" t="s">
        <v>2605</v>
      </c>
      <c r="AC3367" s="785" t="s">
        <v>2606</v>
      </c>
      <c r="AD3367" s="786">
        <v>43167</v>
      </c>
    </row>
    <row r="3368" spans="1:30" ht="15.75">
      <c r="A3368" s="785" t="s">
        <v>4301</v>
      </c>
      <c r="B3368" s="785" t="s">
        <v>6664</v>
      </c>
      <c r="C3368" s="785" t="s">
        <v>4303</v>
      </c>
      <c r="D3368" s="785" t="s">
        <v>2599</v>
      </c>
      <c r="E3368" s="785" t="s">
        <v>6665</v>
      </c>
      <c r="F3368" s="786">
        <v>43086</v>
      </c>
      <c r="G3368" s="785" t="s">
        <v>6666</v>
      </c>
      <c r="H3368" s="786">
        <v>43136</v>
      </c>
      <c r="I3368" s="785" t="s">
        <v>6667</v>
      </c>
      <c r="J3368" s="785" t="s">
        <v>627</v>
      </c>
      <c r="K3368" s="785" t="s">
        <v>6668</v>
      </c>
      <c r="L3368" s="785" t="s">
        <v>6669</v>
      </c>
      <c r="M3368" s="785"/>
      <c r="N3368" s="785"/>
      <c r="O3368" s="785" t="s">
        <v>6670</v>
      </c>
      <c r="P3368" s="787">
        <v>36.970993999999997</v>
      </c>
      <c r="Q3368" s="787">
        <v>-0.85460800000000003</v>
      </c>
      <c r="R3368" s="785" t="s">
        <v>1030</v>
      </c>
      <c r="S3368" s="785" t="s">
        <v>1031</v>
      </c>
      <c r="T3368" s="785" t="s">
        <v>3688</v>
      </c>
      <c r="U3368" s="785" t="s">
        <v>6594</v>
      </c>
      <c r="V3368" s="785" t="s">
        <v>3004</v>
      </c>
      <c r="W3368" s="785" t="s">
        <v>3497</v>
      </c>
      <c r="X3368" s="785" t="s">
        <v>3497</v>
      </c>
      <c r="Y3368" s="615" t="str">
        <f t="shared" si="52"/>
        <v>Cides Ltd</v>
      </c>
      <c r="Z3368" s="785" t="s">
        <v>2599</v>
      </c>
      <c r="AA3368" s="785" t="s">
        <v>4349</v>
      </c>
      <c r="AB3368" s="785" t="s">
        <v>2605</v>
      </c>
      <c r="AC3368" s="785" t="s">
        <v>2606</v>
      </c>
      <c r="AD3368" s="786">
        <v>43141</v>
      </c>
    </row>
    <row r="3369" spans="1:30" ht="15.75">
      <c r="A3369" s="785" t="s">
        <v>4301</v>
      </c>
      <c r="B3369" s="785" t="s">
        <v>18406</v>
      </c>
      <c r="C3369" s="785" t="s">
        <v>4303</v>
      </c>
      <c r="D3369" s="785" t="s">
        <v>2599</v>
      </c>
      <c r="E3369" s="785" t="s">
        <v>10356</v>
      </c>
      <c r="F3369" s="786">
        <v>43097</v>
      </c>
      <c r="G3369" s="785" t="s">
        <v>6666</v>
      </c>
      <c r="H3369" s="786">
        <v>43136</v>
      </c>
      <c r="I3369" s="785" t="s">
        <v>18407</v>
      </c>
      <c r="J3369" s="785" t="s">
        <v>627</v>
      </c>
      <c r="K3369" s="785" t="s">
        <v>18408</v>
      </c>
      <c r="L3369" s="785" t="s">
        <v>18409</v>
      </c>
      <c r="M3369" s="785"/>
      <c r="N3369" s="785"/>
      <c r="O3369" s="785"/>
      <c r="P3369" s="787">
        <v>35.694327999999999</v>
      </c>
      <c r="Q3369" s="787">
        <v>-0.56000300000000003</v>
      </c>
      <c r="R3369" s="785" t="s">
        <v>695</v>
      </c>
      <c r="S3369" s="785" t="s">
        <v>2766</v>
      </c>
      <c r="T3369" s="785" t="s">
        <v>18410</v>
      </c>
      <c r="U3369" s="785" t="s">
        <v>2967</v>
      </c>
      <c r="V3369" s="785" t="s">
        <v>2855</v>
      </c>
      <c r="W3369" s="785" t="s">
        <v>10370</v>
      </c>
      <c r="X3369" s="785" t="s">
        <v>10370</v>
      </c>
      <c r="Y3369" s="615" t="str">
        <f t="shared" si="52"/>
        <v>Nelson Mutai</v>
      </c>
      <c r="Z3369" s="785" t="s">
        <v>18411</v>
      </c>
      <c r="AA3369" s="785" t="s">
        <v>4314</v>
      </c>
      <c r="AB3369" s="785" t="s">
        <v>2683</v>
      </c>
      <c r="AC3369" s="785" t="s">
        <v>2606</v>
      </c>
      <c r="AD3369" s="786">
        <v>43494</v>
      </c>
    </row>
    <row r="3370" spans="1:30" ht="15.75">
      <c r="A3370" s="785" t="s">
        <v>4301</v>
      </c>
      <c r="B3370" s="785" t="s">
        <v>22300</v>
      </c>
      <c r="C3370" s="785" t="s">
        <v>4303</v>
      </c>
      <c r="D3370" s="785" t="s">
        <v>2599</v>
      </c>
      <c r="E3370" s="785" t="s">
        <v>19036</v>
      </c>
      <c r="F3370" s="786">
        <v>43105</v>
      </c>
      <c r="G3370" s="785" t="s">
        <v>6666</v>
      </c>
      <c r="H3370" s="786">
        <v>43136</v>
      </c>
      <c r="I3370" s="785" t="s">
        <v>22301</v>
      </c>
      <c r="J3370" s="785" t="s">
        <v>629</v>
      </c>
      <c r="K3370" s="785" t="s">
        <v>2612</v>
      </c>
      <c r="L3370" s="785" t="s">
        <v>22302</v>
      </c>
      <c r="M3370" s="785"/>
      <c r="N3370" s="785"/>
      <c r="O3370" s="785" t="s">
        <v>22303</v>
      </c>
      <c r="P3370" s="787">
        <v>34.801716999999996</v>
      </c>
      <c r="Q3370" s="787">
        <v>-0.70343999999999995</v>
      </c>
      <c r="R3370" s="785" t="s">
        <v>2696</v>
      </c>
      <c r="S3370" s="785" t="s">
        <v>2697</v>
      </c>
      <c r="T3370" s="785" t="s">
        <v>2988</v>
      </c>
      <c r="U3370" s="785" t="s">
        <v>3676</v>
      </c>
      <c r="V3370" s="785" t="s">
        <v>2855</v>
      </c>
      <c r="W3370" s="785" t="s">
        <v>22222</v>
      </c>
      <c r="X3370" s="785" t="s">
        <v>3516</v>
      </c>
      <c r="Y3370" s="615" t="str">
        <f t="shared" si="52"/>
        <v>Samuel Manyuna Otiso</v>
      </c>
      <c r="Z3370" s="785" t="s">
        <v>3744</v>
      </c>
      <c r="AA3370" s="785" t="s">
        <v>4349</v>
      </c>
      <c r="AB3370" s="785" t="s">
        <v>2683</v>
      </c>
      <c r="AC3370" s="785" t="s">
        <v>2606</v>
      </c>
      <c r="AD3370" s="786">
        <v>43215</v>
      </c>
    </row>
    <row r="3371" spans="1:30" ht="15.75">
      <c r="A3371" s="785" t="s">
        <v>4301</v>
      </c>
      <c r="B3371" s="785" t="s">
        <v>23285</v>
      </c>
      <c r="C3371" s="785" t="s">
        <v>4303</v>
      </c>
      <c r="D3371" s="785" t="s">
        <v>2599</v>
      </c>
      <c r="E3371" s="785" t="s">
        <v>6665</v>
      </c>
      <c r="F3371" s="786">
        <v>43086</v>
      </c>
      <c r="G3371" s="785" t="s">
        <v>6666</v>
      </c>
      <c r="H3371" s="786">
        <v>43136</v>
      </c>
      <c r="I3371" s="785" t="s">
        <v>23286</v>
      </c>
      <c r="J3371" s="785" t="s">
        <v>627</v>
      </c>
      <c r="K3371" s="785" t="s">
        <v>23287</v>
      </c>
      <c r="L3371" s="785" t="s">
        <v>23288</v>
      </c>
      <c r="M3371" s="785"/>
      <c r="N3371" s="785"/>
      <c r="O3371" s="785"/>
      <c r="P3371" s="787">
        <v>36.176811999999998</v>
      </c>
      <c r="Q3371" s="787">
        <v>-0.18010300000000001</v>
      </c>
      <c r="R3371" s="785" t="s">
        <v>695</v>
      </c>
      <c r="S3371" s="785" t="s">
        <v>1204</v>
      </c>
      <c r="T3371" s="785" t="s">
        <v>1204</v>
      </c>
      <c r="U3371" s="785" t="s">
        <v>3670</v>
      </c>
      <c r="V3371" s="785" t="s">
        <v>2855</v>
      </c>
      <c r="W3371" s="785" t="s">
        <v>23165</v>
      </c>
      <c r="X3371" s="785" t="s">
        <v>23165</v>
      </c>
      <c r="Y3371" s="615" t="str">
        <f t="shared" si="52"/>
        <v>Simon Kabucho</v>
      </c>
      <c r="Z3371" s="785" t="s">
        <v>23172</v>
      </c>
      <c r="AA3371" s="785" t="s">
        <v>4314</v>
      </c>
      <c r="AB3371" s="785" t="s">
        <v>2683</v>
      </c>
      <c r="AC3371" s="785" t="s">
        <v>2606</v>
      </c>
      <c r="AD3371" s="786">
        <v>43136</v>
      </c>
    </row>
    <row r="3372" spans="1:30" ht="15.75">
      <c r="A3372" s="785" t="s">
        <v>4301</v>
      </c>
      <c r="B3372" s="785" t="s">
        <v>23289</v>
      </c>
      <c r="C3372" s="785" t="s">
        <v>4303</v>
      </c>
      <c r="D3372" s="785" t="s">
        <v>2599</v>
      </c>
      <c r="E3372" s="785" t="s">
        <v>6665</v>
      </c>
      <c r="F3372" s="786">
        <v>43086</v>
      </c>
      <c r="G3372" s="785" t="s">
        <v>6666</v>
      </c>
      <c r="H3372" s="786">
        <v>43136</v>
      </c>
      <c r="I3372" s="785" t="s">
        <v>23290</v>
      </c>
      <c r="J3372" s="785" t="s">
        <v>629</v>
      </c>
      <c r="K3372" s="785" t="s">
        <v>23291</v>
      </c>
      <c r="L3372" s="785" t="s">
        <v>23292</v>
      </c>
      <c r="M3372" s="785"/>
      <c r="N3372" s="785"/>
      <c r="O3372" s="785"/>
      <c r="P3372" s="787">
        <v>36.168832999999999</v>
      </c>
      <c r="Q3372" s="787">
        <v>-0.17629800000000001</v>
      </c>
      <c r="R3372" s="785" t="s">
        <v>695</v>
      </c>
      <c r="S3372" s="785" t="s">
        <v>1204</v>
      </c>
      <c r="T3372" s="785" t="s">
        <v>1204</v>
      </c>
      <c r="U3372" s="785" t="s">
        <v>3670</v>
      </c>
      <c r="V3372" s="785" t="s">
        <v>2855</v>
      </c>
      <c r="W3372" s="785" t="s">
        <v>23165</v>
      </c>
      <c r="X3372" s="785" t="s">
        <v>23165</v>
      </c>
      <c r="Y3372" s="615" t="str">
        <f t="shared" si="52"/>
        <v>Simon Kabucho</v>
      </c>
      <c r="Z3372" s="785" t="s">
        <v>23172</v>
      </c>
      <c r="AA3372" s="785" t="s">
        <v>4314</v>
      </c>
      <c r="AB3372" s="785" t="s">
        <v>2683</v>
      </c>
      <c r="AC3372" s="785" t="s">
        <v>2606</v>
      </c>
      <c r="AD3372" s="786">
        <v>43136</v>
      </c>
    </row>
    <row r="3373" spans="1:30" ht="15.75">
      <c r="A3373" s="785" t="s">
        <v>4301</v>
      </c>
      <c r="B3373" s="785" t="s">
        <v>30239</v>
      </c>
      <c r="C3373" s="785" t="s">
        <v>4303</v>
      </c>
      <c r="D3373" s="785" t="s">
        <v>2599</v>
      </c>
      <c r="E3373" s="785" t="s">
        <v>8617</v>
      </c>
      <c r="F3373" s="786">
        <v>43108</v>
      </c>
      <c r="G3373" s="785" t="s">
        <v>30240</v>
      </c>
      <c r="H3373" s="786">
        <v>43135</v>
      </c>
      <c r="I3373" s="785" t="s">
        <v>30241</v>
      </c>
      <c r="J3373" s="785" t="s">
        <v>629</v>
      </c>
      <c r="K3373" s="785" t="s">
        <v>30242</v>
      </c>
      <c r="L3373" s="785" t="s">
        <v>30243</v>
      </c>
      <c r="M3373" s="785"/>
      <c r="N3373" s="785"/>
      <c r="O3373" s="785" t="s">
        <v>30244</v>
      </c>
      <c r="P3373" s="787">
        <v>36.803567999999999</v>
      </c>
      <c r="Q3373" s="787">
        <v>-0.26023099999999999</v>
      </c>
      <c r="R3373" s="785" t="s">
        <v>1056</v>
      </c>
      <c r="S3373" s="785" t="s">
        <v>3283</v>
      </c>
      <c r="T3373" s="785" t="s">
        <v>2770</v>
      </c>
      <c r="U3373" s="785" t="s">
        <v>3626</v>
      </c>
      <c r="V3373" s="785" t="s">
        <v>2855</v>
      </c>
      <c r="W3373" s="785" t="s">
        <v>3511</v>
      </c>
      <c r="X3373" s="785"/>
      <c r="Y3373" s="615" t="str">
        <f t="shared" si="52"/>
        <v>Sakaki Natural Renewable Energy Center</v>
      </c>
      <c r="Z3373" s="785" t="s">
        <v>2599</v>
      </c>
      <c r="AA3373" s="785" t="s">
        <v>4349</v>
      </c>
      <c r="AB3373" s="785" t="s">
        <v>2683</v>
      </c>
      <c r="AC3373" s="785" t="s">
        <v>2606</v>
      </c>
      <c r="AD3373" s="786">
        <v>43167</v>
      </c>
    </row>
    <row r="3374" spans="1:30" ht="15.75">
      <c r="A3374" s="785" t="s">
        <v>4301</v>
      </c>
      <c r="B3374" s="785" t="s">
        <v>6595</v>
      </c>
      <c r="C3374" s="785" t="s">
        <v>4303</v>
      </c>
      <c r="D3374" s="785" t="s">
        <v>2599</v>
      </c>
      <c r="E3374" s="785" t="s">
        <v>6596</v>
      </c>
      <c r="F3374" s="786">
        <v>43084</v>
      </c>
      <c r="G3374" s="785" t="s">
        <v>5408</v>
      </c>
      <c r="H3374" s="786">
        <v>43134</v>
      </c>
      <c r="I3374" s="785" t="s">
        <v>6597</v>
      </c>
      <c r="J3374" s="785" t="s">
        <v>627</v>
      </c>
      <c r="K3374" s="785" t="s">
        <v>6598</v>
      </c>
      <c r="L3374" s="785" t="s">
        <v>6599</v>
      </c>
      <c r="M3374" s="785"/>
      <c r="N3374" s="785"/>
      <c r="O3374" s="785" t="s">
        <v>6600</v>
      </c>
      <c r="P3374" s="787">
        <v>36.966937999999999</v>
      </c>
      <c r="Q3374" s="787">
        <v>-0.84980699999999998</v>
      </c>
      <c r="R3374" s="785" t="s">
        <v>1030</v>
      </c>
      <c r="S3374" s="785" t="s">
        <v>1031</v>
      </c>
      <c r="T3374" s="785" t="s">
        <v>3688</v>
      </c>
      <c r="U3374" s="785" t="s">
        <v>6594</v>
      </c>
      <c r="V3374" s="785" t="s">
        <v>2855</v>
      </c>
      <c r="W3374" s="785" t="s">
        <v>3497</v>
      </c>
      <c r="X3374" s="785" t="s">
        <v>3497</v>
      </c>
      <c r="Y3374" s="615" t="str">
        <f t="shared" si="52"/>
        <v>Cides Ltd</v>
      </c>
      <c r="Z3374" s="785" t="s">
        <v>2599</v>
      </c>
      <c r="AA3374" s="785" t="s">
        <v>4349</v>
      </c>
      <c r="AB3374" s="785" t="s">
        <v>2605</v>
      </c>
      <c r="AC3374" s="785" t="s">
        <v>2606</v>
      </c>
      <c r="AD3374" s="786">
        <v>43141</v>
      </c>
    </row>
    <row r="3375" spans="1:30" ht="15.75">
      <c r="A3375" s="785" t="s">
        <v>4301</v>
      </c>
      <c r="B3375" s="785" t="s">
        <v>23834</v>
      </c>
      <c r="C3375" s="785" t="s">
        <v>4303</v>
      </c>
      <c r="D3375" s="785" t="s">
        <v>2599</v>
      </c>
      <c r="E3375" s="785" t="s">
        <v>23835</v>
      </c>
      <c r="F3375" s="786">
        <v>42919</v>
      </c>
      <c r="G3375" s="785" t="s">
        <v>5408</v>
      </c>
      <c r="H3375" s="786">
        <v>43134</v>
      </c>
      <c r="I3375" s="785" t="s">
        <v>23836</v>
      </c>
      <c r="J3375" s="785" t="s">
        <v>627</v>
      </c>
      <c r="K3375" s="785" t="s">
        <v>23837</v>
      </c>
      <c r="L3375" s="785" t="s">
        <v>23838</v>
      </c>
      <c r="M3375" s="785" t="s">
        <v>23839</v>
      </c>
      <c r="N3375" s="785"/>
      <c r="O3375" s="785"/>
      <c r="P3375" s="787">
        <v>36.895847000000003</v>
      </c>
      <c r="Q3375" s="787">
        <v>-0.48985800000000002</v>
      </c>
      <c r="R3375" s="785" t="s">
        <v>1056</v>
      </c>
      <c r="S3375" s="785" t="s">
        <v>2131</v>
      </c>
      <c r="T3375" s="785" t="s">
        <v>3094</v>
      </c>
      <c r="U3375" s="785" t="s">
        <v>23840</v>
      </c>
      <c r="V3375" s="785">
        <v>10</v>
      </c>
      <c r="W3375" s="785" t="s">
        <v>3015</v>
      </c>
      <c r="X3375" s="785" t="s">
        <v>3044</v>
      </c>
      <c r="Y3375" s="615" t="str">
        <f t="shared" si="52"/>
        <v>Simon Ndirangu Waigwa</v>
      </c>
      <c r="Z3375" s="785" t="s">
        <v>23841</v>
      </c>
      <c r="AA3375" s="785" t="s">
        <v>4349</v>
      </c>
      <c r="AB3375" s="785" t="s">
        <v>2605</v>
      </c>
      <c r="AC3375" s="785" t="s">
        <v>2606</v>
      </c>
      <c r="AD3375" s="786">
        <v>43134</v>
      </c>
    </row>
    <row r="3376" spans="1:30" ht="15.75">
      <c r="A3376" s="785" t="s">
        <v>4301</v>
      </c>
      <c r="B3376" s="785" t="s">
        <v>4649</v>
      </c>
      <c r="C3376" s="785" t="s">
        <v>4303</v>
      </c>
      <c r="D3376" s="785" t="s">
        <v>2599</v>
      </c>
      <c r="E3376" s="785" t="s">
        <v>4650</v>
      </c>
      <c r="F3376" s="786">
        <v>43104</v>
      </c>
      <c r="G3376" s="785" t="s">
        <v>4651</v>
      </c>
      <c r="H3376" s="786">
        <v>43133</v>
      </c>
      <c r="I3376" s="785" t="s">
        <v>4652</v>
      </c>
      <c r="J3376" s="785" t="s">
        <v>627</v>
      </c>
      <c r="K3376" s="785" t="s">
        <v>2612</v>
      </c>
      <c r="L3376" s="785" t="s">
        <v>4653</v>
      </c>
      <c r="M3376" s="785"/>
      <c r="N3376" s="785"/>
      <c r="O3376" s="785" t="s">
        <v>4654</v>
      </c>
      <c r="P3376" s="787">
        <v>37.585489000000003</v>
      </c>
      <c r="Q3376" s="787">
        <v>-0.43046099999999998</v>
      </c>
      <c r="R3376" s="785" t="s">
        <v>1089</v>
      </c>
      <c r="S3376" s="785" t="s">
        <v>2731</v>
      </c>
      <c r="T3376" s="785" t="s">
        <v>1860</v>
      </c>
      <c r="U3376" s="785" t="s">
        <v>4655</v>
      </c>
      <c r="V3376" s="785" t="s">
        <v>2855</v>
      </c>
      <c r="W3376" s="785" t="s">
        <v>3324</v>
      </c>
      <c r="X3376" s="785" t="s">
        <v>4647</v>
      </c>
      <c r="Y3376" s="615" t="str">
        <f t="shared" si="52"/>
        <v>Alex Mukundi</v>
      </c>
      <c r="Z3376" s="785" t="s">
        <v>4656</v>
      </c>
      <c r="AA3376" s="785" t="s">
        <v>4314</v>
      </c>
      <c r="AB3376" s="785" t="s">
        <v>2683</v>
      </c>
      <c r="AC3376" s="785" t="s">
        <v>2606</v>
      </c>
      <c r="AD3376" s="786">
        <v>43223</v>
      </c>
    </row>
    <row r="3377" spans="1:30" ht="15.75">
      <c r="A3377" s="785" t="s">
        <v>4301</v>
      </c>
      <c r="B3377" s="785" t="s">
        <v>5381</v>
      </c>
      <c r="C3377" s="785" t="s">
        <v>4303</v>
      </c>
      <c r="D3377" s="785" t="s">
        <v>2599</v>
      </c>
      <c r="E3377" s="785" t="s">
        <v>5382</v>
      </c>
      <c r="F3377" s="786">
        <v>43114</v>
      </c>
      <c r="G3377" s="785" t="s">
        <v>4651</v>
      </c>
      <c r="H3377" s="786">
        <v>43133</v>
      </c>
      <c r="I3377" s="785" t="s">
        <v>5383</v>
      </c>
      <c r="J3377" s="785" t="s">
        <v>627</v>
      </c>
      <c r="K3377" s="785" t="s">
        <v>5384</v>
      </c>
      <c r="L3377" s="785" t="s">
        <v>5385</v>
      </c>
      <c r="M3377" s="785"/>
      <c r="N3377" s="785"/>
      <c r="O3377" s="785" t="s">
        <v>5386</v>
      </c>
      <c r="P3377" s="787">
        <v>36.157252</v>
      </c>
      <c r="Q3377" s="787">
        <v>-0.25714799999999999</v>
      </c>
      <c r="R3377" s="785" t="s">
        <v>695</v>
      </c>
      <c r="S3377" s="785" t="s">
        <v>1204</v>
      </c>
      <c r="T3377" s="785" t="s">
        <v>3571</v>
      </c>
      <c r="U3377" s="785" t="s">
        <v>2976</v>
      </c>
      <c r="V3377" s="785" t="s">
        <v>3004</v>
      </c>
      <c r="W3377" s="785" t="s">
        <v>3416</v>
      </c>
      <c r="X3377" s="785" t="s">
        <v>3416</v>
      </c>
      <c r="Y3377" s="615" t="str">
        <f t="shared" si="52"/>
        <v>Anthony Ndungu Kamau</v>
      </c>
      <c r="Z3377" s="785" t="s">
        <v>5302</v>
      </c>
      <c r="AA3377" s="785" t="s">
        <v>4314</v>
      </c>
      <c r="AB3377" s="785" t="s">
        <v>2683</v>
      </c>
      <c r="AC3377" s="785" t="s">
        <v>2606</v>
      </c>
      <c r="AD3377" s="786">
        <v>43240</v>
      </c>
    </row>
    <row r="3378" spans="1:30" ht="15.75">
      <c r="A3378" s="785" t="s">
        <v>4301</v>
      </c>
      <c r="B3378" s="785" t="s">
        <v>20726</v>
      </c>
      <c r="C3378" s="785" t="s">
        <v>4322</v>
      </c>
      <c r="D3378" s="785" t="s">
        <v>2598</v>
      </c>
      <c r="E3378" s="785" t="s">
        <v>8782</v>
      </c>
      <c r="F3378" s="786">
        <v>43083</v>
      </c>
      <c r="G3378" s="785" t="s">
        <v>4651</v>
      </c>
      <c r="H3378" s="786">
        <v>43133</v>
      </c>
      <c r="I3378" s="785" t="s">
        <v>20727</v>
      </c>
      <c r="J3378" s="785" t="s">
        <v>627</v>
      </c>
      <c r="K3378" s="785" t="s">
        <v>20728</v>
      </c>
      <c r="L3378" s="785" t="s">
        <v>20729</v>
      </c>
      <c r="M3378" s="785" t="s">
        <v>20730</v>
      </c>
      <c r="N3378" s="785"/>
      <c r="O3378" s="785" t="s">
        <v>20731</v>
      </c>
      <c r="P3378" s="787">
        <v>35.267941999999998</v>
      </c>
      <c r="Q3378" s="787">
        <v>7.0587999999999998E-2</v>
      </c>
      <c r="R3378" s="785" t="s">
        <v>916</v>
      </c>
      <c r="S3378" s="785" t="s">
        <v>3061</v>
      </c>
      <c r="T3378" s="785" t="s">
        <v>3061</v>
      </c>
      <c r="U3378" s="785" t="s">
        <v>4692</v>
      </c>
      <c r="V3378" s="785">
        <v>4</v>
      </c>
      <c r="W3378" s="785" t="s">
        <v>7843</v>
      </c>
      <c r="X3378" s="785" t="s">
        <v>20718</v>
      </c>
      <c r="Y3378" s="615" t="str">
        <f t="shared" si="52"/>
        <v>Purity Chepkosgei</v>
      </c>
      <c r="Z3378" s="785" t="s">
        <v>20719</v>
      </c>
      <c r="AA3378" s="785" t="s">
        <v>4314</v>
      </c>
      <c r="AB3378" s="785" t="s">
        <v>2683</v>
      </c>
      <c r="AC3378" s="785" t="s">
        <v>2606</v>
      </c>
      <c r="AD3378" s="786">
        <v>43392</v>
      </c>
    </row>
    <row r="3379" spans="1:30" ht="15.75">
      <c r="A3379" s="785" t="s">
        <v>4301</v>
      </c>
      <c r="B3379" s="785" t="s">
        <v>23084</v>
      </c>
      <c r="C3379" s="785" t="s">
        <v>4379</v>
      </c>
      <c r="D3379" s="785" t="s">
        <v>4418</v>
      </c>
      <c r="E3379" s="785" t="s">
        <v>23085</v>
      </c>
      <c r="F3379" s="786">
        <v>43021</v>
      </c>
      <c r="G3379" s="785" t="s">
        <v>4651</v>
      </c>
      <c r="H3379" s="786">
        <v>43133</v>
      </c>
      <c r="I3379" s="785" t="s">
        <v>23086</v>
      </c>
      <c r="J3379" s="785" t="s">
        <v>627</v>
      </c>
      <c r="K3379" s="785" t="s">
        <v>23087</v>
      </c>
      <c r="L3379" s="785" t="s">
        <v>23088</v>
      </c>
      <c r="M3379" s="785"/>
      <c r="N3379" s="785"/>
      <c r="O3379" s="785"/>
      <c r="P3379" s="787">
        <v>35.123472</v>
      </c>
      <c r="Q3379" s="787">
        <v>0.175535</v>
      </c>
      <c r="R3379" s="785" t="s">
        <v>916</v>
      </c>
      <c r="S3379" s="785" t="s">
        <v>3061</v>
      </c>
      <c r="T3379" s="785" t="s">
        <v>17789</v>
      </c>
      <c r="U3379" s="785" t="s">
        <v>13900</v>
      </c>
      <c r="V3379" s="785">
        <v>4</v>
      </c>
      <c r="W3379" s="785" t="s">
        <v>23059</v>
      </c>
      <c r="X3379" s="785" t="s">
        <v>7843</v>
      </c>
      <c r="Y3379" s="615" t="str">
        <f t="shared" si="52"/>
        <v>Simion Kiprop</v>
      </c>
      <c r="Z3379" s="785" t="s">
        <v>4707</v>
      </c>
      <c r="AA3379" s="785" t="s">
        <v>4314</v>
      </c>
      <c r="AB3379" s="785" t="s">
        <v>2683</v>
      </c>
      <c r="AC3379" s="785" t="s">
        <v>2606</v>
      </c>
      <c r="AD3379" s="786">
        <v>43392</v>
      </c>
    </row>
    <row r="3380" spans="1:30" ht="15.75">
      <c r="A3380" s="785" t="s">
        <v>4301</v>
      </c>
      <c r="B3380" s="785" t="s">
        <v>6358</v>
      </c>
      <c r="C3380" s="785" t="s">
        <v>4303</v>
      </c>
      <c r="D3380" s="785" t="s">
        <v>2599</v>
      </c>
      <c r="E3380" s="785" t="s">
        <v>6359</v>
      </c>
      <c r="F3380" s="786">
        <v>43082</v>
      </c>
      <c r="G3380" s="785" t="s">
        <v>6360</v>
      </c>
      <c r="H3380" s="786">
        <v>43132</v>
      </c>
      <c r="I3380" s="785" t="s">
        <v>6361</v>
      </c>
      <c r="J3380" s="785" t="s">
        <v>629</v>
      </c>
      <c r="K3380" s="785" t="s">
        <v>6362</v>
      </c>
      <c r="L3380" s="785" t="s">
        <v>6363</v>
      </c>
      <c r="M3380" s="785"/>
      <c r="N3380" s="785"/>
      <c r="O3380" s="785" t="s">
        <v>6364</v>
      </c>
      <c r="P3380" s="787">
        <v>37.646723000000001</v>
      </c>
      <c r="Q3380" s="787">
        <v>-9.3695000000000001E-2</v>
      </c>
      <c r="R3380" s="785" t="s">
        <v>1104</v>
      </c>
      <c r="S3380" s="785" t="s">
        <v>2643</v>
      </c>
      <c r="T3380" s="785" t="s">
        <v>3402</v>
      </c>
      <c r="U3380" s="785" t="s">
        <v>6365</v>
      </c>
      <c r="V3380" s="785">
        <v>8</v>
      </c>
      <c r="W3380" s="785" t="s">
        <v>2808</v>
      </c>
      <c r="X3380" s="785" t="s">
        <v>6366</v>
      </c>
      <c r="Y3380" s="615" t="str">
        <f t="shared" si="52"/>
        <v>Boniface Wainaina</v>
      </c>
      <c r="Z3380" s="785" t="s">
        <v>6367</v>
      </c>
      <c r="AA3380" s="785" t="s">
        <v>4349</v>
      </c>
      <c r="AB3380" s="785" t="s">
        <v>2683</v>
      </c>
      <c r="AC3380" s="785" t="s">
        <v>2606</v>
      </c>
      <c r="AD3380" s="786">
        <v>43130</v>
      </c>
    </row>
    <row r="3381" spans="1:30" ht="15.75">
      <c r="A3381" s="785" t="s">
        <v>4301</v>
      </c>
      <c r="B3381" s="785" t="s">
        <v>8781</v>
      </c>
      <c r="C3381" s="785" t="s">
        <v>4303</v>
      </c>
      <c r="D3381" s="785" t="s">
        <v>2599</v>
      </c>
      <c r="E3381" s="785" t="s">
        <v>8782</v>
      </c>
      <c r="F3381" s="786">
        <v>43083</v>
      </c>
      <c r="G3381" s="785" t="s">
        <v>6360</v>
      </c>
      <c r="H3381" s="786">
        <v>43132</v>
      </c>
      <c r="I3381" s="785" t="s">
        <v>8783</v>
      </c>
      <c r="J3381" s="785" t="s">
        <v>629</v>
      </c>
      <c r="K3381" s="785" t="s">
        <v>8784</v>
      </c>
      <c r="L3381" s="785" t="s">
        <v>8785</v>
      </c>
      <c r="M3381" s="785"/>
      <c r="N3381" s="785"/>
      <c r="O3381" s="785" t="s">
        <v>8786</v>
      </c>
      <c r="P3381" s="787">
        <v>36.926214000000002</v>
      </c>
      <c r="Q3381" s="787">
        <v>-0.63781600000000005</v>
      </c>
      <c r="R3381" s="785" t="s">
        <v>1030</v>
      </c>
      <c r="S3381" s="785" t="s">
        <v>2143</v>
      </c>
      <c r="T3381" s="785" t="s">
        <v>3037</v>
      </c>
      <c r="U3381" s="785" t="s">
        <v>2607</v>
      </c>
      <c r="V3381" s="785" t="s">
        <v>2855</v>
      </c>
      <c r="W3381" s="785" t="s">
        <v>2707</v>
      </c>
      <c r="X3381" s="785" t="s">
        <v>2707</v>
      </c>
      <c r="Y3381" s="615" t="str">
        <f t="shared" si="52"/>
        <v>Fagaden Enterprises</v>
      </c>
      <c r="Z3381" s="785" t="s">
        <v>8787</v>
      </c>
      <c r="AA3381" s="785" t="s">
        <v>4349</v>
      </c>
      <c r="AB3381" s="785" t="s">
        <v>2683</v>
      </c>
      <c r="AC3381" s="785" t="s">
        <v>2606</v>
      </c>
      <c r="AD3381" s="786">
        <v>43134</v>
      </c>
    </row>
    <row r="3382" spans="1:30" ht="15.75">
      <c r="A3382" s="785" t="s">
        <v>4301</v>
      </c>
      <c r="B3382" s="785" t="s">
        <v>9923</v>
      </c>
      <c r="C3382" s="785" t="s">
        <v>4303</v>
      </c>
      <c r="D3382" s="785" t="s">
        <v>2599</v>
      </c>
      <c r="E3382" s="785" t="s">
        <v>6359</v>
      </c>
      <c r="F3382" s="786">
        <v>43082</v>
      </c>
      <c r="G3382" s="785" t="s">
        <v>6360</v>
      </c>
      <c r="H3382" s="786">
        <v>43132</v>
      </c>
      <c r="I3382" s="785" t="s">
        <v>9924</v>
      </c>
      <c r="J3382" s="785" t="s">
        <v>629</v>
      </c>
      <c r="K3382" s="785" t="s">
        <v>9925</v>
      </c>
      <c r="L3382" s="785" t="s">
        <v>9926</v>
      </c>
      <c r="M3382" s="785"/>
      <c r="N3382" s="785"/>
      <c r="O3382" s="785"/>
      <c r="P3382" s="787">
        <v>36.851754</v>
      </c>
      <c r="Q3382" s="787">
        <v>-0.92740500000000003</v>
      </c>
      <c r="R3382" s="785" t="s">
        <v>821</v>
      </c>
      <c r="S3382" s="785" t="s">
        <v>2120</v>
      </c>
      <c r="T3382" s="785" t="s">
        <v>9927</v>
      </c>
      <c r="U3382" s="785" t="s">
        <v>9928</v>
      </c>
      <c r="V3382" s="785" t="s">
        <v>3004</v>
      </c>
      <c r="W3382" s="785" t="s">
        <v>2615</v>
      </c>
      <c r="X3382" s="785" t="s">
        <v>9775</v>
      </c>
      <c r="Y3382" s="615" t="str">
        <f t="shared" si="52"/>
        <v>Frederick Kago</v>
      </c>
      <c r="Z3382" s="785" t="s">
        <v>9780</v>
      </c>
      <c r="AA3382" s="785" t="s">
        <v>5464</v>
      </c>
      <c r="AB3382" s="785" t="s">
        <v>3686</v>
      </c>
      <c r="AC3382" s="785" t="s">
        <v>2617</v>
      </c>
      <c r="AD3382" s="786">
        <v>43182</v>
      </c>
    </row>
    <row r="3383" spans="1:30" ht="15.75">
      <c r="A3383" s="785" t="s">
        <v>4301</v>
      </c>
      <c r="B3383" s="785" t="s">
        <v>9986</v>
      </c>
      <c r="C3383" s="785" t="s">
        <v>4303</v>
      </c>
      <c r="D3383" s="785" t="s">
        <v>2599</v>
      </c>
      <c r="E3383" s="785" t="s">
        <v>6359</v>
      </c>
      <c r="F3383" s="786">
        <v>43082</v>
      </c>
      <c r="G3383" s="785" t="s">
        <v>6360</v>
      </c>
      <c r="H3383" s="786">
        <v>43132</v>
      </c>
      <c r="I3383" s="785" t="s">
        <v>9987</v>
      </c>
      <c r="J3383" s="785" t="s">
        <v>629</v>
      </c>
      <c r="K3383" s="785" t="s">
        <v>2612</v>
      </c>
      <c r="L3383" s="785" t="s">
        <v>9988</v>
      </c>
      <c r="M3383" s="785"/>
      <c r="N3383" s="785"/>
      <c r="O3383" s="785"/>
      <c r="P3383" s="787">
        <v>36.765779999999999</v>
      </c>
      <c r="Q3383" s="787">
        <v>-1.059639</v>
      </c>
      <c r="R3383" s="785" t="s">
        <v>821</v>
      </c>
      <c r="S3383" s="785" t="s">
        <v>871</v>
      </c>
      <c r="T3383" s="785" t="s">
        <v>871</v>
      </c>
      <c r="U3383" s="785" t="s">
        <v>3336</v>
      </c>
      <c r="V3383" s="785" t="s">
        <v>3004</v>
      </c>
      <c r="W3383" s="785" t="s">
        <v>2615</v>
      </c>
      <c r="X3383" s="785" t="s">
        <v>9775</v>
      </c>
      <c r="Y3383" s="615" t="str">
        <f t="shared" si="52"/>
        <v>Frederick Kago</v>
      </c>
      <c r="Z3383" s="785" t="s">
        <v>9780</v>
      </c>
      <c r="AA3383" s="785" t="s">
        <v>5464</v>
      </c>
      <c r="AB3383" s="785" t="s">
        <v>3686</v>
      </c>
      <c r="AC3383" s="785" t="s">
        <v>2617</v>
      </c>
      <c r="AD3383" s="786">
        <v>43178</v>
      </c>
    </row>
    <row r="3384" spans="1:30" ht="15.75">
      <c r="A3384" s="785" t="s">
        <v>4301</v>
      </c>
      <c r="B3384" s="785" t="s">
        <v>11565</v>
      </c>
      <c r="C3384" s="785" t="s">
        <v>4303</v>
      </c>
      <c r="D3384" s="785" t="s">
        <v>2599</v>
      </c>
      <c r="E3384" s="785" t="s">
        <v>6359</v>
      </c>
      <c r="F3384" s="786">
        <v>43082</v>
      </c>
      <c r="G3384" s="785" t="s">
        <v>6360</v>
      </c>
      <c r="H3384" s="786">
        <v>43132</v>
      </c>
      <c r="I3384" s="785" t="s">
        <v>11566</v>
      </c>
      <c r="J3384" s="785" t="s">
        <v>629</v>
      </c>
      <c r="K3384" s="785" t="s">
        <v>11567</v>
      </c>
      <c r="L3384" s="785" t="s">
        <v>11568</v>
      </c>
      <c r="M3384" s="785"/>
      <c r="N3384" s="785"/>
      <c r="O3384" s="785" t="s">
        <v>11569</v>
      </c>
      <c r="P3384" s="787">
        <v>34.709859999999999</v>
      </c>
      <c r="Q3384" s="787">
        <v>5.2214999999999998E-2</v>
      </c>
      <c r="R3384" s="785" t="s">
        <v>1700</v>
      </c>
      <c r="S3384" s="785" t="s">
        <v>1700</v>
      </c>
      <c r="T3384" s="785" t="s">
        <v>11570</v>
      </c>
      <c r="U3384" s="785" t="s">
        <v>11570</v>
      </c>
      <c r="V3384" s="785" t="s">
        <v>2673</v>
      </c>
      <c r="W3384" s="785" t="s">
        <v>2689</v>
      </c>
      <c r="X3384" s="785" t="s">
        <v>11571</v>
      </c>
      <c r="Y3384" s="615" t="str">
        <f t="shared" si="52"/>
        <v>Isaac Odamba</v>
      </c>
      <c r="Z3384" s="785" t="s">
        <v>11572</v>
      </c>
      <c r="AA3384" s="785" t="s">
        <v>4349</v>
      </c>
      <c r="AB3384" s="785" t="s">
        <v>2605</v>
      </c>
      <c r="AC3384" s="785" t="s">
        <v>2606</v>
      </c>
      <c r="AD3384" s="786">
        <v>43164</v>
      </c>
    </row>
    <row r="3385" spans="1:30" ht="15.75">
      <c r="A3385" s="785" t="s">
        <v>4301</v>
      </c>
      <c r="B3385" s="785" t="s">
        <v>11865</v>
      </c>
      <c r="C3385" s="785" t="s">
        <v>4303</v>
      </c>
      <c r="D3385" s="785" t="s">
        <v>2599</v>
      </c>
      <c r="E3385" s="785" t="s">
        <v>6359</v>
      </c>
      <c r="F3385" s="786">
        <v>43082</v>
      </c>
      <c r="G3385" s="785" t="s">
        <v>6360</v>
      </c>
      <c r="H3385" s="786">
        <v>43132</v>
      </c>
      <c r="I3385" s="785" t="s">
        <v>11866</v>
      </c>
      <c r="J3385" s="785" t="s">
        <v>627</v>
      </c>
      <c r="K3385" s="785" t="s">
        <v>2612</v>
      </c>
      <c r="L3385" s="785" t="s">
        <v>11867</v>
      </c>
      <c r="M3385" s="785"/>
      <c r="N3385" s="785"/>
      <c r="O3385" s="785" t="s">
        <v>11868</v>
      </c>
      <c r="P3385" s="787">
        <v>35.191161999999998</v>
      </c>
      <c r="Q3385" s="787">
        <v>0.40389799999999998</v>
      </c>
      <c r="R3385" s="785" t="s">
        <v>893</v>
      </c>
      <c r="S3385" s="785" t="s">
        <v>2708</v>
      </c>
      <c r="T3385" s="785" t="s">
        <v>11869</v>
      </c>
      <c r="U3385" s="785" t="s">
        <v>11869</v>
      </c>
      <c r="V3385" s="785" t="s">
        <v>6703</v>
      </c>
      <c r="W3385" s="785" t="s">
        <v>3305</v>
      </c>
      <c r="X3385" s="785" t="s">
        <v>11857</v>
      </c>
      <c r="Y3385" s="615" t="str">
        <f t="shared" si="52"/>
        <v>James</v>
      </c>
      <c r="Z3385" s="785" t="s">
        <v>2599</v>
      </c>
      <c r="AA3385" s="785" t="s">
        <v>4349</v>
      </c>
      <c r="AB3385" s="785" t="s">
        <v>4052</v>
      </c>
      <c r="AC3385" s="785" t="s">
        <v>2606</v>
      </c>
      <c r="AD3385" s="786">
        <v>42929</v>
      </c>
    </row>
    <row r="3386" spans="1:30" ht="15.75">
      <c r="A3386" s="785" t="s">
        <v>4301</v>
      </c>
      <c r="B3386" s="785" t="s">
        <v>13315</v>
      </c>
      <c r="C3386" s="785" t="s">
        <v>4303</v>
      </c>
      <c r="D3386" s="785" t="s">
        <v>2599</v>
      </c>
      <c r="E3386" s="785" t="s">
        <v>6359</v>
      </c>
      <c r="F3386" s="786">
        <v>43082</v>
      </c>
      <c r="G3386" s="785" t="s">
        <v>6360</v>
      </c>
      <c r="H3386" s="786">
        <v>43132</v>
      </c>
      <c r="I3386" s="785" t="s">
        <v>13316</v>
      </c>
      <c r="J3386" s="785" t="s">
        <v>629</v>
      </c>
      <c r="K3386" s="785" t="s">
        <v>2612</v>
      </c>
      <c r="L3386" s="785" t="s">
        <v>13317</v>
      </c>
      <c r="M3386" s="785"/>
      <c r="N3386" s="785"/>
      <c r="O3386" s="785" t="s">
        <v>13318</v>
      </c>
      <c r="P3386" s="787">
        <v>36.998564000000002</v>
      </c>
      <c r="Q3386" s="787">
        <v>-0.67326600000000003</v>
      </c>
      <c r="R3386" s="785" t="s">
        <v>1030</v>
      </c>
      <c r="S3386" s="785" t="s">
        <v>2993</v>
      </c>
      <c r="T3386" s="785" t="s">
        <v>3284</v>
      </c>
      <c r="U3386" s="785" t="s">
        <v>13319</v>
      </c>
      <c r="V3386" s="785" t="s">
        <v>3004</v>
      </c>
      <c r="W3386" s="785" t="s">
        <v>2615</v>
      </c>
      <c r="X3386" s="785" t="s">
        <v>13320</v>
      </c>
      <c r="Y3386" s="615" t="str">
        <f t="shared" si="52"/>
        <v>Jimmy Maina</v>
      </c>
      <c r="Z3386" s="785" t="s">
        <v>10057</v>
      </c>
      <c r="AA3386" s="785" t="s">
        <v>5464</v>
      </c>
      <c r="AB3386" s="785" t="s">
        <v>3686</v>
      </c>
      <c r="AC3386" s="785" t="s">
        <v>2617</v>
      </c>
      <c r="AD3386" s="786">
        <v>43178</v>
      </c>
    </row>
    <row r="3387" spans="1:30" ht="15.75">
      <c r="A3387" s="785" t="s">
        <v>4301</v>
      </c>
      <c r="B3387" s="785" t="s">
        <v>15247</v>
      </c>
      <c r="C3387" s="785" t="s">
        <v>4303</v>
      </c>
      <c r="D3387" s="785" t="s">
        <v>2599</v>
      </c>
      <c r="E3387" s="785" t="s">
        <v>6359</v>
      </c>
      <c r="F3387" s="786">
        <v>43082</v>
      </c>
      <c r="G3387" s="785" t="s">
        <v>6360</v>
      </c>
      <c r="H3387" s="786">
        <v>43132</v>
      </c>
      <c r="I3387" s="785" t="s">
        <v>15248</v>
      </c>
      <c r="J3387" s="785" t="s">
        <v>629</v>
      </c>
      <c r="K3387" s="785" t="s">
        <v>15249</v>
      </c>
      <c r="L3387" s="785" t="s">
        <v>15250</v>
      </c>
      <c r="M3387" s="785" t="s">
        <v>15251</v>
      </c>
      <c r="N3387" s="785"/>
      <c r="O3387" s="785"/>
      <c r="P3387" s="787">
        <v>36.445912</v>
      </c>
      <c r="Q3387" s="787">
        <v>-0.78003</v>
      </c>
      <c r="R3387" s="785" t="s">
        <v>695</v>
      </c>
      <c r="S3387" s="785" t="s">
        <v>1996</v>
      </c>
      <c r="T3387" s="785" t="s">
        <v>15246</v>
      </c>
      <c r="U3387" s="785" t="s">
        <v>3664</v>
      </c>
      <c r="V3387" s="785" t="s">
        <v>2855</v>
      </c>
      <c r="W3387" s="785" t="s">
        <v>3910</v>
      </c>
      <c r="X3387" s="785" t="s">
        <v>3665</v>
      </c>
      <c r="Y3387" s="615" t="str">
        <f t="shared" si="52"/>
        <v>Joyce Njeri</v>
      </c>
      <c r="Z3387" s="785" t="s">
        <v>15241</v>
      </c>
      <c r="AA3387" s="785" t="s">
        <v>4314</v>
      </c>
      <c r="AB3387" s="785" t="s">
        <v>2605</v>
      </c>
      <c r="AC3387" s="785" t="s">
        <v>2606</v>
      </c>
      <c r="AD3387" s="786">
        <v>42909</v>
      </c>
    </row>
    <row r="3388" spans="1:30" ht="15.75">
      <c r="A3388" s="785" t="s">
        <v>4301</v>
      </c>
      <c r="B3388" s="785" t="s">
        <v>15967</v>
      </c>
      <c r="C3388" s="785" t="s">
        <v>4303</v>
      </c>
      <c r="D3388" s="785" t="s">
        <v>2599</v>
      </c>
      <c r="E3388" s="785" t="s">
        <v>6359</v>
      </c>
      <c r="F3388" s="786">
        <v>43082</v>
      </c>
      <c r="G3388" s="785" t="s">
        <v>6360</v>
      </c>
      <c r="H3388" s="786">
        <v>43132</v>
      </c>
      <c r="I3388" s="785" t="s">
        <v>15968</v>
      </c>
      <c r="J3388" s="785" t="s">
        <v>629</v>
      </c>
      <c r="K3388" s="785" t="s">
        <v>15969</v>
      </c>
      <c r="L3388" s="785" t="s">
        <v>15970</v>
      </c>
      <c r="M3388" s="785"/>
      <c r="N3388" s="785"/>
      <c r="O3388" s="785" t="s">
        <v>15971</v>
      </c>
      <c r="P3388" s="787">
        <v>36.661454999999997</v>
      </c>
      <c r="Q3388" s="787">
        <v>-1.391853</v>
      </c>
      <c r="R3388" s="785" t="s">
        <v>1325</v>
      </c>
      <c r="S3388" s="785" t="s">
        <v>1326</v>
      </c>
      <c r="T3388" s="785" t="s">
        <v>2861</v>
      </c>
      <c r="U3388" s="785" t="s">
        <v>15972</v>
      </c>
      <c r="V3388" s="785" t="s">
        <v>3070</v>
      </c>
      <c r="W3388" s="785" t="s">
        <v>7347</v>
      </c>
      <c r="X3388" s="785" t="s">
        <v>11009</v>
      </c>
      <c r="Y3388" s="615" t="str">
        <f t="shared" si="52"/>
        <v>Kennedy Amiani Anzeze</v>
      </c>
      <c r="Z3388" s="785" t="s">
        <v>15923</v>
      </c>
      <c r="AA3388" s="785" t="s">
        <v>4314</v>
      </c>
      <c r="AB3388" s="785" t="s">
        <v>2605</v>
      </c>
      <c r="AC3388" s="785" t="s">
        <v>2606</v>
      </c>
      <c r="AD3388" s="786">
        <v>43131</v>
      </c>
    </row>
    <row r="3389" spans="1:30" ht="15.75">
      <c r="A3389" s="785" t="s">
        <v>4301</v>
      </c>
      <c r="B3389" s="785" t="s">
        <v>19780</v>
      </c>
      <c r="C3389" s="785" t="s">
        <v>4303</v>
      </c>
      <c r="D3389" s="785" t="s">
        <v>2599</v>
      </c>
      <c r="E3389" s="785" t="s">
        <v>6359</v>
      </c>
      <c r="F3389" s="786">
        <v>43082</v>
      </c>
      <c r="G3389" s="785" t="s">
        <v>6360</v>
      </c>
      <c r="H3389" s="786">
        <v>43132</v>
      </c>
      <c r="I3389" s="785" t="s">
        <v>19781</v>
      </c>
      <c r="J3389" s="785" t="s">
        <v>629</v>
      </c>
      <c r="K3389" s="785" t="s">
        <v>19782</v>
      </c>
      <c r="L3389" s="785" t="s">
        <v>19783</v>
      </c>
      <c r="M3389" s="785" t="s">
        <v>19784</v>
      </c>
      <c r="N3389" s="785"/>
      <c r="O3389" s="785" t="s">
        <v>19785</v>
      </c>
      <c r="P3389" s="787">
        <v>37.347171000000003</v>
      </c>
      <c r="Q3389" s="787">
        <v>-1.7925249999999999</v>
      </c>
      <c r="R3389" s="785" t="s">
        <v>728</v>
      </c>
      <c r="S3389" s="785" t="s">
        <v>3293</v>
      </c>
      <c r="T3389" s="785" t="s">
        <v>2752</v>
      </c>
      <c r="U3389" s="785" t="s">
        <v>19786</v>
      </c>
      <c r="V3389" s="785" t="s">
        <v>2603</v>
      </c>
      <c r="W3389" s="785" t="s">
        <v>19787</v>
      </c>
      <c r="X3389" s="785" t="s">
        <v>2850</v>
      </c>
      <c r="Y3389" s="615" t="str">
        <f t="shared" si="52"/>
        <v>Peter Mbithi Kiniu</v>
      </c>
      <c r="Z3389" s="785" t="s">
        <v>3557</v>
      </c>
      <c r="AA3389" s="785" t="s">
        <v>4314</v>
      </c>
      <c r="AB3389" s="785" t="s">
        <v>4052</v>
      </c>
      <c r="AC3389" s="785" t="s">
        <v>2606</v>
      </c>
      <c r="AD3389" s="786">
        <v>43196</v>
      </c>
    </row>
    <row r="3390" spans="1:30" ht="15.75">
      <c r="A3390" s="785" t="s">
        <v>4301</v>
      </c>
      <c r="B3390" s="785" t="s">
        <v>21202</v>
      </c>
      <c r="C3390" s="785" t="s">
        <v>4303</v>
      </c>
      <c r="D3390" s="785" t="s">
        <v>2599</v>
      </c>
      <c r="E3390" s="785" t="s">
        <v>6359</v>
      </c>
      <c r="F3390" s="786">
        <v>43082</v>
      </c>
      <c r="G3390" s="785" t="s">
        <v>6360</v>
      </c>
      <c r="H3390" s="786">
        <v>43132</v>
      </c>
      <c r="I3390" s="785" t="s">
        <v>21203</v>
      </c>
      <c r="J3390" s="785" t="s">
        <v>629</v>
      </c>
      <c r="K3390" s="785" t="s">
        <v>21204</v>
      </c>
      <c r="L3390" s="785" t="s">
        <v>21205</v>
      </c>
      <c r="M3390" s="785"/>
      <c r="N3390" s="785"/>
      <c r="O3390" s="785"/>
      <c r="P3390" s="787">
        <v>38.373483999999998</v>
      </c>
      <c r="Q3390" s="787">
        <v>-3.3426930000000001</v>
      </c>
      <c r="R3390" s="785" t="s">
        <v>766</v>
      </c>
      <c r="S3390" s="785" t="s">
        <v>767</v>
      </c>
      <c r="T3390" s="785" t="s">
        <v>20980</v>
      </c>
      <c r="U3390" s="785" t="s">
        <v>18850</v>
      </c>
      <c r="V3390" s="785" t="s">
        <v>2603</v>
      </c>
      <c r="W3390" s="785" t="s">
        <v>2608</v>
      </c>
      <c r="X3390" s="785" t="s">
        <v>21176</v>
      </c>
      <c r="Y3390" s="615" t="str">
        <f t="shared" si="52"/>
        <v>Robert Wanjiku</v>
      </c>
      <c r="Z3390" s="785" t="s">
        <v>10380</v>
      </c>
      <c r="AA3390" s="785" t="s">
        <v>5464</v>
      </c>
      <c r="AB3390" s="785" t="s">
        <v>2609</v>
      </c>
      <c r="AC3390" s="785" t="s">
        <v>2610</v>
      </c>
      <c r="AD3390" s="786">
        <v>43152</v>
      </c>
    </row>
    <row r="3391" spans="1:30" ht="15.75">
      <c r="A3391" s="785" t="s">
        <v>4301</v>
      </c>
      <c r="B3391" s="785" t="s">
        <v>21231</v>
      </c>
      <c r="C3391" s="785" t="s">
        <v>4303</v>
      </c>
      <c r="D3391" s="785" t="s">
        <v>2599</v>
      </c>
      <c r="E3391" s="785" t="s">
        <v>6359</v>
      </c>
      <c r="F3391" s="786">
        <v>43082</v>
      </c>
      <c r="G3391" s="785" t="s">
        <v>6360</v>
      </c>
      <c r="H3391" s="786">
        <v>43132</v>
      </c>
      <c r="I3391" s="785" t="s">
        <v>21232</v>
      </c>
      <c r="J3391" s="785" t="s">
        <v>627</v>
      </c>
      <c r="K3391" s="785" t="s">
        <v>21233</v>
      </c>
      <c r="L3391" s="785" t="s">
        <v>21234</v>
      </c>
      <c r="M3391" s="785"/>
      <c r="N3391" s="785"/>
      <c r="O3391" s="785" t="s">
        <v>21235</v>
      </c>
      <c r="P3391" s="787">
        <v>40.011887999999999</v>
      </c>
      <c r="Q3391" s="787">
        <v>-3.3224330000000002</v>
      </c>
      <c r="R3391" s="785" t="s">
        <v>1671</v>
      </c>
      <c r="S3391" s="785" t="s">
        <v>6008</v>
      </c>
      <c r="T3391" s="785" t="s">
        <v>3908</v>
      </c>
      <c r="U3391" s="785" t="s">
        <v>21236</v>
      </c>
      <c r="V3391" s="785" t="s">
        <v>2673</v>
      </c>
      <c r="W3391" s="785" t="s">
        <v>2608</v>
      </c>
      <c r="X3391" s="785" t="s">
        <v>21176</v>
      </c>
      <c r="Y3391" s="615" t="str">
        <f t="shared" si="52"/>
        <v>Robert Wanjiku</v>
      </c>
      <c r="Z3391" s="785" t="s">
        <v>10380</v>
      </c>
      <c r="AA3391" s="785" t="s">
        <v>5464</v>
      </c>
      <c r="AB3391" s="785" t="s">
        <v>2609</v>
      </c>
      <c r="AC3391" s="785" t="s">
        <v>2610</v>
      </c>
      <c r="AD3391" s="786">
        <v>43124</v>
      </c>
    </row>
    <row r="3392" spans="1:30" ht="15.75">
      <c r="A3392" s="785" t="s">
        <v>4301</v>
      </c>
      <c r="B3392" s="785" t="s">
        <v>21506</v>
      </c>
      <c r="C3392" s="785" t="s">
        <v>4303</v>
      </c>
      <c r="D3392" s="785" t="s">
        <v>2599</v>
      </c>
      <c r="E3392" s="785" t="s">
        <v>6359</v>
      </c>
      <c r="F3392" s="786">
        <v>43082</v>
      </c>
      <c r="G3392" s="785" t="s">
        <v>6360</v>
      </c>
      <c r="H3392" s="786">
        <v>43132</v>
      </c>
      <c r="I3392" s="785" t="s">
        <v>21507</v>
      </c>
      <c r="J3392" s="785" t="s">
        <v>629</v>
      </c>
      <c r="K3392" s="785" t="s">
        <v>21508</v>
      </c>
      <c r="L3392" s="785" t="s">
        <v>21509</v>
      </c>
      <c r="M3392" s="785"/>
      <c r="N3392" s="785"/>
      <c r="O3392" s="785" t="s">
        <v>21510</v>
      </c>
      <c r="P3392" s="787">
        <v>37.542378999999997</v>
      </c>
      <c r="Q3392" s="787">
        <v>-2.0046520000000001</v>
      </c>
      <c r="R3392" s="785" t="s">
        <v>728</v>
      </c>
      <c r="S3392" s="785" t="s">
        <v>728</v>
      </c>
      <c r="T3392" s="785" t="s">
        <v>21511</v>
      </c>
      <c r="U3392" s="785" t="s">
        <v>21512</v>
      </c>
      <c r="V3392" s="785" t="s">
        <v>6015</v>
      </c>
      <c r="W3392" s="785" t="s">
        <v>2608</v>
      </c>
      <c r="X3392" s="785" t="s">
        <v>21176</v>
      </c>
      <c r="Y3392" s="615" t="str">
        <f t="shared" si="52"/>
        <v>Robert Wanjiku</v>
      </c>
      <c r="Z3392" s="785" t="s">
        <v>10380</v>
      </c>
      <c r="AA3392" s="785" t="s">
        <v>5464</v>
      </c>
      <c r="AB3392" s="785" t="s">
        <v>2609</v>
      </c>
      <c r="AC3392" s="785" t="s">
        <v>2610</v>
      </c>
      <c r="AD3392" s="786">
        <v>43118</v>
      </c>
    </row>
    <row r="3393" spans="1:30" ht="15.75">
      <c r="A3393" s="785" t="s">
        <v>4301</v>
      </c>
      <c r="B3393" s="785" t="s">
        <v>22037</v>
      </c>
      <c r="C3393" s="785" t="s">
        <v>4303</v>
      </c>
      <c r="D3393" s="785" t="s">
        <v>2599</v>
      </c>
      <c r="E3393" s="785" t="s">
        <v>6359</v>
      </c>
      <c r="F3393" s="786">
        <v>43082</v>
      </c>
      <c r="G3393" s="785" t="s">
        <v>6360</v>
      </c>
      <c r="H3393" s="786">
        <v>43132</v>
      </c>
      <c r="I3393" s="785" t="s">
        <v>22038</v>
      </c>
      <c r="J3393" s="785" t="s">
        <v>629</v>
      </c>
      <c r="K3393" s="785" t="s">
        <v>2612</v>
      </c>
      <c r="L3393" s="785" t="s">
        <v>22039</v>
      </c>
      <c r="M3393" s="785"/>
      <c r="N3393" s="785"/>
      <c r="O3393" s="785" t="s">
        <v>22040</v>
      </c>
      <c r="P3393" s="787">
        <v>36.805653</v>
      </c>
      <c r="Q3393" s="787">
        <v>-1.0115730000000001</v>
      </c>
      <c r="R3393" s="785" t="s">
        <v>821</v>
      </c>
      <c r="S3393" s="785" t="s">
        <v>871</v>
      </c>
      <c r="T3393" s="785" t="s">
        <v>871</v>
      </c>
      <c r="U3393" s="785" t="s">
        <v>22041</v>
      </c>
      <c r="V3393" s="785" t="s">
        <v>2855</v>
      </c>
      <c r="W3393" s="785" t="s">
        <v>2808</v>
      </c>
      <c r="X3393" s="785" t="s">
        <v>3576</v>
      </c>
      <c r="Y3393" s="615" t="str">
        <f t="shared" si="52"/>
        <v>Samuel Kirimi</v>
      </c>
      <c r="Z3393" s="785" t="s">
        <v>6367</v>
      </c>
      <c r="AA3393" s="785" t="s">
        <v>4349</v>
      </c>
      <c r="AB3393" s="785" t="s">
        <v>2683</v>
      </c>
      <c r="AC3393" s="785" t="s">
        <v>2606</v>
      </c>
      <c r="AD3393" s="786">
        <v>43144</v>
      </c>
    </row>
    <row r="3394" spans="1:30" ht="15.75">
      <c r="A3394" s="785" t="s">
        <v>4301</v>
      </c>
      <c r="B3394" s="785" t="s">
        <v>24313</v>
      </c>
      <c r="C3394" s="785" t="s">
        <v>4303</v>
      </c>
      <c r="D3394" s="785" t="s">
        <v>2599</v>
      </c>
      <c r="E3394" s="785" t="s">
        <v>6238</v>
      </c>
      <c r="F3394" s="786">
        <v>43070</v>
      </c>
      <c r="G3394" s="785" t="s">
        <v>6360</v>
      </c>
      <c r="H3394" s="786">
        <v>43132</v>
      </c>
      <c r="I3394" s="785" t="s">
        <v>24314</v>
      </c>
      <c r="J3394" s="785" t="s">
        <v>627</v>
      </c>
      <c r="K3394" s="785" t="s">
        <v>24315</v>
      </c>
      <c r="L3394" s="785" t="s">
        <v>24316</v>
      </c>
      <c r="M3394" s="785"/>
      <c r="N3394" s="785"/>
      <c r="O3394" s="785"/>
      <c r="P3394" s="787">
        <v>34.503793000000002</v>
      </c>
      <c r="Q3394" s="787">
        <v>-0.99275800000000003</v>
      </c>
      <c r="R3394" s="785" t="s">
        <v>2828</v>
      </c>
      <c r="S3394" s="785" t="s">
        <v>2829</v>
      </c>
      <c r="T3394" s="785" t="s">
        <v>2829</v>
      </c>
      <c r="U3394" s="785" t="s">
        <v>24317</v>
      </c>
      <c r="V3394" s="785" t="s">
        <v>2855</v>
      </c>
      <c r="W3394" s="785" t="s">
        <v>2773</v>
      </c>
      <c r="X3394" s="785" t="s">
        <v>2773</v>
      </c>
      <c r="Y3394" s="615" t="str">
        <f t="shared" ref="Y3394:Y3457" si="53">IF(X3394="",W3394,X3394)</f>
        <v>Stephen Otieno Okuta</v>
      </c>
      <c r="Z3394" s="785" t="s">
        <v>24318</v>
      </c>
      <c r="AA3394" s="785" t="s">
        <v>4314</v>
      </c>
      <c r="AB3394" s="785" t="s">
        <v>2605</v>
      </c>
      <c r="AC3394" s="785" t="s">
        <v>2606</v>
      </c>
      <c r="AD3394" s="786">
        <v>43210</v>
      </c>
    </row>
    <row r="3395" spans="1:30" ht="15.75">
      <c r="A3395" s="785" t="s">
        <v>4301</v>
      </c>
      <c r="B3395" s="785" t="s">
        <v>25807</v>
      </c>
      <c r="C3395" s="785" t="s">
        <v>4303</v>
      </c>
      <c r="D3395" s="785" t="s">
        <v>2599</v>
      </c>
      <c r="E3395" s="785" t="s">
        <v>6359</v>
      </c>
      <c r="F3395" s="786">
        <v>43082</v>
      </c>
      <c r="G3395" s="785" t="s">
        <v>6360</v>
      </c>
      <c r="H3395" s="786">
        <v>43132</v>
      </c>
      <c r="I3395" s="785" t="s">
        <v>25808</v>
      </c>
      <c r="J3395" s="785" t="s">
        <v>627</v>
      </c>
      <c r="K3395" s="785" t="s">
        <v>25809</v>
      </c>
      <c r="L3395" s="785" t="s">
        <v>25810</v>
      </c>
      <c r="M3395" s="785"/>
      <c r="N3395" s="785"/>
      <c r="O3395" s="785" t="s">
        <v>25811</v>
      </c>
      <c r="P3395" s="787">
        <v>35.095239999999997</v>
      </c>
      <c r="Q3395" s="787">
        <v>0.65395499999999995</v>
      </c>
      <c r="R3395" s="785" t="s">
        <v>1917</v>
      </c>
      <c r="S3395" s="785" t="s">
        <v>1918</v>
      </c>
      <c r="T3395" s="785" t="s">
        <v>5769</v>
      </c>
      <c r="U3395" s="785" t="s">
        <v>25812</v>
      </c>
      <c r="V3395" s="785" t="s">
        <v>2673</v>
      </c>
      <c r="W3395" s="785" t="s">
        <v>2608</v>
      </c>
      <c r="X3395" s="785" t="s">
        <v>25607</v>
      </c>
      <c r="Y3395" s="615" t="str">
        <f t="shared" si="53"/>
        <v>Zadock</v>
      </c>
      <c r="Z3395" s="785" t="s">
        <v>25608</v>
      </c>
      <c r="AA3395" s="785" t="s">
        <v>5464</v>
      </c>
      <c r="AB3395" s="785" t="s">
        <v>2609</v>
      </c>
      <c r="AC3395" s="785" t="s">
        <v>2610</v>
      </c>
      <c r="AD3395" s="786">
        <v>43173</v>
      </c>
    </row>
    <row r="3396" spans="1:30" ht="15.75">
      <c r="A3396" s="785" t="s">
        <v>4301</v>
      </c>
      <c r="B3396" s="785" t="s">
        <v>25876</v>
      </c>
      <c r="C3396" s="785" t="s">
        <v>4379</v>
      </c>
      <c r="D3396" s="785" t="s">
        <v>2751</v>
      </c>
      <c r="E3396" s="785" t="s">
        <v>6359</v>
      </c>
      <c r="F3396" s="786">
        <v>43082</v>
      </c>
      <c r="G3396" s="785" t="s">
        <v>6360</v>
      </c>
      <c r="H3396" s="786">
        <v>43132</v>
      </c>
      <c r="I3396" s="785" t="s">
        <v>25877</v>
      </c>
      <c r="J3396" s="785" t="s">
        <v>627</v>
      </c>
      <c r="K3396" s="785" t="s">
        <v>25878</v>
      </c>
      <c r="L3396" s="785" t="s">
        <v>25879</v>
      </c>
      <c r="M3396" s="785"/>
      <c r="N3396" s="785"/>
      <c r="O3396" s="785" t="s">
        <v>25880</v>
      </c>
      <c r="P3396" s="787">
        <v>34.242148</v>
      </c>
      <c r="Q3396" s="787">
        <v>-0.81127899999999997</v>
      </c>
      <c r="R3396" s="785" t="s">
        <v>2828</v>
      </c>
      <c r="S3396" s="785" t="s">
        <v>7504</v>
      </c>
      <c r="T3396" s="785" t="s">
        <v>25881</v>
      </c>
      <c r="U3396" s="785" t="s">
        <v>25882</v>
      </c>
      <c r="V3396" s="785" t="s">
        <v>6015</v>
      </c>
      <c r="W3396" s="785" t="s">
        <v>2608</v>
      </c>
      <c r="X3396" s="785" t="s">
        <v>25607</v>
      </c>
      <c r="Y3396" s="615" t="str">
        <f t="shared" si="53"/>
        <v>Zadock</v>
      </c>
      <c r="Z3396" s="785" t="s">
        <v>25608</v>
      </c>
      <c r="AA3396" s="785" t="s">
        <v>5464</v>
      </c>
      <c r="AB3396" s="785" t="s">
        <v>2609</v>
      </c>
      <c r="AC3396" s="785" t="s">
        <v>2610</v>
      </c>
      <c r="AD3396" s="786">
        <v>43161</v>
      </c>
    </row>
    <row r="3397" spans="1:30" ht="15.75">
      <c r="A3397" s="785" t="s">
        <v>4301</v>
      </c>
      <c r="B3397" s="785" t="s">
        <v>32678</v>
      </c>
      <c r="C3397" s="785" t="s">
        <v>4379</v>
      </c>
      <c r="D3397" s="785" t="s">
        <v>2751</v>
      </c>
      <c r="E3397" s="785" t="s">
        <v>6359</v>
      </c>
      <c r="F3397" s="786">
        <v>43082</v>
      </c>
      <c r="G3397" s="785" t="s">
        <v>6360</v>
      </c>
      <c r="H3397" s="786">
        <v>43132</v>
      </c>
      <c r="I3397" s="785" t="s">
        <v>32679</v>
      </c>
      <c r="J3397" s="785" t="s">
        <v>629</v>
      </c>
      <c r="K3397" s="785" t="s">
        <v>2612</v>
      </c>
      <c r="L3397" s="785" t="s">
        <v>32680</v>
      </c>
      <c r="M3397" s="785"/>
      <c r="N3397" s="785"/>
      <c r="O3397" s="785"/>
      <c r="P3397" s="787">
        <v>37.141213</v>
      </c>
      <c r="Q3397" s="787">
        <v>-0.825048</v>
      </c>
      <c r="R3397" s="785" t="s">
        <v>1030</v>
      </c>
      <c r="S3397" s="785" t="s">
        <v>3500</v>
      </c>
      <c r="T3397" s="785" t="s">
        <v>3500</v>
      </c>
      <c r="U3397" s="785" t="s">
        <v>32681</v>
      </c>
      <c r="V3397" s="785" t="s">
        <v>3070</v>
      </c>
      <c r="W3397" s="785" t="s">
        <v>3497</v>
      </c>
      <c r="X3397" s="785"/>
      <c r="Y3397" s="615" t="str">
        <f t="shared" si="53"/>
        <v>Cides Ltd</v>
      </c>
      <c r="Z3397" s="785" t="s">
        <v>2599</v>
      </c>
      <c r="AA3397" s="785" t="s">
        <v>4349</v>
      </c>
      <c r="AB3397" s="785" t="s">
        <v>2605</v>
      </c>
      <c r="AC3397" s="785" t="s">
        <v>2606</v>
      </c>
      <c r="AD3397" s="786">
        <v>43164</v>
      </c>
    </row>
    <row r="3398" spans="1:30" ht="15.75">
      <c r="A3398" s="785" t="s">
        <v>4301</v>
      </c>
      <c r="B3398" s="785" t="s">
        <v>8344</v>
      </c>
      <c r="C3398" s="785" t="s">
        <v>4303</v>
      </c>
      <c r="D3398" s="785" t="s">
        <v>2599</v>
      </c>
      <c r="E3398" s="785" t="s">
        <v>8345</v>
      </c>
      <c r="F3398" s="786">
        <v>43069</v>
      </c>
      <c r="G3398" s="785" t="s">
        <v>8346</v>
      </c>
      <c r="H3398" s="786">
        <v>43131</v>
      </c>
      <c r="I3398" s="785" t="s">
        <v>8347</v>
      </c>
      <c r="J3398" s="785" t="s">
        <v>629</v>
      </c>
      <c r="K3398" s="785" t="s">
        <v>2612</v>
      </c>
      <c r="L3398" s="785" t="s">
        <v>8348</v>
      </c>
      <c r="M3398" s="785"/>
      <c r="N3398" s="785"/>
      <c r="O3398" s="785"/>
      <c r="P3398" s="787">
        <v>37.24539</v>
      </c>
      <c r="Q3398" s="787">
        <v>-0.50419099999999994</v>
      </c>
      <c r="R3398" s="785" t="s">
        <v>1961</v>
      </c>
      <c r="S3398" s="785" t="s">
        <v>1962</v>
      </c>
      <c r="T3398" s="785" t="s">
        <v>2077</v>
      </c>
      <c r="U3398" s="785" t="s">
        <v>3685</v>
      </c>
      <c r="V3398" s="785" t="s">
        <v>3004</v>
      </c>
      <c r="W3398" s="785" t="s">
        <v>7939</v>
      </c>
      <c r="X3398" s="785" t="s">
        <v>7939</v>
      </c>
      <c r="Y3398" s="615" t="str">
        <f t="shared" si="53"/>
        <v>Eric Muthii Mugo</v>
      </c>
      <c r="Z3398" s="785" t="s">
        <v>2599</v>
      </c>
      <c r="AA3398" s="785" t="s">
        <v>4314</v>
      </c>
      <c r="AB3398" s="785" t="s">
        <v>2605</v>
      </c>
      <c r="AC3398" s="785" t="s">
        <v>2606</v>
      </c>
      <c r="AD3398" s="786">
        <v>43391</v>
      </c>
    </row>
    <row r="3399" spans="1:30" ht="15.75">
      <c r="A3399" s="785" t="s">
        <v>4301</v>
      </c>
      <c r="B3399" s="785" t="s">
        <v>10137</v>
      </c>
      <c r="C3399" s="785" t="s">
        <v>4303</v>
      </c>
      <c r="D3399" s="785" t="s">
        <v>2599</v>
      </c>
      <c r="E3399" s="785" t="s">
        <v>10138</v>
      </c>
      <c r="F3399" s="786">
        <v>43081</v>
      </c>
      <c r="G3399" s="785" t="s">
        <v>8346</v>
      </c>
      <c r="H3399" s="786">
        <v>43131</v>
      </c>
      <c r="I3399" s="785" t="s">
        <v>10139</v>
      </c>
      <c r="J3399" s="785" t="s">
        <v>629</v>
      </c>
      <c r="K3399" s="785" t="s">
        <v>10140</v>
      </c>
      <c r="L3399" s="785" t="s">
        <v>10141</v>
      </c>
      <c r="M3399" s="785"/>
      <c r="N3399" s="785"/>
      <c r="O3399" s="785" t="s">
        <v>10142</v>
      </c>
      <c r="P3399" s="787">
        <v>37.308411999999997</v>
      </c>
      <c r="Q3399" s="787">
        <v>-0.48269800000000002</v>
      </c>
      <c r="R3399" s="785" t="s">
        <v>1961</v>
      </c>
      <c r="S3399" s="785" t="s">
        <v>2066</v>
      </c>
      <c r="T3399" s="785" t="s">
        <v>2651</v>
      </c>
      <c r="U3399" s="785" t="s">
        <v>3036</v>
      </c>
      <c r="V3399" s="785" t="s">
        <v>3004</v>
      </c>
      <c r="W3399" s="785" t="s">
        <v>2615</v>
      </c>
      <c r="X3399" s="785" t="s">
        <v>10121</v>
      </c>
      <c r="Y3399" s="615" t="str">
        <f t="shared" si="53"/>
        <v>Gabriel Mburu</v>
      </c>
      <c r="Z3399" s="785" t="s">
        <v>10057</v>
      </c>
      <c r="AA3399" s="785" t="s">
        <v>5464</v>
      </c>
      <c r="AB3399" s="785" t="s">
        <v>3686</v>
      </c>
      <c r="AC3399" s="785" t="s">
        <v>2617</v>
      </c>
      <c r="AD3399" s="786">
        <v>43175</v>
      </c>
    </row>
    <row r="3400" spans="1:30" ht="15.75">
      <c r="A3400" s="785" t="s">
        <v>4301</v>
      </c>
      <c r="B3400" s="785" t="s">
        <v>22957</v>
      </c>
      <c r="C3400" s="785" t="s">
        <v>4303</v>
      </c>
      <c r="D3400" s="785" t="s">
        <v>2599</v>
      </c>
      <c r="E3400" s="785" t="s">
        <v>10138</v>
      </c>
      <c r="F3400" s="786">
        <v>43081</v>
      </c>
      <c r="G3400" s="785" t="s">
        <v>8346</v>
      </c>
      <c r="H3400" s="786">
        <v>43131</v>
      </c>
      <c r="I3400" s="785" t="s">
        <v>22958</v>
      </c>
      <c r="J3400" s="785" t="s">
        <v>629</v>
      </c>
      <c r="K3400" s="785" t="s">
        <v>22959</v>
      </c>
      <c r="L3400" s="785" t="s">
        <v>18204</v>
      </c>
      <c r="M3400" s="785"/>
      <c r="N3400" s="785"/>
      <c r="O3400" s="785"/>
      <c r="P3400" s="787">
        <v>36.687795000000001</v>
      </c>
      <c r="Q3400" s="787">
        <v>-1.3236870000000001</v>
      </c>
      <c r="R3400" s="785" t="s">
        <v>2661</v>
      </c>
      <c r="S3400" s="785" t="s">
        <v>6025</v>
      </c>
      <c r="T3400" s="785" t="s">
        <v>6025</v>
      </c>
      <c r="U3400" s="785" t="s">
        <v>22960</v>
      </c>
      <c r="V3400" s="785">
        <v>9</v>
      </c>
      <c r="W3400" s="785" t="s">
        <v>2608</v>
      </c>
      <c r="X3400" s="785" t="s">
        <v>22961</v>
      </c>
      <c r="Y3400" s="615" t="str">
        <f t="shared" si="53"/>
        <v>Seremba Patrck</v>
      </c>
      <c r="Z3400" s="785" t="s">
        <v>22962</v>
      </c>
      <c r="AA3400" s="785" t="s">
        <v>5464</v>
      </c>
      <c r="AB3400" s="785" t="s">
        <v>2609</v>
      </c>
      <c r="AC3400" s="785" t="s">
        <v>2610</v>
      </c>
      <c r="AD3400" s="786">
        <v>43147</v>
      </c>
    </row>
    <row r="3401" spans="1:30" ht="15.75">
      <c r="A3401" s="785" t="s">
        <v>4301</v>
      </c>
      <c r="B3401" s="785" t="s">
        <v>14729</v>
      </c>
      <c r="C3401" s="785" t="s">
        <v>4303</v>
      </c>
      <c r="D3401" s="785" t="s">
        <v>2599</v>
      </c>
      <c r="E3401" s="785" t="s">
        <v>7112</v>
      </c>
      <c r="F3401" s="786">
        <v>43008</v>
      </c>
      <c r="G3401" s="785" t="s">
        <v>14730</v>
      </c>
      <c r="H3401" s="786">
        <v>43130</v>
      </c>
      <c r="I3401" s="785" t="s">
        <v>14731</v>
      </c>
      <c r="J3401" s="785" t="s">
        <v>629</v>
      </c>
      <c r="K3401" s="785" t="s">
        <v>14732</v>
      </c>
      <c r="L3401" s="785" t="s">
        <v>14733</v>
      </c>
      <c r="M3401" s="785"/>
      <c r="N3401" s="785"/>
      <c r="O3401" s="785" t="s">
        <v>14734</v>
      </c>
      <c r="P3401" s="787">
        <v>36.494999999999997</v>
      </c>
      <c r="Q3401" s="787">
        <v>-0.412277</v>
      </c>
      <c r="R3401" s="785" t="s">
        <v>1228</v>
      </c>
      <c r="S3401" s="785" t="s">
        <v>3142</v>
      </c>
      <c r="T3401" s="785" t="s">
        <v>3142</v>
      </c>
      <c r="U3401" s="785" t="s">
        <v>14735</v>
      </c>
      <c r="V3401" s="785" t="s">
        <v>3070</v>
      </c>
      <c r="W3401" s="785" t="s">
        <v>3106</v>
      </c>
      <c r="X3401" s="785" t="s">
        <v>3106</v>
      </c>
      <c r="Y3401" s="615" t="str">
        <f t="shared" si="53"/>
        <v>Joseph Muchirira Mugo</v>
      </c>
      <c r="Z3401" s="785" t="s">
        <v>14702</v>
      </c>
      <c r="AA3401" s="785" t="s">
        <v>4314</v>
      </c>
      <c r="AB3401" s="785" t="s">
        <v>2605</v>
      </c>
      <c r="AC3401" s="785" t="s">
        <v>2606</v>
      </c>
      <c r="AD3401" s="786">
        <v>43130</v>
      </c>
    </row>
    <row r="3402" spans="1:30" ht="15.75">
      <c r="A3402" s="785" t="s">
        <v>4301</v>
      </c>
      <c r="B3402" s="785" t="s">
        <v>17222</v>
      </c>
      <c r="C3402" s="785" t="s">
        <v>4379</v>
      </c>
      <c r="D3402" s="785" t="s">
        <v>2751</v>
      </c>
      <c r="E3402" s="785" t="s">
        <v>17223</v>
      </c>
      <c r="F3402" s="786">
        <v>43103</v>
      </c>
      <c r="G3402" s="785" t="s">
        <v>14730</v>
      </c>
      <c r="H3402" s="786">
        <v>43130</v>
      </c>
      <c r="I3402" s="785" t="s">
        <v>17224</v>
      </c>
      <c r="J3402" s="785" t="s">
        <v>629</v>
      </c>
      <c r="K3402" s="785" t="s">
        <v>17225</v>
      </c>
      <c r="L3402" s="785" t="s">
        <v>17226</v>
      </c>
      <c r="M3402" s="785"/>
      <c r="N3402" s="785"/>
      <c r="O3402" s="785"/>
      <c r="P3402" s="787">
        <v>36.646365000000003</v>
      </c>
      <c r="Q3402" s="787">
        <v>-1.2549049999999999</v>
      </c>
      <c r="R3402" s="785" t="s">
        <v>821</v>
      </c>
      <c r="S3402" s="785" t="s">
        <v>1429</v>
      </c>
      <c r="T3402" s="785" t="s">
        <v>17227</v>
      </c>
      <c r="U3402" s="785" t="s">
        <v>17227</v>
      </c>
      <c r="V3402" s="785" t="s">
        <v>2673</v>
      </c>
      <c r="W3402" s="785" t="s">
        <v>3279</v>
      </c>
      <c r="X3402" s="785" t="s">
        <v>17221</v>
      </c>
      <c r="Y3402" s="615" t="str">
        <f t="shared" si="53"/>
        <v>Luke</v>
      </c>
      <c r="Z3402" s="785" t="s">
        <v>2599</v>
      </c>
      <c r="AA3402" s="785" t="s">
        <v>4349</v>
      </c>
      <c r="AB3402" s="785" t="s">
        <v>4052</v>
      </c>
      <c r="AC3402" s="785" t="s">
        <v>2606</v>
      </c>
      <c r="AD3402" s="786">
        <v>43101</v>
      </c>
    </row>
    <row r="3403" spans="1:30" ht="15.75">
      <c r="A3403" s="785" t="s">
        <v>4301</v>
      </c>
      <c r="B3403" s="785" t="s">
        <v>18014</v>
      </c>
      <c r="C3403" s="785" t="s">
        <v>4303</v>
      </c>
      <c r="D3403" s="785" t="s">
        <v>2599</v>
      </c>
      <c r="E3403" s="785" t="s">
        <v>5075</v>
      </c>
      <c r="F3403" s="786">
        <v>43050</v>
      </c>
      <c r="G3403" s="785" t="s">
        <v>14730</v>
      </c>
      <c r="H3403" s="786">
        <v>43130</v>
      </c>
      <c r="I3403" s="785" t="s">
        <v>18015</v>
      </c>
      <c r="J3403" s="785" t="s">
        <v>627</v>
      </c>
      <c r="K3403" s="785" t="s">
        <v>18016</v>
      </c>
      <c r="L3403" s="785" t="s">
        <v>18017</v>
      </c>
      <c r="M3403" s="785"/>
      <c r="N3403" s="785"/>
      <c r="O3403" s="785"/>
      <c r="P3403" s="787">
        <v>37.094507999999998</v>
      </c>
      <c r="Q3403" s="787">
        <v>-0.58546799999999999</v>
      </c>
      <c r="R3403" s="785" t="s">
        <v>1056</v>
      </c>
      <c r="S3403" s="785" t="s">
        <v>1289</v>
      </c>
      <c r="T3403" s="785" t="s">
        <v>3350</v>
      </c>
      <c r="U3403" s="785" t="s">
        <v>3540</v>
      </c>
      <c r="V3403" s="785" t="s">
        <v>3004</v>
      </c>
      <c r="W3403" s="785" t="s">
        <v>3015</v>
      </c>
      <c r="X3403" s="785" t="s">
        <v>3015</v>
      </c>
      <c r="Y3403" s="615" t="str">
        <f t="shared" si="53"/>
        <v>Mt Kenya Renewable Energy</v>
      </c>
      <c r="Z3403" s="785" t="s">
        <v>4884</v>
      </c>
      <c r="AA3403" s="785" t="s">
        <v>4349</v>
      </c>
      <c r="AB3403" s="785" t="s">
        <v>2683</v>
      </c>
      <c r="AC3403" s="785" t="s">
        <v>2606</v>
      </c>
      <c r="AD3403" s="786">
        <v>43134</v>
      </c>
    </row>
    <row r="3404" spans="1:30" ht="15.75">
      <c r="A3404" s="785" t="s">
        <v>4301</v>
      </c>
      <c r="B3404" s="785" t="s">
        <v>18018</v>
      </c>
      <c r="C3404" s="785" t="s">
        <v>4303</v>
      </c>
      <c r="D3404" s="785" t="s">
        <v>2599</v>
      </c>
      <c r="E3404" s="785" t="s">
        <v>14879</v>
      </c>
      <c r="F3404" s="786">
        <v>43080</v>
      </c>
      <c r="G3404" s="785" t="s">
        <v>14730</v>
      </c>
      <c r="H3404" s="786">
        <v>43130</v>
      </c>
      <c r="I3404" s="785" t="s">
        <v>18019</v>
      </c>
      <c r="J3404" s="785" t="s">
        <v>627</v>
      </c>
      <c r="K3404" s="785" t="s">
        <v>18020</v>
      </c>
      <c r="L3404" s="785" t="s">
        <v>18021</v>
      </c>
      <c r="M3404" s="785"/>
      <c r="N3404" s="785"/>
      <c r="O3404" s="785"/>
      <c r="P3404" s="787">
        <v>37.081135000000003</v>
      </c>
      <c r="Q3404" s="787">
        <v>-0.57289699999999999</v>
      </c>
      <c r="R3404" s="785" t="s">
        <v>1056</v>
      </c>
      <c r="S3404" s="785" t="s">
        <v>1289</v>
      </c>
      <c r="T3404" s="785" t="s">
        <v>18022</v>
      </c>
      <c r="U3404" s="785" t="s">
        <v>18023</v>
      </c>
      <c r="V3404" s="785" t="s">
        <v>3004</v>
      </c>
      <c r="W3404" s="785" t="s">
        <v>3015</v>
      </c>
      <c r="X3404" s="785" t="s">
        <v>3015</v>
      </c>
      <c r="Y3404" s="615" t="str">
        <f t="shared" si="53"/>
        <v>Mt Kenya Renewable Energy</v>
      </c>
      <c r="Z3404" s="785" t="s">
        <v>4884</v>
      </c>
      <c r="AA3404" s="785" t="s">
        <v>4349</v>
      </c>
      <c r="AB3404" s="785" t="s">
        <v>2605</v>
      </c>
      <c r="AC3404" s="785" t="s">
        <v>2606</v>
      </c>
      <c r="AD3404" s="786">
        <v>43134</v>
      </c>
    </row>
    <row r="3405" spans="1:30" ht="15.75">
      <c r="A3405" s="785" t="s">
        <v>4301</v>
      </c>
      <c r="B3405" s="785" t="s">
        <v>21237</v>
      </c>
      <c r="C3405" s="785" t="s">
        <v>4303</v>
      </c>
      <c r="D3405" s="785" t="s">
        <v>2599</v>
      </c>
      <c r="E3405" s="785" t="s">
        <v>14879</v>
      </c>
      <c r="F3405" s="786">
        <v>43080</v>
      </c>
      <c r="G3405" s="785" t="s">
        <v>14730</v>
      </c>
      <c r="H3405" s="786">
        <v>43130</v>
      </c>
      <c r="I3405" s="785" t="s">
        <v>21238</v>
      </c>
      <c r="J3405" s="785" t="s">
        <v>629</v>
      </c>
      <c r="K3405" s="785" t="s">
        <v>21239</v>
      </c>
      <c r="L3405" s="785" t="s">
        <v>21240</v>
      </c>
      <c r="M3405" s="785" t="s">
        <v>21241</v>
      </c>
      <c r="N3405" s="785"/>
      <c r="O3405" s="785"/>
      <c r="P3405" s="787">
        <v>37.374167</v>
      </c>
      <c r="Q3405" s="787">
        <v>-0.57242099999999996</v>
      </c>
      <c r="R3405" s="785" t="s">
        <v>1961</v>
      </c>
      <c r="S3405" s="785" t="s">
        <v>1962</v>
      </c>
      <c r="T3405" s="785" t="s">
        <v>17584</v>
      </c>
      <c r="U3405" s="785" t="s">
        <v>21242</v>
      </c>
      <c r="V3405" s="785" t="s">
        <v>2673</v>
      </c>
      <c r="W3405" s="785" t="s">
        <v>2608</v>
      </c>
      <c r="X3405" s="785" t="s">
        <v>21176</v>
      </c>
      <c r="Y3405" s="615" t="str">
        <f t="shared" si="53"/>
        <v>Robert Wanjiku</v>
      </c>
      <c r="Z3405" s="785" t="s">
        <v>2599</v>
      </c>
      <c r="AA3405" s="785" t="s">
        <v>5464</v>
      </c>
      <c r="AB3405" s="785" t="s">
        <v>2609</v>
      </c>
      <c r="AC3405" s="785" t="s">
        <v>2610</v>
      </c>
      <c r="AD3405" s="786">
        <v>43130</v>
      </c>
    </row>
    <row r="3406" spans="1:30" ht="15.75">
      <c r="A3406" s="785" t="s">
        <v>4301</v>
      </c>
      <c r="B3406" s="785" t="s">
        <v>9626</v>
      </c>
      <c r="C3406" s="785" t="s">
        <v>4303</v>
      </c>
      <c r="D3406" s="785" t="s">
        <v>2599</v>
      </c>
      <c r="E3406" s="785" t="s">
        <v>9627</v>
      </c>
      <c r="F3406" s="786">
        <v>43090</v>
      </c>
      <c r="G3406" s="785" t="s">
        <v>9628</v>
      </c>
      <c r="H3406" s="786">
        <v>43129</v>
      </c>
      <c r="I3406" s="785" t="s">
        <v>9629</v>
      </c>
      <c r="J3406" s="785" t="s">
        <v>629</v>
      </c>
      <c r="K3406" s="785" t="s">
        <v>9630</v>
      </c>
      <c r="L3406" s="785" t="s">
        <v>9631</v>
      </c>
      <c r="M3406" s="785" t="s">
        <v>9632</v>
      </c>
      <c r="N3406" s="785"/>
      <c r="O3406" s="785" t="s">
        <v>9633</v>
      </c>
      <c r="P3406" s="787">
        <v>36.412837000000003</v>
      </c>
      <c r="Q3406" s="787">
        <v>4.2173000000000002E-2</v>
      </c>
      <c r="R3406" s="785" t="s">
        <v>1228</v>
      </c>
      <c r="S3406" s="785" t="s">
        <v>1229</v>
      </c>
      <c r="T3406" s="785" t="s">
        <v>3287</v>
      </c>
      <c r="U3406" s="785" t="s">
        <v>9634</v>
      </c>
      <c r="V3406" s="785" t="s">
        <v>3004</v>
      </c>
      <c r="W3406" s="785" t="s">
        <v>3288</v>
      </c>
      <c r="X3406" s="785" t="s">
        <v>2626</v>
      </c>
      <c r="Y3406" s="615" t="str">
        <f t="shared" si="53"/>
        <v>Francis Kinyanjui</v>
      </c>
      <c r="Z3406" s="785" t="s">
        <v>9485</v>
      </c>
      <c r="AA3406" s="785" t="s">
        <v>4314</v>
      </c>
      <c r="AB3406" s="785" t="s">
        <v>2683</v>
      </c>
      <c r="AC3406" s="785" t="s">
        <v>2606</v>
      </c>
      <c r="AD3406" s="786">
        <v>43136</v>
      </c>
    </row>
    <row r="3407" spans="1:30" ht="15.75">
      <c r="A3407" s="785" t="s">
        <v>4301</v>
      </c>
      <c r="B3407" s="785" t="s">
        <v>23112</v>
      </c>
      <c r="C3407" s="785" t="s">
        <v>4322</v>
      </c>
      <c r="D3407" s="785" t="s">
        <v>2611</v>
      </c>
      <c r="E3407" s="785" t="s">
        <v>6659</v>
      </c>
      <c r="F3407" s="786">
        <v>43051</v>
      </c>
      <c r="G3407" s="785" t="s">
        <v>9628</v>
      </c>
      <c r="H3407" s="786">
        <v>43129</v>
      </c>
      <c r="I3407" s="785" t="s">
        <v>23113</v>
      </c>
      <c r="J3407" s="785" t="s">
        <v>627</v>
      </c>
      <c r="K3407" s="785" t="s">
        <v>23114</v>
      </c>
      <c r="L3407" s="785" t="s">
        <v>21598</v>
      </c>
      <c r="M3407" s="785"/>
      <c r="N3407" s="785"/>
      <c r="O3407" s="785" t="s">
        <v>23115</v>
      </c>
      <c r="P3407" s="787">
        <v>35.276522</v>
      </c>
      <c r="Q3407" s="787">
        <v>6.6530000000000006E-2</v>
      </c>
      <c r="R3407" s="785" t="s">
        <v>916</v>
      </c>
      <c r="S3407" s="785" t="s">
        <v>3061</v>
      </c>
      <c r="T3407" s="785" t="s">
        <v>3061</v>
      </c>
      <c r="U3407" s="785" t="s">
        <v>13900</v>
      </c>
      <c r="V3407" s="785" t="s">
        <v>2603</v>
      </c>
      <c r="W3407" s="785" t="s">
        <v>7843</v>
      </c>
      <c r="X3407" s="785" t="s">
        <v>7843</v>
      </c>
      <c r="Y3407" s="615" t="str">
        <f t="shared" si="53"/>
        <v>Simion Kiprop</v>
      </c>
      <c r="Z3407" s="785" t="s">
        <v>4707</v>
      </c>
      <c r="AA3407" s="785" t="s">
        <v>4314</v>
      </c>
      <c r="AB3407" s="785" t="s">
        <v>2683</v>
      </c>
      <c r="AC3407" s="785" t="s">
        <v>2606</v>
      </c>
      <c r="AD3407" s="786">
        <v>43392</v>
      </c>
    </row>
    <row r="3408" spans="1:30" ht="15.75">
      <c r="A3408" s="785" t="s">
        <v>4301</v>
      </c>
      <c r="B3408" s="785" t="s">
        <v>17796</v>
      </c>
      <c r="C3408" s="785" t="s">
        <v>4303</v>
      </c>
      <c r="D3408" s="785" t="s">
        <v>2599</v>
      </c>
      <c r="E3408" s="785" t="s">
        <v>17797</v>
      </c>
      <c r="F3408" s="786">
        <v>43062</v>
      </c>
      <c r="G3408" s="785" t="s">
        <v>14331</v>
      </c>
      <c r="H3408" s="786">
        <v>43128</v>
      </c>
      <c r="I3408" s="785" t="s">
        <v>17798</v>
      </c>
      <c r="J3408" s="785" t="s">
        <v>627</v>
      </c>
      <c r="K3408" s="785" t="s">
        <v>17799</v>
      </c>
      <c r="L3408" s="785" t="s">
        <v>17800</v>
      </c>
      <c r="M3408" s="785"/>
      <c r="N3408" s="785"/>
      <c r="O3408" s="785"/>
      <c r="P3408" s="787">
        <v>35.281416999999998</v>
      </c>
      <c r="Q3408" s="787">
        <v>5.9270000000000003E-2</v>
      </c>
      <c r="R3408" s="785" t="s">
        <v>916</v>
      </c>
      <c r="S3408" s="785" t="s">
        <v>3061</v>
      </c>
      <c r="T3408" s="785" t="s">
        <v>3061</v>
      </c>
      <c r="U3408" s="785" t="s">
        <v>4742</v>
      </c>
      <c r="V3408" s="785" t="s">
        <v>2603</v>
      </c>
      <c r="W3408" s="785" t="s">
        <v>7843</v>
      </c>
      <c r="X3408" s="785" t="s">
        <v>17779</v>
      </c>
      <c r="Y3408" s="615" t="str">
        <f t="shared" si="53"/>
        <v>Mercy Cheruto</v>
      </c>
      <c r="Z3408" s="785" t="s">
        <v>17780</v>
      </c>
      <c r="AA3408" s="785" t="s">
        <v>4314</v>
      </c>
      <c r="AB3408" s="785" t="s">
        <v>2683</v>
      </c>
      <c r="AC3408" s="785" t="s">
        <v>2606</v>
      </c>
      <c r="AD3408" s="786">
        <v>43396</v>
      </c>
    </row>
    <row r="3409" spans="1:30" ht="15.75">
      <c r="A3409" s="785" t="s">
        <v>4301</v>
      </c>
      <c r="B3409" s="785" t="s">
        <v>6411</v>
      </c>
      <c r="C3409" s="785" t="s">
        <v>4303</v>
      </c>
      <c r="D3409" s="785" t="s">
        <v>2599</v>
      </c>
      <c r="E3409" s="785" t="s">
        <v>6412</v>
      </c>
      <c r="F3409" s="786">
        <v>43076</v>
      </c>
      <c r="G3409" s="785" t="s">
        <v>6413</v>
      </c>
      <c r="H3409" s="786">
        <v>43126</v>
      </c>
      <c r="I3409" s="785" t="s">
        <v>6414</v>
      </c>
      <c r="J3409" s="785" t="s">
        <v>629</v>
      </c>
      <c r="K3409" s="785" t="s">
        <v>6415</v>
      </c>
      <c r="L3409" s="785" t="s">
        <v>6416</v>
      </c>
      <c r="M3409" s="785"/>
      <c r="N3409" s="785"/>
      <c r="O3409" s="785" t="s">
        <v>6417</v>
      </c>
      <c r="P3409" s="787">
        <v>38.332054999999997</v>
      </c>
      <c r="Q3409" s="787">
        <v>-3.4341979999999999</v>
      </c>
      <c r="R3409" s="785" t="s">
        <v>766</v>
      </c>
      <c r="S3409" s="785" t="s">
        <v>767</v>
      </c>
      <c r="T3409" s="785" t="s">
        <v>2991</v>
      </c>
      <c r="U3409" s="785" t="s">
        <v>6418</v>
      </c>
      <c r="V3409" s="785" t="s">
        <v>2855</v>
      </c>
      <c r="W3409" s="785" t="s">
        <v>2658</v>
      </c>
      <c r="X3409" s="785" t="s">
        <v>2780</v>
      </c>
      <c r="Y3409" s="615" t="str">
        <f t="shared" si="53"/>
        <v>Carly C Mwandigha</v>
      </c>
      <c r="Z3409" s="785" t="s">
        <v>3891</v>
      </c>
      <c r="AA3409" s="785" t="s">
        <v>4314</v>
      </c>
      <c r="AB3409" s="785" t="s">
        <v>2605</v>
      </c>
      <c r="AC3409" s="785" t="s">
        <v>2606</v>
      </c>
      <c r="AD3409" s="786">
        <v>43200</v>
      </c>
    </row>
    <row r="3410" spans="1:30" ht="15.75">
      <c r="A3410" s="785" t="s">
        <v>4301</v>
      </c>
      <c r="B3410" s="785" t="s">
        <v>12547</v>
      </c>
      <c r="C3410" s="785" t="s">
        <v>4303</v>
      </c>
      <c r="D3410" s="785" t="s">
        <v>2599</v>
      </c>
      <c r="E3410" s="785" t="s">
        <v>11038</v>
      </c>
      <c r="F3410" s="786">
        <v>43112</v>
      </c>
      <c r="G3410" s="785" t="s">
        <v>12548</v>
      </c>
      <c r="H3410" s="786">
        <v>43124</v>
      </c>
      <c r="I3410" s="785" t="s">
        <v>12549</v>
      </c>
      <c r="J3410" s="785" t="s">
        <v>629</v>
      </c>
      <c r="K3410" s="785" t="s">
        <v>12550</v>
      </c>
      <c r="L3410" s="785" t="s">
        <v>12551</v>
      </c>
      <c r="M3410" s="785"/>
      <c r="N3410" s="785"/>
      <c r="O3410" s="785" t="s">
        <v>12552</v>
      </c>
      <c r="P3410" s="787">
        <v>35.382292999999997</v>
      </c>
      <c r="Q3410" s="787">
        <v>1.129912</v>
      </c>
      <c r="R3410" s="785" t="s">
        <v>974</v>
      </c>
      <c r="S3410" s="785" t="s">
        <v>3063</v>
      </c>
      <c r="T3410" s="785" t="s">
        <v>3063</v>
      </c>
      <c r="U3410" s="785" t="s">
        <v>6046</v>
      </c>
      <c r="V3410" s="785" t="s">
        <v>6015</v>
      </c>
      <c r="W3410" s="785" t="s">
        <v>2608</v>
      </c>
      <c r="X3410" s="785" t="s">
        <v>3179</v>
      </c>
      <c r="Y3410" s="615" t="str">
        <f t="shared" si="53"/>
        <v>James Musyoka</v>
      </c>
      <c r="Z3410" s="785" t="s">
        <v>6002</v>
      </c>
      <c r="AA3410" s="785" t="s">
        <v>5464</v>
      </c>
      <c r="AB3410" s="785" t="s">
        <v>2609</v>
      </c>
      <c r="AC3410" s="785" t="s">
        <v>2610</v>
      </c>
      <c r="AD3410" s="786">
        <v>43124</v>
      </c>
    </row>
    <row r="3411" spans="1:30" ht="15.75">
      <c r="A3411" s="785" t="s">
        <v>4301</v>
      </c>
      <c r="B3411" s="785" t="s">
        <v>15471</v>
      </c>
      <c r="C3411" s="785" t="s">
        <v>4303</v>
      </c>
      <c r="D3411" s="785" t="s">
        <v>2599</v>
      </c>
      <c r="E3411" s="785" t="s">
        <v>6596</v>
      </c>
      <c r="F3411" s="786">
        <v>43084</v>
      </c>
      <c r="G3411" s="785" t="s">
        <v>12548</v>
      </c>
      <c r="H3411" s="786">
        <v>43124</v>
      </c>
      <c r="I3411" s="785" t="s">
        <v>15472</v>
      </c>
      <c r="J3411" s="785" t="s">
        <v>629</v>
      </c>
      <c r="K3411" s="785" t="s">
        <v>15473</v>
      </c>
      <c r="L3411" s="785" t="s">
        <v>15474</v>
      </c>
      <c r="M3411" s="785"/>
      <c r="N3411" s="785"/>
      <c r="O3411" s="785" t="s">
        <v>15475</v>
      </c>
      <c r="P3411" s="787">
        <v>37.569648000000001</v>
      </c>
      <c r="Q3411" s="787">
        <v>1.9321999999999999E-2</v>
      </c>
      <c r="R3411" s="785" t="s">
        <v>1104</v>
      </c>
      <c r="S3411" s="785" t="s">
        <v>8062</v>
      </c>
      <c r="T3411" s="785" t="s">
        <v>2706</v>
      </c>
      <c r="U3411" s="785" t="s">
        <v>15476</v>
      </c>
      <c r="V3411" s="785" t="s">
        <v>2673</v>
      </c>
      <c r="W3411" s="785" t="s">
        <v>3253</v>
      </c>
      <c r="X3411" s="785" t="s">
        <v>3254</v>
      </c>
      <c r="Y3411" s="615" t="str">
        <f t="shared" si="53"/>
        <v>Julius Mwiraria</v>
      </c>
      <c r="Z3411" s="785" t="s">
        <v>15470</v>
      </c>
      <c r="AA3411" s="785" t="s">
        <v>4349</v>
      </c>
      <c r="AB3411" s="785" t="s">
        <v>2605</v>
      </c>
      <c r="AC3411" s="785" t="s">
        <v>2606</v>
      </c>
      <c r="AD3411" s="786">
        <v>43124</v>
      </c>
    </row>
    <row r="3412" spans="1:30" ht="15.75">
      <c r="A3412" s="785" t="s">
        <v>4301</v>
      </c>
      <c r="B3412" s="785" t="s">
        <v>16058</v>
      </c>
      <c r="C3412" s="785" t="s">
        <v>4303</v>
      </c>
      <c r="D3412" s="785" t="s">
        <v>2599</v>
      </c>
      <c r="E3412" s="785" t="s">
        <v>10842</v>
      </c>
      <c r="F3412" s="786">
        <v>43044</v>
      </c>
      <c r="G3412" s="785" t="s">
        <v>12548</v>
      </c>
      <c r="H3412" s="786">
        <v>43124</v>
      </c>
      <c r="I3412" s="785" t="s">
        <v>16059</v>
      </c>
      <c r="J3412" s="785" t="s">
        <v>627</v>
      </c>
      <c r="K3412" s="785" t="s">
        <v>16060</v>
      </c>
      <c r="L3412" s="785" t="s">
        <v>16061</v>
      </c>
      <c r="M3412" s="785"/>
      <c r="N3412" s="785"/>
      <c r="O3412" s="785" t="s">
        <v>16062</v>
      </c>
      <c r="P3412" s="787">
        <v>36.818164000000003</v>
      </c>
      <c r="Q3412" s="787">
        <v>-1.118225</v>
      </c>
      <c r="R3412" s="785" t="s">
        <v>821</v>
      </c>
      <c r="S3412" s="785" t="s">
        <v>871</v>
      </c>
      <c r="T3412" s="785" t="s">
        <v>2613</v>
      </c>
      <c r="U3412" s="785" t="s">
        <v>16055</v>
      </c>
      <c r="V3412" s="785" t="s">
        <v>3070</v>
      </c>
      <c r="W3412" s="785" t="s">
        <v>16042</v>
      </c>
      <c r="X3412" s="785" t="s">
        <v>16056</v>
      </c>
      <c r="Y3412" s="615" t="str">
        <f t="shared" si="53"/>
        <v>Kennedy Samuel Mbugua</v>
      </c>
      <c r="Z3412" s="785" t="s">
        <v>16063</v>
      </c>
      <c r="AA3412" s="785" t="s">
        <v>4314</v>
      </c>
      <c r="AB3412" s="785" t="s">
        <v>2876</v>
      </c>
      <c r="AC3412" s="785" t="s">
        <v>2606</v>
      </c>
      <c r="AD3412" s="786">
        <v>43457</v>
      </c>
    </row>
    <row r="3413" spans="1:30" ht="15.75">
      <c r="A3413" s="785" t="s">
        <v>4301</v>
      </c>
      <c r="B3413" s="785" t="s">
        <v>19035</v>
      </c>
      <c r="C3413" s="785" t="s">
        <v>4303</v>
      </c>
      <c r="D3413" s="785" t="s">
        <v>2599</v>
      </c>
      <c r="E3413" s="785" t="s">
        <v>19036</v>
      </c>
      <c r="F3413" s="786">
        <v>43105</v>
      </c>
      <c r="G3413" s="785" t="s">
        <v>12548</v>
      </c>
      <c r="H3413" s="786">
        <v>43124</v>
      </c>
      <c r="I3413" s="785" t="s">
        <v>19037</v>
      </c>
      <c r="J3413" s="785" t="s">
        <v>629</v>
      </c>
      <c r="K3413" s="785" t="s">
        <v>19038</v>
      </c>
      <c r="L3413" s="785" t="s">
        <v>19039</v>
      </c>
      <c r="M3413" s="785"/>
      <c r="N3413" s="785"/>
      <c r="O3413" s="785" t="s">
        <v>19040</v>
      </c>
      <c r="P3413" s="787">
        <v>37.673845999999998</v>
      </c>
      <c r="Q3413" s="787">
        <v>-0.25088100000000002</v>
      </c>
      <c r="R3413" s="785" t="s">
        <v>1266</v>
      </c>
      <c r="S3413" s="785" t="s">
        <v>1267</v>
      </c>
      <c r="T3413" s="785" t="s">
        <v>3565</v>
      </c>
      <c r="U3413" s="785" t="s">
        <v>2895</v>
      </c>
      <c r="V3413" s="785" t="s">
        <v>2855</v>
      </c>
      <c r="W3413" s="785" t="s">
        <v>3253</v>
      </c>
      <c r="X3413" s="785" t="s">
        <v>19034</v>
      </c>
      <c r="Y3413" s="615" t="str">
        <f t="shared" si="53"/>
        <v>Njagi Eliatha</v>
      </c>
      <c r="Z3413" s="785" t="s">
        <v>7653</v>
      </c>
      <c r="AA3413" s="785" t="s">
        <v>4349</v>
      </c>
      <c r="AB3413" s="785" t="s">
        <v>2605</v>
      </c>
      <c r="AC3413" s="785" t="s">
        <v>2606</v>
      </c>
      <c r="AD3413" s="786">
        <v>43124</v>
      </c>
    </row>
    <row r="3414" spans="1:30" ht="15.75">
      <c r="A3414" s="785" t="s">
        <v>4301</v>
      </c>
      <c r="B3414" s="785" t="s">
        <v>15465</v>
      </c>
      <c r="C3414" s="785" t="s">
        <v>4303</v>
      </c>
      <c r="D3414" s="785" t="s">
        <v>2599</v>
      </c>
      <c r="E3414" s="785" t="s">
        <v>9627</v>
      </c>
      <c r="F3414" s="786">
        <v>43090</v>
      </c>
      <c r="G3414" s="785" t="s">
        <v>9957</v>
      </c>
      <c r="H3414" s="786">
        <v>43123</v>
      </c>
      <c r="I3414" s="785" t="s">
        <v>15466</v>
      </c>
      <c r="J3414" s="785" t="s">
        <v>627</v>
      </c>
      <c r="K3414" s="785" t="s">
        <v>15467</v>
      </c>
      <c r="L3414" s="785" t="s">
        <v>15468</v>
      </c>
      <c r="M3414" s="785"/>
      <c r="N3414" s="785"/>
      <c r="O3414" s="785" t="s">
        <v>15469</v>
      </c>
      <c r="P3414" s="787">
        <v>37.555897000000002</v>
      </c>
      <c r="Q3414" s="787">
        <v>-1.5657000000000001E-2</v>
      </c>
      <c r="R3414" s="785" t="s">
        <v>1104</v>
      </c>
      <c r="S3414" s="785" t="s">
        <v>1105</v>
      </c>
      <c r="T3414" s="785" t="s">
        <v>3407</v>
      </c>
      <c r="U3414" s="785" t="s">
        <v>3452</v>
      </c>
      <c r="V3414" s="785">
        <v>6</v>
      </c>
      <c r="W3414" s="785" t="s">
        <v>3253</v>
      </c>
      <c r="X3414" s="785" t="s">
        <v>3254</v>
      </c>
      <c r="Y3414" s="615" t="str">
        <f t="shared" si="53"/>
        <v>Julius Mwiraria</v>
      </c>
      <c r="Z3414" s="785" t="s">
        <v>15470</v>
      </c>
      <c r="AA3414" s="785" t="s">
        <v>4349</v>
      </c>
      <c r="AB3414" s="785" t="s">
        <v>2605</v>
      </c>
      <c r="AC3414" s="785" t="s">
        <v>2606</v>
      </c>
      <c r="AD3414" s="786">
        <v>43124</v>
      </c>
    </row>
    <row r="3415" spans="1:30" ht="15.75">
      <c r="A3415" s="785" t="s">
        <v>4301</v>
      </c>
      <c r="B3415" s="785" t="s">
        <v>23535</v>
      </c>
      <c r="C3415" s="785" t="s">
        <v>4303</v>
      </c>
      <c r="D3415" s="785" t="s">
        <v>2599</v>
      </c>
      <c r="E3415" s="785" t="s">
        <v>6175</v>
      </c>
      <c r="F3415" s="786">
        <v>43073</v>
      </c>
      <c r="G3415" s="785" t="s">
        <v>9957</v>
      </c>
      <c r="H3415" s="786">
        <v>43123</v>
      </c>
      <c r="I3415" s="785" t="s">
        <v>23536</v>
      </c>
      <c r="J3415" s="785" t="s">
        <v>629</v>
      </c>
      <c r="K3415" s="785" t="s">
        <v>2612</v>
      </c>
      <c r="L3415" s="785" t="s">
        <v>23537</v>
      </c>
      <c r="M3415" s="785"/>
      <c r="N3415" s="785"/>
      <c r="O3415" s="785" t="s">
        <v>23538</v>
      </c>
      <c r="P3415" s="787">
        <v>37.519593</v>
      </c>
      <c r="Q3415" s="787">
        <v>-0.449181</v>
      </c>
      <c r="R3415" s="785" t="s">
        <v>1089</v>
      </c>
      <c r="S3415" s="785" t="s">
        <v>3090</v>
      </c>
      <c r="T3415" s="785" t="s">
        <v>3335</v>
      </c>
      <c r="U3415" s="785" t="s">
        <v>3335</v>
      </c>
      <c r="V3415" s="785" t="s">
        <v>3004</v>
      </c>
      <c r="W3415" s="785" t="s">
        <v>23539</v>
      </c>
      <c r="X3415" s="785" t="s">
        <v>23539</v>
      </c>
      <c r="Y3415" s="615" t="str">
        <f t="shared" si="53"/>
        <v>Simon Kamau</v>
      </c>
      <c r="Z3415" s="785" t="s">
        <v>23540</v>
      </c>
      <c r="AA3415" s="785" t="s">
        <v>4314</v>
      </c>
      <c r="AB3415" s="785" t="s">
        <v>2605</v>
      </c>
      <c r="AC3415" s="785" t="s">
        <v>2606</v>
      </c>
      <c r="AD3415" s="786">
        <v>43304</v>
      </c>
    </row>
    <row r="3416" spans="1:30" ht="15.75">
      <c r="A3416" s="785" t="s">
        <v>4301</v>
      </c>
      <c r="B3416" s="785" t="s">
        <v>22689</v>
      </c>
      <c r="C3416" s="785" t="s">
        <v>4303</v>
      </c>
      <c r="D3416" s="785" t="s">
        <v>2599</v>
      </c>
      <c r="E3416" s="785" t="s">
        <v>14879</v>
      </c>
      <c r="F3416" s="786">
        <v>43080</v>
      </c>
      <c r="G3416" s="785" t="s">
        <v>6320</v>
      </c>
      <c r="H3416" s="786">
        <v>43122</v>
      </c>
      <c r="I3416" s="785" t="s">
        <v>22690</v>
      </c>
      <c r="J3416" s="785" t="s">
        <v>627</v>
      </c>
      <c r="K3416" s="785" t="s">
        <v>2612</v>
      </c>
      <c r="L3416" s="785" t="s">
        <v>22691</v>
      </c>
      <c r="M3416" s="785"/>
      <c r="N3416" s="785"/>
      <c r="O3416" s="785" t="s">
        <v>22692</v>
      </c>
      <c r="P3416" s="787">
        <v>37.063564999999997</v>
      </c>
      <c r="Q3416" s="787">
        <v>-0.44707999999999998</v>
      </c>
      <c r="R3416" s="785" t="s">
        <v>1056</v>
      </c>
      <c r="S3416" s="785" t="s">
        <v>2893</v>
      </c>
      <c r="T3416" s="785" t="s">
        <v>2893</v>
      </c>
      <c r="U3416" s="785" t="s">
        <v>3774</v>
      </c>
      <c r="V3416" s="785" t="s">
        <v>3070</v>
      </c>
      <c r="W3416" s="785" t="s">
        <v>3079</v>
      </c>
      <c r="X3416" s="785" t="s">
        <v>3080</v>
      </c>
      <c r="Y3416" s="615" t="str">
        <f t="shared" si="53"/>
        <v>Samuel Migwi</v>
      </c>
      <c r="Z3416" s="785" t="s">
        <v>22693</v>
      </c>
      <c r="AA3416" s="785" t="s">
        <v>4314</v>
      </c>
      <c r="AB3416" s="785" t="s">
        <v>2605</v>
      </c>
      <c r="AC3416" s="785" t="s">
        <v>2606</v>
      </c>
      <c r="AD3416" s="786">
        <v>43172</v>
      </c>
    </row>
    <row r="3417" spans="1:30" ht="15.75">
      <c r="A3417" s="785" t="s">
        <v>4301</v>
      </c>
      <c r="B3417" s="785" t="s">
        <v>32218</v>
      </c>
      <c r="C3417" s="785" t="s">
        <v>4303</v>
      </c>
      <c r="D3417" s="785" t="s">
        <v>2599</v>
      </c>
      <c r="E3417" s="785" t="s">
        <v>7101</v>
      </c>
      <c r="F3417" s="786">
        <v>43071</v>
      </c>
      <c r="G3417" s="785" t="s">
        <v>23280</v>
      </c>
      <c r="H3417" s="786">
        <v>43121</v>
      </c>
      <c r="I3417" s="785" t="s">
        <v>32219</v>
      </c>
      <c r="J3417" s="785" t="s">
        <v>629</v>
      </c>
      <c r="K3417" s="785" t="s">
        <v>2612</v>
      </c>
      <c r="L3417" s="785" t="s">
        <v>32220</v>
      </c>
      <c r="M3417" s="785"/>
      <c r="N3417" s="785"/>
      <c r="O3417" s="785" t="s">
        <v>32221</v>
      </c>
      <c r="P3417" s="787">
        <v>37.088230000000003</v>
      </c>
      <c r="Q3417" s="787">
        <v>-0.44853199999999999</v>
      </c>
      <c r="R3417" s="785" t="s">
        <v>1056</v>
      </c>
      <c r="S3417" s="785" t="s">
        <v>2893</v>
      </c>
      <c r="T3417" s="785" t="s">
        <v>2893</v>
      </c>
      <c r="U3417" s="785" t="s">
        <v>3855</v>
      </c>
      <c r="V3417" s="785" t="s">
        <v>3070</v>
      </c>
      <c r="W3417" s="785" t="s">
        <v>3079</v>
      </c>
      <c r="X3417" s="785"/>
      <c r="Y3417" s="615" t="str">
        <f t="shared" si="53"/>
        <v>Rural Green Energy Services</v>
      </c>
      <c r="Z3417" s="785" t="s">
        <v>2599</v>
      </c>
      <c r="AA3417" s="785" t="s">
        <v>4314</v>
      </c>
      <c r="AB3417" s="785" t="s">
        <v>2605</v>
      </c>
      <c r="AC3417" s="785" t="s">
        <v>2606</v>
      </c>
      <c r="AD3417" s="786">
        <v>43172</v>
      </c>
    </row>
    <row r="3418" spans="1:30" ht="15.75">
      <c r="A3418" s="785" t="s">
        <v>4301</v>
      </c>
      <c r="B3418" s="785" t="s">
        <v>33164</v>
      </c>
      <c r="C3418" s="785" t="s">
        <v>4303</v>
      </c>
      <c r="D3418" s="785" t="s">
        <v>2599</v>
      </c>
      <c r="E3418" s="785" t="s">
        <v>6359</v>
      </c>
      <c r="F3418" s="786">
        <v>43082</v>
      </c>
      <c r="G3418" s="785" t="s">
        <v>23280</v>
      </c>
      <c r="H3418" s="786">
        <v>43121</v>
      </c>
      <c r="I3418" s="785" t="s">
        <v>33165</v>
      </c>
      <c r="J3418" s="785" t="s">
        <v>629</v>
      </c>
      <c r="K3418" s="785" t="s">
        <v>2612</v>
      </c>
      <c r="L3418" s="785" t="s">
        <v>33166</v>
      </c>
      <c r="M3418" s="785"/>
      <c r="N3418" s="785"/>
      <c r="O3418" s="785" t="s">
        <v>33167</v>
      </c>
      <c r="P3418" s="787">
        <v>37.079597</v>
      </c>
      <c r="Q3418" s="787">
        <v>-0.44186500000000001</v>
      </c>
      <c r="R3418" s="785" t="s">
        <v>1056</v>
      </c>
      <c r="S3418" s="785" t="s">
        <v>1132</v>
      </c>
      <c r="T3418" s="785" t="s">
        <v>2893</v>
      </c>
      <c r="U3418" s="785" t="s">
        <v>17207</v>
      </c>
      <c r="V3418" s="785" t="s">
        <v>3174</v>
      </c>
      <c r="W3418" s="785" t="s">
        <v>3079</v>
      </c>
      <c r="X3418" s="785"/>
      <c r="Y3418" s="615" t="str">
        <f t="shared" si="53"/>
        <v>Rural Green Energy Services</v>
      </c>
      <c r="Z3418" s="785" t="s">
        <v>2599</v>
      </c>
      <c r="AA3418" s="785" t="s">
        <v>4314</v>
      </c>
      <c r="AB3418" s="785" t="s">
        <v>2605</v>
      </c>
      <c r="AC3418" s="785" t="s">
        <v>2606</v>
      </c>
      <c r="AD3418" s="786">
        <v>43172</v>
      </c>
    </row>
    <row r="3419" spans="1:30" ht="15.75">
      <c r="A3419" s="785" t="s">
        <v>4301</v>
      </c>
      <c r="B3419" s="785" t="s">
        <v>10554</v>
      </c>
      <c r="C3419" s="785" t="s">
        <v>4303</v>
      </c>
      <c r="D3419" s="785" t="s">
        <v>2599</v>
      </c>
      <c r="E3419" s="785" t="s">
        <v>6697</v>
      </c>
      <c r="F3419" s="786">
        <v>42906</v>
      </c>
      <c r="G3419" s="785" t="s">
        <v>10508</v>
      </c>
      <c r="H3419" s="786">
        <v>43120</v>
      </c>
      <c r="I3419" s="785" t="s">
        <v>10555</v>
      </c>
      <c r="J3419" s="785" t="s">
        <v>629</v>
      </c>
      <c r="K3419" s="785" t="s">
        <v>10556</v>
      </c>
      <c r="L3419" s="785" t="s">
        <v>10557</v>
      </c>
      <c r="M3419" s="785"/>
      <c r="N3419" s="785"/>
      <c r="O3419" s="785" t="s">
        <v>10558</v>
      </c>
      <c r="P3419" s="787">
        <v>34.856091999999997</v>
      </c>
      <c r="Q3419" s="787">
        <v>-0.45522200000000002</v>
      </c>
      <c r="R3419" s="785" t="s">
        <v>3507</v>
      </c>
      <c r="S3419" s="785" t="s">
        <v>10559</v>
      </c>
      <c r="T3419" s="785" t="s">
        <v>10560</v>
      </c>
      <c r="U3419" s="785" t="s">
        <v>10561</v>
      </c>
      <c r="V3419" s="785" t="s">
        <v>2855</v>
      </c>
      <c r="W3419" s="785" t="s">
        <v>3645</v>
      </c>
      <c r="X3419" s="785" t="s">
        <v>3645</v>
      </c>
      <c r="Y3419" s="615" t="str">
        <f t="shared" si="53"/>
        <v>George Otwori</v>
      </c>
      <c r="Z3419" s="785" t="s">
        <v>10514</v>
      </c>
      <c r="AA3419" s="785" t="s">
        <v>4314</v>
      </c>
      <c r="AB3419" s="785" t="s">
        <v>2683</v>
      </c>
      <c r="AC3419" s="785" t="s">
        <v>2606</v>
      </c>
      <c r="AD3419" s="786">
        <v>43276</v>
      </c>
    </row>
    <row r="3420" spans="1:30" ht="15.75">
      <c r="A3420" s="785" t="s">
        <v>4301</v>
      </c>
      <c r="B3420" s="785" t="s">
        <v>16195</v>
      </c>
      <c r="C3420" s="785" t="s">
        <v>4379</v>
      </c>
      <c r="D3420" s="785" t="s">
        <v>2751</v>
      </c>
      <c r="E3420" s="785" t="s">
        <v>6238</v>
      </c>
      <c r="F3420" s="786">
        <v>43070</v>
      </c>
      <c r="G3420" s="785" t="s">
        <v>10508</v>
      </c>
      <c r="H3420" s="786">
        <v>43120</v>
      </c>
      <c r="I3420" s="785" t="s">
        <v>16196</v>
      </c>
      <c r="J3420" s="785" t="s">
        <v>627</v>
      </c>
      <c r="K3420" s="785" t="s">
        <v>2612</v>
      </c>
      <c r="L3420" s="785" t="s">
        <v>16197</v>
      </c>
      <c r="M3420" s="785"/>
      <c r="N3420" s="785"/>
      <c r="O3420" s="785"/>
      <c r="P3420" s="788"/>
      <c r="Q3420" s="788"/>
      <c r="R3420" s="785" t="s">
        <v>1917</v>
      </c>
      <c r="S3420" s="785" t="s">
        <v>1918</v>
      </c>
      <c r="T3420" s="785" t="s">
        <v>1918</v>
      </c>
      <c r="U3420" s="785" t="s">
        <v>2877</v>
      </c>
      <c r="V3420" s="785" t="s">
        <v>2846</v>
      </c>
      <c r="W3420" s="785" t="s">
        <v>2621</v>
      </c>
      <c r="X3420" s="785" t="s">
        <v>2621</v>
      </c>
      <c r="Y3420" s="615" t="str">
        <f t="shared" si="53"/>
        <v>Kentainers Limited</v>
      </c>
      <c r="Z3420" s="785" t="s">
        <v>2599</v>
      </c>
      <c r="AA3420" s="785" t="s">
        <v>5464</v>
      </c>
      <c r="AB3420" s="785" t="s">
        <v>2616</v>
      </c>
      <c r="AC3420" s="785" t="s">
        <v>2617</v>
      </c>
      <c r="AD3420" s="786">
        <v>42796</v>
      </c>
    </row>
    <row r="3421" spans="1:30" ht="15.75">
      <c r="A3421" s="785" t="s">
        <v>4301</v>
      </c>
      <c r="B3421" s="785" t="s">
        <v>16198</v>
      </c>
      <c r="C3421" s="785" t="s">
        <v>4322</v>
      </c>
      <c r="D3421" s="785" t="s">
        <v>2611</v>
      </c>
      <c r="E3421" s="785" t="s">
        <v>6238</v>
      </c>
      <c r="F3421" s="786">
        <v>43070</v>
      </c>
      <c r="G3421" s="785" t="s">
        <v>10508</v>
      </c>
      <c r="H3421" s="786">
        <v>43120</v>
      </c>
      <c r="I3421" s="785" t="s">
        <v>16199</v>
      </c>
      <c r="J3421" s="785" t="s">
        <v>627</v>
      </c>
      <c r="K3421" s="785" t="s">
        <v>2612</v>
      </c>
      <c r="L3421" s="785" t="s">
        <v>16200</v>
      </c>
      <c r="M3421" s="785"/>
      <c r="N3421" s="785"/>
      <c r="O3421" s="785"/>
      <c r="P3421" s="788"/>
      <c r="Q3421" s="788"/>
      <c r="R3421" s="785" t="s">
        <v>695</v>
      </c>
      <c r="S3421" s="785" t="s">
        <v>1996</v>
      </c>
      <c r="T3421" s="785" t="s">
        <v>2599</v>
      </c>
      <c r="U3421" s="785" t="s">
        <v>2877</v>
      </c>
      <c r="V3421" s="785" t="s">
        <v>2846</v>
      </c>
      <c r="W3421" s="785" t="s">
        <v>2621</v>
      </c>
      <c r="X3421" s="785" t="s">
        <v>2621</v>
      </c>
      <c r="Y3421" s="615" t="str">
        <f t="shared" si="53"/>
        <v>Kentainers Limited</v>
      </c>
      <c r="Z3421" s="785" t="s">
        <v>2599</v>
      </c>
      <c r="AA3421" s="785" t="s">
        <v>5464</v>
      </c>
      <c r="AB3421" s="785" t="s">
        <v>2616</v>
      </c>
      <c r="AC3421" s="785" t="s">
        <v>2617</v>
      </c>
      <c r="AD3421" s="786">
        <v>42796</v>
      </c>
    </row>
    <row r="3422" spans="1:30" ht="15.75">
      <c r="A3422" s="785" t="s">
        <v>4301</v>
      </c>
      <c r="B3422" s="785" t="s">
        <v>16292</v>
      </c>
      <c r="C3422" s="785" t="s">
        <v>4379</v>
      </c>
      <c r="D3422" s="785" t="s">
        <v>2703</v>
      </c>
      <c r="E3422" s="785" t="s">
        <v>6238</v>
      </c>
      <c r="F3422" s="786">
        <v>43070</v>
      </c>
      <c r="G3422" s="785" t="s">
        <v>10508</v>
      </c>
      <c r="H3422" s="786">
        <v>43120</v>
      </c>
      <c r="I3422" s="785" t="s">
        <v>16293</v>
      </c>
      <c r="J3422" s="785" t="s">
        <v>629</v>
      </c>
      <c r="K3422" s="785" t="s">
        <v>2612</v>
      </c>
      <c r="L3422" s="785" t="s">
        <v>16294</v>
      </c>
      <c r="M3422" s="785"/>
      <c r="N3422" s="785"/>
      <c r="O3422" s="785"/>
      <c r="P3422" s="787">
        <v>34.478903000000003</v>
      </c>
      <c r="Q3422" s="787">
        <v>0.33513999999999999</v>
      </c>
      <c r="R3422" s="785" t="s">
        <v>1917</v>
      </c>
      <c r="S3422" s="785" t="s">
        <v>3771</v>
      </c>
      <c r="T3422" s="785" t="s">
        <v>2599</v>
      </c>
      <c r="U3422" s="785" t="s">
        <v>16295</v>
      </c>
      <c r="V3422" s="785">
        <v>6.2</v>
      </c>
      <c r="W3422" s="785" t="s">
        <v>2621</v>
      </c>
      <c r="X3422" s="785" t="s">
        <v>2621</v>
      </c>
      <c r="Y3422" s="615" t="str">
        <f t="shared" si="53"/>
        <v>Kentainers Limited</v>
      </c>
      <c r="Z3422" s="785" t="s">
        <v>2599</v>
      </c>
      <c r="AA3422" s="785" t="s">
        <v>5464</v>
      </c>
      <c r="AB3422" s="785" t="s">
        <v>2616</v>
      </c>
      <c r="AC3422" s="785" t="s">
        <v>2617</v>
      </c>
      <c r="AD3422" s="786">
        <v>42796</v>
      </c>
    </row>
    <row r="3423" spans="1:30" ht="15.75">
      <c r="A3423" s="785" t="s">
        <v>4301</v>
      </c>
      <c r="B3423" s="785" t="s">
        <v>16309</v>
      </c>
      <c r="C3423" s="785" t="s">
        <v>4303</v>
      </c>
      <c r="D3423" s="785" t="s">
        <v>2599</v>
      </c>
      <c r="E3423" s="785" t="s">
        <v>6238</v>
      </c>
      <c r="F3423" s="786">
        <v>43070</v>
      </c>
      <c r="G3423" s="785" t="s">
        <v>10508</v>
      </c>
      <c r="H3423" s="786">
        <v>43120</v>
      </c>
      <c r="I3423" s="785" t="s">
        <v>16310</v>
      </c>
      <c r="J3423" s="785" t="s">
        <v>627</v>
      </c>
      <c r="K3423" s="785" t="s">
        <v>16311</v>
      </c>
      <c r="L3423" s="785" t="s">
        <v>16312</v>
      </c>
      <c r="M3423" s="785"/>
      <c r="N3423" s="785"/>
      <c r="O3423" s="785"/>
      <c r="P3423" s="787">
        <v>37.482320000000001</v>
      </c>
      <c r="Q3423" s="787">
        <v>-0.36971700000000002</v>
      </c>
      <c r="R3423" s="785" t="s">
        <v>1089</v>
      </c>
      <c r="S3423" s="785" t="s">
        <v>1090</v>
      </c>
      <c r="T3423" s="785" t="s">
        <v>2622</v>
      </c>
      <c r="U3423" s="785" t="s">
        <v>5827</v>
      </c>
      <c r="V3423" s="785" t="s">
        <v>16313</v>
      </c>
      <c r="W3423" s="785" t="s">
        <v>2621</v>
      </c>
      <c r="X3423" s="785" t="s">
        <v>2621</v>
      </c>
      <c r="Y3423" s="615" t="str">
        <f t="shared" si="53"/>
        <v>Kentainers Limited</v>
      </c>
      <c r="Z3423" s="785" t="s">
        <v>2599</v>
      </c>
      <c r="AA3423" s="785" t="s">
        <v>5464</v>
      </c>
      <c r="AB3423" s="785" t="s">
        <v>2616</v>
      </c>
      <c r="AC3423" s="785" t="s">
        <v>2617</v>
      </c>
      <c r="AD3423" s="786">
        <v>42796</v>
      </c>
    </row>
    <row r="3424" spans="1:30" ht="15.75">
      <c r="A3424" s="785" t="s">
        <v>4301</v>
      </c>
      <c r="B3424" s="785" t="s">
        <v>16370</v>
      </c>
      <c r="C3424" s="785" t="s">
        <v>4379</v>
      </c>
      <c r="D3424" s="785" t="s">
        <v>2598</v>
      </c>
      <c r="E3424" s="785" t="s">
        <v>6238</v>
      </c>
      <c r="F3424" s="786">
        <v>43070</v>
      </c>
      <c r="G3424" s="785" t="s">
        <v>10508</v>
      </c>
      <c r="H3424" s="786">
        <v>43120</v>
      </c>
      <c r="I3424" s="785" t="s">
        <v>16371</v>
      </c>
      <c r="J3424" s="785" t="s">
        <v>629</v>
      </c>
      <c r="K3424" s="785" t="s">
        <v>2612</v>
      </c>
      <c r="L3424" s="785" t="s">
        <v>16372</v>
      </c>
      <c r="M3424" s="785"/>
      <c r="N3424" s="785"/>
      <c r="O3424" s="785"/>
      <c r="P3424" s="787">
        <v>34.498437000000003</v>
      </c>
      <c r="Q3424" s="787">
        <v>0.107003</v>
      </c>
      <c r="R3424" s="785" t="s">
        <v>2916</v>
      </c>
      <c r="S3424" s="785" t="s">
        <v>16373</v>
      </c>
      <c r="T3424" s="785" t="s">
        <v>16374</v>
      </c>
      <c r="U3424" s="785" t="s">
        <v>16375</v>
      </c>
      <c r="V3424" s="785" t="s">
        <v>2846</v>
      </c>
      <c r="W3424" s="785" t="s">
        <v>2621</v>
      </c>
      <c r="X3424" s="785" t="s">
        <v>4027</v>
      </c>
      <c r="Y3424" s="615" t="str">
        <f t="shared" si="53"/>
        <v>Kenya Biotechnology</v>
      </c>
      <c r="Z3424" s="785" t="s">
        <v>2599</v>
      </c>
      <c r="AA3424" s="785" t="s">
        <v>5464</v>
      </c>
      <c r="AB3424" s="785" t="s">
        <v>2616</v>
      </c>
      <c r="AC3424" s="785" t="s">
        <v>2617</v>
      </c>
      <c r="AD3424" s="786">
        <v>42796</v>
      </c>
    </row>
    <row r="3425" spans="1:30" ht="15.75">
      <c r="A3425" s="785" t="s">
        <v>4301</v>
      </c>
      <c r="B3425" s="785" t="s">
        <v>20670</v>
      </c>
      <c r="C3425" s="785" t="s">
        <v>4303</v>
      </c>
      <c r="D3425" s="785" t="s">
        <v>2599</v>
      </c>
      <c r="E3425" s="785" t="s">
        <v>20671</v>
      </c>
      <c r="F3425" s="786">
        <v>43043</v>
      </c>
      <c r="G3425" s="785" t="s">
        <v>10508</v>
      </c>
      <c r="H3425" s="786">
        <v>43120</v>
      </c>
      <c r="I3425" s="785" t="s">
        <v>20672</v>
      </c>
      <c r="J3425" s="785" t="s">
        <v>629</v>
      </c>
      <c r="K3425" s="785" t="s">
        <v>20673</v>
      </c>
      <c r="L3425" s="785" t="s">
        <v>20674</v>
      </c>
      <c r="M3425" s="785"/>
      <c r="N3425" s="785"/>
      <c r="O3425" s="785"/>
      <c r="P3425" s="787">
        <v>38.566654</v>
      </c>
      <c r="Q3425" s="787">
        <v>-3.4052750000000001</v>
      </c>
      <c r="R3425" s="785" t="s">
        <v>766</v>
      </c>
      <c r="S3425" s="785" t="s">
        <v>1394</v>
      </c>
      <c r="T3425" s="785" t="s">
        <v>1394</v>
      </c>
      <c r="U3425" s="785" t="s">
        <v>3019</v>
      </c>
      <c r="V3425" s="785" t="s">
        <v>3070</v>
      </c>
      <c r="W3425" s="785" t="s">
        <v>3355</v>
      </c>
      <c r="X3425" s="785" t="s">
        <v>3355</v>
      </c>
      <c r="Y3425" s="615" t="str">
        <f t="shared" si="53"/>
        <v>Pitwel Mwadime</v>
      </c>
      <c r="Z3425" s="785" t="s">
        <v>20664</v>
      </c>
      <c r="AA3425" s="785" t="s">
        <v>4314</v>
      </c>
      <c r="AB3425" s="785" t="s">
        <v>2605</v>
      </c>
      <c r="AC3425" s="785" t="s">
        <v>2606</v>
      </c>
      <c r="AD3425" s="786">
        <v>43441</v>
      </c>
    </row>
    <row r="3426" spans="1:30" ht="15.75">
      <c r="A3426" s="785" t="s">
        <v>4301</v>
      </c>
      <c r="B3426" s="785" t="s">
        <v>22582</v>
      </c>
      <c r="C3426" s="785" t="s">
        <v>4303</v>
      </c>
      <c r="D3426" s="785" t="s">
        <v>2599</v>
      </c>
      <c r="E3426" s="785" t="s">
        <v>6359</v>
      </c>
      <c r="F3426" s="786">
        <v>43082</v>
      </c>
      <c r="G3426" s="785" t="s">
        <v>10508</v>
      </c>
      <c r="H3426" s="786">
        <v>43120</v>
      </c>
      <c r="I3426" s="785" t="s">
        <v>22583</v>
      </c>
      <c r="J3426" s="785" t="s">
        <v>629</v>
      </c>
      <c r="K3426" s="785" t="s">
        <v>2612</v>
      </c>
      <c r="L3426" s="785" t="s">
        <v>22584</v>
      </c>
      <c r="M3426" s="785"/>
      <c r="N3426" s="785"/>
      <c r="O3426" s="785" t="s">
        <v>22585</v>
      </c>
      <c r="P3426" s="787">
        <v>37.087626999999998</v>
      </c>
      <c r="Q3426" s="787">
        <v>-0.44800800000000002</v>
      </c>
      <c r="R3426" s="785" t="s">
        <v>1056</v>
      </c>
      <c r="S3426" s="785" t="s">
        <v>2893</v>
      </c>
      <c r="T3426" s="785" t="s">
        <v>2893</v>
      </c>
      <c r="U3426" s="785" t="s">
        <v>22586</v>
      </c>
      <c r="V3426" s="785" t="s">
        <v>3004</v>
      </c>
      <c r="W3426" s="785" t="s">
        <v>3079</v>
      </c>
      <c r="X3426" s="785" t="s">
        <v>3080</v>
      </c>
      <c r="Y3426" s="615" t="str">
        <f t="shared" si="53"/>
        <v>Samuel Migwi</v>
      </c>
      <c r="Z3426" s="785" t="s">
        <v>22504</v>
      </c>
      <c r="AA3426" s="785" t="s">
        <v>4314</v>
      </c>
      <c r="AB3426" s="785" t="s">
        <v>2605</v>
      </c>
      <c r="AC3426" s="785" t="s">
        <v>2606</v>
      </c>
      <c r="AD3426" s="786">
        <v>43172</v>
      </c>
    </row>
    <row r="3427" spans="1:30" ht="15.75">
      <c r="A3427" s="785" t="s">
        <v>4301</v>
      </c>
      <c r="B3427" s="785" t="s">
        <v>24954</v>
      </c>
      <c r="C3427" s="785" t="s">
        <v>4303</v>
      </c>
      <c r="D3427" s="785" t="s">
        <v>2599</v>
      </c>
      <c r="E3427" s="785" t="s">
        <v>6238</v>
      </c>
      <c r="F3427" s="786">
        <v>43070</v>
      </c>
      <c r="G3427" s="785" t="s">
        <v>10508</v>
      </c>
      <c r="H3427" s="786">
        <v>43120</v>
      </c>
      <c r="I3427" s="785" t="s">
        <v>24955</v>
      </c>
      <c r="J3427" s="785" t="s">
        <v>629</v>
      </c>
      <c r="K3427" s="785" t="s">
        <v>24956</v>
      </c>
      <c r="L3427" s="785" t="s">
        <v>24957</v>
      </c>
      <c r="M3427" s="785"/>
      <c r="N3427" s="785"/>
      <c r="O3427" s="785"/>
      <c r="P3427" s="787">
        <v>37.622329999999998</v>
      </c>
      <c r="Q3427" s="787">
        <v>-0.22803799999999999</v>
      </c>
      <c r="R3427" s="785" t="s">
        <v>1266</v>
      </c>
      <c r="S3427" s="785" t="s">
        <v>1267</v>
      </c>
      <c r="T3427" s="785" t="s">
        <v>2636</v>
      </c>
      <c r="U3427" s="785" t="s">
        <v>2910</v>
      </c>
      <c r="V3427" s="785" t="s">
        <v>2673</v>
      </c>
      <c r="W3427" s="785" t="s">
        <v>3253</v>
      </c>
      <c r="X3427" s="785" t="s">
        <v>24958</v>
      </c>
      <c r="Y3427" s="615" t="str">
        <f t="shared" si="53"/>
        <v>Tuva</v>
      </c>
      <c r="Z3427" s="785" t="s">
        <v>5170</v>
      </c>
      <c r="AA3427" s="785" t="s">
        <v>4349</v>
      </c>
      <c r="AB3427" s="785" t="s">
        <v>2683</v>
      </c>
      <c r="AC3427" s="785" t="s">
        <v>2606</v>
      </c>
      <c r="AD3427" s="786">
        <v>43124</v>
      </c>
    </row>
    <row r="3428" spans="1:30" ht="15.75">
      <c r="A3428" s="785" t="s">
        <v>4301</v>
      </c>
      <c r="B3428" s="785" t="s">
        <v>4633</v>
      </c>
      <c r="C3428" s="785" t="s">
        <v>4303</v>
      </c>
      <c r="D3428" s="785" t="s">
        <v>2599</v>
      </c>
      <c r="E3428" s="785" t="s">
        <v>4634</v>
      </c>
      <c r="F3428" s="786">
        <v>43037</v>
      </c>
      <c r="G3428" s="785" t="s">
        <v>4635</v>
      </c>
      <c r="H3428" s="786">
        <v>43118</v>
      </c>
      <c r="I3428" s="785" t="s">
        <v>4636</v>
      </c>
      <c r="J3428" s="785" t="s">
        <v>627</v>
      </c>
      <c r="K3428" s="785" t="s">
        <v>2612</v>
      </c>
      <c r="L3428" s="785" t="s">
        <v>4637</v>
      </c>
      <c r="M3428" s="785"/>
      <c r="N3428" s="785"/>
      <c r="O3428" s="785"/>
      <c r="P3428" s="787">
        <v>35.400776999999998</v>
      </c>
      <c r="Q3428" s="787">
        <v>-0.105697</v>
      </c>
      <c r="R3428" s="785" t="s">
        <v>2053</v>
      </c>
      <c r="S3428" s="785" t="s">
        <v>2715</v>
      </c>
      <c r="T3428" s="785" t="s">
        <v>4310</v>
      </c>
      <c r="U3428" s="785" t="s">
        <v>4638</v>
      </c>
      <c r="V3428" s="785" t="s">
        <v>2603</v>
      </c>
      <c r="W3428" s="785" t="s">
        <v>4619</v>
      </c>
      <c r="X3428" s="785" t="s">
        <v>4619</v>
      </c>
      <c r="Y3428" s="615" t="str">
        <f t="shared" si="53"/>
        <v>Agnes Koech</v>
      </c>
      <c r="Z3428" s="785" t="s">
        <v>2599</v>
      </c>
      <c r="AA3428" s="785" t="s">
        <v>4314</v>
      </c>
      <c r="AB3428" s="785" t="s">
        <v>2683</v>
      </c>
      <c r="AC3428" s="785" t="s">
        <v>2606</v>
      </c>
      <c r="AD3428" s="786">
        <v>43436</v>
      </c>
    </row>
    <row r="3429" spans="1:30" ht="15.75">
      <c r="A3429" s="785" t="s">
        <v>4301</v>
      </c>
      <c r="B3429" s="785" t="s">
        <v>4708</v>
      </c>
      <c r="C3429" s="785" t="s">
        <v>4303</v>
      </c>
      <c r="D3429" s="785" t="s">
        <v>2599</v>
      </c>
      <c r="E3429" s="785" t="s">
        <v>4709</v>
      </c>
      <c r="F3429" s="786">
        <v>43027</v>
      </c>
      <c r="G3429" s="785" t="s">
        <v>4635</v>
      </c>
      <c r="H3429" s="786">
        <v>43118</v>
      </c>
      <c r="I3429" s="785" t="s">
        <v>4710</v>
      </c>
      <c r="J3429" s="785" t="s">
        <v>627</v>
      </c>
      <c r="K3429" s="785" t="s">
        <v>4711</v>
      </c>
      <c r="L3429" s="785" t="s">
        <v>4712</v>
      </c>
      <c r="M3429" s="785" t="s">
        <v>4713</v>
      </c>
      <c r="N3429" s="785"/>
      <c r="O3429" s="785" t="s">
        <v>4714</v>
      </c>
      <c r="P3429" s="787">
        <v>35.278123000000001</v>
      </c>
      <c r="Q3429" s="787">
        <v>6.7348000000000005E-2</v>
      </c>
      <c r="R3429" s="785" t="s">
        <v>916</v>
      </c>
      <c r="S3429" s="785" t="s">
        <v>3061</v>
      </c>
      <c r="T3429" s="785" t="s">
        <v>4691</v>
      </c>
      <c r="U3429" s="785" t="s">
        <v>4692</v>
      </c>
      <c r="V3429" s="785" t="s">
        <v>2603</v>
      </c>
      <c r="W3429" s="785" t="s">
        <v>4715</v>
      </c>
      <c r="X3429" s="785" t="s">
        <v>4694</v>
      </c>
      <c r="Y3429" s="615" t="str">
        <f t="shared" si="53"/>
        <v>Alice  Mutai</v>
      </c>
      <c r="Z3429" s="785" t="s">
        <v>4716</v>
      </c>
      <c r="AA3429" s="785" t="s">
        <v>4314</v>
      </c>
      <c r="AB3429" s="785" t="s">
        <v>2683</v>
      </c>
      <c r="AC3429" s="785" t="s">
        <v>2606</v>
      </c>
      <c r="AD3429" s="786">
        <v>43392</v>
      </c>
    </row>
    <row r="3430" spans="1:30" ht="15.75">
      <c r="A3430" s="785" t="s">
        <v>4301</v>
      </c>
      <c r="B3430" s="785" t="s">
        <v>5591</v>
      </c>
      <c r="C3430" s="785" t="s">
        <v>4303</v>
      </c>
      <c r="D3430" s="785" t="s">
        <v>2599</v>
      </c>
      <c r="E3430" s="785" t="s">
        <v>5592</v>
      </c>
      <c r="F3430" s="786">
        <v>43066</v>
      </c>
      <c r="G3430" s="785" t="s">
        <v>4635</v>
      </c>
      <c r="H3430" s="786">
        <v>43118</v>
      </c>
      <c r="I3430" s="785" t="s">
        <v>5593</v>
      </c>
      <c r="J3430" s="785" t="s">
        <v>627</v>
      </c>
      <c r="K3430" s="785" t="s">
        <v>2612</v>
      </c>
      <c r="L3430" s="785" t="s">
        <v>5594</v>
      </c>
      <c r="M3430" s="785"/>
      <c r="N3430" s="785"/>
      <c r="O3430" s="785"/>
      <c r="P3430" s="787">
        <v>35.383543000000003</v>
      </c>
      <c r="Q3430" s="787">
        <v>-0.104265</v>
      </c>
      <c r="R3430" s="785" t="s">
        <v>2053</v>
      </c>
      <c r="S3430" s="785" t="s">
        <v>2715</v>
      </c>
      <c r="T3430" s="785" t="s">
        <v>4310</v>
      </c>
      <c r="U3430" s="785" t="s">
        <v>3197</v>
      </c>
      <c r="V3430" s="785" t="s">
        <v>2603</v>
      </c>
      <c r="W3430" s="785" t="s">
        <v>5579</v>
      </c>
      <c r="X3430" s="785" t="s">
        <v>5579</v>
      </c>
      <c r="Y3430" s="615" t="str">
        <f t="shared" si="53"/>
        <v>Benjamin Cheruiyot</v>
      </c>
      <c r="Z3430" s="785" t="s">
        <v>5595</v>
      </c>
      <c r="AA3430" s="785" t="s">
        <v>4314</v>
      </c>
      <c r="AB3430" s="785" t="s">
        <v>2683</v>
      </c>
      <c r="AC3430" s="785" t="s">
        <v>2606</v>
      </c>
      <c r="AD3430" s="786">
        <v>43437</v>
      </c>
    </row>
    <row r="3431" spans="1:30" ht="15.75">
      <c r="A3431" s="785" t="s">
        <v>4301</v>
      </c>
      <c r="B3431" s="785" t="s">
        <v>15286</v>
      </c>
      <c r="C3431" s="785" t="s">
        <v>4322</v>
      </c>
      <c r="D3431" s="785" t="s">
        <v>2618</v>
      </c>
      <c r="E3431" s="785" t="s">
        <v>10424</v>
      </c>
      <c r="F3431" s="786">
        <v>43039</v>
      </c>
      <c r="G3431" s="785" t="s">
        <v>4635</v>
      </c>
      <c r="H3431" s="786">
        <v>43118</v>
      </c>
      <c r="I3431" s="785" t="s">
        <v>15287</v>
      </c>
      <c r="J3431" s="785" t="s">
        <v>627</v>
      </c>
      <c r="K3431" s="785" t="s">
        <v>15288</v>
      </c>
      <c r="L3431" s="785" t="s">
        <v>15289</v>
      </c>
      <c r="M3431" s="785"/>
      <c r="N3431" s="785"/>
      <c r="O3431" s="785"/>
      <c r="P3431" s="787">
        <v>35.389087000000004</v>
      </c>
      <c r="Q3431" s="787">
        <v>-0.116231</v>
      </c>
      <c r="R3431" s="785" t="s">
        <v>2053</v>
      </c>
      <c r="S3431" s="785" t="s">
        <v>2715</v>
      </c>
      <c r="T3431" s="785" t="s">
        <v>4310</v>
      </c>
      <c r="U3431" s="785" t="s">
        <v>3274</v>
      </c>
      <c r="V3431" s="785" t="s">
        <v>2603</v>
      </c>
      <c r="W3431" s="785" t="s">
        <v>15273</v>
      </c>
      <c r="X3431" s="785" t="s">
        <v>15273</v>
      </c>
      <c r="Y3431" s="615" t="str">
        <f t="shared" si="53"/>
        <v>Joyce Tonui</v>
      </c>
      <c r="Z3431" s="785" t="s">
        <v>2599</v>
      </c>
      <c r="AA3431" s="785" t="s">
        <v>4314</v>
      </c>
      <c r="AB3431" s="785" t="s">
        <v>2683</v>
      </c>
      <c r="AC3431" s="785" t="s">
        <v>2606</v>
      </c>
      <c r="AD3431" s="786">
        <v>43436</v>
      </c>
    </row>
    <row r="3432" spans="1:30" ht="15.75">
      <c r="A3432" s="785" t="s">
        <v>4301</v>
      </c>
      <c r="B3432" s="785" t="s">
        <v>21031</v>
      </c>
      <c r="C3432" s="785" t="s">
        <v>4303</v>
      </c>
      <c r="D3432" s="785" t="s">
        <v>2599</v>
      </c>
      <c r="E3432" s="785" t="s">
        <v>21032</v>
      </c>
      <c r="F3432" s="786">
        <v>43036</v>
      </c>
      <c r="G3432" s="785" t="s">
        <v>4635</v>
      </c>
      <c r="H3432" s="786">
        <v>43118</v>
      </c>
      <c r="I3432" s="785" t="s">
        <v>21033</v>
      </c>
      <c r="J3432" s="785" t="s">
        <v>627</v>
      </c>
      <c r="K3432" s="785" t="s">
        <v>21034</v>
      </c>
      <c r="L3432" s="785" t="s">
        <v>21035</v>
      </c>
      <c r="M3432" s="785"/>
      <c r="N3432" s="785"/>
      <c r="O3432" s="785" t="s">
        <v>21036</v>
      </c>
      <c r="P3432" s="787">
        <v>35.388717999999997</v>
      </c>
      <c r="Q3432" s="787">
        <v>-0.11583</v>
      </c>
      <c r="R3432" s="785" t="s">
        <v>2053</v>
      </c>
      <c r="S3432" s="785" t="s">
        <v>2715</v>
      </c>
      <c r="T3432" s="785" t="s">
        <v>4310</v>
      </c>
      <c r="U3432" s="785" t="s">
        <v>3274</v>
      </c>
      <c r="V3432" s="785" t="s">
        <v>2603</v>
      </c>
      <c r="W3432" s="785" t="s">
        <v>21029</v>
      </c>
      <c r="X3432" s="785" t="s">
        <v>21029</v>
      </c>
      <c r="Y3432" s="615" t="str">
        <f t="shared" si="53"/>
        <v>Robert Birgen</v>
      </c>
      <c r="Z3432" s="785" t="s">
        <v>21030</v>
      </c>
      <c r="AA3432" s="785" t="s">
        <v>4314</v>
      </c>
      <c r="AB3432" s="785" t="s">
        <v>2683</v>
      </c>
      <c r="AC3432" s="785" t="s">
        <v>2606</v>
      </c>
      <c r="AD3432" s="786">
        <v>43437</v>
      </c>
    </row>
    <row r="3433" spans="1:30" ht="15.75">
      <c r="A3433" s="785" t="s">
        <v>4301</v>
      </c>
      <c r="B3433" s="785" t="s">
        <v>25328</v>
      </c>
      <c r="C3433" s="785" t="s">
        <v>4303</v>
      </c>
      <c r="D3433" s="785" t="s">
        <v>2599</v>
      </c>
      <c r="E3433" s="785" t="s">
        <v>25329</v>
      </c>
      <c r="F3433" s="786">
        <v>43093</v>
      </c>
      <c r="G3433" s="785" t="s">
        <v>4635</v>
      </c>
      <c r="H3433" s="786">
        <v>43118</v>
      </c>
      <c r="I3433" s="785" t="s">
        <v>25330</v>
      </c>
      <c r="J3433" s="785" t="s">
        <v>629</v>
      </c>
      <c r="K3433" s="785" t="s">
        <v>25331</v>
      </c>
      <c r="L3433" s="785" t="s">
        <v>25332</v>
      </c>
      <c r="M3433" s="785"/>
      <c r="N3433" s="785"/>
      <c r="O3433" s="785" t="s">
        <v>25333</v>
      </c>
      <c r="P3433" s="787">
        <v>36.938012999999998</v>
      </c>
      <c r="Q3433" s="787">
        <v>-0.851275</v>
      </c>
      <c r="R3433" s="785" t="s">
        <v>1030</v>
      </c>
      <c r="S3433" s="785" t="s">
        <v>1031</v>
      </c>
      <c r="T3433" s="785" t="s">
        <v>3389</v>
      </c>
      <c r="U3433" s="785" t="s">
        <v>3580</v>
      </c>
      <c r="V3433" s="785" t="s">
        <v>3070</v>
      </c>
      <c r="W3433" s="785" t="s">
        <v>4047</v>
      </c>
      <c r="X3433" s="785" t="s">
        <v>2647</v>
      </c>
      <c r="Y3433" s="615" t="str">
        <f t="shared" si="53"/>
        <v>Washington Mwangi Muinuki</v>
      </c>
      <c r="Z3433" s="785" t="s">
        <v>25156</v>
      </c>
      <c r="AA3433" s="785" t="s">
        <v>4314</v>
      </c>
      <c r="AB3433" s="785" t="s">
        <v>2605</v>
      </c>
      <c r="AC3433" s="785" t="s">
        <v>2606</v>
      </c>
      <c r="AD3433" s="786">
        <v>43159</v>
      </c>
    </row>
    <row r="3434" spans="1:30" ht="15.75">
      <c r="A3434" s="785" t="s">
        <v>4301</v>
      </c>
      <c r="B3434" s="785" t="s">
        <v>26043</v>
      </c>
      <c r="C3434" s="785" t="s">
        <v>4303</v>
      </c>
      <c r="D3434" s="785" t="s">
        <v>2599</v>
      </c>
      <c r="E3434" s="785" t="s">
        <v>17797</v>
      </c>
      <c r="F3434" s="786">
        <v>43062</v>
      </c>
      <c r="G3434" s="785" t="s">
        <v>4635</v>
      </c>
      <c r="H3434" s="786">
        <v>43118</v>
      </c>
      <c r="I3434" s="785" t="s">
        <v>26044</v>
      </c>
      <c r="J3434" s="785" t="s">
        <v>627</v>
      </c>
      <c r="K3434" s="785" t="s">
        <v>2612</v>
      </c>
      <c r="L3434" s="785" t="s">
        <v>26045</v>
      </c>
      <c r="M3434" s="785"/>
      <c r="N3434" s="785"/>
      <c r="O3434" s="785"/>
      <c r="P3434" s="787">
        <v>35.387968000000001</v>
      </c>
      <c r="Q3434" s="787">
        <v>-0.12048499999999999</v>
      </c>
      <c r="R3434" s="785" t="s">
        <v>2053</v>
      </c>
      <c r="S3434" s="785" t="s">
        <v>2715</v>
      </c>
      <c r="T3434" s="785" t="s">
        <v>4310</v>
      </c>
      <c r="U3434" s="785" t="s">
        <v>3194</v>
      </c>
      <c r="V3434" s="785" t="s">
        <v>2603</v>
      </c>
      <c r="W3434" s="785" t="s">
        <v>2717</v>
      </c>
      <c r="X3434" s="785"/>
      <c r="Y3434" s="615" t="str">
        <f t="shared" si="53"/>
        <v>Wesley Kipyegon</v>
      </c>
      <c r="Z3434" s="785" t="s">
        <v>2599</v>
      </c>
      <c r="AA3434" s="785" t="s">
        <v>4314</v>
      </c>
      <c r="AB3434" s="785" t="s">
        <v>2683</v>
      </c>
      <c r="AC3434" s="785" t="s">
        <v>2606</v>
      </c>
      <c r="AD3434" s="786">
        <v>43437</v>
      </c>
    </row>
    <row r="3435" spans="1:30" ht="15.75">
      <c r="A3435" s="785" t="s">
        <v>4301</v>
      </c>
      <c r="B3435" s="785" t="s">
        <v>32222</v>
      </c>
      <c r="C3435" s="785" t="s">
        <v>4303</v>
      </c>
      <c r="D3435" s="785" t="s">
        <v>2599</v>
      </c>
      <c r="E3435" s="785" t="s">
        <v>6803</v>
      </c>
      <c r="F3435" s="786">
        <v>43068</v>
      </c>
      <c r="G3435" s="785" t="s">
        <v>4635</v>
      </c>
      <c r="H3435" s="786">
        <v>43118</v>
      </c>
      <c r="I3435" s="785" t="s">
        <v>32223</v>
      </c>
      <c r="J3435" s="785" t="s">
        <v>629</v>
      </c>
      <c r="K3435" s="785" t="s">
        <v>2612</v>
      </c>
      <c r="L3435" s="785" t="s">
        <v>32224</v>
      </c>
      <c r="M3435" s="785"/>
      <c r="N3435" s="785"/>
      <c r="O3435" s="785" t="s">
        <v>32225</v>
      </c>
      <c r="P3435" s="787">
        <v>37.088859999999997</v>
      </c>
      <c r="Q3435" s="787">
        <v>-0.4476</v>
      </c>
      <c r="R3435" s="785" t="s">
        <v>1056</v>
      </c>
      <c r="S3435" s="785" t="s">
        <v>2893</v>
      </c>
      <c r="T3435" s="785" t="s">
        <v>2893</v>
      </c>
      <c r="U3435" s="785" t="s">
        <v>3855</v>
      </c>
      <c r="V3435" s="785" t="s">
        <v>3070</v>
      </c>
      <c r="W3435" s="785" t="s">
        <v>3079</v>
      </c>
      <c r="X3435" s="785"/>
      <c r="Y3435" s="615" t="str">
        <f t="shared" si="53"/>
        <v>Rural Green Energy Services</v>
      </c>
      <c r="Z3435" s="785" t="s">
        <v>2599</v>
      </c>
      <c r="AA3435" s="785" t="s">
        <v>4314</v>
      </c>
      <c r="AB3435" s="785" t="s">
        <v>2605</v>
      </c>
      <c r="AC3435" s="785" t="s">
        <v>2606</v>
      </c>
      <c r="AD3435" s="786">
        <v>43172</v>
      </c>
    </row>
    <row r="3436" spans="1:30" ht="15.75">
      <c r="A3436" s="785" t="s">
        <v>4301</v>
      </c>
      <c r="B3436" s="785" t="s">
        <v>32226</v>
      </c>
      <c r="C3436" s="785" t="s">
        <v>4303</v>
      </c>
      <c r="D3436" s="785" t="s">
        <v>2599</v>
      </c>
      <c r="E3436" s="785" t="s">
        <v>17807</v>
      </c>
      <c r="F3436" s="786">
        <v>43052</v>
      </c>
      <c r="G3436" s="785" t="s">
        <v>4635</v>
      </c>
      <c r="H3436" s="786">
        <v>43118</v>
      </c>
      <c r="I3436" s="785" t="s">
        <v>32227</v>
      </c>
      <c r="J3436" s="785" t="s">
        <v>629</v>
      </c>
      <c r="K3436" s="785" t="s">
        <v>2612</v>
      </c>
      <c r="L3436" s="785" t="s">
        <v>32228</v>
      </c>
      <c r="M3436" s="785"/>
      <c r="N3436" s="785"/>
      <c r="O3436" s="785"/>
      <c r="P3436" s="787">
        <v>37.081968000000003</v>
      </c>
      <c r="Q3436" s="787">
        <v>-0.45156499999999999</v>
      </c>
      <c r="R3436" s="785" t="s">
        <v>1056</v>
      </c>
      <c r="S3436" s="785" t="s">
        <v>1132</v>
      </c>
      <c r="T3436" s="785" t="s">
        <v>2893</v>
      </c>
      <c r="U3436" s="785" t="s">
        <v>22586</v>
      </c>
      <c r="V3436" s="785" t="s">
        <v>3070</v>
      </c>
      <c r="W3436" s="785" t="s">
        <v>3079</v>
      </c>
      <c r="X3436" s="785"/>
      <c r="Y3436" s="615" t="str">
        <f t="shared" si="53"/>
        <v>Rural Green Energy Services</v>
      </c>
      <c r="Z3436" s="785" t="s">
        <v>22504</v>
      </c>
      <c r="AA3436" s="785" t="s">
        <v>4314</v>
      </c>
      <c r="AB3436" s="785" t="s">
        <v>2605</v>
      </c>
      <c r="AC3436" s="785" t="s">
        <v>2606</v>
      </c>
      <c r="AD3436" s="786">
        <v>43172</v>
      </c>
    </row>
    <row r="3437" spans="1:30" ht="15.75">
      <c r="A3437" s="785" t="s">
        <v>4301</v>
      </c>
      <c r="B3437" s="785" t="s">
        <v>32711</v>
      </c>
      <c r="C3437" s="785" t="s">
        <v>4303</v>
      </c>
      <c r="D3437" s="785" t="s">
        <v>2599</v>
      </c>
      <c r="E3437" s="785" t="s">
        <v>25490</v>
      </c>
      <c r="F3437" s="786">
        <v>43059</v>
      </c>
      <c r="G3437" s="785" t="s">
        <v>4635</v>
      </c>
      <c r="H3437" s="786">
        <v>43118</v>
      </c>
      <c r="I3437" s="785" t="s">
        <v>32712</v>
      </c>
      <c r="J3437" s="785" t="s">
        <v>629</v>
      </c>
      <c r="K3437" s="785" t="s">
        <v>32713</v>
      </c>
      <c r="L3437" s="785" t="s">
        <v>32714</v>
      </c>
      <c r="M3437" s="785"/>
      <c r="N3437" s="785"/>
      <c r="O3437" s="785"/>
      <c r="P3437" s="787">
        <v>35.294823000000001</v>
      </c>
      <c r="Q3437" s="787">
        <v>0.71799199999999996</v>
      </c>
      <c r="R3437" s="785" t="s">
        <v>893</v>
      </c>
      <c r="S3437" s="785" t="s">
        <v>1117</v>
      </c>
      <c r="T3437" s="785" t="s">
        <v>1117</v>
      </c>
      <c r="U3437" s="785" t="s">
        <v>3838</v>
      </c>
      <c r="V3437" s="785" t="s">
        <v>3070</v>
      </c>
      <c r="W3437" s="785" t="s">
        <v>3180</v>
      </c>
      <c r="X3437" s="785"/>
      <c r="Y3437" s="615" t="str">
        <f t="shared" si="53"/>
        <v>Abiud limited</v>
      </c>
      <c r="Z3437" s="785" t="s">
        <v>2599</v>
      </c>
      <c r="AA3437" s="785" t="s">
        <v>4349</v>
      </c>
      <c r="AB3437" s="785" t="s">
        <v>2876</v>
      </c>
      <c r="AC3437" s="785" t="s">
        <v>2606</v>
      </c>
      <c r="AD3437" s="786">
        <v>43499</v>
      </c>
    </row>
    <row r="3438" spans="1:30" ht="15.75">
      <c r="A3438" s="785" t="s">
        <v>4301</v>
      </c>
      <c r="B3438" s="785" t="s">
        <v>7845</v>
      </c>
      <c r="C3438" s="785" t="s">
        <v>4303</v>
      </c>
      <c r="D3438" s="785" t="s">
        <v>2599</v>
      </c>
      <c r="E3438" s="785" t="s">
        <v>7206</v>
      </c>
      <c r="F3438" s="786">
        <v>43022</v>
      </c>
      <c r="G3438" s="785" t="s">
        <v>6470</v>
      </c>
      <c r="H3438" s="786">
        <v>43117</v>
      </c>
      <c r="I3438" s="785" t="s">
        <v>7846</v>
      </c>
      <c r="J3438" s="785" t="s">
        <v>627</v>
      </c>
      <c r="K3438" s="785" t="s">
        <v>7847</v>
      </c>
      <c r="L3438" s="785" t="s">
        <v>7848</v>
      </c>
      <c r="M3438" s="785"/>
      <c r="N3438" s="785"/>
      <c r="O3438" s="785" t="s">
        <v>7849</v>
      </c>
      <c r="P3438" s="787">
        <v>35.284295</v>
      </c>
      <c r="Q3438" s="787">
        <v>6.1518000000000003E-2</v>
      </c>
      <c r="R3438" s="785" t="s">
        <v>916</v>
      </c>
      <c r="S3438" s="785" t="s">
        <v>3061</v>
      </c>
      <c r="T3438" s="785" t="s">
        <v>3061</v>
      </c>
      <c r="U3438" s="785" t="s">
        <v>4742</v>
      </c>
      <c r="V3438" s="785" t="s">
        <v>2603</v>
      </c>
      <c r="W3438" s="785" t="s">
        <v>7843</v>
      </c>
      <c r="X3438" s="785" t="s">
        <v>7844</v>
      </c>
      <c r="Y3438" s="615" t="str">
        <f t="shared" si="53"/>
        <v>Elliasus Kipruto</v>
      </c>
      <c r="Z3438" s="785" t="s">
        <v>4707</v>
      </c>
      <c r="AA3438" s="785" t="s">
        <v>4314</v>
      </c>
      <c r="AB3438" s="785" t="s">
        <v>2683</v>
      </c>
      <c r="AC3438" s="785" t="s">
        <v>2606</v>
      </c>
      <c r="AD3438" s="786">
        <v>43392</v>
      </c>
    </row>
    <row r="3439" spans="1:30" ht="15.75">
      <c r="A3439" s="785" t="s">
        <v>4301</v>
      </c>
      <c r="B3439" s="785" t="s">
        <v>14709</v>
      </c>
      <c r="C3439" s="785" t="s">
        <v>4303</v>
      </c>
      <c r="D3439" s="785" t="s">
        <v>2599</v>
      </c>
      <c r="E3439" s="785" t="s">
        <v>6665</v>
      </c>
      <c r="F3439" s="786">
        <v>43086</v>
      </c>
      <c r="G3439" s="785" t="s">
        <v>6470</v>
      </c>
      <c r="H3439" s="786">
        <v>43117</v>
      </c>
      <c r="I3439" s="785" t="s">
        <v>14710</v>
      </c>
      <c r="J3439" s="785" t="s">
        <v>627</v>
      </c>
      <c r="K3439" s="785" t="s">
        <v>14711</v>
      </c>
      <c r="L3439" s="785" t="s">
        <v>14712</v>
      </c>
      <c r="M3439" s="785" t="s">
        <v>14713</v>
      </c>
      <c r="N3439" s="785"/>
      <c r="O3439" s="785" t="s">
        <v>14714</v>
      </c>
      <c r="P3439" s="787">
        <v>36.746042000000003</v>
      </c>
      <c r="Q3439" s="787">
        <v>-0.99803299999999995</v>
      </c>
      <c r="R3439" s="785" t="s">
        <v>821</v>
      </c>
      <c r="S3439" s="785" t="s">
        <v>822</v>
      </c>
      <c r="T3439" s="785" t="s">
        <v>14715</v>
      </c>
      <c r="U3439" s="785" t="s">
        <v>10013</v>
      </c>
      <c r="V3439" s="785">
        <v>8</v>
      </c>
      <c r="W3439" s="785" t="s">
        <v>3106</v>
      </c>
      <c r="X3439" s="785" t="s">
        <v>3106</v>
      </c>
      <c r="Y3439" s="615" t="str">
        <f t="shared" si="53"/>
        <v>Joseph Muchirira Mugo</v>
      </c>
      <c r="Z3439" s="785" t="s">
        <v>14702</v>
      </c>
      <c r="AA3439" s="785" t="s">
        <v>4314</v>
      </c>
      <c r="AB3439" s="785" t="s">
        <v>2605</v>
      </c>
      <c r="AC3439" s="785" t="s">
        <v>2606</v>
      </c>
      <c r="AD3439" s="786">
        <v>43207</v>
      </c>
    </row>
    <row r="3440" spans="1:30" ht="15.75">
      <c r="A3440" s="785" t="s">
        <v>4301</v>
      </c>
      <c r="B3440" s="785" t="s">
        <v>13375</v>
      </c>
      <c r="C3440" s="785" t="s">
        <v>4303</v>
      </c>
      <c r="D3440" s="785" t="s">
        <v>2599</v>
      </c>
      <c r="E3440" s="785" t="s">
        <v>5375</v>
      </c>
      <c r="F3440" s="786">
        <v>43035</v>
      </c>
      <c r="G3440" s="785" t="s">
        <v>6881</v>
      </c>
      <c r="H3440" s="786">
        <v>43115</v>
      </c>
      <c r="I3440" s="785" t="s">
        <v>13376</v>
      </c>
      <c r="J3440" s="785" t="s">
        <v>627</v>
      </c>
      <c r="K3440" s="785" t="s">
        <v>13377</v>
      </c>
      <c r="L3440" s="785" t="s">
        <v>13378</v>
      </c>
      <c r="M3440" s="785"/>
      <c r="N3440" s="785"/>
      <c r="O3440" s="785"/>
      <c r="P3440" s="787">
        <v>35.145876999999999</v>
      </c>
      <c r="Q3440" s="787">
        <v>0.32372200000000001</v>
      </c>
      <c r="R3440" s="785" t="s">
        <v>916</v>
      </c>
      <c r="S3440" s="785" t="s">
        <v>917</v>
      </c>
      <c r="T3440" s="785" t="s">
        <v>11610</v>
      </c>
      <c r="U3440" s="785" t="s">
        <v>13379</v>
      </c>
      <c r="V3440" s="785" t="s">
        <v>2855</v>
      </c>
      <c r="W3440" s="785" t="s">
        <v>2873</v>
      </c>
      <c r="X3440" s="785" t="s">
        <v>2873</v>
      </c>
      <c r="Y3440" s="615" t="str">
        <f t="shared" si="53"/>
        <v>Job K Soimo</v>
      </c>
      <c r="Z3440" s="785" t="s">
        <v>13380</v>
      </c>
      <c r="AA3440" s="785" t="s">
        <v>4314</v>
      </c>
      <c r="AB3440" s="785" t="s">
        <v>2683</v>
      </c>
      <c r="AC3440" s="785" t="s">
        <v>2606</v>
      </c>
      <c r="AD3440" s="786">
        <v>43131</v>
      </c>
    </row>
    <row r="3441" spans="1:30" ht="15.75">
      <c r="A3441" s="785" t="s">
        <v>4301</v>
      </c>
      <c r="B3441" s="785" t="s">
        <v>17050</v>
      </c>
      <c r="C3441" s="785" t="s">
        <v>4303</v>
      </c>
      <c r="D3441" s="785" t="s">
        <v>2599</v>
      </c>
      <c r="E3441" s="785" t="s">
        <v>6174</v>
      </c>
      <c r="F3441" s="786">
        <v>43023</v>
      </c>
      <c r="G3441" s="785" t="s">
        <v>6881</v>
      </c>
      <c r="H3441" s="786">
        <v>43115</v>
      </c>
      <c r="I3441" s="785" t="s">
        <v>17051</v>
      </c>
      <c r="J3441" s="785" t="s">
        <v>629</v>
      </c>
      <c r="K3441" s="785" t="s">
        <v>2612</v>
      </c>
      <c r="L3441" s="785" t="s">
        <v>17052</v>
      </c>
      <c r="M3441" s="785"/>
      <c r="N3441" s="785"/>
      <c r="O3441" s="785"/>
      <c r="P3441" s="787">
        <v>35.332067000000002</v>
      </c>
      <c r="Q3441" s="787">
        <v>0.57633000000000001</v>
      </c>
      <c r="R3441" s="785" t="s">
        <v>893</v>
      </c>
      <c r="S3441" s="785" t="s">
        <v>1356</v>
      </c>
      <c r="T3441" s="785" t="s">
        <v>3596</v>
      </c>
      <c r="U3441" s="785" t="s">
        <v>12806</v>
      </c>
      <c r="V3441" s="785" t="s">
        <v>3004</v>
      </c>
      <c r="W3441" s="785" t="s">
        <v>3116</v>
      </c>
      <c r="X3441" s="785" t="s">
        <v>3116</v>
      </c>
      <c r="Y3441" s="615" t="str">
        <f t="shared" si="53"/>
        <v>Luka Kiprop Maiyo</v>
      </c>
      <c r="Z3441" s="785" t="s">
        <v>16996</v>
      </c>
      <c r="AA3441" s="785" t="s">
        <v>4314</v>
      </c>
      <c r="AB3441" s="785" t="s">
        <v>2605</v>
      </c>
      <c r="AC3441" s="785" t="s">
        <v>2606</v>
      </c>
      <c r="AD3441" s="786">
        <v>43286</v>
      </c>
    </row>
    <row r="3442" spans="1:30" ht="15.75">
      <c r="A3442" s="785" t="s">
        <v>4301</v>
      </c>
      <c r="B3442" s="785" t="s">
        <v>23108</v>
      </c>
      <c r="C3442" s="785" t="s">
        <v>4303</v>
      </c>
      <c r="D3442" s="785" t="s">
        <v>2599</v>
      </c>
      <c r="E3442" s="785" t="s">
        <v>8494</v>
      </c>
      <c r="F3442" s="786">
        <v>43088</v>
      </c>
      <c r="G3442" s="785" t="s">
        <v>6881</v>
      </c>
      <c r="H3442" s="786">
        <v>43115</v>
      </c>
      <c r="I3442" s="785" t="s">
        <v>23109</v>
      </c>
      <c r="J3442" s="785" t="s">
        <v>627</v>
      </c>
      <c r="K3442" s="785" t="s">
        <v>23110</v>
      </c>
      <c r="L3442" s="785" t="s">
        <v>23111</v>
      </c>
      <c r="M3442" s="785"/>
      <c r="N3442" s="785"/>
      <c r="O3442" s="785"/>
      <c r="P3442" s="787">
        <v>35.280881999999998</v>
      </c>
      <c r="Q3442" s="787">
        <v>7.2457999999999995E-2</v>
      </c>
      <c r="R3442" s="785" t="s">
        <v>916</v>
      </c>
      <c r="S3442" s="785" t="s">
        <v>3061</v>
      </c>
      <c r="T3442" s="785" t="s">
        <v>3061</v>
      </c>
      <c r="U3442" s="785" t="s">
        <v>4692</v>
      </c>
      <c r="V3442" s="785" t="s">
        <v>2603</v>
      </c>
      <c r="W3442" s="785" t="s">
        <v>7843</v>
      </c>
      <c r="X3442" s="785" t="s">
        <v>7843</v>
      </c>
      <c r="Y3442" s="615" t="str">
        <f t="shared" si="53"/>
        <v>Simion Kiprop</v>
      </c>
      <c r="Z3442" s="785" t="s">
        <v>4707</v>
      </c>
      <c r="AA3442" s="785" t="s">
        <v>4314</v>
      </c>
      <c r="AB3442" s="785" t="s">
        <v>2683</v>
      </c>
      <c r="AC3442" s="785" t="s">
        <v>2606</v>
      </c>
      <c r="AD3442" s="786">
        <v>43392</v>
      </c>
    </row>
    <row r="3443" spans="1:30" ht="15.75">
      <c r="A3443" s="785" t="s">
        <v>4301</v>
      </c>
      <c r="B3443" s="785" t="s">
        <v>25389</v>
      </c>
      <c r="C3443" s="785" t="s">
        <v>4303</v>
      </c>
      <c r="D3443" s="785" t="s">
        <v>2599</v>
      </c>
      <c r="E3443" s="785" t="s">
        <v>8237</v>
      </c>
      <c r="F3443" s="786">
        <v>42998</v>
      </c>
      <c r="G3443" s="785" t="s">
        <v>6881</v>
      </c>
      <c r="H3443" s="786">
        <v>43115</v>
      </c>
      <c r="I3443" s="785" t="s">
        <v>25390</v>
      </c>
      <c r="J3443" s="785" t="s">
        <v>627</v>
      </c>
      <c r="K3443" s="785" t="s">
        <v>2612</v>
      </c>
      <c r="L3443" s="785" t="s">
        <v>25391</v>
      </c>
      <c r="M3443" s="785"/>
      <c r="N3443" s="785"/>
      <c r="O3443" s="785"/>
      <c r="P3443" s="787">
        <v>35.384971</v>
      </c>
      <c r="Q3443" s="787">
        <v>-0.123542</v>
      </c>
      <c r="R3443" s="785" t="s">
        <v>2053</v>
      </c>
      <c r="S3443" s="785" t="s">
        <v>2715</v>
      </c>
      <c r="T3443" s="785" t="s">
        <v>3194</v>
      </c>
      <c r="U3443" s="785" t="s">
        <v>3194</v>
      </c>
      <c r="V3443" s="785" t="s">
        <v>2603</v>
      </c>
      <c r="W3443" s="785" t="s">
        <v>2717</v>
      </c>
      <c r="X3443" s="785" t="s">
        <v>2717</v>
      </c>
      <c r="Y3443" s="615" t="str">
        <f t="shared" si="53"/>
        <v>Wesley Kipyegon</v>
      </c>
      <c r="Z3443" s="785" t="s">
        <v>2599</v>
      </c>
      <c r="AA3443" s="785" t="s">
        <v>4314</v>
      </c>
      <c r="AB3443" s="785" t="s">
        <v>2683</v>
      </c>
      <c r="AC3443" s="785" t="s">
        <v>2606</v>
      </c>
      <c r="AD3443" s="786">
        <v>43436</v>
      </c>
    </row>
    <row r="3444" spans="1:30" ht="15.75">
      <c r="A3444" s="785" t="s">
        <v>4301</v>
      </c>
      <c r="B3444" s="785" t="s">
        <v>9997</v>
      </c>
      <c r="C3444" s="785" t="s">
        <v>4303</v>
      </c>
      <c r="D3444" s="785" t="s">
        <v>2599</v>
      </c>
      <c r="E3444" s="785" t="s">
        <v>5766</v>
      </c>
      <c r="F3444" s="786">
        <v>43064</v>
      </c>
      <c r="G3444" s="785" t="s">
        <v>5382</v>
      </c>
      <c r="H3444" s="786">
        <v>43114</v>
      </c>
      <c r="I3444" s="785" t="s">
        <v>9998</v>
      </c>
      <c r="J3444" s="785" t="s">
        <v>627</v>
      </c>
      <c r="K3444" s="785" t="s">
        <v>9999</v>
      </c>
      <c r="L3444" s="785" t="s">
        <v>10000</v>
      </c>
      <c r="M3444" s="785"/>
      <c r="N3444" s="785"/>
      <c r="O3444" s="785"/>
      <c r="P3444" s="787">
        <v>36.656771999999997</v>
      </c>
      <c r="Q3444" s="787">
        <v>-1.2804120000000001</v>
      </c>
      <c r="R3444" s="785" t="s">
        <v>821</v>
      </c>
      <c r="S3444" s="785" t="s">
        <v>1429</v>
      </c>
      <c r="T3444" s="785" t="s">
        <v>2881</v>
      </c>
      <c r="U3444" s="785" t="s">
        <v>10001</v>
      </c>
      <c r="V3444" s="785" t="s">
        <v>3004</v>
      </c>
      <c r="W3444" s="785" t="s">
        <v>2615</v>
      </c>
      <c r="X3444" s="785" t="s">
        <v>9775</v>
      </c>
      <c r="Y3444" s="615" t="str">
        <f t="shared" si="53"/>
        <v>Frederick Kago</v>
      </c>
      <c r="Z3444" s="785" t="s">
        <v>9780</v>
      </c>
      <c r="AA3444" s="785" t="s">
        <v>5464</v>
      </c>
      <c r="AB3444" s="785" t="s">
        <v>3686</v>
      </c>
      <c r="AC3444" s="785" t="s">
        <v>2617</v>
      </c>
      <c r="AD3444" s="786">
        <v>43178</v>
      </c>
    </row>
    <row r="3445" spans="1:30" ht="15.75">
      <c r="A3445" s="785" t="s">
        <v>4301</v>
      </c>
      <c r="B3445" s="785" t="s">
        <v>10002</v>
      </c>
      <c r="C3445" s="785" t="s">
        <v>4303</v>
      </c>
      <c r="D3445" s="785" t="s">
        <v>2599</v>
      </c>
      <c r="E3445" s="785" t="s">
        <v>5766</v>
      </c>
      <c r="F3445" s="786">
        <v>43064</v>
      </c>
      <c r="G3445" s="785" t="s">
        <v>5382</v>
      </c>
      <c r="H3445" s="786">
        <v>43114</v>
      </c>
      <c r="I3445" s="785" t="s">
        <v>10003</v>
      </c>
      <c r="J3445" s="785" t="s">
        <v>627</v>
      </c>
      <c r="K3445" s="785" t="s">
        <v>10004</v>
      </c>
      <c r="L3445" s="785" t="s">
        <v>10005</v>
      </c>
      <c r="M3445" s="785"/>
      <c r="N3445" s="785"/>
      <c r="O3445" s="785" t="s">
        <v>10006</v>
      </c>
      <c r="P3445" s="787">
        <v>36.654437999999999</v>
      </c>
      <c r="Q3445" s="787">
        <v>-1.2802500000000001</v>
      </c>
      <c r="R3445" s="785" t="s">
        <v>821</v>
      </c>
      <c r="S3445" s="785" t="s">
        <v>1429</v>
      </c>
      <c r="T3445" s="785" t="s">
        <v>2881</v>
      </c>
      <c r="U3445" s="785" t="s">
        <v>2881</v>
      </c>
      <c r="V3445" s="785" t="s">
        <v>3004</v>
      </c>
      <c r="W3445" s="785" t="s">
        <v>2615</v>
      </c>
      <c r="X3445" s="785" t="s">
        <v>9775</v>
      </c>
      <c r="Y3445" s="615" t="str">
        <f t="shared" si="53"/>
        <v>Frederick Kago</v>
      </c>
      <c r="Z3445" s="785" t="s">
        <v>9780</v>
      </c>
      <c r="AA3445" s="785" t="s">
        <v>5464</v>
      </c>
      <c r="AB3445" s="785" t="s">
        <v>3686</v>
      </c>
      <c r="AC3445" s="785" t="s">
        <v>2617</v>
      </c>
      <c r="AD3445" s="786">
        <v>43178</v>
      </c>
    </row>
    <row r="3446" spans="1:30" ht="15.75">
      <c r="A3446" s="785" t="s">
        <v>4301</v>
      </c>
      <c r="B3446" s="785" t="s">
        <v>18264</v>
      </c>
      <c r="C3446" s="785" t="s">
        <v>4303</v>
      </c>
      <c r="D3446" s="785" t="s">
        <v>2599</v>
      </c>
      <c r="E3446" s="785" t="s">
        <v>10362</v>
      </c>
      <c r="F3446" s="786">
        <v>43089</v>
      </c>
      <c r="G3446" s="785" t="s">
        <v>5382</v>
      </c>
      <c r="H3446" s="786">
        <v>43114</v>
      </c>
      <c r="I3446" s="785" t="s">
        <v>18265</v>
      </c>
      <c r="J3446" s="785" t="s">
        <v>629</v>
      </c>
      <c r="K3446" s="785" t="s">
        <v>2612</v>
      </c>
      <c r="L3446" s="785" t="s">
        <v>18266</v>
      </c>
      <c r="M3446" s="785"/>
      <c r="N3446" s="785"/>
      <c r="O3446" s="785"/>
      <c r="P3446" s="787">
        <v>37.106613000000003</v>
      </c>
      <c r="Q3446" s="787">
        <v>-0.48720200000000002</v>
      </c>
      <c r="R3446" s="785" t="s">
        <v>1056</v>
      </c>
      <c r="S3446" s="785" t="s">
        <v>2893</v>
      </c>
      <c r="T3446" s="785" t="s">
        <v>18267</v>
      </c>
      <c r="U3446" s="785" t="s">
        <v>3272</v>
      </c>
      <c r="V3446" s="785" t="s">
        <v>2855</v>
      </c>
      <c r="W3446" s="785" t="s">
        <v>2722</v>
      </c>
      <c r="X3446" s="785" t="s">
        <v>18203</v>
      </c>
      <c r="Y3446" s="615" t="str">
        <f t="shared" si="53"/>
        <v>Ndima renewable Energy</v>
      </c>
      <c r="Z3446" s="785" t="s">
        <v>18211</v>
      </c>
      <c r="AA3446" s="785" t="s">
        <v>4349</v>
      </c>
      <c r="AB3446" s="785" t="s">
        <v>2605</v>
      </c>
      <c r="AC3446" s="785" t="s">
        <v>2606</v>
      </c>
      <c r="AD3446" s="786">
        <v>43281</v>
      </c>
    </row>
    <row r="3447" spans="1:30" ht="15.75">
      <c r="A3447" s="785" t="s">
        <v>4301</v>
      </c>
      <c r="B3447" s="785" t="s">
        <v>22694</v>
      </c>
      <c r="C3447" s="785" t="s">
        <v>4303</v>
      </c>
      <c r="D3447" s="785" t="s">
        <v>2599</v>
      </c>
      <c r="E3447" s="785" t="s">
        <v>5766</v>
      </c>
      <c r="F3447" s="786">
        <v>43064</v>
      </c>
      <c r="G3447" s="785" t="s">
        <v>5382</v>
      </c>
      <c r="H3447" s="786">
        <v>43114</v>
      </c>
      <c r="I3447" s="785" t="s">
        <v>22695</v>
      </c>
      <c r="J3447" s="785" t="s">
        <v>627</v>
      </c>
      <c r="K3447" s="785" t="s">
        <v>2612</v>
      </c>
      <c r="L3447" s="785" t="s">
        <v>22696</v>
      </c>
      <c r="M3447" s="785"/>
      <c r="N3447" s="785"/>
      <c r="O3447" s="785"/>
      <c r="P3447" s="787">
        <v>37.063161999999998</v>
      </c>
      <c r="Q3447" s="787">
        <v>-0.445133</v>
      </c>
      <c r="R3447" s="785" t="s">
        <v>1056</v>
      </c>
      <c r="S3447" s="785" t="s">
        <v>2893</v>
      </c>
      <c r="T3447" s="785" t="s">
        <v>2893</v>
      </c>
      <c r="U3447" s="785" t="s">
        <v>3774</v>
      </c>
      <c r="V3447" s="785" t="s">
        <v>3070</v>
      </c>
      <c r="W3447" s="785" t="s">
        <v>3079</v>
      </c>
      <c r="X3447" s="785" t="s">
        <v>3080</v>
      </c>
      <c r="Y3447" s="615" t="str">
        <f t="shared" si="53"/>
        <v>Samuel Migwi</v>
      </c>
      <c r="Z3447" s="785" t="s">
        <v>22504</v>
      </c>
      <c r="AA3447" s="785" t="s">
        <v>4314</v>
      </c>
      <c r="AB3447" s="785" t="s">
        <v>2605</v>
      </c>
      <c r="AC3447" s="785" t="s">
        <v>2606</v>
      </c>
      <c r="AD3447" s="786">
        <v>43172</v>
      </c>
    </row>
    <row r="3448" spans="1:30" ht="15.75">
      <c r="A3448" s="785" t="s">
        <v>4301</v>
      </c>
      <c r="B3448" s="785" t="s">
        <v>9989</v>
      </c>
      <c r="C3448" s="785" t="s">
        <v>4303</v>
      </c>
      <c r="D3448" s="785" t="s">
        <v>2599</v>
      </c>
      <c r="E3448" s="785" t="s">
        <v>9990</v>
      </c>
      <c r="F3448" s="786">
        <v>43063</v>
      </c>
      <c r="G3448" s="785" t="s">
        <v>9991</v>
      </c>
      <c r="H3448" s="786">
        <v>43113</v>
      </c>
      <c r="I3448" s="785" t="s">
        <v>9992</v>
      </c>
      <c r="J3448" s="785" t="s">
        <v>627</v>
      </c>
      <c r="K3448" s="785" t="s">
        <v>9993</v>
      </c>
      <c r="L3448" s="785" t="s">
        <v>9994</v>
      </c>
      <c r="M3448" s="785"/>
      <c r="N3448" s="785"/>
      <c r="O3448" s="785" t="s">
        <v>9995</v>
      </c>
      <c r="P3448" s="787">
        <v>36.666533000000001</v>
      </c>
      <c r="Q3448" s="787">
        <v>-1.1548480000000001</v>
      </c>
      <c r="R3448" s="785" t="s">
        <v>821</v>
      </c>
      <c r="S3448" s="785" t="s">
        <v>1884</v>
      </c>
      <c r="T3448" s="785" t="s">
        <v>1884</v>
      </c>
      <c r="U3448" s="785" t="s">
        <v>9996</v>
      </c>
      <c r="V3448" s="785" t="s">
        <v>3004</v>
      </c>
      <c r="W3448" s="785" t="s">
        <v>2615</v>
      </c>
      <c r="X3448" s="785" t="s">
        <v>9775</v>
      </c>
      <c r="Y3448" s="615" t="str">
        <f t="shared" si="53"/>
        <v>Frederick Kago</v>
      </c>
      <c r="Z3448" s="785" t="s">
        <v>9780</v>
      </c>
      <c r="AA3448" s="785" t="s">
        <v>5464</v>
      </c>
      <c r="AB3448" s="785" t="s">
        <v>3686</v>
      </c>
      <c r="AC3448" s="785" t="s">
        <v>2617</v>
      </c>
      <c r="AD3448" s="786">
        <v>43178</v>
      </c>
    </row>
    <row r="3449" spans="1:30" ht="15.75">
      <c r="A3449" s="785" t="s">
        <v>4301</v>
      </c>
      <c r="B3449" s="785" t="s">
        <v>22368</v>
      </c>
      <c r="C3449" s="785" t="s">
        <v>4303</v>
      </c>
      <c r="D3449" s="785" t="s">
        <v>2599</v>
      </c>
      <c r="E3449" s="785" t="s">
        <v>9990</v>
      </c>
      <c r="F3449" s="786">
        <v>43063</v>
      </c>
      <c r="G3449" s="785" t="s">
        <v>9991</v>
      </c>
      <c r="H3449" s="786">
        <v>43113</v>
      </c>
      <c r="I3449" s="785" t="s">
        <v>22369</v>
      </c>
      <c r="J3449" s="785" t="s">
        <v>627</v>
      </c>
      <c r="K3449" s="785" t="s">
        <v>2612</v>
      </c>
      <c r="L3449" s="785" t="s">
        <v>22370</v>
      </c>
      <c r="M3449" s="785"/>
      <c r="N3449" s="785"/>
      <c r="O3449" s="785"/>
      <c r="P3449" s="787">
        <v>34.729934999999998</v>
      </c>
      <c r="Q3449" s="787">
        <v>-0.82290700000000006</v>
      </c>
      <c r="R3449" s="785" t="s">
        <v>2696</v>
      </c>
      <c r="S3449" s="785" t="s">
        <v>3948</v>
      </c>
      <c r="T3449" s="785" t="s">
        <v>22371</v>
      </c>
      <c r="U3449" s="785" t="s">
        <v>22372</v>
      </c>
      <c r="V3449" s="785" t="s">
        <v>3004</v>
      </c>
      <c r="W3449" s="785" t="s">
        <v>22222</v>
      </c>
      <c r="X3449" s="785" t="s">
        <v>3516</v>
      </c>
      <c r="Y3449" s="615" t="str">
        <f t="shared" si="53"/>
        <v>Samuel Manyuna Otiso</v>
      </c>
      <c r="Z3449" s="785" t="s">
        <v>3744</v>
      </c>
      <c r="AA3449" s="785" t="s">
        <v>4349</v>
      </c>
      <c r="AB3449" s="785" t="s">
        <v>2683</v>
      </c>
      <c r="AC3449" s="785" t="s">
        <v>2606</v>
      </c>
      <c r="AD3449" s="786">
        <v>43208</v>
      </c>
    </row>
    <row r="3450" spans="1:30" ht="15.75">
      <c r="A3450" s="785" t="s">
        <v>4301</v>
      </c>
      <c r="B3450" s="785" t="s">
        <v>32229</v>
      </c>
      <c r="C3450" s="785" t="s">
        <v>4303</v>
      </c>
      <c r="D3450" s="785" t="s">
        <v>2599</v>
      </c>
      <c r="E3450" s="785" t="s">
        <v>6359</v>
      </c>
      <c r="F3450" s="786">
        <v>43082</v>
      </c>
      <c r="G3450" s="785" t="s">
        <v>9991</v>
      </c>
      <c r="H3450" s="786">
        <v>43113</v>
      </c>
      <c r="I3450" s="785" t="s">
        <v>32230</v>
      </c>
      <c r="J3450" s="785" t="s">
        <v>627</v>
      </c>
      <c r="K3450" s="785" t="s">
        <v>2612</v>
      </c>
      <c r="L3450" s="785" t="s">
        <v>32231</v>
      </c>
      <c r="M3450" s="785"/>
      <c r="N3450" s="785"/>
      <c r="O3450" s="785" t="s">
        <v>32232</v>
      </c>
      <c r="P3450" s="787">
        <v>37.060144999999999</v>
      </c>
      <c r="Q3450" s="787">
        <v>-0.45469999999999999</v>
      </c>
      <c r="R3450" s="785" t="s">
        <v>1056</v>
      </c>
      <c r="S3450" s="785" t="s">
        <v>2893</v>
      </c>
      <c r="T3450" s="785" t="s">
        <v>2893</v>
      </c>
      <c r="U3450" s="785" t="s">
        <v>32233</v>
      </c>
      <c r="V3450" s="785" t="s">
        <v>3070</v>
      </c>
      <c r="W3450" s="785" t="s">
        <v>3079</v>
      </c>
      <c r="X3450" s="785"/>
      <c r="Y3450" s="615" t="str">
        <f t="shared" si="53"/>
        <v>Rural Green Energy Services</v>
      </c>
      <c r="Z3450" s="785" t="s">
        <v>2599</v>
      </c>
      <c r="AA3450" s="785" t="s">
        <v>4314</v>
      </c>
      <c r="AB3450" s="785" t="s">
        <v>2605</v>
      </c>
      <c r="AC3450" s="785" t="s">
        <v>2606</v>
      </c>
      <c r="AD3450" s="786">
        <v>43172</v>
      </c>
    </row>
    <row r="3451" spans="1:30" ht="15.75">
      <c r="A3451" s="785" t="s">
        <v>4301</v>
      </c>
      <c r="B3451" s="785" t="s">
        <v>22679</v>
      </c>
      <c r="C3451" s="785" t="s">
        <v>4303</v>
      </c>
      <c r="D3451" s="785" t="s">
        <v>2599</v>
      </c>
      <c r="E3451" s="785" t="s">
        <v>17223</v>
      </c>
      <c r="F3451" s="786">
        <v>43103</v>
      </c>
      <c r="G3451" s="785" t="s">
        <v>11038</v>
      </c>
      <c r="H3451" s="786">
        <v>43112</v>
      </c>
      <c r="I3451" s="785" t="s">
        <v>22680</v>
      </c>
      <c r="J3451" s="785" t="s">
        <v>629</v>
      </c>
      <c r="K3451" s="785" t="s">
        <v>22681</v>
      </c>
      <c r="L3451" s="785" t="s">
        <v>22682</v>
      </c>
      <c r="M3451" s="785" t="s">
        <v>22683</v>
      </c>
      <c r="N3451" s="785"/>
      <c r="O3451" s="785" t="s">
        <v>22684</v>
      </c>
      <c r="P3451" s="787">
        <v>37.100068</v>
      </c>
      <c r="Q3451" s="787">
        <v>-0.51893299999999998</v>
      </c>
      <c r="R3451" s="785" t="s">
        <v>1056</v>
      </c>
      <c r="S3451" s="785" t="s">
        <v>2893</v>
      </c>
      <c r="T3451" s="785" t="s">
        <v>2893</v>
      </c>
      <c r="U3451" s="785" t="s">
        <v>4891</v>
      </c>
      <c r="V3451" s="785" t="s">
        <v>3070</v>
      </c>
      <c r="W3451" s="785" t="s">
        <v>3079</v>
      </c>
      <c r="X3451" s="785" t="s">
        <v>3080</v>
      </c>
      <c r="Y3451" s="615" t="str">
        <f t="shared" si="53"/>
        <v>Samuel Migwi</v>
      </c>
      <c r="Z3451" s="785" t="s">
        <v>22504</v>
      </c>
      <c r="AA3451" s="785" t="s">
        <v>4314</v>
      </c>
      <c r="AB3451" s="785" t="s">
        <v>2683</v>
      </c>
      <c r="AC3451" s="785" t="s">
        <v>2606</v>
      </c>
      <c r="AD3451" s="786">
        <v>43172</v>
      </c>
    </row>
    <row r="3452" spans="1:30" ht="15.75">
      <c r="A3452" s="785" t="s">
        <v>4301</v>
      </c>
      <c r="B3452" s="785" t="s">
        <v>22685</v>
      </c>
      <c r="C3452" s="785" t="s">
        <v>4303</v>
      </c>
      <c r="D3452" s="785" t="s">
        <v>2599</v>
      </c>
      <c r="E3452" s="785" t="s">
        <v>10362</v>
      </c>
      <c r="F3452" s="786">
        <v>43089</v>
      </c>
      <c r="G3452" s="785" t="s">
        <v>11038</v>
      </c>
      <c r="H3452" s="786">
        <v>43112</v>
      </c>
      <c r="I3452" s="785" t="s">
        <v>22686</v>
      </c>
      <c r="J3452" s="785" t="s">
        <v>629</v>
      </c>
      <c r="K3452" s="785" t="s">
        <v>2612</v>
      </c>
      <c r="L3452" s="785" t="s">
        <v>22687</v>
      </c>
      <c r="M3452" s="785"/>
      <c r="N3452" s="785"/>
      <c r="O3452" s="785" t="s">
        <v>22688</v>
      </c>
      <c r="P3452" s="787">
        <v>37.06588</v>
      </c>
      <c r="Q3452" s="787">
        <v>-0.44577299999999997</v>
      </c>
      <c r="R3452" s="785" t="s">
        <v>1056</v>
      </c>
      <c r="S3452" s="785" t="s">
        <v>2893</v>
      </c>
      <c r="T3452" s="785" t="s">
        <v>2893</v>
      </c>
      <c r="U3452" s="785" t="s">
        <v>22678</v>
      </c>
      <c r="V3452" s="785" t="s">
        <v>3070</v>
      </c>
      <c r="W3452" s="785" t="s">
        <v>3079</v>
      </c>
      <c r="X3452" s="785" t="s">
        <v>3080</v>
      </c>
      <c r="Y3452" s="615" t="str">
        <f t="shared" si="53"/>
        <v>Samuel Migwi</v>
      </c>
      <c r="Z3452" s="785" t="s">
        <v>22504</v>
      </c>
      <c r="AA3452" s="785" t="s">
        <v>4314</v>
      </c>
      <c r="AB3452" s="785" t="s">
        <v>2605</v>
      </c>
      <c r="AC3452" s="785" t="s">
        <v>2606</v>
      </c>
      <c r="AD3452" s="786">
        <v>43172</v>
      </c>
    </row>
    <row r="3453" spans="1:30" ht="15.75">
      <c r="A3453" s="785" t="s">
        <v>4301</v>
      </c>
      <c r="B3453" s="785" t="s">
        <v>20411</v>
      </c>
      <c r="C3453" s="785" t="s">
        <v>4379</v>
      </c>
      <c r="D3453" s="785" t="s">
        <v>2751</v>
      </c>
      <c r="E3453" s="785" t="s">
        <v>14879</v>
      </c>
      <c r="F3453" s="786">
        <v>43080</v>
      </c>
      <c r="G3453" s="785" t="s">
        <v>20412</v>
      </c>
      <c r="H3453" s="786">
        <v>43111</v>
      </c>
      <c r="I3453" s="785" t="s">
        <v>20413</v>
      </c>
      <c r="J3453" s="785" t="s">
        <v>627</v>
      </c>
      <c r="K3453" s="785" t="s">
        <v>20414</v>
      </c>
      <c r="L3453" s="785" t="s">
        <v>20415</v>
      </c>
      <c r="M3453" s="785"/>
      <c r="N3453" s="785"/>
      <c r="O3453" s="785"/>
      <c r="P3453" s="787">
        <v>35.195439999999998</v>
      </c>
      <c r="Q3453" s="787">
        <v>-0.63100599999999996</v>
      </c>
      <c r="R3453" s="785" t="s">
        <v>1623</v>
      </c>
      <c r="S3453" s="785" t="s">
        <v>3371</v>
      </c>
      <c r="T3453" s="785" t="s">
        <v>7373</v>
      </c>
      <c r="U3453" s="785" t="s">
        <v>20416</v>
      </c>
      <c r="V3453" s="785" t="s">
        <v>3070</v>
      </c>
      <c r="W3453" s="785" t="s">
        <v>2760</v>
      </c>
      <c r="X3453" s="785" t="s">
        <v>2760</v>
      </c>
      <c r="Y3453" s="615" t="str">
        <f t="shared" si="53"/>
        <v>Philip Kurgat</v>
      </c>
      <c r="Z3453" s="785" t="s">
        <v>20282</v>
      </c>
      <c r="AA3453" s="785" t="s">
        <v>4314</v>
      </c>
      <c r="AB3453" s="785" t="s">
        <v>2683</v>
      </c>
      <c r="AC3453" s="785" t="s">
        <v>2606</v>
      </c>
      <c r="AD3453" s="786">
        <v>43160</v>
      </c>
    </row>
    <row r="3454" spans="1:30" ht="15.75">
      <c r="A3454" s="785" t="s">
        <v>4301</v>
      </c>
      <c r="B3454" s="785" t="s">
        <v>8189</v>
      </c>
      <c r="C3454" s="785" t="s">
        <v>4303</v>
      </c>
      <c r="D3454" s="785" t="s">
        <v>2599</v>
      </c>
      <c r="E3454" s="785" t="s">
        <v>6596</v>
      </c>
      <c r="F3454" s="786">
        <v>43084</v>
      </c>
      <c r="G3454" s="785" t="s">
        <v>8190</v>
      </c>
      <c r="H3454" s="786">
        <v>43110</v>
      </c>
      <c r="I3454" s="785" t="s">
        <v>8191</v>
      </c>
      <c r="J3454" s="785" t="s">
        <v>629</v>
      </c>
      <c r="K3454" s="785" t="s">
        <v>8192</v>
      </c>
      <c r="L3454" s="785" t="s">
        <v>8193</v>
      </c>
      <c r="M3454" s="785"/>
      <c r="N3454" s="785"/>
      <c r="O3454" s="785" t="s">
        <v>8194</v>
      </c>
      <c r="P3454" s="787">
        <v>37.613731999999999</v>
      </c>
      <c r="Q3454" s="787">
        <v>-7.3506000000000002E-2</v>
      </c>
      <c r="R3454" s="785" t="s">
        <v>1104</v>
      </c>
      <c r="S3454" s="785" t="s">
        <v>2643</v>
      </c>
      <c r="T3454" s="785" t="s">
        <v>3534</v>
      </c>
      <c r="U3454" s="785" t="s">
        <v>2807</v>
      </c>
      <c r="V3454" s="785" t="s">
        <v>2855</v>
      </c>
      <c r="W3454" s="785" t="s">
        <v>2808</v>
      </c>
      <c r="X3454" s="785" t="s">
        <v>8018</v>
      </c>
      <c r="Y3454" s="615" t="str">
        <f t="shared" si="53"/>
        <v>Eric Munene</v>
      </c>
      <c r="Z3454" s="785" t="s">
        <v>8029</v>
      </c>
      <c r="AA3454" s="785" t="s">
        <v>4349</v>
      </c>
      <c r="AB3454" s="785" t="s">
        <v>2683</v>
      </c>
      <c r="AC3454" s="785" t="s">
        <v>2606</v>
      </c>
      <c r="AD3454" s="786">
        <v>43301</v>
      </c>
    </row>
    <row r="3455" spans="1:30" ht="15.75">
      <c r="A3455" s="785" t="s">
        <v>4301</v>
      </c>
      <c r="B3455" s="785" t="s">
        <v>10930</v>
      </c>
      <c r="C3455" s="785" t="s">
        <v>4303</v>
      </c>
      <c r="D3455" s="785" t="s">
        <v>2599</v>
      </c>
      <c r="E3455" s="785" t="s">
        <v>4615</v>
      </c>
      <c r="F3455" s="786">
        <v>43054</v>
      </c>
      <c r="G3455" s="785" t="s">
        <v>8190</v>
      </c>
      <c r="H3455" s="786">
        <v>43110</v>
      </c>
      <c r="I3455" s="785" t="s">
        <v>10931</v>
      </c>
      <c r="J3455" s="785" t="s">
        <v>629</v>
      </c>
      <c r="K3455" s="785" t="s">
        <v>10932</v>
      </c>
      <c r="L3455" s="785" t="s">
        <v>10933</v>
      </c>
      <c r="M3455" s="785"/>
      <c r="N3455" s="785"/>
      <c r="O3455" s="785" t="s">
        <v>10934</v>
      </c>
      <c r="P3455" s="787">
        <v>37.590226999999999</v>
      </c>
      <c r="Q3455" s="787">
        <v>-0.204036</v>
      </c>
      <c r="R3455" s="785" t="s">
        <v>1266</v>
      </c>
      <c r="S3455" s="785" t="s">
        <v>1267</v>
      </c>
      <c r="T3455" s="785" t="s">
        <v>2636</v>
      </c>
      <c r="U3455" s="785" t="s">
        <v>10935</v>
      </c>
      <c r="V3455" s="785" t="s">
        <v>3070</v>
      </c>
      <c r="W3455" s="785" t="s">
        <v>7672</v>
      </c>
      <c r="X3455" s="785" t="s">
        <v>10814</v>
      </c>
      <c r="Y3455" s="615" t="str">
        <f t="shared" si="53"/>
        <v>Gilbert  Mugendi</v>
      </c>
      <c r="Z3455" s="785" t="s">
        <v>2599</v>
      </c>
      <c r="AA3455" s="785" t="s">
        <v>4314</v>
      </c>
      <c r="AB3455" s="785" t="s">
        <v>2605</v>
      </c>
      <c r="AC3455" s="785" t="s">
        <v>2606</v>
      </c>
      <c r="AD3455" s="786">
        <v>43201</v>
      </c>
    </row>
    <row r="3456" spans="1:30" ht="15.75">
      <c r="A3456" s="785" t="s">
        <v>4301</v>
      </c>
      <c r="B3456" s="785" t="s">
        <v>14878</v>
      </c>
      <c r="C3456" s="785" t="s">
        <v>4303</v>
      </c>
      <c r="D3456" s="785" t="s">
        <v>2599</v>
      </c>
      <c r="E3456" s="785" t="s">
        <v>14879</v>
      </c>
      <c r="F3456" s="786">
        <v>43080</v>
      </c>
      <c r="G3456" s="785" t="s">
        <v>8190</v>
      </c>
      <c r="H3456" s="786">
        <v>43110</v>
      </c>
      <c r="I3456" s="785" t="s">
        <v>14880</v>
      </c>
      <c r="J3456" s="785" t="s">
        <v>629</v>
      </c>
      <c r="K3456" s="785" t="s">
        <v>2612</v>
      </c>
      <c r="L3456" s="785" t="s">
        <v>14881</v>
      </c>
      <c r="M3456" s="785"/>
      <c r="N3456" s="785"/>
      <c r="O3456" s="785" t="s">
        <v>14882</v>
      </c>
      <c r="P3456" s="787">
        <v>36.975687000000001</v>
      </c>
      <c r="Q3456" s="787">
        <v>-1.139913</v>
      </c>
      <c r="R3456" s="785" t="s">
        <v>821</v>
      </c>
      <c r="S3456" s="785" t="s">
        <v>2898</v>
      </c>
      <c r="T3456" s="785" t="s">
        <v>2869</v>
      </c>
      <c r="U3456" s="785" t="s">
        <v>14883</v>
      </c>
      <c r="V3456" s="785" t="s">
        <v>3004</v>
      </c>
      <c r="W3456" s="785" t="s">
        <v>2714</v>
      </c>
      <c r="X3456" s="785" t="s">
        <v>2714</v>
      </c>
      <c r="Y3456" s="615" t="str">
        <f t="shared" si="53"/>
        <v>Joseph Ndua Tatu</v>
      </c>
      <c r="Z3456" s="785" t="s">
        <v>14824</v>
      </c>
      <c r="AA3456" s="785" t="s">
        <v>4314</v>
      </c>
      <c r="AB3456" s="785" t="s">
        <v>2683</v>
      </c>
      <c r="AC3456" s="785" t="s">
        <v>2606</v>
      </c>
      <c r="AD3456" s="786">
        <v>43110</v>
      </c>
    </row>
    <row r="3457" spans="1:30" ht="15.75">
      <c r="A3457" s="785" t="s">
        <v>4301</v>
      </c>
      <c r="B3457" s="785" t="s">
        <v>18793</v>
      </c>
      <c r="C3457" s="785" t="s">
        <v>4303</v>
      </c>
      <c r="D3457" s="785" t="s">
        <v>2599</v>
      </c>
      <c r="E3457" s="785" t="s">
        <v>18794</v>
      </c>
      <c r="F3457" s="786">
        <v>43060</v>
      </c>
      <c r="G3457" s="785" t="s">
        <v>8190</v>
      </c>
      <c r="H3457" s="786">
        <v>43110</v>
      </c>
      <c r="I3457" s="785" t="s">
        <v>18795</v>
      </c>
      <c r="J3457" s="785" t="s">
        <v>629</v>
      </c>
      <c r="K3457" s="785" t="s">
        <v>18796</v>
      </c>
      <c r="L3457" s="785" t="s">
        <v>18797</v>
      </c>
      <c r="M3457" s="785"/>
      <c r="N3457" s="785"/>
      <c r="O3457" s="785"/>
      <c r="P3457" s="787">
        <v>38.316904999999998</v>
      </c>
      <c r="Q3457" s="787">
        <v>-3.5007410000000001</v>
      </c>
      <c r="R3457" s="785" t="s">
        <v>766</v>
      </c>
      <c r="S3457" s="785" t="s">
        <v>2745</v>
      </c>
      <c r="T3457" s="785" t="s">
        <v>18798</v>
      </c>
      <c r="U3457" s="785" t="s">
        <v>18799</v>
      </c>
      <c r="V3457" s="785" t="s">
        <v>2855</v>
      </c>
      <c r="W3457" s="785" t="s">
        <v>2837</v>
      </c>
      <c r="X3457" s="785" t="s">
        <v>2837</v>
      </c>
      <c r="Y3457" s="615" t="str">
        <f t="shared" si="53"/>
        <v>Nicholas Mwaengo</v>
      </c>
      <c r="Z3457" s="785" t="s">
        <v>18779</v>
      </c>
      <c r="AA3457" s="785" t="s">
        <v>4314</v>
      </c>
      <c r="AB3457" s="785" t="s">
        <v>2605</v>
      </c>
      <c r="AC3457" s="785" t="s">
        <v>2606</v>
      </c>
      <c r="AD3457" s="786">
        <v>43195</v>
      </c>
    </row>
    <row r="3458" spans="1:30" ht="15.75">
      <c r="A3458" s="785" t="s">
        <v>4301</v>
      </c>
      <c r="B3458" s="785" t="s">
        <v>20048</v>
      </c>
      <c r="C3458" s="785" t="s">
        <v>4303</v>
      </c>
      <c r="D3458" s="785" t="s">
        <v>2599</v>
      </c>
      <c r="E3458" s="785" t="s">
        <v>4615</v>
      </c>
      <c r="F3458" s="786">
        <v>43054</v>
      </c>
      <c r="G3458" s="785" t="s">
        <v>4566</v>
      </c>
      <c r="H3458" s="786">
        <v>43109</v>
      </c>
      <c r="I3458" s="785" t="s">
        <v>20049</v>
      </c>
      <c r="J3458" s="785" t="s">
        <v>627</v>
      </c>
      <c r="K3458" s="785" t="s">
        <v>20050</v>
      </c>
      <c r="L3458" s="785" t="s">
        <v>20051</v>
      </c>
      <c r="M3458" s="785"/>
      <c r="N3458" s="785"/>
      <c r="O3458" s="785"/>
      <c r="P3458" s="787">
        <v>35.161850999999999</v>
      </c>
      <c r="Q3458" s="787">
        <v>-0.582283</v>
      </c>
      <c r="R3458" s="785" t="s">
        <v>2053</v>
      </c>
      <c r="S3458" s="785" t="s">
        <v>2098</v>
      </c>
      <c r="T3458" s="785" t="s">
        <v>2863</v>
      </c>
      <c r="U3458" s="785" t="s">
        <v>20052</v>
      </c>
      <c r="V3458" s="785" t="s">
        <v>2855</v>
      </c>
      <c r="W3458" s="785" t="s">
        <v>3314</v>
      </c>
      <c r="X3458" s="785" t="s">
        <v>3314</v>
      </c>
      <c r="Y3458" s="615" t="str">
        <f t="shared" ref="Y3458:Y3521" si="54">IF(X3458="",W3458,X3458)</f>
        <v>Philip Kiget</v>
      </c>
      <c r="Z3458" s="785" t="s">
        <v>20053</v>
      </c>
      <c r="AA3458" s="785" t="s">
        <v>4314</v>
      </c>
      <c r="AB3458" s="785" t="s">
        <v>2683</v>
      </c>
      <c r="AC3458" s="785" t="s">
        <v>2606</v>
      </c>
      <c r="AD3458" s="786">
        <v>43111</v>
      </c>
    </row>
    <row r="3459" spans="1:30" ht="15.75">
      <c r="A3459" s="785" t="s">
        <v>4301</v>
      </c>
      <c r="B3459" s="785" t="s">
        <v>20405</v>
      </c>
      <c r="C3459" s="785" t="s">
        <v>4303</v>
      </c>
      <c r="D3459" s="785" t="s">
        <v>2599</v>
      </c>
      <c r="E3459" s="785" t="s">
        <v>7247</v>
      </c>
      <c r="F3459" s="786">
        <v>43048</v>
      </c>
      <c r="G3459" s="785" t="s">
        <v>4566</v>
      </c>
      <c r="H3459" s="786">
        <v>43109</v>
      </c>
      <c r="I3459" s="785" t="s">
        <v>20406</v>
      </c>
      <c r="J3459" s="785" t="s">
        <v>629</v>
      </c>
      <c r="K3459" s="785" t="s">
        <v>20407</v>
      </c>
      <c r="L3459" s="785" t="s">
        <v>20408</v>
      </c>
      <c r="M3459" s="785"/>
      <c r="N3459" s="785"/>
      <c r="O3459" s="785"/>
      <c r="P3459" s="787">
        <v>35.255243</v>
      </c>
      <c r="Q3459" s="787">
        <v>-0.61341299999999999</v>
      </c>
      <c r="R3459" s="785" t="s">
        <v>1623</v>
      </c>
      <c r="S3459" s="785" t="s">
        <v>1766</v>
      </c>
      <c r="T3459" s="785" t="s">
        <v>2723</v>
      </c>
      <c r="U3459" s="785" t="s">
        <v>20409</v>
      </c>
      <c r="V3459" s="785" t="s">
        <v>3070</v>
      </c>
      <c r="W3459" s="785" t="s">
        <v>2760</v>
      </c>
      <c r="X3459" s="785" t="s">
        <v>2760</v>
      </c>
      <c r="Y3459" s="615" t="str">
        <f t="shared" si="54"/>
        <v>Philip Kurgat</v>
      </c>
      <c r="Z3459" s="785" t="s">
        <v>20410</v>
      </c>
      <c r="AA3459" s="785" t="s">
        <v>4314</v>
      </c>
      <c r="AB3459" s="785" t="s">
        <v>2683</v>
      </c>
      <c r="AC3459" s="785" t="s">
        <v>2606</v>
      </c>
      <c r="AD3459" s="786">
        <v>43111</v>
      </c>
    </row>
    <row r="3460" spans="1:30" ht="15.75">
      <c r="A3460" s="785" t="s">
        <v>4301</v>
      </c>
      <c r="B3460" s="785" t="s">
        <v>21708</v>
      </c>
      <c r="C3460" s="785" t="s">
        <v>4303</v>
      </c>
      <c r="D3460" s="785" t="s">
        <v>2599</v>
      </c>
      <c r="E3460" s="785" t="s">
        <v>9627</v>
      </c>
      <c r="F3460" s="786">
        <v>43090</v>
      </c>
      <c r="G3460" s="785" t="s">
        <v>4566</v>
      </c>
      <c r="H3460" s="786">
        <v>43109</v>
      </c>
      <c r="I3460" s="785" t="s">
        <v>21709</v>
      </c>
      <c r="J3460" s="785" t="s">
        <v>629</v>
      </c>
      <c r="K3460" s="785" t="s">
        <v>21710</v>
      </c>
      <c r="L3460" s="785" t="s">
        <v>21711</v>
      </c>
      <c r="M3460" s="785"/>
      <c r="N3460" s="785"/>
      <c r="O3460" s="785"/>
      <c r="P3460" s="787">
        <v>37.222188000000003</v>
      </c>
      <c r="Q3460" s="787">
        <v>-0.51059399999999999</v>
      </c>
      <c r="R3460" s="785" t="s">
        <v>1961</v>
      </c>
      <c r="S3460" s="785" t="s">
        <v>1962</v>
      </c>
      <c r="T3460" s="785" t="s">
        <v>2740</v>
      </c>
      <c r="U3460" s="785" t="s">
        <v>21712</v>
      </c>
      <c r="V3460" s="785" t="s">
        <v>2855</v>
      </c>
      <c r="W3460" s="785" t="s">
        <v>3511</v>
      </c>
      <c r="X3460" s="785" t="s">
        <v>3511</v>
      </c>
      <c r="Y3460" s="615" t="str">
        <f t="shared" si="54"/>
        <v>Sakaki Natural Renewable Energy Center</v>
      </c>
      <c r="Z3460" s="785" t="s">
        <v>21713</v>
      </c>
      <c r="AA3460" s="785" t="s">
        <v>4349</v>
      </c>
      <c r="AB3460" s="785" t="s">
        <v>2683</v>
      </c>
      <c r="AC3460" s="785" t="s">
        <v>2606</v>
      </c>
      <c r="AD3460" s="786">
        <v>43223</v>
      </c>
    </row>
    <row r="3461" spans="1:30" ht="15.75">
      <c r="A3461" s="785" t="s">
        <v>4301</v>
      </c>
      <c r="B3461" s="785" t="s">
        <v>31034</v>
      </c>
      <c r="C3461" s="785" t="s">
        <v>4379</v>
      </c>
      <c r="D3461" s="785" t="s">
        <v>2751</v>
      </c>
      <c r="E3461" s="785" t="s">
        <v>10138</v>
      </c>
      <c r="F3461" s="786">
        <v>43081</v>
      </c>
      <c r="G3461" s="785" t="s">
        <v>4566</v>
      </c>
      <c r="H3461" s="786">
        <v>43109</v>
      </c>
      <c r="I3461" s="785" t="s">
        <v>31035</v>
      </c>
      <c r="J3461" s="785" t="s">
        <v>629</v>
      </c>
      <c r="K3461" s="785" t="s">
        <v>31036</v>
      </c>
      <c r="L3461" s="785" t="s">
        <v>31037</v>
      </c>
      <c r="M3461" s="785"/>
      <c r="N3461" s="785"/>
      <c r="O3461" s="785"/>
      <c r="P3461" s="787">
        <v>37.084485999999998</v>
      </c>
      <c r="Q3461" s="787">
        <v>-0.44858799999999999</v>
      </c>
      <c r="R3461" s="785" t="s">
        <v>1056</v>
      </c>
      <c r="S3461" s="785" t="s">
        <v>2893</v>
      </c>
      <c r="T3461" s="785" t="s">
        <v>2893</v>
      </c>
      <c r="U3461" s="785" t="s">
        <v>3855</v>
      </c>
      <c r="V3461" s="785" t="s">
        <v>3004</v>
      </c>
      <c r="W3461" s="785" t="s">
        <v>3079</v>
      </c>
      <c r="X3461" s="785"/>
      <c r="Y3461" s="615" t="str">
        <f t="shared" si="54"/>
        <v>Rural Green Energy Services</v>
      </c>
      <c r="Z3461" s="785" t="s">
        <v>2599</v>
      </c>
      <c r="AA3461" s="785" t="s">
        <v>4314</v>
      </c>
      <c r="AB3461" s="785" t="s">
        <v>2605</v>
      </c>
      <c r="AC3461" s="785" t="s">
        <v>2606</v>
      </c>
      <c r="AD3461" s="786">
        <v>43172</v>
      </c>
    </row>
    <row r="3462" spans="1:30" ht="15.75">
      <c r="A3462" s="785" t="s">
        <v>4301</v>
      </c>
      <c r="B3462" s="785" t="s">
        <v>13352</v>
      </c>
      <c r="C3462" s="785" t="s">
        <v>4303</v>
      </c>
      <c r="D3462" s="785" t="s">
        <v>2599</v>
      </c>
      <c r="E3462" s="785" t="s">
        <v>5766</v>
      </c>
      <c r="F3462" s="786">
        <v>43064</v>
      </c>
      <c r="G3462" s="785" t="s">
        <v>13353</v>
      </c>
      <c r="H3462" s="786">
        <v>43107</v>
      </c>
      <c r="I3462" s="785" t="s">
        <v>13354</v>
      </c>
      <c r="J3462" s="785" t="s">
        <v>629</v>
      </c>
      <c r="K3462" s="785" t="s">
        <v>13355</v>
      </c>
      <c r="L3462" s="785" t="s">
        <v>13356</v>
      </c>
      <c r="M3462" s="785"/>
      <c r="N3462" s="785"/>
      <c r="O3462" s="785" t="s">
        <v>13357</v>
      </c>
      <c r="P3462" s="787">
        <v>35.137236999999999</v>
      </c>
      <c r="Q3462" s="787">
        <v>0.14777299999999999</v>
      </c>
      <c r="R3462" s="785" t="s">
        <v>916</v>
      </c>
      <c r="S3462" s="785" t="s">
        <v>2839</v>
      </c>
      <c r="T3462" s="785" t="s">
        <v>13358</v>
      </c>
      <c r="U3462" s="785" t="s">
        <v>13358</v>
      </c>
      <c r="V3462" s="785" t="s">
        <v>2673</v>
      </c>
      <c r="W3462" s="785" t="s">
        <v>2873</v>
      </c>
      <c r="X3462" s="785" t="s">
        <v>2873</v>
      </c>
      <c r="Y3462" s="615" t="str">
        <f t="shared" si="54"/>
        <v>Job K Soimo</v>
      </c>
      <c r="Z3462" s="785" t="s">
        <v>13351</v>
      </c>
      <c r="AA3462" s="785" t="s">
        <v>4314</v>
      </c>
      <c r="AB3462" s="785" t="s">
        <v>2683</v>
      </c>
      <c r="AC3462" s="785" t="s">
        <v>2606</v>
      </c>
      <c r="AD3462" s="786">
        <v>43125</v>
      </c>
    </row>
    <row r="3463" spans="1:30" ht="15.75">
      <c r="A3463" s="785" t="s">
        <v>4301</v>
      </c>
      <c r="B3463" s="785" t="s">
        <v>16636</v>
      </c>
      <c r="C3463" s="785" t="s">
        <v>4303</v>
      </c>
      <c r="D3463" s="785" t="s">
        <v>2599</v>
      </c>
      <c r="E3463" s="785" t="s">
        <v>7816</v>
      </c>
      <c r="F3463" s="786">
        <v>42773</v>
      </c>
      <c r="G3463" s="785" t="s">
        <v>16637</v>
      </c>
      <c r="H3463" s="786">
        <v>43106</v>
      </c>
      <c r="I3463" s="785" t="s">
        <v>16638</v>
      </c>
      <c r="J3463" s="785" t="s">
        <v>629</v>
      </c>
      <c r="K3463" s="785" t="s">
        <v>16639</v>
      </c>
      <c r="L3463" s="785" t="s">
        <v>16640</v>
      </c>
      <c r="M3463" s="785" t="s">
        <v>16641</v>
      </c>
      <c r="N3463" s="785"/>
      <c r="O3463" s="785"/>
      <c r="P3463" s="787">
        <v>35.703434999999999</v>
      </c>
      <c r="Q3463" s="787">
        <v>-0.55160699999999996</v>
      </c>
      <c r="R3463" s="785" t="s">
        <v>695</v>
      </c>
      <c r="S3463" s="785" t="s">
        <v>2766</v>
      </c>
      <c r="T3463" s="785" t="s">
        <v>3887</v>
      </c>
      <c r="U3463" s="785" t="s">
        <v>16642</v>
      </c>
      <c r="V3463" s="785" t="s">
        <v>3070</v>
      </c>
      <c r="W3463" s="785" t="s">
        <v>3092</v>
      </c>
      <c r="X3463" s="785" t="s">
        <v>2825</v>
      </c>
      <c r="Y3463" s="615" t="str">
        <f t="shared" si="54"/>
        <v>Lazurus Kariuki Ndotu</v>
      </c>
      <c r="Z3463" s="785" t="s">
        <v>3661</v>
      </c>
      <c r="AA3463" s="785" t="s">
        <v>4314</v>
      </c>
      <c r="AB3463" s="785" t="s">
        <v>2605</v>
      </c>
      <c r="AC3463" s="785" t="s">
        <v>2606</v>
      </c>
      <c r="AD3463" s="786">
        <v>43240</v>
      </c>
    </row>
    <row r="3464" spans="1:30" ht="15.75">
      <c r="A3464" s="785" t="s">
        <v>4301</v>
      </c>
      <c r="B3464" s="785" t="s">
        <v>29337</v>
      </c>
      <c r="C3464" s="785" t="s">
        <v>4379</v>
      </c>
      <c r="D3464" s="785" t="s">
        <v>2751</v>
      </c>
      <c r="E3464" s="785" t="s">
        <v>8345</v>
      </c>
      <c r="F3464" s="786">
        <v>43069</v>
      </c>
      <c r="G3464" s="785" t="s">
        <v>16637</v>
      </c>
      <c r="H3464" s="786">
        <v>43106</v>
      </c>
      <c r="I3464" s="785" t="s">
        <v>29338</v>
      </c>
      <c r="J3464" s="785" t="s">
        <v>627</v>
      </c>
      <c r="K3464" s="785" t="s">
        <v>2612</v>
      </c>
      <c r="L3464" s="785" t="s">
        <v>29339</v>
      </c>
      <c r="M3464" s="785"/>
      <c r="N3464" s="785"/>
      <c r="O3464" s="785" t="s">
        <v>29340</v>
      </c>
      <c r="P3464" s="787">
        <v>37.543292000000001</v>
      </c>
      <c r="Q3464" s="787">
        <v>-0.39269700000000002</v>
      </c>
      <c r="R3464" s="785" t="s">
        <v>1089</v>
      </c>
      <c r="S3464" s="785" t="s">
        <v>2731</v>
      </c>
      <c r="T3464" s="785" t="s">
        <v>1861</v>
      </c>
      <c r="U3464" s="785" t="s">
        <v>29341</v>
      </c>
      <c r="V3464" s="785" t="s">
        <v>2855</v>
      </c>
      <c r="W3464" s="785" t="s">
        <v>3511</v>
      </c>
      <c r="X3464" s="785"/>
      <c r="Y3464" s="615" t="str">
        <f t="shared" si="54"/>
        <v>Sakaki Natural Renewable Energy Center</v>
      </c>
      <c r="Z3464" s="785" t="s">
        <v>2599</v>
      </c>
      <c r="AA3464" s="785" t="s">
        <v>4349</v>
      </c>
      <c r="AB3464" s="785" t="s">
        <v>2683</v>
      </c>
      <c r="AC3464" s="785" t="s">
        <v>2606</v>
      </c>
      <c r="AD3464" s="786">
        <v>43119</v>
      </c>
    </row>
    <row r="3465" spans="1:30" ht="15.75">
      <c r="A3465" s="785" t="s">
        <v>4301</v>
      </c>
      <c r="B3465" s="785" t="s">
        <v>28465</v>
      </c>
      <c r="C3465" s="785" t="s">
        <v>4303</v>
      </c>
      <c r="D3465" s="785" t="s">
        <v>2599</v>
      </c>
      <c r="E3465" s="785" t="s">
        <v>6359</v>
      </c>
      <c r="F3465" s="786">
        <v>43082</v>
      </c>
      <c r="G3465" s="785" t="s">
        <v>19036</v>
      </c>
      <c r="H3465" s="786">
        <v>43105</v>
      </c>
      <c r="I3465" s="785" t="s">
        <v>28466</v>
      </c>
      <c r="J3465" s="785" t="s">
        <v>627</v>
      </c>
      <c r="K3465" s="785" t="s">
        <v>2612</v>
      </c>
      <c r="L3465" s="785" t="s">
        <v>28467</v>
      </c>
      <c r="M3465" s="785"/>
      <c r="N3465" s="785"/>
      <c r="O3465" s="785"/>
      <c r="P3465" s="787">
        <v>37.089542000000002</v>
      </c>
      <c r="Q3465" s="787">
        <v>-0.446185</v>
      </c>
      <c r="R3465" s="785" t="s">
        <v>1056</v>
      </c>
      <c r="S3465" s="785" t="s">
        <v>2893</v>
      </c>
      <c r="T3465" s="785" t="s">
        <v>2893</v>
      </c>
      <c r="U3465" s="785" t="s">
        <v>3855</v>
      </c>
      <c r="V3465" s="785" t="s">
        <v>2855</v>
      </c>
      <c r="W3465" s="785" t="s">
        <v>3079</v>
      </c>
      <c r="X3465" s="785"/>
      <c r="Y3465" s="615" t="str">
        <f t="shared" si="54"/>
        <v>Rural Green Energy Services</v>
      </c>
      <c r="Z3465" s="785" t="s">
        <v>2599</v>
      </c>
      <c r="AA3465" s="785" t="s">
        <v>4314</v>
      </c>
      <c r="AB3465" s="785" t="s">
        <v>2605</v>
      </c>
      <c r="AC3465" s="785" t="s">
        <v>2606</v>
      </c>
      <c r="AD3465" s="786">
        <v>43172</v>
      </c>
    </row>
    <row r="3466" spans="1:30" ht="15.75">
      <c r="A3466" s="785" t="s">
        <v>4301</v>
      </c>
      <c r="B3466" s="785" t="s">
        <v>5776</v>
      </c>
      <c r="C3466" s="785" t="s">
        <v>4379</v>
      </c>
      <c r="D3466" s="785" t="s">
        <v>2598</v>
      </c>
      <c r="E3466" s="785" t="s">
        <v>4615</v>
      </c>
      <c r="F3466" s="786">
        <v>43054</v>
      </c>
      <c r="G3466" s="785" t="s">
        <v>4650</v>
      </c>
      <c r="H3466" s="786">
        <v>43104</v>
      </c>
      <c r="I3466" s="785" t="s">
        <v>5777</v>
      </c>
      <c r="J3466" s="785" t="s">
        <v>629</v>
      </c>
      <c r="K3466" s="785" t="s">
        <v>5778</v>
      </c>
      <c r="L3466" s="785" t="s">
        <v>5779</v>
      </c>
      <c r="M3466" s="785"/>
      <c r="N3466" s="785"/>
      <c r="O3466" s="785"/>
      <c r="P3466" s="787">
        <v>34.890909999999998</v>
      </c>
      <c r="Q3466" s="787">
        <v>0.87226599999999999</v>
      </c>
      <c r="R3466" s="785" t="s">
        <v>1189</v>
      </c>
      <c r="S3466" s="785" t="s">
        <v>1368</v>
      </c>
      <c r="T3466" s="785" t="s">
        <v>1368</v>
      </c>
      <c r="U3466" s="785" t="s">
        <v>5780</v>
      </c>
      <c r="V3466" s="785" t="s">
        <v>3070</v>
      </c>
      <c r="W3466" s="785" t="s">
        <v>5737</v>
      </c>
      <c r="X3466" s="785" t="s">
        <v>2937</v>
      </c>
      <c r="Y3466" s="615" t="str">
        <f t="shared" si="54"/>
        <v>Bernard Ambani Lumasani</v>
      </c>
      <c r="Z3466" s="785" t="s">
        <v>5745</v>
      </c>
      <c r="AA3466" s="785" t="s">
        <v>4314</v>
      </c>
      <c r="AB3466" s="785" t="s">
        <v>2605</v>
      </c>
      <c r="AC3466" s="785" t="s">
        <v>2606</v>
      </c>
      <c r="AD3466" s="786">
        <v>43199</v>
      </c>
    </row>
    <row r="3467" spans="1:30" ht="15.75">
      <c r="A3467" s="785" t="s">
        <v>4301</v>
      </c>
      <c r="B3467" s="785" t="s">
        <v>10023</v>
      </c>
      <c r="C3467" s="785" t="s">
        <v>4303</v>
      </c>
      <c r="D3467" s="785" t="s">
        <v>2599</v>
      </c>
      <c r="E3467" s="785" t="s">
        <v>4615</v>
      </c>
      <c r="F3467" s="786">
        <v>43054</v>
      </c>
      <c r="G3467" s="785" t="s">
        <v>4650</v>
      </c>
      <c r="H3467" s="786">
        <v>43104</v>
      </c>
      <c r="I3467" s="785" t="s">
        <v>10024</v>
      </c>
      <c r="J3467" s="785" t="s">
        <v>627</v>
      </c>
      <c r="K3467" s="785" t="s">
        <v>10025</v>
      </c>
      <c r="L3467" s="785" t="s">
        <v>10026</v>
      </c>
      <c r="M3467" s="785"/>
      <c r="N3467" s="785"/>
      <c r="O3467" s="785"/>
      <c r="P3467" s="787">
        <v>36.760500999999998</v>
      </c>
      <c r="Q3467" s="787">
        <v>-1.055874</v>
      </c>
      <c r="R3467" s="785" t="s">
        <v>821</v>
      </c>
      <c r="S3467" s="785" t="s">
        <v>871</v>
      </c>
      <c r="T3467" s="785" t="s">
        <v>871</v>
      </c>
      <c r="U3467" s="785" t="s">
        <v>10027</v>
      </c>
      <c r="V3467" s="785" t="s">
        <v>3004</v>
      </c>
      <c r="W3467" s="785" t="s">
        <v>2615</v>
      </c>
      <c r="X3467" s="785" t="s">
        <v>9775</v>
      </c>
      <c r="Y3467" s="615" t="str">
        <f t="shared" si="54"/>
        <v>Frederick Kago</v>
      </c>
      <c r="Z3467" s="785" t="s">
        <v>9780</v>
      </c>
      <c r="AA3467" s="785" t="s">
        <v>5464</v>
      </c>
      <c r="AB3467" s="785" t="s">
        <v>2605</v>
      </c>
      <c r="AC3467" s="785" t="s">
        <v>2606</v>
      </c>
      <c r="AD3467" s="786">
        <v>43382</v>
      </c>
    </row>
    <row r="3468" spans="1:30" ht="15.75">
      <c r="A3468" s="785" t="s">
        <v>4301</v>
      </c>
      <c r="B3468" s="785" t="s">
        <v>31496</v>
      </c>
      <c r="C3468" s="785" t="s">
        <v>4379</v>
      </c>
      <c r="D3468" s="785" t="s">
        <v>2751</v>
      </c>
      <c r="E3468" s="785" t="s">
        <v>4709</v>
      </c>
      <c r="F3468" s="786">
        <v>43027</v>
      </c>
      <c r="G3468" s="785" t="s">
        <v>17223</v>
      </c>
      <c r="H3468" s="786">
        <v>43103</v>
      </c>
      <c r="I3468" s="785" t="s">
        <v>31497</v>
      </c>
      <c r="J3468" s="785" t="s">
        <v>629</v>
      </c>
      <c r="K3468" s="785" t="s">
        <v>31498</v>
      </c>
      <c r="L3468" s="785" t="s">
        <v>31499</v>
      </c>
      <c r="M3468" s="785"/>
      <c r="N3468" s="785"/>
      <c r="O3468" s="785" t="s">
        <v>31500</v>
      </c>
      <c r="P3468" s="787">
        <v>37.421532999999997</v>
      </c>
      <c r="Q3468" s="787">
        <v>-0.54008</v>
      </c>
      <c r="R3468" s="785" t="s">
        <v>1961</v>
      </c>
      <c r="S3468" s="785" t="s">
        <v>2066</v>
      </c>
      <c r="T3468" s="785" t="s">
        <v>2692</v>
      </c>
      <c r="U3468" s="785" t="s">
        <v>29583</v>
      </c>
      <c r="V3468" s="785" t="s">
        <v>3004</v>
      </c>
      <c r="W3468" s="785" t="s">
        <v>3511</v>
      </c>
      <c r="X3468" s="785"/>
      <c r="Y3468" s="615" t="str">
        <f t="shared" si="54"/>
        <v>Sakaki Natural Renewable Energy Center</v>
      </c>
      <c r="Z3468" s="785" t="s">
        <v>2599</v>
      </c>
      <c r="AA3468" s="785" t="s">
        <v>4349</v>
      </c>
      <c r="AB3468" s="785" t="s">
        <v>2683</v>
      </c>
      <c r="AC3468" s="785" t="s">
        <v>2606</v>
      </c>
      <c r="AD3468" s="786">
        <v>43119</v>
      </c>
    </row>
    <row r="3469" spans="1:30" ht="15.75">
      <c r="A3469" s="785" t="s">
        <v>4301</v>
      </c>
      <c r="B3469" s="785" t="s">
        <v>29332</v>
      </c>
      <c r="C3469" s="785" t="s">
        <v>4303</v>
      </c>
      <c r="D3469" s="785" t="s">
        <v>2599</v>
      </c>
      <c r="E3469" s="785" t="s">
        <v>10349</v>
      </c>
      <c r="F3469" s="786">
        <v>43096</v>
      </c>
      <c r="G3469" s="785" t="s">
        <v>29333</v>
      </c>
      <c r="H3469" s="786">
        <v>43102</v>
      </c>
      <c r="I3469" s="785" t="s">
        <v>29334</v>
      </c>
      <c r="J3469" s="785" t="s">
        <v>629</v>
      </c>
      <c r="K3469" s="785" t="s">
        <v>29335</v>
      </c>
      <c r="L3469" s="785" t="s">
        <v>5820</v>
      </c>
      <c r="M3469" s="785"/>
      <c r="N3469" s="785"/>
      <c r="O3469" s="785"/>
      <c r="P3469" s="787">
        <v>36.936034999999997</v>
      </c>
      <c r="Q3469" s="787">
        <v>-1.207058</v>
      </c>
      <c r="R3469" s="785" t="s">
        <v>821</v>
      </c>
      <c r="S3469" s="785" t="s">
        <v>2898</v>
      </c>
      <c r="T3469" s="785" t="s">
        <v>29336</v>
      </c>
      <c r="U3469" s="785" t="s">
        <v>3224</v>
      </c>
      <c r="V3469" s="785" t="s">
        <v>2855</v>
      </c>
      <c r="W3469" s="785" t="s">
        <v>3305</v>
      </c>
      <c r="X3469" s="785"/>
      <c r="Y3469" s="615" t="str">
        <f t="shared" si="54"/>
        <v>Bio Esline Company Ltd</v>
      </c>
      <c r="Z3469" s="785" t="s">
        <v>2599</v>
      </c>
      <c r="AA3469" s="785" t="s">
        <v>4349</v>
      </c>
      <c r="AB3469" s="785" t="s">
        <v>2605</v>
      </c>
      <c r="AC3469" s="785" t="s">
        <v>2606</v>
      </c>
      <c r="AD3469" s="786">
        <v>43133</v>
      </c>
    </row>
    <row r="3470" spans="1:30" ht="15.75">
      <c r="A3470" s="785" t="s">
        <v>4301</v>
      </c>
      <c r="B3470" s="785" t="s">
        <v>4512</v>
      </c>
      <c r="C3470" s="785" t="s">
        <v>4303</v>
      </c>
      <c r="D3470" s="785" t="s">
        <v>2599</v>
      </c>
      <c r="E3470" s="785" t="s">
        <v>4513</v>
      </c>
      <c r="F3470" s="786">
        <v>42940</v>
      </c>
      <c r="G3470" s="785" t="s">
        <v>4514</v>
      </c>
      <c r="H3470" s="786">
        <v>43101</v>
      </c>
      <c r="I3470" s="785" t="s">
        <v>4515</v>
      </c>
      <c r="J3470" s="785" t="s">
        <v>627</v>
      </c>
      <c r="K3470" s="785" t="s">
        <v>4516</v>
      </c>
      <c r="L3470" s="785" t="s">
        <v>4517</v>
      </c>
      <c r="M3470" s="785"/>
      <c r="N3470" s="785"/>
      <c r="O3470" s="785"/>
      <c r="P3470" s="787">
        <v>34.735571999999998</v>
      </c>
      <c r="Q3470" s="787">
        <v>-7.1258000000000002E-2</v>
      </c>
      <c r="R3470" s="785" t="s">
        <v>1575</v>
      </c>
      <c r="S3470" s="785" t="s">
        <v>3369</v>
      </c>
      <c r="T3470" s="785" t="s">
        <v>4518</v>
      </c>
      <c r="U3470" s="785" t="s">
        <v>4519</v>
      </c>
      <c r="V3470" s="785" t="s">
        <v>3004</v>
      </c>
      <c r="W3470" s="785" t="s">
        <v>2884</v>
      </c>
      <c r="X3470" s="785" t="s">
        <v>2884</v>
      </c>
      <c r="Y3470" s="615" t="str">
        <f t="shared" si="54"/>
        <v>Aggrey Itavale</v>
      </c>
      <c r="Z3470" s="785" t="s">
        <v>4497</v>
      </c>
      <c r="AA3470" s="785" t="s">
        <v>4314</v>
      </c>
      <c r="AB3470" s="785" t="s">
        <v>2605</v>
      </c>
      <c r="AC3470" s="785" t="s">
        <v>2606</v>
      </c>
      <c r="AD3470" s="786">
        <v>43132</v>
      </c>
    </row>
    <row r="3471" spans="1:30" ht="15.75">
      <c r="A3471" s="785" t="s">
        <v>4301</v>
      </c>
      <c r="B3471" s="785" t="s">
        <v>6658</v>
      </c>
      <c r="C3471" s="785" t="s">
        <v>4379</v>
      </c>
      <c r="D3471" s="785" t="s">
        <v>2751</v>
      </c>
      <c r="E3471" s="785" t="s">
        <v>6659</v>
      </c>
      <c r="F3471" s="786">
        <v>43051</v>
      </c>
      <c r="G3471" s="785" t="s">
        <v>4514</v>
      </c>
      <c r="H3471" s="786">
        <v>43101</v>
      </c>
      <c r="I3471" s="785" t="s">
        <v>6660</v>
      </c>
      <c r="J3471" s="785" t="s">
        <v>629</v>
      </c>
      <c r="K3471" s="785" t="s">
        <v>6661</v>
      </c>
      <c r="L3471" s="785" t="s">
        <v>6662</v>
      </c>
      <c r="M3471" s="785"/>
      <c r="N3471" s="785"/>
      <c r="O3471" s="785" t="s">
        <v>6663</v>
      </c>
      <c r="P3471" s="787">
        <v>36.953395</v>
      </c>
      <c r="Q3471" s="787">
        <v>-0.83748299999999998</v>
      </c>
      <c r="R3471" s="785" t="s">
        <v>1030</v>
      </c>
      <c r="S3471" s="785" t="s">
        <v>1031</v>
      </c>
      <c r="T3471" s="785" t="s">
        <v>3389</v>
      </c>
      <c r="U3471" s="785" t="s">
        <v>6506</v>
      </c>
      <c r="V3471" s="785">
        <v>10</v>
      </c>
      <c r="W3471" s="785" t="s">
        <v>3497</v>
      </c>
      <c r="X3471" s="785" t="s">
        <v>3497</v>
      </c>
      <c r="Y3471" s="615" t="str">
        <f t="shared" si="54"/>
        <v>Cides Ltd</v>
      </c>
      <c r="Z3471" s="785" t="s">
        <v>2599</v>
      </c>
      <c r="AA3471" s="785" t="s">
        <v>4349</v>
      </c>
      <c r="AB3471" s="785" t="s">
        <v>2605</v>
      </c>
      <c r="AC3471" s="785" t="s">
        <v>2606</v>
      </c>
      <c r="AD3471" s="786">
        <v>43141</v>
      </c>
    </row>
    <row r="3472" spans="1:30" ht="15.75">
      <c r="A3472" s="785" t="s">
        <v>4301</v>
      </c>
      <c r="B3472" s="785" t="s">
        <v>8623</v>
      </c>
      <c r="C3472" s="785" t="s">
        <v>4303</v>
      </c>
      <c r="D3472" s="785" t="s">
        <v>2599</v>
      </c>
      <c r="E3472" s="785" t="s">
        <v>6659</v>
      </c>
      <c r="F3472" s="786">
        <v>43051</v>
      </c>
      <c r="G3472" s="785" t="s">
        <v>4514</v>
      </c>
      <c r="H3472" s="786">
        <v>43101</v>
      </c>
      <c r="I3472" s="785" t="s">
        <v>8624</v>
      </c>
      <c r="J3472" s="785" t="s">
        <v>627</v>
      </c>
      <c r="K3472" s="785" t="s">
        <v>8625</v>
      </c>
      <c r="L3472" s="785" t="s">
        <v>8626</v>
      </c>
      <c r="M3472" s="785"/>
      <c r="N3472" s="785"/>
      <c r="O3472" s="785" t="s">
        <v>8627</v>
      </c>
      <c r="P3472" s="787">
        <v>36.839111000000003</v>
      </c>
      <c r="Q3472" s="787">
        <v>-1.2054050000000001</v>
      </c>
      <c r="R3472" s="785" t="s">
        <v>821</v>
      </c>
      <c r="S3472" s="785" t="s">
        <v>821</v>
      </c>
      <c r="T3472" s="785" t="s">
        <v>8628</v>
      </c>
      <c r="U3472" s="785" t="s">
        <v>8629</v>
      </c>
      <c r="V3472" s="785" t="s">
        <v>2603</v>
      </c>
      <c r="W3472" s="785" t="s">
        <v>8491</v>
      </c>
      <c r="X3472" s="785" t="s">
        <v>2707</v>
      </c>
      <c r="Y3472" s="615" t="str">
        <f t="shared" si="54"/>
        <v>Fagaden Enterprises</v>
      </c>
      <c r="Z3472" s="785" t="s">
        <v>8492</v>
      </c>
      <c r="AA3472" s="785" t="s">
        <v>5464</v>
      </c>
      <c r="AB3472" s="785" t="s">
        <v>5504</v>
      </c>
      <c r="AC3472" s="785" t="s">
        <v>2617</v>
      </c>
      <c r="AD3472" s="786">
        <v>43150</v>
      </c>
    </row>
    <row r="3473" spans="1:30" ht="15.75">
      <c r="A3473" s="785" t="s">
        <v>4301</v>
      </c>
      <c r="B3473" s="785" t="s">
        <v>9950</v>
      </c>
      <c r="C3473" s="785" t="s">
        <v>4303</v>
      </c>
      <c r="D3473" s="785" t="s">
        <v>2599</v>
      </c>
      <c r="E3473" s="785" t="s">
        <v>6659</v>
      </c>
      <c r="F3473" s="786">
        <v>43051</v>
      </c>
      <c r="G3473" s="785" t="s">
        <v>4514</v>
      </c>
      <c r="H3473" s="786">
        <v>43101</v>
      </c>
      <c r="I3473" s="785" t="s">
        <v>9951</v>
      </c>
      <c r="J3473" s="785" t="s">
        <v>627</v>
      </c>
      <c r="K3473" s="785" t="s">
        <v>9952</v>
      </c>
      <c r="L3473" s="785" t="s">
        <v>9953</v>
      </c>
      <c r="M3473" s="785"/>
      <c r="N3473" s="785"/>
      <c r="O3473" s="785" t="s">
        <v>9954</v>
      </c>
      <c r="P3473" s="787">
        <v>36.779831000000001</v>
      </c>
      <c r="Q3473" s="787">
        <v>-1.0323199999999999</v>
      </c>
      <c r="R3473" s="785" t="s">
        <v>821</v>
      </c>
      <c r="S3473" s="785" t="s">
        <v>822</v>
      </c>
      <c r="T3473" s="785" t="s">
        <v>3813</v>
      </c>
      <c r="U3473" s="785" t="s">
        <v>9955</v>
      </c>
      <c r="V3473" s="785" t="s">
        <v>3004</v>
      </c>
      <c r="W3473" s="785" t="s">
        <v>2615</v>
      </c>
      <c r="X3473" s="785" t="s">
        <v>9775</v>
      </c>
      <c r="Y3473" s="615" t="str">
        <f t="shared" si="54"/>
        <v>Frederick Kago</v>
      </c>
      <c r="Z3473" s="785" t="s">
        <v>9780</v>
      </c>
      <c r="AA3473" s="785" t="s">
        <v>5464</v>
      </c>
      <c r="AB3473" s="785" t="s">
        <v>3686</v>
      </c>
      <c r="AC3473" s="785" t="s">
        <v>2617</v>
      </c>
      <c r="AD3473" s="786">
        <v>43173</v>
      </c>
    </row>
    <row r="3474" spans="1:30" ht="15.75">
      <c r="A3474" s="785" t="s">
        <v>4301</v>
      </c>
      <c r="B3474" s="785" t="s">
        <v>9965</v>
      </c>
      <c r="C3474" s="785" t="s">
        <v>4303</v>
      </c>
      <c r="D3474" s="785" t="s">
        <v>2599</v>
      </c>
      <c r="E3474" s="785" t="s">
        <v>6659</v>
      </c>
      <c r="F3474" s="786">
        <v>43051</v>
      </c>
      <c r="G3474" s="785" t="s">
        <v>4514</v>
      </c>
      <c r="H3474" s="786">
        <v>43101</v>
      </c>
      <c r="I3474" s="785" t="s">
        <v>9966</v>
      </c>
      <c r="J3474" s="785" t="s">
        <v>629</v>
      </c>
      <c r="K3474" s="785" t="s">
        <v>9967</v>
      </c>
      <c r="L3474" s="785" t="s">
        <v>9968</v>
      </c>
      <c r="M3474" s="785"/>
      <c r="N3474" s="785"/>
      <c r="O3474" s="785" t="s">
        <v>9969</v>
      </c>
      <c r="P3474" s="787">
        <v>36.752602000000003</v>
      </c>
      <c r="Q3474" s="787">
        <v>-0.97085699999999997</v>
      </c>
      <c r="R3474" s="785" t="s">
        <v>821</v>
      </c>
      <c r="S3474" s="785" t="s">
        <v>822</v>
      </c>
      <c r="T3474" s="785" t="s">
        <v>9963</v>
      </c>
      <c r="U3474" s="785" t="s">
        <v>9964</v>
      </c>
      <c r="V3474" s="785" t="s">
        <v>3004</v>
      </c>
      <c r="W3474" s="785" t="s">
        <v>2615</v>
      </c>
      <c r="X3474" s="785" t="s">
        <v>9775</v>
      </c>
      <c r="Y3474" s="615" t="str">
        <f t="shared" si="54"/>
        <v>Frederick Kago</v>
      </c>
      <c r="Z3474" s="785" t="s">
        <v>9780</v>
      </c>
      <c r="AA3474" s="785" t="s">
        <v>5464</v>
      </c>
      <c r="AB3474" s="785" t="s">
        <v>3686</v>
      </c>
      <c r="AC3474" s="785" t="s">
        <v>2617</v>
      </c>
      <c r="AD3474" s="786">
        <v>43173</v>
      </c>
    </row>
    <row r="3475" spans="1:30" ht="15.75">
      <c r="A3475" s="785" t="s">
        <v>4301</v>
      </c>
      <c r="B3475" s="785" t="s">
        <v>9975</v>
      </c>
      <c r="C3475" s="785" t="s">
        <v>4303</v>
      </c>
      <c r="D3475" s="785" t="s">
        <v>2599</v>
      </c>
      <c r="E3475" s="785" t="s">
        <v>6659</v>
      </c>
      <c r="F3475" s="786">
        <v>43051</v>
      </c>
      <c r="G3475" s="785" t="s">
        <v>4514</v>
      </c>
      <c r="H3475" s="786">
        <v>43101</v>
      </c>
      <c r="I3475" s="785" t="s">
        <v>9976</v>
      </c>
      <c r="J3475" s="785" t="s">
        <v>627</v>
      </c>
      <c r="K3475" s="785" t="s">
        <v>9977</v>
      </c>
      <c r="L3475" s="785" t="s">
        <v>9978</v>
      </c>
      <c r="M3475" s="785" t="s">
        <v>9979</v>
      </c>
      <c r="N3475" s="785"/>
      <c r="O3475" s="785"/>
      <c r="P3475" s="787">
        <v>36.768996999999999</v>
      </c>
      <c r="Q3475" s="787">
        <v>-0.93823500000000004</v>
      </c>
      <c r="R3475" s="785" t="s">
        <v>821</v>
      </c>
      <c r="S3475" s="785" t="s">
        <v>2041</v>
      </c>
      <c r="T3475" s="785" t="s">
        <v>9980</v>
      </c>
      <c r="U3475" s="785" t="s">
        <v>3988</v>
      </c>
      <c r="V3475" s="785" t="s">
        <v>3004</v>
      </c>
      <c r="W3475" s="785" t="s">
        <v>2615</v>
      </c>
      <c r="X3475" s="785" t="s">
        <v>9775</v>
      </c>
      <c r="Y3475" s="615" t="str">
        <f t="shared" si="54"/>
        <v>Frederick Kago</v>
      </c>
      <c r="Z3475" s="785" t="s">
        <v>9780</v>
      </c>
      <c r="AA3475" s="785" t="s">
        <v>5464</v>
      </c>
      <c r="AB3475" s="785" t="s">
        <v>3686</v>
      </c>
      <c r="AC3475" s="785" t="s">
        <v>2617</v>
      </c>
      <c r="AD3475" s="786">
        <v>43175</v>
      </c>
    </row>
    <row r="3476" spans="1:30" ht="15.75">
      <c r="A3476" s="785" t="s">
        <v>4301</v>
      </c>
      <c r="B3476" s="785" t="s">
        <v>10014</v>
      </c>
      <c r="C3476" s="785" t="s">
        <v>4303</v>
      </c>
      <c r="D3476" s="785" t="s">
        <v>2599</v>
      </c>
      <c r="E3476" s="785" t="s">
        <v>6659</v>
      </c>
      <c r="F3476" s="786">
        <v>43051</v>
      </c>
      <c r="G3476" s="785" t="s">
        <v>4514</v>
      </c>
      <c r="H3476" s="786">
        <v>43101</v>
      </c>
      <c r="I3476" s="785" t="s">
        <v>10015</v>
      </c>
      <c r="J3476" s="785" t="s">
        <v>629</v>
      </c>
      <c r="K3476" s="785" t="s">
        <v>10016</v>
      </c>
      <c r="L3476" s="785" t="s">
        <v>10017</v>
      </c>
      <c r="M3476" s="785"/>
      <c r="N3476" s="785"/>
      <c r="O3476" s="785" t="s">
        <v>10018</v>
      </c>
      <c r="P3476" s="787">
        <v>36.763084999999997</v>
      </c>
      <c r="Q3476" s="787">
        <v>-0.99865700000000002</v>
      </c>
      <c r="R3476" s="785" t="s">
        <v>821</v>
      </c>
      <c r="S3476" s="785" t="s">
        <v>822</v>
      </c>
      <c r="T3476" s="785" t="s">
        <v>9963</v>
      </c>
      <c r="U3476" s="785" t="s">
        <v>3562</v>
      </c>
      <c r="V3476" s="785" t="s">
        <v>3004</v>
      </c>
      <c r="W3476" s="785" t="s">
        <v>2615</v>
      </c>
      <c r="X3476" s="785" t="s">
        <v>9775</v>
      </c>
      <c r="Y3476" s="615" t="str">
        <f t="shared" si="54"/>
        <v>Frederick Kago</v>
      </c>
      <c r="Z3476" s="785" t="s">
        <v>9780</v>
      </c>
      <c r="AA3476" s="785" t="s">
        <v>5464</v>
      </c>
      <c r="AB3476" s="785" t="s">
        <v>3686</v>
      </c>
      <c r="AC3476" s="785" t="s">
        <v>2617</v>
      </c>
      <c r="AD3476" s="786">
        <v>43179</v>
      </c>
    </row>
    <row r="3477" spans="1:30" ht="15.75">
      <c r="A3477" s="785" t="s">
        <v>4301</v>
      </c>
      <c r="B3477" s="785" t="s">
        <v>10409</v>
      </c>
      <c r="C3477" s="785" t="s">
        <v>4303</v>
      </c>
      <c r="D3477" s="785" t="s">
        <v>2599</v>
      </c>
      <c r="E3477" s="785" t="s">
        <v>6659</v>
      </c>
      <c r="F3477" s="786">
        <v>43051</v>
      </c>
      <c r="G3477" s="785" t="s">
        <v>4514</v>
      </c>
      <c r="H3477" s="786">
        <v>43101</v>
      </c>
      <c r="I3477" s="785" t="s">
        <v>10410</v>
      </c>
      <c r="J3477" s="785" t="s">
        <v>629</v>
      </c>
      <c r="K3477" s="785" t="s">
        <v>10411</v>
      </c>
      <c r="L3477" s="785" t="s">
        <v>10412</v>
      </c>
      <c r="M3477" s="785" t="s">
        <v>10413</v>
      </c>
      <c r="N3477" s="785"/>
      <c r="O3477" s="785" t="s">
        <v>10414</v>
      </c>
      <c r="P3477" s="787">
        <v>37.672894999999997</v>
      </c>
      <c r="Q3477" s="787">
        <v>-8.6263000000000006E-2</v>
      </c>
      <c r="R3477" s="785" t="s">
        <v>1104</v>
      </c>
      <c r="S3477" s="785" t="s">
        <v>2643</v>
      </c>
      <c r="T3477" s="785" t="s">
        <v>2644</v>
      </c>
      <c r="U3477" s="785" t="s">
        <v>10415</v>
      </c>
      <c r="V3477" s="785" t="s">
        <v>2855</v>
      </c>
      <c r="W3477" s="785" t="s">
        <v>2808</v>
      </c>
      <c r="X3477" s="785" t="s">
        <v>10398</v>
      </c>
      <c r="Y3477" s="615" t="str">
        <f t="shared" si="54"/>
        <v>George Gitonga</v>
      </c>
      <c r="Z3477" s="785" t="s">
        <v>10408</v>
      </c>
      <c r="AA3477" s="785" t="s">
        <v>4349</v>
      </c>
      <c r="AB3477" s="785" t="s">
        <v>2683</v>
      </c>
      <c r="AC3477" s="785" t="s">
        <v>2606</v>
      </c>
      <c r="AD3477" s="786">
        <v>42978</v>
      </c>
    </row>
    <row r="3478" spans="1:30" ht="15.75">
      <c r="A3478" s="785" t="s">
        <v>4301</v>
      </c>
      <c r="B3478" s="785" t="s">
        <v>10475</v>
      </c>
      <c r="C3478" s="785" t="s">
        <v>4322</v>
      </c>
      <c r="D3478" s="785" t="s">
        <v>2618</v>
      </c>
      <c r="E3478" s="785" t="s">
        <v>6659</v>
      </c>
      <c r="F3478" s="786">
        <v>43051</v>
      </c>
      <c r="G3478" s="785" t="s">
        <v>4514</v>
      </c>
      <c r="H3478" s="786">
        <v>43101</v>
      </c>
      <c r="I3478" s="785" t="s">
        <v>10476</v>
      </c>
      <c r="J3478" s="785" t="s">
        <v>627</v>
      </c>
      <c r="K3478" s="785" t="s">
        <v>10477</v>
      </c>
      <c r="L3478" s="785" t="s">
        <v>10478</v>
      </c>
      <c r="M3478" s="785"/>
      <c r="N3478" s="785"/>
      <c r="O3478" s="785"/>
      <c r="P3478" s="787">
        <v>36.169491999999998</v>
      </c>
      <c r="Q3478" s="787">
        <v>-0.25254799999999999</v>
      </c>
      <c r="R3478" s="785" t="s">
        <v>695</v>
      </c>
      <c r="S3478" s="785" t="s">
        <v>1204</v>
      </c>
      <c r="T3478" s="785" t="s">
        <v>2328</v>
      </c>
      <c r="U3478" s="785" t="s">
        <v>3415</v>
      </c>
      <c r="V3478" s="785" t="s">
        <v>2855</v>
      </c>
      <c r="W3478" s="785" t="s">
        <v>3570</v>
      </c>
      <c r="X3478" s="785" t="s">
        <v>3570</v>
      </c>
      <c r="Y3478" s="615" t="str">
        <f t="shared" si="54"/>
        <v>George Maina</v>
      </c>
      <c r="Z3478" s="785" t="s">
        <v>10479</v>
      </c>
      <c r="AA3478" s="785" t="s">
        <v>4314</v>
      </c>
      <c r="AB3478" s="785" t="s">
        <v>2683</v>
      </c>
      <c r="AC3478" s="785" t="s">
        <v>2606</v>
      </c>
      <c r="AD3478" s="786">
        <v>43066</v>
      </c>
    </row>
    <row r="3479" spans="1:30" ht="15.75">
      <c r="A3479" s="785" t="s">
        <v>4301</v>
      </c>
      <c r="B3479" s="785" t="s">
        <v>11212</v>
      </c>
      <c r="C3479" s="785" t="s">
        <v>4303</v>
      </c>
      <c r="D3479" s="785" t="s">
        <v>2599</v>
      </c>
      <c r="E3479" s="785" t="s">
        <v>6659</v>
      </c>
      <c r="F3479" s="786">
        <v>43051</v>
      </c>
      <c r="G3479" s="785" t="s">
        <v>4514</v>
      </c>
      <c r="H3479" s="786">
        <v>43101</v>
      </c>
      <c r="I3479" s="785" t="s">
        <v>11213</v>
      </c>
      <c r="J3479" s="785" t="s">
        <v>627</v>
      </c>
      <c r="K3479" s="785" t="s">
        <v>11214</v>
      </c>
      <c r="L3479" s="785" t="s">
        <v>11215</v>
      </c>
      <c r="M3479" s="785"/>
      <c r="N3479" s="785"/>
      <c r="O3479" s="785" t="s">
        <v>11216</v>
      </c>
      <c r="P3479" s="787">
        <v>36.892510000000001</v>
      </c>
      <c r="Q3479" s="787">
        <v>-0.82286300000000001</v>
      </c>
      <c r="R3479" s="785" t="s">
        <v>1030</v>
      </c>
      <c r="S3479" s="785" t="s">
        <v>1031</v>
      </c>
      <c r="T3479" s="785" t="s">
        <v>3138</v>
      </c>
      <c r="U3479" s="785" t="s">
        <v>11217</v>
      </c>
      <c r="V3479" s="785" t="s">
        <v>2603</v>
      </c>
      <c r="W3479" s="785" t="s">
        <v>4054</v>
      </c>
      <c r="X3479" s="785" t="s">
        <v>2834</v>
      </c>
      <c r="Y3479" s="615" t="str">
        <f t="shared" si="54"/>
        <v>Hamkam</v>
      </c>
      <c r="Z3479" s="785" t="s">
        <v>11211</v>
      </c>
      <c r="AA3479" s="785" t="s">
        <v>4349</v>
      </c>
      <c r="AB3479" s="785" t="s">
        <v>5504</v>
      </c>
      <c r="AC3479" s="785" t="s">
        <v>2617</v>
      </c>
      <c r="AD3479" s="786">
        <v>43068</v>
      </c>
    </row>
    <row r="3480" spans="1:30" ht="15.75">
      <c r="A3480" s="785" t="s">
        <v>4301</v>
      </c>
      <c r="B3480" s="785" t="s">
        <v>11260</v>
      </c>
      <c r="C3480" s="785" t="s">
        <v>4379</v>
      </c>
      <c r="D3480" s="785" t="s">
        <v>2751</v>
      </c>
      <c r="E3480" s="785" t="s">
        <v>6659</v>
      </c>
      <c r="F3480" s="786">
        <v>43051</v>
      </c>
      <c r="G3480" s="785" t="s">
        <v>4514</v>
      </c>
      <c r="H3480" s="786">
        <v>43101</v>
      </c>
      <c r="I3480" s="785" t="s">
        <v>11261</v>
      </c>
      <c r="J3480" s="785" t="s">
        <v>627</v>
      </c>
      <c r="K3480" s="785" t="s">
        <v>2612</v>
      </c>
      <c r="L3480" s="785" t="s">
        <v>11262</v>
      </c>
      <c r="M3480" s="785" t="s">
        <v>11263</v>
      </c>
      <c r="N3480" s="785"/>
      <c r="O3480" s="785"/>
      <c r="P3480" s="787">
        <v>36.983159000000001</v>
      </c>
      <c r="Q3480" s="787">
        <v>-0.87232399999999999</v>
      </c>
      <c r="R3480" s="785" t="s">
        <v>1030</v>
      </c>
      <c r="S3480" s="785" t="s">
        <v>1031</v>
      </c>
      <c r="T3480" s="785" t="s">
        <v>1031</v>
      </c>
      <c r="U3480" s="785" t="s">
        <v>6594</v>
      </c>
      <c r="V3480" s="785">
        <v>8</v>
      </c>
      <c r="W3480" s="785" t="s">
        <v>4054</v>
      </c>
      <c r="X3480" s="785" t="s">
        <v>2834</v>
      </c>
      <c r="Y3480" s="615" t="str">
        <f t="shared" si="54"/>
        <v>Hamkam</v>
      </c>
      <c r="Z3480" s="785" t="s">
        <v>11211</v>
      </c>
      <c r="AA3480" s="785" t="s">
        <v>4349</v>
      </c>
      <c r="AB3480" s="785" t="s">
        <v>2605</v>
      </c>
      <c r="AC3480" s="785" t="s">
        <v>2606</v>
      </c>
      <c r="AD3480" s="786">
        <v>43098</v>
      </c>
    </row>
    <row r="3481" spans="1:30" ht="15.75">
      <c r="A3481" s="785" t="s">
        <v>4301</v>
      </c>
      <c r="B3481" s="785" t="s">
        <v>11264</v>
      </c>
      <c r="C3481" s="785" t="s">
        <v>4303</v>
      </c>
      <c r="D3481" s="785" t="s">
        <v>2599</v>
      </c>
      <c r="E3481" s="785" t="s">
        <v>6659</v>
      </c>
      <c r="F3481" s="786">
        <v>43051</v>
      </c>
      <c r="G3481" s="785" t="s">
        <v>4514</v>
      </c>
      <c r="H3481" s="786">
        <v>43101</v>
      </c>
      <c r="I3481" s="785" t="s">
        <v>11265</v>
      </c>
      <c r="J3481" s="785" t="s">
        <v>629</v>
      </c>
      <c r="K3481" s="785" t="s">
        <v>2612</v>
      </c>
      <c r="L3481" s="785" t="s">
        <v>11266</v>
      </c>
      <c r="M3481" s="785" t="s">
        <v>11267</v>
      </c>
      <c r="N3481" s="785"/>
      <c r="O3481" s="785"/>
      <c r="P3481" s="787">
        <v>37.605837000000001</v>
      </c>
      <c r="Q3481" s="787">
        <v>-0.25941399999999998</v>
      </c>
      <c r="R3481" s="785" t="s">
        <v>1266</v>
      </c>
      <c r="S3481" s="785" t="s">
        <v>1267</v>
      </c>
      <c r="T3481" s="785" t="s">
        <v>11268</v>
      </c>
      <c r="U3481" s="785" t="s">
        <v>11269</v>
      </c>
      <c r="V3481" s="785" t="s">
        <v>2855</v>
      </c>
      <c r="W3481" s="785" t="s">
        <v>4054</v>
      </c>
      <c r="X3481" s="785" t="s">
        <v>2834</v>
      </c>
      <c r="Y3481" s="615" t="str">
        <f t="shared" si="54"/>
        <v>Hamkam</v>
      </c>
      <c r="Z3481" s="785" t="s">
        <v>11211</v>
      </c>
      <c r="AA3481" s="785" t="s">
        <v>4349</v>
      </c>
      <c r="AB3481" s="785" t="s">
        <v>2605</v>
      </c>
      <c r="AC3481" s="785" t="s">
        <v>2606</v>
      </c>
      <c r="AD3481" s="786">
        <v>43107</v>
      </c>
    </row>
    <row r="3482" spans="1:30" ht="15.75">
      <c r="A3482" s="785" t="s">
        <v>4301</v>
      </c>
      <c r="B3482" s="785" t="s">
        <v>12900</v>
      </c>
      <c r="C3482" s="785" t="s">
        <v>4303</v>
      </c>
      <c r="D3482" s="785" t="s">
        <v>2599</v>
      </c>
      <c r="E3482" s="785" t="s">
        <v>6659</v>
      </c>
      <c r="F3482" s="786">
        <v>43051</v>
      </c>
      <c r="G3482" s="785" t="s">
        <v>4514</v>
      </c>
      <c r="H3482" s="786">
        <v>43101</v>
      </c>
      <c r="I3482" s="785" t="s">
        <v>12901</v>
      </c>
      <c r="J3482" s="785" t="s">
        <v>629</v>
      </c>
      <c r="K3482" s="785" t="s">
        <v>12902</v>
      </c>
      <c r="L3482" s="785" t="s">
        <v>12903</v>
      </c>
      <c r="M3482" s="785"/>
      <c r="N3482" s="785"/>
      <c r="O3482" s="785" t="s">
        <v>12904</v>
      </c>
      <c r="P3482" s="787">
        <v>35.253582999999999</v>
      </c>
      <c r="Q3482" s="787">
        <v>-0.36450500000000002</v>
      </c>
      <c r="R3482" s="785" t="s">
        <v>2053</v>
      </c>
      <c r="S3482" s="785" t="s">
        <v>2054</v>
      </c>
      <c r="T3482" s="785" t="s">
        <v>2054</v>
      </c>
      <c r="U3482" s="785" t="s">
        <v>3749</v>
      </c>
      <c r="V3482" s="785" t="s">
        <v>3004</v>
      </c>
      <c r="W3482" s="785" t="s">
        <v>2615</v>
      </c>
      <c r="X3482" s="785" t="s">
        <v>12807</v>
      </c>
      <c r="Y3482" s="615" t="str">
        <f t="shared" si="54"/>
        <v>James Nganga  Njoroge</v>
      </c>
      <c r="Z3482" s="785" t="s">
        <v>10057</v>
      </c>
      <c r="AA3482" s="785" t="s">
        <v>5464</v>
      </c>
      <c r="AB3482" s="785" t="s">
        <v>3686</v>
      </c>
      <c r="AC3482" s="785" t="s">
        <v>2617</v>
      </c>
      <c r="AD3482" s="786">
        <v>43183</v>
      </c>
    </row>
    <row r="3483" spans="1:30" ht="15.75">
      <c r="A3483" s="785" t="s">
        <v>4301</v>
      </c>
      <c r="B3483" s="785" t="s">
        <v>18421</v>
      </c>
      <c r="C3483" s="785" t="s">
        <v>4303</v>
      </c>
      <c r="D3483" s="785" t="s">
        <v>2599</v>
      </c>
      <c r="E3483" s="785" t="s">
        <v>6659</v>
      </c>
      <c r="F3483" s="786">
        <v>43051</v>
      </c>
      <c r="G3483" s="785" t="s">
        <v>4514</v>
      </c>
      <c r="H3483" s="786">
        <v>43101</v>
      </c>
      <c r="I3483" s="785" t="s">
        <v>18422</v>
      </c>
      <c r="J3483" s="785" t="s">
        <v>629</v>
      </c>
      <c r="K3483" s="785" t="s">
        <v>18423</v>
      </c>
      <c r="L3483" s="785" t="s">
        <v>18424</v>
      </c>
      <c r="M3483" s="785"/>
      <c r="N3483" s="785"/>
      <c r="O3483" s="785" t="s">
        <v>18425</v>
      </c>
      <c r="P3483" s="787">
        <v>35.985357</v>
      </c>
      <c r="Q3483" s="787">
        <v>-0.24257699999999999</v>
      </c>
      <c r="R3483" s="785" t="s">
        <v>695</v>
      </c>
      <c r="S3483" s="785" t="s">
        <v>1011</v>
      </c>
      <c r="T3483" s="785" t="s">
        <v>1011</v>
      </c>
      <c r="U3483" s="785" t="s">
        <v>4000</v>
      </c>
      <c r="V3483" s="785" t="s">
        <v>3004</v>
      </c>
      <c r="W3483" s="785" t="s">
        <v>10370</v>
      </c>
      <c r="X3483" s="785" t="s">
        <v>10370</v>
      </c>
      <c r="Y3483" s="615" t="str">
        <f t="shared" si="54"/>
        <v>Nelson Mutai</v>
      </c>
      <c r="Z3483" s="785" t="s">
        <v>18411</v>
      </c>
      <c r="AA3483" s="785" t="s">
        <v>4314</v>
      </c>
      <c r="AB3483" s="785" t="s">
        <v>2683</v>
      </c>
      <c r="AC3483" s="785" t="s">
        <v>2606</v>
      </c>
      <c r="AD3483" s="786">
        <v>43193</v>
      </c>
    </row>
    <row r="3484" spans="1:30" ht="15.75">
      <c r="A3484" s="785" t="s">
        <v>4301</v>
      </c>
      <c r="B3484" s="785" t="s">
        <v>19292</v>
      </c>
      <c r="C3484" s="785" t="s">
        <v>4303</v>
      </c>
      <c r="D3484" s="785" t="s">
        <v>2599</v>
      </c>
      <c r="E3484" s="785" t="s">
        <v>5075</v>
      </c>
      <c r="F3484" s="786">
        <v>43050</v>
      </c>
      <c r="G3484" s="785" t="s">
        <v>4514</v>
      </c>
      <c r="H3484" s="786">
        <v>43101</v>
      </c>
      <c r="I3484" s="785" t="s">
        <v>19293</v>
      </c>
      <c r="J3484" s="785" t="s">
        <v>629</v>
      </c>
      <c r="K3484" s="785" t="s">
        <v>19294</v>
      </c>
      <c r="L3484" s="785" t="s">
        <v>19295</v>
      </c>
      <c r="M3484" s="785"/>
      <c r="N3484" s="785"/>
      <c r="O3484" s="785" t="s">
        <v>19296</v>
      </c>
      <c r="P3484" s="787">
        <v>34.991168000000002</v>
      </c>
      <c r="Q3484" s="787">
        <v>0.89702599999999999</v>
      </c>
      <c r="R3484" s="785" t="s">
        <v>1189</v>
      </c>
      <c r="S3484" s="785" t="s">
        <v>1368</v>
      </c>
      <c r="T3484" s="785" t="s">
        <v>1368</v>
      </c>
      <c r="U3484" s="785" t="s">
        <v>3868</v>
      </c>
      <c r="V3484" s="785" t="s">
        <v>3004</v>
      </c>
      <c r="W3484" s="785" t="s">
        <v>19232</v>
      </c>
      <c r="X3484" s="785" t="s">
        <v>3568</v>
      </c>
      <c r="Y3484" s="615" t="str">
        <f t="shared" si="54"/>
        <v>Pafasi  Enterprise</v>
      </c>
      <c r="Z3484" s="785" t="s">
        <v>19233</v>
      </c>
      <c r="AA3484" s="785" t="s">
        <v>4349</v>
      </c>
      <c r="AB3484" s="785" t="s">
        <v>2683</v>
      </c>
      <c r="AC3484" s="785" t="s">
        <v>2606</v>
      </c>
      <c r="AD3484" s="786">
        <v>43113</v>
      </c>
    </row>
    <row r="3485" spans="1:30" ht="15.75">
      <c r="A3485" s="785" t="s">
        <v>4301</v>
      </c>
      <c r="B3485" s="785" t="s">
        <v>21546</v>
      </c>
      <c r="C3485" s="785" t="s">
        <v>4303</v>
      </c>
      <c r="D3485" s="785" t="s">
        <v>2599</v>
      </c>
      <c r="E3485" s="785" t="s">
        <v>6659</v>
      </c>
      <c r="F3485" s="786">
        <v>43051</v>
      </c>
      <c r="G3485" s="785" t="s">
        <v>4514</v>
      </c>
      <c r="H3485" s="786">
        <v>43101</v>
      </c>
      <c r="I3485" s="785" t="s">
        <v>21547</v>
      </c>
      <c r="J3485" s="785" t="s">
        <v>629</v>
      </c>
      <c r="K3485" s="785" t="s">
        <v>21548</v>
      </c>
      <c r="L3485" s="785" t="s">
        <v>21549</v>
      </c>
      <c r="M3485" s="785"/>
      <c r="N3485" s="785"/>
      <c r="O3485" s="785"/>
      <c r="P3485" s="787">
        <v>38.372880000000002</v>
      </c>
      <c r="Q3485" s="787">
        <v>-3.4142540000000001</v>
      </c>
      <c r="R3485" s="785" t="s">
        <v>766</v>
      </c>
      <c r="S3485" s="785" t="s">
        <v>767</v>
      </c>
      <c r="T3485" s="785" t="s">
        <v>21550</v>
      </c>
      <c r="U3485" s="785" t="s">
        <v>2949</v>
      </c>
      <c r="V3485" s="785" t="s">
        <v>6015</v>
      </c>
      <c r="W3485" s="785" t="s">
        <v>2608</v>
      </c>
      <c r="X3485" s="785" t="s">
        <v>21176</v>
      </c>
      <c r="Y3485" s="615" t="str">
        <f t="shared" si="54"/>
        <v>Robert Wanjiku</v>
      </c>
      <c r="Z3485" s="785" t="s">
        <v>10380</v>
      </c>
      <c r="AA3485" s="785" t="s">
        <v>5464</v>
      </c>
      <c r="AB3485" s="785" t="s">
        <v>2609</v>
      </c>
      <c r="AC3485" s="785" t="s">
        <v>2610</v>
      </c>
      <c r="AD3485" s="786">
        <v>43153</v>
      </c>
    </row>
    <row r="3486" spans="1:30" ht="15.75">
      <c r="A3486" s="785" t="s">
        <v>4301</v>
      </c>
      <c r="B3486" s="785" t="s">
        <v>22674</v>
      </c>
      <c r="C3486" s="785" t="s">
        <v>4303</v>
      </c>
      <c r="D3486" s="785" t="s">
        <v>2599</v>
      </c>
      <c r="E3486" s="785" t="s">
        <v>6659</v>
      </c>
      <c r="F3486" s="786">
        <v>43051</v>
      </c>
      <c r="G3486" s="785" t="s">
        <v>4514</v>
      </c>
      <c r="H3486" s="786">
        <v>43101</v>
      </c>
      <c r="I3486" s="785" t="s">
        <v>22675</v>
      </c>
      <c r="J3486" s="785" t="s">
        <v>629</v>
      </c>
      <c r="K3486" s="785" t="s">
        <v>2612</v>
      </c>
      <c r="L3486" s="785" t="s">
        <v>22676</v>
      </c>
      <c r="M3486" s="785"/>
      <c r="N3486" s="785"/>
      <c r="O3486" s="785" t="s">
        <v>22677</v>
      </c>
      <c r="P3486" s="787">
        <v>37.066884999999999</v>
      </c>
      <c r="Q3486" s="787">
        <v>-0.44836500000000001</v>
      </c>
      <c r="R3486" s="785" t="s">
        <v>1056</v>
      </c>
      <c r="S3486" s="785" t="s">
        <v>2893</v>
      </c>
      <c r="T3486" s="785" t="s">
        <v>2893</v>
      </c>
      <c r="U3486" s="785" t="s">
        <v>22678</v>
      </c>
      <c r="V3486" s="785" t="s">
        <v>3070</v>
      </c>
      <c r="W3486" s="785" t="s">
        <v>3079</v>
      </c>
      <c r="X3486" s="785" t="s">
        <v>3080</v>
      </c>
      <c r="Y3486" s="615" t="str">
        <f t="shared" si="54"/>
        <v>Samuel Migwi</v>
      </c>
      <c r="Z3486" s="785" t="s">
        <v>22504</v>
      </c>
      <c r="AA3486" s="785" t="s">
        <v>4314</v>
      </c>
      <c r="AB3486" s="785" t="s">
        <v>2605</v>
      </c>
      <c r="AC3486" s="785" t="s">
        <v>2606</v>
      </c>
      <c r="AD3486" s="786">
        <v>43172</v>
      </c>
    </row>
    <row r="3487" spans="1:30" ht="15.75">
      <c r="A3487" s="785" t="s">
        <v>4301</v>
      </c>
      <c r="B3487" s="785" t="s">
        <v>24939</v>
      </c>
      <c r="C3487" s="785" t="s">
        <v>4303</v>
      </c>
      <c r="D3487" s="785" t="s">
        <v>2599</v>
      </c>
      <c r="E3487" s="785" t="s">
        <v>6659</v>
      </c>
      <c r="F3487" s="786">
        <v>43051</v>
      </c>
      <c r="G3487" s="785" t="s">
        <v>4514</v>
      </c>
      <c r="H3487" s="786">
        <v>43101</v>
      </c>
      <c r="I3487" s="785" t="s">
        <v>24940</v>
      </c>
      <c r="J3487" s="785" t="s">
        <v>629</v>
      </c>
      <c r="K3487" s="785" t="s">
        <v>2612</v>
      </c>
      <c r="L3487" s="785" t="s">
        <v>15125</v>
      </c>
      <c r="M3487" s="785"/>
      <c r="N3487" s="785"/>
      <c r="O3487" s="785"/>
      <c r="P3487" s="787">
        <v>36.688800000000001</v>
      </c>
      <c r="Q3487" s="787">
        <v>-1.324875</v>
      </c>
      <c r="R3487" s="785" t="s">
        <v>2661</v>
      </c>
      <c r="S3487" s="785" t="s">
        <v>6025</v>
      </c>
      <c r="T3487" s="785" t="s">
        <v>6025</v>
      </c>
      <c r="U3487" s="785" t="s">
        <v>22960</v>
      </c>
      <c r="V3487" s="785" t="s">
        <v>2673</v>
      </c>
      <c r="W3487" s="785" t="s">
        <v>2608</v>
      </c>
      <c r="X3487" s="785" t="s">
        <v>24938</v>
      </c>
      <c r="Y3487" s="615" t="str">
        <f t="shared" si="54"/>
        <v>Tony Malila</v>
      </c>
      <c r="Z3487" s="785" t="s">
        <v>12024</v>
      </c>
      <c r="AA3487" s="785" t="s">
        <v>5464</v>
      </c>
      <c r="AB3487" s="785" t="s">
        <v>2609</v>
      </c>
      <c r="AC3487" s="785" t="s">
        <v>2610</v>
      </c>
      <c r="AD3487" s="786">
        <v>43147</v>
      </c>
    </row>
    <row r="3488" spans="1:30" ht="15.75">
      <c r="A3488" s="785" t="s">
        <v>4301</v>
      </c>
      <c r="B3488" s="785" t="s">
        <v>25106</v>
      </c>
      <c r="C3488" s="785" t="s">
        <v>4379</v>
      </c>
      <c r="D3488" s="785" t="s">
        <v>2751</v>
      </c>
      <c r="E3488" s="785" t="s">
        <v>6659</v>
      </c>
      <c r="F3488" s="786">
        <v>43051</v>
      </c>
      <c r="G3488" s="785" t="s">
        <v>4514</v>
      </c>
      <c r="H3488" s="786">
        <v>43101</v>
      </c>
      <c r="I3488" s="785" t="s">
        <v>25107</v>
      </c>
      <c r="J3488" s="785" t="s">
        <v>627</v>
      </c>
      <c r="K3488" s="785" t="s">
        <v>25108</v>
      </c>
      <c r="L3488" s="785" t="s">
        <v>25109</v>
      </c>
      <c r="M3488" s="785"/>
      <c r="N3488" s="785"/>
      <c r="O3488" s="785" t="s">
        <v>25110</v>
      </c>
      <c r="P3488" s="787">
        <v>36.195037999999997</v>
      </c>
      <c r="Q3488" s="787">
        <v>-3.4181999999999997E-2</v>
      </c>
      <c r="R3488" s="785" t="s">
        <v>695</v>
      </c>
      <c r="S3488" s="785" t="s">
        <v>2684</v>
      </c>
      <c r="T3488" s="785" t="s">
        <v>12933</v>
      </c>
      <c r="U3488" s="785" t="s">
        <v>12933</v>
      </c>
      <c r="V3488" s="785" t="s">
        <v>2855</v>
      </c>
      <c r="W3488" s="785" t="s">
        <v>3025</v>
      </c>
      <c r="X3488" s="785" t="s">
        <v>25100</v>
      </c>
      <c r="Y3488" s="615" t="str">
        <f t="shared" si="54"/>
        <v>Wanjau</v>
      </c>
      <c r="Z3488" s="785" t="s">
        <v>2599</v>
      </c>
      <c r="AA3488" s="785" t="s">
        <v>4349</v>
      </c>
      <c r="AB3488" s="785" t="s">
        <v>2683</v>
      </c>
      <c r="AC3488" s="785" t="s">
        <v>2606</v>
      </c>
      <c r="AD3488" s="786">
        <v>43104</v>
      </c>
    </row>
    <row r="3489" spans="1:30" ht="15.75">
      <c r="A3489" s="785" t="s">
        <v>4301</v>
      </c>
      <c r="B3489" s="785" t="s">
        <v>29327</v>
      </c>
      <c r="C3489" s="785" t="s">
        <v>4303</v>
      </c>
      <c r="D3489" s="785" t="s">
        <v>2599</v>
      </c>
      <c r="E3489" s="785" t="s">
        <v>6659</v>
      </c>
      <c r="F3489" s="786">
        <v>43051</v>
      </c>
      <c r="G3489" s="785" t="s">
        <v>4514</v>
      </c>
      <c r="H3489" s="786">
        <v>43101</v>
      </c>
      <c r="I3489" s="785" t="s">
        <v>29328</v>
      </c>
      <c r="J3489" s="785" t="s">
        <v>629</v>
      </c>
      <c r="K3489" s="785" t="s">
        <v>2612</v>
      </c>
      <c r="L3489" s="785" t="s">
        <v>29329</v>
      </c>
      <c r="M3489" s="785"/>
      <c r="N3489" s="785"/>
      <c r="O3489" s="785" t="s">
        <v>29330</v>
      </c>
      <c r="P3489" s="787">
        <v>36.769173000000002</v>
      </c>
      <c r="Q3489" s="787">
        <v>-0.31812200000000002</v>
      </c>
      <c r="R3489" s="785" t="s">
        <v>1056</v>
      </c>
      <c r="S3489" s="785" t="s">
        <v>3283</v>
      </c>
      <c r="T3489" s="785" t="s">
        <v>12748</v>
      </c>
      <c r="U3489" s="785" t="s">
        <v>29331</v>
      </c>
      <c r="V3489" s="785">
        <v>8</v>
      </c>
      <c r="W3489" s="785" t="s">
        <v>3511</v>
      </c>
      <c r="X3489" s="785"/>
      <c r="Y3489" s="615" t="str">
        <f t="shared" si="54"/>
        <v>Sakaki Natural Renewable Energy Center</v>
      </c>
      <c r="Z3489" s="785" t="s">
        <v>2599</v>
      </c>
      <c r="AA3489" s="785" t="s">
        <v>4349</v>
      </c>
      <c r="AB3489" s="785" t="s">
        <v>2683</v>
      </c>
      <c r="AC3489" s="785" t="s">
        <v>2606</v>
      </c>
      <c r="AD3489" s="786">
        <v>43131</v>
      </c>
    </row>
    <row r="3490" spans="1:30" ht="15.75">
      <c r="A3490" s="785" t="s">
        <v>4301</v>
      </c>
      <c r="B3490" s="785" t="s">
        <v>29342</v>
      </c>
      <c r="C3490" s="785" t="s">
        <v>4303</v>
      </c>
      <c r="D3490" s="785" t="s">
        <v>2599</v>
      </c>
      <c r="E3490" s="785" t="s">
        <v>6659</v>
      </c>
      <c r="F3490" s="786">
        <v>43051</v>
      </c>
      <c r="G3490" s="785" t="s">
        <v>4514</v>
      </c>
      <c r="H3490" s="786">
        <v>43101</v>
      </c>
      <c r="I3490" s="785" t="s">
        <v>29343</v>
      </c>
      <c r="J3490" s="785" t="s">
        <v>629</v>
      </c>
      <c r="K3490" s="785" t="s">
        <v>29344</v>
      </c>
      <c r="L3490" s="785" t="s">
        <v>29345</v>
      </c>
      <c r="M3490" s="785"/>
      <c r="N3490" s="785"/>
      <c r="O3490" s="785" t="s">
        <v>29346</v>
      </c>
      <c r="P3490" s="787">
        <v>35.703676999999999</v>
      </c>
      <c r="Q3490" s="787">
        <v>-0.55145200000000005</v>
      </c>
      <c r="R3490" s="785" t="s">
        <v>695</v>
      </c>
      <c r="S3490" s="785" t="s">
        <v>2766</v>
      </c>
      <c r="T3490" s="785" t="s">
        <v>2767</v>
      </c>
      <c r="U3490" s="785" t="s">
        <v>23363</v>
      </c>
      <c r="V3490" s="785" t="s">
        <v>2855</v>
      </c>
      <c r="W3490" s="785" t="s">
        <v>3025</v>
      </c>
      <c r="X3490" s="785"/>
      <c r="Y3490" s="615" t="str">
        <f t="shared" si="54"/>
        <v>Kichemu limited</v>
      </c>
      <c r="Z3490" s="785" t="s">
        <v>2599</v>
      </c>
      <c r="AA3490" s="785" t="s">
        <v>4349</v>
      </c>
      <c r="AB3490" s="785" t="s">
        <v>2683</v>
      </c>
      <c r="AC3490" s="785" t="s">
        <v>2606</v>
      </c>
      <c r="AD3490" s="786">
        <v>43108</v>
      </c>
    </row>
    <row r="3491" spans="1:30" ht="15.75">
      <c r="A3491" s="785" t="s">
        <v>4301</v>
      </c>
      <c r="B3491" s="785" t="s">
        <v>31501</v>
      </c>
      <c r="C3491" s="785" t="s">
        <v>4303</v>
      </c>
      <c r="D3491" s="785" t="s">
        <v>2599</v>
      </c>
      <c r="E3491" s="785" t="s">
        <v>6659</v>
      </c>
      <c r="F3491" s="786">
        <v>43051</v>
      </c>
      <c r="G3491" s="785" t="s">
        <v>4514</v>
      </c>
      <c r="H3491" s="786">
        <v>43101</v>
      </c>
      <c r="I3491" s="785" t="s">
        <v>31502</v>
      </c>
      <c r="J3491" s="785" t="s">
        <v>627</v>
      </c>
      <c r="K3491" s="785" t="s">
        <v>31503</v>
      </c>
      <c r="L3491" s="785" t="s">
        <v>31504</v>
      </c>
      <c r="M3491" s="785"/>
      <c r="N3491" s="785"/>
      <c r="O3491" s="785" t="s">
        <v>31505</v>
      </c>
      <c r="P3491" s="787">
        <v>35.968032999999998</v>
      </c>
      <c r="Q3491" s="787">
        <v>-0.148143</v>
      </c>
      <c r="R3491" s="785" t="s">
        <v>695</v>
      </c>
      <c r="S3491" s="785" t="s">
        <v>1011</v>
      </c>
      <c r="T3491" s="785" t="s">
        <v>21544</v>
      </c>
      <c r="U3491" s="785" t="s">
        <v>3018</v>
      </c>
      <c r="V3491" s="785" t="s">
        <v>3004</v>
      </c>
      <c r="W3491" s="785" t="s">
        <v>3025</v>
      </c>
      <c r="X3491" s="785"/>
      <c r="Y3491" s="615" t="str">
        <f t="shared" si="54"/>
        <v>Kichemu limited</v>
      </c>
      <c r="Z3491" s="785" t="s">
        <v>2599</v>
      </c>
      <c r="AA3491" s="785" t="s">
        <v>4349</v>
      </c>
      <c r="AB3491" s="785" t="s">
        <v>2683</v>
      </c>
      <c r="AC3491" s="785" t="s">
        <v>2606</v>
      </c>
      <c r="AD3491" s="786">
        <v>43106</v>
      </c>
    </row>
    <row r="3492" spans="1:30" ht="15.75">
      <c r="A3492" s="785" t="s">
        <v>4301</v>
      </c>
      <c r="B3492" s="785" t="s">
        <v>31611</v>
      </c>
      <c r="C3492" s="785" t="s">
        <v>4303</v>
      </c>
      <c r="D3492" s="785" t="s">
        <v>2599</v>
      </c>
      <c r="E3492" s="785" t="s">
        <v>6659</v>
      </c>
      <c r="F3492" s="786">
        <v>43051</v>
      </c>
      <c r="G3492" s="785" t="s">
        <v>4514</v>
      </c>
      <c r="H3492" s="786">
        <v>43101</v>
      </c>
      <c r="I3492" s="785" t="s">
        <v>31612</v>
      </c>
      <c r="J3492" s="785" t="s">
        <v>627</v>
      </c>
      <c r="K3492" s="785" t="s">
        <v>31613</v>
      </c>
      <c r="L3492" s="785" t="s">
        <v>31614</v>
      </c>
      <c r="M3492" s="785"/>
      <c r="N3492" s="785"/>
      <c r="O3492" s="785" t="s">
        <v>31615</v>
      </c>
      <c r="P3492" s="787">
        <v>35.616785</v>
      </c>
      <c r="Q3492" s="787">
        <v>-0.57130999999999998</v>
      </c>
      <c r="R3492" s="785" t="s">
        <v>695</v>
      </c>
      <c r="S3492" s="785" t="s">
        <v>2766</v>
      </c>
      <c r="T3492" s="785" t="s">
        <v>31616</v>
      </c>
      <c r="U3492" s="785" t="s">
        <v>31617</v>
      </c>
      <c r="V3492" s="785" t="s">
        <v>3004</v>
      </c>
      <c r="W3492" s="785" t="s">
        <v>3025</v>
      </c>
      <c r="X3492" s="785"/>
      <c r="Y3492" s="615" t="str">
        <f t="shared" si="54"/>
        <v>Kichemu limited</v>
      </c>
      <c r="Z3492" s="785" t="s">
        <v>2599</v>
      </c>
      <c r="AA3492" s="785" t="s">
        <v>4349</v>
      </c>
      <c r="AB3492" s="785" t="s">
        <v>2683</v>
      </c>
      <c r="AC3492" s="785" t="s">
        <v>2606</v>
      </c>
      <c r="AD3492" s="786">
        <v>43160</v>
      </c>
    </row>
    <row r="3493" spans="1:30" ht="15.75">
      <c r="A3493" s="785" t="s">
        <v>4301</v>
      </c>
      <c r="B3493" s="785" t="s">
        <v>5074</v>
      </c>
      <c r="C3493" s="785" t="s">
        <v>4303</v>
      </c>
      <c r="D3493" s="785" t="s">
        <v>2599</v>
      </c>
      <c r="E3493" s="785" t="s">
        <v>5075</v>
      </c>
      <c r="F3493" s="786">
        <v>43050</v>
      </c>
      <c r="G3493" s="785" t="s">
        <v>5076</v>
      </c>
      <c r="H3493" s="786">
        <v>43100</v>
      </c>
      <c r="I3493" s="785" t="s">
        <v>5077</v>
      </c>
      <c r="J3493" s="785" t="s">
        <v>627</v>
      </c>
      <c r="K3493" s="785" t="s">
        <v>5078</v>
      </c>
      <c r="L3493" s="785" t="s">
        <v>5079</v>
      </c>
      <c r="M3493" s="785"/>
      <c r="N3493" s="785"/>
      <c r="O3493" s="785"/>
      <c r="P3493" s="787">
        <v>37.011997000000001</v>
      </c>
      <c r="Q3493" s="787">
        <v>-1.280659</v>
      </c>
      <c r="R3493" s="785" t="s">
        <v>2661</v>
      </c>
      <c r="S3493" s="785" t="s">
        <v>2867</v>
      </c>
      <c r="T3493" s="785" t="s">
        <v>2688</v>
      </c>
      <c r="U3493" s="785" t="s">
        <v>5080</v>
      </c>
      <c r="V3493" s="785" t="s">
        <v>3004</v>
      </c>
      <c r="W3493" s="785" t="s">
        <v>2693</v>
      </c>
      <c r="X3493" s="785" t="s">
        <v>2786</v>
      </c>
      <c r="Y3493" s="615" t="str">
        <f t="shared" si="54"/>
        <v>Andcol  Enterprises</v>
      </c>
      <c r="Z3493" s="785" t="s">
        <v>2599</v>
      </c>
      <c r="AA3493" s="785" t="s">
        <v>4349</v>
      </c>
      <c r="AB3493" s="785" t="s">
        <v>2605</v>
      </c>
      <c r="AC3493" s="785" t="s">
        <v>2606</v>
      </c>
      <c r="AD3493" s="786">
        <v>42796</v>
      </c>
    </row>
    <row r="3494" spans="1:30" ht="15.75">
      <c r="A3494" s="785" t="s">
        <v>4301</v>
      </c>
      <c r="B3494" s="785" t="s">
        <v>5906</v>
      </c>
      <c r="C3494" s="785" t="s">
        <v>4303</v>
      </c>
      <c r="D3494" s="785" t="s">
        <v>2599</v>
      </c>
      <c r="E3494" s="785" t="s">
        <v>5075</v>
      </c>
      <c r="F3494" s="786">
        <v>43050</v>
      </c>
      <c r="G3494" s="785" t="s">
        <v>5076</v>
      </c>
      <c r="H3494" s="786">
        <v>43100</v>
      </c>
      <c r="I3494" s="785" t="s">
        <v>5907</v>
      </c>
      <c r="J3494" s="785" t="s">
        <v>627</v>
      </c>
      <c r="K3494" s="785" t="s">
        <v>5908</v>
      </c>
      <c r="L3494" s="785" t="s">
        <v>5909</v>
      </c>
      <c r="M3494" s="785"/>
      <c r="N3494" s="785"/>
      <c r="O3494" s="785"/>
      <c r="P3494" s="787">
        <v>36.632010000000001</v>
      </c>
      <c r="Q3494" s="787">
        <v>-1.00796</v>
      </c>
      <c r="R3494" s="785" t="s">
        <v>821</v>
      </c>
      <c r="S3494" s="785" t="s">
        <v>822</v>
      </c>
      <c r="T3494" s="785" t="s">
        <v>3031</v>
      </c>
      <c r="U3494" s="785" t="s">
        <v>3031</v>
      </c>
      <c r="V3494" s="785" t="s">
        <v>2673</v>
      </c>
      <c r="W3494" s="785" t="s">
        <v>2608</v>
      </c>
      <c r="X3494" s="785" t="s">
        <v>2608</v>
      </c>
      <c r="Y3494" s="615" t="str">
        <f t="shared" si="54"/>
        <v>Biogas International Limited</v>
      </c>
      <c r="Z3494" s="785" t="s">
        <v>2599</v>
      </c>
      <c r="AA3494" s="785" t="s">
        <v>5464</v>
      </c>
      <c r="AB3494" s="785" t="s">
        <v>2609</v>
      </c>
      <c r="AC3494" s="785" t="s">
        <v>2610</v>
      </c>
      <c r="AD3494" s="786">
        <v>42796</v>
      </c>
    </row>
    <row r="3495" spans="1:30" ht="15.75">
      <c r="A3495" s="785" t="s">
        <v>4301</v>
      </c>
      <c r="B3495" s="785" t="s">
        <v>6606</v>
      </c>
      <c r="C3495" s="785" t="s">
        <v>4303</v>
      </c>
      <c r="D3495" s="785" t="s">
        <v>2599</v>
      </c>
      <c r="E3495" s="785" t="s">
        <v>5075</v>
      </c>
      <c r="F3495" s="786">
        <v>43050</v>
      </c>
      <c r="G3495" s="785" t="s">
        <v>5076</v>
      </c>
      <c r="H3495" s="786">
        <v>43100</v>
      </c>
      <c r="I3495" s="785" t="s">
        <v>6607</v>
      </c>
      <c r="J3495" s="785" t="s">
        <v>629</v>
      </c>
      <c r="K3495" s="785" t="s">
        <v>6608</v>
      </c>
      <c r="L3495" s="785" t="s">
        <v>6609</v>
      </c>
      <c r="M3495" s="785"/>
      <c r="N3495" s="785"/>
      <c r="O3495" s="785" t="s">
        <v>6610</v>
      </c>
      <c r="P3495" s="787">
        <v>36.863452000000002</v>
      </c>
      <c r="Q3495" s="787">
        <v>-0.86878</v>
      </c>
      <c r="R3495" s="785" t="s">
        <v>1030</v>
      </c>
      <c r="S3495" s="785" t="s">
        <v>1795</v>
      </c>
      <c r="T3495" s="785" t="s">
        <v>3192</v>
      </c>
      <c r="U3495" s="785" t="s">
        <v>6611</v>
      </c>
      <c r="V3495" s="785" t="s">
        <v>2855</v>
      </c>
      <c r="W3495" s="785" t="s">
        <v>3497</v>
      </c>
      <c r="X3495" s="785" t="s">
        <v>3497</v>
      </c>
      <c r="Y3495" s="615" t="str">
        <f t="shared" si="54"/>
        <v>Cides Ltd</v>
      </c>
      <c r="Z3495" s="785" t="s">
        <v>2599</v>
      </c>
      <c r="AA3495" s="785" t="s">
        <v>4349</v>
      </c>
      <c r="AB3495" s="785" t="s">
        <v>2605</v>
      </c>
      <c r="AC3495" s="785" t="s">
        <v>2606</v>
      </c>
      <c r="AD3495" s="786">
        <v>43047</v>
      </c>
    </row>
    <row r="3496" spans="1:30" ht="15.75">
      <c r="A3496" s="785" t="s">
        <v>4301</v>
      </c>
      <c r="B3496" s="785" t="s">
        <v>7090</v>
      </c>
      <c r="C3496" s="785" t="s">
        <v>4322</v>
      </c>
      <c r="D3496" s="785" t="s">
        <v>2611</v>
      </c>
      <c r="E3496" s="785" t="s">
        <v>5075</v>
      </c>
      <c r="F3496" s="786">
        <v>43050</v>
      </c>
      <c r="G3496" s="785" t="s">
        <v>5076</v>
      </c>
      <c r="H3496" s="786">
        <v>43100</v>
      </c>
      <c r="I3496" s="785" t="s">
        <v>7091</v>
      </c>
      <c r="J3496" s="785" t="s">
        <v>629</v>
      </c>
      <c r="K3496" s="785" t="s">
        <v>7092</v>
      </c>
      <c r="L3496" s="785" t="s">
        <v>7093</v>
      </c>
      <c r="M3496" s="785"/>
      <c r="N3496" s="785"/>
      <c r="O3496" s="785"/>
      <c r="P3496" s="788"/>
      <c r="Q3496" s="788"/>
      <c r="R3496" s="785" t="s">
        <v>1056</v>
      </c>
      <c r="S3496" s="785" t="s">
        <v>1685</v>
      </c>
      <c r="T3496" s="785" t="s">
        <v>3334</v>
      </c>
      <c r="U3496" s="785" t="s">
        <v>2748</v>
      </c>
      <c r="V3496" s="785" t="s">
        <v>2673</v>
      </c>
      <c r="W3496" s="785" t="s">
        <v>2652</v>
      </c>
      <c r="X3496" s="785" t="s">
        <v>2732</v>
      </c>
      <c r="Y3496" s="615" t="str">
        <f t="shared" si="54"/>
        <v>David Chege Wangui</v>
      </c>
      <c r="Z3496" s="785" t="s">
        <v>7094</v>
      </c>
      <c r="AA3496" s="785" t="s">
        <v>4314</v>
      </c>
      <c r="AB3496" s="785" t="s">
        <v>2605</v>
      </c>
      <c r="AC3496" s="785" t="s">
        <v>2606</v>
      </c>
      <c r="AD3496" s="786">
        <v>42914</v>
      </c>
    </row>
    <row r="3497" spans="1:30" ht="15.75">
      <c r="A3497" s="785" t="s">
        <v>4301</v>
      </c>
      <c r="B3497" s="785" t="s">
        <v>7328</v>
      </c>
      <c r="C3497" s="785" t="s">
        <v>4303</v>
      </c>
      <c r="D3497" s="785" t="s">
        <v>2599</v>
      </c>
      <c r="E3497" s="785" t="s">
        <v>5075</v>
      </c>
      <c r="F3497" s="786">
        <v>43050</v>
      </c>
      <c r="G3497" s="785" t="s">
        <v>5076</v>
      </c>
      <c r="H3497" s="786">
        <v>43100</v>
      </c>
      <c r="I3497" s="785" t="s">
        <v>7329</v>
      </c>
      <c r="J3497" s="785" t="s">
        <v>629</v>
      </c>
      <c r="K3497" s="785" t="s">
        <v>7330</v>
      </c>
      <c r="L3497" s="785" t="s">
        <v>7331</v>
      </c>
      <c r="M3497" s="785"/>
      <c r="N3497" s="785"/>
      <c r="O3497" s="785"/>
      <c r="P3497" s="787">
        <v>37.136457</v>
      </c>
      <c r="Q3497" s="787">
        <v>3.3891999999999999E-2</v>
      </c>
      <c r="R3497" s="785" t="s">
        <v>1104</v>
      </c>
      <c r="S3497" s="785" t="s">
        <v>1826</v>
      </c>
      <c r="T3497" s="785" t="s">
        <v>7332</v>
      </c>
      <c r="U3497" s="785" t="s">
        <v>7333</v>
      </c>
      <c r="V3497" s="785" t="s">
        <v>2673</v>
      </c>
      <c r="W3497" s="785" t="s">
        <v>4049</v>
      </c>
      <c r="X3497" s="785" t="s">
        <v>3418</v>
      </c>
      <c r="Y3497" s="615" t="str">
        <f t="shared" si="54"/>
        <v>David Kaunga Thanara</v>
      </c>
      <c r="Z3497" s="785" t="s">
        <v>7334</v>
      </c>
      <c r="AA3497" s="785" t="s">
        <v>4314</v>
      </c>
      <c r="AB3497" s="785" t="s">
        <v>2605</v>
      </c>
      <c r="AC3497" s="785" t="s">
        <v>2606</v>
      </c>
      <c r="AD3497" s="786">
        <v>42963</v>
      </c>
    </row>
    <row r="3498" spans="1:30" ht="15.75">
      <c r="A3498" s="785" t="s">
        <v>4301</v>
      </c>
      <c r="B3498" s="785" t="s">
        <v>8770</v>
      </c>
      <c r="C3498" s="785" t="s">
        <v>4303</v>
      </c>
      <c r="D3498" s="785" t="s">
        <v>2599</v>
      </c>
      <c r="E3498" s="785" t="s">
        <v>5075</v>
      </c>
      <c r="F3498" s="786">
        <v>43050</v>
      </c>
      <c r="G3498" s="785" t="s">
        <v>5076</v>
      </c>
      <c r="H3498" s="786">
        <v>43100</v>
      </c>
      <c r="I3498" s="785" t="s">
        <v>8771</v>
      </c>
      <c r="J3498" s="785" t="s">
        <v>627</v>
      </c>
      <c r="K3498" s="785" t="s">
        <v>8772</v>
      </c>
      <c r="L3498" s="785" t="s">
        <v>8773</v>
      </c>
      <c r="M3498" s="785"/>
      <c r="N3498" s="785"/>
      <c r="O3498" s="785"/>
      <c r="P3498" s="787">
        <v>36.840184999999998</v>
      </c>
      <c r="Q3498" s="787">
        <v>-1.0261130000000001</v>
      </c>
      <c r="R3498" s="785" t="s">
        <v>821</v>
      </c>
      <c r="S3498" s="785" t="s">
        <v>2041</v>
      </c>
      <c r="T3498" s="785" t="s">
        <v>8774</v>
      </c>
      <c r="U3498" s="785" t="s">
        <v>8775</v>
      </c>
      <c r="V3498" s="785" t="s">
        <v>2855</v>
      </c>
      <c r="W3498" s="785" t="s">
        <v>2707</v>
      </c>
      <c r="X3498" s="785" t="s">
        <v>2707</v>
      </c>
      <c r="Y3498" s="615" t="str">
        <f t="shared" si="54"/>
        <v>Fagaden Enterprises</v>
      </c>
      <c r="Z3498" s="785" t="s">
        <v>8492</v>
      </c>
      <c r="AA3498" s="785" t="s">
        <v>4349</v>
      </c>
      <c r="AB3498" s="785" t="s">
        <v>2683</v>
      </c>
      <c r="AC3498" s="785" t="s">
        <v>2606</v>
      </c>
      <c r="AD3498" s="786">
        <v>42977</v>
      </c>
    </row>
    <row r="3499" spans="1:30" ht="15.75">
      <c r="A3499" s="785" t="s">
        <v>4301</v>
      </c>
      <c r="B3499" s="785" t="s">
        <v>8973</v>
      </c>
      <c r="C3499" s="785" t="s">
        <v>4303</v>
      </c>
      <c r="D3499" s="785" t="s">
        <v>2599</v>
      </c>
      <c r="E3499" s="785" t="s">
        <v>5075</v>
      </c>
      <c r="F3499" s="786">
        <v>43050</v>
      </c>
      <c r="G3499" s="785" t="s">
        <v>5076</v>
      </c>
      <c r="H3499" s="786">
        <v>43100</v>
      </c>
      <c r="I3499" s="785" t="s">
        <v>8974</v>
      </c>
      <c r="J3499" s="785" t="s">
        <v>629</v>
      </c>
      <c r="K3499" s="785" t="s">
        <v>8975</v>
      </c>
      <c r="L3499" s="785" t="s">
        <v>8976</v>
      </c>
      <c r="M3499" s="785"/>
      <c r="N3499" s="785"/>
      <c r="O3499" s="785"/>
      <c r="P3499" s="787">
        <v>36.940933999999999</v>
      </c>
      <c r="Q3499" s="787">
        <v>-0.94330700000000001</v>
      </c>
      <c r="R3499" s="785" t="s">
        <v>1030</v>
      </c>
      <c r="S3499" s="785" t="s">
        <v>3500</v>
      </c>
      <c r="T3499" s="785" t="s">
        <v>1795</v>
      </c>
      <c r="U3499" s="785" t="s">
        <v>3193</v>
      </c>
      <c r="V3499" s="785" t="s">
        <v>2855</v>
      </c>
      <c r="W3499" s="785" t="s">
        <v>2707</v>
      </c>
      <c r="X3499" s="785" t="s">
        <v>2707</v>
      </c>
      <c r="Y3499" s="615" t="str">
        <f t="shared" si="54"/>
        <v>Fagaden Enterprises</v>
      </c>
      <c r="Z3499" s="785" t="s">
        <v>8977</v>
      </c>
      <c r="AA3499" s="785" t="s">
        <v>4349</v>
      </c>
      <c r="AB3499" s="785" t="s">
        <v>2683</v>
      </c>
      <c r="AC3499" s="785" t="s">
        <v>2606</v>
      </c>
      <c r="AD3499" s="786">
        <v>42932</v>
      </c>
    </row>
    <row r="3500" spans="1:30" ht="15.75">
      <c r="A3500" s="785" t="s">
        <v>4301</v>
      </c>
      <c r="B3500" s="785" t="s">
        <v>8996</v>
      </c>
      <c r="C3500" s="785" t="s">
        <v>4303</v>
      </c>
      <c r="D3500" s="785" t="s">
        <v>2599</v>
      </c>
      <c r="E3500" s="785" t="s">
        <v>5075</v>
      </c>
      <c r="F3500" s="786">
        <v>43050</v>
      </c>
      <c r="G3500" s="785" t="s">
        <v>5076</v>
      </c>
      <c r="H3500" s="786">
        <v>43100</v>
      </c>
      <c r="I3500" s="785" t="s">
        <v>8997</v>
      </c>
      <c r="J3500" s="785" t="s">
        <v>629</v>
      </c>
      <c r="K3500" s="785" t="s">
        <v>8998</v>
      </c>
      <c r="L3500" s="785" t="s">
        <v>8999</v>
      </c>
      <c r="M3500" s="785"/>
      <c r="N3500" s="785"/>
      <c r="O3500" s="785" t="s">
        <v>9000</v>
      </c>
      <c r="P3500" s="787">
        <v>37.009031999999998</v>
      </c>
      <c r="Q3500" s="787">
        <v>-0.85660899999999995</v>
      </c>
      <c r="R3500" s="785" t="s">
        <v>1030</v>
      </c>
      <c r="S3500" s="785" t="s">
        <v>3500</v>
      </c>
      <c r="T3500" s="785" t="s">
        <v>2695</v>
      </c>
      <c r="U3500" s="785" t="s">
        <v>8934</v>
      </c>
      <c r="V3500" s="785" t="s">
        <v>2855</v>
      </c>
      <c r="W3500" s="785" t="s">
        <v>2707</v>
      </c>
      <c r="X3500" s="785" t="s">
        <v>2707</v>
      </c>
      <c r="Y3500" s="615" t="str">
        <f t="shared" si="54"/>
        <v>Fagaden Enterprises</v>
      </c>
      <c r="Z3500" s="785" t="s">
        <v>8492</v>
      </c>
      <c r="AA3500" s="785" t="s">
        <v>4349</v>
      </c>
      <c r="AB3500" s="785" t="s">
        <v>2683</v>
      </c>
      <c r="AC3500" s="785" t="s">
        <v>2606</v>
      </c>
      <c r="AD3500" s="786">
        <v>43035</v>
      </c>
    </row>
    <row r="3501" spans="1:30" ht="15.75">
      <c r="A3501" s="785" t="s">
        <v>4301</v>
      </c>
      <c r="B3501" s="785" t="s">
        <v>9249</v>
      </c>
      <c r="C3501" s="785" t="s">
        <v>4303</v>
      </c>
      <c r="D3501" s="785" t="s">
        <v>2599</v>
      </c>
      <c r="E3501" s="785" t="s">
        <v>5075</v>
      </c>
      <c r="F3501" s="786">
        <v>43050</v>
      </c>
      <c r="G3501" s="785" t="s">
        <v>5076</v>
      </c>
      <c r="H3501" s="786">
        <v>43100</v>
      </c>
      <c r="I3501" s="785" t="s">
        <v>9250</v>
      </c>
      <c r="J3501" s="785" t="s">
        <v>629</v>
      </c>
      <c r="K3501" s="785" t="s">
        <v>9251</v>
      </c>
      <c r="L3501" s="785" t="s">
        <v>9252</v>
      </c>
      <c r="M3501" s="785"/>
      <c r="N3501" s="785"/>
      <c r="O3501" s="785"/>
      <c r="P3501" s="787">
        <v>37.860162000000003</v>
      </c>
      <c r="Q3501" s="787">
        <v>-2.0511729999999999</v>
      </c>
      <c r="R3501" s="785" t="s">
        <v>728</v>
      </c>
      <c r="S3501" s="785" t="s">
        <v>728</v>
      </c>
      <c r="T3501" s="785" t="s">
        <v>728</v>
      </c>
      <c r="U3501" s="785" t="s">
        <v>9242</v>
      </c>
      <c r="V3501" s="785" t="s">
        <v>3070</v>
      </c>
      <c r="W3501" s="785" t="s">
        <v>3497</v>
      </c>
      <c r="X3501" s="785" t="s">
        <v>9232</v>
      </c>
      <c r="Y3501" s="615" t="str">
        <f t="shared" si="54"/>
        <v>Fanuel</v>
      </c>
      <c r="Z3501" s="785" t="s">
        <v>9253</v>
      </c>
      <c r="AA3501" s="785" t="s">
        <v>4349</v>
      </c>
      <c r="AB3501" s="785" t="s">
        <v>2605</v>
      </c>
      <c r="AC3501" s="785" t="s">
        <v>2606</v>
      </c>
      <c r="AD3501" s="786">
        <v>42857</v>
      </c>
    </row>
    <row r="3502" spans="1:30" ht="15.75">
      <c r="A3502" s="785" t="s">
        <v>4301</v>
      </c>
      <c r="B3502" s="785" t="s">
        <v>11714</v>
      </c>
      <c r="C3502" s="785" t="s">
        <v>4303</v>
      </c>
      <c r="D3502" s="785" t="s">
        <v>2599</v>
      </c>
      <c r="E3502" s="785" t="s">
        <v>5075</v>
      </c>
      <c r="F3502" s="786">
        <v>43050</v>
      </c>
      <c r="G3502" s="785" t="s">
        <v>5076</v>
      </c>
      <c r="H3502" s="786">
        <v>43100</v>
      </c>
      <c r="I3502" s="785" t="s">
        <v>11715</v>
      </c>
      <c r="J3502" s="785" t="s">
        <v>629</v>
      </c>
      <c r="K3502" s="785" t="s">
        <v>11716</v>
      </c>
      <c r="L3502" s="785" t="s">
        <v>11717</v>
      </c>
      <c r="M3502" s="785"/>
      <c r="N3502" s="785"/>
      <c r="O3502" s="785"/>
      <c r="P3502" s="787">
        <v>37.492640000000002</v>
      </c>
      <c r="Q3502" s="787">
        <v>-2.9062380000000001</v>
      </c>
      <c r="R3502" s="785" t="s">
        <v>1325</v>
      </c>
      <c r="S3502" s="785" t="s">
        <v>2847</v>
      </c>
      <c r="T3502" s="785" t="s">
        <v>3098</v>
      </c>
      <c r="U3502" s="785" t="s">
        <v>11718</v>
      </c>
      <c r="V3502" s="785" t="s">
        <v>2855</v>
      </c>
      <c r="W3502" s="785" t="s">
        <v>2849</v>
      </c>
      <c r="X3502" s="785" t="s">
        <v>11702</v>
      </c>
      <c r="Y3502" s="615" t="str">
        <f t="shared" si="54"/>
        <v>Isaiya Moran</v>
      </c>
      <c r="Z3502" s="785" t="s">
        <v>2599</v>
      </c>
      <c r="AA3502" s="785" t="s">
        <v>5464</v>
      </c>
      <c r="AB3502" s="785" t="s">
        <v>2605</v>
      </c>
      <c r="AC3502" s="785" t="s">
        <v>2606</v>
      </c>
      <c r="AD3502" s="786">
        <v>43028</v>
      </c>
    </row>
    <row r="3503" spans="1:30" ht="15.75">
      <c r="A3503" s="785" t="s">
        <v>4301</v>
      </c>
      <c r="B3503" s="785" t="s">
        <v>11977</v>
      </c>
      <c r="C3503" s="785" t="s">
        <v>4379</v>
      </c>
      <c r="D3503" s="785" t="s">
        <v>2751</v>
      </c>
      <c r="E3503" s="785" t="s">
        <v>5075</v>
      </c>
      <c r="F3503" s="786">
        <v>43050</v>
      </c>
      <c r="G3503" s="785" t="s">
        <v>5076</v>
      </c>
      <c r="H3503" s="786">
        <v>43100</v>
      </c>
      <c r="I3503" s="785" t="s">
        <v>11978</v>
      </c>
      <c r="J3503" s="785" t="s">
        <v>627</v>
      </c>
      <c r="K3503" s="785" t="s">
        <v>11979</v>
      </c>
      <c r="L3503" s="785" t="s">
        <v>11980</v>
      </c>
      <c r="M3503" s="785"/>
      <c r="N3503" s="785"/>
      <c r="O3503" s="785" t="s">
        <v>11981</v>
      </c>
      <c r="P3503" s="787">
        <v>36.975568000000003</v>
      </c>
      <c r="Q3503" s="787">
        <v>-1.353621</v>
      </c>
      <c r="R3503" s="785" t="s">
        <v>1729</v>
      </c>
      <c r="S3503" s="785" t="s">
        <v>1729</v>
      </c>
      <c r="T3503" s="785" t="s">
        <v>3268</v>
      </c>
      <c r="U3503" s="785" t="s">
        <v>11982</v>
      </c>
      <c r="V3503" s="785" t="s">
        <v>2673</v>
      </c>
      <c r="W3503" s="785" t="s">
        <v>2608</v>
      </c>
      <c r="X3503" s="785" t="s">
        <v>3179</v>
      </c>
      <c r="Y3503" s="615" t="str">
        <f t="shared" si="54"/>
        <v>James Musyoka</v>
      </c>
      <c r="Z3503" s="785" t="s">
        <v>6002</v>
      </c>
      <c r="AA3503" s="785" t="s">
        <v>5464</v>
      </c>
      <c r="AB3503" s="785" t="s">
        <v>2609</v>
      </c>
      <c r="AC3503" s="785" t="s">
        <v>2610</v>
      </c>
      <c r="AD3503" s="786">
        <v>42919</v>
      </c>
    </row>
    <row r="3504" spans="1:30" ht="15.75">
      <c r="A3504" s="785" t="s">
        <v>4301</v>
      </c>
      <c r="B3504" s="785" t="s">
        <v>12008</v>
      </c>
      <c r="C3504" s="785" t="s">
        <v>4303</v>
      </c>
      <c r="D3504" s="785" t="s">
        <v>2599</v>
      </c>
      <c r="E3504" s="785" t="s">
        <v>5075</v>
      </c>
      <c r="F3504" s="786">
        <v>43050</v>
      </c>
      <c r="G3504" s="785" t="s">
        <v>5076</v>
      </c>
      <c r="H3504" s="786">
        <v>43100</v>
      </c>
      <c r="I3504" s="785" t="s">
        <v>12009</v>
      </c>
      <c r="J3504" s="785" t="s">
        <v>627</v>
      </c>
      <c r="K3504" s="785" t="s">
        <v>12010</v>
      </c>
      <c r="L3504" s="785" t="s">
        <v>12011</v>
      </c>
      <c r="M3504" s="785"/>
      <c r="N3504" s="785"/>
      <c r="O3504" s="785" t="s">
        <v>12012</v>
      </c>
      <c r="P3504" s="787">
        <v>36.692047000000002</v>
      </c>
      <c r="Q3504" s="787">
        <v>-1.357693</v>
      </c>
      <c r="R3504" s="785" t="s">
        <v>1325</v>
      </c>
      <c r="S3504" s="785" t="s">
        <v>1326</v>
      </c>
      <c r="T3504" s="785" t="s">
        <v>1326</v>
      </c>
      <c r="U3504" s="785" t="s">
        <v>12013</v>
      </c>
      <c r="V3504" s="785" t="s">
        <v>2673</v>
      </c>
      <c r="W3504" s="785" t="s">
        <v>2608</v>
      </c>
      <c r="X3504" s="785" t="s">
        <v>3179</v>
      </c>
      <c r="Y3504" s="615" t="str">
        <f t="shared" si="54"/>
        <v>James Musyoka</v>
      </c>
      <c r="Z3504" s="785" t="s">
        <v>6002</v>
      </c>
      <c r="AA3504" s="785" t="s">
        <v>5464</v>
      </c>
      <c r="AB3504" s="785" t="s">
        <v>2609</v>
      </c>
      <c r="AC3504" s="785" t="s">
        <v>2610</v>
      </c>
      <c r="AD3504" s="786">
        <v>42836</v>
      </c>
    </row>
    <row r="3505" spans="1:30" ht="15.75">
      <c r="A3505" s="785" t="s">
        <v>4301</v>
      </c>
      <c r="B3505" s="785" t="s">
        <v>12728</v>
      </c>
      <c r="C3505" s="785" t="s">
        <v>4303</v>
      </c>
      <c r="D3505" s="785" t="s">
        <v>2599</v>
      </c>
      <c r="E3505" s="785" t="s">
        <v>5075</v>
      </c>
      <c r="F3505" s="786">
        <v>43050</v>
      </c>
      <c r="G3505" s="785" t="s">
        <v>5076</v>
      </c>
      <c r="H3505" s="786">
        <v>43100</v>
      </c>
      <c r="I3505" s="785" t="s">
        <v>12729</v>
      </c>
      <c r="J3505" s="785" t="s">
        <v>627</v>
      </c>
      <c r="K3505" s="785" t="s">
        <v>12730</v>
      </c>
      <c r="L3505" s="785" t="s">
        <v>12731</v>
      </c>
      <c r="M3505" s="785"/>
      <c r="N3505" s="785"/>
      <c r="O3505" s="785"/>
      <c r="P3505" s="787">
        <v>37.476779000000001</v>
      </c>
      <c r="Q3505" s="787">
        <v>-0.51787000000000005</v>
      </c>
      <c r="R3505" s="785" t="s">
        <v>1089</v>
      </c>
      <c r="S3505" s="785" t="s">
        <v>1164</v>
      </c>
      <c r="T3505" s="785" t="s">
        <v>3090</v>
      </c>
      <c r="U3505" s="785" t="s">
        <v>12732</v>
      </c>
      <c r="V3505" s="785" t="s">
        <v>3178</v>
      </c>
      <c r="W3505" s="785" t="s">
        <v>2608</v>
      </c>
      <c r="X3505" s="785" t="s">
        <v>3179</v>
      </c>
      <c r="Y3505" s="615" t="str">
        <f t="shared" si="54"/>
        <v>James Musyoka</v>
      </c>
      <c r="Z3505" s="785" t="s">
        <v>11988</v>
      </c>
      <c r="AA3505" s="785" t="s">
        <v>5464</v>
      </c>
      <c r="AB3505" s="785" t="s">
        <v>2609</v>
      </c>
      <c r="AC3505" s="785" t="s">
        <v>2610</v>
      </c>
      <c r="AD3505" s="786">
        <v>42846</v>
      </c>
    </row>
    <row r="3506" spans="1:30" ht="15.75">
      <c r="A3506" s="785" t="s">
        <v>4301</v>
      </c>
      <c r="B3506" s="785" t="s">
        <v>14488</v>
      </c>
      <c r="C3506" s="785" t="s">
        <v>4303</v>
      </c>
      <c r="D3506" s="785" t="s">
        <v>2599</v>
      </c>
      <c r="E3506" s="785" t="s">
        <v>5075</v>
      </c>
      <c r="F3506" s="786">
        <v>43050</v>
      </c>
      <c r="G3506" s="785" t="s">
        <v>5076</v>
      </c>
      <c r="H3506" s="786">
        <v>43100</v>
      </c>
      <c r="I3506" s="785" t="s">
        <v>14489</v>
      </c>
      <c r="J3506" s="785" t="s">
        <v>629</v>
      </c>
      <c r="K3506" s="785" t="s">
        <v>14490</v>
      </c>
      <c r="L3506" s="785" t="s">
        <v>14491</v>
      </c>
      <c r="M3506" s="785"/>
      <c r="N3506" s="785"/>
      <c r="O3506" s="785"/>
      <c r="P3506" s="787">
        <v>37.357714999999999</v>
      </c>
      <c r="Q3506" s="787">
        <v>-1.2378670000000001</v>
      </c>
      <c r="R3506" s="785" t="s">
        <v>1729</v>
      </c>
      <c r="S3506" s="785" t="s">
        <v>3446</v>
      </c>
      <c r="T3506" s="785" t="s">
        <v>14492</v>
      </c>
      <c r="U3506" s="785" t="s">
        <v>14493</v>
      </c>
      <c r="V3506" s="785" t="s">
        <v>2855</v>
      </c>
      <c r="W3506" s="785" t="s">
        <v>4026</v>
      </c>
      <c r="X3506" s="785" t="s">
        <v>4026</v>
      </c>
      <c r="Y3506" s="615" t="str">
        <f t="shared" si="54"/>
        <v>Joram Gathogo Mutahi</v>
      </c>
      <c r="Z3506" s="785" t="s">
        <v>14455</v>
      </c>
      <c r="AA3506" s="785" t="s">
        <v>4314</v>
      </c>
      <c r="AB3506" s="785" t="s">
        <v>2683</v>
      </c>
      <c r="AC3506" s="785" t="s">
        <v>2606</v>
      </c>
      <c r="AD3506" s="786">
        <v>42940</v>
      </c>
    </row>
    <row r="3507" spans="1:30" ht="15.75">
      <c r="A3507" s="785" t="s">
        <v>4301</v>
      </c>
      <c r="B3507" s="785" t="s">
        <v>14917</v>
      </c>
      <c r="C3507" s="785" t="s">
        <v>4322</v>
      </c>
      <c r="D3507" s="785" t="s">
        <v>2618</v>
      </c>
      <c r="E3507" s="785" t="s">
        <v>5075</v>
      </c>
      <c r="F3507" s="786">
        <v>43050</v>
      </c>
      <c r="G3507" s="785" t="s">
        <v>5076</v>
      </c>
      <c r="H3507" s="786">
        <v>43100</v>
      </c>
      <c r="I3507" s="785" t="s">
        <v>14918</v>
      </c>
      <c r="J3507" s="785" t="s">
        <v>629</v>
      </c>
      <c r="K3507" s="785" t="s">
        <v>2612</v>
      </c>
      <c r="L3507" s="785" t="s">
        <v>14919</v>
      </c>
      <c r="M3507" s="785"/>
      <c r="N3507" s="785"/>
      <c r="O3507" s="785"/>
      <c r="P3507" s="787">
        <v>34.754916000000001</v>
      </c>
      <c r="Q3507" s="787">
        <v>-0.64393299999999998</v>
      </c>
      <c r="R3507" s="785" t="s">
        <v>2696</v>
      </c>
      <c r="S3507" s="785" t="s">
        <v>2697</v>
      </c>
      <c r="T3507" s="785" t="s">
        <v>14920</v>
      </c>
      <c r="U3507" s="785" t="s">
        <v>2599</v>
      </c>
      <c r="V3507" s="785" t="s">
        <v>2855</v>
      </c>
      <c r="W3507" s="785" t="s">
        <v>3578</v>
      </c>
      <c r="X3507" s="785" t="s">
        <v>3578</v>
      </c>
      <c r="Y3507" s="615" t="str">
        <f t="shared" si="54"/>
        <v>Joseph Oigara Nyakundi</v>
      </c>
      <c r="Z3507" s="785" t="s">
        <v>2599</v>
      </c>
      <c r="AA3507" s="785" t="s">
        <v>4314</v>
      </c>
      <c r="AB3507" s="785" t="s">
        <v>2605</v>
      </c>
      <c r="AC3507" s="785" t="s">
        <v>2606</v>
      </c>
      <c r="AD3507" s="786">
        <v>43314</v>
      </c>
    </row>
    <row r="3508" spans="1:30" ht="15.75">
      <c r="A3508" s="785" t="s">
        <v>4301</v>
      </c>
      <c r="B3508" s="785" t="s">
        <v>15613</v>
      </c>
      <c r="C3508" s="785" t="s">
        <v>4303</v>
      </c>
      <c r="D3508" s="785" t="s">
        <v>2599</v>
      </c>
      <c r="E3508" s="785" t="s">
        <v>5075</v>
      </c>
      <c r="F3508" s="786">
        <v>43050</v>
      </c>
      <c r="G3508" s="785" t="s">
        <v>5076</v>
      </c>
      <c r="H3508" s="786">
        <v>43100</v>
      </c>
      <c r="I3508" s="785" t="s">
        <v>15614</v>
      </c>
      <c r="J3508" s="785" t="s">
        <v>629</v>
      </c>
      <c r="K3508" s="785" t="s">
        <v>15615</v>
      </c>
      <c r="L3508" s="785" t="s">
        <v>15616</v>
      </c>
      <c r="M3508" s="785"/>
      <c r="N3508" s="785"/>
      <c r="O3508" s="785" t="s">
        <v>15617</v>
      </c>
      <c r="P3508" s="787">
        <v>37.681213</v>
      </c>
      <c r="Q3508" s="787">
        <v>-3.3831820000000001</v>
      </c>
      <c r="R3508" s="785" t="s">
        <v>766</v>
      </c>
      <c r="S3508" s="785" t="s">
        <v>1780</v>
      </c>
      <c r="T3508" s="785" t="s">
        <v>15618</v>
      </c>
      <c r="U3508" s="785" t="s">
        <v>15619</v>
      </c>
      <c r="V3508" s="785" t="s">
        <v>2673</v>
      </c>
      <c r="W3508" s="785" t="s">
        <v>2608</v>
      </c>
      <c r="X3508" s="785" t="s">
        <v>15588</v>
      </c>
      <c r="Y3508" s="615" t="str">
        <f t="shared" si="54"/>
        <v>Julius Onyango</v>
      </c>
      <c r="Z3508" s="785" t="s">
        <v>15620</v>
      </c>
      <c r="AA3508" s="785" t="s">
        <v>5464</v>
      </c>
      <c r="AB3508" s="785" t="s">
        <v>2609</v>
      </c>
      <c r="AC3508" s="785" t="s">
        <v>2610</v>
      </c>
      <c r="AD3508" s="786">
        <v>43298</v>
      </c>
    </row>
    <row r="3509" spans="1:30" ht="15.75">
      <c r="A3509" s="785" t="s">
        <v>4301</v>
      </c>
      <c r="B3509" s="785" t="s">
        <v>16426</v>
      </c>
      <c r="C3509" s="785" t="s">
        <v>4303</v>
      </c>
      <c r="D3509" s="785" t="s">
        <v>2599</v>
      </c>
      <c r="E3509" s="785" t="s">
        <v>5075</v>
      </c>
      <c r="F3509" s="786">
        <v>43050</v>
      </c>
      <c r="G3509" s="785" t="s">
        <v>5076</v>
      </c>
      <c r="H3509" s="786">
        <v>43100</v>
      </c>
      <c r="I3509" s="785" t="s">
        <v>16427</v>
      </c>
      <c r="J3509" s="785" t="s">
        <v>629</v>
      </c>
      <c r="K3509" s="785" t="s">
        <v>16428</v>
      </c>
      <c r="L3509" s="785" t="s">
        <v>16429</v>
      </c>
      <c r="M3509" s="785"/>
      <c r="N3509" s="785"/>
      <c r="O3509" s="785"/>
      <c r="P3509" s="787">
        <v>36.548319999999997</v>
      </c>
      <c r="Q3509" s="787">
        <v>-0.14585000000000001</v>
      </c>
      <c r="R3509" s="785" t="s">
        <v>1228</v>
      </c>
      <c r="S3509" s="785" t="s">
        <v>1229</v>
      </c>
      <c r="T3509" s="785" t="s">
        <v>16395</v>
      </c>
      <c r="U3509" s="785" t="s">
        <v>3815</v>
      </c>
      <c r="V3509" s="785" t="s">
        <v>2855</v>
      </c>
      <c r="W3509" s="785" t="s">
        <v>3025</v>
      </c>
      <c r="X3509" s="785" t="s">
        <v>16397</v>
      </c>
      <c r="Y3509" s="615" t="str">
        <f t="shared" si="54"/>
        <v>Kichemu Limited</v>
      </c>
      <c r="Z3509" s="785" t="s">
        <v>2599</v>
      </c>
      <c r="AA3509" s="785" t="s">
        <v>4349</v>
      </c>
      <c r="AB3509" s="785" t="s">
        <v>2683</v>
      </c>
      <c r="AC3509" s="785" t="s">
        <v>2606</v>
      </c>
      <c r="AD3509" s="786">
        <v>42796</v>
      </c>
    </row>
    <row r="3510" spans="1:30" ht="15.75">
      <c r="A3510" s="785" t="s">
        <v>4301</v>
      </c>
      <c r="B3510" s="785" t="s">
        <v>16874</v>
      </c>
      <c r="C3510" s="785" t="s">
        <v>4303</v>
      </c>
      <c r="D3510" s="785" t="s">
        <v>2599</v>
      </c>
      <c r="E3510" s="785" t="s">
        <v>5075</v>
      </c>
      <c r="F3510" s="786">
        <v>43050</v>
      </c>
      <c r="G3510" s="785" t="s">
        <v>5076</v>
      </c>
      <c r="H3510" s="786">
        <v>43100</v>
      </c>
      <c r="I3510" s="785" t="s">
        <v>16875</v>
      </c>
      <c r="J3510" s="785" t="s">
        <v>629</v>
      </c>
      <c r="K3510" s="785" t="s">
        <v>16876</v>
      </c>
      <c r="L3510" s="785" t="s">
        <v>16877</v>
      </c>
      <c r="M3510" s="785"/>
      <c r="N3510" s="785"/>
      <c r="O3510" s="785"/>
      <c r="P3510" s="787">
        <v>37.632153000000002</v>
      </c>
      <c r="Q3510" s="787">
        <v>-0.23311299999999999</v>
      </c>
      <c r="R3510" s="785" t="s">
        <v>1266</v>
      </c>
      <c r="S3510" s="785" t="s">
        <v>1267</v>
      </c>
      <c r="T3510" s="785" t="s">
        <v>2636</v>
      </c>
      <c r="U3510" s="785" t="s">
        <v>16878</v>
      </c>
      <c r="V3510" s="785" t="s">
        <v>2855</v>
      </c>
      <c r="W3510" s="785" t="s">
        <v>3005</v>
      </c>
      <c r="X3510" s="785" t="s">
        <v>16849</v>
      </c>
      <c r="Y3510" s="615" t="str">
        <f t="shared" si="54"/>
        <v>Linus Muchangi</v>
      </c>
      <c r="Z3510" s="785" t="s">
        <v>16861</v>
      </c>
      <c r="AA3510" s="785" t="s">
        <v>4349</v>
      </c>
      <c r="AB3510" s="785" t="s">
        <v>2683</v>
      </c>
      <c r="AC3510" s="785" t="s">
        <v>2606</v>
      </c>
      <c r="AD3510" s="786">
        <v>42978</v>
      </c>
    </row>
    <row r="3511" spans="1:30" ht="15.75">
      <c r="A3511" s="785" t="s">
        <v>4301</v>
      </c>
      <c r="B3511" s="785" t="s">
        <v>17213</v>
      </c>
      <c r="C3511" s="785" t="s">
        <v>4303</v>
      </c>
      <c r="D3511" s="785" t="s">
        <v>2599</v>
      </c>
      <c r="E3511" s="785" t="s">
        <v>5075</v>
      </c>
      <c r="F3511" s="786">
        <v>43050</v>
      </c>
      <c r="G3511" s="785" t="s">
        <v>5076</v>
      </c>
      <c r="H3511" s="786">
        <v>43100</v>
      </c>
      <c r="I3511" s="785" t="s">
        <v>17214</v>
      </c>
      <c r="J3511" s="785" t="s">
        <v>629</v>
      </c>
      <c r="K3511" s="785" t="s">
        <v>2612</v>
      </c>
      <c r="L3511" s="785" t="s">
        <v>17215</v>
      </c>
      <c r="M3511" s="785"/>
      <c r="N3511" s="785"/>
      <c r="O3511" s="785"/>
      <c r="P3511" s="787">
        <v>37.241864999999997</v>
      </c>
      <c r="Q3511" s="787">
        <v>-0.54294799999999999</v>
      </c>
      <c r="R3511" s="785" t="s">
        <v>1961</v>
      </c>
      <c r="S3511" s="785" t="s">
        <v>2864</v>
      </c>
      <c r="T3511" s="785" t="s">
        <v>3938</v>
      </c>
      <c r="U3511" s="785" t="s">
        <v>3938</v>
      </c>
      <c r="V3511" s="785" t="s">
        <v>3177</v>
      </c>
      <c r="W3511" s="785" t="s">
        <v>2693</v>
      </c>
      <c r="X3511" s="785" t="s">
        <v>17201</v>
      </c>
      <c r="Y3511" s="615" t="str">
        <f t="shared" si="54"/>
        <v>Lukas</v>
      </c>
      <c r="Z3511" s="785" t="s">
        <v>16935</v>
      </c>
      <c r="AA3511" s="785" t="s">
        <v>4349</v>
      </c>
      <c r="AB3511" s="785" t="s">
        <v>2605</v>
      </c>
      <c r="AC3511" s="785" t="s">
        <v>2606</v>
      </c>
      <c r="AD3511" s="786">
        <v>43165</v>
      </c>
    </row>
    <row r="3512" spans="1:30" ht="15.75">
      <c r="A3512" s="785" t="s">
        <v>4301</v>
      </c>
      <c r="B3512" s="785" t="s">
        <v>18417</v>
      </c>
      <c r="C3512" s="785" t="s">
        <v>4322</v>
      </c>
      <c r="D3512" s="785" t="s">
        <v>2618</v>
      </c>
      <c r="E3512" s="785" t="s">
        <v>5075</v>
      </c>
      <c r="F3512" s="786">
        <v>43050</v>
      </c>
      <c r="G3512" s="785" t="s">
        <v>5076</v>
      </c>
      <c r="H3512" s="786">
        <v>43100</v>
      </c>
      <c r="I3512" s="785" t="s">
        <v>18418</v>
      </c>
      <c r="J3512" s="785" t="s">
        <v>629</v>
      </c>
      <c r="K3512" s="785" t="s">
        <v>18419</v>
      </c>
      <c r="L3512" s="785" t="s">
        <v>18420</v>
      </c>
      <c r="M3512" s="785"/>
      <c r="N3512" s="785"/>
      <c r="O3512" s="785"/>
      <c r="P3512" s="787">
        <v>35.937612999999999</v>
      </c>
      <c r="Q3512" s="787">
        <v>-0.23996200000000001</v>
      </c>
      <c r="R3512" s="785" t="s">
        <v>695</v>
      </c>
      <c r="S3512" s="785" t="s">
        <v>1011</v>
      </c>
      <c r="T3512" s="785" t="s">
        <v>1011</v>
      </c>
      <c r="U3512" s="785" t="s">
        <v>3376</v>
      </c>
      <c r="V3512" s="785" t="s">
        <v>3004</v>
      </c>
      <c r="W3512" s="785" t="s">
        <v>10370</v>
      </c>
      <c r="X3512" s="785" t="s">
        <v>10370</v>
      </c>
      <c r="Y3512" s="615" t="str">
        <f t="shared" si="54"/>
        <v>Nelson Mutai</v>
      </c>
      <c r="Z3512" s="785" t="s">
        <v>18411</v>
      </c>
      <c r="AA3512" s="785" t="s">
        <v>4314</v>
      </c>
      <c r="AB3512" s="785" t="s">
        <v>2683</v>
      </c>
      <c r="AC3512" s="785" t="s">
        <v>2606</v>
      </c>
      <c r="AD3512" s="786">
        <v>43007</v>
      </c>
    </row>
    <row r="3513" spans="1:30" ht="15.75">
      <c r="A3513" s="785" t="s">
        <v>4301</v>
      </c>
      <c r="B3513" s="785" t="s">
        <v>20766</v>
      </c>
      <c r="C3513" s="785" t="s">
        <v>4303</v>
      </c>
      <c r="D3513" s="785" t="s">
        <v>2599</v>
      </c>
      <c r="E3513" s="785" t="s">
        <v>5075</v>
      </c>
      <c r="F3513" s="786">
        <v>43050</v>
      </c>
      <c r="G3513" s="785" t="s">
        <v>5076</v>
      </c>
      <c r="H3513" s="786">
        <v>43100</v>
      </c>
      <c r="I3513" s="785" t="s">
        <v>20767</v>
      </c>
      <c r="J3513" s="785" t="s">
        <v>629</v>
      </c>
      <c r="K3513" s="785" t="s">
        <v>20768</v>
      </c>
      <c r="L3513" s="785" t="s">
        <v>20769</v>
      </c>
      <c r="M3513" s="785"/>
      <c r="N3513" s="785"/>
      <c r="O3513" s="785"/>
      <c r="P3513" s="787">
        <v>36.229197999999997</v>
      </c>
      <c r="Q3513" s="787">
        <v>3.3621999999999999E-2</v>
      </c>
      <c r="R3513" s="785" t="s">
        <v>695</v>
      </c>
      <c r="S3513" s="785" t="s">
        <v>2684</v>
      </c>
      <c r="T3513" s="785" t="s">
        <v>20770</v>
      </c>
      <c r="U3513" s="785" t="s">
        <v>20770</v>
      </c>
      <c r="V3513" s="785" t="s">
        <v>2673</v>
      </c>
      <c r="W3513" s="785" t="s">
        <v>2668</v>
      </c>
      <c r="X3513" s="785" t="s">
        <v>2630</v>
      </c>
      <c r="Y3513" s="615" t="str">
        <f t="shared" si="54"/>
        <v>Reuben Kariuki Kimenyi</v>
      </c>
      <c r="Z3513" s="785" t="s">
        <v>20771</v>
      </c>
      <c r="AA3513" s="785" t="s">
        <v>4314</v>
      </c>
      <c r="AB3513" s="785" t="s">
        <v>2605</v>
      </c>
      <c r="AC3513" s="785" t="s">
        <v>2606</v>
      </c>
      <c r="AD3513" s="786">
        <v>42876</v>
      </c>
    </row>
    <row r="3514" spans="1:30" ht="15.75">
      <c r="A3514" s="785" t="s">
        <v>4301</v>
      </c>
      <c r="B3514" s="785" t="s">
        <v>21082</v>
      </c>
      <c r="C3514" s="785" t="s">
        <v>4303</v>
      </c>
      <c r="D3514" s="785" t="s">
        <v>2599</v>
      </c>
      <c r="E3514" s="785" t="s">
        <v>5075</v>
      </c>
      <c r="F3514" s="786">
        <v>43050</v>
      </c>
      <c r="G3514" s="785" t="s">
        <v>5076</v>
      </c>
      <c r="H3514" s="786">
        <v>43100</v>
      </c>
      <c r="I3514" s="785" t="s">
        <v>21083</v>
      </c>
      <c r="J3514" s="785" t="s">
        <v>629</v>
      </c>
      <c r="K3514" s="785" t="s">
        <v>21084</v>
      </c>
      <c r="L3514" s="785" t="s">
        <v>21085</v>
      </c>
      <c r="M3514" s="785"/>
      <c r="N3514" s="785"/>
      <c r="O3514" s="785" t="s">
        <v>21086</v>
      </c>
      <c r="P3514" s="787">
        <v>36.701070000000001</v>
      </c>
      <c r="Q3514" s="787">
        <v>-1.3247850000000001</v>
      </c>
      <c r="R3514" s="785" t="s">
        <v>2661</v>
      </c>
      <c r="S3514" s="785" t="s">
        <v>6025</v>
      </c>
      <c r="T3514" s="785" t="s">
        <v>17765</v>
      </c>
      <c r="U3514" s="785" t="s">
        <v>17765</v>
      </c>
      <c r="V3514" s="785" t="s">
        <v>3070</v>
      </c>
      <c r="W3514" s="785" t="s">
        <v>3385</v>
      </c>
      <c r="X3514" s="785" t="s">
        <v>21087</v>
      </c>
      <c r="Y3514" s="615" t="str">
        <f t="shared" si="54"/>
        <v>Robert Kamau Muthee</v>
      </c>
      <c r="Z3514" s="785" t="s">
        <v>21088</v>
      </c>
      <c r="AA3514" s="785" t="s">
        <v>4314</v>
      </c>
      <c r="AB3514" s="785" t="s">
        <v>2605</v>
      </c>
      <c r="AC3514" s="785" t="s">
        <v>2606</v>
      </c>
      <c r="AD3514" s="786">
        <v>43053</v>
      </c>
    </row>
    <row r="3515" spans="1:30" ht="15.75">
      <c r="A3515" s="785" t="s">
        <v>4301</v>
      </c>
      <c r="B3515" s="785" t="s">
        <v>22381</v>
      </c>
      <c r="C3515" s="785" t="s">
        <v>4303</v>
      </c>
      <c r="D3515" s="785" t="s">
        <v>2599</v>
      </c>
      <c r="E3515" s="785" t="s">
        <v>5075</v>
      </c>
      <c r="F3515" s="786">
        <v>43050</v>
      </c>
      <c r="G3515" s="785" t="s">
        <v>5076</v>
      </c>
      <c r="H3515" s="786">
        <v>43100</v>
      </c>
      <c r="I3515" s="785" t="s">
        <v>22382</v>
      </c>
      <c r="J3515" s="785" t="s">
        <v>627</v>
      </c>
      <c r="K3515" s="785" t="s">
        <v>22383</v>
      </c>
      <c r="L3515" s="785" t="s">
        <v>22384</v>
      </c>
      <c r="M3515" s="785"/>
      <c r="N3515" s="785"/>
      <c r="O3515" s="785"/>
      <c r="P3515" s="787">
        <v>34.757171999999997</v>
      </c>
      <c r="Q3515" s="787">
        <v>-0.69202699999999995</v>
      </c>
      <c r="R3515" s="785" t="s">
        <v>2696</v>
      </c>
      <c r="S3515" s="785" t="s">
        <v>2697</v>
      </c>
      <c r="T3515" s="785" t="s">
        <v>2696</v>
      </c>
      <c r="U3515" s="785" t="s">
        <v>2599</v>
      </c>
      <c r="V3515" s="785" t="s">
        <v>3070</v>
      </c>
      <c r="W3515" s="785" t="s">
        <v>22222</v>
      </c>
      <c r="X3515" s="785" t="s">
        <v>3516</v>
      </c>
      <c r="Y3515" s="615" t="str">
        <f t="shared" si="54"/>
        <v>Samuel Manyuna Otiso</v>
      </c>
      <c r="Z3515" s="785" t="s">
        <v>2599</v>
      </c>
      <c r="AA3515" s="785" t="s">
        <v>4349</v>
      </c>
      <c r="AB3515" s="785" t="s">
        <v>2605</v>
      </c>
      <c r="AC3515" s="785" t="s">
        <v>2606</v>
      </c>
      <c r="AD3515" s="786">
        <v>42796</v>
      </c>
    </row>
    <row r="3516" spans="1:30" ht="15.75">
      <c r="A3516" s="785" t="s">
        <v>4301</v>
      </c>
      <c r="B3516" s="785" t="s">
        <v>23298</v>
      </c>
      <c r="C3516" s="785" t="s">
        <v>4303</v>
      </c>
      <c r="D3516" s="785" t="s">
        <v>2599</v>
      </c>
      <c r="E3516" s="785" t="s">
        <v>5075</v>
      </c>
      <c r="F3516" s="786">
        <v>43050</v>
      </c>
      <c r="G3516" s="785" t="s">
        <v>5076</v>
      </c>
      <c r="H3516" s="786">
        <v>43100</v>
      </c>
      <c r="I3516" s="785" t="s">
        <v>23299</v>
      </c>
      <c r="J3516" s="785" t="s">
        <v>629</v>
      </c>
      <c r="K3516" s="785" t="s">
        <v>23300</v>
      </c>
      <c r="L3516" s="785" t="s">
        <v>23301</v>
      </c>
      <c r="M3516" s="785"/>
      <c r="N3516" s="785"/>
      <c r="O3516" s="785"/>
      <c r="P3516" s="787">
        <v>36.159244999999999</v>
      </c>
      <c r="Q3516" s="787">
        <v>-0.20519699999999999</v>
      </c>
      <c r="R3516" s="785" t="s">
        <v>695</v>
      </c>
      <c r="S3516" s="785" t="s">
        <v>1204</v>
      </c>
      <c r="T3516" s="785" t="s">
        <v>1204</v>
      </c>
      <c r="U3516" s="785" t="s">
        <v>23302</v>
      </c>
      <c r="V3516" s="785" t="s">
        <v>2855</v>
      </c>
      <c r="W3516" s="785" t="s">
        <v>23165</v>
      </c>
      <c r="X3516" s="785" t="s">
        <v>23165</v>
      </c>
      <c r="Y3516" s="615" t="str">
        <f t="shared" si="54"/>
        <v>Simon Kabucho</v>
      </c>
      <c r="Z3516" s="785" t="s">
        <v>23297</v>
      </c>
      <c r="AA3516" s="785" t="s">
        <v>4314</v>
      </c>
      <c r="AB3516" s="785" t="s">
        <v>2683</v>
      </c>
      <c r="AC3516" s="785" t="s">
        <v>2606</v>
      </c>
      <c r="AD3516" s="786">
        <v>43070</v>
      </c>
    </row>
    <row r="3517" spans="1:30" ht="15.75">
      <c r="A3517" s="785" t="s">
        <v>4301</v>
      </c>
      <c r="B3517" s="785" t="s">
        <v>23303</v>
      </c>
      <c r="C3517" s="785" t="s">
        <v>4303</v>
      </c>
      <c r="D3517" s="785" t="s">
        <v>2599</v>
      </c>
      <c r="E3517" s="785" t="s">
        <v>5075</v>
      </c>
      <c r="F3517" s="786">
        <v>43050</v>
      </c>
      <c r="G3517" s="785" t="s">
        <v>5076</v>
      </c>
      <c r="H3517" s="786">
        <v>43100</v>
      </c>
      <c r="I3517" s="785" t="s">
        <v>23304</v>
      </c>
      <c r="J3517" s="785" t="s">
        <v>627</v>
      </c>
      <c r="K3517" s="785" t="s">
        <v>23305</v>
      </c>
      <c r="L3517" s="785" t="s">
        <v>23306</v>
      </c>
      <c r="M3517" s="785"/>
      <c r="N3517" s="785"/>
      <c r="O3517" s="785"/>
      <c r="P3517" s="787">
        <v>36.168044999999999</v>
      </c>
      <c r="Q3517" s="787">
        <v>-0.17408999999999999</v>
      </c>
      <c r="R3517" s="785" t="s">
        <v>695</v>
      </c>
      <c r="S3517" s="785" t="s">
        <v>1204</v>
      </c>
      <c r="T3517" s="785" t="s">
        <v>1204</v>
      </c>
      <c r="U3517" s="785" t="s">
        <v>3330</v>
      </c>
      <c r="V3517" s="785" t="s">
        <v>2855</v>
      </c>
      <c r="W3517" s="785" t="s">
        <v>23165</v>
      </c>
      <c r="X3517" s="785" t="s">
        <v>23165</v>
      </c>
      <c r="Y3517" s="615" t="str">
        <f t="shared" si="54"/>
        <v>Simon Kabucho</v>
      </c>
      <c r="Z3517" s="785" t="s">
        <v>23297</v>
      </c>
      <c r="AA3517" s="785" t="s">
        <v>4314</v>
      </c>
      <c r="AB3517" s="785" t="s">
        <v>2683</v>
      </c>
      <c r="AC3517" s="785" t="s">
        <v>2606</v>
      </c>
      <c r="AD3517" s="786">
        <v>43070</v>
      </c>
    </row>
    <row r="3518" spans="1:30" ht="15.75">
      <c r="A3518" s="785" t="s">
        <v>4301</v>
      </c>
      <c r="B3518" s="785" t="s">
        <v>23328</v>
      </c>
      <c r="C3518" s="785" t="s">
        <v>4303</v>
      </c>
      <c r="D3518" s="785" t="s">
        <v>2599</v>
      </c>
      <c r="E3518" s="785" t="s">
        <v>5075</v>
      </c>
      <c r="F3518" s="786">
        <v>43050</v>
      </c>
      <c r="G3518" s="785" t="s">
        <v>5076</v>
      </c>
      <c r="H3518" s="786">
        <v>43100</v>
      </c>
      <c r="I3518" s="785" t="s">
        <v>23329</v>
      </c>
      <c r="J3518" s="785" t="s">
        <v>629</v>
      </c>
      <c r="K3518" s="785" t="s">
        <v>23330</v>
      </c>
      <c r="L3518" s="785" t="s">
        <v>23331</v>
      </c>
      <c r="M3518" s="785"/>
      <c r="N3518" s="785"/>
      <c r="O3518" s="785"/>
      <c r="P3518" s="787">
        <v>36.220910000000003</v>
      </c>
      <c r="Q3518" s="787">
        <v>-4.0606999999999997E-2</v>
      </c>
      <c r="R3518" s="785" t="s">
        <v>695</v>
      </c>
      <c r="S3518" s="785" t="s">
        <v>2231</v>
      </c>
      <c r="T3518" s="785" t="s">
        <v>2231</v>
      </c>
      <c r="U3518" s="785" t="s">
        <v>2131</v>
      </c>
      <c r="V3518" s="785" t="s">
        <v>2855</v>
      </c>
      <c r="W3518" s="785" t="s">
        <v>23181</v>
      </c>
      <c r="X3518" s="785" t="s">
        <v>23165</v>
      </c>
      <c r="Y3518" s="615" t="str">
        <f t="shared" si="54"/>
        <v>Simon Kabucho</v>
      </c>
      <c r="Z3518" s="785" t="s">
        <v>23172</v>
      </c>
      <c r="AA3518" s="785" t="s">
        <v>4314</v>
      </c>
      <c r="AB3518" s="785" t="s">
        <v>2683</v>
      </c>
      <c r="AC3518" s="785" t="s">
        <v>2606</v>
      </c>
      <c r="AD3518" s="786">
        <v>42986</v>
      </c>
    </row>
    <row r="3519" spans="1:30" ht="15.75">
      <c r="A3519" s="785" t="s">
        <v>4301</v>
      </c>
      <c r="B3519" s="785" t="s">
        <v>25117</v>
      </c>
      <c r="C3519" s="785" t="s">
        <v>4303</v>
      </c>
      <c r="D3519" s="785" t="s">
        <v>2599</v>
      </c>
      <c r="E3519" s="785" t="s">
        <v>5075</v>
      </c>
      <c r="F3519" s="786">
        <v>43050</v>
      </c>
      <c r="G3519" s="785" t="s">
        <v>5076</v>
      </c>
      <c r="H3519" s="786">
        <v>43100</v>
      </c>
      <c r="I3519" s="785" t="s">
        <v>25118</v>
      </c>
      <c r="J3519" s="785" t="s">
        <v>627</v>
      </c>
      <c r="K3519" s="785" t="s">
        <v>2612</v>
      </c>
      <c r="L3519" s="785" t="s">
        <v>25119</v>
      </c>
      <c r="M3519" s="785"/>
      <c r="N3519" s="785"/>
      <c r="O3519" s="785"/>
      <c r="P3519" s="787">
        <v>36.483939999999997</v>
      </c>
      <c r="Q3519" s="787">
        <v>-0.16675799999999999</v>
      </c>
      <c r="R3519" s="785" t="s">
        <v>1228</v>
      </c>
      <c r="S3519" s="785" t="s">
        <v>1229</v>
      </c>
      <c r="T3519" s="785" t="s">
        <v>3436</v>
      </c>
      <c r="U3519" s="785" t="s">
        <v>16493</v>
      </c>
      <c r="V3519" s="785" t="s">
        <v>2855</v>
      </c>
      <c r="W3519" s="785" t="s">
        <v>3025</v>
      </c>
      <c r="X3519" s="785" t="s">
        <v>25100</v>
      </c>
      <c r="Y3519" s="615" t="str">
        <f t="shared" si="54"/>
        <v>Wanjau</v>
      </c>
      <c r="Z3519" s="785" t="s">
        <v>2599</v>
      </c>
      <c r="AA3519" s="785" t="s">
        <v>4349</v>
      </c>
      <c r="AB3519" s="785" t="s">
        <v>2683</v>
      </c>
      <c r="AC3519" s="785" t="s">
        <v>2606</v>
      </c>
      <c r="AD3519" s="786">
        <v>42996</v>
      </c>
    </row>
    <row r="3520" spans="1:30" ht="15.75">
      <c r="A3520" s="785" t="s">
        <v>4301</v>
      </c>
      <c r="B3520" s="785" t="s">
        <v>25528</v>
      </c>
      <c r="C3520" s="785" t="s">
        <v>4303</v>
      </c>
      <c r="D3520" s="785" t="s">
        <v>2599</v>
      </c>
      <c r="E3520" s="785" t="s">
        <v>5075</v>
      </c>
      <c r="F3520" s="786">
        <v>43050</v>
      </c>
      <c r="G3520" s="785" t="s">
        <v>5076</v>
      </c>
      <c r="H3520" s="786">
        <v>43100</v>
      </c>
      <c r="I3520" s="785" t="s">
        <v>25529</v>
      </c>
      <c r="J3520" s="785" t="s">
        <v>629</v>
      </c>
      <c r="K3520" s="785" t="s">
        <v>25530</v>
      </c>
      <c r="L3520" s="785" t="s">
        <v>25531</v>
      </c>
      <c r="M3520" s="785"/>
      <c r="N3520" s="785"/>
      <c r="O3520" s="785" t="s">
        <v>25532</v>
      </c>
      <c r="P3520" s="787">
        <v>37.672787999999997</v>
      </c>
      <c r="Q3520" s="787">
        <v>-7.9992999999999995E-2</v>
      </c>
      <c r="R3520" s="785" t="s">
        <v>1104</v>
      </c>
      <c r="S3520" s="785" t="s">
        <v>2643</v>
      </c>
      <c r="T3520" s="785" t="s">
        <v>3534</v>
      </c>
      <c r="U3520" s="785" t="s">
        <v>2912</v>
      </c>
      <c r="V3520" s="785" t="s">
        <v>2673</v>
      </c>
      <c r="W3520" s="785" t="s">
        <v>2719</v>
      </c>
      <c r="X3520" s="785" t="s">
        <v>2719</v>
      </c>
      <c r="Y3520" s="615" t="str">
        <f t="shared" si="54"/>
        <v>Zackmar Biotec Ltd</v>
      </c>
      <c r="Z3520" s="785" t="s">
        <v>25533</v>
      </c>
      <c r="AA3520" s="785" t="s">
        <v>4349</v>
      </c>
      <c r="AB3520" s="785" t="s">
        <v>2683</v>
      </c>
      <c r="AC3520" s="785" t="s">
        <v>2606</v>
      </c>
      <c r="AD3520" s="786">
        <v>42971</v>
      </c>
    </row>
    <row r="3521" spans="1:30" ht="15.75">
      <c r="A3521" s="785" t="s">
        <v>4301</v>
      </c>
      <c r="B3521" s="785" t="s">
        <v>25794</v>
      </c>
      <c r="C3521" s="785" t="s">
        <v>4303</v>
      </c>
      <c r="D3521" s="785" t="s">
        <v>2599</v>
      </c>
      <c r="E3521" s="785" t="s">
        <v>5075</v>
      </c>
      <c r="F3521" s="786">
        <v>43050</v>
      </c>
      <c r="G3521" s="785" t="s">
        <v>5076</v>
      </c>
      <c r="H3521" s="786">
        <v>43100</v>
      </c>
      <c r="I3521" s="785" t="s">
        <v>25795</v>
      </c>
      <c r="J3521" s="785" t="s">
        <v>629</v>
      </c>
      <c r="K3521" s="785" t="s">
        <v>25796</v>
      </c>
      <c r="L3521" s="785" t="s">
        <v>25797</v>
      </c>
      <c r="M3521" s="785"/>
      <c r="N3521" s="785"/>
      <c r="O3521" s="785"/>
      <c r="P3521" s="787">
        <v>34.594048999999998</v>
      </c>
      <c r="Q3521" s="787">
        <v>0.57897600000000005</v>
      </c>
      <c r="R3521" s="785" t="s">
        <v>2301</v>
      </c>
      <c r="S3521" s="785" t="s">
        <v>11162</v>
      </c>
      <c r="T3521" s="785" t="s">
        <v>25798</v>
      </c>
      <c r="U3521" s="785" t="s">
        <v>25799</v>
      </c>
      <c r="V3521" s="785" t="s">
        <v>2673</v>
      </c>
      <c r="W3521" s="785" t="s">
        <v>2608</v>
      </c>
      <c r="X3521" s="785" t="s">
        <v>25607</v>
      </c>
      <c r="Y3521" s="615" t="str">
        <f t="shared" si="54"/>
        <v>Zadock</v>
      </c>
      <c r="Z3521" s="785" t="s">
        <v>25608</v>
      </c>
      <c r="AA3521" s="785" t="s">
        <v>5464</v>
      </c>
      <c r="AB3521" s="785" t="s">
        <v>2609</v>
      </c>
      <c r="AC3521" s="785" t="s">
        <v>2610</v>
      </c>
      <c r="AD3521" s="786">
        <v>42923</v>
      </c>
    </row>
    <row r="3522" spans="1:30" ht="15.75">
      <c r="A3522" s="785" t="s">
        <v>4301</v>
      </c>
      <c r="B3522" s="785" t="s">
        <v>28831</v>
      </c>
      <c r="C3522" s="785" t="s">
        <v>4303</v>
      </c>
      <c r="D3522" s="785" t="s">
        <v>2599</v>
      </c>
      <c r="E3522" s="785" t="s">
        <v>5075</v>
      </c>
      <c r="F3522" s="786">
        <v>43050</v>
      </c>
      <c r="G3522" s="785" t="s">
        <v>5076</v>
      </c>
      <c r="H3522" s="786">
        <v>43100</v>
      </c>
      <c r="I3522" s="785" t="s">
        <v>28832</v>
      </c>
      <c r="J3522" s="785" t="s">
        <v>629</v>
      </c>
      <c r="K3522" s="785" t="s">
        <v>2612</v>
      </c>
      <c r="L3522" s="785" t="s">
        <v>28833</v>
      </c>
      <c r="M3522" s="785"/>
      <c r="N3522" s="785"/>
      <c r="O3522" s="785"/>
      <c r="P3522" s="787">
        <v>36.759230000000002</v>
      </c>
      <c r="Q3522" s="787">
        <v>-1.0547070000000001</v>
      </c>
      <c r="R3522" s="785" t="s">
        <v>821</v>
      </c>
      <c r="S3522" s="785" t="s">
        <v>871</v>
      </c>
      <c r="T3522" s="785" t="s">
        <v>871</v>
      </c>
      <c r="U3522" s="785" t="s">
        <v>10027</v>
      </c>
      <c r="V3522" s="785" t="s">
        <v>2855</v>
      </c>
      <c r="W3522" s="785" t="s">
        <v>2615</v>
      </c>
      <c r="X3522" s="785"/>
      <c r="Y3522" s="615" t="str">
        <f t="shared" ref="Y3522:Y3585" si="55">IF(X3522="",W3522,X3522)</f>
        <v>Takamoto Biogas</v>
      </c>
      <c r="Z3522" s="785" t="s">
        <v>2599</v>
      </c>
      <c r="AA3522" s="785" t="s">
        <v>5464</v>
      </c>
      <c r="AB3522" s="785" t="s">
        <v>2616</v>
      </c>
      <c r="AC3522" s="785" t="s">
        <v>2617</v>
      </c>
      <c r="AD3522" s="786">
        <v>43005</v>
      </c>
    </row>
    <row r="3523" spans="1:30" ht="15.75">
      <c r="A3523" s="785" t="s">
        <v>4301</v>
      </c>
      <c r="B3523" s="785" t="s">
        <v>31016</v>
      </c>
      <c r="C3523" s="785" t="s">
        <v>4303</v>
      </c>
      <c r="D3523" s="785" t="s">
        <v>2599</v>
      </c>
      <c r="E3523" s="785" t="s">
        <v>5075</v>
      </c>
      <c r="F3523" s="786">
        <v>43050</v>
      </c>
      <c r="G3523" s="785" t="s">
        <v>5076</v>
      </c>
      <c r="H3523" s="786">
        <v>43100</v>
      </c>
      <c r="I3523" s="785" t="s">
        <v>31017</v>
      </c>
      <c r="J3523" s="785" t="s">
        <v>627</v>
      </c>
      <c r="K3523" s="785" t="s">
        <v>31018</v>
      </c>
      <c r="L3523" s="785" t="s">
        <v>31019</v>
      </c>
      <c r="M3523" s="785"/>
      <c r="N3523" s="785"/>
      <c r="O3523" s="785"/>
      <c r="P3523" s="787">
        <v>36.410786999999999</v>
      </c>
      <c r="Q3523" s="787">
        <v>0.118407</v>
      </c>
      <c r="R3523" s="785" t="s">
        <v>1228</v>
      </c>
      <c r="S3523" s="785" t="s">
        <v>1229</v>
      </c>
      <c r="T3523" s="785" t="s">
        <v>28211</v>
      </c>
      <c r="U3523" s="785" t="s">
        <v>31020</v>
      </c>
      <c r="V3523" s="785" t="s">
        <v>3004</v>
      </c>
      <c r="W3523" s="785" t="s">
        <v>2974</v>
      </c>
      <c r="X3523" s="785"/>
      <c r="Y3523" s="615" t="str">
        <f t="shared" si="55"/>
        <v>Harun Muchiri Stephen</v>
      </c>
      <c r="Z3523" s="785" t="s">
        <v>2599</v>
      </c>
      <c r="AA3523" s="785" t="s">
        <v>4314</v>
      </c>
      <c r="AB3523" s="785" t="s">
        <v>2605</v>
      </c>
      <c r="AC3523" s="785" t="s">
        <v>2606</v>
      </c>
      <c r="AD3523" s="786">
        <v>42796</v>
      </c>
    </row>
    <row r="3524" spans="1:30" ht="15.75">
      <c r="A3524" s="785" t="s">
        <v>4301</v>
      </c>
      <c r="B3524" s="785" t="s">
        <v>31026</v>
      </c>
      <c r="C3524" s="785" t="s">
        <v>4303</v>
      </c>
      <c r="D3524" s="785" t="s">
        <v>2599</v>
      </c>
      <c r="E3524" s="785" t="s">
        <v>5075</v>
      </c>
      <c r="F3524" s="786">
        <v>43050</v>
      </c>
      <c r="G3524" s="785" t="s">
        <v>5076</v>
      </c>
      <c r="H3524" s="786">
        <v>43100</v>
      </c>
      <c r="I3524" s="785" t="s">
        <v>31027</v>
      </c>
      <c r="J3524" s="785" t="s">
        <v>629</v>
      </c>
      <c r="K3524" s="785" t="s">
        <v>31028</v>
      </c>
      <c r="L3524" s="785" t="s">
        <v>31029</v>
      </c>
      <c r="M3524" s="785"/>
      <c r="N3524" s="785"/>
      <c r="O3524" s="785"/>
      <c r="P3524" s="787">
        <v>36.992252999999998</v>
      </c>
      <c r="Q3524" s="787">
        <v>-1.1598869999999999</v>
      </c>
      <c r="R3524" s="785" t="s">
        <v>821</v>
      </c>
      <c r="S3524" s="785" t="s">
        <v>2898</v>
      </c>
      <c r="T3524" s="785" t="s">
        <v>17883</v>
      </c>
      <c r="U3524" s="785" t="s">
        <v>2599</v>
      </c>
      <c r="V3524" s="785" t="s">
        <v>3004</v>
      </c>
      <c r="W3524" s="785" t="s">
        <v>3612</v>
      </c>
      <c r="X3524" s="785"/>
      <c r="Y3524" s="615" t="str">
        <f t="shared" si="55"/>
        <v>Edwin Odhiambo</v>
      </c>
      <c r="Z3524" s="785" t="s">
        <v>2599</v>
      </c>
      <c r="AA3524" s="785" t="s">
        <v>4314</v>
      </c>
      <c r="AB3524" s="785" t="s">
        <v>2605</v>
      </c>
      <c r="AC3524" s="785" t="s">
        <v>2606</v>
      </c>
      <c r="AD3524" s="786">
        <v>43314</v>
      </c>
    </row>
    <row r="3525" spans="1:30" ht="15.75">
      <c r="A3525" s="785" t="s">
        <v>4301</v>
      </c>
      <c r="B3525" s="785" t="s">
        <v>31218</v>
      </c>
      <c r="C3525" s="785" t="s">
        <v>4303</v>
      </c>
      <c r="D3525" s="785" t="s">
        <v>2599</v>
      </c>
      <c r="E3525" s="785" t="s">
        <v>5075</v>
      </c>
      <c r="F3525" s="786">
        <v>43050</v>
      </c>
      <c r="G3525" s="785" t="s">
        <v>5076</v>
      </c>
      <c r="H3525" s="786">
        <v>43100</v>
      </c>
      <c r="I3525" s="785" t="s">
        <v>31219</v>
      </c>
      <c r="J3525" s="785" t="s">
        <v>627</v>
      </c>
      <c r="K3525" s="785" t="s">
        <v>31220</v>
      </c>
      <c r="L3525" s="785" t="s">
        <v>31221</v>
      </c>
      <c r="M3525" s="785"/>
      <c r="N3525" s="785"/>
      <c r="O3525" s="785"/>
      <c r="P3525" s="787">
        <v>36.822088000000001</v>
      </c>
      <c r="Q3525" s="787">
        <v>-1.1610750000000001</v>
      </c>
      <c r="R3525" s="785" t="s">
        <v>821</v>
      </c>
      <c r="S3525" s="785" t="s">
        <v>821</v>
      </c>
      <c r="T3525" s="785" t="s">
        <v>821</v>
      </c>
      <c r="U3525" s="785" t="s">
        <v>3974</v>
      </c>
      <c r="V3525" s="785" t="s">
        <v>3004</v>
      </c>
      <c r="W3525" s="785" t="s">
        <v>2615</v>
      </c>
      <c r="X3525" s="785"/>
      <c r="Y3525" s="615" t="str">
        <f t="shared" si="55"/>
        <v>Takamoto Biogas</v>
      </c>
      <c r="Z3525" s="785" t="s">
        <v>2599</v>
      </c>
      <c r="AA3525" s="785" t="s">
        <v>5464</v>
      </c>
      <c r="AB3525" s="785" t="s">
        <v>3686</v>
      </c>
      <c r="AC3525" s="785" t="s">
        <v>2617</v>
      </c>
      <c r="AD3525" s="786">
        <v>43067</v>
      </c>
    </row>
    <row r="3526" spans="1:30" ht="15.75">
      <c r="A3526" s="785" t="s">
        <v>4301</v>
      </c>
      <c r="B3526" s="785" t="s">
        <v>31246</v>
      </c>
      <c r="C3526" s="785" t="s">
        <v>4303</v>
      </c>
      <c r="D3526" s="785" t="s">
        <v>2599</v>
      </c>
      <c r="E3526" s="785" t="s">
        <v>5075</v>
      </c>
      <c r="F3526" s="786">
        <v>43050</v>
      </c>
      <c r="G3526" s="785" t="s">
        <v>5076</v>
      </c>
      <c r="H3526" s="786">
        <v>43100</v>
      </c>
      <c r="I3526" s="785" t="s">
        <v>17620</v>
      </c>
      <c r="J3526" s="785" t="s">
        <v>627</v>
      </c>
      <c r="K3526" s="785" t="s">
        <v>31247</v>
      </c>
      <c r="L3526" s="785" t="s">
        <v>31248</v>
      </c>
      <c r="M3526" s="785"/>
      <c r="N3526" s="785"/>
      <c r="O3526" s="785"/>
      <c r="P3526" s="787">
        <v>36.895173</v>
      </c>
      <c r="Q3526" s="787">
        <v>-0.92147999999999997</v>
      </c>
      <c r="R3526" s="785" t="s">
        <v>821</v>
      </c>
      <c r="S3526" s="785" t="s">
        <v>2120</v>
      </c>
      <c r="T3526" s="785" t="s">
        <v>24346</v>
      </c>
      <c r="U3526" s="785" t="s">
        <v>3057</v>
      </c>
      <c r="V3526" s="785" t="s">
        <v>3004</v>
      </c>
      <c r="W3526" s="785" t="s">
        <v>2615</v>
      </c>
      <c r="X3526" s="785"/>
      <c r="Y3526" s="615" t="str">
        <f t="shared" si="55"/>
        <v>Takamoto Biogas</v>
      </c>
      <c r="Z3526" s="785" t="s">
        <v>2599</v>
      </c>
      <c r="AA3526" s="785" t="s">
        <v>5464</v>
      </c>
      <c r="AB3526" s="785" t="s">
        <v>3686</v>
      </c>
      <c r="AC3526" s="785" t="s">
        <v>2617</v>
      </c>
      <c r="AD3526" s="786">
        <v>43042</v>
      </c>
    </row>
    <row r="3527" spans="1:30" ht="15.75">
      <c r="A3527" s="785" t="s">
        <v>4301</v>
      </c>
      <c r="B3527" s="785" t="s">
        <v>31263</v>
      </c>
      <c r="C3527" s="785" t="s">
        <v>4379</v>
      </c>
      <c r="D3527" s="785" t="s">
        <v>2751</v>
      </c>
      <c r="E3527" s="785" t="s">
        <v>5075</v>
      </c>
      <c r="F3527" s="786">
        <v>43050</v>
      </c>
      <c r="G3527" s="785" t="s">
        <v>5076</v>
      </c>
      <c r="H3527" s="786">
        <v>43100</v>
      </c>
      <c r="I3527" s="785" t="s">
        <v>31264</v>
      </c>
      <c r="J3527" s="785" t="s">
        <v>629</v>
      </c>
      <c r="K3527" s="785" t="s">
        <v>31265</v>
      </c>
      <c r="L3527" s="785" t="s">
        <v>31266</v>
      </c>
      <c r="M3527" s="785"/>
      <c r="N3527" s="785"/>
      <c r="O3527" s="785"/>
      <c r="P3527" s="787">
        <v>36.818375000000003</v>
      </c>
      <c r="Q3527" s="787">
        <v>-0.98989700000000003</v>
      </c>
      <c r="R3527" s="785" t="s">
        <v>821</v>
      </c>
      <c r="S3527" s="785" t="s">
        <v>2041</v>
      </c>
      <c r="T3527" s="785" t="s">
        <v>2994</v>
      </c>
      <c r="U3527" s="785" t="s">
        <v>31267</v>
      </c>
      <c r="V3527" s="785" t="s">
        <v>3004</v>
      </c>
      <c r="W3527" s="785" t="s">
        <v>2615</v>
      </c>
      <c r="X3527" s="785"/>
      <c r="Y3527" s="615" t="str">
        <f t="shared" si="55"/>
        <v>Takamoto Biogas</v>
      </c>
      <c r="Z3527" s="785" t="s">
        <v>2599</v>
      </c>
      <c r="AA3527" s="785" t="s">
        <v>5464</v>
      </c>
      <c r="AB3527" s="785" t="s">
        <v>3686</v>
      </c>
      <c r="AC3527" s="785" t="s">
        <v>2617</v>
      </c>
      <c r="AD3527" s="786">
        <v>43021</v>
      </c>
    </row>
    <row r="3528" spans="1:30" ht="15.75">
      <c r="A3528" s="785" t="s">
        <v>4301</v>
      </c>
      <c r="B3528" s="785" t="s">
        <v>31320</v>
      </c>
      <c r="C3528" s="785" t="s">
        <v>4303</v>
      </c>
      <c r="D3528" s="785" t="s">
        <v>2599</v>
      </c>
      <c r="E3528" s="785" t="s">
        <v>5075</v>
      </c>
      <c r="F3528" s="786">
        <v>43050</v>
      </c>
      <c r="G3528" s="785" t="s">
        <v>5076</v>
      </c>
      <c r="H3528" s="786">
        <v>43100</v>
      </c>
      <c r="I3528" s="785" t="s">
        <v>31321</v>
      </c>
      <c r="J3528" s="785" t="s">
        <v>629</v>
      </c>
      <c r="K3528" s="785" t="s">
        <v>31322</v>
      </c>
      <c r="L3528" s="785" t="s">
        <v>31323</v>
      </c>
      <c r="M3528" s="785"/>
      <c r="N3528" s="785"/>
      <c r="O3528" s="785"/>
      <c r="P3528" s="787">
        <v>36.996372999999998</v>
      </c>
      <c r="Q3528" s="787">
        <v>-1.137983</v>
      </c>
      <c r="R3528" s="785" t="s">
        <v>821</v>
      </c>
      <c r="S3528" s="785" t="s">
        <v>2898</v>
      </c>
      <c r="T3528" s="785" t="s">
        <v>2948</v>
      </c>
      <c r="U3528" s="785" t="s">
        <v>31324</v>
      </c>
      <c r="V3528" s="785" t="s">
        <v>3004</v>
      </c>
      <c r="W3528" s="785" t="s">
        <v>2615</v>
      </c>
      <c r="X3528" s="785"/>
      <c r="Y3528" s="615" t="str">
        <f t="shared" si="55"/>
        <v>Takamoto Biogas</v>
      </c>
      <c r="Z3528" s="785" t="s">
        <v>2599</v>
      </c>
      <c r="AA3528" s="785" t="s">
        <v>5464</v>
      </c>
      <c r="AB3528" s="785" t="s">
        <v>2616</v>
      </c>
      <c r="AC3528" s="785" t="s">
        <v>2617</v>
      </c>
      <c r="AD3528" s="786">
        <v>43033</v>
      </c>
    </row>
    <row r="3529" spans="1:30" ht="15.75">
      <c r="A3529" s="785" t="s">
        <v>4301</v>
      </c>
      <c r="B3529" s="785" t="s">
        <v>32058</v>
      </c>
      <c r="C3529" s="785" t="s">
        <v>4303</v>
      </c>
      <c r="D3529" s="785" t="s">
        <v>2599</v>
      </c>
      <c r="E3529" s="785" t="s">
        <v>5075</v>
      </c>
      <c r="F3529" s="786">
        <v>43050</v>
      </c>
      <c r="G3529" s="785" t="s">
        <v>5076</v>
      </c>
      <c r="H3529" s="786">
        <v>43100</v>
      </c>
      <c r="I3529" s="785" t="s">
        <v>32059</v>
      </c>
      <c r="J3529" s="785" t="s">
        <v>627</v>
      </c>
      <c r="K3529" s="785" t="s">
        <v>32060</v>
      </c>
      <c r="L3529" s="785" t="s">
        <v>32061</v>
      </c>
      <c r="M3529" s="785"/>
      <c r="N3529" s="785"/>
      <c r="O3529" s="785"/>
      <c r="P3529" s="787">
        <v>35.335411999999998</v>
      </c>
      <c r="Q3529" s="787">
        <v>0.59112200000000004</v>
      </c>
      <c r="R3529" s="785" t="s">
        <v>893</v>
      </c>
      <c r="S3529" s="785" t="s">
        <v>1356</v>
      </c>
      <c r="T3529" s="785" t="s">
        <v>1611</v>
      </c>
      <c r="U3529" s="785" t="s">
        <v>32062</v>
      </c>
      <c r="V3529" s="785">
        <v>12</v>
      </c>
      <c r="W3529" s="785" t="s">
        <v>3239</v>
      </c>
      <c r="X3529" s="785"/>
      <c r="Y3529" s="615" t="str">
        <f t="shared" si="55"/>
        <v>Daniel Bartilol</v>
      </c>
      <c r="Z3529" s="785" t="s">
        <v>2599</v>
      </c>
      <c r="AA3529" s="785" t="s">
        <v>4314</v>
      </c>
      <c r="AB3529" s="785" t="s">
        <v>2683</v>
      </c>
      <c r="AC3529" s="785" t="s">
        <v>2606</v>
      </c>
      <c r="AD3529" s="786">
        <v>42796</v>
      </c>
    </row>
    <row r="3530" spans="1:30" ht="15.75">
      <c r="A3530" s="785" t="s">
        <v>4301</v>
      </c>
      <c r="B3530" s="785" t="s">
        <v>32535</v>
      </c>
      <c r="C3530" s="785" t="s">
        <v>4303</v>
      </c>
      <c r="D3530" s="785" t="s">
        <v>2599</v>
      </c>
      <c r="E3530" s="785" t="s">
        <v>5075</v>
      </c>
      <c r="F3530" s="786">
        <v>43050</v>
      </c>
      <c r="G3530" s="785" t="s">
        <v>5076</v>
      </c>
      <c r="H3530" s="786">
        <v>43100</v>
      </c>
      <c r="I3530" s="785" t="s">
        <v>32536</v>
      </c>
      <c r="J3530" s="785" t="s">
        <v>627</v>
      </c>
      <c r="K3530" s="785" t="s">
        <v>32537</v>
      </c>
      <c r="L3530" s="785" t="s">
        <v>32538</v>
      </c>
      <c r="M3530" s="785"/>
      <c r="N3530" s="785"/>
      <c r="O3530" s="785"/>
      <c r="P3530" s="787">
        <v>37.583365000000001</v>
      </c>
      <c r="Q3530" s="787">
        <v>-0.45100800000000002</v>
      </c>
      <c r="R3530" s="785" t="s">
        <v>1089</v>
      </c>
      <c r="S3530" s="785" t="s">
        <v>2731</v>
      </c>
      <c r="T3530" s="785" t="s">
        <v>2731</v>
      </c>
      <c r="U3530" s="785" t="s">
        <v>6531</v>
      </c>
      <c r="V3530" s="785" t="s">
        <v>3070</v>
      </c>
      <c r="W3530" s="785" t="s">
        <v>3511</v>
      </c>
      <c r="X3530" s="785"/>
      <c r="Y3530" s="615" t="str">
        <f t="shared" si="55"/>
        <v>Sakaki Natural Renewable Energy Center</v>
      </c>
      <c r="Z3530" s="785" t="s">
        <v>2599</v>
      </c>
      <c r="AA3530" s="785" t="s">
        <v>4349</v>
      </c>
      <c r="AB3530" s="785" t="s">
        <v>2605</v>
      </c>
      <c r="AC3530" s="785" t="s">
        <v>2606</v>
      </c>
      <c r="AD3530" s="786">
        <v>42888</v>
      </c>
    </row>
    <row r="3531" spans="1:30" ht="15.75">
      <c r="A3531" s="785" t="s">
        <v>4301</v>
      </c>
      <c r="B3531" s="785" t="s">
        <v>13345</v>
      </c>
      <c r="C3531" s="785" t="s">
        <v>4303</v>
      </c>
      <c r="D3531" s="785" t="s">
        <v>2599</v>
      </c>
      <c r="E3531" s="785" t="s">
        <v>7240</v>
      </c>
      <c r="F3531" s="786">
        <v>43000</v>
      </c>
      <c r="G3531" s="785" t="s">
        <v>13346</v>
      </c>
      <c r="H3531" s="786">
        <v>43098</v>
      </c>
      <c r="I3531" s="785" t="s">
        <v>13347</v>
      </c>
      <c r="J3531" s="785" t="s">
        <v>629</v>
      </c>
      <c r="K3531" s="785" t="s">
        <v>13348</v>
      </c>
      <c r="L3531" s="785" t="s">
        <v>13349</v>
      </c>
      <c r="M3531" s="785"/>
      <c r="N3531" s="785"/>
      <c r="O3531" s="785" t="s">
        <v>13350</v>
      </c>
      <c r="P3531" s="787">
        <v>35.158828999999997</v>
      </c>
      <c r="Q3531" s="787">
        <v>0.33966400000000002</v>
      </c>
      <c r="R3531" s="785" t="s">
        <v>916</v>
      </c>
      <c r="S3531" s="785" t="s">
        <v>917</v>
      </c>
      <c r="T3531" s="785" t="s">
        <v>7793</v>
      </c>
      <c r="U3531" s="785" t="s">
        <v>7794</v>
      </c>
      <c r="V3531" s="785" t="s">
        <v>2673</v>
      </c>
      <c r="W3531" s="785" t="s">
        <v>2873</v>
      </c>
      <c r="X3531" s="785" t="s">
        <v>2873</v>
      </c>
      <c r="Y3531" s="615" t="str">
        <f t="shared" si="55"/>
        <v>Job K Soimo</v>
      </c>
      <c r="Z3531" s="785" t="s">
        <v>13351</v>
      </c>
      <c r="AA3531" s="785" t="s">
        <v>4314</v>
      </c>
      <c r="AB3531" s="785" t="s">
        <v>2683</v>
      </c>
      <c r="AC3531" s="785" t="s">
        <v>2606</v>
      </c>
      <c r="AD3531" s="786">
        <v>43123</v>
      </c>
    </row>
    <row r="3532" spans="1:30" ht="15.75">
      <c r="A3532" s="785" t="s">
        <v>4301</v>
      </c>
      <c r="B3532" s="785" t="s">
        <v>13364</v>
      </c>
      <c r="C3532" s="785" t="s">
        <v>4322</v>
      </c>
      <c r="D3532" s="785" t="s">
        <v>2611</v>
      </c>
      <c r="E3532" s="785" t="s">
        <v>7851</v>
      </c>
      <c r="F3532" s="786">
        <v>43047</v>
      </c>
      <c r="G3532" s="785" t="s">
        <v>10356</v>
      </c>
      <c r="H3532" s="786">
        <v>43097</v>
      </c>
      <c r="I3532" s="785" t="s">
        <v>13365</v>
      </c>
      <c r="J3532" s="785" t="s">
        <v>627</v>
      </c>
      <c r="K3532" s="785" t="s">
        <v>13366</v>
      </c>
      <c r="L3532" s="785" t="s">
        <v>13367</v>
      </c>
      <c r="M3532" s="785"/>
      <c r="N3532" s="785"/>
      <c r="O3532" s="785"/>
      <c r="P3532" s="787">
        <v>35.321120000000001</v>
      </c>
      <c r="Q3532" s="787">
        <v>0.19944700000000001</v>
      </c>
      <c r="R3532" s="785" t="s">
        <v>916</v>
      </c>
      <c r="S3532" s="785" t="s">
        <v>2823</v>
      </c>
      <c r="T3532" s="785" t="s">
        <v>13368</v>
      </c>
      <c r="U3532" s="785" t="s">
        <v>13369</v>
      </c>
      <c r="V3532" s="785" t="s">
        <v>2673</v>
      </c>
      <c r="W3532" s="785" t="s">
        <v>2873</v>
      </c>
      <c r="X3532" s="785" t="s">
        <v>2873</v>
      </c>
      <c r="Y3532" s="615" t="str">
        <f t="shared" si="55"/>
        <v>Job K Soimo</v>
      </c>
      <c r="Z3532" s="785" t="s">
        <v>13351</v>
      </c>
      <c r="AA3532" s="785" t="s">
        <v>4314</v>
      </c>
      <c r="AB3532" s="785" t="s">
        <v>2683</v>
      </c>
      <c r="AC3532" s="785" t="s">
        <v>2606</v>
      </c>
      <c r="AD3532" s="786">
        <v>42942</v>
      </c>
    </row>
    <row r="3533" spans="1:30" ht="15.75">
      <c r="A3533" s="785" t="s">
        <v>4301</v>
      </c>
      <c r="B3533" s="785" t="s">
        <v>24851</v>
      </c>
      <c r="C3533" s="785" t="s">
        <v>4303</v>
      </c>
      <c r="D3533" s="785" t="s">
        <v>2599</v>
      </c>
      <c r="E3533" s="785" t="s">
        <v>24852</v>
      </c>
      <c r="F3533" s="786">
        <v>43067</v>
      </c>
      <c r="G3533" s="785" t="s">
        <v>10356</v>
      </c>
      <c r="H3533" s="786">
        <v>43097</v>
      </c>
      <c r="I3533" s="785" t="s">
        <v>24853</v>
      </c>
      <c r="J3533" s="785" t="s">
        <v>629</v>
      </c>
      <c r="K3533" s="785" t="s">
        <v>24854</v>
      </c>
      <c r="L3533" s="785" t="s">
        <v>24855</v>
      </c>
      <c r="M3533" s="785"/>
      <c r="N3533" s="785"/>
      <c r="O3533" s="785" t="s">
        <v>24856</v>
      </c>
      <c r="P3533" s="787">
        <v>36.398617000000002</v>
      </c>
      <c r="Q3533" s="787">
        <v>4.9480000000000003E-2</v>
      </c>
      <c r="R3533" s="785" t="s">
        <v>960</v>
      </c>
      <c r="S3533" s="785" t="s">
        <v>1898</v>
      </c>
      <c r="T3533" s="785" t="s">
        <v>22295</v>
      </c>
      <c r="U3533" s="785" t="s">
        <v>3287</v>
      </c>
      <c r="V3533" s="785" t="s">
        <v>2855</v>
      </c>
      <c r="W3533" s="785" t="s">
        <v>3288</v>
      </c>
      <c r="X3533" s="785" t="s">
        <v>24781</v>
      </c>
      <c r="Y3533" s="615" t="str">
        <f t="shared" si="55"/>
        <v>Timothy Murithi</v>
      </c>
      <c r="Z3533" s="785" t="s">
        <v>24857</v>
      </c>
      <c r="AA3533" s="785" t="s">
        <v>4314</v>
      </c>
      <c r="AB3533" s="785" t="s">
        <v>2683</v>
      </c>
      <c r="AC3533" s="785" t="s">
        <v>2606</v>
      </c>
      <c r="AD3533" s="786">
        <v>43131</v>
      </c>
    </row>
    <row r="3534" spans="1:30" ht="15.75">
      <c r="A3534" s="785" t="s">
        <v>4301</v>
      </c>
      <c r="B3534" s="785" t="s">
        <v>10347</v>
      </c>
      <c r="C3534" s="785" t="s">
        <v>4303</v>
      </c>
      <c r="D3534" s="785" t="s">
        <v>2599</v>
      </c>
      <c r="E3534" s="785" t="s">
        <v>10348</v>
      </c>
      <c r="F3534" s="786">
        <v>43061</v>
      </c>
      <c r="G3534" s="785" t="s">
        <v>10349</v>
      </c>
      <c r="H3534" s="786">
        <v>43096</v>
      </c>
      <c r="I3534" s="785" t="s">
        <v>10350</v>
      </c>
      <c r="J3534" s="785" t="s">
        <v>627</v>
      </c>
      <c r="K3534" s="785" t="s">
        <v>10351</v>
      </c>
      <c r="L3534" s="785" t="s">
        <v>10352</v>
      </c>
      <c r="M3534" s="785"/>
      <c r="N3534" s="785"/>
      <c r="O3534" s="785"/>
      <c r="P3534" s="787">
        <v>35.385939999999998</v>
      </c>
      <c r="Q3534" s="787">
        <v>-0.13750200000000001</v>
      </c>
      <c r="R3534" s="785" t="s">
        <v>2053</v>
      </c>
      <c r="S3534" s="785" t="s">
        <v>2715</v>
      </c>
      <c r="T3534" s="785" t="s">
        <v>3194</v>
      </c>
      <c r="U3534" s="785" t="s">
        <v>3548</v>
      </c>
      <c r="V3534" s="785" t="s">
        <v>2603</v>
      </c>
      <c r="W3534" s="785" t="s">
        <v>10353</v>
      </c>
      <c r="X3534" s="785" t="s">
        <v>10353</v>
      </c>
      <c r="Y3534" s="615" t="str">
        <f t="shared" si="55"/>
        <v>Geoffrey Ngeno</v>
      </c>
      <c r="Z3534" s="785" t="s">
        <v>10354</v>
      </c>
      <c r="AA3534" s="785" t="s">
        <v>4314</v>
      </c>
      <c r="AB3534" s="785" t="s">
        <v>2683</v>
      </c>
      <c r="AC3534" s="785" t="s">
        <v>2606</v>
      </c>
      <c r="AD3534" s="786">
        <v>43437</v>
      </c>
    </row>
    <row r="3535" spans="1:30" ht="15.75">
      <c r="A3535" s="785" t="s">
        <v>4301</v>
      </c>
      <c r="B3535" s="785" t="s">
        <v>26052</v>
      </c>
      <c r="C3535" s="785" t="s">
        <v>4303</v>
      </c>
      <c r="D3535" s="785" t="s">
        <v>2599</v>
      </c>
      <c r="E3535" s="785" t="s">
        <v>26053</v>
      </c>
      <c r="F3535" s="786">
        <v>42999</v>
      </c>
      <c r="G3535" s="785" t="s">
        <v>10349</v>
      </c>
      <c r="H3535" s="786">
        <v>43096</v>
      </c>
      <c r="I3535" s="785" t="s">
        <v>26054</v>
      </c>
      <c r="J3535" s="785" t="s">
        <v>627</v>
      </c>
      <c r="K3535" s="785" t="s">
        <v>2612</v>
      </c>
      <c r="L3535" s="785" t="s">
        <v>26055</v>
      </c>
      <c r="M3535" s="785"/>
      <c r="N3535" s="785"/>
      <c r="O3535" s="785"/>
      <c r="P3535" s="787">
        <v>35.383932000000001</v>
      </c>
      <c r="Q3535" s="787">
        <v>-0.12141</v>
      </c>
      <c r="R3535" s="785" t="s">
        <v>2053</v>
      </c>
      <c r="S3535" s="785" t="s">
        <v>2715</v>
      </c>
      <c r="T3535" s="785" t="s">
        <v>4310</v>
      </c>
      <c r="U3535" s="785" t="s">
        <v>3194</v>
      </c>
      <c r="V3535" s="785" t="s">
        <v>2603</v>
      </c>
      <c r="W3535" s="785" t="s">
        <v>5515</v>
      </c>
      <c r="X3535" s="785"/>
      <c r="Y3535" s="615" t="str">
        <f t="shared" si="55"/>
        <v>Benard Kirui</v>
      </c>
      <c r="Z3535" s="785" t="s">
        <v>2599</v>
      </c>
      <c r="AA3535" s="785" t="s">
        <v>4314</v>
      </c>
      <c r="AB3535" s="785" t="s">
        <v>2683</v>
      </c>
      <c r="AC3535" s="785" t="s">
        <v>2606</v>
      </c>
      <c r="AD3535" s="786">
        <v>43430</v>
      </c>
    </row>
    <row r="3536" spans="1:30" ht="15.75">
      <c r="A3536" s="785" t="s">
        <v>4301</v>
      </c>
      <c r="B3536" s="785" t="s">
        <v>8502</v>
      </c>
      <c r="C3536" s="785" t="s">
        <v>4303</v>
      </c>
      <c r="D3536" s="785" t="s">
        <v>2599</v>
      </c>
      <c r="E3536" s="785" t="s">
        <v>8503</v>
      </c>
      <c r="F3536" s="786">
        <v>43042</v>
      </c>
      <c r="G3536" s="785" t="s">
        <v>8504</v>
      </c>
      <c r="H3536" s="786">
        <v>43092</v>
      </c>
      <c r="I3536" s="785" t="s">
        <v>8505</v>
      </c>
      <c r="J3536" s="785" t="s">
        <v>627</v>
      </c>
      <c r="K3536" s="785" t="s">
        <v>8506</v>
      </c>
      <c r="L3536" s="785" t="s">
        <v>8507</v>
      </c>
      <c r="M3536" s="785" t="s">
        <v>8508</v>
      </c>
      <c r="N3536" s="785"/>
      <c r="O3536" s="785" t="s">
        <v>8509</v>
      </c>
      <c r="P3536" s="787">
        <v>36.996479999999998</v>
      </c>
      <c r="Q3536" s="787">
        <v>-1.0214369999999999</v>
      </c>
      <c r="R3536" s="785" t="s">
        <v>821</v>
      </c>
      <c r="S3536" s="785" t="s">
        <v>2868</v>
      </c>
      <c r="T3536" s="785" t="s">
        <v>2869</v>
      </c>
      <c r="U3536" s="785" t="s">
        <v>8510</v>
      </c>
      <c r="V3536" s="785" t="s">
        <v>2603</v>
      </c>
      <c r="W3536" s="785" t="s">
        <v>8491</v>
      </c>
      <c r="X3536" s="785" t="s">
        <v>2707</v>
      </c>
      <c r="Y3536" s="615" t="str">
        <f t="shared" si="55"/>
        <v>Fagaden Enterprises</v>
      </c>
      <c r="Z3536" s="785" t="s">
        <v>8492</v>
      </c>
      <c r="AA3536" s="785" t="s">
        <v>5464</v>
      </c>
      <c r="AB3536" s="785" t="s">
        <v>5504</v>
      </c>
      <c r="AC3536" s="785" t="s">
        <v>2617</v>
      </c>
      <c r="AD3536" s="786">
        <v>43099</v>
      </c>
    </row>
    <row r="3537" spans="1:30" ht="15.75">
      <c r="A3537" s="785" t="s">
        <v>4301</v>
      </c>
      <c r="B3537" s="785" t="s">
        <v>5486</v>
      </c>
      <c r="C3537" s="785" t="s">
        <v>4303</v>
      </c>
      <c r="D3537" s="785" t="s">
        <v>2599</v>
      </c>
      <c r="E3537" s="785" t="s">
        <v>5487</v>
      </c>
      <c r="F3537" s="786">
        <v>42987</v>
      </c>
      <c r="G3537" s="785" t="s">
        <v>4413</v>
      </c>
      <c r="H3537" s="786">
        <v>43091</v>
      </c>
      <c r="I3537" s="785" t="s">
        <v>5488</v>
      </c>
      <c r="J3537" s="785" t="s">
        <v>629</v>
      </c>
      <c r="K3537" s="785" t="s">
        <v>5489</v>
      </c>
      <c r="L3537" s="785" t="s">
        <v>5490</v>
      </c>
      <c r="M3537" s="785"/>
      <c r="N3537" s="785"/>
      <c r="O3537" s="785" t="s">
        <v>5491</v>
      </c>
      <c r="P3537" s="787">
        <v>36.027672000000003</v>
      </c>
      <c r="Q3537" s="787">
        <v>-0.25910300000000003</v>
      </c>
      <c r="R3537" s="785" t="s">
        <v>695</v>
      </c>
      <c r="S3537" s="785" t="s">
        <v>1011</v>
      </c>
      <c r="T3537" s="785" t="s">
        <v>3228</v>
      </c>
      <c r="U3537" s="785" t="s">
        <v>5492</v>
      </c>
      <c r="V3537" s="785" t="s">
        <v>3070</v>
      </c>
      <c r="W3537" s="785" t="s">
        <v>4023</v>
      </c>
      <c r="X3537" s="785" t="s">
        <v>2711</v>
      </c>
      <c r="Y3537" s="615" t="str">
        <f t="shared" si="55"/>
        <v>Apollo Okinda Owundo</v>
      </c>
      <c r="Z3537" s="785" t="s">
        <v>5436</v>
      </c>
      <c r="AA3537" s="785" t="s">
        <v>4314</v>
      </c>
      <c r="AB3537" s="785" t="s">
        <v>2605</v>
      </c>
      <c r="AC3537" s="785" t="s">
        <v>2606</v>
      </c>
      <c r="AD3537" s="786">
        <v>43332</v>
      </c>
    </row>
    <row r="3538" spans="1:30" ht="15.75">
      <c r="A3538" s="785" t="s">
        <v>4301</v>
      </c>
      <c r="B3538" s="785" t="s">
        <v>15090</v>
      </c>
      <c r="C3538" s="785" t="s">
        <v>4303</v>
      </c>
      <c r="D3538" s="785" t="s">
        <v>2599</v>
      </c>
      <c r="E3538" s="785" t="s">
        <v>6238</v>
      </c>
      <c r="F3538" s="786">
        <v>43070</v>
      </c>
      <c r="G3538" s="785" t="s">
        <v>10362</v>
      </c>
      <c r="H3538" s="786">
        <v>43089</v>
      </c>
      <c r="I3538" s="785" t="s">
        <v>15091</v>
      </c>
      <c r="J3538" s="785" t="s">
        <v>629</v>
      </c>
      <c r="K3538" s="785" t="s">
        <v>2612</v>
      </c>
      <c r="L3538" s="785" t="s">
        <v>15092</v>
      </c>
      <c r="M3538" s="785"/>
      <c r="N3538" s="785"/>
      <c r="O3538" s="785" t="s">
        <v>15093</v>
      </c>
      <c r="P3538" s="787">
        <v>37.283839999999998</v>
      </c>
      <c r="Q3538" s="787">
        <v>-0.51968300000000001</v>
      </c>
      <c r="R3538" s="785" t="s">
        <v>1961</v>
      </c>
      <c r="S3538" s="785" t="s">
        <v>1962</v>
      </c>
      <c r="T3538" s="785" t="s">
        <v>2262</v>
      </c>
      <c r="U3538" s="785" t="s">
        <v>15094</v>
      </c>
      <c r="V3538" s="785" t="s">
        <v>2673</v>
      </c>
      <c r="W3538" s="785" t="s">
        <v>3342</v>
      </c>
      <c r="X3538" s="785" t="s">
        <v>3939</v>
      </c>
      <c r="Y3538" s="615" t="str">
        <f t="shared" si="55"/>
        <v>Joshua Ngari</v>
      </c>
      <c r="Z3538" s="785" t="s">
        <v>15095</v>
      </c>
      <c r="AA3538" s="785" t="s">
        <v>4314</v>
      </c>
      <c r="AB3538" s="785" t="s">
        <v>2605</v>
      </c>
      <c r="AC3538" s="785" t="s">
        <v>2606</v>
      </c>
      <c r="AD3538" s="786">
        <v>43125</v>
      </c>
    </row>
    <row r="3539" spans="1:30" ht="15.75">
      <c r="A3539" s="785" t="s">
        <v>4301</v>
      </c>
      <c r="B3539" s="785" t="s">
        <v>25193</v>
      </c>
      <c r="C3539" s="785" t="s">
        <v>4303</v>
      </c>
      <c r="D3539" s="785" t="s">
        <v>2599</v>
      </c>
      <c r="E3539" s="785" t="s">
        <v>10424</v>
      </c>
      <c r="F3539" s="786">
        <v>43039</v>
      </c>
      <c r="G3539" s="785" t="s">
        <v>10362</v>
      </c>
      <c r="H3539" s="786">
        <v>43089</v>
      </c>
      <c r="I3539" s="785" t="s">
        <v>25194</v>
      </c>
      <c r="J3539" s="785" t="s">
        <v>627</v>
      </c>
      <c r="K3539" s="785" t="s">
        <v>25195</v>
      </c>
      <c r="L3539" s="785" t="s">
        <v>25196</v>
      </c>
      <c r="M3539" s="785"/>
      <c r="N3539" s="785"/>
      <c r="O3539" s="785" t="s">
        <v>25197</v>
      </c>
      <c r="P3539" s="787">
        <v>36.826222999999999</v>
      </c>
      <c r="Q3539" s="787">
        <v>-0.77619899999999997</v>
      </c>
      <c r="R3539" s="785" t="s">
        <v>1030</v>
      </c>
      <c r="S3539" s="785" t="s">
        <v>2623</v>
      </c>
      <c r="T3539" s="785" t="s">
        <v>3714</v>
      </c>
      <c r="U3539" s="785" t="s">
        <v>8113</v>
      </c>
      <c r="V3539" s="785" t="s">
        <v>2673</v>
      </c>
      <c r="W3539" s="785" t="s">
        <v>4047</v>
      </c>
      <c r="X3539" s="785" t="s">
        <v>2647</v>
      </c>
      <c r="Y3539" s="615" t="str">
        <f t="shared" si="55"/>
        <v>Washington Mwangi Muinuki</v>
      </c>
      <c r="Z3539" s="785" t="s">
        <v>25156</v>
      </c>
      <c r="AA3539" s="785" t="s">
        <v>4314</v>
      </c>
      <c r="AB3539" s="785" t="s">
        <v>2605</v>
      </c>
      <c r="AC3539" s="785" t="s">
        <v>2606</v>
      </c>
      <c r="AD3539" s="786">
        <v>43161</v>
      </c>
    </row>
    <row r="3540" spans="1:30" ht="15.75">
      <c r="A3540" s="785" t="s">
        <v>4301</v>
      </c>
      <c r="B3540" s="785" t="s">
        <v>5730</v>
      </c>
      <c r="C3540" s="785" t="s">
        <v>4303</v>
      </c>
      <c r="D3540" s="785" t="s">
        <v>2599</v>
      </c>
      <c r="E3540" s="785" t="s">
        <v>5731</v>
      </c>
      <c r="F3540" s="786">
        <v>42984</v>
      </c>
      <c r="G3540" s="785" t="s">
        <v>5732</v>
      </c>
      <c r="H3540" s="786">
        <v>43087</v>
      </c>
      <c r="I3540" s="785" t="s">
        <v>5733</v>
      </c>
      <c r="J3540" s="785" t="s">
        <v>629</v>
      </c>
      <c r="K3540" s="785" t="s">
        <v>5734</v>
      </c>
      <c r="L3540" s="785" t="s">
        <v>5735</v>
      </c>
      <c r="M3540" s="785"/>
      <c r="N3540" s="785"/>
      <c r="O3540" s="785"/>
      <c r="P3540" s="787">
        <v>35.189073</v>
      </c>
      <c r="Q3540" s="787">
        <v>0.92852699999999999</v>
      </c>
      <c r="R3540" s="785" t="s">
        <v>893</v>
      </c>
      <c r="S3540" s="785" t="s">
        <v>1117</v>
      </c>
      <c r="T3540" s="785" t="s">
        <v>1117</v>
      </c>
      <c r="U3540" s="785" t="s">
        <v>5736</v>
      </c>
      <c r="V3540" s="785" t="s">
        <v>2673</v>
      </c>
      <c r="W3540" s="785" t="s">
        <v>5737</v>
      </c>
      <c r="X3540" s="785" t="s">
        <v>2937</v>
      </c>
      <c r="Y3540" s="615" t="str">
        <f t="shared" si="55"/>
        <v>Bernard Ambani Lumasani</v>
      </c>
      <c r="Z3540" s="785" t="s">
        <v>5738</v>
      </c>
      <c r="AA3540" s="785" t="s">
        <v>4314</v>
      </c>
      <c r="AB3540" s="785" t="s">
        <v>2605</v>
      </c>
      <c r="AC3540" s="785" t="s">
        <v>2606</v>
      </c>
      <c r="AD3540" s="786">
        <v>43001</v>
      </c>
    </row>
    <row r="3541" spans="1:30" ht="15.75">
      <c r="A3541" s="785" t="s">
        <v>4301</v>
      </c>
      <c r="B3541" s="785" t="s">
        <v>10127</v>
      </c>
      <c r="C3541" s="785" t="s">
        <v>4303</v>
      </c>
      <c r="D3541" s="785" t="s">
        <v>2599</v>
      </c>
      <c r="E3541" s="785" t="s">
        <v>4634</v>
      </c>
      <c r="F3541" s="786">
        <v>43037</v>
      </c>
      <c r="G3541" s="785" t="s">
        <v>5732</v>
      </c>
      <c r="H3541" s="786">
        <v>43087</v>
      </c>
      <c r="I3541" s="785" t="s">
        <v>10128</v>
      </c>
      <c r="J3541" s="785" t="s">
        <v>629</v>
      </c>
      <c r="K3541" s="785" t="s">
        <v>10129</v>
      </c>
      <c r="L3541" s="785" t="s">
        <v>10130</v>
      </c>
      <c r="M3541" s="785"/>
      <c r="N3541" s="785"/>
      <c r="O3541" s="785" t="s">
        <v>10131</v>
      </c>
      <c r="P3541" s="787">
        <v>37.330990999999997</v>
      </c>
      <c r="Q3541" s="787">
        <v>-0.52024099999999995</v>
      </c>
      <c r="R3541" s="785" t="s">
        <v>1961</v>
      </c>
      <c r="S3541" s="785" t="s">
        <v>2066</v>
      </c>
      <c r="T3541" s="785" t="s">
        <v>2651</v>
      </c>
      <c r="U3541" s="785" t="s">
        <v>2832</v>
      </c>
      <c r="V3541" s="785" t="s">
        <v>3004</v>
      </c>
      <c r="W3541" s="785" t="s">
        <v>2615</v>
      </c>
      <c r="X3541" s="785" t="s">
        <v>10121</v>
      </c>
      <c r="Y3541" s="615" t="str">
        <f t="shared" si="55"/>
        <v>Gabriel Mburu</v>
      </c>
      <c r="Z3541" s="785" t="s">
        <v>10057</v>
      </c>
      <c r="AA3541" s="785" t="s">
        <v>5464</v>
      </c>
      <c r="AB3541" s="785" t="s">
        <v>3686</v>
      </c>
      <c r="AC3541" s="785" t="s">
        <v>2617</v>
      </c>
      <c r="AD3541" s="786">
        <v>43173</v>
      </c>
    </row>
    <row r="3542" spans="1:30" ht="15.75">
      <c r="A3542" s="785" t="s">
        <v>4301</v>
      </c>
      <c r="B3542" s="785" t="s">
        <v>10831</v>
      </c>
      <c r="C3542" s="785" t="s">
        <v>4303</v>
      </c>
      <c r="D3542" s="785" t="s">
        <v>2599</v>
      </c>
      <c r="E3542" s="785" t="s">
        <v>10832</v>
      </c>
      <c r="F3542" s="786">
        <v>43049</v>
      </c>
      <c r="G3542" s="785" t="s">
        <v>6596</v>
      </c>
      <c r="H3542" s="786">
        <v>43084</v>
      </c>
      <c r="I3542" s="785" t="s">
        <v>10833</v>
      </c>
      <c r="J3542" s="785" t="s">
        <v>627</v>
      </c>
      <c r="K3542" s="785" t="s">
        <v>10834</v>
      </c>
      <c r="L3542" s="785" t="s">
        <v>10835</v>
      </c>
      <c r="M3542" s="785"/>
      <c r="N3542" s="785"/>
      <c r="O3542" s="785"/>
      <c r="P3542" s="787">
        <v>37.602504000000003</v>
      </c>
      <c r="Q3542" s="787">
        <v>-0.22967499999999999</v>
      </c>
      <c r="R3542" s="785" t="s">
        <v>1266</v>
      </c>
      <c r="S3542" s="785" t="s">
        <v>1267</v>
      </c>
      <c r="T3542" s="785" t="s">
        <v>2636</v>
      </c>
      <c r="U3542" s="785" t="s">
        <v>3737</v>
      </c>
      <c r="V3542" s="785" t="s">
        <v>2855</v>
      </c>
      <c r="W3542" s="785" t="s">
        <v>7672</v>
      </c>
      <c r="X3542" s="785" t="s">
        <v>10814</v>
      </c>
      <c r="Y3542" s="615" t="str">
        <f t="shared" si="55"/>
        <v>Gilbert  Mugendi</v>
      </c>
      <c r="Z3542" s="785" t="s">
        <v>2599</v>
      </c>
      <c r="AA3542" s="785" t="s">
        <v>4314</v>
      </c>
      <c r="AB3542" s="785" t="s">
        <v>2605</v>
      </c>
      <c r="AC3542" s="785" t="s">
        <v>2606</v>
      </c>
      <c r="AD3542" s="786">
        <v>43201</v>
      </c>
    </row>
    <row r="3543" spans="1:30" ht="15.75">
      <c r="A3543" s="785" t="s">
        <v>4301</v>
      </c>
      <c r="B3543" s="785" t="s">
        <v>10836</v>
      </c>
      <c r="C3543" s="785" t="s">
        <v>4303</v>
      </c>
      <c r="D3543" s="785" t="s">
        <v>2599</v>
      </c>
      <c r="E3543" s="785" t="s">
        <v>7837</v>
      </c>
      <c r="F3543" s="786">
        <v>43056</v>
      </c>
      <c r="G3543" s="785" t="s">
        <v>6596</v>
      </c>
      <c r="H3543" s="786">
        <v>43084</v>
      </c>
      <c r="I3543" s="785" t="s">
        <v>10837</v>
      </c>
      <c r="J3543" s="785" t="s">
        <v>629</v>
      </c>
      <c r="K3543" s="785" t="s">
        <v>2612</v>
      </c>
      <c r="L3543" s="785" t="s">
        <v>10838</v>
      </c>
      <c r="M3543" s="785"/>
      <c r="N3543" s="785"/>
      <c r="O3543" s="785" t="s">
        <v>10839</v>
      </c>
      <c r="P3543" s="787">
        <v>37.606116</v>
      </c>
      <c r="Q3543" s="787">
        <v>-0.23158500000000001</v>
      </c>
      <c r="R3543" s="785" t="s">
        <v>1266</v>
      </c>
      <c r="S3543" s="785" t="s">
        <v>1267</v>
      </c>
      <c r="T3543" s="785" t="s">
        <v>2636</v>
      </c>
      <c r="U3543" s="785" t="s">
        <v>10840</v>
      </c>
      <c r="V3543" s="785" t="s">
        <v>2855</v>
      </c>
      <c r="W3543" s="785" t="s">
        <v>7672</v>
      </c>
      <c r="X3543" s="785" t="s">
        <v>10814</v>
      </c>
      <c r="Y3543" s="615" t="str">
        <f t="shared" si="55"/>
        <v>Gilbert  Mugendi</v>
      </c>
      <c r="Z3543" s="785" t="s">
        <v>2599</v>
      </c>
      <c r="AA3543" s="785" t="s">
        <v>4314</v>
      </c>
      <c r="AB3543" s="785" t="s">
        <v>2605</v>
      </c>
      <c r="AC3543" s="785" t="s">
        <v>2606</v>
      </c>
      <c r="AD3543" s="786">
        <v>43201</v>
      </c>
    </row>
    <row r="3544" spans="1:30" ht="15.75">
      <c r="A3544" s="785" t="s">
        <v>4301</v>
      </c>
      <c r="B3544" s="785" t="s">
        <v>15106</v>
      </c>
      <c r="C3544" s="785" t="s">
        <v>4303</v>
      </c>
      <c r="D3544" s="785" t="s">
        <v>2599</v>
      </c>
      <c r="E3544" s="785" t="s">
        <v>15107</v>
      </c>
      <c r="F3544" s="786">
        <v>42970</v>
      </c>
      <c r="G3544" s="785" t="s">
        <v>6596</v>
      </c>
      <c r="H3544" s="786">
        <v>43084</v>
      </c>
      <c r="I3544" s="785" t="s">
        <v>15108</v>
      </c>
      <c r="J3544" s="785" t="s">
        <v>627</v>
      </c>
      <c r="K3544" s="785" t="s">
        <v>15109</v>
      </c>
      <c r="L3544" s="785" t="s">
        <v>15110</v>
      </c>
      <c r="M3544" s="785"/>
      <c r="N3544" s="785"/>
      <c r="O3544" s="785"/>
      <c r="P3544" s="787">
        <v>35.387981000000003</v>
      </c>
      <c r="Q3544" s="787">
        <v>-0.121861</v>
      </c>
      <c r="R3544" s="785" t="s">
        <v>2053</v>
      </c>
      <c r="S3544" s="785" t="s">
        <v>2715</v>
      </c>
      <c r="T3544" s="785" t="s">
        <v>4310</v>
      </c>
      <c r="U3544" s="785" t="s">
        <v>3194</v>
      </c>
      <c r="V3544" s="785" t="s">
        <v>2603</v>
      </c>
      <c r="W3544" s="785" t="s">
        <v>15111</v>
      </c>
      <c r="X3544" s="785" t="s">
        <v>15112</v>
      </c>
      <c r="Y3544" s="615" t="str">
        <f t="shared" si="55"/>
        <v>Josphat</v>
      </c>
      <c r="Z3544" s="785" t="s">
        <v>2599</v>
      </c>
      <c r="AA3544" s="785" t="s">
        <v>4314</v>
      </c>
      <c r="AB3544" s="785" t="s">
        <v>2683</v>
      </c>
      <c r="AC3544" s="785" t="s">
        <v>2606</v>
      </c>
      <c r="AD3544" s="786">
        <v>43436</v>
      </c>
    </row>
    <row r="3545" spans="1:30" ht="15.75">
      <c r="A3545" s="785" t="s">
        <v>4301</v>
      </c>
      <c r="B3545" s="785" t="s">
        <v>15113</v>
      </c>
      <c r="C3545" s="785" t="s">
        <v>4303</v>
      </c>
      <c r="D3545" s="785" t="s">
        <v>2599</v>
      </c>
      <c r="E3545" s="785" t="s">
        <v>15114</v>
      </c>
      <c r="F3545" s="786">
        <v>42969</v>
      </c>
      <c r="G3545" s="785" t="s">
        <v>6596</v>
      </c>
      <c r="H3545" s="786">
        <v>43084</v>
      </c>
      <c r="I3545" s="785" t="s">
        <v>15115</v>
      </c>
      <c r="J3545" s="785" t="s">
        <v>627</v>
      </c>
      <c r="K3545" s="785" t="s">
        <v>15116</v>
      </c>
      <c r="L3545" s="785" t="s">
        <v>15117</v>
      </c>
      <c r="M3545" s="785"/>
      <c r="N3545" s="785"/>
      <c r="O3545" s="785"/>
      <c r="P3545" s="787">
        <v>35.386069999999997</v>
      </c>
      <c r="Q3545" s="787">
        <v>-0.1363</v>
      </c>
      <c r="R3545" s="785" t="s">
        <v>2053</v>
      </c>
      <c r="S3545" s="785" t="s">
        <v>2715</v>
      </c>
      <c r="T3545" s="785" t="s">
        <v>4310</v>
      </c>
      <c r="U3545" s="785" t="s">
        <v>3196</v>
      </c>
      <c r="V3545" s="785" t="s">
        <v>2603</v>
      </c>
      <c r="W3545" s="785" t="s">
        <v>15111</v>
      </c>
      <c r="X3545" s="785" t="s">
        <v>15112</v>
      </c>
      <c r="Y3545" s="615" t="str">
        <f t="shared" si="55"/>
        <v>Josphat</v>
      </c>
      <c r="Z3545" s="785" t="s">
        <v>2599</v>
      </c>
      <c r="AA3545" s="785" t="s">
        <v>4314</v>
      </c>
      <c r="AB3545" s="785" t="s">
        <v>2683</v>
      </c>
      <c r="AC3545" s="785" t="s">
        <v>2606</v>
      </c>
      <c r="AD3545" s="786">
        <v>43436</v>
      </c>
    </row>
    <row r="3546" spans="1:30" ht="15.75">
      <c r="A3546" s="785" t="s">
        <v>4301</v>
      </c>
      <c r="B3546" s="785" t="s">
        <v>15126</v>
      </c>
      <c r="C3546" s="785" t="s">
        <v>4303</v>
      </c>
      <c r="D3546" s="785" t="s">
        <v>2599</v>
      </c>
      <c r="E3546" s="785" t="s">
        <v>4331</v>
      </c>
      <c r="F3546" s="786">
        <v>42993</v>
      </c>
      <c r="G3546" s="785" t="s">
        <v>6596</v>
      </c>
      <c r="H3546" s="786">
        <v>43084</v>
      </c>
      <c r="I3546" s="785" t="s">
        <v>15127</v>
      </c>
      <c r="J3546" s="785" t="s">
        <v>627</v>
      </c>
      <c r="K3546" s="785" t="s">
        <v>15128</v>
      </c>
      <c r="L3546" s="785" t="s">
        <v>15129</v>
      </c>
      <c r="M3546" s="785"/>
      <c r="N3546" s="785"/>
      <c r="O3546" s="785"/>
      <c r="P3546" s="787">
        <v>35.385936999999998</v>
      </c>
      <c r="Q3546" s="787">
        <v>-0.12507299999999999</v>
      </c>
      <c r="R3546" s="785" t="s">
        <v>2053</v>
      </c>
      <c r="S3546" s="785" t="s">
        <v>2715</v>
      </c>
      <c r="T3546" s="785" t="s">
        <v>4310</v>
      </c>
      <c r="U3546" s="785" t="s">
        <v>2716</v>
      </c>
      <c r="V3546" s="785" t="s">
        <v>2603</v>
      </c>
      <c r="W3546" s="785" t="s">
        <v>15111</v>
      </c>
      <c r="X3546" s="785" t="s">
        <v>15111</v>
      </c>
      <c r="Y3546" s="615" t="str">
        <f t="shared" si="55"/>
        <v>Josphat Langat</v>
      </c>
      <c r="Z3546" s="785" t="s">
        <v>2599</v>
      </c>
      <c r="AA3546" s="785" t="s">
        <v>4314</v>
      </c>
      <c r="AB3546" s="785" t="s">
        <v>2683</v>
      </c>
      <c r="AC3546" s="785" t="s">
        <v>2606</v>
      </c>
      <c r="AD3546" s="786">
        <v>43436</v>
      </c>
    </row>
    <row r="3547" spans="1:30" ht="15.75">
      <c r="A3547" s="785" t="s">
        <v>4301</v>
      </c>
      <c r="B3547" s="785" t="s">
        <v>15138</v>
      </c>
      <c r="C3547" s="785" t="s">
        <v>4303</v>
      </c>
      <c r="D3547" s="785" t="s">
        <v>2599</v>
      </c>
      <c r="E3547" s="785" t="s">
        <v>15139</v>
      </c>
      <c r="F3547" s="786">
        <v>42950</v>
      </c>
      <c r="G3547" s="785" t="s">
        <v>6596</v>
      </c>
      <c r="H3547" s="786">
        <v>43084</v>
      </c>
      <c r="I3547" s="785" t="s">
        <v>15140</v>
      </c>
      <c r="J3547" s="785" t="s">
        <v>627</v>
      </c>
      <c r="K3547" s="785" t="s">
        <v>2612</v>
      </c>
      <c r="L3547" s="785" t="s">
        <v>15141</v>
      </c>
      <c r="M3547" s="785"/>
      <c r="N3547" s="785"/>
      <c r="O3547" s="785"/>
      <c r="P3547" s="787">
        <v>35.386302999999998</v>
      </c>
      <c r="Q3547" s="787">
        <v>-0.123348</v>
      </c>
      <c r="R3547" s="785" t="s">
        <v>2053</v>
      </c>
      <c r="S3547" s="785" t="s">
        <v>2715</v>
      </c>
      <c r="T3547" s="785" t="s">
        <v>4310</v>
      </c>
      <c r="U3547" s="785" t="s">
        <v>3194</v>
      </c>
      <c r="V3547" s="785" t="s">
        <v>2603</v>
      </c>
      <c r="W3547" s="785" t="s">
        <v>15111</v>
      </c>
      <c r="X3547" s="785" t="s">
        <v>15111</v>
      </c>
      <c r="Y3547" s="615" t="str">
        <f t="shared" si="55"/>
        <v>Josphat Langat</v>
      </c>
      <c r="Z3547" s="785" t="s">
        <v>2599</v>
      </c>
      <c r="AA3547" s="785" t="s">
        <v>4314</v>
      </c>
      <c r="AB3547" s="785" t="s">
        <v>2683</v>
      </c>
      <c r="AC3547" s="785" t="s">
        <v>2606</v>
      </c>
      <c r="AD3547" s="786">
        <v>43436</v>
      </c>
    </row>
    <row r="3548" spans="1:30" ht="15.75">
      <c r="A3548" s="785" t="s">
        <v>4301</v>
      </c>
      <c r="B3548" s="785" t="s">
        <v>25989</v>
      </c>
      <c r="C3548" s="785" t="s">
        <v>4303</v>
      </c>
      <c r="D3548" s="785" t="s">
        <v>2599</v>
      </c>
      <c r="E3548" s="785" t="s">
        <v>7008</v>
      </c>
      <c r="F3548" s="786">
        <v>42946</v>
      </c>
      <c r="G3548" s="785" t="s">
        <v>6596</v>
      </c>
      <c r="H3548" s="786">
        <v>43084</v>
      </c>
      <c r="I3548" s="785" t="s">
        <v>25990</v>
      </c>
      <c r="J3548" s="785" t="s">
        <v>627</v>
      </c>
      <c r="K3548" s="785" t="s">
        <v>2612</v>
      </c>
      <c r="L3548" s="785" t="s">
        <v>25991</v>
      </c>
      <c r="M3548" s="785"/>
      <c r="N3548" s="785"/>
      <c r="O3548" s="785"/>
      <c r="P3548" s="787">
        <v>35.401049999999998</v>
      </c>
      <c r="Q3548" s="787">
        <v>-0.113568</v>
      </c>
      <c r="R3548" s="785" t="s">
        <v>2053</v>
      </c>
      <c r="S3548" s="785" t="s">
        <v>2715</v>
      </c>
      <c r="T3548" s="785" t="s">
        <v>4310</v>
      </c>
      <c r="U3548" s="785" t="s">
        <v>25992</v>
      </c>
      <c r="V3548" s="785" t="s">
        <v>2603</v>
      </c>
      <c r="W3548" s="785" t="s">
        <v>3195</v>
      </c>
      <c r="X3548" s="785"/>
      <c r="Y3548" s="615" t="str">
        <f t="shared" si="55"/>
        <v>Benjamin Birgen</v>
      </c>
      <c r="Z3548" s="785" t="s">
        <v>2599</v>
      </c>
      <c r="AA3548" s="785" t="s">
        <v>4314</v>
      </c>
      <c r="AB3548" s="785" t="s">
        <v>2683</v>
      </c>
      <c r="AC3548" s="785" t="s">
        <v>2606</v>
      </c>
      <c r="AD3548" s="786">
        <v>43437</v>
      </c>
    </row>
    <row r="3549" spans="1:30" ht="15.75">
      <c r="A3549" s="785" t="s">
        <v>4301</v>
      </c>
      <c r="B3549" s="785" t="s">
        <v>26016</v>
      </c>
      <c r="C3549" s="785" t="s">
        <v>4303</v>
      </c>
      <c r="D3549" s="785" t="s">
        <v>2599</v>
      </c>
      <c r="E3549" s="785" t="s">
        <v>19309</v>
      </c>
      <c r="F3549" s="786">
        <v>42913</v>
      </c>
      <c r="G3549" s="785" t="s">
        <v>6596</v>
      </c>
      <c r="H3549" s="786">
        <v>43084</v>
      </c>
      <c r="I3549" s="785" t="s">
        <v>26017</v>
      </c>
      <c r="J3549" s="785" t="s">
        <v>627</v>
      </c>
      <c r="K3549" s="785" t="s">
        <v>2612</v>
      </c>
      <c r="L3549" s="785" t="s">
        <v>26018</v>
      </c>
      <c r="M3549" s="785"/>
      <c r="N3549" s="785"/>
      <c r="O3549" s="785"/>
      <c r="P3549" s="787">
        <v>35.382697</v>
      </c>
      <c r="Q3549" s="787">
        <v>-0.10621</v>
      </c>
      <c r="R3549" s="785" t="s">
        <v>2053</v>
      </c>
      <c r="S3549" s="785" t="s">
        <v>2715</v>
      </c>
      <c r="T3549" s="785" t="s">
        <v>4310</v>
      </c>
      <c r="U3549" s="785" t="s">
        <v>3197</v>
      </c>
      <c r="V3549" s="785" t="s">
        <v>2603</v>
      </c>
      <c r="W3549" s="785" t="s">
        <v>10148</v>
      </c>
      <c r="X3549" s="785"/>
      <c r="Y3549" s="615" t="str">
        <f t="shared" si="55"/>
        <v>Geoffrey  Chumba</v>
      </c>
      <c r="Z3549" s="785" t="s">
        <v>2599</v>
      </c>
      <c r="AA3549" s="785" t="s">
        <v>4314</v>
      </c>
      <c r="AB3549" s="785" t="s">
        <v>2683</v>
      </c>
      <c r="AC3549" s="785" t="s">
        <v>2606</v>
      </c>
      <c r="AD3549" s="786">
        <v>43437</v>
      </c>
    </row>
    <row r="3550" spans="1:30" ht="15.75">
      <c r="A3550" s="785" t="s">
        <v>4301</v>
      </c>
      <c r="B3550" s="785" t="s">
        <v>26022</v>
      </c>
      <c r="C3550" s="785" t="s">
        <v>4303</v>
      </c>
      <c r="D3550" s="785" t="s">
        <v>2599</v>
      </c>
      <c r="E3550" s="785" t="s">
        <v>12800</v>
      </c>
      <c r="F3550" s="786">
        <v>43005</v>
      </c>
      <c r="G3550" s="785" t="s">
        <v>6596</v>
      </c>
      <c r="H3550" s="786">
        <v>43084</v>
      </c>
      <c r="I3550" s="785" t="s">
        <v>26023</v>
      </c>
      <c r="J3550" s="785" t="s">
        <v>627</v>
      </c>
      <c r="K3550" s="785" t="s">
        <v>2612</v>
      </c>
      <c r="L3550" s="785" t="s">
        <v>26024</v>
      </c>
      <c r="M3550" s="785"/>
      <c r="N3550" s="785"/>
      <c r="O3550" s="785"/>
      <c r="P3550" s="787">
        <v>35.381155</v>
      </c>
      <c r="Q3550" s="787">
        <v>-0.10815</v>
      </c>
      <c r="R3550" s="785" t="s">
        <v>2053</v>
      </c>
      <c r="S3550" s="785" t="s">
        <v>2715</v>
      </c>
      <c r="T3550" s="785" t="s">
        <v>4310</v>
      </c>
      <c r="U3550" s="785" t="s">
        <v>3197</v>
      </c>
      <c r="V3550" s="785" t="s">
        <v>2603</v>
      </c>
      <c r="W3550" s="785" t="s">
        <v>5579</v>
      </c>
      <c r="X3550" s="785"/>
      <c r="Y3550" s="615" t="str">
        <f t="shared" si="55"/>
        <v>Benjamin Cheruiyot</v>
      </c>
      <c r="Z3550" s="785" t="s">
        <v>2599</v>
      </c>
      <c r="AA3550" s="785" t="s">
        <v>4314</v>
      </c>
      <c r="AB3550" s="785" t="s">
        <v>2683</v>
      </c>
      <c r="AC3550" s="785" t="s">
        <v>2606</v>
      </c>
      <c r="AD3550" s="786">
        <v>43437</v>
      </c>
    </row>
    <row r="3551" spans="1:30" ht="15.75">
      <c r="A3551" s="785" t="s">
        <v>4301</v>
      </c>
      <c r="B3551" s="785" t="s">
        <v>26025</v>
      </c>
      <c r="C3551" s="785" t="s">
        <v>4303</v>
      </c>
      <c r="D3551" s="785" t="s">
        <v>2599</v>
      </c>
      <c r="E3551" s="785" t="s">
        <v>12800</v>
      </c>
      <c r="F3551" s="786">
        <v>43005</v>
      </c>
      <c r="G3551" s="785" t="s">
        <v>6596</v>
      </c>
      <c r="H3551" s="786">
        <v>43084</v>
      </c>
      <c r="I3551" s="785" t="s">
        <v>26026</v>
      </c>
      <c r="J3551" s="785" t="s">
        <v>627</v>
      </c>
      <c r="K3551" s="785" t="s">
        <v>26027</v>
      </c>
      <c r="L3551" s="785" t="s">
        <v>26028</v>
      </c>
      <c r="M3551" s="785"/>
      <c r="N3551" s="785"/>
      <c r="O3551" s="785"/>
      <c r="P3551" s="787">
        <v>35.383882</v>
      </c>
      <c r="Q3551" s="787">
        <v>-0.112982</v>
      </c>
      <c r="R3551" s="785" t="s">
        <v>2053</v>
      </c>
      <c r="S3551" s="785" t="s">
        <v>2715</v>
      </c>
      <c r="T3551" s="785" t="s">
        <v>4310</v>
      </c>
      <c r="U3551" s="785" t="s">
        <v>3197</v>
      </c>
      <c r="V3551" s="785" t="s">
        <v>2603</v>
      </c>
      <c r="W3551" s="785" t="s">
        <v>2717</v>
      </c>
      <c r="X3551" s="785"/>
      <c r="Y3551" s="615" t="str">
        <f t="shared" si="55"/>
        <v>Wesley Kipyegon</v>
      </c>
      <c r="Z3551" s="785" t="s">
        <v>2599</v>
      </c>
      <c r="AA3551" s="785" t="s">
        <v>4314</v>
      </c>
      <c r="AB3551" s="785" t="s">
        <v>2683</v>
      </c>
      <c r="AC3551" s="785" t="s">
        <v>2606</v>
      </c>
      <c r="AD3551" s="786">
        <v>43437</v>
      </c>
    </row>
    <row r="3552" spans="1:30" ht="15.75">
      <c r="A3552" s="785" t="s">
        <v>4301</v>
      </c>
      <c r="B3552" s="785" t="s">
        <v>26029</v>
      </c>
      <c r="C3552" s="785" t="s">
        <v>4303</v>
      </c>
      <c r="D3552" s="785" t="s">
        <v>2599</v>
      </c>
      <c r="E3552" s="785" t="s">
        <v>23924</v>
      </c>
      <c r="F3552" s="786">
        <v>43001</v>
      </c>
      <c r="G3552" s="785" t="s">
        <v>6596</v>
      </c>
      <c r="H3552" s="786">
        <v>43084</v>
      </c>
      <c r="I3552" s="785" t="s">
        <v>26030</v>
      </c>
      <c r="J3552" s="785" t="s">
        <v>627</v>
      </c>
      <c r="K3552" s="785" t="s">
        <v>2612</v>
      </c>
      <c r="L3552" s="785" t="s">
        <v>26031</v>
      </c>
      <c r="M3552" s="785"/>
      <c r="N3552" s="785"/>
      <c r="O3552" s="785" t="s">
        <v>26032</v>
      </c>
      <c r="P3552" s="787">
        <v>35.388480000000001</v>
      </c>
      <c r="Q3552" s="787">
        <v>-0.11730500000000001</v>
      </c>
      <c r="R3552" s="785" t="s">
        <v>2053</v>
      </c>
      <c r="S3552" s="785" t="s">
        <v>2715</v>
      </c>
      <c r="T3552" s="785" t="s">
        <v>4310</v>
      </c>
      <c r="U3552" s="785" t="s">
        <v>3197</v>
      </c>
      <c r="V3552" s="785" t="s">
        <v>2603</v>
      </c>
      <c r="W3552" s="785" t="s">
        <v>26033</v>
      </c>
      <c r="X3552" s="785"/>
      <c r="Y3552" s="615" t="str">
        <f t="shared" si="55"/>
        <v>Joice Tonui</v>
      </c>
      <c r="Z3552" s="785" t="s">
        <v>2599</v>
      </c>
      <c r="AA3552" s="785" t="s">
        <v>4314</v>
      </c>
      <c r="AB3552" s="785" t="s">
        <v>2683</v>
      </c>
      <c r="AC3552" s="785" t="s">
        <v>2606</v>
      </c>
      <c r="AD3552" s="786">
        <v>43437</v>
      </c>
    </row>
    <row r="3553" spans="1:30" ht="15.75">
      <c r="A3553" s="785" t="s">
        <v>4301</v>
      </c>
      <c r="B3553" s="785" t="s">
        <v>26037</v>
      </c>
      <c r="C3553" s="785" t="s">
        <v>4303</v>
      </c>
      <c r="D3553" s="785" t="s">
        <v>2599</v>
      </c>
      <c r="E3553" s="785" t="s">
        <v>6698</v>
      </c>
      <c r="F3553" s="786">
        <v>42956</v>
      </c>
      <c r="G3553" s="785" t="s">
        <v>6596</v>
      </c>
      <c r="H3553" s="786">
        <v>43084</v>
      </c>
      <c r="I3553" s="785" t="s">
        <v>26038</v>
      </c>
      <c r="J3553" s="785" t="s">
        <v>627</v>
      </c>
      <c r="K3553" s="785" t="s">
        <v>2612</v>
      </c>
      <c r="L3553" s="785" t="s">
        <v>26039</v>
      </c>
      <c r="M3553" s="785"/>
      <c r="N3553" s="785"/>
      <c r="O3553" s="785"/>
      <c r="P3553" s="787">
        <v>35.384652000000003</v>
      </c>
      <c r="Q3553" s="787">
        <v>-0.12755</v>
      </c>
      <c r="R3553" s="785" t="s">
        <v>2053</v>
      </c>
      <c r="S3553" s="785" t="s">
        <v>2715</v>
      </c>
      <c r="T3553" s="785" t="s">
        <v>4310</v>
      </c>
      <c r="U3553" s="785" t="s">
        <v>3194</v>
      </c>
      <c r="V3553" s="785" t="s">
        <v>2603</v>
      </c>
      <c r="W3553" s="785" t="s">
        <v>15111</v>
      </c>
      <c r="X3553" s="785"/>
      <c r="Y3553" s="615" t="str">
        <f t="shared" si="55"/>
        <v>Josphat Langat</v>
      </c>
      <c r="Z3553" s="785" t="s">
        <v>2599</v>
      </c>
      <c r="AA3553" s="785" t="s">
        <v>4314</v>
      </c>
      <c r="AB3553" s="785" t="s">
        <v>2683</v>
      </c>
      <c r="AC3553" s="785" t="s">
        <v>2606</v>
      </c>
      <c r="AD3553" s="786">
        <v>43430</v>
      </c>
    </row>
    <row r="3554" spans="1:30" ht="15.75">
      <c r="A3554" s="785" t="s">
        <v>4301</v>
      </c>
      <c r="B3554" s="785" t="s">
        <v>26040</v>
      </c>
      <c r="C3554" s="785" t="s">
        <v>4303</v>
      </c>
      <c r="D3554" s="785" t="s">
        <v>2599</v>
      </c>
      <c r="E3554" s="785" t="s">
        <v>15107</v>
      </c>
      <c r="F3554" s="786">
        <v>42970</v>
      </c>
      <c r="G3554" s="785" t="s">
        <v>6596</v>
      </c>
      <c r="H3554" s="786">
        <v>43084</v>
      </c>
      <c r="I3554" s="785" t="s">
        <v>26041</v>
      </c>
      <c r="J3554" s="785" t="s">
        <v>627</v>
      </c>
      <c r="K3554" s="785" t="s">
        <v>2612</v>
      </c>
      <c r="L3554" s="785" t="s">
        <v>26042</v>
      </c>
      <c r="M3554" s="785"/>
      <c r="N3554" s="785"/>
      <c r="O3554" s="785"/>
      <c r="P3554" s="787">
        <v>35.382917999999997</v>
      </c>
      <c r="Q3554" s="787">
        <v>-0.12756000000000001</v>
      </c>
      <c r="R3554" s="785" t="s">
        <v>2053</v>
      </c>
      <c r="S3554" s="785" t="s">
        <v>2715</v>
      </c>
      <c r="T3554" s="785" t="s">
        <v>4310</v>
      </c>
      <c r="U3554" s="785" t="s">
        <v>3194</v>
      </c>
      <c r="V3554" s="785" t="s">
        <v>2603</v>
      </c>
      <c r="W3554" s="785" t="s">
        <v>26003</v>
      </c>
      <c r="X3554" s="785"/>
      <c r="Y3554" s="615" t="str">
        <f t="shared" si="55"/>
        <v>Aron cheruiyot</v>
      </c>
      <c r="Z3554" s="785" t="s">
        <v>2599</v>
      </c>
      <c r="AA3554" s="785" t="s">
        <v>4314</v>
      </c>
      <c r="AB3554" s="785" t="s">
        <v>2683</v>
      </c>
      <c r="AC3554" s="785" t="s">
        <v>2606</v>
      </c>
      <c r="AD3554" s="786">
        <v>43437</v>
      </c>
    </row>
    <row r="3555" spans="1:30" ht="15.75">
      <c r="A3555" s="785" t="s">
        <v>4301</v>
      </c>
      <c r="B3555" s="785" t="s">
        <v>26046</v>
      </c>
      <c r="C3555" s="785" t="s">
        <v>4303</v>
      </c>
      <c r="D3555" s="785" t="s">
        <v>2599</v>
      </c>
      <c r="E3555" s="785" t="s">
        <v>23924</v>
      </c>
      <c r="F3555" s="786">
        <v>43001</v>
      </c>
      <c r="G3555" s="785" t="s">
        <v>6596</v>
      </c>
      <c r="H3555" s="786">
        <v>43084</v>
      </c>
      <c r="I3555" s="785" t="s">
        <v>26047</v>
      </c>
      <c r="J3555" s="785" t="s">
        <v>627</v>
      </c>
      <c r="K3555" s="785" t="s">
        <v>2612</v>
      </c>
      <c r="L3555" s="785" t="s">
        <v>26048</v>
      </c>
      <c r="M3555" s="785"/>
      <c r="N3555" s="785"/>
      <c r="O3555" s="785"/>
      <c r="P3555" s="787">
        <v>35.388157999999997</v>
      </c>
      <c r="Q3555" s="787">
        <v>-0.11894200000000001</v>
      </c>
      <c r="R3555" s="785" t="s">
        <v>2053</v>
      </c>
      <c r="S3555" s="785" t="s">
        <v>2715</v>
      </c>
      <c r="T3555" s="785" t="s">
        <v>4310</v>
      </c>
      <c r="U3555" s="785" t="s">
        <v>3194</v>
      </c>
      <c r="V3555" s="785" t="s">
        <v>2603</v>
      </c>
      <c r="W3555" s="785" t="s">
        <v>2717</v>
      </c>
      <c r="X3555" s="785"/>
      <c r="Y3555" s="615" t="str">
        <f t="shared" si="55"/>
        <v>Wesley Kipyegon</v>
      </c>
      <c r="Z3555" s="785" t="s">
        <v>2599</v>
      </c>
      <c r="AA3555" s="785" t="s">
        <v>4314</v>
      </c>
      <c r="AB3555" s="785" t="s">
        <v>2683</v>
      </c>
      <c r="AC3555" s="785" t="s">
        <v>2606</v>
      </c>
      <c r="AD3555" s="786">
        <v>43437</v>
      </c>
    </row>
    <row r="3556" spans="1:30" ht="15.75">
      <c r="A3556" s="785" t="s">
        <v>4301</v>
      </c>
      <c r="B3556" s="785" t="s">
        <v>26066</v>
      </c>
      <c r="C3556" s="785" t="s">
        <v>4303</v>
      </c>
      <c r="D3556" s="785" t="s">
        <v>2599</v>
      </c>
      <c r="E3556" s="785" t="s">
        <v>9617</v>
      </c>
      <c r="F3556" s="786">
        <v>42882</v>
      </c>
      <c r="G3556" s="785" t="s">
        <v>6596</v>
      </c>
      <c r="H3556" s="786">
        <v>43084</v>
      </c>
      <c r="I3556" s="785" t="s">
        <v>26067</v>
      </c>
      <c r="J3556" s="785" t="s">
        <v>627</v>
      </c>
      <c r="K3556" s="785" t="s">
        <v>2612</v>
      </c>
      <c r="L3556" s="785" t="s">
        <v>26068</v>
      </c>
      <c r="M3556" s="785"/>
      <c r="N3556" s="785"/>
      <c r="O3556" s="785"/>
      <c r="P3556" s="787">
        <v>35.383477999999997</v>
      </c>
      <c r="Q3556" s="787">
        <v>-0.10627499999999999</v>
      </c>
      <c r="R3556" s="785" t="s">
        <v>2053</v>
      </c>
      <c r="S3556" s="785" t="s">
        <v>2715</v>
      </c>
      <c r="T3556" s="785" t="s">
        <v>4310</v>
      </c>
      <c r="U3556" s="785" t="s">
        <v>3197</v>
      </c>
      <c r="V3556" s="785" t="s">
        <v>2603</v>
      </c>
      <c r="W3556" s="785" t="s">
        <v>4619</v>
      </c>
      <c r="X3556" s="785"/>
      <c r="Y3556" s="615" t="str">
        <f t="shared" si="55"/>
        <v>Agnes Koech</v>
      </c>
      <c r="Z3556" s="785" t="s">
        <v>2599</v>
      </c>
      <c r="AA3556" s="785" t="s">
        <v>4314</v>
      </c>
      <c r="AB3556" s="785" t="s">
        <v>2683</v>
      </c>
      <c r="AC3556" s="785" t="s">
        <v>2606</v>
      </c>
      <c r="AD3556" s="786">
        <v>43437</v>
      </c>
    </row>
    <row r="3557" spans="1:30" ht="15.75">
      <c r="A3557" s="785" t="s">
        <v>4301</v>
      </c>
      <c r="B3557" s="785" t="s">
        <v>26069</v>
      </c>
      <c r="C3557" s="785" t="s">
        <v>4303</v>
      </c>
      <c r="D3557" s="785" t="s">
        <v>2599</v>
      </c>
      <c r="E3557" s="785" t="s">
        <v>14685</v>
      </c>
      <c r="F3557" s="786">
        <v>43003</v>
      </c>
      <c r="G3557" s="785" t="s">
        <v>6596</v>
      </c>
      <c r="H3557" s="786">
        <v>43084</v>
      </c>
      <c r="I3557" s="785" t="s">
        <v>26070</v>
      </c>
      <c r="J3557" s="785" t="s">
        <v>627</v>
      </c>
      <c r="K3557" s="785" t="s">
        <v>2612</v>
      </c>
      <c r="L3557" s="785" t="s">
        <v>26071</v>
      </c>
      <c r="M3557" s="785"/>
      <c r="N3557" s="785"/>
      <c r="O3557" s="785"/>
      <c r="P3557" s="787">
        <v>35.384774999999998</v>
      </c>
      <c r="Q3557" s="787">
        <v>-0.114352</v>
      </c>
      <c r="R3557" s="785" t="s">
        <v>2053</v>
      </c>
      <c r="S3557" s="785" t="s">
        <v>2715</v>
      </c>
      <c r="T3557" s="785" t="s">
        <v>4310</v>
      </c>
      <c r="U3557" s="785" t="s">
        <v>3197</v>
      </c>
      <c r="V3557" s="785" t="s">
        <v>2603</v>
      </c>
      <c r="W3557" s="785" t="s">
        <v>4311</v>
      </c>
      <c r="X3557" s="785"/>
      <c r="Y3557" s="615" t="str">
        <f t="shared" si="55"/>
        <v>Aron Cheruiyot</v>
      </c>
      <c r="Z3557" s="785" t="s">
        <v>2599</v>
      </c>
      <c r="AA3557" s="785" t="s">
        <v>4314</v>
      </c>
      <c r="AB3557" s="785" t="s">
        <v>2683</v>
      </c>
      <c r="AC3557" s="785" t="s">
        <v>2606</v>
      </c>
      <c r="AD3557" s="786">
        <v>43437</v>
      </c>
    </row>
    <row r="3558" spans="1:30" ht="15.75">
      <c r="A3558" s="785" t="s">
        <v>4301</v>
      </c>
      <c r="B3558" s="785" t="s">
        <v>31506</v>
      </c>
      <c r="C3558" s="785" t="s">
        <v>4379</v>
      </c>
      <c r="D3558" s="785" t="s">
        <v>2751</v>
      </c>
      <c r="E3558" s="785" t="s">
        <v>10705</v>
      </c>
      <c r="F3558" s="786">
        <v>43032</v>
      </c>
      <c r="G3558" s="785" t="s">
        <v>6359</v>
      </c>
      <c r="H3558" s="786">
        <v>43082</v>
      </c>
      <c r="I3558" s="785" t="s">
        <v>31507</v>
      </c>
      <c r="J3558" s="785" t="s">
        <v>629</v>
      </c>
      <c r="K3558" s="785" t="s">
        <v>2612</v>
      </c>
      <c r="L3558" s="785" t="s">
        <v>31508</v>
      </c>
      <c r="M3558" s="785"/>
      <c r="N3558" s="785"/>
      <c r="O3558" s="785"/>
      <c r="P3558" s="787">
        <v>37.385227</v>
      </c>
      <c r="Q3558" s="787">
        <v>-0.68091800000000002</v>
      </c>
      <c r="R3558" s="785" t="s">
        <v>1961</v>
      </c>
      <c r="S3558" s="785" t="s">
        <v>2066</v>
      </c>
      <c r="T3558" s="785" t="s">
        <v>5042</v>
      </c>
      <c r="U3558" s="785" t="s">
        <v>31509</v>
      </c>
      <c r="V3558" s="785" t="s">
        <v>3004</v>
      </c>
      <c r="W3558" s="785" t="s">
        <v>2693</v>
      </c>
      <c r="X3558" s="785"/>
      <c r="Y3558" s="615" t="str">
        <f t="shared" si="55"/>
        <v>Andcol Enterprises</v>
      </c>
      <c r="Z3558" s="785" t="s">
        <v>2599</v>
      </c>
      <c r="AA3558" s="785" t="s">
        <v>4349</v>
      </c>
      <c r="AB3558" s="785" t="s">
        <v>2605</v>
      </c>
      <c r="AC3558" s="785" t="s">
        <v>2606</v>
      </c>
      <c r="AD3558" s="786">
        <v>43082</v>
      </c>
    </row>
    <row r="3559" spans="1:30" ht="15.75">
      <c r="A3559" s="785" t="s">
        <v>4301</v>
      </c>
      <c r="B3559" s="785" t="s">
        <v>27631</v>
      </c>
      <c r="C3559" s="785" t="s">
        <v>4379</v>
      </c>
      <c r="D3559" s="785" t="s">
        <v>2751</v>
      </c>
      <c r="E3559" s="785" t="s">
        <v>27632</v>
      </c>
      <c r="F3559" s="786">
        <v>43031</v>
      </c>
      <c r="G3559" s="785" t="s">
        <v>10138</v>
      </c>
      <c r="H3559" s="786">
        <v>43081</v>
      </c>
      <c r="I3559" s="785" t="s">
        <v>27633</v>
      </c>
      <c r="J3559" s="785" t="s">
        <v>629</v>
      </c>
      <c r="K3559" s="785" t="s">
        <v>27634</v>
      </c>
      <c r="L3559" s="785" t="s">
        <v>27635</v>
      </c>
      <c r="M3559" s="785"/>
      <c r="N3559" s="785"/>
      <c r="O3559" s="785"/>
      <c r="P3559" s="787">
        <v>36.684429999999999</v>
      </c>
      <c r="Q3559" s="787">
        <v>-1.2446280000000001</v>
      </c>
      <c r="R3559" s="785" t="s">
        <v>821</v>
      </c>
      <c r="S3559" s="785" t="s">
        <v>1429</v>
      </c>
      <c r="T3559" s="785" t="s">
        <v>1429</v>
      </c>
      <c r="U3559" s="785" t="s">
        <v>3842</v>
      </c>
      <c r="V3559" s="785" t="s">
        <v>2673</v>
      </c>
      <c r="W3559" s="785" t="s">
        <v>2693</v>
      </c>
      <c r="X3559" s="785"/>
      <c r="Y3559" s="615" t="str">
        <f t="shared" si="55"/>
        <v>Andcol Enterprises</v>
      </c>
      <c r="Z3559" s="785" t="s">
        <v>2599</v>
      </c>
      <c r="AA3559" s="785" t="s">
        <v>4349</v>
      </c>
      <c r="AB3559" s="785" t="s">
        <v>2683</v>
      </c>
      <c r="AC3559" s="785" t="s">
        <v>2606</v>
      </c>
      <c r="AD3559" s="786">
        <v>43097</v>
      </c>
    </row>
    <row r="3560" spans="1:30" ht="15.75">
      <c r="A3560" s="785" t="s">
        <v>4301</v>
      </c>
      <c r="B3560" s="785" t="s">
        <v>25198</v>
      </c>
      <c r="C3560" s="785" t="s">
        <v>4303</v>
      </c>
      <c r="D3560" s="785" t="s">
        <v>2599</v>
      </c>
      <c r="E3560" s="785" t="s">
        <v>4588</v>
      </c>
      <c r="F3560" s="786">
        <v>43040</v>
      </c>
      <c r="G3560" s="785" t="s">
        <v>14879</v>
      </c>
      <c r="H3560" s="786">
        <v>43080</v>
      </c>
      <c r="I3560" s="785" t="s">
        <v>25199</v>
      </c>
      <c r="J3560" s="785" t="s">
        <v>627</v>
      </c>
      <c r="K3560" s="785" t="s">
        <v>2612</v>
      </c>
      <c r="L3560" s="785" t="s">
        <v>25200</v>
      </c>
      <c r="M3560" s="785"/>
      <c r="N3560" s="785"/>
      <c r="O3560" s="785"/>
      <c r="P3560" s="787">
        <v>36.827882000000002</v>
      </c>
      <c r="Q3560" s="787">
        <v>-0.77598699999999998</v>
      </c>
      <c r="R3560" s="785" t="s">
        <v>1030</v>
      </c>
      <c r="S3560" s="785" t="s">
        <v>2623</v>
      </c>
      <c r="T3560" s="785" t="s">
        <v>3714</v>
      </c>
      <c r="U3560" s="785" t="s">
        <v>8113</v>
      </c>
      <c r="V3560" s="785" t="s">
        <v>2673</v>
      </c>
      <c r="W3560" s="785" t="s">
        <v>4047</v>
      </c>
      <c r="X3560" s="785" t="s">
        <v>2647</v>
      </c>
      <c r="Y3560" s="615" t="str">
        <f t="shared" si="55"/>
        <v>Washington Mwangi Muinuki</v>
      </c>
      <c r="Z3560" s="785" t="s">
        <v>25156</v>
      </c>
      <c r="AA3560" s="785" t="s">
        <v>4314</v>
      </c>
      <c r="AB3560" s="785" t="s">
        <v>2605</v>
      </c>
      <c r="AC3560" s="785" t="s">
        <v>2606</v>
      </c>
      <c r="AD3560" s="786">
        <v>43162</v>
      </c>
    </row>
    <row r="3561" spans="1:30" ht="15.75">
      <c r="A3561" s="785" t="s">
        <v>4301</v>
      </c>
      <c r="B3561" s="785" t="s">
        <v>8794</v>
      </c>
      <c r="C3561" s="785" t="s">
        <v>4303</v>
      </c>
      <c r="D3561" s="785" t="s">
        <v>2599</v>
      </c>
      <c r="E3561" s="785" t="s">
        <v>8795</v>
      </c>
      <c r="F3561" s="786">
        <v>43029</v>
      </c>
      <c r="G3561" s="785" t="s">
        <v>8796</v>
      </c>
      <c r="H3561" s="786">
        <v>43079</v>
      </c>
      <c r="I3561" s="785" t="s">
        <v>8797</v>
      </c>
      <c r="J3561" s="785" t="s">
        <v>627</v>
      </c>
      <c r="K3561" s="785" t="s">
        <v>8798</v>
      </c>
      <c r="L3561" s="785" t="s">
        <v>8799</v>
      </c>
      <c r="M3561" s="785"/>
      <c r="N3561" s="785"/>
      <c r="O3561" s="785"/>
      <c r="P3561" s="787">
        <v>37.103807000000003</v>
      </c>
      <c r="Q3561" s="787">
        <v>-0.47108699999999998</v>
      </c>
      <c r="R3561" s="785" t="s">
        <v>1056</v>
      </c>
      <c r="S3561" s="785" t="s">
        <v>1132</v>
      </c>
      <c r="T3561" s="785" t="s">
        <v>8800</v>
      </c>
      <c r="U3561" s="785" t="s">
        <v>1543</v>
      </c>
      <c r="V3561" s="785" t="s">
        <v>2855</v>
      </c>
      <c r="W3561" s="785" t="s">
        <v>2707</v>
      </c>
      <c r="X3561" s="785" t="s">
        <v>2707</v>
      </c>
      <c r="Y3561" s="615" t="str">
        <f t="shared" si="55"/>
        <v>Fagaden Enterprises</v>
      </c>
      <c r="Z3561" s="785" t="s">
        <v>8801</v>
      </c>
      <c r="AA3561" s="785" t="s">
        <v>4349</v>
      </c>
      <c r="AB3561" s="785" t="s">
        <v>2683</v>
      </c>
      <c r="AC3561" s="785" t="s">
        <v>2606</v>
      </c>
      <c r="AD3561" s="786">
        <v>43079</v>
      </c>
    </row>
    <row r="3562" spans="1:30" ht="15.75">
      <c r="A3562" s="785" t="s">
        <v>4301</v>
      </c>
      <c r="B3562" s="785" t="s">
        <v>18719</v>
      </c>
      <c r="C3562" s="785" t="s">
        <v>4303</v>
      </c>
      <c r="D3562" s="785" t="s">
        <v>2599</v>
      </c>
      <c r="E3562" s="785" t="s">
        <v>18720</v>
      </c>
      <c r="F3562" s="786">
        <v>43058</v>
      </c>
      <c r="G3562" s="785" t="s">
        <v>8796</v>
      </c>
      <c r="H3562" s="786">
        <v>43079</v>
      </c>
      <c r="I3562" s="785" t="s">
        <v>18721</v>
      </c>
      <c r="J3562" s="785" t="s">
        <v>629</v>
      </c>
      <c r="K3562" s="785" t="s">
        <v>18722</v>
      </c>
      <c r="L3562" s="785" t="s">
        <v>18723</v>
      </c>
      <c r="M3562" s="785" t="s">
        <v>18724</v>
      </c>
      <c r="N3562" s="785"/>
      <c r="O3562" s="785"/>
      <c r="P3562" s="787">
        <v>37.257035999999999</v>
      </c>
      <c r="Q3562" s="787">
        <v>-0.51835100000000001</v>
      </c>
      <c r="R3562" s="785" t="s">
        <v>1961</v>
      </c>
      <c r="S3562" s="785" t="s">
        <v>1962</v>
      </c>
      <c r="T3562" s="785" t="s">
        <v>7193</v>
      </c>
      <c r="U3562" s="785" t="s">
        <v>3709</v>
      </c>
      <c r="V3562" s="785" t="s">
        <v>2673</v>
      </c>
      <c r="W3562" s="785" t="s">
        <v>2674</v>
      </c>
      <c r="X3562" s="785" t="s">
        <v>2741</v>
      </c>
      <c r="Y3562" s="615" t="str">
        <f t="shared" si="55"/>
        <v>Nicholas Gichura Kimenyi</v>
      </c>
      <c r="Z3562" s="785" t="s">
        <v>18529</v>
      </c>
      <c r="AA3562" s="785" t="s">
        <v>4314</v>
      </c>
      <c r="AB3562" s="785" t="s">
        <v>2683</v>
      </c>
      <c r="AC3562" s="785" t="s">
        <v>2606</v>
      </c>
      <c r="AD3562" s="786">
        <v>43125</v>
      </c>
    </row>
    <row r="3563" spans="1:30" ht="15.75">
      <c r="A3563" s="785" t="s">
        <v>4301</v>
      </c>
      <c r="B3563" s="785" t="s">
        <v>22373</v>
      </c>
      <c r="C3563" s="785" t="s">
        <v>4303</v>
      </c>
      <c r="D3563" s="785" t="s">
        <v>2599</v>
      </c>
      <c r="E3563" s="785" t="s">
        <v>8795</v>
      </c>
      <c r="F3563" s="786">
        <v>43029</v>
      </c>
      <c r="G3563" s="785" t="s">
        <v>8796</v>
      </c>
      <c r="H3563" s="786">
        <v>43079</v>
      </c>
      <c r="I3563" s="785" t="s">
        <v>22374</v>
      </c>
      <c r="J3563" s="785" t="s">
        <v>629</v>
      </c>
      <c r="K3563" s="785" t="s">
        <v>2612</v>
      </c>
      <c r="L3563" s="785" t="s">
        <v>22375</v>
      </c>
      <c r="M3563" s="785"/>
      <c r="N3563" s="785"/>
      <c r="O3563" s="785"/>
      <c r="P3563" s="787">
        <v>34.802812000000003</v>
      </c>
      <c r="Q3563" s="787">
        <v>-0.57229300000000005</v>
      </c>
      <c r="R3563" s="785" t="s">
        <v>2696</v>
      </c>
      <c r="S3563" s="785" t="s">
        <v>4036</v>
      </c>
      <c r="T3563" s="785" t="s">
        <v>10533</v>
      </c>
      <c r="U3563" s="785" t="s">
        <v>13555</v>
      </c>
      <c r="V3563" s="785" t="s">
        <v>3004</v>
      </c>
      <c r="W3563" s="785" t="s">
        <v>22222</v>
      </c>
      <c r="X3563" s="785" t="s">
        <v>3516</v>
      </c>
      <c r="Y3563" s="615" t="str">
        <f t="shared" si="55"/>
        <v>Samuel Manyuna Otiso</v>
      </c>
      <c r="Z3563" s="785" t="s">
        <v>3744</v>
      </c>
      <c r="AA3563" s="785" t="s">
        <v>4349</v>
      </c>
      <c r="AB3563" s="785" t="s">
        <v>2683</v>
      </c>
      <c r="AC3563" s="785" t="s">
        <v>2606</v>
      </c>
      <c r="AD3563" s="786">
        <v>43209</v>
      </c>
    </row>
    <row r="3564" spans="1:30" ht="15.75">
      <c r="A3564" s="785" t="s">
        <v>4301</v>
      </c>
      <c r="B3564" s="785" t="s">
        <v>28449</v>
      </c>
      <c r="C3564" s="785" t="s">
        <v>4303</v>
      </c>
      <c r="D3564" s="785" t="s">
        <v>2599</v>
      </c>
      <c r="E3564" s="785" t="s">
        <v>17797</v>
      </c>
      <c r="F3564" s="786">
        <v>43062</v>
      </c>
      <c r="G3564" s="785" t="s">
        <v>28450</v>
      </c>
      <c r="H3564" s="786">
        <v>43077</v>
      </c>
      <c r="I3564" s="785" t="s">
        <v>28451</v>
      </c>
      <c r="J3564" s="785" t="s">
        <v>629</v>
      </c>
      <c r="K3564" s="785" t="s">
        <v>28452</v>
      </c>
      <c r="L3564" s="785" t="s">
        <v>28453</v>
      </c>
      <c r="M3564" s="785"/>
      <c r="N3564" s="785"/>
      <c r="O3564" s="785" t="s">
        <v>28454</v>
      </c>
      <c r="P3564" s="787">
        <v>37.218940000000003</v>
      </c>
      <c r="Q3564" s="787">
        <v>-0.573824</v>
      </c>
      <c r="R3564" s="785" t="s">
        <v>1961</v>
      </c>
      <c r="S3564" s="785" t="s">
        <v>1962</v>
      </c>
      <c r="T3564" s="785" t="s">
        <v>7098</v>
      </c>
      <c r="U3564" s="785" t="s">
        <v>28455</v>
      </c>
      <c r="V3564" s="785" t="s">
        <v>2855</v>
      </c>
      <c r="W3564" s="785" t="s">
        <v>2674</v>
      </c>
      <c r="X3564" s="785"/>
      <c r="Y3564" s="615" t="str">
        <f t="shared" si="55"/>
        <v>Nicholas Kimenyi</v>
      </c>
      <c r="Z3564" s="785" t="s">
        <v>2599</v>
      </c>
      <c r="AA3564" s="785" t="s">
        <v>4314</v>
      </c>
      <c r="AB3564" s="785" t="s">
        <v>2683</v>
      </c>
      <c r="AC3564" s="785" t="s">
        <v>2606</v>
      </c>
      <c r="AD3564" s="786">
        <v>43223</v>
      </c>
    </row>
    <row r="3565" spans="1:30" ht="15.75">
      <c r="A3565" s="785" t="s">
        <v>4301</v>
      </c>
      <c r="B3565" s="785" t="s">
        <v>32549</v>
      </c>
      <c r="C3565" s="785" t="s">
        <v>4303</v>
      </c>
      <c r="D3565" s="785" t="s">
        <v>2599</v>
      </c>
      <c r="E3565" s="785" t="s">
        <v>7851</v>
      </c>
      <c r="F3565" s="786">
        <v>43047</v>
      </c>
      <c r="G3565" s="785" t="s">
        <v>28450</v>
      </c>
      <c r="H3565" s="786">
        <v>43077</v>
      </c>
      <c r="I3565" s="785" t="s">
        <v>32550</v>
      </c>
      <c r="J3565" s="785" t="s">
        <v>627</v>
      </c>
      <c r="K3565" s="785" t="s">
        <v>32551</v>
      </c>
      <c r="L3565" s="785" t="s">
        <v>32552</v>
      </c>
      <c r="M3565" s="785"/>
      <c r="N3565" s="785"/>
      <c r="O3565" s="785" t="s">
        <v>32553</v>
      </c>
      <c r="P3565" s="787">
        <v>36.544187000000001</v>
      </c>
      <c r="Q3565" s="787">
        <v>-0.12812999999999999</v>
      </c>
      <c r="R3565" s="785" t="s">
        <v>1228</v>
      </c>
      <c r="S3565" s="785" t="s">
        <v>1229</v>
      </c>
      <c r="T3565" s="785" t="s">
        <v>1229</v>
      </c>
      <c r="U3565" s="785" t="s">
        <v>32554</v>
      </c>
      <c r="V3565" s="785" t="s">
        <v>3070</v>
      </c>
      <c r="W3565" s="785" t="s">
        <v>3511</v>
      </c>
      <c r="X3565" s="785"/>
      <c r="Y3565" s="615" t="str">
        <f t="shared" si="55"/>
        <v>Sakaki Natural Renewable Energy Center</v>
      </c>
      <c r="Z3565" s="785" t="s">
        <v>2599</v>
      </c>
      <c r="AA3565" s="785" t="s">
        <v>4349</v>
      </c>
      <c r="AB3565" s="785" t="s">
        <v>2683</v>
      </c>
      <c r="AC3565" s="785" t="s">
        <v>2606</v>
      </c>
      <c r="AD3565" s="786">
        <v>43119</v>
      </c>
    </row>
    <row r="3566" spans="1:30" ht="15.75">
      <c r="A3566" s="785" t="s">
        <v>4301</v>
      </c>
      <c r="B3566" s="785" t="s">
        <v>31488</v>
      </c>
      <c r="C3566" s="785" t="s">
        <v>4322</v>
      </c>
      <c r="D3566" s="785" t="s">
        <v>2618</v>
      </c>
      <c r="E3566" s="785" t="s">
        <v>10452</v>
      </c>
      <c r="F3566" s="786">
        <v>43026</v>
      </c>
      <c r="G3566" s="785" t="s">
        <v>6412</v>
      </c>
      <c r="H3566" s="786">
        <v>43076</v>
      </c>
      <c r="I3566" s="785" t="s">
        <v>31489</v>
      </c>
      <c r="J3566" s="785" t="s">
        <v>629</v>
      </c>
      <c r="K3566" s="785" t="s">
        <v>2612</v>
      </c>
      <c r="L3566" s="785" t="s">
        <v>31490</v>
      </c>
      <c r="M3566" s="785"/>
      <c r="N3566" s="785"/>
      <c r="O3566" s="785"/>
      <c r="P3566" s="787">
        <v>35.912170000000003</v>
      </c>
      <c r="Q3566" s="787">
        <v>-9.1749999999999998E-2</v>
      </c>
      <c r="R3566" s="785" t="s">
        <v>695</v>
      </c>
      <c r="S3566" s="785" t="s">
        <v>1011</v>
      </c>
      <c r="T3566" s="785" t="s">
        <v>7263</v>
      </c>
      <c r="U3566" s="785" t="s">
        <v>31491</v>
      </c>
      <c r="V3566" s="785" t="s">
        <v>3004</v>
      </c>
      <c r="W3566" s="785" t="s">
        <v>3025</v>
      </c>
      <c r="X3566" s="785"/>
      <c r="Y3566" s="615" t="str">
        <f t="shared" si="55"/>
        <v>Kichemu limited</v>
      </c>
      <c r="Z3566" s="785" t="s">
        <v>2599</v>
      </c>
      <c r="AA3566" s="785" t="s">
        <v>4349</v>
      </c>
      <c r="AB3566" s="785" t="s">
        <v>2683</v>
      </c>
      <c r="AC3566" s="785" t="s">
        <v>2606</v>
      </c>
      <c r="AD3566" s="786">
        <v>43087</v>
      </c>
    </row>
    <row r="3567" spans="1:30" ht="15.75">
      <c r="A3567" s="785" t="s">
        <v>4301</v>
      </c>
      <c r="B3567" s="785" t="s">
        <v>7246</v>
      </c>
      <c r="C3567" s="785" t="s">
        <v>4303</v>
      </c>
      <c r="D3567" s="785" t="s">
        <v>2599</v>
      </c>
      <c r="E3567" s="785" t="s">
        <v>7247</v>
      </c>
      <c r="F3567" s="786">
        <v>43048</v>
      </c>
      <c r="G3567" s="785" t="s">
        <v>7248</v>
      </c>
      <c r="H3567" s="786">
        <v>43074</v>
      </c>
      <c r="I3567" s="785" t="s">
        <v>7249</v>
      </c>
      <c r="J3567" s="785" t="s">
        <v>627</v>
      </c>
      <c r="K3567" s="785" t="s">
        <v>7250</v>
      </c>
      <c r="L3567" s="785" t="s">
        <v>7251</v>
      </c>
      <c r="M3567" s="785"/>
      <c r="N3567" s="785"/>
      <c r="O3567" s="785"/>
      <c r="P3567" s="787">
        <v>36.162182000000001</v>
      </c>
      <c r="Q3567" s="787">
        <v>-0.20041200000000001</v>
      </c>
      <c r="R3567" s="785" t="s">
        <v>695</v>
      </c>
      <c r="S3567" s="785" t="s">
        <v>1204</v>
      </c>
      <c r="T3567" s="785" t="s">
        <v>1204</v>
      </c>
      <c r="U3567" s="785" t="s">
        <v>7252</v>
      </c>
      <c r="V3567" s="785" t="s">
        <v>3004</v>
      </c>
      <c r="W3567" s="785" t="s">
        <v>2652</v>
      </c>
      <c r="X3567" s="785" t="s">
        <v>2732</v>
      </c>
      <c r="Y3567" s="615" t="str">
        <f t="shared" si="55"/>
        <v>David Chege Wangui</v>
      </c>
      <c r="Z3567" s="785" t="s">
        <v>7094</v>
      </c>
      <c r="AA3567" s="785" t="s">
        <v>4314</v>
      </c>
      <c r="AB3567" s="785" t="s">
        <v>2605</v>
      </c>
      <c r="AC3567" s="785" t="s">
        <v>2606</v>
      </c>
      <c r="AD3567" s="786">
        <v>43195</v>
      </c>
    </row>
    <row r="3568" spans="1:30" ht="15.75">
      <c r="A3568" s="785" t="s">
        <v>4301</v>
      </c>
      <c r="B3568" s="785" t="s">
        <v>11208</v>
      </c>
      <c r="C3568" s="785" t="s">
        <v>4322</v>
      </c>
      <c r="D3568" s="785" t="s">
        <v>2703</v>
      </c>
      <c r="E3568" s="785" t="s">
        <v>9990</v>
      </c>
      <c r="F3568" s="786">
        <v>43063</v>
      </c>
      <c r="G3568" s="785" t="s">
        <v>7248</v>
      </c>
      <c r="H3568" s="786">
        <v>43074</v>
      </c>
      <c r="I3568" s="785" t="s">
        <v>11209</v>
      </c>
      <c r="J3568" s="785" t="s">
        <v>627</v>
      </c>
      <c r="K3568" s="785" t="s">
        <v>11210</v>
      </c>
      <c r="L3568" s="785" t="s">
        <v>11211</v>
      </c>
      <c r="M3568" s="785"/>
      <c r="N3568" s="785"/>
      <c r="O3568" s="785"/>
      <c r="P3568" s="787">
        <v>36.892544999999998</v>
      </c>
      <c r="Q3568" s="787">
        <v>-0.822905</v>
      </c>
      <c r="R3568" s="785" t="s">
        <v>1030</v>
      </c>
      <c r="S3568" s="785" t="s">
        <v>2623</v>
      </c>
      <c r="T3568" s="785" t="s">
        <v>3714</v>
      </c>
      <c r="U3568" s="785" t="s">
        <v>3138</v>
      </c>
      <c r="V3568" s="785" t="s">
        <v>2603</v>
      </c>
      <c r="W3568" s="785" t="s">
        <v>8491</v>
      </c>
      <c r="X3568" s="785" t="s">
        <v>2834</v>
      </c>
      <c r="Y3568" s="615" t="str">
        <f t="shared" si="55"/>
        <v>Hamkam</v>
      </c>
      <c r="Z3568" s="785" t="s">
        <v>2599</v>
      </c>
      <c r="AA3568" s="785" t="s">
        <v>5464</v>
      </c>
      <c r="AB3568" s="785" t="s">
        <v>5504</v>
      </c>
      <c r="AC3568" s="785" t="s">
        <v>2617</v>
      </c>
      <c r="AD3568" s="786">
        <v>43249</v>
      </c>
    </row>
    <row r="3569" spans="1:30" ht="15.75">
      <c r="A3569" s="785" t="s">
        <v>4301</v>
      </c>
      <c r="B3569" s="785" t="s">
        <v>22491</v>
      </c>
      <c r="C3569" s="785" t="s">
        <v>4303</v>
      </c>
      <c r="D3569" s="785" t="s">
        <v>2599</v>
      </c>
      <c r="E3569" s="785" t="s">
        <v>21278</v>
      </c>
      <c r="F3569" s="786">
        <v>43024</v>
      </c>
      <c r="G3569" s="785" t="s">
        <v>7248</v>
      </c>
      <c r="H3569" s="786">
        <v>43074</v>
      </c>
      <c r="I3569" s="785" t="s">
        <v>22492</v>
      </c>
      <c r="J3569" s="785" t="s">
        <v>629</v>
      </c>
      <c r="K3569" s="785" t="s">
        <v>2612</v>
      </c>
      <c r="L3569" s="785" t="s">
        <v>22493</v>
      </c>
      <c r="M3569" s="785"/>
      <c r="N3569" s="785"/>
      <c r="O3569" s="785"/>
      <c r="P3569" s="787">
        <v>37.0518</v>
      </c>
      <c r="Q3569" s="787">
        <v>-0.56053500000000001</v>
      </c>
      <c r="R3569" s="785" t="s">
        <v>1056</v>
      </c>
      <c r="S3569" s="785" t="s">
        <v>2131</v>
      </c>
      <c r="T3569" s="785" t="s">
        <v>1685</v>
      </c>
      <c r="U3569" s="785" t="s">
        <v>3438</v>
      </c>
      <c r="V3569" s="785" t="s">
        <v>2673</v>
      </c>
      <c r="W3569" s="785" t="s">
        <v>3079</v>
      </c>
      <c r="X3569" s="785" t="s">
        <v>3080</v>
      </c>
      <c r="Y3569" s="615" t="str">
        <f t="shared" si="55"/>
        <v>Samuel Migwi</v>
      </c>
      <c r="Z3569" s="785" t="s">
        <v>22494</v>
      </c>
      <c r="AA3569" s="785" t="s">
        <v>4314</v>
      </c>
      <c r="AB3569" s="785" t="s">
        <v>2876</v>
      </c>
      <c r="AC3569" s="785" t="s">
        <v>2606</v>
      </c>
      <c r="AD3569" s="786">
        <v>43025</v>
      </c>
    </row>
    <row r="3570" spans="1:30" ht="15.75">
      <c r="A3570" s="785" t="s">
        <v>4301</v>
      </c>
      <c r="B3570" s="785" t="s">
        <v>6173</v>
      </c>
      <c r="C3570" s="785" t="s">
        <v>4303</v>
      </c>
      <c r="D3570" s="785" t="s">
        <v>2599</v>
      </c>
      <c r="E3570" s="785" t="s">
        <v>6174</v>
      </c>
      <c r="F3570" s="786">
        <v>43023</v>
      </c>
      <c r="G3570" s="785" t="s">
        <v>6175</v>
      </c>
      <c r="H3570" s="786">
        <v>43073</v>
      </c>
      <c r="I3570" s="785" t="s">
        <v>6176</v>
      </c>
      <c r="J3570" s="785" t="s">
        <v>629</v>
      </c>
      <c r="K3570" s="785" t="s">
        <v>6177</v>
      </c>
      <c r="L3570" s="785" t="s">
        <v>6178</v>
      </c>
      <c r="M3570" s="785"/>
      <c r="N3570" s="785"/>
      <c r="O3570" s="785" t="s">
        <v>6179</v>
      </c>
      <c r="P3570" s="787">
        <v>36.591810000000002</v>
      </c>
      <c r="Q3570" s="787">
        <v>-1.1553880000000001</v>
      </c>
      <c r="R3570" s="785" t="s">
        <v>821</v>
      </c>
      <c r="S3570" s="785" t="s">
        <v>1884</v>
      </c>
      <c r="T3570" s="785" t="s">
        <v>1885</v>
      </c>
      <c r="U3570" s="785" t="s">
        <v>3220</v>
      </c>
      <c r="V3570" s="785" t="s">
        <v>2673</v>
      </c>
      <c r="W3570" s="785" t="s">
        <v>2689</v>
      </c>
      <c r="X3570" s="785" t="s">
        <v>2689</v>
      </c>
      <c r="Y3570" s="615" t="str">
        <f t="shared" si="55"/>
        <v>Biotechno &amp; Services</v>
      </c>
      <c r="Z3570" s="785" t="s">
        <v>6145</v>
      </c>
      <c r="AA3570" s="785" t="s">
        <v>4349</v>
      </c>
      <c r="AB3570" s="785" t="s">
        <v>4052</v>
      </c>
      <c r="AC3570" s="785" t="s">
        <v>2606</v>
      </c>
      <c r="AD3570" s="786">
        <v>43055</v>
      </c>
    </row>
    <row r="3571" spans="1:30" ht="15.75">
      <c r="A3571" s="785" t="s">
        <v>4301</v>
      </c>
      <c r="B3571" s="785" t="s">
        <v>7100</v>
      </c>
      <c r="C3571" s="785" t="s">
        <v>4303</v>
      </c>
      <c r="D3571" s="785" t="s">
        <v>2599</v>
      </c>
      <c r="E3571" s="785" t="s">
        <v>4531</v>
      </c>
      <c r="F3571" s="786">
        <v>43015</v>
      </c>
      <c r="G3571" s="785" t="s">
        <v>7101</v>
      </c>
      <c r="H3571" s="786">
        <v>43071</v>
      </c>
      <c r="I3571" s="785" t="s">
        <v>7102</v>
      </c>
      <c r="J3571" s="785" t="s">
        <v>629</v>
      </c>
      <c r="K3571" s="785" t="s">
        <v>2612</v>
      </c>
      <c r="L3571" s="785" t="s">
        <v>7103</v>
      </c>
      <c r="M3571" s="785"/>
      <c r="N3571" s="785"/>
      <c r="O3571" s="785"/>
      <c r="P3571" s="787">
        <v>37.645507000000002</v>
      </c>
      <c r="Q3571" s="787">
        <v>-0.416049</v>
      </c>
      <c r="R3571" s="785" t="s">
        <v>1089</v>
      </c>
      <c r="S3571" s="785" t="s">
        <v>2731</v>
      </c>
      <c r="T3571" s="785" t="s">
        <v>2731</v>
      </c>
      <c r="U3571" s="785" t="s">
        <v>2623</v>
      </c>
      <c r="V3571" s="785" t="s">
        <v>2673</v>
      </c>
      <c r="W3571" s="785" t="s">
        <v>2652</v>
      </c>
      <c r="X3571" s="785" t="s">
        <v>2732</v>
      </c>
      <c r="Y3571" s="615" t="str">
        <f t="shared" si="55"/>
        <v>David Chege Wangui</v>
      </c>
      <c r="Z3571" s="785" t="s">
        <v>2599</v>
      </c>
      <c r="AA3571" s="785" t="s">
        <v>4314</v>
      </c>
      <c r="AB3571" s="785" t="s">
        <v>2683</v>
      </c>
      <c r="AC3571" s="785" t="s">
        <v>2606</v>
      </c>
      <c r="AD3571" s="786">
        <v>43289</v>
      </c>
    </row>
    <row r="3572" spans="1:30" ht="15.75">
      <c r="A3572" s="785" t="s">
        <v>4301</v>
      </c>
      <c r="B3572" s="785" t="s">
        <v>6236</v>
      </c>
      <c r="C3572" s="785" t="s">
        <v>4303</v>
      </c>
      <c r="D3572" s="785" t="s">
        <v>2599</v>
      </c>
      <c r="E3572" s="785" t="s">
        <v>6237</v>
      </c>
      <c r="F3572" s="786">
        <v>43020</v>
      </c>
      <c r="G3572" s="785" t="s">
        <v>6238</v>
      </c>
      <c r="H3572" s="786">
        <v>43070</v>
      </c>
      <c r="I3572" s="785" t="s">
        <v>6239</v>
      </c>
      <c r="J3572" s="785" t="s">
        <v>629</v>
      </c>
      <c r="K3572" s="785" t="s">
        <v>6240</v>
      </c>
      <c r="L3572" s="785" t="s">
        <v>6241</v>
      </c>
      <c r="M3572" s="785"/>
      <c r="N3572" s="785"/>
      <c r="O3572" s="785"/>
      <c r="P3572" s="787">
        <v>36.722777000000001</v>
      </c>
      <c r="Q3572" s="787">
        <v>-1.2535799999999999</v>
      </c>
      <c r="R3572" s="785" t="s">
        <v>2661</v>
      </c>
      <c r="S3572" s="785" t="s">
        <v>2663</v>
      </c>
      <c r="T3572" s="785" t="s">
        <v>2663</v>
      </c>
      <c r="U3572" s="785" t="s">
        <v>6242</v>
      </c>
      <c r="V3572" s="785" t="s">
        <v>2855</v>
      </c>
      <c r="W3572" s="785" t="s">
        <v>2689</v>
      </c>
      <c r="X3572" s="785" t="s">
        <v>2689</v>
      </c>
      <c r="Y3572" s="615" t="str">
        <f t="shared" si="55"/>
        <v>Biotechno &amp; Services</v>
      </c>
      <c r="Z3572" s="785" t="s">
        <v>6243</v>
      </c>
      <c r="AA3572" s="785" t="s">
        <v>4349</v>
      </c>
      <c r="AB3572" s="785" t="s">
        <v>4052</v>
      </c>
      <c r="AC3572" s="785" t="s">
        <v>2606</v>
      </c>
      <c r="AD3572" s="786">
        <v>43056</v>
      </c>
    </row>
    <row r="3573" spans="1:30" ht="15.75">
      <c r="A3573" s="785" t="s">
        <v>4301</v>
      </c>
      <c r="B3573" s="785" t="s">
        <v>6622</v>
      </c>
      <c r="C3573" s="785" t="s">
        <v>4303</v>
      </c>
      <c r="D3573" s="785" t="s">
        <v>2599</v>
      </c>
      <c r="E3573" s="785" t="s">
        <v>6237</v>
      </c>
      <c r="F3573" s="786">
        <v>43020</v>
      </c>
      <c r="G3573" s="785" t="s">
        <v>6238</v>
      </c>
      <c r="H3573" s="786">
        <v>43070</v>
      </c>
      <c r="I3573" s="785" t="s">
        <v>6623</v>
      </c>
      <c r="J3573" s="785" t="s">
        <v>627</v>
      </c>
      <c r="K3573" s="785" t="s">
        <v>6624</v>
      </c>
      <c r="L3573" s="785" t="s">
        <v>6625</v>
      </c>
      <c r="M3573" s="785"/>
      <c r="N3573" s="785"/>
      <c r="O3573" s="785" t="s">
        <v>6626</v>
      </c>
      <c r="P3573" s="787">
        <v>36.877974999999999</v>
      </c>
      <c r="Q3573" s="787">
        <v>-0.88081699999999996</v>
      </c>
      <c r="R3573" s="785" t="s">
        <v>1030</v>
      </c>
      <c r="S3573" s="785" t="s">
        <v>1795</v>
      </c>
      <c r="T3573" s="785" t="s">
        <v>2830</v>
      </c>
      <c r="U3573" s="785" t="s">
        <v>6617</v>
      </c>
      <c r="V3573" s="785" t="s">
        <v>2855</v>
      </c>
      <c r="W3573" s="785" t="s">
        <v>3497</v>
      </c>
      <c r="X3573" s="785" t="s">
        <v>3497</v>
      </c>
      <c r="Y3573" s="615" t="str">
        <f t="shared" si="55"/>
        <v>Cides Ltd</v>
      </c>
      <c r="Z3573" s="785" t="s">
        <v>2599</v>
      </c>
      <c r="AA3573" s="785" t="s">
        <v>4349</v>
      </c>
      <c r="AB3573" s="785" t="s">
        <v>2605</v>
      </c>
      <c r="AC3573" s="785" t="s">
        <v>2606</v>
      </c>
      <c r="AD3573" s="786">
        <v>43049</v>
      </c>
    </row>
    <row r="3574" spans="1:30" ht="15.75">
      <c r="A3574" s="785" t="s">
        <v>4301</v>
      </c>
      <c r="B3574" s="785" t="s">
        <v>7260</v>
      </c>
      <c r="C3574" s="785" t="s">
        <v>4303</v>
      </c>
      <c r="D3574" s="785" t="s">
        <v>2599</v>
      </c>
      <c r="E3574" s="785" t="s">
        <v>6237</v>
      </c>
      <c r="F3574" s="786">
        <v>43020</v>
      </c>
      <c r="G3574" s="785" t="s">
        <v>6238</v>
      </c>
      <c r="H3574" s="786">
        <v>43070</v>
      </c>
      <c r="I3574" s="785" t="s">
        <v>7261</v>
      </c>
      <c r="J3574" s="785" t="s">
        <v>627</v>
      </c>
      <c r="K3574" s="785" t="s">
        <v>2612</v>
      </c>
      <c r="L3574" s="785" t="s">
        <v>7262</v>
      </c>
      <c r="M3574" s="785"/>
      <c r="N3574" s="785"/>
      <c r="O3574" s="785"/>
      <c r="P3574" s="787">
        <v>35.912295</v>
      </c>
      <c r="Q3574" s="787">
        <v>-9.1706999999999997E-2</v>
      </c>
      <c r="R3574" s="785" t="s">
        <v>695</v>
      </c>
      <c r="S3574" s="785" t="s">
        <v>1011</v>
      </c>
      <c r="T3574" s="785" t="s">
        <v>7263</v>
      </c>
      <c r="U3574" s="785" t="s">
        <v>3848</v>
      </c>
      <c r="V3574" s="785" t="s">
        <v>3004</v>
      </c>
      <c r="W3574" s="785" t="s">
        <v>3025</v>
      </c>
      <c r="X3574" s="785" t="s">
        <v>2732</v>
      </c>
      <c r="Y3574" s="615" t="str">
        <f t="shared" si="55"/>
        <v>David Chege Wangui</v>
      </c>
      <c r="Z3574" s="785" t="s">
        <v>2599</v>
      </c>
      <c r="AA3574" s="785" t="s">
        <v>4349</v>
      </c>
      <c r="AB3574" s="785" t="s">
        <v>2683</v>
      </c>
      <c r="AC3574" s="785" t="s">
        <v>2606</v>
      </c>
      <c r="AD3574" s="786">
        <v>43079</v>
      </c>
    </row>
    <row r="3575" spans="1:30" ht="15.75">
      <c r="A3575" s="785" t="s">
        <v>4301</v>
      </c>
      <c r="B3575" s="785" t="s">
        <v>8213</v>
      </c>
      <c r="C3575" s="785" t="s">
        <v>4303</v>
      </c>
      <c r="D3575" s="785" t="s">
        <v>2599</v>
      </c>
      <c r="E3575" s="785" t="s">
        <v>6237</v>
      </c>
      <c r="F3575" s="786">
        <v>43020</v>
      </c>
      <c r="G3575" s="785" t="s">
        <v>6238</v>
      </c>
      <c r="H3575" s="786">
        <v>43070</v>
      </c>
      <c r="I3575" s="785" t="s">
        <v>8214</v>
      </c>
      <c r="J3575" s="785" t="s">
        <v>629</v>
      </c>
      <c r="K3575" s="785" t="s">
        <v>8215</v>
      </c>
      <c r="L3575" s="785" t="s">
        <v>8216</v>
      </c>
      <c r="M3575" s="785"/>
      <c r="N3575" s="785"/>
      <c r="O3575" s="785" t="s">
        <v>8217</v>
      </c>
      <c r="P3575" s="787">
        <v>37.655079999999998</v>
      </c>
      <c r="Q3575" s="787">
        <v>3.0079999999999999E-2</v>
      </c>
      <c r="R3575" s="785" t="s">
        <v>1104</v>
      </c>
      <c r="S3575" s="785" t="s">
        <v>1277</v>
      </c>
      <c r="T3575" s="785" t="s">
        <v>3736</v>
      </c>
      <c r="U3575" s="785" t="s">
        <v>8218</v>
      </c>
      <c r="V3575" s="785" t="s">
        <v>2855</v>
      </c>
      <c r="W3575" s="785" t="s">
        <v>2808</v>
      </c>
      <c r="X3575" s="785" t="s">
        <v>8018</v>
      </c>
      <c r="Y3575" s="615" t="str">
        <f t="shared" si="55"/>
        <v>Eric Munene</v>
      </c>
      <c r="Z3575" s="785" t="s">
        <v>8029</v>
      </c>
      <c r="AA3575" s="785" t="s">
        <v>4349</v>
      </c>
      <c r="AB3575" s="785" t="s">
        <v>2683</v>
      </c>
      <c r="AC3575" s="785" t="s">
        <v>2606</v>
      </c>
      <c r="AD3575" s="786">
        <v>43091</v>
      </c>
    </row>
    <row r="3576" spans="1:30" ht="15.75">
      <c r="A3576" s="785" t="s">
        <v>4301</v>
      </c>
      <c r="B3576" s="785" t="s">
        <v>8219</v>
      </c>
      <c r="C3576" s="785" t="s">
        <v>4303</v>
      </c>
      <c r="D3576" s="785" t="s">
        <v>2599</v>
      </c>
      <c r="E3576" s="785" t="s">
        <v>6237</v>
      </c>
      <c r="F3576" s="786">
        <v>43020</v>
      </c>
      <c r="G3576" s="785" t="s">
        <v>6238</v>
      </c>
      <c r="H3576" s="786">
        <v>43070</v>
      </c>
      <c r="I3576" s="785" t="s">
        <v>8220</v>
      </c>
      <c r="J3576" s="785" t="s">
        <v>627</v>
      </c>
      <c r="K3576" s="785" t="s">
        <v>8221</v>
      </c>
      <c r="L3576" s="785" t="s">
        <v>8222</v>
      </c>
      <c r="M3576" s="785"/>
      <c r="N3576" s="785"/>
      <c r="O3576" s="785" t="s">
        <v>8223</v>
      </c>
      <c r="P3576" s="787">
        <v>37.574635999999998</v>
      </c>
      <c r="Q3576" s="787">
        <v>-2.2922000000000001E-2</v>
      </c>
      <c r="R3576" s="785" t="s">
        <v>1104</v>
      </c>
      <c r="S3576" s="785" t="s">
        <v>1105</v>
      </c>
      <c r="T3576" s="785" t="s">
        <v>3407</v>
      </c>
      <c r="U3576" s="785" t="s">
        <v>2807</v>
      </c>
      <c r="V3576" s="785" t="s">
        <v>2855</v>
      </c>
      <c r="W3576" s="785" t="s">
        <v>2808</v>
      </c>
      <c r="X3576" s="785" t="s">
        <v>8018</v>
      </c>
      <c r="Y3576" s="615" t="str">
        <f t="shared" si="55"/>
        <v>Eric Munene</v>
      </c>
      <c r="Z3576" s="785" t="s">
        <v>8029</v>
      </c>
      <c r="AA3576" s="785" t="s">
        <v>4349</v>
      </c>
      <c r="AB3576" s="785" t="s">
        <v>2683</v>
      </c>
      <c r="AC3576" s="785" t="s">
        <v>2606</v>
      </c>
      <c r="AD3576" s="786">
        <v>43055</v>
      </c>
    </row>
    <row r="3577" spans="1:30" ht="15.75">
      <c r="A3577" s="785" t="s">
        <v>4301</v>
      </c>
      <c r="B3577" s="785" t="s">
        <v>8485</v>
      </c>
      <c r="C3577" s="785" t="s">
        <v>4303</v>
      </c>
      <c r="D3577" s="785" t="s">
        <v>2599</v>
      </c>
      <c r="E3577" s="785" t="s">
        <v>6237</v>
      </c>
      <c r="F3577" s="786">
        <v>43020</v>
      </c>
      <c r="G3577" s="785" t="s">
        <v>6238</v>
      </c>
      <c r="H3577" s="786">
        <v>43070</v>
      </c>
      <c r="I3577" s="785" t="s">
        <v>8486</v>
      </c>
      <c r="J3577" s="785" t="s">
        <v>629</v>
      </c>
      <c r="K3577" s="785" t="s">
        <v>8487</v>
      </c>
      <c r="L3577" s="785" t="s">
        <v>8488</v>
      </c>
      <c r="M3577" s="785"/>
      <c r="N3577" s="785"/>
      <c r="O3577" s="785" t="s">
        <v>8489</v>
      </c>
      <c r="P3577" s="787">
        <v>37.045166999999999</v>
      </c>
      <c r="Q3577" s="787">
        <v>-1.2976970000000001</v>
      </c>
      <c r="R3577" s="785" t="s">
        <v>2661</v>
      </c>
      <c r="S3577" s="785" t="s">
        <v>2867</v>
      </c>
      <c r="T3577" s="785" t="s">
        <v>3695</v>
      </c>
      <c r="U3577" s="785" t="s">
        <v>8490</v>
      </c>
      <c r="V3577" s="785" t="s">
        <v>2603</v>
      </c>
      <c r="W3577" s="785" t="s">
        <v>8491</v>
      </c>
      <c r="X3577" s="785" t="s">
        <v>2707</v>
      </c>
      <c r="Y3577" s="615" t="str">
        <f t="shared" si="55"/>
        <v>Fagaden Enterprises</v>
      </c>
      <c r="Z3577" s="785" t="s">
        <v>8492</v>
      </c>
      <c r="AA3577" s="785" t="s">
        <v>5464</v>
      </c>
      <c r="AB3577" s="785" t="s">
        <v>5504</v>
      </c>
      <c r="AC3577" s="785" t="s">
        <v>2617</v>
      </c>
      <c r="AD3577" s="786">
        <v>43092</v>
      </c>
    </row>
    <row r="3578" spans="1:30" ht="15.75">
      <c r="A3578" s="785" t="s">
        <v>4301</v>
      </c>
      <c r="B3578" s="785" t="s">
        <v>8776</v>
      </c>
      <c r="C3578" s="785" t="s">
        <v>4303</v>
      </c>
      <c r="D3578" s="785" t="s">
        <v>2599</v>
      </c>
      <c r="E3578" s="785" t="s">
        <v>6237</v>
      </c>
      <c r="F3578" s="786">
        <v>43020</v>
      </c>
      <c r="G3578" s="785" t="s">
        <v>6238</v>
      </c>
      <c r="H3578" s="786">
        <v>43070</v>
      </c>
      <c r="I3578" s="785" t="s">
        <v>8777</v>
      </c>
      <c r="J3578" s="785" t="s">
        <v>627</v>
      </c>
      <c r="K3578" s="785" t="s">
        <v>8778</v>
      </c>
      <c r="L3578" s="785" t="s">
        <v>8779</v>
      </c>
      <c r="M3578" s="785"/>
      <c r="N3578" s="785"/>
      <c r="O3578" s="785" t="s">
        <v>8780</v>
      </c>
      <c r="P3578" s="787">
        <v>36.941665</v>
      </c>
      <c r="Q3578" s="787">
        <v>-0.93817600000000001</v>
      </c>
      <c r="R3578" s="785" t="s">
        <v>1030</v>
      </c>
      <c r="S3578" s="785" t="s">
        <v>3500</v>
      </c>
      <c r="T3578" s="785" t="s">
        <v>3192</v>
      </c>
      <c r="U3578" s="785" t="s">
        <v>2623</v>
      </c>
      <c r="V3578" s="785" t="s">
        <v>2855</v>
      </c>
      <c r="W3578" s="785" t="s">
        <v>2707</v>
      </c>
      <c r="X3578" s="785" t="s">
        <v>2707</v>
      </c>
      <c r="Y3578" s="615" t="str">
        <f t="shared" si="55"/>
        <v>Fagaden Enterprises</v>
      </c>
      <c r="Z3578" s="785" t="s">
        <v>8492</v>
      </c>
      <c r="AA3578" s="785" t="s">
        <v>4349</v>
      </c>
      <c r="AB3578" s="785" t="s">
        <v>2683</v>
      </c>
      <c r="AC3578" s="785" t="s">
        <v>2606</v>
      </c>
      <c r="AD3578" s="786">
        <v>43093</v>
      </c>
    </row>
    <row r="3579" spans="1:30" ht="15.75">
      <c r="A3579" s="785" t="s">
        <v>4301</v>
      </c>
      <c r="B3579" s="785" t="s">
        <v>11228</v>
      </c>
      <c r="C3579" s="785" t="s">
        <v>4303</v>
      </c>
      <c r="D3579" s="785" t="s">
        <v>2599</v>
      </c>
      <c r="E3579" s="785" t="s">
        <v>6237</v>
      </c>
      <c r="F3579" s="786">
        <v>43020</v>
      </c>
      <c r="G3579" s="785" t="s">
        <v>6238</v>
      </c>
      <c r="H3579" s="786">
        <v>43070</v>
      </c>
      <c r="I3579" s="785" t="s">
        <v>11229</v>
      </c>
      <c r="J3579" s="785" t="s">
        <v>627</v>
      </c>
      <c r="K3579" s="785" t="s">
        <v>11230</v>
      </c>
      <c r="L3579" s="785" t="s">
        <v>11231</v>
      </c>
      <c r="M3579" s="785"/>
      <c r="N3579" s="785"/>
      <c r="O3579" s="785"/>
      <c r="P3579" s="787">
        <v>36.989024999999998</v>
      </c>
      <c r="Q3579" s="787">
        <v>-0.63453700000000002</v>
      </c>
      <c r="R3579" s="785" t="s">
        <v>1030</v>
      </c>
      <c r="S3579" s="785" t="s">
        <v>2143</v>
      </c>
      <c r="T3579" s="785" t="s">
        <v>3623</v>
      </c>
      <c r="U3579" s="785" t="s">
        <v>11232</v>
      </c>
      <c r="V3579" s="785" t="s">
        <v>2673</v>
      </c>
      <c r="W3579" s="785" t="s">
        <v>4054</v>
      </c>
      <c r="X3579" s="785" t="s">
        <v>2834</v>
      </c>
      <c r="Y3579" s="615" t="str">
        <f t="shared" si="55"/>
        <v>Hamkam</v>
      </c>
      <c r="Z3579" s="785" t="s">
        <v>2599</v>
      </c>
      <c r="AA3579" s="785" t="s">
        <v>4349</v>
      </c>
      <c r="AB3579" s="785" t="s">
        <v>2605</v>
      </c>
      <c r="AC3579" s="785" t="s">
        <v>2606</v>
      </c>
      <c r="AD3579" s="786">
        <v>42796</v>
      </c>
    </row>
    <row r="3580" spans="1:30" ht="15.75">
      <c r="A3580" s="785" t="s">
        <v>4301</v>
      </c>
      <c r="B3580" s="785" t="s">
        <v>12890</v>
      </c>
      <c r="C3580" s="785" t="s">
        <v>4379</v>
      </c>
      <c r="D3580" s="785" t="s">
        <v>2751</v>
      </c>
      <c r="E3580" s="785" t="s">
        <v>6237</v>
      </c>
      <c r="F3580" s="786">
        <v>43020</v>
      </c>
      <c r="G3580" s="785" t="s">
        <v>6238</v>
      </c>
      <c r="H3580" s="786">
        <v>43070</v>
      </c>
      <c r="I3580" s="785" t="s">
        <v>12891</v>
      </c>
      <c r="J3580" s="785" t="s">
        <v>629</v>
      </c>
      <c r="K3580" s="785" t="s">
        <v>12892</v>
      </c>
      <c r="L3580" s="785" t="s">
        <v>12893</v>
      </c>
      <c r="M3580" s="785"/>
      <c r="N3580" s="785"/>
      <c r="O3580" s="785" t="s">
        <v>12894</v>
      </c>
      <c r="P3580" s="787">
        <v>35.765424000000003</v>
      </c>
      <c r="Q3580" s="787">
        <v>-0.27992400000000001</v>
      </c>
      <c r="R3580" s="785" t="s">
        <v>695</v>
      </c>
      <c r="S3580" s="785" t="s">
        <v>2640</v>
      </c>
      <c r="T3580" s="785" t="s">
        <v>3091</v>
      </c>
      <c r="U3580" s="785" t="s">
        <v>2867</v>
      </c>
      <c r="V3580" s="785" t="s">
        <v>3004</v>
      </c>
      <c r="W3580" s="785" t="s">
        <v>2615</v>
      </c>
      <c r="X3580" s="785" t="s">
        <v>12807</v>
      </c>
      <c r="Y3580" s="615" t="str">
        <f t="shared" si="55"/>
        <v>James Nganga  Njoroge</v>
      </c>
      <c r="Z3580" s="785" t="s">
        <v>10057</v>
      </c>
      <c r="AA3580" s="785" t="s">
        <v>5464</v>
      </c>
      <c r="AB3580" s="785" t="s">
        <v>3686</v>
      </c>
      <c r="AC3580" s="785" t="s">
        <v>2617</v>
      </c>
      <c r="AD3580" s="786">
        <v>43182</v>
      </c>
    </row>
    <row r="3581" spans="1:30" ht="15.75">
      <c r="A3581" s="785" t="s">
        <v>4301</v>
      </c>
      <c r="B3581" s="785" t="s">
        <v>14182</v>
      </c>
      <c r="C3581" s="785" t="s">
        <v>4303</v>
      </c>
      <c r="D3581" s="785" t="s">
        <v>2599</v>
      </c>
      <c r="E3581" s="785" t="s">
        <v>6237</v>
      </c>
      <c r="F3581" s="786">
        <v>43020</v>
      </c>
      <c r="G3581" s="785" t="s">
        <v>6238</v>
      </c>
      <c r="H3581" s="786">
        <v>43070</v>
      </c>
      <c r="I3581" s="785" t="s">
        <v>14183</v>
      </c>
      <c r="J3581" s="785" t="s">
        <v>629</v>
      </c>
      <c r="K3581" s="785" t="s">
        <v>2612</v>
      </c>
      <c r="L3581" s="785" t="s">
        <v>14184</v>
      </c>
      <c r="M3581" s="785" t="s">
        <v>14185</v>
      </c>
      <c r="N3581" s="785"/>
      <c r="O3581" s="785"/>
      <c r="P3581" s="787">
        <v>37.708241999999998</v>
      </c>
      <c r="Q3581" s="787">
        <v>-3.1969029999999998</v>
      </c>
      <c r="R3581" s="785" t="s">
        <v>1325</v>
      </c>
      <c r="S3581" s="785" t="s">
        <v>2847</v>
      </c>
      <c r="T3581" s="785" t="s">
        <v>2851</v>
      </c>
      <c r="U3581" s="785" t="s">
        <v>2851</v>
      </c>
      <c r="V3581" s="785" t="s">
        <v>3070</v>
      </c>
      <c r="W3581" s="785" t="s">
        <v>2849</v>
      </c>
      <c r="X3581" s="785" t="s">
        <v>3915</v>
      </c>
      <c r="Y3581" s="615" t="str">
        <f t="shared" si="55"/>
        <v>John Chege</v>
      </c>
      <c r="Z3581" s="785" t="s">
        <v>2599</v>
      </c>
      <c r="AA3581" s="785" t="s">
        <v>5464</v>
      </c>
      <c r="AB3581" s="785" t="s">
        <v>2605</v>
      </c>
      <c r="AC3581" s="785" t="s">
        <v>2606</v>
      </c>
      <c r="AD3581" s="786">
        <v>43038</v>
      </c>
    </row>
    <row r="3582" spans="1:30" ht="15.75">
      <c r="A3582" s="785" t="s">
        <v>4301</v>
      </c>
      <c r="B3582" s="785" t="s">
        <v>14340</v>
      </c>
      <c r="C3582" s="785" t="s">
        <v>4303</v>
      </c>
      <c r="D3582" s="785" t="s">
        <v>2599</v>
      </c>
      <c r="E3582" s="785" t="s">
        <v>6237</v>
      </c>
      <c r="F3582" s="786">
        <v>43020</v>
      </c>
      <c r="G3582" s="785" t="s">
        <v>6238</v>
      </c>
      <c r="H3582" s="786">
        <v>43070</v>
      </c>
      <c r="I3582" s="785" t="s">
        <v>14341</v>
      </c>
      <c r="J3582" s="785" t="s">
        <v>629</v>
      </c>
      <c r="K3582" s="785" t="s">
        <v>14342</v>
      </c>
      <c r="L3582" s="785" t="s">
        <v>14343</v>
      </c>
      <c r="M3582" s="785"/>
      <c r="N3582" s="785"/>
      <c r="O3582" s="785"/>
      <c r="P3582" s="787">
        <v>36.678448000000003</v>
      </c>
      <c r="Q3582" s="787">
        <v>-1.271663</v>
      </c>
      <c r="R3582" s="785" t="s">
        <v>821</v>
      </c>
      <c r="S3582" s="785" t="s">
        <v>1429</v>
      </c>
      <c r="T3582" s="785" t="s">
        <v>2947</v>
      </c>
      <c r="U3582" s="785" t="s">
        <v>2947</v>
      </c>
      <c r="V3582" s="785" t="s">
        <v>2855</v>
      </c>
      <c r="W3582" s="785" t="s">
        <v>7347</v>
      </c>
      <c r="X3582" s="785" t="s">
        <v>3579</v>
      </c>
      <c r="Y3582" s="615" t="str">
        <f t="shared" si="55"/>
        <v>John Mwangi</v>
      </c>
      <c r="Z3582" s="785" t="s">
        <v>14323</v>
      </c>
      <c r="AA3582" s="785" t="s">
        <v>4314</v>
      </c>
      <c r="AB3582" s="785" t="s">
        <v>2683</v>
      </c>
      <c r="AC3582" s="785" t="s">
        <v>2606</v>
      </c>
      <c r="AD3582" s="786">
        <v>43081</v>
      </c>
    </row>
    <row r="3583" spans="1:30" ht="15.75">
      <c r="A3583" s="785" t="s">
        <v>4301</v>
      </c>
      <c r="B3583" s="785" t="s">
        <v>16179</v>
      </c>
      <c r="C3583" s="785" t="s">
        <v>4379</v>
      </c>
      <c r="D3583" s="785" t="s">
        <v>2751</v>
      </c>
      <c r="E3583" s="785" t="s">
        <v>6237</v>
      </c>
      <c r="F3583" s="786">
        <v>43020</v>
      </c>
      <c r="G3583" s="785" t="s">
        <v>6238</v>
      </c>
      <c r="H3583" s="786">
        <v>43070</v>
      </c>
      <c r="I3583" s="785" t="s">
        <v>16180</v>
      </c>
      <c r="J3583" s="785" t="s">
        <v>629</v>
      </c>
      <c r="K3583" s="785" t="s">
        <v>2612</v>
      </c>
      <c r="L3583" s="785" t="s">
        <v>16181</v>
      </c>
      <c r="M3583" s="785"/>
      <c r="N3583" s="785"/>
      <c r="O3583" s="785"/>
      <c r="P3583" s="788"/>
      <c r="Q3583" s="788"/>
      <c r="R3583" s="785" t="s">
        <v>1729</v>
      </c>
      <c r="S3583" s="785" t="s">
        <v>2599</v>
      </c>
      <c r="T3583" s="785" t="s">
        <v>16182</v>
      </c>
      <c r="U3583" s="785" t="s">
        <v>16183</v>
      </c>
      <c r="V3583" s="785" t="s">
        <v>2846</v>
      </c>
      <c r="W3583" s="785" t="s">
        <v>2621</v>
      </c>
      <c r="X3583" s="785" t="s">
        <v>2621</v>
      </c>
      <c r="Y3583" s="615" t="str">
        <f t="shared" si="55"/>
        <v>Kentainers Limited</v>
      </c>
      <c r="Z3583" s="785" t="s">
        <v>2599</v>
      </c>
      <c r="AA3583" s="785" t="s">
        <v>5464</v>
      </c>
      <c r="AB3583" s="785" t="s">
        <v>2616</v>
      </c>
      <c r="AC3583" s="785" t="s">
        <v>2617</v>
      </c>
      <c r="AD3583" s="786">
        <v>42796</v>
      </c>
    </row>
    <row r="3584" spans="1:30" ht="15.75">
      <c r="A3584" s="785" t="s">
        <v>4301</v>
      </c>
      <c r="B3584" s="785" t="s">
        <v>19297</v>
      </c>
      <c r="C3584" s="785" t="s">
        <v>4303</v>
      </c>
      <c r="D3584" s="785" t="s">
        <v>2599</v>
      </c>
      <c r="E3584" s="785" t="s">
        <v>6237</v>
      </c>
      <c r="F3584" s="786">
        <v>43020</v>
      </c>
      <c r="G3584" s="785" t="s">
        <v>6238</v>
      </c>
      <c r="H3584" s="786">
        <v>43070</v>
      </c>
      <c r="I3584" s="785" t="s">
        <v>19298</v>
      </c>
      <c r="J3584" s="785" t="s">
        <v>629</v>
      </c>
      <c r="K3584" s="785" t="s">
        <v>19299</v>
      </c>
      <c r="L3584" s="785" t="s">
        <v>19300</v>
      </c>
      <c r="M3584" s="785"/>
      <c r="N3584" s="785"/>
      <c r="O3584" s="785"/>
      <c r="P3584" s="787">
        <v>35.473272999999999</v>
      </c>
      <c r="Q3584" s="787">
        <v>0.68963700000000006</v>
      </c>
      <c r="R3584" s="785" t="s">
        <v>974</v>
      </c>
      <c r="S3584" s="785" t="s">
        <v>975</v>
      </c>
      <c r="T3584" s="785" t="s">
        <v>976</v>
      </c>
      <c r="U3584" s="785" t="s">
        <v>19301</v>
      </c>
      <c r="V3584" s="785" t="s">
        <v>3004</v>
      </c>
      <c r="W3584" s="785" t="s">
        <v>19232</v>
      </c>
      <c r="X3584" s="785" t="s">
        <v>3568</v>
      </c>
      <c r="Y3584" s="615" t="str">
        <f t="shared" si="55"/>
        <v>Pafasi  Enterprise</v>
      </c>
      <c r="Z3584" s="785" t="s">
        <v>19269</v>
      </c>
      <c r="AA3584" s="785" t="s">
        <v>4349</v>
      </c>
      <c r="AB3584" s="785" t="s">
        <v>2683</v>
      </c>
      <c r="AC3584" s="785" t="s">
        <v>2606</v>
      </c>
      <c r="AD3584" s="786">
        <v>43073</v>
      </c>
    </row>
    <row r="3585" spans="1:30" ht="15.75">
      <c r="A3585" s="785" t="s">
        <v>4301</v>
      </c>
      <c r="B3585" s="785" t="s">
        <v>19876</v>
      </c>
      <c r="C3585" s="785" t="s">
        <v>4303</v>
      </c>
      <c r="D3585" s="785" t="s">
        <v>2599</v>
      </c>
      <c r="E3585" s="785" t="s">
        <v>6237</v>
      </c>
      <c r="F3585" s="786">
        <v>43020</v>
      </c>
      <c r="G3585" s="785" t="s">
        <v>6238</v>
      </c>
      <c r="H3585" s="786">
        <v>43070</v>
      </c>
      <c r="I3585" s="785" t="s">
        <v>19877</v>
      </c>
      <c r="J3585" s="785" t="s">
        <v>627</v>
      </c>
      <c r="K3585" s="785" t="s">
        <v>19878</v>
      </c>
      <c r="L3585" s="785" t="s">
        <v>19879</v>
      </c>
      <c r="M3585" s="785" t="s">
        <v>19880</v>
      </c>
      <c r="N3585" s="785"/>
      <c r="O3585" s="785"/>
      <c r="P3585" s="787">
        <v>37.499755</v>
      </c>
      <c r="Q3585" s="787">
        <v>-2.9243399999999999</v>
      </c>
      <c r="R3585" s="785" t="s">
        <v>1325</v>
      </c>
      <c r="S3585" s="785" t="s">
        <v>2847</v>
      </c>
      <c r="T3585" s="785" t="s">
        <v>1325</v>
      </c>
      <c r="U3585" s="785" t="s">
        <v>11700</v>
      </c>
      <c r="V3585" s="785" t="s">
        <v>3070</v>
      </c>
      <c r="W3585" s="785" t="s">
        <v>2849</v>
      </c>
      <c r="X3585" s="785" t="s">
        <v>2850</v>
      </c>
      <c r="Y3585" s="615" t="str">
        <f t="shared" si="55"/>
        <v>Peter Mbithi Kiniu</v>
      </c>
      <c r="Z3585" s="785" t="s">
        <v>2599</v>
      </c>
      <c r="AA3585" s="785" t="s">
        <v>5464</v>
      </c>
      <c r="AB3585" s="785" t="s">
        <v>2605</v>
      </c>
      <c r="AC3585" s="785" t="s">
        <v>2606</v>
      </c>
      <c r="AD3585" s="786">
        <v>43040</v>
      </c>
    </row>
    <row r="3586" spans="1:30" ht="15.75">
      <c r="A3586" s="785" t="s">
        <v>4301</v>
      </c>
      <c r="B3586" s="785" t="s">
        <v>21979</v>
      </c>
      <c r="C3586" s="785" t="s">
        <v>4303</v>
      </c>
      <c r="D3586" s="785" t="s">
        <v>2599</v>
      </c>
      <c r="E3586" s="785" t="s">
        <v>6237</v>
      </c>
      <c r="F3586" s="786">
        <v>43020</v>
      </c>
      <c r="G3586" s="785" t="s">
        <v>6238</v>
      </c>
      <c r="H3586" s="786">
        <v>43070</v>
      </c>
      <c r="I3586" s="785" t="s">
        <v>21980</v>
      </c>
      <c r="J3586" s="785" t="s">
        <v>629</v>
      </c>
      <c r="K3586" s="785" t="s">
        <v>2612</v>
      </c>
      <c r="L3586" s="785" t="s">
        <v>21981</v>
      </c>
      <c r="M3586" s="785"/>
      <c r="N3586" s="785"/>
      <c r="O3586" s="785" t="s">
        <v>21982</v>
      </c>
      <c r="P3586" s="787">
        <v>37.617905</v>
      </c>
      <c r="Q3586" s="787">
        <v>-6.7107E-2</v>
      </c>
      <c r="R3586" s="785" t="s">
        <v>1104</v>
      </c>
      <c r="S3586" s="785" t="s">
        <v>2643</v>
      </c>
      <c r="T3586" s="785" t="s">
        <v>3534</v>
      </c>
      <c r="U3586" s="785" t="s">
        <v>8101</v>
      </c>
      <c r="V3586" s="785" t="s">
        <v>2673</v>
      </c>
      <c r="W3586" s="785" t="s">
        <v>2808</v>
      </c>
      <c r="X3586" s="785" t="s">
        <v>3576</v>
      </c>
      <c r="Y3586" s="615" t="str">
        <f t="shared" ref="Y3586:Y3649" si="56">IF(X3586="",W3586,X3586)</f>
        <v>Samuel Kirimi</v>
      </c>
      <c r="Z3586" s="785" t="s">
        <v>6367</v>
      </c>
      <c r="AA3586" s="785" t="s">
        <v>4349</v>
      </c>
      <c r="AB3586" s="785" t="s">
        <v>4052</v>
      </c>
      <c r="AC3586" s="785" t="s">
        <v>2606</v>
      </c>
      <c r="AD3586" s="786">
        <v>43090</v>
      </c>
    </row>
    <row r="3587" spans="1:30" ht="15.75">
      <c r="A3587" s="785" t="s">
        <v>4301</v>
      </c>
      <c r="B3587" s="785" t="s">
        <v>22002</v>
      </c>
      <c r="C3587" s="785" t="s">
        <v>4303</v>
      </c>
      <c r="D3587" s="785" t="s">
        <v>2599</v>
      </c>
      <c r="E3587" s="785" t="s">
        <v>6237</v>
      </c>
      <c r="F3587" s="786">
        <v>43020</v>
      </c>
      <c r="G3587" s="785" t="s">
        <v>6238</v>
      </c>
      <c r="H3587" s="786">
        <v>43070</v>
      </c>
      <c r="I3587" s="785" t="s">
        <v>22003</v>
      </c>
      <c r="J3587" s="785" t="s">
        <v>629</v>
      </c>
      <c r="K3587" s="785" t="s">
        <v>22004</v>
      </c>
      <c r="L3587" s="785" t="s">
        <v>22005</v>
      </c>
      <c r="M3587" s="785"/>
      <c r="N3587" s="785"/>
      <c r="O3587" s="785" t="s">
        <v>22006</v>
      </c>
      <c r="P3587" s="787">
        <v>37.672603000000002</v>
      </c>
      <c r="Q3587" s="787">
        <v>-8.5842000000000002E-2</v>
      </c>
      <c r="R3587" s="785" t="s">
        <v>1104</v>
      </c>
      <c r="S3587" s="785" t="s">
        <v>2643</v>
      </c>
      <c r="T3587" s="785" t="s">
        <v>2644</v>
      </c>
      <c r="U3587" s="785" t="s">
        <v>8241</v>
      </c>
      <c r="V3587" s="785" t="s">
        <v>2673</v>
      </c>
      <c r="W3587" s="785" t="s">
        <v>2808</v>
      </c>
      <c r="X3587" s="785" t="s">
        <v>3576</v>
      </c>
      <c r="Y3587" s="615" t="str">
        <f t="shared" si="56"/>
        <v>Samuel Kirimi</v>
      </c>
      <c r="Z3587" s="785" t="s">
        <v>6367</v>
      </c>
      <c r="AA3587" s="785" t="s">
        <v>4349</v>
      </c>
      <c r="AB3587" s="785" t="s">
        <v>2683</v>
      </c>
      <c r="AC3587" s="785" t="s">
        <v>2606</v>
      </c>
      <c r="AD3587" s="786">
        <v>43155</v>
      </c>
    </row>
    <row r="3588" spans="1:30" ht="15.75">
      <c r="A3588" s="785" t="s">
        <v>4301</v>
      </c>
      <c r="B3588" s="785" t="s">
        <v>24965</v>
      </c>
      <c r="C3588" s="785" t="s">
        <v>4303</v>
      </c>
      <c r="D3588" s="785" t="s">
        <v>2599</v>
      </c>
      <c r="E3588" s="785" t="s">
        <v>6237</v>
      </c>
      <c r="F3588" s="786">
        <v>43020</v>
      </c>
      <c r="G3588" s="785" t="s">
        <v>6238</v>
      </c>
      <c r="H3588" s="786">
        <v>43070</v>
      </c>
      <c r="I3588" s="785" t="s">
        <v>24966</v>
      </c>
      <c r="J3588" s="785" t="s">
        <v>629</v>
      </c>
      <c r="K3588" s="785" t="s">
        <v>24967</v>
      </c>
      <c r="L3588" s="785" t="s">
        <v>24968</v>
      </c>
      <c r="M3588" s="785"/>
      <c r="N3588" s="785"/>
      <c r="O3588" s="785"/>
      <c r="P3588" s="787">
        <v>39.176845</v>
      </c>
      <c r="Q3588" s="787">
        <v>-4.5813740000000003</v>
      </c>
      <c r="R3588" s="785" t="s">
        <v>3628</v>
      </c>
      <c r="S3588" s="785" t="s">
        <v>3780</v>
      </c>
      <c r="T3588" s="785" t="s">
        <v>3781</v>
      </c>
      <c r="U3588" s="785" t="s">
        <v>24969</v>
      </c>
      <c r="V3588" s="785" t="s">
        <v>2855</v>
      </c>
      <c r="W3588" s="785" t="s">
        <v>2849</v>
      </c>
      <c r="X3588" s="785" t="s">
        <v>24970</v>
      </c>
      <c r="Y3588" s="615" t="str">
        <f t="shared" si="56"/>
        <v>Unyao Degwa</v>
      </c>
      <c r="Z3588" s="785" t="s">
        <v>15181</v>
      </c>
      <c r="AA3588" s="785" t="s">
        <v>5464</v>
      </c>
      <c r="AB3588" s="785" t="s">
        <v>2605</v>
      </c>
      <c r="AC3588" s="785" t="s">
        <v>2606</v>
      </c>
      <c r="AD3588" s="786">
        <v>43026</v>
      </c>
    </row>
    <row r="3589" spans="1:30" ht="15.75">
      <c r="A3589" s="785" t="s">
        <v>4301</v>
      </c>
      <c r="B3589" s="785" t="s">
        <v>27641</v>
      </c>
      <c r="C3589" s="785" t="s">
        <v>4303</v>
      </c>
      <c r="D3589" s="785" t="s">
        <v>2599</v>
      </c>
      <c r="E3589" s="785" t="s">
        <v>6237</v>
      </c>
      <c r="F3589" s="786">
        <v>43020</v>
      </c>
      <c r="G3589" s="785" t="s">
        <v>6238</v>
      </c>
      <c r="H3589" s="786">
        <v>43070</v>
      </c>
      <c r="I3589" s="785" t="s">
        <v>27642</v>
      </c>
      <c r="J3589" s="785" t="s">
        <v>627</v>
      </c>
      <c r="K3589" s="785" t="s">
        <v>27643</v>
      </c>
      <c r="L3589" s="785" t="s">
        <v>27644</v>
      </c>
      <c r="M3589" s="785"/>
      <c r="N3589" s="785"/>
      <c r="O3589" s="785"/>
      <c r="P3589" s="787">
        <v>36.963771999999999</v>
      </c>
      <c r="Q3589" s="787">
        <v>-0.84599000000000002</v>
      </c>
      <c r="R3589" s="785" t="s">
        <v>1030</v>
      </c>
      <c r="S3589" s="785" t="s">
        <v>1031</v>
      </c>
      <c r="T3589" s="785" t="s">
        <v>3389</v>
      </c>
      <c r="U3589" s="785" t="s">
        <v>3716</v>
      </c>
      <c r="V3589" s="785" t="s">
        <v>2673</v>
      </c>
      <c r="W3589" s="785" t="s">
        <v>3497</v>
      </c>
      <c r="X3589" s="785"/>
      <c r="Y3589" s="615" t="str">
        <f t="shared" si="56"/>
        <v>Cides Ltd</v>
      </c>
      <c r="Z3589" s="785" t="s">
        <v>2599</v>
      </c>
      <c r="AA3589" s="785" t="s">
        <v>4349</v>
      </c>
      <c r="AB3589" s="785" t="s">
        <v>2605</v>
      </c>
      <c r="AC3589" s="785" t="s">
        <v>2606</v>
      </c>
      <c r="AD3589" s="786">
        <v>43060</v>
      </c>
    </row>
    <row r="3590" spans="1:30" ht="15.75">
      <c r="A3590" s="785" t="s">
        <v>4301</v>
      </c>
      <c r="B3590" s="785" t="s">
        <v>28406</v>
      </c>
      <c r="C3590" s="785" t="s">
        <v>4322</v>
      </c>
      <c r="D3590" s="785" t="s">
        <v>2703</v>
      </c>
      <c r="E3590" s="785" t="s">
        <v>6237</v>
      </c>
      <c r="F3590" s="786">
        <v>43020</v>
      </c>
      <c r="G3590" s="785" t="s">
        <v>6238</v>
      </c>
      <c r="H3590" s="786">
        <v>43070</v>
      </c>
      <c r="I3590" s="785" t="s">
        <v>28407</v>
      </c>
      <c r="J3590" s="785" t="s">
        <v>629</v>
      </c>
      <c r="K3590" s="785" t="s">
        <v>28408</v>
      </c>
      <c r="L3590" s="785" t="s">
        <v>28409</v>
      </c>
      <c r="M3590" s="785"/>
      <c r="N3590" s="785"/>
      <c r="O3590" s="785"/>
      <c r="P3590" s="788"/>
      <c r="Q3590" s="788"/>
      <c r="R3590" s="785" t="s">
        <v>1961</v>
      </c>
      <c r="S3590" s="785" t="s">
        <v>2600</v>
      </c>
      <c r="T3590" s="785" t="s">
        <v>28410</v>
      </c>
      <c r="U3590" s="785" t="s">
        <v>2262</v>
      </c>
      <c r="V3590" s="785" t="s">
        <v>2855</v>
      </c>
      <c r="W3590" s="785" t="s">
        <v>2652</v>
      </c>
      <c r="X3590" s="785"/>
      <c r="Y3590" s="615" t="str">
        <f t="shared" si="56"/>
        <v>David Chege</v>
      </c>
      <c r="Z3590" s="785" t="s">
        <v>2599</v>
      </c>
      <c r="AA3590" s="785" t="s">
        <v>4314</v>
      </c>
      <c r="AB3590" s="785" t="s">
        <v>2605</v>
      </c>
      <c r="AC3590" s="785" t="s">
        <v>2606</v>
      </c>
      <c r="AD3590" s="786">
        <v>42796</v>
      </c>
    </row>
    <row r="3591" spans="1:30" ht="15.75">
      <c r="A3591" s="785" t="s">
        <v>4301</v>
      </c>
      <c r="B3591" s="785" t="s">
        <v>29347</v>
      </c>
      <c r="C3591" s="785" t="s">
        <v>4303</v>
      </c>
      <c r="D3591" s="785" t="s">
        <v>2599</v>
      </c>
      <c r="E3591" s="785" t="s">
        <v>6237</v>
      </c>
      <c r="F3591" s="786">
        <v>43020</v>
      </c>
      <c r="G3591" s="785" t="s">
        <v>6238</v>
      </c>
      <c r="H3591" s="786">
        <v>43070</v>
      </c>
      <c r="I3591" s="785" t="s">
        <v>29348</v>
      </c>
      <c r="J3591" s="785" t="s">
        <v>629</v>
      </c>
      <c r="K3591" s="785" t="s">
        <v>29349</v>
      </c>
      <c r="L3591" s="785" t="s">
        <v>29350</v>
      </c>
      <c r="M3591" s="785"/>
      <c r="N3591" s="785"/>
      <c r="O3591" s="785" t="s">
        <v>29351</v>
      </c>
      <c r="P3591" s="787">
        <v>35.593085000000002</v>
      </c>
      <c r="Q3591" s="787">
        <v>-0.10632</v>
      </c>
      <c r="R3591" s="785" t="s">
        <v>2053</v>
      </c>
      <c r="S3591" s="785" t="s">
        <v>2729</v>
      </c>
      <c r="T3591" s="785" t="s">
        <v>29352</v>
      </c>
      <c r="U3591" s="785" t="s">
        <v>29353</v>
      </c>
      <c r="V3591" s="785" t="s">
        <v>2855</v>
      </c>
      <c r="W3591" s="785" t="s">
        <v>3025</v>
      </c>
      <c r="X3591" s="785"/>
      <c r="Y3591" s="615" t="str">
        <f t="shared" si="56"/>
        <v>Kichemu limited</v>
      </c>
      <c r="Z3591" s="785" t="s">
        <v>2599</v>
      </c>
      <c r="AA3591" s="785" t="s">
        <v>4349</v>
      </c>
      <c r="AB3591" s="785" t="s">
        <v>2683</v>
      </c>
      <c r="AC3591" s="785" t="s">
        <v>2606</v>
      </c>
      <c r="AD3591" s="786">
        <v>43108</v>
      </c>
    </row>
    <row r="3592" spans="1:30" ht="15.75">
      <c r="A3592" s="785" t="s">
        <v>4301</v>
      </c>
      <c r="B3592" s="785" t="s">
        <v>30044</v>
      </c>
      <c r="C3592" s="785" t="s">
        <v>4303</v>
      </c>
      <c r="D3592" s="785" t="s">
        <v>2599</v>
      </c>
      <c r="E3592" s="785" t="s">
        <v>6237</v>
      </c>
      <c r="F3592" s="786">
        <v>43020</v>
      </c>
      <c r="G3592" s="785" t="s">
        <v>6238</v>
      </c>
      <c r="H3592" s="786">
        <v>43070</v>
      </c>
      <c r="I3592" s="785" t="s">
        <v>30045</v>
      </c>
      <c r="J3592" s="785" t="s">
        <v>627</v>
      </c>
      <c r="K3592" s="785" t="s">
        <v>30046</v>
      </c>
      <c r="L3592" s="785" t="s">
        <v>30047</v>
      </c>
      <c r="M3592" s="785"/>
      <c r="N3592" s="785"/>
      <c r="O3592" s="785" t="s">
        <v>30048</v>
      </c>
      <c r="P3592" s="787">
        <v>35.759981000000003</v>
      </c>
      <c r="Q3592" s="787">
        <v>7.5249999999999996E-3</v>
      </c>
      <c r="R3592" s="785" t="s">
        <v>622</v>
      </c>
      <c r="S3592" s="785" t="s">
        <v>623</v>
      </c>
      <c r="T3592" s="785" t="s">
        <v>4018</v>
      </c>
      <c r="U3592" s="785" t="s">
        <v>30049</v>
      </c>
      <c r="V3592" s="785">
        <v>8</v>
      </c>
      <c r="W3592" s="785" t="s">
        <v>3025</v>
      </c>
      <c r="X3592" s="785"/>
      <c r="Y3592" s="615" t="str">
        <f t="shared" si="56"/>
        <v>Kichemu limited</v>
      </c>
      <c r="Z3592" s="785" t="s">
        <v>2599</v>
      </c>
      <c r="AA3592" s="785" t="s">
        <v>4349</v>
      </c>
      <c r="AB3592" s="785" t="s">
        <v>2683</v>
      </c>
      <c r="AC3592" s="785" t="s">
        <v>2606</v>
      </c>
      <c r="AD3592" s="786">
        <v>43134</v>
      </c>
    </row>
    <row r="3593" spans="1:30" ht="15.75">
      <c r="A3593" s="785" t="s">
        <v>4301</v>
      </c>
      <c r="B3593" s="785" t="s">
        <v>31791</v>
      </c>
      <c r="C3593" s="785" t="s">
        <v>4303</v>
      </c>
      <c r="D3593" s="785" t="s">
        <v>2599</v>
      </c>
      <c r="E3593" s="785" t="s">
        <v>6237</v>
      </c>
      <c r="F3593" s="786">
        <v>43020</v>
      </c>
      <c r="G3593" s="785" t="s">
        <v>6238</v>
      </c>
      <c r="H3593" s="786">
        <v>43070</v>
      </c>
      <c r="I3593" s="785" t="s">
        <v>31792</v>
      </c>
      <c r="J3593" s="785" t="s">
        <v>627</v>
      </c>
      <c r="K3593" s="785" t="s">
        <v>31793</v>
      </c>
      <c r="L3593" s="785" t="s">
        <v>31794</v>
      </c>
      <c r="M3593" s="785" t="s">
        <v>31795</v>
      </c>
      <c r="N3593" s="785"/>
      <c r="O3593" s="785"/>
      <c r="P3593" s="787">
        <v>35.968730000000001</v>
      </c>
      <c r="Q3593" s="787">
        <v>-0.14857000000000001</v>
      </c>
      <c r="R3593" s="785" t="s">
        <v>695</v>
      </c>
      <c r="S3593" s="785" t="s">
        <v>1011</v>
      </c>
      <c r="T3593" s="785" t="s">
        <v>1011</v>
      </c>
      <c r="U3593" s="785" t="s">
        <v>3018</v>
      </c>
      <c r="V3593" s="785" t="s">
        <v>3004</v>
      </c>
      <c r="W3593" s="785" t="s">
        <v>3025</v>
      </c>
      <c r="X3593" s="785"/>
      <c r="Y3593" s="615" t="str">
        <f t="shared" si="56"/>
        <v>Kichemu limited</v>
      </c>
      <c r="Z3593" s="785" t="s">
        <v>2599</v>
      </c>
      <c r="AA3593" s="785" t="s">
        <v>4349</v>
      </c>
      <c r="AB3593" s="785" t="s">
        <v>2683</v>
      </c>
      <c r="AC3593" s="785" t="s">
        <v>2606</v>
      </c>
      <c r="AD3593" s="786">
        <v>43106</v>
      </c>
    </row>
    <row r="3594" spans="1:30" ht="15.75">
      <c r="A3594" s="785" t="s">
        <v>4301</v>
      </c>
      <c r="B3594" s="785" t="s">
        <v>32465</v>
      </c>
      <c r="C3594" s="785" t="s">
        <v>4303</v>
      </c>
      <c r="D3594" s="785" t="s">
        <v>2599</v>
      </c>
      <c r="E3594" s="785" t="s">
        <v>6237</v>
      </c>
      <c r="F3594" s="786">
        <v>43020</v>
      </c>
      <c r="G3594" s="785" t="s">
        <v>6238</v>
      </c>
      <c r="H3594" s="786">
        <v>43070</v>
      </c>
      <c r="I3594" s="785" t="s">
        <v>32466</v>
      </c>
      <c r="J3594" s="785" t="s">
        <v>629</v>
      </c>
      <c r="K3594" s="785" t="s">
        <v>32467</v>
      </c>
      <c r="L3594" s="785" t="s">
        <v>32468</v>
      </c>
      <c r="M3594" s="785"/>
      <c r="N3594" s="785"/>
      <c r="O3594" s="785" t="s">
        <v>32469</v>
      </c>
      <c r="P3594" s="787">
        <v>36.746493000000001</v>
      </c>
      <c r="Q3594" s="787">
        <v>-1.0746819999999999</v>
      </c>
      <c r="R3594" s="785" t="s">
        <v>821</v>
      </c>
      <c r="S3594" s="785" t="s">
        <v>871</v>
      </c>
      <c r="T3594" s="785" t="s">
        <v>3073</v>
      </c>
      <c r="U3594" s="785" t="s">
        <v>3173</v>
      </c>
      <c r="V3594" s="785" t="s">
        <v>3070</v>
      </c>
      <c r="W3594" s="785" t="s">
        <v>2615</v>
      </c>
      <c r="X3594" s="785"/>
      <c r="Y3594" s="615" t="str">
        <f t="shared" si="56"/>
        <v>Takamoto Biogas</v>
      </c>
      <c r="Z3594" s="785" t="s">
        <v>2599</v>
      </c>
      <c r="AA3594" s="785" t="s">
        <v>5464</v>
      </c>
      <c r="AB3594" s="785" t="s">
        <v>3686</v>
      </c>
      <c r="AC3594" s="785" t="s">
        <v>2617</v>
      </c>
      <c r="AD3594" s="786">
        <v>43005</v>
      </c>
    </row>
    <row r="3595" spans="1:30" ht="15.75">
      <c r="A3595" s="785" t="s">
        <v>4301</v>
      </c>
      <c r="B3595" s="785" t="s">
        <v>22577</v>
      </c>
      <c r="C3595" s="785" t="s">
        <v>4303</v>
      </c>
      <c r="D3595" s="785" t="s">
        <v>2599</v>
      </c>
      <c r="E3595" s="785" t="s">
        <v>22578</v>
      </c>
      <c r="F3595" s="786">
        <v>42313</v>
      </c>
      <c r="G3595" s="785" t="s">
        <v>8345</v>
      </c>
      <c r="H3595" s="786">
        <v>43069</v>
      </c>
      <c r="I3595" s="785" t="s">
        <v>22579</v>
      </c>
      <c r="J3595" s="785" t="s">
        <v>629</v>
      </c>
      <c r="K3595" s="785" t="s">
        <v>22580</v>
      </c>
      <c r="L3595" s="785" t="s">
        <v>22581</v>
      </c>
      <c r="M3595" s="785"/>
      <c r="N3595" s="785"/>
      <c r="O3595" s="785"/>
      <c r="P3595" s="787">
        <v>37.04701</v>
      </c>
      <c r="Q3595" s="787">
        <v>-0.58172400000000002</v>
      </c>
      <c r="R3595" s="785" t="s">
        <v>1056</v>
      </c>
      <c r="S3595" s="785" t="s">
        <v>16327</v>
      </c>
      <c r="T3595" s="785" t="s">
        <v>2031</v>
      </c>
      <c r="U3595" s="785" t="s">
        <v>3272</v>
      </c>
      <c r="V3595" s="785" t="s">
        <v>3004</v>
      </c>
      <c r="W3595" s="785" t="s">
        <v>3079</v>
      </c>
      <c r="X3595" s="785" t="s">
        <v>3080</v>
      </c>
      <c r="Y3595" s="615" t="str">
        <f t="shared" si="56"/>
        <v>Samuel Migwi</v>
      </c>
      <c r="Z3595" s="785" t="s">
        <v>2599</v>
      </c>
      <c r="AA3595" s="785" t="s">
        <v>4314</v>
      </c>
      <c r="AB3595" s="785" t="s">
        <v>2605</v>
      </c>
      <c r="AC3595" s="785" t="s">
        <v>2606</v>
      </c>
      <c r="AD3595" s="786">
        <v>42996</v>
      </c>
    </row>
    <row r="3596" spans="1:30" ht="15.75">
      <c r="A3596" s="785" t="s">
        <v>4301</v>
      </c>
      <c r="B3596" s="785" t="s">
        <v>6801</v>
      </c>
      <c r="C3596" s="785" t="s">
        <v>4303</v>
      </c>
      <c r="D3596" s="785" t="s">
        <v>2599</v>
      </c>
      <c r="E3596" s="785" t="s">
        <v>6802</v>
      </c>
      <c r="F3596" s="786">
        <v>43018</v>
      </c>
      <c r="G3596" s="785" t="s">
        <v>6803</v>
      </c>
      <c r="H3596" s="786">
        <v>43068</v>
      </c>
      <c r="I3596" s="785" t="s">
        <v>6804</v>
      </c>
      <c r="J3596" s="785" t="s">
        <v>627</v>
      </c>
      <c r="K3596" s="785" t="s">
        <v>6805</v>
      </c>
      <c r="L3596" s="785" t="s">
        <v>6806</v>
      </c>
      <c r="M3596" s="785"/>
      <c r="N3596" s="785"/>
      <c r="O3596" s="785" t="s">
        <v>6807</v>
      </c>
      <c r="P3596" s="787">
        <v>36.633012000000001</v>
      </c>
      <c r="Q3596" s="787">
        <v>-1.0957870000000001</v>
      </c>
      <c r="R3596" s="785" t="s">
        <v>821</v>
      </c>
      <c r="S3596" s="785" t="s">
        <v>1884</v>
      </c>
      <c r="T3596" s="785" t="s">
        <v>6808</v>
      </c>
      <c r="U3596" s="785" t="s">
        <v>6809</v>
      </c>
      <c r="V3596" s="785" t="s">
        <v>4041</v>
      </c>
      <c r="W3596" s="785" t="s">
        <v>2621</v>
      </c>
      <c r="X3596" s="785" t="s">
        <v>6713</v>
      </c>
      <c r="Y3596" s="615" t="str">
        <f t="shared" si="56"/>
        <v>Collins</v>
      </c>
      <c r="Z3596" s="785" t="s">
        <v>6714</v>
      </c>
      <c r="AA3596" s="785" t="s">
        <v>5464</v>
      </c>
      <c r="AB3596" s="785" t="s">
        <v>2616</v>
      </c>
      <c r="AC3596" s="785" t="s">
        <v>2617</v>
      </c>
      <c r="AD3596" s="786">
        <v>43213</v>
      </c>
    </row>
    <row r="3597" spans="1:30" ht="15.75">
      <c r="A3597" s="785" t="s">
        <v>4301</v>
      </c>
      <c r="B3597" s="785" t="s">
        <v>5764</v>
      </c>
      <c r="C3597" s="785" t="s">
        <v>4303</v>
      </c>
      <c r="D3597" s="785" t="s">
        <v>2599</v>
      </c>
      <c r="E3597" s="785" t="s">
        <v>5765</v>
      </c>
      <c r="F3597" s="786">
        <v>43014</v>
      </c>
      <c r="G3597" s="785" t="s">
        <v>5766</v>
      </c>
      <c r="H3597" s="786">
        <v>43064</v>
      </c>
      <c r="I3597" s="785" t="s">
        <v>5767</v>
      </c>
      <c r="J3597" s="785" t="s">
        <v>627</v>
      </c>
      <c r="K3597" s="785" t="s">
        <v>2612</v>
      </c>
      <c r="L3597" s="785" t="s">
        <v>5768</v>
      </c>
      <c r="M3597" s="785"/>
      <c r="N3597" s="785"/>
      <c r="O3597" s="785"/>
      <c r="P3597" s="787">
        <v>35.081913</v>
      </c>
      <c r="Q3597" s="787">
        <v>0.64968199999999998</v>
      </c>
      <c r="R3597" s="785" t="s">
        <v>893</v>
      </c>
      <c r="S3597" s="785" t="s">
        <v>2882</v>
      </c>
      <c r="T3597" s="785" t="s">
        <v>2882</v>
      </c>
      <c r="U3597" s="785" t="s">
        <v>5769</v>
      </c>
      <c r="V3597" s="785" t="s">
        <v>3070</v>
      </c>
      <c r="W3597" s="785" t="s">
        <v>5737</v>
      </c>
      <c r="X3597" s="785" t="s">
        <v>2937</v>
      </c>
      <c r="Y3597" s="615" t="str">
        <f t="shared" si="56"/>
        <v>Bernard Ambani Lumasani</v>
      </c>
      <c r="Z3597" s="785" t="s">
        <v>5738</v>
      </c>
      <c r="AA3597" s="785" t="s">
        <v>4314</v>
      </c>
      <c r="AB3597" s="785" t="s">
        <v>2605</v>
      </c>
      <c r="AC3597" s="785" t="s">
        <v>2606</v>
      </c>
      <c r="AD3597" s="786">
        <v>43200</v>
      </c>
    </row>
    <row r="3598" spans="1:30" ht="15.75">
      <c r="A3598" s="785" t="s">
        <v>4301</v>
      </c>
      <c r="B3598" s="785" t="s">
        <v>23007</v>
      </c>
      <c r="C3598" s="785" t="s">
        <v>4303</v>
      </c>
      <c r="D3598" s="785" t="s">
        <v>2599</v>
      </c>
      <c r="E3598" s="785" t="s">
        <v>5758</v>
      </c>
      <c r="F3598" s="786">
        <v>42865</v>
      </c>
      <c r="G3598" s="785" t="s">
        <v>17797</v>
      </c>
      <c r="H3598" s="786">
        <v>43062</v>
      </c>
      <c r="I3598" s="785" t="s">
        <v>23008</v>
      </c>
      <c r="J3598" s="785" t="s">
        <v>627</v>
      </c>
      <c r="K3598" s="785" t="s">
        <v>23009</v>
      </c>
      <c r="L3598" s="785" t="s">
        <v>23010</v>
      </c>
      <c r="M3598" s="785"/>
      <c r="N3598" s="785"/>
      <c r="O3598" s="785" t="s">
        <v>23011</v>
      </c>
      <c r="P3598" s="787">
        <v>35.258277</v>
      </c>
      <c r="Q3598" s="787">
        <v>6.9638000000000005E-2</v>
      </c>
      <c r="R3598" s="785" t="s">
        <v>916</v>
      </c>
      <c r="S3598" s="785" t="s">
        <v>2823</v>
      </c>
      <c r="T3598" s="785" t="s">
        <v>3061</v>
      </c>
      <c r="U3598" s="785" t="s">
        <v>4705</v>
      </c>
      <c r="V3598" s="785" t="s">
        <v>2603</v>
      </c>
      <c r="W3598" s="785" t="s">
        <v>7843</v>
      </c>
      <c r="X3598" s="785" t="s">
        <v>7843</v>
      </c>
      <c r="Y3598" s="615" t="str">
        <f t="shared" si="56"/>
        <v>Simion Kiprop</v>
      </c>
      <c r="Z3598" s="785" t="s">
        <v>4707</v>
      </c>
      <c r="AA3598" s="785" t="s">
        <v>4314</v>
      </c>
      <c r="AB3598" s="785" t="s">
        <v>2683</v>
      </c>
      <c r="AC3598" s="785" t="s">
        <v>2606</v>
      </c>
      <c r="AD3598" s="786">
        <v>43392</v>
      </c>
    </row>
    <row r="3599" spans="1:30" ht="15.75">
      <c r="A3599" s="785" t="s">
        <v>4301</v>
      </c>
      <c r="B3599" s="785" t="s">
        <v>23019</v>
      </c>
      <c r="C3599" s="785" t="s">
        <v>4303</v>
      </c>
      <c r="D3599" s="785" t="s">
        <v>2599</v>
      </c>
      <c r="E3599" s="785" t="s">
        <v>23020</v>
      </c>
      <c r="F3599" s="786">
        <v>42838</v>
      </c>
      <c r="G3599" s="785" t="s">
        <v>17797</v>
      </c>
      <c r="H3599" s="786">
        <v>43062</v>
      </c>
      <c r="I3599" s="785" t="s">
        <v>23021</v>
      </c>
      <c r="J3599" s="785" t="s">
        <v>627</v>
      </c>
      <c r="K3599" s="785" t="s">
        <v>23022</v>
      </c>
      <c r="L3599" s="785" t="s">
        <v>23023</v>
      </c>
      <c r="M3599" s="785"/>
      <c r="N3599" s="785"/>
      <c r="O3599" s="785"/>
      <c r="P3599" s="787">
        <v>35.280786999999997</v>
      </c>
      <c r="Q3599" s="787">
        <v>6.8572999999999995E-2</v>
      </c>
      <c r="R3599" s="785" t="s">
        <v>916</v>
      </c>
      <c r="S3599" s="785" t="s">
        <v>3061</v>
      </c>
      <c r="T3599" s="785" t="s">
        <v>17789</v>
      </c>
      <c r="U3599" s="785" t="s">
        <v>4692</v>
      </c>
      <c r="V3599" s="785" t="s">
        <v>2603</v>
      </c>
      <c r="W3599" s="785" t="s">
        <v>7843</v>
      </c>
      <c r="X3599" s="785" t="s">
        <v>7843</v>
      </c>
      <c r="Y3599" s="615" t="str">
        <f t="shared" si="56"/>
        <v>Simion Kiprop</v>
      </c>
      <c r="Z3599" s="785" t="s">
        <v>4707</v>
      </c>
      <c r="AA3599" s="785" t="s">
        <v>4314</v>
      </c>
      <c r="AB3599" s="785" t="s">
        <v>2683</v>
      </c>
      <c r="AC3599" s="785" t="s">
        <v>2606</v>
      </c>
      <c r="AD3599" s="786">
        <v>43392</v>
      </c>
    </row>
    <row r="3600" spans="1:30" ht="15.75">
      <c r="A3600" s="785" t="s">
        <v>4301</v>
      </c>
      <c r="B3600" s="785" t="s">
        <v>23034</v>
      </c>
      <c r="C3600" s="785" t="s">
        <v>4303</v>
      </c>
      <c r="D3600" s="785" t="s">
        <v>2599</v>
      </c>
      <c r="E3600" s="785" t="s">
        <v>23035</v>
      </c>
      <c r="F3600" s="786">
        <v>42985</v>
      </c>
      <c r="G3600" s="785" t="s">
        <v>17797</v>
      </c>
      <c r="H3600" s="786">
        <v>43062</v>
      </c>
      <c r="I3600" s="785" t="s">
        <v>23036</v>
      </c>
      <c r="J3600" s="785" t="s">
        <v>627</v>
      </c>
      <c r="K3600" s="785" t="s">
        <v>23037</v>
      </c>
      <c r="L3600" s="785" t="s">
        <v>23038</v>
      </c>
      <c r="M3600" s="785" t="s">
        <v>23039</v>
      </c>
      <c r="N3600" s="785"/>
      <c r="O3600" s="785"/>
      <c r="P3600" s="787">
        <v>35.287573000000002</v>
      </c>
      <c r="Q3600" s="787">
        <v>6.3837000000000005E-2</v>
      </c>
      <c r="R3600" s="785" t="s">
        <v>916</v>
      </c>
      <c r="S3600" s="785" t="s">
        <v>3061</v>
      </c>
      <c r="T3600" s="785" t="s">
        <v>3061</v>
      </c>
      <c r="U3600" s="785" t="s">
        <v>4742</v>
      </c>
      <c r="V3600" s="785" t="s">
        <v>2603</v>
      </c>
      <c r="W3600" s="785" t="s">
        <v>7843</v>
      </c>
      <c r="X3600" s="785" t="s">
        <v>7843</v>
      </c>
      <c r="Y3600" s="615" t="str">
        <f t="shared" si="56"/>
        <v>Simion Kiprop</v>
      </c>
      <c r="Z3600" s="785" t="s">
        <v>4707</v>
      </c>
      <c r="AA3600" s="785" t="s">
        <v>4314</v>
      </c>
      <c r="AB3600" s="785" t="s">
        <v>2683</v>
      </c>
      <c r="AC3600" s="785" t="s">
        <v>2606</v>
      </c>
      <c r="AD3600" s="786">
        <v>43392</v>
      </c>
    </row>
    <row r="3601" spans="1:30" ht="15.75">
      <c r="A3601" s="785" t="s">
        <v>4301</v>
      </c>
      <c r="B3601" s="785" t="s">
        <v>23051</v>
      </c>
      <c r="C3601" s="785" t="s">
        <v>4303</v>
      </c>
      <c r="D3601" s="785" t="s">
        <v>2599</v>
      </c>
      <c r="E3601" s="785" t="s">
        <v>14566</v>
      </c>
      <c r="F3601" s="786">
        <v>42873</v>
      </c>
      <c r="G3601" s="785" t="s">
        <v>17797</v>
      </c>
      <c r="H3601" s="786">
        <v>43062</v>
      </c>
      <c r="I3601" s="785" t="s">
        <v>23052</v>
      </c>
      <c r="J3601" s="785" t="s">
        <v>627</v>
      </c>
      <c r="K3601" s="785" t="s">
        <v>23053</v>
      </c>
      <c r="L3601" s="785" t="s">
        <v>23054</v>
      </c>
      <c r="M3601" s="785"/>
      <c r="N3601" s="785"/>
      <c r="O3601" s="785" t="s">
        <v>23055</v>
      </c>
      <c r="P3601" s="787">
        <v>35.276403000000002</v>
      </c>
      <c r="Q3601" s="787">
        <v>6.4621999999999999E-2</v>
      </c>
      <c r="R3601" s="785" t="s">
        <v>916</v>
      </c>
      <c r="S3601" s="785" t="s">
        <v>3061</v>
      </c>
      <c r="T3601" s="785" t="s">
        <v>3061</v>
      </c>
      <c r="U3601" s="785" t="s">
        <v>13900</v>
      </c>
      <c r="V3601" s="785" t="s">
        <v>2603</v>
      </c>
      <c r="W3601" s="785" t="s">
        <v>7843</v>
      </c>
      <c r="X3601" s="785" t="s">
        <v>7843</v>
      </c>
      <c r="Y3601" s="615" t="str">
        <f t="shared" si="56"/>
        <v>Simion Kiprop</v>
      </c>
      <c r="Z3601" s="785" t="s">
        <v>4707</v>
      </c>
      <c r="AA3601" s="785" t="s">
        <v>4314</v>
      </c>
      <c r="AB3601" s="785" t="s">
        <v>2683</v>
      </c>
      <c r="AC3601" s="785" t="s">
        <v>2606</v>
      </c>
      <c r="AD3601" s="786">
        <v>43392</v>
      </c>
    </row>
    <row r="3602" spans="1:30" ht="15.75">
      <c r="A3602" s="785" t="s">
        <v>4301</v>
      </c>
      <c r="B3602" s="785" t="s">
        <v>23546</v>
      </c>
      <c r="C3602" s="785" t="s">
        <v>4303</v>
      </c>
      <c r="D3602" s="785" t="s">
        <v>2599</v>
      </c>
      <c r="E3602" s="785" t="s">
        <v>23547</v>
      </c>
      <c r="F3602" s="786">
        <v>42958</v>
      </c>
      <c r="G3602" s="785" t="s">
        <v>17797</v>
      </c>
      <c r="H3602" s="786">
        <v>43062</v>
      </c>
      <c r="I3602" s="785" t="s">
        <v>23548</v>
      </c>
      <c r="J3602" s="785" t="s">
        <v>629</v>
      </c>
      <c r="K3602" s="785" t="s">
        <v>2612</v>
      </c>
      <c r="L3602" s="785" t="s">
        <v>23549</v>
      </c>
      <c r="M3602" s="785"/>
      <c r="N3602" s="785"/>
      <c r="O3602" s="785" t="s">
        <v>23550</v>
      </c>
      <c r="P3602" s="787">
        <v>37.520054000000002</v>
      </c>
      <c r="Q3602" s="787">
        <v>-0.46187299999999998</v>
      </c>
      <c r="R3602" s="785" t="s">
        <v>1089</v>
      </c>
      <c r="S3602" s="785" t="s">
        <v>3090</v>
      </c>
      <c r="T3602" s="785" t="s">
        <v>19714</v>
      </c>
      <c r="U3602" s="785" t="s">
        <v>2077</v>
      </c>
      <c r="V3602" s="785" t="s">
        <v>3070</v>
      </c>
      <c r="W3602" s="785" t="s">
        <v>23539</v>
      </c>
      <c r="X3602" s="785" t="s">
        <v>23539</v>
      </c>
      <c r="Y3602" s="615" t="str">
        <f t="shared" si="56"/>
        <v>Simon Kamau</v>
      </c>
      <c r="Z3602" s="785" t="s">
        <v>23540</v>
      </c>
      <c r="AA3602" s="785" t="s">
        <v>4314</v>
      </c>
      <c r="AB3602" s="785" t="s">
        <v>2683</v>
      </c>
      <c r="AC3602" s="785" t="s">
        <v>2606</v>
      </c>
      <c r="AD3602" s="786">
        <v>43304</v>
      </c>
    </row>
    <row r="3603" spans="1:30" ht="15.75">
      <c r="A3603" s="785" t="s">
        <v>4301</v>
      </c>
      <c r="B3603" s="785" t="s">
        <v>25489</v>
      </c>
      <c r="C3603" s="785" t="s">
        <v>4303</v>
      </c>
      <c r="D3603" s="785" t="s">
        <v>2599</v>
      </c>
      <c r="E3603" s="785" t="s">
        <v>6337</v>
      </c>
      <c r="F3603" s="786">
        <v>43009</v>
      </c>
      <c r="G3603" s="785" t="s">
        <v>25490</v>
      </c>
      <c r="H3603" s="786">
        <v>43059</v>
      </c>
      <c r="I3603" s="785" t="s">
        <v>25491</v>
      </c>
      <c r="J3603" s="785" t="s">
        <v>629</v>
      </c>
      <c r="K3603" s="785" t="s">
        <v>25492</v>
      </c>
      <c r="L3603" s="785" t="s">
        <v>25493</v>
      </c>
      <c r="M3603" s="785"/>
      <c r="N3603" s="785"/>
      <c r="O3603" s="785" t="s">
        <v>25494</v>
      </c>
      <c r="P3603" s="787">
        <v>37.234099000000001</v>
      </c>
      <c r="Q3603" s="787">
        <v>-0.635745</v>
      </c>
      <c r="R3603" s="785" t="s">
        <v>1961</v>
      </c>
      <c r="S3603" s="785" t="s">
        <v>1961</v>
      </c>
      <c r="T3603" s="785" t="s">
        <v>18728</v>
      </c>
      <c r="U3603" s="785" t="s">
        <v>2749</v>
      </c>
      <c r="V3603" s="785" t="s">
        <v>2673</v>
      </c>
      <c r="W3603" s="785" t="s">
        <v>3263</v>
      </c>
      <c r="X3603" s="785" t="s">
        <v>3344</v>
      </c>
      <c r="Y3603" s="615" t="str">
        <f t="shared" si="56"/>
        <v>Zablon Kimindo Kibara</v>
      </c>
      <c r="Z3603" s="785" t="s">
        <v>25488</v>
      </c>
      <c r="AA3603" s="785" t="s">
        <v>4314</v>
      </c>
      <c r="AB3603" s="785" t="s">
        <v>2683</v>
      </c>
      <c r="AC3603" s="785" t="s">
        <v>2606</v>
      </c>
      <c r="AD3603" s="786">
        <v>43181</v>
      </c>
    </row>
    <row r="3604" spans="1:30" ht="15.75">
      <c r="A3604" s="785" t="s">
        <v>4301</v>
      </c>
      <c r="B3604" s="785" t="s">
        <v>10160</v>
      </c>
      <c r="C3604" s="785" t="s">
        <v>4303</v>
      </c>
      <c r="D3604" s="785" t="s">
        <v>2599</v>
      </c>
      <c r="E3604" s="785" t="s">
        <v>10161</v>
      </c>
      <c r="F3604" s="786">
        <v>42997</v>
      </c>
      <c r="G3604" s="785" t="s">
        <v>10162</v>
      </c>
      <c r="H3604" s="786">
        <v>43057</v>
      </c>
      <c r="I3604" s="785" t="s">
        <v>10163</v>
      </c>
      <c r="J3604" s="785" t="s">
        <v>627</v>
      </c>
      <c r="K3604" s="785" t="s">
        <v>10164</v>
      </c>
      <c r="L3604" s="785" t="s">
        <v>10165</v>
      </c>
      <c r="M3604" s="785"/>
      <c r="N3604" s="785"/>
      <c r="O3604" s="785"/>
      <c r="P3604" s="787">
        <v>35.389301000000003</v>
      </c>
      <c r="Q3604" s="787">
        <v>-0.115382</v>
      </c>
      <c r="R3604" s="785" t="s">
        <v>2053</v>
      </c>
      <c r="S3604" s="785" t="s">
        <v>2715</v>
      </c>
      <c r="T3604" s="785" t="s">
        <v>4310</v>
      </c>
      <c r="U3604" s="785" t="s">
        <v>3274</v>
      </c>
      <c r="V3604" s="785" t="s">
        <v>2603</v>
      </c>
      <c r="W3604" s="785" t="s">
        <v>10148</v>
      </c>
      <c r="X3604" s="785" t="s">
        <v>10149</v>
      </c>
      <c r="Y3604" s="615" t="str">
        <f t="shared" si="56"/>
        <v>Geoffrey Chumba</v>
      </c>
      <c r="Z3604" s="785" t="s">
        <v>2599</v>
      </c>
      <c r="AA3604" s="785" t="s">
        <v>4314</v>
      </c>
      <c r="AB3604" s="785" t="s">
        <v>2683</v>
      </c>
      <c r="AC3604" s="785" t="s">
        <v>2606</v>
      </c>
      <c r="AD3604" s="786">
        <v>43436</v>
      </c>
    </row>
    <row r="3605" spans="1:30" ht="15.75">
      <c r="A3605" s="785" t="s">
        <v>4301</v>
      </c>
      <c r="B3605" s="785" t="s">
        <v>23913</v>
      </c>
      <c r="C3605" s="785" t="s">
        <v>4303</v>
      </c>
      <c r="D3605" s="785" t="s">
        <v>2599</v>
      </c>
      <c r="E3605" s="785" t="s">
        <v>6336</v>
      </c>
      <c r="F3605" s="786">
        <v>42959</v>
      </c>
      <c r="G3605" s="785" t="s">
        <v>10162</v>
      </c>
      <c r="H3605" s="786">
        <v>43057</v>
      </c>
      <c r="I3605" s="785" t="s">
        <v>23914</v>
      </c>
      <c r="J3605" s="785" t="s">
        <v>627</v>
      </c>
      <c r="K3605" s="785" t="s">
        <v>23915</v>
      </c>
      <c r="L3605" s="785" t="s">
        <v>23916</v>
      </c>
      <c r="M3605" s="785"/>
      <c r="N3605" s="785"/>
      <c r="O3605" s="785"/>
      <c r="P3605" s="787">
        <v>35.395555000000002</v>
      </c>
      <c r="Q3605" s="787">
        <v>-0.112275</v>
      </c>
      <c r="R3605" s="785" t="s">
        <v>2053</v>
      </c>
      <c r="S3605" s="785" t="s">
        <v>2715</v>
      </c>
      <c r="T3605" s="785" t="s">
        <v>21027</v>
      </c>
      <c r="U3605" s="785" t="s">
        <v>3274</v>
      </c>
      <c r="V3605" s="785" t="s">
        <v>2603</v>
      </c>
      <c r="W3605" s="785" t="s">
        <v>23917</v>
      </c>
      <c r="X3605" s="785" t="s">
        <v>23917</v>
      </c>
      <c r="Y3605" s="615" t="str">
        <f t="shared" si="56"/>
        <v>Stanley Mutai</v>
      </c>
      <c r="Z3605" s="785" t="s">
        <v>23918</v>
      </c>
      <c r="AA3605" s="785" t="s">
        <v>4314</v>
      </c>
      <c r="AB3605" s="785" t="s">
        <v>2683</v>
      </c>
      <c r="AC3605" s="785" t="s">
        <v>2606</v>
      </c>
      <c r="AD3605" s="786">
        <v>43437</v>
      </c>
    </row>
    <row r="3606" spans="1:30" ht="15.75">
      <c r="A3606" s="785" t="s">
        <v>4301</v>
      </c>
      <c r="B3606" s="785" t="s">
        <v>26000</v>
      </c>
      <c r="C3606" s="785" t="s">
        <v>4303</v>
      </c>
      <c r="D3606" s="785" t="s">
        <v>2599</v>
      </c>
      <c r="E3606" s="785" t="s">
        <v>22650</v>
      </c>
      <c r="F3606" s="786">
        <v>42976</v>
      </c>
      <c r="G3606" s="785" t="s">
        <v>10162</v>
      </c>
      <c r="H3606" s="786">
        <v>43057</v>
      </c>
      <c r="I3606" s="785" t="s">
        <v>26001</v>
      </c>
      <c r="J3606" s="785" t="s">
        <v>627</v>
      </c>
      <c r="K3606" s="785" t="s">
        <v>2612</v>
      </c>
      <c r="L3606" s="785" t="s">
        <v>26002</v>
      </c>
      <c r="M3606" s="785"/>
      <c r="N3606" s="785"/>
      <c r="O3606" s="785"/>
      <c r="P3606" s="787">
        <v>35.399583</v>
      </c>
      <c r="Q3606" s="787">
        <v>-0.102002</v>
      </c>
      <c r="R3606" s="785" t="s">
        <v>2053</v>
      </c>
      <c r="S3606" s="785" t="s">
        <v>2715</v>
      </c>
      <c r="T3606" s="785" t="s">
        <v>4310</v>
      </c>
      <c r="U3606" s="785" t="s">
        <v>4638</v>
      </c>
      <c r="V3606" s="785" t="s">
        <v>2603</v>
      </c>
      <c r="W3606" s="785" t="s">
        <v>26003</v>
      </c>
      <c r="X3606" s="785"/>
      <c r="Y3606" s="615" t="str">
        <f t="shared" si="56"/>
        <v>Aron cheruiyot</v>
      </c>
      <c r="Z3606" s="785" t="s">
        <v>2599</v>
      </c>
      <c r="AA3606" s="785" t="s">
        <v>4314</v>
      </c>
      <c r="AB3606" s="785" t="s">
        <v>2683</v>
      </c>
      <c r="AC3606" s="785" t="s">
        <v>2606</v>
      </c>
      <c r="AD3606" s="786">
        <v>43437</v>
      </c>
    </row>
    <row r="3607" spans="1:30" ht="15.75">
      <c r="A3607" s="785" t="s">
        <v>4301</v>
      </c>
      <c r="B3607" s="785" t="s">
        <v>31232</v>
      </c>
      <c r="C3607" s="785" t="s">
        <v>4303</v>
      </c>
      <c r="D3607" s="785" t="s">
        <v>2599</v>
      </c>
      <c r="E3607" s="785" t="s">
        <v>26050</v>
      </c>
      <c r="F3607" s="786">
        <v>43007</v>
      </c>
      <c r="G3607" s="785" t="s">
        <v>10162</v>
      </c>
      <c r="H3607" s="786">
        <v>43057</v>
      </c>
      <c r="I3607" s="785" t="s">
        <v>31233</v>
      </c>
      <c r="J3607" s="785" t="s">
        <v>627</v>
      </c>
      <c r="K3607" s="785" t="s">
        <v>2612</v>
      </c>
      <c r="L3607" s="785" t="s">
        <v>31234</v>
      </c>
      <c r="M3607" s="785"/>
      <c r="N3607" s="785"/>
      <c r="O3607" s="785"/>
      <c r="P3607" s="787">
        <v>36.818683</v>
      </c>
      <c r="Q3607" s="787">
        <v>-0.98148800000000003</v>
      </c>
      <c r="R3607" s="785" t="s">
        <v>821</v>
      </c>
      <c r="S3607" s="785" t="s">
        <v>2041</v>
      </c>
      <c r="T3607" s="785" t="s">
        <v>1058</v>
      </c>
      <c r="U3607" s="785" t="s">
        <v>31235</v>
      </c>
      <c r="V3607" s="785" t="s">
        <v>3004</v>
      </c>
      <c r="W3607" s="785" t="s">
        <v>2615</v>
      </c>
      <c r="X3607" s="785"/>
      <c r="Y3607" s="615" t="str">
        <f t="shared" si="56"/>
        <v>Takamoto Biogas</v>
      </c>
      <c r="Z3607" s="785" t="s">
        <v>2599</v>
      </c>
      <c r="AA3607" s="785" t="s">
        <v>5464</v>
      </c>
      <c r="AB3607" s="785" t="s">
        <v>3686</v>
      </c>
      <c r="AC3607" s="785" t="s">
        <v>2617</v>
      </c>
      <c r="AD3607" s="786">
        <v>43073</v>
      </c>
    </row>
    <row r="3608" spans="1:30" ht="15.75">
      <c r="A3608" s="785" t="s">
        <v>4301</v>
      </c>
      <c r="B3608" s="785" t="s">
        <v>10150</v>
      </c>
      <c r="C3608" s="785" t="s">
        <v>4303</v>
      </c>
      <c r="D3608" s="785" t="s">
        <v>2599</v>
      </c>
      <c r="E3608" s="785" t="s">
        <v>6336</v>
      </c>
      <c r="F3608" s="786">
        <v>42959</v>
      </c>
      <c r="G3608" s="785" t="s">
        <v>7837</v>
      </c>
      <c r="H3608" s="786">
        <v>43056</v>
      </c>
      <c r="I3608" s="785" t="s">
        <v>10151</v>
      </c>
      <c r="J3608" s="785" t="s">
        <v>627</v>
      </c>
      <c r="K3608" s="785" t="s">
        <v>10152</v>
      </c>
      <c r="L3608" s="785" t="s">
        <v>10153</v>
      </c>
      <c r="M3608" s="785"/>
      <c r="N3608" s="785"/>
      <c r="O3608" s="785" t="s">
        <v>10154</v>
      </c>
      <c r="P3608" s="787">
        <v>35.394894999999998</v>
      </c>
      <c r="Q3608" s="787">
        <v>-0.109545</v>
      </c>
      <c r="R3608" s="785" t="s">
        <v>2053</v>
      </c>
      <c r="S3608" s="785" t="s">
        <v>2715</v>
      </c>
      <c r="T3608" s="785" t="s">
        <v>4310</v>
      </c>
      <c r="U3608" s="785" t="s">
        <v>3274</v>
      </c>
      <c r="V3608" s="785" t="s">
        <v>2603</v>
      </c>
      <c r="W3608" s="785" t="s">
        <v>10148</v>
      </c>
      <c r="X3608" s="785" t="s">
        <v>10149</v>
      </c>
      <c r="Y3608" s="615" t="str">
        <f t="shared" si="56"/>
        <v>Geoffrey Chumba</v>
      </c>
      <c r="Z3608" s="785" t="s">
        <v>10155</v>
      </c>
      <c r="AA3608" s="785" t="s">
        <v>4314</v>
      </c>
      <c r="AB3608" s="785" t="s">
        <v>2683</v>
      </c>
      <c r="AC3608" s="785" t="s">
        <v>2606</v>
      </c>
      <c r="AD3608" s="786">
        <v>43437</v>
      </c>
    </row>
    <row r="3609" spans="1:30" ht="15.75">
      <c r="A3609" s="785" t="s">
        <v>4301</v>
      </c>
      <c r="B3609" s="785" t="s">
        <v>14691</v>
      </c>
      <c r="C3609" s="785" t="s">
        <v>4303</v>
      </c>
      <c r="D3609" s="785" t="s">
        <v>2599</v>
      </c>
      <c r="E3609" s="785" t="s">
        <v>14692</v>
      </c>
      <c r="F3609" s="786">
        <v>42747</v>
      </c>
      <c r="G3609" s="785" t="s">
        <v>7837</v>
      </c>
      <c r="H3609" s="786">
        <v>43056</v>
      </c>
      <c r="I3609" s="785" t="s">
        <v>14693</v>
      </c>
      <c r="J3609" s="785" t="s">
        <v>629</v>
      </c>
      <c r="K3609" s="785" t="s">
        <v>14694</v>
      </c>
      <c r="L3609" s="785" t="s">
        <v>14695</v>
      </c>
      <c r="M3609" s="785"/>
      <c r="N3609" s="785"/>
      <c r="O3609" s="785"/>
      <c r="P3609" s="787">
        <v>36.817272000000003</v>
      </c>
      <c r="Q3609" s="787">
        <v>-1.126382</v>
      </c>
      <c r="R3609" s="785" t="s">
        <v>821</v>
      </c>
      <c r="S3609" s="785" t="s">
        <v>821</v>
      </c>
      <c r="T3609" s="785" t="s">
        <v>871</v>
      </c>
      <c r="U3609" s="785" t="s">
        <v>6184</v>
      </c>
      <c r="V3609" s="785" t="s">
        <v>2855</v>
      </c>
      <c r="W3609" s="785" t="s">
        <v>2805</v>
      </c>
      <c r="X3609" s="785" t="s">
        <v>14696</v>
      </c>
      <c r="Y3609" s="615" t="str">
        <f t="shared" si="56"/>
        <v>Joseph Mbugua</v>
      </c>
      <c r="Z3609" s="785" t="s">
        <v>10286</v>
      </c>
      <c r="AA3609" s="785" t="s">
        <v>4349</v>
      </c>
      <c r="AB3609" s="785" t="s">
        <v>2683</v>
      </c>
      <c r="AC3609" s="785" t="s">
        <v>2606</v>
      </c>
      <c r="AD3609" s="786">
        <v>43122</v>
      </c>
    </row>
    <row r="3610" spans="1:30" ht="15.75">
      <c r="A3610" s="785" t="s">
        <v>4301</v>
      </c>
      <c r="B3610" s="785" t="s">
        <v>14808</v>
      </c>
      <c r="C3610" s="785" t="s">
        <v>4303</v>
      </c>
      <c r="D3610" s="785" t="s">
        <v>2599</v>
      </c>
      <c r="E3610" s="785" t="s">
        <v>10342</v>
      </c>
      <c r="F3610" s="786">
        <v>42811</v>
      </c>
      <c r="G3610" s="785" t="s">
        <v>7837</v>
      </c>
      <c r="H3610" s="786">
        <v>43056</v>
      </c>
      <c r="I3610" s="785" t="s">
        <v>14809</v>
      </c>
      <c r="J3610" s="785" t="s">
        <v>629</v>
      </c>
      <c r="K3610" s="785" t="s">
        <v>14810</v>
      </c>
      <c r="L3610" s="785" t="s">
        <v>14811</v>
      </c>
      <c r="M3610" s="785"/>
      <c r="N3610" s="785"/>
      <c r="O3610" s="785"/>
      <c r="P3610" s="787">
        <v>35.140512999999999</v>
      </c>
      <c r="Q3610" s="787">
        <v>0.23242499999999999</v>
      </c>
      <c r="R3610" s="785" t="s">
        <v>916</v>
      </c>
      <c r="S3610" s="785" t="s">
        <v>2839</v>
      </c>
      <c r="T3610" s="785" t="s">
        <v>2842</v>
      </c>
      <c r="U3610" s="785" t="s">
        <v>3558</v>
      </c>
      <c r="V3610" s="785" t="s">
        <v>3004</v>
      </c>
      <c r="W3610" s="785" t="s">
        <v>3171</v>
      </c>
      <c r="X3610" s="785" t="s">
        <v>3171</v>
      </c>
      <c r="Y3610" s="615" t="str">
        <f t="shared" si="56"/>
        <v>Joseph Mwangale</v>
      </c>
      <c r="Z3610" s="785" t="s">
        <v>2599</v>
      </c>
      <c r="AA3610" s="785" t="s">
        <v>4314</v>
      </c>
      <c r="AB3610" s="785" t="s">
        <v>2683</v>
      </c>
      <c r="AC3610" s="785" t="s">
        <v>2606</v>
      </c>
      <c r="AD3610" s="786">
        <v>43319</v>
      </c>
    </row>
    <row r="3611" spans="1:30" ht="15.75">
      <c r="A3611" s="785" t="s">
        <v>4301</v>
      </c>
      <c r="B3611" s="785" t="s">
        <v>12799</v>
      </c>
      <c r="C3611" s="785" t="s">
        <v>4303</v>
      </c>
      <c r="D3611" s="785" t="s">
        <v>2599</v>
      </c>
      <c r="E3611" s="785" t="s">
        <v>12800</v>
      </c>
      <c r="F3611" s="786">
        <v>43005</v>
      </c>
      <c r="G3611" s="785" t="s">
        <v>12801</v>
      </c>
      <c r="H3611" s="786">
        <v>43055</v>
      </c>
      <c r="I3611" s="785" t="s">
        <v>12802</v>
      </c>
      <c r="J3611" s="785" t="s">
        <v>629</v>
      </c>
      <c r="K3611" s="785" t="s">
        <v>12803</v>
      </c>
      <c r="L3611" s="785" t="s">
        <v>12804</v>
      </c>
      <c r="M3611" s="785"/>
      <c r="N3611" s="785"/>
      <c r="O3611" s="785" t="s">
        <v>12805</v>
      </c>
      <c r="P3611" s="787">
        <v>35.324033</v>
      </c>
      <c r="Q3611" s="787">
        <v>0.57148200000000005</v>
      </c>
      <c r="R3611" s="785" t="s">
        <v>893</v>
      </c>
      <c r="S3611" s="785" t="s">
        <v>1356</v>
      </c>
      <c r="T3611" s="785" t="s">
        <v>1611</v>
      </c>
      <c r="U3611" s="785" t="s">
        <v>12806</v>
      </c>
      <c r="V3611" s="785" t="s">
        <v>2673</v>
      </c>
      <c r="W3611" s="785" t="s">
        <v>2615</v>
      </c>
      <c r="X3611" s="785" t="s">
        <v>12807</v>
      </c>
      <c r="Y3611" s="615" t="str">
        <f t="shared" si="56"/>
        <v>James Nganga  Njoroge</v>
      </c>
      <c r="Z3611" s="785" t="s">
        <v>10057</v>
      </c>
      <c r="AA3611" s="785" t="s">
        <v>5464</v>
      </c>
      <c r="AB3611" s="785" t="s">
        <v>3686</v>
      </c>
      <c r="AC3611" s="785" t="s">
        <v>2617</v>
      </c>
      <c r="AD3611" s="786">
        <v>43184</v>
      </c>
    </row>
    <row r="3612" spans="1:30" ht="15.75">
      <c r="A3612" s="785" t="s">
        <v>4301</v>
      </c>
      <c r="B3612" s="785" t="s">
        <v>25392</v>
      </c>
      <c r="C3612" s="785" t="s">
        <v>4303</v>
      </c>
      <c r="D3612" s="785" t="s">
        <v>2599</v>
      </c>
      <c r="E3612" s="785" t="s">
        <v>12015</v>
      </c>
      <c r="F3612" s="786">
        <v>42941</v>
      </c>
      <c r="G3612" s="785" t="s">
        <v>12801</v>
      </c>
      <c r="H3612" s="786">
        <v>43055</v>
      </c>
      <c r="I3612" s="785" t="s">
        <v>25393</v>
      </c>
      <c r="J3612" s="785" t="s">
        <v>627</v>
      </c>
      <c r="K3612" s="785" t="s">
        <v>2612</v>
      </c>
      <c r="L3612" s="785" t="s">
        <v>25394</v>
      </c>
      <c r="M3612" s="785"/>
      <c r="N3612" s="785"/>
      <c r="O3612" s="785"/>
      <c r="P3612" s="787">
        <v>35.391103000000001</v>
      </c>
      <c r="Q3612" s="787">
        <v>-0.11117100000000001</v>
      </c>
      <c r="R3612" s="785" t="s">
        <v>2053</v>
      </c>
      <c r="S3612" s="785" t="s">
        <v>2715</v>
      </c>
      <c r="T3612" s="785" t="s">
        <v>4310</v>
      </c>
      <c r="U3612" s="785" t="s">
        <v>3274</v>
      </c>
      <c r="V3612" s="785" t="s">
        <v>2603</v>
      </c>
      <c r="W3612" s="785" t="s">
        <v>2717</v>
      </c>
      <c r="X3612" s="785" t="s">
        <v>2717</v>
      </c>
      <c r="Y3612" s="615" t="str">
        <f t="shared" si="56"/>
        <v>Wesley Kipyegon</v>
      </c>
      <c r="Z3612" s="785" t="s">
        <v>2599</v>
      </c>
      <c r="AA3612" s="785" t="s">
        <v>4314</v>
      </c>
      <c r="AB3612" s="785" t="s">
        <v>2683</v>
      </c>
      <c r="AC3612" s="785" t="s">
        <v>2606</v>
      </c>
      <c r="AD3612" s="786">
        <v>43436</v>
      </c>
    </row>
    <row r="3613" spans="1:30" ht="15.75">
      <c r="A3613" s="785" t="s">
        <v>4301</v>
      </c>
      <c r="B3613" s="785" t="s">
        <v>4613</v>
      </c>
      <c r="C3613" s="785" t="s">
        <v>4303</v>
      </c>
      <c r="D3613" s="785" t="s">
        <v>2599</v>
      </c>
      <c r="E3613" s="785" t="s">
        <v>4614</v>
      </c>
      <c r="F3613" s="786">
        <v>42967</v>
      </c>
      <c r="G3613" s="785" t="s">
        <v>4615</v>
      </c>
      <c r="H3613" s="786">
        <v>43054</v>
      </c>
      <c r="I3613" s="785" t="s">
        <v>4616</v>
      </c>
      <c r="J3613" s="785" t="s">
        <v>627</v>
      </c>
      <c r="K3613" s="785" t="s">
        <v>4617</v>
      </c>
      <c r="L3613" s="785" t="s">
        <v>4618</v>
      </c>
      <c r="M3613" s="785"/>
      <c r="N3613" s="785"/>
      <c r="O3613" s="785"/>
      <c r="P3613" s="787">
        <v>35.394359999999999</v>
      </c>
      <c r="Q3613" s="787">
        <v>-0.10831200000000001</v>
      </c>
      <c r="R3613" s="785" t="s">
        <v>2053</v>
      </c>
      <c r="S3613" s="785" t="s">
        <v>2715</v>
      </c>
      <c r="T3613" s="785" t="s">
        <v>4310</v>
      </c>
      <c r="U3613" s="785" t="s">
        <v>3274</v>
      </c>
      <c r="V3613" s="785" t="s">
        <v>2603</v>
      </c>
      <c r="W3613" s="785" t="s">
        <v>4619</v>
      </c>
      <c r="X3613" s="785" t="s">
        <v>4619</v>
      </c>
      <c r="Y3613" s="615" t="str">
        <f t="shared" si="56"/>
        <v>Agnes Koech</v>
      </c>
      <c r="Z3613" s="785" t="s">
        <v>4620</v>
      </c>
      <c r="AA3613" s="785" t="s">
        <v>4314</v>
      </c>
      <c r="AB3613" s="785" t="s">
        <v>2683</v>
      </c>
      <c r="AC3613" s="785" t="s">
        <v>2606</v>
      </c>
      <c r="AD3613" s="786">
        <v>43437</v>
      </c>
    </row>
    <row r="3614" spans="1:30" ht="15.75">
      <c r="A3614" s="785" t="s">
        <v>4301</v>
      </c>
      <c r="B3614" s="785" t="s">
        <v>15130</v>
      </c>
      <c r="C3614" s="785" t="s">
        <v>4303</v>
      </c>
      <c r="D3614" s="785" t="s">
        <v>2599</v>
      </c>
      <c r="E3614" s="785" t="s">
        <v>10704</v>
      </c>
      <c r="F3614" s="786">
        <v>42982</v>
      </c>
      <c r="G3614" s="785" t="s">
        <v>4615</v>
      </c>
      <c r="H3614" s="786">
        <v>43054</v>
      </c>
      <c r="I3614" s="785" t="s">
        <v>15131</v>
      </c>
      <c r="J3614" s="785" t="s">
        <v>627</v>
      </c>
      <c r="K3614" s="785" t="s">
        <v>15132</v>
      </c>
      <c r="L3614" s="785" t="s">
        <v>15133</v>
      </c>
      <c r="M3614" s="785"/>
      <c r="N3614" s="785"/>
      <c r="O3614" s="785"/>
      <c r="P3614" s="787">
        <v>35.390805</v>
      </c>
      <c r="Q3614" s="787">
        <v>-0.12884000000000001</v>
      </c>
      <c r="R3614" s="785" t="s">
        <v>2053</v>
      </c>
      <c r="S3614" s="785" t="s">
        <v>2715</v>
      </c>
      <c r="T3614" s="785" t="s">
        <v>4310</v>
      </c>
      <c r="U3614" s="785" t="s">
        <v>2716</v>
      </c>
      <c r="V3614" s="785" t="s">
        <v>2603</v>
      </c>
      <c r="W3614" s="785" t="s">
        <v>15111</v>
      </c>
      <c r="X3614" s="785" t="s">
        <v>15111</v>
      </c>
      <c r="Y3614" s="615" t="str">
        <f t="shared" si="56"/>
        <v>Josphat Langat</v>
      </c>
      <c r="Z3614" s="785" t="s">
        <v>2599</v>
      </c>
      <c r="AA3614" s="785" t="s">
        <v>4314</v>
      </c>
      <c r="AB3614" s="785" t="s">
        <v>2683</v>
      </c>
      <c r="AC3614" s="785" t="s">
        <v>2606</v>
      </c>
      <c r="AD3614" s="786">
        <v>43427</v>
      </c>
    </row>
    <row r="3615" spans="1:30" ht="15.75">
      <c r="A3615" s="785" t="s">
        <v>4301</v>
      </c>
      <c r="B3615" s="785" t="s">
        <v>15274</v>
      </c>
      <c r="C3615" s="785" t="s">
        <v>4303</v>
      </c>
      <c r="D3615" s="785" t="s">
        <v>2599</v>
      </c>
      <c r="E3615" s="785" t="s">
        <v>9033</v>
      </c>
      <c r="F3615" s="786">
        <v>42939</v>
      </c>
      <c r="G3615" s="785" t="s">
        <v>4615</v>
      </c>
      <c r="H3615" s="786">
        <v>43054</v>
      </c>
      <c r="I3615" s="785" t="s">
        <v>15275</v>
      </c>
      <c r="J3615" s="785" t="s">
        <v>627</v>
      </c>
      <c r="K3615" s="785" t="s">
        <v>2612</v>
      </c>
      <c r="L3615" s="785" t="s">
        <v>15276</v>
      </c>
      <c r="M3615" s="785"/>
      <c r="N3615" s="785"/>
      <c r="O3615" s="785"/>
      <c r="P3615" s="787">
        <v>35.388857000000002</v>
      </c>
      <c r="Q3615" s="787">
        <v>-0.117983</v>
      </c>
      <c r="R3615" s="785" t="s">
        <v>2053</v>
      </c>
      <c r="S3615" s="785" t="s">
        <v>2715</v>
      </c>
      <c r="T3615" s="785" t="s">
        <v>4310</v>
      </c>
      <c r="U3615" s="785" t="s">
        <v>3274</v>
      </c>
      <c r="V3615" s="785" t="s">
        <v>2603</v>
      </c>
      <c r="W3615" s="785" t="s">
        <v>15273</v>
      </c>
      <c r="X3615" s="785" t="s">
        <v>15273</v>
      </c>
      <c r="Y3615" s="615" t="str">
        <f t="shared" si="56"/>
        <v>Joyce Tonui</v>
      </c>
      <c r="Z3615" s="785" t="s">
        <v>15277</v>
      </c>
      <c r="AA3615" s="785" t="s">
        <v>4314</v>
      </c>
      <c r="AB3615" s="785" t="s">
        <v>2683</v>
      </c>
      <c r="AC3615" s="785" t="s">
        <v>2606</v>
      </c>
      <c r="AD3615" s="786">
        <v>43430</v>
      </c>
    </row>
    <row r="3616" spans="1:30" ht="15.75">
      <c r="A3616" s="785" t="s">
        <v>4301</v>
      </c>
      <c r="B3616" s="785" t="s">
        <v>15278</v>
      </c>
      <c r="C3616" s="785" t="s">
        <v>4303</v>
      </c>
      <c r="D3616" s="785" t="s">
        <v>2599</v>
      </c>
      <c r="E3616" s="785" t="s">
        <v>7112</v>
      </c>
      <c r="F3616" s="786">
        <v>43008</v>
      </c>
      <c r="G3616" s="785" t="s">
        <v>4615</v>
      </c>
      <c r="H3616" s="786">
        <v>43054</v>
      </c>
      <c r="I3616" s="785" t="s">
        <v>15279</v>
      </c>
      <c r="J3616" s="785" t="s">
        <v>627</v>
      </c>
      <c r="K3616" s="785" t="s">
        <v>15280</v>
      </c>
      <c r="L3616" s="785" t="s">
        <v>15281</v>
      </c>
      <c r="M3616" s="785"/>
      <c r="N3616" s="785"/>
      <c r="O3616" s="785"/>
      <c r="P3616" s="787">
        <v>35.393715999999998</v>
      </c>
      <c r="Q3616" s="787">
        <v>-0.114983</v>
      </c>
      <c r="R3616" s="785" t="s">
        <v>2053</v>
      </c>
      <c r="S3616" s="785" t="s">
        <v>2715</v>
      </c>
      <c r="T3616" s="785" t="s">
        <v>4310</v>
      </c>
      <c r="U3616" s="785" t="s">
        <v>3274</v>
      </c>
      <c r="V3616" s="785" t="s">
        <v>2603</v>
      </c>
      <c r="W3616" s="785" t="s">
        <v>15273</v>
      </c>
      <c r="X3616" s="785" t="s">
        <v>15273</v>
      </c>
      <c r="Y3616" s="615" t="str">
        <f t="shared" si="56"/>
        <v>Joyce Tonui</v>
      </c>
      <c r="Z3616" s="785" t="s">
        <v>2599</v>
      </c>
      <c r="AA3616" s="785" t="s">
        <v>4314</v>
      </c>
      <c r="AB3616" s="785" t="s">
        <v>2683</v>
      </c>
      <c r="AC3616" s="785" t="s">
        <v>2606</v>
      </c>
      <c r="AD3616" s="786">
        <v>43436</v>
      </c>
    </row>
    <row r="3617" spans="1:30" ht="15.75">
      <c r="A3617" s="785" t="s">
        <v>4301</v>
      </c>
      <c r="B3617" s="785" t="s">
        <v>15290</v>
      </c>
      <c r="C3617" s="785" t="s">
        <v>4303</v>
      </c>
      <c r="D3617" s="785" t="s">
        <v>2599</v>
      </c>
      <c r="E3617" s="785" t="s">
        <v>14649</v>
      </c>
      <c r="F3617" s="786">
        <v>42972</v>
      </c>
      <c r="G3617" s="785" t="s">
        <v>4615</v>
      </c>
      <c r="H3617" s="786">
        <v>43054</v>
      </c>
      <c r="I3617" s="785" t="s">
        <v>15291</v>
      </c>
      <c r="J3617" s="785" t="s">
        <v>627</v>
      </c>
      <c r="K3617" s="785" t="s">
        <v>15292</v>
      </c>
      <c r="L3617" s="785" t="s">
        <v>15293</v>
      </c>
      <c r="M3617" s="785"/>
      <c r="N3617" s="785"/>
      <c r="O3617" s="785"/>
      <c r="P3617" s="787">
        <v>35.392563000000003</v>
      </c>
      <c r="Q3617" s="787">
        <v>-0.114285</v>
      </c>
      <c r="R3617" s="785" t="s">
        <v>2053</v>
      </c>
      <c r="S3617" s="785" t="s">
        <v>2715</v>
      </c>
      <c r="T3617" s="785" t="s">
        <v>4310</v>
      </c>
      <c r="U3617" s="785" t="s">
        <v>3274</v>
      </c>
      <c r="V3617" s="785" t="s">
        <v>2603</v>
      </c>
      <c r="W3617" s="785" t="s">
        <v>15273</v>
      </c>
      <c r="X3617" s="785" t="s">
        <v>15273</v>
      </c>
      <c r="Y3617" s="615" t="str">
        <f t="shared" si="56"/>
        <v>Joyce Tonui</v>
      </c>
      <c r="Z3617" s="785" t="s">
        <v>2599</v>
      </c>
      <c r="AA3617" s="785" t="s">
        <v>4314</v>
      </c>
      <c r="AB3617" s="785" t="s">
        <v>2683</v>
      </c>
      <c r="AC3617" s="785" t="s">
        <v>2606</v>
      </c>
      <c r="AD3617" s="786">
        <v>43436</v>
      </c>
    </row>
    <row r="3618" spans="1:30" ht="15.75">
      <c r="A3618" s="785" t="s">
        <v>4301</v>
      </c>
      <c r="B3618" s="785" t="s">
        <v>19938</v>
      </c>
      <c r="C3618" s="785" t="s">
        <v>4303</v>
      </c>
      <c r="D3618" s="785" t="s">
        <v>2599</v>
      </c>
      <c r="E3618" s="785" t="s">
        <v>11424</v>
      </c>
      <c r="F3618" s="786">
        <v>42912</v>
      </c>
      <c r="G3618" s="785" t="s">
        <v>4615</v>
      </c>
      <c r="H3618" s="786">
        <v>43054</v>
      </c>
      <c r="I3618" s="785" t="s">
        <v>19939</v>
      </c>
      <c r="J3618" s="785" t="s">
        <v>627</v>
      </c>
      <c r="K3618" s="785" t="s">
        <v>19940</v>
      </c>
      <c r="L3618" s="785" t="s">
        <v>19941</v>
      </c>
      <c r="M3618" s="785"/>
      <c r="N3618" s="785"/>
      <c r="O3618" s="785"/>
      <c r="P3618" s="787">
        <v>35.169666999999997</v>
      </c>
      <c r="Q3618" s="787">
        <v>1.0171669999999999</v>
      </c>
      <c r="R3618" s="785" t="s">
        <v>1189</v>
      </c>
      <c r="S3618" s="785" t="s">
        <v>1494</v>
      </c>
      <c r="T3618" s="785" t="s">
        <v>1495</v>
      </c>
      <c r="U3618" s="785" t="s">
        <v>19942</v>
      </c>
      <c r="V3618" s="785" t="s">
        <v>2673</v>
      </c>
      <c r="W3618" s="785" t="s">
        <v>2853</v>
      </c>
      <c r="X3618" s="785" t="s">
        <v>2853</v>
      </c>
      <c r="Y3618" s="615" t="str">
        <f t="shared" si="56"/>
        <v>Peter O Ong'ai</v>
      </c>
      <c r="Z3618" s="785" t="s">
        <v>19943</v>
      </c>
      <c r="AA3618" s="785" t="s">
        <v>4314</v>
      </c>
      <c r="AB3618" s="785" t="s">
        <v>2683</v>
      </c>
      <c r="AC3618" s="785" t="s">
        <v>2606</v>
      </c>
      <c r="AD3618" s="786">
        <v>43158</v>
      </c>
    </row>
    <row r="3619" spans="1:30" ht="15.75">
      <c r="A3619" s="785" t="s">
        <v>4301</v>
      </c>
      <c r="B3619" s="785" t="s">
        <v>25993</v>
      </c>
      <c r="C3619" s="785" t="s">
        <v>4303</v>
      </c>
      <c r="D3619" s="785" t="s">
        <v>2599</v>
      </c>
      <c r="E3619" s="785" t="s">
        <v>25994</v>
      </c>
      <c r="F3619" s="786">
        <v>42884</v>
      </c>
      <c r="G3619" s="785" t="s">
        <v>4615</v>
      </c>
      <c r="H3619" s="786">
        <v>43054</v>
      </c>
      <c r="I3619" s="785" t="s">
        <v>25995</v>
      </c>
      <c r="J3619" s="785" t="s">
        <v>627</v>
      </c>
      <c r="K3619" s="785" t="s">
        <v>2612</v>
      </c>
      <c r="L3619" s="785" t="s">
        <v>25996</v>
      </c>
      <c r="M3619" s="785"/>
      <c r="N3619" s="785"/>
      <c r="O3619" s="785"/>
      <c r="P3619" s="787">
        <v>35.400942999999998</v>
      </c>
      <c r="Q3619" s="787">
        <v>-9.2661999999999994E-2</v>
      </c>
      <c r="R3619" s="785" t="s">
        <v>2053</v>
      </c>
      <c r="S3619" s="785" t="s">
        <v>2715</v>
      </c>
      <c r="T3619" s="785" t="s">
        <v>4310</v>
      </c>
      <c r="U3619" s="785" t="s">
        <v>4638</v>
      </c>
      <c r="V3619" s="785" t="s">
        <v>2603</v>
      </c>
      <c r="W3619" s="785" t="s">
        <v>3195</v>
      </c>
      <c r="X3619" s="785"/>
      <c r="Y3619" s="615" t="str">
        <f t="shared" si="56"/>
        <v>Benjamin Birgen</v>
      </c>
      <c r="Z3619" s="785" t="s">
        <v>2599</v>
      </c>
      <c r="AA3619" s="785" t="s">
        <v>4314</v>
      </c>
      <c r="AB3619" s="785" t="s">
        <v>2683</v>
      </c>
      <c r="AC3619" s="785" t="s">
        <v>2606</v>
      </c>
      <c r="AD3619" s="786">
        <v>43437</v>
      </c>
    </row>
    <row r="3620" spans="1:30" ht="15.75">
      <c r="A3620" s="785" t="s">
        <v>4301</v>
      </c>
      <c r="B3620" s="785" t="s">
        <v>26004</v>
      </c>
      <c r="C3620" s="785" t="s">
        <v>4303</v>
      </c>
      <c r="D3620" s="785" t="s">
        <v>2599</v>
      </c>
      <c r="E3620" s="785" t="s">
        <v>9010</v>
      </c>
      <c r="F3620" s="786">
        <v>42945</v>
      </c>
      <c r="G3620" s="785" t="s">
        <v>4615</v>
      </c>
      <c r="H3620" s="786">
        <v>43054</v>
      </c>
      <c r="I3620" s="785" t="s">
        <v>26005</v>
      </c>
      <c r="J3620" s="785" t="s">
        <v>627</v>
      </c>
      <c r="K3620" s="785" t="s">
        <v>26006</v>
      </c>
      <c r="L3620" s="785" t="s">
        <v>26007</v>
      </c>
      <c r="M3620" s="785"/>
      <c r="N3620" s="785"/>
      <c r="O3620" s="785"/>
      <c r="P3620" s="787">
        <v>35.395980000000002</v>
      </c>
      <c r="Q3620" s="787">
        <v>-9.5942E-2</v>
      </c>
      <c r="R3620" s="785" t="s">
        <v>2053</v>
      </c>
      <c r="S3620" s="785" t="s">
        <v>2715</v>
      </c>
      <c r="T3620" s="785" t="s">
        <v>4310</v>
      </c>
      <c r="U3620" s="785" t="s">
        <v>4638</v>
      </c>
      <c r="V3620" s="785" t="s">
        <v>2603</v>
      </c>
      <c r="W3620" s="785" t="s">
        <v>26008</v>
      </c>
      <c r="X3620" s="785"/>
      <c r="Y3620" s="615" t="str">
        <f t="shared" si="56"/>
        <v>Joyce tonui</v>
      </c>
      <c r="Z3620" s="785" t="s">
        <v>2599</v>
      </c>
      <c r="AA3620" s="785" t="s">
        <v>4314</v>
      </c>
      <c r="AB3620" s="785" t="s">
        <v>2683</v>
      </c>
      <c r="AC3620" s="785" t="s">
        <v>2606</v>
      </c>
      <c r="AD3620" s="786">
        <v>43437</v>
      </c>
    </row>
    <row r="3621" spans="1:30" ht="15.75">
      <c r="A3621" s="785" t="s">
        <v>4301</v>
      </c>
      <c r="B3621" s="785" t="s">
        <v>26009</v>
      </c>
      <c r="C3621" s="785" t="s">
        <v>4303</v>
      </c>
      <c r="D3621" s="785" t="s">
        <v>2599</v>
      </c>
      <c r="E3621" s="785" t="s">
        <v>10854</v>
      </c>
      <c r="F3621" s="786">
        <v>43006</v>
      </c>
      <c r="G3621" s="785" t="s">
        <v>4615</v>
      </c>
      <c r="H3621" s="786">
        <v>43054</v>
      </c>
      <c r="I3621" s="785" t="s">
        <v>26010</v>
      </c>
      <c r="J3621" s="785" t="s">
        <v>627</v>
      </c>
      <c r="K3621" s="785" t="s">
        <v>2612</v>
      </c>
      <c r="L3621" s="785" t="s">
        <v>26011</v>
      </c>
      <c r="M3621" s="785"/>
      <c r="N3621" s="785"/>
      <c r="O3621" s="785"/>
      <c r="P3621" s="787">
        <v>35.393886999999999</v>
      </c>
      <c r="Q3621" s="787">
        <v>-0.11099199999999999</v>
      </c>
      <c r="R3621" s="785" t="s">
        <v>2053</v>
      </c>
      <c r="S3621" s="785" t="s">
        <v>2715</v>
      </c>
      <c r="T3621" s="785" t="s">
        <v>4310</v>
      </c>
      <c r="U3621" s="785" t="s">
        <v>3274</v>
      </c>
      <c r="V3621" s="785" t="s">
        <v>2603</v>
      </c>
      <c r="W3621" s="785" t="s">
        <v>2717</v>
      </c>
      <c r="X3621" s="785"/>
      <c r="Y3621" s="615" t="str">
        <f t="shared" si="56"/>
        <v>Wesley Kipyegon</v>
      </c>
      <c r="Z3621" s="785" t="s">
        <v>2599</v>
      </c>
      <c r="AA3621" s="785" t="s">
        <v>4314</v>
      </c>
      <c r="AB3621" s="785" t="s">
        <v>2683</v>
      </c>
      <c r="AC3621" s="785" t="s">
        <v>2606</v>
      </c>
      <c r="AD3621" s="786">
        <v>43437</v>
      </c>
    </row>
    <row r="3622" spans="1:30" ht="15.75">
      <c r="A3622" s="785" t="s">
        <v>4301</v>
      </c>
      <c r="B3622" s="785" t="s">
        <v>26049</v>
      </c>
      <c r="C3622" s="785" t="s">
        <v>4303</v>
      </c>
      <c r="D3622" s="785" t="s">
        <v>2599</v>
      </c>
      <c r="E3622" s="785" t="s">
        <v>26050</v>
      </c>
      <c r="F3622" s="786">
        <v>43007</v>
      </c>
      <c r="G3622" s="785" t="s">
        <v>4615</v>
      </c>
      <c r="H3622" s="786">
        <v>43054</v>
      </c>
      <c r="I3622" s="785" t="s">
        <v>26051</v>
      </c>
      <c r="J3622" s="785" t="s">
        <v>627</v>
      </c>
      <c r="K3622" s="785" t="s">
        <v>2612</v>
      </c>
      <c r="L3622" s="785" t="s">
        <v>4620</v>
      </c>
      <c r="M3622" s="785"/>
      <c r="N3622" s="785"/>
      <c r="O3622" s="785"/>
      <c r="P3622" s="787">
        <v>35.400212000000003</v>
      </c>
      <c r="Q3622" s="787">
        <v>-0.103342</v>
      </c>
      <c r="R3622" s="785" t="s">
        <v>2053</v>
      </c>
      <c r="S3622" s="785" t="s">
        <v>2715</v>
      </c>
      <c r="T3622" s="785" t="s">
        <v>4310</v>
      </c>
      <c r="U3622" s="785" t="s">
        <v>4638</v>
      </c>
      <c r="V3622" s="785" t="s">
        <v>2603</v>
      </c>
      <c r="W3622" s="785" t="s">
        <v>4619</v>
      </c>
      <c r="X3622" s="785"/>
      <c r="Y3622" s="615" t="str">
        <f t="shared" si="56"/>
        <v>Agnes Koech</v>
      </c>
      <c r="Z3622" s="785" t="s">
        <v>2599</v>
      </c>
      <c r="AA3622" s="785" t="s">
        <v>4314</v>
      </c>
      <c r="AB3622" s="785" t="s">
        <v>2683</v>
      </c>
      <c r="AC3622" s="785" t="s">
        <v>2606</v>
      </c>
      <c r="AD3622" s="786">
        <v>43437</v>
      </c>
    </row>
    <row r="3623" spans="1:30" ht="15.75">
      <c r="A3623" s="785" t="s">
        <v>4301</v>
      </c>
      <c r="B3623" s="785" t="s">
        <v>17806</v>
      </c>
      <c r="C3623" s="785" t="s">
        <v>4303</v>
      </c>
      <c r="D3623" s="785" t="s">
        <v>2599</v>
      </c>
      <c r="E3623" s="785" t="s">
        <v>14566</v>
      </c>
      <c r="F3623" s="786">
        <v>42873</v>
      </c>
      <c r="G3623" s="785" t="s">
        <v>17807</v>
      </c>
      <c r="H3623" s="786">
        <v>43052</v>
      </c>
      <c r="I3623" s="785" t="s">
        <v>17808</v>
      </c>
      <c r="J3623" s="785" t="s">
        <v>627</v>
      </c>
      <c r="K3623" s="785" t="s">
        <v>17809</v>
      </c>
      <c r="L3623" s="785" t="s">
        <v>17810</v>
      </c>
      <c r="M3623" s="785"/>
      <c r="N3623" s="785"/>
      <c r="O3623" s="785"/>
      <c r="P3623" s="787">
        <v>35.271970000000003</v>
      </c>
      <c r="Q3623" s="787">
        <v>6.3150999999999999E-2</v>
      </c>
      <c r="R3623" s="785" t="s">
        <v>916</v>
      </c>
      <c r="S3623" s="785" t="s">
        <v>3061</v>
      </c>
      <c r="T3623" s="785" t="s">
        <v>4691</v>
      </c>
      <c r="U3623" s="785" t="s">
        <v>4705</v>
      </c>
      <c r="V3623" s="785" t="s">
        <v>2603</v>
      </c>
      <c r="W3623" s="785" t="s">
        <v>7843</v>
      </c>
      <c r="X3623" s="785" t="s">
        <v>17779</v>
      </c>
      <c r="Y3623" s="615" t="str">
        <f t="shared" si="56"/>
        <v>Mercy Cheruto</v>
      </c>
      <c r="Z3623" s="785" t="s">
        <v>2599</v>
      </c>
      <c r="AA3623" s="785" t="s">
        <v>4314</v>
      </c>
      <c r="AB3623" s="785" t="s">
        <v>2683</v>
      </c>
      <c r="AC3623" s="785" t="s">
        <v>2606</v>
      </c>
      <c r="AD3623" s="786">
        <v>43391</v>
      </c>
    </row>
    <row r="3624" spans="1:30" ht="15.75">
      <c r="A3624" s="785" t="s">
        <v>4301</v>
      </c>
      <c r="B3624" s="785" t="s">
        <v>23074</v>
      </c>
      <c r="C3624" s="785" t="s">
        <v>4303</v>
      </c>
      <c r="D3624" s="785" t="s">
        <v>2599</v>
      </c>
      <c r="E3624" s="785" t="s">
        <v>14567</v>
      </c>
      <c r="F3624" s="786">
        <v>42923</v>
      </c>
      <c r="G3624" s="785" t="s">
        <v>17807</v>
      </c>
      <c r="H3624" s="786">
        <v>43052</v>
      </c>
      <c r="I3624" s="785" t="s">
        <v>23075</v>
      </c>
      <c r="J3624" s="785" t="s">
        <v>627</v>
      </c>
      <c r="K3624" s="785" t="s">
        <v>23076</v>
      </c>
      <c r="L3624" s="785" t="s">
        <v>23077</v>
      </c>
      <c r="M3624" s="785"/>
      <c r="N3624" s="785"/>
      <c r="O3624" s="785" t="s">
        <v>23078</v>
      </c>
      <c r="P3624" s="787">
        <v>35.272578000000003</v>
      </c>
      <c r="Q3624" s="787">
        <v>6.7686999999999997E-2</v>
      </c>
      <c r="R3624" s="785" t="s">
        <v>916</v>
      </c>
      <c r="S3624" s="785" t="s">
        <v>3061</v>
      </c>
      <c r="T3624" s="785" t="s">
        <v>3061</v>
      </c>
      <c r="U3624" s="785" t="s">
        <v>13900</v>
      </c>
      <c r="V3624" s="785" t="s">
        <v>2603</v>
      </c>
      <c r="W3624" s="785" t="s">
        <v>7843</v>
      </c>
      <c r="X3624" s="785" t="s">
        <v>7843</v>
      </c>
      <c r="Y3624" s="615" t="str">
        <f t="shared" si="56"/>
        <v>Simion Kiprop</v>
      </c>
      <c r="Z3624" s="785" t="s">
        <v>4707</v>
      </c>
      <c r="AA3624" s="785" t="s">
        <v>4314</v>
      </c>
      <c r="AB3624" s="785" t="s">
        <v>2683</v>
      </c>
      <c r="AC3624" s="785" t="s">
        <v>2606</v>
      </c>
      <c r="AD3624" s="786">
        <v>43392</v>
      </c>
    </row>
    <row r="3625" spans="1:30" ht="15.75">
      <c r="A3625" s="785" t="s">
        <v>4301</v>
      </c>
      <c r="B3625" s="785" t="s">
        <v>7239</v>
      </c>
      <c r="C3625" s="785" t="s">
        <v>4303</v>
      </c>
      <c r="D3625" s="785" t="s">
        <v>2599</v>
      </c>
      <c r="E3625" s="785" t="s">
        <v>7240</v>
      </c>
      <c r="F3625" s="786">
        <v>43000</v>
      </c>
      <c r="G3625" s="785" t="s">
        <v>5075</v>
      </c>
      <c r="H3625" s="786">
        <v>43050</v>
      </c>
      <c r="I3625" s="785" t="s">
        <v>7241</v>
      </c>
      <c r="J3625" s="785" t="s">
        <v>629</v>
      </c>
      <c r="K3625" s="785" t="s">
        <v>7242</v>
      </c>
      <c r="L3625" s="785" t="s">
        <v>7243</v>
      </c>
      <c r="M3625" s="785" t="s">
        <v>7244</v>
      </c>
      <c r="N3625" s="785"/>
      <c r="O3625" s="785" t="s">
        <v>7245</v>
      </c>
      <c r="P3625" s="787">
        <v>37.248365999999997</v>
      </c>
      <c r="Q3625" s="787">
        <v>-0.49124000000000001</v>
      </c>
      <c r="R3625" s="785" t="s">
        <v>1961</v>
      </c>
      <c r="S3625" s="785" t="s">
        <v>1962</v>
      </c>
      <c r="T3625" s="785" t="s">
        <v>2077</v>
      </c>
      <c r="U3625" s="785" t="s">
        <v>2742</v>
      </c>
      <c r="V3625" s="785" t="s">
        <v>3004</v>
      </c>
      <c r="W3625" s="785" t="s">
        <v>2652</v>
      </c>
      <c r="X3625" s="785" t="s">
        <v>2732</v>
      </c>
      <c r="Y3625" s="615" t="str">
        <f t="shared" si="56"/>
        <v>David Chege Wangui</v>
      </c>
      <c r="Z3625" s="785" t="s">
        <v>7094</v>
      </c>
      <c r="AA3625" s="785" t="s">
        <v>4314</v>
      </c>
      <c r="AB3625" s="785" t="s">
        <v>2683</v>
      </c>
      <c r="AC3625" s="785" t="s">
        <v>2606</v>
      </c>
      <c r="AD3625" s="786">
        <v>43188</v>
      </c>
    </row>
    <row r="3626" spans="1:30" ht="15.75">
      <c r="A3626" s="785" t="s">
        <v>4301</v>
      </c>
      <c r="B3626" s="785" t="s">
        <v>17791</v>
      </c>
      <c r="C3626" s="785" t="s">
        <v>4322</v>
      </c>
      <c r="D3626" s="785" t="s">
        <v>2618</v>
      </c>
      <c r="E3626" s="785" t="s">
        <v>5988</v>
      </c>
      <c r="F3626" s="786">
        <v>42806</v>
      </c>
      <c r="G3626" s="785" t="s">
        <v>5075</v>
      </c>
      <c r="H3626" s="786">
        <v>43050</v>
      </c>
      <c r="I3626" s="785" t="s">
        <v>17792</v>
      </c>
      <c r="J3626" s="785" t="s">
        <v>627</v>
      </c>
      <c r="K3626" s="785" t="s">
        <v>17793</v>
      </c>
      <c r="L3626" s="785" t="s">
        <v>17794</v>
      </c>
      <c r="M3626" s="785"/>
      <c r="N3626" s="785"/>
      <c r="O3626" s="785" t="s">
        <v>17795</v>
      </c>
      <c r="P3626" s="787">
        <v>35.276212000000001</v>
      </c>
      <c r="Q3626" s="787">
        <v>6.4988000000000004E-2</v>
      </c>
      <c r="R3626" s="785" t="s">
        <v>916</v>
      </c>
      <c r="S3626" s="785" t="s">
        <v>3061</v>
      </c>
      <c r="T3626" s="785" t="s">
        <v>3061</v>
      </c>
      <c r="U3626" s="785" t="s">
        <v>13900</v>
      </c>
      <c r="V3626" s="785" t="s">
        <v>2603</v>
      </c>
      <c r="W3626" s="785" t="s">
        <v>7843</v>
      </c>
      <c r="X3626" s="785" t="s">
        <v>17779</v>
      </c>
      <c r="Y3626" s="615" t="str">
        <f t="shared" si="56"/>
        <v>Mercy Cheruto</v>
      </c>
      <c r="Z3626" s="785" t="s">
        <v>17780</v>
      </c>
      <c r="AA3626" s="785" t="s">
        <v>4314</v>
      </c>
      <c r="AB3626" s="785" t="s">
        <v>2683</v>
      </c>
      <c r="AC3626" s="785" t="s">
        <v>2606</v>
      </c>
      <c r="AD3626" s="786">
        <v>43392</v>
      </c>
    </row>
    <row r="3627" spans="1:30" ht="15.75">
      <c r="A3627" s="785" t="s">
        <v>4301</v>
      </c>
      <c r="B3627" s="785" t="s">
        <v>5374</v>
      </c>
      <c r="C3627" s="785" t="s">
        <v>4303</v>
      </c>
      <c r="D3627" s="785" t="s">
        <v>2599</v>
      </c>
      <c r="E3627" s="785" t="s">
        <v>5375</v>
      </c>
      <c r="F3627" s="786">
        <v>43035</v>
      </c>
      <c r="G3627" s="785" t="s">
        <v>5376</v>
      </c>
      <c r="H3627" s="786">
        <v>43046</v>
      </c>
      <c r="I3627" s="785" t="s">
        <v>5377</v>
      </c>
      <c r="J3627" s="785" t="s">
        <v>629</v>
      </c>
      <c r="K3627" s="785" t="s">
        <v>5378</v>
      </c>
      <c r="L3627" s="785" t="s">
        <v>5379</v>
      </c>
      <c r="M3627" s="785"/>
      <c r="N3627" s="785"/>
      <c r="O3627" s="785"/>
      <c r="P3627" s="787">
        <v>36.105232999999998</v>
      </c>
      <c r="Q3627" s="787">
        <v>-0.23738000000000001</v>
      </c>
      <c r="R3627" s="785" t="s">
        <v>695</v>
      </c>
      <c r="S3627" s="785" t="s">
        <v>2684</v>
      </c>
      <c r="T3627" s="785" t="s">
        <v>1543</v>
      </c>
      <c r="U3627" s="785" t="s">
        <v>5380</v>
      </c>
      <c r="V3627" s="785" t="s">
        <v>3004</v>
      </c>
      <c r="W3627" s="785" t="s">
        <v>3416</v>
      </c>
      <c r="X3627" s="785" t="s">
        <v>3416</v>
      </c>
      <c r="Y3627" s="615" t="str">
        <f t="shared" si="56"/>
        <v>Anthony Ndungu Kamau</v>
      </c>
      <c r="Z3627" s="785" t="s">
        <v>5302</v>
      </c>
      <c r="AA3627" s="785" t="s">
        <v>4314</v>
      </c>
      <c r="AB3627" s="785" t="s">
        <v>2683</v>
      </c>
      <c r="AC3627" s="785" t="s">
        <v>2606</v>
      </c>
      <c r="AD3627" s="786">
        <v>43240</v>
      </c>
    </row>
    <row r="3628" spans="1:30" ht="15.75">
      <c r="A3628" s="785" t="s">
        <v>4301</v>
      </c>
      <c r="B3628" s="785" t="s">
        <v>10841</v>
      </c>
      <c r="C3628" s="785" t="s">
        <v>4303</v>
      </c>
      <c r="D3628" s="785" t="s">
        <v>2599</v>
      </c>
      <c r="E3628" s="785" t="s">
        <v>10810</v>
      </c>
      <c r="F3628" s="786">
        <v>43017</v>
      </c>
      <c r="G3628" s="785" t="s">
        <v>10842</v>
      </c>
      <c r="H3628" s="786">
        <v>43044</v>
      </c>
      <c r="I3628" s="785" t="s">
        <v>10843</v>
      </c>
      <c r="J3628" s="785" t="s">
        <v>629</v>
      </c>
      <c r="K3628" s="785" t="s">
        <v>10844</v>
      </c>
      <c r="L3628" s="785" t="s">
        <v>10845</v>
      </c>
      <c r="M3628" s="785"/>
      <c r="N3628" s="785"/>
      <c r="O3628" s="785" t="s">
        <v>10846</v>
      </c>
      <c r="P3628" s="787">
        <v>37.606287000000002</v>
      </c>
      <c r="Q3628" s="787">
        <v>-0.22977500000000001</v>
      </c>
      <c r="R3628" s="785" t="s">
        <v>1266</v>
      </c>
      <c r="S3628" s="785" t="s">
        <v>1267</v>
      </c>
      <c r="T3628" s="785" t="s">
        <v>2636</v>
      </c>
      <c r="U3628" s="785" t="s">
        <v>3737</v>
      </c>
      <c r="V3628" s="785" t="s">
        <v>2855</v>
      </c>
      <c r="W3628" s="785" t="s">
        <v>7672</v>
      </c>
      <c r="X3628" s="785" t="s">
        <v>10814</v>
      </c>
      <c r="Y3628" s="615" t="str">
        <f t="shared" si="56"/>
        <v>Gilbert  Mugendi</v>
      </c>
      <c r="Z3628" s="785" t="s">
        <v>2599</v>
      </c>
      <c r="AA3628" s="785" t="s">
        <v>4314</v>
      </c>
      <c r="AB3628" s="785" t="s">
        <v>2605</v>
      </c>
      <c r="AC3628" s="785" t="s">
        <v>2606</v>
      </c>
      <c r="AD3628" s="786">
        <v>43201</v>
      </c>
    </row>
    <row r="3629" spans="1:30" ht="15.75">
      <c r="A3629" s="785" t="s">
        <v>4301</v>
      </c>
      <c r="B3629" s="785" t="s">
        <v>10936</v>
      </c>
      <c r="C3629" s="785" t="s">
        <v>4303</v>
      </c>
      <c r="D3629" s="785" t="s">
        <v>2599</v>
      </c>
      <c r="E3629" s="785" t="s">
        <v>6174</v>
      </c>
      <c r="F3629" s="786">
        <v>43023</v>
      </c>
      <c r="G3629" s="785" t="s">
        <v>8503</v>
      </c>
      <c r="H3629" s="786">
        <v>43042</v>
      </c>
      <c r="I3629" s="785" t="s">
        <v>10937</v>
      </c>
      <c r="J3629" s="785" t="s">
        <v>629</v>
      </c>
      <c r="K3629" s="785" t="s">
        <v>10938</v>
      </c>
      <c r="L3629" s="785" t="s">
        <v>10939</v>
      </c>
      <c r="M3629" s="785"/>
      <c r="N3629" s="785"/>
      <c r="O3629" s="785"/>
      <c r="P3629" s="787">
        <v>37.606439000000002</v>
      </c>
      <c r="Q3629" s="787">
        <v>-0.229214</v>
      </c>
      <c r="R3629" s="785" t="s">
        <v>1266</v>
      </c>
      <c r="S3629" s="785" t="s">
        <v>1267</v>
      </c>
      <c r="T3629" s="785" t="s">
        <v>2636</v>
      </c>
      <c r="U3629" s="785" t="s">
        <v>3737</v>
      </c>
      <c r="V3629" s="785" t="s">
        <v>3070</v>
      </c>
      <c r="W3629" s="785" t="s">
        <v>7672</v>
      </c>
      <c r="X3629" s="785" t="s">
        <v>10814</v>
      </c>
      <c r="Y3629" s="615" t="str">
        <f t="shared" si="56"/>
        <v>Gilbert  Mugendi</v>
      </c>
      <c r="Z3629" s="785" t="s">
        <v>2599</v>
      </c>
      <c r="AA3629" s="785" t="s">
        <v>4314</v>
      </c>
      <c r="AB3629" s="785" t="s">
        <v>2605</v>
      </c>
      <c r="AC3629" s="785" t="s">
        <v>2606</v>
      </c>
      <c r="AD3629" s="786">
        <v>43201</v>
      </c>
    </row>
    <row r="3630" spans="1:30" ht="15.75">
      <c r="A3630" s="785" t="s">
        <v>4301</v>
      </c>
      <c r="B3630" s="785" t="s">
        <v>8224</v>
      </c>
      <c r="C3630" s="785" t="s">
        <v>4303</v>
      </c>
      <c r="D3630" s="785" t="s">
        <v>2599</v>
      </c>
      <c r="E3630" s="785" t="s">
        <v>8225</v>
      </c>
      <c r="F3630" s="786">
        <v>42991</v>
      </c>
      <c r="G3630" s="785" t="s">
        <v>8226</v>
      </c>
      <c r="H3630" s="786">
        <v>43041</v>
      </c>
      <c r="I3630" s="785" t="s">
        <v>8227</v>
      </c>
      <c r="J3630" s="785" t="s">
        <v>629</v>
      </c>
      <c r="K3630" s="785" t="s">
        <v>8228</v>
      </c>
      <c r="L3630" s="785" t="s">
        <v>8229</v>
      </c>
      <c r="M3630" s="785"/>
      <c r="N3630" s="785"/>
      <c r="O3630" s="785"/>
      <c r="P3630" s="787">
        <v>37.679290000000002</v>
      </c>
      <c r="Q3630" s="787">
        <v>-6.9472000000000006E-2</v>
      </c>
      <c r="R3630" s="785" t="s">
        <v>1104</v>
      </c>
      <c r="S3630" s="785" t="s">
        <v>2643</v>
      </c>
      <c r="T3630" s="785" t="s">
        <v>3513</v>
      </c>
      <c r="U3630" s="785" t="s">
        <v>3284</v>
      </c>
      <c r="V3630" s="785" t="s">
        <v>2855</v>
      </c>
      <c r="W3630" s="785" t="s">
        <v>2808</v>
      </c>
      <c r="X3630" s="785" t="s">
        <v>8018</v>
      </c>
      <c r="Y3630" s="615" t="str">
        <f t="shared" si="56"/>
        <v>Eric Munene</v>
      </c>
      <c r="Z3630" s="785" t="s">
        <v>8019</v>
      </c>
      <c r="AA3630" s="785" t="s">
        <v>4349</v>
      </c>
      <c r="AB3630" s="785" t="s">
        <v>2683</v>
      </c>
      <c r="AC3630" s="785" t="s">
        <v>2606</v>
      </c>
      <c r="AD3630" s="786">
        <v>43041</v>
      </c>
    </row>
    <row r="3631" spans="1:30" ht="15.75">
      <c r="A3631" s="785" t="s">
        <v>4301</v>
      </c>
      <c r="B3631" s="785" t="s">
        <v>4586</v>
      </c>
      <c r="C3631" s="785" t="s">
        <v>4303</v>
      </c>
      <c r="D3631" s="785" t="s">
        <v>2599</v>
      </c>
      <c r="E3631" s="785" t="s">
        <v>4587</v>
      </c>
      <c r="F3631" s="786">
        <v>42990</v>
      </c>
      <c r="G3631" s="785" t="s">
        <v>4588</v>
      </c>
      <c r="H3631" s="786">
        <v>43040</v>
      </c>
      <c r="I3631" s="785" t="s">
        <v>4589</v>
      </c>
      <c r="J3631" s="785" t="s">
        <v>627</v>
      </c>
      <c r="K3631" s="785" t="s">
        <v>4590</v>
      </c>
      <c r="L3631" s="785" t="s">
        <v>4591</v>
      </c>
      <c r="M3631" s="785"/>
      <c r="N3631" s="785"/>
      <c r="O3631" s="785"/>
      <c r="P3631" s="787">
        <v>35.028635999999999</v>
      </c>
      <c r="Q3631" s="787">
        <v>0.97947899999999999</v>
      </c>
      <c r="R3631" s="785" t="s">
        <v>1189</v>
      </c>
      <c r="S3631" s="785" t="s">
        <v>1190</v>
      </c>
      <c r="T3631" s="785" t="s">
        <v>2936</v>
      </c>
      <c r="U3631" s="785" t="s">
        <v>2976</v>
      </c>
      <c r="V3631" s="785" t="s">
        <v>3070</v>
      </c>
      <c r="W3631" s="785" t="s">
        <v>2884</v>
      </c>
      <c r="X3631" s="785" t="s">
        <v>2884</v>
      </c>
      <c r="Y3631" s="615" t="str">
        <f t="shared" si="56"/>
        <v>Aggrey Itavale</v>
      </c>
      <c r="Z3631" s="785" t="s">
        <v>4511</v>
      </c>
      <c r="AA3631" s="785" t="s">
        <v>4314</v>
      </c>
      <c r="AB3631" s="785" t="s">
        <v>2605</v>
      </c>
      <c r="AC3631" s="785" t="s">
        <v>2606</v>
      </c>
      <c r="AD3631" s="786">
        <v>43054</v>
      </c>
    </row>
    <row r="3632" spans="1:30" ht="15.75">
      <c r="A3632" s="785" t="s">
        <v>4301</v>
      </c>
      <c r="B3632" s="785" t="s">
        <v>6612</v>
      </c>
      <c r="C3632" s="785" t="s">
        <v>4303</v>
      </c>
      <c r="D3632" s="785" t="s">
        <v>2599</v>
      </c>
      <c r="E3632" s="785" t="s">
        <v>4587</v>
      </c>
      <c r="F3632" s="786">
        <v>42990</v>
      </c>
      <c r="G3632" s="785" t="s">
        <v>4588</v>
      </c>
      <c r="H3632" s="786">
        <v>43040</v>
      </c>
      <c r="I3632" s="785" t="s">
        <v>6613</v>
      </c>
      <c r="J3632" s="785" t="s">
        <v>629</v>
      </c>
      <c r="K3632" s="785" t="s">
        <v>6614</v>
      </c>
      <c r="L3632" s="785" t="s">
        <v>6615</v>
      </c>
      <c r="M3632" s="785"/>
      <c r="N3632" s="785"/>
      <c r="O3632" s="785" t="s">
        <v>6616</v>
      </c>
      <c r="P3632" s="787">
        <v>36.879105000000003</v>
      </c>
      <c r="Q3632" s="787">
        <v>-0.88214700000000001</v>
      </c>
      <c r="R3632" s="785" t="s">
        <v>1030</v>
      </c>
      <c r="S3632" s="785" t="s">
        <v>1795</v>
      </c>
      <c r="T3632" s="785" t="s">
        <v>2830</v>
      </c>
      <c r="U3632" s="785" t="s">
        <v>6617</v>
      </c>
      <c r="V3632" s="785" t="s">
        <v>2855</v>
      </c>
      <c r="W3632" s="785" t="s">
        <v>3497</v>
      </c>
      <c r="X3632" s="785" t="s">
        <v>3497</v>
      </c>
      <c r="Y3632" s="615" t="str">
        <f t="shared" si="56"/>
        <v>Cides Ltd</v>
      </c>
      <c r="Z3632" s="785" t="s">
        <v>2599</v>
      </c>
      <c r="AA3632" s="785" t="s">
        <v>4349</v>
      </c>
      <c r="AB3632" s="785" t="s">
        <v>2605</v>
      </c>
      <c r="AC3632" s="785" t="s">
        <v>2606</v>
      </c>
      <c r="AD3632" s="786">
        <v>43049</v>
      </c>
    </row>
    <row r="3633" spans="1:30" ht="15.75">
      <c r="A3633" s="785" t="s">
        <v>4301</v>
      </c>
      <c r="B3633" s="785" t="s">
        <v>7200</v>
      </c>
      <c r="C3633" s="785" t="s">
        <v>4303</v>
      </c>
      <c r="D3633" s="785" t="s">
        <v>2599</v>
      </c>
      <c r="E3633" s="785" t="s">
        <v>4587</v>
      </c>
      <c r="F3633" s="786">
        <v>42990</v>
      </c>
      <c r="G3633" s="785" t="s">
        <v>4588</v>
      </c>
      <c r="H3633" s="786">
        <v>43040</v>
      </c>
      <c r="I3633" s="785" t="s">
        <v>7201</v>
      </c>
      <c r="J3633" s="785" t="s">
        <v>629</v>
      </c>
      <c r="K3633" s="785" t="s">
        <v>7202</v>
      </c>
      <c r="L3633" s="785" t="s">
        <v>7203</v>
      </c>
      <c r="M3633" s="785"/>
      <c r="N3633" s="785"/>
      <c r="O3633" s="785"/>
      <c r="P3633" s="787">
        <v>36.643825</v>
      </c>
      <c r="Q3633" s="787">
        <v>-0.11737499999999999</v>
      </c>
      <c r="R3633" s="785" t="s">
        <v>960</v>
      </c>
      <c r="S3633" s="785" t="s">
        <v>961</v>
      </c>
      <c r="T3633" s="785" t="s">
        <v>1143</v>
      </c>
      <c r="U3633" s="785" t="s">
        <v>3698</v>
      </c>
      <c r="V3633" s="785">
        <v>8</v>
      </c>
      <c r="W3633" s="785" t="s">
        <v>2652</v>
      </c>
      <c r="X3633" s="785" t="s">
        <v>2732</v>
      </c>
      <c r="Y3633" s="615" t="str">
        <f t="shared" si="56"/>
        <v>David Chege Wangui</v>
      </c>
      <c r="Z3633" s="785" t="s">
        <v>7204</v>
      </c>
      <c r="AA3633" s="785" t="s">
        <v>4314</v>
      </c>
      <c r="AB3633" s="785" t="s">
        <v>2683</v>
      </c>
      <c r="AC3633" s="785" t="s">
        <v>2606</v>
      </c>
      <c r="AD3633" s="786">
        <v>43040</v>
      </c>
    </row>
    <row r="3634" spans="1:30" ht="15.75">
      <c r="A3634" s="785" t="s">
        <v>4301</v>
      </c>
      <c r="B3634" s="785" t="s">
        <v>8788</v>
      </c>
      <c r="C3634" s="785" t="s">
        <v>4303</v>
      </c>
      <c r="D3634" s="785" t="s">
        <v>2599</v>
      </c>
      <c r="E3634" s="785" t="s">
        <v>4587</v>
      </c>
      <c r="F3634" s="786">
        <v>42990</v>
      </c>
      <c r="G3634" s="785" t="s">
        <v>4588</v>
      </c>
      <c r="H3634" s="786">
        <v>43040</v>
      </c>
      <c r="I3634" s="785" t="s">
        <v>8789</v>
      </c>
      <c r="J3634" s="785" t="s">
        <v>629</v>
      </c>
      <c r="K3634" s="785" t="s">
        <v>8790</v>
      </c>
      <c r="L3634" s="785" t="s">
        <v>8791</v>
      </c>
      <c r="M3634" s="785"/>
      <c r="N3634" s="785"/>
      <c r="O3634" s="785" t="s">
        <v>8792</v>
      </c>
      <c r="P3634" s="787">
        <v>36.878864999999998</v>
      </c>
      <c r="Q3634" s="787">
        <v>-1.171924</v>
      </c>
      <c r="R3634" s="785" t="s">
        <v>821</v>
      </c>
      <c r="S3634" s="785" t="s">
        <v>821</v>
      </c>
      <c r="T3634" s="785" t="s">
        <v>821</v>
      </c>
      <c r="U3634" s="785" t="s">
        <v>8793</v>
      </c>
      <c r="V3634" s="785" t="s">
        <v>2855</v>
      </c>
      <c r="W3634" s="785" t="s">
        <v>2707</v>
      </c>
      <c r="X3634" s="785" t="s">
        <v>2707</v>
      </c>
      <c r="Y3634" s="615" t="str">
        <f t="shared" si="56"/>
        <v>Fagaden Enterprises</v>
      </c>
      <c r="Z3634" s="785" t="s">
        <v>8492</v>
      </c>
      <c r="AA3634" s="785" t="s">
        <v>4349</v>
      </c>
      <c r="AB3634" s="785" t="s">
        <v>2683</v>
      </c>
      <c r="AC3634" s="785" t="s">
        <v>2606</v>
      </c>
      <c r="AD3634" s="786">
        <v>43098</v>
      </c>
    </row>
    <row r="3635" spans="1:30" ht="15.75">
      <c r="A3635" s="785" t="s">
        <v>4301</v>
      </c>
      <c r="B3635" s="785" t="s">
        <v>9348</v>
      </c>
      <c r="C3635" s="785" t="s">
        <v>4303</v>
      </c>
      <c r="D3635" s="785" t="s">
        <v>2599</v>
      </c>
      <c r="E3635" s="785" t="s">
        <v>5518</v>
      </c>
      <c r="F3635" s="786">
        <v>42983</v>
      </c>
      <c r="G3635" s="785" t="s">
        <v>4588</v>
      </c>
      <c r="H3635" s="786">
        <v>43040</v>
      </c>
      <c r="I3635" s="785" t="s">
        <v>9349</v>
      </c>
      <c r="J3635" s="785" t="s">
        <v>629</v>
      </c>
      <c r="K3635" s="785" t="s">
        <v>2612</v>
      </c>
      <c r="L3635" s="785" t="s">
        <v>9350</v>
      </c>
      <c r="M3635" s="785"/>
      <c r="N3635" s="785"/>
      <c r="O3635" s="785"/>
      <c r="P3635" s="787">
        <v>36.830914999999997</v>
      </c>
      <c r="Q3635" s="787">
        <v>-1.1645209999999999</v>
      </c>
      <c r="R3635" s="785" t="s">
        <v>821</v>
      </c>
      <c r="S3635" s="785" t="s">
        <v>871</v>
      </c>
      <c r="T3635" s="785" t="s">
        <v>821</v>
      </c>
      <c r="U3635" s="785" t="s">
        <v>2625</v>
      </c>
      <c r="V3635" s="785" t="s">
        <v>3004</v>
      </c>
      <c r="W3635" s="785" t="s">
        <v>2805</v>
      </c>
      <c r="X3635" s="785" t="s">
        <v>2805</v>
      </c>
      <c r="Y3635" s="615" t="str">
        <f t="shared" si="56"/>
        <v>Felikam Biogas Services</v>
      </c>
      <c r="Z3635" s="785" t="s">
        <v>2599</v>
      </c>
      <c r="AA3635" s="785" t="s">
        <v>4349</v>
      </c>
      <c r="AB3635" s="785" t="s">
        <v>2683</v>
      </c>
      <c r="AC3635" s="785" t="s">
        <v>2606</v>
      </c>
      <c r="AD3635" s="786">
        <v>43019</v>
      </c>
    </row>
    <row r="3636" spans="1:30" ht="15.75">
      <c r="A3636" s="785" t="s">
        <v>4301</v>
      </c>
      <c r="B3636" s="785" t="s">
        <v>9498</v>
      </c>
      <c r="C3636" s="785" t="s">
        <v>4303</v>
      </c>
      <c r="D3636" s="785" t="s">
        <v>2599</v>
      </c>
      <c r="E3636" s="785" t="s">
        <v>4587</v>
      </c>
      <c r="F3636" s="786">
        <v>42990</v>
      </c>
      <c r="G3636" s="785" t="s">
        <v>4588</v>
      </c>
      <c r="H3636" s="786">
        <v>43040</v>
      </c>
      <c r="I3636" s="785" t="s">
        <v>9499</v>
      </c>
      <c r="J3636" s="785" t="s">
        <v>629</v>
      </c>
      <c r="K3636" s="785" t="s">
        <v>9500</v>
      </c>
      <c r="L3636" s="785" t="s">
        <v>9501</v>
      </c>
      <c r="M3636" s="785"/>
      <c r="N3636" s="785"/>
      <c r="O3636" s="785" t="s">
        <v>9502</v>
      </c>
      <c r="P3636" s="787">
        <v>36.365212999999997</v>
      </c>
      <c r="Q3636" s="787">
        <v>2.9465000000000002E-2</v>
      </c>
      <c r="R3636" s="785" t="s">
        <v>1228</v>
      </c>
      <c r="S3636" s="785" t="s">
        <v>2797</v>
      </c>
      <c r="T3636" s="785" t="s">
        <v>2798</v>
      </c>
      <c r="U3636" s="785" t="s">
        <v>3363</v>
      </c>
      <c r="V3636" s="785" t="s">
        <v>2603</v>
      </c>
      <c r="W3636" s="785" t="s">
        <v>3288</v>
      </c>
      <c r="X3636" s="785" t="s">
        <v>2626</v>
      </c>
      <c r="Y3636" s="615" t="str">
        <f t="shared" si="56"/>
        <v>Francis Kinyanjui</v>
      </c>
      <c r="Z3636" s="785" t="s">
        <v>9485</v>
      </c>
      <c r="AA3636" s="785" t="s">
        <v>4314</v>
      </c>
      <c r="AB3636" s="785" t="s">
        <v>2683</v>
      </c>
      <c r="AC3636" s="785" t="s">
        <v>2606</v>
      </c>
      <c r="AD3636" s="786">
        <v>42996</v>
      </c>
    </row>
    <row r="3637" spans="1:30" ht="15.75">
      <c r="A3637" s="785" t="s">
        <v>4301</v>
      </c>
      <c r="B3637" s="785" t="s">
        <v>9945</v>
      </c>
      <c r="C3637" s="785" t="s">
        <v>4303</v>
      </c>
      <c r="D3637" s="785" t="s">
        <v>2599</v>
      </c>
      <c r="E3637" s="785" t="s">
        <v>4587</v>
      </c>
      <c r="F3637" s="786">
        <v>42990</v>
      </c>
      <c r="G3637" s="785" t="s">
        <v>4588</v>
      </c>
      <c r="H3637" s="786">
        <v>43040</v>
      </c>
      <c r="I3637" s="785" t="s">
        <v>9946</v>
      </c>
      <c r="J3637" s="785" t="s">
        <v>629</v>
      </c>
      <c r="K3637" s="785" t="s">
        <v>9947</v>
      </c>
      <c r="L3637" s="785" t="s">
        <v>9948</v>
      </c>
      <c r="M3637" s="785"/>
      <c r="N3637" s="785"/>
      <c r="O3637" s="785" t="s">
        <v>9949</v>
      </c>
      <c r="P3637" s="787">
        <v>36.744219000000001</v>
      </c>
      <c r="Q3637" s="787">
        <v>-1.06341</v>
      </c>
      <c r="R3637" s="785" t="s">
        <v>821</v>
      </c>
      <c r="S3637" s="785" t="s">
        <v>871</v>
      </c>
      <c r="T3637" s="785" t="s">
        <v>871</v>
      </c>
      <c r="U3637" s="785" t="s">
        <v>3778</v>
      </c>
      <c r="V3637" s="785" t="s">
        <v>3004</v>
      </c>
      <c r="W3637" s="785" t="s">
        <v>2615</v>
      </c>
      <c r="X3637" s="785" t="s">
        <v>9775</v>
      </c>
      <c r="Y3637" s="615" t="str">
        <f t="shared" si="56"/>
        <v>Frederick Kago</v>
      </c>
      <c r="Z3637" s="785" t="s">
        <v>9780</v>
      </c>
      <c r="AA3637" s="785" t="s">
        <v>5464</v>
      </c>
      <c r="AB3637" s="785" t="s">
        <v>3686</v>
      </c>
      <c r="AC3637" s="785" t="s">
        <v>2617</v>
      </c>
      <c r="AD3637" s="786">
        <v>43173</v>
      </c>
    </row>
    <row r="3638" spans="1:30" ht="15.75">
      <c r="A3638" s="785" t="s">
        <v>4301</v>
      </c>
      <c r="B3638" s="785" t="s">
        <v>14177</v>
      </c>
      <c r="C3638" s="785" t="s">
        <v>4379</v>
      </c>
      <c r="D3638" s="785" t="s">
        <v>4418</v>
      </c>
      <c r="E3638" s="785" t="s">
        <v>4682</v>
      </c>
      <c r="F3638" s="786">
        <v>42713</v>
      </c>
      <c r="G3638" s="785" t="s">
        <v>4588</v>
      </c>
      <c r="H3638" s="786">
        <v>43040</v>
      </c>
      <c r="I3638" s="785" t="s">
        <v>14178</v>
      </c>
      <c r="J3638" s="785" t="s">
        <v>629</v>
      </c>
      <c r="K3638" s="785" t="s">
        <v>14179</v>
      </c>
      <c r="L3638" s="785" t="s">
        <v>14180</v>
      </c>
      <c r="M3638" s="785" t="s">
        <v>14181</v>
      </c>
      <c r="N3638" s="785"/>
      <c r="O3638" s="785"/>
      <c r="P3638" s="787">
        <v>37.509529000000001</v>
      </c>
      <c r="Q3638" s="787">
        <v>-2.9132359999999999</v>
      </c>
      <c r="R3638" s="785" t="s">
        <v>1325</v>
      </c>
      <c r="S3638" s="785" t="s">
        <v>2847</v>
      </c>
      <c r="T3638" s="785" t="s">
        <v>3098</v>
      </c>
      <c r="U3638" s="785" t="s">
        <v>11700</v>
      </c>
      <c r="V3638" s="785">
        <v>12</v>
      </c>
      <c r="W3638" s="785" t="s">
        <v>2849</v>
      </c>
      <c r="X3638" s="785" t="s">
        <v>3915</v>
      </c>
      <c r="Y3638" s="615" t="str">
        <f t="shared" si="56"/>
        <v>John Chege</v>
      </c>
      <c r="Z3638" s="785" t="s">
        <v>2599</v>
      </c>
      <c r="AA3638" s="785" t="s">
        <v>5464</v>
      </c>
      <c r="AB3638" s="785" t="s">
        <v>2605</v>
      </c>
      <c r="AC3638" s="785" t="s">
        <v>2606</v>
      </c>
      <c r="AD3638" s="786">
        <v>43040</v>
      </c>
    </row>
    <row r="3639" spans="1:30" ht="15.75">
      <c r="A3639" s="785" t="s">
        <v>4301</v>
      </c>
      <c r="B3639" s="785" t="s">
        <v>14335</v>
      </c>
      <c r="C3639" s="785" t="s">
        <v>4303</v>
      </c>
      <c r="D3639" s="785" t="s">
        <v>2599</v>
      </c>
      <c r="E3639" s="785" t="s">
        <v>4587</v>
      </c>
      <c r="F3639" s="786">
        <v>42990</v>
      </c>
      <c r="G3639" s="785" t="s">
        <v>4588</v>
      </c>
      <c r="H3639" s="786">
        <v>43040</v>
      </c>
      <c r="I3639" s="785" t="s">
        <v>14336</v>
      </c>
      <c r="J3639" s="785" t="s">
        <v>627</v>
      </c>
      <c r="K3639" s="785" t="s">
        <v>14337</v>
      </c>
      <c r="L3639" s="785" t="s">
        <v>14338</v>
      </c>
      <c r="M3639" s="785"/>
      <c r="N3639" s="785"/>
      <c r="O3639" s="785"/>
      <c r="P3639" s="787">
        <v>36.677557</v>
      </c>
      <c r="Q3639" s="787">
        <v>-1.273687</v>
      </c>
      <c r="R3639" s="785" t="s">
        <v>821</v>
      </c>
      <c r="S3639" s="785" t="s">
        <v>1429</v>
      </c>
      <c r="T3639" s="785" t="s">
        <v>7523</v>
      </c>
      <c r="U3639" s="785" t="s">
        <v>2947</v>
      </c>
      <c r="V3639" s="785" t="s">
        <v>2673</v>
      </c>
      <c r="W3639" s="785" t="s">
        <v>7347</v>
      </c>
      <c r="X3639" s="785" t="s">
        <v>3579</v>
      </c>
      <c r="Y3639" s="615" t="str">
        <f t="shared" si="56"/>
        <v>John Mwangi</v>
      </c>
      <c r="Z3639" s="785" t="s">
        <v>14339</v>
      </c>
      <c r="AA3639" s="785" t="s">
        <v>4314</v>
      </c>
      <c r="AB3639" s="785" t="s">
        <v>2683</v>
      </c>
      <c r="AC3639" s="785" t="s">
        <v>2606</v>
      </c>
      <c r="AD3639" s="786">
        <v>43056</v>
      </c>
    </row>
    <row r="3640" spans="1:30" ht="15.75">
      <c r="A3640" s="785" t="s">
        <v>4301</v>
      </c>
      <c r="B3640" s="785" t="s">
        <v>14444</v>
      </c>
      <c r="C3640" s="785" t="s">
        <v>4303</v>
      </c>
      <c r="D3640" s="785" t="s">
        <v>2599</v>
      </c>
      <c r="E3640" s="785" t="s">
        <v>4587</v>
      </c>
      <c r="F3640" s="786">
        <v>42990</v>
      </c>
      <c r="G3640" s="785" t="s">
        <v>4588</v>
      </c>
      <c r="H3640" s="786">
        <v>43040</v>
      </c>
      <c r="I3640" s="785" t="s">
        <v>14445</v>
      </c>
      <c r="J3640" s="785" t="s">
        <v>627</v>
      </c>
      <c r="K3640" s="785" t="s">
        <v>14446</v>
      </c>
      <c r="L3640" s="785" t="s">
        <v>14447</v>
      </c>
      <c r="M3640" s="785"/>
      <c r="N3640" s="785"/>
      <c r="O3640" s="785"/>
      <c r="P3640" s="787">
        <v>36.962609999999998</v>
      </c>
      <c r="Q3640" s="787">
        <v>-1.4217169999999999</v>
      </c>
      <c r="R3640" s="785" t="s">
        <v>1729</v>
      </c>
      <c r="S3640" s="785" t="s">
        <v>1729</v>
      </c>
      <c r="T3640" s="785" t="s">
        <v>14448</v>
      </c>
      <c r="U3640" s="785" t="s">
        <v>14449</v>
      </c>
      <c r="V3640" s="785" t="s">
        <v>2603</v>
      </c>
      <c r="W3640" s="785" t="s">
        <v>8491</v>
      </c>
      <c r="X3640" s="785" t="s">
        <v>4026</v>
      </c>
      <c r="Y3640" s="615" t="str">
        <f t="shared" si="56"/>
        <v>Joram Gathogo Mutahi</v>
      </c>
      <c r="Z3640" s="785" t="s">
        <v>14443</v>
      </c>
      <c r="AA3640" s="785" t="s">
        <v>5464</v>
      </c>
      <c r="AB3640" s="785" t="s">
        <v>5504</v>
      </c>
      <c r="AC3640" s="785" t="s">
        <v>2617</v>
      </c>
      <c r="AD3640" s="786">
        <v>43082</v>
      </c>
    </row>
    <row r="3641" spans="1:30" ht="15.75">
      <c r="A3641" s="785" t="s">
        <v>4301</v>
      </c>
      <c r="B3641" s="785" t="s">
        <v>14456</v>
      </c>
      <c r="C3641" s="785" t="s">
        <v>4303</v>
      </c>
      <c r="D3641" s="785" t="s">
        <v>2599</v>
      </c>
      <c r="E3641" s="785" t="s">
        <v>4587</v>
      </c>
      <c r="F3641" s="786">
        <v>42990</v>
      </c>
      <c r="G3641" s="785" t="s">
        <v>4588</v>
      </c>
      <c r="H3641" s="786">
        <v>43040</v>
      </c>
      <c r="I3641" s="785" t="s">
        <v>14457</v>
      </c>
      <c r="J3641" s="785" t="s">
        <v>629</v>
      </c>
      <c r="K3641" s="785" t="s">
        <v>14458</v>
      </c>
      <c r="L3641" s="785" t="s">
        <v>14459</v>
      </c>
      <c r="M3641" s="785"/>
      <c r="N3641" s="785"/>
      <c r="O3641" s="785"/>
      <c r="P3641" s="787">
        <v>37.357197999999997</v>
      </c>
      <c r="Q3641" s="787">
        <v>-1.2557430000000001</v>
      </c>
      <c r="R3641" s="785" t="s">
        <v>1729</v>
      </c>
      <c r="S3641" s="785" t="s">
        <v>3997</v>
      </c>
      <c r="T3641" s="785" t="s">
        <v>14460</v>
      </c>
      <c r="U3641" s="785" t="s">
        <v>14460</v>
      </c>
      <c r="V3641" s="785" t="s">
        <v>2673</v>
      </c>
      <c r="W3641" s="785" t="s">
        <v>4026</v>
      </c>
      <c r="X3641" s="785" t="s">
        <v>4026</v>
      </c>
      <c r="Y3641" s="615" t="str">
        <f t="shared" si="56"/>
        <v>Joram Gathogo Mutahi</v>
      </c>
      <c r="Z3641" s="785" t="s">
        <v>14461</v>
      </c>
      <c r="AA3641" s="785" t="s">
        <v>4314</v>
      </c>
      <c r="AB3641" s="785" t="s">
        <v>2683</v>
      </c>
      <c r="AC3641" s="785" t="s">
        <v>2606</v>
      </c>
      <c r="AD3641" s="786">
        <v>43069</v>
      </c>
    </row>
    <row r="3642" spans="1:30" ht="15.75">
      <c r="A3642" s="785" t="s">
        <v>4301</v>
      </c>
      <c r="B3642" s="785" t="s">
        <v>14583</v>
      </c>
      <c r="C3642" s="785" t="s">
        <v>4303</v>
      </c>
      <c r="D3642" s="785" t="s">
        <v>2599</v>
      </c>
      <c r="E3642" s="785" t="s">
        <v>4587</v>
      </c>
      <c r="F3642" s="786">
        <v>42990</v>
      </c>
      <c r="G3642" s="785" t="s">
        <v>4588</v>
      </c>
      <c r="H3642" s="786">
        <v>43040</v>
      </c>
      <c r="I3642" s="785" t="s">
        <v>14584</v>
      </c>
      <c r="J3642" s="785" t="s">
        <v>627</v>
      </c>
      <c r="K3642" s="785" t="s">
        <v>2612</v>
      </c>
      <c r="L3642" s="785" t="s">
        <v>14585</v>
      </c>
      <c r="M3642" s="785"/>
      <c r="N3642" s="785"/>
      <c r="O3642" s="785" t="s">
        <v>14586</v>
      </c>
      <c r="P3642" s="787">
        <v>36.658994999999997</v>
      </c>
      <c r="Q3642" s="787">
        <v>-1.318252</v>
      </c>
      <c r="R3642" s="785" t="s">
        <v>1325</v>
      </c>
      <c r="S3642" s="785" t="s">
        <v>1326</v>
      </c>
      <c r="T3642" s="785" t="s">
        <v>14587</v>
      </c>
      <c r="U3642" s="785" t="s">
        <v>14588</v>
      </c>
      <c r="V3642" s="785" t="s">
        <v>3070</v>
      </c>
      <c r="W3642" s="785" t="s">
        <v>4026</v>
      </c>
      <c r="X3642" s="785" t="s">
        <v>4026</v>
      </c>
      <c r="Y3642" s="615" t="str">
        <f t="shared" si="56"/>
        <v>Joram Gathogo Mutahi</v>
      </c>
      <c r="Z3642" s="785" t="s">
        <v>14455</v>
      </c>
      <c r="AA3642" s="785" t="s">
        <v>4314</v>
      </c>
      <c r="AB3642" s="785" t="s">
        <v>2605</v>
      </c>
      <c r="AC3642" s="785" t="s">
        <v>2606</v>
      </c>
      <c r="AD3642" s="786">
        <v>43057</v>
      </c>
    </row>
    <row r="3643" spans="1:30" ht="15.75">
      <c r="A3643" s="785" t="s">
        <v>4301</v>
      </c>
      <c r="B3643" s="785" t="s">
        <v>15187</v>
      </c>
      <c r="C3643" s="785" t="s">
        <v>4303</v>
      </c>
      <c r="D3643" s="785" t="s">
        <v>2599</v>
      </c>
      <c r="E3643" s="785" t="s">
        <v>4587</v>
      </c>
      <c r="F3643" s="786">
        <v>42990</v>
      </c>
      <c r="G3643" s="785" t="s">
        <v>4588</v>
      </c>
      <c r="H3643" s="786">
        <v>43040</v>
      </c>
      <c r="I3643" s="785" t="s">
        <v>15188</v>
      </c>
      <c r="J3643" s="785" t="s">
        <v>629</v>
      </c>
      <c r="K3643" s="785" t="s">
        <v>15189</v>
      </c>
      <c r="L3643" s="785" t="s">
        <v>15190</v>
      </c>
      <c r="M3643" s="785"/>
      <c r="N3643" s="785"/>
      <c r="O3643" s="785"/>
      <c r="P3643" s="787">
        <v>38.454093</v>
      </c>
      <c r="Q3643" s="787">
        <v>-3.3854790000000001</v>
      </c>
      <c r="R3643" s="785" t="s">
        <v>766</v>
      </c>
      <c r="S3643" s="785" t="s">
        <v>1394</v>
      </c>
      <c r="T3643" s="785" t="s">
        <v>1394</v>
      </c>
      <c r="U3643" s="785" t="s">
        <v>15191</v>
      </c>
      <c r="V3643" s="785" t="s">
        <v>3070</v>
      </c>
      <c r="W3643" s="785" t="s">
        <v>15192</v>
      </c>
      <c r="X3643" s="785" t="s">
        <v>2649</v>
      </c>
      <c r="Y3643" s="615" t="str">
        <f t="shared" si="56"/>
        <v>Jotham Kaluma</v>
      </c>
      <c r="Z3643" s="785" t="s">
        <v>15152</v>
      </c>
      <c r="AA3643" s="785" t="s">
        <v>4314</v>
      </c>
      <c r="AB3643" s="785" t="s">
        <v>2605</v>
      </c>
      <c r="AC3643" s="785" t="s">
        <v>2606</v>
      </c>
      <c r="AD3643" s="786">
        <v>43055</v>
      </c>
    </row>
    <row r="3644" spans="1:30" ht="15.75">
      <c r="A3644" s="785" t="s">
        <v>4301</v>
      </c>
      <c r="B3644" s="785" t="s">
        <v>15783</v>
      </c>
      <c r="C3644" s="785" t="s">
        <v>4303</v>
      </c>
      <c r="D3644" s="785" t="s">
        <v>2599</v>
      </c>
      <c r="E3644" s="785" t="s">
        <v>4587</v>
      </c>
      <c r="F3644" s="786">
        <v>42990</v>
      </c>
      <c r="G3644" s="785" t="s">
        <v>4588</v>
      </c>
      <c r="H3644" s="786">
        <v>43040</v>
      </c>
      <c r="I3644" s="785" t="s">
        <v>15784</v>
      </c>
      <c r="J3644" s="785" t="s">
        <v>629</v>
      </c>
      <c r="K3644" s="785" t="s">
        <v>15785</v>
      </c>
      <c r="L3644" s="785" t="s">
        <v>15786</v>
      </c>
      <c r="M3644" s="785" t="s">
        <v>15787</v>
      </c>
      <c r="N3644" s="785"/>
      <c r="O3644" s="785"/>
      <c r="P3644" s="787">
        <v>37.568066999999999</v>
      </c>
      <c r="Q3644" s="787">
        <v>-2.9428869999999998</v>
      </c>
      <c r="R3644" s="785" t="s">
        <v>1325</v>
      </c>
      <c r="S3644" s="785" t="s">
        <v>2847</v>
      </c>
      <c r="T3644" s="785" t="s">
        <v>1325</v>
      </c>
      <c r="U3644" s="785" t="s">
        <v>15788</v>
      </c>
      <c r="V3644" s="785" t="s">
        <v>2855</v>
      </c>
      <c r="W3644" s="785" t="s">
        <v>2849</v>
      </c>
      <c r="X3644" s="785" t="s">
        <v>3890</v>
      </c>
      <c r="Y3644" s="615" t="str">
        <f t="shared" si="56"/>
        <v>Justus Inyasi Makipa</v>
      </c>
      <c r="Z3644" s="785" t="s">
        <v>2599</v>
      </c>
      <c r="AA3644" s="785" t="s">
        <v>5464</v>
      </c>
      <c r="AB3644" s="785" t="s">
        <v>2605</v>
      </c>
      <c r="AC3644" s="785" t="s">
        <v>2606</v>
      </c>
      <c r="AD3644" s="786">
        <v>43040</v>
      </c>
    </row>
    <row r="3645" spans="1:30" ht="15.75">
      <c r="A3645" s="785" t="s">
        <v>4301</v>
      </c>
      <c r="B3645" s="785" t="s">
        <v>16985</v>
      </c>
      <c r="C3645" s="785" t="s">
        <v>4303</v>
      </c>
      <c r="D3645" s="785" t="s">
        <v>2599</v>
      </c>
      <c r="E3645" s="785" t="s">
        <v>4587</v>
      </c>
      <c r="F3645" s="786">
        <v>42990</v>
      </c>
      <c r="G3645" s="785" t="s">
        <v>4588</v>
      </c>
      <c r="H3645" s="786">
        <v>43040</v>
      </c>
      <c r="I3645" s="785" t="s">
        <v>16986</v>
      </c>
      <c r="J3645" s="785" t="s">
        <v>629</v>
      </c>
      <c r="K3645" s="785" t="s">
        <v>16987</v>
      </c>
      <c r="L3645" s="785" t="s">
        <v>16988</v>
      </c>
      <c r="M3645" s="785"/>
      <c r="N3645" s="785"/>
      <c r="O3645" s="785" t="s">
        <v>16989</v>
      </c>
      <c r="P3645" s="787">
        <v>36.873427</v>
      </c>
      <c r="Q3645" s="787">
        <v>-0.49761300000000003</v>
      </c>
      <c r="R3645" s="785" t="s">
        <v>1056</v>
      </c>
      <c r="S3645" s="785" t="s">
        <v>1685</v>
      </c>
      <c r="T3645" s="785" t="s">
        <v>3822</v>
      </c>
      <c r="U3645" s="785" t="s">
        <v>16990</v>
      </c>
      <c r="V3645" s="785" t="s">
        <v>2673</v>
      </c>
      <c r="W3645" s="785" t="s">
        <v>3497</v>
      </c>
      <c r="X3645" s="785" t="s">
        <v>3116</v>
      </c>
      <c r="Y3645" s="615" t="str">
        <f t="shared" si="56"/>
        <v>Luka Kiprop Maiyo</v>
      </c>
      <c r="Z3645" s="785" t="s">
        <v>16935</v>
      </c>
      <c r="AA3645" s="785" t="s">
        <v>4349</v>
      </c>
      <c r="AB3645" s="785" t="s">
        <v>2605</v>
      </c>
      <c r="AC3645" s="785" t="s">
        <v>2606</v>
      </c>
      <c r="AD3645" s="786">
        <v>43050</v>
      </c>
    </row>
    <row r="3646" spans="1:30" ht="15.75">
      <c r="A3646" s="785" t="s">
        <v>4301</v>
      </c>
      <c r="B3646" s="785" t="s">
        <v>17368</v>
      </c>
      <c r="C3646" s="785" t="s">
        <v>4303</v>
      </c>
      <c r="D3646" s="785" t="s">
        <v>2599</v>
      </c>
      <c r="E3646" s="785" t="s">
        <v>4587</v>
      </c>
      <c r="F3646" s="786">
        <v>42990</v>
      </c>
      <c r="G3646" s="785" t="s">
        <v>4588</v>
      </c>
      <c r="H3646" s="786">
        <v>43040</v>
      </c>
      <c r="I3646" s="785" t="s">
        <v>17369</v>
      </c>
      <c r="J3646" s="785" t="s">
        <v>629</v>
      </c>
      <c r="K3646" s="785" t="s">
        <v>17370</v>
      </c>
      <c r="L3646" s="785" t="s">
        <v>17371</v>
      </c>
      <c r="M3646" s="785"/>
      <c r="N3646" s="785"/>
      <c r="O3646" s="785" t="s">
        <v>17372</v>
      </c>
      <c r="P3646" s="787">
        <v>37.42069</v>
      </c>
      <c r="Q3646" s="787">
        <v>-1.3932800000000001</v>
      </c>
      <c r="R3646" s="785" t="s">
        <v>1729</v>
      </c>
      <c r="S3646" s="785" t="s">
        <v>2909</v>
      </c>
      <c r="T3646" s="785" t="s">
        <v>17373</v>
      </c>
      <c r="U3646" s="785" t="s">
        <v>17374</v>
      </c>
      <c r="V3646" s="785" t="s">
        <v>3004</v>
      </c>
      <c r="W3646" s="785" t="s">
        <v>3032</v>
      </c>
      <c r="X3646" s="785" t="s">
        <v>3032</v>
      </c>
      <c r="Y3646" s="615" t="str">
        <f t="shared" si="56"/>
        <v>Mathew Njoroge Nganga</v>
      </c>
      <c r="Z3646" s="785" t="s">
        <v>17318</v>
      </c>
      <c r="AA3646" s="785" t="s">
        <v>4314</v>
      </c>
      <c r="AB3646" s="785" t="s">
        <v>2605</v>
      </c>
      <c r="AC3646" s="785" t="s">
        <v>2606</v>
      </c>
      <c r="AD3646" s="786">
        <v>43193</v>
      </c>
    </row>
    <row r="3647" spans="1:30" ht="15.75">
      <c r="A3647" s="785" t="s">
        <v>4301</v>
      </c>
      <c r="B3647" s="785" t="s">
        <v>17375</v>
      </c>
      <c r="C3647" s="785" t="s">
        <v>4303</v>
      </c>
      <c r="D3647" s="785" t="s">
        <v>2599</v>
      </c>
      <c r="E3647" s="785" t="s">
        <v>4587</v>
      </c>
      <c r="F3647" s="786">
        <v>42990</v>
      </c>
      <c r="G3647" s="785" t="s">
        <v>4588</v>
      </c>
      <c r="H3647" s="786">
        <v>43040</v>
      </c>
      <c r="I3647" s="785" t="s">
        <v>17376</v>
      </c>
      <c r="J3647" s="785" t="s">
        <v>629</v>
      </c>
      <c r="K3647" s="785" t="s">
        <v>17377</v>
      </c>
      <c r="L3647" s="785" t="s">
        <v>17378</v>
      </c>
      <c r="M3647" s="785"/>
      <c r="N3647" s="785"/>
      <c r="O3647" s="785"/>
      <c r="P3647" s="787">
        <v>36.946185</v>
      </c>
      <c r="Q3647" s="787">
        <v>-0.85510600000000003</v>
      </c>
      <c r="R3647" s="785" t="s">
        <v>1030</v>
      </c>
      <c r="S3647" s="785" t="s">
        <v>1031</v>
      </c>
      <c r="T3647" s="785" t="s">
        <v>3389</v>
      </c>
      <c r="U3647" s="785" t="s">
        <v>4014</v>
      </c>
      <c r="V3647" s="785" t="s">
        <v>3070</v>
      </c>
      <c r="W3647" s="785" t="s">
        <v>3032</v>
      </c>
      <c r="X3647" s="785" t="s">
        <v>3032</v>
      </c>
      <c r="Y3647" s="615" t="str">
        <f t="shared" si="56"/>
        <v>Mathew Njoroge Nganga</v>
      </c>
      <c r="Z3647" s="785" t="s">
        <v>17379</v>
      </c>
      <c r="AA3647" s="785" t="s">
        <v>4314</v>
      </c>
      <c r="AB3647" s="785" t="s">
        <v>2605</v>
      </c>
      <c r="AC3647" s="785" t="s">
        <v>2606</v>
      </c>
      <c r="AD3647" s="786">
        <v>43056</v>
      </c>
    </row>
    <row r="3648" spans="1:30" ht="15.75">
      <c r="A3648" s="785" t="s">
        <v>4301</v>
      </c>
      <c r="B3648" s="785" t="s">
        <v>17553</v>
      </c>
      <c r="C3648" s="785" t="s">
        <v>4303</v>
      </c>
      <c r="D3648" s="785" t="s">
        <v>2599</v>
      </c>
      <c r="E3648" s="785" t="s">
        <v>4587</v>
      </c>
      <c r="F3648" s="786">
        <v>42990</v>
      </c>
      <c r="G3648" s="785" t="s">
        <v>4588</v>
      </c>
      <c r="H3648" s="786">
        <v>43040</v>
      </c>
      <c r="I3648" s="785" t="s">
        <v>17554</v>
      </c>
      <c r="J3648" s="785" t="s">
        <v>629</v>
      </c>
      <c r="K3648" s="785" t="s">
        <v>17555</v>
      </c>
      <c r="L3648" s="785" t="s">
        <v>17556</v>
      </c>
      <c r="M3648" s="785"/>
      <c r="N3648" s="785"/>
      <c r="O3648" s="785"/>
      <c r="P3648" s="787">
        <v>37.683681999999997</v>
      </c>
      <c r="Q3648" s="787">
        <v>-0.23141300000000001</v>
      </c>
      <c r="R3648" s="785" t="s">
        <v>1266</v>
      </c>
      <c r="S3648" s="785" t="s">
        <v>1267</v>
      </c>
      <c r="T3648" s="785" t="s">
        <v>2636</v>
      </c>
      <c r="U3648" s="785" t="s">
        <v>17557</v>
      </c>
      <c r="V3648" s="785" t="s">
        <v>3004</v>
      </c>
      <c r="W3648" s="785" t="s">
        <v>3535</v>
      </c>
      <c r="X3648" s="785" t="s">
        <v>3535</v>
      </c>
      <c r="Y3648" s="615" t="str">
        <f t="shared" si="56"/>
        <v>Maurice Kinuthia Wangui</v>
      </c>
      <c r="Z3648" s="785" t="s">
        <v>17496</v>
      </c>
      <c r="AA3648" s="785" t="s">
        <v>4314</v>
      </c>
      <c r="AB3648" s="785" t="s">
        <v>2605</v>
      </c>
      <c r="AC3648" s="785" t="s">
        <v>2606</v>
      </c>
      <c r="AD3648" s="786">
        <v>43056</v>
      </c>
    </row>
    <row r="3649" spans="1:30" ht="15.75">
      <c r="A3649" s="785" t="s">
        <v>4301</v>
      </c>
      <c r="B3649" s="785" t="s">
        <v>19391</v>
      </c>
      <c r="C3649" s="785" t="s">
        <v>4303</v>
      </c>
      <c r="D3649" s="785" t="s">
        <v>2599</v>
      </c>
      <c r="E3649" s="785" t="s">
        <v>7809</v>
      </c>
      <c r="F3649" s="786">
        <v>42954</v>
      </c>
      <c r="G3649" s="785" t="s">
        <v>4588</v>
      </c>
      <c r="H3649" s="786">
        <v>43040</v>
      </c>
      <c r="I3649" s="785" t="s">
        <v>19392</v>
      </c>
      <c r="J3649" s="785" t="s">
        <v>627</v>
      </c>
      <c r="K3649" s="785" t="s">
        <v>19393</v>
      </c>
      <c r="L3649" s="785" t="s">
        <v>19394</v>
      </c>
      <c r="M3649" s="785"/>
      <c r="N3649" s="785"/>
      <c r="O3649" s="785" t="s">
        <v>19395</v>
      </c>
      <c r="P3649" s="787">
        <v>34.967337000000001</v>
      </c>
      <c r="Q3649" s="787">
        <v>0.645007</v>
      </c>
      <c r="R3649" s="785" t="s">
        <v>1917</v>
      </c>
      <c r="S3649" s="785" t="s">
        <v>1940</v>
      </c>
      <c r="T3649" s="785" t="s">
        <v>1940</v>
      </c>
      <c r="U3649" s="785" t="s">
        <v>19396</v>
      </c>
      <c r="V3649" s="785" t="s">
        <v>2673</v>
      </c>
      <c r="W3649" s="785" t="s">
        <v>3082</v>
      </c>
      <c r="X3649" s="785" t="s">
        <v>3082</v>
      </c>
      <c r="Y3649" s="615" t="str">
        <f t="shared" si="56"/>
        <v>Patrick Kedemi Angundu</v>
      </c>
      <c r="Z3649" s="785" t="s">
        <v>19397</v>
      </c>
      <c r="AA3649" s="785" t="s">
        <v>4314</v>
      </c>
      <c r="AB3649" s="785" t="s">
        <v>2605</v>
      </c>
      <c r="AC3649" s="785" t="s">
        <v>2606</v>
      </c>
      <c r="AD3649" s="786">
        <v>43276</v>
      </c>
    </row>
    <row r="3650" spans="1:30" ht="15.75">
      <c r="A3650" s="785" t="s">
        <v>4301</v>
      </c>
      <c r="B3650" s="785" t="s">
        <v>19531</v>
      </c>
      <c r="C3650" s="785" t="s">
        <v>4303</v>
      </c>
      <c r="D3650" s="785" t="s">
        <v>2599</v>
      </c>
      <c r="E3650" s="785" t="s">
        <v>4587</v>
      </c>
      <c r="F3650" s="786">
        <v>42990</v>
      </c>
      <c r="G3650" s="785" t="s">
        <v>4588</v>
      </c>
      <c r="H3650" s="786">
        <v>43040</v>
      </c>
      <c r="I3650" s="785" t="s">
        <v>19532</v>
      </c>
      <c r="J3650" s="785" t="s">
        <v>629</v>
      </c>
      <c r="K3650" s="785" t="s">
        <v>19533</v>
      </c>
      <c r="L3650" s="785" t="s">
        <v>19534</v>
      </c>
      <c r="M3650" s="785"/>
      <c r="N3650" s="785"/>
      <c r="O3650" s="785"/>
      <c r="P3650" s="787">
        <v>36.505521999999999</v>
      </c>
      <c r="Q3650" s="787">
        <v>-0.16309499999999999</v>
      </c>
      <c r="R3650" s="785" t="s">
        <v>1228</v>
      </c>
      <c r="S3650" s="785" t="s">
        <v>1229</v>
      </c>
      <c r="T3650" s="785" t="s">
        <v>3436</v>
      </c>
      <c r="U3650" s="785" t="s">
        <v>9614</v>
      </c>
      <c r="V3650" s="785" t="s">
        <v>2855</v>
      </c>
      <c r="W3650" s="785" t="s">
        <v>3025</v>
      </c>
      <c r="X3650" s="785" t="s">
        <v>19535</v>
      </c>
      <c r="Y3650" s="615" t="str">
        <f t="shared" ref="Y3650:Y3713" si="57">IF(X3650="",W3650,X3650)</f>
        <v>Peter</v>
      </c>
      <c r="Z3650" s="785" t="s">
        <v>2599</v>
      </c>
      <c r="AA3650" s="785" t="s">
        <v>4349</v>
      </c>
      <c r="AB3650" s="785" t="s">
        <v>2683</v>
      </c>
      <c r="AC3650" s="785" t="s">
        <v>2606</v>
      </c>
      <c r="AD3650" s="786">
        <v>42996</v>
      </c>
    </row>
    <row r="3651" spans="1:30" ht="15.75">
      <c r="A3651" s="785" t="s">
        <v>4301</v>
      </c>
      <c r="B3651" s="785" t="s">
        <v>22509</v>
      </c>
      <c r="C3651" s="785" t="s">
        <v>4303</v>
      </c>
      <c r="D3651" s="785" t="s">
        <v>2599</v>
      </c>
      <c r="E3651" s="785" t="s">
        <v>4587</v>
      </c>
      <c r="F3651" s="786">
        <v>42990</v>
      </c>
      <c r="G3651" s="785" t="s">
        <v>4588</v>
      </c>
      <c r="H3651" s="786">
        <v>43040</v>
      </c>
      <c r="I3651" s="785" t="s">
        <v>22510</v>
      </c>
      <c r="J3651" s="785" t="s">
        <v>629</v>
      </c>
      <c r="K3651" s="785" t="s">
        <v>2612</v>
      </c>
      <c r="L3651" s="785" t="s">
        <v>22511</v>
      </c>
      <c r="M3651" s="785"/>
      <c r="N3651" s="785"/>
      <c r="O3651" s="785"/>
      <c r="P3651" s="787">
        <v>37.588774000000001</v>
      </c>
      <c r="Q3651" s="787">
        <v>-0.404414</v>
      </c>
      <c r="R3651" s="785" t="s">
        <v>1089</v>
      </c>
      <c r="S3651" s="785" t="s">
        <v>2731</v>
      </c>
      <c r="T3651" s="785" t="s">
        <v>2731</v>
      </c>
      <c r="U3651" s="785" t="s">
        <v>3306</v>
      </c>
      <c r="V3651" s="785" t="s">
        <v>2673</v>
      </c>
      <c r="W3651" s="785" t="s">
        <v>3079</v>
      </c>
      <c r="X3651" s="785" t="s">
        <v>3080</v>
      </c>
      <c r="Y3651" s="615" t="str">
        <f t="shared" si="57"/>
        <v>Samuel Migwi</v>
      </c>
      <c r="Z3651" s="785" t="s">
        <v>22504</v>
      </c>
      <c r="AA3651" s="785" t="s">
        <v>4314</v>
      </c>
      <c r="AB3651" s="785" t="s">
        <v>2605</v>
      </c>
      <c r="AC3651" s="785" t="s">
        <v>2606</v>
      </c>
      <c r="AD3651" s="786">
        <v>43007</v>
      </c>
    </row>
    <row r="3652" spans="1:30" ht="15.75">
      <c r="A3652" s="785" t="s">
        <v>4301</v>
      </c>
      <c r="B3652" s="785" t="s">
        <v>25501</v>
      </c>
      <c r="C3652" s="785" t="s">
        <v>4303</v>
      </c>
      <c r="D3652" s="785" t="s">
        <v>2599</v>
      </c>
      <c r="E3652" s="785" t="s">
        <v>4587</v>
      </c>
      <c r="F3652" s="786">
        <v>42990</v>
      </c>
      <c r="G3652" s="785" t="s">
        <v>4588</v>
      </c>
      <c r="H3652" s="786">
        <v>43040</v>
      </c>
      <c r="I3652" s="785" t="s">
        <v>25502</v>
      </c>
      <c r="J3652" s="785" t="s">
        <v>629</v>
      </c>
      <c r="K3652" s="785" t="s">
        <v>25503</v>
      </c>
      <c r="L3652" s="785" t="s">
        <v>25504</v>
      </c>
      <c r="M3652" s="785"/>
      <c r="N3652" s="785"/>
      <c r="O3652" s="785"/>
      <c r="P3652" s="787">
        <v>36.662078999999999</v>
      </c>
      <c r="Q3652" s="787">
        <v>-1.2775529999999999</v>
      </c>
      <c r="R3652" s="785" t="s">
        <v>821</v>
      </c>
      <c r="S3652" s="785" t="s">
        <v>1429</v>
      </c>
      <c r="T3652" s="785" t="s">
        <v>1997</v>
      </c>
      <c r="U3652" s="785" t="s">
        <v>2947</v>
      </c>
      <c r="V3652" s="785" t="s">
        <v>2855</v>
      </c>
      <c r="W3652" s="785" t="s">
        <v>7347</v>
      </c>
      <c r="X3652" s="785" t="s">
        <v>3344</v>
      </c>
      <c r="Y3652" s="615" t="str">
        <f t="shared" si="57"/>
        <v>Zablon Kimindo Kibara</v>
      </c>
      <c r="Z3652" s="785" t="s">
        <v>25505</v>
      </c>
      <c r="AA3652" s="785" t="s">
        <v>4314</v>
      </c>
      <c r="AB3652" s="785" t="s">
        <v>2683</v>
      </c>
      <c r="AC3652" s="785" t="s">
        <v>2606</v>
      </c>
      <c r="AD3652" s="786">
        <v>43071</v>
      </c>
    </row>
    <row r="3653" spans="1:30" ht="15.75">
      <c r="A3653" s="785" t="s">
        <v>4301</v>
      </c>
      <c r="B3653" s="785" t="s">
        <v>29403</v>
      </c>
      <c r="C3653" s="785" t="s">
        <v>4303</v>
      </c>
      <c r="D3653" s="785" t="s">
        <v>2599</v>
      </c>
      <c r="E3653" s="785" t="s">
        <v>4587</v>
      </c>
      <c r="F3653" s="786">
        <v>42990</v>
      </c>
      <c r="G3653" s="785" t="s">
        <v>4588</v>
      </c>
      <c r="H3653" s="786">
        <v>43040</v>
      </c>
      <c r="I3653" s="785" t="s">
        <v>29404</v>
      </c>
      <c r="J3653" s="785" t="s">
        <v>629</v>
      </c>
      <c r="K3653" s="785" t="s">
        <v>29405</v>
      </c>
      <c r="L3653" s="785" t="s">
        <v>29406</v>
      </c>
      <c r="M3653" s="785"/>
      <c r="N3653" s="785"/>
      <c r="O3653" s="785" t="s">
        <v>29407</v>
      </c>
      <c r="P3653" s="787">
        <v>36.874757000000002</v>
      </c>
      <c r="Q3653" s="787">
        <v>-0.87638499999999997</v>
      </c>
      <c r="R3653" s="785" t="s">
        <v>1030</v>
      </c>
      <c r="S3653" s="785" t="s">
        <v>1795</v>
      </c>
      <c r="T3653" s="785" t="s">
        <v>2830</v>
      </c>
      <c r="U3653" s="785" t="s">
        <v>3533</v>
      </c>
      <c r="V3653" s="785" t="s">
        <v>2855</v>
      </c>
      <c r="W3653" s="785" t="s">
        <v>3497</v>
      </c>
      <c r="X3653" s="785"/>
      <c r="Y3653" s="615" t="str">
        <f t="shared" si="57"/>
        <v>Cides Ltd</v>
      </c>
      <c r="Z3653" s="785" t="s">
        <v>2599</v>
      </c>
      <c r="AA3653" s="785" t="s">
        <v>4349</v>
      </c>
      <c r="AB3653" s="785" t="s">
        <v>2605</v>
      </c>
      <c r="AC3653" s="785" t="s">
        <v>2606</v>
      </c>
      <c r="AD3653" s="786">
        <v>43049</v>
      </c>
    </row>
    <row r="3654" spans="1:30" ht="15.75">
      <c r="A3654" s="785" t="s">
        <v>4301</v>
      </c>
      <c r="B3654" s="785" t="s">
        <v>29408</v>
      </c>
      <c r="C3654" s="785" t="s">
        <v>4303</v>
      </c>
      <c r="D3654" s="785" t="s">
        <v>2599</v>
      </c>
      <c r="E3654" s="785" t="s">
        <v>4587</v>
      </c>
      <c r="F3654" s="786">
        <v>42990</v>
      </c>
      <c r="G3654" s="785" t="s">
        <v>4588</v>
      </c>
      <c r="H3654" s="786">
        <v>43040</v>
      </c>
      <c r="I3654" s="785" t="s">
        <v>29409</v>
      </c>
      <c r="J3654" s="785" t="s">
        <v>629</v>
      </c>
      <c r="K3654" s="785" t="s">
        <v>29410</v>
      </c>
      <c r="L3654" s="785" t="s">
        <v>29411</v>
      </c>
      <c r="M3654" s="785"/>
      <c r="N3654" s="785"/>
      <c r="O3654" s="785"/>
      <c r="P3654" s="787">
        <v>36.963901</v>
      </c>
      <c r="Q3654" s="787">
        <v>-0.84631599999999996</v>
      </c>
      <c r="R3654" s="785" t="s">
        <v>1030</v>
      </c>
      <c r="S3654" s="785" t="s">
        <v>1031</v>
      </c>
      <c r="T3654" s="785" t="s">
        <v>3389</v>
      </c>
      <c r="U3654" s="785" t="s">
        <v>3716</v>
      </c>
      <c r="V3654" s="785" t="s">
        <v>2855</v>
      </c>
      <c r="W3654" s="785" t="s">
        <v>3497</v>
      </c>
      <c r="X3654" s="785"/>
      <c r="Y3654" s="615" t="str">
        <f t="shared" si="57"/>
        <v>Cides Ltd</v>
      </c>
      <c r="Z3654" s="785" t="s">
        <v>2599</v>
      </c>
      <c r="AA3654" s="785" t="s">
        <v>4349</v>
      </c>
      <c r="AB3654" s="785" t="s">
        <v>2605</v>
      </c>
      <c r="AC3654" s="785" t="s">
        <v>2606</v>
      </c>
      <c r="AD3654" s="786">
        <v>43060</v>
      </c>
    </row>
    <row r="3655" spans="1:30" ht="15.75">
      <c r="A3655" s="785" t="s">
        <v>4301</v>
      </c>
      <c r="B3655" s="785" t="s">
        <v>29426</v>
      </c>
      <c r="C3655" s="785" t="s">
        <v>4303</v>
      </c>
      <c r="D3655" s="785" t="s">
        <v>2599</v>
      </c>
      <c r="E3655" s="785" t="s">
        <v>4587</v>
      </c>
      <c r="F3655" s="786">
        <v>42990</v>
      </c>
      <c r="G3655" s="785" t="s">
        <v>4588</v>
      </c>
      <c r="H3655" s="786">
        <v>43040</v>
      </c>
      <c r="I3655" s="785" t="s">
        <v>29427</v>
      </c>
      <c r="J3655" s="785" t="s">
        <v>629</v>
      </c>
      <c r="K3655" s="785" t="s">
        <v>29428</v>
      </c>
      <c r="L3655" s="785" t="s">
        <v>29429</v>
      </c>
      <c r="M3655" s="785"/>
      <c r="N3655" s="785"/>
      <c r="O3655" s="785"/>
      <c r="P3655" s="787">
        <v>36.964868000000003</v>
      </c>
      <c r="Q3655" s="787">
        <v>-0.84891099999999997</v>
      </c>
      <c r="R3655" s="785" t="s">
        <v>1030</v>
      </c>
      <c r="S3655" s="785" t="s">
        <v>1031</v>
      </c>
      <c r="T3655" s="785" t="s">
        <v>3389</v>
      </c>
      <c r="U3655" s="785" t="s">
        <v>3716</v>
      </c>
      <c r="V3655" s="785" t="s">
        <v>2855</v>
      </c>
      <c r="W3655" s="785" t="s">
        <v>3497</v>
      </c>
      <c r="X3655" s="785"/>
      <c r="Y3655" s="615" t="str">
        <f t="shared" si="57"/>
        <v>Cides Ltd</v>
      </c>
      <c r="Z3655" s="785" t="s">
        <v>2599</v>
      </c>
      <c r="AA3655" s="785" t="s">
        <v>4349</v>
      </c>
      <c r="AB3655" s="785" t="s">
        <v>2605</v>
      </c>
      <c r="AC3655" s="785" t="s">
        <v>2606</v>
      </c>
      <c r="AD3655" s="786">
        <v>43060</v>
      </c>
    </row>
    <row r="3656" spans="1:30" ht="15.75">
      <c r="A3656" s="785" t="s">
        <v>4301</v>
      </c>
      <c r="B3656" s="785" t="s">
        <v>29430</v>
      </c>
      <c r="C3656" s="785" t="s">
        <v>4303</v>
      </c>
      <c r="D3656" s="785" t="s">
        <v>2599</v>
      </c>
      <c r="E3656" s="785" t="s">
        <v>4587</v>
      </c>
      <c r="F3656" s="786">
        <v>42990</v>
      </c>
      <c r="G3656" s="785" t="s">
        <v>4588</v>
      </c>
      <c r="H3656" s="786">
        <v>43040</v>
      </c>
      <c r="I3656" s="785" t="s">
        <v>29431</v>
      </c>
      <c r="J3656" s="785" t="s">
        <v>627</v>
      </c>
      <c r="K3656" s="785" t="s">
        <v>29432</v>
      </c>
      <c r="L3656" s="785" t="s">
        <v>29433</v>
      </c>
      <c r="M3656" s="785"/>
      <c r="N3656" s="785"/>
      <c r="O3656" s="785"/>
      <c r="P3656" s="787">
        <v>36.962164999999999</v>
      </c>
      <c r="Q3656" s="787">
        <v>-0.84070800000000001</v>
      </c>
      <c r="R3656" s="785" t="s">
        <v>1030</v>
      </c>
      <c r="S3656" s="785" t="s">
        <v>1031</v>
      </c>
      <c r="T3656" s="785" t="s">
        <v>3389</v>
      </c>
      <c r="U3656" s="785" t="s">
        <v>3716</v>
      </c>
      <c r="V3656" s="785" t="s">
        <v>2855</v>
      </c>
      <c r="W3656" s="785" t="s">
        <v>3497</v>
      </c>
      <c r="X3656" s="785"/>
      <c r="Y3656" s="615" t="str">
        <f t="shared" si="57"/>
        <v>Cides Ltd</v>
      </c>
      <c r="Z3656" s="785" t="s">
        <v>2599</v>
      </c>
      <c r="AA3656" s="785" t="s">
        <v>4349</v>
      </c>
      <c r="AB3656" s="785" t="s">
        <v>2605</v>
      </c>
      <c r="AC3656" s="785" t="s">
        <v>2606</v>
      </c>
      <c r="AD3656" s="786">
        <v>43060</v>
      </c>
    </row>
    <row r="3657" spans="1:30" ht="15.75">
      <c r="A3657" s="785" t="s">
        <v>4301</v>
      </c>
      <c r="B3657" s="785" t="s">
        <v>30050</v>
      </c>
      <c r="C3657" s="785" t="s">
        <v>4303</v>
      </c>
      <c r="D3657" s="785" t="s">
        <v>2599</v>
      </c>
      <c r="E3657" s="785" t="s">
        <v>4587</v>
      </c>
      <c r="F3657" s="786">
        <v>42990</v>
      </c>
      <c r="G3657" s="785" t="s">
        <v>4588</v>
      </c>
      <c r="H3657" s="786">
        <v>43040</v>
      </c>
      <c r="I3657" s="785" t="s">
        <v>30051</v>
      </c>
      <c r="J3657" s="785" t="s">
        <v>627</v>
      </c>
      <c r="K3657" s="785" t="s">
        <v>30052</v>
      </c>
      <c r="L3657" s="785" t="s">
        <v>30053</v>
      </c>
      <c r="M3657" s="785"/>
      <c r="N3657" s="785"/>
      <c r="O3657" s="785"/>
      <c r="P3657" s="787">
        <v>35.768479999999997</v>
      </c>
      <c r="Q3657" s="787">
        <v>2.1752000000000001E-2</v>
      </c>
      <c r="R3657" s="785" t="s">
        <v>622</v>
      </c>
      <c r="S3657" s="785" t="s">
        <v>623</v>
      </c>
      <c r="T3657" s="785" t="s">
        <v>3081</v>
      </c>
      <c r="U3657" s="785" t="s">
        <v>25139</v>
      </c>
      <c r="V3657" s="785" t="s">
        <v>2855</v>
      </c>
      <c r="W3657" s="785" t="s">
        <v>3025</v>
      </c>
      <c r="X3657" s="785"/>
      <c r="Y3657" s="615" t="str">
        <f t="shared" si="57"/>
        <v>Kichemu limited</v>
      </c>
      <c r="Z3657" s="785" t="s">
        <v>2599</v>
      </c>
      <c r="AA3657" s="785" t="s">
        <v>4349</v>
      </c>
      <c r="AB3657" s="785" t="s">
        <v>2683</v>
      </c>
      <c r="AC3657" s="785" t="s">
        <v>2606</v>
      </c>
      <c r="AD3657" s="786">
        <v>43084</v>
      </c>
    </row>
    <row r="3658" spans="1:30" ht="15.75">
      <c r="A3658" s="785" t="s">
        <v>4301</v>
      </c>
      <c r="B3658" s="785" t="s">
        <v>31595</v>
      </c>
      <c r="C3658" s="785" t="s">
        <v>4303</v>
      </c>
      <c r="D3658" s="785" t="s">
        <v>2599</v>
      </c>
      <c r="E3658" s="785" t="s">
        <v>4587</v>
      </c>
      <c r="F3658" s="786">
        <v>42990</v>
      </c>
      <c r="G3658" s="785" t="s">
        <v>4588</v>
      </c>
      <c r="H3658" s="786">
        <v>43040</v>
      </c>
      <c r="I3658" s="785" t="s">
        <v>31596</v>
      </c>
      <c r="J3658" s="785" t="s">
        <v>627</v>
      </c>
      <c r="K3658" s="785" t="s">
        <v>31597</v>
      </c>
      <c r="L3658" s="785" t="s">
        <v>31598</v>
      </c>
      <c r="M3658" s="785"/>
      <c r="N3658" s="785"/>
      <c r="O3658" s="785"/>
      <c r="P3658" s="787">
        <v>35.755111999999997</v>
      </c>
      <c r="Q3658" s="787">
        <v>2.7574999999999999E-2</v>
      </c>
      <c r="R3658" s="785" t="s">
        <v>622</v>
      </c>
      <c r="S3658" s="785" t="s">
        <v>623</v>
      </c>
      <c r="T3658" s="785" t="s">
        <v>25116</v>
      </c>
      <c r="U3658" s="785" t="s">
        <v>29613</v>
      </c>
      <c r="V3658" s="785" t="s">
        <v>3004</v>
      </c>
      <c r="W3658" s="785" t="s">
        <v>3025</v>
      </c>
      <c r="X3658" s="785"/>
      <c r="Y3658" s="615" t="str">
        <f t="shared" si="57"/>
        <v>Kichemu limited</v>
      </c>
      <c r="Z3658" s="785" t="s">
        <v>2599</v>
      </c>
      <c r="AA3658" s="785" t="s">
        <v>4349</v>
      </c>
      <c r="AB3658" s="785" t="s">
        <v>2683</v>
      </c>
      <c r="AC3658" s="785" t="s">
        <v>2606</v>
      </c>
      <c r="AD3658" s="786">
        <v>43026</v>
      </c>
    </row>
    <row r="3659" spans="1:30" ht="15.75">
      <c r="A3659" s="785" t="s">
        <v>4301</v>
      </c>
      <c r="B3659" s="785" t="s">
        <v>32543</v>
      </c>
      <c r="C3659" s="785" t="s">
        <v>4303</v>
      </c>
      <c r="D3659" s="785" t="s">
        <v>2599</v>
      </c>
      <c r="E3659" s="785" t="s">
        <v>32544</v>
      </c>
      <c r="F3659" s="786">
        <v>43034</v>
      </c>
      <c r="G3659" s="785" t="s">
        <v>4588</v>
      </c>
      <c r="H3659" s="786">
        <v>43040</v>
      </c>
      <c r="I3659" s="785" t="s">
        <v>32545</v>
      </c>
      <c r="J3659" s="785" t="s">
        <v>629</v>
      </c>
      <c r="K3659" s="785" t="s">
        <v>32546</v>
      </c>
      <c r="L3659" s="785" t="s">
        <v>32547</v>
      </c>
      <c r="M3659" s="785"/>
      <c r="N3659" s="785"/>
      <c r="O3659" s="785" t="s">
        <v>32548</v>
      </c>
      <c r="P3659" s="787">
        <v>37.604702000000003</v>
      </c>
      <c r="Q3659" s="787">
        <v>-0.269787</v>
      </c>
      <c r="R3659" s="785" t="s">
        <v>1266</v>
      </c>
      <c r="S3659" s="785" t="s">
        <v>1267</v>
      </c>
      <c r="T3659" s="785" t="s">
        <v>11268</v>
      </c>
      <c r="U3659" s="785" t="s">
        <v>21641</v>
      </c>
      <c r="V3659" s="785" t="s">
        <v>3070</v>
      </c>
      <c r="W3659" s="785" t="s">
        <v>3511</v>
      </c>
      <c r="X3659" s="785"/>
      <c r="Y3659" s="615" t="str">
        <f t="shared" si="57"/>
        <v>Sakaki Natural Renewable Energy Center</v>
      </c>
      <c r="Z3659" s="785" t="s">
        <v>2599</v>
      </c>
      <c r="AA3659" s="785" t="s">
        <v>4349</v>
      </c>
      <c r="AB3659" s="785" t="s">
        <v>2683</v>
      </c>
      <c r="AC3659" s="785" t="s">
        <v>2606</v>
      </c>
      <c r="AD3659" s="786">
        <v>43119</v>
      </c>
    </row>
    <row r="3660" spans="1:30" ht="15.75">
      <c r="A3660" s="785" t="s">
        <v>4301</v>
      </c>
      <c r="B3660" s="785" t="s">
        <v>32555</v>
      </c>
      <c r="C3660" s="785" t="s">
        <v>4303</v>
      </c>
      <c r="D3660" s="785" t="s">
        <v>2599</v>
      </c>
      <c r="E3660" s="785" t="s">
        <v>4587</v>
      </c>
      <c r="F3660" s="786">
        <v>42990</v>
      </c>
      <c r="G3660" s="785" t="s">
        <v>4588</v>
      </c>
      <c r="H3660" s="786">
        <v>43040</v>
      </c>
      <c r="I3660" s="785" t="s">
        <v>32556</v>
      </c>
      <c r="J3660" s="785" t="s">
        <v>629</v>
      </c>
      <c r="K3660" s="785" t="s">
        <v>32557</v>
      </c>
      <c r="L3660" s="785" t="s">
        <v>32558</v>
      </c>
      <c r="M3660" s="785"/>
      <c r="N3660" s="785"/>
      <c r="O3660" s="785"/>
      <c r="P3660" s="787">
        <v>37.216990000000003</v>
      </c>
      <c r="Q3660" s="787">
        <v>-0.59013400000000005</v>
      </c>
      <c r="R3660" s="785" t="s">
        <v>1961</v>
      </c>
      <c r="S3660" s="785" t="s">
        <v>2864</v>
      </c>
      <c r="T3660" s="785" t="s">
        <v>7098</v>
      </c>
      <c r="U3660" s="785" t="s">
        <v>3186</v>
      </c>
      <c r="V3660" s="785" t="s">
        <v>3070</v>
      </c>
      <c r="W3660" s="785" t="s">
        <v>2693</v>
      </c>
      <c r="X3660" s="785"/>
      <c r="Y3660" s="615" t="str">
        <f t="shared" si="57"/>
        <v>Andcol Enterprises</v>
      </c>
      <c r="Z3660" s="785" t="s">
        <v>2599</v>
      </c>
      <c r="AA3660" s="785" t="s">
        <v>4349</v>
      </c>
      <c r="AB3660" s="785" t="s">
        <v>2605</v>
      </c>
      <c r="AC3660" s="785" t="s">
        <v>2606</v>
      </c>
      <c r="AD3660" s="786">
        <v>43048</v>
      </c>
    </row>
    <row r="3661" spans="1:30" ht="15.75">
      <c r="A3661" s="785" t="s">
        <v>4301</v>
      </c>
      <c r="B3661" s="785" t="s">
        <v>10422</v>
      </c>
      <c r="C3661" s="785" t="s">
        <v>4303</v>
      </c>
      <c r="D3661" s="785" t="s">
        <v>2599</v>
      </c>
      <c r="E3661" s="785" t="s">
        <v>10423</v>
      </c>
      <c r="F3661" s="786">
        <v>42989</v>
      </c>
      <c r="G3661" s="785" t="s">
        <v>10424</v>
      </c>
      <c r="H3661" s="786">
        <v>43039</v>
      </c>
      <c r="I3661" s="785" t="s">
        <v>10425</v>
      </c>
      <c r="J3661" s="785" t="s">
        <v>629</v>
      </c>
      <c r="K3661" s="785" t="s">
        <v>10426</v>
      </c>
      <c r="L3661" s="785" t="s">
        <v>10427</v>
      </c>
      <c r="M3661" s="785"/>
      <c r="N3661" s="785"/>
      <c r="O3661" s="785"/>
      <c r="P3661" s="787">
        <v>37.660927000000001</v>
      </c>
      <c r="Q3661" s="787">
        <v>2.9235000000000001E-2</v>
      </c>
      <c r="R3661" s="785" t="s">
        <v>1104</v>
      </c>
      <c r="S3661" s="785" t="s">
        <v>1277</v>
      </c>
      <c r="T3661" s="785" t="s">
        <v>10428</v>
      </c>
      <c r="U3661" s="785" t="s">
        <v>10429</v>
      </c>
      <c r="V3661" s="785" t="s">
        <v>2855</v>
      </c>
      <c r="W3661" s="785" t="s">
        <v>2808</v>
      </c>
      <c r="X3661" s="785" t="s">
        <v>10398</v>
      </c>
      <c r="Y3661" s="615" t="str">
        <f t="shared" si="57"/>
        <v>George Gitonga</v>
      </c>
      <c r="Z3661" s="785" t="s">
        <v>10430</v>
      </c>
      <c r="AA3661" s="785" t="s">
        <v>4349</v>
      </c>
      <c r="AB3661" s="785" t="s">
        <v>4052</v>
      </c>
      <c r="AC3661" s="785" t="s">
        <v>2606</v>
      </c>
      <c r="AD3661" s="786">
        <v>43055</v>
      </c>
    </row>
    <row r="3662" spans="1:30" ht="15.75">
      <c r="A3662" s="785" t="s">
        <v>4301</v>
      </c>
      <c r="B3662" s="785" t="s">
        <v>5667</v>
      </c>
      <c r="C3662" s="785" t="s">
        <v>4303</v>
      </c>
      <c r="D3662" s="785" t="s">
        <v>2599</v>
      </c>
      <c r="E3662" s="785" t="s">
        <v>5668</v>
      </c>
      <c r="F3662" s="786">
        <v>42673</v>
      </c>
      <c r="G3662" s="785" t="s">
        <v>5669</v>
      </c>
      <c r="H3662" s="786">
        <v>43038</v>
      </c>
      <c r="I3662" s="785" t="s">
        <v>5670</v>
      </c>
      <c r="J3662" s="785" t="s">
        <v>629</v>
      </c>
      <c r="K3662" s="785" t="s">
        <v>5671</v>
      </c>
      <c r="L3662" s="785" t="s">
        <v>5672</v>
      </c>
      <c r="M3662" s="785"/>
      <c r="N3662" s="785"/>
      <c r="O3662" s="785"/>
      <c r="P3662" s="787">
        <v>35.569947999999997</v>
      </c>
      <c r="Q3662" s="787">
        <v>-0.124945</v>
      </c>
      <c r="R3662" s="785" t="s">
        <v>2053</v>
      </c>
      <c r="S3662" s="785" t="s">
        <v>2729</v>
      </c>
      <c r="T3662" s="785" t="s">
        <v>5673</v>
      </c>
      <c r="U3662" s="785" t="s">
        <v>5674</v>
      </c>
      <c r="V3662" s="785" t="s">
        <v>2855</v>
      </c>
      <c r="W3662" s="785" t="s">
        <v>2615</v>
      </c>
      <c r="X3662" s="785" t="s">
        <v>5675</v>
      </c>
      <c r="Y3662" s="615" t="str">
        <f t="shared" si="57"/>
        <v>Benson  Otieno</v>
      </c>
      <c r="Z3662" s="785" t="s">
        <v>5676</v>
      </c>
      <c r="AA3662" s="785" t="s">
        <v>5464</v>
      </c>
      <c r="AB3662" s="785" t="s">
        <v>3686</v>
      </c>
      <c r="AC3662" s="785" t="s">
        <v>2617</v>
      </c>
      <c r="AD3662" s="786">
        <v>43038</v>
      </c>
    </row>
    <row r="3663" spans="1:30" ht="15.75">
      <c r="A3663" s="785" t="s">
        <v>4301</v>
      </c>
      <c r="B3663" s="785" t="s">
        <v>14648</v>
      </c>
      <c r="C3663" s="785" t="s">
        <v>4303</v>
      </c>
      <c r="D3663" s="785" t="s">
        <v>2599</v>
      </c>
      <c r="E3663" s="785" t="s">
        <v>14649</v>
      </c>
      <c r="F3663" s="786">
        <v>42972</v>
      </c>
      <c r="G3663" s="785" t="s">
        <v>14650</v>
      </c>
      <c r="H3663" s="786">
        <v>43033</v>
      </c>
      <c r="I3663" s="785" t="s">
        <v>14651</v>
      </c>
      <c r="J3663" s="785" t="s">
        <v>627</v>
      </c>
      <c r="K3663" s="785" t="s">
        <v>14652</v>
      </c>
      <c r="L3663" s="785" t="s">
        <v>14653</v>
      </c>
      <c r="M3663" s="785"/>
      <c r="N3663" s="785"/>
      <c r="O3663" s="785"/>
      <c r="P3663" s="787">
        <v>36.872590000000002</v>
      </c>
      <c r="Q3663" s="787">
        <v>-0.87511799999999995</v>
      </c>
      <c r="R3663" s="785" t="s">
        <v>1030</v>
      </c>
      <c r="S3663" s="785" t="s">
        <v>1795</v>
      </c>
      <c r="T3663" s="785" t="s">
        <v>2830</v>
      </c>
      <c r="U3663" s="785" t="s">
        <v>3533</v>
      </c>
      <c r="V3663" s="785" t="s">
        <v>2855</v>
      </c>
      <c r="W3663" s="785" t="s">
        <v>3497</v>
      </c>
      <c r="X3663" s="785" t="s">
        <v>3610</v>
      </c>
      <c r="Y3663" s="615" t="str">
        <f t="shared" si="57"/>
        <v>Joseph Kuria</v>
      </c>
      <c r="Z3663" s="785" t="s">
        <v>2599</v>
      </c>
      <c r="AA3663" s="785" t="s">
        <v>4349</v>
      </c>
      <c r="AB3663" s="785" t="s">
        <v>2605</v>
      </c>
      <c r="AC3663" s="785" t="s">
        <v>2606</v>
      </c>
      <c r="AD3663" s="786">
        <v>43049</v>
      </c>
    </row>
    <row r="3664" spans="1:30" ht="15.75">
      <c r="A3664" s="785" t="s">
        <v>4301</v>
      </c>
      <c r="B3664" s="785" t="s">
        <v>15008</v>
      </c>
      <c r="C3664" s="785" t="s">
        <v>4303</v>
      </c>
      <c r="D3664" s="785" t="s">
        <v>2599</v>
      </c>
      <c r="E3664" s="785" t="s">
        <v>5518</v>
      </c>
      <c r="F3664" s="786">
        <v>42983</v>
      </c>
      <c r="G3664" s="785" t="s">
        <v>14650</v>
      </c>
      <c r="H3664" s="786">
        <v>43033</v>
      </c>
      <c r="I3664" s="785" t="s">
        <v>15009</v>
      </c>
      <c r="J3664" s="785" t="s">
        <v>629</v>
      </c>
      <c r="K3664" s="785" t="s">
        <v>2612</v>
      </c>
      <c r="L3664" s="785" t="s">
        <v>3525</v>
      </c>
      <c r="M3664" s="785" t="s">
        <v>15010</v>
      </c>
      <c r="N3664" s="785"/>
      <c r="O3664" s="785"/>
      <c r="P3664" s="787">
        <v>35.072507999999999</v>
      </c>
      <c r="Q3664" s="787">
        <v>-0.82930700000000002</v>
      </c>
      <c r="R3664" s="785" t="s">
        <v>1623</v>
      </c>
      <c r="S3664" s="785" t="s">
        <v>5876</v>
      </c>
      <c r="T3664" s="785" t="s">
        <v>14244</v>
      </c>
      <c r="U3664" s="785" t="s">
        <v>15011</v>
      </c>
      <c r="V3664" s="785">
        <v>10</v>
      </c>
      <c r="W3664" s="785" t="s">
        <v>2730</v>
      </c>
      <c r="X3664" s="785" t="s">
        <v>2730</v>
      </c>
      <c r="Y3664" s="615" t="str">
        <f t="shared" si="57"/>
        <v>Joseph Tonui</v>
      </c>
      <c r="Z3664" s="785" t="s">
        <v>14997</v>
      </c>
      <c r="AA3664" s="785" t="s">
        <v>4314</v>
      </c>
      <c r="AB3664" s="785" t="s">
        <v>2683</v>
      </c>
      <c r="AC3664" s="785" t="s">
        <v>2606</v>
      </c>
      <c r="AD3664" s="786">
        <v>43200</v>
      </c>
    </row>
    <row r="3665" spans="1:30" ht="15.75">
      <c r="A3665" s="785" t="s">
        <v>4301</v>
      </c>
      <c r="B3665" s="785" t="s">
        <v>10703</v>
      </c>
      <c r="C3665" s="785" t="s">
        <v>4303</v>
      </c>
      <c r="D3665" s="785" t="s">
        <v>2599</v>
      </c>
      <c r="E3665" s="785" t="s">
        <v>10704</v>
      </c>
      <c r="F3665" s="786">
        <v>42982</v>
      </c>
      <c r="G3665" s="785" t="s">
        <v>10705</v>
      </c>
      <c r="H3665" s="786">
        <v>43032</v>
      </c>
      <c r="I3665" s="785" t="s">
        <v>10706</v>
      </c>
      <c r="J3665" s="785" t="s">
        <v>627</v>
      </c>
      <c r="K3665" s="785" t="s">
        <v>10707</v>
      </c>
      <c r="L3665" s="785" t="s">
        <v>10708</v>
      </c>
      <c r="M3665" s="785"/>
      <c r="N3665" s="785"/>
      <c r="O3665" s="785"/>
      <c r="P3665" s="787">
        <v>36.600951999999999</v>
      </c>
      <c r="Q3665" s="787">
        <v>-1.2695799999999999</v>
      </c>
      <c r="R3665" s="785" t="s">
        <v>821</v>
      </c>
      <c r="S3665" s="785" t="s">
        <v>1429</v>
      </c>
      <c r="T3665" s="785" t="s">
        <v>1997</v>
      </c>
      <c r="U3665" s="785" t="s">
        <v>2699</v>
      </c>
      <c r="V3665" s="785" t="s">
        <v>6015</v>
      </c>
      <c r="W3665" s="785" t="s">
        <v>2608</v>
      </c>
      <c r="X3665" s="785" t="s">
        <v>10709</v>
      </c>
      <c r="Y3665" s="615" t="str">
        <f t="shared" si="57"/>
        <v>George Thairu</v>
      </c>
      <c r="Z3665" s="785" t="s">
        <v>10710</v>
      </c>
      <c r="AA3665" s="785" t="s">
        <v>5464</v>
      </c>
      <c r="AB3665" s="785" t="s">
        <v>2609</v>
      </c>
      <c r="AC3665" s="785" t="s">
        <v>2610</v>
      </c>
      <c r="AD3665" s="786">
        <v>42867</v>
      </c>
    </row>
    <row r="3666" spans="1:30" ht="15.75">
      <c r="A3666" s="785" t="s">
        <v>4301</v>
      </c>
      <c r="B3666" s="785" t="s">
        <v>29417</v>
      </c>
      <c r="C3666" s="785" t="s">
        <v>4303</v>
      </c>
      <c r="D3666" s="785" t="s">
        <v>2599</v>
      </c>
      <c r="E3666" s="785" t="s">
        <v>10704</v>
      </c>
      <c r="F3666" s="786">
        <v>42982</v>
      </c>
      <c r="G3666" s="785" t="s">
        <v>10705</v>
      </c>
      <c r="H3666" s="786">
        <v>43032</v>
      </c>
      <c r="I3666" s="785" t="s">
        <v>29418</v>
      </c>
      <c r="J3666" s="785" t="s">
        <v>627</v>
      </c>
      <c r="K3666" s="785" t="s">
        <v>29419</v>
      </c>
      <c r="L3666" s="785" t="s">
        <v>29420</v>
      </c>
      <c r="M3666" s="785"/>
      <c r="N3666" s="785"/>
      <c r="O3666" s="785"/>
      <c r="P3666" s="787">
        <v>37.149540000000002</v>
      </c>
      <c r="Q3666" s="787">
        <v>-0.50152799999999997</v>
      </c>
      <c r="R3666" s="785" t="s">
        <v>1056</v>
      </c>
      <c r="S3666" s="785" t="s">
        <v>2893</v>
      </c>
      <c r="T3666" s="785" t="s">
        <v>8855</v>
      </c>
      <c r="U3666" s="785" t="s">
        <v>3815</v>
      </c>
      <c r="V3666" s="785" t="s">
        <v>2855</v>
      </c>
      <c r="W3666" s="785" t="s">
        <v>3511</v>
      </c>
      <c r="X3666" s="785"/>
      <c r="Y3666" s="615" t="str">
        <f t="shared" si="57"/>
        <v>Sakaki Natural Renewable Energy Center</v>
      </c>
      <c r="Z3666" s="785" t="s">
        <v>2599</v>
      </c>
      <c r="AA3666" s="785" t="s">
        <v>4349</v>
      </c>
      <c r="AB3666" s="785" t="s">
        <v>2683</v>
      </c>
      <c r="AC3666" s="785" t="s">
        <v>2606</v>
      </c>
      <c r="AD3666" s="786">
        <v>43075</v>
      </c>
    </row>
    <row r="3667" spans="1:30" ht="15.75">
      <c r="A3667" s="785" t="s">
        <v>4301</v>
      </c>
      <c r="B3667" s="785" t="s">
        <v>17472</v>
      </c>
      <c r="C3667" s="785" t="s">
        <v>4303</v>
      </c>
      <c r="D3667" s="785" t="s">
        <v>2599</v>
      </c>
      <c r="E3667" s="785" t="s">
        <v>17473</v>
      </c>
      <c r="F3667" s="786">
        <v>42980</v>
      </c>
      <c r="G3667" s="785" t="s">
        <v>17474</v>
      </c>
      <c r="H3667" s="786">
        <v>43030</v>
      </c>
      <c r="I3667" s="785" t="s">
        <v>17475</v>
      </c>
      <c r="J3667" s="785" t="s">
        <v>627</v>
      </c>
      <c r="K3667" s="785" t="s">
        <v>17476</v>
      </c>
      <c r="L3667" s="785" t="s">
        <v>17477</v>
      </c>
      <c r="M3667" s="785"/>
      <c r="N3667" s="785"/>
      <c r="O3667" s="785"/>
      <c r="P3667" s="787">
        <v>36.878045999999998</v>
      </c>
      <c r="Q3667" s="787">
        <v>-0.84607100000000002</v>
      </c>
      <c r="R3667" s="785" t="s">
        <v>1030</v>
      </c>
      <c r="S3667" s="785" t="s">
        <v>1795</v>
      </c>
      <c r="T3667" s="785" t="s">
        <v>17478</v>
      </c>
      <c r="U3667" s="785" t="s">
        <v>17479</v>
      </c>
      <c r="V3667" s="785" t="s">
        <v>2855</v>
      </c>
      <c r="W3667" s="785" t="s">
        <v>3535</v>
      </c>
      <c r="X3667" s="785" t="s">
        <v>3535</v>
      </c>
      <c r="Y3667" s="615" t="str">
        <f t="shared" si="57"/>
        <v>Maurice Kinuthia Wangui</v>
      </c>
      <c r="Z3667" s="785" t="s">
        <v>17405</v>
      </c>
      <c r="AA3667" s="785" t="s">
        <v>4314</v>
      </c>
      <c r="AB3667" s="785" t="s">
        <v>4052</v>
      </c>
      <c r="AC3667" s="785" t="s">
        <v>2606</v>
      </c>
      <c r="AD3667" s="786">
        <v>43305</v>
      </c>
    </row>
    <row r="3668" spans="1:30" ht="15.75">
      <c r="A3668" s="785" t="s">
        <v>4301</v>
      </c>
      <c r="B3668" s="785" t="s">
        <v>19817</v>
      </c>
      <c r="C3668" s="785" t="s">
        <v>4303</v>
      </c>
      <c r="D3668" s="785" t="s">
        <v>2599</v>
      </c>
      <c r="E3668" s="785" t="s">
        <v>15722</v>
      </c>
      <c r="F3668" s="786">
        <v>42933</v>
      </c>
      <c r="G3668" s="785" t="s">
        <v>8795</v>
      </c>
      <c r="H3668" s="786">
        <v>43029</v>
      </c>
      <c r="I3668" s="785" t="s">
        <v>19818</v>
      </c>
      <c r="J3668" s="785" t="s">
        <v>629</v>
      </c>
      <c r="K3668" s="785" t="s">
        <v>19819</v>
      </c>
      <c r="L3668" s="785" t="s">
        <v>19820</v>
      </c>
      <c r="M3668" s="785"/>
      <c r="N3668" s="785"/>
      <c r="O3668" s="785"/>
      <c r="P3668" s="787">
        <v>37.581499999999998</v>
      </c>
      <c r="Q3668" s="787">
        <v>-2.951622</v>
      </c>
      <c r="R3668" s="785" t="s">
        <v>1325</v>
      </c>
      <c r="S3668" s="785" t="s">
        <v>2847</v>
      </c>
      <c r="T3668" s="785" t="s">
        <v>3098</v>
      </c>
      <c r="U3668" s="785" t="s">
        <v>19821</v>
      </c>
      <c r="V3668" s="785" t="s">
        <v>3004</v>
      </c>
      <c r="W3668" s="785" t="s">
        <v>2849</v>
      </c>
      <c r="X3668" s="785" t="s">
        <v>2850</v>
      </c>
      <c r="Y3668" s="615" t="str">
        <f t="shared" si="57"/>
        <v>Peter Mbithi Kiniu</v>
      </c>
      <c r="Z3668" s="785" t="s">
        <v>2599</v>
      </c>
      <c r="AA3668" s="785" t="s">
        <v>5464</v>
      </c>
      <c r="AB3668" s="785" t="s">
        <v>2605</v>
      </c>
      <c r="AC3668" s="785" t="s">
        <v>2606</v>
      </c>
      <c r="AD3668" s="786">
        <v>43038</v>
      </c>
    </row>
    <row r="3669" spans="1:30" ht="15.75">
      <c r="A3669" s="785" t="s">
        <v>4301</v>
      </c>
      <c r="B3669" s="785" t="s">
        <v>13627</v>
      </c>
      <c r="C3669" s="785" t="s">
        <v>4303</v>
      </c>
      <c r="D3669" s="785" t="s">
        <v>2599</v>
      </c>
      <c r="E3669" s="785" t="s">
        <v>13628</v>
      </c>
      <c r="F3669" s="786">
        <v>42978</v>
      </c>
      <c r="G3669" s="785" t="s">
        <v>13629</v>
      </c>
      <c r="H3669" s="786">
        <v>43028</v>
      </c>
      <c r="I3669" s="785" t="s">
        <v>13630</v>
      </c>
      <c r="J3669" s="785" t="s">
        <v>629</v>
      </c>
      <c r="K3669" s="785" t="s">
        <v>13631</v>
      </c>
      <c r="L3669" s="785" t="s">
        <v>13632</v>
      </c>
      <c r="M3669" s="785"/>
      <c r="N3669" s="785"/>
      <c r="O3669" s="785"/>
      <c r="P3669" s="787">
        <v>35.009250000000002</v>
      </c>
      <c r="Q3669" s="787">
        <v>-0.58659499999999998</v>
      </c>
      <c r="R3669" s="785" t="s">
        <v>843</v>
      </c>
      <c r="S3669" s="785" t="s">
        <v>1310</v>
      </c>
      <c r="T3669" s="785" t="s">
        <v>1311</v>
      </c>
      <c r="U3669" s="785" t="s">
        <v>13633</v>
      </c>
      <c r="V3669" s="785" t="s">
        <v>2855</v>
      </c>
      <c r="W3669" s="785" t="s">
        <v>3276</v>
      </c>
      <c r="X3669" s="785" t="s">
        <v>2754</v>
      </c>
      <c r="Y3669" s="615" t="str">
        <f t="shared" si="57"/>
        <v>Joel Nyambane Moigare</v>
      </c>
      <c r="Z3669" s="785" t="s">
        <v>13448</v>
      </c>
      <c r="AA3669" s="785" t="s">
        <v>4349</v>
      </c>
      <c r="AB3669" s="785" t="s">
        <v>2605</v>
      </c>
      <c r="AC3669" s="785" t="s">
        <v>2606</v>
      </c>
      <c r="AD3669" s="786">
        <v>43165</v>
      </c>
    </row>
    <row r="3670" spans="1:30" ht="15.75">
      <c r="A3670" s="785" t="s">
        <v>4301</v>
      </c>
      <c r="B3670" s="785" t="s">
        <v>16870</v>
      </c>
      <c r="C3670" s="785" t="s">
        <v>4303</v>
      </c>
      <c r="D3670" s="785" t="s">
        <v>2599</v>
      </c>
      <c r="E3670" s="785" t="s">
        <v>13628</v>
      </c>
      <c r="F3670" s="786">
        <v>42978</v>
      </c>
      <c r="G3670" s="785" t="s">
        <v>13629</v>
      </c>
      <c r="H3670" s="786">
        <v>43028</v>
      </c>
      <c r="I3670" s="785" t="s">
        <v>16871</v>
      </c>
      <c r="J3670" s="785" t="s">
        <v>629</v>
      </c>
      <c r="K3670" s="785" t="s">
        <v>16872</v>
      </c>
      <c r="L3670" s="785" t="s">
        <v>16873</v>
      </c>
      <c r="M3670" s="785"/>
      <c r="N3670" s="785"/>
      <c r="O3670" s="785"/>
      <c r="P3670" s="787">
        <v>37.629061999999998</v>
      </c>
      <c r="Q3670" s="787">
        <v>-0.23531099999999999</v>
      </c>
      <c r="R3670" s="785" t="s">
        <v>1266</v>
      </c>
      <c r="S3670" s="785" t="s">
        <v>1267</v>
      </c>
      <c r="T3670" s="785" t="s">
        <v>3054</v>
      </c>
      <c r="U3670" s="785" t="s">
        <v>3303</v>
      </c>
      <c r="V3670" s="785" t="s">
        <v>2855</v>
      </c>
      <c r="W3670" s="785" t="s">
        <v>3005</v>
      </c>
      <c r="X3670" s="785" t="s">
        <v>16849</v>
      </c>
      <c r="Y3670" s="615" t="str">
        <f t="shared" si="57"/>
        <v>Linus Muchangi</v>
      </c>
      <c r="Z3670" s="785" t="s">
        <v>16850</v>
      </c>
      <c r="AA3670" s="785" t="s">
        <v>4349</v>
      </c>
      <c r="AB3670" s="785" t="s">
        <v>2683</v>
      </c>
      <c r="AC3670" s="785" t="s">
        <v>2606</v>
      </c>
      <c r="AD3670" s="786">
        <v>42978</v>
      </c>
    </row>
    <row r="3671" spans="1:30" ht="15.75">
      <c r="A3671" s="785" t="s">
        <v>4301</v>
      </c>
      <c r="B3671" s="785" t="s">
        <v>19316</v>
      </c>
      <c r="C3671" s="785" t="s">
        <v>4303</v>
      </c>
      <c r="D3671" s="785" t="s">
        <v>2599</v>
      </c>
      <c r="E3671" s="785" t="s">
        <v>13628</v>
      </c>
      <c r="F3671" s="786">
        <v>42978</v>
      </c>
      <c r="G3671" s="785" t="s">
        <v>13629</v>
      </c>
      <c r="H3671" s="786">
        <v>43028</v>
      </c>
      <c r="I3671" s="785" t="s">
        <v>19317</v>
      </c>
      <c r="J3671" s="785" t="s">
        <v>629</v>
      </c>
      <c r="K3671" s="785" t="s">
        <v>19318</v>
      </c>
      <c r="L3671" s="785" t="s">
        <v>19319</v>
      </c>
      <c r="M3671" s="785"/>
      <c r="N3671" s="785"/>
      <c r="O3671" s="785"/>
      <c r="P3671" s="787">
        <v>35.523342</v>
      </c>
      <c r="Q3671" s="787">
        <v>0.17982699999999999</v>
      </c>
      <c r="R3671" s="785" t="s">
        <v>893</v>
      </c>
      <c r="S3671" s="785" t="s">
        <v>2820</v>
      </c>
      <c r="T3671" s="785" t="s">
        <v>7017</v>
      </c>
      <c r="U3671" s="785" t="s">
        <v>14244</v>
      </c>
      <c r="V3671" s="785" t="s">
        <v>3004</v>
      </c>
      <c r="W3671" s="785" t="s">
        <v>19232</v>
      </c>
      <c r="X3671" s="785" t="s">
        <v>3568</v>
      </c>
      <c r="Y3671" s="615" t="str">
        <f t="shared" si="57"/>
        <v>Pafasi  Enterprise</v>
      </c>
      <c r="Z3671" s="785" t="s">
        <v>19269</v>
      </c>
      <c r="AA3671" s="785" t="s">
        <v>4349</v>
      </c>
      <c r="AB3671" s="785" t="s">
        <v>2683</v>
      </c>
      <c r="AC3671" s="785" t="s">
        <v>2606</v>
      </c>
      <c r="AD3671" s="786">
        <v>43032</v>
      </c>
    </row>
    <row r="3672" spans="1:30" ht="15.75">
      <c r="A3672" s="785" t="s">
        <v>4301</v>
      </c>
      <c r="B3672" s="785" t="s">
        <v>10392</v>
      </c>
      <c r="C3672" s="785" t="s">
        <v>4303</v>
      </c>
      <c r="D3672" s="785" t="s">
        <v>2599</v>
      </c>
      <c r="E3672" s="785" t="s">
        <v>10393</v>
      </c>
      <c r="F3672" s="786">
        <v>42977</v>
      </c>
      <c r="G3672" s="785" t="s">
        <v>4709</v>
      </c>
      <c r="H3672" s="786">
        <v>43027</v>
      </c>
      <c r="I3672" s="785" t="s">
        <v>10394</v>
      </c>
      <c r="J3672" s="785" t="s">
        <v>629</v>
      </c>
      <c r="K3672" s="785" t="s">
        <v>10395</v>
      </c>
      <c r="L3672" s="785" t="s">
        <v>10396</v>
      </c>
      <c r="M3672" s="785"/>
      <c r="N3672" s="785"/>
      <c r="O3672" s="785" t="s">
        <v>10397</v>
      </c>
      <c r="P3672" s="787">
        <v>37.651673000000002</v>
      </c>
      <c r="Q3672" s="787">
        <v>-6.4020999999999995E-2</v>
      </c>
      <c r="R3672" s="785" t="s">
        <v>1104</v>
      </c>
      <c r="S3672" s="785" t="s">
        <v>2643</v>
      </c>
      <c r="T3672" s="785" t="s">
        <v>2644</v>
      </c>
      <c r="U3672" s="785" t="s">
        <v>2910</v>
      </c>
      <c r="V3672" s="785" t="s">
        <v>2673</v>
      </c>
      <c r="W3672" s="785" t="s">
        <v>2808</v>
      </c>
      <c r="X3672" s="785" t="s">
        <v>10398</v>
      </c>
      <c r="Y3672" s="615" t="str">
        <f t="shared" si="57"/>
        <v>George Gitonga</v>
      </c>
      <c r="Z3672" s="785" t="s">
        <v>10399</v>
      </c>
      <c r="AA3672" s="785" t="s">
        <v>4349</v>
      </c>
      <c r="AB3672" s="785" t="s">
        <v>2683</v>
      </c>
      <c r="AC3672" s="785" t="s">
        <v>2606</v>
      </c>
      <c r="AD3672" s="786">
        <v>42977</v>
      </c>
    </row>
    <row r="3673" spans="1:30" ht="15.75">
      <c r="A3673" s="785" t="s">
        <v>4301</v>
      </c>
      <c r="B3673" s="785" t="s">
        <v>10450</v>
      </c>
      <c r="C3673" s="785" t="s">
        <v>4379</v>
      </c>
      <c r="D3673" s="785" t="s">
        <v>4418</v>
      </c>
      <c r="E3673" s="785" t="s">
        <v>10451</v>
      </c>
      <c r="F3673" s="786">
        <v>42934</v>
      </c>
      <c r="G3673" s="785" t="s">
        <v>10452</v>
      </c>
      <c r="H3673" s="786">
        <v>43026</v>
      </c>
      <c r="I3673" s="785" t="s">
        <v>10453</v>
      </c>
      <c r="J3673" s="785" t="s">
        <v>629</v>
      </c>
      <c r="K3673" s="785" t="s">
        <v>10454</v>
      </c>
      <c r="L3673" s="785" t="s">
        <v>10455</v>
      </c>
      <c r="M3673" s="785"/>
      <c r="N3673" s="785"/>
      <c r="O3673" s="785"/>
      <c r="P3673" s="787">
        <v>37.147281999999997</v>
      </c>
      <c r="Q3673" s="787">
        <v>0.10474700000000001</v>
      </c>
      <c r="R3673" s="785" t="s">
        <v>960</v>
      </c>
      <c r="S3673" s="785" t="s">
        <v>3809</v>
      </c>
      <c r="T3673" s="785" t="s">
        <v>2182</v>
      </c>
      <c r="U3673" s="785" t="s">
        <v>4011</v>
      </c>
      <c r="V3673" s="785" t="s">
        <v>3004</v>
      </c>
      <c r="W3673" s="785" t="s">
        <v>3007</v>
      </c>
      <c r="X3673" s="785" t="s">
        <v>3007</v>
      </c>
      <c r="Y3673" s="615" t="str">
        <f t="shared" si="57"/>
        <v>George Kiriungi Ngatia</v>
      </c>
      <c r="Z3673" s="785" t="s">
        <v>10456</v>
      </c>
      <c r="AA3673" s="785" t="s">
        <v>4314</v>
      </c>
      <c r="AB3673" s="785" t="s">
        <v>2683</v>
      </c>
      <c r="AC3673" s="785" t="s">
        <v>2606</v>
      </c>
      <c r="AD3673" s="786">
        <v>42934</v>
      </c>
    </row>
    <row r="3674" spans="1:30" ht="15.75">
      <c r="A3674" s="785" t="s">
        <v>4301</v>
      </c>
      <c r="B3674" s="785" t="s">
        <v>13849</v>
      </c>
      <c r="C3674" s="785" t="s">
        <v>4303</v>
      </c>
      <c r="D3674" s="785" t="s">
        <v>2599</v>
      </c>
      <c r="E3674" s="785" t="s">
        <v>5355</v>
      </c>
      <c r="F3674" s="786">
        <v>42996</v>
      </c>
      <c r="G3674" s="785" t="s">
        <v>10452</v>
      </c>
      <c r="H3674" s="786">
        <v>43026</v>
      </c>
      <c r="I3674" s="785" t="s">
        <v>13850</v>
      </c>
      <c r="J3674" s="785" t="s">
        <v>629</v>
      </c>
      <c r="K3674" s="785" t="s">
        <v>13851</v>
      </c>
      <c r="L3674" s="785" t="s">
        <v>13852</v>
      </c>
      <c r="M3674" s="785"/>
      <c r="N3674" s="785"/>
      <c r="O3674" s="785"/>
      <c r="P3674" s="787">
        <v>36.736485000000002</v>
      </c>
      <c r="Q3674" s="787">
        <v>-1.1698519999999999</v>
      </c>
      <c r="R3674" s="785" t="s">
        <v>821</v>
      </c>
      <c r="S3674" s="785" t="s">
        <v>1589</v>
      </c>
      <c r="T3674" s="785" t="s">
        <v>13853</v>
      </c>
      <c r="U3674" s="785" t="s">
        <v>13847</v>
      </c>
      <c r="V3674" s="785" t="s">
        <v>3004</v>
      </c>
      <c r="W3674" s="785" t="s">
        <v>2689</v>
      </c>
      <c r="X3674" s="785" t="s">
        <v>2794</v>
      </c>
      <c r="Y3674" s="615" t="str">
        <f t="shared" si="57"/>
        <v>John Augustine Marunga</v>
      </c>
      <c r="Z3674" s="785" t="s">
        <v>13848</v>
      </c>
      <c r="AA3674" s="785" t="s">
        <v>4349</v>
      </c>
      <c r="AB3674" s="785" t="s">
        <v>2605</v>
      </c>
      <c r="AC3674" s="785" t="s">
        <v>2606</v>
      </c>
      <c r="AD3674" s="786">
        <v>43026</v>
      </c>
    </row>
    <row r="3675" spans="1:30" ht="15.75">
      <c r="A3675" s="785" t="s">
        <v>4301</v>
      </c>
      <c r="B3675" s="785" t="s">
        <v>7469</v>
      </c>
      <c r="C3675" s="785" t="s">
        <v>4303</v>
      </c>
      <c r="D3675" s="785" t="s">
        <v>2599</v>
      </c>
      <c r="E3675" s="785" t="s">
        <v>7470</v>
      </c>
      <c r="F3675" s="786">
        <v>42975</v>
      </c>
      <c r="G3675" s="785" t="s">
        <v>4744</v>
      </c>
      <c r="H3675" s="786">
        <v>43025</v>
      </c>
      <c r="I3675" s="785" t="s">
        <v>7471</v>
      </c>
      <c r="J3675" s="785" t="s">
        <v>629</v>
      </c>
      <c r="K3675" s="785" t="s">
        <v>7472</v>
      </c>
      <c r="L3675" s="785" t="s">
        <v>7473</v>
      </c>
      <c r="M3675" s="785"/>
      <c r="N3675" s="785"/>
      <c r="O3675" s="785"/>
      <c r="P3675" s="787">
        <v>37.424323000000001</v>
      </c>
      <c r="Q3675" s="787">
        <v>-0.55330900000000005</v>
      </c>
      <c r="R3675" s="785" t="s">
        <v>1961</v>
      </c>
      <c r="S3675" s="785" t="s">
        <v>2066</v>
      </c>
      <c r="T3675" s="785" t="s">
        <v>3931</v>
      </c>
      <c r="U3675" s="785" t="s">
        <v>7474</v>
      </c>
      <c r="V3675" s="785" t="s">
        <v>2855</v>
      </c>
      <c r="W3675" s="785" t="s">
        <v>3005</v>
      </c>
      <c r="X3675" s="785" t="s">
        <v>3005</v>
      </c>
      <c r="Y3675" s="615" t="str">
        <f t="shared" si="57"/>
        <v>Eastern Bioteck</v>
      </c>
      <c r="Z3675" s="785" t="s">
        <v>7475</v>
      </c>
      <c r="AA3675" s="785" t="s">
        <v>4349</v>
      </c>
      <c r="AB3675" s="785" t="s">
        <v>2605</v>
      </c>
      <c r="AC3675" s="785" t="s">
        <v>2606</v>
      </c>
      <c r="AD3675" s="786">
        <v>43025</v>
      </c>
    </row>
    <row r="3676" spans="1:30" ht="15.75">
      <c r="A3676" s="785" t="s">
        <v>4301</v>
      </c>
      <c r="B3676" s="785" t="s">
        <v>7878</v>
      </c>
      <c r="C3676" s="785" t="s">
        <v>4303</v>
      </c>
      <c r="D3676" s="785" t="s">
        <v>2599</v>
      </c>
      <c r="E3676" s="785" t="s">
        <v>4744</v>
      </c>
      <c r="F3676" s="786">
        <v>43025</v>
      </c>
      <c r="G3676" s="785" t="s">
        <v>4744</v>
      </c>
      <c r="H3676" s="786">
        <v>43025</v>
      </c>
      <c r="I3676" s="785" t="s">
        <v>7879</v>
      </c>
      <c r="J3676" s="785" t="s">
        <v>627</v>
      </c>
      <c r="K3676" s="785" t="s">
        <v>7880</v>
      </c>
      <c r="L3676" s="785" t="s">
        <v>7881</v>
      </c>
      <c r="M3676" s="785"/>
      <c r="N3676" s="785"/>
      <c r="O3676" s="785"/>
      <c r="P3676" s="787">
        <v>35.282173</v>
      </c>
      <c r="Q3676" s="787">
        <v>5.9846999999999997E-2</v>
      </c>
      <c r="R3676" s="785" t="s">
        <v>916</v>
      </c>
      <c r="S3676" s="785" t="s">
        <v>3061</v>
      </c>
      <c r="T3676" s="785" t="s">
        <v>4691</v>
      </c>
      <c r="U3676" s="785" t="s">
        <v>4742</v>
      </c>
      <c r="V3676" s="785" t="s">
        <v>2603</v>
      </c>
      <c r="W3676" s="785" t="s">
        <v>4693</v>
      </c>
      <c r="X3676" s="785" t="s">
        <v>7861</v>
      </c>
      <c r="Y3676" s="615" t="str">
        <f t="shared" si="57"/>
        <v>Emmanuel  Lagat</v>
      </c>
      <c r="Z3676" s="785" t="s">
        <v>7862</v>
      </c>
      <c r="AA3676" s="785" t="s">
        <v>4314</v>
      </c>
      <c r="AB3676" s="785" t="s">
        <v>2683</v>
      </c>
      <c r="AC3676" s="785" t="s">
        <v>2606</v>
      </c>
      <c r="AD3676" s="786">
        <v>43395</v>
      </c>
    </row>
    <row r="3677" spans="1:30" ht="15.75">
      <c r="A3677" s="785" t="s">
        <v>4301</v>
      </c>
      <c r="B3677" s="785" t="s">
        <v>21276</v>
      </c>
      <c r="C3677" s="785" t="s">
        <v>4303</v>
      </c>
      <c r="D3677" s="785" t="s">
        <v>2599</v>
      </c>
      <c r="E3677" s="785" t="s">
        <v>21277</v>
      </c>
      <c r="F3677" s="786">
        <v>43010</v>
      </c>
      <c r="G3677" s="785" t="s">
        <v>21278</v>
      </c>
      <c r="H3677" s="786">
        <v>43024</v>
      </c>
      <c r="I3677" s="785" t="s">
        <v>21279</v>
      </c>
      <c r="J3677" s="785" t="s">
        <v>629</v>
      </c>
      <c r="K3677" s="785" t="s">
        <v>21280</v>
      </c>
      <c r="L3677" s="785" t="s">
        <v>21281</v>
      </c>
      <c r="M3677" s="785"/>
      <c r="N3677" s="785"/>
      <c r="O3677" s="785" t="s">
        <v>21282</v>
      </c>
      <c r="P3677" s="787">
        <v>37.632697999999998</v>
      </c>
      <c r="Q3677" s="787">
        <v>-0.36416300000000001</v>
      </c>
      <c r="R3677" s="785" t="s">
        <v>1266</v>
      </c>
      <c r="S3677" s="785" t="s">
        <v>3150</v>
      </c>
      <c r="T3677" s="785" t="s">
        <v>4678</v>
      </c>
      <c r="U3677" s="785" t="s">
        <v>21283</v>
      </c>
      <c r="V3677" s="785" t="s">
        <v>2673</v>
      </c>
      <c r="W3677" s="785" t="s">
        <v>2608</v>
      </c>
      <c r="X3677" s="785" t="s">
        <v>21176</v>
      </c>
      <c r="Y3677" s="615" t="str">
        <f t="shared" si="57"/>
        <v>Robert Wanjiku</v>
      </c>
      <c r="Z3677" s="785" t="s">
        <v>10380</v>
      </c>
      <c r="AA3677" s="785" t="s">
        <v>5464</v>
      </c>
      <c r="AB3677" s="785" t="s">
        <v>2609</v>
      </c>
      <c r="AC3677" s="785" t="s">
        <v>2610</v>
      </c>
      <c r="AD3677" s="786">
        <v>43369</v>
      </c>
    </row>
    <row r="3678" spans="1:30" ht="15.75">
      <c r="A3678" s="785" t="s">
        <v>4301</v>
      </c>
      <c r="B3678" s="785" t="s">
        <v>31604</v>
      </c>
      <c r="C3678" s="785" t="s">
        <v>4379</v>
      </c>
      <c r="D3678" s="785" t="s">
        <v>2751</v>
      </c>
      <c r="E3678" s="785" t="s">
        <v>29361</v>
      </c>
      <c r="F3678" s="786">
        <v>42960</v>
      </c>
      <c r="G3678" s="785" t="s">
        <v>21278</v>
      </c>
      <c r="H3678" s="786">
        <v>43024</v>
      </c>
      <c r="I3678" s="785" t="s">
        <v>31605</v>
      </c>
      <c r="J3678" s="785" t="s">
        <v>627</v>
      </c>
      <c r="K3678" s="785" t="s">
        <v>31606</v>
      </c>
      <c r="L3678" s="785" t="s">
        <v>31607</v>
      </c>
      <c r="M3678" s="785"/>
      <c r="N3678" s="785"/>
      <c r="O3678" s="785" t="s">
        <v>31608</v>
      </c>
      <c r="P3678" s="787">
        <v>35.569687999999999</v>
      </c>
      <c r="Q3678" s="787">
        <v>1.5178000000000001E-2</v>
      </c>
      <c r="R3678" s="785" t="s">
        <v>622</v>
      </c>
      <c r="S3678" s="785" t="s">
        <v>623</v>
      </c>
      <c r="T3678" s="785" t="s">
        <v>31609</v>
      </c>
      <c r="U3678" s="785" t="s">
        <v>31610</v>
      </c>
      <c r="V3678" s="785">
        <v>10</v>
      </c>
      <c r="W3678" s="785" t="s">
        <v>3025</v>
      </c>
      <c r="X3678" s="785"/>
      <c r="Y3678" s="615" t="str">
        <f t="shared" si="57"/>
        <v>Kichemu limited</v>
      </c>
      <c r="Z3678" s="785" t="s">
        <v>2599</v>
      </c>
      <c r="AA3678" s="785" t="s">
        <v>4349</v>
      </c>
      <c r="AB3678" s="785" t="s">
        <v>2683</v>
      </c>
      <c r="AC3678" s="785" t="s">
        <v>2606</v>
      </c>
      <c r="AD3678" s="786">
        <v>43159</v>
      </c>
    </row>
    <row r="3679" spans="1:30" ht="15.75">
      <c r="A3679" s="785" t="s">
        <v>4301</v>
      </c>
      <c r="B3679" s="785" t="s">
        <v>10847</v>
      </c>
      <c r="C3679" s="785" t="s">
        <v>4303</v>
      </c>
      <c r="D3679" s="785" t="s">
        <v>2599</v>
      </c>
      <c r="E3679" s="785" t="s">
        <v>10848</v>
      </c>
      <c r="F3679" s="786">
        <v>43002</v>
      </c>
      <c r="G3679" s="785" t="s">
        <v>6174</v>
      </c>
      <c r="H3679" s="786">
        <v>43023</v>
      </c>
      <c r="I3679" s="785" t="s">
        <v>10849</v>
      </c>
      <c r="J3679" s="785" t="s">
        <v>629</v>
      </c>
      <c r="K3679" s="785" t="s">
        <v>10850</v>
      </c>
      <c r="L3679" s="785" t="s">
        <v>10851</v>
      </c>
      <c r="M3679" s="785"/>
      <c r="N3679" s="785"/>
      <c r="O3679" s="785" t="s">
        <v>10852</v>
      </c>
      <c r="P3679" s="787">
        <v>37.607061999999999</v>
      </c>
      <c r="Q3679" s="787">
        <v>-0.23011200000000001</v>
      </c>
      <c r="R3679" s="785" t="s">
        <v>1266</v>
      </c>
      <c r="S3679" s="785" t="s">
        <v>1267</v>
      </c>
      <c r="T3679" s="785" t="s">
        <v>2636</v>
      </c>
      <c r="U3679" s="785" t="s">
        <v>3737</v>
      </c>
      <c r="V3679" s="785" t="s">
        <v>2855</v>
      </c>
      <c r="W3679" s="785" t="s">
        <v>7672</v>
      </c>
      <c r="X3679" s="785" t="s">
        <v>10814</v>
      </c>
      <c r="Y3679" s="615" t="str">
        <f t="shared" si="57"/>
        <v>Gilbert  Mugendi</v>
      </c>
      <c r="Z3679" s="785" t="s">
        <v>10823</v>
      </c>
      <c r="AA3679" s="785" t="s">
        <v>4314</v>
      </c>
      <c r="AB3679" s="785" t="s">
        <v>2605</v>
      </c>
      <c r="AC3679" s="785" t="s">
        <v>2606</v>
      </c>
      <c r="AD3679" s="786">
        <v>43201</v>
      </c>
    </row>
    <row r="3680" spans="1:30" ht="15.75">
      <c r="A3680" s="785" t="s">
        <v>4301</v>
      </c>
      <c r="B3680" s="785" t="s">
        <v>16277</v>
      </c>
      <c r="C3680" s="785" t="s">
        <v>4303</v>
      </c>
      <c r="D3680" s="785" t="s">
        <v>2599</v>
      </c>
      <c r="E3680" s="785" t="s">
        <v>8237</v>
      </c>
      <c r="F3680" s="786">
        <v>42998</v>
      </c>
      <c r="G3680" s="785" t="s">
        <v>6174</v>
      </c>
      <c r="H3680" s="786">
        <v>43023</v>
      </c>
      <c r="I3680" s="785" t="s">
        <v>16278</v>
      </c>
      <c r="J3680" s="785" t="s">
        <v>629</v>
      </c>
      <c r="K3680" s="785" t="s">
        <v>2612</v>
      </c>
      <c r="L3680" s="785" t="s">
        <v>16279</v>
      </c>
      <c r="M3680" s="785"/>
      <c r="N3680" s="785"/>
      <c r="O3680" s="785"/>
      <c r="P3680" s="787">
        <v>37.058053000000001</v>
      </c>
      <c r="Q3680" s="787">
        <v>-0.53350699999999995</v>
      </c>
      <c r="R3680" s="785" t="s">
        <v>1056</v>
      </c>
      <c r="S3680" s="785" t="s">
        <v>1057</v>
      </c>
      <c r="T3680" s="785" t="s">
        <v>16280</v>
      </c>
      <c r="U3680" s="785" t="s">
        <v>2994</v>
      </c>
      <c r="V3680" s="785" t="s">
        <v>2855</v>
      </c>
      <c r="W3680" s="785" t="s">
        <v>2621</v>
      </c>
      <c r="X3680" s="785" t="s">
        <v>2621</v>
      </c>
      <c r="Y3680" s="615" t="str">
        <f t="shared" si="57"/>
        <v>Kentainers Limited</v>
      </c>
      <c r="Z3680" s="785" t="s">
        <v>16281</v>
      </c>
      <c r="AA3680" s="785" t="s">
        <v>5464</v>
      </c>
      <c r="AB3680" s="785" t="s">
        <v>2616</v>
      </c>
      <c r="AC3680" s="785" t="s">
        <v>2617</v>
      </c>
      <c r="AD3680" s="786">
        <v>43210</v>
      </c>
    </row>
    <row r="3681" spans="1:30" ht="15.75">
      <c r="A3681" s="785" t="s">
        <v>4301</v>
      </c>
      <c r="B3681" s="785" t="s">
        <v>21974</v>
      </c>
      <c r="C3681" s="785" t="s">
        <v>4303</v>
      </c>
      <c r="D3681" s="785" t="s">
        <v>2599</v>
      </c>
      <c r="E3681" s="785" t="s">
        <v>21975</v>
      </c>
      <c r="F3681" s="786">
        <v>42971</v>
      </c>
      <c r="G3681" s="785" t="s">
        <v>6174</v>
      </c>
      <c r="H3681" s="786">
        <v>43023</v>
      </c>
      <c r="I3681" s="785" t="s">
        <v>21976</v>
      </c>
      <c r="J3681" s="785" t="s">
        <v>627</v>
      </c>
      <c r="K3681" s="785" t="s">
        <v>21977</v>
      </c>
      <c r="L3681" s="785" t="s">
        <v>21978</v>
      </c>
      <c r="M3681" s="785"/>
      <c r="N3681" s="785"/>
      <c r="O3681" s="785"/>
      <c r="P3681" s="787">
        <v>37.590376999999997</v>
      </c>
      <c r="Q3681" s="787">
        <v>-7.5837000000000002E-2</v>
      </c>
      <c r="R3681" s="785" t="s">
        <v>1104</v>
      </c>
      <c r="S3681" s="785" t="s">
        <v>2643</v>
      </c>
      <c r="T3681" s="785" t="s">
        <v>3534</v>
      </c>
      <c r="U3681" s="785" t="s">
        <v>7747</v>
      </c>
      <c r="V3681" s="785" t="s">
        <v>2673</v>
      </c>
      <c r="W3681" s="785" t="s">
        <v>2808</v>
      </c>
      <c r="X3681" s="785" t="s">
        <v>3576</v>
      </c>
      <c r="Y3681" s="615" t="str">
        <f t="shared" si="57"/>
        <v>Samuel Kirimi</v>
      </c>
      <c r="Z3681" s="785" t="s">
        <v>6367</v>
      </c>
      <c r="AA3681" s="785" t="s">
        <v>4349</v>
      </c>
      <c r="AB3681" s="785" t="s">
        <v>2683</v>
      </c>
      <c r="AC3681" s="785" t="s">
        <v>2606</v>
      </c>
      <c r="AD3681" s="786">
        <v>43131</v>
      </c>
    </row>
    <row r="3682" spans="1:30" ht="15.75">
      <c r="A3682" s="785" t="s">
        <v>4301</v>
      </c>
      <c r="B3682" s="785" t="s">
        <v>7205</v>
      </c>
      <c r="C3682" s="785" t="s">
        <v>4303</v>
      </c>
      <c r="D3682" s="785" t="s">
        <v>2599</v>
      </c>
      <c r="E3682" s="785" t="s">
        <v>6336</v>
      </c>
      <c r="F3682" s="786">
        <v>42959</v>
      </c>
      <c r="G3682" s="785" t="s">
        <v>7206</v>
      </c>
      <c r="H3682" s="786">
        <v>43022</v>
      </c>
      <c r="I3682" s="785" t="s">
        <v>7207</v>
      </c>
      <c r="J3682" s="785" t="s">
        <v>629</v>
      </c>
      <c r="K3682" s="785" t="s">
        <v>2612</v>
      </c>
      <c r="L3682" s="785" t="s">
        <v>7208</v>
      </c>
      <c r="M3682" s="785"/>
      <c r="N3682" s="785"/>
      <c r="O3682" s="785" t="s">
        <v>7209</v>
      </c>
      <c r="P3682" s="787">
        <v>37.300521000000003</v>
      </c>
      <c r="Q3682" s="787">
        <v>-0.48017199999999999</v>
      </c>
      <c r="R3682" s="785" t="s">
        <v>1961</v>
      </c>
      <c r="S3682" s="785" t="s">
        <v>2066</v>
      </c>
      <c r="T3682" s="785" t="s">
        <v>3292</v>
      </c>
      <c r="U3682" s="785" t="s">
        <v>7210</v>
      </c>
      <c r="V3682" s="785" t="s">
        <v>2855</v>
      </c>
      <c r="W3682" s="785" t="s">
        <v>2652</v>
      </c>
      <c r="X3682" s="785" t="s">
        <v>2732</v>
      </c>
      <c r="Y3682" s="615" t="str">
        <f t="shared" si="57"/>
        <v>David Chege Wangui</v>
      </c>
      <c r="Z3682" s="785" t="s">
        <v>7094</v>
      </c>
      <c r="AA3682" s="785" t="s">
        <v>4314</v>
      </c>
      <c r="AB3682" s="785" t="s">
        <v>2683</v>
      </c>
      <c r="AC3682" s="785" t="s">
        <v>2606</v>
      </c>
      <c r="AD3682" s="786">
        <v>43188</v>
      </c>
    </row>
    <row r="3683" spans="1:30" ht="15.75">
      <c r="A3683" s="785" t="s">
        <v>4301</v>
      </c>
      <c r="B3683" s="785" t="s">
        <v>33074</v>
      </c>
      <c r="C3683" s="785" t="s">
        <v>4303</v>
      </c>
      <c r="D3683" s="785" t="s">
        <v>2599</v>
      </c>
      <c r="E3683" s="785" t="s">
        <v>4641</v>
      </c>
      <c r="F3683" s="786">
        <v>42745</v>
      </c>
      <c r="G3683" s="785" t="s">
        <v>7206</v>
      </c>
      <c r="H3683" s="786">
        <v>43022</v>
      </c>
      <c r="I3683" s="785" t="s">
        <v>33075</v>
      </c>
      <c r="J3683" s="785" t="s">
        <v>629</v>
      </c>
      <c r="K3683" s="785" t="s">
        <v>33076</v>
      </c>
      <c r="L3683" s="785" t="s">
        <v>33077</v>
      </c>
      <c r="M3683" s="785"/>
      <c r="N3683" s="785"/>
      <c r="O3683" s="785"/>
      <c r="P3683" s="787">
        <v>35.242620000000002</v>
      </c>
      <c r="Q3683" s="787">
        <v>0.45926699999999998</v>
      </c>
      <c r="R3683" s="785" t="s">
        <v>893</v>
      </c>
      <c r="S3683" s="785" t="s">
        <v>2708</v>
      </c>
      <c r="T3683" s="785" t="s">
        <v>2708</v>
      </c>
      <c r="U3683" s="785" t="s">
        <v>33078</v>
      </c>
      <c r="V3683" s="785" t="s">
        <v>3174</v>
      </c>
      <c r="W3683" s="785" t="s">
        <v>3181</v>
      </c>
      <c r="X3683" s="785"/>
      <c r="Y3683" s="615" t="str">
        <f t="shared" si="57"/>
        <v>Abiud Limited</v>
      </c>
      <c r="Z3683" s="785" t="s">
        <v>2599</v>
      </c>
      <c r="AA3683" s="785" t="s">
        <v>4349</v>
      </c>
      <c r="AB3683" s="785" t="s">
        <v>2876</v>
      </c>
      <c r="AC3683" s="785" t="s">
        <v>2606</v>
      </c>
      <c r="AD3683" s="786">
        <v>43023</v>
      </c>
    </row>
    <row r="3684" spans="1:30" ht="15.75">
      <c r="A3684" s="785" t="s">
        <v>4301</v>
      </c>
      <c r="B3684" s="785" t="s">
        <v>11095</v>
      </c>
      <c r="C3684" s="785" t="s">
        <v>4303</v>
      </c>
      <c r="D3684" s="785" t="s">
        <v>2599</v>
      </c>
      <c r="E3684" s="785" t="s">
        <v>11096</v>
      </c>
      <c r="F3684" s="786">
        <v>42896</v>
      </c>
      <c r="G3684" s="785" t="s">
        <v>6237</v>
      </c>
      <c r="H3684" s="786">
        <v>43020</v>
      </c>
      <c r="I3684" s="785" t="s">
        <v>11097</v>
      </c>
      <c r="J3684" s="785" t="s">
        <v>627</v>
      </c>
      <c r="K3684" s="785" t="s">
        <v>11098</v>
      </c>
      <c r="L3684" s="785" t="s">
        <v>11099</v>
      </c>
      <c r="M3684" s="785"/>
      <c r="N3684" s="785"/>
      <c r="O3684" s="785"/>
      <c r="P3684" s="787">
        <v>34.940137999999997</v>
      </c>
      <c r="Q3684" s="787">
        <v>0.43636799999999998</v>
      </c>
      <c r="R3684" s="785" t="s">
        <v>1917</v>
      </c>
      <c r="S3684" s="785" t="s">
        <v>3229</v>
      </c>
      <c r="T3684" s="785" t="s">
        <v>11100</v>
      </c>
      <c r="U3684" s="785" t="s">
        <v>11101</v>
      </c>
      <c r="V3684" s="785" t="s">
        <v>2855</v>
      </c>
      <c r="W3684" s="785" t="s">
        <v>6356</v>
      </c>
      <c r="X3684" s="785" t="s">
        <v>6356</v>
      </c>
      <c r="Y3684" s="615" t="str">
        <f t="shared" si="57"/>
        <v>Gillet Lihanda</v>
      </c>
      <c r="Z3684" s="785" t="s">
        <v>11059</v>
      </c>
      <c r="AA3684" s="785" t="s">
        <v>4314</v>
      </c>
      <c r="AB3684" s="785" t="s">
        <v>2683</v>
      </c>
      <c r="AC3684" s="785" t="s">
        <v>2606</v>
      </c>
      <c r="AD3684" s="786">
        <v>43020</v>
      </c>
    </row>
    <row r="3685" spans="1:30" ht="15.75">
      <c r="A3685" s="785" t="s">
        <v>4301</v>
      </c>
      <c r="B3685" s="785" t="s">
        <v>29391</v>
      </c>
      <c r="C3685" s="785" t="s">
        <v>4303</v>
      </c>
      <c r="D3685" s="785" t="s">
        <v>2599</v>
      </c>
      <c r="E3685" s="785" t="s">
        <v>19866</v>
      </c>
      <c r="F3685" s="786">
        <v>42965</v>
      </c>
      <c r="G3685" s="785" t="s">
        <v>6802</v>
      </c>
      <c r="H3685" s="786">
        <v>43018</v>
      </c>
      <c r="I3685" s="785" t="s">
        <v>29392</v>
      </c>
      <c r="J3685" s="785" t="s">
        <v>629</v>
      </c>
      <c r="K3685" s="785" t="s">
        <v>29393</v>
      </c>
      <c r="L3685" s="785" t="s">
        <v>29394</v>
      </c>
      <c r="M3685" s="785"/>
      <c r="N3685" s="785"/>
      <c r="O3685" s="785"/>
      <c r="P3685" s="787">
        <v>36.874493000000001</v>
      </c>
      <c r="Q3685" s="787">
        <v>-0.87659799999999999</v>
      </c>
      <c r="R3685" s="785" t="s">
        <v>1030</v>
      </c>
      <c r="S3685" s="785" t="s">
        <v>1795</v>
      </c>
      <c r="T3685" s="785" t="s">
        <v>2830</v>
      </c>
      <c r="U3685" s="785" t="s">
        <v>3533</v>
      </c>
      <c r="V3685" s="785" t="s">
        <v>2855</v>
      </c>
      <c r="W3685" s="785" t="s">
        <v>3497</v>
      </c>
      <c r="X3685" s="785"/>
      <c r="Y3685" s="615" t="str">
        <f t="shared" si="57"/>
        <v>Cides Ltd</v>
      </c>
      <c r="Z3685" s="785" t="s">
        <v>2599</v>
      </c>
      <c r="AA3685" s="785" t="s">
        <v>4349</v>
      </c>
      <c r="AB3685" s="785" t="s">
        <v>2605</v>
      </c>
      <c r="AC3685" s="785" t="s">
        <v>2606</v>
      </c>
      <c r="AD3685" s="786">
        <v>43049</v>
      </c>
    </row>
    <row r="3686" spans="1:30" ht="15.75">
      <c r="A3686" s="785" t="s">
        <v>4301</v>
      </c>
      <c r="B3686" s="785" t="s">
        <v>10808</v>
      </c>
      <c r="C3686" s="785" t="s">
        <v>4379</v>
      </c>
      <c r="D3686" s="785" t="s">
        <v>4418</v>
      </c>
      <c r="E3686" s="785" t="s">
        <v>10809</v>
      </c>
      <c r="F3686" s="786">
        <v>42469</v>
      </c>
      <c r="G3686" s="785" t="s">
        <v>10810</v>
      </c>
      <c r="H3686" s="786">
        <v>43017</v>
      </c>
      <c r="I3686" s="785" t="s">
        <v>10811</v>
      </c>
      <c r="J3686" s="785" t="s">
        <v>627</v>
      </c>
      <c r="K3686" s="785" t="s">
        <v>2612</v>
      </c>
      <c r="L3686" s="785" t="s">
        <v>10812</v>
      </c>
      <c r="M3686" s="785"/>
      <c r="N3686" s="785"/>
      <c r="O3686" s="785"/>
      <c r="P3686" s="787">
        <v>35.181010000000001</v>
      </c>
      <c r="Q3686" s="787">
        <v>-0.39150000000000001</v>
      </c>
      <c r="R3686" s="785" t="s">
        <v>2053</v>
      </c>
      <c r="S3686" s="785" t="s">
        <v>3954</v>
      </c>
      <c r="T3686" s="785" t="s">
        <v>10813</v>
      </c>
      <c r="U3686" s="785" t="s">
        <v>10813</v>
      </c>
      <c r="V3686" s="785" t="s">
        <v>2855</v>
      </c>
      <c r="W3686" s="785" t="s">
        <v>2615</v>
      </c>
      <c r="X3686" s="785" t="s">
        <v>10814</v>
      </c>
      <c r="Y3686" s="615" t="str">
        <f t="shared" si="57"/>
        <v>Gilbert  Mugendi</v>
      </c>
      <c r="Z3686" s="785" t="s">
        <v>10815</v>
      </c>
      <c r="AA3686" s="785" t="s">
        <v>5464</v>
      </c>
      <c r="AB3686" s="785" t="s">
        <v>3686</v>
      </c>
      <c r="AC3686" s="785" t="s">
        <v>2617</v>
      </c>
      <c r="AD3686" s="786">
        <v>43025</v>
      </c>
    </row>
    <row r="3687" spans="1:30" ht="15.75">
      <c r="A3687" s="785" t="s">
        <v>4301</v>
      </c>
      <c r="B3687" s="785" t="s">
        <v>10853</v>
      </c>
      <c r="C3687" s="785" t="s">
        <v>4303</v>
      </c>
      <c r="D3687" s="785" t="s">
        <v>2599</v>
      </c>
      <c r="E3687" s="785" t="s">
        <v>10854</v>
      </c>
      <c r="F3687" s="786">
        <v>43006</v>
      </c>
      <c r="G3687" s="785" t="s">
        <v>10855</v>
      </c>
      <c r="H3687" s="786">
        <v>43016</v>
      </c>
      <c r="I3687" s="785" t="s">
        <v>10856</v>
      </c>
      <c r="J3687" s="785" t="s">
        <v>629</v>
      </c>
      <c r="K3687" s="785" t="s">
        <v>10857</v>
      </c>
      <c r="L3687" s="785" t="s">
        <v>10851</v>
      </c>
      <c r="M3687" s="785" t="s">
        <v>10858</v>
      </c>
      <c r="N3687" s="785"/>
      <c r="O3687" s="785" t="s">
        <v>10859</v>
      </c>
      <c r="P3687" s="787">
        <v>37.607937</v>
      </c>
      <c r="Q3687" s="787">
        <v>-0.230104</v>
      </c>
      <c r="R3687" s="785" t="s">
        <v>1266</v>
      </c>
      <c r="S3687" s="785" t="s">
        <v>1267</v>
      </c>
      <c r="T3687" s="785" t="s">
        <v>10860</v>
      </c>
      <c r="U3687" s="785" t="s">
        <v>3737</v>
      </c>
      <c r="V3687" s="785" t="s">
        <v>2855</v>
      </c>
      <c r="W3687" s="785" t="s">
        <v>7672</v>
      </c>
      <c r="X3687" s="785" t="s">
        <v>10814</v>
      </c>
      <c r="Y3687" s="615" t="str">
        <f t="shared" si="57"/>
        <v>Gilbert  Mugendi</v>
      </c>
      <c r="Z3687" s="785" t="s">
        <v>2599</v>
      </c>
      <c r="AA3687" s="785" t="s">
        <v>4314</v>
      </c>
      <c r="AB3687" s="785" t="s">
        <v>2605</v>
      </c>
      <c r="AC3687" s="785" t="s">
        <v>2606</v>
      </c>
      <c r="AD3687" s="786">
        <v>43201</v>
      </c>
    </row>
    <row r="3688" spans="1:30" ht="15.75">
      <c r="A3688" s="785" t="s">
        <v>4301</v>
      </c>
      <c r="B3688" s="785" t="s">
        <v>4529</v>
      </c>
      <c r="C3688" s="785" t="s">
        <v>4303</v>
      </c>
      <c r="D3688" s="785" t="s">
        <v>2599</v>
      </c>
      <c r="E3688" s="785" t="s">
        <v>4530</v>
      </c>
      <c r="F3688" s="786">
        <v>42947</v>
      </c>
      <c r="G3688" s="785" t="s">
        <v>4531</v>
      </c>
      <c r="H3688" s="786">
        <v>43015</v>
      </c>
      <c r="I3688" s="785" t="s">
        <v>4532</v>
      </c>
      <c r="J3688" s="785" t="s">
        <v>627</v>
      </c>
      <c r="K3688" s="785" t="s">
        <v>4533</v>
      </c>
      <c r="L3688" s="785" t="s">
        <v>4534</v>
      </c>
      <c r="M3688" s="785"/>
      <c r="N3688" s="785"/>
      <c r="O3688" s="785"/>
      <c r="P3688" s="787">
        <v>36.697256000000003</v>
      </c>
      <c r="Q3688" s="787">
        <v>1.099685</v>
      </c>
      <c r="R3688" s="785" t="s">
        <v>4535</v>
      </c>
      <c r="S3688" s="785" t="s">
        <v>4536</v>
      </c>
      <c r="T3688" s="785" t="s">
        <v>4537</v>
      </c>
      <c r="U3688" s="785" t="s">
        <v>4537</v>
      </c>
      <c r="V3688" s="785" t="s">
        <v>3004</v>
      </c>
      <c r="W3688" s="785" t="s">
        <v>2884</v>
      </c>
      <c r="X3688" s="785" t="s">
        <v>2884</v>
      </c>
      <c r="Y3688" s="615" t="str">
        <f t="shared" si="57"/>
        <v>Aggrey Itavale</v>
      </c>
      <c r="Z3688" s="785" t="s">
        <v>4497</v>
      </c>
      <c r="AA3688" s="785" t="s">
        <v>4314</v>
      </c>
      <c r="AB3688" s="785" t="s">
        <v>2605</v>
      </c>
      <c r="AC3688" s="785" t="s">
        <v>2606</v>
      </c>
      <c r="AD3688" s="786">
        <v>42947</v>
      </c>
    </row>
    <row r="3689" spans="1:30" ht="15.75">
      <c r="A3689" s="785" t="s">
        <v>4301</v>
      </c>
      <c r="B3689" s="785" t="s">
        <v>6231</v>
      </c>
      <c r="C3689" s="785" t="s">
        <v>4379</v>
      </c>
      <c r="D3689" s="785" t="s">
        <v>2751</v>
      </c>
      <c r="E3689" s="785" t="s">
        <v>4540</v>
      </c>
      <c r="F3689" s="786">
        <v>42964</v>
      </c>
      <c r="G3689" s="785" t="s">
        <v>5765</v>
      </c>
      <c r="H3689" s="786">
        <v>43014</v>
      </c>
      <c r="I3689" s="785" t="s">
        <v>6232</v>
      </c>
      <c r="J3689" s="785" t="s">
        <v>627</v>
      </c>
      <c r="K3689" s="785" t="s">
        <v>6233</v>
      </c>
      <c r="L3689" s="785" t="s">
        <v>6234</v>
      </c>
      <c r="M3689" s="785"/>
      <c r="N3689" s="785"/>
      <c r="O3689" s="785" t="s">
        <v>6235</v>
      </c>
      <c r="P3689" s="787">
        <v>36.801152999999999</v>
      </c>
      <c r="Q3689" s="787">
        <v>-1.174817</v>
      </c>
      <c r="R3689" s="785" t="s">
        <v>821</v>
      </c>
      <c r="S3689" s="785" t="s">
        <v>1589</v>
      </c>
      <c r="T3689" s="785" t="s">
        <v>1589</v>
      </c>
      <c r="U3689" s="785" t="s">
        <v>3491</v>
      </c>
      <c r="V3689" s="785" t="s">
        <v>2855</v>
      </c>
      <c r="W3689" s="785" t="s">
        <v>2689</v>
      </c>
      <c r="X3689" s="785" t="s">
        <v>2689</v>
      </c>
      <c r="Y3689" s="615" t="str">
        <f t="shared" si="57"/>
        <v>Biotechno &amp; Services</v>
      </c>
      <c r="Z3689" s="785" t="s">
        <v>6145</v>
      </c>
      <c r="AA3689" s="785" t="s">
        <v>4349</v>
      </c>
      <c r="AB3689" s="785" t="s">
        <v>4052</v>
      </c>
      <c r="AC3689" s="785" t="s">
        <v>2606</v>
      </c>
      <c r="AD3689" s="786">
        <v>43056</v>
      </c>
    </row>
    <row r="3690" spans="1:30" ht="15.75">
      <c r="A3690" s="785" t="s">
        <v>4301</v>
      </c>
      <c r="B3690" s="785" t="s">
        <v>18135</v>
      </c>
      <c r="C3690" s="785" t="s">
        <v>4303</v>
      </c>
      <c r="D3690" s="785" t="s">
        <v>2599</v>
      </c>
      <c r="E3690" s="785" t="s">
        <v>15114</v>
      </c>
      <c r="F3690" s="786">
        <v>42969</v>
      </c>
      <c r="G3690" s="785" t="s">
        <v>18136</v>
      </c>
      <c r="H3690" s="786">
        <v>43013</v>
      </c>
      <c r="I3690" s="785" t="s">
        <v>18137</v>
      </c>
      <c r="J3690" s="785" t="s">
        <v>627</v>
      </c>
      <c r="K3690" s="785" t="s">
        <v>18138</v>
      </c>
      <c r="L3690" s="785" t="s">
        <v>18139</v>
      </c>
      <c r="M3690" s="785" t="s">
        <v>18140</v>
      </c>
      <c r="N3690" s="785"/>
      <c r="O3690" s="785" t="s">
        <v>18141</v>
      </c>
      <c r="P3690" s="787">
        <v>36.873677000000001</v>
      </c>
      <c r="Q3690" s="787">
        <v>-0.87673000000000001</v>
      </c>
      <c r="R3690" s="785" t="s">
        <v>1030</v>
      </c>
      <c r="S3690" s="785" t="s">
        <v>1795</v>
      </c>
      <c r="T3690" s="785" t="s">
        <v>2830</v>
      </c>
      <c r="U3690" s="785" t="s">
        <v>3533</v>
      </c>
      <c r="V3690" s="785" t="s">
        <v>2855</v>
      </c>
      <c r="W3690" s="785" t="s">
        <v>3497</v>
      </c>
      <c r="X3690" s="785" t="s">
        <v>3543</v>
      </c>
      <c r="Y3690" s="615" t="str">
        <f t="shared" si="57"/>
        <v>Mwangi</v>
      </c>
      <c r="Z3690" s="785" t="s">
        <v>2599</v>
      </c>
      <c r="AA3690" s="785" t="s">
        <v>4349</v>
      </c>
      <c r="AB3690" s="785" t="s">
        <v>2605</v>
      </c>
      <c r="AC3690" s="785" t="s">
        <v>2606</v>
      </c>
      <c r="AD3690" s="786">
        <v>43049</v>
      </c>
    </row>
    <row r="3691" spans="1:30" ht="15.75">
      <c r="A3691" s="785" t="s">
        <v>4301</v>
      </c>
      <c r="B3691" s="785" t="s">
        <v>12831</v>
      </c>
      <c r="C3691" s="785" t="s">
        <v>4303</v>
      </c>
      <c r="D3691" s="785" t="s">
        <v>2599</v>
      </c>
      <c r="E3691" s="785" t="s">
        <v>11425</v>
      </c>
      <c r="F3691" s="786">
        <v>42962</v>
      </c>
      <c r="G3691" s="785" t="s">
        <v>12832</v>
      </c>
      <c r="H3691" s="786">
        <v>43012</v>
      </c>
      <c r="I3691" s="785" t="s">
        <v>12833</v>
      </c>
      <c r="J3691" s="785" t="s">
        <v>629</v>
      </c>
      <c r="K3691" s="785" t="s">
        <v>12834</v>
      </c>
      <c r="L3691" s="785" t="s">
        <v>12835</v>
      </c>
      <c r="M3691" s="785"/>
      <c r="N3691" s="785"/>
      <c r="O3691" s="785"/>
      <c r="P3691" s="787">
        <v>36.612184999999997</v>
      </c>
      <c r="Q3691" s="787">
        <v>-1.941017</v>
      </c>
      <c r="R3691" s="785" t="s">
        <v>1325</v>
      </c>
      <c r="S3691" s="785" t="s">
        <v>1326</v>
      </c>
      <c r="T3691" s="785" t="s">
        <v>1325</v>
      </c>
      <c r="U3691" s="785" t="s">
        <v>12836</v>
      </c>
      <c r="V3691" s="785" t="s">
        <v>2855</v>
      </c>
      <c r="W3691" s="785" t="s">
        <v>2615</v>
      </c>
      <c r="X3691" s="785" t="s">
        <v>12807</v>
      </c>
      <c r="Y3691" s="615" t="str">
        <f t="shared" si="57"/>
        <v>James Nganga  Njoroge</v>
      </c>
      <c r="Z3691" s="785" t="s">
        <v>12837</v>
      </c>
      <c r="AA3691" s="785" t="s">
        <v>5464</v>
      </c>
      <c r="AB3691" s="785" t="s">
        <v>3686</v>
      </c>
      <c r="AC3691" s="785" t="s">
        <v>2617</v>
      </c>
      <c r="AD3691" s="786">
        <v>43038</v>
      </c>
    </row>
    <row r="3692" spans="1:30" ht="15.75">
      <c r="A3692" s="785" t="s">
        <v>4301</v>
      </c>
      <c r="B3692" s="785" t="s">
        <v>31591</v>
      </c>
      <c r="C3692" s="785" t="s">
        <v>4303</v>
      </c>
      <c r="D3692" s="785" t="s">
        <v>2599</v>
      </c>
      <c r="E3692" s="785" t="s">
        <v>11425</v>
      </c>
      <c r="F3692" s="786">
        <v>42962</v>
      </c>
      <c r="G3692" s="785" t="s">
        <v>12832</v>
      </c>
      <c r="H3692" s="786">
        <v>43012</v>
      </c>
      <c r="I3692" s="785" t="s">
        <v>31592</v>
      </c>
      <c r="J3692" s="785" t="s">
        <v>629</v>
      </c>
      <c r="K3692" s="785" t="s">
        <v>31593</v>
      </c>
      <c r="L3692" s="785" t="s">
        <v>31594</v>
      </c>
      <c r="M3692" s="785"/>
      <c r="N3692" s="785"/>
      <c r="O3692" s="785"/>
      <c r="P3692" s="787">
        <v>36.654130000000002</v>
      </c>
      <c r="Q3692" s="787">
        <v>-1.280878</v>
      </c>
      <c r="R3692" s="785" t="s">
        <v>821</v>
      </c>
      <c r="S3692" s="785" t="s">
        <v>1429</v>
      </c>
      <c r="T3692" s="785" t="s">
        <v>1429</v>
      </c>
      <c r="U3692" s="785" t="s">
        <v>2947</v>
      </c>
      <c r="V3692" s="785" t="s">
        <v>3004</v>
      </c>
      <c r="W3692" s="785" t="s">
        <v>3511</v>
      </c>
      <c r="X3692" s="785"/>
      <c r="Y3692" s="615" t="str">
        <f t="shared" si="57"/>
        <v>Sakaki Natural Renewable Energy Center</v>
      </c>
      <c r="Z3692" s="785" t="s">
        <v>2599</v>
      </c>
      <c r="AA3692" s="785" t="s">
        <v>4349</v>
      </c>
      <c r="AB3692" s="785" t="s">
        <v>2683</v>
      </c>
      <c r="AC3692" s="785" t="s">
        <v>2606</v>
      </c>
      <c r="AD3692" s="786">
        <v>43021</v>
      </c>
    </row>
    <row r="3693" spans="1:30" ht="15.75">
      <c r="A3693" s="785" t="s">
        <v>4301</v>
      </c>
      <c r="B3693" s="785" t="s">
        <v>4399</v>
      </c>
      <c r="C3693" s="785" t="s">
        <v>4303</v>
      </c>
      <c r="D3693" s="785" t="s">
        <v>2599</v>
      </c>
      <c r="E3693" s="785" t="s">
        <v>4400</v>
      </c>
      <c r="F3693" s="786">
        <v>42961</v>
      </c>
      <c r="G3693" s="785" t="s">
        <v>4401</v>
      </c>
      <c r="H3693" s="786">
        <v>43011</v>
      </c>
      <c r="I3693" s="785" t="s">
        <v>4402</v>
      </c>
      <c r="J3693" s="785" t="s">
        <v>629</v>
      </c>
      <c r="K3693" s="785" t="s">
        <v>2612</v>
      </c>
      <c r="L3693" s="785" t="s">
        <v>4403</v>
      </c>
      <c r="M3693" s="785"/>
      <c r="N3693" s="785"/>
      <c r="O3693" s="785"/>
      <c r="P3693" s="787">
        <v>35.071137</v>
      </c>
      <c r="Q3693" s="787">
        <v>0.17627000000000001</v>
      </c>
      <c r="R3693" s="785" t="s">
        <v>916</v>
      </c>
      <c r="S3693" s="785" t="s">
        <v>2839</v>
      </c>
      <c r="T3693" s="785" t="s">
        <v>3758</v>
      </c>
      <c r="U3693" s="785" t="s">
        <v>4404</v>
      </c>
      <c r="V3693" s="785" t="s">
        <v>2855</v>
      </c>
      <c r="W3693" s="785" t="s">
        <v>3181</v>
      </c>
      <c r="X3693" s="785" t="s">
        <v>3181</v>
      </c>
      <c r="Y3693" s="615" t="str">
        <f t="shared" si="57"/>
        <v>Abiud Limited</v>
      </c>
      <c r="Z3693" s="785" t="s">
        <v>4405</v>
      </c>
      <c r="AA3693" s="785" t="s">
        <v>4349</v>
      </c>
      <c r="AB3693" s="785" t="s">
        <v>2876</v>
      </c>
      <c r="AC3693" s="785" t="s">
        <v>2606</v>
      </c>
      <c r="AD3693" s="786">
        <v>43021</v>
      </c>
    </row>
    <row r="3694" spans="1:30" ht="15.75">
      <c r="A3694" s="785" t="s">
        <v>4301</v>
      </c>
      <c r="B3694" s="785" t="s">
        <v>18426</v>
      </c>
      <c r="C3694" s="785" t="s">
        <v>4303</v>
      </c>
      <c r="D3694" s="785" t="s">
        <v>2599</v>
      </c>
      <c r="E3694" s="785" t="s">
        <v>4400</v>
      </c>
      <c r="F3694" s="786">
        <v>42961</v>
      </c>
      <c r="G3694" s="785" t="s">
        <v>4401</v>
      </c>
      <c r="H3694" s="786">
        <v>43011</v>
      </c>
      <c r="I3694" s="785" t="s">
        <v>18427</v>
      </c>
      <c r="J3694" s="785" t="s">
        <v>629</v>
      </c>
      <c r="K3694" s="785" t="s">
        <v>18428</v>
      </c>
      <c r="L3694" s="785" t="s">
        <v>18429</v>
      </c>
      <c r="M3694" s="785"/>
      <c r="N3694" s="785"/>
      <c r="O3694" s="785"/>
      <c r="P3694" s="787">
        <v>36.025548000000001</v>
      </c>
      <c r="Q3694" s="787">
        <v>-0.307508</v>
      </c>
      <c r="R3694" s="785" t="s">
        <v>695</v>
      </c>
      <c r="S3694" s="785" t="s">
        <v>2627</v>
      </c>
      <c r="T3694" s="785" t="s">
        <v>18430</v>
      </c>
      <c r="U3694" s="785" t="s">
        <v>3776</v>
      </c>
      <c r="V3694" s="785" t="s">
        <v>3004</v>
      </c>
      <c r="W3694" s="785" t="s">
        <v>10370</v>
      </c>
      <c r="X3694" s="785" t="s">
        <v>10370</v>
      </c>
      <c r="Y3694" s="615" t="str">
        <f t="shared" si="57"/>
        <v>Nelson Mutai</v>
      </c>
      <c r="Z3694" s="785" t="s">
        <v>18411</v>
      </c>
      <c r="AA3694" s="785" t="s">
        <v>4314</v>
      </c>
      <c r="AB3694" s="785" t="s">
        <v>2605</v>
      </c>
      <c r="AC3694" s="785" t="s">
        <v>2606</v>
      </c>
      <c r="AD3694" s="786">
        <v>43193</v>
      </c>
    </row>
    <row r="3695" spans="1:30" ht="15.75">
      <c r="A3695" s="785" t="s">
        <v>4301</v>
      </c>
      <c r="B3695" s="785" t="s">
        <v>22605</v>
      </c>
      <c r="C3695" s="785" t="s">
        <v>4303</v>
      </c>
      <c r="D3695" s="785" t="s">
        <v>2599</v>
      </c>
      <c r="E3695" s="785" t="s">
        <v>4400</v>
      </c>
      <c r="F3695" s="786">
        <v>42961</v>
      </c>
      <c r="G3695" s="785" t="s">
        <v>4401</v>
      </c>
      <c r="H3695" s="786">
        <v>43011</v>
      </c>
      <c r="I3695" s="785" t="s">
        <v>22606</v>
      </c>
      <c r="J3695" s="785" t="s">
        <v>627</v>
      </c>
      <c r="K3695" s="785" t="s">
        <v>22607</v>
      </c>
      <c r="L3695" s="785" t="s">
        <v>22608</v>
      </c>
      <c r="M3695" s="785"/>
      <c r="N3695" s="785"/>
      <c r="O3695" s="785"/>
      <c r="P3695" s="787">
        <v>37.070982000000001</v>
      </c>
      <c r="Q3695" s="787">
        <v>-0.54549199999999998</v>
      </c>
      <c r="R3695" s="785" t="s">
        <v>1056</v>
      </c>
      <c r="S3695" s="785" t="s">
        <v>1289</v>
      </c>
      <c r="T3695" s="785" t="s">
        <v>3351</v>
      </c>
      <c r="U3695" s="785" t="s">
        <v>22609</v>
      </c>
      <c r="V3695" s="785" t="s">
        <v>3070</v>
      </c>
      <c r="W3695" s="785" t="s">
        <v>3079</v>
      </c>
      <c r="X3695" s="785" t="s">
        <v>3080</v>
      </c>
      <c r="Y3695" s="615" t="str">
        <f t="shared" si="57"/>
        <v>Samuel Migwi</v>
      </c>
      <c r="Z3695" s="785" t="s">
        <v>2599</v>
      </c>
      <c r="AA3695" s="785" t="s">
        <v>4314</v>
      </c>
      <c r="AB3695" s="785" t="s">
        <v>2605</v>
      </c>
      <c r="AC3695" s="785" t="s">
        <v>2606</v>
      </c>
      <c r="AD3695" s="786">
        <v>42996</v>
      </c>
    </row>
    <row r="3696" spans="1:30" ht="15.75">
      <c r="A3696" s="785" t="s">
        <v>4301</v>
      </c>
      <c r="B3696" s="785" t="s">
        <v>29360</v>
      </c>
      <c r="C3696" s="785" t="s">
        <v>4303</v>
      </c>
      <c r="D3696" s="785" t="s">
        <v>2599</v>
      </c>
      <c r="E3696" s="785" t="s">
        <v>29361</v>
      </c>
      <c r="F3696" s="786">
        <v>42960</v>
      </c>
      <c r="G3696" s="785" t="s">
        <v>21277</v>
      </c>
      <c r="H3696" s="786">
        <v>43010</v>
      </c>
      <c r="I3696" s="785" t="s">
        <v>29362</v>
      </c>
      <c r="J3696" s="785" t="s">
        <v>629</v>
      </c>
      <c r="K3696" s="785" t="s">
        <v>29363</v>
      </c>
      <c r="L3696" s="785" t="s">
        <v>29364</v>
      </c>
      <c r="M3696" s="785"/>
      <c r="N3696" s="785"/>
      <c r="O3696" s="785"/>
      <c r="P3696" s="787">
        <v>37.65522</v>
      </c>
      <c r="Q3696" s="787">
        <v>-4.7162000000000003E-2</v>
      </c>
      <c r="R3696" s="785" t="s">
        <v>1104</v>
      </c>
      <c r="S3696" s="785" t="s">
        <v>2643</v>
      </c>
      <c r="T3696" s="785" t="s">
        <v>29359</v>
      </c>
      <c r="U3696" s="785" t="s">
        <v>29365</v>
      </c>
      <c r="V3696" s="785" t="s">
        <v>2855</v>
      </c>
      <c r="W3696" s="785" t="s">
        <v>3305</v>
      </c>
      <c r="X3696" s="785"/>
      <c r="Y3696" s="615" t="str">
        <f t="shared" si="57"/>
        <v>Bio Esline Company Ltd</v>
      </c>
      <c r="Z3696" s="785" t="s">
        <v>2599</v>
      </c>
      <c r="AA3696" s="785" t="s">
        <v>4349</v>
      </c>
      <c r="AB3696" s="785" t="s">
        <v>2605</v>
      </c>
      <c r="AC3696" s="785" t="s">
        <v>2606</v>
      </c>
      <c r="AD3696" s="786">
        <v>43073</v>
      </c>
    </row>
    <row r="3697" spans="1:30" ht="15.75">
      <c r="A3697" s="785" t="s">
        <v>4301</v>
      </c>
      <c r="B3697" s="785" t="s">
        <v>6335</v>
      </c>
      <c r="C3697" s="785" t="s">
        <v>4303</v>
      </c>
      <c r="D3697" s="785" t="s">
        <v>2599</v>
      </c>
      <c r="E3697" s="785" t="s">
        <v>6336</v>
      </c>
      <c r="F3697" s="786">
        <v>42959</v>
      </c>
      <c r="G3697" s="785" t="s">
        <v>6337</v>
      </c>
      <c r="H3697" s="786">
        <v>43009</v>
      </c>
      <c r="I3697" s="785" t="s">
        <v>6338</v>
      </c>
      <c r="J3697" s="785" t="s">
        <v>629</v>
      </c>
      <c r="K3697" s="785" t="s">
        <v>6339</v>
      </c>
      <c r="L3697" s="785" t="s">
        <v>6340</v>
      </c>
      <c r="M3697" s="785"/>
      <c r="N3697" s="785"/>
      <c r="O3697" s="785"/>
      <c r="P3697" s="787">
        <v>37.353012999999997</v>
      </c>
      <c r="Q3697" s="787">
        <v>-1.251452</v>
      </c>
      <c r="R3697" s="785" t="s">
        <v>1729</v>
      </c>
      <c r="S3697" s="785" t="s">
        <v>3997</v>
      </c>
      <c r="T3697" s="785" t="s">
        <v>3997</v>
      </c>
      <c r="U3697" s="785" t="s">
        <v>6341</v>
      </c>
      <c r="V3697" s="785" t="s">
        <v>2855</v>
      </c>
      <c r="W3697" s="785" t="s">
        <v>6333</v>
      </c>
      <c r="X3697" s="785" t="s">
        <v>6333</v>
      </c>
      <c r="Y3697" s="615" t="str">
        <f t="shared" si="57"/>
        <v>Blue Frame</v>
      </c>
      <c r="Z3697" s="785" t="s">
        <v>6342</v>
      </c>
      <c r="AA3697" s="785" t="s">
        <v>4314</v>
      </c>
      <c r="AB3697" s="785" t="s">
        <v>2605</v>
      </c>
      <c r="AC3697" s="785" t="s">
        <v>2606</v>
      </c>
      <c r="AD3697" s="786">
        <v>43024</v>
      </c>
    </row>
    <row r="3698" spans="1:30" ht="15.75">
      <c r="A3698" s="785" t="s">
        <v>4301</v>
      </c>
      <c r="B3698" s="785" t="s">
        <v>6508</v>
      </c>
      <c r="C3698" s="785" t="s">
        <v>4303</v>
      </c>
      <c r="D3698" s="785" t="s">
        <v>2599</v>
      </c>
      <c r="E3698" s="785" t="s">
        <v>6336</v>
      </c>
      <c r="F3698" s="786">
        <v>42959</v>
      </c>
      <c r="G3698" s="785" t="s">
        <v>6337</v>
      </c>
      <c r="H3698" s="786">
        <v>43009</v>
      </c>
      <c r="I3698" s="785" t="s">
        <v>6509</v>
      </c>
      <c r="J3698" s="785" t="s">
        <v>629</v>
      </c>
      <c r="K3698" s="785" t="s">
        <v>6510</v>
      </c>
      <c r="L3698" s="785" t="s">
        <v>6511</v>
      </c>
      <c r="M3698" s="785"/>
      <c r="N3698" s="785"/>
      <c r="O3698" s="785"/>
      <c r="P3698" s="787">
        <v>36.714424000000001</v>
      </c>
      <c r="Q3698" s="787">
        <v>-1.206286</v>
      </c>
      <c r="R3698" s="785" t="s">
        <v>821</v>
      </c>
      <c r="S3698" s="785" t="s">
        <v>2943</v>
      </c>
      <c r="T3698" s="785" t="s">
        <v>3819</v>
      </c>
      <c r="U3698" s="785" t="s">
        <v>3820</v>
      </c>
      <c r="V3698" s="785" t="s">
        <v>2673</v>
      </c>
      <c r="W3698" s="785" t="s">
        <v>3497</v>
      </c>
      <c r="X3698" s="785" t="s">
        <v>3497</v>
      </c>
      <c r="Y3698" s="615" t="str">
        <f t="shared" si="57"/>
        <v>Cides Ltd</v>
      </c>
      <c r="Z3698" s="785" t="s">
        <v>2599</v>
      </c>
      <c r="AA3698" s="785" t="s">
        <v>4349</v>
      </c>
      <c r="AB3698" s="785" t="s">
        <v>2605</v>
      </c>
      <c r="AC3698" s="785" t="s">
        <v>2606</v>
      </c>
      <c r="AD3698" s="786">
        <v>43058</v>
      </c>
    </row>
    <row r="3699" spans="1:30" ht="15.75">
      <c r="A3699" s="785" t="s">
        <v>4301</v>
      </c>
      <c r="B3699" s="785" t="s">
        <v>6618</v>
      </c>
      <c r="C3699" s="785" t="s">
        <v>4303</v>
      </c>
      <c r="D3699" s="785" t="s">
        <v>2599</v>
      </c>
      <c r="E3699" s="785" t="s">
        <v>6336</v>
      </c>
      <c r="F3699" s="786">
        <v>42959</v>
      </c>
      <c r="G3699" s="785" t="s">
        <v>6337</v>
      </c>
      <c r="H3699" s="786">
        <v>43009</v>
      </c>
      <c r="I3699" s="785" t="s">
        <v>6619</v>
      </c>
      <c r="J3699" s="785" t="s">
        <v>627</v>
      </c>
      <c r="K3699" s="785" t="s">
        <v>6620</v>
      </c>
      <c r="L3699" s="785" t="s">
        <v>6621</v>
      </c>
      <c r="M3699" s="785"/>
      <c r="N3699" s="785"/>
      <c r="O3699" s="785"/>
      <c r="P3699" s="787">
        <v>36.877051999999999</v>
      </c>
      <c r="Q3699" s="787">
        <v>-0.881517</v>
      </c>
      <c r="R3699" s="785" t="s">
        <v>1030</v>
      </c>
      <c r="S3699" s="785" t="s">
        <v>1795</v>
      </c>
      <c r="T3699" s="785" t="s">
        <v>2830</v>
      </c>
      <c r="U3699" s="785" t="s">
        <v>6617</v>
      </c>
      <c r="V3699" s="785" t="s">
        <v>2855</v>
      </c>
      <c r="W3699" s="785" t="s">
        <v>3497</v>
      </c>
      <c r="X3699" s="785" t="s">
        <v>3497</v>
      </c>
      <c r="Y3699" s="615" t="str">
        <f t="shared" si="57"/>
        <v>Cides Ltd</v>
      </c>
      <c r="Z3699" s="785" t="s">
        <v>2599</v>
      </c>
      <c r="AA3699" s="785" t="s">
        <v>4349</v>
      </c>
      <c r="AB3699" s="785" t="s">
        <v>2605</v>
      </c>
      <c r="AC3699" s="785" t="s">
        <v>2606</v>
      </c>
      <c r="AD3699" s="786">
        <v>43049</v>
      </c>
    </row>
    <row r="3700" spans="1:30" ht="15.75">
      <c r="A3700" s="785" t="s">
        <v>4301</v>
      </c>
      <c r="B3700" s="785" t="s">
        <v>6631</v>
      </c>
      <c r="C3700" s="785" t="s">
        <v>4303</v>
      </c>
      <c r="D3700" s="785" t="s">
        <v>2599</v>
      </c>
      <c r="E3700" s="785" t="s">
        <v>6336</v>
      </c>
      <c r="F3700" s="786">
        <v>42959</v>
      </c>
      <c r="G3700" s="785" t="s">
        <v>6337</v>
      </c>
      <c r="H3700" s="786">
        <v>43009</v>
      </c>
      <c r="I3700" s="785" t="s">
        <v>6632</v>
      </c>
      <c r="J3700" s="785" t="s">
        <v>627</v>
      </c>
      <c r="K3700" s="785" t="s">
        <v>6633</v>
      </c>
      <c r="L3700" s="785" t="s">
        <v>6634</v>
      </c>
      <c r="M3700" s="785"/>
      <c r="N3700" s="785"/>
      <c r="O3700" s="785"/>
      <c r="P3700" s="787">
        <v>36.873207000000001</v>
      </c>
      <c r="Q3700" s="787">
        <v>-0.875892</v>
      </c>
      <c r="R3700" s="785" t="s">
        <v>1030</v>
      </c>
      <c r="S3700" s="785" t="s">
        <v>1795</v>
      </c>
      <c r="T3700" s="785" t="s">
        <v>2830</v>
      </c>
      <c r="U3700" s="785" t="s">
        <v>3533</v>
      </c>
      <c r="V3700" s="785" t="s">
        <v>2855</v>
      </c>
      <c r="W3700" s="785" t="s">
        <v>3497</v>
      </c>
      <c r="X3700" s="785" t="s">
        <v>3497</v>
      </c>
      <c r="Y3700" s="615" t="str">
        <f t="shared" si="57"/>
        <v>Cides Ltd</v>
      </c>
      <c r="Z3700" s="785" t="s">
        <v>2599</v>
      </c>
      <c r="AA3700" s="785" t="s">
        <v>4349</v>
      </c>
      <c r="AB3700" s="785" t="s">
        <v>2605</v>
      </c>
      <c r="AC3700" s="785" t="s">
        <v>2606</v>
      </c>
      <c r="AD3700" s="786">
        <v>43049</v>
      </c>
    </row>
    <row r="3701" spans="1:30" ht="15.75">
      <c r="A3701" s="785" t="s">
        <v>4301</v>
      </c>
      <c r="B3701" s="785" t="s">
        <v>8291</v>
      </c>
      <c r="C3701" s="785" t="s">
        <v>4303</v>
      </c>
      <c r="D3701" s="785" t="s">
        <v>2599</v>
      </c>
      <c r="E3701" s="785" t="s">
        <v>6336</v>
      </c>
      <c r="F3701" s="786">
        <v>42959</v>
      </c>
      <c r="G3701" s="785" t="s">
        <v>6337</v>
      </c>
      <c r="H3701" s="786">
        <v>43009</v>
      </c>
      <c r="I3701" s="785" t="s">
        <v>8292</v>
      </c>
      <c r="J3701" s="785" t="s">
        <v>629</v>
      </c>
      <c r="K3701" s="785" t="s">
        <v>8293</v>
      </c>
      <c r="L3701" s="785" t="s">
        <v>8294</v>
      </c>
      <c r="M3701" s="785"/>
      <c r="N3701" s="785"/>
      <c r="O3701" s="785"/>
      <c r="P3701" s="787">
        <v>37.632542000000001</v>
      </c>
      <c r="Q3701" s="787">
        <v>-7.8669000000000003E-2</v>
      </c>
      <c r="R3701" s="785" t="s">
        <v>1104</v>
      </c>
      <c r="S3701" s="785" t="s">
        <v>2643</v>
      </c>
      <c r="T3701" s="785" t="s">
        <v>3534</v>
      </c>
      <c r="U3701" s="785" t="s">
        <v>8295</v>
      </c>
      <c r="V3701" s="785" t="s">
        <v>2855</v>
      </c>
      <c r="W3701" s="785" t="s">
        <v>2719</v>
      </c>
      <c r="X3701" s="785" t="s">
        <v>8296</v>
      </c>
      <c r="Y3701" s="615" t="str">
        <f t="shared" si="57"/>
        <v>Eric Muriithi</v>
      </c>
      <c r="Z3701" s="785" t="s">
        <v>8029</v>
      </c>
      <c r="AA3701" s="785" t="s">
        <v>4349</v>
      </c>
      <c r="AB3701" s="785" t="s">
        <v>2683</v>
      </c>
      <c r="AC3701" s="785" t="s">
        <v>2606</v>
      </c>
      <c r="AD3701" s="786">
        <v>42998</v>
      </c>
    </row>
    <row r="3702" spans="1:30" ht="15.75">
      <c r="A3702" s="785" t="s">
        <v>4301</v>
      </c>
      <c r="B3702" s="785" t="s">
        <v>8982</v>
      </c>
      <c r="C3702" s="785" t="s">
        <v>4303</v>
      </c>
      <c r="D3702" s="785" t="s">
        <v>2599</v>
      </c>
      <c r="E3702" s="785" t="s">
        <v>6336</v>
      </c>
      <c r="F3702" s="786">
        <v>42959</v>
      </c>
      <c r="G3702" s="785" t="s">
        <v>6337</v>
      </c>
      <c r="H3702" s="786">
        <v>43009</v>
      </c>
      <c r="I3702" s="785" t="s">
        <v>8983</v>
      </c>
      <c r="J3702" s="785" t="s">
        <v>627</v>
      </c>
      <c r="K3702" s="785" t="s">
        <v>8984</v>
      </c>
      <c r="L3702" s="785" t="s">
        <v>8985</v>
      </c>
      <c r="M3702" s="785"/>
      <c r="N3702" s="785"/>
      <c r="O3702" s="785" t="s">
        <v>8986</v>
      </c>
      <c r="P3702" s="787">
        <v>37.114832</v>
      </c>
      <c r="Q3702" s="787">
        <v>-0.477937</v>
      </c>
      <c r="R3702" s="785" t="s">
        <v>1056</v>
      </c>
      <c r="S3702" s="785" t="s">
        <v>1132</v>
      </c>
      <c r="T3702" s="785" t="s">
        <v>8987</v>
      </c>
      <c r="U3702" s="785" t="s">
        <v>8663</v>
      </c>
      <c r="V3702" s="785" t="s">
        <v>2855</v>
      </c>
      <c r="W3702" s="785" t="s">
        <v>2707</v>
      </c>
      <c r="X3702" s="785" t="s">
        <v>2707</v>
      </c>
      <c r="Y3702" s="615" t="str">
        <f t="shared" si="57"/>
        <v>Fagaden Enterprises</v>
      </c>
      <c r="Z3702" s="785" t="s">
        <v>8801</v>
      </c>
      <c r="AA3702" s="785" t="s">
        <v>4349</v>
      </c>
      <c r="AB3702" s="785" t="s">
        <v>2683</v>
      </c>
      <c r="AC3702" s="785" t="s">
        <v>2606</v>
      </c>
      <c r="AD3702" s="786">
        <v>43010</v>
      </c>
    </row>
    <row r="3703" spans="1:30" ht="15.75">
      <c r="A3703" s="785" t="s">
        <v>4301</v>
      </c>
      <c r="B3703" s="785" t="s">
        <v>8992</v>
      </c>
      <c r="C3703" s="785" t="s">
        <v>4303</v>
      </c>
      <c r="D3703" s="785" t="s">
        <v>2599</v>
      </c>
      <c r="E3703" s="785" t="s">
        <v>6336</v>
      </c>
      <c r="F3703" s="786">
        <v>42959</v>
      </c>
      <c r="G3703" s="785" t="s">
        <v>6337</v>
      </c>
      <c r="H3703" s="786">
        <v>43009</v>
      </c>
      <c r="I3703" s="785" t="s">
        <v>8993</v>
      </c>
      <c r="J3703" s="785" t="s">
        <v>629</v>
      </c>
      <c r="K3703" s="785" t="s">
        <v>8994</v>
      </c>
      <c r="L3703" s="785" t="s">
        <v>8995</v>
      </c>
      <c r="M3703" s="785"/>
      <c r="N3703" s="785"/>
      <c r="O3703" s="785"/>
      <c r="P3703" s="787">
        <v>37.109544999999997</v>
      </c>
      <c r="Q3703" s="787">
        <v>-1.0874779999999999</v>
      </c>
      <c r="R3703" s="785" t="s">
        <v>821</v>
      </c>
      <c r="S3703" s="785" t="s">
        <v>2791</v>
      </c>
      <c r="T3703" s="785" t="s">
        <v>2792</v>
      </c>
      <c r="U3703" s="785" t="s">
        <v>2793</v>
      </c>
      <c r="V3703" s="785" t="s">
        <v>2855</v>
      </c>
      <c r="W3703" s="785" t="s">
        <v>2707</v>
      </c>
      <c r="X3703" s="785" t="s">
        <v>2707</v>
      </c>
      <c r="Y3703" s="615" t="str">
        <f t="shared" si="57"/>
        <v>Fagaden Enterprises</v>
      </c>
      <c r="Z3703" s="785" t="s">
        <v>8801</v>
      </c>
      <c r="AA3703" s="785" t="s">
        <v>4349</v>
      </c>
      <c r="AB3703" s="785" t="s">
        <v>2683</v>
      </c>
      <c r="AC3703" s="785" t="s">
        <v>2606</v>
      </c>
      <c r="AD3703" s="786">
        <v>43026</v>
      </c>
    </row>
    <row r="3704" spans="1:30" ht="15.75">
      <c r="A3704" s="785" t="s">
        <v>4301</v>
      </c>
      <c r="B3704" s="785" t="s">
        <v>9604</v>
      </c>
      <c r="C3704" s="785" t="s">
        <v>4303</v>
      </c>
      <c r="D3704" s="785" t="s">
        <v>2599</v>
      </c>
      <c r="E3704" s="785" t="s">
        <v>6336</v>
      </c>
      <c r="F3704" s="786">
        <v>42959</v>
      </c>
      <c r="G3704" s="785" t="s">
        <v>6337</v>
      </c>
      <c r="H3704" s="786">
        <v>43009</v>
      </c>
      <c r="I3704" s="785" t="s">
        <v>9605</v>
      </c>
      <c r="J3704" s="785" t="s">
        <v>627</v>
      </c>
      <c r="K3704" s="785" t="s">
        <v>9606</v>
      </c>
      <c r="L3704" s="785" t="s">
        <v>9607</v>
      </c>
      <c r="M3704" s="785"/>
      <c r="N3704" s="785"/>
      <c r="O3704" s="785"/>
      <c r="P3704" s="787">
        <v>36.988858999999998</v>
      </c>
      <c r="Q3704" s="787">
        <v>-8.2163E-2</v>
      </c>
      <c r="R3704" s="785" t="s">
        <v>1056</v>
      </c>
      <c r="S3704" s="785" t="s">
        <v>3283</v>
      </c>
      <c r="T3704" s="785" t="s">
        <v>3441</v>
      </c>
      <c r="U3704" s="785" t="s">
        <v>9608</v>
      </c>
      <c r="V3704" s="785" t="s">
        <v>2855</v>
      </c>
      <c r="W3704" s="785" t="s">
        <v>3288</v>
      </c>
      <c r="X3704" s="785" t="s">
        <v>2626</v>
      </c>
      <c r="Y3704" s="615" t="str">
        <f t="shared" si="57"/>
        <v>Francis Kinyanjui</v>
      </c>
      <c r="Z3704" s="785" t="s">
        <v>9531</v>
      </c>
      <c r="AA3704" s="785" t="s">
        <v>4314</v>
      </c>
      <c r="AB3704" s="785" t="s">
        <v>2683</v>
      </c>
      <c r="AC3704" s="785" t="s">
        <v>2606</v>
      </c>
      <c r="AD3704" s="786">
        <v>43062</v>
      </c>
    </row>
    <row r="3705" spans="1:30" ht="15.75">
      <c r="A3705" s="785" t="s">
        <v>4301</v>
      </c>
      <c r="B3705" s="785" t="s">
        <v>10114</v>
      </c>
      <c r="C3705" s="785" t="s">
        <v>4322</v>
      </c>
      <c r="D3705" s="785" t="s">
        <v>2618</v>
      </c>
      <c r="E3705" s="785" t="s">
        <v>6336</v>
      </c>
      <c r="F3705" s="786">
        <v>42959</v>
      </c>
      <c r="G3705" s="785" t="s">
        <v>6337</v>
      </c>
      <c r="H3705" s="786">
        <v>43009</v>
      </c>
      <c r="I3705" s="785" t="s">
        <v>10115</v>
      </c>
      <c r="J3705" s="785" t="s">
        <v>627</v>
      </c>
      <c r="K3705" s="785" t="s">
        <v>10116</v>
      </c>
      <c r="L3705" s="785" t="s">
        <v>10117</v>
      </c>
      <c r="M3705" s="785" t="s">
        <v>10118</v>
      </c>
      <c r="N3705" s="785"/>
      <c r="O3705" s="785" t="s">
        <v>10119</v>
      </c>
      <c r="P3705" s="787">
        <v>36.581144000000002</v>
      </c>
      <c r="Q3705" s="787">
        <v>-3.0065999999999999E-2</v>
      </c>
      <c r="R3705" s="785" t="s">
        <v>960</v>
      </c>
      <c r="S3705" s="785" t="s">
        <v>3258</v>
      </c>
      <c r="T3705" s="785" t="s">
        <v>10120</v>
      </c>
      <c r="U3705" s="785" t="s">
        <v>9599</v>
      </c>
      <c r="V3705" s="785" t="s">
        <v>2855</v>
      </c>
      <c r="W3705" s="785" t="s">
        <v>2615</v>
      </c>
      <c r="X3705" s="785" t="s">
        <v>10121</v>
      </c>
      <c r="Y3705" s="615" t="str">
        <f t="shared" si="57"/>
        <v>Gabriel Mburu</v>
      </c>
      <c r="Z3705" s="785" t="s">
        <v>10057</v>
      </c>
      <c r="AA3705" s="785" t="s">
        <v>5464</v>
      </c>
      <c r="AB3705" s="785" t="s">
        <v>3686</v>
      </c>
      <c r="AC3705" s="785" t="s">
        <v>2617</v>
      </c>
      <c r="AD3705" s="786">
        <v>43177</v>
      </c>
    </row>
    <row r="3706" spans="1:30" ht="15.75">
      <c r="A3706" s="785" t="s">
        <v>4301</v>
      </c>
      <c r="B3706" s="785" t="s">
        <v>10480</v>
      </c>
      <c r="C3706" s="785" t="s">
        <v>4303</v>
      </c>
      <c r="D3706" s="785" t="s">
        <v>2599</v>
      </c>
      <c r="E3706" s="785" t="s">
        <v>6336</v>
      </c>
      <c r="F3706" s="786">
        <v>42959</v>
      </c>
      <c r="G3706" s="785" t="s">
        <v>6337</v>
      </c>
      <c r="H3706" s="786">
        <v>43009</v>
      </c>
      <c r="I3706" s="785" t="s">
        <v>10481</v>
      </c>
      <c r="J3706" s="785" t="s">
        <v>627</v>
      </c>
      <c r="K3706" s="785" t="s">
        <v>10482</v>
      </c>
      <c r="L3706" s="785" t="s">
        <v>10483</v>
      </c>
      <c r="M3706" s="785"/>
      <c r="N3706" s="785"/>
      <c r="O3706" s="785"/>
      <c r="P3706" s="787">
        <v>36.172027999999997</v>
      </c>
      <c r="Q3706" s="787">
        <v>-0.34288200000000002</v>
      </c>
      <c r="R3706" s="785" t="s">
        <v>695</v>
      </c>
      <c r="S3706" s="785" t="s">
        <v>2769</v>
      </c>
      <c r="T3706" s="785" t="s">
        <v>10484</v>
      </c>
      <c r="U3706" s="785" t="s">
        <v>10485</v>
      </c>
      <c r="V3706" s="785" t="s">
        <v>2855</v>
      </c>
      <c r="W3706" s="785" t="s">
        <v>10486</v>
      </c>
      <c r="X3706" s="785" t="s">
        <v>3570</v>
      </c>
      <c r="Y3706" s="615" t="str">
        <f t="shared" si="57"/>
        <v>George Maina</v>
      </c>
      <c r="Z3706" s="785" t="s">
        <v>10479</v>
      </c>
      <c r="AA3706" s="785" t="s">
        <v>4314</v>
      </c>
      <c r="AB3706" s="785" t="s">
        <v>2683</v>
      </c>
      <c r="AC3706" s="785" t="s">
        <v>2606</v>
      </c>
      <c r="AD3706" s="786">
        <v>43059</v>
      </c>
    </row>
    <row r="3707" spans="1:30" ht="15.75">
      <c r="A3707" s="785" t="s">
        <v>4301</v>
      </c>
      <c r="B3707" s="785" t="s">
        <v>11479</v>
      </c>
      <c r="C3707" s="785" t="s">
        <v>4303</v>
      </c>
      <c r="D3707" s="785" t="s">
        <v>2599</v>
      </c>
      <c r="E3707" s="785" t="s">
        <v>6336</v>
      </c>
      <c r="F3707" s="786">
        <v>42959</v>
      </c>
      <c r="G3707" s="785" t="s">
        <v>6337</v>
      </c>
      <c r="H3707" s="786">
        <v>43009</v>
      </c>
      <c r="I3707" s="785" t="s">
        <v>11480</v>
      </c>
      <c r="J3707" s="785" t="s">
        <v>627</v>
      </c>
      <c r="K3707" s="785" t="s">
        <v>11481</v>
      </c>
      <c r="L3707" s="785" t="s">
        <v>11482</v>
      </c>
      <c r="M3707" s="785"/>
      <c r="N3707" s="785"/>
      <c r="O3707" s="785" t="s">
        <v>11483</v>
      </c>
      <c r="P3707" s="787">
        <v>37.645243000000001</v>
      </c>
      <c r="Q3707" s="787">
        <v>-0.254278</v>
      </c>
      <c r="R3707" s="785" t="s">
        <v>1266</v>
      </c>
      <c r="S3707" s="785" t="s">
        <v>1267</v>
      </c>
      <c r="T3707" s="785" t="s">
        <v>11268</v>
      </c>
      <c r="U3707" s="785" t="s">
        <v>3225</v>
      </c>
      <c r="V3707" s="785" t="s">
        <v>2855</v>
      </c>
      <c r="W3707" s="785" t="s">
        <v>2719</v>
      </c>
      <c r="X3707" s="785" t="s">
        <v>11484</v>
      </c>
      <c r="Y3707" s="615" t="str">
        <f t="shared" si="57"/>
        <v>Henry Mutwiri</v>
      </c>
      <c r="Z3707" s="785" t="s">
        <v>11485</v>
      </c>
      <c r="AA3707" s="785" t="s">
        <v>4349</v>
      </c>
      <c r="AB3707" s="785" t="s">
        <v>2683</v>
      </c>
      <c r="AC3707" s="785" t="s">
        <v>2606</v>
      </c>
      <c r="AD3707" s="786">
        <v>43022</v>
      </c>
    </row>
    <row r="3708" spans="1:30" ht="15.75">
      <c r="A3708" s="785" t="s">
        <v>4301</v>
      </c>
      <c r="B3708" s="785" t="s">
        <v>11499</v>
      </c>
      <c r="C3708" s="785" t="s">
        <v>4303</v>
      </c>
      <c r="D3708" s="785" t="s">
        <v>2599</v>
      </c>
      <c r="E3708" s="785" t="s">
        <v>6336</v>
      </c>
      <c r="F3708" s="786">
        <v>42959</v>
      </c>
      <c r="G3708" s="785" t="s">
        <v>6337</v>
      </c>
      <c r="H3708" s="786">
        <v>43009</v>
      </c>
      <c r="I3708" s="785" t="s">
        <v>11500</v>
      </c>
      <c r="J3708" s="785" t="s">
        <v>629</v>
      </c>
      <c r="K3708" s="785" t="s">
        <v>11501</v>
      </c>
      <c r="L3708" s="785" t="s">
        <v>11502</v>
      </c>
      <c r="M3708" s="785" t="s">
        <v>11503</v>
      </c>
      <c r="N3708" s="785"/>
      <c r="O3708" s="785"/>
      <c r="P3708" s="787">
        <v>38.316592</v>
      </c>
      <c r="Q3708" s="787">
        <v>-3.4956619999999998</v>
      </c>
      <c r="R3708" s="785" t="s">
        <v>766</v>
      </c>
      <c r="S3708" s="785" t="s">
        <v>2745</v>
      </c>
      <c r="T3708" s="785" t="s">
        <v>2991</v>
      </c>
      <c r="U3708" s="785" t="s">
        <v>11504</v>
      </c>
      <c r="V3708" s="785" t="s">
        <v>2855</v>
      </c>
      <c r="W3708" s="785" t="s">
        <v>2849</v>
      </c>
      <c r="X3708" s="785" t="s">
        <v>3352</v>
      </c>
      <c r="Y3708" s="615" t="str">
        <f t="shared" si="57"/>
        <v>Higin Chorongo</v>
      </c>
      <c r="Z3708" s="785" t="s">
        <v>3970</v>
      </c>
      <c r="AA3708" s="785" t="s">
        <v>5464</v>
      </c>
      <c r="AB3708" s="785" t="s">
        <v>2605</v>
      </c>
      <c r="AC3708" s="785" t="s">
        <v>2606</v>
      </c>
      <c r="AD3708" s="786">
        <v>43036</v>
      </c>
    </row>
    <row r="3709" spans="1:30" ht="15.75">
      <c r="A3709" s="785" t="s">
        <v>4301</v>
      </c>
      <c r="B3709" s="785" t="s">
        <v>11526</v>
      </c>
      <c r="C3709" s="785" t="s">
        <v>4303</v>
      </c>
      <c r="D3709" s="785" t="s">
        <v>2599</v>
      </c>
      <c r="E3709" s="785" t="s">
        <v>6336</v>
      </c>
      <c r="F3709" s="786">
        <v>42959</v>
      </c>
      <c r="G3709" s="785" t="s">
        <v>6337</v>
      </c>
      <c r="H3709" s="786">
        <v>43009</v>
      </c>
      <c r="I3709" s="785" t="s">
        <v>11527</v>
      </c>
      <c r="J3709" s="785" t="s">
        <v>629</v>
      </c>
      <c r="K3709" s="785" t="s">
        <v>11528</v>
      </c>
      <c r="L3709" s="785" t="s">
        <v>11529</v>
      </c>
      <c r="M3709" s="785"/>
      <c r="N3709" s="785"/>
      <c r="O3709" s="785"/>
      <c r="P3709" s="787">
        <v>37.612929000000001</v>
      </c>
      <c r="Q3709" s="787">
        <v>-0.26775500000000002</v>
      </c>
      <c r="R3709" s="785" t="s">
        <v>1266</v>
      </c>
      <c r="S3709" s="785" t="s">
        <v>1267</v>
      </c>
      <c r="T3709" s="785" t="s">
        <v>2965</v>
      </c>
      <c r="U3709" s="785" t="s">
        <v>3729</v>
      </c>
      <c r="V3709" s="785" t="s">
        <v>2855</v>
      </c>
      <c r="W3709" s="785" t="s">
        <v>3253</v>
      </c>
      <c r="X3709" s="785" t="s">
        <v>11530</v>
      </c>
      <c r="Y3709" s="615" t="str">
        <f t="shared" si="57"/>
        <v>Ian Mbae</v>
      </c>
      <c r="Z3709" s="785" t="s">
        <v>11531</v>
      </c>
      <c r="AA3709" s="785" t="s">
        <v>4349</v>
      </c>
      <c r="AB3709" s="785" t="s">
        <v>2605</v>
      </c>
      <c r="AC3709" s="785" t="s">
        <v>2606</v>
      </c>
      <c r="AD3709" s="786">
        <v>43051</v>
      </c>
    </row>
    <row r="3710" spans="1:30" ht="15.75">
      <c r="A3710" s="785" t="s">
        <v>4301</v>
      </c>
      <c r="B3710" s="785" t="s">
        <v>14501</v>
      </c>
      <c r="C3710" s="785" t="s">
        <v>4303</v>
      </c>
      <c r="D3710" s="785" t="s">
        <v>2599</v>
      </c>
      <c r="E3710" s="785" t="s">
        <v>6336</v>
      </c>
      <c r="F3710" s="786">
        <v>42959</v>
      </c>
      <c r="G3710" s="785" t="s">
        <v>6337</v>
      </c>
      <c r="H3710" s="786">
        <v>43009</v>
      </c>
      <c r="I3710" s="785" t="s">
        <v>14502</v>
      </c>
      <c r="J3710" s="785" t="s">
        <v>629</v>
      </c>
      <c r="K3710" s="785" t="s">
        <v>14503</v>
      </c>
      <c r="L3710" s="785" t="s">
        <v>14504</v>
      </c>
      <c r="M3710" s="785"/>
      <c r="N3710" s="785"/>
      <c r="O3710" s="785"/>
      <c r="P3710" s="787">
        <v>37.303018000000002</v>
      </c>
      <c r="Q3710" s="787">
        <v>-1.3469819999999999</v>
      </c>
      <c r="R3710" s="785" t="s">
        <v>1729</v>
      </c>
      <c r="S3710" s="785" t="s">
        <v>3446</v>
      </c>
      <c r="T3710" s="785" t="s">
        <v>14505</v>
      </c>
      <c r="U3710" s="785" t="s">
        <v>14506</v>
      </c>
      <c r="V3710" s="785" t="s">
        <v>2855</v>
      </c>
      <c r="W3710" s="785" t="s">
        <v>4026</v>
      </c>
      <c r="X3710" s="785" t="s">
        <v>4026</v>
      </c>
      <c r="Y3710" s="615" t="str">
        <f t="shared" si="57"/>
        <v>Joram Gathogo Mutahi</v>
      </c>
      <c r="Z3710" s="785" t="s">
        <v>14461</v>
      </c>
      <c r="AA3710" s="785" t="s">
        <v>4314</v>
      </c>
      <c r="AB3710" s="785" t="s">
        <v>2605</v>
      </c>
      <c r="AC3710" s="785" t="s">
        <v>2606</v>
      </c>
      <c r="AD3710" s="786">
        <v>43033</v>
      </c>
    </row>
    <row r="3711" spans="1:30" ht="15.75">
      <c r="A3711" s="785" t="s">
        <v>4301</v>
      </c>
      <c r="B3711" s="785" t="s">
        <v>15153</v>
      </c>
      <c r="C3711" s="785" t="s">
        <v>4303</v>
      </c>
      <c r="D3711" s="785" t="s">
        <v>2599</v>
      </c>
      <c r="E3711" s="785" t="s">
        <v>6336</v>
      </c>
      <c r="F3711" s="786">
        <v>42959</v>
      </c>
      <c r="G3711" s="785" t="s">
        <v>6337</v>
      </c>
      <c r="H3711" s="786">
        <v>43009</v>
      </c>
      <c r="I3711" s="785" t="s">
        <v>15154</v>
      </c>
      <c r="J3711" s="785" t="s">
        <v>627</v>
      </c>
      <c r="K3711" s="785" t="s">
        <v>15155</v>
      </c>
      <c r="L3711" s="785" t="s">
        <v>15156</v>
      </c>
      <c r="M3711" s="785"/>
      <c r="N3711" s="785"/>
      <c r="O3711" s="785"/>
      <c r="P3711" s="787">
        <v>38.389398</v>
      </c>
      <c r="Q3711" s="787">
        <v>-3.386377</v>
      </c>
      <c r="R3711" s="785" t="s">
        <v>766</v>
      </c>
      <c r="S3711" s="785" t="s">
        <v>767</v>
      </c>
      <c r="T3711" s="785" t="s">
        <v>15157</v>
      </c>
      <c r="U3711" s="785" t="s">
        <v>3397</v>
      </c>
      <c r="V3711" s="785" t="s">
        <v>2855</v>
      </c>
      <c r="W3711" s="785" t="s">
        <v>2849</v>
      </c>
      <c r="X3711" s="785" t="s">
        <v>2649</v>
      </c>
      <c r="Y3711" s="615" t="str">
        <f t="shared" si="57"/>
        <v>Jotham Kaluma</v>
      </c>
      <c r="Z3711" s="785" t="s">
        <v>15158</v>
      </c>
      <c r="AA3711" s="785" t="s">
        <v>5464</v>
      </c>
      <c r="AB3711" s="785" t="s">
        <v>2605</v>
      </c>
      <c r="AC3711" s="785" t="s">
        <v>2606</v>
      </c>
      <c r="AD3711" s="786">
        <v>43019</v>
      </c>
    </row>
    <row r="3712" spans="1:30" ht="15.75">
      <c r="A3712" s="785" t="s">
        <v>4301</v>
      </c>
      <c r="B3712" s="785" t="s">
        <v>15793</v>
      </c>
      <c r="C3712" s="785" t="s">
        <v>4303</v>
      </c>
      <c r="D3712" s="785" t="s">
        <v>2599</v>
      </c>
      <c r="E3712" s="785" t="s">
        <v>6336</v>
      </c>
      <c r="F3712" s="786">
        <v>42959</v>
      </c>
      <c r="G3712" s="785" t="s">
        <v>6337</v>
      </c>
      <c r="H3712" s="786">
        <v>43009</v>
      </c>
      <c r="I3712" s="785" t="s">
        <v>15794</v>
      </c>
      <c r="J3712" s="785" t="s">
        <v>627</v>
      </c>
      <c r="K3712" s="785" t="s">
        <v>15795</v>
      </c>
      <c r="L3712" s="785" t="s">
        <v>15796</v>
      </c>
      <c r="M3712" s="785" t="s">
        <v>15797</v>
      </c>
      <c r="N3712" s="785"/>
      <c r="O3712" s="785"/>
      <c r="P3712" s="787">
        <v>37.463419999999999</v>
      </c>
      <c r="Q3712" s="787">
        <v>-2.9220950000000001</v>
      </c>
      <c r="R3712" s="785" t="s">
        <v>1325</v>
      </c>
      <c r="S3712" s="785" t="s">
        <v>1326</v>
      </c>
      <c r="T3712" s="785" t="s">
        <v>2638</v>
      </c>
      <c r="U3712" s="785" t="s">
        <v>11712</v>
      </c>
      <c r="V3712" s="785" t="s">
        <v>2855</v>
      </c>
      <c r="W3712" s="785" t="s">
        <v>2849</v>
      </c>
      <c r="X3712" s="785" t="s">
        <v>3890</v>
      </c>
      <c r="Y3712" s="615" t="str">
        <f t="shared" si="57"/>
        <v>Justus Inyasi Makipa</v>
      </c>
      <c r="Z3712" s="785" t="s">
        <v>2599</v>
      </c>
      <c r="AA3712" s="785" t="s">
        <v>5464</v>
      </c>
      <c r="AB3712" s="785" t="s">
        <v>2605</v>
      </c>
      <c r="AC3712" s="785" t="s">
        <v>2606</v>
      </c>
      <c r="AD3712" s="786">
        <v>43028</v>
      </c>
    </row>
    <row r="3713" spans="1:30" ht="15.75">
      <c r="A3713" s="785" t="s">
        <v>4301</v>
      </c>
      <c r="B3713" s="785" t="s">
        <v>16862</v>
      </c>
      <c r="C3713" s="785" t="s">
        <v>4303</v>
      </c>
      <c r="D3713" s="785" t="s">
        <v>2599</v>
      </c>
      <c r="E3713" s="785" t="s">
        <v>6336</v>
      </c>
      <c r="F3713" s="786">
        <v>42959</v>
      </c>
      <c r="G3713" s="785" t="s">
        <v>6337</v>
      </c>
      <c r="H3713" s="786">
        <v>43009</v>
      </c>
      <c r="I3713" s="785" t="s">
        <v>16863</v>
      </c>
      <c r="J3713" s="785" t="s">
        <v>627</v>
      </c>
      <c r="K3713" s="785" t="s">
        <v>2612</v>
      </c>
      <c r="L3713" s="785" t="s">
        <v>16864</v>
      </c>
      <c r="M3713" s="785"/>
      <c r="N3713" s="785"/>
      <c r="O3713" s="785"/>
      <c r="P3713" s="787">
        <v>37.660603000000002</v>
      </c>
      <c r="Q3713" s="787">
        <v>-0.37169799999999997</v>
      </c>
      <c r="R3713" s="785" t="s">
        <v>1266</v>
      </c>
      <c r="S3713" s="785" t="s">
        <v>3150</v>
      </c>
      <c r="T3713" s="785" t="s">
        <v>10441</v>
      </c>
      <c r="U3713" s="785" t="s">
        <v>16865</v>
      </c>
      <c r="V3713" s="785" t="s">
        <v>2855</v>
      </c>
      <c r="W3713" s="785" t="s">
        <v>3005</v>
      </c>
      <c r="X3713" s="785" t="s">
        <v>16849</v>
      </c>
      <c r="Y3713" s="615" t="str">
        <f t="shared" si="57"/>
        <v>Linus Muchangi</v>
      </c>
      <c r="Z3713" s="785" t="s">
        <v>16850</v>
      </c>
      <c r="AA3713" s="785" t="s">
        <v>4349</v>
      </c>
      <c r="AB3713" s="785" t="s">
        <v>2683</v>
      </c>
      <c r="AC3713" s="785" t="s">
        <v>2606</v>
      </c>
      <c r="AD3713" s="786">
        <v>42978</v>
      </c>
    </row>
    <row r="3714" spans="1:30" ht="15.75">
      <c r="A3714" s="785" t="s">
        <v>4301</v>
      </c>
      <c r="B3714" s="785" t="s">
        <v>17253</v>
      </c>
      <c r="C3714" s="785" t="s">
        <v>4303</v>
      </c>
      <c r="D3714" s="785" t="s">
        <v>2599</v>
      </c>
      <c r="E3714" s="785" t="s">
        <v>6336</v>
      </c>
      <c r="F3714" s="786">
        <v>42959</v>
      </c>
      <c r="G3714" s="785" t="s">
        <v>6337</v>
      </c>
      <c r="H3714" s="786">
        <v>43009</v>
      </c>
      <c r="I3714" s="785" t="s">
        <v>17254</v>
      </c>
      <c r="J3714" s="785" t="s">
        <v>629</v>
      </c>
      <c r="K3714" s="785" t="s">
        <v>17255</v>
      </c>
      <c r="L3714" s="785" t="s">
        <v>17256</v>
      </c>
      <c r="M3714" s="785"/>
      <c r="N3714" s="785"/>
      <c r="O3714" s="785"/>
      <c r="P3714" s="787">
        <v>36.583742999999998</v>
      </c>
      <c r="Q3714" s="787">
        <v>-1.4099E-2</v>
      </c>
      <c r="R3714" s="785" t="s">
        <v>1228</v>
      </c>
      <c r="S3714" s="785" t="s">
        <v>1229</v>
      </c>
      <c r="T3714" s="785" t="s">
        <v>9517</v>
      </c>
      <c r="U3714" s="785" t="s">
        <v>3477</v>
      </c>
      <c r="V3714" s="785" t="s">
        <v>3004</v>
      </c>
      <c r="W3714" s="785" t="s">
        <v>3025</v>
      </c>
      <c r="X3714" s="785" t="s">
        <v>17248</v>
      </c>
      <c r="Y3714" s="615" t="str">
        <f t="shared" ref="Y3714:Y3777" si="58">IF(X3714="",W3714,X3714)</f>
        <v>Macharia Muchangi</v>
      </c>
      <c r="Z3714" s="785" t="s">
        <v>2599</v>
      </c>
      <c r="AA3714" s="785" t="s">
        <v>4349</v>
      </c>
      <c r="AB3714" s="785" t="s">
        <v>2683</v>
      </c>
      <c r="AC3714" s="785" t="s">
        <v>2606</v>
      </c>
      <c r="AD3714" s="786">
        <v>42864</v>
      </c>
    </row>
    <row r="3715" spans="1:30" ht="15.75">
      <c r="A3715" s="785" t="s">
        <v>4301</v>
      </c>
      <c r="B3715" s="785" t="s">
        <v>17539</v>
      </c>
      <c r="C3715" s="785" t="s">
        <v>4303</v>
      </c>
      <c r="D3715" s="785" t="s">
        <v>2599</v>
      </c>
      <c r="E3715" s="785" t="s">
        <v>6336</v>
      </c>
      <c r="F3715" s="786">
        <v>42959</v>
      </c>
      <c r="G3715" s="785" t="s">
        <v>6337</v>
      </c>
      <c r="H3715" s="786">
        <v>43009</v>
      </c>
      <c r="I3715" s="785" t="s">
        <v>17540</v>
      </c>
      <c r="J3715" s="785" t="s">
        <v>627</v>
      </c>
      <c r="K3715" s="785" t="s">
        <v>17541</v>
      </c>
      <c r="L3715" s="785" t="s">
        <v>17542</v>
      </c>
      <c r="M3715" s="785"/>
      <c r="N3715" s="785"/>
      <c r="O3715" s="785"/>
      <c r="P3715" s="787">
        <v>36.915081999999998</v>
      </c>
      <c r="Q3715" s="787">
        <v>-1.0014540000000001</v>
      </c>
      <c r="R3715" s="785" t="s">
        <v>821</v>
      </c>
      <c r="S3715" s="785" t="s">
        <v>2041</v>
      </c>
      <c r="T3715" s="785" t="s">
        <v>2690</v>
      </c>
      <c r="U3715" s="785" t="s">
        <v>6594</v>
      </c>
      <c r="V3715" s="785" t="s">
        <v>3004</v>
      </c>
      <c r="W3715" s="785" t="s">
        <v>3535</v>
      </c>
      <c r="X3715" s="785" t="s">
        <v>3535</v>
      </c>
      <c r="Y3715" s="615" t="str">
        <f t="shared" si="58"/>
        <v>Maurice Kinuthia Wangui</v>
      </c>
      <c r="Z3715" s="785" t="s">
        <v>17543</v>
      </c>
      <c r="AA3715" s="785" t="s">
        <v>4314</v>
      </c>
      <c r="AB3715" s="785" t="s">
        <v>2605</v>
      </c>
      <c r="AC3715" s="785" t="s">
        <v>2606</v>
      </c>
      <c r="AD3715" s="786">
        <v>43046</v>
      </c>
    </row>
    <row r="3716" spans="1:30" ht="15.75">
      <c r="A3716" s="785" t="s">
        <v>4301</v>
      </c>
      <c r="B3716" s="785" t="s">
        <v>19134</v>
      </c>
      <c r="C3716" s="785" t="s">
        <v>4303</v>
      </c>
      <c r="D3716" s="785" t="s">
        <v>2599</v>
      </c>
      <c r="E3716" s="785" t="s">
        <v>6336</v>
      </c>
      <c r="F3716" s="786">
        <v>42959</v>
      </c>
      <c r="G3716" s="785" t="s">
        <v>6337</v>
      </c>
      <c r="H3716" s="786">
        <v>43009</v>
      </c>
      <c r="I3716" s="785" t="s">
        <v>19135</v>
      </c>
      <c r="J3716" s="785" t="s">
        <v>629</v>
      </c>
      <c r="K3716" s="785" t="s">
        <v>2612</v>
      </c>
      <c r="L3716" s="785" t="s">
        <v>19136</v>
      </c>
      <c r="M3716" s="785"/>
      <c r="N3716" s="785"/>
      <c r="O3716" s="785"/>
      <c r="P3716" s="787">
        <v>37.146842999999997</v>
      </c>
      <c r="Q3716" s="787">
        <v>-1.0782369999999999</v>
      </c>
      <c r="R3716" s="785" t="s">
        <v>821</v>
      </c>
      <c r="S3716" s="785" t="s">
        <v>2791</v>
      </c>
      <c r="T3716" s="785" t="s">
        <v>2791</v>
      </c>
      <c r="U3716" s="785" t="s">
        <v>2702</v>
      </c>
      <c r="V3716" s="785" t="s">
        <v>2673</v>
      </c>
      <c r="W3716" s="785" t="s">
        <v>2693</v>
      </c>
      <c r="X3716" s="785" t="s">
        <v>19124</v>
      </c>
      <c r="Y3716" s="615" t="str">
        <f t="shared" si="58"/>
        <v>Norbert Ogwel</v>
      </c>
      <c r="Z3716" s="785" t="s">
        <v>2599</v>
      </c>
      <c r="AA3716" s="785" t="s">
        <v>4349</v>
      </c>
      <c r="AB3716" s="785" t="s">
        <v>2683</v>
      </c>
      <c r="AC3716" s="785" t="s">
        <v>2606</v>
      </c>
      <c r="AD3716" s="786">
        <v>43020</v>
      </c>
    </row>
    <row r="3717" spans="1:30" ht="15.75">
      <c r="A3717" s="785" t="s">
        <v>4301</v>
      </c>
      <c r="B3717" s="785" t="s">
        <v>19851</v>
      </c>
      <c r="C3717" s="785" t="s">
        <v>4379</v>
      </c>
      <c r="D3717" s="785" t="s">
        <v>4418</v>
      </c>
      <c r="E3717" s="785" t="s">
        <v>5678</v>
      </c>
      <c r="F3717" s="786">
        <v>42594</v>
      </c>
      <c r="G3717" s="785" t="s">
        <v>6337</v>
      </c>
      <c r="H3717" s="786">
        <v>43009</v>
      </c>
      <c r="I3717" s="785" t="s">
        <v>19852</v>
      </c>
      <c r="J3717" s="785" t="s">
        <v>629</v>
      </c>
      <c r="K3717" s="785" t="s">
        <v>19853</v>
      </c>
      <c r="L3717" s="785" t="s">
        <v>19854</v>
      </c>
      <c r="M3717" s="785" t="s">
        <v>19855</v>
      </c>
      <c r="N3717" s="785"/>
      <c r="O3717" s="785"/>
      <c r="P3717" s="787">
        <v>37.722752</v>
      </c>
      <c r="Q3717" s="787">
        <v>-3.0579839999999998</v>
      </c>
      <c r="R3717" s="785" t="s">
        <v>1325</v>
      </c>
      <c r="S3717" s="785" t="s">
        <v>2847</v>
      </c>
      <c r="T3717" s="785" t="s">
        <v>3655</v>
      </c>
      <c r="U3717" s="785" t="s">
        <v>14170</v>
      </c>
      <c r="V3717" s="785">
        <v>12</v>
      </c>
      <c r="W3717" s="785" t="s">
        <v>2849</v>
      </c>
      <c r="X3717" s="785" t="s">
        <v>2850</v>
      </c>
      <c r="Y3717" s="615" t="str">
        <f t="shared" si="58"/>
        <v>Peter Mbithi Kiniu</v>
      </c>
      <c r="Z3717" s="785" t="s">
        <v>2599</v>
      </c>
      <c r="AA3717" s="785" t="s">
        <v>5464</v>
      </c>
      <c r="AB3717" s="785" t="s">
        <v>2605</v>
      </c>
      <c r="AC3717" s="785" t="s">
        <v>2606</v>
      </c>
      <c r="AD3717" s="786">
        <v>43038</v>
      </c>
    </row>
    <row r="3718" spans="1:30" ht="15.75">
      <c r="A3718" s="785" t="s">
        <v>4301</v>
      </c>
      <c r="B3718" s="785" t="s">
        <v>19860</v>
      </c>
      <c r="C3718" s="785" t="s">
        <v>4303</v>
      </c>
      <c r="D3718" s="785" t="s">
        <v>2599</v>
      </c>
      <c r="E3718" s="785" t="s">
        <v>6336</v>
      </c>
      <c r="F3718" s="786">
        <v>42959</v>
      </c>
      <c r="G3718" s="785" t="s">
        <v>6337</v>
      </c>
      <c r="H3718" s="786">
        <v>43009</v>
      </c>
      <c r="I3718" s="785" t="s">
        <v>19861</v>
      </c>
      <c r="J3718" s="785" t="s">
        <v>627</v>
      </c>
      <c r="K3718" s="785" t="s">
        <v>19862</v>
      </c>
      <c r="L3718" s="785" t="s">
        <v>19863</v>
      </c>
      <c r="M3718" s="785"/>
      <c r="N3718" s="785"/>
      <c r="O3718" s="785" t="s">
        <v>19864</v>
      </c>
      <c r="P3718" s="787">
        <v>36.665793000000001</v>
      </c>
      <c r="Q3718" s="787">
        <v>-1.2112579999999999</v>
      </c>
      <c r="R3718" s="785" t="s">
        <v>821</v>
      </c>
      <c r="S3718" s="785" t="s">
        <v>1884</v>
      </c>
      <c r="T3718" s="785" t="s">
        <v>2944</v>
      </c>
      <c r="U3718" s="785" t="s">
        <v>1430</v>
      </c>
      <c r="V3718" s="785" t="s">
        <v>3070</v>
      </c>
      <c r="W3718" s="785" t="s">
        <v>19787</v>
      </c>
      <c r="X3718" s="785" t="s">
        <v>2850</v>
      </c>
      <c r="Y3718" s="615" t="str">
        <f t="shared" si="58"/>
        <v>Peter Mbithi Kiniu</v>
      </c>
      <c r="Z3718" s="785" t="s">
        <v>3557</v>
      </c>
      <c r="AA3718" s="785" t="s">
        <v>4314</v>
      </c>
      <c r="AB3718" s="785" t="s">
        <v>2605</v>
      </c>
      <c r="AC3718" s="785" t="s">
        <v>2606</v>
      </c>
      <c r="AD3718" s="786">
        <v>43199</v>
      </c>
    </row>
    <row r="3719" spans="1:30" ht="15.75">
      <c r="A3719" s="785" t="s">
        <v>4301</v>
      </c>
      <c r="B3719" s="785" t="s">
        <v>19962</v>
      </c>
      <c r="C3719" s="785" t="s">
        <v>4303</v>
      </c>
      <c r="D3719" s="785" t="s">
        <v>2599</v>
      </c>
      <c r="E3719" s="785" t="s">
        <v>6336</v>
      </c>
      <c r="F3719" s="786">
        <v>42959</v>
      </c>
      <c r="G3719" s="785" t="s">
        <v>6337</v>
      </c>
      <c r="H3719" s="786">
        <v>43009</v>
      </c>
      <c r="I3719" s="785" t="s">
        <v>19963</v>
      </c>
      <c r="J3719" s="785" t="s">
        <v>627</v>
      </c>
      <c r="K3719" s="785" t="s">
        <v>19964</v>
      </c>
      <c r="L3719" s="785" t="s">
        <v>19965</v>
      </c>
      <c r="M3719" s="785"/>
      <c r="N3719" s="785"/>
      <c r="O3719" s="785"/>
      <c r="P3719" s="787">
        <v>34.652417</v>
      </c>
      <c r="Q3719" s="787">
        <v>4.1227E-2</v>
      </c>
      <c r="R3719" s="785" t="s">
        <v>1700</v>
      </c>
      <c r="S3719" s="785" t="s">
        <v>3380</v>
      </c>
      <c r="T3719" s="785" t="s">
        <v>19966</v>
      </c>
      <c r="U3719" s="785" t="s">
        <v>19967</v>
      </c>
      <c r="V3719" s="785" t="s">
        <v>2855</v>
      </c>
      <c r="W3719" s="785" t="s">
        <v>2853</v>
      </c>
      <c r="X3719" s="785" t="s">
        <v>2853</v>
      </c>
      <c r="Y3719" s="615" t="str">
        <f t="shared" si="58"/>
        <v>Peter O Ong'ai</v>
      </c>
      <c r="Z3719" s="785" t="s">
        <v>19968</v>
      </c>
      <c r="AA3719" s="785" t="s">
        <v>4314</v>
      </c>
      <c r="AB3719" s="785" t="s">
        <v>2683</v>
      </c>
      <c r="AC3719" s="785" t="s">
        <v>2606</v>
      </c>
      <c r="AD3719" s="786">
        <v>43021</v>
      </c>
    </row>
    <row r="3720" spans="1:30" ht="15.75">
      <c r="A3720" s="785" t="s">
        <v>4301</v>
      </c>
      <c r="B3720" s="785" t="s">
        <v>21243</v>
      </c>
      <c r="C3720" s="785" t="s">
        <v>4303</v>
      </c>
      <c r="D3720" s="785" t="s">
        <v>2599</v>
      </c>
      <c r="E3720" s="785" t="s">
        <v>6336</v>
      </c>
      <c r="F3720" s="786">
        <v>42959</v>
      </c>
      <c r="G3720" s="785" t="s">
        <v>6337</v>
      </c>
      <c r="H3720" s="786">
        <v>43009</v>
      </c>
      <c r="I3720" s="785" t="s">
        <v>21244</v>
      </c>
      <c r="J3720" s="785" t="s">
        <v>629</v>
      </c>
      <c r="K3720" s="785" t="s">
        <v>21245</v>
      </c>
      <c r="L3720" s="785" t="s">
        <v>21246</v>
      </c>
      <c r="M3720" s="785"/>
      <c r="N3720" s="785"/>
      <c r="O3720" s="785"/>
      <c r="P3720" s="787">
        <v>36.645870000000002</v>
      </c>
      <c r="Q3720" s="787">
        <v>-1.1692670000000001</v>
      </c>
      <c r="R3720" s="785" t="s">
        <v>821</v>
      </c>
      <c r="S3720" s="785" t="s">
        <v>1884</v>
      </c>
      <c r="T3720" s="785" t="s">
        <v>21247</v>
      </c>
      <c r="U3720" s="785" t="s">
        <v>21247</v>
      </c>
      <c r="V3720" s="785" t="s">
        <v>2673</v>
      </c>
      <c r="W3720" s="785" t="s">
        <v>2608</v>
      </c>
      <c r="X3720" s="785" t="s">
        <v>21176</v>
      </c>
      <c r="Y3720" s="615" t="str">
        <f t="shared" si="58"/>
        <v>Robert Wanjiku</v>
      </c>
      <c r="Z3720" s="785" t="s">
        <v>20830</v>
      </c>
      <c r="AA3720" s="785" t="s">
        <v>5464</v>
      </c>
      <c r="AB3720" s="785" t="s">
        <v>2609</v>
      </c>
      <c r="AC3720" s="785" t="s">
        <v>2610</v>
      </c>
      <c r="AD3720" s="786">
        <v>43055</v>
      </c>
    </row>
    <row r="3721" spans="1:30" ht="15.75">
      <c r="A3721" s="785" t="s">
        <v>4301</v>
      </c>
      <c r="B3721" s="785" t="s">
        <v>21248</v>
      </c>
      <c r="C3721" s="785" t="s">
        <v>4303</v>
      </c>
      <c r="D3721" s="785" t="s">
        <v>2599</v>
      </c>
      <c r="E3721" s="785" t="s">
        <v>6336</v>
      </c>
      <c r="F3721" s="786">
        <v>42959</v>
      </c>
      <c r="G3721" s="785" t="s">
        <v>6337</v>
      </c>
      <c r="H3721" s="786">
        <v>43009</v>
      </c>
      <c r="I3721" s="785" t="s">
        <v>21249</v>
      </c>
      <c r="J3721" s="785" t="s">
        <v>629</v>
      </c>
      <c r="K3721" s="785" t="s">
        <v>21250</v>
      </c>
      <c r="L3721" s="785" t="s">
        <v>21251</v>
      </c>
      <c r="M3721" s="785"/>
      <c r="N3721" s="785"/>
      <c r="O3721" s="785"/>
      <c r="P3721" s="787">
        <v>37.184902999999998</v>
      </c>
      <c r="Q3721" s="787">
        <v>-1.5605100000000001</v>
      </c>
      <c r="R3721" s="785" t="s">
        <v>1729</v>
      </c>
      <c r="S3721" s="785" t="s">
        <v>1729</v>
      </c>
      <c r="T3721" s="785" t="s">
        <v>5922</v>
      </c>
      <c r="U3721" s="785" t="s">
        <v>5922</v>
      </c>
      <c r="V3721" s="785" t="s">
        <v>2673</v>
      </c>
      <c r="W3721" s="785" t="s">
        <v>2608</v>
      </c>
      <c r="X3721" s="785" t="s">
        <v>21176</v>
      </c>
      <c r="Y3721" s="615" t="str">
        <f t="shared" si="58"/>
        <v>Robert Wanjiku</v>
      </c>
      <c r="Z3721" s="785" t="s">
        <v>20830</v>
      </c>
      <c r="AA3721" s="785" t="s">
        <v>5464</v>
      </c>
      <c r="AB3721" s="785" t="s">
        <v>2609</v>
      </c>
      <c r="AC3721" s="785" t="s">
        <v>2610</v>
      </c>
      <c r="AD3721" s="786">
        <v>43055</v>
      </c>
    </row>
    <row r="3722" spans="1:30" ht="15.75">
      <c r="A3722" s="785" t="s">
        <v>4301</v>
      </c>
      <c r="B3722" s="785" t="s">
        <v>21872</v>
      </c>
      <c r="C3722" s="785" t="s">
        <v>4303</v>
      </c>
      <c r="D3722" s="785" t="s">
        <v>2599</v>
      </c>
      <c r="E3722" s="785" t="s">
        <v>6336</v>
      </c>
      <c r="F3722" s="786">
        <v>42959</v>
      </c>
      <c r="G3722" s="785" t="s">
        <v>6337</v>
      </c>
      <c r="H3722" s="786">
        <v>43009</v>
      </c>
      <c r="I3722" s="785" t="s">
        <v>21873</v>
      </c>
      <c r="J3722" s="785" t="s">
        <v>629</v>
      </c>
      <c r="K3722" s="785" t="s">
        <v>21874</v>
      </c>
      <c r="L3722" s="785" t="s">
        <v>21875</v>
      </c>
      <c r="M3722" s="785"/>
      <c r="N3722" s="785"/>
      <c r="O3722" s="785"/>
      <c r="P3722" s="787">
        <v>39.770992</v>
      </c>
      <c r="Q3722" s="787">
        <v>-3.8954710000000001</v>
      </c>
      <c r="R3722" s="785" t="s">
        <v>1671</v>
      </c>
      <c r="S3722" s="785" t="s">
        <v>3084</v>
      </c>
      <c r="T3722" s="785" t="s">
        <v>5160</v>
      </c>
      <c r="U3722" s="785" t="s">
        <v>5160</v>
      </c>
      <c r="V3722" s="785" t="s">
        <v>2673</v>
      </c>
      <c r="W3722" s="785" t="s">
        <v>2849</v>
      </c>
      <c r="X3722" s="785" t="s">
        <v>3512</v>
      </c>
      <c r="Y3722" s="615" t="str">
        <f t="shared" si="58"/>
        <v>Samson Sirya</v>
      </c>
      <c r="Z3722" s="785" t="s">
        <v>21860</v>
      </c>
      <c r="AA3722" s="785" t="s">
        <v>5464</v>
      </c>
      <c r="AB3722" s="785" t="s">
        <v>2605</v>
      </c>
      <c r="AC3722" s="785" t="s">
        <v>2606</v>
      </c>
      <c r="AD3722" s="786">
        <v>43021</v>
      </c>
    </row>
    <row r="3723" spans="1:30" ht="15.75">
      <c r="A3723" s="785" t="s">
        <v>4301</v>
      </c>
      <c r="B3723" s="785" t="s">
        <v>21891</v>
      </c>
      <c r="C3723" s="785" t="s">
        <v>4303</v>
      </c>
      <c r="D3723" s="785" t="s">
        <v>2599</v>
      </c>
      <c r="E3723" s="785" t="s">
        <v>6336</v>
      </c>
      <c r="F3723" s="786">
        <v>42959</v>
      </c>
      <c r="G3723" s="785" t="s">
        <v>6337</v>
      </c>
      <c r="H3723" s="786">
        <v>43009</v>
      </c>
      <c r="I3723" s="785" t="s">
        <v>21892</v>
      </c>
      <c r="J3723" s="785" t="s">
        <v>629</v>
      </c>
      <c r="K3723" s="785" t="s">
        <v>2612</v>
      </c>
      <c r="L3723" s="785" t="s">
        <v>21893</v>
      </c>
      <c r="M3723" s="785"/>
      <c r="N3723" s="785"/>
      <c r="O3723" s="785"/>
      <c r="P3723" s="787">
        <v>39.782971000000003</v>
      </c>
      <c r="Q3723" s="787">
        <v>-3.883248</v>
      </c>
      <c r="R3723" s="785" t="s">
        <v>1671</v>
      </c>
      <c r="S3723" s="785" t="s">
        <v>3084</v>
      </c>
      <c r="T3723" s="785" t="s">
        <v>5160</v>
      </c>
      <c r="U3723" s="785" t="s">
        <v>5160</v>
      </c>
      <c r="V3723" s="785" t="s">
        <v>2855</v>
      </c>
      <c r="W3723" s="785" t="s">
        <v>2849</v>
      </c>
      <c r="X3723" s="785" t="s">
        <v>3512</v>
      </c>
      <c r="Y3723" s="615" t="str">
        <f t="shared" si="58"/>
        <v>Samson Sirya</v>
      </c>
      <c r="Z3723" s="785" t="s">
        <v>21894</v>
      </c>
      <c r="AA3723" s="785" t="s">
        <v>5464</v>
      </c>
      <c r="AB3723" s="785" t="s">
        <v>2605</v>
      </c>
      <c r="AC3723" s="785" t="s">
        <v>2606</v>
      </c>
      <c r="AD3723" s="786">
        <v>43021</v>
      </c>
    </row>
    <row r="3724" spans="1:30" ht="15.75">
      <c r="A3724" s="785" t="s">
        <v>4301</v>
      </c>
      <c r="B3724" s="785" t="s">
        <v>21895</v>
      </c>
      <c r="C3724" s="785" t="s">
        <v>4303</v>
      </c>
      <c r="D3724" s="785" t="s">
        <v>2599</v>
      </c>
      <c r="E3724" s="785" t="s">
        <v>6336</v>
      </c>
      <c r="F3724" s="786">
        <v>42959</v>
      </c>
      <c r="G3724" s="785" t="s">
        <v>6337</v>
      </c>
      <c r="H3724" s="786">
        <v>43009</v>
      </c>
      <c r="I3724" s="785" t="s">
        <v>21896</v>
      </c>
      <c r="J3724" s="785" t="s">
        <v>629</v>
      </c>
      <c r="K3724" s="785" t="s">
        <v>21897</v>
      </c>
      <c r="L3724" s="785" t="s">
        <v>21898</v>
      </c>
      <c r="M3724" s="785"/>
      <c r="N3724" s="785"/>
      <c r="O3724" s="785"/>
      <c r="P3724" s="787">
        <v>39.785964</v>
      </c>
      <c r="Q3724" s="787">
        <v>-3.8840780000000001</v>
      </c>
      <c r="R3724" s="785" t="s">
        <v>1671</v>
      </c>
      <c r="S3724" s="785" t="s">
        <v>3084</v>
      </c>
      <c r="T3724" s="785" t="s">
        <v>3084</v>
      </c>
      <c r="U3724" s="785" t="s">
        <v>21899</v>
      </c>
      <c r="V3724" s="785" t="s">
        <v>3004</v>
      </c>
      <c r="W3724" s="785" t="s">
        <v>2849</v>
      </c>
      <c r="X3724" s="785" t="s">
        <v>3512</v>
      </c>
      <c r="Y3724" s="615" t="str">
        <f t="shared" si="58"/>
        <v>Samson Sirya</v>
      </c>
      <c r="Z3724" s="785" t="s">
        <v>21900</v>
      </c>
      <c r="AA3724" s="785" t="s">
        <v>5464</v>
      </c>
      <c r="AB3724" s="785" t="s">
        <v>2605</v>
      </c>
      <c r="AC3724" s="785" t="s">
        <v>2606</v>
      </c>
      <c r="AD3724" s="786">
        <v>43032</v>
      </c>
    </row>
    <row r="3725" spans="1:30" ht="15.75">
      <c r="A3725" s="785" t="s">
        <v>4301</v>
      </c>
      <c r="B3725" s="785" t="s">
        <v>23293</v>
      </c>
      <c r="C3725" s="785" t="s">
        <v>4303</v>
      </c>
      <c r="D3725" s="785" t="s">
        <v>2599</v>
      </c>
      <c r="E3725" s="785" t="s">
        <v>6336</v>
      </c>
      <c r="F3725" s="786">
        <v>42959</v>
      </c>
      <c r="G3725" s="785" t="s">
        <v>6337</v>
      </c>
      <c r="H3725" s="786">
        <v>43009</v>
      </c>
      <c r="I3725" s="785" t="s">
        <v>23294</v>
      </c>
      <c r="J3725" s="785" t="s">
        <v>627</v>
      </c>
      <c r="K3725" s="785" t="s">
        <v>23295</v>
      </c>
      <c r="L3725" s="785" t="s">
        <v>23296</v>
      </c>
      <c r="M3725" s="785"/>
      <c r="N3725" s="785"/>
      <c r="O3725" s="785"/>
      <c r="P3725" s="787">
        <v>36.157867000000003</v>
      </c>
      <c r="Q3725" s="787">
        <v>-0.18340699999999999</v>
      </c>
      <c r="R3725" s="785" t="s">
        <v>695</v>
      </c>
      <c r="S3725" s="785" t="s">
        <v>1204</v>
      </c>
      <c r="T3725" s="785" t="s">
        <v>1204</v>
      </c>
      <c r="U3725" s="785" t="s">
        <v>3330</v>
      </c>
      <c r="V3725" s="785" t="s">
        <v>2855</v>
      </c>
      <c r="W3725" s="785" t="s">
        <v>23181</v>
      </c>
      <c r="X3725" s="785" t="s">
        <v>23165</v>
      </c>
      <c r="Y3725" s="615" t="str">
        <f t="shared" si="58"/>
        <v>Simon Kabucho</v>
      </c>
      <c r="Z3725" s="785" t="s">
        <v>23297</v>
      </c>
      <c r="AA3725" s="785" t="s">
        <v>4314</v>
      </c>
      <c r="AB3725" s="785" t="s">
        <v>2683</v>
      </c>
      <c r="AC3725" s="785" t="s">
        <v>2606</v>
      </c>
      <c r="AD3725" s="786">
        <v>43070</v>
      </c>
    </row>
    <row r="3726" spans="1:30" ht="15.75">
      <c r="A3726" s="785" t="s">
        <v>4301</v>
      </c>
      <c r="B3726" s="785" t="s">
        <v>24236</v>
      </c>
      <c r="C3726" s="785" t="s">
        <v>4303</v>
      </c>
      <c r="D3726" s="785" t="s">
        <v>2599</v>
      </c>
      <c r="E3726" s="785" t="s">
        <v>6336</v>
      </c>
      <c r="F3726" s="786">
        <v>42959</v>
      </c>
      <c r="G3726" s="785" t="s">
        <v>6337</v>
      </c>
      <c r="H3726" s="786">
        <v>43009</v>
      </c>
      <c r="I3726" s="785" t="s">
        <v>24237</v>
      </c>
      <c r="J3726" s="785" t="s">
        <v>629</v>
      </c>
      <c r="K3726" s="785" t="s">
        <v>2612</v>
      </c>
      <c r="L3726" s="785" t="s">
        <v>24238</v>
      </c>
      <c r="M3726" s="785"/>
      <c r="N3726" s="785"/>
      <c r="O3726" s="785"/>
      <c r="P3726" s="787">
        <v>38.308672999999999</v>
      </c>
      <c r="Q3726" s="787">
        <v>-3.4912730000000001</v>
      </c>
      <c r="R3726" s="785" t="s">
        <v>766</v>
      </c>
      <c r="S3726" s="785" t="s">
        <v>2745</v>
      </c>
      <c r="T3726" s="785" t="s">
        <v>24239</v>
      </c>
      <c r="U3726" s="785" t="s">
        <v>24240</v>
      </c>
      <c r="V3726" s="785" t="s">
        <v>3004</v>
      </c>
      <c r="W3726" s="785" t="s">
        <v>2746</v>
      </c>
      <c r="X3726" s="785" t="s">
        <v>2746</v>
      </c>
      <c r="Y3726" s="615" t="str">
        <f t="shared" si="58"/>
        <v>Stephen Nyange</v>
      </c>
      <c r="Z3726" s="785" t="s">
        <v>3970</v>
      </c>
      <c r="AA3726" s="785" t="s">
        <v>4314</v>
      </c>
      <c r="AB3726" s="785" t="s">
        <v>2605</v>
      </c>
      <c r="AC3726" s="785" t="s">
        <v>2606</v>
      </c>
      <c r="AD3726" s="786">
        <v>43036</v>
      </c>
    </row>
    <row r="3727" spans="1:30" ht="15.75">
      <c r="A3727" s="785" t="s">
        <v>4301</v>
      </c>
      <c r="B3727" s="785" t="s">
        <v>24456</v>
      </c>
      <c r="C3727" s="785" t="s">
        <v>4303</v>
      </c>
      <c r="D3727" s="785" t="s">
        <v>2599</v>
      </c>
      <c r="E3727" s="785" t="s">
        <v>6336</v>
      </c>
      <c r="F3727" s="786">
        <v>42959</v>
      </c>
      <c r="G3727" s="785" t="s">
        <v>6337</v>
      </c>
      <c r="H3727" s="786">
        <v>43009</v>
      </c>
      <c r="I3727" s="785" t="s">
        <v>24457</v>
      </c>
      <c r="J3727" s="785" t="s">
        <v>629</v>
      </c>
      <c r="K3727" s="785" t="s">
        <v>24458</v>
      </c>
      <c r="L3727" s="785" t="s">
        <v>24459</v>
      </c>
      <c r="M3727" s="785"/>
      <c r="N3727" s="785"/>
      <c r="O3727" s="785"/>
      <c r="P3727" s="787">
        <v>37.122549999999997</v>
      </c>
      <c r="Q3727" s="787">
        <v>-1.272902</v>
      </c>
      <c r="R3727" s="785" t="s">
        <v>1729</v>
      </c>
      <c r="S3727" s="785" t="s">
        <v>13390</v>
      </c>
      <c r="T3727" s="785" t="s">
        <v>3695</v>
      </c>
      <c r="U3727" s="785" t="s">
        <v>3866</v>
      </c>
      <c r="V3727" s="785" t="s">
        <v>3004</v>
      </c>
      <c r="W3727" s="785" t="s">
        <v>2615</v>
      </c>
      <c r="X3727" s="785" t="s">
        <v>2615</v>
      </c>
      <c r="Y3727" s="615" t="str">
        <f t="shared" si="58"/>
        <v>Takamoto Biogas</v>
      </c>
      <c r="Z3727" s="785" t="s">
        <v>9873</v>
      </c>
      <c r="AA3727" s="785" t="s">
        <v>5464</v>
      </c>
      <c r="AB3727" s="785" t="s">
        <v>3686</v>
      </c>
      <c r="AC3727" s="785" t="s">
        <v>2617</v>
      </c>
      <c r="AD3727" s="786">
        <v>43021</v>
      </c>
    </row>
    <row r="3728" spans="1:30" ht="15.75">
      <c r="A3728" s="785" t="s">
        <v>4301</v>
      </c>
      <c r="B3728" s="785" t="s">
        <v>24753</v>
      </c>
      <c r="C3728" s="785" t="s">
        <v>4303</v>
      </c>
      <c r="D3728" s="785" t="s">
        <v>2599</v>
      </c>
      <c r="E3728" s="785" t="s">
        <v>6336</v>
      </c>
      <c r="F3728" s="786">
        <v>42959</v>
      </c>
      <c r="G3728" s="785" t="s">
        <v>6337</v>
      </c>
      <c r="H3728" s="786">
        <v>43009</v>
      </c>
      <c r="I3728" s="785" t="s">
        <v>24754</v>
      </c>
      <c r="J3728" s="785" t="s">
        <v>627</v>
      </c>
      <c r="K3728" s="785" t="s">
        <v>24755</v>
      </c>
      <c r="L3728" s="785" t="s">
        <v>24756</v>
      </c>
      <c r="M3728" s="785"/>
      <c r="N3728" s="785"/>
      <c r="O3728" s="785"/>
      <c r="P3728" s="787">
        <v>36.955927000000003</v>
      </c>
      <c r="Q3728" s="787">
        <v>-0.425902</v>
      </c>
      <c r="R3728" s="785" t="s">
        <v>1056</v>
      </c>
      <c r="S3728" s="785" t="s">
        <v>1057</v>
      </c>
      <c r="T3728" s="785" t="s">
        <v>3345</v>
      </c>
      <c r="U3728" s="785" t="s">
        <v>3387</v>
      </c>
      <c r="V3728" s="785" t="s">
        <v>2673</v>
      </c>
      <c r="W3728" s="785" t="s">
        <v>3288</v>
      </c>
      <c r="X3728" s="785" t="s">
        <v>24757</v>
      </c>
      <c r="Y3728" s="615" t="str">
        <f t="shared" si="58"/>
        <v>Timothy Maina</v>
      </c>
      <c r="Z3728" s="785" t="s">
        <v>24758</v>
      </c>
      <c r="AA3728" s="785" t="s">
        <v>4314</v>
      </c>
      <c r="AB3728" s="785" t="s">
        <v>2683</v>
      </c>
      <c r="AC3728" s="785" t="s">
        <v>2606</v>
      </c>
      <c r="AD3728" s="786">
        <v>43026</v>
      </c>
    </row>
    <row r="3729" spans="1:30" ht="15.75">
      <c r="A3729" s="785" t="s">
        <v>4301</v>
      </c>
      <c r="B3729" s="785" t="s">
        <v>27636</v>
      </c>
      <c r="C3729" s="785" t="s">
        <v>4303</v>
      </c>
      <c r="D3729" s="785" t="s">
        <v>2599</v>
      </c>
      <c r="E3729" s="785" t="s">
        <v>6336</v>
      </c>
      <c r="F3729" s="786">
        <v>42959</v>
      </c>
      <c r="G3729" s="785" t="s">
        <v>6337</v>
      </c>
      <c r="H3729" s="786">
        <v>43009</v>
      </c>
      <c r="I3729" s="785" t="s">
        <v>27637</v>
      </c>
      <c r="J3729" s="785" t="s">
        <v>629</v>
      </c>
      <c r="K3729" s="785" t="s">
        <v>27638</v>
      </c>
      <c r="L3729" s="785" t="s">
        <v>27639</v>
      </c>
      <c r="M3729" s="785"/>
      <c r="N3729" s="785"/>
      <c r="O3729" s="785"/>
      <c r="P3729" s="787">
        <v>37.628017</v>
      </c>
      <c r="Q3729" s="787">
        <v>-0.42696000000000001</v>
      </c>
      <c r="R3729" s="785" t="s">
        <v>1089</v>
      </c>
      <c r="S3729" s="785" t="s">
        <v>1860</v>
      </c>
      <c r="T3729" s="785" t="s">
        <v>3537</v>
      </c>
      <c r="U3729" s="785" t="s">
        <v>27640</v>
      </c>
      <c r="V3729" s="785" t="s">
        <v>2673</v>
      </c>
      <c r="W3729" s="785" t="s">
        <v>3305</v>
      </c>
      <c r="X3729" s="785"/>
      <c r="Y3729" s="615" t="str">
        <f t="shared" si="58"/>
        <v>Bio Esline Company Ltd</v>
      </c>
      <c r="Z3729" s="785" t="s">
        <v>2599</v>
      </c>
      <c r="AA3729" s="785" t="s">
        <v>4349</v>
      </c>
      <c r="AB3729" s="785" t="s">
        <v>2605</v>
      </c>
      <c r="AC3729" s="785" t="s">
        <v>2606</v>
      </c>
      <c r="AD3729" s="786">
        <v>43059</v>
      </c>
    </row>
    <row r="3730" spans="1:30" ht="15.75">
      <c r="A3730" s="785" t="s">
        <v>4301</v>
      </c>
      <c r="B3730" s="785" t="s">
        <v>27649</v>
      </c>
      <c r="C3730" s="785" t="s">
        <v>4379</v>
      </c>
      <c r="D3730" s="785" t="s">
        <v>2598</v>
      </c>
      <c r="E3730" s="785" t="s">
        <v>6336</v>
      </c>
      <c r="F3730" s="786">
        <v>42959</v>
      </c>
      <c r="G3730" s="785" t="s">
        <v>6337</v>
      </c>
      <c r="H3730" s="786">
        <v>43009</v>
      </c>
      <c r="I3730" s="785" t="s">
        <v>27650</v>
      </c>
      <c r="J3730" s="785" t="s">
        <v>627</v>
      </c>
      <c r="K3730" s="785" t="s">
        <v>27651</v>
      </c>
      <c r="L3730" s="785" t="s">
        <v>27652</v>
      </c>
      <c r="M3730" s="785"/>
      <c r="N3730" s="785"/>
      <c r="O3730" s="785"/>
      <c r="P3730" s="787">
        <v>36.963073000000001</v>
      </c>
      <c r="Q3730" s="787">
        <v>-0.84481399999999995</v>
      </c>
      <c r="R3730" s="785" t="s">
        <v>1030</v>
      </c>
      <c r="S3730" s="785" t="s">
        <v>1031</v>
      </c>
      <c r="T3730" s="785" t="s">
        <v>3389</v>
      </c>
      <c r="U3730" s="785" t="s">
        <v>3716</v>
      </c>
      <c r="V3730" s="785">
        <v>6</v>
      </c>
      <c r="W3730" s="785" t="s">
        <v>3497</v>
      </c>
      <c r="X3730" s="785"/>
      <c r="Y3730" s="615" t="str">
        <f t="shared" si="58"/>
        <v>Cides Ltd</v>
      </c>
      <c r="Z3730" s="785" t="s">
        <v>2599</v>
      </c>
      <c r="AA3730" s="785" t="s">
        <v>4349</v>
      </c>
      <c r="AB3730" s="785" t="s">
        <v>2605</v>
      </c>
      <c r="AC3730" s="785" t="s">
        <v>2606</v>
      </c>
      <c r="AD3730" s="786">
        <v>43060</v>
      </c>
    </row>
    <row r="3731" spans="1:30" ht="15.75">
      <c r="A3731" s="785" t="s">
        <v>4301</v>
      </c>
      <c r="B3731" s="785" t="s">
        <v>28823</v>
      </c>
      <c r="C3731" s="785" t="s">
        <v>4303</v>
      </c>
      <c r="D3731" s="785" t="s">
        <v>2599</v>
      </c>
      <c r="E3731" s="785" t="s">
        <v>6336</v>
      </c>
      <c r="F3731" s="786">
        <v>42959</v>
      </c>
      <c r="G3731" s="785" t="s">
        <v>6337</v>
      </c>
      <c r="H3731" s="786">
        <v>43009</v>
      </c>
      <c r="I3731" s="785" t="s">
        <v>28824</v>
      </c>
      <c r="J3731" s="785" t="s">
        <v>629</v>
      </c>
      <c r="K3731" s="785" t="s">
        <v>28825</v>
      </c>
      <c r="L3731" s="785" t="s">
        <v>28826</v>
      </c>
      <c r="M3731" s="785"/>
      <c r="N3731" s="785"/>
      <c r="O3731" s="785"/>
      <c r="P3731" s="787">
        <v>38.352518000000003</v>
      </c>
      <c r="Q3731" s="787">
        <v>-3.4151889999999998</v>
      </c>
      <c r="R3731" s="785" t="s">
        <v>766</v>
      </c>
      <c r="S3731" s="785" t="s">
        <v>767</v>
      </c>
      <c r="T3731" s="785" t="s">
        <v>767</v>
      </c>
      <c r="U3731" s="785" t="s">
        <v>2992</v>
      </c>
      <c r="V3731" s="785" t="s">
        <v>2855</v>
      </c>
      <c r="W3731" s="785" t="s">
        <v>2849</v>
      </c>
      <c r="X3731" s="785"/>
      <c r="Y3731" s="615" t="str">
        <f t="shared" si="58"/>
        <v>Mespt</v>
      </c>
      <c r="Z3731" s="785" t="s">
        <v>2599</v>
      </c>
      <c r="AA3731" s="785" t="s">
        <v>5464</v>
      </c>
      <c r="AB3731" s="785" t="s">
        <v>2605</v>
      </c>
      <c r="AC3731" s="785" t="s">
        <v>2606</v>
      </c>
      <c r="AD3731" s="786">
        <v>43019</v>
      </c>
    </row>
    <row r="3732" spans="1:30" ht="15.75">
      <c r="A3732" s="785" t="s">
        <v>4301</v>
      </c>
      <c r="B3732" s="785" t="s">
        <v>29366</v>
      </c>
      <c r="C3732" s="785" t="s">
        <v>4303</v>
      </c>
      <c r="D3732" s="785" t="s">
        <v>2599</v>
      </c>
      <c r="E3732" s="785" t="s">
        <v>6336</v>
      </c>
      <c r="F3732" s="786">
        <v>42959</v>
      </c>
      <c r="G3732" s="785" t="s">
        <v>6337</v>
      </c>
      <c r="H3732" s="786">
        <v>43009</v>
      </c>
      <c r="I3732" s="785" t="s">
        <v>29367</v>
      </c>
      <c r="J3732" s="785" t="s">
        <v>629</v>
      </c>
      <c r="K3732" s="785" t="s">
        <v>29368</v>
      </c>
      <c r="L3732" s="785" t="s">
        <v>29369</v>
      </c>
      <c r="M3732" s="785"/>
      <c r="N3732" s="785"/>
      <c r="O3732" s="785"/>
      <c r="P3732" s="787">
        <v>36.871012999999998</v>
      </c>
      <c r="Q3732" s="787">
        <v>-0.87171699999999996</v>
      </c>
      <c r="R3732" s="785" t="s">
        <v>1030</v>
      </c>
      <c r="S3732" s="785" t="s">
        <v>1795</v>
      </c>
      <c r="T3732" s="785" t="s">
        <v>3192</v>
      </c>
      <c r="U3732" s="785" t="s">
        <v>3533</v>
      </c>
      <c r="V3732" s="785" t="s">
        <v>2855</v>
      </c>
      <c r="W3732" s="785" t="s">
        <v>3497</v>
      </c>
      <c r="X3732" s="785"/>
      <c r="Y3732" s="615" t="str">
        <f t="shared" si="58"/>
        <v>Cides Ltd</v>
      </c>
      <c r="Z3732" s="785" t="s">
        <v>6507</v>
      </c>
      <c r="AA3732" s="785" t="s">
        <v>4349</v>
      </c>
      <c r="AB3732" s="785" t="s">
        <v>2605</v>
      </c>
      <c r="AC3732" s="785" t="s">
        <v>2606</v>
      </c>
      <c r="AD3732" s="786">
        <v>43047</v>
      </c>
    </row>
    <row r="3733" spans="1:30" ht="15.75">
      <c r="A3733" s="785" t="s">
        <v>4301</v>
      </c>
      <c r="B3733" s="785" t="s">
        <v>29387</v>
      </c>
      <c r="C3733" s="785" t="s">
        <v>4303</v>
      </c>
      <c r="D3733" s="785" t="s">
        <v>2599</v>
      </c>
      <c r="E3733" s="785" t="s">
        <v>6336</v>
      </c>
      <c r="F3733" s="786">
        <v>42959</v>
      </c>
      <c r="G3733" s="785" t="s">
        <v>6337</v>
      </c>
      <c r="H3733" s="786">
        <v>43009</v>
      </c>
      <c r="I3733" s="785" t="s">
        <v>29388</v>
      </c>
      <c r="J3733" s="785" t="s">
        <v>629</v>
      </c>
      <c r="K3733" s="785" t="s">
        <v>29389</v>
      </c>
      <c r="L3733" s="785" t="s">
        <v>29390</v>
      </c>
      <c r="M3733" s="785"/>
      <c r="N3733" s="785"/>
      <c r="O3733" s="785"/>
      <c r="P3733" s="787">
        <v>36.872231999999997</v>
      </c>
      <c r="Q3733" s="787">
        <v>-0.87295500000000004</v>
      </c>
      <c r="R3733" s="785" t="s">
        <v>1030</v>
      </c>
      <c r="S3733" s="785" t="s">
        <v>1795</v>
      </c>
      <c r="T3733" s="785" t="s">
        <v>2830</v>
      </c>
      <c r="U3733" s="785" t="s">
        <v>3533</v>
      </c>
      <c r="V3733" s="785" t="s">
        <v>2855</v>
      </c>
      <c r="W3733" s="785" t="s">
        <v>3497</v>
      </c>
      <c r="X3733" s="785"/>
      <c r="Y3733" s="615" t="str">
        <f t="shared" si="58"/>
        <v>Cides Ltd</v>
      </c>
      <c r="Z3733" s="785" t="s">
        <v>2599</v>
      </c>
      <c r="AA3733" s="785" t="s">
        <v>4349</v>
      </c>
      <c r="AB3733" s="785" t="s">
        <v>2605</v>
      </c>
      <c r="AC3733" s="785" t="s">
        <v>2606</v>
      </c>
      <c r="AD3733" s="786">
        <v>43049</v>
      </c>
    </row>
    <row r="3734" spans="1:30" ht="15.75">
      <c r="A3734" s="785" t="s">
        <v>4301</v>
      </c>
      <c r="B3734" s="785" t="s">
        <v>29421</v>
      </c>
      <c r="C3734" s="785" t="s">
        <v>4303</v>
      </c>
      <c r="D3734" s="785" t="s">
        <v>2599</v>
      </c>
      <c r="E3734" s="785" t="s">
        <v>6336</v>
      </c>
      <c r="F3734" s="786">
        <v>42959</v>
      </c>
      <c r="G3734" s="785" t="s">
        <v>6337</v>
      </c>
      <c r="H3734" s="786">
        <v>43009</v>
      </c>
      <c r="I3734" s="785" t="s">
        <v>29422</v>
      </c>
      <c r="J3734" s="785" t="s">
        <v>629</v>
      </c>
      <c r="K3734" s="785" t="s">
        <v>29423</v>
      </c>
      <c r="L3734" s="785" t="s">
        <v>29424</v>
      </c>
      <c r="M3734" s="785"/>
      <c r="N3734" s="785"/>
      <c r="O3734" s="785"/>
      <c r="P3734" s="787">
        <v>35.242747999999999</v>
      </c>
      <c r="Q3734" s="787">
        <v>0.45968300000000001</v>
      </c>
      <c r="R3734" s="785" t="s">
        <v>893</v>
      </c>
      <c r="S3734" s="785" t="s">
        <v>2708</v>
      </c>
      <c r="T3734" s="785" t="s">
        <v>2708</v>
      </c>
      <c r="U3734" s="785" t="s">
        <v>29425</v>
      </c>
      <c r="V3734" s="785" t="s">
        <v>2855</v>
      </c>
      <c r="W3734" s="785" t="s">
        <v>3181</v>
      </c>
      <c r="X3734" s="785"/>
      <c r="Y3734" s="615" t="str">
        <f t="shared" si="58"/>
        <v>Abiud Limited</v>
      </c>
      <c r="Z3734" s="785" t="s">
        <v>2599</v>
      </c>
      <c r="AA3734" s="785" t="s">
        <v>4349</v>
      </c>
      <c r="AB3734" s="785" t="s">
        <v>2876</v>
      </c>
      <c r="AC3734" s="785" t="s">
        <v>2606</v>
      </c>
      <c r="AD3734" s="786">
        <v>43050</v>
      </c>
    </row>
    <row r="3735" spans="1:30" ht="15.75">
      <c r="A3735" s="785" t="s">
        <v>4301</v>
      </c>
      <c r="B3735" s="785" t="s">
        <v>29589</v>
      </c>
      <c r="C3735" s="785" t="s">
        <v>4379</v>
      </c>
      <c r="D3735" s="785" t="s">
        <v>2751</v>
      </c>
      <c r="E3735" s="785" t="s">
        <v>6336</v>
      </c>
      <c r="F3735" s="786">
        <v>42959</v>
      </c>
      <c r="G3735" s="785" t="s">
        <v>6337</v>
      </c>
      <c r="H3735" s="786">
        <v>43009</v>
      </c>
      <c r="I3735" s="785" t="s">
        <v>29590</v>
      </c>
      <c r="J3735" s="785" t="s">
        <v>629</v>
      </c>
      <c r="K3735" s="785" t="s">
        <v>29591</v>
      </c>
      <c r="L3735" s="785" t="s">
        <v>29592</v>
      </c>
      <c r="M3735" s="785"/>
      <c r="N3735" s="785"/>
      <c r="O3735" s="785"/>
      <c r="P3735" s="787">
        <v>36.511163000000003</v>
      </c>
      <c r="Q3735" s="787">
        <v>-0.62155800000000005</v>
      </c>
      <c r="R3735" s="785" t="s">
        <v>695</v>
      </c>
      <c r="S3735" s="785" t="s">
        <v>1996</v>
      </c>
      <c r="T3735" s="785" t="s">
        <v>3161</v>
      </c>
      <c r="U3735" s="785" t="s">
        <v>29593</v>
      </c>
      <c r="V3735" s="785" t="s">
        <v>2855</v>
      </c>
      <c r="W3735" s="785" t="s">
        <v>2693</v>
      </c>
      <c r="X3735" s="785"/>
      <c r="Y3735" s="615" t="str">
        <f t="shared" si="58"/>
        <v>Andcol Enterprises</v>
      </c>
      <c r="Z3735" s="785" t="s">
        <v>2599</v>
      </c>
      <c r="AA3735" s="785" t="s">
        <v>4349</v>
      </c>
      <c r="AB3735" s="785" t="s">
        <v>2605</v>
      </c>
      <c r="AC3735" s="785" t="s">
        <v>2606</v>
      </c>
      <c r="AD3735" s="786">
        <v>43012</v>
      </c>
    </row>
    <row r="3736" spans="1:30" ht="15.75">
      <c r="A3736" s="785" t="s">
        <v>4301</v>
      </c>
      <c r="B3736" s="785" t="s">
        <v>31228</v>
      </c>
      <c r="C3736" s="785" t="s">
        <v>4303</v>
      </c>
      <c r="D3736" s="785" t="s">
        <v>2599</v>
      </c>
      <c r="E3736" s="785" t="s">
        <v>6336</v>
      </c>
      <c r="F3736" s="786">
        <v>42959</v>
      </c>
      <c r="G3736" s="785" t="s">
        <v>6337</v>
      </c>
      <c r="H3736" s="786">
        <v>43009</v>
      </c>
      <c r="I3736" s="785" t="s">
        <v>31229</v>
      </c>
      <c r="J3736" s="785" t="s">
        <v>629</v>
      </c>
      <c r="K3736" s="785" t="s">
        <v>31230</v>
      </c>
      <c r="L3736" s="785" t="s">
        <v>31231</v>
      </c>
      <c r="M3736" s="785"/>
      <c r="N3736" s="785"/>
      <c r="O3736" s="785"/>
      <c r="P3736" s="787">
        <v>36.805748999999999</v>
      </c>
      <c r="Q3736" s="787">
        <v>-1.065131</v>
      </c>
      <c r="R3736" s="785" t="s">
        <v>821</v>
      </c>
      <c r="S3736" s="785" t="s">
        <v>871</v>
      </c>
      <c r="T3736" s="785" t="s">
        <v>3137</v>
      </c>
      <c r="U3736" s="785" t="s">
        <v>3962</v>
      </c>
      <c r="V3736" s="785" t="s">
        <v>3004</v>
      </c>
      <c r="W3736" s="785" t="s">
        <v>2615</v>
      </c>
      <c r="X3736" s="785"/>
      <c r="Y3736" s="615" t="str">
        <f t="shared" si="58"/>
        <v>Takamoto Biogas</v>
      </c>
      <c r="Z3736" s="785" t="s">
        <v>2599</v>
      </c>
      <c r="AA3736" s="785" t="s">
        <v>5464</v>
      </c>
      <c r="AB3736" s="785" t="s">
        <v>3686</v>
      </c>
      <c r="AC3736" s="785" t="s">
        <v>2617</v>
      </c>
      <c r="AD3736" s="786">
        <v>43067</v>
      </c>
    </row>
    <row r="3737" spans="1:30" ht="15.75">
      <c r="A3737" s="785" t="s">
        <v>4301</v>
      </c>
      <c r="B3737" s="785" t="s">
        <v>31287</v>
      </c>
      <c r="C3737" s="785" t="s">
        <v>4303</v>
      </c>
      <c r="D3737" s="785" t="s">
        <v>2599</v>
      </c>
      <c r="E3737" s="785" t="s">
        <v>6336</v>
      </c>
      <c r="F3737" s="786">
        <v>42959</v>
      </c>
      <c r="G3737" s="785" t="s">
        <v>6337</v>
      </c>
      <c r="H3737" s="786">
        <v>43009</v>
      </c>
      <c r="I3737" s="785" t="s">
        <v>31288</v>
      </c>
      <c r="J3737" s="785" t="s">
        <v>629</v>
      </c>
      <c r="K3737" s="785" t="s">
        <v>31289</v>
      </c>
      <c r="L3737" s="785" t="s">
        <v>31290</v>
      </c>
      <c r="M3737" s="785"/>
      <c r="N3737" s="785"/>
      <c r="O3737" s="785"/>
      <c r="P3737" s="787">
        <v>36.720042999999997</v>
      </c>
      <c r="Q3737" s="787">
        <v>-1.065625</v>
      </c>
      <c r="R3737" s="785" t="s">
        <v>821</v>
      </c>
      <c r="S3737" s="785" t="s">
        <v>1589</v>
      </c>
      <c r="T3737" s="785" t="s">
        <v>3202</v>
      </c>
      <c r="U3737" s="785" t="s">
        <v>3202</v>
      </c>
      <c r="V3737" s="785" t="s">
        <v>3004</v>
      </c>
      <c r="W3737" s="785" t="s">
        <v>2615</v>
      </c>
      <c r="X3737" s="785"/>
      <c r="Y3737" s="615" t="str">
        <f t="shared" si="58"/>
        <v>Takamoto Biogas</v>
      </c>
      <c r="Z3737" s="785" t="s">
        <v>2599</v>
      </c>
      <c r="AA3737" s="785" t="s">
        <v>5464</v>
      </c>
      <c r="AB3737" s="785" t="s">
        <v>3686</v>
      </c>
      <c r="AC3737" s="785" t="s">
        <v>2617</v>
      </c>
      <c r="AD3737" s="786">
        <v>43032</v>
      </c>
    </row>
    <row r="3738" spans="1:30" ht="15.75">
      <c r="A3738" s="785" t="s">
        <v>4301</v>
      </c>
      <c r="B3738" s="785" t="s">
        <v>31344</v>
      </c>
      <c r="C3738" s="785" t="s">
        <v>4303</v>
      </c>
      <c r="D3738" s="785" t="s">
        <v>2599</v>
      </c>
      <c r="E3738" s="785" t="s">
        <v>6336</v>
      </c>
      <c r="F3738" s="786">
        <v>42959</v>
      </c>
      <c r="G3738" s="785" t="s">
        <v>6337</v>
      </c>
      <c r="H3738" s="786">
        <v>43009</v>
      </c>
      <c r="I3738" s="785" t="s">
        <v>31345</v>
      </c>
      <c r="J3738" s="785" t="s">
        <v>629</v>
      </c>
      <c r="K3738" s="785" t="s">
        <v>31346</v>
      </c>
      <c r="L3738" s="785" t="s">
        <v>31347</v>
      </c>
      <c r="M3738" s="785"/>
      <c r="N3738" s="785"/>
      <c r="O3738" s="785"/>
      <c r="P3738" s="787">
        <v>36.841835000000003</v>
      </c>
      <c r="Q3738" s="787">
        <v>-1.072937</v>
      </c>
      <c r="R3738" s="785" t="s">
        <v>821</v>
      </c>
      <c r="S3738" s="785" t="s">
        <v>871</v>
      </c>
      <c r="T3738" s="785" t="s">
        <v>3297</v>
      </c>
      <c r="U3738" s="785" t="s">
        <v>31348</v>
      </c>
      <c r="V3738" s="785" t="s">
        <v>3004</v>
      </c>
      <c r="W3738" s="785" t="s">
        <v>2615</v>
      </c>
      <c r="X3738" s="785"/>
      <c r="Y3738" s="615" t="str">
        <f t="shared" si="58"/>
        <v>Takamoto Biogas</v>
      </c>
      <c r="Z3738" s="785" t="s">
        <v>2599</v>
      </c>
      <c r="AA3738" s="785" t="s">
        <v>5464</v>
      </c>
      <c r="AB3738" s="785" t="s">
        <v>2616</v>
      </c>
      <c r="AC3738" s="785" t="s">
        <v>2617</v>
      </c>
      <c r="AD3738" s="786">
        <v>43005</v>
      </c>
    </row>
    <row r="3739" spans="1:30" ht="15.75">
      <c r="A3739" s="785" t="s">
        <v>4301</v>
      </c>
      <c r="B3739" s="785" t="s">
        <v>31586</v>
      </c>
      <c r="C3739" s="785" t="s">
        <v>4303</v>
      </c>
      <c r="D3739" s="785" t="s">
        <v>2599</v>
      </c>
      <c r="E3739" s="785" t="s">
        <v>6336</v>
      </c>
      <c r="F3739" s="786">
        <v>42959</v>
      </c>
      <c r="G3739" s="785" t="s">
        <v>6337</v>
      </c>
      <c r="H3739" s="786">
        <v>43009</v>
      </c>
      <c r="I3739" s="785" t="s">
        <v>31587</v>
      </c>
      <c r="J3739" s="785" t="s">
        <v>627</v>
      </c>
      <c r="K3739" s="785" t="s">
        <v>31588</v>
      </c>
      <c r="L3739" s="785" t="s">
        <v>31589</v>
      </c>
      <c r="M3739" s="785"/>
      <c r="N3739" s="785"/>
      <c r="O3739" s="785"/>
      <c r="P3739" s="787">
        <v>37.411816000000002</v>
      </c>
      <c r="Q3739" s="787">
        <v>-0.55018999999999996</v>
      </c>
      <c r="R3739" s="785" t="s">
        <v>1961</v>
      </c>
      <c r="S3739" s="785" t="s">
        <v>2066</v>
      </c>
      <c r="T3739" s="785" t="s">
        <v>2692</v>
      </c>
      <c r="U3739" s="785" t="s">
        <v>31590</v>
      </c>
      <c r="V3739" s="785" t="s">
        <v>3004</v>
      </c>
      <c r="W3739" s="785" t="s">
        <v>3511</v>
      </c>
      <c r="X3739" s="785"/>
      <c r="Y3739" s="615" t="str">
        <f t="shared" si="58"/>
        <v>Sakaki Natural Renewable Energy Center</v>
      </c>
      <c r="Z3739" s="785" t="s">
        <v>2599</v>
      </c>
      <c r="AA3739" s="785" t="s">
        <v>4349</v>
      </c>
      <c r="AB3739" s="785" t="s">
        <v>2683</v>
      </c>
      <c r="AC3739" s="785" t="s">
        <v>2606</v>
      </c>
      <c r="AD3739" s="786">
        <v>43021</v>
      </c>
    </row>
    <row r="3740" spans="1:30" ht="15.75">
      <c r="A3740" s="785" t="s">
        <v>4301</v>
      </c>
      <c r="B3740" s="785" t="s">
        <v>33210</v>
      </c>
      <c r="C3740" s="785" t="s">
        <v>4303</v>
      </c>
      <c r="D3740" s="785" t="s">
        <v>2599</v>
      </c>
      <c r="E3740" s="785" t="s">
        <v>6336</v>
      </c>
      <c r="F3740" s="786">
        <v>42959</v>
      </c>
      <c r="G3740" s="785" t="s">
        <v>6337</v>
      </c>
      <c r="H3740" s="786">
        <v>43009</v>
      </c>
      <c r="I3740" s="785" t="s">
        <v>33211</v>
      </c>
      <c r="J3740" s="785" t="s">
        <v>629</v>
      </c>
      <c r="K3740" s="785" t="s">
        <v>33212</v>
      </c>
      <c r="L3740" s="785" t="s">
        <v>33213</v>
      </c>
      <c r="M3740" s="785"/>
      <c r="N3740" s="785"/>
      <c r="O3740" s="785"/>
      <c r="P3740" s="787">
        <v>37.098078000000001</v>
      </c>
      <c r="Q3740" s="787">
        <v>-1.1797329999999999</v>
      </c>
      <c r="R3740" s="785" t="s">
        <v>821</v>
      </c>
      <c r="S3740" s="785" t="s">
        <v>2997</v>
      </c>
      <c r="T3740" s="785" t="s">
        <v>15308</v>
      </c>
      <c r="U3740" s="785" t="s">
        <v>27740</v>
      </c>
      <c r="V3740" s="785">
        <v>14</v>
      </c>
      <c r="W3740" s="785" t="s">
        <v>3279</v>
      </c>
      <c r="X3740" s="785"/>
      <c r="Y3740" s="615" t="str">
        <f t="shared" si="58"/>
        <v>Kenbi Enterprises</v>
      </c>
      <c r="Z3740" s="785" t="s">
        <v>2599</v>
      </c>
      <c r="AA3740" s="785" t="s">
        <v>4349</v>
      </c>
      <c r="AB3740" s="785" t="s">
        <v>2876</v>
      </c>
      <c r="AC3740" s="785" t="s">
        <v>2606</v>
      </c>
      <c r="AD3740" s="786">
        <v>43040</v>
      </c>
    </row>
    <row r="3741" spans="1:30" ht="15.75">
      <c r="A3741" s="785" t="s">
        <v>4301</v>
      </c>
      <c r="B3741" s="785" t="s">
        <v>7111</v>
      </c>
      <c r="C3741" s="785" t="s">
        <v>4303</v>
      </c>
      <c r="D3741" s="785" t="s">
        <v>2599</v>
      </c>
      <c r="E3741" s="785" t="s">
        <v>4530</v>
      </c>
      <c r="F3741" s="786">
        <v>42947</v>
      </c>
      <c r="G3741" s="785" t="s">
        <v>7112</v>
      </c>
      <c r="H3741" s="786">
        <v>43008</v>
      </c>
      <c r="I3741" s="785" t="s">
        <v>7113</v>
      </c>
      <c r="J3741" s="785" t="s">
        <v>627</v>
      </c>
      <c r="K3741" s="785" t="s">
        <v>2612</v>
      </c>
      <c r="L3741" s="785" t="s">
        <v>7114</v>
      </c>
      <c r="M3741" s="785"/>
      <c r="N3741" s="785"/>
      <c r="O3741" s="785" t="s">
        <v>7115</v>
      </c>
      <c r="P3741" s="787">
        <v>37.611545999999997</v>
      </c>
      <c r="Q3741" s="787">
        <v>-0.430398</v>
      </c>
      <c r="R3741" s="785" t="s">
        <v>1089</v>
      </c>
      <c r="S3741" s="785" t="s">
        <v>2731</v>
      </c>
      <c r="T3741" s="785" t="s">
        <v>7116</v>
      </c>
      <c r="U3741" s="785" t="s">
        <v>7116</v>
      </c>
      <c r="V3741" s="785" t="s">
        <v>2673</v>
      </c>
      <c r="W3741" s="785" t="s">
        <v>2652</v>
      </c>
      <c r="X3741" s="785" t="s">
        <v>2732</v>
      </c>
      <c r="Y3741" s="615" t="str">
        <f t="shared" si="58"/>
        <v>David Chege Wangui</v>
      </c>
      <c r="Z3741" s="785" t="s">
        <v>2599</v>
      </c>
      <c r="AA3741" s="785" t="s">
        <v>4314</v>
      </c>
      <c r="AB3741" s="785" t="s">
        <v>2683</v>
      </c>
      <c r="AC3741" s="785" t="s">
        <v>2606</v>
      </c>
      <c r="AD3741" s="786">
        <v>43289</v>
      </c>
    </row>
    <row r="3742" spans="1:30" ht="15.75">
      <c r="A3742" s="785" t="s">
        <v>4301</v>
      </c>
      <c r="B3742" s="785" t="s">
        <v>26110</v>
      </c>
      <c r="C3742" s="785" t="s">
        <v>4322</v>
      </c>
      <c r="D3742" s="785" t="s">
        <v>2598</v>
      </c>
      <c r="E3742" s="785" t="s">
        <v>10161</v>
      </c>
      <c r="F3742" s="786">
        <v>42997</v>
      </c>
      <c r="G3742" s="785" t="s">
        <v>7112</v>
      </c>
      <c r="H3742" s="786">
        <v>43008</v>
      </c>
      <c r="I3742" s="785" t="s">
        <v>26111</v>
      </c>
      <c r="J3742" s="785" t="s">
        <v>629</v>
      </c>
      <c r="K3742" s="785" t="s">
        <v>2612</v>
      </c>
      <c r="L3742" s="785" t="s">
        <v>26112</v>
      </c>
      <c r="M3742" s="785"/>
      <c r="N3742" s="785"/>
      <c r="O3742" s="785"/>
      <c r="P3742" s="787">
        <v>35.559694</v>
      </c>
      <c r="Q3742" s="787">
        <v>0.17143800000000001</v>
      </c>
      <c r="R3742" s="785" t="s">
        <v>974</v>
      </c>
      <c r="S3742" s="785" t="s">
        <v>975</v>
      </c>
      <c r="T3742" s="785" t="s">
        <v>26113</v>
      </c>
      <c r="U3742" s="785" t="s">
        <v>3548</v>
      </c>
      <c r="V3742" s="785">
        <v>4</v>
      </c>
      <c r="W3742" s="785" t="s">
        <v>19761</v>
      </c>
      <c r="X3742" s="785"/>
      <c r="Y3742" s="615" t="str">
        <f t="shared" si="58"/>
        <v>Rehau</v>
      </c>
      <c r="Z3742" s="785" t="s">
        <v>2599</v>
      </c>
      <c r="AA3742" s="785" t="s">
        <v>4314</v>
      </c>
      <c r="AB3742" s="785" t="s">
        <v>19761</v>
      </c>
      <c r="AC3742" s="785" t="s">
        <v>19764</v>
      </c>
      <c r="AD3742" s="786">
        <v>43038</v>
      </c>
    </row>
    <row r="3743" spans="1:30" ht="15.75">
      <c r="A3743" s="785" t="s">
        <v>4301</v>
      </c>
      <c r="B3743" s="785" t="s">
        <v>31201</v>
      </c>
      <c r="C3743" s="785" t="s">
        <v>4303</v>
      </c>
      <c r="D3743" s="785" t="s">
        <v>2599</v>
      </c>
      <c r="E3743" s="785" t="s">
        <v>31202</v>
      </c>
      <c r="F3743" s="786">
        <v>42957</v>
      </c>
      <c r="G3743" s="785" t="s">
        <v>26050</v>
      </c>
      <c r="H3743" s="786">
        <v>43007</v>
      </c>
      <c r="I3743" s="785" t="s">
        <v>31203</v>
      </c>
      <c r="J3743" s="785" t="s">
        <v>629</v>
      </c>
      <c r="K3743" s="785" t="s">
        <v>31204</v>
      </c>
      <c r="L3743" s="785" t="s">
        <v>31205</v>
      </c>
      <c r="M3743" s="785"/>
      <c r="N3743" s="785"/>
      <c r="O3743" s="785"/>
      <c r="P3743" s="787">
        <v>36.972645999999997</v>
      </c>
      <c r="Q3743" s="787">
        <v>-0.80756899999999998</v>
      </c>
      <c r="R3743" s="785" t="s">
        <v>1030</v>
      </c>
      <c r="S3743" s="785" t="s">
        <v>2623</v>
      </c>
      <c r="T3743" s="785" t="s">
        <v>2623</v>
      </c>
      <c r="U3743" s="785" t="s">
        <v>31206</v>
      </c>
      <c r="V3743" s="785" t="s">
        <v>3004</v>
      </c>
      <c r="W3743" s="785" t="s">
        <v>2615</v>
      </c>
      <c r="X3743" s="785"/>
      <c r="Y3743" s="615" t="str">
        <f t="shared" si="58"/>
        <v>Takamoto Biogas</v>
      </c>
      <c r="Z3743" s="785" t="s">
        <v>2599</v>
      </c>
      <c r="AA3743" s="785" t="s">
        <v>5464</v>
      </c>
      <c r="AB3743" s="785" t="s">
        <v>3686</v>
      </c>
      <c r="AC3743" s="785" t="s">
        <v>2617</v>
      </c>
      <c r="AD3743" s="786">
        <v>43070</v>
      </c>
    </row>
    <row r="3744" spans="1:30" ht="15.75">
      <c r="A3744" s="785" t="s">
        <v>4301</v>
      </c>
      <c r="B3744" s="785" t="s">
        <v>33079</v>
      </c>
      <c r="C3744" s="785" t="s">
        <v>4379</v>
      </c>
      <c r="D3744" s="785" t="s">
        <v>2751</v>
      </c>
      <c r="E3744" s="785" t="s">
        <v>5518</v>
      </c>
      <c r="F3744" s="786">
        <v>42983</v>
      </c>
      <c r="G3744" s="785" t="s">
        <v>26050</v>
      </c>
      <c r="H3744" s="786">
        <v>43007</v>
      </c>
      <c r="I3744" s="785" t="s">
        <v>33080</v>
      </c>
      <c r="J3744" s="785" t="s">
        <v>629</v>
      </c>
      <c r="K3744" s="785" t="s">
        <v>33081</v>
      </c>
      <c r="L3744" s="785" t="s">
        <v>33082</v>
      </c>
      <c r="M3744" s="785"/>
      <c r="N3744" s="785"/>
      <c r="O3744" s="785"/>
      <c r="P3744" s="787">
        <v>37.455123</v>
      </c>
      <c r="Q3744" s="787">
        <v>-0.53928500000000001</v>
      </c>
      <c r="R3744" s="785" t="s">
        <v>1089</v>
      </c>
      <c r="S3744" s="785" t="s">
        <v>1860</v>
      </c>
      <c r="T3744" s="785" t="s">
        <v>3899</v>
      </c>
      <c r="U3744" s="785" t="s">
        <v>33083</v>
      </c>
      <c r="V3744" s="785" t="s">
        <v>3174</v>
      </c>
      <c r="W3744" s="785" t="s">
        <v>2693</v>
      </c>
      <c r="X3744" s="785"/>
      <c r="Y3744" s="615" t="str">
        <f t="shared" si="58"/>
        <v>Andcol Enterprises</v>
      </c>
      <c r="Z3744" s="785" t="s">
        <v>2599</v>
      </c>
      <c r="AA3744" s="785" t="s">
        <v>4349</v>
      </c>
      <c r="AB3744" s="785" t="s">
        <v>2876</v>
      </c>
      <c r="AC3744" s="785" t="s">
        <v>2606</v>
      </c>
      <c r="AD3744" s="786">
        <v>43007</v>
      </c>
    </row>
    <row r="3745" spans="1:30" ht="15.75">
      <c r="A3745" s="785" t="s">
        <v>4301</v>
      </c>
      <c r="B3745" s="785" t="s">
        <v>14684</v>
      </c>
      <c r="C3745" s="785" t="s">
        <v>4303</v>
      </c>
      <c r="D3745" s="785" t="s">
        <v>2599</v>
      </c>
      <c r="E3745" s="785" t="s">
        <v>7470</v>
      </c>
      <c r="F3745" s="786">
        <v>42975</v>
      </c>
      <c r="G3745" s="785" t="s">
        <v>14685</v>
      </c>
      <c r="H3745" s="786">
        <v>43003</v>
      </c>
      <c r="I3745" s="785" t="s">
        <v>14686</v>
      </c>
      <c r="J3745" s="785" t="s">
        <v>627</v>
      </c>
      <c r="K3745" s="785" t="s">
        <v>14687</v>
      </c>
      <c r="L3745" s="785" t="s">
        <v>14688</v>
      </c>
      <c r="M3745" s="785"/>
      <c r="N3745" s="785"/>
      <c r="O3745" s="785" t="s">
        <v>14689</v>
      </c>
      <c r="P3745" s="787">
        <v>37.664873</v>
      </c>
      <c r="Q3745" s="787">
        <v>-0.29588700000000001</v>
      </c>
      <c r="R3745" s="785" t="s">
        <v>1266</v>
      </c>
      <c r="S3745" s="785" t="s">
        <v>1267</v>
      </c>
      <c r="T3745" s="785" t="s">
        <v>10055</v>
      </c>
      <c r="U3745" s="785" t="s">
        <v>14690</v>
      </c>
      <c r="V3745" s="785" t="s">
        <v>2855</v>
      </c>
      <c r="W3745" s="785" t="s">
        <v>3495</v>
      </c>
      <c r="X3745" s="785" t="s">
        <v>3495</v>
      </c>
      <c r="Y3745" s="615" t="str">
        <f t="shared" si="58"/>
        <v>Joseph Mbariu</v>
      </c>
      <c r="Z3745" s="785" t="s">
        <v>14660</v>
      </c>
      <c r="AA3745" s="785" t="s">
        <v>4314</v>
      </c>
      <c r="AB3745" s="785" t="s">
        <v>2605</v>
      </c>
      <c r="AC3745" s="785" t="s">
        <v>2606</v>
      </c>
      <c r="AD3745" s="786">
        <v>43203</v>
      </c>
    </row>
    <row r="3746" spans="1:30" ht="15.75">
      <c r="A3746" s="785" t="s">
        <v>4301</v>
      </c>
      <c r="B3746" s="785" t="s">
        <v>22180</v>
      </c>
      <c r="C3746" s="785" t="s">
        <v>4303</v>
      </c>
      <c r="D3746" s="785" t="s">
        <v>2599</v>
      </c>
      <c r="E3746" s="785" t="s">
        <v>4794</v>
      </c>
      <c r="F3746" s="786">
        <v>42953</v>
      </c>
      <c r="G3746" s="785" t="s">
        <v>14685</v>
      </c>
      <c r="H3746" s="786">
        <v>43003</v>
      </c>
      <c r="I3746" s="785" t="s">
        <v>22181</v>
      </c>
      <c r="J3746" s="785" t="s">
        <v>629</v>
      </c>
      <c r="K3746" s="785" t="s">
        <v>22182</v>
      </c>
      <c r="L3746" s="785" t="s">
        <v>22183</v>
      </c>
      <c r="M3746" s="785" t="s">
        <v>22184</v>
      </c>
      <c r="N3746" s="785"/>
      <c r="O3746" s="785" t="s">
        <v>22185</v>
      </c>
      <c r="P3746" s="787">
        <v>37.650733000000002</v>
      </c>
      <c r="Q3746" s="787">
        <v>-0.107637</v>
      </c>
      <c r="R3746" s="785" t="s">
        <v>1104</v>
      </c>
      <c r="S3746" s="785" t="s">
        <v>2643</v>
      </c>
      <c r="T3746" s="785" t="s">
        <v>3405</v>
      </c>
      <c r="U3746" s="785" t="s">
        <v>6365</v>
      </c>
      <c r="V3746" s="785" t="s">
        <v>3004</v>
      </c>
      <c r="W3746" s="785" t="s">
        <v>2808</v>
      </c>
      <c r="X3746" s="785" t="s">
        <v>3576</v>
      </c>
      <c r="Y3746" s="615" t="str">
        <f t="shared" si="58"/>
        <v>Samuel Kirimi</v>
      </c>
      <c r="Z3746" s="785" t="s">
        <v>6367</v>
      </c>
      <c r="AA3746" s="785" t="s">
        <v>4349</v>
      </c>
      <c r="AB3746" s="785" t="s">
        <v>4052</v>
      </c>
      <c r="AC3746" s="785" t="s">
        <v>2606</v>
      </c>
      <c r="AD3746" s="786">
        <v>43004</v>
      </c>
    </row>
    <row r="3747" spans="1:30" ht="15.75">
      <c r="A3747" s="785" t="s">
        <v>4301</v>
      </c>
      <c r="B3747" s="785" t="s">
        <v>31197</v>
      </c>
      <c r="C3747" s="785" t="s">
        <v>4303</v>
      </c>
      <c r="D3747" s="785" t="s">
        <v>2599</v>
      </c>
      <c r="E3747" s="785" t="s">
        <v>15139</v>
      </c>
      <c r="F3747" s="786">
        <v>42950</v>
      </c>
      <c r="G3747" s="785" t="s">
        <v>7240</v>
      </c>
      <c r="H3747" s="786">
        <v>43000</v>
      </c>
      <c r="I3747" s="785" t="s">
        <v>31198</v>
      </c>
      <c r="J3747" s="785" t="s">
        <v>629</v>
      </c>
      <c r="K3747" s="785" t="s">
        <v>31199</v>
      </c>
      <c r="L3747" s="785" t="s">
        <v>31200</v>
      </c>
      <c r="M3747" s="785"/>
      <c r="N3747" s="785"/>
      <c r="O3747" s="785"/>
      <c r="P3747" s="787">
        <v>36.654440999999998</v>
      </c>
      <c r="Q3747" s="787">
        <v>-1.2235609999999999</v>
      </c>
      <c r="R3747" s="785" t="s">
        <v>821</v>
      </c>
      <c r="S3747" s="785" t="s">
        <v>1429</v>
      </c>
      <c r="T3747" s="785" t="s">
        <v>21068</v>
      </c>
      <c r="U3747" s="785" t="s">
        <v>21068</v>
      </c>
      <c r="V3747" s="785" t="s">
        <v>3004</v>
      </c>
      <c r="W3747" s="785" t="s">
        <v>2615</v>
      </c>
      <c r="X3747" s="785"/>
      <c r="Y3747" s="615" t="str">
        <f t="shared" si="58"/>
        <v>Takamoto Biogas</v>
      </c>
      <c r="Z3747" s="785" t="s">
        <v>2599</v>
      </c>
      <c r="AA3747" s="785" t="s">
        <v>5464</v>
      </c>
      <c r="AB3747" s="785" t="s">
        <v>3686</v>
      </c>
      <c r="AC3747" s="785" t="s">
        <v>2617</v>
      </c>
      <c r="AD3747" s="786">
        <v>43070</v>
      </c>
    </row>
    <row r="3748" spans="1:30" ht="15.75">
      <c r="A3748" s="785" t="s">
        <v>4301</v>
      </c>
      <c r="B3748" s="785" t="s">
        <v>8236</v>
      </c>
      <c r="C3748" s="785" t="s">
        <v>4303</v>
      </c>
      <c r="D3748" s="785" t="s">
        <v>2599</v>
      </c>
      <c r="E3748" s="785" t="s">
        <v>4400</v>
      </c>
      <c r="F3748" s="786">
        <v>42961</v>
      </c>
      <c r="G3748" s="785" t="s">
        <v>8237</v>
      </c>
      <c r="H3748" s="786">
        <v>42998</v>
      </c>
      <c r="I3748" s="785" t="s">
        <v>8238</v>
      </c>
      <c r="J3748" s="785" t="s">
        <v>629</v>
      </c>
      <c r="K3748" s="785" t="s">
        <v>8239</v>
      </c>
      <c r="L3748" s="785" t="s">
        <v>8240</v>
      </c>
      <c r="M3748" s="785"/>
      <c r="N3748" s="785"/>
      <c r="O3748" s="785"/>
      <c r="P3748" s="787">
        <v>37.6738</v>
      </c>
      <c r="Q3748" s="787">
        <v>-8.4322999999999995E-2</v>
      </c>
      <c r="R3748" s="785" t="s">
        <v>1104</v>
      </c>
      <c r="S3748" s="785" t="s">
        <v>2643</v>
      </c>
      <c r="T3748" s="785" t="s">
        <v>3534</v>
      </c>
      <c r="U3748" s="785" t="s">
        <v>8241</v>
      </c>
      <c r="V3748" s="785" t="s">
        <v>2855</v>
      </c>
      <c r="W3748" s="785" t="s">
        <v>2719</v>
      </c>
      <c r="X3748" s="785" t="s">
        <v>8018</v>
      </c>
      <c r="Y3748" s="615" t="str">
        <f t="shared" si="58"/>
        <v>Eric Munene</v>
      </c>
      <c r="Z3748" s="785" t="s">
        <v>8029</v>
      </c>
      <c r="AA3748" s="785" t="s">
        <v>4349</v>
      </c>
      <c r="AB3748" s="785" t="s">
        <v>2683</v>
      </c>
      <c r="AC3748" s="785" t="s">
        <v>2606</v>
      </c>
      <c r="AD3748" s="786">
        <v>42998</v>
      </c>
    </row>
    <row r="3749" spans="1:30" ht="15.75">
      <c r="A3749" s="785" t="s">
        <v>4301</v>
      </c>
      <c r="B3749" s="785" t="s">
        <v>9027</v>
      </c>
      <c r="C3749" s="785" t="s">
        <v>4303</v>
      </c>
      <c r="D3749" s="785" t="s">
        <v>2599</v>
      </c>
      <c r="E3749" s="785" t="s">
        <v>4507</v>
      </c>
      <c r="F3749" s="786">
        <v>42948</v>
      </c>
      <c r="G3749" s="785" t="s">
        <v>8237</v>
      </c>
      <c r="H3749" s="786">
        <v>42998</v>
      </c>
      <c r="I3749" s="785" t="s">
        <v>9028</v>
      </c>
      <c r="J3749" s="785" t="s">
        <v>629</v>
      </c>
      <c r="K3749" s="785" t="s">
        <v>9029</v>
      </c>
      <c r="L3749" s="785" t="s">
        <v>9030</v>
      </c>
      <c r="M3749" s="785"/>
      <c r="N3749" s="785"/>
      <c r="O3749" s="785"/>
      <c r="P3749" s="787">
        <v>37.116782000000001</v>
      </c>
      <c r="Q3749" s="787">
        <v>-0.47384500000000002</v>
      </c>
      <c r="R3749" s="785" t="s">
        <v>1056</v>
      </c>
      <c r="S3749" s="785" t="s">
        <v>1132</v>
      </c>
      <c r="T3749" s="785" t="s">
        <v>1132</v>
      </c>
      <c r="U3749" s="785" t="s">
        <v>8663</v>
      </c>
      <c r="V3749" s="785" t="s">
        <v>2855</v>
      </c>
      <c r="W3749" s="785" t="s">
        <v>2707</v>
      </c>
      <c r="X3749" s="785" t="s">
        <v>2707</v>
      </c>
      <c r="Y3749" s="615" t="str">
        <f t="shared" si="58"/>
        <v>Fagaden Enterprises</v>
      </c>
      <c r="Z3749" s="785" t="s">
        <v>8492</v>
      </c>
      <c r="AA3749" s="785" t="s">
        <v>4349</v>
      </c>
      <c r="AB3749" s="785" t="s">
        <v>2683</v>
      </c>
      <c r="AC3749" s="785" t="s">
        <v>2606</v>
      </c>
      <c r="AD3749" s="786">
        <v>43005</v>
      </c>
    </row>
    <row r="3750" spans="1:30" ht="15.75">
      <c r="A3750" s="785" t="s">
        <v>4301</v>
      </c>
      <c r="B3750" s="785" t="s">
        <v>5353</v>
      </c>
      <c r="C3750" s="785" t="s">
        <v>4322</v>
      </c>
      <c r="D3750" s="785" t="s">
        <v>2618</v>
      </c>
      <c r="E3750" s="785" t="s">
        <v>5354</v>
      </c>
      <c r="F3750" s="786">
        <v>42943</v>
      </c>
      <c r="G3750" s="785" t="s">
        <v>5355</v>
      </c>
      <c r="H3750" s="786">
        <v>42996</v>
      </c>
      <c r="I3750" s="785" t="s">
        <v>5356</v>
      </c>
      <c r="J3750" s="785" t="s">
        <v>629</v>
      </c>
      <c r="K3750" s="785" t="s">
        <v>5357</v>
      </c>
      <c r="L3750" s="785" t="s">
        <v>5358</v>
      </c>
      <c r="M3750" s="785"/>
      <c r="N3750" s="785"/>
      <c r="O3750" s="785" t="s">
        <v>5359</v>
      </c>
      <c r="P3750" s="787">
        <v>36.113703000000001</v>
      </c>
      <c r="Q3750" s="787">
        <v>-0.25020199999999998</v>
      </c>
      <c r="R3750" s="785" t="s">
        <v>695</v>
      </c>
      <c r="S3750" s="785" t="s">
        <v>1204</v>
      </c>
      <c r="T3750" s="785" t="s">
        <v>2338</v>
      </c>
      <c r="U3750" s="785" t="s">
        <v>3066</v>
      </c>
      <c r="V3750" s="785" t="s">
        <v>3004</v>
      </c>
      <c r="W3750" s="785" t="s">
        <v>3416</v>
      </c>
      <c r="X3750" s="785" t="s">
        <v>3416</v>
      </c>
      <c r="Y3750" s="615" t="str">
        <f t="shared" si="58"/>
        <v>Anthony Ndungu Kamau</v>
      </c>
      <c r="Z3750" s="785" t="s">
        <v>5302</v>
      </c>
      <c r="AA3750" s="785" t="s">
        <v>4314</v>
      </c>
      <c r="AB3750" s="785" t="s">
        <v>2683</v>
      </c>
      <c r="AC3750" s="785" t="s">
        <v>2606</v>
      </c>
      <c r="AD3750" s="786">
        <v>43293</v>
      </c>
    </row>
    <row r="3751" spans="1:30" ht="15.75">
      <c r="A3751" s="785" t="s">
        <v>4301</v>
      </c>
      <c r="B3751" s="785" t="s">
        <v>9009</v>
      </c>
      <c r="C3751" s="785" t="s">
        <v>4303</v>
      </c>
      <c r="D3751" s="785" t="s">
        <v>2599</v>
      </c>
      <c r="E3751" s="785" t="s">
        <v>9010</v>
      </c>
      <c r="F3751" s="786">
        <v>42945</v>
      </c>
      <c r="G3751" s="785" t="s">
        <v>9011</v>
      </c>
      <c r="H3751" s="786">
        <v>42995</v>
      </c>
      <c r="I3751" s="785" t="s">
        <v>9012</v>
      </c>
      <c r="J3751" s="785" t="s">
        <v>629</v>
      </c>
      <c r="K3751" s="785" t="s">
        <v>9013</v>
      </c>
      <c r="L3751" s="785" t="s">
        <v>9014</v>
      </c>
      <c r="M3751" s="785"/>
      <c r="N3751" s="785"/>
      <c r="O3751" s="785"/>
      <c r="P3751" s="787">
        <v>36.874034999999999</v>
      </c>
      <c r="Q3751" s="787">
        <v>-1.0184470000000001</v>
      </c>
      <c r="R3751" s="785" t="s">
        <v>821</v>
      </c>
      <c r="S3751" s="785" t="s">
        <v>2041</v>
      </c>
      <c r="T3751" s="785" t="s">
        <v>1058</v>
      </c>
      <c r="U3751" s="785" t="s">
        <v>3981</v>
      </c>
      <c r="V3751" s="785" t="s">
        <v>2855</v>
      </c>
      <c r="W3751" s="785" t="s">
        <v>2707</v>
      </c>
      <c r="X3751" s="785" t="s">
        <v>2707</v>
      </c>
      <c r="Y3751" s="615" t="str">
        <f t="shared" si="58"/>
        <v>Fagaden Enterprises</v>
      </c>
      <c r="Z3751" s="785" t="s">
        <v>8492</v>
      </c>
      <c r="AA3751" s="785" t="s">
        <v>4349</v>
      </c>
      <c r="AB3751" s="785" t="s">
        <v>2683</v>
      </c>
      <c r="AC3751" s="785" t="s">
        <v>2606</v>
      </c>
      <c r="AD3751" s="786">
        <v>43002</v>
      </c>
    </row>
    <row r="3752" spans="1:30" ht="15.75">
      <c r="A3752" s="785" t="s">
        <v>4301</v>
      </c>
      <c r="B3752" s="785" t="s">
        <v>4329</v>
      </c>
      <c r="C3752" s="785" t="s">
        <v>4303</v>
      </c>
      <c r="D3752" s="785" t="s">
        <v>2599</v>
      </c>
      <c r="E3752" s="785" t="s">
        <v>4330</v>
      </c>
      <c r="F3752" s="786">
        <v>42897</v>
      </c>
      <c r="G3752" s="785" t="s">
        <v>4331</v>
      </c>
      <c r="H3752" s="786">
        <v>42993</v>
      </c>
      <c r="I3752" s="785" t="s">
        <v>4332</v>
      </c>
      <c r="J3752" s="785" t="s">
        <v>627</v>
      </c>
      <c r="K3752" s="785" t="s">
        <v>4333</v>
      </c>
      <c r="L3752" s="785" t="s">
        <v>4334</v>
      </c>
      <c r="M3752" s="785"/>
      <c r="N3752" s="785"/>
      <c r="O3752" s="785"/>
      <c r="P3752" s="787">
        <v>35.393985999999998</v>
      </c>
      <c r="Q3752" s="787">
        <v>-0.14525299999999999</v>
      </c>
      <c r="R3752" s="785" t="s">
        <v>2053</v>
      </c>
      <c r="S3752" s="785" t="s">
        <v>2715</v>
      </c>
      <c r="T3752" s="785" t="s">
        <v>4310</v>
      </c>
      <c r="U3752" s="785" t="s">
        <v>4335</v>
      </c>
      <c r="V3752" s="785" t="s">
        <v>2603</v>
      </c>
      <c r="W3752" s="785" t="s">
        <v>4311</v>
      </c>
      <c r="X3752" s="785" t="s">
        <v>4312</v>
      </c>
      <c r="Y3752" s="615" t="str">
        <f t="shared" si="58"/>
        <v>Aaron Cheruiyot</v>
      </c>
      <c r="Z3752" s="785" t="s">
        <v>2599</v>
      </c>
      <c r="AA3752" s="785" t="s">
        <v>4314</v>
      </c>
      <c r="AB3752" s="785" t="s">
        <v>2683</v>
      </c>
      <c r="AC3752" s="785" t="s">
        <v>2606</v>
      </c>
      <c r="AD3752" s="786">
        <v>43436</v>
      </c>
    </row>
    <row r="3753" spans="1:30" ht="15.75">
      <c r="A3753" s="785" t="s">
        <v>4301</v>
      </c>
      <c r="B3753" s="785" t="s">
        <v>5510</v>
      </c>
      <c r="C3753" s="785" t="s">
        <v>4303</v>
      </c>
      <c r="D3753" s="785" t="s">
        <v>2599</v>
      </c>
      <c r="E3753" s="785" t="s">
        <v>5511</v>
      </c>
      <c r="F3753" s="786">
        <v>42899</v>
      </c>
      <c r="G3753" s="785" t="s">
        <v>4331</v>
      </c>
      <c r="H3753" s="786">
        <v>42993</v>
      </c>
      <c r="I3753" s="785" t="s">
        <v>5512</v>
      </c>
      <c r="J3753" s="785" t="s">
        <v>627</v>
      </c>
      <c r="K3753" s="785" t="s">
        <v>5513</v>
      </c>
      <c r="L3753" s="785" t="s">
        <v>5514</v>
      </c>
      <c r="M3753" s="785"/>
      <c r="N3753" s="785"/>
      <c r="O3753" s="785"/>
      <c r="P3753" s="787">
        <v>35.38447</v>
      </c>
      <c r="Q3753" s="787">
        <v>-0.13338</v>
      </c>
      <c r="R3753" s="785" t="s">
        <v>2053</v>
      </c>
      <c r="S3753" s="785" t="s">
        <v>2715</v>
      </c>
      <c r="T3753" s="785" t="s">
        <v>4310</v>
      </c>
      <c r="U3753" s="785" t="s">
        <v>3548</v>
      </c>
      <c r="V3753" s="785" t="s">
        <v>2603</v>
      </c>
      <c r="W3753" s="785" t="s">
        <v>5515</v>
      </c>
      <c r="X3753" s="785" t="s">
        <v>5515</v>
      </c>
      <c r="Y3753" s="615" t="str">
        <f t="shared" si="58"/>
        <v>Benard Kirui</v>
      </c>
      <c r="Z3753" s="785" t="s">
        <v>2599</v>
      </c>
      <c r="AA3753" s="785" t="s">
        <v>4314</v>
      </c>
      <c r="AB3753" s="785" t="s">
        <v>2683</v>
      </c>
      <c r="AC3753" s="785" t="s">
        <v>2606</v>
      </c>
      <c r="AD3753" s="786">
        <v>43427</v>
      </c>
    </row>
    <row r="3754" spans="1:30" ht="15.75">
      <c r="A3754" s="785" t="s">
        <v>4301</v>
      </c>
      <c r="B3754" s="785" t="s">
        <v>10334</v>
      </c>
      <c r="C3754" s="785" t="s">
        <v>4303</v>
      </c>
      <c r="D3754" s="785" t="s">
        <v>2599</v>
      </c>
      <c r="E3754" s="785" t="s">
        <v>10335</v>
      </c>
      <c r="F3754" s="786">
        <v>42927</v>
      </c>
      <c r="G3754" s="785" t="s">
        <v>4331</v>
      </c>
      <c r="H3754" s="786">
        <v>42993</v>
      </c>
      <c r="I3754" s="785" t="s">
        <v>10336</v>
      </c>
      <c r="J3754" s="785" t="s">
        <v>627</v>
      </c>
      <c r="K3754" s="785" t="s">
        <v>10337</v>
      </c>
      <c r="L3754" s="785" t="s">
        <v>10338</v>
      </c>
      <c r="M3754" s="785"/>
      <c r="N3754" s="785"/>
      <c r="O3754" s="785"/>
      <c r="P3754" s="787">
        <v>36.883819000000003</v>
      </c>
      <c r="Q3754" s="787">
        <v>-1.0808599999999999</v>
      </c>
      <c r="R3754" s="785" t="s">
        <v>821</v>
      </c>
      <c r="S3754" s="785" t="s">
        <v>871</v>
      </c>
      <c r="T3754" s="785" t="s">
        <v>10339</v>
      </c>
      <c r="U3754" s="785" t="s">
        <v>3738</v>
      </c>
      <c r="V3754" s="785">
        <v>12</v>
      </c>
      <c r="W3754" s="785" t="s">
        <v>2998</v>
      </c>
      <c r="X3754" s="785" t="s">
        <v>2998</v>
      </c>
      <c r="Y3754" s="615" t="str">
        <f t="shared" si="58"/>
        <v>Geoffrey Ndua Mbugua</v>
      </c>
      <c r="Z3754" s="785" t="s">
        <v>10286</v>
      </c>
      <c r="AA3754" s="785" t="s">
        <v>4314</v>
      </c>
      <c r="AB3754" s="785" t="s">
        <v>2683</v>
      </c>
      <c r="AC3754" s="785" t="s">
        <v>2606</v>
      </c>
      <c r="AD3754" s="786">
        <v>43267</v>
      </c>
    </row>
    <row r="3755" spans="1:30" ht="15.75">
      <c r="A3755" s="785" t="s">
        <v>4301</v>
      </c>
      <c r="B3755" s="785" t="s">
        <v>15134</v>
      </c>
      <c r="C3755" s="785" t="s">
        <v>4303</v>
      </c>
      <c r="D3755" s="785" t="s">
        <v>2599</v>
      </c>
      <c r="E3755" s="785" t="s">
        <v>6697</v>
      </c>
      <c r="F3755" s="786">
        <v>42906</v>
      </c>
      <c r="G3755" s="785" t="s">
        <v>4331</v>
      </c>
      <c r="H3755" s="786">
        <v>42993</v>
      </c>
      <c r="I3755" s="785" t="s">
        <v>15135</v>
      </c>
      <c r="J3755" s="785" t="s">
        <v>627</v>
      </c>
      <c r="K3755" s="785" t="s">
        <v>15136</v>
      </c>
      <c r="L3755" s="785" t="s">
        <v>15137</v>
      </c>
      <c r="M3755" s="785"/>
      <c r="N3755" s="785"/>
      <c r="O3755" s="785"/>
      <c r="P3755" s="787">
        <v>35.385995000000001</v>
      </c>
      <c r="Q3755" s="787">
        <v>-0.122764</v>
      </c>
      <c r="R3755" s="785" t="s">
        <v>2053</v>
      </c>
      <c r="S3755" s="785" t="s">
        <v>2715</v>
      </c>
      <c r="T3755" s="785" t="s">
        <v>4310</v>
      </c>
      <c r="U3755" s="785" t="s">
        <v>4310</v>
      </c>
      <c r="V3755" s="785" t="s">
        <v>2603</v>
      </c>
      <c r="W3755" s="785" t="s">
        <v>15111</v>
      </c>
      <c r="X3755" s="785" t="s">
        <v>15111</v>
      </c>
      <c r="Y3755" s="615" t="str">
        <f t="shared" si="58"/>
        <v>Josphat Langat</v>
      </c>
      <c r="Z3755" s="785" t="s">
        <v>2599</v>
      </c>
      <c r="AA3755" s="785" t="s">
        <v>4314</v>
      </c>
      <c r="AB3755" s="785" t="s">
        <v>2683</v>
      </c>
      <c r="AC3755" s="785" t="s">
        <v>2606</v>
      </c>
      <c r="AD3755" s="786">
        <v>43436</v>
      </c>
    </row>
    <row r="3756" spans="1:30" ht="15.75">
      <c r="A3756" s="785" t="s">
        <v>4301</v>
      </c>
      <c r="B3756" s="785" t="s">
        <v>15294</v>
      </c>
      <c r="C3756" s="785" t="s">
        <v>4303</v>
      </c>
      <c r="D3756" s="785" t="s">
        <v>2599</v>
      </c>
      <c r="E3756" s="785" t="s">
        <v>7008</v>
      </c>
      <c r="F3756" s="786">
        <v>42946</v>
      </c>
      <c r="G3756" s="785" t="s">
        <v>4331</v>
      </c>
      <c r="H3756" s="786">
        <v>42993</v>
      </c>
      <c r="I3756" s="785" t="s">
        <v>15295</v>
      </c>
      <c r="J3756" s="785" t="s">
        <v>627</v>
      </c>
      <c r="K3756" s="785" t="s">
        <v>15296</v>
      </c>
      <c r="L3756" s="785" t="s">
        <v>15297</v>
      </c>
      <c r="M3756" s="785"/>
      <c r="N3756" s="785"/>
      <c r="O3756" s="785"/>
      <c r="P3756" s="787">
        <v>35.394495999999997</v>
      </c>
      <c r="Q3756" s="787">
        <v>-0.113649</v>
      </c>
      <c r="R3756" s="785" t="s">
        <v>2053</v>
      </c>
      <c r="S3756" s="785" t="s">
        <v>2715</v>
      </c>
      <c r="T3756" s="785" t="s">
        <v>4310</v>
      </c>
      <c r="U3756" s="785" t="s">
        <v>3274</v>
      </c>
      <c r="V3756" s="785" t="s">
        <v>2603</v>
      </c>
      <c r="W3756" s="785" t="s">
        <v>15273</v>
      </c>
      <c r="X3756" s="785" t="s">
        <v>15273</v>
      </c>
      <c r="Y3756" s="615" t="str">
        <f t="shared" si="58"/>
        <v>Joyce Tonui</v>
      </c>
      <c r="Z3756" s="785" t="s">
        <v>2599</v>
      </c>
      <c r="AA3756" s="785" t="s">
        <v>4314</v>
      </c>
      <c r="AB3756" s="785" t="s">
        <v>2683</v>
      </c>
      <c r="AC3756" s="785" t="s">
        <v>2606</v>
      </c>
      <c r="AD3756" s="786">
        <v>43436</v>
      </c>
    </row>
    <row r="3757" spans="1:30" ht="15.75">
      <c r="A3757" s="785" t="s">
        <v>4301</v>
      </c>
      <c r="B3757" s="785" t="s">
        <v>24941</v>
      </c>
      <c r="C3757" s="785" t="s">
        <v>4303</v>
      </c>
      <c r="D3757" s="785" t="s">
        <v>2599</v>
      </c>
      <c r="E3757" s="785" t="s">
        <v>5354</v>
      </c>
      <c r="F3757" s="786">
        <v>42943</v>
      </c>
      <c r="G3757" s="785" t="s">
        <v>4331</v>
      </c>
      <c r="H3757" s="786">
        <v>42993</v>
      </c>
      <c r="I3757" s="785" t="s">
        <v>24942</v>
      </c>
      <c r="J3757" s="785" t="s">
        <v>627</v>
      </c>
      <c r="K3757" s="785" t="s">
        <v>24943</v>
      </c>
      <c r="L3757" s="785" t="s">
        <v>24944</v>
      </c>
      <c r="M3757" s="785"/>
      <c r="N3757" s="785"/>
      <c r="O3757" s="785"/>
      <c r="P3757" s="787">
        <v>35.703778</v>
      </c>
      <c r="Q3757" s="787">
        <v>-0.55126299999999995</v>
      </c>
      <c r="R3757" s="785" t="s">
        <v>695</v>
      </c>
      <c r="S3757" s="785" t="s">
        <v>2627</v>
      </c>
      <c r="T3757" s="785" t="s">
        <v>24945</v>
      </c>
      <c r="U3757" s="785" t="s">
        <v>2764</v>
      </c>
      <c r="V3757" s="785" t="s">
        <v>2855</v>
      </c>
      <c r="W3757" s="785" t="s">
        <v>24946</v>
      </c>
      <c r="X3757" s="785" t="s">
        <v>24946</v>
      </c>
      <c r="Y3757" s="615" t="str">
        <f t="shared" si="58"/>
        <v>Towett Kiprotich</v>
      </c>
      <c r="Z3757" s="785" t="s">
        <v>24947</v>
      </c>
      <c r="AA3757" s="785" t="s">
        <v>4314</v>
      </c>
      <c r="AB3757" s="785" t="s">
        <v>2683</v>
      </c>
      <c r="AC3757" s="785" t="s">
        <v>2606</v>
      </c>
      <c r="AD3757" s="786">
        <v>43004</v>
      </c>
    </row>
    <row r="3758" spans="1:30" ht="15.75">
      <c r="A3758" s="785" t="s">
        <v>4301</v>
      </c>
      <c r="B3758" s="785" t="s">
        <v>25395</v>
      </c>
      <c r="C3758" s="785" t="s">
        <v>4303</v>
      </c>
      <c r="D3758" s="785" t="s">
        <v>2599</v>
      </c>
      <c r="E3758" s="785" t="s">
        <v>5724</v>
      </c>
      <c r="F3758" s="786">
        <v>42887</v>
      </c>
      <c r="G3758" s="785" t="s">
        <v>4331</v>
      </c>
      <c r="H3758" s="786">
        <v>42993</v>
      </c>
      <c r="I3758" s="785" t="s">
        <v>25396</v>
      </c>
      <c r="J3758" s="785" t="s">
        <v>627</v>
      </c>
      <c r="K3758" s="785" t="s">
        <v>25397</v>
      </c>
      <c r="L3758" s="785" t="s">
        <v>25398</v>
      </c>
      <c r="M3758" s="785"/>
      <c r="N3758" s="785"/>
      <c r="O3758" s="785"/>
      <c r="P3758" s="787">
        <v>35.391827999999997</v>
      </c>
      <c r="Q3758" s="787">
        <v>-0.112139</v>
      </c>
      <c r="R3758" s="785" t="s">
        <v>2053</v>
      </c>
      <c r="S3758" s="785" t="s">
        <v>2715</v>
      </c>
      <c r="T3758" s="785" t="s">
        <v>4310</v>
      </c>
      <c r="U3758" s="785" t="s">
        <v>3274</v>
      </c>
      <c r="V3758" s="785" t="s">
        <v>2603</v>
      </c>
      <c r="W3758" s="785" t="s">
        <v>2717</v>
      </c>
      <c r="X3758" s="785" t="s">
        <v>2717</v>
      </c>
      <c r="Y3758" s="615" t="str">
        <f t="shared" si="58"/>
        <v>Wesley Kipyegon</v>
      </c>
      <c r="Z3758" s="785" t="s">
        <v>2599</v>
      </c>
      <c r="AA3758" s="785" t="s">
        <v>4314</v>
      </c>
      <c r="AB3758" s="785" t="s">
        <v>2683</v>
      </c>
      <c r="AC3758" s="785" t="s">
        <v>2606</v>
      </c>
      <c r="AD3758" s="786">
        <v>43436</v>
      </c>
    </row>
    <row r="3759" spans="1:30" ht="15.75">
      <c r="A3759" s="785" t="s">
        <v>4301</v>
      </c>
      <c r="B3759" s="785" t="s">
        <v>25985</v>
      </c>
      <c r="C3759" s="785" t="s">
        <v>4303</v>
      </c>
      <c r="D3759" s="785" t="s">
        <v>2599</v>
      </c>
      <c r="E3759" s="785" t="s">
        <v>24587</v>
      </c>
      <c r="F3759" s="786">
        <v>42855</v>
      </c>
      <c r="G3759" s="785" t="s">
        <v>4331</v>
      </c>
      <c r="H3759" s="786">
        <v>42993</v>
      </c>
      <c r="I3759" s="785" t="s">
        <v>25986</v>
      </c>
      <c r="J3759" s="785" t="s">
        <v>627</v>
      </c>
      <c r="K3759" s="785" t="s">
        <v>2612</v>
      </c>
      <c r="L3759" s="785" t="s">
        <v>25987</v>
      </c>
      <c r="M3759" s="785"/>
      <c r="N3759" s="785"/>
      <c r="O3759" s="785"/>
      <c r="P3759" s="787">
        <v>35.403557999999997</v>
      </c>
      <c r="Q3759" s="787">
        <v>-0.109907</v>
      </c>
      <c r="R3759" s="785" t="s">
        <v>2053</v>
      </c>
      <c r="S3759" s="785" t="s">
        <v>2715</v>
      </c>
      <c r="T3759" s="785" t="s">
        <v>4310</v>
      </c>
      <c r="U3759" s="785" t="s">
        <v>25988</v>
      </c>
      <c r="V3759" s="785" t="s">
        <v>2603</v>
      </c>
      <c r="W3759" s="785" t="s">
        <v>4311</v>
      </c>
      <c r="X3759" s="785"/>
      <c r="Y3759" s="615" t="str">
        <f t="shared" si="58"/>
        <v>Aron Cheruiyot</v>
      </c>
      <c r="Z3759" s="785" t="s">
        <v>2599</v>
      </c>
      <c r="AA3759" s="785" t="s">
        <v>4314</v>
      </c>
      <c r="AB3759" s="785" t="s">
        <v>2683</v>
      </c>
      <c r="AC3759" s="785" t="s">
        <v>2606</v>
      </c>
      <c r="AD3759" s="786">
        <v>43437</v>
      </c>
    </row>
    <row r="3760" spans="1:30" ht="15.75">
      <c r="A3760" s="785" t="s">
        <v>4301</v>
      </c>
      <c r="B3760" s="785" t="s">
        <v>26012</v>
      </c>
      <c r="C3760" s="785" t="s">
        <v>4303</v>
      </c>
      <c r="D3760" s="785" t="s">
        <v>2599</v>
      </c>
      <c r="E3760" s="785" t="s">
        <v>10091</v>
      </c>
      <c r="F3760" s="786">
        <v>42915</v>
      </c>
      <c r="G3760" s="785" t="s">
        <v>4331</v>
      </c>
      <c r="H3760" s="786">
        <v>42993</v>
      </c>
      <c r="I3760" s="785" t="s">
        <v>26013</v>
      </c>
      <c r="J3760" s="785" t="s">
        <v>627</v>
      </c>
      <c r="K3760" s="785" t="s">
        <v>2612</v>
      </c>
      <c r="L3760" s="785" t="s">
        <v>26014</v>
      </c>
      <c r="M3760" s="785"/>
      <c r="N3760" s="785"/>
      <c r="O3760" s="785"/>
      <c r="P3760" s="787">
        <v>35.388134999999998</v>
      </c>
      <c r="Q3760" s="787">
        <v>-0.100477</v>
      </c>
      <c r="R3760" s="785" t="s">
        <v>2053</v>
      </c>
      <c r="S3760" s="785" t="s">
        <v>2715</v>
      </c>
      <c r="T3760" s="785" t="s">
        <v>4310</v>
      </c>
      <c r="U3760" s="785" t="s">
        <v>3274</v>
      </c>
      <c r="V3760" s="785" t="s">
        <v>2603</v>
      </c>
      <c r="W3760" s="785" t="s">
        <v>26015</v>
      </c>
      <c r="X3760" s="785"/>
      <c r="Y3760" s="615" t="str">
        <f t="shared" si="58"/>
        <v>Agnes koech</v>
      </c>
      <c r="Z3760" s="785" t="s">
        <v>2599</v>
      </c>
      <c r="AA3760" s="785" t="s">
        <v>4314</v>
      </c>
      <c r="AB3760" s="785" t="s">
        <v>2683</v>
      </c>
      <c r="AC3760" s="785" t="s">
        <v>2606</v>
      </c>
      <c r="AD3760" s="786">
        <v>43437</v>
      </c>
    </row>
    <row r="3761" spans="1:30" ht="15.75">
      <c r="A3761" s="785" t="s">
        <v>4301</v>
      </c>
      <c r="B3761" s="785" t="s">
        <v>26056</v>
      </c>
      <c r="C3761" s="785" t="s">
        <v>4322</v>
      </c>
      <c r="D3761" s="785" t="s">
        <v>2618</v>
      </c>
      <c r="E3761" s="785" t="s">
        <v>6688</v>
      </c>
      <c r="F3761" s="786">
        <v>42878</v>
      </c>
      <c r="G3761" s="785" t="s">
        <v>4331</v>
      </c>
      <c r="H3761" s="786">
        <v>42993</v>
      </c>
      <c r="I3761" s="785" t="s">
        <v>26057</v>
      </c>
      <c r="J3761" s="785" t="s">
        <v>627</v>
      </c>
      <c r="K3761" s="785" t="s">
        <v>2612</v>
      </c>
      <c r="L3761" s="785" t="s">
        <v>26058</v>
      </c>
      <c r="M3761" s="785"/>
      <c r="N3761" s="785"/>
      <c r="O3761" s="785"/>
      <c r="P3761" s="787">
        <v>35.382677999999999</v>
      </c>
      <c r="Q3761" s="787">
        <v>-0.12654799999999999</v>
      </c>
      <c r="R3761" s="785" t="s">
        <v>2053</v>
      </c>
      <c r="S3761" s="785" t="s">
        <v>2715</v>
      </c>
      <c r="T3761" s="785" t="s">
        <v>4310</v>
      </c>
      <c r="U3761" s="785" t="s">
        <v>3194</v>
      </c>
      <c r="V3761" s="785" t="s">
        <v>2603</v>
      </c>
      <c r="W3761" s="785" t="s">
        <v>5515</v>
      </c>
      <c r="X3761" s="785"/>
      <c r="Y3761" s="615" t="str">
        <f t="shared" si="58"/>
        <v>Benard Kirui</v>
      </c>
      <c r="Z3761" s="785" t="s">
        <v>2599</v>
      </c>
      <c r="AA3761" s="785" t="s">
        <v>4314</v>
      </c>
      <c r="AB3761" s="785" t="s">
        <v>2683</v>
      </c>
      <c r="AC3761" s="785" t="s">
        <v>2606</v>
      </c>
      <c r="AD3761" s="786">
        <v>43430</v>
      </c>
    </row>
    <row r="3762" spans="1:30" ht="15.75">
      <c r="A3762" s="785" t="s">
        <v>4301</v>
      </c>
      <c r="B3762" s="785" t="s">
        <v>26059</v>
      </c>
      <c r="C3762" s="785" t="s">
        <v>4303</v>
      </c>
      <c r="D3762" s="785" t="s">
        <v>2599</v>
      </c>
      <c r="E3762" s="785" t="s">
        <v>9617</v>
      </c>
      <c r="F3762" s="786">
        <v>42882</v>
      </c>
      <c r="G3762" s="785" t="s">
        <v>4331</v>
      </c>
      <c r="H3762" s="786">
        <v>42993</v>
      </c>
      <c r="I3762" s="785" t="s">
        <v>26060</v>
      </c>
      <c r="J3762" s="785" t="s">
        <v>627</v>
      </c>
      <c r="K3762" s="785" t="s">
        <v>2612</v>
      </c>
      <c r="L3762" s="785" t="s">
        <v>26061</v>
      </c>
      <c r="M3762" s="785"/>
      <c r="N3762" s="785"/>
      <c r="O3762" s="785"/>
      <c r="P3762" s="787">
        <v>35.383695000000003</v>
      </c>
      <c r="Q3762" s="787">
        <v>-0.105147</v>
      </c>
      <c r="R3762" s="785" t="s">
        <v>2053</v>
      </c>
      <c r="S3762" s="785" t="s">
        <v>2715</v>
      </c>
      <c r="T3762" s="785" t="s">
        <v>4310</v>
      </c>
      <c r="U3762" s="785" t="s">
        <v>3197</v>
      </c>
      <c r="V3762" s="785" t="s">
        <v>2603</v>
      </c>
      <c r="W3762" s="785" t="s">
        <v>23917</v>
      </c>
      <c r="X3762" s="785"/>
      <c r="Y3762" s="615" t="str">
        <f t="shared" si="58"/>
        <v>Stanley Mutai</v>
      </c>
      <c r="Z3762" s="785" t="s">
        <v>2599</v>
      </c>
      <c r="AA3762" s="785" t="s">
        <v>4314</v>
      </c>
      <c r="AB3762" s="785" t="s">
        <v>2683</v>
      </c>
      <c r="AC3762" s="785" t="s">
        <v>2606</v>
      </c>
      <c r="AD3762" s="786">
        <v>43437</v>
      </c>
    </row>
    <row r="3763" spans="1:30" ht="15.75">
      <c r="A3763" s="785" t="s">
        <v>4301</v>
      </c>
      <c r="B3763" s="785" t="s">
        <v>29594</v>
      </c>
      <c r="C3763" s="785" t="s">
        <v>4379</v>
      </c>
      <c r="D3763" s="785" t="s">
        <v>2703</v>
      </c>
      <c r="E3763" s="785" t="s">
        <v>29595</v>
      </c>
      <c r="F3763" s="786">
        <v>42942</v>
      </c>
      <c r="G3763" s="785" t="s">
        <v>29596</v>
      </c>
      <c r="H3763" s="786">
        <v>42992</v>
      </c>
      <c r="I3763" s="785" t="s">
        <v>29597</v>
      </c>
      <c r="J3763" s="785" t="s">
        <v>629</v>
      </c>
      <c r="K3763" s="785" t="s">
        <v>29598</v>
      </c>
      <c r="L3763" s="785" t="s">
        <v>29599</v>
      </c>
      <c r="M3763" s="785"/>
      <c r="N3763" s="785"/>
      <c r="O3763" s="785"/>
      <c r="P3763" s="787">
        <v>37.150058000000001</v>
      </c>
      <c r="Q3763" s="787">
        <v>-0.500857</v>
      </c>
      <c r="R3763" s="785" t="s">
        <v>1056</v>
      </c>
      <c r="S3763" s="785" t="s">
        <v>1132</v>
      </c>
      <c r="T3763" s="785" t="s">
        <v>1686</v>
      </c>
      <c r="U3763" s="785" t="s">
        <v>3723</v>
      </c>
      <c r="V3763" s="785">
        <v>8</v>
      </c>
      <c r="W3763" s="785" t="s">
        <v>3511</v>
      </c>
      <c r="X3763" s="785"/>
      <c r="Y3763" s="615" t="str">
        <f t="shared" si="58"/>
        <v>Sakaki Natural Renewable Energy Center</v>
      </c>
      <c r="Z3763" s="785" t="s">
        <v>2599</v>
      </c>
      <c r="AA3763" s="785" t="s">
        <v>4349</v>
      </c>
      <c r="AB3763" s="785" t="s">
        <v>2683</v>
      </c>
      <c r="AC3763" s="785" t="s">
        <v>2606</v>
      </c>
      <c r="AD3763" s="786">
        <v>43003</v>
      </c>
    </row>
    <row r="3764" spans="1:30" ht="15.75">
      <c r="A3764" s="785" t="s">
        <v>4301</v>
      </c>
      <c r="B3764" s="785" t="s">
        <v>17025</v>
      </c>
      <c r="C3764" s="785" t="s">
        <v>4303</v>
      </c>
      <c r="D3764" s="785" t="s">
        <v>2599</v>
      </c>
      <c r="E3764" s="785" t="s">
        <v>12015</v>
      </c>
      <c r="F3764" s="786">
        <v>42941</v>
      </c>
      <c r="G3764" s="785" t="s">
        <v>8225</v>
      </c>
      <c r="H3764" s="786">
        <v>42991</v>
      </c>
      <c r="I3764" s="785" t="s">
        <v>17026</v>
      </c>
      <c r="J3764" s="785" t="s">
        <v>629</v>
      </c>
      <c r="K3764" s="785" t="s">
        <v>17027</v>
      </c>
      <c r="L3764" s="785" t="s">
        <v>17028</v>
      </c>
      <c r="M3764" s="785"/>
      <c r="N3764" s="785"/>
      <c r="O3764" s="785"/>
      <c r="P3764" s="787">
        <v>35.273927</v>
      </c>
      <c r="Q3764" s="787">
        <v>0.83533199999999996</v>
      </c>
      <c r="R3764" s="785" t="s">
        <v>893</v>
      </c>
      <c r="S3764" s="785" t="s">
        <v>1117</v>
      </c>
      <c r="T3764" s="785" t="s">
        <v>2816</v>
      </c>
      <c r="U3764" s="785" t="s">
        <v>17029</v>
      </c>
      <c r="V3764" s="785" t="s">
        <v>2855</v>
      </c>
      <c r="W3764" s="785" t="s">
        <v>3116</v>
      </c>
      <c r="X3764" s="785" t="s">
        <v>3116</v>
      </c>
      <c r="Y3764" s="615" t="str">
        <f t="shared" si="58"/>
        <v>Luka Kiprop Maiyo</v>
      </c>
      <c r="Z3764" s="785" t="s">
        <v>16996</v>
      </c>
      <c r="AA3764" s="785" t="s">
        <v>4314</v>
      </c>
      <c r="AB3764" s="785" t="s">
        <v>2683</v>
      </c>
      <c r="AC3764" s="785" t="s">
        <v>2606</v>
      </c>
      <c r="AD3764" s="786">
        <v>43001</v>
      </c>
    </row>
    <row r="3765" spans="1:30" ht="15.75">
      <c r="A3765" s="785" t="s">
        <v>4301</v>
      </c>
      <c r="B3765" s="785" t="s">
        <v>5324</v>
      </c>
      <c r="C3765" s="785" t="s">
        <v>4303</v>
      </c>
      <c r="D3765" s="785" t="s">
        <v>2599</v>
      </c>
      <c r="E3765" s="785" t="s">
        <v>5325</v>
      </c>
      <c r="F3765" s="786">
        <v>42938</v>
      </c>
      <c r="G3765" s="785" t="s">
        <v>5326</v>
      </c>
      <c r="H3765" s="786">
        <v>42988</v>
      </c>
      <c r="I3765" s="785" t="s">
        <v>5327</v>
      </c>
      <c r="J3765" s="785" t="s">
        <v>627</v>
      </c>
      <c r="K3765" s="785" t="s">
        <v>5328</v>
      </c>
      <c r="L3765" s="785" t="s">
        <v>5329</v>
      </c>
      <c r="M3765" s="785"/>
      <c r="N3765" s="785"/>
      <c r="O3765" s="785"/>
      <c r="P3765" s="787">
        <v>36.105232999999998</v>
      </c>
      <c r="Q3765" s="787">
        <v>-0.23702500000000001</v>
      </c>
      <c r="R3765" s="785" t="s">
        <v>695</v>
      </c>
      <c r="S3765" s="785" t="s">
        <v>2684</v>
      </c>
      <c r="T3765" s="785" t="s">
        <v>1204</v>
      </c>
      <c r="U3765" s="785" t="s">
        <v>5330</v>
      </c>
      <c r="V3765" s="785" t="s">
        <v>3004</v>
      </c>
      <c r="W3765" s="785" t="s">
        <v>3416</v>
      </c>
      <c r="X3765" s="785" t="s">
        <v>3416</v>
      </c>
      <c r="Y3765" s="615" t="str">
        <f t="shared" si="58"/>
        <v>Anthony Ndungu Kamau</v>
      </c>
      <c r="Z3765" s="785" t="s">
        <v>2599</v>
      </c>
      <c r="AA3765" s="785" t="s">
        <v>4314</v>
      </c>
      <c r="AB3765" s="785" t="s">
        <v>2683</v>
      </c>
      <c r="AC3765" s="785" t="s">
        <v>2606</v>
      </c>
      <c r="AD3765" s="786">
        <v>43007</v>
      </c>
    </row>
    <row r="3766" spans="1:30" ht="15.75">
      <c r="A3766" s="785" t="s">
        <v>4301</v>
      </c>
      <c r="B3766" s="785" t="s">
        <v>18278</v>
      </c>
      <c r="C3766" s="785" t="s">
        <v>4303</v>
      </c>
      <c r="D3766" s="785" t="s">
        <v>2599</v>
      </c>
      <c r="E3766" s="785" t="s">
        <v>17473</v>
      </c>
      <c r="F3766" s="786">
        <v>42980</v>
      </c>
      <c r="G3766" s="785" t="s">
        <v>5487</v>
      </c>
      <c r="H3766" s="786">
        <v>42987</v>
      </c>
      <c r="I3766" s="785" t="s">
        <v>18279</v>
      </c>
      <c r="J3766" s="785" t="s">
        <v>629</v>
      </c>
      <c r="K3766" s="785" t="s">
        <v>2612</v>
      </c>
      <c r="L3766" s="785" t="s">
        <v>18280</v>
      </c>
      <c r="M3766" s="785"/>
      <c r="N3766" s="785"/>
      <c r="O3766" s="785"/>
      <c r="P3766" s="787">
        <v>35.141603000000003</v>
      </c>
      <c r="Q3766" s="787">
        <v>0.431587</v>
      </c>
      <c r="R3766" s="785" t="s">
        <v>916</v>
      </c>
      <c r="S3766" s="785" t="s">
        <v>2839</v>
      </c>
      <c r="T3766" s="785" t="s">
        <v>3678</v>
      </c>
      <c r="U3766" s="785" t="s">
        <v>3678</v>
      </c>
      <c r="V3766" s="785" t="s">
        <v>2855</v>
      </c>
      <c r="W3766" s="785" t="s">
        <v>2722</v>
      </c>
      <c r="X3766" s="785" t="s">
        <v>18203</v>
      </c>
      <c r="Y3766" s="615" t="str">
        <f t="shared" si="58"/>
        <v>Ndima renewable Energy</v>
      </c>
      <c r="Z3766" s="785" t="s">
        <v>18281</v>
      </c>
      <c r="AA3766" s="785" t="s">
        <v>4349</v>
      </c>
      <c r="AB3766" s="785" t="s">
        <v>2605</v>
      </c>
      <c r="AC3766" s="785" t="s">
        <v>2606</v>
      </c>
      <c r="AD3766" s="786">
        <v>43021</v>
      </c>
    </row>
    <row r="3767" spans="1:30" ht="15.75">
      <c r="A3767" s="785" t="s">
        <v>4301</v>
      </c>
      <c r="B3767" s="785" t="s">
        <v>5516</v>
      </c>
      <c r="C3767" s="785" t="s">
        <v>4303</v>
      </c>
      <c r="D3767" s="785" t="s">
        <v>2599</v>
      </c>
      <c r="E3767" s="785" t="s">
        <v>5517</v>
      </c>
      <c r="F3767" s="786">
        <v>42891</v>
      </c>
      <c r="G3767" s="785" t="s">
        <v>5518</v>
      </c>
      <c r="H3767" s="786">
        <v>42983</v>
      </c>
      <c r="I3767" s="785" t="s">
        <v>5519</v>
      </c>
      <c r="J3767" s="785" t="s">
        <v>627</v>
      </c>
      <c r="K3767" s="785" t="s">
        <v>5520</v>
      </c>
      <c r="L3767" s="785" t="s">
        <v>5521</v>
      </c>
      <c r="M3767" s="785"/>
      <c r="N3767" s="785"/>
      <c r="O3767" s="785" t="s">
        <v>5522</v>
      </c>
      <c r="P3767" s="787">
        <v>35.384329000000001</v>
      </c>
      <c r="Q3767" s="787">
        <v>-0.11289399999999999</v>
      </c>
      <c r="R3767" s="785" t="s">
        <v>2053</v>
      </c>
      <c r="S3767" s="785" t="s">
        <v>2715</v>
      </c>
      <c r="T3767" s="785" t="s">
        <v>4310</v>
      </c>
      <c r="U3767" s="785" t="s">
        <v>3197</v>
      </c>
      <c r="V3767" s="785" t="s">
        <v>2603</v>
      </c>
      <c r="W3767" s="785" t="s">
        <v>5515</v>
      </c>
      <c r="X3767" s="785" t="s">
        <v>5515</v>
      </c>
      <c r="Y3767" s="615" t="str">
        <f t="shared" si="58"/>
        <v>Benard Kirui</v>
      </c>
      <c r="Z3767" s="785" t="s">
        <v>2599</v>
      </c>
      <c r="AA3767" s="785" t="s">
        <v>4314</v>
      </c>
      <c r="AB3767" s="785" t="s">
        <v>2683</v>
      </c>
      <c r="AC3767" s="785" t="s">
        <v>2606</v>
      </c>
      <c r="AD3767" s="786">
        <v>43436</v>
      </c>
    </row>
    <row r="3768" spans="1:30" ht="15.75">
      <c r="A3768" s="785" t="s">
        <v>4301</v>
      </c>
      <c r="B3768" s="785" t="s">
        <v>15625</v>
      </c>
      <c r="C3768" s="785" t="s">
        <v>4303</v>
      </c>
      <c r="D3768" s="785" t="s">
        <v>2599</v>
      </c>
      <c r="E3768" s="785" t="s">
        <v>15626</v>
      </c>
      <c r="F3768" s="786">
        <v>42932</v>
      </c>
      <c r="G3768" s="785" t="s">
        <v>10704</v>
      </c>
      <c r="H3768" s="786">
        <v>42982</v>
      </c>
      <c r="I3768" s="785" t="s">
        <v>15627</v>
      </c>
      <c r="J3768" s="785" t="s">
        <v>627</v>
      </c>
      <c r="K3768" s="785" t="s">
        <v>15628</v>
      </c>
      <c r="L3768" s="785" t="s">
        <v>15629</v>
      </c>
      <c r="M3768" s="785"/>
      <c r="N3768" s="785"/>
      <c r="O3768" s="785"/>
      <c r="P3768" s="787">
        <v>36.687080000000002</v>
      </c>
      <c r="Q3768" s="787">
        <v>-1.2423679999999999</v>
      </c>
      <c r="R3768" s="785" t="s">
        <v>821</v>
      </c>
      <c r="S3768" s="785" t="s">
        <v>1429</v>
      </c>
      <c r="T3768" s="785" t="s">
        <v>7523</v>
      </c>
      <c r="U3768" s="785" t="s">
        <v>3842</v>
      </c>
      <c r="V3768" s="785" t="s">
        <v>2673</v>
      </c>
      <c r="W3768" s="785" t="s">
        <v>2608</v>
      </c>
      <c r="X3768" s="785" t="s">
        <v>15588</v>
      </c>
      <c r="Y3768" s="615" t="str">
        <f t="shared" si="58"/>
        <v>Julius Onyango</v>
      </c>
      <c r="Z3768" s="785" t="s">
        <v>15302</v>
      </c>
      <c r="AA3768" s="785" t="s">
        <v>5464</v>
      </c>
      <c r="AB3768" s="785" t="s">
        <v>2609</v>
      </c>
      <c r="AC3768" s="785" t="s">
        <v>2610</v>
      </c>
      <c r="AD3768" s="786">
        <v>42857</v>
      </c>
    </row>
    <row r="3769" spans="1:30" ht="15.75">
      <c r="A3769" s="785" t="s">
        <v>4301</v>
      </c>
      <c r="B3769" s="785" t="s">
        <v>4785</v>
      </c>
      <c r="C3769" s="785" t="s">
        <v>4303</v>
      </c>
      <c r="D3769" s="785" t="s">
        <v>2599</v>
      </c>
      <c r="E3769" s="785" t="s">
        <v>4786</v>
      </c>
      <c r="F3769" s="786">
        <v>42929</v>
      </c>
      <c r="G3769" s="785" t="s">
        <v>4787</v>
      </c>
      <c r="H3769" s="786">
        <v>42979</v>
      </c>
      <c r="I3769" s="785" t="s">
        <v>4788</v>
      </c>
      <c r="J3769" s="785" t="s">
        <v>629</v>
      </c>
      <c r="K3769" s="785" t="s">
        <v>4789</v>
      </c>
      <c r="L3769" s="785" t="s">
        <v>4790</v>
      </c>
      <c r="M3769" s="785"/>
      <c r="N3769" s="785"/>
      <c r="O3769" s="785"/>
      <c r="P3769" s="787">
        <v>37.214263000000003</v>
      </c>
      <c r="Q3769" s="787">
        <v>-0.538964</v>
      </c>
      <c r="R3769" s="785" t="s">
        <v>1961</v>
      </c>
      <c r="S3769" s="785" t="s">
        <v>2864</v>
      </c>
      <c r="T3769" s="785" t="s">
        <v>4770</v>
      </c>
      <c r="U3769" s="785" t="s">
        <v>4791</v>
      </c>
      <c r="V3769" s="785" t="s">
        <v>2673</v>
      </c>
      <c r="W3769" s="785" t="s">
        <v>3015</v>
      </c>
      <c r="X3769" s="785" t="s">
        <v>4772</v>
      </c>
      <c r="Y3769" s="615" t="str">
        <f t="shared" si="58"/>
        <v>Allan Gichuru Karugu</v>
      </c>
      <c r="Z3769" s="785" t="s">
        <v>4773</v>
      </c>
      <c r="AA3769" s="785" t="s">
        <v>4349</v>
      </c>
      <c r="AB3769" s="785" t="s">
        <v>2683</v>
      </c>
      <c r="AC3769" s="785" t="s">
        <v>2606</v>
      </c>
      <c r="AD3769" s="786">
        <v>42991</v>
      </c>
    </row>
    <row r="3770" spans="1:30" ht="15.75">
      <c r="A3770" s="785" t="s">
        <v>4301</v>
      </c>
      <c r="B3770" s="785" t="s">
        <v>4802</v>
      </c>
      <c r="C3770" s="785" t="s">
        <v>4303</v>
      </c>
      <c r="D3770" s="785" t="s">
        <v>2599</v>
      </c>
      <c r="E3770" s="785" t="s">
        <v>4786</v>
      </c>
      <c r="F3770" s="786">
        <v>42929</v>
      </c>
      <c r="G3770" s="785" t="s">
        <v>4787</v>
      </c>
      <c r="H3770" s="786">
        <v>42979</v>
      </c>
      <c r="I3770" s="785" t="s">
        <v>4803</v>
      </c>
      <c r="J3770" s="785" t="s">
        <v>629</v>
      </c>
      <c r="K3770" s="785" t="s">
        <v>4804</v>
      </c>
      <c r="L3770" s="785" t="s">
        <v>4805</v>
      </c>
      <c r="M3770" s="785"/>
      <c r="N3770" s="785"/>
      <c r="O3770" s="785"/>
      <c r="P3770" s="787">
        <v>37.201120000000003</v>
      </c>
      <c r="Q3770" s="787">
        <v>-0.54296299999999997</v>
      </c>
      <c r="R3770" s="785" t="s">
        <v>1961</v>
      </c>
      <c r="S3770" s="785" t="s">
        <v>4770</v>
      </c>
      <c r="T3770" s="785" t="s">
        <v>4770</v>
      </c>
      <c r="U3770" s="785" t="s">
        <v>4791</v>
      </c>
      <c r="V3770" s="785" t="s">
        <v>2855</v>
      </c>
      <c r="W3770" s="785" t="s">
        <v>3015</v>
      </c>
      <c r="X3770" s="785" t="s">
        <v>4772</v>
      </c>
      <c r="Y3770" s="615" t="str">
        <f t="shared" si="58"/>
        <v>Allan Gichuru Karugu</v>
      </c>
      <c r="Z3770" s="785" t="s">
        <v>4773</v>
      </c>
      <c r="AA3770" s="785" t="s">
        <v>4349</v>
      </c>
      <c r="AB3770" s="785" t="s">
        <v>2683</v>
      </c>
      <c r="AC3770" s="785" t="s">
        <v>2606</v>
      </c>
      <c r="AD3770" s="786">
        <v>42981</v>
      </c>
    </row>
    <row r="3771" spans="1:30" ht="15.75">
      <c r="A3771" s="785" t="s">
        <v>4301</v>
      </c>
      <c r="B3771" s="785" t="s">
        <v>5981</v>
      </c>
      <c r="C3771" s="785" t="s">
        <v>4303</v>
      </c>
      <c r="D3771" s="785" t="s">
        <v>2599</v>
      </c>
      <c r="E3771" s="785" t="s">
        <v>4786</v>
      </c>
      <c r="F3771" s="786">
        <v>42929</v>
      </c>
      <c r="G3771" s="785" t="s">
        <v>4787</v>
      </c>
      <c r="H3771" s="786">
        <v>42979</v>
      </c>
      <c r="I3771" s="785" t="s">
        <v>5982</v>
      </c>
      <c r="J3771" s="785" t="s">
        <v>629</v>
      </c>
      <c r="K3771" s="785" t="s">
        <v>5983</v>
      </c>
      <c r="L3771" s="785" t="s">
        <v>5984</v>
      </c>
      <c r="M3771" s="785"/>
      <c r="N3771" s="785"/>
      <c r="O3771" s="785"/>
      <c r="P3771" s="787">
        <v>37.169474999999998</v>
      </c>
      <c r="Q3771" s="787">
        <v>-0.44320199999999998</v>
      </c>
      <c r="R3771" s="785" t="s">
        <v>1056</v>
      </c>
      <c r="S3771" s="785" t="s">
        <v>2893</v>
      </c>
      <c r="T3771" s="785" t="s">
        <v>1132</v>
      </c>
      <c r="U3771" s="785" t="s">
        <v>5985</v>
      </c>
      <c r="V3771" s="785" t="s">
        <v>2673</v>
      </c>
      <c r="W3771" s="785" t="s">
        <v>2608</v>
      </c>
      <c r="X3771" s="785" t="s">
        <v>2608</v>
      </c>
      <c r="Y3771" s="615" t="str">
        <f t="shared" si="58"/>
        <v>Biogas International Limited</v>
      </c>
      <c r="Z3771" s="785" t="s">
        <v>5986</v>
      </c>
      <c r="AA3771" s="785" t="s">
        <v>5464</v>
      </c>
      <c r="AB3771" s="785" t="s">
        <v>2609</v>
      </c>
      <c r="AC3771" s="785" t="s">
        <v>2610</v>
      </c>
      <c r="AD3771" s="786">
        <v>42854</v>
      </c>
    </row>
    <row r="3772" spans="1:30" ht="15.75">
      <c r="A3772" s="785" t="s">
        <v>4301</v>
      </c>
      <c r="B3772" s="785" t="s">
        <v>6259</v>
      </c>
      <c r="C3772" s="785" t="s">
        <v>4303</v>
      </c>
      <c r="D3772" s="785" t="s">
        <v>2599</v>
      </c>
      <c r="E3772" s="785" t="s">
        <v>4786</v>
      </c>
      <c r="F3772" s="786">
        <v>42929</v>
      </c>
      <c r="G3772" s="785" t="s">
        <v>4787</v>
      </c>
      <c r="H3772" s="786">
        <v>42979</v>
      </c>
      <c r="I3772" s="785" t="s">
        <v>6260</v>
      </c>
      <c r="J3772" s="785" t="s">
        <v>629</v>
      </c>
      <c r="K3772" s="785" t="s">
        <v>6261</v>
      </c>
      <c r="L3772" s="785" t="s">
        <v>6262</v>
      </c>
      <c r="M3772" s="785"/>
      <c r="N3772" s="785"/>
      <c r="O3772" s="785"/>
      <c r="P3772" s="787">
        <v>34.488413000000001</v>
      </c>
      <c r="Q3772" s="787">
        <v>0.34650999999999998</v>
      </c>
      <c r="R3772" s="785" t="s">
        <v>1917</v>
      </c>
      <c r="S3772" s="785" t="s">
        <v>3771</v>
      </c>
      <c r="T3772" s="785" t="s">
        <v>6263</v>
      </c>
      <c r="U3772" s="785" t="s">
        <v>6264</v>
      </c>
      <c r="V3772" s="785" t="s">
        <v>2855</v>
      </c>
      <c r="W3772" s="785" t="s">
        <v>2689</v>
      </c>
      <c r="X3772" s="785" t="s">
        <v>2689</v>
      </c>
      <c r="Y3772" s="615" t="str">
        <f t="shared" si="58"/>
        <v>Biotechno &amp; Services</v>
      </c>
      <c r="Z3772" s="785" t="s">
        <v>6186</v>
      </c>
      <c r="AA3772" s="785" t="s">
        <v>4349</v>
      </c>
      <c r="AB3772" s="785" t="s">
        <v>2605</v>
      </c>
      <c r="AC3772" s="785" t="s">
        <v>2606</v>
      </c>
      <c r="AD3772" s="786">
        <v>43018</v>
      </c>
    </row>
    <row r="3773" spans="1:30" ht="15.75">
      <c r="A3773" s="785" t="s">
        <v>4301</v>
      </c>
      <c r="B3773" s="785" t="s">
        <v>6368</v>
      </c>
      <c r="C3773" s="785" t="s">
        <v>4303</v>
      </c>
      <c r="D3773" s="785" t="s">
        <v>2599</v>
      </c>
      <c r="E3773" s="785" t="s">
        <v>4786</v>
      </c>
      <c r="F3773" s="786">
        <v>42929</v>
      </c>
      <c r="G3773" s="785" t="s">
        <v>4787</v>
      </c>
      <c r="H3773" s="786">
        <v>42979</v>
      </c>
      <c r="I3773" s="785" t="s">
        <v>6369</v>
      </c>
      <c r="J3773" s="785" t="s">
        <v>627</v>
      </c>
      <c r="K3773" s="785" t="s">
        <v>6370</v>
      </c>
      <c r="L3773" s="785" t="s">
        <v>6371</v>
      </c>
      <c r="M3773" s="785"/>
      <c r="N3773" s="785"/>
      <c r="O3773" s="785"/>
      <c r="P3773" s="787">
        <v>37.586412000000003</v>
      </c>
      <c r="Q3773" s="787">
        <v>6.9083000000000006E-2</v>
      </c>
      <c r="R3773" s="785" t="s">
        <v>1104</v>
      </c>
      <c r="S3773" s="785" t="s">
        <v>1826</v>
      </c>
      <c r="T3773" s="785" t="s">
        <v>6372</v>
      </c>
      <c r="U3773" s="785" t="s">
        <v>6373</v>
      </c>
      <c r="V3773" s="785" t="s">
        <v>2855</v>
      </c>
      <c r="W3773" s="785" t="s">
        <v>2808</v>
      </c>
      <c r="X3773" s="785" t="s">
        <v>6374</v>
      </c>
      <c r="Y3773" s="615" t="str">
        <f t="shared" si="58"/>
        <v>Bornface Kimathi</v>
      </c>
      <c r="Z3773" s="785" t="s">
        <v>6375</v>
      </c>
      <c r="AA3773" s="785" t="s">
        <v>4349</v>
      </c>
      <c r="AB3773" s="785" t="s">
        <v>2683</v>
      </c>
      <c r="AC3773" s="785" t="s">
        <v>2606</v>
      </c>
      <c r="AD3773" s="786">
        <v>43180</v>
      </c>
    </row>
    <row r="3774" spans="1:30" ht="15.75">
      <c r="A3774" s="785" t="s">
        <v>4301</v>
      </c>
      <c r="B3774" s="785" t="s">
        <v>6376</v>
      </c>
      <c r="C3774" s="785" t="s">
        <v>4303</v>
      </c>
      <c r="D3774" s="785" t="s">
        <v>2599</v>
      </c>
      <c r="E3774" s="785" t="s">
        <v>4786</v>
      </c>
      <c r="F3774" s="786">
        <v>42929</v>
      </c>
      <c r="G3774" s="785" t="s">
        <v>4787</v>
      </c>
      <c r="H3774" s="786">
        <v>42979</v>
      </c>
      <c r="I3774" s="785" t="s">
        <v>6377</v>
      </c>
      <c r="J3774" s="785" t="s">
        <v>627</v>
      </c>
      <c r="K3774" s="785" t="s">
        <v>6378</v>
      </c>
      <c r="L3774" s="785" t="s">
        <v>6379</v>
      </c>
      <c r="M3774" s="785"/>
      <c r="N3774" s="785"/>
      <c r="O3774" s="785" t="s">
        <v>6380</v>
      </c>
      <c r="P3774" s="787">
        <v>37.728186999999998</v>
      </c>
      <c r="Q3774" s="787">
        <v>-0.28129799999999999</v>
      </c>
      <c r="R3774" s="785" t="s">
        <v>1266</v>
      </c>
      <c r="S3774" s="785" t="s">
        <v>1267</v>
      </c>
      <c r="T3774" s="785" t="s">
        <v>2965</v>
      </c>
      <c r="U3774" s="785" t="s">
        <v>6381</v>
      </c>
      <c r="V3774" s="785" t="s">
        <v>3004</v>
      </c>
      <c r="W3774" s="785" t="s">
        <v>2808</v>
      </c>
      <c r="X3774" s="785" t="s">
        <v>6374</v>
      </c>
      <c r="Y3774" s="615" t="str">
        <f t="shared" si="58"/>
        <v>Bornface Kimathi</v>
      </c>
      <c r="Z3774" s="785" t="s">
        <v>6375</v>
      </c>
      <c r="AA3774" s="785" t="s">
        <v>4349</v>
      </c>
      <c r="AB3774" s="785" t="s">
        <v>2683</v>
      </c>
      <c r="AC3774" s="785" t="s">
        <v>2606</v>
      </c>
      <c r="AD3774" s="786">
        <v>43021</v>
      </c>
    </row>
    <row r="3775" spans="1:30" ht="15.75">
      <c r="A3775" s="785" t="s">
        <v>4301</v>
      </c>
      <c r="B3775" s="785" t="s">
        <v>6502</v>
      </c>
      <c r="C3775" s="785" t="s">
        <v>4303</v>
      </c>
      <c r="D3775" s="785" t="s">
        <v>2599</v>
      </c>
      <c r="E3775" s="785" t="s">
        <v>4786</v>
      </c>
      <c r="F3775" s="786">
        <v>42929</v>
      </c>
      <c r="G3775" s="785" t="s">
        <v>4787</v>
      </c>
      <c r="H3775" s="786">
        <v>42979</v>
      </c>
      <c r="I3775" s="785" t="s">
        <v>6503</v>
      </c>
      <c r="J3775" s="785" t="s">
        <v>629</v>
      </c>
      <c r="K3775" s="785" t="s">
        <v>6504</v>
      </c>
      <c r="L3775" s="785" t="s">
        <v>6505</v>
      </c>
      <c r="M3775" s="785"/>
      <c r="N3775" s="785"/>
      <c r="O3775" s="785"/>
      <c r="P3775" s="787">
        <v>36.961610999999998</v>
      </c>
      <c r="Q3775" s="787">
        <v>-0.84611899999999995</v>
      </c>
      <c r="R3775" s="785" t="s">
        <v>1030</v>
      </c>
      <c r="S3775" s="785" t="s">
        <v>1031</v>
      </c>
      <c r="T3775" s="785" t="s">
        <v>6506</v>
      </c>
      <c r="U3775" s="785" t="s">
        <v>3716</v>
      </c>
      <c r="V3775" s="785" t="s">
        <v>2673</v>
      </c>
      <c r="W3775" s="785" t="s">
        <v>3497</v>
      </c>
      <c r="X3775" s="785" t="s">
        <v>3497</v>
      </c>
      <c r="Y3775" s="615" t="str">
        <f t="shared" si="58"/>
        <v>Cides Ltd</v>
      </c>
      <c r="Z3775" s="785" t="s">
        <v>6507</v>
      </c>
      <c r="AA3775" s="785" t="s">
        <v>4349</v>
      </c>
      <c r="AB3775" s="785" t="s">
        <v>2605</v>
      </c>
      <c r="AC3775" s="785" t="s">
        <v>2606</v>
      </c>
      <c r="AD3775" s="786">
        <v>43047</v>
      </c>
    </row>
    <row r="3776" spans="1:30" ht="15.75">
      <c r="A3776" s="785" t="s">
        <v>4301</v>
      </c>
      <c r="B3776" s="785" t="s">
        <v>6627</v>
      </c>
      <c r="C3776" s="785" t="s">
        <v>4303</v>
      </c>
      <c r="D3776" s="785" t="s">
        <v>2599</v>
      </c>
      <c r="E3776" s="785" t="s">
        <v>4786</v>
      </c>
      <c r="F3776" s="786">
        <v>42929</v>
      </c>
      <c r="G3776" s="785" t="s">
        <v>4787</v>
      </c>
      <c r="H3776" s="786">
        <v>42979</v>
      </c>
      <c r="I3776" s="785" t="s">
        <v>6628</v>
      </c>
      <c r="J3776" s="785" t="s">
        <v>629</v>
      </c>
      <c r="K3776" s="785" t="s">
        <v>6629</v>
      </c>
      <c r="L3776" s="785" t="s">
        <v>6630</v>
      </c>
      <c r="M3776" s="785"/>
      <c r="N3776" s="785"/>
      <c r="O3776" s="785"/>
      <c r="P3776" s="787">
        <v>36.879967000000001</v>
      </c>
      <c r="Q3776" s="787">
        <v>-0.87931199999999998</v>
      </c>
      <c r="R3776" s="785" t="s">
        <v>1030</v>
      </c>
      <c r="S3776" s="785" t="s">
        <v>1795</v>
      </c>
      <c r="T3776" s="785" t="s">
        <v>2830</v>
      </c>
      <c r="U3776" s="785" t="s">
        <v>6617</v>
      </c>
      <c r="V3776" s="785" t="s">
        <v>2855</v>
      </c>
      <c r="W3776" s="785" t="s">
        <v>3497</v>
      </c>
      <c r="X3776" s="785" t="s">
        <v>3497</v>
      </c>
      <c r="Y3776" s="615" t="str">
        <f t="shared" si="58"/>
        <v>Cides Ltd</v>
      </c>
      <c r="Z3776" s="785" t="s">
        <v>6507</v>
      </c>
      <c r="AA3776" s="785" t="s">
        <v>4349</v>
      </c>
      <c r="AB3776" s="785" t="s">
        <v>2605</v>
      </c>
      <c r="AC3776" s="785" t="s">
        <v>2606</v>
      </c>
      <c r="AD3776" s="786">
        <v>43049</v>
      </c>
    </row>
    <row r="3777" spans="1:30" ht="15.75">
      <c r="A3777" s="785" t="s">
        <v>4301</v>
      </c>
      <c r="B3777" s="785" t="s">
        <v>6635</v>
      </c>
      <c r="C3777" s="785" t="s">
        <v>4303</v>
      </c>
      <c r="D3777" s="785" t="s">
        <v>2599</v>
      </c>
      <c r="E3777" s="785" t="s">
        <v>4786</v>
      </c>
      <c r="F3777" s="786">
        <v>42929</v>
      </c>
      <c r="G3777" s="785" t="s">
        <v>4787</v>
      </c>
      <c r="H3777" s="786">
        <v>42979</v>
      </c>
      <c r="I3777" s="785" t="s">
        <v>6636</v>
      </c>
      <c r="J3777" s="785" t="s">
        <v>627</v>
      </c>
      <c r="K3777" s="785" t="s">
        <v>6637</v>
      </c>
      <c r="L3777" s="785" t="s">
        <v>6638</v>
      </c>
      <c r="M3777" s="785"/>
      <c r="N3777" s="785"/>
      <c r="O3777" s="785"/>
      <c r="P3777" s="787">
        <v>36.870998</v>
      </c>
      <c r="Q3777" s="787">
        <v>-0.87365000000000004</v>
      </c>
      <c r="R3777" s="785" t="s">
        <v>1030</v>
      </c>
      <c r="S3777" s="785" t="s">
        <v>1031</v>
      </c>
      <c r="T3777" s="785" t="s">
        <v>2830</v>
      </c>
      <c r="U3777" s="785" t="s">
        <v>3533</v>
      </c>
      <c r="V3777" s="785" t="s">
        <v>2855</v>
      </c>
      <c r="W3777" s="785" t="s">
        <v>3497</v>
      </c>
      <c r="X3777" s="785" t="s">
        <v>3497</v>
      </c>
      <c r="Y3777" s="615" t="str">
        <f t="shared" si="58"/>
        <v>Cides Ltd</v>
      </c>
      <c r="Z3777" s="785" t="s">
        <v>6507</v>
      </c>
      <c r="AA3777" s="785" t="s">
        <v>4349</v>
      </c>
      <c r="AB3777" s="785" t="s">
        <v>2605</v>
      </c>
      <c r="AC3777" s="785" t="s">
        <v>2606</v>
      </c>
      <c r="AD3777" s="786">
        <v>43049</v>
      </c>
    </row>
    <row r="3778" spans="1:30" ht="15.75">
      <c r="A3778" s="785" t="s">
        <v>4301</v>
      </c>
      <c r="B3778" s="785" t="s">
        <v>6671</v>
      </c>
      <c r="C3778" s="785" t="s">
        <v>4303</v>
      </c>
      <c r="D3778" s="785" t="s">
        <v>2599</v>
      </c>
      <c r="E3778" s="785" t="s">
        <v>4786</v>
      </c>
      <c r="F3778" s="786">
        <v>42929</v>
      </c>
      <c r="G3778" s="785" t="s">
        <v>4787</v>
      </c>
      <c r="H3778" s="786">
        <v>42979</v>
      </c>
      <c r="I3778" s="785" t="s">
        <v>6672</v>
      </c>
      <c r="J3778" s="785" t="s">
        <v>627</v>
      </c>
      <c r="K3778" s="785" t="s">
        <v>6673</v>
      </c>
      <c r="L3778" s="785" t="s">
        <v>6674</v>
      </c>
      <c r="M3778" s="785"/>
      <c r="N3778" s="785"/>
      <c r="O3778" s="785"/>
      <c r="P3778" s="787">
        <v>36.872632000000003</v>
      </c>
      <c r="Q3778" s="787">
        <v>-0.87509300000000001</v>
      </c>
      <c r="R3778" s="785" t="s">
        <v>1030</v>
      </c>
      <c r="S3778" s="785" t="s">
        <v>1795</v>
      </c>
      <c r="T3778" s="785" t="s">
        <v>2830</v>
      </c>
      <c r="U3778" s="785" t="s">
        <v>3533</v>
      </c>
      <c r="V3778" s="785" t="s">
        <v>3004</v>
      </c>
      <c r="W3778" s="785" t="s">
        <v>3497</v>
      </c>
      <c r="X3778" s="785" t="s">
        <v>3497</v>
      </c>
      <c r="Y3778" s="615" t="str">
        <f t="shared" ref="Y3778:Y3841" si="59">IF(X3778="",W3778,X3778)</f>
        <v>Cides Ltd</v>
      </c>
      <c r="Z3778" s="785" t="s">
        <v>2599</v>
      </c>
      <c r="AA3778" s="785" t="s">
        <v>4349</v>
      </c>
      <c r="AB3778" s="785" t="s">
        <v>2605</v>
      </c>
      <c r="AC3778" s="785" t="s">
        <v>2606</v>
      </c>
      <c r="AD3778" s="786">
        <v>43049</v>
      </c>
    </row>
    <row r="3779" spans="1:30" ht="15.75">
      <c r="A3779" s="785" t="s">
        <v>4301</v>
      </c>
      <c r="B3779" s="785" t="s">
        <v>8097</v>
      </c>
      <c r="C3779" s="785" t="s">
        <v>4303</v>
      </c>
      <c r="D3779" s="785" t="s">
        <v>2599</v>
      </c>
      <c r="E3779" s="785" t="s">
        <v>4786</v>
      </c>
      <c r="F3779" s="786">
        <v>42929</v>
      </c>
      <c r="G3779" s="785" t="s">
        <v>4787</v>
      </c>
      <c r="H3779" s="786">
        <v>42979</v>
      </c>
      <c r="I3779" s="785" t="s">
        <v>8098</v>
      </c>
      <c r="J3779" s="785" t="s">
        <v>629</v>
      </c>
      <c r="K3779" s="785" t="s">
        <v>8099</v>
      </c>
      <c r="L3779" s="785" t="s">
        <v>8100</v>
      </c>
      <c r="M3779" s="785"/>
      <c r="N3779" s="785"/>
      <c r="O3779" s="785"/>
      <c r="P3779" s="787">
        <v>37.614837000000001</v>
      </c>
      <c r="Q3779" s="787">
        <v>-7.0419999999999996E-2</v>
      </c>
      <c r="R3779" s="785" t="s">
        <v>1104</v>
      </c>
      <c r="S3779" s="785" t="s">
        <v>2643</v>
      </c>
      <c r="T3779" s="785" t="s">
        <v>3534</v>
      </c>
      <c r="U3779" s="785" t="s">
        <v>8101</v>
      </c>
      <c r="V3779" s="785" t="s">
        <v>2673</v>
      </c>
      <c r="W3779" s="785" t="s">
        <v>2719</v>
      </c>
      <c r="X3779" s="785" t="s">
        <v>8018</v>
      </c>
      <c r="Y3779" s="615" t="str">
        <f t="shared" si="59"/>
        <v>Eric Munene</v>
      </c>
      <c r="Z3779" s="785" t="s">
        <v>8029</v>
      </c>
      <c r="AA3779" s="785" t="s">
        <v>4349</v>
      </c>
      <c r="AB3779" s="785" t="s">
        <v>2683</v>
      </c>
      <c r="AC3779" s="785" t="s">
        <v>2606</v>
      </c>
      <c r="AD3779" s="786">
        <v>42998</v>
      </c>
    </row>
    <row r="3780" spans="1:30" ht="15.75">
      <c r="A3780" s="785" t="s">
        <v>4301</v>
      </c>
      <c r="B3780" s="785" t="s">
        <v>8102</v>
      </c>
      <c r="C3780" s="785" t="s">
        <v>4303</v>
      </c>
      <c r="D3780" s="785" t="s">
        <v>2599</v>
      </c>
      <c r="E3780" s="785" t="s">
        <v>4786</v>
      </c>
      <c r="F3780" s="786">
        <v>42929</v>
      </c>
      <c r="G3780" s="785" t="s">
        <v>4787</v>
      </c>
      <c r="H3780" s="786">
        <v>42979</v>
      </c>
      <c r="I3780" s="785" t="s">
        <v>8103</v>
      </c>
      <c r="J3780" s="785" t="s">
        <v>629</v>
      </c>
      <c r="K3780" s="785" t="s">
        <v>8104</v>
      </c>
      <c r="L3780" s="785" t="s">
        <v>8105</v>
      </c>
      <c r="M3780" s="785"/>
      <c r="N3780" s="785"/>
      <c r="O3780" s="785"/>
      <c r="P3780" s="787">
        <v>37.619464000000001</v>
      </c>
      <c r="Q3780" s="787">
        <v>-7.3886999999999994E-2</v>
      </c>
      <c r="R3780" s="785" t="s">
        <v>1104</v>
      </c>
      <c r="S3780" s="785" t="s">
        <v>2643</v>
      </c>
      <c r="T3780" s="785" t="s">
        <v>3534</v>
      </c>
      <c r="U3780" s="785" t="s">
        <v>8106</v>
      </c>
      <c r="V3780" s="785" t="s">
        <v>2673</v>
      </c>
      <c r="W3780" s="785" t="s">
        <v>2719</v>
      </c>
      <c r="X3780" s="785" t="s">
        <v>8018</v>
      </c>
      <c r="Y3780" s="615" t="str">
        <f t="shared" si="59"/>
        <v>Eric Munene</v>
      </c>
      <c r="Z3780" s="785" t="s">
        <v>8029</v>
      </c>
      <c r="AA3780" s="785" t="s">
        <v>4349</v>
      </c>
      <c r="AB3780" s="785" t="s">
        <v>2683</v>
      </c>
      <c r="AC3780" s="785" t="s">
        <v>2606</v>
      </c>
      <c r="AD3780" s="786">
        <v>42997</v>
      </c>
    </row>
    <row r="3781" spans="1:30" ht="15.75">
      <c r="A3781" s="785" t="s">
        <v>4301</v>
      </c>
      <c r="B3781" s="785" t="s">
        <v>8978</v>
      </c>
      <c r="C3781" s="785" t="s">
        <v>4303</v>
      </c>
      <c r="D3781" s="785" t="s">
        <v>2599</v>
      </c>
      <c r="E3781" s="785" t="s">
        <v>4786</v>
      </c>
      <c r="F3781" s="786">
        <v>42929</v>
      </c>
      <c r="G3781" s="785" t="s">
        <v>4787</v>
      </c>
      <c r="H3781" s="786">
        <v>42979</v>
      </c>
      <c r="I3781" s="785" t="s">
        <v>8979</v>
      </c>
      <c r="J3781" s="785" t="s">
        <v>627</v>
      </c>
      <c r="K3781" s="785" t="s">
        <v>8980</v>
      </c>
      <c r="L3781" s="785" t="s">
        <v>8981</v>
      </c>
      <c r="M3781" s="785"/>
      <c r="N3781" s="785"/>
      <c r="O3781" s="785"/>
      <c r="P3781" s="787">
        <v>37.115431999999998</v>
      </c>
      <c r="Q3781" s="787">
        <v>-0.47113500000000003</v>
      </c>
      <c r="R3781" s="785" t="s">
        <v>1056</v>
      </c>
      <c r="S3781" s="785" t="s">
        <v>1132</v>
      </c>
      <c r="T3781" s="785" t="s">
        <v>3938</v>
      </c>
      <c r="U3781" s="785" t="s">
        <v>8663</v>
      </c>
      <c r="V3781" s="785" t="s">
        <v>2855</v>
      </c>
      <c r="W3781" s="785" t="s">
        <v>2707</v>
      </c>
      <c r="X3781" s="785" t="s">
        <v>2707</v>
      </c>
      <c r="Y3781" s="615" t="str">
        <f t="shared" si="59"/>
        <v>Fagaden Enterprises</v>
      </c>
      <c r="Z3781" s="785" t="s">
        <v>8801</v>
      </c>
      <c r="AA3781" s="785" t="s">
        <v>4349</v>
      </c>
      <c r="AB3781" s="785" t="s">
        <v>2683</v>
      </c>
      <c r="AC3781" s="785" t="s">
        <v>2606</v>
      </c>
      <c r="AD3781" s="786">
        <v>43010</v>
      </c>
    </row>
    <row r="3782" spans="1:30" ht="15.75">
      <c r="A3782" s="785" t="s">
        <v>4301</v>
      </c>
      <c r="B3782" s="785" t="s">
        <v>8988</v>
      </c>
      <c r="C3782" s="785" t="s">
        <v>4303</v>
      </c>
      <c r="D3782" s="785" t="s">
        <v>2599</v>
      </c>
      <c r="E3782" s="785" t="s">
        <v>4786</v>
      </c>
      <c r="F3782" s="786">
        <v>42929</v>
      </c>
      <c r="G3782" s="785" t="s">
        <v>4787</v>
      </c>
      <c r="H3782" s="786">
        <v>42979</v>
      </c>
      <c r="I3782" s="785" t="s">
        <v>8989</v>
      </c>
      <c r="J3782" s="785" t="s">
        <v>629</v>
      </c>
      <c r="K3782" s="785" t="s">
        <v>8990</v>
      </c>
      <c r="L3782" s="785" t="s">
        <v>8991</v>
      </c>
      <c r="M3782" s="785"/>
      <c r="N3782" s="785"/>
      <c r="O3782" s="785"/>
      <c r="P3782" s="787">
        <v>37.109287000000002</v>
      </c>
      <c r="Q3782" s="787">
        <v>-0.47571799999999997</v>
      </c>
      <c r="R3782" s="785" t="s">
        <v>1056</v>
      </c>
      <c r="S3782" s="785" t="s">
        <v>1132</v>
      </c>
      <c r="T3782" s="785" t="s">
        <v>8800</v>
      </c>
      <c r="U3782" s="785" t="s">
        <v>8663</v>
      </c>
      <c r="V3782" s="785" t="s">
        <v>2855</v>
      </c>
      <c r="W3782" s="785" t="s">
        <v>2707</v>
      </c>
      <c r="X3782" s="785" t="s">
        <v>2707</v>
      </c>
      <c r="Y3782" s="615" t="str">
        <f t="shared" si="59"/>
        <v>Fagaden Enterprises</v>
      </c>
      <c r="Z3782" s="785" t="s">
        <v>8801</v>
      </c>
      <c r="AA3782" s="785" t="s">
        <v>4349</v>
      </c>
      <c r="AB3782" s="785" t="s">
        <v>2683</v>
      </c>
      <c r="AC3782" s="785" t="s">
        <v>2606</v>
      </c>
      <c r="AD3782" s="786">
        <v>43010</v>
      </c>
    </row>
    <row r="3783" spans="1:30" ht="15.75">
      <c r="A3783" s="785" t="s">
        <v>4301</v>
      </c>
      <c r="B3783" s="785" t="s">
        <v>9001</v>
      </c>
      <c r="C3783" s="785" t="s">
        <v>4303</v>
      </c>
      <c r="D3783" s="785" t="s">
        <v>2599</v>
      </c>
      <c r="E3783" s="785" t="s">
        <v>4786</v>
      </c>
      <c r="F3783" s="786">
        <v>42929</v>
      </c>
      <c r="G3783" s="785" t="s">
        <v>4787</v>
      </c>
      <c r="H3783" s="786">
        <v>42979</v>
      </c>
      <c r="I3783" s="785" t="s">
        <v>9002</v>
      </c>
      <c r="J3783" s="785" t="s">
        <v>629</v>
      </c>
      <c r="K3783" s="785" t="s">
        <v>9003</v>
      </c>
      <c r="L3783" s="785" t="s">
        <v>9004</v>
      </c>
      <c r="M3783" s="785"/>
      <c r="N3783" s="785"/>
      <c r="O3783" s="785"/>
      <c r="P3783" s="787">
        <v>37.108842000000003</v>
      </c>
      <c r="Q3783" s="787">
        <v>-0.47597800000000001</v>
      </c>
      <c r="R3783" s="785" t="s">
        <v>1056</v>
      </c>
      <c r="S3783" s="785" t="s">
        <v>1132</v>
      </c>
      <c r="T3783" s="785" t="s">
        <v>3111</v>
      </c>
      <c r="U3783" s="785" t="s">
        <v>8663</v>
      </c>
      <c r="V3783" s="785" t="s">
        <v>2855</v>
      </c>
      <c r="W3783" s="785" t="s">
        <v>2707</v>
      </c>
      <c r="X3783" s="785" t="s">
        <v>2707</v>
      </c>
      <c r="Y3783" s="615" t="str">
        <f t="shared" si="59"/>
        <v>Fagaden Enterprises</v>
      </c>
      <c r="Z3783" s="785" t="s">
        <v>8801</v>
      </c>
      <c r="AA3783" s="785" t="s">
        <v>4349</v>
      </c>
      <c r="AB3783" s="785" t="s">
        <v>2683</v>
      </c>
      <c r="AC3783" s="785" t="s">
        <v>2606</v>
      </c>
      <c r="AD3783" s="786">
        <v>43018</v>
      </c>
    </row>
    <row r="3784" spans="1:30" ht="15.75">
      <c r="A3784" s="785" t="s">
        <v>4301</v>
      </c>
      <c r="B3784" s="785" t="s">
        <v>9005</v>
      </c>
      <c r="C3784" s="785" t="s">
        <v>4379</v>
      </c>
      <c r="D3784" s="785" t="s">
        <v>2703</v>
      </c>
      <c r="E3784" s="785" t="s">
        <v>4786</v>
      </c>
      <c r="F3784" s="786">
        <v>42929</v>
      </c>
      <c r="G3784" s="785" t="s">
        <v>4787</v>
      </c>
      <c r="H3784" s="786">
        <v>42979</v>
      </c>
      <c r="I3784" s="785" t="s">
        <v>9006</v>
      </c>
      <c r="J3784" s="785" t="s">
        <v>627</v>
      </c>
      <c r="K3784" s="785" t="s">
        <v>9007</v>
      </c>
      <c r="L3784" s="785" t="s">
        <v>9008</v>
      </c>
      <c r="M3784" s="785"/>
      <c r="N3784" s="785"/>
      <c r="O3784" s="785"/>
      <c r="P3784" s="787">
        <v>36.839351999999998</v>
      </c>
      <c r="Q3784" s="787">
        <v>-1.0242819999999999</v>
      </c>
      <c r="R3784" s="785" t="s">
        <v>821</v>
      </c>
      <c r="S3784" s="785" t="s">
        <v>2041</v>
      </c>
      <c r="T3784" s="785" t="s">
        <v>2938</v>
      </c>
      <c r="U3784" s="785" t="s">
        <v>8951</v>
      </c>
      <c r="V3784" s="785" t="s">
        <v>2855</v>
      </c>
      <c r="W3784" s="785" t="s">
        <v>2707</v>
      </c>
      <c r="X3784" s="785" t="s">
        <v>2707</v>
      </c>
      <c r="Y3784" s="615" t="str">
        <f t="shared" si="59"/>
        <v>Fagaden Enterprises</v>
      </c>
      <c r="Z3784" s="785" t="s">
        <v>8492</v>
      </c>
      <c r="AA3784" s="785" t="s">
        <v>4349</v>
      </c>
      <c r="AB3784" s="785" t="s">
        <v>2683</v>
      </c>
      <c r="AC3784" s="785" t="s">
        <v>2606</v>
      </c>
      <c r="AD3784" s="786">
        <v>43002</v>
      </c>
    </row>
    <row r="3785" spans="1:30" ht="15.75">
      <c r="A3785" s="785" t="s">
        <v>4301</v>
      </c>
      <c r="B3785" s="785" t="s">
        <v>9015</v>
      </c>
      <c r="C3785" s="785" t="s">
        <v>4303</v>
      </c>
      <c r="D3785" s="785" t="s">
        <v>2599</v>
      </c>
      <c r="E3785" s="785" t="s">
        <v>4786</v>
      </c>
      <c r="F3785" s="786">
        <v>42929</v>
      </c>
      <c r="G3785" s="785" t="s">
        <v>4787</v>
      </c>
      <c r="H3785" s="786">
        <v>42979</v>
      </c>
      <c r="I3785" s="785" t="s">
        <v>9016</v>
      </c>
      <c r="J3785" s="785" t="s">
        <v>629</v>
      </c>
      <c r="K3785" s="785" t="s">
        <v>2612</v>
      </c>
      <c r="L3785" s="785" t="s">
        <v>9017</v>
      </c>
      <c r="M3785" s="785"/>
      <c r="N3785" s="785"/>
      <c r="O3785" s="785"/>
      <c r="P3785" s="787">
        <v>36.928027</v>
      </c>
      <c r="Q3785" s="787">
        <v>-0.93075399999999997</v>
      </c>
      <c r="R3785" s="785" t="s">
        <v>1030</v>
      </c>
      <c r="S3785" s="785" t="s">
        <v>3500</v>
      </c>
      <c r="T3785" s="785" t="s">
        <v>1795</v>
      </c>
      <c r="U3785" s="785" t="s">
        <v>3193</v>
      </c>
      <c r="V3785" s="785" t="s">
        <v>2855</v>
      </c>
      <c r="W3785" s="785" t="s">
        <v>2707</v>
      </c>
      <c r="X3785" s="785" t="s">
        <v>2707</v>
      </c>
      <c r="Y3785" s="615" t="str">
        <f t="shared" si="59"/>
        <v>Fagaden Enterprises</v>
      </c>
      <c r="Z3785" s="785" t="s">
        <v>8492</v>
      </c>
      <c r="AA3785" s="785" t="s">
        <v>4349</v>
      </c>
      <c r="AB3785" s="785" t="s">
        <v>2683</v>
      </c>
      <c r="AC3785" s="785" t="s">
        <v>2606</v>
      </c>
      <c r="AD3785" s="786">
        <v>42981</v>
      </c>
    </row>
    <row r="3786" spans="1:30" ht="15.75">
      <c r="A3786" s="785" t="s">
        <v>4301</v>
      </c>
      <c r="B3786" s="785" t="s">
        <v>9018</v>
      </c>
      <c r="C3786" s="785" t="s">
        <v>4303</v>
      </c>
      <c r="D3786" s="785" t="s">
        <v>2599</v>
      </c>
      <c r="E3786" s="785" t="s">
        <v>4786</v>
      </c>
      <c r="F3786" s="786">
        <v>42929</v>
      </c>
      <c r="G3786" s="785" t="s">
        <v>4787</v>
      </c>
      <c r="H3786" s="786">
        <v>42979</v>
      </c>
      <c r="I3786" s="785" t="s">
        <v>9019</v>
      </c>
      <c r="J3786" s="785" t="s">
        <v>629</v>
      </c>
      <c r="K3786" s="785" t="s">
        <v>9020</v>
      </c>
      <c r="L3786" s="785" t="s">
        <v>9021</v>
      </c>
      <c r="M3786" s="785"/>
      <c r="N3786" s="785"/>
      <c r="O3786" s="785"/>
      <c r="P3786" s="787">
        <v>37.116168000000002</v>
      </c>
      <c r="Q3786" s="787">
        <v>-0.47717799999999999</v>
      </c>
      <c r="R3786" s="785" t="s">
        <v>1056</v>
      </c>
      <c r="S3786" s="785" t="s">
        <v>1132</v>
      </c>
      <c r="T3786" s="785" t="s">
        <v>8800</v>
      </c>
      <c r="U3786" s="785" t="s">
        <v>8663</v>
      </c>
      <c r="V3786" s="785" t="s">
        <v>2855</v>
      </c>
      <c r="W3786" s="785" t="s">
        <v>2707</v>
      </c>
      <c r="X3786" s="785" t="s">
        <v>2707</v>
      </c>
      <c r="Y3786" s="615" t="str">
        <f t="shared" si="59"/>
        <v>Fagaden Enterprises</v>
      </c>
      <c r="Z3786" s="785" t="s">
        <v>8492</v>
      </c>
      <c r="AA3786" s="785" t="s">
        <v>4349</v>
      </c>
      <c r="AB3786" s="785" t="s">
        <v>2683</v>
      </c>
      <c r="AC3786" s="785" t="s">
        <v>2606</v>
      </c>
      <c r="AD3786" s="786">
        <v>42983</v>
      </c>
    </row>
    <row r="3787" spans="1:30" ht="15.75">
      <c r="A3787" s="785" t="s">
        <v>4301</v>
      </c>
      <c r="B3787" s="785" t="s">
        <v>9022</v>
      </c>
      <c r="C3787" s="785" t="s">
        <v>4303</v>
      </c>
      <c r="D3787" s="785" t="s">
        <v>2599</v>
      </c>
      <c r="E3787" s="785" t="s">
        <v>4786</v>
      </c>
      <c r="F3787" s="786">
        <v>42929</v>
      </c>
      <c r="G3787" s="785" t="s">
        <v>4787</v>
      </c>
      <c r="H3787" s="786">
        <v>42979</v>
      </c>
      <c r="I3787" s="785" t="s">
        <v>9023</v>
      </c>
      <c r="J3787" s="785" t="s">
        <v>629</v>
      </c>
      <c r="K3787" s="785" t="s">
        <v>9024</v>
      </c>
      <c r="L3787" s="785" t="s">
        <v>9025</v>
      </c>
      <c r="M3787" s="785"/>
      <c r="N3787" s="785"/>
      <c r="O3787" s="785"/>
      <c r="P3787" s="787">
        <v>37.116570000000003</v>
      </c>
      <c r="Q3787" s="787">
        <v>-0.47384300000000001</v>
      </c>
      <c r="R3787" s="785" t="s">
        <v>1056</v>
      </c>
      <c r="S3787" s="785" t="s">
        <v>1132</v>
      </c>
      <c r="T3787" s="785" t="s">
        <v>9026</v>
      </c>
      <c r="U3787" s="785" t="s">
        <v>8663</v>
      </c>
      <c r="V3787" s="785" t="s">
        <v>2855</v>
      </c>
      <c r="W3787" s="785" t="s">
        <v>2707</v>
      </c>
      <c r="X3787" s="785" t="s">
        <v>2707</v>
      </c>
      <c r="Y3787" s="615" t="str">
        <f t="shared" si="59"/>
        <v>Fagaden Enterprises</v>
      </c>
      <c r="Z3787" s="785" t="s">
        <v>8492</v>
      </c>
      <c r="AA3787" s="785" t="s">
        <v>4349</v>
      </c>
      <c r="AB3787" s="785" t="s">
        <v>2683</v>
      </c>
      <c r="AC3787" s="785" t="s">
        <v>2606</v>
      </c>
      <c r="AD3787" s="786">
        <v>43005</v>
      </c>
    </row>
    <row r="3788" spans="1:30" ht="15.75">
      <c r="A3788" s="785" t="s">
        <v>4301</v>
      </c>
      <c r="B3788" s="785" t="s">
        <v>9037</v>
      </c>
      <c r="C3788" s="785" t="s">
        <v>4303</v>
      </c>
      <c r="D3788" s="785" t="s">
        <v>2599</v>
      </c>
      <c r="E3788" s="785" t="s">
        <v>4786</v>
      </c>
      <c r="F3788" s="786">
        <v>42929</v>
      </c>
      <c r="G3788" s="785" t="s">
        <v>4787</v>
      </c>
      <c r="H3788" s="786">
        <v>42979</v>
      </c>
      <c r="I3788" s="785" t="s">
        <v>9038</v>
      </c>
      <c r="J3788" s="785" t="s">
        <v>627</v>
      </c>
      <c r="K3788" s="785" t="s">
        <v>9039</v>
      </c>
      <c r="L3788" s="785" t="s">
        <v>9040</v>
      </c>
      <c r="M3788" s="785"/>
      <c r="N3788" s="785"/>
      <c r="O3788" s="785"/>
      <c r="P3788" s="787">
        <v>37.114862000000002</v>
      </c>
      <c r="Q3788" s="787">
        <v>-0.47811199999999998</v>
      </c>
      <c r="R3788" s="785" t="s">
        <v>1056</v>
      </c>
      <c r="S3788" s="785" t="s">
        <v>1132</v>
      </c>
      <c r="T3788" s="785" t="s">
        <v>3111</v>
      </c>
      <c r="U3788" s="785" t="s">
        <v>8663</v>
      </c>
      <c r="V3788" s="785" t="s">
        <v>2855</v>
      </c>
      <c r="W3788" s="785" t="s">
        <v>2707</v>
      </c>
      <c r="X3788" s="785" t="s">
        <v>2707</v>
      </c>
      <c r="Y3788" s="615" t="str">
        <f t="shared" si="59"/>
        <v>Fagaden Enterprises</v>
      </c>
      <c r="Z3788" s="785" t="s">
        <v>9041</v>
      </c>
      <c r="AA3788" s="785" t="s">
        <v>4349</v>
      </c>
      <c r="AB3788" s="785" t="s">
        <v>2683</v>
      </c>
      <c r="AC3788" s="785" t="s">
        <v>2606</v>
      </c>
      <c r="AD3788" s="786">
        <v>43005</v>
      </c>
    </row>
    <row r="3789" spans="1:30" ht="15.75">
      <c r="A3789" s="785" t="s">
        <v>4301</v>
      </c>
      <c r="B3789" s="785" t="s">
        <v>9042</v>
      </c>
      <c r="C3789" s="785" t="s">
        <v>4303</v>
      </c>
      <c r="D3789" s="785" t="s">
        <v>2599</v>
      </c>
      <c r="E3789" s="785" t="s">
        <v>4786</v>
      </c>
      <c r="F3789" s="786">
        <v>42929</v>
      </c>
      <c r="G3789" s="785" t="s">
        <v>4787</v>
      </c>
      <c r="H3789" s="786">
        <v>42979</v>
      </c>
      <c r="I3789" s="785" t="s">
        <v>9043</v>
      </c>
      <c r="J3789" s="785" t="s">
        <v>627</v>
      </c>
      <c r="K3789" s="785" t="s">
        <v>9044</v>
      </c>
      <c r="L3789" s="785" t="s">
        <v>9045</v>
      </c>
      <c r="M3789" s="785"/>
      <c r="N3789" s="785"/>
      <c r="O3789" s="785"/>
      <c r="P3789" s="787">
        <v>37.107782</v>
      </c>
      <c r="Q3789" s="787">
        <v>-0.472163</v>
      </c>
      <c r="R3789" s="785" t="s">
        <v>1056</v>
      </c>
      <c r="S3789" s="785" t="s">
        <v>1132</v>
      </c>
      <c r="T3789" s="785" t="s">
        <v>8987</v>
      </c>
      <c r="U3789" s="785" t="s">
        <v>8663</v>
      </c>
      <c r="V3789" s="785" t="s">
        <v>2855</v>
      </c>
      <c r="W3789" s="785" t="s">
        <v>2707</v>
      </c>
      <c r="X3789" s="785" t="s">
        <v>2707</v>
      </c>
      <c r="Y3789" s="615" t="str">
        <f t="shared" si="59"/>
        <v>Fagaden Enterprises</v>
      </c>
      <c r="Z3789" s="785" t="s">
        <v>8492</v>
      </c>
      <c r="AA3789" s="785" t="s">
        <v>4349</v>
      </c>
      <c r="AB3789" s="785" t="s">
        <v>2683</v>
      </c>
      <c r="AC3789" s="785" t="s">
        <v>2606</v>
      </c>
      <c r="AD3789" s="786">
        <v>43005</v>
      </c>
    </row>
    <row r="3790" spans="1:30" ht="15.75">
      <c r="A3790" s="785" t="s">
        <v>4301</v>
      </c>
      <c r="B3790" s="785" t="s">
        <v>9054</v>
      </c>
      <c r="C3790" s="785" t="s">
        <v>4303</v>
      </c>
      <c r="D3790" s="785" t="s">
        <v>2599</v>
      </c>
      <c r="E3790" s="785" t="s">
        <v>4786</v>
      </c>
      <c r="F3790" s="786">
        <v>42929</v>
      </c>
      <c r="G3790" s="785" t="s">
        <v>4787</v>
      </c>
      <c r="H3790" s="786">
        <v>42979</v>
      </c>
      <c r="I3790" s="785" t="s">
        <v>9055</v>
      </c>
      <c r="J3790" s="785" t="s">
        <v>629</v>
      </c>
      <c r="K3790" s="785" t="s">
        <v>9056</v>
      </c>
      <c r="L3790" s="785" t="s">
        <v>9057</v>
      </c>
      <c r="M3790" s="785"/>
      <c r="N3790" s="785"/>
      <c r="O3790" s="785"/>
      <c r="P3790" s="787">
        <v>37.111493000000003</v>
      </c>
      <c r="Q3790" s="787">
        <v>-0.47486699999999998</v>
      </c>
      <c r="R3790" s="785" t="s">
        <v>1056</v>
      </c>
      <c r="S3790" s="785" t="s">
        <v>1132</v>
      </c>
      <c r="T3790" s="785" t="s">
        <v>9058</v>
      </c>
      <c r="U3790" s="785" t="s">
        <v>8663</v>
      </c>
      <c r="V3790" s="785" t="s">
        <v>2855</v>
      </c>
      <c r="W3790" s="785" t="s">
        <v>2707</v>
      </c>
      <c r="X3790" s="785" t="s">
        <v>2707</v>
      </c>
      <c r="Y3790" s="615" t="str">
        <f t="shared" si="59"/>
        <v>Fagaden Enterprises</v>
      </c>
      <c r="Z3790" s="785" t="s">
        <v>8492</v>
      </c>
      <c r="AA3790" s="785" t="s">
        <v>4349</v>
      </c>
      <c r="AB3790" s="785" t="s">
        <v>2683</v>
      </c>
      <c r="AC3790" s="785" t="s">
        <v>2606</v>
      </c>
      <c r="AD3790" s="786">
        <v>42982</v>
      </c>
    </row>
    <row r="3791" spans="1:30" ht="15.75">
      <c r="A3791" s="785" t="s">
        <v>4301</v>
      </c>
      <c r="B3791" s="785" t="s">
        <v>9059</v>
      </c>
      <c r="C3791" s="785" t="s">
        <v>4303</v>
      </c>
      <c r="D3791" s="785" t="s">
        <v>2599</v>
      </c>
      <c r="E3791" s="785" t="s">
        <v>4786</v>
      </c>
      <c r="F3791" s="786">
        <v>42929</v>
      </c>
      <c r="G3791" s="785" t="s">
        <v>4787</v>
      </c>
      <c r="H3791" s="786">
        <v>42979</v>
      </c>
      <c r="I3791" s="785" t="s">
        <v>9060</v>
      </c>
      <c r="J3791" s="785" t="s">
        <v>629</v>
      </c>
      <c r="K3791" s="785" t="s">
        <v>9061</v>
      </c>
      <c r="L3791" s="785" t="s">
        <v>9062</v>
      </c>
      <c r="M3791" s="785"/>
      <c r="N3791" s="785"/>
      <c r="O3791" s="785"/>
      <c r="P3791" s="787">
        <v>37.126199999999997</v>
      </c>
      <c r="Q3791" s="787">
        <v>-0.47123799999999999</v>
      </c>
      <c r="R3791" s="785" t="s">
        <v>1056</v>
      </c>
      <c r="S3791" s="785" t="s">
        <v>1132</v>
      </c>
      <c r="T3791" s="785" t="s">
        <v>9063</v>
      </c>
      <c r="U3791" s="785" t="s">
        <v>3851</v>
      </c>
      <c r="V3791" s="785" t="s">
        <v>2855</v>
      </c>
      <c r="W3791" s="785" t="s">
        <v>2707</v>
      </c>
      <c r="X3791" s="785" t="s">
        <v>2707</v>
      </c>
      <c r="Y3791" s="615" t="str">
        <f t="shared" si="59"/>
        <v>Fagaden Enterprises</v>
      </c>
      <c r="Z3791" s="785" t="s">
        <v>8492</v>
      </c>
      <c r="AA3791" s="785" t="s">
        <v>4349</v>
      </c>
      <c r="AB3791" s="785" t="s">
        <v>2683</v>
      </c>
      <c r="AC3791" s="785" t="s">
        <v>2606</v>
      </c>
      <c r="AD3791" s="786">
        <v>43000</v>
      </c>
    </row>
    <row r="3792" spans="1:30" ht="15.75">
      <c r="A3792" s="785" t="s">
        <v>4301</v>
      </c>
      <c r="B3792" s="785" t="s">
        <v>9351</v>
      </c>
      <c r="C3792" s="785" t="s">
        <v>4303</v>
      </c>
      <c r="D3792" s="785" t="s">
        <v>2599</v>
      </c>
      <c r="E3792" s="785" t="s">
        <v>4786</v>
      </c>
      <c r="F3792" s="786">
        <v>42929</v>
      </c>
      <c r="G3792" s="785" t="s">
        <v>4787</v>
      </c>
      <c r="H3792" s="786">
        <v>42979</v>
      </c>
      <c r="I3792" s="785" t="s">
        <v>9352</v>
      </c>
      <c r="J3792" s="785" t="s">
        <v>629</v>
      </c>
      <c r="K3792" s="785" t="s">
        <v>9353</v>
      </c>
      <c r="L3792" s="785" t="s">
        <v>9354</v>
      </c>
      <c r="M3792" s="785"/>
      <c r="N3792" s="785"/>
      <c r="O3792" s="785"/>
      <c r="P3792" s="787">
        <v>36.829718999999997</v>
      </c>
      <c r="Q3792" s="787">
        <v>-1.15774</v>
      </c>
      <c r="R3792" s="785" t="s">
        <v>821</v>
      </c>
      <c r="S3792" s="785" t="s">
        <v>1589</v>
      </c>
      <c r="T3792" s="785" t="s">
        <v>1589</v>
      </c>
      <c r="U3792" s="785" t="s">
        <v>2625</v>
      </c>
      <c r="V3792" s="785" t="s">
        <v>3004</v>
      </c>
      <c r="W3792" s="785" t="s">
        <v>2805</v>
      </c>
      <c r="X3792" s="785" t="s">
        <v>2805</v>
      </c>
      <c r="Y3792" s="615" t="str">
        <f t="shared" si="59"/>
        <v>Felikam Biogas Services</v>
      </c>
      <c r="Z3792" s="785" t="s">
        <v>9278</v>
      </c>
      <c r="AA3792" s="785" t="s">
        <v>4349</v>
      </c>
      <c r="AB3792" s="785" t="s">
        <v>2683</v>
      </c>
      <c r="AC3792" s="785" t="s">
        <v>2606</v>
      </c>
      <c r="AD3792" s="786">
        <v>43019</v>
      </c>
    </row>
    <row r="3793" spans="1:30" ht="15.75">
      <c r="A3793" s="785" t="s">
        <v>4301</v>
      </c>
      <c r="B3793" s="785" t="s">
        <v>11342</v>
      </c>
      <c r="C3793" s="785" t="s">
        <v>4379</v>
      </c>
      <c r="D3793" s="785" t="s">
        <v>2751</v>
      </c>
      <c r="E3793" s="785" t="s">
        <v>4786</v>
      </c>
      <c r="F3793" s="786">
        <v>42929</v>
      </c>
      <c r="G3793" s="785" t="s">
        <v>4787</v>
      </c>
      <c r="H3793" s="786">
        <v>42979</v>
      </c>
      <c r="I3793" s="785" t="s">
        <v>11343</v>
      </c>
      <c r="J3793" s="785" t="s">
        <v>629</v>
      </c>
      <c r="K3793" s="785" t="s">
        <v>11344</v>
      </c>
      <c r="L3793" s="785" t="s">
        <v>11345</v>
      </c>
      <c r="M3793" s="785"/>
      <c r="N3793" s="785"/>
      <c r="O3793" s="785"/>
      <c r="P3793" s="787">
        <v>37.005018</v>
      </c>
      <c r="Q3793" s="787">
        <v>-0.76188199999999995</v>
      </c>
      <c r="R3793" s="785" t="s">
        <v>1030</v>
      </c>
      <c r="S3793" s="785" t="s">
        <v>3099</v>
      </c>
      <c r="T3793" s="785" t="s">
        <v>3618</v>
      </c>
      <c r="U3793" s="785" t="s">
        <v>11346</v>
      </c>
      <c r="V3793" s="785" t="s">
        <v>3004</v>
      </c>
      <c r="W3793" s="785" t="s">
        <v>4054</v>
      </c>
      <c r="X3793" s="785" t="s">
        <v>2834</v>
      </c>
      <c r="Y3793" s="615" t="str">
        <f t="shared" si="59"/>
        <v>Hamkam</v>
      </c>
      <c r="Z3793" s="785" t="s">
        <v>2599</v>
      </c>
      <c r="AA3793" s="785" t="s">
        <v>4349</v>
      </c>
      <c r="AB3793" s="785" t="s">
        <v>2683</v>
      </c>
      <c r="AC3793" s="785" t="s">
        <v>2606</v>
      </c>
      <c r="AD3793" s="786">
        <v>43025</v>
      </c>
    </row>
    <row r="3794" spans="1:30" ht="15.75">
      <c r="A3794" s="785" t="s">
        <v>4301</v>
      </c>
      <c r="B3794" s="785" t="s">
        <v>11539</v>
      </c>
      <c r="C3794" s="785" t="s">
        <v>4303</v>
      </c>
      <c r="D3794" s="785" t="s">
        <v>2599</v>
      </c>
      <c r="E3794" s="785" t="s">
        <v>4786</v>
      </c>
      <c r="F3794" s="786">
        <v>42929</v>
      </c>
      <c r="G3794" s="785" t="s">
        <v>4787</v>
      </c>
      <c r="H3794" s="786">
        <v>42979</v>
      </c>
      <c r="I3794" s="785" t="s">
        <v>11540</v>
      </c>
      <c r="J3794" s="785" t="s">
        <v>629</v>
      </c>
      <c r="K3794" s="785" t="s">
        <v>11541</v>
      </c>
      <c r="L3794" s="785" t="s">
        <v>11542</v>
      </c>
      <c r="M3794" s="785"/>
      <c r="N3794" s="785"/>
      <c r="O3794" s="785"/>
      <c r="P3794" s="787">
        <v>37.563743000000002</v>
      </c>
      <c r="Q3794" s="787">
        <v>-0.11916</v>
      </c>
      <c r="R3794" s="785" t="s">
        <v>1104</v>
      </c>
      <c r="S3794" s="785" t="s">
        <v>2643</v>
      </c>
      <c r="T3794" s="785" t="s">
        <v>3405</v>
      </c>
      <c r="U3794" s="785" t="s">
        <v>10063</v>
      </c>
      <c r="V3794" s="785" t="s">
        <v>3004</v>
      </c>
      <c r="W3794" s="785" t="s">
        <v>2808</v>
      </c>
      <c r="X3794" s="785" t="s">
        <v>2808</v>
      </c>
      <c r="Y3794" s="615" t="str">
        <f t="shared" si="59"/>
        <v>Igwemas General Digester Ltd</v>
      </c>
      <c r="Z3794" s="785" t="s">
        <v>11543</v>
      </c>
      <c r="AA3794" s="785" t="s">
        <v>4349</v>
      </c>
      <c r="AB3794" s="785" t="s">
        <v>2683</v>
      </c>
      <c r="AC3794" s="785" t="s">
        <v>2606</v>
      </c>
      <c r="AD3794" s="786">
        <v>43056</v>
      </c>
    </row>
    <row r="3795" spans="1:30" ht="15.75">
      <c r="A3795" s="785" t="s">
        <v>4301</v>
      </c>
      <c r="B3795" s="785" t="s">
        <v>14560</v>
      </c>
      <c r="C3795" s="785" t="s">
        <v>4303</v>
      </c>
      <c r="D3795" s="785" t="s">
        <v>2599</v>
      </c>
      <c r="E3795" s="785" t="s">
        <v>4786</v>
      </c>
      <c r="F3795" s="786">
        <v>42929</v>
      </c>
      <c r="G3795" s="785" t="s">
        <v>4787</v>
      </c>
      <c r="H3795" s="786">
        <v>42979</v>
      </c>
      <c r="I3795" s="785" t="s">
        <v>14561</v>
      </c>
      <c r="J3795" s="785" t="s">
        <v>629</v>
      </c>
      <c r="K3795" s="785" t="s">
        <v>14562</v>
      </c>
      <c r="L3795" s="785" t="s">
        <v>14563</v>
      </c>
      <c r="M3795" s="785"/>
      <c r="N3795" s="785"/>
      <c r="O3795" s="785"/>
      <c r="P3795" s="787">
        <v>37.328125</v>
      </c>
      <c r="Q3795" s="787">
        <v>-1.3210120000000001</v>
      </c>
      <c r="R3795" s="785" t="s">
        <v>1729</v>
      </c>
      <c r="S3795" s="785" t="s">
        <v>3446</v>
      </c>
      <c r="T3795" s="785" t="s">
        <v>14564</v>
      </c>
      <c r="U3795" s="785" t="s">
        <v>14564</v>
      </c>
      <c r="V3795" s="785" t="s">
        <v>3004</v>
      </c>
      <c r="W3795" s="785" t="s">
        <v>4026</v>
      </c>
      <c r="X3795" s="785" t="s">
        <v>4026</v>
      </c>
      <c r="Y3795" s="615" t="str">
        <f t="shared" si="59"/>
        <v>Joram Gathogo Mutahi</v>
      </c>
      <c r="Z3795" s="785" t="s">
        <v>14455</v>
      </c>
      <c r="AA3795" s="785" t="s">
        <v>4314</v>
      </c>
      <c r="AB3795" s="785" t="s">
        <v>2683</v>
      </c>
      <c r="AC3795" s="785" t="s">
        <v>2606</v>
      </c>
      <c r="AD3795" s="786">
        <v>42994</v>
      </c>
    </row>
    <row r="3796" spans="1:30" ht="15.75">
      <c r="A3796" s="785" t="s">
        <v>4301</v>
      </c>
      <c r="B3796" s="785" t="s">
        <v>15002</v>
      </c>
      <c r="C3796" s="785" t="s">
        <v>4379</v>
      </c>
      <c r="D3796" s="785" t="s">
        <v>2703</v>
      </c>
      <c r="E3796" s="785" t="s">
        <v>5172</v>
      </c>
      <c r="F3796" s="786">
        <v>42872</v>
      </c>
      <c r="G3796" s="785" t="s">
        <v>4787</v>
      </c>
      <c r="H3796" s="786">
        <v>42979</v>
      </c>
      <c r="I3796" s="785" t="s">
        <v>15003</v>
      </c>
      <c r="J3796" s="785" t="s">
        <v>629</v>
      </c>
      <c r="K3796" s="785" t="s">
        <v>15004</v>
      </c>
      <c r="L3796" s="785" t="s">
        <v>15005</v>
      </c>
      <c r="M3796" s="785"/>
      <c r="N3796" s="785"/>
      <c r="O3796" s="785"/>
      <c r="P3796" s="787">
        <v>35.234887000000001</v>
      </c>
      <c r="Q3796" s="787">
        <v>-0.391851</v>
      </c>
      <c r="R3796" s="785" t="s">
        <v>2053</v>
      </c>
      <c r="S3796" s="785" t="s">
        <v>3954</v>
      </c>
      <c r="T3796" s="785" t="s">
        <v>15006</v>
      </c>
      <c r="U3796" s="785" t="s">
        <v>15007</v>
      </c>
      <c r="V3796" s="785" t="s">
        <v>3004</v>
      </c>
      <c r="W3796" s="785" t="s">
        <v>2730</v>
      </c>
      <c r="X3796" s="785" t="s">
        <v>2730</v>
      </c>
      <c r="Y3796" s="615" t="str">
        <f t="shared" si="59"/>
        <v>Joseph Tonui</v>
      </c>
      <c r="Z3796" s="785" t="s">
        <v>14997</v>
      </c>
      <c r="AA3796" s="785" t="s">
        <v>4314</v>
      </c>
      <c r="AB3796" s="785" t="s">
        <v>4052</v>
      </c>
      <c r="AC3796" s="785" t="s">
        <v>2606</v>
      </c>
      <c r="AD3796" s="786">
        <v>42878</v>
      </c>
    </row>
    <row r="3797" spans="1:30" ht="15.75">
      <c r="A3797" s="785" t="s">
        <v>4301</v>
      </c>
      <c r="B3797" s="785" t="s">
        <v>15635</v>
      </c>
      <c r="C3797" s="785" t="s">
        <v>4303</v>
      </c>
      <c r="D3797" s="785" t="s">
        <v>2599</v>
      </c>
      <c r="E3797" s="785" t="s">
        <v>4786</v>
      </c>
      <c r="F3797" s="786">
        <v>42929</v>
      </c>
      <c r="G3797" s="785" t="s">
        <v>4787</v>
      </c>
      <c r="H3797" s="786">
        <v>42979</v>
      </c>
      <c r="I3797" s="785" t="s">
        <v>15636</v>
      </c>
      <c r="J3797" s="785" t="s">
        <v>629</v>
      </c>
      <c r="K3797" s="785" t="s">
        <v>15637</v>
      </c>
      <c r="L3797" s="785" t="s">
        <v>15638</v>
      </c>
      <c r="M3797" s="785"/>
      <c r="N3797" s="785"/>
      <c r="O3797" s="785"/>
      <c r="P3797" s="787">
        <v>36.748277000000002</v>
      </c>
      <c r="Q3797" s="787">
        <v>-1.5051669999999999</v>
      </c>
      <c r="R3797" s="785" t="s">
        <v>1325</v>
      </c>
      <c r="S3797" s="785" t="s">
        <v>1326</v>
      </c>
      <c r="T3797" s="785" t="s">
        <v>3155</v>
      </c>
      <c r="U3797" s="785" t="s">
        <v>3126</v>
      </c>
      <c r="V3797" s="785" t="s">
        <v>2673</v>
      </c>
      <c r="W3797" s="785" t="s">
        <v>2608</v>
      </c>
      <c r="X3797" s="785" t="s">
        <v>15588</v>
      </c>
      <c r="Y3797" s="615" t="str">
        <f t="shared" si="59"/>
        <v>Julius Onyango</v>
      </c>
      <c r="Z3797" s="785" t="s">
        <v>15595</v>
      </c>
      <c r="AA3797" s="785" t="s">
        <v>5464</v>
      </c>
      <c r="AB3797" s="785" t="s">
        <v>2609</v>
      </c>
      <c r="AC3797" s="785" t="s">
        <v>2610</v>
      </c>
      <c r="AD3797" s="786">
        <v>42998</v>
      </c>
    </row>
    <row r="3798" spans="1:30" ht="15.75">
      <c r="A3798" s="785" t="s">
        <v>4301</v>
      </c>
      <c r="B3798" s="785" t="s">
        <v>15639</v>
      </c>
      <c r="C3798" s="785" t="s">
        <v>4303</v>
      </c>
      <c r="D3798" s="785" t="s">
        <v>2599</v>
      </c>
      <c r="E3798" s="785" t="s">
        <v>4786</v>
      </c>
      <c r="F3798" s="786">
        <v>42929</v>
      </c>
      <c r="G3798" s="785" t="s">
        <v>4787</v>
      </c>
      <c r="H3798" s="786">
        <v>42979</v>
      </c>
      <c r="I3798" s="785" t="s">
        <v>15640</v>
      </c>
      <c r="J3798" s="785" t="s">
        <v>629</v>
      </c>
      <c r="K3798" s="785" t="s">
        <v>2914</v>
      </c>
      <c r="L3798" s="785" t="s">
        <v>2915</v>
      </c>
      <c r="M3798" s="785"/>
      <c r="N3798" s="785"/>
      <c r="O3798" s="785"/>
      <c r="P3798" s="787">
        <v>34.333702000000002</v>
      </c>
      <c r="Q3798" s="787">
        <v>0.152918</v>
      </c>
      <c r="R3798" s="785" t="s">
        <v>2916</v>
      </c>
      <c r="S3798" s="785" t="s">
        <v>2917</v>
      </c>
      <c r="T3798" s="785" t="s">
        <v>15641</v>
      </c>
      <c r="U3798" s="785" t="s">
        <v>15642</v>
      </c>
      <c r="V3798" s="785" t="s">
        <v>2673</v>
      </c>
      <c r="W3798" s="785" t="s">
        <v>2608</v>
      </c>
      <c r="X3798" s="785" t="s">
        <v>15588</v>
      </c>
      <c r="Y3798" s="615" t="str">
        <f t="shared" si="59"/>
        <v>Julius Onyango</v>
      </c>
      <c r="Z3798" s="785" t="s">
        <v>15302</v>
      </c>
      <c r="AA3798" s="785" t="s">
        <v>5464</v>
      </c>
      <c r="AB3798" s="785" t="s">
        <v>2609</v>
      </c>
      <c r="AC3798" s="785" t="s">
        <v>2610</v>
      </c>
      <c r="AD3798" s="786">
        <v>42944</v>
      </c>
    </row>
    <row r="3799" spans="1:30" ht="15.75">
      <c r="A3799" s="785" t="s">
        <v>4301</v>
      </c>
      <c r="B3799" s="785" t="s">
        <v>15831</v>
      </c>
      <c r="C3799" s="785" t="s">
        <v>4303</v>
      </c>
      <c r="D3799" s="785" t="s">
        <v>2599</v>
      </c>
      <c r="E3799" s="785" t="s">
        <v>15832</v>
      </c>
      <c r="F3799" s="786">
        <v>42822</v>
      </c>
      <c r="G3799" s="785" t="s">
        <v>4787</v>
      </c>
      <c r="H3799" s="786">
        <v>42979</v>
      </c>
      <c r="I3799" s="785" t="s">
        <v>15833</v>
      </c>
      <c r="J3799" s="785" t="s">
        <v>629</v>
      </c>
      <c r="K3799" s="785" t="s">
        <v>15834</v>
      </c>
      <c r="L3799" s="785" t="s">
        <v>15835</v>
      </c>
      <c r="M3799" s="785"/>
      <c r="N3799" s="785"/>
      <c r="O3799" s="785" t="s">
        <v>15836</v>
      </c>
      <c r="P3799" s="787">
        <v>34.831021999999997</v>
      </c>
      <c r="Q3799" s="787">
        <v>-0.75697499999999995</v>
      </c>
      <c r="R3799" s="785" t="s">
        <v>2696</v>
      </c>
      <c r="S3799" s="785" t="s">
        <v>2697</v>
      </c>
      <c r="T3799" s="785" t="s">
        <v>15837</v>
      </c>
      <c r="U3799" s="785" t="s">
        <v>15837</v>
      </c>
      <c r="V3799" s="785" t="s">
        <v>3004</v>
      </c>
      <c r="W3799" s="785" t="s">
        <v>2689</v>
      </c>
      <c r="X3799" s="785" t="s">
        <v>15829</v>
      </c>
      <c r="Y3799" s="615" t="str">
        <f t="shared" si="59"/>
        <v>Kbp Trainees</v>
      </c>
      <c r="Z3799" s="785" t="s">
        <v>6145</v>
      </c>
      <c r="AA3799" s="785" t="s">
        <v>4349</v>
      </c>
      <c r="AB3799" s="785" t="s">
        <v>2683</v>
      </c>
      <c r="AC3799" s="785" t="s">
        <v>2606</v>
      </c>
      <c r="AD3799" s="786">
        <v>43726</v>
      </c>
    </row>
    <row r="3800" spans="1:30" ht="15.75">
      <c r="A3800" s="785" t="s">
        <v>4301</v>
      </c>
      <c r="B3800" s="785" t="s">
        <v>16296</v>
      </c>
      <c r="C3800" s="785" t="s">
        <v>4303</v>
      </c>
      <c r="D3800" s="785" t="s">
        <v>2599</v>
      </c>
      <c r="E3800" s="785" t="s">
        <v>4786</v>
      </c>
      <c r="F3800" s="786">
        <v>42929</v>
      </c>
      <c r="G3800" s="785" t="s">
        <v>4787</v>
      </c>
      <c r="H3800" s="786">
        <v>42979</v>
      </c>
      <c r="I3800" s="785" t="s">
        <v>16297</v>
      </c>
      <c r="J3800" s="785" t="s">
        <v>629</v>
      </c>
      <c r="K3800" s="785" t="s">
        <v>2612</v>
      </c>
      <c r="L3800" s="785" t="s">
        <v>16298</v>
      </c>
      <c r="M3800" s="785"/>
      <c r="N3800" s="785"/>
      <c r="O3800" s="785"/>
      <c r="P3800" s="787">
        <v>35.797637999999999</v>
      </c>
      <c r="Q3800" s="787">
        <v>0.42551499999999998</v>
      </c>
      <c r="R3800" s="785" t="s">
        <v>622</v>
      </c>
      <c r="S3800" s="785" t="s">
        <v>3790</v>
      </c>
      <c r="T3800" s="785" t="s">
        <v>16299</v>
      </c>
      <c r="U3800" s="785" t="s">
        <v>16300</v>
      </c>
      <c r="V3800" s="785" t="s">
        <v>2846</v>
      </c>
      <c r="W3800" s="785" t="s">
        <v>2621</v>
      </c>
      <c r="X3800" s="785" t="s">
        <v>2621</v>
      </c>
      <c r="Y3800" s="615" t="str">
        <f t="shared" si="59"/>
        <v>Kentainers Limited</v>
      </c>
      <c r="Z3800" s="785" t="s">
        <v>2599</v>
      </c>
      <c r="AA3800" s="785" t="s">
        <v>5464</v>
      </c>
      <c r="AB3800" s="785" t="s">
        <v>2616</v>
      </c>
      <c r="AC3800" s="785" t="s">
        <v>2617</v>
      </c>
      <c r="AD3800" s="786">
        <v>42796</v>
      </c>
    </row>
    <row r="3801" spans="1:30" ht="15.75">
      <c r="A3801" s="785" t="s">
        <v>4301</v>
      </c>
      <c r="B3801" s="785" t="s">
        <v>16301</v>
      </c>
      <c r="C3801" s="785" t="s">
        <v>4303</v>
      </c>
      <c r="D3801" s="785" t="s">
        <v>2599</v>
      </c>
      <c r="E3801" s="785" t="s">
        <v>4786</v>
      </c>
      <c r="F3801" s="786">
        <v>42929</v>
      </c>
      <c r="G3801" s="785" t="s">
        <v>4787</v>
      </c>
      <c r="H3801" s="786">
        <v>42979</v>
      </c>
      <c r="I3801" s="785" t="s">
        <v>16302</v>
      </c>
      <c r="J3801" s="785" t="s">
        <v>629</v>
      </c>
      <c r="K3801" s="785" t="s">
        <v>2612</v>
      </c>
      <c r="L3801" s="785" t="s">
        <v>16303</v>
      </c>
      <c r="M3801" s="785"/>
      <c r="N3801" s="785"/>
      <c r="O3801" s="785"/>
      <c r="P3801" s="787">
        <v>35.797705000000001</v>
      </c>
      <c r="Q3801" s="787">
        <v>0.425537</v>
      </c>
      <c r="R3801" s="785" t="s">
        <v>622</v>
      </c>
      <c r="S3801" s="785" t="s">
        <v>3790</v>
      </c>
      <c r="T3801" s="785" t="s">
        <v>2599</v>
      </c>
      <c r="U3801" s="785" t="s">
        <v>16304</v>
      </c>
      <c r="V3801" s="785" t="s">
        <v>2846</v>
      </c>
      <c r="W3801" s="785" t="s">
        <v>2621</v>
      </c>
      <c r="X3801" s="785" t="s">
        <v>2621</v>
      </c>
      <c r="Y3801" s="615" t="str">
        <f t="shared" si="59"/>
        <v>Kentainers Limited</v>
      </c>
      <c r="Z3801" s="785" t="s">
        <v>2599</v>
      </c>
      <c r="AA3801" s="785" t="s">
        <v>5464</v>
      </c>
      <c r="AB3801" s="785" t="s">
        <v>2616</v>
      </c>
      <c r="AC3801" s="785" t="s">
        <v>2617</v>
      </c>
      <c r="AD3801" s="786">
        <v>42796</v>
      </c>
    </row>
    <row r="3802" spans="1:30" ht="15.75">
      <c r="A3802" s="785" t="s">
        <v>4301</v>
      </c>
      <c r="B3802" s="785" t="s">
        <v>17039</v>
      </c>
      <c r="C3802" s="785" t="s">
        <v>4379</v>
      </c>
      <c r="D3802" s="785" t="s">
        <v>2751</v>
      </c>
      <c r="E3802" s="785" t="s">
        <v>4786</v>
      </c>
      <c r="F3802" s="786">
        <v>42929</v>
      </c>
      <c r="G3802" s="785" t="s">
        <v>4787</v>
      </c>
      <c r="H3802" s="786">
        <v>42979</v>
      </c>
      <c r="I3802" s="785" t="s">
        <v>17040</v>
      </c>
      <c r="J3802" s="785" t="s">
        <v>629</v>
      </c>
      <c r="K3802" s="785" t="s">
        <v>17041</v>
      </c>
      <c r="L3802" s="785" t="s">
        <v>17042</v>
      </c>
      <c r="M3802" s="785"/>
      <c r="N3802" s="785"/>
      <c r="O3802" s="785" t="s">
        <v>17043</v>
      </c>
      <c r="P3802" s="787">
        <v>36.823272000000003</v>
      </c>
      <c r="Q3802" s="787">
        <v>-1.2803519999999999</v>
      </c>
      <c r="R3802" s="785" t="s">
        <v>821</v>
      </c>
      <c r="S3802" s="785" t="s">
        <v>1589</v>
      </c>
      <c r="T3802" s="785" t="s">
        <v>17044</v>
      </c>
      <c r="U3802" s="785" t="s">
        <v>17045</v>
      </c>
      <c r="V3802" s="785" t="s">
        <v>2855</v>
      </c>
      <c r="W3802" s="785" t="s">
        <v>2693</v>
      </c>
      <c r="X3802" s="785" t="s">
        <v>3116</v>
      </c>
      <c r="Y3802" s="615" t="str">
        <f t="shared" si="59"/>
        <v>Luka Kiprop Maiyo</v>
      </c>
      <c r="Z3802" s="785" t="s">
        <v>16919</v>
      </c>
      <c r="AA3802" s="785" t="s">
        <v>4349</v>
      </c>
      <c r="AB3802" s="785" t="s">
        <v>2605</v>
      </c>
      <c r="AC3802" s="785" t="s">
        <v>2606</v>
      </c>
      <c r="AD3802" s="786">
        <v>43050</v>
      </c>
    </row>
    <row r="3803" spans="1:30" ht="15.75">
      <c r="A3803" s="785" t="s">
        <v>4301</v>
      </c>
      <c r="B3803" s="785" t="s">
        <v>17208</v>
      </c>
      <c r="C3803" s="785" t="s">
        <v>4303</v>
      </c>
      <c r="D3803" s="785" t="s">
        <v>2599</v>
      </c>
      <c r="E3803" s="785" t="s">
        <v>4786</v>
      </c>
      <c r="F3803" s="786">
        <v>42929</v>
      </c>
      <c r="G3803" s="785" t="s">
        <v>4787</v>
      </c>
      <c r="H3803" s="786">
        <v>42979</v>
      </c>
      <c r="I3803" s="785" t="s">
        <v>17209</v>
      </c>
      <c r="J3803" s="785" t="s">
        <v>627</v>
      </c>
      <c r="K3803" s="785" t="s">
        <v>17210</v>
      </c>
      <c r="L3803" s="785" t="s">
        <v>17211</v>
      </c>
      <c r="M3803" s="785"/>
      <c r="N3803" s="785"/>
      <c r="O3803" s="785"/>
      <c r="P3803" s="787">
        <v>36.645353</v>
      </c>
      <c r="Q3803" s="787">
        <v>-1.2013780000000001</v>
      </c>
      <c r="R3803" s="785" t="s">
        <v>821</v>
      </c>
      <c r="S3803" s="785" t="s">
        <v>1429</v>
      </c>
      <c r="T3803" s="785" t="s">
        <v>17212</v>
      </c>
      <c r="U3803" s="785" t="s">
        <v>3189</v>
      </c>
      <c r="V3803" s="785">
        <v>12</v>
      </c>
      <c r="W3803" s="785" t="s">
        <v>2693</v>
      </c>
      <c r="X3803" s="785" t="s">
        <v>17201</v>
      </c>
      <c r="Y3803" s="615" t="str">
        <f t="shared" si="59"/>
        <v>Lukas</v>
      </c>
      <c r="Z3803" s="785" t="s">
        <v>16935</v>
      </c>
      <c r="AA3803" s="785" t="s">
        <v>4349</v>
      </c>
      <c r="AB3803" s="785" t="s">
        <v>2605</v>
      </c>
      <c r="AC3803" s="785" t="s">
        <v>2606</v>
      </c>
      <c r="AD3803" s="786">
        <v>43113</v>
      </c>
    </row>
    <row r="3804" spans="1:30" ht="15.75">
      <c r="A3804" s="785" t="s">
        <v>4301</v>
      </c>
      <c r="B3804" s="785" t="s">
        <v>17831</v>
      </c>
      <c r="C3804" s="785" t="s">
        <v>4303</v>
      </c>
      <c r="D3804" s="785" t="s">
        <v>2599</v>
      </c>
      <c r="E3804" s="785" t="s">
        <v>4786</v>
      </c>
      <c r="F3804" s="786">
        <v>42929</v>
      </c>
      <c r="G3804" s="785" t="s">
        <v>4787</v>
      </c>
      <c r="H3804" s="786">
        <v>42979</v>
      </c>
      <c r="I3804" s="785" t="s">
        <v>17832</v>
      </c>
      <c r="J3804" s="785" t="s">
        <v>629</v>
      </c>
      <c r="K3804" s="785" t="s">
        <v>2612</v>
      </c>
      <c r="L3804" s="785" t="s">
        <v>17833</v>
      </c>
      <c r="M3804" s="785"/>
      <c r="N3804" s="785"/>
      <c r="O3804" s="785"/>
      <c r="P3804" s="787">
        <v>36.628827999999999</v>
      </c>
      <c r="Q3804" s="787">
        <v>-0.103585</v>
      </c>
      <c r="R3804" s="785" t="s">
        <v>960</v>
      </c>
      <c r="S3804" s="785" t="s">
        <v>961</v>
      </c>
      <c r="T3804" s="785" t="s">
        <v>17834</v>
      </c>
      <c r="U3804" s="785" t="s">
        <v>17834</v>
      </c>
      <c r="V3804" s="785" t="s">
        <v>2855</v>
      </c>
      <c r="W3804" s="785" t="s">
        <v>3025</v>
      </c>
      <c r="X3804" s="785" t="s">
        <v>17826</v>
      </c>
      <c r="Y3804" s="615" t="str">
        <f t="shared" si="59"/>
        <v>Michael Chege</v>
      </c>
      <c r="Z3804" s="785" t="s">
        <v>17835</v>
      </c>
      <c r="AA3804" s="785" t="s">
        <v>4349</v>
      </c>
      <c r="AB3804" s="785" t="s">
        <v>2683</v>
      </c>
      <c r="AC3804" s="785" t="s">
        <v>2606</v>
      </c>
      <c r="AD3804" s="786">
        <v>42991</v>
      </c>
    </row>
    <row r="3805" spans="1:30" ht="15.75">
      <c r="A3805" s="785" t="s">
        <v>4301</v>
      </c>
      <c r="B3805" s="785" t="s">
        <v>17836</v>
      </c>
      <c r="C3805" s="785" t="s">
        <v>4303</v>
      </c>
      <c r="D3805" s="785" t="s">
        <v>2599</v>
      </c>
      <c r="E3805" s="785" t="s">
        <v>4786</v>
      </c>
      <c r="F3805" s="786">
        <v>42929</v>
      </c>
      <c r="G3805" s="785" t="s">
        <v>4787</v>
      </c>
      <c r="H3805" s="786">
        <v>42979</v>
      </c>
      <c r="I3805" s="785" t="s">
        <v>17837</v>
      </c>
      <c r="J3805" s="785" t="s">
        <v>629</v>
      </c>
      <c r="K3805" s="785" t="s">
        <v>17838</v>
      </c>
      <c r="L3805" s="785" t="s">
        <v>17839</v>
      </c>
      <c r="M3805" s="785"/>
      <c r="N3805" s="785"/>
      <c r="O3805" s="785"/>
      <c r="P3805" s="787">
        <v>36.645705</v>
      </c>
      <c r="Q3805" s="787">
        <v>-0.11992700000000001</v>
      </c>
      <c r="R3805" s="785" t="s">
        <v>960</v>
      </c>
      <c r="S3805" s="785" t="s">
        <v>961</v>
      </c>
      <c r="T3805" s="785" t="s">
        <v>17834</v>
      </c>
      <c r="U3805" s="785" t="s">
        <v>9564</v>
      </c>
      <c r="V3805" s="785" t="s">
        <v>3004</v>
      </c>
      <c r="W3805" s="785" t="s">
        <v>3025</v>
      </c>
      <c r="X3805" s="785" t="s">
        <v>17826</v>
      </c>
      <c r="Y3805" s="615" t="str">
        <f t="shared" si="59"/>
        <v>Michael Chege</v>
      </c>
      <c r="Z3805" s="785" t="s">
        <v>17835</v>
      </c>
      <c r="AA3805" s="785" t="s">
        <v>4349</v>
      </c>
      <c r="AB3805" s="785" t="s">
        <v>2683</v>
      </c>
      <c r="AC3805" s="785" t="s">
        <v>2606</v>
      </c>
      <c r="AD3805" s="786">
        <v>42991</v>
      </c>
    </row>
    <row r="3806" spans="1:30" ht="15.75">
      <c r="A3806" s="785" t="s">
        <v>4301</v>
      </c>
      <c r="B3806" s="785" t="s">
        <v>18084</v>
      </c>
      <c r="C3806" s="785" t="s">
        <v>4303</v>
      </c>
      <c r="D3806" s="785" t="s">
        <v>2599</v>
      </c>
      <c r="E3806" s="785" t="s">
        <v>4786</v>
      </c>
      <c r="F3806" s="786">
        <v>42929</v>
      </c>
      <c r="G3806" s="785" t="s">
        <v>4787</v>
      </c>
      <c r="H3806" s="786">
        <v>42979</v>
      </c>
      <c r="I3806" s="785" t="s">
        <v>18085</v>
      </c>
      <c r="J3806" s="785" t="s">
        <v>629</v>
      </c>
      <c r="K3806" s="785" t="s">
        <v>18086</v>
      </c>
      <c r="L3806" s="785" t="s">
        <v>18087</v>
      </c>
      <c r="M3806" s="785"/>
      <c r="N3806" s="785"/>
      <c r="O3806" s="785"/>
      <c r="P3806" s="787">
        <v>37.189121999999998</v>
      </c>
      <c r="Q3806" s="787">
        <v>-0.45800000000000002</v>
      </c>
      <c r="R3806" s="785" t="s">
        <v>1961</v>
      </c>
      <c r="S3806" s="785" t="s">
        <v>2671</v>
      </c>
      <c r="T3806" s="785" t="s">
        <v>2671</v>
      </c>
      <c r="U3806" s="785" t="s">
        <v>2679</v>
      </c>
      <c r="V3806" s="785" t="s">
        <v>3070</v>
      </c>
      <c r="W3806" s="785" t="s">
        <v>3015</v>
      </c>
      <c r="X3806" s="785" t="s">
        <v>3015</v>
      </c>
      <c r="Y3806" s="615" t="str">
        <f t="shared" si="59"/>
        <v>Mt Kenya Renewable Energy</v>
      </c>
      <c r="Z3806" s="785" t="s">
        <v>4884</v>
      </c>
      <c r="AA3806" s="785" t="s">
        <v>4349</v>
      </c>
      <c r="AB3806" s="785" t="s">
        <v>2605</v>
      </c>
      <c r="AC3806" s="785" t="s">
        <v>2606</v>
      </c>
      <c r="AD3806" s="786">
        <v>43001</v>
      </c>
    </row>
    <row r="3807" spans="1:30" ht="15.75">
      <c r="A3807" s="785" t="s">
        <v>4301</v>
      </c>
      <c r="B3807" s="785" t="s">
        <v>22086</v>
      </c>
      <c r="C3807" s="785" t="s">
        <v>4303</v>
      </c>
      <c r="D3807" s="785" t="s">
        <v>2599</v>
      </c>
      <c r="E3807" s="785" t="s">
        <v>4786</v>
      </c>
      <c r="F3807" s="786">
        <v>42929</v>
      </c>
      <c r="G3807" s="785" t="s">
        <v>4787</v>
      </c>
      <c r="H3807" s="786">
        <v>42979</v>
      </c>
      <c r="I3807" s="785" t="s">
        <v>22087</v>
      </c>
      <c r="J3807" s="785" t="s">
        <v>627</v>
      </c>
      <c r="K3807" s="785" t="s">
        <v>22088</v>
      </c>
      <c r="L3807" s="785" t="s">
        <v>22089</v>
      </c>
      <c r="M3807" s="785"/>
      <c r="N3807" s="785"/>
      <c r="O3807" s="785" t="s">
        <v>22090</v>
      </c>
      <c r="P3807" s="787">
        <v>37.637971999999998</v>
      </c>
      <c r="Q3807" s="787">
        <v>-0.36876900000000001</v>
      </c>
      <c r="R3807" s="785" t="s">
        <v>1266</v>
      </c>
      <c r="S3807" s="785" t="s">
        <v>3150</v>
      </c>
      <c r="T3807" s="785" t="s">
        <v>4678</v>
      </c>
      <c r="U3807" s="785" t="s">
        <v>4678</v>
      </c>
      <c r="V3807" s="785" t="s">
        <v>2855</v>
      </c>
      <c r="W3807" s="785" t="s">
        <v>2808</v>
      </c>
      <c r="X3807" s="785" t="s">
        <v>3576</v>
      </c>
      <c r="Y3807" s="615" t="str">
        <f t="shared" si="59"/>
        <v>Samuel Kirimi</v>
      </c>
      <c r="Z3807" s="785" t="s">
        <v>6367</v>
      </c>
      <c r="AA3807" s="785" t="s">
        <v>4349</v>
      </c>
      <c r="AB3807" s="785" t="s">
        <v>2683</v>
      </c>
      <c r="AC3807" s="785" t="s">
        <v>2606</v>
      </c>
      <c r="AD3807" s="786">
        <v>43144</v>
      </c>
    </row>
    <row r="3808" spans="1:30" ht="15.75">
      <c r="A3808" s="785" t="s">
        <v>4301</v>
      </c>
      <c r="B3808" s="785" t="s">
        <v>22148</v>
      </c>
      <c r="C3808" s="785" t="s">
        <v>4303</v>
      </c>
      <c r="D3808" s="785" t="s">
        <v>2599</v>
      </c>
      <c r="E3808" s="785" t="s">
        <v>4786</v>
      </c>
      <c r="F3808" s="786">
        <v>42929</v>
      </c>
      <c r="G3808" s="785" t="s">
        <v>4787</v>
      </c>
      <c r="H3808" s="786">
        <v>42979</v>
      </c>
      <c r="I3808" s="785" t="s">
        <v>22149</v>
      </c>
      <c r="J3808" s="785" t="s">
        <v>629</v>
      </c>
      <c r="K3808" s="785" t="s">
        <v>22150</v>
      </c>
      <c r="L3808" s="785" t="s">
        <v>22151</v>
      </c>
      <c r="M3808" s="785"/>
      <c r="N3808" s="785"/>
      <c r="O3808" s="785"/>
      <c r="P3808" s="787">
        <v>37.590690000000002</v>
      </c>
      <c r="Q3808" s="787">
        <v>-7.5900999999999996E-2</v>
      </c>
      <c r="R3808" s="785" t="s">
        <v>1104</v>
      </c>
      <c r="S3808" s="785" t="s">
        <v>2643</v>
      </c>
      <c r="T3808" s="785" t="s">
        <v>3534</v>
      </c>
      <c r="U3808" s="785" t="s">
        <v>7747</v>
      </c>
      <c r="V3808" s="785" t="s">
        <v>3004</v>
      </c>
      <c r="W3808" s="785" t="s">
        <v>2808</v>
      </c>
      <c r="X3808" s="785" t="s">
        <v>3576</v>
      </c>
      <c r="Y3808" s="615" t="str">
        <f t="shared" si="59"/>
        <v>Samuel Kirimi</v>
      </c>
      <c r="Z3808" s="785" t="s">
        <v>22052</v>
      </c>
      <c r="AA3808" s="785" t="s">
        <v>4349</v>
      </c>
      <c r="AB3808" s="785" t="s">
        <v>2683</v>
      </c>
      <c r="AC3808" s="785" t="s">
        <v>2606</v>
      </c>
      <c r="AD3808" s="786">
        <v>43038</v>
      </c>
    </row>
    <row r="3809" spans="1:30" ht="15.75">
      <c r="A3809" s="785" t="s">
        <v>4301</v>
      </c>
      <c r="B3809" s="785" t="s">
        <v>23336</v>
      </c>
      <c r="C3809" s="785" t="s">
        <v>4303</v>
      </c>
      <c r="D3809" s="785" t="s">
        <v>2599</v>
      </c>
      <c r="E3809" s="785" t="s">
        <v>4786</v>
      </c>
      <c r="F3809" s="786">
        <v>42929</v>
      </c>
      <c r="G3809" s="785" t="s">
        <v>4787</v>
      </c>
      <c r="H3809" s="786">
        <v>42979</v>
      </c>
      <c r="I3809" s="785" t="s">
        <v>23337</v>
      </c>
      <c r="J3809" s="785" t="s">
        <v>629</v>
      </c>
      <c r="K3809" s="785" t="s">
        <v>23338</v>
      </c>
      <c r="L3809" s="785" t="s">
        <v>23339</v>
      </c>
      <c r="M3809" s="785"/>
      <c r="N3809" s="785"/>
      <c r="O3809" s="785"/>
      <c r="P3809" s="787">
        <v>36.185707000000001</v>
      </c>
      <c r="Q3809" s="787">
        <v>-0.15317700000000001</v>
      </c>
      <c r="R3809" s="785" t="s">
        <v>695</v>
      </c>
      <c r="S3809" s="785" t="s">
        <v>1204</v>
      </c>
      <c r="T3809" s="785" t="s">
        <v>1204</v>
      </c>
      <c r="U3809" s="785" t="s">
        <v>3330</v>
      </c>
      <c r="V3809" s="785" t="s">
        <v>2855</v>
      </c>
      <c r="W3809" s="785" t="s">
        <v>23165</v>
      </c>
      <c r="X3809" s="785" t="s">
        <v>23165</v>
      </c>
      <c r="Y3809" s="615" t="str">
        <f t="shared" si="59"/>
        <v>Simon Kabucho</v>
      </c>
      <c r="Z3809" s="785" t="s">
        <v>23172</v>
      </c>
      <c r="AA3809" s="785" t="s">
        <v>4314</v>
      </c>
      <c r="AB3809" s="785" t="s">
        <v>2683</v>
      </c>
      <c r="AC3809" s="785" t="s">
        <v>2606</v>
      </c>
      <c r="AD3809" s="786">
        <v>42996</v>
      </c>
    </row>
    <row r="3810" spans="1:30" ht="15.75">
      <c r="A3810" s="785" t="s">
        <v>4301</v>
      </c>
      <c r="B3810" s="785" t="s">
        <v>24622</v>
      </c>
      <c r="C3810" s="785" t="s">
        <v>4303</v>
      </c>
      <c r="D3810" s="785" t="s">
        <v>2599</v>
      </c>
      <c r="E3810" s="785" t="s">
        <v>4786</v>
      </c>
      <c r="F3810" s="786">
        <v>42929</v>
      </c>
      <c r="G3810" s="785" t="s">
        <v>4787</v>
      </c>
      <c r="H3810" s="786">
        <v>42979</v>
      </c>
      <c r="I3810" s="785" t="s">
        <v>24623</v>
      </c>
      <c r="J3810" s="785" t="s">
        <v>627</v>
      </c>
      <c r="K3810" s="785" t="s">
        <v>2612</v>
      </c>
      <c r="L3810" s="785" t="s">
        <v>24624</v>
      </c>
      <c r="M3810" s="785"/>
      <c r="N3810" s="785"/>
      <c r="O3810" s="785"/>
      <c r="P3810" s="787">
        <v>34.784388</v>
      </c>
      <c r="Q3810" s="787">
        <v>-5.3756999999999999E-2</v>
      </c>
      <c r="R3810" s="785" t="s">
        <v>1575</v>
      </c>
      <c r="S3810" s="785" t="s">
        <v>2755</v>
      </c>
      <c r="T3810" s="785" t="s">
        <v>1575</v>
      </c>
      <c r="U3810" s="785" t="s">
        <v>24625</v>
      </c>
      <c r="V3810" s="785" t="s">
        <v>2855</v>
      </c>
      <c r="W3810" s="785" t="s">
        <v>2676</v>
      </c>
      <c r="X3810" s="785" t="s">
        <v>2676</v>
      </c>
      <c r="Y3810" s="615" t="str">
        <f t="shared" si="59"/>
        <v>Thomas Mboya Omwadho</v>
      </c>
      <c r="Z3810" s="785" t="s">
        <v>2599</v>
      </c>
      <c r="AA3810" s="785" t="s">
        <v>4314</v>
      </c>
      <c r="AB3810" s="785" t="s">
        <v>4052</v>
      </c>
      <c r="AC3810" s="785" t="s">
        <v>2606</v>
      </c>
      <c r="AD3810" s="786">
        <v>43009</v>
      </c>
    </row>
    <row r="3811" spans="1:30" ht="15.75">
      <c r="A3811" s="785" t="s">
        <v>4301</v>
      </c>
      <c r="B3811" s="785" t="s">
        <v>25135</v>
      </c>
      <c r="C3811" s="785" t="s">
        <v>4303</v>
      </c>
      <c r="D3811" s="785" t="s">
        <v>2599</v>
      </c>
      <c r="E3811" s="785" t="s">
        <v>4786</v>
      </c>
      <c r="F3811" s="786">
        <v>42929</v>
      </c>
      <c r="G3811" s="785" t="s">
        <v>4787</v>
      </c>
      <c r="H3811" s="786">
        <v>42979</v>
      </c>
      <c r="I3811" s="785" t="s">
        <v>25136</v>
      </c>
      <c r="J3811" s="785" t="s">
        <v>627</v>
      </c>
      <c r="K3811" s="785" t="s">
        <v>25137</v>
      </c>
      <c r="L3811" s="785" t="s">
        <v>25138</v>
      </c>
      <c r="M3811" s="785"/>
      <c r="N3811" s="785"/>
      <c r="O3811" s="785"/>
      <c r="P3811" s="787">
        <v>35.557445999999999</v>
      </c>
      <c r="Q3811" s="787">
        <v>5.5079999999999999E-3</v>
      </c>
      <c r="R3811" s="785" t="s">
        <v>622</v>
      </c>
      <c r="S3811" s="785" t="s">
        <v>623</v>
      </c>
      <c r="T3811" s="785" t="s">
        <v>624</v>
      </c>
      <c r="U3811" s="785" t="s">
        <v>25139</v>
      </c>
      <c r="V3811" s="785" t="s">
        <v>3004</v>
      </c>
      <c r="W3811" s="785" t="s">
        <v>3025</v>
      </c>
      <c r="X3811" s="785" t="s">
        <v>25100</v>
      </c>
      <c r="Y3811" s="615" t="str">
        <f t="shared" si="59"/>
        <v>Wanjau</v>
      </c>
      <c r="Z3811" s="785" t="s">
        <v>2599</v>
      </c>
      <c r="AA3811" s="785" t="s">
        <v>4349</v>
      </c>
      <c r="AB3811" s="785" t="s">
        <v>2683</v>
      </c>
      <c r="AC3811" s="785" t="s">
        <v>2606</v>
      </c>
      <c r="AD3811" s="786">
        <v>43004</v>
      </c>
    </row>
    <row r="3812" spans="1:30" ht="15.75">
      <c r="A3812" s="785" t="s">
        <v>4301</v>
      </c>
      <c r="B3812" s="785" t="s">
        <v>25463</v>
      </c>
      <c r="C3812" s="785" t="s">
        <v>4303</v>
      </c>
      <c r="D3812" s="785" t="s">
        <v>2599</v>
      </c>
      <c r="E3812" s="785" t="s">
        <v>4786</v>
      </c>
      <c r="F3812" s="786">
        <v>42929</v>
      </c>
      <c r="G3812" s="785" t="s">
        <v>4787</v>
      </c>
      <c r="H3812" s="786">
        <v>42979</v>
      </c>
      <c r="I3812" s="785" t="s">
        <v>25464</v>
      </c>
      <c r="J3812" s="785" t="s">
        <v>629</v>
      </c>
      <c r="K3812" s="785" t="s">
        <v>25465</v>
      </c>
      <c r="L3812" s="785" t="s">
        <v>25466</v>
      </c>
      <c r="M3812" s="789"/>
      <c r="N3812" s="785"/>
      <c r="O3812" s="785"/>
      <c r="P3812" s="787">
        <v>36.692971999999997</v>
      </c>
      <c r="Q3812" s="787">
        <v>-1.204135</v>
      </c>
      <c r="R3812" s="785" t="s">
        <v>821</v>
      </c>
      <c r="S3812" s="785" t="s">
        <v>2943</v>
      </c>
      <c r="T3812" s="785" t="s">
        <v>2943</v>
      </c>
      <c r="U3812" s="785" t="s">
        <v>3417</v>
      </c>
      <c r="V3812" s="785" t="s">
        <v>2855</v>
      </c>
      <c r="W3812" s="785" t="s">
        <v>2615</v>
      </c>
      <c r="X3812" s="785" t="s">
        <v>3051</v>
      </c>
      <c r="Y3812" s="615" t="str">
        <f t="shared" si="59"/>
        <v>Willy Kauni</v>
      </c>
      <c r="Z3812" s="785" t="s">
        <v>6342</v>
      </c>
      <c r="AA3812" s="785" t="s">
        <v>5464</v>
      </c>
      <c r="AB3812" s="785" t="s">
        <v>4052</v>
      </c>
      <c r="AC3812" s="785" t="s">
        <v>2606</v>
      </c>
      <c r="AD3812" s="786">
        <v>43027</v>
      </c>
    </row>
    <row r="3813" spans="1:30" ht="15.75">
      <c r="A3813" s="785" t="s">
        <v>4301</v>
      </c>
      <c r="B3813" s="785" t="s">
        <v>27232</v>
      </c>
      <c r="C3813" s="785" t="s">
        <v>4303</v>
      </c>
      <c r="D3813" s="785" t="s">
        <v>2599</v>
      </c>
      <c r="E3813" s="785" t="s">
        <v>4786</v>
      </c>
      <c r="F3813" s="786">
        <v>42929</v>
      </c>
      <c r="G3813" s="785" t="s">
        <v>4787</v>
      </c>
      <c r="H3813" s="786">
        <v>42979</v>
      </c>
      <c r="I3813" s="785" t="s">
        <v>27233</v>
      </c>
      <c r="J3813" s="785" t="s">
        <v>627</v>
      </c>
      <c r="K3813" s="785" t="s">
        <v>27234</v>
      </c>
      <c r="L3813" s="785" t="s">
        <v>27235</v>
      </c>
      <c r="M3813" s="785" t="s">
        <v>27236</v>
      </c>
      <c r="N3813" s="785"/>
      <c r="O3813" s="785"/>
      <c r="P3813" s="787">
        <v>37.876641999999997</v>
      </c>
      <c r="Q3813" s="787">
        <v>-1.6280030000000001</v>
      </c>
      <c r="R3813" s="785" t="s">
        <v>3217</v>
      </c>
      <c r="S3813" s="785" t="s">
        <v>5920</v>
      </c>
      <c r="T3813" s="785" t="s">
        <v>5920</v>
      </c>
      <c r="U3813" s="785" t="s">
        <v>5942</v>
      </c>
      <c r="V3813" s="785" t="s">
        <v>2673</v>
      </c>
      <c r="W3813" s="785" t="s">
        <v>2608</v>
      </c>
      <c r="X3813" s="785"/>
      <c r="Y3813" s="615" t="str">
        <f t="shared" si="59"/>
        <v>Biogas International Limited</v>
      </c>
      <c r="Z3813" s="785" t="s">
        <v>2599</v>
      </c>
      <c r="AA3813" s="785" t="s">
        <v>5464</v>
      </c>
      <c r="AB3813" s="785" t="s">
        <v>2609</v>
      </c>
      <c r="AC3813" s="785" t="s">
        <v>2610</v>
      </c>
      <c r="AD3813" s="786">
        <v>42882</v>
      </c>
    </row>
    <row r="3814" spans="1:30" ht="15.75">
      <c r="A3814" s="785" t="s">
        <v>4301</v>
      </c>
      <c r="B3814" s="785" t="s">
        <v>29399</v>
      </c>
      <c r="C3814" s="785" t="s">
        <v>4303</v>
      </c>
      <c r="D3814" s="785" t="s">
        <v>2599</v>
      </c>
      <c r="E3814" s="785" t="s">
        <v>4786</v>
      </c>
      <c r="F3814" s="786">
        <v>42929</v>
      </c>
      <c r="G3814" s="785" t="s">
        <v>4787</v>
      </c>
      <c r="H3814" s="786">
        <v>42979</v>
      </c>
      <c r="I3814" s="785" t="s">
        <v>29400</v>
      </c>
      <c r="J3814" s="785" t="s">
        <v>627</v>
      </c>
      <c r="K3814" s="785" t="s">
        <v>29401</v>
      </c>
      <c r="L3814" s="785" t="s">
        <v>29402</v>
      </c>
      <c r="M3814" s="785"/>
      <c r="N3814" s="785"/>
      <c r="O3814" s="785"/>
      <c r="P3814" s="787">
        <v>36.874144999999999</v>
      </c>
      <c r="Q3814" s="787">
        <v>-0.875803</v>
      </c>
      <c r="R3814" s="785" t="s">
        <v>1030</v>
      </c>
      <c r="S3814" s="785" t="s">
        <v>1795</v>
      </c>
      <c r="T3814" s="785" t="s">
        <v>2830</v>
      </c>
      <c r="U3814" s="785" t="s">
        <v>3533</v>
      </c>
      <c r="V3814" s="785" t="s">
        <v>2855</v>
      </c>
      <c r="W3814" s="785" t="s">
        <v>3497</v>
      </c>
      <c r="X3814" s="785"/>
      <c r="Y3814" s="615" t="str">
        <f t="shared" si="59"/>
        <v>Cides Ltd</v>
      </c>
      <c r="Z3814" s="785" t="s">
        <v>2599</v>
      </c>
      <c r="AA3814" s="785" t="s">
        <v>4349</v>
      </c>
      <c r="AB3814" s="785" t="s">
        <v>2605</v>
      </c>
      <c r="AC3814" s="785" t="s">
        <v>2606</v>
      </c>
      <c r="AD3814" s="786">
        <v>43049</v>
      </c>
    </row>
    <row r="3815" spans="1:30" ht="15.75">
      <c r="A3815" s="785" t="s">
        <v>4301</v>
      </c>
      <c r="B3815" s="785" t="s">
        <v>29434</v>
      </c>
      <c r="C3815" s="785" t="s">
        <v>4303</v>
      </c>
      <c r="D3815" s="785" t="s">
        <v>2599</v>
      </c>
      <c r="E3815" s="785" t="s">
        <v>4786</v>
      </c>
      <c r="F3815" s="786">
        <v>42929</v>
      </c>
      <c r="G3815" s="785" t="s">
        <v>4787</v>
      </c>
      <c r="H3815" s="786">
        <v>42979</v>
      </c>
      <c r="I3815" s="785" t="s">
        <v>29435</v>
      </c>
      <c r="J3815" s="785" t="s">
        <v>627</v>
      </c>
      <c r="K3815" s="785" t="s">
        <v>29436</v>
      </c>
      <c r="L3815" s="785" t="s">
        <v>29437</v>
      </c>
      <c r="M3815" s="785"/>
      <c r="N3815" s="785"/>
      <c r="O3815" s="785"/>
      <c r="P3815" s="787">
        <v>37.562469999999998</v>
      </c>
      <c r="Q3815" s="787">
        <v>-0.37321500000000002</v>
      </c>
      <c r="R3815" s="785" t="s">
        <v>1089</v>
      </c>
      <c r="S3815" s="785" t="s">
        <v>1860</v>
      </c>
      <c r="T3815" s="785" t="s">
        <v>3995</v>
      </c>
      <c r="U3815" s="785" t="s">
        <v>2747</v>
      </c>
      <c r="V3815" s="785" t="s">
        <v>2855</v>
      </c>
      <c r="W3815" s="785" t="s">
        <v>3511</v>
      </c>
      <c r="X3815" s="785"/>
      <c r="Y3815" s="615" t="str">
        <f t="shared" si="59"/>
        <v>Sakaki Natural Renewable Energy Center</v>
      </c>
      <c r="Z3815" s="785" t="s">
        <v>2599</v>
      </c>
      <c r="AA3815" s="785" t="s">
        <v>4349</v>
      </c>
      <c r="AB3815" s="785" t="s">
        <v>2683</v>
      </c>
      <c r="AC3815" s="785" t="s">
        <v>2606</v>
      </c>
      <c r="AD3815" s="786">
        <v>43075</v>
      </c>
    </row>
    <row r="3816" spans="1:30" ht="15.75">
      <c r="A3816" s="785" t="s">
        <v>4301</v>
      </c>
      <c r="B3816" s="785" t="s">
        <v>29600</v>
      </c>
      <c r="C3816" s="785" t="s">
        <v>4303</v>
      </c>
      <c r="D3816" s="785" t="s">
        <v>2599</v>
      </c>
      <c r="E3816" s="785" t="s">
        <v>4786</v>
      </c>
      <c r="F3816" s="786">
        <v>42929</v>
      </c>
      <c r="G3816" s="785" t="s">
        <v>4787</v>
      </c>
      <c r="H3816" s="786">
        <v>42979</v>
      </c>
      <c r="I3816" s="785" t="s">
        <v>29601</v>
      </c>
      <c r="J3816" s="785" t="s">
        <v>627</v>
      </c>
      <c r="K3816" s="785" t="s">
        <v>29602</v>
      </c>
      <c r="L3816" s="785" t="s">
        <v>29603</v>
      </c>
      <c r="M3816" s="785"/>
      <c r="N3816" s="785"/>
      <c r="O3816" s="785"/>
      <c r="P3816" s="787">
        <v>37.498353999999999</v>
      </c>
      <c r="Q3816" s="787">
        <v>-0.43652800000000003</v>
      </c>
      <c r="R3816" s="785" t="s">
        <v>1089</v>
      </c>
      <c r="S3816" s="785" t="s">
        <v>1860</v>
      </c>
      <c r="T3816" s="785" t="s">
        <v>19714</v>
      </c>
      <c r="U3816" s="785" t="s">
        <v>29604</v>
      </c>
      <c r="V3816" s="785" t="s">
        <v>2855</v>
      </c>
      <c r="W3816" s="785" t="s">
        <v>3511</v>
      </c>
      <c r="X3816" s="785"/>
      <c r="Y3816" s="615" t="str">
        <f t="shared" si="59"/>
        <v>Sakaki Natural Renewable Energy Center</v>
      </c>
      <c r="Z3816" s="785" t="s">
        <v>2599</v>
      </c>
      <c r="AA3816" s="785" t="s">
        <v>4349</v>
      </c>
      <c r="AB3816" s="785" t="s">
        <v>2683</v>
      </c>
      <c r="AC3816" s="785" t="s">
        <v>2606</v>
      </c>
      <c r="AD3816" s="786">
        <v>43003</v>
      </c>
    </row>
    <row r="3817" spans="1:30" ht="15.75">
      <c r="A3817" s="785" t="s">
        <v>4301</v>
      </c>
      <c r="B3817" s="785" t="s">
        <v>29605</v>
      </c>
      <c r="C3817" s="785" t="s">
        <v>4303</v>
      </c>
      <c r="D3817" s="785" t="s">
        <v>2599</v>
      </c>
      <c r="E3817" s="785" t="s">
        <v>4786</v>
      </c>
      <c r="F3817" s="786">
        <v>42929</v>
      </c>
      <c r="G3817" s="785" t="s">
        <v>4787</v>
      </c>
      <c r="H3817" s="786">
        <v>42979</v>
      </c>
      <c r="I3817" s="785" t="s">
        <v>29606</v>
      </c>
      <c r="J3817" s="785" t="s">
        <v>629</v>
      </c>
      <c r="K3817" s="785" t="s">
        <v>29607</v>
      </c>
      <c r="L3817" s="785" t="s">
        <v>29608</v>
      </c>
      <c r="M3817" s="785"/>
      <c r="N3817" s="785"/>
      <c r="O3817" s="785"/>
      <c r="P3817" s="787">
        <v>37.238331000000002</v>
      </c>
      <c r="Q3817" s="787">
        <v>-0.46753699999999998</v>
      </c>
      <c r="R3817" s="785" t="s">
        <v>1961</v>
      </c>
      <c r="S3817" s="785" t="s">
        <v>1962</v>
      </c>
      <c r="T3817" s="785" t="s">
        <v>2077</v>
      </c>
      <c r="U3817" s="785" t="s">
        <v>2666</v>
      </c>
      <c r="V3817" s="785" t="s">
        <v>2855</v>
      </c>
      <c r="W3817" s="785" t="s">
        <v>3511</v>
      </c>
      <c r="X3817" s="785"/>
      <c r="Y3817" s="615" t="str">
        <f t="shared" si="59"/>
        <v>Sakaki Natural Renewable Energy Center</v>
      </c>
      <c r="Z3817" s="785" t="s">
        <v>2599</v>
      </c>
      <c r="AA3817" s="785" t="s">
        <v>4349</v>
      </c>
      <c r="AB3817" s="785" t="s">
        <v>2683</v>
      </c>
      <c r="AC3817" s="785" t="s">
        <v>2606</v>
      </c>
      <c r="AD3817" s="786">
        <v>43003</v>
      </c>
    </row>
    <row r="3818" spans="1:30" ht="15.75">
      <c r="A3818" s="785" t="s">
        <v>4301</v>
      </c>
      <c r="B3818" s="785" t="s">
        <v>31297</v>
      </c>
      <c r="C3818" s="785" t="s">
        <v>4303</v>
      </c>
      <c r="D3818" s="785" t="s">
        <v>2599</v>
      </c>
      <c r="E3818" s="785" t="s">
        <v>4786</v>
      </c>
      <c r="F3818" s="786">
        <v>42929</v>
      </c>
      <c r="G3818" s="785" t="s">
        <v>4787</v>
      </c>
      <c r="H3818" s="786">
        <v>42979</v>
      </c>
      <c r="I3818" s="785" t="s">
        <v>31298</v>
      </c>
      <c r="J3818" s="785" t="s">
        <v>629</v>
      </c>
      <c r="K3818" s="785" t="s">
        <v>31299</v>
      </c>
      <c r="L3818" s="785" t="s">
        <v>31300</v>
      </c>
      <c r="M3818" s="785"/>
      <c r="N3818" s="785"/>
      <c r="O3818" s="785"/>
      <c r="P3818" s="787">
        <v>36.853504000000001</v>
      </c>
      <c r="Q3818" s="787">
        <v>-1.066281</v>
      </c>
      <c r="R3818" s="785" t="s">
        <v>821</v>
      </c>
      <c r="S3818" s="785" t="s">
        <v>871</v>
      </c>
      <c r="T3818" s="785" t="s">
        <v>3297</v>
      </c>
      <c r="U3818" s="785" t="s">
        <v>31301</v>
      </c>
      <c r="V3818" s="785" t="s">
        <v>3004</v>
      </c>
      <c r="W3818" s="785" t="s">
        <v>2615</v>
      </c>
      <c r="X3818" s="785"/>
      <c r="Y3818" s="615" t="str">
        <f t="shared" si="59"/>
        <v>Takamoto Biogas</v>
      </c>
      <c r="Z3818" s="785" t="s">
        <v>2599</v>
      </c>
      <c r="AA3818" s="785" t="s">
        <v>5464</v>
      </c>
      <c r="AB3818" s="785" t="s">
        <v>3686</v>
      </c>
      <c r="AC3818" s="785" t="s">
        <v>2617</v>
      </c>
      <c r="AD3818" s="786">
        <v>43032</v>
      </c>
    </row>
    <row r="3819" spans="1:30" ht="15.75">
      <c r="A3819" s="785" t="s">
        <v>4301</v>
      </c>
      <c r="B3819" s="785" t="s">
        <v>31302</v>
      </c>
      <c r="C3819" s="785" t="s">
        <v>4303</v>
      </c>
      <c r="D3819" s="785" t="s">
        <v>2599</v>
      </c>
      <c r="E3819" s="785" t="s">
        <v>4786</v>
      </c>
      <c r="F3819" s="786">
        <v>42929</v>
      </c>
      <c r="G3819" s="785" t="s">
        <v>4787</v>
      </c>
      <c r="H3819" s="786">
        <v>42979</v>
      </c>
      <c r="I3819" s="785" t="s">
        <v>31303</v>
      </c>
      <c r="J3819" s="785" t="s">
        <v>627</v>
      </c>
      <c r="K3819" s="785" t="s">
        <v>31304</v>
      </c>
      <c r="L3819" s="785" t="s">
        <v>31305</v>
      </c>
      <c r="M3819" s="785"/>
      <c r="N3819" s="785"/>
      <c r="O3819" s="785"/>
      <c r="P3819" s="787">
        <v>36.804813000000003</v>
      </c>
      <c r="Q3819" s="787">
        <v>-1.1133850000000001</v>
      </c>
      <c r="R3819" s="785" t="s">
        <v>821</v>
      </c>
      <c r="S3819" s="785" t="s">
        <v>871</v>
      </c>
      <c r="T3819" s="785" t="s">
        <v>2613</v>
      </c>
      <c r="U3819" s="785" t="s">
        <v>3034</v>
      </c>
      <c r="V3819" s="785" t="s">
        <v>3004</v>
      </c>
      <c r="W3819" s="785" t="s">
        <v>2615</v>
      </c>
      <c r="X3819" s="785"/>
      <c r="Y3819" s="615" t="str">
        <f t="shared" si="59"/>
        <v>Takamoto Biogas</v>
      </c>
      <c r="Z3819" s="785" t="s">
        <v>2599</v>
      </c>
      <c r="AA3819" s="785" t="s">
        <v>5464</v>
      </c>
      <c r="AB3819" s="785" t="s">
        <v>3686</v>
      </c>
      <c r="AC3819" s="785" t="s">
        <v>2617</v>
      </c>
      <c r="AD3819" s="786">
        <v>43005</v>
      </c>
    </row>
    <row r="3820" spans="1:30" ht="15.75">
      <c r="A3820" s="785" t="s">
        <v>4301</v>
      </c>
      <c r="B3820" s="785" t="s">
        <v>31510</v>
      </c>
      <c r="C3820" s="785" t="s">
        <v>4303</v>
      </c>
      <c r="D3820" s="785" t="s">
        <v>2599</v>
      </c>
      <c r="E3820" s="785" t="s">
        <v>4786</v>
      </c>
      <c r="F3820" s="786">
        <v>42929</v>
      </c>
      <c r="G3820" s="785" t="s">
        <v>4787</v>
      </c>
      <c r="H3820" s="786">
        <v>42979</v>
      </c>
      <c r="I3820" s="785" t="s">
        <v>31511</v>
      </c>
      <c r="J3820" s="785" t="s">
        <v>629</v>
      </c>
      <c r="K3820" s="785" t="s">
        <v>31512</v>
      </c>
      <c r="L3820" s="785" t="s">
        <v>31513</v>
      </c>
      <c r="M3820" s="785"/>
      <c r="N3820" s="785"/>
      <c r="O3820" s="785"/>
      <c r="P3820" s="787">
        <v>36.957856</v>
      </c>
      <c r="Q3820" s="787">
        <v>-0.83688700000000005</v>
      </c>
      <c r="R3820" s="785" t="s">
        <v>1030</v>
      </c>
      <c r="S3820" s="785" t="s">
        <v>1031</v>
      </c>
      <c r="T3820" s="785" t="s">
        <v>3389</v>
      </c>
      <c r="U3820" s="785" t="s">
        <v>3716</v>
      </c>
      <c r="V3820" s="785" t="s">
        <v>3004</v>
      </c>
      <c r="W3820" s="785" t="s">
        <v>3497</v>
      </c>
      <c r="X3820" s="785"/>
      <c r="Y3820" s="615" t="str">
        <f t="shared" si="59"/>
        <v>Cides Ltd</v>
      </c>
      <c r="Z3820" s="785" t="s">
        <v>2599</v>
      </c>
      <c r="AA3820" s="785" t="s">
        <v>4349</v>
      </c>
      <c r="AB3820" s="785" t="s">
        <v>2605</v>
      </c>
      <c r="AC3820" s="785" t="s">
        <v>2606</v>
      </c>
      <c r="AD3820" s="786">
        <v>43060</v>
      </c>
    </row>
    <row r="3821" spans="1:30" ht="15.75">
      <c r="A3821" s="785" t="s">
        <v>4301</v>
      </c>
      <c r="B3821" s="785" t="s">
        <v>31514</v>
      </c>
      <c r="C3821" s="785" t="s">
        <v>4303</v>
      </c>
      <c r="D3821" s="785" t="s">
        <v>2599</v>
      </c>
      <c r="E3821" s="785" t="s">
        <v>4786</v>
      </c>
      <c r="F3821" s="786">
        <v>42929</v>
      </c>
      <c r="G3821" s="785" t="s">
        <v>4787</v>
      </c>
      <c r="H3821" s="786">
        <v>42979</v>
      </c>
      <c r="I3821" s="785" t="s">
        <v>31515</v>
      </c>
      <c r="J3821" s="785" t="s">
        <v>629</v>
      </c>
      <c r="K3821" s="785" t="s">
        <v>31516</v>
      </c>
      <c r="L3821" s="785" t="s">
        <v>31517</v>
      </c>
      <c r="M3821" s="785"/>
      <c r="N3821" s="785"/>
      <c r="O3821" s="785"/>
      <c r="P3821" s="787">
        <v>37.497145000000003</v>
      </c>
      <c r="Q3821" s="787">
        <v>-0.40476499999999999</v>
      </c>
      <c r="R3821" s="785" t="s">
        <v>1089</v>
      </c>
      <c r="S3821" s="785" t="s">
        <v>2731</v>
      </c>
      <c r="T3821" s="785" t="s">
        <v>19714</v>
      </c>
      <c r="U3821" s="785" t="s">
        <v>4035</v>
      </c>
      <c r="V3821" s="785" t="s">
        <v>3004</v>
      </c>
      <c r="W3821" s="785" t="s">
        <v>3511</v>
      </c>
      <c r="X3821" s="785"/>
      <c r="Y3821" s="615" t="str">
        <f t="shared" si="59"/>
        <v>Sakaki Natural Renewable Energy Center</v>
      </c>
      <c r="Z3821" s="785" t="s">
        <v>2599</v>
      </c>
      <c r="AA3821" s="785" t="s">
        <v>4349</v>
      </c>
      <c r="AB3821" s="785" t="s">
        <v>2683</v>
      </c>
      <c r="AC3821" s="785" t="s">
        <v>2606</v>
      </c>
      <c r="AD3821" s="786">
        <v>43075</v>
      </c>
    </row>
    <row r="3822" spans="1:30" ht="15.75">
      <c r="A3822" s="785" t="s">
        <v>4301</v>
      </c>
      <c r="B3822" s="785" t="s">
        <v>31518</v>
      </c>
      <c r="C3822" s="785" t="s">
        <v>4303</v>
      </c>
      <c r="D3822" s="785" t="s">
        <v>2599</v>
      </c>
      <c r="E3822" s="785" t="s">
        <v>4786</v>
      </c>
      <c r="F3822" s="786">
        <v>42929</v>
      </c>
      <c r="G3822" s="785" t="s">
        <v>4787</v>
      </c>
      <c r="H3822" s="786">
        <v>42979</v>
      </c>
      <c r="I3822" s="785" t="s">
        <v>31519</v>
      </c>
      <c r="J3822" s="785" t="s">
        <v>627</v>
      </c>
      <c r="K3822" s="785" t="s">
        <v>31520</v>
      </c>
      <c r="L3822" s="785" t="s">
        <v>31521</v>
      </c>
      <c r="M3822" s="785" t="s">
        <v>31522</v>
      </c>
      <c r="N3822" s="785"/>
      <c r="O3822" s="785"/>
      <c r="P3822" s="787">
        <v>37.059829999999998</v>
      </c>
      <c r="Q3822" s="787">
        <v>-0.56159499999999996</v>
      </c>
      <c r="R3822" s="785" t="s">
        <v>1056</v>
      </c>
      <c r="S3822" s="785" t="s">
        <v>1289</v>
      </c>
      <c r="T3822" s="785" t="s">
        <v>31523</v>
      </c>
      <c r="U3822" s="785" t="s">
        <v>31524</v>
      </c>
      <c r="V3822" s="785" t="s">
        <v>3004</v>
      </c>
      <c r="W3822" s="785" t="s">
        <v>3511</v>
      </c>
      <c r="X3822" s="785"/>
      <c r="Y3822" s="615" t="str">
        <f t="shared" si="59"/>
        <v>Sakaki Natural Renewable Energy Center</v>
      </c>
      <c r="Z3822" s="785" t="s">
        <v>2599</v>
      </c>
      <c r="AA3822" s="785" t="s">
        <v>4349</v>
      </c>
      <c r="AB3822" s="785" t="s">
        <v>2683</v>
      </c>
      <c r="AC3822" s="785" t="s">
        <v>2606</v>
      </c>
      <c r="AD3822" s="786">
        <v>43075</v>
      </c>
    </row>
    <row r="3823" spans="1:30" ht="15.75">
      <c r="A3823" s="785" t="s">
        <v>4301</v>
      </c>
      <c r="B3823" s="785" t="s">
        <v>31581</v>
      </c>
      <c r="C3823" s="785" t="s">
        <v>4379</v>
      </c>
      <c r="D3823" s="785" t="s">
        <v>2751</v>
      </c>
      <c r="E3823" s="785" t="s">
        <v>4786</v>
      </c>
      <c r="F3823" s="786">
        <v>42929</v>
      </c>
      <c r="G3823" s="785" t="s">
        <v>4787</v>
      </c>
      <c r="H3823" s="786">
        <v>42979</v>
      </c>
      <c r="I3823" s="785" t="s">
        <v>31582</v>
      </c>
      <c r="J3823" s="785" t="s">
        <v>627</v>
      </c>
      <c r="K3823" s="785" t="s">
        <v>31583</v>
      </c>
      <c r="L3823" s="785" t="s">
        <v>31584</v>
      </c>
      <c r="M3823" s="785"/>
      <c r="N3823" s="785"/>
      <c r="O3823" s="785"/>
      <c r="P3823" s="787">
        <v>37.546900000000001</v>
      </c>
      <c r="Q3823" s="787">
        <v>-0.39155499999999999</v>
      </c>
      <c r="R3823" s="785" t="s">
        <v>1089</v>
      </c>
      <c r="S3823" s="785" t="s">
        <v>1860</v>
      </c>
      <c r="T3823" s="785" t="s">
        <v>1861</v>
      </c>
      <c r="U3823" s="785" t="s">
        <v>31585</v>
      </c>
      <c r="V3823" s="785" t="s">
        <v>3004</v>
      </c>
      <c r="W3823" s="785" t="s">
        <v>3511</v>
      </c>
      <c r="X3823" s="785"/>
      <c r="Y3823" s="615" t="str">
        <f t="shared" si="59"/>
        <v>Sakaki Natural Renewable Energy Center</v>
      </c>
      <c r="Z3823" s="785" t="s">
        <v>2599</v>
      </c>
      <c r="AA3823" s="785" t="s">
        <v>4349</v>
      </c>
      <c r="AB3823" s="785" t="s">
        <v>2683</v>
      </c>
      <c r="AC3823" s="785" t="s">
        <v>2606</v>
      </c>
      <c r="AD3823" s="786">
        <v>43021</v>
      </c>
    </row>
    <row r="3824" spans="1:30" ht="15.75">
      <c r="A3824" s="785" t="s">
        <v>4301</v>
      </c>
      <c r="B3824" s="785" t="s">
        <v>31599</v>
      </c>
      <c r="C3824" s="785" t="s">
        <v>4303</v>
      </c>
      <c r="D3824" s="785" t="s">
        <v>2599</v>
      </c>
      <c r="E3824" s="785" t="s">
        <v>4786</v>
      </c>
      <c r="F3824" s="786">
        <v>42929</v>
      </c>
      <c r="G3824" s="785" t="s">
        <v>4787</v>
      </c>
      <c r="H3824" s="786">
        <v>42979</v>
      </c>
      <c r="I3824" s="785" t="s">
        <v>31600</v>
      </c>
      <c r="J3824" s="785" t="s">
        <v>629</v>
      </c>
      <c r="K3824" s="785" t="s">
        <v>31601</v>
      </c>
      <c r="L3824" s="785" t="s">
        <v>31602</v>
      </c>
      <c r="M3824" s="785"/>
      <c r="N3824" s="785"/>
      <c r="O3824" s="785"/>
      <c r="P3824" s="787">
        <v>37.087465000000002</v>
      </c>
      <c r="Q3824" s="787">
        <v>-0.57522700000000004</v>
      </c>
      <c r="R3824" s="785" t="s">
        <v>1056</v>
      </c>
      <c r="S3824" s="785" t="s">
        <v>1289</v>
      </c>
      <c r="T3824" s="785" t="s">
        <v>31603</v>
      </c>
      <c r="U3824" s="785" t="s">
        <v>3825</v>
      </c>
      <c r="V3824" s="785" t="s">
        <v>3004</v>
      </c>
      <c r="W3824" s="785" t="s">
        <v>3511</v>
      </c>
      <c r="X3824" s="785"/>
      <c r="Y3824" s="615" t="str">
        <f t="shared" si="59"/>
        <v>Sakaki Natural Renewable Energy Center</v>
      </c>
      <c r="Z3824" s="785" t="s">
        <v>2599</v>
      </c>
      <c r="AA3824" s="785" t="s">
        <v>4349</v>
      </c>
      <c r="AB3824" s="785" t="s">
        <v>2683</v>
      </c>
      <c r="AC3824" s="785" t="s">
        <v>2606</v>
      </c>
      <c r="AD3824" s="786">
        <v>43003</v>
      </c>
    </row>
    <row r="3825" spans="1:30" ht="15.75">
      <c r="A3825" s="785" t="s">
        <v>4301</v>
      </c>
      <c r="B3825" s="785" t="s">
        <v>23541</v>
      </c>
      <c r="C3825" s="785" t="s">
        <v>4303</v>
      </c>
      <c r="D3825" s="785" t="s">
        <v>2599</v>
      </c>
      <c r="E3825" s="785" t="s">
        <v>23542</v>
      </c>
      <c r="F3825" s="786">
        <v>42921</v>
      </c>
      <c r="G3825" s="785" t="s">
        <v>10393</v>
      </c>
      <c r="H3825" s="786">
        <v>42977</v>
      </c>
      <c r="I3825" s="785" t="s">
        <v>23543</v>
      </c>
      <c r="J3825" s="785" t="s">
        <v>629</v>
      </c>
      <c r="K3825" s="785" t="s">
        <v>2612</v>
      </c>
      <c r="L3825" s="785" t="s">
        <v>23544</v>
      </c>
      <c r="M3825" s="785" t="s">
        <v>23545</v>
      </c>
      <c r="N3825" s="785"/>
      <c r="O3825" s="785"/>
      <c r="P3825" s="787">
        <v>37.519708000000001</v>
      </c>
      <c r="Q3825" s="787">
        <v>-0.46499800000000002</v>
      </c>
      <c r="R3825" s="785" t="s">
        <v>1089</v>
      </c>
      <c r="S3825" s="785" t="s">
        <v>3090</v>
      </c>
      <c r="T3825" s="785" t="s">
        <v>3335</v>
      </c>
      <c r="U3825" s="785" t="s">
        <v>2077</v>
      </c>
      <c r="V3825" s="785" t="s">
        <v>3004</v>
      </c>
      <c r="W3825" s="785" t="s">
        <v>23539</v>
      </c>
      <c r="X3825" s="785" t="s">
        <v>23539</v>
      </c>
      <c r="Y3825" s="615" t="str">
        <f t="shared" si="59"/>
        <v>Simon Kamau</v>
      </c>
      <c r="Z3825" s="785" t="s">
        <v>23540</v>
      </c>
      <c r="AA3825" s="785" t="s">
        <v>4314</v>
      </c>
      <c r="AB3825" s="785" t="s">
        <v>2605</v>
      </c>
      <c r="AC3825" s="785" t="s">
        <v>2606</v>
      </c>
      <c r="AD3825" s="786">
        <v>43201</v>
      </c>
    </row>
    <row r="3826" spans="1:30" ht="15.75">
      <c r="A3826" s="785" t="s">
        <v>4301</v>
      </c>
      <c r="B3826" s="785" t="s">
        <v>22648</v>
      </c>
      <c r="C3826" s="785" t="s">
        <v>4303</v>
      </c>
      <c r="D3826" s="785" t="s">
        <v>2599</v>
      </c>
      <c r="E3826" s="785" t="s">
        <v>22649</v>
      </c>
      <c r="F3826" s="786">
        <v>42926</v>
      </c>
      <c r="G3826" s="785" t="s">
        <v>22650</v>
      </c>
      <c r="H3826" s="786">
        <v>42976</v>
      </c>
      <c r="I3826" s="785" t="s">
        <v>22651</v>
      </c>
      <c r="J3826" s="785" t="s">
        <v>629</v>
      </c>
      <c r="K3826" s="785" t="s">
        <v>22652</v>
      </c>
      <c r="L3826" s="785" t="s">
        <v>22504</v>
      </c>
      <c r="M3826" s="785"/>
      <c r="N3826" s="785"/>
      <c r="O3826" s="785"/>
      <c r="P3826" s="787">
        <v>36.965102000000002</v>
      </c>
      <c r="Q3826" s="787">
        <v>-0.41441800000000001</v>
      </c>
      <c r="R3826" s="785" t="s">
        <v>1056</v>
      </c>
      <c r="S3826" s="785" t="s">
        <v>1057</v>
      </c>
      <c r="T3826" s="785" t="s">
        <v>3967</v>
      </c>
      <c r="U3826" s="785" t="s">
        <v>3824</v>
      </c>
      <c r="V3826" s="785" t="s">
        <v>3070</v>
      </c>
      <c r="W3826" s="785" t="s">
        <v>3079</v>
      </c>
      <c r="X3826" s="785" t="s">
        <v>3080</v>
      </c>
      <c r="Y3826" s="615" t="str">
        <f t="shared" si="59"/>
        <v>Samuel Migwi</v>
      </c>
      <c r="Z3826" s="785" t="s">
        <v>22504</v>
      </c>
      <c r="AA3826" s="785" t="s">
        <v>4314</v>
      </c>
      <c r="AB3826" s="785" t="s">
        <v>2605</v>
      </c>
      <c r="AC3826" s="785" t="s">
        <v>2606</v>
      </c>
      <c r="AD3826" s="786">
        <v>43007</v>
      </c>
    </row>
    <row r="3827" spans="1:30" ht="15.75">
      <c r="A3827" s="785" t="s">
        <v>4301</v>
      </c>
      <c r="B3827" s="785" t="s">
        <v>5739</v>
      </c>
      <c r="C3827" s="785" t="s">
        <v>4303</v>
      </c>
      <c r="D3827" s="785" t="s">
        <v>2599</v>
      </c>
      <c r="E3827" s="785" t="s">
        <v>4499</v>
      </c>
      <c r="F3827" s="786">
        <v>42901</v>
      </c>
      <c r="G3827" s="785" t="s">
        <v>5740</v>
      </c>
      <c r="H3827" s="786">
        <v>42973</v>
      </c>
      <c r="I3827" s="785" t="s">
        <v>5741</v>
      </c>
      <c r="J3827" s="785" t="s">
        <v>629</v>
      </c>
      <c r="K3827" s="785" t="s">
        <v>5742</v>
      </c>
      <c r="L3827" s="785" t="s">
        <v>5743</v>
      </c>
      <c r="M3827" s="785"/>
      <c r="N3827" s="785"/>
      <c r="O3827" s="785"/>
      <c r="P3827" s="787">
        <v>35.129083000000001</v>
      </c>
      <c r="Q3827" s="787">
        <v>0.88274399999999997</v>
      </c>
      <c r="R3827" s="785" t="s">
        <v>893</v>
      </c>
      <c r="S3827" s="785" t="s">
        <v>1117</v>
      </c>
      <c r="T3827" s="785" t="s">
        <v>1118</v>
      </c>
      <c r="U3827" s="785" t="s">
        <v>5744</v>
      </c>
      <c r="V3827" s="785" t="s">
        <v>2855</v>
      </c>
      <c r="W3827" s="785" t="s">
        <v>5737</v>
      </c>
      <c r="X3827" s="785" t="s">
        <v>2937</v>
      </c>
      <c r="Y3827" s="615" t="str">
        <f t="shared" si="59"/>
        <v>Bernard Ambani Lumasani</v>
      </c>
      <c r="Z3827" s="785" t="s">
        <v>5745</v>
      </c>
      <c r="AA3827" s="785" t="s">
        <v>4314</v>
      </c>
      <c r="AB3827" s="785" t="s">
        <v>2683</v>
      </c>
      <c r="AC3827" s="785" t="s">
        <v>2606</v>
      </c>
      <c r="AD3827" s="786">
        <v>43001</v>
      </c>
    </row>
    <row r="3828" spans="1:30" ht="15.75">
      <c r="A3828" s="785" t="s">
        <v>4301</v>
      </c>
      <c r="B3828" s="785" t="s">
        <v>22356</v>
      </c>
      <c r="C3828" s="785" t="s">
        <v>4303</v>
      </c>
      <c r="D3828" s="785" t="s">
        <v>2599</v>
      </c>
      <c r="E3828" s="785" t="s">
        <v>5173</v>
      </c>
      <c r="F3828" s="786">
        <v>42922</v>
      </c>
      <c r="G3828" s="785" t="s">
        <v>14649</v>
      </c>
      <c r="H3828" s="786">
        <v>42972</v>
      </c>
      <c r="I3828" s="785" t="s">
        <v>22357</v>
      </c>
      <c r="J3828" s="785" t="s">
        <v>629</v>
      </c>
      <c r="K3828" s="785" t="s">
        <v>22358</v>
      </c>
      <c r="L3828" s="785" t="s">
        <v>22359</v>
      </c>
      <c r="M3828" s="785"/>
      <c r="N3828" s="785"/>
      <c r="O3828" s="785"/>
      <c r="P3828" s="787">
        <v>35.049278000000001</v>
      </c>
      <c r="Q3828" s="787">
        <v>-0.69608499999999995</v>
      </c>
      <c r="R3828" s="785" t="s">
        <v>843</v>
      </c>
      <c r="S3828" s="785" t="s">
        <v>3040</v>
      </c>
      <c r="T3828" s="785" t="s">
        <v>3831</v>
      </c>
      <c r="U3828" s="785" t="s">
        <v>22299</v>
      </c>
      <c r="V3828" s="785" t="s">
        <v>3004</v>
      </c>
      <c r="W3828" s="785" t="s">
        <v>22222</v>
      </c>
      <c r="X3828" s="785" t="s">
        <v>3516</v>
      </c>
      <c r="Y3828" s="615" t="str">
        <f t="shared" si="59"/>
        <v>Samuel Manyuna Otiso</v>
      </c>
      <c r="Z3828" s="785" t="s">
        <v>3744</v>
      </c>
      <c r="AA3828" s="785" t="s">
        <v>4349</v>
      </c>
      <c r="AB3828" s="785" t="s">
        <v>2683</v>
      </c>
      <c r="AC3828" s="785" t="s">
        <v>2606</v>
      </c>
      <c r="AD3828" s="786">
        <v>43208</v>
      </c>
    </row>
    <row r="3829" spans="1:30" ht="15.75">
      <c r="A3829" s="785" t="s">
        <v>4301</v>
      </c>
      <c r="B3829" s="785" t="s">
        <v>32539</v>
      </c>
      <c r="C3829" s="785" t="s">
        <v>4303</v>
      </c>
      <c r="D3829" s="785" t="s">
        <v>2599</v>
      </c>
      <c r="E3829" s="785" t="s">
        <v>23542</v>
      </c>
      <c r="F3829" s="786">
        <v>42921</v>
      </c>
      <c r="G3829" s="785" t="s">
        <v>21975</v>
      </c>
      <c r="H3829" s="786">
        <v>42971</v>
      </c>
      <c r="I3829" s="785" t="s">
        <v>32540</v>
      </c>
      <c r="J3829" s="785" t="s">
        <v>629</v>
      </c>
      <c r="K3829" s="785" t="s">
        <v>32541</v>
      </c>
      <c r="L3829" s="785" t="s">
        <v>32542</v>
      </c>
      <c r="M3829" s="785"/>
      <c r="N3829" s="785"/>
      <c r="O3829" s="785"/>
      <c r="P3829" s="787">
        <v>35.063234999999999</v>
      </c>
      <c r="Q3829" s="787">
        <v>0.21601000000000001</v>
      </c>
      <c r="R3829" s="785" t="s">
        <v>916</v>
      </c>
      <c r="S3829" s="785" t="s">
        <v>2839</v>
      </c>
      <c r="T3829" s="785" t="s">
        <v>4369</v>
      </c>
      <c r="U3829" s="785" t="s">
        <v>28898</v>
      </c>
      <c r="V3829" s="785" t="s">
        <v>3070</v>
      </c>
      <c r="W3829" s="785" t="s">
        <v>3181</v>
      </c>
      <c r="X3829" s="785"/>
      <c r="Y3829" s="615" t="str">
        <f t="shared" si="59"/>
        <v>Abiud Limited</v>
      </c>
      <c r="Z3829" s="785" t="s">
        <v>2599</v>
      </c>
      <c r="AA3829" s="785" t="s">
        <v>4349</v>
      </c>
      <c r="AB3829" s="785" t="s">
        <v>2876</v>
      </c>
      <c r="AC3829" s="785" t="s">
        <v>2606</v>
      </c>
      <c r="AD3829" s="786">
        <v>42969</v>
      </c>
    </row>
    <row r="3830" spans="1:30" ht="15.75">
      <c r="A3830" s="785" t="s">
        <v>4301</v>
      </c>
      <c r="B3830" s="785" t="s">
        <v>29312</v>
      </c>
      <c r="C3830" s="785" t="s">
        <v>4303</v>
      </c>
      <c r="D3830" s="785" t="s">
        <v>2599</v>
      </c>
      <c r="E3830" s="785" t="s">
        <v>17812</v>
      </c>
      <c r="F3830" s="786">
        <v>42937</v>
      </c>
      <c r="G3830" s="785" t="s">
        <v>29313</v>
      </c>
      <c r="H3830" s="786">
        <v>42968</v>
      </c>
      <c r="I3830" s="785" t="s">
        <v>29314</v>
      </c>
      <c r="J3830" s="785" t="s">
        <v>627</v>
      </c>
      <c r="K3830" s="785" t="s">
        <v>29315</v>
      </c>
      <c r="L3830" s="785" t="s">
        <v>29316</v>
      </c>
      <c r="M3830" s="785"/>
      <c r="N3830" s="785"/>
      <c r="O3830" s="785" t="s">
        <v>29317</v>
      </c>
      <c r="P3830" s="787">
        <v>37.444471</v>
      </c>
      <c r="Q3830" s="787">
        <v>-0.540269</v>
      </c>
      <c r="R3830" s="785" t="s">
        <v>1961</v>
      </c>
      <c r="S3830" s="785" t="s">
        <v>2066</v>
      </c>
      <c r="T3830" s="785" t="s">
        <v>2692</v>
      </c>
      <c r="U3830" s="785" t="s">
        <v>29311</v>
      </c>
      <c r="V3830" s="785" t="s">
        <v>2855</v>
      </c>
      <c r="W3830" s="785" t="s">
        <v>3511</v>
      </c>
      <c r="X3830" s="785"/>
      <c r="Y3830" s="615" t="str">
        <f t="shared" si="59"/>
        <v>Sakaki Natural Renewable Energy Center</v>
      </c>
      <c r="Z3830" s="785" t="s">
        <v>2599</v>
      </c>
      <c r="AA3830" s="785" t="s">
        <v>4349</v>
      </c>
      <c r="AB3830" s="785" t="s">
        <v>2683</v>
      </c>
      <c r="AC3830" s="785" t="s">
        <v>2606</v>
      </c>
      <c r="AD3830" s="786">
        <v>42971</v>
      </c>
    </row>
    <row r="3831" spans="1:30" ht="15.75">
      <c r="A3831" s="785" t="s">
        <v>4301</v>
      </c>
      <c r="B3831" s="785" t="s">
        <v>31207</v>
      </c>
      <c r="C3831" s="785" t="s">
        <v>4303</v>
      </c>
      <c r="D3831" s="785" t="s">
        <v>2599</v>
      </c>
      <c r="E3831" s="785" t="s">
        <v>4507</v>
      </c>
      <c r="F3831" s="786">
        <v>42948</v>
      </c>
      <c r="G3831" s="785" t="s">
        <v>29313</v>
      </c>
      <c r="H3831" s="786">
        <v>42968</v>
      </c>
      <c r="I3831" s="785" t="s">
        <v>31208</v>
      </c>
      <c r="J3831" s="785" t="s">
        <v>627</v>
      </c>
      <c r="K3831" s="785" t="s">
        <v>31209</v>
      </c>
      <c r="L3831" s="785" t="s">
        <v>31210</v>
      </c>
      <c r="M3831" s="785"/>
      <c r="N3831" s="785"/>
      <c r="O3831" s="785"/>
      <c r="P3831" s="787">
        <v>36.951642999999997</v>
      </c>
      <c r="Q3831" s="787">
        <v>-0.57039200000000001</v>
      </c>
      <c r="R3831" s="785" t="s">
        <v>1056</v>
      </c>
      <c r="S3831" s="785" t="s">
        <v>1685</v>
      </c>
      <c r="T3831" s="785" t="s">
        <v>3186</v>
      </c>
      <c r="U3831" s="785" t="s">
        <v>31211</v>
      </c>
      <c r="V3831" s="785" t="s">
        <v>3004</v>
      </c>
      <c r="W3831" s="785" t="s">
        <v>2615</v>
      </c>
      <c r="X3831" s="785"/>
      <c r="Y3831" s="615" t="str">
        <f t="shared" si="59"/>
        <v>Takamoto Biogas</v>
      </c>
      <c r="Z3831" s="785" t="s">
        <v>2599</v>
      </c>
      <c r="AA3831" s="785" t="s">
        <v>5464</v>
      </c>
      <c r="AB3831" s="785" t="s">
        <v>3686</v>
      </c>
      <c r="AC3831" s="785" t="s">
        <v>2617</v>
      </c>
      <c r="AD3831" s="786">
        <v>43070</v>
      </c>
    </row>
    <row r="3832" spans="1:30" ht="15.75">
      <c r="A3832" s="785" t="s">
        <v>4301</v>
      </c>
      <c r="B3832" s="785" t="s">
        <v>17733</v>
      </c>
      <c r="C3832" s="785" t="s">
        <v>4303</v>
      </c>
      <c r="D3832" s="785" t="s">
        <v>2599</v>
      </c>
      <c r="E3832" s="785" t="s">
        <v>4775</v>
      </c>
      <c r="F3832" s="786">
        <v>42917</v>
      </c>
      <c r="G3832" s="785" t="s">
        <v>4614</v>
      </c>
      <c r="H3832" s="786">
        <v>42967</v>
      </c>
      <c r="I3832" s="785" t="s">
        <v>17734</v>
      </c>
      <c r="J3832" s="785" t="s">
        <v>627</v>
      </c>
      <c r="K3832" s="785" t="s">
        <v>17735</v>
      </c>
      <c r="L3832" s="785" t="s">
        <v>17736</v>
      </c>
      <c r="M3832" s="785"/>
      <c r="N3832" s="785"/>
      <c r="O3832" s="785"/>
      <c r="P3832" s="787">
        <v>37.030652000000003</v>
      </c>
      <c r="Q3832" s="787">
        <v>-0.87982700000000003</v>
      </c>
      <c r="R3832" s="785" t="s">
        <v>1030</v>
      </c>
      <c r="S3832" s="785" t="s">
        <v>1031</v>
      </c>
      <c r="T3832" s="785" t="s">
        <v>8933</v>
      </c>
      <c r="U3832" s="785" t="s">
        <v>17737</v>
      </c>
      <c r="V3832" s="785" t="s">
        <v>3070</v>
      </c>
      <c r="W3832" s="785" t="s">
        <v>3535</v>
      </c>
      <c r="X3832" s="785" t="s">
        <v>3535</v>
      </c>
      <c r="Y3832" s="615" t="str">
        <f t="shared" si="59"/>
        <v>Maurice Kinuthia Wangui</v>
      </c>
      <c r="Z3832" s="785" t="s">
        <v>17405</v>
      </c>
      <c r="AA3832" s="785" t="s">
        <v>4314</v>
      </c>
      <c r="AB3832" s="785" t="s">
        <v>2605</v>
      </c>
      <c r="AC3832" s="785" t="s">
        <v>2606</v>
      </c>
      <c r="AD3832" s="786">
        <v>42958</v>
      </c>
    </row>
    <row r="3833" spans="1:30" ht="15.75">
      <c r="A3833" s="785" t="s">
        <v>4301</v>
      </c>
      <c r="B3833" s="785" t="s">
        <v>19412</v>
      </c>
      <c r="C3833" s="785" t="s">
        <v>4303</v>
      </c>
      <c r="D3833" s="785" t="s">
        <v>2599</v>
      </c>
      <c r="E3833" s="785" t="s">
        <v>4365</v>
      </c>
      <c r="F3833" s="786">
        <v>42936</v>
      </c>
      <c r="G3833" s="785" t="s">
        <v>4614</v>
      </c>
      <c r="H3833" s="786">
        <v>42967</v>
      </c>
      <c r="I3833" s="785" t="s">
        <v>19413</v>
      </c>
      <c r="J3833" s="785" t="s">
        <v>627</v>
      </c>
      <c r="K3833" s="785" t="s">
        <v>19414</v>
      </c>
      <c r="L3833" s="785" t="s">
        <v>19415</v>
      </c>
      <c r="M3833" s="785"/>
      <c r="N3833" s="785"/>
      <c r="O3833" s="785"/>
      <c r="P3833" s="787">
        <v>37.240554000000003</v>
      </c>
      <c r="Q3833" s="787">
        <v>-0.484074</v>
      </c>
      <c r="R3833" s="785" t="s">
        <v>1961</v>
      </c>
      <c r="S3833" s="785" t="s">
        <v>1962</v>
      </c>
      <c r="T3833" s="785" t="s">
        <v>2077</v>
      </c>
      <c r="U3833" s="785" t="s">
        <v>2678</v>
      </c>
      <c r="V3833" s="785" t="s">
        <v>3004</v>
      </c>
      <c r="W3833" s="785" t="s">
        <v>2604</v>
      </c>
      <c r="X3833" s="785" t="s">
        <v>2604</v>
      </c>
      <c r="Y3833" s="615" t="str">
        <f t="shared" si="59"/>
        <v>Patrick Kinyua</v>
      </c>
      <c r="Z3833" s="785" t="s">
        <v>2599</v>
      </c>
      <c r="AA3833" s="785" t="s">
        <v>4314</v>
      </c>
      <c r="AB3833" s="785" t="s">
        <v>2605</v>
      </c>
      <c r="AC3833" s="785" t="s">
        <v>2606</v>
      </c>
      <c r="AD3833" s="786">
        <v>42998</v>
      </c>
    </row>
    <row r="3834" spans="1:30" ht="15.75">
      <c r="A3834" s="785" t="s">
        <v>4301</v>
      </c>
      <c r="B3834" s="785" t="s">
        <v>19865</v>
      </c>
      <c r="C3834" s="785" t="s">
        <v>4303</v>
      </c>
      <c r="D3834" s="785" t="s">
        <v>2599</v>
      </c>
      <c r="E3834" s="785" t="s">
        <v>10091</v>
      </c>
      <c r="F3834" s="786">
        <v>42915</v>
      </c>
      <c r="G3834" s="785" t="s">
        <v>19866</v>
      </c>
      <c r="H3834" s="786">
        <v>42965</v>
      </c>
      <c r="I3834" s="785" t="s">
        <v>19867</v>
      </c>
      <c r="J3834" s="785" t="s">
        <v>629</v>
      </c>
      <c r="K3834" s="785" t="s">
        <v>19868</v>
      </c>
      <c r="L3834" s="785" t="s">
        <v>19869</v>
      </c>
      <c r="M3834" s="785"/>
      <c r="N3834" s="785"/>
      <c r="O3834" s="785"/>
      <c r="P3834" s="787">
        <v>36.600748000000003</v>
      </c>
      <c r="Q3834" s="787">
        <v>-1.2084269999999999</v>
      </c>
      <c r="R3834" s="785" t="s">
        <v>821</v>
      </c>
      <c r="S3834" s="785" t="s">
        <v>1884</v>
      </c>
      <c r="T3834" s="785" t="s">
        <v>1885</v>
      </c>
      <c r="U3834" s="785" t="s">
        <v>19870</v>
      </c>
      <c r="V3834" s="785" t="s">
        <v>3070</v>
      </c>
      <c r="W3834" s="785" t="s">
        <v>19787</v>
      </c>
      <c r="X3834" s="785" t="s">
        <v>2850</v>
      </c>
      <c r="Y3834" s="615" t="str">
        <f t="shared" si="59"/>
        <v>Peter Mbithi Kiniu</v>
      </c>
      <c r="Z3834" s="785" t="s">
        <v>3557</v>
      </c>
      <c r="AA3834" s="785" t="s">
        <v>4314</v>
      </c>
      <c r="AB3834" s="785" t="s">
        <v>2605</v>
      </c>
      <c r="AC3834" s="785" t="s">
        <v>2606</v>
      </c>
      <c r="AD3834" s="786">
        <v>43202</v>
      </c>
    </row>
    <row r="3835" spans="1:30" ht="15.75">
      <c r="A3835" s="785" t="s">
        <v>4301</v>
      </c>
      <c r="B3835" s="785" t="s">
        <v>22031</v>
      </c>
      <c r="C3835" s="785" t="s">
        <v>4303</v>
      </c>
      <c r="D3835" s="785" t="s">
        <v>2599</v>
      </c>
      <c r="E3835" s="785" t="s">
        <v>10091</v>
      </c>
      <c r="F3835" s="786">
        <v>42915</v>
      </c>
      <c r="G3835" s="785" t="s">
        <v>19866</v>
      </c>
      <c r="H3835" s="786">
        <v>42965</v>
      </c>
      <c r="I3835" s="785" t="s">
        <v>22032</v>
      </c>
      <c r="J3835" s="785" t="s">
        <v>629</v>
      </c>
      <c r="K3835" s="785" t="s">
        <v>22033</v>
      </c>
      <c r="L3835" s="785" t="s">
        <v>22034</v>
      </c>
      <c r="M3835" s="785"/>
      <c r="N3835" s="785"/>
      <c r="O3835" s="785"/>
      <c r="P3835" s="787">
        <v>37.664724999999997</v>
      </c>
      <c r="Q3835" s="787">
        <v>-0.383913</v>
      </c>
      <c r="R3835" s="785" t="s">
        <v>1266</v>
      </c>
      <c r="S3835" s="785" t="s">
        <v>3150</v>
      </c>
      <c r="T3835" s="785" t="s">
        <v>10441</v>
      </c>
      <c r="U3835" s="785" t="s">
        <v>22035</v>
      </c>
      <c r="V3835" s="785" t="s">
        <v>2855</v>
      </c>
      <c r="W3835" s="785" t="s">
        <v>2808</v>
      </c>
      <c r="X3835" s="785" t="s">
        <v>3576</v>
      </c>
      <c r="Y3835" s="615" t="str">
        <f t="shared" si="59"/>
        <v>Samuel Kirimi</v>
      </c>
      <c r="Z3835" s="785" t="s">
        <v>22036</v>
      </c>
      <c r="AA3835" s="785" t="s">
        <v>4349</v>
      </c>
      <c r="AB3835" s="785" t="s">
        <v>4052</v>
      </c>
      <c r="AC3835" s="785" t="s">
        <v>2606</v>
      </c>
      <c r="AD3835" s="786">
        <v>42915</v>
      </c>
    </row>
    <row r="3836" spans="1:30" ht="15.75">
      <c r="A3836" s="785" t="s">
        <v>4301</v>
      </c>
      <c r="B3836" s="785" t="s">
        <v>4538</v>
      </c>
      <c r="C3836" s="785" t="s">
        <v>4303</v>
      </c>
      <c r="D3836" s="785" t="s">
        <v>2599</v>
      </c>
      <c r="E3836" s="785" t="s">
        <v>4539</v>
      </c>
      <c r="F3836" s="786">
        <v>42914</v>
      </c>
      <c r="G3836" s="785" t="s">
        <v>4540</v>
      </c>
      <c r="H3836" s="786">
        <v>42964</v>
      </c>
      <c r="I3836" s="785" t="s">
        <v>4541</v>
      </c>
      <c r="J3836" s="785" t="s">
        <v>629</v>
      </c>
      <c r="K3836" s="785" t="s">
        <v>4542</v>
      </c>
      <c r="L3836" s="785" t="s">
        <v>4543</v>
      </c>
      <c r="M3836" s="785"/>
      <c r="N3836" s="785"/>
      <c r="O3836" s="785"/>
      <c r="P3836" s="787">
        <v>36.701391999999998</v>
      </c>
      <c r="Q3836" s="787">
        <v>1.110633</v>
      </c>
      <c r="R3836" s="785" t="s">
        <v>4535</v>
      </c>
      <c r="S3836" s="785" t="s">
        <v>4536</v>
      </c>
      <c r="T3836" s="785" t="s">
        <v>4544</v>
      </c>
      <c r="U3836" s="785" t="s">
        <v>4544</v>
      </c>
      <c r="V3836" s="785" t="s">
        <v>3004</v>
      </c>
      <c r="W3836" s="785" t="s">
        <v>2884</v>
      </c>
      <c r="X3836" s="785" t="s">
        <v>2884</v>
      </c>
      <c r="Y3836" s="615" t="str">
        <f t="shared" si="59"/>
        <v>Aggrey Itavale</v>
      </c>
      <c r="Z3836" s="785" t="s">
        <v>4497</v>
      </c>
      <c r="AA3836" s="785" t="s">
        <v>4314</v>
      </c>
      <c r="AB3836" s="785" t="s">
        <v>2605</v>
      </c>
      <c r="AC3836" s="785" t="s">
        <v>2606</v>
      </c>
      <c r="AD3836" s="786">
        <v>42947</v>
      </c>
    </row>
    <row r="3837" spans="1:30" ht="15.75">
      <c r="A3837" s="785" t="s">
        <v>4301</v>
      </c>
      <c r="B3837" s="785" t="s">
        <v>16030</v>
      </c>
      <c r="C3837" s="785" t="s">
        <v>4322</v>
      </c>
      <c r="D3837" s="785" t="s">
        <v>2618</v>
      </c>
      <c r="E3837" s="785" t="s">
        <v>10342</v>
      </c>
      <c r="F3837" s="786">
        <v>42811</v>
      </c>
      <c r="G3837" s="785" t="s">
        <v>4540</v>
      </c>
      <c r="H3837" s="786">
        <v>42964</v>
      </c>
      <c r="I3837" s="785" t="s">
        <v>16031</v>
      </c>
      <c r="J3837" s="785" t="s">
        <v>627</v>
      </c>
      <c r="K3837" s="785" t="s">
        <v>16032</v>
      </c>
      <c r="L3837" s="785" t="s">
        <v>16033</v>
      </c>
      <c r="M3837" s="785"/>
      <c r="N3837" s="785"/>
      <c r="O3837" s="785"/>
      <c r="P3837" s="787">
        <v>34.764643999999997</v>
      </c>
      <c r="Q3837" s="787">
        <v>0.58885500000000002</v>
      </c>
      <c r="R3837" s="785" t="s">
        <v>2301</v>
      </c>
      <c r="S3837" s="785" t="s">
        <v>3378</v>
      </c>
      <c r="T3837" s="785" t="s">
        <v>3379</v>
      </c>
      <c r="U3837" s="785" t="s">
        <v>3379</v>
      </c>
      <c r="V3837" s="785" t="s">
        <v>3070</v>
      </c>
      <c r="W3837" s="785" t="s">
        <v>2689</v>
      </c>
      <c r="X3837" s="785" t="s">
        <v>16015</v>
      </c>
      <c r="Y3837" s="615" t="str">
        <f t="shared" si="59"/>
        <v>Kennedy Makokha</v>
      </c>
      <c r="Z3837" s="785" t="s">
        <v>6145</v>
      </c>
      <c r="AA3837" s="785" t="s">
        <v>4349</v>
      </c>
      <c r="AB3837" s="785" t="s">
        <v>4052</v>
      </c>
      <c r="AC3837" s="785" t="s">
        <v>2606</v>
      </c>
      <c r="AD3837" s="786">
        <v>42964</v>
      </c>
    </row>
    <row r="3838" spans="1:30" ht="15.75">
      <c r="A3838" s="785" t="s">
        <v>4301</v>
      </c>
      <c r="B3838" s="785" t="s">
        <v>19308</v>
      </c>
      <c r="C3838" s="785" t="s">
        <v>4303</v>
      </c>
      <c r="D3838" s="785" t="s">
        <v>2599</v>
      </c>
      <c r="E3838" s="785" t="s">
        <v>19309</v>
      </c>
      <c r="F3838" s="786">
        <v>42913</v>
      </c>
      <c r="G3838" s="785" t="s">
        <v>19310</v>
      </c>
      <c r="H3838" s="786">
        <v>42963</v>
      </c>
      <c r="I3838" s="785" t="s">
        <v>19311</v>
      </c>
      <c r="J3838" s="785" t="s">
        <v>629</v>
      </c>
      <c r="K3838" s="785" t="s">
        <v>19312</v>
      </c>
      <c r="L3838" s="785" t="s">
        <v>19313</v>
      </c>
      <c r="M3838" s="785"/>
      <c r="N3838" s="785"/>
      <c r="O3838" s="785" t="s">
        <v>19314</v>
      </c>
      <c r="P3838" s="787">
        <v>35.197330999999998</v>
      </c>
      <c r="Q3838" s="787">
        <v>1.0671310000000001</v>
      </c>
      <c r="R3838" s="785" t="s">
        <v>1189</v>
      </c>
      <c r="S3838" s="785" t="s">
        <v>2977</v>
      </c>
      <c r="T3838" s="785" t="s">
        <v>19315</v>
      </c>
      <c r="U3838" s="785" t="s">
        <v>3220</v>
      </c>
      <c r="V3838" s="785" t="s">
        <v>3004</v>
      </c>
      <c r="W3838" s="785" t="s">
        <v>19232</v>
      </c>
      <c r="X3838" s="785" t="s">
        <v>3568</v>
      </c>
      <c r="Y3838" s="615" t="str">
        <f t="shared" si="59"/>
        <v>Pafasi  Enterprise</v>
      </c>
      <c r="Z3838" s="785" t="s">
        <v>19233</v>
      </c>
      <c r="AA3838" s="785" t="s">
        <v>4349</v>
      </c>
      <c r="AB3838" s="785" t="s">
        <v>2683</v>
      </c>
      <c r="AC3838" s="785" t="s">
        <v>2606</v>
      </c>
      <c r="AD3838" s="786">
        <v>42963</v>
      </c>
    </row>
    <row r="3839" spans="1:30" ht="15.75">
      <c r="A3839" s="785" t="s">
        <v>4301</v>
      </c>
      <c r="B3839" s="785" t="s">
        <v>11423</v>
      </c>
      <c r="C3839" s="785" t="s">
        <v>4303</v>
      </c>
      <c r="D3839" s="785" t="s">
        <v>2599</v>
      </c>
      <c r="E3839" s="785" t="s">
        <v>11424</v>
      </c>
      <c r="F3839" s="786">
        <v>42912</v>
      </c>
      <c r="G3839" s="785" t="s">
        <v>11425</v>
      </c>
      <c r="H3839" s="786">
        <v>42962</v>
      </c>
      <c r="I3839" s="785" t="s">
        <v>11426</v>
      </c>
      <c r="J3839" s="785" t="s">
        <v>629</v>
      </c>
      <c r="K3839" s="785" t="s">
        <v>11427</v>
      </c>
      <c r="L3839" s="785" t="s">
        <v>11428</v>
      </c>
      <c r="M3839" s="785"/>
      <c r="N3839" s="785"/>
      <c r="O3839" s="785" t="s">
        <v>11429</v>
      </c>
      <c r="P3839" s="787">
        <v>36.452711999999998</v>
      </c>
      <c r="Q3839" s="787">
        <v>4.9232999999999999E-2</v>
      </c>
      <c r="R3839" s="785" t="s">
        <v>1228</v>
      </c>
      <c r="S3839" s="785" t="s">
        <v>1229</v>
      </c>
      <c r="T3839" s="785" t="s">
        <v>4484</v>
      </c>
      <c r="U3839" s="785" t="s">
        <v>3866</v>
      </c>
      <c r="V3839" s="785" t="s">
        <v>2855</v>
      </c>
      <c r="W3839" s="785" t="s">
        <v>2974</v>
      </c>
      <c r="X3839" s="785" t="s">
        <v>2974</v>
      </c>
      <c r="Y3839" s="615" t="str">
        <f t="shared" si="59"/>
        <v>Harun Muchiri Stephen</v>
      </c>
      <c r="Z3839" s="785" t="s">
        <v>11417</v>
      </c>
      <c r="AA3839" s="785" t="s">
        <v>4314</v>
      </c>
      <c r="AB3839" s="785" t="s">
        <v>2605</v>
      </c>
      <c r="AC3839" s="785" t="s">
        <v>2606</v>
      </c>
      <c r="AD3839" s="786">
        <v>43206</v>
      </c>
    </row>
    <row r="3840" spans="1:30" ht="15.75">
      <c r="A3840" s="785" t="s">
        <v>4301</v>
      </c>
      <c r="B3840" s="785" t="s">
        <v>19672</v>
      </c>
      <c r="C3840" s="785" t="s">
        <v>4303</v>
      </c>
      <c r="D3840" s="785" t="s">
        <v>2599</v>
      </c>
      <c r="E3840" s="785" t="s">
        <v>11424</v>
      </c>
      <c r="F3840" s="786">
        <v>42912</v>
      </c>
      <c r="G3840" s="785" t="s">
        <v>11425</v>
      </c>
      <c r="H3840" s="786">
        <v>42962</v>
      </c>
      <c r="I3840" s="785" t="s">
        <v>19673</v>
      </c>
      <c r="J3840" s="785" t="s">
        <v>627</v>
      </c>
      <c r="K3840" s="785" t="s">
        <v>19674</v>
      </c>
      <c r="L3840" s="785" t="s">
        <v>19675</v>
      </c>
      <c r="M3840" s="785"/>
      <c r="N3840" s="785"/>
      <c r="O3840" s="785"/>
      <c r="P3840" s="787">
        <v>36.165868000000003</v>
      </c>
      <c r="Q3840" s="787">
        <v>-0.176478</v>
      </c>
      <c r="R3840" s="785" t="s">
        <v>695</v>
      </c>
      <c r="S3840" s="785" t="s">
        <v>1204</v>
      </c>
      <c r="T3840" s="785" t="s">
        <v>1204</v>
      </c>
      <c r="U3840" s="785" t="s">
        <v>3113</v>
      </c>
      <c r="V3840" s="785" t="s">
        <v>2855</v>
      </c>
      <c r="W3840" s="785" t="s">
        <v>2762</v>
      </c>
      <c r="X3840" s="785" t="s">
        <v>2762</v>
      </c>
      <c r="Y3840" s="615" t="str">
        <f t="shared" si="59"/>
        <v>Peter Kareithi Mwangi</v>
      </c>
      <c r="Z3840" s="785" t="s">
        <v>3026</v>
      </c>
      <c r="AA3840" s="785" t="s">
        <v>4314</v>
      </c>
      <c r="AB3840" s="785" t="s">
        <v>2683</v>
      </c>
      <c r="AC3840" s="785" t="s">
        <v>2606</v>
      </c>
      <c r="AD3840" s="786">
        <v>42906</v>
      </c>
    </row>
    <row r="3841" spans="1:30" ht="15.75">
      <c r="A3841" s="785" t="s">
        <v>4301</v>
      </c>
      <c r="B3841" s="785" t="s">
        <v>26970</v>
      </c>
      <c r="C3841" s="785" t="s">
        <v>4303</v>
      </c>
      <c r="D3841" s="785" t="s">
        <v>2599</v>
      </c>
      <c r="E3841" s="785" t="s">
        <v>11424</v>
      </c>
      <c r="F3841" s="786">
        <v>42912</v>
      </c>
      <c r="G3841" s="785" t="s">
        <v>11425</v>
      </c>
      <c r="H3841" s="786">
        <v>42962</v>
      </c>
      <c r="I3841" s="785" t="s">
        <v>26971</v>
      </c>
      <c r="J3841" s="785" t="s">
        <v>627</v>
      </c>
      <c r="K3841" s="785" t="s">
        <v>26972</v>
      </c>
      <c r="L3841" s="785" t="s">
        <v>26973</v>
      </c>
      <c r="M3841" s="785"/>
      <c r="N3841" s="785" t="s">
        <v>26974</v>
      </c>
      <c r="O3841" s="785"/>
      <c r="P3841" s="787">
        <v>38.366413000000001</v>
      </c>
      <c r="Q3841" s="787">
        <v>-3.4052790000000002</v>
      </c>
      <c r="R3841" s="785" t="s">
        <v>766</v>
      </c>
      <c r="S3841" s="785" t="s">
        <v>767</v>
      </c>
      <c r="T3841" s="785" t="s">
        <v>3723</v>
      </c>
      <c r="U3841" s="785" t="s">
        <v>26975</v>
      </c>
      <c r="V3841" s="785" t="s">
        <v>2673</v>
      </c>
      <c r="W3841" s="785" t="s">
        <v>2658</v>
      </c>
      <c r="X3841" s="785"/>
      <c r="Y3841" s="615" t="str">
        <f t="shared" si="59"/>
        <v>Carly Mwandigha</v>
      </c>
      <c r="Z3841" s="785" t="s">
        <v>2599</v>
      </c>
      <c r="AA3841" s="785" t="s">
        <v>4314</v>
      </c>
      <c r="AB3841" s="785" t="s">
        <v>2605</v>
      </c>
      <c r="AC3841" s="785" t="s">
        <v>2606</v>
      </c>
      <c r="AD3841" s="786">
        <v>43314</v>
      </c>
    </row>
    <row r="3842" spans="1:30" ht="15.75">
      <c r="A3842" s="785" t="s">
        <v>4301</v>
      </c>
      <c r="B3842" s="785" t="s">
        <v>18256</v>
      </c>
      <c r="C3842" s="785" t="s">
        <v>4303</v>
      </c>
      <c r="D3842" s="785" t="s">
        <v>2599</v>
      </c>
      <c r="E3842" s="785" t="s">
        <v>8969</v>
      </c>
      <c r="F3842" s="786">
        <v>42909</v>
      </c>
      <c r="G3842" s="785" t="s">
        <v>6336</v>
      </c>
      <c r="H3842" s="786">
        <v>42959</v>
      </c>
      <c r="I3842" s="785" t="s">
        <v>18257</v>
      </c>
      <c r="J3842" s="785" t="s">
        <v>627</v>
      </c>
      <c r="K3842" s="785" t="s">
        <v>18258</v>
      </c>
      <c r="L3842" s="785" t="s">
        <v>18259</v>
      </c>
      <c r="M3842" s="785"/>
      <c r="N3842" s="785"/>
      <c r="O3842" s="785"/>
      <c r="P3842" s="787">
        <v>35.17024</v>
      </c>
      <c r="Q3842" s="787">
        <v>0.34648000000000001</v>
      </c>
      <c r="R3842" s="785" t="s">
        <v>916</v>
      </c>
      <c r="S3842" s="785" t="s">
        <v>917</v>
      </c>
      <c r="T3842" s="785" t="s">
        <v>7793</v>
      </c>
      <c r="U3842" s="785" t="s">
        <v>18260</v>
      </c>
      <c r="V3842" s="785" t="s">
        <v>2855</v>
      </c>
      <c r="W3842" s="785" t="s">
        <v>2722</v>
      </c>
      <c r="X3842" s="785" t="s">
        <v>18203</v>
      </c>
      <c r="Y3842" s="615" t="str">
        <f t="shared" ref="Y3842:Y3905" si="60">IF(X3842="",W3842,X3842)</f>
        <v>Ndima renewable Energy</v>
      </c>
      <c r="Z3842" s="785" t="s">
        <v>18211</v>
      </c>
      <c r="AA3842" s="785" t="s">
        <v>4349</v>
      </c>
      <c r="AB3842" s="785" t="s">
        <v>2605</v>
      </c>
      <c r="AC3842" s="785" t="s">
        <v>2606</v>
      </c>
      <c r="AD3842" s="786">
        <v>42913</v>
      </c>
    </row>
    <row r="3843" spans="1:30" ht="15.75">
      <c r="A3843" s="785" t="s">
        <v>4301</v>
      </c>
      <c r="B3843" s="785" t="s">
        <v>6696</v>
      </c>
      <c r="C3843" s="785" t="s">
        <v>4303</v>
      </c>
      <c r="D3843" s="785" t="s">
        <v>2599</v>
      </c>
      <c r="E3843" s="785" t="s">
        <v>6697</v>
      </c>
      <c r="F3843" s="786">
        <v>42906</v>
      </c>
      <c r="G3843" s="785" t="s">
        <v>6698</v>
      </c>
      <c r="H3843" s="786">
        <v>42956</v>
      </c>
      <c r="I3843" s="785" t="s">
        <v>6699</v>
      </c>
      <c r="J3843" s="785" t="s">
        <v>629</v>
      </c>
      <c r="K3843" s="785" t="s">
        <v>6700</v>
      </c>
      <c r="L3843" s="785" t="s">
        <v>6701</v>
      </c>
      <c r="M3843" s="785"/>
      <c r="N3843" s="785"/>
      <c r="O3843" s="785"/>
      <c r="P3843" s="787">
        <v>36.010615000000001</v>
      </c>
      <c r="Q3843" s="787">
        <v>-0.26414799999999999</v>
      </c>
      <c r="R3843" s="785" t="s">
        <v>695</v>
      </c>
      <c r="S3843" s="785" t="s">
        <v>1011</v>
      </c>
      <c r="T3843" s="785" t="s">
        <v>1011</v>
      </c>
      <c r="U3843" s="785" t="s">
        <v>6702</v>
      </c>
      <c r="V3843" s="785" t="s">
        <v>6703</v>
      </c>
      <c r="W3843" s="785" t="s">
        <v>2693</v>
      </c>
      <c r="X3843" s="785" t="s">
        <v>6704</v>
      </c>
      <c r="Y3843" s="615" t="str">
        <f t="shared" si="60"/>
        <v>Clacano Oduory</v>
      </c>
      <c r="Z3843" s="785" t="s">
        <v>3525</v>
      </c>
      <c r="AA3843" s="785" t="s">
        <v>4349</v>
      </c>
      <c r="AB3843" s="785" t="s">
        <v>2876</v>
      </c>
      <c r="AC3843" s="785" t="s">
        <v>2606</v>
      </c>
      <c r="AD3843" s="786">
        <v>42990</v>
      </c>
    </row>
    <row r="3844" spans="1:30" ht="15.75">
      <c r="A3844" s="785" t="s">
        <v>4301</v>
      </c>
      <c r="B3844" s="785" t="s">
        <v>7807</v>
      </c>
      <c r="C3844" s="785" t="s">
        <v>4303</v>
      </c>
      <c r="D3844" s="785" t="s">
        <v>2599</v>
      </c>
      <c r="E3844" s="785" t="s">
        <v>7808</v>
      </c>
      <c r="F3844" s="786">
        <v>42904</v>
      </c>
      <c r="G3844" s="785" t="s">
        <v>7809</v>
      </c>
      <c r="H3844" s="786">
        <v>42954</v>
      </c>
      <c r="I3844" s="785" t="s">
        <v>7810</v>
      </c>
      <c r="J3844" s="785" t="s">
        <v>629</v>
      </c>
      <c r="K3844" s="785" t="s">
        <v>7811</v>
      </c>
      <c r="L3844" s="785" t="s">
        <v>7812</v>
      </c>
      <c r="M3844" s="785"/>
      <c r="N3844" s="785"/>
      <c r="O3844" s="785"/>
      <c r="P3844" s="787">
        <v>35.079113</v>
      </c>
      <c r="Q3844" s="787">
        <v>0.58754300000000004</v>
      </c>
      <c r="R3844" s="785" t="s">
        <v>893</v>
      </c>
      <c r="S3844" s="785" t="s">
        <v>2882</v>
      </c>
      <c r="T3844" s="785" t="s">
        <v>7806</v>
      </c>
      <c r="U3844" s="785" t="s">
        <v>7813</v>
      </c>
      <c r="V3844" s="785" t="s">
        <v>3070</v>
      </c>
      <c r="W3844" s="785" t="s">
        <v>7781</v>
      </c>
      <c r="X3844" s="785" t="s">
        <v>2891</v>
      </c>
      <c r="Y3844" s="615" t="str">
        <f t="shared" si="60"/>
        <v>Eliud Lagat</v>
      </c>
      <c r="Z3844" s="785" t="s">
        <v>7786</v>
      </c>
      <c r="AA3844" s="785" t="s">
        <v>4314</v>
      </c>
      <c r="AB3844" s="785" t="s">
        <v>2605</v>
      </c>
      <c r="AC3844" s="785" t="s">
        <v>2606</v>
      </c>
      <c r="AD3844" s="786">
        <v>42964</v>
      </c>
    </row>
    <row r="3845" spans="1:30" ht="15.75">
      <c r="A3845" s="785" t="s">
        <v>4301</v>
      </c>
      <c r="B3845" s="785" t="s">
        <v>27626</v>
      </c>
      <c r="C3845" s="785" t="s">
        <v>4303</v>
      </c>
      <c r="D3845" s="785" t="s">
        <v>2599</v>
      </c>
      <c r="E3845" s="785" t="s">
        <v>7808</v>
      </c>
      <c r="F3845" s="786">
        <v>42904</v>
      </c>
      <c r="G3845" s="785" t="s">
        <v>7809</v>
      </c>
      <c r="H3845" s="786">
        <v>42954</v>
      </c>
      <c r="I3845" s="785" t="s">
        <v>27627</v>
      </c>
      <c r="J3845" s="785" t="s">
        <v>627</v>
      </c>
      <c r="K3845" s="785" t="s">
        <v>27628</v>
      </c>
      <c r="L3845" s="785" t="s">
        <v>27629</v>
      </c>
      <c r="M3845" s="785"/>
      <c r="N3845" s="785"/>
      <c r="O3845" s="785"/>
      <c r="P3845" s="787">
        <v>37.126125000000002</v>
      </c>
      <c r="Q3845" s="787">
        <v>-0.55913000000000002</v>
      </c>
      <c r="R3845" s="785" t="s">
        <v>1056</v>
      </c>
      <c r="S3845" s="785" t="s">
        <v>1289</v>
      </c>
      <c r="T3845" s="785" t="s">
        <v>27616</v>
      </c>
      <c r="U3845" s="785" t="s">
        <v>27630</v>
      </c>
      <c r="V3845" s="785" t="s">
        <v>2673</v>
      </c>
      <c r="W3845" s="785" t="s">
        <v>3511</v>
      </c>
      <c r="X3845" s="785"/>
      <c r="Y3845" s="615" t="str">
        <f t="shared" si="60"/>
        <v>Sakaki Natural Renewable Energy Center</v>
      </c>
      <c r="Z3845" s="785" t="s">
        <v>2599</v>
      </c>
      <c r="AA3845" s="785" t="s">
        <v>4349</v>
      </c>
      <c r="AB3845" s="785" t="s">
        <v>2683</v>
      </c>
      <c r="AC3845" s="785" t="s">
        <v>2606</v>
      </c>
      <c r="AD3845" s="786">
        <v>42971</v>
      </c>
    </row>
    <row r="3846" spans="1:30" ht="15.75">
      <c r="A3846" s="785" t="s">
        <v>4301</v>
      </c>
      <c r="B3846" s="785" t="s">
        <v>29302</v>
      </c>
      <c r="C3846" s="785" t="s">
        <v>4303</v>
      </c>
      <c r="D3846" s="785" t="s">
        <v>2599</v>
      </c>
      <c r="E3846" s="785" t="s">
        <v>7808</v>
      </c>
      <c r="F3846" s="786">
        <v>42904</v>
      </c>
      <c r="G3846" s="785" t="s">
        <v>7809</v>
      </c>
      <c r="H3846" s="786">
        <v>42954</v>
      </c>
      <c r="I3846" s="785" t="s">
        <v>29303</v>
      </c>
      <c r="J3846" s="785" t="s">
        <v>629</v>
      </c>
      <c r="K3846" s="785" t="s">
        <v>29304</v>
      </c>
      <c r="L3846" s="785" t="s">
        <v>29305</v>
      </c>
      <c r="M3846" s="785"/>
      <c r="N3846" s="785"/>
      <c r="O3846" s="785"/>
      <c r="P3846" s="787">
        <v>37.003439</v>
      </c>
      <c r="Q3846" s="787">
        <v>-0.60148999999999997</v>
      </c>
      <c r="R3846" s="785" t="s">
        <v>1030</v>
      </c>
      <c r="S3846" s="785" t="s">
        <v>2143</v>
      </c>
      <c r="T3846" s="785" t="s">
        <v>3281</v>
      </c>
      <c r="U3846" s="785" t="s">
        <v>29306</v>
      </c>
      <c r="V3846" s="785" t="s">
        <v>2855</v>
      </c>
      <c r="W3846" s="785" t="s">
        <v>3511</v>
      </c>
      <c r="X3846" s="785"/>
      <c r="Y3846" s="615" t="str">
        <f t="shared" si="60"/>
        <v>Sakaki Natural Renewable Energy Center</v>
      </c>
      <c r="Z3846" s="785" t="s">
        <v>2599</v>
      </c>
      <c r="AA3846" s="785" t="s">
        <v>4349</v>
      </c>
      <c r="AB3846" s="785" t="s">
        <v>2683</v>
      </c>
      <c r="AC3846" s="785" t="s">
        <v>2606</v>
      </c>
      <c r="AD3846" s="786">
        <v>42971</v>
      </c>
    </row>
    <row r="3847" spans="1:30" ht="15.75">
      <c r="A3847" s="785" t="s">
        <v>4301</v>
      </c>
      <c r="B3847" s="785" t="s">
        <v>4792</v>
      </c>
      <c r="C3847" s="785" t="s">
        <v>4303</v>
      </c>
      <c r="D3847" s="785" t="s">
        <v>2599</v>
      </c>
      <c r="E3847" s="785" t="s">
        <v>4793</v>
      </c>
      <c r="F3847" s="786">
        <v>42903</v>
      </c>
      <c r="G3847" s="785" t="s">
        <v>4794</v>
      </c>
      <c r="H3847" s="786">
        <v>42953</v>
      </c>
      <c r="I3847" s="785" t="s">
        <v>4795</v>
      </c>
      <c r="J3847" s="785" t="s">
        <v>627</v>
      </c>
      <c r="K3847" s="785" t="s">
        <v>4796</v>
      </c>
      <c r="L3847" s="785" t="s">
        <v>4797</v>
      </c>
      <c r="M3847" s="785"/>
      <c r="N3847" s="785"/>
      <c r="O3847" s="785"/>
      <c r="P3847" s="787">
        <v>37.234807000000004</v>
      </c>
      <c r="Q3847" s="787">
        <v>-0.54932099999999995</v>
      </c>
      <c r="R3847" s="785" t="s">
        <v>1961</v>
      </c>
      <c r="S3847" s="785" t="s">
        <v>2864</v>
      </c>
      <c r="T3847" s="785" t="s">
        <v>2671</v>
      </c>
      <c r="U3847" s="785" t="s">
        <v>2620</v>
      </c>
      <c r="V3847" s="785" t="s">
        <v>2673</v>
      </c>
      <c r="W3847" s="785" t="s">
        <v>3015</v>
      </c>
      <c r="X3847" s="785" t="s">
        <v>4772</v>
      </c>
      <c r="Y3847" s="615" t="str">
        <f t="shared" si="60"/>
        <v>Allan Gichuru Karugu</v>
      </c>
      <c r="Z3847" s="785" t="s">
        <v>4773</v>
      </c>
      <c r="AA3847" s="785" t="s">
        <v>4349</v>
      </c>
      <c r="AB3847" s="785" t="s">
        <v>2683</v>
      </c>
      <c r="AC3847" s="785" t="s">
        <v>2606</v>
      </c>
      <c r="AD3847" s="786">
        <v>42962</v>
      </c>
    </row>
    <row r="3848" spans="1:30" ht="15.75">
      <c r="A3848" s="785" t="s">
        <v>4301</v>
      </c>
      <c r="B3848" s="785" t="s">
        <v>7673</v>
      </c>
      <c r="C3848" s="785" t="s">
        <v>4303</v>
      </c>
      <c r="D3848" s="785" t="s">
        <v>2599</v>
      </c>
      <c r="E3848" s="785" t="s">
        <v>4793</v>
      </c>
      <c r="F3848" s="786">
        <v>42903</v>
      </c>
      <c r="G3848" s="785" t="s">
        <v>4794</v>
      </c>
      <c r="H3848" s="786">
        <v>42953</v>
      </c>
      <c r="I3848" s="785" t="s">
        <v>7674</v>
      </c>
      <c r="J3848" s="785" t="s">
        <v>629</v>
      </c>
      <c r="K3848" s="785" t="s">
        <v>7675</v>
      </c>
      <c r="L3848" s="785" t="s">
        <v>7676</v>
      </c>
      <c r="M3848" s="785"/>
      <c r="N3848" s="785"/>
      <c r="O3848" s="785"/>
      <c r="P3848" s="787">
        <v>37.603734000000003</v>
      </c>
      <c r="Q3848" s="787">
        <v>-0.23180600000000001</v>
      </c>
      <c r="R3848" s="785" t="s">
        <v>1266</v>
      </c>
      <c r="S3848" s="785" t="s">
        <v>1267</v>
      </c>
      <c r="T3848" s="785" t="s">
        <v>2636</v>
      </c>
      <c r="U3848" s="785" t="s">
        <v>7677</v>
      </c>
      <c r="V3848" s="785" t="s">
        <v>2855</v>
      </c>
      <c r="W3848" s="785" t="s">
        <v>3253</v>
      </c>
      <c r="X3848" s="785" t="s">
        <v>7652</v>
      </c>
      <c r="Y3848" s="615" t="str">
        <f t="shared" si="60"/>
        <v>Eliatha Njagi</v>
      </c>
      <c r="Z3848" s="785" t="s">
        <v>7653</v>
      </c>
      <c r="AA3848" s="785" t="s">
        <v>4349</v>
      </c>
      <c r="AB3848" s="785" t="s">
        <v>2683</v>
      </c>
      <c r="AC3848" s="785" t="s">
        <v>2606</v>
      </c>
      <c r="AD3848" s="786">
        <v>42971</v>
      </c>
    </row>
    <row r="3849" spans="1:30" ht="15.75">
      <c r="A3849" s="785" t="s">
        <v>4301</v>
      </c>
      <c r="B3849" s="785" t="s">
        <v>7704</v>
      </c>
      <c r="C3849" s="785" t="s">
        <v>4303</v>
      </c>
      <c r="D3849" s="785" t="s">
        <v>2599</v>
      </c>
      <c r="E3849" s="785" t="s">
        <v>4793</v>
      </c>
      <c r="F3849" s="786">
        <v>42903</v>
      </c>
      <c r="G3849" s="785" t="s">
        <v>4794</v>
      </c>
      <c r="H3849" s="786">
        <v>42953</v>
      </c>
      <c r="I3849" s="785" t="s">
        <v>7705</v>
      </c>
      <c r="J3849" s="785" t="s">
        <v>629</v>
      </c>
      <c r="K3849" s="785" t="s">
        <v>7706</v>
      </c>
      <c r="L3849" s="785" t="s">
        <v>7707</v>
      </c>
      <c r="M3849" s="785"/>
      <c r="N3849" s="785"/>
      <c r="O3849" s="785"/>
      <c r="P3849" s="787">
        <v>37.607126999999998</v>
      </c>
      <c r="Q3849" s="787">
        <v>-0.23555200000000001</v>
      </c>
      <c r="R3849" s="785" t="s">
        <v>1266</v>
      </c>
      <c r="S3849" s="785" t="s">
        <v>1267</v>
      </c>
      <c r="T3849" s="785" t="s">
        <v>2636</v>
      </c>
      <c r="U3849" s="785" t="s">
        <v>7677</v>
      </c>
      <c r="V3849" s="785" t="s">
        <v>2855</v>
      </c>
      <c r="W3849" s="785" t="s">
        <v>3253</v>
      </c>
      <c r="X3849" s="785" t="s">
        <v>7652</v>
      </c>
      <c r="Y3849" s="615" t="str">
        <f t="shared" si="60"/>
        <v>Eliatha Njagi</v>
      </c>
      <c r="Z3849" s="785" t="s">
        <v>7653</v>
      </c>
      <c r="AA3849" s="785" t="s">
        <v>4349</v>
      </c>
      <c r="AB3849" s="785" t="s">
        <v>2683</v>
      </c>
      <c r="AC3849" s="785" t="s">
        <v>2606</v>
      </c>
      <c r="AD3849" s="786">
        <v>42948</v>
      </c>
    </row>
    <row r="3850" spans="1:30" ht="15.75">
      <c r="A3850" s="785" t="s">
        <v>4301</v>
      </c>
      <c r="B3850" s="785" t="s">
        <v>21262</v>
      </c>
      <c r="C3850" s="785" t="s">
        <v>4303</v>
      </c>
      <c r="D3850" s="785" t="s">
        <v>2599</v>
      </c>
      <c r="E3850" s="785" t="s">
        <v>14496</v>
      </c>
      <c r="F3850" s="786">
        <v>42902</v>
      </c>
      <c r="G3850" s="785" t="s">
        <v>21263</v>
      </c>
      <c r="H3850" s="786">
        <v>42952</v>
      </c>
      <c r="I3850" s="785" t="s">
        <v>21264</v>
      </c>
      <c r="J3850" s="785" t="s">
        <v>627</v>
      </c>
      <c r="K3850" s="785" t="s">
        <v>21265</v>
      </c>
      <c r="L3850" s="785" t="s">
        <v>21266</v>
      </c>
      <c r="M3850" s="785"/>
      <c r="N3850" s="785"/>
      <c r="O3850" s="785"/>
      <c r="P3850" s="787">
        <v>35.391511999999999</v>
      </c>
      <c r="Q3850" s="787">
        <v>-0.12817200000000001</v>
      </c>
      <c r="R3850" s="785" t="s">
        <v>2053</v>
      </c>
      <c r="S3850" s="785" t="s">
        <v>2715</v>
      </c>
      <c r="T3850" s="785" t="s">
        <v>4310</v>
      </c>
      <c r="U3850" s="785" t="s">
        <v>21267</v>
      </c>
      <c r="V3850" s="785" t="s">
        <v>2673</v>
      </c>
      <c r="W3850" s="785" t="s">
        <v>2608</v>
      </c>
      <c r="X3850" s="785" t="s">
        <v>21176</v>
      </c>
      <c r="Y3850" s="615" t="str">
        <f t="shared" si="60"/>
        <v>Robert Wanjiku</v>
      </c>
      <c r="Z3850" s="785" t="s">
        <v>10380</v>
      </c>
      <c r="AA3850" s="785" t="s">
        <v>5464</v>
      </c>
      <c r="AB3850" s="785" t="s">
        <v>2609</v>
      </c>
      <c r="AC3850" s="785" t="s">
        <v>2610</v>
      </c>
      <c r="AD3850" s="786">
        <v>42952</v>
      </c>
    </row>
    <row r="3851" spans="1:30" ht="15.75">
      <c r="A3851" s="785" t="s">
        <v>4301</v>
      </c>
      <c r="B3851" s="785" t="s">
        <v>21535</v>
      </c>
      <c r="C3851" s="785" t="s">
        <v>4303</v>
      </c>
      <c r="D3851" s="785" t="s">
        <v>2599</v>
      </c>
      <c r="E3851" s="785" t="s">
        <v>14496</v>
      </c>
      <c r="F3851" s="786">
        <v>42902</v>
      </c>
      <c r="G3851" s="785" t="s">
        <v>21263</v>
      </c>
      <c r="H3851" s="786">
        <v>42952</v>
      </c>
      <c r="I3851" s="785" t="s">
        <v>21536</v>
      </c>
      <c r="J3851" s="785" t="s">
        <v>627</v>
      </c>
      <c r="K3851" s="785" t="s">
        <v>21537</v>
      </c>
      <c r="L3851" s="785" t="s">
        <v>21538</v>
      </c>
      <c r="M3851" s="785"/>
      <c r="N3851" s="785"/>
      <c r="O3851" s="785"/>
      <c r="P3851" s="787">
        <v>35.392057999999999</v>
      </c>
      <c r="Q3851" s="787">
        <v>-0.13864399999999999</v>
      </c>
      <c r="R3851" s="785" t="s">
        <v>2053</v>
      </c>
      <c r="S3851" s="785" t="s">
        <v>2715</v>
      </c>
      <c r="T3851" s="785" t="s">
        <v>21528</v>
      </c>
      <c r="U3851" s="785" t="s">
        <v>21539</v>
      </c>
      <c r="V3851" s="785" t="s">
        <v>6015</v>
      </c>
      <c r="W3851" s="785" t="s">
        <v>2608</v>
      </c>
      <c r="X3851" s="785" t="s">
        <v>21176</v>
      </c>
      <c r="Y3851" s="615" t="str">
        <f t="shared" si="60"/>
        <v>Robert Wanjiku</v>
      </c>
      <c r="Z3851" s="785" t="s">
        <v>10380</v>
      </c>
      <c r="AA3851" s="785" t="s">
        <v>5464</v>
      </c>
      <c r="AB3851" s="785" t="s">
        <v>2609</v>
      </c>
      <c r="AC3851" s="785" t="s">
        <v>2610</v>
      </c>
      <c r="AD3851" s="786">
        <v>42933</v>
      </c>
    </row>
    <row r="3852" spans="1:30" ht="15.75">
      <c r="A3852" s="785" t="s">
        <v>4301</v>
      </c>
      <c r="B3852" s="785" t="s">
        <v>29323</v>
      </c>
      <c r="C3852" s="785" t="s">
        <v>4303</v>
      </c>
      <c r="D3852" s="785" t="s">
        <v>2599</v>
      </c>
      <c r="E3852" s="785" t="s">
        <v>14496</v>
      </c>
      <c r="F3852" s="786">
        <v>42902</v>
      </c>
      <c r="G3852" s="785" t="s">
        <v>21263</v>
      </c>
      <c r="H3852" s="786">
        <v>42952</v>
      </c>
      <c r="I3852" s="785" t="s">
        <v>29324</v>
      </c>
      <c r="J3852" s="785" t="s">
        <v>629</v>
      </c>
      <c r="K3852" s="785" t="s">
        <v>29325</v>
      </c>
      <c r="L3852" s="785" t="s">
        <v>29326</v>
      </c>
      <c r="M3852" s="785"/>
      <c r="N3852" s="785"/>
      <c r="O3852" s="785"/>
      <c r="P3852" s="787">
        <v>37.139094999999998</v>
      </c>
      <c r="Q3852" s="787">
        <v>-1.05511</v>
      </c>
      <c r="R3852" s="785" t="s">
        <v>821</v>
      </c>
      <c r="S3852" s="785" t="s">
        <v>2791</v>
      </c>
      <c r="T3852" s="785" t="s">
        <v>2868</v>
      </c>
      <c r="U3852" s="785" t="s">
        <v>5068</v>
      </c>
      <c r="V3852" s="785" t="s">
        <v>2855</v>
      </c>
      <c r="W3852" s="785" t="s">
        <v>3181</v>
      </c>
      <c r="X3852" s="785"/>
      <c r="Y3852" s="615" t="str">
        <f t="shared" si="60"/>
        <v>Abiud Limited</v>
      </c>
      <c r="Z3852" s="785" t="s">
        <v>2599</v>
      </c>
      <c r="AA3852" s="785" t="s">
        <v>4349</v>
      </c>
      <c r="AB3852" s="785" t="s">
        <v>2876</v>
      </c>
      <c r="AC3852" s="785" t="s">
        <v>2606</v>
      </c>
      <c r="AD3852" s="786">
        <v>42968</v>
      </c>
    </row>
    <row r="3853" spans="1:30" ht="15.75">
      <c r="A3853" s="785" t="s">
        <v>4301</v>
      </c>
      <c r="B3853" s="785" t="s">
        <v>4406</v>
      </c>
      <c r="C3853" s="785" t="s">
        <v>4303</v>
      </c>
      <c r="D3853" s="785" t="s">
        <v>2599</v>
      </c>
      <c r="E3853" s="785" t="s">
        <v>4407</v>
      </c>
      <c r="F3853" s="786">
        <v>42835</v>
      </c>
      <c r="G3853" s="785" t="s">
        <v>4408</v>
      </c>
      <c r="H3853" s="786">
        <v>42951</v>
      </c>
      <c r="I3853" s="785" t="s">
        <v>4409</v>
      </c>
      <c r="J3853" s="785" t="s">
        <v>627</v>
      </c>
      <c r="K3853" s="785" t="s">
        <v>2612</v>
      </c>
      <c r="L3853" s="785" t="s">
        <v>4410</v>
      </c>
      <c r="M3853" s="785"/>
      <c r="N3853" s="785"/>
      <c r="O3853" s="785"/>
      <c r="P3853" s="787">
        <v>35.013097999999999</v>
      </c>
      <c r="Q3853" s="787">
        <v>0.42204199999999997</v>
      </c>
      <c r="R3853" s="785" t="s">
        <v>916</v>
      </c>
      <c r="S3853" s="785" t="s">
        <v>917</v>
      </c>
      <c r="T3853" s="785" t="s">
        <v>3592</v>
      </c>
      <c r="U3853" s="785" t="s">
        <v>4411</v>
      </c>
      <c r="V3853" s="785" t="s">
        <v>2855</v>
      </c>
      <c r="W3853" s="785" t="s">
        <v>3181</v>
      </c>
      <c r="X3853" s="785" t="s">
        <v>3181</v>
      </c>
      <c r="Y3853" s="615" t="str">
        <f t="shared" si="60"/>
        <v>Abiud Limited</v>
      </c>
      <c r="Z3853" s="785" t="s">
        <v>4405</v>
      </c>
      <c r="AA3853" s="785" t="s">
        <v>4349</v>
      </c>
      <c r="AB3853" s="785" t="s">
        <v>2876</v>
      </c>
      <c r="AC3853" s="785" t="s">
        <v>2606</v>
      </c>
      <c r="AD3853" s="786">
        <v>43021</v>
      </c>
    </row>
    <row r="3854" spans="1:30" ht="15.75">
      <c r="A3854" s="785" t="s">
        <v>4301</v>
      </c>
      <c r="B3854" s="785" t="s">
        <v>4498</v>
      </c>
      <c r="C3854" s="785" t="s">
        <v>4303</v>
      </c>
      <c r="D3854" s="785" t="s">
        <v>2599</v>
      </c>
      <c r="E3854" s="785" t="s">
        <v>4499</v>
      </c>
      <c r="F3854" s="786">
        <v>42901</v>
      </c>
      <c r="G3854" s="785" t="s">
        <v>4408</v>
      </c>
      <c r="H3854" s="786">
        <v>42951</v>
      </c>
      <c r="I3854" s="785" t="s">
        <v>4500</v>
      </c>
      <c r="J3854" s="785" t="s">
        <v>629</v>
      </c>
      <c r="K3854" s="785" t="s">
        <v>4501</v>
      </c>
      <c r="L3854" s="785" t="s">
        <v>4502</v>
      </c>
      <c r="M3854" s="785"/>
      <c r="N3854" s="785"/>
      <c r="O3854" s="785"/>
      <c r="P3854" s="787">
        <v>37.620891</v>
      </c>
      <c r="Q3854" s="787">
        <v>-0.42770999999999998</v>
      </c>
      <c r="R3854" s="785" t="s">
        <v>1089</v>
      </c>
      <c r="S3854" s="785" t="s">
        <v>2731</v>
      </c>
      <c r="T3854" s="785" t="s">
        <v>4503</v>
      </c>
      <c r="U3854" s="785" t="s">
        <v>4504</v>
      </c>
      <c r="V3854" s="785" t="s">
        <v>3004</v>
      </c>
      <c r="W3854" s="785" t="s">
        <v>2884</v>
      </c>
      <c r="X3854" s="785" t="s">
        <v>2884</v>
      </c>
      <c r="Y3854" s="615" t="str">
        <f t="shared" si="60"/>
        <v>Aggrey Itavale</v>
      </c>
      <c r="Z3854" s="785" t="s">
        <v>4497</v>
      </c>
      <c r="AA3854" s="785" t="s">
        <v>4314</v>
      </c>
      <c r="AB3854" s="785" t="s">
        <v>2605</v>
      </c>
      <c r="AC3854" s="785" t="s">
        <v>2606</v>
      </c>
      <c r="AD3854" s="786">
        <v>42972</v>
      </c>
    </row>
    <row r="3855" spans="1:30" ht="15.75">
      <c r="A3855" s="785" t="s">
        <v>4301</v>
      </c>
      <c r="B3855" s="785" t="s">
        <v>13411</v>
      </c>
      <c r="C3855" s="785" t="s">
        <v>4303</v>
      </c>
      <c r="D3855" s="785" t="s">
        <v>2599</v>
      </c>
      <c r="E3855" s="785" t="s">
        <v>6689</v>
      </c>
      <c r="F3855" s="786">
        <v>42928</v>
      </c>
      <c r="G3855" s="785" t="s">
        <v>4408</v>
      </c>
      <c r="H3855" s="786">
        <v>42951</v>
      </c>
      <c r="I3855" s="785" t="s">
        <v>13412</v>
      </c>
      <c r="J3855" s="785" t="s">
        <v>627</v>
      </c>
      <c r="K3855" s="785" t="s">
        <v>2612</v>
      </c>
      <c r="L3855" s="785" t="s">
        <v>13413</v>
      </c>
      <c r="M3855" s="785"/>
      <c r="N3855" s="785"/>
      <c r="O3855" s="785"/>
      <c r="P3855" s="787">
        <v>35.302827000000001</v>
      </c>
      <c r="Q3855" s="787">
        <v>0.16844000000000001</v>
      </c>
      <c r="R3855" s="785" t="s">
        <v>916</v>
      </c>
      <c r="S3855" s="785" t="s">
        <v>2823</v>
      </c>
      <c r="T3855" s="785" t="s">
        <v>7875</v>
      </c>
      <c r="U3855" s="785" t="s">
        <v>3101</v>
      </c>
      <c r="V3855" s="785" t="s">
        <v>3004</v>
      </c>
      <c r="W3855" s="785" t="s">
        <v>2873</v>
      </c>
      <c r="X3855" s="785" t="s">
        <v>2873</v>
      </c>
      <c r="Y3855" s="615" t="str">
        <f t="shared" si="60"/>
        <v>Job K Soimo</v>
      </c>
      <c r="Z3855" s="785" t="s">
        <v>13351</v>
      </c>
      <c r="AA3855" s="785" t="s">
        <v>4314</v>
      </c>
      <c r="AB3855" s="785" t="s">
        <v>2683</v>
      </c>
      <c r="AC3855" s="785" t="s">
        <v>2606</v>
      </c>
      <c r="AD3855" s="786">
        <v>42979</v>
      </c>
    </row>
    <row r="3856" spans="1:30" ht="15.75">
      <c r="A3856" s="785" t="s">
        <v>4301</v>
      </c>
      <c r="B3856" s="785" t="s">
        <v>18431</v>
      </c>
      <c r="C3856" s="785" t="s">
        <v>4379</v>
      </c>
      <c r="D3856" s="785" t="s">
        <v>2751</v>
      </c>
      <c r="E3856" s="785" t="s">
        <v>4547</v>
      </c>
      <c r="F3856" s="786">
        <v>42900</v>
      </c>
      <c r="G3856" s="785" t="s">
        <v>15139</v>
      </c>
      <c r="H3856" s="786">
        <v>42950</v>
      </c>
      <c r="I3856" s="785" t="s">
        <v>18432</v>
      </c>
      <c r="J3856" s="785" t="s">
        <v>629</v>
      </c>
      <c r="K3856" s="785" t="s">
        <v>2612</v>
      </c>
      <c r="L3856" s="785" t="s">
        <v>18433</v>
      </c>
      <c r="M3856" s="785"/>
      <c r="N3856" s="785"/>
      <c r="O3856" s="785" t="s">
        <v>18434</v>
      </c>
      <c r="P3856" s="787">
        <v>36.132063000000002</v>
      </c>
      <c r="Q3856" s="787">
        <v>-0.27490300000000001</v>
      </c>
      <c r="R3856" s="785" t="s">
        <v>695</v>
      </c>
      <c r="S3856" s="785" t="s">
        <v>1204</v>
      </c>
      <c r="T3856" s="785" t="s">
        <v>18435</v>
      </c>
      <c r="U3856" s="785" t="s">
        <v>18436</v>
      </c>
      <c r="V3856" s="785" t="s">
        <v>3004</v>
      </c>
      <c r="W3856" s="785" t="s">
        <v>10370</v>
      </c>
      <c r="X3856" s="785" t="s">
        <v>10370</v>
      </c>
      <c r="Y3856" s="615" t="str">
        <f t="shared" si="60"/>
        <v>Nelson Mutai</v>
      </c>
      <c r="Z3856" s="785" t="s">
        <v>18411</v>
      </c>
      <c r="AA3856" s="785" t="s">
        <v>4314</v>
      </c>
      <c r="AB3856" s="785" t="s">
        <v>2605</v>
      </c>
      <c r="AC3856" s="785" t="s">
        <v>2606</v>
      </c>
      <c r="AD3856" s="786">
        <v>43193</v>
      </c>
    </row>
    <row r="3857" spans="1:30" ht="15.75">
      <c r="A3857" s="785" t="s">
        <v>4301</v>
      </c>
      <c r="B3857" s="785" t="s">
        <v>4505</v>
      </c>
      <c r="C3857" s="785" t="s">
        <v>4303</v>
      </c>
      <c r="D3857" s="785" t="s">
        <v>2599</v>
      </c>
      <c r="E3857" s="785" t="s">
        <v>4506</v>
      </c>
      <c r="F3857" s="786">
        <v>42898</v>
      </c>
      <c r="G3857" s="785" t="s">
        <v>4507</v>
      </c>
      <c r="H3857" s="786">
        <v>42948</v>
      </c>
      <c r="I3857" s="785" t="s">
        <v>4508</v>
      </c>
      <c r="J3857" s="785" t="s">
        <v>627</v>
      </c>
      <c r="K3857" s="785" t="s">
        <v>4509</v>
      </c>
      <c r="L3857" s="785" t="s">
        <v>4510</v>
      </c>
      <c r="M3857" s="785"/>
      <c r="N3857" s="785"/>
      <c r="O3857" s="785"/>
      <c r="P3857" s="787">
        <v>35.123440000000002</v>
      </c>
      <c r="Q3857" s="787">
        <v>1.151788</v>
      </c>
      <c r="R3857" s="785" t="s">
        <v>1189</v>
      </c>
      <c r="S3857" s="785" t="s">
        <v>2977</v>
      </c>
      <c r="T3857" s="785" t="s">
        <v>3595</v>
      </c>
      <c r="U3857" s="785" t="s">
        <v>2960</v>
      </c>
      <c r="V3857" s="785" t="s">
        <v>3004</v>
      </c>
      <c r="W3857" s="785" t="s">
        <v>2884</v>
      </c>
      <c r="X3857" s="785" t="s">
        <v>2884</v>
      </c>
      <c r="Y3857" s="615" t="str">
        <f t="shared" si="60"/>
        <v>Aggrey Itavale</v>
      </c>
      <c r="Z3857" s="785" t="s">
        <v>4511</v>
      </c>
      <c r="AA3857" s="785" t="s">
        <v>4314</v>
      </c>
      <c r="AB3857" s="785" t="s">
        <v>2605</v>
      </c>
      <c r="AC3857" s="785" t="s">
        <v>2606</v>
      </c>
      <c r="AD3857" s="786">
        <v>42976</v>
      </c>
    </row>
    <row r="3858" spans="1:30" ht="15.75">
      <c r="A3858" s="785" t="s">
        <v>4301</v>
      </c>
      <c r="B3858" s="785" t="s">
        <v>4552</v>
      </c>
      <c r="C3858" s="785" t="s">
        <v>4303</v>
      </c>
      <c r="D3858" s="785" t="s">
        <v>2599</v>
      </c>
      <c r="E3858" s="785" t="s">
        <v>4506</v>
      </c>
      <c r="F3858" s="786">
        <v>42898</v>
      </c>
      <c r="G3858" s="785" t="s">
        <v>4507</v>
      </c>
      <c r="H3858" s="786">
        <v>42948</v>
      </c>
      <c r="I3858" s="785" t="s">
        <v>4553</v>
      </c>
      <c r="J3858" s="785" t="s">
        <v>629</v>
      </c>
      <c r="K3858" s="785" t="s">
        <v>4554</v>
      </c>
      <c r="L3858" s="785" t="s">
        <v>4555</v>
      </c>
      <c r="M3858" s="785"/>
      <c r="N3858" s="785"/>
      <c r="O3858" s="785" t="s">
        <v>4556</v>
      </c>
      <c r="P3858" s="787">
        <v>37.084269999999997</v>
      </c>
      <c r="Q3858" s="787">
        <v>-0.49062</v>
      </c>
      <c r="R3858" s="785" t="s">
        <v>1056</v>
      </c>
      <c r="S3858" s="785" t="s">
        <v>2893</v>
      </c>
      <c r="T3858" s="785" t="s">
        <v>4557</v>
      </c>
      <c r="U3858" s="785" t="s">
        <v>4557</v>
      </c>
      <c r="V3858" s="785" t="s">
        <v>3004</v>
      </c>
      <c r="W3858" s="785" t="s">
        <v>2884</v>
      </c>
      <c r="X3858" s="785" t="s">
        <v>2884</v>
      </c>
      <c r="Y3858" s="615" t="str">
        <f t="shared" si="60"/>
        <v>Aggrey Itavale</v>
      </c>
      <c r="Z3858" s="785" t="s">
        <v>4497</v>
      </c>
      <c r="AA3858" s="785" t="s">
        <v>4314</v>
      </c>
      <c r="AB3858" s="785" t="s">
        <v>2605</v>
      </c>
      <c r="AC3858" s="785" t="s">
        <v>2606</v>
      </c>
      <c r="AD3858" s="786">
        <v>42983</v>
      </c>
    </row>
    <row r="3859" spans="1:30" ht="15.75">
      <c r="A3859" s="785" t="s">
        <v>4301</v>
      </c>
      <c r="B3859" s="785" t="s">
        <v>4766</v>
      </c>
      <c r="C3859" s="785" t="s">
        <v>4303</v>
      </c>
      <c r="D3859" s="785" t="s">
        <v>2599</v>
      </c>
      <c r="E3859" s="785" t="s">
        <v>4506</v>
      </c>
      <c r="F3859" s="786">
        <v>42898</v>
      </c>
      <c r="G3859" s="785" t="s">
        <v>4507</v>
      </c>
      <c r="H3859" s="786">
        <v>42948</v>
      </c>
      <c r="I3859" s="785" t="s">
        <v>4767</v>
      </c>
      <c r="J3859" s="785" t="s">
        <v>629</v>
      </c>
      <c r="K3859" s="785" t="s">
        <v>4768</v>
      </c>
      <c r="L3859" s="785" t="s">
        <v>4769</v>
      </c>
      <c r="M3859" s="785"/>
      <c r="N3859" s="785"/>
      <c r="O3859" s="785"/>
      <c r="P3859" s="787">
        <v>37.213368000000003</v>
      </c>
      <c r="Q3859" s="787">
        <v>-0.51905699999999999</v>
      </c>
      <c r="R3859" s="785" t="s">
        <v>1961</v>
      </c>
      <c r="S3859" s="785" t="s">
        <v>4770</v>
      </c>
      <c r="T3859" s="785" t="s">
        <v>4770</v>
      </c>
      <c r="U3859" s="785" t="s">
        <v>4771</v>
      </c>
      <c r="V3859" s="785" t="s">
        <v>2673</v>
      </c>
      <c r="W3859" s="785" t="s">
        <v>3015</v>
      </c>
      <c r="X3859" s="785" t="s">
        <v>4772</v>
      </c>
      <c r="Y3859" s="615" t="str">
        <f t="shared" si="60"/>
        <v>Allan Gichuru Karugu</v>
      </c>
      <c r="Z3859" s="785" t="s">
        <v>4773</v>
      </c>
      <c r="AA3859" s="785" t="s">
        <v>4349</v>
      </c>
      <c r="AB3859" s="785" t="s">
        <v>2683</v>
      </c>
      <c r="AC3859" s="785" t="s">
        <v>2606</v>
      </c>
      <c r="AD3859" s="786">
        <v>42980</v>
      </c>
    </row>
    <row r="3860" spans="1:30" ht="15.75">
      <c r="A3860" s="785" t="s">
        <v>4301</v>
      </c>
      <c r="B3860" s="785" t="s">
        <v>4780</v>
      </c>
      <c r="C3860" s="785" t="s">
        <v>4303</v>
      </c>
      <c r="D3860" s="785" t="s">
        <v>2599</v>
      </c>
      <c r="E3860" s="785" t="s">
        <v>4506</v>
      </c>
      <c r="F3860" s="786">
        <v>42898</v>
      </c>
      <c r="G3860" s="785" t="s">
        <v>4507</v>
      </c>
      <c r="H3860" s="786">
        <v>42948</v>
      </c>
      <c r="I3860" s="785" t="s">
        <v>4781</v>
      </c>
      <c r="J3860" s="785" t="s">
        <v>629</v>
      </c>
      <c r="K3860" s="785" t="s">
        <v>4782</v>
      </c>
      <c r="L3860" s="785" t="s">
        <v>4783</v>
      </c>
      <c r="M3860" s="785"/>
      <c r="N3860" s="785"/>
      <c r="O3860" s="785"/>
      <c r="P3860" s="787">
        <v>37.228071</v>
      </c>
      <c r="Q3860" s="787">
        <v>-0.54040500000000002</v>
      </c>
      <c r="R3860" s="785" t="s">
        <v>1961</v>
      </c>
      <c r="S3860" s="785" t="s">
        <v>2864</v>
      </c>
      <c r="T3860" s="785" t="s">
        <v>4770</v>
      </c>
      <c r="U3860" s="785" t="s">
        <v>4784</v>
      </c>
      <c r="V3860" s="785" t="s">
        <v>2673</v>
      </c>
      <c r="W3860" s="785" t="s">
        <v>3015</v>
      </c>
      <c r="X3860" s="785" t="s">
        <v>4772</v>
      </c>
      <c r="Y3860" s="615" t="str">
        <f t="shared" si="60"/>
        <v>Allan Gichuru Karugu</v>
      </c>
      <c r="Z3860" s="785" t="s">
        <v>4773</v>
      </c>
      <c r="AA3860" s="785" t="s">
        <v>4349</v>
      </c>
      <c r="AB3860" s="785" t="s">
        <v>2683</v>
      </c>
      <c r="AC3860" s="785" t="s">
        <v>2606</v>
      </c>
      <c r="AD3860" s="786">
        <v>42980</v>
      </c>
    </row>
    <row r="3861" spans="1:30" ht="15.75">
      <c r="A3861" s="785" t="s">
        <v>4301</v>
      </c>
      <c r="B3861" s="785" t="s">
        <v>4798</v>
      </c>
      <c r="C3861" s="785" t="s">
        <v>4303</v>
      </c>
      <c r="D3861" s="785" t="s">
        <v>2599</v>
      </c>
      <c r="E3861" s="785" t="s">
        <v>4506</v>
      </c>
      <c r="F3861" s="786">
        <v>42898</v>
      </c>
      <c r="G3861" s="785" t="s">
        <v>4507</v>
      </c>
      <c r="H3861" s="786">
        <v>42948</v>
      </c>
      <c r="I3861" s="785" t="s">
        <v>4799</v>
      </c>
      <c r="J3861" s="785" t="s">
        <v>629</v>
      </c>
      <c r="K3861" s="785" t="s">
        <v>4800</v>
      </c>
      <c r="L3861" s="785" t="s">
        <v>4801</v>
      </c>
      <c r="M3861" s="785"/>
      <c r="N3861" s="785"/>
      <c r="O3861" s="785"/>
      <c r="P3861" s="787">
        <v>37.222352000000001</v>
      </c>
      <c r="Q3861" s="787">
        <v>-0.57730700000000001</v>
      </c>
      <c r="R3861" s="785" t="s">
        <v>1961</v>
      </c>
      <c r="S3861" s="785" t="s">
        <v>2671</v>
      </c>
      <c r="T3861" s="785" t="s">
        <v>2671</v>
      </c>
      <c r="U3861" s="785" t="s">
        <v>3391</v>
      </c>
      <c r="V3861" s="785" t="s">
        <v>2673</v>
      </c>
      <c r="W3861" s="785" t="s">
        <v>3015</v>
      </c>
      <c r="X3861" s="785" t="s">
        <v>4772</v>
      </c>
      <c r="Y3861" s="615" t="str">
        <f t="shared" si="60"/>
        <v>Allan Gichuru Karugu</v>
      </c>
      <c r="Z3861" s="785" t="s">
        <v>4773</v>
      </c>
      <c r="AA3861" s="785" t="s">
        <v>4349</v>
      </c>
      <c r="AB3861" s="785" t="s">
        <v>2683</v>
      </c>
      <c r="AC3861" s="785" t="s">
        <v>2606</v>
      </c>
      <c r="AD3861" s="786">
        <v>42994</v>
      </c>
    </row>
    <row r="3862" spans="1:30" ht="15.75">
      <c r="A3862" s="785" t="s">
        <v>4301</v>
      </c>
      <c r="B3862" s="785" t="s">
        <v>4806</v>
      </c>
      <c r="C3862" s="785" t="s">
        <v>4303</v>
      </c>
      <c r="D3862" s="785" t="s">
        <v>2599</v>
      </c>
      <c r="E3862" s="785" t="s">
        <v>4506</v>
      </c>
      <c r="F3862" s="786">
        <v>42898</v>
      </c>
      <c r="G3862" s="785" t="s">
        <v>4507</v>
      </c>
      <c r="H3862" s="786">
        <v>42948</v>
      </c>
      <c r="I3862" s="785" t="s">
        <v>4807</v>
      </c>
      <c r="J3862" s="785" t="s">
        <v>629</v>
      </c>
      <c r="K3862" s="785" t="s">
        <v>4808</v>
      </c>
      <c r="L3862" s="785" t="s">
        <v>4809</v>
      </c>
      <c r="M3862" s="785"/>
      <c r="N3862" s="785"/>
      <c r="O3862" s="785"/>
      <c r="P3862" s="787">
        <v>37.217928000000001</v>
      </c>
      <c r="Q3862" s="787">
        <v>-0.49698700000000001</v>
      </c>
      <c r="R3862" s="785" t="s">
        <v>1961</v>
      </c>
      <c r="S3862" s="785" t="s">
        <v>4770</v>
      </c>
      <c r="T3862" s="785" t="s">
        <v>4770</v>
      </c>
      <c r="U3862" s="785" t="s">
        <v>3572</v>
      </c>
      <c r="V3862" s="785" t="s">
        <v>2855</v>
      </c>
      <c r="W3862" s="785" t="s">
        <v>3015</v>
      </c>
      <c r="X3862" s="785" t="s">
        <v>4772</v>
      </c>
      <c r="Y3862" s="615" t="str">
        <f t="shared" si="60"/>
        <v>Allan Gichuru Karugu</v>
      </c>
      <c r="Z3862" s="785" t="s">
        <v>4773</v>
      </c>
      <c r="AA3862" s="785" t="s">
        <v>4349</v>
      </c>
      <c r="AB3862" s="785" t="s">
        <v>2683</v>
      </c>
      <c r="AC3862" s="785" t="s">
        <v>2606</v>
      </c>
      <c r="AD3862" s="786">
        <v>42981</v>
      </c>
    </row>
    <row r="3863" spans="1:30" ht="15.75">
      <c r="A3863" s="785" t="s">
        <v>4301</v>
      </c>
      <c r="B3863" s="785" t="s">
        <v>5179</v>
      </c>
      <c r="C3863" s="785" t="s">
        <v>4303</v>
      </c>
      <c r="D3863" s="785" t="s">
        <v>2599</v>
      </c>
      <c r="E3863" s="785" t="s">
        <v>4343</v>
      </c>
      <c r="F3863" s="786">
        <v>42533</v>
      </c>
      <c r="G3863" s="785" t="s">
        <v>4507</v>
      </c>
      <c r="H3863" s="786">
        <v>42948</v>
      </c>
      <c r="I3863" s="785" t="s">
        <v>5180</v>
      </c>
      <c r="J3863" s="785" t="s">
        <v>629</v>
      </c>
      <c r="K3863" s="785" t="s">
        <v>5181</v>
      </c>
      <c r="L3863" s="785" t="s">
        <v>5182</v>
      </c>
      <c r="M3863" s="785"/>
      <c r="N3863" s="785"/>
      <c r="O3863" s="785"/>
      <c r="P3863" s="787">
        <v>37.618564999999997</v>
      </c>
      <c r="Q3863" s="787">
        <v>-0.23055600000000001</v>
      </c>
      <c r="R3863" s="785" t="s">
        <v>1266</v>
      </c>
      <c r="S3863" s="785" t="s">
        <v>1267</v>
      </c>
      <c r="T3863" s="785" t="s">
        <v>2636</v>
      </c>
      <c r="U3863" s="785" t="s">
        <v>5183</v>
      </c>
      <c r="V3863" s="785" t="s">
        <v>2855</v>
      </c>
      <c r="W3863" s="785" t="s">
        <v>3253</v>
      </c>
      <c r="X3863" s="785" t="s">
        <v>5169</v>
      </c>
      <c r="Y3863" s="615" t="str">
        <f t="shared" si="60"/>
        <v>Anderson Tuva</v>
      </c>
      <c r="Z3863" s="785" t="s">
        <v>5184</v>
      </c>
      <c r="AA3863" s="785" t="s">
        <v>4349</v>
      </c>
      <c r="AB3863" s="785" t="s">
        <v>2683</v>
      </c>
      <c r="AC3863" s="785" t="s">
        <v>2606</v>
      </c>
      <c r="AD3863" s="786">
        <v>42948</v>
      </c>
    </row>
    <row r="3864" spans="1:30" ht="15.75">
      <c r="A3864" s="785" t="s">
        <v>4301</v>
      </c>
      <c r="B3864" s="785" t="s">
        <v>5661</v>
      </c>
      <c r="C3864" s="785" t="s">
        <v>4379</v>
      </c>
      <c r="D3864" s="785" t="s">
        <v>2703</v>
      </c>
      <c r="E3864" s="785" t="s">
        <v>4506</v>
      </c>
      <c r="F3864" s="786">
        <v>42898</v>
      </c>
      <c r="G3864" s="785" t="s">
        <v>4507</v>
      </c>
      <c r="H3864" s="786">
        <v>42948</v>
      </c>
      <c r="I3864" s="785" t="s">
        <v>5662</v>
      </c>
      <c r="J3864" s="785" t="s">
        <v>629</v>
      </c>
      <c r="K3864" s="785" t="s">
        <v>5663</v>
      </c>
      <c r="L3864" s="785" t="s">
        <v>5664</v>
      </c>
      <c r="M3864" s="785"/>
      <c r="N3864" s="785"/>
      <c r="O3864" s="785"/>
      <c r="P3864" s="787">
        <v>35.247363999999997</v>
      </c>
      <c r="Q3864" s="787">
        <v>-0.34265699999999999</v>
      </c>
      <c r="R3864" s="785" t="s">
        <v>2053</v>
      </c>
      <c r="S3864" s="785" t="s">
        <v>2054</v>
      </c>
      <c r="T3864" s="785" t="s">
        <v>3593</v>
      </c>
      <c r="U3864" s="785" t="s">
        <v>5665</v>
      </c>
      <c r="V3864" s="785" t="s">
        <v>3070</v>
      </c>
      <c r="W3864" s="785" t="s">
        <v>2844</v>
      </c>
      <c r="X3864" s="785" t="s">
        <v>2844</v>
      </c>
      <c r="Y3864" s="615" t="str">
        <f t="shared" si="60"/>
        <v>Benjamin Kirui</v>
      </c>
      <c r="Z3864" s="785" t="s">
        <v>5666</v>
      </c>
      <c r="AA3864" s="785" t="s">
        <v>4314</v>
      </c>
      <c r="AB3864" s="785" t="s">
        <v>2683</v>
      </c>
      <c r="AC3864" s="785" t="s">
        <v>2606</v>
      </c>
      <c r="AD3864" s="786">
        <v>43049</v>
      </c>
    </row>
    <row r="3865" spans="1:30" ht="15.75">
      <c r="A3865" s="785" t="s">
        <v>4301</v>
      </c>
      <c r="B3865" s="785" t="s">
        <v>6810</v>
      </c>
      <c r="C3865" s="785" t="s">
        <v>4322</v>
      </c>
      <c r="D3865" s="785" t="s">
        <v>2902</v>
      </c>
      <c r="E3865" s="785" t="s">
        <v>4775</v>
      </c>
      <c r="F3865" s="786">
        <v>42917</v>
      </c>
      <c r="G3865" s="785" t="s">
        <v>4507</v>
      </c>
      <c r="H3865" s="786">
        <v>42948</v>
      </c>
      <c r="I3865" s="785" t="s">
        <v>6811</v>
      </c>
      <c r="J3865" s="785" t="s">
        <v>627</v>
      </c>
      <c r="K3865" s="785" t="s">
        <v>2612</v>
      </c>
      <c r="L3865" s="785" t="s">
        <v>6812</v>
      </c>
      <c r="M3865" s="785"/>
      <c r="N3865" s="785"/>
      <c r="O3865" s="785"/>
      <c r="P3865" s="787">
        <v>34.809787999999998</v>
      </c>
      <c r="Q3865" s="787">
        <v>-0.64940699999999996</v>
      </c>
      <c r="R3865" s="785" t="s">
        <v>843</v>
      </c>
      <c r="S3865" s="785" t="s">
        <v>2811</v>
      </c>
      <c r="T3865" s="785" t="s">
        <v>6813</v>
      </c>
      <c r="U3865" s="785" t="s">
        <v>2811</v>
      </c>
      <c r="V3865" s="785">
        <v>6.2</v>
      </c>
      <c r="W3865" s="785" t="s">
        <v>2621</v>
      </c>
      <c r="X3865" s="785" t="s">
        <v>6713</v>
      </c>
      <c r="Y3865" s="615" t="str">
        <f t="shared" si="60"/>
        <v>Collins</v>
      </c>
      <c r="Z3865" s="785" t="s">
        <v>6814</v>
      </c>
      <c r="AA3865" s="785" t="s">
        <v>5464</v>
      </c>
      <c r="AB3865" s="785" t="s">
        <v>2616</v>
      </c>
      <c r="AC3865" s="785" t="s">
        <v>2617</v>
      </c>
      <c r="AD3865" s="786">
        <v>43325</v>
      </c>
    </row>
    <row r="3866" spans="1:30" ht="15.75">
      <c r="A3866" s="785" t="s">
        <v>4301</v>
      </c>
      <c r="B3866" s="785" t="s">
        <v>6985</v>
      </c>
      <c r="C3866" s="785" t="s">
        <v>4303</v>
      </c>
      <c r="D3866" s="785" t="s">
        <v>2599</v>
      </c>
      <c r="E3866" s="785" t="s">
        <v>4506</v>
      </c>
      <c r="F3866" s="786">
        <v>42898</v>
      </c>
      <c r="G3866" s="785" t="s">
        <v>4507</v>
      </c>
      <c r="H3866" s="786">
        <v>42948</v>
      </c>
      <c r="I3866" s="785" t="s">
        <v>6986</v>
      </c>
      <c r="J3866" s="785" t="s">
        <v>629</v>
      </c>
      <c r="K3866" s="785" t="s">
        <v>6987</v>
      </c>
      <c r="L3866" s="785" t="s">
        <v>6988</v>
      </c>
      <c r="M3866" s="785"/>
      <c r="N3866" s="785"/>
      <c r="O3866" s="785"/>
      <c r="P3866" s="787">
        <v>35.20552</v>
      </c>
      <c r="Q3866" s="787">
        <v>0.39853100000000002</v>
      </c>
      <c r="R3866" s="785" t="s">
        <v>893</v>
      </c>
      <c r="S3866" s="785" t="s">
        <v>2708</v>
      </c>
      <c r="T3866" s="785" t="s">
        <v>2708</v>
      </c>
      <c r="U3866" s="785" t="s">
        <v>6989</v>
      </c>
      <c r="V3866" s="785" t="s">
        <v>3070</v>
      </c>
      <c r="W3866" s="785" t="s">
        <v>3239</v>
      </c>
      <c r="X3866" s="785" t="s">
        <v>3239</v>
      </c>
      <c r="Y3866" s="615" t="str">
        <f t="shared" si="60"/>
        <v>Daniel Bartilol</v>
      </c>
      <c r="Z3866" s="785" t="s">
        <v>6933</v>
      </c>
      <c r="AA3866" s="785" t="s">
        <v>4314</v>
      </c>
      <c r="AB3866" s="785" t="s">
        <v>2605</v>
      </c>
      <c r="AC3866" s="785" t="s">
        <v>2606</v>
      </c>
      <c r="AD3866" s="786">
        <v>42915</v>
      </c>
    </row>
    <row r="3867" spans="1:30" ht="15.75">
      <c r="A3867" s="785" t="s">
        <v>4301</v>
      </c>
      <c r="B3867" s="785" t="s">
        <v>7461</v>
      </c>
      <c r="C3867" s="785" t="s">
        <v>4303</v>
      </c>
      <c r="D3867" s="785" t="s">
        <v>2599</v>
      </c>
      <c r="E3867" s="785" t="s">
        <v>4506</v>
      </c>
      <c r="F3867" s="786">
        <v>42898</v>
      </c>
      <c r="G3867" s="785" t="s">
        <v>4507</v>
      </c>
      <c r="H3867" s="786">
        <v>42948</v>
      </c>
      <c r="I3867" s="785" t="s">
        <v>7462</v>
      </c>
      <c r="J3867" s="785" t="s">
        <v>627</v>
      </c>
      <c r="K3867" s="785" t="s">
        <v>7463</v>
      </c>
      <c r="L3867" s="785" t="s">
        <v>7464</v>
      </c>
      <c r="M3867" s="785"/>
      <c r="N3867" s="785"/>
      <c r="O3867" s="785" t="s">
        <v>7465</v>
      </c>
      <c r="P3867" s="787">
        <v>37.488162000000003</v>
      </c>
      <c r="Q3867" s="787">
        <v>-0.40711999999999998</v>
      </c>
      <c r="R3867" s="785" t="s">
        <v>1089</v>
      </c>
      <c r="S3867" s="785" t="s">
        <v>2731</v>
      </c>
      <c r="T3867" s="785" t="s">
        <v>7466</v>
      </c>
      <c r="U3867" s="785" t="s">
        <v>7467</v>
      </c>
      <c r="V3867" s="785" t="s">
        <v>2855</v>
      </c>
      <c r="W3867" s="785" t="s">
        <v>3005</v>
      </c>
      <c r="X3867" s="785" t="s">
        <v>3005</v>
      </c>
      <c r="Y3867" s="615" t="str">
        <f t="shared" si="60"/>
        <v>Eastern Bioteck</v>
      </c>
      <c r="Z3867" s="785" t="s">
        <v>7468</v>
      </c>
      <c r="AA3867" s="785" t="s">
        <v>4349</v>
      </c>
      <c r="AB3867" s="785" t="s">
        <v>2605</v>
      </c>
      <c r="AC3867" s="785" t="s">
        <v>2606</v>
      </c>
      <c r="AD3867" s="786">
        <v>43025</v>
      </c>
    </row>
    <row r="3868" spans="1:30" ht="15.75">
      <c r="A3868" s="785" t="s">
        <v>4301</v>
      </c>
      <c r="B3868" s="785" t="s">
        <v>7698</v>
      </c>
      <c r="C3868" s="785" t="s">
        <v>4303</v>
      </c>
      <c r="D3868" s="785" t="s">
        <v>2599</v>
      </c>
      <c r="E3868" s="785" t="s">
        <v>4506</v>
      </c>
      <c r="F3868" s="786">
        <v>42898</v>
      </c>
      <c r="G3868" s="785" t="s">
        <v>4507</v>
      </c>
      <c r="H3868" s="786">
        <v>42948</v>
      </c>
      <c r="I3868" s="785" t="s">
        <v>7699</v>
      </c>
      <c r="J3868" s="785" t="s">
        <v>629</v>
      </c>
      <c r="K3868" s="785" t="s">
        <v>7700</v>
      </c>
      <c r="L3868" s="785" t="s">
        <v>7701</v>
      </c>
      <c r="M3868" s="785"/>
      <c r="N3868" s="785"/>
      <c r="O3868" s="785" t="s">
        <v>7702</v>
      </c>
      <c r="P3868" s="787">
        <v>37.652369</v>
      </c>
      <c r="Q3868" s="787">
        <v>-0.31417</v>
      </c>
      <c r="R3868" s="785" t="s">
        <v>1266</v>
      </c>
      <c r="S3868" s="785" t="s">
        <v>3150</v>
      </c>
      <c r="T3868" s="785" t="s">
        <v>3151</v>
      </c>
      <c r="U3868" s="785" t="s">
        <v>7703</v>
      </c>
      <c r="V3868" s="785" t="s">
        <v>2855</v>
      </c>
      <c r="W3868" s="785" t="s">
        <v>3253</v>
      </c>
      <c r="X3868" s="785" t="s">
        <v>7652</v>
      </c>
      <c r="Y3868" s="615" t="str">
        <f t="shared" si="60"/>
        <v>Eliatha Njagi</v>
      </c>
      <c r="Z3868" s="785" t="s">
        <v>7653</v>
      </c>
      <c r="AA3868" s="785" t="s">
        <v>4349</v>
      </c>
      <c r="AB3868" s="785" t="s">
        <v>2605</v>
      </c>
      <c r="AC3868" s="785" t="s">
        <v>2606</v>
      </c>
      <c r="AD3868" s="786">
        <v>42996</v>
      </c>
    </row>
    <row r="3869" spans="1:30" ht="15.75">
      <c r="A3869" s="785" t="s">
        <v>4301</v>
      </c>
      <c r="B3869" s="785" t="s">
        <v>8242</v>
      </c>
      <c r="C3869" s="785" t="s">
        <v>4303</v>
      </c>
      <c r="D3869" s="785" t="s">
        <v>2599</v>
      </c>
      <c r="E3869" s="785" t="s">
        <v>4506</v>
      </c>
      <c r="F3869" s="786">
        <v>42898</v>
      </c>
      <c r="G3869" s="785" t="s">
        <v>4507</v>
      </c>
      <c r="H3869" s="786">
        <v>42948</v>
      </c>
      <c r="I3869" s="785" t="s">
        <v>8243</v>
      </c>
      <c r="J3869" s="785" t="s">
        <v>629</v>
      </c>
      <c r="K3869" s="785" t="s">
        <v>8244</v>
      </c>
      <c r="L3869" s="785" t="s">
        <v>8245</v>
      </c>
      <c r="M3869" s="785"/>
      <c r="N3869" s="785"/>
      <c r="O3869" s="785"/>
      <c r="P3869" s="787">
        <v>37.674104999999997</v>
      </c>
      <c r="Q3869" s="787">
        <v>-8.4489999999999996E-2</v>
      </c>
      <c r="R3869" s="785" t="s">
        <v>1104</v>
      </c>
      <c r="S3869" s="785" t="s">
        <v>2643</v>
      </c>
      <c r="T3869" s="785" t="s">
        <v>3534</v>
      </c>
      <c r="U3869" s="785" t="s">
        <v>8241</v>
      </c>
      <c r="V3869" s="785" t="s">
        <v>2855</v>
      </c>
      <c r="W3869" s="785" t="s">
        <v>2719</v>
      </c>
      <c r="X3869" s="785" t="s">
        <v>8018</v>
      </c>
      <c r="Y3869" s="615" t="str">
        <f t="shared" si="60"/>
        <v>Eric Munene</v>
      </c>
      <c r="Z3869" s="785" t="s">
        <v>8029</v>
      </c>
      <c r="AA3869" s="785" t="s">
        <v>4349</v>
      </c>
      <c r="AB3869" s="785" t="s">
        <v>2683</v>
      </c>
      <c r="AC3869" s="785" t="s">
        <v>2606</v>
      </c>
      <c r="AD3869" s="786">
        <v>42998</v>
      </c>
    </row>
    <row r="3870" spans="1:30" ht="15.75">
      <c r="A3870" s="785" t="s">
        <v>4301</v>
      </c>
      <c r="B3870" s="785" t="s">
        <v>8246</v>
      </c>
      <c r="C3870" s="785" t="s">
        <v>4303</v>
      </c>
      <c r="D3870" s="785" t="s">
        <v>2599</v>
      </c>
      <c r="E3870" s="785" t="s">
        <v>4506</v>
      </c>
      <c r="F3870" s="786">
        <v>42898</v>
      </c>
      <c r="G3870" s="785" t="s">
        <v>4507</v>
      </c>
      <c r="H3870" s="786">
        <v>42948</v>
      </c>
      <c r="I3870" s="785" t="s">
        <v>8247</v>
      </c>
      <c r="J3870" s="785" t="s">
        <v>629</v>
      </c>
      <c r="K3870" s="785" t="s">
        <v>8248</v>
      </c>
      <c r="L3870" s="785" t="s">
        <v>8249</v>
      </c>
      <c r="M3870" s="785"/>
      <c r="N3870" s="785"/>
      <c r="O3870" s="785"/>
      <c r="P3870" s="787">
        <v>37.62914</v>
      </c>
      <c r="Q3870" s="787">
        <v>-6.0517000000000001E-2</v>
      </c>
      <c r="R3870" s="785" t="s">
        <v>1104</v>
      </c>
      <c r="S3870" s="785" t="s">
        <v>2643</v>
      </c>
      <c r="T3870" s="785" t="s">
        <v>7650</v>
      </c>
      <c r="U3870" s="785" t="s">
        <v>2718</v>
      </c>
      <c r="V3870" s="785" t="s">
        <v>2855</v>
      </c>
      <c r="W3870" s="785" t="s">
        <v>2719</v>
      </c>
      <c r="X3870" s="785" t="s">
        <v>8018</v>
      </c>
      <c r="Y3870" s="615" t="str">
        <f t="shared" si="60"/>
        <v>Eric Munene</v>
      </c>
      <c r="Z3870" s="785" t="s">
        <v>8019</v>
      </c>
      <c r="AA3870" s="785" t="s">
        <v>4349</v>
      </c>
      <c r="AB3870" s="785" t="s">
        <v>2683</v>
      </c>
      <c r="AC3870" s="785" t="s">
        <v>2606</v>
      </c>
      <c r="AD3870" s="786">
        <v>43022</v>
      </c>
    </row>
    <row r="3871" spans="1:30" ht="15.75">
      <c r="A3871" s="785" t="s">
        <v>4301</v>
      </c>
      <c r="B3871" s="785" t="s">
        <v>8952</v>
      </c>
      <c r="C3871" s="785" t="s">
        <v>4379</v>
      </c>
      <c r="D3871" s="785" t="s">
        <v>2751</v>
      </c>
      <c r="E3871" s="785" t="s">
        <v>4506</v>
      </c>
      <c r="F3871" s="786">
        <v>42898</v>
      </c>
      <c r="G3871" s="785" t="s">
        <v>4507</v>
      </c>
      <c r="H3871" s="786">
        <v>42948</v>
      </c>
      <c r="I3871" s="785" t="s">
        <v>8953</v>
      </c>
      <c r="J3871" s="785" t="s">
        <v>629</v>
      </c>
      <c r="K3871" s="785" t="s">
        <v>8954</v>
      </c>
      <c r="L3871" s="785" t="s">
        <v>8955</v>
      </c>
      <c r="M3871" s="785"/>
      <c r="N3871" s="785"/>
      <c r="O3871" s="785"/>
      <c r="P3871" s="787">
        <v>37.003582999999999</v>
      </c>
      <c r="Q3871" s="787">
        <v>-0.59981499999999999</v>
      </c>
      <c r="R3871" s="785" t="s">
        <v>1030</v>
      </c>
      <c r="S3871" s="785" t="s">
        <v>2143</v>
      </c>
      <c r="T3871" s="785" t="s">
        <v>8956</v>
      </c>
      <c r="U3871" s="785" t="s">
        <v>8957</v>
      </c>
      <c r="V3871" s="785" t="s">
        <v>2855</v>
      </c>
      <c r="W3871" s="785" t="s">
        <v>2707</v>
      </c>
      <c r="X3871" s="785" t="s">
        <v>2707</v>
      </c>
      <c r="Y3871" s="615" t="str">
        <f t="shared" si="60"/>
        <v>Fagaden Enterprises</v>
      </c>
      <c r="Z3871" s="785" t="s">
        <v>8492</v>
      </c>
      <c r="AA3871" s="785" t="s">
        <v>4349</v>
      </c>
      <c r="AB3871" s="785" t="s">
        <v>2683</v>
      </c>
      <c r="AC3871" s="785" t="s">
        <v>2606</v>
      </c>
      <c r="AD3871" s="786">
        <v>42993</v>
      </c>
    </row>
    <row r="3872" spans="1:30" ht="15.75">
      <c r="A3872" s="785" t="s">
        <v>4301</v>
      </c>
      <c r="B3872" s="785" t="s">
        <v>8958</v>
      </c>
      <c r="C3872" s="785" t="s">
        <v>4303</v>
      </c>
      <c r="D3872" s="785" t="s">
        <v>2599</v>
      </c>
      <c r="E3872" s="785" t="s">
        <v>4506</v>
      </c>
      <c r="F3872" s="786">
        <v>42898</v>
      </c>
      <c r="G3872" s="785" t="s">
        <v>4507</v>
      </c>
      <c r="H3872" s="786">
        <v>42948</v>
      </c>
      <c r="I3872" s="785" t="s">
        <v>8959</v>
      </c>
      <c r="J3872" s="785" t="s">
        <v>629</v>
      </c>
      <c r="K3872" s="785" t="s">
        <v>8960</v>
      </c>
      <c r="L3872" s="785" t="s">
        <v>8961</v>
      </c>
      <c r="M3872" s="785"/>
      <c r="N3872" s="785"/>
      <c r="O3872" s="785"/>
      <c r="P3872" s="787">
        <v>36.922654999999999</v>
      </c>
      <c r="Q3872" s="787">
        <v>-0.63479699999999994</v>
      </c>
      <c r="R3872" s="785" t="s">
        <v>1030</v>
      </c>
      <c r="S3872" s="785" t="s">
        <v>3500</v>
      </c>
      <c r="T3872" s="785" t="s">
        <v>3035</v>
      </c>
      <c r="U3872" s="785" t="s">
        <v>2607</v>
      </c>
      <c r="V3872" s="785" t="s">
        <v>2855</v>
      </c>
      <c r="W3872" s="785" t="s">
        <v>2707</v>
      </c>
      <c r="X3872" s="785" t="s">
        <v>2707</v>
      </c>
      <c r="Y3872" s="615" t="str">
        <f t="shared" si="60"/>
        <v>Fagaden Enterprises</v>
      </c>
      <c r="Z3872" s="785" t="s">
        <v>8492</v>
      </c>
      <c r="AA3872" s="785" t="s">
        <v>4349</v>
      </c>
      <c r="AB3872" s="785" t="s">
        <v>2683</v>
      </c>
      <c r="AC3872" s="785" t="s">
        <v>2606</v>
      </c>
      <c r="AD3872" s="786">
        <v>42995</v>
      </c>
    </row>
    <row r="3873" spans="1:30" ht="15.75">
      <c r="A3873" s="785" t="s">
        <v>4301</v>
      </c>
      <c r="B3873" s="785" t="s">
        <v>8962</v>
      </c>
      <c r="C3873" s="785" t="s">
        <v>4303</v>
      </c>
      <c r="D3873" s="785" t="s">
        <v>2599</v>
      </c>
      <c r="E3873" s="785" t="s">
        <v>4506</v>
      </c>
      <c r="F3873" s="786">
        <v>42898</v>
      </c>
      <c r="G3873" s="785" t="s">
        <v>4507</v>
      </c>
      <c r="H3873" s="786">
        <v>42948</v>
      </c>
      <c r="I3873" s="785" t="s">
        <v>8963</v>
      </c>
      <c r="J3873" s="785" t="s">
        <v>629</v>
      </c>
      <c r="K3873" s="785" t="s">
        <v>8964</v>
      </c>
      <c r="L3873" s="785" t="s">
        <v>8965</v>
      </c>
      <c r="M3873" s="785"/>
      <c r="N3873" s="785"/>
      <c r="O3873" s="785"/>
      <c r="P3873" s="787">
        <v>36.947552000000002</v>
      </c>
      <c r="Q3873" s="787">
        <v>-0.48039300000000001</v>
      </c>
      <c r="R3873" s="785" t="s">
        <v>1056</v>
      </c>
      <c r="S3873" s="785" t="s">
        <v>2131</v>
      </c>
      <c r="T3873" s="785" t="s">
        <v>3094</v>
      </c>
      <c r="U3873" s="785" t="s">
        <v>8966</v>
      </c>
      <c r="V3873" s="785" t="s">
        <v>2855</v>
      </c>
      <c r="W3873" s="785" t="s">
        <v>2707</v>
      </c>
      <c r="X3873" s="785" t="s">
        <v>2707</v>
      </c>
      <c r="Y3873" s="615" t="str">
        <f t="shared" si="60"/>
        <v>Fagaden Enterprises</v>
      </c>
      <c r="Z3873" s="785" t="s">
        <v>2599</v>
      </c>
      <c r="AA3873" s="785" t="s">
        <v>4349</v>
      </c>
      <c r="AB3873" s="785" t="s">
        <v>2683</v>
      </c>
      <c r="AC3873" s="785" t="s">
        <v>2606</v>
      </c>
      <c r="AD3873" s="786">
        <v>42995</v>
      </c>
    </row>
    <row r="3874" spans="1:30" ht="15.75">
      <c r="A3874" s="785" t="s">
        <v>4301</v>
      </c>
      <c r="B3874" s="785" t="s">
        <v>9046</v>
      </c>
      <c r="C3874" s="785" t="s">
        <v>4303</v>
      </c>
      <c r="D3874" s="785" t="s">
        <v>2599</v>
      </c>
      <c r="E3874" s="785" t="s">
        <v>4506</v>
      </c>
      <c r="F3874" s="786">
        <v>42898</v>
      </c>
      <c r="G3874" s="785" t="s">
        <v>4507</v>
      </c>
      <c r="H3874" s="786">
        <v>42948</v>
      </c>
      <c r="I3874" s="785" t="s">
        <v>9047</v>
      </c>
      <c r="J3874" s="785" t="s">
        <v>629</v>
      </c>
      <c r="K3874" s="785" t="s">
        <v>9048</v>
      </c>
      <c r="L3874" s="785" t="s">
        <v>9049</v>
      </c>
      <c r="M3874" s="785"/>
      <c r="N3874" s="785"/>
      <c r="O3874" s="785"/>
      <c r="P3874" s="787">
        <v>37.118547</v>
      </c>
      <c r="Q3874" s="787">
        <v>-0.47653800000000002</v>
      </c>
      <c r="R3874" s="785" t="s">
        <v>1056</v>
      </c>
      <c r="S3874" s="785" t="s">
        <v>1132</v>
      </c>
      <c r="T3874" s="785" t="s">
        <v>8800</v>
      </c>
      <c r="U3874" s="785" t="s">
        <v>8663</v>
      </c>
      <c r="V3874" s="785" t="s">
        <v>2855</v>
      </c>
      <c r="W3874" s="785" t="s">
        <v>2707</v>
      </c>
      <c r="X3874" s="785" t="s">
        <v>2707</v>
      </c>
      <c r="Y3874" s="615" t="str">
        <f t="shared" si="60"/>
        <v>Fagaden Enterprises</v>
      </c>
      <c r="Z3874" s="785" t="s">
        <v>8492</v>
      </c>
      <c r="AA3874" s="785" t="s">
        <v>4349</v>
      </c>
      <c r="AB3874" s="785" t="s">
        <v>2683</v>
      </c>
      <c r="AC3874" s="785" t="s">
        <v>2606</v>
      </c>
      <c r="AD3874" s="786">
        <v>42983</v>
      </c>
    </row>
    <row r="3875" spans="1:30" ht="15.75">
      <c r="A3875" s="785" t="s">
        <v>4301</v>
      </c>
      <c r="B3875" s="785" t="s">
        <v>9050</v>
      </c>
      <c r="C3875" s="785" t="s">
        <v>4303</v>
      </c>
      <c r="D3875" s="785" t="s">
        <v>2599</v>
      </c>
      <c r="E3875" s="785" t="s">
        <v>4506</v>
      </c>
      <c r="F3875" s="786">
        <v>42898</v>
      </c>
      <c r="G3875" s="785" t="s">
        <v>4507</v>
      </c>
      <c r="H3875" s="786">
        <v>42948</v>
      </c>
      <c r="I3875" s="785" t="s">
        <v>9051</v>
      </c>
      <c r="J3875" s="785" t="s">
        <v>629</v>
      </c>
      <c r="K3875" s="785" t="s">
        <v>9052</v>
      </c>
      <c r="L3875" s="785" t="s">
        <v>9053</v>
      </c>
      <c r="M3875" s="785"/>
      <c r="N3875" s="785"/>
      <c r="O3875" s="785"/>
      <c r="P3875" s="787">
        <v>37.118476999999999</v>
      </c>
      <c r="Q3875" s="787">
        <v>-0.47545199999999999</v>
      </c>
      <c r="R3875" s="785" t="s">
        <v>1056</v>
      </c>
      <c r="S3875" s="785" t="s">
        <v>1132</v>
      </c>
      <c r="T3875" s="785" t="s">
        <v>3111</v>
      </c>
      <c r="U3875" s="785" t="s">
        <v>8663</v>
      </c>
      <c r="V3875" s="785" t="s">
        <v>2855</v>
      </c>
      <c r="W3875" s="785" t="s">
        <v>2707</v>
      </c>
      <c r="X3875" s="785" t="s">
        <v>2707</v>
      </c>
      <c r="Y3875" s="615" t="str">
        <f t="shared" si="60"/>
        <v>Fagaden Enterprises</v>
      </c>
      <c r="Z3875" s="785" t="s">
        <v>8801</v>
      </c>
      <c r="AA3875" s="785" t="s">
        <v>4349</v>
      </c>
      <c r="AB3875" s="785" t="s">
        <v>2683</v>
      </c>
      <c r="AC3875" s="785" t="s">
        <v>2606</v>
      </c>
      <c r="AD3875" s="786">
        <v>43029</v>
      </c>
    </row>
    <row r="3876" spans="1:30" ht="15.75">
      <c r="A3876" s="785" t="s">
        <v>4301</v>
      </c>
      <c r="B3876" s="785" t="s">
        <v>9064</v>
      </c>
      <c r="C3876" s="785" t="s">
        <v>4303</v>
      </c>
      <c r="D3876" s="785" t="s">
        <v>2599</v>
      </c>
      <c r="E3876" s="785" t="s">
        <v>4506</v>
      </c>
      <c r="F3876" s="786">
        <v>42898</v>
      </c>
      <c r="G3876" s="785" t="s">
        <v>4507</v>
      </c>
      <c r="H3876" s="786">
        <v>42948</v>
      </c>
      <c r="I3876" s="785" t="s">
        <v>9065</v>
      </c>
      <c r="J3876" s="785" t="s">
        <v>627</v>
      </c>
      <c r="K3876" s="785" t="s">
        <v>9066</v>
      </c>
      <c r="L3876" s="785" t="s">
        <v>9067</v>
      </c>
      <c r="M3876" s="785"/>
      <c r="N3876" s="785"/>
      <c r="O3876" s="785"/>
      <c r="P3876" s="787">
        <v>37.477141000000003</v>
      </c>
      <c r="Q3876" s="787">
        <v>-0.54350900000000002</v>
      </c>
      <c r="R3876" s="785" t="s">
        <v>1089</v>
      </c>
      <c r="S3876" s="785" t="s">
        <v>3090</v>
      </c>
      <c r="T3876" s="785" t="s">
        <v>1164</v>
      </c>
      <c r="U3876" s="785" t="s">
        <v>8337</v>
      </c>
      <c r="V3876" s="785" t="s">
        <v>2855</v>
      </c>
      <c r="W3876" s="785" t="s">
        <v>2707</v>
      </c>
      <c r="X3876" s="785" t="s">
        <v>2707</v>
      </c>
      <c r="Y3876" s="615" t="str">
        <f t="shared" si="60"/>
        <v>Fagaden Enterprises</v>
      </c>
      <c r="Z3876" s="785" t="s">
        <v>8492</v>
      </c>
      <c r="AA3876" s="785" t="s">
        <v>4349</v>
      </c>
      <c r="AB3876" s="785" t="s">
        <v>2683</v>
      </c>
      <c r="AC3876" s="785" t="s">
        <v>2606</v>
      </c>
      <c r="AD3876" s="786">
        <v>43001</v>
      </c>
    </row>
    <row r="3877" spans="1:30" ht="15.75">
      <c r="A3877" s="785" t="s">
        <v>4301</v>
      </c>
      <c r="B3877" s="785" t="s">
        <v>9273</v>
      </c>
      <c r="C3877" s="785" t="s">
        <v>4303</v>
      </c>
      <c r="D3877" s="785" t="s">
        <v>2599</v>
      </c>
      <c r="E3877" s="785" t="s">
        <v>4506</v>
      </c>
      <c r="F3877" s="786">
        <v>42898</v>
      </c>
      <c r="G3877" s="785" t="s">
        <v>4507</v>
      </c>
      <c r="H3877" s="786">
        <v>42948</v>
      </c>
      <c r="I3877" s="785" t="s">
        <v>9274</v>
      </c>
      <c r="J3877" s="785" t="s">
        <v>629</v>
      </c>
      <c r="K3877" s="785" t="s">
        <v>9275</v>
      </c>
      <c r="L3877" s="785" t="s">
        <v>9276</v>
      </c>
      <c r="M3877" s="785"/>
      <c r="N3877" s="785"/>
      <c r="O3877" s="785"/>
      <c r="P3877" s="787">
        <v>36.817079999999997</v>
      </c>
      <c r="Q3877" s="787">
        <v>-1.1334770000000001</v>
      </c>
      <c r="R3877" s="785" t="s">
        <v>821</v>
      </c>
      <c r="S3877" s="785" t="s">
        <v>1589</v>
      </c>
      <c r="T3877" s="785" t="s">
        <v>9277</v>
      </c>
      <c r="U3877" s="785" t="s">
        <v>3844</v>
      </c>
      <c r="V3877" s="785" t="s">
        <v>2855</v>
      </c>
      <c r="W3877" s="785" t="s">
        <v>2805</v>
      </c>
      <c r="X3877" s="785" t="s">
        <v>2805</v>
      </c>
      <c r="Y3877" s="615" t="str">
        <f t="shared" si="60"/>
        <v>Felikam Biogas Services</v>
      </c>
      <c r="Z3877" s="785" t="s">
        <v>9278</v>
      </c>
      <c r="AA3877" s="785" t="s">
        <v>4349</v>
      </c>
      <c r="AB3877" s="785" t="s">
        <v>2683</v>
      </c>
      <c r="AC3877" s="785" t="s">
        <v>2606</v>
      </c>
      <c r="AD3877" s="786">
        <v>43019</v>
      </c>
    </row>
    <row r="3878" spans="1:30" ht="15.75">
      <c r="A3878" s="785" t="s">
        <v>4301</v>
      </c>
      <c r="B3878" s="785" t="s">
        <v>10366</v>
      </c>
      <c r="C3878" s="785" t="s">
        <v>4303</v>
      </c>
      <c r="D3878" s="785" t="s">
        <v>2599</v>
      </c>
      <c r="E3878" s="785" t="s">
        <v>4506</v>
      </c>
      <c r="F3878" s="786">
        <v>42898</v>
      </c>
      <c r="G3878" s="785" t="s">
        <v>4507</v>
      </c>
      <c r="H3878" s="786">
        <v>42948</v>
      </c>
      <c r="I3878" s="785" t="s">
        <v>10367</v>
      </c>
      <c r="J3878" s="785" t="s">
        <v>629</v>
      </c>
      <c r="K3878" s="785" t="s">
        <v>10368</v>
      </c>
      <c r="L3878" s="785" t="s">
        <v>10369</v>
      </c>
      <c r="M3878" s="785"/>
      <c r="N3878" s="785"/>
      <c r="O3878" s="785"/>
      <c r="P3878" s="787">
        <v>36.012439999999998</v>
      </c>
      <c r="Q3878" s="787">
        <v>-0.26704499999999998</v>
      </c>
      <c r="R3878" s="785" t="s">
        <v>695</v>
      </c>
      <c r="S3878" s="785" t="s">
        <v>2627</v>
      </c>
      <c r="T3878" s="785" t="s">
        <v>1012</v>
      </c>
      <c r="U3878" s="785" t="s">
        <v>6702</v>
      </c>
      <c r="V3878" s="785" t="s">
        <v>3004</v>
      </c>
      <c r="W3878" s="785" t="s">
        <v>10370</v>
      </c>
      <c r="X3878" s="785" t="s">
        <v>10371</v>
      </c>
      <c r="Y3878" s="615" t="str">
        <f t="shared" si="60"/>
        <v>Geofrey  Korir</v>
      </c>
      <c r="Z3878" s="785" t="s">
        <v>10372</v>
      </c>
      <c r="AA3878" s="785" t="s">
        <v>4314</v>
      </c>
      <c r="AB3878" s="785" t="s">
        <v>2683</v>
      </c>
      <c r="AC3878" s="785" t="s">
        <v>2606</v>
      </c>
      <c r="AD3878" s="786">
        <v>43007</v>
      </c>
    </row>
    <row r="3879" spans="1:30" ht="15.75">
      <c r="A3879" s="785" t="s">
        <v>4301</v>
      </c>
      <c r="B3879" s="785" t="s">
        <v>11102</v>
      </c>
      <c r="C3879" s="785" t="s">
        <v>4303</v>
      </c>
      <c r="D3879" s="785" t="s">
        <v>2599</v>
      </c>
      <c r="E3879" s="785" t="s">
        <v>4506</v>
      </c>
      <c r="F3879" s="786">
        <v>42898</v>
      </c>
      <c r="G3879" s="785" t="s">
        <v>4507</v>
      </c>
      <c r="H3879" s="786">
        <v>42948</v>
      </c>
      <c r="I3879" s="785" t="s">
        <v>11103</v>
      </c>
      <c r="J3879" s="785" t="s">
        <v>629</v>
      </c>
      <c r="K3879" s="785" t="s">
        <v>11104</v>
      </c>
      <c r="L3879" s="785" t="s">
        <v>11105</v>
      </c>
      <c r="M3879" s="785"/>
      <c r="N3879" s="785"/>
      <c r="O3879" s="785"/>
      <c r="P3879" s="787">
        <v>34.801715000000002</v>
      </c>
      <c r="Q3879" s="787">
        <v>0.33376</v>
      </c>
      <c r="R3879" s="785" t="s">
        <v>1917</v>
      </c>
      <c r="S3879" s="785" t="s">
        <v>11016</v>
      </c>
      <c r="T3879" s="785" t="s">
        <v>11106</v>
      </c>
      <c r="U3879" s="785" t="s">
        <v>11107</v>
      </c>
      <c r="V3879" s="785" t="s">
        <v>2855</v>
      </c>
      <c r="W3879" s="785" t="s">
        <v>6356</v>
      </c>
      <c r="X3879" s="785" t="s">
        <v>6356</v>
      </c>
      <c r="Y3879" s="615" t="str">
        <f t="shared" si="60"/>
        <v>Gillet Lihanda</v>
      </c>
      <c r="Z3879" s="785" t="s">
        <v>11043</v>
      </c>
      <c r="AA3879" s="785" t="s">
        <v>4314</v>
      </c>
      <c r="AB3879" s="785" t="s">
        <v>2683</v>
      </c>
      <c r="AC3879" s="785" t="s">
        <v>2606</v>
      </c>
      <c r="AD3879" s="786">
        <v>43001</v>
      </c>
    </row>
    <row r="3880" spans="1:30" ht="15.75">
      <c r="A3880" s="785" t="s">
        <v>4301</v>
      </c>
      <c r="B3880" s="785" t="s">
        <v>13928</v>
      </c>
      <c r="C3880" s="785" t="s">
        <v>4303</v>
      </c>
      <c r="D3880" s="785" t="s">
        <v>2599</v>
      </c>
      <c r="E3880" s="785" t="s">
        <v>4506</v>
      </c>
      <c r="F3880" s="786">
        <v>42898</v>
      </c>
      <c r="G3880" s="785" t="s">
        <v>4507</v>
      </c>
      <c r="H3880" s="786">
        <v>42948</v>
      </c>
      <c r="I3880" s="785" t="s">
        <v>13929</v>
      </c>
      <c r="J3880" s="785" t="s">
        <v>629</v>
      </c>
      <c r="K3880" s="785" t="s">
        <v>13930</v>
      </c>
      <c r="L3880" s="785" t="s">
        <v>13931</v>
      </c>
      <c r="M3880" s="785"/>
      <c r="N3880" s="785"/>
      <c r="O3880" s="785"/>
      <c r="P3880" s="787">
        <v>35.258386999999999</v>
      </c>
      <c r="Q3880" s="787">
        <v>3.8190000000000002E-2</v>
      </c>
      <c r="R3880" s="785" t="s">
        <v>916</v>
      </c>
      <c r="S3880" s="785" t="s">
        <v>3061</v>
      </c>
      <c r="T3880" s="785" t="s">
        <v>4691</v>
      </c>
      <c r="U3880" s="785" t="s">
        <v>13932</v>
      </c>
      <c r="V3880" s="785" t="s">
        <v>2603</v>
      </c>
      <c r="W3880" s="785" t="s">
        <v>4693</v>
      </c>
      <c r="X3880" s="785" t="s">
        <v>4693</v>
      </c>
      <c r="Y3880" s="615" t="str">
        <f t="shared" si="60"/>
        <v>John Bett</v>
      </c>
      <c r="Z3880" s="785" t="s">
        <v>13863</v>
      </c>
      <c r="AA3880" s="785" t="s">
        <v>4314</v>
      </c>
      <c r="AB3880" s="785" t="s">
        <v>2683</v>
      </c>
      <c r="AC3880" s="785" t="s">
        <v>2606</v>
      </c>
      <c r="AD3880" s="786">
        <v>42989</v>
      </c>
    </row>
    <row r="3881" spans="1:30" ht="15.75">
      <c r="A3881" s="785" t="s">
        <v>4301</v>
      </c>
      <c r="B3881" s="785" t="s">
        <v>14435</v>
      </c>
      <c r="C3881" s="785" t="s">
        <v>4303</v>
      </c>
      <c r="D3881" s="785" t="s">
        <v>2599</v>
      </c>
      <c r="E3881" s="785" t="s">
        <v>4506</v>
      </c>
      <c r="F3881" s="786">
        <v>42898</v>
      </c>
      <c r="G3881" s="785" t="s">
        <v>4507</v>
      </c>
      <c r="H3881" s="786">
        <v>42948</v>
      </c>
      <c r="I3881" s="785" t="s">
        <v>14436</v>
      </c>
      <c r="J3881" s="785" t="s">
        <v>627</v>
      </c>
      <c r="K3881" s="785" t="s">
        <v>14437</v>
      </c>
      <c r="L3881" s="785" t="s">
        <v>14438</v>
      </c>
      <c r="M3881" s="785" t="s">
        <v>14439</v>
      </c>
      <c r="N3881" s="785"/>
      <c r="O3881" s="785" t="s">
        <v>14440</v>
      </c>
      <c r="P3881" s="787">
        <v>36.986772000000002</v>
      </c>
      <c r="Q3881" s="787">
        <v>-1.4331719999999999</v>
      </c>
      <c r="R3881" s="785" t="s">
        <v>1729</v>
      </c>
      <c r="S3881" s="785" t="s">
        <v>2878</v>
      </c>
      <c r="T3881" s="785" t="s">
        <v>14441</v>
      </c>
      <c r="U3881" s="785" t="s">
        <v>14442</v>
      </c>
      <c r="V3881" s="785" t="s">
        <v>2603</v>
      </c>
      <c r="W3881" s="785" t="s">
        <v>8491</v>
      </c>
      <c r="X3881" s="785" t="s">
        <v>4026</v>
      </c>
      <c r="Y3881" s="615" t="str">
        <f t="shared" si="60"/>
        <v>Joram Gathogo Mutahi</v>
      </c>
      <c r="Z3881" s="785" t="s">
        <v>14443</v>
      </c>
      <c r="AA3881" s="785" t="s">
        <v>5464</v>
      </c>
      <c r="AB3881" s="785" t="s">
        <v>5504</v>
      </c>
      <c r="AC3881" s="785" t="s">
        <v>2617</v>
      </c>
      <c r="AD3881" s="786">
        <v>43077</v>
      </c>
    </row>
    <row r="3882" spans="1:30" ht="15.75">
      <c r="A3882" s="785" t="s">
        <v>4301</v>
      </c>
      <c r="B3882" s="785" t="s">
        <v>14998</v>
      </c>
      <c r="C3882" s="785" t="s">
        <v>4303</v>
      </c>
      <c r="D3882" s="785" t="s">
        <v>2599</v>
      </c>
      <c r="E3882" s="785" t="s">
        <v>4506</v>
      </c>
      <c r="F3882" s="786">
        <v>42898</v>
      </c>
      <c r="G3882" s="785" t="s">
        <v>4507</v>
      </c>
      <c r="H3882" s="786">
        <v>42948</v>
      </c>
      <c r="I3882" s="785" t="s">
        <v>14999</v>
      </c>
      <c r="J3882" s="785" t="s">
        <v>627</v>
      </c>
      <c r="K3882" s="785" t="s">
        <v>15000</v>
      </c>
      <c r="L3882" s="785" t="s">
        <v>15001</v>
      </c>
      <c r="M3882" s="785"/>
      <c r="N3882" s="785"/>
      <c r="O3882" s="785"/>
      <c r="P3882" s="787">
        <v>35.582684</v>
      </c>
      <c r="Q3882" s="787">
        <v>-0.79066400000000003</v>
      </c>
      <c r="R3882" s="785" t="s">
        <v>2813</v>
      </c>
      <c r="S3882" s="785" t="s">
        <v>2814</v>
      </c>
      <c r="T3882" s="785" t="s">
        <v>3237</v>
      </c>
      <c r="U3882" s="785" t="s">
        <v>3237</v>
      </c>
      <c r="V3882" s="785" t="s">
        <v>2855</v>
      </c>
      <c r="W3882" s="785" t="s">
        <v>2730</v>
      </c>
      <c r="X3882" s="785" t="s">
        <v>2730</v>
      </c>
      <c r="Y3882" s="615" t="str">
        <f t="shared" si="60"/>
        <v>Joseph Tonui</v>
      </c>
      <c r="Z3882" s="785" t="s">
        <v>14997</v>
      </c>
      <c r="AA3882" s="785" t="s">
        <v>4314</v>
      </c>
      <c r="AB3882" s="785" t="s">
        <v>2683</v>
      </c>
      <c r="AC3882" s="785" t="s">
        <v>2606</v>
      </c>
      <c r="AD3882" s="786">
        <v>43004</v>
      </c>
    </row>
    <row r="3883" spans="1:30" ht="15.75">
      <c r="A3883" s="785" t="s">
        <v>4301</v>
      </c>
      <c r="B3883" s="785" t="s">
        <v>15146</v>
      </c>
      <c r="C3883" s="785" t="s">
        <v>4303</v>
      </c>
      <c r="D3883" s="785" t="s">
        <v>2599</v>
      </c>
      <c r="E3883" s="785" t="s">
        <v>4506</v>
      </c>
      <c r="F3883" s="786">
        <v>42898</v>
      </c>
      <c r="G3883" s="785" t="s">
        <v>4507</v>
      </c>
      <c r="H3883" s="786">
        <v>42948</v>
      </c>
      <c r="I3883" s="785" t="s">
        <v>15147</v>
      </c>
      <c r="J3883" s="785" t="s">
        <v>627</v>
      </c>
      <c r="K3883" s="785" t="s">
        <v>15148</v>
      </c>
      <c r="L3883" s="785" t="s">
        <v>15149</v>
      </c>
      <c r="M3883" s="785"/>
      <c r="N3883" s="785"/>
      <c r="O3883" s="785" t="s">
        <v>15150</v>
      </c>
      <c r="P3883" s="787">
        <v>37.768120000000003</v>
      </c>
      <c r="Q3883" s="787">
        <v>-2.080063</v>
      </c>
      <c r="R3883" s="785" t="s">
        <v>728</v>
      </c>
      <c r="S3883" s="785" t="s">
        <v>728</v>
      </c>
      <c r="T3883" s="785" t="s">
        <v>15151</v>
      </c>
      <c r="U3883" s="785" t="s">
        <v>15151</v>
      </c>
      <c r="V3883" s="785" t="s">
        <v>2855</v>
      </c>
      <c r="W3883" s="785" t="s">
        <v>2649</v>
      </c>
      <c r="X3883" s="785" t="s">
        <v>2649</v>
      </c>
      <c r="Y3883" s="615" t="str">
        <f t="shared" si="60"/>
        <v>Jotham Kaluma</v>
      </c>
      <c r="Z3883" s="785" t="s">
        <v>15152</v>
      </c>
      <c r="AA3883" s="785" t="s">
        <v>4314</v>
      </c>
      <c r="AB3883" s="785" t="s">
        <v>2605</v>
      </c>
      <c r="AC3883" s="785" t="s">
        <v>2606</v>
      </c>
      <c r="AD3883" s="786">
        <v>43055</v>
      </c>
    </row>
    <row r="3884" spans="1:30" ht="15.75">
      <c r="A3884" s="785" t="s">
        <v>4301</v>
      </c>
      <c r="B3884" s="785" t="s">
        <v>15750</v>
      </c>
      <c r="C3884" s="785" t="s">
        <v>4303</v>
      </c>
      <c r="D3884" s="785" t="s">
        <v>2599</v>
      </c>
      <c r="E3884" s="785" t="s">
        <v>4506</v>
      </c>
      <c r="F3884" s="786">
        <v>42898</v>
      </c>
      <c r="G3884" s="785" t="s">
        <v>4507</v>
      </c>
      <c r="H3884" s="786">
        <v>42948</v>
      </c>
      <c r="I3884" s="785" t="s">
        <v>15751</v>
      </c>
      <c r="J3884" s="785" t="s">
        <v>627</v>
      </c>
      <c r="K3884" s="785" t="s">
        <v>15752</v>
      </c>
      <c r="L3884" s="785" t="s">
        <v>15753</v>
      </c>
      <c r="M3884" s="785"/>
      <c r="N3884" s="785"/>
      <c r="O3884" s="785"/>
      <c r="P3884" s="787">
        <v>34.11647</v>
      </c>
      <c r="Q3884" s="787">
        <v>-1.0357080000000001</v>
      </c>
      <c r="R3884" s="785" t="s">
        <v>2828</v>
      </c>
      <c r="S3884" s="785" t="s">
        <v>7504</v>
      </c>
      <c r="T3884" s="785" t="s">
        <v>15754</v>
      </c>
      <c r="U3884" s="785" t="s">
        <v>15755</v>
      </c>
      <c r="V3884" s="785" t="s">
        <v>6015</v>
      </c>
      <c r="W3884" s="785" t="s">
        <v>2608</v>
      </c>
      <c r="X3884" s="785" t="s">
        <v>15588</v>
      </c>
      <c r="Y3884" s="615" t="str">
        <f t="shared" si="60"/>
        <v>Julius Onyango</v>
      </c>
      <c r="Z3884" s="785" t="s">
        <v>15595</v>
      </c>
      <c r="AA3884" s="785" t="s">
        <v>5464</v>
      </c>
      <c r="AB3884" s="785" t="s">
        <v>2609</v>
      </c>
      <c r="AC3884" s="785" t="s">
        <v>2610</v>
      </c>
      <c r="AD3884" s="786">
        <v>42895</v>
      </c>
    </row>
    <row r="3885" spans="1:30" ht="15.75">
      <c r="A3885" s="785" t="s">
        <v>4301</v>
      </c>
      <c r="B3885" s="785" t="s">
        <v>16885</v>
      </c>
      <c r="C3885" s="785" t="s">
        <v>4303</v>
      </c>
      <c r="D3885" s="785" t="s">
        <v>2599</v>
      </c>
      <c r="E3885" s="785" t="s">
        <v>4506</v>
      </c>
      <c r="F3885" s="786">
        <v>42898</v>
      </c>
      <c r="G3885" s="785" t="s">
        <v>4507</v>
      </c>
      <c r="H3885" s="786">
        <v>42948</v>
      </c>
      <c r="I3885" s="785" t="s">
        <v>16886</v>
      </c>
      <c r="J3885" s="785" t="s">
        <v>629</v>
      </c>
      <c r="K3885" s="785" t="s">
        <v>16887</v>
      </c>
      <c r="L3885" s="785" t="s">
        <v>16888</v>
      </c>
      <c r="M3885" s="785"/>
      <c r="N3885" s="785"/>
      <c r="O3885" s="785"/>
      <c r="P3885" s="787">
        <v>37.477783000000002</v>
      </c>
      <c r="Q3885" s="787">
        <v>-0.44983899999999999</v>
      </c>
      <c r="R3885" s="785" t="s">
        <v>1089</v>
      </c>
      <c r="S3885" s="785" t="s">
        <v>1164</v>
      </c>
      <c r="T3885" s="785" t="s">
        <v>3906</v>
      </c>
      <c r="U3885" s="785" t="s">
        <v>16889</v>
      </c>
      <c r="V3885" s="785" t="s">
        <v>3070</v>
      </c>
      <c r="W3885" s="785" t="s">
        <v>3005</v>
      </c>
      <c r="X3885" s="785" t="s">
        <v>16849</v>
      </c>
      <c r="Y3885" s="615" t="str">
        <f t="shared" si="60"/>
        <v>Linus Muchangi</v>
      </c>
      <c r="Z3885" s="785" t="s">
        <v>16861</v>
      </c>
      <c r="AA3885" s="785" t="s">
        <v>4349</v>
      </c>
      <c r="AB3885" s="785" t="s">
        <v>2605</v>
      </c>
      <c r="AC3885" s="785" t="s">
        <v>2606</v>
      </c>
      <c r="AD3885" s="786">
        <v>43025</v>
      </c>
    </row>
    <row r="3886" spans="1:30" ht="15.75">
      <c r="A3886" s="785" t="s">
        <v>4301</v>
      </c>
      <c r="B3886" s="785" t="s">
        <v>16964</v>
      </c>
      <c r="C3886" s="785" t="s">
        <v>4303</v>
      </c>
      <c r="D3886" s="785" t="s">
        <v>2599</v>
      </c>
      <c r="E3886" s="785" t="s">
        <v>4506</v>
      </c>
      <c r="F3886" s="786">
        <v>42898</v>
      </c>
      <c r="G3886" s="785" t="s">
        <v>4507</v>
      </c>
      <c r="H3886" s="786">
        <v>42948</v>
      </c>
      <c r="I3886" s="785" t="s">
        <v>16965</v>
      </c>
      <c r="J3886" s="785" t="s">
        <v>629</v>
      </c>
      <c r="K3886" s="785" t="s">
        <v>16966</v>
      </c>
      <c r="L3886" s="785" t="s">
        <v>16967</v>
      </c>
      <c r="M3886" s="785"/>
      <c r="N3886" s="785"/>
      <c r="O3886" s="785"/>
      <c r="P3886" s="787">
        <v>37.360959999999999</v>
      </c>
      <c r="Q3886" s="787">
        <v>-1.259395</v>
      </c>
      <c r="R3886" s="785" t="s">
        <v>1729</v>
      </c>
      <c r="S3886" s="785" t="s">
        <v>3997</v>
      </c>
      <c r="T3886" s="785" t="s">
        <v>16968</v>
      </c>
      <c r="U3886" s="785" t="s">
        <v>16969</v>
      </c>
      <c r="V3886" s="785" t="s">
        <v>2855</v>
      </c>
      <c r="W3886" s="785" t="s">
        <v>16951</v>
      </c>
      <c r="X3886" s="785" t="s">
        <v>16952</v>
      </c>
      <c r="Y3886" s="615" t="str">
        <f t="shared" si="60"/>
        <v>Lucas Muia</v>
      </c>
      <c r="Z3886" s="785" t="s">
        <v>16935</v>
      </c>
      <c r="AA3886" s="785" t="s">
        <v>4314</v>
      </c>
      <c r="AB3886" s="785" t="s">
        <v>2683</v>
      </c>
      <c r="AC3886" s="785" t="s">
        <v>2606</v>
      </c>
      <c r="AD3886" s="786">
        <v>42908</v>
      </c>
    </row>
    <row r="3887" spans="1:30" ht="15.75">
      <c r="A3887" s="785" t="s">
        <v>4301</v>
      </c>
      <c r="B3887" s="785" t="s">
        <v>18051</v>
      </c>
      <c r="C3887" s="785" t="s">
        <v>4303</v>
      </c>
      <c r="D3887" s="785" t="s">
        <v>2599</v>
      </c>
      <c r="E3887" s="785" t="s">
        <v>4506</v>
      </c>
      <c r="F3887" s="786">
        <v>42898</v>
      </c>
      <c r="G3887" s="785" t="s">
        <v>4507</v>
      </c>
      <c r="H3887" s="786">
        <v>42948</v>
      </c>
      <c r="I3887" s="785" t="s">
        <v>18052</v>
      </c>
      <c r="J3887" s="785" t="s">
        <v>627</v>
      </c>
      <c r="K3887" s="785" t="s">
        <v>18053</v>
      </c>
      <c r="L3887" s="785" t="s">
        <v>18054</v>
      </c>
      <c r="M3887" s="785"/>
      <c r="N3887" s="785"/>
      <c r="O3887" s="785"/>
      <c r="P3887" s="787">
        <v>36.995581999999999</v>
      </c>
      <c r="Q3887" s="787">
        <v>-0.472113</v>
      </c>
      <c r="R3887" s="785" t="s">
        <v>1056</v>
      </c>
      <c r="S3887" s="785" t="s">
        <v>2131</v>
      </c>
      <c r="T3887" s="785" t="s">
        <v>2131</v>
      </c>
      <c r="U3887" s="785" t="s">
        <v>18055</v>
      </c>
      <c r="V3887" s="785" t="s">
        <v>3004</v>
      </c>
      <c r="W3887" s="785" t="s">
        <v>3015</v>
      </c>
      <c r="X3887" s="785" t="s">
        <v>3015</v>
      </c>
      <c r="Y3887" s="615" t="str">
        <f t="shared" si="60"/>
        <v>Mt Kenya Renewable Energy</v>
      </c>
      <c r="Z3887" s="785" t="s">
        <v>4884</v>
      </c>
      <c r="AA3887" s="785" t="s">
        <v>4349</v>
      </c>
      <c r="AB3887" s="785" t="s">
        <v>2605</v>
      </c>
      <c r="AC3887" s="785" t="s">
        <v>2606</v>
      </c>
      <c r="AD3887" s="786">
        <v>42998</v>
      </c>
    </row>
    <row r="3888" spans="1:30" ht="15.75">
      <c r="A3888" s="785" t="s">
        <v>4301</v>
      </c>
      <c r="B3888" s="785" t="s">
        <v>18181</v>
      </c>
      <c r="C3888" s="785" t="s">
        <v>4303</v>
      </c>
      <c r="D3888" s="785" t="s">
        <v>2599</v>
      </c>
      <c r="E3888" s="785" t="s">
        <v>4506</v>
      </c>
      <c r="F3888" s="786">
        <v>42898</v>
      </c>
      <c r="G3888" s="785" t="s">
        <v>4507</v>
      </c>
      <c r="H3888" s="786">
        <v>42948</v>
      </c>
      <c r="I3888" s="785" t="s">
        <v>18182</v>
      </c>
      <c r="J3888" s="785" t="s">
        <v>629</v>
      </c>
      <c r="K3888" s="785" t="s">
        <v>18183</v>
      </c>
      <c r="L3888" s="785" t="s">
        <v>18184</v>
      </c>
      <c r="M3888" s="785"/>
      <c r="N3888" s="785"/>
      <c r="O3888" s="785"/>
      <c r="P3888" s="787">
        <v>36.530613000000002</v>
      </c>
      <c r="Q3888" s="787">
        <v>-0.19522100000000001</v>
      </c>
      <c r="R3888" s="785" t="s">
        <v>1228</v>
      </c>
      <c r="S3888" s="785" t="s">
        <v>1229</v>
      </c>
      <c r="T3888" s="785" t="s">
        <v>9666</v>
      </c>
      <c r="U3888" s="785" t="s">
        <v>18185</v>
      </c>
      <c r="V3888" s="785" t="s">
        <v>3004</v>
      </c>
      <c r="W3888" s="785" t="s">
        <v>3288</v>
      </c>
      <c r="X3888" s="785" t="s">
        <v>18186</v>
      </c>
      <c r="Y3888" s="615" t="str">
        <f t="shared" si="60"/>
        <v>Mwiyoi David</v>
      </c>
      <c r="Z3888" s="785" t="s">
        <v>18187</v>
      </c>
      <c r="AA3888" s="785" t="s">
        <v>4314</v>
      </c>
      <c r="AB3888" s="785" t="s">
        <v>2683</v>
      </c>
      <c r="AC3888" s="785" t="s">
        <v>2606</v>
      </c>
      <c r="AD3888" s="786">
        <v>43018</v>
      </c>
    </row>
    <row r="3889" spans="1:30" ht="15.75">
      <c r="A3889" s="785" t="s">
        <v>4301</v>
      </c>
      <c r="B3889" s="785" t="s">
        <v>20339</v>
      </c>
      <c r="C3889" s="785" t="s">
        <v>4303</v>
      </c>
      <c r="D3889" s="785" t="s">
        <v>2599</v>
      </c>
      <c r="E3889" s="785" t="s">
        <v>4506</v>
      </c>
      <c r="F3889" s="786">
        <v>42898</v>
      </c>
      <c r="G3889" s="785" t="s">
        <v>4507</v>
      </c>
      <c r="H3889" s="786">
        <v>42948</v>
      </c>
      <c r="I3889" s="785" t="s">
        <v>20340</v>
      </c>
      <c r="J3889" s="785" t="s">
        <v>629</v>
      </c>
      <c r="K3889" s="785" t="s">
        <v>20341</v>
      </c>
      <c r="L3889" s="785" t="s">
        <v>20342</v>
      </c>
      <c r="M3889" s="785"/>
      <c r="N3889" s="785"/>
      <c r="O3889" s="785"/>
      <c r="P3889" s="787">
        <v>35.141043000000003</v>
      </c>
      <c r="Q3889" s="787">
        <v>-0.60174000000000005</v>
      </c>
      <c r="R3889" s="785" t="s">
        <v>2053</v>
      </c>
      <c r="S3889" s="785" t="s">
        <v>2098</v>
      </c>
      <c r="T3889" s="785" t="s">
        <v>20193</v>
      </c>
      <c r="U3889" s="785" t="s">
        <v>20193</v>
      </c>
      <c r="V3889" s="785" t="s">
        <v>3004</v>
      </c>
      <c r="W3889" s="785" t="s">
        <v>2760</v>
      </c>
      <c r="X3889" s="785" t="s">
        <v>2760</v>
      </c>
      <c r="Y3889" s="615" t="str">
        <f t="shared" si="60"/>
        <v>Philip Kurgat</v>
      </c>
      <c r="Z3889" s="785" t="s">
        <v>20282</v>
      </c>
      <c r="AA3889" s="785" t="s">
        <v>4314</v>
      </c>
      <c r="AB3889" s="785" t="s">
        <v>2683</v>
      </c>
      <c r="AC3889" s="785" t="s">
        <v>2606</v>
      </c>
      <c r="AD3889" s="786">
        <v>43004</v>
      </c>
    </row>
    <row r="3890" spans="1:30" ht="15.75">
      <c r="A3890" s="785" t="s">
        <v>4301</v>
      </c>
      <c r="B3890" s="785" t="s">
        <v>21206</v>
      </c>
      <c r="C3890" s="785" t="s">
        <v>4303</v>
      </c>
      <c r="D3890" s="785" t="s">
        <v>2599</v>
      </c>
      <c r="E3890" s="785" t="s">
        <v>4506</v>
      </c>
      <c r="F3890" s="786">
        <v>42898</v>
      </c>
      <c r="G3890" s="785" t="s">
        <v>4507</v>
      </c>
      <c r="H3890" s="786">
        <v>42948</v>
      </c>
      <c r="I3890" s="785" t="s">
        <v>21207</v>
      </c>
      <c r="J3890" s="785" t="s">
        <v>627</v>
      </c>
      <c r="K3890" s="785" t="s">
        <v>21208</v>
      </c>
      <c r="L3890" s="785" t="s">
        <v>21209</v>
      </c>
      <c r="M3890" s="785"/>
      <c r="N3890" s="785"/>
      <c r="O3890" s="785" t="s">
        <v>21210</v>
      </c>
      <c r="P3890" s="787">
        <v>36.480651999999999</v>
      </c>
      <c r="Q3890" s="787">
        <v>-0.73960000000000004</v>
      </c>
      <c r="R3890" s="785" t="s">
        <v>695</v>
      </c>
      <c r="S3890" s="785" t="s">
        <v>1996</v>
      </c>
      <c r="T3890" s="785" t="s">
        <v>3159</v>
      </c>
      <c r="U3890" s="785" t="s">
        <v>21211</v>
      </c>
      <c r="V3890" s="785" t="s">
        <v>2673</v>
      </c>
      <c r="W3890" s="785" t="s">
        <v>2608</v>
      </c>
      <c r="X3890" s="785" t="s">
        <v>21176</v>
      </c>
      <c r="Y3890" s="615" t="str">
        <f t="shared" si="60"/>
        <v>Robert Wanjiku</v>
      </c>
      <c r="Z3890" s="785" t="s">
        <v>10380</v>
      </c>
      <c r="AA3890" s="785" t="s">
        <v>5464</v>
      </c>
      <c r="AB3890" s="785" t="s">
        <v>2609</v>
      </c>
      <c r="AC3890" s="785" t="s">
        <v>2610</v>
      </c>
      <c r="AD3890" s="786">
        <v>42898</v>
      </c>
    </row>
    <row r="3891" spans="1:30" ht="15.75">
      <c r="A3891" s="785" t="s">
        <v>4301</v>
      </c>
      <c r="B3891" s="785" t="s">
        <v>21562</v>
      </c>
      <c r="C3891" s="785" t="s">
        <v>4303</v>
      </c>
      <c r="D3891" s="785" t="s">
        <v>2599</v>
      </c>
      <c r="E3891" s="785" t="s">
        <v>4506</v>
      </c>
      <c r="F3891" s="786">
        <v>42898</v>
      </c>
      <c r="G3891" s="785" t="s">
        <v>4507</v>
      </c>
      <c r="H3891" s="786">
        <v>42948</v>
      </c>
      <c r="I3891" s="785" t="s">
        <v>21563</v>
      </c>
      <c r="J3891" s="785" t="s">
        <v>627</v>
      </c>
      <c r="K3891" s="785" t="s">
        <v>21564</v>
      </c>
      <c r="L3891" s="785" t="s">
        <v>21565</v>
      </c>
      <c r="M3891" s="785"/>
      <c r="N3891" s="785"/>
      <c r="O3891" s="785"/>
      <c r="P3891" s="787">
        <v>37.375290999999997</v>
      </c>
      <c r="Q3891" s="787">
        <v>-0.51715299999999997</v>
      </c>
      <c r="R3891" s="785" t="s">
        <v>1961</v>
      </c>
      <c r="S3891" s="785" t="s">
        <v>2066</v>
      </c>
      <c r="T3891" s="785" t="s">
        <v>2692</v>
      </c>
      <c r="U3891" s="785" t="s">
        <v>8379</v>
      </c>
      <c r="V3891" s="785" t="s">
        <v>3178</v>
      </c>
      <c r="W3891" s="785" t="s">
        <v>2608</v>
      </c>
      <c r="X3891" s="785" t="s">
        <v>21176</v>
      </c>
      <c r="Y3891" s="615" t="str">
        <f t="shared" si="60"/>
        <v>Robert Wanjiku</v>
      </c>
      <c r="Z3891" s="785" t="s">
        <v>10380</v>
      </c>
      <c r="AA3891" s="785" t="s">
        <v>5464</v>
      </c>
      <c r="AB3891" s="785" t="s">
        <v>2609</v>
      </c>
      <c r="AC3891" s="785" t="s">
        <v>2610</v>
      </c>
      <c r="AD3891" s="786">
        <v>42968</v>
      </c>
    </row>
    <row r="3892" spans="1:30" ht="15.75">
      <c r="A3892" s="785" t="s">
        <v>4301</v>
      </c>
      <c r="B3892" s="785" t="s">
        <v>22624</v>
      </c>
      <c r="C3892" s="785" t="s">
        <v>4303</v>
      </c>
      <c r="D3892" s="785" t="s">
        <v>2599</v>
      </c>
      <c r="E3892" s="785" t="s">
        <v>4506</v>
      </c>
      <c r="F3892" s="786">
        <v>42898</v>
      </c>
      <c r="G3892" s="785" t="s">
        <v>4507</v>
      </c>
      <c r="H3892" s="786">
        <v>42948</v>
      </c>
      <c r="I3892" s="785" t="s">
        <v>22625</v>
      </c>
      <c r="J3892" s="785" t="s">
        <v>629</v>
      </c>
      <c r="K3892" s="785" t="s">
        <v>22626</v>
      </c>
      <c r="L3892" s="785" t="s">
        <v>22627</v>
      </c>
      <c r="M3892" s="785"/>
      <c r="N3892" s="785"/>
      <c r="O3892" s="785"/>
      <c r="P3892" s="787">
        <v>37.041162999999997</v>
      </c>
      <c r="Q3892" s="787">
        <v>-0.53543499999999999</v>
      </c>
      <c r="R3892" s="785" t="s">
        <v>1056</v>
      </c>
      <c r="S3892" s="785" t="s">
        <v>1289</v>
      </c>
      <c r="T3892" s="785" t="s">
        <v>3816</v>
      </c>
      <c r="U3892" s="785" t="s">
        <v>22628</v>
      </c>
      <c r="V3892" s="785" t="s">
        <v>3070</v>
      </c>
      <c r="W3892" s="785" t="s">
        <v>3079</v>
      </c>
      <c r="X3892" s="785" t="s">
        <v>3080</v>
      </c>
      <c r="Y3892" s="615" t="str">
        <f t="shared" si="60"/>
        <v>Samuel Migwi</v>
      </c>
      <c r="Z3892" s="785" t="s">
        <v>22504</v>
      </c>
      <c r="AA3892" s="785" t="s">
        <v>4314</v>
      </c>
      <c r="AB3892" s="785" t="s">
        <v>2605</v>
      </c>
      <c r="AC3892" s="785" t="s">
        <v>2606</v>
      </c>
      <c r="AD3892" s="786">
        <v>42993</v>
      </c>
    </row>
    <row r="3893" spans="1:30" ht="15.75">
      <c r="A3893" s="785" t="s">
        <v>4301</v>
      </c>
      <c r="B3893" s="785" t="s">
        <v>24626</v>
      </c>
      <c r="C3893" s="785" t="s">
        <v>4303</v>
      </c>
      <c r="D3893" s="785" t="s">
        <v>2599</v>
      </c>
      <c r="E3893" s="785" t="s">
        <v>4440</v>
      </c>
      <c r="F3893" s="786">
        <v>42705</v>
      </c>
      <c r="G3893" s="785" t="s">
        <v>4507</v>
      </c>
      <c r="H3893" s="786">
        <v>42948</v>
      </c>
      <c r="I3893" s="785" t="s">
        <v>24627</v>
      </c>
      <c r="J3893" s="785" t="s">
        <v>629</v>
      </c>
      <c r="K3893" s="785" t="s">
        <v>24628</v>
      </c>
      <c r="L3893" s="785" t="s">
        <v>24629</v>
      </c>
      <c r="M3893" s="785"/>
      <c r="N3893" s="785"/>
      <c r="O3893" s="785"/>
      <c r="P3893" s="787">
        <v>34.386969999999998</v>
      </c>
      <c r="Q3893" s="787">
        <v>-0.75403200000000004</v>
      </c>
      <c r="R3893" s="785" t="s">
        <v>3507</v>
      </c>
      <c r="S3893" s="785" t="s">
        <v>8530</v>
      </c>
      <c r="T3893" s="785" t="s">
        <v>24630</v>
      </c>
      <c r="U3893" s="785" t="s">
        <v>24631</v>
      </c>
      <c r="V3893" s="785" t="s">
        <v>3004</v>
      </c>
      <c r="W3893" s="785" t="s">
        <v>2676</v>
      </c>
      <c r="X3893" s="785" t="s">
        <v>2676</v>
      </c>
      <c r="Y3893" s="615" t="str">
        <f t="shared" si="60"/>
        <v>Thomas Mboya Omwadho</v>
      </c>
      <c r="Z3893" s="785" t="s">
        <v>24602</v>
      </c>
      <c r="AA3893" s="785" t="s">
        <v>4314</v>
      </c>
      <c r="AB3893" s="785" t="s">
        <v>2605</v>
      </c>
      <c r="AC3893" s="785" t="s">
        <v>2606</v>
      </c>
      <c r="AD3893" s="786">
        <v>43210</v>
      </c>
    </row>
    <row r="3894" spans="1:30" ht="15.75">
      <c r="A3894" s="785" t="s">
        <v>4301</v>
      </c>
      <c r="B3894" s="785" t="s">
        <v>24959</v>
      </c>
      <c r="C3894" s="785" t="s">
        <v>4303</v>
      </c>
      <c r="D3894" s="785" t="s">
        <v>2599</v>
      </c>
      <c r="E3894" s="785" t="s">
        <v>4506</v>
      </c>
      <c r="F3894" s="786">
        <v>42898</v>
      </c>
      <c r="G3894" s="785" t="s">
        <v>4507</v>
      </c>
      <c r="H3894" s="786">
        <v>42948</v>
      </c>
      <c r="I3894" s="785" t="s">
        <v>24960</v>
      </c>
      <c r="J3894" s="785" t="s">
        <v>627</v>
      </c>
      <c r="K3894" s="785" t="s">
        <v>24961</v>
      </c>
      <c r="L3894" s="785" t="s">
        <v>24962</v>
      </c>
      <c r="M3894" s="785"/>
      <c r="N3894" s="785"/>
      <c r="O3894" s="785" t="s">
        <v>24963</v>
      </c>
      <c r="P3894" s="787">
        <v>37.941043000000001</v>
      </c>
      <c r="Q3894" s="787">
        <v>0.31730599999999998</v>
      </c>
      <c r="R3894" s="785" t="s">
        <v>1104</v>
      </c>
      <c r="S3894" s="785" t="s">
        <v>2803</v>
      </c>
      <c r="T3894" s="785" t="s">
        <v>3458</v>
      </c>
      <c r="U3894" s="785" t="s">
        <v>24964</v>
      </c>
      <c r="V3894" s="785" t="s">
        <v>2855</v>
      </c>
      <c r="W3894" s="785" t="s">
        <v>3253</v>
      </c>
      <c r="X3894" s="785" t="s">
        <v>24958</v>
      </c>
      <c r="Y3894" s="615" t="str">
        <f t="shared" si="60"/>
        <v>Tuva</v>
      </c>
      <c r="Z3894" s="785" t="s">
        <v>2599</v>
      </c>
      <c r="AA3894" s="785" t="s">
        <v>4349</v>
      </c>
      <c r="AB3894" s="785" t="s">
        <v>2605</v>
      </c>
      <c r="AC3894" s="785" t="s">
        <v>2606</v>
      </c>
      <c r="AD3894" s="786">
        <v>42975</v>
      </c>
    </row>
    <row r="3895" spans="1:30" ht="15.75">
      <c r="A3895" s="785" t="s">
        <v>4301</v>
      </c>
      <c r="B3895" s="785" t="s">
        <v>25120</v>
      </c>
      <c r="C3895" s="785" t="s">
        <v>4303</v>
      </c>
      <c r="D3895" s="785" t="s">
        <v>2599</v>
      </c>
      <c r="E3895" s="785" t="s">
        <v>4506</v>
      </c>
      <c r="F3895" s="786">
        <v>42898</v>
      </c>
      <c r="G3895" s="785" t="s">
        <v>4507</v>
      </c>
      <c r="H3895" s="786">
        <v>42948</v>
      </c>
      <c r="I3895" s="785" t="s">
        <v>25121</v>
      </c>
      <c r="J3895" s="785" t="s">
        <v>629</v>
      </c>
      <c r="K3895" s="785" t="s">
        <v>25122</v>
      </c>
      <c r="L3895" s="785" t="s">
        <v>25123</v>
      </c>
      <c r="M3895" s="785"/>
      <c r="N3895" s="785"/>
      <c r="O3895" s="785" t="s">
        <v>25124</v>
      </c>
      <c r="P3895" s="787">
        <v>36.166958000000001</v>
      </c>
      <c r="Q3895" s="787">
        <v>-0.27132200000000001</v>
      </c>
      <c r="R3895" s="785" t="s">
        <v>695</v>
      </c>
      <c r="S3895" s="785" t="s">
        <v>2684</v>
      </c>
      <c r="T3895" s="785" t="s">
        <v>1849</v>
      </c>
      <c r="U3895" s="785" t="s">
        <v>3700</v>
      </c>
      <c r="V3895" s="785" t="s">
        <v>2855</v>
      </c>
      <c r="W3895" s="785" t="s">
        <v>3025</v>
      </c>
      <c r="X3895" s="785" t="s">
        <v>25100</v>
      </c>
      <c r="Y3895" s="615" t="str">
        <f t="shared" si="60"/>
        <v>Wanjau</v>
      </c>
      <c r="Z3895" s="785" t="s">
        <v>2599</v>
      </c>
      <c r="AA3895" s="785" t="s">
        <v>4349</v>
      </c>
      <c r="AB3895" s="785" t="s">
        <v>2683</v>
      </c>
      <c r="AC3895" s="785" t="s">
        <v>2606</v>
      </c>
      <c r="AD3895" s="786">
        <v>43035</v>
      </c>
    </row>
    <row r="3896" spans="1:30" ht="15.75">
      <c r="A3896" s="785" t="s">
        <v>4301</v>
      </c>
      <c r="B3896" s="785" t="s">
        <v>27645</v>
      </c>
      <c r="C3896" s="785" t="s">
        <v>4303</v>
      </c>
      <c r="D3896" s="785" t="s">
        <v>2599</v>
      </c>
      <c r="E3896" s="785" t="s">
        <v>4506</v>
      </c>
      <c r="F3896" s="786">
        <v>42898</v>
      </c>
      <c r="G3896" s="785" t="s">
        <v>4507</v>
      </c>
      <c r="H3896" s="786">
        <v>42948</v>
      </c>
      <c r="I3896" s="785" t="s">
        <v>27646</v>
      </c>
      <c r="J3896" s="785" t="s">
        <v>629</v>
      </c>
      <c r="K3896" s="785" t="s">
        <v>27647</v>
      </c>
      <c r="L3896" s="785" t="s">
        <v>27648</v>
      </c>
      <c r="M3896" s="785"/>
      <c r="N3896" s="785"/>
      <c r="O3896" s="785"/>
      <c r="P3896" s="787">
        <v>36.960875000000001</v>
      </c>
      <c r="Q3896" s="787">
        <v>-0.84344699999999995</v>
      </c>
      <c r="R3896" s="785" t="s">
        <v>1030</v>
      </c>
      <c r="S3896" s="785" t="s">
        <v>1031</v>
      </c>
      <c r="T3896" s="785" t="s">
        <v>3389</v>
      </c>
      <c r="U3896" s="785" t="s">
        <v>3716</v>
      </c>
      <c r="V3896" s="785" t="s">
        <v>2673</v>
      </c>
      <c r="W3896" s="785" t="s">
        <v>3497</v>
      </c>
      <c r="X3896" s="785"/>
      <c r="Y3896" s="615" t="str">
        <f t="shared" si="60"/>
        <v>Cides Ltd</v>
      </c>
      <c r="Z3896" s="785" t="s">
        <v>2599</v>
      </c>
      <c r="AA3896" s="785" t="s">
        <v>4349</v>
      </c>
      <c r="AB3896" s="785" t="s">
        <v>2605</v>
      </c>
      <c r="AC3896" s="785" t="s">
        <v>2606</v>
      </c>
      <c r="AD3896" s="786">
        <v>43060</v>
      </c>
    </row>
    <row r="3897" spans="1:30" ht="15.75">
      <c r="A3897" s="785" t="s">
        <v>4301</v>
      </c>
      <c r="B3897" s="785" t="s">
        <v>27686</v>
      </c>
      <c r="C3897" s="785" t="s">
        <v>4303</v>
      </c>
      <c r="D3897" s="785" t="s">
        <v>2599</v>
      </c>
      <c r="E3897" s="785" t="s">
        <v>4506</v>
      </c>
      <c r="F3897" s="786">
        <v>42898</v>
      </c>
      <c r="G3897" s="785" t="s">
        <v>4507</v>
      </c>
      <c r="H3897" s="786">
        <v>42948</v>
      </c>
      <c r="I3897" s="785" t="s">
        <v>27687</v>
      </c>
      <c r="J3897" s="785" t="s">
        <v>629</v>
      </c>
      <c r="K3897" s="785" t="s">
        <v>27688</v>
      </c>
      <c r="L3897" s="785" t="s">
        <v>27689</v>
      </c>
      <c r="M3897" s="785"/>
      <c r="N3897" s="785"/>
      <c r="O3897" s="785"/>
      <c r="P3897" s="787">
        <v>37.021588000000001</v>
      </c>
      <c r="Q3897" s="787">
        <v>-0.55704699999999996</v>
      </c>
      <c r="R3897" s="785" t="s">
        <v>1056</v>
      </c>
      <c r="S3897" s="785" t="s">
        <v>1289</v>
      </c>
      <c r="T3897" s="785" t="s">
        <v>3348</v>
      </c>
      <c r="U3897" s="785" t="s">
        <v>27690</v>
      </c>
      <c r="V3897" s="785" t="s">
        <v>2673</v>
      </c>
      <c r="W3897" s="785" t="s">
        <v>3511</v>
      </c>
      <c r="X3897" s="785"/>
      <c r="Y3897" s="615" t="str">
        <f t="shared" si="60"/>
        <v>Sakaki Natural Renewable Energy Center</v>
      </c>
      <c r="Z3897" s="785" t="s">
        <v>2599</v>
      </c>
      <c r="AA3897" s="785" t="s">
        <v>4349</v>
      </c>
      <c r="AB3897" s="785" t="s">
        <v>2683</v>
      </c>
      <c r="AC3897" s="785" t="s">
        <v>2606</v>
      </c>
      <c r="AD3897" s="786">
        <v>43003</v>
      </c>
    </row>
    <row r="3898" spans="1:30" ht="15.75">
      <c r="A3898" s="785" t="s">
        <v>4301</v>
      </c>
      <c r="B3898" s="785" t="s">
        <v>28079</v>
      </c>
      <c r="C3898" s="785" t="s">
        <v>4303</v>
      </c>
      <c r="D3898" s="785" t="s">
        <v>2599</v>
      </c>
      <c r="E3898" s="785" t="s">
        <v>4506</v>
      </c>
      <c r="F3898" s="786">
        <v>42898</v>
      </c>
      <c r="G3898" s="785" t="s">
        <v>4507</v>
      </c>
      <c r="H3898" s="786">
        <v>42948</v>
      </c>
      <c r="I3898" s="785" t="s">
        <v>28080</v>
      </c>
      <c r="J3898" s="785" t="s">
        <v>627</v>
      </c>
      <c r="K3898" s="785" t="s">
        <v>28081</v>
      </c>
      <c r="L3898" s="785" t="s">
        <v>28082</v>
      </c>
      <c r="M3898" s="785"/>
      <c r="N3898" s="785"/>
      <c r="O3898" s="785"/>
      <c r="P3898" s="787">
        <v>38.321956999999998</v>
      </c>
      <c r="Q3898" s="787">
        <v>-3.4930780000000001</v>
      </c>
      <c r="R3898" s="785" t="s">
        <v>766</v>
      </c>
      <c r="S3898" s="785" t="s">
        <v>2745</v>
      </c>
      <c r="T3898" s="785" t="s">
        <v>2745</v>
      </c>
      <c r="U3898" s="785" t="s">
        <v>24136</v>
      </c>
      <c r="V3898" s="785" t="s">
        <v>2855</v>
      </c>
      <c r="W3898" s="785" t="s">
        <v>2746</v>
      </c>
      <c r="X3898" s="785"/>
      <c r="Y3898" s="615" t="str">
        <f t="shared" si="60"/>
        <v>Stephen Nyange</v>
      </c>
      <c r="Z3898" s="785" t="s">
        <v>2599</v>
      </c>
      <c r="AA3898" s="785" t="s">
        <v>4314</v>
      </c>
      <c r="AB3898" s="785" t="s">
        <v>2605</v>
      </c>
      <c r="AC3898" s="785" t="s">
        <v>2606</v>
      </c>
      <c r="AD3898" s="786">
        <v>42796</v>
      </c>
    </row>
    <row r="3899" spans="1:30" ht="15.75">
      <c r="A3899" s="785" t="s">
        <v>4301</v>
      </c>
      <c r="B3899" s="785" t="s">
        <v>29609</v>
      </c>
      <c r="C3899" s="785" t="s">
        <v>4303</v>
      </c>
      <c r="D3899" s="785" t="s">
        <v>2599</v>
      </c>
      <c r="E3899" s="785" t="s">
        <v>4506</v>
      </c>
      <c r="F3899" s="786">
        <v>42898</v>
      </c>
      <c r="G3899" s="785" t="s">
        <v>4507</v>
      </c>
      <c r="H3899" s="786">
        <v>42948</v>
      </c>
      <c r="I3899" s="785" t="s">
        <v>29610</v>
      </c>
      <c r="J3899" s="785" t="s">
        <v>627</v>
      </c>
      <c r="K3899" s="785" t="s">
        <v>29611</v>
      </c>
      <c r="L3899" s="785" t="s">
        <v>29612</v>
      </c>
      <c r="M3899" s="785"/>
      <c r="N3899" s="785"/>
      <c r="O3899" s="785"/>
      <c r="P3899" s="787">
        <v>35.750058000000003</v>
      </c>
      <c r="Q3899" s="787">
        <v>1.1998E-2</v>
      </c>
      <c r="R3899" s="785" t="s">
        <v>622</v>
      </c>
      <c r="S3899" s="785" t="s">
        <v>623</v>
      </c>
      <c r="T3899" s="785" t="s">
        <v>3168</v>
      </c>
      <c r="U3899" s="785" t="s">
        <v>29613</v>
      </c>
      <c r="V3899" s="785" t="s">
        <v>2855</v>
      </c>
      <c r="W3899" s="785" t="s">
        <v>3025</v>
      </c>
      <c r="X3899" s="785"/>
      <c r="Y3899" s="615" t="str">
        <f t="shared" si="60"/>
        <v>Kichemu limited</v>
      </c>
      <c r="Z3899" s="785" t="s">
        <v>2599</v>
      </c>
      <c r="AA3899" s="785" t="s">
        <v>4349</v>
      </c>
      <c r="AB3899" s="785" t="s">
        <v>2683</v>
      </c>
      <c r="AC3899" s="785" t="s">
        <v>2606</v>
      </c>
      <c r="AD3899" s="786">
        <v>43005</v>
      </c>
    </row>
    <row r="3900" spans="1:30" ht="15.75">
      <c r="A3900" s="785" t="s">
        <v>4301</v>
      </c>
      <c r="B3900" s="785" t="s">
        <v>31222</v>
      </c>
      <c r="C3900" s="785" t="s">
        <v>4303</v>
      </c>
      <c r="D3900" s="785" t="s">
        <v>2599</v>
      </c>
      <c r="E3900" s="785" t="s">
        <v>4506</v>
      </c>
      <c r="F3900" s="786">
        <v>42898</v>
      </c>
      <c r="G3900" s="785" t="s">
        <v>4507</v>
      </c>
      <c r="H3900" s="786">
        <v>42948</v>
      </c>
      <c r="I3900" s="785" t="s">
        <v>31223</v>
      </c>
      <c r="J3900" s="785" t="s">
        <v>629</v>
      </c>
      <c r="K3900" s="785" t="s">
        <v>31224</v>
      </c>
      <c r="L3900" s="785" t="s">
        <v>31225</v>
      </c>
      <c r="M3900" s="785"/>
      <c r="N3900" s="785"/>
      <c r="O3900" s="785"/>
      <c r="P3900" s="787">
        <v>36.765604000000003</v>
      </c>
      <c r="Q3900" s="787">
        <v>-1.1559699999999999</v>
      </c>
      <c r="R3900" s="785" t="s">
        <v>821</v>
      </c>
      <c r="S3900" s="785" t="s">
        <v>1589</v>
      </c>
      <c r="T3900" s="785" t="s">
        <v>31226</v>
      </c>
      <c r="U3900" s="785" t="s">
        <v>31227</v>
      </c>
      <c r="V3900" s="785">
        <v>10</v>
      </c>
      <c r="W3900" s="785" t="s">
        <v>2615</v>
      </c>
      <c r="X3900" s="785"/>
      <c r="Y3900" s="615" t="str">
        <f t="shared" si="60"/>
        <v>Takamoto Biogas</v>
      </c>
      <c r="Z3900" s="785" t="s">
        <v>2599</v>
      </c>
      <c r="AA3900" s="785" t="s">
        <v>5464</v>
      </c>
      <c r="AB3900" s="785" t="s">
        <v>3686</v>
      </c>
      <c r="AC3900" s="785" t="s">
        <v>2617</v>
      </c>
      <c r="AD3900" s="786">
        <v>43067</v>
      </c>
    </row>
    <row r="3901" spans="1:30" ht="15.75">
      <c r="A3901" s="785" t="s">
        <v>4301</v>
      </c>
      <c r="B3901" s="785" t="s">
        <v>31483</v>
      </c>
      <c r="C3901" s="785" t="s">
        <v>4303</v>
      </c>
      <c r="D3901" s="785" t="s">
        <v>2599</v>
      </c>
      <c r="E3901" s="785" t="s">
        <v>4506</v>
      </c>
      <c r="F3901" s="786">
        <v>42898</v>
      </c>
      <c r="G3901" s="785" t="s">
        <v>4507</v>
      </c>
      <c r="H3901" s="786">
        <v>42948</v>
      </c>
      <c r="I3901" s="785" t="s">
        <v>31484</v>
      </c>
      <c r="J3901" s="785" t="s">
        <v>627</v>
      </c>
      <c r="K3901" s="785" t="s">
        <v>31485</v>
      </c>
      <c r="L3901" s="785" t="s">
        <v>31486</v>
      </c>
      <c r="M3901" s="785"/>
      <c r="N3901" s="785"/>
      <c r="O3901" s="785" t="s">
        <v>31487</v>
      </c>
      <c r="P3901" s="787">
        <v>37.252465999999998</v>
      </c>
      <c r="Q3901" s="787">
        <v>-0.54011799999999999</v>
      </c>
      <c r="R3901" s="785" t="s">
        <v>1961</v>
      </c>
      <c r="S3901" s="785" t="s">
        <v>1962</v>
      </c>
      <c r="T3901" s="785" t="s">
        <v>1987</v>
      </c>
      <c r="U3901" s="785" t="s">
        <v>3804</v>
      </c>
      <c r="V3901" s="785" t="s">
        <v>3004</v>
      </c>
      <c r="W3901" s="785" t="s">
        <v>3511</v>
      </c>
      <c r="X3901" s="785"/>
      <c r="Y3901" s="615" t="str">
        <f t="shared" si="60"/>
        <v>Sakaki Natural Renewable Energy Center</v>
      </c>
      <c r="Z3901" s="785" t="s">
        <v>2599</v>
      </c>
      <c r="AA3901" s="785" t="s">
        <v>4349</v>
      </c>
      <c r="AB3901" s="785" t="s">
        <v>2683</v>
      </c>
      <c r="AC3901" s="785" t="s">
        <v>2606</v>
      </c>
      <c r="AD3901" s="786">
        <v>42971</v>
      </c>
    </row>
    <row r="3902" spans="1:30" ht="15.75">
      <c r="A3902" s="785" t="s">
        <v>4301</v>
      </c>
      <c r="B3902" s="785" t="s">
        <v>32669</v>
      </c>
      <c r="C3902" s="785" t="s">
        <v>4379</v>
      </c>
      <c r="D3902" s="785" t="s">
        <v>2751</v>
      </c>
      <c r="E3902" s="785" t="s">
        <v>4506</v>
      </c>
      <c r="F3902" s="786">
        <v>42898</v>
      </c>
      <c r="G3902" s="785" t="s">
        <v>4507</v>
      </c>
      <c r="H3902" s="786">
        <v>42948</v>
      </c>
      <c r="I3902" s="785" t="s">
        <v>32670</v>
      </c>
      <c r="J3902" s="785" t="s">
        <v>627</v>
      </c>
      <c r="K3902" s="785" t="s">
        <v>32671</v>
      </c>
      <c r="L3902" s="785" t="s">
        <v>32672</v>
      </c>
      <c r="M3902" s="785"/>
      <c r="N3902" s="785"/>
      <c r="O3902" s="785"/>
      <c r="P3902" s="787">
        <v>36.840367999999998</v>
      </c>
      <c r="Q3902" s="787">
        <v>-1.194062</v>
      </c>
      <c r="R3902" s="785" t="s">
        <v>821</v>
      </c>
      <c r="S3902" s="785" t="s">
        <v>821</v>
      </c>
      <c r="T3902" s="785" t="s">
        <v>821</v>
      </c>
      <c r="U3902" s="785" t="s">
        <v>3308</v>
      </c>
      <c r="V3902" s="785" t="s">
        <v>3070</v>
      </c>
      <c r="W3902" s="785" t="s">
        <v>2805</v>
      </c>
      <c r="X3902" s="785"/>
      <c r="Y3902" s="615" t="str">
        <f t="shared" si="60"/>
        <v>Felikam Biogas Services</v>
      </c>
      <c r="Z3902" s="785" t="s">
        <v>2599</v>
      </c>
      <c r="AA3902" s="785" t="s">
        <v>4349</v>
      </c>
      <c r="AB3902" s="785" t="s">
        <v>2683</v>
      </c>
      <c r="AC3902" s="785" t="s">
        <v>2606</v>
      </c>
      <c r="AD3902" s="786">
        <v>43019</v>
      </c>
    </row>
    <row r="3903" spans="1:30" ht="15.75">
      <c r="A3903" s="785" t="s">
        <v>4301</v>
      </c>
      <c r="B3903" s="785" t="s">
        <v>7006</v>
      </c>
      <c r="C3903" s="785" t="s">
        <v>4303</v>
      </c>
      <c r="D3903" s="785" t="s">
        <v>2599</v>
      </c>
      <c r="E3903" s="785" t="s">
        <v>7007</v>
      </c>
      <c r="F3903" s="786">
        <v>42862</v>
      </c>
      <c r="G3903" s="785" t="s">
        <v>7008</v>
      </c>
      <c r="H3903" s="786">
        <v>42946</v>
      </c>
      <c r="I3903" s="785" t="s">
        <v>7009</v>
      </c>
      <c r="J3903" s="785" t="s">
        <v>629</v>
      </c>
      <c r="K3903" s="785" t="s">
        <v>2612</v>
      </c>
      <c r="L3903" s="785" t="s">
        <v>7010</v>
      </c>
      <c r="M3903" s="785"/>
      <c r="N3903" s="785"/>
      <c r="O3903" s="785"/>
      <c r="P3903" s="787">
        <v>35.432884999999999</v>
      </c>
      <c r="Q3903" s="787">
        <v>0.52699799999999997</v>
      </c>
      <c r="R3903" s="785" t="s">
        <v>893</v>
      </c>
      <c r="S3903" s="785" t="s">
        <v>1356</v>
      </c>
      <c r="T3903" s="785" t="s">
        <v>1356</v>
      </c>
      <c r="U3903" s="785" t="s">
        <v>6932</v>
      </c>
      <c r="V3903" s="785" t="s">
        <v>3070</v>
      </c>
      <c r="W3903" s="785" t="s">
        <v>3239</v>
      </c>
      <c r="X3903" s="785" t="s">
        <v>3239</v>
      </c>
      <c r="Y3903" s="615" t="str">
        <f t="shared" si="60"/>
        <v>Daniel Bartilol</v>
      </c>
      <c r="Z3903" s="785" t="s">
        <v>7011</v>
      </c>
      <c r="AA3903" s="785" t="s">
        <v>4314</v>
      </c>
      <c r="AB3903" s="785" t="s">
        <v>2605</v>
      </c>
      <c r="AC3903" s="785" t="s">
        <v>2606</v>
      </c>
      <c r="AD3903" s="786">
        <v>43196</v>
      </c>
    </row>
    <row r="3904" spans="1:30" ht="15.75">
      <c r="A3904" s="785" t="s">
        <v>4301</v>
      </c>
      <c r="B3904" s="785" t="s">
        <v>19398</v>
      </c>
      <c r="C3904" s="785" t="s">
        <v>4303</v>
      </c>
      <c r="D3904" s="785" t="s">
        <v>2599</v>
      </c>
      <c r="E3904" s="785" t="s">
        <v>5325</v>
      </c>
      <c r="F3904" s="786">
        <v>42938</v>
      </c>
      <c r="G3904" s="785" t="s">
        <v>7008</v>
      </c>
      <c r="H3904" s="786">
        <v>42946</v>
      </c>
      <c r="I3904" s="785" t="s">
        <v>19399</v>
      </c>
      <c r="J3904" s="785" t="s">
        <v>629</v>
      </c>
      <c r="K3904" s="785" t="s">
        <v>19400</v>
      </c>
      <c r="L3904" s="785" t="s">
        <v>19401</v>
      </c>
      <c r="M3904" s="785"/>
      <c r="N3904" s="785"/>
      <c r="O3904" s="785"/>
      <c r="P3904" s="787">
        <v>37.241078000000002</v>
      </c>
      <c r="Q3904" s="787">
        <v>-0.481686</v>
      </c>
      <c r="R3904" s="785" t="s">
        <v>1961</v>
      </c>
      <c r="S3904" s="785" t="s">
        <v>1962</v>
      </c>
      <c r="T3904" s="785" t="s">
        <v>2077</v>
      </c>
      <c r="U3904" s="785" t="s">
        <v>3425</v>
      </c>
      <c r="V3904" s="785" t="s">
        <v>2673</v>
      </c>
      <c r="W3904" s="785" t="s">
        <v>2604</v>
      </c>
      <c r="X3904" s="785" t="s">
        <v>2604</v>
      </c>
      <c r="Y3904" s="615" t="str">
        <f t="shared" si="60"/>
        <v>Patrick Kinyua</v>
      </c>
      <c r="Z3904" s="785" t="s">
        <v>19402</v>
      </c>
      <c r="AA3904" s="785" t="s">
        <v>4314</v>
      </c>
      <c r="AB3904" s="785" t="s">
        <v>2683</v>
      </c>
      <c r="AC3904" s="785" t="s">
        <v>2606</v>
      </c>
      <c r="AD3904" s="786">
        <v>43003</v>
      </c>
    </row>
    <row r="3905" spans="1:30" ht="15.75">
      <c r="A3905" s="785" t="s">
        <v>4301</v>
      </c>
      <c r="B3905" s="785" t="s">
        <v>8738</v>
      </c>
      <c r="C3905" s="785" t="s">
        <v>4303</v>
      </c>
      <c r="D3905" s="785" t="s">
        <v>2599</v>
      </c>
      <c r="E3905" s="785" t="s">
        <v>8739</v>
      </c>
      <c r="F3905" s="786">
        <v>42893</v>
      </c>
      <c r="G3905" s="785" t="s">
        <v>5354</v>
      </c>
      <c r="H3905" s="786">
        <v>42943</v>
      </c>
      <c r="I3905" s="785" t="s">
        <v>8740</v>
      </c>
      <c r="J3905" s="785" t="s">
        <v>627</v>
      </c>
      <c r="K3905" s="785" t="s">
        <v>8741</v>
      </c>
      <c r="L3905" s="785" t="s">
        <v>8742</v>
      </c>
      <c r="M3905" s="785"/>
      <c r="N3905" s="785"/>
      <c r="O3905" s="785"/>
      <c r="P3905" s="787">
        <v>36.929594999999999</v>
      </c>
      <c r="Q3905" s="787">
        <v>-0.93429700000000004</v>
      </c>
      <c r="R3905" s="785" t="s">
        <v>1030</v>
      </c>
      <c r="S3905" s="785" t="s">
        <v>3500</v>
      </c>
      <c r="T3905" s="785" t="s">
        <v>8743</v>
      </c>
      <c r="U3905" s="785" t="s">
        <v>3193</v>
      </c>
      <c r="V3905" s="785" t="s">
        <v>2855</v>
      </c>
      <c r="W3905" s="785" t="s">
        <v>2707</v>
      </c>
      <c r="X3905" s="785" t="s">
        <v>2707</v>
      </c>
      <c r="Y3905" s="615" t="str">
        <f t="shared" si="60"/>
        <v>Fagaden Enterprises</v>
      </c>
      <c r="Z3905" s="785" t="s">
        <v>8492</v>
      </c>
      <c r="AA3905" s="785" t="s">
        <v>4349</v>
      </c>
      <c r="AB3905" s="785" t="s">
        <v>2683</v>
      </c>
      <c r="AC3905" s="785" t="s">
        <v>2606</v>
      </c>
      <c r="AD3905" s="786">
        <v>42913</v>
      </c>
    </row>
    <row r="3906" spans="1:30" ht="15.75">
      <c r="A3906" s="785" t="s">
        <v>4301</v>
      </c>
      <c r="B3906" s="785" t="s">
        <v>12014</v>
      </c>
      <c r="C3906" s="785" t="s">
        <v>4303</v>
      </c>
      <c r="D3906" s="785" t="s">
        <v>2599</v>
      </c>
      <c r="E3906" s="785" t="s">
        <v>5517</v>
      </c>
      <c r="F3906" s="786">
        <v>42891</v>
      </c>
      <c r="G3906" s="785" t="s">
        <v>12015</v>
      </c>
      <c r="H3906" s="786">
        <v>42941</v>
      </c>
      <c r="I3906" s="785" t="s">
        <v>12016</v>
      </c>
      <c r="J3906" s="785" t="s">
        <v>627</v>
      </c>
      <c r="K3906" s="785" t="s">
        <v>12017</v>
      </c>
      <c r="L3906" s="785" t="s">
        <v>12018</v>
      </c>
      <c r="M3906" s="785"/>
      <c r="N3906" s="785"/>
      <c r="O3906" s="785"/>
      <c r="P3906" s="787">
        <v>36.673014000000002</v>
      </c>
      <c r="Q3906" s="787">
        <v>-1.2405109999999999</v>
      </c>
      <c r="R3906" s="785" t="s">
        <v>821</v>
      </c>
      <c r="S3906" s="785" t="s">
        <v>1429</v>
      </c>
      <c r="T3906" s="785" t="s">
        <v>1429</v>
      </c>
      <c r="U3906" s="785" t="s">
        <v>3504</v>
      </c>
      <c r="V3906" s="785" t="s">
        <v>2673</v>
      </c>
      <c r="W3906" s="785" t="s">
        <v>2608</v>
      </c>
      <c r="X3906" s="785" t="s">
        <v>3179</v>
      </c>
      <c r="Y3906" s="615" t="str">
        <f t="shared" ref="Y3906:Y3969" si="61">IF(X3906="",W3906,X3906)</f>
        <v>James Musyoka</v>
      </c>
      <c r="Z3906" s="785" t="s">
        <v>6002</v>
      </c>
      <c r="AA3906" s="785" t="s">
        <v>5464</v>
      </c>
      <c r="AB3906" s="785" t="s">
        <v>2609</v>
      </c>
      <c r="AC3906" s="785" t="s">
        <v>2610</v>
      </c>
      <c r="AD3906" s="786">
        <v>42929</v>
      </c>
    </row>
    <row r="3907" spans="1:30" ht="15.75">
      <c r="A3907" s="785" t="s">
        <v>4301</v>
      </c>
      <c r="B3907" s="785" t="s">
        <v>31576</v>
      </c>
      <c r="C3907" s="785" t="s">
        <v>4303</v>
      </c>
      <c r="D3907" s="785" t="s">
        <v>2599</v>
      </c>
      <c r="E3907" s="785" t="s">
        <v>5517</v>
      </c>
      <c r="F3907" s="786">
        <v>42891</v>
      </c>
      <c r="G3907" s="785" t="s">
        <v>12015</v>
      </c>
      <c r="H3907" s="786">
        <v>42941</v>
      </c>
      <c r="I3907" s="785" t="s">
        <v>31577</v>
      </c>
      <c r="J3907" s="785" t="s">
        <v>627</v>
      </c>
      <c r="K3907" s="785" t="s">
        <v>31578</v>
      </c>
      <c r="L3907" s="785" t="s">
        <v>31579</v>
      </c>
      <c r="M3907" s="785"/>
      <c r="N3907" s="785"/>
      <c r="O3907" s="785"/>
      <c r="P3907" s="787">
        <v>37.535772000000001</v>
      </c>
      <c r="Q3907" s="787">
        <v>-0.44187300000000002</v>
      </c>
      <c r="R3907" s="785" t="s">
        <v>1089</v>
      </c>
      <c r="S3907" s="785" t="s">
        <v>2731</v>
      </c>
      <c r="T3907" s="785" t="s">
        <v>3335</v>
      </c>
      <c r="U3907" s="785" t="s">
        <v>31580</v>
      </c>
      <c r="V3907" s="785" t="s">
        <v>3004</v>
      </c>
      <c r="W3907" s="785" t="s">
        <v>3511</v>
      </c>
      <c r="X3907" s="785"/>
      <c r="Y3907" s="615" t="str">
        <f t="shared" si="61"/>
        <v>Sakaki Natural Renewable Energy Center</v>
      </c>
      <c r="Z3907" s="785" t="s">
        <v>2599</v>
      </c>
      <c r="AA3907" s="785" t="s">
        <v>4349</v>
      </c>
      <c r="AB3907" s="785" t="s">
        <v>2683</v>
      </c>
      <c r="AC3907" s="785" t="s">
        <v>2606</v>
      </c>
      <c r="AD3907" s="786">
        <v>42941</v>
      </c>
    </row>
    <row r="3908" spans="1:30" ht="15.75">
      <c r="A3908" s="785" t="s">
        <v>4301</v>
      </c>
      <c r="B3908" s="785" t="s">
        <v>9031</v>
      </c>
      <c r="C3908" s="785" t="s">
        <v>4303</v>
      </c>
      <c r="D3908" s="785" t="s">
        <v>2599</v>
      </c>
      <c r="E3908" s="785" t="s">
        <v>9032</v>
      </c>
      <c r="F3908" s="786">
        <v>42889</v>
      </c>
      <c r="G3908" s="785" t="s">
        <v>9033</v>
      </c>
      <c r="H3908" s="786">
        <v>42939</v>
      </c>
      <c r="I3908" s="785" t="s">
        <v>9034</v>
      </c>
      <c r="J3908" s="785" t="s">
        <v>629</v>
      </c>
      <c r="K3908" s="785" t="s">
        <v>9035</v>
      </c>
      <c r="L3908" s="785" t="s">
        <v>9036</v>
      </c>
      <c r="M3908" s="785"/>
      <c r="N3908" s="785"/>
      <c r="O3908" s="785"/>
      <c r="P3908" s="787">
        <v>36.870780000000003</v>
      </c>
      <c r="Q3908" s="787">
        <v>-1.0158830000000001</v>
      </c>
      <c r="R3908" s="785" t="s">
        <v>821</v>
      </c>
      <c r="S3908" s="785" t="s">
        <v>2041</v>
      </c>
      <c r="T3908" s="785" t="s">
        <v>2789</v>
      </c>
      <c r="U3908" s="785" t="s">
        <v>3981</v>
      </c>
      <c r="V3908" s="785" t="s">
        <v>2855</v>
      </c>
      <c r="W3908" s="785" t="s">
        <v>2707</v>
      </c>
      <c r="X3908" s="785" t="s">
        <v>2707</v>
      </c>
      <c r="Y3908" s="615" t="str">
        <f t="shared" si="61"/>
        <v>Fagaden Enterprises</v>
      </c>
      <c r="Z3908" s="785" t="s">
        <v>8492</v>
      </c>
      <c r="AA3908" s="785" t="s">
        <v>4349</v>
      </c>
      <c r="AB3908" s="785" t="s">
        <v>2683</v>
      </c>
      <c r="AC3908" s="785" t="s">
        <v>2606</v>
      </c>
      <c r="AD3908" s="786">
        <v>43003</v>
      </c>
    </row>
    <row r="3909" spans="1:30" ht="15.75">
      <c r="A3909" s="785" t="s">
        <v>4301</v>
      </c>
      <c r="B3909" s="785" t="s">
        <v>18188</v>
      </c>
      <c r="C3909" s="785" t="s">
        <v>4379</v>
      </c>
      <c r="D3909" s="785" t="s">
        <v>2751</v>
      </c>
      <c r="E3909" s="785" t="s">
        <v>4775</v>
      </c>
      <c r="F3909" s="786">
        <v>42917</v>
      </c>
      <c r="G3909" s="785" t="s">
        <v>5325</v>
      </c>
      <c r="H3909" s="786">
        <v>42938</v>
      </c>
      <c r="I3909" s="785" t="s">
        <v>18189</v>
      </c>
      <c r="J3909" s="785" t="s">
        <v>627</v>
      </c>
      <c r="K3909" s="785" t="s">
        <v>18190</v>
      </c>
      <c r="L3909" s="785" t="s">
        <v>18191</v>
      </c>
      <c r="M3909" s="785"/>
      <c r="N3909" s="785"/>
      <c r="O3909" s="785"/>
      <c r="P3909" s="787">
        <v>37.474131999999997</v>
      </c>
      <c r="Q3909" s="787">
        <v>-0.47713699999999998</v>
      </c>
      <c r="R3909" s="785" t="s">
        <v>1089</v>
      </c>
      <c r="S3909" s="785" t="s">
        <v>1164</v>
      </c>
      <c r="T3909" s="785" t="s">
        <v>7188</v>
      </c>
      <c r="U3909" s="785" t="s">
        <v>3774</v>
      </c>
      <c r="V3909" s="785" t="s">
        <v>3004</v>
      </c>
      <c r="W3909" s="785" t="s">
        <v>2615</v>
      </c>
      <c r="X3909" s="785" t="s">
        <v>18192</v>
      </c>
      <c r="Y3909" s="615" t="str">
        <f t="shared" si="61"/>
        <v>Nderitu</v>
      </c>
      <c r="Z3909" s="785" t="s">
        <v>18193</v>
      </c>
      <c r="AA3909" s="785" t="s">
        <v>5464</v>
      </c>
      <c r="AB3909" s="785" t="s">
        <v>3686</v>
      </c>
      <c r="AC3909" s="785" t="s">
        <v>2617</v>
      </c>
      <c r="AD3909" s="786">
        <v>42986</v>
      </c>
    </row>
    <row r="3910" spans="1:30" ht="15.75">
      <c r="A3910" s="785" t="s">
        <v>4301</v>
      </c>
      <c r="B3910" s="785" t="s">
        <v>17811</v>
      </c>
      <c r="C3910" s="785" t="s">
        <v>4303</v>
      </c>
      <c r="D3910" s="785" t="s">
        <v>2599</v>
      </c>
      <c r="E3910" s="785" t="s">
        <v>6100</v>
      </c>
      <c r="F3910" s="786">
        <v>42742</v>
      </c>
      <c r="G3910" s="785" t="s">
        <v>17812</v>
      </c>
      <c r="H3910" s="786">
        <v>42937</v>
      </c>
      <c r="I3910" s="785" t="s">
        <v>17813</v>
      </c>
      <c r="J3910" s="785" t="s">
        <v>627</v>
      </c>
      <c r="K3910" s="785" t="s">
        <v>17814</v>
      </c>
      <c r="L3910" s="785" t="s">
        <v>17815</v>
      </c>
      <c r="M3910" s="785"/>
      <c r="N3910" s="785"/>
      <c r="O3910" s="785"/>
      <c r="P3910" s="787">
        <v>36.639049999999997</v>
      </c>
      <c r="Q3910" s="787">
        <v>-1.2920929999999999</v>
      </c>
      <c r="R3910" s="785" t="s">
        <v>821</v>
      </c>
      <c r="S3910" s="785" t="s">
        <v>1429</v>
      </c>
      <c r="T3910" s="785" t="s">
        <v>7523</v>
      </c>
      <c r="U3910" s="785" t="s">
        <v>2881</v>
      </c>
      <c r="V3910" s="785" t="s">
        <v>2855</v>
      </c>
      <c r="W3910" s="785" t="s">
        <v>3279</v>
      </c>
      <c r="X3910" s="785" t="s">
        <v>17816</v>
      </c>
      <c r="Y3910" s="615" t="str">
        <f t="shared" si="61"/>
        <v>Michael</v>
      </c>
      <c r="Z3910" s="785" t="s">
        <v>2599</v>
      </c>
      <c r="AA3910" s="785" t="s">
        <v>4349</v>
      </c>
      <c r="AB3910" s="785" t="s">
        <v>2605</v>
      </c>
      <c r="AC3910" s="785" t="s">
        <v>2606</v>
      </c>
      <c r="AD3910" s="786">
        <v>42937</v>
      </c>
    </row>
    <row r="3911" spans="1:30" ht="15.75">
      <c r="A3911" s="785" t="s">
        <v>4301</v>
      </c>
      <c r="B3911" s="785" t="s">
        <v>24466</v>
      </c>
      <c r="C3911" s="785" t="s">
        <v>4303</v>
      </c>
      <c r="D3911" s="785" t="s">
        <v>2599</v>
      </c>
      <c r="E3911" s="785" t="s">
        <v>5724</v>
      </c>
      <c r="F3911" s="786">
        <v>42887</v>
      </c>
      <c r="G3911" s="785" t="s">
        <v>17812</v>
      </c>
      <c r="H3911" s="786">
        <v>42937</v>
      </c>
      <c r="I3911" s="785" t="s">
        <v>24467</v>
      </c>
      <c r="J3911" s="785" t="s">
        <v>629</v>
      </c>
      <c r="K3911" s="785" t="s">
        <v>24468</v>
      </c>
      <c r="L3911" s="785" t="s">
        <v>24469</v>
      </c>
      <c r="M3911" s="785"/>
      <c r="N3911" s="785"/>
      <c r="O3911" s="785"/>
      <c r="P3911" s="787">
        <v>34.594299999999997</v>
      </c>
      <c r="Q3911" s="787">
        <v>0.11605500000000001</v>
      </c>
      <c r="R3911" s="785" t="s">
        <v>1917</v>
      </c>
      <c r="S3911" s="785" t="s">
        <v>2819</v>
      </c>
      <c r="T3911" s="785" t="s">
        <v>24470</v>
      </c>
      <c r="U3911" s="785" t="s">
        <v>24471</v>
      </c>
      <c r="V3911" s="785" t="s">
        <v>3004</v>
      </c>
      <c r="W3911" s="785" t="s">
        <v>2615</v>
      </c>
      <c r="X3911" s="785" t="s">
        <v>2615</v>
      </c>
      <c r="Y3911" s="615" t="str">
        <f t="shared" si="61"/>
        <v>Takamoto Biogas</v>
      </c>
      <c r="Z3911" s="785" t="s">
        <v>9873</v>
      </c>
      <c r="AA3911" s="785" t="s">
        <v>5464</v>
      </c>
      <c r="AB3911" s="785" t="s">
        <v>3686</v>
      </c>
      <c r="AC3911" s="785" t="s">
        <v>2617</v>
      </c>
      <c r="AD3911" s="786">
        <v>43018</v>
      </c>
    </row>
    <row r="3912" spans="1:30" ht="15.75">
      <c r="A3912" s="785" t="s">
        <v>4301</v>
      </c>
      <c r="B3912" s="785" t="s">
        <v>4363</v>
      </c>
      <c r="C3912" s="785" t="s">
        <v>4303</v>
      </c>
      <c r="D3912" s="785" t="s">
        <v>2599</v>
      </c>
      <c r="E3912" s="785" t="s">
        <v>4364</v>
      </c>
      <c r="F3912" s="786">
        <v>42763</v>
      </c>
      <c r="G3912" s="785" t="s">
        <v>4365</v>
      </c>
      <c r="H3912" s="786">
        <v>42936</v>
      </c>
      <c r="I3912" s="785" t="s">
        <v>4366</v>
      </c>
      <c r="J3912" s="785" t="s">
        <v>627</v>
      </c>
      <c r="K3912" s="785" t="s">
        <v>4367</v>
      </c>
      <c r="L3912" s="785" t="s">
        <v>4368</v>
      </c>
      <c r="M3912" s="785"/>
      <c r="N3912" s="785"/>
      <c r="O3912" s="785"/>
      <c r="P3912" s="787">
        <v>35.071415000000002</v>
      </c>
      <c r="Q3912" s="787">
        <v>0.21155499999999999</v>
      </c>
      <c r="R3912" s="785" t="s">
        <v>916</v>
      </c>
      <c r="S3912" s="785" t="s">
        <v>2839</v>
      </c>
      <c r="T3912" s="785" t="s">
        <v>4369</v>
      </c>
      <c r="U3912" s="785" t="s">
        <v>4370</v>
      </c>
      <c r="V3912" s="785" t="s">
        <v>2855</v>
      </c>
      <c r="W3912" s="785" t="s">
        <v>3181</v>
      </c>
      <c r="X3912" s="785" t="s">
        <v>3181</v>
      </c>
      <c r="Y3912" s="615" t="str">
        <f t="shared" si="61"/>
        <v>Abiud Limited</v>
      </c>
      <c r="Z3912" s="785" t="s">
        <v>4371</v>
      </c>
      <c r="AA3912" s="785" t="s">
        <v>4349</v>
      </c>
      <c r="AB3912" s="785" t="s">
        <v>2876</v>
      </c>
      <c r="AC3912" s="785" t="s">
        <v>2606</v>
      </c>
      <c r="AD3912" s="786">
        <v>42968</v>
      </c>
    </row>
    <row r="3913" spans="1:30" ht="15.75">
      <c r="A3913" s="785" t="s">
        <v>4301</v>
      </c>
      <c r="B3913" s="785" t="s">
        <v>15720</v>
      </c>
      <c r="C3913" s="785" t="s">
        <v>4303</v>
      </c>
      <c r="D3913" s="785" t="s">
        <v>2599</v>
      </c>
      <c r="E3913" s="785" t="s">
        <v>15721</v>
      </c>
      <c r="F3913" s="786">
        <v>42930</v>
      </c>
      <c r="G3913" s="785" t="s">
        <v>15722</v>
      </c>
      <c r="H3913" s="786">
        <v>42933</v>
      </c>
      <c r="I3913" s="785" t="s">
        <v>15723</v>
      </c>
      <c r="J3913" s="785" t="s">
        <v>627</v>
      </c>
      <c r="K3913" s="785" t="s">
        <v>15724</v>
      </c>
      <c r="L3913" s="785" t="s">
        <v>15725</v>
      </c>
      <c r="M3913" s="785"/>
      <c r="N3913" s="785"/>
      <c r="O3913" s="785" t="s">
        <v>15726</v>
      </c>
      <c r="P3913" s="787">
        <v>35.340045000000003</v>
      </c>
      <c r="Q3913" s="787">
        <v>0.50587499999999996</v>
      </c>
      <c r="R3913" s="785" t="s">
        <v>893</v>
      </c>
      <c r="S3913" s="785" t="s">
        <v>1356</v>
      </c>
      <c r="T3913" s="785" t="s">
        <v>15727</v>
      </c>
      <c r="U3913" s="785" t="s">
        <v>15728</v>
      </c>
      <c r="V3913" s="785" t="s">
        <v>6015</v>
      </c>
      <c r="W3913" s="785" t="s">
        <v>2608</v>
      </c>
      <c r="X3913" s="785" t="s">
        <v>15588</v>
      </c>
      <c r="Y3913" s="615" t="str">
        <f t="shared" si="61"/>
        <v>Julius Onyango</v>
      </c>
      <c r="Z3913" s="785" t="s">
        <v>15302</v>
      </c>
      <c r="AA3913" s="785" t="s">
        <v>5464</v>
      </c>
      <c r="AB3913" s="785" t="s">
        <v>2609</v>
      </c>
      <c r="AC3913" s="785" t="s">
        <v>2610</v>
      </c>
      <c r="AD3913" s="786">
        <v>42933</v>
      </c>
    </row>
    <row r="3914" spans="1:30" ht="15.75">
      <c r="A3914" s="785" t="s">
        <v>4301</v>
      </c>
      <c r="B3914" s="785" t="s">
        <v>15729</v>
      </c>
      <c r="C3914" s="785" t="s">
        <v>4303</v>
      </c>
      <c r="D3914" s="785" t="s">
        <v>2599</v>
      </c>
      <c r="E3914" s="785" t="s">
        <v>4786</v>
      </c>
      <c r="F3914" s="786">
        <v>42929</v>
      </c>
      <c r="G3914" s="785" t="s">
        <v>15722</v>
      </c>
      <c r="H3914" s="786">
        <v>42933</v>
      </c>
      <c r="I3914" s="785" t="s">
        <v>15730</v>
      </c>
      <c r="J3914" s="785" t="s">
        <v>629</v>
      </c>
      <c r="K3914" s="785" t="s">
        <v>15731</v>
      </c>
      <c r="L3914" s="785" t="s">
        <v>15732</v>
      </c>
      <c r="M3914" s="785"/>
      <c r="N3914" s="785"/>
      <c r="O3914" s="785" t="s">
        <v>15733</v>
      </c>
      <c r="P3914" s="787">
        <v>35.761805000000003</v>
      </c>
      <c r="Q3914" s="787">
        <v>0.49688500000000002</v>
      </c>
      <c r="R3914" s="785" t="s">
        <v>622</v>
      </c>
      <c r="S3914" s="785" t="s">
        <v>3790</v>
      </c>
      <c r="T3914" s="785" t="s">
        <v>15734</v>
      </c>
      <c r="U3914" s="785" t="s">
        <v>15735</v>
      </c>
      <c r="V3914" s="785" t="s">
        <v>6015</v>
      </c>
      <c r="W3914" s="785" t="s">
        <v>2608</v>
      </c>
      <c r="X3914" s="785" t="s">
        <v>15588</v>
      </c>
      <c r="Y3914" s="615" t="str">
        <f t="shared" si="61"/>
        <v>Julius Onyango</v>
      </c>
      <c r="Z3914" s="785" t="s">
        <v>15302</v>
      </c>
      <c r="AA3914" s="785" t="s">
        <v>5464</v>
      </c>
      <c r="AB3914" s="785" t="s">
        <v>2609</v>
      </c>
      <c r="AC3914" s="785" t="s">
        <v>2610</v>
      </c>
      <c r="AD3914" s="786">
        <v>42933</v>
      </c>
    </row>
    <row r="3915" spans="1:30" ht="15.75">
      <c r="A3915" s="785" t="s">
        <v>4301</v>
      </c>
      <c r="B3915" s="785" t="s">
        <v>15420</v>
      </c>
      <c r="C3915" s="785" t="s">
        <v>4303</v>
      </c>
      <c r="D3915" s="785" t="s">
        <v>2599</v>
      </c>
      <c r="E3915" s="785" t="s">
        <v>5173</v>
      </c>
      <c r="F3915" s="786">
        <v>42922</v>
      </c>
      <c r="G3915" s="785" t="s">
        <v>4786</v>
      </c>
      <c r="H3915" s="786">
        <v>42929</v>
      </c>
      <c r="I3915" s="785" t="s">
        <v>15421</v>
      </c>
      <c r="J3915" s="785" t="s">
        <v>629</v>
      </c>
      <c r="K3915" s="785" t="s">
        <v>15422</v>
      </c>
      <c r="L3915" s="785" t="s">
        <v>15423</v>
      </c>
      <c r="M3915" s="785"/>
      <c r="N3915" s="785"/>
      <c r="O3915" s="785" t="s">
        <v>15424</v>
      </c>
      <c r="P3915" s="787">
        <v>35.290148000000002</v>
      </c>
      <c r="Q3915" s="787">
        <v>-0.33692800000000001</v>
      </c>
      <c r="R3915" s="785" t="s">
        <v>2053</v>
      </c>
      <c r="S3915" s="785" t="s">
        <v>2054</v>
      </c>
      <c r="T3915" s="785" t="s">
        <v>1074</v>
      </c>
      <c r="U3915" s="785" t="s">
        <v>15425</v>
      </c>
      <c r="V3915" s="785" t="s">
        <v>6015</v>
      </c>
      <c r="W3915" s="785" t="s">
        <v>2608</v>
      </c>
      <c r="X3915" s="785" t="s">
        <v>15396</v>
      </c>
      <c r="Y3915" s="615" t="str">
        <f t="shared" si="61"/>
        <v>Julius</v>
      </c>
      <c r="Z3915" s="785" t="s">
        <v>15302</v>
      </c>
      <c r="AA3915" s="785" t="s">
        <v>5464</v>
      </c>
      <c r="AB3915" s="785" t="s">
        <v>2609</v>
      </c>
      <c r="AC3915" s="785" t="s">
        <v>2610</v>
      </c>
      <c r="AD3915" s="786">
        <v>42933</v>
      </c>
    </row>
    <row r="3916" spans="1:30" ht="15.75">
      <c r="A3916" s="785" t="s">
        <v>4301</v>
      </c>
      <c r="B3916" s="785" t="s">
        <v>15643</v>
      </c>
      <c r="C3916" s="785" t="s">
        <v>4379</v>
      </c>
      <c r="D3916" s="785" t="s">
        <v>2598</v>
      </c>
      <c r="E3916" s="785" t="s">
        <v>15644</v>
      </c>
      <c r="F3916" s="786">
        <v>42879</v>
      </c>
      <c r="G3916" s="785" t="s">
        <v>4786</v>
      </c>
      <c r="H3916" s="786">
        <v>42929</v>
      </c>
      <c r="I3916" s="785" t="s">
        <v>15645</v>
      </c>
      <c r="J3916" s="785" t="s">
        <v>629</v>
      </c>
      <c r="K3916" s="785" t="s">
        <v>15646</v>
      </c>
      <c r="L3916" s="785" t="s">
        <v>15647</v>
      </c>
      <c r="M3916" s="785"/>
      <c r="N3916" s="785"/>
      <c r="O3916" s="785"/>
      <c r="P3916" s="787">
        <v>35.217748</v>
      </c>
      <c r="Q3916" s="787">
        <v>-0.32917200000000002</v>
      </c>
      <c r="R3916" s="785" t="s">
        <v>2053</v>
      </c>
      <c r="S3916" s="785" t="s">
        <v>3954</v>
      </c>
      <c r="T3916" s="785" t="s">
        <v>15648</v>
      </c>
      <c r="U3916" s="785" t="s">
        <v>15649</v>
      </c>
      <c r="V3916" s="785" t="s">
        <v>2673</v>
      </c>
      <c r="W3916" s="785" t="s">
        <v>2608</v>
      </c>
      <c r="X3916" s="785" t="s">
        <v>15588</v>
      </c>
      <c r="Y3916" s="615" t="str">
        <f t="shared" si="61"/>
        <v>Julius Onyango</v>
      </c>
      <c r="Z3916" s="785" t="s">
        <v>15302</v>
      </c>
      <c r="AA3916" s="785" t="s">
        <v>5464</v>
      </c>
      <c r="AB3916" s="785" t="s">
        <v>2609</v>
      </c>
      <c r="AC3916" s="785" t="s">
        <v>2610</v>
      </c>
      <c r="AD3916" s="786">
        <v>42933</v>
      </c>
    </row>
    <row r="3917" spans="1:30" ht="15.75">
      <c r="A3917" s="785" t="s">
        <v>4301</v>
      </c>
      <c r="B3917" s="785" t="s">
        <v>21585</v>
      </c>
      <c r="C3917" s="785" t="s">
        <v>4303</v>
      </c>
      <c r="D3917" s="785" t="s">
        <v>2599</v>
      </c>
      <c r="E3917" s="785" t="s">
        <v>15644</v>
      </c>
      <c r="F3917" s="786">
        <v>42879</v>
      </c>
      <c r="G3917" s="785" t="s">
        <v>4786</v>
      </c>
      <c r="H3917" s="786">
        <v>42929</v>
      </c>
      <c r="I3917" s="785" t="s">
        <v>21586</v>
      </c>
      <c r="J3917" s="785" t="s">
        <v>629</v>
      </c>
      <c r="K3917" s="785" t="s">
        <v>21587</v>
      </c>
      <c r="L3917" s="785" t="s">
        <v>21588</v>
      </c>
      <c r="M3917" s="785"/>
      <c r="N3917" s="785"/>
      <c r="O3917" s="785"/>
      <c r="P3917" s="787">
        <v>37.597503000000003</v>
      </c>
      <c r="Q3917" s="787">
        <v>-4.6772000000000001E-2</v>
      </c>
      <c r="R3917" s="785" t="s">
        <v>1104</v>
      </c>
      <c r="S3917" s="785" t="s">
        <v>8062</v>
      </c>
      <c r="T3917" s="785" t="s">
        <v>3453</v>
      </c>
      <c r="U3917" s="785" t="s">
        <v>2958</v>
      </c>
      <c r="V3917" s="785" t="s">
        <v>3178</v>
      </c>
      <c r="W3917" s="785" t="s">
        <v>2608</v>
      </c>
      <c r="X3917" s="785" t="s">
        <v>21176</v>
      </c>
      <c r="Y3917" s="615" t="str">
        <f t="shared" si="61"/>
        <v>Robert Wanjiku</v>
      </c>
      <c r="Z3917" s="785" t="s">
        <v>10380</v>
      </c>
      <c r="AA3917" s="785" t="s">
        <v>5464</v>
      </c>
      <c r="AB3917" s="785" t="s">
        <v>2609</v>
      </c>
      <c r="AC3917" s="785" t="s">
        <v>2610</v>
      </c>
      <c r="AD3917" s="786">
        <v>42933</v>
      </c>
    </row>
    <row r="3918" spans="1:30" ht="15.75">
      <c r="A3918" s="785" t="s">
        <v>4301</v>
      </c>
      <c r="B3918" s="785" t="s">
        <v>6687</v>
      </c>
      <c r="C3918" s="785" t="s">
        <v>4303</v>
      </c>
      <c r="D3918" s="785" t="s">
        <v>2599</v>
      </c>
      <c r="E3918" s="785" t="s">
        <v>6688</v>
      </c>
      <c r="F3918" s="786">
        <v>42878</v>
      </c>
      <c r="G3918" s="785" t="s">
        <v>6689</v>
      </c>
      <c r="H3918" s="786">
        <v>42928</v>
      </c>
      <c r="I3918" s="785" t="s">
        <v>6690</v>
      </c>
      <c r="J3918" s="785" t="s">
        <v>627</v>
      </c>
      <c r="K3918" s="785" t="s">
        <v>6691</v>
      </c>
      <c r="L3918" s="785" t="s">
        <v>6692</v>
      </c>
      <c r="M3918" s="785"/>
      <c r="N3918" s="785"/>
      <c r="O3918" s="785" t="s">
        <v>6693</v>
      </c>
      <c r="P3918" s="787">
        <v>37.183411999999997</v>
      </c>
      <c r="Q3918" s="787">
        <v>-0.43773299999999998</v>
      </c>
      <c r="R3918" s="785" t="s">
        <v>1056</v>
      </c>
      <c r="S3918" s="785" t="s">
        <v>1132</v>
      </c>
      <c r="T3918" s="785" t="s">
        <v>3942</v>
      </c>
      <c r="U3918" s="785" t="s">
        <v>6694</v>
      </c>
      <c r="V3918" s="785" t="s">
        <v>3070</v>
      </c>
      <c r="W3918" s="785" t="s">
        <v>3497</v>
      </c>
      <c r="X3918" s="785" t="s">
        <v>3497</v>
      </c>
      <c r="Y3918" s="615" t="str">
        <f t="shared" si="61"/>
        <v>Cides Ltd</v>
      </c>
      <c r="Z3918" s="785" t="s">
        <v>6695</v>
      </c>
      <c r="AA3918" s="785" t="s">
        <v>4349</v>
      </c>
      <c r="AB3918" s="785" t="s">
        <v>2605</v>
      </c>
      <c r="AC3918" s="785" t="s">
        <v>2606</v>
      </c>
      <c r="AD3918" s="786">
        <v>43047</v>
      </c>
    </row>
    <row r="3919" spans="1:30" ht="15.75">
      <c r="A3919" s="785" t="s">
        <v>4301</v>
      </c>
      <c r="B3919" s="785" t="s">
        <v>15582</v>
      </c>
      <c r="C3919" s="785" t="s">
        <v>4303</v>
      </c>
      <c r="D3919" s="785" t="s">
        <v>2599</v>
      </c>
      <c r="E3919" s="785" t="s">
        <v>15583</v>
      </c>
      <c r="F3919" s="786">
        <v>42877</v>
      </c>
      <c r="G3919" s="785" t="s">
        <v>10335</v>
      </c>
      <c r="H3919" s="786">
        <v>42927</v>
      </c>
      <c r="I3919" s="785" t="s">
        <v>15584</v>
      </c>
      <c r="J3919" s="785" t="s">
        <v>629</v>
      </c>
      <c r="K3919" s="785" t="s">
        <v>15585</v>
      </c>
      <c r="L3919" s="785" t="s">
        <v>15586</v>
      </c>
      <c r="M3919" s="785"/>
      <c r="N3919" s="785"/>
      <c r="O3919" s="785"/>
      <c r="P3919" s="787">
        <v>36.061788</v>
      </c>
      <c r="Q3919" s="787">
        <v>-0.27226299999999998</v>
      </c>
      <c r="R3919" s="785" t="s">
        <v>695</v>
      </c>
      <c r="S3919" s="785" t="s">
        <v>696</v>
      </c>
      <c r="T3919" s="785" t="s">
        <v>696</v>
      </c>
      <c r="U3919" s="785" t="s">
        <v>15587</v>
      </c>
      <c r="V3919" s="785" t="s">
        <v>2603</v>
      </c>
      <c r="W3919" s="785" t="s">
        <v>2608</v>
      </c>
      <c r="X3919" s="785" t="s">
        <v>15588</v>
      </c>
      <c r="Y3919" s="615" t="str">
        <f t="shared" si="61"/>
        <v>Julius Onyango</v>
      </c>
      <c r="Z3919" s="785" t="s">
        <v>15302</v>
      </c>
      <c r="AA3919" s="785" t="s">
        <v>5464</v>
      </c>
      <c r="AB3919" s="785" t="s">
        <v>2609</v>
      </c>
      <c r="AC3919" s="785" t="s">
        <v>2610</v>
      </c>
      <c r="AD3919" s="786">
        <v>42933</v>
      </c>
    </row>
    <row r="3920" spans="1:30" ht="15.75">
      <c r="A3920" s="785" t="s">
        <v>4301</v>
      </c>
      <c r="B3920" s="785" t="s">
        <v>5185</v>
      </c>
      <c r="C3920" s="785" t="s">
        <v>4379</v>
      </c>
      <c r="D3920" s="785" t="s">
        <v>2751</v>
      </c>
      <c r="E3920" s="785" t="s">
        <v>5186</v>
      </c>
      <c r="F3920" s="786">
        <v>42829</v>
      </c>
      <c r="G3920" s="785" t="s">
        <v>5187</v>
      </c>
      <c r="H3920" s="786">
        <v>42925</v>
      </c>
      <c r="I3920" s="785" t="s">
        <v>5188</v>
      </c>
      <c r="J3920" s="785" t="s">
        <v>629</v>
      </c>
      <c r="K3920" s="785" t="s">
        <v>5189</v>
      </c>
      <c r="L3920" s="785" t="s">
        <v>5190</v>
      </c>
      <c r="M3920" s="785"/>
      <c r="N3920" s="785"/>
      <c r="O3920" s="785"/>
      <c r="P3920" s="787">
        <v>37.739204999999998</v>
      </c>
      <c r="Q3920" s="787">
        <v>0.16619800000000001</v>
      </c>
      <c r="R3920" s="785" t="s">
        <v>1104</v>
      </c>
      <c r="S3920" s="785" t="s">
        <v>3207</v>
      </c>
      <c r="T3920" s="785" t="s">
        <v>3222</v>
      </c>
      <c r="U3920" s="785" t="s">
        <v>5191</v>
      </c>
      <c r="V3920" s="785" t="s">
        <v>3177</v>
      </c>
      <c r="W3920" s="785" t="s">
        <v>3253</v>
      </c>
      <c r="X3920" s="785" t="s">
        <v>5169</v>
      </c>
      <c r="Y3920" s="615" t="str">
        <f t="shared" si="61"/>
        <v>Anderson Tuva</v>
      </c>
      <c r="Z3920" s="785" t="s">
        <v>5184</v>
      </c>
      <c r="AA3920" s="785" t="s">
        <v>4349</v>
      </c>
      <c r="AB3920" s="785" t="s">
        <v>2605</v>
      </c>
      <c r="AC3920" s="785" t="s">
        <v>2606</v>
      </c>
      <c r="AD3920" s="786">
        <v>42954</v>
      </c>
    </row>
    <row r="3921" spans="1:30" ht="15.75">
      <c r="A3921" s="785" t="s">
        <v>4301</v>
      </c>
      <c r="B3921" s="785" t="s">
        <v>15657</v>
      </c>
      <c r="C3921" s="785" t="s">
        <v>4303</v>
      </c>
      <c r="D3921" s="785" t="s">
        <v>2599</v>
      </c>
      <c r="E3921" s="785" t="s">
        <v>10282</v>
      </c>
      <c r="F3921" s="786">
        <v>42874</v>
      </c>
      <c r="G3921" s="785" t="s">
        <v>15658</v>
      </c>
      <c r="H3921" s="786">
        <v>42924</v>
      </c>
      <c r="I3921" s="785" t="s">
        <v>15659</v>
      </c>
      <c r="J3921" s="785" t="s">
        <v>629</v>
      </c>
      <c r="K3921" s="785" t="s">
        <v>15660</v>
      </c>
      <c r="L3921" s="785" t="s">
        <v>15661</v>
      </c>
      <c r="M3921" s="785"/>
      <c r="N3921" s="785"/>
      <c r="O3921" s="785"/>
      <c r="P3921" s="787">
        <v>35.170577000000002</v>
      </c>
      <c r="Q3921" s="787">
        <v>-0.35215800000000003</v>
      </c>
      <c r="R3921" s="785" t="s">
        <v>2053</v>
      </c>
      <c r="S3921" s="785" t="s">
        <v>3954</v>
      </c>
      <c r="T3921" s="785" t="s">
        <v>3955</v>
      </c>
      <c r="U3921" s="785" t="s">
        <v>15662</v>
      </c>
      <c r="V3921" s="785" t="s">
        <v>2673</v>
      </c>
      <c r="W3921" s="785" t="s">
        <v>2608</v>
      </c>
      <c r="X3921" s="785" t="s">
        <v>15588</v>
      </c>
      <c r="Y3921" s="615" t="str">
        <f t="shared" si="61"/>
        <v>Julius Onyango</v>
      </c>
      <c r="Z3921" s="785" t="s">
        <v>15302</v>
      </c>
      <c r="AA3921" s="785" t="s">
        <v>5464</v>
      </c>
      <c r="AB3921" s="785" t="s">
        <v>2609</v>
      </c>
      <c r="AC3921" s="785" t="s">
        <v>2610</v>
      </c>
      <c r="AD3921" s="786">
        <v>42933</v>
      </c>
    </row>
    <row r="3922" spans="1:30" ht="15.75">
      <c r="A3922" s="785" t="s">
        <v>4301</v>
      </c>
      <c r="B3922" s="785" t="s">
        <v>15663</v>
      </c>
      <c r="C3922" s="785" t="s">
        <v>4303</v>
      </c>
      <c r="D3922" s="785" t="s">
        <v>2599</v>
      </c>
      <c r="E3922" s="785" t="s">
        <v>10282</v>
      </c>
      <c r="F3922" s="786">
        <v>42874</v>
      </c>
      <c r="G3922" s="785" t="s">
        <v>15658</v>
      </c>
      <c r="H3922" s="786">
        <v>42924</v>
      </c>
      <c r="I3922" s="785" t="s">
        <v>15664</v>
      </c>
      <c r="J3922" s="785" t="s">
        <v>627</v>
      </c>
      <c r="K3922" s="785" t="s">
        <v>15665</v>
      </c>
      <c r="L3922" s="785" t="s">
        <v>15666</v>
      </c>
      <c r="M3922" s="785"/>
      <c r="N3922" s="785"/>
      <c r="O3922" s="785"/>
      <c r="P3922" s="787">
        <v>35.199995000000001</v>
      </c>
      <c r="Q3922" s="787">
        <v>-0.31912000000000001</v>
      </c>
      <c r="R3922" s="785" t="s">
        <v>2053</v>
      </c>
      <c r="S3922" s="785" t="s">
        <v>3954</v>
      </c>
      <c r="T3922" s="785" t="s">
        <v>3954</v>
      </c>
      <c r="U3922" s="785" t="s">
        <v>15667</v>
      </c>
      <c r="V3922" s="785" t="s">
        <v>2673</v>
      </c>
      <c r="W3922" s="785" t="s">
        <v>2608</v>
      </c>
      <c r="X3922" s="785" t="s">
        <v>15588</v>
      </c>
      <c r="Y3922" s="615" t="str">
        <f t="shared" si="61"/>
        <v>Julius Onyango</v>
      </c>
      <c r="Z3922" s="785" t="s">
        <v>15302</v>
      </c>
      <c r="AA3922" s="785" t="s">
        <v>5464</v>
      </c>
      <c r="AB3922" s="785" t="s">
        <v>2609</v>
      </c>
      <c r="AC3922" s="785" t="s">
        <v>2610</v>
      </c>
      <c r="AD3922" s="786">
        <v>42933</v>
      </c>
    </row>
    <row r="3923" spans="1:30" ht="15.75">
      <c r="A3923" s="785" t="s">
        <v>4301</v>
      </c>
      <c r="B3923" s="785" t="s">
        <v>14565</v>
      </c>
      <c r="C3923" s="785" t="s">
        <v>4303</v>
      </c>
      <c r="D3923" s="785" t="s">
        <v>2599</v>
      </c>
      <c r="E3923" s="785" t="s">
        <v>14566</v>
      </c>
      <c r="F3923" s="786">
        <v>42873</v>
      </c>
      <c r="G3923" s="785" t="s">
        <v>14567</v>
      </c>
      <c r="H3923" s="786">
        <v>42923</v>
      </c>
      <c r="I3923" s="785" t="s">
        <v>14568</v>
      </c>
      <c r="J3923" s="785" t="s">
        <v>629</v>
      </c>
      <c r="K3923" s="785" t="s">
        <v>14569</v>
      </c>
      <c r="L3923" s="785" t="s">
        <v>14570</v>
      </c>
      <c r="M3923" s="785"/>
      <c r="N3923" s="785"/>
      <c r="O3923" s="785"/>
      <c r="P3923" s="787">
        <v>37.251105000000003</v>
      </c>
      <c r="Q3923" s="787">
        <v>-1.2044649999999999</v>
      </c>
      <c r="R3923" s="785" t="s">
        <v>1729</v>
      </c>
      <c r="S3923" s="785" t="s">
        <v>3997</v>
      </c>
      <c r="T3923" s="785" t="s">
        <v>14571</v>
      </c>
      <c r="U3923" s="785" t="s">
        <v>14572</v>
      </c>
      <c r="V3923" s="785" t="s">
        <v>3004</v>
      </c>
      <c r="W3923" s="785" t="s">
        <v>4026</v>
      </c>
      <c r="X3923" s="785" t="s">
        <v>4026</v>
      </c>
      <c r="Y3923" s="615" t="str">
        <f t="shared" si="61"/>
        <v>Joram Gathogo Mutahi</v>
      </c>
      <c r="Z3923" s="785" t="s">
        <v>14455</v>
      </c>
      <c r="AA3923" s="785" t="s">
        <v>4314</v>
      </c>
      <c r="AB3923" s="785" t="s">
        <v>2683</v>
      </c>
      <c r="AC3923" s="785" t="s">
        <v>2606</v>
      </c>
      <c r="AD3923" s="786">
        <v>42947</v>
      </c>
    </row>
    <row r="3924" spans="1:30" ht="15.75">
      <c r="A3924" s="785" t="s">
        <v>4301</v>
      </c>
      <c r="B3924" s="785" t="s">
        <v>15650</v>
      </c>
      <c r="C3924" s="785" t="s">
        <v>4379</v>
      </c>
      <c r="D3924" s="785" t="s">
        <v>2751</v>
      </c>
      <c r="E3924" s="785" t="s">
        <v>14566</v>
      </c>
      <c r="F3924" s="786">
        <v>42873</v>
      </c>
      <c r="G3924" s="785" t="s">
        <v>14567</v>
      </c>
      <c r="H3924" s="786">
        <v>42923</v>
      </c>
      <c r="I3924" s="785" t="s">
        <v>15651</v>
      </c>
      <c r="J3924" s="785" t="s">
        <v>629</v>
      </c>
      <c r="K3924" s="785" t="s">
        <v>15652</v>
      </c>
      <c r="L3924" s="785" t="s">
        <v>15653</v>
      </c>
      <c r="M3924" s="785"/>
      <c r="N3924" s="785"/>
      <c r="O3924" s="785"/>
      <c r="P3924" s="787">
        <v>35.170096999999998</v>
      </c>
      <c r="Q3924" s="787">
        <v>-0.482651</v>
      </c>
      <c r="R3924" s="785" t="s">
        <v>2053</v>
      </c>
      <c r="S3924" s="785" t="s">
        <v>2098</v>
      </c>
      <c r="T3924" s="785" t="s">
        <v>15654</v>
      </c>
      <c r="U3924" s="785" t="s">
        <v>15655</v>
      </c>
      <c r="V3924" s="785">
        <v>6</v>
      </c>
      <c r="W3924" s="785" t="s">
        <v>2608</v>
      </c>
      <c r="X3924" s="785" t="s">
        <v>15588</v>
      </c>
      <c r="Y3924" s="615" t="str">
        <f t="shared" si="61"/>
        <v>Julius Onyango</v>
      </c>
      <c r="Z3924" s="785" t="s">
        <v>15656</v>
      </c>
      <c r="AA3924" s="785" t="s">
        <v>5464</v>
      </c>
      <c r="AB3924" s="785" t="s">
        <v>2609</v>
      </c>
      <c r="AC3924" s="785" t="s">
        <v>2610</v>
      </c>
      <c r="AD3924" s="786">
        <v>42933</v>
      </c>
    </row>
    <row r="3925" spans="1:30" ht="15.75">
      <c r="A3925" s="785" t="s">
        <v>4301</v>
      </c>
      <c r="B3925" s="785" t="s">
        <v>21524</v>
      </c>
      <c r="C3925" s="785" t="s">
        <v>4303</v>
      </c>
      <c r="D3925" s="785" t="s">
        <v>2599</v>
      </c>
      <c r="E3925" s="785" t="s">
        <v>14566</v>
      </c>
      <c r="F3925" s="786">
        <v>42873</v>
      </c>
      <c r="G3925" s="785" t="s">
        <v>14567</v>
      </c>
      <c r="H3925" s="786">
        <v>42923</v>
      </c>
      <c r="I3925" s="785" t="s">
        <v>21525</v>
      </c>
      <c r="J3925" s="785" t="s">
        <v>627</v>
      </c>
      <c r="K3925" s="785" t="s">
        <v>21526</v>
      </c>
      <c r="L3925" s="785" t="s">
        <v>21527</v>
      </c>
      <c r="M3925" s="785"/>
      <c r="N3925" s="785"/>
      <c r="O3925" s="785"/>
      <c r="P3925" s="787">
        <v>35.392637999999998</v>
      </c>
      <c r="Q3925" s="787">
        <v>-0.11687699999999999</v>
      </c>
      <c r="R3925" s="785" t="s">
        <v>2053</v>
      </c>
      <c r="S3925" s="785" t="s">
        <v>2715</v>
      </c>
      <c r="T3925" s="785" t="s">
        <v>21528</v>
      </c>
      <c r="U3925" s="785" t="s">
        <v>21529</v>
      </c>
      <c r="V3925" s="785" t="s">
        <v>6015</v>
      </c>
      <c r="W3925" s="785" t="s">
        <v>2608</v>
      </c>
      <c r="X3925" s="785" t="s">
        <v>21176</v>
      </c>
      <c r="Y3925" s="615" t="str">
        <f t="shared" si="61"/>
        <v>Robert Wanjiku</v>
      </c>
      <c r="Z3925" s="785" t="s">
        <v>10380</v>
      </c>
      <c r="AA3925" s="785" t="s">
        <v>5464</v>
      </c>
      <c r="AB3925" s="785" t="s">
        <v>2609</v>
      </c>
      <c r="AC3925" s="785" t="s">
        <v>2610</v>
      </c>
      <c r="AD3925" s="786">
        <v>42933</v>
      </c>
    </row>
    <row r="3926" spans="1:30" ht="15.75">
      <c r="A3926" s="785" t="s">
        <v>4301</v>
      </c>
      <c r="B3926" s="785" t="s">
        <v>25588</v>
      </c>
      <c r="C3926" s="785" t="s">
        <v>4303</v>
      </c>
      <c r="D3926" s="785" t="s">
        <v>2599</v>
      </c>
      <c r="E3926" s="785" t="s">
        <v>14566</v>
      </c>
      <c r="F3926" s="786">
        <v>42873</v>
      </c>
      <c r="G3926" s="785" t="s">
        <v>14567</v>
      </c>
      <c r="H3926" s="786">
        <v>42923</v>
      </c>
      <c r="I3926" s="785" t="s">
        <v>25589</v>
      </c>
      <c r="J3926" s="785" t="s">
        <v>629</v>
      </c>
      <c r="K3926" s="785" t="s">
        <v>25590</v>
      </c>
      <c r="L3926" s="785" t="s">
        <v>7357</v>
      </c>
      <c r="M3926" s="785"/>
      <c r="N3926" s="785"/>
      <c r="O3926" s="785"/>
      <c r="P3926" s="787">
        <v>37.676304000000002</v>
      </c>
      <c r="Q3926" s="787">
        <v>-7.8876000000000002E-2</v>
      </c>
      <c r="R3926" s="785" t="s">
        <v>1104</v>
      </c>
      <c r="S3926" s="785" t="s">
        <v>2643</v>
      </c>
      <c r="T3926" s="785" t="s">
        <v>3534</v>
      </c>
      <c r="U3926" s="785" t="s">
        <v>25591</v>
      </c>
      <c r="V3926" s="785" t="s">
        <v>2855</v>
      </c>
      <c r="W3926" s="785" t="s">
        <v>2719</v>
      </c>
      <c r="X3926" s="785" t="s">
        <v>2719</v>
      </c>
      <c r="Y3926" s="615" t="str">
        <f t="shared" si="61"/>
        <v>Zackmar Biotec Ltd</v>
      </c>
      <c r="Z3926" s="785" t="s">
        <v>25533</v>
      </c>
      <c r="AA3926" s="785" t="s">
        <v>4349</v>
      </c>
      <c r="AB3926" s="785" t="s">
        <v>2605</v>
      </c>
      <c r="AC3926" s="785" t="s">
        <v>2606</v>
      </c>
      <c r="AD3926" s="786">
        <v>42949</v>
      </c>
    </row>
    <row r="3927" spans="1:30" ht="15.75">
      <c r="A3927" s="785" t="s">
        <v>4301</v>
      </c>
      <c r="B3927" s="785" t="s">
        <v>32445</v>
      </c>
      <c r="C3927" s="785" t="s">
        <v>4303</v>
      </c>
      <c r="D3927" s="785" t="s">
        <v>2599</v>
      </c>
      <c r="E3927" s="785" t="s">
        <v>14566</v>
      </c>
      <c r="F3927" s="786">
        <v>42873</v>
      </c>
      <c r="G3927" s="785" t="s">
        <v>14567</v>
      </c>
      <c r="H3927" s="786">
        <v>42923</v>
      </c>
      <c r="I3927" s="785" t="s">
        <v>32446</v>
      </c>
      <c r="J3927" s="785" t="s">
        <v>627</v>
      </c>
      <c r="K3927" s="785" t="s">
        <v>32447</v>
      </c>
      <c r="L3927" s="785" t="s">
        <v>32448</v>
      </c>
      <c r="M3927" s="785"/>
      <c r="N3927" s="785"/>
      <c r="O3927" s="785"/>
      <c r="P3927" s="787">
        <v>36.940576</v>
      </c>
      <c r="Q3927" s="787">
        <v>-0.66509600000000002</v>
      </c>
      <c r="R3927" s="785" t="s">
        <v>1030</v>
      </c>
      <c r="S3927" s="785" t="s">
        <v>2993</v>
      </c>
      <c r="T3927" s="785" t="s">
        <v>3388</v>
      </c>
      <c r="U3927" s="785" t="s">
        <v>17485</v>
      </c>
      <c r="V3927" s="785" t="s">
        <v>3070</v>
      </c>
      <c r="W3927" s="785" t="s">
        <v>2615</v>
      </c>
      <c r="X3927" s="785"/>
      <c r="Y3927" s="615" t="str">
        <f t="shared" si="61"/>
        <v>Takamoto Biogas</v>
      </c>
      <c r="Z3927" s="785" t="s">
        <v>2599</v>
      </c>
      <c r="AA3927" s="785" t="s">
        <v>5464</v>
      </c>
      <c r="AB3927" s="785" t="s">
        <v>3686</v>
      </c>
      <c r="AC3927" s="785" t="s">
        <v>2617</v>
      </c>
      <c r="AD3927" s="786">
        <v>42991</v>
      </c>
    </row>
    <row r="3928" spans="1:30" ht="15.75">
      <c r="A3928" s="785" t="s">
        <v>4301</v>
      </c>
      <c r="B3928" s="785" t="s">
        <v>5171</v>
      </c>
      <c r="C3928" s="785" t="s">
        <v>4303</v>
      </c>
      <c r="D3928" s="785" t="s">
        <v>2599</v>
      </c>
      <c r="E3928" s="785" t="s">
        <v>5172</v>
      </c>
      <c r="F3928" s="786">
        <v>42872</v>
      </c>
      <c r="G3928" s="785" t="s">
        <v>5173</v>
      </c>
      <c r="H3928" s="786">
        <v>42922</v>
      </c>
      <c r="I3928" s="785" t="s">
        <v>5174</v>
      </c>
      <c r="J3928" s="785" t="s">
        <v>629</v>
      </c>
      <c r="K3928" s="785" t="s">
        <v>5175</v>
      </c>
      <c r="L3928" s="785" t="s">
        <v>5176</v>
      </c>
      <c r="M3928" s="785"/>
      <c r="N3928" s="785"/>
      <c r="O3928" s="785"/>
      <c r="P3928" s="787">
        <v>37.617724000000003</v>
      </c>
      <c r="Q3928" s="787">
        <v>-0.237123</v>
      </c>
      <c r="R3928" s="785" t="s">
        <v>1266</v>
      </c>
      <c r="S3928" s="785" t="s">
        <v>1267</v>
      </c>
      <c r="T3928" s="785" t="s">
        <v>2636</v>
      </c>
      <c r="U3928" s="785" t="s">
        <v>5177</v>
      </c>
      <c r="V3928" s="785" t="s">
        <v>2855</v>
      </c>
      <c r="W3928" s="785" t="s">
        <v>3253</v>
      </c>
      <c r="X3928" s="785" t="s">
        <v>5169</v>
      </c>
      <c r="Y3928" s="615" t="str">
        <f t="shared" si="61"/>
        <v>Anderson Tuva</v>
      </c>
      <c r="Z3928" s="785" t="s">
        <v>5178</v>
      </c>
      <c r="AA3928" s="785" t="s">
        <v>4349</v>
      </c>
      <c r="AB3928" s="785" t="s">
        <v>2683</v>
      </c>
      <c r="AC3928" s="785" t="s">
        <v>2606</v>
      </c>
      <c r="AD3928" s="786">
        <v>42948</v>
      </c>
    </row>
    <row r="3929" spans="1:30" ht="15.75">
      <c r="A3929" s="785" t="s">
        <v>4301</v>
      </c>
      <c r="B3929" s="785" t="s">
        <v>10299</v>
      </c>
      <c r="C3929" s="785" t="s">
        <v>4303</v>
      </c>
      <c r="D3929" s="785" t="s">
        <v>2599</v>
      </c>
      <c r="E3929" s="785" t="s">
        <v>10300</v>
      </c>
      <c r="F3929" s="786">
        <v>42868</v>
      </c>
      <c r="G3929" s="785" t="s">
        <v>10301</v>
      </c>
      <c r="H3929" s="786">
        <v>42918</v>
      </c>
      <c r="I3929" s="785" t="s">
        <v>10302</v>
      </c>
      <c r="J3929" s="785" t="s">
        <v>629</v>
      </c>
      <c r="K3929" s="785" t="s">
        <v>10303</v>
      </c>
      <c r="L3929" s="785" t="s">
        <v>10304</v>
      </c>
      <c r="M3929" s="785"/>
      <c r="N3929" s="785"/>
      <c r="O3929" s="785"/>
      <c r="P3929" s="787">
        <v>36.850949</v>
      </c>
      <c r="Q3929" s="787">
        <v>-1.103526</v>
      </c>
      <c r="R3929" s="785" t="s">
        <v>821</v>
      </c>
      <c r="S3929" s="785" t="s">
        <v>871</v>
      </c>
      <c r="T3929" s="785" t="s">
        <v>821</v>
      </c>
      <c r="U3929" s="785" t="s">
        <v>10305</v>
      </c>
      <c r="V3929" s="785" t="s">
        <v>3004</v>
      </c>
      <c r="W3929" s="785" t="s">
        <v>2998</v>
      </c>
      <c r="X3929" s="785" t="s">
        <v>2998</v>
      </c>
      <c r="Y3929" s="615" t="str">
        <f t="shared" si="61"/>
        <v>Geoffrey Ndua Mbugua</v>
      </c>
      <c r="Z3929" s="785" t="s">
        <v>10286</v>
      </c>
      <c r="AA3929" s="785" t="s">
        <v>4314</v>
      </c>
      <c r="AB3929" s="785" t="s">
        <v>2683</v>
      </c>
      <c r="AC3929" s="785" t="s">
        <v>2606</v>
      </c>
      <c r="AD3929" s="786">
        <v>42930</v>
      </c>
    </row>
    <row r="3930" spans="1:30" ht="15.75">
      <c r="A3930" s="785" t="s">
        <v>4301</v>
      </c>
      <c r="B3930" s="785" t="s">
        <v>4774</v>
      </c>
      <c r="C3930" s="785" t="s">
        <v>4303</v>
      </c>
      <c r="D3930" s="785" t="s">
        <v>2599</v>
      </c>
      <c r="E3930" s="785" t="s">
        <v>4506</v>
      </c>
      <c r="F3930" s="786">
        <v>42898</v>
      </c>
      <c r="G3930" s="785" t="s">
        <v>4775</v>
      </c>
      <c r="H3930" s="786">
        <v>42917</v>
      </c>
      <c r="I3930" s="785" t="s">
        <v>4776</v>
      </c>
      <c r="J3930" s="785" t="s">
        <v>629</v>
      </c>
      <c r="K3930" s="785" t="s">
        <v>4777</v>
      </c>
      <c r="L3930" s="785" t="s">
        <v>4778</v>
      </c>
      <c r="M3930" s="785"/>
      <c r="N3930" s="785"/>
      <c r="O3930" s="785"/>
      <c r="P3930" s="787">
        <v>37.226846999999999</v>
      </c>
      <c r="Q3930" s="787">
        <v>-0.52581500000000003</v>
      </c>
      <c r="R3930" s="785" t="s">
        <v>1961</v>
      </c>
      <c r="S3930" s="785" t="s">
        <v>2864</v>
      </c>
      <c r="T3930" s="785" t="s">
        <v>2671</v>
      </c>
      <c r="U3930" s="785" t="s">
        <v>4779</v>
      </c>
      <c r="V3930" s="785">
        <v>6</v>
      </c>
      <c r="W3930" s="785" t="s">
        <v>3015</v>
      </c>
      <c r="X3930" s="785" t="s">
        <v>4772</v>
      </c>
      <c r="Y3930" s="615" t="str">
        <f t="shared" si="61"/>
        <v>Allan Gichuru Karugu</v>
      </c>
      <c r="Z3930" s="785" t="s">
        <v>4773</v>
      </c>
      <c r="AA3930" s="785" t="s">
        <v>4349</v>
      </c>
      <c r="AB3930" s="785" t="s">
        <v>2683</v>
      </c>
      <c r="AC3930" s="785" t="s">
        <v>2606</v>
      </c>
      <c r="AD3930" s="786">
        <v>42980</v>
      </c>
    </row>
    <row r="3931" spans="1:30" ht="15.75">
      <c r="A3931" s="785" t="s">
        <v>4301</v>
      </c>
      <c r="B3931" s="785" t="s">
        <v>5162</v>
      </c>
      <c r="C3931" s="785" t="s">
        <v>4303</v>
      </c>
      <c r="D3931" s="785" t="s">
        <v>2599</v>
      </c>
      <c r="E3931" s="785" t="s">
        <v>5163</v>
      </c>
      <c r="F3931" s="786">
        <v>42867</v>
      </c>
      <c r="G3931" s="785" t="s">
        <v>4775</v>
      </c>
      <c r="H3931" s="786">
        <v>42917</v>
      </c>
      <c r="I3931" s="785" t="s">
        <v>5164</v>
      </c>
      <c r="J3931" s="785" t="s">
        <v>629</v>
      </c>
      <c r="K3931" s="785" t="s">
        <v>5165</v>
      </c>
      <c r="L3931" s="785" t="s">
        <v>5166</v>
      </c>
      <c r="M3931" s="785"/>
      <c r="N3931" s="785"/>
      <c r="O3931" s="785" t="s">
        <v>5167</v>
      </c>
      <c r="P3931" s="787">
        <v>37.760323999999997</v>
      </c>
      <c r="Q3931" s="787">
        <v>0.16311</v>
      </c>
      <c r="R3931" s="785" t="s">
        <v>1104</v>
      </c>
      <c r="S3931" s="785" t="s">
        <v>3207</v>
      </c>
      <c r="T3931" s="785" t="s">
        <v>3222</v>
      </c>
      <c r="U3931" s="785" t="s">
        <v>5168</v>
      </c>
      <c r="V3931" s="785" t="s">
        <v>2603</v>
      </c>
      <c r="W3931" s="785" t="s">
        <v>3253</v>
      </c>
      <c r="X3931" s="785" t="s">
        <v>5169</v>
      </c>
      <c r="Y3931" s="615" t="str">
        <f t="shared" si="61"/>
        <v>Anderson Tuva</v>
      </c>
      <c r="Z3931" s="785" t="s">
        <v>5170</v>
      </c>
      <c r="AA3931" s="785" t="s">
        <v>4349</v>
      </c>
      <c r="AB3931" s="785" t="s">
        <v>2605</v>
      </c>
      <c r="AC3931" s="785" t="s">
        <v>2606</v>
      </c>
      <c r="AD3931" s="786">
        <v>42954</v>
      </c>
    </row>
    <row r="3932" spans="1:30" ht="15.75">
      <c r="A3932" s="785" t="s">
        <v>4301</v>
      </c>
      <c r="B3932" s="785" t="s">
        <v>6248</v>
      </c>
      <c r="C3932" s="785" t="s">
        <v>4303</v>
      </c>
      <c r="D3932" s="785" t="s">
        <v>2599</v>
      </c>
      <c r="E3932" s="785" t="s">
        <v>5163</v>
      </c>
      <c r="F3932" s="786">
        <v>42867</v>
      </c>
      <c r="G3932" s="785" t="s">
        <v>4775</v>
      </c>
      <c r="H3932" s="786">
        <v>42917</v>
      </c>
      <c r="I3932" s="785" t="s">
        <v>6249</v>
      </c>
      <c r="J3932" s="785" t="s">
        <v>629</v>
      </c>
      <c r="K3932" s="785" t="s">
        <v>6250</v>
      </c>
      <c r="L3932" s="785" t="s">
        <v>6251</v>
      </c>
      <c r="M3932" s="785"/>
      <c r="N3932" s="785"/>
      <c r="O3932" s="785" t="s">
        <v>6252</v>
      </c>
      <c r="P3932" s="787">
        <v>36.913404999999997</v>
      </c>
      <c r="Q3932" s="787">
        <v>-1.2181550000000001</v>
      </c>
      <c r="R3932" s="785" t="s">
        <v>2661</v>
      </c>
      <c r="S3932" s="785" t="s">
        <v>2867</v>
      </c>
      <c r="T3932" s="785" t="s">
        <v>2867</v>
      </c>
      <c r="U3932" s="785" t="s">
        <v>6253</v>
      </c>
      <c r="V3932" s="785" t="s">
        <v>2855</v>
      </c>
      <c r="W3932" s="785" t="s">
        <v>2689</v>
      </c>
      <c r="X3932" s="785" t="s">
        <v>2689</v>
      </c>
      <c r="Y3932" s="615" t="str">
        <f t="shared" si="61"/>
        <v>Biotechno &amp; Services</v>
      </c>
      <c r="Z3932" s="785" t="s">
        <v>6145</v>
      </c>
      <c r="AA3932" s="785" t="s">
        <v>4349</v>
      </c>
      <c r="AB3932" s="785" t="s">
        <v>4052</v>
      </c>
      <c r="AC3932" s="785" t="s">
        <v>2606</v>
      </c>
      <c r="AD3932" s="786">
        <v>42863</v>
      </c>
    </row>
    <row r="3933" spans="1:30" ht="15.75">
      <c r="A3933" s="785" t="s">
        <v>4301</v>
      </c>
      <c r="B3933" s="785" t="s">
        <v>6283</v>
      </c>
      <c r="C3933" s="785" t="s">
        <v>4303</v>
      </c>
      <c r="D3933" s="785" t="s">
        <v>2599</v>
      </c>
      <c r="E3933" s="785" t="s">
        <v>5163</v>
      </c>
      <c r="F3933" s="786">
        <v>42867</v>
      </c>
      <c r="G3933" s="785" t="s">
        <v>4775</v>
      </c>
      <c r="H3933" s="786">
        <v>42917</v>
      </c>
      <c r="I3933" s="785" t="s">
        <v>6284</v>
      </c>
      <c r="J3933" s="785" t="s">
        <v>629</v>
      </c>
      <c r="K3933" s="785" t="s">
        <v>6285</v>
      </c>
      <c r="L3933" s="785" t="s">
        <v>6286</v>
      </c>
      <c r="M3933" s="785"/>
      <c r="N3933" s="785"/>
      <c r="O3933" s="785"/>
      <c r="P3933" s="787">
        <v>36.63015</v>
      </c>
      <c r="Q3933" s="787">
        <v>-1.098322</v>
      </c>
      <c r="R3933" s="785" t="s">
        <v>821</v>
      </c>
      <c r="S3933" s="785" t="s">
        <v>1884</v>
      </c>
      <c r="T3933" s="785" t="s">
        <v>1884</v>
      </c>
      <c r="U3933" s="785" t="s">
        <v>6287</v>
      </c>
      <c r="V3933" s="785" t="s">
        <v>3004</v>
      </c>
      <c r="W3933" s="785" t="s">
        <v>2689</v>
      </c>
      <c r="X3933" s="785" t="s">
        <v>2689</v>
      </c>
      <c r="Y3933" s="615" t="str">
        <f t="shared" si="61"/>
        <v>Biotechno &amp; Services</v>
      </c>
      <c r="Z3933" s="785" t="s">
        <v>6186</v>
      </c>
      <c r="AA3933" s="785" t="s">
        <v>4349</v>
      </c>
      <c r="AB3933" s="785" t="s">
        <v>4052</v>
      </c>
      <c r="AC3933" s="785" t="s">
        <v>2606</v>
      </c>
      <c r="AD3933" s="786">
        <v>43055</v>
      </c>
    </row>
    <row r="3934" spans="1:30" ht="15.75">
      <c r="A3934" s="785" t="s">
        <v>4301</v>
      </c>
      <c r="B3934" s="785" t="s">
        <v>6601</v>
      </c>
      <c r="C3934" s="785" t="s">
        <v>4303</v>
      </c>
      <c r="D3934" s="785" t="s">
        <v>2599</v>
      </c>
      <c r="E3934" s="785" t="s">
        <v>5163</v>
      </c>
      <c r="F3934" s="786">
        <v>42867</v>
      </c>
      <c r="G3934" s="785" t="s">
        <v>4775</v>
      </c>
      <c r="H3934" s="786">
        <v>42917</v>
      </c>
      <c r="I3934" s="785" t="s">
        <v>6602</v>
      </c>
      <c r="J3934" s="785" t="s">
        <v>627</v>
      </c>
      <c r="K3934" s="785" t="s">
        <v>6603</v>
      </c>
      <c r="L3934" s="785" t="s">
        <v>6604</v>
      </c>
      <c r="M3934" s="785"/>
      <c r="N3934" s="785"/>
      <c r="O3934" s="785"/>
      <c r="P3934" s="787">
        <v>37.203220999999999</v>
      </c>
      <c r="Q3934" s="787">
        <v>-0.43524099999999999</v>
      </c>
      <c r="R3934" s="785" t="s">
        <v>1961</v>
      </c>
      <c r="S3934" s="785" t="s">
        <v>1961</v>
      </c>
      <c r="T3934" s="785" t="s">
        <v>6605</v>
      </c>
      <c r="U3934" s="785" t="s">
        <v>3880</v>
      </c>
      <c r="V3934" s="785" t="s">
        <v>2855</v>
      </c>
      <c r="W3934" s="785" t="s">
        <v>3497</v>
      </c>
      <c r="X3934" s="785" t="s">
        <v>3497</v>
      </c>
      <c r="Y3934" s="615" t="str">
        <f t="shared" si="61"/>
        <v>Cides Ltd</v>
      </c>
      <c r="Z3934" s="785" t="s">
        <v>2599</v>
      </c>
      <c r="AA3934" s="785" t="s">
        <v>4349</v>
      </c>
      <c r="AB3934" s="785" t="s">
        <v>2605</v>
      </c>
      <c r="AC3934" s="785" t="s">
        <v>2606</v>
      </c>
      <c r="AD3934" s="786">
        <v>43047</v>
      </c>
    </row>
    <row r="3935" spans="1:30" ht="15.75">
      <c r="A3935" s="785" t="s">
        <v>4301</v>
      </c>
      <c r="B3935" s="785" t="s">
        <v>6896</v>
      </c>
      <c r="C3935" s="785" t="s">
        <v>4303</v>
      </c>
      <c r="D3935" s="785" t="s">
        <v>2599</v>
      </c>
      <c r="E3935" s="785" t="s">
        <v>5163</v>
      </c>
      <c r="F3935" s="786">
        <v>42867</v>
      </c>
      <c r="G3935" s="785" t="s">
        <v>4775</v>
      </c>
      <c r="H3935" s="786">
        <v>42917</v>
      </c>
      <c r="I3935" s="785" t="s">
        <v>6897</v>
      </c>
      <c r="J3935" s="785" t="s">
        <v>629</v>
      </c>
      <c r="K3935" s="785" t="s">
        <v>6898</v>
      </c>
      <c r="L3935" s="785" t="s">
        <v>6899</v>
      </c>
      <c r="M3935" s="785"/>
      <c r="N3935" s="785"/>
      <c r="O3935" s="785" t="s">
        <v>6900</v>
      </c>
      <c r="P3935" s="787">
        <v>34.800130000000003</v>
      </c>
      <c r="Q3935" s="787">
        <v>0.44974999999999998</v>
      </c>
      <c r="R3935" s="785" t="s">
        <v>1917</v>
      </c>
      <c r="S3935" s="785" t="s">
        <v>3229</v>
      </c>
      <c r="T3935" s="785" t="s">
        <v>6901</v>
      </c>
      <c r="U3935" s="785" t="s">
        <v>6902</v>
      </c>
      <c r="V3935" s="785" t="s">
        <v>2673</v>
      </c>
      <c r="W3935" s="785" t="s">
        <v>2689</v>
      </c>
      <c r="X3935" s="785" t="s">
        <v>2694</v>
      </c>
      <c r="Y3935" s="615" t="str">
        <f t="shared" si="61"/>
        <v>Dancan Gideon Mateba</v>
      </c>
      <c r="Z3935" s="785" t="s">
        <v>6888</v>
      </c>
      <c r="AA3935" s="785" t="s">
        <v>4349</v>
      </c>
      <c r="AB3935" s="785" t="s">
        <v>2605</v>
      </c>
      <c r="AC3935" s="785" t="s">
        <v>2606</v>
      </c>
      <c r="AD3935" s="786">
        <v>43165</v>
      </c>
    </row>
    <row r="3936" spans="1:30" ht="15.75">
      <c r="A3936" s="785" t="s">
        <v>4301</v>
      </c>
      <c r="B3936" s="785" t="s">
        <v>7211</v>
      </c>
      <c r="C3936" s="785" t="s">
        <v>4303</v>
      </c>
      <c r="D3936" s="785" t="s">
        <v>2599</v>
      </c>
      <c r="E3936" s="785" t="s">
        <v>5163</v>
      </c>
      <c r="F3936" s="786">
        <v>42867</v>
      </c>
      <c r="G3936" s="785" t="s">
        <v>4775</v>
      </c>
      <c r="H3936" s="786">
        <v>42917</v>
      </c>
      <c r="I3936" s="785" t="s">
        <v>7212</v>
      </c>
      <c r="J3936" s="785" t="s">
        <v>629</v>
      </c>
      <c r="K3936" s="785" t="s">
        <v>7213</v>
      </c>
      <c r="L3936" s="785" t="s">
        <v>7214</v>
      </c>
      <c r="M3936" s="785"/>
      <c r="N3936" s="785"/>
      <c r="O3936" s="785"/>
      <c r="P3936" s="787">
        <v>36.271892999999999</v>
      </c>
      <c r="Q3936" s="787">
        <v>-0.120837</v>
      </c>
      <c r="R3936" s="785" t="s">
        <v>1228</v>
      </c>
      <c r="S3936" s="785" t="s">
        <v>2797</v>
      </c>
      <c r="T3936" s="785" t="s">
        <v>3998</v>
      </c>
      <c r="U3936" s="785" t="s">
        <v>3723</v>
      </c>
      <c r="V3936" s="785" t="s">
        <v>2855</v>
      </c>
      <c r="W3936" s="785" t="s">
        <v>2652</v>
      </c>
      <c r="X3936" s="785" t="s">
        <v>2732</v>
      </c>
      <c r="Y3936" s="615" t="str">
        <f t="shared" si="61"/>
        <v>David Chege Wangui</v>
      </c>
      <c r="Z3936" s="785" t="s">
        <v>7094</v>
      </c>
      <c r="AA3936" s="785" t="s">
        <v>4314</v>
      </c>
      <c r="AB3936" s="785" t="s">
        <v>2683</v>
      </c>
      <c r="AC3936" s="785" t="s">
        <v>2606</v>
      </c>
      <c r="AD3936" s="786">
        <v>43201</v>
      </c>
    </row>
    <row r="3937" spans="1:30" ht="15.75">
      <c r="A3937" s="785" t="s">
        <v>4301</v>
      </c>
      <c r="B3937" s="785" t="s">
        <v>7264</v>
      </c>
      <c r="C3937" s="785" t="s">
        <v>4303</v>
      </c>
      <c r="D3937" s="785" t="s">
        <v>2599</v>
      </c>
      <c r="E3937" s="785" t="s">
        <v>5163</v>
      </c>
      <c r="F3937" s="786">
        <v>42867</v>
      </c>
      <c r="G3937" s="785" t="s">
        <v>4775</v>
      </c>
      <c r="H3937" s="786">
        <v>42917</v>
      </c>
      <c r="I3937" s="785" t="s">
        <v>7265</v>
      </c>
      <c r="J3937" s="785" t="s">
        <v>627</v>
      </c>
      <c r="K3937" s="785" t="s">
        <v>7266</v>
      </c>
      <c r="L3937" s="785" t="s">
        <v>7267</v>
      </c>
      <c r="M3937" s="785"/>
      <c r="N3937" s="785"/>
      <c r="O3937" s="785"/>
      <c r="P3937" s="787">
        <v>36.643779000000002</v>
      </c>
      <c r="Q3937" s="787">
        <v>-9.1022000000000006E-2</v>
      </c>
      <c r="R3937" s="785" t="s">
        <v>960</v>
      </c>
      <c r="S3937" s="785" t="s">
        <v>961</v>
      </c>
      <c r="T3937" s="785" t="s">
        <v>7268</v>
      </c>
      <c r="U3937" s="785" t="s">
        <v>7269</v>
      </c>
      <c r="V3937" s="785" t="s">
        <v>3004</v>
      </c>
      <c r="W3937" s="785" t="s">
        <v>3025</v>
      </c>
      <c r="X3937" s="785" t="s">
        <v>2732</v>
      </c>
      <c r="Y3937" s="615" t="str">
        <f t="shared" si="61"/>
        <v>David Chege Wangui</v>
      </c>
      <c r="Z3937" s="785" t="s">
        <v>2599</v>
      </c>
      <c r="AA3937" s="785" t="s">
        <v>4349</v>
      </c>
      <c r="AB3937" s="785" t="s">
        <v>2683</v>
      </c>
      <c r="AC3937" s="785" t="s">
        <v>2606</v>
      </c>
      <c r="AD3937" s="786">
        <v>43004</v>
      </c>
    </row>
    <row r="3938" spans="1:30" ht="15.75">
      <c r="A3938" s="785" t="s">
        <v>4301</v>
      </c>
      <c r="B3938" s="785" t="s">
        <v>9228</v>
      </c>
      <c r="C3938" s="785" t="s">
        <v>4303</v>
      </c>
      <c r="D3938" s="785" t="s">
        <v>2599</v>
      </c>
      <c r="E3938" s="785" t="s">
        <v>5163</v>
      </c>
      <c r="F3938" s="786">
        <v>42867</v>
      </c>
      <c r="G3938" s="785" t="s">
        <v>4775</v>
      </c>
      <c r="H3938" s="786">
        <v>42917</v>
      </c>
      <c r="I3938" s="785" t="s">
        <v>9229</v>
      </c>
      <c r="J3938" s="785" t="s">
        <v>629</v>
      </c>
      <c r="K3938" s="785" t="s">
        <v>9230</v>
      </c>
      <c r="L3938" s="785" t="s">
        <v>9231</v>
      </c>
      <c r="M3938" s="785"/>
      <c r="N3938" s="785"/>
      <c r="O3938" s="785"/>
      <c r="P3938" s="787">
        <v>37.058833</v>
      </c>
      <c r="Q3938" s="787">
        <v>-1.0047299999999999</v>
      </c>
      <c r="R3938" s="785" t="s">
        <v>1030</v>
      </c>
      <c r="S3938" s="785" t="s">
        <v>1795</v>
      </c>
      <c r="T3938" s="785" t="s">
        <v>3533</v>
      </c>
      <c r="U3938" s="785" t="s">
        <v>5099</v>
      </c>
      <c r="V3938" s="785" t="s">
        <v>2673</v>
      </c>
      <c r="W3938" s="785" t="s">
        <v>3279</v>
      </c>
      <c r="X3938" s="785" t="s">
        <v>9232</v>
      </c>
      <c r="Y3938" s="615" t="str">
        <f t="shared" si="61"/>
        <v>Fanuel</v>
      </c>
      <c r="Z3938" s="785" t="s">
        <v>2599</v>
      </c>
      <c r="AA3938" s="785" t="s">
        <v>4349</v>
      </c>
      <c r="AB3938" s="785" t="s">
        <v>2683</v>
      </c>
      <c r="AC3938" s="785" t="s">
        <v>2606</v>
      </c>
      <c r="AD3938" s="786">
        <v>43020</v>
      </c>
    </row>
    <row r="3939" spans="1:30" ht="15.75">
      <c r="A3939" s="785" t="s">
        <v>4301</v>
      </c>
      <c r="B3939" s="785" t="s">
        <v>9513</v>
      </c>
      <c r="C3939" s="785" t="s">
        <v>4303</v>
      </c>
      <c r="D3939" s="785" t="s">
        <v>2599</v>
      </c>
      <c r="E3939" s="785" t="s">
        <v>5163</v>
      </c>
      <c r="F3939" s="786">
        <v>42867</v>
      </c>
      <c r="G3939" s="785" t="s">
        <v>4775</v>
      </c>
      <c r="H3939" s="786">
        <v>42917</v>
      </c>
      <c r="I3939" s="785" t="s">
        <v>9514</v>
      </c>
      <c r="J3939" s="785" t="s">
        <v>627</v>
      </c>
      <c r="K3939" s="785" t="s">
        <v>9515</v>
      </c>
      <c r="L3939" s="785" t="s">
        <v>9516</v>
      </c>
      <c r="M3939" s="785"/>
      <c r="N3939" s="785"/>
      <c r="O3939" s="785"/>
      <c r="P3939" s="787">
        <v>36.543633</v>
      </c>
      <c r="Q3939" s="787">
        <v>-6.9212999999999997E-2</v>
      </c>
      <c r="R3939" s="785" t="s">
        <v>1228</v>
      </c>
      <c r="S3939" s="785" t="s">
        <v>1229</v>
      </c>
      <c r="T3939" s="785" t="s">
        <v>9517</v>
      </c>
      <c r="U3939" s="785" t="s">
        <v>9517</v>
      </c>
      <c r="V3939" s="785" t="s">
        <v>2673</v>
      </c>
      <c r="W3939" s="785" t="s">
        <v>3288</v>
      </c>
      <c r="X3939" s="785" t="s">
        <v>2626</v>
      </c>
      <c r="Y3939" s="615" t="str">
        <f t="shared" si="61"/>
        <v>Francis Kinyanjui</v>
      </c>
      <c r="Z3939" s="785" t="s">
        <v>9485</v>
      </c>
      <c r="AA3939" s="785" t="s">
        <v>4314</v>
      </c>
      <c r="AB3939" s="785" t="s">
        <v>2683</v>
      </c>
      <c r="AC3939" s="785" t="s">
        <v>2606</v>
      </c>
      <c r="AD3939" s="786">
        <v>42937</v>
      </c>
    </row>
    <row r="3940" spans="1:30" ht="15.75">
      <c r="A3940" s="785" t="s">
        <v>4301</v>
      </c>
      <c r="B3940" s="785" t="s">
        <v>10416</v>
      </c>
      <c r="C3940" s="785" t="s">
        <v>4303</v>
      </c>
      <c r="D3940" s="785" t="s">
        <v>2599</v>
      </c>
      <c r="E3940" s="785" t="s">
        <v>5517</v>
      </c>
      <c r="F3940" s="786">
        <v>42891</v>
      </c>
      <c r="G3940" s="785" t="s">
        <v>4775</v>
      </c>
      <c r="H3940" s="786">
        <v>42917</v>
      </c>
      <c r="I3940" s="785" t="s">
        <v>10417</v>
      </c>
      <c r="J3940" s="785" t="s">
        <v>627</v>
      </c>
      <c r="K3940" s="785" t="s">
        <v>10418</v>
      </c>
      <c r="L3940" s="785" t="s">
        <v>10419</v>
      </c>
      <c r="M3940" s="785"/>
      <c r="N3940" s="785"/>
      <c r="O3940" s="785" t="s">
        <v>10420</v>
      </c>
      <c r="P3940" s="787">
        <v>37.656792000000003</v>
      </c>
      <c r="Q3940" s="787">
        <v>-0.36945299999999998</v>
      </c>
      <c r="R3940" s="785" t="s">
        <v>1266</v>
      </c>
      <c r="S3940" s="785" t="s">
        <v>3150</v>
      </c>
      <c r="T3940" s="785" t="s">
        <v>4678</v>
      </c>
      <c r="U3940" s="785" t="s">
        <v>10421</v>
      </c>
      <c r="V3940" s="785" t="s">
        <v>2855</v>
      </c>
      <c r="W3940" s="785" t="s">
        <v>2808</v>
      </c>
      <c r="X3940" s="785" t="s">
        <v>10398</v>
      </c>
      <c r="Y3940" s="615" t="str">
        <f t="shared" si="61"/>
        <v>George Gitonga</v>
      </c>
      <c r="Z3940" s="785" t="s">
        <v>10408</v>
      </c>
      <c r="AA3940" s="785" t="s">
        <v>4349</v>
      </c>
      <c r="AB3940" s="785" t="s">
        <v>2683</v>
      </c>
      <c r="AC3940" s="785" t="s">
        <v>2606</v>
      </c>
      <c r="AD3940" s="786">
        <v>43144</v>
      </c>
    </row>
    <row r="3941" spans="1:30" ht="15.75">
      <c r="A3941" s="785" t="s">
        <v>4301</v>
      </c>
      <c r="B3941" s="785" t="s">
        <v>10437</v>
      </c>
      <c r="C3941" s="785" t="s">
        <v>4303</v>
      </c>
      <c r="D3941" s="785" t="s">
        <v>2599</v>
      </c>
      <c r="E3941" s="785" t="s">
        <v>5163</v>
      </c>
      <c r="F3941" s="786">
        <v>42867</v>
      </c>
      <c r="G3941" s="785" t="s">
        <v>4775</v>
      </c>
      <c r="H3941" s="786">
        <v>42917</v>
      </c>
      <c r="I3941" s="785" t="s">
        <v>10438</v>
      </c>
      <c r="J3941" s="785" t="s">
        <v>627</v>
      </c>
      <c r="K3941" s="785" t="s">
        <v>10439</v>
      </c>
      <c r="L3941" s="785" t="s">
        <v>10440</v>
      </c>
      <c r="M3941" s="785"/>
      <c r="N3941" s="785"/>
      <c r="O3941" s="785"/>
      <c r="P3941" s="787">
        <v>37.664791999999998</v>
      </c>
      <c r="Q3941" s="787">
        <v>-0.37874200000000002</v>
      </c>
      <c r="R3941" s="785" t="s">
        <v>1266</v>
      </c>
      <c r="S3941" s="785" t="s">
        <v>3150</v>
      </c>
      <c r="T3941" s="785" t="s">
        <v>10441</v>
      </c>
      <c r="U3941" s="785" t="s">
        <v>10442</v>
      </c>
      <c r="V3941" s="785" t="s">
        <v>2855</v>
      </c>
      <c r="W3941" s="785" t="s">
        <v>2808</v>
      </c>
      <c r="X3941" s="785" t="s">
        <v>10398</v>
      </c>
      <c r="Y3941" s="615" t="str">
        <f t="shared" si="61"/>
        <v>George Gitonga</v>
      </c>
      <c r="Z3941" s="785" t="s">
        <v>10408</v>
      </c>
      <c r="AA3941" s="785" t="s">
        <v>4349</v>
      </c>
      <c r="AB3941" s="785" t="s">
        <v>4052</v>
      </c>
      <c r="AC3941" s="785" t="s">
        <v>2606</v>
      </c>
      <c r="AD3941" s="786">
        <v>43005</v>
      </c>
    </row>
    <row r="3942" spans="1:30" ht="15.75">
      <c r="A3942" s="785" t="s">
        <v>4301</v>
      </c>
      <c r="B3942" s="785" t="s">
        <v>13176</v>
      </c>
      <c r="C3942" s="785" t="s">
        <v>4303</v>
      </c>
      <c r="D3942" s="785" t="s">
        <v>2599</v>
      </c>
      <c r="E3942" s="785" t="s">
        <v>5163</v>
      </c>
      <c r="F3942" s="786">
        <v>42867</v>
      </c>
      <c r="G3942" s="785" t="s">
        <v>4775</v>
      </c>
      <c r="H3942" s="786">
        <v>42917</v>
      </c>
      <c r="I3942" s="785" t="s">
        <v>13177</v>
      </c>
      <c r="J3942" s="785" t="s">
        <v>629</v>
      </c>
      <c r="K3942" s="785" t="s">
        <v>13178</v>
      </c>
      <c r="L3942" s="785" t="s">
        <v>13179</v>
      </c>
      <c r="M3942" s="785"/>
      <c r="N3942" s="785"/>
      <c r="O3942" s="785" t="s">
        <v>13180</v>
      </c>
      <c r="P3942" s="787">
        <v>36.887270000000001</v>
      </c>
      <c r="Q3942" s="787">
        <v>-0.99650700000000003</v>
      </c>
      <c r="R3942" s="785" t="s">
        <v>821</v>
      </c>
      <c r="S3942" s="785" t="s">
        <v>2041</v>
      </c>
      <c r="T3942" s="785" t="s">
        <v>3605</v>
      </c>
      <c r="U3942" s="785" t="s">
        <v>13181</v>
      </c>
      <c r="V3942" s="785" t="s">
        <v>3070</v>
      </c>
      <c r="W3942" s="785" t="s">
        <v>2901</v>
      </c>
      <c r="X3942" s="785" t="s">
        <v>2901</v>
      </c>
      <c r="Y3942" s="615" t="str">
        <f t="shared" si="61"/>
        <v>James Njoroge Wainaina</v>
      </c>
      <c r="Z3942" s="785" t="s">
        <v>13154</v>
      </c>
      <c r="AA3942" s="785" t="s">
        <v>4314</v>
      </c>
      <c r="AB3942" s="785" t="s">
        <v>2605</v>
      </c>
      <c r="AC3942" s="785" t="s">
        <v>2606</v>
      </c>
      <c r="AD3942" s="786">
        <v>42963</v>
      </c>
    </row>
    <row r="3943" spans="1:30" ht="15.75">
      <c r="A3943" s="785" t="s">
        <v>4301</v>
      </c>
      <c r="B3943" s="785" t="s">
        <v>13825</v>
      </c>
      <c r="C3943" s="785" t="s">
        <v>4379</v>
      </c>
      <c r="D3943" s="785" t="s">
        <v>4418</v>
      </c>
      <c r="E3943" s="785" t="s">
        <v>13826</v>
      </c>
      <c r="F3943" s="786">
        <v>42907</v>
      </c>
      <c r="G3943" s="785" t="s">
        <v>4775</v>
      </c>
      <c r="H3943" s="786">
        <v>42917</v>
      </c>
      <c r="I3943" s="785" t="s">
        <v>13827</v>
      </c>
      <c r="J3943" s="785" t="s">
        <v>629</v>
      </c>
      <c r="K3943" s="785" t="s">
        <v>13828</v>
      </c>
      <c r="L3943" s="785" t="s">
        <v>13829</v>
      </c>
      <c r="M3943" s="785"/>
      <c r="N3943" s="785"/>
      <c r="O3943" s="785" t="s">
        <v>13830</v>
      </c>
      <c r="P3943" s="787">
        <v>37.072042000000003</v>
      </c>
      <c r="Q3943" s="787">
        <v>-1.0416030000000001</v>
      </c>
      <c r="R3943" s="785" t="s">
        <v>821</v>
      </c>
      <c r="S3943" s="785" t="s">
        <v>871</v>
      </c>
      <c r="T3943" s="785" t="s">
        <v>871</v>
      </c>
      <c r="U3943" s="785" t="s">
        <v>3202</v>
      </c>
      <c r="V3943" s="785" t="s">
        <v>2673</v>
      </c>
      <c r="W3943" s="785" t="s">
        <v>3015</v>
      </c>
      <c r="X3943" s="785" t="s">
        <v>13831</v>
      </c>
      <c r="Y3943" s="615" t="str">
        <f t="shared" si="61"/>
        <v>John</v>
      </c>
      <c r="Z3943" s="785" t="s">
        <v>13832</v>
      </c>
      <c r="AA3943" s="785" t="s">
        <v>4349</v>
      </c>
      <c r="AB3943" s="785" t="s">
        <v>2683</v>
      </c>
      <c r="AC3943" s="785" t="s">
        <v>2606</v>
      </c>
      <c r="AD3943" s="786">
        <v>42920</v>
      </c>
    </row>
    <row r="3944" spans="1:30" ht="15.75">
      <c r="A3944" s="785" t="s">
        <v>4301</v>
      </c>
      <c r="B3944" s="785" t="s">
        <v>13923</v>
      </c>
      <c r="C3944" s="785" t="s">
        <v>4303</v>
      </c>
      <c r="D3944" s="785" t="s">
        <v>2599</v>
      </c>
      <c r="E3944" s="785" t="s">
        <v>5163</v>
      </c>
      <c r="F3944" s="786">
        <v>42867</v>
      </c>
      <c r="G3944" s="785" t="s">
        <v>4775</v>
      </c>
      <c r="H3944" s="786">
        <v>42917</v>
      </c>
      <c r="I3944" s="785" t="s">
        <v>13924</v>
      </c>
      <c r="J3944" s="785" t="s">
        <v>629</v>
      </c>
      <c r="K3944" s="785" t="s">
        <v>13925</v>
      </c>
      <c r="L3944" s="785" t="s">
        <v>13926</v>
      </c>
      <c r="M3944" s="785"/>
      <c r="N3944" s="785"/>
      <c r="O3944" s="785"/>
      <c r="P3944" s="787">
        <v>35.271377999999999</v>
      </c>
      <c r="Q3944" s="787">
        <v>4.5131999999999999E-2</v>
      </c>
      <c r="R3944" s="785" t="s">
        <v>916</v>
      </c>
      <c r="S3944" s="785" t="s">
        <v>3061</v>
      </c>
      <c r="T3944" s="785" t="s">
        <v>4691</v>
      </c>
      <c r="U3944" s="785" t="s">
        <v>13927</v>
      </c>
      <c r="V3944" s="785" t="s">
        <v>2603</v>
      </c>
      <c r="W3944" s="785" t="s">
        <v>4693</v>
      </c>
      <c r="X3944" s="785" t="s">
        <v>4693</v>
      </c>
      <c r="Y3944" s="615" t="str">
        <f t="shared" si="61"/>
        <v>John Bett</v>
      </c>
      <c r="Z3944" s="785" t="s">
        <v>13863</v>
      </c>
      <c r="AA3944" s="785" t="s">
        <v>4314</v>
      </c>
      <c r="AB3944" s="785" t="s">
        <v>2683</v>
      </c>
      <c r="AC3944" s="785" t="s">
        <v>2606</v>
      </c>
      <c r="AD3944" s="786">
        <v>42989</v>
      </c>
    </row>
    <row r="3945" spans="1:30" ht="15.75">
      <c r="A3945" s="785" t="s">
        <v>4301</v>
      </c>
      <c r="B3945" s="785" t="s">
        <v>14467</v>
      </c>
      <c r="C3945" s="785" t="s">
        <v>4303</v>
      </c>
      <c r="D3945" s="785" t="s">
        <v>2599</v>
      </c>
      <c r="E3945" s="785" t="s">
        <v>5163</v>
      </c>
      <c r="F3945" s="786">
        <v>42867</v>
      </c>
      <c r="G3945" s="785" t="s">
        <v>4775</v>
      </c>
      <c r="H3945" s="786">
        <v>42917</v>
      </c>
      <c r="I3945" s="785" t="s">
        <v>14468</v>
      </c>
      <c r="J3945" s="785" t="s">
        <v>629</v>
      </c>
      <c r="K3945" s="785" t="s">
        <v>14469</v>
      </c>
      <c r="L3945" s="785" t="s">
        <v>14470</v>
      </c>
      <c r="M3945" s="785"/>
      <c r="N3945" s="785"/>
      <c r="O3945" s="785"/>
      <c r="P3945" s="787">
        <v>37.358535000000003</v>
      </c>
      <c r="Q3945" s="787">
        <v>-1.2288479999999999</v>
      </c>
      <c r="R3945" s="785" t="s">
        <v>1729</v>
      </c>
      <c r="S3945" s="785" t="s">
        <v>3997</v>
      </c>
      <c r="T3945" s="785" t="s">
        <v>14460</v>
      </c>
      <c r="U3945" s="785" t="s">
        <v>14471</v>
      </c>
      <c r="V3945" s="785" t="s">
        <v>2673</v>
      </c>
      <c r="W3945" s="785" t="s">
        <v>4026</v>
      </c>
      <c r="X3945" s="785" t="s">
        <v>4026</v>
      </c>
      <c r="Y3945" s="615" t="str">
        <f t="shared" si="61"/>
        <v>Joram Gathogo Mutahi</v>
      </c>
      <c r="Z3945" s="785" t="s">
        <v>14455</v>
      </c>
      <c r="AA3945" s="785" t="s">
        <v>4314</v>
      </c>
      <c r="AB3945" s="785" t="s">
        <v>2683</v>
      </c>
      <c r="AC3945" s="785" t="s">
        <v>2606</v>
      </c>
      <c r="AD3945" s="786">
        <v>42961</v>
      </c>
    </row>
    <row r="3946" spans="1:30" ht="15.75">
      <c r="A3946" s="785" t="s">
        <v>4301</v>
      </c>
      <c r="B3946" s="785" t="s">
        <v>14780</v>
      </c>
      <c r="C3946" s="785" t="s">
        <v>4303</v>
      </c>
      <c r="D3946" s="785" t="s">
        <v>2599</v>
      </c>
      <c r="E3946" s="785" t="s">
        <v>5163</v>
      </c>
      <c r="F3946" s="786">
        <v>42867</v>
      </c>
      <c r="G3946" s="785" t="s">
        <v>4775</v>
      </c>
      <c r="H3946" s="786">
        <v>42917</v>
      </c>
      <c r="I3946" s="785" t="s">
        <v>14781</v>
      </c>
      <c r="J3946" s="785" t="s">
        <v>629</v>
      </c>
      <c r="K3946" s="785" t="s">
        <v>14782</v>
      </c>
      <c r="L3946" s="785" t="s">
        <v>14783</v>
      </c>
      <c r="M3946" s="785"/>
      <c r="N3946" s="785"/>
      <c r="O3946" s="785"/>
      <c r="P3946" s="787">
        <v>36.853512000000002</v>
      </c>
      <c r="Q3946" s="787">
        <v>-1.079815</v>
      </c>
      <c r="R3946" s="785" t="s">
        <v>821</v>
      </c>
      <c r="S3946" s="785" t="s">
        <v>871</v>
      </c>
      <c r="T3946" s="785" t="s">
        <v>2712</v>
      </c>
      <c r="U3946" s="785" t="s">
        <v>9435</v>
      </c>
      <c r="V3946" s="785" t="s">
        <v>3070</v>
      </c>
      <c r="W3946" s="785" t="s">
        <v>3106</v>
      </c>
      <c r="X3946" s="785" t="s">
        <v>3106</v>
      </c>
      <c r="Y3946" s="615" t="str">
        <f t="shared" si="61"/>
        <v>Joseph Muchirira Mugo</v>
      </c>
      <c r="Z3946" s="785" t="s">
        <v>14759</v>
      </c>
      <c r="AA3946" s="785" t="s">
        <v>4314</v>
      </c>
      <c r="AB3946" s="785" t="s">
        <v>2605</v>
      </c>
      <c r="AC3946" s="785" t="s">
        <v>2606</v>
      </c>
      <c r="AD3946" s="786">
        <v>43031</v>
      </c>
    </row>
    <row r="3947" spans="1:30" ht="15.75">
      <c r="A3947" s="785" t="s">
        <v>4301</v>
      </c>
      <c r="B3947" s="785" t="s">
        <v>14855</v>
      </c>
      <c r="C3947" s="785" t="s">
        <v>4303</v>
      </c>
      <c r="D3947" s="785" t="s">
        <v>2599</v>
      </c>
      <c r="E3947" s="785" t="s">
        <v>5163</v>
      </c>
      <c r="F3947" s="786">
        <v>42867</v>
      </c>
      <c r="G3947" s="785" t="s">
        <v>4775</v>
      </c>
      <c r="H3947" s="786">
        <v>42917</v>
      </c>
      <c r="I3947" s="785" t="s">
        <v>14856</v>
      </c>
      <c r="J3947" s="785" t="s">
        <v>627</v>
      </c>
      <c r="K3947" s="785" t="s">
        <v>14857</v>
      </c>
      <c r="L3947" s="785" t="s">
        <v>14858</v>
      </c>
      <c r="M3947" s="785"/>
      <c r="N3947" s="785"/>
      <c r="O3947" s="785"/>
      <c r="P3947" s="787">
        <v>36.865792999999996</v>
      </c>
      <c r="Q3947" s="787">
        <v>-1.091747</v>
      </c>
      <c r="R3947" s="785" t="s">
        <v>821</v>
      </c>
      <c r="S3947" s="785" t="s">
        <v>871</v>
      </c>
      <c r="T3947" s="785" t="s">
        <v>2712</v>
      </c>
      <c r="U3947" s="785" t="s">
        <v>2712</v>
      </c>
      <c r="V3947" s="785" t="s">
        <v>2855</v>
      </c>
      <c r="W3947" s="785" t="s">
        <v>2714</v>
      </c>
      <c r="X3947" s="785" t="s">
        <v>2714</v>
      </c>
      <c r="Y3947" s="615" t="str">
        <f t="shared" si="61"/>
        <v>Joseph Ndua Tatu</v>
      </c>
      <c r="Z3947" s="785" t="s">
        <v>14824</v>
      </c>
      <c r="AA3947" s="785" t="s">
        <v>4314</v>
      </c>
      <c r="AB3947" s="785" t="s">
        <v>2683</v>
      </c>
      <c r="AC3947" s="785" t="s">
        <v>2606</v>
      </c>
      <c r="AD3947" s="786">
        <v>42933</v>
      </c>
    </row>
    <row r="3948" spans="1:30" ht="15.75">
      <c r="A3948" s="785" t="s">
        <v>4301</v>
      </c>
      <c r="B3948" s="785" t="s">
        <v>15630</v>
      </c>
      <c r="C3948" s="785" t="s">
        <v>4303</v>
      </c>
      <c r="D3948" s="785" t="s">
        <v>2599</v>
      </c>
      <c r="E3948" s="785" t="s">
        <v>5163</v>
      </c>
      <c r="F3948" s="786">
        <v>42867</v>
      </c>
      <c r="G3948" s="785" t="s">
        <v>4775</v>
      </c>
      <c r="H3948" s="786">
        <v>42917</v>
      </c>
      <c r="I3948" s="785" t="s">
        <v>15631</v>
      </c>
      <c r="J3948" s="785" t="s">
        <v>629</v>
      </c>
      <c r="K3948" s="785" t="s">
        <v>15632</v>
      </c>
      <c r="L3948" s="785" t="s">
        <v>15633</v>
      </c>
      <c r="M3948" s="785"/>
      <c r="N3948" s="785"/>
      <c r="O3948" s="785"/>
      <c r="P3948" s="787">
        <v>37.393573000000004</v>
      </c>
      <c r="Q3948" s="787">
        <v>0.14274200000000001</v>
      </c>
      <c r="R3948" s="785" t="s">
        <v>1104</v>
      </c>
      <c r="S3948" s="785" t="s">
        <v>1826</v>
      </c>
      <c r="T3948" s="785" t="s">
        <v>3363</v>
      </c>
      <c r="U3948" s="785" t="s">
        <v>15634</v>
      </c>
      <c r="V3948" s="785" t="s">
        <v>2673</v>
      </c>
      <c r="W3948" s="785" t="s">
        <v>2608</v>
      </c>
      <c r="X3948" s="785" t="s">
        <v>15588</v>
      </c>
      <c r="Y3948" s="615" t="str">
        <f t="shared" si="61"/>
        <v>Julius Onyango</v>
      </c>
      <c r="Z3948" s="785" t="s">
        <v>15595</v>
      </c>
      <c r="AA3948" s="785" t="s">
        <v>5464</v>
      </c>
      <c r="AB3948" s="785" t="s">
        <v>2609</v>
      </c>
      <c r="AC3948" s="785" t="s">
        <v>2610</v>
      </c>
      <c r="AD3948" s="786">
        <v>42852</v>
      </c>
    </row>
    <row r="3949" spans="1:30" ht="15.75">
      <c r="A3949" s="785" t="s">
        <v>4301</v>
      </c>
      <c r="B3949" s="785" t="s">
        <v>15713</v>
      </c>
      <c r="C3949" s="785" t="s">
        <v>4303</v>
      </c>
      <c r="D3949" s="785" t="s">
        <v>2599</v>
      </c>
      <c r="E3949" s="785" t="s">
        <v>5163</v>
      </c>
      <c r="F3949" s="786">
        <v>42867</v>
      </c>
      <c r="G3949" s="785" t="s">
        <v>4775</v>
      </c>
      <c r="H3949" s="786">
        <v>42917</v>
      </c>
      <c r="I3949" s="785" t="s">
        <v>15714</v>
      </c>
      <c r="J3949" s="785" t="s">
        <v>629</v>
      </c>
      <c r="K3949" s="785" t="s">
        <v>15715</v>
      </c>
      <c r="L3949" s="785" t="s">
        <v>15716</v>
      </c>
      <c r="M3949" s="785"/>
      <c r="N3949" s="785"/>
      <c r="O3949" s="785" t="s">
        <v>15717</v>
      </c>
      <c r="P3949" s="787">
        <v>35.210687999999998</v>
      </c>
      <c r="Q3949" s="787">
        <v>0.58310700000000004</v>
      </c>
      <c r="R3949" s="785" t="s">
        <v>893</v>
      </c>
      <c r="S3949" s="785" t="s">
        <v>2882</v>
      </c>
      <c r="T3949" s="785" t="s">
        <v>15718</v>
      </c>
      <c r="U3949" s="785" t="s">
        <v>15719</v>
      </c>
      <c r="V3949" s="785" t="s">
        <v>6015</v>
      </c>
      <c r="W3949" s="785" t="s">
        <v>2608</v>
      </c>
      <c r="X3949" s="785" t="s">
        <v>15588</v>
      </c>
      <c r="Y3949" s="615" t="str">
        <f t="shared" si="61"/>
        <v>Julius Onyango</v>
      </c>
      <c r="Z3949" s="785" t="s">
        <v>15302</v>
      </c>
      <c r="AA3949" s="785" t="s">
        <v>5464</v>
      </c>
      <c r="AB3949" s="785" t="s">
        <v>2609</v>
      </c>
      <c r="AC3949" s="785" t="s">
        <v>2610</v>
      </c>
      <c r="AD3949" s="786">
        <v>42998</v>
      </c>
    </row>
    <row r="3950" spans="1:30" ht="15.75">
      <c r="A3950" s="785" t="s">
        <v>4301</v>
      </c>
      <c r="B3950" s="785" t="s">
        <v>16696</v>
      </c>
      <c r="C3950" s="785" t="s">
        <v>4303</v>
      </c>
      <c r="D3950" s="785" t="s">
        <v>2599</v>
      </c>
      <c r="E3950" s="785" t="s">
        <v>5163</v>
      </c>
      <c r="F3950" s="786">
        <v>42867</v>
      </c>
      <c r="G3950" s="785" t="s">
        <v>4775</v>
      </c>
      <c r="H3950" s="786">
        <v>42917</v>
      </c>
      <c r="I3950" s="785" t="s">
        <v>16697</v>
      </c>
      <c r="J3950" s="785" t="s">
        <v>629</v>
      </c>
      <c r="K3950" s="785" t="s">
        <v>16698</v>
      </c>
      <c r="L3950" s="785" t="s">
        <v>16699</v>
      </c>
      <c r="M3950" s="785"/>
      <c r="N3950" s="785"/>
      <c r="O3950" s="785" t="s">
        <v>16700</v>
      </c>
      <c r="P3950" s="787">
        <v>37.649315000000001</v>
      </c>
      <c r="Q3950" s="787">
        <v>-0.36887900000000001</v>
      </c>
      <c r="R3950" s="785" t="s">
        <v>1266</v>
      </c>
      <c r="S3950" s="785" t="s">
        <v>3150</v>
      </c>
      <c r="T3950" s="785" t="s">
        <v>4678</v>
      </c>
      <c r="U3950" s="785" t="s">
        <v>16701</v>
      </c>
      <c r="V3950" s="785" t="s">
        <v>2673</v>
      </c>
      <c r="W3950" s="785" t="s">
        <v>3253</v>
      </c>
      <c r="X3950" s="785" t="s">
        <v>3253</v>
      </c>
      <c r="Y3950" s="615" t="str">
        <f t="shared" si="61"/>
        <v>Likunga Company Limited</v>
      </c>
      <c r="Z3950" s="785" t="s">
        <v>16689</v>
      </c>
      <c r="AA3950" s="785" t="s">
        <v>4349</v>
      </c>
      <c r="AB3950" s="785" t="s">
        <v>2605</v>
      </c>
      <c r="AC3950" s="785" t="s">
        <v>2606</v>
      </c>
      <c r="AD3950" s="786">
        <v>42952</v>
      </c>
    </row>
    <row r="3951" spans="1:30" ht="15.75">
      <c r="A3951" s="785" t="s">
        <v>4301</v>
      </c>
      <c r="B3951" s="785" t="s">
        <v>16866</v>
      </c>
      <c r="C3951" s="785" t="s">
        <v>4303</v>
      </c>
      <c r="D3951" s="785" t="s">
        <v>2599</v>
      </c>
      <c r="E3951" s="785" t="s">
        <v>5163</v>
      </c>
      <c r="F3951" s="786">
        <v>42867</v>
      </c>
      <c r="G3951" s="785" t="s">
        <v>4775</v>
      </c>
      <c r="H3951" s="786">
        <v>42917</v>
      </c>
      <c r="I3951" s="785" t="s">
        <v>16867</v>
      </c>
      <c r="J3951" s="785" t="s">
        <v>629</v>
      </c>
      <c r="K3951" s="785" t="s">
        <v>16868</v>
      </c>
      <c r="L3951" s="785" t="s">
        <v>16869</v>
      </c>
      <c r="M3951" s="785"/>
      <c r="N3951" s="785"/>
      <c r="O3951" s="785"/>
      <c r="P3951" s="787">
        <v>37.603040999999997</v>
      </c>
      <c r="Q3951" s="787">
        <v>-0.23153099999999999</v>
      </c>
      <c r="R3951" s="785" t="s">
        <v>1266</v>
      </c>
      <c r="S3951" s="785" t="s">
        <v>1267</v>
      </c>
      <c r="T3951" s="785" t="s">
        <v>2636</v>
      </c>
      <c r="U3951" s="785" t="s">
        <v>7677</v>
      </c>
      <c r="V3951" s="785" t="s">
        <v>2855</v>
      </c>
      <c r="W3951" s="785" t="s">
        <v>3005</v>
      </c>
      <c r="X3951" s="785" t="s">
        <v>16849</v>
      </c>
      <c r="Y3951" s="615" t="str">
        <f t="shared" si="61"/>
        <v>Linus Muchangi</v>
      </c>
      <c r="Z3951" s="785" t="s">
        <v>16861</v>
      </c>
      <c r="AA3951" s="785" t="s">
        <v>4349</v>
      </c>
      <c r="AB3951" s="785" t="s">
        <v>2683</v>
      </c>
      <c r="AC3951" s="785" t="s">
        <v>2606</v>
      </c>
      <c r="AD3951" s="786">
        <v>42978</v>
      </c>
    </row>
    <row r="3952" spans="1:30" ht="15.75">
      <c r="A3952" s="785" t="s">
        <v>4301</v>
      </c>
      <c r="B3952" s="785" t="s">
        <v>16947</v>
      </c>
      <c r="C3952" s="785" t="s">
        <v>4379</v>
      </c>
      <c r="D3952" s="785" t="s">
        <v>2751</v>
      </c>
      <c r="E3952" s="785" t="s">
        <v>5163</v>
      </c>
      <c r="F3952" s="786">
        <v>42867</v>
      </c>
      <c r="G3952" s="785" t="s">
        <v>4775</v>
      </c>
      <c r="H3952" s="786">
        <v>42917</v>
      </c>
      <c r="I3952" s="785" t="s">
        <v>16948</v>
      </c>
      <c r="J3952" s="785" t="s">
        <v>629</v>
      </c>
      <c r="K3952" s="785" t="s">
        <v>16949</v>
      </c>
      <c r="L3952" s="785" t="s">
        <v>16950</v>
      </c>
      <c r="M3952" s="785"/>
      <c r="N3952" s="785"/>
      <c r="O3952" s="785"/>
      <c r="P3952" s="787">
        <v>37.178977000000003</v>
      </c>
      <c r="Q3952" s="787">
        <v>-1.56433</v>
      </c>
      <c r="R3952" s="785" t="s">
        <v>1729</v>
      </c>
      <c r="S3952" s="785" t="s">
        <v>1729</v>
      </c>
      <c r="T3952" s="785" t="s">
        <v>1729</v>
      </c>
      <c r="U3952" s="785" t="s">
        <v>3469</v>
      </c>
      <c r="V3952" s="785">
        <v>6</v>
      </c>
      <c r="W3952" s="785" t="s">
        <v>16951</v>
      </c>
      <c r="X3952" s="785" t="s">
        <v>16952</v>
      </c>
      <c r="Y3952" s="615" t="str">
        <f t="shared" si="61"/>
        <v>Lucas Muia</v>
      </c>
      <c r="Z3952" s="785" t="s">
        <v>2599</v>
      </c>
      <c r="AA3952" s="785" t="s">
        <v>4314</v>
      </c>
      <c r="AB3952" s="785" t="s">
        <v>2683</v>
      </c>
      <c r="AC3952" s="785" t="s">
        <v>2606</v>
      </c>
      <c r="AD3952" s="786">
        <v>42959</v>
      </c>
    </row>
    <row r="3953" spans="1:30" ht="15.75">
      <c r="A3953" s="785" t="s">
        <v>4301</v>
      </c>
      <c r="B3953" s="785" t="s">
        <v>17817</v>
      </c>
      <c r="C3953" s="785" t="s">
        <v>4303</v>
      </c>
      <c r="D3953" s="785" t="s">
        <v>2599</v>
      </c>
      <c r="E3953" s="785" t="s">
        <v>5163</v>
      </c>
      <c r="F3953" s="786">
        <v>42867</v>
      </c>
      <c r="G3953" s="785" t="s">
        <v>4775</v>
      </c>
      <c r="H3953" s="786">
        <v>42917</v>
      </c>
      <c r="I3953" s="785" t="s">
        <v>17818</v>
      </c>
      <c r="J3953" s="785" t="s">
        <v>629</v>
      </c>
      <c r="K3953" s="785" t="s">
        <v>17819</v>
      </c>
      <c r="L3953" s="785" t="s">
        <v>17820</v>
      </c>
      <c r="M3953" s="785"/>
      <c r="N3953" s="785"/>
      <c r="O3953" s="785"/>
      <c r="P3953" s="787">
        <v>36.664203000000001</v>
      </c>
      <c r="Q3953" s="787">
        <v>-1.2247950000000001</v>
      </c>
      <c r="R3953" s="785" t="s">
        <v>821</v>
      </c>
      <c r="S3953" s="785" t="s">
        <v>1429</v>
      </c>
      <c r="T3953" s="785" t="s">
        <v>3684</v>
      </c>
      <c r="U3953" s="785" t="s">
        <v>6150</v>
      </c>
      <c r="V3953" s="785" t="s">
        <v>3004</v>
      </c>
      <c r="W3953" s="785" t="s">
        <v>3279</v>
      </c>
      <c r="X3953" s="785" t="s">
        <v>17816</v>
      </c>
      <c r="Y3953" s="615" t="str">
        <f t="shared" si="61"/>
        <v>Michael</v>
      </c>
      <c r="Z3953" s="785" t="s">
        <v>2599</v>
      </c>
      <c r="AA3953" s="785" t="s">
        <v>4349</v>
      </c>
      <c r="AB3953" s="785" t="s">
        <v>2605</v>
      </c>
      <c r="AC3953" s="785" t="s">
        <v>2606</v>
      </c>
      <c r="AD3953" s="786">
        <v>43049</v>
      </c>
    </row>
    <row r="3954" spans="1:30" ht="15.75">
      <c r="A3954" s="785" t="s">
        <v>4301</v>
      </c>
      <c r="B3954" s="785" t="s">
        <v>17821</v>
      </c>
      <c r="C3954" s="785" t="s">
        <v>4303</v>
      </c>
      <c r="D3954" s="785" t="s">
        <v>2599</v>
      </c>
      <c r="E3954" s="785" t="s">
        <v>5163</v>
      </c>
      <c r="F3954" s="786">
        <v>42867</v>
      </c>
      <c r="G3954" s="785" t="s">
        <v>4775</v>
      </c>
      <c r="H3954" s="786">
        <v>42917</v>
      </c>
      <c r="I3954" s="785" t="s">
        <v>17822</v>
      </c>
      <c r="J3954" s="785" t="s">
        <v>629</v>
      </c>
      <c r="K3954" s="785" t="s">
        <v>17823</v>
      </c>
      <c r="L3954" s="785" t="s">
        <v>17824</v>
      </c>
      <c r="M3954" s="785"/>
      <c r="N3954" s="785"/>
      <c r="O3954" s="785"/>
      <c r="P3954" s="787">
        <v>36.372954</v>
      </c>
      <c r="Q3954" s="787">
        <v>-8.8189000000000003E-2</v>
      </c>
      <c r="R3954" s="785" t="s">
        <v>1228</v>
      </c>
      <c r="S3954" s="785" t="s">
        <v>2797</v>
      </c>
      <c r="T3954" s="785" t="s">
        <v>17825</v>
      </c>
      <c r="U3954" s="785" t="s">
        <v>6702</v>
      </c>
      <c r="V3954" s="785" t="s">
        <v>2855</v>
      </c>
      <c r="W3954" s="785" t="s">
        <v>2652</v>
      </c>
      <c r="X3954" s="785" t="s">
        <v>17826</v>
      </c>
      <c r="Y3954" s="615" t="str">
        <f t="shared" si="61"/>
        <v>Michael Chege</v>
      </c>
      <c r="Z3954" s="785" t="s">
        <v>2599</v>
      </c>
      <c r="AA3954" s="785" t="s">
        <v>4314</v>
      </c>
      <c r="AB3954" s="785" t="s">
        <v>2683</v>
      </c>
      <c r="AC3954" s="785" t="s">
        <v>2606</v>
      </c>
      <c r="AD3954" s="786">
        <v>43004</v>
      </c>
    </row>
    <row r="3955" spans="1:30" ht="15.75">
      <c r="A3955" s="785" t="s">
        <v>4301</v>
      </c>
      <c r="B3955" s="785" t="s">
        <v>19205</v>
      </c>
      <c r="C3955" s="785" t="s">
        <v>4379</v>
      </c>
      <c r="D3955" s="785" t="s">
        <v>2703</v>
      </c>
      <c r="E3955" s="785" t="s">
        <v>5163</v>
      </c>
      <c r="F3955" s="786">
        <v>42867</v>
      </c>
      <c r="G3955" s="785" t="s">
        <v>4775</v>
      </c>
      <c r="H3955" s="786">
        <v>42917</v>
      </c>
      <c r="I3955" s="785" t="s">
        <v>19206</v>
      </c>
      <c r="J3955" s="785" t="s">
        <v>629</v>
      </c>
      <c r="K3955" s="785" t="s">
        <v>19207</v>
      </c>
      <c r="L3955" s="785" t="s">
        <v>19208</v>
      </c>
      <c r="M3955" s="785"/>
      <c r="N3955" s="785"/>
      <c r="O3955" s="785"/>
      <c r="P3955" s="787">
        <v>37.200163000000003</v>
      </c>
      <c r="Q3955" s="787">
        <v>-0.603657</v>
      </c>
      <c r="R3955" s="785" t="s">
        <v>1961</v>
      </c>
      <c r="S3955" s="785" t="s">
        <v>2671</v>
      </c>
      <c r="T3955" s="785" t="s">
        <v>2864</v>
      </c>
      <c r="U3955" s="785" t="s">
        <v>19209</v>
      </c>
      <c r="V3955" s="785" t="s">
        <v>3070</v>
      </c>
      <c r="W3955" s="785" t="s">
        <v>3305</v>
      </c>
      <c r="X3955" s="785" t="s">
        <v>19188</v>
      </c>
      <c r="Y3955" s="615" t="str">
        <f t="shared" si="61"/>
        <v>Oloo</v>
      </c>
      <c r="Z3955" s="785" t="s">
        <v>2599</v>
      </c>
      <c r="AA3955" s="785" t="s">
        <v>4349</v>
      </c>
      <c r="AB3955" s="785" t="s">
        <v>2605</v>
      </c>
      <c r="AC3955" s="785" t="s">
        <v>2606</v>
      </c>
      <c r="AD3955" s="786">
        <v>42936</v>
      </c>
    </row>
    <row r="3956" spans="1:30" ht="15.75">
      <c r="A3956" s="785" t="s">
        <v>4301</v>
      </c>
      <c r="B3956" s="785" t="s">
        <v>20304</v>
      </c>
      <c r="C3956" s="785" t="s">
        <v>4303</v>
      </c>
      <c r="D3956" s="785" t="s">
        <v>2599</v>
      </c>
      <c r="E3956" s="785" t="s">
        <v>5163</v>
      </c>
      <c r="F3956" s="786">
        <v>42867</v>
      </c>
      <c r="G3956" s="785" t="s">
        <v>4775</v>
      </c>
      <c r="H3956" s="786">
        <v>42917</v>
      </c>
      <c r="I3956" s="785" t="s">
        <v>20305</v>
      </c>
      <c r="J3956" s="785" t="s">
        <v>629</v>
      </c>
      <c r="K3956" s="785" t="s">
        <v>20306</v>
      </c>
      <c r="L3956" s="785" t="s">
        <v>20307</v>
      </c>
      <c r="M3956" s="785"/>
      <c r="N3956" s="785"/>
      <c r="O3956" s="785"/>
      <c r="P3956" s="787">
        <v>35.138205999999997</v>
      </c>
      <c r="Q3956" s="787">
        <v>-0.58721500000000004</v>
      </c>
      <c r="R3956" s="785" t="s">
        <v>2053</v>
      </c>
      <c r="S3956" s="785" t="s">
        <v>2098</v>
      </c>
      <c r="T3956" s="785" t="s">
        <v>20046</v>
      </c>
      <c r="U3956" s="785" t="s">
        <v>20308</v>
      </c>
      <c r="V3956" s="785" t="s">
        <v>2855</v>
      </c>
      <c r="W3956" s="785" t="s">
        <v>2760</v>
      </c>
      <c r="X3956" s="785" t="s">
        <v>2760</v>
      </c>
      <c r="Y3956" s="615" t="str">
        <f t="shared" si="61"/>
        <v>Philip Kurgat</v>
      </c>
      <c r="Z3956" s="785" t="s">
        <v>20309</v>
      </c>
      <c r="AA3956" s="785" t="s">
        <v>4314</v>
      </c>
      <c r="AB3956" s="785" t="s">
        <v>2683</v>
      </c>
      <c r="AC3956" s="785" t="s">
        <v>2606</v>
      </c>
      <c r="AD3956" s="786">
        <v>43010</v>
      </c>
    </row>
    <row r="3957" spans="1:30" ht="15.75">
      <c r="A3957" s="785" t="s">
        <v>4301</v>
      </c>
      <c r="B3957" s="785" t="s">
        <v>21256</v>
      </c>
      <c r="C3957" s="785" t="s">
        <v>4303</v>
      </c>
      <c r="D3957" s="785" t="s">
        <v>2599</v>
      </c>
      <c r="E3957" s="785" t="s">
        <v>5163</v>
      </c>
      <c r="F3957" s="786">
        <v>42867</v>
      </c>
      <c r="G3957" s="785" t="s">
        <v>4775</v>
      </c>
      <c r="H3957" s="786">
        <v>42917</v>
      </c>
      <c r="I3957" s="785" t="s">
        <v>21257</v>
      </c>
      <c r="J3957" s="785" t="s">
        <v>629</v>
      </c>
      <c r="K3957" s="785" t="s">
        <v>21258</v>
      </c>
      <c r="L3957" s="785" t="s">
        <v>21259</v>
      </c>
      <c r="M3957" s="785"/>
      <c r="N3957" s="785"/>
      <c r="O3957" s="785"/>
      <c r="P3957" s="787">
        <v>37.332900000000002</v>
      </c>
      <c r="Q3957" s="787">
        <v>-1.982775</v>
      </c>
      <c r="R3957" s="785" t="s">
        <v>728</v>
      </c>
      <c r="S3957" s="785" t="s">
        <v>728</v>
      </c>
      <c r="T3957" s="785" t="s">
        <v>21260</v>
      </c>
      <c r="U3957" s="785" t="s">
        <v>21261</v>
      </c>
      <c r="V3957" s="785" t="s">
        <v>2673</v>
      </c>
      <c r="W3957" s="785" t="s">
        <v>2608</v>
      </c>
      <c r="X3957" s="785" t="s">
        <v>21176</v>
      </c>
      <c r="Y3957" s="615" t="str">
        <f t="shared" si="61"/>
        <v>Robert Wanjiku</v>
      </c>
      <c r="Z3957" s="785" t="s">
        <v>20830</v>
      </c>
      <c r="AA3957" s="785" t="s">
        <v>5464</v>
      </c>
      <c r="AB3957" s="785" t="s">
        <v>2609</v>
      </c>
      <c r="AC3957" s="785" t="s">
        <v>2610</v>
      </c>
      <c r="AD3957" s="786">
        <v>42854</v>
      </c>
    </row>
    <row r="3958" spans="1:30" ht="15.75">
      <c r="A3958" s="785" t="s">
        <v>4301</v>
      </c>
      <c r="B3958" s="785" t="s">
        <v>21530</v>
      </c>
      <c r="C3958" s="785" t="s">
        <v>4303</v>
      </c>
      <c r="D3958" s="785" t="s">
        <v>2599</v>
      </c>
      <c r="E3958" s="785" t="s">
        <v>5163</v>
      </c>
      <c r="F3958" s="786">
        <v>42867</v>
      </c>
      <c r="G3958" s="785" t="s">
        <v>4775</v>
      </c>
      <c r="H3958" s="786">
        <v>42917</v>
      </c>
      <c r="I3958" s="785" t="s">
        <v>21531</v>
      </c>
      <c r="J3958" s="785" t="s">
        <v>627</v>
      </c>
      <c r="K3958" s="785" t="s">
        <v>21532</v>
      </c>
      <c r="L3958" s="785" t="s">
        <v>21533</v>
      </c>
      <c r="M3958" s="785"/>
      <c r="N3958" s="785"/>
      <c r="O3958" s="785"/>
      <c r="P3958" s="787">
        <v>35.403461</v>
      </c>
      <c r="Q3958" s="787">
        <v>-0.105019</v>
      </c>
      <c r="R3958" s="785" t="s">
        <v>2053</v>
      </c>
      <c r="S3958" s="785" t="s">
        <v>2715</v>
      </c>
      <c r="T3958" s="785" t="s">
        <v>21534</v>
      </c>
      <c r="U3958" s="785" t="s">
        <v>4638</v>
      </c>
      <c r="V3958" s="785" t="s">
        <v>6015</v>
      </c>
      <c r="W3958" s="785" t="s">
        <v>2608</v>
      </c>
      <c r="X3958" s="785" t="s">
        <v>21176</v>
      </c>
      <c r="Y3958" s="615" t="str">
        <f t="shared" si="61"/>
        <v>Robert Wanjiku</v>
      </c>
      <c r="Z3958" s="785" t="s">
        <v>10380</v>
      </c>
      <c r="AA3958" s="785" t="s">
        <v>5464</v>
      </c>
      <c r="AB3958" s="785" t="s">
        <v>2609</v>
      </c>
      <c r="AC3958" s="785" t="s">
        <v>2610</v>
      </c>
      <c r="AD3958" s="786">
        <v>42933</v>
      </c>
    </row>
    <row r="3959" spans="1:30" ht="15.75">
      <c r="A3959" s="785" t="s">
        <v>4301</v>
      </c>
      <c r="B3959" s="785" t="s">
        <v>21580</v>
      </c>
      <c r="C3959" s="785" t="s">
        <v>4303</v>
      </c>
      <c r="D3959" s="785" t="s">
        <v>2599</v>
      </c>
      <c r="E3959" s="785" t="s">
        <v>5163</v>
      </c>
      <c r="F3959" s="786">
        <v>42867</v>
      </c>
      <c r="G3959" s="785" t="s">
        <v>4775</v>
      </c>
      <c r="H3959" s="786">
        <v>42917</v>
      </c>
      <c r="I3959" s="785" t="s">
        <v>21581</v>
      </c>
      <c r="J3959" s="785" t="s">
        <v>627</v>
      </c>
      <c r="K3959" s="785" t="s">
        <v>21582</v>
      </c>
      <c r="L3959" s="785" t="s">
        <v>21583</v>
      </c>
      <c r="M3959" s="785"/>
      <c r="N3959" s="785"/>
      <c r="O3959" s="785"/>
      <c r="P3959" s="787">
        <v>37.379511000000001</v>
      </c>
      <c r="Q3959" s="787">
        <v>-0.53949800000000003</v>
      </c>
      <c r="R3959" s="785" t="s">
        <v>1961</v>
      </c>
      <c r="S3959" s="785" t="s">
        <v>2066</v>
      </c>
      <c r="T3959" s="785" t="s">
        <v>2692</v>
      </c>
      <c r="U3959" s="785" t="s">
        <v>21584</v>
      </c>
      <c r="V3959" s="785" t="s">
        <v>3178</v>
      </c>
      <c r="W3959" s="785" t="s">
        <v>2608</v>
      </c>
      <c r="X3959" s="785" t="s">
        <v>21176</v>
      </c>
      <c r="Y3959" s="615" t="str">
        <f t="shared" si="61"/>
        <v>Robert Wanjiku</v>
      </c>
      <c r="Z3959" s="785" t="s">
        <v>10380</v>
      </c>
      <c r="AA3959" s="785" t="s">
        <v>5464</v>
      </c>
      <c r="AB3959" s="785" t="s">
        <v>2609</v>
      </c>
      <c r="AC3959" s="785" t="s">
        <v>2610</v>
      </c>
      <c r="AD3959" s="786">
        <v>42933</v>
      </c>
    </row>
    <row r="3960" spans="1:30" ht="15.75">
      <c r="A3960" s="785" t="s">
        <v>4301</v>
      </c>
      <c r="B3960" s="785" t="s">
        <v>22021</v>
      </c>
      <c r="C3960" s="785" t="s">
        <v>4303</v>
      </c>
      <c r="D3960" s="785" t="s">
        <v>2599</v>
      </c>
      <c r="E3960" s="785" t="s">
        <v>5163</v>
      </c>
      <c r="F3960" s="786">
        <v>42867</v>
      </c>
      <c r="G3960" s="785" t="s">
        <v>4775</v>
      </c>
      <c r="H3960" s="786">
        <v>42917</v>
      </c>
      <c r="I3960" s="785" t="s">
        <v>22022</v>
      </c>
      <c r="J3960" s="785" t="s">
        <v>629</v>
      </c>
      <c r="K3960" s="785" t="s">
        <v>22023</v>
      </c>
      <c r="L3960" s="785" t="s">
        <v>22024</v>
      </c>
      <c r="M3960" s="785"/>
      <c r="N3960" s="785"/>
      <c r="O3960" s="785"/>
      <c r="P3960" s="787">
        <v>37.658769999999997</v>
      </c>
      <c r="Q3960" s="787">
        <v>-0.37482700000000002</v>
      </c>
      <c r="R3960" s="785" t="s">
        <v>1266</v>
      </c>
      <c r="S3960" s="785" t="s">
        <v>3150</v>
      </c>
      <c r="T3960" s="785" t="s">
        <v>10441</v>
      </c>
      <c r="U3960" s="785" t="s">
        <v>22025</v>
      </c>
      <c r="V3960" s="785" t="s">
        <v>2855</v>
      </c>
      <c r="W3960" s="785" t="s">
        <v>2808</v>
      </c>
      <c r="X3960" s="785" t="s">
        <v>3576</v>
      </c>
      <c r="Y3960" s="615" t="str">
        <f t="shared" si="61"/>
        <v>Samuel Kirimi</v>
      </c>
      <c r="Z3960" s="785" t="s">
        <v>6367</v>
      </c>
      <c r="AA3960" s="785" t="s">
        <v>4349</v>
      </c>
      <c r="AB3960" s="785" t="s">
        <v>4052</v>
      </c>
      <c r="AC3960" s="785" t="s">
        <v>2606</v>
      </c>
      <c r="AD3960" s="786">
        <v>42919</v>
      </c>
    </row>
    <row r="3961" spans="1:30" ht="15.75">
      <c r="A3961" s="785" t="s">
        <v>4301</v>
      </c>
      <c r="B3961" s="785" t="s">
        <v>22026</v>
      </c>
      <c r="C3961" s="785" t="s">
        <v>4303</v>
      </c>
      <c r="D3961" s="785" t="s">
        <v>2599</v>
      </c>
      <c r="E3961" s="785" t="s">
        <v>5163</v>
      </c>
      <c r="F3961" s="786">
        <v>42867</v>
      </c>
      <c r="G3961" s="785" t="s">
        <v>4775</v>
      </c>
      <c r="H3961" s="786">
        <v>42917</v>
      </c>
      <c r="I3961" s="785" t="s">
        <v>22027</v>
      </c>
      <c r="J3961" s="785" t="s">
        <v>629</v>
      </c>
      <c r="K3961" s="785" t="s">
        <v>22028</v>
      </c>
      <c r="L3961" s="785" t="s">
        <v>22029</v>
      </c>
      <c r="M3961" s="785"/>
      <c r="N3961" s="785"/>
      <c r="O3961" s="785"/>
      <c r="P3961" s="787">
        <v>37.656354</v>
      </c>
      <c r="Q3961" s="787">
        <v>-0.37423699999999999</v>
      </c>
      <c r="R3961" s="785" t="s">
        <v>1266</v>
      </c>
      <c r="S3961" s="785" t="s">
        <v>3150</v>
      </c>
      <c r="T3961" s="785" t="s">
        <v>22025</v>
      </c>
      <c r="U3961" s="785" t="s">
        <v>22030</v>
      </c>
      <c r="V3961" s="785" t="s">
        <v>2855</v>
      </c>
      <c r="W3961" s="785" t="s">
        <v>2808</v>
      </c>
      <c r="X3961" s="785" t="s">
        <v>3576</v>
      </c>
      <c r="Y3961" s="615" t="str">
        <f t="shared" si="61"/>
        <v>Samuel Kirimi</v>
      </c>
      <c r="Z3961" s="785" t="s">
        <v>6367</v>
      </c>
      <c r="AA3961" s="785" t="s">
        <v>4349</v>
      </c>
      <c r="AB3961" s="785" t="s">
        <v>4052</v>
      </c>
      <c r="AC3961" s="785" t="s">
        <v>2606</v>
      </c>
      <c r="AD3961" s="786">
        <v>42919</v>
      </c>
    </row>
    <row r="3962" spans="1:30" ht="15.75">
      <c r="A3962" s="785" t="s">
        <v>4301</v>
      </c>
      <c r="B3962" s="785" t="s">
        <v>22042</v>
      </c>
      <c r="C3962" s="785" t="s">
        <v>4303</v>
      </c>
      <c r="D3962" s="785" t="s">
        <v>2599</v>
      </c>
      <c r="E3962" s="785" t="s">
        <v>5163</v>
      </c>
      <c r="F3962" s="786">
        <v>42867</v>
      </c>
      <c r="G3962" s="785" t="s">
        <v>4775</v>
      </c>
      <c r="H3962" s="786">
        <v>42917</v>
      </c>
      <c r="I3962" s="785" t="s">
        <v>22043</v>
      </c>
      <c r="J3962" s="785" t="s">
        <v>629</v>
      </c>
      <c r="K3962" s="785" t="s">
        <v>22044</v>
      </c>
      <c r="L3962" s="785" t="s">
        <v>22045</v>
      </c>
      <c r="M3962" s="785"/>
      <c r="N3962" s="785"/>
      <c r="O3962" s="785" t="s">
        <v>22046</v>
      </c>
      <c r="P3962" s="787">
        <v>37.658371000000002</v>
      </c>
      <c r="Q3962" s="787">
        <v>-0.37252200000000002</v>
      </c>
      <c r="R3962" s="785" t="s">
        <v>1266</v>
      </c>
      <c r="S3962" s="785" t="s">
        <v>3150</v>
      </c>
      <c r="T3962" s="785" t="s">
        <v>4678</v>
      </c>
      <c r="U3962" s="785" t="s">
        <v>22047</v>
      </c>
      <c r="V3962" s="785" t="s">
        <v>2855</v>
      </c>
      <c r="W3962" s="785" t="s">
        <v>2808</v>
      </c>
      <c r="X3962" s="785" t="s">
        <v>3576</v>
      </c>
      <c r="Y3962" s="615" t="str">
        <f t="shared" si="61"/>
        <v>Samuel Kirimi</v>
      </c>
      <c r="Z3962" s="785" t="s">
        <v>6367</v>
      </c>
      <c r="AA3962" s="785" t="s">
        <v>4349</v>
      </c>
      <c r="AB3962" s="785" t="s">
        <v>2683</v>
      </c>
      <c r="AC3962" s="785" t="s">
        <v>2606</v>
      </c>
      <c r="AD3962" s="786">
        <v>43144</v>
      </c>
    </row>
    <row r="3963" spans="1:30" ht="15.75">
      <c r="A3963" s="785" t="s">
        <v>4301</v>
      </c>
      <c r="B3963" s="785" t="s">
        <v>22048</v>
      </c>
      <c r="C3963" s="785" t="s">
        <v>4303</v>
      </c>
      <c r="D3963" s="785" t="s">
        <v>2599</v>
      </c>
      <c r="E3963" s="785" t="s">
        <v>5163</v>
      </c>
      <c r="F3963" s="786">
        <v>42867</v>
      </c>
      <c r="G3963" s="785" t="s">
        <v>4775</v>
      </c>
      <c r="H3963" s="786">
        <v>42917</v>
      </c>
      <c r="I3963" s="785" t="s">
        <v>22049</v>
      </c>
      <c r="J3963" s="785" t="s">
        <v>629</v>
      </c>
      <c r="K3963" s="785" t="s">
        <v>22050</v>
      </c>
      <c r="L3963" s="785" t="s">
        <v>22051</v>
      </c>
      <c r="M3963" s="785"/>
      <c r="N3963" s="785"/>
      <c r="O3963" s="785"/>
      <c r="P3963" s="787">
        <v>37.606189999999998</v>
      </c>
      <c r="Q3963" s="787">
        <v>-7.4441999999999994E-2</v>
      </c>
      <c r="R3963" s="785" t="s">
        <v>1104</v>
      </c>
      <c r="S3963" s="785" t="s">
        <v>2643</v>
      </c>
      <c r="T3963" s="785" t="s">
        <v>3534</v>
      </c>
      <c r="U3963" s="785" t="s">
        <v>2910</v>
      </c>
      <c r="V3963" s="785" t="s">
        <v>2855</v>
      </c>
      <c r="W3963" s="785" t="s">
        <v>2808</v>
      </c>
      <c r="X3963" s="785" t="s">
        <v>3576</v>
      </c>
      <c r="Y3963" s="615" t="str">
        <f t="shared" si="61"/>
        <v>Samuel Kirimi</v>
      </c>
      <c r="Z3963" s="785" t="s">
        <v>22052</v>
      </c>
      <c r="AA3963" s="785" t="s">
        <v>4349</v>
      </c>
      <c r="AB3963" s="785" t="s">
        <v>2683</v>
      </c>
      <c r="AC3963" s="785" t="s">
        <v>2606</v>
      </c>
      <c r="AD3963" s="786">
        <v>43041</v>
      </c>
    </row>
    <row r="3964" spans="1:30" ht="15.75">
      <c r="A3964" s="785" t="s">
        <v>4301</v>
      </c>
      <c r="B3964" s="785" t="s">
        <v>22615</v>
      </c>
      <c r="C3964" s="785" t="s">
        <v>4303</v>
      </c>
      <c r="D3964" s="785" t="s">
        <v>2599</v>
      </c>
      <c r="E3964" s="785" t="s">
        <v>5163</v>
      </c>
      <c r="F3964" s="786">
        <v>42867</v>
      </c>
      <c r="G3964" s="785" t="s">
        <v>4775</v>
      </c>
      <c r="H3964" s="786">
        <v>42917</v>
      </c>
      <c r="I3964" s="785" t="s">
        <v>22616</v>
      </c>
      <c r="J3964" s="785" t="s">
        <v>627</v>
      </c>
      <c r="K3964" s="785" t="s">
        <v>22617</v>
      </c>
      <c r="L3964" s="785" t="s">
        <v>22618</v>
      </c>
      <c r="M3964" s="785"/>
      <c r="N3964" s="785"/>
      <c r="O3964" s="785"/>
      <c r="P3964" s="787">
        <v>37.082892000000001</v>
      </c>
      <c r="Q3964" s="787">
        <v>-0.45507700000000001</v>
      </c>
      <c r="R3964" s="785" t="s">
        <v>1056</v>
      </c>
      <c r="S3964" s="785" t="s">
        <v>2893</v>
      </c>
      <c r="T3964" s="785" t="s">
        <v>3249</v>
      </c>
      <c r="U3964" s="785" t="s">
        <v>22586</v>
      </c>
      <c r="V3964" s="785" t="s">
        <v>3070</v>
      </c>
      <c r="W3964" s="785" t="s">
        <v>3079</v>
      </c>
      <c r="X3964" s="785" t="s">
        <v>3080</v>
      </c>
      <c r="Y3964" s="615" t="str">
        <f t="shared" si="61"/>
        <v>Samuel Migwi</v>
      </c>
      <c r="Z3964" s="785" t="s">
        <v>22504</v>
      </c>
      <c r="AA3964" s="785" t="s">
        <v>4314</v>
      </c>
      <c r="AB3964" s="785" t="s">
        <v>2605</v>
      </c>
      <c r="AC3964" s="785" t="s">
        <v>2606</v>
      </c>
      <c r="AD3964" s="786">
        <v>42996</v>
      </c>
    </row>
    <row r="3965" spans="1:30" ht="15.75">
      <c r="A3965" s="785" t="s">
        <v>4301</v>
      </c>
      <c r="B3965" s="785" t="s">
        <v>22629</v>
      </c>
      <c r="C3965" s="785" t="s">
        <v>4303</v>
      </c>
      <c r="D3965" s="785" t="s">
        <v>2599</v>
      </c>
      <c r="E3965" s="785" t="s">
        <v>5163</v>
      </c>
      <c r="F3965" s="786">
        <v>42867</v>
      </c>
      <c r="G3965" s="785" t="s">
        <v>4775</v>
      </c>
      <c r="H3965" s="786">
        <v>42917</v>
      </c>
      <c r="I3965" s="785" t="s">
        <v>22630</v>
      </c>
      <c r="J3965" s="785" t="s">
        <v>627</v>
      </c>
      <c r="K3965" s="785" t="s">
        <v>22631</v>
      </c>
      <c r="L3965" s="785" t="s">
        <v>22632</v>
      </c>
      <c r="M3965" s="785"/>
      <c r="N3965" s="785"/>
      <c r="O3965" s="785"/>
      <c r="P3965" s="787">
        <v>37.100622999999999</v>
      </c>
      <c r="Q3965" s="787">
        <v>-0.48611700000000002</v>
      </c>
      <c r="R3965" s="785" t="s">
        <v>1056</v>
      </c>
      <c r="S3965" s="785" t="s">
        <v>2893</v>
      </c>
      <c r="T3965" s="785" t="s">
        <v>4557</v>
      </c>
      <c r="U3965" s="785" t="s">
        <v>9169</v>
      </c>
      <c r="V3965" s="785" t="s">
        <v>3070</v>
      </c>
      <c r="W3965" s="785" t="s">
        <v>3079</v>
      </c>
      <c r="X3965" s="785" t="s">
        <v>3080</v>
      </c>
      <c r="Y3965" s="615" t="str">
        <f t="shared" si="61"/>
        <v>Samuel Migwi</v>
      </c>
      <c r="Z3965" s="785" t="s">
        <v>22504</v>
      </c>
      <c r="AA3965" s="785" t="s">
        <v>4314</v>
      </c>
      <c r="AB3965" s="785" t="s">
        <v>2876</v>
      </c>
      <c r="AC3965" s="785" t="s">
        <v>2606</v>
      </c>
      <c r="AD3965" s="786">
        <v>42996</v>
      </c>
    </row>
    <row r="3966" spans="1:30" ht="15.75">
      <c r="A3966" s="785" t="s">
        <v>4301</v>
      </c>
      <c r="B3966" s="785" t="s">
        <v>24128</v>
      </c>
      <c r="C3966" s="785" t="s">
        <v>4303</v>
      </c>
      <c r="D3966" s="785" t="s">
        <v>2599</v>
      </c>
      <c r="E3966" s="785" t="s">
        <v>5163</v>
      </c>
      <c r="F3966" s="786">
        <v>42867</v>
      </c>
      <c r="G3966" s="785" t="s">
        <v>4775</v>
      </c>
      <c r="H3966" s="786">
        <v>42917</v>
      </c>
      <c r="I3966" s="785" t="s">
        <v>24129</v>
      </c>
      <c r="J3966" s="785" t="s">
        <v>627</v>
      </c>
      <c r="K3966" s="785" t="s">
        <v>24130</v>
      </c>
      <c r="L3966" s="785" t="s">
        <v>24131</v>
      </c>
      <c r="M3966" s="785"/>
      <c r="N3966" s="785"/>
      <c r="O3966" s="785"/>
      <c r="P3966" s="787">
        <v>38.378591</v>
      </c>
      <c r="Q3966" s="787">
        <v>-3.5038149999999999</v>
      </c>
      <c r="R3966" s="785" t="s">
        <v>766</v>
      </c>
      <c r="S3966" s="785" t="s">
        <v>2745</v>
      </c>
      <c r="T3966" s="785" t="s">
        <v>3205</v>
      </c>
      <c r="U3966" s="785" t="s">
        <v>24099</v>
      </c>
      <c r="V3966" s="785" t="s">
        <v>2855</v>
      </c>
      <c r="W3966" s="785" t="s">
        <v>15192</v>
      </c>
      <c r="X3966" s="785" t="s">
        <v>2746</v>
      </c>
      <c r="Y3966" s="615" t="str">
        <f t="shared" si="61"/>
        <v>Stephen Nyange</v>
      </c>
      <c r="Z3966" s="785" t="s">
        <v>3970</v>
      </c>
      <c r="AA3966" s="785" t="s">
        <v>4314</v>
      </c>
      <c r="AB3966" s="785" t="s">
        <v>2605</v>
      </c>
      <c r="AC3966" s="785" t="s">
        <v>2606</v>
      </c>
      <c r="AD3966" s="786">
        <v>43242</v>
      </c>
    </row>
    <row r="3967" spans="1:30" ht="15.75">
      <c r="A3967" s="785" t="s">
        <v>4301</v>
      </c>
      <c r="B3967" s="785" t="s">
        <v>24369</v>
      </c>
      <c r="C3967" s="785" t="s">
        <v>4303</v>
      </c>
      <c r="D3967" s="785" t="s">
        <v>2599</v>
      </c>
      <c r="E3967" s="785" t="s">
        <v>5163</v>
      </c>
      <c r="F3967" s="786">
        <v>42867</v>
      </c>
      <c r="G3967" s="785" t="s">
        <v>4775</v>
      </c>
      <c r="H3967" s="786">
        <v>42917</v>
      </c>
      <c r="I3967" s="785" t="s">
        <v>24370</v>
      </c>
      <c r="J3967" s="785" t="s">
        <v>627</v>
      </c>
      <c r="K3967" s="785" t="s">
        <v>24371</v>
      </c>
      <c r="L3967" s="785" t="s">
        <v>24372</v>
      </c>
      <c r="M3967" s="785"/>
      <c r="N3967" s="785"/>
      <c r="O3967" s="785"/>
      <c r="P3967" s="787">
        <v>35.049705000000003</v>
      </c>
      <c r="Q3967" s="787">
        <v>-0.16439000000000001</v>
      </c>
      <c r="R3967" s="785" t="s">
        <v>1575</v>
      </c>
      <c r="S3967" s="785" t="s">
        <v>3367</v>
      </c>
      <c r="T3967" s="785" t="s">
        <v>3647</v>
      </c>
      <c r="U3967" s="785" t="s">
        <v>24373</v>
      </c>
      <c r="V3967" s="785" t="s">
        <v>2855</v>
      </c>
      <c r="W3967" s="785" t="s">
        <v>24374</v>
      </c>
      <c r="X3967" s="785" t="s">
        <v>2615</v>
      </c>
      <c r="Y3967" s="615" t="str">
        <f t="shared" si="61"/>
        <v>Takamoto Biogas</v>
      </c>
      <c r="Z3967" s="785" t="s">
        <v>9873</v>
      </c>
      <c r="AA3967" s="785" t="s">
        <v>5464</v>
      </c>
      <c r="AB3967" s="785" t="s">
        <v>4052</v>
      </c>
      <c r="AC3967" s="785" t="s">
        <v>2606</v>
      </c>
      <c r="AD3967" s="786">
        <v>43009</v>
      </c>
    </row>
    <row r="3968" spans="1:30" ht="15.75">
      <c r="A3968" s="785" t="s">
        <v>4301</v>
      </c>
      <c r="B3968" s="785" t="s">
        <v>28827</v>
      </c>
      <c r="C3968" s="785" t="s">
        <v>4303</v>
      </c>
      <c r="D3968" s="785" t="s">
        <v>2599</v>
      </c>
      <c r="E3968" s="785" t="s">
        <v>5163</v>
      </c>
      <c r="F3968" s="786">
        <v>42867</v>
      </c>
      <c r="G3968" s="785" t="s">
        <v>4775</v>
      </c>
      <c r="H3968" s="786">
        <v>42917</v>
      </c>
      <c r="I3968" s="785" t="s">
        <v>28828</v>
      </c>
      <c r="J3968" s="785" t="s">
        <v>629</v>
      </c>
      <c r="K3968" s="785" t="s">
        <v>28829</v>
      </c>
      <c r="L3968" s="785" t="s">
        <v>28830</v>
      </c>
      <c r="M3968" s="785"/>
      <c r="N3968" s="785"/>
      <c r="O3968" s="785"/>
      <c r="P3968" s="787">
        <v>38.566214000000002</v>
      </c>
      <c r="Q3968" s="787">
        <v>-3.4120539999999999</v>
      </c>
      <c r="R3968" s="785" t="s">
        <v>766</v>
      </c>
      <c r="S3968" s="785" t="s">
        <v>1394</v>
      </c>
      <c r="T3968" s="785" t="s">
        <v>1394</v>
      </c>
      <c r="U3968" s="785" t="s">
        <v>3019</v>
      </c>
      <c r="V3968" s="785" t="s">
        <v>2855</v>
      </c>
      <c r="W3968" s="785" t="s">
        <v>2849</v>
      </c>
      <c r="X3968" s="785"/>
      <c r="Y3968" s="615" t="str">
        <f t="shared" si="61"/>
        <v>Mespt</v>
      </c>
      <c r="Z3968" s="785" t="s">
        <v>2599</v>
      </c>
      <c r="AA3968" s="785" t="s">
        <v>5464</v>
      </c>
      <c r="AB3968" s="785" t="s">
        <v>2605</v>
      </c>
      <c r="AC3968" s="785" t="s">
        <v>2606</v>
      </c>
      <c r="AD3968" s="786">
        <v>43019</v>
      </c>
    </row>
    <row r="3969" spans="1:30" ht="15.75">
      <c r="A3969" s="785" t="s">
        <v>4301</v>
      </c>
      <c r="B3969" s="785" t="s">
        <v>29307</v>
      </c>
      <c r="C3969" s="785" t="s">
        <v>4303</v>
      </c>
      <c r="D3969" s="785" t="s">
        <v>2599</v>
      </c>
      <c r="E3969" s="785" t="s">
        <v>5163</v>
      </c>
      <c r="F3969" s="786">
        <v>42867</v>
      </c>
      <c r="G3969" s="785" t="s">
        <v>4775</v>
      </c>
      <c r="H3969" s="786">
        <v>42917</v>
      </c>
      <c r="I3969" s="785" t="s">
        <v>29308</v>
      </c>
      <c r="J3969" s="785" t="s">
        <v>629</v>
      </c>
      <c r="K3969" s="785" t="s">
        <v>29309</v>
      </c>
      <c r="L3969" s="785" t="s">
        <v>29310</v>
      </c>
      <c r="M3969" s="785"/>
      <c r="N3969" s="785"/>
      <c r="O3969" s="785"/>
      <c r="P3969" s="787">
        <v>37.443263999999999</v>
      </c>
      <c r="Q3969" s="787">
        <v>-0.53379600000000005</v>
      </c>
      <c r="R3969" s="785" t="s">
        <v>1961</v>
      </c>
      <c r="S3969" s="785" t="s">
        <v>2066</v>
      </c>
      <c r="T3969" s="785" t="s">
        <v>2692</v>
      </c>
      <c r="U3969" s="785" t="s">
        <v>29311</v>
      </c>
      <c r="V3969" s="785" t="s">
        <v>2855</v>
      </c>
      <c r="W3969" s="785" t="s">
        <v>3511</v>
      </c>
      <c r="X3969" s="785"/>
      <c r="Y3969" s="615" t="str">
        <f t="shared" si="61"/>
        <v>Sakaki Natural Renewable Energy Center</v>
      </c>
      <c r="Z3969" s="785" t="s">
        <v>2599</v>
      </c>
      <c r="AA3969" s="785" t="s">
        <v>4349</v>
      </c>
      <c r="AB3969" s="785" t="s">
        <v>2683</v>
      </c>
      <c r="AC3969" s="785" t="s">
        <v>2606</v>
      </c>
      <c r="AD3969" s="786">
        <v>42971</v>
      </c>
    </row>
    <row r="3970" spans="1:30" ht="15.75">
      <c r="A3970" s="785" t="s">
        <v>4301</v>
      </c>
      <c r="B3970" s="785" t="s">
        <v>29557</v>
      </c>
      <c r="C3970" s="785" t="s">
        <v>4303</v>
      </c>
      <c r="D3970" s="785" t="s">
        <v>2599</v>
      </c>
      <c r="E3970" s="785" t="s">
        <v>5163</v>
      </c>
      <c r="F3970" s="786">
        <v>42867</v>
      </c>
      <c r="G3970" s="785" t="s">
        <v>4775</v>
      </c>
      <c r="H3970" s="786">
        <v>42917</v>
      </c>
      <c r="I3970" s="785" t="s">
        <v>29558</v>
      </c>
      <c r="J3970" s="785" t="s">
        <v>629</v>
      </c>
      <c r="K3970" s="785" t="s">
        <v>29559</v>
      </c>
      <c r="L3970" s="785" t="s">
        <v>29560</v>
      </c>
      <c r="M3970" s="785"/>
      <c r="N3970" s="785"/>
      <c r="O3970" s="785"/>
      <c r="P3970" s="787">
        <v>37.547524000000003</v>
      </c>
      <c r="Q3970" s="787">
        <v>-0.41113100000000002</v>
      </c>
      <c r="R3970" s="785" t="s">
        <v>1089</v>
      </c>
      <c r="S3970" s="785" t="s">
        <v>2731</v>
      </c>
      <c r="T3970" s="785" t="s">
        <v>1861</v>
      </c>
      <c r="U3970" s="785" t="s">
        <v>3510</v>
      </c>
      <c r="V3970" s="785" t="s">
        <v>2855</v>
      </c>
      <c r="W3970" s="785" t="s">
        <v>3511</v>
      </c>
      <c r="X3970" s="785"/>
      <c r="Y3970" s="615" t="str">
        <f t="shared" ref="Y3970:Y4033" si="62">IF(X3970="",W3970,X3970)</f>
        <v>Sakaki Natural Renewable Energy Center</v>
      </c>
      <c r="Z3970" s="785" t="s">
        <v>2599</v>
      </c>
      <c r="AA3970" s="785" t="s">
        <v>4349</v>
      </c>
      <c r="AB3970" s="785" t="s">
        <v>2683</v>
      </c>
      <c r="AC3970" s="785" t="s">
        <v>2606</v>
      </c>
      <c r="AD3970" s="786">
        <v>42941</v>
      </c>
    </row>
    <row r="3971" spans="1:30" ht="15.75">
      <c r="A3971" s="785" t="s">
        <v>4301</v>
      </c>
      <c r="B3971" s="785" t="s">
        <v>31335</v>
      </c>
      <c r="C3971" s="785" t="s">
        <v>4303</v>
      </c>
      <c r="D3971" s="785" t="s">
        <v>2599</v>
      </c>
      <c r="E3971" s="785" t="s">
        <v>5163</v>
      </c>
      <c r="F3971" s="786">
        <v>42867</v>
      </c>
      <c r="G3971" s="785" t="s">
        <v>4775</v>
      </c>
      <c r="H3971" s="786">
        <v>42917</v>
      </c>
      <c r="I3971" s="785" t="s">
        <v>31336</v>
      </c>
      <c r="J3971" s="785" t="s">
        <v>629</v>
      </c>
      <c r="K3971" s="785" t="s">
        <v>31337</v>
      </c>
      <c r="L3971" s="785" t="s">
        <v>31338</v>
      </c>
      <c r="M3971" s="785"/>
      <c r="N3971" s="785"/>
      <c r="O3971" s="785"/>
      <c r="P3971" s="787">
        <v>36.813544999999998</v>
      </c>
      <c r="Q3971" s="787">
        <v>-1.0588770000000001</v>
      </c>
      <c r="R3971" s="785" t="s">
        <v>821</v>
      </c>
      <c r="S3971" s="785" t="s">
        <v>871</v>
      </c>
      <c r="T3971" s="785" t="s">
        <v>871</v>
      </c>
      <c r="U3971" s="785" t="s">
        <v>19179</v>
      </c>
      <c r="V3971" s="785" t="s">
        <v>3004</v>
      </c>
      <c r="W3971" s="785" t="s">
        <v>2615</v>
      </c>
      <c r="X3971" s="785"/>
      <c r="Y3971" s="615" t="str">
        <f t="shared" si="62"/>
        <v>Takamoto Biogas</v>
      </c>
      <c r="Z3971" s="785" t="s">
        <v>2599</v>
      </c>
      <c r="AA3971" s="785" t="s">
        <v>5464</v>
      </c>
      <c r="AB3971" s="785" t="s">
        <v>3686</v>
      </c>
      <c r="AC3971" s="785" t="s">
        <v>2617</v>
      </c>
      <c r="AD3971" s="786">
        <v>43005</v>
      </c>
    </row>
    <row r="3972" spans="1:30" ht="15.75">
      <c r="A3972" s="785" t="s">
        <v>4301</v>
      </c>
      <c r="B3972" s="785" t="s">
        <v>32449</v>
      </c>
      <c r="C3972" s="785" t="s">
        <v>4303</v>
      </c>
      <c r="D3972" s="785" t="s">
        <v>2599</v>
      </c>
      <c r="E3972" s="785" t="s">
        <v>5163</v>
      </c>
      <c r="F3972" s="786">
        <v>42867</v>
      </c>
      <c r="G3972" s="785" t="s">
        <v>4775</v>
      </c>
      <c r="H3972" s="786">
        <v>42917</v>
      </c>
      <c r="I3972" s="785" t="s">
        <v>32450</v>
      </c>
      <c r="J3972" s="785" t="s">
        <v>627</v>
      </c>
      <c r="K3972" s="785" t="s">
        <v>32451</v>
      </c>
      <c r="L3972" s="785" t="s">
        <v>32452</v>
      </c>
      <c r="M3972" s="785"/>
      <c r="N3972" s="785"/>
      <c r="O3972" s="785"/>
      <c r="P3972" s="787">
        <v>36.921737999999998</v>
      </c>
      <c r="Q3972" s="787">
        <v>-0.65449299999999999</v>
      </c>
      <c r="R3972" s="785" t="s">
        <v>1030</v>
      </c>
      <c r="S3972" s="785" t="s">
        <v>2993</v>
      </c>
      <c r="T3972" s="785" t="s">
        <v>3388</v>
      </c>
      <c r="U3972" s="785" t="s">
        <v>32453</v>
      </c>
      <c r="V3972" s="785" t="s">
        <v>3070</v>
      </c>
      <c r="W3972" s="785" t="s">
        <v>2615</v>
      </c>
      <c r="X3972" s="785"/>
      <c r="Y3972" s="615" t="str">
        <f t="shared" si="62"/>
        <v>Takamoto Biogas</v>
      </c>
      <c r="Z3972" s="785" t="s">
        <v>2599</v>
      </c>
      <c r="AA3972" s="785" t="s">
        <v>5464</v>
      </c>
      <c r="AB3972" s="785" t="s">
        <v>3686</v>
      </c>
      <c r="AC3972" s="785" t="s">
        <v>2617</v>
      </c>
      <c r="AD3972" s="786">
        <v>42991</v>
      </c>
    </row>
    <row r="3973" spans="1:30" ht="15.75">
      <c r="A3973" s="785" t="s">
        <v>4301</v>
      </c>
      <c r="B3973" s="785" t="s">
        <v>33194</v>
      </c>
      <c r="C3973" s="785" t="s">
        <v>4379</v>
      </c>
      <c r="D3973" s="785" t="s">
        <v>2598</v>
      </c>
      <c r="E3973" s="785" t="s">
        <v>5163</v>
      </c>
      <c r="F3973" s="786">
        <v>42867</v>
      </c>
      <c r="G3973" s="785" t="s">
        <v>4775</v>
      </c>
      <c r="H3973" s="786">
        <v>42917</v>
      </c>
      <c r="I3973" s="785" t="s">
        <v>33195</v>
      </c>
      <c r="J3973" s="785" t="s">
        <v>629</v>
      </c>
      <c r="K3973" s="785" t="s">
        <v>33196</v>
      </c>
      <c r="L3973" s="785" t="s">
        <v>33197</v>
      </c>
      <c r="M3973" s="785"/>
      <c r="N3973" s="785"/>
      <c r="O3973" s="785"/>
      <c r="P3973" s="787">
        <v>36.976337000000001</v>
      </c>
      <c r="Q3973" s="787">
        <v>-1.1592750000000001</v>
      </c>
      <c r="R3973" s="785" t="s">
        <v>821</v>
      </c>
      <c r="S3973" s="785" t="s">
        <v>2898</v>
      </c>
      <c r="T3973" s="785" t="s">
        <v>2898</v>
      </c>
      <c r="U3973" s="785" t="s">
        <v>33198</v>
      </c>
      <c r="V3973" s="785" t="s">
        <v>2673</v>
      </c>
      <c r="W3973" s="785" t="s">
        <v>2608</v>
      </c>
      <c r="X3973" s="785"/>
      <c r="Y3973" s="615" t="str">
        <f t="shared" si="62"/>
        <v>Biogas International Limited</v>
      </c>
      <c r="Z3973" s="785" t="s">
        <v>2599</v>
      </c>
      <c r="AA3973" s="785" t="s">
        <v>5464</v>
      </c>
      <c r="AB3973" s="785" t="s">
        <v>2609</v>
      </c>
      <c r="AC3973" s="785" t="s">
        <v>2610</v>
      </c>
      <c r="AD3973" s="786">
        <v>42882</v>
      </c>
    </row>
    <row r="3974" spans="1:30" ht="15.75">
      <c r="A3974" s="785" t="s">
        <v>4301</v>
      </c>
      <c r="B3974" s="785" t="s">
        <v>17958</v>
      </c>
      <c r="C3974" s="785" t="s">
        <v>4303</v>
      </c>
      <c r="D3974" s="785" t="s">
        <v>2599</v>
      </c>
      <c r="E3974" s="785" t="s">
        <v>10718</v>
      </c>
      <c r="F3974" s="786">
        <v>42866</v>
      </c>
      <c r="G3974" s="785" t="s">
        <v>17959</v>
      </c>
      <c r="H3974" s="786">
        <v>42916</v>
      </c>
      <c r="I3974" s="785" t="s">
        <v>17960</v>
      </c>
      <c r="J3974" s="785" t="s">
        <v>627</v>
      </c>
      <c r="K3974" s="785" t="s">
        <v>17961</v>
      </c>
      <c r="L3974" s="785" t="s">
        <v>17962</v>
      </c>
      <c r="M3974" s="785"/>
      <c r="N3974" s="785"/>
      <c r="O3974" s="785"/>
      <c r="P3974" s="787">
        <v>37.076203</v>
      </c>
      <c r="Q3974" s="787">
        <v>-0.77867900000000001</v>
      </c>
      <c r="R3974" s="785" t="s">
        <v>1030</v>
      </c>
      <c r="S3974" s="785" t="s">
        <v>3500</v>
      </c>
      <c r="T3974" s="785" t="s">
        <v>3502</v>
      </c>
      <c r="U3974" s="785" t="s">
        <v>2953</v>
      </c>
      <c r="V3974" s="785" t="s">
        <v>2673</v>
      </c>
      <c r="W3974" s="785" t="s">
        <v>3279</v>
      </c>
      <c r="X3974" s="785" t="s">
        <v>17957</v>
      </c>
      <c r="Y3974" s="615" t="str">
        <f t="shared" si="62"/>
        <v>Moses</v>
      </c>
      <c r="Z3974" s="785" t="s">
        <v>2599</v>
      </c>
      <c r="AA3974" s="785" t="s">
        <v>4349</v>
      </c>
      <c r="AB3974" s="785" t="s">
        <v>2605</v>
      </c>
      <c r="AC3974" s="785" t="s">
        <v>2606</v>
      </c>
      <c r="AD3974" s="786">
        <v>42916</v>
      </c>
    </row>
    <row r="3975" spans="1:30" ht="15.75">
      <c r="A3975" s="785" t="s">
        <v>4301</v>
      </c>
      <c r="B3975" s="785" t="s">
        <v>21570</v>
      </c>
      <c r="C3975" s="785" t="s">
        <v>4303</v>
      </c>
      <c r="D3975" s="785" t="s">
        <v>2599</v>
      </c>
      <c r="E3975" s="785" t="s">
        <v>10718</v>
      </c>
      <c r="F3975" s="786">
        <v>42866</v>
      </c>
      <c r="G3975" s="785" t="s">
        <v>17959</v>
      </c>
      <c r="H3975" s="786">
        <v>42916</v>
      </c>
      <c r="I3975" s="785" t="s">
        <v>21571</v>
      </c>
      <c r="J3975" s="785" t="s">
        <v>629</v>
      </c>
      <c r="K3975" s="785" t="s">
        <v>21572</v>
      </c>
      <c r="L3975" s="785" t="s">
        <v>21573</v>
      </c>
      <c r="M3975" s="785"/>
      <c r="N3975" s="785"/>
      <c r="O3975" s="785"/>
      <c r="P3975" s="787">
        <v>37.326517000000003</v>
      </c>
      <c r="Q3975" s="787">
        <v>-0.53314399999999995</v>
      </c>
      <c r="R3975" s="785" t="s">
        <v>1961</v>
      </c>
      <c r="S3975" s="785" t="s">
        <v>2600</v>
      </c>
      <c r="T3975" s="785" t="s">
        <v>2651</v>
      </c>
      <c r="U3975" s="785" t="s">
        <v>21574</v>
      </c>
      <c r="V3975" s="785" t="s">
        <v>3178</v>
      </c>
      <c r="W3975" s="785" t="s">
        <v>2608</v>
      </c>
      <c r="X3975" s="785" t="s">
        <v>21176</v>
      </c>
      <c r="Y3975" s="615" t="str">
        <f t="shared" si="62"/>
        <v>Robert Wanjiku</v>
      </c>
      <c r="Z3975" s="785" t="s">
        <v>10380</v>
      </c>
      <c r="AA3975" s="785" t="s">
        <v>5464</v>
      </c>
      <c r="AB3975" s="785" t="s">
        <v>2609</v>
      </c>
      <c r="AC3975" s="785" t="s">
        <v>2610</v>
      </c>
      <c r="AD3975" s="786">
        <v>42933</v>
      </c>
    </row>
    <row r="3976" spans="1:30" ht="15.75">
      <c r="A3976" s="785" t="s">
        <v>4301</v>
      </c>
      <c r="B3976" s="785" t="s">
        <v>31212</v>
      </c>
      <c r="C3976" s="785" t="s">
        <v>4303</v>
      </c>
      <c r="D3976" s="785" t="s">
        <v>2599</v>
      </c>
      <c r="E3976" s="785" t="s">
        <v>10718</v>
      </c>
      <c r="F3976" s="786">
        <v>42866</v>
      </c>
      <c r="G3976" s="785" t="s">
        <v>17959</v>
      </c>
      <c r="H3976" s="786">
        <v>42916</v>
      </c>
      <c r="I3976" s="785" t="s">
        <v>31213</v>
      </c>
      <c r="J3976" s="785" t="s">
        <v>629</v>
      </c>
      <c r="K3976" s="785" t="s">
        <v>31214</v>
      </c>
      <c r="L3976" s="785" t="s">
        <v>31215</v>
      </c>
      <c r="M3976" s="785"/>
      <c r="N3976" s="785"/>
      <c r="O3976" s="785"/>
      <c r="P3976" s="787">
        <v>37.335261000000003</v>
      </c>
      <c r="Q3976" s="787">
        <v>-0.47981299999999999</v>
      </c>
      <c r="R3976" s="785" t="s">
        <v>1961</v>
      </c>
      <c r="S3976" s="785" t="s">
        <v>2600</v>
      </c>
      <c r="T3976" s="785" t="s">
        <v>31216</v>
      </c>
      <c r="U3976" s="785" t="s">
        <v>31217</v>
      </c>
      <c r="V3976" s="785" t="s">
        <v>3004</v>
      </c>
      <c r="W3976" s="785" t="s">
        <v>2615</v>
      </c>
      <c r="X3976" s="785"/>
      <c r="Y3976" s="615" t="str">
        <f t="shared" si="62"/>
        <v>Takamoto Biogas</v>
      </c>
      <c r="Z3976" s="785" t="s">
        <v>2599</v>
      </c>
      <c r="AA3976" s="785" t="s">
        <v>5464</v>
      </c>
      <c r="AB3976" s="785" t="s">
        <v>3686</v>
      </c>
      <c r="AC3976" s="785" t="s">
        <v>2617</v>
      </c>
      <c r="AD3976" s="786">
        <v>43070</v>
      </c>
    </row>
    <row r="3977" spans="1:30" ht="15.75">
      <c r="A3977" s="785" t="s">
        <v>4301</v>
      </c>
      <c r="B3977" s="785" t="s">
        <v>10090</v>
      </c>
      <c r="C3977" s="785" t="s">
        <v>4303</v>
      </c>
      <c r="D3977" s="785" t="s">
        <v>2599</v>
      </c>
      <c r="E3977" s="785" t="s">
        <v>5758</v>
      </c>
      <c r="F3977" s="786">
        <v>42865</v>
      </c>
      <c r="G3977" s="785" t="s">
        <v>10091</v>
      </c>
      <c r="H3977" s="786">
        <v>42915</v>
      </c>
      <c r="I3977" s="785" t="s">
        <v>10092</v>
      </c>
      <c r="J3977" s="785" t="s">
        <v>629</v>
      </c>
      <c r="K3977" s="785" t="s">
        <v>10093</v>
      </c>
      <c r="L3977" s="785" t="s">
        <v>10094</v>
      </c>
      <c r="M3977" s="785"/>
      <c r="N3977" s="785"/>
      <c r="O3977" s="785" t="s">
        <v>10095</v>
      </c>
      <c r="P3977" s="787">
        <v>36.650559999999999</v>
      </c>
      <c r="Q3977" s="787">
        <v>-1.2047950000000001</v>
      </c>
      <c r="R3977" s="785" t="s">
        <v>821</v>
      </c>
      <c r="S3977" s="785" t="s">
        <v>1429</v>
      </c>
      <c r="T3977" s="785" t="s">
        <v>2943</v>
      </c>
      <c r="U3977" s="785" t="s">
        <v>1589</v>
      </c>
      <c r="V3977" s="785" t="s">
        <v>3178</v>
      </c>
      <c r="W3977" s="785" t="s">
        <v>2608</v>
      </c>
      <c r="X3977" s="785" t="s">
        <v>9775</v>
      </c>
      <c r="Y3977" s="615" t="str">
        <f t="shared" si="62"/>
        <v>Frederick Kago</v>
      </c>
      <c r="Z3977" s="785" t="s">
        <v>6002</v>
      </c>
      <c r="AA3977" s="785" t="s">
        <v>5464</v>
      </c>
      <c r="AB3977" s="785" t="s">
        <v>2609</v>
      </c>
      <c r="AC3977" s="785" t="s">
        <v>2610</v>
      </c>
      <c r="AD3977" s="786">
        <v>42929</v>
      </c>
    </row>
    <row r="3978" spans="1:30" ht="15.75">
      <c r="A3978" s="785" t="s">
        <v>4301</v>
      </c>
      <c r="B3978" s="785" t="s">
        <v>16953</v>
      </c>
      <c r="C3978" s="785" t="s">
        <v>4303</v>
      </c>
      <c r="D3978" s="785" t="s">
        <v>2599</v>
      </c>
      <c r="E3978" s="785" t="s">
        <v>5758</v>
      </c>
      <c r="F3978" s="786">
        <v>42865</v>
      </c>
      <c r="G3978" s="785" t="s">
        <v>10091</v>
      </c>
      <c r="H3978" s="786">
        <v>42915</v>
      </c>
      <c r="I3978" s="785" t="s">
        <v>16954</v>
      </c>
      <c r="J3978" s="785" t="s">
        <v>629</v>
      </c>
      <c r="K3978" s="785" t="s">
        <v>16955</v>
      </c>
      <c r="L3978" s="785" t="s">
        <v>16956</v>
      </c>
      <c r="M3978" s="785"/>
      <c r="N3978" s="785"/>
      <c r="O3978" s="785"/>
      <c r="P3978" s="787">
        <v>35.192084999999999</v>
      </c>
      <c r="Q3978" s="787">
        <v>0.199515</v>
      </c>
      <c r="R3978" s="785" t="s">
        <v>916</v>
      </c>
      <c r="S3978" s="785" t="s">
        <v>2839</v>
      </c>
      <c r="T3978" s="785" t="s">
        <v>16957</v>
      </c>
      <c r="U3978" s="785" t="s">
        <v>16957</v>
      </c>
      <c r="V3978" s="785" t="s">
        <v>2673</v>
      </c>
      <c r="W3978" s="785" t="s">
        <v>2693</v>
      </c>
      <c r="X3978" s="785" t="s">
        <v>16952</v>
      </c>
      <c r="Y3978" s="615" t="str">
        <f t="shared" si="62"/>
        <v>Lucas Muia</v>
      </c>
      <c r="Z3978" s="785" t="s">
        <v>16935</v>
      </c>
      <c r="AA3978" s="785" t="s">
        <v>4349</v>
      </c>
      <c r="AB3978" s="785" t="s">
        <v>2605</v>
      </c>
      <c r="AC3978" s="785" t="s">
        <v>2606</v>
      </c>
      <c r="AD3978" s="786">
        <v>42913</v>
      </c>
    </row>
    <row r="3979" spans="1:30" ht="15.75">
      <c r="A3979" s="785" t="s">
        <v>4301</v>
      </c>
      <c r="B3979" s="785" t="s">
        <v>21575</v>
      </c>
      <c r="C3979" s="785" t="s">
        <v>4303</v>
      </c>
      <c r="D3979" s="785" t="s">
        <v>2599</v>
      </c>
      <c r="E3979" s="785" t="s">
        <v>5758</v>
      </c>
      <c r="F3979" s="786">
        <v>42865</v>
      </c>
      <c r="G3979" s="785" t="s">
        <v>10091</v>
      </c>
      <c r="H3979" s="786">
        <v>42915</v>
      </c>
      <c r="I3979" s="785" t="s">
        <v>21576</v>
      </c>
      <c r="J3979" s="785" t="s">
        <v>629</v>
      </c>
      <c r="K3979" s="785" t="s">
        <v>21577</v>
      </c>
      <c r="L3979" s="785" t="s">
        <v>21578</v>
      </c>
      <c r="M3979" s="785"/>
      <c r="N3979" s="785"/>
      <c r="O3979" s="785"/>
      <c r="P3979" s="787">
        <v>37.365895000000002</v>
      </c>
      <c r="Q3979" s="787">
        <v>-0.485786</v>
      </c>
      <c r="R3979" s="785" t="s">
        <v>1961</v>
      </c>
      <c r="S3979" s="785" t="s">
        <v>2066</v>
      </c>
      <c r="T3979" s="785" t="s">
        <v>21579</v>
      </c>
      <c r="U3979" s="785" t="s">
        <v>2672</v>
      </c>
      <c r="V3979" s="785" t="s">
        <v>3178</v>
      </c>
      <c r="W3979" s="785" t="s">
        <v>2608</v>
      </c>
      <c r="X3979" s="785" t="s">
        <v>21176</v>
      </c>
      <c r="Y3979" s="615" t="str">
        <f t="shared" si="62"/>
        <v>Robert Wanjiku</v>
      </c>
      <c r="Z3979" s="785" t="s">
        <v>10380</v>
      </c>
      <c r="AA3979" s="785" t="s">
        <v>5464</v>
      </c>
      <c r="AB3979" s="785" t="s">
        <v>2609</v>
      </c>
      <c r="AC3979" s="785" t="s">
        <v>2610</v>
      </c>
      <c r="AD3979" s="786">
        <v>42933</v>
      </c>
    </row>
    <row r="3980" spans="1:30" ht="15.75">
      <c r="A3980" s="785" t="s">
        <v>4301</v>
      </c>
      <c r="B3980" s="785" t="s">
        <v>22053</v>
      </c>
      <c r="C3980" s="785" t="s">
        <v>4303</v>
      </c>
      <c r="D3980" s="785" t="s">
        <v>2599</v>
      </c>
      <c r="E3980" s="785" t="s">
        <v>22054</v>
      </c>
      <c r="F3980" s="786">
        <v>42864</v>
      </c>
      <c r="G3980" s="785" t="s">
        <v>4539</v>
      </c>
      <c r="H3980" s="786">
        <v>42914</v>
      </c>
      <c r="I3980" s="785" t="s">
        <v>22055</v>
      </c>
      <c r="J3980" s="785" t="s">
        <v>629</v>
      </c>
      <c r="K3980" s="785" t="s">
        <v>22056</v>
      </c>
      <c r="L3980" s="785" t="s">
        <v>22057</v>
      </c>
      <c r="M3980" s="785"/>
      <c r="N3980" s="785"/>
      <c r="O3980" s="785"/>
      <c r="P3980" s="787">
        <v>37.661352000000001</v>
      </c>
      <c r="Q3980" s="787">
        <v>-0.381575</v>
      </c>
      <c r="R3980" s="785" t="s">
        <v>1266</v>
      </c>
      <c r="S3980" s="785" t="s">
        <v>3150</v>
      </c>
      <c r="T3980" s="785" t="s">
        <v>10441</v>
      </c>
      <c r="U3980" s="785" t="s">
        <v>22030</v>
      </c>
      <c r="V3980" s="785" t="s">
        <v>2855</v>
      </c>
      <c r="W3980" s="785" t="s">
        <v>2808</v>
      </c>
      <c r="X3980" s="785" t="s">
        <v>3576</v>
      </c>
      <c r="Y3980" s="615" t="str">
        <f t="shared" si="62"/>
        <v>Samuel Kirimi</v>
      </c>
      <c r="Z3980" s="785" t="s">
        <v>6367</v>
      </c>
      <c r="AA3980" s="785" t="s">
        <v>4349</v>
      </c>
      <c r="AB3980" s="785" t="s">
        <v>4052</v>
      </c>
      <c r="AC3980" s="785" t="s">
        <v>2606</v>
      </c>
      <c r="AD3980" s="786">
        <v>42928</v>
      </c>
    </row>
    <row r="3981" spans="1:30" ht="15.75">
      <c r="A3981" s="785" t="s">
        <v>4301</v>
      </c>
      <c r="B3981" s="785" t="s">
        <v>22063</v>
      </c>
      <c r="C3981" s="785" t="s">
        <v>4303</v>
      </c>
      <c r="D3981" s="785" t="s">
        <v>2599</v>
      </c>
      <c r="E3981" s="785" t="s">
        <v>22054</v>
      </c>
      <c r="F3981" s="786">
        <v>42864</v>
      </c>
      <c r="G3981" s="785" t="s">
        <v>4539</v>
      </c>
      <c r="H3981" s="786">
        <v>42914</v>
      </c>
      <c r="I3981" s="785" t="s">
        <v>22064</v>
      </c>
      <c r="J3981" s="785" t="s">
        <v>629</v>
      </c>
      <c r="K3981" s="785" t="s">
        <v>22065</v>
      </c>
      <c r="L3981" s="785" t="s">
        <v>22066</v>
      </c>
      <c r="M3981" s="785"/>
      <c r="N3981" s="785"/>
      <c r="O3981" s="785"/>
      <c r="P3981" s="787">
        <v>37.582555999999997</v>
      </c>
      <c r="Q3981" s="787">
        <v>-5.765E-2</v>
      </c>
      <c r="R3981" s="785" t="s">
        <v>1104</v>
      </c>
      <c r="S3981" s="785" t="s">
        <v>2643</v>
      </c>
      <c r="T3981" s="785" t="s">
        <v>7650</v>
      </c>
      <c r="U3981" s="785" t="s">
        <v>3412</v>
      </c>
      <c r="V3981" s="785" t="s">
        <v>2855</v>
      </c>
      <c r="W3981" s="785" t="s">
        <v>2808</v>
      </c>
      <c r="X3981" s="785" t="s">
        <v>3576</v>
      </c>
      <c r="Y3981" s="615" t="str">
        <f t="shared" si="62"/>
        <v>Samuel Kirimi</v>
      </c>
      <c r="Z3981" s="785" t="s">
        <v>6367</v>
      </c>
      <c r="AA3981" s="785" t="s">
        <v>4349</v>
      </c>
      <c r="AB3981" s="785" t="s">
        <v>4052</v>
      </c>
      <c r="AC3981" s="785" t="s">
        <v>2606</v>
      </c>
      <c r="AD3981" s="786">
        <v>42924</v>
      </c>
    </row>
    <row r="3982" spans="1:30" ht="15.75">
      <c r="A3982" s="785" t="s">
        <v>4301</v>
      </c>
      <c r="B3982" s="785" t="s">
        <v>8967</v>
      </c>
      <c r="C3982" s="785" t="s">
        <v>4303</v>
      </c>
      <c r="D3982" s="785" t="s">
        <v>2599</v>
      </c>
      <c r="E3982" s="785" t="s">
        <v>8968</v>
      </c>
      <c r="F3982" s="786">
        <v>42859</v>
      </c>
      <c r="G3982" s="785" t="s">
        <v>8969</v>
      </c>
      <c r="H3982" s="786">
        <v>42909</v>
      </c>
      <c r="I3982" s="785" t="s">
        <v>8970</v>
      </c>
      <c r="J3982" s="785" t="s">
        <v>627</v>
      </c>
      <c r="K3982" s="785" t="s">
        <v>8971</v>
      </c>
      <c r="L3982" s="785" t="s">
        <v>8972</v>
      </c>
      <c r="M3982" s="785"/>
      <c r="N3982" s="785"/>
      <c r="O3982" s="785"/>
      <c r="P3982" s="787">
        <v>37.005108999999997</v>
      </c>
      <c r="Q3982" s="787">
        <v>-0.85971600000000004</v>
      </c>
      <c r="R3982" s="785" t="s">
        <v>1030</v>
      </c>
      <c r="S3982" s="785" t="s">
        <v>3500</v>
      </c>
      <c r="T3982" s="785" t="s">
        <v>8933</v>
      </c>
      <c r="U3982" s="785" t="s">
        <v>8934</v>
      </c>
      <c r="V3982" s="785" t="s">
        <v>2855</v>
      </c>
      <c r="W3982" s="785" t="s">
        <v>2707</v>
      </c>
      <c r="X3982" s="785" t="s">
        <v>2707</v>
      </c>
      <c r="Y3982" s="615" t="str">
        <f t="shared" si="62"/>
        <v>Fagaden Enterprises</v>
      </c>
      <c r="Z3982" s="785" t="s">
        <v>8492</v>
      </c>
      <c r="AA3982" s="785" t="s">
        <v>4349</v>
      </c>
      <c r="AB3982" s="785" t="s">
        <v>2683</v>
      </c>
      <c r="AC3982" s="785" t="s">
        <v>2606</v>
      </c>
      <c r="AD3982" s="786">
        <v>42939</v>
      </c>
    </row>
    <row r="3983" spans="1:30" ht="15.75">
      <c r="A3983" s="785" t="s">
        <v>4301</v>
      </c>
      <c r="B3983" s="785" t="s">
        <v>14903</v>
      </c>
      <c r="C3983" s="785" t="s">
        <v>4303</v>
      </c>
      <c r="D3983" s="785" t="s">
        <v>2599</v>
      </c>
      <c r="E3983" s="785" t="s">
        <v>4658</v>
      </c>
      <c r="F3983" s="786">
        <v>42857</v>
      </c>
      <c r="G3983" s="785" t="s">
        <v>13826</v>
      </c>
      <c r="H3983" s="786">
        <v>42907</v>
      </c>
      <c r="I3983" s="785" t="s">
        <v>14904</v>
      </c>
      <c r="J3983" s="785" t="s">
        <v>627</v>
      </c>
      <c r="K3983" s="785" t="s">
        <v>14905</v>
      </c>
      <c r="L3983" s="785" t="s">
        <v>14906</v>
      </c>
      <c r="M3983" s="785"/>
      <c r="N3983" s="785"/>
      <c r="O3983" s="785"/>
      <c r="P3983" s="787">
        <v>36.811489999999999</v>
      </c>
      <c r="Q3983" s="787">
        <v>-1.14025</v>
      </c>
      <c r="R3983" s="785" t="s">
        <v>821</v>
      </c>
      <c r="S3983" s="785" t="s">
        <v>871</v>
      </c>
      <c r="T3983" s="785" t="s">
        <v>6184</v>
      </c>
      <c r="U3983" s="785" t="s">
        <v>9299</v>
      </c>
      <c r="V3983" s="785" t="s">
        <v>3070</v>
      </c>
      <c r="W3983" s="785" t="s">
        <v>2714</v>
      </c>
      <c r="X3983" s="785" t="s">
        <v>2714</v>
      </c>
      <c r="Y3983" s="615" t="str">
        <f t="shared" si="62"/>
        <v>Joseph Ndua Tatu</v>
      </c>
      <c r="Z3983" s="785" t="s">
        <v>14824</v>
      </c>
      <c r="AA3983" s="785" t="s">
        <v>4314</v>
      </c>
      <c r="AB3983" s="785" t="s">
        <v>2683</v>
      </c>
      <c r="AC3983" s="785" t="s">
        <v>2606</v>
      </c>
      <c r="AD3983" s="786">
        <v>42936</v>
      </c>
    </row>
    <row r="3984" spans="1:30" ht="15.75">
      <c r="A3984" s="785" t="s">
        <v>4301</v>
      </c>
      <c r="B3984" s="785" t="s">
        <v>21268</v>
      </c>
      <c r="C3984" s="785" t="s">
        <v>4303</v>
      </c>
      <c r="D3984" s="785" t="s">
        <v>2599</v>
      </c>
      <c r="E3984" s="785" t="s">
        <v>4658</v>
      </c>
      <c r="F3984" s="786">
        <v>42857</v>
      </c>
      <c r="G3984" s="785" t="s">
        <v>13826</v>
      </c>
      <c r="H3984" s="786">
        <v>42907</v>
      </c>
      <c r="I3984" s="785" t="s">
        <v>21269</v>
      </c>
      <c r="J3984" s="785" t="s">
        <v>629</v>
      </c>
      <c r="K3984" s="785" t="s">
        <v>21270</v>
      </c>
      <c r="L3984" s="785" t="s">
        <v>21271</v>
      </c>
      <c r="M3984" s="785"/>
      <c r="N3984" s="785"/>
      <c r="O3984" s="785"/>
      <c r="P3984" s="787">
        <v>36.673085</v>
      </c>
      <c r="Q3984" s="787">
        <v>-1.3799630000000001</v>
      </c>
      <c r="R3984" s="785" t="s">
        <v>1325</v>
      </c>
      <c r="S3984" s="785" t="s">
        <v>1326</v>
      </c>
      <c r="T3984" s="785" t="s">
        <v>3003</v>
      </c>
      <c r="U3984" s="785" t="s">
        <v>3003</v>
      </c>
      <c r="V3984" s="785" t="s">
        <v>2673</v>
      </c>
      <c r="W3984" s="785" t="s">
        <v>2608</v>
      </c>
      <c r="X3984" s="785" t="s">
        <v>21176</v>
      </c>
      <c r="Y3984" s="615" t="str">
        <f t="shared" si="62"/>
        <v>Robert Wanjiku</v>
      </c>
      <c r="Z3984" s="785" t="s">
        <v>10380</v>
      </c>
      <c r="AA3984" s="785" t="s">
        <v>5464</v>
      </c>
      <c r="AB3984" s="785" t="s">
        <v>2609</v>
      </c>
      <c r="AC3984" s="785" t="s">
        <v>2610</v>
      </c>
      <c r="AD3984" s="786">
        <v>42933</v>
      </c>
    </row>
    <row r="3985" spans="1:30" ht="15.75">
      <c r="A3985" s="785" t="s">
        <v>4301</v>
      </c>
      <c r="B3985" s="785" t="s">
        <v>27678</v>
      </c>
      <c r="C3985" s="785" t="s">
        <v>4303</v>
      </c>
      <c r="D3985" s="785" t="s">
        <v>2599</v>
      </c>
      <c r="E3985" s="785" t="s">
        <v>4658</v>
      </c>
      <c r="F3985" s="786">
        <v>42857</v>
      </c>
      <c r="G3985" s="785" t="s">
        <v>13826</v>
      </c>
      <c r="H3985" s="786">
        <v>42907</v>
      </c>
      <c r="I3985" s="785" t="s">
        <v>27679</v>
      </c>
      <c r="J3985" s="785" t="s">
        <v>629</v>
      </c>
      <c r="K3985" s="785" t="s">
        <v>27680</v>
      </c>
      <c r="L3985" s="785" t="s">
        <v>27681</v>
      </c>
      <c r="M3985" s="785"/>
      <c r="N3985" s="785"/>
      <c r="O3985" s="785"/>
      <c r="P3985" s="787">
        <v>37.023453000000003</v>
      </c>
      <c r="Q3985" s="787">
        <v>-0.54231799999999997</v>
      </c>
      <c r="R3985" s="785" t="s">
        <v>1056</v>
      </c>
      <c r="S3985" s="785" t="s">
        <v>1289</v>
      </c>
      <c r="T3985" s="785" t="s">
        <v>27682</v>
      </c>
      <c r="U3985" s="785" t="s">
        <v>3797</v>
      </c>
      <c r="V3985" s="785" t="s">
        <v>2673</v>
      </c>
      <c r="W3985" s="785" t="s">
        <v>3511</v>
      </c>
      <c r="X3985" s="785"/>
      <c r="Y3985" s="615" t="str">
        <f t="shared" si="62"/>
        <v>Sakaki Natural Renewable Energy Center</v>
      </c>
      <c r="Z3985" s="785" t="s">
        <v>2599</v>
      </c>
      <c r="AA3985" s="785" t="s">
        <v>4349</v>
      </c>
      <c r="AB3985" s="785" t="s">
        <v>2683</v>
      </c>
      <c r="AC3985" s="785" t="s">
        <v>2606</v>
      </c>
      <c r="AD3985" s="786">
        <v>42941</v>
      </c>
    </row>
    <row r="3986" spans="1:30" ht="15.75">
      <c r="A3986" s="785" t="s">
        <v>4301</v>
      </c>
      <c r="B3986" s="785" t="s">
        <v>8942</v>
      </c>
      <c r="C3986" s="785" t="s">
        <v>4303</v>
      </c>
      <c r="D3986" s="785" t="s">
        <v>2599</v>
      </c>
      <c r="E3986" s="785" t="s">
        <v>5989</v>
      </c>
      <c r="F3986" s="786">
        <v>42856</v>
      </c>
      <c r="G3986" s="785" t="s">
        <v>6697</v>
      </c>
      <c r="H3986" s="786">
        <v>42906</v>
      </c>
      <c r="I3986" s="785" t="s">
        <v>8943</v>
      </c>
      <c r="J3986" s="785" t="s">
        <v>629</v>
      </c>
      <c r="K3986" s="785" t="s">
        <v>8944</v>
      </c>
      <c r="L3986" s="785" t="s">
        <v>8945</v>
      </c>
      <c r="M3986" s="785"/>
      <c r="N3986" s="785"/>
      <c r="O3986" s="785"/>
      <c r="P3986" s="787">
        <v>36.87003</v>
      </c>
      <c r="Q3986" s="787">
        <v>-0.87922199999999995</v>
      </c>
      <c r="R3986" s="785" t="s">
        <v>1030</v>
      </c>
      <c r="S3986" s="785" t="s">
        <v>1795</v>
      </c>
      <c r="T3986" s="785" t="s">
        <v>2955</v>
      </c>
      <c r="U3986" s="785" t="s">
        <v>3986</v>
      </c>
      <c r="V3986" s="785" t="s">
        <v>2855</v>
      </c>
      <c r="W3986" s="785" t="s">
        <v>2707</v>
      </c>
      <c r="X3986" s="785" t="s">
        <v>2707</v>
      </c>
      <c r="Y3986" s="615" t="str">
        <f t="shared" si="62"/>
        <v>Fagaden Enterprises</v>
      </c>
      <c r="Z3986" s="785" t="s">
        <v>8492</v>
      </c>
      <c r="AA3986" s="785" t="s">
        <v>4349</v>
      </c>
      <c r="AB3986" s="785" t="s">
        <v>2683</v>
      </c>
      <c r="AC3986" s="785" t="s">
        <v>2606</v>
      </c>
      <c r="AD3986" s="786">
        <v>42988</v>
      </c>
    </row>
    <row r="3987" spans="1:30" ht="15.75">
      <c r="A3987" s="785" t="s">
        <v>4301</v>
      </c>
      <c r="B3987" s="785" t="s">
        <v>9889</v>
      </c>
      <c r="C3987" s="785" t="s">
        <v>4303</v>
      </c>
      <c r="D3987" s="785" t="s">
        <v>2599</v>
      </c>
      <c r="E3987" s="785" t="s">
        <v>6688</v>
      </c>
      <c r="F3987" s="786">
        <v>42878</v>
      </c>
      <c r="G3987" s="785" t="s">
        <v>6697</v>
      </c>
      <c r="H3987" s="786">
        <v>42906</v>
      </c>
      <c r="I3987" s="785" t="s">
        <v>9890</v>
      </c>
      <c r="J3987" s="785" t="s">
        <v>627</v>
      </c>
      <c r="K3987" s="785" t="s">
        <v>9891</v>
      </c>
      <c r="L3987" s="785" t="s">
        <v>9892</v>
      </c>
      <c r="M3987" s="785" t="s">
        <v>9893</v>
      </c>
      <c r="N3987" s="785"/>
      <c r="O3987" s="785" t="s">
        <v>9894</v>
      </c>
      <c r="P3987" s="787">
        <v>36.805005999999999</v>
      </c>
      <c r="Q3987" s="787">
        <v>-1.040295</v>
      </c>
      <c r="R3987" s="785" t="s">
        <v>821</v>
      </c>
      <c r="S3987" s="785" t="s">
        <v>871</v>
      </c>
      <c r="T3987" s="785" t="s">
        <v>3795</v>
      </c>
      <c r="U3987" s="785" t="s">
        <v>3141</v>
      </c>
      <c r="V3987" s="785" t="s">
        <v>3004</v>
      </c>
      <c r="W3987" s="785" t="s">
        <v>2615</v>
      </c>
      <c r="X3987" s="785" t="s">
        <v>9775</v>
      </c>
      <c r="Y3987" s="615" t="str">
        <f t="shared" si="62"/>
        <v>Frederick Kago</v>
      </c>
      <c r="Z3987" s="785" t="s">
        <v>9780</v>
      </c>
      <c r="AA3987" s="785" t="s">
        <v>5464</v>
      </c>
      <c r="AB3987" s="785" t="s">
        <v>3686</v>
      </c>
      <c r="AC3987" s="785" t="s">
        <v>2617</v>
      </c>
      <c r="AD3987" s="786">
        <v>43193</v>
      </c>
    </row>
    <row r="3988" spans="1:30" ht="15.75">
      <c r="A3988" s="785" t="s">
        <v>4301</v>
      </c>
      <c r="B3988" s="785" t="s">
        <v>20278</v>
      </c>
      <c r="C3988" s="785" t="s">
        <v>4303</v>
      </c>
      <c r="D3988" s="785" t="s">
        <v>2599</v>
      </c>
      <c r="E3988" s="785" t="s">
        <v>5989</v>
      </c>
      <c r="F3988" s="786">
        <v>42856</v>
      </c>
      <c r="G3988" s="785" t="s">
        <v>6697</v>
      </c>
      <c r="H3988" s="786">
        <v>42906</v>
      </c>
      <c r="I3988" s="785" t="s">
        <v>20279</v>
      </c>
      <c r="J3988" s="785" t="s">
        <v>629</v>
      </c>
      <c r="K3988" s="785" t="s">
        <v>20280</v>
      </c>
      <c r="L3988" s="785" t="s">
        <v>20281</v>
      </c>
      <c r="M3988" s="785"/>
      <c r="N3988" s="785"/>
      <c r="O3988" s="785"/>
      <c r="P3988" s="787">
        <v>35.114949000000003</v>
      </c>
      <c r="Q3988" s="787">
        <v>-0.61960999999999999</v>
      </c>
      <c r="R3988" s="785" t="s">
        <v>2053</v>
      </c>
      <c r="S3988" s="785" t="s">
        <v>2098</v>
      </c>
      <c r="T3988" s="785" t="s">
        <v>3862</v>
      </c>
      <c r="U3988" s="785" t="s">
        <v>3561</v>
      </c>
      <c r="V3988" s="785" t="s">
        <v>2673</v>
      </c>
      <c r="W3988" s="785" t="s">
        <v>2760</v>
      </c>
      <c r="X3988" s="785" t="s">
        <v>2760</v>
      </c>
      <c r="Y3988" s="615" t="str">
        <f t="shared" si="62"/>
        <v>Philip Kurgat</v>
      </c>
      <c r="Z3988" s="785" t="s">
        <v>20282</v>
      </c>
      <c r="AA3988" s="785" t="s">
        <v>4314</v>
      </c>
      <c r="AB3988" s="785" t="s">
        <v>2683</v>
      </c>
      <c r="AC3988" s="785" t="s">
        <v>2606</v>
      </c>
      <c r="AD3988" s="786">
        <v>42941</v>
      </c>
    </row>
    <row r="3989" spans="1:30" ht="15.75">
      <c r="A3989" s="785" t="s">
        <v>4301</v>
      </c>
      <c r="B3989" s="785" t="s">
        <v>31272</v>
      </c>
      <c r="C3989" s="785" t="s">
        <v>4303</v>
      </c>
      <c r="D3989" s="785" t="s">
        <v>2599</v>
      </c>
      <c r="E3989" s="785" t="s">
        <v>5724</v>
      </c>
      <c r="F3989" s="786">
        <v>42887</v>
      </c>
      <c r="G3989" s="785" t="s">
        <v>6697</v>
      </c>
      <c r="H3989" s="786">
        <v>42906</v>
      </c>
      <c r="I3989" s="785" t="s">
        <v>31273</v>
      </c>
      <c r="J3989" s="785" t="s">
        <v>629</v>
      </c>
      <c r="K3989" s="785" t="s">
        <v>31274</v>
      </c>
      <c r="L3989" s="785" t="s">
        <v>31275</v>
      </c>
      <c r="M3989" s="785"/>
      <c r="N3989" s="785"/>
      <c r="O3989" s="785"/>
      <c r="P3989" s="787">
        <v>35.511485</v>
      </c>
      <c r="Q3989" s="787">
        <v>0.73309299999999999</v>
      </c>
      <c r="R3989" s="785" t="s">
        <v>974</v>
      </c>
      <c r="S3989" s="785" t="s">
        <v>975</v>
      </c>
      <c r="T3989" s="785" t="s">
        <v>3122</v>
      </c>
      <c r="U3989" s="785" t="s">
        <v>31276</v>
      </c>
      <c r="V3989" s="785" t="s">
        <v>3004</v>
      </c>
      <c r="W3989" s="785" t="s">
        <v>2615</v>
      </c>
      <c r="X3989" s="785"/>
      <c r="Y3989" s="615" t="str">
        <f t="shared" si="62"/>
        <v>Takamoto Biogas</v>
      </c>
      <c r="Z3989" s="785" t="s">
        <v>2599</v>
      </c>
      <c r="AA3989" s="785" t="s">
        <v>5464</v>
      </c>
      <c r="AB3989" s="785" t="s">
        <v>3686</v>
      </c>
      <c r="AC3989" s="785" t="s">
        <v>2617</v>
      </c>
      <c r="AD3989" s="786">
        <v>43038</v>
      </c>
    </row>
    <row r="3990" spans="1:30" ht="15.75">
      <c r="A3990" s="785" t="s">
        <v>4301</v>
      </c>
      <c r="B3990" s="785" t="s">
        <v>33050</v>
      </c>
      <c r="C3990" s="785" t="s">
        <v>4379</v>
      </c>
      <c r="D3990" s="785" t="s">
        <v>2751</v>
      </c>
      <c r="E3990" s="785" t="s">
        <v>5989</v>
      </c>
      <c r="F3990" s="786">
        <v>42856</v>
      </c>
      <c r="G3990" s="785" t="s">
        <v>6697</v>
      </c>
      <c r="H3990" s="786">
        <v>42906</v>
      </c>
      <c r="I3990" s="785" t="s">
        <v>33051</v>
      </c>
      <c r="J3990" s="785" t="s">
        <v>627</v>
      </c>
      <c r="K3990" s="785" t="s">
        <v>33052</v>
      </c>
      <c r="L3990" s="785" t="s">
        <v>33053</v>
      </c>
      <c r="M3990" s="785"/>
      <c r="N3990" s="785"/>
      <c r="O3990" s="785"/>
      <c r="P3990" s="787">
        <v>37.044846999999997</v>
      </c>
      <c r="Q3990" s="787">
        <v>-0.18027499999999999</v>
      </c>
      <c r="R3990" s="785" t="s">
        <v>1056</v>
      </c>
      <c r="S3990" s="785" t="s">
        <v>2272</v>
      </c>
      <c r="T3990" s="785" t="s">
        <v>8583</v>
      </c>
      <c r="U3990" s="785" t="s">
        <v>29382</v>
      </c>
      <c r="V3990" s="785">
        <v>16</v>
      </c>
      <c r="W3990" s="785" t="s">
        <v>3305</v>
      </c>
      <c r="X3990" s="785"/>
      <c r="Y3990" s="615" t="str">
        <f t="shared" si="62"/>
        <v>Bio Esline Company Ltd</v>
      </c>
      <c r="Z3990" s="785" t="s">
        <v>2599</v>
      </c>
      <c r="AA3990" s="785" t="s">
        <v>4349</v>
      </c>
      <c r="AB3990" s="785" t="s">
        <v>4052</v>
      </c>
      <c r="AC3990" s="785" t="s">
        <v>2606</v>
      </c>
      <c r="AD3990" s="786">
        <v>43041</v>
      </c>
    </row>
    <row r="3991" spans="1:30" ht="15.75">
      <c r="A3991" s="785" t="s">
        <v>4301</v>
      </c>
      <c r="B3991" s="785" t="s">
        <v>33206</v>
      </c>
      <c r="C3991" s="785" t="s">
        <v>4303</v>
      </c>
      <c r="D3991" s="785" t="s">
        <v>2599</v>
      </c>
      <c r="E3991" s="785" t="s">
        <v>5989</v>
      </c>
      <c r="F3991" s="786">
        <v>42856</v>
      </c>
      <c r="G3991" s="785" t="s">
        <v>6697</v>
      </c>
      <c r="H3991" s="786">
        <v>42906</v>
      </c>
      <c r="I3991" s="785" t="s">
        <v>33207</v>
      </c>
      <c r="J3991" s="785" t="s">
        <v>629</v>
      </c>
      <c r="K3991" s="785" t="s">
        <v>33208</v>
      </c>
      <c r="L3991" s="785" t="s">
        <v>33209</v>
      </c>
      <c r="M3991" s="785"/>
      <c r="N3991" s="785"/>
      <c r="O3991" s="785"/>
      <c r="P3991" s="787">
        <v>37.419370999999998</v>
      </c>
      <c r="Q3991" s="787">
        <v>-0.54593999999999998</v>
      </c>
      <c r="R3991" s="785" t="s">
        <v>1961</v>
      </c>
      <c r="S3991" s="785" t="s">
        <v>2066</v>
      </c>
      <c r="T3991" s="785" t="s">
        <v>2692</v>
      </c>
      <c r="U3991" s="785" t="s">
        <v>29583</v>
      </c>
      <c r="V3991" s="785" t="s">
        <v>6703</v>
      </c>
      <c r="W3991" s="785" t="s">
        <v>3511</v>
      </c>
      <c r="X3991" s="785"/>
      <c r="Y3991" s="615" t="str">
        <f t="shared" si="62"/>
        <v>Sakaki Natural Renewable Energy Center</v>
      </c>
      <c r="Z3991" s="785" t="s">
        <v>2599</v>
      </c>
      <c r="AA3991" s="785" t="s">
        <v>4349</v>
      </c>
      <c r="AB3991" s="785" t="s">
        <v>2876</v>
      </c>
      <c r="AC3991" s="785" t="s">
        <v>2606</v>
      </c>
      <c r="AD3991" s="786">
        <v>42941</v>
      </c>
    </row>
    <row r="3992" spans="1:30" ht="15.75">
      <c r="A3992" s="785" t="s">
        <v>4301</v>
      </c>
      <c r="B3992" s="785" t="s">
        <v>25550</v>
      </c>
      <c r="C3992" s="785" t="s">
        <v>4303</v>
      </c>
      <c r="D3992" s="785" t="s">
        <v>2599</v>
      </c>
      <c r="E3992" s="785" t="s">
        <v>24587</v>
      </c>
      <c r="F3992" s="786">
        <v>42855</v>
      </c>
      <c r="G3992" s="785" t="s">
        <v>25551</v>
      </c>
      <c r="H3992" s="786">
        <v>42905</v>
      </c>
      <c r="I3992" s="785" t="s">
        <v>25552</v>
      </c>
      <c r="J3992" s="785" t="s">
        <v>629</v>
      </c>
      <c r="K3992" s="785" t="s">
        <v>25553</v>
      </c>
      <c r="L3992" s="785" t="s">
        <v>25554</v>
      </c>
      <c r="M3992" s="785"/>
      <c r="N3992" s="785"/>
      <c r="O3992" s="785"/>
      <c r="P3992" s="787">
        <v>37.602812</v>
      </c>
      <c r="Q3992" s="787">
        <v>-7.0296999999999998E-2</v>
      </c>
      <c r="R3992" s="785" t="s">
        <v>1104</v>
      </c>
      <c r="S3992" s="785" t="s">
        <v>2643</v>
      </c>
      <c r="T3992" s="785" t="s">
        <v>25555</v>
      </c>
      <c r="U3992" s="785" t="s">
        <v>8137</v>
      </c>
      <c r="V3992" s="785" t="s">
        <v>2673</v>
      </c>
      <c r="W3992" s="785" t="s">
        <v>2719</v>
      </c>
      <c r="X3992" s="785" t="s">
        <v>2719</v>
      </c>
      <c r="Y3992" s="615" t="str">
        <f t="shared" si="62"/>
        <v>Zackmar Biotec Ltd</v>
      </c>
      <c r="Z3992" s="785" t="s">
        <v>25533</v>
      </c>
      <c r="AA3992" s="785" t="s">
        <v>4349</v>
      </c>
      <c r="AB3992" s="785" t="s">
        <v>2605</v>
      </c>
      <c r="AC3992" s="785" t="s">
        <v>2606</v>
      </c>
      <c r="AD3992" s="786">
        <v>42942</v>
      </c>
    </row>
    <row r="3993" spans="1:30" ht="15.75">
      <c r="A3993" s="785" t="s">
        <v>4301</v>
      </c>
      <c r="B3993" s="785" t="s">
        <v>17398</v>
      </c>
      <c r="C3993" s="785" t="s">
        <v>4303</v>
      </c>
      <c r="D3993" s="785" t="s">
        <v>2599</v>
      </c>
      <c r="E3993" s="785" t="s">
        <v>17399</v>
      </c>
      <c r="F3993" s="786">
        <v>42790</v>
      </c>
      <c r="G3993" s="785" t="s">
        <v>4793</v>
      </c>
      <c r="H3993" s="786">
        <v>42903</v>
      </c>
      <c r="I3993" s="785" t="s">
        <v>17400</v>
      </c>
      <c r="J3993" s="785" t="s">
        <v>627</v>
      </c>
      <c r="K3993" s="785" t="s">
        <v>17401</v>
      </c>
      <c r="L3993" s="785" t="s">
        <v>17402</v>
      </c>
      <c r="M3993" s="785"/>
      <c r="N3993" s="785"/>
      <c r="O3993" s="785" t="s">
        <v>17403</v>
      </c>
      <c r="P3993" s="787">
        <v>37.653714000000001</v>
      </c>
      <c r="Q3993" s="787">
        <v>-0.224546</v>
      </c>
      <c r="R3993" s="785" t="s">
        <v>1266</v>
      </c>
      <c r="S3993" s="785" t="s">
        <v>1267</v>
      </c>
      <c r="T3993" s="785" t="s">
        <v>2636</v>
      </c>
      <c r="U3993" s="785" t="s">
        <v>17404</v>
      </c>
      <c r="V3993" s="785" t="s">
        <v>2673</v>
      </c>
      <c r="W3993" s="785" t="s">
        <v>3535</v>
      </c>
      <c r="X3993" s="785" t="s">
        <v>3535</v>
      </c>
      <c r="Y3993" s="615" t="str">
        <f t="shared" si="62"/>
        <v>Maurice Kinuthia Wangui</v>
      </c>
      <c r="Z3993" s="785" t="s">
        <v>17405</v>
      </c>
      <c r="AA3993" s="785" t="s">
        <v>4314</v>
      </c>
      <c r="AB3993" s="785" t="s">
        <v>2683</v>
      </c>
      <c r="AC3993" s="785" t="s">
        <v>2606</v>
      </c>
      <c r="AD3993" s="786">
        <v>43324</v>
      </c>
    </row>
    <row r="3994" spans="1:30" ht="15.75">
      <c r="A3994" s="785" t="s">
        <v>4301</v>
      </c>
      <c r="B3994" s="785" t="s">
        <v>14494</v>
      </c>
      <c r="C3994" s="785" t="s">
        <v>4303</v>
      </c>
      <c r="D3994" s="785" t="s">
        <v>2599</v>
      </c>
      <c r="E3994" s="785" t="s">
        <v>14495</v>
      </c>
      <c r="F3994" s="786">
        <v>42852</v>
      </c>
      <c r="G3994" s="785" t="s">
        <v>14496</v>
      </c>
      <c r="H3994" s="786">
        <v>42902</v>
      </c>
      <c r="I3994" s="785" t="s">
        <v>14497</v>
      </c>
      <c r="J3994" s="785" t="s">
        <v>629</v>
      </c>
      <c r="K3994" s="785" t="s">
        <v>14498</v>
      </c>
      <c r="L3994" s="785" t="s">
        <v>14499</v>
      </c>
      <c r="M3994" s="785"/>
      <c r="N3994" s="785"/>
      <c r="O3994" s="785"/>
      <c r="P3994" s="787">
        <v>37.366382000000002</v>
      </c>
      <c r="Q3994" s="787">
        <v>-1.2348319999999999</v>
      </c>
      <c r="R3994" s="785" t="s">
        <v>1729</v>
      </c>
      <c r="S3994" s="785" t="s">
        <v>3446</v>
      </c>
      <c r="T3994" s="785" t="s">
        <v>14492</v>
      </c>
      <c r="U3994" s="785" t="s">
        <v>14500</v>
      </c>
      <c r="V3994" s="785" t="s">
        <v>2855</v>
      </c>
      <c r="W3994" s="785" t="s">
        <v>4026</v>
      </c>
      <c r="X3994" s="785" t="s">
        <v>4026</v>
      </c>
      <c r="Y3994" s="615" t="str">
        <f t="shared" si="62"/>
        <v>Joram Gathogo Mutahi</v>
      </c>
      <c r="Z3994" s="785" t="s">
        <v>14455</v>
      </c>
      <c r="AA3994" s="785" t="s">
        <v>4314</v>
      </c>
      <c r="AB3994" s="785" t="s">
        <v>2683</v>
      </c>
      <c r="AC3994" s="785" t="s">
        <v>2606</v>
      </c>
      <c r="AD3994" s="786">
        <v>42922</v>
      </c>
    </row>
    <row r="3995" spans="1:30" ht="15.75">
      <c r="A3995" s="785" t="s">
        <v>4301</v>
      </c>
      <c r="B3995" s="785" t="s">
        <v>10170</v>
      </c>
      <c r="C3995" s="785" t="s">
        <v>4303</v>
      </c>
      <c r="D3995" s="785" t="s">
        <v>2599</v>
      </c>
      <c r="E3995" s="785" t="s">
        <v>10171</v>
      </c>
      <c r="F3995" s="786">
        <v>42815</v>
      </c>
      <c r="G3995" s="785" t="s">
        <v>4499</v>
      </c>
      <c r="H3995" s="786">
        <v>42901</v>
      </c>
      <c r="I3995" s="785" t="s">
        <v>10172</v>
      </c>
      <c r="J3995" s="785" t="s">
        <v>627</v>
      </c>
      <c r="K3995" s="785" t="s">
        <v>10173</v>
      </c>
      <c r="L3995" s="785" t="s">
        <v>10174</v>
      </c>
      <c r="M3995" s="785"/>
      <c r="N3995" s="785"/>
      <c r="O3995" s="785"/>
      <c r="P3995" s="787">
        <v>35.382641999999997</v>
      </c>
      <c r="Q3995" s="787">
        <v>-0.146367</v>
      </c>
      <c r="R3995" s="785" t="s">
        <v>2053</v>
      </c>
      <c r="S3995" s="785" t="s">
        <v>2715</v>
      </c>
      <c r="T3995" s="785" t="s">
        <v>3194</v>
      </c>
      <c r="U3995" s="785" t="s">
        <v>3548</v>
      </c>
      <c r="V3995" s="785" t="s">
        <v>2603</v>
      </c>
      <c r="W3995" s="785" t="s">
        <v>10148</v>
      </c>
      <c r="X3995" s="785" t="s">
        <v>10149</v>
      </c>
      <c r="Y3995" s="615" t="str">
        <f t="shared" si="62"/>
        <v>Geoffrey Chumba</v>
      </c>
      <c r="Z3995" s="785" t="s">
        <v>2599</v>
      </c>
      <c r="AA3995" s="785" t="s">
        <v>4314</v>
      </c>
      <c r="AB3995" s="785" t="s">
        <v>2683</v>
      </c>
      <c r="AC3995" s="785" t="s">
        <v>2606</v>
      </c>
      <c r="AD3995" s="786">
        <v>43436</v>
      </c>
    </row>
    <row r="3996" spans="1:30" ht="15.75">
      <c r="A3996" s="785" t="s">
        <v>4301</v>
      </c>
      <c r="B3996" s="785" t="s">
        <v>26062</v>
      </c>
      <c r="C3996" s="785" t="s">
        <v>4303</v>
      </c>
      <c r="D3996" s="785" t="s">
        <v>2599</v>
      </c>
      <c r="E3996" s="785" t="s">
        <v>10342</v>
      </c>
      <c r="F3996" s="786">
        <v>42811</v>
      </c>
      <c r="G3996" s="785" t="s">
        <v>4499</v>
      </c>
      <c r="H3996" s="786">
        <v>42901</v>
      </c>
      <c r="I3996" s="785" t="s">
        <v>26063</v>
      </c>
      <c r="J3996" s="785" t="s">
        <v>627</v>
      </c>
      <c r="K3996" s="785" t="s">
        <v>26064</v>
      </c>
      <c r="L3996" s="785" t="s">
        <v>26065</v>
      </c>
      <c r="M3996" s="785"/>
      <c r="N3996" s="785"/>
      <c r="O3996" s="785"/>
      <c r="P3996" s="787">
        <v>35.385038000000002</v>
      </c>
      <c r="Q3996" s="787">
        <v>-0.136518</v>
      </c>
      <c r="R3996" s="785" t="s">
        <v>2053</v>
      </c>
      <c r="S3996" s="785" t="s">
        <v>2715</v>
      </c>
      <c r="T3996" s="785" t="s">
        <v>4310</v>
      </c>
      <c r="U3996" s="785" t="s">
        <v>3548</v>
      </c>
      <c r="V3996" s="785" t="s">
        <v>2603</v>
      </c>
      <c r="W3996" s="785" t="s">
        <v>23917</v>
      </c>
      <c r="X3996" s="785"/>
      <c r="Y3996" s="615" t="str">
        <f t="shared" si="62"/>
        <v>Stanley Mutai</v>
      </c>
      <c r="Z3996" s="785" t="s">
        <v>2599</v>
      </c>
      <c r="AA3996" s="785" t="s">
        <v>4314</v>
      </c>
      <c r="AB3996" s="785" t="s">
        <v>2683</v>
      </c>
      <c r="AC3996" s="785" t="s">
        <v>2606</v>
      </c>
      <c r="AD3996" s="786">
        <v>43430</v>
      </c>
    </row>
    <row r="3997" spans="1:30" ht="15.75">
      <c r="A3997" s="785" t="s">
        <v>4301</v>
      </c>
      <c r="B3997" s="785" t="s">
        <v>4545</v>
      </c>
      <c r="C3997" s="785" t="s">
        <v>4303</v>
      </c>
      <c r="D3997" s="785" t="s">
        <v>2599</v>
      </c>
      <c r="E3997" s="785" t="s">
        <v>4546</v>
      </c>
      <c r="F3997" s="786">
        <v>42883</v>
      </c>
      <c r="G3997" s="785" t="s">
        <v>4547</v>
      </c>
      <c r="H3997" s="786">
        <v>42900</v>
      </c>
      <c r="I3997" s="785" t="s">
        <v>4548</v>
      </c>
      <c r="J3997" s="785" t="s">
        <v>629</v>
      </c>
      <c r="K3997" s="785" t="s">
        <v>4549</v>
      </c>
      <c r="L3997" s="785" t="s">
        <v>4550</v>
      </c>
      <c r="M3997" s="785"/>
      <c r="N3997" s="785"/>
      <c r="O3997" s="785"/>
      <c r="P3997" s="787">
        <v>35.142989</v>
      </c>
      <c r="Q3997" s="787">
        <v>1.1374120000000001</v>
      </c>
      <c r="R3997" s="785" t="s">
        <v>1189</v>
      </c>
      <c r="S3997" s="785" t="s">
        <v>2977</v>
      </c>
      <c r="T3997" s="785" t="s">
        <v>3484</v>
      </c>
      <c r="U3997" s="785" t="s">
        <v>4551</v>
      </c>
      <c r="V3997" s="785" t="s">
        <v>3004</v>
      </c>
      <c r="W3997" s="785" t="s">
        <v>2884</v>
      </c>
      <c r="X3997" s="785" t="s">
        <v>2884</v>
      </c>
      <c r="Y3997" s="615" t="str">
        <f t="shared" si="62"/>
        <v>Aggrey Itavale</v>
      </c>
      <c r="Z3997" s="785" t="s">
        <v>4497</v>
      </c>
      <c r="AA3997" s="785" t="s">
        <v>4314</v>
      </c>
      <c r="AB3997" s="785" t="s">
        <v>2605</v>
      </c>
      <c r="AC3997" s="785" t="s">
        <v>2606</v>
      </c>
      <c r="AD3997" s="786">
        <v>42939</v>
      </c>
    </row>
    <row r="3998" spans="1:30" ht="15.75">
      <c r="A3998" s="785" t="s">
        <v>4301</v>
      </c>
      <c r="B3998" s="785" t="s">
        <v>4861</v>
      </c>
      <c r="C3998" s="785" t="s">
        <v>4379</v>
      </c>
      <c r="D3998" s="785" t="s">
        <v>2751</v>
      </c>
      <c r="E3998" s="785" t="s">
        <v>4862</v>
      </c>
      <c r="F3998" s="786">
        <v>42850</v>
      </c>
      <c r="G3998" s="785" t="s">
        <v>4547</v>
      </c>
      <c r="H3998" s="786">
        <v>42900</v>
      </c>
      <c r="I3998" s="785" t="s">
        <v>4863</v>
      </c>
      <c r="J3998" s="785" t="s">
        <v>627</v>
      </c>
      <c r="K3998" s="785" t="s">
        <v>4864</v>
      </c>
      <c r="L3998" s="785" t="s">
        <v>4865</v>
      </c>
      <c r="M3998" s="785"/>
      <c r="N3998" s="785"/>
      <c r="O3998" s="785"/>
      <c r="P3998" s="787">
        <v>36.655822000000001</v>
      </c>
      <c r="Q3998" s="787">
        <v>-1.1916180000000001</v>
      </c>
      <c r="R3998" s="785" t="s">
        <v>821</v>
      </c>
      <c r="S3998" s="785" t="s">
        <v>1884</v>
      </c>
      <c r="T3998" s="785" t="s">
        <v>1884</v>
      </c>
      <c r="U3998" s="785" t="s">
        <v>1589</v>
      </c>
      <c r="V3998" s="785" t="s">
        <v>3070</v>
      </c>
      <c r="W3998" s="785" t="s">
        <v>3015</v>
      </c>
      <c r="X3998" s="785" t="s">
        <v>4772</v>
      </c>
      <c r="Y3998" s="615" t="str">
        <f t="shared" si="62"/>
        <v>Allan Gichuru Karugu</v>
      </c>
      <c r="Z3998" s="785" t="s">
        <v>4773</v>
      </c>
      <c r="AA3998" s="785" t="s">
        <v>4349</v>
      </c>
      <c r="AB3998" s="785" t="s">
        <v>2605</v>
      </c>
      <c r="AC3998" s="785" t="s">
        <v>2606</v>
      </c>
      <c r="AD3998" s="786">
        <v>42920</v>
      </c>
    </row>
    <row r="3999" spans="1:30" ht="15.75">
      <c r="A3999" s="785" t="s">
        <v>4301</v>
      </c>
      <c r="B3999" s="785" t="s">
        <v>9934</v>
      </c>
      <c r="C3999" s="785" t="s">
        <v>4303</v>
      </c>
      <c r="D3999" s="785" t="s">
        <v>2599</v>
      </c>
      <c r="E3999" s="785" t="s">
        <v>5724</v>
      </c>
      <c r="F3999" s="786">
        <v>42887</v>
      </c>
      <c r="G3999" s="785" t="s">
        <v>4547</v>
      </c>
      <c r="H3999" s="786">
        <v>42900</v>
      </c>
      <c r="I3999" s="785" t="s">
        <v>9935</v>
      </c>
      <c r="J3999" s="785" t="s">
        <v>627</v>
      </c>
      <c r="K3999" s="785" t="s">
        <v>9936</v>
      </c>
      <c r="L3999" s="785" t="s">
        <v>9937</v>
      </c>
      <c r="M3999" s="785"/>
      <c r="N3999" s="785"/>
      <c r="O3999" s="785"/>
      <c r="P3999" s="787">
        <v>36.744819</v>
      </c>
      <c r="Q3999" s="787">
        <v>-1.003417</v>
      </c>
      <c r="R3999" s="785" t="s">
        <v>821</v>
      </c>
      <c r="S3999" s="785" t="s">
        <v>821</v>
      </c>
      <c r="T3999" s="785" t="s">
        <v>3297</v>
      </c>
      <c r="U3999" s="785" t="s">
        <v>9938</v>
      </c>
      <c r="V3999" s="785" t="s">
        <v>3004</v>
      </c>
      <c r="W3999" s="785" t="s">
        <v>2615</v>
      </c>
      <c r="X3999" s="785" t="s">
        <v>9775</v>
      </c>
      <c r="Y3999" s="615" t="str">
        <f t="shared" si="62"/>
        <v>Frederick Kago</v>
      </c>
      <c r="Z3999" s="785" t="s">
        <v>9780</v>
      </c>
      <c r="AA3999" s="785" t="s">
        <v>5464</v>
      </c>
      <c r="AB3999" s="785" t="s">
        <v>3686</v>
      </c>
      <c r="AC3999" s="785" t="s">
        <v>2617</v>
      </c>
      <c r="AD3999" s="786">
        <v>43201</v>
      </c>
    </row>
    <row r="4000" spans="1:30" ht="15.75">
      <c r="A4000" s="785" t="s">
        <v>4301</v>
      </c>
      <c r="B4000" s="785" t="s">
        <v>19480</v>
      </c>
      <c r="C4000" s="785" t="s">
        <v>4303</v>
      </c>
      <c r="D4000" s="785" t="s">
        <v>2599</v>
      </c>
      <c r="E4000" s="785" t="s">
        <v>5989</v>
      </c>
      <c r="F4000" s="786">
        <v>42856</v>
      </c>
      <c r="G4000" s="785" t="s">
        <v>4547</v>
      </c>
      <c r="H4000" s="786">
        <v>42900</v>
      </c>
      <c r="I4000" s="785" t="s">
        <v>19481</v>
      </c>
      <c r="J4000" s="785" t="s">
        <v>629</v>
      </c>
      <c r="K4000" s="785" t="s">
        <v>19482</v>
      </c>
      <c r="L4000" s="785" t="s">
        <v>19483</v>
      </c>
      <c r="M4000" s="785"/>
      <c r="N4000" s="785"/>
      <c r="O4000" s="785"/>
      <c r="P4000" s="787">
        <v>37.530068</v>
      </c>
      <c r="Q4000" s="787">
        <v>9.3299999999999994E-2</v>
      </c>
      <c r="R4000" s="785" t="s">
        <v>1104</v>
      </c>
      <c r="S4000" s="785" t="s">
        <v>1826</v>
      </c>
      <c r="T4000" s="785" t="s">
        <v>3694</v>
      </c>
      <c r="U4000" s="785" t="s">
        <v>19484</v>
      </c>
      <c r="V4000" s="785" t="s">
        <v>3004</v>
      </c>
      <c r="W4000" s="785" t="s">
        <v>2615</v>
      </c>
      <c r="X4000" s="785" t="s">
        <v>19485</v>
      </c>
      <c r="Y4000" s="615" t="str">
        <f t="shared" si="62"/>
        <v>Paul Mbugua</v>
      </c>
      <c r="Z4000" s="785" t="s">
        <v>19486</v>
      </c>
      <c r="AA4000" s="785" t="s">
        <v>5464</v>
      </c>
      <c r="AB4000" s="785" t="s">
        <v>3686</v>
      </c>
      <c r="AC4000" s="785" t="s">
        <v>2617</v>
      </c>
      <c r="AD4000" s="786">
        <v>42986</v>
      </c>
    </row>
    <row r="4001" spans="1:30" ht="15.75">
      <c r="A4001" s="785" t="s">
        <v>4301</v>
      </c>
      <c r="B4001" s="785" t="s">
        <v>9310</v>
      </c>
      <c r="C4001" s="785" t="s">
        <v>4303</v>
      </c>
      <c r="D4001" s="785" t="s">
        <v>2599</v>
      </c>
      <c r="E4001" s="785" t="s">
        <v>9311</v>
      </c>
      <c r="F4001" s="786">
        <v>42849</v>
      </c>
      <c r="G4001" s="785" t="s">
        <v>5511</v>
      </c>
      <c r="H4001" s="786">
        <v>42899</v>
      </c>
      <c r="I4001" s="785" t="s">
        <v>9312</v>
      </c>
      <c r="J4001" s="785" t="s">
        <v>629</v>
      </c>
      <c r="K4001" s="785" t="s">
        <v>9313</v>
      </c>
      <c r="L4001" s="785" t="s">
        <v>9314</v>
      </c>
      <c r="M4001" s="785"/>
      <c r="N4001" s="785"/>
      <c r="O4001" s="785"/>
      <c r="P4001" s="787">
        <v>36.846367999999998</v>
      </c>
      <c r="Q4001" s="787">
        <v>-1.1601319999999999</v>
      </c>
      <c r="R4001" s="785" t="s">
        <v>821</v>
      </c>
      <c r="S4001" s="785" t="s">
        <v>821</v>
      </c>
      <c r="T4001" s="785" t="s">
        <v>2624</v>
      </c>
      <c r="U4001" s="785" t="s">
        <v>2624</v>
      </c>
      <c r="V4001" s="785">
        <v>10</v>
      </c>
      <c r="W4001" s="785" t="s">
        <v>2805</v>
      </c>
      <c r="X4001" s="785" t="s">
        <v>2805</v>
      </c>
      <c r="Y4001" s="615" t="str">
        <f t="shared" si="62"/>
        <v>Felikam Biogas Services</v>
      </c>
      <c r="Z4001" s="785" t="s">
        <v>9315</v>
      </c>
      <c r="AA4001" s="785" t="s">
        <v>4349</v>
      </c>
      <c r="AB4001" s="785" t="s">
        <v>2683</v>
      </c>
      <c r="AC4001" s="785" t="s">
        <v>2606</v>
      </c>
      <c r="AD4001" s="786">
        <v>42913</v>
      </c>
    </row>
    <row r="4002" spans="1:30" ht="15.75">
      <c r="A4002" s="785" t="s">
        <v>4301</v>
      </c>
      <c r="B4002" s="785" t="s">
        <v>29438</v>
      </c>
      <c r="C4002" s="785" t="s">
        <v>4303</v>
      </c>
      <c r="D4002" s="785" t="s">
        <v>2599</v>
      </c>
      <c r="E4002" s="785" t="s">
        <v>29439</v>
      </c>
      <c r="F4002" s="786">
        <v>42843</v>
      </c>
      <c r="G4002" s="785" t="s">
        <v>8739</v>
      </c>
      <c r="H4002" s="786">
        <v>42893</v>
      </c>
      <c r="I4002" s="785" t="s">
        <v>29440</v>
      </c>
      <c r="J4002" s="785" t="s">
        <v>629</v>
      </c>
      <c r="K4002" s="785" t="s">
        <v>29441</v>
      </c>
      <c r="L4002" s="785" t="s">
        <v>29442</v>
      </c>
      <c r="M4002" s="785"/>
      <c r="N4002" s="785"/>
      <c r="O4002" s="785" t="s">
        <v>29443</v>
      </c>
      <c r="P4002" s="787">
        <v>37.544777000000003</v>
      </c>
      <c r="Q4002" s="787">
        <v>-0.40654299999999999</v>
      </c>
      <c r="R4002" s="785" t="s">
        <v>1089</v>
      </c>
      <c r="S4002" s="785" t="s">
        <v>2731</v>
      </c>
      <c r="T4002" s="785" t="s">
        <v>7453</v>
      </c>
      <c r="U4002" s="785" t="s">
        <v>3510</v>
      </c>
      <c r="V4002" s="785">
        <v>8</v>
      </c>
      <c r="W4002" s="785" t="s">
        <v>3511</v>
      </c>
      <c r="X4002" s="785"/>
      <c r="Y4002" s="615" t="str">
        <f t="shared" si="62"/>
        <v>Sakaki Natural Renewable Energy Center</v>
      </c>
      <c r="Z4002" s="785" t="s">
        <v>2599</v>
      </c>
      <c r="AA4002" s="785" t="s">
        <v>4349</v>
      </c>
      <c r="AB4002" s="785" t="s">
        <v>2683</v>
      </c>
      <c r="AC4002" s="785" t="s">
        <v>2606</v>
      </c>
      <c r="AD4002" s="786">
        <v>43075</v>
      </c>
    </row>
    <row r="4003" spans="1:30" ht="15.75">
      <c r="A4003" s="785" t="s">
        <v>4301</v>
      </c>
      <c r="B4003" s="785" t="s">
        <v>30752</v>
      </c>
      <c r="C4003" s="785" t="s">
        <v>4379</v>
      </c>
      <c r="D4003" s="785" t="s">
        <v>4418</v>
      </c>
      <c r="E4003" s="785" t="s">
        <v>29355</v>
      </c>
      <c r="F4003" s="786">
        <v>42774</v>
      </c>
      <c r="G4003" s="785" t="s">
        <v>8739</v>
      </c>
      <c r="H4003" s="786">
        <v>42893</v>
      </c>
      <c r="I4003" s="785" t="s">
        <v>30753</v>
      </c>
      <c r="J4003" s="785" t="s">
        <v>629</v>
      </c>
      <c r="K4003" s="785" t="s">
        <v>2612</v>
      </c>
      <c r="L4003" s="785" t="s">
        <v>30754</v>
      </c>
      <c r="M4003" s="785" t="s">
        <v>30755</v>
      </c>
      <c r="N4003" s="785"/>
      <c r="O4003" s="785"/>
      <c r="P4003" s="787">
        <v>35.169286</v>
      </c>
      <c r="Q4003" s="787">
        <v>0.129577</v>
      </c>
      <c r="R4003" s="785" t="s">
        <v>916</v>
      </c>
      <c r="S4003" s="785" t="s">
        <v>2823</v>
      </c>
      <c r="T4003" s="785" t="s">
        <v>2823</v>
      </c>
      <c r="U4003" s="785" t="s">
        <v>30756</v>
      </c>
      <c r="V4003" s="785" t="s">
        <v>3004</v>
      </c>
      <c r="W4003" s="785" t="s">
        <v>2599</v>
      </c>
      <c r="X4003" s="785"/>
      <c r="Y4003" s="615" t="str">
        <f t="shared" si="62"/>
        <v/>
      </c>
      <c r="Z4003" s="785" t="s">
        <v>2599</v>
      </c>
      <c r="AA4003" s="785" t="s">
        <v>2599</v>
      </c>
      <c r="AB4003" s="785" t="s">
        <v>2683</v>
      </c>
      <c r="AC4003" s="785" t="s">
        <v>2606</v>
      </c>
      <c r="AD4003" s="786">
        <v>42893</v>
      </c>
    </row>
    <row r="4004" spans="1:30" ht="15.75">
      <c r="A4004" s="785" t="s">
        <v>4301</v>
      </c>
      <c r="B4004" s="785" t="s">
        <v>5757</v>
      </c>
      <c r="C4004" s="785" t="s">
        <v>4303</v>
      </c>
      <c r="D4004" s="785" t="s">
        <v>2599</v>
      </c>
      <c r="E4004" s="785" t="s">
        <v>5758</v>
      </c>
      <c r="F4004" s="786">
        <v>42865</v>
      </c>
      <c r="G4004" s="785" t="s">
        <v>5759</v>
      </c>
      <c r="H4004" s="786">
        <v>42892</v>
      </c>
      <c r="I4004" s="785" t="s">
        <v>5760</v>
      </c>
      <c r="J4004" s="785" t="s">
        <v>629</v>
      </c>
      <c r="K4004" s="785" t="s">
        <v>5761</v>
      </c>
      <c r="L4004" s="785" t="s">
        <v>5762</v>
      </c>
      <c r="M4004" s="785"/>
      <c r="N4004" s="785"/>
      <c r="O4004" s="785"/>
      <c r="P4004" s="787">
        <v>34.326028000000001</v>
      </c>
      <c r="Q4004" s="787">
        <v>0.333208</v>
      </c>
      <c r="R4004" s="785" t="s">
        <v>1716</v>
      </c>
      <c r="S4004" s="785" t="s">
        <v>3266</v>
      </c>
      <c r="T4004" s="785" t="s">
        <v>2931</v>
      </c>
      <c r="U4004" s="785" t="s">
        <v>5763</v>
      </c>
      <c r="V4004" s="785" t="s">
        <v>3070</v>
      </c>
      <c r="W4004" s="785" t="s">
        <v>5737</v>
      </c>
      <c r="X4004" s="785" t="s">
        <v>2937</v>
      </c>
      <c r="Y4004" s="615" t="str">
        <f t="shared" si="62"/>
        <v>Bernard Ambani Lumasani</v>
      </c>
      <c r="Z4004" s="785" t="s">
        <v>5738</v>
      </c>
      <c r="AA4004" s="785" t="s">
        <v>4314</v>
      </c>
      <c r="AB4004" s="785" t="s">
        <v>2605</v>
      </c>
      <c r="AC4004" s="785" t="s">
        <v>2606</v>
      </c>
      <c r="AD4004" s="786">
        <v>43199</v>
      </c>
    </row>
    <row r="4005" spans="1:30" ht="15.75">
      <c r="A4005" s="785" t="s">
        <v>4301</v>
      </c>
      <c r="B4005" s="785" t="s">
        <v>16979</v>
      </c>
      <c r="C4005" s="785" t="s">
        <v>4303</v>
      </c>
      <c r="D4005" s="785" t="s">
        <v>2599</v>
      </c>
      <c r="E4005" s="785" t="s">
        <v>16880</v>
      </c>
      <c r="F4005" s="786">
        <v>42842</v>
      </c>
      <c r="G4005" s="785" t="s">
        <v>5759</v>
      </c>
      <c r="H4005" s="786">
        <v>42892</v>
      </c>
      <c r="I4005" s="785" t="s">
        <v>16980</v>
      </c>
      <c r="J4005" s="785" t="s">
        <v>629</v>
      </c>
      <c r="K4005" s="785" t="s">
        <v>16981</v>
      </c>
      <c r="L4005" s="785" t="s">
        <v>16982</v>
      </c>
      <c r="M4005" s="785"/>
      <c r="N4005" s="785"/>
      <c r="O4005" s="785"/>
      <c r="P4005" s="787">
        <v>37.416061999999997</v>
      </c>
      <c r="Q4005" s="787">
        <v>-0.60183699999999996</v>
      </c>
      <c r="R4005" s="785" t="s">
        <v>1961</v>
      </c>
      <c r="S4005" s="785" t="s">
        <v>2066</v>
      </c>
      <c r="T4005" s="785" t="s">
        <v>16983</v>
      </c>
      <c r="U4005" s="785" t="s">
        <v>16984</v>
      </c>
      <c r="V4005" s="785">
        <v>23</v>
      </c>
      <c r="W4005" s="785" t="s">
        <v>2693</v>
      </c>
      <c r="X4005" s="785" t="s">
        <v>16952</v>
      </c>
      <c r="Y4005" s="615" t="str">
        <f t="shared" si="62"/>
        <v>Lucas Muia</v>
      </c>
      <c r="Z4005" s="785" t="s">
        <v>16935</v>
      </c>
      <c r="AA4005" s="785" t="s">
        <v>4349</v>
      </c>
      <c r="AB4005" s="785" t="s">
        <v>2876</v>
      </c>
      <c r="AC4005" s="785" t="s">
        <v>2606</v>
      </c>
      <c r="AD4005" s="786">
        <v>42922</v>
      </c>
    </row>
    <row r="4006" spans="1:30" ht="15.75">
      <c r="A4006" s="785" t="s">
        <v>4301</v>
      </c>
      <c r="B4006" s="785" t="s">
        <v>21212</v>
      </c>
      <c r="C4006" s="785" t="s">
        <v>4303</v>
      </c>
      <c r="D4006" s="785" t="s">
        <v>2599</v>
      </c>
      <c r="E4006" s="785" t="s">
        <v>16880</v>
      </c>
      <c r="F4006" s="786">
        <v>42842</v>
      </c>
      <c r="G4006" s="785" t="s">
        <v>5759</v>
      </c>
      <c r="H4006" s="786">
        <v>42892</v>
      </c>
      <c r="I4006" s="785" t="s">
        <v>21213</v>
      </c>
      <c r="J4006" s="785" t="s">
        <v>629</v>
      </c>
      <c r="K4006" s="785" t="s">
        <v>21214</v>
      </c>
      <c r="L4006" s="785" t="s">
        <v>21215</v>
      </c>
      <c r="M4006" s="785"/>
      <c r="N4006" s="785"/>
      <c r="O4006" s="785"/>
      <c r="P4006" s="787">
        <v>36.698279999999997</v>
      </c>
      <c r="Q4006" s="787">
        <v>-1.2972710000000001</v>
      </c>
      <c r="R4006" s="785" t="s">
        <v>2661</v>
      </c>
      <c r="S4006" s="785" t="s">
        <v>2662</v>
      </c>
      <c r="T4006" s="785" t="s">
        <v>20991</v>
      </c>
      <c r="U4006" s="785" t="s">
        <v>20991</v>
      </c>
      <c r="V4006" s="785" t="s">
        <v>2673</v>
      </c>
      <c r="W4006" s="785" t="s">
        <v>2608</v>
      </c>
      <c r="X4006" s="785" t="s">
        <v>21176</v>
      </c>
      <c r="Y4006" s="615" t="str">
        <f t="shared" si="62"/>
        <v>Robert Wanjiku</v>
      </c>
      <c r="Z4006" s="785" t="s">
        <v>10380</v>
      </c>
      <c r="AA4006" s="785" t="s">
        <v>5464</v>
      </c>
      <c r="AB4006" s="785" t="s">
        <v>2609</v>
      </c>
      <c r="AC4006" s="785" t="s">
        <v>2610</v>
      </c>
      <c r="AD4006" s="786">
        <v>42892</v>
      </c>
    </row>
    <row r="4007" spans="1:30" ht="15.75">
      <c r="A4007" s="785" t="s">
        <v>4301</v>
      </c>
      <c r="B4007" s="785" t="s">
        <v>27228</v>
      </c>
      <c r="C4007" s="785" t="s">
        <v>4303</v>
      </c>
      <c r="D4007" s="785" t="s">
        <v>2599</v>
      </c>
      <c r="E4007" s="785" t="s">
        <v>16880</v>
      </c>
      <c r="F4007" s="786">
        <v>42842</v>
      </c>
      <c r="G4007" s="785" t="s">
        <v>5759</v>
      </c>
      <c r="H4007" s="786">
        <v>42892</v>
      </c>
      <c r="I4007" s="785" t="s">
        <v>27229</v>
      </c>
      <c r="J4007" s="785" t="s">
        <v>627</v>
      </c>
      <c r="K4007" s="785" t="s">
        <v>27230</v>
      </c>
      <c r="L4007" s="785" t="s">
        <v>27231</v>
      </c>
      <c r="M4007" s="785"/>
      <c r="N4007" s="785"/>
      <c r="O4007" s="785"/>
      <c r="P4007" s="787">
        <v>36.698269000000003</v>
      </c>
      <c r="Q4007" s="787">
        <v>-1.295091</v>
      </c>
      <c r="R4007" s="785" t="s">
        <v>2661</v>
      </c>
      <c r="S4007" s="785" t="s">
        <v>2662</v>
      </c>
      <c r="T4007" s="785" t="s">
        <v>20991</v>
      </c>
      <c r="U4007" s="785" t="s">
        <v>20991</v>
      </c>
      <c r="V4007" s="785" t="s">
        <v>2673</v>
      </c>
      <c r="W4007" s="785" t="s">
        <v>2608</v>
      </c>
      <c r="X4007" s="785"/>
      <c r="Y4007" s="615" t="str">
        <f t="shared" si="62"/>
        <v>Biogas International Limited</v>
      </c>
      <c r="Z4007" s="785" t="s">
        <v>2599</v>
      </c>
      <c r="AA4007" s="785" t="s">
        <v>5464</v>
      </c>
      <c r="AB4007" s="785" t="s">
        <v>2609</v>
      </c>
      <c r="AC4007" s="785" t="s">
        <v>2610</v>
      </c>
      <c r="AD4007" s="786">
        <v>42892</v>
      </c>
    </row>
    <row r="4008" spans="1:30" ht="15.75">
      <c r="A4008" s="785" t="s">
        <v>4301</v>
      </c>
      <c r="B4008" s="785" t="s">
        <v>16660</v>
      </c>
      <c r="C4008" s="785" t="s">
        <v>4303</v>
      </c>
      <c r="D4008" s="785" t="s">
        <v>2599</v>
      </c>
      <c r="E4008" s="785" t="s">
        <v>16661</v>
      </c>
      <c r="F4008" s="786">
        <v>42315</v>
      </c>
      <c r="G4008" s="785" t="s">
        <v>5517</v>
      </c>
      <c r="H4008" s="786">
        <v>42891</v>
      </c>
      <c r="I4008" s="785" t="s">
        <v>16662</v>
      </c>
      <c r="J4008" s="785" t="s">
        <v>629</v>
      </c>
      <c r="K4008" s="785" t="s">
        <v>16663</v>
      </c>
      <c r="L4008" s="785" t="s">
        <v>16664</v>
      </c>
      <c r="M4008" s="785"/>
      <c r="N4008" s="785"/>
      <c r="O4008" s="785"/>
      <c r="P4008" s="787">
        <v>35.343828000000002</v>
      </c>
      <c r="Q4008" s="787">
        <v>-0.91201299999999996</v>
      </c>
      <c r="R4008" s="785" t="s">
        <v>1623</v>
      </c>
      <c r="S4008" s="785" t="s">
        <v>5876</v>
      </c>
      <c r="T4008" s="785" t="s">
        <v>16665</v>
      </c>
      <c r="U4008" s="785" t="s">
        <v>16666</v>
      </c>
      <c r="V4008" s="785" t="s">
        <v>2673</v>
      </c>
      <c r="W4008" s="785" t="s">
        <v>2725</v>
      </c>
      <c r="X4008" s="785" t="s">
        <v>2725</v>
      </c>
      <c r="Y4008" s="615" t="str">
        <f t="shared" si="62"/>
        <v>Leonard Koech</v>
      </c>
      <c r="Z4008" s="785" t="s">
        <v>2758</v>
      </c>
      <c r="AA4008" s="785" t="s">
        <v>4314</v>
      </c>
      <c r="AB4008" s="785" t="s">
        <v>2683</v>
      </c>
      <c r="AC4008" s="785" t="s">
        <v>2606</v>
      </c>
      <c r="AD4008" s="786">
        <v>42891</v>
      </c>
    </row>
    <row r="4009" spans="1:30" ht="15.75">
      <c r="A4009" s="785" t="s">
        <v>4301</v>
      </c>
      <c r="B4009" s="785" t="s">
        <v>20334</v>
      </c>
      <c r="C4009" s="785" t="s">
        <v>4303</v>
      </c>
      <c r="D4009" s="785" t="s">
        <v>2599</v>
      </c>
      <c r="E4009" s="785" t="s">
        <v>7337</v>
      </c>
      <c r="F4009" s="786">
        <v>42841</v>
      </c>
      <c r="G4009" s="785" t="s">
        <v>5517</v>
      </c>
      <c r="H4009" s="786">
        <v>42891</v>
      </c>
      <c r="I4009" s="785" t="s">
        <v>20335</v>
      </c>
      <c r="J4009" s="785" t="s">
        <v>629</v>
      </c>
      <c r="K4009" s="785" t="s">
        <v>20336</v>
      </c>
      <c r="L4009" s="785" t="s">
        <v>20337</v>
      </c>
      <c r="M4009" s="785"/>
      <c r="N4009" s="785"/>
      <c r="O4009" s="785"/>
      <c r="P4009" s="787">
        <v>35.123843999999998</v>
      </c>
      <c r="Q4009" s="787">
        <v>-0.59778100000000001</v>
      </c>
      <c r="R4009" s="785" t="s">
        <v>2053</v>
      </c>
      <c r="S4009" s="785" t="s">
        <v>2098</v>
      </c>
      <c r="T4009" s="785" t="s">
        <v>20046</v>
      </c>
      <c r="U4009" s="785" t="s">
        <v>20338</v>
      </c>
      <c r="V4009" s="785" t="s">
        <v>3004</v>
      </c>
      <c r="W4009" s="785" t="s">
        <v>2760</v>
      </c>
      <c r="X4009" s="785" t="s">
        <v>2760</v>
      </c>
      <c r="Y4009" s="615" t="str">
        <f t="shared" si="62"/>
        <v>Philip Kurgat</v>
      </c>
      <c r="Z4009" s="785" t="s">
        <v>20282</v>
      </c>
      <c r="AA4009" s="785" t="s">
        <v>4314</v>
      </c>
      <c r="AB4009" s="785" t="s">
        <v>2683</v>
      </c>
      <c r="AC4009" s="785" t="s">
        <v>2606</v>
      </c>
      <c r="AD4009" s="786">
        <v>42959</v>
      </c>
    </row>
    <row r="4010" spans="1:30" ht="15.75">
      <c r="A4010" s="785" t="s">
        <v>4301</v>
      </c>
      <c r="B4010" s="785" t="s">
        <v>29552</v>
      </c>
      <c r="C4010" s="785" t="s">
        <v>4303</v>
      </c>
      <c r="D4010" s="785" t="s">
        <v>2599</v>
      </c>
      <c r="E4010" s="785" t="s">
        <v>7337</v>
      </c>
      <c r="F4010" s="786">
        <v>42841</v>
      </c>
      <c r="G4010" s="785" t="s">
        <v>5517</v>
      </c>
      <c r="H4010" s="786">
        <v>42891</v>
      </c>
      <c r="I4010" s="785" t="s">
        <v>29553</v>
      </c>
      <c r="J4010" s="785" t="s">
        <v>629</v>
      </c>
      <c r="K4010" s="785" t="s">
        <v>29554</v>
      </c>
      <c r="L4010" s="785" t="s">
        <v>29555</v>
      </c>
      <c r="M4010" s="785"/>
      <c r="N4010" s="785"/>
      <c r="O4010" s="785"/>
      <c r="P4010" s="787">
        <v>37.548448999999998</v>
      </c>
      <c r="Q4010" s="787">
        <v>-0.40800900000000001</v>
      </c>
      <c r="R4010" s="785" t="s">
        <v>1089</v>
      </c>
      <c r="S4010" s="785" t="s">
        <v>2731</v>
      </c>
      <c r="T4010" s="785" t="s">
        <v>29556</v>
      </c>
      <c r="U4010" s="785" t="s">
        <v>3510</v>
      </c>
      <c r="V4010" s="785" t="s">
        <v>2855</v>
      </c>
      <c r="W4010" s="785" t="s">
        <v>3511</v>
      </c>
      <c r="X4010" s="785"/>
      <c r="Y4010" s="615" t="str">
        <f t="shared" si="62"/>
        <v>Sakaki Natural Renewable Energy Center</v>
      </c>
      <c r="Z4010" s="785" t="s">
        <v>2599</v>
      </c>
      <c r="AA4010" s="785" t="s">
        <v>4349</v>
      </c>
      <c r="AB4010" s="785" t="s">
        <v>2683</v>
      </c>
      <c r="AC4010" s="785" t="s">
        <v>2606</v>
      </c>
      <c r="AD4010" s="786">
        <v>42941</v>
      </c>
    </row>
    <row r="4011" spans="1:30" ht="15.75">
      <c r="A4011" s="785" t="s">
        <v>4301</v>
      </c>
      <c r="B4011" s="785" t="s">
        <v>5722</v>
      </c>
      <c r="C4011" s="785" t="s">
        <v>4303</v>
      </c>
      <c r="D4011" s="785" t="s">
        <v>2599</v>
      </c>
      <c r="E4011" s="785" t="s">
        <v>5723</v>
      </c>
      <c r="F4011" s="786">
        <v>42837</v>
      </c>
      <c r="G4011" s="785" t="s">
        <v>5724</v>
      </c>
      <c r="H4011" s="786">
        <v>42887</v>
      </c>
      <c r="I4011" s="785" t="s">
        <v>5725</v>
      </c>
      <c r="J4011" s="785" t="s">
        <v>629</v>
      </c>
      <c r="K4011" s="785" t="s">
        <v>5726</v>
      </c>
      <c r="L4011" s="785" t="s">
        <v>5727</v>
      </c>
      <c r="M4011" s="785"/>
      <c r="N4011" s="785"/>
      <c r="O4011" s="785" t="s">
        <v>5728</v>
      </c>
      <c r="P4011" s="787">
        <v>36.926920000000003</v>
      </c>
      <c r="Q4011" s="787">
        <v>-0.59508799999999995</v>
      </c>
      <c r="R4011" s="785" t="s">
        <v>1056</v>
      </c>
      <c r="S4011" s="785" t="s">
        <v>1685</v>
      </c>
      <c r="T4011" s="785" t="s">
        <v>3334</v>
      </c>
      <c r="U4011" s="785" t="s">
        <v>5729</v>
      </c>
      <c r="V4011" s="785" t="s">
        <v>3004</v>
      </c>
      <c r="W4011" s="785" t="s">
        <v>2615</v>
      </c>
      <c r="X4011" s="785" t="s">
        <v>5675</v>
      </c>
      <c r="Y4011" s="615" t="str">
        <f t="shared" si="62"/>
        <v>Benson  Otieno</v>
      </c>
      <c r="Z4011" s="785" t="s">
        <v>2599</v>
      </c>
      <c r="AA4011" s="785" t="s">
        <v>5464</v>
      </c>
      <c r="AB4011" s="785" t="s">
        <v>3686</v>
      </c>
      <c r="AC4011" s="785" t="s">
        <v>2617</v>
      </c>
      <c r="AD4011" s="786">
        <v>42983</v>
      </c>
    </row>
    <row r="4012" spans="1:30" ht="15.75">
      <c r="A4012" s="785" t="s">
        <v>4301</v>
      </c>
      <c r="B4012" s="785" t="s">
        <v>7163</v>
      </c>
      <c r="C4012" s="785" t="s">
        <v>4303</v>
      </c>
      <c r="D4012" s="785" t="s">
        <v>2599</v>
      </c>
      <c r="E4012" s="785" t="s">
        <v>5723</v>
      </c>
      <c r="F4012" s="786">
        <v>42837</v>
      </c>
      <c r="G4012" s="785" t="s">
        <v>5724</v>
      </c>
      <c r="H4012" s="786">
        <v>42887</v>
      </c>
      <c r="I4012" s="785" t="s">
        <v>7164</v>
      </c>
      <c r="J4012" s="785" t="s">
        <v>629</v>
      </c>
      <c r="K4012" s="785" t="s">
        <v>7165</v>
      </c>
      <c r="L4012" s="785" t="s">
        <v>7166</v>
      </c>
      <c r="M4012" s="785"/>
      <c r="N4012" s="785"/>
      <c r="O4012" s="785"/>
      <c r="P4012" s="787">
        <v>37.261910999999998</v>
      </c>
      <c r="Q4012" s="787">
        <v>-0.52259299999999997</v>
      </c>
      <c r="R4012" s="785" t="s">
        <v>1961</v>
      </c>
      <c r="S4012" s="785" t="s">
        <v>2600</v>
      </c>
      <c r="T4012" s="785" t="s">
        <v>1987</v>
      </c>
      <c r="U4012" s="785" t="s">
        <v>7167</v>
      </c>
      <c r="V4012" s="785" t="s">
        <v>2673</v>
      </c>
      <c r="W4012" s="785" t="s">
        <v>2652</v>
      </c>
      <c r="X4012" s="785" t="s">
        <v>2732</v>
      </c>
      <c r="Y4012" s="615" t="str">
        <f t="shared" si="62"/>
        <v>David Chege Wangui</v>
      </c>
      <c r="Z4012" s="785" t="s">
        <v>7094</v>
      </c>
      <c r="AA4012" s="785" t="s">
        <v>4314</v>
      </c>
      <c r="AB4012" s="785" t="s">
        <v>2683</v>
      </c>
      <c r="AC4012" s="785" t="s">
        <v>2606</v>
      </c>
      <c r="AD4012" s="786">
        <v>43000</v>
      </c>
    </row>
    <row r="4013" spans="1:30" ht="15.75">
      <c r="A4013" s="785" t="s">
        <v>4301</v>
      </c>
      <c r="B4013" s="785" t="s">
        <v>8766</v>
      </c>
      <c r="C4013" s="785" t="s">
        <v>4303</v>
      </c>
      <c r="D4013" s="785" t="s">
        <v>2599</v>
      </c>
      <c r="E4013" s="785" t="s">
        <v>5723</v>
      </c>
      <c r="F4013" s="786">
        <v>42837</v>
      </c>
      <c r="G4013" s="785" t="s">
        <v>5724</v>
      </c>
      <c r="H4013" s="786">
        <v>42887</v>
      </c>
      <c r="I4013" s="785" t="s">
        <v>8767</v>
      </c>
      <c r="J4013" s="785" t="s">
        <v>629</v>
      </c>
      <c r="K4013" s="785" t="s">
        <v>8768</v>
      </c>
      <c r="L4013" s="785" t="s">
        <v>8769</v>
      </c>
      <c r="M4013" s="785"/>
      <c r="N4013" s="785"/>
      <c r="O4013" s="785"/>
      <c r="P4013" s="787">
        <v>36.839601999999999</v>
      </c>
      <c r="Q4013" s="787">
        <v>-1.024923</v>
      </c>
      <c r="R4013" s="785" t="s">
        <v>821</v>
      </c>
      <c r="S4013" s="785" t="s">
        <v>2041</v>
      </c>
      <c r="T4013" s="785" t="s">
        <v>2789</v>
      </c>
      <c r="U4013" s="785" t="s">
        <v>2938</v>
      </c>
      <c r="V4013" s="785" t="s">
        <v>2855</v>
      </c>
      <c r="W4013" s="785" t="s">
        <v>2707</v>
      </c>
      <c r="X4013" s="785" t="s">
        <v>2707</v>
      </c>
      <c r="Y4013" s="615" t="str">
        <f t="shared" si="62"/>
        <v>Fagaden Enterprises</v>
      </c>
      <c r="Z4013" s="785" t="s">
        <v>8492</v>
      </c>
      <c r="AA4013" s="785" t="s">
        <v>4349</v>
      </c>
      <c r="AB4013" s="785" t="s">
        <v>2683</v>
      </c>
      <c r="AC4013" s="785" t="s">
        <v>2606</v>
      </c>
      <c r="AD4013" s="786">
        <v>42977</v>
      </c>
    </row>
    <row r="4014" spans="1:30" ht="15.75">
      <c r="A4014" s="785" t="s">
        <v>4301</v>
      </c>
      <c r="B4014" s="785" t="s">
        <v>9233</v>
      </c>
      <c r="C4014" s="785" t="s">
        <v>4303</v>
      </c>
      <c r="D4014" s="785" t="s">
        <v>2599</v>
      </c>
      <c r="E4014" s="785" t="s">
        <v>5723</v>
      </c>
      <c r="F4014" s="786">
        <v>42837</v>
      </c>
      <c r="G4014" s="785" t="s">
        <v>5724</v>
      </c>
      <c r="H4014" s="786">
        <v>42887</v>
      </c>
      <c r="I4014" s="785" t="s">
        <v>9234</v>
      </c>
      <c r="J4014" s="785" t="s">
        <v>629</v>
      </c>
      <c r="K4014" s="785" t="s">
        <v>9235</v>
      </c>
      <c r="L4014" s="785" t="s">
        <v>9236</v>
      </c>
      <c r="M4014" s="785"/>
      <c r="N4014" s="785"/>
      <c r="O4014" s="785"/>
      <c r="P4014" s="787">
        <v>36.903241999999999</v>
      </c>
      <c r="Q4014" s="787">
        <v>-1.0480780000000001</v>
      </c>
      <c r="R4014" s="785" t="s">
        <v>821</v>
      </c>
      <c r="S4014" s="785" t="s">
        <v>2041</v>
      </c>
      <c r="T4014" s="785" t="s">
        <v>2789</v>
      </c>
      <c r="U4014" s="785" t="s">
        <v>2620</v>
      </c>
      <c r="V4014" s="785" t="s">
        <v>2855</v>
      </c>
      <c r="W4014" s="785" t="s">
        <v>3279</v>
      </c>
      <c r="X4014" s="785" t="s">
        <v>9232</v>
      </c>
      <c r="Y4014" s="615" t="str">
        <f t="shared" si="62"/>
        <v>Fanuel</v>
      </c>
      <c r="Z4014" s="785" t="s">
        <v>2599</v>
      </c>
      <c r="AA4014" s="785" t="s">
        <v>4349</v>
      </c>
      <c r="AB4014" s="785" t="s">
        <v>2605</v>
      </c>
      <c r="AC4014" s="785" t="s">
        <v>2606</v>
      </c>
      <c r="AD4014" s="786">
        <v>42916</v>
      </c>
    </row>
    <row r="4015" spans="1:30" ht="15.75">
      <c r="A4015" s="785" t="s">
        <v>4301</v>
      </c>
      <c r="B4015" s="785" t="s">
        <v>11983</v>
      </c>
      <c r="C4015" s="785" t="s">
        <v>4303</v>
      </c>
      <c r="D4015" s="785" t="s">
        <v>2599</v>
      </c>
      <c r="E4015" s="785" t="s">
        <v>5723</v>
      </c>
      <c r="F4015" s="786">
        <v>42837</v>
      </c>
      <c r="G4015" s="785" t="s">
        <v>5724</v>
      </c>
      <c r="H4015" s="786">
        <v>42887</v>
      </c>
      <c r="I4015" s="785" t="s">
        <v>11984</v>
      </c>
      <c r="J4015" s="785" t="s">
        <v>629</v>
      </c>
      <c r="K4015" s="785" t="s">
        <v>11985</v>
      </c>
      <c r="L4015" s="785" t="s">
        <v>11986</v>
      </c>
      <c r="M4015" s="785"/>
      <c r="N4015" s="785"/>
      <c r="O4015" s="785"/>
      <c r="P4015" s="787">
        <v>37.873862000000003</v>
      </c>
      <c r="Q4015" s="787">
        <v>-1.594767</v>
      </c>
      <c r="R4015" s="785" t="s">
        <v>3217</v>
      </c>
      <c r="S4015" s="785" t="s">
        <v>5920</v>
      </c>
      <c r="T4015" s="785" t="s">
        <v>5920</v>
      </c>
      <c r="U4015" s="785" t="s">
        <v>11987</v>
      </c>
      <c r="V4015" s="785" t="s">
        <v>2673</v>
      </c>
      <c r="W4015" s="785" t="s">
        <v>2608</v>
      </c>
      <c r="X4015" s="785" t="s">
        <v>3179</v>
      </c>
      <c r="Y4015" s="615" t="str">
        <f t="shared" si="62"/>
        <v>James Musyoka</v>
      </c>
      <c r="Z4015" s="785" t="s">
        <v>11988</v>
      </c>
      <c r="AA4015" s="785" t="s">
        <v>5464</v>
      </c>
      <c r="AB4015" s="785" t="s">
        <v>2609</v>
      </c>
      <c r="AC4015" s="785" t="s">
        <v>2610</v>
      </c>
      <c r="AD4015" s="786">
        <v>42882</v>
      </c>
    </row>
    <row r="4016" spans="1:30" ht="15.75">
      <c r="A4016" s="785" t="s">
        <v>4301</v>
      </c>
      <c r="B4016" s="785" t="s">
        <v>14450</v>
      </c>
      <c r="C4016" s="785" t="s">
        <v>4303</v>
      </c>
      <c r="D4016" s="785" t="s">
        <v>2599</v>
      </c>
      <c r="E4016" s="785" t="s">
        <v>5723</v>
      </c>
      <c r="F4016" s="786">
        <v>42837</v>
      </c>
      <c r="G4016" s="785" t="s">
        <v>5724</v>
      </c>
      <c r="H4016" s="786">
        <v>42887</v>
      </c>
      <c r="I4016" s="785" t="s">
        <v>14451</v>
      </c>
      <c r="J4016" s="785" t="s">
        <v>629</v>
      </c>
      <c r="K4016" s="785" t="s">
        <v>14452</v>
      </c>
      <c r="L4016" s="785" t="s">
        <v>14453</v>
      </c>
      <c r="M4016" s="785"/>
      <c r="N4016" s="785"/>
      <c r="O4016" s="785"/>
      <c r="P4016" s="787">
        <v>37.340470000000003</v>
      </c>
      <c r="Q4016" s="787">
        <v>-1.248812</v>
      </c>
      <c r="R4016" s="785" t="s">
        <v>1729</v>
      </c>
      <c r="S4016" s="785" t="s">
        <v>3446</v>
      </c>
      <c r="T4016" s="785" t="s">
        <v>3997</v>
      </c>
      <c r="U4016" s="785" t="s">
        <v>14454</v>
      </c>
      <c r="V4016" s="785" t="s">
        <v>2673</v>
      </c>
      <c r="W4016" s="785" t="s">
        <v>4026</v>
      </c>
      <c r="X4016" s="785" t="s">
        <v>4026</v>
      </c>
      <c r="Y4016" s="615" t="str">
        <f t="shared" si="62"/>
        <v>Joram Gathogo Mutahi</v>
      </c>
      <c r="Z4016" s="785" t="s">
        <v>14455</v>
      </c>
      <c r="AA4016" s="785" t="s">
        <v>4314</v>
      </c>
      <c r="AB4016" s="785" t="s">
        <v>2683</v>
      </c>
      <c r="AC4016" s="785" t="s">
        <v>2606</v>
      </c>
      <c r="AD4016" s="786">
        <v>42898</v>
      </c>
    </row>
    <row r="4017" spans="1:30" ht="15.75">
      <c r="A4017" s="785" t="s">
        <v>4301</v>
      </c>
      <c r="B4017" s="785" t="s">
        <v>16020</v>
      </c>
      <c r="C4017" s="785" t="s">
        <v>4303</v>
      </c>
      <c r="D4017" s="785" t="s">
        <v>2599</v>
      </c>
      <c r="E4017" s="785" t="s">
        <v>5723</v>
      </c>
      <c r="F4017" s="786">
        <v>42837</v>
      </c>
      <c r="G4017" s="785" t="s">
        <v>5724</v>
      </c>
      <c r="H4017" s="786">
        <v>42887</v>
      </c>
      <c r="I4017" s="785" t="s">
        <v>16021</v>
      </c>
      <c r="J4017" s="785" t="s">
        <v>627</v>
      </c>
      <c r="K4017" s="785" t="s">
        <v>16022</v>
      </c>
      <c r="L4017" s="785" t="s">
        <v>16023</v>
      </c>
      <c r="M4017" s="785"/>
      <c r="N4017" s="785"/>
      <c r="O4017" s="785"/>
      <c r="P4017" s="787">
        <v>34.747525000000003</v>
      </c>
      <c r="Q4017" s="787">
        <v>0.58829900000000002</v>
      </c>
      <c r="R4017" s="785" t="s">
        <v>2301</v>
      </c>
      <c r="S4017" s="785" t="s">
        <v>3378</v>
      </c>
      <c r="T4017" s="785" t="s">
        <v>16024</v>
      </c>
      <c r="U4017" s="785" t="s">
        <v>16025</v>
      </c>
      <c r="V4017" s="785" t="s">
        <v>3070</v>
      </c>
      <c r="W4017" s="785" t="s">
        <v>2689</v>
      </c>
      <c r="X4017" s="785" t="s">
        <v>16015</v>
      </c>
      <c r="Y4017" s="615" t="str">
        <f t="shared" si="62"/>
        <v>Kennedy Makokha</v>
      </c>
      <c r="Z4017" s="785" t="s">
        <v>6145</v>
      </c>
      <c r="AA4017" s="785" t="s">
        <v>4349</v>
      </c>
      <c r="AB4017" s="785" t="s">
        <v>4052</v>
      </c>
      <c r="AC4017" s="785" t="s">
        <v>2606</v>
      </c>
      <c r="AD4017" s="786">
        <v>42964</v>
      </c>
    </row>
    <row r="4018" spans="1:30" ht="15.75">
      <c r="A4018" s="785" t="s">
        <v>4301</v>
      </c>
      <c r="B4018" s="785" t="s">
        <v>16845</v>
      </c>
      <c r="C4018" s="785" t="s">
        <v>4303</v>
      </c>
      <c r="D4018" s="785" t="s">
        <v>2599</v>
      </c>
      <c r="E4018" s="785" t="s">
        <v>5723</v>
      </c>
      <c r="F4018" s="786">
        <v>42837</v>
      </c>
      <c r="G4018" s="785" t="s">
        <v>5724</v>
      </c>
      <c r="H4018" s="786">
        <v>42887</v>
      </c>
      <c r="I4018" s="785" t="s">
        <v>16846</v>
      </c>
      <c r="J4018" s="785" t="s">
        <v>629</v>
      </c>
      <c r="K4018" s="785" t="s">
        <v>16847</v>
      </c>
      <c r="L4018" s="785" t="s">
        <v>16848</v>
      </c>
      <c r="M4018" s="785"/>
      <c r="N4018" s="785"/>
      <c r="O4018" s="785"/>
      <c r="P4018" s="787">
        <v>37.496054999999998</v>
      </c>
      <c r="Q4018" s="787">
        <v>-0.42357499999999998</v>
      </c>
      <c r="R4018" s="785" t="s">
        <v>1089</v>
      </c>
      <c r="S4018" s="785" t="s">
        <v>2731</v>
      </c>
      <c r="T4018" s="785" t="s">
        <v>2731</v>
      </c>
      <c r="U4018" s="785" t="s">
        <v>4033</v>
      </c>
      <c r="V4018" s="785" t="s">
        <v>2673</v>
      </c>
      <c r="W4018" s="785" t="s">
        <v>3005</v>
      </c>
      <c r="X4018" s="785" t="s">
        <v>16849</v>
      </c>
      <c r="Y4018" s="615" t="str">
        <f t="shared" si="62"/>
        <v>Linus Muchangi</v>
      </c>
      <c r="Z4018" s="785" t="s">
        <v>16850</v>
      </c>
      <c r="AA4018" s="785" t="s">
        <v>4349</v>
      </c>
      <c r="AB4018" s="785" t="s">
        <v>2605</v>
      </c>
      <c r="AC4018" s="785" t="s">
        <v>2606</v>
      </c>
      <c r="AD4018" s="786">
        <v>42864</v>
      </c>
    </row>
    <row r="4019" spans="1:30" ht="15.75">
      <c r="A4019" s="785" t="s">
        <v>4301</v>
      </c>
      <c r="B4019" s="785" t="s">
        <v>17216</v>
      </c>
      <c r="C4019" s="785" t="s">
        <v>4303</v>
      </c>
      <c r="D4019" s="785" t="s">
        <v>2599</v>
      </c>
      <c r="E4019" s="785" t="s">
        <v>5723</v>
      </c>
      <c r="F4019" s="786">
        <v>42837</v>
      </c>
      <c r="G4019" s="785" t="s">
        <v>5724</v>
      </c>
      <c r="H4019" s="786">
        <v>42887</v>
      </c>
      <c r="I4019" s="785" t="s">
        <v>17217</v>
      </c>
      <c r="J4019" s="785" t="s">
        <v>627</v>
      </c>
      <c r="K4019" s="785" t="s">
        <v>17218</v>
      </c>
      <c r="L4019" s="785" t="s">
        <v>17219</v>
      </c>
      <c r="M4019" s="785"/>
      <c r="N4019" s="785"/>
      <c r="O4019" s="785" t="s">
        <v>17220</v>
      </c>
      <c r="P4019" s="787">
        <v>36.654423999999999</v>
      </c>
      <c r="Q4019" s="787">
        <v>-1.2021299999999999</v>
      </c>
      <c r="R4019" s="785" t="s">
        <v>821</v>
      </c>
      <c r="S4019" s="785" t="s">
        <v>2943</v>
      </c>
      <c r="T4019" s="785" t="s">
        <v>2944</v>
      </c>
      <c r="U4019" s="785" t="s">
        <v>1430</v>
      </c>
      <c r="V4019" s="785" t="s">
        <v>2673</v>
      </c>
      <c r="W4019" s="785" t="s">
        <v>3279</v>
      </c>
      <c r="X4019" s="785" t="s">
        <v>17221</v>
      </c>
      <c r="Y4019" s="615" t="str">
        <f t="shared" si="62"/>
        <v>Luke</v>
      </c>
      <c r="Z4019" s="785" t="s">
        <v>2599</v>
      </c>
      <c r="AA4019" s="785" t="s">
        <v>4349</v>
      </c>
      <c r="AB4019" s="785" t="s">
        <v>2605</v>
      </c>
      <c r="AC4019" s="785" t="s">
        <v>2606</v>
      </c>
      <c r="AD4019" s="786">
        <v>42913</v>
      </c>
    </row>
    <row r="4020" spans="1:30" ht="15.75">
      <c r="A4020" s="785" t="s">
        <v>4301</v>
      </c>
      <c r="B4020" s="785" t="s">
        <v>17672</v>
      </c>
      <c r="C4020" s="785" t="s">
        <v>4303</v>
      </c>
      <c r="D4020" s="785" t="s">
        <v>2599</v>
      </c>
      <c r="E4020" s="785" t="s">
        <v>5723</v>
      </c>
      <c r="F4020" s="786">
        <v>42837</v>
      </c>
      <c r="G4020" s="785" t="s">
        <v>5724</v>
      </c>
      <c r="H4020" s="786">
        <v>42887</v>
      </c>
      <c r="I4020" s="785" t="s">
        <v>17673</v>
      </c>
      <c r="J4020" s="785" t="s">
        <v>629</v>
      </c>
      <c r="K4020" s="785" t="s">
        <v>17674</v>
      </c>
      <c r="L4020" s="785" t="s">
        <v>17675</v>
      </c>
      <c r="M4020" s="785"/>
      <c r="N4020" s="785"/>
      <c r="O4020" s="785"/>
      <c r="P4020" s="787">
        <v>36.855106999999997</v>
      </c>
      <c r="Q4020" s="787">
        <v>-0.94960100000000003</v>
      </c>
      <c r="R4020" s="785" t="s">
        <v>821</v>
      </c>
      <c r="S4020" s="785" t="s">
        <v>2120</v>
      </c>
      <c r="T4020" s="785" t="s">
        <v>17676</v>
      </c>
      <c r="U4020" s="785" t="s">
        <v>17677</v>
      </c>
      <c r="V4020" s="785" t="s">
        <v>3070</v>
      </c>
      <c r="W4020" s="785" t="s">
        <v>3535</v>
      </c>
      <c r="X4020" s="785" t="s">
        <v>3535</v>
      </c>
      <c r="Y4020" s="615" t="str">
        <f t="shared" si="62"/>
        <v>Maurice Kinuthia Wangui</v>
      </c>
      <c r="Z4020" s="785" t="s">
        <v>2599</v>
      </c>
      <c r="AA4020" s="785" t="s">
        <v>4314</v>
      </c>
      <c r="AB4020" s="785" t="s">
        <v>2605</v>
      </c>
      <c r="AC4020" s="785" t="s">
        <v>2606</v>
      </c>
      <c r="AD4020" s="786">
        <v>43046</v>
      </c>
    </row>
    <row r="4021" spans="1:30" ht="15.75">
      <c r="A4021" s="785" t="s">
        <v>4301</v>
      </c>
      <c r="B4021" s="785" t="s">
        <v>17843</v>
      </c>
      <c r="C4021" s="785" t="s">
        <v>4303</v>
      </c>
      <c r="D4021" s="785" t="s">
        <v>2599</v>
      </c>
      <c r="E4021" s="785" t="s">
        <v>5723</v>
      </c>
      <c r="F4021" s="786">
        <v>42837</v>
      </c>
      <c r="G4021" s="785" t="s">
        <v>5724</v>
      </c>
      <c r="H4021" s="786">
        <v>42887</v>
      </c>
      <c r="I4021" s="785" t="s">
        <v>17844</v>
      </c>
      <c r="J4021" s="785" t="s">
        <v>629</v>
      </c>
      <c r="K4021" s="785" t="s">
        <v>17845</v>
      </c>
      <c r="L4021" s="785" t="s">
        <v>17846</v>
      </c>
      <c r="M4021" s="785"/>
      <c r="N4021" s="785"/>
      <c r="O4021" s="785"/>
      <c r="P4021" s="787">
        <v>37.535643</v>
      </c>
      <c r="Q4021" s="787">
        <v>-2.9658579999999999</v>
      </c>
      <c r="R4021" s="785" t="s">
        <v>1325</v>
      </c>
      <c r="S4021" s="785" t="s">
        <v>2847</v>
      </c>
      <c r="T4021" s="785" t="s">
        <v>3098</v>
      </c>
      <c r="U4021" s="785" t="s">
        <v>14170</v>
      </c>
      <c r="V4021" s="785" t="s">
        <v>2673</v>
      </c>
      <c r="W4021" s="785" t="s">
        <v>2849</v>
      </c>
      <c r="X4021" s="785" t="s">
        <v>17847</v>
      </c>
      <c r="Y4021" s="615" t="str">
        <f t="shared" si="62"/>
        <v>Michael Gitau</v>
      </c>
      <c r="Z4021" s="785" t="s">
        <v>2599</v>
      </c>
      <c r="AA4021" s="785" t="s">
        <v>5464</v>
      </c>
      <c r="AB4021" s="785" t="s">
        <v>2605</v>
      </c>
      <c r="AC4021" s="785" t="s">
        <v>2606</v>
      </c>
      <c r="AD4021" s="786">
        <v>43038</v>
      </c>
    </row>
    <row r="4022" spans="1:30" ht="15.75">
      <c r="A4022" s="785" t="s">
        <v>4301</v>
      </c>
      <c r="B4022" s="785" t="s">
        <v>17954</v>
      </c>
      <c r="C4022" s="785" t="s">
        <v>4322</v>
      </c>
      <c r="D4022" s="785" t="s">
        <v>2703</v>
      </c>
      <c r="E4022" s="785" t="s">
        <v>5723</v>
      </c>
      <c r="F4022" s="786">
        <v>42837</v>
      </c>
      <c r="G4022" s="785" t="s">
        <v>5724</v>
      </c>
      <c r="H4022" s="786">
        <v>42887</v>
      </c>
      <c r="I4022" s="785" t="s">
        <v>17955</v>
      </c>
      <c r="J4022" s="785" t="s">
        <v>629</v>
      </c>
      <c r="K4022" s="785" t="s">
        <v>2612</v>
      </c>
      <c r="L4022" s="785" t="s">
        <v>17956</v>
      </c>
      <c r="M4022" s="785"/>
      <c r="N4022" s="785"/>
      <c r="O4022" s="785"/>
      <c r="P4022" s="787">
        <v>37.076042000000001</v>
      </c>
      <c r="Q4022" s="787">
        <v>-0.77879500000000002</v>
      </c>
      <c r="R4022" s="785" t="s">
        <v>1030</v>
      </c>
      <c r="S4022" s="785" t="s">
        <v>2220</v>
      </c>
      <c r="T4022" s="785" t="s">
        <v>3502</v>
      </c>
      <c r="U4022" s="785" t="s">
        <v>2953</v>
      </c>
      <c r="V4022" s="785" t="s">
        <v>2673</v>
      </c>
      <c r="W4022" s="785" t="s">
        <v>3279</v>
      </c>
      <c r="X4022" s="785" t="s">
        <v>17957</v>
      </c>
      <c r="Y4022" s="615" t="str">
        <f t="shared" si="62"/>
        <v>Moses</v>
      </c>
      <c r="Z4022" s="785" t="s">
        <v>2599</v>
      </c>
      <c r="AA4022" s="785" t="s">
        <v>4349</v>
      </c>
      <c r="AB4022" s="785" t="s">
        <v>2605</v>
      </c>
      <c r="AC4022" s="785" t="s">
        <v>2606</v>
      </c>
      <c r="AD4022" s="786">
        <v>42914</v>
      </c>
    </row>
    <row r="4023" spans="1:30" ht="15.75">
      <c r="A4023" s="785" t="s">
        <v>4301</v>
      </c>
      <c r="B4023" s="785" t="s">
        <v>18399</v>
      </c>
      <c r="C4023" s="785" t="s">
        <v>4303</v>
      </c>
      <c r="D4023" s="785" t="s">
        <v>2599</v>
      </c>
      <c r="E4023" s="785" t="s">
        <v>5679</v>
      </c>
      <c r="F4023" s="786">
        <v>42644</v>
      </c>
      <c r="G4023" s="785" t="s">
        <v>5724</v>
      </c>
      <c r="H4023" s="786">
        <v>42887</v>
      </c>
      <c r="I4023" s="785" t="s">
        <v>18400</v>
      </c>
      <c r="J4023" s="785" t="s">
        <v>629</v>
      </c>
      <c r="K4023" s="785" t="s">
        <v>18401</v>
      </c>
      <c r="L4023" s="785" t="s">
        <v>18402</v>
      </c>
      <c r="M4023" s="785"/>
      <c r="N4023" s="785"/>
      <c r="O4023" s="785"/>
      <c r="P4023" s="787">
        <v>35.703657999999997</v>
      </c>
      <c r="Q4023" s="787">
        <v>-0.55140800000000001</v>
      </c>
      <c r="R4023" s="785" t="s">
        <v>695</v>
      </c>
      <c r="S4023" s="785" t="s">
        <v>2766</v>
      </c>
      <c r="T4023" s="785" t="s">
        <v>18403</v>
      </c>
      <c r="U4023" s="785" t="s">
        <v>18404</v>
      </c>
      <c r="V4023" s="785" t="s">
        <v>2673</v>
      </c>
      <c r="W4023" s="785" t="s">
        <v>10370</v>
      </c>
      <c r="X4023" s="785" t="s">
        <v>10370</v>
      </c>
      <c r="Y4023" s="615" t="str">
        <f t="shared" si="62"/>
        <v>Nelson Mutai</v>
      </c>
      <c r="Z4023" s="785" t="s">
        <v>18405</v>
      </c>
      <c r="AA4023" s="785" t="s">
        <v>4314</v>
      </c>
      <c r="AB4023" s="785" t="s">
        <v>2683</v>
      </c>
      <c r="AC4023" s="785" t="s">
        <v>2606</v>
      </c>
      <c r="AD4023" s="786">
        <v>43009</v>
      </c>
    </row>
    <row r="4024" spans="1:30" ht="15.75">
      <c r="A4024" s="785" t="s">
        <v>4301</v>
      </c>
      <c r="B4024" s="785" t="s">
        <v>21225</v>
      </c>
      <c r="C4024" s="785" t="s">
        <v>4303</v>
      </c>
      <c r="D4024" s="785" t="s">
        <v>2599</v>
      </c>
      <c r="E4024" s="785" t="s">
        <v>5723</v>
      </c>
      <c r="F4024" s="786">
        <v>42837</v>
      </c>
      <c r="G4024" s="785" t="s">
        <v>5724</v>
      </c>
      <c r="H4024" s="786">
        <v>42887</v>
      </c>
      <c r="I4024" s="785" t="s">
        <v>21226</v>
      </c>
      <c r="J4024" s="785" t="s">
        <v>629</v>
      </c>
      <c r="K4024" s="785" t="s">
        <v>21227</v>
      </c>
      <c r="L4024" s="785" t="s">
        <v>21228</v>
      </c>
      <c r="M4024" s="785"/>
      <c r="N4024" s="785"/>
      <c r="O4024" s="785" t="s">
        <v>21229</v>
      </c>
      <c r="P4024" s="787">
        <v>37.861956999999997</v>
      </c>
      <c r="Q4024" s="787">
        <v>-1.563153</v>
      </c>
      <c r="R4024" s="785" t="s">
        <v>3217</v>
      </c>
      <c r="S4024" s="785" t="s">
        <v>5920</v>
      </c>
      <c r="T4024" s="785" t="s">
        <v>21230</v>
      </c>
      <c r="U4024" s="785" t="s">
        <v>5922</v>
      </c>
      <c r="V4024" s="785" t="s">
        <v>2673</v>
      </c>
      <c r="W4024" s="785" t="s">
        <v>2608</v>
      </c>
      <c r="X4024" s="785" t="s">
        <v>21176</v>
      </c>
      <c r="Y4024" s="615" t="str">
        <f t="shared" si="62"/>
        <v>Robert Wanjiku</v>
      </c>
      <c r="Z4024" s="785" t="s">
        <v>10380</v>
      </c>
      <c r="AA4024" s="785" t="s">
        <v>5464</v>
      </c>
      <c r="AB4024" s="785" t="s">
        <v>2609</v>
      </c>
      <c r="AC4024" s="785" t="s">
        <v>2610</v>
      </c>
      <c r="AD4024" s="786">
        <v>42882</v>
      </c>
    </row>
    <row r="4025" spans="1:30" ht="15.75">
      <c r="A4025" s="785" t="s">
        <v>4301</v>
      </c>
      <c r="B4025" s="785" t="s">
        <v>21502</v>
      </c>
      <c r="C4025" s="785" t="s">
        <v>4303</v>
      </c>
      <c r="D4025" s="785" t="s">
        <v>2599</v>
      </c>
      <c r="E4025" s="785" t="s">
        <v>5723</v>
      </c>
      <c r="F4025" s="786">
        <v>42837</v>
      </c>
      <c r="G4025" s="785" t="s">
        <v>5724</v>
      </c>
      <c r="H4025" s="786">
        <v>42887</v>
      </c>
      <c r="I4025" s="785" t="s">
        <v>21503</v>
      </c>
      <c r="J4025" s="785" t="s">
        <v>627</v>
      </c>
      <c r="K4025" s="785" t="s">
        <v>21504</v>
      </c>
      <c r="L4025" s="785" t="s">
        <v>21505</v>
      </c>
      <c r="M4025" s="785"/>
      <c r="N4025" s="785"/>
      <c r="O4025" s="785"/>
      <c r="P4025" s="787">
        <v>34.710901999999997</v>
      </c>
      <c r="Q4025" s="787">
        <v>5.0173000000000002E-2</v>
      </c>
      <c r="R4025" s="785" t="s">
        <v>1700</v>
      </c>
      <c r="S4025" s="785" t="s">
        <v>1700</v>
      </c>
      <c r="T4025" s="785" t="s">
        <v>6172</v>
      </c>
      <c r="U4025" s="785" t="s">
        <v>6172</v>
      </c>
      <c r="V4025" s="785">
        <v>9</v>
      </c>
      <c r="W4025" s="785" t="s">
        <v>2608</v>
      </c>
      <c r="X4025" s="785" t="s">
        <v>21176</v>
      </c>
      <c r="Y4025" s="615" t="str">
        <f t="shared" si="62"/>
        <v>Robert Wanjiku</v>
      </c>
      <c r="Z4025" s="785" t="s">
        <v>20830</v>
      </c>
      <c r="AA4025" s="785" t="s">
        <v>5464</v>
      </c>
      <c r="AB4025" s="785" t="s">
        <v>2609</v>
      </c>
      <c r="AC4025" s="785" t="s">
        <v>2610</v>
      </c>
      <c r="AD4025" s="786">
        <v>42882</v>
      </c>
    </row>
    <row r="4026" spans="1:30" ht="15.75">
      <c r="A4026" s="785" t="s">
        <v>4301</v>
      </c>
      <c r="B4026" s="785" t="s">
        <v>21589</v>
      </c>
      <c r="C4026" s="785" t="s">
        <v>4303</v>
      </c>
      <c r="D4026" s="785" t="s">
        <v>2599</v>
      </c>
      <c r="E4026" s="785" t="s">
        <v>5723</v>
      </c>
      <c r="F4026" s="786">
        <v>42837</v>
      </c>
      <c r="G4026" s="785" t="s">
        <v>5724</v>
      </c>
      <c r="H4026" s="786">
        <v>42887</v>
      </c>
      <c r="I4026" s="785" t="s">
        <v>21590</v>
      </c>
      <c r="J4026" s="785" t="s">
        <v>629</v>
      </c>
      <c r="K4026" s="785" t="s">
        <v>21591</v>
      </c>
      <c r="L4026" s="785" t="s">
        <v>21592</v>
      </c>
      <c r="M4026" s="785"/>
      <c r="N4026" s="785"/>
      <c r="O4026" s="785"/>
      <c r="P4026" s="787">
        <v>37.633251999999999</v>
      </c>
      <c r="Q4026" s="787">
        <v>-0.35903299999999999</v>
      </c>
      <c r="R4026" s="785" t="s">
        <v>1266</v>
      </c>
      <c r="S4026" s="785" t="s">
        <v>3150</v>
      </c>
      <c r="T4026" s="785" t="s">
        <v>21593</v>
      </c>
      <c r="U4026" s="785" t="s">
        <v>21594</v>
      </c>
      <c r="V4026" s="785" t="s">
        <v>3178</v>
      </c>
      <c r="W4026" s="785" t="s">
        <v>2608</v>
      </c>
      <c r="X4026" s="785" t="s">
        <v>21176</v>
      </c>
      <c r="Y4026" s="615" t="str">
        <f t="shared" si="62"/>
        <v>Robert Wanjiku</v>
      </c>
      <c r="Z4026" s="785" t="s">
        <v>10380</v>
      </c>
      <c r="AA4026" s="785" t="s">
        <v>5464</v>
      </c>
      <c r="AB4026" s="785" t="s">
        <v>2609</v>
      </c>
      <c r="AC4026" s="785" t="s">
        <v>2610</v>
      </c>
      <c r="AD4026" s="786">
        <v>42933</v>
      </c>
    </row>
    <row r="4027" spans="1:30" ht="15.75">
      <c r="A4027" s="785" t="s">
        <v>4301</v>
      </c>
      <c r="B4027" s="785" t="s">
        <v>23332</v>
      </c>
      <c r="C4027" s="785" t="s">
        <v>4303</v>
      </c>
      <c r="D4027" s="785" t="s">
        <v>2599</v>
      </c>
      <c r="E4027" s="785" t="s">
        <v>5723</v>
      </c>
      <c r="F4027" s="786">
        <v>42837</v>
      </c>
      <c r="G4027" s="785" t="s">
        <v>5724</v>
      </c>
      <c r="H4027" s="786">
        <v>42887</v>
      </c>
      <c r="I4027" s="785" t="s">
        <v>23333</v>
      </c>
      <c r="J4027" s="785" t="s">
        <v>627</v>
      </c>
      <c r="K4027" s="785" t="s">
        <v>23334</v>
      </c>
      <c r="L4027" s="785" t="s">
        <v>23335</v>
      </c>
      <c r="M4027" s="785"/>
      <c r="N4027" s="785"/>
      <c r="O4027" s="785"/>
      <c r="P4027" s="787">
        <v>36.168953000000002</v>
      </c>
      <c r="Q4027" s="787">
        <v>-0.17333000000000001</v>
      </c>
      <c r="R4027" s="785" t="s">
        <v>695</v>
      </c>
      <c r="S4027" s="785" t="s">
        <v>1204</v>
      </c>
      <c r="T4027" s="785" t="s">
        <v>1204</v>
      </c>
      <c r="U4027" s="785" t="s">
        <v>3113</v>
      </c>
      <c r="V4027" s="785" t="s">
        <v>2855</v>
      </c>
      <c r="W4027" s="785" t="s">
        <v>23165</v>
      </c>
      <c r="X4027" s="785" t="s">
        <v>23165</v>
      </c>
      <c r="Y4027" s="615" t="str">
        <f t="shared" si="62"/>
        <v>Simon Kabucho</v>
      </c>
      <c r="Z4027" s="785" t="s">
        <v>23172</v>
      </c>
      <c r="AA4027" s="785" t="s">
        <v>4314</v>
      </c>
      <c r="AB4027" s="785" t="s">
        <v>2683</v>
      </c>
      <c r="AC4027" s="785" t="s">
        <v>2606</v>
      </c>
      <c r="AD4027" s="786">
        <v>42996</v>
      </c>
    </row>
    <row r="4028" spans="1:30" ht="15.75">
      <c r="A4028" s="785" t="s">
        <v>4301</v>
      </c>
      <c r="B4028" s="785" t="s">
        <v>24478</v>
      </c>
      <c r="C4028" s="785" t="s">
        <v>4303</v>
      </c>
      <c r="D4028" s="785" t="s">
        <v>2599</v>
      </c>
      <c r="E4028" s="785" t="s">
        <v>5723</v>
      </c>
      <c r="F4028" s="786">
        <v>42837</v>
      </c>
      <c r="G4028" s="785" t="s">
        <v>5724</v>
      </c>
      <c r="H4028" s="786">
        <v>42887</v>
      </c>
      <c r="I4028" s="785" t="s">
        <v>24479</v>
      </c>
      <c r="J4028" s="785" t="s">
        <v>629</v>
      </c>
      <c r="K4028" s="785" t="s">
        <v>24480</v>
      </c>
      <c r="L4028" s="785" t="s">
        <v>24481</v>
      </c>
      <c r="M4028" s="785"/>
      <c r="N4028" s="785"/>
      <c r="O4028" s="785"/>
      <c r="P4028" s="787">
        <v>36.76981</v>
      </c>
      <c r="Q4028" s="787">
        <v>-1.0459940000000001</v>
      </c>
      <c r="R4028" s="785" t="s">
        <v>821</v>
      </c>
      <c r="S4028" s="785" t="s">
        <v>871</v>
      </c>
      <c r="T4028" s="785" t="s">
        <v>871</v>
      </c>
      <c r="U4028" s="785" t="s">
        <v>3072</v>
      </c>
      <c r="V4028" s="785" t="s">
        <v>3004</v>
      </c>
      <c r="W4028" s="785" t="s">
        <v>2615</v>
      </c>
      <c r="X4028" s="785" t="s">
        <v>2615</v>
      </c>
      <c r="Y4028" s="615" t="str">
        <f t="shared" si="62"/>
        <v>Takamoto Biogas</v>
      </c>
      <c r="Z4028" s="785" t="s">
        <v>2599</v>
      </c>
      <c r="AA4028" s="785" t="s">
        <v>5464</v>
      </c>
      <c r="AB4028" s="785" t="s">
        <v>3686</v>
      </c>
      <c r="AC4028" s="785" t="s">
        <v>2617</v>
      </c>
      <c r="AD4028" s="786">
        <v>43005</v>
      </c>
    </row>
    <row r="4029" spans="1:30" ht="15.75">
      <c r="A4029" s="785" t="s">
        <v>4301</v>
      </c>
      <c r="B4029" s="785" t="s">
        <v>24482</v>
      </c>
      <c r="C4029" s="785" t="s">
        <v>4303</v>
      </c>
      <c r="D4029" s="785" t="s">
        <v>2599</v>
      </c>
      <c r="E4029" s="785" t="s">
        <v>5723</v>
      </c>
      <c r="F4029" s="786">
        <v>42837</v>
      </c>
      <c r="G4029" s="785" t="s">
        <v>5724</v>
      </c>
      <c r="H4029" s="786">
        <v>42887</v>
      </c>
      <c r="I4029" s="785" t="s">
        <v>24483</v>
      </c>
      <c r="J4029" s="785" t="s">
        <v>627</v>
      </c>
      <c r="K4029" s="785" t="s">
        <v>24484</v>
      </c>
      <c r="L4029" s="785" t="s">
        <v>24485</v>
      </c>
      <c r="M4029" s="785"/>
      <c r="N4029" s="785"/>
      <c r="O4029" s="785"/>
      <c r="P4029" s="787">
        <v>36.802253</v>
      </c>
      <c r="Q4029" s="787">
        <v>-1.104627</v>
      </c>
      <c r="R4029" s="785" t="s">
        <v>821</v>
      </c>
      <c r="S4029" s="785" t="s">
        <v>871</v>
      </c>
      <c r="T4029" s="785" t="s">
        <v>2613</v>
      </c>
      <c r="U4029" s="785" t="s">
        <v>24486</v>
      </c>
      <c r="V4029" s="785" t="s">
        <v>3004</v>
      </c>
      <c r="W4029" s="785" t="s">
        <v>2615</v>
      </c>
      <c r="X4029" s="785" t="s">
        <v>2615</v>
      </c>
      <c r="Y4029" s="615" t="str">
        <f t="shared" si="62"/>
        <v>Takamoto Biogas</v>
      </c>
      <c r="Z4029" s="785" t="s">
        <v>2599</v>
      </c>
      <c r="AA4029" s="785" t="s">
        <v>5464</v>
      </c>
      <c r="AB4029" s="785" t="s">
        <v>3686</v>
      </c>
      <c r="AC4029" s="785" t="s">
        <v>2617</v>
      </c>
      <c r="AD4029" s="786">
        <v>43031</v>
      </c>
    </row>
    <row r="4030" spans="1:30" ht="15.75">
      <c r="A4030" s="785" t="s">
        <v>4301</v>
      </c>
      <c r="B4030" s="785" t="s">
        <v>24539</v>
      </c>
      <c r="C4030" s="785" t="s">
        <v>4303</v>
      </c>
      <c r="D4030" s="785" t="s">
        <v>2599</v>
      </c>
      <c r="E4030" s="785" t="s">
        <v>5723</v>
      </c>
      <c r="F4030" s="786">
        <v>42837</v>
      </c>
      <c r="G4030" s="785" t="s">
        <v>5724</v>
      </c>
      <c r="H4030" s="786">
        <v>42887</v>
      </c>
      <c r="I4030" s="785" t="s">
        <v>24540</v>
      </c>
      <c r="J4030" s="785" t="s">
        <v>629</v>
      </c>
      <c r="K4030" s="785" t="s">
        <v>24541</v>
      </c>
      <c r="L4030" s="785" t="s">
        <v>24542</v>
      </c>
      <c r="M4030" s="785"/>
      <c r="N4030" s="785"/>
      <c r="O4030" s="785"/>
      <c r="P4030" s="787">
        <v>35.016590999999998</v>
      </c>
      <c r="Q4030" s="787">
        <v>0.20089099999999999</v>
      </c>
      <c r="R4030" s="785" t="s">
        <v>916</v>
      </c>
      <c r="S4030" s="785" t="s">
        <v>2839</v>
      </c>
      <c r="T4030" s="785" t="s">
        <v>24543</v>
      </c>
      <c r="U4030" s="785" t="s">
        <v>24544</v>
      </c>
      <c r="V4030" s="785" t="s">
        <v>3004</v>
      </c>
      <c r="W4030" s="785" t="s">
        <v>2608</v>
      </c>
      <c r="X4030" s="785" t="s">
        <v>24532</v>
      </c>
      <c r="Y4030" s="615" t="str">
        <f t="shared" si="62"/>
        <v>Thairu George</v>
      </c>
      <c r="Z4030" s="785" t="s">
        <v>10710</v>
      </c>
      <c r="AA4030" s="785" t="s">
        <v>5464</v>
      </c>
      <c r="AB4030" s="785" t="s">
        <v>2609</v>
      </c>
      <c r="AC4030" s="785" t="s">
        <v>2610</v>
      </c>
      <c r="AD4030" s="786">
        <v>42859</v>
      </c>
    </row>
    <row r="4031" spans="1:30" ht="15.75">
      <c r="A4031" s="785" t="s">
        <v>4301</v>
      </c>
      <c r="B4031" s="785" t="s">
        <v>24759</v>
      </c>
      <c r="C4031" s="785" t="s">
        <v>4303</v>
      </c>
      <c r="D4031" s="785" t="s">
        <v>2599</v>
      </c>
      <c r="E4031" s="785" t="s">
        <v>5723</v>
      </c>
      <c r="F4031" s="786">
        <v>42837</v>
      </c>
      <c r="G4031" s="785" t="s">
        <v>5724</v>
      </c>
      <c r="H4031" s="786">
        <v>42887</v>
      </c>
      <c r="I4031" s="785" t="s">
        <v>24760</v>
      </c>
      <c r="J4031" s="785" t="s">
        <v>629</v>
      </c>
      <c r="K4031" s="785" t="s">
        <v>24761</v>
      </c>
      <c r="L4031" s="785" t="s">
        <v>24762</v>
      </c>
      <c r="M4031" s="785"/>
      <c r="N4031" s="785"/>
      <c r="O4031" s="785"/>
      <c r="P4031" s="787">
        <v>36.726578000000003</v>
      </c>
      <c r="Q4031" s="787">
        <v>-0.158077</v>
      </c>
      <c r="R4031" s="785" t="s">
        <v>1056</v>
      </c>
      <c r="S4031" s="785" t="s">
        <v>3283</v>
      </c>
      <c r="T4031" s="785" t="s">
        <v>3441</v>
      </c>
      <c r="U4031" s="785" t="s">
        <v>24763</v>
      </c>
      <c r="V4031" s="785" t="s">
        <v>2855</v>
      </c>
      <c r="W4031" s="785" t="s">
        <v>3288</v>
      </c>
      <c r="X4031" s="785" t="s">
        <v>24757</v>
      </c>
      <c r="Y4031" s="615" t="str">
        <f t="shared" si="62"/>
        <v>Timothy Maina</v>
      </c>
      <c r="Z4031" s="785" t="s">
        <v>24764</v>
      </c>
      <c r="AA4031" s="785" t="s">
        <v>4314</v>
      </c>
      <c r="AB4031" s="785" t="s">
        <v>2683</v>
      </c>
      <c r="AC4031" s="785" t="s">
        <v>2606</v>
      </c>
      <c r="AD4031" s="786">
        <v>42967</v>
      </c>
    </row>
    <row r="4032" spans="1:30" ht="15.75">
      <c r="A4032" s="785" t="s">
        <v>4301</v>
      </c>
      <c r="B4032" s="785" t="s">
        <v>29275</v>
      </c>
      <c r="C4032" s="785" t="s">
        <v>4303</v>
      </c>
      <c r="D4032" s="785" t="s">
        <v>2599</v>
      </c>
      <c r="E4032" s="785" t="s">
        <v>5723</v>
      </c>
      <c r="F4032" s="786">
        <v>42837</v>
      </c>
      <c r="G4032" s="785" t="s">
        <v>5724</v>
      </c>
      <c r="H4032" s="786">
        <v>42887</v>
      </c>
      <c r="I4032" s="785" t="s">
        <v>29276</v>
      </c>
      <c r="J4032" s="785" t="s">
        <v>629</v>
      </c>
      <c r="K4032" s="785" t="s">
        <v>29277</v>
      </c>
      <c r="L4032" s="785" t="s">
        <v>29278</v>
      </c>
      <c r="M4032" s="785"/>
      <c r="N4032" s="785"/>
      <c r="O4032" s="785"/>
      <c r="P4032" s="787">
        <v>35.124547999999997</v>
      </c>
      <c r="Q4032" s="787">
        <v>0.19221199999999999</v>
      </c>
      <c r="R4032" s="785" t="s">
        <v>916</v>
      </c>
      <c r="S4032" s="785" t="s">
        <v>2839</v>
      </c>
      <c r="T4032" s="785" t="s">
        <v>25139</v>
      </c>
      <c r="U4032" s="785" t="s">
        <v>29279</v>
      </c>
      <c r="V4032" s="785" t="s">
        <v>2855</v>
      </c>
      <c r="W4032" s="785" t="s">
        <v>3181</v>
      </c>
      <c r="X4032" s="785"/>
      <c r="Y4032" s="615" t="str">
        <f t="shared" si="62"/>
        <v>Abiud Limited</v>
      </c>
      <c r="Z4032" s="785" t="s">
        <v>2599</v>
      </c>
      <c r="AA4032" s="785" t="s">
        <v>4349</v>
      </c>
      <c r="AB4032" s="785" t="s">
        <v>2876</v>
      </c>
      <c r="AC4032" s="785" t="s">
        <v>2606</v>
      </c>
      <c r="AD4032" s="786">
        <v>42908</v>
      </c>
    </row>
    <row r="4033" spans="1:30" ht="15.75">
      <c r="A4033" s="785" t="s">
        <v>4301</v>
      </c>
      <c r="B4033" s="785" t="s">
        <v>29294</v>
      </c>
      <c r="C4033" s="785" t="s">
        <v>4303</v>
      </c>
      <c r="D4033" s="785" t="s">
        <v>2599</v>
      </c>
      <c r="E4033" s="785" t="s">
        <v>5723</v>
      </c>
      <c r="F4033" s="786">
        <v>42837</v>
      </c>
      <c r="G4033" s="785" t="s">
        <v>5724</v>
      </c>
      <c r="H4033" s="786">
        <v>42887</v>
      </c>
      <c r="I4033" s="785" t="s">
        <v>29295</v>
      </c>
      <c r="J4033" s="785" t="s">
        <v>627</v>
      </c>
      <c r="K4033" s="785" t="s">
        <v>29296</v>
      </c>
      <c r="L4033" s="785" t="s">
        <v>29297</v>
      </c>
      <c r="M4033" s="785"/>
      <c r="N4033" s="785"/>
      <c r="O4033" s="785"/>
      <c r="P4033" s="787">
        <v>35.137970000000003</v>
      </c>
      <c r="Q4033" s="787">
        <v>0.19314200000000001</v>
      </c>
      <c r="R4033" s="785" t="s">
        <v>916</v>
      </c>
      <c r="S4033" s="785" t="s">
        <v>2839</v>
      </c>
      <c r="T4033" s="785" t="s">
        <v>14053</v>
      </c>
      <c r="U4033" s="785" t="s">
        <v>2841</v>
      </c>
      <c r="V4033" s="785" t="s">
        <v>2855</v>
      </c>
      <c r="W4033" s="785" t="s">
        <v>3181</v>
      </c>
      <c r="X4033" s="785"/>
      <c r="Y4033" s="615" t="str">
        <f t="shared" si="62"/>
        <v>Abiud Limited</v>
      </c>
      <c r="Z4033" s="785" t="s">
        <v>2599</v>
      </c>
      <c r="AA4033" s="785" t="s">
        <v>4349</v>
      </c>
      <c r="AB4033" s="785" t="s">
        <v>2876</v>
      </c>
      <c r="AC4033" s="785" t="s">
        <v>2606</v>
      </c>
      <c r="AD4033" s="786">
        <v>42879</v>
      </c>
    </row>
    <row r="4034" spans="1:30" ht="15.75">
      <c r="A4034" s="785" t="s">
        <v>4301</v>
      </c>
      <c r="B4034" s="785" t="s">
        <v>30040</v>
      </c>
      <c r="C4034" s="785" t="s">
        <v>4303</v>
      </c>
      <c r="D4034" s="785" t="s">
        <v>2599</v>
      </c>
      <c r="E4034" s="785" t="s">
        <v>5723</v>
      </c>
      <c r="F4034" s="786">
        <v>42837</v>
      </c>
      <c r="G4034" s="785" t="s">
        <v>5724</v>
      </c>
      <c r="H4034" s="786">
        <v>42887</v>
      </c>
      <c r="I4034" s="785" t="s">
        <v>30041</v>
      </c>
      <c r="J4034" s="785" t="s">
        <v>627</v>
      </c>
      <c r="K4034" s="785" t="s">
        <v>30042</v>
      </c>
      <c r="L4034" s="785" t="s">
        <v>30043</v>
      </c>
      <c r="M4034" s="785"/>
      <c r="N4034" s="785"/>
      <c r="O4034" s="785"/>
      <c r="P4034" s="787">
        <v>36.088050000000003</v>
      </c>
      <c r="Q4034" s="787">
        <v>-0.134573</v>
      </c>
      <c r="R4034" s="785" t="s">
        <v>695</v>
      </c>
      <c r="S4034" s="785" t="s">
        <v>1204</v>
      </c>
      <c r="T4034" s="785" t="s">
        <v>1204</v>
      </c>
      <c r="U4034" s="785" t="s">
        <v>25099</v>
      </c>
      <c r="V4034" s="785" t="s">
        <v>2855</v>
      </c>
      <c r="W4034" s="785" t="s">
        <v>3025</v>
      </c>
      <c r="X4034" s="785"/>
      <c r="Y4034" s="615" t="str">
        <f t="shared" ref="Y4034:Y4097" si="63">IF(X4034="",W4034,X4034)</f>
        <v>Kichemu limited</v>
      </c>
      <c r="Z4034" s="785" t="s">
        <v>2599</v>
      </c>
      <c r="AA4034" s="785" t="s">
        <v>4349</v>
      </c>
      <c r="AB4034" s="785" t="s">
        <v>2683</v>
      </c>
      <c r="AC4034" s="785" t="s">
        <v>2606</v>
      </c>
      <c r="AD4034" s="786">
        <v>42902</v>
      </c>
    </row>
    <row r="4035" spans="1:30" ht="15.75">
      <c r="A4035" s="785" t="s">
        <v>4301</v>
      </c>
      <c r="B4035" s="785" t="s">
        <v>9615</v>
      </c>
      <c r="C4035" s="785" t="s">
        <v>4303</v>
      </c>
      <c r="D4035" s="785" t="s">
        <v>2599</v>
      </c>
      <c r="E4035" s="785" t="s">
        <v>9616</v>
      </c>
      <c r="F4035" s="786">
        <v>42832</v>
      </c>
      <c r="G4035" s="785" t="s">
        <v>9617</v>
      </c>
      <c r="H4035" s="786">
        <v>42882</v>
      </c>
      <c r="I4035" s="785" t="s">
        <v>9618</v>
      </c>
      <c r="J4035" s="785" t="s">
        <v>627</v>
      </c>
      <c r="K4035" s="785" t="s">
        <v>9619</v>
      </c>
      <c r="L4035" s="785" t="s">
        <v>9620</v>
      </c>
      <c r="M4035" s="785"/>
      <c r="N4035" s="785"/>
      <c r="O4035" s="785"/>
      <c r="P4035" s="787">
        <v>36.784520000000001</v>
      </c>
      <c r="Q4035" s="787">
        <v>-0.135126</v>
      </c>
      <c r="R4035" s="785" t="s">
        <v>1056</v>
      </c>
      <c r="S4035" s="785" t="s">
        <v>3283</v>
      </c>
      <c r="T4035" s="785" t="s">
        <v>3441</v>
      </c>
      <c r="U4035" s="785" t="s">
        <v>9621</v>
      </c>
      <c r="V4035" s="785" t="s">
        <v>2855</v>
      </c>
      <c r="W4035" s="785" t="s">
        <v>3288</v>
      </c>
      <c r="X4035" s="785" t="s">
        <v>2626</v>
      </c>
      <c r="Y4035" s="615" t="str">
        <f t="shared" si="63"/>
        <v>Francis Kinyanjui</v>
      </c>
      <c r="Z4035" s="785" t="s">
        <v>9485</v>
      </c>
      <c r="AA4035" s="785" t="s">
        <v>4314</v>
      </c>
      <c r="AB4035" s="785" t="s">
        <v>2683</v>
      </c>
      <c r="AC4035" s="785" t="s">
        <v>2606</v>
      </c>
      <c r="AD4035" s="786">
        <v>42926</v>
      </c>
    </row>
    <row r="4036" spans="1:30" ht="15.75">
      <c r="A4036" s="785" t="s">
        <v>4301</v>
      </c>
      <c r="B4036" s="785" t="s">
        <v>14990</v>
      </c>
      <c r="C4036" s="785" t="s">
        <v>4379</v>
      </c>
      <c r="D4036" s="785" t="s">
        <v>2751</v>
      </c>
      <c r="E4036" s="785" t="s">
        <v>14991</v>
      </c>
      <c r="F4036" s="786">
        <v>42638</v>
      </c>
      <c r="G4036" s="785" t="s">
        <v>14992</v>
      </c>
      <c r="H4036" s="786">
        <v>42880</v>
      </c>
      <c r="I4036" s="785" t="s">
        <v>14993</v>
      </c>
      <c r="J4036" s="785" t="s">
        <v>629</v>
      </c>
      <c r="K4036" s="785" t="s">
        <v>14994</v>
      </c>
      <c r="L4036" s="785" t="s">
        <v>14995</v>
      </c>
      <c r="M4036" s="785"/>
      <c r="N4036" s="785"/>
      <c r="O4036" s="785"/>
      <c r="P4036" s="787">
        <v>35.191817</v>
      </c>
      <c r="Q4036" s="787">
        <v>-0.56457000000000002</v>
      </c>
      <c r="R4036" s="785" t="s">
        <v>2053</v>
      </c>
      <c r="S4036" s="785" t="s">
        <v>2098</v>
      </c>
      <c r="T4036" s="785" t="s">
        <v>2863</v>
      </c>
      <c r="U4036" s="785" t="s">
        <v>14996</v>
      </c>
      <c r="V4036" s="785" t="s">
        <v>2673</v>
      </c>
      <c r="W4036" s="785" t="s">
        <v>2730</v>
      </c>
      <c r="X4036" s="785" t="s">
        <v>2730</v>
      </c>
      <c r="Y4036" s="615" t="str">
        <f t="shared" si="63"/>
        <v>Joseph Tonui</v>
      </c>
      <c r="Z4036" s="785" t="s">
        <v>14997</v>
      </c>
      <c r="AA4036" s="785" t="s">
        <v>4314</v>
      </c>
      <c r="AB4036" s="785" t="s">
        <v>4052</v>
      </c>
      <c r="AC4036" s="785" t="s">
        <v>2606</v>
      </c>
      <c r="AD4036" s="786">
        <v>42884</v>
      </c>
    </row>
    <row r="4037" spans="1:30" ht="15.75">
      <c r="A4037" s="785" t="s">
        <v>4301</v>
      </c>
      <c r="B4037" s="785" t="s">
        <v>16667</v>
      </c>
      <c r="C4037" s="785" t="s">
        <v>4303</v>
      </c>
      <c r="D4037" s="785" t="s">
        <v>2599</v>
      </c>
      <c r="E4037" s="785" t="s">
        <v>16668</v>
      </c>
      <c r="F4037" s="786">
        <v>42654</v>
      </c>
      <c r="G4037" s="785" t="s">
        <v>14992</v>
      </c>
      <c r="H4037" s="786">
        <v>42880</v>
      </c>
      <c r="I4037" s="785" t="s">
        <v>16669</v>
      </c>
      <c r="J4037" s="785" t="s">
        <v>629</v>
      </c>
      <c r="K4037" s="785" t="s">
        <v>16670</v>
      </c>
      <c r="L4037" s="785" t="s">
        <v>16671</v>
      </c>
      <c r="M4037" s="785"/>
      <c r="N4037" s="785"/>
      <c r="O4037" s="785"/>
      <c r="P4037" s="787">
        <v>35.290584000000003</v>
      </c>
      <c r="Q4037" s="787">
        <v>-0.65222100000000005</v>
      </c>
      <c r="R4037" s="785" t="s">
        <v>1623</v>
      </c>
      <c r="S4037" s="785" t="s">
        <v>1766</v>
      </c>
      <c r="T4037" s="785" t="s">
        <v>2724</v>
      </c>
      <c r="U4037" s="785" t="s">
        <v>16672</v>
      </c>
      <c r="V4037" s="785" t="s">
        <v>2855</v>
      </c>
      <c r="W4037" s="785" t="s">
        <v>2725</v>
      </c>
      <c r="X4037" s="785" t="s">
        <v>2725</v>
      </c>
      <c r="Y4037" s="615" t="str">
        <f t="shared" si="63"/>
        <v>Leonard Koech</v>
      </c>
      <c r="Z4037" s="785" t="s">
        <v>2758</v>
      </c>
      <c r="AA4037" s="785" t="s">
        <v>4314</v>
      </c>
      <c r="AB4037" s="785" t="s">
        <v>2683</v>
      </c>
      <c r="AC4037" s="785" t="s">
        <v>2606</v>
      </c>
      <c r="AD4037" s="786">
        <v>42884</v>
      </c>
    </row>
    <row r="4038" spans="1:30" ht="15.75">
      <c r="A4038" s="785" t="s">
        <v>4301</v>
      </c>
      <c r="B4038" s="785" t="s">
        <v>29584</v>
      </c>
      <c r="C4038" s="785" t="s">
        <v>4303</v>
      </c>
      <c r="D4038" s="785" t="s">
        <v>2599</v>
      </c>
      <c r="E4038" s="785" t="s">
        <v>12579</v>
      </c>
      <c r="F4038" s="786">
        <v>42830</v>
      </c>
      <c r="G4038" s="785" t="s">
        <v>14992</v>
      </c>
      <c r="H4038" s="786">
        <v>42880</v>
      </c>
      <c r="I4038" s="785" t="s">
        <v>29585</v>
      </c>
      <c r="J4038" s="785" t="s">
        <v>629</v>
      </c>
      <c r="K4038" s="785" t="s">
        <v>29586</v>
      </c>
      <c r="L4038" s="785" t="s">
        <v>29587</v>
      </c>
      <c r="M4038" s="785"/>
      <c r="N4038" s="785"/>
      <c r="O4038" s="785"/>
      <c r="P4038" s="787">
        <v>37.440351</v>
      </c>
      <c r="Q4038" s="787">
        <v>-0.54671199999999998</v>
      </c>
      <c r="R4038" s="785" t="s">
        <v>1961</v>
      </c>
      <c r="S4038" s="785" t="s">
        <v>2066</v>
      </c>
      <c r="T4038" s="785" t="s">
        <v>2903</v>
      </c>
      <c r="U4038" s="785" t="s">
        <v>29588</v>
      </c>
      <c r="V4038" s="785" t="s">
        <v>2855</v>
      </c>
      <c r="W4038" s="785" t="s">
        <v>3511</v>
      </c>
      <c r="X4038" s="785"/>
      <c r="Y4038" s="615" t="str">
        <f t="shared" si="63"/>
        <v>Sakaki Natural Renewable Energy Center</v>
      </c>
      <c r="Z4038" s="785" t="s">
        <v>2599</v>
      </c>
      <c r="AA4038" s="785" t="s">
        <v>4349</v>
      </c>
      <c r="AB4038" s="785" t="s">
        <v>2683</v>
      </c>
      <c r="AC4038" s="785" t="s">
        <v>2606</v>
      </c>
      <c r="AD4038" s="786">
        <v>42941</v>
      </c>
    </row>
    <row r="4039" spans="1:30" ht="15.75">
      <c r="A4039" s="785" t="s">
        <v>4301</v>
      </c>
      <c r="B4039" s="785" t="s">
        <v>28818</v>
      </c>
      <c r="C4039" s="785" t="s">
        <v>4379</v>
      </c>
      <c r="D4039" s="785" t="s">
        <v>4418</v>
      </c>
      <c r="E4039" s="785" t="s">
        <v>15644</v>
      </c>
      <c r="F4039" s="786">
        <v>42879</v>
      </c>
      <c r="G4039" s="785" t="s">
        <v>15644</v>
      </c>
      <c r="H4039" s="786">
        <v>42879</v>
      </c>
      <c r="I4039" s="785" t="s">
        <v>28819</v>
      </c>
      <c r="J4039" s="785" t="s">
        <v>627</v>
      </c>
      <c r="K4039" s="785" t="s">
        <v>28820</v>
      </c>
      <c r="L4039" s="785" t="s">
        <v>28821</v>
      </c>
      <c r="M4039" s="785"/>
      <c r="N4039" s="785"/>
      <c r="O4039" s="785" t="s">
        <v>28822</v>
      </c>
      <c r="P4039" s="787">
        <v>36.640645999999997</v>
      </c>
      <c r="Q4039" s="787">
        <v>-1.6811E-2</v>
      </c>
      <c r="R4039" s="785" t="s">
        <v>1228</v>
      </c>
      <c r="S4039" s="785" t="s">
        <v>1229</v>
      </c>
      <c r="T4039" s="785" t="s">
        <v>1229</v>
      </c>
      <c r="U4039" s="785" t="s">
        <v>3837</v>
      </c>
      <c r="V4039" s="785" t="s">
        <v>2855</v>
      </c>
      <c r="W4039" s="785" t="s">
        <v>14621</v>
      </c>
      <c r="X4039" s="785"/>
      <c r="Y4039" s="615" t="str">
        <f t="shared" si="63"/>
        <v>Funtex Designs</v>
      </c>
      <c r="Z4039" s="785" t="s">
        <v>2599</v>
      </c>
      <c r="AA4039" s="785" t="s">
        <v>5464</v>
      </c>
      <c r="AB4039" s="785" t="s">
        <v>2683</v>
      </c>
      <c r="AC4039" s="785" t="s">
        <v>2606</v>
      </c>
      <c r="AD4039" s="786">
        <v>42849</v>
      </c>
    </row>
    <row r="4040" spans="1:30" ht="15.75">
      <c r="A4040" s="785" t="s">
        <v>4301</v>
      </c>
      <c r="B4040" s="785" t="s">
        <v>25568</v>
      </c>
      <c r="C4040" s="785" t="s">
        <v>4303</v>
      </c>
      <c r="D4040" s="785" t="s">
        <v>2599</v>
      </c>
      <c r="E4040" s="785" t="s">
        <v>25569</v>
      </c>
      <c r="F4040" s="786">
        <v>42828</v>
      </c>
      <c r="G4040" s="785" t="s">
        <v>6688</v>
      </c>
      <c r="H4040" s="786">
        <v>42878</v>
      </c>
      <c r="I4040" s="785" t="s">
        <v>25570</v>
      </c>
      <c r="J4040" s="785" t="s">
        <v>629</v>
      </c>
      <c r="K4040" s="785" t="s">
        <v>25571</v>
      </c>
      <c r="L4040" s="785" t="s">
        <v>25572</v>
      </c>
      <c r="M4040" s="785"/>
      <c r="N4040" s="785"/>
      <c r="O4040" s="785"/>
      <c r="P4040" s="787">
        <v>37.679997999999998</v>
      </c>
      <c r="Q4040" s="787">
        <v>-0.11416800000000001</v>
      </c>
      <c r="R4040" s="785" t="s">
        <v>1104</v>
      </c>
      <c r="S4040" s="785" t="s">
        <v>2643</v>
      </c>
      <c r="T4040" s="785" t="s">
        <v>25573</v>
      </c>
      <c r="U4040" s="785" t="s">
        <v>25574</v>
      </c>
      <c r="V4040" s="785" t="s">
        <v>2855</v>
      </c>
      <c r="W4040" s="785" t="s">
        <v>2719</v>
      </c>
      <c r="X4040" s="785" t="s">
        <v>2719</v>
      </c>
      <c r="Y4040" s="615" t="str">
        <f t="shared" si="63"/>
        <v>Zackmar Biotec Ltd</v>
      </c>
      <c r="Z4040" s="785" t="s">
        <v>25533</v>
      </c>
      <c r="AA4040" s="785" t="s">
        <v>4349</v>
      </c>
      <c r="AB4040" s="785" t="s">
        <v>2683</v>
      </c>
      <c r="AC4040" s="785" t="s">
        <v>2606</v>
      </c>
      <c r="AD4040" s="786">
        <v>42880</v>
      </c>
    </row>
    <row r="4041" spans="1:30" ht="15.75">
      <c r="A4041" s="785" t="s">
        <v>4301</v>
      </c>
      <c r="B4041" s="785" t="s">
        <v>29547</v>
      </c>
      <c r="C4041" s="785" t="s">
        <v>4303</v>
      </c>
      <c r="D4041" s="785" t="s">
        <v>2599</v>
      </c>
      <c r="E4041" s="785" t="s">
        <v>29548</v>
      </c>
      <c r="F4041" s="786">
        <v>42827</v>
      </c>
      <c r="G4041" s="785" t="s">
        <v>15583</v>
      </c>
      <c r="H4041" s="786">
        <v>42877</v>
      </c>
      <c r="I4041" s="785" t="s">
        <v>29549</v>
      </c>
      <c r="J4041" s="785" t="s">
        <v>629</v>
      </c>
      <c r="K4041" s="785" t="s">
        <v>29550</v>
      </c>
      <c r="L4041" s="785" t="s">
        <v>29551</v>
      </c>
      <c r="M4041" s="785"/>
      <c r="N4041" s="785"/>
      <c r="O4041" s="785"/>
      <c r="P4041" s="787">
        <v>37.552649000000002</v>
      </c>
      <c r="Q4041" s="787">
        <v>-0.42219600000000002</v>
      </c>
      <c r="R4041" s="785" t="s">
        <v>1089</v>
      </c>
      <c r="S4041" s="785" t="s">
        <v>2731</v>
      </c>
      <c r="T4041" s="785" t="s">
        <v>7453</v>
      </c>
      <c r="U4041" s="785" t="s">
        <v>19215</v>
      </c>
      <c r="V4041" s="785" t="s">
        <v>2855</v>
      </c>
      <c r="W4041" s="785" t="s">
        <v>3511</v>
      </c>
      <c r="X4041" s="785"/>
      <c r="Y4041" s="615" t="str">
        <f t="shared" si="63"/>
        <v>Sakaki Natural Renewable Energy Center</v>
      </c>
      <c r="Z4041" s="785" t="s">
        <v>2599</v>
      </c>
      <c r="AA4041" s="785" t="s">
        <v>4349</v>
      </c>
      <c r="AB4041" s="785" t="s">
        <v>2683</v>
      </c>
      <c r="AC4041" s="785" t="s">
        <v>2606</v>
      </c>
      <c r="AD4041" s="786">
        <v>42941</v>
      </c>
    </row>
    <row r="4042" spans="1:30" ht="15.75">
      <c r="A4042" s="785" t="s">
        <v>4301</v>
      </c>
      <c r="B4042" s="785" t="s">
        <v>20298</v>
      </c>
      <c r="C4042" s="785" t="s">
        <v>4303</v>
      </c>
      <c r="D4042" s="785" t="s">
        <v>2599</v>
      </c>
      <c r="E4042" s="785" t="s">
        <v>9610</v>
      </c>
      <c r="F4042" s="786">
        <v>42826</v>
      </c>
      <c r="G4042" s="785" t="s">
        <v>20299</v>
      </c>
      <c r="H4042" s="786">
        <v>42876</v>
      </c>
      <c r="I4042" s="785" t="s">
        <v>20300</v>
      </c>
      <c r="J4042" s="785" t="s">
        <v>629</v>
      </c>
      <c r="K4042" s="785" t="s">
        <v>20301</v>
      </c>
      <c r="L4042" s="785" t="s">
        <v>20302</v>
      </c>
      <c r="M4042" s="785"/>
      <c r="N4042" s="785"/>
      <c r="O4042" s="785"/>
      <c r="P4042" s="787">
        <v>35.135475999999997</v>
      </c>
      <c r="Q4042" s="787">
        <v>-0.586395</v>
      </c>
      <c r="R4042" s="785" t="s">
        <v>2053</v>
      </c>
      <c r="S4042" s="785" t="s">
        <v>2098</v>
      </c>
      <c r="T4042" s="785" t="s">
        <v>20046</v>
      </c>
      <c r="U4042" s="785" t="s">
        <v>20303</v>
      </c>
      <c r="V4042" s="785" t="s">
        <v>2855</v>
      </c>
      <c r="W4042" s="785" t="s">
        <v>2760</v>
      </c>
      <c r="X4042" s="785" t="s">
        <v>2760</v>
      </c>
      <c r="Y4042" s="615" t="str">
        <f t="shared" si="63"/>
        <v>Philip Kurgat</v>
      </c>
      <c r="Z4042" s="785" t="s">
        <v>20282</v>
      </c>
      <c r="AA4042" s="785" t="s">
        <v>4314</v>
      </c>
      <c r="AB4042" s="785" t="s">
        <v>2683</v>
      </c>
      <c r="AC4042" s="785" t="s">
        <v>2606</v>
      </c>
      <c r="AD4042" s="786">
        <v>42923</v>
      </c>
    </row>
    <row r="4043" spans="1:30" ht="15.75">
      <c r="A4043" s="785" t="s">
        <v>4301</v>
      </c>
      <c r="B4043" s="785" t="s">
        <v>24592</v>
      </c>
      <c r="C4043" s="785" t="s">
        <v>4303</v>
      </c>
      <c r="D4043" s="785" t="s">
        <v>2599</v>
      </c>
      <c r="E4043" s="785" t="s">
        <v>9610</v>
      </c>
      <c r="F4043" s="786">
        <v>42826</v>
      </c>
      <c r="G4043" s="785" t="s">
        <v>20299</v>
      </c>
      <c r="H4043" s="786">
        <v>42876</v>
      </c>
      <c r="I4043" s="785" t="s">
        <v>24593</v>
      </c>
      <c r="J4043" s="785" t="s">
        <v>629</v>
      </c>
      <c r="K4043" s="785" t="s">
        <v>24594</v>
      </c>
      <c r="L4043" s="785" t="s">
        <v>24595</v>
      </c>
      <c r="M4043" s="785"/>
      <c r="N4043" s="785"/>
      <c r="O4043" s="785"/>
      <c r="P4043" s="787">
        <v>34.769764000000002</v>
      </c>
      <c r="Q4043" s="787">
        <v>-0.67558099999999999</v>
      </c>
      <c r="R4043" s="785" t="s">
        <v>2696</v>
      </c>
      <c r="S4043" s="785" t="s">
        <v>2697</v>
      </c>
      <c r="T4043" s="785" t="s">
        <v>1074</v>
      </c>
      <c r="U4043" s="785" t="s">
        <v>24596</v>
      </c>
      <c r="V4043" s="785" t="s">
        <v>3070</v>
      </c>
      <c r="W4043" s="785" t="s">
        <v>3008</v>
      </c>
      <c r="X4043" s="785" t="s">
        <v>3008</v>
      </c>
      <c r="Y4043" s="615" t="str">
        <f t="shared" si="63"/>
        <v>Thomas Masese Gikona</v>
      </c>
      <c r="Z4043" s="785" t="s">
        <v>24562</v>
      </c>
      <c r="AA4043" s="785" t="s">
        <v>4314</v>
      </c>
      <c r="AB4043" s="785" t="s">
        <v>2605</v>
      </c>
      <c r="AC4043" s="785" t="s">
        <v>2606</v>
      </c>
      <c r="AD4043" s="786">
        <v>42928</v>
      </c>
    </row>
    <row r="4044" spans="1:30" ht="15.75">
      <c r="A4044" s="785" t="s">
        <v>4301</v>
      </c>
      <c r="B4044" s="785" t="s">
        <v>29561</v>
      </c>
      <c r="C4044" s="785" t="s">
        <v>4303</v>
      </c>
      <c r="D4044" s="785" t="s">
        <v>2599</v>
      </c>
      <c r="E4044" s="785" t="s">
        <v>29562</v>
      </c>
      <c r="F4044" s="786">
        <v>42825</v>
      </c>
      <c r="G4044" s="785" t="s">
        <v>29563</v>
      </c>
      <c r="H4044" s="786">
        <v>42875</v>
      </c>
      <c r="I4044" s="785" t="s">
        <v>29564</v>
      </c>
      <c r="J4044" s="785" t="s">
        <v>627</v>
      </c>
      <c r="K4044" s="785" t="s">
        <v>29565</v>
      </c>
      <c r="L4044" s="785" t="s">
        <v>29566</v>
      </c>
      <c r="M4044" s="785"/>
      <c r="N4044" s="785"/>
      <c r="O4044" s="785"/>
      <c r="P4044" s="787">
        <v>37.544562999999997</v>
      </c>
      <c r="Q4044" s="787">
        <v>-0.40658100000000003</v>
      </c>
      <c r="R4044" s="785" t="s">
        <v>1089</v>
      </c>
      <c r="S4044" s="785" t="s">
        <v>2731</v>
      </c>
      <c r="T4044" s="785" t="s">
        <v>1861</v>
      </c>
      <c r="U4044" s="785" t="s">
        <v>3510</v>
      </c>
      <c r="V4044" s="785" t="s">
        <v>2855</v>
      </c>
      <c r="W4044" s="785" t="s">
        <v>3511</v>
      </c>
      <c r="X4044" s="785"/>
      <c r="Y4044" s="615" t="str">
        <f t="shared" si="63"/>
        <v>Sakaki Natural Renewable Energy Center</v>
      </c>
      <c r="Z4044" s="785" t="s">
        <v>2599</v>
      </c>
      <c r="AA4044" s="785" t="s">
        <v>4349</v>
      </c>
      <c r="AB4044" s="785" t="s">
        <v>2683</v>
      </c>
      <c r="AC4044" s="785" t="s">
        <v>2606</v>
      </c>
      <c r="AD4044" s="786">
        <v>42941</v>
      </c>
    </row>
    <row r="4045" spans="1:30" ht="15.75">
      <c r="A4045" s="785" t="s">
        <v>4301</v>
      </c>
      <c r="B4045" s="785" t="s">
        <v>29571</v>
      </c>
      <c r="C4045" s="785" t="s">
        <v>4303</v>
      </c>
      <c r="D4045" s="785" t="s">
        <v>2599</v>
      </c>
      <c r="E4045" s="785" t="s">
        <v>29562</v>
      </c>
      <c r="F4045" s="786">
        <v>42825</v>
      </c>
      <c r="G4045" s="785" t="s">
        <v>29563</v>
      </c>
      <c r="H4045" s="786">
        <v>42875</v>
      </c>
      <c r="I4045" s="785" t="s">
        <v>29572</v>
      </c>
      <c r="J4045" s="785" t="s">
        <v>629</v>
      </c>
      <c r="K4045" s="785" t="s">
        <v>29573</v>
      </c>
      <c r="L4045" s="785" t="s">
        <v>29574</v>
      </c>
      <c r="M4045" s="785"/>
      <c r="N4045" s="785"/>
      <c r="O4045" s="785"/>
      <c r="P4045" s="787">
        <v>37.549185999999999</v>
      </c>
      <c r="Q4045" s="787">
        <v>-0.40886099999999997</v>
      </c>
      <c r="R4045" s="785" t="s">
        <v>1089</v>
      </c>
      <c r="S4045" s="785" t="s">
        <v>2731</v>
      </c>
      <c r="T4045" s="785" t="s">
        <v>1861</v>
      </c>
      <c r="U4045" s="785" t="s">
        <v>3510</v>
      </c>
      <c r="V4045" s="785" t="s">
        <v>2855</v>
      </c>
      <c r="W4045" s="785" t="s">
        <v>3511</v>
      </c>
      <c r="X4045" s="785"/>
      <c r="Y4045" s="615" t="str">
        <f t="shared" si="63"/>
        <v>Sakaki Natural Renewable Energy Center</v>
      </c>
      <c r="Z4045" s="785" t="s">
        <v>2599</v>
      </c>
      <c r="AA4045" s="785" t="s">
        <v>4349</v>
      </c>
      <c r="AB4045" s="785" t="s">
        <v>2683</v>
      </c>
      <c r="AC4045" s="785" t="s">
        <v>2606</v>
      </c>
      <c r="AD4045" s="786">
        <v>42941</v>
      </c>
    </row>
    <row r="4046" spans="1:30" ht="15.75">
      <c r="A4046" s="785" t="s">
        <v>4301</v>
      </c>
      <c r="B4046" s="785" t="s">
        <v>29575</v>
      </c>
      <c r="C4046" s="785" t="s">
        <v>4303</v>
      </c>
      <c r="D4046" s="785" t="s">
        <v>2599</v>
      </c>
      <c r="E4046" s="785" t="s">
        <v>29562</v>
      </c>
      <c r="F4046" s="786">
        <v>42825</v>
      </c>
      <c r="G4046" s="785" t="s">
        <v>29563</v>
      </c>
      <c r="H4046" s="786">
        <v>42875</v>
      </c>
      <c r="I4046" s="785" t="s">
        <v>29576</v>
      </c>
      <c r="J4046" s="785" t="s">
        <v>629</v>
      </c>
      <c r="K4046" s="785" t="s">
        <v>29577</v>
      </c>
      <c r="L4046" s="785" t="s">
        <v>29578</v>
      </c>
      <c r="M4046" s="785"/>
      <c r="N4046" s="785"/>
      <c r="O4046" s="785"/>
      <c r="P4046" s="787">
        <v>37.540433</v>
      </c>
      <c r="Q4046" s="787">
        <v>-0.39929799999999999</v>
      </c>
      <c r="R4046" s="785" t="s">
        <v>1089</v>
      </c>
      <c r="S4046" s="785" t="s">
        <v>2731</v>
      </c>
      <c r="T4046" s="785" t="s">
        <v>1861</v>
      </c>
      <c r="U4046" s="785" t="s">
        <v>3510</v>
      </c>
      <c r="V4046" s="785" t="s">
        <v>2855</v>
      </c>
      <c r="W4046" s="785" t="s">
        <v>3511</v>
      </c>
      <c r="X4046" s="785"/>
      <c r="Y4046" s="615" t="str">
        <f t="shared" si="63"/>
        <v>Sakaki Natural Renewable Energy Center</v>
      </c>
      <c r="Z4046" s="785" t="s">
        <v>2599</v>
      </c>
      <c r="AA4046" s="785" t="s">
        <v>4349</v>
      </c>
      <c r="AB4046" s="785" t="s">
        <v>2683</v>
      </c>
      <c r="AC4046" s="785" t="s">
        <v>2606</v>
      </c>
      <c r="AD4046" s="786">
        <v>42941</v>
      </c>
    </row>
    <row r="4047" spans="1:30" ht="15.75">
      <c r="A4047" s="785" t="s">
        <v>4301</v>
      </c>
      <c r="B4047" s="785" t="s">
        <v>10280</v>
      </c>
      <c r="C4047" s="785" t="s">
        <v>4303</v>
      </c>
      <c r="D4047" s="785" t="s">
        <v>2599</v>
      </c>
      <c r="E4047" s="785" t="s">
        <v>10281</v>
      </c>
      <c r="F4047" s="786">
        <v>42824</v>
      </c>
      <c r="G4047" s="785" t="s">
        <v>10282</v>
      </c>
      <c r="H4047" s="786">
        <v>42874</v>
      </c>
      <c r="I4047" s="785" t="s">
        <v>10283</v>
      </c>
      <c r="J4047" s="785" t="s">
        <v>629</v>
      </c>
      <c r="K4047" s="785" t="s">
        <v>10284</v>
      </c>
      <c r="L4047" s="785" t="s">
        <v>10285</v>
      </c>
      <c r="M4047" s="785"/>
      <c r="N4047" s="785"/>
      <c r="O4047" s="785"/>
      <c r="P4047" s="787">
        <v>36.783216000000003</v>
      </c>
      <c r="Q4047" s="787">
        <v>-1.0302720000000001</v>
      </c>
      <c r="R4047" s="785" t="s">
        <v>821</v>
      </c>
      <c r="S4047" s="785" t="s">
        <v>871</v>
      </c>
      <c r="T4047" s="785" t="s">
        <v>871</v>
      </c>
      <c r="U4047" s="785" t="s">
        <v>3813</v>
      </c>
      <c r="V4047" s="785">
        <v>8</v>
      </c>
      <c r="W4047" s="785" t="s">
        <v>2998</v>
      </c>
      <c r="X4047" s="785" t="s">
        <v>2998</v>
      </c>
      <c r="Y4047" s="615" t="str">
        <f t="shared" si="63"/>
        <v>Geoffrey Ndua Mbugua</v>
      </c>
      <c r="Z4047" s="785" t="s">
        <v>10286</v>
      </c>
      <c r="AA4047" s="785" t="s">
        <v>4314</v>
      </c>
      <c r="AB4047" s="785" t="s">
        <v>2605</v>
      </c>
      <c r="AC4047" s="785" t="s">
        <v>2606</v>
      </c>
      <c r="AD4047" s="786">
        <v>42934</v>
      </c>
    </row>
    <row r="4048" spans="1:30" ht="15.75">
      <c r="A4048" s="785" t="s">
        <v>4301</v>
      </c>
      <c r="B4048" s="785" t="s">
        <v>28256</v>
      </c>
      <c r="C4048" s="785" t="s">
        <v>4303</v>
      </c>
      <c r="D4048" s="785" t="s">
        <v>2599</v>
      </c>
      <c r="E4048" s="785" t="s">
        <v>10281</v>
      </c>
      <c r="F4048" s="786">
        <v>42824</v>
      </c>
      <c r="G4048" s="785" t="s">
        <v>10282</v>
      </c>
      <c r="H4048" s="786">
        <v>42874</v>
      </c>
      <c r="I4048" s="785" t="s">
        <v>28257</v>
      </c>
      <c r="J4048" s="785" t="s">
        <v>629</v>
      </c>
      <c r="K4048" s="785" t="s">
        <v>28258</v>
      </c>
      <c r="L4048" s="785" t="s">
        <v>28259</v>
      </c>
      <c r="M4048" s="785"/>
      <c r="N4048" s="785"/>
      <c r="O4048" s="785"/>
      <c r="P4048" s="787">
        <v>36.783228000000001</v>
      </c>
      <c r="Q4048" s="787">
        <v>-1.030484</v>
      </c>
      <c r="R4048" s="785" t="s">
        <v>821</v>
      </c>
      <c r="S4048" s="785" t="s">
        <v>871</v>
      </c>
      <c r="T4048" s="785" t="s">
        <v>3336</v>
      </c>
      <c r="U4048" s="785" t="s">
        <v>3336</v>
      </c>
      <c r="V4048" s="785" t="s">
        <v>2855</v>
      </c>
      <c r="W4048" s="785" t="s">
        <v>2998</v>
      </c>
      <c r="X4048" s="785"/>
      <c r="Y4048" s="615" t="str">
        <f t="shared" si="63"/>
        <v>Geoffrey Ndua Mbugua</v>
      </c>
      <c r="Z4048" s="785" t="s">
        <v>2599</v>
      </c>
      <c r="AA4048" s="785" t="s">
        <v>4314</v>
      </c>
      <c r="AB4048" s="785" t="s">
        <v>2605</v>
      </c>
      <c r="AC4048" s="785" t="s">
        <v>2606</v>
      </c>
      <c r="AD4048" s="786">
        <v>42796</v>
      </c>
    </row>
    <row r="4049" spans="1:30" ht="15.75">
      <c r="A4049" s="785" t="s">
        <v>4301</v>
      </c>
      <c r="B4049" s="785" t="s">
        <v>31315</v>
      </c>
      <c r="C4049" s="785" t="s">
        <v>4303</v>
      </c>
      <c r="D4049" s="785" t="s">
        <v>2599</v>
      </c>
      <c r="E4049" s="785" t="s">
        <v>31316</v>
      </c>
      <c r="F4049" s="786">
        <v>42495</v>
      </c>
      <c r="G4049" s="785" t="s">
        <v>10282</v>
      </c>
      <c r="H4049" s="786">
        <v>42874</v>
      </c>
      <c r="I4049" s="785" t="s">
        <v>31317</v>
      </c>
      <c r="J4049" s="785" t="s">
        <v>629</v>
      </c>
      <c r="K4049" s="785" t="s">
        <v>31318</v>
      </c>
      <c r="L4049" s="785" t="s">
        <v>31319</v>
      </c>
      <c r="M4049" s="785"/>
      <c r="N4049" s="785"/>
      <c r="O4049" s="785"/>
      <c r="P4049" s="787">
        <v>36.807136999999997</v>
      </c>
      <c r="Q4049" s="787">
        <v>-1.0763750000000001</v>
      </c>
      <c r="R4049" s="785" t="s">
        <v>821</v>
      </c>
      <c r="S4049" s="785" t="s">
        <v>871</v>
      </c>
      <c r="T4049" s="785" t="s">
        <v>2712</v>
      </c>
      <c r="U4049" s="785" t="s">
        <v>2895</v>
      </c>
      <c r="V4049" s="785" t="s">
        <v>3004</v>
      </c>
      <c r="W4049" s="785" t="s">
        <v>2615</v>
      </c>
      <c r="X4049" s="785"/>
      <c r="Y4049" s="615" t="str">
        <f t="shared" si="63"/>
        <v>Takamoto Biogas</v>
      </c>
      <c r="Z4049" s="785" t="s">
        <v>2599</v>
      </c>
      <c r="AA4049" s="785" t="s">
        <v>5464</v>
      </c>
      <c r="AB4049" s="785" t="s">
        <v>3686</v>
      </c>
      <c r="AC4049" s="785" t="s">
        <v>2617</v>
      </c>
      <c r="AD4049" s="786">
        <v>43033</v>
      </c>
    </row>
    <row r="4050" spans="1:30" ht="15.75">
      <c r="A4050" s="785" t="s">
        <v>4301</v>
      </c>
      <c r="B4050" s="785" t="s">
        <v>24527</v>
      </c>
      <c r="C4050" s="785" t="s">
        <v>4303</v>
      </c>
      <c r="D4050" s="785" t="s">
        <v>2599</v>
      </c>
      <c r="E4050" s="785" t="s">
        <v>9552</v>
      </c>
      <c r="F4050" s="786">
        <v>42823</v>
      </c>
      <c r="G4050" s="785" t="s">
        <v>14566</v>
      </c>
      <c r="H4050" s="786">
        <v>42873</v>
      </c>
      <c r="I4050" s="785" t="s">
        <v>24528</v>
      </c>
      <c r="J4050" s="785" t="s">
        <v>629</v>
      </c>
      <c r="K4050" s="785" t="s">
        <v>24529</v>
      </c>
      <c r="L4050" s="785" t="s">
        <v>24530</v>
      </c>
      <c r="M4050" s="785"/>
      <c r="N4050" s="785"/>
      <c r="O4050" s="785" t="s">
        <v>24531</v>
      </c>
      <c r="P4050" s="787">
        <v>35.470342000000002</v>
      </c>
      <c r="Q4050" s="787">
        <v>-1.9016999999999999E-2</v>
      </c>
      <c r="R4050" s="785" t="s">
        <v>2053</v>
      </c>
      <c r="S4050" s="785" t="s">
        <v>2729</v>
      </c>
      <c r="T4050" s="785" t="s">
        <v>5673</v>
      </c>
      <c r="U4050" s="785" t="s">
        <v>3533</v>
      </c>
      <c r="V4050" s="785" t="s">
        <v>2673</v>
      </c>
      <c r="W4050" s="785" t="s">
        <v>2608</v>
      </c>
      <c r="X4050" s="785" t="s">
        <v>24532</v>
      </c>
      <c r="Y4050" s="615" t="str">
        <f t="shared" si="63"/>
        <v>Thairu George</v>
      </c>
      <c r="Z4050" s="785" t="s">
        <v>10387</v>
      </c>
      <c r="AA4050" s="785" t="s">
        <v>5464</v>
      </c>
      <c r="AB4050" s="785" t="s">
        <v>2609</v>
      </c>
      <c r="AC4050" s="785" t="s">
        <v>2610</v>
      </c>
      <c r="AD4050" s="786">
        <v>42859</v>
      </c>
    </row>
    <row r="4051" spans="1:30" ht="15.75">
      <c r="A4051" s="785" t="s">
        <v>4301</v>
      </c>
      <c r="B4051" s="785" t="s">
        <v>9895</v>
      </c>
      <c r="C4051" s="785" t="s">
        <v>4303</v>
      </c>
      <c r="D4051" s="785" t="s">
        <v>2599</v>
      </c>
      <c r="E4051" s="785" t="s">
        <v>9896</v>
      </c>
      <c r="F4051" s="786">
        <v>42820</v>
      </c>
      <c r="G4051" s="785" t="s">
        <v>9897</v>
      </c>
      <c r="H4051" s="786">
        <v>42870</v>
      </c>
      <c r="I4051" s="785" t="s">
        <v>9898</v>
      </c>
      <c r="J4051" s="785" t="s">
        <v>627</v>
      </c>
      <c r="K4051" s="785" t="s">
        <v>9899</v>
      </c>
      <c r="L4051" s="785" t="s">
        <v>9900</v>
      </c>
      <c r="M4051" s="785"/>
      <c r="N4051" s="785"/>
      <c r="O4051" s="785"/>
      <c r="P4051" s="787">
        <v>36.769525999999999</v>
      </c>
      <c r="Q4051" s="787">
        <v>-1.061321</v>
      </c>
      <c r="R4051" s="785" t="s">
        <v>821</v>
      </c>
      <c r="S4051" s="785" t="s">
        <v>871</v>
      </c>
      <c r="T4051" s="785" t="s">
        <v>871</v>
      </c>
      <c r="U4051" s="785" t="s">
        <v>2669</v>
      </c>
      <c r="V4051" s="785" t="s">
        <v>3004</v>
      </c>
      <c r="W4051" s="785" t="s">
        <v>2615</v>
      </c>
      <c r="X4051" s="785" t="s">
        <v>9775</v>
      </c>
      <c r="Y4051" s="615" t="str">
        <f t="shared" si="63"/>
        <v>Frederick Kago</v>
      </c>
      <c r="Z4051" s="785" t="s">
        <v>9780</v>
      </c>
      <c r="AA4051" s="785" t="s">
        <v>5464</v>
      </c>
      <c r="AB4051" s="785" t="s">
        <v>3686</v>
      </c>
      <c r="AC4051" s="785" t="s">
        <v>2617</v>
      </c>
      <c r="AD4051" s="786">
        <v>43194</v>
      </c>
    </row>
    <row r="4052" spans="1:30" ht="15.75">
      <c r="A4052" s="785" t="s">
        <v>4301</v>
      </c>
      <c r="B4052" s="785" t="s">
        <v>9905</v>
      </c>
      <c r="C4052" s="785" t="s">
        <v>4303</v>
      </c>
      <c r="D4052" s="785" t="s">
        <v>2599</v>
      </c>
      <c r="E4052" s="785" t="s">
        <v>9896</v>
      </c>
      <c r="F4052" s="786">
        <v>42820</v>
      </c>
      <c r="G4052" s="785" t="s">
        <v>9897</v>
      </c>
      <c r="H4052" s="786">
        <v>42870</v>
      </c>
      <c r="I4052" s="785" t="s">
        <v>9906</v>
      </c>
      <c r="J4052" s="785" t="s">
        <v>629</v>
      </c>
      <c r="K4052" s="785" t="s">
        <v>2612</v>
      </c>
      <c r="L4052" s="785" t="s">
        <v>9907</v>
      </c>
      <c r="M4052" s="785"/>
      <c r="N4052" s="785"/>
      <c r="O4052" s="785"/>
      <c r="P4052" s="787">
        <v>36.806227</v>
      </c>
      <c r="Q4052" s="787">
        <v>-1.0637540000000001</v>
      </c>
      <c r="R4052" s="785" t="s">
        <v>821</v>
      </c>
      <c r="S4052" s="785" t="s">
        <v>871</v>
      </c>
      <c r="T4052" s="785" t="s">
        <v>9908</v>
      </c>
      <c r="U4052" s="785" t="s">
        <v>9908</v>
      </c>
      <c r="V4052" s="785" t="s">
        <v>3004</v>
      </c>
      <c r="W4052" s="785" t="s">
        <v>2615</v>
      </c>
      <c r="X4052" s="785" t="s">
        <v>9775</v>
      </c>
      <c r="Y4052" s="615" t="str">
        <f t="shared" si="63"/>
        <v>Frederick Kago</v>
      </c>
      <c r="Z4052" s="785" t="s">
        <v>9780</v>
      </c>
      <c r="AA4052" s="785" t="s">
        <v>5464</v>
      </c>
      <c r="AB4052" s="785" t="s">
        <v>3686</v>
      </c>
      <c r="AC4052" s="785" t="s">
        <v>2617</v>
      </c>
      <c r="AD4052" s="786">
        <v>43194</v>
      </c>
    </row>
    <row r="4053" spans="1:30" ht="15.75">
      <c r="A4053" s="785" t="s">
        <v>4301</v>
      </c>
      <c r="B4053" s="785" t="s">
        <v>13405</v>
      </c>
      <c r="C4053" s="785" t="s">
        <v>4303</v>
      </c>
      <c r="D4053" s="785" t="s">
        <v>2599</v>
      </c>
      <c r="E4053" s="785" t="s">
        <v>13406</v>
      </c>
      <c r="F4053" s="786">
        <v>42786</v>
      </c>
      <c r="G4053" s="785" t="s">
        <v>9897</v>
      </c>
      <c r="H4053" s="786">
        <v>42870</v>
      </c>
      <c r="I4053" s="785" t="s">
        <v>13407</v>
      </c>
      <c r="J4053" s="785" t="s">
        <v>629</v>
      </c>
      <c r="K4053" s="785" t="s">
        <v>13408</v>
      </c>
      <c r="L4053" s="785" t="s">
        <v>13409</v>
      </c>
      <c r="M4053" s="785"/>
      <c r="N4053" s="785"/>
      <c r="O4053" s="785"/>
      <c r="P4053" s="787">
        <v>35.169617000000002</v>
      </c>
      <c r="Q4053" s="787">
        <v>9.7890000000000005E-2</v>
      </c>
      <c r="R4053" s="785" t="s">
        <v>916</v>
      </c>
      <c r="S4053" s="785" t="s">
        <v>2823</v>
      </c>
      <c r="T4053" s="785" t="s">
        <v>13410</v>
      </c>
      <c r="U4053" s="785" t="s">
        <v>3756</v>
      </c>
      <c r="V4053" s="785" t="s">
        <v>3004</v>
      </c>
      <c r="W4053" s="785" t="s">
        <v>2873</v>
      </c>
      <c r="X4053" s="785" t="s">
        <v>2873</v>
      </c>
      <c r="Y4053" s="615" t="str">
        <f t="shared" si="63"/>
        <v>Job K Soimo</v>
      </c>
      <c r="Z4053" s="785" t="s">
        <v>13351</v>
      </c>
      <c r="AA4053" s="785" t="s">
        <v>4314</v>
      </c>
      <c r="AB4053" s="785" t="s">
        <v>2683</v>
      </c>
      <c r="AC4053" s="785" t="s">
        <v>2606</v>
      </c>
      <c r="AD4053" s="786">
        <v>42886</v>
      </c>
    </row>
    <row r="4054" spans="1:30" ht="15.75">
      <c r="A4054" s="785" t="s">
        <v>4301</v>
      </c>
      <c r="B4054" s="785" t="s">
        <v>17177</v>
      </c>
      <c r="C4054" s="785" t="s">
        <v>4303</v>
      </c>
      <c r="D4054" s="785" t="s">
        <v>2599</v>
      </c>
      <c r="E4054" s="785" t="s">
        <v>9896</v>
      </c>
      <c r="F4054" s="786">
        <v>42820</v>
      </c>
      <c r="G4054" s="785" t="s">
        <v>9897</v>
      </c>
      <c r="H4054" s="786">
        <v>42870</v>
      </c>
      <c r="I4054" s="785" t="s">
        <v>17178</v>
      </c>
      <c r="J4054" s="785" t="s">
        <v>627</v>
      </c>
      <c r="K4054" s="785" t="s">
        <v>17179</v>
      </c>
      <c r="L4054" s="785" t="s">
        <v>17180</v>
      </c>
      <c r="M4054" s="785"/>
      <c r="N4054" s="785"/>
      <c r="O4054" s="785"/>
      <c r="P4054" s="787">
        <v>35.854858</v>
      </c>
      <c r="Q4054" s="787">
        <v>-0.21246499999999999</v>
      </c>
      <c r="R4054" s="785" t="s">
        <v>695</v>
      </c>
      <c r="S4054" s="785" t="s">
        <v>1011</v>
      </c>
      <c r="T4054" s="785" t="s">
        <v>2784</v>
      </c>
      <c r="U4054" s="785" t="s">
        <v>17181</v>
      </c>
      <c r="V4054" s="785" t="s">
        <v>3174</v>
      </c>
      <c r="W4054" s="785" t="s">
        <v>2693</v>
      </c>
      <c r="X4054" s="785" t="s">
        <v>3116</v>
      </c>
      <c r="Y4054" s="615" t="str">
        <f t="shared" si="63"/>
        <v>Luka Kiprop Maiyo</v>
      </c>
      <c r="Z4054" s="785" t="s">
        <v>16935</v>
      </c>
      <c r="AA4054" s="785" t="s">
        <v>4349</v>
      </c>
      <c r="AB4054" s="785" t="s">
        <v>2605</v>
      </c>
      <c r="AC4054" s="785" t="s">
        <v>2606</v>
      </c>
      <c r="AD4054" s="786">
        <v>42912</v>
      </c>
    </row>
    <row r="4055" spans="1:30" ht="15.75">
      <c r="A4055" s="785" t="s">
        <v>4301</v>
      </c>
      <c r="B4055" s="785" t="s">
        <v>29567</v>
      </c>
      <c r="C4055" s="785" t="s">
        <v>4303</v>
      </c>
      <c r="D4055" s="785" t="s">
        <v>2599</v>
      </c>
      <c r="E4055" s="785" t="s">
        <v>9896</v>
      </c>
      <c r="F4055" s="786">
        <v>42820</v>
      </c>
      <c r="G4055" s="785" t="s">
        <v>9897</v>
      </c>
      <c r="H4055" s="786">
        <v>42870</v>
      </c>
      <c r="I4055" s="785" t="s">
        <v>29568</v>
      </c>
      <c r="J4055" s="785" t="s">
        <v>627</v>
      </c>
      <c r="K4055" s="785" t="s">
        <v>29569</v>
      </c>
      <c r="L4055" s="785" t="s">
        <v>29570</v>
      </c>
      <c r="M4055" s="785"/>
      <c r="N4055" s="785"/>
      <c r="O4055" s="785"/>
      <c r="P4055" s="787">
        <v>37.551163000000003</v>
      </c>
      <c r="Q4055" s="787">
        <v>-0.40787200000000001</v>
      </c>
      <c r="R4055" s="785" t="s">
        <v>1089</v>
      </c>
      <c r="S4055" s="785" t="s">
        <v>2731</v>
      </c>
      <c r="T4055" s="785" t="s">
        <v>1861</v>
      </c>
      <c r="U4055" s="785" t="s">
        <v>3510</v>
      </c>
      <c r="V4055" s="785" t="s">
        <v>2855</v>
      </c>
      <c r="W4055" s="785" t="s">
        <v>3511</v>
      </c>
      <c r="X4055" s="785"/>
      <c r="Y4055" s="615" t="str">
        <f t="shared" si="63"/>
        <v>Sakaki Natural Renewable Energy Center</v>
      </c>
      <c r="Z4055" s="785" t="s">
        <v>2599</v>
      </c>
      <c r="AA4055" s="785" t="s">
        <v>4349</v>
      </c>
      <c r="AB4055" s="785" t="s">
        <v>2683</v>
      </c>
      <c r="AC4055" s="785" t="s">
        <v>2606</v>
      </c>
      <c r="AD4055" s="786">
        <v>42941</v>
      </c>
    </row>
    <row r="4056" spans="1:30" ht="15.75">
      <c r="A4056" s="785" t="s">
        <v>4301</v>
      </c>
      <c r="B4056" s="785" t="s">
        <v>26034</v>
      </c>
      <c r="C4056" s="785" t="s">
        <v>4303</v>
      </c>
      <c r="D4056" s="785" t="s">
        <v>2599</v>
      </c>
      <c r="E4056" s="785" t="s">
        <v>20024</v>
      </c>
      <c r="F4056" s="786">
        <v>42789</v>
      </c>
      <c r="G4056" s="785" t="s">
        <v>5163</v>
      </c>
      <c r="H4056" s="786">
        <v>42867</v>
      </c>
      <c r="I4056" s="785" t="s">
        <v>26035</v>
      </c>
      <c r="J4056" s="785" t="s">
        <v>627</v>
      </c>
      <c r="K4056" s="785" t="s">
        <v>2612</v>
      </c>
      <c r="L4056" s="785" t="s">
        <v>26036</v>
      </c>
      <c r="M4056" s="785"/>
      <c r="N4056" s="785"/>
      <c r="O4056" s="785"/>
      <c r="P4056" s="787">
        <v>35.386560000000003</v>
      </c>
      <c r="Q4056" s="787">
        <v>-0.119572</v>
      </c>
      <c r="R4056" s="785" t="s">
        <v>2053</v>
      </c>
      <c r="S4056" s="785" t="s">
        <v>2715</v>
      </c>
      <c r="T4056" s="785" t="s">
        <v>4310</v>
      </c>
      <c r="U4056" s="785" t="s">
        <v>3194</v>
      </c>
      <c r="V4056" s="785" t="s">
        <v>2603</v>
      </c>
      <c r="W4056" s="785" t="s">
        <v>10148</v>
      </c>
      <c r="X4056" s="785"/>
      <c r="Y4056" s="615" t="str">
        <f t="shared" si="63"/>
        <v>Geoffrey  Chumba</v>
      </c>
      <c r="Z4056" s="785" t="s">
        <v>2599</v>
      </c>
      <c r="AA4056" s="785" t="s">
        <v>4314</v>
      </c>
      <c r="AB4056" s="785" t="s">
        <v>2683</v>
      </c>
      <c r="AC4056" s="785" t="s">
        <v>2606</v>
      </c>
      <c r="AD4056" s="786">
        <v>43437</v>
      </c>
    </row>
    <row r="4057" spans="1:30" ht="15.75">
      <c r="A4057" s="785" t="s">
        <v>4301</v>
      </c>
      <c r="B4057" s="785" t="s">
        <v>10716</v>
      </c>
      <c r="C4057" s="785" t="s">
        <v>4303</v>
      </c>
      <c r="D4057" s="785" t="s">
        <v>2599</v>
      </c>
      <c r="E4057" s="785" t="s">
        <v>10717</v>
      </c>
      <c r="F4057" s="786">
        <v>42750</v>
      </c>
      <c r="G4057" s="785" t="s">
        <v>10718</v>
      </c>
      <c r="H4057" s="786">
        <v>42866</v>
      </c>
      <c r="I4057" s="785" t="s">
        <v>10719</v>
      </c>
      <c r="J4057" s="785" t="s">
        <v>629</v>
      </c>
      <c r="K4057" s="785" t="s">
        <v>2612</v>
      </c>
      <c r="L4057" s="785" t="s">
        <v>10720</v>
      </c>
      <c r="M4057" s="785"/>
      <c r="N4057" s="785"/>
      <c r="O4057" s="785"/>
      <c r="P4057" s="787">
        <v>37.096617000000002</v>
      </c>
      <c r="Q4057" s="787">
        <v>-1.042878</v>
      </c>
      <c r="R4057" s="785" t="s">
        <v>821</v>
      </c>
      <c r="S4057" s="785" t="s">
        <v>2868</v>
      </c>
      <c r="T4057" s="785" t="s">
        <v>2869</v>
      </c>
      <c r="U4057" s="785" t="s">
        <v>2869</v>
      </c>
      <c r="V4057" s="785">
        <v>17</v>
      </c>
      <c r="W4057" s="785" t="s">
        <v>2608</v>
      </c>
      <c r="X4057" s="785" t="s">
        <v>10709</v>
      </c>
      <c r="Y4057" s="615" t="str">
        <f t="shared" si="63"/>
        <v>George Thairu</v>
      </c>
      <c r="Z4057" s="785" t="s">
        <v>10387</v>
      </c>
      <c r="AA4057" s="785" t="s">
        <v>5464</v>
      </c>
      <c r="AB4057" s="785" t="s">
        <v>2609</v>
      </c>
      <c r="AC4057" s="785" t="s">
        <v>2610</v>
      </c>
      <c r="AD4057" s="786">
        <v>42866</v>
      </c>
    </row>
    <row r="4058" spans="1:30" ht="15.75">
      <c r="A4058" s="785" t="s">
        <v>4301</v>
      </c>
      <c r="B4058" s="785" t="s">
        <v>13525</v>
      </c>
      <c r="C4058" s="785" t="s">
        <v>4303</v>
      </c>
      <c r="D4058" s="785" t="s">
        <v>2599</v>
      </c>
      <c r="E4058" s="785" t="s">
        <v>13526</v>
      </c>
      <c r="F4058" s="786">
        <v>42816</v>
      </c>
      <c r="G4058" s="785" t="s">
        <v>10718</v>
      </c>
      <c r="H4058" s="786">
        <v>42866</v>
      </c>
      <c r="I4058" s="785" t="s">
        <v>13527</v>
      </c>
      <c r="J4058" s="785" t="s">
        <v>629</v>
      </c>
      <c r="K4058" s="785" t="s">
        <v>13528</v>
      </c>
      <c r="L4058" s="785" t="s">
        <v>13529</v>
      </c>
      <c r="M4058" s="785"/>
      <c r="N4058" s="785"/>
      <c r="O4058" s="785"/>
      <c r="P4058" s="787">
        <v>34.933590000000002</v>
      </c>
      <c r="Q4058" s="787">
        <v>-0.57840800000000003</v>
      </c>
      <c r="R4058" s="785" t="s">
        <v>843</v>
      </c>
      <c r="S4058" s="785" t="s">
        <v>843</v>
      </c>
      <c r="T4058" s="785" t="s">
        <v>13530</v>
      </c>
      <c r="U4058" s="785" t="s">
        <v>13530</v>
      </c>
      <c r="V4058" s="785" t="s">
        <v>2673</v>
      </c>
      <c r="W4058" s="785" t="s">
        <v>4057</v>
      </c>
      <c r="X4058" s="785" t="s">
        <v>2754</v>
      </c>
      <c r="Y4058" s="615" t="str">
        <f t="shared" si="63"/>
        <v>Joel Nyambane Moigare</v>
      </c>
      <c r="Z4058" s="785" t="s">
        <v>13448</v>
      </c>
      <c r="AA4058" s="785" t="s">
        <v>4314</v>
      </c>
      <c r="AB4058" s="785" t="s">
        <v>2605</v>
      </c>
      <c r="AC4058" s="785" t="s">
        <v>2606</v>
      </c>
      <c r="AD4058" s="786">
        <v>42927</v>
      </c>
    </row>
    <row r="4059" spans="1:30" ht="15.75">
      <c r="A4059" s="785" t="s">
        <v>4301</v>
      </c>
      <c r="B4059" s="785" t="s">
        <v>16970</v>
      </c>
      <c r="C4059" s="785" t="s">
        <v>4303</v>
      </c>
      <c r="D4059" s="785" t="s">
        <v>2599</v>
      </c>
      <c r="E4059" s="785" t="s">
        <v>13526</v>
      </c>
      <c r="F4059" s="786">
        <v>42816</v>
      </c>
      <c r="G4059" s="785" t="s">
        <v>10718</v>
      </c>
      <c r="H4059" s="786">
        <v>42866</v>
      </c>
      <c r="I4059" s="785" t="s">
        <v>16971</v>
      </c>
      <c r="J4059" s="785" t="s">
        <v>629</v>
      </c>
      <c r="K4059" s="785" t="s">
        <v>16972</v>
      </c>
      <c r="L4059" s="785" t="s">
        <v>16973</v>
      </c>
      <c r="M4059" s="785"/>
      <c r="N4059" s="785"/>
      <c r="O4059" s="785"/>
      <c r="P4059" s="787">
        <v>37.616683000000002</v>
      </c>
      <c r="Q4059" s="787">
        <v>-0.19559000000000001</v>
      </c>
      <c r="R4059" s="785" t="s">
        <v>1104</v>
      </c>
      <c r="S4059" s="785" t="s">
        <v>2643</v>
      </c>
      <c r="T4059" s="785" t="s">
        <v>3409</v>
      </c>
      <c r="U4059" s="785" t="s">
        <v>16974</v>
      </c>
      <c r="V4059" s="785" t="s">
        <v>2855</v>
      </c>
      <c r="W4059" s="785" t="s">
        <v>2693</v>
      </c>
      <c r="X4059" s="785" t="s">
        <v>16952</v>
      </c>
      <c r="Y4059" s="615" t="str">
        <f t="shared" si="63"/>
        <v>Lucas Muia</v>
      </c>
      <c r="Z4059" s="785" t="s">
        <v>16935</v>
      </c>
      <c r="AA4059" s="785" t="s">
        <v>4349</v>
      </c>
      <c r="AB4059" s="785" t="s">
        <v>2605</v>
      </c>
      <c r="AC4059" s="785" t="s">
        <v>2606</v>
      </c>
      <c r="AD4059" s="786">
        <v>42910</v>
      </c>
    </row>
    <row r="4060" spans="1:30" ht="15.75">
      <c r="A4060" s="785" t="s">
        <v>4301</v>
      </c>
      <c r="B4060" s="785" t="s">
        <v>31242</v>
      </c>
      <c r="C4060" s="785" t="s">
        <v>4379</v>
      </c>
      <c r="D4060" s="785" t="s">
        <v>2598</v>
      </c>
      <c r="E4060" s="785" t="s">
        <v>10171</v>
      </c>
      <c r="F4060" s="786">
        <v>42815</v>
      </c>
      <c r="G4060" s="785" t="s">
        <v>5758</v>
      </c>
      <c r="H4060" s="786">
        <v>42865</v>
      </c>
      <c r="I4060" s="785" t="s">
        <v>31243</v>
      </c>
      <c r="J4060" s="785" t="s">
        <v>629</v>
      </c>
      <c r="K4060" s="785" t="s">
        <v>31244</v>
      </c>
      <c r="L4060" s="785" t="s">
        <v>31245</v>
      </c>
      <c r="M4060" s="785"/>
      <c r="N4060" s="785"/>
      <c r="O4060" s="785"/>
      <c r="P4060" s="787">
        <v>37.135210000000001</v>
      </c>
      <c r="Q4060" s="787">
        <v>-0.96432799999999996</v>
      </c>
      <c r="R4060" s="785" t="s">
        <v>1030</v>
      </c>
      <c r="S4060" s="785" t="s">
        <v>3500</v>
      </c>
      <c r="T4060" s="785" t="s">
        <v>3139</v>
      </c>
      <c r="U4060" s="785" t="s">
        <v>3139</v>
      </c>
      <c r="V4060" s="785" t="s">
        <v>3004</v>
      </c>
      <c r="W4060" s="785" t="s">
        <v>2615</v>
      </c>
      <c r="X4060" s="785"/>
      <c r="Y4060" s="615" t="str">
        <f t="shared" si="63"/>
        <v>Takamoto Biogas</v>
      </c>
      <c r="Z4060" s="785" t="s">
        <v>2599</v>
      </c>
      <c r="AA4060" s="785" t="s">
        <v>5464</v>
      </c>
      <c r="AB4060" s="785" t="s">
        <v>3686</v>
      </c>
      <c r="AC4060" s="785" t="s">
        <v>2617</v>
      </c>
      <c r="AD4060" s="786">
        <v>43073</v>
      </c>
    </row>
    <row r="4061" spans="1:30" ht="15.75">
      <c r="A4061" s="785" t="s">
        <v>4301</v>
      </c>
      <c r="B4061" s="785" t="s">
        <v>17579</v>
      </c>
      <c r="C4061" s="785" t="s">
        <v>4303</v>
      </c>
      <c r="D4061" s="785" t="s">
        <v>2599</v>
      </c>
      <c r="E4061" s="785" t="s">
        <v>17580</v>
      </c>
      <c r="F4061" s="786">
        <v>42812</v>
      </c>
      <c r="G4061" s="785" t="s">
        <v>7007</v>
      </c>
      <c r="H4061" s="786">
        <v>42862</v>
      </c>
      <c r="I4061" s="785" t="s">
        <v>17581</v>
      </c>
      <c r="J4061" s="785" t="s">
        <v>627</v>
      </c>
      <c r="K4061" s="785" t="s">
        <v>17582</v>
      </c>
      <c r="L4061" s="785" t="s">
        <v>17583</v>
      </c>
      <c r="M4061" s="785"/>
      <c r="N4061" s="785"/>
      <c r="O4061" s="785"/>
      <c r="P4061" s="787">
        <v>37.166246999999998</v>
      </c>
      <c r="Q4061" s="787">
        <v>-0.85953199999999996</v>
      </c>
      <c r="R4061" s="785" t="s">
        <v>1030</v>
      </c>
      <c r="S4061" s="785" t="s">
        <v>3500</v>
      </c>
      <c r="T4061" s="785" t="s">
        <v>2776</v>
      </c>
      <c r="U4061" s="785" t="s">
        <v>17584</v>
      </c>
      <c r="V4061" s="785" t="s">
        <v>3004</v>
      </c>
      <c r="W4061" s="785" t="s">
        <v>3535</v>
      </c>
      <c r="X4061" s="785" t="s">
        <v>3535</v>
      </c>
      <c r="Y4061" s="615" t="str">
        <f t="shared" si="63"/>
        <v>Maurice Kinuthia Wangui</v>
      </c>
      <c r="Z4061" s="785" t="s">
        <v>17405</v>
      </c>
      <c r="AA4061" s="785" t="s">
        <v>4314</v>
      </c>
      <c r="AB4061" s="785" t="s">
        <v>2605</v>
      </c>
      <c r="AC4061" s="785" t="s">
        <v>2606</v>
      </c>
      <c r="AD4061" s="786">
        <v>42958</v>
      </c>
    </row>
    <row r="4062" spans="1:30" ht="15.75">
      <c r="A4062" s="785" t="s">
        <v>4301</v>
      </c>
      <c r="B4062" s="785" t="s">
        <v>33070</v>
      </c>
      <c r="C4062" s="785" t="s">
        <v>4379</v>
      </c>
      <c r="D4062" s="785" t="s">
        <v>2751</v>
      </c>
      <c r="E4062" s="785" t="s">
        <v>17580</v>
      </c>
      <c r="F4062" s="786">
        <v>42812</v>
      </c>
      <c r="G4062" s="785" t="s">
        <v>7007</v>
      </c>
      <c r="H4062" s="786">
        <v>42862</v>
      </c>
      <c r="I4062" s="785" t="s">
        <v>33071</v>
      </c>
      <c r="J4062" s="785" t="s">
        <v>629</v>
      </c>
      <c r="K4062" s="785" t="s">
        <v>33072</v>
      </c>
      <c r="L4062" s="785" t="s">
        <v>33073</v>
      </c>
      <c r="M4062" s="785"/>
      <c r="N4062" s="785"/>
      <c r="O4062" s="785"/>
      <c r="P4062" s="787">
        <v>37.166713000000001</v>
      </c>
      <c r="Q4062" s="787">
        <v>-1.105342</v>
      </c>
      <c r="R4062" s="785" t="s">
        <v>821</v>
      </c>
      <c r="S4062" s="785" t="s">
        <v>2701</v>
      </c>
      <c r="T4062" s="785" t="s">
        <v>821</v>
      </c>
      <c r="U4062" s="785" t="s">
        <v>3597</v>
      </c>
      <c r="V4062" s="785" t="s">
        <v>3174</v>
      </c>
      <c r="W4062" s="785" t="s">
        <v>3305</v>
      </c>
      <c r="X4062" s="785"/>
      <c r="Y4062" s="615" t="str">
        <f t="shared" si="63"/>
        <v>Bio Esline Company Ltd</v>
      </c>
      <c r="Z4062" s="785" t="s">
        <v>2599</v>
      </c>
      <c r="AA4062" s="785" t="s">
        <v>4349</v>
      </c>
      <c r="AB4062" s="785" t="s">
        <v>4052</v>
      </c>
      <c r="AC4062" s="785" t="s">
        <v>2606</v>
      </c>
      <c r="AD4062" s="786">
        <v>42961</v>
      </c>
    </row>
    <row r="4063" spans="1:30" ht="15.75">
      <c r="A4063" s="785" t="s">
        <v>4301</v>
      </c>
      <c r="B4063" s="785" t="s">
        <v>9551</v>
      </c>
      <c r="C4063" s="785" t="s">
        <v>4303</v>
      </c>
      <c r="D4063" s="785" t="s">
        <v>2599</v>
      </c>
      <c r="E4063" s="785" t="s">
        <v>9552</v>
      </c>
      <c r="F4063" s="786">
        <v>42823</v>
      </c>
      <c r="G4063" s="785" t="s">
        <v>9553</v>
      </c>
      <c r="H4063" s="786">
        <v>42861</v>
      </c>
      <c r="I4063" s="785" t="s">
        <v>9554</v>
      </c>
      <c r="J4063" s="785" t="s">
        <v>629</v>
      </c>
      <c r="K4063" s="785" t="s">
        <v>9555</v>
      </c>
      <c r="L4063" s="785" t="s">
        <v>9556</v>
      </c>
      <c r="M4063" s="785"/>
      <c r="N4063" s="785"/>
      <c r="O4063" s="785" t="s">
        <v>9557</v>
      </c>
      <c r="P4063" s="787">
        <v>36.416637999999999</v>
      </c>
      <c r="Q4063" s="787">
        <v>1.9519999999999999E-2</v>
      </c>
      <c r="R4063" s="785" t="s">
        <v>1228</v>
      </c>
      <c r="S4063" s="785" t="s">
        <v>1229</v>
      </c>
      <c r="T4063" s="785" t="s">
        <v>9524</v>
      </c>
      <c r="U4063" s="785" t="s">
        <v>3323</v>
      </c>
      <c r="V4063" s="785" t="s">
        <v>2855</v>
      </c>
      <c r="W4063" s="785" t="s">
        <v>3288</v>
      </c>
      <c r="X4063" s="785" t="s">
        <v>2626</v>
      </c>
      <c r="Y4063" s="615" t="str">
        <f t="shared" si="63"/>
        <v>Francis Kinyanjui</v>
      </c>
      <c r="Z4063" s="785" t="s">
        <v>9485</v>
      </c>
      <c r="AA4063" s="785" t="s">
        <v>4314</v>
      </c>
      <c r="AB4063" s="785" t="s">
        <v>2683</v>
      </c>
      <c r="AC4063" s="785" t="s">
        <v>2606</v>
      </c>
      <c r="AD4063" s="786">
        <v>43193</v>
      </c>
    </row>
    <row r="4064" spans="1:30" ht="15.75">
      <c r="A4064" s="785" t="s">
        <v>4301</v>
      </c>
      <c r="B4064" s="785" t="s">
        <v>12826</v>
      </c>
      <c r="C4064" s="785" t="s">
        <v>4303</v>
      </c>
      <c r="D4064" s="785" t="s">
        <v>2599</v>
      </c>
      <c r="E4064" s="785" t="s">
        <v>5186</v>
      </c>
      <c r="F4064" s="786">
        <v>42829</v>
      </c>
      <c r="G4064" s="785" t="s">
        <v>9553</v>
      </c>
      <c r="H4064" s="786">
        <v>42861</v>
      </c>
      <c r="I4064" s="785" t="s">
        <v>12827</v>
      </c>
      <c r="J4064" s="785" t="s">
        <v>629</v>
      </c>
      <c r="K4064" s="785" t="s">
        <v>12828</v>
      </c>
      <c r="L4064" s="785" t="s">
        <v>12829</v>
      </c>
      <c r="M4064" s="785"/>
      <c r="N4064" s="785"/>
      <c r="O4064" s="785"/>
      <c r="P4064" s="787">
        <v>36.123961999999999</v>
      </c>
      <c r="Q4064" s="787">
        <v>-0.23319000000000001</v>
      </c>
      <c r="R4064" s="785" t="s">
        <v>695</v>
      </c>
      <c r="S4064" s="785" t="s">
        <v>1204</v>
      </c>
      <c r="T4064" s="785" t="s">
        <v>1204</v>
      </c>
      <c r="U4064" s="785" t="s">
        <v>12830</v>
      </c>
      <c r="V4064" s="785" t="s">
        <v>2855</v>
      </c>
      <c r="W4064" s="785" t="s">
        <v>2615</v>
      </c>
      <c r="X4064" s="785" t="s">
        <v>12807</v>
      </c>
      <c r="Y4064" s="615" t="str">
        <f t="shared" si="63"/>
        <v>James Nganga  Njoroge</v>
      </c>
      <c r="Z4064" s="785" t="s">
        <v>2599</v>
      </c>
      <c r="AA4064" s="785" t="s">
        <v>5464</v>
      </c>
      <c r="AB4064" s="785" t="s">
        <v>3686</v>
      </c>
      <c r="AC4064" s="785" t="s">
        <v>2617</v>
      </c>
      <c r="AD4064" s="786">
        <v>43022</v>
      </c>
    </row>
    <row r="4065" spans="1:30" ht="15.75">
      <c r="A4065" s="785" t="s">
        <v>4301</v>
      </c>
      <c r="B4065" s="785" t="s">
        <v>10431</v>
      </c>
      <c r="C4065" s="785" t="s">
        <v>4303</v>
      </c>
      <c r="D4065" s="785" t="s">
        <v>2599</v>
      </c>
      <c r="E4065" s="785" t="s">
        <v>9371</v>
      </c>
      <c r="F4065" s="786">
        <v>42810</v>
      </c>
      <c r="G4065" s="785" t="s">
        <v>10432</v>
      </c>
      <c r="H4065" s="786">
        <v>42860</v>
      </c>
      <c r="I4065" s="785" t="s">
        <v>10433</v>
      </c>
      <c r="J4065" s="785" t="s">
        <v>629</v>
      </c>
      <c r="K4065" s="785" t="s">
        <v>10434</v>
      </c>
      <c r="L4065" s="785" t="s">
        <v>10435</v>
      </c>
      <c r="M4065" s="785"/>
      <c r="N4065" s="785"/>
      <c r="O4065" s="785"/>
      <c r="P4065" s="787">
        <v>37.643383999999998</v>
      </c>
      <c r="Q4065" s="787">
        <v>-0.37174499999999999</v>
      </c>
      <c r="R4065" s="785" t="s">
        <v>1266</v>
      </c>
      <c r="S4065" s="785" t="s">
        <v>3150</v>
      </c>
      <c r="T4065" s="785" t="s">
        <v>4678</v>
      </c>
      <c r="U4065" s="785" t="s">
        <v>3658</v>
      </c>
      <c r="V4065" s="785" t="s">
        <v>2855</v>
      </c>
      <c r="W4065" s="785" t="s">
        <v>2808</v>
      </c>
      <c r="X4065" s="785" t="s">
        <v>10398</v>
      </c>
      <c r="Y4065" s="615" t="str">
        <f t="shared" si="63"/>
        <v>George Gitonga</v>
      </c>
      <c r="Z4065" s="785" t="s">
        <v>10436</v>
      </c>
      <c r="AA4065" s="785" t="s">
        <v>4349</v>
      </c>
      <c r="AB4065" s="785" t="s">
        <v>4052</v>
      </c>
      <c r="AC4065" s="785" t="s">
        <v>2606</v>
      </c>
      <c r="AD4065" s="786">
        <v>42930</v>
      </c>
    </row>
    <row r="4066" spans="1:30" ht="15.75">
      <c r="A4066" s="785" t="s">
        <v>4301</v>
      </c>
      <c r="B4066" s="785" t="s">
        <v>22058</v>
      </c>
      <c r="C4066" s="785" t="s">
        <v>4303</v>
      </c>
      <c r="D4066" s="785" t="s">
        <v>2599</v>
      </c>
      <c r="E4066" s="785" t="s">
        <v>9371</v>
      </c>
      <c r="F4066" s="786">
        <v>42810</v>
      </c>
      <c r="G4066" s="785" t="s">
        <v>10432</v>
      </c>
      <c r="H4066" s="786">
        <v>42860</v>
      </c>
      <c r="I4066" s="785" t="s">
        <v>22059</v>
      </c>
      <c r="J4066" s="785" t="s">
        <v>627</v>
      </c>
      <c r="K4066" s="785" t="s">
        <v>22060</v>
      </c>
      <c r="L4066" s="785" t="s">
        <v>22061</v>
      </c>
      <c r="M4066" s="785"/>
      <c r="N4066" s="785"/>
      <c r="O4066" s="785"/>
      <c r="P4066" s="787">
        <v>37.642826999999997</v>
      </c>
      <c r="Q4066" s="787">
        <v>-0.37252999999999997</v>
      </c>
      <c r="R4066" s="785" t="s">
        <v>1266</v>
      </c>
      <c r="S4066" s="785" t="s">
        <v>3150</v>
      </c>
      <c r="T4066" s="785" t="s">
        <v>4678</v>
      </c>
      <c r="U4066" s="785" t="s">
        <v>22062</v>
      </c>
      <c r="V4066" s="785" t="s">
        <v>2855</v>
      </c>
      <c r="W4066" s="785" t="s">
        <v>2808</v>
      </c>
      <c r="X4066" s="785" t="s">
        <v>3576</v>
      </c>
      <c r="Y4066" s="615" t="str">
        <f t="shared" si="63"/>
        <v>Samuel Kirimi</v>
      </c>
      <c r="Z4066" s="785" t="s">
        <v>6367</v>
      </c>
      <c r="AA4066" s="785" t="s">
        <v>4349</v>
      </c>
      <c r="AB4066" s="785" t="s">
        <v>4052</v>
      </c>
      <c r="AC4066" s="785" t="s">
        <v>2606</v>
      </c>
      <c r="AD4066" s="786">
        <v>42930</v>
      </c>
    </row>
    <row r="4067" spans="1:30" ht="15.75">
      <c r="A4067" s="785" t="s">
        <v>4301</v>
      </c>
      <c r="B4067" s="785" t="s">
        <v>23079</v>
      </c>
      <c r="C4067" s="785" t="s">
        <v>4379</v>
      </c>
      <c r="D4067" s="785" t="s">
        <v>2751</v>
      </c>
      <c r="E4067" s="785" t="s">
        <v>23080</v>
      </c>
      <c r="F4067" s="786">
        <v>42782</v>
      </c>
      <c r="G4067" s="785" t="s">
        <v>10432</v>
      </c>
      <c r="H4067" s="786">
        <v>42860</v>
      </c>
      <c r="I4067" s="785" t="s">
        <v>23081</v>
      </c>
      <c r="J4067" s="785" t="s">
        <v>627</v>
      </c>
      <c r="K4067" s="785" t="s">
        <v>23082</v>
      </c>
      <c r="L4067" s="785" t="s">
        <v>23083</v>
      </c>
      <c r="M4067" s="785"/>
      <c r="N4067" s="785"/>
      <c r="O4067" s="785"/>
      <c r="P4067" s="787">
        <v>35.291311999999998</v>
      </c>
      <c r="Q4067" s="787">
        <v>7.3410000000000003E-2</v>
      </c>
      <c r="R4067" s="785" t="s">
        <v>916</v>
      </c>
      <c r="S4067" s="785" t="s">
        <v>3061</v>
      </c>
      <c r="T4067" s="785" t="s">
        <v>3061</v>
      </c>
      <c r="U4067" s="785" t="s">
        <v>4692</v>
      </c>
      <c r="V4067" s="785">
        <v>4</v>
      </c>
      <c r="W4067" s="785" t="s">
        <v>7843</v>
      </c>
      <c r="X4067" s="785" t="s">
        <v>7843</v>
      </c>
      <c r="Y4067" s="615" t="str">
        <f t="shared" si="63"/>
        <v>Simion Kiprop</v>
      </c>
      <c r="Z4067" s="785" t="s">
        <v>4707</v>
      </c>
      <c r="AA4067" s="785" t="s">
        <v>4314</v>
      </c>
      <c r="AB4067" s="785" t="s">
        <v>2683</v>
      </c>
      <c r="AC4067" s="785" t="s">
        <v>2606</v>
      </c>
      <c r="AD4067" s="786">
        <v>43392</v>
      </c>
    </row>
    <row r="4068" spans="1:30" ht="15.75">
      <c r="A4068" s="785" t="s">
        <v>4301</v>
      </c>
      <c r="B4068" s="785" t="s">
        <v>20058</v>
      </c>
      <c r="C4068" s="785" t="s">
        <v>4303</v>
      </c>
      <c r="D4068" s="785" t="s">
        <v>2599</v>
      </c>
      <c r="E4068" s="785" t="s">
        <v>10177</v>
      </c>
      <c r="F4068" s="786">
        <v>42809</v>
      </c>
      <c r="G4068" s="785" t="s">
        <v>8968</v>
      </c>
      <c r="H4068" s="786">
        <v>42859</v>
      </c>
      <c r="I4068" s="785" t="s">
        <v>20059</v>
      </c>
      <c r="J4068" s="785" t="s">
        <v>629</v>
      </c>
      <c r="K4068" s="785" t="s">
        <v>20060</v>
      </c>
      <c r="L4068" s="785" t="s">
        <v>20061</v>
      </c>
      <c r="M4068" s="785"/>
      <c r="N4068" s="785"/>
      <c r="O4068" s="785"/>
      <c r="P4068" s="787">
        <v>35.133071000000001</v>
      </c>
      <c r="Q4068" s="787">
        <v>-0.56554199999999999</v>
      </c>
      <c r="R4068" s="785" t="s">
        <v>2053</v>
      </c>
      <c r="S4068" s="785" t="s">
        <v>2098</v>
      </c>
      <c r="T4068" s="785" t="s">
        <v>20046</v>
      </c>
      <c r="U4068" s="785" t="s">
        <v>20046</v>
      </c>
      <c r="V4068" s="785" t="s">
        <v>2855</v>
      </c>
      <c r="W4068" s="785" t="s">
        <v>3314</v>
      </c>
      <c r="X4068" s="785" t="s">
        <v>3314</v>
      </c>
      <c r="Y4068" s="615" t="str">
        <f t="shared" si="63"/>
        <v>Philip Kiget</v>
      </c>
      <c r="Z4068" s="785" t="s">
        <v>20053</v>
      </c>
      <c r="AA4068" s="785" t="s">
        <v>4314</v>
      </c>
      <c r="AB4068" s="785" t="s">
        <v>2683</v>
      </c>
      <c r="AC4068" s="785" t="s">
        <v>2606</v>
      </c>
      <c r="AD4068" s="786">
        <v>42864</v>
      </c>
    </row>
    <row r="4069" spans="1:30" ht="15.75">
      <c r="A4069" s="785" t="s">
        <v>4301</v>
      </c>
      <c r="B4069" s="785" t="s">
        <v>9909</v>
      </c>
      <c r="C4069" s="785" t="s">
        <v>4303</v>
      </c>
      <c r="D4069" s="785" t="s">
        <v>2599</v>
      </c>
      <c r="E4069" s="785" t="s">
        <v>8410</v>
      </c>
      <c r="F4069" s="786">
        <v>42845</v>
      </c>
      <c r="G4069" s="785" t="s">
        <v>9910</v>
      </c>
      <c r="H4069" s="786">
        <v>42858</v>
      </c>
      <c r="I4069" s="785" t="s">
        <v>9911</v>
      </c>
      <c r="J4069" s="785" t="s">
        <v>627</v>
      </c>
      <c r="K4069" s="785" t="s">
        <v>9912</v>
      </c>
      <c r="L4069" s="785" t="s">
        <v>9913</v>
      </c>
      <c r="M4069" s="785"/>
      <c r="N4069" s="785"/>
      <c r="O4069" s="785" t="s">
        <v>9914</v>
      </c>
      <c r="P4069" s="787">
        <v>36.831504000000002</v>
      </c>
      <c r="Q4069" s="787">
        <v>-1.0775380000000001</v>
      </c>
      <c r="R4069" s="785" t="s">
        <v>821</v>
      </c>
      <c r="S4069" s="785" t="s">
        <v>871</v>
      </c>
      <c r="T4069" s="785" t="s">
        <v>871</v>
      </c>
      <c r="U4069" s="785" t="s">
        <v>9435</v>
      </c>
      <c r="V4069" s="785" t="s">
        <v>3004</v>
      </c>
      <c r="W4069" s="785" t="s">
        <v>2615</v>
      </c>
      <c r="X4069" s="785" t="s">
        <v>9775</v>
      </c>
      <c r="Y4069" s="615" t="str">
        <f t="shared" si="63"/>
        <v>Frederick Kago</v>
      </c>
      <c r="Z4069" s="785" t="s">
        <v>9915</v>
      </c>
      <c r="AA4069" s="785" t="s">
        <v>5464</v>
      </c>
      <c r="AB4069" s="785" t="s">
        <v>3686</v>
      </c>
      <c r="AC4069" s="785" t="s">
        <v>2617</v>
      </c>
      <c r="AD4069" s="786">
        <v>43194</v>
      </c>
    </row>
    <row r="4070" spans="1:30" ht="15.75">
      <c r="A4070" s="785" t="s">
        <v>4301</v>
      </c>
      <c r="B4070" s="785" t="s">
        <v>6975</v>
      </c>
      <c r="C4070" s="785" t="s">
        <v>4303</v>
      </c>
      <c r="D4070" s="785" t="s">
        <v>2599</v>
      </c>
      <c r="E4070" s="785" t="s">
        <v>6976</v>
      </c>
      <c r="F4070" s="786">
        <v>42807</v>
      </c>
      <c r="G4070" s="785" t="s">
        <v>4658</v>
      </c>
      <c r="H4070" s="786">
        <v>42857</v>
      </c>
      <c r="I4070" s="785" t="s">
        <v>6977</v>
      </c>
      <c r="J4070" s="785" t="s">
        <v>629</v>
      </c>
      <c r="K4070" s="785" t="s">
        <v>6978</v>
      </c>
      <c r="L4070" s="785" t="s">
        <v>6979</v>
      </c>
      <c r="M4070" s="785"/>
      <c r="N4070" s="785"/>
      <c r="O4070" s="785"/>
      <c r="P4070" s="787">
        <v>35.416755000000002</v>
      </c>
      <c r="Q4070" s="787">
        <v>0.51480499999999996</v>
      </c>
      <c r="R4070" s="785" t="s">
        <v>893</v>
      </c>
      <c r="S4070" s="785" t="s">
        <v>1356</v>
      </c>
      <c r="T4070" s="785" t="s">
        <v>3133</v>
      </c>
      <c r="U4070" s="785" t="s">
        <v>6980</v>
      </c>
      <c r="V4070" s="785" t="s">
        <v>3070</v>
      </c>
      <c r="W4070" s="785" t="s">
        <v>3239</v>
      </c>
      <c r="X4070" s="785" t="s">
        <v>3239</v>
      </c>
      <c r="Y4070" s="615" t="str">
        <f t="shared" si="63"/>
        <v>Daniel Bartilol</v>
      </c>
      <c r="Z4070" s="785" t="s">
        <v>2599</v>
      </c>
      <c r="AA4070" s="785" t="s">
        <v>4314</v>
      </c>
      <c r="AB4070" s="785" t="s">
        <v>2605</v>
      </c>
      <c r="AC4070" s="785" t="s">
        <v>2606</v>
      </c>
      <c r="AD4070" s="786">
        <v>42914</v>
      </c>
    </row>
    <row r="4071" spans="1:30" ht="15.75">
      <c r="A4071" s="785" t="s">
        <v>4301</v>
      </c>
      <c r="B4071" s="785" t="s">
        <v>5987</v>
      </c>
      <c r="C4071" s="785" t="s">
        <v>4303</v>
      </c>
      <c r="D4071" s="785" t="s">
        <v>2599</v>
      </c>
      <c r="E4071" s="785" t="s">
        <v>5988</v>
      </c>
      <c r="F4071" s="786">
        <v>42806</v>
      </c>
      <c r="G4071" s="785" t="s">
        <v>5989</v>
      </c>
      <c r="H4071" s="786">
        <v>42856</v>
      </c>
      <c r="I4071" s="785" t="s">
        <v>5990</v>
      </c>
      <c r="J4071" s="785" t="s">
        <v>629</v>
      </c>
      <c r="K4071" s="785" t="s">
        <v>5991</v>
      </c>
      <c r="L4071" s="785" t="s">
        <v>5992</v>
      </c>
      <c r="M4071" s="785"/>
      <c r="N4071" s="785"/>
      <c r="O4071" s="785"/>
      <c r="P4071" s="787">
        <v>36.674948000000001</v>
      </c>
      <c r="Q4071" s="787">
        <v>-1.4459169999999999</v>
      </c>
      <c r="R4071" s="785" t="s">
        <v>1325</v>
      </c>
      <c r="S4071" s="785" t="s">
        <v>1326</v>
      </c>
      <c r="T4071" s="785" t="s">
        <v>1326</v>
      </c>
      <c r="U4071" s="785" t="s">
        <v>5993</v>
      </c>
      <c r="V4071" s="785" t="s">
        <v>2673</v>
      </c>
      <c r="W4071" s="785" t="s">
        <v>2608</v>
      </c>
      <c r="X4071" s="785" t="s">
        <v>2608</v>
      </c>
      <c r="Y4071" s="615" t="str">
        <f t="shared" si="63"/>
        <v>Biogas International Limited</v>
      </c>
      <c r="Z4071" s="785" t="s">
        <v>5986</v>
      </c>
      <c r="AA4071" s="785" t="s">
        <v>5464</v>
      </c>
      <c r="AB4071" s="785" t="s">
        <v>2609</v>
      </c>
      <c r="AC4071" s="785" t="s">
        <v>2610</v>
      </c>
      <c r="AD4071" s="786">
        <v>43216</v>
      </c>
    </row>
    <row r="4072" spans="1:30" ht="15.75">
      <c r="A4072" s="785" t="s">
        <v>4301</v>
      </c>
      <c r="B4072" s="785" t="s">
        <v>6180</v>
      </c>
      <c r="C4072" s="785" t="s">
        <v>4303</v>
      </c>
      <c r="D4072" s="785" t="s">
        <v>2599</v>
      </c>
      <c r="E4072" s="785" t="s">
        <v>5988</v>
      </c>
      <c r="F4072" s="786">
        <v>42806</v>
      </c>
      <c r="G4072" s="785" t="s">
        <v>5989</v>
      </c>
      <c r="H4072" s="786">
        <v>42856</v>
      </c>
      <c r="I4072" s="785" t="s">
        <v>6181</v>
      </c>
      <c r="J4072" s="785" t="s">
        <v>629</v>
      </c>
      <c r="K4072" s="785" t="s">
        <v>6182</v>
      </c>
      <c r="L4072" s="785" t="s">
        <v>6183</v>
      </c>
      <c r="M4072" s="785"/>
      <c r="N4072" s="785"/>
      <c r="O4072" s="785"/>
      <c r="P4072" s="787">
        <v>36.807572999999998</v>
      </c>
      <c r="Q4072" s="787">
        <v>-1.1346320000000001</v>
      </c>
      <c r="R4072" s="785" t="s">
        <v>821</v>
      </c>
      <c r="S4072" s="785" t="s">
        <v>1884</v>
      </c>
      <c r="T4072" s="785" t="s">
        <v>6184</v>
      </c>
      <c r="U4072" s="785" t="s">
        <v>6185</v>
      </c>
      <c r="V4072" s="785" t="s">
        <v>2673</v>
      </c>
      <c r="W4072" s="785" t="s">
        <v>2689</v>
      </c>
      <c r="X4072" s="785" t="s">
        <v>2689</v>
      </c>
      <c r="Y4072" s="615" t="str">
        <f t="shared" si="63"/>
        <v>Biotechno &amp; Services</v>
      </c>
      <c r="Z4072" s="785" t="s">
        <v>6186</v>
      </c>
      <c r="AA4072" s="785" t="s">
        <v>4349</v>
      </c>
      <c r="AB4072" s="785" t="s">
        <v>4052</v>
      </c>
      <c r="AC4072" s="785" t="s">
        <v>2606</v>
      </c>
      <c r="AD4072" s="786">
        <v>43056</v>
      </c>
    </row>
    <row r="4073" spans="1:30" ht="15.75">
      <c r="A4073" s="785" t="s">
        <v>4301</v>
      </c>
      <c r="B4073" s="785" t="s">
        <v>6254</v>
      </c>
      <c r="C4073" s="785" t="s">
        <v>4303</v>
      </c>
      <c r="D4073" s="785" t="s">
        <v>2599</v>
      </c>
      <c r="E4073" s="785" t="s">
        <v>5988</v>
      </c>
      <c r="F4073" s="786">
        <v>42806</v>
      </c>
      <c r="G4073" s="785" t="s">
        <v>5989</v>
      </c>
      <c r="H4073" s="786">
        <v>42856</v>
      </c>
      <c r="I4073" s="785" t="s">
        <v>6255</v>
      </c>
      <c r="J4073" s="785" t="s">
        <v>629</v>
      </c>
      <c r="K4073" s="785" t="s">
        <v>2612</v>
      </c>
      <c r="L4073" s="785" t="s">
        <v>6256</v>
      </c>
      <c r="M4073" s="785"/>
      <c r="N4073" s="785"/>
      <c r="O4073" s="785"/>
      <c r="P4073" s="787">
        <v>34.180959999999999</v>
      </c>
      <c r="Q4073" s="787">
        <v>-2.9413000000000002E-2</v>
      </c>
      <c r="R4073" s="785" t="s">
        <v>2916</v>
      </c>
      <c r="S4073" s="785" t="s">
        <v>3903</v>
      </c>
      <c r="T4073" s="785" t="s">
        <v>6257</v>
      </c>
      <c r="U4073" s="785" t="s">
        <v>6258</v>
      </c>
      <c r="V4073" s="785" t="s">
        <v>2855</v>
      </c>
      <c r="W4073" s="785" t="s">
        <v>2689</v>
      </c>
      <c r="X4073" s="785" t="s">
        <v>2689</v>
      </c>
      <c r="Y4073" s="615" t="str">
        <f t="shared" si="63"/>
        <v>Biotechno &amp; Services</v>
      </c>
      <c r="Z4073" s="785" t="s">
        <v>6186</v>
      </c>
      <c r="AA4073" s="785" t="s">
        <v>4349</v>
      </c>
      <c r="AB4073" s="785" t="s">
        <v>4052</v>
      </c>
      <c r="AC4073" s="785" t="s">
        <v>2606</v>
      </c>
      <c r="AD4073" s="786">
        <v>43010</v>
      </c>
    </row>
    <row r="4074" spans="1:30" ht="15.75">
      <c r="A4074" s="785" t="s">
        <v>4301</v>
      </c>
      <c r="B4074" s="785" t="s">
        <v>9237</v>
      </c>
      <c r="C4074" s="785" t="s">
        <v>4303</v>
      </c>
      <c r="D4074" s="785" t="s">
        <v>2599</v>
      </c>
      <c r="E4074" s="785" t="s">
        <v>5988</v>
      </c>
      <c r="F4074" s="786">
        <v>42806</v>
      </c>
      <c r="G4074" s="785" t="s">
        <v>5989</v>
      </c>
      <c r="H4074" s="786">
        <v>42856</v>
      </c>
      <c r="I4074" s="785" t="s">
        <v>9238</v>
      </c>
      <c r="J4074" s="785" t="s">
        <v>629</v>
      </c>
      <c r="K4074" s="785" t="s">
        <v>2612</v>
      </c>
      <c r="L4074" s="785" t="s">
        <v>9239</v>
      </c>
      <c r="M4074" s="785" t="s">
        <v>9240</v>
      </c>
      <c r="N4074" s="785"/>
      <c r="O4074" s="785" t="s">
        <v>9241</v>
      </c>
      <c r="P4074" s="787">
        <v>37.851216999999998</v>
      </c>
      <c r="Q4074" s="787">
        <v>-2.0529220000000001</v>
      </c>
      <c r="R4074" s="785" t="s">
        <v>728</v>
      </c>
      <c r="S4074" s="785" t="s">
        <v>728</v>
      </c>
      <c r="T4074" s="785" t="s">
        <v>6777</v>
      </c>
      <c r="U4074" s="785" t="s">
        <v>9242</v>
      </c>
      <c r="V4074" s="785" t="s">
        <v>2855</v>
      </c>
      <c r="W4074" s="785" t="s">
        <v>3497</v>
      </c>
      <c r="X4074" s="785" t="s">
        <v>9232</v>
      </c>
      <c r="Y4074" s="615" t="str">
        <f t="shared" si="63"/>
        <v>Fanuel</v>
      </c>
      <c r="Z4074" s="785" t="s">
        <v>9243</v>
      </c>
      <c r="AA4074" s="785" t="s">
        <v>4349</v>
      </c>
      <c r="AB4074" s="785" t="s">
        <v>2605</v>
      </c>
      <c r="AC4074" s="785" t="s">
        <v>2606</v>
      </c>
      <c r="AD4074" s="786">
        <v>42857</v>
      </c>
    </row>
    <row r="4075" spans="1:30" ht="15.75">
      <c r="A4075" s="785" t="s">
        <v>4301</v>
      </c>
      <c r="B4075" s="785" t="s">
        <v>11081</v>
      </c>
      <c r="C4075" s="785" t="s">
        <v>4303</v>
      </c>
      <c r="D4075" s="785" t="s">
        <v>2599</v>
      </c>
      <c r="E4075" s="785" t="s">
        <v>5988</v>
      </c>
      <c r="F4075" s="786">
        <v>42806</v>
      </c>
      <c r="G4075" s="785" t="s">
        <v>5989</v>
      </c>
      <c r="H4075" s="786">
        <v>42856</v>
      </c>
      <c r="I4075" s="785" t="s">
        <v>11082</v>
      </c>
      <c r="J4075" s="785" t="s">
        <v>629</v>
      </c>
      <c r="K4075" s="785" t="s">
        <v>11083</v>
      </c>
      <c r="L4075" s="785" t="s">
        <v>11084</v>
      </c>
      <c r="M4075" s="785"/>
      <c r="N4075" s="785"/>
      <c r="O4075" s="785"/>
      <c r="P4075" s="787">
        <v>34.830877000000001</v>
      </c>
      <c r="Q4075" s="787">
        <v>0.34943299999999999</v>
      </c>
      <c r="R4075" s="785" t="s">
        <v>1917</v>
      </c>
      <c r="S4075" s="785" t="s">
        <v>3704</v>
      </c>
      <c r="T4075" s="785" t="s">
        <v>11085</v>
      </c>
      <c r="U4075" s="785" t="s">
        <v>11086</v>
      </c>
      <c r="V4075" s="785" t="s">
        <v>2855</v>
      </c>
      <c r="W4075" s="785" t="s">
        <v>6356</v>
      </c>
      <c r="X4075" s="785" t="s">
        <v>6356</v>
      </c>
      <c r="Y4075" s="615" t="str">
        <f t="shared" si="63"/>
        <v>Gillet Lihanda</v>
      </c>
      <c r="Z4075" s="785" t="s">
        <v>11043</v>
      </c>
      <c r="AA4075" s="785" t="s">
        <v>4314</v>
      </c>
      <c r="AB4075" s="785" t="s">
        <v>2683</v>
      </c>
      <c r="AC4075" s="785" t="s">
        <v>2606</v>
      </c>
      <c r="AD4075" s="786">
        <v>42913</v>
      </c>
    </row>
    <row r="4076" spans="1:30" ht="15.75">
      <c r="A4076" s="785" t="s">
        <v>4301</v>
      </c>
      <c r="B4076" s="785" t="s">
        <v>13428</v>
      </c>
      <c r="C4076" s="785" t="s">
        <v>4303</v>
      </c>
      <c r="D4076" s="785" t="s">
        <v>2599</v>
      </c>
      <c r="E4076" s="785" t="s">
        <v>5988</v>
      </c>
      <c r="F4076" s="786">
        <v>42806</v>
      </c>
      <c r="G4076" s="785" t="s">
        <v>5989</v>
      </c>
      <c r="H4076" s="786">
        <v>42856</v>
      </c>
      <c r="I4076" s="785" t="s">
        <v>13429</v>
      </c>
      <c r="J4076" s="785" t="s">
        <v>627</v>
      </c>
      <c r="K4076" s="785" t="s">
        <v>2612</v>
      </c>
      <c r="L4076" s="785" t="s">
        <v>13430</v>
      </c>
      <c r="M4076" s="785"/>
      <c r="N4076" s="785"/>
      <c r="O4076" s="785" t="s">
        <v>13431</v>
      </c>
      <c r="P4076" s="787">
        <v>36.805551999999999</v>
      </c>
      <c r="Q4076" s="787">
        <v>-0.86831800000000003</v>
      </c>
      <c r="R4076" s="785" t="s">
        <v>821</v>
      </c>
      <c r="S4076" s="785" t="s">
        <v>2120</v>
      </c>
      <c r="T4076" s="785" t="s">
        <v>2632</v>
      </c>
      <c r="U4076" s="785" t="s">
        <v>2632</v>
      </c>
      <c r="V4076" s="785" t="s">
        <v>2673</v>
      </c>
      <c r="W4076" s="785" t="s">
        <v>3497</v>
      </c>
      <c r="X4076" s="785" t="s">
        <v>13432</v>
      </c>
      <c r="Y4076" s="615" t="str">
        <f t="shared" si="63"/>
        <v>Joel</v>
      </c>
      <c r="Z4076" s="785" t="s">
        <v>6695</v>
      </c>
      <c r="AA4076" s="785" t="s">
        <v>4349</v>
      </c>
      <c r="AB4076" s="785" t="s">
        <v>2605</v>
      </c>
      <c r="AC4076" s="785" t="s">
        <v>2606</v>
      </c>
      <c r="AD4076" s="786">
        <v>42870</v>
      </c>
    </row>
    <row r="4077" spans="1:30" ht="15.75">
      <c r="A4077" s="785" t="s">
        <v>4301</v>
      </c>
      <c r="B4077" s="785" t="s">
        <v>15242</v>
      </c>
      <c r="C4077" s="785" t="s">
        <v>4303</v>
      </c>
      <c r="D4077" s="785" t="s">
        <v>2599</v>
      </c>
      <c r="E4077" s="785" t="s">
        <v>5988</v>
      </c>
      <c r="F4077" s="786">
        <v>42806</v>
      </c>
      <c r="G4077" s="785" t="s">
        <v>5989</v>
      </c>
      <c r="H4077" s="786">
        <v>42856</v>
      </c>
      <c r="I4077" s="785" t="s">
        <v>15243</v>
      </c>
      <c r="J4077" s="785" t="s">
        <v>629</v>
      </c>
      <c r="K4077" s="785" t="s">
        <v>15244</v>
      </c>
      <c r="L4077" s="785" t="s">
        <v>15245</v>
      </c>
      <c r="M4077" s="785"/>
      <c r="N4077" s="785"/>
      <c r="O4077" s="785"/>
      <c r="P4077" s="787">
        <v>36.465353</v>
      </c>
      <c r="Q4077" s="787">
        <v>-0.80268499999999998</v>
      </c>
      <c r="R4077" s="785" t="s">
        <v>695</v>
      </c>
      <c r="S4077" s="785" t="s">
        <v>1996</v>
      </c>
      <c r="T4077" s="785" t="s">
        <v>15246</v>
      </c>
      <c r="U4077" s="785" t="s">
        <v>3664</v>
      </c>
      <c r="V4077" s="785" t="s">
        <v>2855</v>
      </c>
      <c r="W4077" s="785" t="s">
        <v>3910</v>
      </c>
      <c r="X4077" s="785" t="s">
        <v>3665</v>
      </c>
      <c r="Y4077" s="615" t="str">
        <f t="shared" si="63"/>
        <v>Joyce Njeri</v>
      </c>
      <c r="Z4077" s="785" t="s">
        <v>2599</v>
      </c>
      <c r="AA4077" s="785" t="s">
        <v>4314</v>
      </c>
      <c r="AB4077" s="785" t="s">
        <v>2605</v>
      </c>
      <c r="AC4077" s="785" t="s">
        <v>2606</v>
      </c>
      <c r="AD4077" s="786">
        <v>42909</v>
      </c>
    </row>
    <row r="4078" spans="1:30" ht="15.75">
      <c r="A4078" s="785" t="s">
        <v>4301</v>
      </c>
      <c r="B4078" s="785" t="s">
        <v>15589</v>
      </c>
      <c r="C4078" s="785" t="s">
        <v>4303</v>
      </c>
      <c r="D4078" s="785" t="s">
        <v>2599</v>
      </c>
      <c r="E4078" s="785" t="s">
        <v>5988</v>
      </c>
      <c r="F4078" s="786">
        <v>42806</v>
      </c>
      <c r="G4078" s="785" t="s">
        <v>5989</v>
      </c>
      <c r="H4078" s="786">
        <v>42856</v>
      </c>
      <c r="I4078" s="785" t="s">
        <v>15590</v>
      </c>
      <c r="J4078" s="785" t="s">
        <v>629</v>
      </c>
      <c r="K4078" s="785" t="s">
        <v>15591</v>
      </c>
      <c r="L4078" s="785" t="s">
        <v>15592</v>
      </c>
      <c r="M4078" s="785"/>
      <c r="N4078" s="785"/>
      <c r="O4078" s="785"/>
      <c r="P4078" s="787">
        <v>34.216138000000001</v>
      </c>
      <c r="Q4078" s="787">
        <v>0.31282700000000002</v>
      </c>
      <c r="R4078" s="785" t="s">
        <v>1716</v>
      </c>
      <c r="S4078" s="785" t="s">
        <v>3266</v>
      </c>
      <c r="T4078" s="785" t="s">
        <v>15593</v>
      </c>
      <c r="U4078" s="785" t="s">
        <v>15594</v>
      </c>
      <c r="V4078" s="785" t="s">
        <v>2673</v>
      </c>
      <c r="W4078" s="785" t="s">
        <v>2608</v>
      </c>
      <c r="X4078" s="785" t="s">
        <v>15588</v>
      </c>
      <c r="Y4078" s="615" t="str">
        <f t="shared" si="63"/>
        <v>Julius Onyango</v>
      </c>
      <c r="Z4078" s="785" t="s">
        <v>15595</v>
      </c>
      <c r="AA4078" s="785" t="s">
        <v>5464</v>
      </c>
      <c r="AB4078" s="785" t="s">
        <v>2609</v>
      </c>
      <c r="AC4078" s="785" t="s">
        <v>2610</v>
      </c>
      <c r="AD4078" s="786">
        <v>42895</v>
      </c>
    </row>
    <row r="4079" spans="1:30" ht="15.75">
      <c r="A4079" s="785" t="s">
        <v>4301</v>
      </c>
      <c r="B4079" s="785" t="s">
        <v>15708</v>
      </c>
      <c r="C4079" s="785" t="s">
        <v>4379</v>
      </c>
      <c r="D4079" s="785" t="s">
        <v>2751</v>
      </c>
      <c r="E4079" s="785" t="s">
        <v>5988</v>
      </c>
      <c r="F4079" s="786">
        <v>42806</v>
      </c>
      <c r="G4079" s="785" t="s">
        <v>5989</v>
      </c>
      <c r="H4079" s="786">
        <v>42856</v>
      </c>
      <c r="I4079" s="785" t="s">
        <v>15709</v>
      </c>
      <c r="J4079" s="785" t="s">
        <v>629</v>
      </c>
      <c r="K4079" s="785" t="s">
        <v>15710</v>
      </c>
      <c r="L4079" s="785" t="s">
        <v>15711</v>
      </c>
      <c r="M4079" s="785"/>
      <c r="N4079" s="785"/>
      <c r="O4079" s="785" t="s">
        <v>15712</v>
      </c>
      <c r="P4079" s="787">
        <v>37.096941000000001</v>
      </c>
      <c r="Q4079" s="787">
        <v>-1.0430410000000001</v>
      </c>
      <c r="R4079" s="785" t="s">
        <v>1030</v>
      </c>
      <c r="S4079" s="785" t="s">
        <v>1795</v>
      </c>
      <c r="T4079" s="785" t="s">
        <v>2869</v>
      </c>
      <c r="U4079" s="785" t="s">
        <v>2869</v>
      </c>
      <c r="V4079" s="785" t="s">
        <v>6015</v>
      </c>
      <c r="W4079" s="785" t="s">
        <v>2608</v>
      </c>
      <c r="X4079" s="785" t="s">
        <v>15588</v>
      </c>
      <c r="Y4079" s="615" t="str">
        <f t="shared" si="63"/>
        <v>Julius Onyango</v>
      </c>
      <c r="Z4079" s="785" t="s">
        <v>15302</v>
      </c>
      <c r="AA4079" s="785" t="s">
        <v>5464</v>
      </c>
      <c r="AB4079" s="785" t="s">
        <v>2609</v>
      </c>
      <c r="AC4079" s="785" t="s">
        <v>2610</v>
      </c>
      <c r="AD4079" s="786">
        <v>42819</v>
      </c>
    </row>
    <row r="4080" spans="1:30" ht="15.75">
      <c r="A4080" s="785" t="s">
        <v>4301</v>
      </c>
      <c r="B4080" s="785" t="s">
        <v>16535</v>
      </c>
      <c r="C4080" s="785" t="s">
        <v>4303</v>
      </c>
      <c r="D4080" s="785" t="s">
        <v>2599</v>
      </c>
      <c r="E4080" s="785" t="s">
        <v>5988</v>
      </c>
      <c r="F4080" s="786">
        <v>42806</v>
      </c>
      <c r="G4080" s="785" t="s">
        <v>5989</v>
      </c>
      <c r="H4080" s="786">
        <v>42856</v>
      </c>
      <c r="I4080" s="785" t="s">
        <v>16536</v>
      </c>
      <c r="J4080" s="785" t="s">
        <v>629</v>
      </c>
      <c r="K4080" s="785" t="s">
        <v>16537</v>
      </c>
      <c r="L4080" s="785" t="s">
        <v>16538</v>
      </c>
      <c r="M4080" s="785"/>
      <c r="N4080" s="785"/>
      <c r="O4080" s="785"/>
      <c r="P4080" s="787">
        <v>37.603346999999999</v>
      </c>
      <c r="Q4080" s="787">
        <v>-0.19922999999999999</v>
      </c>
      <c r="R4080" s="785" t="s">
        <v>1266</v>
      </c>
      <c r="S4080" s="785" t="s">
        <v>1267</v>
      </c>
      <c r="T4080" s="785" t="s">
        <v>16539</v>
      </c>
      <c r="U4080" s="785" t="s">
        <v>6531</v>
      </c>
      <c r="V4080" s="785" t="s">
        <v>3004</v>
      </c>
      <c r="W4080" s="785" t="s">
        <v>3253</v>
      </c>
      <c r="X4080" s="785" t="s">
        <v>16527</v>
      </c>
      <c r="Y4080" s="615" t="str">
        <f t="shared" si="63"/>
        <v>Kimathi Karukwa</v>
      </c>
      <c r="Z4080" s="785" t="s">
        <v>16534</v>
      </c>
      <c r="AA4080" s="785" t="s">
        <v>4349</v>
      </c>
      <c r="AB4080" s="785" t="s">
        <v>2605</v>
      </c>
      <c r="AC4080" s="785" t="s">
        <v>2606</v>
      </c>
      <c r="AD4080" s="786">
        <v>42893</v>
      </c>
    </row>
    <row r="4081" spans="1:30" ht="15.75">
      <c r="A4081" s="785" t="s">
        <v>4301</v>
      </c>
      <c r="B4081" s="785" t="s">
        <v>19510</v>
      </c>
      <c r="C4081" s="785" t="s">
        <v>4303</v>
      </c>
      <c r="D4081" s="785" t="s">
        <v>2599</v>
      </c>
      <c r="E4081" s="785" t="s">
        <v>5988</v>
      </c>
      <c r="F4081" s="786">
        <v>42806</v>
      </c>
      <c r="G4081" s="785" t="s">
        <v>5989</v>
      </c>
      <c r="H4081" s="786">
        <v>42856</v>
      </c>
      <c r="I4081" s="785" t="s">
        <v>19511</v>
      </c>
      <c r="J4081" s="785" t="s">
        <v>627</v>
      </c>
      <c r="K4081" s="785" t="s">
        <v>19512</v>
      </c>
      <c r="L4081" s="785" t="s">
        <v>19513</v>
      </c>
      <c r="M4081" s="785"/>
      <c r="N4081" s="785"/>
      <c r="O4081" s="785"/>
      <c r="P4081" s="787">
        <v>37.530436999999999</v>
      </c>
      <c r="Q4081" s="787">
        <v>9.3271999999999994E-2</v>
      </c>
      <c r="R4081" s="785" t="s">
        <v>1104</v>
      </c>
      <c r="S4081" s="785" t="s">
        <v>1826</v>
      </c>
      <c r="T4081" s="785" t="s">
        <v>3694</v>
      </c>
      <c r="U4081" s="785" t="s">
        <v>19484</v>
      </c>
      <c r="V4081" s="785" t="s">
        <v>3004</v>
      </c>
      <c r="W4081" s="785" t="s">
        <v>2615</v>
      </c>
      <c r="X4081" s="785" t="s">
        <v>19485</v>
      </c>
      <c r="Y4081" s="615" t="str">
        <f t="shared" si="63"/>
        <v>Paul Mbugua</v>
      </c>
      <c r="Z4081" s="785" t="s">
        <v>19486</v>
      </c>
      <c r="AA4081" s="785" t="s">
        <v>5464</v>
      </c>
      <c r="AB4081" s="785" t="s">
        <v>3686</v>
      </c>
      <c r="AC4081" s="785" t="s">
        <v>2617</v>
      </c>
      <c r="AD4081" s="786">
        <v>42986</v>
      </c>
    </row>
    <row r="4082" spans="1:30" ht="15.75">
      <c r="A4082" s="785" t="s">
        <v>4301</v>
      </c>
      <c r="B4082" s="785" t="s">
        <v>20778</v>
      </c>
      <c r="C4082" s="785" t="s">
        <v>4379</v>
      </c>
      <c r="D4082" s="785" t="s">
        <v>2751</v>
      </c>
      <c r="E4082" s="785" t="s">
        <v>5988</v>
      </c>
      <c r="F4082" s="786">
        <v>42806</v>
      </c>
      <c r="G4082" s="785" t="s">
        <v>5989</v>
      </c>
      <c r="H4082" s="786">
        <v>42856</v>
      </c>
      <c r="I4082" s="785" t="s">
        <v>20779</v>
      </c>
      <c r="J4082" s="785" t="s">
        <v>627</v>
      </c>
      <c r="K4082" s="785" t="s">
        <v>20780</v>
      </c>
      <c r="L4082" s="785" t="s">
        <v>20781</v>
      </c>
      <c r="M4082" s="785"/>
      <c r="N4082" s="785"/>
      <c r="O4082" s="785"/>
      <c r="P4082" s="787">
        <v>36.720568</v>
      </c>
      <c r="Q4082" s="787">
        <v>-0.152425</v>
      </c>
      <c r="R4082" s="785" t="s">
        <v>695</v>
      </c>
      <c r="S4082" s="785" t="s">
        <v>2231</v>
      </c>
      <c r="T4082" s="785" t="s">
        <v>2231</v>
      </c>
      <c r="U4082" s="785" t="s">
        <v>2677</v>
      </c>
      <c r="V4082" s="785" t="s">
        <v>2673</v>
      </c>
      <c r="W4082" s="785" t="s">
        <v>3005</v>
      </c>
      <c r="X4082" s="785" t="s">
        <v>2630</v>
      </c>
      <c r="Y4082" s="615" t="str">
        <f t="shared" si="63"/>
        <v>Reuben Kariuki Kimenyi</v>
      </c>
      <c r="Z4082" s="785" t="s">
        <v>3763</v>
      </c>
      <c r="AA4082" s="785" t="s">
        <v>4349</v>
      </c>
      <c r="AB4082" s="785" t="s">
        <v>2683</v>
      </c>
      <c r="AC4082" s="785" t="s">
        <v>2606</v>
      </c>
      <c r="AD4082" s="786">
        <v>42876</v>
      </c>
    </row>
    <row r="4083" spans="1:30" ht="15.75">
      <c r="A4083" s="785" t="s">
        <v>4301</v>
      </c>
      <c r="B4083" s="785" t="s">
        <v>21220</v>
      </c>
      <c r="C4083" s="785" t="s">
        <v>4303</v>
      </c>
      <c r="D4083" s="785" t="s">
        <v>2599</v>
      </c>
      <c r="E4083" s="785" t="s">
        <v>5988</v>
      </c>
      <c r="F4083" s="786">
        <v>42806</v>
      </c>
      <c r="G4083" s="785" t="s">
        <v>5989</v>
      </c>
      <c r="H4083" s="786">
        <v>42856</v>
      </c>
      <c r="I4083" s="785" t="s">
        <v>21221</v>
      </c>
      <c r="J4083" s="785" t="s">
        <v>627</v>
      </c>
      <c r="K4083" s="785" t="s">
        <v>21222</v>
      </c>
      <c r="L4083" s="785" t="s">
        <v>21223</v>
      </c>
      <c r="M4083" s="785"/>
      <c r="N4083" s="785"/>
      <c r="O4083" s="785"/>
      <c r="P4083" s="787">
        <v>37.84722</v>
      </c>
      <c r="Q4083" s="787">
        <v>-1.5415479999999999</v>
      </c>
      <c r="R4083" s="785" t="s">
        <v>3217</v>
      </c>
      <c r="S4083" s="785" t="s">
        <v>5920</v>
      </c>
      <c r="T4083" s="785" t="s">
        <v>5920</v>
      </c>
      <c r="U4083" s="785" t="s">
        <v>21224</v>
      </c>
      <c r="V4083" s="785" t="s">
        <v>2673</v>
      </c>
      <c r="W4083" s="785" t="s">
        <v>2608</v>
      </c>
      <c r="X4083" s="785" t="s">
        <v>21176</v>
      </c>
      <c r="Y4083" s="615" t="str">
        <f t="shared" si="63"/>
        <v>Robert Wanjiku</v>
      </c>
      <c r="Z4083" s="785" t="s">
        <v>10380</v>
      </c>
      <c r="AA4083" s="785" t="s">
        <v>5464</v>
      </c>
      <c r="AB4083" s="785" t="s">
        <v>2609</v>
      </c>
      <c r="AC4083" s="785" t="s">
        <v>2610</v>
      </c>
      <c r="AD4083" s="786">
        <v>42882</v>
      </c>
    </row>
    <row r="4084" spans="1:30" ht="15.75">
      <c r="A4084" s="785" t="s">
        <v>4301</v>
      </c>
      <c r="B4084" s="785" t="s">
        <v>22304</v>
      </c>
      <c r="C4084" s="785" t="s">
        <v>4303</v>
      </c>
      <c r="D4084" s="785" t="s">
        <v>2599</v>
      </c>
      <c r="E4084" s="785" t="s">
        <v>5988</v>
      </c>
      <c r="F4084" s="786">
        <v>42806</v>
      </c>
      <c r="G4084" s="785" t="s">
        <v>5989</v>
      </c>
      <c r="H4084" s="786">
        <v>42856</v>
      </c>
      <c r="I4084" s="785" t="s">
        <v>22305</v>
      </c>
      <c r="J4084" s="785" t="s">
        <v>627</v>
      </c>
      <c r="K4084" s="785" t="s">
        <v>22306</v>
      </c>
      <c r="L4084" s="785" t="s">
        <v>22307</v>
      </c>
      <c r="M4084" s="785"/>
      <c r="N4084" s="785"/>
      <c r="O4084" s="785"/>
      <c r="P4084" s="787">
        <v>34.753880000000002</v>
      </c>
      <c r="Q4084" s="787">
        <v>-0.61928000000000005</v>
      </c>
      <c r="R4084" s="785" t="s">
        <v>2696</v>
      </c>
      <c r="S4084" s="785" t="s">
        <v>4036</v>
      </c>
      <c r="T4084" s="785" t="s">
        <v>22308</v>
      </c>
      <c r="U4084" s="785" t="s">
        <v>22309</v>
      </c>
      <c r="V4084" s="785" t="s">
        <v>3004</v>
      </c>
      <c r="W4084" s="785" t="s">
        <v>22222</v>
      </c>
      <c r="X4084" s="785" t="s">
        <v>3516</v>
      </c>
      <c r="Y4084" s="615" t="str">
        <f t="shared" si="63"/>
        <v>Samuel Manyuna Otiso</v>
      </c>
      <c r="Z4084" s="785" t="s">
        <v>22310</v>
      </c>
      <c r="AA4084" s="785" t="s">
        <v>4349</v>
      </c>
      <c r="AB4084" s="785" t="s">
        <v>2605</v>
      </c>
      <c r="AC4084" s="785" t="s">
        <v>2606</v>
      </c>
      <c r="AD4084" s="786">
        <v>43012</v>
      </c>
    </row>
    <row r="4085" spans="1:30" ht="15.75">
      <c r="A4085" s="785" t="s">
        <v>4301</v>
      </c>
      <c r="B4085" s="785" t="s">
        <v>22570</v>
      </c>
      <c r="C4085" s="785" t="s">
        <v>4303</v>
      </c>
      <c r="D4085" s="785" t="s">
        <v>2599</v>
      </c>
      <c r="E4085" s="785" t="s">
        <v>5988</v>
      </c>
      <c r="F4085" s="786">
        <v>42806</v>
      </c>
      <c r="G4085" s="785" t="s">
        <v>5989</v>
      </c>
      <c r="H4085" s="786">
        <v>42856</v>
      </c>
      <c r="I4085" s="785" t="s">
        <v>22571</v>
      </c>
      <c r="J4085" s="785" t="s">
        <v>629</v>
      </c>
      <c r="K4085" s="785" t="s">
        <v>22572</v>
      </c>
      <c r="L4085" s="785" t="s">
        <v>22573</v>
      </c>
      <c r="M4085" s="785"/>
      <c r="N4085" s="785"/>
      <c r="O4085" s="785"/>
      <c r="P4085" s="787">
        <v>36.929493000000001</v>
      </c>
      <c r="Q4085" s="787">
        <v>-0.441048</v>
      </c>
      <c r="R4085" s="785" t="s">
        <v>1056</v>
      </c>
      <c r="S4085" s="785" t="s">
        <v>1057</v>
      </c>
      <c r="T4085" s="785" t="s">
        <v>3439</v>
      </c>
      <c r="U4085" s="785" t="s">
        <v>3920</v>
      </c>
      <c r="V4085" s="785" t="s">
        <v>2855</v>
      </c>
      <c r="W4085" s="785" t="s">
        <v>3079</v>
      </c>
      <c r="X4085" s="785" t="s">
        <v>3080</v>
      </c>
      <c r="Y4085" s="615" t="str">
        <f t="shared" si="63"/>
        <v>Samuel Migwi</v>
      </c>
      <c r="Z4085" s="785" t="s">
        <v>22504</v>
      </c>
      <c r="AA4085" s="785" t="s">
        <v>4314</v>
      </c>
      <c r="AB4085" s="785" t="s">
        <v>2605</v>
      </c>
      <c r="AC4085" s="785" t="s">
        <v>2606</v>
      </c>
      <c r="AD4085" s="786">
        <v>43007</v>
      </c>
    </row>
    <row r="4086" spans="1:30" ht="15.75">
      <c r="A4086" s="785" t="s">
        <v>4301</v>
      </c>
      <c r="B4086" s="785" t="s">
        <v>24765</v>
      </c>
      <c r="C4086" s="785" t="s">
        <v>4303</v>
      </c>
      <c r="D4086" s="785" t="s">
        <v>2599</v>
      </c>
      <c r="E4086" s="785" t="s">
        <v>5988</v>
      </c>
      <c r="F4086" s="786">
        <v>42806</v>
      </c>
      <c r="G4086" s="785" t="s">
        <v>5989</v>
      </c>
      <c r="H4086" s="786">
        <v>42856</v>
      </c>
      <c r="I4086" s="785" t="s">
        <v>24766</v>
      </c>
      <c r="J4086" s="785" t="s">
        <v>629</v>
      </c>
      <c r="K4086" s="785" t="s">
        <v>24767</v>
      </c>
      <c r="L4086" s="785" t="s">
        <v>24768</v>
      </c>
      <c r="M4086" s="785"/>
      <c r="N4086" s="785"/>
      <c r="O4086" s="785"/>
      <c r="P4086" s="787">
        <v>36.381856999999997</v>
      </c>
      <c r="Q4086" s="787">
        <v>4.0891999999999998E-2</v>
      </c>
      <c r="R4086" s="785" t="s">
        <v>960</v>
      </c>
      <c r="S4086" s="785" t="s">
        <v>1241</v>
      </c>
      <c r="T4086" s="785" t="s">
        <v>6809</v>
      </c>
      <c r="U4086" s="785" t="s">
        <v>6809</v>
      </c>
      <c r="V4086" s="785">
        <v>12</v>
      </c>
      <c r="W4086" s="785" t="s">
        <v>3288</v>
      </c>
      <c r="X4086" s="785" t="s">
        <v>24757</v>
      </c>
      <c r="Y4086" s="615" t="str">
        <f t="shared" si="63"/>
        <v>Timothy Maina</v>
      </c>
      <c r="Z4086" s="785" t="s">
        <v>9485</v>
      </c>
      <c r="AA4086" s="785" t="s">
        <v>4314</v>
      </c>
      <c r="AB4086" s="785" t="s">
        <v>2605</v>
      </c>
      <c r="AC4086" s="785" t="s">
        <v>2606</v>
      </c>
      <c r="AD4086" s="786">
        <v>42867</v>
      </c>
    </row>
    <row r="4087" spans="1:30" ht="15.75">
      <c r="A4087" s="785" t="s">
        <v>4301</v>
      </c>
      <c r="B4087" s="785" t="s">
        <v>25562</v>
      </c>
      <c r="C4087" s="785" t="s">
        <v>4303</v>
      </c>
      <c r="D4087" s="785" t="s">
        <v>2599</v>
      </c>
      <c r="E4087" s="785" t="s">
        <v>5988</v>
      </c>
      <c r="F4087" s="786">
        <v>42806</v>
      </c>
      <c r="G4087" s="785" t="s">
        <v>5989</v>
      </c>
      <c r="H4087" s="786">
        <v>42856</v>
      </c>
      <c r="I4087" s="785" t="s">
        <v>25563</v>
      </c>
      <c r="J4087" s="785" t="s">
        <v>629</v>
      </c>
      <c r="K4087" s="785" t="s">
        <v>25564</v>
      </c>
      <c r="L4087" s="785" t="s">
        <v>25565</v>
      </c>
      <c r="M4087" s="785"/>
      <c r="N4087" s="785"/>
      <c r="O4087" s="785"/>
      <c r="P4087" s="787">
        <v>37.665793000000001</v>
      </c>
      <c r="Q4087" s="787">
        <v>0.119197</v>
      </c>
      <c r="R4087" s="785" t="s">
        <v>1104</v>
      </c>
      <c r="S4087" s="785" t="s">
        <v>1277</v>
      </c>
      <c r="T4087" s="785" t="s">
        <v>25566</v>
      </c>
      <c r="U4087" s="785" t="s">
        <v>3149</v>
      </c>
      <c r="V4087" s="785" t="s">
        <v>2855</v>
      </c>
      <c r="W4087" s="785" t="s">
        <v>2719</v>
      </c>
      <c r="X4087" s="785" t="s">
        <v>2719</v>
      </c>
      <c r="Y4087" s="615" t="str">
        <f t="shared" si="63"/>
        <v>Zackmar Biotec Ltd</v>
      </c>
      <c r="Z4087" s="785" t="s">
        <v>25567</v>
      </c>
      <c r="AA4087" s="785" t="s">
        <v>4349</v>
      </c>
      <c r="AB4087" s="785" t="s">
        <v>2605</v>
      </c>
      <c r="AC4087" s="785" t="s">
        <v>2606</v>
      </c>
      <c r="AD4087" s="786">
        <v>42888</v>
      </c>
    </row>
    <row r="4088" spans="1:30" ht="15.75">
      <c r="A4088" s="785" t="s">
        <v>4301</v>
      </c>
      <c r="B4088" s="785" t="s">
        <v>25787</v>
      </c>
      <c r="C4088" s="785" t="s">
        <v>4322</v>
      </c>
      <c r="D4088" s="785" t="s">
        <v>2618</v>
      </c>
      <c r="E4088" s="785" t="s">
        <v>5988</v>
      </c>
      <c r="F4088" s="786">
        <v>42806</v>
      </c>
      <c r="G4088" s="785" t="s">
        <v>5989</v>
      </c>
      <c r="H4088" s="786">
        <v>42856</v>
      </c>
      <c r="I4088" s="785" t="s">
        <v>25788</v>
      </c>
      <c r="J4088" s="785" t="s">
        <v>629</v>
      </c>
      <c r="K4088" s="785" t="s">
        <v>25789</v>
      </c>
      <c r="L4088" s="785" t="s">
        <v>25790</v>
      </c>
      <c r="M4088" s="785"/>
      <c r="N4088" s="785"/>
      <c r="O4088" s="785" t="s">
        <v>25791</v>
      </c>
      <c r="P4088" s="787">
        <v>34.455185</v>
      </c>
      <c r="Q4088" s="787">
        <v>-1.0496799999999999</v>
      </c>
      <c r="R4088" s="785" t="s">
        <v>1104</v>
      </c>
      <c r="S4088" s="785" t="s">
        <v>3207</v>
      </c>
      <c r="T4088" s="785" t="s">
        <v>25792</v>
      </c>
      <c r="U4088" s="785" t="s">
        <v>25793</v>
      </c>
      <c r="V4088" s="785" t="s">
        <v>2673</v>
      </c>
      <c r="W4088" s="785" t="s">
        <v>2608</v>
      </c>
      <c r="X4088" s="785" t="s">
        <v>25607</v>
      </c>
      <c r="Y4088" s="615" t="str">
        <f t="shared" si="63"/>
        <v>Zadock</v>
      </c>
      <c r="Z4088" s="785" t="s">
        <v>25608</v>
      </c>
      <c r="AA4088" s="785" t="s">
        <v>5464</v>
      </c>
      <c r="AB4088" s="785" t="s">
        <v>2609</v>
      </c>
      <c r="AC4088" s="785" t="s">
        <v>2610</v>
      </c>
      <c r="AD4088" s="786">
        <v>42862</v>
      </c>
    </row>
    <row r="4089" spans="1:30" ht="15.75">
      <c r="A4089" s="785" t="s">
        <v>4301</v>
      </c>
      <c r="B4089" s="785" t="s">
        <v>25965</v>
      </c>
      <c r="C4089" s="785" t="s">
        <v>4303</v>
      </c>
      <c r="D4089" s="785" t="s">
        <v>2599</v>
      </c>
      <c r="E4089" s="785" t="s">
        <v>5988</v>
      </c>
      <c r="F4089" s="786">
        <v>42806</v>
      </c>
      <c r="G4089" s="785" t="s">
        <v>5989</v>
      </c>
      <c r="H4089" s="786">
        <v>42856</v>
      </c>
      <c r="I4089" s="785" t="s">
        <v>25966</v>
      </c>
      <c r="J4089" s="785" t="s">
        <v>627</v>
      </c>
      <c r="K4089" s="785" t="s">
        <v>25967</v>
      </c>
      <c r="L4089" s="785" t="s">
        <v>25968</v>
      </c>
      <c r="M4089" s="785"/>
      <c r="N4089" s="785"/>
      <c r="O4089" s="785"/>
      <c r="P4089" s="787">
        <v>34.128796999999999</v>
      </c>
      <c r="Q4089" s="787">
        <v>-1.0335650000000001</v>
      </c>
      <c r="R4089" s="785" t="s">
        <v>2828</v>
      </c>
      <c r="S4089" s="785" t="s">
        <v>7504</v>
      </c>
      <c r="T4089" s="785" t="s">
        <v>25969</v>
      </c>
      <c r="U4089" s="785" t="s">
        <v>25970</v>
      </c>
      <c r="V4089" s="785" t="s">
        <v>3070</v>
      </c>
      <c r="W4089" s="785" t="s">
        <v>2608</v>
      </c>
      <c r="X4089" s="785" t="s">
        <v>25607</v>
      </c>
      <c r="Y4089" s="615" t="str">
        <f t="shared" si="63"/>
        <v>Zadock</v>
      </c>
      <c r="Z4089" s="785" t="s">
        <v>25608</v>
      </c>
      <c r="AA4089" s="785" t="s">
        <v>5464</v>
      </c>
      <c r="AB4089" s="785" t="s">
        <v>2609</v>
      </c>
      <c r="AC4089" s="785" t="s">
        <v>2610</v>
      </c>
      <c r="AD4089" s="786">
        <v>42888</v>
      </c>
    </row>
    <row r="4090" spans="1:30" ht="15.75">
      <c r="A4090" s="785" t="s">
        <v>4301</v>
      </c>
      <c r="B4090" s="785" t="s">
        <v>27364</v>
      </c>
      <c r="C4090" s="785" t="s">
        <v>4303</v>
      </c>
      <c r="D4090" s="785" t="s">
        <v>2599</v>
      </c>
      <c r="E4090" s="785" t="s">
        <v>5988</v>
      </c>
      <c r="F4090" s="786">
        <v>42806</v>
      </c>
      <c r="G4090" s="785" t="s">
        <v>5989</v>
      </c>
      <c r="H4090" s="786">
        <v>42856</v>
      </c>
      <c r="I4090" s="785" t="s">
        <v>27365</v>
      </c>
      <c r="J4090" s="785" t="s">
        <v>629</v>
      </c>
      <c r="K4090" s="785" t="s">
        <v>6943</v>
      </c>
      <c r="L4090" s="785" t="s">
        <v>27366</v>
      </c>
      <c r="M4090" s="785"/>
      <c r="N4090" s="785"/>
      <c r="O4090" s="785"/>
      <c r="P4090" s="787">
        <v>39.725070000000002</v>
      </c>
      <c r="Q4090" s="787">
        <v>-3.9377810000000002</v>
      </c>
      <c r="R4090" s="785" t="s">
        <v>1671</v>
      </c>
      <c r="S4090" s="785" t="s">
        <v>3084</v>
      </c>
      <c r="T4090" s="785" t="s">
        <v>27367</v>
      </c>
      <c r="U4090" s="785" t="s">
        <v>27368</v>
      </c>
      <c r="V4090" s="785" t="s">
        <v>2673</v>
      </c>
      <c r="W4090" s="785" t="s">
        <v>2608</v>
      </c>
      <c r="X4090" s="785"/>
      <c r="Y4090" s="615" t="str">
        <f t="shared" si="63"/>
        <v>Biogas International Limited</v>
      </c>
      <c r="Z4090" s="785" t="s">
        <v>2599</v>
      </c>
      <c r="AA4090" s="785" t="s">
        <v>5464</v>
      </c>
      <c r="AB4090" s="785" t="s">
        <v>2609</v>
      </c>
      <c r="AC4090" s="785" t="s">
        <v>2610</v>
      </c>
      <c r="AD4090" s="786">
        <v>42853</v>
      </c>
    </row>
    <row r="4091" spans="1:30" ht="15.75">
      <c r="A4091" s="785" t="s">
        <v>4301</v>
      </c>
      <c r="B4091" s="785" t="s">
        <v>27621</v>
      </c>
      <c r="C4091" s="785" t="s">
        <v>4303</v>
      </c>
      <c r="D4091" s="785" t="s">
        <v>2599</v>
      </c>
      <c r="E4091" s="785" t="s">
        <v>5988</v>
      </c>
      <c r="F4091" s="786">
        <v>42806</v>
      </c>
      <c r="G4091" s="785" t="s">
        <v>5989</v>
      </c>
      <c r="H4091" s="786">
        <v>42856</v>
      </c>
      <c r="I4091" s="785" t="s">
        <v>27622</v>
      </c>
      <c r="J4091" s="785" t="s">
        <v>629</v>
      </c>
      <c r="K4091" s="785" t="s">
        <v>27623</v>
      </c>
      <c r="L4091" s="785" t="s">
        <v>27624</v>
      </c>
      <c r="M4091" s="785"/>
      <c r="N4091" s="785"/>
      <c r="O4091" s="785"/>
      <c r="P4091" s="787">
        <v>36.931407999999998</v>
      </c>
      <c r="Q4091" s="787">
        <v>-0.48309299999999999</v>
      </c>
      <c r="R4091" s="785" t="s">
        <v>1056</v>
      </c>
      <c r="S4091" s="785" t="s">
        <v>2131</v>
      </c>
      <c r="T4091" s="785" t="s">
        <v>27625</v>
      </c>
      <c r="U4091" s="785" t="s">
        <v>22816</v>
      </c>
      <c r="V4091" s="785" t="s">
        <v>2673</v>
      </c>
      <c r="W4091" s="785" t="s">
        <v>3511</v>
      </c>
      <c r="X4091" s="785"/>
      <c r="Y4091" s="615" t="str">
        <f t="shared" si="63"/>
        <v>Sakaki Natural Renewable Energy Center</v>
      </c>
      <c r="Z4091" s="785" t="s">
        <v>2599</v>
      </c>
      <c r="AA4091" s="785" t="s">
        <v>4349</v>
      </c>
      <c r="AB4091" s="785" t="s">
        <v>2683</v>
      </c>
      <c r="AC4091" s="785" t="s">
        <v>2606</v>
      </c>
      <c r="AD4091" s="786">
        <v>42888</v>
      </c>
    </row>
    <row r="4092" spans="1:30" ht="15.75">
      <c r="A4092" s="785" t="s">
        <v>4301</v>
      </c>
      <c r="B4092" s="785" t="s">
        <v>29284</v>
      </c>
      <c r="C4092" s="785" t="s">
        <v>4303</v>
      </c>
      <c r="D4092" s="785" t="s">
        <v>2599</v>
      </c>
      <c r="E4092" s="785" t="s">
        <v>5988</v>
      </c>
      <c r="F4092" s="786">
        <v>42806</v>
      </c>
      <c r="G4092" s="785" t="s">
        <v>5989</v>
      </c>
      <c r="H4092" s="786">
        <v>42856</v>
      </c>
      <c r="I4092" s="785" t="s">
        <v>29285</v>
      </c>
      <c r="J4092" s="785" t="s">
        <v>629</v>
      </c>
      <c r="K4092" s="785" t="s">
        <v>29286</v>
      </c>
      <c r="L4092" s="785" t="s">
        <v>29287</v>
      </c>
      <c r="M4092" s="785"/>
      <c r="N4092" s="785"/>
      <c r="O4092" s="785"/>
      <c r="P4092" s="787">
        <v>37.494022999999999</v>
      </c>
      <c r="Q4092" s="787">
        <v>-0.54521399999999998</v>
      </c>
      <c r="R4092" s="785" t="s">
        <v>1089</v>
      </c>
      <c r="S4092" s="785" t="s">
        <v>1090</v>
      </c>
      <c r="T4092" s="785" t="s">
        <v>6525</v>
      </c>
      <c r="U4092" s="785" t="s">
        <v>29288</v>
      </c>
      <c r="V4092" s="785" t="s">
        <v>2855</v>
      </c>
      <c r="W4092" s="785" t="s">
        <v>3511</v>
      </c>
      <c r="X4092" s="785"/>
      <c r="Y4092" s="615" t="str">
        <f t="shared" si="63"/>
        <v>Sakaki Natural Renewable Energy Center</v>
      </c>
      <c r="Z4092" s="785" t="s">
        <v>2599</v>
      </c>
      <c r="AA4092" s="785" t="s">
        <v>4349</v>
      </c>
      <c r="AB4092" s="785" t="s">
        <v>2683</v>
      </c>
      <c r="AC4092" s="785" t="s">
        <v>2606</v>
      </c>
      <c r="AD4092" s="786">
        <v>42888</v>
      </c>
    </row>
    <row r="4093" spans="1:30" ht="15.75">
      <c r="A4093" s="785" t="s">
        <v>4301</v>
      </c>
      <c r="B4093" s="785" t="s">
        <v>29383</v>
      </c>
      <c r="C4093" s="785" t="s">
        <v>4379</v>
      </c>
      <c r="D4093" s="785" t="s">
        <v>2751</v>
      </c>
      <c r="E4093" s="785" t="s">
        <v>5988</v>
      </c>
      <c r="F4093" s="786">
        <v>42806</v>
      </c>
      <c r="G4093" s="785" t="s">
        <v>5989</v>
      </c>
      <c r="H4093" s="786">
        <v>42856</v>
      </c>
      <c r="I4093" s="785" t="s">
        <v>29384</v>
      </c>
      <c r="J4093" s="785" t="s">
        <v>629</v>
      </c>
      <c r="K4093" s="785" t="s">
        <v>29385</v>
      </c>
      <c r="L4093" s="785" t="s">
        <v>29386</v>
      </c>
      <c r="M4093" s="785"/>
      <c r="N4093" s="785"/>
      <c r="O4093" s="785"/>
      <c r="P4093" s="787">
        <v>37.051690000000001</v>
      </c>
      <c r="Q4093" s="787">
        <v>-0.18163199999999999</v>
      </c>
      <c r="R4093" s="785" t="s">
        <v>1056</v>
      </c>
      <c r="S4093" s="785" t="s">
        <v>2272</v>
      </c>
      <c r="T4093" s="785" t="s">
        <v>8583</v>
      </c>
      <c r="U4093" s="785" t="s">
        <v>3304</v>
      </c>
      <c r="V4093" s="785">
        <v>8</v>
      </c>
      <c r="W4093" s="785" t="s">
        <v>3305</v>
      </c>
      <c r="X4093" s="785"/>
      <c r="Y4093" s="615" t="str">
        <f t="shared" si="63"/>
        <v>Bio Esline Company Ltd</v>
      </c>
      <c r="Z4093" s="785" t="s">
        <v>2599</v>
      </c>
      <c r="AA4093" s="785" t="s">
        <v>4349</v>
      </c>
      <c r="AB4093" s="785" t="s">
        <v>2605</v>
      </c>
      <c r="AC4093" s="785" t="s">
        <v>2606</v>
      </c>
      <c r="AD4093" s="786">
        <v>43041</v>
      </c>
    </row>
    <row r="4094" spans="1:30" ht="15.75">
      <c r="A4094" s="785" t="s">
        <v>4301</v>
      </c>
      <c r="B4094" s="785" t="s">
        <v>31268</v>
      </c>
      <c r="C4094" s="785" t="s">
        <v>4303</v>
      </c>
      <c r="D4094" s="785" t="s">
        <v>2599</v>
      </c>
      <c r="E4094" s="785" t="s">
        <v>5988</v>
      </c>
      <c r="F4094" s="786">
        <v>42806</v>
      </c>
      <c r="G4094" s="785" t="s">
        <v>5989</v>
      </c>
      <c r="H4094" s="786">
        <v>42856</v>
      </c>
      <c r="I4094" s="785" t="s">
        <v>31269</v>
      </c>
      <c r="J4094" s="785" t="s">
        <v>629</v>
      </c>
      <c r="K4094" s="785" t="s">
        <v>31270</v>
      </c>
      <c r="L4094" s="785" t="s">
        <v>31271</v>
      </c>
      <c r="M4094" s="785"/>
      <c r="N4094" s="785"/>
      <c r="O4094" s="785"/>
      <c r="P4094" s="787">
        <v>35.525542000000002</v>
      </c>
      <c r="Q4094" s="787">
        <v>0.19028999999999999</v>
      </c>
      <c r="R4094" s="785" t="s">
        <v>893</v>
      </c>
      <c r="S4094" s="785" t="s">
        <v>2820</v>
      </c>
      <c r="T4094" s="785" t="s">
        <v>7017</v>
      </c>
      <c r="U4094" s="785" t="s">
        <v>14244</v>
      </c>
      <c r="V4094" s="785" t="s">
        <v>3004</v>
      </c>
      <c r="W4094" s="785" t="s">
        <v>2615</v>
      </c>
      <c r="X4094" s="785"/>
      <c r="Y4094" s="615" t="str">
        <f t="shared" si="63"/>
        <v>Takamoto Biogas</v>
      </c>
      <c r="Z4094" s="785" t="s">
        <v>2599</v>
      </c>
      <c r="AA4094" s="785" t="s">
        <v>5464</v>
      </c>
      <c r="AB4094" s="785" t="s">
        <v>3686</v>
      </c>
      <c r="AC4094" s="785" t="s">
        <v>2617</v>
      </c>
      <c r="AD4094" s="786">
        <v>43038</v>
      </c>
    </row>
    <row r="4095" spans="1:30" ht="15.75">
      <c r="A4095" s="785" t="s">
        <v>4301</v>
      </c>
      <c r="B4095" s="785" t="s">
        <v>31478</v>
      </c>
      <c r="C4095" s="785" t="s">
        <v>4303</v>
      </c>
      <c r="D4095" s="785" t="s">
        <v>2599</v>
      </c>
      <c r="E4095" s="785" t="s">
        <v>5988</v>
      </c>
      <c r="F4095" s="786">
        <v>42806</v>
      </c>
      <c r="G4095" s="785" t="s">
        <v>5989</v>
      </c>
      <c r="H4095" s="786">
        <v>42856</v>
      </c>
      <c r="I4095" s="785" t="s">
        <v>31479</v>
      </c>
      <c r="J4095" s="785" t="s">
        <v>629</v>
      </c>
      <c r="K4095" s="785" t="s">
        <v>31480</v>
      </c>
      <c r="L4095" s="785" t="s">
        <v>31481</v>
      </c>
      <c r="M4095" s="785"/>
      <c r="N4095" s="785"/>
      <c r="O4095" s="785"/>
      <c r="P4095" s="787">
        <v>37.049495999999998</v>
      </c>
      <c r="Q4095" s="787">
        <v>-0.67174900000000004</v>
      </c>
      <c r="R4095" s="785" t="s">
        <v>1030</v>
      </c>
      <c r="S4095" s="785" t="s">
        <v>2143</v>
      </c>
      <c r="T4095" s="785" t="s">
        <v>3554</v>
      </c>
      <c r="U4095" s="785" t="s">
        <v>31482</v>
      </c>
      <c r="V4095" s="785" t="s">
        <v>3004</v>
      </c>
      <c r="W4095" s="785" t="s">
        <v>3511</v>
      </c>
      <c r="X4095" s="785"/>
      <c r="Y4095" s="615" t="str">
        <f t="shared" si="63"/>
        <v>Sakaki Natural Renewable Energy Center</v>
      </c>
      <c r="Z4095" s="785" t="s">
        <v>2599</v>
      </c>
      <c r="AA4095" s="785" t="s">
        <v>4349</v>
      </c>
      <c r="AB4095" s="785" t="s">
        <v>2683</v>
      </c>
      <c r="AC4095" s="785" t="s">
        <v>2606</v>
      </c>
      <c r="AD4095" s="786">
        <v>42888</v>
      </c>
    </row>
    <row r="4096" spans="1:30" ht="15.75">
      <c r="A4096" s="785" t="s">
        <v>4301</v>
      </c>
      <c r="B4096" s="785" t="s">
        <v>24585</v>
      </c>
      <c r="C4096" s="785" t="s">
        <v>4303</v>
      </c>
      <c r="D4096" s="785" t="s">
        <v>2599</v>
      </c>
      <c r="E4096" s="785" t="s">
        <v>24586</v>
      </c>
      <c r="F4096" s="786">
        <v>42805</v>
      </c>
      <c r="G4096" s="785" t="s">
        <v>24587</v>
      </c>
      <c r="H4096" s="786">
        <v>42855</v>
      </c>
      <c r="I4096" s="785" t="s">
        <v>24588</v>
      </c>
      <c r="J4096" s="785" t="s">
        <v>629</v>
      </c>
      <c r="K4096" s="785" t="s">
        <v>24589</v>
      </c>
      <c r="L4096" s="785" t="s">
        <v>24590</v>
      </c>
      <c r="M4096" s="785"/>
      <c r="N4096" s="785"/>
      <c r="O4096" s="785"/>
      <c r="P4096" s="787">
        <v>34.730387</v>
      </c>
      <c r="Q4096" s="787">
        <v>-0.64411700000000005</v>
      </c>
      <c r="R4096" s="785" t="s">
        <v>2696</v>
      </c>
      <c r="S4096" s="785" t="s">
        <v>2697</v>
      </c>
      <c r="T4096" s="785" t="s">
        <v>2810</v>
      </c>
      <c r="U4096" s="785" t="s">
        <v>24591</v>
      </c>
      <c r="V4096" s="785" t="s">
        <v>3070</v>
      </c>
      <c r="W4096" s="785" t="s">
        <v>3008</v>
      </c>
      <c r="X4096" s="785" t="s">
        <v>3008</v>
      </c>
      <c r="Y4096" s="615" t="str">
        <f t="shared" si="63"/>
        <v>Thomas Masese Gikona</v>
      </c>
      <c r="Z4096" s="785" t="s">
        <v>24562</v>
      </c>
      <c r="AA4096" s="785" t="s">
        <v>4314</v>
      </c>
      <c r="AB4096" s="785" t="s">
        <v>2605</v>
      </c>
      <c r="AC4096" s="785" t="s">
        <v>2606</v>
      </c>
      <c r="AD4096" s="786">
        <v>42928</v>
      </c>
    </row>
    <row r="4097" spans="1:30" ht="15.75">
      <c r="A4097" s="785" t="s">
        <v>4301</v>
      </c>
      <c r="B4097" s="785" t="s">
        <v>18056</v>
      </c>
      <c r="C4097" s="785" t="s">
        <v>4303</v>
      </c>
      <c r="D4097" s="785" t="s">
        <v>2599</v>
      </c>
      <c r="E4097" s="785" t="s">
        <v>18057</v>
      </c>
      <c r="F4097" s="786">
        <v>42802</v>
      </c>
      <c r="G4097" s="785" t="s">
        <v>14495</v>
      </c>
      <c r="H4097" s="786">
        <v>42852</v>
      </c>
      <c r="I4097" s="785" t="s">
        <v>18058</v>
      </c>
      <c r="J4097" s="785" t="s">
        <v>627</v>
      </c>
      <c r="K4097" s="785" t="s">
        <v>18059</v>
      </c>
      <c r="L4097" s="785" t="s">
        <v>18060</v>
      </c>
      <c r="M4097" s="785"/>
      <c r="N4097" s="785"/>
      <c r="O4097" s="785"/>
      <c r="P4097" s="787">
        <v>37.186751999999998</v>
      </c>
      <c r="Q4097" s="787">
        <v>-0.49734499999999998</v>
      </c>
      <c r="R4097" s="785" t="s">
        <v>1961</v>
      </c>
      <c r="S4097" s="785" t="s">
        <v>2864</v>
      </c>
      <c r="T4097" s="785" t="s">
        <v>4770</v>
      </c>
      <c r="U4097" s="785" t="s">
        <v>18061</v>
      </c>
      <c r="V4097" s="785" t="s">
        <v>3004</v>
      </c>
      <c r="W4097" s="785" t="s">
        <v>3015</v>
      </c>
      <c r="X4097" s="785" t="s">
        <v>3015</v>
      </c>
      <c r="Y4097" s="615" t="str">
        <f t="shared" si="63"/>
        <v>Mt Kenya Renewable Energy</v>
      </c>
      <c r="Z4097" s="785" t="s">
        <v>4884</v>
      </c>
      <c r="AA4097" s="785" t="s">
        <v>4349</v>
      </c>
      <c r="AB4097" s="785" t="s">
        <v>2605</v>
      </c>
      <c r="AC4097" s="785" t="s">
        <v>2606</v>
      </c>
      <c r="AD4097" s="786">
        <v>42943</v>
      </c>
    </row>
    <row r="4098" spans="1:30" ht="15.75">
      <c r="A4098" s="785" t="s">
        <v>4301</v>
      </c>
      <c r="B4098" s="785" t="s">
        <v>14825</v>
      </c>
      <c r="C4098" s="785" t="s">
        <v>4303</v>
      </c>
      <c r="D4098" s="785" t="s">
        <v>2599</v>
      </c>
      <c r="E4098" s="785" t="s">
        <v>14826</v>
      </c>
      <c r="F4098" s="786">
        <v>42801</v>
      </c>
      <c r="G4098" s="785" t="s">
        <v>14827</v>
      </c>
      <c r="H4098" s="786">
        <v>42851</v>
      </c>
      <c r="I4098" s="785" t="s">
        <v>14828</v>
      </c>
      <c r="J4098" s="785" t="s">
        <v>629</v>
      </c>
      <c r="K4098" s="785" t="s">
        <v>14829</v>
      </c>
      <c r="L4098" s="785" t="s">
        <v>14830</v>
      </c>
      <c r="M4098" s="785"/>
      <c r="N4098" s="785"/>
      <c r="O4098" s="785"/>
      <c r="P4098" s="787">
        <v>36.866827999999998</v>
      </c>
      <c r="Q4098" s="787">
        <v>-1.090632</v>
      </c>
      <c r="R4098" s="785" t="s">
        <v>821</v>
      </c>
      <c r="S4098" s="785" t="s">
        <v>871</v>
      </c>
      <c r="T4098" s="785" t="s">
        <v>871</v>
      </c>
      <c r="U4098" s="785" t="s">
        <v>2712</v>
      </c>
      <c r="V4098" s="785" t="s">
        <v>2673</v>
      </c>
      <c r="W4098" s="785" t="s">
        <v>2714</v>
      </c>
      <c r="X4098" s="785" t="s">
        <v>2714</v>
      </c>
      <c r="Y4098" s="615" t="str">
        <f t="shared" ref="Y4098:Y4161" si="64">IF(X4098="",W4098,X4098)</f>
        <v>Joseph Ndua Tatu</v>
      </c>
      <c r="Z4098" s="785" t="s">
        <v>14824</v>
      </c>
      <c r="AA4098" s="785" t="s">
        <v>4314</v>
      </c>
      <c r="AB4098" s="785" t="s">
        <v>2605</v>
      </c>
      <c r="AC4098" s="785" t="s">
        <v>2606</v>
      </c>
      <c r="AD4098" s="786">
        <v>42933</v>
      </c>
    </row>
    <row r="4099" spans="1:30" ht="15.75">
      <c r="A4099" s="785" t="s">
        <v>4301</v>
      </c>
      <c r="B4099" s="785" t="s">
        <v>10106</v>
      </c>
      <c r="C4099" s="785" t="s">
        <v>4303</v>
      </c>
      <c r="D4099" s="785" t="s">
        <v>2599</v>
      </c>
      <c r="E4099" s="785" t="s">
        <v>10107</v>
      </c>
      <c r="F4099" s="786">
        <v>42797</v>
      </c>
      <c r="G4099" s="785" t="s">
        <v>4862</v>
      </c>
      <c r="H4099" s="786">
        <v>42850</v>
      </c>
      <c r="I4099" s="785" t="s">
        <v>10108</v>
      </c>
      <c r="J4099" s="785" t="s">
        <v>627</v>
      </c>
      <c r="K4099" s="785" t="s">
        <v>10109</v>
      </c>
      <c r="L4099" s="785" t="s">
        <v>10110</v>
      </c>
      <c r="M4099" s="785"/>
      <c r="N4099" s="785"/>
      <c r="O4099" s="785" t="s">
        <v>10111</v>
      </c>
      <c r="P4099" s="787">
        <v>36.848644</v>
      </c>
      <c r="Q4099" s="787">
        <v>-1.0775220000000001</v>
      </c>
      <c r="R4099" s="785" t="s">
        <v>821</v>
      </c>
      <c r="S4099" s="785" t="s">
        <v>871</v>
      </c>
      <c r="T4099" s="785" t="s">
        <v>2712</v>
      </c>
      <c r="U4099" s="785" t="s">
        <v>10112</v>
      </c>
      <c r="V4099" s="785" t="s">
        <v>3004</v>
      </c>
      <c r="W4099" s="785" t="s">
        <v>2615</v>
      </c>
      <c r="X4099" s="785" t="s">
        <v>10105</v>
      </c>
      <c r="Y4099" s="615" t="str">
        <f t="shared" si="64"/>
        <v>Frederick Ndungu</v>
      </c>
      <c r="Z4099" s="785" t="s">
        <v>10113</v>
      </c>
      <c r="AA4099" s="785" t="s">
        <v>5464</v>
      </c>
      <c r="AB4099" s="785" t="s">
        <v>3686</v>
      </c>
      <c r="AC4099" s="785" t="s">
        <v>2617</v>
      </c>
      <c r="AD4099" s="786">
        <v>43194</v>
      </c>
    </row>
    <row r="4100" spans="1:30" ht="15.75">
      <c r="A4100" s="785" t="s">
        <v>4301</v>
      </c>
      <c r="B4100" s="785" t="s">
        <v>25971</v>
      </c>
      <c r="C4100" s="785" t="s">
        <v>4303</v>
      </c>
      <c r="D4100" s="785" t="s">
        <v>2599</v>
      </c>
      <c r="E4100" s="785" t="s">
        <v>16822</v>
      </c>
      <c r="F4100" s="786">
        <v>42800</v>
      </c>
      <c r="G4100" s="785" t="s">
        <v>4862</v>
      </c>
      <c r="H4100" s="786">
        <v>42850</v>
      </c>
      <c r="I4100" s="785" t="s">
        <v>25972</v>
      </c>
      <c r="J4100" s="785" t="s">
        <v>629</v>
      </c>
      <c r="K4100" s="785" t="s">
        <v>25973</v>
      </c>
      <c r="L4100" s="785" t="s">
        <v>25974</v>
      </c>
      <c r="M4100" s="785"/>
      <c r="N4100" s="785"/>
      <c r="O4100" s="785"/>
      <c r="P4100" s="787">
        <v>37.548952999999997</v>
      </c>
      <c r="Q4100" s="787">
        <v>-0.57651200000000002</v>
      </c>
      <c r="R4100" s="785" t="s">
        <v>1089</v>
      </c>
      <c r="S4100" s="785" t="s">
        <v>3078</v>
      </c>
      <c r="T4100" s="785" t="s">
        <v>25975</v>
      </c>
      <c r="U4100" s="785" t="s">
        <v>25976</v>
      </c>
      <c r="V4100" s="785" t="s">
        <v>2855</v>
      </c>
      <c r="W4100" s="785" t="s">
        <v>2693</v>
      </c>
      <c r="X4100" s="785" t="s">
        <v>25977</v>
      </c>
      <c r="Y4100" s="615" t="str">
        <f t="shared" si="64"/>
        <v>Zakary</v>
      </c>
      <c r="Z4100" s="785" t="s">
        <v>3315</v>
      </c>
      <c r="AA4100" s="785" t="s">
        <v>4349</v>
      </c>
      <c r="AB4100" s="785" t="s">
        <v>2605</v>
      </c>
      <c r="AC4100" s="785" t="s">
        <v>2606</v>
      </c>
      <c r="AD4100" s="786">
        <v>42899</v>
      </c>
    </row>
    <row r="4101" spans="1:30" ht="15.75">
      <c r="A4101" s="785" t="s">
        <v>4301</v>
      </c>
      <c r="B4101" s="785" t="s">
        <v>19199</v>
      </c>
      <c r="C4101" s="785" t="s">
        <v>4379</v>
      </c>
      <c r="D4101" s="785" t="s">
        <v>2751</v>
      </c>
      <c r="E4101" s="785" t="s">
        <v>19200</v>
      </c>
      <c r="F4101" s="786">
        <v>42799</v>
      </c>
      <c r="G4101" s="785" t="s">
        <v>9311</v>
      </c>
      <c r="H4101" s="786">
        <v>42849</v>
      </c>
      <c r="I4101" s="785" t="s">
        <v>19201</v>
      </c>
      <c r="J4101" s="785" t="s">
        <v>629</v>
      </c>
      <c r="K4101" s="785" t="s">
        <v>19202</v>
      </c>
      <c r="L4101" s="785" t="s">
        <v>19203</v>
      </c>
      <c r="M4101" s="785"/>
      <c r="N4101" s="785"/>
      <c r="O4101" s="785"/>
      <c r="P4101" s="787">
        <v>36.986077999999999</v>
      </c>
      <c r="Q4101" s="787">
        <v>-0.81834700000000005</v>
      </c>
      <c r="R4101" s="785" t="s">
        <v>1030</v>
      </c>
      <c r="S4101" s="785" t="s">
        <v>2623</v>
      </c>
      <c r="T4101" s="785" t="s">
        <v>2623</v>
      </c>
      <c r="U4101" s="785" t="s">
        <v>19204</v>
      </c>
      <c r="V4101" s="785" t="s">
        <v>3070</v>
      </c>
      <c r="W4101" s="785" t="s">
        <v>2693</v>
      </c>
      <c r="X4101" s="785" t="s">
        <v>19188</v>
      </c>
      <c r="Y4101" s="615" t="str">
        <f t="shared" si="64"/>
        <v>Oloo</v>
      </c>
      <c r="Z4101" s="785" t="s">
        <v>3525</v>
      </c>
      <c r="AA4101" s="785" t="s">
        <v>4349</v>
      </c>
      <c r="AB4101" s="785" t="s">
        <v>2605</v>
      </c>
      <c r="AC4101" s="785" t="s">
        <v>2606</v>
      </c>
      <c r="AD4101" s="786">
        <v>42854</v>
      </c>
    </row>
    <row r="4102" spans="1:30" ht="15.75">
      <c r="A4102" s="785" t="s">
        <v>4301</v>
      </c>
      <c r="B4102" s="785" t="s">
        <v>22745</v>
      </c>
      <c r="C4102" s="785" t="s">
        <v>4303</v>
      </c>
      <c r="D4102" s="785" t="s">
        <v>2599</v>
      </c>
      <c r="E4102" s="785" t="s">
        <v>19200</v>
      </c>
      <c r="F4102" s="786">
        <v>42799</v>
      </c>
      <c r="G4102" s="785" t="s">
        <v>9311</v>
      </c>
      <c r="H4102" s="786">
        <v>42849</v>
      </c>
      <c r="I4102" s="785" t="s">
        <v>22746</v>
      </c>
      <c r="J4102" s="785" t="s">
        <v>627</v>
      </c>
      <c r="K4102" s="785" t="s">
        <v>22747</v>
      </c>
      <c r="L4102" s="785" t="s">
        <v>22748</v>
      </c>
      <c r="M4102" s="785"/>
      <c r="N4102" s="785"/>
      <c r="O4102" s="785"/>
      <c r="P4102" s="787">
        <v>36.176667999999999</v>
      </c>
      <c r="Q4102" s="787">
        <v>-0.26850299999999999</v>
      </c>
      <c r="R4102" s="785" t="s">
        <v>695</v>
      </c>
      <c r="S4102" s="785" t="s">
        <v>1204</v>
      </c>
      <c r="T4102" s="785" t="s">
        <v>22749</v>
      </c>
      <c r="U4102" s="785" t="s">
        <v>22750</v>
      </c>
      <c r="V4102" s="785" t="s">
        <v>2855</v>
      </c>
      <c r="W4102" s="785" t="s">
        <v>3042</v>
      </c>
      <c r="X4102" s="785" t="s">
        <v>2642</v>
      </c>
      <c r="Y4102" s="615" t="str">
        <f t="shared" si="64"/>
        <v>Samuel Mwangi Juma</v>
      </c>
      <c r="Z4102" s="785" t="s">
        <v>22751</v>
      </c>
      <c r="AA4102" s="785" t="s">
        <v>4349</v>
      </c>
      <c r="AB4102" s="785" t="s">
        <v>2605</v>
      </c>
      <c r="AC4102" s="785" t="s">
        <v>2606</v>
      </c>
      <c r="AD4102" s="786">
        <v>42928</v>
      </c>
    </row>
    <row r="4103" spans="1:30" ht="15.75">
      <c r="A4103" s="785" t="s">
        <v>4301</v>
      </c>
      <c r="B4103" s="785" t="s">
        <v>22417</v>
      </c>
      <c r="C4103" s="785" t="s">
        <v>4379</v>
      </c>
      <c r="D4103" s="785" t="s">
        <v>2751</v>
      </c>
      <c r="E4103" s="785" t="s">
        <v>5817</v>
      </c>
      <c r="F4103" s="786">
        <v>42798</v>
      </c>
      <c r="G4103" s="785" t="s">
        <v>22418</v>
      </c>
      <c r="H4103" s="786">
        <v>42848</v>
      </c>
      <c r="I4103" s="785" t="s">
        <v>22419</v>
      </c>
      <c r="J4103" s="785" t="s">
        <v>629</v>
      </c>
      <c r="K4103" s="785" t="s">
        <v>2612</v>
      </c>
      <c r="L4103" s="785" t="s">
        <v>22420</v>
      </c>
      <c r="M4103" s="785"/>
      <c r="N4103" s="785"/>
      <c r="O4103" s="785"/>
      <c r="P4103" s="787">
        <v>34.740695000000002</v>
      </c>
      <c r="Q4103" s="787">
        <v>-0.66230999999999995</v>
      </c>
      <c r="R4103" s="785" t="s">
        <v>2696</v>
      </c>
      <c r="S4103" s="785" t="s">
        <v>2697</v>
      </c>
      <c r="T4103" s="785" t="s">
        <v>22421</v>
      </c>
      <c r="U4103" s="785" t="s">
        <v>22422</v>
      </c>
      <c r="V4103" s="785" t="s">
        <v>3070</v>
      </c>
      <c r="W4103" s="785" t="s">
        <v>22222</v>
      </c>
      <c r="X4103" s="785" t="s">
        <v>3516</v>
      </c>
      <c r="Y4103" s="615" t="str">
        <f t="shared" si="64"/>
        <v>Samuel Manyuna Otiso</v>
      </c>
      <c r="Z4103" s="785" t="s">
        <v>2599</v>
      </c>
      <c r="AA4103" s="785" t="s">
        <v>4349</v>
      </c>
      <c r="AB4103" s="785" t="s">
        <v>2605</v>
      </c>
      <c r="AC4103" s="785" t="s">
        <v>2606</v>
      </c>
      <c r="AD4103" s="786">
        <v>43012</v>
      </c>
    </row>
    <row r="4104" spans="1:30" ht="15.75">
      <c r="A4104" s="785" t="s">
        <v>4301</v>
      </c>
      <c r="B4104" s="785" t="s">
        <v>31330</v>
      </c>
      <c r="C4104" s="785" t="s">
        <v>4303</v>
      </c>
      <c r="D4104" s="785" t="s">
        <v>2599</v>
      </c>
      <c r="E4104" s="785" t="s">
        <v>5817</v>
      </c>
      <c r="F4104" s="786">
        <v>42798</v>
      </c>
      <c r="G4104" s="785" t="s">
        <v>22418</v>
      </c>
      <c r="H4104" s="786">
        <v>42848</v>
      </c>
      <c r="I4104" s="785" t="s">
        <v>31331</v>
      </c>
      <c r="J4104" s="785" t="s">
        <v>627</v>
      </c>
      <c r="K4104" s="785" t="s">
        <v>31332</v>
      </c>
      <c r="L4104" s="785" t="s">
        <v>31333</v>
      </c>
      <c r="M4104" s="785"/>
      <c r="N4104" s="785"/>
      <c r="O4104" s="785"/>
      <c r="P4104" s="787">
        <v>36.407128</v>
      </c>
      <c r="Q4104" s="787">
        <v>1.2057999999999999E-2</v>
      </c>
      <c r="R4104" s="785" t="s">
        <v>1228</v>
      </c>
      <c r="S4104" s="785" t="s">
        <v>1229</v>
      </c>
      <c r="T4104" s="785" t="s">
        <v>28139</v>
      </c>
      <c r="U4104" s="785" t="s">
        <v>31334</v>
      </c>
      <c r="V4104" s="785" t="s">
        <v>3004</v>
      </c>
      <c r="W4104" s="785" t="s">
        <v>2621</v>
      </c>
      <c r="X4104" s="785"/>
      <c r="Y4104" s="615" t="str">
        <f t="shared" si="64"/>
        <v>Kentainers Limited</v>
      </c>
      <c r="Z4104" s="785" t="s">
        <v>2599</v>
      </c>
      <c r="AA4104" s="785" t="s">
        <v>5464</v>
      </c>
      <c r="AB4104" s="785" t="s">
        <v>2616</v>
      </c>
      <c r="AC4104" s="785" t="s">
        <v>2617</v>
      </c>
      <c r="AD4104" s="786">
        <v>43003</v>
      </c>
    </row>
    <row r="4105" spans="1:30" ht="15.75">
      <c r="A4105" s="785" t="s">
        <v>4301</v>
      </c>
      <c r="B4105" s="785" t="s">
        <v>24632</v>
      </c>
      <c r="C4105" s="785" t="s">
        <v>4303</v>
      </c>
      <c r="D4105" s="785" t="s">
        <v>2599</v>
      </c>
      <c r="E4105" s="785" t="s">
        <v>10107</v>
      </c>
      <c r="F4105" s="786">
        <v>42797</v>
      </c>
      <c r="G4105" s="785" t="s">
        <v>24633</v>
      </c>
      <c r="H4105" s="786">
        <v>42847</v>
      </c>
      <c r="I4105" s="785" t="s">
        <v>24634</v>
      </c>
      <c r="J4105" s="785" t="s">
        <v>629</v>
      </c>
      <c r="K4105" s="785" t="s">
        <v>24635</v>
      </c>
      <c r="L4105" s="785" t="s">
        <v>24636</v>
      </c>
      <c r="M4105" s="785"/>
      <c r="N4105" s="785"/>
      <c r="O4105" s="785"/>
      <c r="P4105" s="787">
        <v>34.668052000000003</v>
      </c>
      <c r="Q4105" s="787">
        <v>-0.69385799999999997</v>
      </c>
      <c r="R4105" s="785" t="s">
        <v>2696</v>
      </c>
      <c r="S4105" s="785" t="s">
        <v>3745</v>
      </c>
      <c r="T4105" s="785" t="s">
        <v>10589</v>
      </c>
      <c r="U4105" s="785" t="s">
        <v>24637</v>
      </c>
      <c r="V4105" s="785" t="s">
        <v>3004</v>
      </c>
      <c r="W4105" s="785" t="s">
        <v>2676</v>
      </c>
      <c r="X4105" s="785" t="s">
        <v>2676</v>
      </c>
      <c r="Y4105" s="615" t="str">
        <f t="shared" si="64"/>
        <v>Thomas Mboya Omwadho</v>
      </c>
      <c r="Z4105" s="785" t="s">
        <v>24602</v>
      </c>
      <c r="AA4105" s="785" t="s">
        <v>4314</v>
      </c>
      <c r="AB4105" s="785" t="s">
        <v>2605</v>
      </c>
      <c r="AC4105" s="785" t="s">
        <v>2606</v>
      </c>
      <c r="AD4105" s="786">
        <v>43197</v>
      </c>
    </row>
    <row r="4106" spans="1:30" ht="15.75">
      <c r="A4106" s="785" t="s">
        <v>4301</v>
      </c>
      <c r="B4106" s="785" t="s">
        <v>14859</v>
      </c>
      <c r="C4106" s="785" t="s">
        <v>4303</v>
      </c>
      <c r="D4106" s="785" t="s">
        <v>2599</v>
      </c>
      <c r="E4106" s="785" t="s">
        <v>4841</v>
      </c>
      <c r="F4106" s="786">
        <v>42795</v>
      </c>
      <c r="G4106" s="785" t="s">
        <v>8410</v>
      </c>
      <c r="H4106" s="786">
        <v>42845</v>
      </c>
      <c r="I4106" s="785" t="s">
        <v>14860</v>
      </c>
      <c r="J4106" s="785" t="s">
        <v>627</v>
      </c>
      <c r="K4106" s="785" t="s">
        <v>14861</v>
      </c>
      <c r="L4106" s="785" t="s">
        <v>14862</v>
      </c>
      <c r="M4106" s="785"/>
      <c r="N4106" s="785"/>
      <c r="O4106" s="785"/>
      <c r="P4106" s="787">
        <v>36.869177000000001</v>
      </c>
      <c r="Q4106" s="787">
        <v>-1.097901</v>
      </c>
      <c r="R4106" s="785" t="s">
        <v>821</v>
      </c>
      <c r="S4106" s="785" t="s">
        <v>871</v>
      </c>
      <c r="T4106" s="785" t="s">
        <v>871</v>
      </c>
      <c r="U4106" s="785" t="s">
        <v>2712</v>
      </c>
      <c r="V4106" s="785" t="s">
        <v>2855</v>
      </c>
      <c r="W4106" s="785" t="s">
        <v>2714</v>
      </c>
      <c r="X4106" s="785" t="s">
        <v>2714</v>
      </c>
      <c r="Y4106" s="615" t="str">
        <f t="shared" si="64"/>
        <v>Joseph Ndua Tatu</v>
      </c>
      <c r="Z4106" s="785" t="s">
        <v>14824</v>
      </c>
      <c r="AA4106" s="785" t="s">
        <v>4314</v>
      </c>
      <c r="AB4106" s="785" t="s">
        <v>2683</v>
      </c>
      <c r="AC4106" s="785" t="s">
        <v>2606</v>
      </c>
      <c r="AD4106" s="786">
        <v>42933</v>
      </c>
    </row>
    <row r="4107" spans="1:30" ht="15.75">
      <c r="A4107" s="785" t="s">
        <v>4301</v>
      </c>
      <c r="B4107" s="785" t="s">
        <v>15384</v>
      </c>
      <c r="C4107" s="785" t="s">
        <v>4303</v>
      </c>
      <c r="D4107" s="785" t="s">
        <v>2599</v>
      </c>
      <c r="E4107" s="785" t="s">
        <v>4841</v>
      </c>
      <c r="F4107" s="786">
        <v>42795</v>
      </c>
      <c r="G4107" s="785" t="s">
        <v>8410</v>
      </c>
      <c r="H4107" s="786">
        <v>42845</v>
      </c>
      <c r="I4107" s="785" t="s">
        <v>15385</v>
      </c>
      <c r="J4107" s="785" t="s">
        <v>627</v>
      </c>
      <c r="K4107" s="785" t="s">
        <v>15386</v>
      </c>
      <c r="L4107" s="785" t="s">
        <v>15387</v>
      </c>
      <c r="M4107" s="785"/>
      <c r="N4107" s="785"/>
      <c r="O4107" s="785"/>
      <c r="P4107" s="787">
        <v>36.806749000000003</v>
      </c>
      <c r="Q4107" s="787">
        <v>-1.119845</v>
      </c>
      <c r="R4107" s="785" t="s">
        <v>821</v>
      </c>
      <c r="S4107" s="785" t="s">
        <v>871</v>
      </c>
      <c r="T4107" s="785" t="s">
        <v>2613</v>
      </c>
      <c r="U4107" s="785" t="s">
        <v>3034</v>
      </c>
      <c r="V4107" s="785" t="s">
        <v>3174</v>
      </c>
      <c r="W4107" s="785" t="s">
        <v>4039</v>
      </c>
      <c r="X4107" s="785" t="s">
        <v>15310</v>
      </c>
      <c r="Y4107" s="615" t="str">
        <f t="shared" si="64"/>
        <v>Julias Odhiambo Mboga</v>
      </c>
      <c r="Z4107" s="785" t="s">
        <v>2599</v>
      </c>
      <c r="AA4107" s="785" t="s">
        <v>4314</v>
      </c>
      <c r="AB4107" s="785" t="s">
        <v>2605</v>
      </c>
      <c r="AC4107" s="785" t="s">
        <v>2606</v>
      </c>
      <c r="AD4107" s="786">
        <v>43008</v>
      </c>
    </row>
    <row r="4108" spans="1:30" ht="15.75">
      <c r="A4108" s="785" t="s">
        <v>4301</v>
      </c>
      <c r="B4108" s="785" t="s">
        <v>17963</v>
      </c>
      <c r="C4108" s="785" t="s">
        <v>4303</v>
      </c>
      <c r="D4108" s="785" t="s">
        <v>2599</v>
      </c>
      <c r="E4108" s="785" t="s">
        <v>4841</v>
      </c>
      <c r="F4108" s="786">
        <v>42795</v>
      </c>
      <c r="G4108" s="785" t="s">
        <v>8410</v>
      </c>
      <c r="H4108" s="786">
        <v>42845</v>
      </c>
      <c r="I4108" s="785" t="s">
        <v>17964</v>
      </c>
      <c r="J4108" s="785" t="s">
        <v>629</v>
      </c>
      <c r="K4108" s="785" t="s">
        <v>17965</v>
      </c>
      <c r="L4108" s="785" t="s">
        <v>17966</v>
      </c>
      <c r="M4108" s="785"/>
      <c r="N4108" s="785"/>
      <c r="O4108" s="785"/>
      <c r="P4108" s="787">
        <v>36.721888999999997</v>
      </c>
      <c r="Q4108" s="787">
        <v>-0.26077</v>
      </c>
      <c r="R4108" s="785" t="s">
        <v>1056</v>
      </c>
      <c r="S4108" s="785" t="s">
        <v>3283</v>
      </c>
      <c r="T4108" s="785" t="s">
        <v>15896</v>
      </c>
      <c r="U4108" s="785" t="s">
        <v>15897</v>
      </c>
      <c r="V4108" s="785" t="s">
        <v>2673</v>
      </c>
      <c r="W4108" s="785" t="s">
        <v>3279</v>
      </c>
      <c r="X4108" s="785" t="s">
        <v>17957</v>
      </c>
      <c r="Y4108" s="615" t="str">
        <f t="shared" si="64"/>
        <v>Moses</v>
      </c>
      <c r="Z4108" s="785" t="s">
        <v>2599</v>
      </c>
      <c r="AA4108" s="785" t="s">
        <v>4349</v>
      </c>
      <c r="AB4108" s="785" t="s">
        <v>2605</v>
      </c>
      <c r="AC4108" s="785" t="s">
        <v>2606</v>
      </c>
      <c r="AD4108" s="786">
        <v>42928</v>
      </c>
    </row>
    <row r="4109" spans="1:30" ht="15.75">
      <c r="A4109" s="785" t="s">
        <v>4301</v>
      </c>
      <c r="B4109" s="785" t="s">
        <v>29542</v>
      </c>
      <c r="C4109" s="785" t="s">
        <v>4303</v>
      </c>
      <c r="D4109" s="785" t="s">
        <v>2599</v>
      </c>
      <c r="E4109" s="785" t="s">
        <v>6390</v>
      </c>
      <c r="F4109" s="786">
        <v>42687</v>
      </c>
      <c r="G4109" s="785" t="s">
        <v>8410</v>
      </c>
      <c r="H4109" s="786">
        <v>42845</v>
      </c>
      <c r="I4109" s="785" t="s">
        <v>29543</v>
      </c>
      <c r="J4109" s="785" t="s">
        <v>627</v>
      </c>
      <c r="K4109" s="785" t="s">
        <v>29544</v>
      </c>
      <c r="L4109" s="785" t="s">
        <v>29545</v>
      </c>
      <c r="M4109" s="785"/>
      <c r="N4109" s="785"/>
      <c r="O4109" s="785"/>
      <c r="P4109" s="787">
        <v>36.802222999999998</v>
      </c>
      <c r="Q4109" s="787">
        <v>-0.25411</v>
      </c>
      <c r="R4109" s="785" t="s">
        <v>1056</v>
      </c>
      <c r="S4109" s="785" t="s">
        <v>3283</v>
      </c>
      <c r="T4109" s="785" t="s">
        <v>29546</v>
      </c>
      <c r="U4109" s="785" t="s">
        <v>2908</v>
      </c>
      <c r="V4109" s="785" t="s">
        <v>2855</v>
      </c>
      <c r="W4109" s="785" t="s">
        <v>3025</v>
      </c>
      <c r="X4109" s="785"/>
      <c r="Y4109" s="615" t="str">
        <f t="shared" si="64"/>
        <v>Kichemu limited</v>
      </c>
      <c r="Z4109" s="785" t="s">
        <v>2599</v>
      </c>
      <c r="AA4109" s="785" t="s">
        <v>4349</v>
      </c>
      <c r="AB4109" s="785" t="s">
        <v>2683</v>
      </c>
      <c r="AC4109" s="785" t="s">
        <v>2606</v>
      </c>
      <c r="AD4109" s="786">
        <v>42940</v>
      </c>
    </row>
    <row r="4110" spans="1:30" ht="15.75">
      <c r="A4110" s="785" t="s">
        <v>4301</v>
      </c>
      <c r="B4110" s="785" t="s">
        <v>30651</v>
      </c>
      <c r="C4110" s="785" t="s">
        <v>4303</v>
      </c>
      <c r="D4110" s="785" t="s">
        <v>2599</v>
      </c>
      <c r="E4110" s="785" t="s">
        <v>10342</v>
      </c>
      <c r="F4110" s="786">
        <v>42811</v>
      </c>
      <c r="G4110" s="785" t="s">
        <v>8410</v>
      </c>
      <c r="H4110" s="786">
        <v>42845</v>
      </c>
      <c r="I4110" s="785" t="s">
        <v>30652</v>
      </c>
      <c r="J4110" s="785" t="s">
        <v>627</v>
      </c>
      <c r="K4110" s="785" t="s">
        <v>30653</v>
      </c>
      <c r="L4110" s="785" t="s">
        <v>30654</v>
      </c>
      <c r="M4110" s="785"/>
      <c r="N4110" s="785"/>
      <c r="O4110" s="785"/>
      <c r="P4110" s="787">
        <v>35.74812</v>
      </c>
      <c r="Q4110" s="787">
        <v>2.6887999999999999E-2</v>
      </c>
      <c r="R4110" s="785" t="s">
        <v>622</v>
      </c>
      <c r="S4110" s="785" t="s">
        <v>623</v>
      </c>
      <c r="T4110" s="785" t="s">
        <v>3168</v>
      </c>
      <c r="U4110" s="785" t="s">
        <v>29613</v>
      </c>
      <c r="V4110" s="785" t="s">
        <v>6015</v>
      </c>
      <c r="W4110" s="785" t="s">
        <v>2608</v>
      </c>
      <c r="X4110" s="785"/>
      <c r="Y4110" s="615" t="str">
        <f t="shared" si="64"/>
        <v>Biogas International Limited</v>
      </c>
      <c r="Z4110" s="785" t="s">
        <v>2599</v>
      </c>
      <c r="AA4110" s="785" t="s">
        <v>5464</v>
      </c>
      <c r="AB4110" s="785" t="s">
        <v>2609</v>
      </c>
      <c r="AC4110" s="785" t="s">
        <v>2610</v>
      </c>
      <c r="AD4110" s="786">
        <v>43330</v>
      </c>
    </row>
    <row r="4111" spans="1:30" ht="15.75">
      <c r="A4111" s="785" t="s">
        <v>4301</v>
      </c>
      <c r="B4111" s="785" t="s">
        <v>16816</v>
      </c>
      <c r="C4111" s="785" t="s">
        <v>4303</v>
      </c>
      <c r="D4111" s="785" t="s">
        <v>2599</v>
      </c>
      <c r="E4111" s="785" t="s">
        <v>16817</v>
      </c>
      <c r="F4111" s="786">
        <v>42794</v>
      </c>
      <c r="G4111" s="785" t="s">
        <v>16818</v>
      </c>
      <c r="H4111" s="786">
        <v>42844</v>
      </c>
      <c r="I4111" s="785" t="s">
        <v>16819</v>
      </c>
      <c r="J4111" s="785" t="s">
        <v>627</v>
      </c>
      <c r="K4111" s="785" t="s">
        <v>16820</v>
      </c>
      <c r="L4111" s="785" t="s">
        <v>16786</v>
      </c>
      <c r="M4111" s="785"/>
      <c r="N4111" s="785"/>
      <c r="O4111" s="785"/>
      <c r="P4111" s="787">
        <v>35.302864999999997</v>
      </c>
      <c r="Q4111" s="787">
        <v>0.55274500000000004</v>
      </c>
      <c r="R4111" s="785" t="s">
        <v>893</v>
      </c>
      <c r="S4111" s="785" t="s">
        <v>1356</v>
      </c>
      <c r="T4111" s="785" t="s">
        <v>2980</v>
      </c>
      <c r="U4111" s="785" t="s">
        <v>2980</v>
      </c>
      <c r="V4111" s="785" t="s">
        <v>3070</v>
      </c>
      <c r="W4111" s="785" t="s">
        <v>3226</v>
      </c>
      <c r="X4111" s="785" t="s">
        <v>3226</v>
      </c>
      <c r="Y4111" s="615" t="str">
        <f t="shared" si="64"/>
        <v>Lilian Lelei</v>
      </c>
      <c r="Z4111" s="785" t="s">
        <v>16794</v>
      </c>
      <c r="AA4111" s="785" t="s">
        <v>4314</v>
      </c>
      <c r="AB4111" s="785" t="s">
        <v>2605</v>
      </c>
      <c r="AC4111" s="785" t="s">
        <v>2606</v>
      </c>
      <c r="AD4111" s="786">
        <v>42891</v>
      </c>
    </row>
    <row r="4112" spans="1:30" ht="15.75">
      <c r="A4112" s="785" t="s">
        <v>4301</v>
      </c>
      <c r="B4112" s="785" t="s">
        <v>16975</v>
      </c>
      <c r="C4112" s="785" t="s">
        <v>4303</v>
      </c>
      <c r="D4112" s="785" t="s">
        <v>2599</v>
      </c>
      <c r="E4112" s="785" t="s">
        <v>16817</v>
      </c>
      <c r="F4112" s="786">
        <v>42794</v>
      </c>
      <c r="G4112" s="785" t="s">
        <v>16818</v>
      </c>
      <c r="H4112" s="786">
        <v>42844</v>
      </c>
      <c r="I4112" s="785" t="s">
        <v>16976</v>
      </c>
      <c r="J4112" s="785" t="s">
        <v>629</v>
      </c>
      <c r="K4112" s="785" t="s">
        <v>16977</v>
      </c>
      <c r="L4112" s="785" t="s">
        <v>16978</v>
      </c>
      <c r="M4112" s="785"/>
      <c r="N4112" s="785"/>
      <c r="O4112" s="785"/>
      <c r="P4112" s="787">
        <v>37.610821000000001</v>
      </c>
      <c r="Q4112" s="787">
        <v>-0.201825</v>
      </c>
      <c r="R4112" s="785" t="s">
        <v>1266</v>
      </c>
      <c r="S4112" s="785" t="s">
        <v>1267</v>
      </c>
      <c r="T4112" s="785" t="s">
        <v>2636</v>
      </c>
      <c r="U4112" s="785" t="s">
        <v>6531</v>
      </c>
      <c r="V4112" s="785" t="s">
        <v>2855</v>
      </c>
      <c r="W4112" s="785" t="s">
        <v>2693</v>
      </c>
      <c r="X4112" s="785" t="s">
        <v>16952</v>
      </c>
      <c r="Y4112" s="615" t="str">
        <f t="shared" si="64"/>
        <v>Lucas Muia</v>
      </c>
      <c r="Z4112" s="785" t="s">
        <v>16935</v>
      </c>
      <c r="AA4112" s="785" t="s">
        <v>4349</v>
      </c>
      <c r="AB4112" s="785" t="s">
        <v>2605</v>
      </c>
      <c r="AC4112" s="785" t="s">
        <v>2606</v>
      </c>
      <c r="AD4112" s="786">
        <v>42910</v>
      </c>
    </row>
    <row r="4113" spans="1:30" ht="15.75">
      <c r="A4113" s="785" t="s">
        <v>4301</v>
      </c>
      <c r="B4113" s="785" t="s">
        <v>16879</v>
      </c>
      <c r="C4113" s="785" t="s">
        <v>4303</v>
      </c>
      <c r="D4113" s="785" t="s">
        <v>2599</v>
      </c>
      <c r="E4113" s="785" t="s">
        <v>10342</v>
      </c>
      <c r="F4113" s="786">
        <v>42811</v>
      </c>
      <c r="G4113" s="785" t="s">
        <v>16880</v>
      </c>
      <c r="H4113" s="786">
        <v>42842</v>
      </c>
      <c r="I4113" s="785" t="s">
        <v>16881</v>
      </c>
      <c r="J4113" s="785" t="s">
        <v>629</v>
      </c>
      <c r="K4113" s="785" t="s">
        <v>16882</v>
      </c>
      <c r="L4113" s="785" t="s">
        <v>16883</v>
      </c>
      <c r="M4113" s="785"/>
      <c r="N4113" s="785"/>
      <c r="O4113" s="785"/>
      <c r="P4113" s="787">
        <v>37.513817000000003</v>
      </c>
      <c r="Q4113" s="787">
        <v>-0.41421200000000002</v>
      </c>
      <c r="R4113" s="785" t="s">
        <v>1089</v>
      </c>
      <c r="S4113" s="785" t="s">
        <v>2731</v>
      </c>
      <c r="T4113" s="785" t="s">
        <v>7399</v>
      </c>
      <c r="U4113" s="785" t="s">
        <v>16884</v>
      </c>
      <c r="V4113" s="785" t="s">
        <v>3004</v>
      </c>
      <c r="W4113" s="785" t="s">
        <v>3005</v>
      </c>
      <c r="X4113" s="785" t="s">
        <v>16849</v>
      </c>
      <c r="Y4113" s="615" t="str">
        <f t="shared" si="64"/>
        <v>Linus Muchangi</v>
      </c>
      <c r="Z4113" s="785" t="s">
        <v>16850</v>
      </c>
      <c r="AA4113" s="785" t="s">
        <v>4349</v>
      </c>
      <c r="AB4113" s="785" t="s">
        <v>2605</v>
      </c>
      <c r="AC4113" s="785" t="s">
        <v>2606</v>
      </c>
      <c r="AD4113" s="786">
        <v>42920</v>
      </c>
    </row>
    <row r="4114" spans="1:30" ht="15.75">
      <c r="A4114" s="785" t="s">
        <v>4301</v>
      </c>
      <c r="B4114" s="785" t="s">
        <v>17228</v>
      </c>
      <c r="C4114" s="785" t="s">
        <v>4303</v>
      </c>
      <c r="D4114" s="785" t="s">
        <v>2599</v>
      </c>
      <c r="E4114" s="785" t="s">
        <v>17229</v>
      </c>
      <c r="F4114" s="786">
        <v>42792</v>
      </c>
      <c r="G4114" s="785" t="s">
        <v>16880</v>
      </c>
      <c r="H4114" s="786">
        <v>42842</v>
      </c>
      <c r="I4114" s="785" t="s">
        <v>17230</v>
      </c>
      <c r="J4114" s="785" t="s">
        <v>629</v>
      </c>
      <c r="K4114" s="785" t="s">
        <v>17231</v>
      </c>
      <c r="L4114" s="785" t="s">
        <v>17232</v>
      </c>
      <c r="M4114" s="785"/>
      <c r="N4114" s="785"/>
      <c r="O4114" s="785"/>
      <c r="P4114" s="787">
        <v>37.003999999999998</v>
      </c>
      <c r="Q4114" s="787">
        <v>-0.85898799999999997</v>
      </c>
      <c r="R4114" s="785" t="s">
        <v>1030</v>
      </c>
      <c r="S4114" s="785" t="s">
        <v>1031</v>
      </c>
      <c r="T4114" s="785" t="s">
        <v>1031</v>
      </c>
      <c r="U4114" s="785" t="s">
        <v>8934</v>
      </c>
      <c r="V4114" s="785" t="s">
        <v>2673</v>
      </c>
      <c r="W4114" s="785" t="s">
        <v>3279</v>
      </c>
      <c r="X4114" s="785" t="s">
        <v>17221</v>
      </c>
      <c r="Y4114" s="615" t="str">
        <f t="shared" si="64"/>
        <v>Luke</v>
      </c>
      <c r="Z4114" s="785" t="s">
        <v>2599</v>
      </c>
      <c r="AA4114" s="785" t="s">
        <v>4349</v>
      </c>
      <c r="AB4114" s="785" t="s">
        <v>2683</v>
      </c>
      <c r="AC4114" s="785" t="s">
        <v>2606</v>
      </c>
      <c r="AD4114" s="786">
        <v>42926</v>
      </c>
    </row>
    <row r="4115" spans="1:30" ht="15.75">
      <c r="A4115" s="785" t="s">
        <v>4301</v>
      </c>
      <c r="B4115" s="785" t="s">
        <v>7335</v>
      </c>
      <c r="C4115" s="785" t="s">
        <v>4303</v>
      </c>
      <c r="D4115" s="785" t="s">
        <v>2599</v>
      </c>
      <c r="E4115" s="785" t="s">
        <v>7336</v>
      </c>
      <c r="F4115" s="786">
        <v>42808</v>
      </c>
      <c r="G4115" s="785" t="s">
        <v>7337</v>
      </c>
      <c r="H4115" s="786">
        <v>42841</v>
      </c>
      <c r="I4115" s="785" t="s">
        <v>7338</v>
      </c>
      <c r="J4115" s="785" t="s">
        <v>627</v>
      </c>
      <c r="K4115" s="785" t="s">
        <v>7339</v>
      </c>
      <c r="L4115" s="785" t="s">
        <v>7340</v>
      </c>
      <c r="M4115" s="785"/>
      <c r="N4115" s="785"/>
      <c r="O4115" s="785"/>
      <c r="P4115" s="787">
        <v>37.649678000000002</v>
      </c>
      <c r="Q4115" s="787">
        <v>6.0262999999999997E-2</v>
      </c>
      <c r="R4115" s="785" t="s">
        <v>1104</v>
      </c>
      <c r="S4115" s="785" t="s">
        <v>1277</v>
      </c>
      <c r="T4115" s="785" t="s">
        <v>3450</v>
      </c>
      <c r="U4115" s="785" t="s">
        <v>7341</v>
      </c>
      <c r="V4115" s="785" t="s">
        <v>2673</v>
      </c>
      <c r="W4115" s="785" t="s">
        <v>4049</v>
      </c>
      <c r="X4115" s="785" t="s">
        <v>3418</v>
      </c>
      <c r="Y4115" s="615" t="str">
        <f t="shared" si="64"/>
        <v>David Kaunga Thanara</v>
      </c>
      <c r="Z4115" s="785" t="s">
        <v>7334</v>
      </c>
      <c r="AA4115" s="785" t="s">
        <v>4314</v>
      </c>
      <c r="AB4115" s="785" t="s">
        <v>2605</v>
      </c>
      <c r="AC4115" s="785" t="s">
        <v>2606</v>
      </c>
      <c r="AD4115" s="786">
        <v>42961</v>
      </c>
    </row>
    <row r="4116" spans="1:30" ht="15.75">
      <c r="A4116" s="785" t="s">
        <v>4301</v>
      </c>
      <c r="B4116" s="785" t="s">
        <v>17014</v>
      </c>
      <c r="C4116" s="785" t="s">
        <v>4379</v>
      </c>
      <c r="D4116" s="785" t="s">
        <v>4418</v>
      </c>
      <c r="E4116" s="785" t="s">
        <v>17015</v>
      </c>
      <c r="F4116" s="786">
        <v>42691</v>
      </c>
      <c r="G4116" s="785" t="s">
        <v>7337</v>
      </c>
      <c r="H4116" s="786">
        <v>42841</v>
      </c>
      <c r="I4116" s="785" t="s">
        <v>17016</v>
      </c>
      <c r="J4116" s="785" t="s">
        <v>629</v>
      </c>
      <c r="K4116" s="785" t="s">
        <v>2612</v>
      </c>
      <c r="L4116" s="785" t="s">
        <v>17017</v>
      </c>
      <c r="M4116" s="785"/>
      <c r="N4116" s="785"/>
      <c r="O4116" s="785"/>
      <c r="P4116" s="787">
        <v>35.232799999999997</v>
      </c>
      <c r="Q4116" s="787">
        <v>0.57261499999999999</v>
      </c>
      <c r="R4116" s="785" t="s">
        <v>893</v>
      </c>
      <c r="S4116" s="785" t="s">
        <v>2882</v>
      </c>
      <c r="T4116" s="785" t="s">
        <v>17018</v>
      </c>
      <c r="U4116" s="785" t="s">
        <v>17018</v>
      </c>
      <c r="V4116" s="785">
        <v>8</v>
      </c>
      <c r="W4116" s="785" t="s">
        <v>3116</v>
      </c>
      <c r="X4116" s="785" t="s">
        <v>3116</v>
      </c>
      <c r="Y4116" s="615" t="str">
        <f t="shared" si="64"/>
        <v>Luka Kiprop Maiyo</v>
      </c>
      <c r="Z4116" s="785" t="s">
        <v>16996</v>
      </c>
      <c r="AA4116" s="785" t="s">
        <v>4314</v>
      </c>
      <c r="AB4116" s="785" t="s">
        <v>2605</v>
      </c>
      <c r="AC4116" s="785" t="s">
        <v>2606</v>
      </c>
      <c r="AD4116" s="786">
        <v>43011</v>
      </c>
    </row>
    <row r="4117" spans="1:30" ht="15.75">
      <c r="A4117" s="785" t="s">
        <v>4301</v>
      </c>
      <c r="B4117" s="785" t="s">
        <v>25431</v>
      </c>
      <c r="C4117" s="785" t="s">
        <v>4322</v>
      </c>
      <c r="D4117" s="785" t="s">
        <v>2618</v>
      </c>
      <c r="E4117" s="785" t="s">
        <v>9941</v>
      </c>
      <c r="F4117" s="786">
        <v>42787</v>
      </c>
      <c r="G4117" s="785" t="s">
        <v>7337</v>
      </c>
      <c r="H4117" s="786">
        <v>42841</v>
      </c>
      <c r="I4117" s="785" t="s">
        <v>25432</v>
      </c>
      <c r="J4117" s="785" t="s">
        <v>629</v>
      </c>
      <c r="K4117" s="785" t="s">
        <v>2612</v>
      </c>
      <c r="L4117" s="785" t="s">
        <v>25433</v>
      </c>
      <c r="M4117" s="785"/>
      <c r="N4117" s="785"/>
      <c r="O4117" s="785"/>
      <c r="P4117" s="787">
        <v>35.129753000000001</v>
      </c>
      <c r="Q4117" s="787">
        <v>0.205508</v>
      </c>
      <c r="R4117" s="785" t="s">
        <v>916</v>
      </c>
      <c r="S4117" s="785" t="s">
        <v>2839</v>
      </c>
      <c r="T4117" s="785" t="s">
        <v>14053</v>
      </c>
      <c r="U4117" s="785" t="s">
        <v>18255</v>
      </c>
      <c r="V4117" s="785">
        <v>8</v>
      </c>
      <c r="W4117" s="785" t="s">
        <v>2860</v>
      </c>
      <c r="X4117" s="785" t="s">
        <v>2860</v>
      </c>
      <c r="Y4117" s="615" t="str">
        <f t="shared" si="64"/>
        <v>William Tanui</v>
      </c>
      <c r="Z4117" s="785" t="s">
        <v>25434</v>
      </c>
      <c r="AA4117" s="785" t="s">
        <v>4314</v>
      </c>
      <c r="AB4117" s="785" t="s">
        <v>2683</v>
      </c>
      <c r="AC4117" s="785" t="s">
        <v>2606</v>
      </c>
      <c r="AD4117" s="786">
        <v>42914</v>
      </c>
    </row>
    <row r="4118" spans="1:30" ht="15.75">
      <c r="A4118" s="785" t="s">
        <v>4301</v>
      </c>
      <c r="B4118" s="785" t="s">
        <v>19803</v>
      </c>
      <c r="C4118" s="785" t="s">
        <v>4303</v>
      </c>
      <c r="D4118" s="785" t="s">
        <v>2599</v>
      </c>
      <c r="E4118" s="785" t="s">
        <v>14826</v>
      </c>
      <c r="F4118" s="786">
        <v>42801</v>
      </c>
      <c r="G4118" s="785" t="s">
        <v>19804</v>
      </c>
      <c r="H4118" s="786">
        <v>42839</v>
      </c>
      <c r="I4118" s="785" t="s">
        <v>19805</v>
      </c>
      <c r="J4118" s="785" t="s">
        <v>629</v>
      </c>
      <c r="K4118" s="785" t="s">
        <v>19806</v>
      </c>
      <c r="L4118" s="785" t="s">
        <v>19807</v>
      </c>
      <c r="M4118" s="785"/>
      <c r="N4118" s="785"/>
      <c r="O4118" s="785"/>
      <c r="P4118" s="787">
        <v>37.079116999999997</v>
      </c>
      <c r="Q4118" s="787">
        <v>-0.40138000000000001</v>
      </c>
      <c r="R4118" s="785" t="s">
        <v>1056</v>
      </c>
      <c r="S4118" s="785" t="s">
        <v>2893</v>
      </c>
      <c r="T4118" s="785" t="s">
        <v>3617</v>
      </c>
      <c r="U4118" s="785" t="s">
        <v>14754</v>
      </c>
      <c r="V4118" s="785" t="s">
        <v>2855</v>
      </c>
      <c r="W4118" s="785" t="s">
        <v>19787</v>
      </c>
      <c r="X4118" s="785" t="s">
        <v>2850</v>
      </c>
      <c r="Y4118" s="615" t="str">
        <f t="shared" si="64"/>
        <v>Peter Mbithi Kiniu</v>
      </c>
      <c r="Z4118" s="785" t="s">
        <v>3557</v>
      </c>
      <c r="AA4118" s="785" t="s">
        <v>4314</v>
      </c>
      <c r="AB4118" s="785" t="s">
        <v>2605</v>
      </c>
      <c r="AC4118" s="785" t="s">
        <v>2606</v>
      </c>
      <c r="AD4118" s="786">
        <v>43195</v>
      </c>
    </row>
    <row r="4119" spans="1:30" ht="15.75">
      <c r="A4119" s="785" t="s">
        <v>4301</v>
      </c>
      <c r="B4119" s="785" t="s">
        <v>31236</v>
      </c>
      <c r="C4119" s="785" t="s">
        <v>4303</v>
      </c>
      <c r="D4119" s="785" t="s">
        <v>2599</v>
      </c>
      <c r="E4119" s="785" t="s">
        <v>31237</v>
      </c>
      <c r="F4119" s="786">
        <v>42784</v>
      </c>
      <c r="G4119" s="785" t="s">
        <v>31238</v>
      </c>
      <c r="H4119" s="786">
        <v>42834</v>
      </c>
      <c r="I4119" s="785" t="s">
        <v>31239</v>
      </c>
      <c r="J4119" s="785" t="s">
        <v>629</v>
      </c>
      <c r="K4119" s="785" t="s">
        <v>31240</v>
      </c>
      <c r="L4119" s="785" t="s">
        <v>31241</v>
      </c>
      <c r="M4119" s="785"/>
      <c r="N4119" s="785"/>
      <c r="O4119" s="785"/>
      <c r="P4119" s="787">
        <v>36.990026999999998</v>
      </c>
      <c r="Q4119" s="787">
        <v>-1.125297</v>
      </c>
      <c r="R4119" s="785" t="s">
        <v>821</v>
      </c>
      <c r="S4119" s="785" t="s">
        <v>2898</v>
      </c>
      <c r="T4119" s="785" t="s">
        <v>2899</v>
      </c>
      <c r="U4119" s="785" t="s">
        <v>3337</v>
      </c>
      <c r="V4119" s="785" t="s">
        <v>3004</v>
      </c>
      <c r="W4119" s="785" t="s">
        <v>2615</v>
      </c>
      <c r="X4119" s="785"/>
      <c r="Y4119" s="615" t="str">
        <f t="shared" si="64"/>
        <v>Takamoto Biogas</v>
      </c>
      <c r="Z4119" s="785" t="s">
        <v>2599</v>
      </c>
      <c r="AA4119" s="785" t="s">
        <v>5464</v>
      </c>
      <c r="AB4119" s="785" t="s">
        <v>3686</v>
      </c>
      <c r="AC4119" s="785" t="s">
        <v>2617</v>
      </c>
      <c r="AD4119" s="786">
        <v>43073</v>
      </c>
    </row>
    <row r="4120" spans="1:30" ht="15.75">
      <c r="A4120" s="785" t="s">
        <v>4301</v>
      </c>
      <c r="B4120" s="785" t="s">
        <v>12578</v>
      </c>
      <c r="C4120" s="785" t="s">
        <v>4303</v>
      </c>
      <c r="D4120" s="785" t="s">
        <v>2599</v>
      </c>
      <c r="E4120" s="785" t="s">
        <v>5963</v>
      </c>
      <c r="F4120" s="786">
        <v>42813</v>
      </c>
      <c r="G4120" s="785" t="s">
        <v>12579</v>
      </c>
      <c r="H4120" s="786">
        <v>42830</v>
      </c>
      <c r="I4120" s="785" t="s">
        <v>12580</v>
      </c>
      <c r="J4120" s="785" t="s">
        <v>627</v>
      </c>
      <c r="K4120" s="785" t="s">
        <v>12581</v>
      </c>
      <c r="L4120" s="785" t="s">
        <v>12582</v>
      </c>
      <c r="M4120" s="785"/>
      <c r="N4120" s="785"/>
      <c r="O4120" s="785" t="s">
        <v>12583</v>
      </c>
      <c r="P4120" s="787">
        <v>36.618336999999997</v>
      </c>
      <c r="Q4120" s="787">
        <v>-1.1875880000000001</v>
      </c>
      <c r="R4120" s="785" t="s">
        <v>821</v>
      </c>
      <c r="S4120" s="785" t="s">
        <v>1884</v>
      </c>
      <c r="T4120" s="785" t="s">
        <v>4019</v>
      </c>
      <c r="U4120" s="785" t="s">
        <v>12584</v>
      </c>
      <c r="V4120" s="785" t="s">
        <v>6015</v>
      </c>
      <c r="W4120" s="785" t="s">
        <v>2608</v>
      </c>
      <c r="X4120" s="785" t="s">
        <v>3179</v>
      </c>
      <c r="Y4120" s="615" t="str">
        <f t="shared" si="64"/>
        <v>James Musyoka</v>
      </c>
      <c r="Z4120" s="785" t="s">
        <v>6002</v>
      </c>
      <c r="AA4120" s="785" t="s">
        <v>5464</v>
      </c>
      <c r="AB4120" s="785" t="s">
        <v>2609</v>
      </c>
      <c r="AC4120" s="785" t="s">
        <v>2610</v>
      </c>
      <c r="AD4120" s="786">
        <v>42830</v>
      </c>
    </row>
    <row r="4121" spans="1:30" ht="15.75">
      <c r="A4121" s="785" t="s">
        <v>4301</v>
      </c>
      <c r="B4121" s="785" t="s">
        <v>9609</v>
      </c>
      <c r="C4121" s="785" t="s">
        <v>4303</v>
      </c>
      <c r="D4121" s="785" t="s">
        <v>2599</v>
      </c>
      <c r="E4121" s="785" t="s">
        <v>9397</v>
      </c>
      <c r="F4121" s="786">
        <v>42776</v>
      </c>
      <c r="G4121" s="785" t="s">
        <v>9610</v>
      </c>
      <c r="H4121" s="786">
        <v>42826</v>
      </c>
      <c r="I4121" s="785" t="s">
        <v>9611</v>
      </c>
      <c r="J4121" s="785" t="s">
        <v>629</v>
      </c>
      <c r="K4121" s="785" t="s">
        <v>9612</v>
      </c>
      <c r="L4121" s="785" t="s">
        <v>9613</v>
      </c>
      <c r="M4121" s="785"/>
      <c r="N4121" s="785"/>
      <c r="O4121" s="785"/>
      <c r="P4121" s="787">
        <v>36.415185000000001</v>
      </c>
      <c r="Q4121" s="787">
        <v>1.1636000000000001E-2</v>
      </c>
      <c r="R4121" s="785" t="s">
        <v>1228</v>
      </c>
      <c r="S4121" s="785" t="s">
        <v>1229</v>
      </c>
      <c r="T4121" s="785" t="s">
        <v>3287</v>
      </c>
      <c r="U4121" s="785" t="s">
        <v>9614</v>
      </c>
      <c r="V4121" s="785" t="s">
        <v>2855</v>
      </c>
      <c r="W4121" s="785" t="s">
        <v>3288</v>
      </c>
      <c r="X4121" s="785" t="s">
        <v>2626</v>
      </c>
      <c r="Y4121" s="615" t="str">
        <f t="shared" si="64"/>
        <v>Francis Kinyanjui</v>
      </c>
      <c r="Z4121" s="785" t="s">
        <v>9485</v>
      </c>
      <c r="AA4121" s="785" t="s">
        <v>4314</v>
      </c>
      <c r="AB4121" s="785" t="s">
        <v>2683</v>
      </c>
      <c r="AC4121" s="785" t="s">
        <v>2606</v>
      </c>
      <c r="AD4121" s="786">
        <v>42867</v>
      </c>
    </row>
    <row r="4122" spans="1:30" ht="15.75">
      <c r="A4122" s="785" t="s">
        <v>4301</v>
      </c>
      <c r="B4122" s="785" t="s">
        <v>12944</v>
      </c>
      <c r="C4122" s="785" t="s">
        <v>4303</v>
      </c>
      <c r="D4122" s="785" t="s">
        <v>2599</v>
      </c>
      <c r="E4122" s="785" t="s">
        <v>9397</v>
      </c>
      <c r="F4122" s="786">
        <v>42776</v>
      </c>
      <c r="G4122" s="785" t="s">
        <v>9610</v>
      </c>
      <c r="H4122" s="786">
        <v>42826</v>
      </c>
      <c r="I4122" s="785" t="s">
        <v>12945</v>
      </c>
      <c r="J4122" s="785" t="s">
        <v>629</v>
      </c>
      <c r="K4122" s="785" t="s">
        <v>12946</v>
      </c>
      <c r="L4122" s="785" t="s">
        <v>12947</v>
      </c>
      <c r="M4122" s="785"/>
      <c r="N4122" s="785"/>
      <c r="O4122" s="785"/>
      <c r="P4122" s="787">
        <v>36.655707</v>
      </c>
      <c r="Q4122" s="787">
        <v>-1.4134</v>
      </c>
      <c r="R4122" s="785" t="s">
        <v>1325</v>
      </c>
      <c r="S4122" s="785" t="s">
        <v>1326</v>
      </c>
      <c r="T4122" s="785" t="s">
        <v>2638</v>
      </c>
      <c r="U4122" s="785" t="s">
        <v>2638</v>
      </c>
      <c r="V4122" s="785" t="s">
        <v>3004</v>
      </c>
      <c r="W4122" s="785" t="s">
        <v>2615</v>
      </c>
      <c r="X4122" s="785" t="s">
        <v>12807</v>
      </c>
      <c r="Y4122" s="615" t="str">
        <f t="shared" si="64"/>
        <v>James Nganga  Njoroge</v>
      </c>
      <c r="Z4122" s="785" t="s">
        <v>12820</v>
      </c>
      <c r="AA4122" s="785" t="s">
        <v>5464</v>
      </c>
      <c r="AB4122" s="785" t="s">
        <v>3686</v>
      </c>
      <c r="AC4122" s="785" t="s">
        <v>2617</v>
      </c>
      <c r="AD4122" s="786">
        <v>43040</v>
      </c>
    </row>
    <row r="4123" spans="1:30" ht="15.75">
      <c r="A4123" s="785" t="s">
        <v>4301</v>
      </c>
      <c r="B4123" s="785" t="s">
        <v>13437</v>
      </c>
      <c r="C4123" s="785" t="s">
        <v>4303</v>
      </c>
      <c r="D4123" s="785" t="s">
        <v>2599</v>
      </c>
      <c r="E4123" s="785" t="s">
        <v>9397</v>
      </c>
      <c r="F4123" s="786">
        <v>42776</v>
      </c>
      <c r="G4123" s="785" t="s">
        <v>9610</v>
      </c>
      <c r="H4123" s="786">
        <v>42826</v>
      </c>
      <c r="I4123" s="785" t="s">
        <v>13438</v>
      </c>
      <c r="J4123" s="785" t="s">
        <v>629</v>
      </c>
      <c r="K4123" s="785" t="s">
        <v>13439</v>
      </c>
      <c r="L4123" s="785" t="s">
        <v>13440</v>
      </c>
      <c r="M4123" s="785"/>
      <c r="N4123" s="785"/>
      <c r="O4123" s="785"/>
      <c r="P4123" s="787">
        <v>37.142054999999999</v>
      </c>
      <c r="Q4123" s="787">
        <v>-1.056935</v>
      </c>
      <c r="R4123" s="785" t="s">
        <v>821</v>
      </c>
      <c r="S4123" s="785" t="s">
        <v>2791</v>
      </c>
      <c r="T4123" s="785" t="s">
        <v>2869</v>
      </c>
      <c r="U4123" s="785" t="s">
        <v>5068</v>
      </c>
      <c r="V4123" s="785" t="s">
        <v>3070</v>
      </c>
      <c r="W4123" s="785" t="s">
        <v>3497</v>
      </c>
      <c r="X4123" s="785" t="s">
        <v>13432</v>
      </c>
      <c r="Y4123" s="615" t="str">
        <f t="shared" si="64"/>
        <v>Joel</v>
      </c>
      <c r="Z4123" s="785" t="s">
        <v>3525</v>
      </c>
      <c r="AA4123" s="785" t="s">
        <v>4349</v>
      </c>
      <c r="AB4123" s="785" t="s">
        <v>2605</v>
      </c>
      <c r="AC4123" s="785" t="s">
        <v>2606</v>
      </c>
      <c r="AD4123" s="786">
        <v>42857</v>
      </c>
    </row>
    <row r="4124" spans="1:30" ht="15.75">
      <c r="A4124" s="785" t="s">
        <v>4301</v>
      </c>
      <c r="B4124" s="785" t="s">
        <v>15798</v>
      </c>
      <c r="C4124" s="785" t="s">
        <v>4303</v>
      </c>
      <c r="D4124" s="785" t="s">
        <v>2599</v>
      </c>
      <c r="E4124" s="785" t="s">
        <v>9397</v>
      </c>
      <c r="F4124" s="786">
        <v>42776</v>
      </c>
      <c r="G4124" s="785" t="s">
        <v>9610</v>
      </c>
      <c r="H4124" s="786">
        <v>42826</v>
      </c>
      <c r="I4124" s="785" t="s">
        <v>15799</v>
      </c>
      <c r="J4124" s="785" t="s">
        <v>629</v>
      </c>
      <c r="K4124" s="785" t="s">
        <v>15800</v>
      </c>
      <c r="L4124" s="785" t="s">
        <v>15801</v>
      </c>
      <c r="M4124" s="785"/>
      <c r="N4124" s="785"/>
      <c r="O4124" s="785"/>
      <c r="P4124" s="787">
        <v>37.551136999999997</v>
      </c>
      <c r="Q4124" s="787">
        <v>-2.939317</v>
      </c>
      <c r="R4124" s="785" t="s">
        <v>1325</v>
      </c>
      <c r="S4124" s="785" t="s">
        <v>2847</v>
      </c>
      <c r="T4124" s="785" t="s">
        <v>1325</v>
      </c>
      <c r="U4124" s="785" t="s">
        <v>3529</v>
      </c>
      <c r="V4124" s="785" t="s">
        <v>2855</v>
      </c>
      <c r="W4124" s="785" t="s">
        <v>2849</v>
      </c>
      <c r="X4124" s="785" t="s">
        <v>3890</v>
      </c>
      <c r="Y4124" s="615" t="str">
        <f t="shared" si="64"/>
        <v>Justus Inyasi Makipa</v>
      </c>
      <c r="Z4124" s="785" t="s">
        <v>2599</v>
      </c>
      <c r="AA4124" s="785" t="s">
        <v>5464</v>
      </c>
      <c r="AB4124" s="785" t="s">
        <v>2605</v>
      </c>
      <c r="AC4124" s="785" t="s">
        <v>2606</v>
      </c>
      <c r="AD4124" s="786">
        <v>43028</v>
      </c>
    </row>
    <row r="4125" spans="1:30" ht="15.75">
      <c r="A4125" s="785" t="s">
        <v>4301</v>
      </c>
      <c r="B4125" s="785" t="s">
        <v>16790</v>
      </c>
      <c r="C4125" s="785" t="s">
        <v>4303</v>
      </c>
      <c r="D4125" s="785" t="s">
        <v>2599</v>
      </c>
      <c r="E4125" s="785" t="s">
        <v>9397</v>
      </c>
      <c r="F4125" s="786">
        <v>42776</v>
      </c>
      <c r="G4125" s="785" t="s">
        <v>9610</v>
      </c>
      <c r="H4125" s="786">
        <v>42826</v>
      </c>
      <c r="I4125" s="785" t="s">
        <v>16791</v>
      </c>
      <c r="J4125" s="785" t="s">
        <v>629</v>
      </c>
      <c r="K4125" s="785" t="s">
        <v>16792</v>
      </c>
      <c r="L4125" s="785" t="s">
        <v>16793</v>
      </c>
      <c r="M4125" s="785"/>
      <c r="N4125" s="785"/>
      <c r="O4125" s="785"/>
      <c r="P4125" s="787">
        <v>35.262683000000003</v>
      </c>
      <c r="Q4125" s="787">
        <v>0.55733699999999997</v>
      </c>
      <c r="R4125" s="785" t="s">
        <v>893</v>
      </c>
      <c r="S4125" s="785" t="s">
        <v>1117</v>
      </c>
      <c r="T4125" s="785" t="s">
        <v>3980</v>
      </c>
      <c r="U4125" s="785" t="s">
        <v>3980</v>
      </c>
      <c r="V4125" s="785" t="s">
        <v>2855</v>
      </c>
      <c r="W4125" s="785" t="s">
        <v>3226</v>
      </c>
      <c r="X4125" s="785" t="s">
        <v>3226</v>
      </c>
      <c r="Y4125" s="615" t="str">
        <f t="shared" si="64"/>
        <v>Lilian Lelei</v>
      </c>
      <c r="Z4125" s="785" t="s">
        <v>16794</v>
      </c>
      <c r="AA4125" s="785" t="s">
        <v>4314</v>
      </c>
      <c r="AB4125" s="785" t="s">
        <v>2683</v>
      </c>
      <c r="AC4125" s="785" t="s">
        <v>2606</v>
      </c>
      <c r="AD4125" s="786">
        <v>42847</v>
      </c>
    </row>
    <row r="4126" spans="1:30" ht="15.75">
      <c r="A4126" s="785" t="s">
        <v>4301</v>
      </c>
      <c r="B4126" s="785" t="s">
        <v>17069</v>
      </c>
      <c r="C4126" s="785" t="s">
        <v>4303</v>
      </c>
      <c r="D4126" s="785" t="s">
        <v>2599</v>
      </c>
      <c r="E4126" s="785" t="s">
        <v>9397</v>
      </c>
      <c r="F4126" s="786">
        <v>42776</v>
      </c>
      <c r="G4126" s="785" t="s">
        <v>9610</v>
      </c>
      <c r="H4126" s="786">
        <v>42826</v>
      </c>
      <c r="I4126" s="785" t="s">
        <v>17070</v>
      </c>
      <c r="J4126" s="785" t="s">
        <v>629</v>
      </c>
      <c r="K4126" s="785" t="s">
        <v>17071</v>
      </c>
      <c r="L4126" s="785" t="s">
        <v>17072</v>
      </c>
      <c r="M4126" s="785"/>
      <c r="N4126" s="785"/>
      <c r="O4126" s="785"/>
      <c r="P4126" s="787">
        <v>35.285302000000001</v>
      </c>
      <c r="Q4126" s="787">
        <v>0.44813999999999998</v>
      </c>
      <c r="R4126" s="785" t="s">
        <v>893</v>
      </c>
      <c r="S4126" s="785" t="s">
        <v>2708</v>
      </c>
      <c r="T4126" s="785" t="s">
        <v>2708</v>
      </c>
      <c r="U4126" s="785" t="s">
        <v>17073</v>
      </c>
      <c r="V4126" s="785">
        <v>10</v>
      </c>
      <c r="W4126" s="785" t="s">
        <v>3116</v>
      </c>
      <c r="X4126" s="785" t="s">
        <v>3116</v>
      </c>
      <c r="Y4126" s="615" t="str">
        <f t="shared" si="64"/>
        <v>Luka Kiprop Maiyo</v>
      </c>
      <c r="Z4126" s="785" t="s">
        <v>2599</v>
      </c>
      <c r="AA4126" s="785" t="s">
        <v>4314</v>
      </c>
      <c r="AB4126" s="785" t="s">
        <v>2605</v>
      </c>
      <c r="AC4126" s="785" t="s">
        <v>2606</v>
      </c>
      <c r="AD4126" s="786">
        <v>43006</v>
      </c>
    </row>
    <row r="4127" spans="1:30" ht="15.75">
      <c r="A4127" s="785" t="s">
        <v>4301</v>
      </c>
      <c r="B4127" s="785" t="s">
        <v>19183</v>
      </c>
      <c r="C4127" s="785" t="s">
        <v>4303</v>
      </c>
      <c r="D4127" s="785" t="s">
        <v>2599</v>
      </c>
      <c r="E4127" s="785" t="s">
        <v>9397</v>
      </c>
      <c r="F4127" s="786">
        <v>42776</v>
      </c>
      <c r="G4127" s="785" t="s">
        <v>9610</v>
      </c>
      <c r="H4127" s="786">
        <v>42826</v>
      </c>
      <c r="I4127" s="785" t="s">
        <v>19184</v>
      </c>
      <c r="J4127" s="785" t="s">
        <v>629</v>
      </c>
      <c r="K4127" s="785" t="s">
        <v>2612</v>
      </c>
      <c r="L4127" s="785" t="s">
        <v>19185</v>
      </c>
      <c r="M4127" s="785"/>
      <c r="N4127" s="785"/>
      <c r="O4127" s="785"/>
      <c r="P4127" s="787">
        <v>37.307372000000001</v>
      </c>
      <c r="Q4127" s="787">
        <v>-1.311355</v>
      </c>
      <c r="R4127" s="785" t="s">
        <v>1729</v>
      </c>
      <c r="S4127" s="785" t="s">
        <v>3446</v>
      </c>
      <c r="T4127" s="785" t="s">
        <v>19186</v>
      </c>
      <c r="U4127" s="785" t="s">
        <v>19187</v>
      </c>
      <c r="V4127" s="785" t="s">
        <v>2673</v>
      </c>
      <c r="W4127" s="785" t="s">
        <v>16951</v>
      </c>
      <c r="X4127" s="785" t="s">
        <v>19188</v>
      </c>
      <c r="Y4127" s="615" t="str">
        <f t="shared" si="64"/>
        <v>Oloo</v>
      </c>
      <c r="Z4127" s="785" t="s">
        <v>2599</v>
      </c>
      <c r="AA4127" s="785" t="s">
        <v>4314</v>
      </c>
      <c r="AB4127" s="785" t="s">
        <v>2683</v>
      </c>
      <c r="AC4127" s="785" t="s">
        <v>2606</v>
      </c>
      <c r="AD4127" s="786">
        <v>42959</v>
      </c>
    </row>
    <row r="4128" spans="1:30" ht="15.75">
      <c r="A4128" s="785" t="s">
        <v>4301</v>
      </c>
      <c r="B4128" s="785" t="s">
        <v>19676</v>
      </c>
      <c r="C4128" s="785" t="s">
        <v>4303</v>
      </c>
      <c r="D4128" s="785" t="s">
        <v>2599</v>
      </c>
      <c r="E4128" s="785" t="s">
        <v>9397</v>
      </c>
      <c r="F4128" s="786">
        <v>42776</v>
      </c>
      <c r="G4128" s="785" t="s">
        <v>9610</v>
      </c>
      <c r="H4128" s="786">
        <v>42826</v>
      </c>
      <c r="I4128" s="785" t="s">
        <v>19677</v>
      </c>
      <c r="J4128" s="785" t="s">
        <v>629</v>
      </c>
      <c r="K4128" s="785" t="s">
        <v>19678</v>
      </c>
      <c r="L4128" s="785" t="s">
        <v>19679</v>
      </c>
      <c r="M4128" s="785"/>
      <c r="N4128" s="785"/>
      <c r="O4128" s="785"/>
      <c r="P4128" s="787">
        <v>36.168477000000003</v>
      </c>
      <c r="Q4128" s="787">
        <v>-0.16889299999999999</v>
      </c>
      <c r="R4128" s="785" t="s">
        <v>695</v>
      </c>
      <c r="S4128" s="785" t="s">
        <v>1204</v>
      </c>
      <c r="T4128" s="785" t="s">
        <v>1204</v>
      </c>
      <c r="U4128" s="785" t="s">
        <v>19680</v>
      </c>
      <c r="V4128" s="785" t="s">
        <v>2855</v>
      </c>
      <c r="W4128" s="785" t="s">
        <v>2762</v>
      </c>
      <c r="X4128" s="785" t="s">
        <v>2762</v>
      </c>
      <c r="Y4128" s="615" t="str">
        <f t="shared" si="64"/>
        <v>Peter Kareithi Mwangi</v>
      </c>
      <c r="Z4128" s="785" t="s">
        <v>3026</v>
      </c>
      <c r="AA4128" s="785" t="s">
        <v>4314</v>
      </c>
      <c r="AB4128" s="785" t="s">
        <v>2683</v>
      </c>
      <c r="AC4128" s="785" t="s">
        <v>2606</v>
      </c>
      <c r="AD4128" s="786">
        <v>42906</v>
      </c>
    </row>
    <row r="4129" spans="1:30" ht="15.75">
      <c r="A4129" s="785" t="s">
        <v>4301</v>
      </c>
      <c r="B4129" s="785" t="s">
        <v>25095</v>
      </c>
      <c r="C4129" s="785" t="s">
        <v>4303</v>
      </c>
      <c r="D4129" s="785" t="s">
        <v>2599</v>
      </c>
      <c r="E4129" s="785" t="s">
        <v>9397</v>
      </c>
      <c r="F4129" s="786">
        <v>42776</v>
      </c>
      <c r="G4129" s="785" t="s">
        <v>9610</v>
      </c>
      <c r="H4129" s="786">
        <v>42826</v>
      </c>
      <c r="I4129" s="785" t="s">
        <v>25096</v>
      </c>
      <c r="J4129" s="785" t="s">
        <v>629</v>
      </c>
      <c r="K4129" s="785" t="s">
        <v>25097</v>
      </c>
      <c r="L4129" s="785" t="s">
        <v>25098</v>
      </c>
      <c r="M4129" s="785"/>
      <c r="N4129" s="785"/>
      <c r="O4129" s="785"/>
      <c r="P4129" s="787">
        <v>36.090048000000003</v>
      </c>
      <c r="Q4129" s="787">
        <v>-0.13635</v>
      </c>
      <c r="R4129" s="785" t="s">
        <v>695</v>
      </c>
      <c r="S4129" s="785" t="s">
        <v>2684</v>
      </c>
      <c r="T4129" s="785" t="s">
        <v>3103</v>
      </c>
      <c r="U4129" s="785" t="s">
        <v>25099</v>
      </c>
      <c r="V4129" s="785" t="s">
        <v>2855</v>
      </c>
      <c r="W4129" s="785" t="s">
        <v>3025</v>
      </c>
      <c r="X4129" s="785" t="s">
        <v>25100</v>
      </c>
      <c r="Y4129" s="615" t="str">
        <f t="shared" si="64"/>
        <v>Wanjau</v>
      </c>
      <c r="Z4129" s="785" t="s">
        <v>2599</v>
      </c>
      <c r="AA4129" s="785" t="s">
        <v>4349</v>
      </c>
      <c r="AB4129" s="785" t="s">
        <v>2683</v>
      </c>
      <c r="AC4129" s="785" t="s">
        <v>2606</v>
      </c>
      <c r="AD4129" s="786">
        <v>42902</v>
      </c>
    </row>
    <row r="4130" spans="1:30" ht="15.75">
      <c r="A4130" s="785" t="s">
        <v>4301</v>
      </c>
      <c r="B4130" s="785" t="s">
        <v>25539</v>
      </c>
      <c r="C4130" s="785" t="s">
        <v>4303</v>
      </c>
      <c r="D4130" s="785" t="s">
        <v>2599</v>
      </c>
      <c r="E4130" s="785" t="s">
        <v>9397</v>
      </c>
      <c r="F4130" s="786">
        <v>42776</v>
      </c>
      <c r="G4130" s="785" t="s">
        <v>9610</v>
      </c>
      <c r="H4130" s="786">
        <v>42826</v>
      </c>
      <c r="I4130" s="785" t="s">
        <v>25540</v>
      </c>
      <c r="J4130" s="785" t="s">
        <v>627</v>
      </c>
      <c r="K4130" s="785" t="s">
        <v>25541</v>
      </c>
      <c r="L4130" s="785" t="s">
        <v>25542</v>
      </c>
      <c r="M4130" s="785"/>
      <c r="N4130" s="785"/>
      <c r="O4130" s="785"/>
      <c r="P4130" s="787">
        <v>37.604730000000004</v>
      </c>
      <c r="Q4130" s="787">
        <v>-0.12942300000000001</v>
      </c>
      <c r="R4130" s="785" t="s">
        <v>1104</v>
      </c>
      <c r="S4130" s="785" t="s">
        <v>2643</v>
      </c>
      <c r="T4130" s="785" t="s">
        <v>25543</v>
      </c>
      <c r="U4130" s="785" t="s">
        <v>3411</v>
      </c>
      <c r="V4130" s="785" t="s">
        <v>2673</v>
      </c>
      <c r="W4130" s="785" t="s">
        <v>2719</v>
      </c>
      <c r="X4130" s="785" t="s">
        <v>2719</v>
      </c>
      <c r="Y4130" s="615" t="str">
        <f t="shared" si="64"/>
        <v>Zackmar Biotec Ltd</v>
      </c>
      <c r="Z4130" s="785" t="s">
        <v>25533</v>
      </c>
      <c r="AA4130" s="785" t="s">
        <v>4349</v>
      </c>
      <c r="AB4130" s="785" t="s">
        <v>2605</v>
      </c>
      <c r="AC4130" s="785" t="s">
        <v>2606</v>
      </c>
      <c r="AD4130" s="786">
        <v>42828</v>
      </c>
    </row>
    <row r="4131" spans="1:30" ht="15.75">
      <c r="A4131" s="785" t="s">
        <v>4301</v>
      </c>
      <c r="B4131" s="785" t="s">
        <v>29247</v>
      </c>
      <c r="C4131" s="785" t="s">
        <v>4303</v>
      </c>
      <c r="D4131" s="785" t="s">
        <v>2599</v>
      </c>
      <c r="E4131" s="785" t="s">
        <v>9397</v>
      </c>
      <c r="F4131" s="786">
        <v>42776</v>
      </c>
      <c r="G4131" s="785" t="s">
        <v>9610</v>
      </c>
      <c r="H4131" s="786">
        <v>42826</v>
      </c>
      <c r="I4131" s="785" t="s">
        <v>29248</v>
      </c>
      <c r="J4131" s="785" t="s">
        <v>629</v>
      </c>
      <c r="K4131" s="785" t="s">
        <v>29249</v>
      </c>
      <c r="L4131" s="785" t="s">
        <v>29250</v>
      </c>
      <c r="M4131" s="785"/>
      <c r="N4131" s="785"/>
      <c r="O4131" s="785"/>
      <c r="P4131" s="787">
        <v>34.924112000000001</v>
      </c>
      <c r="Q4131" s="787">
        <v>-0.56098700000000001</v>
      </c>
      <c r="R4131" s="785" t="s">
        <v>843</v>
      </c>
      <c r="S4131" s="785" t="s">
        <v>844</v>
      </c>
      <c r="T4131" s="785" t="s">
        <v>843</v>
      </c>
      <c r="U4131" s="785" t="s">
        <v>29251</v>
      </c>
      <c r="V4131" s="785" t="s">
        <v>2855</v>
      </c>
      <c r="W4131" s="785" t="s">
        <v>3181</v>
      </c>
      <c r="X4131" s="785"/>
      <c r="Y4131" s="615" t="str">
        <f t="shared" si="64"/>
        <v>Abiud Limited</v>
      </c>
      <c r="Z4131" s="785" t="s">
        <v>2599</v>
      </c>
      <c r="AA4131" s="785" t="s">
        <v>4349</v>
      </c>
      <c r="AB4131" s="785" t="s">
        <v>2876</v>
      </c>
      <c r="AC4131" s="785" t="s">
        <v>2606</v>
      </c>
      <c r="AD4131" s="786">
        <v>42894</v>
      </c>
    </row>
    <row r="4132" spans="1:30" ht="15.75">
      <c r="A4132" s="785" t="s">
        <v>4301</v>
      </c>
      <c r="B4132" s="785" t="s">
        <v>29257</v>
      </c>
      <c r="C4132" s="785" t="s">
        <v>4303</v>
      </c>
      <c r="D4132" s="785" t="s">
        <v>2599</v>
      </c>
      <c r="E4132" s="785" t="s">
        <v>9397</v>
      </c>
      <c r="F4132" s="786">
        <v>42776</v>
      </c>
      <c r="G4132" s="785" t="s">
        <v>9610</v>
      </c>
      <c r="H4132" s="786">
        <v>42826</v>
      </c>
      <c r="I4132" s="785" t="s">
        <v>29258</v>
      </c>
      <c r="J4132" s="785" t="s">
        <v>629</v>
      </c>
      <c r="K4132" s="785" t="s">
        <v>29259</v>
      </c>
      <c r="L4132" s="785" t="s">
        <v>29260</v>
      </c>
      <c r="M4132" s="785"/>
      <c r="N4132" s="785"/>
      <c r="O4132" s="785"/>
      <c r="P4132" s="787">
        <v>37.552878999999997</v>
      </c>
      <c r="Q4132" s="787">
        <v>-0.40555099999999999</v>
      </c>
      <c r="R4132" s="785" t="s">
        <v>1089</v>
      </c>
      <c r="S4132" s="785" t="s">
        <v>2731</v>
      </c>
      <c r="T4132" s="785" t="s">
        <v>7437</v>
      </c>
      <c r="U4132" s="785" t="s">
        <v>29261</v>
      </c>
      <c r="V4132" s="785" t="s">
        <v>2855</v>
      </c>
      <c r="W4132" s="785" t="s">
        <v>3511</v>
      </c>
      <c r="X4132" s="785"/>
      <c r="Y4132" s="615" t="str">
        <f t="shared" si="64"/>
        <v>Sakaki Natural Renewable Energy Center</v>
      </c>
      <c r="Z4132" s="785" t="s">
        <v>2599</v>
      </c>
      <c r="AA4132" s="785" t="s">
        <v>4349</v>
      </c>
      <c r="AB4132" s="785" t="s">
        <v>2683</v>
      </c>
      <c r="AC4132" s="785" t="s">
        <v>2606</v>
      </c>
      <c r="AD4132" s="786">
        <v>42888</v>
      </c>
    </row>
    <row r="4133" spans="1:30" ht="15.75">
      <c r="A4133" s="785" t="s">
        <v>4301</v>
      </c>
      <c r="B4133" s="785" t="s">
        <v>29289</v>
      </c>
      <c r="C4133" s="785" t="s">
        <v>4303</v>
      </c>
      <c r="D4133" s="785" t="s">
        <v>2599</v>
      </c>
      <c r="E4133" s="785" t="s">
        <v>9397</v>
      </c>
      <c r="F4133" s="786">
        <v>42776</v>
      </c>
      <c r="G4133" s="785" t="s">
        <v>9610</v>
      </c>
      <c r="H4133" s="786">
        <v>42826</v>
      </c>
      <c r="I4133" s="785" t="s">
        <v>29290</v>
      </c>
      <c r="J4133" s="785" t="s">
        <v>629</v>
      </c>
      <c r="K4133" s="785" t="s">
        <v>29291</v>
      </c>
      <c r="L4133" s="785" t="s">
        <v>29292</v>
      </c>
      <c r="M4133" s="785"/>
      <c r="N4133" s="785"/>
      <c r="O4133" s="785"/>
      <c r="P4133" s="787">
        <v>37.493727999999997</v>
      </c>
      <c r="Q4133" s="787">
        <v>-0.54564900000000005</v>
      </c>
      <c r="R4133" s="785" t="s">
        <v>1089</v>
      </c>
      <c r="S4133" s="785" t="s">
        <v>1090</v>
      </c>
      <c r="T4133" s="785" t="s">
        <v>29293</v>
      </c>
      <c r="U4133" s="785" t="s">
        <v>29288</v>
      </c>
      <c r="V4133" s="785" t="s">
        <v>2855</v>
      </c>
      <c r="W4133" s="785" t="s">
        <v>3511</v>
      </c>
      <c r="X4133" s="785"/>
      <c r="Y4133" s="615" t="str">
        <f t="shared" si="64"/>
        <v>Sakaki Natural Renewable Energy Center</v>
      </c>
      <c r="Z4133" s="785" t="s">
        <v>2599</v>
      </c>
      <c r="AA4133" s="785" t="s">
        <v>4349</v>
      </c>
      <c r="AB4133" s="785" t="s">
        <v>2683</v>
      </c>
      <c r="AC4133" s="785" t="s">
        <v>2606</v>
      </c>
      <c r="AD4133" s="786">
        <v>42888</v>
      </c>
    </row>
    <row r="4134" spans="1:30" ht="15.75">
      <c r="A4134" s="785" t="s">
        <v>4301</v>
      </c>
      <c r="B4134" s="785" t="s">
        <v>29354</v>
      </c>
      <c r="C4134" s="785" t="s">
        <v>4303</v>
      </c>
      <c r="D4134" s="785" t="s">
        <v>2599</v>
      </c>
      <c r="E4134" s="785" t="s">
        <v>29355</v>
      </c>
      <c r="F4134" s="786">
        <v>42774</v>
      </c>
      <c r="G4134" s="785" t="s">
        <v>10281</v>
      </c>
      <c r="H4134" s="786">
        <v>42824</v>
      </c>
      <c r="I4134" s="785" t="s">
        <v>29356</v>
      </c>
      <c r="J4134" s="785" t="s">
        <v>629</v>
      </c>
      <c r="K4134" s="785" t="s">
        <v>29357</v>
      </c>
      <c r="L4134" s="785" t="s">
        <v>29358</v>
      </c>
      <c r="M4134" s="785"/>
      <c r="N4134" s="785"/>
      <c r="O4134" s="785"/>
      <c r="P4134" s="787">
        <v>37.658405000000002</v>
      </c>
      <c r="Q4134" s="787">
        <v>-4.7012999999999999E-2</v>
      </c>
      <c r="R4134" s="785" t="s">
        <v>1104</v>
      </c>
      <c r="S4134" s="785" t="s">
        <v>2643</v>
      </c>
      <c r="T4134" s="785" t="s">
        <v>29359</v>
      </c>
      <c r="U4134" s="785" t="s">
        <v>2952</v>
      </c>
      <c r="V4134" s="785" t="s">
        <v>2855</v>
      </c>
      <c r="W4134" s="785" t="s">
        <v>3305</v>
      </c>
      <c r="X4134" s="785"/>
      <c r="Y4134" s="615" t="str">
        <f t="shared" si="64"/>
        <v>Bio Esline Company Ltd</v>
      </c>
      <c r="Z4134" s="785" t="s">
        <v>2599</v>
      </c>
      <c r="AA4134" s="785" t="s">
        <v>4349</v>
      </c>
      <c r="AB4134" s="785" t="s">
        <v>2605</v>
      </c>
      <c r="AC4134" s="785" t="s">
        <v>2606</v>
      </c>
      <c r="AD4134" s="786">
        <v>43073</v>
      </c>
    </row>
    <row r="4135" spans="1:30" ht="15.75">
      <c r="A4135" s="785" t="s">
        <v>4301</v>
      </c>
      <c r="B4135" s="785" t="s">
        <v>8385</v>
      </c>
      <c r="C4135" s="785" t="s">
        <v>4303</v>
      </c>
      <c r="D4135" s="785" t="s">
        <v>2599</v>
      </c>
      <c r="E4135" s="785" t="s">
        <v>8386</v>
      </c>
      <c r="F4135" s="786">
        <v>42771</v>
      </c>
      <c r="G4135" s="785" t="s">
        <v>8387</v>
      </c>
      <c r="H4135" s="786">
        <v>42821</v>
      </c>
      <c r="I4135" s="785" t="s">
        <v>8388</v>
      </c>
      <c r="J4135" s="785" t="s">
        <v>629</v>
      </c>
      <c r="K4135" s="785" t="s">
        <v>8389</v>
      </c>
      <c r="L4135" s="785" t="s">
        <v>8390</v>
      </c>
      <c r="M4135" s="785"/>
      <c r="N4135" s="785"/>
      <c r="O4135" s="785"/>
      <c r="P4135" s="787">
        <v>35.202530000000003</v>
      </c>
      <c r="Q4135" s="787">
        <v>0.41769400000000001</v>
      </c>
      <c r="R4135" s="785" t="s">
        <v>893</v>
      </c>
      <c r="S4135" s="785" t="s">
        <v>2708</v>
      </c>
      <c r="T4135" s="785" t="s">
        <v>2708</v>
      </c>
      <c r="U4135" s="785" t="s">
        <v>8391</v>
      </c>
      <c r="V4135" s="785" t="s">
        <v>2855</v>
      </c>
      <c r="W4135" s="785" t="s">
        <v>4055</v>
      </c>
      <c r="X4135" s="785" t="s">
        <v>3152</v>
      </c>
      <c r="Y4135" s="615" t="str">
        <f t="shared" si="64"/>
        <v>Ericson Kibet Musani</v>
      </c>
      <c r="Z4135" s="785" t="s">
        <v>2599</v>
      </c>
      <c r="AA4135" s="785" t="s">
        <v>4314</v>
      </c>
      <c r="AB4135" s="785" t="s">
        <v>2605</v>
      </c>
      <c r="AC4135" s="785" t="s">
        <v>2606</v>
      </c>
      <c r="AD4135" s="786">
        <v>42927</v>
      </c>
    </row>
    <row r="4136" spans="1:30" ht="15.75">
      <c r="A4136" s="785" t="s">
        <v>4301</v>
      </c>
      <c r="B4136" s="785" t="s">
        <v>19367</v>
      </c>
      <c r="C4136" s="785" t="s">
        <v>4303</v>
      </c>
      <c r="D4136" s="785" t="s">
        <v>2599</v>
      </c>
      <c r="E4136" s="785" t="s">
        <v>16817</v>
      </c>
      <c r="F4136" s="786">
        <v>42794</v>
      </c>
      <c r="G4136" s="785" t="s">
        <v>19368</v>
      </c>
      <c r="H4136" s="786">
        <v>42818</v>
      </c>
      <c r="I4136" s="785" t="s">
        <v>19369</v>
      </c>
      <c r="J4136" s="785" t="s">
        <v>627</v>
      </c>
      <c r="K4136" s="785" t="s">
        <v>19370</v>
      </c>
      <c r="L4136" s="785" t="s">
        <v>19371</v>
      </c>
      <c r="M4136" s="785"/>
      <c r="N4136" s="785"/>
      <c r="O4136" s="785"/>
      <c r="P4136" s="787">
        <v>35.090718000000003</v>
      </c>
      <c r="Q4136" s="787">
        <v>0.91317999999999999</v>
      </c>
      <c r="R4136" s="785" t="s">
        <v>1189</v>
      </c>
      <c r="S4136" s="785" t="s">
        <v>1190</v>
      </c>
      <c r="T4136" s="785" t="s">
        <v>1191</v>
      </c>
      <c r="U4136" s="785" t="s">
        <v>3573</v>
      </c>
      <c r="V4136" s="785">
        <v>35</v>
      </c>
      <c r="W4136" s="785" t="s">
        <v>19232</v>
      </c>
      <c r="X4136" s="785" t="s">
        <v>3568</v>
      </c>
      <c r="Y4136" s="615" t="str">
        <f t="shared" si="64"/>
        <v>Pafasi  Enterprise</v>
      </c>
      <c r="Z4136" s="785" t="s">
        <v>19233</v>
      </c>
      <c r="AA4136" s="785" t="s">
        <v>4349</v>
      </c>
      <c r="AB4136" s="785" t="s">
        <v>4052</v>
      </c>
      <c r="AC4136" s="785" t="s">
        <v>2606</v>
      </c>
      <c r="AD4136" s="786">
        <v>42899</v>
      </c>
    </row>
    <row r="4137" spans="1:30" ht="15.75">
      <c r="A4137" s="785" t="s">
        <v>4301</v>
      </c>
      <c r="B4137" s="785" t="s">
        <v>31339</v>
      </c>
      <c r="C4137" s="785" t="s">
        <v>4303</v>
      </c>
      <c r="D4137" s="785" t="s">
        <v>2599</v>
      </c>
      <c r="E4137" s="785" t="s">
        <v>4381</v>
      </c>
      <c r="F4137" s="786">
        <v>42767</v>
      </c>
      <c r="G4137" s="785" t="s">
        <v>31340</v>
      </c>
      <c r="H4137" s="786">
        <v>42817</v>
      </c>
      <c r="I4137" s="785" t="s">
        <v>31341</v>
      </c>
      <c r="J4137" s="785" t="s">
        <v>627</v>
      </c>
      <c r="K4137" s="785" t="s">
        <v>31342</v>
      </c>
      <c r="L4137" s="785" t="s">
        <v>31343</v>
      </c>
      <c r="M4137" s="785"/>
      <c r="N4137" s="785"/>
      <c r="O4137" s="785"/>
      <c r="P4137" s="787">
        <v>36.820369999999997</v>
      </c>
      <c r="Q4137" s="787">
        <v>-1.0633779999999999</v>
      </c>
      <c r="R4137" s="785" t="s">
        <v>821</v>
      </c>
      <c r="S4137" s="785" t="s">
        <v>871</v>
      </c>
      <c r="T4137" s="785" t="s">
        <v>871</v>
      </c>
      <c r="U4137" s="785" t="s">
        <v>19179</v>
      </c>
      <c r="V4137" s="785" t="s">
        <v>3004</v>
      </c>
      <c r="W4137" s="785" t="s">
        <v>2615</v>
      </c>
      <c r="X4137" s="785"/>
      <c r="Y4137" s="615" t="str">
        <f t="shared" si="64"/>
        <v>Takamoto Biogas</v>
      </c>
      <c r="Z4137" s="785" t="s">
        <v>2599</v>
      </c>
      <c r="AA4137" s="785" t="s">
        <v>5464</v>
      </c>
      <c r="AB4137" s="785" t="s">
        <v>3686</v>
      </c>
      <c r="AC4137" s="785" t="s">
        <v>2617</v>
      </c>
      <c r="AD4137" s="786">
        <v>43005</v>
      </c>
    </row>
    <row r="4138" spans="1:30" ht="15.75">
      <c r="A4138" s="785" t="s">
        <v>4301</v>
      </c>
      <c r="B4138" s="785" t="s">
        <v>5962</v>
      </c>
      <c r="C4138" s="785" t="s">
        <v>4379</v>
      </c>
      <c r="D4138" s="785" t="s">
        <v>2751</v>
      </c>
      <c r="E4138" s="785" t="s">
        <v>4364</v>
      </c>
      <c r="F4138" s="786">
        <v>42763</v>
      </c>
      <c r="G4138" s="785" t="s">
        <v>5963</v>
      </c>
      <c r="H4138" s="786">
        <v>42813</v>
      </c>
      <c r="I4138" s="785" t="s">
        <v>5964</v>
      </c>
      <c r="J4138" s="785" t="s">
        <v>629</v>
      </c>
      <c r="K4138" s="785" t="s">
        <v>5965</v>
      </c>
      <c r="L4138" s="785" t="s">
        <v>5966</v>
      </c>
      <c r="M4138" s="785"/>
      <c r="N4138" s="785"/>
      <c r="O4138" s="785"/>
      <c r="P4138" s="788"/>
      <c r="Q4138" s="788"/>
      <c r="R4138" s="785" t="s">
        <v>3217</v>
      </c>
      <c r="S4138" s="785" t="s">
        <v>5967</v>
      </c>
      <c r="T4138" s="785" t="s">
        <v>5968</v>
      </c>
      <c r="U4138" s="785" t="s">
        <v>5969</v>
      </c>
      <c r="V4138" s="785" t="s">
        <v>2673</v>
      </c>
      <c r="W4138" s="785" t="s">
        <v>2608</v>
      </c>
      <c r="X4138" s="785" t="s">
        <v>2608</v>
      </c>
      <c r="Y4138" s="615" t="str">
        <f t="shared" si="64"/>
        <v>Biogas International Limited</v>
      </c>
      <c r="Z4138" s="785" t="s">
        <v>2599</v>
      </c>
      <c r="AA4138" s="785" t="s">
        <v>5464</v>
      </c>
      <c r="AB4138" s="785" t="s">
        <v>2609</v>
      </c>
      <c r="AC4138" s="785" t="s">
        <v>2610</v>
      </c>
      <c r="AD4138" s="786">
        <v>42796</v>
      </c>
    </row>
    <row r="4139" spans="1:30" ht="15.75">
      <c r="A4139" s="785" t="s">
        <v>4301</v>
      </c>
      <c r="B4139" s="785" t="s">
        <v>10340</v>
      </c>
      <c r="C4139" s="785" t="s">
        <v>4303</v>
      </c>
      <c r="D4139" s="785" t="s">
        <v>2599</v>
      </c>
      <c r="E4139" s="785" t="s">
        <v>10341</v>
      </c>
      <c r="F4139" s="786">
        <v>42761</v>
      </c>
      <c r="G4139" s="785" t="s">
        <v>10342</v>
      </c>
      <c r="H4139" s="786">
        <v>42811</v>
      </c>
      <c r="I4139" s="785" t="s">
        <v>10343</v>
      </c>
      <c r="J4139" s="785" t="s">
        <v>629</v>
      </c>
      <c r="K4139" s="785" t="s">
        <v>10344</v>
      </c>
      <c r="L4139" s="785" t="s">
        <v>10345</v>
      </c>
      <c r="M4139" s="785"/>
      <c r="N4139" s="785"/>
      <c r="O4139" s="785"/>
      <c r="P4139" s="787">
        <v>36.636325999999997</v>
      </c>
      <c r="Q4139" s="787">
        <v>-1.118112</v>
      </c>
      <c r="R4139" s="785" t="s">
        <v>821</v>
      </c>
      <c r="S4139" s="785" t="s">
        <v>1884</v>
      </c>
      <c r="T4139" s="785" t="s">
        <v>10346</v>
      </c>
      <c r="U4139" s="785" t="s">
        <v>6247</v>
      </c>
      <c r="V4139" s="785" t="s">
        <v>3070</v>
      </c>
      <c r="W4139" s="785" t="s">
        <v>2998</v>
      </c>
      <c r="X4139" s="785" t="s">
        <v>2998</v>
      </c>
      <c r="Y4139" s="615" t="str">
        <f t="shared" si="64"/>
        <v>Geoffrey Ndua Mbugua</v>
      </c>
      <c r="Z4139" s="785" t="s">
        <v>10286</v>
      </c>
      <c r="AA4139" s="785" t="s">
        <v>4314</v>
      </c>
      <c r="AB4139" s="785" t="s">
        <v>2605</v>
      </c>
      <c r="AC4139" s="785" t="s">
        <v>2606</v>
      </c>
      <c r="AD4139" s="786">
        <v>42930</v>
      </c>
    </row>
    <row r="4140" spans="1:30" ht="15.75">
      <c r="A4140" s="785" t="s">
        <v>4301</v>
      </c>
      <c r="B4140" s="785" t="s">
        <v>17341</v>
      </c>
      <c r="C4140" s="785" t="s">
        <v>4303</v>
      </c>
      <c r="D4140" s="785" t="s">
        <v>2599</v>
      </c>
      <c r="E4140" s="785" t="s">
        <v>17342</v>
      </c>
      <c r="F4140" s="786">
        <v>42671</v>
      </c>
      <c r="G4140" s="785" t="s">
        <v>10342</v>
      </c>
      <c r="H4140" s="786">
        <v>42811</v>
      </c>
      <c r="I4140" s="785" t="s">
        <v>17343</v>
      </c>
      <c r="J4140" s="785" t="s">
        <v>629</v>
      </c>
      <c r="K4140" s="785" t="s">
        <v>2612</v>
      </c>
      <c r="L4140" s="785" t="s">
        <v>17344</v>
      </c>
      <c r="M4140" s="785"/>
      <c r="N4140" s="785"/>
      <c r="O4140" s="785"/>
      <c r="P4140" s="787">
        <v>35.289203000000001</v>
      </c>
      <c r="Q4140" s="787">
        <v>0.55844499999999997</v>
      </c>
      <c r="R4140" s="785" t="s">
        <v>893</v>
      </c>
      <c r="S4140" s="785" t="s">
        <v>1356</v>
      </c>
      <c r="T4140" s="785" t="s">
        <v>2980</v>
      </c>
      <c r="U4140" s="785" t="s">
        <v>17345</v>
      </c>
      <c r="V4140" s="785" t="s">
        <v>2855</v>
      </c>
      <c r="W4140" s="785" t="s">
        <v>3300</v>
      </c>
      <c r="X4140" s="785" t="s">
        <v>2928</v>
      </c>
      <c r="Y4140" s="615" t="str">
        <f t="shared" si="64"/>
        <v>Mathew Kemboi</v>
      </c>
      <c r="Z4140" s="785" t="s">
        <v>17304</v>
      </c>
      <c r="AA4140" s="785" t="s">
        <v>4314</v>
      </c>
      <c r="AB4140" s="785" t="s">
        <v>2605</v>
      </c>
      <c r="AC4140" s="785" t="s">
        <v>2606</v>
      </c>
      <c r="AD4140" s="786">
        <v>43006</v>
      </c>
    </row>
    <row r="4141" spans="1:30" ht="15.75">
      <c r="A4141" s="785" t="s">
        <v>4301</v>
      </c>
      <c r="B4141" s="785" t="s">
        <v>29412</v>
      </c>
      <c r="C4141" s="785" t="s">
        <v>4303</v>
      </c>
      <c r="D4141" s="785" t="s">
        <v>2599</v>
      </c>
      <c r="E4141" s="785" t="s">
        <v>10341</v>
      </c>
      <c r="F4141" s="786">
        <v>42761</v>
      </c>
      <c r="G4141" s="785" t="s">
        <v>10342</v>
      </c>
      <c r="H4141" s="786">
        <v>42811</v>
      </c>
      <c r="I4141" s="785" t="s">
        <v>29413</v>
      </c>
      <c r="J4141" s="785" t="s">
        <v>627</v>
      </c>
      <c r="K4141" s="785" t="s">
        <v>29414</v>
      </c>
      <c r="L4141" s="785" t="s">
        <v>29415</v>
      </c>
      <c r="M4141" s="785"/>
      <c r="N4141" s="785"/>
      <c r="O4141" s="785" t="s">
        <v>29416</v>
      </c>
      <c r="P4141" s="787">
        <v>37.635361000000003</v>
      </c>
      <c r="Q4141" s="787">
        <v>-0.458731</v>
      </c>
      <c r="R4141" s="785" t="s">
        <v>1089</v>
      </c>
      <c r="S4141" s="785" t="s">
        <v>1860</v>
      </c>
      <c r="T4141" s="785" t="s">
        <v>3537</v>
      </c>
      <c r="U4141" s="785" t="s">
        <v>3537</v>
      </c>
      <c r="V4141" s="785" t="s">
        <v>2855</v>
      </c>
      <c r="W4141" s="785" t="s">
        <v>3511</v>
      </c>
      <c r="X4141" s="785"/>
      <c r="Y4141" s="615" t="str">
        <f t="shared" si="64"/>
        <v>Sakaki Natural Renewable Energy Center</v>
      </c>
      <c r="Z4141" s="785" t="s">
        <v>2599</v>
      </c>
      <c r="AA4141" s="785" t="s">
        <v>4349</v>
      </c>
      <c r="AB4141" s="785" t="s">
        <v>2683</v>
      </c>
      <c r="AC4141" s="785" t="s">
        <v>2606</v>
      </c>
      <c r="AD4141" s="786">
        <v>43075</v>
      </c>
    </row>
    <row r="4142" spans="1:30" ht="15.75">
      <c r="A4142" s="785" t="s">
        <v>4301</v>
      </c>
      <c r="B4142" s="785" t="s">
        <v>9370</v>
      </c>
      <c r="C4142" s="785" t="s">
        <v>4303</v>
      </c>
      <c r="D4142" s="785" t="s">
        <v>2599</v>
      </c>
      <c r="E4142" s="785" t="s">
        <v>5017</v>
      </c>
      <c r="F4142" s="786">
        <v>42760</v>
      </c>
      <c r="G4142" s="785" t="s">
        <v>9371</v>
      </c>
      <c r="H4142" s="786">
        <v>42810</v>
      </c>
      <c r="I4142" s="785" t="s">
        <v>9372</v>
      </c>
      <c r="J4142" s="785" t="s">
        <v>627</v>
      </c>
      <c r="K4142" s="785" t="s">
        <v>9373</v>
      </c>
      <c r="L4142" s="785" t="s">
        <v>9374</v>
      </c>
      <c r="M4142" s="785"/>
      <c r="N4142" s="785"/>
      <c r="O4142" s="785"/>
      <c r="P4142" s="787">
        <v>36.718052</v>
      </c>
      <c r="Q4142" s="787">
        <v>-1.0466150000000001</v>
      </c>
      <c r="R4142" s="785" t="s">
        <v>821</v>
      </c>
      <c r="S4142" s="785" t="s">
        <v>822</v>
      </c>
      <c r="T4142" s="785" t="s">
        <v>871</v>
      </c>
      <c r="U4142" s="785" t="s">
        <v>2906</v>
      </c>
      <c r="V4142" s="785" t="s">
        <v>3070</v>
      </c>
      <c r="W4142" s="785" t="s">
        <v>2805</v>
      </c>
      <c r="X4142" s="785" t="s">
        <v>2805</v>
      </c>
      <c r="Y4142" s="615" t="str">
        <f t="shared" si="64"/>
        <v>Felikam Biogas Services</v>
      </c>
      <c r="Z4142" s="785" t="s">
        <v>9272</v>
      </c>
      <c r="AA4142" s="785" t="s">
        <v>4349</v>
      </c>
      <c r="AB4142" s="785" t="s">
        <v>2605</v>
      </c>
      <c r="AC4142" s="785" t="s">
        <v>2606</v>
      </c>
      <c r="AD4142" s="786">
        <v>42933</v>
      </c>
    </row>
    <row r="4143" spans="1:30" ht="15.75">
      <c r="A4143" s="785" t="s">
        <v>4301</v>
      </c>
      <c r="B4143" s="785" t="s">
        <v>10175</v>
      </c>
      <c r="C4143" s="785" t="s">
        <v>4303</v>
      </c>
      <c r="D4143" s="785" t="s">
        <v>2599</v>
      </c>
      <c r="E4143" s="785" t="s">
        <v>10176</v>
      </c>
      <c r="F4143" s="786">
        <v>42765</v>
      </c>
      <c r="G4143" s="785" t="s">
        <v>10177</v>
      </c>
      <c r="H4143" s="786">
        <v>42809</v>
      </c>
      <c r="I4143" s="785" t="s">
        <v>10178</v>
      </c>
      <c r="J4143" s="785" t="s">
        <v>627</v>
      </c>
      <c r="K4143" s="785" t="s">
        <v>2612</v>
      </c>
      <c r="L4143" s="785" t="s">
        <v>10179</v>
      </c>
      <c r="M4143" s="785"/>
      <c r="N4143" s="785"/>
      <c r="O4143" s="785"/>
      <c r="P4143" s="787">
        <v>35.385907000000003</v>
      </c>
      <c r="Q4143" s="787">
        <v>-0.115205</v>
      </c>
      <c r="R4143" s="785" t="s">
        <v>2053</v>
      </c>
      <c r="S4143" s="785" t="s">
        <v>2715</v>
      </c>
      <c r="T4143" s="785" t="s">
        <v>4310</v>
      </c>
      <c r="U4143" s="785" t="s">
        <v>3197</v>
      </c>
      <c r="V4143" s="785" t="s">
        <v>2603</v>
      </c>
      <c r="W4143" s="785" t="s">
        <v>10148</v>
      </c>
      <c r="X4143" s="785" t="s">
        <v>10149</v>
      </c>
      <c r="Y4143" s="615" t="str">
        <f t="shared" si="64"/>
        <v>Geoffrey Chumba</v>
      </c>
      <c r="Z4143" s="785" t="s">
        <v>2599</v>
      </c>
      <c r="AA4143" s="785" t="s">
        <v>4314</v>
      </c>
      <c r="AB4143" s="785" t="s">
        <v>2683</v>
      </c>
      <c r="AC4143" s="785" t="s">
        <v>2606</v>
      </c>
      <c r="AD4143" s="786">
        <v>43436</v>
      </c>
    </row>
    <row r="4144" spans="1:30" ht="15.75">
      <c r="A4144" s="785" t="s">
        <v>4301</v>
      </c>
      <c r="B4144" s="785" t="s">
        <v>33045</v>
      </c>
      <c r="C4144" s="785" t="s">
        <v>4303</v>
      </c>
      <c r="D4144" s="785" t="s">
        <v>2599</v>
      </c>
      <c r="E4144" s="785" t="s">
        <v>14355</v>
      </c>
      <c r="F4144" s="786">
        <v>42755</v>
      </c>
      <c r="G4144" s="785" t="s">
        <v>24586</v>
      </c>
      <c r="H4144" s="786">
        <v>42805</v>
      </c>
      <c r="I4144" s="785" t="s">
        <v>33046</v>
      </c>
      <c r="J4144" s="785" t="s">
        <v>629</v>
      </c>
      <c r="K4144" s="785" t="s">
        <v>33047</v>
      </c>
      <c r="L4144" s="785" t="s">
        <v>33048</v>
      </c>
      <c r="M4144" s="785"/>
      <c r="N4144" s="785"/>
      <c r="O4144" s="785"/>
      <c r="P4144" s="787">
        <v>35.214292</v>
      </c>
      <c r="Q4144" s="787">
        <v>0.40767199999999998</v>
      </c>
      <c r="R4144" s="785" t="s">
        <v>893</v>
      </c>
      <c r="S4144" s="785" t="s">
        <v>2708</v>
      </c>
      <c r="T4144" s="785" t="s">
        <v>33049</v>
      </c>
      <c r="U4144" s="785" t="s">
        <v>8391</v>
      </c>
      <c r="V4144" s="785" t="s">
        <v>3174</v>
      </c>
      <c r="W4144" s="785" t="s">
        <v>3181</v>
      </c>
      <c r="X4144" s="785"/>
      <c r="Y4144" s="615" t="str">
        <f t="shared" si="64"/>
        <v>Abiud Limited</v>
      </c>
      <c r="Z4144" s="785" t="s">
        <v>2599</v>
      </c>
      <c r="AA4144" s="785" t="s">
        <v>4349</v>
      </c>
      <c r="AB4144" s="785" t="s">
        <v>2876</v>
      </c>
      <c r="AC4144" s="785" t="s">
        <v>2606</v>
      </c>
      <c r="AD4144" s="786">
        <v>43073</v>
      </c>
    </row>
    <row r="4145" spans="1:30" ht="15.75">
      <c r="A4145" s="785" t="s">
        <v>4301</v>
      </c>
      <c r="B4145" s="785" t="s">
        <v>17019</v>
      </c>
      <c r="C4145" s="785" t="s">
        <v>4303</v>
      </c>
      <c r="D4145" s="785" t="s">
        <v>2599</v>
      </c>
      <c r="E4145" s="785" t="s">
        <v>17020</v>
      </c>
      <c r="F4145" s="786">
        <v>42659</v>
      </c>
      <c r="G4145" s="785" t="s">
        <v>17021</v>
      </c>
      <c r="H4145" s="786">
        <v>42804</v>
      </c>
      <c r="I4145" s="785" t="s">
        <v>17022</v>
      </c>
      <c r="J4145" s="785" t="s">
        <v>629</v>
      </c>
      <c r="K4145" s="785" t="s">
        <v>4021</v>
      </c>
      <c r="L4145" s="785" t="s">
        <v>17023</v>
      </c>
      <c r="M4145" s="785"/>
      <c r="N4145" s="785"/>
      <c r="O4145" s="785"/>
      <c r="P4145" s="787">
        <v>35.312680999999998</v>
      </c>
      <c r="Q4145" s="787">
        <v>0.86812400000000001</v>
      </c>
      <c r="R4145" s="785" t="s">
        <v>893</v>
      </c>
      <c r="S4145" s="785" t="s">
        <v>1117</v>
      </c>
      <c r="T4145" s="785" t="s">
        <v>3649</v>
      </c>
      <c r="U4145" s="785" t="s">
        <v>17024</v>
      </c>
      <c r="V4145" s="785">
        <v>8</v>
      </c>
      <c r="W4145" s="785" t="s">
        <v>3116</v>
      </c>
      <c r="X4145" s="785" t="s">
        <v>3116</v>
      </c>
      <c r="Y4145" s="615" t="str">
        <f t="shared" si="64"/>
        <v>Luka Kiprop Maiyo</v>
      </c>
      <c r="Z4145" s="785" t="s">
        <v>16996</v>
      </c>
      <c r="AA4145" s="785" t="s">
        <v>4314</v>
      </c>
      <c r="AB4145" s="785" t="s">
        <v>2605</v>
      </c>
      <c r="AC4145" s="785" t="s">
        <v>2606</v>
      </c>
      <c r="AD4145" s="786">
        <v>43001</v>
      </c>
    </row>
    <row r="4146" spans="1:30" ht="15.75">
      <c r="A4146" s="785" t="s">
        <v>4301</v>
      </c>
      <c r="B4146" s="785" t="s">
        <v>16821</v>
      </c>
      <c r="C4146" s="785" t="s">
        <v>4303</v>
      </c>
      <c r="D4146" s="785" t="s">
        <v>2599</v>
      </c>
      <c r="E4146" s="785" t="s">
        <v>10717</v>
      </c>
      <c r="F4146" s="786">
        <v>42750</v>
      </c>
      <c r="G4146" s="785" t="s">
        <v>16822</v>
      </c>
      <c r="H4146" s="786">
        <v>42800</v>
      </c>
      <c r="I4146" s="785" t="s">
        <v>16823</v>
      </c>
      <c r="J4146" s="785" t="s">
        <v>629</v>
      </c>
      <c r="K4146" s="785" t="s">
        <v>16824</v>
      </c>
      <c r="L4146" s="785" t="s">
        <v>16825</v>
      </c>
      <c r="M4146" s="785"/>
      <c r="N4146" s="785"/>
      <c r="O4146" s="785"/>
      <c r="P4146" s="787">
        <v>35.083089000000001</v>
      </c>
      <c r="Q4146" s="787">
        <v>1.084492</v>
      </c>
      <c r="R4146" s="785" t="s">
        <v>1189</v>
      </c>
      <c r="S4146" s="785" t="s">
        <v>1494</v>
      </c>
      <c r="T4146" s="785" t="s">
        <v>3594</v>
      </c>
      <c r="U4146" s="785" t="s">
        <v>3049</v>
      </c>
      <c r="V4146" s="785" t="s">
        <v>3070</v>
      </c>
      <c r="W4146" s="785" t="s">
        <v>3226</v>
      </c>
      <c r="X4146" s="785" t="s">
        <v>3226</v>
      </c>
      <c r="Y4146" s="615" t="str">
        <f t="shared" si="64"/>
        <v>Lilian Lelei</v>
      </c>
      <c r="Z4146" s="785" t="s">
        <v>16794</v>
      </c>
      <c r="AA4146" s="785" t="s">
        <v>4314</v>
      </c>
      <c r="AB4146" s="785" t="s">
        <v>2605</v>
      </c>
      <c r="AC4146" s="785" t="s">
        <v>2606</v>
      </c>
      <c r="AD4146" s="786">
        <v>42935</v>
      </c>
    </row>
    <row r="4147" spans="1:30" ht="15.75">
      <c r="A4147" s="785" t="s">
        <v>4301</v>
      </c>
      <c r="B4147" s="785" t="s">
        <v>27369</v>
      </c>
      <c r="C4147" s="785" t="s">
        <v>4303</v>
      </c>
      <c r="D4147" s="785" t="s">
        <v>2599</v>
      </c>
      <c r="E4147" s="785" t="s">
        <v>27370</v>
      </c>
      <c r="F4147" s="786">
        <v>42791</v>
      </c>
      <c r="G4147" s="785" t="s">
        <v>16822</v>
      </c>
      <c r="H4147" s="786">
        <v>42800</v>
      </c>
      <c r="I4147" s="785" t="s">
        <v>27371</v>
      </c>
      <c r="J4147" s="785" t="s">
        <v>627</v>
      </c>
      <c r="K4147" s="785" t="s">
        <v>2612</v>
      </c>
      <c r="L4147" s="785" t="s">
        <v>27372</v>
      </c>
      <c r="M4147" s="785"/>
      <c r="N4147" s="785"/>
      <c r="O4147" s="785" t="s">
        <v>27373</v>
      </c>
      <c r="P4147" s="787">
        <v>36.800418999999998</v>
      </c>
      <c r="Q4147" s="787">
        <v>-1.304182</v>
      </c>
      <c r="R4147" s="785" t="s">
        <v>2661</v>
      </c>
      <c r="S4147" s="785" t="s">
        <v>2663</v>
      </c>
      <c r="T4147" s="785" t="s">
        <v>27374</v>
      </c>
      <c r="U4147" s="785" t="s">
        <v>27375</v>
      </c>
      <c r="V4147" s="785" t="s">
        <v>2673</v>
      </c>
      <c r="W4147" s="785" t="s">
        <v>2608</v>
      </c>
      <c r="X4147" s="785"/>
      <c r="Y4147" s="615" t="str">
        <f t="shared" si="64"/>
        <v>Biogas International Limited</v>
      </c>
      <c r="Z4147" s="785" t="s">
        <v>2599</v>
      </c>
      <c r="AA4147" s="785" t="s">
        <v>5464</v>
      </c>
      <c r="AB4147" s="785" t="s">
        <v>2609</v>
      </c>
      <c r="AC4147" s="785" t="s">
        <v>2610</v>
      </c>
      <c r="AD4147" s="786">
        <v>43358</v>
      </c>
    </row>
    <row r="4148" spans="1:30" ht="15.75">
      <c r="A4148" s="785" t="s">
        <v>4301</v>
      </c>
      <c r="B4148" s="785" t="s">
        <v>5815</v>
      </c>
      <c r="C4148" s="785" t="s">
        <v>4303</v>
      </c>
      <c r="D4148" s="785" t="s">
        <v>2599</v>
      </c>
      <c r="E4148" s="785" t="s">
        <v>5816</v>
      </c>
      <c r="F4148" s="786">
        <v>42748</v>
      </c>
      <c r="G4148" s="785" t="s">
        <v>5817</v>
      </c>
      <c r="H4148" s="786">
        <v>42798</v>
      </c>
      <c r="I4148" s="785" t="s">
        <v>5818</v>
      </c>
      <c r="J4148" s="785" t="s">
        <v>629</v>
      </c>
      <c r="K4148" s="785" t="s">
        <v>5819</v>
      </c>
      <c r="L4148" s="785" t="s">
        <v>5820</v>
      </c>
      <c r="M4148" s="785"/>
      <c r="N4148" s="785"/>
      <c r="O4148" s="785"/>
      <c r="P4148" s="787">
        <v>36.936190000000003</v>
      </c>
      <c r="Q4148" s="787">
        <v>-1.207192</v>
      </c>
      <c r="R4148" s="785" t="s">
        <v>821</v>
      </c>
      <c r="S4148" s="785" t="s">
        <v>2898</v>
      </c>
      <c r="T4148" s="785" t="s">
        <v>2898</v>
      </c>
      <c r="U4148" s="785" t="s">
        <v>5821</v>
      </c>
      <c r="V4148" s="785" t="s">
        <v>2855</v>
      </c>
      <c r="W4148" s="785" t="s">
        <v>3305</v>
      </c>
      <c r="X4148" s="785" t="s">
        <v>3093</v>
      </c>
      <c r="Y4148" s="615" t="str">
        <f t="shared" si="64"/>
        <v>Bioesline Company Ltd</v>
      </c>
      <c r="Z4148" s="785" t="s">
        <v>5789</v>
      </c>
      <c r="AA4148" s="785" t="s">
        <v>4349</v>
      </c>
      <c r="AB4148" s="785" t="s">
        <v>2605</v>
      </c>
      <c r="AC4148" s="785" t="s">
        <v>2606</v>
      </c>
      <c r="AD4148" s="786">
        <v>42901</v>
      </c>
    </row>
    <row r="4149" spans="1:30" ht="15.75">
      <c r="A4149" s="785" t="s">
        <v>4301</v>
      </c>
      <c r="B4149" s="785" t="s">
        <v>28173</v>
      </c>
      <c r="C4149" s="785" t="s">
        <v>4303</v>
      </c>
      <c r="D4149" s="785" t="s">
        <v>2599</v>
      </c>
      <c r="E4149" s="785" t="s">
        <v>5816</v>
      </c>
      <c r="F4149" s="786">
        <v>42748</v>
      </c>
      <c r="G4149" s="785" t="s">
        <v>5817</v>
      </c>
      <c r="H4149" s="786">
        <v>42798</v>
      </c>
      <c r="I4149" s="785" t="s">
        <v>28174</v>
      </c>
      <c r="J4149" s="785" t="s">
        <v>627</v>
      </c>
      <c r="K4149" s="785" t="s">
        <v>28175</v>
      </c>
      <c r="L4149" s="785" t="s">
        <v>28176</v>
      </c>
      <c r="M4149" s="785"/>
      <c r="N4149" s="785"/>
      <c r="O4149" s="785"/>
      <c r="P4149" s="787">
        <v>36.165596999999998</v>
      </c>
      <c r="Q4149" s="787">
        <v>-0.17833199999999999</v>
      </c>
      <c r="R4149" s="785" t="s">
        <v>695</v>
      </c>
      <c r="S4149" s="785" t="s">
        <v>1204</v>
      </c>
      <c r="T4149" s="785" t="s">
        <v>3670</v>
      </c>
      <c r="U4149" s="785" t="s">
        <v>28172</v>
      </c>
      <c r="V4149" s="785" t="s">
        <v>2855</v>
      </c>
      <c r="W4149" s="785" t="s">
        <v>23165</v>
      </c>
      <c r="X4149" s="785"/>
      <c r="Y4149" s="615" t="str">
        <f t="shared" si="64"/>
        <v>Simon Kabucho</v>
      </c>
      <c r="Z4149" s="785" t="s">
        <v>2599</v>
      </c>
      <c r="AA4149" s="785" t="s">
        <v>4314</v>
      </c>
      <c r="AB4149" s="785" t="s">
        <v>2683</v>
      </c>
      <c r="AC4149" s="785" t="s">
        <v>2606</v>
      </c>
      <c r="AD4149" s="786">
        <v>42796</v>
      </c>
    </row>
    <row r="4150" spans="1:30" ht="15.75">
      <c r="A4150" s="785" t="s">
        <v>4301</v>
      </c>
      <c r="B4150" s="785" t="s">
        <v>22863</v>
      </c>
      <c r="C4150" s="785" t="s">
        <v>4303</v>
      </c>
      <c r="D4150" s="785" t="s">
        <v>2599</v>
      </c>
      <c r="E4150" s="785" t="s">
        <v>14692</v>
      </c>
      <c r="F4150" s="786">
        <v>42747</v>
      </c>
      <c r="G4150" s="785" t="s">
        <v>10107</v>
      </c>
      <c r="H4150" s="786">
        <v>42797</v>
      </c>
      <c r="I4150" s="785" t="s">
        <v>22864</v>
      </c>
      <c r="J4150" s="785" t="s">
        <v>627</v>
      </c>
      <c r="K4150" s="785" t="s">
        <v>22865</v>
      </c>
      <c r="L4150" s="785" t="s">
        <v>22866</v>
      </c>
      <c r="M4150" s="785"/>
      <c r="N4150" s="785"/>
      <c r="O4150" s="785"/>
      <c r="P4150" s="787">
        <v>36.134419999999999</v>
      </c>
      <c r="Q4150" s="787">
        <v>-0.2215</v>
      </c>
      <c r="R4150" s="785" t="s">
        <v>695</v>
      </c>
      <c r="S4150" s="785" t="s">
        <v>1204</v>
      </c>
      <c r="T4150" s="785" t="s">
        <v>1217</v>
      </c>
      <c r="U4150" s="785" t="s">
        <v>22867</v>
      </c>
      <c r="V4150" s="785" t="s">
        <v>3070</v>
      </c>
      <c r="W4150" s="785" t="s">
        <v>3042</v>
      </c>
      <c r="X4150" s="785" t="s">
        <v>2642</v>
      </c>
      <c r="Y4150" s="615" t="str">
        <f t="shared" si="64"/>
        <v>Samuel Mwangi Juma</v>
      </c>
      <c r="Z4150" s="785" t="s">
        <v>22751</v>
      </c>
      <c r="AA4150" s="785" t="s">
        <v>4349</v>
      </c>
      <c r="AB4150" s="785" t="s">
        <v>4052</v>
      </c>
      <c r="AC4150" s="785" t="s">
        <v>2606</v>
      </c>
      <c r="AD4150" s="786">
        <v>42931</v>
      </c>
    </row>
    <row r="4151" spans="1:30" ht="15.75">
      <c r="A4151" s="785" t="s">
        <v>4301</v>
      </c>
      <c r="B4151" s="785" t="s">
        <v>15282</v>
      </c>
      <c r="C4151" s="785" t="s">
        <v>4303</v>
      </c>
      <c r="D4151" s="785" t="s">
        <v>2599</v>
      </c>
      <c r="E4151" s="785" t="s">
        <v>13137</v>
      </c>
      <c r="F4151" s="786">
        <v>42752</v>
      </c>
      <c r="G4151" s="785" t="s">
        <v>15283</v>
      </c>
      <c r="H4151" s="786">
        <v>42796</v>
      </c>
      <c r="I4151" s="785" t="s">
        <v>15284</v>
      </c>
      <c r="J4151" s="785" t="s">
        <v>627</v>
      </c>
      <c r="K4151" s="785" t="s">
        <v>2612</v>
      </c>
      <c r="L4151" s="785" t="s">
        <v>15285</v>
      </c>
      <c r="M4151" s="785"/>
      <c r="N4151" s="785"/>
      <c r="O4151" s="785"/>
      <c r="P4151" s="787">
        <v>35.385176000000001</v>
      </c>
      <c r="Q4151" s="787">
        <v>-0.10725800000000001</v>
      </c>
      <c r="R4151" s="785" t="s">
        <v>2053</v>
      </c>
      <c r="S4151" s="785" t="s">
        <v>2715</v>
      </c>
      <c r="T4151" s="785" t="s">
        <v>4310</v>
      </c>
      <c r="U4151" s="785" t="s">
        <v>3197</v>
      </c>
      <c r="V4151" s="785" t="s">
        <v>2603</v>
      </c>
      <c r="W4151" s="785" t="s">
        <v>15273</v>
      </c>
      <c r="X4151" s="785" t="s">
        <v>15273</v>
      </c>
      <c r="Y4151" s="615" t="str">
        <f t="shared" si="64"/>
        <v>Joyce Tonui</v>
      </c>
      <c r="Z4151" s="785" t="s">
        <v>2599</v>
      </c>
      <c r="AA4151" s="785" t="s">
        <v>4314</v>
      </c>
      <c r="AB4151" s="785" t="s">
        <v>2683</v>
      </c>
      <c r="AC4151" s="785" t="s">
        <v>2606</v>
      </c>
      <c r="AD4151" s="786">
        <v>43436</v>
      </c>
    </row>
    <row r="4152" spans="1:30" ht="15.75">
      <c r="A4152" s="785" t="s">
        <v>4301</v>
      </c>
      <c r="B4152" s="785" t="s">
        <v>22597</v>
      </c>
      <c r="C4152" s="785" t="s">
        <v>4303</v>
      </c>
      <c r="D4152" s="785" t="s">
        <v>2599</v>
      </c>
      <c r="E4152" s="785" t="s">
        <v>8927</v>
      </c>
      <c r="F4152" s="786">
        <v>42746</v>
      </c>
      <c r="G4152" s="785" t="s">
        <v>15283</v>
      </c>
      <c r="H4152" s="786">
        <v>42796</v>
      </c>
      <c r="I4152" s="785" t="s">
        <v>22598</v>
      </c>
      <c r="J4152" s="785" t="s">
        <v>629</v>
      </c>
      <c r="K4152" s="785" t="s">
        <v>22599</v>
      </c>
      <c r="L4152" s="785" t="s">
        <v>22600</v>
      </c>
      <c r="M4152" s="785"/>
      <c r="N4152" s="785"/>
      <c r="O4152" s="785"/>
      <c r="P4152" s="787">
        <v>37.042479</v>
      </c>
      <c r="Q4152" s="787">
        <v>-0.56269499999999995</v>
      </c>
      <c r="R4152" s="785" t="s">
        <v>1056</v>
      </c>
      <c r="S4152" s="785" t="s">
        <v>1289</v>
      </c>
      <c r="T4152" s="785" t="s">
        <v>3351</v>
      </c>
      <c r="U4152" s="785" t="s">
        <v>3114</v>
      </c>
      <c r="V4152" s="785" t="s">
        <v>3070</v>
      </c>
      <c r="W4152" s="785" t="s">
        <v>3079</v>
      </c>
      <c r="X4152" s="785" t="s">
        <v>3080</v>
      </c>
      <c r="Y4152" s="615" t="str">
        <f t="shared" si="64"/>
        <v>Samuel Migwi</v>
      </c>
      <c r="Z4152" s="785" t="s">
        <v>2599</v>
      </c>
      <c r="AA4152" s="785" t="s">
        <v>4314</v>
      </c>
      <c r="AB4152" s="785" t="s">
        <v>2605</v>
      </c>
      <c r="AC4152" s="785" t="s">
        <v>2606</v>
      </c>
      <c r="AD4152" s="786">
        <v>42996</v>
      </c>
    </row>
    <row r="4153" spans="1:30" ht="15.75">
      <c r="A4153" s="785" t="s">
        <v>4301</v>
      </c>
      <c r="B4153" s="785" t="s">
        <v>4840</v>
      </c>
      <c r="C4153" s="785" t="s">
        <v>4303</v>
      </c>
      <c r="D4153" s="785" t="s">
        <v>2599</v>
      </c>
      <c r="E4153" s="785" t="s">
        <v>4641</v>
      </c>
      <c r="F4153" s="786">
        <v>42745</v>
      </c>
      <c r="G4153" s="785" t="s">
        <v>4841</v>
      </c>
      <c r="H4153" s="786">
        <v>42795</v>
      </c>
      <c r="I4153" s="785" t="s">
        <v>4842</v>
      </c>
      <c r="J4153" s="785" t="s">
        <v>629</v>
      </c>
      <c r="K4153" s="785" t="s">
        <v>4843</v>
      </c>
      <c r="L4153" s="785" t="s">
        <v>4844</v>
      </c>
      <c r="M4153" s="785"/>
      <c r="N4153" s="785"/>
      <c r="O4153" s="785"/>
      <c r="P4153" s="787">
        <v>37.120998</v>
      </c>
      <c r="Q4153" s="787">
        <v>-0.560442</v>
      </c>
      <c r="R4153" s="785" t="s">
        <v>1056</v>
      </c>
      <c r="S4153" s="785" t="s">
        <v>1289</v>
      </c>
      <c r="T4153" s="785" t="s">
        <v>3350</v>
      </c>
      <c r="U4153" s="785" t="s">
        <v>4845</v>
      </c>
      <c r="V4153" s="785" t="s">
        <v>3004</v>
      </c>
      <c r="W4153" s="785" t="s">
        <v>3015</v>
      </c>
      <c r="X4153" s="785" t="s">
        <v>4772</v>
      </c>
      <c r="Y4153" s="615" t="str">
        <f t="shared" si="64"/>
        <v>Allan Gichuru Karugu</v>
      </c>
      <c r="Z4153" s="785" t="s">
        <v>4773</v>
      </c>
      <c r="AA4153" s="785" t="s">
        <v>4349</v>
      </c>
      <c r="AB4153" s="785" t="s">
        <v>2605</v>
      </c>
      <c r="AC4153" s="785" t="s">
        <v>2606</v>
      </c>
      <c r="AD4153" s="786">
        <v>42991</v>
      </c>
    </row>
    <row r="4154" spans="1:30" ht="15.75">
      <c r="A4154" s="785" t="s">
        <v>4301</v>
      </c>
      <c r="B4154" s="785" t="s">
        <v>10487</v>
      </c>
      <c r="C4154" s="785" t="s">
        <v>4303</v>
      </c>
      <c r="D4154" s="785" t="s">
        <v>2599</v>
      </c>
      <c r="E4154" s="785" t="s">
        <v>4641</v>
      </c>
      <c r="F4154" s="786">
        <v>42745</v>
      </c>
      <c r="G4154" s="785" t="s">
        <v>4841</v>
      </c>
      <c r="H4154" s="786">
        <v>42795</v>
      </c>
      <c r="I4154" s="785" t="s">
        <v>10488</v>
      </c>
      <c r="J4154" s="785" t="s">
        <v>627</v>
      </c>
      <c r="K4154" s="785" t="s">
        <v>10489</v>
      </c>
      <c r="L4154" s="785" t="s">
        <v>10490</v>
      </c>
      <c r="M4154" s="785"/>
      <c r="N4154" s="785"/>
      <c r="O4154" s="785" t="s">
        <v>10491</v>
      </c>
      <c r="P4154" s="787">
        <v>35.920900000000003</v>
      </c>
      <c r="Q4154" s="787">
        <v>-0.23813799999999999</v>
      </c>
      <c r="R4154" s="785" t="s">
        <v>695</v>
      </c>
      <c r="S4154" s="785" t="s">
        <v>1011</v>
      </c>
      <c r="T4154" s="785" t="s">
        <v>2121</v>
      </c>
      <c r="U4154" s="785" t="s">
        <v>10492</v>
      </c>
      <c r="V4154" s="785" t="s">
        <v>2855</v>
      </c>
      <c r="W4154" s="785" t="s">
        <v>3570</v>
      </c>
      <c r="X4154" s="785" t="s">
        <v>3570</v>
      </c>
      <c r="Y4154" s="615" t="str">
        <f t="shared" si="64"/>
        <v>George Maina</v>
      </c>
      <c r="Z4154" s="785" t="s">
        <v>10479</v>
      </c>
      <c r="AA4154" s="785" t="s">
        <v>4314</v>
      </c>
      <c r="AB4154" s="785" t="s">
        <v>2683</v>
      </c>
      <c r="AC4154" s="785" t="s">
        <v>2606</v>
      </c>
      <c r="AD4154" s="786">
        <v>43060</v>
      </c>
    </row>
    <row r="4155" spans="1:30" ht="15.75">
      <c r="A4155" s="785" t="s">
        <v>4301</v>
      </c>
      <c r="B4155" s="785" t="s">
        <v>14555</v>
      </c>
      <c r="C4155" s="785" t="s">
        <v>4303</v>
      </c>
      <c r="D4155" s="785" t="s">
        <v>2599</v>
      </c>
      <c r="E4155" s="785" t="s">
        <v>4641</v>
      </c>
      <c r="F4155" s="786">
        <v>42745</v>
      </c>
      <c r="G4155" s="785" t="s">
        <v>4841</v>
      </c>
      <c r="H4155" s="786">
        <v>42795</v>
      </c>
      <c r="I4155" s="785" t="s">
        <v>14556</v>
      </c>
      <c r="J4155" s="785" t="s">
        <v>627</v>
      </c>
      <c r="K4155" s="785" t="s">
        <v>14557</v>
      </c>
      <c r="L4155" s="785" t="s">
        <v>14558</v>
      </c>
      <c r="M4155" s="785"/>
      <c r="N4155" s="785"/>
      <c r="O4155" s="785"/>
      <c r="P4155" s="787">
        <v>36.817067000000002</v>
      </c>
      <c r="Q4155" s="787">
        <v>-1.8193600000000001</v>
      </c>
      <c r="R4155" s="785" t="s">
        <v>1325</v>
      </c>
      <c r="S4155" s="785" t="s">
        <v>3088</v>
      </c>
      <c r="T4155" s="785" t="s">
        <v>14559</v>
      </c>
      <c r="U4155" s="785" t="s">
        <v>3918</v>
      </c>
      <c r="V4155" s="785" t="s">
        <v>3004</v>
      </c>
      <c r="W4155" s="785" t="s">
        <v>4026</v>
      </c>
      <c r="X4155" s="785" t="s">
        <v>4026</v>
      </c>
      <c r="Y4155" s="615" t="str">
        <f t="shared" si="64"/>
        <v>Joram Gathogo Mutahi</v>
      </c>
      <c r="Z4155" s="785" t="s">
        <v>14455</v>
      </c>
      <c r="AA4155" s="785" t="s">
        <v>4314</v>
      </c>
      <c r="AB4155" s="785" t="s">
        <v>2605</v>
      </c>
      <c r="AC4155" s="785" t="s">
        <v>2606</v>
      </c>
      <c r="AD4155" s="786">
        <v>42853</v>
      </c>
    </row>
    <row r="4156" spans="1:30" ht="15.75">
      <c r="A4156" s="785" t="s">
        <v>4301</v>
      </c>
      <c r="B4156" s="785" t="s">
        <v>16683</v>
      </c>
      <c r="C4156" s="785" t="s">
        <v>4303</v>
      </c>
      <c r="D4156" s="785" t="s">
        <v>2599</v>
      </c>
      <c r="E4156" s="785" t="s">
        <v>4641</v>
      </c>
      <c r="F4156" s="786">
        <v>42745</v>
      </c>
      <c r="G4156" s="785" t="s">
        <v>4841</v>
      </c>
      <c r="H4156" s="786">
        <v>42795</v>
      </c>
      <c r="I4156" s="785" t="s">
        <v>16684</v>
      </c>
      <c r="J4156" s="785" t="s">
        <v>627</v>
      </c>
      <c r="K4156" s="785" t="s">
        <v>16685</v>
      </c>
      <c r="L4156" s="785" t="s">
        <v>16686</v>
      </c>
      <c r="M4156" s="785"/>
      <c r="N4156" s="785"/>
      <c r="O4156" s="785"/>
      <c r="P4156" s="787">
        <v>37.669528</v>
      </c>
      <c r="Q4156" s="787">
        <v>-0.26130599999999998</v>
      </c>
      <c r="R4156" s="785" t="s">
        <v>1266</v>
      </c>
      <c r="S4156" s="785" t="s">
        <v>1267</v>
      </c>
      <c r="T4156" s="785" t="s">
        <v>16687</v>
      </c>
      <c r="U4156" s="785" t="s">
        <v>16688</v>
      </c>
      <c r="V4156" s="785" t="s">
        <v>2673</v>
      </c>
      <c r="W4156" s="785" t="s">
        <v>3253</v>
      </c>
      <c r="X4156" s="785" t="s">
        <v>3253</v>
      </c>
      <c r="Y4156" s="615" t="str">
        <f t="shared" si="64"/>
        <v>Likunga Company Limited</v>
      </c>
      <c r="Z4156" s="785" t="s">
        <v>16689</v>
      </c>
      <c r="AA4156" s="785" t="s">
        <v>4349</v>
      </c>
      <c r="AB4156" s="785" t="s">
        <v>2605</v>
      </c>
      <c r="AC4156" s="785" t="s">
        <v>2606</v>
      </c>
      <c r="AD4156" s="786">
        <v>42892</v>
      </c>
    </row>
    <row r="4157" spans="1:30" ht="15.75">
      <c r="A4157" s="785" t="s">
        <v>4301</v>
      </c>
      <c r="B4157" s="785" t="s">
        <v>17667</v>
      </c>
      <c r="C4157" s="785" t="s">
        <v>4303</v>
      </c>
      <c r="D4157" s="785" t="s">
        <v>2599</v>
      </c>
      <c r="E4157" s="785" t="s">
        <v>4641</v>
      </c>
      <c r="F4157" s="786">
        <v>42745</v>
      </c>
      <c r="G4157" s="785" t="s">
        <v>4841</v>
      </c>
      <c r="H4157" s="786">
        <v>42795</v>
      </c>
      <c r="I4157" s="785" t="s">
        <v>17668</v>
      </c>
      <c r="J4157" s="785" t="s">
        <v>629</v>
      </c>
      <c r="K4157" s="785" t="s">
        <v>17669</v>
      </c>
      <c r="L4157" s="785" t="s">
        <v>17670</v>
      </c>
      <c r="M4157" s="785"/>
      <c r="N4157" s="785"/>
      <c r="O4157" s="785"/>
      <c r="P4157" s="787">
        <v>36.903300000000002</v>
      </c>
      <c r="Q4157" s="787">
        <v>-0.97809500000000005</v>
      </c>
      <c r="R4157" s="785" t="s">
        <v>821</v>
      </c>
      <c r="S4157" s="785" t="s">
        <v>2120</v>
      </c>
      <c r="T4157" s="785" t="s">
        <v>17671</v>
      </c>
      <c r="U4157" s="785" t="s">
        <v>3708</v>
      </c>
      <c r="V4157" s="785" t="s">
        <v>3070</v>
      </c>
      <c r="W4157" s="785" t="s">
        <v>3535</v>
      </c>
      <c r="X4157" s="785" t="s">
        <v>3535</v>
      </c>
      <c r="Y4157" s="615" t="str">
        <f t="shared" si="64"/>
        <v>Maurice Kinuthia Wangui</v>
      </c>
      <c r="Z4157" s="785" t="s">
        <v>17496</v>
      </c>
      <c r="AA4157" s="785" t="s">
        <v>4314</v>
      </c>
      <c r="AB4157" s="785" t="s">
        <v>2605</v>
      </c>
      <c r="AC4157" s="785" t="s">
        <v>2606</v>
      </c>
      <c r="AD4157" s="786">
        <v>43046</v>
      </c>
    </row>
    <row r="4158" spans="1:30" ht="15.75">
      <c r="A4158" s="785" t="s">
        <v>4301</v>
      </c>
      <c r="B4158" s="785" t="s">
        <v>18251</v>
      </c>
      <c r="C4158" s="785" t="s">
        <v>4303</v>
      </c>
      <c r="D4158" s="785" t="s">
        <v>2599</v>
      </c>
      <c r="E4158" s="785" t="s">
        <v>4641</v>
      </c>
      <c r="F4158" s="786">
        <v>42745</v>
      </c>
      <c r="G4158" s="785" t="s">
        <v>4841</v>
      </c>
      <c r="H4158" s="786">
        <v>42795</v>
      </c>
      <c r="I4158" s="785" t="s">
        <v>18252</v>
      </c>
      <c r="J4158" s="785" t="s">
        <v>629</v>
      </c>
      <c r="K4158" s="785" t="s">
        <v>18253</v>
      </c>
      <c r="L4158" s="785" t="s">
        <v>18254</v>
      </c>
      <c r="M4158" s="785"/>
      <c r="N4158" s="785"/>
      <c r="O4158" s="785"/>
      <c r="P4158" s="787">
        <v>35.108345</v>
      </c>
      <c r="Q4158" s="787">
        <v>0.208902</v>
      </c>
      <c r="R4158" s="785" t="s">
        <v>916</v>
      </c>
      <c r="S4158" s="785" t="s">
        <v>2839</v>
      </c>
      <c r="T4158" s="785" t="s">
        <v>3548</v>
      </c>
      <c r="U4158" s="785" t="s">
        <v>18255</v>
      </c>
      <c r="V4158" s="785" t="s">
        <v>2855</v>
      </c>
      <c r="W4158" s="785" t="s">
        <v>2722</v>
      </c>
      <c r="X4158" s="785" t="s">
        <v>18203</v>
      </c>
      <c r="Y4158" s="615" t="str">
        <f t="shared" si="64"/>
        <v>Ndima renewable Energy</v>
      </c>
      <c r="Z4158" s="785" t="s">
        <v>18211</v>
      </c>
      <c r="AA4158" s="785" t="s">
        <v>4349</v>
      </c>
      <c r="AB4158" s="785" t="s">
        <v>2683</v>
      </c>
      <c r="AC4158" s="785" t="s">
        <v>2606</v>
      </c>
      <c r="AD4158" s="786">
        <v>42902</v>
      </c>
    </row>
    <row r="4159" spans="1:30" ht="15.75">
      <c r="A4159" s="785" t="s">
        <v>4301</v>
      </c>
      <c r="B4159" s="785" t="s">
        <v>19462</v>
      </c>
      <c r="C4159" s="785" t="s">
        <v>4303</v>
      </c>
      <c r="D4159" s="785" t="s">
        <v>2599</v>
      </c>
      <c r="E4159" s="785" t="s">
        <v>4641</v>
      </c>
      <c r="F4159" s="786">
        <v>42745</v>
      </c>
      <c r="G4159" s="785" t="s">
        <v>4841</v>
      </c>
      <c r="H4159" s="786">
        <v>42795</v>
      </c>
      <c r="I4159" s="785" t="s">
        <v>19463</v>
      </c>
      <c r="J4159" s="785" t="s">
        <v>627</v>
      </c>
      <c r="K4159" s="785" t="s">
        <v>19464</v>
      </c>
      <c r="L4159" s="785" t="s">
        <v>19465</v>
      </c>
      <c r="M4159" s="785"/>
      <c r="N4159" s="785"/>
      <c r="O4159" s="785"/>
      <c r="P4159" s="787">
        <v>37.366888000000003</v>
      </c>
      <c r="Q4159" s="787">
        <v>-1.328832</v>
      </c>
      <c r="R4159" s="785" t="s">
        <v>1729</v>
      </c>
      <c r="S4159" s="785" t="s">
        <v>3446</v>
      </c>
      <c r="T4159" s="785" t="s">
        <v>3446</v>
      </c>
      <c r="U4159" s="785" t="s">
        <v>3219</v>
      </c>
      <c r="V4159" s="785" t="s">
        <v>3004</v>
      </c>
      <c r="W4159" s="785" t="s">
        <v>16951</v>
      </c>
      <c r="X4159" s="785" t="s">
        <v>19466</v>
      </c>
      <c r="Y4159" s="615" t="str">
        <f t="shared" si="64"/>
        <v>Paul Kariuki</v>
      </c>
      <c r="Z4159" s="785" t="s">
        <v>19467</v>
      </c>
      <c r="AA4159" s="785" t="s">
        <v>4314</v>
      </c>
      <c r="AB4159" s="785" t="s">
        <v>2683</v>
      </c>
      <c r="AC4159" s="785" t="s">
        <v>2606</v>
      </c>
      <c r="AD4159" s="786">
        <v>42908</v>
      </c>
    </row>
    <row r="4160" spans="1:30" ht="15.75">
      <c r="A4160" s="785" t="s">
        <v>4301</v>
      </c>
      <c r="B4160" s="785" t="s">
        <v>19664</v>
      </c>
      <c r="C4160" s="785" t="s">
        <v>4303</v>
      </c>
      <c r="D4160" s="785" t="s">
        <v>2599</v>
      </c>
      <c r="E4160" s="785" t="s">
        <v>4641</v>
      </c>
      <c r="F4160" s="786">
        <v>42745</v>
      </c>
      <c r="G4160" s="785" t="s">
        <v>4841</v>
      </c>
      <c r="H4160" s="786">
        <v>42795</v>
      </c>
      <c r="I4160" s="785" t="s">
        <v>19665</v>
      </c>
      <c r="J4160" s="785" t="s">
        <v>627</v>
      </c>
      <c r="K4160" s="785" t="s">
        <v>19666</v>
      </c>
      <c r="L4160" s="785" t="s">
        <v>19667</v>
      </c>
      <c r="M4160" s="785"/>
      <c r="N4160" s="785"/>
      <c r="O4160" s="785"/>
      <c r="P4160" s="787">
        <v>36.168577999999997</v>
      </c>
      <c r="Q4160" s="787">
        <v>-0.18429000000000001</v>
      </c>
      <c r="R4160" s="785" t="s">
        <v>695</v>
      </c>
      <c r="S4160" s="785" t="s">
        <v>1204</v>
      </c>
      <c r="T4160" s="785" t="s">
        <v>1204</v>
      </c>
      <c r="U4160" s="785" t="s">
        <v>3113</v>
      </c>
      <c r="V4160" s="785" t="s">
        <v>2855</v>
      </c>
      <c r="W4160" s="785" t="s">
        <v>2762</v>
      </c>
      <c r="X4160" s="785" t="s">
        <v>2762</v>
      </c>
      <c r="Y4160" s="615" t="str">
        <f t="shared" si="64"/>
        <v>Peter Kareithi Mwangi</v>
      </c>
      <c r="Z4160" s="785" t="s">
        <v>3026</v>
      </c>
      <c r="AA4160" s="785" t="s">
        <v>4314</v>
      </c>
      <c r="AB4160" s="785" t="s">
        <v>2683</v>
      </c>
      <c r="AC4160" s="785" t="s">
        <v>2606</v>
      </c>
      <c r="AD4160" s="786">
        <v>42906</v>
      </c>
    </row>
    <row r="4161" spans="1:30" ht="15.75">
      <c r="A4161" s="785" t="s">
        <v>4301</v>
      </c>
      <c r="B4161" s="785" t="s">
        <v>20018</v>
      </c>
      <c r="C4161" s="785" t="s">
        <v>4303</v>
      </c>
      <c r="D4161" s="785" t="s">
        <v>2599</v>
      </c>
      <c r="E4161" s="785" t="s">
        <v>4641</v>
      </c>
      <c r="F4161" s="786">
        <v>42745</v>
      </c>
      <c r="G4161" s="785" t="s">
        <v>4841</v>
      </c>
      <c r="H4161" s="786">
        <v>42795</v>
      </c>
      <c r="I4161" s="785" t="s">
        <v>20019</v>
      </c>
      <c r="J4161" s="785" t="s">
        <v>629</v>
      </c>
      <c r="K4161" s="785" t="s">
        <v>20020</v>
      </c>
      <c r="L4161" s="785" t="s">
        <v>20021</v>
      </c>
      <c r="M4161" s="785"/>
      <c r="N4161" s="785"/>
      <c r="O4161" s="785"/>
      <c r="P4161" s="787">
        <v>34.956699999999998</v>
      </c>
      <c r="Q4161" s="787">
        <v>0.97810399999999997</v>
      </c>
      <c r="R4161" s="785" t="s">
        <v>1189</v>
      </c>
      <c r="S4161" s="785" t="s">
        <v>1190</v>
      </c>
      <c r="T4161" s="785" t="s">
        <v>3765</v>
      </c>
      <c r="U4161" s="785" t="s">
        <v>20022</v>
      </c>
      <c r="V4161" s="785" t="s">
        <v>2855</v>
      </c>
      <c r="W4161" s="785" t="s">
        <v>3056</v>
      </c>
      <c r="X4161" s="785" t="s">
        <v>3056</v>
      </c>
      <c r="Y4161" s="615" t="str">
        <f t="shared" si="64"/>
        <v>Peter Wachira Kimari</v>
      </c>
      <c r="Z4161" s="785" t="s">
        <v>1227</v>
      </c>
      <c r="AA4161" s="785" t="s">
        <v>4314</v>
      </c>
      <c r="AB4161" s="785" t="s">
        <v>2683</v>
      </c>
      <c r="AC4161" s="785" t="s">
        <v>2606</v>
      </c>
      <c r="AD4161" s="786">
        <v>42870</v>
      </c>
    </row>
    <row r="4162" spans="1:30" ht="15.75">
      <c r="A4162" s="785" t="s">
        <v>4301</v>
      </c>
      <c r="B4162" s="785" t="s">
        <v>22067</v>
      </c>
      <c r="C4162" s="785" t="s">
        <v>4303</v>
      </c>
      <c r="D4162" s="785" t="s">
        <v>2599</v>
      </c>
      <c r="E4162" s="785" t="s">
        <v>4641</v>
      </c>
      <c r="F4162" s="786">
        <v>42745</v>
      </c>
      <c r="G4162" s="785" t="s">
        <v>4841</v>
      </c>
      <c r="H4162" s="786">
        <v>42795</v>
      </c>
      <c r="I4162" s="785" t="s">
        <v>22068</v>
      </c>
      <c r="J4162" s="785" t="s">
        <v>629</v>
      </c>
      <c r="K4162" s="785" t="s">
        <v>22069</v>
      </c>
      <c r="L4162" s="785" t="s">
        <v>22070</v>
      </c>
      <c r="M4162" s="785"/>
      <c r="N4162" s="785"/>
      <c r="O4162" s="785" t="s">
        <v>22071</v>
      </c>
      <c r="P4162" s="787">
        <v>37.665982</v>
      </c>
      <c r="Q4162" s="787">
        <v>-0.36546200000000001</v>
      </c>
      <c r="R4162" s="785" t="s">
        <v>1266</v>
      </c>
      <c r="S4162" s="785" t="s">
        <v>3150</v>
      </c>
      <c r="T4162" s="785" t="s">
        <v>10441</v>
      </c>
      <c r="U4162" s="785" t="s">
        <v>22072</v>
      </c>
      <c r="V4162" s="785" t="s">
        <v>2855</v>
      </c>
      <c r="W4162" s="785" t="s">
        <v>2808</v>
      </c>
      <c r="X4162" s="785" t="s">
        <v>3576</v>
      </c>
      <c r="Y4162" s="615" t="str">
        <f t="shared" ref="Y4162:Y4225" si="65">IF(X4162="",W4162,X4162)</f>
        <v>Samuel Kirimi</v>
      </c>
      <c r="Z4162" s="785" t="s">
        <v>6367</v>
      </c>
      <c r="AA4162" s="785" t="s">
        <v>4349</v>
      </c>
      <c r="AB4162" s="785" t="s">
        <v>4052</v>
      </c>
      <c r="AC4162" s="785" t="s">
        <v>2606</v>
      </c>
      <c r="AD4162" s="786">
        <v>43005</v>
      </c>
    </row>
    <row r="4163" spans="1:30" ht="15.75">
      <c r="A4163" s="785" t="s">
        <v>4301</v>
      </c>
      <c r="B4163" s="785" t="s">
        <v>22495</v>
      </c>
      <c r="C4163" s="785" t="s">
        <v>4303</v>
      </c>
      <c r="D4163" s="785" t="s">
        <v>2599</v>
      </c>
      <c r="E4163" s="785" t="s">
        <v>4641</v>
      </c>
      <c r="F4163" s="786">
        <v>42745</v>
      </c>
      <c r="G4163" s="785" t="s">
        <v>4841</v>
      </c>
      <c r="H4163" s="786">
        <v>42795</v>
      </c>
      <c r="I4163" s="785" t="s">
        <v>22496</v>
      </c>
      <c r="J4163" s="785" t="s">
        <v>629</v>
      </c>
      <c r="K4163" s="785" t="s">
        <v>22497</v>
      </c>
      <c r="L4163" s="785" t="s">
        <v>22498</v>
      </c>
      <c r="M4163" s="785"/>
      <c r="N4163" s="785"/>
      <c r="O4163" s="785"/>
      <c r="P4163" s="787">
        <v>37.589722000000002</v>
      </c>
      <c r="Q4163" s="787">
        <v>-0.40893099999999999</v>
      </c>
      <c r="R4163" s="785" t="s">
        <v>1089</v>
      </c>
      <c r="S4163" s="785" t="s">
        <v>2731</v>
      </c>
      <c r="T4163" s="785" t="s">
        <v>2731</v>
      </c>
      <c r="U4163" s="785" t="s">
        <v>3306</v>
      </c>
      <c r="V4163" s="785" t="s">
        <v>2673</v>
      </c>
      <c r="W4163" s="785" t="s">
        <v>3079</v>
      </c>
      <c r="X4163" s="785" t="s">
        <v>3080</v>
      </c>
      <c r="Y4163" s="615" t="str">
        <f t="shared" si="65"/>
        <v>Samuel Migwi</v>
      </c>
      <c r="Z4163" s="785" t="s">
        <v>22499</v>
      </c>
      <c r="AA4163" s="785" t="s">
        <v>4314</v>
      </c>
      <c r="AB4163" s="785" t="s">
        <v>2605</v>
      </c>
      <c r="AC4163" s="785" t="s">
        <v>2606</v>
      </c>
      <c r="AD4163" s="786">
        <v>43007</v>
      </c>
    </row>
    <row r="4164" spans="1:30" ht="15.75">
      <c r="A4164" s="785" t="s">
        <v>4301</v>
      </c>
      <c r="B4164" s="785" t="s">
        <v>25483</v>
      </c>
      <c r="C4164" s="785" t="s">
        <v>4303</v>
      </c>
      <c r="D4164" s="785" t="s">
        <v>2599</v>
      </c>
      <c r="E4164" s="785" t="s">
        <v>4641</v>
      </c>
      <c r="F4164" s="786">
        <v>42745</v>
      </c>
      <c r="G4164" s="785" t="s">
        <v>4841</v>
      </c>
      <c r="H4164" s="786">
        <v>42795</v>
      </c>
      <c r="I4164" s="785" t="s">
        <v>25484</v>
      </c>
      <c r="J4164" s="785" t="s">
        <v>629</v>
      </c>
      <c r="K4164" s="785" t="s">
        <v>25485</v>
      </c>
      <c r="L4164" s="785" t="s">
        <v>25486</v>
      </c>
      <c r="M4164" s="785"/>
      <c r="N4164" s="785"/>
      <c r="O4164" s="785"/>
      <c r="P4164" s="787">
        <v>37.158320000000003</v>
      </c>
      <c r="Q4164" s="787">
        <v>-0.42608000000000001</v>
      </c>
      <c r="R4164" s="785" t="s">
        <v>1056</v>
      </c>
      <c r="S4164" s="785" t="s">
        <v>1132</v>
      </c>
      <c r="T4164" s="785" t="s">
        <v>25487</v>
      </c>
      <c r="U4164" s="785" t="s">
        <v>3624</v>
      </c>
      <c r="V4164" s="785" t="s">
        <v>2673</v>
      </c>
      <c r="W4164" s="785" t="s">
        <v>3263</v>
      </c>
      <c r="X4164" s="785" t="s">
        <v>3344</v>
      </c>
      <c r="Y4164" s="615" t="str">
        <f t="shared" si="65"/>
        <v>Zablon Kimindo Kibara</v>
      </c>
      <c r="Z4164" s="785" t="s">
        <v>25488</v>
      </c>
      <c r="AA4164" s="785" t="s">
        <v>4314</v>
      </c>
      <c r="AB4164" s="785" t="s">
        <v>2605</v>
      </c>
      <c r="AC4164" s="785" t="s">
        <v>2606</v>
      </c>
      <c r="AD4164" s="786">
        <v>42962</v>
      </c>
    </row>
    <row r="4165" spans="1:30" ht="15.75">
      <c r="A4165" s="785" t="s">
        <v>4301</v>
      </c>
      <c r="B4165" s="785" t="s">
        <v>25534</v>
      </c>
      <c r="C4165" s="785" t="s">
        <v>4303</v>
      </c>
      <c r="D4165" s="785" t="s">
        <v>2599</v>
      </c>
      <c r="E4165" s="785" t="s">
        <v>4641</v>
      </c>
      <c r="F4165" s="786">
        <v>42745</v>
      </c>
      <c r="G4165" s="785" t="s">
        <v>4841</v>
      </c>
      <c r="H4165" s="786">
        <v>42795</v>
      </c>
      <c r="I4165" s="785" t="s">
        <v>25535</v>
      </c>
      <c r="J4165" s="785" t="s">
        <v>627</v>
      </c>
      <c r="K4165" s="785" t="s">
        <v>25536</v>
      </c>
      <c r="L4165" s="785" t="s">
        <v>25537</v>
      </c>
      <c r="M4165" s="785"/>
      <c r="N4165" s="785"/>
      <c r="O4165" s="785"/>
      <c r="P4165" s="787">
        <v>37.660787999999997</v>
      </c>
      <c r="Q4165" s="787">
        <v>-9.5457E-2</v>
      </c>
      <c r="R4165" s="785" t="s">
        <v>1104</v>
      </c>
      <c r="S4165" s="785" t="s">
        <v>2643</v>
      </c>
      <c r="T4165" s="785" t="s">
        <v>3731</v>
      </c>
      <c r="U4165" s="785" t="s">
        <v>25538</v>
      </c>
      <c r="V4165" s="785" t="s">
        <v>2673</v>
      </c>
      <c r="W4165" s="785" t="s">
        <v>2719</v>
      </c>
      <c r="X4165" s="785" t="s">
        <v>2719</v>
      </c>
      <c r="Y4165" s="615" t="str">
        <f t="shared" si="65"/>
        <v>Zackmar Biotec Ltd</v>
      </c>
      <c r="Z4165" s="785" t="s">
        <v>25533</v>
      </c>
      <c r="AA4165" s="785" t="s">
        <v>4349</v>
      </c>
      <c r="AB4165" s="785" t="s">
        <v>2605</v>
      </c>
      <c r="AC4165" s="785" t="s">
        <v>2606</v>
      </c>
      <c r="AD4165" s="786">
        <v>42828</v>
      </c>
    </row>
    <row r="4166" spans="1:30" ht="15.75">
      <c r="A4166" s="785" t="s">
        <v>4301</v>
      </c>
      <c r="B4166" s="785" t="s">
        <v>25575</v>
      </c>
      <c r="C4166" s="785" t="s">
        <v>4379</v>
      </c>
      <c r="D4166" s="785" t="s">
        <v>2751</v>
      </c>
      <c r="E4166" s="785" t="s">
        <v>4641</v>
      </c>
      <c r="F4166" s="786">
        <v>42745</v>
      </c>
      <c r="G4166" s="785" t="s">
        <v>4841</v>
      </c>
      <c r="H4166" s="786">
        <v>42795</v>
      </c>
      <c r="I4166" s="785" t="s">
        <v>25576</v>
      </c>
      <c r="J4166" s="785" t="s">
        <v>629</v>
      </c>
      <c r="K4166" s="785" t="s">
        <v>25577</v>
      </c>
      <c r="L4166" s="785" t="s">
        <v>25578</v>
      </c>
      <c r="M4166" s="785"/>
      <c r="N4166" s="785"/>
      <c r="O4166" s="785"/>
      <c r="P4166" s="787">
        <v>37.589857000000002</v>
      </c>
      <c r="Q4166" s="787">
        <v>-0.10161299999999999</v>
      </c>
      <c r="R4166" s="785" t="s">
        <v>1104</v>
      </c>
      <c r="S4166" s="785" t="s">
        <v>2643</v>
      </c>
      <c r="T4166" s="785" t="s">
        <v>25579</v>
      </c>
      <c r="U4166" s="785" t="s">
        <v>3733</v>
      </c>
      <c r="V4166" s="785">
        <v>8</v>
      </c>
      <c r="W4166" s="785" t="s">
        <v>2719</v>
      </c>
      <c r="X4166" s="785" t="s">
        <v>2719</v>
      </c>
      <c r="Y4166" s="615" t="str">
        <f t="shared" si="65"/>
        <v>Zackmar Biotec Ltd</v>
      </c>
      <c r="Z4166" s="785" t="s">
        <v>25549</v>
      </c>
      <c r="AA4166" s="785" t="s">
        <v>4349</v>
      </c>
      <c r="AB4166" s="785" t="s">
        <v>2605</v>
      </c>
      <c r="AC4166" s="785" t="s">
        <v>2606</v>
      </c>
      <c r="AD4166" s="786">
        <v>42828</v>
      </c>
    </row>
    <row r="4167" spans="1:30" ht="15.75">
      <c r="A4167" s="785" t="s">
        <v>4301</v>
      </c>
      <c r="B4167" s="785" t="s">
        <v>25592</v>
      </c>
      <c r="C4167" s="785" t="s">
        <v>4303</v>
      </c>
      <c r="D4167" s="785" t="s">
        <v>2599</v>
      </c>
      <c r="E4167" s="785" t="s">
        <v>4641</v>
      </c>
      <c r="F4167" s="786">
        <v>42745</v>
      </c>
      <c r="G4167" s="785" t="s">
        <v>4841</v>
      </c>
      <c r="H4167" s="786">
        <v>42795</v>
      </c>
      <c r="I4167" s="785" t="s">
        <v>25593</v>
      </c>
      <c r="J4167" s="785" t="s">
        <v>629</v>
      </c>
      <c r="K4167" s="785" t="s">
        <v>25594</v>
      </c>
      <c r="L4167" s="785" t="s">
        <v>25595</v>
      </c>
      <c r="M4167" s="785"/>
      <c r="N4167" s="785"/>
      <c r="O4167" s="785"/>
      <c r="P4167" s="787">
        <v>37.571492999999997</v>
      </c>
      <c r="Q4167" s="787">
        <v>-0.119712</v>
      </c>
      <c r="R4167" s="785" t="s">
        <v>1104</v>
      </c>
      <c r="S4167" s="785" t="s">
        <v>2643</v>
      </c>
      <c r="T4167" s="785" t="s">
        <v>3405</v>
      </c>
      <c r="U4167" s="785" t="s">
        <v>4030</v>
      </c>
      <c r="V4167" s="785" t="s">
        <v>3004</v>
      </c>
      <c r="W4167" s="785" t="s">
        <v>2719</v>
      </c>
      <c r="X4167" s="785" t="s">
        <v>2719</v>
      </c>
      <c r="Y4167" s="615" t="str">
        <f t="shared" si="65"/>
        <v>Zackmar Biotec Ltd</v>
      </c>
      <c r="Z4167" s="785" t="s">
        <v>25533</v>
      </c>
      <c r="AA4167" s="785" t="s">
        <v>4349</v>
      </c>
      <c r="AB4167" s="785" t="s">
        <v>2683</v>
      </c>
      <c r="AC4167" s="785" t="s">
        <v>2606</v>
      </c>
      <c r="AD4167" s="786">
        <v>42828</v>
      </c>
    </row>
    <row r="4168" spans="1:30" ht="15.75">
      <c r="A4168" s="785" t="s">
        <v>4301</v>
      </c>
      <c r="B4168" s="785" t="s">
        <v>27237</v>
      </c>
      <c r="C4168" s="785" t="s">
        <v>4303</v>
      </c>
      <c r="D4168" s="785" t="s">
        <v>2599</v>
      </c>
      <c r="E4168" s="785" t="s">
        <v>4641</v>
      </c>
      <c r="F4168" s="786">
        <v>42745</v>
      </c>
      <c r="G4168" s="785" t="s">
        <v>4841</v>
      </c>
      <c r="H4168" s="786">
        <v>42795</v>
      </c>
      <c r="I4168" s="785" t="s">
        <v>27238</v>
      </c>
      <c r="J4168" s="785" t="s">
        <v>629</v>
      </c>
      <c r="K4168" s="785" t="s">
        <v>27239</v>
      </c>
      <c r="L4168" s="785" t="s">
        <v>27240</v>
      </c>
      <c r="M4168" s="785"/>
      <c r="N4168" s="785"/>
      <c r="O4168" s="785"/>
      <c r="P4168" s="787">
        <v>36.558684999999997</v>
      </c>
      <c r="Q4168" s="787">
        <v>-0.59769799999999995</v>
      </c>
      <c r="R4168" s="785" t="s">
        <v>1228</v>
      </c>
      <c r="S4168" s="785" t="s">
        <v>2348</v>
      </c>
      <c r="T4168" s="785" t="s">
        <v>3567</v>
      </c>
      <c r="U4168" s="785" t="s">
        <v>1164</v>
      </c>
      <c r="V4168" s="785" t="s">
        <v>2673</v>
      </c>
      <c r="W4168" s="785" t="s">
        <v>2615</v>
      </c>
      <c r="X4168" s="785"/>
      <c r="Y4168" s="615" t="str">
        <f t="shared" si="65"/>
        <v>Takamoto Biogas</v>
      </c>
      <c r="Z4168" s="785" t="s">
        <v>2599</v>
      </c>
      <c r="AA4168" s="785" t="s">
        <v>5464</v>
      </c>
      <c r="AB4168" s="785" t="s">
        <v>3686</v>
      </c>
      <c r="AC4168" s="785" t="s">
        <v>2617</v>
      </c>
      <c r="AD4168" s="786">
        <v>43059</v>
      </c>
    </row>
    <row r="4169" spans="1:30" ht="15.75">
      <c r="A4169" s="785" t="s">
        <v>4301</v>
      </c>
      <c r="B4169" s="785" t="s">
        <v>27617</v>
      </c>
      <c r="C4169" s="785" t="s">
        <v>4303</v>
      </c>
      <c r="D4169" s="785" t="s">
        <v>2599</v>
      </c>
      <c r="E4169" s="785" t="s">
        <v>4641</v>
      </c>
      <c r="F4169" s="786">
        <v>42745</v>
      </c>
      <c r="G4169" s="785" t="s">
        <v>4841</v>
      </c>
      <c r="H4169" s="786">
        <v>42795</v>
      </c>
      <c r="I4169" s="785" t="s">
        <v>27618</v>
      </c>
      <c r="J4169" s="785" t="s">
        <v>627</v>
      </c>
      <c r="K4169" s="785" t="s">
        <v>2612</v>
      </c>
      <c r="L4169" s="785" t="s">
        <v>27619</v>
      </c>
      <c r="M4169" s="785"/>
      <c r="N4169" s="785"/>
      <c r="O4169" s="785" t="s">
        <v>27620</v>
      </c>
      <c r="P4169" s="787">
        <v>37.064126999999999</v>
      </c>
      <c r="Q4169" s="787">
        <v>-0.53192200000000001</v>
      </c>
      <c r="R4169" s="785" t="s">
        <v>1056</v>
      </c>
      <c r="S4169" s="785" t="s">
        <v>1289</v>
      </c>
      <c r="T4169" s="785" t="s">
        <v>3816</v>
      </c>
      <c r="U4169" s="785" t="s">
        <v>3817</v>
      </c>
      <c r="V4169" s="785" t="s">
        <v>2673</v>
      </c>
      <c r="W4169" s="785" t="s">
        <v>3511</v>
      </c>
      <c r="X4169" s="785"/>
      <c r="Y4169" s="615" t="str">
        <f t="shared" si="65"/>
        <v>Sakaki Natural Renewable Energy Center</v>
      </c>
      <c r="Z4169" s="785" t="s">
        <v>2599</v>
      </c>
      <c r="AA4169" s="785" t="s">
        <v>4349</v>
      </c>
      <c r="AB4169" s="785" t="s">
        <v>2683</v>
      </c>
      <c r="AC4169" s="785" t="s">
        <v>2606</v>
      </c>
      <c r="AD4169" s="786">
        <v>42888</v>
      </c>
    </row>
    <row r="4170" spans="1:30" ht="15.75">
      <c r="A4170" s="785" t="s">
        <v>4301</v>
      </c>
      <c r="B4170" s="785" t="s">
        <v>29237</v>
      </c>
      <c r="C4170" s="785" t="s">
        <v>4303</v>
      </c>
      <c r="D4170" s="785" t="s">
        <v>2599</v>
      </c>
      <c r="E4170" s="785" t="s">
        <v>4641</v>
      </c>
      <c r="F4170" s="786">
        <v>42745</v>
      </c>
      <c r="G4170" s="785" t="s">
        <v>4841</v>
      </c>
      <c r="H4170" s="786">
        <v>42795</v>
      </c>
      <c r="I4170" s="785" t="s">
        <v>29238</v>
      </c>
      <c r="J4170" s="785" t="s">
        <v>627</v>
      </c>
      <c r="K4170" s="785" t="s">
        <v>29239</v>
      </c>
      <c r="L4170" s="785" t="s">
        <v>29240</v>
      </c>
      <c r="M4170" s="785"/>
      <c r="N4170" s="785"/>
      <c r="O4170" s="785"/>
      <c r="P4170" s="787">
        <v>37.440823000000002</v>
      </c>
      <c r="Q4170" s="787">
        <v>-0.53787099999999999</v>
      </c>
      <c r="R4170" s="785" t="s">
        <v>1961</v>
      </c>
      <c r="S4170" s="785" t="s">
        <v>2066</v>
      </c>
      <c r="T4170" s="785" t="s">
        <v>2692</v>
      </c>
      <c r="U4170" s="785" t="s">
        <v>29241</v>
      </c>
      <c r="V4170" s="785" t="s">
        <v>2855</v>
      </c>
      <c r="W4170" s="785" t="s">
        <v>3511</v>
      </c>
      <c r="X4170" s="785"/>
      <c r="Y4170" s="615" t="str">
        <f t="shared" si="65"/>
        <v>Sakaki Natural Renewable Energy Center</v>
      </c>
      <c r="Z4170" s="785" t="s">
        <v>2599</v>
      </c>
      <c r="AA4170" s="785" t="s">
        <v>4349</v>
      </c>
      <c r="AB4170" s="785" t="s">
        <v>2683</v>
      </c>
      <c r="AC4170" s="785" t="s">
        <v>2606</v>
      </c>
      <c r="AD4170" s="786">
        <v>42823</v>
      </c>
    </row>
    <row r="4171" spans="1:30" ht="15.75">
      <c r="A4171" s="785" t="s">
        <v>4301</v>
      </c>
      <c r="B4171" s="785" t="s">
        <v>29242</v>
      </c>
      <c r="C4171" s="785" t="s">
        <v>4303</v>
      </c>
      <c r="D4171" s="785" t="s">
        <v>2599</v>
      </c>
      <c r="E4171" s="785" t="s">
        <v>4641</v>
      </c>
      <c r="F4171" s="786">
        <v>42745</v>
      </c>
      <c r="G4171" s="785" t="s">
        <v>4841</v>
      </c>
      <c r="H4171" s="786">
        <v>42795</v>
      </c>
      <c r="I4171" s="785" t="s">
        <v>29243</v>
      </c>
      <c r="J4171" s="785" t="s">
        <v>627</v>
      </c>
      <c r="K4171" s="785" t="s">
        <v>29244</v>
      </c>
      <c r="L4171" s="785" t="s">
        <v>29245</v>
      </c>
      <c r="M4171" s="785"/>
      <c r="N4171" s="785"/>
      <c r="O4171" s="785"/>
      <c r="P4171" s="787">
        <v>37.014102000000001</v>
      </c>
      <c r="Q4171" s="787">
        <v>-0.48727999999999999</v>
      </c>
      <c r="R4171" s="785" t="s">
        <v>1056</v>
      </c>
      <c r="S4171" s="785" t="s">
        <v>2131</v>
      </c>
      <c r="T4171" s="785" t="s">
        <v>3304</v>
      </c>
      <c r="U4171" s="785" t="s">
        <v>29246</v>
      </c>
      <c r="V4171" s="785" t="s">
        <v>2855</v>
      </c>
      <c r="W4171" s="785" t="s">
        <v>3511</v>
      </c>
      <c r="X4171" s="785"/>
      <c r="Y4171" s="615" t="str">
        <f t="shared" si="65"/>
        <v>Sakaki Natural Renewable Energy Center</v>
      </c>
      <c r="Z4171" s="785" t="s">
        <v>2599</v>
      </c>
      <c r="AA4171" s="785" t="s">
        <v>4349</v>
      </c>
      <c r="AB4171" s="785" t="s">
        <v>2683</v>
      </c>
      <c r="AC4171" s="785" t="s">
        <v>2606</v>
      </c>
      <c r="AD4171" s="786">
        <v>42823</v>
      </c>
    </row>
    <row r="4172" spans="1:30" ht="15.75">
      <c r="A4172" s="785" t="s">
        <v>4301</v>
      </c>
      <c r="B4172" s="785" t="s">
        <v>29252</v>
      </c>
      <c r="C4172" s="785" t="s">
        <v>4303</v>
      </c>
      <c r="D4172" s="785" t="s">
        <v>2599</v>
      </c>
      <c r="E4172" s="785" t="s">
        <v>4641</v>
      </c>
      <c r="F4172" s="786">
        <v>42745</v>
      </c>
      <c r="G4172" s="785" t="s">
        <v>4841</v>
      </c>
      <c r="H4172" s="786">
        <v>42795</v>
      </c>
      <c r="I4172" s="785" t="s">
        <v>29253</v>
      </c>
      <c r="J4172" s="785" t="s">
        <v>629</v>
      </c>
      <c r="K4172" s="785" t="s">
        <v>29254</v>
      </c>
      <c r="L4172" s="785" t="s">
        <v>29255</v>
      </c>
      <c r="M4172" s="785"/>
      <c r="N4172" s="785"/>
      <c r="O4172" s="785"/>
      <c r="P4172" s="787">
        <v>35.232799999999997</v>
      </c>
      <c r="Q4172" s="787">
        <v>0.45005000000000001</v>
      </c>
      <c r="R4172" s="785" t="s">
        <v>893</v>
      </c>
      <c r="S4172" s="785" t="s">
        <v>2708</v>
      </c>
      <c r="T4172" s="785" t="s">
        <v>2708</v>
      </c>
      <c r="U4172" s="785" t="s">
        <v>29256</v>
      </c>
      <c r="V4172" s="785" t="s">
        <v>2855</v>
      </c>
      <c r="W4172" s="785" t="s">
        <v>3181</v>
      </c>
      <c r="X4172" s="785"/>
      <c r="Y4172" s="615" t="str">
        <f t="shared" si="65"/>
        <v>Abiud Limited</v>
      </c>
      <c r="Z4172" s="785" t="s">
        <v>2599</v>
      </c>
      <c r="AA4172" s="785" t="s">
        <v>4349</v>
      </c>
      <c r="AB4172" s="785" t="s">
        <v>2876</v>
      </c>
      <c r="AC4172" s="785" t="s">
        <v>2606</v>
      </c>
      <c r="AD4172" s="786">
        <v>42894</v>
      </c>
    </row>
    <row r="4173" spans="1:30" ht="15.75">
      <c r="A4173" s="785" t="s">
        <v>4301</v>
      </c>
      <c r="B4173" s="785" t="s">
        <v>29262</v>
      </c>
      <c r="C4173" s="785" t="s">
        <v>4303</v>
      </c>
      <c r="D4173" s="785" t="s">
        <v>2599</v>
      </c>
      <c r="E4173" s="785" t="s">
        <v>4641</v>
      </c>
      <c r="F4173" s="786">
        <v>42745</v>
      </c>
      <c r="G4173" s="785" t="s">
        <v>4841</v>
      </c>
      <c r="H4173" s="786">
        <v>42795</v>
      </c>
      <c r="I4173" s="785" t="s">
        <v>29263</v>
      </c>
      <c r="J4173" s="785" t="s">
        <v>629</v>
      </c>
      <c r="K4173" s="785" t="s">
        <v>29264</v>
      </c>
      <c r="L4173" s="785" t="s">
        <v>29265</v>
      </c>
      <c r="M4173" s="785"/>
      <c r="N4173" s="785"/>
      <c r="O4173" s="785"/>
      <c r="P4173" s="787">
        <v>37.138976999999997</v>
      </c>
      <c r="Q4173" s="787">
        <v>-0.61787999999999998</v>
      </c>
      <c r="R4173" s="785" t="s">
        <v>1056</v>
      </c>
      <c r="S4173" s="785" t="s">
        <v>1289</v>
      </c>
      <c r="T4173" s="785" t="s">
        <v>7443</v>
      </c>
      <c r="U4173" s="785" t="s">
        <v>3234</v>
      </c>
      <c r="V4173" s="785" t="s">
        <v>2855</v>
      </c>
      <c r="W4173" s="785" t="s">
        <v>3511</v>
      </c>
      <c r="X4173" s="785"/>
      <c r="Y4173" s="615" t="str">
        <f t="shared" si="65"/>
        <v>Sakaki Natural Renewable Energy Center</v>
      </c>
      <c r="Z4173" s="785" t="s">
        <v>2599</v>
      </c>
      <c r="AA4173" s="785" t="s">
        <v>4349</v>
      </c>
      <c r="AB4173" s="785" t="s">
        <v>2683</v>
      </c>
      <c r="AC4173" s="785" t="s">
        <v>2606</v>
      </c>
      <c r="AD4173" s="786">
        <v>42888</v>
      </c>
    </row>
    <row r="4174" spans="1:30" ht="15.75">
      <c r="A4174" s="785" t="s">
        <v>4301</v>
      </c>
      <c r="B4174" s="785" t="s">
        <v>29318</v>
      </c>
      <c r="C4174" s="785" t="s">
        <v>4303</v>
      </c>
      <c r="D4174" s="785" t="s">
        <v>2599</v>
      </c>
      <c r="E4174" s="785" t="s">
        <v>4641</v>
      </c>
      <c r="F4174" s="786">
        <v>42745</v>
      </c>
      <c r="G4174" s="785" t="s">
        <v>4841</v>
      </c>
      <c r="H4174" s="786">
        <v>42795</v>
      </c>
      <c r="I4174" s="785" t="s">
        <v>29319</v>
      </c>
      <c r="J4174" s="785" t="s">
        <v>629</v>
      </c>
      <c r="K4174" s="785" t="s">
        <v>2612</v>
      </c>
      <c r="L4174" s="785" t="s">
        <v>29320</v>
      </c>
      <c r="M4174" s="785" t="s">
        <v>29321</v>
      </c>
      <c r="N4174" s="785"/>
      <c r="O4174" s="785" t="s">
        <v>29322</v>
      </c>
      <c r="P4174" s="787">
        <v>37.444823999999997</v>
      </c>
      <c r="Q4174" s="787">
        <v>-0.53770600000000002</v>
      </c>
      <c r="R4174" s="785" t="s">
        <v>1961</v>
      </c>
      <c r="S4174" s="785" t="s">
        <v>2066</v>
      </c>
      <c r="T4174" s="785" t="s">
        <v>2692</v>
      </c>
      <c r="U4174" s="785" t="s">
        <v>29231</v>
      </c>
      <c r="V4174" s="785" t="s">
        <v>2855</v>
      </c>
      <c r="W4174" s="785" t="s">
        <v>3511</v>
      </c>
      <c r="X4174" s="785"/>
      <c r="Y4174" s="615" t="str">
        <f t="shared" si="65"/>
        <v>Sakaki Natural Renewable Energy Center</v>
      </c>
      <c r="Z4174" s="785" t="s">
        <v>2599</v>
      </c>
      <c r="AA4174" s="785" t="s">
        <v>4349</v>
      </c>
      <c r="AB4174" s="785" t="s">
        <v>2683</v>
      </c>
      <c r="AC4174" s="785" t="s">
        <v>2606</v>
      </c>
      <c r="AD4174" s="786">
        <v>42971</v>
      </c>
    </row>
    <row r="4175" spans="1:30" ht="15.75">
      <c r="A4175" s="785" t="s">
        <v>4301</v>
      </c>
      <c r="B4175" s="785" t="s">
        <v>29458</v>
      </c>
      <c r="C4175" s="785" t="s">
        <v>4379</v>
      </c>
      <c r="D4175" s="785" t="s">
        <v>2703</v>
      </c>
      <c r="E4175" s="785" t="s">
        <v>4641</v>
      </c>
      <c r="F4175" s="786">
        <v>42745</v>
      </c>
      <c r="G4175" s="785" t="s">
        <v>4841</v>
      </c>
      <c r="H4175" s="786">
        <v>42795</v>
      </c>
      <c r="I4175" s="785" t="s">
        <v>29459</v>
      </c>
      <c r="J4175" s="785" t="s">
        <v>629</v>
      </c>
      <c r="K4175" s="785" t="s">
        <v>2612</v>
      </c>
      <c r="L4175" s="785" t="s">
        <v>29460</v>
      </c>
      <c r="M4175" s="785"/>
      <c r="N4175" s="785"/>
      <c r="O4175" s="785"/>
      <c r="P4175" s="788"/>
      <c r="Q4175" s="788"/>
      <c r="R4175" s="785" t="s">
        <v>1056</v>
      </c>
      <c r="S4175" s="785" t="s">
        <v>16327</v>
      </c>
      <c r="T4175" s="785" t="s">
        <v>26731</v>
      </c>
      <c r="U4175" s="785" t="s">
        <v>2599</v>
      </c>
      <c r="V4175" s="785" t="s">
        <v>2855</v>
      </c>
      <c r="W4175" s="785" t="s">
        <v>3015</v>
      </c>
      <c r="X4175" s="785"/>
      <c r="Y4175" s="615" t="str">
        <f t="shared" si="65"/>
        <v>Mt Kenya Renewable Energy</v>
      </c>
      <c r="Z4175" s="785" t="s">
        <v>2599</v>
      </c>
      <c r="AA4175" s="785" t="s">
        <v>4349</v>
      </c>
      <c r="AB4175" s="785" t="s">
        <v>2605</v>
      </c>
      <c r="AC4175" s="785" t="s">
        <v>2606</v>
      </c>
      <c r="AD4175" s="786">
        <v>43314</v>
      </c>
    </row>
    <row r="4176" spans="1:30" ht="15.75">
      <c r="A4176" s="785" t="s">
        <v>4301</v>
      </c>
      <c r="B4176" s="785" t="s">
        <v>29670</v>
      </c>
      <c r="C4176" s="785" t="s">
        <v>4303</v>
      </c>
      <c r="D4176" s="785" t="s">
        <v>2599</v>
      </c>
      <c r="E4176" s="785" t="s">
        <v>4641</v>
      </c>
      <c r="F4176" s="786">
        <v>42745</v>
      </c>
      <c r="G4176" s="785" t="s">
        <v>4841</v>
      </c>
      <c r="H4176" s="786">
        <v>42795</v>
      </c>
      <c r="I4176" s="785" t="s">
        <v>29671</v>
      </c>
      <c r="J4176" s="785" t="s">
        <v>629</v>
      </c>
      <c r="K4176" s="785" t="s">
        <v>29672</v>
      </c>
      <c r="L4176" s="785" t="s">
        <v>29673</v>
      </c>
      <c r="M4176" s="785"/>
      <c r="N4176" s="785"/>
      <c r="O4176" s="785"/>
      <c r="P4176" s="787">
        <v>37.623137</v>
      </c>
      <c r="Q4176" s="787">
        <v>-0.17787600000000001</v>
      </c>
      <c r="R4176" s="785" t="s">
        <v>1104</v>
      </c>
      <c r="S4176" s="785" t="s">
        <v>2643</v>
      </c>
      <c r="T4176" s="785" t="s">
        <v>29674</v>
      </c>
      <c r="U4176" s="785" t="s">
        <v>2599</v>
      </c>
      <c r="V4176" s="785" t="s">
        <v>2855</v>
      </c>
      <c r="W4176" s="785" t="s">
        <v>3253</v>
      </c>
      <c r="X4176" s="785"/>
      <c r="Y4176" s="615" t="str">
        <f t="shared" si="65"/>
        <v>Likunga Company Limited</v>
      </c>
      <c r="Z4176" s="785" t="s">
        <v>2599</v>
      </c>
      <c r="AA4176" s="785" t="s">
        <v>4349</v>
      </c>
      <c r="AB4176" s="785" t="s">
        <v>2605</v>
      </c>
      <c r="AC4176" s="785" t="s">
        <v>2606</v>
      </c>
      <c r="AD4176" s="786">
        <v>43314</v>
      </c>
    </row>
    <row r="4177" spans="1:30" ht="15.75">
      <c r="A4177" s="785" t="s">
        <v>4301</v>
      </c>
      <c r="B4177" s="785" t="s">
        <v>31310</v>
      </c>
      <c r="C4177" s="785" t="s">
        <v>4303</v>
      </c>
      <c r="D4177" s="785" t="s">
        <v>2599</v>
      </c>
      <c r="E4177" s="785" t="s">
        <v>4641</v>
      </c>
      <c r="F4177" s="786">
        <v>42745</v>
      </c>
      <c r="G4177" s="785" t="s">
        <v>4841</v>
      </c>
      <c r="H4177" s="786">
        <v>42795</v>
      </c>
      <c r="I4177" s="785" t="s">
        <v>31311</v>
      </c>
      <c r="J4177" s="785" t="s">
        <v>629</v>
      </c>
      <c r="K4177" s="785" t="s">
        <v>31312</v>
      </c>
      <c r="L4177" s="785" t="s">
        <v>31313</v>
      </c>
      <c r="M4177" s="785"/>
      <c r="N4177" s="785"/>
      <c r="O4177" s="785"/>
      <c r="P4177" s="787">
        <v>36.855293000000003</v>
      </c>
      <c r="Q4177" s="787">
        <v>-1.080325</v>
      </c>
      <c r="R4177" s="785" t="s">
        <v>821</v>
      </c>
      <c r="S4177" s="785" t="s">
        <v>871</v>
      </c>
      <c r="T4177" s="785" t="s">
        <v>2712</v>
      </c>
      <c r="U4177" s="785" t="s">
        <v>31314</v>
      </c>
      <c r="V4177" s="785" t="s">
        <v>3004</v>
      </c>
      <c r="W4177" s="785" t="s">
        <v>2615</v>
      </c>
      <c r="X4177" s="785"/>
      <c r="Y4177" s="615" t="str">
        <f t="shared" si="65"/>
        <v>Takamoto Biogas</v>
      </c>
      <c r="Z4177" s="785" t="s">
        <v>2599</v>
      </c>
      <c r="AA4177" s="785" t="s">
        <v>5464</v>
      </c>
      <c r="AB4177" s="785" t="s">
        <v>3686</v>
      </c>
      <c r="AC4177" s="785" t="s">
        <v>2617</v>
      </c>
      <c r="AD4177" s="786">
        <v>43033</v>
      </c>
    </row>
    <row r="4178" spans="1:30" ht="15.75">
      <c r="A4178" s="785" t="s">
        <v>4301</v>
      </c>
      <c r="B4178" s="785" t="s">
        <v>31469</v>
      </c>
      <c r="C4178" s="785" t="s">
        <v>4303</v>
      </c>
      <c r="D4178" s="785" t="s">
        <v>2599</v>
      </c>
      <c r="E4178" s="785" t="s">
        <v>4641</v>
      </c>
      <c r="F4178" s="786">
        <v>42745</v>
      </c>
      <c r="G4178" s="785" t="s">
        <v>4841</v>
      </c>
      <c r="H4178" s="786">
        <v>42795</v>
      </c>
      <c r="I4178" s="785" t="s">
        <v>31470</v>
      </c>
      <c r="J4178" s="785" t="s">
        <v>629</v>
      </c>
      <c r="K4178" s="785" t="s">
        <v>31471</v>
      </c>
      <c r="L4178" s="785" t="s">
        <v>31472</v>
      </c>
      <c r="M4178" s="785"/>
      <c r="N4178" s="785"/>
      <c r="O4178" s="785"/>
      <c r="P4178" s="787">
        <v>36.962792</v>
      </c>
      <c r="Q4178" s="787">
        <v>-0.53982799999999997</v>
      </c>
      <c r="R4178" s="785" t="s">
        <v>1056</v>
      </c>
      <c r="S4178" s="785" t="s">
        <v>1685</v>
      </c>
      <c r="T4178" s="785" t="s">
        <v>3186</v>
      </c>
      <c r="U4178" s="785" t="s">
        <v>31473</v>
      </c>
      <c r="V4178" s="785" t="s">
        <v>3004</v>
      </c>
      <c r="W4178" s="785" t="s">
        <v>3511</v>
      </c>
      <c r="X4178" s="785"/>
      <c r="Y4178" s="615" t="str">
        <f t="shared" si="65"/>
        <v>Sakaki Natural Renewable Energy Center</v>
      </c>
      <c r="Z4178" s="785" t="s">
        <v>2599</v>
      </c>
      <c r="AA4178" s="785" t="s">
        <v>4349</v>
      </c>
      <c r="AB4178" s="785" t="s">
        <v>2683</v>
      </c>
      <c r="AC4178" s="785" t="s">
        <v>2606</v>
      </c>
      <c r="AD4178" s="786">
        <v>42823</v>
      </c>
    </row>
    <row r="4179" spans="1:30" ht="15.75">
      <c r="A4179" s="785" t="s">
        <v>4301</v>
      </c>
      <c r="B4179" s="785" t="s">
        <v>31529</v>
      </c>
      <c r="C4179" s="785" t="s">
        <v>4303</v>
      </c>
      <c r="D4179" s="785" t="s">
        <v>2599</v>
      </c>
      <c r="E4179" s="785" t="s">
        <v>4641</v>
      </c>
      <c r="F4179" s="786">
        <v>42745</v>
      </c>
      <c r="G4179" s="785" t="s">
        <v>4841</v>
      </c>
      <c r="H4179" s="786">
        <v>42795</v>
      </c>
      <c r="I4179" s="785" t="s">
        <v>31530</v>
      </c>
      <c r="J4179" s="785" t="s">
        <v>629</v>
      </c>
      <c r="K4179" s="785" t="s">
        <v>31531</v>
      </c>
      <c r="L4179" s="785" t="s">
        <v>31532</v>
      </c>
      <c r="M4179" s="785"/>
      <c r="N4179" s="785"/>
      <c r="O4179" s="785"/>
      <c r="P4179" s="787">
        <v>37.016182999999998</v>
      </c>
      <c r="Q4179" s="787">
        <v>-0.54852999999999996</v>
      </c>
      <c r="R4179" s="785" t="s">
        <v>1056</v>
      </c>
      <c r="S4179" s="785" t="s">
        <v>1289</v>
      </c>
      <c r="T4179" s="785" t="s">
        <v>1520</v>
      </c>
      <c r="U4179" s="785" t="s">
        <v>2599</v>
      </c>
      <c r="V4179" s="785" t="s">
        <v>3004</v>
      </c>
      <c r="W4179" s="785" t="s">
        <v>3015</v>
      </c>
      <c r="X4179" s="785"/>
      <c r="Y4179" s="615" t="str">
        <f t="shared" si="65"/>
        <v>Mt Kenya Renewable Energy</v>
      </c>
      <c r="Z4179" s="785" t="s">
        <v>2599</v>
      </c>
      <c r="AA4179" s="785" t="s">
        <v>4349</v>
      </c>
      <c r="AB4179" s="785" t="s">
        <v>2605</v>
      </c>
      <c r="AC4179" s="785" t="s">
        <v>2606</v>
      </c>
      <c r="AD4179" s="786">
        <v>43314</v>
      </c>
    </row>
    <row r="4180" spans="1:30" ht="15.75">
      <c r="A4180" s="785" t="s">
        <v>4301</v>
      </c>
      <c r="B4180" s="785" t="s">
        <v>32248</v>
      </c>
      <c r="C4180" s="785" t="s">
        <v>4303</v>
      </c>
      <c r="D4180" s="785" t="s">
        <v>2599</v>
      </c>
      <c r="E4180" s="785" t="s">
        <v>4641</v>
      </c>
      <c r="F4180" s="786">
        <v>42745</v>
      </c>
      <c r="G4180" s="785" t="s">
        <v>4841</v>
      </c>
      <c r="H4180" s="786">
        <v>42795</v>
      </c>
      <c r="I4180" s="785" t="s">
        <v>32249</v>
      </c>
      <c r="J4180" s="785" t="s">
        <v>629</v>
      </c>
      <c r="K4180" s="785" t="s">
        <v>32250</v>
      </c>
      <c r="L4180" s="785" t="s">
        <v>32251</v>
      </c>
      <c r="M4180" s="785"/>
      <c r="N4180" s="785"/>
      <c r="O4180" s="785"/>
      <c r="P4180" s="787">
        <v>36.731974000000001</v>
      </c>
      <c r="Q4180" s="787">
        <v>-1.218154</v>
      </c>
      <c r="R4180" s="785" t="s">
        <v>821</v>
      </c>
      <c r="S4180" s="785" t="s">
        <v>2943</v>
      </c>
      <c r="T4180" s="785" t="s">
        <v>3819</v>
      </c>
      <c r="U4180" s="785" t="s">
        <v>2599</v>
      </c>
      <c r="V4180" s="785" t="s">
        <v>3070</v>
      </c>
      <c r="W4180" s="785" t="s">
        <v>3385</v>
      </c>
      <c r="X4180" s="785"/>
      <c r="Y4180" s="615" t="str">
        <f t="shared" si="65"/>
        <v>Wonderflame Biogas Contractors</v>
      </c>
      <c r="Z4180" s="785" t="s">
        <v>2599</v>
      </c>
      <c r="AA4180" s="785" t="s">
        <v>4314</v>
      </c>
      <c r="AB4180" s="785" t="s">
        <v>2605</v>
      </c>
      <c r="AC4180" s="785" t="s">
        <v>2606</v>
      </c>
      <c r="AD4180" s="786">
        <v>43314</v>
      </c>
    </row>
    <row r="4181" spans="1:30" ht="15.75">
      <c r="A4181" s="785" t="s">
        <v>4301</v>
      </c>
      <c r="B4181" s="785" t="s">
        <v>32454</v>
      </c>
      <c r="C4181" s="785" t="s">
        <v>4303</v>
      </c>
      <c r="D4181" s="785" t="s">
        <v>2599</v>
      </c>
      <c r="E4181" s="785" t="s">
        <v>4641</v>
      </c>
      <c r="F4181" s="786">
        <v>42745</v>
      </c>
      <c r="G4181" s="785" t="s">
        <v>4841</v>
      </c>
      <c r="H4181" s="786">
        <v>42795</v>
      </c>
      <c r="I4181" s="785" t="s">
        <v>32455</v>
      </c>
      <c r="J4181" s="785" t="s">
        <v>629</v>
      </c>
      <c r="K4181" s="785" t="s">
        <v>32456</v>
      </c>
      <c r="L4181" s="785" t="s">
        <v>32457</v>
      </c>
      <c r="M4181" s="785"/>
      <c r="N4181" s="785"/>
      <c r="O4181" s="785"/>
      <c r="P4181" s="787">
        <v>36.955568</v>
      </c>
      <c r="Q4181" s="787">
        <v>-0.58877999999999997</v>
      </c>
      <c r="R4181" s="785" t="s">
        <v>1056</v>
      </c>
      <c r="S4181" s="785" t="s">
        <v>1685</v>
      </c>
      <c r="T4181" s="785" t="s">
        <v>32458</v>
      </c>
      <c r="U4181" s="785" t="s">
        <v>32459</v>
      </c>
      <c r="V4181" s="785" t="s">
        <v>3070</v>
      </c>
      <c r="W4181" s="785" t="s">
        <v>2615</v>
      </c>
      <c r="X4181" s="785"/>
      <c r="Y4181" s="615" t="str">
        <f t="shared" si="65"/>
        <v>Takamoto Biogas</v>
      </c>
      <c r="Z4181" s="785" t="s">
        <v>2599</v>
      </c>
      <c r="AA4181" s="785" t="s">
        <v>5464</v>
      </c>
      <c r="AB4181" s="785" t="s">
        <v>3686</v>
      </c>
      <c r="AC4181" s="785" t="s">
        <v>2617</v>
      </c>
      <c r="AD4181" s="786">
        <v>42991</v>
      </c>
    </row>
    <row r="4182" spans="1:30" ht="15.75">
      <c r="A4182" s="785" t="s">
        <v>4301</v>
      </c>
      <c r="B4182" s="785" t="s">
        <v>32563</v>
      </c>
      <c r="C4182" s="785" t="s">
        <v>4303</v>
      </c>
      <c r="D4182" s="785" t="s">
        <v>2599</v>
      </c>
      <c r="E4182" s="785" t="s">
        <v>4641</v>
      </c>
      <c r="F4182" s="786">
        <v>42745</v>
      </c>
      <c r="G4182" s="785" t="s">
        <v>4841</v>
      </c>
      <c r="H4182" s="786">
        <v>42795</v>
      </c>
      <c r="I4182" s="785" t="s">
        <v>32564</v>
      </c>
      <c r="J4182" s="785" t="s">
        <v>629</v>
      </c>
      <c r="K4182" s="785" t="s">
        <v>32565</v>
      </c>
      <c r="L4182" s="785" t="s">
        <v>32566</v>
      </c>
      <c r="M4182" s="785"/>
      <c r="N4182" s="785"/>
      <c r="O4182" s="785"/>
      <c r="P4182" s="787">
        <v>37.069144999999999</v>
      </c>
      <c r="Q4182" s="787">
        <v>-0.57199699999999998</v>
      </c>
      <c r="R4182" s="785" t="s">
        <v>1056</v>
      </c>
      <c r="S4182" s="785" t="s">
        <v>1289</v>
      </c>
      <c r="T4182" s="785" t="s">
        <v>32567</v>
      </c>
      <c r="U4182" s="785" t="s">
        <v>3392</v>
      </c>
      <c r="V4182" s="785" t="s">
        <v>3070</v>
      </c>
      <c r="W4182" s="785" t="s">
        <v>3015</v>
      </c>
      <c r="X4182" s="785"/>
      <c r="Y4182" s="615" t="str">
        <f t="shared" si="65"/>
        <v>Mt Kenya Renewable Energy</v>
      </c>
      <c r="Z4182" s="785" t="s">
        <v>2599</v>
      </c>
      <c r="AA4182" s="785" t="s">
        <v>4349</v>
      </c>
      <c r="AB4182" s="785" t="s">
        <v>2605</v>
      </c>
      <c r="AC4182" s="785" t="s">
        <v>2606</v>
      </c>
      <c r="AD4182" s="786">
        <v>43314</v>
      </c>
    </row>
    <row r="4183" spans="1:30" ht="15.75">
      <c r="A4183" s="785" t="s">
        <v>4301</v>
      </c>
      <c r="B4183" s="785" t="s">
        <v>32568</v>
      </c>
      <c r="C4183" s="785" t="s">
        <v>4303</v>
      </c>
      <c r="D4183" s="785" t="s">
        <v>2599</v>
      </c>
      <c r="E4183" s="785" t="s">
        <v>4641</v>
      </c>
      <c r="F4183" s="786">
        <v>42745</v>
      </c>
      <c r="G4183" s="785" t="s">
        <v>4841</v>
      </c>
      <c r="H4183" s="786">
        <v>42795</v>
      </c>
      <c r="I4183" s="785" t="s">
        <v>32569</v>
      </c>
      <c r="J4183" s="785" t="s">
        <v>629</v>
      </c>
      <c r="K4183" s="785" t="s">
        <v>32570</v>
      </c>
      <c r="L4183" s="785" t="s">
        <v>1475</v>
      </c>
      <c r="M4183" s="785"/>
      <c r="N4183" s="785"/>
      <c r="O4183" s="785"/>
      <c r="P4183" s="787">
        <v>37.123068000000004</v>
      </c>
      <c r="Q4183" s="787">
        <v>-0.55508800000000003</v>
      </c>
      <c r="R4183" s="785" t="s">
        <v>1056</v>
      </c>
      <c r="S4183" s="785" t="s">
        <v>1289</v>
      </c>
      <c r="T4183" s="785" t="s">
        <v>3151</v>
      </c>
      <c r="U4183" s="785" t="s">
        <v>3698</v>
      </c>
      <c r="V4183" s="785" t="s">
        <v>3070</v>
      </c>
      <c r="W4183" s="785" t="s">
        <v>3015</v>
      </c>
      <c r="X4183" s="785"/>
      <c r="Y4183" s="615" t="str">
        <f t="shared" si="65"/>
        <v>Mt Kenya Renewable Energy</v>
      </c>
      <c r="Z4183" s="785" t="s">
        <v>2599</v>
      </c>
      <c r="AA4183" s="785" t="s">
        <v>4349</v>
      </c>
      <c r="AB4183" s="785" t="s">
        <v>2605</v>
      </c>
      <c r="AC4183" s="785" t="s">
        <v>2606</v>
      </c>
      <c r="AD4183" s="786">
        <v>43314</v>
      </c>
    </row>
    <row r="4184" spans="1:30" ht="15.75">
      <c r="A4184" s="785" t="s">
        <v>4301</v>
      </c>
      <c r="B4184" s="785" t="s">
        <v>32571</v>
      </c>
      <c r="C4184" s="785" t="s">
        <v>4303</v>
      </c>
      <c r="D4184" s="785" t="s">
        <v>2599</v>
      </c>
      <c r="E4184" s="785" t="s">
        <v>4641</v>
      </c>
      <c r="F4184" s="786">
        <v>42745</v>
      </c>
      <c r="G4184" s="785" t="s">
        <v>4841</v>
      </c>
      <c r="H4184" s="786">
        <v>42795</v>
      </c>
      <c r="I4184" s="785" t="s">
        <v>32572</v>
      </c>
      <c r="J4184" s="785" t="s">
        <v>629</v>
      </c>
      <c r="K4184" s="785" t="s">
        <v>32573</v>
      </c>
      <c r="L4184" s="785" t="s">
        <v>32574</v>
      </c>
      <c r="M4184" s="785"/>
      <c r="N4184" s="785"/>
      <c r="O4184" s="785"/>
      <c r="P4184" s="787">
        <v>37.039982000000002</v>
      </c>
      <c r="Q4184" s="787">
        <v>-0.56334300000000004</v>
      </c>
      <c r="R4184" s="785" t="s">
        <v>1056</v>
      </c>
      <c r="S4184" s="785" t="s">
        <v>1289</v>
      </c>
      <c r="T4184" s="785" t="s">
        <v>3350</v>
      </c>
      <c r="U4184" s="785" t="s">
        <v>2599</v>
      </c>
      <c r="V4184" s="785" t="s">
        <v>3070</v>
      </c>
      <c r="W4184" s="785" t="s">
        <v>3015</v>
      </c>
      <c r="X4184" s="785"/>
      <c r="Y4184" s="615" t="str">
        <f t="shared" si="65"/>
        <v>Mt Kenya Renewable Energy</v>
      </c>
      <c r="Z4184" s="785" t="s">
        <v>2599</v>
      </c>
      <c r="AA4184" s="785" t="s">
        <v>4349</v>
      </c>
      <c r="AB4184" s="785" t="s">
        <v>2605</v>
      </c>
      <c r="AC4184" s="785" t="s">
        <v>2606</v>
      </c>
      <c r="AD4184" s="786">
        <v>43314</v>
      </c>
    </row>
    <row r="4185" spans="1:30" ht="15.75">
      <c r="A4185" s="785" t="s">
        <v>4301</v>
      </c>
      <c r="B4185" s="785" t="s">
        <v>22717</v>
      </c>
      <c r="C4185" s="785" t="s">
        <v>4303</v>
      </c>
      <c r="D4185" s="785" t="s">
        <v>2599</v>
      </c>
      <c r="E4185" s="785" t="s">
        <v>5783</v>
      </c>
      <c r="F4185" s="786">
        <v>42783</v>
      </c>
      <c r="G4185" s="785" t="s">
        <v>16817</v>
      </c>
      <c r="H4185" s="786">
        <v>42794</v>
      </c>
      <c r="I4185" s="785" t="s">
        <v>22718</v>
      </c>
      <c r="J4185" s="785" t="s">
        <v>629</v>
      </c>
      <c r="K4185" s="785" t="s">
        <v>22719</v>
      </c>
      <c r="L4185" s="785" t="s">
        <v>22720</v>
      </c>
      <c r="M4185" s="785"/>
      <c r="N4185" s="785"/>
      <c r="O4185" s="785"/>
      <c r="P4185" s="787">
        <v>36.936968</v>
      </c>
      <c r="Q4185" s="787">
        <v>-0.55207799999999996</v>
      </c>
      <c r="R4185" s="785" t="s">
        <v>1056</v>
      </c>
      <c r="S4185" s="785" t="s">
        <v>1685</v>
      </c>
      <c r="T4185" s="785" t="s">
        <v>1685</v>
      </c>
      <c r="U4185" s="785" t="s">
        <v>3990</v>
      </c>
      <c r="V4185" s="785" t="s">
        <v>3174</v>
      </c>
      <c r="W4185" s="785" t="s">
        <v>3079</v>
      </c>
      <c r="X4185" s="785" t="s">
        <v>3080</v>
      </c>
      <c r="Y4185" s="615" t="str">
        <f t="shared" si="65"/>
        <v>Samuel Migwi</v>
      </c>
      <c r="Z4185" s="785" t="s">
        <v>22643</v>
      </c>
      <c r="AA4185" s="785" t="s">
        <v>4314</v>
      </c>
      <c r="AB4185" s="785" t="s">
        <v>2605</v>
      </c>
      <c r="AC4185" s="785" t="s">
        <v>2606</v>
      </c>
      <c r="AD4185" s="786">
        <v>43025</v>
      </c>
    </row>
    <row r="4186" spans="1:30" ht="15.75">
      <c r="A4186" s="785" t="s">
        <v>4301</v>
      </c>
      <c r="B4186" s="785" t="s">
        <v>20023</v>
      </c>
      <c r="C4186" s="785" t="s">
        <v>4303</v>
      </c>
      <c r="D4186" s="785" t="s">
        <v>2599</v>
      </c>
      <c r="E4186" s="785" t="s">
        <v>5017</v>
      </c>
      <c r="F4186" s="786">
        <v>42760</v>
      </c>
      <c r="G4186" s="785" t="s">
        <v>20024</v>
      </c>
      <c r="H4186" s="786">
        <v>42789</v>
      </c>
      <c r="I4186" s="785" t="s">
        <v>20025</v>
      </c>
      <c r="J4186" s="785" t="s">
        <v>627</v>
      </c>
      <c r="K4186" s="785" t="s">
        <v>2612</v>
      </c>
      <c r="L4186" s="785" t="s">
        <v>20026</v>
      </c>
      <c r="M4186" s="785"/>
      <c r="N4186" s="785"/>
      <c r="O4186" s="785"/>
      <c r="P4186" s="787">
        <v>36.417335000000001</v>
      </c>
      <c r="Q4186" s="787">
        <v>6.3033000000000006E-2</v>
      </c>
      <c r="R4186" s="785" t="s">
        <v>1228</v>
      </c>
      <c r="S4186" s="785" t="s">
        <v>1229</v>
      </c>
      <c r="T4186" s="785" t="s">
        <v>3287</v>
      </c>
      <c r="U4186" s="785" t="s">
        <v>9564</v>
      </c>
      <c r="V4186" s="785" t="s">
        <v>3070</v>
      </c>
      <c r="W4186" s="785" t="s">
        <v>3056</v>
      </c>
      <c r="X4186" s="785" t="s">
        <v>3056</v>
      </c>
      <c r="Y4186" s="615" t="str">
        <f t="shared" si="65"/>
        <v>Peter Wachira Kimari</v>
      </c>
      <c r="Z4186" s="785" t="s">
        <v>20027</v>
      </c>
      <c r="AA4186" s="785" t="s">
        <v>4314</v>
      </c>
      <c r="AB4186" s="785" t="s">
        <v>2605</v>
      </c>
      <c r="AC4186" s="785" t="s">
        <v>2606</v>
      </c>
      <c r="AD4186" s="786">
        <v>43004</v>
      </c>
    </row>
    <row r="4187" spans="1:30" ht="15.75">
      <c r="A4187" s="785" t="s">
        <v>4301</v>
      </c>
      <c r="B4187" s="785" t="s">
        <v>9939</v>
      </c>
      <c r="C4187" s="785" t="s">
        <v>4379</v>
      </c>
      <c r="D4187" s="785" t="s">
        <v>2751</v>
      </c>
      <c r="E4187" s="785" t="s">
        <v>9940</v>
      </c>
      <c r="F4187" s="786">
        <v>42780</v>
      </c>
      <c r="G4187" s="785" t="s">
        <v>9941</v>
      </c>
      <c r="H4187" s="786">
        <v>42787</v>
      </c>
      <c r="I4187" s="785" t="s">
        <v>9942</v>
      </c>
      <c r="J4187" s="785" t="s">
        <v>627</v>
      </c>
      <c r="K4187" s="785" t="s">
        <v>9943</v>
      </c>
      <c r="L4187" s="785" t="s">
        <v>9944</v>
      </c>
      <c r="M4187" s="785"/>
      <c r="N4187" s="785"/>
      <c r="O4187" s="785"/>
      <c r="P4187" s="787">
        <v>36.662466999999999</v>
      </c>
      <c r="Q4187" s="787">
        <v>-1.185797</v>
      </c>
      <c r="R4187" s="785" t="s">
        <v>821</v>
      </c>
      <c r="S4187" s="785" t="s">
        <v>1884</v>
      </c>
      <c r="T4187" s="785" t="s">
        <v>1884</v>
      </c>
      <c r="U4187" s="785" t="s">
        <v>3479</v>
      </c>
      <c r="V4187" s="785" t="s">
        <v>3004</v>
      </c>
      <c r="W4187" s="785" t="s">
        <v>2615</v>
      </c>
      <c r="X4187" s="785" t="s">
        <v>9775</v>
      </c>
      <c r="Y4187" s="615" t="str">
        <f t="shared" si="65"/>
        <v>Frederick Kago</v>
      </c>
      <c r="Z4187" s="785" t="s">
        <v>9780</v>
      </c>
      <c r="AA4187" s="785" t="s">
        <v>5464</v>
      </c>
      <c r="AB4187" s="785" t="s">
        <v>3686</v>
      </c>
      <c r="AC4187" s="785" t="s">
        <v>2617</v>
      </c>
      <c r="AD4187" s="786">
        <v>43201</v>
      </c>
    </row>
    <row r="4188" spans="1:30" ht="15.75">
      <c r="A4188" s="785" t="s">
        <v>4301</v>
      </c>
      <c r="B4188" s="785" t="s">
        <v>33107</v>
      </c>
      <c r="C4188" s="785" t="s">
        <v>4379</v>
      </c>
      <c r="D4188" s="785" t="s">
        <v>2751</v>
      </c>
      <c r="E4188" s="785" t="s">
        <v>6391</v>
      </c>
      <c r="F4188" s="786">
        <v>42737</v>
      </c>
      <c r="G4188" s="785" t="s">
        <v>9941</v>
      </c>
      <c r="H4188" s="786">
        <v>42787</v>
      </c>
      <c r="I4188" s="785" t="s">
        <v>33108</v>
      </c>
      <c r="J4188" s="785" t="s">
        <v>629</v>
      </c>
      <c r="K4188" s="785" t="s">
        <v>33109</v>
      </c>
      <c r="L4188" s="785" t="s">
        <v>33110</v>
      </c>
      <c r="M4188" s="785"/>
      <c r="N4188" s="785" t="s">
        <v>33111</v>
      </c>
      <c r="O4188" s="785"/>
      <c r="P4188" s="788"/>
      <c r="Q4188" s="788"/>
      <c r="R4188" s="785" t="s">
        <v>821</v>
      </c>
      <c r="S4188" s="785" t="s">
        <v>871</v>
      </c>
      <c r="T4188" s="785" t="s">
        <v>3375</v>
      </c>
      <c r="U4188" s="785" t="s">
        <v>2599</v>
      </c>
      <c r="V4188" s="785" t="s">
        <v>4029</v>
      </c>
      <c r="W4188" s="785" t="s">
        <v>3042</v>
      </c>
      <c r="X4188" s="785"/>
      <c r="Y4188" s="615" t="str">
        <f t="shared" si="65"/>
        <v>Samjubiotec Enterprises</v>
      </c>
      <c r="Z4188" s="785" t="s">
        <v>2599</v>
      </c>
      <c r="AA4188" s="785" t="s">
        <v>4349</v>
      </c>
      <c r="AB4188" s="785" t="s">
        <v>4052</v>
      </c>
      <c r="AC4188" s="785" t="s">
        <v>2606</v>
      </c>
      <c r="AD4188" s="786">
        <v>43314</v>
      </c>
    </row>
    <row r="4189" spans="1:30" ht="15.75">
      <c r="A4189" s="785" t="s">
        <v>4301</v>
      </c>
      <c r="B4189" s="785" t="s">
        <v>32693</v>
      </c>
      <c r="C4189" s="785" t="s">
        <v>4303</v>
      </c>
      <c r="D4189" s="785" t="s">
        <v>2599</v>
      </c>
      <c r="E4189" s="785" t="s">
        <v>4440</v>
      </c>
      <c r="F4189" s="786">
        <v>42705</v>
      </c>
      <c r="G4189" s="785" t="s">
        <v>13406</v>
      </c>
      <c r="H4189" s="786">
        <v>42786</v>
      </c>
      <c r="I4189" s="785" t="s">
        <v>32694</v>
      </c>
      <c r="J4189" s="785" t="s">
        <v>629</v>
      </c>
      <c r="K4189" s="785" t="s">
        <v>2612</v>
      </c>
      <c r="L4189" s="785" t="s">
        <v>32695</v>
      </c>
      <c r="M4189" s="785"/>
      <c r="N4189" s="785"/>
      <c r="O4189" s="785"/>
      <c r="P4189" s="787">
        <v>34.129641999999997</v>
      </c>
      <c r="Q4189" s="787">
        <v>0.31908700000000001</v>
      </c>
      <c r="R4189" s="785" t="s">
        <v>1716</v>
      </c>
      <c r="S4189" s="785" t="s">
        <v>1716</v>
      </c>
      <c r="T4189" s="785" t="s">
        <v>32696</v>
      </c>
      <c r="U4189" s="785" t="s">
        <v>32697</v>
      </c>
      <c r="V4189" s="785" t="s">
        <v>3070</v>
      </c>
      <c r="W4189" s="785" t="s">
        <v>2693</v>
      </c>
      <c r="X4189" s="785"/>
      <c r="Y4189" s="615" t="str">
        <f t="shared" si="65"/>
        <v>Andcol Enterprises</v>
      </c>
      <c r="Z4189" s="785" t="s">
        <v>2599</v>
      </c>
      <c r="AA4189" s="785" t="s">
        <v>4349</v>
      </c>
      <c r="AB4189" s="785" t="s">
        <v>2605</v>
      </c>
      <c r="AC4189" s="785" t="s">
        <v>2606</v>
      </c>
      <c r="AD4189" s="786">
        <v>43314</v>
      </c>
    </row>
    <row r="4190" spans="1:30" ht="15.75">
      <c r="A4190" s="785" t="s">
        <v>4301</v>
      </c>
      <c r="B4190" s="785" t="s">
        <v>14845</v>
      </c>
      <c r="C4190" s="785" t="s">
        <v>4303</v>
      </c>
      <c r="D4190" s="785" t="s">
        <v>2599</v>
      </c>
      <c r="E4190" s="785" t="s">
        <v>4394</v>
      </c>
      <c r="F4190" s="786">
        <v>42735</v>
      </c>
      <c r="G4190" s="785" t="s">
        <v>14846</v>
      </c>
      <c r="H4190" s="786">
        <v>42785</v>
      </c>
      <c r="I4190" s="785" t="s">
        <v>14847</v>
      </c>
      <c r="J4190" s="785" t="s">
        <v>629</v>
      </c>
      <c r="K4190" s="785" t="s">
        <v>2612</v>
      </c>
      <c r="L4190" s="785" t="s">
        <v>14848</v>
      </c>
      <c r="M4190" s="785"/>
      <c r="N4190" s="785"/>
      <c r="O4190" s="785"/>
      <c r="P4190" s="787">
        <v>36.876069000000001</v>
      </c>
      <c r="Q4190" s="787">
        <v>-1.0978410000000001</v>
      </c>
      <c r="R4190" s="785" t="s">
        <v>821</v>
      </c>
      <c r="S4190" s="785" t="s">
        <v>871</v>
      </c>
      <c r="T4190" s="785" t="s">
        <v>2712</v>
      </c>
      <c r="U4190" s="785" t="s">
        <v>14849</v>
      </c>
      <c r="V4190" s="785" t="s">
        <v>2855</v>
      </c>
      <c r="W4190" s="785" t="s">
        <v>2714</v>
      </c>
      <c r="X4190" s="785" t="s">
        <v>2714</v>
      </c>
      <c r="Y4190" s="615" t="str">
        <f t="shared" si="65"/>
        <v>Joseph Ndua Tatu</v>
      </c>
      <c r="Z4190" s="785" t="s">
        <v>2599</v>
      </c>
      <c r="AA4190" s="785" t="s">
        <v>4314</v>
      </c>
      <c r="AB4190" s="785" t="s">
        <v>2683</v>
      </c>
      <c r="AC4190" s="785" t="s">
        <v>2606</v>
      </c>
      <c r="AD4190" s="786">
        <v>42796</v>
      </c>
    </row>
    <row r="4191" spans="1:30" ht="15.75">
      <c r="A4191" s="785" t="s">
        <v>4301</v>
      </c>
      <c r="B4191" s="785" t="s">
        <v>14912</v>
      </c>
      <c r="C4191" s="785" t="s">
        <v>4303</v>
      </c>
      <c r="D4191" s="785" t="s">
        <v>2599</v>
      </c>
      <c r="E4191" s="785" t="s">
        <v>4394</v>
      </c>
      <c r="F4191" s="786">
        <v>42735</v>
      </c>
      <c r="G4191" s="785" t="s">
        <v>14846</v>
      </c>
      <c r="H4191" s="786">
        <v>42785</v>
      </c>
      <c r="I4191" s="785" t="s">
        <v>14913</v>
      </c>
      <c r="J4191" s="785" t="s">
        <v>629</v>
      </c>
      <c r="K4191" s="785" t="s">
        <v>14914</v>
      </c>
      <c r="L4191" s="785" t="s">
        <v>14915</v>
      </c>
      <c r="M4191" s="785"/>
      <c r="N4191" s="785"/>
      <c r="O4191" s="785"/>
      <c r="P4191" s="787">
        <v>36.876925999999997</v>
      </c>
      <c r="Q4191" s="787">
        <v>-1.0937479999999999</v>
      </c>
      <c r="R4191" s="785" t="s">
        <v>821</v>
      </c>
      <c r="S4191" s="785" t="s">
        <v>871</v>
      </c>
      <c r="T4191" s="785" t="s">
        <v>2712</v>
      </c>
      <c r="U4191" s="785" t="s">
        <v>14916</v>
      </c>
      <c r="V4191" s="785" t="s">
        <v>3174</v>
      </c>
      <c r="W4191" s="785" t="s">
        <v>2714</v>
      </c>
      <c r="X4191" s="785" t="s">
        <v>2714</v>
      </c>
      <c r="Y4191" s="615" t="str">
        <f t="shared" si="65"/>
        <v>Joseph Ndua Tatu</v>
      </c>
      <c r="Z4191" s="785" t="s">
        <v>2599</v>
      </c>
      <c r="AA4191" s="785" t="s">
        <v>4314</v>
      </c>
      <c r="AB4191" s="785" t="s">
        <v>2876</v>
      </c>
      <c r="AC4191" s="785" t="s">
        <v>2606</v>
      </c>
      <c r="AD4191" s="786">
        <v>42796</v>
      </c>
    </row>
    <row r="4192" spans="1:30" ht="15.75">
      <c r="A4192" s="785" t="s">
        <v>4301</v>
      </c>
      <c r="B4192" s="785" t="s">
        <v>5781</v>
      </c>
      <c r="C4192" s="785" t="s">
        <v>4303</v>
      </c>
      <c r="D4192" s="785" t="s">
        <v>2599</v>
      </c>
      <c r="E4192" s="785" t="s">
        <v>5782</v>
      </c>
      <c r="F4192" s="786">
        <v>42733</v>
      </c>
      <c r="G4192" s="785" t="s">
        <v>5783</v>
      </c>
      <c r="H4192" s="786">
        <v>42783</v>
      </c>
      <c r="I4192" s="785" t="s">
        <v>5784</v>
      </c>
      <c r="J4192" s="785" t="s">
        <v>629</v>
      </c>
      <c r="K4192" s="785" t="s">
        <v>5785</v>
      </c>
      <c r="L4192" s="785" t="s">
        <v>5786</v>
      </c>
      <c r="M4192" s="785"/>
      <c r="N4192" s="785"/>
      <c r="O4192" s="785"/>
      <c r="P4192" s="787">
        <v>36.931592000000002</v>
      </c>
      <c r="Q4192" s="787">
        <v>-1.2187520000000001</v>
      </c>
      <c r="R4192" s="785" t="s">
        <v>821</v>
      </c>
      <c r="S4192" s="785" t="s">
        <v>2898</v>
      </c>
      <c r="T4192" s="785" t="s">
        <v>5787</v>
      </c>
      <c r="U4192" s="785" t="s">
        <v>5788</v>
      </c>
      <c r="V4192" s="785" t="s">
        <v>2673</v>
      </c>
      <c r="W4192" s="785" t="s">
        <v>3305</v>
      </c>
      <c r="X4192" s="785" t="s">
        <v>3093</v>
      </c>
      <c r="Y4192" s="615" t="str">
        <f t="shared" si="65"/>
        <v>Bioesline Company Ltd</v>
      </c>
      <c r="Z4192" s="785" t="s">
        <v>5789</v>
      </c>
      <c r="AA4192" s="785" t="s">
        <v>4349</v>
      </c>
      <c r="AB4192" s="785" t="s">
        <v>2605</v>
      </c>
      <c r="AC4192" s="785" t="s">
        <v>2606</v>
      </c>
      <c r="AD4192" s="786">
        <v>42901</v>
      </c>
    </row>
    <row r="4193" spans="1:30" ht="15.75">
      <c r="A4193" s="785" t="s">
        <v>4301</v>
      </c>
      <c r="B4193" s="785" t="s">
        <v>32180</v>
      </c>
      <c r="C4193" s="785" t="s">
        <v>4303</v>
      </c>
      <c r="D4193" s="785" t="s">
        <v>2599</v>
      </c>
      <c r="E4193" s="785" t="s">
        <v>10717</v>
      </c>
      <c r="F4193" s="786">
        <v>42750</v>
      </c>
      <c r="G4193" s="785" t="s">
        <v>5783</v>
      </c>
      <c r="H4193" s="786">
        <v>42783</v>
      </c>
      <c r="I4193" s="785" t="s">
        <v>32181</v>
      </c>
      <c r="J4193" s="785" t="s">
        <v>627</v>
      </c>
      <c r="K4193" s="785" t="s">
        <v>32182</v>
      </c>
      <c r="L4193" s="785" t="s">
        <v>32183</v>
      </c>
      <c r="M4193" s="785"/>
      <c r="N4193" s="785"/>
      <c r="O4193" s="785"/>
      <c r="P4193" s="787">
        <v>36.527493</v>
      </c>
      <c r="Q4193" s="787">
        <v>-0.36045700000000003</v>
      </c>
      <c r="R4193" s="785" t="s">
        <v>1228</v>
      </c>
      <c r="S4193" s="785" t="s">
        <v>3142</v>
      </c>
      <c r="T4193" s="785" t="s">
        <v>32184</v>
      </c>
      <c r="U4193" s="785" t="s">
        <v>2599</v>
      </c>
      <c r="V4193" s="785" t="s">
        <v>3070</v>
      </c>
      <c r="W4193" s="785" t="s">
        <v>3385</v>
      </c>
      <c r="X4193" s="785"/>
      <c r="Y4193" s="615" t="str">
        <f t="shared" si="65"/>
        <v>Wonderflame Biogas Contractors</v>
      </c>
      <c r="Z4193" s="785" t="s">
        <v>2599</v>
      </c>
      <c r="AA4193" s="785" t="s">
        <v>4314</v>
      </c>
      <c r="AB4193" s="785" t="s">
        <v>2605</v>
      </c>
      <c r="AC4193" s="785" t="s">
        <v>2606</v>
      </c>
      <c r="AD4193" s="786">
        <v>43314</v>
      </c>
    </row>
    <row r="4194" spans="1:30" ht="15.75">
      <c r="A4194" s="785" t="s">
        <v>4301</v>
      </c>
      <c r="B4194" s="785" t="s">
        <v>33214</v>
      </c>
      <c r="C4194" s="785" t="s">
        <v>4303</v>
      </c>
      <c r="D4194" s="785" t="s">
        <v>2599</v>
      </c>
      <c r="E4194" s="785" t="s">
        <v>33215</v>
      </c>
      <c r="F4194" s="786">
        <v>42731</v>
      </c>
      <c r="G4194" s="785" t="s">
        <v>33216</v>
      </c>
      <c r="H4194" s="786">
        <v>42781</v>
      </c>
      <c r="I4194" s="785" t="s">
        <v>33217</v>
      </c>
      <c r="J4194" s="785" t="s">
        <v>629</v>
      </c>
      <c r="K4194" s="785" t="s">
        <v>33218</v>
      </c>
      <c r="L4194" s="785" t="s">
        <v>33219</v>
      </c>
      <c r="M4194" s="785"/>
      <c r="N4194" s="785"/>
      <c r="O4194" s="785"/>
      <c r="P4194" s="787">
        <v>36.815083999999999</v>
      </c>
      <c r="Q4194" s="787">
        <v>-0.84086000000000005</v>
      </c>
      <c r="R4194" s="785" t="s">
        <v>1030</v>
      </c>
      <c r="S4194" s="785" t="s">
        <v>1795</v>
      </c>
      <c r="T4194" s="785" t="s">
        <v>2955</v>
      </c>
      <c r="U4194" s="785" t="s">
        <v>2599</v>
      </c>
      <c r="V4194" s="785" t="s">
        <v>33220</v>
      </c>
      <c r="W4194" s="785" t="s">
        <v>2693</v>
      </c>
      <c r="X4194" s="785"/>
      <c r="Y4194" s="615" t="str">
        <f t="shared" si="65"/>
        <v>Andcol Enterprises</v>
      </c>
      <c r="Z4194" s="785" t="s">
        <v>2599</v>
      </c>
      <c r="AA4194" s="785" t="s">
        <v>4349</v>
      </c>
      <c r="AB4194" s="785" t="s">
        <v>2876</v>
      </c>
      <c r="AC4194" s="785" t="s">
        <v>2606</v>
      </c>
      <c r="AD4194" s="786">
        <v>43314</v>
      </c>
    </row>
    <row r="4195" spans="1:30" ht="15.75">
      <c r="A4195" s="785" t="s">
        <v>4301</v>
      </c>
      <c r="B4195" s="785" t="s">
        <v>25580</v>
      </c>
      <c r="C4195" s="785" t="s">
        <v>4303</v>
      </c>
      <c r="D4195" s="785" t="s">
        <v>2599</v>
      </c>
      <c r="E4195" s="785" t="s">
        <v>6021</v>
      </c>
      <c r="F4195" s="786">
        <v>42669</v>
      </c>
      <c r="G4195" s="785" t="s">
        <v>25581</v>
      </c>
      <c r="H4195" s="786">
        <v>42777</v>
      </c>
      <c r="I4195" s="785" t="s">
        <v>25582</v>
      </c>
      <c r="J4195" s="785" t="s">
        <v>629</v>
      </c>
      <c r="K4195" s="785" t="s">
        <v>25583</v>
      </c>
      <c r="L4195" s="785" t="s">
        <v>25584</v>
      </c>
      <c r="M4195" s="785"/>
      <c r="N4195" s="785"/>
      <c r="O4195" s="785"/>
      <c r="P4195" s="787">
        <v>37.674447999999998</v>
      </c>
      <c r="Q4195" s="787">
        <v>-3.3239999999999999E-2</v>
      </c>
      <c r="R4195" s="785" t="s">
        <v>1104</v>
      </c>
      <c r="S4195" s="785" t="s">
        <v>2643</v>
      </c>
      <c r="T4195" s="785" t="s">
        <v>25585</v>
      </c>
      <c r="U4195" s="785" t="s">
        <v>25586</v>
      </c>
      <c r="V4195" s="785" t="s">
        <v>2855</v>
      </c>
      <c r="W4195" s="785" t="s">
        <v>2719</v>
      </c>
      <c r="X4195" s="785" t="s">
        <v>2719</v>
      </c>
      <c r="Y4195" s="615" t="str">
        <f t="shared" si="65"/>
        <v>Zackmar Biotec Ltd</v>
      </c>
      <c r="Z4195" s="785" t="s">
        <v>25587</v>
      </c>
      <c r="AA4195" s="785" t="s">
        <v>4349</v>
      </c>
      <c r="AB4195" s="785" t="s">
        <v>2605</v>
      </c>
      <c r="AC4195" s="785" t="s">
        <v>2606</v>
      </c>
      <c r="AD4195" s="786">
        <v>42828</v>
      </c>
    </row>
    <row r="4196" spans="1:30" ht="15.75">
      <c r="A4196" s="785" t="s">
        <v>4301</v>
      </c>
      <c r="B4196" s="785" t="s">
        <v>16958</v>
      </c>
      <c r="C4196" s="785" t="s">
        <v>4303</v>
      </c>
      <c r="D4196" s="785" t="s">
        <v>2599</v>
      </c>
      <c r="E4196" s="785" t="s">
        <v>16959</v>
      </c>
      <c r="F4196" s="786">
        <v>42738</v>
      </c>
      <c r="G4196" s="785" t="s">
        <v>9397</v>
      </c>
      <c r="H4196" s="786">
        <v>42776</v>
      </c>
      <c r="I4196" s="785" t="s">
        <v>16960</v>
      </c>
      <c r="J4196" s="785" t="s">
        <v>629</v>
      </c>
      <c r="K4196" s="785" t="s">
        <v>16961</v>
      </c>
      <c r="L4196" s="785" t="s">
        <v>16962</v>
      </c>
      <c r="M4196" s="785"/>
      <c r="N4196" s="785"/>
      <c r="O4196" s="785"/>
      <c r="P4196" s="787">
        <v>35.207093</v>
      </c>
      <c r="Q4196" s="787">
        <v>0.204295</v>
      </c>
      <c r="R4196" s="785" t="s">
        <v>916</v>
      </c>
      <c r="S4196" s="785" t="s">
        <v>2839</v>
      </c>
      <c r="T4196" s="785" t="s">
        <v>16957</v>
      </c>
      <c r="U4196" s="785" t="s">
        <v>16963</v>
      </c>
      <c r="V4196" s="785" t="s">
        <v>2673</v>
      </c>
      <c r="W4196" s="785" t="s">
        <v>2693</v>
      </c>
      <c r="X4196" s="785" t="s">
        <v>16952</v>
      </c>
      <c r="Y4196" s="615" t="str">
        <f t="shared" si="65"/>
        <v>Lucas Muia</v>
      </c>
      <c r="Z4196" s="785" t="s">
        <v>16935</v>
      </c>
      <c r="AA4196" s="785" t="s">
        <v>4349</v>
      </c>
      <c r="AB4196" s="785" t="s">
        <v>2605</v>
      </c>
      <c r="AC4196" s="785" t="s">
        <v>2606</v>
      </c>
      <c r="AD4196" s="786">
        <v>42914</v>
      </c>
    </row>
    <row r="4197" spans="1:30" ht="15.75">
      <c r="A4197" s="785" t="s">
        <v>4301</v>
      </c>
      <c r="B4197" s="785" t="s">
        <v>7814</v>
      </c>
      <c r="C4197" s="785" t="s">
        <v>4303</v>
      </c>
      <c r="D4197" s="785" t="s">
        <v>2599</v>
      </c>
      <c r="E4197" s="785" t="s">
        <v>7815</v>
      </c>
      <c r="F4197" s="786">
        <v>42723</v>
      </c>
      <c r="G4197" s="785" t="s">
        <v>7816</v>
      </c>
      <c r="H4197" s="786">
        <v>42773</v>
      </c>
      <c r="I4197" s="785" t="s">
        <v>7817</v>
      </c>
      <c r="J4197" s="785" t="s">
        <v>629</v>
      </c>
      <c r="K4197" s="785" t="s">
        <v>7818</v>
      </c>
      <c r="L4197" s="785" t="s">
        <v>7819</v>
      </c>
      <c r="M4197" s="785"/>
      <c r="N4197" s="785"/>
      <c r="O4197" s="785"/>
      <c r="P4197" s="787">
        <v>35.095132</v>
      </c>
      <c r="Q4197" s="787">
        <v>0.60198600000000002</v>
      </c>
      <c r="R4197" s="785" t="s">
        <v>893</v>
      </c>
      <c r="S4197" s="785" t="s">
        <v>2882</v>
      </c>
      <c r="T4197" s="785" t="s">
        <v>7806</v>
      </c>
      <c r="U4197" s="785" t="s">
        <v>3768</v>
      </c>
      <c r="V4197" s="785" t="s">
        <v>3070</v>
      </c>
      <c r="W4197" s="785" t="s">
        <v>7781</v>
      </c>
      <c r="X4197" s="785" t="s">
        <v>2891</v>
      </c>
      <c r="Y4197" s="615" t="str">
        <f t="shared" si="65"/>
        <v>Eliud Lagat</v>
      </c>
      <c r="Z4197" s="785" t="s">
        <v>7786</v>
      </c>
      <c r="AA4197" s="785" t="s">
        <v>4314</v>
      </c>
      <c r="AB4197" s="785" t="s">
        <v>2605</v>
      </c>
      <c r="AC4197" s="785" t="s">
        <v>2606</v>
      </c>
      <c r="AD4197" s="786">
        <v>42949</v>
      </c>
    </row>
    <row r="4198" spans="1:30" ht="15.75">
      <c r="A4198" s="785" t="s">
        <v>4301</v>
      </c>
      <c r="B4198" s="785" t="s">
        <v>19681</v>
      </c>
      <c r="C4198" s="785" t="s">
        <v>4303</v>
      </c>
      <c r="D4198" s="785" t="s">
        <v>2599</v>
      </c>
      <c r="E4198" s="785" t="s">
        <v>7815</v>
      </c>
      <c r="F4198" s="786">
        <v>42723</v>
      </c>
      <c r="G4198" s="785" t="s">
        <v>7816</v>
      </c>
      <c r="H4198" s="786">
        <v>42773</v>
      </c>
      <c r="I4198" s="785" t="s">
        <v>19682</v>
      </c>
      <c r="J4198" s="785" t="s">
        <v>629</v>
      </c>
      <c r="K4198" s="785" t="s">
        <v>19683</v>
      </c>
      <c r="L4198" s="785" t="s">
        <v>19684</v>
      </c>
      <c r="M4198" s="785"/>
      <c r="N4198" s="785"/>
      <c r="O4198" s="785"/>
      <c r="P4198" s="787">
        <v>36.169055</v>
      </c>
      <c r="Q4198" s="787">
        <v>-0.17912800000000001</v>
      </c>
      <c r="R4198" s="785" t="s">
        <v>695</v>
      </c>
      <c r="S4198" s="785" t="s">
        <v>1204</v>
      </c>
      <c r="T4198" s="785" t="s">
        <v>3670</v>
      </c>
      <c r="U4198" s="785" t="s">
        <v>3330</v>
      </c>
      <c r="V4198" s="785" t="s">
        <v>2855</v>
      </c>
      <c r="W4198" s="785" t="s">
        <v>2762</v>
      </c>
      <c r="X4198" s="785" t="s">
        <v>2762</v>
      </c>
      <c r="Y4198" s="615" t="str">
        <f t="shared" si="65"/>
        <v>Peter Kareithi Mwangi</v>
      </c>
      <c r="Z4198" s="785" t="s">
        <v>19685</v>
      </c>
      <c r="AA4198" s="785" t="s">
        <v>4314</v>
      </c>
      <c r="AB4198" s="785" t="s">
        <v>2683</v>
      </c>
      <c r="AC4198" s="785" t="s">
        <v>2606</v>
      </c>
      <c r="AD4198" s="786">
        <v>42956</v>
      </c>
    </row>
    <row r="4199" spans="1:30" ht="15.75">
      <c r="A4199" s="785" t="s">
        <v>4301</v>
      </c>
      <c r="B4199" s="785" t="s">
        <v>15118</v>
      </c>
      <c r="C4199" s="785" t="s">
        <v>4303</v>
      </c>
      <c r="D4199" s="785" t="s">
        <v>2599</v>
      </c>
      <c r="E4199" s="785" t="s">
        <v>15119</v>
      </c>
      <c r="F4199" s="786">
        <v>42721</v>
      </c>
      <c r="G4199" s="785" t="s">
        <v>8386</v>
      </c>
      <c r="H4199" s="786">
        <v>42771</v>
      </c>
      <c r="I4199" s="785" t="s">
        <v>15120</v>
      </c>
      <c r="J4199" s="785" t="s">
        <v>627</v>
      </c>
      <c r="K4199" s="785" t="s">
        <v>15121</v>
      </c>
      <c r="L4199" s="785" t="s">
        <v>15122</v>
      </c>
      <c r="M4199" s="785"/>
      <c r="N4199" s="785"/>
      <c r="O4199" s="785" t="s">
        <v>15123</v>
      </c>
      <c r="P4199" s="787">
        <v>37.618425000000002</v>
      </c>
      <c r="Q4199" s="787">
        <v>-6.2780000000000002E-2</v>
      </c>
      <c r="R4199" s="785" t="s">
        <v>1104</v>
      </c>
      <c r="S4199" s="785" t="s">
        <v>2643</v>
      </c>
      <c r="T4199" s="785" t="s">
        <v>2644</v>
      </c>
      <c r="U4199" s="785" t="s">
        <v>3895</v>
      </c>
      <c r="V4199" s="785" t="s">
        <v>2673</v>
      </c>
      <c r="W4199" s="785" t="s">
        <v>2608</v>
      </c>
      <c r="X4199" s="785" t="s">
        <v>15124</v>
      </c>
      <c r="Y4199" s="615" t="str">
        <f t="shared" si="65"/>
        <v>Josphat Chege</v>
      </c>
      <c r="Z4199" s="785" t="s">
        <v>15125</v>
      </c>
      <c r="AA4199" s="785" t="s">
        <v>5464</v>
      </c>
      <c r="AB4199" s="785" t="s">
        <v>2609</v>
      </c>
      <c r="AC4199" s="785" t="s">
        <v>2610</v>
      </c>
      <c r="AD4199" s="786">
        <v>43369</v>
      </c>
    </row>
    <row r="4200" spans="1:30" ht="15.75">
      <c r="A4200" s="785" t="s">
        <v>4301</v>
      </c>
      <c r="B4200" s="785" t="s">
        <v>8926</v>
      </c>
      <c r="C4200" s="785" t="s">
        <v>4303</v>
      </c>
      <c r="D4200" s="785" t="s">
        <v>2599</v>
      </c>
      <c r="E4200" s="785" t="s">
        <v>8927</v>
      </c>
      <c r="F4200" s="786">
        <v>42746</v>
      </c>
      <c r="G4200" s="785" t="s">
        <v>8928</v>
      </c>
      <c r="H4200" s="786">
        <v>42768</v>
      </c>
      <c r="I4200" s="785" t="s">
        <v>8929</v>
      </c>
      <c r="J4200" s="785" t="s">
        <v>629</v>
      </c>
      <c r="K4200" s="785" t="s">
        <v>8930</v>
      </c>
      <c r="L4200" s="785" t="s">
        <v>8931</v>
      </c>
      <c r="M4200" s="785"/>
      <c r="N4200" s="785"/>
      <c r="O4200" s="785" t="s">
        <v>8932</v>
      </c>
      <c r="P4200" s="787">
        <v>37.006554999999999</v>
      </c>
      <c r="Q4200" s="787">
        <v>-0.85957600000000001</v>
      </c>
      <c r="R4200" s="785" t="s">
        <v>1030</v>
      </c>
      <c r="S4200" s="785" t="s">
        <v>1031</v>
      </c>
      <c r="T4200" s="785" t="s">
        <v>8933</v>
      </c>
      <c r="U4200" s="785" t="s">
        <v>8934</v>
      </c>
      <c r="V4200" s="785" t="s">
        <v>2855</v>
      </c>
      <c r="W4200" s="785" t="s">
        <v>2707</v>
      </c>
      <c r="X4200" s="785" t="s">
        <v>2707</v>
      </c>
      <c r="Y4200" s="615" t="str">
        <f t="shared" si="65"/>
        <v>Fagaden Enterprises</v>
      </c>
      <c r="Z4200" s="785" t="s">
        <v>8492</v>
      </c>
      <c r="AA4200" s="785" t="s">
        <v>4349</v>
      </c>
      <c r="AB4200" s="785" t="s">
        <v>2683</v>
      </c>
      <c r="AC4200" s="785" t="s">
        <v>2606</v>
      </c>
      <c r="AD4200" s="786">
        <v>42872</v>
      </c>
    </row>
    <row r="4201" spans="1:30" ht="15.75">
      <c r="A4201" s="785" t="s">
        <v>4301</v>
      </c>
      <c r="B4201" s="785" t="s">
        <v>29212</v>
      </c>
      <c r="C4201" s="785" t="s">
        <v>4303</v>
      </c>
      <c r="D4201" s="785" t="s">
        <v>2599</v>
      </c>
      <c r="E4201" s="785" t="s">
        <v>21836</v>
      </c>
      <c r="F4201" s="786">
        <v>42718</v>
      </c>
      <c r="G4201" s="785" t="s">
        <v>8928</v>
      </c>
      <c r="H4201" s="786">
        <v>42768</v>
      </c>
      <c r="I4201" s="785" t="s">
        <v>29213</v>
      </c>
      <c r="J4201" s="785" t="s">
        <v>627</v>
      </c>
      <c r="K4201" s="785" t="s">
        <v>29214</v>
      </c>
      <c r="L4201" s="785" t="s">
        <v>29215</v>
      </c>
      <c r="M4201" s="785"/>
      <c r="N4201" s="785"/>
      <c r="O4201" s="785"/>
      <c r="P4201" s="787">
        <v>37.543005999999998</v>
      </c>
      <c r="Q4201" s="787">
        <v>-0.40077000000000002</v>
      </c>
      <c r="R4201" s="785" t="s">
        <v>1089</v>
      </c>
      <c r="S4201" s="785" t="s">
        <v>2731</v>
      </c>
      <c r="T4201" s="785" t="s">
        <v>7453</v>
      </c>
      <c r="U4201" s="785" t="s">
        <v>3510</v>
      </c>
      <c r="V4201" s="785" t="s">
        <v>2855</v>
      </c>
      <c r="W4201" s="785" t="s">
        <v>3511</v>
      </c>
      <c r="X4201" s="785"/>
      <c r="Y4201" s="615" t="str">
        <f t="shared" si="65"/>
        <v>Sakaki Natural Renewable Energy Center</v>
      </c>
      <c r="Z4201" s="785" t="s">
        <v>2599</v>
      </c>
      <c r="AA4201" s="785" t="s">
        <v>4349</v>
      </c>
      <c r="AB4201" s="785" t="s">
        <v>2683</v>
      </c>
      <c r="AC4201" s="785" t="s">
        <v>2606</v>
      </c>
      <c r="AD4201" s="786">
        <v>42823</v>
      </c>
    </row>
    <row r="4202" spans="1:30" ht="15.75">
      <c r="A4202" s="785" t="s">
        <v>4301</v>
      </c>
      <c r="B4202" s="785" t="s">
        <v>29579</v>
      </c>
      <c r="C4202" s="785" t="s">
        <v>4303</v>
      </c>
      <c r="D4202" s="785" t="s">
        <v>2599</v>
      </c>
      <c r="E4202" s="785" t="s">
        <v>21836</v>
      </c>
      <c r="F4202" s="786">
        <v>42718</v>
      </c>
      <c r="G4202" s="785" t="s">
        <v>8928</v>
      </c>
      <c r="H4202" s="786">
        <v>42768</v>
      </c>
      <c r="I4202" s="785" t="s">
        <v>29580</v>
      </c>
      <c r="J4202" s="785" t="s">
        <v>629</v>
      </c>
      <c r="K4202" s="785" t="s">
        <v>29581</v>
      </c>
      <c r="L4202" s="785" t="s">
        <v>29582</v>
      </c>
      <c r="M4202" s="785"/>
      <c r="N4202" s="785"/>
      <c r="O4202" s="785"/>
      <c r="P4202" s="787">
        <v>37.420724</v>
      </c>
      <c r="Q4202" s="787">
        <v>-0.52715100000000004</v>
      </c>
      <c r="R4202" s="785" t="s">
        <v>1961</v>
      </c>
      <c r="S4202" s="785" t="s">
        <v>2066</v>
      </c>
      <c r="T4202" s="785" t="s">
        <v>2692</v>
      </c>
      <c r="U4202" s="785" t="s">
        <v>29583</v>
      </c>
      <c r="V4202" s="785" t="s">
        <v>2855</v>
      </c>
      <c r="W4202" s="785" t="s">
        <v>3511</v>
      </c>
      <c r="X4202" s="785"/>
      <c r="Y4202" s="615" t="str">
        <f t="shared" si="65"/>
        <v>Sakaki Natural Renewable Energy Center</v>
      </c>
      <c r="Z4202" s="785" t="s">
        <v>2599</v>
      </c>
      <c r="AA4202" s="785" t="s">
        <v>4349</v>
      </c>
      <c r="AB4202" s="785" t="s">
        <v>2683</v>
      </c>
      <c r="AC4202" s="785" t="s">
        <v>2606</v>
      </c>
      <c r="AD4202" s="786">
        <v>42941</v>
      </c>
    </row>
    <row r="4203" spans="1:30" ht="15.75">
      <c r="A4203" s="785" t="s">
        <v>4301</v>
      </c>
      <c r="B4203" s="785" t="s">
        <v>4378</v>
      </c>
      <c r="C4203" s="785" t="s">
        <v>4379</v>
      </c>
      <c r="D4203" s="785" t="s">
        <v>2598</v>
      </c>
      <c r="E4203" s="785" t="s">
        <v>4380</v>
      </c>
      <c r="F4203" s="786">
        <v>42717</v>
      </c>
      <c r="G4203" s="785" t="s">
        <v>4381</v>
      </c>
      <c r="H4203" s="786">
        <v>42767</v>
      </c>
      <c r="I4203" s="785" t="s">
        <v>4382</v>
      </c>
      <c r="J4203" s="785" t="s">
        <v>629</v>
      </c>
      <c r="K4203" s="785" t="s">
        <v>4383</v>
      </c>
      <c r="L4203" s="785" t="s">
        <v>4384</v>
      </c>
      <c r="M4203" s="785"/>
      <c r="N4203" s="785"/>
      <c r="O4203" s="785"/>
      <c r="P4203" s="787">
        <v>35.235692999999998</v>
      </c>
      <c r="Q4203" s="787">
        <v>0.44735200000000003</v>
      </c>
      <c r="R4203" s="785" t="s">
        <v>893</v>
      </c>
      <c r="S4203" s="785" t="s">
        <v>2708</v>
      </c>
      <c r="T4203" s="785" t="s">
        <v>4385</v>
      </c>
      <c r="U4203" s="785" t="s">
        <v>4386</v>
      </c>
      <c r="V4203" s="785" t="s">
        <v>2855</v>
      </c>
      <c r="W4203" s="785" t="s">
        <v>3181</v>
      </c>
      <c r="X4203" s="785" t="s">
        <v>3181</v>
      </c>
      <c r="Y4203" s="615" t="str">
        <f t="shared" si="65"/>
        <v>Abiud Limited</v>
      </c>
      <c r="Z4203" s="785" t="s">
        <v>2599</v>
      </c>
      <c r="AA4203" s="785" t="s">
        <v>4349</v>
      </c>
      <c r="AB4203" s="785" t="s">
        <v>2876</v>
      </c>
      <c r="AC4203" s="785" t="s">
        <v>2606</v>
      </c>
      <c r="AD4203" s="786">
        <v>42796</v>
      </c>
    </row>
    <row r="4204" spans="1:30" ht="15.75">
      <c r="A4204" s="785" t="s">
        <v>4301</v>
      </c>
      <c r="B4204" s="785" t="s">
        <v>4387</v>
      </c>
      <c r="C4204" s="785" t="s">
        <v>4303</v>
      </c>
      <c r="D4204" s="785" t="s">
        <v>2599</v>
      </c>
      <c r="E4204" s="785" t="s">
        <v>4380</v>
      </c>
      <c r="F4204" s="786">
        <v>42717</v>
      </c>
      <c r="G4204" s="785" t="s">
        <v>4381</v>
      </c>
      <c r="H4204" s="786">
        <v>42767</v>
      </c>
      <c r="I4204" s="785" t="s">
        <v>4388</v>
      </c>
      <c r="J4204" s="785" t="s">
        <v>629</v>
      </c>
      <c r="K4204" s="785" t="s">
        <v>4389</v>
      </c>
      <c r="L4204" s="785" t="s">
        <v>4390</v>
      </c>
      <c r="M4204" s="785"/>
      <c r="N4204" s="785"/>
      <c r="O4204" s="785"/>
      <c r="P4204" s="787">
        <v>35.069772</v>
      </c>
      <c r="Q4204" s="787">
        <v>0.20450699999999999</v>
      </c>
      <c r="R4204" s="785" t="s">
        <v>916</v>
      </c>
      <c r="S4204" s="785" t="s">
        <v>2839</v>
      </c>
      <c r="T4204" s="785" t="s">
        <v>4376</v>
      </c>
      <c r="U4204" s="785" t="s">
        <v>4391</v>
      </c>
      <c r="V4204" s="785" t="s">
        <v>2855</v>
      </c>
      <c r="W4204" s="785" t="s">
        <v>3181</v>
      </c>
      <c r="X4204" s="785" t="s">
        <v>3181</v>
      </c>
      <c r="Y4204" s="615" t="str">
        <f t="shared" si="65"/>
        <v>Abiud Limited</v>
      </c>
      <c r="Z4204" s="785" t="s">
        <v>2599</v>
      </c>
      <c r="AA4204" s="785" t="s">
        <v>4349</v>
      </c>
      <c r="AB4204" s="785" t="s">
        <v>2876</v>
      </c>
      <c r="AC4204" s="785" t="s">
        <v>2606</v>
      </c>
      <c r="AD4204" s="786">
        <v>42796</v>
      </c>
    </row>
    <row r="4205" spans="1:30" ht="15.75">
      <c r="A4205" s="785" t="s">
        <v>4301</v>
      </c>
      <c r="B4205" s="785" t="s">
        <v>4434</v>
      </c>
      <c r="C4205" s="785" t="s">
        <v>4303</v>
      </c>
      <c r="D4205" s="785" t="s">
        <v>2599</v>
      </c>
      <c r="E4205" s="785" t="s">
        <v>4380</v>
      </c>
      <c r="F4205" s="786">
        <v>42717</v>
      </c>
      <c r="G4205" s="785" t="s">
        <v>4381</v>
      </c>
      <c r="H4205" s="786">
        <v>42767</v>
      </c>
      <c r="I4205" s="785" t="s">
        <v>4435</v>
      </c>
      <c r="J4205" s="785" t="s">
        <v>627</v>
      </c>
      <c r="K4205" s="785" t="s">
        <v>4436</v>
      </c>
      <c r="L4205" s="785" t="s">
        <v>4437</v>
      </c>
      <c r="M4205" s="785"/>
      <c r="N4205" s="785"/>
      <c r="O4205" s="785"/>
      <c r="P4205" s="787">
        <v>35.133645000000001</v>
      </c>
      <c r="Q4205" s="787">
        <v>0.194577</v>
      </c>
      <c r="R4205" s="785" t="s">
        <v>916</v>
      </c>
      <c r="S4205" s="785" t="s">
        <v>2839</v>
      </c>
      <c r="T4205" s="785" t="s">
        <v>4398</v>
      </c>
      <c r="U4205" s="785" t="s">
        <v>2841</v>
      </c>
      <c r="V4205" s="785" t="s">
        <v>3070</v>
      </c>
      <c r="W4205" s="785" t="s">
        <v>3181</v>
      </c>
      <c r="X4205" s="785" t="s">
        <v>3181</v>
      </c>
      <c r="Y4205" s="615" t="str">
        <f t="shared" si="65"/>
        <v>Abiud Limited</v>
      </c>
      <c r="Z4205" s="785" t="s">
        <v>2599</v>
      </c>
      <c r="AA4205" s="785" t="s">
        <v>4349</v>
      </c>
      <c r="AB4205" s="785" t="s">
        <v>2876</v>
      </c>
      <c r="AC4205" s="785" t="s">
        <v>2606</v>
      </c>
      <c r="AD4205" s="786">
        <v>42796</v>
      </c>
    </row>
    <row r="4206" spans="1:30" ht="15.75">
      <c r="A4206" s="785" t="s">
        <v>4301</v>
      </c>
      <c r="B4206" s="785" t="s">
        <v>4879</v>
      </c>
      <c r="C4206" s="785" t="s">
        <v>4303</v>
      </c>
      <c r="D4206" s="785" t="s">
        <v>2599</v>
      </c>
      <c r="E4206" s="785" t="s">
        <v>4380</v>
      </c>
      <c r="F4206" s="786">
        <v>42717</v>
      </c>
      <c r="G4206" s="785" t="s">
        <v>4381</v>
      </c>
      <c r="H4206" s="786">
        <v>42767</v>
      </c>
      <c r="I4206" s="785" t="s">
        <v>4880</v>
      </c>
      <c r="J4206" s="785" t="s">
        <v>629</v>
      </c>
      <c r="K4206" s="785" t="s">
        <v>4881</v>
      </c>
      <c r="L4206" s="785" t="s">
        <v>4882</v>
      </c>
      <c r="M4206" s="785"/>
      <c r="N4206" s="785"/>
      <c r="O4206" s="785"/>
      <c r="P4206" s="787">
        <v>37.100425000000001</v>
      </c>
      <c r="Q4206" s="787">
        <v>-0.29276799999999997</v>
      </c>
      <c r="R4206" s="785" t="s">
        <v>1056</v>
      </c>
      <c r="S4206" s="785" t="s">
        <v>2272</v>
      </c>
      <c r="T4206" s="785" t="s">
        <v>4883</v>
      </c>
      <c r="U4206" s="785" t="s">
        <v>2787</v>
      </c>
      <c r="V4206" s="785" t="s">
        <v>3070</v>
      </c>
      <c r="W4206" s="785" t="s">
        <v>3015</v>
      </c>
      <c r="X4206" s="785" t="s">
        <v>4772</v>
      </c>
      <c r="Y4206" s="615" t="str">
        <f t="shared" si="65"/>
        <v>Allan Gichuru Karugu</v>
      </c>
      <c r="Z4206" s="785" t="s">
        <v>4884</v>
      </c>
      <c r="AA4206" s="785" t="s">
        <v>4349</v>
      </c>
      <c r="AB4206" s="785" t="s">
        <v>2605</v>
      </c>
      <c r="AC4206" s="785" t="s">
        <v>2606</v>
      </c>
      <c r="AD4206" s="786">
        <v>42874</v>
      </c>
    </row>
    <row r="4207" spans="1:30" ht="15.75">
      <c r="A4207" s="785" t="s">
        <v>4301</v>
      </c>
      <c r="B4207" s="785" t="s">
        <v>5917</v>
      </c>
      <c r="C4207" s="785" t="s">
        <v>4303</v>
      </c>
      <c r="D4207" s="785" t="s">
        <v>2599</v>
      </c>
      <c r="E4207" s="785" t="s">
        <v>4380</v>
      </c>
      <c r="F4207" s="786">
        <v>42717</v>
      </c>
      <c r="G4207" s="785" t="s">
        <v>4381</v>
      </c>
      <c r="H4207" s="786">
        <v>42767</v>
      </c>
      <c r="I4207" s="785" t="s">
        <v>5918</v>
      </c>
      <c r="J4207" s="785" t="s">
        <v>629</v>
      </c>
      <c r="K4207" s="785" t="s">
        <v>2612</v>
      </c>
      <c r="L4207" s="785" t="s">
        <v>5919</v>
      </c>
      <c r="M4207" s="785"/>
      <c r="N4207" s="785"/>
      <c r="O4207" s="785"/>
      <c r="P4207" s="787">
        <v>37.860272000000002</v>
      </c>
      <c r="Q4207" s="787">
        <v>-1.550665</v>
      </c>
      <c r="R4207" s="785" t="s">
        <v>3217</v>
      </c>
      <c r="S4207" s="785" t="s">
        <v>5920</v>
      </c>
      <c r="T4207" s="785" t="s">
        <v>5921</v>
      </c>
      <c r="U4207" s="785" t="s">
        <v>5922</v>
      </c>
      <c r="V4207" s="785" t="s">
        <v>2673</v>
      </c>
      <c r="W4207" s="785" t="s">
        <v>2608</v>
      </c>
      <c r="X4207" s="785" t="s">
        <v>2608</v>
      </c>
      <c r="Y4207" s="615" t="str">
        <f t="shared" si="65"/>
        <v>Biogas International Limited</v>
      </c>
      <c r="Z4207" s="785" t="s">
        <v>2599</v>
      </c>
      <c r="AA4207" s="785" t="s">
        <v>5464</v>
      </c>
      <c r="AB4207" s="785" t="s">
        <v>2609</v>
      </c>
      <c r="AC4207" s="785" t="s">
        <v>2610</v>
      </c>
      <c r="AD4207" s="786">
        <v>42796</v>
      </c>
    </row>
    <row r="4208" spans="1:30" ht="15.75">
      <c r="A4208" s="785" t="s">
        <v>4301</v>
      </c>
      <c r="B4208" s="785" t="s">
        <v>5937</v>
      </c>
      <c r="C4208" s="785" t="s">
        <v>4303</v>
      </c>
      <c r="D4208" s="785" t="s">
        <v>2599</v>
      </c>
      <c r="E4208" s="785" t="s">
        <v>4380</v>
      </c>
      <c r="F4208" s="786">
        <v>42717</v>
      </c>
      <c r="G4208" s="785" t="s">
        <v>4381</v>
      </c>
      <c r="H4208" s="786">
        <v>42767</v>
      </c>
      <c r="I4208" s="785" t="s">
        <v>5938</v>
      </c>
      <c r="J4208" s="785" t="s">
        <v>629</v>
      </c>
      <c r="K4208" s="785" t="s">
        <v>5939</v>
      </c>
      <c r="L4208" s="785" t="s">
        <v>5940</v>
      </c>
      <c r="M4208" s="785"/>
      <c r="N4208" s="785"/>
      <c r="O4208" s="785"/>
      <c r="P4208" s="787">
        <v>37.868684999999999</v>
      </c>
      <c r="Q4208" s="787">
        <v>-1.6191979999999999</v>
      </c>
      <c r="R4208" s="785" t="s">
        <v>3217</v>
      </c>
      <c r="S4208" s="785" t="s">
        <v>5920</v>
      </c>
      <c r="T4208" s="785" t="s">
        <v>5941</v>
      </c>
      <c r="U4208" s="785" t="s">
        <v>5942</v>
      </c>
      <c r="V4208" s="785" t="s">
        <v>2673</v>
      </c>
      <c r="W4208" s="785" t="s">
        <v>2608</v>
      </c>
      <c r="X4208" s="785" t="s">
        <v>2608</v>
      </c>
      <c r="Y4208" s="615" t="str">
        <f t="shared" si="65"/>
        <v>Biogas International Limited</v>
      </c>
      <c r="Z4208" s="785" t="s">
        <v>2599</v>
      </c>
      <c r="AA4208" s="785" t="s">
        <v>5464</v>
      </c>
      <c r="AB4208" s="785" t="s">
        <v>2609</v>
      </c>
      <c r="AC4208" s="785" t="s">
        <v>2610</v>
      </c>
      <c r="AD4208" s="786">
        <v>42796</v>
      </c>
    </row>
    <row r="4209" spans="1:30" ht="15.75">
      <c r="A4209" s="785" t="s">
        <v>4301</v>
      </c>
      <c r="B4209" s="785" t="s">
        <v>5943</v>
      </c>
      <c r="C4209" s="785" t="s">
        <v>4303</v>
      </c>
      <c r="D4209" s="785" t="s">
        <v>2599</v>
      </c>
      <c r="E4209" s="785" t="s">
        <v>4380</v>
      </c>
      <c r="F4209" s="786">
        <v>42717</v>
      </c>
      <c r="G4209" s="785" t="s">
        <v>4381</v>
      </c>
      <c r="H4209" s="786">
        <v>42767</v>
      </c>
      <c r="I4209" s="785" t="s">
        <v>5944</v>
      </c>
      <c r="J4209" s="785" t="s">
        <v>629</v>
      </c>
      <c r="K4209" s="785" t="s">
        <v>2612</v>
      </c>
      <c r="L4209" s="785" t="s">
        <v>5945</v>
      </c>
      <c r="M4209" s="785"/>
      <c r="N4209" s="785"/>
      <c r="O4209" s="785"/>
      <c r="P4209" s="787">
        <v>37.861871999999998</v>
      </c>
      <c r="Q4209" s="787">
        <v>-1.4910920000000001</v>
      </c>
      <c r="R4209" s="785" t="s">
        <v>3217</v>
      </c>
      <c r="S4209" s="785" t="s">
        <v>5920</v>
      </c>
      <c r="T4209" s="785" t="s">
        <v>1730</v>
      </c>
      <c r="U4209" s="785" t="s">
        <v>5946</v>
      </c>
      <c r="V4209" s="785" t="s">
        <v>2673</v>
      </c>
      <c r="W4209" s="785" t="s">
        <v>2608</v>
      </c>
      <c r="X4209" s="785" t="s">
        <v>2608</v>
      </c>
      <c r="Y4209" s="615" t="str">
        <f t="shared" si="65"/>
        <v>Biogas International Limited</v>
      </c>
      <c r="Z4209" s="785" t="s">
        <v>2599</v>
      </c>
      <c r="AA4209" s="785" t="s">
        <v>5464</v>
      </c>
      <c r="AB4209" s="785" t="s">
        <v>2609</v>
      </c>
      <c r="AC4209" s="785" t="s">
        <v>2610</v>
      </c>
      <c r="AD4209" s="786">
        <v>42796</v>
      </c>
    </row>
    <row r="4210" spans="1:30" ht="15.75">
      <c r="A4210" s="785" t="s">
        <v>4301</v>
      </c>
      <c r="B4210" s="785" t="s">
        <v>5947</v>
      </c>
      <c r="C4210" s="785" t="s">
        <v>4303</v>
      </c>
      <c r="D4210" s="785" t="s">
        <v>2599</v>
      </c>
      <c r="E4210" s="785" t="s">
        <v>4380</v>
      </c>
      <c r="F4210" s="786">
        <v>42717</v>
      </c>
      <c r="G4210" s="785" t="s">
        <v>4381</v>
      </c>
      <c r="H4210" s="786">
        <v>42767</v>
      </c>
      <c r="I4210" s="785" t="s">
        <v>5948</v>
      </c>
      <c r="J4210" s="785" t="s">
        <v>627</v>
      </c>
      <c r="K4210" s="785" t="s">
        <v>5949</v>
      </c>
      <c r="L4210" s="785" t="s">
        <v>5950</v>
      </c>
      <c r="M4210" s="785"/>
      <c r="N4210" s="785"/>
      <c r="O4210" s="785"/>
      <c r="P4210" s="787">
        <v>37.874189999999999</v>
      </c>
      <c r="Q4210" s="787">
        <v>-1.620493</v>
      </c>
      <c r="R4210" s="785" t="s">
        <v>3217</v>
      </c>
      <c r="S4210" s="785" t="s">
        <v>5920</v>
      </c>
      <c r="T4210" s="785" t="s">
        <v>5921</v>
      </c>
      <c r="U4210" s="785" t="s">
        <v>5951</v>
      </c>
      <c r="V4210" s="785" t="s">
        <v>2673</v>
      </c>
      <c r="W4210" s="785" t="s">
        <v>2608</v>
      </c>
      <c r="X4210" s="785" t="s">
        <v>2608</v>
      </c>
      <c r="Y4210" s="615" t="str">
        <f t="shared" si="65"/>
        <v>Biogas International Limited</v>
      </c>
      <c r="Z4210" s="785" t="s">
        <v>2599</v>
      </c>
      <c r="AA4210" s="785" t="s">
        <v>5464</v>
      </c>
      <c r="AB4210" s="785" t="s">
        <v>2609</v>
      </c>
      <c r="AC4210" s="785" t="s">
        <v>2610</v>
      </c>
      <c r="AD4210" s="786">
        <v>42796</v>
      </c>
    </row>
    <row r="4211" spans="1:30" ht="15.75">
      <c r="A4211" s="785" t="s">
        <v>4301</v>
      </c>
      <c r="B4211" s="785" t="s">
        <v>5957</v>
      </c>
      <c r="C4211" s="785" t="s">
        <v>4303</v>
      </c>
      <c r="D4211" s="785" t="s">
        <v>2599</v>
      </c>
      <c r="E4211" s="785" t="s">
        <v>4380</v>
      </c>
      <c r="F4211" s="786">
        <v>42717</v>
      </c>
      <c r="G4211" s="785" t="s">
        <v>4381</v>
      </c>
      <c r="H4211" s="786">
        <v>42767</v>
      </c>
      <c r="I4211" s="785" t="s">
        <v>5958</v>
      </c>
      <c r="J4211" s="785" t="s">
        <v>629</v>
      </c>
      <c r="K4211" s="785" t="s">
        <v>5959</v>
      </c>
      <c r="L4211" s="785" t="s">
        <v>5960</v>
      </c>
      <c r="M4211" s="785"/>
      <c r="N4211" s="785"/>
      <c r="O4211" s="785"/>
      <c r="P4211" s="787">
        <v>37.877397000000002</v>
      </c>
      <c r="Q4211" s="787">
        <v>-1.56853</v>
      </c>
      <c r="R4211" s="785" t="s">
        <v>3217</v>
      </c>
      <c r="S4211" s="785" t="s">
        <v>5920</v>
      </c>
      <c r="T4211" s="785" t="s">
        <v>5921</v>
      </c>
      <c r="U4211" s="785" t="s">
        <v>5961</v>
      </c>
      <c r="V4211" s="785" t="s">
        <v>2673</v>
      </c>
      <c r="W4211" s="785" t="s">
        <v>2608</v>
      </c>
      <c r="X4211" s="785" t="s">
        <v>2608</v>
      </c>
      <c r="Y4211" s="615" t="str">
        <f t="shared" si="65"/>
        <v>Biogas International Limited</v>
      </c>
      <c r="Z4211" s="785" t="s">
        <v>2599</v>
      </c>
      <c r="AA4211" s="785" t="s">
        <v>5464</v>
      </c>
      <c r="AB4211" s="785" t="s">
        <v>2609</v>
      </c>
      <c r="AC4211" s="785" t="s">
        <v>2610</v>
      </c>
      <c r="AD4211" s="786">
        <v>42796</v>
      </c>
    </row>
    <row r="4212" spans="1:30" ht="15.75">
      <c r="A4212" s="785" t="s">
        <v>4301</v>
      </c>
      <c r="B4212" s="785" t="s">
        <v>5970</v>
      </c>
      <c r="C4212" s="785" t="s">
        <v>4303</v>
      </c>
      <c r="D4212" s="785" t="s">
        <v>2599</v>
      </c>
      <c r="E4212" s="785" t="s">
        <v>4380</v>
      </c>
      <c r="F4212" s="786">
        <v>42717</v>
      </c>
      <c r="G4212" s="785" t="s">
        <v>4381</v>
      </c>
      <c r="H4212" s="786">
        <v>42767</v>
      </c>
      <c r="I4212" s="785" t="s">
        <v>5971</v>
      </c>
      <c r="J4212" s="785" t="s">
        <v>627</v>
      </c>
      <c r="K4212" s="785" t="s">
        <v>5972</v>
      </c>
      <c r="L4212" s="785" t="s">
        <v>5973</v>
      </c>
      <c r="M4212" s="785"/>
      <c r="N4212" s="785"/>
      <c r="O4212" s="785"/>
      <c r="P4212" s="787">
        <v>35.248693000000003</v>
      </c>
      <c r="Q4212" s="787">
        <v>-0.90376699999999999</v>
      </c>
      <c r="R4212" s="785" t="s">
        <v>1623</v>
      </c>
      <c r="S4212" s="785" t="s">
        <v>5876</v>
      </c>
      <c r="T4212" s="785" t="s">
        <v>5974</v>
      </c>
      <c r="U4212" s="785" t="s">
        <v>5975</v>
      </c>
      <c r="V4212" s="785" t="s">
        <v>2673</v>
      </c>
      <c r="W4212" s="785" t="s">
        <v>2608</v>
      </c>
      <c r="X4212" s="785" t="s">
        <v>2608</v>
      </c>
      <c r="Y4212" s="615" t="str">
        <f t="shared" si="65"/>
        <v>Biogas International Limited</v>
      </c>
      <c r="Z4212" s="785" t="s">
        <v>2599</v>
      </c>
      <c r="AA4212" s="785" t="s">
        <v>5464</v>
      </c>
      <c r="AB4212" s="785" t="s">
        <v>2609</v>
      </c>
      <c r="AC4212" s="785" t="s">
        <v>2610</v>
      </c>
      <c r="AD4212" s="786">
        <v>42796</v>
      </c>
    </row>
    <row r="4213" spans="1:30" ht="15.75">
      <c r="A4213" s="785" t="s">
        <v>4301</v>
      </c>
      <c r="B4213" s="785" t="s">
        <v>6095</v>
      </c>
      <c r="C4213" s="785" t="s">
        <v>4303</v>
      </c>
      <c r="D4213" s="785" t="s">
        <v>2599</v>
      </c>
      <c r="E4213" s="785" t="s">
        <v>4380</v>
      </c>
      <c r="F4213" s="786">
        <v>42717</v>
      </c>
      <c r="G4213" s="785" t="s">
        <v>4381</v>
      </c>
      <c r="H4213" s="786">
        <v>42767</v>
      </c>
      <c r="I4213" s="785" t="s">
        <v>6096</v>
      </c>
      <c r="J4213" s="785" t="s">
        <v>629</v>
      </c>
      <c r="K4213" s="785" t="s">
        <v>6097</v>
      </c>
      <c r="L4213" s="785" t="s">
        <v>6098</v>
      </c>
      <c r="M4213" s="785"/>
      <c r="N4213" s="785"/>
      <c r="O4213" s="785"/>
      <c r="P4213" s="787">
        <v>37.875618000000003</v>
      </c>
      <c r="Q4213" s="787">
        <v>-1.6273599999999999</v>
      </c>
      <c r="R4213" s="785" t="s">
        <v>3217</v>
      </c>
      <c r="S4213" s="785" t="s">
        <v>5920</v>
      </c>
      <c r="T4213" s="785" t="s">
        <v>5941</v>
      </c>
      <c r="U4213" s="785" t="s">
        <v>5942</v>
      </c>
      <c r="V4213" s="785" t="s">
        <v>6015</v>
      </c>
      <c r="W4213" s="785" t="s">
        <v>2608</v>
      </c>
      <c r="X4213" s="785" t="s">
        <v>2608</v>
      </c>
      <c r="Y4213" s="615" t="str">
        <f t="shared" si="65"/>
        <v>Biogas International Limited</v>
      </c>
      <c r="Z4213" s="785" t="s">
        <v>2599</v>
      </c>
      <c r="AA4213" s="785" t="s">
        <v>5464</v>
      </c>
      <c r="AB4213" s="785" t="s">
        <v>2609</v>
      </c>
      <c r="AC4213" s="785" t="s">
        <v>2610</v>
      </c>
      <c r="AD4213" s="786">
        <v>42796</v>
      </c>
    </row>
    <row r="4214" spans="1:30" ht="15.75">
      <c r="A4214" s="785" t="s">
        <v>4301</v>
      </c>
      <c r="B4214" s="785" t="s">
        <v>6118</v>
      </c>
      <c r="C4214" s="785" t="s">
        <v>4303</v>
      </c>
      <c r="D4214" s="785" t="s">
        <v>2599</v>
      </c>
      <c r="E4214" s="785" t="s">
        <v>4380</v>
      </c>
      <c r="F4214" s="786">
        <v>42717</v>
      </c>
      <c r="G4214" s="785" t="s">
        <v>4381</v>
      </c>
      <c r="H4214" s="786">
        <v>42767</v>
      </c>
      <c r="I4214" s="785" t="s">
        <v>6119</v>
      </c>
      <c r="J4214" s="785" t="s">
        <v>627</v>
      </c>
      <c r="K4214" s="785" t="s">
        <v>6120</v>
      </c>
      <c r="L4214" s="785" t="s">
        <v>6121</v>
      </c>
      <c r="M4214" s="785"/>
      <c r="N4214" s="785"/>
      <c r="O4214" s="785"/>
      <c r="P4214" s="787">
        <v>37.867759999999997</v>
      </c>
      <c r="Q4214" s="787">
        <v>-1.6044579999999999</v>
      </c>
      <c r="R4214" s="785" t="s">
        <v>3217</v>
      </c>
      <c r="S4214" s="785" t="s">
        <v>5920</v>
      </c>
      <c r="T4214" s="785" t="s">
        <v>5921</v>
      </c>
      <c r="U4214" s="785" t="s">
        <v>5961</v>
      </c>
      <c r="V4214" s="785" t="s">
        <v>6015</v>
      </c>
      <c r="W4214" s="785" t="s">
        <v>2608</v>
      </c>
      <c r="X4214" s="785" t="s">
        <v>2608</v>
      </c>
      <c r="Y4214" s="615" t="str">
        <f t="shared" si="65"/>
        <v>Biogas International Limited</v>
      </c>
      <c r="Z4214" s="785" t="s">
        <v>2599</v>
      </c>
      <c r="AA4214" s="785" t="s">
        <v>5464</v>
      </c>
      <c r="AB4214" s="785" t="s">
        <v>2609</v>
      </c>
      <c r="AC4214" s="785" t="s">
        <v>2610</v>
      </c>
      <c r="AD4214" s="786">
        <v>42796</v>
      </c>
    </row>
    <row r="4215" spans="1:30" ht="15.75">
      <c r="A4215" s="785" t="s">
        <v>4301</v>
      </c>
      <c r="B4215" s="785" t="s">
        <v>7485</v>
      </c>
      <c r="C4215" s="785" t="s">
        <v>4303</v>
      </c>
      <c r="D4215" s="785" t="s">
        <v>2599</v>
      </c>
      <c r="E4215" s="785" t="s">
        <v>4380</v>
      </c>
      <c r="F4215" s="786">
        <v>42717</v>
      </c>
      <c r="G4215" s="785" t="s">
        <v>4381</v>
      </c>
      <c r="H4215" s="786">
        <v>42767</v>
      </c>
      <c r="I4215" s="785" t="s">
        <v>7486</v>
      </c>
      <c r="J4215" s="785" t="s">
        <v>629</v>
      </c>
      <c r="K4215" s="785" t="s">
        <v>7487</v>
      </c>
      <c r="L4215" s="785" t="s">
        <v>7488</v>
      </c>
      <c r="M4215" s="785"/>
      <c r="N4215" s="785"/>
      <c r="O4215" s="785"/>
      <c r="P4215" s="787">
        <v>37.529136999999999</v>
      </c>
      <c r="Q4215" s="787">
        <v>-0.42719400000000002</v>
      </c>
      <c r="R4215" s="785" t="s">
        <v>1089</v>
      </c>
      <c r="S4215" s="785" t="s">
        <v>2731</v>
      </c>
      <c r="T4215" s="785" t="s">
        <v>7479</v>
      </c>
      <c r="U4215" s="785" t="s">
        <v>7399</v>
      </c>
      <c r="V4215" s="785" t="s">
        <v>3004</v>
      </c>
      <c r="W4215" s="785" t="s">
        <v>3005</v>
      </c>
      <c r="X4215" s="785" t="s">
        <v>3005</v>
      </c>
      <c r="Y4215" s="615" t="str">
        <f t="shared" si="65"/>
        <v>Eastern Bioteck</v>
      </c>
      <c r="Z4215" s="785" t="s">
        <v>2599</v>
      </c>
      <c r="AA4215" s="785" t="s">
        <v>4349</v>
      </c>
      <c r="AB4215" s="785" t="s">
        <v>2605</v>
      </c>
      <c r="AC4215" s="785" t="s">
        <v>2606</v>
      </c>
      <c r="AD4215" s="786">
        <v>42796</v>
      </c>
    </row>
    <row r="4216" spans="1:30" ht="15.75">
      <c r="A4216" s="785" t="s">
        <v>4301</v>
      </c>
      <c r="B4216" s="785" t="s">
        <v>10654</v>
      </c>
      <c r="C4216" s="785" t="s">
        <v>4303</v>
      </c>
      <c r="D4216" s="785" t="s">
        <v>2599</v>
      </c>
      <c r="E4216" s="785" t="s">
        <v>4380</v>
      </c>
      <c r="F4216" s="786">
        <v>42717</v>
      </c>
      <c r="G4216" s="785" t="s">
        <v>4381</v>
      </c>
      <c r="H4216" s="786">
        <v>42767</v>
      </c>
      <c r="I4216" s="785" t="s">
        <v>10655</v>
      </c>
      <c r="J4216" s="785" t="s">
        <v>629</v>
      </c>
      <c r="K4216" s="785" t="s">
        <v>10656</v>
      </c>
      <c r="L4216" s="785" t="s">
        <v>10657</v>
      </c>
      <c r="M4216" s="785"/>
      <c r="N4216" s="785"/>
      <c r="O4216" s="785"/>
      <c r="P4216" s="787">
        <v>34.938772999999998</v>
      </c>
      <c r="Q4216" s="787">
        <v>-0.768625</v>
      </c>
      <c r="R4216" s="785" t="s">
        <v>843</v>
      </c>
      <c r="S4216" s="785" t="s">
        <v>1310</v>
      </c>
      <c r="T4216" s="785" t="s">
        <v>10658</v>
      </c>
      <c r="U4216" s="785" t="s">
        <v>10659</v>
      </c>
      <c r="V4216" s="785" t="s">
        <v>3004</v>
      </c>
      <c r="W4216" s="785" t="s">
        <v>3645</v>
      </c>
      <c r="X4216" s="785" t="s">
        <v>3645</v>
      </c>
      <c r="Y4216" s="615" t="str">
        <f t="shared" si="65"/>
        <v>George Otwori</v>
      </c>
      <c r="Z4216" s="785" t="s">
        <v>2599</v>
      </c>
      <c r="AA4216" s="785" t="s">
        <v>4314</v>
      </c>
      <c r="AB4216" s="785" t="s">
        <v>2605</v>
      </c>
      <c r="AC4216" s="785" t="s">
        <v>2606</v>
      </c>
      <c r="AD4216" s="786">
        <v>42796</v>
      </c>
    </row>
    <row r="4217" spans="1:30" ht="15.75">
      <c r="A4217" s="785" t="s">
        <v>4301</v>
      </c>
      <c r="B4217" s="785" t="s">
        <v>12948</v>
      </c>
      <c r="C4217" s="785" t="s">
        <v>4303</v>
      </c>
      <c r="D4217" s="785" t="s">
        <v>2599</v>
      </c>
      <c r="E4217" s="785" t="s">
        <v>4380</v>
      </c>
      <c r="F4217" s="786">
        <v>42717</v>
      </c>
      <c r="G4217" s="785" t="s">
        <v>4381</v>
      </c>
      <c r="H4217" s="786">
        <v>42767</v>
      </c>
      <c r="I4217" s="785" t="s">
        <v>12949</v>
      </c>
      <c r="J4217" s="785" t="s">
        <v>629</v>
      </c>
      <c r="K4217" s="785" t="s">
        <v>12950</v>
      </c>
      <c r="L4217" s="785" t="s">
        <v>12951</v>
      </c>
      <c r="M4217" s="785"/>
      <c r="N4217" s="785"/>
      <c r="O4217" s="785"/>
      <c r="P4217" s="787">
        <v>37.190640000000002</v>
      </c>
      <c r="Q4217" s="787">
        <v>-1.45652</v>
      </c>
      <c r="R4217" s="785" t="s">
        <v>1729</v>
      </c>
      <c r="S4217" s="785" t="s">
        <v>1729</v>
      </c>
      <c r="T4217" s="785" t="s">
        <v>3268</v>
      </c>
      <c r="U4217" s="785" t="s">
        <v>12952</v>
      </c>
      <c r="V4217" s="785" t="s">
        <v>3004</v>
      </c>
      <c r="W4217" s="785" t="s">
        <v>2615</v>
      </c>
      <c r="X4217" s="785" t="s">
        <v>12807</v>
      </c>
      <c r="Y4217" s="615" t="str">
        <f t="shared" si="65"/>
        <v>James Nganga  Njoroge</v>
      </c>
      <c r="Z4217" s="785" t="s">
        <v>12798</v>
      </c>
      <c r="AA4217" s="785" t="s">
        <v>5464</v>
      </c>
      <c r="AB4217" s="785" t="s">
        <v>3686</v>
      </c>
      <c r="AC4217" s="785" t="s">
        <v>2617</v>
      </c>
      <c r="AD4217" s="786">
        <v>43021</v>
      </c>
    </row>
    <row r="4218" spans="1:30" ht="15.75">
      <c r="A4218" s="785" t="s">
        <v>4301</v>
      </c>
      <c r="B4218" s="785" t="s">
        <v>13433</v>
      </c>
      <c r="C4218" s="785" t="s">
        <v>4303</v>
      </c>
      <c r="D4218" s="785" t="s">
        <v>2599</v>
      </c>
      <c r="E4218" s="785" t="s">
        <v>4380</v>
      </c>
      <c r="F4218" s="786">
        <v>42717</v>
      </c>
      <c r="G4218" s="785" t="s">
        <v>4381</v>
      </c>
      <c r="H4218" s="786">
        <v>42767</v>
      </c>
      <c r="I4218" s="785" t="s">
        <v>13434</v>
      </c>
      <c r="J4218" s="785" t="s">
        <v>627</v>
      </c>
      <c r="K4218" s="785" t="s">
        <v>13435</v>
      </c>
      <c r="L4218" s="785" t="s">
        <v>13436</v>
      </c>
      <c r="M4218" s="785"/>
      <c r="N4218" s="785"/>
      <c r="O4218" s="785"/>
      <c r="P4218" s="787">
        <v>37.145552000000002</v>
      </c>
      <c r="Q4218" s="787">
        <v>-1.0546899999999999</v>
      </c>
      <c r="R4218" s="785" t="s">
        <v>821</v>
      </c>
      <c r="S4218" s="785" t="s">
        <v>2868</v>
      </c>
      <c r="T4218" s="785" t="s">
        <v>2701</v>
      </c>
      <c r="U4218" s="785" t="s">
        <v>5068</v>
      </c>
      <c r="V4218" s="785" t="s">
        <v>2855</v>
      </c>
      <c r="W4218" s="785" t="s">
        <v>3497</v>
      </c>
      <c r="X4218" s="785" t="s">
        <v>13432</v>
      </c>
      <c r="Y4218" s="615" t="str">
        <f t="shared" si="65"/>
        <v>Joel</v>
      </c>
      <c r="Z4218" s="785" t="s">
        <v>6695</v>
      </c>
      <c r="AA4218" s="785" t="s">
        <v>4349</v>
      </c>
      <c r="AB4218" s="785" t="s">
        <v>2605</v>
      </c>
      <c r="AC4218" s="785" t="s">
        <v>2606</v>
      </c>
      <c r="AD4218" s="786">
        <v>42870</v>
      </c>
    </row>
    <row r="4219" spans="1:30" ht="15.75">
      <c r="A4219" s="785" t="s">
        <v>4301</v>
      </c>
      <c r="B4219" s="785" t="s">
        <v>14661</v>
      </c>
      <c r="C4219" s="785" t="s">
        <v>4303</v>
      </c>
      <c r="D4219" s="785" t="s">
        <v>2599</v>
      </c>
      <c r="E4219" s="785" t="s">
        <v>4380</v>
      </c>
      <c r="F4219" s="786">
        <v>42717</v>
      </c>
      <c r="G4219" s="785" t="s">
        <v>4381</v>
      </c>
      <c r="H4219" s="786">
        <v>42767</v>
      </c>
      <c r="I4219" s="785" t="s">
        <v>14662</v>
      </c>
      <c r="J4219" s="785" t="s">
        <v>629</v>
      </c>
      <c r="K4219" s="785" t="s">
        <v>14663</v>
      </c>
      <c r="L4219" s="785" t="s">
        <v>14664</v>
      </c>
      <c r="M4219" s="785"/>
      <c r="N4219" s="785"/>
      <c r="O4219" s="785"/>
      <c r="P4219" s="787">
        <v>37.912269999999999</v>
      </c>
      <c r="Q4219" s="787">
        <v>0.122354</v>
      </c>
      <c r="R4219" s="785" t="s">
        <v>1104</v>
      </c>
      <c r="S4219" s="785" t="s">
        <v>3251</v>
      </c>
      <c r="T4219" s="785" t="s">
        <v>14665</v>
      </c>
      <c r="U4219" s="785" t="s">
        <v>14666</v>
      </c>
      <c r="V4219" s="785" t="s">
        <v>2855</v>
      </c>
      <c r="W4219" s="785" t="s">
        <v>3495</v>
      </c>
      <c r="X4219" s="785" t="s">
        <v>3495</v>
      </c>
      <c r="Y4219" s="615" t="str">
        <f t="shared" si="65"/>
        <v>Joseph Mbariu</v>
      </c>
      <c r="Z4219" s="785" t="s">
        <v>14667</v>
      </c>
      <c r="AA4219" s="785" t="s">
        <v>4314</v>
      </c>
      <c r="AB4219" s="785" t="s">
        <v>2605</v>
      </c>
      <c r="AC4219" s="785" t="s">
        <v>2606</v>
      </c>
      <c r="AD4219" s="786">
        <v>43006</v>
      </c>
    </row>
    <row r="4220" spans="1:30" ht="15.75">
      <c r="A4220" s="785" t="s">
        <v>4301</v>
      </c>
      <c r="B4220" s="785" t="s">
        <v>16320</v>
      </c>
      <c r="C4220" s="785" t="s">
        <v>4303</v>
      </c>
      <c r="D4220" s="785" t="s">
        <v>2599</v>
      </c>
      <c r="E4220" s="785" t="s">
        <v>4380</v>
      </c>
      <c r="F4220" s="786">
        <v>42717</v>
      </c>
      <c r="G4220" s="785" t="s">
        <v>4381</v>
      </c>
      <c r="H4220" s="786">
        <v>42767</v>
      </c>
      <c r="I4220" s="785" t="s">
        <v>16321</v>
      </c>
      <c r="J4220" s="785" t="s">
        <v>629</v>
      </c>
      <c r="K4220" s="785" t="s">
        <v>2612</v>
      </c>
      <c r="L4220" s="785" t="s">
        <v>16322</v>
      </c>
      <c r="M4220" s="785"/>
      <c r="N4220" s="785"/>
      <c r="O4220" s="785"/>
      <c r="P4220" s="787">
        <v>36.923628000000001</v>
      </c>
      <c r="Q4220" s="787">
        <v>-1.4663459999999999</v>
      </c>
      <c r="R4220" s="785" t="s">
        <v>2661</v>
      </c>
      <c r="S4220" s="785" t="s">
        <v>16323</v>
      </c>
      <c r="T4220" s="785" t="s">
        <v>3259</v>
      </c>
      <c r="U4220" s="785" t="s">
        <v>2599</v>
      </c>
      <c r="V4220" s="785" t="s">
        <v>2846</v>
      </c>
      <c r="W4220" s="785" t="s">
        <v>2621</v>
      </c>
      <c r="X4220" s="785" t="s">
        <v>2621</v>
      </c>
      <c r="Y4220" s="615" t="str">
        <f t="shared" si="65"/>
        <v>Kentainers Limited</v>
      </c>
      <c r="Z4220" s="785" t="s">
        <v>2599</v>
      </c>
      <c r="AA4220" s="785" t="s">
        <v>5464</v>
      </c>
      <c r="AB4220" s="785" t="s">
        <v>2616</v>
      </c>
      <c r="AC4220" s="785" t="s">
        <v>2617</v>
      </c>
      <c r="AD4220" s="786">
        <v>42796</v>
      </c>
    </row>
    <row r="4221" spans="1:30" ht="15.75">
      <c r="A4221" s="785" t="s">
        <v>4301</v>
      </c>
      <c r="B4221" s="785" t="s">
        <v>16391</v>
      </c>
      <c r="C4221" s="785" t="s">
        <v>4303</v>
      </c>
      <c r="D4221" s="785" t="s">
        <v>2599</v>
      </c>
      <c r="E4221" s="785" t="s">
        <v>4380</v>
      </c>
      <c r="F4221" s="786">
        <v>42717</v>
      </c>
      <c r="G4221" s="785" t="s">
        <v>4381</v>
      </c>
      <c r="H4221" s="786">
        <v>42767</v>
      </c>
      <c r="I4221" s="785" t="s">
        <v>16392</v>
      </c>
      <c r="J4221" s="785" t="s">
        <v>629</v>
      </c>
      <c r="K4221" s="785" t="s">
        <v>16393</v>
      </c>
      <c r="L4221" s="785" t="s">
        <v>16394</v>
      </c>
      <c r="M4221" s="785"/>
      <c r="N4221" s="785"/>
      <c r="O4221" s="785"/>
      <c r="P4221" s="787">
        <v>36.511560000000003</v>
      </c>
      <c r="Q4221" s="787">
        <v>-0.20278199999999999</v>
      </c>
      <c r="R4221" s="785" t="s">
        <v>1228</v>
      </c>
      <c r="S4221" s="785" t="s">
        <v>1229</v>
      </c>
      <c r="T4221" s="785" t="s">
        <v>16395</v>
      </c>
      <c r="U4221" s="785" t="s">
        <v>16396</v>
      </c>
      <c r="V4221" s="785" t="s">
        <v>2673</v>
      </c>
      <c r="W4221" s="785" t="s">
        <v>3025</v>
      </c>
      <c r="X4221" s="785" t="s">
        <v>16397</v>
      </c>
      <c r="Y4221" s="615" t="str">
        <f t="shared" si="65"/>
        <v>Kichemu Limited</v>
      </c>
      <c r="Z4221" s="785" t="s">
        <v>2599</v>
      </c>
      <c r="AA4221" s="785" t="s">
        <v>4349</v>
      </c>
      <c r="AB4221" s="785" t="s">
        <v>2683</v>
      </c>
      <c r="AC4221" s="785" t="s">
        <v>2606</v>
      </c>
      <c r="AD4221" s="786">
        <v>42796</v>
      </c>
    </row>
    <row r="4222" spans="1:30" ht="15.75">
      <c r="A4222" s="785" t="s">
        <v>4301</v>
      </c>
      <c r="B4222" s="785" t="s">
        <v>16729</v>
      </c>
      <c r="C4222" s="785" t="s">
        <v>4303</v>
      </c>
      <c r="D4222" s="785" t="s">
        <v>2599</v>
      </c>
      <c r="E4222" s="785" t="s">
        <v>4380</v>
      </c>
      <c r="F4222" s="786">
        <v>42717</v>
      </c>
      <c r="G4222" s="785" t="s">
        <v>4381</v>
      </c>
      <c r="H4222" s="786">
        <v>42767</v>
      </c>
      <c r="I4222" s="785" t="s">
        <v>16730</v>
      </c>
      <c r="J4222" s="785" t="s">
        <v>627</v>
      </c>
      <c r="K4222" s="785" t="s">
        <v>16731</v>
      </c>
      <c r="L4222" s="785" t="s">
        <v>16732</v>
      </c>
      <c r="M4222" s="785"/>
      <c r="N4222" s="785"/>
      <c r="O4222" s="785"/>
      <c r="P4222" s="787">
        <v>37.621146000000003</v>
      </c>
      <c r="Q4222" s="787">
        <v>1.8959E-2</v>
      </c>
      <c r="R4222" s="785" t="s">
        <v>1104</v>
      </c>
      <c r="S4222" s="785" t="s">
        <v>1277</v>
      </c>
      <c r="T4222" s="785" t="s">
        <v>16733</v>
      </c>
      <c r="U4222" s="785" t="s">
        <v>3734</v>
      </c>
      <c r="V4222" s="785" t="s">
        <v>2855</v>
      </c>
      <c r="W4222" s="785" t="s">
        <v>3253</v>
      </c>
      <c r="X4222" s="785" t="s">
        <v>3253</v>
      </c>
      <c r="Y4222" s="615" t="str">
        <f t="shared" si="65"/>
        <v>Likunga Company Limited</v>
      </c>
      <c r="Z4222" s="785" t="s">
        <v>2599</v>
      </c>
      <c r="AA4222" s="785" t="s">
        <v>4349</v>
      </c>
      <c r="AB4222" s="785" t="s">
        <v>2605</v>
      </c>
      <c r="AC4222" s="785" t="s">
        <v>2606</v>
      </c>
      <c r="AD4222" s="786">
        <v>42796</v>
      </c>
    </row>
    <row r="4223" spans="1:30" ht="15.75">
      <c r="A4223" s="785" t="s">
        <v>4301</v>
      </c>
      <c r="B4223" s="785" t="s">
        <v>16734</v>
      </c>
      <c r="C4223" s="785" t="s">
        <v>4303</v>
      </c>
      <c r="D4223" s="785" t="s">
        <v>2599</v>
      </c>
      <c r="E4223" s="785" t="s">
        <v>4380</v>
      </c>
      <c r="F4223" s="786">
        <v>42717</v>
      </c>
      <c r="G4223" s="785" t="s">
        <v>4381</v>
      </c>
      <c r="H4223" s="786">
        <v>42767</v>
      </c>
      <c r="I4223" s="785" t="s">
        <v>16735</v>
      </c>
      <c r="J4223" s="785" t="s">
        <v>627</v>
      </c>
      <c r="K4223" s="785" t="s">
        <v>16736</v>
      </c>
      <c r="L4223" s="785" t="s">
        <v>16737</v>
      </c>
      <c r="M4223" s="785"/>
      <c r="N4223" s="785"/>
      <c r="O4223" s="785"/>
      <c r="P4223" s="787">
        <v>37.641165000000001</v>
      </c>
      <c r="Q4223" s="787">
        <v>-1.6382000000000001E-2</v>
      </c>
      <c r="R4223" s="785" t="s">
        <v>1104</v>
      </c>
      <c r="S4223" s="785" t="s">
        <v>1105</v>
      </c>
      <c r="T4223" s="785" t="s">
        <v>3454</v>
      </c>
      <c r="U4223" s="785" t="s">
        <v>3642</v>
      </c>
      <c r="V4223" s="785" t="s">
        <v>2855</v>
      </c>
      <c r="W4223" s="785" t="s">
        <v>3253</v>
      </c>
      <c r="X4223" s="785" t="s">
        <v>3253</v>
      </c>
      <c r="Y4223" s="615" t="str">
        <f t="shared" si="65"/>
        <v>Likunga Company Limited</v>
      </c>
      <c r="Z4223" s="785" t="s">
        <v>2599</v>
      </c>
      <c r="AA4223" s="785" t="s">
        <v>4349</v>
      </c>
      <c r="AB4223" s="785" t="s">
        <v>2683</v>
      </c>
      <c r="AC4223" s="785" t="s">
        <v>2606</v>
      </c>
      <c r="AD4223" s="786">
        <v>42796</v>
      </c>
    </row>
    <row r="4224" spans="1:30" ht="15.75">
      <c r="A4224" s="785" t="s">
        <v>4301</v>
      </c>
      <c r="B4224" s="785" t="s">
        <v>16851</v>
      </c>
      <c r="C4224" s="785" t="s">
        <v>4303</v>
      </c>
      <c r="D4224" s="785" t="s">
        <v>2599</v>
      </c>
      <c r="E4224" s="785" t="s">
        <v>4380</v>
      </c>
      <c r="F4224" s="786">
        <v>42717</v>
      </c>
      <c r="G4224" s="785" t="s">
        <v>4381</v>
      </c>
      <c r="H4224" s="786">
        <v>42767</v>
      </c>
      <c r="I4224" s="785" t="s">
        <v>16852</v>
      </c>
      <c r="J4224" s="785" t="s">
        <v>629</v>
      </c>
      <c r="K4224" s="785" t="s">
        <v>16853</v>
      </c>
      <c r="L4224" s="785" t="s">
        <v>16854</v>
      </c>
      <c r="M4224" s="785"/>
      <c r="N4224" s="785"/>
      <c r="O4224" s="785"/>
      <c r="P4224" s="787">
        <v>37.478109000000003</v>
      </c>
      <c r="Q4224" s="787">
        <v>-0.42681000000000002</v>
      </c>
      <c r="R4224" s="785" t="s">
        <v>1089</v>
      </c>
      <c r="S4224" s="785" t="s">
        <v>1164</v>
      </c>
      <c r="T4224" s="785" t="s">
        <v>1164</v>
      </c>
      <c r="U4224" s="785" t="s">
        <v>4040</v>
      </c>
      <c r="V4224" s="785" t="s">
        <v>2673</v>
      </c>
      <c r="W4224" s="785" t="s">
        <v>3005</v>
      </c>
      <c r="X4224" s="785" t="s">
        <v>16849</v>
      </c>
      <c r="Y4224" s="615" t="str">
        <f t="shared" si="65"/>
        <v>Linus Muchangi</v>
      </c>
      <c r="Z4224" s="785" t="s">
        <v>16850</v>
      </c>
      <c r="AA4224" s="785" t="s">
        <v>4349</v>
      </c>
      <c r="AB4224" s="785" t="s">
        <v>2605</v>
      </c>
      <c r="AC4224" s="785" t="s">
        <v>2606</v>
      </c>
      <c r="AD4224" s="786">
        <v>42864</v>
      </c>
    </row>
    <row r="4225" spans="1:30" ht="15.75">
      <c r="A4225" s="785" t="s">
        <v>4301</v>
      </c>
      <c r="B4225" s="785" t="s">
        <v>17548</v>
      </c>
      <c r="C4225" s="785" t="s">
        <v>4303</v>
      </c>
      <c r="D4225" s="785" t="s">
        <v>2599</v>
      </c>
      <c r="E4225" s="785" t="s">
        <v>4380</v>
      </c>
      <c r="F4225" s="786">
        <v>42717</v>
      </c>
      <c r="G4225" s="785" t="s">
        <v>4381</v>
      </c>
      <c r="H4225" s="786">
        <v>42767</v>
      </c>
      <c r="I4225" s="785" t="s">
        <v>17549</v>
      </c>
      <c r="J4225" s="785" t="s">
        <v>629</v>
      </c>
      <c r="K4225" s="785" t="s">
        <v>17550</v>
      </c>
      <c r="L4225" s="785" t="s">
        <v>17551</v>
      </c>
      <c r="M4225" s="785"/>
      <c r="N4225" s="785"/>
      <c r="O4225" s="785"/>
      <c r="P4225" s="787">
        <v>36.92116</v>
      </c>
      <c r="Q4225" s="787">
        <v>-1.035874</v>
      </c>
      <c r="R4225" s="785" t="s">
        <v>821</v>
      </c>
      <c r="S4225" s="785" t="s">
        <v>2041</v>
      </c>
      <c r="T4225" s="785" t="s">
        <v>17552</v>
      </c>
      <c r="U4225" s="785" t="s">
        <v>4013</v>
      </c>
      <c r="V4225" s="785" t="s">
        <v>3004</v>
      </c>
      <c r="W4225" s="785" t="s">
        <v>3535</v>
      </c>
      <c r="X4225" s="785" t="s">
        <v>3535</v>
      </c>
      <c r="Y4225" s="615" t="str">
        <f t="shared" si="65"/>
        <v>Maurice Kinuthia Wangui</v>
      </c>
      <c r="Z4225" s="785" t="s">
        <v>2599</v>
      </c>
      <c r="AA4225" s="785" t="s">
        <v>4314</v>
      </c>
      <c r="AB4225" s="785" t="s">
        <v>2605</v>
      </c>
      <c r="AC4225" s="785" t="s">
        <v>2606</v>
      </c>
      <c r="AD4225" s="786">
        <v>43046</v>
      </c>
    </row>
    <row r="4226" spans="1:30" ht="15.75">
      <c r="A4226" s="785" t="s">
        <v>4301</v>
      </c>
      <c r="B4226" s="785" t="s">
        <v>18775</v>
      </c>
      <c r="C4226" s="785" t="s">
        <v>4303</v>
      </c>
      <c r="D4226" s="785" t="s">
        <v>2599</v>
      </c>
      <c r="E4226" s="785" t="s">
        <v>4380</v>
      </c>
      <c r="F4226" s="786">
        <v>42717</v>
      </c>
      <c r="G4226" s="785" t="s">
        <v>4381</v>
      </c>
      <c r="H4226" s="786">
        <v>42767</v>
      </c>
      <c r="I4226" s="785" t="s">
        <v>18776</v>
      </c>
      <c r="J4226" s="785" t="s">
        <v>629</v>
      </c>
      <c r="K4226" s="785" t="s">
        <v>18777</v>
      </c>
      <c r="L4226" s="785" t="s">
        <v>18778</v>
      </c>
      <c r="M4226" s="785"/>
      <c r="N4226" s="785"/>
      <c r="O4226" s="785"/>
      <c r="P4226" s="787">
        <v>38.363923999999997</v>
      </c>
      <c r="Q4226" s="787">
        <v>-3.421122</v>
      </c>
      <c r="R4226" s="785" t="s">
        <v>766</v>
      </c>
      <c r="S4226" s="785" t="s">
        <v>767</v>
      </c>
      <c r="T4226" s="785" t="s">
        <v>767</v>
      </c>
      <c r="U4226" s="785" t="s">
        <v>15171</v>
      </c>
      <c r="V4226" s="785" t="s">
        <v>2673</v>
      </c>
      <c r="W4226" s="785" t="s">
        <v>2837</v>
      </c>
      <c r="X4226" s="785" t="s">
        <v>2837</v>
      </c>
      <c r="Y4226" s="615" t="str">
        <f t="shared" ref="Y4226:Y4289" si="66">IF(X4226="",W4226,X4226)</f>
        <v>Nicholas Mwaengo</v>
      </c>
      <c r="Z4226" s="785" t="s">
        <v>18779</v>
      </c>
      <c r="AA4226" s="785" t="s">
        <v>4314</v>
      </c>
      <c r="AB4226" s="785" t="s">
        <v>2605</v>
      </c>
      <c r="AC4226" s="785" t="s">
        <v>2606</v>
      </c>
      <c r="AD4226" s="786">
        <v>43195</v>
      </c>
    </row>
    <row r="4227" spans="1:30" ht="15.75">
      <c r="A4227" s="785" t="s">
        <v>4301</v>
      </c>
      <c r="B4227" s="785" t="s">
        <v>19500</v>
      </c>
      <c r="C4227" s="785" t="s">
        <v>4303</v>
      </c>
      <c r="D4227" s="785" t="s">
        <v>2599</v>
      </c>
      <c r="E4227" s="785" t="s">
        <v>4380</v>
      </c>
      <c r="F4227" s="786">
        <v>42717</v>
      </c>
      <c r="G4227" s="785" t="s">
        <v>4381</v>
      </c>
      <c r="H4227" s="786">
        <v>42767</v>
      </c>
      <c r="I4227" s="785" t="s">
        <v>19501</v>
      </c>
      <c r="J4227" s="785" t="s">
        <v>629</v>
      </c>
      <c r="K4227" s="785" t="s">
        <v>19502</v>
      </c>
      <c r="L4227" s="785" t="s">
        <v>19503</v>
      </c>
      <c r="M4227" s="785"/>
      <c r="N4227" s="785"/>
      <c r="O4227" s="785"/>
      <c r="P4227" s="787">
        <v>37.583314999999999</v>
      </c>
      <c r="Q4227" s="787">
        <v>-0.12673799999999999</v>
      </c>
      <c r="R4227" s="785" t="s">
        <v>1104</v>
      </c>
      <c r="S4227" s="785" t="s">
        <v>2643</v>
      </c>
      <c r="T4227" s="785" t="s">
        <v>19504</v>
      </c>
      <c r="U4227" s="785" t="s">
        <v>19499</v>
      </c>
      <c r="V4227" s="785" t="s">
        <v>3004</v>
      </c>
      <c r="W4227" s="785" t="s">
        <v>2615</v>
      </c>
      <c r="X4227" s="785" t="s">
        <v>19485</v>
      </c>
      <c r="Y4227" s="615" t="str">
        <f t="shared" si="66"/>
        <v>Paul Mbugua</v>
      </c>
      <c r="Z4227" s="785" t="s">
        <v>19486</v>
      </c>
      <c r="AA4227" s="785" t="s">
        <v>5464</v>
      </c>
      <c r="AB4227" s="785" t="s">
        <v>3686</v>
      </c>
      <c r="AC4227" s="785" t="s">
        <v>2617</v>
      </c>
      <c r="AD4227" s="786">
        <v>42986</v>
      </c>
    </row>
    <row r="4228" spans="1:30" ht="15.75">
      <c r="A4228" s="785" t="s">
        <v>4301</v>
      </c>
      <c r="B4228" s="785" t="s">
        <v>20062</v>
      </c>
      <c r="C4228" s="785" t="s">
        <v>4303</v>
      </c>
      <c r="D4228" s="785" t="s">
        <v>2599</v>
      </c>
      <c r="E4228" s="785" t="s">
        <v>4380</v>
      </c>
      <c r="F4228" s="786">
        <v>42717</v>
      </c>
      <c r="G4228" s="785" t="s">
        <v>4381</v>
      </c>
      <c r="H4228" s="786">
        <v>42767</v>
      </c>
      <c r="I4228" s="785" t="s">
        <v>20063</v>
      </c>
      <c r="J4228" s="785" t="s">
        <v>629</v>
      </c>
      <c r="K4228" s="785" t="s">
        <v>20064</v>
      </c>
      <c r="L4228" s="785" t="s">
        <v>20065</v>
      </c>
      <c r="M4228" s="785"/>
      <c r="N4228" s="785"/>
      <c r="O4228" s="785"/>
      <c r="P4228" s="787">
        <v>35.207735</v>
      </c>
      <c r="Q4228" s="787">
        <v>-0.59750800000000004</v>
      </c>
      <c r="R4228" s="785" t="s">
        <v>2053</v>
      </c>
      <c r="S4228" s="785" t="s">
        <v>2098</v>
      </c>
      <c r="T4228" s="785" t="s">
        <v>3492</v>
      </c>
      <c r="U4228" s="785" t="s">
        <v>20066</v>
      </c>
      <c r="V4228" s="785" t="s">
        <v>2855</v>
      </c>
      <c r="W4228" s="785" t="s">
        <v>3314</v>
      </c>
      <c r="X4228" s="785" t="s">
        <v>3314</v>
      </c>
      <c r="Y4228" s="615" t="str">
        <f t="shared" si="66"/>
        <v>Philip Kiget</v>
      </c>
      <c r="Z4228" s="785" t="s">
        <v>20053</v>
      </c>
      <c r="AA4228" s="785" t="s">
        <v>4314</v>
      </c>
      <c r="AB4228" s="785" t="s">
        <v>2683</v>
      </c>
      <c r="AC4228" s="785" t="s">
        <v>2606</v>
      </c>
      <c r="AD4228" s="786">
        <v>42864</v>
      </c>
    </row>
    <row r="4229" spans="1:30" ht="15.75">
      <c r="A4229" s="785" t="s">
        <v>4301</v>
      </c>
      <c r="B4229" s="785" t="s">
        <v>21060</v>
      </c>
      <c r="C4229" s="785" t="s">
        <v>4303</v>
      </c>
      <c r="D4229" s="785" t="s">
        <v>2599</v>
      </c>
      <c r="E4229" s="785" t="s">
        <v>4380</v>
      </c>
      <c r="F4229" s="786">
        <v>42717</v>
      </c>
      <c r="G4229" s="785" t="s">
        <v>4381</v>
      </c>
      <c r="H4229" s="786">
        <v>42767</v>
      </c>
      <c r="I4229" s="785" t="s">
        <v>21061</v>
      </c>
      <c r="J4229" s="785" t="s">
        <v>627</v>
      </c>
      <c r="K4229" s="785" t="s">
        <v>21062</v>
      </c>
      <c r="L4229" s="785" t="s">
        <v>21063</v>
      </c>
      <c r="M4229" s="785"/>
      <c r="N4229" s="785"/>
      <c r="O4229" s="785"/>
      <c r="P4229" s="787">
        <v>36.73321</v>
      </c>
      <c r="Q4229" s="787">
        <v>-1.221028</v>
      </c>
      <c r="R4229" s="785" t="s">
        <v>821</v>
      </c>
      <c r="S4229" s="785" t="s">
        <v>1429</v>
      </c>
      <c r="T4229" s="785" t="s">
        <v>3819</v>
      </c>
      <c r="U4229" s="785" t="s">
        <v>3819</v>
      </c>
      <c r="V4229" s="785" t="s">
        <v>3004</v>
      </c>
      <c r="W4229" s="785" t="s">
        <v>3385</v>
      </c>
      <c r="X4229" s="785" t="s">
        <v>3270</v>
      </c>
      <c r="Y4229" s="615" t="str">
        <f t="shared" si="66"/>
        <v>Robert Kagwe</v>
      </c>
      <c r="Z4229" s="785" t="s">
        <v>21059</v>
      </c>
      <c r="AA4229" s="785" t="s">
        <v>4314</v>
      </c>
      <c r="AB4229" s="785" t="s">
        <v>2605</v>
      </c>
      <c r="AC4229" s="785" t="s">
        <v>2606</v>
      </c>
      <c r="AD4229" s="786">
        <v>42922</v>
      </c>
    </row>
    <row r="4230" spans="1:30" ht="15.75">
      <c r="A4230" s="785" t="s">
        <v>4301</v>
      </c>
      <c r="B4230" s="785" t="s">
        <v>21566</v>
      </c>
      <c r="C4230" s="785" t="s">
        <v>4303</v>
      </c>
      <c r="D4230" s="785" t="s">
        <v>2599</v>
      </c>
      <c r="E4230" s="785" t="s">
        <v>4380</v>
      </c>
      <c r="F4230" s="786">
        <v>42717</v>
      </c>
      <c r="G4230" s="785" t="s">
        <v>4381</v>
      </c>
      <c r="H4230" s="786">
        <v>42767</v>
      </c>
      <c r="I4230" s="785" t="s">
        <v>21567</v>
      </c>
      <c r="J4230" s="785" t="s">
        <v>629</v>
      </c>
      <c r="K4230" s="785" t="s">
        <v>21568</v>
      </c>
      <c r="L4230" s="785" t="s">
        <v>21569</v>
      </c>
      <c r="M4230" s="785"/>
      <c r="N4230" s="785"/>
      <c r="O4230" s="785"/>
      <c r="P4230" s="787">
        <v>36.702683</v>
      </c>
      <c r="Q4230" s="787">
        <v>-1.025952</v>
      </c>
      <c r="R4230" s="785" t="s">
        <v>821</v>
      </c>
      <c r="S4230" s="785" t="s">
        <v>822</v>
      </c>
      <c r="T4230" s="785" t="s">
        <v>871</v>
      </c>
      <c r="U4230" s="785" t="s">
        <v>12791</v>
      </c>
      <c r="V4230" s="785" t="s">
        <v>3178</v>
      </c>
      <c r="W4230" s="785" t="s">
        <v>2608</v>
      </c>
      <c r="X4230" s="785" t="s">
        <v>21176</v>
      </c>
      <c r="Y4230" s="615" t="str">
        <f t="shared" si="66"/>
        <v>Robert Wanjiku</v>
      </c>
      <c r="Z4230" s="785" t="s">
        <v>20830</v>
      </c>
      <c r="AA4230" s="785" t="s">
        <v>5464</v>
      </c>
      <c r="AB4230" s="785" t="s">
        <v>2609</v>
      </c>
      <c r="AC4230" s="785" t="s">
        <v>2610</v>
      </c>
      <c r="AD4230" s="786">
        <v>42866</v>
      </c>
    </row>
    <row r="4231" spans="1:30" ht="15.75">
      <c r="A4231" s="785" t="s">
        <v>4301</v>
      </c>
      <c r="B4231" s="785" t="s">
        <v>22727</v>
      </c>
      <c r="C4231" s="785" t="s">
        <v>4303</v>
      </c>
      <c r="D4231" s="785" t="s">
        <v>2599</v>
      </c>
      <c r="E4231" s="785" t="s">
        <v>4380</v>
      </c>
      <c r="F4231" s="786">
        <v>42717</v>
      </c>
      <c r="G4231" s="785" t="s">
        <v>4381</v>
      </c>
      <c r="H4231" s="786">
        <v>42767</v>
      </c>
      <c r="I4231" s="785" t="s">
        <v>22728</v>
      </c>
      <c r="J4231" s="785" t="s">
        <v>627</v>
      </c>
      <c r="K4231" s="785" t="s">
        <v>22729</v>
      </c>
      <c r="L4231" s="785" t="s">
        <v>22730</v>
      </c>
      <c r="M4231" s="785"/>
      <c r="N4231" s="785"/>
      <c r="O4231" s="785"/>
      <c r="P4231" s="787">
        <v>36.146250000000002</v>
      </c>
      <c r="Q4231" s="787">
        <v>-0.31525300000000001</v>
      </c>
      <c r="R4231" s="785" t="s">
        <v>695</v>
      </c>
      <c r="S4231" s="785" t="s">
        <v>696</v>
      </c>
      <c r="T4231" s="785" t="s">
        <v>1849</v>
      </c>
      <c r="U4231" s="785" t="s">
        <v>2599</v>
      </c>
      <c r="V4231" s="785" t="s">
        <v>2855</v>
      </c>
      <c r="W4231" s="785" t="s">
        <v>3042</v>
      </c>
      <c r="X4231" s="785" t="s">
        <v>2642</v>
      </c>
      <c r="Y4231" s="615" t="str">
        <f t="shared" si="66"/>
        <v>Samuel Mwangi Juma</v>
      </c>
      <c r="Z4231" s="785" t="s">
        <v>2599</v>
      </c>
      <c r="AA4231" s="785" t="s">
        <v>4349</v>
      </c>
      <c r="AB4231" s="785" t="s">
        <v>2605</v>
      </c>
      <c r="AC4231" s="785" t="s">
        <v>2606</v>
      </c>
      <c r="AD4231" s="786">
        <v>42796</v>
      </c>
    </row>
    <row r="4232" spans="1:30" ht="15.75">
      <c r="A4232" s="785" t="s">
        <v>4301</v>
      </c>
      <c r="B4232" s="785" t="s">
        <v>22731</v>
      </c>
      <c r="C4232" s="785" t="s">
        <v>4303</v>
      </c>
      <c r="D4232" s="785" t="s">
        <v>2599</v>
      </c>
      <c r="E4232" s="785" t="s">
        <v>4380</v>
      </c>
      <c r="F4232" s="786">
        <v>42717</v>
      </c>
      <c r="G4232" s="785" t="s">
        <v>4381</v>
      </c>
      <c r="H4232" s="786">
        <v>42767</v>
      </c>
      <c r="I4232" s="785" t="s">
        <v>22732</v>
      </c>
      <c r="J4232" s="785" t="s">
        <v>629</v>
      </c>
      <c r="K4232" s="785" t="s">
        <v>22733</v>
      </c>
      <c r="L4232" s="785" t="s">
        <v>22734</v>
      </c>
      <c r="M4232" s="785"/>
      <c r="N4232" s="785"/>
      <c r="O4232" s="785"/>
      <c r="P4232" s="787">
        <v>36.173217999999999</v>
      </c>
      <c r="Q4232" s="787">
        <v>-0.155553</v>
      </c>
      <c r="R4232" s="785" t="s">
        <v>695</v>
      </c>
      <c r="S4232" s="785" t="s">
        <v>1204</v>
      </c>
      <c r="T4232" s="785" t="s">
        <v>1204</v>
      </c>
      <c r="U4232" s="785" t="s">
        <v>22735</v>
      </c>
      <c r="V4232" s="785" t="s">
        <v>2855</v>
      </c>
      <c r="W4232" s="785" t="s">
        <v>3042</v>
      </c>
      <c r="X4232" s="785" t="s">
        <v>2642</v>
      </c>
      <c r="Y4232" s="615" t="str">
        <f t="shared" si="66"/>
        <v>Samuel Mwangi Juma</v>
      </c>
      <c r="Z4232" s="785" t="s">
        <v>2599</v>
      </c>
      <c r="AA4232" s="785" t="s">
        <v>4349</v>
      </c>
      <c r="AB4232" s="785" t="s">
        <v>2605</v>
      </c>
      <c r="AC4232" s="785" t="s">
        <v>2606</v>
      </c>
      <c r="AD4232" s="786">
        <v>42796</v>
      </c>
    </row>
    <row r="4233" spans="1:30" ht="15.75">
      <c r="A4233" s="785" t="s">
        <v>4301</v>
      </c>
      <c r="B4233" s="785" t="s">
        <v>22740</v>
      </c>
      <c r="C4233" s="785" t="s">
        <v>4303</v>
      </c>
      <c r="D4233" s="785" t="s">
        <v>2599</v>
      </c>
      <c r="E4233" s="785" t="s">
        <v>4380</v>
      </c>
      <c r="F4233" s="786">
        <v>42717</v>
      </c>
      <c r="G4233" s="785" t="s">
        <v>4381</v>
      </c>
      <c r="H4233" s="786">
        <v>42767</v>
      </c>
      <c r="I4233" s="785" t="s">
        <v>22741</v>
      </c>
      <c r="J4233" s="785" t="s">
        <v>629</v>
      </c>
      <c r="K4233" s="785" t="s">
        <v>22742</v>
      </c>
      <c r="L4233" s="785" t="s">
        <v>22743</v>
      </c>
      <c r="M4233" s="785"/>
      <c r="N4233" s="785"/>
      <c r="O4233" s="785"/>
      <c r="P4233" s="787">
        <v>36.130395</v>
      </c>
      <c r="Q4233" s="787">
        <v>-0.15900300000000001</v>
      </c>
      <c r="R4233" s="785" t="s">
        <v>695</v>
      </c>
      <c r="S4233" s="785" t="s">
        <v>1204</v>
      </c>
      <c r="T4233" s="785" t="s">
        <v>1204</v>
      </c>
      <c r="U4233" s="785" t="s">
        <v>22744</v>
      </c>
      <c r="V4233" s="785" t="s">
        <v>2855</v>
      </c>
      <c r="W4233" s="785" t="s">
        <v>3042</v>
      </c>
      <c r="X4233" s="785" t="s">
        <v>2642</v>
      </c>
      <c r="Y4233" s="615" t="str">
        <f t="shared" si="66"/>
        <v>Samuel Mwangi Juma</v>
      </c>
      <c r="Z4233" s="785" t="s">
        <v>2599</v>
      </c>
      <c r="AA4233" s="785" t="s">
        <v>4349</v>
      </c>
      <c r="AB4233" s="785" t="s">
        <v>2605</v>
      </c>
      <c r="AC4233" s="785" t="s">
        <v>2606</v>
      </c>
      <c r="AD4233" s="786">
        <v>42796</v>
      </c>
    </row>
    <row r="4234" spans="1:30" ht="15.75">
      <c r="A4234" s="785" t="s">
        <v>4301</v>
      </c>
      <c r="B4234" s="785" t="s">
        <v>26933</v>
      </c>
      <c r="C4234" s="785" t="s">
        <v>4379</v>
      </c>
      <c r="D4234" s="785" t="s">
        <v>2751</v>
      </c>
      <c r="E4234" s="785" t="s">
        <v>4380</v>
      </c>
      <c r="F4234" s="786">
        <v>42717</v>
      </c>
      <c r="G4234" s="785" t="s">
        <v>4381</v>
      </c>
      <c r="H4234" s="786">
        <v>42767</v>
      </c>
      <c r="I4234" s="785" t="s">
        <v>26934</v>
      </c>
      <c r="J4234" s="785" t="s">
        <v>629</v>
      </c>
      <c r="K4234" s="785" t="s">
        <v>26935</v>
      </c>
      <c r="L4234" s="785" t="s">
        <v>26936</v>
      </c>
      <c r="M4234" s="785"/>
      <c r="N4234" s="785"/>
      <c r="O4234" s="785"/>
      <c r="P4234" s="788"/>
      <c r="Q4234" s="788"/>
      <c r="R4234" s="785" t="s">
        <v>1030</v>
      </c>
      <c r="S4234" s="785" t="s">
        <v>3201</v>
      </c>
      <c r="T4234" s="785" t="s">
        <v>3386</v>
      </c>
      <c r="U4234" s="785" t="s">
        <v>2599</v>
      </c>
      <c r="V4234" s="785" t="s">
        <v>2673</v>
      </c>
      <c r="W4234" s="785" t="s">
        <v>2674</v>
      </c>
      <c r="X4234" s="785"/>
      <c r="Y4234" s="615" t="str">
        <f t="shared" si="66"/>
        <v>Nicholas Kimenyi</v>
      </c>
      <c r="Z4234" s="785" t="s">
        <v>2599</v>
      </c>
      <c r="AA4234" s="785" t="s">
        <v>4314</v>
      </c>
      <c r="AB4234" s="785" t="s">
        <v>2605</v>
      </c>
      <c r="AC4234" s="785" t="s">
        <v>2606</v>
      </c>
      <c r="AD4234" s="786">
        <v>43314</v>
      </c>
    </row>
    <row r="4235" spans="1:30" ht="15.75">
      <c r="A4235" s="785" t="s">
        <v>4301</v>
      </c>
      <c r="B4235" s="785" t="s">
        <v>28332</v>
      </c>
      <c r="C4235" s="785" t="s">
        <v>4303</v>
      </c>
      <c r="D4235" s="785" t="s">
        <v>2599</v>
      </c>
      <c r="E4235" s="785" t="s">
        <v>4380</v>
      </c>
      <c r="F4235" s="786">
        <v>42717</v>
      </c>
      <c r="G4235" s="785" t="s">
        <v>4381</v>
      </c>
      <c r="H4235" s="786">
        <v>42767</v>
      </c>
      <c r="I4235" s="785" t="s">
        <v>28333</v>
      </c>
      <c r="J4235" s="785" t="s">
        <v>627</v>
      </c>
      <c r="K4235" s="785" t="s">
        <v>28334</v>
      </c>
      <c r="L4235" s="785" t="s">
        <v>28335</v>
      </c>
      <c r="M4235" s="785"/>
      <c r="N4235" s="785" t="s">
        <v>28336</v>
      </c>
      <c r="O4235" s="785"/>
      <c r="P4235" s="787">
        <v>38.321956</v>
      </c>
      <c r="Q4235" s="787">
        <v>-3.3572760000000001</v>
      </c>
      <c r="R4235" s="785" t="s">
        <v>766</v>
      </c>
      <c r="S4235" s="785" t="s">
        <v>767</v>
      </c>
      <c r="T4235" s="785" t="s">
        <v>28337</v>
      </c>
      <c r="U4235" s="785" t="s">
        <v>3633</v>
      </c>
      <c r="V4235" s="785" t="s">
        <v>2855</v>
      </c>
      <c r="W4235" s="785" t="s">
        <v>2658</v>
      </c>
      <c r="X4235" s="785"/>
      <c r="Y4235" s="615" t="str">
        <f t="shared" si="66"/>
        <v>Carly Mwandigha</v>
      </c>
      <c r="Z4235" s="785" t="s">
        <v>2599</v>
      </c>
      <c r="AA4235" s="785" t="s">
        <v>4314</v>
      </c>
      <c r="AB4235" s="785" t="s">
        <v>2605</v>
      </c>
      <c r="AC4235" s="785" t="s">
        <v>2606</v>
      </c>
      <c r="AD4235" s="786">
        <v>43314</v>
      </c>
    </row>
    <row r="4236" spans="1:30" ht="15.75">
      <c r="A4236" s="785" t="s">
        <v>4301</v>
      </c>
      <c r="B4236" s="785" t="s">
        <v>29216</v>
      </c>
      <c r="C4236" s="785" t="s">
        <v>4303</v>
      </c>
      <c r="D4236" s="785" t="s">
        <v>2599</v>
      </c>
      <c r="E4236" s="785" t="s">
        <v>4380</v>
      </c>
      <c r="F4236" s="786">
        <v>42717</v>
      </c>
      <c r="G4236" s="785" t="s">
        <v>4381</v>
      </c>
      <c r="H4236" s="786">
        <v>42767</v>
      </c>
      <c r="I4236" s="785" t="s">
        <v>29217</v>
      </c>
      <c r="J4236" s="785" t="s">
        <v>629</v>
      </c>
      <c r="K4236" s="785" t="s">
        <v>29218</v>
      </c>
      <c r="L4236" s="785" t="s">
        <v>29219</v>
      </c>
      <c r="M4236" s="785"/>
      <c r="N4236" s="785"/>
      <c r="O4236" s="785"/>
      <c r="P4236" s="787">
        <v>37.447007999999997</v>
      </c>
      <c r="Q4236" s="787">
        <v>-0.41692099999999999</v>
      </c>
      <c r="R4236" s="785" t="s">
        <v>1089</v>
      </c>
      <c r="S4236" s="785" t="s">
        <v>1164</v>
      </c>
      <c r="T4236" s="785" t="s">
        <v>2800</v>
      </c>
      <c r="U4236" s="785" t="s">
        <v>29220</v>
      </c>
      <c r="V4236" s="785" t="s">
        <v>2855</v>
      </c>
      <c r="W4236" s="785" t="s">
        <v>3511</v>
      </c>
      <c r="X4236" s="785"/>
      <c r="Y4236" s="615" t="str">
        <f t="shared" si="66"/>
        <v>Sakaki Natural Renewable Energy Center</v>
      </c>
      <c r="Z4236" s="785" t="s">
        <v>2599</v>
      </c>
      <c r="AA4236" s="785" t="s">
        <v>4349</v>
      </c>
      <c r="AB4236" s="785" t="s">
        <v>2683</v>
      </c>
      <c r="AC4236" s="785" t="s">
        <v>2606</v>
      </c>
      <c r="AD4236" s="786">
        <v>42823</v>
      </c>
    </row>
    <row r="4237" spans="1:30" ht="15.75">
      <c r="A4237" s="785" t="s">
        <v>4301</v>
      </c>
      <c r="B4237" s="785" t="s">
        <v>29221</v>
      </c>
      <c r="C4237" s="785" t="s">
        <v>4303</v>
      </c>
      <c r="D4237" s="785" t="s">
        <v>2599</v>
      </c>
      <c r="E4237" s="785" t="s">
        <v>4380</v>
      </c>
      <c r="F4237" s="786">
        <v>42717</v>
      </c>
      <c r="G4237" s="785" t="s">
        <v>4381</v>
      </c>
      <c r="H4237" s="786">
        <v>42767</v>
      </c>
      <c r="I4237" s="785" t="s">
        <v>29222</v>
      </c>
      <c r="J4237" s="785" t="s">
        <v>629</v>
      </c>
      <c r="K4237" s="785" t="s">
        <v>29223</v>
      </c>
      <c r="L4237" s="785" t="s">
        <v>29224</v>
      </c>
      <c r="M4237" s="785"/>
      <c r="N4237" s="785"/>
      <c r="O4237" s="785" t="s">
        <v>29225</v>
      </c>
      <c r="P4237" s="787">
        <v>37.548757000000002</v>
      </c>
      <c r="Q4237" s="787">
        <v>-0.378965</v>
      </c>
      <c r="R4237" s="785" t="s">
        <v>1089</v>
      </c>
      <c r="S4237" s="785" t="s">
        <v>2731</v>
      </c>
      <c r="T4237" s="785" t="s">
        <v>3995</v>
      </c>
      <c r="U4237" s="785" t="s">
        <v>3638</v>
      </c>
      <c r="V4237" s="785" t="s">
        <v>2855</v>
      </c>
      <c r="W4237" s="785" t="s">
        <v>3511</v>
      </c>
      <c r="X4237" s="785"/>
      <c r="Y4237" s="615" t="str">
        <f t="shared" si="66"/>
        <v>Sakaki Natural Renewable Energy Center</v>
      </c>
      <c r="Z4237" s="785" t="s">
        <v>2599</v>
      </c>
      <c r="AA4237" s="785" t="s">
        <v>4349</v>
      </c>
      <c r="AB4237" s="785" t="s">
        <v>2683</v>
      </c>
      <c r="AC4237" s="785" t="s">
        <v>2606</v>
      </c>
      <c r="AD4237" s="786">
        <v>42823</v>
      </c>
    </row>
    <row r="4238" spans="1:30" ht="15.75">
      <c r="A4238" s="785" t="s">
        <v>4301</v>
      </c>
      <c r="B4238" s="785" t="s">
        <v>29226</v>
      </c>
      <c r="C4238" s="785" t="s">
        <v>4303</v>
      </c>
      <c r="D4238" s="785" t="s">
        <v>2599</v>
      </c>
      <c r="E4238" s="785" t="s">
        <v>4380</v>
      </c>
      <c r="F4238" s="786">
        <v>42717</v>
      </c>
      <c r="G4238" s="785" t="s">
        <v>4381</v>
      </c>
      <c r="H4238" s="786">
        <v>42767</v>
      </c>
      <c r="I4238" s="785" t="s">
        <v>29227</v>
      </c>
      <c r="J4238" s="785" t="s">
        <v>629</v>
      </c>
      <c r="K4238" s="785" t="s">
        <v>29228</v>
      </c>
      <c r="L4238" s="785" t="s">
        <v>29229</v>
      </c>
      <c r="M4238" s="785"/>
      <c r="N4238" s="785"/>
      <c r="O4238" s="785" t="s">
        <v>29230</v>
      </c>
      <c r="P4238" s="787">
        <v>37.433999</v>
      </c>
      <c r="Q4238" s="787">
        <v>-0.53534000000000004</v>
      </c>
      <c r="R4238" s="785" t="s">
        <v>1961</v>
      </c>
      <c r="S4238" s="785" t="s">
        <v>2066</v>
      </c>
      <c r="T4238" s="785" t="s">
        <v>2692</v>
      </c>
      <c r="U4238" s="785" t="s">
        <v>29231</v>
      </c>
      <c r="V4238" s="785" t="s">
        <v>2855</v>
      </c>
      <c r="W4238" s="785" t="s">
        <v>3511</v>
      </c>
      <c r="X4238" s="785"/>
      <c r="Y4238" s="615" t="str">
        <f t="shared" si="66"/>
        <v>Sakaki Natural Renewable Energy Center</v>
      </c>
      <c r="Z4238" s="785" t="s">
        <v>2599</v>
      </c>
      <c r="AA4238" s="785" t="s">
        <v>4349</v>
      </c>
      <c r="AB4238" s="785" t="s">
        <v>2683</v>
      </c>
      <c r="AC4238" s="785" t="s">
        <v>2606</v>
      </c>
      <c r="AD4238" s="786">
        <v>42823</v>
      </c>
    </row>
    <row r="4239" spans="1:30" ht="15.75">
      <c r="A4239" s="785" t="s">
        <v>4301</v>
      </c>
      <c r="B4239" s="785" t="s">
        <v>29232</v>
      </c>
      <c r="C4239" s="785" t="s">
        <v>4303</v>
      </c>
      <c r="D4239" s="785" t="s">
        <v>2599</v>
      </c>
      <c r="E4239" s="785" t="s">
        <v>4380</v>
      </c>
      <c r="F4239" s="786">
        <v>42717</v>
      </c>
      <c r="G4239" s="785" t="s">
        <v>4381</v>
      </c>
      <c r="H4239" s="786">
        <v>42767</v>
      </c>
      <c r="I4239" s="785" t="s">
        <v>29233</v>
      </c>
      <c r="J4239" s="785" t="s">
        <v>627</v>
      </c>
      <c r="K4239" s="785" t="s">
        <v>29234</v>
      </c>
      <c r="L4239" s="785" t="s">
        <v>29235</v>
      </c>
      <c r="M4239" s="785"/>
      <c r="N4239" s="785"/>
      <c r="O4239" s="785" t="s">
        <v>29236</v>
      </c>
      <c r="P4239" s="787">
        <v>37.546228999999997</v>
      </c>
      <c r="Q4239" s="787">
        <v>-0.39872400000000002</v>
      </c>
      <c r="R4239" s="785" t="s">
        <v>1089</v>
      </c>
      <c r="S4239" s="785" t="s">
        <v>2731</v>
      </c>
      <c r="T4239" s="785" t="s">
        <v>1861</v>
      </c>
      <c r="U4239" s="785" t="s">
        <v>3551</v>
      </c>
      <c r="V4239" s="785" t="s">
        <v>2855</v>
      </c>
      <c r="W4239" s="785" t="s">
        <v>3511</v>
      </c>
      <c r="X4239" s="785"/>
      <c r="Y4239" s="615" t="str">
        <f t="shared" si="66"/>
        <v>Sakaki Natural Renewable Energy Center</v>
      </c>
      <c r="Z4239" s="785" t="s">
        <v>2599</v>
      </c>
      <c r="AA4239" s="785" t="s">
        <v>4349</v>
      </c>
      <c r="AB4239" s="785" t="s">
        <v>2683</v>
      </c>
      <c r="AC4239" s="785" t="s">
        <v>2606</v>
      </c>
      <c r="AD4239" s="786">
        <v>42823</v>
      </c>
    </row>
    <row r="4240" spans="1:30" ht="15.75">
      <c r="A4240" s="785" t="s">
        <v>4301</v>
      </c>
      <c r="B4240" s="785" t="s">
        <v>29370</v>
      </c>
      <c r="C4240" s="785" t="s">
        <v>4379</v>
      </c>
      <c r="D4240" s="785" t="s">
        <v>2751</v>
      </c>
      <c r="E4240" s="785" t="s">
        <v>4380</v>
      </c>
      <c r="F4240" s="786">
        <v>42717</v>
      </c>
      <c r="G4240" s="785" t="s">
        <v>4381</v>
      </c>
      <c r="H4240" s="786">
        <v>42767</v>
      </c>
      <c r="I4240" s="785" t="s">
        <v>29371</v>
      </c>
      <c r="J4240" s="785" t="s">
        <v>629</v>
      </c>
      <c r="K4240" s="785" t="s">
        <v>29372</v>
      </c>
      <c r="L4240" s="785" t="s">
        <v>29373</v>
      </c>
      <c r="M4240" s="785"/>
      <c r="N4240" s="785"/>
      <c r="O4240" s="785"/>
      <c r="P4240" s="787">
        <v>37.106135000000002</v>
      </c>
      <c r="Q4240" s="787">
        <v>-1.522713</v>
      </c>
      <c r="R4240" s="785" t="s">
        <v>1729</v>
      </c>
      <c r="S4240" s="785" t="s">
        <v>2878</v>
      </c>
      <c r="T4240" s="785" t="s">
        <v>1729</v>
      </c>
      <c r="U4240" s="785" t="s">
        <v>3640</v>
      </c>
      <c r="V4240" s="785" t="s">
        <v>2855</v>
      </c>
      <c r="W4240" s="785" t="s">
        <v>3305</v>
      </c>
      <c r="X4240" s="785"/>
      <c r="Y4240" s="615" t="str">
        <f t="shared" si="66"/>
        <v>Bio Esline Company Ltd</v>
      </c>
      <c r="Z4240" s="785" t="s">
        <v>2599</v>
      </c>
      <c r="AA4240" s="785" t="s">
        <v>4349</v>
      </c>
      <c r="AB4240" s="785" t="s">
        <v>2605</v>
      </c>
      <c r="AC4240" s="785" t="s">
        <v>2606</v>
      </c>
      <c r="AD4240" s="786">
        <v>43073</v>
      </c>
    </row>
    <row r="4241" spans="1:30" ht="15.75">
      <c r="A4241" s="785" t="s">
        <v>4301</v>
      </c>
      <c r="B4241" s="785" t="s">
        <v>29395</v>
      </c>
      <c r="C4241" s="785" t="s">
        <v>4379</v>
      </c>
      <c r="D4241" s="785" t="s">
        <v>2751</v>
      </c>
      <c r="E4241" s="785" t="s">
        <v>4380</v>
      </c>
      <c r="F4241" s="786">
        <v>42717</v>
      </c>
      <c r="G4241" s="785" t="s">
        <v>4381</v>
      </c>
      <c r="H4241" s="786">
        <v>42767</v>
      </c>
      <c r="I4241" s="785" t="s">
        <v>29396</v>
      </c>
      <c r="J4241" s="785" t="s">
        <v>629</v>
      </c>
      <c r="K4241" s="785" t="s">
        <v>29397</v>
      </c>
      <c r="L4241" s="785" t="s">
        <v>29398</v>
      </c>
      <c r="M4241" s="785"/>
      <c r="N4241" s="785"/>
      <c r="O4241" s="785"/>
      <c r="P4241" s="787">
        <v>37.044725</v>
      </c>
      <c r="Q4241" s="787">
        <v>-0.18295</v>
      </c>
      <c r="R4241" s="785" t="s">
        <v>1056</v>
      </c>
      <c r="S4241" s="785" t="s">
        <v>2272</v>
      </c>
      <c r="T4241" s="785" t="s">
        <v>8583</v>
      </c>
      <c r="U4241" s="785" t="s">
        <v>3722</v>
      </c>
      <c r="V4241" s="785">
        <v>8</v>
      </c>
      <c r="W4241" s="785" t="s">
        <v>3305</v>
      </c>
      <c r="X4241" s="785"/>
      <c r="Y4241" s="615" t="str">
        <f t="shared" si="66"/>
        <v>Bio Esline Company Ltd</v>
      </c>
      <c r="Z4241" s="785" t="s">
        <v>2599</v>
      </c>
      <c r="AA4241" s="785" t="s">
        <v>4349</v>
      </c>
      <c r="AB4241" s="785" t="s">
        <v>2605</v>
      </c>
      <c r="AC4241" s="785" t="s">
        <v>2606</v>
      </c>
      <c r="AD4241" s="786">
        <v>43041</v>
      </c>
    </row>
    <row r="4242" spans="1:30" ht="15.75">
      <c r="A4242" s="785" t="s">
        <v>4301</v>
      </c>
      <c r="B4242" s="785" t="s">
        <v>29664</v>
      </c>
      <c r="C4242" s="785" t="s">
        <v>4303</v>
      </c>
      <c r="D4242" s="785" t="s">
        <v>2599</v>
      </c>
      <c r="E4242" s="785" t="s">
        <v>4380</v>
      </c>
      <c r="F4242" s="786">
        <v>42717</v>
      </c>
      <c r="G4242" s="785" t="s">
        <v>4381</v>
      </c>
      <c r="H4242" s="786">
        <v>42767</v>
      </c>
      <c r="I4242" s="785" t="s">
        <v>29665</v>
      </c>
      <c r="J4242" s="785" t="s">
        <v>629</v>
      </c>
      <c r="K4242" s="785" t="s">
        <v>29666</v>
      </c>
      <c r="L4242" s="785" t="s">
        <v>29667</v>
      </c>
      <c r="M4242" s="785"/>
      <c r="N4242" s="785"/>
      <c r="O4242" s="785"/>
      <c r="P4242" s="787">
        <v>34.535758000000001</v>
      </c>
      <c r="Q4242" s="787">
        <v>9.3170000000000006E-3</v>
      </c>
      <c r="R4242" s="785" t="s">
        <v>2916</v>
      </c>
      <c r="S4242" s="785" t="s">
        <v>7076</v>
      </c>
      <c r="T4242" s="785" t="s">
        <v>29668</v>
      </c>
      <c r="U4242" s="785" t="s">
        <v>29669</v>
      </c>
      <c r="V4242" s="785" t="s">
        <v>2855</v>
      </c>
      <c r="W4242" s="785" t="s">
        <v>2693</v>
      </c>
      <c r="X4242" s="785"/>
      <c r="Y4242" s="615" t="str">
        <f t="shared" si="66"/>
        <v>Andcol Enterprises</v>
      </c>
      <c r="Z4242" s="785" t="s">
        <v>2599</v>
      </c>
      <c r="AA4242" s="785" t="s">
        <v>4349</v>
      </c>
      <c r="AB4242" s="785" t="s">
        <v>2605</v>
      </c>
      <c r="AC4242" s="785" t="s">
        <v>2606</v>
      </c>
      <c r="AD4242" s="786">
        <v>43314</v>
      </c>
    </row>
    <row r="4243" spans="1:30" ht="15.75">
      <c r="A4243" s="785" t="s">
        <v>4301</v>
      </c>
      <c r="B4243" s="785" t="s">
        <v>31030</v>
      </c>
      <c r="C4243" s="785" t="s">
        <v>4303</v>
      </c>
      <c r="D4243" s="785" t="s">
        <v>2599</v>
      </c>
      <c r="E4243" s="785" t="s">
        <v>4380</v>
      </c>
      <c r="F4243" s="786">
        <v>42717</v>
      </c>
      <c r="G4243" s="785" t="s">
        <v>4381</v>
      </c>
      <c r="H4243" s="786">
        <v>42767</v>
      </c>
      <c r="I4243" s="785" t="s">
        <v>31031</v>
      </c>
      <c r="J4243" s="785" t="s">
        <v>627</v>
      </c>
      <c r="K4243" s="785" t="s">
        <v>31032</v>
      </c>
      <c r="L4243" s="785" t="s">
        <v>31033</v>
      </c>
      <c r="M4243" s="785"/>
      <c r="N4243" s="785"/>
      <c r="O4243" s="785"/>
      <c r="P4243" s="787">
        <v>36.136949999999999</v>
      </c>
      <c r="Q4243" s="787">
        <v>-0.151083</v>
      </c>
      <c r="R4243" s="785" t="s">
        <v>695</v>
      </c>
      <c r="S4243" s="785" t="s">
        <v>1204</v>
      </c>
      <c r="T4243" s="785" t="s">
        <v>1204</v>
      </c>
      <c r="U4243" s="785" t="s">
        <v>2926</v>
      </c>
      <c r="V4243" s="785" t="s">
        <v>3004</v>
      </c>
      <c r="W4243" s="785" t="s">
        <v>2897</v>
      </c>
      <c r="X4243" s="785"/>
      <c r="Y4243" s="615" t="str">
        <f t="shared" si="66"/>
        <v>Christopher Njinju Ndungu</v>
      </c>
      <c r="Z4243" s="785" t="s">
        <v>2599</v>
      </c>
      <c r="AA4243" s="785" t="s">
        <v>4314</v>
      </c>
      <c r="AB4243" s="785" t="s">
        <v>2683</v>
      </c>
      <c r="AC4243" s="785" t="s">
        <v>2606</v>
      </c>
      <c r="AD4243" s="786">
        <v>43022</v>
      </c>
    </row>
    <row r="4244" spans="1:30" ht="15.75">
      <c r="A4244" s="785" t="s">
        <v>4301</v>
      </c>
      <c r="B4244" s="785" t="s">
        <v>32252</v>
      </c>
      <c r="C4244" s="785" t="s">
        <v>4303</v>
      </c>
      <c r="D4244" s="785" t="s">
        <v>2599</v>
      </c>
      <c r="E4244" s="785" t="s">
        <v>4380</v>
      </c>
      <c r="F4244" s="786">
        <v>42717</v>
      </c>
      <c r="G4244" s="785" t="s">
        <v>4381</v>
      </c>
      <c r="H4244" s="786">
        <v>42767</v>
      </c>
      <c r="I4244" s="785" t="s">
        <v>32253</v>
      </c>
      <c r="J4244" s="785" t="s">
        <v>629</v>
      </c>
      <c r="K4244" s="785" t="s">
        <v>32254</v>
      </c>
      <c r="L4244" s="785" t="s">
        <v>32255</v>
      </c>
      <c r="M4244" s="785"/>
      <c r="N4244" s="785" t="s">
        <v>32256</v>
      </c>
      <c r="O4244" s="785"/>
      <c r="P4244" s="787">
        <v>37.214776999999998</v>
      </c>
      <c r="Q4244" s="787">
        <v>-0.86989399999999995</v>
      </c>
      <c r="R4244" s="785" t="s">
        <v>1030</v>
      </c>
      <c r="S4244" s="785" t="s">
        <v>2646</v>
      </c>
      <c r="T4244" s="785" t="s">
        <v>7613</v>
      </c>
      <c r="U4244" s="785" t="s">
        <v>2599</v>
      </c>
      <c r="V4244" s="785" t="s">
        <v>3070</v>
      </c>
      <c r="W4244" s="785" t="s">
        <v>4050</v>
      </c>
      <c r="X4244" s="785"/>
      <c r="Y4244" s="615" t="str">
        <f t="shared" si="66"/>
        <v>Edwine J M Okinda</v>
      </c>
      <c r="Z4244" s="785" t="s">
        <v>2599</v>
      </c>
      <c r="AA4244" s="785" t="s">
        <v>4314</v>
      </c>
      <c r="AB4244" s="785" t="s">
        <v>2605</v>
      </c>
      <c r="AC4244" s="785" t="s">
        <v>2606</v>
      </c>
      <c r="AD4244" s="786">
        <v>43314</v>
      </c>
    </row>
    <row r="4245" spans="1:30" ht="15.75">
      <c r="A4245" s="785" t="s">
        <v>4301</v>
      </c>
      <c r="B4245" s="785" t="s">
        <v>22198</v>
      </c>
      <c r="C4245" s="785" t="s">
        <v>4303</v>
      </c>
      <c r="D4245" s="785" t="s">
        <v>2599</v>
      </c>
      <c r="E4245" s="785" t="s">
        <v>16759</v>
      </c>
      <c r="F4245" s="786">
        <v>42715</v>
      </c>
      <c r="G4245" s="785" t="s">
        <v>10176</v>
      </c>
      <c r="H4245" s="786">
        <v>42765</v>
      </c>
      <c r="I4245" s="785" t="s">
        <v>22199</v>
      </c>
      <c r="J4245" s="785" t="s">
        <v>629</v>
      </c>
      <c r="K4245" s="785" t="s">
        <v>22200</v>
      </c>
      <c r="L4245" s="785" t="s">
        <v>22201</v>
      </c>
      <c r="M4245" s="785"/>
      <c r="N4245" s="785"/>
      <c r="O4245" s="785"/>
      <c r="P4245" s="787">
        <v>37.636926000000003</v>
      </c>
      <c r="Q4245" s="787">
        <v>-0.23633499999999999</v>
      </c>
      <c r="R4245" s="785" t="s">
        <v>1266</v>
      </c>
      <c r="S4245" s="785" t="s">
        <v>1267</v>
      </c>
      <c r="T4245" s="785" t="s">
        <v>22079</v>
      </c>
      <c r="U4245" s="785" t="s">
        <v>22202</v>
      </c>
      <c r="V4245" s="785" t="s">
        <v>3070</v>
      </c>
      <c r="W4245" s="785" t="s">
        <v>2808</v>
      </c>
      <c r="X4245" s="785" t="s">
        <v>3576</v>
      </c>
      <c r="Y4245" s="615" t="str">
        <f t="shared" si="66"/>
        <v>Samuel Kirimi</v>
      </c>
      <c r="Z4245" s="785" t="s">
        <v>6367</v>
      </c>
      <c r="AA4245" s="785" t="s">
        <v>4349</v>
      </c>
      <c r="AB4245" s="785" t="s">
        <v>2605</v>
      </c>
      <c r="AC4245" s="785" t="s">
        <v>2606</v>
      </c>
      <c r="AD4245" s="786">
        <v>42932</v>
      </c>
    </row>
    <row r="4246" spans="1:30" ht="15.75">
      <c r="A4246" s="785" t="s">
        <v>4301</v>
      </c>
      <c r="B4246" s="785" t="s">
        <v>28326</v>
      </c>
      <c r="C4246" s="785" t="s">
        <v>4303</v>
      </c>
      <c r="D4246" s="785" t="s">
        <v>2599</v>
      </c>
      <c r="E4246" s="785" t="s">
        <v>18373</v>
      </c>
      <c r="F4246" s="786">
        <v>42739</v>
      </c>
      <c r="G4246" s="785" t="s">
        <v>4364</v>
      </c>
      <c r="H4246" s="786">
        <v>42763</v>
      </c>
      <c r="I4246" s="785" t="s">
        <v>28327</v>
      </c>
      <c r="J4246" s="785" t="s">
        <v>627</v>
      </c>
      <c r="K4246" s="785" t="s">
        <v>28328</v>
      </c>
      <c r="L4246" s="785" t="s">
        <v>28329</v>
      </c>
      <c r="M4246" s="785"/>
      <c r="N4246" s="785" t="s">
        <v>28330</v>
      </c>
      <c r="O4246" s="785"/>
      <c r="P4246" s="787">
        <v>38.316716</v>
      </c>
      <c r="Q4246" s="787">
        <v>-3.4957389999999999</v>
      </c>
      <c r="R4246" s="785" t="s">
        <v>766</v>
      </c>
      <c r="S4246" s="785" t="s">
        <v>2745</v>
      </c>
      <c r="T4246" s="785" t="s">
        <v>28331</v>
      </c>
      <c r="U4246" s="785" t="s">
        <v>3444</v>
      </c>
      <c r="V4246" s="785" t="s">
        <v>2855</v>
      </c>
      <c r="W4246" s="785" t="s">
        <v>2746</v>
      </c>
      <c r="X4246" s="785"/>
      <c r="Y4246" s="615" t="str">
        <f t="shared" si="66"/>
        <v>Stephen Nyange</v>
      </c>
      <c r="Z4246" s="785" t="s">
        <v>2599</v>
      </c>
      <c r="AA4246" s="785" t="s">
        <v>4314</v>
      </c>
      <c r="AB4246" s="785" t="s">
        <v>2605</v>
      </c>
      <c r="AC4246" s="785" t="s">
        <v>2606</v>
      </c>
      <c r="AD4246" s="786">
        <v>43314</v>
      </c>
    </row>
    <row r="4247" spans="1:30" ht="15.75">
      <c r="A4247" s="785" t="s">
        <v>4301</v>
      </c>
      <c r="B4247" s="785" t="s">
        <v>15334</v>
      </c>
      <c r="C4247" s="785" t="s">
        <v>4303</v>
      </c>
      <c r="D4247" s="785" t="s">
        <v>2599</v>
      </c>
      <c r="E4247" s="785" t="s">
        <v>4641</v>
      </c>
      <c r="F4247" s="786">
        <v>42745</v>
      </c>
      <c r="G4247" s="785" t="s">
        <v>15335</v>
      </c>
      <c r="H4247" s="786">
        <v>42762</v>
      </c>
      <c r="I4247" s="785" t="s">
        <v>15336</v>
      </c>
      <c r="J4247" s="785" t="s">
        <v>629</v>
      </c>
      <c r="K4247" s="785" t="s">
        <v>15337</v>
      </c>
      <c r="L4247" s="785" t="s">
        <v>15338</v>
      </c>
      <c r="M4247" s="785"/>
      <c r="N4247" s="785"/>
      <c r="O4247" s="785" t="s">
        <v>15339</v>
      </c>
      <c r="P4247" s="787">
        <v>34.615735000000001</v>
      </c>
      <c r="Q4247" s="787">
        <v>-0.608518</v>
      </c>
      <c r="R4247" s="785" t="s">
        <v>3507</v>
      </c>
      <c r="S4247" s="785" t="s">
        <v>3508</v>
      </c>
      <c r="T4247" s="785" t="s">
        <v>3508</v>
      </c>
      <c r="U4247" s="785" t="s">
        <v>15340</v>
      </c>
      <c r="V4247" s="785" t="s">
        <v>2855</v>
      </c>
      <c r="W4247" s="785" t="s">
        <v>4039</v>
      </c>
      <c r="X4247" s="785" t="s">
        <v>15310</v>
      </c>
      <c r="Y4247" s="615" t="str">
        <f t="shared" si="66"/>
        <v>Julias Odhiambo Mboga</v>
      </c>
      <c r="Z4247" s="785" t="s">
        <v>15311</v>
      </c>
      <c r="AA4247" s="785" t="s">
        <v>4314</v>
      </c>
      <c r="AB4247" s="785" t="s">
        <v>2605</v>
      </c>
      <c r="AC4247" s="785" t="s">
        <v>2606</v>
      </c>
      <c r="AD4247" s="786">
        <v>43210</v>
      </c>
    </row>
    <row r="4248" spans="1:30" ht="15.75">
      <c r="A4248" s="785" t="s">
        <v>4301</v>
      </c>
      <c r="B4248" s="785" t="s">
        <v>19871</v>
      </c>
      <c r="C4248" s="785" t="s">
        <v>4303</v>
      </c>
      <c r="D4248" s="785" t="s">
        <v>2599</v>
      </c>
      <c r="E4248" s="785" t="s">
        <v>19872</v>
      </c>
      <c r="F4248" s="786">
        <v>42712</v>
      </c>
      <c r="G4248" s="785" t="s">
        <v>15335</v>
      </c>
      <c r="H4248" s="786">
        <v>42762</v>
      </c>
      <c r="I4248" s="785" t="s">
        <v>19873</v>
      </c>
      <c r="J4248" s="785" t="s">
        <v>629</v>
      </c>
      <c r="K4248" s="785" t="s">
        <v>19874</v>
      </c>
      <c r="L4248" s="785" t="s">
        <v>19875</v>
      </c>
      <c r="M4248" s="785"/>
      <c r="N4248" s="785"/>
      <c r="O4248" s="785"/>
      <c r="P4248" s="787">
        <v>37.715634999999999</v>
      </c>
      <c r="Q4248" s="787">
        <v>-3.0662150000000001</v>
      </c>
      <c r="R4248" s="785" t="s">
        <v>1325</v>
      </c>
      <c r="S4248" s="785" t="s">
        <v>2847</v>
      </c>
      <c r="T4248" s="785" t="s">
        <v>1325</v>
      </c>
      <c r="U4248" s="785" t="s">
        <v>2851</v>
      </c>
      <c r="V4248" s="785" t="s">
        <v>3070</v>
      </c>
      <c r="W4248" s="785" t="s">
        <v>2849</v>
      </c>
      <c r="X4248" s="785" t="s">
        <v>2850</v>
      </c>
      <c r="Y4248" s="615" t="str">
        <f t="shared" si="66"/>
        <v>Peter Mbithi Kiniu</v>
      </c>
      <c r="Z4248" s="785" t="s">
        <v>2599</v>
      </c>
      <c r="AA4248" s="785" t="s">
        <v>5464</v>
      </c>
      <c r="AB4248" s="785" t="s">
        <v>2605</v>
      </c>
      <c r="AC4248" s="785" t="s">
        <v>2606</v>
      </c>
      <c r="AD4248" s="786">
        <v>43038</v>
      </c>
    </row>
    <row r="4249" spans="1:30" ht="15.75">
      <c r="A4249" s="785" t="s">
        <v>4301</v>
      </c>
      <c r="B4249" s="785" t="s">
        <v>14344</v>
      </c>
      <c r="C4249" s="785" t="s">
        <v>4303</v>
      </c>
      <c r="D4249" s="785" t="s">
        <v>2599</v>
      </c>
      <c r="E4249" s="785" t="s">
        <v>9261</v>
      </c>
      <c r="F4249" s="786">
        <v>42711</v>
      </c>
      <c r="G4249" s="785" t="s">
        <v>10341</v>
      </c>
      <c r="H4249" s="786">
        <v>42761</v>
      </c>
      <c r="I4249" s="785" t="s">
        <v>14345</v>
      </c>
      <c r="J4249" s="785" t="s">
        <v>629</v>
      </c>
      <c r="K4249" s="785" t="s">
        <v>14346</v>
      </c>
      <c r="L4249" s="785" t="s">
        <v>14347</v>
      </c>
      <c r="M4249" s="785"/>
      <c r="N4249" s="785"/>
      <c r="O4249" s="785"/>
      <c r="P4249" s="787">
        <v>35.983710000000002</v>
      </c>
      <c r="Q4249" s="787">
        <v>-0.16775300000000001</v>
      </c>
      <c r="R4249" s="785" t="s">
        <v>695</v>
      </c>
      <c r="S4249" s="785" t="s">
        <v>1011</v>
      </c>
      <c r="T4249" s="785" t="s">
        <v>3959</v>
      </c>
      <c r="U4249" s="785" t="s">
        <v>14348</v>
      </c>
      <c r="V4249" s="785" t="s">
        <v>2855</v>
      </c>
      <c r="W4249" s="785" t="s">
        <v>14349</v>
      </c>
      <c r="X4249" s="785" t="s">
        <v>14349</v>
      </c>
      <c r="Y4249" s="615" t="str">
        <f t="shared" si="66"/>
        <v>John Mwangi Karugu</v>
      </c>
      <c r="Z4249" s="785" t="s">
        <v>2599</v>
      </c>
      <c r="AA4249" s="785" t="s">
        <v>4314</v>
      </c>
      <c r="AB4249" s="785" t="s">
        <v>2605</v>
      </c>
      <c r="AC4249" s="785" t="s">
        <v>2606</v>
      </c>
      <c r="AD4249" s="786">
        <v>42796</v>
      </c>
    </row>
    <row r="4250" spans="1:30" ht="15.75">
      <c r="A4250" s="785" t="s">
        <v>4301</v>
      </c>
      <c r="B4250" s="785" t="s">
        <v>5015</v>
      </c>
      <c r="C4250" s="785" t="s">
        <v>4303</v>
      </c>
      <c r="D4250" s="785" t="s">
        <v>2599</v>
      </c>
      <c r="E4250" s="785" t="s">
        <v>5016</v>
      </c>
      <c r="F4250" s="786">
        <v>42710</v>
      </c>
      <c r="G4250" s="785" t="s">
        <v>5017</v>
      </c>
      <c r="H4250" s="786">
        <v>42760</v>
      </c>
      <c r="I4250" s="785" t="s">
        <v>5018</v>
      </c>
      <c r="J4250" s="785" t="s">
        <v>629</v>
      </c>
      <c r="K4250" s="785" t="s">
        <v>5019</v>
      </c>
      <c r="L4250" s="785" t="s">
        <v>5020</v>
      </c>
      <c r="M4250" s="785"/>
      <c r="N4250" s="785"/>
      <c r="O4250" s="785"/>
      <c r="P4250" s="787">
        <v>37.224640000000001</v>
      </c>
      <c r="Q4250" s="787">
        <v>-0.57899100000000003</v>
      </c>
      <c r="R4250" s="785" t="s">
        <v>1961</v>
      </c>
      <c r="S4250" s="785" t="s">
        <v>1961</v>
      </c>
      <c r="T4250" s="785" t="s">
        <v>3262</v>
      </c>
      <c r="U4250" s="785" t="s">
        <v>5021</v>
      </c>
      <c r="V4250" s="785" t="s">
        <v>2673</v>
      </c>
      <c r="W4250" s="785" t="s">
        <v>2693</v>
      </c>
      <c r="X4250" s="785" t="s">
        <v>2786</v>
      </c>
      <c r="Y4250" s="615" t="str">
        <f t="shared" si="66"/>
        <v>Andcol  Enterprises</v>
      </c>
      <c r="Z4250" s="785" t="s">
        <v>2599</v>
      </c>
      <c r="AA4250" s="785" t="s">
        <v>4349</v>
      </c>
      <c r="AB4250" s="785" t="s">
        <v>2605</v>
      </c>
      <c r="AC4250" s="785" t="s">
        <v>2606</v>
      </c>
      <c r="AD4250" s="786">
        <v>42796</v>
      </c>
    </row>
    <row r="4251" spans="1:30" ht="15.75">
      <c r="A4251" s="785" t="s">
        <v>4301</v>
      </c>
      <c r="B4251" s="785" t="s">
        <v>6099</v>
      </c>
      <c r="C4251" s="785" t="s">
        <v>4303</v>
      </c>
      <c r="D4251" s="785" t="s">
        <v>2599</v>
      </c>
      <c r="E4251" s="785" t="s">
        <v>6100</v>
      </c>
      <c r="F4251" s="786">
        <v>42742</v>
      </c>
      <c r="G4251" s="785" t="s">
        <v>6101</v>
      </c>
      <c r="H4251" s="786">
        <v>42758</v>
      </c>
      <c r="I4251" s="785" t="s">
        <v>6102</v>
      </c>
      <c r="J4251" s="785" t="s">
        <v>627</v>
      </c>
      <c r="K4251" s="785" t="s">
        <v>6103</v>
      </c>
      <c r="L4251" s="785" t="s">
        <v>6104</v>
      </c>
      <c r="M4251" s="785"/>
      <c r="N4251" s="785"/>
      <c r="O4251" s="785"/>
      <c r="P4251" s="787">
        <v>36.946330000000003</v>
      </c>
      <c r="Q4251" s="787">
        <v>-1.5517019999999999</v>
      </c>
      <c r="R4251" s="785" t="s">
        <v>1325</v>
      </c>
      <c r="S4251" s="785" t="s">
        <v>3088</v>
      </c>
      <c r="T4251" s="785" t="s">
        <v>1325</v>
      </c>
      <c r="U4251" s="785" t="s">
        <v>1325</v>
      </c>
      <c r="V4251" s="785" t="s">
        <v>6015</v>
      </c>
      <c r="W4251" s="785" t="s">
        <v>2608</v>
      </c>
      <c r="X4251" s="785" t="s">
        <v>2608</v>
      </c>
      <c r="Y4251" s="615" t="str">
        <f t="shared" si="66"/>
        <v>Biogas International Limited</v>
      </c>
      <c r="Z4251" s="785" t="s">
        <v>2599</v>
      </c>
      <c r="AA4251" s="785" t="s">
        <v>5464</v>
      </c>
      <c r="AB4251" s="785" t="s">
        <v>2609</v>
      </c>
      <c r="AC4251" s="785" t="s">
        <v>2610</v>
      </c>
      <c r="AD4251" s="786">
        <v>42796</v>
      </c>
    </row>
    <row r="4252" spans="1:30" ht="15.75">
      <c r="A4252" s="785" t="s">
        <v>4301</v>
      </c>
      <c r="B4252" s="785" t="s">
        <v>31282</v>
      </c>
      <c r="C4252" s="785" t="s">
        <v>4303</v>
      </c>
      <c r="D4252" s="785" t="s">
        <v>2599</v>
      </c>
      <c r="E4252" s="785" t="s">
        <v>4352</v>
      </c>
      <c r="F4252" s="786">
        <v>42727</v>
      </c>
      <c r="G4252" s="785" t="s">
        <v>6101</v>
      </c>
      <c r="H4252" s="786">
        <v>42758</v>
      </c>
      <c r="I4252" s="785" t="s">
        <v>31283</v>
      </c>
      <c r="J4252" s="785" t="s">
        <v>629</v>
      </c>
      <c r="K4252" s="785" t="s">
        <v>31284</v>
      </c>
      <c r="L4252" s="785" t="s">
        <v>31285</v>
      </c>
      <c r="M4252" s="785"/>
      <c r="N4252" s="785"/>
      <c r="O4252" s="785"/>
      <c r="P4252" s="787">
        <v>36.826898</v>
      </c>
      <c r="Q4252" s="787">
        <v>-1.080795</v>
      </c>
      <c r="R4252" s="785" t="s">
        <v>821</v>
      </c>
      <c r="S4252" s="785" t="s">
        <v>871</v>
      </c>
      <c r="T4252" s="785" t="s">
        <v>2712</v>
      </c>
      <c r="U4252" s="785" t="s">
        <v>31286</v>
      </c>
      <c r="V4252" s="785" t="s">
        <v>3004</v>
      </c>
      <c r="W4252" s="785" t="s">
        <v>2615</v>
      </c>
      <c r="X4252" s="785"/>
      <c r="Y4252" s="615" t="str">
        <f t="shared" si="66"/>
        <v>Takamoto Biogas</v>
      </c>
      <c r="Z4252" s="785" t="s">
        <v>2599</v>
      </c>
      <c r="AA4252" s="785" t="s">
        <v>5464</v>
      </c>
      <c r="AB4252" s="785" t="s">
        <v>3686</v>
      </c>
      <c r="AC4252" s="785" t="s">
        <v>2617</v>
      </c>
      <c r="AD4252" s="786">
        <v>43032</v>
      </c>
    </row>
    <row r="4253" spans="1:30" ht="15.75">
      <c r="A4253" s="785" t="s">
        <v>4301</v>
      </c>
      <c r="B4253" s="785" t="s">
        <v>14354</v>
      </c>
      <c r="C4253" s="785" t="s">
        <v>4303</v>
      </c>
      <c r="D4253" s="785" t="s">
        <v>2599</v>
      </c>
      <c r="E4253" s="785" t="s">
        <v>4440</v>
      </c>
      <c r="F4253" s="786">
        <v>42705</v>
      </c>
      <c r="G4253" s="785" t="s">
        <v>14355</v>
      </c>
      <c r="H4253" s="786">
        <v>42755</v>
      </c>
      <c r="I4253" s="785" t="s">
        <v>14356</v>
      </c>
      <c r="J4253" s="785" t="s">
        <v>629</v>
      </c>
      <c r="K4253" s="785" t="s">
        <v>2612</v>
      </c>
      <c r="L4253" s="785" t="s">
        <v>14357</v>
      </c>
      <c r="M4253" s="785"/>
      <c r="N4253" s="785"/>
      <c r="O4253" s="785"/>
      <c r="P4253" s="787">
        <v>36.016686999999997</v>
      </c>
      <c r="Q4253" s="787">
        <v>-0.16769700000000001</v>
      </c>
      <c r="R4253" s="785" t="s">
        <v>695</v>
      </c>
      <c r="S4253" s="785" t="s">
        <v>1011</v>
      </c>
      <c r="T4253" s="785" t="s">
        <v>14358</v>
      </c>
      <c r="U4253" s="785" t="s">
        <v>14359</v>
      </c>
      <c r="V4253" s="785">
        <v>24</v>
      </c>
      <c r="W4253" s="785" t="s">
        <v>14349</v>
      </c>
      <c r="X4253" s="785" t="s">
        <v>14349</v>
      </c>
      <c r="Y4253" s="615" t="str">
        <f t="shared" si="66"/>
        <v>John Mwangi Karugu</v>
      </c>
      <c r="Z4253" s="785" t="s">
        <v>14353</v>
      </c>
      <c r="AA4253" s="785" t="s">
        <v>4314</v>
      </c>
      <c r="AB4253" s="785" t="s">
        <v>2683</v>
      </c>
      <c r="AC4253" s="785" t="s">
        <v>2606</v>
      </c>
      <c r="AD4253" s="786">
        <v>43008</v>
      </c>
    </row>
    <row r="4254" spans="1:30" ht="15.75">
      <c r="A4254" s="785" t="s">
        <v>4301</v>
      </c>
      <c r="B4254" s="785" t="s">
        <v>17249</v>
      </c>
      <c r="C4254" s="785" t="s">
        <v>4303</v>
      </c>
      <c r="D4254" s="785" t="s">
        <v>2599</v>
      </c>
      <c r="E4254" s="785" t="s">
        <v>4440</v>
      </c>
      <c r="F4254" s="786">
        <v>42705</v>
      </c>
      <c r="G4254" s="785" t="s">
        <v>14355</v>
      </c>
      <c r="H4254" s="786">
        <v>42755</v>
      </c>
      <c r="I4254" s="785" t="s">
        <v>17250</v>
      </c>
      <c r="J4254" s="785" t="s">
        <v>627</v>
      </c>
      <c r="K4254" s="785" t="s">
        <v>17251</v>
      </c>
      <c r="L4254" s="785" t="s">
        <v>17252</v>
      </c>
      <c r="M4254" s="785"/>
      <c r="N4254" s="785"/>
      <c r="O4254" s="785"/>
      <c r="P4254" s="787">
        <v>36.687806999999999</v>
      </c>
      <c r="Q4254" s="787">
        <v>-0.13347899999999999</v>
      </c>
      <c r="R4254" s="785" t="s">
        <v>960</v>
      </c>
      <c r="S4254" s="785" t="s">
        <v>961</v>
      </c>
      <c r="T4254" s="785" t="s">
        <v>1143</v>
      </c>
      <c r="U4254" s="785" t="s">
        <v>8615</v>
      </c>
      <c r="V4254" s="785" t="s">
        <v>3004</v>
      </c>
      <c r="W4254" s="785" t="s">
        <v>3025</v>
      </c>
      <c r="X4254" s="785" t="s">
        <v>17248</v>
      </c>
      <c r="Y4254" s="615" t="str">
        <f t="shared" si="66"/>
        <v>Macharia Muchangi</v>
      </c>
      <c r="Z4254" s="785" t="s">
        <v>2599</v>
      </c>
      <c r="AA4254" s="785" t="s">
        <v>4349</v>
      </c>
      <c r="AB4254" s="785" t="s">
        <v>2683</v>
      </c>
      <c r="AC4254" s="785" t="s">
        <v>2606</v>
      </c>
      <c r="AD4254" s="786">
        <v>42877</v>
      </c>
    </row>
    <row r="4255" spans="1:30" ht="15.75">
      <c r="A4255" s="785" t="s">
        <v>4301</v>
      </c>
      <c r="B4255" s="785" t="s">
        <v>10466</v>
      </c>
      <c r="C4255" s="785" t="s">
        <v>4303</v>
      </c>
      <c r="D4255" s="785" t="s">
        <v>2599</v>
      </c>
      <c r="E4255" s="785" t="s">
        <v>10467</v>
      </c>
      <c r="F4255" s="786">
        <v>42704</v>
      </c>
      <c r="G4255" s="785" t="s">
        <v>10468</v>
      </c>
      <c r="H4255" s="786">
        <v>42754</v>
      </c>
      <c r="I4255" s="785" t="s">
        <v>10469</v>
      </c>
      <c r="J4255" s="785" t="s">
        <v>629</v>
      </c>
      <c r="K4255" s="785" t="s">
        <v>2612</v>
      </c>
      <c r="L4255" s="785" t="s">
        <v>10470</v>
      </c>
      <c r="M4255" s="785"/>
      <c r="N4255" s="785"/>
      <c r="O4255" s="785"/>
      <c r="P4255" s="787">
        <v>36.622551999999999</v>
      </c>
      <c r="Q4255" s="787">
        <v>-8.8576000000000002E-2</v>
      </c>
      <c r="R4255" s="785" t="s">
        <v>960</v>
      </c>
      <c r="S4255" s="785" t="s">
        <v>3258</v>
      </c>
      <c r="T4255" s="785" t="s">
        <v>3283</v>
      </c>
      <c r="U4255" s="785" t="s">
        <v>3153</v>
      </c>
      <c r="V4255" s="785" t="s">
        <v>3004</v>
      </c>
      <c r="W4255" s="785" t="s">
        <v>3007</v>
      </c>
      <c r="X4255" s="785" t="s">
        <v>3007</v>
      </c>
      <c r="Y4255" s="615" t="str">
        <f t="shared" si="66"/>
        <v>George Kiriungi Ngatia</v>
      </c>
      <c r="Z4255" s="785" t="s">
        <v>2599</v>
      </c>
      <c r="AA4255" s="785" t="s">
        <v>4314</v>
      </c>
      <c r="AB4255" s="785" t="s">
        <v>2683</v>
      </c>
      <c r="AC4255" s="785" t="s">
        <v>2606</v>
      </c>
      <c r="AD4255" s="786">
        <v>42796</v>
      </c>
    </row>
    <row r="4256" spans="1:30" ht="15.75">
      <c r="A4256" s="785" t="s">
        <v>4301</v>
      </c>
      <c r="B4256" s="785" t="s">
        <v>13135</v>
      </c>
      <c r="C4256" s="785" t="s">
        <v>4303</v>
      </c>
      <c r="D4256" s="785" t="s">
        <v>2599</v>
      </c>
      <c r="E4256" s="785" t="s">
        <v>13136</v>
      </c>
      <c r="F4256" s="786">
        <v>42702</v>
      </c>
      <c r="G4256" s="785" t="s">
        <v>13137</v>
      </c>
      <c r="H4256" s="786">
        <v>42752</v>
      </c>
      <c r="I4256" s="785" t="s">
        <v>13138</v>
      </c>
      <c r="J4256" s="785" t="s">
        <v>629</v>
      </c>
      <c r="K4256" s="785" t="s">
        <v>13139</v>
      </c>
      <c r="L4256" s="785" t="s">
        <v>13140</v>
      </c>
      <c r="M4256" s="785"/>
      <c r="N4256" s="785"/>
      <c r="O4256" s="785"/>
      <c r="P4256" s="787">
        <v>36.605342</v>
      </c>
      <c r="Q4256" s="787">
        <v>-0.53496699999999997</v>
      </c>
      <c r="R4256" s="785" t="s">
        <v>1228</v>
      </c>
      <c r="S4256" s="785" t="s">
        <v>2348</v>
      </c>
      <c r="T4256" s="785" t="s">
        <v>13141</v>
      </c>
      <c r="U4256" s="785" t="s">
        <v>3943</v>
      </c>
      <c r="V4256" s="785" t="s">
        <v>2855</v>
      </c>
      <c r="W4256" s="785" t="s">
        <v>2901</v>
      </c>
      <c r="X4256" s="785" t="s">
        <v>2901</v>
      </c>
      <c r="Y4256" s="615" t="str">
        <f t="shared" si="66"/>
        <v>James Njoroge Wainaina</v>
      </c>
      <c r="Z4256" s="785" t="s">
        <v>2599</v>
      </c>
      <c r="AA4256" s="785" t="s">
        <v>4314</v>
      </c>
      <c r="AB4256" s="785" t="s">
        <v>2605</v>
      </c>
      <c r="AC4256" s="785" t="s">
        <v>2606</v>
      </c>
      <c r="AD4256" s="786">
        <v>42796</v>
      </c>
    </row>
    <row r="4257" spans="1:30" ht="15.75">
      <c r="A4257" s="785" t="s">
        <v>4301</v>
      </c>
      <c r="B4257" s="785" t="s">
        <v>11336</v>
      </c>
      <c r="C4257" s="785" t="s">
        <v>4322</v>
      </c>
      <c r="D4257" s="785" t="s">
        <v>2611</v>
      </c>
      <c r="E4257" s="785" t="s">
        <v>4359</v>
      </c>
      <c r="F4257" s="786">
        <v>42686</v>
      </c>
      <c r="G4257" s="785" t="s">
        <v>11337</v>
      </c>
      <c r="H4257" s="786">
        <v>42751</v>
      </c>
      <c r="I4257" s="785" t="s">
        <v>11338</v>
      </c>
      <c r="J4257" s="785" t="s">
        <v>629</v>
      </c>
      <c r="K4257" s="785" t="s">
        <v>11339</v>
      </c>
      <c r="L4257" s="785" t="s">
        <v>11340</v>
      </c>
      <c r="M4257" s="785"/>
      <c r="N4257" s="785"/>
      <c r="O4257" s="785"/>
      <c r="P4257" s="787">
        <v>37.667954999999999</v>
      </c>
      <c r="Q4257" s="787">
        <v>-7.0876999999999996E-2</v>
      </c>
      <c r="R4257" s="785" t="s">
        <v>1104</v>
      </c>
      <c r="S4257" s="785" t="s">
        <v>2643</v>
      </c>
      <c r="T4257" s="785" t="s">
        <v>7650</v>
      </c>
      <c r="U4257" s="785" t="s">
        <v>11341</v>
      </c>
      <c r="V4257" s="785" t="s">
        <v>3004</v>
      </c>
      <c r="W4257" s="785" t="s">
        <v>4054</v>
      </c>
      <c r="X4257" s="785" t="s">
        <v>2834</v>
      </c>
      <c r="Y4257" s="615" t="str">
        <f t="shared" si="66"/>
        <v>Hamkam</v>
      </c>
      <c r="Z4257" s="785" t="s">
        <v>11211</v>
      </c>
      <c r="AA4257" s="785" t="s">
        <v>4349</v>
      </c>
      <c r="AB4257" s="785" t="s">
        <v>2605</v>
      </c>
      <c r="AC4257" s="785" t="s">
        <v>2606</v>
      </c>
      <c r="AD4257" s="786">
        <v>42911</v>
      </c>
    </row>
    <row r="4258" spans="1:30" ht="15.75">
      <c r="A4258" s="785" t="s">
        <v>4301</v>
      </c>
      <c r="B4258" s="785" t="s">
        <v>21093</v>
      </c>
      <c r="C4258" s="785" t="s">
        <v>4379</v>
      </c>
      <c r="D4258" s="785" t="s">
        <v>2751</v>
      </c>
      <c r="E4258" s="785" t="s">
        <v>13513</v>
      </c>
      <c r="F4258" s="786">
        <v>42700</v>
      </c>
      <c r="G4258" s="785" t="s">
        <v>10717</v>
      </c>
      <c r="H4258" s="786">
        <v>42750</v>
      </c>
      <c r="I4258" s="785" t="s">
        <v>21094</v>
      </c>
      <c r="J4258" s="785" t="s">
        <v>629</v>
      </c>
      <c r="K4258" s="785" t="s">
        <v>21095</v>
      </c>
      <c r="L4258" s="785" t="s">
        <v>21096</v>
      </c>
      <c r="M4258" s="785"/>
      <c r="N4258" s="785"/>
      <c r="O4258" s="785" t="s">
        <v>21097</v>
      </c>
      <c r="P4258" s="787">
        <v>36.673513</v>
      </c>
      <c r="Q4258" s="787">
        <v>-1.2735399999999999</v>
      </c>
      <c r="R4258" s="785" t="s">
        <v>821</v>
      </c>
      <c r="S4258" s="785" t="s">
        <v>1429</v>
      </c>
      <c r="T4258" s="785" t="s">
        <v>2947</v>
      </c>
      <c r="U4258" s="785" t="s">
        <v>2947</v>
      </c>
      <c r="V4258" s="785" t="s">
        <v>3070</v>
      </c>
      <c r="W4258" s="785" t="s">
        <v>3385</v>
      </c>
      <c r="X4258" s="785" t="s">
        <v>21087</v>
      </c>
      <c r="Y4258" s="615" t="str">
        <f t="shared" si="66"/>
        <v>Robert Kamau Muthee</v>
      </c>
      <c r="Z4258" s="785" t="s">
        <v>21069</v>
      </c>
      <c r="AA4258" s="785" t="s">
        <v>4314</v>
      </c>
      <c r="AB4258" s="785" t="s">
        <v>2605</v>
      </c>
      <c r="AC4258" s="785" t="s">
        <v>2606</v>
      </c>
      <c r="AD4258" s="786">
        <v>43040</v>
      </c>
    </row>
    <row r="4259" spans="1:30" ht="15.75">
      <c r="A4259" s="785" t="s">
        <v>4301</v>
      </c>
      <c r="B4259" s="785" t="s">
        <v>24609</v>
      </c>
      <c r="C4259" s="785" t="s">
        <v>4303</v>
      </c>
      <c r="D4259" s="785" t="s">
        <v>2599</v>
      </c>
      <c r="E4259" s="785" t="s">
        <v>6577</v>
      </c>
      <c r="F4259" s="786">
        <v>42623</v>
      </c>
      <c r="G4259" s="785" t="s">
        <v>10717</v>
      </c>
      <c r="H4259" s="786">
        <v>42750</v>
      </c>
      <c r="I4259" s="785" t="s">
        <v>24610</v>
      </c>
      <c r="J4259" s="785" t="s">
        <v>629</v>
      </c>
      <c r="K4259" s="785" t="s">
        <v>24611</v>
      </c>
      <c r="L4259" s="785" t="s">
        <v>24612</v>
      </c>
      <c r="M4259" s="785"/>
      <c r="N4259" s="785"/>
      <c r="O4259" s="785"/>
      <c r="P4259" s="787">
        <v>34.784784999999999</v>
      </c>
      <c r="Q4259" s="787">
        <v>-0.14178299999999999</v>
      </c>
      <c r="R4259" s="785" t="s">
        <v>1575</v>
      </c>
      <c r="S4259" s="785" t="s">
        <v>1576</v>
      </c>
      <c r="T4259" s="785" t="s">
        <v>24613</v>
      </c>
      <c r="U4259" s="785" t="s">
        <v>24614</v>
      </c>
      <c r="V4259" s="785" t="s">
        <v>2855</v>
      </c>
      <c r="W4259" s="785" t="s">
        <v>2676</v>
      </c>
      <c r="X4259" s="785" t="s">
        <v>2676</v>
      </c>
      <c r="Y4259" s="615" t="str">
        <f t="shared" si="66"/>
        <v>Thomas Mboya Omwadho</v>
      </c>
      <c r="Z4259" s="785" t="s">
        <v>2599</v>
      </c>
      <c r="AA4259" s="785" t="s">
        <v>4314</v>
      </c>
      <c r="AB4259" s="785" t="s">
        <v>2605</v>
      </c>
      <c r="AC4259" s="785" t="s">
        <v>2606</v>
      </c>
      <c r="AD4259" s="786">
        <v>42796</v>
      </c>
    </row>
    <row r="4260" spans="1:30" ht="15.75">
      <c r="A4260" s="785" t="s">
        <v>4301</v>
      </c>
      <c r="B4260" s="785" t="s">
        <v>23274</v>
      </c>
      <c r="C4260" s="785" t="s">
        <v>4303</v>
      </c>
      <c r="D4260" s="785" t="s">
        <v>2599</v>
      </c>
      <c r="E4260" s="785" t="s">
        <v>9918</v>
      </c>
      <c r="F4260" s="786">
        <v>42696</v>
      </c>
      <c r="G4260" s="785" t="s">
        <v>8927</v>
      </c>
      <c r="H4260" s="786">
        <v>42746</v>
      </c>
      <c r="I4260" s="785" t="s">
        <v>23275</v>
      </c>
      <c r="J4260" s="785" t="s">
        <v>627</v>
      </c>
      <c r="K4260" s="785" t="s">
        <v>23276</v>
      </c>
      <c r="L4260" s="785" t="s">
        <v>23277</v>
      </c>
      <c r="M4260" s="785"/>
      <c r="N4260" s="785"/>
      <c r="O4260" s="785"/>
      <c r="P4260" s="787">
        <v>36.132404999999999</v>
      </c>
      <c r="Q4260" s="787">
        <v>-0.17479500000000001</v>
      </c>
      <c r="R4260" s="785" t="s">
        <v>695</v>
      </c>
      <c r="S4260" s="785" t="s">
        <v>1204</v>
      </c>
      <c r="T4260" s="785" t="s">
        <v>1217</v>
      </c>
      <c r="U4260" s="785" t="s">
        <v>23278</v>
      </c>
      <c r="V4260" s="785" t="s">
        <v>2855</v>
      </c>
      <c r="W4260" s="785" t="s">
        <v>23165</v>
      </c>
      <c r="X4260" s="785" t="s">
        <v>23165</v>
      </c>
      <c r="Y4260" s="615" t="str">
        <f t="shared" si="66"/>
        <v>Simon Kabucho</v>
      </c>
      <c r="Z4260" s="785" t="s">
        <v>2599</v>
      </c>
      <c r="AA4260" s="785" t="s">
        <v>4314</v>
      </c>
      <c r="AB4260" s="785" t="s">
        <v>2683</v>
      </c>
      <c r="AC4260" s="785" t="s">
        <v>2606</v>
      </c>
      <c r="AD4260" s="786">
        <v>42796</v>
      </c>
    </row>
    <row r="4261" spans="1:30" ht="15.75">
      <c r="A4261" s="785" t="s">
        <v>4301</v>
      </c>
      <c r="B4261" s="785" t="s">
        <v>32441</v>
      </c>
      <c r="C4261" s="785" t="s">
        <v>4379</v>
      </c>
      <c r="D4261" s="785" t="s">
        <v>2703</v>
      </c>
      <c r="E4261" s="785" t="s">
        <v>14166</v>
      </c>
      <c r="F4261" s="786">
        <v>42726</v>
      </c>
      <c r="G4261" s="785" t="s">
        <v>8927</v>
      </c>
      <c r="H4261" s="786">
        <v>42746</v>
      </c>
      <c r="I4261" s="785" t="s">
        <v>32442</v>
      </c>
      <c r="J4261" s="785" t="s">
        <v>629</v>
      </c>
      <c r="K4261" s="785" t="s">
        <v>32443</v>
      </c>
      <c r="L4261" s="785" t="s">
        <v>32444</v>
      </c>
      <c r="M4261" s="785"/>
      <c r="N4261" s="785"/>
      <c r="O4261" s="785"/>
      <c r="P4261" s="787">
        <v>36.807980000000001</v>
      </c>
      <c r="Q4261" s="787">
        <v>-0.85506300000000002</v>
      </c>
      <c r="R4261" s="785" t="s">
        <v>1030</v>
      </c>
      <c r="S4261" s="785" t="s">
        <v>1795</v>
      </c>
      <c r="T4261" s="785" t="s">
        <v>2830</v>
      </c>
      <c r="U4261" s="785" t="s">
        <v>3984</v>
      </c>
      <c r="V4261" s="785" t="s">
        <v>3070</v>
      </c>
      <c r="W4261" s="785" t="s">
        <v>2615</v>
      </c>
      <c r="X4261" s="785"/>
      <c r="Y4261" s="615" t="str">
        <f t="shared" si="66"/>
        <v>Takamoto Biogas</v>
      </c>
      <c r="Z4261" s="785" t="s">
        <v>2599</v>
      </c>
      <c r="AA4261" s="785" t="s">
        <v>5464</v>
      </c>
      <c r="AB4261" s="785" t="s">
        <v>3686</v>
      </c>
      <c r="AC4261" s="785" t="s">
        <v>2617</v>
      </c>
      <c r="AD4261" s="786">
        <v>42989</v>
      </c>
    </row>
    <row r="4262" spans="1:30" ht="15.75">
      <c r="A4262" s="785" t="s">
        <v>4301</v>
      </c>
      <c r="B4262" s="785" t="s">
        <v>4639</v>
      </c>
      <c r="C4262" s="785" t="s">
        <v>4303</v>
      </c>
      <c r="D4262" s="785" t="s">
        <v>2599</v>
      </c>
      <c r="E4262" s="785" t="s">
        <v>4640</v>
      </c>
      <c r="F4262" s="786">
        <v>42695</v>
      </c>
      <c r="G4262" s="785" t="s">
        <v>4641</v>
      </c>
      <c r="H4262" s="786">
        <v>42745</v>
      </c>
      <c r="I4262" s="785" t="s">
        <v>4642</v>
      </c>
      <c r="J4262" s="785" t="s">
        <v>627</v>
      </c>
      <c r="K4262" s="785" t="s">
        <v>4643</v>
      </c>
      <c r="L4262" s="785" t="s">
        <v>4644</v>
      </c>
      <c r="M4262" s="785"/>
      <c r="N4262" s="785"/>
      <c r="O4262" s="785"/>
      <c r="P4262" s="787">
        <v>37.481073000000002</v>
      </c>
      <c r="Q4262" s="787">
        <v>-0.47309800000000002</v>
      </c>
      <c r="R4262" s="785" t="s">
        <v>1089</v>
      </c>
      <c r="S4262" s="785" t="s">
        <v>1164</v>
      </c>
      <c r="T4262" s="785" t="s">
        <v>4645</v>
      </c>
      <c r="U4262" s="785" t="s">
        <v>4646</v>
      </c>
      <c r="V4262" s="785" t="s">
        <v>2855</v>
      </c>
      <c r="W4262" s="785" t="s">
        <v>3324</v>
      </c>
      <c r="X4262" s="785" t="s">
        <v>4647</v>
      </c>
      <c r="Y4262" s="615" t="str">
        <f t="shared" si="66"/>
        <v>Alex Mukundi</v>
      </c>
      <c r="Z4262" s="785" t="s">
        <v>4648</v>
      </c>
      <c r="AA4262" s="785" t="s">
        <v>4314</v>
      </c>
      <c r="AB4262" s="785" t="s">
        <v>2683</v>
      </c>
      <c r="AC4262" s="785" t="s">
        <v>2606</v>
      </c>
      <c r="AD4262" s="786">
        <v>43187</v>
      </c>
    </row>
    <row r="4263" spans="1:30" ht="15.75">
      <c r="A4263" s="785" t="s">
        <v>4301</v>
      </c>
      <c r="B4263" s="785" t="s">
        <v>6063</v>
      </c>
      <c r="C4263" s="785" t="s">
        <v>4303</v>
      </c>
      <c r="D4263" s="785" t="s">
        <v>2599</v>
      </c>
      <c r="E4263" s="785" t="s">
        <v>4640</v>
      </c>
      <c r="F4263" s="786">
        <v>42695</v>
      </c>
      <c r="G4263" s="785" t="s">
        <v>4641</v>
      </c>
      <c r="H4263" s="786">
        <v>42745</v>
      </c>
      <c r="I4263" s="785" t="s">
        <v>6064</v>
      </c>
      <c r="J4263" s="785" t="s">
        <v>629</v>
      </c>
      <c r="K4263" s="785" t="s">
        <v>6065</v>
      </c>
      <c r="L4263" s="785" t="s">
        <v>6066</v>
      </c>
      <c r="M4263" s="785"/>
      <c r="N4263" s="785"/>
      <c r="O4263" s="785"/>
      <c r="P4263" s="787">
        <v>36.840004</v>
      </c>
      <c r="Q4263" s="787">
        <v>-0.86764200000000002</v>
      </c>
      <c r="R4263" s="785" t="s">
        <v>1030</v>
      </c>
      <c r="S4263" s="785" t="s">
        <v>1795</v>
      </c>
      <c r="T4263" s="785" t="s">
        <v>2830</v>
      </c>
      <c r="U4263" s="785" t="s">
        <v>6067</v>
      </c>
      <c r="V4263" s="785" t="s">
        <v>6015</v>
      </c>
      <c r="W4263" s="785" t="s">
        <v>2608</v>
      </c>
      <c r="X4263" s="785" t="s">
        <v>2608</v>
      </c>
      <c r="Y4263" s="615" t="str">
        <f t="shared" si="66"/>
        <v>Biogas International Limited</v>
      </c>
      <c r="Z4263" s="785" t="s">
        <v>2599</v>
      </c>
      <c r="AA4263" s="785" t="s">
        <v>5464</v>
      </c>
      <c r="AB4263" s="785" t="s">
        <v>2609</v>
      </c>
      <c r="AC4263" s="785" t="s">
        <v>2610</v>
      </c>
      <c r="AD4263" s="786">
        <v>42796</v>
      </c>
    </row>
    <row r="4264" spans="1:30" ht="15.75">
      <c r="A4264" s="785" t="s">
        <v>4301</v>
      </c>
      <c r="B4264" s="785" t="s">
        <v>9901</v>
      </c>
      <c r="C4264" s="785" t="s">
        <v>4303</v>
      </c>
      <c r="D4264" s="785" t="s">
        <v>2599</v>
      </c>
      <c r="E4264" s="785" t="s">
        <v>4640</v>
      </c>
      <c r="F4264" s="786">
        <v>42695</v>
      </c>
      <c r="G4264" s="785" t="s">
        <v>4641</v>
      </c>
      <c r="H4264" s="786">
        <v>42745</v>
      </c>
      <c r="I4264" s="785" t="s">
        <v>9902</v>
      </c>
      <c r="J4264" s="785" t="s">
        <v>627</v>
      </c>
      <c r="K4264" s="785" t="s">
        <v>9903</v>
      </c>
      <c r="L4264" s="785" t="s">
        <v>9904</v>
      </c>
      <c r="M4264" s="785"/>
      <c r="N4264" s="785"/>
      <c r="O4264" s="785"/>
      <c r="P4264" s="787">
        <v>36.741576999999999</v>
      </c>
      <c r="Q4264" s="787">
        <v>-1.0985990000000001</v>
      </c>
      <c r="R4264" s="785" t="s">
        <v>821</v>
      </c>
      <c r="S4264" s="785" t="s">
        <v>871</v>
      </c>
      <c r="T4264" s="785" t="s">
        <v>2619</v>
      </c>
      <c r="U4264" s="785" t="s">
        <v>2994</v>
      </c>
      <c r="V4264" s="785" t="s">
        <v>3004</v>
      </c>
      <c r="W4264" s="785" t="s">
        <v>2615</v>
      </c>
      <c r="X4264" s="785" t="s">
        <v>9775</v>
      </c>
      <c r="Y4264" s="615" t="str">
        <f t="shared" si="66"/>
        <v>Frederick Kago</v>
      </c>
      <c r="Z4264" s="785" t="s">
        <v>9780</v>
      </c>
      <c r="AA4264" s="785" t="s">
        <v>5464</v>
      </c>
      <c r="AB4264" s="785" t="s">
        <v>3686</v>
      </c>
      <c r="AC4264" s="785" t="s">
        <v>2617</v>
      </c>
      <c r="AD4264" s="786">
        <v>43194</v>
      </c>
    </row>
    <row r="4265" spans="1:30" ht="15.75">
      <c r="A4265" s="785" t="s">
        <v>4301</v>
      </c>
      <c r="B4265" s="785" t="s">
        <v>16758</v>
      </c>
      <c r="C4265" s="785" t="s">
        <v>4303</v>
      </c>
      <c r="D4265" s="785" t="s">
        <v>2599</v>
      </c>
      <c r="E4265" s="785" t="s">
        <v>16759</v>
      </c>
      <c r="F4265" s="786">
        <v>42715</v>
      </c>
      <c r="G4265" s="785" t="s">
        <v>4641</v>
      </c>
      <c r="H4265" s="786">
        <v>42745</v>
      </c>
      <c r="I4265" s="785" t="s">
        <v>16760</v>
      </c>
      <c r="J4265" s="785" t="s">
        <v>629</v>
      </c>
      <c r="K4265" s="785" t="s">
        <v>16761</v>
      </c>
      <c r="L4265" s="785" t="s">
        <v>16762</v>
      </c>
      <c r="M4265" s="785"/>
      <c r="N4265" s="785"/>
      <c r="O4265" s="785"/>
      <c r="P4265" s="787">
        <v>37.623063999999999</v>
      </c>
      <c r="Q4265" s="787">
        <v>2.2814000000000001E-2</v>
      </c>
      <c r="R4265" s="785" t="s">
        <v>1104</v>
      </c>
      <c r="S4265" s="785" t="s">
        <v>2643</v>
      </c>
      <c r="T4265" s="785" t="s">
        <v>10428</v>
      </c>
      <c r="U4265" s="785" t="s">
        <v>16763</v>
      </c>
      <c r="V4265" s="785" t="s">
        <v>3004</v>
      </c>
      <c r="W4265" s="785" t="s">
        <v>3253</v>
      </c>
      <c r="X4265" s="785" t="s">
        <v>3253</v>
      </c>
      <c r="Y4265" s="615" t="str">
        <f t="shared" si="66"/>
        <v>Likunga Company Limited</v>
      </c>
      <c r="Z4265" s="785" t="s">
        <v>2599</v>
      </c>
      <c r="AA4265" s="785" t="s">
        <v>4349</v>
      </c>
      <c r="AB4265" s="785" t="s">
        <v>2683</v>
      </c>
      <c r="AC4265" s="785" t="s">
        <v>2606</v>
      </c>
      <c r="AD4265" s="786">
        <v>42796</v>
      </c>
    </row>
    <row r="4266" spans="1:30" ht="15.75">
      <c r="A4266" s="785" t="s">
        <v>4301</v>
      </c>
      <c r="B4266" s="785" t="s">
        <v>27354</v>
      </c>
      <c r="C4266" s="785" t="s">
        <v>4379</v>
      </c>
      <c r="D4266" s="785" t="s">
        <v>2598</v>
      </c>
      <c r="E4266" s="785" t="s">
        <v>4640</v>
      </c>
      <c r="F4266" s="786">
        <v>42695</v>
      </c>
      <c r="G4266" s="785" t="s">
        <v>4641</v>
      </c>
      <c r="H4266" s="786">
        <v>42745</v>
      </c>
      <c r="I4266" s="785" t="s">
        <v>27355</v>
      </c>
      <c r="J4266" s="785" t="s">
        <v>629</v>
      </c>
      <c r="K4266" s="785" t="s">
        <v>27356</v>
      </c>
      <c r="L4266" s="785" t="s">
        <v>27357</v>
      </c>
      <c r="M4266" s="785"/>
      <c r="N4266" s="785"/>
      <c r="O4266" s="785"/>
      <c r="P4266" s="787">
        <v>38.033856999999998</v>
      </c>
      <c r="Q4266" s="787">
        <v>-1.871982</v>
      </c>
      <c r="R4266" s="785" t="s">
        <v>3217</v>
      </c>
      <c r="S4266" s="785" t="s">
        <v>5920</v>
      </c>
      <c r="T4266" s="785" t="s">
        <v>5935</v>
      </c>
      <c r="U4266" s="785" t="s">
        <v>2961</v>
      </c>
      <c r="V4266" s="785" t="s">
        <v>2673</v>
      </c>
      <c r="W4266" s="785" t="s">
        <v>2608</v>
      </c>
      <c r="X4266" s="785"/>
      <c r="Y4266" s="615" t="str">
        <f t="shared" si="66"/>
        <v>Biogas International Limited</v>
      </c>
      <c r="Z4266" s="785" t="s">
        <v>2599</v>
      </c>
      <c r="AA4266" s="785" t="s">
        <v>5464</v>
      </c>
      <c r="AB4266" s="785" t="s">
        <v>2609</v>
      </c>
      <c r="AC4266" s="785" t="s">
        <v>2610</v>
      </c>
      <c r="AD4266" s="786">
        <v>42796</v>
      </c>
    </row>
    <row r="4267" spans="1:30" ht="15.75">
      <c r="A4267" s="785" t="s">
        <v>4301</v>
      </c>
      <c r="B4267" s="785" t="s">
        <v>11449</v>
      </c>
      <c r="C4267" s="785" t="s">
        <v>4303</v>
      </c>
      <c r="D4267" s="785" t="s">
        <v>2599</v>
      </c>
      <c r="E4267" s="785" t="s">
        <v>5895</v>
      </c>
      <c r="F4267" s="786">
        <v>42694</v>
      </c>
      <c r="G4267" s="785" t="s">
        <v>11450</v>
      </c>
      <c r="H4267" s="786">
        <v>42744</v>
      </c>
      <c r="I4267" s="785" t="s">
        <v>11451</v>
      </c>
      <c r="J4267" s="785" t="s">
        <v>629</v>
      </c>
      <c r="K4267" s="785" t="s">
        <v>2612</v>
      </c>
      <c r="L4267" s="785" t="s">
        <v>11452</v>
      </c>
      <c r="M4267" s="785"/>
      <c r="N4267" s="785"/>
      <c r="O4267" s="785"/>
      <c r="P4267" s="787">
        <v>36.340882999999998</v>
      </c>
      <c r="Q4267" s="787">
        <v>-0.18718000000000001</v>
      </c>
      <c r="R4267" s="785" t="s">
        <v>1228</v>
      </c>
      <c r="S4267" s="785" t="s">
        <v>2161</v>
      </c>
      <c r="T4267" s="785" t="s">
        <v>2338</v>
      </c>
      <c r="U4267" s="785" t="s">
        <v>3599</v>
      </c>
      <c r="V4267" s="785" t="s">
        <v>4034</v>
      </c>
      <c r="W4267" s="785" t="s">
        <v>2974</v>
      </c>
      <c r="X4267" s="785" t="s">
        <v>2974</v>
      </c>
      <c r="Y4267" s="615" t="str">
        <f t="shared" si="66"/>
        <v>Harun Muchiri Stephen</v>
      </c>
      <c r="Z4267" s="785" t="s">
        <v>11417</v>
      </c>
      <c r="AA4267" s="785" t="s">
        <v>4314</v>
      </c>
      <c r="AB4267" s="785" t="s">
        <v>2605</v>
      </c>
      <c r="AC4267" s="785" t="s">
        <v>2606</v>
      </c>
      <c r="AD4267" s="786">
        <v>43206</v>
      </c>
    </row>
    <row r="4268" spans="1:30" ht="15.75">
      <c r="A4268" s="785" t="s">
        <v>4301</v>
      </c>
      <c r="B4268" s="785" t="s">
        <v>10400</v>
      </c>
      <c r="C4268" s="785" t="s">
        <v>4303</v>
      </c>
      <c r="D4268" s="785" t="s">
        <v>2599</v>
      </c>
      <c r="E4268" s="785" t="s">
        <v>10401</v>
      </c>
      <c r="F4268" s="786">
        <v>42693</v>
      </c>
      <c r="G4268" s="785" t="s">
        <v>10402</v>
      </c>
      <c r="H4268" s="786">
        <v>42743</v>
      </c>
      <c r="I4268" s="785" t="s">
        <v>10403</v>
      </c>
      <c r="J4268" s="785" t="s">
        <v>629</v>
      </c>
      <c r="K4268" s="785" t="s">
        <v>10404</v>
      </c>
      <c r="L4268" s="785" t="s">
        <v>10405</v>
      </c>
      <c r="M4268" s="785"/>
      <c r="N4268" s="785"/>
      <c r="O4268" s="785" t="s">
        <v>10406</v>
      </c>
      <c r="P4268" s="787">
        <v>37.684330000000003</v>
      </c>
      <c r="Q4268" s="787">
        <v>-6.6692000000000001E-2</v>
      </c>
      <c r="R4268" s="785" t="s">
        <v>1104</v>
      </c>
      <c r="S4268" s="785" t="s">
        <v>2643</v>
      </c>
      <c r="T4268" s="785" t="s">
        <v>10407</v>
      </c>
      <c r="U4268" s="785" t="s">
        <v>3284</v>
      </c>
      <c r="V4268" s="785" t="s">
        <v>2673</v>
      </c>
      <c r="W4268" s="785" t="s">
        <v>2808</v>
      </c>
      <c r="X4268" s="785" t="s">
        <v>10398</v>
      </c>
      <c r="Y4268" s="615" t="str">
        <f t="shared" si="66"/>
        <v>George Gitonga</v>
      </c>
      <c r="Z4268" s="785" t="s">
        <v>10408</v>
      </c>
      <c r="AA4268" s="785" t="s">
        <v>4349</v>
      </c>
      <c r="AB4268" s="785" t="s">
        <v>2683</v>
      </c>
      <c r="AC4268" s="785" t="s">
        <v>2606</v>
      </c>
      <c r="AD4268" s="786">
        <v>42948</v>
      </c>
    </row>
    <row r="4269" spans="1:30" ht="15.75">
      <c r="A4269" s="785" t="s">
        <v>4301</v>
      </c>
      <c r="B4269" s="785" t="s">
        <v>28459</v>
      </c>
      <c r="C4269" s="785" t="s">
        <v>4303</v>
      </c>
      <c r="D4269" s="785" t="s">
        <v>2599</v>
      </c>
      <c r="E4269" s="785" t="s">
        <v>10401</v>
      </c>
      <c r="F4269" s="786">
        <v>42693</v>
      </c>
      <c r="G4269" s="785" t="s">
        <v>10402</v>
      </c>
      <c r="H4269" s="786">
        <v>42743</v>
      </c>
      <c r="I4269" s="785" t="s">
        <v>28460</v>
      </c>
      <c r="J4269" s="785" t="s">
        <v>629</v>
      </c>
      <c r="K4269" s="785" t="s">
        <v>28461</v>
      </c>
      <c r="L4269" s="785" t="s">
        <v>28462</v>
      </c>
      <c r="M4269" s="785"/>
      <c r="N4269" s="785"/>
      <c r="O4269" s="785" t="s">
        <v>28463</v>
      </c>
      <c r="P4269" s="787">
        <v>37.084355000000002</v>
      </c>
      <c r="Q4269" s="787">
        <v>-0.44154300000000002</v>
      </c>
      <c r="R4269" s="785" t="s">
        <v>1056</v>
      </c>
      <c r="S4269" s="785" t="s">
        <v>2893</v>
      </c>
      <c r="T4269" s="785" t="s">
        <v>2893</v>
      </c>
      <c r="U4269" s="785" t="s">
        <v>28464</v>
      </c>
      <c r="V4269" s="785">
        <v>8</v>
      </c>
      <c r="W4269" s="785" t="s">
        <v>3079</v>
      </c>
      <c r="X4269" s="785"/>
      <c r="Y4269" s="615" t="str">
        <f t="shared" si="66"/>
        <v>Rural Green Energy Services</v>
      </c>
      <c r="Z4269" s="785" t="s">
        <v>2599</v>
      </c>
      <c r="AA4269" s="785" t="s">
        <v>4314</v>
      </c>
      <c r="AB4269" s="785" t="s">
        <v>2605</v>
      </c>
      <c r="AC4269" s="785" t="s">
        <v>2606</v>
      </c>
      <c r="AD4269" s="786">
        <v>43172</v>
      </c>
    </row>
    <row r="4270" spans="1:30" ht="15.75">
      <c r="A4270" s="785" t="s">
        <v>4301</v>
      </c>
      <c r="B4270" s="785" t="s">
        <v>20006</v>
      </c>
      <c r="C4270" s="785" t="s">
        <v>4303</v>
      </c>
      <c r="D4270" s="785" t="s">
        <v>2599</v>
      </c>
      <c r="E4270" s="785" t="s">
        <v>4682</v>
      </c>
      <c r="F4270" s="786">
        <v>42713</v>
      </c>
      <c r="G4270" s="785" t="s">
        <v>20007</v>
      </c>
      <c r="H4270" s="786">
        <v>42741</v>
      </c>
      <c r="I4270" s="785" t="s">
        <v>20008</v>
      </c>
      <c r="J4270" s="785" t="s">
        <v>629</v>
      </c>
      <c r="K4270" s="785" t="s">
        <v>20009</v>
      </c>
      <c r="L4270" s="785" t="s">
        <v>20010</v>
      </c>
      <c r="M4270" s="785"/>
      <c r="N4270" s="785"/>
      <c r="O4270" s="785" t="s">
        <v>20011</v>
      </c>
      <c r="P4270" s="787">
        <v>36.497656999999997</v>
      </c>
      <c r="Q4270" s="787">
        <v>-0.19020500000000001</v>
      </c>
      <c r="R4270" s="785" t="s">
        <v>1228</v>
      </c>
      <c r="S4270" s="785" t="s">
        <v>1229</v>
      </c>
      <c r="T4270" s="785" t="s">
        <v>3436</v>
      </c>
      <c r="U4270" s="785" t="s">
        <v>3436</v>
      </c>
      <c r="V4270" s="785" t="s">
        <v>2673</v>
      </c>
      <c r="W4270" s="785" t="s">
        <v>3056</v>
      </c>
      <c r="X4270" s="785" t="s">
        <v>3056</v>
      </c>
      <c r="Y4270" s="615" t="str">
        <f t="shared" si="66"/>
        <v>Peter Wachira Kimari</v>
      </c>
      <c r="Z4270" s="785" t="s">
        <v>1227</v>
      </c>
      <c r="AA4270" s="785" t="s">
        <v>4314</v>
      </c>
      <c r="AB4270" s="785" t="s">
        <v>2683</v>
      </c>
      <c r="AC4270" s="785" t="s">
        <v>2606</v>
      </c>
      <c r="AD4270" s="786">
        <v>42868</v>
      </c>
    </row>
    <row r="4271" spans="1:30" ht="15.75">
      <c r="A4271" s="785" t="s">
        <v>4301</v>
      </c>
      <c r="B4271" s="785" t="s">
        <v>14251</v>
      </c>
      <c r="C4271" s="785" t="s">
        <v>4303</v>
      </c>
      <c r="D4271" s="785" t="s">
        <v>2599</v>
      </c>
      <c r="E4271" s="785" t="s">
        <v>14252</v>
      </c>
      <c r="F4271" s="786">
        <v>42732</v>
      </c>
      <c r="G4271" s="785" t="s">
        <v>14253</v>
      </c>
      <c r="H4271" s="786">
        <v>42740</v>
      </c>
      <c r="I4271" s="785" t="s">
        <v>14254</v>
      </c>
      <c r="J4271" s="785" t="s">
        <v>629</v>
      </c>
      <c r="K4271" s="785" t="s">
        <v>14255</v>
      </c>
      <c r="L4271" s="785" t="s">
        <v>14256</v>
      </c>
      <c r="M4271" s="785"/>
      <c r="N4271" s="785"/>
      <c r="O4271" s="785"/>
      <c r="P4271" s="787">
        <v>36.306468000000002</v>
      </c>
      <c r="Q4271" s="787">
        <v>5.4186999999999999E-2</v>
      </c>
      <c r="R4271" s="785" t="s">
        <v>960</v>
      </c>
      <c r="S4271" s="785" t="s">
        <v>1241</v>
      </c>
      <c r="T4271" s="785" t="s">
        <v>2971</v>
      </c>
      <c r="U4271" s="785" t="s">
        <v>3278</v>
      </c>
      <c r="V4271" s="785" t="s">
        <v>3070</v>
      </c>
      <c r="W4271" s="785" t="s">
        <v>3296</v>
      </c>
      <c r="X4271" s="785" t="s">
        <v>3296</v>
      </c>
      <c r="Y4271" s="615" t="str">
        <f t="shared" si="66"/>
        <v>John Kariuki</v>
      </c>
      <c r="Z4271" s="785" t="s">
        <v>2599</v>
      </c>
      <c r="AA4271" s="785" t="s">
        <v>4314</v>
      </c>
      <c r="AB4271" s="785" t="s">
        <v>2683</v>
      </c>
      <c r="AC4271" s="785" t="s">
        <v>2606</v>
      </c>
      <c r="AD4271" s="786">
        <v>42796</v>
      </c>
    </row>
    <row r="4272" spans="1:30" ht="15.75">
      <c r="A4272" s="785" t="s">
        <v>4301</v>
      </c>
      <c r="B4272" s="785" t="s">
        <v>18372</v>
      </c>
      <c r="C4272" s="785" t="s">
        <v>4303</v>
      </c>
      <c r="D4272" s="785" t="s">
        <v>2599</v>
      </c>
      <c r="E4272" s="785" t="s">
        <v>5016</v>
      </c>
      <c r="F4272" s="786">
        <v>42710</v>
      </c>
      <c r="G4272" s="785" t="s">
        <v>18373</v>
      </c>
      <c r="H4272" s="786">
        <v>42739</v>
      </c>
      <c r="I4272" s="785" t="s">
        <v>18374</v>
      </c>
      <c r="J4272" s="785" t="s">
        <v>629</v>
      </c>
      <c r="K4272" s="785" t="s">
        <v>18375</v>
      </c>
      <c r="L4272" s="785" t="s">
        <v>18376</v>
      </c>
      <c r="M4272" s="785"/>
      <c r="N4272" s="785"/>
      <c r="O4272" s="785"/>
      <c r="P4272" s="787">
        <v>36.040215000000003</v>
      </c>
      <c r="Q4272" s="787">
        <v>-0.120245</v>
      </c>
      <c r="R4272" s="785" t="s">
        <v>695</v>
      </c>
      <c r="S4272" s="785" t="s">
        <v>1204</v>
      </c>
      <c r="T4272" s="785" t="s">
        <v>18377</v>
      </c>
      <c r="U4272" s="785" t="s">
        <v>18378</v>
      </c>
      <c r="V4272" s="785">
        <v>24</v>
      </c>
      <c r="W4272" s="785" t="s">
        <v>2722</v>
      </c>
      <c r="X4272" s="785" t="s">
        <v>18203</v>
      </c>
      <c r="Y4272" s="615" t="str">
        <f t="shared" si="66"/>
        <v>Ndima renewable Energy</v>
      </c>
      <c r="Z4272" s="785" t="s">
        <v>2599</v>
      </c>
      <c r="AA4272" s="785" t="s">
        <v>4349</v>
      </c>
      <c r="AB4272" s="785" t="s">
        <v>2605</v>
      </c>
      <c r="AC4272" s="785" t="s">
        <v>2606</v>
      </c>
      <c r="AD4272" s="786">
        <v>42796</v>
      </c>
    </row>
    <row r="4273" spans="1:30" ht="15.75">
      <c r="A4273" s="785" t="s">
        <v>4301</v>
      </c>
      <c r="B4273" s="785" t="s">
        <v>6389</v>
      </c>
      <c r="C4273" s="785" t="s">
        <v>4303</v>
      </c>
      <c r="D4273" s="785" t="s">
        <v>2599</v>
      </c>
      <c r="E4273" s="785" t="s">
        <v>6390</v>
      </c>
      <c r="F4273" s="786">
        <v>42687</v>
      </c>
      <c r="G4273" s="785" t="s">
        <v>6391</v>
      </c>
      <c r="H4273" s="786">
        <v>42737</v>
      </c>
      <c r="I4273" s="785" t="s">
        <v>6392</v>
      </c>
      <c r="J4273" s="785" t="s">
        <v>629</v>
      </c>
      <c r="K4273" s="785" t="s">
        <v>6393</v>
      </c>
      <c r="L4273" s="785" t="s">
        <v>6394</v>
      </c>
      <c r="M4273" s="785"/>
      <c r="N4273" s="785"/>
      <c r="O4273" s="785"/>
      <c r="P4273" s="787">
        <v>36.749670000000002</v>
      </c>
      <c r="Q4273" s="787">
        <v>-1.190132</v>
      </c>
      <c r="R4273" s="785" t="s">
        <v>821</v>
      </c>
      <c r="S4273" s="785" t="s">
        <v>1589</v>
      </c>
      <c r="T4273" s="785" t="s">
        <v>1590</v>
      </c>
      <c r="U4273" s="785" t="s">
        <v>6395</v>
      </c>
      <c r="V4273" s="785" t="s">
        <v>3004</v>
      </c>
      <c r="W4273" s="785" t="s">
        <v>2689</v>
      </c>
      <c r="X4273" s="785" t="s">
        <v>6387</v>
      </c>
      <c r="Y4273" s="615" t="str">
        <f t="shared" si="66"/>
        <v>Calicano Agara</v>
      </c>
      <c r="Z4273" s="785" t="s">
        <v>6388</v>
      </c>
      <c r="AA4273" s="785" t="s">
        <v>4349</v>
      </c>
      <c r="AB4273" s="785" t="s">
        <v>2683</v>
      </c>
      <c r="AC4273" s="785" t="s">
        <v>2606</v>
      </c>
      <c r="AD4273" s="786">
        <v>42851</v>
      </c>
    </row>
    <row r="4274" spans="1:30" ht="15.75">
      <c r="A4274" s="785" t="s">
        <v>4301</v>
      </c>
      <c r="B4274" s="785" t="s">
        <v>20012</v>
      </c>
      <c r="C4274" s="785" t="s">
        <v>4303</v>
      </c>
      <c r="D4274" s="785" t="s">
        <v>2599</v>
      </c>
      <c r="E4274" s="785" t="s">
        <v>20013</v>
      </c>
      <c r="F4274" s="786">
        <v>42709</v>
      </c>
      <c r="G4274" s="785" t="s">
        <v>6391</v>
      </c>
      <c r="H4274" s="786">
        <v>42737</v>
      </c>
      <c r="I4274" s="785" t="s">
        <v>20014</v>
      </c>
      <c r="J4274" s="785" t="s">
        <v>629</v>
      </c>
      <c r="K4274" s="785" t="s">
        <v>20015</v>
      </c>
      <c r="L4274" s="785" t="s">
        <v>20016</v>
      </c>
      <c r="M4274" s="785"/>
      <c r="N4274" s="785"/>
      <c r="O4274" s="785"/>
      <c r="P4274" s="787">
        <v>36.531632999999999</v>
      </c>
      <c r="Q4274" s="787">
        <v>-0.17111299999999999</v>
      </c>
      <c r="R4274" s="785" t="s">
        <v>1228</v>
      </c>
      <c r="S4274" s="785" t="s">
        <v>1229</v>
      </c>
      <c r="T4274" s="785" t="s">
        <v>3436</v>
      </c>
      <c r="U4274" s="785" t="s">
        <v>20017</v>
      </c>
      <c r="V4274" s="785" t="s">
        <v>2673</v>
      </c>
      <c r="W4274" s="785" t="s">
        <v>3056</v>
      </c>
      <c r="X4274" s="785" t="s">
        <v>3056</v>
      </c>
      <c r="Y4274" s="615" t="str">
        <f t="shared" si="66"/>
        <v>Peter Wachira Kimari</v>
      </c>
      <c r="Z4274" s="785" t="s">
        <v>2599</v>
      </c>
      <c r="AA4274" s="785" t="s">
        <v>4314</v>
      </c>
      <c r="AB4274" s="785" t="s">
        <v>2683</v>
      </c>
      <c r="AC4274" s="785" t="s">
        <v>2606</v>
      </c>
      <c r="AD4274" s="786">
        <v>42868</v>
      </c>
    </row>
    <row r="4275" spans="1:30" ht="15.75">
      <c r="A4275" s="785" t="s">
        <v>4301</v>
      </c>
      <c r="B4275" s="785" t="s">
        <v>4358</v>
      </c>
      <c r="C4275" s="785" t="s">
        <v>4303</v>
      </c>
      <c r="D4275" s="785" t="s">
        <v>2599</v>
      </c>
      <c r="E4275" s="785" t="s">
        <v>4359</v>
      </c>
      <c r="F4275" s="786">
        <v>42686</v>
      </c>
      <c r="G4275" s="785" t="s">
        <v>4360</v>
      </c>
      <c r="H4275" s="786">
        <v>42736</v>
      </c>
      <c r="I4275" s="785" t="s">
        <v>3787</v>
      </c>
      <c r="J4275" s="785" t="s">
        <v>629</v>
      </c>
      <c r="K4275" s="785" t="s">
        <v>4361</v>
      </c>
      <c r="L4275" s="785" t="s">
        <v>4362</v>
      </c>
      <c r="M4275" s="785"/>
      <c r="N4275" s="785"/>
      <c r="O4275" s="785"/>
      <c r="P4275" s="787">
        <v>35.135783000000004</v>
      </c>
      <c r="Q4275" s="787">
        <v>0.197827</v>
      </c>
      <c r="R4275" s="785" t="s">
        <v>916</v>
      </c>
      <c r="S4275" s="785" t="s">
        <v>2839</v>
      </c>
      <c r="T4275" s="785" t="s">
        <v>4356</v>
      </c>
      <c r="U4275" s="785" t="s">
        <v>2841</v>
      </c>
      <c r="V4275" s="785" t="s">
        <v>2855</v>
      </c>
      <c r="W4275" s="785" t="s">
        <v>3181</v>
      </c>
      <c r="X4275" s="785" t="s">
        <v>3181</v>
      </c>
      <c r="Y4275" s="615" t="str">
        <f t="shared" si="66"/>
        <v>Abiud Limited</v>
      </c>
      <c r="Z4275" s="785" t="s">
        <v>2599</v>
      </c>
      <c r="AA4275" s="785" t="s">
        <v>4349</v>
      </c>
      <c r="AB4275" s="785" t="s">
        <v>2876</v>
      </c>
      <c r="AC4275" s="785" t="s">
        <v>2606</v>
      </c>
      <c r="AD4275" s="786">
        <v>42796</v>
      </c>
    </row>
    <row r="4276" spans="1:30" ht="15.75">
      <c r="A4276" s="785" t="s">
        <v>4301</v>
      </c>
      <c r="B4276" s="785" t="s">
        <v>4372</v>
      </c>
      <c r="C4276" s="785" t="s">
        <v>4303</v>
      </c>
      <c r="D4276" s="785" t="s">
        <v>2599</v>
      </c>
      <c r="E4276" s="785" t="s">
        <v>4359</v>
      </c>
      <c r="F4276" s="786">
        <v>42686</v>
      </c>
      <c r="G4276" s="785" t="s">
        <v>4360</v>
      </c>
      <c r="H4276" s="786">
        <v>42736</v>
      </c>
      <c r="I4276" s="785" t="s">
        <v>4373</v>
      </c>
      <c r="J4276" s="785" t="s">
        <v>629</v>
      </c>
      <c r="K4276" s="785" t="s">
        <v>4374</v>
      </c>
      <c r="L4276" s="785" t="s">
        <v>4375</v>
      </c>
      <c r="M4276" s="785"/>
      <c r="N4276" s="785"/>
      <c r="O4276" s="785"/>
      <c r="P4276" s="787">
        <v>35.073782999999999</v>
      </c>
      <c r="Q4276" s="787">
        <v>0.20808699999999999</v>
      </c>
      <c r="R4276" s="785" t="s">
        <v>916</v>
      </c>
      <c r="S4276" s="785" t="s">
        <v>2839</v>
      </c>
      <c r="T4276" s="785" t="s">
        <v>4376</v>
      </c>
      <c r="U4276" s="785" t="s">
        <v>4377</v>
      </c>
      <c r="V4276" s="785" t="s">
        <v>2855</v>
      </c>
      <c r="W4276" s="785" t="s">
        <v>3181</v>
      </c>
      <c r="X4276" s="785" t="s">
        <v>3181</v>
      </c>
      <c r="Y4276" s="615" t="str">
        <f t="shared" si="66"/>
        <v>Abiud Limited</v>
      </c>
      <c r="Z4276" s="785" t="s">
        <v>2599</v>
      </c>
      <c r="AA4276" s="785" t="s">
        <v>4349</v>
      </c>
      <c r="AB4276" s="785" t="s">
        <v>2876</v>
      </c>
      <c r="AC4276" s="785" t="s">
        <v>2606</v>
      </c>
      <c r="AD4276" s="786">
        <v>42796</v>
      </c>
    </row>
    <row r="4277" spans="1:30" ht="15.75">
      <c r="A4277" s="785" t="s">
        <v>4301</v>
      </c>
      <c r="B4277" s="785" t="s">
        <v>5009</v>
      </c>
      <c r="C4277" s="785" t="s">
        <v>4303</v>
      </c>
      <c r="D4277" s="785" t="s">
        <v>2599</v>
      </c>
      <c r="E4277" s="785" t="s">
        <v>4359</v>
      </c>
      <c r="F4277" s="786">
        <v>42686</v>
      </c>
      <c r="G4277" s="785" t="s">
        <v>4360</v>
      </c>
      <c r="H4277" s="786">
        <v>42736</v>
      </c>
      <c r="I4277" s="785" t="s">
        <v>5010</v>
      </c>
      <c r="J4277" s="785" t="s">
        <v>629</v>
      </c>
      <c r="K4277" s="785" t="s">
        <v>5011</v>
      </c>
      <c r="L4277" s="785" t="s">
        <v>5012</v>
      </c>
      <c r="M4277" s="785"/>
      <c r="N4277" s="785"/>
      <c r="O4277" s="785"/>
      <c r="P4277" s="787">
        <v>36.905313</v>
      </c>
      <c r="Q4277" s="787">
        <v>-0.69230100000000006</v>
      </c>
      <c r="R4277" s="785" t="s">
        <v>1030</v>
      </c>
      <c r="S4277" s="785" t="s">
        <v>2993</v>
      </c>
      <c r="T4277" s="785" t="s">
        <v>5013</v>
      </c>
      <c r="U4277" s="785" t="s">
        <v>5014</v>
      </c>
      <c r="V4277" s="785" t="s">
        <v>2673</v>
      </c>
      <c r="W4277" s="785" t="s">
        <v>2693</v>
      </c>
      <c r="X4277" s="785" t="s">
        <v>2786</v>
      </c>
      <c r="Y4277" s="615" t="str">
        <f t="shared" si="66"/>
        <v>Andcol  Enterprises</v>
      </c>
      <c r="Z4277" s="785" t="s">
        <v>2599</v>
      </c>
      <c r="AA4277" s="785" t="s">
        <v>4349</v>
      </c>
      <c r="AB4277" s="785" t="s">
        <v>2605</v>
      </c>
      <c r="AC4277" s="785" t="s">
        <v>2606</v>
      </c>
      <c r="AD4277" s="786">
        <v>42796</v>
      </c>
    </row>
    <row r="4278" spans="1:30" ht="15.75">
      <c r="A4278" s="785" t="s">
        <v>4301</v>
      </c>
      <c r="B4278" s="785" t="s">
        <v>6541</v>
      </c>
      <c r="C4278" s="785" t="s">
        <v>4303</v>
      </c>
      <c r="D4278" s="785" t="s">
        <v>2599</v>
      </c>
      <c r="E4278" s="785" t="s">
        <v>4359</v>
      </c>
      <c r="F4278" s="786">
        <v>42686</v>
      </c>
      <c r="G4278" s="785" t="s">
        <v>4360</v>
      </c>
      <c r="H4278" s="786">
        <v>42736</v>
      </c>
      <c r="I4278" s="785" t="s">
        <v>6542</v>
      </c>
      <c r="J4278" s="785" t="s">
        <v>629</v>
      </c>
      <c r="K4278" s="785" t="s">
        <v>6543</v>
      </c>
      <c r="L4278" s="785" t="s">
        <v>6544</v>
      </c>
      <c r="M4278" s="785"/>
      <c r="N4278" s="785"/>
      <c r="O4278" s="785"/>
      <c r="P4278" s="787">
        <v>37.627025000000003</v>
      </c>
      <c r="Q4278" s="787">
        <v>-0.193968</v>
      </c>
      <c r="R4278" s="785" t="s">
        <v>1104</v>
      </c>
      <c r="S4278" s="785" t="s">
        <v>2643</v>
      </c>
      <c r="T4278" s="785" t="s">
        <v>2636</v>
      </c>
      <c r="U4278" s="785" t="s">
        <v>6525</v>
      </c>
      <c r="V4278" s="785" t="s">
        <v>2855</v>
      </c>
      <c r="W4278" s="785" t="s">
        <v>3497</v>
      </c>
      <c r="X4278" s="785" t="s">
        <v>3497</v>
      </c>
      <c r="Y4278" s="615" t="str">
        <f t="shared" si="66"/>
        <v>Cides Ltd</v>
      </c>
      <c r="Z4278" s="785" t="s">
        <v>2599</v>
      </c>
      <c r="AA4278" s="785" t="s">
        <v>4349</v>
      </c>
      <c r="AB4278" s="785" t="s">
        <v>2605</v>
      </c>
      <c r="AC4278" s="785" t="s">
        <v>2606</v>
      </c>
      <c r="AD4278" s="786">
        <v>42796</v>
      </c>
    </row>
    <row r="4279" spans="1:30" ht="15.75">
      <c r="A4279" s="785" t="s">
        <v>4301</v>
      </c>
      <c r="B4279" s="785" t="s">
        <v>6929</v>
      </c>
      <c r="C4279" s="785" t="s">
        <v>4303</v>
      </c>
      <c r="D4279" s="785" t="s">
        <v>2599</v>
      </c>
      <c r="E4279" s="785" t="s">
        <v>4359</v>
      </c>
      <c r="F4279" s="786">
        <v>42686</v>
      </c>
      <c r="G4279" s="785" t="s">
        <v>4360</v>
      </c>
      <c r="H4279" s="786">
        <v>42736</v>
      </c>
      <c r="I4279" s="785" t="s">
        <v>6930</v>
      </c>
      <c r="J4279" s="785" t="s">
        <v>629</v>
      </c>
      <c r="K4279" s="785" t="s">
        <v>2612</v>
      </c>
      <c r="L4279" s="785" t="s">
        <v>6931</v>
      </c>
      <c r="M4279" s="785"/>
      <c r="N4279" s="785"/>
      <c r="O4279" s="785"/>
      <c r="P4279" s="787">
        <v>35.432169999999999</v>
      </c>
      <c r="Q4279" s="787">
        <v>0.52873000000000003</v>
      </c>
      <c r="R4279" s="785" t="s">
        <v>893</v>
      </c>
      <c r="S4279" s="785" t="s">
        <v>1356</v>
      </c>
      <c r="T4279" s="785" t="s">
        <v>1356</v>
      </c>
      <c r="U4279" s="785" t="s">
        <v>6932</v>
      </c>
      <c r="V4279" s="785" t="s">
        <v>2855</v>
      </c>
      <c r="W4279" s="785" t="s">
        <v>3239</v>
      </c>
      <c r="X4279" s="785" t="s">
        <v>3239</v>
      </c>
      <c r="Y4279" s="615" t="str">
        <f t="shared" si="66"/>
        <v>Daniel Bartilol</v>
      </c>
      <c r="Z4279" s="785" t="s">
        <v>6933</v>
      </c>
      <c r="AA4279" s="785" t="s">
        <v>4314</v>
      </c>
      <c r="AB4279" s="785" t="s">
        <v>2605</v>
      </c>
      <c r="AC4279" s="785" t="s">
        <v>2606</v>
      </c>
      <c r="AD4279" s="786">
        <v>43196</v>
      </c>
    </row>
    <row r="4280" spans="1:30" ht="15.75">
      <c r="A4280" s="785" t="s">
        <v>4301</v>
      </c>
      <c r="B4280" s="785" t="s">
        <v>6981</v>
      </c>
      <c r="C4280" s="785" t="s">
        <v>4303</v>
      </c>
      <c r="D4280" s="785" t="s">
        <v>2599</v>
      </c>
      <c r="E4280" s="785" t="s">
        <v>4359</v>
      </c>
      <c r="F4280" s="786">
        <v>42686</v>
      </c>
      <c r="G4280" s="785" t="s">
        <v>4360</v>
      </c>
      <c r="H4280" s="786">
        <v>42736</v>
      </c>
      <c r="I4280" s="785" t="s">
        <v>6982</v>
      </c>
      <c r="J4280" s="785" t="s">
        <v>629</v>
      </c>
      <c r="K4280" s="785" t="s">
        <v>2612</v>
      </c>
      <c r="L4280" s="785" t="s">
        <v>6983</v>
      </c>
      <c r="M4280" s="785"/>
      <c r="N4280" s="785"/>
      <c r="O4280" s="785"/>
      <c r="P4280" s="787">
        <v>35.204594999999998</v>
      </c>
      <c r="Q4280" s="787">
        <v>0.39747100000000002</v>
      </c>
      <c r="R4280" s="785" t="s">
        <v>893</v>
      </c>
      <c r="S4280" s="785" t="s">
        <v>2708</v>
      </c>
      <c r="T4280" s="785" t="s">
        <v>2708</v>
      </c>
      <c r="U4280" s="785" t="s">
        <v>6984</v>
      </c>
      <c r="V4280" s="785" t="s">
        <v>3070</v>
      </c>
      <c r="W4280" s="785" t="s">
        <v>3239</v>
      </c>
      <c r="X4280" s="785" t="s">
        <v>3239</v>
      </c>
      <c r="Y4280" s="615" t="str">
        <f t="shared" si="66"/>
        <v>Daniel Bartilol</v>
      </c>
      <c r="Z4280" s="785" t="s">
        <v>6933</v>
      </c>
      <c r="AA4280" s="785" t="s">
        <v>4314</v>
      </c>
      <c r="AB4280" s="785" t="s">
        <v>2605</v>
      </c>
      <c r="AC4280" s="785" t="s">
        <v>2606</v>
      </c>
      <c r="AD4280" s="786">
        <v>42915</v>
      </c>
    </row>
    <row r="4281" spans="1:30" ht="15.75">
      <c r="A4281" s="785" t="s">
        <v>4301</v>
      </c>
      <c r="B4281" s="785" t="s">
        <v>7136</v>
      </c>
      <c r="C4281" s="785" t="s">
        <v>4379</v>
      </c>
      <c r="D4281" s="785" t="s">
        <v>2751</v>
      </c>
      <c r="E4281" s="785" t="s">
        <v>4359</v>
      </c>
      <c r="F4281" s="786">
        <v>42686</v>
      </c>
      <c r="G4281" s="785" t="s">
        <v>4360</v>
      </c>
      <c r="H4281" s="786">
        <v>42736</v>
      </c>
      <c r="I4281" s="785" t="s">
        <v>7137</v>
      </c>
      <c r="J4281" s="785" t="s">
        <v>629</v>
      </c>
      <c r="K4281" s="785" t="s">
        <v>7138</v>
      </c>
      <c r="L4281" s="785" t="s">
        <v>7139</v>
      </c>
      <c r="M4281" s="785"/>
      <c r="N4281" s="785"/>
      <c r="O4281" s="785"/>
      <c r="P4281" s="788"/>
      <c r="Q4281" s="788"/>
      <c r="R4281" s="785" t="s">
        <v>1961</v>
      </c>
      <c r="S4281" s="785" t="s">
        <v>2600</v>
      </c>
      <c r="T4281" s="785" t="s">
        <v>2077</v>
      </c>
      <c r="U4281" s="785" t="s">
        <v>2666</v>
      </c>
      <c r="V4281" s="785" t="s">
        <v>2673</v>
      </c>
      <c r="W4281" s="785" t="s">
        <v>2652</v>
      </c>
      <c r="X4281" s="785" t="s">
        <v>2732</v>
      </c>
      <c r="Y4281" s="615" t="str">
        <f t="shared" si="66"/>
        <v>David Chege Wangui</v>
      </c>
      <c r="Z4281" s="785" t="s">
        <v>2599</v>
      </c>
      <c r="AA4281" s="785" t="s">
        <v>4314</v>
      </c>
      <c r="AB4281" s="785" t="s">
        <v>2605</v>
      </c>
      <c r="AC4281" s="785" t="s">
        <v>2606</v>
      </c>
      <c r="AD4281" s="786">
        <v>42796</v>
      </c>
    </row>
    <row r="4282" spans="1:30" ht="15.75">
      <c r="A4282" s="785" t="s">
        <v>4301</v>
      </c>
      <c r="B4282" s="785" t="s">
        <v>7190</v>
      </c>
      <c r="C4282" s="785" t="s">
        <v>4303</v>
      </c>
      <c r="D4282" s="785" t="s">
        <v>2599</v>
      </c>
      <c r="E4282" s="785" t="s">
        <v>4359</v>
      </c>
      <c r="F4282" s="786">
        <v>42686</v>
      </c>
      <c r="G4282" s="785" t="s">
        <v>4360</v>
      </c>
      <c r="H4282" s="786">
        <v>42736</v>
      </c>
      <c r="I4282" s="785" t="s">
        <v>7191</v>
      </c>
      <c r="J4282" s="785" t="s">
        <v>629</v>
      </c>
      <c r="K4282" s="785" t="s">
        <v>2612</v>
      </c>
      <c r="L4282" s="785" t="s">
        <v>7192</v>
      </c>
      <c r="M4282" s="785"/>
      <c r="N4282" s="785"/>
      <c r="O4282" s="785"/>
      <c r="P4282" s="787">
        <v>37.250836999999997</v>
      </c>
      <c r="Q4282" s="787">
        <v>-0.53708999999999996</v>
      </c>
      <c r="R4282" s="785" t="s">
        <v>1961</v>
      </c>
      <c r="S4282" s="785" t="s">
        <v>1962</v>
      </c>
      <c r="T4282" s="785" t="s">
        <v>7193</v>
      </c>
      <c r="U4282" s="785" t="s">
        <v>2852</v>
      </c>
      <c r="V4282" s="785" t="s">
        <v>2855</v>
      </c>
      <c r="W4282" s="785" t="s">
        <v>2652</v>
      </c>
      <c r="X4282" s="785" t="s">
        <v>2732</v>
      </c>
      <c r="Y4282" s="615" t="str">
        <f t="shared" si="66"/>
        <v>David Chege Wangui</v>
      </c>
      <c r="Z4282" s="785" t="s">
        <v>2599</v>
      </c>
      <c r="AA4282" s="785" t="s">
        <v>4314</v>
      </c>
      <c r="AB4282" s="785" t="s">
        <v>2605</v>
      </c>
      <c r="AC4282" s="785" t="s">
        <v>2606</v>
      </c>
      <c r="AD4282" s="786">
        <v>42796</v>
      </c>
    </row>
    <row r="4283" spans="1:30" ht="15.75">
      <c r="A4283" s="785" t="s">
        <v>4301</v>
      </c>
      <c r="B4283" s="785" t="s">
        <v>7480</v>
      </c>
      <c r="C4283" s="785" t="s">
        <v>4379</v>
      </c>
      <c r="D4283" s="785" t="s">
        <v>2751</v>
      </c>
      <c r="E4283" s="785" t="s">
        <v>4359</v>
      </c>
      <c r="F4283" s="786">
        <v>42686</v>
      </c>
      <c r="G4283" s="785" t="s">
        <v>4360</v>
      </c>
      <c r="H4283" s="786">
        <v>42736</v>
      </c>
      <c r="I4283" s="785" t="s">
        <v>7481</v>
      </c>
      <c r="J4283" s="785" t="s">
        <v>629</v>
      </c>
      <c r="K4283" s="785" t="s">
        <v>7482</v>
      </c>
      <c r="L4283" s="785" t="s">
        <v>7483</v>
      </c>
      <c r="M4283" s="785"/>
      <c r="N4283" s="785"/>
      <c r="O4283" s="785"/>
      <c r="P4283" s="788"/>
      <c r="Q4283" s="788"/>
      <c r="R4283" s="785" t="s">
        <v>1089</v>
      </c>
      <c r="S4283" s="785" t="s">
        <v>2731</v>
      </c>
      <c r="T4283" s="785" t="s">
        <v>7484</v>
      </c>
      <c r="U4283" s="785" t="s">
        <v>7484</v>
      </c>
      <c r="V4283" s="785" t="s">
        <v>3004</v>
      </c>
      <c r="W4283" s="785" t="s">
        <v>3005</v>
      </c>
      <c r="X4283" s="785" t="s">
        <v>3005</v>
      </c>
      <c r="Y4283" s="615" t="str">
        <f t="shared" si="66"/>
        <v>Eastern Bioteck</v>
      </c>
      <c r="Z4283" s="785" t="s">
        <v>2599</v>
      </c>
      <c r="AA4283" s="785" t="s">
        <v>4349</v>
      </c>
      <c r="AB4283" s="785" t="s">
        <v>2605</v>
      </c>
      <c r="AC4283" s="785" t="s">
        <v>2606</v>
      </c>
      <c r="AD4283" s="786">
        <v>42796</v>
      </c>
    </row>
    <row r="4284" spans="1:30" ht="15.75">
      <c r="A4284" s="785" t="s">
        <v>4301</v>
      </c>
      <c r="B4284" s="785" t="s">
        <v>8921</v>
      </c>
      <c r="C4284" s="785" t="s">
        <v>4303</v>
      </c>
      <c r="D4284" s="785" t="s">
        <v>2599</v>
      </c>
      <c r="E4284" s="785" t="s">
        <v>4359</v>
      </c>
      <c r="F4284" s="786">
        <v>42686</v>
      </c>
      <c r="G4284" s="785" t="s">
        <v>4360</v>
      </c>
      <c r="H4284" s="786">
        <v>42736</v>
      </c>
      <c r="I4284" s="785" t="s">
        <v>8922</v>
      </c>
      <c r="J4284" s="785" t="s">
        <v>627</v>
      </c>
      <c r="K4284" s="785" t="s">
        <v>8923</v>
      </c>
      <c r="L4284" s="785" t="s">
        <v>8924</v>
      </c>
      <c r="M4284" s="785"/>
      <c r="N4284" s="785"/>
      <c r="O4284" s="785"/>
      <c r="P4284" s="787">
        <v>37.036437999999997</v>
      </c>
      <c r="Q4284" s="787">
        <v>-0.96461300000000005</v>
      </c>
      <c r="R4284" s="785" t="s">
        <v>1030</v>
      </c>
      <c r="S4284" s="785" t="s">
        <v>3500</v>
      </c>
      <c r="T4284" s="785" t="s">
        <v>1510</v>
      </c>
      <c r="U4284" s="785" t="s">
        <v>8925</v>
      </c>
      <c r="V4284" s="785" t="s">
        <v>2855</v>
      </c>
      <c r="W4284" s="785" t="s">
        <v>2707</v>
      </c>
      <c r="X4284" s="785" t="s">
        <v>2707</v>
      </c>
      <c r="Y4284" s="615" t="str">
        <f t="shared" si="66"/>
        <v>Fagaden Enterprises</v>
      </c>
      <c r="Z4284" s="785" t="s">
        <v>2599</v>
      </c>
      <c r="AA4284" s="785" t="s">
        <v>4349</v>
      </c>
      <c r="AB4284" s="785" t="s">
        <v>2683</v>
      </c>
      <c r="AC4284" s="785" t="s">
        <v>2606</v>
      </c>
      <c r="AD4284" s="786">
        <v>42796</v>
      </c>
    </row>
    <row r="4285" spans="1:30" ht="15.75">
      <c r="A4285" s="785" t="s">
        <v>4301</v>
      </c>
      <c r="B4285" s="785" t="s">
        <v>11152</v>
      </c>
      <c r="C4285" s="785" t="s">
        <v>4303</v>
      </c>
      <c r="D4285" s="785" t="s">
        <v>2599</v>
      </c>
      <c r="E4285" s="785" t="s">
        <v>4359</v>
      </c>
      <c r="F4285" s="786">
        <v>42686</v>
      </c>
      <c r="G4285" s="785" t="s">
        <v>4360</v>
      </c>
      <c r="H4285" s="786">
        <v>42736</v>
      </c>
      <c r="I4285" s="785" t="s">
        <v>11153</v>
      </c>
      <c r="J4285" s="785" t="s">
        <v>629</v>
      </c>
      <c r="K4285" s="785" t="s">
        <v>11154</v>
      </c>
      <c r="L4285" s="785" t="s">
        <v>11155</v>
      </c>
      <c r="M4285" s="785"/>
      <c r="N4285" s="785"/>
      <c r="O4285" s="785"/>
      <c r="P4285" s="787">
        <v>34.752347</v>
      </c>
      <c r="Q4285" s="787">
        <v>0.26204699999999997</v>
      </c>
      <c r="R4285" s="785" t="s">
        <v>1917</v>
      </c>
      <c r="S4285" s="785" t="s">
        <v>2983</v>
      </c>
      <c r="T4285" s="785" t="s">
        <v>4009</v>
      </c>
      <c r="U4285" s="785" t="s">
        <v>11156</v>
      </c>
      <c r="V4285" s="785" t="s">
        <v>3004</v>
      </c>
      <c r="W4285" s="785" t="s">
        <v>6356</v>
      </c>
      <c r="X4285" s="785" t="s">
        <v>6356</v>
      </c>
      <c r="Y4285" s="615" t="str">
        <f t="shared" si="66"/>
        <v>Gillet Lihanda</v>
      </c>
      <c r="Z4285" s="785" t="s">
        <v>2599</v>
      </c>
      <c r="AA4285" s="785" t="s">
        <v>4314</v>
      </c>
      <c r="AB4285" s="785" t="s">
        <v>2683</v>
      </c>
      <c r="AC4285" s="785" t="s">
        <v>2606</v>
      </c>
      <c r="AD4285" s="786">
        <v>42796</v>
      </c>
    </row>
    <row r="4286" spans="1:30" ht="15.75">
      <c r="A4286" s="785" t="s">
        <v>4301</v>
      </c>
      <c r="B4286" s="785" t="s">
        <v>11255</v>
      </c>
      <c r="C4286" s="785" t="s">
        <v>4322</v>
      </c>
      <c r="D4286" s="785" t="s">
        <v>11256</v>
      </c>
      <c r="E4286" s="785" t="s">
        <v>4359</v>
      </c>
      <c r="F4286" s="786">
        <v>42686</v>
      </c>
      <c r="G4286" s="785" t="s">
        <v>4360</v>
      </c>
      <c r="H4286" s="786">
        <v>42736</v>
      </c>
      <c r="I4286" s="785" t="s">
        <v>11257</v>
      </c>
      <c r="J4286" s="785" t="s">
        <v>629</v>
      </c>
      <c r="K4286" s="785" t="s">
        <v>11258</v>
      </c>
      <c r="L4286" s="785" t="s">
        <v>11259</v>
      </c>
      <c r="M4286" s="785"/>
      <c r="N4286" s="785"/>
      <c r="O4286" s="785"/>
      <c r="P4286" s="787">
        <v>36.887878000000001</v>
      </c>
      <c r="Q4286" s="787">
        <v>-0.80563499999999999</v>
      </c>
      <c r="R4286" s="785" t="s">
        <v>1030</v>
      </c>
      <c r="S4286" s="785" t="s">
        <v>1031</v>
      </c>
      <c r="T4286" s="785" t="s">
        <v>3138</v>
      </c>
      <c r="U4286" s="785" t="s">
        <v>3545</v>
      </c>
      <c r="V4286" s="785" t="s">
        <v>2855</v>
      </c>
      <c r="W4286" s="785" t="s">
        <v>4054</v>
      </c>
      <c r="X4286" s="785" t="s">
        <v>2834</v>
      </c>
      <c r="Y4286" s="615" t="str">
        <f t="shared" si="66"/>
        <v>Hamkam</v>
      </c>
      <c r="Z4286" s="785" t="s">
        <v>11211</v>
      </c>
      <c r="AA4286" s="785" t="s">
        <v>4349</v>
      </c>
      <c r="AB4286" s="785" t="s">
        <v>2605</v>
      </c>
      <c r="AC4286" s="785" t="s">
        <v>2606</v>
      </c>
      <c r="AD4286" s="786">
        <v>42912</v>
      </c>
    </row>
    <row r="4287" spans="1:30" ht="15.75">
      <c r="A4287" s="785" t="s">
        <v>4301</v>
      </c>
      <c r="B4287" s="785" t="s">
        <v>13359</v>
      </c>
      <c r="C4287" s="785" t="s">
        <v>4303</v>
      </c>
      <c r="D4287" s="785" t="s">
        <v>2599</v>
      </c>
      <c r="E4287" s="785" t="s">
        <v>4359</v>
      </c>
      <c r="F4287" s="786">
        <v>42686</v>
      </c>
      <c r="G4287" s="785" t="s">
        <v>4360</v>
      </c>
      <c r="H4287" s="786">
        <v>42736</v>
      </c>
      <c r="I4287" s="785" t="s">
        <v>13360</v>
      </c>
      <c r="J4287" s="785" t="s">
        <v>629</v>
      </c>
      <c r="K4287" s="785" t="s">
        <v>13361</v>
      </c>
      <c r="L4287" s="785" t="s">
        <v>13362</v>
      </c>
      <c r="M4287" s="785"/>
      <c r="N4287" s="785"/>
      <c r="O4287" s="785"/>
      <c r="P4287" s="787">
        <v>35.147472999999998</v>
      </c>
      <c r="Q4287" s="787">
        <v>0.204458</v>
      </c>
      <c r="R4287" s="785" t="s">
        <v>916</v>
      </c>
      <c r="S4287" s="785" t="s">
        <v>2839</v>
      </c>
      <c r="T4287" s="785" t="s">
        <v>2840</v>
      </c>
      <c r="U4287" s="785" t="s">
        <v>13363</v>
      </c>
      <c r="V4287" s="785" t="s">
        <v>2673</v>
      </c>
      <c r="W4287" s="785" t="s">
        <v>2873</v>
      </c>
      <c r="X4287" s="785" t="s">
        <v>2873</v>
      </c>
      <c r="Y4287" s="615" t="str">
        <f t="shared" si="66"/>
        <v>Job K Soimo</v>
      </c>
      <c r="Z4287" s="785" t="s">
        <v>2599</v>
      </c>
      <c r="AA4287" s="785" t="s">
        <v>4314</v>
      </c>
      <c r="AB4287" s="785" t="s">
        <v>2683</v>
      </c>
      <c r="AC4287" s="785" t="s">
        <v>2606</v>
      </c>
      <c r="AD4287" s="786">
        <v>42796</v>
      </c>
    </row>
    <row r="4288" spans="1:30" ht="15.75">
      <c r="A4288" s="785" t="s">
        <v>4301</v>
      </c>
      <c r="B4288" s="785" t="s">
        <v>13414</v>
      </c>
      <c r="C4288" s="785" t="s">
        <v>4303</v>
      </c>
      <c r="D4288" s="785" t="s">
        <v>2599</v>
      </c>
      <c r="E4288" s="785" t="s">
        <v>4359</v>
      </c>
      <c r="F4288" s="786">
        <v>42686</v>
      </c>
      <c r="G4288" s="785" t="s">
        <v>4360</v>
      </c>
      <c r="H4288" s="786">
        <v>42736</v>
      </c>
      <c r="I4288" s="785" t="s">
        <v>13415</v>
      </c>
      <c r="J4288" s="785" t="s">
        <v>627</v>
      </c>
      <c r="K4288" s="785" t="s">
        <v>13416</v>
      </c>
      <c r="L4288" s="785" t="s">
        <v>13417</v>
      </c>
      <c r="M4288" s="785"/>
      <c r="N4288" s="785"/>
      <c r="O4288" s="785"/>
      <c r="P4288" s="787">
        <v>35.156284999999997</v>
      </c>
      <c r="Q4288" s="787">
        <v>0.123277</v>
      </c>
      <c r="R4288" s="785" t="s">
        <v>916</v>
      </c>
      <c r="S4288" s="785" t="s">
        <v>2823</v>
      </c>
      <c r="T4288" s="785" t="s">
        <v>2823</v>
      </c>
      <c r="U4288" s="785" t="s">
        <v>13418</v>
      </c>
      <c r="V4288" s="785" t="s">
        <v>3070</v>
      </c>
      <c r="W4288" s="785" t="s">
        <v>2873</v>
      </c>
      <c r="X4288" s="785" t="s">
        <v>2873</v>
      </c>
      <c r="Y4288" s="615" t="str">
        <f t="shared" si="66"/>
        <v>Job K Soimo</v>
      </c>
      <c r="Z4288" s="785" t="s">
        <v>2599</v>
      </c>
      <c r="AA4288" s="785" t="s">
        <v>4314</v>
      </c>
      <c r="AB4288" s="785" t="s">
        <v>2683</v>
      </c>
      <c r="AC4288" s="785" t="s">
        <v>2606</v>
      </c>
      <c r="AD4288" s="786">
        <v>42796</v>
      </c>
    </row>
    <row r="4289" spans="1:30" ht="15.75">
      <c r="A4289" s="785" t="s">
        <v>4301</v>
      </c>
      <c r="B4289" s="785" t="s">
        <v>15351</v>
      </c>
      <c r="C4289" s="785" t="s">
        <v>4303</v>
      </c>
      <c r="D4289" s="785" t="s">
        <v>2599</v>
      </c>
      <c r="E4289" s="785" t="s">
        <v>4359</v>
      </c>
      <c r="F4289" s="786">
        <v>42686</v>
      </c>
      <c r="G4289" s="785" t="s">
        <v>4360</v>
      </c>
      <c r="H4289" s="786">
        <v>42736</v>
      </c>
      <c r="I4289" s="785" t="s">
        <v>15352</v>
      </c>
      <c r="J4289" s="785" t="s">
        <v>629</v>
      </c>
      <c r="K4289" s="785" t="s">
        <v>2612</v>
      </c>
      <c r="L4289" s="785" t="s">
        <v>15353</v>
      </c>
      <c r="M4289" s="785"/>
      <c r="N4289" s="785"/>
      <c r="O4289" s="785"/>
      <c r="P4289" s="787">
        <v>36.638652</v>
      </c>
      <c r="Q4289" s="787">
        <v>-1.3547119999999999</v>
      </c>
      <c r="R4289" s="785" t="s">
        <v>1325</v>
      </c>
      <c r="S4289" s="785" t="s">
        <v>3127</v>
      </c>
      <c r="T4289" s="785" t="s">
        <v>2861</v>
      </c>
      <c r="U4289" s="785" t="s">
        <v>2861</v>
      </c>
      <c r="V4289" s="785" t="s">
        <v>3004</v>
      </c>
      <c r="W4289" s="785" t="s">
        <v>4039</v>
      </c>
      <c r="X4289" s="785" t="s">
        <v>15310</v>
      </c>
      <c r="Y4289" s="615" t="str">
        <f t="shared" si="66"/>
        <v>Julias Odhiambo Mboga</v>
      </c>
      <c r="Z4289" s="785" t="s">
        <v>15354</v>
      </c>
      <c r="AA4289" s="785" t="s">
        <v>4314</v>
      </c>
      <c r="AB4289" s="785" t="s">
        <v>2605</v>
      </c>
      <c r="AC4289" s="785" t="s">
        <v>2606</v>
      </c>
      <c r="AD4289" s="786">
        <v>43008</v>
      </c>
    </row>
    <row r="4290" spans="1:30" ht="15.75">
      <c r="A4290" s="785" t="s">
        <v>4301</v>
      </c>
      <c r="B4290" s="785" t="s">
        <v>15898</v>
      </c>
      <c r="C4290" s="785" t="s">
        <v>4303</v>
      </c>
      <c r="D4290" s="785" t="s">
        <v>2599</v>
      </c>
      <c r="E4290" s="785" t="s">
        <v>4359</v>
      </c>
      <c r="F4290" s="786">
        <v>42686</v>
      </c>
      <c r="G4290" s="785" t="s">
        <v>4360</v>
      </c>
      <c r="H4290" s="786">
        <v>42736</v>
      </c>
      <c r="I4290" s="785" t="s">
        <v>15899</v>
      </c>
      <c r="J4290" s="785" t="s">
        <v>629</v>
      </c>
      <c r="K4290" s="785" t="s">
        <v>15900</v>
      </c>
      <c r="L4290" s="785" t="s">
        <v>15901</v>
      </c>
      <c r="M4290" s="785"/>
      <c r="N4290" s="785"/>
      <c r="O4290" s="785"/>
      <c r="P4290" s="787">
        <v>36.834428000000003</v>
      </c>
      <c r="Q4290" s="787">
        <v>-0.78716399999999997</v>
      </c>
      <c r="R4290" s="785" t="s">
        <v>1030</v>
      </c>
      <c r="S4290" s="785" t="s">
        <v>2623</v>
      </c>
      <c r="T4290" s="785" t="s">
        <v>15902</v>
      </c>
      <c r="U4290" s="785" t="s">
        <v>15902</v>
      </c>
      <c r="V4290" s="785" t="s">
        <v>3004</v>
      </c>
      <c r="W4290" s="785" t="s">
        <v>3279</v>
      </c>
      <c r="X4290" s="785" t="s">
        <v>2778</v>
      </c>
      <c r="Y4290" s="615" t="str">
        <f t="shared" ref="Y4290:Y4353" si="67">IF(X4290="",W4290,X4290)</f>
        <v>Kenbi Enterpises</v>
      </c>
      <c r="Z4290" s="785" t="s">
        <v>2599</v>
      </c>
      <c r="AA4290" s="785" t="s">
        <v>4349</v>
      </c>
      <c r="AB4290" s="785" t="s">
        <v>2605</v>
      </c>
      <c r="AC4290" s="785" t="s">
        <v>2606</v>
      </c>
      <c r="AD4290" s="786">
        <v>42796</v>
      </c>
    </row>
    <row r="4291" spans="1:30" ht="15.75">
      <c r="A4291" s="785" t="s">
        <v>4301</v>
      </c>
      <c r="B4291" s="785" t="s">
        <v>15912</v>
      </c>
      <c r="C4291" s="785" t="s">
        <v>4379</v>
      </c>
      <c r="D4291" s="785" t="s">
        <v>2703</v>
      </c>
      <c r="E4291" s="785" t="s">
        <v>4359</v>
      </c>
      <c r="F4291" s="786">
        <v>42686</v>
      </c>
      <c r="G4291" s="785" t="s">
        <v>4360</v>
      </c>
      <c r="H4291" s="786">
        <v>42736</v>
      </c>
      <c r="I4291" s="785" t="s">
        <v>15913</v>
      </c>
      <c r="J4291" s="785" t="s">
        <v>627</v>
      </c>
      <c r="K4291" s="785" t="s">
        <v>15914</v>
      </c>
      <c r="L4291" s="785" t="s">
        <v>15915</v>
      </c>
      <c r="M4291" s="785"/>
      <c r="N4291" s="785"/>
      <c r="O4291" s="785"/>
      <c r="P4291" s="788"/>
      <c r="Q4291" s="788"/>
      <c r="R4291" s="785" t="s">
        <v>1716</v>
      </c>
      <c r="S4291" s="785" t="s">
        <v>2934</v>
      </c>
      <c r="T4291" s="785" t="s">
        <v>15916</v>
      </c>
      <c r="U4291" s="785" t="s">
        <v>15917</v>
      </c>
      <c r="V4291" s="785" t="s">
        <v>3070</v>
      </c>
      <c r="W4291" s="785" t="s">
        <v>3279</v>
      </c>
      <c r="X4291" s="785" t="s">
        <v>2778</v>
      </c>
      <c r="Y4291" s="615" t="str">
        <f t="shared" si="67"/>
        <v>Kenbi Enterpises</v>
      </c>
      <c r="Z4291" s="785" t="s">
        <v>2599</v>
      </c>
      <c r="AA4291" s="785" t="s">
        <v>4349</v>
      </c>
      <c r="AB4291" s="785" t="s">
        <v>2605</v>
      </c>
      <c r="AC4291" s="785" t="s">
        <v>2606</v>
      </c>
      <c r="AD4291" s="786">
        <v>42796</v>
      </c>
    </row>
    <row r="4292" spans="1:30" ht="15.75">
      <c r="A4292" s="785" t="s">
        <v>4301</v>
      </c>
      <c r="B4292" s="785" t="s">
        <v>16184</v>
      </c>
      <c r="C4292" s="785" t="s">
        <v>4303</v>
      </c>
      <c r="D4292" s="785" t="s">
        <v>2599</v>
      </c>
      <c r="E4292" s="785" t="s">
        <v>4359</v>
      </c>
      <c r="F4292" s="786">
        <v>42686</v>
      </c>
      <c r="G4292" s="785" t="s">
        <v>4360</v>
      </c>
      <c r="H4292" s="786">
        <v>42736</v>
      </c>
      <c r="I4292" s="785" t="s">
        <v>16185</v>
      </c>
      <c r="J4292" s="785" t="s">
        <v>629</v>
      </c>
      <c r="K4292" s="785" t="s">
        <v>2612</v>
      </c>
      <c r="L4292" s="785" t="s">
        <v>16186</v>
      </c>
      <c r="M4292" s="785"/>
      <c r="N4292" s="785"/>
      <c r="O4292" s="785"/>
      <c r="P4292" s="787">
        <v>37.125933000000003</v>
      </c>
      <c r="Q4292" s="787">
        <v>-0.96131699999999998</v>
      </c>
      <c r="R4292" s="785" t="s">
        <v>1030</v>
      </c>
      <c r="S4292" s="785" t="s">
        <v>1031</v>
      </c>
      <c r="T4292" s="785" t="s">
        <v>16187</v>
      </c>
      <c r="U4292" s="785" t="s">
        <v>2599</v>
      </c>
      <c r="V4292" s="785" t="s">
        <v>2846</v>
      </c>
      <c r="W4292" s="785" t="s">
        <v>2621</v>
      </c>
      <c r="X4292" s="785" t="s">
        <v>2621</v>
      </c>
      <c r="Y4292" s="615" t="str">
        <f t="shared" si="67"/>
        <v>Kentainers Limited</v>
      </c>
      <c r="Z4292" s="785" t="s">
        <v>2599</v>
      </c>
      <c r="AA4292" s="785" t="s">
        <v>5464</v>
      </c>
      <c r="AB4292" s="785" t="s">
        <v>2616</v>
      </c>
      <c r="AC4292" s="785" t="s">
        <v>2617</v>
      </c>
      <c r="AD4292" s="786">
        <v>42796</v>
      </c>
    </row>
    <row r="4293" spans="1:30" ht="15.75">
      <c r="A4293" s="785" t="s">
        <v>4301</v>
      </c>
      <c r="B4293" s="785" t="s">
        <v>16421</v>
      </c>
      <c r="C4293" s="785" t="s">
        <v>4379</v>
      </c>
      <c r="D4293" s="785" t="s">
        <v>2751</v>
      </c>
      <c r="E4293" s="785" t="s">
        <v>4359</v>
      </c>
      <c r="F4293" s="786">
        <v>42686</v>
      </c>
      <c r="G4293" s="785" t="s">
        <v>4360</v>
      </c>
      <c r="H4293" s="786">
        <v>42736</v>
      </c>
      <c r="I4293" s="785" t="s">
        <v>16422</v>
      </c>
      <c r="J4293" s="785" t="s">
        <v>629</v>
      </c>
      <c r="K4293" s="785" t="s">
        <v>16423</v>
      </c>
      <c r="L4293" s="785" t="s">
        <v>16424</v>
      </c>
      <c r="M4293" s="785"/>
      <c r="N4293" s="785"/>
      <c r="O4293" s="785"/>
      <c r="P4293" s="788"/>
      <c r="Q4293" s="788"/>
      <c r="R4293" s="785" t="s">
        <v>1228</v>
      </c>
      <c r="S4293" s="785" t="s">
        <v>1229</v>
      </c>
      <c r="T4293" s="785" t="s">
        <v>1230</v>
      </c>
      <c r="U4293" s="785" t="s">
        <v>16425</v>
      </c>
      <c r="V4293" s="785" t="s">
        <v>2855</v>
      </c>
      <c r="W4293" s="785" t="s">
        <v>3025</v>
      </c>
      <c r="X4293" s="785" t="s">
        <v>16397</v>
      </c>
      <c r="Y4293" s="615" t="str">
        <f t="shared" si="67"/>
        <v>Kichemu Limited</v>
      </c>
      <c r="Z4293" s="785" t="s">
        <v>2599</v>
      </c>
      <c r="AA4293" s="785" t="s">
        <v>4349</v>
      </c>
      <c r="AB4293" s="785" t="s">
        <v>2683</v>
      </c>
      <c r="AC4293" s="785" t="s">
        <v>2606</v>
      </c>
      <c r="AD4293" s="786">
        <v>42796</v>
      </c>
    </row>
    <row r="4294" spans="1:30" ht="15.75">
      <c r="A4294" s="785" t="s">
        <v>4301</v>
      </c>
      <c r="B4294" s="785" t="s">
        <v>16451</v>
      </c>
      <c r="C4294" s="785" t="s">
        <v>4303</v>
      </c>
      <c r="D4294" s="785" t="s">
        <v>2599</v>
      </c>
      <c r="E4294" s="785" t="s">
        <v>4359</v>
      </c>
      <c r="F4294" s="786">
        <v>42686</v>
      </c>
      <c r="G4294" s="785" t="s">
        <v>4360</v>
      </c>
      <c r="H4294" s="786">
        <v>42736</v>
      </c>
      <c r="I4294" s="785" t="s">
        <v>16452</v>
      </c>
      <c r="J4294" s="785" t="s">
        <v>629</v>
      </c>
      <c r="K4294" s="785" t="s">
        <v>16453</v>
      </c>
      <c r="L4294" s="785" t="s">
        <v>16454</v>
      </c>
      <c r="M4294" s="785"/>
      <c r="N4294" s="785"/>
      <c r="O4294" s="785"/>
      <c r="P4294" s="787">
        <v>36.190282000000003</v>
      </c>
      <c r="Q4294" s="787">
        <v>-3.2738000000000003E-2</v>
      </c>
      <c r="R4294" s="785" t="s">
        <v>695</v>
      </c>
      <c r="S4294" s="785" t="s">
        <v>2231</v>
      </c>
      <c r="T4294" s="785" t="s">
        <v>12933</v>
      </c>
      <c r="U4294" s="785" t="s">
        <v>12933</v>
      </c>
      <c r="V4294" s="785" t="s">
        <v>2855</v>
      </c>
      <c r="W4294" s="785" t="s">
        <v>3025</v>
      </c>
      <c r="X4294" s="785" t="s">
        <v>16397</v>
      </c>
      <c r="Y4294" s="615" t="str">
        <f t="shared" si="67"/>
        <v>Kichemu Limited</v>
      </c>
      <c r="Z4294" s="785" t="s">
        <v>2599</v>
      </c>
      <c r="AA4294" s="785" t="s">
        <v>4349</v>
      </c>
      <c r="AB4294" s="785" t="s">
        <v>2683</v>
      </c>
      <c r="AC4294" s="785" t="s">
        <v>2606</v>
      </c>
      <c r="AD4294" s="786">
        <v>42796</v>
      </c>
    </row>
    <row r="4295" spans="1:30" ht="15.75">
      <c r="A4295" s="785" t="s">
        <v>4301</v>
      </c>
      <c r="B4295" s="785" t="s">
        <v>16467</v>
      </c>
      <c r="C4295" s="785" t="s">
        <v>4303</v>
      </c>
      <c r="D4295" s="785" t="s">
        <v>2599</v>
      </c>
      <c r="E4295" s="785" t="s">
        <v>4359</v>
      </c>
      <c r="F4295" s="786">
        <v>42686</v>
      </c>
      <c r="G4295" s="785" t="s">
        <v>4360</v>
      </c>
      <c r="H4295" s="786">
        <v>42736</v>
      </c>
      <c r="I4295" s="785" t="s">
        <v>16468</v>
      </c>
      <c r="J4295" s="785" t="s">
        <v>629</v>
      </c>
      <c r="K4295" s="785" t="s">
        <v>16469</v>
      </c>
      <c r="L4295" s="785" t="s">
        <v>16470</v>
      </c>
      <c r="M4295" s="785"/>
      <c r="N4295" s="785"/>
      <c r="O4295" s="785"/>
      <c r="P4295" s="787">
        <v>36.507792999999999</v>
      </c>
      <c r="Q4295" s="787">
        <v>-0.207957</v>
      </c>
      <c r="R4295" s="785" t="s">
        <v>1228</v>
      </c>
      <c r="S4295" s="785" t="s">
        <v>1229</v>
      </c>
      <c r="T4295" s="785" t="s">
        <v>16395</v>
      </c>
      <c r="U4295" s="785" t="s">
        <v>16471</v>
      </c>
      <c r="V4295" s="785" t="s">
        <v>2855</v>
      </c>
      <c r="W4295" s="785" t="s">
        <v>3025</v>
      </c>
      <c r="X4295" s="785" t="s">
        <v>16397</v>
      </c>
      <c r="Y4295" s="615" t="str">
        <f t="shared" si="67"/>
        <v>Kichemu Limited</v>
      </c>
      <c r="Z4295" s="785" t="s">
        <v>2599</v>
      </c>
      <c r="AA4295" s="785" t="s">
        <v>4349</v>
      </c>
      <c r="AB4295" s="785" t="s">
        <v>2683</v>
      </c>
      <c r="AC4295" s="785" t="s">
        <v>2606</v>
      </c>
      <c r="AD4295" s="786">
        <v>42796</v>
      </c>
    </row>
    <row r="4296" spans="1:30" ht="15.75">
      <c r="A4296" s="785" t="s">
        <v>4301</v>
      </c>
      <c r="B4296" s="785" t="s">
        <v>16472</v>
      </c>
      <c r="C4296" s="785" t="s">
        <v>4303</v>
      </c>
      <c r="D4296" s="785" t="s">
        <v>2599</v>
      </c>
      <c r="E4296" s="785" t="s">
        <v>4359</v>
      </c>
      <c r="F4296" s="786">
        <v>42686</v>
      </c>
      <c r="G4296" s="785" t="s">
        <v>4360</v>
      </c>
      <c r="H4296" s="786">
        <v>42736</v>
      </c>
      <c r="I4296" s="785" t="s">
        <v>16473</v>
      </c>
      <c r="J4296" s="785" t="s">
        <v>629</v>
      </c>
      <c r="K4296" s="785" t="s">
        <v>16474</v>
      </c>
      <c r="L4296" s="785" t="s">
        <v>16475</v>
      </c>
      <c r="M4296" s="785"/>
      <c r="N4296" s="785"/>
      <c r="O4296" s="785"/>
      <c r="P4296" s="787">
        <v>36.468902</v>
      </c>
      <c r="Q4296" s="787">
        <v>-0.41801700000000003</v>
      </c>
      <c r="R4296" s="785" t="s">
        <v>1228</v>
      </c>
      <c r="S4296" s="785" t="s">
        <v>3142</v>
      </c>
      <c r="T4296" s="785" t="s">
        <v>16476</v>
      </c>
      <c r="U4296" s="785" t="s">
        <v>16477</v>
      </c>
      <c r="V4296" s="785" t="s">
        <v>2855</v>
      </c>
      <c r="W4296" s="785" t="s">
        <v>3025</v>
      </c>
      <c r="X4296" s="785" t="s">
        <v>16397</v>
      </c>
      <c r="Y4296" s="615" t="str">
        <f t="shared" si="67"/>
        <v>Kichemu Limited</v>
      </c>
      <c r="Z4296" s="785" t="s">
        <v>2599</v>
      </c>
      <c r="AA4296" s="785" t="s">
        <v>4349</v>
      </c>
      <c r="AB4296" s="785" t="s">
        <v>2683</v>
      </c>
      <c r="AC4296" s="785" t="s">
        <v>2606</v>
      </c>
      <c r="AD4296" s="786">
        <v>42796</v>
      </c>
    </row>
    <row r="4297" spans="1:30" ht="15.75">
      <c r="A4297" s="785" t="s">
        <v>4301</v>
      </c>
      <c r="B4297" s="785" t="s">
        <v>16503</v>
      </c>
      <c r="C4297" s="785" t="s">
        <v>4303</v>
      </c>
      <c r="D4297" s="785" t="s">
        <v>2599</v>
      </c>
      <c r="E4297" s="785" t="s">
        <v>4359</v>
      </c>
      <c r="F4297" s="786">
        <v>42686</v>
      </c>
      <c r="G4297" s="785" t="s">
        <v>4360</v>
      </c>
      <c r="H4297" s="786">
        <v>42736</v>
      </c>
      <c r="I4297" s="785" t="s">
        <v>16504</v>
      </c>
      <c r="J4297" s="785" t="s">
        <v>627</v>
      </c>
      <c r="K4297" s="785" t="s">
        <v>2612</v>
      </c>
      <c r="L4297" s="785" t="s">
        <v>16505</v>
      </c>
      <c r="M4297" s="785"/>
      <c r="N4297" s="785"/>
      <c r="O4297" s="785"/>
      <c r="P4297" s="787">
        <v>36.474829999999997</v>
      </c>
      <c r="Q4297" s="787">
        <v>1.8596999999999999E-2</v>
      </c>
      <c r="R4297" s="785" t="s">
        <v>1228</v>
      </c>
      <c r="S4297" s="785" t="s">
        <v>1229</v>
      </c>
      <c r="T4297" s="785" t="s">
        <v>3287</v>
      </c>
      <c r="U4297" s="785" t="s">
        <v>16482</v>
      </c>
      <c r="V4297" s="785" t="s">
        <v>3004</v>
      </c>
      <c r="W4297" s="785" t="s">
        <v>3025</v>
      </c>
      <c r="X4297" s="785" t="s">
        <v>16397</v>
      </c>
      <c r="Y4297" s="615" t="str">
        <f t="shared" si="67"/>
        <v>Kichemu Limited</v>
      </c>
      <c r="Z4297" s="785" t="s">
        <v>2599</v>
      </c>
      <c r="AA4297" s="785" t="s">
        <v>4349</v>
      </c>
      <c r="AB4297" s="785" t="s">
        <v>2683</v>
      </c>
      <c r="AC4297" s="785" t="s">
        <v>2606</v>
      </c>
      <c r="AD4297" s="786">
        <v>42796</v>
      </c>
    </row>
    <row r="4298" spans="1:30" ht="15.75">
      <c r="A4298" s="785" t="s">
        <v>4301</v>
      </c>
      <c r="B4298" s="785" t="s">
        <v>16690</v>
      </c>
      <c r="C4298" s="785" t="s">
        <v>4303</v>
      </c>
      <c r="D4298" s="785" t="s">
        <v>2599</v>
      </c>
      <c r="E4298" s="785" t="s">
        <v>4359</v>
      </c>
      <c r="F4298" s="786">
        <v>42686</v>
      </c>
      <c r="G4298" s="785" t="s">
        <v>4360</v>
      </c>
      <c r="H4298" s="786">
        <v>42736</v>
      </c>
      <c r="I4298" s="785" t="s">
        <v>16691</v>
      </c>
      <c r="J4298" s="785" t="s">
        <v>627</v>
      </c>
      <c r="K4298" s="785" t="s">
        <v>16692</v>
      </c>
      <c r="L4298" s="785" t="s">
        <v>16693</v>
      </c>
      <c r="M4298" s="785"/>
      <c r="N4298" s="785"/>
      <c r="O4298" s="785"/>
      <c r="P4298" s="787">
        <v>37.669460000000001</v>
      </c>
      <c r="Q4298" s="787">
        <v>-0.101698</v>
      </c>
      <c r="R4298" s="785" t="s">
        <v>1104</v>
      </c>
      <c r="S4298" s="785" t="s">
        <v>2643</v>
      </c>
      <c r="T4298" s="785" t="s">
        <v>16694</v>
      </c>
      <c r="U4298" s="785" t="s">
        <v>16695</v>
      </c>
      <c r="V4298" s="785" t="s">
        <v>2673</v>
      </c>
      <c r="W4298" s="785" t="s">
        <v>3253</v>
      </c>
      <c r="X4298" s="785" t="s">
        <v>3253</v>
      </c>
      <c r="Y4298" s="615" t="str">
        <f t="shared" si="67"/>
        <v>Likunga Company Limited</v>
      </c>
      <c r="Z4298" s="785" t="s">
        <v>2599</v>
      </c>
      <c r="AA4298" s="785" t="s">
        <v>4349</v>
      </c>
      <c r="AB4298" s="785" t="s">
        <v>2605</v>
      </c>
      <c r="AC4298" s="785" t="s">
        <v>2606</v>
      </c>
      <c r="AD4298" s="786">
        <v>42796</v>
      </c>
    </row>
    <row r="4299" spans="1:30" ht="15.75">
      <c r="A4299" s="785" t="s">
        <v>4301</v>
      </c>
      <c r="B4299" s="785" t="s">
        <v>16783</v>
      </c>
      <c r="C4299" s="785" t="s">
        <v>4303</v>
      </c>
      <c r="D4299" s="785" t="s">
        <v>2599</v>
      </c>
      <c r="E4299" s="785" t="s">
        <v>4359</v>
      </c>
      <c r="F4299" s="786">
        <v>42686</v>
      </c>
      <c r="G4299" s="785" t="s">
        <v>4360</v>
      </c>
      <c r="H4299" s="786">
        <v>42736</v>
      </c>
      <c r="I4299" s="785" t="s">
        <v>16784</v>
      </c>
      <c r="J4299" s="785" t="s">
        <v>627</v>
      </c>
      <c r="K4299" s="785" t="s">
        <v>16785</v>
      </c>
      <c r="L4299" s="785" t="s">
        <v>16786</v>
      </c>
      <c r="M4299" s="785" t="s">
        <v>16787</v>
      </c>
      <c r="N4299" s="785"/>
      <c r="O4299" s="785" t="s">
        <v>16788</v>
      </c>
      <c r="P4299" s="787">
        <v>35.338478000000002</v>
      </c>
      <c r="Q4299" s="787">
        <v>0.55302700000000005</v>
      </c>
      <c r="R4299" s="785" t="s">
        <v>893</v>
      </c>
      <c r="S4299" s="785" t="s">
        <v>1356</v>
      </c>
      <c r="T4299" s="785" t="s">
        <v>1356</v>
      </c>
      <c r="U4299" s="785" t="s">
        <v>4006</v>
      </c>
      <c r="V4299" s="785" t="s">
        <v>2855</v>
      </c>
      <c r="W4299" s="785" t="s">
        <v>3226</v>
      </c>
      <c r="X4299" s="785" t="s">
        <v>3226</v>
      </c>
      <c r="Y4299" s="615" t="str">
        <f t="shared" si="67"/>
        <v>Lilian Lelei</v>
      </c>
      <c r="Z4299" s="785" t="s">
        <v>16789</v>
      </c>
      <c r="AA4299" s="785" t="s">
        <v>4314</v>
      </c>
      <c r="AB4299" s="785" t="s">
        <v>2605</v>
      </c>
      <c r="AC4299" s="785" t="s">
        <v>2606</v>
      </c>
      <c r="AD4299" s="786">
        <v>42891</v>
      </c>
    </row>
    <row r="4300" spans="1:30" ht="15.75">
      <c r="A4300" s="785" t="s">
        <v>4301</v>
      </c>
      <c r="B4300" s="785" t="s">
        <v>17380</v>
      </c>
      <c r="C4300" s="785" t="s">
        <v>4303</v>
      </c>
      <c r="D4300" s="785" t="s">
        <v>2599</v>
      </c>
      <c r="E4300" s="785" t="s">
        <v>4359</v>
      </c>
      <c r="F4300" s="786">
        <v>42686</v>
      </c>
      <c r="G4300" s="785" t="s">
        <v>4360</v>
      </c>
      <c r="H4300" s="786">
        <v>42736</v>
      </c>
      <c r="I4300" s="785" t="s">
        <v>17381</v>
      </c>
      <c r="J4300" s="785" t="s">
        <v>629</v>
      </c>
      <c r="K4300" s="785" t="s">
        <v>17382</v>
      </c>
      <c r="L4300" s="785" t="s">
        <v>17383</v>
      </c>
      <c r="M4300" s="785"/>
      <c r="N4300" s="785"/>
      <c r="O4300" s="785"/>
      <c r="P4300" s="787">
        <v>36.956094999999998</v>
      </c>
      <c r="Q4300" s="787">
        <v>-0.87157799999999996</v>
      </c>
      <c r="R4300" s="785" t="s">
        <v>1030</v>
      </c>
      <c r="S4300" s="785" t="s">
        <v>1031</v>
      </c>
      <c r="T4300" s="785" t="s">
        <v>3389</v>
      </c>
      <c r="U4300" s="785" t="s">
        <v>17384</v>
      </c>
      <c r="V4300" s="785" t="s">
        <v>3070</v>
      </c>
      <c r="W4300" s="785" t="s">
        <v>3032</v>
      </c>
      <c r="X4300" s="785" t="s">
        <v>3032</v>
      </c>
      <c r="Y4300" s="615" t="str">
        <f t="shared" si="67"/>
        <v>Mathew Njoroge Nganga</v>
      </c>
      <c r="Z4300" s="785" t="s">
        <v>17379</v>
      </c>
      <c r="AA4300" s="785" t="s">
        <v>4314</v>
      </c>
      <c r="AB4300" s="785" t="s">
        <v>2605</v>
      </c>
      <c r="AC4300" s="785" t="s">
        <v>2606</v>
      </c>
      <c r="AD4300" s="786">
        <v>43182</v>
      </c>
    </row>
    <row r="4301" spans="1:30" ht="15.75">
      <c r="A4301" s="785" t="s">
        <v>4301</v>
      </c>
      <c r="B4301" s="785" t="s">
        <v>17840</v>
      </c>
      <c r="C4301" s="785" t="s">
        <v>4303</v>
      </c>
      <c r="D4301" s="785" t="s">
        <v>2599</v>
      </c>
      <c r="E4301" s="785" t="s">
        <v>4359</v>
      </c>
      <c r="F4301" s="786">
        <v>42686</v>
      </c>
      <c r="G4301" s="785" t="s">
        <v>4360</v>
      </c>
      <c r="H4301" s="786">
        <v>42736</v>
      </c>
      <c r="I4301" s="785" t="s">
        <v>17841</v>
      </c>
      <c r="J4301" s="785" t="s">
        <v>629</v>
      </c>
      <c r="K4301" s="785" t="s">
        <v>3989</v>
      </c>
      <c r="L4301" s="785" t="s">
        <v>17842</v>
      </c>
      <c r="M4301" s="785"/>
      <c r="N4301" s="785"/>
      <c r="O4301" s="785"/>
      <c r="P4301" s="787">
        <v>36.264442000000003</v>
      </c>
      <c r="Q4301" s="787">
        <v>-0.176206</v>
      </c>
      <c r="R4301" s="785" t="s">
        <v>1228</v>
      </c>
      <c r="S4301" s="785" t="s">
        <v>2797</v>
      </c>
      <c r="T4301" s="785" t="s">
        <v>3719</v>
      </c>
      <c r="U4301" s="785" t="s">
        <v>3719</v>
      </c>
      <c r="V4301" s="785" t="s">
        <v>3070</v>
      </c>
      <c r="W4301" s="785" t="s">
        <v>2652</v>
      </c>
      <c r="X4301" s="785" t="s">
        <v>17826</v>
      </c>
      <c r="Y4301" s="615" t="str">
        <f t="shared" si="67"/>
        <v>Michael Chege</v>
      </c>
      <c r="Z4301" s="785" t="s">
        <v>7094</v>
      </c>
      <c r="AA4301" s="785" t="s">
        <v>4314</v>
      </c>
      <c r="AB4301" s="785" t="s">
        <v>2605</v>
      </c>
      <c r="AC4301" s="785" t="s">
        <v>2606</v>
      </c>
      <c r="AD4301" s="786">
        <v>43004</v>
      </c>
    </row>
    <row r="4302" spans="1:30" ht="15.75">
      <c r="A4302" s="785" t="s">
        <v>4301</v>
      </c>
      <c r="B4302" s="785" t="s">
        <v>19194</v>
      </c>
      <c r="C4302" s="785" t="s">
        <v>4303</v>
      </c>
      <c r="D4302" s="785" t="s">
        <v>2599</v>
      </c>
      <c r="E4302" s="785" t="s">
        <v>4359</v>
      </c>
      <c r="F4302" s="786">
        <v>42686</v>
      </c>
      <c r="G4302" s="785" t="s">
        <v>4360</v>
      </c>
      <c r="H4302" s="786">
        <v>42736</v>
      </c>
      <c r="I4302" s="785" t="s">
        <v>19195</v>
      </c>
      <c r="J4302" s="785" t="s">
        <v>629</v>
      </c>
      <c r="K4302" s="785" t="s">
        <v>2612</v>
      </c>
      <c r="L4302" s="785" t="s">
        <v>19196</v>
      </c>
      <c r="M4302" s="785"/>
      <c r="N4302" s="785"/>
      <c r="O4302" s="785"/>
      <c r="P4302" s="787">
        <v>37.206220000000002</v>
      </c>
      <c r="Q4302" s="787">
        <v>-0.59487699999999999</v>
      </c>
      <c r="R4302" s="785" t="s">
        <v>1961</v>
      </c>
      <c r="S4302" s="785" t="s">
        <v>2864</v>
      </c>
      <c r="T4302" s="785" t="s">
        <v>2671</v>
      </c>
      <c r="U4302" s="785" t="s">
        <v>19197</v>
      </c>
      <c r="V4302" s="785" t="s">
        <v>2855</v>
      </c>
      <c r="W4302" s="785" t="s">
        <v>3305</v>
      </c>
      <c r="X4302" s="785" t="s">
        <v>19188</v>
      </c>
      <c r="Y4302" s="615" t="str">
        <f t="shared" si="67"/>
        <v>Oloo</v>
      </c>
      <c r="Z4302" s="785" t="s">
        <v>19198</v>
      </c>
      <c r="AA4302" s="785" t="s">
        <v>4349</v>
      </c>
      <c r="AB4302" s="785" t="s">
        <v>2605</v>
      </c>
      <c r="AC4302" s="785" t="s">
        <v>2606</v>
      </c>
      <c r="AD4302" s="786">
        <v>42948</v>
      </c>
    </row>
    <row r="4303" spans="1:30" ht="15.75">
      <c r="A4303" s="785" t="s">
        <v>4301</v>
      </c>
      <c r="B4303" s="785" t="s">
        <v>19407</v>
      </c>
      <c r="C4303" s="785" t="s">
        <v>4303</v>
      </c>
      <c r="D4303" s="785" t="s">
        <v>2599</v>
      </c>
      <c r="E4303" s="785" t="s">
        <v>4359</v>
      </c>
      <c r="F4303" s="786">
        <v>42686</v>
      </c>
      <c r="G4303" s="785" t="s">
        <v>4360</v>
      </c>
      <c r="H4303" s="786">
        <v>42736</v>
      </c>
      <c r="I4303" s="785" t="s">
        <v>19408</v>
      </c>
      <c r="J4303" s="785" t="s">
        <v>629</v>
      </c>
      <c r="K4303" s="785" t="s">
        <v>19409</v>
      </c>
      <c r="L4303" s="785" t="s">
        <v>19410</v>
      </c>
      <c r="M4303" s="785"/>
      <c r="N4303" s="785"/>
      <c r="O4303" s="785"/>
      <c r="P4303" s="787">
        <v>37.251269999999998</v>
      </c>
      <c r="Q4303" s="787">
        <v>-0.476769</v>
      </c>
      <c r="R4303" s="785" t="s">
        <v>1961</v>
      </c>
      <c r="S4303" s="785" t="s">
        <v>1962</v>
      </c>
      <c r="T4303" s="785" t="s">
        <v>2077</v>
      </c>
      <c r="U4303" s="785" t="s">
        <v>19411</v>
      </c>
      <c r="V4303" s="785">
        <v>8</v>
      </c>
      <c r="W4303" s="785" t="s">
        <v>2604</v>
      </c>
      <c r="X4303" s="785" t="s">
        <v>2604</v>
      </c>
      <c r="Y4303" s="615" t="str">
        <f t="shared" si="67"/>
        <v>Patrick Kinyua</v>
      </c>
      <c r="Z4303" s="785" t="s">
        <v>19402</v>
      </c>
      <c r="AA4303" s="785" t="s">
        <v>4314</v>
      </c>
      <c r="AB4303" s="785" t="s">
        <v>2605</v>
      </c>
      <c r="AC4303" s="785" t="s">
        <v>2606</v>
      </c>
      <c r="AD4303" s="786">
        <v>43196</v>
      </c>
    </row>
    <row r="4304" spans="1:30" ht="15.75">
      <c r="A4304" s="785" t="s">
        <v>4301</v>
      </c>
      <c r="B4304" s="785" t="s">
        <v>19487</v>
      </c>
      <c r="C4304" s="785" t="s">
        <v>4303</v>
      </c>
      <c r="D4304" s="785" t="s">
        <v>2599</v>
      </c>
      <c r="E4304" s="785" t="s">
        <v>4359</v>
      </c>
      <c r="F4304" s="786">
        <v>42686</v>
      </c>
      <c r="G4304" s="785" t="s">
        <v>4360</v>
      </c>
      <c r="H4304" s="786">
        <v>42736</v>
      </c>
      <c r="I4304" s="785" t="s">
        <v>19488</v>
      </c>
      <c r="J4304" s="785" t="s">
        <v>627</v>
      </c>
      <c r="K4304" s="785" t="s">
        <v>19489</v>
      </c>
      <c r="L4304" s="785" t="s">
        <v>19490</v>
      </c>
      <c r="M4304" s="785"/>
      <c r="N4304" s="785"/>
      <c r="O4304" s="785"/>
      <c r="P4304" s="787">
        <v>37.530360000000002</v>
      </c>
      <c r="Q4304" s="787">
        <v>9.3651999999999999E-2</v>
      </c>
      <c r="R4304" s="785" t="s">
        <v>1104</v>
      </c>
      <c r="S4304" s="785" t="s">
        <v>1826</v>
      </c>
      <c r="T4304" s="785" t="s">
        <v>3694</v>
      </c>
      <c r="U4304" s="785" t="s">
        <v>19484</v>
      </c>
      <c r="V4304" s="785" t="s">
        <v>3004</v>
      </c>
      <c r="W4304" s="785" t="s">
        <v>2615</v>
      </c>
      <c r="X4304" s="785" t="s">
        <v>19485</v>
      </c>
      <c r="Y4304" s="615" t="str">
        <f t="shared" si="67"/>
        <v>Paul Mbugua</v>
      </c>
      <c r="Z4304" s="785" t="s">
        <v>19486</v>
      </c>
      <c r="AA4304" s="785" t="s">
        <v>5464</v>
      </c>
      <c r="AB4304" s="785" t="s">
        <v>3686</v>
      </c>
      <c r="AC4304" s="785" t="s">
        <v>2617</v>
      </c>
      <c r="AD4304" s="786">
        <v>42986</v>
      </c>
    </row>
    <row r="4305" spans="1:30" ht="15.75">
      <c r="A4305" s="785" t="s">
        <v>4301</v>
      </c>
      <c r="B4305" s="785" t="s">
        <v>19536</v>
      </c>
      <c r="C4305" s="785" t="s">
        <v>4303</v>
      </c>
      <c r="D4305" s="785" t="s">
        <v>2599</v>
      </c>
      <c r="E4305" s="785" t="s">
        <v>4359</v>
      </c>
      <c r="F4305" s="786">
        <v>42686</v>
      </c>
      <c r="G4305" s="785" t="s">
        <v>4360</v>
      </c>
      <c r="H4305" s="786">
        <v>42736</v>
      </c>
      <c r="I4305" s="785" t="s">
        <v>19537</v>
      </c>
      <c r="J4305" s="785" t="s">
        <v>627</v>
      </c>
      <c r="K4305" s="785" t="s">
        <v>19538</v>
      </c>
      <c r="L4305" s="785" t="s">
        <v>19539</v>
      </c>
      <c r="M4305" s="785"/>
      <c r="N4305" s="785"/>
      <c r="O4305" s="785"/>
      <c r="P4305" s="787">
        <v>36.492967</v>
      </c>
      <c r="Q4305" s="787">
        <v>-0.17923</v>
      </c>
      <c r="R4305" s="785" t="s">
        <v>1228</v>
      </c>
      <c r="S4305" s="785" t="s">
        <v>1229</v>
      </c>
      <c r="T4305" s="785" t="s">
        <v>3436</v>
      </c>
      <c r="U4305" s="785" t="s">
        <v>3436</v>
      </c>
      <c r="V4305" s="785" t="s">
        <v>2855</v>
      </c>
      <c r="W4305" s="785" t="s">
        <v>3025</v>
      </c>
      <c r="X4305" s="785" t="s">
        <v>19535</v>
      </c>
      <c r="Y4305" s="615" t="str">
        <f t="shared" si="67"/>
        <v>Peter</v>
      </c>
      <c r="Z4305" s="785" t="s">
        <v>2599</v>
      </c>
      <c r="AA4305" s="785" t="s">
        <v>4349</v>
      </c>
      <c r="AB4305" s="785" t="s">
        <v>2683</v>
      </c>
      <c r="AC4305" s="785" t="s">
        <v>2606</v>
      </c>
      <c r="AD4305" s="786">
        <v>42996</v>
      </c>
    </row>
    <row r="4306" spans="1:30" ht="15.75">
      <c r="A4306" s="785" t="s">
        <v>4301</v>
      </c>
      <c r="B4306" s="785" t="s">
        <v>19668</v>
      </c>
      <c r="C4306" s="785" t="s">
        <v>4303</v>
      </c>
      <c r="D4306" s="785" t="s">
        <v>2599</v>
      </c>
      <c r="E4306" s="785" t="s">
        <v>4359</v>
      </c>
      <c r="F4306" s="786">
        <v>42686</v>
      </c>
      <c r="G4306" s="785" t="s">
        <v>4360</v>
      </c>
      <c r="H4306" s="786">
        <v>42736</v>
      </c>
      <c r="I4306" s="785" t="s">
        <v>19669</v>
      </c>
      <c r="J4306" s="785" t="s">
        <v>629</v>
      </c>
      <c r="K4306" s="785" t="s">
        <v>19670</v>
      </c>
      <c r="L4306" s="785" t="s">
        <v>19671</v>
      </c>
      <c r="M4306" s="785"/>
      <c r="N4306" s="785"/>
      <c r="O4306" s="785"/>
      <c r="P4306" s="787">
        <v>36.167555</v>
      </c>
      <c r="Q4306" s="787">
        <v>-0.178067</v>
      </c>
      <c r="R4306" s="785" t="s">
        <v>695</v>
      </c>
      <c r="S4306" s="785" t="s">
        <v>1204</v>
      </c>
      <c r="T4306" s="785" t="s">
        <v>1204</v>
      </c>
      <c r="U4306" s="785" t="s">
        <v>3113</v>
      </c>
      <c r="V4306" s="785" t="s">
        <v>2855</v>
      </c>
      <c r="W4306" s="785" t="s">
        <v>2762</v>
      </c>
      <c r="X4306" s="785" t="s">
        <v>2762</v>
      </c>
      <c r="Y4306" s="615" t="str">
        <f t="shared" si="67"/>
        <v>Peter Kareithi Mwangi</v>
      </c>
      <c r="Z4306" s="785" t="s">
        <v>3026</v>
      </c>
      <c r="AA4306" s="785" t="s">
        <v>4314</v>
      </c>
      <c r="AB4306" s="785" t="s">
        <v>2683</v>
      </c>
      <c r="AC4306" s="785" t="s">
        <v>2606</v>
      </c>
      <c r="AD4306" s="786">
        <v>42906</v>
      </c>
    </row>
    <row r="4307" spans="1:30" ht="15.75">
      <c r="A4307" s="785" t="s">
        <v>4301</v>
      </c>
      <c r="B4307" s="785" t="s">
        <v>20054</v>
      </c>
      <c r="C4307" s="785" t="s">
        <v>4303</v>
      </c>
      <c r="D4307" s="785" t="s">
        <v>2599</v>
      </c>
      <c r="E4307" s="785" t="s">
        <v>4359</v>
      </c>
      <c r="F4307" s="786">
        <v>42686</v>
      </c>
      <c r="G4307" s="785" t="s">
        <v>4360</v>
      </c>
      <c r="H4307" s="786">
        <v>42736</v>
      </c>
      <c r="I4307" s="785" t="s">
        <v>20055</v>
      </c>
      <c r="J4307" s="785" t="s">
        <v>629</v>
      </c>
      <c r="K4307" s="785" t="s">
        <v>20056</v>
      </c>
      <c r="L4307" s="785" t="s">
        <v>20057</v>
      </c>
      <c r="M4307" s="785"/>
      <c r="N4307" s="785"/>
      <c r="O4307" s="785"/>
      <c r="P4307" s="787">
        <v>35.141550000000002</v>
      </c>
      <c r="Q4307" s="787">
        <v>-0.58669000000000004</v>
      </c>
      <c r="R4307" s="785" t="s">
        <v>2053</v>
      </c>
      <c r="S4307" s="785" t="s">
        <v>2098</v>
      </c>
      <c r="T4307" s="785" t="s">
        <v>2099</v>
      </c>
      <c r="U4307" s="785" t="s">
        <v>20046</v>
      </c>
      <c r="V4307" s="785" t="s">
        <v>2855</v>
      </c>
      <c r="W4307" s="785" t="s">
        <v>3314</v>
      </c>
      <c r="X4307" s="785" t="s">
        <v>3314</v>
      </c>
      <c r="Y4307" s="615" t="str">
        <f t="shared" si="67"/>
        <v>Philip Kiget</v>
      </c>
      <c r="Z4307" s="785" t="s">
        <v>2599</v>
      </c>
      <c r="AA4307" s="785" t="s">
        <v>4314</v>
      </c>
      <c r="AB4307" s="785" t="s">
        <v>2683</v>
      </c>
      <c r="AC4307" s="785" t="s">
        <v>2606</v>
      </c>
      <c r="AD4307" s="786">
        <v>42796</v>
      </c>
    </row>
    <row r="4308" spans="1:30" ht="15.75">
      <c r="A4308" s="785" t="s">
        <v>4301</v>
      </c>
      <c r="B4308" s="785" t="s">
        <v>22229</v>
      </c>
      <c r="C4308" s="785" t="s">
        <v>4303</v>
      </c>
      <c r="D4308" s="785" t="s">
        <v>2599</v>
      </c>
      <c r="E4308" s="785" t="s">
        <v>4359</v>
      </c>
      <c r="F4308" s="786">
        <v>42686</v>
      </c>
      <c r="G4308" s="785" t="s">
        <v>4360</v>
      </c>
      <c r="H4308" s="786">
        <v>42736</v>
      </c>
      <c r="I4308" s="785" t="s">
        <v>22230</v>
      </c>
      <c r="J4308" s="785" t="s">
        <v>627</v>
      </c>
      <c r="K4308" s="785" t="s">
        <v>22231</v>
      </c>
      <c r="L4308" s="785" t="s">
        <v>22232</v>
      </c>
      <c r="M4308" s="785"/>
      <c r="N4308" s="785"/>
      <c r="O4308" s="785"/>
      <c r="P4308" s="787">
        <v>34.342886999999997</v>
      </c>
      <c r="Q4308" s="787">
        <v>2.0722999999999998E-2</v>
      </c>
      <c r="R4308" s="785" t="s">
        <v>2916</v>
      </c>
      <c r="S4308" s="785" t="s">
        <v>2916</v>
      </c>
      <c r="T4308" s="785" t="s">
        <v>22233</v>
      </c>
      <c r="U4308" s="785" t="s">
        <v>22234</v>
      </c>
      <c r="V4308" s="785" t="s">
        <v>2855</v>
      </c>
      <c r="W4308" s="785" t="s">
        <v>22222</v>
      </c>
      <c r="X4308" s="785" t="s">
        <v>3516</v>
      </c>
      <c r="Y4308" s="615" t="str">
        <f t="shared" si="67"/>
        <v>Samuel Manyuna Otiso</v>
      </c>
      <c r="Z4308" s="785" t="s">
        <v>2599</v>
      </c>
      <c r="AA4308" s="785" t="s">
        <v>4349</v>
      </c>
      <c r="AB4308" s="785" t="s">
        <v>2605</v>
      </c>
      <c r="AC4308" s="785" t="s">
        <v>2606</v>
      </c>
      <c r="AD4308" s="786">
        <v>42796</v>
      </c>
    </row>
    <row r="4309" spans="1:30" ht="15.75">
      <c r="A4309" s="785" t="s">
        <v>4301</v>
      </c>
      <c r="B4309" s="785" t="s">
        <v>22376</v>
      </c>
      <c r="C4309" s="785" t="s">
        <v>4303</v>
      </c>
      <c r="D4309" s="785" t="s">
        <v>2599</v>
      </c>
      <c r="E4309" s="785" t="s">
        <v>4359</v>
      </c>
      <c r="F4309" s="786">
        <v>42686</v>
      </c>
      <c r="G4309" s="785" t="s">
        <v>4360</v>
      </c>
      <c r="H4309" s="786">
        <v>42736</v>
      </c>
      <c r="I4309" s="785" t="s">
        <v>22377</v>
      </c>
      <c r="J4309" s="785" t="s">
        <v>627</v>
      </c>
      <c r="K4309" s="785" t="s">
        <v>22378</v>
      </c>
      <c r="L4309" s="785" t="s">
        <v>22379</v>
      </c>
      <c r="M4309" s="785"/>
      <c r="N4309" s="785"/>
      <c r="O4309" s="785"/>
      <c r="P4309" s="787">
        <v>35.026417000000002</v>
      </c>
      <c r="Q4309" s="787">
        <v>-0.75216700000000003</v>
      </c>
      <c r="R4309" s="785" t="s">
        <v>843</v>
      </c>
      <c r="S4309" s="785" t="s">
        <v>3040</v>
      </c>
      <c r="T4309" s="785" t="s">
        <v>3646</v>
      </c>
      <c r="U4309" s="785" t="s">
        <v>22380</v>
      </c>
      <c r="V4309" s="785" t="s">
        <v>3070</v>
      </c>
      <c r="W4309" s="785" t="s">
        <v>22222</v>
      </c>
      <c r="X4309" s="785" t="s">
        <v>3516</v>
      </c>
      <c r="Y4309" s="615" t="str">
        <f t="shared" si="67"/>
        <v>Samuel Manyuna Otiso</v>
      </c>
      <c r="Z4309" s="785" t="s">
        <v>2599</v>
      </c>
      <c r="AA4309" s="785" t="s">
        <v>4349</v>
      </c>
      <c r="AB4309" s="785" t="s">
        <v>2605</v>
      </c>
      <c r="AC4309" s="785" t="s">
        <v>2606</v>
      </c>
      <c r="AD4309" s="786">
        <v>42796</v>
      </c>
    </row>
    <row r="4310" spans="1:30" ht="15.75">
      <c r="A4310" s="785" t="s">
        <v>4301</v>
      </c>
      <c r="B4310" s="785" t="s">
        <v>22533</v>
      </c>
      <c r="C4310" s="785" t="s">
        <v>4303</v>
      </c>
      <c r="D4310" s="785" t="s">
        <v>2599</v>
      </c>
      <c r="E4310" s="785" t="s">
        <v>4359</v>
      </c>
      <c r="F4310" s="786">
        <v>42686</v>
      </c>
      <c r="G4310" s="785" t="s">
        <v>4360</v>
      </c>
      <c r="H4310" s="786">
        <v>42736</v>
      </c>
      <c r="I4310" s="785" t="s">
        <v>22534</v>
      </c>
      <c r="J4310" s="785" t="s">
        <v>629</v>
      </c>
      <c r="K4310" s="785" t="s">
        <v>22535</v>
      </c>
      <c r="L4310" s="785" t="s">
        <v>22536</v>
      </c>
      <c r="M4310" s="785"/>
      <c r="N4310" s="785"/>
      <c r="O4310" s="785"/>
      <c r="P4310" s="787">
        <v>37.589632000000002</v>
      </c>
      <c r="Q4310" s="787">
        <v>-0.41558299999999998</v>
      </c>
      <c r="R4310" s="785" t="s">
        <v>1089</v>
      </c>
      <c r="S4310" s="785" t="s">
        <v>2731</v>
      </c>
      <c r="T4310" s="785" t="s">
        <v>2731</v>
      </c>
      <c r="U4310" s="785" t="s">
        <v>3306</v>
      </c>
      <c r="V4310" s="785" t="s">
        <v>2673</v>
      </c>
      <c r="W4310" s="785" t="s">
        <v>3079</v>
      </c>
      <c r="X4310" s="785" t="s">
        <v>3080</v>
      </c>
      <c r="Y4310" s="615" t="str">
        <f t="shared" si="67"/>
        <v>Samuel Migwi</v>
      </c>
      <c r="Z4310" s="785" t="s">
        <v>22504</v>
      </c>
      <c r="AA4310" s="785" t="s">
        <v>4314</v>
      </c>
      <c r="AB4310" s="785" t="s">
        <v>2605</v>
      </c>
      <c r="AC4310" s="785" t="s">
        <v>2606</v>
      </c>
      <c r="AD4310" s="786">
        <v>43007</v>
      </c>
    </row>
    <row r="4311" spans="1:30" ht="15.75">
      <c r="A4311" s="785" t="s">
        <v>4301</v>
      </c>
      <c r="B4311" s="785" t="s">
        <v>22601</v>
      </c>
      <c r="C4311" s="785" t="s">
        <v>4303</v>
      </c>
      <c r="D4311" s="785" t="s">
        <v>2599</v>
      </c>
      <c r="E4311" s="785" t="s">
        <v>4359</v>
      </c>
      <c r="F4311" s="786">
        <v>42686</v>
      </c>
      <c r="G4311" s="785" t="s">
        <v>4360</v>
      </c>
      <c r="H4311" s="786">
        <v>42736</v>
      </c>
      <c r="I4311" s="785" t="s">
        <v>22602</v>
      </c>
      <c r="J4311" s="785" t="s">
        <v>627</v>
      </c>
      <c r="K4311" s="785" t="s">
        <v>22603</v>
      </c>
      <c r="L4311" s="785" t="s">
        <v>22604</v>
      </c>
      <c r="M4311" s="785"/>
      <c r="N4311" s="785"/>
      <c r="O4311" s="785"/>
      <c r="P4311" s="787">
        <v>37.060968000000003</v>
      </c>
      <c r="Q4311" s="787">
        <v>-0.54452500000000004</v>
      </c>
      <c r="R4311" s="785" t="s">
        <v>1056</v>
      </c>
      <c r="S4311" s="785" t="s">
        <v>1289</v>
      </c>
      <c r="T4311" s="785" t="s">
        <v>3351</v>
      </c>
      <c r="U4311" s="785" t="s">
        <v>9563</v>
      </c>
      <c r="V4311" s="785" t="s">
        <v>3070</v>
      </c>
      <c r="W4311" s="785" t="s">
        <v>3079</v>
      </c>
      <c r="X4311" s="785" t="s">
        <v>3080</v>
      </c>
      <c r="Y4311" s="615" t="str">
        <f t="shared" si="67"/>
        <v>Samuel Migwi</v>
      </c>
      <c r="Z4311" s="785" t="s">
        <v>2599</v>
      </c>
      <c r="AA4311" s="785" t="s">
        <v>4314</v>
      </c>
      <c r="AB4311" s="785" t="s">
        <v>2605</v>
      </c>
      <c r="AC4311" s="785" t="s">
        <v>2606</v>
      </c>
      <c r="AD4311" s="786">
        <v>42996</v>
      </c>
    </row>
    <row r="4312" spans="1:30" ht="15.75">
      <c r="A4312" s="785" t="s">
        <v>4301</v>
      </c>
      <c r="B4312" s="785" t="s">
        <v>22844</v>
      </c>
      <c r="C4312" s="785" t="s">
        <v>4379</v>
      </c>
      <c r="D4312" s="785" t="s">
        <v>2751</v>
      </c>
      <c r="E4312" s="785" t="s">
        <v>4359</v>
      </c>
      <c r="F4312" s="786">
        <v>42686</v>
      </c>
      <c r="G4312" s="785" t="s">
        <v>4360</v>
      </c>
      <c r="H4312" s="786">
        <v>42736</v>
      </c>
      <c r="I4312" s="785" t="s">
        <v>22845</v>
      </c>
      <c r="J4312" s="785" t="s">
        <v>629</v>
      </c>
      <c r="K4312" s="785" t="s">
        <v>22846</v>
      </c>
      <c r="L4312" s="785" t="s">
        <v>22847</v>
      </c>
      <c r="M4312" s="785"/>
      <c r="N4312" s="785"/>
      <c r="O4312" s="785"/>
      <c r="P4312" s="788"/>
      <c r="Q4312" s="788"/>
      <c r="R4312" s="785" t="s">
        <v>695</v>
      </c>
      <c r="S4312" s="785" t="s">
        <v>1204</v>
      </c>
      <c r="T4312" s="785" t="s">
        <v>1849</v>
      </c>
      <c r="U4312" s="785" t="s">
        <v>2976</v>
      </c>
      <c r="V4312" s="785" t="s">
        <v>3004</v>
      </c>
      <c r="W4312" s="785" t="s">
        <v>3042</v>
      </c>
      <c r="X4312" s="785" t="s">
        <v>2642</v>
      </c>
      <c r="Y4312" s="615" t="str">
        <f t="shared" si="67"/>
        <v>Samuel Mwangi Juma</v>
      </c>
      <c r="Z4312" s="785" t="s">
        <v>2599</v>
      </c>
      <c r="AA4312" s="785" t="s">
        <v>4349</v>
      </c>
      <c r="AB4312" s="785" t="s">
        <v>2605</v>
      </c>
      <c r="AC4312" s="785" t="s">
        <v>2606</v>
      </c>
      <c r="AD4312" s="786">
        <v>42796</v>
      </c>
    </row>
    <row r="4313" spans="1:30" ht="15.75">
      <c r="A4313" s="785" t="s">
        <v>4301</v>
      </c>
      <c r="B4313" s="785" t="s">
        <v>23266</v>
      </c>
      <c r="C4313" s="785" t="s">
        <v>4303</v>
      </c>
      <c r="D4313" s="785" t="s">
        <v>2599</v>
      </c>
      <c r="E4313" s="785" t="s">
        <v>4359</v>
      </c>
      <c r="F4313" s="786">
        <v>42686</v>
      </c>
      <c r="G4313" s="785" t="s">
        <v>4360</v>
      </c>
      <c r="H4313" s="786">
        <v>42736</v>
      </c>
      <c r="I4313" s="785" t="s">
        <v>23267</v>
      </c>
      <c r="J4313" s="785" t="s">
        <v>627</v>
      </c>
      <c r="K4313" s="785" t="s">
        <v>23268</v>
      </c>
      <c r="L4313" s="785" t="s">
        <v>23269</v>
      </c>
      <c r="M4313" s="785"/>
      <c r="N4313" s="785"/>
      <c r="O4313" s="785"/>
      <c r="P4313" s="787">
        <v>36.166352000000003</v>
      </c>
      <c r="Q4313" s="787">
        <v>-0.17533299999999999</v>
      </c>
      <c r="R4313" s="785" t="s">
        <v>695</v>
      </c>
      <c r="S4313" s="785" t="s">
        <v>1204</v>
      </c>
      <c r="T4313" s="785" t="s">
        <v>1217</v>
      </c>
      <c r="U4313" s="785" t="s">
        <v>3113</v>
      </c>
      <c r="V4313" s="785" t="s">
        <v>2855</v>
      </c>
      <c r="W4313" s="785" t="s">
        <v>23165</v>
      </c>
      <c r="X4313" s="785" t="s">
        <v>23165</v>
      </c>
      <c r="Y4313" s="615" t="str">
        <f t="shared" si="67"/>
        <v>Simon Kabucho</v>
      </c>
      <c r="Z4313" s="785" t="s">
        <v>2599</v>
      </c>
      <c r="AA4313" s="785" t="s">
        <v>4314</v>
      </c>
      <c r="AB4313" s="785" t="s">
        <v>2683</v>
      </c>
      <c r="AC4313" s="785" t="s">
        <v>2606</v>
      </c>
      <c r="AD4313" s="786">
        <v>42796</v>
      </c>
    </row>
    <row r="4314" spans="1:30" ht="15.75">
      <c r="A4314" s="785" t="s">
        <v>4301</v>
      </c>
      <c r="B4314" s="785" t="s">
        <v>23350</v>
      </c>
      <c r="C4314" s="785" t="s">
        <v>4303</v>
      </c>
      <c r="D4314" s="785" t="s">
        <v>2599</v>
      </c>
      <c r="E4314" s="785" t="s">
        <v>4359</v>
      </c>
      <c r="F4314" s="786">
        <v>42686</v>
      </c>
      <c r="G4314" s="785" t="s">
        <v>4360</v>
      </c>
      <c r="H4314" s="786">
        <v>42736</v>
      </c>
      <c r="I4314" s="785" t="s">
        <v>23351</v>
      </c>
      <c r="J4314" s="785" t="s">
        <v>629</v>
      </c>
      <c r="K4314" s="785" t="s">
        <v>23352</v>
      </c>
      <c r="L4314" s="785" t="s">
        <v>23353</v>
      </c>
      <c r="M4314" s="785"/>
      <c r="N4314" s="785"/>
      <c r="O4314" s="785"/>
      <c r="P4314" s="787">
        <v>36.161377000000002</v>
      </c>
      <c r="Q4314" s="787">
        <v>-0.18694</v>
      </c>
      <c r="R4314" s="785" t="s">
        <v>695</v>
      </c>
      <c r="S4314" s="785" t="s">
        <v>1204</v>
      </c>
      <c r="T4314" s="785" t="s">
        <v>1204</v>
      </c>
      <c r="U4314" s="785" t="s">
        <v>3330</v>
      </c>
      <c r="V4314" s="785" t="s">
        <v>2855</v>
      </c>
      <c r="W4314" s="785" t="s">
        <v>23165</v>
      </c>
      <c r="X4314" s="785" t="s">
        <v>23165</v>
      </c>
      <c r="Y4314" s="615" t="str">
        <f t="shared" si="67"/>
        <v>Simon Kabucho</v>
      </c>
      <c r="Z4314" s="785" t="s">
        <v>23172</v>
      </c>
      <c r="AA4314" s="785" t="s">
        <v>4314</v>
      </c>
      <c r="AB4314" s="785" t="s">
        <v>2683</v>
      </c>
      <c r="AC4314" s="785" t="s">
        <v>2606</v>
      </c>
      <c r="AD4314" s="786">
        <v>42996</v>
      </c>
    </row>
    <row r="4315" spans="1:30" ht="15.75">
      <c r="A4315" s="785" t="s">
        <v>4301</v>
      </c>
      <c r="B4315" s="785" t="s">
        <v>24769</v>
      </c>
      <c r="C4315" s="785" t="s">
        <v>4303</v>
      </c>
      <c r="D4315" s="785" t="s">
        <v>2599</v>
      </c>
      <c r="E4315" s="785" t="s">
        <v>4359</v>
      </c>
      <c r="F4315" s="786">
        <v>42686</v>
      </c>
      <c r="G4315" s="785" t="s">
        <v>4360</v>
      </c>
      <c r="H4315" s="786">
        <v>42736</v>
      </c>
      <c r="I4315" s="785" t="s">
        <v>24770</v>
      </c>
      <c r="J4315" s="785" t="s">
        <v>627</v>
      </c>
      <c r="K4315" s="785" t="s">
        <v>24771</v>
      </c>
      <c r="L4315" s="785" t="s">
        <v>24772</v>
      </c>
      <c r="M4315" s="785"/>
      <c r="N4315" s="785"/>
      <c r="O4315" s="785"/>
      <c r="P4315" s="787">
        <v>36.501837000000002</v>
      </c>
      <c r="Q4315" s="787">
        <v>8.3737000000000006E-2</v>
      </c>
      <c r="R4315" s="785" t="s">
        <v>1228</v>
      </c>
      <c r="S4315" s="785" t="s">
        <v>1229</v>
      </c>
      <c r="T4315" s="785" t="s">
        <v>9497</v>
      </c>
      <c r="U4315" s="785" t="s">
        <v>24773</v>
      </c>
      <c r="V4315" s="785" t="s">
        <v>3070</v>
      </c>
      <c r="W4315" s="785" t="s">
        <v>3288</v>
      </c>
      <c r="X4315" s="785" t="s">
        <v>24757</v>
      </c>
      <c r="Y4315" s="615" t="str">
        <f t="shared" si="67"/>
        <v>Timothy Maina</v>
      </c>
      <c r="Z4315" s="785" t="s">
        <v>24764</v>
      </c>
      <c r="AA4315" s="785" t="s">
        <v>4314</v>
      </c>
      <c r="AB4315" s="785" t="s">
        <v>2605</v>
      </c>
      <c r="AC4315" s="785" t="s">
        <v>2606</v>
      </c>
      <c r="AD4315" s="786">
        <v>43018</v>
      </c>
    </row>
    <row r="4316" spans="1:30" ht="15.75">
      <c r="A4316" s="785" t="s">
        <v>4301</v>
      </c>
      <c r="B4316" s="785" t="s">
        <v>25435</v>
      </c>
      <c r="C4316" s="785" t="s">
        <v>4303</v>
      </c>
      <c r="D4316" s="785" t="s">
        <v>2599</v>
      </c>
      <c r="E4316" s="785" t="s">
        <v>4359</v>
      </c>
      <c r="F4316" s="786">
        <v>42686</v>
      </c>
      <c r="G4316" s="785" t="s">
        <v>4360</v>
      </c>
      <c r="H4316" s="786">
        <v>42736</v>
      </c>
      <c r="I4316" s="785" t="s">
        <v>25436</v>
      </c>
      <c r="J4316" s="785" t="s">
        <v>629</v>
      </c>
      <c r="K4316" s="785" t="s">
        <v>25437</v>
      </c>
      <c r="L4316" s="785" t="s">
        <v>25438</v>
      </c>
      <c r="M4316" s="785"/>
      <c r="N4316" s="785"/>
      <c r="O4316" s="785"/>
      <c r="P4316" s="787">
        <v>35.129809999999999</v>
      </c>
      <c r="Q4316" s="787">
        <v>0.20547699999999999</v>
      </c>
      <c r="R4316" s="785" t="s">
        <v>916</v>
      </c>
      <c r="S4316" s="785" t="s">
        <v>2839</v>
      </c>
      <c r="T4316" s="785" t="s">
        <v>14053</v>
      </c>
      <c r="U4316" s="785" t="s">
        <v>2841</v>
      </c>
      <c r="V4316" s="785" t="s">
        <v>2855</v>
      </c>
      <c r="W4316" s="785" t="s">
        <v>2860</v>
      </c>
      <c r="X4316" s="785" t="s">
        <v>2860</v>
      </c>
      <c r="Y4316" s="615" t="str">
        <f t="shared" si="67"/>
        <v>William Tanui</v>
      </c>
      <c r="Z4316" s="785" t="s">
        <v>25434</v>
      </c>
      <c r="AA4316" s="785" t="s">
        <v>4314</v>
      </c>
      <c r="AB4316" s="785" t="s">
        <v>2683</v>
      </c>
      <c r="AC4316" s="785" t="s">
        <v>2606</v>
      </c>
      <c r="AD4316" s="786">
        <v>42884</v>
      </c>
    </row>
    <row r="4317" spans="1:30" ht="15.75">
      <c r="A4317" s="785" t="s">
        <v>4301</v>
      </c>
      <c r="B4317" s="785" t="s">
        <v>25544</v>
      </c>
      <c r="C4317" s="785" t="s">
        <v>4303</v>
      </c>
      <c r="D4317" s="785" t="s">
        <v>2599</v>
      </c>
      <c r="E4317" s="785" t="s">
        <v>4359</v>
      </c>
      <c r="F4317" s="786">
        <v>42686</v>
      </c>
      <c r="G4317" s="785" t="s">
        <v>4360</v>
      </c>
      <c r="H4317" s="786">
        <v>42736</v>
      </c>
      <c r="I4317" s="785" t="s">
        <v>25545</v>
      </c>
      <c r="J4317" s="785" t="s">
        <v>629</v>
      </c>
      <c r="K4317" s="785" t="s">
        <v>25546</v>
      </c>
      <c r="L4317" s="785" t="s">
        <v>25547</v>
      </c>
      <c r="M4317" s="785"/>
      <c r="N4317" s="785"/>
      <c r="O4317" s="785"/>
      <c r="P4317" s="787">
        <v>37.615082999999998</v>
      </c>
      <c r="Q4317" s="787">
        <v>-8.4100000000000008E-3</v>
      </c>
      <c r="R4317" s="785" t="s">
        <v>1104</v>
      </c>
      <c r="S4317" s="785" t="s">
        <v>1105</v>
      </c>
      <c r="T4317" s="785" t="s">
        <v>3830</v>
      </c>
      <c r="U4317" s="785" t="s">
        <v>25548</v>
      </c>
      <c r="V4317" s="785" t="s">
        <v>2673</v>
      </c>
      <c r="W4317" s="785" t="s">
        <v>2719</v>
      </c>
      <c r="X4317" s="785" t="s">
        <v>2719</v>
      </c>
      <c r="Y4317" s="615" t="str">
        <f t="shared" si="67"/>
        <v>Zackmar Biotec Ltd</v>
      </c>
      <c r="Z4317" s="785" t="s">
        <v>25549</v>
      </c>
      <c r="AA4317" s="785" t="s">
        <v>4349</v>
      </c>
      <c r="AB4317" s="785" t="s">
        <v>2605</v>
      </c>
      <c r="AC4317" s="785" t="s">
        <v>2606</v>
      </c>
      <c r="AD4317" s="786">
        <v>42828</v>
      </c>
    </row>
    <row r="4318" spans="1:30" ht="15.75">
      <c r="A4318" s="785" t="s">
        <v>4301</v>
      </c>
      <c r="B4318" s="785" t="s">
        <v>27612</v>
      </c>
      <c r="C4318" s="785" t="s">
        <v>4303</v>
      </c>
      <c r="D4318" s="785" t="s">
        <v>2599</v>
      </c>
      <c r="E4318" s="785" t="s">
        <v>4359</v>
      </c>
      <c r="F4318" s="786">
        <v>42686</v>
      </c>
      <c r="G4318" s="785" t="s">
        <v>4360</v>
      </c>
      <c r="H4318" s="786">
        <v>42736</v>
      </c>
      <c r="I4318" s="785" t="s">
        <v>27613</v>
      </c>
      <c r="J4318" s="785" t="s">
        <v>629</v>
      </c>
      <c r="K4318" s="785" t="s">
        <v>27614</v>
      </c>
      <c r="L4318" s="785" t="s">
        <v>27615</v>
      </c>
      <c r="M4318" s="785"/>
      <c r="N4318" s="785"/>
      <c r="O4318" s="785"/>
      <c r="P4318" s="787">
        <v>37.123731999999997</v>
      </c>
      <c r="Q4318" s="787">
        <v>-0.56519200000000003</v>
      </c>
      <c r="R4318" s="785" t="s">
        <v>1056</v>
      </c>
      <c r="S4318" s="785" t="s">
        <v>1289</v>
      </c>
      <c r="T4318" s="785" t="s">
        <v>27616</v>
      </c>
      <c r="U4318" s="785" t="s">
        <v>27616</v>
      </c>
      <c r="V4318" s="785" t="s">
        <v>2673</v>
      </c>
      <c r="W4318" s="785" t="s">
        <v>3511</v>
      </c>
      <c r="X4318" s="785"/>
      <c r="Y4318" s="615" t="str">
        <f t="shared" si="67"/>
        <v>Sakaki Natural Renewable Energy Center</v>
      </c>
      <c r="Z4318" s="785" t="s">
        <v>2599</v>
      </c>
      <c r="AA4318" s="785" t="s">
        <v>4349</v>
      </c>
      <c r="AB4318" s="785" t="s">
        <v>2683</v>
      </c>
      <c r="AC4318" s="785" t="s">
        <v>2606</v>
      </c>
      <c r="AD4318" s="786">
        <v>42823</v>
      </c>
    </row>
    <row r="4319" spans="1:30" ht="15.75">
      <c r="A4319" s="785" t="s">
        <v>4301</v>
      </c>
      <c r="B4319" s="785" t="s">
        <v>27653</v>
      </c>
      <c r="C4319" s="785" t="s">
        <v>4379</v>
      </c>
      <c r="D4319" s="785" t="s">
        <v>2751</v>
      </c>
      <c r="E4319" s="785" t="s">
        <v>4359</v>
      </c>
      <c r="F4319" s="786">
        <v>42686</v>
      </c>
      <c r="G4319" s="785" t="s">
        <v>4360</v>
      </c>
      <c r="H4319" s="786">
        <v>42736</v>
      </c>
      <c r="I4319" s="785" t="s">
        <v>27654</v>
      </c>
      <c r="J4319" s="785" t="s">
        <v>629</v>
      </c>
      <c r="K4319" s="785" t="s">
        <v>27655</v>
      </c>
      <c r="L4319" s="785" t="s">
        <v>27656</v>
      </c>
      <c r="M4319" s="785"/>
      <c r="N4319" s="785"/>
      <c r="O4319" s="785"/>
      <c r="P4319" s="788"/>
      <c r="Q4319" s="788"/>
      <c r="R4319" s="785" t="s">
        <v>821</v>
      </c>
      <c r="S4319" s="785" t="s">
        <v>2791</v>
      </c>
      <c r="T4319" s="785" t="s">
        <v>27657</v>
      </c>
      <c r="U4319" s="785" t="s">
        <v>2599</v>
      </c>
      <c r="V4319" s="785" t="s">
        <v>2673</v>
      </c>
      <c r="W4319" s="785" t="s">
        <v>2693</v>
      </c>
      <c r="X4319" s="785"/>
      <c r="Y4319" s="615" t="str">
        <f t="shared" si="67"/>
        <v>Andcol Enterprises</v>
      </c>
      <c r="Z4319" s="785" t="s">
        <v>2599</v>
      </c>
      <c r="AA4319" s="785" t="s">
        <v>4349</v>
      </c>
      <c r="AB4319" s="785" t="s">
        <v>2605</v>
      </c>
      <c r="AC4319" s="785" t="s">
        <v>2606</v>
      </c>
      <c r="AD4319" s="786">
        <v>43314</v>
      </c>
    </row>
    <row r="4320" spans="1:30" ht="15.75">
      <c r="A4320" s="785" t="s">
        <v>4301</v>
      </c>
      <c r="B4320" s="785" t="s">
        <v>28396</v>
      </c>
      <c r="C4320" s="785" t="s">
        <v>4303</v>
      </c>
      <c r="D4320" s="785" t="s">
        <v>2599</v>
      </c>
      <c r="E4320" s="785" t="s">
        <v>4359</v>
      </c>
      <c r="F4320" s="786">
        <v>42686</v>
      </c>
      <c r="G4320" s="785" t="s">
        <v>4360</v>
      </c>
      <c r="H4320" s="786">
        <v>42736</v>
      </c>
      <c r="I4320" s="785" t="s">
        <v>28397</v>
      </c>
      <c r="J4320" s="785" t="s">
        <v>627</v>
      </c>
      <c r="K4320" s="785" t="s">
        <v>28398</v>
      </c>
      <c r="L4320" s="785" t="s">
        <v>28399</v>
      </c>
      <c r="M4320" s="785"/>
      <c r="N4320" s="785"/>
      <c r="O4320" s="785"/>
      <c r="P4320" s="787">
        <v>38.349322999999998</v>
      </c>
      <c r="Q4320" s="787">
        <v>-3.3472240000000002</v>
      </c>
      <c r="R4320" s="785" t="s">
        <v>766</v>
      </c>
      <c r="S4320" s="785" t="s">
        <v>767</v>
      </c>
      <c r="T4320" s="785" t="s">
        <v>28400</v>
      </c>
      <c r="U4320" s="785" t="s">
        <v>28401</v>
      </c>
      <c r="V4320" s="785" t="s">
        <v>2855</v>
      </c>
      <c r="W4320" s="785" t="s">
        <v>19448</v>
      </c>
      <c r="X4320" s="785"/>
      <c r="Y4320" s="615" t="str">
        <f t="shared" si="67"/>
        <v>Patrick Zinghani</v>
      </c>
      <c r="Z4320" s="785" t="s">
        <v>2599</v>
      </c>
      <c r="AA4320" s="785" t="s">
        <v>4314</v>
      </c>
      <c r="AB4320" s="785" t="s">
        <v>2605</v>
      </c>
      <c r="AC4320" s="785" t="s">
        <v>2606</v>
      </c>
      <c r="AD4320" s="786">
        <v>42796</v>
      </c>
    </row>
    <row r="4321" spans="1:30" ht="15.75">
      <c r="A4321" s="785" t="s">
        <v>4301</v>
      </c>
      <c r="B4321" s="785" t="s">
        <v>28480</v>
      </c>
      <c r="C4321" s="785" t="s">
        <v>4322</v>
      </c>
      <c r="D4321" s="785" t="s">
        <v>2703</v>
      </c>
      <c r="E4321" s="785" t="s">
        <v>4359</v>
      </c>
      <c r="F4321" s="786">
        <v>42686</v>
      </c>
      <c r="G4321" s="785" t="s">
        <v>4360</v>
      </c>
      <c r="H4321" s="786">
        <v>42736</v>
      </c>
      <c r="I4321" s="785" t="s">
        <v>28481</v>
      </c>
      <c r="J4321" s="785" t="s">
        <v>629</v>
      </c>
      <c r="K4321" s="785" t="s">
        <v>28482</v>
      </c>
      <c r="L4321" s="785" t="s">
        <v>28483</v>
      </c>
      <c r="M4321" s="785"/>
      <c r="N4321" s="785"/>
      <c r="O4321" s="785"/>
      <c r="P4321" s="788"/>
      <c r="Q4321" s="788"/>
      <c r="R4321" s="785" t="s">
        <v>960</v>
      </c>
      <c r="S4321" s="785" t="s">
        <v>961</v>
      </c>
      <c r="T4321" s="785" t="s">
        <v>1143</v>
      </c>
      <c r="U4321" s="785" t="s">
        <v>2599</v>
      </c>
      <c r="V4321" s="785" t="s">
        <v>2855</v>
      </c>
      <c r="W4321" s="785" t="s">
        <v>3007</v>
      </c>
      <c r="X4321" s="785"/>
      <c r="Y4321" s="615" t="str">
        <f t="shared" si="67"/>
        <v>George Kiriungi Ngatia</v>
      </c>
      <c r="Z4321" s="785" t="s">
        <v>2599</v>
      </c>
      <c r="AA4321" s="785" t="s">
        <v>4314</v>
      </c>
      <c r="AB4321" s="785" t="s">
        <v>2683</v>
      </c>
      <c r="AC4321" s="785" t="s">
        <v>2606</v>
      </c>
      <c r="AD4321" s="786">
        <v>43314</v>
      </c>
    </row>
    <row r="4322" spans="1:30" ht="15.75">
      <c r="A4322" s="785" t="s">
        <v>4301</v>
      </c>
      <c r="B4322" s="785" t="s">
        <v>29449</v>
      </c>
      <c r="C4322" s="785" t="s">
        <v>4303</v>
      </c>
      <c r="D4322" s="785" t="s">
        <v>2599</v>
      </c>
      <c r="E4322" s="785" t="s">
        <v>4359</v>
      </c>
      <c r="F4322" s="786">
        <v>42686</v>
      </c>
      <c r="G4322" s="785" t="s">
        <v>4360</v>
      </c>
      <c r="H4322" s="786">
        <v>42736</v>
      </c>
      <c r="I4322" s="785" t="s">
        <v>29450</v>
      </c>
      <c r="J4322" s="785" t="s">
        <v>627</v>
      </c>
      <c r="K4322" s="785" t="s">
        <v>29451</v>
      </c>
      <c r="L4322" s="785" t="s">
        <v>29452</v>
      </c>
      <c r="M4322" s="785"/>
      <c r="N4322" s="785" t="s">
        <v>29453</v>
      </c>
      <c r="O4322" s="785"/>
      <c r="P4322" s="787">
        <v>36.161726999999999</v>
      </c>
      <c r="Q4322" s="787">
        <v>-0.15498799999999999</v>
      </c>
      <c r="R4322" s="785" t="s">
        <v>695</v>
      </c>
      <c r="S4322" s="785" t="s">
        <v>1204</v>
      </c>
      <c r="T4322" s="785" t="s">
        <v>2704</v>
      </c>
      <c r="U4322" s="785" t="s">
        <v>2599</v>
      </c>
      <c r="V4322" s="785" t="s">
        <v>2855</v>
      </c>
      <c r="W4322" s="785" t="s">
        <v>3042</v>
      </c>
      <c r="X4322" s="785"/>
      <c r="Y4322" s="615" t="str">
        <f t="shared" si="67"/>
        <v>Samjubiotec Enterprises</v>
      </c>
      <c r="Z4322" s="785" t="s">
        <v>2599</v>
      </c>
      <c r="AA4322" s="785" t="s">
        <v>4349</v>
      </c>
      <c r="AB4322" s="785" t="s">
        <v>2605</v>
      </c>
      <c r="AC4322" s="785" t="s">
        <v>2606</v>
      </c>
      <c r="AD4322" s="786">
        <v>43314</v>
      </c>
    </row>
    <row r="4323" spans="1:30" ht="15.75">
      <c r="A4323" s="785" t="s">
        <v>4301</v>
      </c>
      <c r="B4323" s="785" t="s">
        <v>30550</v>
      </c>
      <c r="C4323" s="785" t="s">
        <v>4379</v>
      </c>
      <c r="D4323" s="785" t="s">
        <v>2751</v>
      </c>
      <c r="E4323" s="785" t="s">
        <v>4359</v>
      </c>
      <c r="F4323" s="786">
        <v>42686</v>
      </c>
      <c r="G4323" s="785" t="s">
        <v>4360</v>
      </c>
      <c r="H4323" s="786">
        <v>42736</v>
      </c>
      <c r="I4323" s="785" t="s">
        <v>30551</v>
      </c>
      <c r="J4323" s="785" t="s">
        <v>629</v>
      </c>
      <c r="K4323" s="785" t="s">
        <v>30552</v>
      </c>
      <c r="L4323" s="785" t="s">
        <v>30553</v>
      </c>
      <c r="M4323" s="785"/>
      <c r="N4323" s="785"/>
      <c r="O4323" s="785"/>
      <c r="P4323" s="787">
        <v>37.045479999999998</v>
      </c>
      <c r="Q4323" s="787">
        <v>-0.201235</v>
      </c>
      <c r="R4323" s="785" t="s">
        <v>1056</v>
      </c>
      <c r="S4323" s="785" t="s">
        <v>2272</v>
      </c>
      <c r="T4323" s="785" t="s">
        <v>30554</v>
      </c>
      <c r="U4323" s="785" t="s">
        <v>30555</v>
      </c>
      <c r="V4323" s="785">
        <v>8</v>
      </c>
      <c r="W4323" s="785" t="s">
        <v>3305</v>
      </c>
      <c r="X4323" s="785"/>
      <c r="Y4323" s="615" t="str">
        <f t="shared" si="67"/>
        <v>Bio Esline Company Ltd</v>
      </c>
      <c r="Z4323" s="785" t="s">
        <v>2599</v>
      </c>
      <c r="AA4323" s="785" t="s">
        <v>4349</v>
      </c>
      <c r="AB4323" s="785" t="s">
        <v>2605</v>
      </c>
      <c r="AC4323" s="785" t="s">
        <v>2606</v>
      </c>
      <c r="AD4323" s="786">
        <v>43041</v>
      </c>
    </row>
    <row r="4324" spans="1:30" ht="15.75">
      <c r="A4324" s="785" t="s">
        <v>4301</v>
      </c>
      <c r="B4324" s="785" t="s">
        <v>30626</v>
      </c>
      <c r="C4324" s="785" t="s">
        <v>4303</v>
      </c>
      <c r="D4324" s="785" t="s">
        <v>2599</v>
      </c>
      <c r="E4324" s="785" t="s">
        <v>4359</v>
      </c>
      <c r="F4324" s="786">
        <v>42686</v>
      </c>
      <c r="G4324" s="785" t="s">
        <v>4360</v>
      </c>
      <c r="H4324" s="786">
        <v>42736</v>
      </c>
      <c r="I4324" s="785" t="s">
        <v>30627</v>
      </c>
      <c r="J4324" s="785" t="s">
        <v>629</v>
      </c>
      <c r="K4324" s="785" t="s">
        <v>30628</v>
      </c>
      <c r="L4324" s="785" t="s">
        <v>30629</v>
      </c>
      <c r="M4324" s="785"/>
      <c r="N4324" s="785"/>
      <c r="O4324" s="785"/>
      <c r="P4324" s="787">
        <v>35.168331999999999</v>
      </c>
      <c r="Q4324" s="787">
        <v>0.31877699999999998</v>
      </c>
      <c r="R4324" s="785" t="s">
        <v>916</v>
      </c>
      <c r="S4324" s="785" t="s">
        <v>2839</v>
      </c>
      <c r="T4324" s="785" t="s">
        <v>30630</v>
      </c>
      <c r="U4324" s="785" t="s">
        <v>30631</v>
      </c>
      <c r="V4324" s="785">
        <v>9</v>
      </c>
      <c r="W4324" s="785" t="s">
        <v>2608</v>
      </c>
      <c r="X4324" s="785"/>
      <c r="Y4324" s="615" t="str">
        <f t="shared" si="67"/>
        <v>Biogas International Limited</v>
      </c>
      <c r="Z4324" s="785" t="s">
        <v>2599</v>
      </c>
      <c r="AA4324" s="785" t="s">
        <v>5464</v>
      </c>
      <c r="AB4324" s="785" t="s">
        <v>2609</v>
      </c>
      <c r="AC4324" s="785" t="s">
        <v>2610</v>
      </c>
      <c r="AD4324" s="786">
        <v>42796</v>
      </c>
    </row>
    <row r="4325" spans="1:30" ht="15.75">
      <c r="A4325" s="785" t="s">
        <v>4301</v>
      </c>
      <c r="B4325" s="785" t="s">
        <v>31460</v>
      </c>
      <c r="C4325" s="785" t="s">
        <v>4303</v>
      </c>
      <c r="D4325" s="785" t="s">
        <v>2599</v>
      </c>
      <c r="E4325" s="785" t="s">
        <v>4359</v>
      </c>
      <c r="F4325" s="786">
        <v>42686</v>
      </c>
      <c r="G4325" s="785" t="s">
        <v>4360</v>
      </c>
      <c r="H4325" s="786">
        <v>42736</v>
      </c>
      <c r="I4325" s="785" t="s">
        <v>31461</v>
      </c>
      <c r="J4325" s="785" t="s">
        <v>629</v>
      </c>
      <c r="K4325" s="785" t="s">
        <v>31462</v>
      </c>
      <c r="L4325" s="785" t="s">
        <v>31463</v>
      </c>
      <c r="M4325" s="785"/>
      <c r="N4325" s="785"/>
      <c r="O4325" s="785"/>
      <c r="P4325" s="787">
        <v>37.599784999999997</v>
      </c>
      <c r="Q4325" s="787">
        <v>-0.26583800000000002</v>
      </c>
      <c r="R4325" s="785" t="s">
        <v>1266</v>
      </c>
      <c r="S4325" s="785" t="s">
        <v>1267</v>
      </c>
      <c r="T4325" s="785" t="s">
        <v>14374</v>
      </c>
      <c r="U4325" s="785" t="s">
        <v>21641</v>
      </c>
      <c r="V4325" s="785" t="s">
        <v>3004</v>
      </c>
      <c r="W4325" s="785" t="s">
        <v>3511</v>
      </c>
      <c r="X4325" s="785"/>
      <c r="Y4325" s="615" t="str">
        <f t="shared" si="67"/>
        <v>Sakaki Natural Renewable Energy Center</v>
      </c>
      <c r="Z4325" s="785" t="s">
        <v>2599</v>
      </c>
      <c r="AA4325" s="785" t="s">
        <v>4349</v>
      </c>
      <c r="AB4325" s="785" t="s">
        <v>2683</v>
      </c>
      <c r="AC4325" s="785" t="s">
        <v>2606</v>
      </c>
      <c r="AD4325" s="786">
        <v>42823</v>
      </c>
    </row>
    <row r="4326" spans="1:30" ht="15.75">
      <c r="A4326" s="785" t="s">
        <v>4301</v>
      </c>
      <c r="B4326" s="785" t="s">
        <v>31474</v>
      </c>
      <c r="C4326" s="785" t="s">
        <v>4303</v>
      </c>
      <c r="D4326" s="785" t="s">
        <v>2599</v>
      </c>
      <c r="E4326" s="785" t="s">
        <v>4359</v>
      </c>
      <c r="F4326" s="786">
        <v>42686</v>
      </c>
      <c r="G4326" s="785" t="s">
        <v>4360</v>
      </c>
      <c r="H4326" s="786">
        <v>42736</v>
      </c>
      <c r="I4326" s="785" t="s">
        <v>31475</v>
      </c>
      <c r="J4326" s="785" t="s">
        <v>629</v>
      </c>
      <c r="K4326" s="785" t="s">
        <v>31476</v>
      </c>
      <c r="L4326" s="785" t="s">
        <v>31477</v>
      </c>
      <c r="M4326" s="785"/>
      <c r="N4326" s="785"/>
      <c r="O4326" s="785"/>
      <c r="P4326" s="787">
        <v>37.146867999999998</v>
      </c>
      <c r="Q4326" s="787">
        <v>-0.47641800000000001</v>
      </c>
      <c r="R4326" s="785" t="s">
        <v>1056</v>
      </c>
      <c r="S4326" s="785" t="s">
        <v>2272</v>
      </c>
      <c r="T4326" s="785" t="s">
        <v>1686</v>
      </c>
      <c r="U4326" s="785" t="s">
        <v>2789</v>
      </c>
      <c r="V4326" s="785" t="s">
        <v>3004</v>
      </c>
      <c r="W4326" s="785" t="s">
        <v>3511</v>
      </c>
      <c r="X4326" s="785"/>
      <c r="Y4326" s="615" t="str">
        <f t="shared" si="67"/>
        <v>Sakaki Natural Renewable Energy Center</v>
      </c>
      <c r="Z4326" s="785" t="s">
        <v>2599</v>
      </c>
      <c r="AA4326" s="785" t="s">
        <v>4349</v>
      </c>
      <c r="AB4326" s="785" t="s">
        <v>2683</v>
      </c>
      <c r="AC4326" s="785" t="s">
        <v>2606</v>
      </c>
      <c r="AD4326" s="786">
        <v>42888</v>
      </c>
    </row>
    <row r="4327" spans="1:30" ht="15.75">
      <c r="A4327" s="785" t="s">
        <v>4301</v>
      </c>
      <c r="B4327" s="785" t="s">
        <v>31533</v>
      </c>
      <c r="C4327" s="785" t="s">
        <v>4303</v>
      </c>
      <c r="D4327" s="785" t="s">
        <v>2599</v>
      </c>
      <c r="E4327" s="785" t="s">
        <v>4359</v>
      </c>
      <c r="F4327" s="786">
        <v>42686</v>
      </c>
      <c r="G4327" s="785" t="s">
        <v>4360</v>
      </c>
      <c r="H4327" s="786">
        <v>42736</v>
      </c>
      <c r="I4327" s="785" t="s">
        <v>31534</v>
      </c>
      <c r="J4327" s="785" t="s">
        <v>627</v>
      </c>
      <c r="K4327" s="785" t="s">
        <v>31535</v>
      </c>
      <c r="L4327" s="785" t="s">
        <v>31536</v>
      </c>
      <c r="M4327" s="785"/>
      <c r="N4327" s="785"/>
      <c r="O4327" s="785"/>
      <c r="P4327" s="787">
        <v>37.639313000000001</v>
      </c>
      <c r="Q4327" s="787">
        <v>-8.2013000000000003E-2</v>
      </c>
      <c r="R4327" s="785" t="s">
        <v>1104</v>
      </c>
      <c r="S4327" s="785" t="s">
        <v>2643</v>
      </c>
      <c r="T4327" s="785" t="s">
        <v>15486</v>
      </c>
      <c r="U4327" s="785" t="s">
        <v>2599</v>
      </c>
      <c r="V4327" s="785" t="s">
        <v>3004</v>
      </c>
      <c r="W4327" s="785" t="s">
        <v>2808</v>
      </c>
      <c r="X4327" s="785"/>
      <c r="Y4327" s="615" t="str">
        <f t="shared" si="67"/>
        <v>Igwemas General Digester Ltd</v>
      </c>
      <c r="Z4327" s="785" t="s">
        <v>2599</v>
      </c>
      <c r="AA4327" s="785" t="s">
        <v>4349</v>
      </c>
      <c r="AB4327" s="785" t="s">
        <v>2683</v>
      </c>
      <c r="AC4327" s="785" t="s">
        <v>2606</v>
      </c>
      <c r="AD4327" s="786">
        <v>43314</v>
      </c>
    </row>
    <row r="4328" spans="1:30" ht="15.75">
      <c r="A4328" s="785" t="s">
        <v>4301</v>
      </c>
      <c r="B4328" s="785" t="s">
        <v>32185</v>
      </c>
      <c r="C4328" s="785" t="s">
        <v>4303</v>
      </c>
      <c r="D4328" s="785" t="s">
        <v>2599</v>
      </c>
      <c r="E4328" s="785" t="s">
        <v>4359</v>
      </c>
      <c r="F4328" s="786">
        <v>42686</v>
      </c>
      <c r="G4328" s="785" t="s">
        <v>4360</v>
      </c>
      <c r="H4328" s="786">
        <v>42736</v>
      </c>
      <c r="I4328" s="785" t="s">
        <v>32186</v>
      </c>
      <c r="J4328" s="785" t="s">
        <v>629</v>
      </c>
      <c r="K4328" s="785" t="s">
        <v>32187</v>
      </c>
      <c r="L4328" s="785" t="s">
        <v>32188</v>
      </c>
      <c r="M4328" s="785"/>
      <c r="N4328" s="785"/>
      <c r="O4328" s="785"/>
      <c r="P4328" s="787">
        <v>36.331524999999999</v>
      </c>
      <c r="Q4328" s="787">
        <v>0.20968300000000001</v>
      </c>
      <c r="R4328" s="785" t="s">
        <v>960</v>
      </c>
      <c r="S4328" s="785" t="s">
        <v>1898</v>
      </c>
      <c r="T4328" s="785" t="s">
        <v>32189</v>
      </c>
      <c r="U4328" s="785" t="s">
        <v>2599</v>
      </c>
      <c r="V4328" s="785" t="s">
        <v>3070</v>
      </c>
      <c r="W4328" s="785" t="s">
        <v>2668</v>
      </c>
      <c r="X4328" s="785"/>
      <c r="Y4328" s="615" t="str">
        <f t="shared" si="67"/>
        <v>Reuben K Kimenyi</v>
      </c>
      <c r="Z4328" s="785" t="s">
        <v>2599</v>
      </c>
      <c r="AA4328" s="785" t="s">
        <v>4314</v>
      </c>
      <c r="AB4328" s="785" t="s">
        <v>2605</v>
      </c>
      <c r="AC4328" s="785" t="s">
        <v>2606</v>
      </c>
      <c r="AD4328" s="786">
        <v>43314</v>
      </c>
    </row>
    <row r="4329" spans="1:30" ht="15.75">
      <c r="A4329" s="785" t="s">
        <v>4301</v>
      </c>
      <c r="B4329" s="785" t="s">
        <v>32657</v>
      </c>
      <c r="C4329" s="785" t="s">
        <v>4303</v>
      </c>
      <c r="D4329" s="785" t="s">
        <v>2599</v>
      </c>
      <c r="E4329" s="785" t="s">
        <v>4359</v>
      </c>
      <c r="F4329" s="786">
        <v>42686</v>
      </c>
      <c r="G4329" s="785" t="s">
        <v>4360</v>
      </c>
      <c r="H4329" s="786">
        <v>42736</v>
      </c>
      <c r="I4329" s="785" t="s">
        <v>32658</v>
      </c>
      <c r="J4329" s="785" t="s">
        <v>629</v>
      </c>
      <c r="K4329" s="785" t="s">
        <v>32659</v>
      </c>
      <c r="L4329" s="785" t="s">
        <v>32660</v>
      </c>
      <c r="M4329" s="785" t="s">
        <v>32661</v>
      </c>
      <c r="N4329" s="785"/>
      <c r="O4329" s="785"/>
      <c r="P4329" s="787">
        <v>37.504432999999999</v>
      </c>
      <c r="Q4329" s="787">
        <v>-0.38234899999999999</v>
      </c>
      <c r="R4329" s="785" t="s">
        <v>1089</v>
      </c>
      <c r="S4329" s="785" t="s">
        <v>2731</v>
      </c>
      <c r="T4329" s="785" t="s">
        <v>2731</v>
      </c>
      <c r="U4329" s="785" t="s">
        <v>32662</v>
      </c>
      <c r="V4329" s="785" t="s">
        <v>3070</v>
      </c>
      <c r="W4329" s="785" t="s">
        <v>3005</v>
      </c>
      <c r="X4329" s="785"/>
      <c r="Y4329" s="615" t="str">
        <f t="shared" si="67"/>
        <v>Eastern Bioteck</v>
      </c>
      <c r="Z4329" s="785" t="s">
        <v>2599</v>
      </c>
      <c r="AA4329" s="785" t="s">
        <v>4349</v>
      </c>
      <c r="AB4329" s="785" t="s">
        <v>2605</v>
      </c>
      <c r="AC4329" s="785" t="s">
        <v>2606</v>
      </c>
      <c r="AD4329" s="786">
        <v>42864</v>
      </c>
    </row>
    <row r="4330" spans="1:30" ht="15.75">
      <c r="A4330" s="785" t="s">
        <v>4301</v>
      </c>
      <c r="B4330" s="785" t="s">
        <v>32690</v>
      </c>
      <c r="C4330" s="785" t="s">
        <v>4303</v>
      </c>
      <c r="D4330" s="785" t="s">
        <v>2599</v>
      </c>
      <c r="E4330" s="785" t="s">
        <v>4359</v>
      </c>
      <c r="F4330" s="786">
        <v>42686</v>
      </c>
      <c r="G4330" s="785" t="s">
        <v>4360</v>
      </c>
      <c r="H4330" s="786">
        <v>42736</v>
      </c>
      <c r="I4330" s="785" t="s">
        <v>32691</v>
      </c>
      <c r="J4330" s="785" t="s">
        <v>629</v>
      </c>
      <c r="K4330" s="785" t="s">
        <v>32692</v>
      </c>
      <c r="L4330" s="785" t="s">
        <v>3924</v>
      </c>
      <c r="M4330" s="785"/>
      <c r="N4330" s="785"/>
      <c r="O4330" s="785"/>
      <c r="P4330" s="787">
        <v>37.012934999999999</v>
      </c>
      <c r="Q4330" s="787">
        <v>-0.558813</v>
      </c>
      <c r="R4330" s="785" t="s">
        <v>1056</v>
      </c>
      <c r="S4330" s="785" t="s">
        <v>1289</v>
      </c>
      <c r="T4330" s="785" t="s">
        <v>3348</v>
      </c>
      <c r="U4330" s="785" t="s">
        <v>2599</v>
      </c>
      <c r="V4330" s="785" t="s">
        <v>3070</v>
      </c>
      <c r="W4330" s="785" t="s">
        <v>3015</v>
      </c>
      <c r="X4330" s="785"/>
      <c r="Y4330" s="615" t="str">
        <f t="shared" si="67"/>
        <v>Mt Kenya Renewable Energy</v>
      </c>
      <c r="Z4330" s="785" t="s">
        <v>2599</v>
      </c>
      <c r="AA4330" s="785" t="s">
        <v>4349</v>
      </c>
      <c r="AB4330" s="785" t="s">
        <v>2605</v>
      </c>
      <c r="AC4330" s="785" t="s">
        <v>2606</v>
      </c>
      <c r="AD4330" s="786">
        <v>43314</v>
      </c>
    </row>
    <row r="4331" spans="1:30" ht="15.75">
      <c r="A4331" s="785" t="s">
        <v>4301</v>
      </c>
      <c r="B4331" s="785" t="s">
        <v>4392</v>
      </c>
      <c r="C4331" s="785" t="s">
        <v>4303</v>
      </c>
      <c r="D4331" s="785" t="s">
        <v>2599</v>
      </c>
      <c r="E4331" s="785" t="s">
        <v>4393</v>
      </c>
      <c r="F4331" s="786">
        <v>42685</v>
      </c>
      <c r="G4331" s="785" t="s">
        <v>4394</v>
      </c>
      <c r="H4331" s="786">
        <v>42735</v>
      </c>
      <c r="I4331" s="785" t="s">
        <v>4395</v>
      </c>
      <c r="J4331" s="785" t="s">
        <v>629</v>
      </c>
      <c r="K4331" s="785" t="s">
        <v>4396</v>
      </c>
      <c r="L4331" s="785" t="s">
        <v>4397</v>
      </c>
      <c r="M4331" s="785"/>
      <c r="N4331" s="785"/>
      <c r="O4331" s="785"/>
      <c r="P4331" s="787">
        <v>35.136502</v>
      </c>
      <c r="Q4331" s="787">
        <v>0.19504199999999999</v>
      </c>
      <c r="R4331" s="785" t="s">
        <v>916</v>
      </c>
      <c r="S4331" s="785" t="s">
        <v>2839</v>
      </c>
      <c r="T4331" s="785" t="s">
        <v>4398</v>
      </c>
      <c r="U4331" s="785" t="s">
        <v>2841</v>
      </c>
      <c r="V4331" s="785" t="s">
        <v>2855</v>
      </c>
      <c r="W4331" s="785" t="s">
        <v>3181</v>
      </c>
      <c r="X4331" s="785" t="s">
        <v>3181</v>
      </c>
      <c r="Y4331" s="615" t="str">
        <f t="shared" si="67"/>
        <v>Abiud Limited</v>
      </c>
      <c r="Z4331" s="785" t="s">
        <v>2599</v>
      </c>
      <c r="AA4331" s="785" t="s">
        <v>4349</v>
      </c>
      <c r="AB4331" s="785" t="s">
        <v>2876</v>
      </c>
      <c r="AC4331" s="785" t="s">
        <v>2606</v>
      </c>
      <c r="AD4331" s="786">
        <v>42796</v>
      </c>
    </row>
    <row r="4332" spans="1:30" ht="15.75">
      <c r="A4332" s="785" t="s">
        <v>4301</v>
      </c>
      <c r="B4332" s="785" t="s">
        <v>5108</v>
      </c>
      <c r="C4332" s="785" t="s">
        <v>4322</v>
      </c>
      <c r="D4332" s="785" t="s">
        <v>2611</v>
      </c>
      <c r="E4332" s="785" t="s">
        <v>4393</v>
      </c>
      <c r="F4332" s="786">
        <v>42685</v>
      </c>
      <c r="G4332" s="785" t="s">
        <v>4394</v>
      </c>
      <c r="H4332" s="786">
        <v>42735</v>
      </c>
      <c r="I4332" s="785" t="s">
        <v>5109</v>
      </c>
      <c r="J4332" s="785" t="s">
        <v>629</v>
      </c>
      <c r="K4332" s="785" t="s">
        <v>5110</v>
      </c>
      <c r="L4332" s="785" t="s">
        <v>5111</v>
      </c>
      <c r="M4332" s="785"/>
      <c r="N4332" s="785"/>
      <c r="O4332" s="785"/>
      <c r="P4332" s="787">
        <v>37.914743000000001</v>
      </c>
      <c r="Q4332" s="787">
        <v>0.223133</v>
      </c>
      <c r="R4332" s="785" t="s">
        <v>1104</v>
      </c>
      <c r="S4332" s="785" t="s">
        <v>2806</v>
      </c>
      <c r="T4332" s="785" t="s">
        <v>2806</v>
      </c>
      <c r="U4332" s="785" t="s">
        <v>3406</v>
      </c>
      <c r="V4332" s="785" t="s">
        <v>3070</v>
      </c>
      <c r="W4332" s="785" t="s">
        <v>2693</v>
      </c>
      <c r="X4332" s="785" t="s">
        <v>2786</v>
      </c>
      <c r="Y4332" s="615" t="str">
        <f t="shared" si="67"/>
        <v>Andcol  Enterprises</v>
      </c>
      <c r="Z4332" s="785" t="s">
        <v>2599</v>
      </c>
      <c r="AA4332" s="785" t="s">
        <v>4349</v>
      </c>
      <c r="AB4332" s="785" t="s">
        <v>2605</v>
      </c>
      <c r="AC4332" s="785" t="s">
        <v>2606</v>
      </c>
      <c r="AD4332" s="786">
        <v>42844</v>
      </c>
    </row>
    <row r="4333" spans="1:30" ht="15.75">
      <c r="A4333" s="785" t="s">
        <v>4301</v>
      </c>
      <c r="B4333" s="785" t="s">
        <v>5804</v>
      </c>
      <c r="C4333" s="785" t="s">
        <v>4303</v>
      </c>
      <c r="D4333" s="785" t="s">
        <v>2599</v>
      </c>
      <c r="E4333" s="785" t="s">
        <v>4393</v>
      </c>
      <c r="F4333" s="786">
        <v>42685</v>
      </c>
      <c r="G4333" s="785" t="s">
        <v>4394</v>
      </c>
      <c r="H4333" s="786">
        <v>42735</v>
      </c>
      <c r="I4333" s="785" t="s">
        <v>5805</v>
      </c>
      <c r="J4333" s="785" t="s">
        <v>629</v>
      </c>
      <c r="K4333" s="785" t="s">
        <v>5806</v>
      </c>
      <c r="L4333" s="785" t="s">
        <v>5807</v>
      </c>
      <c r="M4333" s="785"/>
      <c r="N4333" s="785"/>
      <c r="O4333" s="785"/>
      <c r="P4333" s="787">
        <v>37.152028000000001</v>
      </c>
      <c r="Q4333" s="787">
        <v>-1.0641529999999999</v>
      </c>
      <c r="R4333" s="785" t="s">
        <v>821</v>
      </c>
      <c r="S4333" s="785" t="s">
        <v>2791</v>
      </c>
      <c r="T4333" s="785" t="s">
        <v>5808</v>
      </c>
      <c r="U4333" s="785" t="s">
        <v>5809</v>
      </c>
      <c r="V4333" s="785" t="s">
        <v>2855</v>
      </c>
      <c r="W4333" s="785" t="s">
        <v>3305</v>
      </c>
      <c r="X4333" s="785" t="s">
        <v>3093</v>
      </c>
      <c r="Y4333" s="615" t="str">
        <f t="shared" si="67"/>
        <v>Bioesline Company Ltd</v>
      </c>
      <c r="Z4333" s="785" t="s">
        <v>2599</v>
      </c>
      <c r="AA4333" s="785" t="s">
        <v>4349</v>
      </c>
      <c r="AB4333" s="785" t="s">
        <v>2605</v>
      </c>
      <c r="AC4333" s="785" t="s">
        <v>2606</v>
      </c>
      <c r="AD4333" s="786">
        <v>42796</v>
      </c>
    </row>
    <row r="4334" spans="1:30" ht="15.75">
      <c r="A4334" s="785" t="s">
        <v>4301</v>
      </c>
      <c r="B4334" s="785" t="s">
        <v>5870</v>
      </c>
      <c r="C4334" s="785" t="s">
        <v>4379</v>
      </c>
      <c r="D4334" s="785" t="s">
        <v>2751</v>
      </c>
      <c r="E4334" s="785" t="s">
        <v>4393</v>
      </c>
      <c r="F4334" s="786">
        <v>42685</v>
      </c>
      <c r="G4334" s="785" t="s">
        <v>4394</v>
      </c>
      <c r="H4334" s="786">
        <v>42735</v>
      </c>
      <c r="I4334" s="785" t="s">
        <v>5871</v>
      </c>
      <c r="J4334" s="785" t="s">
        <v>627</v>
      </c>
      <c r="K4334" s="785" t="s">
        <v>2612</v>
      </c>
      <c r="L4334" s="785" t="s">
        <v>5872</v>
      </c>
      <c r="M4334" s="785"/>
      <c r="N4334" s="785"/>
      <c r="O4334" s="785"/>
      <c r="P4334" s="788"/>
      <c r="Q4334" s="788"/>
      <c r="R4334" s="785" t="s">
        <v>821</v>
      </c>
      <c r="S4334" s="785" t="s">
        <v>1884</v>
      </c>
      <c r="T4334" s="785" t="s">
        <v>2599</v>
      </c>
      <c r="U4334" s="785" t="s">
        <v>2599</v>
      </c>
      <c r="V4334" s="785" t="s">
        <v>2673</v>
      </c>
      <c r="W4334" s="785" t="s">
        <v>2608</v>
      </c>
      <c r="X4334" s="785" t="s">
        <v>2608</v>
      </c>
      <c r="Y4334" s="615" t="str">
        <f t="shared" si="67"/>
        <v>Biogas International Limited</v>
      </c>
      <c r="Z4334" s="785" t="s">
        <v>2599</v>
      </c>
      <c r="AA4334" s="785" t="s">
        <v>5464</v>
      </c>
      <c r="AB4334" s="785" t="s">
        <v>2609</v>
      </c>
      <c r="AC4334" s="785" t="s">
        <v>2610</v>
      </c>
      <c r="AD4334" s="786">
        <v>42796</v>
      </c>
    </row>
    <row r="4335" spans="1:30" ht="15.75">
      <c r="A4335" s="785" t="s">
        <v>4301</v>
      </c>
      <c r="B4335" s="785" t="s">
        <v>5891</v>
      </c>
      <c r="C4335" s="785" t="s">
        <v>4379</v>
      </c>
      <c r="D4335" s="785" t="s">
        <v>2751</v>
      </c>
      <c r="E4335" s="785" t="s">
        <v>4393</v>
      </c>
      <c r="F4335" s="786">
        <v>42685</v>
      </c>
      <c r="G4335" s="785" t="s">
        <v>4394</v>
      </c>
      <c r="H4335" s="786">
        <v>42735</v>
      </c>
      <c r="I4335" s="785" t="s">
        <v>5892</v>
      </c>
      <c r="J4335" s="785" t="s">
        <v>627</v>
      </c>
      <c r="K4335" s="785" t="s">
        <v>2612</v>
      </c>
      <c r="L4335" s="785" t="s">
        <v>5893</v>
      </c>
      <c r="M4335" s="785"/>
      <c r="N4335" s="785"/>
      <c r="O4335" s="785"/>
      <c r="P4335" s="788"/>
      <c r="Q4335" s="788"/>
      <c r="R4335" s="785" t="s">
        <v>1104</v>
      </c>
      <c r="S4335" s="785" t="s">
        <v>2599</v>
      </c>
      <c r="T4335" s="785" t="s">
        <v>2599</v>
      </c>
      <c r="U4335" s="785" t="s">
        <v>2599</v>
      </c>
      <c r="V4335" s="785" t="s">
        <v>2673</v>
      </c>
      <c r="W4335" s="785" t="s">
        <v>2608</v>
      </c>
      <c r="X4335" s="785" t="s">
        <v>2608</v>
      </c>
      <c r="Y4335" s="615" t="str">
        <f t="shared" si="67"/>
        <v>Biogas International Limited</v>
      </c>
      <c r="Z4335" s="785" t="s">
        <v>2599</v>
      </c>
      <c r="AA4335" s="785" t="s">
        <v>5464</v>
      </c>
      <c r="AB4335" s="785" t="s">
        <v>2609</v>
      </c>
      <c r="AC4335" s="785" t="s">
        <v>2610</v>
      </c>
      <c r="AD4335" s="786">
        <v>42796</v>
      </c>
    </row>
    <row r="4336" spans="1:30" ht="15.75">
      <c r="A4336" s="785" t="s">
        <v>4301</v>
      </c>
      <c r="B4336" s="785" t="s">
        <v>6016</v>
      </c>
      <c r="C4336" s="785" t="s">
        <v>4379</v>
      </c>
      <c r="D4336" s="785" t="s">
        <v>2751</v>
      </c>
      <c r="E4336" s="785" t="s">
        <v>4393</v>
      </c>
      <c r="F4336" s="786">
        <v>42685</v>
      </c>
      <c r="G4336" s="785" t="s">
        <v>4394</v>
      </c>
      <c r="H4336" s="786">
        <v>42735</v>
      </c>
      <c r="I4336" s="785" t="s">
        <v>6017</v>
      </c>
      <c r="J4336" s="785" t="s">
        <v>627</v>
      </c>
      <c r="K4336" s="785" t="s">
        <v>6018</v>
      </c>
      <c r="L4336" s="785" t="s">
        <v>6019</v>
      </c>
      <c r="M4336" s="785"/>
      <c r="N4336" s="785"/>
      <c r="O4336" s="785"/>
      <c r="P4336" s="788"/>
      <c r="Q4336" s="788"/>
      <c r="R4336" s="785" t="s">
        <v>1729</v>
      </c>
      <c r="S4336" s="785" t="s">
        <v>2599</v>
      </c>
      <c r="T4336" s="785" t="s">
        <v>2599</v>
      </c>
      <c r="U4336" s="785" t="s">
        <v>2599</v>
      </c>
      <c r="V4336" s="785" t="s">
        <v>6015</v>
      </c>
      <c r="W4336" s="785" t="s">
        <v>2608</v>
      </c>
      <c r="X4336" s="785" t="s">
        <v>2608</v>
      </c>
      <c r="Y4336" s="615" t="str">
        <f t="shared" si="67"/>
        <v>Biogas International Limited</v>
      </c>
      <c r="Z4336" s="785" t="s">
        <v>2599</v>
      </c>
      <c r="AA4336" s="785" t="s">
        <v>5464</v>
      </c>
      <c r="AB4336" s="785" t="s">
        <v>2609</v>
      </c>
      <c r="AC4336" s="785" t="s">
        <v>2610</v>
      </c>
      <c r="AD4336" s="786">
        <v>42796</v>
      </c>
    </row>
    <row r="4337" spans="1:30" ht="15.75">
      <c r="A4337" s="785" t="s">
        <v>4301</v>
      </c>
      <c r="B4337" s="785" t="s">
        <v>6084</v>
      </c>
      <c r="C4337" s="785" t="s">
        <v>4303</v>
      </c>
      <c r="D4337" s="785" t="s">
        <v>2599</v>
      </c>
      <c r="E4337" s="785" t="s">
        <v>4393</v>
      </c>
      <c r="F4337" s="786">
        <v>42685</v>
      </c>
      <c r="G4337" s="785" t="s">
        <v>4394</v>
      </c>
      <c r="H4337" s="786">
        <v>42735</v>
      </c>
      <c r="I4337" s="785" t="s">
        <v>6085</v>
      </c>
      <c r="J4337" s="785" t="s">
        <v>629</v>
      </c>
      <c r="K4337" s="785" t="s">
        <v>6086</v>
      </c>
      <c r="L4337" s="785" t="s">
        <v>6087</v>
      </c>
      <c r="M4337" s="785"/>
      <c r="N4337" s="785"/>
      <c r="O4337" s="785"/>
      <c r="P4337" s="787">
        <v>37.12509</v>
      </c>
      <c r="Q4337" s="787">
        <v>-0.28871799999999997</v>
      </c>
      <c r="R4337" s="785" t="s">
        <v>1056</v>
      </c>
      <c r="S4337" s="785" t="s">
        <v>2272</v>
      </c>
      <c r="T4337" s="785" t="s">
        <v>6088</v>
      </c>
      <c r="U4337" s="785" t="s">
        <v>6089</v>
      </c>
      <c r="V4337" s="785" t="s">
        <v>6015</v>
      </c>
      <c r="W4337" s="785" t="s">
        <v>2608</v>
      </c>
      <c r="X4337" s="785" t="s">
        <v>2608</v>
      </c>
      <c r="Y4337" s="615" t="str">
        <f t="shared" si="67"/>
        <v>Biogas International Limited</v>
      </c>
      <c r="Z4337" s="785" t="s">
        <v>2599</v>
      </c>
      <c r="AA4337" s="785" t="s">
        <v>5464</v>
      </c>
      <c r="AB4337" s="785" t="s">
        <v>2609</v>
      </c>
      <c r="AC4337" s="785" t="s">
        <v>2610</v>
      </c>
      <c r="AD4337" s="786">
        <v>42796</v>
      </c>
    </row>
    <row r="4338" spans="1:30" ht="15.75">
      <c r="A4338" s="785" t="s">
        <v>4301</v>
      </c>
      <c r="B4338" s="785" t="s">
        <v>6197</v>
      </c>
      <c r="C4338" s="785" t="s">
        <v>4303</v>
      </c>
      <c r="D4338" s="785" t="s">
        <v>2599</v>
      </c>
      <c r="E4338" s="785" t="s">
        <v>4393</v>
      </c>
      <c r="F4338" s="786">
        <v>42685</v>
      </c>
      <c r="G4338" s="785" t="s">
        <v>4394</v>
      </c>
      <c r="H4338" s="786">
        <v>42735</v>
      </c>
      <c r="I4338" s="785" t="s">
        <v>6198</v>
      </c>
      <c r="J4338" s="785" t="s">
        <v>629</v>
      </c>
      <c r="K4338" s="785" t="s">
        <v>2612</v>
      </c>
      <c r="L4338" s="785" t="s">
        <v>3532</v>
      </c>
      <c r="M4338" s="785"/>
      <c r="N4338" s="785"/>
      <c r="O4338" s="785"/>
      <c r="P4338" s="787">
        <v>36.601197999999997</v>
      </c>
      <c r="Q4338" s="787">
        <v>-1.2441720000000001</v>
      </c>
      <c r="R4338" s="785" t="s">
        <v>821</v>
      </c>
      <c r="S4338" s="785" t="s">
        <v>1429</v>
      </c>
      <c r="T4338" s="785" t="s">
        <v>2699</v>
      </c>
      <c r="U4338" s="785" t="s">
        <v>2599</v>
      </c>
      <c r="V4338" s="785" t="s">
        <v>2673</v>
      </c>
      <c r="W4338" s="785" t="s">
        <v>2689</v>
      </c>
      <c r="X4338" s="785" t="s">
        <v>2689</v>
      </c>
      <c r="Y4338" s="615" t="str">
        <f t="shared" si="67"/>
        <v>Biotechno &amp; Services</v>
      </c>
      <c r="Z4338" s="785" t="s">
        <v>2599</v>
      </c>
      <c r="AA4338" s="785" t="s">
        <v>4349</v>
      </c>
      <c r="AB4338" s="785" t="s">
        <v>2605</v>
      </c>
      <c r="AC4338" s="785" t="s">
        <v>2606</v>
      </c>
      <c r="AD4338" s="786">
        <v>43314</v>
      </c>
    </row>
    <row r="4339" spans="1:30" ht="15.75">
      <c r="A4339" s="785" t="s">
        <v>4301</v>
      </c>
      <c r="B4339" s="785" t="s">
        <v>6214</v>
      </c>
      <c r="C4339" s="785" t="s">
        <v>4303</v>
      </c>
      <c r="D4339" s="785" t="s">
        <v>2599</v>
      </c>
      <c r="E4339" s="785" t="s">
        <v>4393</v>
      </c>
      <c r="F4339" s="786">
        <v>42685</v>
      </c>
      <c r="G4339" s="785" t="s">
        <v>4394</v>
      </c>
      <c r="H4339" s="786">
        <v>42735</v>
      </c>
      <c r="I4339" s="785" t="s">
        <v>3814</v>
      </c>
      <c r="J4339" s="785" t="s">
        <v>627</v>
      </c>
      <c r="K4339" s="785" t="s">
        <v>6215</v>
      </c>
      <c r="L4339" s="785" t="s">
        <v>6216</v>
      </c>
      <c r="M4339" s="785"/>
      <c r="N4339" s="785"/>
      <c r="O4339" s="785"/>
      <c r="P4339" s="787">
        <v>36.657023000000002</v>
      </c>
      <c r="Q4339" s="787">
        <v>-1.0993649999999999</v>
      </c>
      <c r="R4339" s="785" t="s">
        <v>821</v>
      </c>
      <c r="S4339" s="785" t="s">
        <v>1884</v>
      </c>
      <c r="T4339" s="785" t="s">
        <v>6217</v>
      </c>
      <c r="U4339" s="785" t="s">
        <v>6218</v>
      </c>
      <c r="V4339" s="785" t="s">
        <v>2855</v>
      </c>
      <c r="W4339" s="785" t="s">
        <v>2689</v>
      </c>
      <c r="X4339" s="785" t="s">
        <v>2689</v>
      </c>
      <c r="Y4339" s="615" t="str">
        <f t="shared" si="67"/>
        <v>Biotechno &amp; Services</v>
      </c>
      <c r="Z4339" s="785" t="s">
        <v>2599</v>
      </c>
      <c r="AA4339" s="785" t="s">
        <v>4349</v>
      </c>
      <c r="AB4339" s="785" t="s">
        <v>2605</v>
      </c>
      <c r="AC4339" s="785" t="s">
        <v>2606</v>
      </c>
      <c r="AD4339" s="786">
        <v>42796</v>
      </c>
    </row>
    <row r="4340" spans="1:30" ht="15.75">
      <c r="A4340" s="785" t="s">
        <v>4301</v>
      </c>
      <c r="B4340" s="785" t="s">
        <v>6225</v>
      </c>
      <c r="C4340" s="785" t="s">
        <v>4303</v>
      </c>
      <c r="D4340" s="785" t="s">
        <v>2599</v>
      </c>
      <c r="E4340" s="785" t="s">
        <v>4393</v>
      </c>
      <c r="F4340" s="786">
        <v>42685</v>
      </c>
      <c r="G4340" s="785" t="s">
        <v>4394</v>
      </c>
      <c r="H4340" s="786">
        <v>42735</v>
      </c>
      <c r="I4340" s="785" t="s">
        <v>6226</v>
      </c>
      <c r="J4340" s="785" t="s">
        <v>629</v>
      </c>
      <c r="K4340" s="785" t="s">
        <v>6227</v>
      </c>
      <c r="L4340" s="785" t="s">
        <v>6228</v>
      </c>
      <c r="M4340" s="785"/>
      <c r="N4340" s="785"/>
      <c r="O4340" s="785"/>
      <c r="P4340" s="787">
        <v>36.619812000000003</v>
      </c>
      <c r="Q4340" s="787">
        <v>-1.2334780000000001</v>
      </c>
      <c r="R4340" s="785" t="s">
        <v>821</v>
      </c>
      <c r="S4340" s="785" t="s">
        <v>1429</v>
      </c>
      <c r="T4340" s="785" t="s">
        <v>6229</v>
      </c>
      <c r="U4340" s="785" t="s">
        <v>6230</v>
      </c>
      <c r="V4340" s="785" t="s">
        <v>2855</v>
      </c>
      <c r="W4340" s="785" t="s">
        <v>2689</v>
      </c>
      <c r="X4340" s="785" t="s">
        <v>2689</v>
      </c>
      <c r="Y4340" s="615" t="str">
        <f t="shared" si="67"/>
        <v>Biotechno &amp; Services</v>
      </c>
      <c r="Z4340" s="785" t="s">
        <v>2599</v>
      </c>
      <c r="AA4340" s="785" t="s">
        <v>4349</v>
      </c>
      <c r="AB4340" s="785" t="s">
        <v>2605</v>
      </c>
      <c r="AC4340" s="785" t="s">
        <v>2606</v>
      </c>
      <c r="AD4340" s="786">
        <v>42796</v>
      </c>
    </row>
    <row r="4341" spans="1:30" ht="15.75">
      <c r="A4341" s="785" t="s">
        <v>4301</v>
      </c>
      <c r="B4341" s="785" t="s">
        <v>6306</v>
      </c>
      <c r="C4341" s="785" t="s">
        <v>4303</v>
      </c>
      <c r="D4341" s="785" t="s">
        <v>2599</v>
      </c>
      <c r="E4341" s="785" t="s">
        <v>4393</v>
      </c>
      <c r="F4341" s="786">
        <v>42685</v>
      </c>
      <c r="G4341" s="785" t="s">
        <v>4394</v>
      </c>
      <c r="H4341" s="786">
        <v>42735</v>
      </c>
      <c r="I4341" s="785" t="s">
        <v>6307</v>
      </c>
      <c r="J4341" s="785" t="s">
        <v>629</v>
      </c>
      <c r="K4341" s="785" t="s">
        <v>6308</v>
      </c>
      <c r="L4341" s="785" t="s">
        <v>6309</v>
      </c>
      <c r="M4341" s="785"/>
      <c r="N4341" s="785"/>
      <c r="O4341" s="785"/>
      <c r="P4341" s="787">
        <v>34.725682999999997</v>
      </c>
      <c r="Q4341" s="787">
        <v>5.5829999999999998E-2</v>
      </c>
      <c r="R4341" s="785" t="s">
        <v>1700</v>
      </c>
      <c r="S4341" s="785" t="s">
        <v>1700</v>
      </c>
      <c r="T4341" s="785" t="s">
        <v>6310</v>
      </c>
      <c r="U4341" s="785" t="s">
        <v>6310</v>
      </c>
      <c r="V4341" s="785" t="s">
        <v>3070</v>
      </c>
      <c r="W4341" s="785" t="s">
        <v>2689</v>
      </c>
      <c r="X4341" s="785" t="s">
        <v>2689</v>
      </c>
      <c r="Y4341" s="615" t="str">
        <f t="shared" si="67"/>
        <v>Biotechno &amp; Services</v>
      </c>
      <c r="Z4341" s="785" t="s">
        <v>2599</v>
      </c>
      <c r="AA4341" s="785" t="s">
        <v>4349</v>
      </c>
      <c r="AB4341" s="785" t="s">
        <v>2605</v>
      </c>
      <c r="AC4341" s="785" t="s">
        <v>2606</v>
      </c>
      <c r="AD4341" s="786">
        <v>42796</v>
      </c>
    </row>
    <row r="4342" spans="1:30" ht="15.75">
      <c r="A4342" s="785" t="s">
        <v>4301</v>
      </c>
      <c r="B4342" s="785" t="s">
        <v>6683</v>
      </c>
      <c r="C4342" s="785" t="s">
        <v>4303</v>
      </c>
      <c r="D4342" s="785" t="s">
        <v>2599</v>
      </c>
      <c r="E4342" s="785" t="s">
        <v>4393</v>
      </c>
      <c r="F4342" s="786">
        <v>42685</v>
      </c>
      <c r="G4342" s="785" t="s">
        <v>4394</v>
      </c>
      <c r="H4342" s="786">
        <v>42735</v>
      </c>
      <c r="I4342" s="785" t="s">
        <v>6684</v>
      </c>
      <c r="J4342" s="785" t="s">
        <v>629</v>
      </c>
      <c r="K4342" s="785" t="s">
        <v>6685</v>
      </c>
      <c r="L4342" s="785" t="s">
        <v>6686</v>
      </c>
      <c r="M4342" s="785"/>
      <c r="N4342" s="785"/>
      <c r="O4342" s="785"/>
      <c r="P4342" s="787">
        <v>37.107357999999998</v>
      </c>
      <c r="Q4342" s="787">
        <v>-0.436363</v>
      </c>
      <c r="R4342" s="785" t="s">
        <v>1056</v>
      </c>
      <c r="S4342" s="785" t="s">
        <v>2893</v>
      </c>
      <c r="T4342" s="785" t="s">
        <v>3562</v>
      </c>
      <c r="U4342" s="785" t="s">
        <v>3590</v>
      </c>
      <c r="V4342" s="785" t="s">
        <v>3070</v>
      </c>
      <c r="W4342" s="785" t="s">
        <v>3497</v>
      </c>
      <c r="X4342" s="785" t="s">
        <v>3497</v>
      </c>
      <c r="Y4342" s="615" t="str">
        <f t="shared" si="67"/>
        <v>Cides Ltd</v>
      </c>
      <c r="Z4342" s="785" t="s">
        <v>2599</v>
      </c>
      <c r="AA4342" s="785" t="s">
        <v>4349</v>
      </c>
      <c r="AB4342" s="785" t="s">
        <v>2605</v>
      </c>
      <c r="AC4342" s="785" t="s">
        <v>2606</v>
      </c>
      <c r="AD4342" s="786">
        <v>42796</v>
      </c>
    </row>
    <row r="4343" spans="1:30" ht="15.75">
      <c r="A4343" s="785" t="s">
        <v>4301</v>
      </c>
      <c r="B4343" s="785" t="s">
        <v>6999</v>
      </c>
      <c r="C4343" s="785" t="s">
        <v>4303</v>
      </c>
      <c r="D4343" s="785" t="s">
        <v>2599</v>
      </c>
      <c r="E4343" s="785" t="s">
        <v>4393</v>
      </c>
      <c r="F4343" s="786">
        <v>42685</v>
      </c>
      <c r="G4343" s="785" t="s">
        <v>4394</v>
      </c>
      <c r="H4343" s="786">
        <v>42735</v>
      </c>
      <c r="I4343" s="785" t="s">
        <v>7000</v>
      </c>
      <c r="J4343" s="785" t="s">
        <v>629</v>
      </c>
      <c r="K4343" s="785" t="s">
        <v>7001</v>
      </c>
      <c r="L4343" s="785" t="s">
        <v>7002</v>
      </c>
      <c r="M4343" s="785" t="s">
        <v>7003</v>
      </c>
      <c r="N4343" s="785"/>
      <c r="O4343" s="785"/>
      <c r="P4343" s="787">
        <v>35.438617000000001</v>
      </c>
      <c r="Q4343" s="787">
        <v>0.44945400000000002</v>
      </c>
      <c r="R4343" s="785" t="s">
        <v>893</v>
      </c>
      <c r="S4343" s="785" t="s">
        <v>2820</v>
      </c>
      <c r="T4343" s="785" t="s">
        <v>7004</v>
      </c>
      <c r="U4343" s="785" t="s">
        <v>7005</v>
      </c>
      <c r="V4343" s="785" t="s">
        <v>3070</v>
      </c>
      <c r="W4343" s="785" t="s">
        <v>3239</v>
      </c>
      <c r="X4343" s="785" t="s">
        <v>3239</v>
      </c>
      <c r="Y4343" s="615" t="str">
        <f t="shared" si="67"/>
        <v>Daniel Bartilol</v>
      </c>
      <c r="Z4343" s="785" t="s">
        <v>2599</v>
      </c>
      <c r="AA4343" s="785" t="s">
        <v>4314</v>
      </c>
      <c r="AB4343" s="785" t="s">
        <v>2605</v>
      </c>
      <c r="AC4343" s="785" t="s">
        <v>2606</v>
      </c>
      <c r="AD4343" s="786">
        <v>42833</v>
      </c>
    </row>
    <row r="4344" spans="1:30" ht="15.75">
      <c r="A4344" s="785" t="s">
        <v>4301</v>
      </c>
      <c r="B4344" s="785" t="s">
        <v>7095</v>
      </c>
      <c r="C4344" s="785" t="s">
        <v>4303</v>
      </c>
      <c r="D4344" s="785" t="s">
        <v>2599</v>
      </c>
      <c r="E4344" s="785" t="s">
        <v>4393</v>
      </c>
      <c r="F4344" s="786">
        <v>42685</v>
      </c>
      <c r="G4344" s="785" t="s">
        <v>4394</v>
      </c>
      <c r="H4344" s="786">
        <v>42735</v>
      </c>
      <c r="I4344" s="785" t="s">
        <v>7096</v>
      </c>
      <c r="J4344" s="785" t="s">
        <v>629</v>
      </c>
      <c r="K4344" s="785" t="s">
        <v>2612</v>
      </c>
      <c r="L4344" s="785" t="s">
        <v>7097</v>
      </c>
      <c r="M4344" s="785"/>
      <c r="N4344" s="785"/>
      <c r="O4344" s="785"/>
      <c r="P4344" s="787">
        <v>37.230455999999997</v>
      </c>
      <c r="Q4344" s="787">
        <v>-0.6089</v>
      </c>
      <c r="R4344" s="785" t="s">
        <v>1961</v>
      </c>
      <c r="S4344" s="785" t="s">
        <v>1961</v>
      </c>
      <c r="T4344" s="785" t="s">
        <v>7098</v>
      </c>
      <c r="U4344" s="785" t="s">
        <v>7099</v>
      </c>
      <c r="V4344" s="785" t="s">
        <v>2673</v>
      </c>
      <c r="W4344" s="785" t="s">
        <v>2652</v>
      </c>
      <c r="X4344" s="785" t="s">
        <v>2732</v>
      </c>
      <c r="Y4344" s="615" t="str">
        <f t="shared" si="67"/>
        <v>David Chege Wangui</v>
      </c>
      <c r="Z4344" s="785" t="s">
        <v>2599</v>
      </c>
      <c r="AA4344" s="785" t="s">
        <v>4314</v>
      </c>
      <c r="AB4344" s="785" t="s">
        <v>2605</v>
      </c>
      <c r="AC4344" s="785" t="s">
        <v>2606</v>
      </c>
      <c r="AD4344" s="786">
        <v>42884</v>
      </c>
    </row>
    <row r="4345" spans="1:30" ht="15.75">
      <c r="A4345" s="785" t="s">
        <v>4301</v>
      </c>
      <c r="B4345" s="785" t="s">
        <v>7140</v>
      </c>
      <c r="C4345" s="785" t="s">
        <v>4379</v>
      </c>
      <c r="D4345" s="785" t="s">
        <v>2751</v>
      </c>
      <c r="E4345" s="785" t="s">
        <v>4393</v>
      </c>
      <c r="F4345" s="786">
        <v>42685</v>
      </c>
      <c r="G4345" s="785" t="s">
        <v>4394</v>
      </c>
      <c r="H4345" s="786">
        <v>42735</v>
      </c>
      <c r="I4345" s="785" t="s">
        <v>7141</v>
      </c>
      <c r="J4345" s="785" t="s">
        <v>627</v>
      </c>
      <c r="K4345" s="785" t="s">
        <v>7142</v>
      </c>
      <c r="L4345" s="785" t="s">
        <v>7143</v>
      </c>
      <c r="M4345" s="785"/>
      <c r="N4345" s="785"/>
      <c r="O4345" s="785"/>
      <c r="P4345" s="788"/>
      <c r="Q4345" s="788"/>
      <c r="R4345" s="785" t="s">
        <v>695</v>
      </c>
      <c r="S4345" s="785" t="s">
        <v>2231</v>
      </c>
      <c r="T4345" s="785" t="s">
        <v>7144</v>
      </c>
      <c r="U4345" s="785" t="s">
        <v>7145</v>
      </c>
      <c r="V4345" s="785" t="s">
        <v>2673</v>
      </c>
      <c r="W4345" s="785" t="s">
        <v>2652</v>
      </c>
      <c r="X4345" s="785" t="s">
        <v>2732</v>
      </c>
      <c r="Y4345" s="615" t="str">
        <f t="shared" si="67"/>
        <v>David Chege Wangui</v>
      </c>
      <c r="Z4345" s="785" t="s">
        <v>2599</v>
      </c>
      <c r="AA4345" s="785" t="s">
        <v>4314</v>
      </c>
      <c r="AB4345" s="785" t="s">
        <v>2605</v>
      </c>
      <c r="AC4345" s="785" t="s">
        <v>2606</v>
      </c>
      <c r="AD4345" s="786">
        <v>42796</v>
      </c>
    </row>
    <row r="4346" spans="1:30" ht="15.75">
      <c r="A4346" s="785" t="s">
        <v>4301</v>
      </c>
      <c r="B4346" s="785" t="s">
        <v>7438</v>
      </c>
      <c r="C4346" s="785" t="s">
        <v>4303</v>
      </c>
      <c r="D4346" s="785" t="s">
        <v>2599</v>
      </c>
      <c r="E4346" s="785" t="s">
        <v>4393</v>
      </c>
      <c r="F4346" s="786">
        <v>42685</v>
      </c>
      <c r="G4346" s="785" t="s">
        <v>4394</v>
      </c>
      <c r="H4346" s="786">
        <v>42735</v>
      </c>
      <c r="I4346" s="785" t="s">
        <v>7439</v>
      </c>
      <c r="J4346" s="785" t="s">
        <v>627</v>
      </c>
      <c r="K4346" s="785" t="s">
        <v>7440</v>
      </c>
      <c r="L4346" s="785" t="s">
        <v>7441</v>
      </c>
      <c r="M4346" s="785"/>
      <c r="N4346" s="785"/>
      <c r="O4346" s="785"/>
      <c r="P4346" s="787">
        <v>37.451191000000001</v>
      </c>
      <c r="Q4346" s="787">
        <v>-0.37545499999999998</v>
      </c>
      <c r="R4346" s="785" t="s">
        <v>1089</v>
      </c>
      <c r="S4346" s="785" t="s">
        <v>1164</v>
      </c>
      <c r="T4346" s="785" t="s">
        <v>7442</v>
      </c>
      <c r="U4346" s="785" t="s">
        <v>7443</v>
      </c>
      <c r="V4346" s="785" t="s">
        <v>2855</v>
      </c>
      <c r="W4346" s="785" t="s">
        <v>3005</v>
      </c>
      <c r="X4346" s="785" t="s">
        <v>3005</v>
      </c>
      <c r="Y4346" s="615" t="str">
        <f t="shared" si="67"/>
        <v>Eastern Bioteck</v>
      </c>
      <c r="Z4346" s="785" t="s">
        <v>2599</v>
      </c>
      <c r="AA4346" s="785" t="s">
        <v>4349</v>
      </c>
      <c r="AB4346" s="785" t="s">
        <v>2605</v>
      </c>
      <c r="AC4346" s="785" t="s">
        <v>2606</v>
      </c>
      <c r="AD4346" s="786">
        <v>42796</v>
      </c>
    </row>
    <row r="4347" spans="1:30" ht="15.75">
      <c r="A4347" s="785" t="s">
        <v>4301</v>
      </c>
      <c r="B4347" s="785" t="s">
        <v>7450</v>
      </c>
      <c r="C4347" s="785" t="s">
        <v>4303</v>
      </c>
      <c r="D4347" s="785" t="s">
        <v>2599</v>
      </c>
      <c r="E4347" s="785" t="s">
        <v>4393</v>
      </c>
      <c r="F4347" s="786">
        <v>42685</v>
      </c>
      <c r="G4347" s="785" t="s">
        <v>4394</v>
      </c>
      <c r="H4347" s="786">
        <v>42735</v>
      </c>
      <c r="I4347" s="785" t="s">
        <v>7451</v>
      </c>
      <c r="J4347" s="785" t="s">
        <v>627</v>
      </c>
      <c r="K4347" s="785" t="s">
        <v>2612</v>
      </c>
      <c r="L4347" s="785" t="s">
        <v>7452</v>
      </c>
      <c r="M4347" s="785"/>
      <c r="N4347" s="785"/>
      <c r="O4347" s="785"/>
      <c r="P4347" s="787">
        <v>37.506762999999999</v>
      </c>
      <c r="Q4347" s="787">
        <v>-0.39883999999999997</v>
      </c>
      <c r="R4347" s="785" t="s">
        <v>1089</v>
      </c>
      <c r="S4347" s="785" t="s">
        <v>2731</v>
      </c>
      <c r="T4347" s="785" t="s">
        <v>7453</v>
      </c>
      <c r="U4347" s="785" t="s">
        <v>7454</v>
      </c>
      <c r="V4347" s="785" t="s">
        <v>2855</v>
      </c>
      <c r="W4347" s="785" t="s">
        <v>3005</v>
      </c>
      <c r="X4347" s="785" t="s">
        <v>3005</v>
      </c>
      <c r="Y4347" s="615" t="str">
        <f t="shared" si="67"/>
        <v>Eastern Bioteck</v>
      </c>
      <c r="Z4347" s="785" t="s">
        <v>2599</v>
      </c>
      <c r="AA4347" s="785" t="s">
        <v>4349</v>
      </c>
      <c r="AB4347" s="785" t="s">
        <v>2605</v>
      </c>
      <c r="AC4347" s="785" t="s">
        <v>2606</v>
      </c>
      <c r="AD4347" s="786">
        <v>43314</v>
      </c>
    </row>
    <row r="4348" spans="1:30" ht="15.75">
      <c r="A4348" s="785" t="s">
        <v>4301</v>
      </c>
      <c r="B4348" s="785" t="s">
        <v>7512</v>
      </c>
      <c r="C4348" s="785" t="s">
        <v>4303</v>
      </c>
      <c r="D4348" s="785" t="s">
        <v>2599</v>
      </c>
      <c r="E4348" s="785" t="s">
        <v>4393</v>
      </c>
      <c r="F4348" s="786">
        <v>42685</v>
      </c>
      <c r="G4348" s="785" t="s">
        <v>4394</v>
      </c>
      <c r="H4348" s="786">
        <v>42735</v>
      </c>
      <c r="I4348" s="785" t="s">
        <v>7513</v>
      </c>
      <c r="J4348" s="785" t="s">
        <v>627</v>
      </c>
      <c r="K4348" s="785" t="s">
        <v>7514</v>
      </c>
      <c r="L4348" s="785" t="s">
        <v>7515</v>
      </c>
      <c r="M4348" s="785"/>
      <c r="N4348" s="785"/>
      <c r="O4348" s="785"/>
      <c r="P4348" s="787">
        <v>36.985031999999997</v>
      </c>
      <c r="Q4348" s="787">
        <v>-1.1509879999999999</v>
      </c>
      <c r="R4348" s="785" t="s">
        <v>821</v>
      </c>
      <c r="S4348" s="785" t="s">
        <v>2898</v>
      </c>
      <c r="T4348" s="785" t="s">
        <v>7511</v>
      </c>
      <c r="U4348" s="785" t="s">
        <v>3337</v>
      </c>
      <c r="V4348" s="785" t="s">
        <v>3004</v>
      </c>
      <c r="W4348" s="785" t="s">
        <v>3612</v>
      </c>
      <c r="X4348" s="785" t="s">
        <v>3612</v>
      </c>
      <c r="Y4348" s="615" t="str">
        <f t="shared" si="67"/>
        <v>Edwin Odhiambo</v>
      </c>
      <c r="Z4348" s="785" t="s">
        <v>2599</v>
      </c>
      <c r="AA4348" s="785" t="s">
        <v>4314</v>
      </c>
      <c r="AB4348" s="785" t="s">
        <v>2683</v>
      </c>
      <c r="AC4348" s="785" t="s">
        <v>2606</v>
      </c>
      <c r="AD4348" s="786">
        <v>42796</v>
      </c>
    </row>
    <row r="4349" spans="1:30" ht="15.75">
      <c r="A4349" s="785" t="s">
        <v>4301</v>
      </c>
      <c r="B4349" s="785" t="s">
        <v>8380</v>
      </c>
      <c r="C4349" s="785" t="s">
        <v>4303</v>
      </c>
      <c r="D4349" s="785" t="s">
        <v>2599</v>
      </c>
      <c r="E4349" s="785" t="s">
        <v>4393</v>
      </c>
      <c r="F4349" s="786">
        <v>42685</v>
      </c>
      <c r="G4349" s="785" t="s">
        <v>4394</v>
      </c>
      <c r="H4349" s="786">
        <v>42735</v>
      </c>
      <c r="I4349" s="785" t="s">
        <v>8381</v>
      </c>
      <c r="J4349" s="785" t="s">
        <v>627</v>
      </c>
      <c r="K4349" s="785" t="s">
        <v>8382</v>
      </c>
      <c r="L4349" s="785" t="s">
        <v>8383</v>
      </c>
      <c r="M4349" s="785"/>
      <c r="N4349" s="785"/>
      <c r="O4349" s="785"/>
      <c r="P4349" s="787">
        <v>35.570593000000002</v>
      </c>
      <c r="Q4349" s="787">
        <v>0.248228</v>
      </c>
      <c r="R4349" s="785" t="s">
        <v>974</v>
      </c>
      <c r="S4349" s="785" t="s">
        <v>3115</v>
      </c>
      <c r="T4349" s="785" t="s">
        <v>3754</v>
      </c>
      <c r="U4349" s="785" t="s">
        <v>8384</v>
      </c>
      <c r="V4349" s="785" t="s">
        <v>2855</v>
      </c>
      <c r="W4349" s="785" t="s">
        <v>4055</v>
      </c>
      <c r="X4349" s="785" t="s">
        <v>3152</v>
      </c>
      <c r="Y4349" s="615" t="str">
        <f t="shared" si="67"/>
        <v>Ericson Kibet Musani</v>
      </c>
      <c r="Z4349" s="785" t="s">
        <v>2599</v>
      </c>
      <c r="AA4349" s="785" t="s">
        <v>4314</v>
      </c>
      <c r="AB4349" s="785" t="s">
        <v>2605</v>
      </c>
      <c r="AC4349" s="785" t="s">
        <v>2606</v>
      </c>
      <c r="AD4349" s="786">
        <v>42796</v>
      </c>
    </row>
    <row r="4350" spans="1:30" ht="15.75">
      <c r="A4350" s="785" t="s">
        <v>4301</v>
      </c>
      <c r="B4350" s="785" t="s">
        <v>8946</v>
      </c>
      <c r="C4350" s="785" t="s">
        <v>4303</v>
      </c>
      <c r="D4350" s="785" t="s">
        <v>2599</v>
      </c>
      <c r="E4350" s="785" t="s">
        <v>4393</v>
      </c>
      <c r="F4350" s="786">
        <v>42685</v>
      </c>
      <c r="G4350" s="785" t="s">
        <v>4394</v>
      </c>
      <c r="H4350" s="786">
        <v>42735</v>
      </c>
      <c r="I4350" s="785" t="s">
        <v>8947</v>
      </c>
      <c r="J4350" s="785" t="s">
        <v>627</v>
      </c>
      <c r="K4350" s="785" t="s">
        <v>8948</v>
      </c>
      <c r="L4350" s="785" t="s">
        <v>8949</v>
      </c>
      <c r="M4350" s="785"/>
      <c r="N4350" s="785"/>
      <c r="O4350" s="785" t="s">
        <v>8950</v>
      </c>
      <c r="P4350" s="787">
        <v>36.847217999999998</v>
      </c>
      <c r="Q4350" s="787">
        <v>-1.033657</v>
      </c>
      <c r="R4350" s="785" t="s">
        <v>821</v>
      </c>
      <c r="S4350" s="785" t="s">
        <v>2041</v>
      </c>
      <c r="T4350" s="785" t="s">
        <v>8471</v>
      </c>
      <c r="U4350" s="785" t="s">
        <v>8951</v>
      </c>
      <c r="V4350" s="785" t="s">
        <v>2855</v>
      </c>
      <c r="W4350" s="785" t="s">
        <v>2707</v>
      </c>
      <c r="X4350" s="785" t="s">
        <v>2707</v>
      </c>
      <c r="Y4350" s="615" t="str">
        <f t="shared" si="67"/>
        <v>Fagaden Enterprises</v>
      </c>
      <c r="Z4350" s="785" t="s">
        <v>2599</v>
      </c>
      <c r="AA4350" s="785" t="s">
        <v>4349</v>
      </c>
      <c r="AB4350" s="785" t="s">
        <v>2683</v>
      </c>
      <c r="AC4350" s="785" t="s">
        <v>2606</v>
      </c>
      <c r="AD4350" s="786">
        <v>42985</v>
      </c>
    </row>
    <row r="4351" spans="1:30" ht="15.75">
      <c r="A4351" s="785" t="s">
        <v>4301</v>
      </c>
      <c r="B4351" s="785" t="s">
        <v>11223</v>
      </c>
      <c r="C4351" s="785" t="s">
        <v>4303</v>
      </c>
      <c r="D4351" s="785" t="s">
        <v>2599</v>
      </c>
      <c r="E4351" s="785" t="s">
        <v>4393</v>
      </c>
      <c r="F4351" s="786">
        <v>42685</v>
      </c>
      <c r="G4351" s="785" t="s">
        <v>4394</v>
      </c>
      <c r="H4351" s="786">
        <v>42735</v>
      </c>
      <c r="I4351" s="785" t="s">
        <v>11224</v>
      </c>
      <c r="J4351" s="785" t="s">
        <v>629</v>
      </c>
      <c r="K4351" s="785" t="s">
        <v>11225</v>
      </c>
      <c r="L4351" s="785" t="s">
        <v>11226</v>
      </c>
      <c r="M4351" s="785"/>
      <c r="N4351" s="785"/>
      <c r="O4351" s="785"/>
      <c r="P4351" s="787">
        <v>36.932628000000001</v>
      </c>
      <c r="Q4351" s="787">
        <v>-0.81443500000000002</v>
      </c>
      <c r="R4351" s="785" t="s">
        <v>1030</v>
      </c>
      <c r="S4351" s="785" t="s">
        <v>2623</v>
      </c>
      <c r="T4351" s="785" t="s">
        <v>6506</v>
      </c>
      <c r="U4351" s="785" t="s">
        <v>11227</v>
      </c>
      <c r="V4351" s="785" t="s">
        <v>2673</v>
      </c>
      <c r="W4351" s="785" t="s">
        <v>4054</v>
      </c>
      <c r="X4351" s="785" t="s">
        <v>2834</v>
      </c>
      <c r="Y4351" s="615" t="str">
        <f t="shared" si="67"/>
        <v>Hamkam</v>
      </c>
      <c r="Z4351" s="785" t="s">
        <v>2599</v>
      </c>
      <c r="AA4351" s="785" t="s">
        <v>4349</v>
      </c>
      <c r="AB4351" s="785" t="s">
        <v>2605</v>
      </c>
      <c r="AC4351" s="785" t="s">
        <v>2606</v>
      </c>
      <c r="AD4351" s="786">
        <v>42796</v>
      </c>
    </row>
    <row r="4352" spans="1:30" ht="15.75">
      <c r="A4352" s="785" t="s">
        <v>4301</v>
      </c>
      <c r="B4352" s="785" t="s">
        <v>14840</v>
      </c>
      <c r="C4352" s="785" t="s">
        <v>4303</v>
      </c>
      <c r="D4352" s="785" t="s">
        <v>2599</v>
      </c>
      <c r="E4352" s="785" t="s">
        <v>4393</v>
      </c>
      <c r="F4352" s="786">
        <v>42685</v>
      </c>
      <c r="G4352" s="785" t="s">
        <v>4394</v>
      </c>
      <c r="H4352" s="786">
        <v>42735</v>
      </c>
      <c r="I4352" s="785" t="s">
        <v>14841</v>
      </c>
      <c r="J4352" s="785" t="s">
        <v>627</v>
      </c>
      <c r="K4352" s="785" t="s">
        <v>14842</v>
      </c>
      <c r="L4352" s="785" t="s">
        <v>14843</v>
      </c>
      <c r="M4352" s="785"/>
      <c r="N4352" s="785"/>
      <c r="O4352" s="785"/>
      <c r="P4352" s="787">
        <v>36.841307</v>
      </c>
      <c r="Q4352" s="787">
        <v>-1.0862499999999999</v>
      </c>
      <c r="R4352" s="785" t="s">
        <v>821</v>
      </c>
      <c r="S4352" s="785" t="s">
        <v>871</v>
      </c>
      <c r="T4352" s="785" t="s">
        <v>2712</v>
      </c>
      <c r="U4352" s="785" t="s">
        <v>14844</v>
      </c>
      <c r="V4352" s="785" t="s">
        <v>2855</v>
      </c>
      <c r="W4352" s="785" t="s">
        <v>2714</v>
      </c>
      <c r="X4352" s="785" t="s">
        <v>2714</v>
      </c>
      <c r="Y4352" s="615" t="str">
        <f t="shared" si="67"/>
        <v>Joseph Ndua Tatu</v>
      </c>
      <c r="Z4352" s="785" t="s">
        <v>2599</v>
      </c>
      <c r="AA4352" s="785" t="s">
        <v>4314</v>
      </c>
      <c r="AB4352" s="785" t="s">
        <v>2683</v>
      </c>
      <c r="AC4352" s="785" t="s">
        <v>2606</v>
      </c>
      <c r="AD4352" s="786">
        <v>42796</v>
      </c>
    </row>
    <row r="4353" spans="1:30" ht="15.75">
      <c r="A4353" s="785" t="s">
        <v>4301</v>
      </c>
      <c r="B4353" s="785" t="s">
        <v>15159</v>
      </c>
      <c r="C4353" s="785" t="s">
        <v>4379</v>
      </c>
      <c r="D4353" s="785" t="s">
        <v>2751</v>
      </c>
      <c r="E4353" s="785" t="s">
        <v>4393</v>
      </c>
      <c r="F4353" s="786">
        <v>42685</v>
      </c>
      <c r="G4353" s="785" t="s">
        <v>4394</v>
      </c>
      <c r="H4353" s="786">
        <v>42735</v>
      </c>
      <c r="I4353" s="785" t="s">
        <v>15160</v>
      </c>
      <c r="J4353" s="785" t="s">
        <v>629</v>
      </c>
      <c r="K4353" s="785" t="s">
        <v>15161</v>
      </c>
      <c r="L4353" s="785" t="s">
        <v>15162</v>
      </c>
      <c r="M4353" s="785"/>
      <c r="N4353" s="785"/>
      <c r="O4353" s="785"/>
      <c r="P4353" s="787">
        <v>39.629479000000003</v>
      </c>
      <c r="Q4353" s="787">
        <v>-4.1277080000000002</v>
      </c>
      <c r="R4353" s="785" t="s">
        <v>3628</v>
      </c>
      <c r="S4353" s="785" t="s">
        <v>15163</v>
      </c>
      <c r="T4353" s="785" t="s">
        <v>15164</v>
      </c>
      <c r="U4353" s="785" t="s">
        <v>15165</v>
      </c>
      <c r="V4353" s="785" t="s">
        <v>2855</v>
      </c>
      <c r="W4353" s="785" t="s">
        <v>2849</v>
      </c>
      <c r="X4353" s="785" t="s">
        <v>2649</v>
      </c>
      <c r="Y4353" s="615" t="str">
        <f t="shared" si="67"/>
        <v>Jotham Kaluma</v>
      </c>
      <c r="Z4353" s="785" t="s">
        <v>15166</v>
      </c>
      <c r="AA4353" s="785" t="s">
        <v>5464</v>
      </c>
      <c r="AB4353" s="785" t="s">
        <v>2605</v>
      </c>
      <c r="AC4353" s="785" t="s">
        <v>2606</v>
      </c>
      <c r="AD4353" s="786">
        <v>43028</v>
      </c>
    </row>
    <row r="4354" spans="1:30" ht="15.75">
      <c r="A4354" s="785" t="s">
        <v>4301</v>
      </c>
      <c r="B4354" s="785" t="s">
        <v>15182</v>
      </c>
      <c r="C4354" s="785" t="s">
        <v>4303</v>
      </c>
      <c r="D4354" s="785" t="s">
        <v>2599</v>
      </c>
      <c r="E4354" s="785" t="s">
        <v>4393</v>
      </c>
      <c r="F4354" s="786">
        <v>42685</v>
      </c>
      <c r="G4354" s="785" t="s">
        <v>4394</v>
      </c>
      <c r="H4354" s="786">
        <v>42735</v>
      </c>
      <c r="I4354" s="785" t="s">
        <v>15183</v>
      </c>
      <c r="J4354" s="785" t="s">
        <v>629</v>
      </c>
      <c r="K4354" s="785" t="s">
        <v>15184</v>
      </c>
      <c r="L4354" s="785" t="s">
        <v>15181</v>
      </c>
      <c r="M4354" s="785"/>
      <c r="N4354" s="785"/>
      <c r="O4354" s="785"/>
      <c r="P4354" s="787">
        <v>39.222217000000001</v>
      </c>
      <c r="Q4354" s="787">
        <v>-4.4952480000000001</v>
      </c>
      <c r="R4354" s="785" t="s">
        <v>3628</v>
      </c>
      <c r="S4354" s="785" t="s">
        <v>3780</v>
      </c>
      <c r="T4354" s="785" t="s">
        <v>15185</v>
      </c>
      <c r="U4354" s="785" t="s">
        <v>15186</v>
      </c>
      <c r="V4354" s="785" t="s">
        <v>3070</v>
      </c>
      <c r="W4354" s="785" t="s">
        <v>2649</v>
      </c>
      <c r="X4354" s="785" t="s">
        <v>2649</v>
      </c>
      <c r="Y4354" s="615" t="str">
        <f t="shared" ref="Y4354:Y4417" si="68">IF(X4354="",W4354,X4354)</f>
        <v>Jotham Kaluma</v>
      </c>
      <c r="Z4354" s="785" t="s">
        <v>15181</v>
      </c>
      <c r="AA4354" s="785" t="s">
        <v>4314</v>
      </c>
      <c r="AB4354" s="785" t="s">
        <v>4052</v>
      </c>
      <c r="AC4354" s="785" t="s">
        <v>2606</v>
      </c>
      <c r="AD4354" s="786">
        <v>42826</v>
      </c>
    </row>
    <row r="4355" spans="1:30" ht="15.75">
      <c r="A4355" s="785" t="s">
        <v>4301</v>
      </c>
      <c r="B4355" s="785" t="s">
        <v>15816</v>
      </c>
      <c r="C4355" s="785" t="s">
        <v>4303</v>
      </c>
      <c r="D4355" s="785" t="s">
        <v>2599</v>
      </c>
      <c r="E4355" s="785" t="s">
        <v>4393</v>
      </c>
      <c r="F4355" s="786">
        <v>42685</v>
      </c>
      <c r="G4355" s="785" t="s">
        <v>4394</v>
      </c>
      <c r="H4355" s="786">
        <v>42735</v>
      </c>
      <c r="I4355" s="785" t="s">
        <v>15817</v>
      </c>
      <c r="J4355" s="785" t="s">
        <v>629</v>
      </c>
      <c r="K4355" s="785" t="s">
        <v>15818</v>
      </c>
      <c r="L4355" s="785" t="s">
        <v>15819</v>
      </c>
      <c r="M4355" s="785"/>
      <c r="N4355" s="785"/>
      <c r="O4355" s="785"/>
      <c r="P4355" s="787">
        <v>37.058062999999997</v>
      </c>
      <c r="Q4355" s="787">
        <v>-0.53348300000000004</v>
      </c>
      <c r="R4355" s="785" t="s">
        <v>1056</v>
      </c>
      <c r="S4355" s="785" t="s">
        <v>2131</v>
      </c>
      <c r="T4355" s="785" t="s">
        <v>2131</v>
      </c>
      <c r="U4355" s="785" t="s">
        <v>15820</v>
      </c>
      <c r="V4355" s="785" t="s">
        <v>2603</v>
      </c>
      <c r="W4355" s="785" t="s">
        <v>3015</v>
      </c>
      <c r="X4355" s="785" t="s">
        <v>15821</v>
      </c>
      <c r="Y4355" s="615" t="str">
        <f t="shared" si="68"/>
        <v>Kanyi</v>
      </c>
      <c r="Z4355" s="785" t="s">
        <v>15822</v>
      </c>
      <c r="AA4355" s="785" t="s">
        <v>4349</v>
      </c>
      <c r="AB4355" s="785" t="s">
        <v>2605</v>
      </c>
      <c r="AC4355" s="785" t="s">
        <v>2606</v>
      </c>
      <c r="AD4355" s="786">
        <v>42835</v>
      </c>
    </row>
    <row r="4356" spans="1:30" ht="15.75">
      <c r="A4356" s="785" t="s">
        <v>4301</v>
      </c>
      <c r="B4356" s="785" t="s">
        <v>15903</v>
      </c>
      <c r="C4356" s="785" t="s">
        <v>4303</v>
      </c>
      <c r="D4356" s="785" t="s">
        <v>2599</v>
      </c>
      <c r="E4356" s="785" t="s">
        <v>4393</v>
      </c>
      <c r="F4356" s="786">
        <v>42685</v>
      </c>
      <c r="G4356" s="785" t="s">
        <v>4394</v>
      </c>
      <c r="H4356" s="786">
        <v>42735</v>
      </c>
      <c r="I4356" s="785" t="s">
        <v>15904</v>
      </c>
      <c r="J4356" s="785" t="s">
        <v>629</v>
      </c>
      <c r="K4356" s="785" t="s">
        <v>15905</v>
      </c>
      <c r="L4356" s="785" t="s">
        <v>15906</v>
      </c>
      <c r="M4356" s="785"/>
      <c r="N4356" s="785"/>
      <c r="O4356" s="785"/>
      <c r="P4356" s="787">
        <v>37.165008</v>
      </c>
      <c r="Q4356" s="787">
        <v>-0.83295699999999995</v>
      </c>
      <c r="R4356" s="785" t="s">
        <v>1030</v>
      </c>
      <c r="S4356" s="785" t="s">
        <v>3500</v>
      </c>
      <c r="T4356" s="785" t="s">
        <v>15907</v>
      </c>
      <c r="U4356" s="785" t="s">
        <v>8761</v>
      </c>
      <c r="V4356" s="785" t="s">
        <v>3004</v>
      </c>
      <c r="W4356" s="785" t="s">
        <v>3279</v>
      </c>
      <c r="X4356" s="785" t="s">
        <v>2778</v>
      </c>
      <c r="Y4356" s="615" t="str">
        <f t="shared" si="68"/>
        <v>Kenbi Enterpises</v>
      </c>
      <c r="Z4356" s="785" t="s">
        <v>2599</v>
      </c>
      <c r="AA4356" s="785" t="s">
        <v>4349</v>
      </c>
      <c r="AB4356" s="785" t="s">
        <v>2605</v>
      </c>
      <c r="AC4356" s="785" t="s">
        <v>2606</v>
      </c>
      <c r="AD4356" s="786">
        <v>42796</v>
      </c>
    </row>
    <row r="4357" spans="1:30" ht="15.75">
      <c r="A4357" s="785" t="s">
        <v>4301</v>
      </c>
      <c r="B4357" s="785" t="s">
        <v>16016</v>
      </c>
      <c r="C4357" s="785" t="s">
        <v>4303</v>
      </c>
      <c r="D4357" s="785" t="s">
        <v>2599</v>
      </c>
      <c r="E4357" s="785" t="s">
        <v>4393</v>
      </c>
      <c r="F4357" s="786">
        <v>42685</v>
      </c>
      <c r="G4357" s="785" t="s">
        <v>4394</v>
      </c>
      <c r="H4357" s="786">
        <v>42735</v>
      </c>
      <c r="I4357" s="785" t="s">
        <v>16017</v>
      </c>
      <c r="J4357" s="785" t="s">
        <v>627</v>
      </c>
      <c r="K4357" s="785" t="s">
        <v>16018</v>
      </c>
      <c r="L4357" s="785" t="s">
        <v>16019</v>
      </c>
      <c r="M4357" s="785"/>
      <c r="N4357" s="785"/>
      <c r="O4357" s="785"/>
      <c r="P4357" s="787">
        <v>34.744666000000002</v>
      </c>
      <c r="Q4357" s="787">
        <v>0.59311800000000003</v>
      </c>
      <c r="R4357" s="785" t="s">
        <v>2301</v>
      </c>
      <c r="S4357" s="785" t="s">
        <v>3378</v>
      </c>
      <c r="T4357" s="785" t="s">
        <v>3379</v>
      </c>
      <c r="U4357" s="785" t="s">
        <v>3379</v>
      </c>
      <c r="V4357" s="785" t="s">
        <v>3070</v>
      </c>
      <c r="W4357" s="785" t="s">
        <v>2689</v>
      </c>
      <c r="X4357" s="785" t="s">
        <v>16015</v>
      </c>
      <c r="Y4357" s="615" t="str">
        <f t="shared" si="68"/>
        <v>Kennedy Makokha</v>
      </c>
      <c r="Z4357" s="785" t="s">
        <v>6186</v>
      </c>
      <c r="AA4357" s="785" t="s">
        <v>4349</v>
      </c>
      <c r="AB4357" s="785" t="s">
        <v>2605</v>
      </c>
      <c r="AC4357" s="785" t="s">
        <v>2606</v>
      </c>
      <c r="AD4357" s="786">
        <v>42964</v>
      </c>
    </row>
    <row r="4358" spans="1:30" ht="15.75">
      <c r="A4358" s="785" t="s">
        <v>4301</v>
      </c>
      <c r="B4358" s="785" t="s">
        <v>16213</v>
      </c>
      <c r="C4358" s="785" t="s">
        <v>4379</v>
      </c>
      <c r="D4358" s="785" t="s">
        <v>2751</v>
      </c>
      <c r="E4358" s="785" t="s">
        <v>4393</v>
      </c>
      <c r="F4358" s="786">
        <v>42685</v>
      </c>
      <c r="G4358" s="785" t="s">
        <v>4394</v>
      </c>
      <c r="H4358" s="786">
        <v>42735</v>
      </c>
      <c r="I4358" s="785" t="s">
        <v>16214</v>
      </c>
      <c r="J4358" s="785" t="s">
        <v>629</v>
      </c>
      <c r="K4358" s="785" t="s">
        <v>2612</v>
      </c>
      <c r="L4358" s="785" t="s">
        <v>16215</v>
      </c>
      <c r="M4358" s="785"/>
      <c r="N4358" s="785"/>
      <c r="O4358" s="785"/>
      <c r="P4358" s="788"/>
      <c r="Q4358" s="788"/>
      <c r="R4358" s="785" t="s">
        <v>1575</v>
      </c>
      <c r="S4358" s="785" t="s">
        <v>2599</v>
      </c>
      <c r="T4358" s="785" t="s">
        <v>2599</v>
      </c>
      <c r="U4358" s="785" t="s">
        <v>16216</v>
      </c>
      <c r="V4358" s="785" t="s">
        <v>2846</v>
      </c>
      <c r="W4358" s="785" t="s">
        <v>2621</v>
      </c>
      <c r="X4358" s="785" t="s">
        <v>2621</v>
      </c>
      <c r="Y4358" s="615" t="str">
        <f t="shared" si="68"/>
        <v>Kentainers Limited</v>
      </c>
      <c r="Z4358" s="785" t="s">
        <v>2599</v>
      </c>
      <c r="AA4358" s="785" t="s">
        <v>5464</v>
      </c>
      <c r="AB4358" s="785" t="s">
        <v>2616</v>
      </c>
      <c r="AC4358" s="785" t="s">
        <v>2617</v>
      </c>
      <c r="AD4358" s="786">
        <v>42796</v>
      </c>
    </row>
    <row r="4359" spans="1:30" ht="15.75">
      <c r="A4359" s="785" t="s">
        <v>4301</v>
      </c>
      <c r="B4359" s="785" t="s">
        <v>16243</v>
      </c>
      <c r="C4359" s="785" t="s">
        <v>4379</v>
      </c>
      <c r="D4359" s="785" t="s">
        <v>2751</v>
      </c>
      <c r="E4359" s="785" t="s">
        <v>4393</v>
      </c>
      <c r="F4359" s="786">
        <v>42685</v>
      </c>
      <c r="G4359" s="785" t="s">
        <v>4394</v>
      </c>
      <c r="H4359" s="786">
        <v>42735</v>
      </c>
      <c r="I4359" s="785" t="s">
        <v>16244</v>
      </c>
      <c r="J4359" s="785" t="s">
        <v>629</v>
      </c>
      <c r="K4359" s="785" t="s">
        <v>2612</v>
      </c>
      <c r="L4359" s="785" t="s">
        <v>16245</v>
      </c>
      <c r="M4359" s="785"/>
      <c r="N4359" s="785"/>
      <c r="O4359" s="785"/>
      <c r="P4359" s="788"/>
      <c r="Q4359" s="788"/>
      <c r="R4359" s="785" t="s">
        <v>821</v>
      </c>
      <c r="S4359" s="785" t="s">
        <v>1884</v>
      </c>
      <c r="T4359" s="785" t="s">
        <v>3479</v>
      </c>
      <c r="U4359" s="785" t="s">
        <v>2599</v>
      </c>
      <c r="V4359" s="785" t="s">
        <v>2846</v>
      </c>
      <c r="W4359" s="785" t="s">
        <v>2621</v>
      </c>
      <c r="X4359" s="785" t="s">
        <v>2621</v>
      </c>
      <c r="Y4359" s="615" t="str">
        <f t="shared" si="68"/>
        <v>Kentainers Limited</v>
      </c>
      <c r="Z4359" s="785" t="s">
        <v>2599</v>
      </c>
      <c r="AA4359" s="785" t="s">
        <v>5464</v>
      </c>
      <c r="AB4359" s="785" t="s">
        <v>2616</v>
      </c>
      <c r="AC4359" s="785" t="s">
        <v>2617</v>
      </c>
      <c r="AD4359" s="786">
        <v>42796</v>
      </c>
    </row>
    <row r="4360" spans="1:30" ht="15.75">
      <c r="A4360" s="785" t="s">
        <v>4301</v>
      </c>
      <c r="B4360" s="785" t="s">
        <v>16254</v>
      </c>
      <c r="C4360" s="785" t="s">
        <v>4379</v>
      </c>
      <c r="D4360" s="785" t="s">
        <v>2751</v>
      </c>
      <c r="E4360" s="785" t="s">
        <v>4393</v>
      </c>
      <c r="F4360" s="786">
        <v>42685</v>
      </c>
      <c r="G4360" s="785" t="s">
        <v>4394</v>
      </c>
      <c r="H4360" s="786">
        <v>42735</v>
      </c>
      <c r="I4360" s="785" t="s">
        <v>16255</v>
      </c>
      <c r="J4360" s="785" t="s">
        <v>629</v>
      </c>
      <c r="K4360" s="785" t="s">
        <v>2612</v>
      </c>
      <c r="L4360" s="785" t="s">
        <v>16256</v>
      </c>
      <c r="M4360" s="785"/>
      <c r="N4360" s="785"/>
      <c r="O4360" s="785"/>
      <c r="P4360" s="788"/>
      <c r="Q4360" s="788"/>
      <c r="R4360" s="785" t="s">
        <v>1729</v>
      </c>
      <c r="S4360" s="785" t="s">
        <v>2599</v>
      </c>
      <c r="T4360" s="785" t="s">
        <v>16257</v>
      </c>
      <c r="U4360" s="785" t="s">
        <v>16258</v>
      </c>
      <c r="V4360" s="785" t="s">
        <v>2846</v>
      </c>
      <c r="W4360" s="785" t="s">
        <v>2621</v>
      </c>
      <c r="X4360" s="785" t="s">
        <v>2621</v>
      </c>
      <c r="Y4360" s="615" t="str">
        <f t="shared" si="68"/>
        <v>Kentainers Limited</v>
      </c>
      <c r="Z4360" s="785" t="s">
        <v>2599</v>
      </c>
      <c r="AA4360" s="785" t="s">
        <v>5464</v>
      </c>
      <c r="AB4360" s="785" t="s">
        <v>2616</v>
      </c>
      <c r="AC4360" s="785" t="s">
        <v>2617</v>
      </c>
      <c r="AD4360" s="786">
        <v>42796</v>
      </c>
    </row>
    <row r="4361" spans="1:30" ht="15.75">
      <c r="A4361" s="785" t="s">
        <v>4301</v>
      </c>
      <c r="B4361" s="785" t="s">
        <v>16288</v>
      </c>
      <c r="C4361" s="785" t="s">
        <v>4379</v>
      </c>
      <c r="D4361" s="785" t="s">
        <v>2598</v>
      </c>
      <c r="E4361" s="785" t="s">
        <v>4393</v>
      </c>
      <c r="F4361" s="786">
        <v>42685</v>
      </c>
      <c r="G4361" s="785" t="s">
        <v>4394</v>
      </c>
      <c r="H4361" s="786">
        <v>42735</v>
      </c>
      <c r="I4361" s="785" t="s">
        <v>16289</v>
      </c>
      <c r="J4361" s="785" t="s">
        <v>627</v>
      </c>
      <c r="K4361" s="785" t="s">
        <v>2612</v>
      </c>
      <c r="L4361" s="785" t="s">
        <v>16290</v>
      </c>
      <c r="M4361" s="785"/>
      <c r="N4361" s="785"/>
      <c r="O4361" s="785"/>
      <c r="P4361" s="787">
        <v>35.263517999999998</v>
      </c>
      <c r="Q4361" s="787">
        <v>0.45560499999999998</v>
      </c>
      <c r="R4361" s="785" t="s">
        <v>893</v>
      </c>
      <c r="S4361" s="785" t="s">
        <v>2708</v>
      </c>
      <c r="T4361" s="785" t="s">
        <v>2599</v>
      </c>
      <c r="U4361" s="785" t="s">
        <v>16291</v>
      </c>
      <c r="V4361" s="785">
        <v>3.3</v>
      </c>
      <c r="W4361" s="785" t="s">
        <v>2621</v>
      </c>
      <c r="X4361" s="785" t="s">
        <v>2621</v>
      </c>
      <c r="Y4361" s="615" t="str">
        <f t="shared" si="68"/>
        <v>Kentainers Limited</v>
      </c>
      <c r="Z4361" s="785" t="s">
        <v>2599</v>
      </c>
      <c r="AA4361" s="785" t="s">
        <v>5464</v>
      </c>
      <c r="AB4361" s="785" t="s">
        <v>2616</v>
      </c>
      <c r="AC4361" s="785" t="s">
        <v>2617</v>
      </c>
      <c r="AD4361" s="786">
        <v>42796</v>
      </c>
    </row>
    <row r="4362" spans="1:30" ht="15.75">
      <c r="A4362" s="785" t="s">
        <v>4301</v>
      </c>
      <c r="B4362" s="785" t="s">
        <v>16354</v>
      </c>
      <c r="C4362" s="785" t="s">
        <v>4379</v>
      </c>
      <c r="D4362" s="785" t="s">
        <v>2751</v>
      </c>
      <c r="E4362" s="785" t="s">
        <v>4393</v>
      </c>
      <c r="F4362" s="786">
        <v>42685</v>
      </c>
      <c r="G4362" s="785" t="s">
        <v>4394</v>
      </c>
      <c r="H4362" s="786">
        <v>42735</v>
      </c>
      <c r="I4362" s="785" t="s">
        <v>16355</v>
      </c>
      <c r="J4362" s="785" t="s">
        <v>629</v>
      </c>
      <c r="K4362" s="785" t="s">
        <v>2612</v>
      </c>
      <c r="L4362" s="785" t="s">
        <v>16356</v>
      </c>
      <c r="M4362" s="785"/>
      <c r="N4362" s="785"/>
      <c r="O4362" s="785"/>
      <c r="P4362" s="788"/>
      <c r="Q4362" s="788"/>
      <c r="R4362" s="785" t="s">
        <v>1575</v>
      </c>
      <c r="S4362" s="785" t="s">
        <v>2599</v>
      </c>
      <c r="T4362" s="785" t="s">
        <v>2599</v>
      </c>
      <c r="U4362" s="785" t="s">
        <v>2599</v>
      </c>
      <c r="V4362" s="785" t="s">
        <v>3183</v>
      </c>
      <c r="W4362" s="785" t="s">
        <v>2621</v>
      </c>
      <c r="X4362" s="785" t="s">
        <v>4027</v>
      </c>
      <c r="Y4362" s="615" t="str">
        <f t="shared" si="68"/>
        <v>Kenya Biotechnology</v>
      </c>
      <c r="Z4362" s="785" t="s">
        <v>2599</v>
      </c>
      <c r="AA4362" s="785" t="s">
        <v>5464</v>
      </c>
      <c r="AB4362" s="785" t="s">
        <v>2616</v>
      </c>
      <c r="AC4362" s="785" t="s">
        <v>2617</v>
      </c>
      <c r="AD4362" s="786">
        <v>42796</v>
      </c>
    </row>
    <row r="4363" spans="1:30" ht="15.75">
      <c r="A4363" s="785" t="s">
        <v>4301</v>
      </c>
      <c r="B4363" s="785" t="s">
        <v>16738</v>
      </c>
      <c r="C4363" s="785" t="s">
        <v>4303</v>
      </c>
      <c r="D4363" s="785" t="s">
        <v>2599</v>
      </c>
      <c r="E4363" s="785" t="s">
        <v>4393</v>
      </c>
      <c r="F4363" s="786">
        <v>42685</v>
      </c>
      <c r="G4363" s="785" t="s">
        <v>4394</v>
      </c>
      <c r="H4363" s="786">
        <v>42735</v>
      </c>
      <c r="I4363" s="785" t="s">
        <v>16739</v>
      </c>
      <c r="J4363" s="785" t="s">
        <v>627</v>
      </c>
      <c r="K4363" s="785" t="s">
        <v>16740</v>
      </c>
      <c r="L4363" s="785" t="s">
        <v>16741</v>
      </c>
      <c r="M4363" s="785"/>
      <c r="N4363" s="785"/>
      <c r="O4363" s="785"/>
      <c r="P4363" s="787">
        <v>37.663058999999997</v>
      </c>
      <c r="Q4363" s="787">
        <v>-0.217996</v>
      </c>
      <c r="R4363" s="785" t="s">
        <v>1266</v>
      </c>
      <c r="S4363" s="785" t="s">
        <v>1267</v>
      </c>
      <c r="T4363" s="785" t="s">
        <v>2781</v>
      </c>
      <c r="U4363" s="785" t="s">
        <v>16742</v>
      </c>
      <c r="V4363" s="785" t="s">
        <v>2855</v>
      </c>
      <c r="W4363" s="785" t="s">
        <v>3253</v>
      </c>
      <c r="X4363" s="785" t="s">
        <v>3253</v>
      </c>
      <c r="Y4363" s="615" t="str">
        <f t="shared" si="68"/>
        <v>Likunga Company Limited</v>
      </c>
      <c r="Z4363" s="785" t="s">
        <v>2599</v>
      </c>
      <c r="AA4363" s="785" t="s">
        <v>4349</v>
      </c>
      <c r="AB4363" s="785" t="s">
        <v>2605</v>
      </c>
      <c r="AC4363" s="785" t="s">
        <v>2606</v>
      </c>
      <c r="AD4363" s="786">
        <v>42829</v>
      </c>
    </row>
    <row r="4364" spans="1:30" ht="15.75">
      <c r="A4364" s="785" t="s">
        <v>4301</v>
      </c>
      <c r="B4364" s="785" t="s">
        <v>16855</v>
      </c>
      <c r="C4364" s="785" t="s">
        <v>4303</v>
      </c>
      <c r="D4364" s="785" t="s">
        <v>2599</v>
      </c>
      <c r="E4364" s="785" t="s">
        <v>4393</v>
      </c>
      <c r="F4364" s="786">
        <v>42685</v>
      </c>
      <c r="G4364" s="785" t="s">
        <v>4394</v>
      </c>
      <c r="H4364" s="786">
        <v>42735</v>
      </c>
      <c r="I4364" s="785" t="s">
        <v>16856</v>
      </c>
      <c r="J4364" s="785" t="s">
        <v>627</v>
      </c>
      <c r="K4364" s="785" t="s">
        <v>16857</v>
      </c>
      <c r="L4364" s="785" t="s">
        <v>16858</v>
      </c>
      <c r="M4364" s="785"/>
      <c r="N4364" s="785"/>
      <c r="O4364" s="785"/>
      <c r="P4364" s="787">
        <v>37.477787999999997</v>
      </c>
      <c r="Q4364" s="787">
        <v>-0.43523499999999998</v>
      </c>
      <c r="R4364" s="785" t="s">
        <v>1089</v>
      </c>
      <c r="S4364" s="785" t="s">
        <v>1164</v>
      </c>
      <c r="T4364" s="785" t="s">
        <v>16859</v>
      </c>
      <c r="U4364" s="785" t="s">
        <v>16860</v>
      </c>
      <c r="V4364" s="785" t="s">
        <v>2673</v>
      </c>
      <c r="W4364" s="785" t="s">
        <v>3005</v>
      </c>
      <c r="X4364" s="785" t="s">
        <v>16849</v>
      </c>
      <c r="Y4364" s="615" t="str">
        <f t="shared" si="68"/>
        <v>Linus Muchangi</v>
      </c>
      <c r="Z4364" s="785" t="s">
        <v>16861</v>
      </c>
      <c r="AA4364" s="785" t="s">
        <v>4349</v>
      </c>
      <c r="AB4364" s="785" t="s">
        <v>2605</v>
      </c>
      <c r="AC4364" s="785" t="s">
        <v>2606</v>
      </c>
      <c r="AD4364" s="786">
        <v>43025</v>
      </c>
    </row>
    <row r="4365" spans="1:30" ht="15.75">
      <c r="A4365" s="785" t="s">
        <v>4301</v>
      </c>
      <c r="B4365" s="785" t="s">
        <v>17718</v>
      </c>
      <c r="C4365" s="785" t="s">
        <v>4303</v>
      </c>
      <c r="D4365" s="785" t="s">
        <v>2599</v>
      </c>
      <c r="E4365" s="785" t="s">
        <v>4393</v>
      </c>
      <c r="F4365" s="786">
        <v>42685</v>
      </c>
      <c r="G4365" s="785" t="s">
        <v>4394</v>
      </c>
      <c r="H4365" s="786">
        <v>42735</v>
      </c>
      <c r="I4365" s="785" t="s">
        <v>17719</v>
      </c>
      <c r="J4365" s="785" t="s">
        <v>629</v>
      </c>
      <c r="K4365" s="785" t="s">
        <v>17720</v>
      </c>
      <c r="L4365" s="785" t="s">
        <v>17721</v>
      </c>
      <c r="M4365" s="785"/>
      <c r="N4365" s="785"/>
      <c r="O4365" s="785"/>
      <c r="P4365" s="787">
        <v>36.925192000000003</v>
      </c>
      <c r="Q4365" s="787">
        <v>-1.028251</v>
      </c>
      <c r="R4365" s="785" t="s">
        <v>821</v>
      </c>
      <c r="S4365" s="785" t="s">
        <v>2041</v>
      </c>
      <c r="T4365" s="785" t="s">
        <v>2690</v>
      </c>
      <c r="U4365" s="785" t="s">
        <v>17722</v>
      </c>
      <c r="V4365" s="785" t="s">
        <v>3070</v>
      </c>
      <c r="W4365" s="785" t="s">
        <v>3535</v>
      </c>
      <c r="X4365" s="785" t="s">
        <v>3535</v>
      </c>
      <c r="Y4365" s="615" t="str">
        <f t="shared" si="68"/>
        <v>Maurice Kinuthia Wangui</v>
      </c>
      <c r="Z4365" s="785" t="s">
        <v>2599</v>
      </c>
      <c r="AA4365" s="785" t="s">
        <v>4314</v>
      </c>
      <c r="AB4365" s="785" t="s">
        <v>2605</v>
      </c>
      <c r="AC4365" s="785" t="s">
        <v>2606</v>
      </c>
      <c r="AD4365" s="786">
        <v>42796</v>
      </c>
    </row>
    <row r="4366" spans="1:30" ht="15.75">
      <c r="A4366" s="785" t="s">
        <v>4301</v>
      </c>
      <c r="B4366" s="785" t="s">
        <v>17728</v>
      </c>
      <c r="C4366" s="785" t="s">
        <v>4303</v>
      </c>
      <c r="D4366" s="785" t="s">
        <v>2599</v>
      </c>
      <c r="E4366" s="785" t="s">
        <v>4393</v>
      </c>
      <c r="F4366" s="786">
        <v>42685</v>
      </c>
      <c r="G4366" s="785" t="s">
        <v>4394</v>
      </c>
      <c r="H4366" s="786">
        <v>42735</v>
      </c>
      <c r="I4366" s="785" t="s">
        <v>17729</v>
      </c>
      <c r="J4366" s="785" t="s">
        <v>629</v>
      </c>
      <c r="K4366" s="785" t="s">
        <v>17730</v>
      </c>
      <c r="L4366" s="785" t="s">
        <v>17731</v>
      </c>
      <c r="M4366" s="785"/>
      <c r="N4366" s="785"/>
      <c r="O4366" s="785"/>
      <c r="P4366" s="787">
        <v>37.137867</v>
      </c>
      <c r="Q4366" s="787">
        <v>-0.96033100000000005</v>
      </c>
      <c r="R4366" s="785" t="s">
        <v>1030</v>
      </c>
      <c r="S4366" s="785" t="s">
        <v>1031</v>
      </c>
      <c r="T4366" s="785" t="s">
        <v>17732</v>
      </c>
      <c r="U4366" s="785" t="s">
        <v>3139</v>
      </c>
      <c r="V4366" s="785" t="s">
        <v>3070</v>
      </c>
      <c r="W4366" s="785" t="s">
        <v>3535</v>
      </c>
      <c r="X4366" s="785" t="s">
        <v>3535</v>
      </c>
      <c r="Y4366" s="615" t="str">
        <f t="shared" si="68"/>
        <v>Maurice Kinuthia Wangui</v>
      </c>
      <c r="Z4366" s="785" t="s">
        <v>2599</v>
      </c>
      <c r="AA4366" s="785" t="s">
        <v>4314</v>
      </c>
      <c r="AB4366" s="785" t="s">
        <v>2605</v>
      </c>
      <c r="AC4366" s="785" t="s">
        <v>2606</v>
      </c>
      <c r="AD4366" s="786">
        <v>42796</v>
      </c>
    </row>
    <row r="4367" spans="1:30" ht="15.75">
      <c r="A4367" s="785" t="s">
        <v>4301</v>
      </c>
      <c r="B4367" s="785" t="s">
        <v>17848</v>
      </c>
      <c r="C4367" s="785" t="s">
        <v>4303</v>
      </c>
      <c r="D4367" s="785" t="s">
        <v>2599</v>
      </c>
      <c r="E4367" s="785" t="s">
        <v>4393</v>
      </c>
      <c r="F4367" s="786">
        <v>42685</v>
      </c>
      <c r="G4367" s="785" t="s">
        <v>4394</v>
      </c>
      <c r="H4367" s="786">
        <v>42735</v>
      </c>
      <c r="I4367" s="785" t="s">
        <v>17849</v>
      </c>
      <c r="J4367" s="785" t="s">
        <v>627</v>
      </c>
      <c r="K4367" s="785" t="s">
        <v>17850</v>
      </c>
      <c r="L4367" s="785" t="s">
        <v>17851</v>
      </c>
      <c r="M4367" s="785"/>
      <c r="N4367" s="785"/>
      <c r="O4367" s="785"/>
      <c r="P4367" s="787">
        <v>37.585101999999999</v>
      </c>
      <c r="Q4367" s="787">
        <v>-2.9648400000000001</v>
      </c>
      <c r="R4367" s="785" t="s">
        <v>1325</v>
      </c>
      <c r="S4367" s="785" t="s">
        <v>2847</v>
      </c>
      <c r="T4367" s="785" t="s">
        <v>3098</v>
      </c>
      <c r="U4367" s="785" t="s">
        <v>2851</v>
      </c>
      <c r="V4367" s="785" t="s">
        <v>2855</v>
      </c>
      <c r="W4367" s="785" t="s">
        <v>2849</v>
      </c>
      <c r="X4367" s="785" t="s">
        <v>17847</v>
      </c>
      <c r="Y4367" s="615" t="str">
        <f t="shared" si="68"/>
        <v>Michael Gitau</v>
      </c>
      <c r="Z4367" s="785" t="s">
        <v>2599</v>
      </c>
      <c r="AA4367" s="785" t="s">
        <v>5464</v>
      </c>
      <c r="AB4367" s="785" t="s">
        <v>2605</v>
      </c>
      <c r="AC4367" s="785" t="s">
        <v>2606</v>
      </c>
      <c r="AD4367" s="786">
        <v>43038</v>
      </c>
    </row>
    <row r="4368" spans="1:30" ht="15.75">
      <c r="A4368" s="785" t="s">
        <v>4301</v>
      </c>
      <c r="B4368" s="785" t="s">
        <v>17967</v>
      </c>
      <c r="C4368" s="785" t="s">
        <v>4303</v>
      </c>
      <c r="D4368" s="785" t="s">
        <v>2599</v>
      </c>
      <c r="E4368" s="785" t="s">
        <v>4393</v>
      </c>
      <c r="F4368" s="786">
        <v>42685</v>
      </c>
      <c r="G4368" s="785" t="s">
        <v>4394</v>
      </c>
      <c r="H4368" s="786">
        <v>42735</v>
      </c>
      <c r="I4368" s="785" t="s">
        <v>17968</v>
      </c>
      <c r="J4368" s="785" t="s">
        <v>627</v>
      </c>
      <c r="K4368" s="785" t="s">
        <v>17969</v>
      </c>
      <c r="L4368" s="785" t="s">
        <v>17970</v>
      </c>
      <c r="M4368" s="785"/>
      <c r="N4368" s="785"/>
      <c r="O4368" s="785"/>
      <c r="P4368" s="787">
        <v>37.062303999999997</v>
      </c>
      <c r="Q4368" s="787">
        <v>-0.75660099999999997</v>
      </c>
      <c r="R4368" s="785" t="s">
        <v>1030</v>
      </c>
      <c r="S4368" s="785" t="s">
        <v>3099</v>
      </c>
      <c r="T4368" s="785" t="s">
        <v>2952</v>
      </c>
      <c r="U4368" s="785" t="s">
        <v>2666</v>
      </c>
      <c r="V4368" s="785" t="s">
        <v>2855</v>
      </c>
      <c r="W4368" s="785" t="s">
        <v>3279</v>
      </c>
      <c r="X4368" s="785" t="s">
        <v>17957</v>
      </c>
      <c r="Y4368" s="615" t="str">
        <f t="shared" si="68"/>
        <v>Moses</v>
      </c>
      <c r="Z4368" s="785" t="s">
        <v>2599</v>
      </c>
      <c r="AA4368" s="785" t="s">
        <v>4349</v>
      </c>
      <c r="AB4368" s="785" t="s">
        <v>2605</v>
      </c>
      <c r="AC4368" s="785" t="s">
        <v>2606</v>
      </c>
      <c r="AD4368" s="786">
        <v>42914</v>
      </c>
    </row>
    <row r="4369" spans="1:30" ht="15.75">
      <c r="A4369" s="785" t="s">
        <v>4301</v>
      </c>
      <c r="B4369" s="785" t="s">
        <v>18047</v>
      </c>
      <c r="C4369" s="785" t="s">
        <v>4303</v>
      </c>
      <c r="D4369" s="785" t="s">
        <v>2599</v>
      </c>
      <c r="E4369" s="785" t="s">
        <v>4393</v>
      </c>
      <c r="F4369" s="786">
        <v>42685</v>
      </c>
      <c r="G4369" s="785" t="s">
        <v>4394</v>
      </c>
      <c r="H4369" s="786">
        <v>42735</v>
      </c>
      <c r="I4369" s="785" t="s">
        <v>18048</v>
      </c>
      <c r="J4369" s="785" t="s">
        <v>629</v>
      </c>
      <c r="K4369" s="785" t="s">
        <v>18049</v>
      </c>
      <c r="L4369" s="785" t="s">
        <v>18050</v>
      </c>
      <c r="M4369" s="785"/>
      <c r="N4369" s="785"/>
      <c r="O4369" s="785"/>
      <c r="P4369" s="787">
        <v>37.067843000000003</v>
      </c>
      <c r="Q4369" s="787">
        <v>-0.18585199999999999</v>
      </c>
      <c r="R4369" s="785" t="s">
        <v>1056</v>
      </c>
      <c r="S4369" s="785" t="s">
        <v>2272</v>
      </c>
      <c r="T4369" s="785" t="s">
        <v>8583</v>
      </c>
      <c r="U4369" s="785" t="s">
        <v>1164</v>
      </c>
      <c r="V4369" s="785" t="s">
        <v>3004</v>
      </c>
      <c r="W4369" s="785" t="s">
        <v>3015</v>
      </c>
      <c r="X4369" s="785" t="s">
        <v>3015</v>
      </c>
      <c r="Y4369" s="615" t="str">
        <f t="shared" si="68"/>
        <v>Mt Kenya Renewable Energy</v>
      </c>
      <c r="Z4369" s="785" t="s">
        <v>2599</v>
      </c>
      <c r="AA4369" s="785" t="s">
        <v>4349</v>
      </c>
      <c r="AB4369" s="785" t="s">
        <v>2605</v>
      </c>
      <c r="AC4369" s="785" t="s">
        <v>2606</v>
      </c>
      <c r="AD4369" s="786">
        <v>42836</v>
      </c>
    </row>
    <row r="4370" spans="1:30" ht="15.75">
      <c r="A4370" s="785" t="s">
        <v>4301</v>
      </c>
      <c r="B4370" s="785" t="s">
        <v>18129</v>
      </c>
      <c r="C4370" s="785" t="s">
        <v>4303</v>
      </c>
      <c r="D4370" s="785" t="s">
        <v>2599</v>
      </c>
      <c r="E4370" s="785" t="s">
        <v>4393</v>
      </c>
      <c r="F4370" s="786">
        <v>42685</v>
      </c>
      <c r="G4370" s="785" t="s">
        <v>4394</v>
      </c>
      <c r="H4370" s="786">
        <v>42735</v>
      </c>
      <c r="I4370" s="785" t="s">
        <v>18130</v>
      </c>
      <c r="J4370" s="785" t="s">
        <v>629</v>
      </c>
      <c r="K4370" s="785" t="s">
        <v>18131</v>
      </c>
      <c r="L4370" s="785" t="s">
        <v>18132</v>
      </c>
      <c r="M4370" s="785"/>
      <c r="N4370" s="785"/>
      <c r="O4370" s="785"/>
      <c r="P4370" s="787">
        <v>39.210880000000003</v>
      </c>
      <c r="Q4370" s="787">
        <v>-4.4973700000000001</v>
      </c>
      <c r="R4370" s="785" t="s">
        <v>3628</v>
      </c>
      <c r="S4370" s="785" t="s">
        <v>3780</v>
      </c>
      <c r="T4370" s="785" t="s">
        <v>15185</v>
      </c>
      <c r="U4370" s="785" t="s">
        <v>18133</v>
      </c>
      <c r="V4370" s="785" t="s">
        <v>3004</v>
      </c>
      <c r="W4370" s="785" t="s">
        <v>2849</v>
      </c>
      <c r="X4370" s="785" t="s">
        <v>18134</v>
      </c>
      <c r="Y4370" s="615" t="str">
        <f t="shared" si="68"/>
        <v>Muyaona Ndegwa</v>
      </c>
      <c r="Z4370" s="785" t="s">
        <v>15181</v>
      </c>
      <c r="AA4370" s="785" t="s">
        <v>5464</v>
      </c>
      <c r="AB4370" s="785" t="s">
        <v>2605</v>
      </c>
      <c r="AC4370" s="785" t="s">
        <v>2606</v>
      </c>
      <c r="AD4370" s="786">
        <v>43026</v>
      </c>
    </row>
    <row r="4371" spans="1:30" ht="15.75">
      <c r="A4371" s="785" t="s">
        <v>4301</v>
      </c>
      <c r="B4371" s="785" t="s">
        <v>18769</v>
      </c>
      <c r="C4371" s="785" t="s">
        <v>4322</v>
      </c>
      <c r="D4371" s="785" t="s">
        <v>2703</v>
      </c>
      <c r="E4371" s="785" t="s">
        <v>4393</v>
      </c>
      <c r="F4371" s="786">
        <v>42685</v>
      </c>
      <c r="G4371" s="785" t="s">
        <v>4394</v>
      </c>
      <c r="H4371" s="786">
        <v>42735</v>
      </c>
      <c r="I4371" s="785" t="s">
        <v>18770</v>
      </c>
      <c r="J4371" s="785" t="s">
        <v>629</v>
      </c>
      <c r="K4371" s="785" t="s">
        <v>2612</v>
      </c>
      <c r="L4371" s="785" t="s">
        <v>18771</v>
      </c>
      <c r="M4371" s="785"/>
      <c r="N4371" s="785"/>
      <c r="O4371" s="785"/>
      <c r="P4371" s="788"/>
      <c r="Q4371" s="788"/>
      <c r="R4371" s="785" t="s">
        <v>1961</v>
      </c>
      <c r="S4371" s="785" t="s">
        <v>1961</v>
      </c>
      <c r="T4371" s="785" t="s">
        <v>2599</v>
      </c>
      <c r="U4371" s="785" t="s">
        <v>2599</v>
      </c>
      <c r="V4371" s="785" t="s">
        <v>3004</v>
      </c>
      <c r="W4371" s="785" t="s">
        <v>2674</v>
      </c>
      <c r="X4371" s="785" t="s">
        <v>2741</v>
      </c>
      <c r="Y4371" s="615" t="str">
        <f t="shared" si="68"/>
        <v>Nicholas Gichura Kimenyi</v>
      </c>
      <c r="Z4371" s="785" t="s">
        <v>2599</v>
      </c>
      <c r="AA4371" s="785" t="s">
        <v>4314</v>
      </c>
      <c r="AB4371" s="785" t="s">
        <v>2605</v>
      </c>
      <c r="AC4371" s="785" t="s">
        <v>2606</v>
      </c>
      <c r="AD4371" s="786">
        <v>43314</v>
      </c>
    </row>
    <row r="4372" spans="1:30" ht="15.75">
      <c r="A4372" s="785" t="s">
        <v>4301</v>
      </c>
      <c r="B4372" s="785" t="s">
        <v>18772</v>
      </c>
      <c r="C4372" s="785" t="s">
        <v>4322</v>
      </c>
      <c r="D4372" s="785" t="s">
        <v>2703</v>
      </c>
      <c r="E4372" s="785" t="s">
        <v>4393</v>
      </c>
      <c r="F4372" s="786">
        <v>42685</v>
      </c>
      <c r="G4372" s="785" t="s">
        <v>4394</v>
      </c>
      <c r="H4372" s="786">
        <v>42735</v>
      </c>
      <c r="I4372" s="785" t="s">
        <v>18773</v>
      </c>
      <c r="J4372" s="785" t="s">
        <v>629</v>
      </c>
      <c r="K4372" s="785" t="s">
        <v>2612</v>
      </c>
      <c r="L4372" s="785" t="s">
        <v>18774</v>
      </c>
      <c r="M4372" s="785"/>
      <c r="N4372" s="785"/>
      <c r="O4372" s="785"/>
      <c r="P4372" s="788"/>
      <c r="Q4372" s="788"/>
      <c r="R4372" s="785" t="s">
        <v>1961</v>
      </c>
      <c r="S4372" s="785" t="s">
        <v>1961</v>
      </c>
      <c r="T4372" s="785" t="s">
        <v>2599</v>
      </c>
      <c r="U4372" s="785" t="s">
        <v>2599</v>
      </c>
      <c r="V4372" s="785" t="s">
        <v>3004</v>
      </c>
      <c r="W4372" s="785" t="s">
        <v>2674</v>
      </c>
      <c r="X4372" s="785" t="s">
        <v>2741</v>
      </c>
      <c r="Y4372" s="615" t="str">
        <f t="shared" si="68"/>
        <v>Nicholas Gichura Kimenyi</v>
      </c>
      <c r="Z4372" s="785" t="s">
        <v>2599</v>
      </c>
      <c r="AA4372" s="785" t="s">
        <v>4314</v>
      </c>
      <c r="AB4372" s="785" t="s">
        <v>2605</v>
      </c>
      <c r="AC4372" s="785" t="s">
        <v>2606</v>
      </c>
      <c r="AD4372" s="786">
        <v>43314</v>
      </c>
    </row>
    <row r="4373" spans="1:30" ht="15.75">
      <c r="A4373" s="785" t="s">
        <v>4301</v>
      </c>
      <c r="B4373" s="785" t="s">
        <v>19130</v>
      </c>
      <c r="C4373" s="785" t="s">
        <v>4303</v>
      </c>
      <c r="D4373" s="785" t="s">
        <v>2599</v>
      </c>
      <c r="E4373" s="785" t="s">
        <v>4393</v>
      </c>
      <c r="F4373" s="786">
        <v>42685</v>
      </c>
      <c r="G4373" s="785" t="s">
        <v>4394</v>
      </c>
      <c r="H4373" s="786">
        <v>42735</v>
      </c>
      <c r="I4373" s="785" t="s">
        <v>19131</v>
      </c>
      <c r="J4373" s="785" t="s">
        <v>629</v>
      </c>
      <c r="K4373" s="785" t="s">
        <v>19132</v>
      </c>
      <c r="L4373" s="785" t="s">
        <v>19133</v>
      </c>
      <c r="M4373" s="785"/>
      <c r="N4373" s="785"/>
      <c r="O4373" s="785"/>
      <c r="P4373" s="787">
        <v>36.998876000000003</v>
      </c>
      <c r="Q4373" s="787">
        <v>-0.92824200000000001</v>
      </c>
      <c r="R4373" s="785" t="s">
        <v>1030</v>
      </c>
      <c r="S4373" s="785" t="s">
        <v>1795</v>
      </c>
      <c r="T4373" s="785" t="s">
        <v>19123</v>
      </c>
      <c r="U4373" s="785" t="s">
        <v>9435</v>
      </c>
      <c r="V4373" s="785" t="s">
        <v>2673</v>
      </c>
      <c r="W4373" s="785" t="s">
        <v>2693</v>
      </c>
      <c r="X4373" s="785" t="s">
        <v>19124</v>
      </c>
      <c r="Y4373" s="615" t="str">
        <f t="shared" si="68"/>
        <v>Norbert Ogwel</v>
      </c>
      <c r="Z4373" s="785" t="s">
        <v>2599</v>
      </c>
      <c r="AA4373" s="785" t="s">
        <v>4349</v>
      </c>
      <c r="AB4373" s="785" t="s">
        <v>2683</v>
      </c>
      <c r="AC4373" s="785" t="s">
        <v>2606</v>
      </c>
      <c r="AD4373" s="786">
        <v>42796</v>
      </c>
    </row>
    <row r="4374" spans="1:30" ht="15.75">
      <c r="A4374" s="785" t="s">
        <v>4301</v>
      </c>
      <c r="B4374" s="785" t="s">
        <v>19378</v>
      </c>
      <c r="C4374" s="785" t="s">
        <v>4303</v>
      </c>
      <c r="D4374" s="785" t="s">
        <v>2599</v>
      </c>
      <c r="E4374" s="785" t="s">
        <v>4393</v>
      </c>
      <c r="F4374" s="786">
        <v>42685</v>
      </c>
      <c r="G4374" s="785" t="s">
        <v>4394</v>
      </c>
      <c r="H4374" s="786">
        <v>42735</v>
      </c>
      <c r="I4374" s="785" t="s">
        <v>19379</v>
      </c>
      <c r="J4374" s="785" t="s">
        <v>629</v>
      </c>
      <c r="K4374" s="785" t="s">
        <v>19380</v>
      </c>
      <c r="L4374" s="785" t="s">
        <v>19381</v>
      </c>
      <c r="M4374" s="785"/>
      <c r="N4374" s="785"/>
      <c r="O4374" s="785"/>
      <c r="P4374" s="787">
        <v>34.754564999999999</v>
      </c>
      <c r="Q4374" s="787">
        <v>5.6222000000000001E-2</v>
      </c>
      <c r="R4374" s="785" t="s">
        <v>1700</v>
      </c>
      <c r="S4374" s="785" t="s">
        <v>1701</v>
      </c>
      <c r="T4374" s="785" t="s">
        <v>19382</v>
      </c>
      <c r="U4374" s="785" t="s">
        <v>19383</v>
      </c>
      <c r="V4374" s="785" t="s">
        <v>2673</v>
      </c>
      <c r="W4374" s="785" t="s">
        <v>3082</v>
      </c>
      <c r="X4374" s="785" t="s">
        <v>3082</v>
      </c>
      <c r="Y4374" s="615" t="str">
        <f t="shared" si="68"/>
        <v>Patrick Kedemi Angundu</v>
      </c>
      <c r="Z4374" s="785" t="s">
        <v>2599</v>
      </c>
      <c r="AA4374" s="785" t="s">
        <v>4314</v>
      </c>
      <c r="AB4374" s="785" t="s">
        <v>2605</v>
      </c>
      <c r="AC4374" s="785" t="s">
        <v>2606</v>
      </c>
      <c r="AD4374" s="786">
        <v>43314</v>
      </c>
    </row>
    <row r="4375" spans="1:30" ht="15.75">
      <c r="A4375" s="785" t="s">
        <v>4301</v>
      </c>
      <c r="B4375" s="785" t="s">
        <v>21933</v>
      </c>
      <c r="C4375" s="785" t="s">
        <v>4303</v>
      </c>
      <c r="D4375" s="785" t="s">
        <v>2599</v>
      </c>
      <c r="E4375" s="785" t="s">
        <v>4393</v>
      </c>
      <c r="F4375" s="786">
        <v>42685</v>
      </c>
      <c r="G4375" s="785" t="s">
        <v>4394</v>
      </c>
      <c r="H4375" s="786">
        <v>42735</v>
      </c>
      <c r="I4375" s="785" t="s">
        <v>21934</v>
      </c>
      <c r="J4375" s="785" t="s">
        <v>629</v>
      </c>
      <c r="K4375" s="785" t="s">
        <v>21935</v>
      </c>
      <c r="L4375" s="785" t="s">
        <v>21936</v>
      </c>
      <c r="M4375" s="785"/>
      <c r="N4375" s="785"/>
      <c r="O4375" s="785"/>
      <c r="P4375" s="787">
        <v>39.775190000000002</v>
      </c>
      <c r="Q4375" s="787">
        <v>-3.8834789999999999</v>
      </c>
      <c r="R4375" s="785" t="s">
        <v>1671</v>
      </c>
      <c r="S4375" s="785" t="s">
        <v>3084</v>
      </c>
      <c r="T4375" s="785" t="s">
        <v>5160</v>
      </c>
      <c r="U4375" s="785" t="s">
        <v>5160</v>
      </c>
      <c r="V4375" s="785" t="s">
        <v>3070</v>
      </c>
      <c r="W4375" s="785" t="s">
        <v>2849</v>
      </c>
      <c r="X4375" s="785" t="s">
        <v>3512</v>
      </c>
      <c r="Y4375" s="615" t="str">
        <f t="shared" si="68"/>
        <v>Samson Sirya</v>
      </c>
      <c r="Z4375" s="785" t="s">
        <v>21871</v>
      </c>
      <c r="AA4375" s="785" t="s">
        <v>5464</v>
      </c>
      <c r="AB4375" s="785" t="s">
        <v>2605</v>
      </c>
      <c r="AC4375" s="785" t="s">
        <v>2606</v>
      </c>
      <c r="AD4375" s="786">
        <v>43021</v>
      </c>
    </row>
    <row r="4376" spans="1:30" ht="15.75">
      <c r="A4376" s="785" t="s">
        <v>4301</v>
      </c>
      <c r="B4376" s="785" t="s">
        <v>22619</v>
      </c>
      <c r="C4376" s="785" t="s">
        <v>4303</v>
      </c>
      <c r="D4376" s="785" t="s">
        <v>2599</v>
      </c>
      <c r="E4376" s="785" t="s">
        <v>4393</v>
      </c>
      <c r="F4376" s="786">
        <v>42685</v>
      </c>
      <c r="G4376" s="785" t="s">
        <v>4394</v>
      </c>
      <c r="H4376" s="786">
        <v>42735</v>
      </c>
      <c r="I4376" s="785" t="s">
        <v>22620</v>
      </c>
      <c r="J4376" s="785" t="s">
        <v>627</v>
      </c>
      <c r="K4376" s="785" t="s">
        <v>22621</v>
      </c>
      <c r="L4376" s="785" t="s">
        <v>22622</v>
      </c>
      <c r="M4376" s="785"/>
      <c r="N4376" s="785"/>
      <c r="O4376" s="785"/>
      <c r="P4376" s="787">
        <v>37.080677000000001</v>
      </c>
      <c r="Q4376" s="787">
        <v>-0.452372</v>
      </c>
      <c r="R4376" s="785" t="s">
        <v>1056</v>
      </c>
      <c r="S4376" s="785" t="s">
        <v>2893</v>
      </c>
      <c r="T4376" s="785" t="s">
        <v>22623</v>
      </c>
      <c r="U4376" s="785" t="s">
        <v>22586</v>
      </c>
      <c r="V4376" s="785" t="s">
        <v>3070</v>
      </c>
      <c r="W4376" s="785" t="s">
        <v>3079</v>
      </c>
      <c r="X4376" s="785" t="s">
        <v>3080</v>
      </c>
      <c r="Y4376" s="615" t="str">
        <f t="shared" si="68"/>
        <v>Samuel Migwi</v>
      </c>
      <c r="Z4376" s="785" t="s">
        <v>22504</v>
      </c>
      <c r="AA4376" s="785" t="s">
        <v>4314</v>
      </c>
      <c r="AB4376" s="785" t="s">
        <v>2605</v>
      </c>
      <c r="AC4376" s="785" t="s">
        <v>2606</v>
      </c>
      <c r="AD4376" s="786">
        <v>42996</v>
      </c>
    </row>
    <row r="4377" spans="1:30" ht="15.75">
      <c r="A4377" s="785" t="s">
        <v>4301</v>
      </c>
      <c r="B4377" s="785" t="s">
        <v>22644</v>
      </c>
      <c r="C4377" s="785" t="s">
        <v>4379</v>
      </c>
      <c r="D4377" s="785" t="s">
        <v>2751</v>
      </c>
      <c r="E4377" s="785" t="s">
        <v>4393</v>
      </c>
      <c r="F4377" s="786">
        <v>42685</v>
      </c>
      <c r="G4377" s="785" t="s">
        <v>4394</v>
      </c>
      <c r="H4377" s="786">
        <v>42735</v>
      </c>
      <c r="I4377" s="785" t="s">
        <v>22645</v>
      </c>
      <c r="J4377" s="785" t="s">
        <v>629</v>
      </c>
      <c r="K4377" s="785" t="s">
        <v>2612</v>
      </c>
      <c r="L4377" s="785" t="s">
        <v>22646</v>
      </c>
      <c r="M4377" s="785"/>
      <c r="N4377" s="785"/>
      <c r="O4377" s="785"/>
      <c r="P4377" s="787">
        <v>36.869183</v>
      </c>
      <c r="Q4377" s="787">
        <v>-0.52191299999999996</v>
      </c>
      <c r="R4377" s="785" t="s">
        <v>1056</v>
      </c>
      <c r="S4377" s="785" t="s">
        <v>1685</v>
      </c>
      <c r="T4377" s="785" t="s">
        <v>1685</v>
      </c>
      <c r="U4377" s="785" t="s">
        <v>22647</v>
      </c>
      <c r="V4377" s="785" t="s">
        <v>3070</v>
      </c>
      <c r="W4377" s="785" t="s">
        <v>3079</v>
      </c>
      <c r="X4377" s="785" t="s">
        <v>3080</v>
      </c>
      <c r="Y4377" s="615" t="str">
        <f t="shared" si="68"/>
        <v>Samuel Migwi</v>
      </c>
      <c r="Z4377" s="785" t="s">
        <v>22643</v>
      </c>
      <c r="AA4377" s="785" t="s">
        <v>4314</v>
      </c>
      <c r="AB4377" s="785" t="s">
        <v>2605</v>
      </c>
      <c r="AC4377" s="785" t="s">
        <v>2606</v>
      </c>
      <c r="AD4377" s="786">
        <v>43025</v>
      </c>
    </row>
    <row r="4378" spans="1:30" ht="15.75">
      <c r="A4378" s="785" t="s">
        <v>4301</v>
      </c>
      <c r="B4378" s="785" t="s">
        <v>24068</v>
      </c>
      <c r="C4378" s="785" t="s">
        <v>4303</v>
      </c>
      <c r="D4378" s="785" t="s">
        <v>2599</v>
      </c>
      <c r="E4378" s="785" t="s">
        <v>4393</v>
      </c>
      <c r="F4378" s="786">
        <v>42685</v>
      </c>
      <c r="G4378" s="785" t="s">
        <v>4394</v>
      </c>
      <c r="H4378" s="786">
        <v>42735</v>
      </c>
      <c r="I4378" s="785" t="s">
        <v>24069</v>
      </c>
      <c r="J4378" s="785" t="s">
        <v>629</v>
      </c>
      <c r="K4378" s="785" t="s">
        <v>24070</v>
      </c>
      <c r="L4378" s="785" t="s">
        <v>24071</v>
      </c>
      <c r="M4378" s="785"/>
      <c r="N4378" s="785"/>
      <c r="O4378" s="785" t="s">
        <v>24072</v>
      </c>
      <c r="P4378" s="787">
        <v>36.785634000000002</v>
      </c>
      <c r="Q4378" s="787">
        <v>-1.09897</v>
      </c>
      <c r="R4378" s="785" t="s">
        <v>821</v>
      </c>
      <c r="S4378" s="785" t="s">
        <v>871</v>
      </c>
      <c r="T4378" s="785" t="s">
        <v>2613</v>
      </c>
      <c r="U4378" s="785" t="s">
        <v>24073</v>
      </c>
      <c r="V4378" s="785" t="s">
        <v>3004</v>
      </c>
      <c r="W4378" s="785" t="s">
        <v>2954</v>
      </c>
      <c r="X4378" s="785" t="s">
        <v>2954</v>
      </c>
      <c r="Y4378" s="615" t="str">
        <f t="shared" si="68"/>
        <v>Stephen Njuguna</v>
      </c>
      <c r="Z4378" s="785" t="s">
        <v>24074</v>
      </c>
      <c r="AA4378" s="785" t="s">
        <v>4314</v>
      </c>
      <c r="AB4378" s="785" t="s">
        <v>2605</v>
      </c>
      <c r="AC4378" s="785" t="s">
        <v>2606</v>
      </c>
      <c r="AD4378" s="786">
        <v>42808</v>
      </c>
    </row>
    <row r="4379" spans="1:30" ht="15.75">
      <c r="A4379" s="785" t="s">
        <v>4301</v>
      </c>
      <c r="B4379" s="785" t="s">
        <v>24460</v>
      </c>
      <c r="C4379" s="785" t="s">
        <v>4303</v>
      </c>
      <c r="D4379" s="785" t="s">
        <v>2599</v>
      </c>
      <c r="E4379" s="785" t="s">
        <v>4393</v>
      </c>
      <c r="F4379" s="786">
        <v>42685</v>
      </c>
      <c r="G4379" s="785" t="s">
        <v>4394</v>
      </c>
      <c r="H4379" s="786">
        <v>42735</v>
      </c>
      <c r="I4379" s="785" t="s">
        <v>24461</v>
      </c>
      <c r="J4379" s="785" t="s">
        <v>629</v>
      </c>
      <c r="K4379" s="785" t="s">
        <v>24462</v>
      </c>
      <c r="L4379" s="785" t="s">
        <v>24463</v>
      </c>
      <c r="M4379" s="785"/>
      <c r="N4379" s="785"/>
      <c r="O4379" s="785"/>
      <c r="P4379" s="787">
        <v>35.201819999999998</v>
      </c>
      <c r="Q4379" s="787">
        <v>-0.32906000000000002</v>
      </c>
      <c r="R4379" s="785" t="s">
        <v>2053</v>
      </c>
      <c r="S4379" s="785" t="s">
        <v>3954</v>
      </c>
      <c r="T4379" s="785" t="s">
        <v>3955</v>
      </c>
      <c r="U4379" s="785" t="s">
        <v>24464</v>
      </c>
      <c r="V4379" s="785" t="s">
        <v>3004</v>
      </c>
      <c r="W4379" s="785" t="s">
        <v>2615</v>
      </c>
      <c r="X4379" s="785" t="s">
        <v>2615</v>
      </c>
      <c r="Y4379" s="615" t="str">
        <f t="shared" si="68"/>
        <v>Takamoto Biogas</v>
      </c>
      <c r="Z4379" s="785" t="s">
        <v>24465</v>
      </c>
      <c r="AA4379" s="785" t="s">
        <v>5464</v>
      </c>
      <c r="AB4379" s="785" t="s">
        <v>3686</v>
      </c>
      <c r="AC4379" s="785" t="s">
        <v>2617</v>
      </c>
      <c r="AD4379" s="786">
        <v>43025</v>
      </c>
    </row>
    <row r="4380" spans="1:30" ht="15.75">
      <c r="A4380" s="785" t="s">
        <v>4301</v>
      </c>
      <c r="B4380" s="785" t="s">
        <v>24615</v>
      </c>
      <c r="C4380" s="785" t="s">
        <v>4303</v>
      </c>
      <c r="D4380" s="785" t="s">
        <v>2599</v>
      </c>
      <c r="E4380" s="785" t="s">
        <v>4393</v>
      </c>
      <c r="F4380" s="786">
        <v>42685</v>
      </c>
      <c r="G4380" s="785" t="s">
        <v>4394</v>
      </c>
      <c r="H4380" s="786">
        <v>42735</v>
      </c>
      <c r="I4380" s="785" t="s">
        <v>24616</v>
      </c>
      <c r="J4380" s="785" t="s">
        <v>629</v>
      </c>
      <c r="K4380" s="785" t="s">
        <v>24617</v>
      </c>
      <c r="L4380" s="785" t="s">
        <v>24618</v>
      </c>
      <c r="M4380" s="785"/>
      <c r="N4380" s="785"/>
      <c r="O4380" s="785" t="s">
        <v>24619</v>
      </c>
      <c r="P4380" s="787">
        <v>34.856071999999998</v>
      </c>
      <c r="Q4380" s="787">
        <v>-0.31268800000000002</v>
      </c>
      <c r="R4380" s="785" t="s">
        <v>1575</v>
      </c>
      <c r="S4380" s="785" t="s">
        <v>2675</v>
      </c>
      <c r="T4380" s="785" t="s">
        <v>24620</v>
      </c>
      <c r="U4380" s="785" t="s">
        <v>24621</v>
      </c>
      <c r="V4380" s="785" t="s">
        <v>2855</v>
      </c>
      <c r="W4380" s="785" t="s">
        <v>2676</v>
      </c>
      <c r="X4380" s="785" t="s">
        <v>2676</v>
      </c>
      <c r="Y4380" s="615" t="str">
        <f t="shared" si="68"/>
        <v>Thomas Mboya Omwadho</v>
      </c>
      <c r="Z4380" s="785" t="s">
        <v>24602</v>
      </c>
      <c r="AA4380" s="785" t="s">
        <v>4314</v>
      </c>
      <c r="AB4380" s="785" t="s">
        <v>2605</v>
      </c>
      <c r="AC4380" s="785" t="s">
        <v>2606</v>
      </c>
      <c r="AD4380" s="786">
        <v>42836</v>
      </c>
    </row>
    <row r="4381" spans="1:30" ht="15.75">
      <c r="A4381" s="785" t="s">
        <v>4301</v>
      </c>
      <c r="B4381" s="785" t="s">
        <v>25467</v>
      </c>
      <c r="C4381" s="785" t="s">
        <v>4303</v>
      </c>
      <c r="D4381" s="785" t="s">
        <v>2599</v>
      </c>
      <c r="E4381" s="785" t="s">
        <v>4393</v>
      </c>
      <c r="F4381" s="786">
        <v>42685</v>
      </c>
      <c r="G4381" s="785" t="s">
        <v>4394</v>
      </c>
      <c r="H4381" s="786">
        <v>42735</v>
      </c>
      <c r="I4381" s="785" t="s">
        <v>25468</v>
      </c>
      <c r="J4381" s="785" t="s">
        <v>629</v>
      </c>
      <c r="K4381" s="785" t="s">
        <v>25469</v>
      </c>
      <c r="L4381" s="785" t="s">
        <v>25470</v>
      </c>
      <c r="M4381" s="785"/>
      <c r="N4381" s="785"/>
      <c r="O4381" s="785"/>
      <c r="P4381" s="787">
        <v>37.367046999999999</v>
      </c>
      <c r="Q4381" s="787">
        <v>-1.2898769999999999</v>
      </c>
      <c r="R4381" s="785" t="s">
        <v>1729</v>
      </c>
      <c r="S4381" s="785" t="s">
        <v>3446</v>
      </c>
      <c r="T4381" s="785" t="s">
        <v>3446</v>
      </c>
      <c r="U4381" s="785" t="s">
        <v>25471</v>
      </c>
      <c r="V4381" s="785" t="s">
        <v>3004</v>
      </c>
      <c r="W4381" s="785" t="s">
        <v>3051</v>
      </c>
      <c r="X4381" s="785" t="s">
        <v>3051</v>
      </c>
      <c r="Y4381" s="615" t="str">
        <f t="shared" si="68"/>
        <v>Willy Kauni</v>
      </c>
      <c r="Z4381" s="785" t="s">
        <v>2599</v>
      </c>
      <c r="AA4381" s="785" t="s">
        <v>4314</v>
      </c>
      <c r="AB4381" s="785" t="s">
        <v>2605</v>
      </c>
      <c r="AC4381" s="785" t="s">
        <v>2606</v>
      </c>
      <c r="AD4381" s="786">
        <v>42926</v>
      </c>
    </row>
    <row r="4382" spans="1:30" ht="15.75">
      <c r="A4382" s="785" t="s">
        <v>4301</v>
      </c>
      <c r="B4382" s="785" t="s">
        <v>26953</v>
      </c>
      <c r="C4382" s="785" t="s">
        <v>4303</v>
      </c>
      <c r="D4382" s="785" t="s">
        <v>2599</v>
      </c>
      <c r="E4382" s="785" t="s">
        <v>4393</v>
      </c>
      <c r="F4382" s="786">
        <v>42685</v>
      </c>
      <c r="G4382" s="785" t="s">
        <v>4394</v>
      </c>
      <c r="H4382" s="786">
        <v>42735</v>
      </c>
      <c r="I4382" s="785" t="s">
        <v>26954</v>
      </c>
      <c r="J4382" s="785" t="s">
        <v>629</v>
      </c>
      <c r="K4382" s="785" t="s">
        <v>26955</v>
      </c>
      <c r="L4382" s="785" t="s">
        <v>26956</v>
      </c>
      <c r="M4382" s="785"/>
      <c r="N4382" s="785"/>
      <c r="O4382" s="785"/>
      <c r="P4382" s="787">
        <v>36.190232000000002</v>
      </c>
      <c r="Q4382" s="787">
        <v>-7.5721999999999998E-2</v>
      </c>
      <c r="R4382" s="785" t="s">
        <v>695</v>
      </c>
      <c r="S4382" s="785" t="s">
        <v>2231</v>
      </c>
      <c r="T4382" s="785" t="s">
        <v>26957</v>
      </c>
      <c r="U4382" s="785" t="s">
        <v>2599</v>
      </c>
      <c r="V4382" s="785" t="s">
        <v>2673</v>
      </c>
      <c r="W4382" s="785" t="s">
        <v>2668</v>
      </c>
      <c r="X4382" s="785"/>
      <c r="Y4382" s="615" t="str">
        <f t="shared" si="68"/>
        <v>Reuben K Kimenyi</v>
      </c>
      <c r="Z4382" s="785" t="s">
        <v>2599</v>
      </c>
      <c r="AA4382" s="785" t="s">
        <v>4314</v>
      </c>
      <c r="AB4382" s="785" t="s">
        <v>2605</v>
      </c>
      <c r="AC4382" s="785" t="s">
        <v>2606</v>
      </c>
      <c r="AD4382" s="786">
        <v>43314</v>
      </c>
    </row>
    <row r="4383" spans="1:30" ht="15.75">
      <c r="A4383" s="785" t="s">
        <v>4301</v>
      </c>
      <c r="B4383" s="785" t="s">
        <v>27003</v>
      </c>
      <c r="C4383" s="785" t="s">
        <v>4379</v>
      </c>
      <c r="D4383" s="785" t="s">
        <v>2703</v>
      </c>
      <c r="E4383" s="785" t="s">
        <v>4393</v>
      </c>
      <c r="F4383" s="786">
        <v>42685</v>
      </c>
      <c r="G4383" s="785" t="s">
        <v>4394</v>
      </c>
      <c r="H4383" s="786">
        <v>42735</v>
      </c>
      <c r="I4383" s="785" t="s">
        <v>27004</v>
      </c>
      <c r="J4383" s="785" t="s">
        <v>627</v>
      </c>
      <c r="K4383" s="785" t="s">
        <v>27005</v>
      </c>
      <c r="L4383" s="785" t="s">
        <v>27006</v>
      </c>
      <c r="M4383" s="785"/>
      <c r="N4383" s="785"/>
      <c r="O4383" s="785"/>
      <c r="P4383" s="788"/>
      <c r="Q4383" s="788"/>
      <c r="R4383" s="785" t="s">
        <v>1266</v>
      </c>
      <c r="S4383" s="785" t="s">
        <v>1266</v>
      </c>
      <c r="T4383" s="785" t="s">
        <v>3150</v>
      </c>
      <c r="U4383" s="785" t="s">
        <v>3247</v>
      </c>
      <c r="V4383" s="785" t="s">
        <v>2673</v>
      </c>
      <c r="W4383" s="785" t="s">
        <v>2652</v>
      </c>
      <c r="X4383" s="785"/>
      <c r="Y4383" s="615" t="str">
        <f t="shared" si="68"/>
        <v>David Chege</v>
      </c>
      <c r="Z4383" s="785" t="s">
        <v>2599</v>
      </c>
      <c r="AA4383" s="785" t="s">
        <v>4314</v>
      </c>
      <c r="AB4383" s="785" t="s">
        <v>2605</v>
      </c>
      <c r="AC4383" s="785" t="s">
        <v>2606</v>
      </c>
      <c r="AD4383" s="786">
        <v>42796</v>
      </c>
    </row>
    <row r="4384" spans="1:30" ht="15.75">
      <c r="A4384" s="785" t="s">
        <v>4301</v>
      </c>
      <c r="B4384" s="785" t="s">
        <v>27218</v>
      </c>
      <c r="C4384" s="785" t="s">
        <v>4322</v>
      </c>
      <c r="D4384" s="785" t="s">
        <v>2611</v>
      </c>
      <c r="E4384" s="785" t="s">
        <v>4393</v>
      </c>
      <c r="F4384" s="786">
        <v>42685</v>
      </c>
      <c r="G4384" s="785" t="s">
        <v>4394</v>
      </c>
      <c r="H4384" s="786">
        <v>42735</v>
      </c>
      <c r="I4384" s="785" t="s">
        <v>27219</v>
      </c>
      <c r="J4384" s="785" t="s">
        <v>629</v>
      </c>
      <c r="K4384" s="785" t="s">
        <v>2612</v>
      </c>
      <c r="L4384" s="785" t="s">
        <v>27220</v>
      </c>
      <c r="M4384" s="785"/>
      <c r="N4384" s="785"/>
      <c r="O4384" s="785"/>
      <c r="P4384" s="787">
        <v>36.735833</v>
      </c>
      <c r="Q4384" s="787">
        <v>-1.348889</v>
      </c>
      <c r="R4384" s="785" t="s">
        <v>2661</v>
      </c>
      <c r="S4384" s="785" t="s">
        <v>6025</v>
      </c>
      <c r="T4384" s="785" t="s">
        <v>2599</v>
      </c>
      <c r="U4384" s="785" t="s">
        <v>2599</v>
      </c>
      <c r="V4384" s="785" t="s">
        <v>2673</v>
      </c>
      <c r="W4384" s="785" t="s">
        <v>2608</v>
      </c>
      <c r="X4384" s="785"/>
      <c r="Y4384" s="615" t="str">
        <f t="shared" si="68"/>
        <v>Biogas International Limited</v>
      </c>
      <c r="Z4384" s="785" t="s">
        <v>2599</v>
      </c>
      <c r="AA4384" s="785" t="s">
        <v>5464</v>
      </c>
      <c r="AB4384" s="785" t="s">
        <v>2609</v>
      </c>
      <c r="AC4384" s="785" t="s">
        <v>2610</v>
      </c>
      <c r="AD4384" s="786">
        <v>42796</v>
      </c>
    </row>
    <row r="4385" spans="1:30" ht="15.75">
      <c r="A4385" s="785" t="s">
        <v>4301</v>
      </c>
      <c r="B4385" s="785" t="s">
        <v>27303</v>
      </c>
      <c r="C4385" s="785" t="s">
        <v>4303</v>
      </c>
      <c r="D4385" s="785" t="s">
        <v>2599</v>
      </c>
      <c r="E4385" s="785" t="s">
        <v>4393</v>
      </c>
      <c r="F4385" s="786">
        <v>42685</v>
      </c>
      <c r="G4385" s="785" t="s">
        <v>4394</v>
      </c>
      <c r="H4385" s="786">
        <v>42735</v>
      </c>
      <c r="I4385" s="785" t="s">
        <v>27304</v>
      </c>
      <c r="J4385" s="785" t="s">
        <v>627</v>
      </c>
      <c r="K4385" s="785" t="s">
        <v>27305</v>
      </c>
      <c r="L4385" s="785" t="s">
        <v>27306</v>
      </c>
      <c r="M4385" s="785"/>
      <c r="N4385" s="785"/>
      <c r="O4385" s="785"/>
      <c r="P4385" s="787">
        <v>39.699866999999998</v>
      </c>
      <c r="Q4385" s="787">
        <v>-4.0361560000000001</v>
      </c>
      <c r="R4385" s="785" t="s">
        <v>2654</v>
      </c>
      <c r="S4385" s="785" t="s">
        <v>3945</v>
      </c>
      <c r="T4385" s="785" t="s">
        <v>2599</v>
      </c>
      <c r="U4385" s="785" t="s">
        <v>2599</v>
      </c>
      <c r="V4385" s="785" t="s">
        <v>2673</v>
      </c>
      <c r="W4385" s="785" t="s">
        <v>2608</v>
      </c>
      <c r="X4385" s="785"/>
      <c r="Y4385" s="615" t="str">
        <f t="shared" si="68"/>
        <v>Biogas International Limited</v>
      </c>
      <c r="Z4385" s="785" t="s">
        <v>2599</v>
      </c>
      <c r="AA4385" s="785" t="s">
        <v>5464</v>
      </c>
      <c r="AB4385" s="785" t="s">
        <v>2609</v>
      </c>
      <c r="AC4385" s="785" t="s">
        <v>2610</v>
      </c>
      <c r="AD4385" s="786">
        <v>42796</v>
      </c>
    </row>
    <row r="4386" spans="1:30" ht="15.75">
      <c r="A4386" s="785" t="s">
        <v>4301</v>
      </c>
      <c r="B4386" s="785" t="s">
        <v>27334</v>
      </c>
      <c r="C4386" s="785" t="s">
        <v>4303</v>
      </c>
      <c r="D4386" s="785" t="s">
        <v>2599</v>
      </c>
      <c r="E4386" s="785" t="s">
        <v>4393</v>
      </c>
      <c r="F4386" s="786">
        <v>42685</v>
      </c>
      <c r="G4386" s="785" t="s">
        <v>4394</v>
      </c>
      <c r="H4386" s="786">
        <v>42735</v>
      </c>
      <c r="I4386" s="785" t="s">
        <v>27335</v>
      </c>
      <c r="J4386" s="785" t="s">
        <v>629</v>
      </c>
      <c r="K4386" s="785" t="s">
        <v>2612</v>
      </c>
      <c r="L4386" s="785" t="s">
        <v>27336</v>
      </c>
      <c r="M4386" s="785"/>
      <c r="N4386" s="785"/>
      <c r="O4386" s="785"/>
      <c r="P4386" s="787">
        <v>36.134681</v>
      </c>
      <c r="Q4386" s="787">
        <v>-0.187862</v>
      </c>
      <c r="R4386" s="785" t="s">
        <v>695</v>
      </c>
      <c r="S4386" s="785" t="s">
        <v>1204</v>
      </c>
      <c r="T4386" s="785" t="s">
        <v>1204</v>
      </c>
      <c r="U4386" s="785" t="s">
        <v>1204</v>
      </c>
      <c r="V4386" s="785">
        <v>6</v>
      </c>
      <c r="W4386" s="785" t="s">
        <v>2608</v>
      </c>
      <c r="X4386" s="785"/>
      <c r="Y4386" s="615" t="str">
        <f t="shared" si="68"/>
        <v>Biogas International Limited</v>
      </c>
      <c r="Z4386" s="785" t="s">
        <v>2599</v>
      </c>
      <c r="AA4386" s="785" t="s">
        <v>5464</v>
      </c>
      <c r="AB4386" s="785" t="s">
        <v>2609</v>
      </c>
      <c r="AC4386" s="785" t="s">
        <v>2610</v>
      </c>
      <c r="AD4386" s="786">
        <v>42796</v>
      </c>
    </row>
    <row r="4387" spans="1:30" ht="15.75">
      <c r="A4387" s="785" t="s">
        <v>4301</v>
      </c>
      <c r="B4387" s="785" t="s">
        <v>27663</v>
      </c>
      <c r="C4387" s="785" t="s">
        <v>4379</v>
      </c>
      <c r="D4387" s="785" t="s">
        <v>2751</v>
      </c>
      <c r="E4387" s="785" t="s">
        <v>4393</v>
      </c>
      <c r="F4387" s="786">
        <v>42685</v>
      </c>
      <c r="G4387" s="785" t="s">
        <v>4394</v>
      </c>
      <c r="H4387" s="786">
        <v>42735</v>
      </c>
      <c r="I4387" s="785" t="s">
        <v>27664</v>
      </c>
      <c r="J4387" s="785" t="s">
        <v>629</v>
      </c>
      <c r="K4387" s="785" t="s">
        <v>2612</v>
      </c>
      <c r="L4387" s="785" t="s">
        <v>3191</v>
      </c>
      <c r="M4387" s="785"/>
      <c r="N4387" s="785" t="s">
        <v>27665</v>
      </c>
      <c r="O4387" s="785"/>
      <c r="P4387" s="788"/>
      <c r="Q4387" s="788"/>
      <c r="R4387" s="785" t="s">
        <v>1030</v>
      </c>
      <c r="S4387" s="785" t="s">
        <v>1795</v>
      </c>
      <c r="T4387" s="785" t="s">
        <v>27666</v>
      </c>
      <c r="U4387" s="785" t="s">
        <v>2599</v>
      </c>
      <c r="V4387" s="785" t="s">
        <v>2673</v>
      </c>
      <c r="W4387" s="785" t="s">
        <v>2707</v>
      </c>
      <c r="X4387" s="785"/>
      <c r="Y4387" s="615" t="str">
        <f t="shared" si="68"/>
        <v>Fagaden Enterprises</v>
      </c>
      <c r="Z4387" s="785" t="s">
        <v>2599</v>
      </c>
      <c r="AA4387" s="785" t="s">
        <v>4349</v>
      </c>
      <c r="AB4387" s="785" t="s">
        <v>2605</v>
      </c>
      <c r="AC4387" s="785" t="s">
        <v>2606</v>
      </c>
      <c r="AD4387" s="786">
        <v>43314</v>
      </c>
    </row>
    <row r="4388" spans="1:30" ht="15.75">
      <c r="A4388" s="785" t="s">
        <v>4301</v>
      </c>
      <c r="B4388" s="785" t="s">
        <v>27993</v>
      </c>
      <c r="C4388" s="785" t="s">
        <v>4303</v>
      </c>
      <c r="D4388" s="785" t="s">
        <v>2599</v>
      </c>
      <c r="E4388" s="785" t="s">
        <v>4393</v>
      </c>
      <c r="F4388" s="786">
        <v>42685</v>
      </c>
      <c r="G4388" s="785" t="s">
        <v>4394</v>
      </c>
      <c r="H4388" s="786">
        <v>42735</v>
      </c>
      <c r="I4388" s="785" t="s">
        <v>27994</v>
      </c>
      <c r="J4388" s="785" t="s">
        <v>627</v>
      </c>
      <c r="K4388" s="785" t="s">
        <v>27995</v>
      </c>
      <c r="L4388" s="785" t="s">
        <v>27996</v>
      </c>
      <c r="M4388" s="785"/>
      <c r="N4388" s="785"/>
      <c r="O4388" s="785"/>
      <c r="P4388" s="787">
        <v>35.628777999999997</v>
      </c>
      <c r="Q4388" s="787">
        <v>0.18051800000000001</v>
      </c>
      <c r="R4388" s="785" t="s">
        <v>974</v>
      </c>
      <c r="S4388" s="785" t="s">
        <v>3115</v>
      </c>
      <c r="T4388" s="785" t="s">
        <v>27997</v>
      </c>
      <c r="U4388" s="785" t="s">
        <v>27998</v>
      </c>
      <c r="V4388" s="785" t="s">
        <v>2855</v>
      </c>
      <c r="W4388" s="785" t="s">
        <v>4055</v>
      </c>
      <c r="X4388" s="785"/>
      <c r="Y4388" s="615" t="str">
        <f t="shared" si="68"/>
        <v>Erickson K Musani</v>
      </c>
      <c r="Z4388" s="785" t="s">
        <v>2599</v>
      </c>
      <c r="AA4388" s="785" t="s">
        <v>4314</v>
      </c>
      <c r="AB4388" s="785" t="s">
        <v>2605</v>
      </c>
      <c r="AC4388" s="785" t="s">
        <v>2606</v>
      </c>
      <c r="AD4388" s="786">
        <v>42796</v>
      </c>
    </row>
    <row r="4389" spans="1:30" ht="15.75">
      <c r="A4389" s="785" t="s">
        <v>4301</v>
      </c>
      <c r="B4389" s="785" t="s">
        <v>28087</v>
      </c>
      <c r="C4389" s="785" t="s">
        <v>4303</v>
      </c>
      <c r="D4389" s="785" t="s">
        <v>2599</v>
      </c>
      <c r="E4389" s="785" t="s">
        <v>4393</v>
      </c>
      <c r="F4389" s="786">
        <v>42685</v>
      </c>
      <c r="G4389" s="785" t="s">
        <v>4394</v>
      </c>
      <c r="H4389" s="786">
        <v>42735</v>
      </c>
      <c r="I4389" s="785" t="s">
        <v>28088</v>
      </c>
      <c r="J4389" s="785" t="s">
        <v>627</v>
      </c>
      <c r="K4389" s="785" t="s">
        <v>28089</v>
      </c>
      <c r="L4389" s="785" t="s">
        <v>28090</v>
      </c>
      <c r="M4389" s="785"/>
      <c r="N4389" s="785"/>
      <c r="O4389" s="785"/>
      <c r="P4389" s="787">
        <v>35.081836000000003</v>
      </c>
      <c r="Q4389" s="787">
        <v>1.0087109999999999</v>
      </c>
      <c r="R4389" s="785" t="s">
        <v>1189</v>
      </c>
      <c r="S4389" s="785" t="s">
        <v>1494</v>
      </c>
      <c r="T4389" s="785" t="s">
        <v>2920</v>
      </c>
      <c r="U4389" s="785" t="s">
        <v>28091</v>
      </c>
      <c r="V4389" s="785" t="s">
        <v>2855</v>
      </c>
      <c r="W4389" s="785" t="s">
        <v>2872</v>
      </c>
      <c r="X4389" s="785"/>
      <c r="Y4389" s="615" t="str">
        <f t="shared" si="68"/>
        <v>Samson Tenai</v>
      </c>
      <c r="Z4389" s="785" t="s">
        <v>2599</v>
      </c>
      <c r="AA4389" s="785" t="s">
        <v>4314</v>
      </c>
      <c r="AB4389" s="785" t="s">
        <v>2605</v>
      </c>
      <c r="AC4389" s="785" t="s">
        <v>2606</v>
      </c>
      <c r="AD4389" s="786">
        <v>42796</v>
      </c>
    </row>
    <row r="4390" spans="1:30" ht="15.75">
      <c r="A4390" s="785" t="s">
        <v>4301</v>
      </c>
      <c r="B4390" s="785" t="s">
        <v>28140</v>
      </c>
      <c r="C4390" s="785" t="s">
        <v>4303</v>
      </c>
      <c r="D4390" s="785" t="s">
        <v>2599</v>
      </c>
      <c r="E4390" s="785" t="s">
        <v>4393</v>
      </c>
      <c r="F4390" s="786">
        <v>42685</v>
      </c>
      <c r="G4390" s="785" t="s">
        <v>4394</v>
      </c>
      <c r="H4390" s="786">
        <v>42735</v>
      </c>
      <c r="I4390" s="785" t="s">
        <v>28141</v>
      </c>
      <c r="J4390" s="785" t="s">
        <v>629</v>
      </c>
      <c r="K4390" s="785" t="s">
        <v>28142</v>
      </c>
      <c r="L4390" s="785" t="s">
        <v>28143</v>
      </c>
      <c r="M4390" s="785"/>
      <c r="N4390" s="785"/>
      <c r="O4390" s="785"/>
      <c r="P4390" s="787">
        <v>38.324559999999998</v>
      </c>
      <c r="Q4390" s="787">
        <v>-3.4954230000000002</v>
      </c>
      <c r="R4390" s="785" t="s">
        <v>766</v>
      </c>
      <c r="S4390" s="785" t="s">
        <v>2745</v>
      </c>
      <c r="T4390" s="785" t="s">
        <v>3401</v>
      </c>
      <c r="U4390" s="785" t="s">
        <v>3520</v>
      </c>
      <c r="V4390" s="785" t="s">
        <v>2855</v>
      </c>
      <c r="W4390" s="785" t="s">
        <v>2746</v>
      </c>
      <c r="X4390" s="785"/>
      <c r="Y4390" s="615" t="str">
        <f t="shared" si="68"/>
        <v>Stephen Nyange</v>
      </c>
      <c r="Z4390" s="785" t="s">
        <v>2599</v>
      </c>
      <c r="AA4390" s="785" t="s">
        <v>4314</v>
      </c>
      <c r="AB4390" s="785" t="s">
        <v>2605</v>
      </c>
      <c r="AC4390" s="785" t="s">
        <v>2606</v>
      </c>
      <c r="AD4390" s="786">
        <v>42796</v>
      </c>
    </row>
    <row r="4391" spans="1:30" ht="15.75">
      <c r="A4391" s="785" t="s">
        <v>4301</v>
      </c>
      <c r="B4391" s="785" t="s">
        <v>28317</v>
      </c>
      <c r="C4391" s="785" t="s">
        <v>4303</v>
      </c>
      <c r="D4391" s="785" t="s">
        <v>2599</v>
      </c>
      <c r="E4391" s="785" t="s">
        <v>4393</v>
      </c>
      <c r="F4391" s="786">
        <v>42685</v>
      </c>
      <c r="G4391" s="785" t="s">
        <v>4394</v>
      </c>
      <c r="H4391" s="786">
        <v>42735</v>
      </c>
      <c r="I4391" s="785" t="s">
        <v>28318</v>
      </c>
      <c r="J4391" s="785" t="s">
        <v>629</v>
      </c>
      <c r="K4391" s="785" t="s">
        <v>28319</v>
      </c>
      <c r="L4391" s="785" t="s">
        <v>28320</v>
      </c>
      <c r="M4391" s="785"/>
      <c r="N4391" s="785"/>
      <c r="O4391" s="785"/>
      <c r="P4391" s="787">
        <v>37.375095000000002</v>
      </c>
      <c r="Q4391" s="787">
        <v>-1.3286770000000001</v>
      </c>
      <c r="R4391" s="785" t="s">
        <v>1729</v>
      </c>
      <c r="S4391" s="785" t="s">
        <v>3446</v>
      </c>
      <c r="T4391" s="785" t="s">
        <v>3446</v>
      </c>
      <c r="U4391" s="785" t="s">
        <v>3446</v>
      </c>
      <c r="V4391" s="785" t="s">
        <v>2855</v>
      </c>
      <c r="W4391" s="785" t="s">
        <v>3051</v>
      </c>
      <c r="X4391" s="785"/>
      <c r="Y4391" s="615" t="str">
        <f t="shared" si="68"/>
        <v>Willy Kauni</v>
      </c>
      <c r="Z4391" s="785" t="s">
        <v>2599</v>
      </c>
      <c r="AA4391" s="785" t="s">
        <v>4314</v>
      </c>
      <c r="AB4391" s="785" t="s">
        <v>2605</v>
      </c>
      <c r="AC4391" s="785" t="s">
        <v>2606</v>
      </c>
      <c r="AD4391" s="786">
        <v>42901</v>
      </c>
    </row>
    <row r="4392" spans="1:30" ht="15.75">
      <c r="A4392" s="785" t="s">
        <v>4301</v>
      </c>
      <c r="B4392" s="785" t="s">
        <v>28321</v>
      </c>
      <c r="C4392" s="785" t="s">
        <v>4303</v>
      </c>
      <c r="D4392" s="785" t="s">
        <v>2599</v>
      </c>
      <c r="E4392" s="785" t="s">
        <v>4393</v>
      </c>
      <c r="F4392" s="786">
        <v>42685</v>
      </c>
      <c r="G4392" s="785" t="s">
        <v>4394</v>
      </c>
      <c r="H4392" s="786">
        <v>42735</v>
      </c>
      <c r="I4392" s="785" t="s">
        <v>28322</v>
      </c>
      <c r="J4392" s="785" t="s">
        <v>627</v>
      </c>
      <c r="K4392" s="785" t="s">
        <v>28323</v>
      </c>
      <c r="L4392" s="785" t="s">
        <v>28324</v>
      </c>
      <c r="M4392" s="785"/>
      <c r="N4392" s="785"/>
      <c r="O4392" s="785" t="s">
        <v>28325</v>
      </c>
      <c r="P4392" s="787">
        <v>37.37256</v>
      </c>
      <c r="Q4392" s="787">
        <v>-1.320055</v>
      </c>
      <c r="R4392" s="785" t="s">
        <v>1729</v>
      </c>
      <c r="S4392" s="785" t="s">
        <v>3446</v>
      </c>
      <c r="T4392" s="785" t="s">
        <v>3446</v>
      </c>
      <c r="U4392" s="785" t="s">
        <v>3446</v>
      </c>
      <c r="V4392" s="785" t="s">
        <v>2855</v>
      </c>
      <c r="W4392" s="785" t="s">
        <v>3051</v>
      </c>
      <c r="X4392" s="785"/>
      <c r="Y4392" s="615" t="str">
        <f t="shared" si="68"/>
        <v>Willy Kauni</v>
      </c>
      <c r="Z4392" s="785" t="s">
        <v>2599</v>
      </c>
      <c r="AA4392" s="785" t="s">
        <v>4314</v>
      </c>
      <c r="AB4392" s="785" t="s">
        <v>2605</v>
      </c>
      <c r="AC4392" s="785" t="s">
        <v>2606</v>
      </c>
      <c r="AD4392" s="786">
        <v>42901</v>
      </c>
    </row>
    <row r="4393" spans="1:30" ht="15.75">
      <c r="A4393" s="785" t="s">
        <v>4301</v>
      </c>
      <c r="B4393" s="785" t="s">
        <v>28343</v>
      </c>
      <c r="C4393" s="785" t="s">
        <v>4322</v>
      </c>
      <c r="D4393" s="785" t="s">
        <v>2618</v>
      </c>
      <c r="E4393" s="785" t="s">
        <v>4393</v>
      </c>
      <c r="F4393" s="786">
        <v>42685</v>
      </c>
      <c r="G4393" s="785" t="s">
        <v>4394</v>
      </c>
      <c r="H4393" s="786">
        <v>42735</v>
      </c>
      <c r="I4393" s="785" t="s">
        <v>28344</v>
      </c>
      <c r="J4393" s="785" t="s">
        <v>629</v>
      </c>
      <c r="K4393" s="785" t="s">
        <v>28345</v>
      </c>
      <c r="L4393" s="785" t="s">
        <v>28346</v>
      </c>
      <c r="M4393" s="785"/>
      <c r="N4393" s="785"/>
      <c r="O4393" s="785"/>
      <c r="P4393" s="788"/>
      <c r="Q4393" s="788"/>
      <c r="R4393" s="785" t="s">
        <v>1961</v>
      </c>
      <c r="S4393" s="785" t="s">
        <v>1961</v>
      </c>
      <c r="T4393" s="785" t="s">
        <v>2599</v>
      </c>
      <c r="U4393" s="785" t="s">
        <v>2599</v>
      </c>
      <c r="V4393" s="785" t="s">
        <v>2855</v>
      </c>
      <c r="W4393" s="785" t="s">
        <v>2674</v>
      </c>
      <c r="X4393" s="785"/>
      <c r="Y4393" s="615" t="str">
        <f t="shared" si="68"/>
        <v>Nicholas Kimenyi</v>
      </c>
      <c r="Z4393" s="785" t="s">
        <v>2599</v>
      </c>
      <c r="AA4393" s="785" t="s">
        <v>4314</v>
      </c>
      <c r="AB4393" s="785" t="s">
        <v>2605</v>
      </c>
      <c r="AC4393" s="785" t="s">
        <v>2606</v>
      </c>
      <c r="AD4393" s="786">
        <v>43314</v>
      </c>
    </row>
    <row r="4394" spans="1:30" ht="15.75">
      <c r="A4394" s="785" t="s">
        <v>4301</v>
      </c>
      <c r="B4394" s="785" t="s">
        <v>28415</v>
      </c>
      <c r="C4394" s="785" t="s">
        <v>4303</v>
      </c>
      <c r="D4394" s="785" t="s">
        <v>2599</v>
      </c>
      <c r="E4394" s="785" t="s">
        <v>4393</v>
      </c>
      <c r="F4394" s="786">
        <v>42685</v>
      </c>
      <c r="G4394" s="785" t="s">
        <v>4394</v>
      </c>
      <c r="H4394" s="786">
        <v>42735</v>
      </c>
      <c r="I4394" s="785" t="s">
        <v>28416</v>
      </c>
      <c r="J4394" s="785" t="s">
        <v>629</v>
      </c>
      <c r="K4394" s="785" t="s">
        <v>28417</v>
      </c>
      <c r="L4394" s="785" t="s">
        <v>28418</v>
      </c>
      <c r="M4394" s="785"/>
      <c r="N4394" s="785"/>
      <c r="O4394" s="785"/>
      <c r="P4394" s="787">
        <v>38.353309000000003</v>
      </c>
      <c r="Q4394" s="787">
        <v>-3.3485109999999998</v>
      </c>
      <c r="R4394" s="785" t="s">
        <v>766</v>
      </c>
      <c r="S4394" s="785" t="s">
        <v>767</v>
      </c>
      <c r="T4394" s="785" t="s">
        <v>24620</v>
      </c>
      <c r="U4394" s="785" t="s">
        <v>2799</v>
      </c>
      <c r="V4394" s="785" t="s">
        <v>2855</v>
      </c>
      <c r="W4394" s="785" t="s">
        <v>19448</v>
      </c>
      <c r="X4394" s="785"/>
      <c r="Y4394" s="615" t="str">
        <f t="shared" si="68"/>
        <v>Patrick Zinghani</v>
      </c>
      <c r="Z4394" s="785" t="s">
        <v>2599</v>
      </c>
      <c r="AA4394" s="785" t="s">
        <v>4314</v>
      </c>
      <c r="AB4394" s="785" t="s">
        <v>2605</v>
      </c>
      <c r="AC4394" s="785" t="s">
        <v>2606</v>
      </c>
      <c r="AD4394" s="786">
        <v>42837</v>
      </c>
    </row>
    <row r="4395" spans="1:30" ht="15.75">
      <c r="A4395" s="785" t="s">
        <v>4301</v>
      </c>
      <c r="B4395" s="785" t="s">
        <v>28923</v>
      </c>
      <c r="C4395" s="785" t="s">
        <v>4303</v>
      </c>
      <c r="D4395" s="785" t="s">
        <v>2599</v>
      </c>
      <c r="E4395" s="785" t="s">
        <v>4393</v>
      </c>
      <c r="F4395" s="786">
        <v>42685</v>
      </c>
      <c r="G4395" s="785" t="s">
        <v>4394</v>
      </c>
      <c r="H4395" s="786">
        <v>42735</v>
      </c>
      <c r="I4395" s="785" t="s">
        <v>28924</v>
      </c>
      <c r="J4395" s="785" t="s">
        <v>629</v>
      </c>
      <c r="K4395" s="785" t="s">
        <v>28925</v>
      </c>
      <c r="L4395" s="785" t="s">
        <v>28926</v>
      </c>
      <c r="M4395" s="785"/>
      <c r="N4395" s="785"/>
      <c r="O4395" s="785"/>
      <c r="P4395" s="787">
        <v>35.109008000000003</v>
      </c>
      <c r="Q4395" s="787">
        <v>0.19617999999999999</v>
      </c>
      <c r="R4395" s="785" t="s">
        <v>916</v>
      </c>
      <c r="S4395" s="785" t="s">
        <v>2839</v>
      </c>
      <c r="T4395" s="785" t="s">
        <v>14023</v>
      </c>
      <c r="U4395" s="785" t="s">
        <v>2841</v>
      </c>
      <c r="V4395" s="785" t="s">
        <v>2855</v>
      </c>
      <c r="W4395" s="785" t="s">
        <v>3181</v>
      </c>
      <c r="X4395" s="785"/>
      <c r="Y4395" s="615" t="str">
        <f t="shared" si="68"/>
        <v>Abiud Limited</v>
      </c>
      <c r="Z4395" s="785" t="s">
        <v>2599</v>
      </c>
      <c r="AA4395" s="785" t="s">
        <v>4349</v>
      </c>
      <c r="AB4395" s="785" t="s">
        <v>2876</v>
      </c>
      <c r="AC4395" s="785" t="s">
        <v>2606</v>
      </c>
      <c r="AD4395" s="786">
        <v>42796</v>
      </c>
    </row>
    <row r="4396" spans="1:30" ht="15.75">
      <c r="A4396" s="785" t="s">
        <v>4301</v>
      </c>
      <c r="B4396" s="785" t="s">
        <v>29280</v>
      </c>
      <c r="C4396" s="785" t="s">
        <v>4303</v>
      </c>
      <c r="D4396" s="785" t="s">
        <v>2599</v>
      </c>
      <c r="E4396" s="785" t="s">
        <v>4393</v>
      </c>
      <c r="F4396" s="786">
        <v>42685</v>
      </c>
      <c r="G4396" s="785" t="s">
        <v>4394</v>
      </c>
      <c r="H4396" s="786">
        <v>42735</v>
      </c>
      <c r="I4396" s="785" t="s">
        <v>29281</v>
      </c>
      <c r="J4396" s="785" t="s">
        <v>629</v>
      </c>
      <c r="K4396" s="785" t="s">
        <v>29282</v>
      </c>
      <c r="L4396" s="785" t="s">
        <v>29283</v>
      </c>
      <c r="M4396" s="785"/>
      <c r="N4396" s="785"/>
      <c r="O4396" s="785"/>
      <c r="P4396" s="787">
        <v>36.448411</v>
      </c>
      <c r="Q4396" s="787">
        <v>-7.8005000000000005E-2</v>
      </c>
      <c r="R4396" s="785" t="s">
        <v>1228</v>
      </c>
      <c r="S4396" s="785" t="s">
        <v>1229</v>
      </c>
      <c r="T4396" s="785" t="s">
        <v>2973</v>
      </c>
      <c r="U4396" s="785" t="s">
        <v>29270</v>
      </c>
      <c r="V4396" s="785" t="s">
        <v>2855</v>
      </c>
      <c r="W4396" s="785" t="s">
        <v>3511</v>
      </c>
      <c r="X4396" s="785"/>
      <c r="Y4396" s="615" t="str">
        <f t="shared" si="68"/>
        <v>Sakaki Natural Renewable Energy Center</v>
      </c>
      <c r="Z4396" s="785" t="s">
        <v>2599</v>
      </c>
      <c r="AA4396" s="785" t="s">
        <v>4349</v>
      </c>
      <c r="AB4396" s="785" t="s">
        <v>2683</v>
      </c>
      <c r="AC4396" s="785" t="s">
        <v>2606</v>
      </c>
      <c r="AD4396" s="786">
        <v>42888</v>
      </c>
    </row>
    <row r="4397" spans="1:30" ht="15.75">
      <c r="A4397" s="785" t="s">
        <v>4301</v>
      </c>
      <c r="B4397" s="785" t="s">
        <v>30560</v>
      </c>
      <c r="C4397" s="785" t="s">
        <v>4322</v>
      </c>
      <c r="D4397" s="785" t="s">
        <v>2703</v>
      </c>
      <c r="E4397" s="785" t="s">
        <v>4393</v>
      </c>
      <c r="F4397" s="786">
        <v>42685</v>
      </c>
      <c r="G4397" s="785" t="s">
        <v>4394</v>
      </c>
      <c r="H4397" s="786">
        <v>42735</v>
      </c>
      <c r="I4397" s="785" t="s">
        <v>30561</v>
      </c>
      <c r="J4397" s="785" t="s">
        <v>627</v>
      </c>
      <c r="K4397" s="785" t="s">
        <v>2612</v>
      </c>
      <c r="L4397" s="785" t="s">
        <v>30562</v>
      </c>
      <c r="M4397" s="785"/>
      <c r="N4397" s="785"/>
      <c r="O4397" s="785"/>
      <c r="P4397" s="788"/>
      <c r="Q4397" s="788"/>
      <c r="R4397" s="785" t="s">
        <v>1056</v>
      </c>
      <c r="S4397" s="785" t="s">
        <v>2599</v>
      </c>
      <c r="T4397" s="785" t="s">
        <v>2599</v>
      </c>
      <c r="U4397" s="785" t="s">
        <v>2599</v>
      </c>
      <c r="V4397" s="785" t="s">
        <v>6015</v>
      </c>
      <c r="W4397" s="785" t="s">
        <v>2608</v>
      </c>
      <c r="X4397" s="785"/>
      <c r="Y4397" s="615" t="str">
        <f t="shared" si="68"/>
        <v>Biogas International Limited</v>
      </c>
      <c r="Z4397" s="785" t="s">
        <v>2599</v>
      </c>
      <c r="AA4397" s="785" t="s">
        <v>5464</v>
      </c>
      <c r="AB4397" s="785" t="s">
        <v>2609</v>
      </c>
      <c r="AC4397" s="785" t="s">
        <v>2610</v>
      </c>
      <c r="AD4397" s="786">
        <v>42796</v>
      </c>
    </row>
    <row r="4398" spans="1:30" ht="15.75">
      <c r="A4398" s="785" t="s">
        <v>4301</v>
      </c>
      <c r="B4398" s="785" t="s">
        <v>30885</v>
      </c>
      <c r="C4398" s="785" t="s">
        <v>4303</v>
      </c>
      <c r="D4398" s="785" t="s">
        <v>2599</v>
      </c>
      <c r="E4398" s="785" t="s">
        <v>4393</v>
      </c>
      <c r="F4398" s="786">
        <v>42685</v>
      </c>
      <c r="G4398" s="785" t="s">
        <v>4394</v>
      </c>
      <c r="H4398" s="786">
        <v>42735</v>
      </c>
      <c r="I4398" s="785" t="s">
        <v>30886</v>
      </c>
      <c r="J4398" s="785" t="s">
        <v>629</v>
      </c>
      <c r="K4398" s="785" t="s">
        <v>2612</v>
      </c>
      <c r="L4398" s="785" t="s">
        <v>30887</v>
      </c>
      <c r="M4398" s="785"/>
      <c r="N4398" s="785"/>
      <c r="O4398" s="785"/>
      <c r="P4398" s="787">
        <v>35.875129999999999</v>
      </c>
      <c r="Q4398" s="787">
        <v>-0.25681300000000001</v>
      </c>
      <c r="R4398" s="785" t="s">
        <v>695</v>
      </c>
      <c r="S4398" s="785" t="s">
        <v>1011</v>
      </c>
      <c r="T4398" s="785" t="s">
        <v>2659</v>
      </c>
      <c r="U4398" s="785" t="s">
        <v>30888</v>
      </c>
      <c r="V4398" s="785" t="s">
        <v>3004</v>
      </c>
      <c r="W4398" s="785" t="s">
        <v>4048</v>
      </c>
      <c r="X4398" s="785"/>
      <c r="Y4398" s="615" t="str">
        <f t="shared" si="68"/>
        <v>Charles Ng'eno</v>
      </c>
      <c r="Z4398" s="785" t="s">
        <v>2599</v>
      </c>
      <c r="AA4398" s="785" t="s">
        <v>4314</v>
      </c>
      <c r="AB4398" s="785" t="s">
        <v>2605</v>
      </c>
      <c r="AC4398" s="785" t="s">
        <v>2606</v>
      </c>
      <c r="AD4398" s="786">
        <v>42796</v>
      </c>
    </row>
    <row r="4399" spans="1:30" ht="15.75">
      <c r="A4399" s="785" t="s">
        <v>4301</v>
      </c>
      <c r="B4399" s="785" t="s">
        <v>31325</v>
      </c>
      <c r="C4399" s="785" t="s">
        <v>4303</v>
      </c>
      <c r="D4399" s="785" t="s">
        <v>2599</v>
      </c>
      <c r="E4399" s="785" t="s">
        <v>4393</v>
      </c>
      <c r="F4399" s="786">
        <v>42685</v>
      </c>
      <c r="G4399" s="785" t="s">
        <v>4394</v>
      </c>
      <c r="H4399" s="786">
        <v>42735</v>
      </c>
      <c r="I4399" s="785" t="s">
        <v>31326</v>
      </c>
      <c r="J4399" s="785" t="s">
        <v>627</v>
      </c>
      <c r="K4399" s="785" t="s">
        <v>31327</v>
      </c>
      <c r="L4399" s="785" t="s">
        <v>31328</v>
      </c>
      <c r="M4399" s="785"/>
      <c r="N4399" s="785"/>
      <c r="O4399" s="785"/>
      <c r="P4399" s="787">
        <v>36.829586999999997</v>
      </c>
      <c r="Q4399" s="787">
        <v>-1.0703940000000001</v>
      </c>
      <c r="R4399" s="785" t="s">
        <v>821</v>
      </c>
      <c r="S4399" s="785" t="s">
        <v>871</v>
      </c>
      <c r="T4399" s="785" t="s">
        <v>2712</v>
      </c>
      <c r="U4399" s="785" t="s">
        <v>31329</v>
      </c>
      <c r="V4399" s="785" t="s">
        <v>3004</v>
      </c>
      <c r="W4399" s="785" t="s">
        <v>2615</v>
      </c>
      <c r="X4399" s="785"/>
      <c r="Y4399" s="615" t="str">
        <f t="shared" si="68"/>
        <v>Takamoto Biogas</v>
      </c>
      <c r="Z4399" s="785" t="s">
        <v>2599</v>
      </c>
      <c r="AA4399" s="785" t="s">
        <v>5464</v>
      </c>
      <c r="AB4399" s="785" t="s">
        <v>3686</v>
      </c>
      <c r="AC4399" s="785" t="s">
        <v>2617</v>
      </c>
      <c r="AD4399" s="786">
        <v>43005</v>
      </c>
    </row>
    <row r="4400" spans="1:30" ht="15.75">
      <c r="A4400" s="785" t="s">
        <v>4301</v>
      </c>
      <c r="B4400" s="785" t="s">
        <v>31525</v>
      </c>
      <c r="C4400" s="785" t="s">
        <v>4379</v>
      </c>
      <c r="D4400" s="785" t="s">
        <v>2751</v>
      </c>
      <c r="E4400" s="785" t="s">
        <v>4393</v>
      </c>
      <c r="F4400" s="786">
        <v>42685</v>
      </c>
      <c r="G4400" s="785" t="s">
        <v>4394</v>
      </c>
      <c r="H4400" s="786">
        <v>42735</v>
      </c>
      <c r="I4400" s="785" t="s">
        <v>31526</v>
      </c>
      <c r="J4400" s="785" t="s">
        <v>627</v>
      </c>
      <c r="K4400" s="785" t="s">
        <v>31527</v>
      </c>
      <c r="L4400" s="785" t="s">
        <v>31528</v>
      </c>
      <c r="M4400" s="785"/>
      <c r="N4400" s="785"/>
      <c r="O4400" s="785"/>
      <c r="P4400" s="787">
        <v>37.068095</v>
      </c>
      <c r="Q4400" s="787">
        <v>5.1237999999999999E-2</v>
      </c>
      <c r="R4400" s="785" t="s">
        <v>960</v>
      </c>
      <c r="S4400" s="785" t="s">
        <v>961</v>
      </c>
      <c r="T4400" s="785" t="s">
        <v>3011</v>
      </c>
      <c r="U4400" s="785" t="s">
        <v>3012</v>
      </c>
      <c r="V4400" s="785">
        <v>10</v>
      </c>
      <c r="W4400" s="785" t="s">
        <v>3015</v>
      </c>
      <c r="X4400" s="785"/>
      <c r="Y4400" s="615" t="str">
        <f t="shared" si="68"/>
        <v>Mt Kenya Renewable Energy</v>
      </c>
      <c r="Z4400" s="785" t="s">
        <v>2599</v>
      </c>
      <c r="AA4400" s="785" t="s">
        <v>4349</v>
      </c>
      <c r="AB4400" s="785" t="s">
        <v>2605</v>
      </c>
      <c r="AC4400" s="785" t="s">
        <v>2606</v>
      </c>
      <c r="AD4400" s="786">
        <v>43314</v>
      </c>
    </row>
    <row r="4401" spans="1:30" ht="15.75">
      <c r="A4401" s="785" t="s">
        <v>4301</v>
      </c>
      <c r="B4401" s="785" t="s">
        <v>32087</v>
      </c>
      <c r="C4401" s="785" t="s">
        <v>4303</v>
      </c>
      <c r="D4401" s="785" t="s">
        <v>2599</v>
      </c>
      <c r="E4401" s="785" t="s">
        <v>4393</v>
      </c>
      <c r="F4401" s="786">
        <v>42685</v>
      </c>
      <c r="G4401" s="785" t="s">
        <v>4394</v>
      </c>
      <c r="H4401" s="786">
        <v>42735</v>
      </c>
      <c r="I4401" s="785" t="s">
        <v>32088</v>
      </c>
      <c r="J4401" s="785" t="s">
        <v>629</v>
      </c>
      <c r="K4401" s="785" t="s">
        <v>32089</v>
      </c>
      <c r="L4401" s="785" t="s">
        <v>32090</v>
      </c>
      <c r="M4401" s="785"/>
      <c r="N4401" s="785"/>
      <c r="O4401" s="785"/>
      <c r="P4401" s="787">
        <v>36.252324000000002</v>
      </c>
      <c r="Q4401" s="787">
        <v>-0.28545900000000002</v>
      </c>
      <c r="R4401" s="785" t="s">
        <v>1228</v>
      </c>
      <c r="S4401" s="785" t="s">
        <v>2161</v>
      </c>
      <c r="T4401" s="785" t="s">
        <v>3663</v>
      </c>
      <c r="U4401" s="785" t="s">
        <v>9784</v>
      </c>
      <c r="V4401" s="785" t="s">
        <v>3070</v>
      </c>
      <c r="W4401" s="785" t="s">
        <v>3288</v>
      </c>
      <c r="X4401" s="785"/>
      <c r="Y4401" s="615" t="str">
        <f t="shared" si="68"/>
        <v>KREEN</v>
      </c>
      <c r="Z4401" s="785" t="s">
        <v>2599</v>
      </c>
      <c r="AA4401" s="785" t="s">
        <v>4314</v>
      </c>
      <c r="AB4401" s="785" t="s">
        <v>2605</v>
      </c>
      <c r="AC4401" s="785" t="s">
        <v>2606</v>
      </c>
      <c r="AD4401" s="786">
        <v>42796</v>
      </c>
    </row>
    <row r="4402" spans="1:30" ht="15.75">
      <c r="A4402" s="785" t="s">
        <v>4301</v>
      </c>
      <c r="B4402" s="785" t="s">
        <v>32190</v>
      </c>
      <c r="C4402" s="785" t="s">
        <v>4379</v>
      </c>
      <c r="D4402" s="785" t="s">
        <v>2751</v>
      </c>
      <c r="E4402" s="785" t="s">
        <v>4393</v>
      </c>
      <c r="F4402" s="786">
        <v>42685</v>
      </c>
      <c r="G4402" s="785" t="s">
        <v>4394</v>
      </c>
      <c r="H4402" s="786">
        <v>42735</v>
      </c>
      <c r="I4402" s="785" t="s">
        <v>32191</v>
      </c>
      <c r="J4402" s="785" t="s">
        <v>629</v>
      </c>
      <c r="K4402" s="785" t="s">
        <v>2612</v>
      </c>
      <c r="L4402" s="785" t="s">
        <v>32192</v>
      </c>
      <c r="M4402" s="785"/>
      <c r="N4402" s="785"/>
      <c r="O4402" s="785"/>
      <c r="P4402" s="788"/>
      <c r="Q4402" s="788"/>
      <c r="R4402" s="785" t="s">
        <v>1089</v>
      </c>
      <c r="S4402" s="785" t="s">
        <v>2599</v>
      </c>
      <c r="T4402" s="785" t="s">
        <v>32193</v>
      </c>
      <c r="U4402" s="785" t="s">
        <v>2599</v>
      </c>
      <c r="V4402" s="785" t="s">
        <v>3070</v>
      </c>
      <c r="W4402" s="785" t="s">
        <v>2652</v>
      </c>
      <c r="X4402" s="785"/>
      <c r="Y4402" s="615" t="str">
        <f t="shared" si="68"/>
        <v>David Chege</v>
      </c>
      <c r="Z4402" s="785" t="s">
        <v>2599</v>
      </c>
      <c r="AA4402" s="785" t="s">
        <v>4314</v>
      </c>
      <c r="AB4402" s="785" t="s">
        <v>2605</v>
      </c>
      <c r="AC4402" s="785" t="s">
        <v>2606</v>
      </c>
      <c r="AD4402" s="786">
        <v>43314</v>
      </c>
    </row>
    <row r="4403" spans="1:30" ht="15.75">
      <c r="A4403" s="785" t="s">
        <v>4301</v>
      </c>
      <c r="B4403" s="785" t="s">
        <v>32213</v>
      </c>
      <c r="C4403" s="785" t="s">
        <v>4303</v>
      </c>
      <c r="D4403" s="785" t="s">
        <v>2599</v>
      </c>
      <c r="E4403" s="785" t="s">
        <v>4393</v>
      </c>
      <c r="F4403" s="786">
        <v>42685</v>
      </c>
      <c r="G4403" s="785" t="s">
        <v>4394</v>
      </c>
      <c r="H4403" s="786">
        <v>42735</v>
      </c>
      <c r="I4403" s="785" t="s">
        <v>32214</v>
      </c>
      <c r="J4403" s="785" t="s">
        <v>629</v>
      </c>
      <c r="K4403" s="785" t="s">
        <v>32215</v>
      </c>
      <c r="L4403" s="785" t="s">
        <v>32216</v>
      </c>
      <c r="M4403" s="785"/>
      <c r="N4403" s="785"/>
      <c r="O4403" s="785"/>
      <c r="P4403" s="787">
        <v>36.235447000000001</v>
      </c>
      <c r="Q4403" s="787">
        <v>-0.25084800000000002</v>
      </c>
      <c r="R4403" s="785" t="s">
        <v>695</v>
      </c>
      <c r="S4403" s="785" t="s">
        <v>1204</v>
      </c>
      <c r="T4403" s="785" t="s">
        <v>1204</v>
      </c>
      <c r="U4403" s="785" t="s">
        <v>32217</v>
      </c>
      <c r="V4403" s="785" t="s">
        <v>3070</v>
      </c>
      <c r="W4403" s="785" t="s">
        <v>2901</v>
      </c>
      <c r="X4403" s="785"/>
      <c r="Y4403" s="615" t="str">
        <f t="shared" si="68"/>
        <v>James Njoroge Wainaina</v>
      </c>
      <c r="Z4403" s="785" t="s">
        <v>2599</v>
      </c>
      <c r="AA4403" s="785" t="s">
        <v>4314</v>
      </c>
      <c r="AB4403" s="785" t="s">
        <v>2605</v>
      </c>
      <c r="AC4403" s="785" t="s">
        <v>2606</v>
      </c>
      <c r="AD4403" s="786">
        <v>42796</v>
      </c>
    </row>
    <row r="4404" spans="1:30" ht="15.75">
      <c r="A4404" s="785" t="s">
        <v>4301</v>
      </c>
      <c r="B4404" s="785" t="s">
        <v>32686</v>
      </c>
      <c r="C4404" s="785" t="s">
        <v>4379</v>
      </c>
      <c r="D4404" s="785" t="s">
        <v>2751</v>
      </c>
      <c r="E4404" s="785" t="s">
        <v>4393</v>
      </c>
      <c r="F4404" s="786">
        <v>42685</v>
      </c>
      <c r="G4404" s="785" t="s">
        <v>4394</v>
      </c>
      <c r="H4404" s="786">
        <v>42735</v>
      </c>
      <c r="I4404" s="785" t="s">
        <v>32687</v>
      </c>
      <c r="J4404" s="785" t="s">
        <v>629</v>
      </c>
      <c r="K4404" s="785" t="s">
        <v>32688</v>
      </c>
      <c r="L4404" s="785" t="s">
        <v>32689</v>
      </c>
      <c r="M4404" s="785"/>
      <c r="N4404" s="785"/>
      <c r="O4404" s="785"/>
      <c r="P4404" s="788"/>
      <c r="Q4404" s="788"/>
      <c r="R4404" s="785" t="s">
        <v>1056</v>
      </c>
      <c r="S4404" s="785" t="s">
        <v>2131</v>
      </c>
      <c r="T4404" s="785" t="s">
        <v>3438</v>
      </c>
      <c r="U4404" s="785" t="s">
        <v>2599</v>
      </c>
      <c r="V4404" s="785" t="s">
        <v>3070</v>
      </c>
      <c r="W4404" s="785" t="s">
        <v>3015</v>
      </c>
      <c r="X4404" s="785"/>
      <c r="Y4404" s="615" t="str">
        <f t="shared" si="68"/>
        <v>Mt Kenya Renewable Energy</v>
      </c>
      <c r="Z4404" s="785" t="s">
        <v>2599</v>
      </c>
      <c r="AA4404" s="785" t="s">
        <v>4349</v>
      </c>
      <c r="AB4404" s="785" t="s">
        <v>2605</v>
      </c>
      <c r="AC4404" s="785" t="s">
        <v>2606</v>
      </c>
      <c r="AD4404" s="786">
        <v>43314</v>
      </c>
    </row>
    <row r="4405" spans="1:30" ht="15.75">
      <c r="A4405" s="785" t="s">
        <v>4301</v>
      </c>
      <c r="B4405" s="785" t="s">
        <v>33041</v>
      </c>
      <c r="C4405" s="785" t="s">
        <v>4379</v>
      </c>
      <c r="D4405" s="785" t="s">
        <v>2751</v>
      </c>
      <c r="E4405" s="785" t="s">
        <v>4393</v>
      </c>
      <c r="F4405" s="786">
        <v>42685</v>
      </c>
      <c r="G4405" s="785" t="s">
        <v>4394</v>
      </c>
      <c r="H4405" s="786">
        <v>42735</v>
      </c>
      <c r="I4405" s="785" t="s">
        <v>33042</v>
      </c>
      <c r="J4405" s="785" t="s">
        <v>629</v>
      </c>
      <c r="K4405" s="785" t="s">
        <v>33043</v>
      </c>
      <c r="L4405" s="785" t="s">
        <v>33044</v>
      </c>
      <c r="M4405" s="785"/>
      <c r="N4405" s="785"/>
      <c r="O4405" s="785"/>
      <c r="P4405" s="788"/>
      <c r="Q4405" s="788"/>
      <c r="R4405" s="785" t="s">
        <v>1575</v>
      </c>
      <c r="S4405" s="785" t="s">
        <v>2755</v>
      </c>
      <c r="T4405" s="785" t="s">
        <v>6212</v>
      </c>
      <c r="U4405" s="785" t="s">
        <v>2599</v>
      </c>
      <c r="V4405" s="785" t="s">
        <v>3174</v>
      </c>
      <c r="W4405" s="785" t="s">
        <v>3550</v>
      </c>
      <c r="X4405" s="785"/>
      <c r="Y4405" s="615" t="str">
        <f t="shared" si="68"/>
        <v>Samuel Njoroge</v>
      </c>
      <c r="Z4405" s="785" t="s">
        <v>2599</v>
      </c>
      <c r="AA4405" s="785" t="s">
        <v>4314</v>
      </c>
      <c r="AB4405" s="785" t="s">
        <v>2605</v>
      </c>
      <c r="AC4405" s="785" t="s">
        <v>2606</v>
      </c>
      <c r="AD4405" s="786">
        <v>43314</v>
      </c>
    </row>
    <row r="4406" spans="1:30" ht="15.75">
      <c r="A4406" s="785" t="s">
        <v>4301</v>
      </c>
      <c r="B4406" s="785" t="s">
        <v>33199</v>
      </c>
      <c r="C4406" s="785" t="s">
        <v>4303</v>
      </c>
      <c r="D4406" s="785" t="s">
        <v>2599</v>
      </c>
      <c r="E4406" s="785" t="s">
        <v>4393</v>
      </c>
      <c r="F4406" s="786">
        <v>42685</v>
      </c>
      <c r="G4406" s="785" t="s">
        <v>4394</v>
      </c>
      <c r="H4406" s="786">
        <v>42735</v>
      </c>
      <c r="I4406" s="785" t="s">
        <v>33200</v>
      </c>
      <c r="J4406" s="785" t="s">
        <v>629</v>
      </c>
      <c r="K4406" s="785" t="s">
        <v>2612</v>
      </c>
      <c r="L4406" s="785" t="s">
        <v>33201</v>
      </c>
      <c r="M4406" s="785" t="s">
        <v>33202</v>
      </c>
      <c r="N4406" s="785"/>
      <c r="O4406" s="785"/>
      <c r="P4406" s="787">
        <v>35.241275000000002</v>
      </c>
      <c r="Q4406" s="787">
        <v>0.44953799999999999</v>
      </c>
      <c r="R4406" s="785" t="s">
        <v>893</v>
      </c>
      <c r="S4406" s="785" t="s">
        <v>894</v>
      </c>
      <c r="T4406" s="785" t="s">
        <v>33203</v>
      </c>
      <c r="U4406" s="785" t="s">
        <v>4017</v>
      </c>
      <c r="V4406" s="785" t="s">
        <v>4029</v>
      </c>
      <c r="W4406" s="785" t="s">
        <v>3181</v>
      </c>
      <c r="X4406" s="785"/>
      <c r="Y4406" s="615" t="str">
        <f t="shared" si="68"/>
        <v>Abiud Limited</v>
      </c>
      <c r="Z4406" s="785" t="s">
        <v>2599</v>
      </c>
      <c r="AA4406" s="785" t="s">
        <v>4349</v>
      </c>
      <c r="AB4406" s="785" t="s">
        <v>2876</v>
      </c>
      <c r="AC4406" s="785" t="s">
        <v>2606</v>
      </c>
      <c r="AD4406" s="786">
        <v>43314</v>
      </c>
    </row>
    <row r="4407" spans="1:30" ht="15.75">
      <c r="A4407" s="785" t="s">
        <v>4301</v>
      </c>
      <c r="B4407" s="785" t="s">
        <v>5923</v>
      </c>
      <c r="C4407" s="785" t="s">
        <v>4379</v>
      </c>
      <c r="D4407" s="785" t="s">
        <v>2751</v>
      </c>
      <c r="E4407" s="785" t="s">
        <v>5924</v>
      </c>
      <c r="F4407" s="786">
        <v>42724</v>
      </c>
      <c r="G4407" s="785" t="s">
        <v>5925</v>
      </c>
      <c r="H4407" s="786">
        <v>42734</v>
      </c>
      <c r="I4407" s="785" t="s">
        <v>5926</v>
      </c>
      <c r="J4407" s="785" t="s">
        <v>629</v>
      </c>
      <c r="K4407" s="785" t="s">
        <v>5927</v>
      </c>
      <c r="L4407" s="785" t="s">
        <v>5928</v>
      </c>
      <c r="M4407" s="785"/>
      <c r="N4407" s="785"/>
      <c r="O4407" s="785"/>
      <c r="P4407" s="787">
        <v>37.413462000000003</v>
      </c>
      <c r="Q4407" s="787">
        <v>-1.4866889999999999</v>
      </c>
      <c r="R4407" s="785" t="s">
        <v>1729</v>
      </c>
      <c r="S4407" s="785" t="s">
        <v>2909</v>
      </c>
      <c r="T4407" s="785" t="s">
        <v>5929</v>
      </c>
      <c r="U4407" s="785" t="s">
        <v>5930</v>
      </c>
      <c r="V4407" s="785" t="s">
        <v>2673</v>
      </c>
      <c r="W4407" s="785" t="s">
        <v>2608</v>
      </c>
      <c r="X4407" s="785" t="s">
        <v>2608</v>
      </c>
      <c r="Y4407" s="615" t="str">
        <f t="shared" si="68"/>
        <v>Biogas International Limited</v>
      </c>
      <c r="Z4407" s="785" t="s">
        <v>2599</v>
      </c>
      <c r="AA4407" s="785" t="s">
        <v>5464</v>
      </c>
      <c r="AB4407" s="785" t="s">
        <v>2609</v>
      </c>
      <c r="AC4407" s="785" t="s">
        <v>2610</v>
      </c>
      <c r="AD4407" s="786">
        <v>42796</v>
      </c>
    </row>
    <row r="4408" spans="1:30" ht="15.75">
      <c r="A4408" s="785" t="s">
        <v>4301</v>
      </c>
      <c r="B4408" s="785" t="s">
        <v>21637</v>
      </c>
      <c r="C4408" s="785" t="s">
        <v>4379</v>
      </c>
      <c r="D4408" s="785" t="s">
        <v>2751</v>
      </c>
      <c r="E4408" s="785" t="s">
        <v>7457</v>
      </c>
      <c r="F4408" s="786">
        <v>42684</v>
      </c>
      <c r="G4408" s="785" t="s">
        <v>5925</v>
      </c>
      <c r="H4408" s="786">
        <v>42734</v>
      </c>
      <c r="I4408" s="785" t="s">
        <v>21638</v>
      </c>
      <c r="J4408" s="785" t="s">
        <v>629</v>
      </c>
      <c r="K4408" s="785" t="s">
        <v>21639</v>
      </c>
      <c r="L4408" s="785" t="s">
        <v>21640</v>
      </c>
      <c r="M4408" s="785"/>
      <c r="N4408" s="785"/>
      <c r="O4408" s="785"/>
      <c r="P4408" s="787">
        <v>37.476553000000003</v>
      </c>
      <c r="Q4408" s="787">
        <v>-0.46850700000000001</v>
      </c>
      <c r="R4408" s="785" t="s">
        <v>1089</v>
      </c>
      <c r="S4408" s="785" t="s">
        <v>1164</v>
      </c>
      <c r="T4408" s="785" t="s">
        <v>1164</v>
      </c>
      <c r="U4408" s="785" t="s">
        <v>21641</v>
      </c>
      <c r="V4408" s="785">
        <v>8</v>
      </c>
      <c r="W4408" s="785" t="s">
        <v>3511</v>
      </c>
      <c r="X4408" s="785" t="s">
        <v>3511</v>
      </c>
      <c r="Y4408" s="615" t="str">
        <f t="shared" si="68"/>
        <v>Sakaki Natural Renewable Energy Center</v>
      </c>
      <c r="Z4408" s="785" t="s">
        <v>2599</v>
      </c>
      <c r="AA4408" s="785" t="s">
        <v>4349</v>
      </c>
      <c r="AB4408" s="785" t="s">
        <v>2683</v>
      </c>
      <c r="AC4408" s="785" t="s">
        <v>2606</v>
      </c>
      <c r="AD4408" s="786">
        <v>42796</v>
      </c>
    </row>
    <row r="4409" spans="1:30" ht="15.75">
      <c r="A4409" s="785" t="s">
        <v>4301</v>
      </c>
      <c r="B4409" s="785" t="s">
        <v>31464</v>
      </c>
      <c r="C4409" s="785" t="s">
        <v>4303</v>
      </c>
      <c r="D4409" s="785" t="s">
        <v>2599</v>
      </c>
      <c r="E4409" s="785" t="s">
        <v>7457</v>
      </c>
      <c r="F4409" s="786">
        <v>42684</v>
      </c>
      <c r="G4409" s="785" t="s">
        <v>5925</v>
      </c>
      <c r="H4409" s="786">
        <v>42734</v>
      </c>
      <c r="I4409" s="785" t="s">
        <v>31465</v>
      </c>
      <c r="J4409" s="785" t="s">
        <v>629</v>
      </c>
      <c r="K4409" s="785" t="s">
        <v>31466</v>
      </c>
      <c r="L4409" s="785" t="s">
        <v>31467</v>
      </c>
      <c r="M4409" s="785"/>
      <c r="N4409" s="785"/>
      <c r="O4409" s="785"/>
      <c r="P4409" s="787">
        <v>37.597543000000002</v>
      </c>
      <c r="Q4409" s="787">
        <v>-0.26384000000000002</v>
      </c>
      <c r="R4409" s="785" t="s">
        <v>1266</v>
      </c>
      <c r="S4409" s="785" t="s">
        <v>1267</v>
      </c>
      <c r="T4409" s="785" t="s">
        <v>31468</v>
      </c>
      <c r="U4409" s="785" t="s">
        <v>21641</v>
      </c>
      <c r="V4409" s="785" t="s">
        <v>3004</v>
      </c>
      <c r="W4409" s="785" t="s">
        <v>3511</v>
      </c>
      <c r="X4409" s="785"/>
      <c r="Y4409" s="615" t="str">
        <f t="shared" si="68"/>
        <v>Sakaki Natural Renewable Energy Center</v>
      </c>
      <c r="Z4409" s="785" t="s">
        <v>2599</v>
      </c>
      <c r="AA4409" s="785" t="s">
        <v>4349</v>
      </c>
      <c r="AB4409" s="785" t="s">
        <v>2683</v>
      </c>
      <c r="AC4409" s="785" t="s">
        <v>2606</v>
      </c>
      <c r="AD4409" s="786">
        <v>42823</v>
      </c>
    </row>
    <row r="4410" spans="1:30" ht="15.75">
      <c r="A4410" s="785" t="s">
        <v>4301</v>
      </c>
      <c r="B4410" s="785" t="s">
        <v>4350</v>
      </c>
      <c r="C4410" s="785" t="s">
        <v>4303</v>
      </c>
      <c r="D4410" s="785" t="s">
        <v>2599</v>
      </c>
      <c r="E4410" s="785" t="s">
        <v>4351</v>
      </c>
      <c r="F4410" s="786">
        <v>42677</v>
      </c>
      <c r="G4410" s="785" t="s">
        <v>4352</v>
      </c>
      <c r="H4410" s="786">
        <v>42727</v>
      </c>
      <c r="I4410" s="785" t="s">
        <v>4353</v>
      </c>
      <c r="J4410" s="785" t="s">
        <v>629</v>
      </c>
      <c r="K4410" s="785" t="s">
        <v>4354</v>
      </c>
      <c r="L4410" s="785" t="s">
        <v>4355</v>
      </c>
      <c r="M4410" s="785"/>
      <c r="N4410" s="785"/>
      <c r="O4410" s="785"/>
      <c r="P4410" s="787">
        <v>35.070737000000001</v>
      </c>
      <c r="Q4410" s="787">
        <v>0.210035</v>
      </c>
      <c r="R4410" s="785" t="s">
        <v>916</v>
      </c>
      <c r="S4410" s="785" t="s">
        <v>2839</v>
      </c>
      <c r="T4410" s="785" t="s">
        <v>4356</v>
      </c>
      <c r="U4410" s="785" t="s">
        <v>4357</v>
      </c>
      <c r="V4410" s="785" t="s">
        <v>2855</v>
      </c>
      <c r="W4410" s="785" t="s">
        <v>3181</v>
      </c>
      <c r="X4410" s="785" t="s">
        <v>3181</v>
      </c>
      <c r="Y4410" s="615" t="str">
        <f t="shared" si="68"/>
        <v>Abiud Limited</v>
      </c>
      <c r="Z4410" s="785" t="s">
        <v>2599</v>
      </c>
      <c r="AA4410" s="785" t="s">
        <v>4349</v>
      </c>
      <c r="AB4410" s="785" t="s">
        <v>2876</v>
      </c>
      <c r="AC4410" s="785" t="s">
        <v>2606</v>
      </c>
      <c r="AD4410" s="786">
        <v>42796</v>
      </c>
    </row>
    <row r="4411" spans="1:30" ht="15.75">
      <c r="A4411" s="785" t="s">
        <v>4301</v>
      </c>
      <c r="B4411" s="785" t="s">
        <v>14972</v>
      </c>
      <c r="C4411" s="785" t="s">
        <v>4303</v>
      </c>
      <c r="D4411" s="785" t="s">
        <v>2599</v>
      </c>
      <c r="E4411" s="785" t="s">
        <v>4351</v>
      </c>
      <c r="F4411" s="786">
        <v>42677</v>
      </c>
      <c r="G4411" s="785" t="s">
        <v>4352</v>
      </c>
      <c r="H4411" s="786">
        <v>42727</v>
      </c>
      <c r="I4411" s="785" t="s">
        <v>14973</v>
      </c>
      <c r="J4411" s="785" t="s">
        <v>627</v>
      </c>
      <c r="K4411" s="785" t="s">
        <v>14974</v>
      </c>
      <c r="L4411" s="785" t="s">
        <v>14975</v>
      </c>
      <c r="M4411" s="785"/>
      <c r="N4411" s="785"/>
      <c r="O4411" s="785"/>
      <c r="P4411" s="787">
        <v>36.600034000000001</v>
      </c>
      <c r="Q4411" s="787">
        <v>4.8690000000000001E-3</v>
      </c>
      <c r="R4411" s="785" t="s">
        <v>1228</v>
      </c>
      <c r="S4411" s="785" t="s">
        <v>1229</v>
      </c>
      <c r="T4411" s="785" t="s">
        <v>3437</v>
      </c>
      <c r="U4411" s="785" t="s">
        <v>3437</v>
      </c>
      <c r="V4411" s="785" t="s">
        <v>3004</v>
      </c>
      <c r="W4411" s="785" t="s">
        <v>3025</v>
      </c>
      <c r="X4411" s="785" t="s">
        <v>14944</v>
      </c>
      <c r="Y4411" s="615" t="str">
        <f t="shared" si="68"/>
        <v>Joseph Thumbi Kariuki</v>
      </c>
      <c r="Z4411" s="785" t="s">
        <v>2599</v>
      </c>
      <c r="AA4411" s="785" t="s">
        <v>4349</v>
      </c>
      <c r="AB4411" s="785" t="s">
        <v>2683</v>
      </c>
      <c r="AC4411" s="785" t="s">
        <v>2606</v>
      </c>
      <c r="AD4411" s="786">
        <v>42796</v>
      </c>
    </row>
    <row r="4412" spans="1:30" ht="15.75">
      <c r="A4412" s="785" t="s">
        <v>4301</v>
      </c>
      <c r="B4412" s="785" t="s">
        <v>31291</v>
      </c>
      <c r="C4412" s="785" t="s">
        <v>4303</v>
      </c>
      <c r="D4412" s="785" t="s">
        <v>2599</v>
      </c>
      <c r="E4412" s="785" t="s">
        <v>31292</v>
      </c>
      <c r="F4412" s="786">
        <v>42307</v>
      </c>
      <c r="G4412" s="785" t="s">
        <v>4352</v>
      </c>
      <c r="H4412" s="786">
        <v>42727</v>
      </c>
      <c r="I4412" s="785" t="s">
        <v>31293</v>
      </c>
      <c r="J4412" s="785" t="s">
        <v>627</v>
      </c>
      <c r="K4412" s="785" t="s">
        <v>31294</v>
      </c>
      <c r="L4412" s="785" t="s">
        <v>31295</v>
      </c>
      <c r="M4412" s="785"/>
      <c r="N4412" s="785"/>
      <c r="O4412" s="785"/>
      <c r="P4412" s="787">
        <v>36.817661999999999</v>
      </c>
      <c r="Q4412" s="787">
        <v>-1.066951</v>
      </c>
      <c r="R4412" s="785" t="s">
        <v>821</v>
      </c>
      <c r="S4412" s="785" t="s">
        <v>871</v>
      </c>
      <c r="T4412" s="785" t="s">
        <v>2712</v>
      </c>
      <c r="U4412" s="785" t="s">
        <v>31296</v>
      </c>
      <c r="V4412" s="785">
        <v>10</v>
      </c>
      <c r="W4412" s="785" t="s">
        <v>2615</v>
      </c>
      <c r="X4412" s="785"/>
      <c r="Y4412" s="615" t="str">
        <f t="shared" si="68"/>
        <v>Takamoto Biogas</v>
      </c>
      <c r="Z4412" s="785" t="s">
        <v>2599</v>
      </c>
      <c r="AA4412" s="785" t="s">
        <v>5464</v>
      </c>
      <c r="AB4412" s="785" t="s">
        <v>3686</v>
      </c>
      <c r="AC4412" s="785" t="s">
        <v>2617</v>
      </c>
      <c r="AD4412" s="786">
        <v>43032</v>
      </c>
    </row>
    <row r="4413" spans="1:30" ht="15.75">
      <c r="A4413" s="785" t="s">
        <v>4301</v>
      </c>
      <c r="B4413" s="785" t="s">
        <v>14164</v>
      </c>
      <c r="C4413" s="785" t="s">
        <v>4303</v>
      </c>
      <c r="D4413" s="785" t="s">
        <v>2599</v>
      </c>
      <c r="E4413" s="785" t="s">
        <v>14165</v>
      </c>
      <c r="F4413" s="786">
        <v>42716</v>
      </c>
      <c r="G4413" s="785" t="s">
        <v>14166</v>
      </c>
      <c r="H4413" s="786">
        <v>42726</v>
      </c>
      <c r="I4413" s="785" t="s">
        <v>14167</v>
      </c>
      <c r="J4413" s="785" t="s">
        <v>629</v>
      </c>
      <c r="K4413" s="785" t="s">
        <v>14168</v>
      </c>
      <c r="L4413" s="785" t="s">
        <v>14169</v>
      </c>
      <c r="M4413" s="785"/>
      <c r="N4413" s="785"/>
      <c r="O4413" s="785"/>
      <c r="P4413" s="787">
        <v>37.585535</v>
      </c>
      <c r="Q4413" s="787">
        <v>-2.9668450000000002</v>
      </c>
      <c r="R4413" s="785" t="s">
        <v>1325</v>
      </c>
      <c r="S4413" s="785" t="s">
        <v>2847</v>
      </c>
      <c r="T4413" s="785" t="s">
        <v>3098</v>
      </c>
      <c r="U4413" s="785" t="s">
        <v>14170</v>
      </c>
      <c r="V4413" s="785" t="s">
        <v>3004</v>
      </c>
      <c r="W4413" s="785" t="s">
        <v>2849</v>
      </c>
      <c r="X4413" s="785" t="s">
        <v>3915</v>
      </c>
      <c r="Y4413" s="615" t="str">
        <f t="shared" si="68"/>
        <v>John Chege</v>
      </c>
      <c r="Z4413" s="785" t="s">
        <v>2599</v>
      </c>
      <c r="AA4413" s="785" t="s">
        <v>5464</v>
      </c>
      <c r="AB4413" s="785" t="s">
        <v>2605</v>
      </c>
      <c r="AC4413" s="785" t="s">
        <v>2606</v>
      </c>
      <c r="AD4413" s="786">
        <v>43038</v>
      </c>
    </row>
    <row r="4414" spans="1:30" ht="15.75">
      <c r="A4414" s="785" t="s">
        <v>4301</v>
      </c>
      <c r="B4414" s="785" t="s">
        <v>19125</v>
      </c>
      <c r="C4414" s="785" t="s">
        <v>4322</v>
      </c>
      <c r="D4414" s="785" t="s">
        <v>2618</v>
      </c>
      <c r="E4414" s="785" t="s">
        <v>5865</v>
      </c>
      <c r="F4414" s="786">
        <v>42675</v>
      </c>
      <c r="G4414" s="785" t="s">
        <v>19126</v>
      </c>
      <c r="H4414" s="786">
        <v>42725</v>
      </c>
      <c r="I4414" s="785" t="s">
        <v>19127</v>
      </c>
      <c r="J4414" s="785" t="s">
        <v>629</v>
      </c>
      <c r="K4414" s="785" t="s">
        <v>19128</v>
      </c>
      <c r="L4414" s="785" t="s">
        <v>19129</v>
      </c>
      <c r="M4414" s="785"/>
      <c r="N4414" s="785"/>
      <c r="O4414" s="785"/>
      <c r="P4414" s="788"/>
      <c r="Q4414" s="788"/>
      <c r="R4414" s="785" t="s">
        <v>821</v>
      </c>
      <c r="S4414" s="785" t="s">
        <v>2791</v>
      </c>
      <c r="T4414" s="785" t="s">
        <v>2792</v>
      </c>
      <c r="U4414" s="785" t="s">
        <v>2702</v>
      </c>
      <c r="V4414" s="785" t="s">
        <v>2673</v>
      </c>
      <c r="W4414" s="785" t="s">
        <v>2693</v>
      </c>
      <c r="X4414" s="785" t="s">
        <v>19124</v>
      </c>
      <c r="Y4414" s="615" t="str">
        <f t="shared" si="68"/>
        <v>Norbert Ogwel</v>
      </c>
      <c r="Z4414" s="785" t="s">
        <v>2599</v>
      </c>
      <c r="AA4414" s="785" t="s">
        <v>4349</v>
      </c>
      <c r="AB4414" s="785" t="s">
        <v>2605</v>
      </c>
      <c r="AC4414" s="785" t="s">
        <v>2606</v>
      </c>
      <c r="AD4414" s="786">
        <v>42796</v>
      </c>
    </row>
    <row r="4415" spans="1:30" ht="15.75">
      <c r="A4415" s="785" t="s">
        <v>4301</v>
      </c>
      <c r="B4415" s="785" t="s">
        <v>7146</v>
      </c>
      <c r="C4415" s="785" t="s">
        <v>4303</v>
      </c>
      <c r="D4415" s="785" t="s">
        <v>2599</v>
      </c>
      <c r="E4415" s="785" t="s">
        <v>7147</v>
      </c>
      <c r="F4415" s="786">
        <v>42674</v>
      </c>
      <c r="G4415" s="785" t="s">
        <v>5924</v>
      </c>
      <c r="H4415" s="786">
        <v>42724</v>
      </c>
      <c r="I4415" s="785" t="s">
        <v>7148</v>
      </c>
      <c r="J4415" s="785" t="s">
        <v>629</v>
      </c>
      <c r="K4415" s="785" t="s">
        <v>7149</v>
      </c>
      <c r="L4415" s="785" t="s">
        <v>7150</v>
      </c>
      <c r="M4415" s="785"/>
      <c r="N4415" s="785"/>
      <c r="O4415" s="785"/>
      <c r="P4415" s="787">
        <v>37.244515999999997</v>
      </c>
      <c r="Q4415" s="787">
        <v>-0.46929700000000002</v>
      </c>
      <c r="R4415" s="785" t="s">
        <v>1961</v>
      </c>
      <c r="S4415" s="785" t="s">
        <v>2600</v>
      </c>
      <c r="T4415" s="785" t="s">
        <v>1963</v>
      </c>
      <c r="U4415" s="785" t="s">
        <v>2599</v>
      </c>
      <c r="V4415" s="785" t="s">
        <v>2673</v>
      </c>
      <c r="W4415" s="785" t="s">
        <v>2652</v>
      </c>
      <c r="X4415" s="785" t="s">
        <v>2732</v>
      </c>
      <c r="Y4415" s="615" t="str">
        <f t="shared" si="68"/>
        <v>David Chege Wangui</v>
      </c>
      <c r="Z4415" s="785" t="s">
        <v>2599</v>
      </c>
      <c r="AA4415" s="785" t="s">
        <v>4314</v>
      </c>
      <c r="AB4415" s="785" t="s">
        <v>2605</v>
      </c>
      <c r="AC4415" s="785" t="s">
        <v>2606</v>
      </c>
      <c r="AD4415" s="786">
        <v>42796</v>
      </c>
    </row>
    <row r="4416" spans="1:30" ht="15.75">
      <c r="A4416" s="785" t="s">
        <v>4301</v>
      </c>
      <c r="B4416" s="785" t="s">
        <v>29454</v>
      </c>
      <c r="C4416" s="785" t="s">
        <v>4303</v>
      </c>
      <c r="D4416" s="785" t="s">
        <v>2599</v>
      </c>
      <c r="E4416" s="785" t="s">
        <v>9261</v>
      </c>
      <c r="F4416" s="786">
        <v>42711</v>
      </c>
      <c r="G4416" s="785" t="s">
        <v>5924</v>
      </c>
      <c r="H4416" s="786">
        <v>42724</v>
      </c>
      <c r="I4416" s="785" t="s">
        <v>29455</v>
      </c>
      <c r="J4416" s="785" t="s">
        <v>627</v>
      </c>
      <c r="K4416" s="785" t="s">
        <v>29456</v>
      </c>
      <c r="L4416" s="785" t="s">
        <v>29457</v>
      </c>
      <c r="M4416" s="785"/>
      <c r="N4416" s="785"/>
      <c r="O4416" s="785"/>
      <c r="P4416" s="787">
        <v>36.979802999999997</v>
      </c>
      <c r="Q4416" s="787">
        <v>-0.94910399999999995</v>
      </c>
      <c r="R4416" s="785" t="s">
        <v>1030</v>
      </c>
      <c r="S4416" s="785" t="s">
        <v>1795</v>
      </c>
      <c r="T4416" s="785" t="s">
        <v>2869</v>
      </c>
      <c r="U4416" s="785" t="s">
        <v>2599</v>
      </c>
      <c r="V4416" s="785" t="s">
        <v>2855</v>
      </c>
      <c r="W4416" s="785" t="s">
        <v>2693</v>
      </c>
      <c r="X4416" s="785"/>
      <c r="Y4416" s="615" t="str">
        <f t="shared" si="68"/>
        <v>Andcol Enterprises</v>
      </c>
      <c r="Z4416" s="785" t="s">
        <v>2599</v>
      </c>
      <c r="AA4416" s="785" t="s">
        <v>4349</v>
      </c>
      <c r="AB4416" s="785" t="s">
        <v>2605</v>
      </c>
      <c r="AC4416" s="785" t="s">
        <v>2606</v>
      </c>
      <c r="AD4416" s="786">
        <v>43314</v>
      </c>
    </row>
    <row r="4417" spans="1:30" ht="15.75">
      <c r="A4417" s="785" t="s">
        <v>4301</v>
      </c>
      <c r="B4417" s="785" t="s">
        <v>32559</v>
      </c>
      <c r="C4417" s="785" t="s">
        <v>4303</v>
      </c>
      <c r="D4417" s="785" t="s">
        <v>2599</v>
      </c>
      <c r="E4417" s="785" t="s">
        <v>13512</v>
      </c>
      <c r="F4417" s="786">
        <v>42650</v>
      </c>
      <c r="G4417" s="785" t="s">
        <v>5924</v>
      </c>
      <c r="H4417" s="786">
        <v>42724</v>
      </c>
      <c r="I4417" s="785" t="s">
        <v>32560</v>
      </c>
      <c r="J4417" s="785" t="s">
        <v>629</v>
      </c>
      <c r="K4417" s="785" t="s">
        <v>32561</v>
      </c>
      <c r="L4417" s="785" t="s">
        <v>32562</v>
      </c>
      <c r="M4417" s="785"/>
      <c r="N4417" s="785"/>
      <c r="O4417" s="785"/>
      <c r="P4417" s="787">
        <v>37.047220000000003</v>
      </c>
      <c r="Q4417" s="787">
        <v>-0.58177299999999998</v>
      </c>
      <c r="R4417" s="785" t="s">
        <v>1056</v>
      </c>
      <c r="S4417" s="785" t="s">
        <v>1289</v>
      </c>
      <c r="T4417" s="785" t="s">
        <v>3698</v>
      </c>
      <c r="U4417" s="785" t="s">
        <v>2599</v>
      </c>
      <c r="V4417" s="785" t="s">
        <v>3070</v>
      </c>
      <c r="W4417" s="785" t="s">
        <v>3015</v>
      </c>
      <c r="X4417" s="785"/>
      <c r="Y4417" s="615" t="str">
        <f t="shared" si="68"/>
        <v>Mt Kenya Renewable Energy</v>
      </c>
      <c r="Z4417" s="785" t="s">
        <v>2599</v>
      </c>
      <c r="AA4417" s="785" t="s">
        <v>4349</v>
      </c>
      <c r="AB4417" s="785" t="s">
        <v>2605</v>
      </c>
      <c r="AC4417" s="785" t="s">
        <v>2606</v>
      </c>
      <c r="AD4417" s="786">
        <v>43314</v>
      </c>
    </row>
    <row r="4418" spans="1:30" ht="15.75">
      <c r="A4418" s="785" t="s">
        <v>4301</v>
      </c>
      <c r="B4418" s="785" t="s">
        <v>6039</v>
      </c>
      <c r="C4418" s="785" t="s">
        <v>4379</v>
      </c>
      <c r="D4418" s="785" t="s">
        <v>2751</v>
      </c>
      <c r="E4418" s="785" t="s">
        <v>6040</v>
      </c>
      <c r="F4418" s="786">
        <v>42672</v>
      </c>
      <c r="G4418" s="785" t="s">
        <v>6041</v>
      </c>
      <c r="H4418" s="786">
        <v>42722</v>
      </c>
      <c r="I4418" s="785" t="s">
        <v>6042</v>
      </c>
      <c r="J4418" s="785" t="s">
        <v>629</v>
      </c>
      <c r="K4418" s="785" t="s">
        <v>6043</v>
      </c>
      <c r="L4418" s="785" t="s">
        <v>6044</v>
      </c>
      <c r="M4418" s="785"/>
      <c r="N4418" s="785"/>
      <c r="O4418" s="785"/>
      <c r="P4418" s="787">
        <v>35.348148000000002</v>
      </c>
      <c r="Q4418" s="787">
        <v>1.1280220000000001</v>
      </c>
      <c r="R4418" s="785" t="s">
        <v>3119</v>
      </c>
      <c r="S4418" s="785" t="s">
        <v>6045</v>
      </c>
      <c r="T4418" s="785" t="s">
        <v>3881</v>
      </c>
      <c r="U4418" s="785" t="s">
        <v>6046</v>
      </c>
      <c r="V4418" s="785" t="s">
        <v>6015</v>
      </c>
      <c r="W4418" s="785" t="s">
        <v>2608</v>
      </c>
      <c r="X4418" s="785" t="s">
        <v>2608</v>
      </c>
      <c r="Y4418" s="615" t="str">
        <f t="shared" ref="Y4418:Y4481" si="69">IF(X4418="",W4418,X4418)</f>
        <v>Biogas International Limited</v>
      </c>
      <c r="Z4418" s="785" t="s">
        <v>2599</v>
      </c>
      <c r="AA4418" s="785" t="s">
        <v>5464</v>
      </c>
      <c r="AB4418" s="785" t="s">
        <v>2609</v>
      </c>
      <c r="AC4418" s="785" t="s">
        <v>2610</v>
      </c>
      <c r="AD4418" s="786">
        <v>42796</v>
      </c>
    </row>
    <row r="4419" spans="1:30" ht="15.75">
      <c r="A4419" s="785" t="s">
        <v>4301</v>
      </c>
      <c r="B4419" s="785" t="s">
        <v>6020</v>
      </c>
      <c r="C4419" s="785" t="s">
        <v>4379</v>
      </c>
      <c r="D4419" s="785" t="s">
        <v>2751</v>
      </c>
      <c r="E4419" s="785" t="s">
        <v>6021</v>
      </c>
      <c r="F4419" s="786">
        <v>42669</v>
      </c>
      <c r="G4419" s="785" t="s">
        <v>6022</v>
      </c>
      <c r="H4419" s="786">
        <v>42719</v>
      </c>
      <c r="I4419" s="785" t="s">
        <v>6023</v>
      </c>
      <c r="J4419" s="785" t="s">
        <v>629</v>
      </c>
      <c r="K4419" s="785" t="s">
        <v>2612</v>
      </c>
      <c r="L4419" s="785" t="s">
        <v>6024</v>
      </c>
      <c r="M4419" s="785"/>
      <c r="N4419" s="785"/>
      <c r="O4419" s="785"/>
      <c r="P4419" s="788"/>
      <c r="Q4419" s="788"/>
      <c r="R4419" s="785" t="s">
        <v>2661</v>
      </c>
      <c r="S4419" s="785" t="s">
        <v>6025</v>
      </c>
      <c r="T4419" s="785" t="s">
        <v>2599</v>
      </c>
      <c r="U4419" s="785" t="s">
        <v>2599</v>
      </c>
      <c r="V4419" s="785" t="s">
        <v>6015</v>
      </c>
      <c r="W4419" s="785" t="s">
        <v>2608</v>
      </c>
      <c r="X4419" s="785" t="s">
        <v>2608</v>
      </c>
      <c r="Y4419" s="615" t="str">
        <f t="shared" si="69"/>
        <v>Biogas International Limited</v>
      </c>
      <c r="Z4419" s="785" t="s">
        <v>2599</v>
      </c>
      <c r="AA4419" s="785" t="s">
        <v>5464</v>
      </c>
      <c r="AB4419" s="785" t="s">
        <v>2609</v>
      </c>
      <c r="AC4419" s="785" t="s">
        <v>2610</v>
      </c>
      <c r="AD4419" s="786">
        <v>42796</v>
      </c>
    </row>
    <row r="4420" spans="1:30" ht="15.75">
      <c r="A4420" s="785" t="s">
        <v>4301</v>
      </c>
      <c r="B4420" s="785" t="s">
        <v>16754</v>
      </c>
      <c r="C4420" s="785" t="s">
        <v>4303</v>
      </c>
      <c r="D4420" s="785" t="s">
        <v>2599</v>
      </c>
      <c r="E4420" s="785" t="s">
        <v>5895</v>
      </c>
      <c r="F4420" s="786">
        <v>42694</v>
      </c>
      <c r="G4420" s="785" t="s">
        <v>6022</v>
      </c>
      <c r="H4420" s="786">
        <v>42719</v>
      </c>
      <c r="I4420" s="785" t="s">
        <v>16755</v>
      </c>
      <c r="J4420" s="785" t="s">
        <v>629</v>
      </c>
      <c r="K4420" s="785" t="s">
        <v>16756</v>
      </c>
      <c r="L4420" s="785" t="s">
        <v>16757</v>
      </c>
      <c r="M4420" s="785"/>
      <c r="N4420" s="785"/>
      <c r="O4420" s="785"/>
      <c r="P4420" s="787">
        <v>37.657888</v>
      </c>
      <c r="Q4420" s="787">
        <v>2.6141999999999999E-2</v>
      </c>
      <c r="R4420" s="785" t="s">
        <v>1104</v>
      </c>
      <c r="S4420" s="785" t="s">
        <v>2643</v>
      </c>
      <c r="T4420" s="785" t="s">
        <v>10428</v>
      </c>
      <c r="U4420" s="785" t="s">
        <v>3972</v>
      </c>
      <c r="V4420" s="785" t="s">
        <v>3004</v>
      </c>
      <c r="W4420" s="785" t="s">
        <v>3253</v>
      </c>
      <c r="X4420" s="785" t="s">
        <v>3253</v>
      </c>
      <c r="Y4420" s="615" t="str">
        <f t="shared" si="69"/>
        <v>Likunga Company Limited</v>
      </c>
      <c r="Z4420" s="785" t="s">
        <v>2599</v>
      </c>
      <c r="AA4420" s="785" t="s">
        <v>4349</v>
      </c>
      <c r="AB4420" s="785" t="s">
        <v>2683</v>
      </c>
      <c r="AC4420" s="785" t="s">
        <v>2606</v>
      </c>
      <c r="AD4420" s="786">
        <v>42796</v>
      </c>
    </row>
    <row r="4421" spans="1:30" ht="15.75">
      <c r="A4421" s="785" t="s">
        <v>4301</v>
      </c>
      <c r="B4421" s="785" t="s">
        <v>19912</v>
      </c>
      <c r="C4421" s="785" t="s">
        <v>4303</v>
      </c>
      <c r="D4421" s="785" t="s">
        <v>2599</v>
      </c>
      <c r="E4421" s="785" t="s">
        <v>7301</v>
      </c>
      <c r="F4421" s="786">
        <v>42635</v>
      </c>
      <c r="G4421" s="785" t="s">
        <v>6022</v>
      </c>
      <c r="H4421" s="786">
        <v>42719</v>
      </c>
      <c r="I4421" s="785" t="s">
        <v>19913</v>
      </c>
      <c r="J4421" s="785" t="s">
        <v>627</v>
      </c>
      <c r="K4421" s="785" t="s">
        <v>2612</v>
      </c>
      <c r="L4421" s="785" t="s">
        <v>19914</v>
      </c>
      <c r="M4421" s="785"/>
      <c r="N4421" s="785"/>
      <c r="O4421" s="785"/>
      <c r="P4421" s="787">
        <v>36.189126999999999</v>
      </c>
      <c r="Q4421" s="787">
        <v>-0.19011500000000001</v>
      </c>
      <c r="R4421" s="785" t="s">
        <v>695</v>
      </c>
      <c r="S4421" s="785" t="s">
        <v>1204</v>
      </c>
      <c r="T4421" s="785" t="s">
        <v>1204</v>
      </c>
      <c r="U4421" s="785" t="s">
        <v>19915</v>
      </c>
      <c r="V4421" s="785" t="s">
        <v>2855</v>
      </c>
      <c r="W4421" s="785" t="s">
        <v>19910</v>
      </c>
      <c r="X4421" s="785" t="s">
        <v>19911</v>
      </c>
      <c r="Y4421" s="615" t="str">
        <f t="shared" si="69"/>
        <v>Peter Mutang'a Goko</v>
      </c>
      <c r="Z4421" s="785" t="s">
        <v>19916</v>
      </c>
      <c r="AA4421" s="785" t="s">
        <v>4314</v>
      </c>
      <c r="AB4421" s="785" t="s">
        <v>2605</v>
      </c>
      <c r="AC4421" s="785" t="s">
        <v>2606</v>
      </c>
      <c r="AD4421" s="786">
        <v>43277</v>
      </c>
    </row>
    <row r="4422" spans="1:30" ht="15.75">
      <c r="A4422" s="785" t="s">
        <v>4301</v>
      </c>
      <c r="B4422" s="785" t="s">
        <v>22736</v>
      </c>
      <c r="C4422" s="785" t="s">
        <v>4303</v>
      </c>
      <c r="D4422" s="785" t="s">
        <v>2599</v>
      </c>
      <c r="E4422" s="785" t="s">
        <v>6021</v>
      </c>
      <c r="F4422" s="786">
        <v>42669</v>
      </c>
      <c r="G4422" s="785" t="s">
        <v>6022</v>
      </c>
      <c r="H4422" s="786">
        <v>42719</v>
      </c>
      <c r="I4422" s="785" t="s">
        <v>3932</v>
      </c>
      <c r="J4422" s="785" t="s">
        <v>627</v>
      </c>
      <c r="K4422" s="785" t="s">
        <v>22737</v>
      </c>
      <c r="L4422" s="785" t="s">
        <v>22738</v>
      </c>
      <c r="M4422" s="785"/>
      <c r="N4422" s="785"/>
      <c r="O4422" s="785"/>
      <c r="P4422" s="787">
        <v>36.163065000000003</v>
      </c>
      <c r="Q4422" s="787">
        <v>-0.156415</v>
      </c>
      <c r="R4422" s="785" t="s">
        <v>695</v>
      </c>
      <c r="S4422" s="785" t="s">
        <v>1204</v>
      </c>
      <c r="T4422" s="785" t="s">
        <v>1204</v>
      </c>
      <c r="U4422" s="785" t="s">
        <v>22739</v>
      </c>
      <c r="V4422" s="785" t="s">
        <v>2855</v>
      </c>
      <c r="W4422" s="785" t="s">
        <v>3042</v>
      </c>
      <c r="X4422" s="785" t="s">
        <v>2642</v>
      </c>
      <c r="Y4422" s="615" t="str">
        <f t="shared" si="69"/>
        <v>Samuel Mwangi Juma</v>
      </c>
      <c r="Z4422" s="785" t="s">
        <v>2599</v>
      </c>
      <c r="AA4422" s="785" t="s">
        <v>4349</v>
      </c>
      <c r="AB4422" s="785" t="s">
        <v>2605</v>
      </c>
      <c r="AC4422" s="785" t="s">
        <v>2606</v>
      </c>
      <c r="AD4422" s="786">
        <v>42796</v>
      </c>
    </row>
    <row r="4423" spans="1:30" ht="15.75">
      <c r="A4423" s="785" t="s">
        <v>4301</v>
      </c>
      <c r="B4423" s="785" t="s">
        <v>21834</v>
      </c>
      <c r="C4423" s="785" t="s">
        <v>4303</v>
      </c>
      <c r="D4423" s="785" t="s">
        <v>2599</v>
      </c>
      <c r="E4423" s="785" t="s">
        <v>21835</v>
      </c>
      <c r="F4423" s="786">
        <v>42668</v>
      </c>
      <c r="G4423" s="785" t="s">
        <v>21836</v>
      </c>
      <c r="H4423" s="786">
        <v>42718</v>
      </c>
      <c r="I4423" s="785" t="s">
        <v>21837</v>
      </c>
      <c r="J4423" s="785" t="s">
        <v>629</v>
      </c>
      <c r="K4423" s="785" t="s">
        <v>21838</v>
      </c>
      <c r="L4423" s="785" t="s">
        <v>21839</v>
      </c>
      <c r="M4423" s="785"/>
      <c r="N4423" s="785"/>
      <c r="O4423" s="785"/>
      <c r="P4423" s="787">
        <v>37.057642999999999</v>
      </c>
      <c r="Q4423" s="787">
        <v>-0.55345500000000003</v>
      </c>
      <c r="R4423" s="785" t="s">
        <v>1056</v>
      </c>
      <c r="S4423" s="785" t="s">
        <v>1289</v>
      </c>
      <c r="T4423" s="785" t="s">
        <v>3350</v>
      </c>
      <c r="U4423" s="785" t="s">
        <v>9563</v>
      </c>
      <c r="V4423" s="785" t="s">
        <v>3004</v>
      </c>
      <c r="W4423" s="785" t="s">
        <v>3511</v>
      </c>
      <c r="X4423" s="785" t="s">
        <v>3511</v>
      </c>
      <c r="Y4423" s="615" t="str">
        <f t="shared" si="69"/>
        <v>Sakaki Natural Renewable Energy Center</v>
      </c>
      <c r="Z4423" s="785" t="s">
        <v>2599</v>
      </c>
      <c r="AA4423" s="785" t="s">
        <v>4349</v>
      </c>
      <c r="AB4423" s="785" t="s">
        <v>2683</v>
      </c>
      <c r="AC4423" s="785" t="s">
        <v>2606</v>
      </c>
      <c r="AD4423" s="786">
        <v>42796</v>
      </c>
    </row>
    <row r="4424" spans="1:30" ht="15.75">
      <c r="A4424" s="785" t="s">
        <v>4301</v>
      </c>
      <c r="B4424" s="785" t="s">
        <v>6647</v>
      </c>
      <c r="C4424" s="785" t="s">
        <v>4303</v>
      </c>
      <c r="D4424" s="785" t="s">
        <v>2599</v>
      </c>
      <c r="E4424" s="785" t="s">
        <v>6648</v>
      </c>
      <c r="F4424" s="786">
        <v>42664</v>
      </c>
      <c r="G4424" s="785" t="s">
        <v>6649</v>
      </c>
      <c r="H4424" s="786">
        <v>42714</v>
      </c>
      <c r="I4424" s="785" t="s">
        <v>6650</v>
      </c>
      <c r="J4424" s="785" t="s">
        <v>629</v>
      </c>
      <c r="K4424" s="785" t="s">
        <v>6651</v>
      </c>
      <c r="L4424" s="785" t="s">
        <v>6652</v>
      </c>
      <c r="M4424" s="785"/>
      <c r="N4424" s="785"/>
      <c r="O4424" s="785"/>
      <c r="P4424" s="787">
        <v>36.765369999999997</v>
      </c>
      <c r="Q4424" s="787">
        <v>-0.95075200000000004</v>
      </c>
      <c r="R4424" s="785" t="s">
        <v>821</v>
      </c>
      <c r="S4424" s="785" t="s">
        <v>2041</v>
      </c>
      <c r="T4424" s="785" t="s">
        <v>1058</v>
      </c>
      <c r="U4424" s="785" t="s">
        <v>6653</v>
      </c>
      <c r="V4424" s="785" t="s">
        <v>3004</v>
      </c>
      <c r="W4424" s="785" t="s">
        <v>3497</v>
      </c>
      <c r="X4424" s="785" t="s">
        <v>3497</v>
      </c>
      <c r="Y4424" s="615" t="str">
        <f t="shared" si="69"/>
        <v>Cides Ltd</v>
      </c>
      <c r="Z4424" s="785" t="s">
        <v>2599</v>
      </c>
      <c r="AA4424" s="785" t="s">
        <v>4349</v>
      </c>
      <c r="AB4424" s="785" t="s">
        <v>2605</v>
      </c>
      <c r="AC4424" s="785" t="s">
        <v>2606</v>
      </c>
      <c r="AD4424" s="786">
        <v>42796</v>
      </c>
    </row>
    <row r="4425" spans="1:30" ht="15.75">
      <c r="A4425" s="785" t="s">
        <v>4301</v>
      </c>
      <c r="B4425" s="785" t="s">
        <v>14521</v>
      </c>
      <c r="C4425" s="785" t="s">
        <v>4303</v>
      </c>
      <c r="D4425" s="785" t="s">
        <v>2599</v>
      </c>
      <c r="E4425" s="785" t="s">
        <v>6648</v>
      </c>
      <c r="F4425" s="786">
        <v>42664</v>
      </c>
      <c r="G4425" s="785" t="s">
        <v>6649</v>
      </c>
      <c r="H4425" s="786">
        <v>42714</v>
      </c>
      <c r="I4425" s="785" t="s">
        <v>14522</v>
      </c>
      <c r="J4425" s="785" t="s">
        <v>629</v>
      </c>
      <c r="K4425" s="785" t="s">
        <v>14523</v>
      </c>
      <c r="L4425" s="785" t="s">
        <v>14524</v>
      </c>
      <c r="M4425" s="785"/>
      <c r="N4425" s="785"/>
      <c r="O4425" s="785"/>
      <c r="P4425" s="787">
        <v>36.690922999999998</v>
      </c>
      <c r="Q4425" s="787">
        <v>-1.4379249999999999</v>
      </c>
      <c r="R4425" s="785" t="s">
        <v>1325</v>
      </c>
      <c r="S4425" s="785" t="s">
        <v>1326</v>
      </c>
      <c r="T4425" s="785" t="s">
        <v>3127</v>
      </c>
      <c r="U4425" s="785" t="s">
        <v>4025</v>
      </c>
      <c r="V4425" s="785" t="s">
        <v>3004</v>
      </c>
      <c r="W4425" s="785" t="s">
        <v>4026</v>
      </c>
      <c r="X4425" s="785" t="s">
        <v>4026</v>
      </c>
      <c r="Y4425" s="615" t="str">
        <f t="shared" si="69"/>
        <v>Joram Gathogo Mutahi</v>
      </c>
      <c r="Z4425" s="785" t="s">
        <v>2599</v>
      </c>
      <c r="AA4425" s="785" t="s">
        <v>4314</v>
      </c>
      <c r="AB4425" s="785" t="s">
        <v>2605</v>
      </c>
      <c r="AC4425" s="785" t="s">
        <v>2606</v>
      </c>
      <c r="AD4425" s="786">
        <v>42825</v>
      </c>
    </row>
    <row r="4426" spans="1:30" ht="15.75">
      <c r="A4426" s="785" t="s">
        <v>4301</v>
      </c>
      <c r="B4426" s="785" t="s">
        <v>16724</v>
      </c>
      <c r="C4426" s="785" t="s">
        <v>4303</v>
      </c>
      <c r="D4426" s="785" t="s">
        <v>2599</v>
      </c>
      <c r="E4426" s="785" t="s">
        <v>16725</v>
      </c>
      <c r="F4426" s="786">
        <v>42595</v>
      </c>
      <c r="G4426" s="785" t="s">
        <v>6649</v>
      </c>
      <c r="H4426" s="786">
        <v>42714</v>
      </c>
      <c r="I4426" s="785" t="s">
        <v>16726</v>
      </c>
      <c r="J4426" s="785" t="s">
        <v>629</v>
      </c>
      <c r="K4426" s="785" t="s">
        <v>16727</v>
      </c>
      <c r="L4426" s="785" t="s">
        <v>16728</v>
      </c>
      <c r="M4426" s="785"/>
      <c r="N4426" s="785"/>
      <c r="O4426" s="785"/>
      <c r="P4426" s="787">
        <v>37.618201999999997</v>
      </c>
      <c r="Q4426" s="787">
        <v>-0.13938800000000001</v>
      </c>
      <c r="R4426" s="785" t="s">
        <v>1104</v>
      </c>
      <c r="S4426" s="785" t="s">
        <v>2643</v>
      </c>
      <c r="T4426" s="785" t="s">
        <v>3000</v>
      </c>
      <c r="U4426" s="785" t="s">
        <v>3028</v>
      </c>
      <c r="V4426" s="785" t="s">
        <v>2855</v>
      </c>
      <c r="W4426" s="785" t="s">
        <v>3253</v>
      </c>
      <c r="X4426" s="785" t="s">
        <v>3253</v>
      </c>
      <c r="Y4426" s="615" t="str">
        <f t="shared" si="69"/>
        <v>Likunga Company Limited</v>
      </c>
      <c r="Z4426" s="785" t="s">
        <v>2599</v>
      </c>
      <c r="AA4426" s="785" t="s">
        <v>4349</v>
      </c>
      <c r="AB4426" s="785" t="s">
        <v>2683</v>
      </c>
      <c r="AC4426" s="785" t="s">
        <v>2606</v>
      </c>
      <c r="AD4426" s="786">
        <v>42796</v>
      </c>
    </row>
    <row r="4427" spans="1:30" ht="15.75">
      <c r="A4427" s="785" t="s">
        <v>4301</v>
      </c>
      <c r="B4427" s="785" t="s">
        <v>4680</v>
      </c>
      <c r="C4427" s="785" t="s">
        <v>4303</v>
      </c>
      <c r="D4427" s="785" t="s">
        <v>2599</v>
      </c>
      <c r="E4427" s="785" t="s">
        <v>4681</v>
      </c>
      <c r="F4427" s="786">
        <v>42663</v>
      </c>
      <c r="G4427" s="785" t="s">
        <v>4682</v>
      </c>
      <c r="H4427" s="786">
        <v>42713</v>
      </c>
      <c r="I4427" s="785" t="s">
        <v>4683</v>
      </c>
      <c r="J4427" s="785" t="s">
        <v>629</v>
      </c>
      <c r="K4427" s="785" t="s">
        <v>4684</v>
      </c>
      <c r="L4427" s="785" t="s">
        <v>4685</v>
      </c>
      <c r="M4427" s="785"/>
      <c r="N4427" s="785"/>
      <c r="O4427" s="785"/>
      <c r="P4427" s="787">
        <v>37.636909000000003</v>
      </c>
      <c r="Q4427" s="787">
        <v>-0.50364399999999998</v>
      </c>
      <c r="R4427" s="785" t="s">
        <v>1089</v>
      </c>
      <c r="S4427" s="785" t="s">
        <v>2731</v>
      </c>
      <c r="T4427" s="785" t="s">
        <v>3926</v>
      </c>
      <c r="U4427" s="785" t="s">
        <v>3807</v>
      </c>
      <c r="V4427" s="785" t="s">
        <v>3004</v>
      </c>
      <c r="W4427" s="785" t="s">
        <v>3324</v>
      </c>
      <c r="X4427" s="785" t="s">
        <v>4647</v>
      </c>
      <c r="Y4427" s="615" t="str">
        <f t="shared" si="69"/>
        <v>Alex Mukundi</v>
      </c>
      <c r="Z4427" s="785" t="s">
        <v>4656</v>
      </c>
      <c r="AA4427" s="785" t="s">
        <v>4314</v>
      </c>
      <c r="AB4427" s="785" t="s">
        <v>2605</v>
      </c>
      <c r="AC4427" s="785" t="s">
        <v>2606</v>
      </c>
      <c r="AD4427" s="786">
        <v>42893</v>
      </c>
    </row>
    <row r="4428" spans="1:30" ht="15.75">
      <c r="A4428" s="785" t="s">
        <v>4301</v>
      </c>
      <c r="B4428" s="785" t="s">
        <v>9259</v>
      </c>
      <c r="C4428" s="785" t="s">
        <v>4303</v>
      </c>
      <c r="D4428" s="785" t="s">
        <v>2599</v>
      </c>
      <c r="E4428" s="785" t="s">
        <v>9260</v>
      </c>
      <c r="F4428" s="786">
        <v>42661</v>
      </c>
      <c r="G4428" s="785" t="s">
        <v>9261</v>
      </c>
      <c r="H4428" s="786">
        <v>42711</v>
      </c>
      <c r="I4428" s="785" t="s">
        <v>9262</v>
      </c>
      <c r="J4428" s="785" t="s">
        <v>627</v>
      </c>
      <c r="K4428" s="785" t="s">
        <v>9263</v>
      </c>
      <c r="L4428" s="785" t="s">
        <v>9264</v>
      </c>
      <c r="M4428" s="785"/>
      <c r="N4428" s="785"/>
      <c r="O4428" s="785"/>
      <c r="P4428" s="787">
        <v>36.821139000000002</v>
      </c>
      <c r="Q4428" s="787">
        <v>-1.1427689999999999</v>
      </c>
      <c r="R4428" s="785" t="s">
        <v>821</v>
      </c>
      <c r="S4428" s="785" t="s">
        <v>1589</v>
      </c>
      <c r="T4428" s="785" t="s">
        <v>3421</v>
      </c>
      <c r="U4428" s="785" t="s">
        <v>9265</v>
      </c>
      <c r="V4428" s="785" t="s">
        <v>2855</v>
      </c>
      <c r="W4428" s="785" t="s">
        <v>2805</v>
      </c>
      <c r="X4428" s="785" t="s">
        <v>2805</v>
      </c>
      <c r="Y4428" s="615" t="str">
        <f t="shared" si="69"/>
        <v>Felikam Biogas Services</v>
      </c>
      <c r="Z4428" s="785" t="s">
        <v>2599</v>
      </c>
      <c r="AA4428" s="785" t="s">
        <v>4349</v>
      </c>
      <c r="AB4428" s="785" t="s">
        <v>2605</v>
      </c>
      <c r="AC4428" s="785" t="s">
        <v>2606</v>
      </c>
      <c r="AD4428" s="786">
        <v>42796</v>
      </c>
    </row>
    <row r="4429" spans="1:30" ht="15.75">
      <c r="A4429" s="785" t="s">
        <v>4301</v>
      </c>
      <c r="B4429" s="785" t="s">
        <v>26976</v>
      </c>
      <c r="C4429" s="785" t="s">
        <v>4379</v>
      </c>
      <c r="D4429" s="785" t="s">
        <v>2751</v>
      </c>
      <c r="E4429" s="785" t="s">
        <v>26622</v>
      </c>
      <c r="F4429" s="786">
        <v>42508</v>
      </c>
      <c r="G4429" s="785" t="s">
        <v>5016</v>
      </c>
      <c r="H4429" s="786">
        <v>42710</v>
      </c>
      <c r="I4429" s="785" t="s">
        <v>26977</v>
      </c>
      <c r="J4429" s="785" t="s">
        <v>629</v>
      </c>
      <c r="K4429" s="785" t="s">
        <v>26978</v>
      </c>
      <c r="L4429" s="785" t="s">
        <v>26979</v>
      </c>
      <c r="M4429" s="785"/>
      <c r="N4429" s="785"/>
      <c r="O4429" s="785"/>
      <c r="P4429" s="788"/>
      <c r="Q4429" s="788"/>
      <c r="R4429" s="785" t="s">
        <v>26980</v>
      </c>
      <c r="S4429" s="785" t="s">
        <v>26981</v>
      </c>
      <c r="T4429" s="785" t="s">
        <v>26982</v>
      </c>
      <c r="U4429" s="785" t="s">
        <v>2599</v>
      </c>
      <c r="V4429" s="785" t="s">
        <v>2673</v>
      </c>
      <c r="W4429" s="785" t="s">
        <v>2674</v>
      </c>
      <c r="X4429" s="785"/>
      <c r="Y4429" s="615" t="str">
        <f t="shared" si="69"/>
        <v>Nicholas Kimenyi</v>
      </c>
      <c r="Z4429" s="785" t="s">
        <v>2599</v>
      </c>
      <c r="AA4429" s="785" t="s">
        <v>4314</v>
      </c>
      <c r="AB4429" s="785" t="s">
        <v>2605</v>
      </c>
      <c r="AC4429" s="785" t="s">
        <v>2606</v>
      </c>
      <c r="AD4429" s="786">
        <v>43314</v>
      </c>
    </row>
    <row r="4430" spans="1:30" ht="15.75">
      <c r="A4430" s="785" t="s">
        <v>4301</v>
      </c>
      <c r="B4430" s="785" t="s">
        <v>4438</v>
      </c>
      <c r="C4430" s="785" t="s">
        <v>4303</v>
      </c>
      <c r="D4430" s="785" t="s">
        <v>2599</v>
      </c>
      <c r="E4430" s="785" t="s">
        <v>4439</v>
      </c>
      <c r="F4430" s="786">
        <v>42655</v>
      </c>
      <c r="G4430" s="785" t="s">
        <v>4440</v>
      </c>
      <c r="H4430" s="786">
        <v>42705</v>
      </c>
      <c r="I4430" s="785" t="s">
        <v>4441</v>
      </c>
      <c r="J4430" s="785" t="s">
        <v>629</v>
      </c>
      <c r="K4430" s="785" t="s">
        <v>4442</v>
      </c>
      <c r="L4430" s="785" t="s">
        <v>4443</v>
      </c>
      <c r="M4430" s="785"/>
      <c r="N4430" s="785"/>
      <c r="O4430" s="785"/>
      <c r="P4430" s="787">
        <v>35.274307</v>
      </c>
      <c r="Q4430" s="787">
        <v>5.5566999999999998E-2</v>
      </c>
      <c r="R4430" s="785" t="s">
        <v>916</v>
      </c>
      <c r="S4430" s="785" t="s">
        <v>3061</v>
      </c>
      <c r="T4430" s="785" t="s">
        <v>4385</v>
      </c>
      <c r="U4430" s="785" t="s">
        <v>2599</v>
      </c>
      <c r="V4430" s="785" t="s">
        <v>3070</v>
      </c>
      <c r="W4430" s="785" t="s">
        <v>3181</v>
      </c>
      <c r="X4430" s="785" t="s">
        <v>3181</v>
      </c>
      <c r="Y4430" s="615" t="str">
        <f t="shared" si="69"/>
        <v>Abiud Limited</v>
      </c>
      <c r="Z4430" s="785" t="s">
        <v>2599</v>
      </c>
      <c r="AA4430" s="785" t="s">
        <v>4349</v>
      </c>
      <c r="AB4430" s="785" t="s">
        <v>2876</v>
      </c>
      <c r="AC4430" s="785" t="s">
        <v>2606</v>
      </c>
      <c r="AD4430" s="786">
        <v>42796</v>
      </c>
    </row>
    <row r="4431" spans="1:30" ht="15.75">
      <c r="A4431" s="785" t="s">
        <v>4301</v>
      </c>
      <c r="B4431" s="785" t="s">
        <v>5697</v>
      </c>
      <c r="C4431" s="785" t="s">
        <v>4303</v>
      </c>
      <c r="D4431" s="785" t="s">
        <v>2599</v>
      </c>
      <c r="E4431" s="785" t="s">
        <v>4439</v>
      </c>
      <c r="F4431" s="786">
        <v>42655</v>
      </c>
      <c r="G4431" s="785" t="s">
        <v>4440</v>
      </c>
      <c r="H4431" s="786">
        <v>42705</v>
      </c>
      <c r="I4431" s="785" t="s">
        <v>5698</v>
      </c>
      <c r="J4431" s="785" t="s">
        <v>629</v>
      </c>
      <c r="K4431" s="785" t="s">
        <v>5699</v>
      </c>
      <c r="L4431" s="785" t="s">
        <v>5700</v>
      </c>
      <c r="M4431" s="785"/>
      <c r="N4431" s="785"/>
      <c r="O4431" s="785"/>
      <c r="P4431" s="787">
        <v>36.873370000000001</v>
      </c>
      <c r="Q4431" s="787">
        <v>-0.44651000000000002</v>
      </c>
      <c r="R4431" s="785" t="s">
        <v>1056</v>
      </c>
      <c r="S4431" s="785" t="s">
        <v>2131</v>
      </c>
      <c r="T4431" s="785" t="s">
        <v>3659</v>
      </c>
      <c r="U4431" s="785" t="s">
        <v>5701</v>
      </c>
      <c r="V4431" s="785" t="s">
        <v>3004</v>
      </c>
      <c r="W4431" s="785" t="s">
        <v>2615</v>
      </c>
      <c r="X4431" s="785" t="s">
        <v>5675</v>
      </c>
      <c r="Y4431" s="615" t="str">
        <f t="shared" si="69"/>
        <v>Benson  Otieno</v>
      </c>
      <c r="Z4431" s="785" t="s">
        <v>2599</v>
      </c>
      <c r="AA4431" s="785" t="s">
        <v>5464</v>
      </c>
      <c r="AB4431" s="785" t="s">
        <v>3686</v>
      </c>
      <c r="AC4431" s="785" t="s">
        <v>2617</v>
      </c>
      <c r="AD4431" s="786">
        <v>42985</v>
      </c>
    </row>
    <row r="4432" spans="1:30" ht="15.75">
      <c r="A4432" s="785" t="s">
        <v>4301</v>
      </c>
      <c r="B4432" s="785" t="s">
        <v>5913</v>
      </c>
      <c r="C4432" s="785" t="s">
        <v>4379</v>
      </c>
      <c r="D4432" s="785" t="s">
        <v>2751</v>
      </c>
      <c r="E4432" s="785" t="s">
        <v>4439</v>
      </c>
      <c r="F4432" s="786">
        <v>42655</v>
      </c>
      <c r="G4432" s="785" t="s">
        <v>4440</v>
      </c>
      <c r="H4432" s="786">
        <v>42705</v>
      </c>
      <c r="I4432" s="785" t="s">
        <v>5914</v>
      </c>
      <c r="J4432" s="785" t="s">
        <v>627</v>
      </c>
      <c r="K4432" s="785" t="s">
        <v>5915</v>
      </c>
      <c r="L4432" s="785" t="s">
        <v>5916</v>
      </c>
      <c r="M4432" s="785"/>
      <c r="N4432" s="785"/>
      <c r="O4432" s="785"/>
      <c r="P4432" s="788"/>
      <c r="Q4432" s="788"/>
      <c r="R4432" s="785" t="s">
        <v>821</v>
      </c>
      <c r="S4432" s="785" t="s">
        <v>871</v>
      </c>
      <c r="T4432" s="785" t="s">
        <v>2993</v>
      </c>
      <c r="U4432" s="785" t="s">
        <v>2993</v>
      </c>
      <c r="V4432" s="785" t="s">
        <v>2673</v>
      </c>
      <c r="W4432" s="785" t="s">
        <v>2608</v>
      </c>
      <c r="X4432" s="785" t="s">
        <v>2608</v>
      </c>
      <c r="Y4432" s="615" t="str">
        <f t="shared" si="69"/>
        <v>Biogas International Limited</v>
      </c>
      <c r="Z4432" s="785" t="s">
        <v>2599</v>
      </c>
      <c r="AA4432" s="785" t="s">
        <v>5464</v>
      </c>
      <c r="AB4432" s="785" t="s">
        <v>2609</v>
      </c>
      <c r="AC4432" s="785" t="s">
        <v>2610</v>
      </c>
      <c r="AD4432" s="786">
        <v>42796</v>
      </c>
    </row>
    <row r="4433" spans="1:30" ht="15.75">
      <c r="A4433" s="785" t="s">
        <v>4301</v>
      </c>
      <c r="B4433" s="785" t="s">
        <v>5931</v>
      </c>
      <c r="C4433" s="785" t="s">
        <v>4303</v>
      </c>
      <c r="D4433" s="785" t="s">
        <v>2599</v>
      </c>
      <c r="E4433" s="785" t="s">
        <v>4439</v>
      </c>
      <c r="F4433" s="786">
        <v>42655</v>
      </c>
      <c r="G4433" s="785" t="s">
        <v>4440</v>
      </c>
      <c r="H4433" s="786">
        <v>42705</v>
      </c>
      <c r="I4433" s="785" t="s">
        <v>5932</v>
      </c>
      <c r="J4433" s="785" t="s">
        <v>629</v>
      </c>
      <c r="K4433" s="785" t="s">
        <v>5933</v>
      </c>
      <c r="L4433" s="785" t="s">
        <v>5934</v>
      </c>
      <c r="M4433" s="785"/>
      <c r="N4433" s="785"/>
      <c r="O4433" s="785"/>
      <c r="P4433" s="787">
        <v>38.009779999999999</v>
      </c>
      <c r="Q4433" s="787">
        <v>-1.817788</v>
      </c>
      <c r="R4433" s="785" t="s">
        <v>3217</v>
      </c>
      <c r="S4433" s="785" t="s">
        <v>5920</v>
      </c>
      <c r="T4433" s="785" t="s">
        <v>5935</v>
      </c>
      <c r="U4433" s="785" t="s">
        <v>5936</v>
      </c>
      <c r="V4433" s="785" t="s">
        <v>2673</v>
      </c>
      <c r="W4433" s="785" t="s">
        <v>2608</v>
      </c>
      <c r="X4433" s="785" t="s">
        <v>2608</v>
      </c>
      <c r="Y4433" s="615" t="str">
        <f t="shared" si="69"/>
        <v>Biogas International Limited</v>
      </c>
      <c r="Z4433" s="785" t="s">
        <v>2599</v>
      </c>
      <c r="AA4433" s="785" t="s">
        <v>5464</v>
      </c>
      <c r="AB4433" s="785" t="s">
        <v>2609</v>
      </c>
      <c r="AC4433" s="785" t="s">
        <v>2610</v>
      </c>
      <c r="AD4433" s="786">
        <v>42796</v>
      </c>
    </row>
    <row r="4434" spans="1:30" ht="15.75">
      <c r="A4434" s="785" t="s">
        <v>4301</v>
      </c>
      <c r="B4434" s="785" t="s">
        <v>5952</v>
      </c>
      <c r="C4434" s="785" t="s">
        <v>4379</v>
      </c>
      <c r="D4434" s="785" t="s">
        <v>2751</v>
      </c>
      <c r="E4434" s="785" t="s">
        <v>4439</v>
      </c>
      <c r="F4434" s="786">
        <v>42655</v>
      </c>
      <c r="G4434" s="785" t="s">
        <v>4440</v>
      </c>
      <c r="H4434" s="786">
        <v>42705</v>
      </c>
      <c r="I4434" s="785" t="s">
        <v>5953</v>
      </c>
      <c r="J4434" s="785" t="s">
        <v>627</v>
      </c>
      <c r="K4434" s="785" t="s">
        <v>5954</v>
      </c>
      <c r="L4434" s="785" t="s">
        <v>5955</v>
      </c>
      <c r="M4434" s="785"/>
      <c r="N4434" s="785"/>
      <c r="O4434" s="785"/>
      <c r="P4434" s="788"/>
      <c r="Q4434" s="788"/>
      <c r="R4434" s="785" t="s">
        <v>3217</v>
      </c>
      <c r="S4434" s="785" t="s">
        <v>5920</v>
      </c>
      <c r="T4434" s="785" t="s">
        <v>5935</v>
      </c>
      <c r="U4434" s="785" t="s">
        <v>5956</v>
      </c>
      <c r="V4434" s="785" t="s">
        <v>2673</v>
      </c>
      <c r="W4434" s="785" t="s">
        <v>2608</v>
      </c>
      <c r="X4434" s="785" t="s">
        <v>2608</v>
      </c>
      <c r="Y4434" s="615" t="str">
        <f t="shared" si="69"/>
        <v>Biogas International Limited</v>
      </c>
      <c r="Z4434" s="785" t="s">
        <v>2599</v>
      </c>
      <c r="AA4434" s="785" t="s">
        <v>5464</v>
      </c>
      <c r="AB4434" s="785" t="s">
        <v>2609</v>
      </c>
      <c r="AC4434" s="785" t="s">
        <v>2610</v>
      </c>
      <c r="AD4434" s="786">
        <v>42796</v>
      </c>
    </row>
    <row r="4435" spans="1:30" ht="15.75">
      <c r="A4435" s="785" t="s">
        <v>4301</v>
      </c>
      <c r="B4435" s="785" t="s">
        <v>6047</v>
      </c>
      <c r="C4435" s="785" t="s">
        <v>4303</v>
      </c>
      <c r="D4435" s="785" t="s">
        <v>2599</v>
      </c>
      <c r="E4435" s="785" t="s">
        <v>4439</v>
      </c>
      <c r="F4435" s="786">
        <v>42655</v>
      </c>
      <c r="G4435" s="785" t="s">
        <v>4440</v>
      </c>
      <c r="H4435" s="786">
        <v>42705</v>
      </c>
      <c r="I4435" s="785" t="s">
        <v>6048</v>
      </c>
      <c r="J4435" s="785" t="s">
        <v>629</v>
      </c>
      <c r="K4435" s="785" t="s">
        <v>6049</v>
      </c>
      <c r="L4435" s="785" t="s">
        <v>6050</v>
      </c>
      <c r="M4435" s="785"/>
      <c r="N4435" s="785"/>
      <c r="O4435" s="785"/>
      <c r="P4435" s="787">
        <v>35.392569999999999</v>
      </c>
      <c r="Q4435" s="787">
        <v>1.1376850000000001</v>
      </c>
      <c r="R4435" s="785" t="s">
        <v>974</v>
      </c>
      <c r="S4435" s="785" t="s">
        <v>3063</v>
      </c>
      <c r="T4435" s="785" t="s">
        <v>3881</v>
      </c>
      <c r="U4435" s="785" t="s">
        <v>6046</v>
      </c>
      <c r="V4435" s="785" t="s">
        <v>6015</v>
      </c>
      <c r="W4435" s="785" t="s">
        <v>2608</v>
      </c>
      <c r="X4435" s="785" t="s">
        <v>2608</v>
      </c>
      <c r="Y4435" s="615" t="str">
        <f t="shared" si="69"/>
        <v>Biogas International Limited</v>
      </c>
      <c r="Z4435" s="785" t="s">
        <v>2599</v>
      </c>
      <c r="AA4435" s="785" t="s">
        <v>5464</v>
      </c>
      <c r="AB4435" s="785" t="s">
        <v>2609</v>
      </c>
      <c r="AC4435" s="785" t="s">
        <v>2610</v>
      </c>
      <c r="AD4435" s="786">
        <v>42796</v>
      </c>
    </row>
    <row r="4436" spans="1:30" ht="15.75">
      <c r="A4436" s="785" t="s">
        <v>4301</v>
      </c>
      <c r="B4436" s="785" t="s">
        <v>6059</v>
      </c>
      <c r="C4436" s="785" t="s">
        <v>4303</v>
      </c>
      <c r="D4436" s="785" t="s">
        <v>2599</v>
      </c>
      <c r="E4436" s="785" t="s">
        <v>4439</v>
      </c>
      <c r="F4436" s="786">
        <v>42655</v>
      </c>
      <c r="G4436" s="785" t="s">
        <v>4440</v>
      </c>
      <c r="H4436" s="786">
        <v>42705</v>
      </c>
      <c r="I4436" s="785" t="s">
        <v>6060</v>
      </c>
      <c r="J4436" s="785" t="s">
        <v>629</v>
      </c>
      <c r="K4436" s="785" t="s">
        <v>6061</v>
      </c>
      <c r="L4436" s="785" t="s">
        <v>6062</v>
      </c>
      <c r="M4436" s="785"/>
      <c r="N4436" s="785"/>
      <c r="O4436" s="785"/>
      <c r="P4436" s="787">
        <v>35.326144999999997</v>
      </c>
      <c r="Q4436" s="787">
        <v>1.14567</v>
      </c>
      <c r="R4436" s="785" t="s">
        <v>3119</v>
      </c>
      <c r="S4436" s="785" t="s">
        <v>6037</v>
      </c>
      <c r="T4436" s="785" t="s">
        <v>3881</v>
      </c>
      <c r="U4436" s="785" t="s">
        <v>3120</v>
      </c>
      <c r="V4436" s="785" t="s">
        <v>6015</v>
      </c>
      <c r="W4436" s="785" t="s">
        <v>2608</v>
      </c>
      <c r="X4436" s="785" t="s">
        <v>2608</v>
      </c>
      <c r="Y4436" s="615" t="str">
        <f t="shared" si="69"/>
        <v>Biogas International Limited</v>
      </c>
      <c r="Z4436" s="785" t="s">
        <v>2599</v>
      </c>
      <c r="AA4436" s="785" t="s">
        <v>5464</v>
      </c>
      <c r="AB4436" s="785" t="s">
        <v>2609</v>
      </c>
      <c r="AC4436" s="785" t="s">
        <v>2610</v>
      </c>
      <c r="AD4436" s="786">
        <v>42796</v>
      </c>
    </row>
    <row r="4437" spans="1:30" ht="15.75">
      <c r="A4437" s="785" t="s">
        <v>4301</v>
      </c>
      <c r="B4437" s="785" t="s">
        <v>6068</v>
      </c>
      <c r="C4437" s="785" t="s">
        <v>4303</v>
      </c>
      <c r="D4437" s="785" t="s">
        <v>2599</v>
      </c>
      <c r="E4437" s="785" t="s">
        <v>4439</v>
      </c>
      <c r="F4437" s="786">
        <v>42655</v>
      </c>
      <c r="G4437" s="785" t="s">
        <v>4440</v>
      </c>
      <c r="H4437" s="786">
        <v>42705</v>
      </c>
      <c r="I4437" s="785" t="s">
        <v>6069</v>
      </c>
      <c r="J4437" s="785" t="s">
        <v>629</v>
      </c>
      <c r="K4437" s="785" t="s">
        <v>6070</v>
      </c>
      <c r="L4437" s="785" t="s">
        <v>6071</v>
      </c>
      <c r="M4437" s="785"/>
      <c r="N4437" s="785"/>
      <c r="O4437" s="785"/>
      <c r="P4437" s="787">
        <v>35.348061999999999</v>
      </c>
      <c r="Q4437" s="787">
        <v>1.1282129999999999</v>
      </c>
      <c r="R4437" s="785" t="s">
        <v>3119</v>
      </c>
      <c r="S4437" s="785" t="s">
        <v>6037</v>
      </c>
      <c r="T4437" s="785" t="s">
        <v>3881</v>
      </c>
      <c r="U4437" s="785" t="s">
        <v>6072</v>
      </c>
      <c r="V4437" s="785" t="s">
        <v>6015</v>
      </c>
      <c r="W4437" s="785" t="s">
        <v>2608</v>
      </c>
      <c r="X4437" s="785" t="s">
        <v>2608</v>
      </c>
      <c r="Y4437" s="615" t="str">
        <f t="shared" si="69"/>
        <v>Biogas International Limited</v>
      </c>
      <c r="Z4437" s="785" t="s">
        <v>2599</v>
      </c>
      <c r="AA4437" s="785" t="s">
        <v>5464</v>
      </c>
      <c r="AB4437" s="785" t="s">
        <v>2609</v>
      </c>
      <c r="AC4437" s="785" t="s">
        <v>2610</v>
      </c>
      <c r="AD4437" s="786">
        <v>42796</v>
      </c>
    </row>
    <row r="4438" spans="1:30" ht="15.75">
      <c r="A4438" s="785" t="s">
        <v>4301</v>
      </c>
      <c r="B4438" s="785" t="s">
        <v>6090</v>
      </c>
      <c r="C4438" s="785" t="s">
        <v>4303</v>
      </c>
      <c r="D4438" s="785" t="s">
        <v>2599</v>
      </c>
      <c r="E4438" s="785" t="s">
        <v>4439</v>
      </c>
      <c r="F4438" s="786">
        <v>42655</v>
      </c>
      <c r="G4438" s="785" t="s">
        <v>4440</v>
      </c>
      <c r="H4438" s="786">
        <v>42705</v>
      </c>
      <c r="I4438" s="785" t="s">
        <v>6091</v>
      </c>
      <c r="J4438" s="785" t="s">
        <v>627</v>
      </c>
      <c r="K4438" s="785" t="s">
        <v>6092</v>
      </c>
      <c r="L4438" s="785" t="s">
        <v>6093</v>
      </c>
      <c r="M4438" s="785"/>
      <c r="N4438" s="785"/>
      <c r="O4438" s="785"/>
      <c r="P4438" s="787">
        <v>37.581764999999997</v>
      </c>
      <c r="Q4438" s="787">
        <v>-1.796948</v>
      </c>
      <c r="R4438" s="785" t="s">
        <v>728</v>
      </c>
      <c r="S4438" s="785" t="s">
        <v>728</v>
      </c>
      <c r="T4438" s="785" t="s">
        <v>3206</v>
      </c>
      <c r="U4438" s="785" t="s">
        <v>6094</v>
      </c>
      <c r="V4438" s="785" t="s">
        <v>6015</v>
      </c>
      <c r="W4438" s="785" t="s">
        <v>2608</v>
      </c>
      <c r="X4438" s="785" t="s">
        <v>2608</v>
      </c>
      <c r="Y4438" s="615" t="str">
        <f t="shared" si="69"/>
        <v>Biogas International Limited</v>
      </c>
      <c r="Z4438" s="785" t="s">
        <v>2599</v>
      </c>
      <c r="AA4438" s="785" t="s">
        <v>5464</v>
      </c>
      <c r="AB4438" s="785" t="s">
        <v>2609</v>
      </c>
      <c r="AC4438" s="785" t="s">
        <v>2610</v>
      </c>
      <c r="AD4438" s="786">
        <v>42796</v>
      </c>
    </row>
    <row r="4439" spans="1:30" ht="15.75">
      <c r="A4439" s="785" t="s">
        <v>4301</v>
      </c>
      <c r="B4439" s="785" t="s">
        <v>7400</v>
      </c>
      <c r="C4439" s="785" t="s">
        <v>4379</v>
      </c>
      <c r="D4439" s="785" t="s">
        <v>2751</v>
      </c>
      <c r="E4439" s="785" t="s">
        <v>4439</v>
      </c>
      <c r="F4439" s="786">
        <v>42655</v>
      </c>
      <c r="G4439" s="785" t="s">
        <v>4440</v>
      </c>
      <c r="H4439" s="786">
        <v>42705</v>
      </c>
      <c r="I4439" s="785" t="s">
        <v>7401</v>
      </c>
      <c r="J4439" s="785" t="s">
        <v>629</v>
      </c>
      <c r="K4439" s="785" t="s">
        <v>7402</v>
      </c>
      <c r="L4439" s="785" t="s">
        <v>7403</v>
      </c>
      <c r="M4439" s="785"/>
      <c r="N4439" s="785"/>
      <c r="O4439" s="785"/>
      <c r="P4439" s="788"/>
      <c r="Q4439" s="788"/>
      <c r="R4439" s="785" t="s">
        <v>1089</v>
      </c>
      <c r="S4439" s="785" t="s">
        <v>2731</v>
      </c>
      <c r="T4439" s="785" t="s">
        <v>7404</v>
      </c>
      <c r="U4439" s="785" t="s">
        <v>7405</v>
      </c>
      <c r="V4439" s="785" t="s">
        <v>2855</v>
      </c>
      <c r="W4439" s="785" t="s">
        <v>3005</v>
      </c>
      <c r="X4439" s="785" t="s">
        <v>3005</v>
      </c>
      <c r="Y4439" s="615" t="str">
        <f t="shared" si="69"/>
        <v>Eastern Bioteck</v>
      </c>
      <c r="Z4439" s="785" t="s">
        <v>2599</v>
      </c>
      <c r="AA4439" s="785" t="s">
        <v>4349</v>
      </c>
      <c r="AB4439" s="785" t="s">
        <v>2605</v>
      </c>
      <c r="AC4439" s="785" t="s">
        <v>2606</v>
      </c>
      <c r="AD4439" s="786">
        <v>42796</v>
      </c>
    </row>
    <row r="4440" spans="1:30" ht="15.75">
      <c r="A4440" s="785" t="s">
        <v>4301</v>
      </c>
      <c r="B4440" s="785" t="s">
        <v>7406</v>
      </c>
      <c r="C4440" s="785" t="s">
        <v>4303</v>
      </c>
      <c r="D4440" s="785" t="s">
        <v>2599</v>
      </c>
      <c r="E4440" s="785" t="s">
        <v>4439</v>
      </c>
      <c r="F4440" s="786">
        <v>42655</v>
      </c>
      <c r="G4440" s="785" t="s">
        <v>4440</v>
      </c>
      <c r="H4440" s="786">
        <v>42705</v>
      </c>
      <c r="I4440" s="785" t="s">
        <v>7407</v>
      </c>
      <c r="J4440" s="785" t="s">
        <v>629</v>
      </c>
      <c r="K4440" s="785" t="s">
        <v>7408</v>
      </c>
      <c r="L4440" s="785" t="s">
        <v>7409</v>
      </c>
      <c r="M4440" s="785"/>
      <c r="N4440" s="785"/>
      <c r="O4440" s="785"/>
      <c r="P4440" s="787">
        <v>37.457144999999997</v>
      </c>
      <c r="Q4440" s="787">
        <v>-0.38333099999999998</v>
      </c>
      <c r="R4440" s="785" t="s">
        <v>1089</v>
      </c>
      <c r="S4440" s="785" t="s">
        <v>1164</v>
      </c>
      <c r="T4440" s="785" t="s">
        <v>7410</v>
      </c>
      <c r="U4440" s="785" t="s">
        <v>7411</v>
      </c>
      <c r="V4440" s="785" t="s">
        <v>2855</v>
      </c>
      <c r="W4440" s="785" t="s">
        <v>3005</v>
      </c>
      <c r="X4440" s="785" t="s">
        <v>3005</v>
      </c>
      <c r="Y4440" s="615" t="str">
        <f t="shared" si="69"/>
        <v>Eastern Bioteck</v>
      </c>
      <c r="Z4440" s="785" t="s">
        <v>2599</v>
      </c>
      <c r="AA4440" s="785" t="s">
        <v>4349</v>
      </c>
      <c r="AB4440" s="785" t="s">
        <v>2605</v>
      </c>
      <c r="AC4440" s="785" t="s">
        <v>2606</v>
      </c>
      <c r="AD4440" s="786">
        <v>42796</v>
      </c>
    </row>
    <row r="4441" spans="1:30" ht="15.75">
      <c r="A4441" s="785" t="s">
        <v>4301</v>
      </c>
      <c r="B4441" s="785" t="s">
        <v>7418</v>
      </c>
      <c r="C4441" s="785" t="s">
        <v>4379</v>
      </c>
      <c r="D4441" s="785" t="s">
        <v>2751</v>
      </c>
      <c r="E4441" s="785" t="s">
        <v>4439</v>
      </c>
      <c r="F4441" s="786">
        <v>42655</v>
      </c>
      <c r="G4441" s="785" t="s">
        <v>4440</v>
      </c>
      <c r="H4441" s="786">
        <v>42705</v>
      </c>
      <c r="I4441" s="785" t="s">
        <v>3296</v>
      </c>
      <c r="J4441" s="785" t="s">
        <v>629</v>
      </c>
      <c r="K4441" s="785" t="s">
        <v>2612</v>
      </c>
      <c r="L4441" s="785" t="s">
        <v>7419</v>
      </c>
      <c r="M4441" s="785"/>
      <c r="N4441" s="785"/>
      <c r="O4441" s="785"/>
      <c r="P4441" s="787">
        <v>37.451101999999999</v>
      </c>
      <c r="Q4441" s="787">
        <v>-0.37545200000000001</v>
      </c>
      <c r="R4441" s="785" t="s">
        <v>1089</v>
      </c>
      <c r="S4441" s="785" t="s">
        <v>1090</v>
      </c>
      <c r="T4441" s="785" t="s">
        <v>7420</v>
      </c>
      <c r="U4441" s="785" t="s">
        <v>7421</v>
      </c>
      <c r="V4441" s="785">
        <v>8</v>
      </c>
      <c r="W4441" s="785" t="s">
        <v>3005</v>
      </c>
      <c r="X4441" s="785" t="s">
        <v>3005</v>
      </c>
      <c r="Y4441" s="615" t="str">
        <f t="shared" si="69"/>
        <v>Eastern Bioteck</v>
      </c>
      <c r="Z4441" s="785" t="s">
        <v>2599</v>
      </c>
      <c r="AA4441" s="785" t="s">
        <v>4349</v>
      </c>
      <c r="AB4441" s="785" t="s">
        <v>2605</v>
      </c>
      <c r="AC4441" s="785" t="s">
        <v>2606</v>
      </c>
      <c r="AD4441" s="786">
        <v>42796</v>
      </c>
    </row>
    <row r="4442" spans="1:30" ht="15.75">
      <c r="A4442" s="785" t="s">
        <v>4301</v>
      </c>
      <c r="B4442" s="785" t="s">
        <v>7489</v>
      </c>
      <c r="C4442" s="785" t="s">
        <v>4303</v>
      </c>
      <c r="D4442" s="785" t="s">
        <v>2599</v>
      </c>
      <c r="E4442" s="785" t="s">
        <v>4439</v>
      </c>
      <c r="F4442" s="786">
        <v>42655</v>
      </c>
      <c r="G4442" s="785" t="s">
        <v>4440</v>
      </c>
      <c r="H4442" s="786">
        <v>42705</v>
      </c>
      <c r="I4442" s="785" t="s">
        <v>7490</v>
      </c>
      <c r="J4442" s="785" t="s">
        <v>629</v>
      </c>
      <c r="K4442" s="785" t="s">
        <v>7491</v>
      </c>
      <c r="L4442" s="785" t="s">
        <v>7492</v>
      </c>
      <c r="M4442" s="785"/>
      <c r="N4442" s="785"/>
      <c r="O4442" s="785"/>
      <c r="P4442" s="787">
        <v>37.609544</v>
      </c>
      <c r="Q4442" s="787">
        <v>-0.457285</v>
      </c>
      <c r="R4442" s="785" t="s">
        <v>1089</v>
      </c>
      <c r="S4442" s="785" t="s">
        <v>1164</v>
      </c>
      <c r="T4442" s="785" t="s">
        <v>7493</v>
      </c>
      <c r="U4442" s="785" t="s">
        <v>7494</v>
      </c>
      <c r="V4442" s="785" t="s">
        <v>3070</v>
      </c>
      <c r="W4442" s="785" t="s">
        <v>3005</v>
      </c>
      <c r="X4442" s="785" t="s">
        <v>3005</v>
      </c>
      <c r="Y4442" s="615" t="str">
        <f t="shared" si="69"/>
        <v>Eastern Bioteck</v>
      </c>
      <c r="Z4442" s="785" t="s">
        <v>2599</v>
      </c>
      <c r="AA4442" s="785" t="s">
        <v>4349</v>
      </c>
      <c r="AB4442" s="785" t="s">
        <v>2605</v>
      </c>
      <c r="AC4442" s="785" t="s">
        <v>2606</v>
      </c>
      <c r="AD4442" s="786">
        <v>42796</v>
      </c>
    </row>
    <row r="4443" spans="1:30" ht="15.75">
      <c r="A4443" s="785" t="s">
        <v>4301</v>
      </c>
      <c r="B4443" s="785" t="s">
        <v>10711</v>
      </c>
      <c r="C4443" s="785" t="s">
        <v>4303</v>
      </c>
      <c r="D4443" s="785" t="s">
        <v>2599</v>
      </c>
      <c r="E4443" s="785" t="s">
        <v>4439</v>
      </c>
      <c r="F4443" s="786">
        <v>42655</v>
      </c>
      <c r="G4443" s="785" t="s">
        <v>4440</v>
      </c>
      <c r="H4443" s="786">
        <v>42705</v>
      </c>
      <c r="I4443" s="785" t="s">
        <v>10712</v>
      </c>
      <c r="J4443" s="785" t="s">
        <v>629</v>
      </c>
      <c r="K4443" s="785" t="s">
        <v>10713</v>
      </c>
      <c r="L4443" s="785" t="s">
        <v>10714</v>
      </c>
      <c r="M4443" s="785"/>
      <c r="N4443" s="785"/>
      <c r="O4443" s="785"/>
      <c r="P4443" s="787">
        <v>37.225324999999998</v>
      </c>
      <c r="Q4443" s="787">
        <v>-1.0385930000000001</v>
      </c>
      <c r="R4443" s="785" t="s">
        <v>821</v>
      </c>
      <c r="S4443" s="785" t="s">
        <v>2791</v>
      </c>
      <c r="T4443" s="785" t="s">
        <v>2869</v>
      </c>
      <c r="U4443" s="785" t="s">
        <v>10715</v>
      </c>
      <c r="V4443" s="785" t="s">
        <v>3004</v>
      </c>
      <c r="W4443" s="785" t="s">
        <v>2608</v>
      </c>
      <c r="X4443" s="785" t="s">
        <v>10709</v>
      </c>
      <c r="Y4443" s="615" t="str">
        <f t="shared" si="69"/>
        <v>George Thairu</v>
      </c>
      <c r="Z4443" s="785" t="s">
        <v>10710</v>
      </c>
      <c r="AA4443" s="785" t="s">
        <v>5464</v>
      </c>
      <c r="AB4443" s="785" t="s">
        <v>2609</v>
      </c>
      <c r="AC4443" s="785" t="s">
        <v>2610</v>
      </c>
      <c r="AD4443" s="786">
        <v>42859</v>
      </c>
    </row>
    <row r="4444" spans="1:30" ht="15.75">
      <c r="A4444" s="785" t="s">
        <v>4301</v>
      </c>
      <c r="B4444" s="785" t="s">
        <v>11246</v>
      </c>
      <c r="C4444" s="785" t="s">
        <v>4379</v>
      </c>
      <c r="D4444" s="785" t="s">
        <v>2751</v>
      </c>
      <c r="E4444" s="785" t="s">
        <v>4439</v>
      </c>
      <c r="F4444" s="786">
        <v>42655</v>
      </c>
      <c r="G4444" s="785" t="s">
        <v>4440</v>
      </c>
      <c r="H4444" s="786">
        <v>42705</v>
      </c>
      <c r="I4444" s="785" t="s">
        <v>11247</v>
      </c>
      <c r="J4444" s="785" t="s">
        <v>629</v>
      </c>
      <c r="K4444" s="785" t="s">
        <v>11248</v>
      </c>
      <c r="L4444" s="785" t="s">
        <v>11249</v>
      </c>
      <c r="M4444" s="785"/>
      <c r="N4444" s="785"/>
      <c r="O4444" s="785"/>
      <c r="P4444" s="788"/>
      <c r="Q4444" s="788"/>
      <c r="R4444" s="785" t="s">
        <v>821</v>
      </c>
      <c r="S4444" s="785" t="s">
        <v>2868</v>
      </c>
      <c r="T4444" s="785" t="s">
        <v>3671</v>
      </c>
      <c r="U4444" s="785" t="s">
        <v>11250</v>
      </c>
      <c r="V4444" s="785" t="s">
        <v>2855</v>
      </c>
      <c r="W4444" s="785" t="s">
        <v>4054</v>
      </c>
      <c r="X4444" s="785" t="s">
        <v>2834</v>
      </c>
      <c r="Y4444" s="615" t="str">
        <f t="shared" si="69"/>
        <v>Hamkam</v>
      </c>
      <c r="Z4444" s="785" t="s">
        <v>2599</v>
      </c>
      <c r="AA4444" s="785" t="s">
        <v>4349</v>
      </c>
      <c r="AB4444" s="785" t="s">
        <v>2605</v>
      </c>
      <c r="AC4444" s="785" t="s">
        <v>2606</v>
      </c>
      <c r="AD4444" s="786">
        <v>42796</v>
      </c>
    </row>
    <row r="4445" spans="1:30" ht="15.75">
      <c r="A4445" s="785" t="s">
        <v>4301</v>
      </c>
      <c r="B4445" s="785" t="s">
        <v>11801</v>
      </c>
      <c r="C4445" s="785" t="s">
        <v>4303</v>
      </c>
      <c r="D4445" s="785" t="s">
        <v>2599</v>
      </c>
      <c r="E4445" s="785" t="s">
        <v>4439</v>
      </c>
      <c r="F4445" s="786">
        <v>42655</v>
      </c>
      <c r="G4445" s="785" t="s">
        <v>4440</v>
      </c>
      <c r="H4445" s="786">
        <v>42705</v>
      </c>
      <c r="I4445" s="785" t="s">
        <v>11802</v>
      </c>
      <c r="J4445" s="785" t="s">
        <v>629</v>
      </c>
      <c r="K4445" s="785" t="s">
        <v>2612</v>
      </c>
      <c r="L4445" s="785" t="s">
        <v>11803</v>
      </c>
      <c r="M4445" s="785"/>
      <c r="N4445" s="785"/>
      <c r="O4445" s="785" t="s">
        <v>11804</v>
      </c>
      <c r="P4445" s="787">
        <v>37.208103000000001</v>
      </c>
      <c r="Q4445" s="787">
        <v>-0.48761900000000002</v>
      </c>
      <c r="R4445" s="785" t="s">
        <v>1961</v>
      </c>
      <c r="S4445" s="785" t="s">
        <v>2600</v>
      </c>
      <c r="T4445" s="785" t="s">
        <v>4770</v>
      </c>
      <c r="U4445" s="785" t="s">
        <v>2740</v>
      </c>
      <c r="V4445" s="785" t="s">
        <v>3004</v>
      </c>
      <c r="W4445" s="785" t="s">
        <v>3556</v>
      </c>
      <c r="X4445" s="785" t="s">
        <v>2802</v>
      </c>
      <c r="Y4445" s="615" t="str">
        <f t="shared" si="69"/>
        <v>Jackson Maina</v>
      </c>
      <c r="Z4445" s="785" t="s">
        <v>11754</v>
      </c>
      <c r="AA4445" s="785" t="s">
        <v>4314</v>
      </c>
      <c r="AB4445" s="785" t="s">
        <v>2605</v>
      </c>
      <c r="AC4445" s="785" t="s">
        <v>2606</v>
      </c>
      <c r="AD4445" s="786">
        <v>42900</v>
      </c>
    </row>
    <row r="4446" spans="1:30" ht="15.75">
      <c r="A4446" s="785" t="s">
        <v>4301</v>
      </c>
      <c r="B4446" s="785" t="s">
        <v>12821</v>
      </c>
      <c r="C4446" s="785" t="s">
        <v>4303</v>
      </c>
      <c r="D4446" s="785" t="s">
        <v>2599</v>
      </c>
      <c r="E4446" s="785" t="s">
        <v>4439</v>
      </c>
      <c r="F4446" s="786">
        <v>42655</v>
      </c>
      <c r="G4446" s="785" t="s">
        <v>4440</v>
      </c>
      <c r="H4446" s="786">
        <v>42705</v>
      </c>
      <c r="I4446" s="785" t="s">
        <v>12822</v>
      </c>
      <c r="J4446" s="785" t="s">
        <v>627</v>
      </c>
      <c r="K4446" s="785" t="s">
        <v>12823</v>
      </c>
      <c r="L4446" s="785" t="s">
        <v>12824</v>
      </c>
      <c r="M4446" s="785"/>
      <c r="N4446" s="785"/>
      <c r="O4446" s="785"/>
      <c r="P4446" s="787">
        <v>36.959282000000002</v>
      </c>
      <c r="Q4446" s="787">
        <v>-1.2572399999999999</v>
      </c>
      <c r="R4446" s="785" t="s">
        <v>2661</v>
      </c>
      <c r="S4446" s="785" t="s">
        <v>6751</v>
      </c>
      <c r="T4446" s="785" t="s">
        <v>2688</v>
      </c>
      <c r="U4446" s="785" t="s">
        <v>12825</v>
      </c>
      <c r="V4446" s="785" t="s">
        <v>2673</v>
      </c>
      <c r="W4446" s="785" t="s">
        <v>2615</v>
      </c>
      <c r="X4446" s="785" t="s">
        <v>12807</v>
      </c>
      <c r="Y4446" s="615" t="str">
        <f t="shared" si="69"/>
        <v>James Nganga  Njoroge</v>
      </c>
      <c r="Z4446" s="785" t="s">
        <v>12798</v>
      </c>
      <c r="AA4446" s="785" t="s">
        <v>5464</v>
      </c>
      <c r="AB4446" s="785" t="s">
        <v>3686</v>
      </c>
      <c r="AC4446" s="785" t="s">
        <v>2617</v>
      </c>
      <c r="AD4446" s="786">
        <v>43021</v>
      </c>
    </row>
    <row r="4447" spans="1:30" ht="15.75">
      <c r="A4447" s="785" t="s">
        <v>4301</v>
      </c>
      <c r="B4447" s="785" t="s">
        <v>12957</v>
      </c>
      <c r="C4447" s="785" t="s">
        <v>4322</v>
      </c>
      <c r="D4447" s="785" t="s">
        <v>2611</v>
      </c>
      <c r="E4447" s="785" t="s">
        <v>4439</v>
      </c>
      <c r="F4447" s="786">
        <v>42655</v>
      </c>
      <c r="G4447" s="785" t="s">
        <v>4440</v>
      </c>
      <c r="H4447" s="786">
        <v>42705</v>
      </c>
      <c r="I4447" s="785" t="s">
        <v>12958</v>
      </c>
      <c r="J4447" s="785" t="s">
        <v>627</v>
      </c>
      <c r="K4447" s="785" t="s">
        <v>12959</v>
      </c>
      <c r="L4447" s="785" t="s">
        <v>12960</v>
      </c>
      <c r="M4447" s="785"/>
      <c r="N4447" s="785"/>
      <c r="O4447" s="785"/>
      <c r="P4447" s="787">
        <v>37.204433000000002</v>
      </c>
      <c r="Q4447" s="787">
        <v>-1.4327319999999999</v>
      </c>
      <c r="R4447" s="785" t="s">
        <v>1729</v>
      </c>
      <c r="S4447" s="785" t="s">
        <v>1729</v>
      </c>
      <c r="T4447" s="785" t="s">
        <v>12961</v>
      </c>
      <c r="U4447" s="785" t="s">
        <v>12952</v>
      </c>
      <c r="V4447" s="785" t="s">
        <v>3004</v>
      </c>
      <c r="W4447" s="785" t="s">
        <v>2615</v>
      </c>
      <c r="X4447" s="785" t="s">
        <v>12807</v>
      </c>
      <c r="Y4447" s="615" t="str">
        <f t="shared" si="69"/>
        <v>James Nganga  Njoroge</v>
      </c>
      <c r="Z4447" s="785" t="s">
        <v>12798</v>
      </c>
      <c r="AA4447" s="785" t="s">
        <v>5464</v>
      </c>
      <c r="AB4447" s="785" t="s">
        <v>3686</v>
      </c>
      <c r="AC4447" s="785" t="s">
        <v>2617</v>
      </c>
      <c r="AD4447" s="786">
        <v>43021</v>
      </c>
    </row>
    <row r="4448" spans="1:30" ht="15.75">
      <c r="A4448" s="785" t="s">
        <v>4301</v>
      </c>
      <c r="B4448" s="785" t="s">
        <v>13172</v>
      </c>
      <c r="C4448" s="785" t="s">
        <v>4322</v>
      </c>
      <c r="D4448" s="785" t="s">
        <v>2611</v>
      </c>
      <c r="E4448" s="785" t="s">
        <v>4439</v>
      </c>
      <c r="F4448" s="786">
        <v>42655</v>
      </c>
      <c r="G4448" s="785" t="s">
        <v>4440</v>
      </c>
      <c r="H4448" s="786">
        <v>42705</v>
      </c>
      <c r="I4448" s="785" t="s">
        <v>13173</v>
      </c>
      <c r="J4448" s="785" t="s">
        <v>629</v>
      </c>
      <c r="K4448" s="785" t="s">
        <v>13174</v>
      </c>
      <c r="L4448" s="785" t="s">
        <v>13175</v>
      </c>
      <c r="M4448" s="785"/>
      <c r="N4448" s="785"/>
      <c r="O4448" s="785"/>
      <c r="P4448" s="787">
        <v>36.173990000000003</v>
      </c>
      <c r="Q4448" s="787">
        <v>-0.28061700000000001</v>
      </c>
      <c r="R4448" s="785" t="s">
        <v>695</v>
      </c>
      <c r="S4448" s="785" t="s">
        <v>2684</v>
      </c>
      <c r="T4448" s="785" t="s">
        <v>1849</v>
      </c>
      <c r="U4448" s="785" t="s">
        <v>3673</v>
      </c>
      <c r="V4448" s="785" t="s">
        <v>3070</v>
      </c>
      <c r="W4448" s="785" t="s">
        <v>2901</v>
      </c>
      <c r="X4448" s="785" t="s">
        <v>2901</v>
      </c>
      <c r="Y4448" s="615" t="str">
        <f t="shared" si="69"/>
        <v>James Njoroge Wainaina</v>
      </c>
      <c r="Z4448" s="785" t="s">
        <v>2599</v>
      </c>
      <c r="AA4448" s="785" t="s">
        <v>4314</v>
      </c>
      <c r="AB4448" s="785" t="s">
        <v>2605</v>
      </c>
      <c r="AC4448" s="785" t="s">
        <v>2606</v>
      </c>
      <c r="AD4448" s="786">
        <v>42796</v>
      </c>
    </row>
    <row r="4449" spans="1:30" ht="15.75">
      <c r="A4449" s="785" t="s">
        <v>4301</v>
      </c>
      <c r="B4449" s="785" t="s">
        <v>13386</v>
      </c>
      <c r="C4449" s="785" t="s">
        <v>4379</v>
      </c>
      <c r="D4449" s="785" t="s">
        <v>2751</v>
      </c>
      <c r="E4449" s="785" t="s">
        <v>4439</v>
      </c>
      <c r="F4449" s="786">
        <v>42655</v>
      </c>
      <c r="G4449" s="785" t="s">
        <v>4440</v>
      </c>
      <c r="H4449" s="786">
        <v>42705</v>
      </c>
      <c r="I4449" s="785" t="s">
        <v>13387</v>
      </c>
      <c r="J4449" s="785" t="s">
        <v>627</v>
      </c>
      <c r="K4449" s="785" t="s">
        <v>13388</v>
      </c>
      <c r="L4449" s="785" t="s">
        <v>13389</v>
      </c>
      <c r="M4449" s="785"/>
      <c r="N4449" s="785"/>
      <c r="O4449" s="785"/>
      <c r="P4449" s="787">
        <v>37.325549000000002</v>
      </c>
      <c r="Q4449" s="787">
        <v>-1.40594</v>
      </c>
      <c r="R4449" s="785" t="s">
        <v>1729</v>
      </c>
      <c r="S4449" s="785" t="s">
        <v>13390</v>
      </c>
      <c r="T4449" s="785" t="s">
        <v>13390</v>
      </c>
      <c r="U4449" s="785" t="s">
        <v>13391</v>
      </c>
      <c r="V4449" s="785" t="s">
        <v>6015</v>
      </c>
      <c r="W4449" s="785" t="s">
        <v>2849</v>
      </c>
      <c r="X4449" s="785" t="s">
        <v>2873</v>
      </c>
      <c r="Y4449" s="615" t="str">
        <f t="shared" si="69"/>
        <v>Job K Soimo</v>
      </c>
      <c r="Z4449" s="785" t="s">
        <v>13392</v>
      </c>
      <c r="AA4449" s="785" t="s">
        <v>5464</v>
      </c>
      <c r="AB4449" s="785" t="s">
        <v>2605</v>
      </c>
      <c r="AC4449" s="785" t="s">
        <v>2606</v>
      </c>
      <c r="AD4449" s="786">
        <v>43048</v>
      </c>
    </row>
    <row r="4450" spans="1:30" ht="15.75">
      <c r="A4450" s="785" t="s">
        <v>4301</v>
      </c>
      <c r="B4450" s="785" t="s">
        <v>13419</v>
      </c>
      <c r="C4450" s="785" t="s">
        <v>4303</v>
      </c>
      <c r="D4450" s="785" t="s">
        <v>2599</v>
      </c>
      <c r="E4450" s="785" t="s">
        <v>4439</v>
      </c>
      <c r="F4450" s="786">
        <v>42655</v>
      </c>
      <c r="G4450" s="785" t="s">
        <v>4440</v>
      </c>
      <c r="H4450" s="786">
        <v>42705</v>
      </c>
      <c r="I4450" s="785" t="s">
        <v>13420</v>
      </c>
      <c r="J4450" s="785" t="s">
        <v>629</v>
      </c>
      <c r="K4450" s="785" t="s">
        <v>13421</v>
      </c>
      <c r="L4450" s="785" t="s">
        <v>13422</v>
      </c>
      <c r="M4450" s="785"/>
      <c r="N4450" s="785"/>
      <c r="O4450" s="785"/>
      <c r="P4450" s="787">
        <v>35.303507000000003</v>
      </c>
      <c r="Q4450" s="787">
        <v>0.16800499999999999</v>
      </c>
      <c r="R4450" s="785" t="s">
        <v>916</v>
      </c>
      <c r="S4450" s="785" t="s">
        <v>2823</v>
      </c>
      <c r="T4450" s="785" t="s">
        <v>3496</v>
      </c>
      <c r="U4450" s="785" t="s">
        <v>7875</v>
      </c>
      <c r="V4450" s="785" t="s">
        <v>3070</v>
      </c>
      <c r="W4450" s="785" t="s">
        <v>2873</v>
      </c>
      <c r="X4450" s="785" t="s">
        <v>2873</v>
      </c>
      <c r="Y4450" s="615" t="str">
        <f t="shared" si="69"/>
        <v>Job K Soimo</v>
      </c>
      <c r="Z4450" s="785" t="s">
        <v>2599</v>
      </c>
      <c r="AA4450" s="785" t="s">
        <v>4314</v>
      </c>
      <c r="AB4450" s="785" t="s">
        <v>2605</v>
      </c>
      <c r="AC4450" s="785" t="s">
        <v>2606</v>
      </c>
      <c r="AD4450" s="786">
        <v>42796</v>
      </c>
    </row>
    <row r="4451" spans="1:30" ht="15.75">
      <c r="A4451" s="785" t="s">
        <v>4301</v>
      </c>
      <c r="B4451" s="785" t="s">
        <v>15252</v>
      </c>
      <c r="C4451" s="785" t="s">
        <v>4303</v>
      </c>
      <c r="D4451" s="785" t="s">
        <v>2599</v>
      </c>
      <c r="E4451" s="785" t="s">
        <v>4439</v>
      </c>
      <c r="F4451" s="786">
        <v>42655</v>
      </c>
      <c r="G4451" s="785" t="s">
        <v>4440</v>
      </c>
      <c r="H4451" s="786">
        <v>42705</v>
      </c>
      <c r="I4451" s="785" t="s">
        <v>15253</v>
      </c>
      <c r="J4451" s="785" t="s">
        <v>629</v>
      </c>
      <c r="K4451" s="785" t="s">
        <v>15254</v>
      </c>
      <c r="L4451" s="785" t="s">
        <v>15255</v>
      </c>
      <c r="M4451" s="785"/>
      <c r="N4451" s="785"/>
      <c r="O4451" s="785"/>
      <c r="P4451" s="787">
        <v>36.575001999999998</v>
      </c>
      <c r="Q4451" s="787">
        <v>-0.52614700000000003</v>
      </c>
      <c r="R4451" s="785" t="s">
        <v>1228</v>
      </c>
      <c r="S4451" s="785" t="s">
        <v>2348</v>
      </c>
      <c r="T4451" s="785" t="s">
        <v>2348</v>
      </c>
      <c r="U4451" s="785" t="s">
        <v>2599</v>
      </c>
      <c r="V4451" s="785" t="s">
        <v>2855</v>
      </c>
      <c r="W4451" s="785" t="s">
        <v>3910</v>
      </c>
      <c r="X4451" s="785" t="s">
        <v>3665</v>
      </c>
      <c r="Y4451" s="615" t="str">
        <f t="shared" si="69"/>
        <v>Joyce Njeri</v>
      </c>
      <c r="Z4451" s="785" t="s">
        <v>2599</v>
      </c>
      <c r="AA4451" s="785" t="s">
        <v>4314</v>
      </c>
      <c r="AB4451" s="785" t="s">
        <v>2605</v>
      </c>
      <c r="AC4451" s="785" t="s">
        <v>2606</v>
      </c>
      <c r="AD4451" s="786">
        <v>42796</v>
      </c>
    </row>
    <row r="4452" spans="1:30" ht="15.75">
      <c r="A4452" s="785" t="s">
        <v>4301</v>
      </c>
      <c r="B4452" s="785" t="s">
        <v>15256</v>
      </c>
      <c r="C4452" s="785" t="s">
        <v>4303</v>
      </c>
      <c r="D4452" s="785" t="s">
        <v>2599</v>
      </c>
      <c r="E4452" s="785" t="s">
        <v>4439</v>
      </c>
      <c r="F4452" s="786">
        <v>42655</v>
      </c>
      <c r="G4452" s="785" t="s">
        <v>4440</v>
      </c>
      <c r="H4452" s="786">
        <v>42705</v>
      </c>
      <c r="I4452" s="785" t="s">
        <v>15257</v>
      </c>
      <c r="J4452" s="785" t="s">
        <v>627</v>
      </c>
      <c r="K4452" s="785" t="s">
        <v>15258</v>
      </c>
      <c r="L4452" s="785" t="s">
        <v>15259</v>
      </c>
      <c r="M4452" s="785"/>
      <c r="N4452" s="785"/>
      <c r="O4452" s="785"/>
      <c r="P4452" s="787">
        <v>36.470145000000002</v>
      </c>
      <c r="Q4452" s="787">
        <v>-0.73186499999999999</v>
      </c>
      <c r="R4452" s="785" t="s">
        <v>695</v>
      </c>
      <c r="S4452" s="785" t="s">
        <v>1996</v>
      </c>
      <c r="T4452" s="785" t="s">
        <v>2108</v>
      </c>
      <c r="U4452" s="785" t="s">
        <v>15260</v>
      </c>
      <c r="V4452" s="785" t="s">
        <v>3070</v>
      </c>
      <c r="W4452" s="785" t="s">
        <v>3910</v>
      </c>
      <c r="X4452" s="785" t="s">
        <v>3665</v>
      </c>
      <c r="Y4452" s="615" t="str">
        <f t="shared" si="69"/>
        <v>Joyce Njeri</v>
      </c>
      <c r="Z4452" s="785" t="s">
        <v>2599</v>
      </c>
      <c r="AA4452" s="785" t="s">
        <v>4314</v>
      </c>
      <c r="AB4452" s="785" t="s">
        <v>2605</v>
      </c>
      <c r="AC4452" s="785" t="s">
        <v>2606</v>
      </c>
      <c r="AD4452" s="786">
        <v>42796</v>
      </c>
    </row>
    <row r="4453" spans="1:30" ht="15.75">
      <c r="A4453" s="785" t="s">
        <v>4301</v>
      </c>
      <c r="B4453" s="785" t="s">
        <v>15883</v>
      </c>
      <c r="C4453" s="785" t="s">
        <v>4303</v>
      </c>
      <c r="D4453" s="785" t="s">
        <v>2599</v>
      </c>
      <c r="E4453" s="785" t="s">
        <v>4439</v>
      </c>
      <c r="F4453" s="786">
        <v>42655</v>
      </c>
      <c r="G4453" s="785" t="s">
        <v>4440</v>
      </c>
      <c r="H4453" s="786">
        <v>42705</v>
      </c>
      <c r="I4453" s="785" t="s">
        <v>15884</v>
      </c>
      <c r="J4453" s="785" t="s">
        <v>627</v>
      </c>
      <c r="K4453" s="785" t="s">
        <v>15885</v>
      </c>
      <c r="L4453" s="785" t="s">
        <v>15886</v>
      </c>
      <c r="M4453" s="785"/>
      <c r="N4453" s="785"/>
      <c r="O4453" s="785"/>
      <c r="P4453" s="787">
        <v>36.622480000000003</v>
      </c>
      <c r="Q4453" s="787">
        <v>-1.133337</v>
      </c>
      <c r="R4453" s="785" t="s">
        <v>821</v>
      </c>
      <c r="S4453" s="785" t="s">
        <v>1884</v>
      </c>
      <c r="T4453" s="785" t="s">
        <v>3604</v>
      </c>
      <c r="U4453" s="785" t="s">
        <v>3604</v>
      </c>
      <c r="V4453" s="785" t="s">
        <v>2673</v>
      </c>
      <c r="W4453" s="785" t="s">
        <v>3279</v>
      </c>
      <c r="X4453" s="785" t="s">
        <v>2778</v>
      </c>
      <c r="Y4453" s="615" t="str">
        <f t="shared" si="69"/>
        <v>Kenbi Enterpises</v>
      </c>
      <c r="Z4453" s="785" t="s">
        <v>2599</v>
      </c>
      <c r="AA4453" s="785" t="s">
        <v>4349</v>
      </c>
      <c r="AB4453" s="785" t="s">
        <v>2605</v>
      </c>
      <c r="AC4453" s="785" t="s">
        <v>2606</v>
      </c>
      <c r="AD4453" s="786">
        <v>42796</v>
      </c>
    </row>
    <row r="4454" spans="1:30" ht="15.75">
      <c r="A4454" s="785" t="s">
        <v>4301</v>
      </c>
      <c r="B4454" s="785" t="s">
        <v>15908</v>
      </c>
      <c r="C4454" s="785" t="s">
        <v>4303</v>
      </c>
      <c r="D4454" s="785" t="s">
        <v>2599</v>
      </c>
      <c r="E4454" s="785" t="s">
        <v>4439</v>
      </c>
      <c r="F4454" s="786">
        <v>42655</v>
      </c>
      <c r="G4454" s="785" t="s">
        <v>4440</v>
      </c>
      <c r="H4454" s="786">
        <v>42705</v>
      </c>
      <c r="I4454" s="785" t="s">
        <v>15909</v>
      </c>
      <c r="J4454" s="785" t="s">
        <v>627</v>
      </c>
      <c r="K4454" s="785" t="s">
        <v>15910</v>
      </c>
      <c r="L4454" s="785" t="s">
        <v>15911</v>
      </c>
      <c r="M4454" s="785"/>
      <c r="N4454" s="785"/>
      <c r="O4454" s="785"/>
      <c r="P4454" s="787">
        <v>36.833547000000003</v>
      </c>
      <c r="Q4454" s="787">
        <v>-0.78779699999999997</v>
      </c>
      <c r="R4454" s="785" t="s">
        <v>1030</v>
      </c>
      <c r="S4454" s="785" t="s">
        <v>2623</v>
      </c>
      <c r="T4454" s="785" t="s">
        <v>15902</v>
      </c>
      <c r="U4454" s="785" t="s">
        <v>11817</v>
      </c>
      <c r="V4454" s="785" t="s">
        <v>3004</v>
      </c>
      <c r="W4454" s="785" t="s">
        <v>3279</v>
      </c>
      <c r="X4454" s="785" t="s">
        <v>2778</v>
      </c>
      <c r="Y4454" s="615" t="str">
        <f t="shared" si="69"/>
        <v>Kenbi Enterpises</v>
      </c>
      <c r="Z4454" s="785" t="s">
        <v>2599</v>
      </c>
      <c r="AA4454" s="785" t="s">
        <v>4349</v>
      </c>
      <c r="AB4454" s="785" t="s">
        <v>2605</v>
      </c>
      <c r="AC4454" s="785" t="s">
        <v>2606</v>
      </c>
      <c r="AD4454" s="786">
        <v>42796</v>
      </c>
    </row>
    <row r="4455" spans="1:30" ht="15.75">
      <c r="A4455" s="785" t="s">
        <v>4301</v>
      </c>
      <c r="B4455" s="785" t="s">
        <v>16107</v>
      </c>
      <c r="C4455" s="785" t="s">
        <v>4303</v>
      </c>
      <c r="D4455" s="785" t="s">
        <v>2599</v>
      </c>
      <c r="E4455" s="785" t="s">
        <v>4439</v>
      </c>
      <c r="F4455" s="786">
        <v>42655</v>
      </c>
      <c r="G4455" s="785" t="s">
        <v>4440</v>
      </c>
      <c r="H4455" s="786">
        <v>42705</v>
      </c>
      <c r="I4455" s="785" t="s">
        <v>16108</v>
      </c>
      <c r="J4455" s="785" t="s">
        <v>627</v>
      </c>
      <c r="K4455" s="785" t="s">
        <v>2612</v>
      </c>
      <c r="L4455" s="785" t="s">
        <v>16109</v>
      </c>
      <c r="M4455" s="785"/>
      <c r="N4455" s="785"/>
      <c r="O4455" s="785"/>
      <c r="P4455" s="787">
        <v>35.241647999999998</v>
      </c>
      <c r="Q4455" s="787">
        <v>0.72557499999999997</v>
      </c>
      <c r="R4455" s="785" t="s">
        <v>893</v>
      </c>
      <c r="S4455" s="785" t="s">
        <v>1117</v>
      </c>
      <c r="T4455" s="785" t="s">
        <v>1117</v>
      </c>
      <c r="U4455" s="785" t="s">
        <v>1117</v>
      </c>
      <c r="V4455" s="785" t="s">
        <v>3183</v>
      </c>
      <c r="W4455" s="785" t="s">
        <v>2621</v>
      </c>
      <c r="X4455" s="785" t="s">
        <v>2621</v>
      </c>
      <c r="Y4455" s="615" t="str">
        <f t="shared" si="69"/>
        <v>Kentainers Limited</v>
      </c>
      <c r="Z4455" s="785" t="s">
        <v>2599</v>
      </c>
      <c r="AA4455" s="785" t="s">
        <v>5464</v>
      </c>
      <c r="AB4455" s="785" t="s">
        <v>2616</v>
      </c>
      <c r="AC4455" s="785" t="s">
        <v>2617</v>
      </c>
      <c r="AD4455" s="786">
        <v>42796</v>
      </c>
    </row>
    <row r="4456" spans="1:30" ht="15.75">
      <c r="A4456" s="785" t="s">
        <v>4301</v>
      </c>
      <c r="B4456" s="785" t="s">
        <v>16146</v>
      </c>
      <c r="C4456" s="785" t="s">
        <v>4379</v>
      </c>
      <c r="D4456" s="785" t="s">
        <v>2598</v>
      </c>
      <c r="E4456" s="785" t="s">
        <v>4439</v>
      </c>
      <c r="F4456" s="786">
        <v>42655</v>
      </c>
      <c r="G4456" s="785" t="s">
        <v>4440</v>
      </c>
      <c r="H4456" s="786">
        <v>42705</v>
      </c>
      <c r="I4456" s="785" t="s">
        <v>16147</v>
      </c>
      <c r="J4456" s="785" t="s">
        <v>629</v>
      </c>
      <c r="K4456" s="785" t="s">
        <v>16148</v>
      </c>
      <c r="L4456" s="785" t="s">
        <v>16149</v>
      </c>
      <c r="M4456" s="785"/>
      <c r="N4456" s="785"/>
      <c r="O4456" s="785"/>
      <c r="P4456" s="787">
        <v>36.724617000000002</v>
      </c>
      <c r="Q4456" s="787">
        <v>-1.08416</v>
      </c>
      <c r="R4456" s="785" t="s">
        <v>821</v>
      </c>
      <c r="S4456" s="785" t="s">
        <v>871</v>
      </c>
      <c r="T4456" s="785" t="s">
        <v>2619</v>
      </c>
      <c r="U4456" s="785" t="s">
        <v>2619</v>
      </c>
      <c r="V4456" s="785">
        <v>6</v>
      </c>
      <c r="W4456" s="785" t="s">
        <v>2621</v>
      </c>
      <c r="X4456" s="785" t="s">
        <v>2621</v>
      </c>
      <c r="Y4456" s="615" t="str">
        <f t="shared" si="69"/>
        <v>Kentainers Limited</v>
      </c>
      <c r="Z4456" s="785" t="s">
        <v>2599</v>
      </c>
      <c r="AA4456" s="785" t="s">
        <v>5464</v>
      </c>
      <c r="AB4456" s="785" t="s">
        <v>2616</v>
      </c>
      <c r="AC4456" s="785" t="s">
        <v>2617</v>
      </c>
      <c r="AD4456" s="786">
        <v>42796</v>
      </c>
    </row>
    <row r="4457" spans="1:30" ht="15.75">
      <c r="A4457" s="785" t="s">
        <v>4301</v>
      </c>
      <c r="B4457" s="785" t="s">
        <v>16188</v>
      </c>
      <c r="C4457" s="785" t="s">
        <v>4303</v>
      </c>
      <c r="D4457" s="785" t="s">
        <v>2599</v>
      </c>
      <c r="E4457" s="785" t="s">
        <v>4439</v>
      </c>
      <c r="F4457" s="786">
        <v>42655</v>
      </c>
      <c r="G4457" s="785" t="s">
        <v>4440</v>
      </c>
      <c r="H4457" s="786">
        <v>42705</v>
      </c>
      <c r="I4457" s="785" t="s">
        <v>16189</v>
      </c>
      <c r="J4457" s="785" t="s">
        <v>629</v>
      </c>
      <c r="K4457" s="785" t="s">
        <v>2612</v>
      </c>
      <c r="L4457" s="785" t="s">
        <v>16190</v>
      </c>
      <c r="M4457" s="785"/>
      <c r="N4457" s="785"/>
      <c r="O4457" s="785"/>
      <c r="P4457" s="787">
        <v>35.183695</v>
      </c>
      <c r="Q4457" s="787">
        <v>-0.131188</v>
      </c>
      <c r="R4457" s="785" t="s">
        <v>1575</v>
      </c>
      <c r="S4457" s="785" t="s">
        <v>3468</v>
      </c>
      <c r="T4457" s="785" t="s">
        <v>3468</v>
      </c>
      <c r="U4457" s="785" t="s">
        <v>2599</v>
      </c>
      <c r="V4457" s="785" t="s">
        <v>2846</v>
      </c>
      <c r="W4457" s="785" t="s">
        <v>2621</v>
      </c>
      <c r="X4457" s="785" t="s">
        <v>2621</v>
      </c>
      <c r="Y4457" s="615" t="str">
        <f t="shared" si="69"/>
        <v>Kentainers Limited</v>
      </c>
      <c r="Z4457" s="785" t="s">
        <v>2599</v>
      </c>
      <c r="AA4457" s="785" t="s">
        <v>5464</v>
      </c>
      <c r="AB4457" s="785" t="s">
        <v>2616</v>
      </c>
      <c r="AC4457" s="785" t="s">
        <v>2617</v>
      </c>
      <c r="AD4457" s="786">
        <v>42796</v>
      </c>
    </row>
    <row r="4458" spans="1:30" ht="15.75">
      <c r="A4458" s="785" t="s">
        <v>4301</v>
      </c>
      <c r="B4458" s="785" t="s">
        <v>16191</v>
      </c>
      <c r="C4458" s="785" t="s">
        <v>4303</v>
      </c>
      <c r="D4458" s="785" t="s">
        <v>2599</v>
      </c>
      <c r="E4458" s="785" t="s">
        <v>4439</v>
      </c>
      <c r="F4458" s="786">
        <v>42655</v>
      </c>
      <c r="G4458" s="785" t="s">
        <v>4440</v>
      </c>
      <c r="H4458" s="786">
        <v>42705</v>
      </c>
      <c r="I4458" s="785" t="s">
        <v>16192</v>
      </c>
      <c r="J4458" s="785" t="s">
        <v>629</v>
      </c>
      <c r="K4458" s="785" t="s">
        <v>2612</v>
      </c>
      <c r="L4458" s="785" t="s">
        <v>16193</v>
      </c>
      <c r="M4458" s="785"/>
      <c r="N4458" s="785"/>
      <c r="O4458" s="785"/>
      <c r="P4458" s="787">
        <v>35.225472000000003</v>
      </c>
      <c r="Q4458" s="787">
        <v>-0.74534199999999995</v>
      </c>
      <c r="R4458" s="785" t="s">
        <v>1623</v>
      </c>
      <c r="S4458" s="785" t="s">
        <v>3371</v>
      </c>
      <c r="T4458" s="785" t="s">
        <v>3653</v>
      </c>
      <c r="U4458" s="785" t="s">
        <v>16194</v>
      </c>
      <c r="V4458" s="785" t="s">
        <v>2846</v>
      </c>
      <c r="W4458" s="785" t="s">
        <v>2621</v>
      </c>
      <c r="X4458" s="785" t="s">
        <v>2621</v>
      </c>
      <c r="Y4458" s="615" t="str">
        <f t="shared" si="69"/>
        <v>Kentainers Limited</v>
      </c>
      <c r="Z4458" s="785" t="s">
        <v>2599</v>
      </c>
      <c r="AA4458" s="785" t="s">
        <v>5464</v>
      </c>
      <c r="AB4458" s="785" t="s">
        <v>2616</v>
      </c>
      <c r="AC4458" s="785" t="s">
        <v>2617</v>
      </c>
      <c r="AD4458" s="786">
        <v>42796</v>
      </c>
    </row>
    <row r="4459" spans="1:30" ht="15.75">
      <c r="A4459" s="785" t="s">
        <v>4301</v>
      </c>
      <c r="B4459" s="785" t="s">
        <v>16204</v>
      </c>
      <c r="C4459" s="785" t="s">
        <v>4303</v>
      </c>
      <c r="D4459" s="785" t="s">
        <v>2599</v>
      </c>
      <c r="E4459" s="785" t="s">
        <v>4439</v>
      </c>
      <c r="F4459" s="786">
        <v>42655</v>
      </c>
      <c r="G4459" s="785" t="s">
        <v>4440</v>
      </c>
      <c r="H4459" s="786">
        <v>42705</v>
      </c>
      <c r="I4459" s="785" t="s">
        <v>16205</v>
      </c>
      <c r="J4459" s="785" t="s">
        <v>629</v>
      </c>
      <c r="K4459" s="785" t="s">
        <v>2612</v>
      </c>
      <c r="L4459" s="785" t="s">
        <v>16206</v>
      </c>
      <c r="M4459" s="785"/>
      <c r="N4459" s="785"/>
      <c r="O4459" s="785"/>
      <c r="P4459" s="787">
        <v>36.925217000000004</v>
      </c>
      <c r="Q4459" s="787">
        <v>-1.3145519999999999</v>
      </c>
      <c r="R4459" s="785" t="s">
        <v>2661</v>
      </c>
      <c r="S4459" s="785" t="s">
        <v>8598</v>
      </c>
      <c r="T4459" s="785" t="s">
        <v>8598</v>
      </c>
      <c r="U4459" s="785" t="s">
        <v>2599</v>
      </c>
      <c r="V4459" s="785" t="s">
        <v>2846</v>
      </c>
      <c r="W4459" s="785" t="s">
        <v>2621</v>
      </c>
      <c r="X4459" s="785" t="s">
        <v>2621</v>
      </c>
      <c r="Y4459" s="615" t="str">
        <f t="shared" si="69"/>
        <v>Kentainers Limited</v>
      </c>
      <c r="Z4459" s="785" t="s">
        <v>2599</v>
      </c>
      <c r="AA4459" s="785" t="s">
        <v>5464</v>
      </c>
      <c r="AB4459" s="785" t="s">
        <v>2616</v>
      </c>
      <c r="AC4459" s="785" t="s">
        <v>2617</v>
      </c>
      <c r="AD4459" s="786">
        <v>42796</v>
      </c>
    </row>
    <row r="4460" spans="1:30" ht="15.75">
      <c r="A4460" s="785" t="s">
        <v>4301</v>
      </c>
      <c r="B4460" s="785" t="s">
        <v>16217</v>
      </c>
      <c r="C4460" s="785" t="s">
        <v>4379</v>
      </c>
      <c r="D4460" s="785" t="s">
        <v>2751</v>
      </c>
      <c r="E4460" s="785" t="s">
        <v>4439</v>
      </c>
      <c r="F4460" s="786">
        <v>42655</v>
      </c>
      <c r="G4460" s="785" t="s">
        <v>4440</v>
      </c>
      <c r="H4460" s="786">
        <v>42705</v>
      </c>
      <c r="I4460" s="785" t="s">
        <v>16218</v>
      </c>
      <c r="J4460" s="785" t="s">
        <v>629</v>
      </c>
      <c r="K4460" s="785" t="s">
        <v>2612</v>
      </c>
      <c r="L4460" s="785" t="s">
        <v>16219</v>
      </c>
      <c r="M4460" s="785"/>
      <c r="N4460" s="785"/>
      <c r="O4460" s="785"/>
      <c r="P4460" s="787">
        <v>34.721133999999999</v>
      </c>
      <c r="Q4460" s="787">
        <v>-0.68341600000000002</v>
      </c>
      <c r="R4460" s="785" t="s">
        <v>2696</v>
      </c>
      <c r="S4460" s="785" t="s">
        <v>16220</v>
      </c>
      <c r="T4460" s="785" t="s">
        <v>16221</v>
      </c>
      <c r="U4460" s="785" t="s">
        <v>16222</v>
      </c>
      <c r="V4460" s="785" t="s">
        <v>2846</v>
      </c>
      <c r="W4460" s="785" t="s">
        <v>2621</v>
      </c>
      <c r="X4460" s="785" t="s">
        <v>2621</v>
      </c>
      <c r="Y4460" s="615" t="str">
        <f t="shared" si="69"/>
        <v>Kentainers Limited</v>
      </c>
      <c r="Z4460" s="785" t="s">
        <v>2599</v>
      </c>
      <c r="AA4460" s="785" t="s">
        <v>5464</v>
      </c>
      <c r="AB4460" s="785" t="s">
        <v>2616</v>
      </c>
      <c r="AC4460" s="785" t="s">
        <v>2617</v>
      </c>
      <c r="AD4460" s="786">
        <v>42796</v>
      </c>
    </row>
    <row r="4461" spans="1:30" ht="15.75">
      <c r="A4461" s="785" t="s">
        <v>4301</v>
      </c>
      <c r="B4461" s="785" t="s">
        <v>16226</v>
      </c>
      <c r="C4461" s="785" t="s">
        <v>4379</v>
      </c>
      <c r="D4461" s="785" t="s">
        <v>2751</v>
      </c>
      <c r="E4461" s="785" t="s">
        <v>4439</v>
      </c>
      <c r="F4461" s="786">
        <v>42655</v>
      </c>
      <c r="G4461" s="785" t="s">
        <v>4440</v>
      </c>
      <c r="H4461" s="786">
        <v>42705</v>
      </c>
      <c r="I4461" s="785" t="s">
        <v>16227</v>
      </c>
      <c r="J4461" s="785" t="s">
        <v>627</v>
      </c>
      <c r="K4461" s="785" t="s">
        <v>2612</v>
      </c>
      <c r="L4461" s="785" t="s">
        <v>16228</v>
      </c>
      <c r="M4461" s="785"/>
      <c r="N4461" s="785"/>
      <c r="O4461" s="785"/>
      <c r="P4461" s="788"/>
      <c r="Q4461" s="788"/>
      <c r="R4461" s="785" t="s">
        <v>960</v>
      </c>
      <c r="S4461" s="785" t="s">
        <v>2599</v>
      </c>
      <c r="T4461" s="785" t="s">
        <v>2599</v>
      </c>
      <c r="U4461" s="785" t="s">
        <v>16229</v>
      </c>
      <c r="V4461" s="785" t="s">
        <v>2846</v>
      </c>
      <c r="W4461" s="785" t="s">
        <v>2621</v>
      </c>
      <c r="X4461" s="785" t="s">
        <v>2621</v>
      </c>
      <c r="Y4461" s="615" t="str">
        <f t="shared" si="69"/>
        <v>Kentainers Limited</v>
      </c>
      <c r="Z4461" s="785" t="s">
        <v>2599</v>
      </c>
      <c r="AA4461" s="785" t="s">
        <v>5464</v>
      </c>
      <c r="AB4461" s="785" t="s">
        <v>2616</v>
      </c>
      <c r="AC4461" s="785" t="s">
        <v>2617</v>
      </c>
      <c r="AD4461" s="786">
        <v>42796</v>
      </c>
    </row>
    <row r="4462" spans="1:30" ht="15.75">
      <c r="A4462" s="785" t="s">
        <v>4301</v>
      </c>
      <c r="B4462" s="785" t="s">
        <v>16238</v>
      </c>
      <c r="C4462" s="785" t="s">
        <v>4303</v>
      </c>
      <c r="D4462" s="785" t="s">
        <v>2599</v>
      </c>
      <c r="E4462" s="785" t="s">
        <v>4439</v>
      </c>
      <c r="F4462" s="786">
        <v>42655</v>
      </c>
      <c r="G4462" s="785" t="s">
        <v>4440</v>
      </c>
      <c r="H4462" s="786">
        <v>42705</v>
      </c>
      <c r="I4462" s="785" t="s">
        <v>16239</v>
      </c>
      <c r="J4462" s="785" t="s">
        <v>629</v>
      </c>
      <c r="K4462" s="785" t="s">
        <v>2612</v>
      </c>
      <c r="L4462" s="785" t="s">
        <v>16240</v>
      </c>
      <c r="M4462" s="785"/>
      <c r="N4462" s="785"/>
      <c r="O4462" s="785"/>
      <c r="P4462" s="787">
        <v>37.50047</v>
      </c>
      <c r="Q4462" s="787">
        <v>-0.48150999999999999</v>
      </c>
      <c r="R4462" s="785" t="s">
        <v>1089</v>
      </c>
      <c r="S4462" s="785" t="s">
        <v>3090</v>
      </c>
      <c r="T4462" s="785" t="s">
        <v>16241</v>
      </c>
      <c r="U4462" s="785" t="s">
        <v>16242</v>
      </c>
      <c r="V4462" s="785" t="s">
        <v>2846</v>
      </c>
      <c r="W4462" s="785" t="s">
        <v>2621</v>
      </c>
      <c r="X4462" s="785" t="s">
        <v>2621</v>
      </c>
      <c r="Y4462" s="615" t="str">
        <f t="shared" si="69"/>
        <v>Kentainers Limited</v>
      </c>
      <c r="Z4462" s="785" t="s">
        <v>2599</v>
      </c>
      <c r="AA4462" s="785" t="s">
        <v>5464</v>
      </c>
      <c r="AB4462" s="785" t="s">
        <v>2616</v>
      </c>
      <c r="AC4462" s="785" t="s">
        <v>2617</v>
      </c>
      <c r="AD4462" s="786">
        <v>42796</v>
      </c>
    </row>
    <row r="4463" spans="1:30" ht="15.75">
      <c r="A4463" s="785" t="s">
        <v>4301</v>
      </c>
      <c r="B4463" s="785" t="s">
        <v>16250</v>
      </c>
      <c r="C4463" s="785" t="s">
        <v>4303</v>
      </c>
      <c r="D4463" s="785" t="s">
        <v>2599</v>
      </c>
      <c r="E4463" s="785" t="s">
        <v>4439</v>
      </c>
      <c r="F4463" s="786">
        <v>42655</v>
      </c>
      <c r="G4463" s="785" t="s">
        <v>4440</v>
      </c>
      <c r="H4463" s="786">
        <v>42705</v>
      </c>
      <c r="I4463" s="785" t="s">
        <v>16251</v>
      </c>
      <c r="J4463" s="785" t="s">
        <v>629</v>
      </c>
      <c r="K4463" s="785" t="s">
        <v>2612</v>
      </c>
      <c r="L4463" s="785" t="s">
        <v>16252</v>
      </c>
      <c r="M4463" s="785"/>
      <c r="N4463" s="785"/>
      <c r="O4463" s="785"/>
      <c r="P4463" s="787">
        <v>36.568621999999998</v>
      </c>
      <c r="Q4463" s="787">
        <v>-0.64642699999999997</v>
      </c>
      <c r="R4463" s="785" t="s">
        <v>1228</v>
      </c>
      <c r="S4463" s="785" t="s">
        <v>2348</v>
      </c>
      <c r="T4463" s="785" t="s">
        <v>3567</v>
      </c>
      <c r="U4463" s="785" t="s">
        <v>16253</v>
      </c>
      <c r="V4463" s="785" t="s">
        <v>2846</v>
      </c>
      <c r="W4463" s="785" t="s">
        <v>2621</v>
      </c>
      <c r="X4463" s="785" t="s">
        <v>2621</v>
      </c>
      <c r="Y4463" s="615" t="str">
        <f t="shared" si="69"/>
        <v>Kentainers Limited</v>
      </c>
      <c r="Z4463" s="785" t="s">
        <v>2599</v>
      </c>
      <c r="AA4463" s="785" t="s">
        <v>5464</v>
      </c>
      <c r="AB4463" s="785" t="s">
        <v>2616</v>
      </c>
      <c r="AC4463" s="785" t="s">
        <v>2617</v>
      </c>
      <c r="AD4463" s="786">
        <v>42796</v>
      </c>
    </row>
    <row r="4464" spans="1:30" ht="15.75">
      <c r="A4464" s="785" t="s">
        <v>4301</v>
      </c>
      <c r="B4464" s="785" t="s">
        <v>16380</v>
      </c>
      <c r="C4464" s="785" t="s">
        <v>4379</v>
      </c>
      <c r="D4464" s="785" t="s">
        <v>2751</v>
      </c>
      <c r="E4464" s="785" t="s">
        <v>4439</v>
      </c>
      <c r="F4464" s="786">
        <v>42655</v>
      </c>
      <c r="G4464" s="785" t="s">
        <v>4440</v>
      </c>
      <c r="H4464" s="786">
        <v>42705</v>
      </c>
      <c r="I4464" s="785" t="s">
        <v>16381</v>
      </c>
      <c r="J4464" s="785" t="s">
        <v>629</v>
      </c>
      <c r="K4464" s="785" t="s">
        <v>2612</v>
      </c>
      <c r="L4464" s="785" t="s">
        <v>16382</v>
      </c>
      <c r="M4464" s="785"/>
      <c r="N4464" s="785"/>
      <c r="O4464" s="785"/>
      <c r="P4464" s="788"/>
      <c r="Q4464" s="788"/>
      <c r="R4464" s="785" t="s">
        <v>1089</v>
      </c>
      <c r="S4464" s="785" t="s">
        <v>1164</v>
      </c>
      <c r="T4464" s="785" t="s">
        <v>3175</v>
      </c>
      <c r="U4464" s="785" t="s">
        <v>16362</v>
      </c>
      <c r="V4464" s="785" t="s">
        <v>2846</v>
      </c>
      <c r="W4464" s="785" t="s">
        <v>2621</v>
      </c>
      <c r="X4464" s="785" t="s">
        <v>4027</v>
      </c>
      <c r="Y4464" s="615" t="str">
        <f t="shared" si="69"/>
        <v>Kenya Biotechnology</v>
      </c>
      <c r="Z4464" s="785" t="s">
        <v>2599</v>
      </c>
      <c r="AA4464" s="785" t="s">
        <v>5464</v>
      </c>
      <c r="AB4464" s="785" t="s">
        <v>2616</v>
      </c>
      <c r="AC4464" s="785" t="s">
        <v>2617</v>
      </c>
      <c r="AD4464" s="786">
        <v>42796</v>
      </c>
    </row>
    <row r="4465" spans="1:30" ht="15.75">
      <c r="A4465" s="785" t="s">
        <v>4301</v>
      </c>
      <c r="B4465" s="785" t="s">
        <v>16438</v>
      </c>
      <c r="C4465" s="785" t="s">
        <v>4303</v>
      </c>
      <c r="D4465" s="785" t="s">
        <v>2599</v>
      </c>
      <c r="E4465" s="785" t="s">
        <v>4439</v>
      </c>
      <c r="F4465" s="786">
        <v>42655</v>
      </c>
      <c r="G4465" s="785" t="s">
        <v>4440</v>
      </c>
      <c r="H4465" s="786">
        <v>42705</v>
      </c>
      <c r="I4465" s="785" t="s">
        <v>16439</v>
      </c>
      <c r="J4465" s="785" t="s">
        <v>627</v>
      </c>
      <c r="K4465" s="785" t="s">
        <v>16440</v>
      </c>
      <c r="L4465" s="785" t="s">
        <v>16441</v>
      </c>
      <c r="M4465" s="785"/>
      <c r="N4465" s="785"/>
      <c r="O4465" s="785"/>
      <c r="P4465" s="787">
        <v>36.540463000000003</v>
      </c>
      <c r="Q4465" s="787">
        <v>-0.14174800000000001</v>
      </c>
      <c r="R4465" s="785" t="s">
        <v>1228</v>
      </c>
      <c r="S4465" s="785" t="s">
        <v>1229</v>
      </c>
      <c r="T4465" s="785" t="s">
        <v>3815</v>
      </c>
      <c r="U4465" s="785" t="s">
        <v>3815</v>
      </c>
      <c r="V4465" s="785" t="s">
        <v>2855</v>
      </c>
      <c r="W4465" s="785" t="s">
        <v>3025</v>
      </c>
      <c r="X4465" s="785" t="s">
        <v>16397</v>
      </c>
      <c r="Y4465" s="615" t="str">
        <f t="shared" si="69"/>
        <v>Kichemu Limited</v>
      </c>
      <c r="Z4465" s="785" t="s">
        <v>2599</v>
      </c>
      <c r="AA4465" s="785" t="s">
        <v>4349</v>
      </c>
      <c r="AB4465" s="785" t="s">
        <v>2683</v>
      </c>
      <c r="AC4465" s="785" t="s">
        <v>2606</v>
      </c>
      <c r="AD4465" s="786">
        <v>42796</v>
      </c>
    </row>
    <row r="4466" spans="1:30" ht="15.75">
      <c r="A4466" s="785" t="s">
        <v>4301</v>
      </c>
      <c r="B4466" s="785" t="s">
        <v>16459</v>
      </c>
      <c r="C4466" s="785" t="s">
        <v>4303</v>
      </c>
      <c r="D4466" s="785" t="s">
        <v>2599</v>
      </c>
      <c r="E4466" s="785" t="s">
        <v>4439</v>
      </c>
      <c r="F4466" s="786">
        <v>42655</v>
      </c>
      <c r="G4466" s="785" t="s">
        <v>4440</v>
      </c>
      <c r="H4466" s="786">
        <v>42705</v>
      </c>
      <c r="I4466" s="785" t="s">
        <v>16460</v>
      </c>
      <c r="J4466" s="785" t="s">
        <v>629</v>
      </c>
      <c r="K4466" s="785" t="s">
        <v>16461</v>
      </c>
      <c r="L4466" s="785" t="s">
        <v>16462</v>
      </c>
      <c r="M4466" s="785"/>
      <c r="N4466" s="785"/>
      <c r="O4466" s="785"/>
      <c r="P4466" s="787">
        <v>36.490744999999997</v>
      </c>
      <c r="Q4466" s="787">
        <v>0.10066</v>
      </c>
      <c r="R4466" s="785" t="s">
        <v>1228</v>
      </c>
      <c r="S4466" s="785" t="s">
        <v>1229</v>
      </c>
      <c r="T4466" s="785" t="s">
        <v>3619</v>
      </c>
      <c r="U4466" s="785" t="s">
        <v>3619</v>
      </c>
      <c r="V4466" s="785" t="s">
        <v>2855</v>
      </c>
      <c r="W4466" s="785" t="s">
        <v>3025</v>
      </c>
      <c r="X4466" s="785" t="s">
        <v>16397</v>
      </c>
      <c r="Y4466" s="615" t="str">
        <f t="shared" si="69"/>
        <v>Kichemu Limited</v>
      </c>
      <c r="Z4466" s="785" t="s">
        <v>2599</v>
      </c>
      <c r="AA4466" s="785" t="s">
        <v>4349</v>
      </c>
      <c r="AB4466" s="785" t="s">
        <v>2683</v>
      </c>
      <c r="AC4466" s="785" t="s">
        <v>2606</v>
      </c>
      <c r="AD4466" s="786">
        <v>42796</v>
      </c>
    </row>
    <row r="4467" spans="1:30" ht="15.75">
      <c r="A4467" s="785" t="s">
        <v>4301</v>
      </c>
      <c r="B4467" s="785" t="s">
        <v>16478</v>
      </c>
      <c r="C4467" s="785" t="s">
        <v>4303</v>
      </c>
      <c r="D4467" s="785" t="s">
        <v>2599</v>
      </c>
      <c r="E4467" s="785" t="s">
        <v>4439</v>
      </c>
      <c r="F4467" s="786">
        <v>42655</v>
      </c>
      <c r="G4467" s="785" t="s">
        <v>4440</v>
      </c>
      <c r="H4467" s="786">
        <v>42705</v>
      </c>
      <c r="I4467" s="785" t="s">
        <v>16479</v>
      </c>
      <c r="J4467" s="785" t="s">
        <v>627</v>
      </c>
      <c r="K4467" s="785" t="s">
        <v>16480</v>
      </c>
      <c r="L4467" s="785" t="s">
        <v>16481</v>
      </c>
      <c r="M4467" s="785"/>
      <c r="N4467" s="785"/>
      <c r="O4467" s="785"/>
      <c r="P4467" s="787">
        <v>36.455350000000003</v>
      </c>
      <c r="Q4467" s="787">
        <v>1.6240000000000001E-2</v>
      </c>
      <c r="R4467" s="785" t="s">
        <v>1228</v>
      </c>
      <c r="S4467" s="785" t="s">
        <v>1229</v>
      </c>
      <c r="T4467" s="785" t="s">
        <v>3619</v>
      </c>
      <c r="U4467" s="785" t="s">
        <v>16482</v>
      </c>
      <c r="V4467" s="785" t="s">
        <v>2855</v>
      </c>
      <c r="W4467" s="785" t="s">
        <v>3025</v>
      </c>
      <c r="X4467" s="785" t="s">
        <v>16397</v>
      </c>
      <c r="Y4467" s="615" t="str">
        <f t="shared" si="69"/>
        <v>Kichemu Limited</v>
      </c>
      <c r="Z4467" s="785" t="s">
        <v>2599</v>
      </c>
      <c r="AA4467" s="785" t="s">
        <v>4349</v>
      </c>
      <c r="AB4467" s="785" t="s">
        <v>2683</v>
      </c>
      <c r="AC4467" s="785" t="s">
        <v>2606</v>
      </c>
      <c r="AD4467" s="786">
        <v>42920</v>
      </c>
    </row>
    <row r="4468" spans="1:30" ht="15.75">
      <c r="A4468" s="785" t="s">
        <v>4301</v>
      </c>
      <c r="B4468" s="785" t="s">
        <v>16630</v>
      </c>
      <c r="C4468" s="785" t="s">
        <v>4303</v>
      </c>
      <c r="D4468" s="785" t="s">
        <v>2599</v>
      </c>
      <c r="E4468" s="785" t="s">
        <v>4439</v>
      </c>
      <c r="F4468" s="786">
        <v>42655</v>
      </c>
      <c r="G4468" s="785" t="s">
        <v>4440</v>
      </c>
      <c r="H4468" s="786">
        <v>42705</v>
      </c>
      <c r="I4468" s="785" t="s">
        <v>16631</v>
      </c>
      <c r="J4468" s="785" t="s">
        <v>629</v>
      </c>
      <c r="K4468" s="785" t="s">
        <v>16632</v>
      </c>
      <c r="L4468" s="785" t="s">
        <v>16633</v>
      </c>
      <c r="M4468" s="785"/>
      <c r="N4468" s="785"/>
      <c r="O4468" s="785"/>
      <c r="P4468" s="787">
        <v>35.703592</v>
      </c>
      <c r="Q4468" s="787">
        <v>-0.55142800000000003</v>
      </c>
      <c r="R4468" s="785" t="s">
        <v>695</v>
      </c>
      <c r="S4468" s="785" t="s">
        <v>2640</v>
      </c>
      <c r="T4468" s="785" t="s">
        <v>16634</v>
      </c>
      <c r="U4468" s="785" t="s">
        <v>16635</v>
      </c>
      <c r="V4468" s="785" t="s">
        <v>3070</v>
      </c>
      <c r="W4468" s="785" t="s">
        <v>3092</v>
      </c>
      <c r="X4468" s="785" t="s">
        <v>2825</v>
      </c>
      <c r="Y4468" s="615" t="str">
        <f t="shared" si="69"/>
        <v>Lazurus Kariuki Ndotu</v>
      </c>
      <c r="Z4468" s="785" t="s">
        <v>2599</v>
      </c>
      <c r="AA4468" s="785" t="s">
        <v>4314</v>
      </c>
      <c r="AB4468" s="785" t="s">
        <v>2605</v>
      </c>
      <c r="AC4468" s="785" t="s">
        <v>2606</v>
      </c>
      <c r="AD4468" s="786">
        <v>42796</v>
      </c>
    </row>
    <row r="4469" spans="1:30" ht="15.75">
      <c r="A4469" s="785" t="s">
        <v>4301</v>
      </c>
      <c r="B4469" s="785" t="s">
        <v>17046</v>
      </c>
      <c r="C4469" s="785" t="s">
        <v>4303</v>
      </c>
      <c r="D4469" s="785" t="s">
        <v>2599</v>
      </c>
      <c r="E4469" s="785" t="s">
        <v>4439</v>
      </c>
      <c r="F4469" s="786">
        <v>42655</v>
      </c>
      <c r="G4469" s="785" t="s">
        <v>4440</v>
      </c>
      <c r="H4469" s="786">
        <v>42705</v>
      </c>
      <c r="I4469" s="785" t="s">
        <v>17047</v>
      </c>
      <c r="J4469" s="785" t="s">
        <v>629</v>
      </c>
      <c r="K4469" s="785" t="s">
        <v>2612</v>
      </c>
      <c r="L4469" s="785" t="s">
        <v>17048</v>
      </c>
      <c r="M4469" s="785"/>
      <c r="N4469" s="785"/>
      <c r="O4469" s="785"/>
      <c r="P4469" s="787">
        <v>34.708078</v>
      </c>
      <c r="Q4469" s="787">
        <v>0.27942499999999998</v>
      </c>
      <c r="R4469" s="785" t="s">
        <v>1917</v>
      </c>
      <c r="S4469" s="785" t="s">
        <v>11178</v>
      </c>
      <c r="T4469" s="785" t="s">
        <v>3581</v>
      </c>
      <c r="U4469" s="785" t="s">
        <v>17049</v>
      </c>
      <c r="V4469" s="785" t="s">
        <v>3004</v>
      </c>
      <c r="W4469" s="785" t="s">
        <v>3116</v>
      </c>
      <c r="X4469" s="785" t="s">
        <v>3116</v>
      </c>
      <c r="Y4469" s="615" t="str">
        <f t="shared" si="69"/>
        <v>Luka Kiprop Maiyo</v>
      </c>
      <c r="Z4469" s="785" t="s">
        <v>2599</v>
      </c>
      <c r="AA4469" s="785" t="s">
        <v>4314</v>
      </c>
      <c r="AB4469" s="785" t="s">
        <v>2605</v>
      </c>
      <c r="AC4469" s="785" t="s">
        <v>2606</v>
      </c>
      <c r="AD4469" s="786">
        <v>42796</v>
      </c>
    </row>
    <row r="4470" spans="1:30" ht="15.75">
      <c r="A4470" s="785" t="s">
        <v>4301</v>
      </c>
      <c r="B4470" s="785" t="s">
        <v>17065</v>
      </c>
      <c r="C4470" s="785" t="s">
        <v>4303</v>
      </c>
      <c r="D4470" s="785" t="s">
        <v>2599</v>
      </c>
      <c r="E4470" s="785" t="s">
        <v>4439</v>
      </c>
      <c r="F4470" s="786">
        <v>42655</v>
      </c>
      <c r="G4470" s="785" t="s">
        <v>4440</v>
      </c>
      <c r="H4470" s="786">
        <v>42705</v>
      </c>
      <c r="I4470" s="785" t="s">
        <v>17066</v>
      </c>
      <c r="J4470" s="785" t="s">
        <v>627</v>
      </c>
      <c r="K4470" s="785" t="s">
        <v>17067</v>
      </c>
      <c r="L4470" s="785" t="s">
        <v>17068</v>
      </c>
      <c r="M4470" s="785"/>
      <c r="N4470" s="785"/>
      <c r="O4470" s="785"/>
      <c r="P4470" s="787">
        <v>35.343975</v>
      </c>
      <c r="Q4470" s="787">
        <v>0.474638</v>
      </c>
      <c r="R4470" s="785" t="s">
        <v>893</v>
      </c>
      <c r="S4470" s="785" t="s">
        <v>2820</v>
      </c>
      <c r="T4470" s="785" t="s">
        <v>3681</v>
      </c>
      <c r="U4470" s="785" t="s">
        <v>3839</v>
      </c>
      <c r="V4470" s="785" t="s">
        <v>3004</v>
      </c>
      <c r="W4470" s="785" t="s">
        <v>3116</v>
      </c>
      <c r="X4470" s="785" t="s">
        <v>3116</v>
      </c>
      <c r="Y4470" s="615" t="str">
        <f t="shared" si="69"/>
        <v>Luka Kiprop Maiyo</v>
      </c>
      <c r="Z4470" s="785" t="s">
        <v>2599</v>
      </c>
      <c r="AA4470" s="785" t="s">
        <v>4314</v>
      </c>
      <c r="AB4470" s="785" t="s">
        <v>2683</v>
      </c>
      <c r="AC4470" s="785" t="s">
        <v>2606</v>
      </c>
      <c r="AD4470" s="786">
        <v>43006</v>
      </c>
    </row>
    <row r="4471" spans="1:30" ht="15.75">
      <c r="A4471" s="785" t="s">
        <v>4301</v>
      </c>
      <c r="B4471" s="785" t="s">
        <v>17570</v>
      </c>
      <c r="C4471" s="785" t="s">
        <v>4303</v>
      </c>
      <c r="D4471" s="785" t="s">
        <v>2599</v>
      </c>
      <c r="E4471" s="785" t="s">
        <v>4439</v>
      </c>
      <c r="F4471" s="786">
        <v>42655</v>
      </c>
      <c r="G4471" s="785" t="s">
        <v>4440</v>
      </c>
      <c r="H4471" s="786">
        <v>42705</v>
      </c>
      <c r="I4471" s="785" t="s">
        <v>17571</v>
      </c>
      <c r="J4471" s="785" t="s">
        <v>629</v>
      </c>
      <c r="K4471" s="785" t="s">
        <v>17572</v>
      </c>
      <c r="L4471" s="785" t="s">
        <v>17573</v>
      </c>
      <c r="M4471" s="785"/>
      <c r="N4471" s="785"/>
      <c r="O4471" s="785"/>
      <c r="P4471" s="787">
        <v>36.816543000000003</v>
      </c>
      <c r="Q4471" s="787">
        <v>-1.160463</v>
      </c>
      <c r="R4471" s="785" t="s">
        <v>821</v>
      </c>
      <c r="S4471" s="785" t="s">
        <v>821</v>
      </c>
      <c r="T4471" s="785" t="s">
        <v>3421</v>
      </c>
      <c r="U4471" s="785" t="s">
        <v>1520</v>
      </c>
      <c r="V4471" s="785" t="s">
        <v>3004</v>
      </c>
      <c r="W4471" s="785" t="s">
        <v>3535</v>
      </c>
      <c r="X4471" s="785" t="s">
        <v>3535</v>
      </c>
      <c r="Y4471" s="615" t="str">
        <f t="shared" si="69"/>
        <v>Maurice Kinuthia Wangui</v>
      </c>
      <c r="Z4471" s="785" t="s">
        <v>2599</v>
      </c>
      <c r="AA4471" s="785" t="s">
        <v>4314</v>
      </c>
      <c r="AB4471" s="785" t="s">
        <v>2605</v>
      </c>
      <c r="AC4471" s="785" t="s">
        <v>2606</v>
      </c>
      <c r="AD4471" s="786">
        <v>42796</v>
      </c>
    </row>
    <row r="4472" spans="1:30" ht="15.75">
      <c r="A4472" s="785" t="s">
        <v>4301</v>
      </c>
      <c r="B4472" s="785" t="s">
        <v>18273</v>
      </c>
      <c r="C4472" s="785" t="s">
        <v>4303</v>
      </c>
      <c r="D4472" s="785" t="s">
        <v>2599</v>
      </c>
      <c r="E4472" s="785" t="s">
        <v>4439</v>
      </c>
      <c r="F4472" s="786">
        <v>42655</v>
      </c>
      <c r="G4472" s="785" t="s">
        <v>4440</v>
      </c>
      <c r="H4472" s="786">
        <v>42705</v>
      </c>
      <c r="I4472" s="785" t="s">
        <v>18274</v>
      </c>
      <c r="J4472" s="785" t="s">
        <v>627</v>
      </c>
      <c r="K4472" s="785" t="s">
        <v>18275</v>
      </c>
      <c r="L4472" s="785" t="s">
        <v>18276</v>
      </c>
      <c r="M4472" s="785"/>
      <c r="N4472" s="785"/>
      <c r="O4472" s="785"/>
      <c r="P4472" s="787">
        <v>35.218426999999998</v>
      </c>
      <c r="Q4472" s="787">
        <v>0.57957199999999998</v>
      </c>
      <c r="R4472" s="785" t="s">
        <v>893</v>
      </c>
      <c r="S4472" s="785" t="s">
        <v>2882</v>
      </c>
      <c r="T4472" s="785" t="s">
        <v>4385</v>
      </c>
      <c r="U4472" s="785" t="s">
        <v>18277</v>
      </c>
      <c r="V4472" s="785" t="s">
        <v>2855</v>
      </c>
      <c r="W4472" s="785" t="s">
        <v>2722</v>
      </c>
      <c r="X4472" s="785" t="s">
        <v>18203</v>
      </c>
      <c r="Y4472" s="615" t="str">
        <f t="shared" si="69"/>
        <v>Ndima renewable Energy</v>
      </c>
      <c r="Z4472" s="785" t="s">
        <v>2599</v>
      </c>
      <c r="AA4472" s="785" t="s">
        <v>4349</v>
      </c>
      <c r="AB4472" s="785" t="s">
        <v>2605</v>
      </c>
      <c r="AC4472" s="785" t="s">
        <v>2606</v>
      </c>
      <c r="AD4472" s="786">
        <v>42796</v>
      </c>
    </row>
    <row r="4473" spans="1:30" ht="15.75">
      <c r="A4473" s="785" t="s">
        <v>4301</v>
      </c>
      <c r="B4473" s="785" t="s">
        <v>18362</v>
      </c>
      <c r="C4473" s="785" t="s">
        <v>4303</v>
      </c>
      <c r="D4473" s="785" t="s">
        <v>2599</v>
      </c>
      <c r="E4473" s="785" t="s">
        <v>4439</v>
      </c>
      <c r="F4473" s="786">
        <v>42655</v>
      </c>
      <c r="G4473" s="785" t="s">
        <v>4440</v>
      </c>
      <c r="H4473" s="786">
        <v>42705</v>
      </c>
      <c r="I4473" s="785" t="s">
        <v>18363</v>
      </c>
      <c r="J4473" s="785" t="s">
        <v>627</v>
      </c>
      <c r="K4473" s="785" t="s">
        <v>18364</v>
      </c>
      <c r="L4473" s="785" t="s">
        <v>18365</v>
      </c>
      <c r="M4473" s="785"/>
      <c r="N4473" s="785"/>
      <c r="O4473" s="785"/>
      <c r="P4473" s="787">
        <v>35.259444999999999</v>
      </c>
      <c r="Q4473" s="787">
        <v>0.45332299999999998</v>
      </c>
      <c r="R4473" s="785" t="s">
        <v>893</v>
      </c>
      <c r="S4473" s="785" t="s">
        <v>2708</v>
      </c>
      <c r="T4473" s="785" t="s">
        <v>18366</v>
      </c>
      <c r="U4473" s="785" t="s">
        <v>4385</v>
      </c>
      <c r="V4473" s="785" t="s">
        <v>3070</v>
      </c>
      <c r="W4473" s="785" t="s">
        <v>2722</v>
      </c>
      <c r="X4473" s="785" t="s">
        <v>18203</v>
      </c>
      <c r="Y4473" s="615" t="str">
        <f t="shared" si="69"/>
        <v>Ndima renewable Energy</v>
      </c>
      <c r="Z4473" s="785" t="s">
        <v>2599</v>
      </c>
      <c r="AA4473" s="785" t="s">
        <v>4349</v>
      </c>
      <c r="AB4473" s="785" t="s">
        <v>2605</v>
      </c>
      <c r="AC4473" s="785" t="s">
        <v>2606</v>
      </c>
      <c r="AD4473" s="786">
        <v>42796</v>
      </c>
    </row>
    <row r="4474" spans="1:30" ht="15.75">
      <c r="A4474" s="785" t="s">
        <v>4301</v>
      </c>
      <c r="B4474" s="785" t="s">
        <v>18578</v>
      </c>
      <c r="C4474" s="785" t="s">
        <v>4379</v>
      </c>
      <c r="D4474" s="785" t="s">
        <v>2751</v>
      </c>
      <c r="E4474" s="785" t="s">
        <v>4439</v>
      </c>
      <c r="F4474" s="786">
        <v>42655</v>
      </c>
      <c r="G4474" s="785" t="s">
        <v>4440</v>
      </c>
      <c r="H4474" s="786">
        <v>42705</v>
      </c>
      <c r="I4474" s="785" t="s">
        <v>18579</v>
      </c>
      <c r="J4474" s="785" t="s">
        <v>629</v>
      </c>
      <c r="K4474" s="785" t="s">
        <v>18580</v>
      </c>
      <c r="L4474" s="785" t="s">
        <v>18581</v>
      </c>
      <c r="M4474" s="785"/>
      <c r="N4474" s="785"/>
      <c r="O4474" s="785"/>
      <c r="P4474" s="788"/>
      <c r="Q4474" s="788"/>
      <c r="R4474" s="785" t="s">
        <v>1056</v>
      </c>
      <c r="S4474" s="785" t="s">
        <v>1057</v>
      </c>
      <c r="T4474" s="785" t="s">
        <v>9563</v>
      </c>
      <c r="U4474" s="785" t="s">
        <v>2599</v>
      </c>
      <c r="V4474" s="785" t="s">
        <v>2673</v>
      </c>
      <c r="W4474" s="785" t="s">
        <v>2674</v>
      </c>
      <c r="X4474" s="785" t="s">
        <v>2741</v>
      </c>
      <c r="Y4474" s="615" t="str">
        <f t="shared" si="69"/>
        <v>Nicholas Gichura Kimenyi</v>
      </c>
      <c r="Z4474" s="785" t="s">
        <v>2599</v>
      </c>
      <c r="AA4474" s="785" t="s">
        <v>4314</v>
      </c>
      <c r="AB4474" s="785" t="s">
        <v>2605</v>
      </c>
      <c r="AC4474" s="785" t="s">
        <v>2606</v>
      </c>
      <c r="AD4474" s="786">
        <v>42796</v>
      </c>
    </row>
    <row r="4475" spans="1:30" ht="15.75">
      <c r="A4475" s="785" t="s">
        <v>4301</v>
      </c>
      <c r="B4475" s="785" t="s">
        <v>18597</v>
      </c>
      <c r="C4475" s="785" t="s">
        <v>4322</v>
      </c>
      <c r="D4475" s="785" t="s">
        <v>2703</v>
      </c>
      <c r="E4475" s="785" t="s">
        <v>4439</v>
      </c>
      <c r="F4475" s="786">
        <v>42655</v>
      </c>
      <c r="G4475" s="785" t="s">
        <v>4440</v>
      </c>
      <c r="H4475" s="786">
        <v>42705</v>
      </c>
      <c r="I4475" s="785" t="s">
        <v>18598</v>
      </c>
      <c r="J4475" s="785" t="s">
        <v>629</v>
      </c>
      <c r="K4475" s="785" t="s">
        <v>18599</v>
      </c>
      <c r="L4475" s="785" t="s">
        <v>18600</v>
      </c>
      <c r="M4475" s="785"/>
      <c r="N4475" s="785"/>
      <c r="O4475" s="785"/>
      <c r="P4475" s="788"/>
      <c r="Q4475" s="788"/>
      <c r="R4475" s="785" t="s">
        <v>1961</v>
      </c>
      <c r="S4475" s="785" t="s">
        <v>2600</v>
      </c>
      <c r="T4475" s="785" t="s">
        <v>2077</v>
      </c>
      <c r="U4475" s="785" t="s">
        <v>2681</v>
      </c>
      <c r="V4475" s="785" t="s">
        <v>2673</v>
      </c>
      <c r="W4475" s="785" t="s">
        <v>2674</v>
      </c>
      <c r="X4475" s="785" t="s">
        <v>2741</v>
      </c>
      <c r="Y4475" s="615" t="str">
        <f t="shared" si="69"/>
        <v>Nicholas Gichura Kimenyi</v>
      </c>
      <c r="Z4475" s="785" t="s">
        <v>2599</v>
      </c>
      <c r="AA4475" s="785" t="s">
        <v>4314</v>
      </c>
      <c r="AB4475" s="785" t="s">
        <v>2605</v>
      </c>
      <c r="AC4475" s="785" t="s">
        <v>2606</v>
      </c>
      <c r="AD4475" s="786">
        <v>42796</v>
      </c>
    </row>
    <row r="4476" spans="1:30" ht="15.75">
      <c r="A4476" s="785" t="s">
        <v>4301</v>
      </c>
      <c r="B4476" s="785" t="s">
        <v>19495</v>
      </c>
      <c r="C4476" s="785" t="s">
        <v>4303</v>
      </c>
      <c r="D4476" s="785" t="s">
        <v>2599</v>
      </c>
      <c r="E4476" s="785" t="s">
        <v>4439</v>
      </c>
      <c r="F4476" s="786">
        <v>42655</v>
      </c>
      <c r="G4476" s="785" t="s">
        <v>4440</v>
      </c>
      <c r="H4476" s="786">
        <v>42705</v>
      </c>
      <c r="I4476" s="785" t="s">
        <v>19496</v>
      </c>
      <c r="J4476" s="785" t="s">
        <v>629</v>
      </c>
      <c r="K4476" s="785" t="s">
        <v>19497</v>
      </c>
      <c r="L4476" s="785" t="s">
        <v>19498</v>
      </c>
      <c r="M4476" s="785"/>
      <c r="N4476" s="785"/>
      <c r="O4476" s="785"/>
      <c r="P4476" s="787">
        <v>37.579172999999997</v>
      </c>
      <c r="Q4476" s="787">
        <v>-0.124667</v>
      </c>
      <c r="R4476" s="785" t="s">
        <v>1104</v>
      </c>
      <c r="S4476" s="785" t="s">
        <v>2643</v>
      </c>
      <c r="T4476" s="785" t="s">
        <v>3405</v>
      </c>
      <c r="U4476" s="785" t="s">
        <v>19499</v>
      </c>
      <c r="V4476" s="785" t="s">
        <v>3004</v>
      </c>
      <c r="W4476" s="785" t="s">
        <v>2615</v>
      </c>
      <c r="X4476" s="785" t="s">
        <v>19485</v>
      </c>
      <c r="Y4476" s="615" t="str">
        <f t="shared" si="69"/>
        <v>Paul Mbugua</v>
      </c>
      <c r="Z4476" s="785" t="s">
        <v>19486</v>
      </c>
      <c r="AA4476" s="785" t="s">
        <v>5464</v>
      </c>
      <c r="AB4476" s="785" t="s">
        <v>3686</v>
      </c>
      <c r="AC4476" s="785" t="s">
        <v>2617</v>
      </c>
      <c r="AD4476" s="786">
        <v>42986</v>
      </c>
    </row>
    <row r="4477" spans="1:30" ht="15.75">
      <c r="A4477" s="785" t="s">
        <v>4301</v>
      </c>
      <c r="B4477" s="785" t="s">
        <v>19505</v>
      </c>
      <c r="C4477" s="785" t="s">
        <v>4322</v>
      </c>
      <c r="D4477" s="785" t="s">
        <v>2618</v>
      </c>
      <c r="E4477" s="785" t="s">
        <v>5865</v>
      </c>
      <c r="F4477" s="786">
        <v>42675</v>
      </c>
      <c r="G4477" s="785" t="s">
        <v>4440</v>
      </c>
      <c r="H4477" s="786">
        <v>42705</v>
      </c>
      <c r="I4477" s="785" t="s">
        <v>19506</v>
      </c>
      <c r="J4477" s="785" t="s">
        <v>629</v>
      </c>
      <c r="K4477" s="785" t="s">
        <v>19507</v>
      </c>
      <c r="L4477" s="785" t="s">
        <v>19508</v>
      </c>
      <c r="M4477" s="785"/>
      <c r="N4477" s="785"/>
      <c r="O4477" s="785"/>
      <c r="P4477" s="787">
        <v>37.586978000000002</v>
      </c>
      <c r="Q4477" s="787">
        <v>-7.7017000000000002E-2</v>
      </c>
      <c r="R4477" s="785" t="s">
        <v>1104</v>
      </c>
      <c r="S4477" s="785" t="s">
        <v>1826</v>
      </c>
      <c r="T4477" s="785" t="s">
        <v>1976</v>
      </c>
      <c r="U4477" s="785" t="s">
        <v>19509</v>
      </c>
      <c r="V4477" s="785">
        <v>10</v>
      </c>
      <c r="W4477" s="785" t="s">
        <v>2615</v>
      </c>
      <c r="X4477" s="785" t="s">
        <v>19485</v>
      </c>
      <c r="Y4477" s="615" t="str">
        <f t="shared" si="69"/>
        <v>Paul Mbugua</v>
      </c>
      <c r="Z4477" s="785" t="s">
        <v>19486</v>
      </c>
      <c r="AA4477" s="785" t="s">
        <v>5464</v>
      </c>
      <c r="AB4477" s="785" t="s">
        <v>3686</v>
      </c>
      <c r="AC4477" s="785" t="s">
        <v>2617</v>
      </c>
      <c r="AD4477" s="786">
        <v>42986</v>
      </c>
    </row>
    <row r="4478" spans="1:30" ht="15.75">
      <c r="A4478" s="785" t="s">
        <v>4301</v>
      </c>
      <c r="B4478" s="785" t="s">
        <v>20089</v>
      </c>
      <c r="C4478" s="785" t="s">
        <v>4303</v>
      </c>
      <c r="D4478" s="785" t="s">
        <v>2599</v>
      </c>
      <c r="E4478" s="785" t="s">
        <v>4439</v>
      </c>
      <c r="F4478" s="786">
        <v>42655</v>
      </c>
      <c r="G4478" s="785" t="s">
        <v>4440</v>
      </c>
      <c r="H4478" s="786">
        <v>42705</v>
      </c>
      <c r="I4478" s="785" t="s">
        <v>20090</v>
      </c>
      <c r="J4478" s="785" t="s">
        <v>629</v>
      </c>
      <c r="K4478" s="785" t="s">
        <v>20091</v>
      </c>
      <c r="L4478" s="785" t="s">
        <v>20092</v>
      </c>
      <c r="M4478" s="785"/>
      <c r="N4478" s="785"/>
      <c r="O4478" s="785"/>
      <c r="P4478" s="787">
        <v>35.100991</v>
      </c>
      <c r="Q4478" s="787">
        <v>-0.50623799999999997</v>
      </c>
      <c r="R4478" s="785" t="s">
        <v>2053</v>
      </c>
      <c r="S4478" s="785" t="s">
        <v>2098</v>
      </c>
      <c r="T4478" s="785" t="s">
        <v>20093</v>
      </c>
      <c r="U4478" s="785" t="s">
        <v>20093</v>
      </c>
      <c r="V4478" s="785" t="s">
        <v>3004</v>
      </c>
      <c r="W4478" s="785" t="s">
        <v>3314</v>
      </c>
      <c r="X4478" s="785" t="s">
        <v>3314</v>
      </c>
      <c r="Y4478" s="615" t="str">
        <f t="shared" si="69"/>
        <v>Philip Kiget</v>
      </c>
      <c r="Z4478" s="785" t="s">
        <v>2599</v>
      </c>
      <c r="AA4478" s="785" t="s">
        <v>4314</v>
      </c>
      <c r="AB4478" s="785" t="s">
        <v>2683</v>
      </c>
      <c r="AC4478" s="785" t="s">
        <v>2606</v>
      </c>
      <c r="AD4478" s="786">
        <v>42796</v>
      </c>
    </row>
    <row r="4479" spans="1:30" ht="15.75">
      <c r="A4479" s="785" t="s">
        <v>4301</v>
      </c>
      <c r="B4479" s="785" t="s">
        <v>21642</v>
      </c>
      <c r="C4479" s="785" t="s">
        <v>4303</v>
      </c>
      <c r="D4479" s="785" t="s">
        <v>2599</v>
      </c>
      <c r="E4479" s="785" t="s">
        <v>4439</v>
      </c>
      <c r="F4479" s="786">
        <v>42655</v>
      </c>
      <c r="G4479" s="785" t="s">
        <v>4440</v>
      </c>
      <c r="H4479" s="786">
        <v>42705</v>
      </c>
      <c r="I4479" s="785" t="s">
        <v>21643</v>
      </c>
      <c r="J4479" s="785" t="s">
        <v>627</v>
      </c>
      <c r="K4479" s="785" t="s">
        <v>21644</v>
      </c>
      <c r="L4479" s="785" t="s">
        <v>21645</v>
      </c>
      <c r="M4479" s="785"/>
      <c r="N4479" s="785"/>
      <c r="O4479" s="785"/>
      <c r="P4479" s="787">
        <v>36.440275999999997</v>
      </c>
      <c r="Q4479" s="787">
        <v>-6.2600000000000003E-2</v>
      </c>
      <c r="R4479" s="785" t="s">
        <v>1228</v>
      </c>
      <c r="S4479" s="785" t="s">
        <v>1229</v>
      </c>
      <c r="T4479" s="785" t="s">
        <v>21625</v>
      </c>
      <c r="U4479" s="785" t="s">
        <v>21646</v>
      </c>
      <c r="V4479" s="785" t="s">
        <v>2855</v>
      </c>
      <c r="W4479" s="785" t="s">
        <v>3511</v>
      </c>
      <c r="X4479" s="785" t="s">
        <v>3511</v>
      </c>
      <c r="Y4479" s="615" t="str">
        <f t="shared" si="69"/>
        <v>Sakaki Natural Renewable Energy Center</v>
      </c>
      <c r="Z4479" s="785" t="s">
        <v>2599</v>
      </c>
      <c r="AA4479" s="785" t="s">
        <v>4349</v>
      </c>
      <c r="AB4479" s="785" t="s">
        <v>2683</v>
      </c>
      <c r="AC4479" s="785" t="s">
        <v>2606</v>
      </c>
      <c r="AD4479" s="786">
        <v>42796</v>
      </c>
    </row>
    <row r="4480" spans="1:30" ht="15.75">
      <c r="A4480" s="785" t="s">
        <v>4301</v>
      </c>
      <c r="B4480" s="785" t="s">
        <v>23177</v>
      </c>
      <c r="C4480" s="785" t="s">
        <v>4303</v>
      </c>
      <c r="D4480" s="785" t="s">
        <v>2599</v>
      </c>
      <c r="E4480" s="785" t="s">
        <v>4439</v>
      </c>
      <c r="F4480" s="786">
        <v>42655</v>
      </c>
      <c r="G4480" s="785" t="s">
        <v>4440</v>
      </c>
      <c r="H4480" s="786">
        <v>42705</v>
      </c>
      <c r="I4480" s="785" t="s">
        <v>23178</v>
      </c>
      <c r="J4480" s="785" t="s">
        <v>629</v>
      </c>
      <c r="K4480" s="785" t="s">
        <v>23179</v>
      </c>
      <c r="L4480" s="785" t="s">
        <v>23180</v>
      </c>
      <c r="M4480" s="785"/>
      <c r="N4480" s="785"/>
      <c r="O4480" s="785"/>
      <c r="P4480" s="787">
        <v>36.235551999999998</v>
      </c>
      <c r="Q4480" s="787">
        <v>1.226E-2</v>
      </c>
      <c r="R4480" s="785" t="s">
        <v>695</v>
      </c>
      <c r="S4480" s="785" t="s">
        <v>2231</v>
      </c>
      <c r="T4480" s="785" t="s">
        <v>2231</v>
      </c>
      <c r="U4480" s="785" t="s">
        <v>2231</v>
      </c>
      <c r="V4480" s="785" t="s">
        <v>2673</v>
      </c>
      <c r="W4480" s="785" t="s">
        <v>23181</v>
      </c>
      <c r="X4480" s="785" t="s">
        <v>23165</v>
      </c>
      <c r="Y4480" s="615" t="str">
        <f t="shared" si="69"/>
        <v>Simon Kabucho</v>
      </c>
      <c r="Z4480" s="785" t="s">
        <v>23172</v>
      </c>
      <c r="AA4480" s="785" t="s">
        <v>4314</v>
      </c>
      <c r="AB4480" s="785" t="s">
        <v>2683</v>
      </c>
      <c r="AC4480" s="785" t="s">
        <v>2606</v>
      </c>
      <c r="AD4480" s="786">
        <v>43007</v>
      </c>
    </row>
    <row r="4481" spans="1:30" ht="15.75">
      <c r="A4481" s="785" t="s">
        <v>4301</v>
      </c>
      <c r="B4481" s="785" t="s">
        <v>23262</v>
      </c>
      <c r="C4481" s="785" t="s">
        <v>4303</v>
      </c>
      <c r="D4481" s="785" t="s">
        <v>2599</v>
      </c>
      <c r="E4481" s="785" t="s">
        <v>4439</v>
      </c>
      <c r="F4481" s="786">
        <v>42655</v>
      </c>
      <c r="G4481" s="785" t="s">
        <v>4440</v>
      </c>
      <c r="H4481" s="786">
        <v>42705</v>
      </c>
      <c r="I4481" s="785" t="s">
        <v>23263</v>
      </c>
      <c r="J4481" s="785" t="s">
        <v>629</v>
      </c>
      <c r="K4481" s="785" t="s">
        <v>23264</v>
      </c>
      <c r="L4481" s="785" t="s">
        <v>23265</v>
      </c>
      <c r="M4481" s="785"/>
      <c r="N4481" s="785"/>
      <c r="O4481" s="785"/>
      <c r="P4481" s="787">
        <v>36.171793000000001</v>
      </c>
      <c r="Q4481" s="787">
        <v>-0.172768</v>
      </c>
      <c r="R4481" s="785" t="s">
        <v>695</v>
      </c>
      <c r="S4481" s="785" t="s">
        <v>1204</v>
      </c>
      <c r="T4481" s="785" t="s">
        <v>1204</v>
      </c>
      <c r="U4481" s="785" t="s">
        <v>3113</v>
      </c>
      <c r="V4481" s="785" t="s">
        <v>2855</v>
      </c>
      <c r="W4481" s="785" t="s">
        <v>23165</v>
      </c>
      <c r="X4481" s="785" t="s">
        <v>23165</v>
      </c>
      <c r="Y4481" s="615" t="str">
        <f t="shared" si="69"/>
        <v>Simon Kabucho</v>
      </c>
      <c r="Z4481" s="785" t="s">
        <v>2599</v>
      </c>
      <c r="AA4481" s="785" t="s">
        <v>4314</v>
      </c>
      <c r="AB4481" s="785" t="s">
        <v>2683</v>
      </c>
      <c r="AC4481" s="785" t="s">
        <v>2606</v>
      </c>
      <c r="AD4481" s="786">
        <v>42796</v>
      </c>
    </row>
    <row r="4482" spans="1:30" ht="15.75">
      <c r="A4482" s="785" t="s">
        <v>4301</v>
      </c>
      <c r="B4482" s="785" t="s">
        <v>23270</v>
      </c>
      <c r="C4482" s="785" t="s">
        <v>4303</v>
      </c>
      <c r="D4482" s="785" t="s">
        <v>2599</v>
      </c>
      <c r="E4482" s="785" t="s">
        <v>4439</v>
      </c>
      <c r="F4482" s="786">
        <v>42655</v>
      </c>
      <c r="G4482" s="785" t="s">
        <v>4440</v>
      </c>
      <c r="H4482" s="786">
        <v>42705</v>
      </c>
      <c r="I4482" s="785" t="s">
        <v>23271</v>
      </c>
      <c r="J4482" s="785" t="s">
        <v>629</v>
      </c>
      <c r="K4482" s="785" t="s">
        <v>23272</v>
      </c>
      <c r="L4482" s="785" t="s">
        <v>23273</v>
      </c>
      <c r="M4482" s="785"/>
      <c r="N4482" s="785"/>
      <c r="O4482" s="785"/>
      <c r="P4482" s="787">
        <v>36.172862000000002</v>
      </c>
      <c r="Q4482" s="787">
        <v>-0.172877</v>
      </c>
      <c r="R4482" s="785" t="s">
        <v>695</v>
      </c>
      <c r="S4482" s="785" t="s">
        <v>1204</v>
      </c>
      <c r="T4482" s="785" t="s">
        <v>1217</v>
      </c>
      <c r="U4482" s="785" t="s">
        <v>3113</v>
      </c>
      <c r="V4482" s="785" t="s">
        <v>2855</v>
      </c>
      <c r="W4482" s="785" t="s">
        <v>23165</v>
      </c>
      <c r="X4482" s="785" t="s">
        <v>23165</v>
      </c>
      <c r="Y4482" s="615" t="str">
        <f t="shared" ref="Y4482:Y4545" si="70">IF(X4482="",W4482,X4482)</f>
        <v>Simon Kabucho</v>
      </c>
      <c r="Z4482" s="785" t="s">
        <v>2599</v>
      </c>
      <c r="AA4482" s="785" t="s">
        <v>4314</v>
      </c>
      <c r="AB4482" s="785" t="s">
        <v>2683</v>
      </c>
      <c r="AC4482" s="785" t="s">
        <v>2606</v>
      </c>
      <c r="AD4482" s="786">
        <v>42796</v>
      </c>
    </row>
    <row r="4483" spans="1:30" ht="15.75">
      <c r="A4483" s="785" t="s">
        <v>4301</v>
      </c>
      <c r="B4483" s="785" t="s">
        <v>25101</v>
      </c>
      <c r="C4483" s="785" t="s">
        <v>4303</v>
      </c>
      <c r="D4483" s="785" t="s">
        <v>2599</v>
      </c>
      <c r="E4483" s="785" t="s">
        <v>4439</v>
      </c>
      <c r="F4483" s="786">
        <v>42655</v>
      </c>
      <c r="G4483" s="785" t="s">
        <v>4440</v>
      </c>
      <c r="H4483" s="786">
        <v>42705</v>
      </c>
      <c r="I4483" s="785" t="s">
        <v>25102</v>
      </c>
      <c r="J4483" s="785" t="s">
        <v>629</v>
      </c>
      <c r="K4483" s="785" t="s">
        <v>25103</v>
      </c>
      <c r="L4483" s="785" t="s">
        <v>25104</v>
      </c>
      <c r="M4483" s="785"/>
      <c r="N4483" s="785"/>
      <c r="O4483" s="785"/>
      <c r="P4483" s="787">
        <v>36.553576999999997</v>
      </c>
      <c r="Q4483" s="787">
        <v>-0.14276</v>
      </c>
      <c r="R4483" s="785" t="s">
        <v>1228</v>
      </c>
      <c r="S4483" s="785" t="s">
        <v>1229</v>
      </c>
      <c r="T4483" s="785" t="s">
        <v>3436</v>
      </c>
      <c r="U4483" s="785" t="s">
        <v>17247</v>
      </c>
      <c r="V4483" s="785" t="s">
        <v>2855</v>
      </c>
      <c r="W4483" s="785" t="s">
        <v>3025</v>
      </c>
      <c r="X4483" s="785" t="s">
        <v>25100</v>
      </c>
      <c r="Y4483" s="615" t="str">
        <f t="shared" si="70"/>
        <v>Wanjau</v>
      </c>
      <c r="Z4483" s="785" t="s">
        <v>25105</v>
      </c>
      <c r="AA4483" s="785" t="s">
        <v>4349</v>
      </c>
      <c r="AB4483" s="785" t="s">
        <v>2683</v>
      </c>
      <c r="AC4483" s="785" t="s">
        <v>2606</v>
      </c>
      <c r="AD4483" s="786">
        <v>42879</v>
      </c>
    </row>
    <row r="4484" spans="1:30" ht="15.75">
      <c r="A4484" s="785" t="s">
        <v>4301</v>
      </c>
      <c r="B4484" s="785" t="s">
        <v>25130</v>
      </c>
      <c r="C4484" s="785" t="s">
        <v>4322</v>
      </c>
      <c r="D4484" s="785" t="s">
        <v>2618</v>
      </c>
      <c r="E4484" s="785" t="s">
        <v>4439</v>
      </c>
      <c r="F4484" s="786">
        <v>42655</v>
      </c>
      <c r="G4484" s="785" t="s">
        <v>4440</v>
      </c>
      <c r="H4484" s="786">
        <v>42705</v>
      </c>
      <c r="I4484" s="785" t="s">
        <v>25131</v>
      </c>
      <c r="J4484" s="785" t="s">
        <v>629</v>
      </c>
      <c r="K4484" s="785" t="s">
        <v>25132</v>
      </c>
      <c r="L4484" s="785" t="s">
        <v>25133</v>
      </c>
      <c r="M4484" s="785"/>
      <c r="N4484" s="785"/>
      <c r="O4484" s="785"/>
      <c r="P4484" s="787">
        <v>36.488795000000003</v>
      </c>
      <c r="Q4484" s="787">
        <v>-0.162915</v>
      </c>
      <c r="R4484" s="785" t="s">
        <v>1228</v>
      </c>
      <c r="S4484" s="785" t="s">
        <v>1229</v>
      </c>
      <c r="T4484" s="785" t="s">
        <v>16395</v>
      </c>
      <c r="U4484" s="785" t="s">
        <v>25134</v>
      </c>
      <c r="V4484" s="785" t="s">
        <v>3004</v>
      </c>
      <c r="W4484" s="785" t="s">
        <v>3025</v>
      </c>
      <c r="X4484" s="785" t="s">
        <v>25100</v>
      </c>
      <c r="Y4484" s="615" t="str">
        <f t="shared" si="70"/>
        <v>Wanjau</v>
      </c>
      <c r="Z4484" s="785" t="s">
        <v>2599</v>
      </c>
      <c r="AA4484" s="785" t="s">
        <v>4349</v>
      </c>
      <c r="AB4484" s="785" t="s">
        <v>2683</v>
      </c>
      <c r="AC4484" s="785" t="s">
        <v>2606</v>
      </c>
      <c r="AD4484" s="786">
        <v>42796</v>
      </c>
    </row>
    <row r="4485" spans="1:30" ht="15.75">
      <c r="A4485" s="785" t="s">
        <v>4301</v>
      </c>
      <c r="B4485" s="785" t="s">
        <v>26949</v>
      </c>
      <c r="C4485" s="785" t="s">
        <v>4379</v>
      </c>
      <c r="D4485" s="785" t="s">
        <v>2751</v>
      </c>
      <c r="E4485" s="785" t="s">
        <v>4439</v>
      </c>
      <c r="F4485" s="786">
        <v>42655</v>
      </c>
      <c r="G4485" s="785" t="s">
        <v>4440</v>
      </c>
      <c r="H4485" s="786">
        <v>42705</v>
      </c>
      <c r="I4485" s="785" t="s">
        <v>26950</v>
      </c>
      <c r="J4485" s="785" t="s">
        <v>629</v>
      </c>
      <c r="K4485" s="785" t="s">
        <v>26951</v>
      </c>
      <c r="L4485" s="785" t="s">
        <v>26952</v>
      </c>
      <c r="M4485" s="785"/>
      <c r="N4485" s="785"/>
      <c r="O4485" s="785"/>
      <c r="P4485" s="788"/>
      <c r="Q4485" s="788"/>
      <c r="R4485" s="785" t="s">
        <v>695</v>
      </c>
      <c r="S4485" s="785" t="s">
        <v>2231</v>
      </c>
      <c r="T4485" s="785" t="s">
        <v>2231</v>
      </c>
      <c r="U4485" s="785" t="s">
        <v>2599</v>
      </c>
      <c r="V4485" s="785" t="s">
        <v>2673</v>
      </c>
      <c r="W4485" s="785" t="s">
        <v>2668</v>
      </c>
      <c r="X4485" s="785"/>
      <c r="Y4485" s="615" t="str">
        <f t="shared" si="70"/>
        <v>Reuben K Kimenyi</v>
      </c>
      <c r="Z4485" s="785" t="s">
        <v>2599</v>
      </c>
      <c r="AA4485" s="785" t="s">
        <v>4314</v>
      </c>
      <c r="AB4485" s="785" t="s">
        <v>2605</v>
      </c>
      <c r="AC4485" s="785" t="s">
        <v>2606</v>
      </c>
      <c r="AD4485" s="786">
        <v>43314</v>
      </c>
    </row>
    <row r="4486" spans="1:30" ht="15.75">
      <c r="A4486" s="785" t="s">
        <v>4301</v>
      </c>
      <c r="B4486" s="785" t="s">
        <v>27349</v>
      </c>
      <c r="C4486" s="785" t="s">
        <v>4379</v>
      </c>
      <c r="D4486" s="785" t="s">
        <v>2751</v>
      </c>
      <c r="E4486" s="785" t="s">
        <v>4439</v>
      </c>
      <c r="F4486" s="786">
        <v>42655</v>
      </c>
      <c r="G4486" s="785" t="s">
        <v>4440</v>
      </c>
      <c r="H4486" s="786">
        <v>42705</v>
      </c>
      <c r="I4486" s="785" t="s">
        <v>27350</v>
      </c>
      <c r="J4486" s="785" t="s">
        <v>629</v>
      </c>
      <c r="K4486" s="785" t="s">
        <v>27351</v>
      </c>
      <c r="L4486" s="785" t="s">
        <v>27352</v>
      </c>
      <c r="M4486" s="785"/>
      <c r="N4486" s="785"/>
      <c r="O4486" s="785"/>
      <c r="P4486" s="788"/>
      <c r="Q4486" s="788"/>
      <c r="R4486" s="785" t="s">
        <v>3217</v>
      </c>
      <c r="S4486" s="785" t="s">
        <v>27353</v>
      </c>
      <c r="T4486" s="785" t="s">
        <v>5935</v>
      </c>
      <c r="U4486" s="785" t="s">
        <v>2599</v>
      </c>
      <c r="V4486" s="785" t="s">
        <v>2673</v>
      </c>
      <c r="W4486" s="785" t="s">
        <v>2608</v>
      </c>
      <c r="X4486" s="785"/>
      <c r="Y4486" s="615" t="str">
        <f t="shared" si="70"/>
        <v>Biogas International Limited</v>
      </c>
      <c r="Z4486" s="785" t="s">
        <v>2599</v>
      </c>
      <c r="AA4486" s="785" t="s">
        <v>5464</v>
      </c>
      <c r="AB4486" s="785" t="s">
        <v>2609</v>
      </c>
      <c r="AC4486" s="785" t="s">
        <v>2610</v>
      </c>
      <c r="AD4486" s="786">
        <v>42796</v>
      </c>
    </row>
    <row r="4487" spans="1:30" ht="15.75">
      <c r="A4487" s="785" t="s">
        <v>4301</v>
      </c>
      <c r="B4487" s="785" t="s">
        <v>27938</v>
      </c>
      <c r="C4487" s="785" t="s">
        <v>4303</v>
      </c>
      <c r="D4487" s="785" t="s">
        <v>2599</v>
      </c>
      <c r="E4487" s="785" t="s">
        <v>4439</v>
      </c>
      <c r="F4487" s="786">
        <v>42655</v>
      </c>
      <c r="G4487" s="785" t="s">
        <v>4440</v>
      </c>
      <c r="H4487" s="786">
        <v>42705</v>
      </c>
      <c r="I4487" s="785" t="s">
        <v>27939</v>
      </c>
      <c r="J4487" s="785" t="s">
        <v>629</v>
      </c>
      <c r="K4487" s="785" t="s">
        <v>27940</v>
      </c>
      <c r="L4487" s="785" t="s">
        <v>27941</v>
      </c>
      <c r="M4487" s="785"/>
      <c r="N4487" s="785"/>
      <c r="O4487" s="785"/>
      <c r="P4487" s="787">
        <v>34.968260999999998</v>
      </c>
      <c r="Q4487" s="787">
        <v>0.50691799999999998</v>
      </c>
      <c r="R4487" s="785" t="s">
        <v>916</v>
      </c>
      <c r="S4487" s="785" t="s">
        <v>917</v>
      </c>
      <c r="T4487" s="785" t="s">
        <v>27942</v>
      </c>
      <c r="U4487" s="785" t="s">
        <v>27943</v>
      </c>
      <c r="V4487" s="785" t="s">
        <v>2855</v>
      </c>
      <c r="W4487" s="785" t="s">
        <v>3973</v>
      </c>
      <c r="X4487" s="785"/>
      <c r="Y4487" s="615" t="str">
        <f t="shared" si="70"/>
        <v>Simion Kimutai Saina</v>
      </c>
      <c r="Z4487" s="785" t="s">
        <v>2599</v>
      </c>
      <c r="AA4487" s="785" t="s">
        <v>4314</v>
      </c>
      <c r="AB4487" s="785" t="s">
        <v>2605</v>
      </c>
      <c r="AC4487" s="785" t="s">
        <v>2606</v>
      </c>
      <c r="AD4487" s="786">
        <v>42796</v>
      </c>
    </row>
    <row r="4488" spans="1:30" ht="15.75">
      <c r="A4488" s="785" t="s">
        <v>4301</v>
      </c>
      <c r="B4488" s="785" t="s">
        <v>28370</v>
      </c>
      <c r="C4488" s="785" t="s">
        <v>4303</v>
      </c>
      <c r="D4488" s="785" t="s">
        <v>2599</v>
      </c>
      <c r="E4488" s="785" t="s">
        <v>4439</v>
      </c>
      <c r="F4488" s="786">
        <v>42655</v>
      </c>
      <c r="G4488" s="785" t="s">
        <v>4440</v>
      </c>
      <c r="H4488" s="786">
        <v>42705</v>
      </c>
      <c r="I4488" s="785" t="s">
        <v>28371</v>
      </c>
      <c r="J4488" s="785" t="s">
        <v>629</v>
      </c>
      <c r="K4488" s="785" t="s">
        <v>2612</v>
      </c>
      <c r="L4488" s="785" t="s">
        <v>28372</v>
      </c>
      <c r="M4488" s="785"/>
      <c r="N4488" s="785"/>
      <c r="O4488" s="785"/>
      <c r="P4488" s="787">
        <v>38.315330000000003</v>
      </c>
      <c r="Q4488" s="787">
        <v>-3.414059</v>
      </c>
      <c r="R4488" s="785" t="s">
        <v>766</v>
      </c>
      <c r="S4488" s="785" t="s">
        <v>767</v>
      </c>
      <c r="T4488" s="785" t="s">
        <v>26975</v>
      </c>
      <c r="U4488" s="785" t="s">
        <v>767</v>
      </c>
      <c r="V4488" s="785" t="s">
        <v>2855</v>
      </c>
      <c r="W4488" s="785" t="s">
        <v>19448</v>
      </c>
      <c r="X4488" s="785"/>
      <c r="Y4488" s="615" t="str">
        <f t="shared" si="70"/>
        <v>Patrick Zinghani</v>
      </c>
      <c r="Z4488" s="785" t="s">
        <v>2599</v>
      </c>
      <c r="AA4488" s="785" t="s">
        <v>4314</v>
      </c>
      <c r="AB4488" s="785" t="s">
        <v>2605</v>
      </c>
      <c r="AC4488" s="785" t="s">
        <v>2606</v>
      </c>
      <c r="AD4488" s="786">
        <v>42796</v>
      </c>
    </row>
    <row r="4489" spans="1:30" ht="15.75">
      <c r="A4489" s="785" t="s">
        <v>4301</v>
      </c>
      <c r="B4489" s="785" t="s">
        <v>28402</v>
      </c>
      <c r="C4489" s="785" t="s">
        <v>4303</v>
      </c>
      <c r="D4489" s="785" t="s">
        <v>2599</v>
      </c>
      <c r="E4489" s="785" t="s">
        <v>4439</v>
      </c>
      <c r="F4489" s="786">
        <v>42655</v>
      </c>
      <c r="G4489" s="785" t="s">
        <v>4440</v>
      </c>
      <c r="H4489" s="786">
        <v>42705</v>
      </c>
      <c r="I4489" s="785" t="s">
        <v>28403</v>
      </c>
      <c r="J4489" s="785" t="s">
        <v>629</v>
      </c>
      <c r="K4489" s="785" t="s">
        <v>28404</v>
      </c>
      <c r="L4489" s="785" t="s">
        <v>28405</v>
      </c>
      <c r="M4489" s="785"/>
      <c r="N4489" s="785"/>
      <c r="O4489" s="785"/>
      <c r="P4489" s="787">
        <v>37.297232999999999</v>
      </c>
      <c r="Q4489" s="787">
        <v>-0.52560700000000005</v>
      </c>
      <c r="R4489" s="785" t="s">
        <v>1961</v>
      </c>
      <c r="S4489" s="785" t="s">
        <v>2600</v>
      </c>
      <c r="T4489" s="785" t="s">
        <v>2832</v>
      </c>
      <c r="U4489" s="785" t="s">
        <v>2599</v>
      </c>
      <c r="V4489" s="785" t="s">
        <v>2855</v>
      </c>
      <c r="W4489" s="785" t="s">
        <v>2652</v>
      </c>
      <c r="X4489" s="785"/>
      <c r="Y4489" s="615" t="str">
        <f t="shared" si="70"/>
        <v>David Chege</v>
      </c>
      <c r="Z4489" s="785" t="s">
        <v>2599</v>
      </c>
      <c r="AA4489" s="785" t="s">
        <v>4314</v>
      </c>
      <c r="AB4489" s="785" t="s">
        <v>2605</v>
      </c>
      <c r="AC4489" s="785" t="s">
        <v>2606</v>
      </c>
      <c r="AD4489" s="786">
        <v>42796</v>
      </c>
    </row>
    <row r="4490" spans="1:30" ht="15.75">
      <c r="A4490" s="785" t="s">
        <v>4301</v>
      </c>
      <c r="B4490" s="785" t="s">
        <v>28411</v>
      </c>
      <c r="C4490" s="785" t="s">
        <v>4303</v>
      </c>
      <c r="D4490" s="785" t="s">
        <v>2599</v>
      </c>
      <c r="E4490" s="785" t="s">
        <v>4439</v>
      </c>
      <c r="F4490" s="786">
        <v>42655</v>
      </c>
      <c r="G4490" s="785" t="s">
        <v>4440</v>
      </c>
      <c r="H4490" s="786">
        <v>42705</v>
      </c>
      <c r="I4490" s="785" t="s">
        <v>28412</v>
      </c>
      <c r="J4490" s="785" t="s">
        <v>629</v>
      </c>
      <c r="K4490" s="785" t="s">
        <v>28413</v>
      </c>
      <c r="L4490" s="785" t="s">
        <v>28414</v>
      </c>
      <c r="M4490" s="785"/>
      <c r="N4490" s="785"/>
      <c r="O4490" s="785"/>
      <c r="P4490" s="787">
        <v>37.622563</v>
      </c>
      <c r="Q4490" s="787">
        <v>-0.35931299999999999</v>
      </c>
      <c r="R4490" s="785" t="s">
        <v>1266</v>
      </c>
      <c r="S4490" s="785" t="s">
        <v>3150</v>
      </c>
      <c r="T4490" s="785" t="s">
        <v>3247</v>
      </c>
      <c r="U4490" s="785" t="s">
        <v>3150</v>
      </c>
      <c r="V4490" s="785" t="s">
        <v>2855</v>
      </c>
      <c r="W4490" s="785" t="s">
        <v>2652</v>
      </c>
      <c r="X4490" s="785"/>
      <c r="Y4490" s="615" t="str">
        <f t="shared" si="70"/>
        <v>David Chege</v>
      </c>
      <c r="Z4490" s="785" t="s">
        <v>2599</v>
      </c>
      <c r="AA4490" s="785" t="s">
        <v>4314</v>
      </c>
      <c r="AB4490" s="785" t="s">
        <v>2605</v>
      </c>
      <c r="AC4490" s="785" t="s">
        <v>2606</v>
      </c>
      <c r="AD4490" s="786">
        <v>42796</v>
      </c>
    </row>
    <row r="4491" spans="1:30" ht="15.75">
      <c r="A4491" s="785" t="s">
        <v>4301</v>
      </c>
      <c r="B4491" s="785" t="s">
        <v>29298</v>
      </c>
      <c r="C4491" s="785" t="s">
        <v>4322</v>
      </c>
      <c r="D4491" s="785" t="s">
        <v>2611</v>
      </c>
      <c r="E4491" s="785" t="s">
        <v>4439</v>
      </c>
      <c r="F4491" s="786">
        <v>42655</v>
      </c>
      <c r="G4491" s="785" t="s">
        <v>4440</v>
      </c>
      <c r="H4491" s="786">
        <v>42705</v>
      </c>
      <c r="I4491" s="785" t="s">
        <v>29299</v>
      </c>
      <c r="J4491" s="785" t="s">
        <v>629</v>
      </c>
      <c r="K4491" s="785" t="s">
        <v>29300</v>
      </c>
      <c r="L4491" s="785" t="s">
        <v>29301</v>
      </c>
      <c r="M4491" s="785"/>
      <c r="N4491" s="785"/>
      <c r="O4491" s="785"/>
      <c r="P4491" s="787">
        <v>35.1357</v>
      </c>
      <c r="Q4491" s="787">
        <v>0.19914999999999999</v>
      </c>
      <c r="R4491" s="785" t="s">
        <v>916</v>
      </c>
      <c r="S4491" s="785" t="s">
        <v>2839</v>
      </c>
      <c r="T4491" s="785" t="s">
        <v>14053</v>
      </c>
      <c r="U4491" s="785" t="s">
        <v>2841</v>
      </c>
      <c r="V4491" s="785" t="s">
        <v>2855</v>
      </c>
      <c r="W4491" s="785" t="s">
        <v>3181</v>
      </c>
      <c r="X4491" s="785"/>
      <c r="Y4491" s="615" t="str">
        <f t="shared" si="70"/>
        <v>Abiud Limited</v>
      </c>
      <c r="Z4491" s="785" t="s">
        <v>2599</v>
      </c>
      <c r="AA4491" s="785" t="s">
        <v>4349</v>
      </c>
      <c r="AB4491" s="785" t="s">
        <v>2876</v>
      </c>
      <c r="AC4491" s="785" t="s">
        <v>2606</v>
      </c>
      <c r="AD4491" s="786">
        <v>42880</v>
      </c>
    </row>
    <row r="4492" spans="1:30" ht="15.75">
      <c r="A4492" s="785" t="s">
        <v>4301</v>
      </c>
      <c r="B4492" s="785" t="s">
        <v>30609</v>
      </c>
      <c r="C4492" s="785" t="s">
        <v>4303</v>
      </c>
      <c r="D4492" s="785" t="s">
        <v>2599</v>
      </c>
      <c r="E4492" s="785" t="s">
        <v>4439</v>
      </c>
      <c r="F4492" s="786">
        <v>42655</v>
      </c>
      <c r="G4492" s="785" t="s">
        <v>4440</v>
      </c>
      <c r="H4492" s="786">
        <v>42705</v>
      </c>
      <c r="I4492" s="785" t="s">
        <v>30610</v>
      </c>
      <c r="J4492" s="785" t="s">
        <v>629</v>
      </c>
      <c r="K4492" s="785" t="s">
        <v>30611</v>
      </c>
      <c r="L4492" s="785" t="s">
        <v>30612</v>
      </c>
      <c r="M4492" s="785"/>
      <c r="N4492" s="785"/>
      <c r="O4492" s="785"/>
      <c r="P4492" s="787">
        <v>37.052574999999997</v>
      </c>
      <c r="Q4492" s="787">
        <v>-0.28707700000000003</v>
      </c>
      <c r="R4492" s="785" t="s">
        <v>1056</v>
      </c>
      <c r="S4492" s="785" t="s">
        <v>2272</v>
      </c>
      <c r="T4492" s="785" t="s">
        <v>30613</v>
      </c>
      <c r="U4492" s="785" t="s">
        <v>5980</v>
      </c>
      <c r="V4492" s="785" t="s">
        <v>6015</v>
      </c>
      <c r="W4492" s="785" t="s">
        <v>2608</v>
      </c>
      <c r="X4492" s="785"/>
      <c r="Y4492" s="615" t="str">
        <f t="shared" si="70"/>
        <v>Biogas International Limited</v>
      </c>
      <c r="Z4492" s="785" t="s">
        <v>2599</v>
      </c>
      <c r="AA4492" s="785" t="s">
        <v>5464</v>
      </c>
      <c r="AB4492" s="785" t="s">
        <v>2609</v>
      </c>
      <c r="AC4492" s="785" t="s">
        <v>2610</v>
      </c>
      <c r="AD4492" s="786">
        <v>42796</v>
      </c>
    </row>
    <row r="4493" spans="1:30" ht="15.75">
      <c r="A4493" s="785" t="s">
        <v>4301</v>
      </c>
      <c r="B4493" s="785" t="s">
        <v>32629</v>
      </c>
      <c r="C4493" s="785" t="s">
        <v>4303</v>
      </c>
      <c r="D4493" s="785" t="s">
        <v>2599</v>
      </c>
      <c r="E4493" s="785" t="s">
        <v>4439</v>
      </c>
      <c r="F4493" s="786">
        <v>42655</v>
      </c>
      <c r="G4493" s="785" t="s">
        <v>4440</v>
      </c>
      <c r="H4493" s="786">
        <v>42705</v>
      </c>
      <c r="I4493" s="785" t="s">
        <v>32630</v>
      </c>
      <c r="J4493" s="785" t="s">
        <v>629</v>
      </c>
      <c r="K4493" s="785" t="s">
        <v>32631</v>
      </c>
      <c r="L4493" s="785" t="s">
        <v>32632</v>
      </c>
      <c r="M4493" s="785"/>
      <c r="N4493" s="785"/>
      <c r="O4493" s="785"/>
      <c r="P4493" s="787">
        <v>36.884439999999998</v>
      </c>
      <c r="Q4493" s="787">
        <v>-0.54775200000000002</v>
      </c>
      <c r="R4493" s="785" t="s">
        <v>1056</v>
      </c>
      <c r="S4493" s="785" t="s">
        <v>1685</v>
      </c>
      <c r="T4493" s="785" t="s">
        <v>32633</v>
      </c>
      <c r="U4493" s="785" t="s">
        <v>8941</v>
      </c>
      <c r="V4493" s="785" t="s">
        <v>3070</v>
      </c>
      <c r="W4493" s="785" t="s">
        <v>3015</v>
      </c>
      <c r="X4493" s="785"/>
      <c r="Y4493" s="615" t="str">
        <f t="shared" si="70"/>
        <v>Mt Kenya Renewable Energy</v>
      </c>
      <c r="Z4493" s="785" t="s">
        <v>2599</v>
      </c>
      <c r="AA4493" s="785" t="s">
        <v>4349</v>
      </c>
      <c r="AB4493" s="785" t="s">
        <v>2605</v>
      </c>
      <c r="AC4493" s="785" t="s">
        <v>2606</v>
      </c>
      <c r="AD4493" s="786">
        <v>42796</v>
      </c>
    </row>
    <row r="4494" spans="1:30" ht="15.75">
      <c r="A4494" s="785" t="s">
        <v>4301</v>
      </c>
      <c r="B4494" s="785" t="s">
        <v>19361</v>
      </c>
      <c r="C4494" s="785" t="s">
        <v>4379</v>
      </c>
      <c r="D4494" s="785" t="s">
        <v>2703</v>
      </c>
      <c r="E4494" s="785" t="s">
        <v>16668</v>
      </c>
      <c r="F4494" s="786">
        <v>42654</v>
      </c>
      <c r="G4494" s="785" t="s">
        <v>10467</v>
      </c>
      <c r="H4494" s="786">
        <v>42704</v>
      </c>
      <c r="I4494" s="785" t="s">
        <v>19362</v>
      </c>
      <c r="J4494" s="785" t="s">
        <v>629</v>
      </c>
      <c r="K4494" s="785" t="s">
        <v>19363</v>
      </c>
      <c r="L4494" s="785" t="s">
        <v>19364</v>
      </c>
      <c r="M4494" s="785"/>
      <c r="N4494" s="785"/>
      <c r="O4494" s="785"/>
      <c r="P4494" s="787">
        <v>35.248202999999997</v>
      </c>
      <c r="Q4494" s="787">
        <v>0.99424299999999999</v>
      </c>
      <c r="R4494" s="785" t="s">
        <v>1189</v>
      </c>
      <c r="S4494" s="785" t="s">
        <v>1494</v>
      </c>
      <c r="T4494" s="785" t="s">
        <v>19365</v>
      </c>
      <c r="U4494" s="785" t="s">
        <v>19366</v>
      </c>
      <c r="V4494" s="785" t="s">
        <v>3070</v>
      </c>
      <c r="W4494" s="785" t="s">
        <v>19232</v>
      </c>
      <c r="X4494" s="785" t="s">
        <v>3568</v>
      </c>
      <c r="Y4494" s="615" t="str">
        <f t="shared" si="70"/>
        <v>Pafasi  Enterprise</v>
      </c>
      <c r="Z4494" s="785" t="s">
        <v>19233</v>
      </c>
      <c r="AA4494" s="785" t="s">
        <v>4349</v>
      </c>
      <c r="AB4494" s="785" t="s">
        <v>2683</v>
      </c>
      <c r="AC4494" s="785" t="s">
        <v>2606</v>
      </c>
      <c r="AD4494" s="786">
        <v>42927</v>
      </c>
    </row>
    <row r="4495" spans="1:30" ht="15.75">
      <c r="A4495" s="785" t="s">
        <v>4301</v>
      </c>
      <c r="B4495" s="785" t="s">
        <v>22561</v>
      </c>
      <c r="C4495" s="785" t="s">
        <v>4303</v>
      </c>
      <c r="D4495" s="785" t="s">
        <v>2599</v>
      </c>
      <c r="E4495" s="785" t="s">
        <v>22562</v>
      </c>
      <c r="F4495" s="786">
        <v>42653</v>
      </c>
      <c r="G4495" s="785" t="s">
        <v>22563</v>
      </c>
      <c r="H4495" s="786">
        <v>42703</v>
      </c>
      <c r="I4495" s="785" t="s">
        <v>22564</v>
      </c>
      <c r="J4495" s="785" t="s">
        <v>627</v>
      </c>
      <c r="K4495" s="785" t="s">
        <v>22565</v>
      </c>
      <c r="L4495" s="785" t="s">
        <v>22566</v>
      </c>
      <c r="M4495" s="785"/>
      <c r="N4495" s="785"/>
      <c r="O4495" s="785"/>
      <c r="P4495" s="787">
        <v>37.586924000000003</v>
      </c>
      <c r="Q4495" s="787">
        <v>-0.40638299999999999</v>
      </c>
      <c r="R4495" s="785" t="s">
        <v>1089</v>
      </c>
      <c r="S4495" s="785" t="s">
        <v>2731</v>
      </c>
      <c r="T4495" s="785" t="s">
        <v>2731</v>
      </c>
      <c r="U4495" s="785" t="s">
        <v>3306</v>
      </c>
      <c r="V4495" s="785" t="s">
        <v>2673</v>
      </c>
      <c r="W4495" s="785" t="s">
        <v>3079</v>
      </c>
      <c r="X4495" s="785" t="s">
        <v>3080</v>
      </c>
      <c r="Y4495" s="615" t="str">
        <f t="shared" si="70"/>
        <v>Samuel Migwi</v>
      </c>
      <c r="Z4495" s="785" t="s">
        <v>22504</v>
      </c>
      <c r="AA4495" s="785" t="s">
        <v>4314</v>
      </c>
      <c r="AB4495" s="785" t="s">
        <v>2605</v>
      </c>
      <c r="AC4495" s="785" t="s">
        <v>2606</v>
      </c>
      <c r="AD4495" s="786">
        <v>43007</v>
      </c>
    </row>
    <row r="4496" spans="1:30" ht="15.75">
      <c r="A4496" s="785" t="s">
        <v>4301</v>
      </c>
      <c r="B4496" s="785" t="s">
        <v>13819</v>
      </c>
      <c r="C4496" s="785" t="s">
        <v>4303</v>
      </c>
      <c r="D4496" s="785" t="s">
        <v>2599</v>
      </c>
      <c r="E4496" s="785" t="s">
        <v>13820</v>
      </c>
      <c r="F4496" s="786">
        <v>42651</v>
      </c>
      <c r="G4496" s="785" t="s">
        <v>13821</v>
      </c>
      <c r="H4496" s="786">
        <v>42701</v>
      </c>
      <c r="I4496" s="785" t="s">
        <v>13822</v>
      </c>
      <c r="J4496" s="785" t="s">
        <v>629</v>
      </c>
      <c r="K4496" s="785" t="s">
        <v>3260</v>
      </c>
      <c r="L4496" s="785" t="s">
        <v>13823</v>
      </c>
      <c r="M4496" s="785"/>
      <c r="N4496" s="785"/>
      <c r="O4496" s="785"/>
      <c r="P4496" s="787">
        <v>34.977972999999999</v>
      </c>
      <c r="Q4496" s="787">
        <v>-0.80788000000000004</v>
      </c>
      <c r="R4496" s="785" t="s">
        <v>843</v>
      </c>
      <c r="S4496" s="785" t="s">
        <v>3040</v>
      </c>
      <c r="T4496" s="785" t="s">
        <v>10701</v>
      </c>
      <c r="U4496" s="785" t="s">
        <v>13824</v>
      </c>
      <c r="V4496" s="785" t="s">
        <v>3174</v>
      </c>
      <c r="W4496" s="785" t="s">
        <v>4057</v>
      </c>
      <c r="X4496" s="785" t="s">
        <v>2754</v>
      </c>
      <c r="Y4496" s="615" t="str">
        <f t="shared" si="70"/>
        <v>Joel Nyambane Moigare</v>
      </c>
      <c r="Z4496" s="785" t="s">
        <v>2599</v>
      </c>
      <c r="AA4496" s="785" t="s">
        <v>4314</v>
      </c>
      <c r="AB4496" s="785" t="s">
        <v>2605</v>
      </c>
      <c r="AC4496" s="785" t="s">
        <v>2606</v>
      </c>
      <c r="AD4496" s="786">
        <v>42796</v>
      </c>
    </row>
    <row r="4497" spans="1:30" ht="15.75">
      <c r="A4497" s="785" t="s">
        <v>4301</v>
      </c>
      <c r="B4497" s="785" t="s">
        <v>13511</v>
      </c>
      <c r="C4497" s="785" t="s">
        <v>4303</v>
      </c>
      <c r="D4497" s="785" t="s">
        <v>2599</v>
      </c>
      <c r="E4497" s="785" t="s">
        <v>13512</v>
      </c>
      <c r="F4497" s="786">
        <v>42650</v>
      </c>
      <c r="G4497" s="785" t="s">
        <v>13513</v>
      </c>
      <c r="H4497" s="786">
        <v>42700</v>
      </c>
      <c r="I4497" s="785" t="s">
        <v>13514</v>
      </c>
      <c r="J4497" s="785" t="s">
        <v>627</v>
      </c>
      <c r="K4497" s="785" t="s">
        <v>13515</v>
      </c>
      <c r="L4497" s="785" t="s">
        <v>13516</v>
      </c>
      <c r="M4497" s="785"/>
      <c r="N4497" s="785"/>
      <c r="O4497" s="785"/>
      <c r="P4497" s="787">
        <v>34.943528000000001</v>
      </c>
      <c r="Q4497" s="787">
        <v>-0.564415</v>
      </c>
      <c r="R4497" s="785" t="s">
        <v>843</v>
      </c>
      <c r="S4497" s="785" t="s">
        <v>843</v>
      </c>
      <c r="T4497" s="785" t="s">
        <v>13462</v>
      </c>
      <c r="U4497" s="785" t="s">
        <v>13517</v>
      </c>
      <c r="V4497" s="785" t="s">
        <v>2673</v>
      </c>
      <c r="W4497" s="785" t="s">
        <v>4057</v>
      </c>
      <c r="X4497" s="785" t="s">
        <v>2754</v>
      </c>
      <c r="Y4497" s="615" t="str">
        <f t="shared" si="70"/>
        <v>Joel Nyambane Moigare</v>
      </c>
      <c r="Z4497" s="785" t="s">
        <v>2599</v>
      </c>
      <c r="AA4497" s="785" t="s">
        <v>4314</v>
      </c>
      <c r="AB4497" s="785" t="s">
        <v>2605</v>
      </c>
      <c r="AC4497" s="785" t="s">
        <v>2606</v>
      </c>
      <c r="AD4497" s="786">
        <v>42796</v>
      </c>
    </row>
    <row r="4498" spans="1:30" ht="15.75">
      <c r="A4498" s="785" t="s">
        <v>4301</v>
      </c>
      <c r="B4498" s="785" t="s">
        <v>7388</v>
      </c>
      <c r="C4498" s="785" t="s">
        <v>4303</v>
      </c>
      <c r="D4498" s="785" t="s">
        <v>2599</v>
      </c>
      <c r="E4498" s="785" t="s">
        <v>7389</v>
      </c>
      <c r="F4498" s="786">
        <v>42559</v>
      </c>
      <c r="G4498" s="785" t="s">
        <v>7390</v>
      </c>
      <c r="H4498" s="786">
        <v>42698</v>
      </c>
      <c r="I4498" s="785" t="s">
        <v>7391</v>
      </c>
      <c r="J4498" s="785" t="s">
        <v>627</v>
      </c>
      <c r="K4498" s="785" t="s">
        <v>2612</v>
      </c>
      <c r="L4498" s="785" t="s">
        <v>7392</v>
      </c>
      <c r="M4498" s="785"/>
      <c r="N4498" s="785"/>
      <c r="O4498" s="785"/>
      <c r="P4498" s="787">
        <v>37.462744999999998</v>
      </c>
      <c r="Q4498" s="787">
        <v>-0.53193199999999996</v>
      </c>
      <c r="R4498" s="785" t="s">
        <v>1089</v>
      </c>
      <c r="S4498" s="785" t="s">
        <v>1164</v>
      </c>
      <c r="T4498" s="785" t="s">
        <v>7393</v>
      </c>
      <c r="U4498" s="785" t="s">
        <v>7394</v>
      </c>
      <c r="V4498" s="785" t="s">
        <v>2855</v>
      </c>
      <c r="W4498" s="785" t="s">
        <v>3005</v>
      </c>
      <c r="X4498" s="785" t="s">
        <v>3005</v>
      </c>
      <c r="Y4498" s="615" t="str">
        <f t="shared" si="70"/>
        <v>Eastern Bioteck</v>
      </c>
      <c r="Z4498" s="785" t="s">
        <v>2599</v>
      </c>
      <c r="AA4498" s="785" t="s">
        <v>4349</v>
      </c>
      <c r="AB4498" s="785" t="s">
        <v>2605</v>
      </c>
      <c r="AC4498" s="785" t="s">
        <v>2606</v>
      </c>
      <c r="AD4498" s="786">
        <v>42796</v>
      </c>
    </row>
    <row r="4499" spans="1:30" ht="15.75">
      <c r="A4499" s="785" t="s">
        <v>4301</v>
      </c>
      <c r="B4499" s="785" t="s">
        <v>21840</v>
      </c>
      <c r="C4499" s="785" t="s">
        <v>4322</v>
      </c>
      <c r="D4499" s="785" t="s">
        <v>2618</v>
      </c>
      <c r="E4499" s="785" t="s">
        <v>16399</v>
      </c>
      <c r="F4499" s="786">
        <v>42648</v>
      </c>
      <c r="G4499" s="785" t="s">
        <v>7390</v>
      </c>
      <c r="H4499" s="786">
        <v>42698</v>
      </c>
      <c r="I4499" s="785" t="s">
        <v>21841</v>
      </c>
      <c r="J4499" s="785" t="s">
        <v>629</v>
      </c>
      <c r="K4499" s="785" t="s">
        <v>21842</v>
      </c>
      <c r="L4499" s="785" t="s">
        <v>21843</v>
      </c>
      <c r="M4499" s="785"/>
      <c r="N4499" s="785"/>
      <c r="O4499" s="785"/>
      <c r="P4499" s="787">
        <v>37.086151999999998</v>
      </c>
      <c r="Q4499" s="787">
        <v>0.55898999999999999</v>
      </c>
      <c r="R4499" s="785" t="s">
        <v>1056</v>
      </c>
      <c r="S4499" s="785" t="s">
        <v>1289</v>
      </c>
      <c r="T4499" s="785" t="s">
        <v>2688</v>
      </c>
      <c r="U4499" s="785" t="s">
        <v>21844</v>
      </c>
      <c r="V4499" s="785">
        <v>10</v>
      </c>
      <c r="W4499" s="785" t="s">
        <v>3511</v>
      </c>
      <c r="X4499" s="785" t="s">
        <v>3511</v>
      </c>
      <c r="Y4499" s="615" t="str">
        <f t="shared" si="70"/>
        <v>Sakaki Natural Renewable Energy Center</v>
      </c>
      <c r="Z4499" s="785" t="s">
        <v>2599</v>
      </c>
      <c r="AA4499" s="785" t="s">
        <v>4349</v>
      </c>
      <c r="AB4499" s="785" t="s">
        <v>2683</v>
      </c>
      <c r="AC4499" s="785" t="s">
        <v>2606</v>
      </c>
      <c r="AD4499" s="786">
        <v>42796</v>
      </c>
    </row>
    <row r="4500" spans="1:30" ht="15.75">
      <c r="A4500" s="785" t="s">
        <v>4301</v>
      </c>
      <c r="B4500" s="785" t="s">
        <v>9916</v>
      </c>
      <c r="C4500" s="785" t="s">
        <v>4303</v>
      </c>
      <c r="D4500" s="785" t="s">
        <v>2599</v>
      </c>
      <c r="E4500" s="785" t="s">
        <v>9917</v>
      </c>
      <c r="F4500" s="786">
        <v>42682</v>
      </c>
      <c r="G4500" s="785" t="s">
        <v>9918</v>
      </c>
      <c r="H4500" s="786">
        <v>42696</v>
      </c>
      <c r="I4500" s="785" t="s">
        <v>9919</v>
      </c>
      <c r="J4500" s="785" t="s">
        <v>627</v>
      </c>
      <c r="K4500" s="785" t="s">
        <v>9920</v>
      </c>
      <c r="L4500" s="785" t="s">
        <v>9921</v>
      </c>
      <c r="M4500" s="785"/>
      <c r="N4500" s="785"/>
      <c r="O4500" s="785" t="s">
        <v>9922</v>
      </c>
      <c r="P4500" s="787">
        <v>36.796703999999998</v>
      </c>
      <c r="Q4500" s="787">
        <v>-1.1017490000000001</v>
      </c>
      <c r="R4500" s="785" t="s">
        <v>821</v>
      </c>
      <c r="S4500" s="785" t="s">
        <v>871</v>
      </c>
      <c r="T4500" s="785" t="s">
        <v>871</v>
      </c>
      <c r="U4500" s="785" t="s">
        <v>2613</v>
      </c>
      <c r="V4500" s="785" t="s">
        <v>3004</v>
      </c>
      <c r="W4500" s="785" t="s">
        <v>2615</v>
      </c>
      <c r="X4500" s="785" t="s">
        <v>9775</v>
      </c>
      <c r="Y4500" s="615" t="str">
        <f t="shared" si="70"/>
        <v>Frederick Kago</v>
      </c>
      <c r="Z4500" s="785" t="s">
        <v>9780</v>
      </c>
      <c r="AA4500" s="785" t="s">
        <v>5464</v>
      </c>
      <c r="AB4500" s="785" t="s">
        <v>3686</v>
      </c>
      <c r="AC4500" s="785" t="s">
        <v>2617</v>
      </c>
      <c r="AD4500" s="786">
        <v>43194</v>
      </c>
    </row>
    <row r="4501" spans="1:30" ht="15.75">
      <c r="A4501" s="785" t="s">
        <v>4301</v>
      </c>
      <c r="B4501" s="785" t="s">
        <v>18198</v>
      </c>
      <c r="C4501" s="785" t="s">
        <v>4303</v>
      </c>
      <c r="D4501" s="785" t="s">
        <v>2599</v>
      </c>
      <c r="E4501" s="785" t="s">
        <v>18199</v>
      </c>
      <c r="F4501" s="786">
        <v>42646</v>
      </c>
      <c r="G4501" s="785" t="s">
        <v>9918</v>
      </c>
      <c r="H4501" s="786">
        <v>42696</v>
      </c>
      <c r="I4501" s="785" t="s">
        <v>18200</v>
      </c>
      <c r="J4501" s="785" t="s">
        <v>627</v>
      </c>
      <c r="K4501" s="785" t="s">
        <v>18201</v>
      </c>
      <c r="L4501" s="785" t="s">
        <v>18202</v>
      </c>
      <c r="M4501" s="785"/>
      <c r="N4501" s="785"/>
      <c r="O4501" s="785"/>
      <c r="P4501" s="787">
        <v>37.122011999999998</v>
      </c>
      <c r="Q4501" s="787">
        <v>-0.281835</v>
      </c>
      <c r="R4501" s="785" t="s">
        <v>1056</v>
      </c>
      <c r="S4501" s="785" t="s">
        <v>2272</v>
      </c>
      <c r="T4501" s="785" t="s">
        <v>6088</v>
      </c>
      <c r="U4501" s="785" t="s">
        <v>2713</v>
      </c>
      <c r="V4501" s="785" t="s">
        <v>2673</v>
      </c>
      <c r="W4501" s="785" t="s">
        <v>2608</v>
      </c>
      <c r="X4501" s="785" t="s">
        <v>18203</v>
      </c>
      <c r="Y4501" s="615" t="str">
        <f t="shared" si="70"/>
        <v>Ndima renewable Energy</v>
      </c>
      <c r="Z4501" s="785" t="s">
        <v>18204</v>
      </c>
      <c r="AA4501" s="785" t="s">
        <v>5464</v>
      </c>
      <c r="AB4501" s="785" t="s">
        <v>2609</v>
      </c>
      <c r="AC4501" s="785" t="s">
        <v>2610</v>
      </c>
      <c r="AD4501" s="786">
        <v>43218</v>
      </c>
    </row>
    <row r="4502" spans="1:30" ht="15.75">
      <c r="A4502" s="785" t="s">
        <v>4301</v>
      </c>
      <c r="B4502" s="785" t="s">
        <v>25314</v>
      </c>
      <c r="C4502" s="785" t="s">
        <v>4379</v>
      </c>
      <c r="D4502" s="785" t="s">
        <v>2703</v>
      </c>
      <c r="E4502" s="785" t="s">
        <v>22562</v>
      </c>
      <c r="F4502" s="786">
        <v>42653</v>
      </c>
      <c r="G4502" s="785" t="s">
        <v>4640</v>
      </c>
      <c r="H4502" s="786">
        <v>42695</v>
      </c>
      <c r="I4502" s="785" t="s">
        <v>25315</v>
      </c>
      <c r="J4502" s="785" t="s">
        <v>629</v>
      </c>
      <c r="K4502" s="785" t="s">
        <v>25316</v>
      </c>
      <c r="L4502" s="785" t="s">
        <v>25317</v>
      </c>
      <c r="M4502" s="785"/>
      <c r="N4502" s="785"/>
      <c r="O4502" s="785"/>
      <c r="P4502" s="788"/>
      <c r="Q4502" s="788"/>
      <c r="R4502" s="785" t="s">
        <v>1030</v>
      </c>
      <c r="S4502" s="785" t="s">
        <v>1031</v>
      </c>
      <c r="T4502" s="785" t="s">
        <v>3882</v>
      </c>
      <c r="U4502" s="785" t="s">
        <v>2777</v>
      </c>
      <c r="V4502" s="785" t="s">
        <v>3070</v>
      </c>
      <c r="W4502" s="785" t="s">
        <v>4047</v>
      </c>
      <c r="X4502" s="785" t="s">
        <v>2647</v>
      </c>
      <c r="Y4502" s="615" t="str">
        <f t="shared" si="70"/>
        <v>Washington Mwangi Muinuki</v>
      </c>
      <c r="Z4502" s="785" t="s">
        <v>2599</v>
      </c>
      <c r="AA4502" s="785" t="s">
        <v>4314</v>
      </c>
      <c r="AB4502" s="785" t="s">
        <v>2605</v>
      </c>
      <c r="AC4502" s="785" t="s">
        <v>2606</v>
      </c>
      <c r="AD4502" s="786">
        <v>42796</v>
      </c>
    </row>
    <row r="4503" spans="1:30" ht="15.75">
      <c r="A4503" s="785" t="s">
        <v>4301</v>
      </c>
      <c r="B4503" s="785" t="s">
        <v>5894</v>
      </c>
      <c r="C4503" s="785" t="s">
        <v>4379</v>
      </c>
      <c r="D4503" s="785" t="s">
        <v>2703</v>
      </c>
      <c r="E4503" s="785" t="s">
        <v>5679</v>
      </c>
      <c r="F4503" s="786">
        <v>42644</v>
      </c>
      <c r="G4503" s="785" t="s">
        <v>5895</v>
      </c>
      <c r="H4503" s="786">
        <v>42694</v>
      </c>
      <c r="I4503" s="785" t="s">
        <v>5896</v>
      </c>
      <c r="J4503" s="785" t="s">
        <v>629</v>
      </c>
      <c r="K4503" s="785" t="s">
        <v>2612</v>
      </c>
      <c r="L4503" s="785" t="s">
        <v>5897</v>
      </c>
      <c r="M4503" s="785"/>
      <c r="N4503" s="785"/>
      <c r="O4503" s="785"/>
      <c r="P4503" s="788"/>
      <c r="Q4503" s="788"/>
      <c r="R4503" s="785" t="s">
        <v>821</v>
      </c>
      <c r="S4503" s="785" t="s">
        <v>2868</v>
      </c>
      <c r="T4503" s="785" t="s">
        <v>5053</v>
      </c>
      <c r="U4503" s="785" t="s">
        <v>2599</v>
      </c>
      <c r="V4503" s="785" t="s">
        <v>2673</v>
      </c>
      <c r="W4503" s="785" t="s">
        <v>2608</v>
      </c>
      <c r="X4503" s="785" t="s">
        <v>2608</v>
      </c>
      <c r="Y4503" s="615" t="str">
        <f t="shared" si="70"/>
        <v>Biogas International Limited</v>
      </c>
      <c r="Z4503" s="785" t="s">
        <v>2599</v>
      </c>
      <c r="AA4503" s="785" t="s">
        <v>5464</v>
      </c>
      <c r="AB4503" s="785" t="s">
        <v>2609</v>
      </c>
      <c r="AC4503" s="785" t="s">
        <v>2610</v>
      </c>
      <c r="AD4503" s="786">
        <v>42796</v>
      </c>
    </row>
    <row r="4504" spans="1:30" ht="15.75">
      <c r="A4504" s="785" t="s">
        <v>4301</v>
      </c>
      <c r="B4504" s="785" t="s">
        <v>26759</v>
      </c>
      <c r="C4504" s="785" t="s">
        <v>4303</v>
      </c>
      <c r="D4504" s="785" t="s">
        <v>2599</v>
      </c>
      <c r="E4504" s="785" t="s">
        <v>5679</v>
      </c>
      <c r="F4504" s="786">
        <v>42644</v>
      </c>
      <c r="G4504" s="785" t="s">
        <v>5895</v>
      </c>
      <c r="H4504" s="786">
        <v>42694</v>
      </c>
      <c r="I4504" s="785" t="s">
        <v>26760</v>
      </c>
      <c r="J4504" s="785" t="s">
        <v>627</v>
      </c>
      <c r="K4504" s="785" t="s">
        <v>26761</v>
      </c>
      <c r="L4504" s="785" t="s">
        <v>26762</v>
      </c>
      <c r="M4504" s="785"/>
      <c r="N4504" s="785"/>
      <c r="O4504" s="785"/>
      <c r="P4504" s="787">
        <v>37.936003999999997</v>
      </c>
      <c r="Q4504" s="787">
        <v>0.174563</v>
      </c>
      <c r="R4504" s="785" t="s">
        <v>1104</v>
      </c>
      <c r="S4504" s="785" t="s">
        <v>2806</v>
      </c>
      <c r="T4504" s="785" t="s">
        <v>26763</v>
      </c>
      <c r="U4504" s="785" t="s">
        <v>26764</v>
      </c>
      <c r="V4504" s="785" t="s">
        <v>2673</v>
      </c>
      <c r="W4504" s="785" t="s">
        <v>2680</v>
      </c>
      <c r="X4504" s="785"/>
      <c r="Y4504" s="615" t="str">
        <f t="shared" si="70"/>
        <v>Isaiah M Wandeto</v>
      </c>
      <c r="Z4504" s="785" t="s">
        <v>2599</v>
      </c>
      <c r="AA4504" s="785" t="s">
        <v>4314</v>
      </c>
      <c r="AB4504" s="785" t="s">
        <v>2605</v>
      </c>
      <c r="AC4504" s="785" t="s">
        <v>2606</v>
      </c>
      <c r="AD4504" s="786">
        <v>42796</v>
      </c>
    </row>
    <row r="4505" spans="1:30" ht="15.75">
      <c r="A4505" s="785" t="s">
        <v>4301</v>
      </c>
      <c r="B4505" s="785" t="s">
        <v>10446</v>
      </c>
      <c r="C4505" s="785" t="s">
        <v>4379</v>
      </c>
      <c r="D4505" s="785" t="s">
        <v>2751</v>
      </c>
      <c r="E4505" s="785" t="s">
        <v>7195</v>
      </c>
      <c r="F4505" s="786">
        <v>42643</v>
      </c>
      <c r="G4505" s="785" t="s">
        <v>10401</v>
      </c>
      <c r="H4505" s="786">
        <v>42693</v>
      </c>
      <c r="I4505" s="785" t="s">
        <v>10447</v>
      </c>
      <c r="J4505" s="785" t="s">
        <v>629</v>
      </c>
      <c r="K4505" s="785" t="s">
        <v>2612</v>
      </c>
      <c r="L4505" s="785" t="s">
        <v>10448</v>
      </c>
      <c r="M4505" s="785"/>
      <c r="N4505" s="785"/>
      <c r="O4505" s="785"/>
      <c r="P4505" s="788"/>
      <c r="Q4505" s="788"/>
      <c r="R4505" s="785" t="s">
        <v>960</v>
      </c>
      <c r="S4505" s="785" t="s">
        <v>961</v>
      </c>
      <c r="T4505" s="785" t="s">
        <v>10449</v>
      </c>
      <c r="U4505" s="785" t="s">
        <v>10449</v>
      </c>
      <c r="V4505" s="785" t="s">
        <v>2855</v>
      </c>
      <c r="W4505" s="785" t="s">
        <v>3007</v>
      </c>
      <c r="X4505" s="785" t="s">
        <v>3007</v>
      </c>
      <c r="Y4505" s="615" t="str">
        <f t="shared" si="70"/>
        <v>George Kiriungi Ngatia</v>
      </c>
      <c r="Z4505" s="785" t="s">
        <v>2599</v>
      </c>
      <c r="AA4505" s="785" t="s">
        <v>4314</v>
      </c>
      <c r="AB4505" s="785" t="s">
        <v>2683</v>
      </c>
      <c r="AC4505" s="785" t="s">
        <v>2606</v>
      </c>
      <c r="AD4505" s="786">
        <v>42796</v>
      </c>
    </row>
    <row r="4506" spans="1:30" ht="15.75">
      <c r="A4506" s="785" t="s">
        <v>4301</v>
      </c>
      <c r="B4506" s="785" t="s">
        <v>17074</v>
      </c>
      <c r="C4506" s="785" t="s">
        <v>4303</v>
      </c>
      <c r="D4506" s="785" t="s">
        <v>2599</v>
      </c>
      <c r="E4506" s="785" t="s">
        <v>6558</v>
      </c>
      <c r="F4506" s="786">
        <v>42571</v>
      </c>
      <c r="G4506" s="785" t="s">
        <v>10401</v>
      </c>
      <c r="H4506" s="786">
        <v>42693</v>
      </c>
      <c r="I4506" s="785" t="s">
        <v>17075</v>
      </c>
      <c r="J4506" s="785" t="s">
        <v>627</v>
      </c>
      <c r="K4506" s="785" t="s">
        <v>2612</v>
      </c>
      <c r="L4506" s="785" t="s">
        <v>17076</v>
      </c>
      <c r="M4506" s="785"/>
      <c r="N4506" s="785"/>
      <c r="O4506" s="785"/>
      <c r="P4506" s="787">
        <v>35.492012000000003</v>
      </c>
      <c r="Q4506" s="787">
        <v>0.65563000000000005</v>
      </c>
      <c r="R4506" s="785" t="s">
        <v>974</v>
      </c>
      <c r="S4506" s="785" t="s">
        <v>975</v>
      </c>
      <c r="T4506" s="785" t="s">
        <v>976</v>
      </c>
      <c r="U4506" s="785" t="s">
        <v>17077</v>
      </c>
      <c r="V4506" s="785" t="s">
        <v>3004</v>
      </c>
      <c r="W4506" s="785" t="s">
        <v>3116</v>
      </c>
      <c r="X4506" s="785" t="s">
        <v>3116</v>
      </c>
      <c r="Y4506" s="615" t="str">
        <f t="shared" si="70"/>
        <v>Luka Kiprop Maiyo</v>
      </c>
      <c r="Z4506" s="785" t="s">
        <v>16996</v>
      </c>
      <c r="AA4506" s="785" t="s">
        <v>4314</v>
      </c>
      <c r="AB4506" s="785" t="s">
        <v>2605</v>
      </c>
      <c r="AC4506" s="785" t="s">
        <v>2606</v>
      </c>
      <c r="AD4506" s="786">
        <v>43006</v>
      </c>
    </row>
    <row r="4507" spans="1:30" ht="15.75">
      <c r="A4507" s="785" t="s">
        <v>4301</v>
      </c>
      <c r="B4507" s="785" t="s">
        <v>21665</v>
      </c>
      <c r="C4507" s="785" t="s">
        <v>4303</v>
      </c>
      <c r="D4507" s="785" t="s">
        <v>2599</v>
      </c>
      <c r="E4507" s="785" t="s">
        <v>21666</v>
      </c>
      <c r="F4507" s="786">
        <v>42642</v>
      </c>
      <c r="G4507" s="785" t="s">
        <v>21667</v>
      </c>
      <c r="H4507" s="786">
        <v>42692</v>
      </c>
      <c r="I4507" s="785" t="s">
        <v>21668</v>
      </c>
      <c r="J4507" s="785" t="s">
        <v>629</v>
      </c>
      <c r="K4507" s="785" t="s">
        <v>21669</v>
      </c>
      <c r="L4507" s="785" t="s">
        <v>21670</v>
      </c>
      <c r="M4507" s="785"/>
      <c r="N4507" s="785"/>
      <c r="O4507" s="785"/>
      <c r="P4507" s="787">
        <v>36.446458</v>
      </c>
      <c r="Q4507" s="787">
        <v>-7.6738000000000001E-2</v>
      </c>
      <c r="R4507" s="785" t="s">
        <v>1228</v>
      </c>
      <c r="S4507" s="785" t="s">
        <v>1229</v>
      </c>
      <c r="T4507" s="785" t="s">
        <v>1241</v>
      </c>
      <c r="U4507" s="785" t="s">
        <v>21671</v>
      </c>
      <c r="V4507" s="785" t="s">
        <v>2855</v>
      </c>
      <c r="W4507" s="785" t="s">
        <v>3511</v>
      </c>
      <c r="X4507" s="785" t="s">
        <v>3511</v>
      </c>
      <c r="Y4507" s="615" t="str">
        <f t="shared" si="70"/>
        <v>Sakaki Natural Renewable Energy Center</v>
      </c>
      <c r="Z4507" s="785" t="s">
        <v>2599</v>
      </c>
      <c r="AA4507" s="785" t="s">
        <v>4349</v>
      </c>
      <c r="AB4507" s="785" t="s">
        <v>2683</v>
      </c>
      <c r="AC4507" s="785" t="s">
        <v>2606</v>
      </c>
      <c r="AD4507" s="786">
        <v>42796</v>
      </c>
    </row>
    <row r="4508" spans="1:30" ht="15.75">
      <c r="A4508" s="785" t="s">
        <v>4301</v>
      </c>
      <c r="B4508" s="785" t="s">
        <v>14790</v>
      </c>
      <c r="C4508" s="785" t="s">
        <v>4303</v>
      </c>
      <c r="D4508" s="785" t="s">
        <v>2599</v>
      </c>
      <c r="E4508" s="785" t="s">
        <v>14791</v>
      </c>
      <c r="F4508" s="786">
        <v>42679</v>
      </c>
      <c r="G4508" s="785" t="s">
        <v>6390</v>
      </c>
      <c r="H4508" s="786">
        <v>42687</v>
      </c>
      <c r="I4508" s="785" t="s">
        <v>14792</v>
      </c>
      <c r="J4508" s="785" t="s">
        <v>629</v>
      </c>
      <c r="K4508" s="785" t="s">
        <v>14793</v>
      </c>
      <c r="L4508" s="785" t="s">
        <v>14794</v>
      </c>
      <c r="M4508" s="785"/>
      <c r="N4508" s="785"/>
      <c r="O4508" s="785"/>
      <c r="P4508" s="787">
        <v>37.056759999999997</v>
      </c>
      <c r="Q4508" s="787">
        <v>-0.199238</v>
      </c>
      <c r="R4508" s="785" t="s">
        <v>1056</v>
      </c>
      <c r="S4508" s="785" t="s">
        <v>2272</v>
      </c>
      <c r="T4508" s="785" t="s">
        <v>8583</v>
      </c>
      <c r="U4508" s="785" t="s">
        <v>14795</v>
      </c>
      <c r="V4508" s="785">
        <v>24</v>
      </c>
      <c r="W4508" s="785" t="s">
        <v>3106</v>
      </c>
      <c r="X4508" s="785" t="s">
        <v>3106</v>
      </c>
      <c r="Y4508" s="615" t="str">
        <f t="shared" si="70"/>
        <v>Joseph Muchirira Mugo</v>
      </c>
      <c r="Z4508" s="785" t="s">
        <v>2599</v>
      </c>
      <c r="AA4508" s="785" t="s">
        <v>4314</v>
      </c>
      <c r="AB4508" s="785" t="s">
        <v>2876</v>
      </c>
      <c r="AC4508" s="785" t="s">
        <v>2606</v>
      </c>
      <c r="AD4508" s="786">
        <v>42796</v>
      </c>
    </row>
    <row r="4509" spans="1:30" ht="15.75">
      <c r="A4509" s="785" t="s">
        <v>4301</v>
      </c>
      <c r="B4509" s="785" t="s">
        <v>23340</v>
      </c>
      <c r="C4509" s="785" t="s">
        <v>4303</v>
      </c>
      <c r="D4509" s="785" t="s">
        <v>2599</v>
      </c>
      <c r="E4509" s="785" t="s">
        <v>23341</v>
      </c>
      <c r="F4509" s="786">
        <v>42637</v>
      </c>
      <c r="G4509" s="785" t="s">
        <v>6390</v>
      </c>
      <c r="H4509" s="786">
        <v>42687</v>
      </c>
      <c r="I4509" s="785" t="s">
        <v>23342</v>
      </c>
      <c r="J4509" s="785" t="s">
        <v>627</v>
      </c>
      <c r="K4509" s="785" t="s">
        <v>23343</v>
      </c>
      <c r="L4509" s="785" t="s">
        <v>23344</v>
      </c>
      <c r="M4509" s="785"/>
      <c r="N4509" s="785"/>
      <c r="O4509" s="785"/>
      <c r="P4509" s="787">
        <v>36.166407</v>
      </c>
      <c r="Q4509" s="787">
        <v>-0.173677</v>
      </c>
      <c r="R4509" s="785" t="s">
        <v>695</v>
      </c>
      <c r="S4509" s="785" t="s">
        <v>1204</v>
      </c>
      <c r="T4509" s="785" t="s">
        <v>1204</v>
      </c>
      <c r="U4509" s="785" t="s">
        <v>3330</v>
      </c>
      <c r="V4509" s="785" t="s">
        <v>2855</v>
      </c>
      <c r="W4509" s="785" t="s">
        <v>23165</v>
      </c>
      <c r="X4509" s="785" t="s">
        <v>23165</v>
      </c>
      <c r="Y4509" s="615" t="str">
        <f t="shared" si="70"/>
        <v>Simon Kabucho</v>
      </c>
      <c r="Z4509" s="785" t="s">
        <v>23172</v>
      </c>
      <c r="AA4509" s="785" t="s">
        <v>4314</v>
      </c>
      <c r="AB4509" s="785" t="s">
        <v>2683</v>
      </c>
      <c r="AC4509" s="785" t="s">
        <v>2606</v>
      </c>
      <c r="AD4509" s="786">
        <v>42996</v>
      </c>
    </row>
    <row r="4510" spans="1:30" ht="15.75">
      <c r="A4510" s="785" t="s">
        <v>4301</v>
      </c>
      <c r="B4510" s="785" t="s">
        <v>13196</v>
      </c>
      <c r="C4510" s="785" t="s">
        <v>4303</v>
      </c>
      <c r="D4510" s="785" t="s">
        <v>2599</v>
      </c>
      <c r="E4510" s="785" t="s">
        <v>4393</v>
      </c>
      <c r="F4510" s="786">
        <v>42685</v>
      </c>
      <c r="G4510" s="785" t="s">
        <v>4393</v>
      </c>
      <c r="H4510" s="786">
        <v>42685</v>
      </c>
      <c r="I4510" s="785" t="s">
        <v>13197</v>
      </c>
      <c r="J4510" s="785" t="s">
        <v>629</v>
      </c>
      <c r="K4510" s="785" t="s">
        <v>2612</v>
      </c>
      <c r="L4510" s="785" t="s">
        <v>13198</v>
      </c>
      <c r="M4510" s="785"/>
      <c r="N4510" s="785"/>
      <c r="O4510" s="785"/>
      <c r="P4510" s="787">
        <v>36.093651000000001</v>
      </c>
      <c r="Q4510" s="787">
        <v>-0.25456499999999999</v>
      </c>
      <c r="R4510" s="785" t="s">
        <v>695</v>
      </c>
      <c r="S4510" s="785" t="s">
        <v>1204</v>
      </c>
      <c r="T4510" s="785" t="s">
        <v>13199</v>
      </c>
      <c r="U4510" s="785" t="s">
        <v>2599</v>
      </c>
      <c r="V4510" s="785">
        <v>10</v>
      </c>
      <c r="W4510" s="785" t="s">
        <v>3481</v>
      </c>
      <c r="X4510" s="785" t="s">
        <v>3481</v>
      </c>
      <c r="Y4510" s="615" t="str">
        <f t="shared" si="70"/>
        <v>Jane Wanjiru Mwangi</v>
      </c>
      <c r="Z4510" s="785" t="s">
        <v>2599</v>
      </c>
      <c r="AA4510" s="785" t="s">
        <v>4314</v>
      </c>
      <c r="AB4510" s="785" t="s">
        <v>2605</v>
      </c>
      <c r="AC4510" s="785" t="s">
        <v>2606</v>
      </c>
      <c r="AD4510" s="786">
        <v>43314</v>
      </c>
    </row>
    <row r="4511" spans="1:30" ht="15.75">
      <c r="A4511" s="785" t="s">
        <v>4301</v>
      </c>
      <c r="B4511" s="785" t="s">
        <v>16673</v>
      </c>
      <c r="C4511" s="785" t="s">
        <v>4303</v>
      </c>
      <c r="D4511" s="785" t="s">
        <v>2599</v>
      </c>
      <c r="E4511" s="785" t="s">
        <v>7301</v>
      </c>
      <c r="F4511" s="786">
        <v>42635</v>
      </c>
      <c r="G4511" s="785" t="s">
        <v>4393</v>
      </c>
      <c r="H4511" s="786">
        <v>42685</v>
      </c>
      <c r="I4511" s="785" t="s">
        <v>16674</v>
      </c>
      <c r="J4511" s="785" t="s">
        <v>629</v>
      </c>
      <c r="K4511" s="785" t="s">
        <v>16675</v>
      </c>
      <c r="L4511" s="785" t="s">
        <v>16676</v>
      </c>
      <c r="M4511" s="785"/>
      <c r="N4511" s="785"/>
      <c r="O4511" s="785"/>
      <c r="P4511" s="787">
        <v>35.363470999999997</v>
      </c>
      <c r="Q4511" s="787">
        <v>-0.70416400000000001</v>
      </c>
      <c r="R4511" s="785" t="s">
        <v>1623</v>
      </c>
      <c r="S4511" s="785" t="s">
        <v>2726</v>
      </c>
      <c r="T4511" s="785" t="s">
        <v>16677</v>
      </c>
      <c r="U4511" s="785" t="s">
        <v>16678</v>
      </c>
      <c r="V4511" s="785" t="s">
        <v>2855</v>
      </c>
      <c r="W4511" s="785" t="s">
        <v>2725</v>
      </c>
      <c r="X4511" s="785" t="s">
        <v>2725</v>
      </c>
      <c r="Y4511" s="615" t="str">
        <f t="shared" si="70"/>
        <v>Leonard Koech</v>
      </c>
      <c r="Z4511" s="785" t="s">
        <v>2758</v>
      </c>
      <c r="AA4511" s="785" t="s">
        <v>4314</v>
      </c>
      <c r="AB4511" s="785" t="s">
        <v>2683</v>
      </c>
      <c r="AC4511" s="785" t="s">
        <v>2606</v>
      </c>
      <c r="AD4511" s="786">
        <v>42881</v>
      </c>
    </row>
    <row r="4512" spans="1:30" ht="15.75">
      <c r="A4512" s="785" t="s">
        <v>4301</v>
      </c>
      <c r="B4512" s="785" t="s">
        <v>7455</v>
      </c>
      <c r="C4512" s="785" t="s">
        <v>4303</v>
      </c>
      <c r="D4512" s="785" t="s">
        <v>2599</v>
      </c>
      <c r="E4512" s="785" t="s">
        <v>7456</v>
      </c>
      <c r="F4512" s="786">
        <v>42634</v>
      </c>
      <c r="G4512" s="785" t="s">
        <v>7457</v>
      </c>
      <c r="H4512" s="786">
        <v>42684</v>
      </c>
      <c r="I4512" s="785" t="s">
        <v>7458</v>
      </c>
      <c r="J4512" s="785" t="s">
        <v>629</v>
      </c>
      <c r="K4512" s="785" t="s">
        <v>7459</v>
      </c>
      <c r="L4512" s="785" t="s">
        <v>7460</v>
      </c>
      <c r="M4512" s="785"/>
      <c r="N4512" s="785"/>
      <c r="O4512" s="785"/>
      <c r="P4512" s="787">
        <v>37.482742000000002</v>
      </c>
      <c r="Q4512" s="787">
        <v>-0.43891000000000002</v>
      </c>
      <c r="R4512" s="785" t="s">
        <v>1089</v>
      </c>
      <c r="S4512" s="785" t="s">
        <v>1164</v>
      </c>
      <c r="T4512" s="785" t="s">
        <v>1164</v>
      </c>
      <c r="U4512" s="785" t="s">
        <v>3208</v>
      </c>
      <c r="V4512" s="785" t="s">
        <v>2855</v>
      </c>
      <c r="W4512" s="785" t="s">
        <v>3005</v>
      </c>
      <c r="X4512" s="785" t="s">
        <v>3005</v>
      </c>
      <c r="Y4512" s="615" t="str">
        <f t="shared" si="70"/>
        <v>Eastern Bioteck</v>
      </c>
      <c r="Z4512" s="785" t="s">
        <v>2599</v>
      </c>
      <c r="AA4512" s="785" t="s">
        <v>4349</v>
      </c>
      <c r="AB4512" s="785" t="s">
        <v>2605</v>
      </c>
      <c r="AC4512" s="785" t="s">
        <v>2606</v>
      </c>
      <c r="AD4512" s="786">
        <v>42796</v>
      </c>
    </row>
    <row r="4513" spans="1:30" ht="15.75">
      <c r="A4513" s="785" t="s">
        <v>4301</v>
      </c>
      <c r="B4513" s="785" t="s">
        <v>23345</v>
      </c>
      <c r="C4513" s="785" t="s">
        <v>4303</v>
      </c>
      <c r="D4513" s="785" t="s">
        <v>2599</v>
      </c>
      <c r="E4513" s="785" t="s">
        <v>7456</v>
      </c>
      <c r="F4513" s="786">
        <v>42634</v>
      </c>
      <c r="G4513" s="785" t="s">
        <v>7457</v>
      </c>
      <c r="H4513" s="786">
        <v>42684</v>
      </c>
      <c r="I4513" s="785" t="s">
        <v>23346</v>
      </c>
      <c r="J4513" s="785" t="s">
        <v>627</v>
      </c>
      <c r="K4513" s="785" t="s">
        <v>23347</v>
      </c>
      <c r="L4513" s="785" t="s">
        <v>23348</v>
      </c>
      <c r="M4513" s="785"/>
      <c r="N4513" s="785"/>
      <c r="O4513" s="785"/>
      <c r="P4513" s="787">
        <v>36.167662999999997</v>
      </c>
      <c r="Q4513" s="787">
        <v>-0.18354699999999999</v>
      </c>
      <c r="R4513" s="785" t="s">
        <v>695</v>
      </c>
      <c r="S4513" s="785" t="s">
        <v>1204</v>
      </c>
      <c r="T4513" s="785" t="s">
        <v>1204</v>
      </c>
      <c r="U4513" s="785" t="s">
        <v>3330</v>
      </c>
      <c r="V4513" s="785" t="s">
        <v>2855</v>
      </c>
      <c r="W4513" s="785" t="s">
        <v>23165</v>
      </c>
      <c r="X4513" s="785" t="s">
        <v>23165</v>
      </c>
      <c r="Y4513" s="615" t="str">
        <f t="shared" si="70"/>
        <v>Simon Kabucho</v>
      </c>
      <c r="Z4513" s="785" t="s">
        <v>23349</v>
      </c>
      <c r="AA4513" s="785" t="s">
        <v>4314</v>
      </c>
      <c r="AB4513" s="785" t="s">
        <v>2683</v>
      </c>
      <c r="AC4513" s="785" t="s">
        <v>2606</v>
      </c>
      <c r="AD4513" s="786">
        <v>42996</v>
      </c>
    </row>
    <row r="4514" spans="1:30" ht="15.75">
      <c r="A4514" s="785" t="s">
        <v>4301</v>
      </c>
      <c r="B4514" s="785" t="s">
        <v>20750</v>
      </c>
      <c r="C4514" s="785" t="s">
        <v>4322</v>
      </c>
      <c r="D4514" s="785" t="s">
        <v>2598</v>
      </c>
      <c r="E4514" s="785" t="s">
        <v>16399</v>
      </c>
      <c r="F4514" s="786">
        <v>42648</v>
      </c>
      <c r="G4514" s="785" t="s">
        <v>20751</v>
      </c>
      <c r="H4514" s="786">
        <v>42683</v>
      </c>
      <c r="I4514" s="785" t="s">
        <v>20752</v>
      </c>
      <c r="J4514" s="785" t="s">
        <v>629</v>
      </c>
      <c r="K4514" s="785" t="s">
        <v>20753</v>
      </c>
      <c r="L4514" s="785" t="s">
        <v>20754</v>
      </c>
      <c r="M4514" s="785"/>
      <c r="N4514" s="785"/>
      <c r="O4514" s="785"/>
      <c r="P4514" s="787">
        <v>34.787103000000002</v>
      </c>
      <c r="Q4514" s="787">
        <v>0.107409</v>
      </c>
      <c r="R4514" s="785" t="s">
        <v>1700</v>
      </c>
      <c r="S4514" s="785" t="s">
        <v>3081</v>
      </c>
      <c r="T4514" s="785" t="s">
        <v>20755</v>
      </c>
      <c r="U4514" s="785" t="s">
        <v>20756</v>
      </c>
      <c r="V4514" s="785" t="s">
        <v>2673</v>
      </c>
      <c r="W4514" s="785" t="s">
        <v>19761</v>
      </c>
      <c r="X4514" s="785" t="s">
        <v>19761</v>
      </c>
      <c r="Y4514" s="615" t="str">
        <f t="shared" si="70"/>
        <v>Rehau</v>
      </c>
      <c r="Z4514" s="785" t="s">
        <v>19763</v>
      </c>
      <c r="AA4514" s="785" t="s">
        <v>4314</v>
      </c>
      <c r="AB4514" s="785" t="s">
        <v>19761</v>
      </c>
      <c r="AC4514" s="785" t="s">
        <v>19764</v>
      </c>
      <c r="AD4514" s="786">
        <v>43323</v>
      </c>
    </row>
    <row r="4515" spans="1:30" ht="15.75">
      <c r="A4515" s="785" t="s">
        <v>4301</v>
      </c>
      <c r="B4515" s="785" t="s">
        <v>27960</v>
      </c>
      <c r="C4515" s="785" t="s">
        <v>4379</v>
      </c>
      <c r="D4515" s="785" t="s">
        <v>2751</v>
      </c>
      <c r="E4515" s="785" t="s">
        <v>6330</v>
      </c>
      <c r="F4515" s="786">
        <v>42630</v>
      </c>
      <c r="G4515" s="785" t="s">
        <v>27961</v>
      </c>
      <c r="H4515" s="786">
        <v>42680</v>
      </c>
      <c r="I4515" s="785" t="s">
        <v>27962</v>
      </c>
      <c r="J4515" s="785" t="s">
        <v>629</v>
      </c>
      <c r="K4515" s="785" t="s">
        <v>27963</v>
      </c>
      <c r="L4515" s="785" t="s">
        <v>27964</v>
      </c>
      <c r="M4515" s="785"/>
      <c r="N4515" s="785"/>
      <c r="O4515" s="785"/>
      <c r="P4515" s="788"/>
      <c r="Q4515" s="788"/>
      <c r="R4515" s="785" t="s">
        <v>960</v>
      </c>
      <c r="S4515" s="785" t="s">
        <v>1826</v>
      </c>
      <c r="T4515" s="785" t="s">
        <v>962</v>
      </c>
      <c r="U4515" s="785" t="s">
        <v>27965</v>
      </c>
      <c r="V4515" s="785" t="s">
        <v>2855</v>
      </c>
      <c r="W4515" s="785" t="s">
        <v>3007</v>
      </c>
      <c r="X4515" s="785"/>
      <c r="Y4515" s="615" t="str">
        <f t="shared" si="70"/>
        <v>George Kiriungi Ngatia</v>
      </c>
      <c r="Z4515" s="785" t="s">
        <v>2599</v>
      </c>
      <c r="AA4515" s="785" t="s">
        <v>4314</v>
      </c>
      <c r="AB4515" s="785" t="s">
        <v>2605</v>
      </c>
      <c r="AC4515" s="785" t="s">
        <v>2606</v>
      </c>
      <c r="AD4515" s="786">
        <v>42796</v>
      </c>
    </row>
    <row r="4516" spans="1:30" ht="15.75">
      <c r="A4516" s="785" t="s">
        <v>4301</v>
      </c>
      <c r="B4516" s="785" t="s">
        <v>5863</v>
      </c>
      <c r="C4516" s="785" t="s">
        <v>4303</v>
      </c>
      <c r="D4516" s="785" t="s">
        <v>2599</v>
      </c>
      <c r="E4516" s="785" t="s">
        <v>5864</v>
      </c>
      <c r="F4516" s="786">
        <v>42625</v>
      </c>
      <c r="G4516" s="785" t="s">
        <v>5865</v>
      </c>
      <c r="H4516" s="786">
        <v>42675</v>
      </c>
      <c r="I4516" s="785" t="s">
        <v>5866</v>
      </c>
      <c r="J4516" s="785" t="s">
        <v>627</v>
      </c>
      <c r="K4516" s="785" t="s">
        <v>2612</v>
      </c>
      <c r="L4516" s="785" t="s">
        <v>5867</v>
      </c>
      <c r="M4516" s="785"/>
      <c r="N4516" s="785"/>
      <c r="O4516" s="785"/>
      <c r="P4516" s="787">
        <v>36.992992000000001</v>
      </c>
      <c r="Q4516" s="787">
        <v>-0.658022</v>
      </c>
      <c r="R4516" s="785" t="s">
        <v>1030</v>
      </c>
      <c r="S4516" s="785" t="s">
        <v>2143</v>
      </c>
      <c r="T4516" s="785" t="s">
        <v>5868</v>
      </c>
      <c r="U4516" s="785" t="s">
        <v>5869</v>
      </c>
      <c r="V4516" s="785" t="s">
        <v>2673</v>
      </c>
      <c r="W4516" s="785" t="s">
        <v>2608</v>
      </c>
      <c r="X4516" s="785" t="s">
        <v>2608</v>
      </c>
      <c r="Y4516" s="615" t="str">
        <f t="shared" si="70"/>
        <v>Biogas International Limited</v>
      </c>
      <c r="Z4516" s="785" t="s">
        <v>2599</v>
      </c>
      <c r="AA4516" s="785" t="s">
        <v>5464</v>
      </c>
      <c r="AB4516" s="785" t="s">
        <v>2609</v>
      </c>
      <c r="AC4516" s="785" t="s">
        <v>2610</v>
      </c>
      <c r="AD4516" s="786">
        <v>42796</v>
      </c>
    </row>
    <row r="4517" spans="1:30" ht="15.75">
      <c r="A4517" s="785" t="s">
        <v>4301</v>
      </c>
      <c r="B4517" s="785" t="s">
        <v>6033</v>
      </c>
      <c r="C4517" s="785" t="s">
        <v>4303</v>
      </c>
      <c r="D4517" s="785" t="s">
        <v>2599</v>
      </c>
      <c r="E4517" s="785" t="s">
        <v>5864</v>
      </c>
      <c r="F4517" s="786">
        <v>42625</v>
      </c>
      <c r="G4517" s="785" t="s">
        <v>5865</v>
      </c>
      <c r="H4517" s="786">
        <v>42675</v>
      </c>
      <c r="I4517" s="785" t="s">
        <v>6034</v>
      </c>
      <c r="J4517" s="785" t="s">
        <v>629</v>
      </c>
      <c r="K4517" s="785" t="s">
        <v>6035</v>
      </c>
      <c r="L4517" s="785" t="s">
        <v>6036</v>
      </c>
      <c r="M4517" s="785"/>
      <c r="N4517" s="785"/>
      <c r="O4517" s="785"/>
      <c r="P4517" s="787">
        <v>35.309313000000003</v>
      </c>
      <c r="Q4517" s="787">
        <v>1.136987</v>
      </c>
      <c r="R4517" s="785" t="s">
        <v>3119</v>
      </c>
      <c r="S4517" s="785" t="s">
        <v>6037</v>
      </c>
      <c r="T4517" s="785" t="s">
        <v>3881</v>
      </c>
      <c r="U4517" s="785" t="s">
        <v>6038</v>
      </c>
      <c r="V4517" s="785" t="s">
        <v>6015</v>
      </c>
      <c r="W4517" s="785" t="s">
        <v>2608</v>
      </c>
      <c r="X4517" s="785" t="s">
        <v>2608</v>
      </c>
      <c r="Y4517" s="615" t="str">
        <f t="shared" si="70"/>
        <v>Biogas International Limited</v>
      </c>
      <c r="Z4517" s="785" t="s">
        <v>2599</v>
      </c>
      <c r="AA4517" s="785" t="s">
        <v>5464</v>
      </c>
      <c r="AB4517" s="785" t="s">
        <v>2609</v>
      </c>
      <c r="AC4517" s="785" t="s">
        <v>2610</v>
      </c>
      <c r="AD4517" s="786">
        <v>42796</v>
      </c>
    </row>
    <row r="4518" spans="1:30" ht="15.75">
      <c r="A4518" s="785" t="s">
        <v>4301</v>
      </c>
      <c r="B4518" s="785" t="s">
        <v>6055</v>
      </c>
      <c r="C4518" s="785" t="s">
        <v>4379</v>
      </c>
      <c r="D4518" s="785" t="s">
        <v>2598</v>
      </c>
      <c r="E4518" s="785" t="s">
        <v>5864</v>
      </c>
      <c r="F4518" s="786">
        <v>42625</v>
      </c>
      <c r="G4518" s="785" t="s">
        <v>5865</v>
      </c>
      <c r="H4518" s="786">
        <v>42675</v>
      </c>
      <c r="I4518" s="785" t="s">
        <v>6056</v>
      </c>
      <c r="J4518" s="785" t="s">
        <v>627</v>
      </c>
      <c r="K4518" s="785" t="s">
        <v>6057</v>
      </c>
      <c r="L4518" s="785" t="s">
        <v>6058</v>
      </c>
      <c r="M4518" s="785"/>
      <c r="N4518" s="785"/>
      <c r="O4518" s="785"/>
      <c r="P4518" s="787">
        <v>35.112921999999998</v>
      </c>
      <c r="Q4518" s="787">
        <v>0.17444299999999999</v>
      </c>
      <c r="R4518" s="785" t="s">
        <v>916</v>
      </c>
      <c r="S4518" s="785" t="s">
        <v>2839</v>
      </c>
      <c r="T4518" s="785" t="s">
        <v>2840</v>
      </c>
      <c r="U4518" s="785" t="s">
        <v>2599</v>
      </c>
      <c r="V4518" s="785">
        <v>9</v>
      </c>
      <c r="W4518" s="785" t="s">
        <v>2608</v>
      </c>
      <c r="X4518" s="785" t="s">
        <v>2608</v>
      </c>
      <c r="Y4518" s="615" t="str">
        <f t="shared" si="70"/>
        <v>Biogas International Limited</v>
      </c>
      <c r="Z4518" s="785" t="s">
        <v>2599</v>
      </c>
      <c r="AA4518" s="785" t="s">
        <v>5464</v>
      </c>
      <c r="AB4518" s="785" t="s">
        <v>2609</v>
      </c>
      <c r="AC4518" s="785" t="s">
        <v>2610</v>
      </c>
      <c r="AD4518" s="786">
        <v>42796</v>
      </c>
    </row>
    <row r="4519" spans="1:30" ht="15.75">
      <c r="A4519" s="785" t="s">
        <v>4301</v>
      </c>
      <c r="B4519" s="785" t="s">
        <v>6532</v>
      </c>
      <c r="C4519" s="785" t="s">
        <v>4303</v>
      </c>
      <c r="D4519" s="785" t="s">
        <v>2599</v>
      </c>
      <c r="E4519" s="785" t="s">
        <v>5864</v>
      </c>
      <c r="F4519" s="786">
        <v>42625</v>
      </c>
      <c r="G4519" s="785" t="s">
        <v>5865</v>
      </c>
      <c r="H4519" s="786">
        <v>42675</v>
      </c>
      <c r="I4519" s="785" t="s">
        <v>6533</v>
      </c>
      <c r="J4519" s="785" t="s">
        <v>627</v>
      </c>
      <c r="K4519" s="785" t="s">
        <v>6534</v>
      </c>
      <c r="L4519" s="785" t="s">
        <v>6535</v>
      </c>
      <c r="M4519" s="785"/>
      <c r="N4519" s="785"/>
      <c r="O4519" s="785"/>
      <c r="P4519" s="787">
        <v>37.001483</v>
      </c>
      <c r="Q4519" s="787">
        <v>-0.92167500000000002</v>
      </c>
      <c r="R4519" s="785" t="s">
        <v>1030</v>
      </c>
      <c r="S4519" s="785" t="s">
        <v>1031</v>
      </c>
      <c r="T4519" s="785" t="s">
        <v>1031</v>
      </c>
      <c r="U4519" s="785" t="s">
        <v>6536</v>
      </c>
      <c r="V4519" s="785" t="s">
        <v>2855</v>
      </c>
      <c r="W4519" s="785" t="s">
        <v>3497</v>
      </c>
      <c r="X4519" s="785" t="s">
        <v>3497</v>
      </c>
      <c r="Y4519" s="615" t="str">
        <f t="shared" si="70"/>
        <v>Cides Ltd</v>
      </c>
      <c r="Z4519" s="785" t="s">
        <v>2599</v>
      </c>
      <c r="AA4519" s="785" t="s">
        <v>4349</v>
      </c>
      <c r="AB4519" s="785" t="s">
        <v>2605</v>
      </c>
      <c r="AC4519" s="785" t="s">
        <v>2606</v>
      </c>
      <c r="AD4519" s="786">
        <v>42796</v>
      </c>
    </row>
    <row r="4520" spans="1:30" ht="15.75">
      <c r="A4520" s="785" t="s">
        <v>4301</v>
      </c>
      <c r="B4520" s="785" t="s">
        <v>7412</v>
      </c>
      <c r="C4520" s="785" t="s">
        <v>4379</v>
      </c>
      <c r="D4520" s="785" t="s">
        <v>2751</v>
      </c>
      <c r="E4520" s="785" t="s">
        <v>5864</v>
      </c>
      <c r="F4520" s="786">
        <v>42625</v>
      </c>
      <c r="G4520" s="785" t="s">
        <v>5865</v>
      </c>
      <c r="H4520" s="786">
        <v>42675</v>
      </c>
      <c r="I4520" s="785" t="s">
        <v>7413</v>
      </c>
      <c r="J4520" s="785" t="s">
        <v>627</v>
      </c>
      <c r="K4520" s="785" t="s">
        <v>7414</v>
      </c>
      <c r="L4520" s="785" t="s">
        <v>7415</v>
      </c>
      <c r="M4520" s="785"/>
      <c r="N4520" s="785"/>
      <c r="O4520" s="785"/>
      <c r="P4520" s="788"/>
      <c r="Q4520" s="788"/>
      <c r="R4520" s="785" t="s">
        <v>1089</v>
      </c>
      <c r="S4520" s="785" t="s">
        <v>1164</v>
      </c>
      <c r="T4520" s="785" t="s">
        <v>7416</v>
      </c>
      <c r="U4520" s="785" t="s">
        <v>7417</v>
      </c>
      <c r="V4520" s="785" t="s">
        <v>2855</v>
      </c>
      <c r="W4520" s="785" t="s">
        <v>3005</v>
      </c>
      <c r="X4520" s="785" t="s">
        <v>3005</v>
      </c>
      <c r="Y4520" s="615" t="str">
        <f t="shared" si="70"/>
        <v>Eastern Bioteck</v>
      </c>
      <c r="Z4520" s="785" t="s">
        <v>2599</v>
      </c>
      <c r="AA4520" s="785" t="s">
        <v>4349</v>
      </c>
      <c r="AB4520" s="785" t="s">
        <v>2605</v>
      </c>
      <c r="AC4520" s="785" t="s">
        <v>2606</v>
      </c>
      <c r="AD4520" s="786">
        <v>42796</v>
      </c>
    </row>
    <row r="4521" spans="1:30" ht="15.75">
      <c r="A4521" s="785" t="s">
        <v>4301</v>
      </c>
      <c r="B4521" s="785" t="s">
        <v>7427</v>
      </c>
      <c r="C4521" s="785" t="s">
        <v>4303</v>
      </c>
      <c r="D4521" s="785" t="s">
        <v>2599</v>
      </c>
      <c r="E4521" s="785" t="s">
        <v>5864</v>
      </c>
      <c r="F4521" s="786">
        <v>42625</v>
      </c>
      <c r="G4521" s="785" t="s">
        <v>5865</v>
      </c>
      <c r="H4521" s="786">
        <v>42675</v>
      </c>
      <c r="I4521" s="785" t="s">
        <v>7428</v>
      </c>
      <c r="J4521" s="785" t="s">
        <v>629</v>
      </c>
      <c r="K4521" s="785" t="s">
        <v>7429</v>
      </c>
      <c r="L4521" s="785" t="s">
        <v>7430</v>
      </c>
      <c r="M4521" s="785"/>
      <c r="N4521" s="785"/>
      <c r="O4521" s="785"/>
      <c r="P4521" s="787">
        <v>37.485574999999997</v>
      </c>
      <c r="Q4521" s="787">
        <v>-0.42324699999999998</v>
      </c>
      <c r="R4521" s="785" t="s">
        <v>1089</v>
      </c>
      <c r="S4521" s="785" t="s">
        <v>1164</v>
      </c>
      <c r="T4521" s="785" t="s">
        <v>7431</v>
      </c>
      <c r="U4521" s="785" t="s">
        <v>7432</v>
      </c>
      <c r="V4521" s="785" t="s">
        <v>2855</v>
      </c>
      <c r="W4521" s="785" t="s">
        <v>3005</v>
      </c>
      <c r="X4521" s="785" t="s">
        <v>3005</v>
      </c>
      <c r="Y4521" s="615" t="str">
        <f t="shared" si="70"/>
        <v>Eastern Bioteck</v>
      </c>
      <c r="Z4521" s="785" t="s">
        <v>2599</v>
      </c>
      <c r="AA4521" s="785" t="s">
        <v>4349</v>
      </c>
      <c r="AB4521" s="785" t="s">
        <v>2605</v>
      </c>
      <c r="AC4521" s="785" t="s">
        <v>2606</v>
      </c>
      <c r="AD4521" s="786">
        <v>42796</v>
      </c>
    </row>
    <row r="4522" spans="1:30" ht="15.75">
      <c r="A4522" s="785" t="s">
        <v>4301</v>
      </c>
      <c r="B4522" s="785" t="s">
        <v>7777</v>
      </c>
      <c r="C4522" s="785" t="s">
        <v>4303</v>
      </c>
      <c r="D4522" s="785" t="s">
        <v>2599</v>
      </c>
      <c r="E4522" s="785" t="s">
        <v>5864</v>
      </c>
      <c r="F4522" s="786">
        <v>42625</v>
      </c>
      <c r="G4522" s="785" t="s">
        <v>5865</v>
      </c>
      <c r="H4522" s="786">
        <v>42675</v>
      </c>
      <c r="I4522" s="785" t="s">
        <v>7778</v>
      </c>
      <c r="J4522" s="785" t="s">
        <v>629</v>
      </c>
      <c r="K4522" s="785" t="s">
        <v>2612</v>
      </c>
      <c r="L4522" s="785" t="s">
        <v>7779</v>
      </c>
      <c r="M4522" s="785"/>
      <c r="N4522" s="785"/>
      <c r="O4522" s="785"/>
      <c r="P4522" s="787">
        <v>35.058582999999999</v>
      </c>
      <c r="Q4522" s="787">
        <v>0.22203300000000001</v>
      </c>
      <c r="R4522" s="785" t="s">
        <v>916</v>
      </c>
      <c r="S4522" s="785" t="s">
        <v>2839</v>
      </c>
      <c r="T4522" s="785" t="s">
        <v>3757</v>
      </c>
      <c r="U4522" s="785" t="s">
        <v>7780</v>
      </c>
      <c r="V4522" s="785" t="s">
        <v>2855</v>
      </c>
      <c r="W4522" s="785" t="s">
        <v>7781</v>
      </c>
      <c r="X4522" s="785" t="s">
        <v>2891</v>
      </c>
      <c r="Y4522" s="615" t="str">
        <f t="shared" si="70"/>
        <v>Eliud Lagat</v>
      </c>
      <c r="Z4522" s="785" t="s">
        <v>2599</v>
      </c>
      <c r="AA4522" s="785" t="s">
        <v>4314</v>
      </c>
      <c r="AB4522" s="785" t="s">
        <v>2605</v>
      </c>
      <c r="AC4522" s="785" t="s">
        <v>2606</v>
      </c>
      <c r="AD4522" s="786">
        <v>42796</v>
      </c>
    </row>
    <row r="4523" spans="1:30" ht="15.75">
      <c r="A4523" s="785" t="s">
        <v>4301</v>
      </c>
      <c r="B4523" s="785" t="s">
        <v>8734</v>
      </c>
      <c r="C4523" s="785" t="s">
        <v>4303</v>
      </c>
      <c r="D4523" s="785" t="s">
        <v>2599</v>
      </c>
      <c r="E4523" s="785" t="s">
        <v>5864</v>
      </c>
      <c r="F4523" s="786">
        <v>42625</v>
      </c>
      <c r="G4523" s="785" t="s">
        <v>5865</v>
      </c>
      <c r="H4523" s="786">
        <v>42675</v>
      </c>
      <c r="I4523" s="785" t="s">
        <v>8735</v>
      </c>
      <c r="J4523" s="785" t="s">
        <v>629</v>
      </c>
      <c r="K4523" s="785" t="s">
        <v>8736</v>
      </c>
      <c r="L4523" s="785" t="s">
        <v>8737</v>
      </c>
      <c r="M4523" s="785"/>
      <c r="N4523" s="785"/>
      <c r="O4523" s="785"/>
      <c r="P4523" s="787">
        <v>37.175547999999999</v>
      </c>
      <c r="Q4523" s="787">
        <v>-0.81724200000000002</v>
      </c>
      <c r="R4523" s="785" t="s">
        <v>1030</v>
      </c>
      <c r="S4523" s="785" t="s">
        <v>3500</v>
      </c>
      <c r="T4523" s="785" t="s">
        <v>3500</v>
      </c>
      <c r="U4523" s="785" t="s">
        <v>2776</v>
      </c>
      <c r="V4523" s="785" t="s">
        <v>2855</v>
      </c>
      <c r="W4523" s="785" t="s">
        <v>2707</v>
      </c>
      <c r="X4523" s="785" t="s">
        <v>2707</v>
      </c>
      <c r="Y4523" s="615" t="str">
        <f t="shared" si="70"/>
        <v>Fagaden Enterprises</v>
      </c>
      <c r="Z4523" s="785" t="s">
        <v>2599</v>
      </c>
      <c r="AA4523" s="785" t="s">
        <v>4349</v>
      </c>
      <c r="AB4523" s="785" t="s">
        <v>2683</v>
      </c>
      <c r="AC4523" s="785" t="s">
        <v>2606</v>
      </c>
      <c r="AD4523" s="786">
        <v>42796</v>
      </c>
    </row>
    <row r="4524" spans="1:30" ht="15.75">
      <c r="A4524" s="785" t="s">
        <v>4301</v>
      </c>
      <c r="B4524" s="785" t="s">
        <v>11237</v>
      </c>
      <c r="C4524" s="785" t="s">
        <v>4303</v>
      </c>
      <c r="D4524" s="785" t="s">
        <v>2599</v>
      </c>
      <c r="E4524" s="785" t="s">
        <v>5864</v>
      </c>
      <c r="F4524" s="786">
        <v>42625</v>
      </c>
      <c r="G4524" s="785" t="s">
        <v>5865</v>
      </c>
      <c r="H4524" s="786">
        <v>42675</v>
      </c>
      <c r="I4524" s="785" t="s">
        <v>11238</v>
      </c>
      <c r="J4524" s="785" t="s">
        <v>629</v>
      </c>
      <c r="K4524" s="785" t="s">
        <v>11239</v>
      </c>
      <c r="L4524" s="785" t="s">
        <v>11240</v>
      </c>
      <c r="M4524" s="785"/>
      <c r="N4524" s="785"/>
      <c r="O4524" s="785"/>
      <c r="P4524" s="787">
        <v>36.901432999999997</v>
      </c>
      <c r="Q4524" s="787">
        <v>-0.78510000000000002</v>
      </c>
      <c r="R4524" s="785" t="s">
        <v>1030</v>
      </c>
      <c r="S4524" s="785" t="s">
        <v>2623</v>
      </c>
      <c r="T4524" s="785" t="s">
        <v>3714</v>
      </c>
      <c r="U4524" s="785" t="s">
        <v>11241</v>
      </c>
      <c r="V4524" s="785" t="s">
        <v>2855</v>
      </c>
      <c r="W4524" s="785" t="s">
        <v>4054</v>
      </c>
      <c r="X4524" s="785" t="s">
        <v>2834</v>
      </c>
      <c r="Y4524" s="615" t="str">
        <f t="shared" si="70"/>
        <v>Hamkam</v>
      </c>
      <c r="Z4524" s="785" t="s">
        <v>2599</v>
      </c>
      <c r="AA4524" s="785" t="s">
        <v>4349</v>
      </c>
      <c r="AB4524" s="785" t="s">
        <v>2605</v>
      </c>
      <c r="AC4524" s="785" t="s">
        <v>2606</v>
      </c>
      <c r="AD4524" s="786">
        <v>42796</v>
      </c>
    </row>
    <row r="4525" spans="1:30" ht="15.75">
      <c r="A4525" s="785" t="s">
        <v>4301</v>
      </c>
      <c r="B4525" s="785" t="s">
        <v>11242</v>
      </c>
      <c r="C4525" s="785" t="s">
        <v>4303</v>
      </c>
      <c r="D4525" s="785" t="s">
        <v>2599</v>
      </c>
      <c r="E4525" s="785" t="s">
        <v>5864</v>
      </c>
      <c r="F4525" s="786">
        <v>42625</v>
      </c>
      <c r="G4525" s="785" t="s">
        <v>5865</v>
      </c>
      <c r="H4525" s="786">
        <v>42675</v>
      </c>
      <c r="I4525" s="785" t="s">
        <v>11243</v>
      </c>
      <c r="J4525" s="785" t="s">
        <v>629</v>
      </c>
      <c r="K4525" s="785" t="s">
        <v>11244</v>
      </c>
      <c r="L4525" s="785" t="s">
        <v>11245</v>
      </c>
      <c r="M4525" s="785"/>
      <c r="N4525" s="785"/>
      <c r="O4525" s="785"/>
      <c r="P4525" s="787">
        <v>36.916854000000001</v>
      </c>
      <c r="Q4525" s="787">
        <v>-0.80546099999999998</v>
      </c>
      <c r="R4525" s="785" t="s">
        <v>1030</v>
      </c>
      <c r="S4525" s="785" t="s">
        <v>2623</v>
      </c>
      <c r="T4525" s="785" t="s">
        <v>3784</v>
      </c>
      <c r="U4525" s="785" t="s">
        <v>2599</v>
      </c>
      <c r="V4525" s="785" t="s">
        <v>2855</v>
      </c>
      <c r="W4525" s="785" t="s">
        <v>4054</v>
      </c>
      <c r="X4525" s="785" t="s">
        <v>2834</v>
      </c>
      <c r="Y4525" s="615" t="str">
        <f t="shared" si="70"/>
        <v>Hamkam</v>
      </c>
      <c r="Z4525" s="785" t="s">
        <v>2599</v>
      </c>
      <c r="AA4525" s="785" t="s">
        <v>4349</v>
      </c>
      <c r="AB4525" s="785" t="s">
        <v>2605</v>
      </c>
      <c r="AC4525" s="785" t="s">
        <v>2606</v>
      </c>
      <c r="AD4525" s="786">
        <v>42796</v>
      </c>
    </row>
    <row r="4526" spans="1:30" ht="15.75">
      <c r="A4526" s="785" t="s">
        <v>4301</v>
      </c>
      <c r="B4526" s="785" t="s">
        <v>11444</v>
      </c>
      <c r="C4526" s="785" t="s">
        <v>4303</v>
      </c>
      <c r="D4526" s="785" t="s">
        <v>2599</v>
      </c>
      <c r="E4526" s="785" t="s">
        <v>5864</v>
      </c>
      <c r="F4526" s="786">
        <v>42625</v>
      </c>
      <c r="G4526" s="785" t="s">
        <v>5865</v>
      </c>
      <c r="H4526" s="786">
        <v>42675</v>
      </c>
      <c r="I4526" s="785" t="s">
        <v>11445</v>
      </c>
      <c r="J4526" s="785" t="s">
        <v>629</v>
      </c>
      <c r="K4526" s="785" t="s">
        <v>11446</v>
      </c>
      <c r="L4526" s="785" t="s">
        <v>11447</v>
      </c>
      <c r="M4526" s="785"/>
      <c r="N4526" s="785"/>
      <c r="O4526" s="785"/>
      <c r="P4526" s="787">
        <v>36.375833999999998</v>
      </c>
      <c r="Q4526" s="787">
        <v>0.17005700000000001</v>
      </c>
      <c r="R4526" s="785" t="s">
        <v>960</v>
      </c>
      <c r="S4526" s="785" t="s">
        <v>1898</v>
      </c>
      <c r="T4526" s="785" t="s">
        <v>3864</v>
      </c>
      <c r="U4526" s="785" t="s">
        <v>11448</v>
      </c>
      <c r="V4526" s="785" t="s">
        <v>3070</v>
      </c>
      <c r="W4526" s="785" t="s">
        <v>2974</v>
      </c>
      <c r="X4526" s="785" t="s">
        <v>2974</v>
      </c>
      <c r="Y4526" s="615" t="str">
        <f t="shared" si="70"/>
        <v>Harun Muchiri Stephen</v>
      </c>
      <c r="Z4526" s="785" t="s">
        <v>11422</v>
      </c>
      <c r="AA4526" s="785" t="s">
        <v>4314</v>
      </c>
      <c r="AB4526" s="785" t="s">
        <v>2605</v>
      </c>
      <c r="AC4526" s="785" t="s">
        <v>2606</v>
      </c>
      <c r="AD4526" s="786">
        <v>43206</v>
      </c>
    </row>
    <row r="4527" spans="1:30" ht="15.75">
      <c r="A4527" s="785" t="s">
        <v>4301</v>
      </c>
      <c r="B4527" s="785" t="s">
        <v>12953</v>
      </c>
      <c r="C4527" s="785" t="s">
        <v>4303</v>
      </c>
      <c r="D4527" s="785" t="s">
        <v>2599</v>
      </c>
      <c r="E4527" s="785" t="s">
        <v>5864</v>
      </c>
      <c r="F4527" s="786">
        <v>42625</v>
      </c>
      <c r="G4527" s="785" t="s">
        <v>5865</v>
      </c>
      <c r="H4527" s="786">
        <v>42675</v>
      </c>
      <c r="I4527" s="785" t="s">
        <v>12954</v>
      </c>
      <c r="J4527" s="785" t="s">
        <v>629</v>
      </c>
      <c r="K4527" s="785" t="s">
        <v>12955</v>
      </c>
      <c r="L4527" s="785" t="s">
        <v>12956</v>
      </c>
      <c r="M4527" s="785"/>
      <c r="N4527" s="785"/>
      <c r="O4527" s="785"/>
      <c r="P4527" s="787">
        <v>37.218688</v>
      </c>
      <c r="Q4527" s="787">
        <v>-1.4278729999999999</v>
      </c>
      <c r="R4527" s="785" t="s">
        <v>1729</v>
      </c>
      <c r="S4527" s="785" t="s">
        <v>1729</v>
      </c>
      <c r="T4527" s="785" t="s">
        <v>12952</v>
      </c>
      <c r="U4527" s="785" t="s">
        <v>3083</v>
      </c>
      <c r="V4527" s="785" t="s">
        <v>3004</v>
      </c>
      <c r="W4527" s="785" t="s">
        <v>2615</v>
      </c>
      <c r="X4527" s="785" t="s">
        <v>12807</v>
      </c>
      <c r="Y4527" s="615" t="str">
        <f t="shared" si="70"/>
        <v>James Nganga  Njoroge</v>
      </c>
      <c r="Z4527" s="785" t="s">
        <v>12798</v>
      </c>
      <c r="AA4527" s="785" t="s">
        <v>5464</v>
      </c>
      <c r="AB4527" s="785" t="s">
        <v>3686</v>
      </c>
      <c r="AC4527" s="785" t="s">
        <v>2617</v>
      </c>
      <c r="AD4527" s="786">
        <v>43021</v>
      </c>
    </row>
    <row r="4528" spans="1:30" ht="15.75">
      <c r="A4528" s="785" t="s">
        <v>4301</v>
      </c>
      <c r="B4528" s="785" t="s">
        <v>14803</v>
      </c>
      <c r="C4528" s="785" t="s">
        <v>4303</v>
      </c>
      <c r="D4528" s="785" t="s">
        <v>2599</v>
      </c>
      <c r="E4528" s="785" t="s">
        <v>5864</v>
      </c>
      <c r="F4528" s="786">
        <v>42625</v>
      </c>
      <c r="G4528" s="785" t="s">
        <v>5865</v>
      </c>
      <c r="H4528" s="786">
        <v>42675</v>
      </c>
      <c r="I4528" s="785" t="s">
        <v>14804</v>
      </c>
      <c r="J4528" s="785" t="s">
        <v>629</v>
      </c>
      <c r="K4528" s="785" t="s">
        <v>14805</v>
      </c>
      <c r="L4528" s="785" t="s">
        <v>14806</v>
      </c>
      <c r="M4528" s="785"/>
      <c r="N4528" s="785"/>
      <c r="O4528" s="785"/>
      <c r="P4528" s="787">
        <v>37.468477</v>
      </c>
      <c r="Q4528" s="787">
        <v>-2.7518579999999999</v>
      </c>
      <c r="R4528" s="785" t="s">
        <v>1325</v>
      </c>
      <c r="S4528" s="785" t="s">
        <v>2847</v>
      </c>
      <c r="T4528" s="785" t="s">
        <v>3098</v>
      </c>
      <c r="U4528" s="785" t="s">
        <v>14807</v>
      </c>
      <c r="V4528" s="785" t="s">
        <v>2855</v>
      </c>
      <c r="W4528" s="785" t="s">
        <v>2849</v>
      </c>
      <c r="X4528" s="785" t="s">
        <v>14802</v>
      </c>
      <c r="Y4528" s="615" t="str">
        <f t="shared" si="70"/>
        <v>Joseph Muriithi</v>
      </c>
      <c r="Z4528" s="785" t="s">
        <v>2599</v>
      </c>
      <c r="AA4528" s="785" t="s">
        <v>5464</v>
      </c>
      <c r="AB4528" s="785" t="s">
        <v>2605</v>
      </c>
      <c r="AC4528" s="785" t="s">
        <v>2606</v>
      </c>
      <c r="AD4528" s="786">
        <v>43228</v>
      </c>
    </row>
    <row r="4529" spans="1:30" ht="15.75">
      <c r="A4529" s="785" t="s">
        <v>4301</v>
      </c>
      <c r="B4529" s="785" t="s">
        <v>15778</v>
      </c>
      <c r="C4529" s="785" t="s">
        <v>4303</v>
      </c>
      <c r="D4529" s="785" t="s">
        <v>2599</v>
      </c>
      <c r="E4529" s="785" t="s">
        <v>5864</v>
      </c>
      <c r="F4529" s="786">
        <v>42625</v>
      </c>
      <c r="G4529" s="785" t="s">
        <v>5865</v>
      </c>
      <c r="H4529" s="786">
        <v>42675</v>
      </c>
      <c r="I4529" s="785" t="s">
        <v>15779</v>
      </c>
      <c r="J4529" s="785" t="s">
        <v>627</v>
      </c>
      <c r="K4529" s="785" t="s">
        <v>15780</v>
      </c>
      <c r="L4529" s="785" t="s">
        <v>15781</v>
      </c>
      <c r="M4529" s="785"/>
      <c r="N4529" s="785"/>
      <c r="O4529" s="785"/>
      <c r="P4529" s="787">
        <v>37.475892000000002</v>
      </c>
      <c r="Q4529" s="787">
        <v>-2.9114819999999999</v>
      </c>
      <c r="R4529" s="785" t="s">
        <v>1325</v>
      </c>
      <c r="S4529" s="785" t="s">
        <v>2847</v>
      </c>
      <c r="T4529" s="785" t="s">
        <v>1325</v>
      </c>
      <c r="U4529" s="785" t="s">
        <v>15782</v>
      </c>
      <c r="V4529" s="785" t="s">
        <v>2855</v>
      </c>
      <c r="W4529" s="785" t="s">
        <v>2849</v>
      </c>
      <c r="X4529" s="785" t="s">
        <v>3890</v>
      </c>
      <c r="Y4529" s="615" t="str">
        <f t="shared" si="70"/>
        <v>Justus Inyasi Makipa</v>
      </c>
      <c r="Z4529" s="785" t="s">
        <v>2599</v>
      </c>
      <c r="AA4529" s="785" t="s">
        <v>5464</v>
      </c>
      <c r="AB4529" s="785" t="s">
        <v>2605</v>
      </c>
      <c r="AC4529" s="785" t="s">
        <v>2606</v>
      </c>
      <c r="AD4529" s="786">
        <v>43038</v>
      </c>
    </row>
    <row r="4530" spans="1:30" ht="15.75">
      <c r="A4530" s="785" t="s">
        <v>4301</v>
      </c>
      <c r="B4530" s="785" t="s">
        <v>15887</v>
      </c>
      <c r="C4530" s="785" t="s">
        <v>4303</v>
      </c>
      <c r="D4530" s="785" t="s">
        <v>2599</v>
      </c>
      <c r="E4530" s="785" t="s">
        <v>5864</v>
      </c>
      <c r="F4530" s="786">
        <v>42625</v>
      </c>
      <c r="G4530" s="785" t="s">
        <v>5865</v>
      </c>
      <c r="H4530" s="786">
        <v>42675</v>
      </c>
      <c r="I4530" s="785" t="s">
        <v>15888</v>
      </c>
      <c r="J4530" s="785" t="s">
        <v>627</v>
      </c>
      <c r="K4530" s="785" t="s">
        <v>15889</v>
      </c>
      <c r="L4530" s="785" t="s">
        <v>15890</v>
      </c>
      <c r="M4530" s="785"/>
      <c r="N4530" s="785"/>
      <c r="O4530" s="785"/>
      <c r="P4530" s="787">
        <v>36.891449999999999</v>
      </c>
      <c r="Q4530" s="787">
        <v>-0.897254</v>
      </c>
      <c r="R4530" s="785" t="s">
        <v>1030</v>
      </c>
      <c r="S4530" s="785" t="s">
        <v>1795</v>
      </c>
      <c r="T4530" s="785" t="s">
        <v>3192</v>
      </c>
      <c r="U4530" s="785" t="s">
        <v>15891</v>
      </c>
      <c r="V4530" s="785" t="s">
        <v>2855</v>
      </c>
      <c r="W4530" s="785" t="s">
        <v>3279</v>
      </c>
      <c r="X4530" s="785" t="s">
        <v>2778</v>
      </c>
      <c r="Y4530" s="615" t="str">
        <f t="shared" si="70"/>
        <v>Kenbi Enterpises</v>
      </c>
      <c r="Z4530" s="785" t="s">
        <v>2599</v>
      </c>
      <c r="AA4530" s="785" t="s">
        <v>4349</v>
      </c>
      <c r="AB4530" s="785" t="s">
        <v>2605</v>
      </c>
      <c r="AC4530" s="785" t="s">
        <v>2606</v>
      </c>
      <c r="AD4530" s="786">
        <v>42796</v>
      </c>
    </row>
    <row r="4531" spans="1:30" ht="15.75">
      <c r="A4531" s="785" t="s">
        <v>4301</v>
      </c>
      <c r="B4531" s="785" t="s">
        <v>16408</v>
      </c>
      <c r="C4531" s="785" t="s">
        <v>4303</v>
      </c>
      <c r="D4531" s="785" t="s">
        <v>2599</v>
      </c>
      <c r="E4531" s="785" t="s">
        <v>5864</v>
      </c>
      <c r="F4531" s="786">
        <v>42625</v>
      </c>
      <c r="G4531" s="785" t="s">
        <v>5865</v>
      </c>
      <c r="H4531" s="786">
        <v>42675</v>
      </c>
      <c r="I4531" s="785" t="s">
        <v>16409</v>
      </c>
      <c r="J4531" s="785" t="s">
        <v>629</v>
      </c>
      <c r="K4531" s="785" t="s">
        <v>16410</v>
      </c>
      <c r="L4531" s="785" t="s">
        <v>16411</v>
      </c>
      <c r="M4531" s="785"/>
      <c r="N4531" s="785"/>
      <c r="O4531" s="785"/>
      <c r="P4531" s="787">
        <v>36.546652999999999</v>
      </c>
      <c r="Q4531" s="787">
        <v>-0.139658</v>
      </c>
      <c r="R4531" s="785" t="s">
        <v>1228</v>
      </c>
      <c r="S4531" s="785" t="s">
        <v>1229</v>
      </c>
      <c r="T4531" s="785" t="s">
        <v>16395</v>
      </c>
      <c r="U4531" s="785" t="s">
        <v>3815</v>
      </c>
      <c r="V4531" s="785" t="s">
        <v>2855</v>
      </c>
      <c r="W4531" s="785" t="s">
        <v>3025</v>
      </c>
      <c r="X4531" s="785" t="s">
        <v>16397</v>
      </c>
      <c r="Y4531" s="615" t="str">
        <f t="shared" si="70"/>
        <v>Kichemu Limited</v>
      </c>
      <c r="Z4531" s="785" t="s">
        <v>2599</v>
      </c>
      <c r="AA4531" s="785" t="s">
        <v>4349</v>
      </c>
      <c r="AB4531" s="785" t="s">
        <v>2683</v>
      </c>
      <c r="AC4531" s="785" t="s">
        <v>2606</v>
      </c>
      <c r="AD4531" s="786">
        <v>42796</v>
      </c>
    </row>
    <row r="4532" spans="1:30" ht="15.75">
      <c r="A4532" s="785" t="s">
        <v>4301</v>
      </c>
      <c r="B4532" s="785" t="s">
        <v>16412</v>
      </c>
      <c r="C4532" s="785" t="s">
        <v>4303</v>
      </c>
      <c r="D4532" s="785" t="s">
        <v>2599</v>
      </c>
      <c r="E4532" s="785" t="s">
        <v>5864</v>
      </c>
      <c r="F4532" s="786">
        <v>42625</v>
      </c>
      <c r="G4532" s="785" t="s">
        <v>5865</v>
      </c>
      <c r="H4532" s="786">
        <v>42675</v>
      </c>
      <c r="I4532" s="785" t="s">
        <v>16413</v>
      </c>
      <c r="J4532" s="785" t="s">
        <v>629</v>
      </c>
      <c r="K4532" s="785" t="s">
        <v>16414</v>
      </c>
      <c r="L4532" s="785" t="s">
        <v>16415</v>
      </c>
      <c r="M4532" s="785"/>
      <c r="N4532" s="785"/>
      <c r="O4532" s="785"/>
      <c r="P4532" s="787">
        <v>36.382697</v>
      </c>
      <c r="Q4532" s="787">
        <v>1.9952000000000001E-2</v>
      </c>
      <c r="R4532" s="785" t="s">
        <v>1228</v>
      </c>
      <c r="S4532" s="785" t="s">
        <v>2161</v>
      </c>
      <c r="T4532" s="785" t="s">
        <v>16416</v>
      </c>
      <c r="U4532" s="785" t="s">
        <v>16416</v>
      </c>
      <c r="V4532" s="785" t="s">
        <v>2855</v>
      </c>
      <c r="W4532" s="785" t="s">
        <v>3025</v>
      </c>
      <c r="X4532" s="785" t="s">
        <v>16397</v>
      </c>
      <c r="Y4532" s="615" t="str">
        <f t="shared" si="70"/>
        <v>Kichemu Limited</v>
      </c>
      <c r="Z4532" s="785" t="s">
        <v>2599</v>
      </c>
      <c r="AA4532" s="785" t="s">
        <v>4349</v>
      </c>
      <c r="AB4532" s="785" t="s">
        <v>2683</v>
      </c>
      <c r="AC4532" s="785" t="s">
        <v>2606</v>
      </c>
      <c r="AD4532" s="786">
        <v>42796</v>
      </c>
    </row>
    <row r="4533" spans="1:30" ht="15.75">
      <c r="A4533" s="785" t="s">
        <v>4301</v>
      </c>
      <c r="B4533" s="785" t="s">
        <v>16430</v>
      </c>
      <c r="C4533" s="785" t="s">
        <v>4322</v>
      </c>
      <c r="D4533" s="785" t="s">
        <v>2618</v>
      </c>
      <c r="E4533" s="785" t="s">
        <v>5864</v>
      </c>
      <c r="F4533" s="786">
        <v>42625</v>
      </c>
      <c r="G4533" s="785" t="s">
        <v>5865</v>
      </c>
      <c r="H4533" s="786">
        <v>42675</v>
      </c>
      <c r="I4533" s="785" t="s">
        <v>16431</v>
      </c>
      <c r="J4533" s="785" t="s">
        <v>627</v>
      </c>
      <c r="K4533" s="785" t="s">
        <v>16432</v>
      </c>
      <c r="L4533" s="785" t="s">
        <v>16433</v>
      </c>
      <c r="M4533" s="785"/>
      <c r="N4533" s="785"/>
      <c r="O4533" s="785"/>
      <c r="P4533" s="787">
        <v>36.573210000000003</v>
      </c>
      <c r="Q4533" s="787">
        <v>-2.0088000000000002E-2</v>
      </c>
      <c r="R4533" s="785" t="s">
        <v>1228</v>
      </c>
      <c r="S4533" s="785" t="s">
        <v>1229</v>
      </c>
      <c r="T4533" s="785" t="s">
        <v>3477</v>
      </c>
      <c r="U4533" s="785" t="s">
        <v>3477</v>
      </c>
      <c r="V4533" s="785" t="s">
        <v>2855</v>
      </c>
      <c r="W4533" s="785" t="s">
        <v>3025</v>
      </c>
      <c r="X4533" s="785" t="s">
        <v>16397</v>
      </c>
      <c r="Y4533" s="615" t="str">
        <f t="shared" si="70"/>
        <v>Kichemu Limited</v>
      </c>
      <c r="Z4533" s="785" t="s">
        <v>2599</v>
      </c>
      <c r="AA4533" s="785" t="s">
        <v>4349</v>
      </c>
      <c r="AB4533" s="785" t="s">
        <v>2683</v>
      </c>
      <c r="AC4533" s="785" t="s">
        <v>2606</v>
      </c>
      <c r="AD4533" s="786">
        <v>42796</v>
      </c>
    </row>
    <row r="4534" spans="1:30" ht="15.75">
      <c r="A4534" s="785" t="s">
        <v>4301</v>
      </c>
      <c r="B4534" s="785" t="s">
        <v>16447</v>
      </c>
      <c r="C4534" s="785" t="s">
        <v>4303</v>
      </c>
      <c r="D4534" s="785" t="s">
        <v>2599</v>
      </c>
      <c r="E4534" s="785" t="s">
        <v>5864</v>
      </c>
      <c r="F4534" s="786">
        <v>42625</v>
      </c>
      <c r="G4534" s="785" t="s">
        <v>5865</v>
      </c>
      <c r="H4534" s="786">
        <v>42675</v>
      </c>
      <c r="I4534" s="785" t="s">
        <v>16448</v>
      </c>
      <c r="J4534" s="785" t="s">
        <v>627</v>
      </c>
      <c r="K4534" s="785" t="s">
        <v>16449</v>
      </c>
      <c r="L4534" s="785" t="s">
        <v>16450</v>
      </c>
      <c r="M4534" s="785"/>
      <c r="N4534" s="785"/>
      <c r="O4534" s="785"/>
      <c r="P4534" s="787">
        <v>36.520705</v>
      </c>
      <c r="Q4534" s="787">
        <v>-0.20030700000000001</v>
      </c>
      <c r="R4534" s="785" t="s">
        <v>1228</v>
      </c>
      <c r="S4534" s="785" t="s">
        <v>1229</v>
      </c>
      <c r="T4534" s="785" t="s">
        <v>16395</v>
      </c>
      <c r="U4534" s="785" t="s">
        <v>3413</v>
      </c>
      <c r="V4534" s="785" t="s">
        <v>2855</v>
      </c>
      <c r="W4534" s="785" t="s">
        <v>3025</v>
      </c>
      <c r="X4534" s="785" t="s">
        <v>16397</v>
      </c>
      <c r="Y4534" s="615" t="str">
        <f t="shared" si="70"/>
        <v>Kichemu Limited</v>
      </c>
      <c r="Z4534" s="785" t="s">
        <v>2599</v>
      </c>
      <c r="AA4534" s="785" t="s">
        <v>4349</v>
      </c>
      <c r="AB4534" s="785" t="s">
        <v>2683</v>
      </c>
      <c r="AC4534" s="785" t="s">
        <v>2606</v>
      </c>
      <c r="AD4534" s="786">
        <v>42796</v>
      </c>
    </row>
    <row r="4535" spans="1:30" ht="15.75">
      <c r="A4535" s="785" t="s">
        <v>4301</v>
      </c>
      <c r="B4535" s="785" t="s">
        <v>16463</v>
      </c>
      <c r="C4535" s="785" t="s">
        <v>4303</v>
      </c>
      <c r="D4535" s="785" t="s">
        <v>2599</v>
      </c>
      <c r="E4535" s="785" t="s">
        <v>5864</v>
      </c>
      <c r="F4535" s="786">
        <v>42625</v>
      </c>
      <c r="G4535" s="785" t="s">
        <v>5865</v>
      </c>
      <c r="H4535" s="786">
        <v>42675</v>
      </c>
      <c r="I4535" s="785" t="s">
        <v>16464</v>
      </c>
      <c r="J4535" s="785" t="s">
        <v>629</v>
      </c>
      <c r="K4535" s="785" t="s">
        <v>16465</v>
      </c>
      <c r="L4535" s="785" t="s">
        <v>16466</v>
      </c>
      <c r="M4535" s="785"/>
      <c r="N4535" s="785"/>
      <c r="O4535" s="785"/>
      <c r="P4535" s="787">
        <v>36.547060000000002</v>
      </c>
      <c r="Q4535" s="787">
        <v>-0.144982</v>
      </c>
      <c r="R4535" s="785" t="s">
        <v>1228</v>
      </c>
      <c r="S4535" s="785" t="s">
        <v>1229</v>
      </c>
      <c r="T4535" s="785" t="s">
        <v>16395</v>
      </c>
      <c r="U4535" s="785" t="s">
        <v>3815</v>
      </c>
      <c r="V4535" s="785" t="s">
        <v>2855</v>
      </c>
      <c r="W4535" s="785" t="s">
        <v>3025</v>
      </c>
      <c r="X4535" s="785" t="s">
        <v>16397</v>
      </c>
      <c r="Y4535" s="615" t="str">
        <f t="shared" si="70"/>
        <v>Kichemu Limited</v>
      </c>
      <c r="Z4535" s="785" t="s">
        <v>2599</v>
      </c>
      <c r="AA4535" s="785" t="s">
        <v>4349</v>
      </c>
      <c r="AB4535" s="785" t="s">
        <v>2683</v>
      </c>
      <c r="AC4535" s="785" t="s">
        <v>2606</v>
      </c>
      <c r="AD4535" s="786">
        <v>42796</v>
      </c>
    </row>
    <row r="4536" spans="1:30" ht="15.75">
      <c r="A4536" s="785" t="s">
        <v>4301</v>
      </c>
      <c r="B4536" s="785" t="s">
        <v>16489</v>
      </c>
      <c r="C4536" s="785" t="s">
        <v>4303</v>
      </c>
      <c r="D4536" s="785" t="s">
        <v>2599</v>
      </c>
      <c r="E4536" s="785" t="s">
        <v>5864</v>
      </c>
      <c r="F4536" s="786">
        <v>42625</v>
      </c>
      <c r="G4536" s="785" t="s">
        <v>5865</v>
      </c>
      <c r="H4536" s="786">
        <v>42675</v>
      </c>
      <c r="I4536" s="785" t="s">
        <v>16490</v>
      </c>
      <c r="J4536" s="785" t="s">
        <v>629</v>
      </c>
      <c r="K4536" s="785" t="s">
        <v>16491</v>
      </c>
      <c r="L4536" s="785" t="s">
        <v>16492</v>
      </c>
      <c r="M4536" s="785"/>
      <c r="N4536" s="785"/>
      <c r="O4536" s="785"/>
      <c r="P4536" s="787">
        <v>36.485543</v>
      </c>
      <c r="Q4536" s="787">
        <v>-0.17085</v>
      </c>
      <c r="R4536" s="785" t="s">
        <v>1228</v>
      </c>
      <c r="S4536" s="785" t="s">
        <v>1229</v>
      </c>
      <c r="T4536" s="785" t="s">
        <v>3436</v>
      </c>
      <c r="U4536" s="785" t="s">
        <v>16493</v>
      </c>
      <c r="V4536" s="785" t="s">
        <v>3004</v>
      </c>
      <c r="W4536" s="785" t="s">
        <v>3025</v>
      </c>
      <c r="X4536" s="785" t="s">
        <v>16397</v>
      </c>
      <c r="Y4536" s="615" t="str">
        <f t="shared" si="70"/>
        <v>Kichemu Limited</v>
      </c>
      <c r="Z4536" s="785" t="s">
        <v>16407</v>
      </c>
      <c r="AA4536" s="785" t="s">
        <v>4349</v>
      </c>
      <c r="AB4536" s="785" t="s">
        <v>2683</v>
      </c>
      <c r="AC4536" s="785" t="s">
        <v>2606</v>
      </c>
      <c r="AD4536" s="786">
        <v>42879</v>
      </c>
    </row>
    <row r="4537" spans="1:30" ht="15.75">
      <c r="A4537" s="785" t="s">
        <v>4301</v>
      </c>
      <c r="B4537" s="785" t="s">
        <v>16506</v>
      </c>
      <c r="C4537" s="785" t="s">
        <v>4303</v>
      </c>
      <c r="D4537" s="785" t="s">
        <v>2599</v>
      </c>
      <c r="E4537" s="785" t="s">
        <v>5864</v>
      </c>
      <c r="F4537" s="786">
        <v>42625</v>
      </c>
      <c r="G4537" s="785" t="s">
        <v>5865</v>
      </c>
      <c r="H4537" s="786">
        <v>42675</v>
      </c>
      <c r="I4537" s="785" t="s">
        <v>16507</v>
      </c>
      <c r="J4537" s="785" t="s">
        <v>629</v>
      </c>
      <c r="K4537" s="785" t="s">
        <v>16508</v>
      </c>
      <c r="L4537" s="785" t="s">
        <v>16509</v>
      </c>
      <c r="M4537" s="785"/>
      <c r="N4537" s="785"/>
      <c r="O4537" s="785"/>
      <c r="P4537" s="787">
        <v>36.578436000000004</v>
      </c>
      <c r="Q4537" s="787">
        <v>-1.6086E-2</v>
      </c>
      <c r="R4537" s="785" t="s">
        <v>1228</v>
      </c>
      <c r="S4537" s="785" t="s">
        <v>1229</v>
      </c>
      <c r="T4537" s="785" t="s">
        <v>16510</v>
      </c>
      <c r="U4537" s="785" t="s">
        <v>16510</v>
      </c>
      <c r="V4537" s="785" t="s">
        <v>3004</v>
      </c>
      <c r="W4537" s="785" t="s">
        <v>3025</v>
      </c>
      <c r="X4537" s="785" t="s">
        <v>16397</v>
      </c>
      <c r="Y4537" s="615" t="str">
        <f t="shared" si="70"/>
        <v>Kichemu Limited</v>
      </c>
      <c r="Z4537" s="785" t="s">
        <v>2599</v>
      </c>
      <c r="AA4537" s="785" t="s">
        <v>4349</v>
      </c>
      <c r="AB4537" s="785" t="s">
        <v>2683</v>
      </c>
      <c r="AC4537" s="785" t="s">
        <v>2606</v>
      </c>
      <c r="AD4537" s="786">
        <v>42796</v>
      </c>
    </row>
    <row r="4538" spans="1:30" ht="15.75">
      <c r="A4538" s="785" t="s">
        <v>4301</v>
      </c>
      <c r="B4538" s="785" t="s">
        <v>17562</v>
      </c>
      <c r="C4538" s="785" t="s">
        <v>4303</v>
      </c>
      <c r="D4538" s="785" t="s">
        <v>2599</v>
      </c>
      <c r="E4538" s="785" t="s">
        <v>5864</v>
      </c>
      <c r="F4538" s="786">
        <v>42625</v>
      </c>
      <c r="G4538" s="785" t="s">
        <v>5865</v>
      </c>
      <c r="H4538" s="786">
        <v>42675</v>
      </c>
      <c r="I4538" s="785" t="s">
        <v>17563</v>
      </c>
      <c r="J4538" s="785" t="s">
        <v>629</v>
      </c>
      <c r="K4538" s="785" t="s">
        <v>17564</v>
      </c>
      <c r="L4538" s="785" t="s">
        <v>17565</v>
      </c>
      <c r="M4538" s="785"/>
      <c r="N4538" s="785"/>
      <c r="O4538" s="785"/>
      <c r="P4538" s="787">
        <v>36.910151999999997</v>
      </c>
      <c r="Q4538" s="787">
        <v>-0.98615200000000003</v>
      </c>
      <c r="R4538" s="785" t="s">
        <v>821</v>
      </c>
      <c r="S4538" s="785" t="s">
        <v>2041</v>
      </c>
      <c r="T4538" s="785" t="s">
        <v>2690</v>
      </c>
      <c r="U4538" s="785" t="s">
        <v>3708</v>
      </c>
      <c r="V4538" s="785" t="s">
        <v>3004</v>
      </c>
      <c r="W4538" s="785" t="s">
        <v>3535</v>
      </c>
      <c r="X4538" s="785" t="s">
        <v>3535</v>
      </c>
      <c r="Y4538" s="615" t="str">
        <f t="shared" si="70"/>
        <v>Maurice Kinuthia Wangui</v>
      </c>
      <c r="Z4538" s="785" t="s">
        <v>2599</v>
      </c>
      <c r="AA4538" s="785" t="s">
        <v>4314</v>
      </c>
      <c r="AB4538" s="785" t="s">
        <v>2605</v>
      </c>
      <c r="AC4538" s="785" t="s">
        <v>2606</v>
      </c>
      <c r="AD4538" s="786">
        <v>42796</v>
      </c>
    </row>
    <row r="4539" spans="1:30" ht="15.75">
      <c r="A4539" s="785" t="s">
        <v>4301</v>
      </c>
      <c r="B4539" s="785" t="s">
        <v>17566</v>
      </c>
      <c r="C4539" s="785" t="s">
        <v>4303</v>
      </c>
      <c r="D4539" s="785" t="s">
        <v>2599</v>
      </c>
      <c r="E4539" s="785" t="s">
        <v>5864</v>
      </c>
      <c r="F4539" s="786">
        <v>42625</v>
      </c>
      <c r="G4539" s="785" t="s">
        <v>5865</v>
      </c>
      <c r="H4539" s="786">
        <v>42675</v>
      </c>
      <c r="I4539" s="785" t="s">
        <v>17567</v>
      </c>
      <c r="J4539" s="785" t="s">
        <v>629</v>
      </c>
      <c r="K4539" s="785" t="s">
        <v>17568</v>
      </c>
      <c r="L4539" s="785" t="s">
        <v>17569</v>
      </c>
      <c r="M4539" s="785"/>
      <c r="N4539" s="785"/>
      <c r="O4539" s="785"/>
      <c r="P4539" s="787">
        <v>36.909905000000002</v>
      </c>
      <c r="Q4539" s="787">
        <v>-0.98578500000000002</v>
      </c>
      <c r="R4539" s="785" t="s">
        <v>821</v>
      </c>
      <c r="S4539" s="785" t="s">
        <v>2041</v>
      </c>
      <c r="T4539" s="785" t="s">
        <v>2690</v>
      </c>
      <c r="U4539" s="785" t="s">
        <v>3708</v>
      </c>
      <c r="V4539" s="785" t="s">
        <v>3004</v>
      </c>
      <c r="W4539" s="785" t="s">
        <v>3535</v>
      </c>
      <c r="X4539" s="785" t="s">
        <v>3535</v>
      </c>
      <c r="Y4539" s="615" t="str">
        <f t="shared" si="70"/>
        <v>Maurice Kinuthia Wangui</v>
      </c>
      <c r="Z4539" s="785" t="s">
        <v>2599</v>
      </c>
      <c r="AA4539" s="785" t="s">
        <v>4314</v>
      </c>
      <c r="AB4539" s="785" t="s">
        <v>2605</v>
      </c>
      <c r="AC4539" s="785" t="s">
        <v>2606</v>
      </c>
      <c r="AD4539" s="786">
        <v>42796</v>
      </c>
    </row>
    <row r="4540" spans="1:30" ht="15.75">
      <c r="A4540" s="785" t="s">
        <v>4301</v>
      </c>
      <c r="B4540" s="785" t="s">
        <v>17574</v>
      </c>
      <c r="C4540" s="785" t="s">
        <v>4303</v>
      </c>
      <c r="D4540" s="785" t="s">
        <v>2599</v>
      </c>
      <c r="E4540" s="785" t="s">
        <v>5864</v>
      </c>
      <c r="F4540" s="786">
        <v>42625</v>
      </c>
      <c r="G4540" s="785" t="s">
        <v>5865</v>
      </c>
      <c r="H4540" s="786">
        <v>42675</v>
      </c>
      <c r="I4540" s="785" t="s">
        <v>17575</v>
      </c>
      <c r="J4540" s="785" t="s">
        <v>629</v>
      </c>
      <c r="K4540" s="785" t="s">
        <v>17576</v>
      </c>
      <c r="L4540" s="785" t="s">
        <v>17577</v>
      </c>
      <c r="M4540" s="785"/>
      <c r="N4540" s="785"/>
      <c r="O4540" s="785"/>
      <c r="P4540" s="787">
        <v>36.823773000000003</v>
      </c>
      <c r="Q4540" s="787">
        <v>-1.1317759999999999</v>
      </c>
      <c r="R4540" s="785" t="s">
        <v>821</v>
      </c>
      <c r="S4540" s="785" t="s">
        <v>1589</v>
      </c>
      <c r="T4540" s="785" t="s">
        <v>6184</v>
      </c>
      <c r="U4540" s="785" t="s">
        <v>17578</v>
      </c>
      <c r="V4540" s="785" t="s">
        <v>3004</v>
      </c>
      <c r="W4540" s="785" t="s">
        <v>3535</v>
      </c>
      <c r="X4540" s="785" t="s">
        <v>3535</v>
      </c>
      <c r="Y4540" s="615" t="str">
        <f t="shared" si="70"/>
        <v>Maurice Kinuthia Wangui</v>
      </c>
      <c r="Z4540" s="785" t="s">
        <v>2599</v>
      </c>
      <c r="AA4540" s="785" t="s">
        <v>4314</v>
      </c>
      <c r="AB4540" s="785" t="s">
        <v>2605</v>
      </c>
      <c r="AC4540" s="785" t="s">
        <v>2606</v>
      </c>
      <c r="AD4540" s="786">
        <v>42796</v>
      </c>
    </row>
    <row r="4541" spans="1:30" ht="15.75">
      <c r="A4541" s="785" t="s">
        <v>4301</v>
      </c>
      <c r="B4541" s="785" t="s">
        <v>17827</v>
      </c>
      <c r="C4541" s="785" t="s">
        <v>4303</v>
      </c>
      <c r="D4541" s="785" t="s">
        <v>2599</v>
      </c>
      <c r="E4541" s="785" t="s">
        <v>5864</v>
      </c>
      <c r="F4541" s="786">
        <v>42625</v>
      </c>
      <c r="G4541" s="785" t="s">
        <v>5865</v>
      </c>
      <c r="H4541" s="786">
        <v>42675</v>
      </c>
      <c r="I4541" s="785" t="s">
        <v>17828</v>
      </c>
      <c r="J4541" s="785" t="s">
        <v>629</v>
      </c>
      <c r="K4541" s="785" t="s">
        <v>17829</v>
      </c>
      <c r="L4541" s="785" t="s">
        <v>17830</v>
      </c>
      <c r="M4541" s="785"/>
      <c r="N4541" s="785"/>
      <c r="O4541" s="785"/>
      <c r="P4541" s="787">
        <v>36.57405</v>
      </c>
      <c r="Q4541" s="787">
        <v>-2.0763E-2</v>
      </c>
      <c r="R4541" s="785" t="s">
        <v>1228</v>
      </c>
      <c r="S4541" s="785" t="s">
        <v>1229</v>
      </c>
      <c r="T4541" s="785" t="s">
        <v>9517</v>
      </c>
      <c r="U4541" s="785" t="s">
        <v>3477</v>
      </c>
      <c r="V4541" s="785" t="s">
        <v>2855</v>
      </c>
      <c r="W4541" s="785" t="s">
        <v>3025</v>
      </c>
      <c r="X4541" s="785" t="s">
        <v>17826</v>
      </c>
      <c r="Y4541" s="615" t="str">
        <f t="shared" si="70"/>
        <v>Michael Chege</v>
      </c>
      <c r="Z4541" s="785" t="s">
        <v>2599</v>
      </c>
      <c r="AA4541" s="785" t="s">
        <v>4349</v>
      </c>
      <c r="AB4541" s="785" t="s">
        <v>2683</v>
      </c>
      <c r="AC4541" s="785" t="s">
        <v>2606</v>
      </c>
      <c r="AD4541" s="786">
        <v>42864</v>
      </c>
    </row>
    <row r="4542" spans="1:30" ht="15.75">
      <c r="A4542" s="785" t="s">
        <v>4301</v>
      </c>
      <c r="B4542" s="785" t="s">
        <v>18102</v>
      </c>
      <c r="C4542" s="785" t="s">
        <v>4303</v>
      </c>
      <c r="D4542" s="785" t="s">
        <v>2599</v>
      </c>
      <c r="E4542" s="785" t="s">
        <v>5864</v>
      </c>
      <c r="F4542" s="786">
        <v>42625</v>
      </c>
      <c r="G4542" s="785" t="s">
        <v>5865</v>
      </c>
      <c r="H4542" s="786">
        <v>42675</v>
      </c>
      <c r="I4542" s="785" t="s">
        <v>18103</v>
      </c>
      <c r="J4542" s="785" t="s">
        <v>629</v>
      </c>
      <c r="K4542" s="785" t="s">
        <v>18104</v>
      </c>
      <c r="L4542" s="785" t="s">
        <v>18105</v>
      </c>
      <c r="M4542" s="785"/>
      <c r="N4542" s="785"/>
      <c r="O4542" s="785"/>
      <c r="P4542" s="787">
        <v>36.173915000000001</v>
      </c>
      <c r="Q4542" s="787">
        <v>-7.3160000000000003E-2</v>
      </c>
      <c r="R4542" s="785" t="s">
        <v>695</v>
      </c>
      <c r="S4542" s="785" t="s">
        <v>2231</v>
      </c>
      <c r="T4542" s="785" t="s">
        <v>3332</v>
      </c>
      <c r="U4542" s="785" t="s">
        <v>18106</v>
      </c>
      <c r="V4542" s="785" t="s">
        <v>2855</v>
      </c>
      <c r="W4542" s="785" t="s">
        <v>13328</v>
      </c>
      <c r="X4542" s="785" t="s">
        <v>3372</v>
      </c>
      <c r="Y4542" s="615" t="str">
        <f t="shared" si="70"/>
        <v>Mutai K Patrick</v>
      </c>
      <c r="Z4542" s="785" t="s">
        <v>2599</v>
      </c>
      <c r="AA4542" s="785" t="s">
        <v>4314</v>
      </c>
      <c r="AB4542" s="785" t="s">
        <v>2605</v>
      </c>
      <c r="AC4542" s="785" t="s">
        <v>2606</v>
      </c>
      <c r="AD4542" s="786">
        <v>42796</v>
      </c>
    </row>
    <row r="4543" spans="1:30" ht="15.75">
      <c r="A4543" s="785" t="s">
        <v>4301</v>
      </c>
      <c r="B4543" s="785" t="s">
        <v>18534</v>
      </c>
      <c r="C4543" s="785" t="s">
        <v>4379</v>
      </c>
      <c r="D4543" s="785" t="s">
        <v>2751</v>
      </c>
      <c r="E4543" s="785" t="s">
        <v>5864</v>
      </c>
      <c r="F4543" s="786">
        <v>42625</v>
      </c>
      <c r="G4543" s="785" t="s">
        <v>5865</v>
      </c>
      <c r="H4543" s="786">
        <v>42675</v>
      </c>
      <c r="I4543" s="785" t="s">
        <v>18535</v>
      </c>
      <c r="J4543" s="785" t="s">
        <v>629</v>
      </c>
      <c r="K4543" s="785" t="s">
        <v>18536</v>
      </c>
      <c r="L4543" s="785" t="s">
        <v>18537</v>
      </c>
      <c r="M4543" s="785"/>
      <c r="N4543" s="785"/>
      <c r="O4543" s="785"/>
      <c r="P4543" s="787">
        <v>37.220954999999996</v>
      </c>
      <c r="Q4543" s="787">
        <v>-0.48222799999999999</v>
      </c>
      <c r="R4543" s="785" t="s">
        <v>1056</v>
      </c>
      <c r="S4543" s="785" t="s">
        <v>2272</v>
      </c>
      <c r="T4543" s="785" t="s">
        <v>3364</v>
      </c>
      <c r="U4543" s="785" t="s">
        <v>3077</v>
      </c>
      <c r="V4543" s="785" t="s">
        <v>2603</v>
      </c>
      <c r="W4543" s="785" t="s">
        <v>2674</v>
      </c>
      <c r="X4543" s="785" t="s">
        <v>2741</v>
      </c>
      <c r="Y4543" s="615" t="str">
        <f t="shared" si="70"/>
        <v>Nicholas Gichura Kimenyi</v>
      </c>
      <c r="Z4543" s="785" t="s">
        <v>2599</v>
      </c>
      <c r="AA4543" s="785" t="s">
        <v>4314</v>
      </c>
      <c r="AB4543" s="785" t="s">
        <v>2605</v>
      </c>
      <c r="AC4543" s="785" t="s">
        <v>2606</v>
      </c>
      <c r="AD4543" s="786">
        <v>42796</v>
      </c>
    </row>
    <row r="4544" spans="1:30" ht="15.75">
      <c r="A4544" s="785" t="s">
        <v>4301</v>
      </c>
      <c r="B4544" s="785" t="s">
        <v>21620</v>
      </c>
      <c r="C4544" s="785" t="s">
        <v>4303</v>
      </c>
      <c r="D4544" s="785" t="s">
        <v>2599</v>
      </c>
      <c r="E4544" s="785" t="s">
        <v>5864</v>
      </c>
      <c r="F4544" s="786">
        <v>42625</v>
      </c>
      <c r="G4544" s="785" t="s">
        <v>5865</v>
      </c>
      <c r="H4544" s="786">
        <v>42675</v>
      </c>
      <c r="I4544" s="785" t="s">
        <v>21621</v>
      </c>
      <c r="J4544" s="785" t="s">
        <v>627</v>
      </c>
      <c r="K4544" s="785" t="s">
        <v>21622</v>
      </c>
      <c r="L4544" s="785" t="s">
        <v>21623</v>
      </c>
      <c r="M4544" s="785" t="s">
        <v>21624</v>
      </c>
      <c r="N4544" s="785"/>
      <c r="O4544" s="785"/>
      <c r="P4544" s="787">
        <v>36.442042000000001</v>
      </c>
      <c r="Q4544" s="787">
        <v>-7.5816999999999996E-2</v>
      </c>
      <c r="R4544" s="785" t="s">
        <v>1228</v>
      </c>
      <c r="S4544" s="785" t="s">
        <v>1229</v>
      </c>
      <c r="T4544" s="785" t="s">
        <v>21625</v>
      </c>
      <c r="U4544" s="785" t="s">
        <v>2599</v>
      </c>
      <c r="V4544" s="785" t="s">
        <v>2673</v>
      </c>
      <c r="W4544" s="785" t="s">
        <v>3511</v>
      </c>
      <c r="X4544" s="785" t="s">
        <v>3511</v>
      </c>
      <c r="Y4544" s="615" t="str">
        <f t="shared" si="70"/>
        <v>Sakaki Natural Renewable Energy Center</v>
      </c>
      <c r="Z4544" s="785" t="s">
        <v>2599</v>
      </c>
      <c r="AA4544" s="785" t="s">
        <v>4349</v>
      </c>
      <c r="AB4544" s="785" t="s">
        <v>2683</v>
      </c>
      <c r="AC4544" s="785" t="s">
        <v>2606</v>
      </c>
      <c r="AD4544" s="786">
        <v>42796</v>
      </c>
    </row>
    <row r="4545" spans="1:30" ht="15.75">
      <c r="A4545" s="785" t="s">
        <v>4301</v>
      </c>
      <c r="B4545" s="785" t="s">
        <v>21651</v>
      </c>
      <c r="C4545" s="785" t="s">
        <v>4303</v>
      </c>
      <c r="D4545" s="785" t="s">
        <v>2599</v>
      </c>
      <c r="E4545" s="785" t="s">
        <v>5864</v>
      </c>
      <c r="F4545" s="786">
        <v>42625</v>
      </c>
      <c r="G4545" s="785" t="s">
        <v>5865</v>
      </c>
      <c r="H4545" s="786">
        <v>42675</v>
      </c>
      <c r="I4545" s="785" t="s">
        <v>21652</v>
      </c>
      <c r="J4545" s="785" t="s">
        <v>627</v>
      </c>
      <c r="K4545" s="785" t="s">
        <v>21653</v>
      </c>
      <c r="L4545" s="785" t="s">
        <v>21654</v>
      </c>
      <c r="M4545" s="785"/>
      <c r="N4545" s="785"/>
      <c r="O4545" s="785"/>
      <c r="P4545" s="787">
        <v>36.441530999999998</v>
      </c>
      <c r="Q4545" s="787">
        <v>-7.4856000000000006E-2</v>
      </c>
      <c r="R4545" s="785" t="s">
        <v>1228</v>
      </c>
      <c r="S4545" s="785" t="s">
        <v>1229</v>
      </c>
      <c r="T4545" s="785" t="s">
        <v>21625</v>
      </c>
      <c r="U4545" s="785" t="s">
        <v>2599</v>
      </c>
      <c r="V4545" s="785" t="s">
        <v>2855</v>
      </c>
      <c r="W4545" s="785" t="s">
        <v>3511</v>
      </c>
      <c r="X4545" s="785" t="s">
        <v>3511</v>
      </c>
      <c r="Y4545" s="615" t="str">
        <f t="shared" si="70"/>
        <v>Sakaki Natural Renewable Energy Center</v>
      </c>
      <c r="Z4545" s="785" t="s">
        <v>2599</v>
      </c>
      <c r="AA4545" s="785" t="s">
        <v>4349</v>
      </c>
      <c r="AB4545" s="785" t="s">
        <v>2683</v>
      </c>
      <c r="AC4545" s="785" t="s">
        <v>2606</v>
      </c>
      <c r="AD4545" s="786">
        <v>42796</v>
      </c>
    </row>
    <row r="4546" spans="1:30" ht="15.75">
      <c r="A4546" s="785" t="s">
        <v>4301</v>
      </c>
      <c r="B4546" s="785" t="s">
        <v>22657</v>
      </c>
      <c r="C4546" s="785" t="s">
        <v>4303</v>
      </c>
      <c r="D4546" s="785" t="s">
        <v>2599</v>
      </c>
      <c r="E4546" s="785" t="s">
        <v>5864</v>
      </c>
      <c r="F4546" s="786">
        <v>42625</v>
      </c>
      <c r="G4546" s="785" t="s">
        <v>5865</v>
      </c>
      <c r="H4546" s="786">
        <v>42675</v>
      </c>
      <c r="I4546" s="785" t="s">
        <v>22658</v>
      </c>
      <c r="J4546" s="785" t="s">
        <v>629</v>
      </c>
      <c r="K4546" s="785" t="s">
        <v>22659</v>
      </c>
      <c r="L4546" s="785" t="s">
        <v>22660</v>
      </c>
      <c r="M4546" s="785"/>
      <c r="N4546" s="785"/>
      <c r="O4546" s="785"/>
      <c r="P4546" s="787">
        <v>36.950344999999999</v>
      </c>
      <c r="Q4546" s="787">
        <v>-0.43683</v>
      </c>
      <c r="R4546" s="785" t="s">
        <v>1056</v>
      </c>
      <c r="S4546" s="785" t="s">
        <v>1057</v>
      </c>
      <c r="T4546" s="785" t="s">
        <v>1057</v>
      </c>
      <c r="U4546" s="785" t="s">
        <v>3994</v>
      </c>
      <c r="V4546" s="785" t="s">
        <v>3070</v>
      </c>
      <c r="W4546" s="785" t="s">
        <v>3079</v>
      </c>
      <c r="X4546" s="785" t="s">
        <v>3080</v>
      </c>
      <c r="Y4546" s="615" t="str">
        <f t="shared" ref="Y4546:Y4609" si="71">IF(X4546="",W4546,X4546)</f>
        <v>Samuel Migwi</v>
      </c>
      <c r="Z4546" s="785" t="s">
        <v>22504</v>
      </c>
      <c r="AA4546" s="785" t="s">
        <v>4314</v>
      </c>
      <c r="AB4546" s="785" t="s">
        <v>2605</v>
      </c>
      <c r="AC4546" s="785" t="s">
        <v>2606</v>
      </c>
      <c r="AD4546" s="786">
        <v>43007</v>
      </c>
    </row>
    <row r="4547" spans="1:30" ht="15.75">
      <c r="A4547" s="785" t="s">
        <v>4301</v>
      </c>
      <c r="B4547" s="785" t="s">
        <v>25183</v>
      </c>
      <c r="C4547" s="785" t="s">
        <v>4303</v>
      </c>
      <c r="D4547" s="785" t="s">
        <v>2599</v>
      </c>
      <c r="E4547" s="785" t="s">
        <v>5864</v>
      </c>
      <c r="F4547" s="786">
        <v>42625</v>
      </c>
      <c r="G4547" s="785" t="s">
        <v>5865</v>
      </c>
      <c r="H4547" s="786">
        <v>42675</v>
      </c>
      <c r="I4547" s="785" t="s">
        <v>25184</v>
      </c>
      <c r="J4547" s="785" t="s">
        <v>629</v>
      </c>
      <c r="K4547" s="785" t="s">
        <v>25185</v>
      </c>
      <c r="L4547" s="785" t="s">
        <v>25186</v>
      </c>
      <c r="M4547" s="785"/>
      <c r="N4547" s="785"/>
      <c r="O4547" s="785"/>
      <c r="P4547" s="787">
        <v>36.898474</v>
      </c>
      <c r="Q4547" s="787">
        <v>-0.80647999999999997</v>
      </c>
      <c r="R4547" s="785" t="s">
        <v>1030</v>
      </c>
      <c r="S4547" s="785" t="s">
        <v>1031</v>
      </c>
      <c r="T4547" s="785" t="s">
        <v>25187</v>
      </c>
      <c r="U4547" s="785" t="s">
        <v>2869</v>
      </c>
      <c r="V4547" s="785" t="s">
        <v>2673</v>
      </c>
      <c r="W4547" s="785" t="s">
        <v>4047</v>
      </c>
      <c r="X4547" s="785" t="s">
        <v>2647</v>
      </c>
      <c r="Y4547" s="615" t="str">
        <f t="shared" si="71"/>
        <v>Washington Mwangi Muinuki</v>
      </c>
      <c r="Z4547" s="785" t="s">
        <v>2599</v>
      </c>
      <c r="AA4547" s="785" t="s">
        <v>4314</v>
      </c>
      <c r="AB4547" s="785" t="s">
        <v>2605</v>
      </c>
      <c r="AC4547" s="785" t="s">
        <v>2606</v>
      </c>
      <c r="AD4547" s="786">
        <v>42796</v>
      </c>
    </row>
    <row r="4548" spans="1:30" ht="15.75">
      <c r="A4548" s="785" t="s">
        <v>4301</v>
      </c>
      <c r="B4548" s="785" t="s">
        <v>26627</v>
      </c>
      <c r="C4548" s="785" t="s">
        <v>4303</v>
      </c>
      <c r="D4548" s="785" t="s">
        <v>2599</v>
      </c>
      <c r="E4548" s="785" t="s">
        <v>5864</v>
      </c>
      <c r="F4548" s="786">
        <v>42625</v>
      </c>
      <c r="G4548" s="785" t="s">
        <v>5865</v>
      </c>
      <c r="H4548" s="786">
        <v>42675</v>
      </c>
      <c r="I4548" s="785" t="s">
        <v>26628</v>
      </c>
      <c r="J4548" s="785" t="s">
        <v>629</v>
      </c>
      <c r="K4548" s="785" t="s">
        <v>2665</v>
      </c>
      <c r="L4548" s="785" t="s">
        <v>26629</v>
      </c>
      <c r="M4548" s="785"/>
      <c r="N4548" s="785"/>
      <c r="O4548" s="785"/>
      <c r="P4548" s="787">
        <v>36.229846999999999</v>
      </c>
      <c r="Q4548" s="787">
        <v>2.1325E-2</v>
      </c>
      <c r="R4548" s="785" t="s">
        <v>695</v>
      </c>
      <c r="S4548" s="785" t="s">
        <v>2231</v>
      </c>
      <c r="T4548" s="785" t="s">
        <v>2628</v>
      </c>
      <c r="U4548" s="785" t="s">
        <v>2640</v>
      </c>
      <c r="V4548" s="785" t="s">
        <v>2673</v>
      </c>
      <c r="W4548" s="785" t="s">
        <v>2668</v>
      </c>
      <c r="X4548" s="785"/>
      <c r="Y4548" s="615" t="str">
        <f t="shared" si="71"/>
        <v>Reuben K Kimenyi</v>
      </c>
      <c r="Z4548" s="785" t="s">
        <v>2599</v>
      </c>
      <c r="AA4548" s="785" t="s">
        <v>4314</v>
      </c>
      <c r="AB4548" s="785" t="s">
        <v>2605</v>
      </c>
      <c r="AC4548" s="785" t="s">
        <v>2606</v>
      </c>
      <c r="AD4548" s="786">
        <v>42796</v>
      </c>
    </row>
    <row r="4549" spans="1:30" ht="15.75">
      <c r="A4549" s="785" t="s">
        <v>4301</v>
      </c>
      <c r="B4549" s="785" t="s">
        <v>26754</v>
      </c>
      <c r="C4549" s="785" t="s">
        <v>4303</v>
      </c>
      <c r="D4549" s="785" t="s">
        <v>2599</v>
      </c>
      <c r="E4549" s="785" t="s">
        <v>5864</v>
      </c>
      <c r="F4549" s="786">
        <v>42625</v>
      </c>
      <c r="G4549" s="785" t="s">
        <v>5865</v>
      </c>
      <c r="H4549" s="786">
        <v>42675</v>
      </c>
      <c r="I4549" s="785" t="s">
        <v>26755</v>
      </c>
      <c r="J4549" s="785" t="s">
        <v>629</v>
      </c>
      <c r="K4549" s="785" t="s">
        <v>26756</v>
      </c>
      <c r="L4549" s="785" t="s">
        <v>26757</v>
      </c>
      <c r="M4549" s="785"/>
      <c r="N4549" s="785"/>
      <c r="O4549" s="785"/>
      <c r="P4549" s="787">
        <v>37.062235000000001</v>
      </c>
      <c r="Q4549" s="787">
        <v>-0.53123500000000001</v>
      </c>
      <c r="R4549" s="785" t="s">
        <v>1056</v>
      </c>
      <c r="S4549" s="785" t="s">
        <v>1289</v>
      </c>
      <c r="T4549" s="785" t="s">
        <v>2599</v>
      </c>
      <c r="U4549" s="785" t="s">
        <v>26758</v>
      </c>
      <c r="V4549" s="785" t="s">
        <v>2673</v>
      </c>
      <c r="W4549" s="785" t="s">
        <v>18381</v>
      </c>
      <c r="X4549" s="785"/>
      <c r="Y4549" s="615" t="str">
        <f t="shared" si="71"/>
        <v>Nekta Investments Limited</v>
      </c>
      <c r="Z4549" s="785" t="s">
        <v>2599</v>
      </c>
      <c r="AA4549" s="785" t="s">
        <v>4314</v>
      </c>
      <c r="AB4549" s="785" t="s">
        <v>2683</v>
      </c>
      <c r="AC4549" s="785" t="s">
        <v>2606</v>
      </c>
      <c r="AD4549" s="786">
        <v>42796</v>
      </c>
    </row>
    <row r="4550" spans="1:30" ht="15.75">
      <c r="A4550" s="785" t="s">
        <v>4301</v>
      </c>
      <c r="B4550" s="785" t="s">
        <v>27023</v>
      </c>
      <c r="C4550" s="785" t="s">
        <v>4322</v>
      </c>
      <c r="D4550" s="785" t="s">
        <v>2703</v>
      </c>
      <c r="E4550" s="785" t="s">
        <v>5864</v>
      </c>
      <c r="F4550" s="786">
        <v>42625</v>
      </c>
      <c r="G4550" s="785" t="s">
        <v>5865</v>
      </c>
      <c r="H4550" s="786">
        <v>42675</v>
      </c>
      <c r="I4550" s="785" t="s">
        <v>27024</v>
      </c>
      <c r="J4550" s="785" t="s">
        <v>629</v>
      </c>
      <c r="K4550" s="785" t="s">
        <v>27025</v>
      </c>
      <c r="L4550" s="785" t="s">
        <v>27026</v>
      </c>
      <c r="M4550" s="785"/>
      <c r="N4550" s="785"/>
      <c r="O4550" s="785"/>
      <c r="P4550" s="788"/>
      <c r="Q4550" s="788"/>
      <c r="R4550" s="785" t="s">
        <v>1961</v>
      </c>
      <c r="S4550" s="785" t="s">
        <v>2600</v>
      </c>
      <c r="T4550" s="785" t="s">
        <v>27027</v>
      </c>
      <c r="U4550" s="785" t="s">
        <v>2599</v>
      </c>
      <c r="V4550" s="785" t="s">
        <v>2673</v>
      </c>
      <c r="W4550" s="785" t="s">
        <v>2674</v>
      </c>
      <c r="X4550" s="785"/>
      <c r="Y4550" s="615" t="str">
        <f t="shared" si="71"/>
        <v>Nicholas Kimenyi</v>
      </c>
      <c r="Z4550" s="785" t="s">
        <v>2599</v>
      </c>
      <c r="AA4550" s="785" t="s">
        <v>4314</v>
      </c>
      <c r="AB4550" s="785" t="s">
        <v>2605</v>
      </c>
      <c r="AC4550" s="785" t="s">
        <v>2606</v>
      </c>
      <c r="AD4550" s="786">
        <v>43314</v>
      </c>
    </row>
    <row r="4551" spans="1:30" ht="15.75">
      <c r="A4551" s="785" t="s">
        <v>4301</v>
      </c>
      <c r="B4551" s="785" t="s">
        <v>27047</v>
      </c>
      <c r="C4551" s="785" t="s">
        <v>4379</v>
      </c>
      <c r="D4551" s="785" t="s">
        <v>2751</v>
      </c>
      <c r="E4551" s="785" t="s">
        <v>5864</v>
      </c>
      <c r="F4551" s="786">
        <v>42625</v>
      </c>
      <c r="G4551" s="785" t="s">
        <v>5865</v>
      </c>
      <c r="H4551" s="786">
        <v>42675</v>
      </c>
      <c r="I4551" s="785" t="s">
        <v>27048</v>
      </c>
      <c r="J4551" s="785" t="s">
        <v>629</v>
      </c>
      <c r="K4551" s="785" t="s">
        <v>27049</v>
      </c>
      <c r="L4551" s="785" t="s">
        <v>27050</v>
      </c>
      <c r="M4551" s="785"/>
      <c r="N4551" s="785"/>
      <c r="O4551" s="785"/>
      <c r="P4551" s="788"/>
      <c r="Q4551" s="788"/>
      <c r="R4551" s="785" t="s">
        <v>1030</v>
      </c>
      <c r="S4551" s="785" t="s">
        <v>3201</v>
      </c>
      <c r="T4551" s="785" t="s">
        <v>2599</v>
      </c>
      <c r="U4551" s="785" t="s">
        <v>2599</v>
      </c>
      <c r="V4551" s="785" t="s">
        <v>2673</v>
      </c>
      <c r="W4551" s="785" t="s">
        <v>2674</v>
      </c>
      <c r="X4551" s="785"/>
      <c r="Y4551" s="615" t="str">
        <f t="shared" si="71"/>
        <v>Nicholas Kimenyi</v>
      </c>
      <c r="Z4551" s="785" t="s">
        <v>2599</v>
      </c>
      <c r="AA4551" s="785" t="s">
        <v>4314</v>
      </c>
      <c r="AB4551" s="785" t="s">
        <v>2605</v>
      </c>
      <c r="AC4551" s="785" t="s">
        <v>2606</v>
      </c>
      <c r="AD4551" s="786">
        <v>43314</v>
      </c>
    </row>
    <row r="4552" spans="1:30" ht="15.75">
      <c r="A4552" s="785" t="s">
        <v>4301</v>
      </c>
      <c r="B4552" s="785" t="s">
        <v>27224</v>
      </c>
      <c r="C4552" s="785" t="s">
        <v>4303</v>
      </c>
      <c r="D4552" s="785" t="s">
        <v>2599</v>
      </c>
      <c r="E4552" s="785" t="s">
        <v>5864</v>
      </c>
      <c r="F4552" s="786">
        <v>42625</v>
      </c>
      <c r="G4552" s="785" t="s">
        <v>5865</v>
      </c>
      <c r="H4552" s="786">
        <v>42675</v>
      </c>
      <c r="I4552" s="785" t="s">
        <v>27225</v>
      </c>
      <c r="J4552" s="785" t="s">
        <v>629</v>
      </c>
      <c r="K4552" s="785" t="s">
        <v>27226</v>
      </c>
      <c r="L4552" s="785" t="s">
        <v>27227</v>
      </c>
      <c r="M4552" s="785"/>
      <c r="N4552" s="785"/>
      <c r="O4552" s="785"/>
      <c r="P4552" s="787">
        <v>36.696252000000001</v>
      </c>
      <c r="Q4552" s="787">
        <v>-1.4898100000000001</v>
      </c>
      <c r="R4552" s="785" t="s">
        <v>1325</v>
      </c>
      <c r="S4552" s="785" t="s">
        <v>1326</v>
      </c>
      <c r="T4552" s="785" t="s">
        <v>2638</v>
      </c>
      <c r="U4552" s="785" t="s">
        <v>3126</v>
      </c>
      <c r="V4552" s="785" t="s">
        <v>2673</v>
      </c>
      <c r="W4552" s="785" t="s">
        <v>2608</v>
      </c>
      <c r="X4552" s="785"/>
      <c r="Y4552" s="615" t="str">
        <f t="shared" si="71"/>
        <v>Biogas International Limited</v>
      </c>
      <c r="Z4552" s="785" t="s">
        <v>2599</v>
      </c>
      <c r="AA4552" s="785" t="s">
        <v>5464</v>
      </c>
      <c r="AB4552" s="785" t="s">
        <v>2609</v>
      </c>
      <c r="AC4552" s="785" t="s">
        <v>2610</v>
      </c>
      <c r="AD4552" s="786">
        <v>42796</v>
      </c>
    </row>
    <row r="4553" spans="1:30" ht="15.75">
      <c r="A4553" s="785" t="s">
        <v>4301</v>
      </c>
      <c r="B4553" s="785" t="s">
        <v>27358</v>
      </c>
      <c r="C4553" s="785" t="s">
        <v>4303</v>
      </c>
      <c r="D4553" s="785" t="s">
        <v>2599</v>
      </c>
      <c r="E4553" s="785" t="s">
        <v>5864</v>
      </c>
      <c r="F4553" s="786">
        <v>42625</v>
      </c>
      <c r="G4553" s="785" t="s">
        <v>5865</v>
      </c>
      <c r="H4553" s="786">
        <v>42675</v>
      </c>
      <c r="I4553" s="785" t="s">
        <v>27359</v>
      </c>
      <c r="J4553" s="785" t="s">
        <v>629</v>
      </c>
      <c r="K4553" s="785" t="s">
        <v>27360</v>
      </c>
      <c r="L4553" s="785" t="s">
        <v>27361</v>
      </c>
      <c r="M4553" s="785"/>
      <c r="N4553" s="785"/>
      <c r="O4553" s="785"/>
      <c r="P4553" s="787">
        <v>34.827848000000003</v>
      </c>
      <c r="Q4553" s="787">
        <v>1.0247029999999999</v>
      </c>
      <c r="R4553" s="785" t="s">
        <v>1189</v>
      </c>
      <c r="S4553" s="785" t="s">
        <v>27362</v>
      </c>
      <c r="T4553" s="785" t="s">
        <v>27362</v>
      </c>
      <c r="U4553" s="785" t="s">
        <v>27363</v>
      </c>
      <c r="V4553" s="785" t="s">
        <v>2673</v>
      </c>
      <c r="W4553" s="785" t="s">
        <v>2608</v>
      </c>
      <c r="X4553" s="785"/>
      <c r="Y4553" s="615" t="str">
        <f t="shared" si="71"/>
        <v>Biogas International Limited</v>
      </c>
      <c r="Z4553" s="785" t="s">
        <v>2599</v>
      </c>
      <c r="AA4553" s="785" t="s">
        <v>5464</v>
      </c>
      <c r="AB4553" s="785" t="s">
        <v>2609</v>
      </c>
      <c r="AC4553" s="785" t="s">
        <v>2610</v>
      </c>
      <c r="AD4553" s="786">
        <v>42832</v>
      </c>
    </row>
    <row r="4554" spans="1:30" ht="15.75">
      <c r="A4554" s="785" t="s">
        <v>4301</v>
      </c>
      <c r="B4554" s="785" t="s">
        <v>27988</v>
      </c>
      <c r="C4554" s="785" t="s">
        <v>4303</v>
      </c>
      <c r="D4554" s="785" t="s">
        <v>2599</v>
      </c>
      <c r="E4554" s="785" t="s">
        <v>5864</v>
      </c>
      <c r="F4554" s="786">
        <v>42625</v>
      </c>
      <c r="G4554" s="785" t="s">
        <v>5865</v>
      </c>
      <c r="H4554" s="786">
        <v>42675</v>
      </c>
      <c r="I4554" s="785" t="s">
        <v>27989</v>
      </c>
      <c r="J4554" s="785" t="s">
        <v>629</v>
      </c>
      <c r="K4554" s="785" t="s">
        <v>27990</v>
      </c>
      <c r="L4554" s="785" t="s">
        <v>27991</v>
      </c>
      <c r="M4554" s="785"/>
      <c r="N4554" s="785"/>
      <c r="O4554" s="785"/>
      <c r="P4554" s="787">
        <v>36.150683000000001</v>
      </c>
      <c r="Q4554" s="787">
        <v>-0.14439299999999999</v>
      </c>
      <c r="R4554" s="785" t="s">
        <v>695</v>
      </c>
      <c r="S4554" s="785" t="s">
        <v>1204</v>
      </c>
      <c r="T4554" s="785" t="s">
        <v>1204</v>
      </c>
      <c r="U4554" s="785" t="s">
        <v>27992</v>
      </c>
      <c r="V4554" s="785" t="s">
        <v>2855</v>
      </c>
      <c r="W4554" s="785" t="s">
        <v>2897</v>
      </c>
      <c r="X4554" s="785"/>
      <c r="Y4554" s="615" t="str">
        <f t="shared" si="71"/>
        <v>Christopher Njinju Ndungu</v>
      </c>
      <c r="Z4554" s="785" t="s">
        <v>2599</v>
      </c>
      <c r="AA4554" s="785" t="s">
        <v>4314</v>
      </c>
      <c r="AB4554" s="785" t="s">
        <v>2605</v>
      </c>
      <c r="AC4554" s="785" t="s">
        <v>2606</v>
      </c>
      <c r="AD4554" s="786">
        <v>42796</v>
      </c>
    </row>
    <row r="4555" spans="1:30" ht="15.75">
      <c r="A4555" s="785" t="s">
        <v>4301</v>
      </c>
      <c r="B4555" s="785" t="s">
        <v>28024</v>
      </c>
      <c r="C4555" s="785" t="s">
        <v>4303</v>
      </c>
      <c r="D4555" s="785" t="s">
        <v>2599</v>
      </c>
      <c r="E4555" s="785" t="s">
        <v>5864</v>
      </c>
      <c r="F4555" s="786">
        <v>42625</v>
      </c>
      <c r="G4555" s="785" t="s">
        <v>5865</v>
      </c>
      <c r="H4555" s="786">
        <v>42675</v>
      </c>
      <c r="I4555" s="785" t="s">
        <v>3601</v>
      </c>
      <c r="J4555" s="785" t="s">
        <v>629</v>
      </c>
      <c r="K4555" s="785" t="s">
        <v>28025</v>
      </c>
      <c r="L4555" s="785" t="s">
        <v>28026</v>
      </c>
      <c r="M4555" s="785"/>
      <c r="N4555" s="785"/>
      <c r="O4555" s="785"/>
      <c r="P4555" s="787">
        <v>36.803873000000003</v>
      </c>
      <c r="Q4555" s="787">
        <v>-1.0880019999999999</v>
      </c>
      <c r="R4555" s="785" t="s">
        <v>821</v>
      </c>
      <c r="S4555" s="785" t="s">
        <v>871</v>
      </c>
      <c r="T4555" s="785" t="s">
        <v>871</v>
      </c>
      <c r="U4555" s="785" t="s">
        <v>3135</v>
      </c>
      <c r="V4555" s="785" t="s">
        <v>2855</v>
      </c>
      <c r="W4555" s="785" t="s">
        <v>3585</v>
      </c>
      <c r="X4555" s="785"/>
      <c r="Y4555" s="615" t="str">
        <f t="shared" si="71"/>
        <v>Geoffrey K Gitau</v>
      </c>
      <c r="Z4555" s="785" t="s">
        <v>2599</v>
      </c>
      <c r="AA4555" s="785" t="s">
        <v>4314</v>
      </c>
      <c r="AB4555" s="785" t="s">
        <v>2605</v>
      </c>
      <c r="AC4555" s="785" t="s">
        <v>2606</v>
      </c>
      <c r="AD4555" s="786">
        <v>42796</v>
      </c>
    </row>
    <row r="4556" spans="1:30" ht="15.75">
      <c r="A4556" s="785" t="s">
        <v>4301</v>
      </c>
      <c r="B4556" s="785" t="s">
        <v>28373</v>
      </c>
      <c r="C4556" s="785" t="s">
        <v>4303</v>
      </c>
      <c r="D4556" s="785" t="s">
        <v>2599</v>
      </c>
      <c r="E4556" s="785" t="s">
        <v>5864</v>
      </c>
      <c r="F4556" s="786">
        <v>42625</v>
      </c>
      <c r="G4556" s="785" t="s">
        <v>5865</v>
      </c>
      <c r="H4556" s="786">
        <v>42675</v>
      </c>
      <c r="I4556" s="785" t="s">
        <v>28374</v>
      </c>
      <c r="J4556" s="785" t="s">
        <v>629</v>
      </c>
      <c r="K4556" s="785" t="s">
        <v>28375</v>
      </c>
      <c r="L4556" s="785" t="s">
        <v>28376</v>
      </c>
      <c r="M4556" s="785"/>
      <c r="N4556" s="785"/>
      <c r="O4556" s="785"/>
      <c r="P4556" s="787">
        <v>37.297286999999997</v>
      </c>
      <c r="Q4556" s="787">
        <v>-0.52569200000000005</v>
      </c>
      <c r="R4556" s="785" t="s">
        <v>1961</v>
      </c>
      <c r="S4556" s="785" t="s">
        <v>1962</v>
      </c>
      <c r="T4556" s="785" t="s">
        <v>2262</v>
      </c>
      <c r="U4556" s="785" t="s">
        <v>2262</v>
      </c>
      <c r="V4556" s="785" t="s">
        <v>2855</v>
      </c>
      <c r="W4556" s="785" t="s">
        <v>2652</v>
      </c>
      <c r="X4556" s="785"/>
      <c r="Y4556" s="615" t="str">
        <f t="shared" si="71"/>
        <v>David Chege</v>
      </c>
      <c r="Z4556" s="785" t="s">
        <v>2599</v>
      </c>
      <c r="AA4556" s="785" t="s">
        <v>4314</v>
      </c>
      <c r="AB4556" s="785" t="s">
        <v>2605</v>
      </c>
      <c r="AC4556" s="785" t="s">
        <v>2606</v>
      </c>
      <c r="AD4556" s="786">
        <v>42796</v>
      </c>
    </row>
    <row r="4557" spans="1:30" ht="15.75">
      <c r="A4557" s="785" t="s">
        <v>4301</v>
      </c>
      <c r="B4557" s="785" t="s">
        <v>28377</v>
      </c>
      <c r="C4557" s="785" t="s">
        <v>4303</v>
      </c>
      <c r="D4557" s="785" t="s">
        <v>2599</v>
      </c>
      <c r="E4557" s="785" t="s">
        <v>5864</v>
      </c>
      <c r="F4557" s="786">
        <v>42625</v>
      </c>
      <c r="G4557" s="785" t="s">
        <v>5865</v>
      </c>
      <c r="H4557" s="786">
        <v>42675</v>
      </c>
      <c r="I4557" s="785" t="s">
        <v>28378</v>
      </c>
      <c r="J4557" s="785" t="s">
        <v>629</v>
      </c>
      <c r="K4557" s="785" t="s">
        <v>28379</v>
      </c>
      <c r="L4557" s="785" t="s">
        <v>28380</v>
      </c>
      <c r="M4557" s="785"/>
      <c r="N4557" s="785"/>
      <c r="O4557" s="785"/>
      <c r="P4557" s="787">
        <v>34.479503000000001</v>
      </c>
      <c r="Q4557" s="787">
        <v>-0.97954200000000002</v>
      </c>
      <c r="R4557" s="785" t="s">
        <v>2828</v>
      </c>
      <c r="S4557" s="785" t="s">
        <v>2829</v>
      </c>
      <c r="T4557" s="785" t="s">
        <v>28381</v>
      </c>
      <c r="U4557" s="785" t="s">
        <v>28381</v>
      </c>
      <c r="V4557" s="785" t="s">
        <v>2855</v>
      </c>
      <c r="W4557" s="785" t="s">
        <v>2773</v>
      </c>
      <c r="X4557" s="785"/>
      <c r="Y4557" s="615" t="str">
        <f t="shared" si="71"/>
        <v>Stephen Otieno Okuta</v>
      </c>
      <c r="Z4557" s="785" t="s">
        <v>2599</v>
      </c>
      <c r="AA4557" s="785" t="s">
        <v>4314</v>
      </c>
      <c r="AB4557" s="785" t="s">
        <v>2605</v>
      </c>
      <c r="AC4557" s="785" t="s">
        <v>2606</v>
      </c>
      <c r="AD4557" s="786">
        <v>42796</v>
      </c>
    </row>
    <row r="4558" spans="1:30" ht="15.75">
      <c r="A4558" s="785" t="s">
        <v>4301</v>
      </c>
      <c r="B4558" s="785" t="s">
        <v>29208</v>
      </c>
      <c r="C4558" s="785" t="s">
        <v>4303</v>
      </c>
      <c r="D4558" s="785" t="s">
        <v>2599</v>
      </c>
      <c r="E4558" s="785" t="s">
        <v>5864</v>
      </c>
      <c r="F4558" s="786">
        <v>42625</v>
      </c>
      <c r="G4558" s="785" t="s">
        <v>5865</v>
      </c>
      <c r="H4558" s="786">
        <v>42675</v>
      </c>
      <c r="I4558" s="785" t="s">
        <v>29209</v>
      </c>
      <c r="J4558" s="785" t="s">
        <v>629</v>
      </c>
      <c r="K4558" s="785" t="s">
        <v>29210</v>
      </c>
      <c r="L4558" s="785" t="s">
        <v>29211</v>
      </c>
      <c r="M4558" s="785"/>
      <c r="N4558" s="785"/>
      <c r="O4558" s="785"/>
      <c r="P4558" s="787">
        <v>37.594777000000001</v>
      </c>
      <c r="Q4558" s="787">
        <v>-0.26530500000000001</v>
      </c>
      <c r="R4558" s="785" t="s">
        <v>1266</v>
      </c>
      <c r="S4558" s="785" t="s">
        <v>1267</v>
      </c>
      <c r="T4558" s="785" t="s">
        <v>14374</v>
      </c>
      <c r="U4558" s="785" t="s">
        <v>21641</v>
      </c>
      <c r="V4558" s="785" t="s">
        <v>2855</v>
      </c>
      <c r="W4558" s="785" t="s">
        <v>3511</v>
      </c>
      <c r="X4558" s="785"/>
      <c r="Y4558" s="615" t="str">
        <f t="shared" si="71"/>
        <v>Sakaki Natural Renewable Energy Center</v>
      </c>
      <c r="Z4558" s="785" t="s">
        <v>2599</v>
      </c>
      <c r="AA4558" s="785" t="s">
        <v>4349</v>
      </c>
      <c r="AB4558" s="785" t="s">
        <v>2683</v>
      </c>
      <c r="AC4558" s="785" t="s">
        <v>2606</v>
      </c>
      <c r="AD4558" s="786">
        <v>42823</v>
      </c>
    </row>
    <row r="4559" spans="1:30" ht="15.75">
      <c r="A4559" s="785" t="s">
        <v>4301</v>
      </c>
      <c r="B4559" s="785" t="s">
        <v>29374</v>
      </c>
      <c r="C4559" s="785" t="s">
        <v>4303</v>
      </c>
      <c r="D4559" s="785" t="s">
        <v>2599</v>
      </c>
      <c r="E4559" s="785" t="s">
        <v>5864</v>
      </c>
      <c r="F4559" s="786">
        <v>42625</v>
      </c>
      <c r="G4559" s="785" t="s">
        <v>5865</v>
      </c>
      <c r="H4559" s="786">
        <v>42675</v>
      </c>
      <c r="I4559" s="785" t="s">
        <v>29375</v>
      </c>
      <c r="J4559" s="785" t="s">
        <v>629</v>
      </c>
      <c r="K4559" s="785" t="s">
        <v>29376</v>
      </c>
      <c r="L4559" s="785" t="s">
        <v>29377</v>
      </c>
      <c r="M4559" s="785"/>
      <c r="N4559" s="785"/>
      <c r="O4559" s="785"/>
      <c r="P4559" s="787">
        <v>37.627420000000001</v>
      </c>
      <c r="Q4559" s="787">
        <v>-0.42632999999999999</v>
      </c>
      <c r="R4559" s="785" t="s">
        <v>1089</v>
      </c>
      <c r="S4559" s="785" t="s">
        <v>1860</v>
      </c>
      <c r="T4559" s="785" t="s">
        <v>3537</v>
      </c>
      <c r="U4559" s="785" t="s">
        <v>19187</v>
      </c>
      <c r="V4559" s="785" t="s">
        <v>2855</v>
      </c>
      <c r="W4559" s="785" t="s">
        <v>3305</v>
      </c>
      <c r="X4559" s="785"/>
      <c r="Y4559" s="615" t="str">
        <f t="shared" si="71"/>
        <v>Bio Esline Company Ltd</v>
      </c>
      <c r="Z4559" s="785" t="s">
        <v>2599</v>
      </c>
      <c r="AA4559" s="785" t="s">
        <v>4349</v>
      </c>
      <c r="AB4559" s="785" t="s">
        <v>2605</v>
      </c>
      <c r="AC4559" s="785" t="s">
        <v>2606</v>
      </c>
      <c r="AD4559" s="786">
        <v>43059</v>
      </c>
    </row>
    <row r="4560" spans="1:30" ht="15.75">
      <c r="A4560" s="785" t="s">
        <v>4301</v>
      </c>
      <c r="B4560" s="785" t="s">
        <v>29378</v>
      </c>
      <c r="C4560" s="785" t="s">
        <v>4379</v>
      </c>
      <c r="D4560" s="785" t="s">
        <v>2751</v>
      </c>
      <c r="E4560" s="785" t="s">
        <v>5864</v>
      </c>
      <c r="F4560" s="786">
        <v>42625</v>
      </c>
      <c r="G4560" s="785" t="s">
        <v>5865</v>
      </c>
      <c r="H4560" s="786">
        <v>42675</v>
      </c>
      <c r="I4560" s="785" t="s">
        <v>29379</v>
      </c>
      <c r="J4560" s="785" t="s">
        <v>629</v>
      </c>
      <c r="K4560" s="785" t="s">
        <v>29380</v>
      </c>
      <c r="L4560" s="785" t="s">
        <v>29381</v>
      </c>
      <c r="M4560" s="785"/>
      <c r="N4560" s="785"/>
      <c r="O4560" s="785"/>
      <c r="P4560" s="787">
        <v>37.049275000000002</v>
      </c>
      <c r="Q4560" s="787">
        <v>-0.18251300000000001</v>
      </c>
      <c r="R4560" s="785" t="s">
        <v>1056</v>
      </c>
      <c r="S4560" s="785" t="s">
        <v>2272</v>
      </c>
      <c r="T4560" s="785" t="s">
        <v>8583</v>
      </c>
      <c r="U4560" s="785" t="s">
        <v>29382</v>
      </c>
      <c r="V4560" s="785">
        <v>8</v>
      </c>
      <c r="W4560" s="785" t="s">
        <v>3305</v>
      </c>
      <c r="X4560" s="785"/>
      <c r="Y4560" s="615" t="str">
        <f t="shared" si="71"/>
        <v>Bio Esline Company Ltd</v>
      </c>
      <c r="Z4560" s="785" t="s">
        <v>2599</v>
      </c>
      <c r="AA4560" s="785" t="s">
        <v>4349</v>
      </c>
      <c r="AB4560" s="785" t="s">
        <v>2605</v>
      </c>
      <c r="AC4560" s="785" t="s">
        <v>2606</v>
      </c>
      <c r="AD4560" s="786">
        <v>43041</v>
      </c>
    </row>
    <row r="4561" spans="1:30" ht="15.75">
      <c r="A4561" s="785" t="s">
        <v>4301</v>
      </c>
      <c r="B4561" s="785" t="s">
        <v>30563</v>
      </c>
      <c r="C4561" s="785" t="s">
        <v>4303</v>
      </c>
      <c r="D4561" s="785" t="s">
        <v>2599</v>
      </c>
      <c r="E4561" s="785" t="s">
        <v>5864</v>
      </c>
      <c r="F4561" s="786">
        <v>42625</v>
      </c>
      <c r="G4561" s="785" t="s">
        <v>5865</v>
      </c>
      <c r="H4561" s="786">
        <v>42675</v>
      </c>
      <c r="I4561" s="785" t="s">
        <v>30564</v>
      </c>
      <c r="J4561" s="785" t="s">
        <v>629</v>
      </c>
      <c r="K4561" s="785" t="s">
        <v>30565</v>
      </c>
      <c r="L4561" s="785" t="s">
        <v>30566</v>
      </c>
      <c r="M4561" s="785"/>
      <c r="N4561" s="785"/>
      <c r="O4561" s="785"/>
      <c r="P4561" s="787">
        <v>36.700713</v>
      </c>
      <c r="Q4561" s="787">
        <v>-0.13540199999999999</v>
      </c>
      <c r="R4561" s="785" t="s">
        <v>960</v>
      </c>
      <c r="S4561" s="785" t="s">
        <v>3258</v>
      </c>
      <c r="T4561" s="785" t="s">
        <v>2599</v>
      </c>
      <c r="U4561" s="785" t="s">
        <v>2599</v>
      </c>
      <c r="V4561" s="785" t="s">
        <v>6015</v>
      </c>
      <c r="W4561" s="785" t="s">
        <v>2608</v>
      </c>
      <c r="X4561" s="785"/>
      <c r="Y4561" s="615" t="str">
        <f t="shared" si="71"/>
        <v>Biogas International Limited</v>
      </c>
      <c r="Z4561" s="785" t="s">
        <v>2599</v>
      </c>
      <c r="AA4561" s="785" t="s">
        <v>5464</v>
      </c>
      <c r="AB4561" s="785" t="s">
        <v>2609</v>
      </c>
      <c r="AC4561" s="785" t="s">
        <v>2610</v>
      </c>
      <c r="AD4561" s="786">
        <v>42796</v>
      </c>
    </row>
    <row r="4562" spans="1:30" ht="15.75">
      <c r="A4562" s="785" t="s">
        <v>4301</v>
      </c>
      <c r="B4562" s="785" t="s">
        <v>30900</v>
      </c>
      <c r="C4562" s="785" t="s">
        <v>4303</v>
      </c>
      <c r="D4562" s="785" t="s">
        <v>2599</v>
      </c>
      <c r="E4562" s="785" t="s">
        <v>5864</v>
      </c>
      <c r="F4562" s="786">
        <v>42625</v>
      </c>
      <c r="G4562" s="785" t="s">
        <v>5865</v>
      </c>
      <c r="H4562" s="786">
        <v>42675</v>
      </c>
      <c r="I4562" s="785" t="s">
        <v>30901</v>
      </c>
      <c r="J4562" s="785" t="s">
        <v>629</v>
      </c>
      <c r="K4562" s="785" t="s">
        <v>30902</v>
      </c>
      <c r="L4562" s="785" t="s">
        <v>30903</v>
      </c>
      <c r="M4562" s="785"/>
      <c r="N4562" s="785"/>
      <c r="O4562" s="785"/>
      <c r="P4562" s="787">
        <v>36.760241000000001</v>
      </c>
      <c r="Q4562" s="787">
        <v>-1.0471569999999999</v>
      </c>
      <c r="R4562" s="785" t="s">
        <v>821</v>
      </c>
      <c r="S4562" s="785" t="s">
        <v>871</v>
      </c>
      <c r="T4562" s="785" t="s">
        <v>871</v>
      </c>
      <c r="U4562" s="785" t="s">
        <v>10027</v>
      </c>
      <c r="V4562" s="785" t="s">
        <v>3004</v>
      </c>
      <c r="W4562" s="785" t="s">
        <v>2714</v>
      </c>
      <c r="X4562" s="785"/>
      <c r="Y4562" s="615" t="str">
        <f t="shared" si="71"/>
        <v>Joseph Ndua Tatu</v>
      </c>
      <c r="Z4562" s="785" t="s">
        <v>2599</v>
      </c>
      <c r="AA4562" s="785" t="s">
        <v>4314</v>
      </c>
      <c r="AB4562" s="785" t="s">
        <v>2876</v>
      </c>
      <c r="AC4562" s="785" t="s">
        <v>2606</v>
      </c>
      <c r="AD4562" s="786">
        <v>42796</v>
      </c>
    </row>
    <row r="4563" spans="1:30" ht="15.75">
      <c r="A4563" s="785" t="s">
        <v>4301</v>
      </c>
      <c r="B4563" s="785" t="s">
        <v>31249</v>
      </c>
      <c r="C4563" s="785" t="s">
        <v>4303</v>
      </c>
      <c r="D4563" s="785" t="s">
        <v>2599</v>
      </c>
      <c r="E4563" s="785" t="s">
        <v>5864</v>
      </c>
      <c r="F4563" s="786">
        <v>42625</v>
      </c>
      <c r="G4563" s="785" t="s">
        <v>5865</v>
      </c>
      <c r="H4563" s="786">
        <v>42675</v>
      </c>
      <c r="I4563" s="785" t="s">
        <v>31250</v>
      </c>
      <c r="J4563" s="785" t="s">
        <v>629</v>
      </c>
      <c r="K4563" s="785" t="s">
        <v>31251</v>
      </c>
      <c r="L4563" s="785" t="s">
        <v>31252</v>
      </c>
      <c r="M4563" s="785"/>
      <c r="N4563" s="785"/>
      <c r="O4563" s="785"/>
      <c r="P4563" s="787">
        <v>36.626393</v>
      </c>
      <c r="Q4563" s="787">
        <v>-1.030697</v>
      </c>
      <c r="R4563" s="785" t="s">
        <v>821</v>
      </c>
      <c r="S4563" s="785" t="s">
        <v>1884</v>
      </c>
      <c r="T4563" s="785" t="s">
        <v>822</v>
      </c>
      <c r="U4563" s="785" t="s">
        <v>3607</v>
      </c>
      <c r="V4563" s="785" t="s">
        <v>3004</v>
      </c>
      <c r="W4563" s="785" t="s">
        <v>2615</v>
      </c>
      <c r="X4563" s="785"/>
      <c r="Y4563" s="615" t="str">
        <f t="shared" si="71"/>
        <v>Takamoto Biogas</v>
      </c>
      <c r="Z4563" s="785" t="s">
        <v>2599</v>
      </c>
      <c r="AA4563" s="785" t="s">
        <v>5464</v>
      </c>
      <c r="AB4563" s="785" t="s">
        <v>3686</v>
      </c>
      <c r="AC4563" s="785" t="s">
        <v>2617</v>
      </c>
      <c r="AD4563" s="786">
        <v>43042</v>
      </c>
    </row>
    <row r="4564" spans="1:30" ht="15.75">
      <c r="A4564" s="785" t="s">
        <v>4301</v>
      </c>
      <c r="B4564" s="785" t="s">
        <v>31306</v>
      </c>
      <c r="C4564" s="785" t="s">
        <v>4303</v>
      </c>
      <c r="D4564" s="785" t="s">
        <v>2599</v>
      </c>
      <c r="E4564" s="785" t="s">
        <v>5864</v>
      </c>
      <c r="F4564" s="786">
        <v>42625</v>
      </c>
      <c r="G4564" s="785" t="s">
        <v>5865</v>
      </c>
      <c r="H4564" s="786">
        <v>42675</v>
      </c>
      <c r="I4564" s="785" t="s">
        <v>31307</v>
      </c>
      <c r="J4564" s="785" t="s">
        <v>627</v>
      </c>
      <c r="K4564" s="785" t="s">
        <v>31308</v>
      </c>
      <c r="L4564" s="785" t="s">
        <v>31309</v>
      </c>
      <c r="M4564" s="785"/>
      <c r="N4564" s="785"/>
      <c r="O4564" s="785"/>
      <c r="P4564" s="787">
        <v>36.813668</v>
      </c>
      <c r="Q4564" s="787">
        <v>-1.0586850000000001</v>
      </c>
      <c r="R4564" s="785" t="s">
        <v>821</v>
      </c>
      <c r="S4564" s="785" t="s">
        <v>871</v>
      </c>
      <c r="T4564" s="785" t="s">
        <v>871</v>
      </c>
      <c r="U4564" s="785" t="s">
        <v>19179</v>
      </c>
      <c r="V4564" s="785" t="s">
        <v>3004</v>
      </c>
      <c r="W4564" s="785" t="s">
        <v>2615</v>
      </c>
      <c r="X4564" s="785"/>
      <c r="Y4564" s="615" t="str">
        <f t="shared" si="71"/>
        <v>Takamoto Biogas</v>
      </c>
      <c r="Z4564" s="785" t="s">
        <v>2599</v>
      </c>
      <c r="AA4564" s="785" t="s">
        <v>5464</v>
      </c>
      <c r="AB4564" s="785" t="s">
        <v>3686</v>
      </c>
      <c r="AC4564" s="785" t="s">
        <v>2617</v>
      </c>
      <c r="AD4564" s="786">
        <v>43033</v>
      </c>
    </row>
    <row r="4565" spans="1:30" ht="15.75">
      <c r="A4565" s="785" t="s">
        <v>4301</v>
      </c>
      <c r="B4565" s="785" t="s">
        <v>31451</v>
      </c>
      <c r="C4565" s="785" t="s">
        <v>4379</v>
      </c>
      <c r="D4565" s="785" t="s">
        <v>2751</v>
      </c>
      <c r="E4565" s="785" t="s">
        <v>5864</v>
      </c>
      <c r="F4565" s="786">
        <v>42625</v>
      </c>
      <c r="G4565" s="785" t="s">
        <v>5865</v>
      </c>
      <c r="H4565" s="786">
        <v>42675</v>
      </c>
      <c r="I4565" s="785" t="s">
        <v>31452</v>
      </c>
      <c r="J4565" s="785" t="s">
        <v>629</v>
      </c>
      <c r="K4565" s="785" t="s">
        <v>31453</v>
      </c>
      <c r="L4565" s="785" t="s">
        <v>31454</v>
      </c>
      <c r="M4565" s="785"/>
      <c r="N4565" s="785"/>
      <c r="O4565" s="785"/>
      <c r="P4565" s="788"/>
      <c r="Q4565" s="788"/>
      <c r="R4565" s="785" t="s">
        <v>1228</v>
      </c>
      <c r="S4565" s="785" t="s">
        <v>1229</v>
      </c>
      <c r="T4565" s="785" t="s">
        <v>3477</v>
      </c>
      <c r="U4565" s="785" t="s">
        <v>2599</v>
      </c>
      <c r="V4565" s="785" t="s">
        <v>3004</v>
      </c>
      <c r="W4565" s="785" t="s">
        <v>3025</v>
      </c>
      <c r="X4565" s="785"/>
      <c r="Y4565" s="615" t="str">
        <f t="shared" si="71"/>
        <v>Kichemu limited</v>
      </c>
      <c r="Z4565" s="785" t="s">
        <v>2599</v>
      </c>
      <c r="AA4565" s="785" t="s">
        <v>4349</v>
      </c>
      <c r="AB4565" s="785" t="s">
        <v>2683</v>
      </c>
      <c r="AC4565" s="785" t="s">
        <v>2606</v>
      </c>
      <c r="AD4565" s="786">
        <v>42796</v>
      </c>
    </row>
    <row r="4566" spans="1:30" ht="15.75">
      <c r="A4566" s="785" t="s">
        <v>4301</v>
      </c>
      <c r="B4566" s="785" t="s">
        <v>32516</v>
      </c>
      <c r="C4566" s="785" t="s">
        <v>4303</v>
      </c>
      <c r="D4566" s="785" t="s">
        <v>2599</v>
      </c>
      <c r="E4566" s="785" t="s">
        <v>5864</v>
      </c>
      <c r="F4566" s="786">
        <v>42625</v>
      </c>
      <c r="G4566" s="785" t="s">
        <v>5865</v>
      </c>
      <c r="H4566" s="786">
        <v>42675</v>
      </c>
      <c r="I4566" s="785" t="s">
        <v>32517</v>
      </c>
      <c r="J4566" s="785" t="s">
        <v>629</v>
      </c>
      <c r="K4566" s="785" t="s">
        <v>32518</v>
      </c>
      <c r="L4566" s="785" t="s">
        <v>32519</v>
      </c>
      <c r="M4566" s="785"/>
      <c r="N4566" s="785"/>
      <c r="O4566" s="785"/>
      <c r="P4566" s="787">
        <v>34.718304000000003</v>
      </c>
      <c r="Q4566" s="787">
        <v>-0.81817700000000004</v>
      </c>
      <c r="R4566" s="785" t="s">
        <v>2696</v>
      </c>
      <c r="S4566" s="785" t="s">
        <v>2697</v>
      </c>
      <c r="T4566" s="785" t="s">
        <v>32520</v>
      </c>
      <c r="U4566" s="785" t="s">
        <v>32521</v>
      </c>
      <c r="V4566" s="785" t="s">
        <v>3070</v>
      </c>
      <c r="W4566" s="785" t="s">
        <v>22222</v>
      </c>
      <c r="X4566" s="785"/>
      <c r="Y4566" s="615" t="str">
        <f t="shared" si="71"/>
        <v>Nyansancha Biogas</v>
      </c>
      <c r="Z4566" s="785" t="s">
        <v>2599</v>
      </c>
      <c r="AA4566" s="785" t="s">
        <v>4349</v>
      </c>
      <c r="AB4566" s="785" t="s">
        <v>2605</v>
      </c>
      <c r="AC4566" s="785" t="s">
        <v>2606</v>
      </c>
      <c r="AD4566" s="786">
        <v>42796</v>
      </c>
    </row>
    <row r="4567" spans="1:30" ht="15.75">
      <c r="A4567" s="785" t="s">
        <v>4301</v>
      </c>
      <c r="B4567" s="785" t="s">
        <v>32594</v>
      </c>
      <c r="C4567" s="785" t="s">
        <v>4303</v>
      </c>
      <c r="D4567" s="785" t="s">
        <v>2599</v>
      </c>
      <c r="E4567" s="785" t="s">
        <v>5864</v>
      </c>
      <c r="F4567" s="786">
        <v>42625</v>
      </c>
      <c r="G4567" s="785" t="s">
        <v>5865</v>
      </c>
      <c r="H4567" s="786">
        <v>42675</v>
      </c>
      <c r="I4567" s="785" t="s">
        <v>32595</v>
      </c>
      <c r="J4567" s="785" t="s">
        <v>627</v>
      </c>
      <c r="K4567" s="785" t="s">
        <v>32596</v>
      </c>
      <c r="L4567" s="785" t="s">
        <v>32597</v>
      </c>
      <c r="M4567" s="785"/>
      <c r="N4567" s="785"/>
      <c r="O4567" s="785"/>
      <c r="P4567" s="787">
        <v>36.811936000000003</v>
      </c>
      <c r="Q4567" s="787">
        <v>-1.1301289999999999</v>
      </c>
      <c r="R4567" s="785" t="s">
        <v>821</v>
      </c>
      <c r="S4567" s="785" t="s">
        <v>1589</v>
      </c>
      <c r="T4567" s="785" t="s">
        <v>3421</v>
      </c>
      <c r="U4567" s="785" t="s">
        <v>32598</v>
      </c>
      <c r="V4567" s="785" t="s">
        <v>3070</v>
      </c>
      <c r="W4567" s="785" t="s">
        <v>2805</v>
      </c>
      <c r="X4567" s="785"/>
      <c r="Y4567" s="615" t="str">
        <f t="shared" si="71"/>
        <v>Felikam Biogas Services</v>
      </c>
      <c r="Z4567" s="785" t="s">
        <v>2599</v>
      </c>
      <c r="AA4567" s="785" t="s">
        <v>4349</v>
      </c>
      <c r="AB4567" s="785" t="s">
        <v>2605</v>
      </c>
      <c r="AC4567" s="785" t="s">
        <v>2606</v>
      </c>
      <c r="AD4567" s="786">
        <v>42796</v>
      </c>
    </row>
    <row r="4568" spans="1:30" ht="15.75">
      <c r="A4568" s="785" t="s">
        <v>4301</v>
      </c>
      <c r="B4568" s="785" t="s">
        <v>18002</v>
      </c>
      <c r="C4568" s="785" t="s">
        <v>4303</v>
      </c>
      <c r="D4568" s="785" t="s">
        <v>2599</v>
      </c>
      <c r="E4568" s="785" t="s">
        <v>18003</v>
      </c>
      <c r="F4568" s="786">
        <v>42624</v>
      </c>
      <c r="G4568" s="785" t="s">
        <v>7147</v>
      </c>
      <c r="H4568" s="786">
        <v>42674</v>
      </c>
      <c r="I4568" s="785" t="s">
        <v>18004</v>
      </c>
      <c r="J4568" s="785" t="s">
        <v>629</v>
      </c>
      <c r="K4568" s="785" t="s">
        <v>2612</v>
      </c>
      <c r="L4568" s="785" t="s">
        <v>18005</v>
      </c>
      <c r="M4568" s="785"/>
      <c r="N4568" s="785"/>
      <c r="O4568" s="785"/>
      <c r="P4568" s="787">
        <v>36.902079999999998</v>
      </c>
      <c r="Q4568" s="787">
        <v>-0.55060799999999999</v>
      </c>
      <c r="R4568" s="785" t="s">
        <v>1056</v>
      </c>
      <c r="S4568" s="785" t="s">
        <v>1685</v>
      </c>
      <c r="T4568" s="785" t="s">
        <v>18006</v>
      </c>
      <c r="U4568" s="785" t="s">
        <v>3014</v>
      </c>
      <c r="V4568" s="785" t="s">
        <v>3004</v>
      </c>
      <c r="W4568" s="785" t="s">
        <v>3015</v>
      </c>
      <c r="X4568" s="785" t="s">
        <v>3015</v>
      </c>
      <c r="Y4568" s="615" t="str">
        <f t="shared" si="71"/>
        <v>Mt Kenya Renewable Energy</v>
      </c>
      <c r="Z4568" s="785" t="s">
        <v>4884</v>
      </c>
      <c r="AA4568" s="785" t="s">
        <v>4349</v>
      </c>
      <c r="AB4568" s="785" t="s">
        <v>2605</v>
      </c>
      <c r="AC4568" s="785" t="s">
        <v>2606</v>
      </c>
      <c r="AD4568" s="786">
        <v>42915</v>
      </c>
    </row>
    <row r="4569" spans="1:30" ht="15.75">
      <c r="A4569" s="785" t="s">
        <v>4301</v>
      </c>
      <c r="B4569" s="785" t="s">
        <v>26916</v>
      </c>
      <c r="C4569" s="785" t="s">
        <v>4303</v>
      </c>
      <c r="D4569" s="785" t="s">
        <v>2599</v>
      </c>
      <c r="E4569" s="785" t="s">
        <v>18003</v>
      </c>
      <c r="F4569" s="786">
        <v>42624</v>
      </c>
      <c r="G4569" s="785" t="s">
        <v>7147</v>
      </c>
      <c r="H4569" s="786">
        <v>42674</v>
      </c>
      <c r="I4569" s="785" t="s">
        <v>26917</v>
      </c>
      <c r="J4569" s="785" t="s">
        <v>627</v>
      </c>
      <c r="K4569" s="785" t="s">
        <v>26918</v>
      </c>
      <c r="L4569" s="785" t="s">
        <v>26919</v>
      </c>
      <c r="M4569" s="785"/>
      <c r="N4569" s="785"/>
      <c r="O4569" s="785"/>
      <c r="P4569" s="787">
        <v>36.213202000000003</v>
      </c>
      <c r="Q4569" s="787">
        <v>4.9605000000000003E-2</v>
      </c>
      <c r="R4569" s="785" t="s">
        <v>695</v>
      </c>
      <c r="S4569" s="785" t="s">
        <v>2231</v>
      </c>
      <c r="T4569" s="785" t="s">
        <v>2628</v>
      </c>
      <c r="U4569" s="785" t="s">
        <v>2677</v>
      </c>
      <c r="V4569" s="785" t="s">
        <v>2673</v>
      </c>
      <c r="W4569" s="785" t="s">
        <v>2668</v>
      </c>
      <c r="X4569" s="785"/>
      <c r="Y4569" s="615" t="str">
        <f t="shared" si="71"/>
        <v>Reuben K Kimenyi</v>
      </c>
      <c r="Z4569" s="785" t="s">
        <v>2599</v>
      </c>
      <c r="AA4569" s="785" t="s">
        <v>4314</v>
      </c>
      <c r="AB4569" s="785" t="s">
        <v>2605</v>
      </c>
      <c r="AC4569" s="785" t="s">
        <v>2606</v>
      </c>
      <c r="AD4569" s="786">
        <v>42796</v>
      </c>
    </row>
    <row r="4570" spans="1:30" ht="15.75">
      <c r="A4570" s="785" t="s">
        <v>4301</v>
      </c>
      <c r="B4570" s="785" t="s">
        <v>17168</v>
      </c>
      <c r="C4570" s="785" t="s">
        <v>4379</v>
      </c>
      <c r="D4570" s="785" t="s">
        <v>2703</v>
      </c>
      <c r="E4570" s="785" t="s">
        <v>6577</v>
      </c>
      <c r="F4570" s="786">
        <v>42623</v>
      </c>
      <c r="G4570" s="785" t="s">
        <v>5668</v>
      </c>
      <c r="H4570" s="786">
        <v>42673</v>
      </c>
      <c r="I4570" s="785" t="s">
        <v>17169</v>
      </c>
      <c r="J4570" s="785" t="s">
        <v>627</v>
      </c>
      <c r="K4570" s="785" t="s">
        <v>2612</v>
      </c>
      <c r="L4570" s="785" t="s">
        <v>17170</v>
      </c>
      <c r="M4570" s="785"/>
      <c r="N4570" s="785"/>
      <c r="O4570" s="785"/>
      <c r="P4570" s="788"/>
      <c r="Q4570" s="788"/>
      <c r="R4570" s="785" t="s">
        <v>893</v>
      </c>
      <c r="S4570" s="785" t="s">
        <v>17132</v>
      </c>
      <c r="T4570" s="785" t="s">
        <v>2708</v>
      </c>
      <c r="U4570" s="785" t="s">
        <v>2599</v>
      </c>
      <c r="V4570" s="785" t="s">
        <v>3174</v>
      </c>
      <c r="W4570" s="785" t="s">
        <v>3116</v>
      </c>
      <c r="X4570" s="785" t="s">
        <v>3116</v>
      </c>
      <c r="Y4570" s="615" t="str">
        <f t="shared" si="71"/>
        <v>Luka Kiprop Maiyo</v>
      </c>
      <c r="Z4570" s="785" t="s">
        <v>2599</v>
      </c>
      <c r="AA4570" s="785" t="s">
        <v>4314</v>
      </c>
      <c r="AB4570" s="785" t="s">
        <v>2605</v>
      </c>
      <c r="AC4570" s="785" t="s">
        <v>2606</v>
      </c>
      <c r="AD4570" s="786">
        <v>42796</v>
      </c>
    </row>
    <row r="4571" spans="1:30" ht="15.75">
      <c r="A4571" s="785" t="s">
        <v>4301</v>
      </c>
      <c r="B4571" s="785" t="s">
        <v>7586</v>
      </c>
      <c r="C4571" s="785" t="s">
        <v>4379</v>
      </c>
      <c r="D4571" s="785" t="s">
        <v>2703</v>
      </c>
      <c r="E4571" s="785" t="s">
        <v>7587</v>
      </c>
      <c r="F4571" s="786">
        <v>42622</v>
      </c>
      <c r="G4571" s="785" t="s">
        <v>6040</v>
      </c>
      <c r="H4571" s="786">
        <v>42672</v>
      </c>
      <c r="I4571" s="785" t="s">
        <v>7588</v>
      </c>
      <c r="J4571" s="785" t="s">
        <v>629</v>
      </c>
      <c r="K4571" s="785" t="s">
        <v>2612</v>
      </c>
      <c r="L4571" s="785" t="s">
        <v>7589</v>
      </c>
      <c r="M4571" s="785"/>
      <c r="N4571" s="785"/>
      <c r="O4571" s="785"/>
      <c r="P4571" s="787">
        <v>37.195945000000002</v>
      </c>
      <c r="Q4571" s="787">
        <v>-0.85447499999999998</v>
      </c>
      <c r="R4571" s="785" t="s">
        <v>1030</v>
      </c>
      <c r="S4571" s="785" t="s">
        <v>2646</v>
      </c>
      <c r="T4571" s="785" t="s">
        <v>2646</v>
      </c>
      <c r="U4571" s="785" t="s">
        <v>7590</v>
      </c>
      <c r="V4571" s="785" t="s">
        <v>3070</v>
      </c>
      <c r="W4571" s="785" t="s">
        <v>4050</v>
      </c>
      <c r="X4571" s="785" t="s">
        <v>3273</v>
      </c>
      <c r="Y4571" s="615" t="str">
        <f t="shared" si="71"/>
        <v>Edwine Joseph Majale Okinda</v>
      </c>
      <c r="Z4571" s="785" t="s">
        <v>2599</v>
      </c>
      <c r="AA4571" s="785" t="s">
        <v>4314</v>
      </c>
      <c r="AB4571" s="785" t="s">
        <v>2605</v>
      </c>
      <c r="AC4571" s="785" t="s">
        <v>2606</v>
      </c>
      <c r="AD4571" s="786">
        <v>42796</v>
      </c>
    </row>
    <row r="4572" spans="1:30" ht="15.75">
      <c r="A4572" s="785" t="s">
        <v>4301</v>
      </c>
      <c r="B4572" s="785" t="s">
        <v>22500</v>
      </c>
      <c r="C4572" s="785" t="s">
        <v>4303</v>
      </c>
      <c r="D4572" s="785" t="s">
        <v>2599</v>
      </c>
      <c r="E4572" s="785" t="s">
        <v>21666</v>
      </c>
      <c r="F4572" s="786">
        <v>42642</v>
      </c>
      <c r="G4572" s="785" t="s">
        <v>6040</v>
      </c>
      <c r="H4572" s="786">
        <v>42672</v>
      </c>
      <c r="I4572" s="785" t="s">
        <v>22501</v>
      </c>
      <c r="J4572" s="785" t="s">
        <v>629</v>
      </c>
      <c r="K4572" s="785" t="s">
        <v>22502</v>
      </c>
      <c r="L4572" s="785" t="s">
        <v>22503</v>
      </c>
      <c r="M4572" s="785"/>
      <c r="N4572" s="785"/>
      <c r="O4572" s="785"/>
      <c r="P4572" s="787">
        <v>37.588400999999998</v>
      </c>
      <c r="Q4572" s="787">
        <v>-0.40782600000000002</v>
      </c>
      <c r="R4572" s="785" t="s">
        <v>1089</v>
      </c>
      <c r="S4572" s="785" t="s">
        <v>2731</v>
      </c>
      <c r="T4572" s="785" t="s">
        <v>2731</v>
      </c>
      <c r="U4572" s="785" t="s">
        <v>3306</v>
      </c>
      <c r="V4572" s="785" t="s">
        <v>2673</v>
      </c>
      <c r="W4572" s="785" t="s">
        <v>3079</v>
      </c>
      <c r="X4572" s="785" t="s">
        <v>3080</v>
      </c>
      <c r="Y4572" s="615" t="str">
        <f t="shared" si="71"/>
        <v>Samuel Migwi</v>
      </c>
      <c r="Z4572" s="785" t="s">
        <v>22504</v>
      </c>
      <c r="AA4572" s="785" t="s">
        <v>4314</v>
      </c>
      <c r="AB4572" s="785" t="s">
        <v>2605</v>
      </c>
      <c r="AC4572" s="785" t="s">
        <v>2606</v>
      </c>
      <c r="AD4572" s="786">
        <v>43007</v>
      </c>
    </row>
    <row r="4573" spans="1:30" ht="15.75">
      <c r="A4573" s="785" t="s">
        <v>4301</v>
      </c>
      <c r="B4573" s="785" t="s">
        <v>22547</v>
      </c>
      <c r="C4573" s="785" t="s">
        <v>4303</v>
      </c>
      <c r="D4573" s="785" t="s">
        <v>2599</v>
      </c>
      <c r="E4573" s="785" t="s">
        <v>5679</v>
      </c>
      <c r="F4573" s="786">
        <v>42644</v>
      </c>
      <c r="G4573" s="785" t="s">
        <v>6040</v>
      </c>
      <c r="H4573" s="786">
        <v>42672</v>
      </c>
      <c r="I4573" s="785" t="s">
        <v>22548</v>
      </c>
      <c r="J4573" s="785" t="s">
        <v>629</v>
      </c>
      <c r="K4573" s="785" t="s">
        <v>22549</v>
      </c>
      <c r="L4573" s="785" t="s">
        <v>22550</v>
      </c>
      <c r="M4573" s="785" t="s">
        <v>22551</v>
      </c>
      <c r="N4573" s="785"/>
      <c r="O4573" s="785" t="s">
        <v>22552</v>
      </c>
      <c r="P4573" s="787">
        <v>37.592759999999998</v>
      </c>
      <c r="Q4573" s="787">
        <v>-0.41222999999999999</v>
      </c>
      <c r="R4573" s="785" t="s">
        <v>1089</v>
      </c>
      <c r="S4573" s="785" t="s">
        <v>2731</v>
      </c>
      <c r="T4573" s="785" t="s">
        <v>2731</v>
      </c>
      <c r="U4573" s="785" t="s">
        <v>3306</v>
      </c>
      <c r="V4573" s="785" t="s">
        <v>2673</v>
      </c>
      <c r="W4573" s="785" t="s">
        <v>3079</v>
      </c>
      <c r="X4573" s="785" t="s">
        <v>3080</v>
      </c>
      <c r="Y4573" s="615" t="str">
        <f t="shared" si="71"/>
        <v>Samuel Migwi</v>
      </c>
      <c r="Z4573" s="785" t="s">
        <v>22504</v>
      </c>
      <c r="AA4573" s="785" t="s">
        <v>4314</v>
      </c>
      <c r="AB4573" s="785" t="s">
        <v>2605</v>
      </c>
      <c r="AC4573" s="785" t="s">
        <v>2606</v>
      </c>
      <c r="AD4573" s="786">
        <v>43007</v>
      </c>
    </row>
    <row r="4574" spans="1:30" ht="15.75">
      <c r="A4574" s="785" t="s">
        <v>4301</v>
      </c>
      <c r="B4574" s="785" t="s">
        <v>24095</v>
      </c>
      <c r="C4574" s="785" t="s">
        <v>4303</v>
      </c>
      <c r="D4574" s="785" t="s">
        <v>2599</v>
      </c>
      <c r="E4574" s="785" t="s">
        <v>6521</v>
      </c>
      <c r="F4574" s="786">
        <v>42619</v>
      </c>
      <c r="G4574" s="785" t="s">
        <v>6021</v>
      </c>
      <c r="H4574" s="786">
        <v>42669</v>
      </c>
      <c r="I4574" s="785" t="s">
        <v>24096</v>
      </c>
      <c r="J4574" s="785" t="s">
        <v>629</v>
      </c>
      <c r="K4574" s="785" t="s">
        <v>24097</v>
      </c>
      <c r="L4574" s="785" t="s">
        <v>24098</v>
      </c>
      <c r="M4574" s="785"/>
      <c r="N4574" s="785"/>
      <c r="O4574" s="785"/>
      <c r="P4574" s="787">
        <v>38.448926999999998</v>
      </c>
      <c r="Q4574" s="787">
        <v>-3.4789509999999999</v>
      </c>
      <c r="R4574" s="785" t="s">
        <v>766</v>
      </c>
      <c r="S4574" s="785" t="s">
        <v>767</v>
      </c>
      <c r="T4574" s="785" t="s">
        <v>3401</v>
      </c>
      <c r="U4574" s="785" t="s">
        <v>24099</v>
      </c>
      <c r="V4574" s="785" t="s">
        <v>2855</v>
      </c>
      <c r="W4574" s="785" t="s">
        <v>2746</v>
      </c>
      <c r="X4574" s="785" t="s">
        <v>2746</v>
      </c>
      <c r="Y4574" s="615" t="str">
        <f t="shared" si="71"/>
        <v>Stephen Nyange</v>
      </c>
      <c r="Z4574" s="785" t="s">
        <v>2599</v>
      </c>
      <c r="AA4574" s="785" t="s">
        <v>4314</v>
      </c>
      <c r="AB4574" s="785" t="s">
        <v>2605</v>
      </c>
      <c r="AC4574" s="785" t="s">
        <v>2606</v>
      </c>
      <c r="AD4574" s="786">
        <v>42796</v>
      </c>
    </row>
    <row r="4575" spans="1:30" ht="15.75">
      <c r="A4575" s="785" t="s">
        <v>4301</v>
      </c>
      <c r="B4575" s="785" t="s">
        <v>13518</v>
      </c>
      <c r="C4575" s="785" t="s">
        <v>4303</v>
      </c>
      <c r="D4575" s="785" t="s">
        <v>2599</v>
      </c>
      <c r="E4575" s="785" t="s">
        <v>13519</v>
      </c>
      <c r="F4575" s="786">
        <v>42558</v>
      </c>
      <c r="G4575" s="785" t="s">
        <v>13520</v>
      </c>
      <c r="H4575" s="786">
        <v>42665</v>
      </c>
      <c r="I4575" s="785" t="s">
        <v>13521</v>
      </c>
      <c r="J4575" s="785" t="s">
        <v>627</v>
      </c>
      <c r="K4575" s="785" t="s">
        <v>13522</v>
      </c>
      <c r="L4575" s="785" t="s">
        <v>13523</v>
      </c>
      <c r="M4575" s="785" t="s">
        <v>13524</v>
      </c>
      <c r="N4575" s="785"/>
      <c r="O4575" s="785"/>
      <c r="P4575" s="787">
        <v>34.922446999999998</v>
      </c>
      <c r="Q4575" s="787">
        <v>-0.55042000000000002</v>
      </c>
      <c r="R4575" s="785" t="s">
        <v>843</v>
      </c>
      <c r="S4575" s="785" t="s">
        <v>843</v>
      </c>
      <c r="T4575" s="785" t="s">
        <v>3365</v>
      </c>
      <c r="U4575" s="785" t="s">
        <v>2753</v>
      </c>
      <c r="V4575" s="785" t="s">
        <v>2673</v>
      </c>
      <c r="W4575" s="785" t="s">
        <v>4057</v>
      </c>
      <c r="X4575" s="785" t="s">
        <v>2754</v>
      </c>
      <c r="Y4575" s="615" t="str">
        <f t="shared" si="71"/>
        <v>Joel Nyambane Moigare</v>
      </c>
      <c r="Z4575" s="785" t="s">
        <v>13448</v>
      </c>
      <c r="AA4575" s="785" t="s">
        <v>4314</v>
      </c>
      <c r="AB4575" s="785" t="s">
        <v>2605</v>
      </c>
      <c r="AC4575" s="785" t="s">
        <v>2606</v>
      </c>
      <c r="AD4575" s="786">
        <v>42830</v>
      </c>
    </row>
    <row r="4576" spans="1:30" ht="15.75">
      <c r="A4576" s="785" t="s">
        <v>4301</v>
      </c>
      <c r="B4576" s="785" t="s">
        <v>16624</v>
      </c>
      <c r="C4576" s="785" t="s">
        <v>4303</v>
      </c>
      <c r="D4576" s="785" t="s">
        <v>2599</v>
      </c>
      <c r="E4576" s="785" t="s">
        <v>16625</v>
      </c>
      <c r="F4576" s="786">
        <v>42433</v>
      </c>
      <c r="G4576" s="785" t="s">
        <v>6648</v>
      </c>
      <c r="H4576" s="786">
        <v>42664</v>
      </c>
      <c r="I4576" s="785" t="s">
        <v>16626</v>
      </c>
      <c r="J4576" s="785" t="s">
        <v>629</v>
      </c>
      <c r="K4576" s="785" t="s">
        <v>2612</v>
      </c>
      <c r="L4576" s="785" t="s">
        <v>16627</v>
      </c>
      <c r="M4576" s="785"/>
      <c r="N4576" s="785"/>
      <c r="O4576" s="785" t="s">
        <v>16628</v>
      </c>
      <c r="P4576" s="787">
        <v>37.049914999999999</v>
      </c>
      <c r="Q4576" s="787">
        <v>-1.2798499999999999</v>
      </c>
      <c r="R4576" s="785" t="s">
        <v>2661</v>
      </c>
      <c r="S4576" s="785" t="s">
        <v>6751</v>
      </c>
      <c r="T4576" s="785" t="s">
        <v>2688</v>
      </c>
      <c r="U4576" s="785" t="s">
        <v>16629</v>
      </c>
      <c r="V4576" s="785" t="s">
        <v>2855</v>
      </c>
      <c r="W4576" s="785" t="s">
        <v>3092</v>
      </c>
      <c r="X4576" s="785" t="s">
        <v>2825</v>
      </c>
      <c r="Y4576" s="615" t="str">
        <f t="shared" si="71"/>
        <v>Lazurus Kariuki Ndotu</v>
      </c>
      <c r="Z4576" s="785" t="s">
        <v>3661</v>
      </c>
      <c r="AA4576" s="785" t="s">
        <v>4314</v>
      </c>
      <c r="AB4576" s="785" t="s">
        <v>2605</v>
      </c>
      <c r="AC4576" s="785" t="s">
        <v>2606</v>
      </c>
      <c r="AD4576" s="786">
        <v>43212</v>
      </c>
    </row>
    <row r="4577" spans="1:30" ht="15.75">
      <c r="A4577" s="785" t="s">
        <v>4301</v>
      </c>
      <c r="B4577" s="785" t="s">
        <v>17393</v>
      </c>
      <c r="C4577" s="785" t="s">
        <v>4303</v>
      </c>
      <c r="D4577" s="785" t="s">
        <v>2599</v>
      </c>
      <c r="E4577" s="785" t="s">
        <v>17394</v>
      </c>
      <c r="F4577" s="786">
        <v>42613</v>
      </c>
      <c r="G4577" s="785" t="s">
        <v>4681</v>
      </c>
      <c r="H4577" s="786">
        <v>42663</v>
      </c>
      <c r="I4577" s="785" t="s">
        <v>17395</v>
      </c>
      <c r="J4577" s="785" t="s">
        <v>627</v>
      </c>
      <c r="K4577" s="785" t="s">
        <v>17396</v>
      </c>
      <c r="L4577" s="785" t="s">
        <v>17397</v>
      </c>
      <c r="M4577" s="785"/>
      <c r="N4577" s="785"/>
      <c r="O4577" s="785"/>
      <c r="P4577" s="787">
        <v>37.166952000000002</v>
      </c>
      <c r="Q4577" s="787">
        <v>-0.86273900000000003</v>
      </c>
      <c r="R4577" s="785" t="s">
        <v>1030</v>
      </c>
      <c r="S4577" s="785" t="s">
        <v>2646</v>
      </c>
      <c r="T4577" s="785" t="s">
        <v>2776</v>
      </c>
      <c r="U4577" s="785" t="s">
        <v>3375</v>
      </c>
      <c r="V4577" s="785" t="s">
        <v>2673</v>
      </c>
      <c r="W4577" s="785" t="s">
        <v>3535</v>
      </c>
      <c r="X4577" s="785" t="s">
        <v>3535</v>
      </c>
      <c r="Y4577" s="615" t="str">
        <f t="shared" si="71"/>
        <v>Maurice Kinuthia Wangui</v>
      </c>
      <c r="Z4577" s="785" t="s">
        <v>2599</v>
      </c>
      <c r="AA4577" s="785" t="s">
        <v>4314</v>
      </c>
      <c r="AB4577" s="785" t="s">
        <v>2605</v>
      </c>
      <c r="AC4577" s="785" t="s">
        <v>2606</v>
      </c>
      <c r="AD4577" s="786">
        <v>42796</v>
      </c>
    </row>
    <row r="4578" spans="1:30" ht="15.75">
      <c r="A4578" s="785" t="s">
        <v>4301</v>
      </c>
      <c r="B4578" s="785" t="s">
        <v>28182</v>
      </c>
      <c r="C4578" s="785" t="s">
        <v>4303</v>
      </c>
      <c r="D4578" s="785" t="s">
        <v>2599</v>
      </c>
      <c r="E4578" s="785" t="s">
        <v>28183</v>
      </c>
      <c r="F4578" s="786">
        <v>42609</v>
      </c>
      <c r="G4578" s="785" t="s">
        <v>17020</v>
      </c>
      <c r="H4578" s="786">
        <v>42659</v>
      </c>
      <c r="I4578" s="785" t="s">
        <v>28184</v>
      </c>
      <c r="J4578" s="785" t="s">
        <v>629</v>
      </c>
      <c r="K4578" s="785" t="s">
        <v>28185</v>
      </c>
      <c r="L4578" s="785" t="s">
        <v>28186</v>
      </c>
      <c r="M4578" s="785"/>
      <c r="N4578" s="785"/>
      <c r="O4578" s="785"/>
      <c r="P4578" s="787">
        <v>38.321325000000002</v>
      </c>
      <c r="Q4578" s="787">
        <v>-3.490558</v>
      </c>
      <c r="R4578" s="785" t="s">
        <v>766</v>
      </c>
      <c r="S4578" s="785" t="s">
        <v>2745</v>
      </c>
      <c r="T4578" s="785" t="s">
        <v>3401</v>
      </c>
      <c r="U4578" s="785" t="s">
        <v>24136</v>
      </c>
      <c r="V4578" s="785" t="s">
        <v>2855</v>
      </c>
      <c r="W4578" s="785" t="s">
        <v>2746</v>
      </c>
      <c r="X4578" s="785"/>
      <c r="Y4578" s="615" t="str">
        <f t="shared" si="71"/>
        <v>Stephen Nyange</v>
      </c>
      <c r="Z4578" s="785" t="s">
        <v>2599</v>
      </c>
      <c r="AA4578" s="785" t="s">
        <v>4314</v>
      </c>
      <c r="AB4578" s="785" t="s">
        <v>2605</v>
      </c>
      <c r="AC4578" s="785" t="s">
        <v>2606</v>
      </c>
      <c r="AD4578" s="786">
        <v>42796</v>
      </c>
    </row>
    <row r="4579" spans="1:30" ht="15.75">
      <c r="A4579" s="785" t="s">
        <v>4301</v>
      </c>
      <c r="B4579" s="785" t="s">
        <v>11410</v>
      </c>
      <c r="C4579" s="785" t="s">
        <v>4303</v>
      </c>
      <c r="D4579" s="785" t="s">
        <v>2599</v>
      </c>
      <c r="E4579" s="785" t="s">
        <v>11411</v>
      </c>
      <c r="F4579" s="786">
        <v>42466</v>
      </c>
      <c r="G4579" s="785" t="s">
        <v>11412</v>
      </c>
      <c r="H4579" s="786">
        <v>42657</v>
      </c>
      <c r="I4579" s="785" t="s">
        <v>11413</v>
      </c>
      <c r="J4579" s="785" t="s">
        <v>629</v>
      </c>
      <c r="K4579" s="785" t="s">
        <v>2612</v>
      </c>
      <c r="L4579" s="785" t="s">
        <v>11414</v>
      </c>
      <c r="M4579" s="785"/>
      <c r="N4579" s="785"/>
      <c r="O4579" s="785"/>
      <c r="P4579" s="787">
        <v>36.630012999999998</v>
      </c>
      <c r="Q4579" s="787">
        <v>-0.69944799999999996</v>
      </c>
      <c r="R4579" s="785" t="s">
        <v>1228</v>
      </c>
      <c r="S4579" s="785" t="s">
        <v>2633</v>
      </c>
      <c r="T4579" s="785" t="s">
        <v>11415</v>
      </c>
      <c r="U4579" s="785" t="s">
        <v>11416</v>
      </c>
      <c r="V4579" s="785" t="s">
        <v>2673</v>
      </c>
      <c r="W4579" s="785" t="s">
        <v>2974</v>
      </c>
      <c r="X4579" s="785" t="s">
        <v>2974</v>
      </c>
      <c r="Y4579" s="615" t="str">
        <f t="shared" si="71"/>
        <v>Harun Muchiri Stephen</v>
      </c>
      <c r="Z4579" s="785" t="s">
        <v>11417</v>
      </c>
      <c r="AA4579" s="785" t="s">
        <v>4314</v>
      </c>
      <c r="AB4579" s="785" t="s">
        <v>2605</v>
      </c>
      <c r="AC4579" s="785" t="s">
        <v>2606</v>
      </c>
      <c r="AD4579" s="786">
        <v>43279</v>
      </c>
    </row>
    <row r="4580" spans="1:30" ht="15.75">
      <c r="A4580" s="785" t="s">
        <v>4301</v>
      </c>
      <c r="B4580" s="785" t="s">
        <v>6122</v>
      </c>
      <c r="C4580" s="785" t="s">
        <v>4303</v>
      </c>
      <c r="D4580" s="785" t="s">
        <v>2599</v>
      </c>
      <c r="E4580" s="785" t="s">
        <v>6123</v>
      </c>
      <c r="F4580" s="786">
        <v>42605</v>
      </c>
      <c r="G4580" s="785" t="s">
        <v>4439</v>
      </c>
      <c r="H4580" s="786">
        <v>42655</v>
      </c>
      <c r="I4580" s="785" t="s">
        <v>6124</v>
      </c>
      <c r="J4580" s="785" t="s">
        <v>627</v>
      </c>
      <c r="K4580" s="785" t="s">
        <v>2612</v>
      </c>
      <c r="L4580" s="785" t="s">
        <v>6125</v>
      </c>
      <c r="M4580" s="785"/>
      <c r="N4580" s="785"/>
      <c r="O4580" s="785"/>
      <c r="P4580" s="787">
        <v>35.157102999999999</v>
      </c>
      <c r="Q4580" s="787">
        <v>-0.38961299999999999</v>
      </c>
      <c r="R4580" s="785" t="s">
        <v>2053</v>
      </c>
      <c r="S4580" s="785" t="s">
        <v>2715</v>
      </c>
      <c r="T4580" s="785" t="s">
        <v>3667</v>
      </c>
      <c r="U4580" s="785" t="s">
        <v>6126</v>
      </c>
      <c r="V4580" s="785" t="s">
        <v>6015</v>
      </c>
      <c r="W4580" s="785" t="s">
        <v>2608</v>
      </c>
      <c r="X4580" s="785" t="s">
        <v>2608</v>
      </c>
      <c r="Y4580" s="615" t="str">
        <f t="shared" si="71"/>
        <v>Biogas International Limited</v>
      </c>
      <c r="Z4580" s="785" t="s">
        <v>2599</v>
      </c>
      <c r="AA4580" s="785" t="s">
        <v>5464</v>
      </c>
      <c r="AB4580" s="785" t="s">
        <v>2609</v>
      </c>
      <c r="AC4580" s="785" t="s">
        <v>2610</v>
      </c>
      <c r="AD4580" s="786">
        <v>42796</v>
      </c>
    </row>
    <row r="4581" spans="1:30" ht="15.75">
      <c r="A4581" s="785" t="s">
        <v>4301</v>
      </c>
      <c r="B4581" s="785" t="s">
        <v>16494</v>
      </c>
      <c r="C4581" s="785" t="s">
        <v>4303</v>
      </c>
      <c r="D4581" s="785" t="s">
        <v>2599</v>
      </c>
      <c r="E4581" s="785" t="s">
        <v>16495</v>
      </c>
      <c r="F4581" s="786">
        <v>42645</v>
      </c>
      <c r="G4581" s="785" t="s">
        <v>4439</v>
      </c>
      <c r="H4581" s="786">
        <v>42655</v>
      </c>
      <c r="I4581" s="785" t="s">
        <v>16496</v>
      </c>
      <c r="J4581" s="785" t="s">
        <v>629</v>
      </c>
      <c r="K4581" s="785" t="s">
        <v>16497</v>
      </c>
      <c r="L4581" s="785" t="s">
        <v>16498</v>
      </c>
      <c r="M4581" s="785"/>
      <c r="N4581" s="785"/>
      <c r="O4581" s="785"/>
      <c r="P4581" s="787">
        <v>36.497833</v>
      </c>
      <c r="Q4581" s="787">
        <v>-0.19572800000000001</v>
      </c>
      <c r="R4581" s="785" t="s">
        <v>1228</v>
      </c>
      <c r="S4581" s="785" t="s">
        <v>1229</v>
      </c>
      <c r="T4581" s="785" t="s">
        <v>16395</v>
      </c>
      <c r="U4581" s="785" t="s">
        <v>16395</v>
      </c>
      <c r="V4581" s="785" t="s">
        <v>3004</v>
      </c>
      <c r="W4581" s="785" t="s">
        <v>3025</v>
      </c>
      <c r="X4581" s="785" t="s">
        <v>16397</v>
      </c>
      <c r="Y4581" s="615" t="str">
        <f t="shared" si="71"/>
        <v>Kichemu Limited</v>
      </c>
      <c r="Z4581" s="785" t="s">
        <v>2599</v>
      </c>
      <c r="AA4581" s="785" t="s">
        <v>4349</v>
      </c>
      <c r="AB4581" s="785" t="s">
        <v>2683</v>
      </c>
      <c r="AC4581" s="785" t="s">
        <v>2606</v>
      </c>
      <c r="AD4581" s="786">
        <v>42796</v>
      </c>
    </row>
    <row r="4582" spans="1:30" ht="15.75">
      <c r="A4582" s="785" t="s">
        <v>4301</v>
      </c>
      <c r="B4582" s="785" t="s">
        <v>23173</v>
      </c>
      <c r="C4582" s="785" t="s">
        <v>4303</v>
      </c>
      <c r="D4582" s="785" t="s">
        <v>2599</v>
      </c>
      <c r="E4582" s="785" t="s">
        <v>6123</v>
      </c>
      <c r="F4582" s="786">
        <v>42605</v>
      </c>
      <c r="G4582" s="785" t="s">
        <v>4439</v>
      </c>
      <c r="H4582" s="786">
        <v>42655</v>
      </c>
      <c r="I4582" s="785" t="s">
        <v>23174</v>
      </c>
      <c r="J4582" s="785" t="s">
        <v>629</v>
      </c>
      <c r="K4582" s="785" t="s">
        <v>23175</v>
      </c>
      <c r="L4582" s="785" t="s">
        <v>23176</v>
      </c>
      <c r="M4582" s="785"/>
      <c r="N4582" s="785"/>
      <c r="O4582" s="785"/>
      <c r="P4582" s="787">
        <v>36.161518000000001</v>
      </c>
      <c r="Q4582" s="787">
        <v>-0.20100499999999999</v>
      </c>
      <c r="R4582" s="785" t="s">
        <v>695</v>
      </c>
      <c r="S4582" s="785" t="s">
        <v>1204</v>
      </c>
      <c r="T4582" s="785" t="s">
        <v>1204</v>
      </c>
      <c r="U4582" s="785" t="s">
        <v>3330</v>
      </c>
      <c r="V4582" s="785" t="s">
        <v>2673</v>
      </c>
      <c r="W4582" s="785" t="s">
        <v>23165</v>
      </c>
      <c r="X4582" s="785" t="s">
        <v>23165</v>
      </c>
      <c r="Y4582" s="615" t="str">
        <f t="shared" si="71"/>
        <v>Simon Kabucho</v>
      </c>
      <c r="Z4582" s="785" t="s">
        <v>23172</v>
      </c>
      <c r="AA4582" s="785" t="s">
        <v>4314</v>
      </c>
      <c r="AB4582" s="785" t="s">
        <v>2683</v>
      </c>
      <c r="AC4582" s="785" t="s">
        <v>2606</v>
      </c>
      <c r="AD4582" s="786">
        <v>42996</v>
      </c>
    </row>
    <row r="4583" spans="1:30" ht="15.75">
      <c r="A4583" s="785" t="s">
        <v>4301</v>
      </c>
      <c r="B4583" s="785" t="s">
        <v>23493</v>
      </c>
      <c r="C4583" s="785" t="s">
        <v>4303</v>
      </c>
      <c r="D4583" s="785" t="s">
        <v>2599</v>
      </c>
      <c r="E4583" s="785" t="s">
        <v>6123</v>
      </c>
      <c r="F4583" s="786">
        <v>42605</v>
      </c>
      <c r="G4583" s="785" t="s">
        <v>4439</v>
      </c>
      <c r="H4583" s="786">
        <v>42655</v>
      </c>
      <c r="I4583" s="785" t="s">
        <v>23494</v>
      </c>
      <c r="J4583" s="785" t="s">
        <v>629</v>
      </c>
      <c r="K4583" s="785" t="s">
        <v>23495</v>
      </c>
      <c r="L4583" s="785" t="s">
        <v>23496</v>
      </c>
      <c r="M4583" s="785"/>
      <c r="N4583" s="785"/>
      <c r="O4583" s="785"/>
      <c r="P4583" s="787">
        <v>36.180945000000001</v>
      </c>
      <c r="Q4583" s="787">
        <v>-0.170095</v>
      </c>
      <c r="R4583" s="785" t="s">
        <v>695</v>
      </c>
      <c r="S4583" s="785" t="s">
        <v>1204</v>
      </c>
      <c r="T4583" s="785" t="s">
        <v>1204</v>
      </c>
      <c r="U4583" s="785" t="s">
        <v>3330</v>
      </c>
      <c r="V4583" s="785" t="s">
        <v>3004</v>
      </c>
      <c r="W4583" s="785" t="s">
        <v>23165</v>
      </c>
      <c r="X4583" s="785" t="s">
        <v>23165</v>
      </c>
      <c r="Y4583" s="615" t="str">
        <f t="shared" si="71"/>
        <v>Simon Kabucho</v>
      </c>
      <c r="Z4583" s="785" t="s">
        <v>23172</v>
      </c>
      <c r="AA4583" s="785" t="s">
        <v>4314</v>
      </c>
      <c r="AB4583" s="785" t="s">
        <v>2683</v>
      </c>
      <c r="AC4583" s="785" t="s">
        <v>2606</v>
      </c>
      <c r="AD4583" s="786">
        <v>42996</v>
      </c>
    </row>
    <row r="4584" spans="1:30" ht="15.75">
      <c r="A4584" s="785" t="s">
        <v>4301</v>
      </c>
      <c r="B4584" s="785" t="s">
        <v>30856</v>
      </c>
      <c r="C4584" s="785" t="s">
        <v>4303</v>
      </c>
      <c r="D4584" s="785" t="s">
        <v>2599</v>
      </c>
      <c r="E4584" s="785" t="s">
        <v>28866</v>
      </c>
      <c r="F4584" s="786">
        <v>42602</v>
      </c>
      <c r="G4584" s="785" t="s">
        <v>30857</v>
      </c>
      <c r="H4584" s="786">
        <v>42652</v>
      </c>
      <c r="I4584" s="785" t="s">
        <v>30858</v>
      </c>
      <c r="J4584" s="785" t="s">
        <v>629</v>
      </c>
      <c r="K4584" s="785" t="s">
        <v>2612</v>
      </c>
      <c r="L4584" s="785" t="s">
        <v>30859</v>
      </c>
      <c r="M4584" s="785"/>
      <c r="N4584" s="785"/>
      <c r="O4584" s="785"/>
      <c r="P4584" s="787">
        <v>35.886833000000003</v>
      </c>
      <c r="Q4584" s="787">
        <v>-0.39058999999999999</v>
      </c>
      <c r="R4584" s="785" t="s">
        <v>695</v>
      </c>
      <c r="S4584" s="785" t="s">
        <v>2627</v>
      </c>
      <c r="T4584" s="785" t="s">
        <v>2627</v>
      </c>
      <c r="U4584" s="785" t="s">
        <v>30860</v>
      </c>
      <c r="V4584" s="785" t="s">
        <v>3004</v>
      </c>
      <c r="W4584" s="785" t="s">
        <v>4048</v>
      </c>
      <c r="X4584" s="785"/>
      <c r="Y4584" s="615" t="str">
        <f t="shared" si="71"/>
        <v>Charles Ng'eno</v>
      </c>
      <c r="Z4584" s="785" t="s">
        <v>2599</v>
      </c>
      <c r="AA4584" s="785" t="s">
        <v>4314</v>
      </c>
      <c r="AB4584" s="785" t="s">
        <v>2605</v>
      </c>
      <c r="AC4584" s="785" t="s">
        <v>2606</v>
      </c>
      <c r="AD4584" s="786">
        <v>42796</v>
      </c>
    </row>
    <row r="4585" spans="1:30" ht="15.75">
      <c r="A4585" s="785" t="s">
        <v>4301</v>
      </c>
      <c r="B4585" s="785" t="s">
        <v>30889</v>
      </c>
      <c r="C4585" s="785" t="s">
        <v>4379</v>
      </c>
      <c r="D4585" s="785" t="s">
        <v>2751</v>
      </c>
      <c r="E4585" s="785" t="s">
        <v>30890</v>
      </c>
      <c r="F4585" s="786">
        <v>42601</v>
      </c>
      <c r="G4585" s="785" t="s">
        <v>13820</v>
      </c>
      <c r="H4585" s="786">
        <v>42651</v>
      </c>
      <c r="I4585" s="785" t="s">
        <v>30891</v>
      </c>
      <c r="J4585" s="785" t="s">
        <v>629</v>
      </c>
      <c r="K4585" s="785" t="s">
        <v>30892</v>
      </c>
      <c r="L4585" s="785" t="s">
        <v>30893</v>
      </c>
      <c r="M4585" s="785"/>
      <c r="N4585" s="785"/>
      <c r="O4585" s="785"/>
      <c r="P4585" s="788"/>
      <c r="Q4585" s="788"/>
      <c r="R4585" s="785" t="s">
        <v>1089</v>
      </c>
      <c r="S4585" s="785" t="s">
        <v>2731</v>
      </c>
      <c r="T4585" s="785" t="s">
        <v>2599</v>
      </c>
      <c r="U4585" s="785" t="s">
        <v>2599</v>
      </c>
      <c r="V4585" s="785" t="s">
        <v>3004</v>
      </c>
      <c r="W4585" s="785" t="s">
        <v>2884</v>
      </c>
      <c r="X4585" s="785"/>
      <c r="Y4585" s="615" t="str">
        <f t="shared" si="71"/>
        <v>Aggrey Itavale</v>
      </c>
      <c r="Z4585" s="785" t="s">
        <v>2599</v>
      </c>
      <c r="AA4585" s="785" t="s">
        <v>4314</v>
      </c>
      <c r="AB4585" s="785" t="s">
        <v>2605</v>
      </c>
      <c r="AC4585" s="785" t="s">
        <v>2606</v>
      </c>
      <c r="AD4585" s="786">
        <v>42796</v>
      </c>
    </row>
    <row r="4586" spans="1:30" ht="15.75">
      <c r="A4586" s="785" t="s">
        <v>4301</v>
      </c>
      <c r="B4586" s="785" t="s">
        <v>18194</v>
      </c>
      <c r="C4586" s="785" t="s">
        <v>4379</v>
      </c>
      <c r="D4586" s="785" t="s">
        <v>2751</v>
      </c>
      <c r="E4586" s="785" t="s">
        <v>7195</v>
      </c>
      <c r="F4586" s="786">
        <v>42643</v>
      </c>
      <c r="G4586" s="785" t="s">
        <v>13512</v>
      </c>
      <c r="H4586" s="786">
        <v>42650</v>
      </c>
      <c r="I4586" s="785" t="s">
        <v>18195</v>
      </c>
      <c r="J4586" s="785" t="s">
        <v>629</v>
      </c>
      <c r="K4586" s="785" t="s">
        <v>18196</v>
      </c>
      <c r="L4586" s="785" t="s">
        <v>18197</v>
      </c>
      <c r="M4586" s="785"/>
      <c r="N4586" s="785"/>
      <c r="O4586" s="785"/>
      <c r="P4586" s="787">
        <v>37.514505</v>
      </c>
      <c r="Q4586" s="787">
        <v>-0.36614799999999997</v>
      </c>
      <c r="R4586" s="785" t="s">
        <v>1089</v>
      </c>
      <c r="S4586" s="785" t="s">
        <v>2731</v>
      </c>
      <c r="T4586" s="785" t="s">
        <v>7453</v>
      </c>
      <c r="U4586" s="785" t="s">
        <v>3329</v>
      </c>
      <c r="V4586" s="785" t="s">
        <v>3004</v>
      </c>
      <c r="W4586" s="785" t="s">
        <v>2615</v>
      </c>
      <c r="X4586" s="785" t="s">
        <v>18192</v>
      </c>
      <c r="Y4586" s="615" t="str">
        <f t="shared" si="71"/>
        <v>Nderitu</v>
      </c>
      <c r="Z4586" s="785" t="s">
        <v>5708</v>
      </c>
      <c r="AA4586" s="785" t="s">
        <v>5464</v>
      </c>
      <c r="AB4586" s="785" t="s">
        <v>3686</v>
      </c>
      <c r="AC4586" s="785" t="s">
        <v>2617</v>
      </c>
      <c r="AD4586" s="786">
        <v>42986</v>
      </c>
    </row>
    <row r="4587" spans="1:30" ht="15.75">
      <c r="A4587" s="785" t="s">
        <v>4301</v>
      </c>
      <c r="B4587" s="785" t="s">
        <v>16398</v>
      </c>
      <c r="C4587" s="785" t="s">
        <v>4303</v>
      </c>
      <c r="D4587" s="785" t="s">
        <v>2599</v>
      </c>
      <c r="E4587" s="785" t="s">
        <v>7587</v>
      </c>
      <c r="F4587" s="786">
        <v>42622</v>
      </c>
      <c r="G4587" s="785" t="s">
        <v>16399</v>
      </c>
      <c r="H4587" s="786">
        <v>42648</v>
      </c>
      <c r="I4587" s="785" t="s">
        <v>16400</v>
      </c>
      <c r="J4587" s="785" t="s">
        <v>629</v>
      </c>
      <c r="K4587" s="785" t="s">
        <v>2612</v>
      </c>
      <c r="L4587" s="785" t="s">
        <v>16401</v>
      </c>
      <c r="M4587" s="785"/>
      <c r="N4587" s="785"/>
      <c r="O4587" s="785"/>
      <c r="P4587" s="787">
        <v>36.484681999999999</v>
      </c>
      <c r="Q4587" s="787">
        <v>-0.17181299999999999</v>
      </c>
      <c r="R4587" s="785" t="s">
        <v>1228</v>
      </c>
      <c r="S4587" s="785" t="s">
        <v>1229</v>
      </c>
      <c r="T4587" s="785" t="s">
        <v>16402</v>
      </c>
      <c r="U4587" s="785" t="s">
        <v>16402</v>
      </c>
      <c r="V4587" s="785" t="s">
        <v>2673</v>
      </c>
      <c r="W4587" s="785" t="s">
        <v>3025</v>
      </c>
      <c r="X4587" s="785" t="s">
        <v>16397</v>
      </c>
      <c r="Y4587" s="615" t="str">
        <f t="shared" si="71"/>
        <v>Kichemu Limited</v>
      </c>
      <c r="Z4587" s="785" t="s">
        <v>2599</v>
      </c>
      <c r="AA4587" s="785" t="s">
        <v>4349</v>
      </c>
      <c r="AB4587" s="785" t="s">
        <v>2683</v>
      </c>
      <c r="AC4587" s="785" t="s">
        <v>2606</v>
      </c>
      <c r="AD4587" s="786">
        <v>42796</v>
      </c>
    </row>
    <row r="4588" spans="1:30" ht="15.75">
      <c r="A4588" s="785" t="s">
        <v>4301</v>
      </c>
      <c r="B4588" s="785" t="s">
        <v>18382</v>
      </c>
      <c r="C4588" s="785" t="s">
        <v>4303</v>
      </c>
      <c r="D4588" s="785" t="s">
        <v>2599</v>
      </c>
      <c r="E4588" s="785" t="s">
        <v>18383</v>
      </c>
      <c r="F4588" s="786">
        <v>42641</v>
      </c>
      <c r="G4588" s="785" t="s">
        <v>16399</v>
      </c>
      <c r="H4588" s="786">
        <v>42648</v>
      </c>
      <c r="I4588" s="785" t="s">
        <v>18384</v>
      </c>
      <c r="J4588" s="785" t="s">
        <v>629</v>
      </c>
      <c r="K4588" s="785" t="s">
        <v>2612</v>
      </c>
      <c r="L4588" s="785" t="s">
        <v>18385</v>
      </c>
      <c r="M4588" s="785"/>
      <c r="N4588" s="785"/>
      <c r="O4588" s="785"/>
      <c r="P4588" s="787">
        <v>37.042135000000002</v>
      </c>
      <c r="Q4588" s="787">
        <v>-0.451677</v>
      </c>
      <c r="R4588" s="785" t="s">
        <v>1056</v>
      </c>
      <c r="S4588" s="785" t="s">
        <v>1057</v>
      </c>
      <c r="T4588" s="785" t="s">
        <v>18386</v>
      </c>
      <c r="U4588" s="785" t="s">
        <v>18386</v>
      </c>
      <c r="V4588" s="785" t="s">
        <v>3004</v>
      </c>
      <c r="W4588" s="785" t="s">
        <v>18381</v>
      </c>
      <c r="X4588" s="785" t="s">
        <v>18381</v>
      </c>
      <c r="Y4588" s="615" t="str">
        <f t="shared" si="71"/>
        <v>Nekta Investments Limited</v>
      </c>
      <c r="Z4588" s="785" t="s">
        <v>2599</v>
      </c>
      <c r="AA4588" s="785" t="s">
        <v>4314</v>
      </c>
      <c r="AB4588" s="785" t="s">
        <v>2683</v>
      </c>
      <c r="AC4588" s="785" t="s">
        <v>2606</v>
      </c>
      <c r="AD4588" s="786">
        <v>42796</v>
      </c>
    </row>
    <row r="4589" spans="1:30" ht="15.75">
      <c r="A4589" s="785" t="s">
        <v>4301</v>
      </c>
      <c r="B4589" s="785" t="s">
        <v>7292</v>
      </c>
      <c r="C4589" s="785" t="s">
        <v>4303</v>
      </c>
      <c r="D4589" s="785" t="s">
        <v>2599</v>
      </c>
      <c r="E4589" s="785" t="s">
        <v>7293</v>
      </c>
      <c r="F4589" s="786">
        <v>42597</v>
      </c>
      <c r="G4589" s="785" t="s">
        <v>7294</v>
      </c>
      <c r="H4589" s="786">
        <v>42647</v>
      </c>
      <c r="I4589" s="785" t="s">
        <v>7295</v>
      </c>
      <c r="J4589" s="785" t="s">
        <v>629</v>
      </c>
      <c r="K4589" s="785" t="s">
        <v>7296</v>
      </c>
      <c r="L4589" s="785" t="s">
        <v>7297</v>
      </c>
      <c r="M4589" s="785"/>
      <c r="N4589" s="785"/>
      <c r="O4589" s="785"/>
      <c r="P4589" s="787">
        <v>36.935994999999998</v>
      </c>
      <c r="Q4589" s="787">
        <v>-0.78340699999999996</v>
      </c>
      <c r="R4589" s="785" t="s">
        <v>1030</v>
      </c>
      <c r="S4589" s="785" t="s">
        <v>2623</v>
      </c>
      <c r="T4589" s="785" t="s">
        <v>3714</v>
      </c>
      <c r="U4589" s="785" t="s">
        <v>7298</v>
      </c>
      <c r="V4589" s="785" t="s">
        <v>2673</v>
      </c>
      <c r="W4589" s="785" t="s">
        <v>2788</v>
      </c>
      <c r="X4589" s="785" t="s">
        <v>2788</v>
      </c>
      <c r="Y4589" s="615" t="str">
        <f t="shared" si="71"/>
        <v>David Kangethe</v>
      </c>
      <c r="Z4589" s="785" t="s">
        <v>2599</v>
      </c>
      <c r="AA4589" s="785" t="s">
        <v>4314</v>
      </c>
      <c r="AB4589" s="785" t="s">
        <v>2605</v>
      </c>
      <c r="AC4589" s="785" t="s">
        <v>2606</v>
      </c>
      <c r="AD4589" s="786">
        <v>42796</v>
      </c>
    </row>
    <row r="4590" spans="1:30" ht="15.75">
      <c r="A4590" s="785" t="s">
        <v>4301</v>
      </c>
      <c r="B4590" s="785" t="s">
        <v>31571</v>
      </c>
      <c r="C4590" s="785" t="s">
        <v>4303</v>
      </c>
      <c r="D4590" s="785" t="s">
        <v>2599</v>
      </c>
      <c r="E4590" s="785" t="s">
        <v>31572</v>
      </c>
      <c r="F4590" s="786">
        <v>42620</v>
      </c>
      <c r="G4590" s="785" t="s">
        <v>16495</v>
      </c>
      <c r="H4590" s="786">
        <v>42645</v>
      </c>
      <c r="I4590" s="785" t="s">
        <v>31573</v>
      </c>
      <c r="J4590" s="785" t="s">
        <v>629</v>
      </c>
      <c r="K4590" s="785" t="s">
        <v>2612</v>
      </c>
      <c r="L4590" s="785" t="s">
        <v>31574</v>
      </c>
      <c r="M4590" s="785"/>
      <c r="N4590" s="785"/>
      <c r="O4590" s="785"/>
      <c r="P4590" s="787">
        <v>36.675303</v>
      </c>
      <c r="Q4590" s="787">
        <v>-1.3957520000000001</v>
      </c>
      <c r="R4590" s="785" t="s">
        <v>1325</v>
      </c>
      <c r="S4590" s="785" t="s">
        <v>1326</v>
      </c>
      <c r="T4590" s="785" t="s">
        <v>1325</v>
      </c>
      <c r="U4590" s="785" t="s">
        <v>31575</v>
      </c>
      <c r="V4590" s="785" t="s">
        <v>3004</v>
      </c>
      <c r="W4590" s="785" t="s">
        <v>2693</v>
      </c>
      <c r="X4590" s="785"/>
      <c r="Y4590" s="615" t="str">
        <f t="shared" si="71"/>
        <v>Andcol Enterprises</v>
      </c>
      <c r="Z4590" s="785" t="s">
        <v>2599</v>
      </c>
      <c r="AA4590" s="785" t="s">
        <v>4349</v>
      </c>
      <c r="AB4590" s="785" t="s">
        <v>2605</v>
      </c>
      <c r="AC4590" s="785" t="s">
        <v>2606</v>
      </c>
      <c r="AD4590" s="786">
        <v>42835</v>
      </c>
    </row>
    <row r="4591" spans="1:30" ht="15.75">
      <c r="A4591" s="785" t="s">
        <v>4301</v>
      </c>
      <c r="B4591" s="785" t="s">
        <v>5677</v>
      </c>
      <c r="C4591" s="785" t="s">
        <v>4303</v>
      </c>
      <c r="D4591" s="785" t="s">
        <v>2599</v>
      </c>
      <c r="E4591" s="785" t="s">
        <v>5678</v>
      </c>
      <c r="F4591" s="786">
        <v>42594</v>
      </c>
      <c r="G4591" s="785" t="s">
        <v>5679</v>
      </c>
      <c r="H4591" s="786">
        <v>42644</v>
      </c>
      <c r="I4591" s="785" t="s">
        <v>5680</v>
      </c>
      <c r="J4591" s="785" t="s">
        <v>629</v>
      </c>
      <c r="K4591" s="785" t="s">
        <v>5681</v>
      </c>
      <c r="L4591" s="785" t="s">
        <v>5682</v>
      </c>
      <c r="M4591" s="785"/>
      <c r="N4591" s="785"/>
      <c r="O4591" s="785"/>
      <c r="P4591" s="787">
        <v>36.915067000000001</v>
      </c>
      <c r="Q4591" s="787">
        <v>-0.47055799999999998</v>
      </c>
      <c r="R4591" s="785" t="s">
        <v>1056</v>
      </c>
      <c r="S4591" s="785" t="s">
        <v>2131</v>
      </c>
      <c r="T4591" s="785" t="s">
        <v>3825</v>
      </c>
      <c r="U4591" s="785" t="s">
        <v>3094</v>
      </c>
      <c r="V4591" s="785" t="s">
        <v>3004</v>
      </c>
      <c r="W4591" s="785" t="s">
        <v>2615</v>
      </c>
      <c r="X4591" s="785" t="s">
        <v>5675</v>
      </c>
      <c r="Y4591" s="615" t="str">
        <f t="shared" si="71"/>
        <v>Benson  Otieno</v>
      </c>
      <c r="Z4591" s="785" t="s">
        <v>2599</v>
      </c>
      <c r="AA4591" s="785" t="s">
        <v>5464</v>
      </c>
      <c r="AB4591" s="785" t="s">
        <v>3686</v>
      </c>
      <c r="AC4591" s="785" t="s">
        <v>2617</v>
      </c>
      <c r="AD4591" s="786">
        <v>42989</v>
      </c>
    </row>
    <row r="4592" spans="1:30" ht="15.75">
      <c r="A4592" s="785" t="s">
        <v>4301</v>
      </c>
      <c r="B4592" s="785" t="s">
        <v>5692</v>
      </c>
      <c r="C4592" s="785" t="s">
        <v>4379</v>
      </c>
      <c r="D4592" s="785" t="s">
        <v>2703</v>
      </c>
      <c r="E4592" s="785" t="s">
        <v>5678</v>
      </c>
      <c r="F4592" s="786">
        <v>42594</v>
      </c>
      <c r="G4592" s="785" t="s">
        <v>5679</v>
      </c>
      <c r="H4592" s="786">
        <v>42644</v>
      </c>
      <c r="I4592" s="785" t="s">
        <v>5693</v>
      </c>
      <c r="J4592" s="785" t="s">
        <v>629</v>
      </c>
      <c r="K4592" s="785" t="s">
        <v>5694</v>
      </c>
      <c r="L4592" s="785" t="s">
        <v>5695</v>
      </c>
      <c r="M4592" s="785"/>
      <c r="N4592" s="785"/>
      <c r="O4592" s="785"/>
      <c r="P4592" s="787">
        <v>36.923217999999999</v>
      </c>
      <c r="Q4592" s="787">
        <v>-0.37507200000000002</v>
      </c>
      <c r="R4592" s="785" t="s">
        <v>1056</v>
      </c>
      <c r="S4592" s="785" t="s">
        <v>2272</v>
      </c>
      <c r="T4592" s="785" t="s">
        <v>3153</v>
      </c>
      <c r="U4592" s="785" t="s">
        <v>5696</v>
      </c>
      <c r="V4592" s="785" t="s">
        <v>3004</v>
      </c>
      <c r="W4592" s="785" t="s">
        <v>2615</v>
      </c>
      <c r="X4592" s="785" t="s">
        <v>5675</v>
      </c>
      <c r="Y4592" s="615" t="str">
        <f t="shared" si="71"/>
        <v>Benson  Otieno</v>
      </c>
      <c r="Z4592" s="785" t="s">
        <v>2599</v>
      </c>
      <c r="AA4592" s="785" t="s">
        <v>5464</v>
      </c>
      <c r="AB4592" s="785" t="s">
        <v>3686</v>
      </c>
      <c r="AC4592" s="785" t="s">
        <v>2617</v>
      </c>
      <c r="AD4592" s="786">
        <v>42985</v>
      </c>
    </row>
    <row r="4593" spans="1:30" ht="15.75">
      <c r="A4593" s="785" t="s">
        <v>4301</v>
      </c>
      <c r="B4593" s="785" t="s">
        <v>5702</v>
      </c>
      <c r="C4593" s="785" t="s">
        <v>4303</v>
      </c>
      <c r="D4593" s="785" t="s">
        <v>2599</v>
      </c>
      <c r="E4593" s="785" t="s">
        <v>5678</v>
      </c>
      <c r="F4593" s="786">
        <v>42594</v>
      </c>
      <c r="G4593" s="785" t="s">
        <v>5679</v>
      </c>
      <c r="H4593" s="786">
        <v>42644</v>
      </c>
      <c r="I4593" s="785" t="s">
        <v>5703</v>
      </c>
      <c r="J4593" s="785" t="s">
        <v>627</v>
      </c>
      <c r="K4593" s="785" t="s">
        <v>5704</v>
      </c>
      <c r="L4593" s="785" t="s">
        <v>5705</v>
      </c>
      <c r="M4593" s="785"/>
      <c r="N4593" s="785"/>
      <c r="O4593" s="785"/>
      <c r="P4593" s="787">
        <v>34.723799999999997</v>
      </c>
      <c r="Q4593" s="787">
        <v>-0.66613500000000003</v>
      </c>
      <c r="R4593" s="785" t="s">
        <v>2696</v>
      </c>
      <c r="S4593" s="785" t="s">
        <v>3745</v>
      </c>
      <c r="T4593" s="785" t="s">
        <v>5706</v>
      </c>
      <c r="U4593" s="785" t="s">
        <v>5707</v>
      </c>
      <c r="V4593" s="785" t="s">
        <v>3004</v>
      </c>
      <c r="W4593" s="785" t="s">
        <v>2615</v>
      </c>
      <c r="X4593" s="785" t="s">
        <v>5675</v>
      </c>
      <c r="Y4593" s="615" t="str">
        <f t="shared" si="71"/>
        <v>Benson  Otieno</v>
      </c>
      <c r="Z4593" s="785" t="s">
        <v>5708</v>
      </c>
      <c r="AA4593" s="785" t="s">
        <v>5464</v>
      </c>
      <c r="AB4593" s="785" t="s">
        <v>3686</v>
      </c>
      <c r="AC4593" s="785" t="s">
        <v>2617</v>
      </c>
      <c r="AD4593" s="786">
        <v>43012</v>
      </c>
    </row>
    <row r="4594" spans="1:30" ht="15.75">
      <c r="A4594" s="785" t="s">
        <v>4301</v>
      </c>
      <c r="B4594" s="785" t="s">
        <v>5709</v>
      </c>
      <c r="C4594" s="785" t="s">
        <v>4303</v>
      </c>
      <c r="D4594" s="785" t="s">
        <v>2599</v>
      </c>
      <c r="E4594" s="785" t="s">
        <v>5678</v>
      </c>
      <c r="F4594" s="786">
        <v>42594</v>
      </c>
      <c r="G4594" s="785" t="s">
        <v>5679</v>
      </c>
      <c r="H4594" s="786">
        <v>42644</v>
      </c>
      <c r="I4594" s="785" t="s">
        <v>5710</v>
      </c>
      <c r="J4594" s="785" t="s">
        <v>629</v>
      </c>
      <c r="K4594" s="785" t="s">
        <v>5711</v>
      </c>
      <c r="L4594" s="785" t="s">
        <v>5712</v>
      </c>
      <c r="M4594" s="785"/>
      <c r="N4594" s="785"/>
      <c r="O4594" s="785"/>
      <c r="P4594" s="787">
        <v>36.95035</v>
      </c>
      <c r="Q4594" s="787">
        <v>-0.59269300000000003</v>
      </c>
      <c r="R4594" s="785" t="s">
        <v>1056</v>
      </c>
      <c r="S4594" s="785" t="s">
        <v>1685</v>
      </c>
      <c r="T4594" s="785" t="s">
        <v>3334</v>
      </c>
      <c r="U4594" s="785" t="s">
        <v>5713</v>
      </c>
      <c r="V4594" s="785" t="s">
        <v>3004</v>
      </c>
      <c r="W4594" s="785" t="s">
        <v>2615</v>
      </c>
      <c r="X4594" s="785" t="s">
        <v>5675</v>
      </c>
      <c r="Y4594" s="615" t="str">
        <f t="shared" si="71"/>
        <v>Benson  Otieno</v>
      </c>
      <c r="Z4594" s="785" t="s">
        <v>2599</v>
      </c>
      <c r="AA4594" s="785" t="s">
        <v>5464</v>
      </c>
      <c r="AB4594" s="785" t="s">
        <v>3686</v>
      </c>
      <c r="AC4594" s="785" t="s">
        <v>2617</v>
      </c>
      <c r="AD4594" s="786">
        <v>42983</v>
      </c>
    </row>
    <row r="4595" spans="1:30" ht="15.75">
      <c r="A4595" s="785" t="s">
        <v>4301</v>
      </c>
      <c r="B4595" s="785" t="s">
        <v>5714</v>
      </c>
      <c r="C4595" s="785" t="s">
        <v>4303</v>
      </c>
      <c r="D4595" s="785" t="s">
        <v>2599</v>
      </c>
      <c r="E4595" s="785" t="s">
        <v>5678</v>
      </c>
      <c r="F4595" s="786">
        <v>42594</v>
      </c>
      <c r="G4595" s="785" t="s">
        <v>5679</v>
      </c>
      <c r="H4595" s="786">
        <v>42644</v>
      </c>
      <c r="I4595" s="785" t="s">
        <v>5715</v>
      </c>
      <c r="J4595" s="785" t="s">
        <v>629</v>
      </c>
      <c r="K4595" s="785" t="s">
        <v>5716</v>
      </c>
      <c r="L4595" s="785" t="s">
        <v>5717</v>
      </c>
      <c r="M4595" s="785"/>
      <c r="N4595" s="785"/>
      <c r="O4595" s="785"/>
      <c r="P4595" s="787">
        <v>36.949663000000001</v>
      </c>
      <c r="Q4595" s="787">
        <v>-0.59326299999999998</v>
      </c>
      <c r="R4595" s="785" t="s">
        <v>1056</v>
      </c>
      <c r="S4595" s="785" t="s">
        <v>1685</v>
      </c>
      <c r="T4595" s="785" t="s">
        <v>3334</v>
      </c>
      <c r="U4595" s="785" t="s">
        <v>5713</v>
      </c>
      <c r="V4595" s="785" t="s">
        <v>3004</v>
      </c>
      <c r="W4595" s="785" t="s">
        <v>2615</v>
      </c>
      <c r="X4595" s="785" t="s">
        <v>5675</v>
      </c>
      <c r="Y4595" s="615" t="str">
        <f t="shared" si="71"/>
        <v>Benson  Otieno</v>
      </c>
      <c r="Z4595" s="785" t="s">
        <v>2599</v>
      </c>
      <c r="AA4595" s="785" t="s">
        <v>5464</v>
      </c>
      <c r="AB4595" s="785" t="s">
        <v>3686</v>
      </c>
      <c r="AC4595" s="785" t="s">
        <v>2617</v>
      </c>
      <c r="AD4595" s="786">
        <v>42983</v>
      </c>
    </row>
    <row r="4596" spans="1:30" ht="15.75">
      <c r="A4596" s="785" t="s">
        <v>4301</v>
      </c>
      <c r="B4596" s="785" t="s">
        <v>5718</v>
      </c>
      <c r="C4596" s="785" t="s">
        <v>4303</v>
      </c>
      <c r="D4596" s="785" t="s">
        <v>2599</v>
      </c>
      <c r="E4596" s="785" t="s">
        <v>5678</v>
      </c>
      <c r="F4596" s="786">
        <v>42594</v>
      </c>
      <c r="G4596" s="785" t="s">
        <v>5679</v>
      </c>
      <c r="H4596" s="786">
        <v>42644</v>
      </c>
      <c r="I4596" s="785" t="s">
        <v>5719</v>
      </c>
      <c r="J4596" s="785" t="s">
        <v>629</v>
      </c>
      <c r="K4596" s="785" t="s">
        <v>5720</v>
      </c>
      <c r="L4596" s="785" t="s">
        <v>5721</v>
      </c>
      <c r="M4596" s="785"/>
      <c r="N4596" s="785"/>
      <c r="O4596" s="785"/>
      <c r="P4596" s="787">
        <v>36.950502</v>
      </c>
      <c r="Q4596" s="787">
        <v>-0.59104699999999999</v>
      </c>
      <c r="R4596" s="785" t="s">
        <v>1056</v>
      </c>
      <c r="S4596" s="785" t="s">
        <v>1685</v>
      </c>
      <c r="T4596" s="785" t="s">
        <v>3334</v>
      </c>
      <c r="U4596" s="785" t="s">
        <v>5713</v>
      </c>
      <c r="V4596" s="785" t="s">
        <v>3004</v>
      </c>
      <c r="W4596" s="785" t="s">
        <v>2615</v>
      </c>
      <c r="X4596" s="785" t="s">
        <v>5675</v>
      </c>
      <c r="Y4596" s="615" t="str">
        <f t="shared" si="71"/>
        <v>Benson  Otieno</v>
      </c>
      <c r="Z4596" s="785" t="s">
        <v>2599</v>
      </c>
      <c r="AA4596" s="785" t="s">
        <v>5464</v>
      </c>
      <c r="AB4596" s="785" t="s">
        <v>3686</v>
      </c>
      <c r="AC4596" s="785" t="s">
        <v>2617</v>
      </c>
      <c r="AD4596" s="786">
        <v>42983</v>
      </c>
    </row>
    <row r="4597" spans="1:30" ht="15.75">
      <c r="A4597" s="785" t="s">
        <v>4301</v>
      </c>
      <c r="B4597" s="785" t="s">
        <v>5898</v>
      </c>
      <c r="C4597" s="785" t="s">
        <v>4322</v>
      </c>
      <c r="D4597" s="785" t="s">
        <v>2611</v>
      </c>
      <c r="E4597" s="785" t="s">
        <v>5678</v>
      </c>
      <c r="F4597" s="786">
        <v>42594</v>
      </c>
      <c r="G4597" s="785" t="s">
        <v>5679</v>
      </c>
      <c r="H4597" s="786">
        <v>42644</v>
      </c>
      <c r="I4597" s="785" t="s">
        <v>5899</v>
      </c>
      <c r="J4597" s="785" t="s">
        <v>627</v>
      </c>
      <c r="K4597" s="785" t="s">
        <v>2612</v>
      </c>
      <c r="L4597" s="785" t="s">
        <v>5900</v>
      </c>
      <c r="M4597" s="785"/>
      <c r="N4597" s="785"/>
      <c r="O4597" s="785"/>
      <c r="P4597" s="787">
        <v>34.087141000000003</v>
      </c>
      <c r="Q4597" s="787">
        <v>0.244479</v>
      </c>
      <c r="R4597" s="785" t="s">
        <v>1716</v>
      </c>
      <c r="S4597" s="785" t="s">
        <v>3164</v>
      </c>
      <c r="T4597" s="785" t="s">
        <v>2599</v>
      </c>
      <c r="U4597" s="785" t="s">
        <v>2599</v>
      </c>
      <c r="V4597" s="785" t="s">
        <v>2673</v>
      </c>
      <c r="W4597" s="785" t="s">
        <v>2608</v>
      </c>
      <c r="X4597" s="785" t="s">
        <v>2608</v>
      </c>
      <c r="Y4597" s="615" t="str">
        <f t="shared" si="71"/>
        <v>Biogas International Limited</v>
      </c>
      <c r="Z4597" s="785" t="s">
        <v>2599</v>
      </c>
      <c r="AA4597" s="785" t="s">
        <v>5464</v>
      </c>
      <c r="AB4597" s="785" t="s">
        <v>2609</v>
      </c>
      <c r="AC4597" s="785" t="s">
        <v>2610</v>
      </c>
      <c r="AD4597" s="786">
        <v>42796</v>
      </c>
    </row>
    <row r="4598" spans="1:30" ht="15.75">
      <c r="A4598" s="785" t="s">
        <v>4301</v>
      </c>
      <c r="B4598" s="785" t="s">
        <v>5901</v>
      </c>
      <c r="C4598" s="785" t="s">
        <v>4303</v>
      </c>
      <c r="D4598" s="785" t="s">
        <v>2599</v>
      </c>
      <c r="E4598" s="785" t="s">
        <v>5678</v>
      </c>
      <c r="F4598" s="786">
        <v>42594</v>
      </c>
      <c r="G4598" s="785" t="s">
        <v>5679</v>
      </c>
      <c r="H4598" s="786">
        <v>42644</v>
      </c>
      <c r="I4598" s="785" t="s">
        <v>5902</v>
      </c>
      <c r="J4598" s="785" t="s">
        <v>627</v>
      </c>
      <c r="K4598" s="785" t="s">
        <v>5903</v>
      </c>
      <c r="L4598" s="785" t="s">
        <v>5904</v>
      </c>
      <c r="M4598" s="785"/>
      <c r="N4598" s="785"/>
      <c r="O4598" s="785"/>
      <c r="P4598" s="787">
        <v>34.928536999999999</v>
      </c>
      <c r="Q4598" s="787">
        <v>-0.37363499999999999</v>
      </c>
      <c r="R4598" s="785" t="s">
        <v>1575</v>
      </c>
      <c r="S4598" s="785" t="s">
        <v>2675</v>
      </c>
      <c r="T4598" s="785" t="s">
        <v>2599</v>
      </c>
      <c r="U4598" s="785" t="s">
        <v>5905</v>
      </c>
      <c r="V4598" s="785" t="s">
        <v>2673</v>
      </c>
      <c r="W4598" s="785" t="s">
        <v>2608</v>
      </c>
      <c r="X4598" s="785" t="s">
        <v>2608</v>
      </c>
      <c r="Y4598" s="615" t="str">
        <f t="shared" si="71"/>
        <v>Biogas International Limited</v>
      </c>
      <c r="Z4598" s="785" t="s">
        <v>2599</v>
      </c>
      <c r="AA4598" s="785" t="s">
        <v>5464</v>
      </c>
      <c r="AB4598" s="785" t="s">
        <v>2609</v>
      </c>
      <c r="AC4598" s="785" t="s">
        <v>2610</v>
      </c>
      <c r="AD4598" s="786">
        <v>42796</v>
      </c>
    </row>
    <row r="4599" spans="1:30" ht="15.75">
      <c r="A4599" s="785" t="s">
        <v>4301</v>
      </c>
      <c r="B4599" s="785" t="s">
        <v>5976</v>
      </c>
      <c r="C4599" s="785" t="s">
        <v>4303</v>
      </c>
      <c r="D4599" s="785" t="s">
        <v>2599</v>
      </c>
      <c r="E4599" s="785" t="s">
        <v>5678</v>
      </c>
      <c r="F4599" s="786">
        <v>42594</v>
      </c>
      <c r="G4599" s="785" t="s">
        <v>5679</v>
      </c>
      <c r="H4599" s="786">
        <v>42644</v>
      </c>
      <c r="I4599" s="785" t="s">
        <v>5977</v>
      </c>
      <c r="J4599" s="785" t="s">
        <v>627</v>
      </c>
      <c r="K4599" s="785" t="s">
        <v>5978</v>
      </c>
      <c r="L4599" s="785" t="s">
        <v>5979</v>
      </c>
      <c r="M4599" s="785"/>
      <c r="N4599" s="785"/>
      <c r="O4599" s="785"/>
      <c r="P4599" s="787">
        <v>37.051065000000001</v>
      </c>
      <c r="Q4599" s="787">
        <v>-0.27290799999999998</v>
      </c>
      <c r="R4599" s="785" t="s">
        <v>1056</v>
      </c>
      <c r="S4599" s="785" t="s">
        <v>2272</v>
      </c>
      <c r="T4599" s="785" t="s">
        <v>1056</v>
      </c>
      <c r="U4599" s="785" t="s">
        <v>5980</v>
      </c>
      <c r="V4599" s="785" t="s">
        <v>2673</v>
      </c>
      <c r="W4599" s="785" t="s">
        <v>2608</v>
      </c>
      <c r="X4599" s="785" t="s">
        <v>2608</v>
      </c>
      <c r="Y4599" s="615" t="str">
        <f t="shared" si="71"/>
        <v>Biogas International Limited</v>
      </c>
      <c r="Z4599" s="785" t="s">
        <v>2599</v>
      </c>
      <c r="AA4599" s="785" t="s">
        <v>5464</v>
      </c>
      <c r="AB4599" s="785" t="s">
        <v>2609</v>
      </c>
      <c r="AC4599" s="785" t="s">
        <v>2610</v>
      </c>
      <c r="AD4599" s="786">
        <v>42796</v>
      </c>
    </row>
    <row r="4600" spans="1:30" ht="15.75">
      <c r="A4600" s="785" t="s">
        <v>4301</v>
      </c>
      <c r="B4600" s="785" t="s">
        <v>6011</v>
      </c>
      <c r="C4600" s="785" t="s">
        <v>4379</v>
      </c>
      <c r="D4600" s="785" t="s">
        <v>2751</v>
      </c>
      <c r="E4600" s="785" t="s">
        <v>5678</v>
      </c>
      <c r="F4600" s="786">
        <v>42594</v>
      </c>
      <c r="G4600" s="785" t="s">
        <v>5679</v>
      </c>
      <c r="H4600" s="786">
        <v>42644</v>
      </c>
      <c r="I4600" s="785" t="s">
        <v>6012</v>
      </c>
      <c r="J4600" s="785" t="s">
        <v>629</v>
      </c>
      <c r="K4600" s="785" t="s">
        <v>2612</v>
      </c>
      <c r="L4600" s="785" t="s">
        <v>6013</v>
      </c>
      <c r="M4600" s="785"/>
      <c r="N4600" s="785"/>
      <c r="O4600" s="785"/>
      <c r="P4600" s="788"/>
      <c r="Q4600" s="788"/>
      <c r="R4600" s="785" t="s">
        <v>4535</v>
      </c>
      <c r="S4600" s="785" t="s">
        <v>2599</v>
      </c>
      <c r="T4600" s="785" t="s">
        <v>6014</v>
      </c>
      <c r="U4600" s="785" t="s">
        <v>2599</v>
      </c>
      <c r="V4600" s="785" t="s">
        <v>6015</v>
      </c>
      <c r="W4600" s="785" t="s">
        <v>2608</v>
      </c>
      <c r="X4600" s="785" t="s">
        <v>2608</v>
      </c>
      <c r="Y4600" s="615" t="str">
        <f t="shared" si="71"/>
        <v>Biogas International Limited</v>
      </c>
      <c r="Z4600" s="785" t="s">
        <v>2599</v>
      </c>
      <c r="AA4600" s="785" t="s">
        <v>5464</v>
      </c>
      <c r="AB4600" s="785" t="s">
        <v>2609</v>
      </c>
      <c r="AC4600" s="785" t="s">
        <v>2610</v>
      </c>
      <c r="AD4600" s="786">
        <v>42796</v>
      </c>
    </row>
    <row r="4601" spans="1:30" ht="15.75">
      <c r="A4601" s="785" t="s">
        <v>4301</v>
      </c>
      <c r="B4601" s="785" t="s">
        <v>6030</v>
      </c>
      <c r="C4601" s="785" t="s">
        <v>4379</v>
      </c>
      <c r="D4601" s="785" t="s">
        <v>2751</v>
      </c>
      <c r="E4601" s="785" t="s">
        <v>5678</v>
      </c>
      <c r="F4601" s="786">
        <v>42594</v>
      </c>
      <c r="G4601" s="785" t="s">
        <v>5679</v>
      </c>
      <c r="H4601" s="786">
        <v>42644</v>
      </c>
      <c r="I4601" s="785" t="s">
        <v>6031</v>
      </c>
      <c r="J4601" s="785" t="s">
        <v>629</v>
      </c>
      <c r="K4601" s="785" t="s">
        <v>2612</v>
      </c>
      <c r="L4601" s="785" t="s">
        <v>6032</v>
      </c>
      <c r="M4601" s="785"/>
      <c r="N4601" s="785"/>
      <c r="O4601" s="785"/>
      <c r="P4601" s="788"/>
      <c r="Q4601" s="788"/>
      <c r="R4601" s="785" t="s">
        <v>960</v>
      </c>
      <c r="S4601" s="785" t="s">
        <v>961</v>
      </c>
      <c r="T4601" s="785" t="s">
        <v>3011</v>
      </c>
      <c r="U4601" s="785" t="s">
        <v>3011</v>
      </c>
      <c r="V4601" s="785" t="s">
        <v>6015</v>
      </c>
      <c r="W4601" s="785" t="s">
        <v>2608</v>
      </c>
      <c r="X4601" s="785" t="s">
        <v>2608</v>
      </c>
      <c r="Y4601" s="615" t="str">
        <f t="shared" si="71"/>
        <v>Biogas International Limited</v>
      </c>
      <c r="Z4601" s="785" t="s">
        <v>2599</v>
      </c>
      <c r="AA4601" s="785" t="s">
        <v>5464</v>
      </c>
      <c r="AB4601" s="785" t="s">
        <v>2609</v>
      </c>
      <c r="AC4601" s="785" t="s">
        <v>2610</v>
      </c>
      <c r="AD4601" s="786">
        <v>42796</v>
      </c>
    </row>
    <row r="4602" spans="1:30" ht="15.75">
      <c r="A4602" s="785" t="s">
        <v>4301</v>
      </c>
      <c r="B4602" s="785" t="s">
        <v>6051</v>
      </c>
      <c r="C4602" s="785" t="s">
        <v>4303</v>
      </c>
      <c r="D4602" s="785" t="s">
        <v>2599</v>
      </c>
      <c r="E4602" s="785" t="s">
        <v>5678</v>
      </c>
      <c r="F4602" s="786">
        <v>42594</v>
      </c>
      <c r="G4602" s="785" t="s">
        <v>5679</v>
      </c>
      <c r="H4602" s="786">
        <v>42644</v>
      </c>
      <c r="I4602" s="785" t="s">
        <v>6052</v>
      </c>
      <c r="J4602" s="785" t="s">
        <v>629</v>
      </c>
      <c r="K4602" s="785" t="s">
        <v>6053</v>
      </c>
      <c r="L4602" s="785" t="s">
        <v>6054</v>
      </c>
      <c r="M4602" s="785"/>
      <c r="N4602" s="785"/>
      <c r="O4602" s="785"/>
      <c r="P4602" s="787">
        <v>37.074312999999997</v>
      </c>
      <c r="Q4602" s="787">
        <v>-0.77630900000000003</v>
      </c>
      <c r="R4602" s="785" t="s">
        <v>1030</v>
      </c>
      <c r="S4602" s="785" t="s">
        <v>3500</v>
      </c>
      <c r="T4602" s="785" t="s">
        <v>3099</v>
      </c>
      <c r="U4602" s="785" t="s">
        <v>3502</v>
      </c>
      <c r="V4602" s="785" t="s">
        <v>6015</v>
      </c>
      <c r="W4602" s="785" t="s">
        <v>2608</v>
      </c>
      <c r="X4602" s="785" t="s">
        <v>2608</v>
      </c>
      <c r="Y4602" s="615" t="str">
        <f t="shared" si="71"/>
        <v>Biogas International Limited</v>
      </c>
      <c r="Z4602" s="785" t="s">
        <v>2599</v>
      </c>
      <c r="AA4602" s="785" t="s">
        <v>5464</v>
      </c>
      <c r="AB4602" s="785" t="s">
        <v>2609</v>
      </c>
      <c r="AC4602" s="785" t="s">
        <v>2610</v>
      </c>
      <c r="AD4602" s="786">
        <v>42796</v>
      </c>
    </row>
    <row r="4603" spans="1:30" ht="15.75">
      <c r="A4603" s="785" t="s">
        <v>4301</v>
      </c>
      <c r="B4603" s="785" t="s">
        <v>6073</v>
      </c>
      <c r="C4603" s="785" t="s">
        <v>4303</v>
      </c>
      <c r="D4603" s="785" t="s">
        <v>2599</v>
      </c>
      <c r="E4603" s="785" t="s">
        <v>5678</v>
      </c>
      <c r="F4603" s="786">
        <v>42594</v>
      </c>
      <c r="G4603" s="785" t="s">
        <v>5679</v>
      </c>
      <c r="H4603" s="786">
        <v>42644</v>
      </c>
      <c r="I4603" s="785" t="s">
        <v>6074</v>
      </c>
      <c r="J4603" s="785" t="s">
        <v>629</v>
      </c>
      <c r="K4603" s="785" t="s">
        <v>6075</v>
      </c>
      <c r="L4603" s="785" t="s">
        <v>6076</v>
      </c>
      <c r="M4603" s="785"/>
      <c r="N4603" s="785"/>
      <c r="O4603" s="785"/>
      <c r="P4603" s="787">
        <v>34.304741999999997</v>
      </c>
      <c r="Q4603" s="787">
        <v>-1.1199170000000001</v>
      </c>
      <c r="R4603" s="785" t="s">
        <v>2828</v>
      </c>
      <c r="S4603" s="785" t="s">
        <v>2828</v>
      </c>
      <c r="T4603" s="785" t="s">
        <v>6077</v>
      </c>
      <c r="U4603" s="785" t="s">
        <v>2599</v>
      </c>
      <c r="V4603" s="785" t="s">
        <v>6015</v>
      </c>
      <c r="W4603" s="785" t="s">
        <v>2608</v>
      </c>
      <c r="X4603" s="785" t="s">
        <v>2608</v>
      </c>
      <c r="Y4603" s="615" t="str">
        <f t="shared" si="71"/>
        <v>Biogas International Limited</v>
      </c>
      <c r="Z4603" s="785" t="s">
        <v>2599</v>
      </c>
      <c r="AA4603" s="785" t="s">
        <v>5464</v>
      </c>
      <c r="AB4603" s="785" t="s">
        <v>2609</v>
      </c>
      <c r="AC4603" s="785" t="s">
        <v>2610</v>
      </c>
      <c r="AD4603" s="786">
        <v>42796</v>
      </c>
    </row>
    <row r="4604" spans="1:30" ht="15.75">
      <c r="A4604" s="785" t="s">
        <v>4301</v>
      </c>
      <c r="B4604" s="785" t="s">
        <v>6078</v>
      </c>
      <c r="C4604" s="785" t="s">
        <v>4303</v>
      </c>
      <c r="D4604" s="785" t="s">
        <v>2599</v>
      </c>
      <c r="E4604" s="785" t="s">
        <v>5678</v>
      </c>
      <c r="F4604" s="786">
        <v>42594</v>
      </c>
      <c r="G4604" s="785" t="s">
        <v>5679</v>
      </c>
      <c r="H4604" s="786">
        <v>42644</v>
      </c>
      <c r="I4604" s="785" t="s">
        <v>6079</v>
      </c>
      <c r="J4604" s="785" t="s">
        <v>627</v>
      </c>
      <c r="K4604" s="785" t="s">
        <v>2612</v>
      </c>
      <c r="L4604" s="785" t="s">
        <v>6080</v>
      </c>
      <c r="M4604" s="785"/>
      <c r="N4604" s="785"/>
      <c r="O4604" s="785"/>
      <c r="P4604" s="787">
        <v>36.894122000000003</v>
      </c>
      <c r="Q4604" s="787">
        <v>-1.043188</v>
      </c>
      <c r="R4604" s="785" t="s">
        <v>821</v>
      </c>
      <c r="S4604" s="785" t="s">
        <v>2041</v>
      </c>
      <c r="T4604" s="785" t="s">
        <v>2690</v>
      </c>
      <c r="U4604" s="785" t="s">
        <v>2690</v>
      </c>
      <c r="V4604" s="785" t="s">
        <v>6015</v>
      </c>
      <c r="W4604" s="785" t="s">
        <v>2608</v>
      </c>
      <c r="X4604" s="785" t="s">
        <v>2608</v>
      </c>
      <c r="Y4604" s="615" t="str">
        <f t="shared" si="71"/>
        <v>Biogas International Limited</v>
      </c>
      <c r="Z4604" s="785" t="s">
        <v>2599</v>
      </c>
      <c r="AA4604" s="785" t="s">
        <v>5464</v>
      </c>
      <c r="AB4604" s="785" t="s">
        <v>2609</v>
      </c>
      <c r="AC4604" s="785" t="s">
        <v>2610</v>
      </c>
      <c r="AD4604" s="786">
        <v>42796</v>
      </c>
    </row>
    <row r="4605" spans="1:30" ht="15.75">
      <c r="A4605" s="785" t="s">
        <v>4301</v>
      </c>
      <c r="B4605" s="785" t="s">
        <v>6081</v>
      </c>
      <c r="C4605" s="785" t="s">
        <v>4379</v>
      </c>
      <c r="D4605" s="785" t="s">
        <v>2751</v>
      </c>
      <c r="E4605" s="785" t="s">
        <v>5678</v>
      </c>
      <c r="F4605" s="786">
        <v>42594</v>
      </c>
      <c r="G4605" s="785" t="s">
        <v>5679</v>
      </c>
      <c r="H4605" s="786">
        <v>42644</v>
      </c>
      <c r="I4605" s="785" t="s">
        <v>6082</v>
      </c>
      <c r="J4605" s="785" t="s">
        <v>629</v>
      </c>
      <c r="K4605" s="785" t="s">
        <v>2612</v>
      </c>
      <c r="L4605" s="785" t="s">
        <v>6083</v>
      </c>
      <c r="M4605" s="785"/>
      <c r="N4605" s="785"/>
      <c r="O4605" s="785"/>
      <c r="P4605" s="788"/>
      <c r="Q4605" s="788"/>
      <c r="R4605" s="785" t="s">
        <v>1575</v>
      </c>
      <c r="S4605" s="785" t="s">
        <v>2599</v>
      </c>
      <c r="T4605" s="785" t="s">
        <v>2599</v>
      </c>
      <c r="U4605" s="785" t="s">
        <v>2599</v>
      </c>
      <c r="V4605" s="785" t="s">
        <v>6015</v>
      </c>
      <c r="W4605" s="785" t="s">
        <v>2608</v>
      </c>
      <c r="X4605" s="785" t="s">
        <v>2608</v>
      </c>
      <c r="Y4605" s="615" t="str">
        <f t="shared" si="71"/>
        <v>Biogas International Limited</v>
      </c>
      <c r="Z4605" s="785" t="s">
        <v>2599</v>
      </c>
      <c r="AA4605" s="785" t="s">
        <v>5464</v>
      </c>
      <c r="AB4605" s="785" t="s">
        <v>2609</v>
      </c>
      <c r="AC4605" s="785" t="s">
        <v>2610</v>
      </c>
      <c r="AD4605" s="786">
        <v>42796</v>
      </c>
    </row>
    <row r="4606" spans="1:30" ht="15.75">
      <c r="A4606" s="785" t="s">
        <v>4301</v>
      </c>
      <c r="B4606" s="785" t="s">
        <v>6485</v>
      </c>
      <c r="C4606" s="785" t="s">
        <v>4303</v>
      </c>
      <c r="D4606" s="785" t="s">
        <v>2599</v>
      </c>
      <c r="E4606" s="785" t="s">
        <v>5678</v>
      </c>
      <c r="F4606" s="786">
        <v>42594</v>
      </c>
      <c r="G4606" s="785" t="s">
        <v>5679</v>
      </c>
      <c r="H4606" s="786">
        <v>42644</v>
      </c>
      <c r="I4606" s="785" t="s">
        <v>6486</v>
      </c>
      <c r="J4606" s="785" t="s">
        <v>629</v>
      </c>
      <c r="K4606" s="785" t="s">
        <v>6487</v>
      </c>
      <c r="L4606" s="785" t="s">
        <v>6488</v>
      </c>
      <c r="M4606" s="785"/>
      <c r="N4606" s="785"/>
      <c r="O4606" s="785"/>
      <c r="P4606" s="787">
        <v>36.121431999999999</v>
      </c>
      <c r="Q4606" s="787">
        <v>-0.17760200000000001</v>
      </c>
      <c r="R4606" s="785" t="s">
        <v>695</v>
      </c>
      <c r="S4606" s="785" t="s">
        <v>1204</v>
      </c>
      <c r="T4606" s="785" t="s">
        <v>1204</v>
      </c>
      <c r="U4606" s="785" t="s">
        <v>6489</v>
      </c>
      <c r="V4606" s="785" t="s">
        <v>3004</v>
      </c>
      <c r="W4606" s="785" t="s">
        <v>2897</v>
      </c>
      <c r="X4606" s="785" t="s">
        <v>2897</v>
      </c>
      <c r="Y4606" s="615" t="str">
        <f t="shared" si="71"/>
        <v>Christopher Njinju Ndungu</v>
      </c>
      <c r="Z4606" s="785" t="s">
        <v>2599</v>
      </c>
      <c r="AA4606" s="785" t="s">
        <v>4314</v>
      </c>
      <c r="AB4606" s="785" t="s">
        <v>2605</v>
      </c>
      <c r="AC4606" s="785" t="s">
        <v>2606</v>
      </c>
      <c r="AD4606" s="786">
        <v>43195</v>
      </c>
    </row>
    <row r="4607" spans="1:30" ht="15.75">
      <c r="A4607" s="785" t="s">
        <v>4301</v>
      </c>
      <c r="B4607" s="785" t="s">
        <v>6639</v>
      </c>
      <c r="C4607" s="785" t="s">
        <v>4303</v>
      </c>
      <c r="D4607" s="785" t="s">
        <v>2599</v>
      </c>
      <c r="E4607" s="785" t="s">
        <v>5678</v>
      </c>
      <c r="F4607" s="786">
        <v>42594</v>
      </c>
      <c r="G4607" s="785" t="s">
        <v>5679</v>
      </c>
      <c r="H4607" s="786">
        <v>42644</v>
      </c>
      <c r="I4607" s="785" t="s">
        <v>6640</v>
      </c>
      <c r="J4607" s="785" t="s">
        <v>629</v>
      </c>
      <c r="K4607" s="785" t="s">
        <v>6641</v>
      </c>
      <c r="L4607" s="785" t="s">
        <v>6642</v>
      </c>
      <c r="M4607" s="785"/>
      <c r="N4607" s="785"/>
      <c r="O4607" s="785"/>
      <c r="P4607" s="787">
        <v>37.609177000000003</v>
      </c>
      <c r="Q4607" s="787">
        <v>-0.197792</v>
      </c>
      <c r="R4607" s="785" t="s">
        <v>1266</v>
      </c>
      <c r="S4607" s="785" t="s">
        <v>1267</v>
      </c>
      <c r="T4607" s="785" t="s">
        <v>1267</v>
      </c>
      <c r="U4607" s="785" t="s">
        <v>6531</v>
      </c>
      <c r="V4607" s="785" t="s">
        <v>3004</v>
      </c>
      <c r="W4607" s="785" t="s">
        <v>3497</v>
      </c>
      <c r="X4607" s="785" t="s">
        <v>3497</v>
      </c>
      <c r="Y4607" s="615" t="str">
        <f t="shared" si="71"/>
        <v>Cides Ltd</v>
      </c>
      <c r="Z4607" s="785" t="s">
        <v>2599</v>
      </c>
      <c r="AA4607" s="785" t="s">
        <v>4349</v>
      </c>
      <c r="AB4607" s="785" t="s">
        <v>2605</v>
      </c>
      <c r="AC4607" s="785" t="s">
        <v>2606</v>
      </c>
      <c r="AD4607" s="786">
        <v>42796</v>
      </c>
    </row>
    <row r="4608" spans="1:30" ht="15.75">
      <c r="A4608" s="785" t="s">
        <v>4301</v>
      </c>
      <c r="B4608" s="785" t="s">
        <v>6654</v>
      </c>
      <c r="C4608" s="785" t="s">
        <v>4303</v>
      </c>
      <c r="D4608" s="785" t="s">
        <v>2599</v>
      </c>
      <c r="E4608" s="785" t="s">
        <v>5678</v>
      </c>
      <c r="F4608" s="786">
        <v>42594</v>
      </c>
      <c r="G4608" s="785" t="s">
        <v>5679</v>
      </c>
      <c r="H4608" s="786">
        <v>42644</v>
      </c>
      <c r="I4608" s="785" t="s">
        <v>6655</v>
      </c>
      <c r="J4608" s="785" t="s">
        <v>629</v>
      </c>
      <c r="K4608" s="785" t="s">
        <v>6656</v>
      </c>
      <c r="L4608" s="785" t="s">
        <v>6657</v>
      </c>
      <c r="M4608" s="785"/>
      <c r="N4608" s="785"/>
      <c r="O4608" s="785"/>
      <c r="P4608" s="787">
        <v>37.607197999999997</v>
      </c>
      <c r="Q4608" s="787">
        <v>-0.201683</v>
      </c>
      <c r="R4608" s="785" t="s">
        <v>1266</v>
      </c>
      <c r="S4608" s="785" t="s">
        <v>1267</v>
      </c>
      <c r="T4608" s="785" t="s">
        <v>1267</v>
      </c>
      <c r="U4608" s="785" t="s">
        <v>6531</v>
      </c>
      <c r="V4608" s="785" t="s">
        <v>3004</v>
      </c>
      <c r="W4608" s="785" t="s">
        <v>3497</v>
      </c>
      <c r="X4608" s="785" t="s">
        <v>3497</v>
      </c>
      <c r="Y4608" s="615" t="str">
        <f t="shared" si="71"/>
        <v>Cides Ltd</v>
      </c>
      <c r="Z4608" s="785" t="s">
        <v>2599</v>
      </c>
      <c r="AA4608" s="785" t="s">
        <v>4349</v>
      </c>
      <c r="AB4608" s="785" t="s">
        <v>2605</v>
      </c>
      <c r="AC4608" s="785" t="s">
        <v>2606</v>
      </c>
      <c r="AD4608" s="786">
        <v>42796</v>
      </c>
    </row>
    <row r="4609" spans="1:30" ht="15.75">
      <c r="A4609" s="785" t="s">
        <v>4301</v>
      </c>
      <c r="B4609" s="785" t="s">
        <v>8725</v>
      </c>
      <c r="C4609" s="785" t="s">
        <v>4303</v>
      </c>
      <c r="D4609" s="785" t="s">
        <v>2599</v>
      </c>
      <c r="E4609" s="785" t="s">
        <v>5678</v>
      </c>
      <c r="F4609" s="786">
        <v>42594</v>
      </c>
      <c r="G4609" s="785" t="s">
        <v>5679</v>
      </c>
      <c r="H4609" s="786">
        <v>42644</v>
      </c>
      <c r="I4609" s="785" t="s">
        <v>8726</v>
      </c>
      <c r="J4609" s="785" t="s">
        <v>627</v>
      </c>
      <c r="K4609" s="785" t="s">
        <v>8727</v>
      </c>
      <c r="L4609" s="785" t="s">
        <v>8728</v>
      </c>
      <c r="M4609" s="785"/>
      <c r="N4609" s="785"/>
      <c r="O4609" s="785"/>
      <c r="P4609" s="787">
        <v>37.306573</v>
      </c>
      <c r="Q4609" s="787">
        <v>-0.93975900000000001</v>
      </c>
      <c r="R4609" s="785" t="s">
        <v>1030</v>
      </c>
      <c r="S4609" s="785" t="s">
        <v>3500</v>
      </c>
      <c r="T4609" s="785" t="s">
        <v>3546</v>
      </c>
      <c r="U4609" s="785" t="s">
        <v>8729</v>
      </c>
      <c r="V4609" s="785" t="s">
        <v>2855</v>
      </c>
      <c r="W4609" s="785" t="s">
        <v>2707</v>
      </c>
      <c r="X4609" s="785" t="s">
        <v>2707</v>
      </c>
      <c r="Y4609" s="615" t="str">
        <f t="shared" si="71"/>
        <v>Fagaden Enterprises</v>
      </c>
      <c r="Z4609" s="785" t="s">
        <v>2599</v>
      </c>
      <c r="AA4609" s="785" t="s">
        <v>4349</v>
      </c>
      <c r="AB4609" s="785" t="s">
        <v>2683</v>
      </c>
      <c r="AC4609" s="785" t="s">
        <v>2606</v>
      </c>
      <c r="AD4609" s="786">
        <v>42796</v>
      </c>
    </row>
    <row r="4610" spans="1:30" ht="15.75">
      <c r="A4610" s="785" t="s">
        <v>4301</v>
      </c>
      <c r="B4610" s="785" t="s">
        <v>8730</v>
      </c>
      <c r="C4610" s="785" t="s">
        <v>4303</v>
      </c>
      <c r="D4610" s="785" t="s">
        <v>2599</v>
      </c>
      <c r="E4610" s="785" t="s">
        <v>5678</v>
      </c>
      <c r="F4610" s="786">
        <v>42594</v>
      </c>
      <c r="G4610" s="785" t="s">
        <v>5679</v>
      </c>
      <c r="H4610" s="786">
        <v>42644</v>
      </c>
      <c r="I4610" s="785" t="s">
        <v>8731</v>
      </c>
      <c r="J4610" s="785" t="s">
        <v>629</v>
      </c>
      <c r="K4610" s="785" t="s">
        <v>8732</v>
      </c>
      <c r="L4610" s="785" t="s">
        <v>8733</v>
      </c>
      <c r="M4610" s="785"/>
      <c r="N4610" s="785"/>
      <c r="O4610" s="785"/>
      <c r="P4610" s="787">
        <v>37.108519999999999</v>
      </c>
      <c r="Q4610" s="787">
        <v>-1.0874330000000001</v>
      </c>
      <c r="R4610" s="785" t="s">
        <v>821</v>
      </c>
      <c r="S4610" s="785" t="s">
        <v>2791</v>
      </c>
      <c r="T4610" s="785" t="s">
        <v>2792</v>
      </c>
      <c r="U4610" s="785" t="s">
        <v>2793</v>
      </c>
      <c r="V4610" s="785" t="s">
        <v>2855</v>
      </c>
      <c r="W4610" s="785" t="s">
        <v>2707</v>
      </c>
      <c r="X4610" s="785" t="s">
        <v>2707</v>
      </c>
      <c r="Y4610" s="615" t="str">
        <f t="shared" ref="Y4610:Y4673" si="72">IF(X4610="",W4610,X4610)</f>
        <v>Fagaden Enterprises</v>
      </c>
      <c r="Z4610" s="785" t="s">
        <v>2599</v>
      </c>
      <c r="AA4610" s="785" t="s">
        <v>4349</v>
      </c>
      <c r="AB4610" s="785" t="s">
        <v>2683</v>
      </c>
      <c r="AC4610" s="785" t="s">
        <v>2606</v>
      </c>
      <c r="AD4610" s="786">
        <v>42796</v>
      </c>
    </row>
    <row r="4611" spans="1:30" ht="15.75">
      <c r="A4611" s="785" t="s">
        <v>4301</v>
      </c>
      <c r="B4611" s="785" t="s">
        <v>8744</v>
      </c>
      <c r="C4611" s="785" t="s">
        <v>4303</v>
      </c>
      <c r="D4611" s="785" t="s">
        <v>2599</v>
      </c>
      <c r="E4611" s="785" t="s">
        <v>5678</v>
      </c>
      <c r="F4611" s="786">
        <v>42594</v>
      </c>
      <c r="G4611" s="785" t="s">
        <v>5679</v>
      </c>
      <c r="H4611" s="786">
        <v>42644</v>
      </c>
      <c r="I4611" s="785" t="s">
        <v>8745</v>
      </c>
      <c r="J4611" s="785" t="s">
        <v>629</v>
      </c>
      <c r="K4611" s="785" t="s">
        <v>8746</v>
      </c>
      <c r="L4611" s="785" t="s">
        <v>8747</v>
      </c>
      <c r="M4611" s="785" t="s">
        <v>8748</v>
      </c>
      <c r="N4611" s="785"/>
      <c r="O4611" s="785"/>
      <c r="P4611" s="787">
        <v>37.035080000000001</v>
      </c>
      <c r="Q4611" s="787">
        <v>-0.80683800000000006</v>
      </c>
      <c r="R4611" s="785" t="s">
        <v>1030</v>
      </c>
      <c r="S4611" s="785" t="s">
        <v>3500</v>
      </c>
      <c r="T4611" s="785" t="s">
        <v>3204</v>
      </c>
      <c r="U4611" s="785" t="s">
        <v>8749</v>
      </c>
      <c r="V4611" s="785" t="s">
        <v>2855</v>
      </c>
      <c r="W4611" s="785" t="s">
        <v>2707</v>
      </c>
      <c r="X4611" s="785" t="s">
        <v>2707</v>
      </c>
      <c r="Y4611" s="615" t="str">
        <f t="shared" si="72"/>
        <v>Fagaden Enterprises</v>
      </c>
      <c r="Z4611" s="785" t="s">
        <v>2599</v>
      </c>
      <c r="AA4611" s="785" t="s">
        <v>4349</v>
      </c>
      <c r="AB4611" s="785" t="s">
        <v>2683</v>
      </c>
      <c r="AC4611" s="785" t="s">
        <v>2606</v>
      </c>
      <c r="AD4611" s="786">
        <v>42906</v>
      </c>
    </row>
    <row r="4612" spans="1:30" ht="15.75">
      <c r="A4612" s="785" t="s">
        <v>4301</v>
      </c>
      <c r="B4612" s="785" t="s">
        <v>10122</v>
      </c>
      <c r="C4612" s="785" t="s">
        <v>4303</v>
      </c>
      <c r="D4612" s="785" t="s">
        <v>2599</v>
      </c>
      <c r="E4612" s="785" t="s">
        <v>5678</v>
      </c>
      <c r="F4612" s="786">
        <v>42594</v>
      </c>
      <c r="G4612" s="785" t="s">
        <v>5679</v>
      </c>
      <c r="H4612" s="786">
        <v>42644</v>
      </c>
      <c r="I4612" s="785" t="s">
        <v>10123</v>
      </c>
      <c r="J4612" s="785" t="s">
        <v>629</v>
      </c>
      <c r="K4612" s="785" t="s">
        <v>10124</v>
      </c>
      <c r="L4612" s="785" t="s">
        <v>10125</v>
      </c>
      <c r="M4612" s="785"/>
      <c r="N4612" s="785"/>
      <c r="O4612" s="785"/>
      <c r="P4612" s="787">
        <v>37.503022000000001</v>
      </c>
      <c r="Q4612" s="787">
        <v>0.13019500000000001</v>
      </c>
      <c r="R4612" s="785" t="s">
        <v>1104</v>
      </c>
      <c r="S4612" s="785" t="s">
        <v>1826</v>
      </c>
      <c r="T4612" s="785" t="s">
        <v>3694</v>
      </c>
      <c r="U4612" s="785" t="s">
        <v>3598</v>
      </c>
      <c r="V4612" s="785" t="s">
        <v>3004</v>
      </c>
      <c r="W4612" s="785" t="s">
        <v>2615</v>
      </c>
      <c r="X4612" s="785" t="s">
        <v>10121</v>
      </c>
      <c r="Y4612" s="615" t="str">
        <f t="shared" si="72"/>
        <v>Gabriel Mburu</v>
      </c>
      <c r="Z4612" s="785" t="s">
        <v>10126</v>
      </c>
      <c r="AA4612" s="785" t="s">
        <v>5464</v>
      </c>
      <c r="AB4612" s="785" t="s">
        <v>3686</v>
      </c>
      <c r="AC4612" s="785" t="s">
        <v>2617</v>
      </c>
      <c r="AD4612" s="786">
        <v>42986</v>
      </c>
    </row>
    <row r="4613" spans="1:30" ht="15.75">
      <c r="A4613" s="785" t="s">
        <v>4301</v>
      </c>
      <c r="B4613" s="785" t="s">
        <v>12838</v>
      </c>
      <c r="C4613" s="785" t="s">
        <v>4303</v>
      </c>
      <c r="D4613" s="785" t="s">
        <v>2599</v>
      </c>
      <c r="E4613" s="785" t="s">
        <v>5678</v>
      </c>
      <c r="F4613" s="786">
        <v>42594</v>
      </c>
      <c r="G4613" s="785" t="s">
        <v>5679</v>
      </c>
      <c r="H4613" s="786">
        <v>42644</v>
      </c>
      <c r="I4613" s="785" t="s">
        <v>12839</v>
      </c>
      <c r="J4613" s="785" t="s">
        <v>629</v>
      </c>
      <c r="K4613" s="785" t="s">
        <v>12840</v>
      </c>
      <c r="L4613" s="785" t="s">
        <v>12841</v>
      </c>
      <c r="M4613" s="785"/>
      <c r="N4613" s="785"/>
      <c r="O4613" s="785"/>
      <c r="P4613" s="787">
        <v>35.703657</v>
      </c>
      <c r="Q4613" s="787">
        <v>-0.55149999999999999</v>
      </c>
      <c r="R4613" s="785" t="s">
        <v>695</v>
      </c>
      <c r="S4613" s="785" t="s">
        <v>2640</v>
      </c>
      <c r="T4613" s="785" t="s">
        <v>2640</v>
      </c>
      <c r="U4613" s="785" t="s">
        <v>12842</v>
      </c>
      <c r="V4613" s="785" t="s">
        <v>2855</v>
      </c>
      <c r="W4613" s="785" t="s">
        <v>2615</v>
      </c>
      <c r="X4613" s="785" t="s">
        <v>12807</v>
      </c>
      <c r="Y4613" s="615" t="str">
        <f t="shared" si="72"/>
        <v>James Nganga  Njoroge</v>
      </c>
      <c r="Z4613" s="785" t="s">
        <v>2599</v>
      </c>
      <c r="AA4613" s="785" t="s">
        <v>5464</v>
      </c>
      <c r="AB4613" s="785" t="s">
        <v>3686</v>
      </c>
      <c r="AC4613" s="785" t="s">
        <v>2617</v>
      </c>
      <c r="AD4613" s="786">
        <v>43021</v>
      </c>
    </row>
    <row r="4614" spans="1:30" ht="15.75">
      <c r="A4614" s="785" t="s">
        <v>4301</v>
      </c>
      <c r="B4614" s="785" t="s">
        <v>15345</v>
      </c>
      <c r="C4614" s="785" t="s">
        <v>4303</v>
      </c>
      <c r="D4614" s="785" t="s">
        <v>2599</v>
      </c>
      <c r="E4614" s="785" t="s">
        <v>5678</v>
      </c>
      <c r="F4614" s="786">
        <v>42594</v>
      </c>
      <c r="G4614" s="785" t="s">
        <v>5679</v>
      </c>
      <c r="H4614" s="786">
        <v>42644</v>
      </c>
      <c r="I4614" s="785" t="s">
        <v>15346</v>
      </c>
      <c r="J4614" s="785" t="s">
        <v>627</v>
      </c>
      <c r="K4614" s="785" t="s">
        <v>15347</v>
      </c>
      <c r="L4614" s="785" t="s">
        <v>15348</v>
      </c>
      <c r="M4614" s="785"/>
      <c r="N4614" s="785"/>
      <c r="O4614" s="785"/>
      <c r="P4614" s="787">
        <v>36.655602000000002</v>
      </c>
      <c r="Q4614" s="787">
        <v>-1.4580599999999999</v>
      </c>
      <c r="R4614" s="785" t="s">
        <v>1325</v>
      </c>
      <c r="S4614" s="785" t="s">
        <v>3127</v>
      </c>
      <c r="T4614" s="785" t="s">
        <v>2638</v>
      </c>
      <c r="U4614" s="785" t="s">
        <v>15349</v>
      </c>
      <c r="V4614" s="785" t="s">
        <v>3004</v>
      </c>
      <c r="W4614" s="785" t="s">
        <v>4039</v>
      </c>
      <c r="X4614" s="785" t="s">
        <v>15310</v>
      </c>
      <c r="Y4614" s="615" t="str">
        <f t="shared" si="72"/>
        <v>Julias Odhiambo Mboga</v>
      </c>
      <c r="Z4614" s="785" t="s">
        <v>15350</v>
      </c>
      <c r="AA4614" s="785" t="s">
        <v>4314</v>
      </c>
      <c r="AB4614" s="785" t="s">
        <v>2605</v>
      </c>
      <c r="AC4614" s="785" t="s">
        <v>2606</v>
      </c>
      <c r="AD4614" s="786">
        <v>43011</v>
      </c>
    </row>
    <row r="4615" spans="1:30" ht="15.75">
      <c r="A4615" s="785" t="s">
        <v>4301</v>
      </c>
      <c r="B4615" s="785" t="s">
        <v>16124</v>
      </c>
      <c r="C4615" s="785" t="s">
        <v>4379</v>
      </c>
      <c r="D4615" s="785" t="s">
        <v>2598</v>
      </c>
      <c r="E4615" s="785" t="s">
        <v>5678</v>
      </c>
      <c r="F4615" s="786">
        <v>42594</v>
      </c>
      <c r="G4615" s="785" t="s">
        <v>5679</v>
      </c>
      <c r="H4615" s="786">
        <v>42644</v>
      </c>
      <c r="I4615" s="785" t="s">
        <v>16125</v>
      </c>
      <c r="J4615" s="785" t="s">
        <v>629</v>
      </c>
      <c r="K4615" s="785" t="s">
        <v>2612</v>
      </c>
      <c r="L4615" s="785" t="s">
        <v>16126</v>
      </c>
      <c r="M4615" s="785"/>
      <c r="N4615" s="785"/>
      <c r="O4615" s="785"/>
      <c r="P4615" s="787">
        <v>36.712972000000001</v>
      </c>
      <c r="Q4615" s="787">
        <v>-1.1951270000000001</v>
      </c>
      <c r="R4615" s="785" t="s">
        <v>821</v>
      </c>
      <c r="S4615" s="785" t="s">
        <v>2943</v>
      </c>
      <c r="T4615" s="785" t="s">
        <v>3033</v>
      </c>
      <c r="U4615" s="785" t="s">
        <v>3928</v>
      </c>
      <c r="V4615" s="785" t="s">
        <v>3183</v>
      </c>
      <c r="W4615" s="785" t="s">
        <v>2621</v>
      </c>
      <c r="X4615" s="785" t="s">
        <v>2621</v>
      </c>
      <c r="Y4615" s="615" t="str">
        <f t="shared" si="72"/>
        <v>Kentainers Limited</v>
      </c>
      <c r="Z4615" s="785" t="s">
        <v>2599</v>
      </c>
      <c r="AA4615" s="785" t="s">
        <v>5464</v>
      </c>
      <c r="AB4615" s="785" t="s">
        <v>2616</v>
      </c>
      <c r="AC4615" s="785" t="s">
        <v>2617</v>
      </c>
      <c r="AD4615" s="786">
        <v>42796</v>
      </c>
    </row>
    <row r="4616" spans="1:30" ht="15.75">
      <c r="A4616" s="785" t="s">
        <v>4301</v>
      </c>
      <c r="B4616" s="785" t="s">
        <v>16434</v>
      </c>
      <c r="C4616" s="785" t="s">
        <v>4303</v>
      </c>
      <c r="D4616" s="785" t="s">
        <v>2599</v>
      </c>
      <c r="E4616" s="785" t="s">
        <v>5678</v>
      </c>
      <c r="F4616" s="786">
        <v>42594</v>
      </c>
      <c r="G4616" s="785" t="s">
        <v>5679</v>
      </c>
      <c r="H4616" s="786">
        <v>42644</v>
      </c>
      <c r="I4616" s="785" t="s">
        <v>16435</v>
      </c>
      <c r="J4616" s="785" t="s">
        <v>629</v>
      </c>
      <c r="K4616" s="785" t="s">
        <v>16436</v>
      </c>
      <c r="L4616" s="785" t="s">
        <v>16437</v>
      </c>
      <c r="M4616" s="785"/>
      <c r="N4616" s="785"/>
      <c r="O4616" s="785"/>
      <c r="P4616" s="787">
        <v>36.376668000000002</v>
      </c>
      <c r="Q4616" s="787">
        <v>0.173842</v>
      </c>
      <c r="R4616" s="785" t="s">
        <v>960</v>
      </c>
      <c r="S4616" s="785" t="s">
        <v>1898</v>
      </c>
      <c r="T4616" s="785" t="s">
        <v>3328</v>
      </c>
      <c r="U4616" s="785" t="s">
        <v>2793</v>
      </c>
      <c r="V4616" s="785" t="s">
        <v>2855</v>
      </c>
      <c r="W4616" s="785" t="s">
        <v>3025</v>
      </c>
      <c r="X4616" s="785" t="s">
        <v>16397</v>
      </c>
      <c r="Y4616" s="615" t="str">
        <f t="shared" si="72"/>
        <v>Kichemu Limited</v>
      </c>
      <c r="Z4616" s="785" t="s">
        <v>2599</v>
      </c>
      <c r="AA4616" s="785" t="s">
        <v>4349</v>
      </c>
      <c r="AB4616" s="785" t="s">
        <v>2683</v>
      </c>
      <c r="AC4616" s="785" t="s">
        <v>2606</v>
      </c>
      <c r="AD4616" s="786">
        <v>42796</v>
      </c>
    </row>
    <row r="4617" spans="1:30" ht="15.75">
      <c r="A4617" s="785" t="s">
        <v>4301</v>
      </c>
      <c r="B4617" s="785" t="s">
        <v>16710</v>
      </c>
      <c r="C4617" s="785" t="s">
        <v>4303</v>
      </c>
      <c r="D4617" s="785" t="s">
        <v>2599</v>
      </c>
      <c r="E4617" s="785" t="s">
        <v>5678</v>
      </c>
      <c r="F4617" s="786">
        <v>42594</v>
      </c>
      <c r="G4617" s="785" t="s">
        <v>5679</v>
      </c>
      <c r="H4617" s="786">
        <v>42644</v>
      </c>
      <c r="I4617" s="785" t="s">
        <v>16711</v>
      </c>
      <c r="J4617" s="785" t="s">
        <v>629</v>
      </c>
      <c r="K4617" s="785" t="s">
        <v>16712</v>
      </c>
      <c r="L4617" s="785" t="s">
        <v>16713</v>
      </c>
      <c r="M4617" s="785"/>
      <c r="N4617" s="785"/>
      <c r="O4617" s="785"/>
      <c r="P4617" s="787">
        <v>37.651829999999997</v>
      </c>
      <c r="Q4617" s="787">
        <v>-0.31257499999999999</v>
      </c>
      <c r="R4617" s="785" t="s">
        <v>1266</v>
      </c>
      <c r="S4617" s="785" t="s">
        <v>3150</v>
      </c>
      <c r="T4617" s="785" t="s">
        <v>3256</v>
      </c>
      <c r="U4617" s="785" t="s">
        <v>16714</v>
      </c>
      <c r="V4617" s="785" t="s">
        <v>2855</v>
      </c>
      <c r="W4617" s="785" t="s">
        <v>3253</v>
      </c>
      <c r="X4617" s="785" t="s">
        <v>3253</v>
      </c>
      <c r="Y4617" s="615" t="str">
        <f t="shared" si="72"/>
        <v>Likunga Company Limited</v>
      </c>
      <c r="Z4617" s="785" t="s">
        <v>2599</v>
      </c>
      <c r="AA4617" s="785" t="s">
        <v>4349</v>
      </c>
      <c r="AB4617" s="785" t="s">
        <v>2605</v>
      </c>
      <c r="AC4617" s="785" t="s">
        <v>2606</v>
      </c>
      <c r="AD4617" s="786">
        <v>42796</v>
      </c>
    </row>
    <row r="4618" spans="1:30" ht="15.75">
      <c r="A4618" s="785" t="s">
        <v>4301</v>
      </c>
      <c r="B4618" s="785" t="s">
        <v>16715</v>
      </c>
      <c r="C4618" s="785" t="s">
        <v>4303</v>
      </c>
      <c r="D4618" s="785" t="s">
        <v>2599</v>
      </c>
      <c r="E4618" s="785" t="s">
        <v>5678</v>
      </c>
      <c r="F4618" s="786">
        <v>42594</v>
      </c>
      <c r="G4618" s="785" t="s">
        <v>5679</v>
      </c>
      <c r="H4618" s="786">
        <v>42644</v>
      </c>
      <c r="I4618" s="785" t="s">
        <v>16716</v>
      </c>
      <c r="J4618" s="785" t="s">
        <v>629</v>
      </c>
      <c r="K4618" s="785" t="s">
        <v>16717</v>
      </c>
      <c r="L4618" s="785" t="s">
        <v>16718</v>
      </c>
      <c r="M4618" s="785"/>
      <c r="N4618" s="785"/>
      <c r="O4618" s="785"/>
      <c r="P4618" s="787">
        <v>37.622965999999998</v>
      </c>
      <c r="Q4618" s="787">
        <v>-0.35324299999999997</v>
      </c>
      <c r="R4618" s="785" t="s">
        <v>1266</v>
      </c>
      <c r="S4618" s="785" t="s">
        <v>3150</v>
      </c>
      <c r="T4618" s="785" t="s">
        <v>16719</v>
      </c>
      <c r="U4618" s="785" t="s">
        <v>3150</v>
      </c>
      <c r="V4618" s="785" t="s">
        <v>2855</v>
      </c>
      <c r="W4618" s="785" t="s">
        <v>3253</v>
      </c>
      <c r="X4618" s="785" t="s">
        <v>3253</v>
      </c>
      <c r="Y4618" s="615" t="str">
        <f t="shared" si="72"/>
        <v>Likunga Company Limited</v>
      </c>
      <c r="Z4618" s="785" t="s">
        <v>2599</v>
      </c>
      <c r="AA4618" s="785" t="s">
        <v>4349</v>
      </c>
      <c r="AB4618" s="785" t="s">
        <v>2605</v>
      </c>
      <c r="AC4618" s="785" t="s">
        <v>2606</v>
      </c>
      <c r="AD4618" s="786">
        <v>42796</v>
      </c>
    </row>
    <row r="4619" spans="1:30" ht="15.75">
      <c r="A4619" s="785" t="s">
        <v>4301</v>
      </c>
      <c r="B4619" s="785" t="s">
        <v>17133</v>
      </c>
      <c r="C4619" s="785" t="s">
        <v>4303</v>
      </c>
      <c r="D4619" s="785" t="s">
        <v>2599</v>
      </c>
      <c r="E4619" s="785" t="s">
        <v>5678</v>
      </c>
      <c r="F4619" s="786">
        <v>42594</v>
      </c>
      <c r="G4619" s="785" t="s">
        <v>5679</v>
      </c>
      <c r="H4619" s="786">
        <v>42644</v>
      </c>
      <c r="I4619" s="785" t="s">
        <v>17134</v>
      </c>
      <c r="J4619" s="785" t="s">
        <v>629</v>
      </c>
      <c r="K4619" s="785" t="s">
        <v>2612</v>
      </c>
      <c r="L4619" s="785" t="s">
        <v>17135</v>
      </c>
      <c r="M4619" s="785"/>
      <c r="N4619" s="785"/>
      <c r="O4619" s="785"/>
      <c r="P4619" s="787">
        <v>35.355905</v>
      </c>
      <c r="Q4619" s="787">
        <v>0.47947000000000001</v>
      </c>
      <c r="R4619" s="785" t="s">
        <v>893</v>
      </c>
      <c r="S4619" s="785" t="s">
        <v>2820</v>
      </c>
      <c r="T4619" s="785" t="s">
        <v>17136</v>
      </c>
      <c r="U4619" s="785" t="s">
        <v>3872</v>
      </c>
      <c r="V4619" s="785" t="s">
        <v>3070</v>
      </c>
      <c r="W4619" s="785" t="s">
        <v>3116</v>
      </c>
      <c r="X4619" s="785" t="s">
        <v>3116</v>
      </c>
      <c r="Y4619" s="615" t="str">
        <f t="shared" si="72"/>
        <v>Luka Kiprop Maiyo</v>
      </c>
      <c r="Z4619" s="785" t="s">
        <v>2599</v>
      </c>
      <c r="AA4619" s="785" t="s">
        <v>4314</v>
      </c>
      <c r="AB4619" s="785" t="s">
        <v>2605</v>
      </c>
      <c r="AC4619" s="785" t="s">
        <v>2606</v>
      </c>
      <c r="AD4619" s="786">
        <v>42796</v>
      </c>
    </row>
    <row r="4620" spans="1:30" ht="15.75">
      <c r="A4620" s="785" t="s">
        <v>4301</v>
      </c>
      <c r="B4620" s="785" t="s">
        <v>17244</v>
      </c>
      <c r="C4620" s="785" t="s">
        <v>4379</v>
      </c>
      <c r="D4620" s="785" t="s">
        <v>2751</v>
      </c>
      <c r="E4620" s="785" t="s">
        <v>5678</v>
      </c>
      <c r="F4620" s="786">
        <v>42594</v>
      </c>
      <c r="G4620" s="785" t="s">
        <v>5679</v>
      </c>
      <c r="H4620" s="786">
        <v>42644</v>
      </c>
      <c r="I4620" s="785" t="s">
        <v>17245</v>
      </c>
      <c r="J4620" s="785" t="s">
        <v>627</v>
      </c>
      <c r="K4620" s="785" t="s">
        <v>2612</v>
      </c>
      <c r="L4620" s="785" t="s">
        <v>17246</v>
      </c>
      <c r="M4620" s="785"/>
      <c r="N4620" s="785"/>
      <c r="O4620" s="785"/>
      <c r="P4620" s="787">
        <v>36.540390000000002</v>
      </c>
      <c r="Q4620" s="787">
        <v>-0.14188999999999999</v>
      </c>
      <c r="R4620" s="785" t="s">
        <v>1228</v>
      </c>
      <c r="S4620" s="785" t="s">
        <v>1229</v>
      </c>
      <c r="T4620" s="785" t="s">
        <v>3436</v>
      </c>
      <c r="U4620" s="785" t="s">
        <v>17247</v>
      </c>
      <c r="V4620" s="785">
        <v>8</v>
      </c>
      <c r="W4620" s="785" t="s">
        <v>3025</v>
      </c>
      <c r="X4620" s="785" t="s">
        <v>17248</v>
      </c>
      <c r="Y4620" s="615" t="str">
        <f t="shared" si="72"/>
        <v>Macharia Muchangi</v>
      </c>
      <c r="Z4620" s="785" t="s">
        <v>2599</v>
      </c>
      <c r="AA4620" s="785" t="s">
        <v>4349</v>
      </c>
      <c r="AB4620" s="785" t="s">
        <v>2683</v>
      </c>
      <c r="AC4620" s="785" t="s">
        <v>2606</v>
      </c>
      <c r="AD4620" s="786">
        <v>43012</v>
      </c>
    </row>
    <row r="4621" spans="1:30" ht="15.75">
      <c r="A4621" s="785" t="s">
        <v>4301</v>
      </c>
      <c r="B4621" s="785" t="s">
        <v>17357</v>
      </c>
      <c r="C4621" s="785" t="s">
        <v>4303</v>
      </c>
      <c r="D4621" s="785" t="s">
        <v>2599</v>
      </c>
      <c r="E4621" s="785" t="s">
        <v>5678</v>
      </c>
      <c r="F4621" s="786">
        <v>42594</v>
      </c>
      <c r="G4621" s="785" t="s">
        <v>5679</v>
      </c>
      <c r="H4621" s="786">
        <v>42644</v>
      </c>
      <c r="I4621" s="785" t="s">
        <v>17358</v>
      </c>
      <c r="J4621" s="785" t="s">
        <v>629</v>
      </c>
      <c r="K4621" s="785" t="s">
        <v>17359</v>
      </c>
      <c r="L4621" s="785" t="s">
        <v>17360</v>
      </c>
      <c r="M4621" s="785"/>
      <c r="N4621" s="785"/>
      <c r="O4621" s="785"/>
      <c r="P4621" s="787">
        <v>35.224119999999999</v>
      </c>
      <c r="Q4621" s="787">
        <v>0.66843699999999995</v>
      </c>
      <c r="R4621" s="785" t="s">
        <v>893</v>
      </c>
      <c r="S4621" s="785" t="s">
        <v>1117</v>
      </c>
      <c r="T4621" s="785" t="s">
        <v>2882</v>
      </c>
      <c r="U4621" s="785" t="s">
        <v>17361</v>
      </c>
      <c r="V4621" s="785" t="s">
        <v>3004</v>
      </c>
      <c r="W4621" s="785" t="s">
        <v>3300</v>
      </c>
      <c r="X4621" s="785" t="s">
        <v>2928</v>
      </c>
      <c r="Y4621" s="615" t="str">
        <f t="shared" si="72"/>
        <v>Mathew Kemboi</v>
      </c>
      <c r="Z4621" s="785" t="s">
        <v>2599</v>
      </c>
      <c r="AA4621" s="785" t="s">
        <v>4314</v>
      </c>
      <c r="AB4621" s="785" t="s">
        <v>2605</v>
      </c>
      <c r="AC4621" s="785" t="s">
        <v>2606</v>
      </c>
      <c r="AD4621" s="786">
        <v>43006</v>
      </c>
    </row>
    <row r="4622" spans="1:30" ht="15.75">
      <c r="A4622" s="785" t="s">
        <v>4301</v>
      </c>
      <c r="B4622" s="785" t="s">
        <v>18387</v>
      </c>
      <c r="C4622" s="785" t="s">
        <v>4303</v>
      </c>
      <c r="D4622" s="785" t="s">
        <v>2599</v>
      </c>
      <c r="E4622" s="785" t="s">
        <v>5678</v>
      </c>
      <c r="F4622" s="786">
        <v>42594</v>
      </c>
      <c r="G4622" s="785" t="s">
        <v>5679</v>
      </c>
      <c r="H4622" s="786">
        <v>42644</v>
      </c>
      <c r="I4622" s="785" t="s">
        <v>18388</v>
      </c>
      <c r="J4622" s="785" t="s">
        <v>629</v>
      </c>
      <c r="K4622" s="785" t="s">
        <v>18389</v>
      </c>
      <c r="L4622" s="785" t="s">
        <v>18390</v>
      </c>
      <c r="M4622" s="785"/>
      <c r="N4622" s="785"/>
      <c r="O4622" s="785"/>
      <c r="P4622" s="787">
        <v>36.536346999999999</v>
      </c>
      <c r="Q4622" s="787">
        <v>-0.16730700000000001</v>
      </c>
      <c r="R4622" s="785" t="s">
        <v>1228</v>
      </c>
      <c r="S4622" s="785" t="s">
        <v>1229</v>
      </c>
      <c r="T4622" s="785" t="s">
        <v>3436</v>
      </c>
      <c r="U4622" s="785" t="s">
        <v>2599</v>
      </c>
      <c r="V4622" s="785" t="s">
        <v>3004</v>
      </c>
      <c r="W4622" s="785" t="s">
        <v>18381</v>
      </c>
      <c r="X4622" s="785" t="s">
        <v>18381</v>
      </c>
      <c r="Y4622" s="615" t="str">
        <f t="shared" si="72"/>
        <v>Nekta Investments Limited</v>
      </c>
      <c r="Z4622" s="785" t="s">
        <v>2599</v>
      </c>
      <c r="AA4622" s="785" t="s">
        <v>4314</v>
      </c>
      <c r="AB4622" s="785" t="s">
        <v>2683</v>
      </c>
      <c r="AC4622" s="785" t="s">
        <v>2606</v>
      </c>
      <c r="AD4622" s="786">
        <v>42796</v>
      </c>
    </row>
    <row r="4623" spans="1:30" ht="15.75">
      <c r="A4623" s="785" t="s">
        <v>4301</v>
      </c>
      <c r="B4623" s="785" t="s">
        <v>19822</v>
      </c>
      <c r="C4623" s="785" t="s">
        <v>4303</v>
      </c>
      <c r="D4623" s="785" t="s">
        <v>2599</v>
      </c>
      <c r="E4623" s="785" t="s">
        <v>5678</v>
      </c>
      <c r="F4623" s="786">
        <v>42594</v>
      </c>
      <c r="G4623" s="785" t="s">
        <v>5679</v>
      </c>
      <c r="H4623" s="786">
        <v>42644</v>
      </c>
      <c r="I4623" s="785" t="s">
        <v>19823</v>
      </c>
      <c r="J4623" s="785" t="s">
        <v>629</v>
      </c>
      <c r="K4623" s="785" t="s">
        <v>19824</v>
      </c>
      <c r="L4623" s="785" t="s">
        <v>19825</v>
      </c>
      <c r="M4623" s="785"/>
      <c r="N4623" s="785"/>
      <c r="O4623" s="785" t="s">
        <v>19826</v>
      </c>
      <c r="P4623" s="787">
        <v>37.104680000000002</v>
      </c>
      <c r="Q4623" s="787">
        <v>-0.44495200000000001</v>
      </c>
      <c r="R4623" s="785" t="s">
        <v>1056</v>
      </c>
      <c r="S4623" s="785" t="s">
        <v>2893</v>
      </c>
      <c r="T4623" s="785" t="s">
        <v>2941</v>
      </c>
      <c r="U4623" s="785" t="s">
        <v>3590</v>
      </c>
      <c r="V4623" s="785" t="s">
        <v>3004</v>
      </c>
      <c r="W4623" s="785" t="s">
        <v>3497</v>
      </c>
      <c r="X4623" s="785" t="s">
        <v>2850</v>
      </c>
      <c r="Y4623" s="615" t="str">
        <f t="shared" si="72"/>
        <v>Peter Mbithi Kiniu</v>
      </c>
      <c r="Z4623" s="785" t="s">
        <v>2599</v>
      </c>
      <c r="AA4623" s="785" t="s">
        <v>4349</v>
      </c>
      <c r="AB4623" s="785" t="s">
        <v>2605</v>
      </c>
      <c r="AC4623" s="785" t="s">
        <v>2606</v>
      </c>
      <c r="AD4623" s="786">
        <v>42829</v>
      </c>
    </row>
    <row r="4624" spans="1:30" ht="15.75">
      <c r="A4624" s="785" t="s">
        <v>4301</v>
      </c>
      <c r="B4624" s="785" t="s">
        <v>22521</v>
      </c>
      <c r="C4624" s="785" t="s">
        <v>4303</v>
      </c>
      <c r="D4624" s="785" t="s">
        <v>2599</v>
      </c>
      <c r="E4624" s="785" t="s">
        <v>5678</v>
      </c>
      <c r="F4624" s="786">
        <v>42594</v>
      </c>
      <c r="G4624" s="785" t="s">
        <v>5679</v>
      </c>
      <c r="H4624" s="786">
        <v>42644</v>
      </c>
      <c r="I4624" s="785" t="s">
        <v>22522</v>
      </c>
      <c r="J4624" s="785" t="s">
        <v>629</v>
      </c>
      <c r="K4624" s="785" t="s">
        <v>22523</v>
      </c>
      <c r="L4624" s="785" t="s">
        <v>22524</v>
      </c>
      <c r="M4624" s="785"/>
      <c r="N4624" s="785"/>
      <c r="O4624" s="785"/>
      <c r="P4624" s="787">
        <v>37.588982999999999</v>
      </c>
      <c r="Q4624" s="787">
        <v>-0.40970299999999998</v>
      </c>
      <c r="R4624" s="785" t="s">
        <v>1089</v>
      </c>
      <c r="S4624" s="785" t="s">
        <v>2731</v>
      </c>
      <c r="T4624" s="785" t="s">
        <v>2731</v>
      </c>
      <c r="U4624" s="785" t="s">
        <v>3306</v>
      </c>
      <c r="V4624" s="785" t="s">
        <v>2673</v>
      </c>
      <c r="W4624" s="785" t="s">
        <v>3079</v>
      </c>
      <c r="X4624" s="785" t="s">
        <v>3080</v>
      </c>
      <c r="Y4624" s="615" t="str">
        <f t="shared" si="72"/>
        <v>Samuel Migwi</v>
      </c>
      <c r="Z4624" s="785" t="s">
        <v>22504</v>
      </c>
      <c r="AA4624" s="785" t="s">
        <v>4314</v>
      </c>
      <c r="AB4624" s="785" t="s">
        <v>2605</v>
      </c>
      <c r="AC4624" s="785" t="s">
        <v>2606</v>
      </c>
      <c r="AD4624" s="786">
        <v>43007</v>
      </c>
    </row>
    <row r="4625" spans="1:30" ht="15.75">
      <c r="A4625" s="785" t="s">
        <v>4301</v>
      </c>
      <c r="B4625" s="785" t="s">
        <v>22525</v>
      </c>
      <c r="C4625" s="785" t="s">
        <v>4303</v>
      </c>
      <c r="D4625" s="785" t="s">
        <v>2599</v>
      </c>
      <c r="E4625" s="785" t="s">
        <v>5678</v>
      </c>
      <c r="F4625" s="786">
        <v>42594</v>
      </c>
      <c r="G4625" s="785" t="s">
        <v>5679</v>
      </c>
      <c r="H4625" s="786">
        <v>42644</v>
      </c>
      <c r="I4625" s="785" t="s">
        <v>22526</v>
      </c>
      <c r="J4625" s="785" t="s">
        <v>627</v>
      </c>
      <c r="K4625" s="785" t="s">
        <v>2612</v>
      </c>
      <c r="L4625" s="785" t="s">
        <v>22527</v>
      </c>
      <c r="M4625" s="785"/>
      <c r="N4625" s="785"/>
      <c r="O4625" s="785"/>
      <c r="P4625" s="787">
        <v>37.590983000000001</v>
      </c>
      <c r="Q4625" s="787">
        <v>-0.41436299999999998</v>
      </c>
      <c r="R4625" s="785" t="s">
        <v>1089</v>
      </c>
      <c r="S4625" s="785" t="s">
        <v>2731</v>
      </c>
      <c r="T4625" s="785" t="s">
        <v>22528</v>
      </c>
      <c r="U4625" s="785" t="s">
        <v>3306</v>
      </c>
      <c r="V4625" s="785" t="s">
        <v>2673</v>
      </c>
      <c r="W4625" s="785" t="s">
        <v>3079</v>
      </c>
      <c r="X4625" s="785" t="s">
        <v>3080</v>
      </c>
      <c r="Y4625" s="615" t="str">
        <f t="shared" si="72"/>
        <v>Samuel Migwi</v>
      </c>
      <c r="Z4625" s="785" t="s">
        <v>22504</v>
      </c>
      <c r="AA4625" s="785" t="s">
        <v>4314</v>
      </c>
      <c r="AB4625" s="785" t="s">
        <v>2605</v>
      </c>
      <c r="AC4625" s="785" t="s">
        <v>2606</v>
      </c>
      <c r="AD4625" s="786">
        <v>43007</v>
      </c>
    </row>
    <row r="4626" spans="1:30" ht="15.75">
      <c r="A4626" s="785" t="s">
        <v>4301</v>
      </c>
      <c r="B4626" s="785" t="s">
        <v>22529</v>
      </c>
      <c r="C4626" s="785" t="s">
        <v>4303</v>
      </c>
      <c r="D4626" s="785" t="s">
        <v>2599</v>
      </c>
      <c r="E4626" s="785" t="s">
        <v>5678</v>
      </c>
      <c r="F4626" s="786">
        <v>42594</v>
      </c>
      <c r="G4626" s="785" t="s">
        <v>5679</v>
      </c>
      <c r="H4626" s="786">
        <v>42644</v>
      </c>
      <c r="I4626" s="785" t="s">
        <v>22530</v>
      </c>
      <c r="J4626" s="785" t="s">
        <v>627</v>
      </c>
      <c r="K4626" s="785" t="s">
        <v>22531</v>
      </c>
      <c r="L4626" s="785" t="s">
        <v>22532</v>
      </c>
      <c r="M4626" s="785"/>
      <c r="N4626" s="785"/>
      <c r="O4626" s="785"/>
      <c r="P4626" s="787">
        <v>37.591270999999999</v>
      </c>
      <c r="Q4626" s="787">
        <v>-0.41401300000000002</v>
      </c>
      <c r="R4626" s="785" t="s">
        <v>1089</v>
      </c>
      <c r="S4626" s="785" t="s">
        <v>2731</v>
      </c>
      <c r="T4626" s="785" t="s">
        <v>2731</v>
      </c>
      <c r="U4626" s="785" t="s">
        <v>3306</v>
      </c>
      <c r="V4626" s="785" t="s">
        <v>2673</v>
      </c>
      <c r="W4626" s="785" t="s">
        <v>3079</v>
      </c>
      <c r="X4626" s="785" t="s">
        <v>3080</v>
      </c>
      <c r="Y4626" s="615" t="str">
        <f t="shared" si="72"/>
        <v>Samuel Migwi</v>
      </c>
      <c r="Z4626" s="785" t="s">
        <v>22504</v>
      </c>
      <c r="AA4626" s="785" t="s">
        <v>4314</v>
      </c>
      <c r="AB4626" s="785" t="s">
        <v>2605</v>
      </c>
      <c r="AC4626" s="785" t="s">
        <v>2606</v>
      </c>
      <c r="AD4626" s="786">
        <v>43007</v>
      </c>
    </row>
    <row r="4627" spans="1:30" ht="15.75">
      <c r="A4627" s="785" t="s">
        <v>4301</v>
      </c>
      <c r="B4627" s="785" t="s">
        <v>22543</v>
      </c>
      <c r="C4627" s="785" t="s">
        <v>4322</v>
      </c>
      <c r="D4627" s="785" t="s">
        <v>2618</v>
      </c>
      <c r="E4627" s="785" t="s">
        <v>5678</v>
      </c>
      <c r="F4627" s="786">
        <v>42594</v>
      </c>
      <c r="G4627" s="785" t="s">
        <v>5679</v>
      </c>
      <c r="H4627" s="786">
        <v>42644</v>
      </c>
      <c r="I4627" s="785" t="s">
        <v>22544</v>
      </c>
      <c r="J4627" s="785" t="s">
        <v>629</v>
      </c>
      <c r="K4627" s="785" t="s">
        <v>22545</v>
      </c>
      <c r="L4627" s="785" t="s">
        <v>22546</v>
      </c>
      <c r="M4627" s="785"/>
      <c r="N4627" s="785"/>
      <c r="O4627" s="785"/>
      <c r="P4627" s="787">
        <v>37.590255999999997</v>
      </c>
      <c r="Q4627" s="787">
        <v>-0.41238799999999998</v>
      </c>
      <c r="R4627" s="785" t="s">
        <v>1089</v>
      </c>
      <c r="S4627" s="785" t="s">
        <v>2731</v>
      </c>
      <c r="T4627" s="785" t="s">
        <v>2731</v>
      </c>
      <c r="U4627" s="785" t="s">
        <v>3306</v>
      </c>
      <c r="V4627" s="785" t="s">
        <v>2673</v>
      </c>
      <c r="W4627" s="785" t="s">
        <v>3079</v>
      </c>
      <c r="X4627" s="785" t="s">
        <v>3080</v>
      </c>
      <c r="Y4627" s="615" t="str">
        <f t="shared" si="72"/>
        <v>Samuel Migwi</v>
      </c>
      <c r="Z4627" s="785" t="s">
        <v>22504</v>
      </c>
      <c r="AA4627" s="785" t="s">
        <v>4314</v>
      </c>
      <c r="AB4627" s="785" t="s">
        <v>2605</v>
      </c>
      <c r="AC4627" s="785" t="s">
        <v>2606</v>
      </c>
      <c r="AD4627" s="786">
        <v>43007</v>
      </c>
    </row>
    <row r="4628" spans="1:30" ht="15.75">
      <c r="A4628" s="785" t="s">
        <v>4301</v>
      </c>
      <c r="B4628" s="785" t="s">
        <v>22557</v>
      </c>
      <c r="C4628" s="785" t="s">
        <v>4303</v>
      </c>
      <c r="D4628" s="785" t="s">
        <v>2599</v>
      </c>
      <c r="E4628" s="785" t="s">
        <v>5678</v>
      </c>
      <c r="F4628" s="786">
        <v>42594</v>
      </c>
      <c r="G4628" s="785" t="s">
        <v>5679</v>
      </c>
      <c r="H4628" s="786">
        <v>42644</v>
      </c>
      <c r="I4628" s="785" t="s">
        <v>22558</v>
      </c>
      <c r="J4628" s="785" t="s">
        <v>629</v>
      </c>
      <c r="K4628" s="785" t="s">
        <v>22559</v>
      </c>
      <c r="L4628" s="785" t="s">
        <v>22560</v>
      </c>
      <c r="M4628" s="785"/>
      <c r="N4628" s="785"/>
      <c r="O4628" s="785"/>
      <c r="P4628" s="787">
        <v>37.595005999999998</v>
      </c>
      <c r="Q4628" s="787">
        <v>-0.41130800000000001</v>
      </c>
      <c r="R4628" s="785" t="s">
        <v>1089</v>
      </c>
      <c r="S4628" s="785" t="s">
        <v>2731</v>
      </c>
      <c r="T4628" s="785" t="s">
        <v>2731</v>
      </c>
      <c r="U4628" s="785" t="s">
        <v>3306</v>
      </c>
      <c r="V4628" s="785" t="s">
        <v>2673</v>
      </c>
      <c r="W4628" s="785" t="s">
        <v>3079</v>
      </c>
      <c r="X4628" s="785" t="s">
        <v>3080</v>
      </c>
      <c r="Y4628" s="615" t="str">
        <f t="shared" si="72"/>
        <v>Samuel Migwi</v>
      </c>
      <c r="Z4628" s="785" t="s">
        <v>22504</v>
      </c>
      <c r="AA4628" s="785" t="s">
        <v>4314</v>
      </c>
      <c r="AB4628" s="785" t="s">
        <v>2605</v>
      </c>
      <c r="AC4628" s="785" t="s">
        <v>2606</v>
      </c>
      <c r="AD4628" s="786">
        <v>43007</v>
      </c>
    </row>
    <row r="4629" spans="1:30" ht="15.75">
      <c r="A4629" s="785" t="s">
        <v>4301</v>
      </c>
      <c r="B4629" s="785" t="s">
        <v>22633</v>
      </c>
      <c r="C4629" s="785" t="s">
        <v>4303</v>
      </c>
      <c r="D4629" s="785" t="s">
        <v>2599</v>
      </c>
      <c r="E4629" s="785" t="s">
        <v>5678</v>
      </c>
      <c r="F4629" s="786">
        <v>42594</v>
      </c>
      <c r="G4629" s="785" t="s">
        <v>5679</v>
      </c>
      <c r="H4629" s="786">
        <v>42644</v>
      </c>
      <c r="I4629" s="785" t="s">
        <v>22634</v>
      </c>
      <c r="J4629" s="785" t="s">
        <v>629</v>
      </c>
      <c r="K4629" s="785" t="s">
        <v>22635</v>
      </c>
      <c r="L4629" s="785" t="s">
        <v>22636</v>
      </c>
      <c r="M4629" s="785"/>
      <c r="N4629" s="785"/>
      <c r="O4629" s="785"/>
      <c r="P4629" s="787">
        <v>37.250673999999997</v>
      </c>
      <c r="Q4629" s="787">
        <v>-0.69873600000000002</v>
      </c>
      <c r="R4629" s="785" t="s">
        <v>1961</v>
      </c>
      <c r="S4629" s="785" t="s">
        <v>2864</v>
      </c>
      <c r="T4629" s="785" t="s">
        <v>3261</v>
      </c>
      <c r="U4629" s="785" t="s">
        <v>22637</v>
      </c>
      <c r="V4629" s="785" t="s">
        <v>3070</v>
      </c>
      <c r="W4629" s="785" t="s">
        <v>3079</v>
      </c>
      <c r="X4629" s="785" t="s">
        <v>3080</v>
      </c>
      <c r="Y4629" s="615" t="str">
        <f t="shared" si="72"/>
        <v>Samuel Migwi</v>
      </c>
      <c r="Z4629" s="785" t="s">
        <v>22504</v>
      </c>
      <c r="AA4629" s="785" t="s">
        <v>4314</v>
      </c>
      <c r="AB4629" s="785" t="s">
        <v>2876</v>
      </c>
      <c r="AC4629" s="785" t="s">
        <v>2606</v>
      </c>
      <c r="AD4629" s="786">
        <v>42996</v>
      </c>
    </row>
    <row r="4630" spans="1:30" ht="15.75">
      <c r="A4630" s="785" t="s">
        <v>4301</v>
      </c>
      <c r="B4630" s="785" t="s">
        <v>24336</v>
      </c>
      <c r="C4630" s="785" t="s">
        <v>4379</v>
      </c>
      <c r="D4630" s="785" t="s">
        <v>2751</v>
      </c>
      <c r="E4630" s="785" t="s">
        <v>5678</v>
      </c>
      <c r="F4630" s="786">
        <v>42594</v>
      </c>
      <c r="G4630" s="785" t="s">
        <v>5679</v>
      </c>
      <c r="H4630" s="786">
        <v>42644</v>
      </c>
      <c r="I4630" s="785" t="s">
        <v>24337</v>
      </c>
      <c r="J4630" s="785" t="s">
        <v>629</v>
      </c>
      <c r="K4630" s="785" t="s">
        <v>24338</v>
      </c>
      <c r="L4630" s="785" t="s">
        <v>24339</v>
      </c>
      <c r="M4630" s="785"/>
      <c r="N4630" s="785"/>
      <c r="O4630" s="785"/>
      <c r="P4630" s="788"/>
      <c r="Q4630" s="788"/>
      <c r="R4630" s="785" t="s">
        <v>1729</v>
      </c>
      <c r="S4630" s="785" t="s">
        <v>3446</v>
      </c>
      <c r="T4630" s="785" t="s">
        <v>24340</v>
      </c>
      <c r="U4630" s="785" t="s">
        <v>24341</v>
      </c>
      <c r="V4630" s="785" t="s">
        <v>2855</v>
      </c>
      <c r="W4630" s="785" t="s">
        <v>16951</v>
      </c>
      <c r="X4630" s="785" t="s">
        <v>3058</v>
      </c>
      <c r="Y4630" s="615" t="str">
        <f t="shared" si="72"/>
        <v>Susan Njoki Kuria</v>
      </c>
      <c r="Z4630" s="785" t="s">
        <v>2599</v>
      </c>
      <c r="AA4630" s="785" t="s">
        <v>4314</v>
      </c>
      <c r="AB4630" s="785" t="s">
        <v>2683</v>
      </c>
      <c r="AC4630" s="785" t="s">
        <v>2606</v>
      </c>
      <c r="AD4630" s="786">
        <v>42796</v>
      </c>
    </row>
    <row r="4631" spans="1:30" ht="15.75">
      <c r="A4631" s="785" t="s">
        <v>4301</v>
      </c>
      <c r="B4631" s="785" t="s">
        <v>26091</v>
      </c>
      <c r="C4631" s="785" t="s">
        <v>4303</v>
      </c>
      <c r="D4631" s="785" t="s">
        <v>2599</v>
      </c>
      <c r="E4631" s="785" t="s">
        <v>5678</v>
      </c>
      <c r="F4631" s="786">
        <v>42594</v>
      </c>
      <c r="G4631" s="785" t="s">
        <v>5679</v>
      </c>
      <c r="H4631" s="786">
        <v>42644</v>
      </c>
      <c r="I4631" s="785" t="s">
        <v>26092</v>
      </c>
      <c r="J4631" s="785" t="s">
        <v>627</v>
      </c>
      <c r="K4631" s="785" t="s">
        <v>26093</v>
      </c>
      <c r="L4631" s="785" t="s">
        <v>26094</v>
      </c>
      <c r="M4631" s="785"/>
      <c r="N4631" s="785"/>
      <c r="O4631" s="785"/>
      <c r="P4631" s="787">
        <v>36.705784999999999</v>
      </c>
      <c r="Q4631" s="787">
        <v>-3.5539000000000001E-2</v>
      </c>
      <c r="R4631" s="785" t="s">
        <v>960</v>
      </c>
      <c r="S4631" s="785" t="s">
        <v>3258</v>
      </c>
      <c r="T4631" s="785" t="s">
        <v>1143</v>
      </c>
      <c r="U4631" s="785" t="s">
        <v>26095</v>
      </c>
      <c r="V4631" s="785" t="s">
        <v>2603</v>
      </c>
      <c r="W4631" s="785" t="s">
        <v>18381</v>
      </c>
      <c r="X4631" s="785"/>
      <c r="Y4631" s="615" t="str">
        <f t="shared" si="72"/>
        <v>Nekta Investments Limited</v>
      </c>
      <c r="Z4631" s="785" t="s">
        <v>2599</v>
      </c>
      <c r="AA4631" s="785" t="s">
        <v>4314</v>
      </c>
      <c r="AB4631" s="785" t="s">
        <v>2683</v>
      </c>
      <c r="AC4631" s="785" t="s">
        <v>2606</v>
      </c>
      <c r="AD4631" s="786">
        <v>42796</v>
      </c>
    </row>
    <row r="4632" spans="1:30" ht="15.75">
      <c r="A4632" s="785" t="s">
        <v>4301</v>
      </c>
      <c r="B4632" s="785" t="s">
        <v>26397</v>
      </c>
      <c r="C4632" s="785" t="s">
        <v>4303</v>
      </c>
      <c r="D4632" s="785" t="s">
        <v>2599</v>
      </c>
      <c r="E4632" s="785" t="s">
        <v>5678</v>
      </c>
      <c r="F4632" s="786">
        <v>42594</v>
      </c>
      <c r="G4632" s="785" t="s">
        <v>5679</v>
      </c>
      <c r="H4632" s="786">
        <v>42644</v>
      </c>
      <c r="I4632" s="785" t="s">
        <v>26398</v>
      </c>
      <c r="J4632" s="785" t="s">
        <v>627</v>
      </c>
      <c r="K4632" s="785" t="s">
        <v>2612</v>
      </c>
      <c r="L4632" s="785" t="s">
        <v>26399</v>
      </c>
      <c r="M4632" s="785"/>
      <c r="N4632" s="785"/>
      <c r="O4632" s="785"/>
      <c r="P4632" s="787">
        <v>36.831797999999999</v>
      </c>
      <c r="Q4632" s="787">
        <v>-1.163017</v>
      </c>
      <c r="R4632" s="785" t="s">
        <v>821</v>
      </c>
      <c r="S4632" s="785" t="s">
        <v>821</v>
      </c>
      <c r="T4632" s="785" t="s">
        <v>3338</v>
      </c>
      <c r="U4632" s="785" t="s">
        <v>2625</v>
      </c>
      <c r="V4632" s="785" t="s">
        <v>2603</v>
      </c>
      <c r="W4632" s="785" t="s">
        <v>2689</v>
      </c>
      <c r="X4632" s="785"/>
      <c r="Y4632" s="615" t="str">
        <f t="shared" si="72"/>
        <v>Biotechno &amp; Services</v>
      </c>
      <c r="Z4632" s="785" t="s">
        <v>2599</v>
      </c>
      <c r="AA4632" s="785" t="s">
        <v>4349</v>
      </c>
      <c r="AB4632" s="785" t="s">
        <v>2605</v>
      </c>
      <c r="AC4632" s="785" t="s">
        <v>2606</v>
      </c>
      <c r="AD4632" s="786">
        <v>42796</v>
      </c>
    </row>
    <row r="4633" spans="1:30" ht="15.75">
      <c r="A4633" s="785" t="s">
        <v>4301</v>
      </c>
      <c r="B4633" s="785" t="s">
        <v>26765</v>
      </c>
      <c r="C4633" s="785" t="s">
        <v>4303</v>
      </c>
      <c r="D4633" s="785" t="s">
        <v>2599</v>
      </c>
      <c r="E4633" s="785" t="s">
        <v>5678</v>
      </c>
      <c r="F4633" s="786">
        <v>42594</v>
      </c>
      <c r="G4633" s="785" t="s">
        <v>5679</v>
      </c>
      <c r="H4633" s="786">
        <v>42644</v>
      </c>
      <c r="I4633" s="785" t="s">
        <v>26766</v>
      </c>
      <c r="J4633" s="785" t="s">
        <v>629</v>
      </c>
      <c r="K4633" s="785" t="s">
        <v>26767</v>
      </c>
      <c r="L4633" s="785" t="s">
        <v>26768</v>
      </c>
      <c r="M4633" s="785"/>
      <c r="N4633" s="785"/>
      <c r="O4633" s="785"/>
      <c r="P4633" s="787">
        <v>37.386305</v>
      </c>
      <c r="Q4633" s="787">
        <v>-0.43242399999999998</v>
      </c>
      <c r="R4633" s="785" t="s">
        <v>1961</v>
      </c>
      <c r="S4633" s="785" t="s">
        <v>2066</v>
      </c>
      <c r="T4633" s="785" t="s">
        <v>3426</v>
      </c>
      <c r="U4633" s="785" t="s">
        <v>26769</v>
      </c>
      <c r="V4633" s="785" t="s">
        <v>2673</v>
      </c>
      <c r="W4633" s="785" t="s">
        <v>3263</v>
      </c>
      <c r="X4633" s="785"/>
      <c r="Y4633" s="615" t="str">
        <f t="shared" si="72"/>
        <v>Zablon Kimindio Kibara</v>
      </c>
      <c r="Z4633" s="785" t="s">
        <v>2599</v>
      </c>
      <c r="AA4633" s="785" t="s">
        <v>4314</v>
      </c>
      <c r="AB4633" s="785" t="s">
        <v>2605</v>
      </c>
      <c r="AC4633" s="785" t="s">
        <v>2606</v>
      </c>
      <c r="AD4633" s="786">
        <v>42796</v>
      </c>
    </row>
    <row r="4634" spans="1:30" ht="15.75">
      <c r="A4634" s="785" t="s">
        <v>4301</v>
      </c>
      <c r="B4634" s="785" t="s">
        <v>26770</v>
      </c>
      <c r="C4634" s="785" t="s">
        <v>4379</v>
      </c>
      <c r="D4634" s="785" t="s">
        <v>2751</v>
      </c>
      <c r="E4634" s="785" t="s">
        <v>5678</v>
      </c>
      <c r="F4634" s="786">
        <v>42594</v>
      </c>
      <c r="G4634" s="785" t="s">
        <v>5679</v>
      </c>
      <c r="H4634" s="786">
        <v>42644</v>
      </c>
      <c r="I4634" s="785" t="s">
        <v>26771</v>
      </c>
      <c r="J4634" s="785" t="s">
        <v>629</v>
      </c>
      <c r="K4634" s="785" t="s">
        <v>26772</v>
      </c>
      <c r="L4634" s="785" t="s">
        <v>26773</v>
      </c>
      <c r="M4634" s="785"/>
      <c r="N4634" s="785"/>
      <c r="O4634" s="785"/>
      <c r="P4634" s="787">
        <v>37.259481999999998</v>
      </c>
      <c r="Q4634" s="787">
        <v>-0.63119800000000004</v>
      </c>
      <c r="R4634" s="785" t="s">
        <v>1961</v>
      </c>
      <c r="S4634" s="785" t="s">
        <v>2600</v>
      </c>
      <c r="T4634" s="785" t="s">
        <v>3204</v>
      </c>
      <c r="U4634" s="785" t="s">
        <v>3262</v>
      </c>
      <c r="V4634" s="785" t="s">
        <v>2673</v>
      </c>
      <c r="W4634" s="785" t="s">
        <v>3263</v>
      </c>
      <c r="X4634" s="785"/>
      <c r="Y4634" s="615" t="str">
        <f t="shared" si="72"/>
        <v>Zablon Kimindio Kibara</v>
      </c>
      <c r="Z4634" s="785" t="s">
        <v>2599</v>
      </c>
      <c r="AA4634" s="785" t="s">
        <v>4314</v>
      </c>
      <c r="AB4634" s="785" t="s">
        <v>2605</v>
      </c>
      <c r="AC4634" s="785" t="s">
        <v>2606</v>
      </c>
      <c r="AD4634" s="786">
        <v>42796</v>
      </c>
    </row>
    <row r="4635" spans="1:30" ht="15.75">
      <c r="A4635" s="785" t="s">
        <v>4301</v>
      </c>
      <c r="B4635" s="785" t="s">
        <v>26958</v>
      </c>
      <c r="C4635" s="785" t="s">
        <v>4379</v>
      </c>
      <c r="D4635" s="785" t="s">
        <v>2751</v>
      </c>
      <c r="E4635" s="785" t="s">
        <v>5678</v>
      </c>
      <c r="F4635" s="786">
        <v>42594</v>
      </c>
      <c r="G4635" s="785" t="s">
        <v>5679</v>
      </c>
      <c r="H4635" s="786">
        <v>42644</v>
      </c>
      <c r="I4635" s="785" t="s">
        <v>3132</v>
      </c>
      <c r="J4635" s="785" t="s">
        <v>629</v>
      </c>
      <c r="K4635" s="785" t="s">
        <v>26959</v>
      </c>
      <c r="L4635" s="785" t="s">
        <v>26960</v>
      </c>
      <c r="M4635" s="785"/>
      <c r="N4635" s="785"/>
      <c r="O4635" s="785"/>
      <c r="P4635" s="788"/>
      <c r="Q4635" s="788"/>
      <c r="R4635" s="785" t="s">
        <v>1030</v>
      </c>
      <c r="S4635" s="785" t="s">
        <v>3201</v>
      </c>
      <c r="T4635" s="785" t="s">
        <v>2599</v>
      </c>
      <c r="U4635" s="785" t="s">
        <v>2599</v>
      </c>
      <c r="V4635" s="785" t="s">
        <v>2673</v>
      </c>
      <c r="W4635" s="785" t="s">
        <v>2674</v>
      </c>
      <c r="X4635" s="785"/>
      <c r="Y4635" s="615" t="str">
        <f t="shared" si="72"/>
        <v>Nicholas Kimenyi</v>
      </c>
      <c r="Z4635" s="785" t="s">
        <v>2599</v>
      </c>
      <c r="AA4635" s="785" t="s">
        <v>4314</v>
      </c>
      <c r="AB4635" s="785" t="s">
        <v>2605</v>
      </c>
      <c r="AC4635" s="785" t="s">
        <v>2606</v>
      </c>
      <c r="AD4635" s="786">
        <v>43314</v>
      </c>
    </row>
    <row r="4636" spans="1:30" ht="15.75">
      <c r="A4636" s="785" t="s">
        <v>4301</v>
      </c>
      <c r="B4636" s="785" t="s">
        <v>27553</v>
      </c>
      <c r="C4636" s="785" t="s">
        <v>4303</v>
      </c>
      <c r="D4636" s="785" t="s">
        <v>2599</v>
      </c>
      <c r="E4636" s="785" t="s">
        <v>5678</v>
      </c>
      <c r="F4636" s="786">
        <v>42594</v>
      </c>
      <c r="G4636" s="785" t="s">
        <v>5679</v>
      </c>
      <c r="H4636" s="786">
        <v>42644</v>
      </c>
      <c r="I4636" s="785" t="s">
        <v>27554</v>
      </c>
      <c r="J4636" s="785" t="s">
        <v>629</v>
      </c>
      <c r="K4636" s="785" t="s">
        <v>27555</v>
      </c>
      <c r="L4636" s="785" t="s">
        <v>27556</v>
      </c>
      <c r="M4636" s="785"/>
      <c r="N4636" s="785"/>
      <c r="O4636" s="785"/>
      <c r="P4636" s="787">
        <v>37.032874999999997</v>
      </c>
      <c r="Q4636" s="787">
        <v>-0.94709200000000004</v>
      </c>
      <c r="R4636" s="785" t="s">
        <v>1030</v>
      </c>
      <c r="S4636" s="785" t="s">
        <v>1031</v>
      </c>
      <c r="T4636" s="785" t="s">
        <v>2599</v>
      </c>
      <c r="U4636" s="785" t="s">
        <v>2599</v>
      </c>
      <c r="V4636" s="785" t="s">
        <v>2673</v>
      </c>
      <c r="W4636" s="785" t="s">
        <v>3497</v>
      </c>
      <c r="X4636" s="785"/>
      <c r="Y4636" s="615" t="str">
        <f t="shared" si="72"/>
        <v>Cides Ltd</v>
      </c>
      <c r="Z4636" s="785" t="s">
        <v>2599</v>
      </c>
      <c r="AA4636" s="785" t="s">
        <v>4349</v>
      </c>
      <c r="AB4636" s="785" t="s">
        <v>2605</v>
      </c>
      <c r="AC4636" s="785" t="s">
        <v>2606</v>
      </c>
      <c r="AD4636" s="786">
        <v>42796</v>
      </c>
    </row>
    <row r="4637" spans="1:30" ht="15.75">
      <c r="A4637" s="785" t="s">
        <v>4301</v>
      </c>
      <c r="B4637" s="785" t="s">
        <v>27562</v>
      </c>
      <c r="C4637" s="785" t="s">
        <v>4303</v>
      </c>
      <c r="D4637" s="785" t="s">
        <v>2599</v>
      </c>
      <c r="E4637" s="785" t="s">
        <v>5678</v>
      </c>
      <c r="F4637" s="786">
        <v>42594</v>
      </c>
      <c r="G4637" s="785" t="s">
        <v>5679</v>
      </c>
      <c r="H4637" s="786">
        <v>42644</v>
      </c>
      <c r="I4637" s="785" t="s">
        <v>27563</v>
      </c>
      <c r="J4637" s="785" t="s">
        <v>627</v>
      </c>
      <c r="K4637" s="785" t="s">
        <v>27564</v>
      </c>
      <c r="L4637" s="785" t="s">
        <v>27565</v>
      </c>
      <c r="M4637" s="785"/>
      <c r="N4637" s="785"/>
      <c r="O4637" s="785"/>
      <c r="P4637" s="787">
        <v>37.635497000000001</v>
      </c>
      <c r="Q4637" s="787">
        <v>-6.3439999999999996E-2</v>
      </c>
      <c r="R4637" s="785" t="s">
        <v>1104</v>
      </c>
      <c r="S4637" s="785" t="s">
        <v>2643</v>
      </c>
      <c r="T4637" s="785" t="s">
        <v>2911</v>
      </c>
      <c r="U4637" s="785" t="s">
        <v>2644</v>
      </c>
      <c r="V4637" s="785" t="s">
        <v>2673</v>
      </c>
      <c r="W4637" s="785" t="s">
        <v>2719</v>
      </c>
      <c r="X4637" s="785"/>
      <c r="Y4637" s="615" t="str">
        <f t="shared" si="72"/>
        <v>Zackmar Biotec Ltd</v>
      </c>
      <c r="Z4637" s="785" t="s">
        <v>2599</v>
      </c>
      <c r="AA4637" s="785" t="s">
        <v>4349</v>
      </c>
      <c r="AB4637" s="785" t="s">
        <v>2605</v>
      </c>
      <c r="AC4637" s="785" t="s">
        <v>2606</v>
      </c>
      <c r="AD4637" s="786">
        <v>42796</v>
      </c>
    </row>
    <row r="4638" spans="1:30" ht="15.75">
      <c r="A4638" s="785" t="s">
        <v>4301</v>
      </c>
      <c r="B4638" s="785" t="s">
        <v>27658</v>
      </c>
      <c r="C4638" s="785" t="s">
        <v>4303</v>
      </c>
      <c r="D4638" s="785" t="s">
        <v>2599</v>
      </c>
      <c r="E4638" s="785" t="s">
        <v>5678</v>
      </c>
      <c r="F4638" s="786">
        <v>42594</v>
      </c>
      <c r="G4638" s="785" t="s">
        <v>5679</v>
      </c>
      <c r="H4638" s="786">
        <v>42644</v>
      </c>
      <c r="I4638" s="785" t="s">
        <v>27659</v>
      </c>
      <c r="J4638" s="785" t="s">
        <v>629</v>
      </c>
      <c r="K4638" s="785" t="s">
        <v>27660</v>
      </c>
      <c r="L4638" s="785" t="s">
        <v>27661</v>
      </c>
      <c r="M4638" s="785"/>
      <c r="N4638" s="785"/>
      <c r="O4638" s="785"/>
      <c r="P4638" s="787">
        <v>36.928418000000001</v>
      </c>
      <c r="Q4638" s="787">
        <v>-0.99771500000000002</v>
      </c>
      <c r="R4638" s="785" t="s">
        <v>821</v>
      </c>
      <c r="S4638" s="785" t="s">
        <v>2120</v>
      </c>
      <c r="T4638" s="785" t="s">
        <v>27662</v>
      </c>
      <c r="U4638" s="785" t="s">
        <v>3965</v>
      </c>
      <c r="V4638" s="785" t="s">
        <v>2673</v>
      </c>
      <c r="W4638" s="785" t="s">
        <v>2808</v>
      </c>
      <c r="X4638" s="785"/>
      <c r="Y4638" s="615" t="str">
        <f t="shared" si="72"/>
        <v>Igwemas General Digester Ltd</v>
      </c>
      <c r="Z4638" s="785" t="s">
        <v>2599</v>
      </c>
      <c r="AA4638" s="785" t="s">
        <v>4349</v>
      </c>
      <c r="AB4638" s="785" t="s">
        <v>2605</v>
      </c>
      <c r="AC4638" s="785" t="s">
        <v>2606</v>
      </c>
      <c r="AD4638" s="786">
        <v>43314</v>
      </c>
    </row>
    <row r="4639" spans="1:30" ht="15.75">
      <c r="A4639" s="785" t="s">
        <v>4301</v>
      </c>
      <c r="B4639" s="785" t="s">
        <v>27966</v>
      </c>
      <c r="C4639" s="785" t="s">
        <v>4303</v>
      </c>
      <c r="D4639" s="785" t="s">
        <v>2599</v>
      </c>
      <c r="E4639" s="785" t="s">
        <v>5678</v>
      </c>
      <c r="F4639" s="786">
        <v>42594</v>
      </c>
      <c r="G4639" s="785" t="s">
        <v>5679</v>
      </c>
      <c r="H4639" s="786">
        <v>42644</v>
      </c>
      <c r="I4639" s="785" t="s">
        <v>27967</v>
      </c>
      <c r="J4639" s="785" t="s">
        <v>629</v>
      </c>
      <c r="K4639" s="785" t="s">
        <v>27968</v>
      </c>
      <c r="L4639" s="785" t="s">
        <v>27969</v>
      </c>
      <c r="M4639" s="785"/>
      <c r="N4639" s="785"/>
      <c r="O4639" s="785"/>
      <c r="P4639" s="787">
        <v>34.685772</v>
      </c>
      <c r="Q4639" s="787">
        <v>-0.76827699999999999</v>
      </c>
      <c r="R4639" s="785" t="s">
        <v>2696</v>
      </c>
      <c r="S4639" s="785" t="s">
        <v>3464</v>
      </c>
      <c r="T4639" s="785" t="s">
        <v>22410</v>
      </c>
      <c r="U4639" s="785" t="s">
        <v>27970</v>
      </c>
      <c r="V4639" s="785" t="s">
        <v>2855</v>
      </c>
      <c r="W4639" s="785" t="s">
        <v>3578</v>
      </c>
      <c r="X4639" s="785"/>
      <c r="Y4639" s="615" t="str">
        <f t="shared" si="72"/>
        <v>Joseph Oigara Nyakundi</v>
      </c>
      <c r="Z4639" s="785" t="s">
        <v>2599</v>
      </c>
      <c r="AA4639" s="785" t="s">
        <v>4314</v>
      </c>
      <c r="AB4639" s="785" t="s">
        <v>2605</v>
      </c>
      <c r="AC4639" s="785" t="s">
        <v>2606</v>
      </c>
      <c r="AD4639" s="786">
        <v>42796</v>
      </c>
    </row>
    <row r="4640" spans="1:30" ht="15.75">
      <c r="A4640" s="785" t="s">
        <v>4301</v>
      </c>
      <c r="B4640" s="785" t="s">
        <v>28062</v>
      </c>
      <c r="C4640" s="785" t="s">
        <v>4303</v>
      </c>
      <c r="D4640" s="785" t="s">
        <v>2599</v>
      </c>
      <c r="E4640" s="785" t="s">
        <v>5678</v>
      </c>
      <c r="F4640" s="786">
        <v>42594</v>
      </c>
      <c r="G4640" s="785" t="s">
        <v>5679</v>
      </c>
      <c r="H4640" s="786">
        <v>42644</v>
      </c>
      <c r="I4640" s="785" t="s">
        <v>28063</v>
      </c>
      <c r="J4640" s="785" t="s">
        <v>629</v>
      </c>
      <c r="K4640" s="785" t="s">
        <v>2612</v>
      </c>
      <c r="L4640" s="785" t="s">
        <v>28064</v>
      </c>
      <c r="M4640" s="785"/>
      <c r="N4640" s="785"/>
      <c r="O4640" s="785"/>
      <c r="P4640" s="787">
        <v>36.286983999999997</v>
      </c>
      <c r="Q4640" s="787">
        <v>-0.15661</v>
      </c>
      <c r="R4640" s="785" t="s">
        <v>1228</v>
      </c>
      <c r="S4640" s="785" t="s">
        <v>2797</v>
      </c>
      <c r="T4640" s="785" t="s">
        <v>28065</v>
      </c>
      <c r="U4640" s="785" t="s">
        <v>28066</v>
      </c>
      <c r="V4640" s="785" t="s">
        <v>2855</v>
      </c>
      <c r="W4640" s="785" t="s">
        <v>19606</v>
      </c>
      <c r="X4640" s="785"/>
      <c r="Y4640" s="615" t="str">
        <f t="shared" si="72"/>
        <v>Peter Kamau Macharia</v>
      </c>
      <c r="Z4640" s="785" t="s">
        <v>2599</v>
      </c>
      <c r="AA4640" s="785" t="s">
        <v>4314</v>
      </c>
      <c r="AB4640" s="785" t="s">
        <v>2605</v>
      </c>
      <c r="AC4640" s="785" t="s">
        <v>2606</v>
      </c>
      <c r="AD4640" s="786">
        <v>42796</v>
      </c>
    </row>
    <row r="4641" spans="1:30" ht="15.75">
      <c r="A4641" s="785" t="s">
        <v>4301</v>
      </c>
      <c r="B4641" s="785" t="s">
        <v>28067</v>
      </c>
      <c r="C4641" s="785" t="s">
        <v>4379</v>
      </c>
      <c r="D4641" s="785" t="s">
        <v>2751</v>
      </c>
      <c r="E4641" s="785" t="s">
        <v>5678</v>
      </c>
      <c r="F4641" s="786">
        <v>42594</v>
      </c>
      <c r="G4641" s="785" t="s">
        <v>5679</v>
      </c>
      <c r="H4641" s="786">
        <v>42644</v>
      </c>
      <c r="I4641" s="785" t="s">
        <v>28068</v>
      </c>
      <c r="J4641" s="785" t="s">
        <v>629</v>
      </c>
      <c r="K4641" s="785" t="s">
        <v>2612</v>
      </c>
      <c r="L4641" s="785" t="s">
        <v>3793</v>
      </c>
      <c r="M4641" s="785"/>
      <c r="N4641" s="785"/>
      <c r="O4641" s="785"/>
      <c r="P4641" s="787">
        <v>36.117547999999999</v>
      </c>
      <c r="Q4641" s="787">
        <v>-0.26247799999999999</v>
      </c>
      <c r="R4641" s="785" t="s">
        <v>695</v>
      </c>
      <c r="S4641" s="785" t="s">
        <v>1204</v>
      </c>
      <c r="T4641" s="785" t="s">
        <v>1204</v>
      </c>
      <c r="U4641" s="785" t="s">
        <v>1849</v>
      </c>
      <c r="V4641" s="785" t="s">
        <v>2855</v>
      </c>
      <c r="W4641" s="785" t="s">
        <v>19606</v>
      </c>
      <c r="X4641" s="785"/>
      <c r="Y4641" s="615" t="str">
        <f t="shared" si="72"/>
        <v>Peter Kamau Macharia</v>
      </c>
      <c r="Z4641" s="785" t="s">
        <v>2599</v>
      </c>
      <c r="AA4641" s="785" t="s">
        <v>4314</v>
      </c>
      <c r="AB4641" s="785" t="s">
        <v>2683</v>
      </c>
      <c r="AC4641" s="785" t="s">
        <v>2606</v>
      </c>
      <c r="AD4641" s="786">
        <v>42796</v>
      </c>
    </row>
    <row r="4642" spans="1:30" ht="15.75">
      <c r="A4642" s="785" t="s">
        <v>4301</v>
      </c>
      <c r="B4642" s="785" t="s">
        <v>28338</v>
      </c>
      <c r="C4642" s="785" t="s">
        <v>4379</v>
      </c>
      <c r="D4642" s="785" t="s">
        <v>2751</v>
      </c>
      <c r="E4642" s="785" t="s">
        <v>5678</v>
      </c>
      <c r="F4642" s="786">
        <v>42594</v>
      </c>
      <c r="G4642" s="785" t="s">
        <v>5679</v>
      </c>
      <c r="H4642" s="786">
        <v>42644</v>
      </c>
      <c r="I4642" s="785" t="s">
        <v>28339</v>
      </c>
      <c r="J4642" s="785" t="s">
        <v>629</v>
      </c>
      <c r="K4642" s="785" t="s">
        <v>28340</v>
      </c>
      <c r="L4642" s="785" t="s">
        <v>28341</v>
      </c>
      <c r="M4642" s="785"/>
      <c r="N4642" s="785"/>
      <c r="O4642" s="785"/>
      <c r="P4642" s="788"/>
      <c r="Q4642" s="788"/>
      <c r="R4642" s="785" t="s">
        <v>695</v>
      </c>
      <c r="S4642" s="785" t="s">
        <v>2769</v>
      </c>
      <c r="T4642" s="785" t="s">
        <v>28342</v>
      </c>
      <c r="U4642" s="785" t="s">
        <v>2599</v>
      </c>
      <c r="V4642" s="785" t="s">
        <v>2855</v>
      </c>
      <c r="W4642" s="785" t="s">
        <v>3007</v>
      </c>
      <c r="X4642" s="785"/>
      <c r="Y4642" s="615" t="str">
        <f t="shared" si="72"/>
        <v>George Kiriungi Ngatia</v>
      </c>
      <c r="Z4642" s="785" t="s">
        <v>2599</v>
      </c>
      <c r="AA4642" s="785" t="s">
        <v>4314</v>
      </c>
      <c r="AB4642" s="785" t="s">
        <v>2683</v>
      </c>
      <c r="AC4642" s="785" t="s">
        <v>2606</v>
      </c>
      <c r="AD4642" s="786">
        <v>43314</v>
      </c>
    </row>
    <row r="4643" spans="1:30" ht="15.75">
      <c r="A4643" s="785" t="s">
        <v>4301</v>
      </c>
      <c r="B4643" s="785" t="s">
        <v>28391</v>
      </c>
      <c r="C4643" s="785" t="s">
        <v>4379</v>
      </c>
      <c r="D4643" s="785" t="s">
        <v>2751</v>
      </c>
      <c r="E4643" s="785" t="s">
        <v>5678</v>
      </c>
      <c r="F4643" s="786">
        <v>42594</v>
      </c>
      <c r="G4643" s="785" t="s">
        <v>5679</v>
      </c>
      <c r="H4643" s="786">
        <v>42644</v>
      </c>
      <c r="I4643" s="785" t="s">
        <v>28392</v>
      </c>
      <c r="J4643" s="785" t="s">
        <v>629</v>
      </c>
      <c r="K4643" s="785" t="s">
        <v>28393</v>
      </c>
      <c r="L4643" s="785" t="s">
        <v>28394</v>
      </c>
      <c r="M4643" s="785"/>
      <c r="N4643" s="785"/>
      <c r="O4643" s="785"/>
      <c r="P4643" s="788"/>
      <c r="Q4643" s="788"/>
      <c r="R4643" s="785" t="s">
        <v>1961</v>
      </c>
      <c r="S4643" s="785" t="s">
        <v>2671</v>
      </c>
      <c r="T4643" s="785" t="s">
        <v>28395</v>
      </c>
      <c r="U4643" s="785" t="s">
        <v>3938</v>
      </c>
      <c r="V4643" s="785" t="s">
        <v>2855</v>
      </c>
      <c r="W4643" s="785" t="s">
        <v>2652</v>
      </c>
      <c r="X4643" s="785"/>
      <c r="Y4643" s="615" t="str">
        <f t="shared" si="72"/>
        <v>David Chege</v>
      </c>
      <c r="Z4643" s="785" t="s">
        <v>2599</v>
      </c>
      <c r="AA4643" s="785" t="s">
        <v>4314</v>
      </c>
      <c r="AB4643" s="785" t="s">
        <v>2605</v>
      </c>
      <c r="AC4643" s="785" t="s">
        <v>2606</v>
      </c>
      <c r="AD4643" s="786">
        <v>42796</v>
      </c>
    </row>
    <row r="4644" spans="1:30" ht="15.75">
      <c r="A4644" s="785" t="s">
        <v>4301</v>
      </c>
      <c r="B4644" s="785" t="s">
        <v>28468</v>
      </c>
      <c r="C4644" s="785" t="s">
        <v>4303</v>
      </c>
      <c r="D4644" s="785" t="s">
        <v>2599</v>
      </c>
      <c r="E4644" s="785" t="s">
        <v>5678</v>
      </c>
      <c r="F4644" s="786">
        <v>42594</v>
      </c>
      <c r="G4644" s="785" t="s">
        <v>5679</v>
      </c>
      <c r="H4644" s="786">
        <v>42644</v>
      </c>
      <c r="I4644" s="785" t="s">
        <v>28469</v>
      </c>
      <c r="J4644" s="785" t="s">
        <v>629</v>
      </c>
      <c r="K4644" s="785" t="s">
        <v>28470</v>
      </c>
      <c r="L4644" s="785" t="s">
        <v>28471</v>
      </c>
      <c r="M4644" s="785"/>
      <c r="N4644" s="785" t="s">
        <v>28472</v>
      </c>
      <c r="O4644" s="785"/>
      <c r="P4644" s="787">
        <v>36.315455</v>
      </c>
      <c r="Q4644" s="787">
        <v>0.42068299999999997</v>
      </c>
      <c r="R4644" s="785" t="s">
        <v>960</v>
      </c>
      <c r="S4644" s="785" t="s">
        <v>1898</v>
      </c>
      <c r="T4644" s="785" t="s">
        <v>3255</v>
      </c>
      <c r="U4644" s="785" t="s">
        <v>2599</v>
      </c>
      <c r="V4644" s="785" t="s">
        <v>2855</v>
      </c>
      <c r="W4644" s="785" t="s">
        <v>2974</v>
      </c>
      <c r="X4644" s="785"/>
      <c r="Y4644" s="615" t="str">
        <f t="shared" si="72"/>
        <v>Harun Muchiri Stephen</v>
      </c>
      <c r="Z4644" s="785" t="s">
        <v>2599</v>
      </c>
      <c r="AA4644" s="785" t="s">
        <v>4314</v>
      </c>
      <c r="AB4644" s="785" t="s">
        <v>2605</v>
      </c>
      <c r="AC4644" s="785" t="s">
        <v>2606</v>
      </c>
      <c r="AD4644" s="786">
        <v>43314</v>
      </c>
    </row>
    <row r="4645" spans="1:30" ht="15.75">
      <c r="A4645" s="785" t="s">
        <v>4301</v>
      </c>
      <c r="B4645" s="785" t="s">
        <v>28990</v>
      </c>
      <c r="C4645" s="785" t="s">
        <v>4303</v>
      </c>
      <c r="D4645" s="785" t="s">
        <v>2599</v>
      </c>
      <c r="E4645" s="785" t="s">
        <v>5678</v>
      </c>
      <c r="F4645" s="786">
        <v>42594</v>
      </c>
      <c r="G4645" s="785" t="s">
        <v>5679</v>
      </c>
      <c r="H4645" s="786">
        <v>42644</v>
      </c>
      <c r="I4645" s="785" t="s">
        <v>28991</v>
      </c>
      <c r="J4645" s="785" t="s">
        <v>629</v>
      </c>
      <c r="K4645" s="785" t="s">
        <v>28992</v>
      </c>
      <c r="L4645" s="785" t="s">
        <v>28993</v>
      </c>
      <c r="M4645" s="785"/>
      <c r="N4645" s="785"/>
      <c r="O4645" s="785"/>
      <c r="P4645" s="787">
        <v>37.681021999999999</v>
      </c>
      <c r="Q4645" s="787">
        <v>-0.11289200000000001</v>
      </c>
      <c r="R4645" s="785" t="s">
        <v>1104</v>
      </c>
      <c r="S4645" s="785" t="s">
        <v>2643</v>
      </c>
      <c r="T4645" s="785" t="s">
        <v>2911</v>
      </c>
      <c r="U4645" s="785" t="s">
        <v>28994</v>
      </c>
      <c r="V4645" s="785" t="s">
        <v>2855</v>
      </c>
      <c r="W4645" s="785" t="s">
        <v>2719</v>
      </c>
      <c r="X4645" s="785"/>
      <c r="Y4645" s="615" t="str">
        <f t="shared" si="72"/>
        <v>Zackmar Biotec Ltd</v>
      </c>
      <c r="Z4645" s="785" t="s">
        <v>2599</v>
      </c>
      <c r="AA4645" s="785" t="s">
        <v>4349</v>
      </c>
      <c r="AB4645" s="785" t="s">
        <v>2605</v>
      </c>
      <c r="AC4645" s="785" t="s">
        <v>2606</v>
      </c>
      <c r="AD4645" s="786">
        <v>42796</v>
      </c>
    </row>
    <row r="4646" spans="1:30" ht="15.75">
      <c r="A4646" s="785" t="s">
        <v>4301</v>
      </c>
      <c r="B4646" s="785" t="s">
        <v>28995</v>
      </c>
      <c r="C4646" s="785" t="s">
        <v>4303</v>
      </c>
      <c r="D4646" s="785" t="s">
        <v>2599</v>
      </c>
      <c r="E4646" s="785" t="s">
        <v>5678</v>
      </c>
      <c r="F4646" s="786">
        <v>42594</v>
      </c>
      <c r="G4646" s="785" t="s">
        <v>5679</v>
      </c>
      <c r="H4646" s="786">
        <v>42644</v>
      </c>
      <c r="I4646" s="785" t="s">
        <v>28996</v>
      </c>
      <c r="J4646" s="785" t="s">
        <v>629</v>
      </c>
      <c r="K4646" s="785" t="s">
        <v>28997</v>
      </c>
      <c r="L4646" s="785" t="s">
        <v>28998</v>
      </c>
      <c r="M4646" s="785"/>
      <c r="N4646" s="785"/>
      <c r="O4646" s="785"/>
      <c r="P4646" s="787">
        <v>37.672522000000001</v>
      </c>
      <c r="Q4646" s="787">
        <v>-7.3887999999999995E-2</v>
      </c>
      <c r="R4646" s="785" t="s">
        <v>1104</v>
      </c>
      <c r="S4646" s="785" t="s">
        <v>2643</v>
      </c>
      <c r="T4646" s="785" t="s">
        <v>2911</v>
      </c>
      <c r="U4646" s="785" t="s">
        <v>2644</v>
      </c>
      <c r="V4646" s="785" t="s">
        <v>2855</v>
      </c>
      <c r="W4646" s="785" t="s">
        <v>2719</v>
      </c>
      <c r="X4646" s="785"/>
      <c r="Y4646" s="615" t="str">
        <f t="shared" si="72"/>
        <v>Zackmar Biotec Ltd</v>
      </c>
      <c r="Z4646" s="785" t="s">
        <v>2599</v>
      </c>
      <c r="AA4646" s="785" t="s">
        <v>4349</v>
      </c>
      <c r="AB4646" s="785" t="s">
        <v>2605</v>
      </c>
      <c r="AC4646" s="785" t="s">
        <v>2606</v>
      </c>
      <c r="AD4646" s="786">
        <v>42796</v>
      </c>
    </row>
    <row r="4647" spans="1:30" ht="15.75">
      <c r="A4647" s="785" t="s">
        <v>4301</v>
      </c>
      <c r="B4647" s="785" t="s">
        <v>28999</v>
      </c>
      <c r="C4647" s="785" t="s">
        <v>4303</v>
      </c>
      <c r="D4647" s="785" t="s">
        <v>2599</v>
      </c>
      <c r="E4647" s="785" t="s">
        <v>5678</v>
      </c>
      <c r="F4647" s="786">
        <v>42594</v>
      </c>
      <c r="G4647" s="785" t="s">
        <v>5679</v>
      </c>
      <c r="H4647" s="786">
        <v>42644</v>
      </c>
      <c r="I4647" s="785" t="s">
        <v>29000</v>
      </c>
      <c r="J4647" s="785" t="s">
        <v>629</v>
      </c>
      <c r="K4647" s="785" t="s">
        <v>29001</v>
      </c>
      <c r="L4647" s="785" t="s">
        <v>29002</v>
      </c>
      <c r="M4647" s="785"/>
      <c r="N4647" s="785"/>
      <c r="O4647" s="785"/>
      <c r="P4647" s="787">
        <v>36.166200000000003</v>
      </c>
      <c r="Q4647" s="787">
        <v>-0.15487500000000001</v>
      </c>
      <c r="R4647" s="785" t="s">
        <v>695</v>
      </c>
      <c r="S4647" s="785" t="s">
        <v>1204</v>
      </c>
      <c r="T4647" s="785" t="s">
        <v>1204</v>
      </c>
      <c r="U4647" s="785" t="s">
        <v>29003</v>
      </c>
      <c r="V4647" s="785" t="s">
        <v>2855</v>
      </c>
      <c r="W4647" s="785" t="s">
        <v>3042</v>
      </c>
      <c r="X4647" s="785"/>
      <c r="Y4647" s="615" t="str">
        <f t="shared" si="72"/>
        <v>Samjubiotec Enterprises</v>
      </c>
      <c r="Z4647" s="785" t="s">
        <v>2599</v>
      </c>
      <c r="AA4647" s="785" t="s">
        <v>4349</v>
      </c>
      <c r="AB4647" s="785" t="s">
        <v>2605</v>
      </c>
      <c r="AC4647" s="785" t="s">
        <v>2606</v>
      </c>
      <c r="AD4647" s="786">
        <v>42796</v>
      </c>
    </row>
    <row r="4648" spans="1:30" ht="15.75">
      <c r="A4648" s="785" t="s">
        <v>4301</v>
      </c>
      <c r="B4648" s="785" t="s">
        <v>29007</v>
      </c>
      <c r="C4648" s="785" t="s">
        <v>4303</v>
      </c>
      <c r="D4648" s="785" t="s">
        <v>2599</v>
      </c>
      <c r="E4648" s="785" t="s">
        <v>5678</v>
      </c>
      <c r="F4648" s="786">
        <v>42594</v>
      </c>
      <c r="G4648" s="785" t="s">
        <v>5679</v>
      </c>
      <c r="H4648" s="786">
        <v>42644</v>
      </c>
      <c r="I4648" s="785" t="s">
        <v>29008</v>
      </c>
      <c r="J4648" s="785" t="s">
        <v>629</v>
      </c>
      <c r="K4648" s="785" t="s">
        <v>29009</v>
      </c>
      <c r="L4648" s="785" t="s">
        <v>29010</v>
      </c>
      <c r="M4648" s="785"/>
      <c r="N4648" s="785"/>
      <c r="O4648" s="785"/>
      <c r="P4648" s="787">
        <v>37.243102999999998</v>
      </c>
      <c r="Q4648" s="787">
        <v>-0.55253600000000003</v>
      </c>
      <c r="R4648" s="785" t="s">
        <v>1961</v>
      </c>
      <c r="S4648" s="785" t="s">
        <v>1961</v>
      </c>
      <c r="T4648" s="785" t="s">
        <v>29011</v>
      </c>
      <c r="U4648" s="785" t="s">
        <v>2599</v>
      </c>
      <c r="V4648" s="785" t="s">
        <v>2855</v>
      </c>
      <c r="W4648" s="785" t="s">
        <v>3305</v>
      </c>
      <c r="X4648" s="785"/>
      <c r="Y4648" s="615" t="str">
        <f t="shared" si="72"/>
        <v>Bio Esline Company Ltd</v>
      </c>
      <c r="Z4648" s="785" t="s">
        <v>2599</v>
      </c>
      <c r="AA4648" s="785" t="s">
        <v>4349</v>
      </c>
      <c r="AB4648" s="785" t="s">
        <v>2605</v>
      </c>
      <c r="AC4648" s="785" t="s">
        <v>2606</v>
      </c>
      <c r="AD4648" s="786">
        <v>42796</v>
      </c>
    </row>
    <row r="4649" spans="1:30" ht="15.75">
      <c r="A4649" s="785" t="s">
        <v>4301</v>
      </c>
      <c r="B4649" s="785" t="s">
        <v>29525</v>
      </c>
      <c r="C4649" s="785" t="s">
        <v>4303</v>
      </c>
      <c r="D4649" s="785" t="s">
        <v>2599</v>
      </c>
      <c r="E4649" s="785" t="s">
        <v>5678</v>
      </c>
      <c r="F4649" s="786">
        <v>42594</v>
      </c>
      <c r="G4649" s="785" t="s">
        <v>5679</v>
      </c>
      <c r="H4649" s="786">
        <v>42644</v>
      </c>
      <c r="I4649" s="785" t="s">
        <v>29526</v>
      </c>
      <c r="J4649" s="785" t="s">
        <v>629</v>
      </c>
      <c r="K4649" s="785" t="s">
        <v>2612</v>
      </c>
      <c r="L4649" s="785" t="s">
        <v>29527</v>
      </c>
      <c r="M4649" s="785"/>
      <c r="N4649" s="785"/>
      <c r="O4649" s="785"/>
      <c r="P4649" s="787">
        <v>36.446669</v>
      </c>
      <c r="Q4649" s="787">
        <v>9.4453999999999996E-2</v>
      </c>
      <c r="R4649" s="785" t="s">
        <v>1228</v>
      </c>
      <c r="S4649" s="785" t="s">
        <v>1229</v>
      </c>
      <c r="T4649" s="785" t="s">
        <v>3619</v>
      </c>
      <c r="U4649" s="785" t="s">
        <v>3140</v>
      </c>
      <c r="V4649" s="785" t="s">
        <v>2855</v>
      </c>
      <c r="W4649" s="785" t="s">
        <v>3025</v>
      </c>
      <c r="X4649" s="785"/>
      <c r="Y4649" s="615" t="str">
        <f t="shared" si="72"/>
        <v>Kichemu limited</v>
      </c>
      <c r="Z4649" s="785" t="s">
        <v>2599</v>
      </c>
      <c r="AA4649" s="785" t="s">
        <v>4349</v>
      </c>
      <c r="AB4649" s="785" t="s">
        <v>2683</v>
      </c>
      <c r="AC4649" s="785" t="s">
        <v>2606</v>
      </c>
      <c r="AD4649" s="786">
        <v>42868</v>
      </c>
    </row>
    <row r="4650" spans="1:30" ht="15.75">
      <c r="A4650" s="785" t="s">
        <v>4301</v>
      </c>
      <c r="B4650" s="785" t="s">
        <v>30600</v>
      </c>
      <c r="C4650" s="785" t="s">
        <v>4303</v>
      </c>
      <c r="D4650" s="785" t="s">
        <v>2599</v>
      </c>
      <c r="E4650" s="785" t="s">
        <v>5678</v>
      </c>
      <c r="F4650" s="786">
        <v>42594</v>
      </c>
      <c r="G4650" s="785" t="s">
        <v>5679</v>
      </c>
      <c r="H4650" s="786">
        <v>42644</v>
      </c>
      <c r="I4650" s="785" t="s">
        <v>30601</v>
      </c>
      <c r="J4650" s="785" t="s">
        <v>629</v>
      </c>
      <c r="K4650" s="785" t="s">
        <v>30602</v>
      </c>
      <c r="L4650" s="785" t="s">
        <v>30603</v>
      </c>
      <c r="M4650" s="785"/>
      <c r="N4650" s="785"/>
      <c r="O4650" s="785"/>
      <c r="P4650" s="787">
        <v>36.958931999999997</v>
      </c>
      <c r="Q4650" s="787">
        <v>-1.4811000000000001</v>
      </c>
      <c r="R4650" s="785" t="s">
        <v>1325</v>
      </c>
      <c r="S4650" s="785" t="s">
        <v>3088</v>
      </c>
      <c r="T4650" s="785" t="s">
        <v>3259</v>
      </c>
      <c r="U4650" s="785" t="s">
        <v>3259</v>
      </c>
      <c r="V4650" s="785" t="s">
        <v>6015</v>
      </c>
      <c r="W4650" s="785" t="s">
        <v>2608</v>
      </c>
      <c r="X4650" s="785"/>
      <c r="Y4650" s="615" t="str">
        <f t="shared" si="72"/>
        <v>Biogas International Limited</v>
      </c>
      <c r="Z4650" s="785" t="s">
        <v>2599</v>
      </c>
      <c r="AA4650" s="785" t="s">
        <v>5464</v>
      </c>
      <c r="AB4650" s="785" t="s">
        <v>2609</v>
      </c>
      <c r="AC4650" s="785" t="s">
        <v>2610</v>
      </c>
      <c r="AD4650" s="786">
        <v>42796</v>
      </c>
    </row>
    <row r="4651" spans="1:30" ht="15.75">
      <c r="A4651" s="785" t="s">
        <v>4301</v>
      </c>
      <c r="B4651" s="785" t="s">
        <v>30821</v>
      </c>
      <c r="C4651" s="785" t="s">
        <v>4303</v>
      </c>
      <c r="D4651" s="785" t="s">
        <v>2599</v>
      </c>
      <c r="E4651" s="785" t="s">
        <v>5678</v>
      </c>
      <c r="F4651" s="786">
        <v>42594</v>
      </c>
      <c r="G4651" s="785" t="s">
        <v>5679</v>
      </c>
      <c r="H4651" s="786">
        <v>42644</v>
      </c>
      <c r="I4651" s="785" t="s">
        <v>30822</v>
      </c>
      <c r="J4651" s="785" t="s">
        <v>629</v>
      </c>
      <c r="K4651" s="785" t="s">
        <v>30823</v>
      </c>
      <c r="L4651" s="785" t="s">
        <v>30824</v>
      </c>
      <c r="M4651" s="785"/>
      <c r="N4651" s="785"/>
      <c r="O4651" s="785"/>
      <c r="P4651" s="787">
        <v>37.674965</v>
      </c>
      <c r="Q4651" s="787">
        <v>-3.39452</v>
      </c>
      <c r="R4651" s="785" t="s">
        <v>766</v>
      </c>
      <c r="S4651" s="785" t="s">
        <v>1780</v>
      </c>
      <c r="T4651" s="785" t="s">
        <v>26736</v>
      </c>
      <c r="U4651" s="785" t="s">
        <v>30825</v>
      </c>
      <c r="V4651" s="785" t="s">
        <v>3004</v>
      </c>
      <c r="W4651" s="785" t="s">
        <v>3792</v>
      </c>
      <c r="X4651" s="785"/>
      <c r="Y4651" s="615" t="str">
        <f t="shared" si="72"/>
        <v>Joseph Mfumwa Melengo</v>
      </c>
      <c r="Z4651" s="785" t="s">
        <v>2599</v>
      </c>
      <c r="AA4651" s="785" t="s">
        <v>4314</v>
      </c>
      <c r="AB4651" s="785" t="s">
        <v>2605</v>
      </c>
      <c r="AC4651" s="785" t="s">
        <v>2606</v>
      </c>
      <c r="AD4651" s="786">
        <v>42796</v>
      </c>
    </row>
    <row r="4652" spans="1:30" ht="15.75">
      <c r="A4652" s="785" t="s">
        <v>4301</v>
      </c>
      <c r="B4652" s="785" t="s">
        <v>30874</v>
      </c>
      <c r="C4652" s="785" t="s">
        <v>4379</v>
      </c>
      <c r="D4652" s="785" t="s">
        <v>2751</v>
      </c>
      <c r="E4652" s="785" t="s">
        <v>5678</v>
      </c>
      <c r="F4652" s="786">
        <v>42594</v>
      </c>
      <c r="G4652" s="785" t="s">
        <v>5679</v>
      </c>
      <c r="H4652" s="786">
        <v>42644</v>
      </c>
      <c r="I4652" s="785" t="s">
        <v>30875</v>
      </c>
      <c r="J4652" s="785" t="s">
        <v>629</v>
      </c>
      <c r="K4652" s="785" t="s">
        <v>30876</v>
      </c>
      <c r="L4652" s="785" t="s">
        <v>30877</v>
      </c>
      <c r="M4652" s="785"/>
      <c r="N4652" s="785"/>
      <c r="O4652" s="785"/>
      <c r="P4652" s="787">
        <v>37.405054999999997</v>
      </c>
      <c r="Q4652" s="787">
        <v>-1.860808</v>
      </c>
      <c r="R4652" s="785" t="s">
        <v>1729</v>
      </c>
      <c r="S4652" s="785" t="s">
        <v>728</v>
      </c>
      <c r="T4652" s="785" t="s">
        <v>30878</v>
      </c>
      <c r="U4652" s="785" t="s">
        <v>30879</v>
      </c>
      <c r="V4652" s="785" t="s">
        <v>3004</v>
      </c>
      <c r="W4652" s="785" t="s">
        <v>3007</v>
      </c>
      <c r="X4652" s="785"/>
      <c r="Y4652" s="615" t="str">
        <f t="shared" si="72"/>
        <v>George Kiriungi Ngatia</v>
      </c>
      <c r="Z4652" s="785" t="s">
        <v>2599</v>
      </c>
      <c r="AA4652" s="785" t="s">
        <v>4314</v>
      </c>
      <c r="AB4652" s="785" t="s">
        <v>2605</v>
      </c>
      <c r="AC4652" s="785" t="s">
        <v>2606</v>
      </c>
      <c r="AD4652" s="786">
        <v>42796</v>
      </c>
    </row>
    <row r="4653" spans="1:30" ht="15.75">
      <c r="A4653" s="785" t="s">
        <v>4301</v>
      </c>
      <c r="B4653" s="785" t="s">
        <v>31259</v>
      </c>
      <c r="C4653" s="785" t="s">
        <v>4379</v>
      </c>
      <c r="D4653" s="785" t="s">
        <v>2598</v>
      </c>
      <c r="E4653" s="785" t="s">
        <v>5678</v>
      </c>
      <c r="F4653" s="786">
        <v>42594</v>
      </c>
      <c r="G4653" s="785" t="s">
        <v>5679</v>
      </c>
      <c r="H4653" s="786">
        <v>42644</v>
      </c>
      <c r="I4653" s="785" t="s">
        <v>31260</v>
      </c>
      <c r="J4653" s="785" t="s">
        <v>629</v>
      </c>
      <c r="K4653" s="785" t="s">
        <v>31261</v>
      </c>
      <c r="L4653" s="785" t="s">
        <v>31262</v>
      </c>
      <c r="M4653" s="785"/>
      <c r="N4653" s="785"/>
      <c r="O4653" s="785"/>
      <c r="P4653" s="787">
        <v>36.797172000000003</v>
      </c>
      <c r="Q4653" s="787">
        <v>-1.037002</v>
      </c>
      <c r="R4653" s="785" t="s">
        <v>821</v>
      </c>
      <c r="S4653" s="785" t="s">
        <v>871</v>
      </c>
      <c r="T4653" s="785" t="s">
        <v>3813</v>
      </c>
      <c r="U4653" s="785" t="s">
        <v>3280</v>
      </c>
      <c r="V4653" s="785" t="s">
        <v>3004</v>
      </c>
      <c r="W4653" s="785" t="s">
        <v>2615</v>
      </c>
      <c r="X4653" s="785"/>
      <c r="Y4653" s="615" t="str">
        <f t="shared" si="72"/>
        <v>Takamoto Biogas</v>
      </c>
      <c r="Z4653" s="785" t="s">
        <v>2599</v>
      </c>
      <c r="AA4653" s="785" t="s">
        <v>5464</v>
      </c>
      <c r="AB4653" s="785" t="s">
        <v>3686</v>
      </c>
      <c r="AC4653" s="785" t="s">
        <v>2617</v>
      </c>
      <c r="AD4653" s="786">
        <v>43011</v>
      </c>
    </row>
    <row r="4654" spans="1:30" ht="15.75">
      <c r="A4654" s="785" t="s">
        <v>4301</v>
      </c>
      <c r="B4654" s="785" t="s">
        <v>31277</v>
      </c>
      <c r="C4654" s="785" t="s">
        <v>4379</v>
      </c>
      <c r="D4654" s="785" t="s">
        <v>2598</v>
      </c>
      <c r="E4654" s="785" t="s">
        <v>5678</v>
      </c>
      <c r="F4654" s="786">
        <v>42594</v>
      </c>
      <c r="G4654" s="785" t="s">
        <v>5679</v>
      </c>
      <c r="H4654" s="786">
        <v>42644</v>
      </c>
      <c r="I4654" s="785" t="s">
        <v>31278</v>
      </c>
      <c r="J4654" s="785" t="s">
        <v>629</v>
      </c>
      <c r="K4654" s="785" t="s">
        <v>31279</v>
      </c>
      <c r="L4654" s="785" t="s">
        <v>31280</v>
      </c>
      <c r="M4654" s="785"/>
      <c r="N4654" s="785"/>
      <c r="O4654" s="785"/>
      <c r="P4654" s="787">
        <v>36.721724999999999</v>
      </c>
      <c r="Q4654" s="787">
        <v>-1.0680750000000001</v>
      </c>
      <c r="R4654" s="785" t="s">
        <v>821</v>
      </c>
      <c r="S4654" s="785" t="s">
        <v>1589</v>
      </c>
      <c r="T4654" s="785" t="s">
        <v>3073</v>
      </c>
      <c r="U4654" s="785" t="s">
        <v>31281</v>
      </c>
      <c r="V4654" s="785" t="s">
        <v>3004</v>
      </c>
      <c r="W4654" s="785" t="s">
        <v>2615</v>
      </c>
      <c r="X4654" s="785"/>
      <c r="Y4654" s="615" t="str">
        <f t="shared" si="72"/>
        <v>Takamoto Biogas</v>
      </c>
      <c r="Z4654" s="785" t="s">
        <v>2599</v>
      </c>
      <c r="AA4654" s="785" t="s">
        <v>5464</v>
      </c>
      <c r="AB4654" s="785" t="s">
        <v>3686</v>
      </c>
      <c r="AC4654" s="785" t="s">
        <v>2617</v>
      </c>
      <c r="AD4654" s="786">
        <v>43032</v>
      </c>
    </row>
    <row r="4655" spans="1:30" ht="15.75">
      <c r="A4655" s="785" t="s">
        <v>4301</v>
      </c>
      <c r="B4655" s="785" t="s">
        <v>32460</v>
      </c>
      <c r="C4655" s="785" t="s">
        <v>4303</v>
      </c>
      <c r="D4655" s="785" t="s">
        <v>2599</v>
      </c>
      <c r="E4655" s="785" t="s">
        <v>5678</v>
      </c>
      <c r="F4655" s="786">
        <v>42594</v>
      </c>
      <c r="G4655" s="785" t="s">
        <v>5679</v>
      </c>
      <c r="H4655" s="786">
        <v>42644</v>
      </c>
      <c r="I4655" s="785" t="s">
        <v>32461</v>
      </c>
      <c r="J4655" s="785" t="s">
        <v>629</v>
      </c>
      <c r="K4655" s="785" t="s">
        <v>32462</v>
      </c>
      <c r="L4655" s="785" t="s">
        <v>32463</v>
      </c>
      <c r="M4655" s="785"/>
      <c r="N4655" s="785"/>
      <c r="O4655" s="785"/>
      <c r="P4655" s="787">
        <v>36.781128000000002</v>
      </c>
      <c r="Q4655" s="787">
        <v>-0.98169700000000004</v>
      </c>
      <c r="R4655" s="785" t="s">
        <v>821</v>
      </c>
      <c r="S4655" s="785" t="s">
        <v>871</v>
      </c>
      <c r="T4655" s="785" t="s">
        <v>3297</v>
      </c>
      <c r="U4655" s="785" t="s">
        <v>32464</v>
      </c>
      <c r="V4655" s="785" t="s">
        <v>3070</v>
      </c>
      <c r="W4655" s="785" t="s">
        <v>2615</v>
      </c>
      <c r="X4655" s="785"/>
      <c r="Y4655" s="615" t="str">
        <f t="shared" si="72"/>
        <v>Takamoto Biogas</v>
      </c>
      <c r="Z4655" s="785" t="s">
        <v>2599</v>
      </c>
      <c r="AA4655" s="785" t="s">
        <v>5464</v>
      </c>
      <c r="AB4655" s="785" t="s">
        <v>3686</v>
      </c>
      <c r="AC4655" s="785" t="s">
        <v>2617</v>
      </c>
      <c r="AD4655" s="786">
        <v>43005</v>
      </c>
    </row>
    <row r="4656" spans="1:30" ht="15.75">
      <c r="A4656" s="785" t="s">
        <v>4301</v>
      </c>
      <c r="B4656" s="785" t="s">
        <v>32488</v>
      </c>
      <c r="C4656" s="785" t="s">
        <v>4379</v>
      </c>
      <c r="D4656" s="785" t="s">
        <v>2751</v>
      </c>
      <c r="E4656" s="785" t="s">
        <v>5678</v>
      </c>
      <c r="F4656" s="786">
        <v>42594</v>
      </c>
      <c r="G4656" s="785" t="s">
        <v>5679</v>
      </c>
      <c r="H4656" s="786">
        <v>42644</v>
      </c>
      <c r="I4656" s="785" t="s">
        <v>32489</v>
      </c>
      <c r="J4656" s="785" t="s">
        <v>629</v>
      </c>
      <c r="K4656" s="785" t="s">
        <v>32490</v>
      </c>
      <c r="L4656" s="785" t="s">
        <v>32491</v>
      </c>
      <c r="M4656" s="785"/>
      <c r="N4656" s="785"/>
      <c r="O4656" s="785"/>
      <c r="P4656" s="788"/>
      <c r="Q4656" s="788"/>
      <c r="R4656" s="785" t="s">
        <v>1729</v>
      </c>
      <c r="S4656" s="785" t="s">
        <v>3268</v>
      </c>
      <c r="T4656" s="785" t="s">
        <v>3640</v>
      </c>
      <c r="U4656" s="785" t="s">
        <v>3640</v>
      </c>
      <c r="V4656" s="785" t="s">
        <v>3070</v>
      </c>
      <c r="W4656" s="785" t="s">
        <v>3305</v>
      </c>
      <c r="X4656" s="785"/>
      <c r="Y4656" s="615" t="str">
        <f t="shared" si="72"/>
        <v>Bio Esline Company Ltd</v>
      </c>
      <c r="Z4656" s="785" t="s">
        <v>2599</v>
      </c>
      <c r="AA4656" s="785" t="s">
        <v>4349</v>
      </c>
      <c r="AB4656" s="785" t="s">
        <v>2683</v>
      </c>
      <c r="AC4656" s="785" t="s">
        <v>2606</v>
      </c>
      <c r="AD4656" s="786">
        <v>42796</v>
      </c>
    </row>
    <row r="4657" spans="1:30" ht="15.75">
      <c r="A4657" s="785" t="s">
        <v>4301</v>
      </c>
      <c r="B4657" s="785" t="s">
        <v>33099</v>
      </c>
      <c r="C4657" s="785" t="s">
        <v>4303</v>
      </c>
      <c r="D4657" s="785" t="s">
        <v>2599</v>
      </c>
      <c r="E4657" s="785" t="s">
        <v>5678</v>
      </c>
      <c r="F4657" s="786">
        <v>42594</v>
      </c>
      <c r="G4657" s="785" t="s">
        <v>5679</v>
      </c>
      <c r="H4657" s="786">
        <v>42644</v>
      </c>
      <c r="I4657" s="785" t="s">
        <v>33100</v>
      </c>
      <c r="J4657" s="785" t="s">
        <v>629</v>
      </c>
      <c r="K4657" s="785" t="s">
        <v>33101</v>
      </c>
      <c r="L4657" s="785" t="s">
        <v>33102</v>
      </c>
      <c r="M4657" s="785"/>
      <c r="N4657" s="785"/>
      <c r="O4657" s="785"/>
      <c r="P4657" s="787">
        <v>37.070338</v>
      </c>
      <c r="Q4657" s="787">
        <v>-1.1465399999999999</v>
      </c>
      <c r="R4657" s="785" t="s">
        <v>821</v>
      </c>
      <c r="S4657" s="785" t="s">
        <v>2997</v>
      </c>
      <c r="T4657" s="785" t="s">
        <v>2972</v>
      </c>
      <c r="U4657" s="785" t="s">
        <v>821</v>
      </c>
      <c r="V4657" s="785" t="s">
        <v>3177</v>
      </c>
      <c r="W4657" s="785" t="s">
        <v>3511</v>
      </c>
      <c r="X4657" s="785"/>
      <c r="Y4657" s="615" t="str">
        <f t="shared" si="72"/>
        <v>Sakaki Natural Renewable Energy Center</v>
      </c>
      <c r="Z4657" s="785" t="s">
        <v>2599</v>
      </c>
      <c r="AA4657" s="785" t="s">
        <v>4349</v>
      </c>
      <c r="AB4657" s="785" t="s">
        <v>2876</v>
      </c>
      <c r="AC4657" s="785" t="s">
        <v>2606</v>
      </c>
      <c r="AD4657" s="786">
        <v>42796</v>
      </c>
    </row>
    <row r="4658" spans="1:30" ht="15.75">
      <c r="A4658" s="785" t="s">
        <v>4301</v>
      </c>
      <c r="B4658" s="785" t="s">
        <v>33112</v>
      </c>
      <c r="C4658" s="785" t="s">
        <v>4303</v>
      </c>
      <c r="D4658" s="785" t="s">
        <v>2599</v>
      </c>
      <c r="E4658" s="785" t="s">
        <v>5678</v>
      </c>
      <c r="F4658" s="786">
        <v>42594</v>
      </c>
      <c r="G4658" s="785" t="s">
        <v>5679</v>
      </c>
      <c r="H4658" s="786">
        <v>42644</v>
      </c>
      <c r="I4658" s="785" t="s">
        <v>33113</v>
      </c>
      <c r="J4658" s="785" t="s">
        <v>629</v>
      </c>
      <c r="K4658" s="785" t="s">
        <v>33114</v>
      </c>
      <c r="L4658" s="785" t="s">
        <v>33115</v>
      </c>
      <c r="M4658" s="785"/>
      <c r="N4658" s="785"/>
      <c r="O4658" s="785"/>
      <c r="P4658" s="787">
        <v>35.155881000000001</v>
      </c>
      <c r="Q4658" s="787">
        <v>0.42096</v>
      </c>
      <c r="R4658" s="785" t="s">
        <v>916</v>
      </c>
      <c r="S4658" s="785" t="s">
        <v>917</v>
      </c>
      <c r="T4658" s="785" t="s">
        <v>4385</v>
      </c>
      <c r="U4658" s="785" t="s">
        <v>3678</v>
      </c>
      <c r="V4658" s="785" t="s">
        <v>4029</v>
      </c>
      <c r="W4658" s="785" t="s">
        <v>2722</v>
      </c>
      <c r="X4658" s="785"/>
      <c r="Y4658" s="615" t="str">
        <f t="shared" si="72"/>
        <v>Ndimar Renewable Energy</v>
      </c>
      <c r="Z4658" s="785" t="s">
        <v>2599</v>
      </c>
      <c r="AA4658" s="785" t="s">
        <v>4349</v>
      </c>
      <c r="AB4658" s="785" t="s">
        <v>2605</v>
      </c>
      <c r="AC4658" s="785" t="s">
        <v>2606</v>
      </c>
      <c r="AD4658" s="786">
        <v>42796</v>
      </c>
    </row>
    <row r="4659" spans="1:30" ht="15.75">
      <c r="A4659" s="785" t="s">
        <v>4301</v>
      </c>
      <c r="B4659" s="785" t="s">
        <v>33160</v>
      </c>
      <c r="C4659" s="785" t="s">
        <v>4303</v>
      </c>
      <c r="D4659" s="785" t="s">
        <v>2599</v>
      </c>
      <c r="E4659" s="785" t="s">
        <v>5678</v>
      </c>
      <c r="F4659" s="786">
        <v>42594</v>
      </c>
      <c r="G4659" s="785" t="s">
        <v>5679</v>
      </c>
      <c r="H4659" s="786">
        <v>42644</v>
      </c>
      <c r="I4659" s="785" t="s">
        <v>33161</v>
      </c>
      <c r="J4659" s="785" t="s">
        <v>629</v>
      </c>
      <c r="K4659" s="785" t="s">
        <v>33162</v>
      </c>
      <c r="L4659" s="785" t="s">
        <v>33163</v>
      </c>
      <c r="M4659" s="785"/>
      <c r="N4659" s="785"/>
      <c r="O4659" s="785"/>
      <c r="P4659" s="787">
        <v>36.683999</v>
      </c>
      <c r="Q4659" s="787">
        <v>-6.0704000000000001E-2</v>
      </c>
      <c r="R4659" s="785" t="s">
        <v>960</v>
      </c>
      <c r="S4659" s="785" t="s">
        <v>3258</v>
      </c>
      <c r="T4659" s="785" t="s">
        <v>1143</v>
      </c>
      <c r="U4659" s="785" t="s">
        <v>3043</v>
      </c>
      <c r="V4659" s="785" t="s">
        <v>3174</v>
      </c>
      <c r="W4659" s="785" t="s">
        <v>18381</v>
      </c>
      <c r="X4659" s="785"/>
      <c r="Y4659" s="615" t="str">
        <f t="shared" si="72"/>
        <v>Nekta Investments Limited</v>
      </c>
      <c r="Z4659" s="785" t="s">
        <v>2599</v>
      </c>
      <c r="AA4659" s="785" t="s">
        <v>4314</v>
      </c>
      <c r="AB4659" s="785" t="s">
        <v>2683</v>
      </c>
      <c r="AC4659" s="785" t="s">
        <v>2606</v>
      </c>
      <c r="AD4659" s="786">
        <v>42796</v>
      </c>
    </row>
    <row r="4660" spans="1:30" ht="15.75">
      <c r="A4660" s="785" t="s">
        <v>4301</v>
      </c>
      <c r="B4660" s="785" t="s">
        <v>7194</v>
      </c>
      <c r="C4660" s="785" t="s">
        <v>4303</v>
      </c>
      <c r="D4660" s="785" t="s">
        <v>2599</v>
      </c>
      <c r="E4660" s="785" t="s">
        <v>7158</v>
      </c>
      <c r="F4660" s="786">
        <v>42593</v>
      </c>
      <c r="G4660" s="785" t="s">
        <v>7195</v>
      </c>
      <c r="H4660" s="786">
        <v>42643</v>
      </c>
      <c r="I4660" s="785" t="s">
        <v>7196</v>
      </c>
      <c r="J4660" s="785" t="s">
        <v>627</v>
      </c>
      <c r="K4660" s="785" t="s">
        <v>7197</v>
      </c>
      <c r="L4660" s="785" t="s">
        <v>7198</v>
      </c>
      <c r="M4660" s="785"/>
      <c r="N4660" s="785"/>
      <c r="O4660" s="785"/>
      <c r="P4660" s="787">
        <v>37.590111999999998</v>
      </c>
      <c r="Q4660" s="787">
        <v>-0.39292700000000003</v>
      </c>
      <c r="R4660" s="785" t="s">
        <v>1089</v>
      </c>
      <c r="S4660" s="785" t="s">
        <v>2731</v>
      </c>
      <c r="T4660" s="785" t="s">
        <v>2854</v>
      </c>
      <c r="U4660" s="785" t="s">
        <v>7199</v>
      </c>
      <c r="V4660" s="785" t="s">
        <v>2855</v>
      </c>
      <c r="W4660" s="785" t="s">
        <v>2652</v>
      </c>
      <c r="X4660" s="785" t="s">
        <v>2732</v>
      </c>
      <c r="Y4660" s="615" t="str">
        <f t="shared" si="72"/>
        <v>David Chege Wangui</v>
      </c>
      <c r="Z4660" s="785" t="s">
        <v>2599</v>
      </c>
      <c r="AA4660" s="785" t="s">
        <v>4314</v>
      </c>
      <c r="AB4660" s="785" t="s">
        <v>2605</v>
      </c>
      <c r="AC4660" s="785" t="s">
        <v>2606</v>
      </c>
      <c r="AD4660" s="786">
        <v>42796</v>
      </c>
    </row>
    <row r="4661" spans="1:30" ht="15.75">
      <c r="A4661" s="785" t="s">
        <v>4301</v>
      </c>
      <c r="B4661" s="785" t="s">
        <v>12589</v>
      </c>
      <c r="C4661" s="785" t="s">
        <v>4303</v>
      </c>
      <c r="D4661" s="785" t="s">
        <v>2599</v>
      </c>
      <c r="E4661" s="785" t="s">
        <v>12590</v>
      </c>
      <c r="F4661" s="786">
        <v>42589</v>
      </c>
      <c r="G4661" s="785" t="s">
        <v>12591</v>
      </c>
      <c r="H4661" s="786">
        <v>42639</v>
      </c>
      <c r="I4661" s="785" t="s">
        <v>12592</v>
      </c>
      <c r="J4661" s="785" t="s">
        <v>629</v>
      </c>
      <c r="K4661" s="785" t="s">
        <v>12593</v>
      </c>
      <c r="L4661" s="785" t="s">
        <v>12594</v>
      </c>
      <c r="M4661" s="785"/>
      <c r="N4661" s="785"/>
      <c r="O4661" s="785" t="s">
        <v>12595</v>
      </c>
      <c r="P4661" s="787">
        <v>37.010942999999997</v>
      </c>
      <c r="Q4661" s="787">
        <v>-1.2782640000000001</v>
      </c>
      <c r="R4661" s="785" t="s">
        <v>2661</v>
      </c>
      <c r="S4661" s="785" t="s">
        <v>2867</v>
      </c>
      <c r="T4661" s="785" t="s">
        <v>12596</v>
      </c>
      <c r="U4661" s="785" t="s">
        <v>3674</v>
      </c>
      <c r="V4661" s="785" t="s">
        <v>6015</v>
      </c>
      <c r="W4661" s="785" t="s">
        <v>2608</v>
      </c>
      <c r="X4661" s="785" t="s">
        <v>3179</v>
      </c>
      <c r="Y4661" s="615" t="str">
        <f t="shared" si="72"/>
        <v>James Musyoka</v>
      </c>
      <c r="Z4661" s="785" t="s">
        <v>6002</v>
      </c>
      <c r="AA4661" s="785" t="s">
        <v>5464</v>
      </c>
      <c r="AB4661" s="785" t="s">
        <v>2609</v>
      </c>
      <c r="AC4661" s="785" t="s">
        <v>2610</v>
      </c>
      <c r="AD4661" s="786">
        <v>43160</v>
      </c>
    </row>
    <row r="4662" spans="1:30" ht="15.75">
      <c r="A4662" s="785" t="s">
        <v>4301</v>
      </c>
      <c r="B4662" s="785" t="s">
        <v>7299</v>
      </c>
      <c r="C4662" s="785" t="s">
        <v>4303</v>
      </c>
      <c r="D4662" s="785" t="s">
        <v>2599</v>
      </c>
      <c r="E4662" s="785" t="s">
        <v>7300</v>
      </c>
      <c r="F4662" s="786">
        <v>42585</v>
      </c>
      <c r="G4662" s="785" t="s">
        <v>7301</v>
      </c>
      <c r="H4662" s="786">
        <v>42635</v>
      </c>
      <c r="I4662" s="785" t="s">
        <v>7302</v>
      </c>
      <c r="J4662" s="785" t="s">
        <v>629</v>
      </c>
      <c r="K4662" s="785" t="s">
        <v>7303</v>
      </c>
      <c r="L4662" s="785" t="s">
        <v>7304</v>
      </c>
      <c r="M4662" s="785"/>
      <c r="N4662" s="785"/>
      <c r="O4662" s="785"/>
      <c r="P4662" s="787">
        <v>37.144351</v>
      </c>
      <c r="Q4662" s="787">
        <v>-0.85567300000000002</v>
      </c>
      <c r="R4662" s="785" t="s">
        <v>1030</v>
      </c>
      <c r="S4662" s="785" t="s">
        <v>3500</v>
      </c>
      <c r="T4662" s="785" t="s">
        <v>3501</v>
      </c>
      <c r="U4662" s="785" t="s">
        <v>7287</v>
      </c>
      <c r="V4662" s="785" t="s">
        <v>2855</v>
      </c>
      <c r="W4662" s="785" t="s">
        <v>2788</v>
      </c>
      <c r="X4662" s="785" t="s">
        <v>2788</v>
      </c>
      <c r="Y4662" s="615" t="str">
        <f t="shared" si="72"/>
        <v>David Kangethe</v>
      </c>
      <c r="Z4662" s="785" t="s">
        <v>2599</v>
      </c>
      <c r="AA4662" s="785" t="s">
        <v>4314</v>
      </c>
      <c r="AB4662" s="785" t="s">
        <v>2605</v>
      </c>
      <c r="AC4662" s="785" t="s">
        <v>2606</v>
      </c>
      <c r="AD4662" s="786">
        <v>42796</v>
      </c>
    </row>
    <row r="4663" spans="1:30" ht="15.75">
      <c r="A4663" s="785" t="s">
        <v>4301</v>
      </c>
      <c r="B4663" s="785" t="s">
        <v>6343</v>
      </c>
      <c r="C4663" s="785" t="s">
        <v>4303</v>
      </c>
      <c r="D4663" s="785" t="s">
        <v>2599</v>
      </c>
      <c r="E4663" s="785" t="s">
        <v>6344</v>
      </c>
      <c r="F4663" s="786">
        <v>42612</v>
      </c>
      <c r="G4663" s="785" t="s">
        <v>6345</v>
      </c>
      <c r="H4663" s="786">
        <v>42633</v>
      </c>
      <c r="I4663" s="785" t="s">
        <v>6346</v>
      </c>
      <c r="J4663" s="785" t="s">
        <v>629</v>
      </c>
      <c r="K4663" s="785" t="s">
        <v>6347</v>
      </c>
      <c r="L4663" s="785" t="s">
        <v>6348</v>
      </c>
      <c r="M4663" s="785"/>
      <c r="N4663" s="785"/>
      <c r="O4663" s="785"/>
      <c r="P4663" s="787">
        <v>36.695889999999999</v>
      </c>
      <c r="Q4663" s="787">
        <v>-1.219436</v>
      </c>
      <c r="R4663" s="785" t="s">
        <v>821</v>
      </c>
      <c r="S4663" s="785" t="s">
        <v>2943</v>
      </c>
      <c r="T4663" s="785" t="s">
        <v>6332</v>
      </c>
      <c r="U4663" s="785" t="s">
        <v>3417</v>
      </c>
      <c r="V4663" s="785" t="s">
        <v>3004</v>
      </c>
      <c r="W4663" s="785" t="s">
        <v>6333</v>
      </c>
      <c r="X4663" s="785" t="s">
        <v>6333</v>
      </c>
      <c r="Y4663" s="615" t="str">
        <f t="shared" si="72"/>
        <v>Blue Frame</v>
      </c>
      <c r="Z4663" s="785" t="s">
        <v>6349</v>
      </c>
      <c r="AA4663" s="785" t="s">
        <v>4314</v>
      </c>
      <c r="AB4663" s="785" t="s">
        <v>2605</v>
      </c>
      <c r="AC4663" s="785" t="s">
        <v>2606</v>
      </c>
      <c r="AD4663" s="786">
        <v>42915</v>
      </c>
    </row>
    <row r="4664" spans="1:30" ht="15.75">
      <c r="A4664" s="785" t="s">
        <v>4301</v>
      </c>
      <c r="B4664" s="785" t="s">
        <v>16417</v>
      </c>
      <c r="C4664" s="785" t="s">
        <v>4303</v>
      </c>
      <c r="D4664" s="785" t="s">
        <v>2599</v>
      </c>
      <c r="E4664" s="785" t="s">
        <v>6577</v>
      </c>
      <c r="F4664" s="786">
        <v>42623</v>
      </c>
      <c r="G4664" s="785" t="s">
        <v>6345</v>
      </c>
      <c r="H4664" s="786">
        <v>42633</v>
      </c>
      <c r="I4664" s="785" t="s">
        <v>16418</v>
      </c>
      <c r="J4664" s="785" t="s">
        <v>629</v>
      </c>
      <c r="K4664" s="785" t="s">
        <v>16419</v>
      </c>
      <c r="L4664" s="785" t="s">
        <v>16420</v>
      </c>
      <c r="M4664" s="785"/>
      <c r="N4664" s="785"/>
      <c r="O4664" s="785"/>
      <c r="P4664" s="787">
        <v>36.490965000000003</v>
      </c>
      <c r="Q4664" s="787">
        <v>-0.17719199999999999</v>
      </c>
      <c r="R4664" s="785" t="s">
        <v>1228</v>
      </c>
      <c r="S4664" s="785" t="s">
        <v>1229</v>
      </c>
      <c r="T4664" s="785" t="s">
        <v>16395</v>
      </c>
      <c r="U4664" s="785" t="s">
        <v>16395</v>
      </c>
      <c r="V4664" s="785" t="s">
        <v>2855</v>
      </c>
      <c r="W4664" s="785" t="s">
        <v>3025</v>
      </c>
      <c r="X4664" s="785" t="s">
        <v>16397</v>
      </c>
      <c r="Y4664" s="615" t="str">
        <f t="shared" si="72"/>
        <v>Kichemu Limited</v>
      </c>
      <c r="Z4664" s="785" t="s">
        <v>2599</v>
      </c>
      <c r="AA4664" s="785" t="s">
        <v>4349</v>
      </c>
      <c r="AB4664" s="785" t="s">
        <v>2683</v>
      </c>
      <c r="AC4664" s="785" t="s">
        <v>2606</v>
      </c>
      <c r="AD4664" s="786">
        <v>42796</v>
      </c>
    </row>
    <row r="4665" spans="1:30" ht="15.75">
      <c r="A4665" s="785" t="s">
        <v>4301</v>
      </c>
      <c r="B4665" s="785" t="s">
        <v>28838</v>
      </c>
      <c r="C4665" s="785" t="s">
        <v>4303</v>
      </c>
      <c r="D4665" s="785" t="s">
        <v>2599</v>
      </c>
      <c r="E4665" s="785" t="s">
        <v>4344</v>
      </c>
      <c r="F4665" s="786">
        <v>42583</v>
      </c>
      <c r="G4665" s="785" t="s">
        <v>6345</v>
      </c>
      <c r="H4665" s="786">
        <v>42633</v>
      </c>
      <c r="I4665" s="785" t="s">
        <v>28839</v>
      </c>
      <c r="J4665" s="785" t="s">
        <v>627</v>
      </c>
      <c r="K4665" s="785" t="s">
        <v>28840</v>
      </c>
      <c r="L4665" s="785" t="s">
        <v>28841</v>
      </c>
      <c r="M4665" s="785"/>
      <c r="N4665" s="785"/>
      <c r="O4665" s="785"/>
      <c r="P4665" s="787">
        <v>36.346336999999998</v>
      </c>
      <c r="Q4665" s="787">
        <v>0.26509700000000003</v>
      </c>
      <c r="R4665" s="785" t="s">
        <v>960</v>
      </c>
      <c r="S4665" s="785" t="s">
        <v>1898</v>
      </c>
      <c r="T4665" s="785" t="s">
        <v>3128</v>
      </c>
      <c r="U4665" s="785" t="s">
        <v>28842</v>
      </c>
      <c r="V4665" s="785" t="s">
        <v>2855</v>
      </c>
      <c r="W4665" s="785" t="s">
        <v>3025</v>
      </c>
      <c r="X4665" s="785"/>
      <c r="Y4665" s="615" t="str">
        <f t="shared" si="72"/>
        <v>Kichemu limited</v>
      </c>
      <c r="Z4665" s="785" t="s">
        <v>2599</v>
      </c>
      <c r="AA4665" s="785" t="s">
        <v>4349</v>
      </c>
      <c r="AB4665" s="785" t="s">
        <v>2683</v>
      </c>
      <c r="AC4665" s="785" t="s">
        <v>2606</v>
      </c>
      <c r="AD4665" s="786">
        <v>42796</v>
      </c>
    </row>
    <row r="4666" spans="1:30" ht="15.75">
      <c r="A4666" s="785" t="s">
        <v>4301</v>
      </c>
      <c r="B4666" s="785" t="s">
        <v>31380</v>
      </c>
      <c r="C4666" s="785" t="s">
        <v>4303</v>
      </c>
      <c r="D4666" s="785" t="s">
        <v>2599</v>
      </c>
      <c r="E4666" s="785" t="s">
        <v>4344</v>
      </c>
      <c r="F4666" s="786">
        <v>42583</v>
      </c>
      <c r="G4666" s="785" t="s">
        <v>6345</v>
      </c>
      <c r="H4666" s="786">
        <v>42633</v>
      </c>
      <c r="I4666" s="785" t="s">
        <v>31381</v>
      </c>
      <c r="J4666" s="785" t="s">
        <v>627</v>
      </c>
      <c r="K4666" s="785" t="s">
        <v>31382</v>
      </c>
      <c r="L4666" s="785" t="s">
        <v>31383</v>
      </c>
      <c r="M4666" s="785"/>
      <c r="N4666" s="785"/>
      <c r="O4666" s="785"/>
      <c r="P4666" s="787">
        <v>36.705236999999997</v>
      </c>
      <c r="Q4666" s="787">
        <v>-3.5452999999999998E-2</v>
      </c>
      <c r="R4666" s="785" t="s">
        <v>960</v>
      </c>
      <c r="S4666" s="785" t="s">
        <v>3258</v>
      </c>
      <c r="T4666" s="785" t="s">
        <v>1143</v>
      </c>
      <c r="U4666" s="785" t="s">
        <v>2981</v>
      </c>
      <c r="V4666" s="785" t="s">
        <v>3004</v>
      </c>
      <c r="W4666" s="785" t="s">
        <v>3025</v>
      </c>
      <c r="X4666" s="785"/>
      <c r="Y4666" s="615" t="str">
        <f t="shared" si="72"/>
        <v>Kichemu limited</v>
      </c>
      <c r="Z4666" s="785" t="s">
        <v>2599</v>
      </c>
      <c r="AA4666" s="785" t="s">
        <v>4349</v>
      </c>
      <c r="AB4666" s="785" t="s">
        <v>2683</v>
      </c>
      <c r="AC4666" s="785" t="s">
        <v>2606</v>
      </c>
      <c r="AD4666" s="786">
        <v>42796</v>
      </c>
    </row>
    <row r="4667" spans="1:30" ht="15.75">
      <c r="A4667" s="785" t="s">
        <v>4301</v>
      </c>
      <c r="B4667" s="785" t="s">
        <v>32599</v>
      </c>
      <c r="C4667" s="785" t="s">
        <v>4303</v>
      </c>
      <c r="D4667" s="785" t="s">
        <v>2599</v>
      </c>
      <c r="E4667" s="785" t="s">
        <v>4344</v>
      </c>
      <c r="F4667" s="786">
        <v>42583</v>
      </c>
      <c r="G4667" s="785" t="s">
        <v>6345</v>
      </c>
      <c r="H4667" s="786">
        <v>42633</v>
      </c>
      <c r="I4667" s="785" t="s">
        <v>32600</v>
      </c>
      <c r="J4667" s="785" t="s">
        <v>627</v>
      </c>
      <c r="K4667" s="785" t="s">
        <v>2612</v>
      </c>
      <c r="L4667" s="785" t="s">
        <v>32601</v>
      </c>
      <c r="M4667" s="785"/>
      <c r="N4667" s="785"/>
      <c r="O4667" s="785"/>
      <c r="P4667" s="787">
        <v>36.744458000000002</v>
      </c>
      <c r="Q4667" s="787">
        <v>-0.113888</v>
      </c>
      <c r="R4667" s="785" t="s">
        <v>1056</v>
      </c>
      <c r="S4667" s="785" t="s">
        <v>3283</v>
      </c>
      <c r="T4667" s="785" t="s">
        <v>20975</v>
      </c>
      <c r="U4667" s="785" t="s">
        <v>8966</v>
      </c>
      <c r="V4667" s="785" t="s">
        <v>3070</v>
      </c>
      <c r="W4667" s="785" t="s">
        <v>3025</v>
      </c>
      <c r="X4667" s="785"/>
      <c r="Y4667" s="615" t="str">
        <f t="shared" si="72"/>
        <v>Kichemu limited</v>
      </c>
      <c r="Z4667" s="785" t="s">
        <v>2599</v>
      </c>
      <c r="AA4667" s="785" t="s">
        <v>4349</v>
      </c>
      <c r="AB4667" s="785" t="s">
        <v>2683</v>
      </c>
      <c r="AC4667" s="785" t="s">
        <v>2606</v>
      </c>
      <c r="AD4667" s="786">
        <v>42796</v>
      </c>
    </row>
    <row r="4668" spans="1:30" ht="15.75">
      <c r="A4668" s="785" t="s">
        <v>4301</v>
      </c>
      <c r="B4668" s="785" t="s">
        <v>6328</v>
      </c>
      <c r="C4668" s="785" t="s">
        <v>4379</v>
      </c>
      <c r="D4668" s="785" t="s">
        <v>2598</v>
      </c>
      <c r="E4668" s="785" t="s">
        <v>6329</v>
      </c>
      <c r="F4668" s="786">
        <v>42580</v>
      </c>
      <c r="G4668" s="785" t="s">
        <v>6330</v>
      </c>
      <c r="H4668" s="786">
        <v>42630</v>
      </c>
      <c r="I4668" s="785" t="s">
        <v>6331</v>
      </c>
      <c r="J4668" s="785" t="s">
        <v>627</v>
      </c>
      <c r="K4668" s="785" t="s">
        <v>2612</v>
      </c>
      <c r="L4668" s="785">
        <v>710934640</v>
      </c>
      <c r="M4668" s="785"/>
      <c r="N4668" s="785"/>
      <c r="O4668" s="785"/>
      <c r="P4668" s="787">
        <v>36.695889999999999</v>
      </c>
      <c r="Q4668" s="787">
        <v>-1.214826</v>
      </c>
      <c r="R4668" s="785" t="s">
        <v>821</v>
      </c>
      <c r="S4668" s="785" t="s">
        <v>2943</v>
      </c>
      <c r="T4668" s="785" t="s">
        <v>6332</v>
      </c>
      <c r="U4668" s="785" t="s">
        <v>3417</v>
      </c>
      <c r="V4668" s="785" t="s">
        <v>2855</v>
      </c>
      <c r="W4668" s="785" t="s">
        <v>6333</v>
      </c>
      <c r="X4668" s="785" t="s">
        <v>6333</v>
      </c>
      <c r="Y4668" s="615" t="str">
        <f t="shared" si="72"/>
        <v>Blue Frame</v>
      </c>
      <c r="Z4668" s="785" t="s">
        <v>6334</v>
      </c>
      <c r="AA4668" s="785" t="s">
        <v>4314</v>
      </c>
      <c r="AB4668" s="785" t="s">
        <v>2605</v>
      </c>
      <c r="AC4668" s="785" t="s">
        <v>2606</v>
      </c>
      <c r="AD4668" s="786">
        <v>42915</v>
      </c>
    </row>
    <row r="4669" spans="1:30" ht="15.75">
      <c r="A4669" s="785" t="s">
        <v>4301</v>
      </c>
      <c r="B4669" s="785" t="s">
        <v>6219</v>
      </c>
      <c r="C4669" s="785" t="s">
        <v>4303</v>
      </c>
      <c r="D4669" s="785" t="s">
        <v>2599</v>
      </c>
      <c r="E4669" s="785" t="s">
        <v>6220</v>
      </c>
      <c r="F4669" s="786">
        <v>42617</v>
      </c>
      <c r="G4669" s="785" t="s">
        <v>6221</v>
      </c>
      <c r="H4669" s="786">
        <v>42628</v>
      </c>
      <c r="I4669" s="785" t="s">
        <v>6222</v>
      </c>
      <c r="J4669" s="785" t="s">
        <v>627</v>
      </c>
      <c r="K4669" s="785" t="s">
        <v>2612</v>
      </c>
      <c r="L4669" s="785" t="s">
        <v>6223</v>
      </c>
      <c r="M4669" s="785"/>
      <c r="N4669" s="785"/>
      <c r="O4669" s="785"/>
      <c r="P4669" s="787">
        <v>36.958817000000003</v>
      </c>
      <c r="Q4669" s="787">
        <v>-1.5228569999999999</v>
      </c>
      <c r="R4669" s="785" t="s">
        <v>1325</v>
      </c>
      <c r="S4669" s="785" t="s">
        <v>3124</v>
      </c>
      <c r="T4669" s="785" t="s">
        <v>3259</v>
      </c>
      <c r="U4669" s="785" t="s">
        <v>6224</v>
      </c>
      <c r="V4669" s="785" t="s">
        <v>2855</v>
      </c>
      <c r="W4669" s="785" t="s">
        <v>2689</v>
      </c>
      <c r="X4669" s="785" t="s">
        <v>2689</v>
      </c>
      <c r="Y4669" s="615" t="str">
        <f t="shared" si="72"/>
        <v>Biotechno &amp; Services</v>
      </c>
      <c r="Z4669" s="785" t="s">
        <v>2599</v>
      </c>
      <c r="AA4669" s="785" t="s">
        <v>4349</v>
      </c>
      <c r="AB4669" s="785" t="s">
        <v>2605</v>
      </c>
      <c r="AC4669" s="785" t="s">
        <v>2606</v>
      </c>
      <c r="AD4669" s="786">
        <v>42796</v>
      </c>
    </row>
    <row r="4670" spans="1:30" ht="15.75">
      <c r="A4670" s="785" t="s">
        <v>4301</v>
      </c>
      <c r="B4670" s="785" t="s">
        <v>6328</v>
      </c>
      <c r="C4670" s="785" t="s">
        <v>4379</v>
      </c>
      <c r="D4670" s="785" t="s">
        <v>2751</v>
      </c>
      <c r="E4670" s="785" t="s">
        <v>5799</v>
      </c>
      <c r="F4670" s="786">
        <v>42614</v>
      </c>
      <c r="G4670" s="785" t="s">
        <v>9929</v>
      </c>
      <c r="H4670" s="786">
        <v>42627</v>
      </c>
      <c r="I4670" s="785" t="s">
        <v>9930</v>
      </c>
      <c r="J4670" s="785" t="s">
        <v>629</v>
      </c>
      <c r="K4670" s="785">
        <v>7878155</v>
      </c>
      <c r="L4670" s="785" t="s">
        <v>9931</v>
      </c>
      <c r="M4670" s="785"/>
      <c r="N4670" s="785"/>
      <c r="O4670" s="785" t="s">
        <v>9932</v>
      </c>
      <c r="P4670" s="787">
        <v>36.845486999999999</v>
      </c>
      <c r="Q4670" s="787">
        <v>-1.2038279999999999</v>
      </c>
      <c r="R4670" s="785" t="s">
        <v>821</v>
      </c>
      <c r="S4670" s="785" t="s">
        <v>821</v>
      </c>
      <c r="T4670" s="785" t="s">
        <v>8628</v>
      </c>
      <c r="U4670" s="785" t="s">
        <v>9933</v>
      </c>
      <c r="V4670" s="785" t="s">
        <v>3004</v>
      </c>
      <c r="W4670" s="785" t="s">
        <v>2615</v>
      </c>
      <c r="X4670" s="785" t="s">
        <v>9775</v>
      </c>
      <c r="Y4670" s="615" t="str">
        <f t="shared" si="72"/>
        <v>Frederick Kago</v>
      </c>
      <c r="Z4670" s="785" t="s">
        <v>9780</v>
      </c>
      <c r="AA4670" s="785" t="s">
        <v>5464</v>
      </c>
      <c r="AB4670" s="785" t="s">
        <v>3686</v>
      </c>
      <c r="AC4670" s="785" t="s">
        <v>2617</v>
      </c>
      <c r="AD4670" s="786">
        <v>43200</v>
      </c>
    </row>
    <row r="4671" spans="1:30" ht="15.75">
      <c r="A4671" s="785" t="s">
        <v>4301</v>
      </c>
      <c r="B4671" s="785" t="s">
        <v>18391</v>
      </c>
      <c r="C4671" s="785" t="s">
        <v>4303</v>
      </c>
      <c r="D4671" s="785" t="s">
        <v>2599</v>
      </c>
      <c r="E4671" s="785" t="s">
        <v>18392</v>
      </c>
      <c r="F4671" s="786">
        <v>42576</v>
      </c>
      <c r="G4671" s="785" t="s">
        <v>18393</v>
      </c>
      <c r="H4671" s="786">
        <v>42626</v>
      </c>
      <c r="I4671" s="785" t="s">
        <v>18394</v>
      </c>
      <c r="J4671" s="785" t="s">
        <v>629</v>
      </c>
      <c r="K4671" s="785" t="s">
        <v>18395</v>
      </c>
      <c r="L4671" s="785" t="s">
        <v>18396</v>
      </c>
      <c r="M4671" s="785"/>
      <c r="N4671" s="785"/>
      <c r="O4671" s="785"/>
      <c r="P4671" s="787">
        <v>37.000923</v>
      </c>
      <c r="Q4671" s="787">
        <v>-0.55571800000000005</v>
      </c>
      <c r="R4671" s="785" t="s">
        <v>1056</v>
      </c>
      <c r="S4671" s="785" t="s">
        <v>1289</v>
      </c>
      <c r="T4671" s="785" t="s">
        <v>18397</v>
      </c>
      <c r="U4671" s="785" t="s">
        <v>18398</v>
      </c>
      <c r="V4671" s="785" t="s">
        <v>3004</v>
      </c>
      <c r="W4671" s="785" t="s">
        <v>18381</v>
      </c>
      <c r="X4671" s="785" t="s">
        <v>18381</v>
      </c>
      <c r="Y4671" s="615" t="str">
        <f t="shared" si="72"/>
        <v>Nekta Investments Limited</v>
      </c>
      <c r="Z4671" s="785" t="s">
        <v>2599</v>
      </c>
      <c r="AA4671" s="785" t="s">
        <v>4314</v>
      </c>
      <c r="AB4671" s="785" t="s">
        <v>2683</v>
      </c>
      <c r="AC4671" s="785" t="s">
        <v>2606</v>
      </c>
      <c r="AD4671" s="786">
        <v>42796</v>
      </c>
    </row>
    <row r="4672" spans="1:30" ht="15.75">
      <c r="A4672" s="785" t="s">
        <v>4301</v>
      </c>
      <c r="B4672" s="785" t="s">
        <v>6575</v>
      </c>
      <c r="C4672" s="785" t="s">
        <v>4303</v>
      </c>
      <c r="D4672" s="785" t="s">
        <v>2599</v>
      </c>
      <c r="E4672" s="785" t="s">
        <v>6576</v>
      </c>
      <c r="F4672" s="786">
        <v>42573</v>
      </c>
      <c r="G4672" s="785" t="s">
        <v>6577</v>
      </c>
      <c r="H4672" s="786">
        <v>42623</v>
      </c>
      <c r="I4672" s="785" t="s">
        <v>6578</v>
      </c>
      <c r="J4672" s="785" t="s">
        <v>629</v>
      </c>
      <c r="K4672" s="785" t="s">
        <v>6579</v>
      </c>
      <c r="L4672" s="785" t="s">
        <v>6580</v>
      </c>
      <c r="M4672" s="785"/>
      <c r="N4672" s="785"/>
      <c r="O4672" s="785"/>
      <c r="P4672" s="787">
        <v>37.62574</v>
      </c>
      <c r="Q4672" s="787">
        <v>-0.19645299999999999</v>
      </c>
      <c r="R4672" s="785" t="s">
        <v>1104</v>
      </c>
      <c r="S4672" s="785" t="s">
        <v>2643</v>
      </c>
      <c r="T4672" s="785" t="s">
        <v>3000</v>
      </c>
      <c r="U4672" s="785" t="s">
        <v>2832</v>
      </c>
      <c r="V4672" s="785" t="s">
        <v>2855</v>
      </c>
      <c r="W4672" s="785" t="s">
        <v>3497</v>
      </c>
      <c r="X4672" s="785" t="s">
        <v>3497</v>
      </c>
      <c r="Y4672" s="615" t="str">
        <f t="shared" si="72"/>
        <v>Cides Ltd</v>
      </c>
      <c r="Z4672" s="785" t="s">
        <v>2599</v>
      </c>
      <c r="AA4672" s="785" t="s">
        <v>4349</v>
      </c>
      <c r="AB4672" s="785" t="s">
        <v>2605</v>
      </c>
      <c r="AC4672" s="785" t="s">
        <v>2606</v>
      </c>
      <c r="AD4672" s="786">
        <v>42796</v>
      </c>
    </row>
    <row r="4673" spans="1:30" ht="15.75">
      <c r="A4673" s="785" t="s">
        <v>4301</v>
      </c>
      <c r="B4673" s="785" t="s">
        <v>16455</v>
      </c>
      <c r="C4673" s="785" t="s">
        <v>4303</v>
      </c>
      <c r="D4673" s="785" t="s">
        <v>2599</v>
      </c>
      <c r="E4673" s="785" t="s">
        <v>6576</v>
      </c>
      <c r="F4673" s="786">
        <v>42573</v>
      </c>
      <c r="G4673" s="785" t="s">
        <v>6577</v>
      </c>
      <c r="H4673" s="786">
        <v>42623</v>
      </c>
      <c r="I4673" s="785" t="s">
        <v>16456</v>
      </c>
      <c r="J4673" s="785" t="s">
        <v>629</v>
      </c>
      <c r="K4673" s="785" t="s">
        <v>2612</v>
      </c>
      <c r="L4673" s="785" t="s">
        <v>16457</v>
      </c>
      <c r="M4673" s="785"/>
      <c r="N4673" s="785"/>
      <c r="O4673" s="785"/>
      <c r="P4673" s="787">
        <v>36.220011999999997</v>
      </c>
      <c r="Q4673" s="787">
        <v>-0.13617799999999999</v>
      </c>
      <c r="R4673" s="785" t="s">
        <v>1228</v>
      </c>
      <c r="S4673" s="785" t="s">
        <v>2161</v>
      </c>
      <c r="T4673" s="785" t="s">
        <v>2620</v>
      </c>
      <c r="U4673" s="785" t="s">
        <v>16458</v>
      </c>
      <c r="V4673" s="785" t="s">
        <v>2855</v>
      </c>
      <c r="W4673" s="785" t="s">
        <v>3025</v>
      </c>
      <c r="X4673" s="785" t="s">
        <v>16397</v>
      </c>
      <c r="Y4673" s="615" t="str">
        <f t="shared" si="72"/>
        <v>Kichemu Limited</v>
      </c>
      <c r="Z4673" s="785" t="s">
        <v>2599</v>
      </c>
      <c r="AA4673" s="785" t="s">
        <v>4349</v>
      </c>
      <c r="AB4673" s="785" t="s">
        <v>2683</v>
      </c>
      <c r="AC4673" s="785" t="s">
        <v>2606</v>
      </c>
      <c r="AD4673" s="786">
        <v>42796</v>
      </c>
    </row>
    <row r="4674" spans="1:30" ht="15.75">
      <c r="A4674" s="785" t="s">
        <v>4301</v>
      </c>
      <c r="B4674" s="785" t="s">
        <v>18696</v>
      </c>
      <c r="C4674" s="785" t="s">
        <v>4379</v>
      </c>
      <c r="D4674" s="785" t="s">
        <v>2751</v>
      </c>
      <c r="E4674" s="785" t="s">
        <v>6576</v>
      </c>
      <c r="F4674" s="786">
        <v>42573</v>
      </c>
      <c r="G4674" s="785" t="s">
        <v>6577</v>
      </c>
      <c r="H4674" s="786">
        <v>42623</v>
      </c>
      <c r="I4674" s="785" t="s">
        <v>18697</v>
      </c>
      <c r="J4674" s="785" t="s">
        <v>629</v>
      </c>
      <c r="K4674" s="785" t="s">
        <v>18698</v>
      </c>
      <c r="L4674" s="785" t="s">
        <v>18699</v>
      </c>
      <c r="M4674" s="785"/>
      <c r="N4674" s="785"/>
      <c r="O4674" s="785"/>
      <c r="P4674" s="788"/>
      <c r="Q4674" s="788"/>
      <c r="R4674" s="785" t="s">
        <v>1030</v>
      </c>
      <c r="S4674" s="785" t="s">
        <v>2143</v>
      </c>
      <c r="T4674" s="785" t="s">
        <v>1031</v>
      </c>
      <c r="U4674" s="785" t="s">
        <v>2672</v>
      </c>
      <c r="V4674" s="785" t="s">
        <v>2673</v>
      </c>
      <c r="W4674" s="785" t="s">
        <v>2674</v>
      </c>
      <c r="X4674" s="785" t="s">
        <v>2741</v>
      </c>
      <c r="Y4674" s="615" t="str">
        <f t="shared" ref="Y4674:Y4737" si="73">IF(X4674="",W4674,X4674)</f>
        <v>Nicholas Gichura Kimenyi</v>
      </c>
      <c r="Z4674" s="785" t="s">
        <v>2599</v>
      </c>
      <c r="AA4674" s="785" t="s">
        <v>4314</v>
      </c>
      <c r="AB4674" s="785" t="s">
        <v>2605</v>
      </c>
      <c r="AC4674" s="785" t="s">
        <v>2606</v>
      </c>
      <c r="AD4674" s="786">
        <v>42796</v>
      </c>
    </row>
    <row r="4675" spans="1:30" ht="15.75">
      <c r="A4675" s="785" t="s">
        <v>4301</v>
      </c>
      <c r="B4675" s="785" t="s">
        <v>6557</v>
      </c>
      <c r="C4675" s="785" t="s">
        <v>4303</v>
      </c>
      <c r="D4675" s="785" t="s">
        <v>2599</v>
      </c>
      <c r="E4675" s="785" t="s">
        <v>6558</v>
      </c>
      <c r="F4675" s="786">
        <v>42571</v>
      </c>
      <c r="G4675" s="785" t="s">
        <v>6559</v>
      </c>
      <c r="H4675" s="786">
        <v>42621</v>
      </c>
      <c r="I4675" s="785" t="s">
        <v>6560</v>
      </c>
      <c r="J4675" s="785" t="s">
        <v>629</v>
      </c>
      <c r="K4675" s="785" t="s">
        <v>6561</v>
      </c>
      <c r="L4675" s="785" t="s">
        <v>6562</v>
      </c>
      <c r="M4675" s="785"/>
      <c r="N4675" s="785"/>
      <c r="O4675" s="785"/>
      <c r="P4675" s="787">
        <v>37.611336999999999</v>
      </c>
      <c r="Q4675" s="787">
        <v>-0.199738</v>
      </c>
      <c r="R4675" s="785" t="s">
        <v>1104</v>
      </c>
      <c r="S4675" s="785" t="s">
        <v>2643</v>
      </c>
      <c r="T4675" s="785" t="s">
        <v>1267</v>
      </c>
      <c r="U4675" s="785" t="s">
        <v>6525</v>
      </c>
      <c r="V4675" s="785" t="s">
        <v>2855</v>
      </c>
      <c r="W4675" s="785" t="s">
        <v>3497</v>
      </c>
      <c r="X4675" s="785" t="s">
        <v>3497</v>
      </c>
      <c r="Y4675" s="615" t="str">
        <f t="shared" si="73"/>
        <v>Cides Ltd</v>
      </c>
      <c r="Z4675" s="785" t="s">
        <v>2599</v>
      </c>
      <c r="AA4675" s="785" t="s">
        <v>4349</v>
      </c>
      <c r="AB4675" s="785" t="s">
        <v>2605</v>
      </c>
      <c r="AC4675" s="785" t="s">
        <v>2606</v>
      </c>
      <c r="AD4675" s="786">
        <v>42796</v>
      </c>
    </row>
    <row r="4676" spans="1:30" ht="15.75">
      <c r="A4676" s="785" t="s">
        <v>4301</v>
      </c>
      <c r="B4676" s="785" t="s">
        <v>6519</v>
      </c>
      <c r="C4676" s="785" t="s">
        <v>4303</v>
      </c>
      <c r="D4676" s="785" t="s">
        <v>2599</v>
      </c>
      <c r="E4676" s="785" t="s">
        <v>6520</v>
      </c>
      <c r="F4676" s="786">
        <v>42569</v>
      </c>
      <c r="G4676" s="785" t="s">
        <v>6521</v>
      </c>
      <c r="H4676" s="786">
        <v>42619</v>
      </c>
      <c r="I4676" s="785" t="s">
        <v>6522</v>
      </c>
      <c r="J4676" s="785" t="s">
        <v>629</v>
      </c>
      <c r="K4676" s="785" t="s">
        <v>6523</v>
      </c>
      <c r="L4676" s="785" t="s">
        <v>6524</v>
      </c>
      <c r="M4676" s="785"/>
      <c r="N4676" s="785"/>
      <c r="O4676" s="785"/>
      <c r="P4676" s="787">
        <v>37.624288</v>
      </c>
      <c r="Q4676" s="787">
        <v>-0.19689799999999999</v>
      </c>
      <c r="R4676" s="785" t="s">
        <v>1104</v>
      </c>
      <c r="S4676" s="785" t="s">
        <v>2643</v>
      </c>
      <c r="T4676" s="785" t="s">
        <v>1267</v>
      </c>
      <c r="U4676" s="785" t="s">
        <v>6525</v>
      </c>
      <c r="V4676" s="785" t="s">
        <v>2855</v>
      </c>
      <c r="W4676" s="785" t="s">
        <v>3497</v>
      </c>
      <c r="X4676" s="785" t="s">
        <v>3497</v>
      </c>
      <c r="Y4676" s="615" t="str">
        <f t="shared" si="73"/>
        <v>Cides Ltd</v>
      </c>
      <c r="Z4676" s="785" t="s">
        <v>2599</v>
      </c>
      <c r="AA4676" s="785" t="s">
        <v>4349</v>
      </c>
      <c r="AB4676" s="785" t="s">
        <v>2605</v>
      </c>
      <c r="AC4676" s="785" t="s">
        <v>2606</v>
      </c>
      <c r="AD4676" s="786">
        <v>42796</v>
      </c>
    </row>
    <row r="4677" spans="1:30" ht="15.75">
      <c r="A4677" s="785" t="s">
        <v>4301</v>
      </c>
      <c r="B4677" s="785" t="s">
        <v>22537</v>
      </c>
      <c r="C4677" s="785" t="s">
        <v>4303</v>
      </c>
      <c r="D4677" s="785" t="s">
        <v>2599</v>
      </c>
      <c r="E4677" s="785" t="s">
        <v>22538</v>
      </c>
      <c r="F4677" s="786">
        <v>42568</v>
      </c>
      <c r="G4677" s="785" t="s">
        <v>22539</v>
      </c>
      <c r="H4677" s="786">
        <v>42618</v>
      </c>
      <c r="I4677" s="785" t="s">
        <v>22540</v>
      </c>
      <c r="J4677" s="785" t="s">
        <v>629</v>
      </c>
      <c r="K4677" s="785" t="s">
        <v>22541</v>
      </c>
      <c r="L4677" s="785" t="s">
        <v>22542</v>
      </c>
      <c r="M4677" s="785"/>
      <c r="N4677" s="785"/>
      <c r="O4677" s="785"/>
      <c r="P4677" s="787">
        <v>37.589818000000001</v>
      </c>
      <c r="Q4677" s="787">
        <v>-0.41273599999999999</v>
      </c>
      <c r="R4677" s="785" t="s">
        <v>1089</v>
      </c>
      <c r="S4677" s="785" t="s">
        <v>2731</v>
      </c>
      <c r="T4677" s="785" t="s">
        <v>2733</v>
      </c>
      <c r="U4677" s="785" t="s">
        <v>3306</v>
      </c>
      <c r="V4677" s="785" t="s">
        <v>2673</v>
      </c>
      <c r="W4677" s="785" t="s">
        <v>3079</v>
      </c>
      <c r="X4677" s="785" t="s">
        <v>3080</v>
      </c>
      <c r="Y4677" s="615" t="str">
        <f t="shared" si="73"/>
        <v>Samuel Migwi</v>
      </c>
      <c r="Z4677" s="785" t="s">
        <v>22504</v>
      </c>
      <c r="AA4677" s="785" t="s">
        <v>4314</v>
      </c>
      <c r="AB4677" s="785" t="s">
        <v>2605</v>
      </c>
      <c r="AC4677" s="785" t="s">
        <v>2606</v>
      </c>
      <c r="AD4677" s="786">
        <v>43007</v>
      </c>
    </row>
    <row r="4678" spans="1:30" ht="15.75">
      <c r="A4678" s="785" t="s">
        <v>4301</v>
      </c>
      <c r="B4678" s="785" t="s">
        <v>30861</v>
      </c>
      <c r="C4678" s="785" t="s">
        <v>4303</v>
      </c>
      <c r="D4678" s="785" t="s">
        <v>2599</v>
      </c>
      <c r="E4678" s="785" t="s">
        <v>22538</v>
      </c>
      <c r="F4678" s="786">
        <v>42568</v>
      </c>
      <c r="G4678" s="785" t="s">
        <v>22539</v>
      </c>
      <c r="H4678" s="786">
        <v>42618</v>
      </c>
      <c r="I4678" s="785" t="s">
        <v>30862</v>
      </c>
      <c r="J4678" s="785" t="s">
        <v>627</v>
      </c>
      <c r="K4678" s="785" t="s">
        <v>2612</v>
      </c>
      <c r="L4678" s="785" t="s">
        <v>30863</v>
      </c>
      <c r="M4678" s="785"/>
      <c r="N4678" s="785"/>
      <c r="O4678" s="785"/>
      <c r="P4678" s="787">
        <v>35.797702999999998</v>
      </c>
      <c r="Q4678" s="787">
        <v>0.10288899999999999</v>
      </c>
      <c r="R4678" s="785" t="s">
        <v>622</v>
      </c>
      <c r="S4678" s="785" t="s">
        <v>623</v>
      </c>
      <c r="T4678" s="785" t="s">
        <v>30864</v>
      </c>
      <c r="U4678" s="785" t="s">
        <v>30865</v>
      </c>
      <c r="V4678" s="785" t="s">
        <v>3004</v>
      </c>
      <c r="W4678" s="785" t="s">
        <v>4048</v>
      </c>
      <c r="X4678" s="785"/>
      <c r="Y4678" s="615" t="str">
        <f t="shared" si="73"/>
        <v>Charles Ng'eno</v>
      </c>
      <c r="Z4678" s="785" t="s">
        <v>2599</v>
      </c>
      <c r="AA4678" s="785" t="s">
        <v>4314</v>
      </c>
      <c r="AB4678" s="785" t="s">
        <v>2605</v>
      </c>
      <c r="AC4678" s="785" t="s">
        <v>2606</v>
      </c>
      <c r="AD4678" s="786">
        <v>42796</v>
      </c>
    </row>
    <row r="4679" spans="1:30" ht="15.75">
      <c r="A4679" s="785" t="s">
        <v>4301</v>
      </c>
      <c r="B4679" s="785" t="s">
        <v>27944</v>
      </c>
      <c r="C4679" s="785" t="s">
        <v>4303</v>
      </c>
      <c r="D4679" s="785" t="s">
        <v>2599</v>
      </c>
      <c r="E4679" s="785" t="s">
        <v>27945</v>
      </c>
      <c r="F4679" s="786">
        <v>42565</v>
      </c>
      <c r="G4679" s="785" t="s">
        <v>27946</v>
      </c>
      <c r="H4679" s="786">
        <v>42615</v>
      </c>
      <c r="I4679" s="785" t="s">
        <v>27947</v>
      </c>
      <c r="J4679" s="785" t="s">
        <v>629</v>
      </c>
      <c r="K4679" s="785" t="s">
        <v>27948</v>
      </c>
      <c r="L4679" s="785" t="s">
        <v>27949</v>
      </c>
      <c r="M4679" s="785"/>
      <c r="N4679" s="785"/>
      <c r="O4679" s="785"/>
      <c r="P4679" s="787">
        <v>37.618654999999997</v>
      </c>
      <c r="Q4679" s="787">
        <v>-0.35527199999999998</v>
      </c>
      <c r="R4679" s="785" t="s">
        <v>1266</v>
      </c>
      <c r="S4679" s="785" t="s">
        <v>3150</v>
      </c>
      <c r="T4679" s="785" t="s">
        <v>27950</v>
      </c>
      <c r="U4679" s="785" t="s">
        <v>21641</v>
      </c>
      <c r="V4679" s="785" t="s">
        <v>2855</v>
      </c>
      <c r="W4679" s="785" t="s">
        <v>2652</v>
      </c>
      <c r="X4679" s="785"/>
      <c r="Y4679" s="615" t="str">
        <f t="shared" si="73"/>
        <v>David Chege</v>
      </c>
      <c r="Z4679" s="785" t="s">
        <v>2599</v>
      </c>
      <c r="AA4679" s="785" t="s">
        <v>4314</v>
      </c>
      <c r="AB4679" s="785" t="s">
        <v>2605</v>
      </c>
      <c r="AC4679" s="785" t="s">
        <v>2606</v>
      </c>
      <c r="AD4679" s="786">
        <v>42796</v>
      </c>
    </row>
    <row r="4680" spans="1:30" ht="15.75">
      <c r="A4680" s="785" t="s">
        <v>4301</v>
      </c>
      <c r="B4680" s="785" t="s">
        <v>5797</v>
      </c>
      <c r="C4680" s="785" t="s">
        <v>4379</v>
      </c>
      <c r="D4680" s="785" t="s">
        <v>2703</v>
      </c>
      <c r="E4680" s="785" t="s">
        <v>5798</v>
      </c>
      <c r="F4680" s="786">
        <v>42564</v>
      </c>
      <c r="G4680" s="785" t="s">
        <v>5799</v>
      </c>
      <c r="H4680" s="786">
        <v>42614</v>
      </c>
      <c r="I4680" s="785" t="s">
        <v>5800</v>
      </c>
      <c r="J4680" s="785" t="s">
        <v>629</v>
      </c>
      <c r="K4680" s="785" t="s">
        <v>5801</v>
      </c>
      <c r="L4680" s="785" t="s">
        <v>5802</v>
      </c>
      <c r="M4680" s="785"/>
      <c r="N4680" s="785"/>
      <c r="O4680" s="785"/>
      <c r="P4680" s="788"/>
      <c r="Q4680" s="788"/>
      <c r="R4680" s="785" t="s">
        <v>821</v>
      </c>
      <c r="S4680" s="785" t="s">
        <v>2599</v>
      </c>
      <c r="T4680" s="785" t="s">
        <v>5803</v>
      </c>
      <c r="U4680" s="785" t="s">
        <v>2599</v>
      </c>
      <c r="V4680" s="785" t="s">
        <v>2855</v>
      </c>
      <c r="W4680" s="785" t="s">
        <v>3305</v>
      </c>
      <c r="X4680" s="785" t="s">
        <v>3093</v>
      </c>
      <c r="Y4680" s="615" t="str">
        <f t="shared" si="73"/>
        <v>Bioesline Company Ltd</v>
      </c>
      <c r="Z4680" s="785" t="s">
        <v>2599</v>
      </c>
      <c r="AA4680" s="785" t="s">
        <v>4349</v>
      </c>
      <c r="AB4680" s="785" t="s">
        <v>2605</v>
      </c>
      <c r="AC4680" s="785" t="s">
        <v>2606</v>
      </c>
      <c r="AD4680" s="786">
        <v>42796</v>
      </c>
    </row>
    <row r="4681" spans="1:30" ht="15.75">
      <c r="A4681" s="785" t="s">
        <v>4301</v>
      </c>
      <c r="B4681" s="785" t="s">
        <v>5887</v>
      </c>
      <c r="C4681" s="785" t="s">
        <v>4303</v>
      </c>
      <c r="D4681" s="785" t="s">
        <v>2599</v>
      </c>
      <c r="E4681" s="785" t="s">
        <v>3013</v>
      </c>
      <c r="F4681" s="786">
        <v>42319</v>
      </c>
      <c r="G4681" s="785" t="s">
        <v>5799</v>
      </c>
      <c r="H4681" s="786">
        <v>42614</v>
      </c>
      <c r="I4681" s="785" t="s">
        <v>5888</v>
      </c>
      <c r="J4681" s="785" t="s">
        <v>627</v>
      </c>
      <c r="K4681" s="785" t="s">
        <v>5889</v>
      </c>
      <c r="L4681" s="785" t="s">
        <v>5890</v>
      </c>
      <c r="M4681" s="785"/>
      <c r="N4681" s="785"/>
      <c r="O4681" s="785"/>
      <c r="P4681" s="787">
        <v>36.718220000000002</v>
      </c>
      <c r="Q4681" s="787">
        <v>-1.4132119999999999</v>
      </c>
      <c r="R4681" s="785" t="s">
        <v>1325</v>
      </c>
      <c r="S4681" s="785" t="s">
        <v>1326</v>
      </c>
      <c r="T4681" s="785" t="s">
        <v>3089</v>
      </c>
      <c r="U4681" s="785" t="s">
        <v>2809</v>
      </c>
      <c r="V4681" s="785" t="s">
        <v>2673</v>
      </c>
      <c r="W4681" s="785" t="s">
        <v>2608</v>
      </c>
      <c r="X4681" s="785" t="s">
        <v>2608</v>
      </c>
      <c r="Y4681" s="615" t="str">
        <f t="shared" si="73"/>
        <v>Biogas International Limited</v>
      </c>
      <c r="Z4681" s="785" t="s">
        <v>2599</v>
      </c>
      <c r="AA4681" s="785" t="s">
        <v>5464</v>
      </c>
      <c r="AB4681" s="785" t="s">
        <v>2609</v>
      </c>
      <c r="AC4681" s="785" t="s">
        <v>2610</v>
      </c>
      <c r="AD4681" s="786">
        <v>42796</v>
      </c>
    </row>
    <row r="4682" spans="1:30" ht="15.75">
      <c r="A4682" s="785" t="s">
        <v>4301</v>
      </c>
      <c r="B4682" s="785" t="s">
        <v>6293</v>
      </c>
      <c r="C4682" s="785" t="s">
        <v>4303</v>
      </c>
      <c r="D4682" s="785" t="s">
        <v>2599</v>
      </c>
      <c r="E4682" s="785" t="s">
        <v>5798</v>
      </c>
      <c r="F4682" s="786">
        <v>42564</v>
      </c>
      <c r="G4682" s="785" t="s">
        <v>5799</v>
      </c>
      <c r="H4682" s="786">
        <v>42614</v>
      </c>
      <c r="I4682" s="785" t="s">
        <v>6294</v>
      </c>
      <c r="J4682" s="785" t="s">
        <v>629</v>
      </c>
      <c r="K4682" s="785" t="s">
        <v>2612</v>
      </c>
      <c r="L4682" s="785" t="s">
        <v>6295</v>
      </c>
      <c r="M4682" s="785"/>
      <c r="N4682" s="785"/>
      <c r="O4682" s="785"/>
      <c r="P4682" s="787">
        <v>36.633589999999998</v>
      </c>
      <c r="Q4682" s="787">
        <v>-1.1131869999999999</v>
      </c>
      <c r="R4682" s="785" t="s">
        <v>821</v>
      </c>
      <c r="S4682" s="785" t="s">
        <v>1884</v>
      </c>
      <c r="T4682" s="785" t="s">
        <v>3231</v>
      </c>
      <c r="U4682" s="785" t="s">
        <v>3231</v>
      </c>
      <c r="V4682" s="785" t="s">
        <v>3070</v>
      </c>
      <c r="W4682" s="785" t="s">
        <v>2689</v>
      </c>
      <c r="X4682" s="785" t="s">
        <v>2689</v>
      </c>
      <c r="Y4682" s="615" t="str">
        <f t="shared" si="73"/>
        <v>Biotechno &amp; Services</v>
      </c>
      <c r="Z4682" s="785" t="s">
        <v>2599</v>
      </c>
      <c r="AA4682" s="785" t="s">
        <v>4349</v>
      </c>
      <c r="AB4682" s="785" t="s">
        <v>2605</v>
      </c>
      <c r="AC4682" s="785" t="s">
        <v>2606</v>
      </c>
      <c r="AD4682" s="786">
        <v>42796</v>
      </c>
    </row>
    <row r="4683" spans="1:30" ht="15.75">
      <c r="A4683" s="785" t="s">
        <v>4301</v>
      </c>
      <c r="B4683" s="785" t="s">
        <v>6296</v>
      </c>
      <c r="C4683" s="785" t="s">
        <v>4379</v>
      </c>
      <c r="D4683" s="785" t="s">
        <v>2751</v>
      </c>
      <c r="E4683" s="785" t="s">
        <v>5798</v>
      </c>
      <c r="F4683" s="786">
        <v>42564</v>
      </c>
      <c r="G4683" s="785" t="s">
        <v>5799</v>
      </c>
      <c r="H4683" s="786">
        <v>42614</v>
      </c>
      <c r="I4683" s="785" t="s">
        <v>6297</v>
      </c>
      <c r="J4683" s="785" t="s">
        <v>627</v>
      </c>
      <c r="K4683" s="785" t="s">
        <v>2612</v>
      </c>
      <c r="L4683" s="785" t="s">
        <v>6298</v>
      </c>
      <c r="M4683" s="785"/>
      <c r="N4683" s="785"/>
      <c r="O4683" s="785"/>
      <c r="P4683" s="788"/>
      <c r="Q4683" s="788"/>
      <c r="R4683" s="785" t="s">
        <v>893</v>
      </c>
      <c r="S4683" s="785" t="s">
        <v>6299</v>
      </c>
      <c r="T4683" s="785" t="s">
        <v>3238</v>
      </c>
      <c r="U4683" s="785" t="s">
        <v>3285</v>
      </c>
      <c r="V4683" s="785" t="s">
        <v>3070</v>
      </c>
      <c r="W4683" s="785" t="s">
        <v>2689</v>
      </c>
      <c r="X4683" s="785" t="s">
        <v>2689</v>
      </c>
      <c r="Y4683" s="615" t="str">
        <f t="shared" si="73"/>
        <v>Biotechno &amp; Services</v>
      </c>
      <c r="Z4683" s="785" t="s">
        <v>2599</v>
      </c>
      <c r="AA4683" s="785" t="s">
        <v>4349</v>
      </c>
      <c r="AB4683" s="785" t="s">
        <v>2605</v>
      </c>
      <c r="AC4683" s="785" t="s">
        <v>2606</v>
      </c>
      <c r="AD4683" s="786">
        <v>42796</v>
      </c>
    </row>
    <row r="4684" spans="1:30" ht="15.75">
      <c r="A4684" s="785" t="s">
        <v>4301</v>
      </c>
      <c r="B4684" s="785" t="s">
        <v>6643</v>
      </c>
      <c r="C4684" s="785" t="s">
        <v>4303</v>
      </c>
      <c r="D4684" s="785" t="s">
        <v>2599</v>
      </c>
      <c r="E4684" s="785" t="s">
        <v>5798</v>
      </c>
      <c r="F4684" s="786">
        <v>42564</v>
      </c>
      <c r="G4684" s="785" t="s">
        <v>5799</v>
      </c>
      <c r="H4684" s="786">
        <v>42614</v>
      </c>
      <c r="I4684" s="785" t="s">
        <v>6644</v>
      </c>
      <c r="J4684" s="785" t="s">
        <v>629</v>
      </c>
      <c r="K4684" s="785" t="s">
        <v>6645</v>
      </c>
      <c r="L4684" s="785" t="s">
        <v>6646</v>
      </c>
      <c r="M4684" s="785"/>
      <c r="N4684" s="785"/>
      <c r="O4684" s="785"/>
      <c r="P4684" s="787">
        <v>37.597732000000001</v>
      </c>
      <c r="Q4684" s="787">
        <v>-0.20568800000000001</v>
      </c>
      <c r="R4684" s="785" t="s">
        <v>1266</v>
      </c>
      <c r="S4684" s="785" t="s">
        <v>1267</v>
      </c>
      <c r="T4684" s="785" t="s">
        <v>2636</v>
      </c>
      <c r="U4684" s="785" t="s">
        <v>6531</v>
      </c>
      <c r="V4684" s="785" t="s">
        <v>3004</v>
      </c>
      <c r="W4684" s="785" t="s">
        <v>3497</v>
      </c>
      <c r="X4684" s="785" t="s">
        <v>3497</v>
      </c>
      <c r="Y4684" s="615" t="str">
        <f t="shared" si="73"/>
        <v>Cides Ltd</v>
      </c>
      <c r="Z4684" s="785" t="s">
        <v>2599</v>
      </c>
      <c r="AA4684" s="785" t="s">
        <v>4349</v>
      </c>
      <c r="AB4684" s="785" t="s">
        <v>2605</v>
      </c>
      <c r="AC4684" s="785" t="s">
        <v>2606</v>
      </c>
      <c r="AD4684" s="786">
        <v>42796</v>
      </c>
    </row>
    <row r="4685" spans="1:30" ht="15.75">
      <c r="A4685" s="785" t="s">
        <v>4301</v>
      </c>
      <c r="B4685" s="785" t="s">
        <v>7395</v>
      </c>
      <c r="C4685" s="785" t="s">
        <v>4303</v>
      </c>
      <c r="D4685" s="785" t="s">
        <v>2599</v>
      </c>
      <c r="E4685" s="785" t="s">
        <v>5798</v>
      </c>
      <c r="F4685" s="786">
        <v>42564</v>
      </c>
      <c r="G4685" s="785" t="s">
        <v>5799</v>
      </c>
      <c r="H4685" s="786">
        <v>42614</v>
      </c>
      <c r="I4685" s="785" t="s">
        <v>7396</v>
      </c>
      <c r="J4685" s="785" t="s">
        <v>627</v>
      </c>
      <c r="K4685" s="785" t="s">
        <v>7397</v>
      </c>
      <c r="L4685" s="785" t="s">
        <v>7398</v>
      </c>
      <c r="M4685" s="785"/>
      <c r="N4685" s="785"/>
      <c r="O4685" s="785"/>
      <c r="P4685" s="787">
        <v>37.500720999999999</v>
      </c>
      <c r="Q4685" s="787">
        <v>-0.40235599999999999</v>
      </c>
      <c r="R4685" s="785" t="s">
        <v>1089</v>
      </c>
      <c r="S4685" s="785" t="s">
        <v>2731</v>
      </c>
      <c r="T4685" s="785" t="s">
        <v>7399</v>
      </c>
      <c r="U4685" s="785" t="s">
        <v>4035</v>
      </c>
      <c r="V4685" s="785" t="s">
        <v>2855</v>
      </c>
      <c r="W4685" s="785" t="s">
        <v>3005</v>
      </c>
      <c r="X4685" s="785" t="s">
        <v>3005</v>
      </c>
      <c r="Y4685" s="615" t="str">
        <f t="shared" si="73"/>
        <v>Eastern Bioteck</v>
      </c>
      <c r="Z4685" s="785" t="s">
        <v>2599</v>
      </c>
      <c r="AA4685" s="785" t="s">
        <v>4349</v>
      </c>
      <c r="AB4685" s="785" t="s">
        <v>2605</v>
      </c>
      <c r="AC4685" s="785" t="s">
        <v>2606</v>
      </c>
      <c r="AD4685" s="786">
        <v>42796</v>
      </c>
    </row>
    <row r="4686" spans="1:30" ht="15.75">
      <c r="A4686" s="785" t="s">
        <v>4301</v>
      </c>
      <c r="B4686" s="785" t="s">
        <v>7433</v>
      </c>
      <c r="C4686" s="785" t="s">
        <v>4303</v>
      </c>
      <c r="D4686" s="785" t="s">
        <v>2599</v>
      </c>
      <c r="E4686" s="785" t="s">
        <v>6444</v>
      </c>
      <c r="F4686" s="786">
        <v>42552</v>
      </c>
      <c r="G4686" s="785" t="s">
        <v>5799</v>
      </c>
      <c r="H4686" s="786">
        <v>42614</v>
      </c>
      <c r="I4686" s="785" t="s">
        <v>7434</v>
      </c>
      <c r="J4686" s="785" t="s">
        <v>627</v>
      </c>
      <c r="K4686" s="785" t="s">
        <v>7435</v>
      </c>
      <c r="L4686" s="785" t="s">
        <v>7436</v>
      </c>
      <c r="M4686" s="785"/>
      <c r="N4686" s="785"/>
      <c r="O4686" s="785"/>
      <c r="P4686" s="787">
        <v>37.494146999999998</v>
      </c>
      <c r="Q4686" s="787">
        <v>-0.39417999999999997</v>
      </c>
      <c r="R4686" s="785" t="s">
        <v>1089</v>
      </c>
      <c r="S4686" s="785" t="s">
        <v>1164</v>
      </c>
      <c r="T4686" s="785" t="s">
        <v>7437</v>
      </c>
      <c r="U4686" s="785" t="s">
        <v>2599</v>
      </c>
      <c r="V4686" s="785" t="s">
        <v>2855</v>
      </c>
      <c r="W4686" s="785" t="s">
        <v>3005</v>
      </c>
      <c r="X4686" s="785" t="s">
        <v>3005</v>
      </c>
      <c r="Y4686" s="615" t="str">
        <f t="shared" si="73"/>
        <v>Eastern Bioteck</v>
      </c>
      <c r="Z4686" s="785" t="s">
        <v>2599</v>
      </c>
      <c r="AA4686" s="785" t="s">
        <v>4349</v>
      </c>
      <c r="AB4686" s="785" t="s">
        <v>2605</v>
      </c>
      <c r="AC4686" s="785" t="s">
        <v>2606</v>
      </c>
      <c r="AD4686" s="786">
        <v>42796</v>
      </c>
    </row>
    <row r="4687" spans="1:30" ht="15.75">
      <c r="A4687" s="785" t="s">
        <v>4301</v>
      </c>
      <c r="B4687" s="785" t="s">
        <v>7500</v>
      </c>
      <c r="C4687" s="785" t="s">
        <v>4303</v>
      </c>
      <c r="D4687" s="785" t="s">
        <v>2599</v>
      </c>
      <c r="E4687" s="785" t="s">
        <v>5798</v>
      </c>
      <c r="F4687" s="786">
        <v>42564</v>
      </c>
      <c r="G4687" s="785" t="s">
        <v>5799</v>
      </c>
      <c r="H4687" s="786">
        <v>42614</v>
      </c>
      <c r="I4687" s="785" t="s">
        <v>7501</v>
      </c>
      <c r="J4687" s="785" t="s">
        <v>629</v>
      </c>
      <c r="K4687" s="785" t="s">
        <v>7502</v>
      </c>
      <c r="L4687" s="785" t="s">
        <v>7503</v>
      </c>
      <c r="M4687" s="785"/>
      <c r="N4687" s="785"/>
      <c r="O4687" s="785"/>
      <c r="P4687" s="787">
        <v>34.167746999999999</v>
      </c>
      <c r="Q4687" s="787">
        <v>-0.83433800000000002</v>
      </c>
      <c r="R4687" s="785" t="s">
        <v>2828</v>
      </c>
      <c r="S4687" s="785" t="s">
        <v>7504</v>
      </c>
      <c r="T4687" s="785" t="s">
        <v>7505</v>
      </c>
      <c r="U4687" s="785" t="s">
        <v>7506</v>
      </c>
      <c r="V4687" s="785" t="s">
        <v>2673</v>
      </c>
      <c r="W4687" s="785" t="s">
        <v>3612</v>
      </c>
      <c r="X4687" s="785" t="s">
        <v>3612</v>
      </c>
      <c r="Y4687" s="615" t="str">
        <f t="shared" si="73"/>
        <v>Edwin Odhiambo</v>
      </c>
      <c r="Z4687" s="785" t="s">
        <v>2599</v>
      </c>
      <c r="AA4687" s="785" t="s">
        <v>4314</v>
      </c>
      <c r="AB4687" s="785" t="s">
        <v>2683</v>
      </c>
      <c r="AC4687" s="785" t="s">
        <v>2606</v>
      </c>
      <c r="AD4687" s="786">
        <v>42796</v>
      </c>
    </row>
    <row r="4688" spans="1:30" ht="15.75">
      <c r="A4688" s="785" t="s">
        <v>4301</v>
      </c>
      <c r="B4688" s="785" t="s">
        <v>8755</v>
      </c>
      <c r="C4688" s="785" t="s">
        <v>4303</v>
      </c>
      <c r="D4688" s="785" t="s">
        <v>2599</v>
      </c>
      <c r="E4688" s="785" t="s">
        <v>5798</v>
      </c>
      <c r="F4688" s="786">
        <v>42564</v>
      </c>
      <c r="G4688" s="785" t="s">
        <v>5799</v>
      </c>
      <c r="H4688" s="786">
        <v>42614</v>
      </c>
      <c r="I4688" s="785" t="s">
        <v>8756</v>
      </c>
      <c r="J4688" s="785" t="s">
        <v>629</v>
      </c>
      <c r="K4688" s="785" t="s">
        <v>8757</v>
      </c>
      <c r="L4688" s="785" t="s">
        <v>8758</v>
      </c>
      <c r="M4688" s="785" t="s">
        <v>8759</v>
      </c>
      <c r="N4688" s="785"/>
      <c r="O4688" s="785"/>
      <c r="P4688" s="787">
        <v>37.141131999999999</v>
      </c>
      <c r="Q4688" s="787">
        <v>-0.83642499999999997</v>
      </c>
      <c r="R4688" s="785" t="s">
        <v>1030</v>
      </c>
      <c r="S4688" s="785" t="s">
        <v>3500</v>
      </c>
      <c r="T4688" s="785" t="s">
        <v>8760</v>
      </c>
      <c r="U4688" s="785" t="s">
        <v>8761</v>
      </c>
      <c r="V4688" s="785" t="s">
        <v>2855</v>
      </c>
      <c r="W4688" s="785" t="s">
        <v>2707</v>
      </c>
      <c r="X4688" s="785" t="s">
        <v>2707</v>
      </c>
      <c r="Y4688" s="615" t="str">
        <f t="shared" si="73"/>
        <v>Fagaden Enterprises</v>
      </c>
      <c r="Z4688" s="785" t="s">
        <v>2599</v>
      </c>
      <c r="AA4688" s="785" t="s">
        <v>4349</v>
      </c>
      <c r="AB4688" s="785" t="s">
        <v>2683</v>
      </c>
      <c r="AC4688" s="785" t="s">
        <v>2606</v>
      </c>
      <c r="AD4688" s="786">
        <v>42880</v>
      </c>
    </row>
    <row r="4689" spans="1:30" ht="15.75">
      <c r="A4689" s="785" t="s">
        <v>4301</v>
      </c>
      <c r="B4689" s="785" t="s">
        <v>11281</v>
      </c>
      <c r="C4689" s="785" t="s">
        <v>4303</v>
      </c>
      <c r="D4689" s="785" t="s">
        <v>2599</v>
      </c>
      <c r="E4689" s="785" t="s">
        <v>5798</v>
      </c>
      <c r="F4689" s="786">
        <v>42564</v>
      </c>
      <c r="G4689" s="785" t="s">
        <v>5799</v>
      </c>
      <c r="H4689" s="786">
        <v>42614</v>
      </c>
      <c r="I4689" s="785" t="s">
        <v>11282</v>
      </c>
      <c r="J4689" s="785" t="s">
        <v>629</v>
      </c>
      <c r="K4689" s="785" t="s">
        <v>11283</v>
      </c>
      <c r="L4689" s="785" t="s">
        <v>11284</v>
      </c>
      <c r="M4689" s="785"/>
      <c r="N4689" s="785"/>
      <c r="O4689" s="785"/>
      <c r="P4689" s="787">
        <v>36.938101000000003</v>
      </c>
      <c r="Q4689" s="787">
        <v>-0.72340599999999999</v>
      </c>
      <c r="R4689" s="785" t="s">
        <v>1030</v>
      </c>
      <c r="S4689" s="785" t="s">
        <v>3099</v>
      </c>
      <c r="T4689" s="785" t="s">
        <v>11285</v>
      </c>
      <c r="U4689" s="785" t="s">
        <v>10989</v>
      </c>
      <c r="V4689" s="785" t="s">
        <v>2855</v>
      </c>
      <c r="W4689" s="785" t="s">
        <v>4054</v>
      </c>
      <c r="X4689" s="785" t="s">
        <v>2834</v>
      </c>
      <c r="Y4689" s="615" t="str">
        <f t="shared" si="73"/>
        <v>Hamkam</v>
      </c>
      <c r="Z4689" s="785" t="s">
        <v>2599</v>
      </c>
      <c r="AA4689" s="785" t="s">
        <v>4349</v>
      </c>
      <c r="AB4689" s="785" t="s">
        <v>2683</v>
      </c>
      <c r="AC4689" s="785" t="s">
        <v>2606</v>
      </c>
      <c r="AD4689" s="786">
        <v>42796</v>
      </c>
    </row>
    <row r="4690" spans="1:30" ht="15.75">
      <c r="A4690" s="785" t="s">
        <v>4301</v>
      </c>
      <c r="B4690" s="785" t="s">
        <v>13142</v>
      </c>
      <c r="C4690" s="785" t="s">
        <v>4303</v>
      </c>
      <c r="D4690" s="785" t="s">
        <v>2599</v>
      </c>
      <c r="E4690" s="785" t="s">
        <v>5798</v>
      </c>
      <c r="F4690" s="786">
        <v>42564</v>
      </c>
      <c r="G4690" s="785" t="s">
        <v>5799</v>
      </c>
      <c r="H4690" s="786">
        <v>42614</v>
      </c>
      <c r="I4690" s="785" t="s">
        <v>3669</v>
      </c>
      <c r="J4690" s="785" t="s">
        <v>629</v>
      </c>
      <c r="K4690" s="785" t="s">
        <v>13143</v>
      </c>
      <c r="L4690" s="785" t="s">
        <v>13144</v>
      </c>
      <c r="M4690" s="785"/>
      <c r="N4690" s="785"/>
      <c r="O4690" s="785"/>
      <c r="P4690" s="787">
        <v>36.602069999999998</v>
      </c>
      <c r="Q4690" s="787">
        <v>-0.68198000000000003</v>
      </c>
      <c r="R4690" s="785" t="s">
        <v>1228</v>
      </c>
      <c r="S4690" s="785" t="s">
        <v>2633</v>
      </c>
      <c r="T4690" s="785" t="s">
        <v>2981</v>
      </c>
      <c r="U4690" s="785" t="s">
        <v>2981</v>
      </c>
      <c r="V4690" s="785" t="s">
        <v>2855</v>
      </c>
      <c r="W4690" s="785" t="s">
        <v>2901</v>
      </c>
      <c r="X4690" s="785" t="s">
        <v>2901</v>
      </c>
      <c r="Y4690" s="615" t="str">
        <f t="shared" si="73"/>
        <v>James Njoroge Wainaina</v>
      </c>
      <c r="Z4690" s="785" t="s">
        <v>2599</v>
      </c>
      <c r="AA4690" s="785" t="s">
        <v>4314</v>
      </c>
      <c r="AB4690" s="785" t="s">
        <v>2605</v>
      </c>
      <c r="AC4690" s="785" t="s">
        <v>2606</v>
      </c>
      <c r="AD4690" s="786">
        <v>42796</v>
      </c>
    </row>
    <row r="4691" spans="1:30" ht="15.75">
      <c r="A4691" s="785" t="s">
        <v>4301</v>
      </c>
      <c r="B4691" s="785" t="s">
        <v>16121</v>
      </c>
      <c r="C4691" s="785" t="s">
        <v>4303</v>
      </c>
      <c r="D4691" s="785" t="s">
        <v>2599</v>
      </c>
      <c r="E4691" s="785" t="s">
        <v>5798</v>
      </c>
      <c r="F4691" s="786">
        <v>42564</v>
      </c>
      <c r="G4691" s="785" t="s">
        <v>5799</v>
      </c>
      <c r="H4691" s="786">
        <v>42614</v>
      </c>
      <c r="I4691" s="785" t="s">
        <v>16122</v>
      </c>
      <c r="J4691" s="785" t="s">
        <v>629</v>
      </c>
      <c r="K4691" s="785" t="s">
        <v>2612</v>
      </c>
      <c r="L4691" s="785" t="s">
        <v>16123</v>
      </c>
      <c r="M4691" s="785"/>
      <c r="N4691" s="785"/>
      <c r="O4691" s="785"/>
      <c r="P4691" s="787">
        <v>36.401552000000002</v>
      </c>
      <c r="Q4691" s="787">
        <v>3.7977999999999998E-2</v>
      </c>
      <c r="R4691" s="785" t="s">
        <v>1228</v>
      </c>
      <c r="S4691" s="785" t="s">
        <v>1229</v>
      </c>
      <c r="T4691" s="785" t="s">
        <v>2599</v>
      </c>
      <c r="U4691" s="785" t="s">
        <v>3871</v>
      </c>
      <c r="V4691" s="785" t="s">
        <v>3183</v>
      </c>
      <c r="W4691" s="785" t="s">
        <v>2621</v>
      </c>
      <c r="X4691" s="785" t="s">
        <v>2621</v>
      </c>
      <c r="Y4691" s="615" t="str">
        <f t="shared" si="73"/>
        <v>Kentainers Limited</v>
      </c>
      <c r="Z4691" s="785" t="s">
        <v>2599</v>
      </c>
      <c r="AA4691" s="785" t="s">
        <v>5464</v>
      </c>
      <c r="AB4691" s="785" t="s">
        <v>2616</v>
      </c>
      <c r="AC4691" s="785" t="s">
        <v>2617</v>
      </c>
      <c r="AD4691" s="786">
        <v>42796</v>
      </c>
    </row>
    <row r="4692" spans="1:30" ht="15.75">
      <c r="A4692" s="785" t="s">
        <v>4301</v>
      </c>
      <c r="B4692" s="785" t="s">
        <v>16403</v>
      </c>
      <c r="C4692" s="785" t="s">
        <v>4303</v>
      </c>
      <c r="D4692" s="785" t="s">
        <v>2599</v>
      </c>
      <c r="E4692" s="785" t="s">
        <v>5798</v>
      </c>
      <c r="F4692" s="786">
        <v>42564</v>
      </c>
      <c r="G4692" s="785" t="s">
        <v>5799</v>
      </c>
      <c r="H4692" s="786">
        <v>42614</v>
      </c>
      <c r="I4692" s="785" t="s">
        <v>16404</v>
      </c>
      <c r="J4692" s="785" t="s">
        <v>629</v>
      </c>
      <c r="K4692" s="785" t="s">
        <v>16405</v>
      </c>
      <c r="L4692" s="785" t="s">
        <v>16406</v>
      </c>
      <c r="M4692" s="785"/>
      <c r="N4692" s="785"/>
      <c r="O4692" s="785"/>
      <c r="P4692" s="787">
        <v>36.571644999999997</v>
      </c>
      <c r="Q4692" s="787">
        <v>-1.8988999999999999E-2</v>
      </c>
      <c r="R4692" s="785" t="s">
        <v>1228</v>
      </c>
      <c r="S4692" s="785" t="s">
        <v>1229</v>
      </c>
      <c r="T4692" s="785" t="s">
        <v>9517</v>
      </c>
      <c r="U4692" s="785" t="s">
        <v>3477</v>
      </c>
      <c r="V4692" s="785" t="s">
        <v>2855</v>
      </c>
      <c r="W4692" s="785" t="s">
        <v>3025</v>
      </c>
      <c r="X4692" s="785" t="s">
        <v>16397</v>
      </c>
      <c r="Y4692" s="615" t="str">
        <f t="shared" si="73"/>
        <v>Kichemu Limited</v>
      </c>
      <c r="Z4692" s="785" t="s">
        <v>16407</v>
      </c>
      <c r="AA4692" s="785" t="s">
        <v>4349</v>
      </c>
      <c r="AB4692" s="785" t="s">
        <v>2683</v>
      </c>
      <c r="AC4692" s="785" t="s">
        <v>2606</v>
      </c>
      <c r="AD4692" s="786">
        <v>42883</v>
      </c>
    </row>
    <row r="4693" spans="1:30" ht="15.75">
      <c r="A4693" s="785" t="s">
        <v>4301</v>
      </c>
      <c r="B4693" s="785" t="s">
        <v>16764</v>
      </c>
      <c r="C4693" s="785" t="s">
        <v>4303</v>
      </c>
      <c r="D4693" s="785" t="s">
        <v>2599</v>
      </c>
      <c r="E4693" s="785" t="s">
        <v>5798</v>
      </c>
      <c r="F4693" s="786">
        <v>42564</v>
      </c>
      <c r="G4693" s="785" t="s">
        <v>5799</v>
      </c>
      <c r="H4693" s="786">
        <v>42614</v>
      </c>
      <c r="I4693" s="785" t="s">
        <v>16765</v>
      </c>
      <c r="J4693" s="785" t="s">
        <v>629</v>
      </c>
      <c r="K4693" s="785" t="s">
        <v>16766</v>
      </c>
      <c r="L4693" s="785" t="s">
        <v>16767</v>
      </c>
      <c r="M4693" s="785"/>
      <c r="N4693" s="785"/>
      <c r="O4693" s="785"/>
      <c r="P4693" s="787">
        <v>37.659303999999999</v>
      </c>
      <c r="Q4693" s="787">
        <v>-0.22092600000000001</v>
      </c>
      <c r="R4693" s="785" t="s">
        <v>1266</v>
      </c>
      <c r="S4693" s="785" t="s">
        <v>1267</v>
      </c>
      <c r="T4693" s="785" t="s">
        <v>2636</v>
      </c>
      <c r="U4693" s="785" t="s">
        <v>16768</v>
      </c>
      <c r="V4693" s="785" t="s">
        <v>3004</v>
      </c>
      <c r="W4693" s="785" t="s">
        <v>3253</v>
      </c>
      <c r="X4693" s="785" t="s">
        <v>3253</v>
      </c>
      <c r="Y4693" s="615" t="str">
        <f t="shared" si="73"/>
        <v>Likunga Company Limited</v>
      </c>
      <c r="Z4693" s="785" t="s">
        <v>2599</v>
      </c>
      <c r="AA4693" s="785" t="s">
        <v>4349</v>
      </c>
      <c r="AB4693" s="785" t="s">
        <v>2605</v>
      </c>
      <c r="AC4693" s="785" t="s">
        <v>2606</v>
      </c>
      <c r="AD4693" s="786">
        <v>42796</v>
      </c>
    </row>
    <row r="4694" spans="1:30" ht="15.75">
      <c r="A4694" s="785" t="s">
        <v>4301</v>
      </c>
      <c r="B4694" s="785" t="s">
        <v>18675</v>
      </c>
      <c r="C4694" s="785" t="s">
        <v>4379</v>
      </c>
      <c r="D4694" s="785" t="s">
        <v>2751</v>
      </c>
      <c r="E4694" s="785" t="s">
        <v>5798</v>
      </c>
      <c r="F4694" s="786">
        <v>42564</v>
      </c>
      <c r="G4694" s="785" t="s">
        <v>5799</v>
      </c>
      <c r="H4694" s="786">
        <v>42614</v>
      </c>
      <c r="I4694" s="785" t="s">
        <v>18676</v>
      </c>
      <c r="J4694" s="785" t="s">
        <v>627</v>
      </c>
      <c r="K4694" s="785" t="s">
        <v>18677</v>
      </c>
      <c r="L4694" s="785" t="s">
        <v>18678</v>
      </c>
      <c r="M4694" s="785"/>
      <c r="N4694" s="785"/>
      <c r="O4694" s="785"/>
      <c r="P4694" s="788"/>
      <c r="Q4694" s="788"/>
      <c r="R4694" s="785" t="s">
        <v>1961</v>
      </c>
      <c r="S4694" s="785" t="s">
        <v>2600</v>
      </c>
      <c r="T4694" s="785" t="s">
        <v>2077</v>
      </c>
      <c r="U4694" s="785" t="s">
        <v>2666</v>
      </c>
      <c r="V4694" s="785" t="s">
        <v>2673</v>
      </c>
      <c r="W4694" s="785" t="s">
        <v>2674</v>
      </c>
      <c r="X4694" s="785" t="s">
        <v>2741</v>
      </c>
      <c r="Y4694" s="615" t="str">
        <f t="shared" si="73"/>
        <v>Nicholas Gichura Kimenyi</v>
      </c>
      <c r="Z4694" s="785" t="s">
        <v>2599</v>
      </c>
      <c r="AA4694" s="785" t="s">
        <v>4314</v>
      </c>
      <c r="AB4694" s="785" t="s">
        <v>2605</v>
      </c>
      <c r="AC4694" s="785" t="s">
        <v>2606</v>
      </c>
      <c r="AD4694" s="786">
        <v>42796</v>
      </c>
    </row>
    <row r="4695" spans="1:30" ht="15.75">
      <c r="A4695" s="785" t="s">
        <v>4301</v>
      </c>
      <c r="B4695" s="785" t="s">
        <v>19137</v>
      </c>
      <c r="C4695" s="785" t="s">
        <v>4303</v>
      </c>
      <c r="D4695" s="785" t="s">
        <v>2599</v>
      </c>
      <c r="E4695" s="785" t="s">
        <v>5798</v>
      </c>
      <c r="F4695" s="786">
        <v>42564</v>
      </c>
      <c r="G4695" s="785" t="s">
        <v>5799</v>
      </c>
      <c r="H4695" s="786">
        <v>42614</v>
      </c>
      <c r="I4695" s="785" t="s">
        <v>19138</v>
      </c>
      <c r="J4695" s="785" t="s">
        <v>629</v>
      </c>
      <c r="K4695" s="785" t="s">
        <v>19139</v>
      </c>
      <c r="L4695" s="785" t="s">
        <v>19140</v>
      </c>
      <c r="M4695" s="785"/>
      <c r="N4695" s="785"/>
      <c r="O4695" s="785"/>
      <c r="P4695" s="787">
        <v>37.001961000000001</v>
      </c>
      <c r="Q4695" s="787">
        <v>-0.936477</v>
      </c>
      <c r="R4695" s="785" t="s">
        <v>1030</v>
      </c>
      <c r="S4695" s="785" t="s">
        <v>1795</v>
      </c>
      <c r="T4695" s="785" t="s">
        <v>19123</v>
      </c>
      <c r="U4695" s="785" t="s">
        <v>9435</v>
      </c>
      <c r="V4695" s="785" t="s">
        <v>2855</v>
      </c>
      <c r="W4695" s="785" t="s">
        <v>2693</v>
      </c>
      <c r="X4695" s="785" t="s">
        <v>19124</v>
      </c>
      <c r="Y4695" s="615" t="str">
        <f t="shared" si="73"/>
        <v>Norbert Ogwel</v>
      </c>
      <c r="Z4695" s="785" t="s">
        <v>2599</v>
      </c>
      <c r="AA4695" s="785" t="s">
        <v>4349</v>
      </c>
      <c r="AB4695" s="785" t="s">
        <v>2605</v>
      </c>
      <c r="AC4695" s="785" t="s">
        <v>2606</v>
      </c>
      <c r="AD4695" s="786">
        <v>42796</v>
      </c>
    </row>
    <row r="4696" spans="1:30" ht="15.75">
      <c r="A4696" s="785" t="s">
        <v>4301</v>
      </c>
      <c r="B4696" s="785" t="s">
        <v>19457</v>
      </c>
      <c r="C4696" s="785" t="s">
        <v>4303</v>
      </c>
      <c r="D4696" s="785" t="s">
        <v>2599</v>
      </c>
      <c r="E4696" s="785" t="s">
        <v>5798</v>
      </c>
      <c r="F4696" s="786">
        <v>42564</v>
      </c>
      <c r="G4696" s="785" t="s">
        <v>5799</v>
      </c>
      <c r="H4696" s="786">
        <v>42614</v>
      </c>
      <c r="I4696" s="785" t="s">
        <v>19458</v>
      </c>
      <c r="J4696" s="785" t="s">
        <v>629</v>
      </c>
      <c r="K4696" s="785" t="s">
        <v>19459</v>
      </c>
      <c r="L4696" s="785" t="s">
        <v>19460</v>
      </c>
      <c r="M4696" s="785"/>
      <c r="N4696" s="785"/>
      <c r="O4696" s="785"/>
      <c r="P4696" s="787">
        <v>37.540598000000003</v>
      </c>
      <c r="Q4696" s="787">
        <v>-1.7403550000000001</v>
      </c>
      <c r="R4696" s="785" t="s">
        <v>728</v>
      </c>
      <c r="S4696" s="785" t="s">
        <v>728</v>
      </c>
      <c r="T4696" s="785" t="s">
        <v>3728</v>
      </c>
      <c r="U4696" s="785" t="s">
        <v>19461</v>
      </c>
      <c r="V4696" s="785" t="s">
        <v>3070</v>
      </c>
      <c r="W4696" s="785" t="s">
        <v>3294</v>
      </c>
      <c r="X4696" s="785" t="s">
        <v>3294</v>
      </c>
      <c r="Y4696" s="615" t="str">
        <f t="shared" si="73"/>
        <v>Paul K Musyoka</v>
      </c>
      <c r="Z4696" s="785" t="s">
        <v>2599</v>
      </c>
      <c r="AA4696" s="785" t="s">
        <v>4314</v>
      </c>
      <c r="AB4696" s="785" t="s">
        <v>2605</v>
      </c>
      <c r="AC4696" s="785" t="s">
        <v>2606</v>
      </c>
      <c r="AD4696" s="786">
        <v>42796</v>
      </c>
    </row>
    <row r="4697" spans="1:30" ht="15.75">
      <c r="A4697" s="785" t="s">
        <v>4301</v>
      </c>
      <c r="B4697" s="785" t="s">
        <v>21064</v>
      </c>
      <c r="C4697" s="785" t="s">
        <v>4303</v>
      </c>
      <c r="D4697" s="785" t="s">
        <v>2599</v>
      </c>
      <c r="E4697" s="785" t="s">
        <v>5798</v>
      </c>
      <c r="F4697" s="786">
        <v>42564</v>
      </c>
      <c r="G4697" s="785" t="s">
        <v>5799</v>
      </c>
      <c r="H4697" s="786">
        <v>42614</v>
      </c>
      <c r="I4697" s="785" t="s">
        <v>21065</v>
      </c>
      <c r="J4697" s="785" t="s">
        <v>629</v>
      </c>
      <c r="K4697" s="785" t="s">
        <v>21066</v>
      </c>
      <c r="L4697" s="785" t="s">
        <v>21067</v>
      </c>
      <c r="M4697" s="785"/>
      <c r="N4697" s="785"/>
      <c r="O4697" s="785"/>
      <c r="P4697" s="787">
        <v>36.653995000000002</v>
      </c>
      <c r="Q4697" s="787">
        <v>-1.220532</v>
      </c>
      <c r="R4697" s="785" t="s">
        <v>821</v>
      </c>
      <c r="S4697" s="785" t="s">
        <v>1429</v>
      </c>
      <c r="T4697" s="785" t="s">
        <v>1429</v>
      </c>
      <c r="U4697" s="785" t="s">
        <v>21068</v>
      </c>
      <c r="V4697" s="785" t="s">
        <v>3004</v>
      </c>
      <c r="W4697" s="785" t="s">
        <v>3385</v>
      </c>
      <c r="X4697" s="785" t="s">
        <v>3270</v>
      </c>
      <c r="Y4697" s="615" t="str">
        <f t="shared" si="73"/>
        <v>Robert Kagwe</v>
      </c>
      <c r="Z4697" s="785" t="s">
        <v>21069</v>
      </c>
      <c r="AA4697" s="785" t="s">
        <v>4314</v>
      </c>
      <c r="AB4697" s="785" t="s">
        <v>2605</v>
      </c>
      <c r="AC4697" s="785" t="s">
        <v>2606</v>
      </c>
      <c r="AD4697" s="786">
        <v>42922</v>
      </c>
    </row>
    <row r="4698" spans="1:30" ht="15.75">
      <c r="A4698" s="785" t="s">
        <v>4301</v>
      </c>
      <c r="B4698" s="785" t="s">
        <v>21626</v>
      </c>
      <c r="C4698" s="785" t="s">
        <v>4303</v>
      </c>
      <c r="D4698" s="785" t="s">
        <v>2599</v>
      </c>
      <c r="E4698" s="785" t="s">
        <v>5798</v>
      </c>
      <c r="F4698" s="786">
        <v>42564</v>
      </c>
      <c r="G4698" s="785" t="s">
        <v>5799</v>
      </c>
      <c r="H4698" s="786">
        <v>42614</v>
      </c>
      <c r="I4698" s="785" t="s">
        <v>21627</v>
      </c>
      <c r="J4698" s="785" t="s">
        <v>629</v>
      </c>
      <c r="K4698" s="785" t="s">
        <v>21628</v>
      </c>
      <c r="L4698" s="785" t="s">
        <v>21629</v>
      </c>
      <c r="M4698" s="785"/>
      <c r="N4698" s="785"/>
      <c r="O4698" s="785"/>
      <c r="P4698" s="787">
        <v>36.445546999999998</v>
      </c>
      <c r="Q4698" s="787">
        <v>-6.0360999999999998E-2</v>
      </c>
      <c r="R4698" s="785" t="s">
        <v>1228</v>
      </c>
      <c r="S4698" s="785" t="s">
        <v>1229</v>
      </c>
      <c r="T4698" s="785" t="s">
        <v>21630</v>
      </c>
      <c r="U4698" s="785" t="s">
        <v>2599</v>
      </c>
      <c r="V4698" s="785" t="s">
        <v>2673</v>
      </c>
      <c r="W4698" s="785" t="s">
        <v>3511</v>
      </c>
      <c r="X4698" s="785" t="s">
        <v>3511</v>
      </c>
      <c r="Y4698" s="615" t="str">
        <f t="shared" si="73"/>
        <v>Sakaki Natural Renewable Energy Center</v>
      </c>
      <c r="Z4698" s="785" t="s">
        <v>2599</v>
      </c>
      <c r="AA4698" s="785" t="s">
        <v>4349</v>
      </c>
      <c r="AB4698" s="785" t="s">
        <v>2683</v>
      </c>
      <c r="AC4698" s="785" t="s">
        <v>2606</v>
      </c>
      <c r="AD4698" s="786">
        <v>42796</v>
      </c>
    </row>
    <row r="4699" spans="1:30" ht="15.75">
      <c r="A4699" s="785" t="s">
        <v>4301</v>
      </c>
      <c r="B4699" s="785" t="s">
        <v>21672</v>
      </c>
      <c r="C4699" s="785" t="s">
        <v>4303</v>
      </c>
      <c r="D4699" s="785" t="s">
        <v>2599</v>
      </c>
      <c r="E4699" s="785" t="s">
        <v>5798</v>
      </c>
      <c r="F4699" s="786">
        <v>42564</v>
      </c>
      <c r="G4699" s="785" t="s">
        <v>5799</v>
      </c>
      <c r="H4699" s="786">
        <v>42614</v>
      </c>
      <c r="I4699" s="785" t="s">
        <v>21673</v>
      </c>
      <c r="J4699" s="785" t="s">
        <v>627</v>
      </c>
      <c r="K4699" s="785" t="s">
        <v>21674</v>
      </c>
      <c r="L4699" s="785" t="s">
        <v>21675</v>
      </c>
      <c r="M4699" s="785"/>
      <c r="N4699" s="785"/>
      <c r="O4699" s="785"/>
      <c r="P4699" s="787">
        <v>37.003132999999998</v>
      </c>
      <c r="Q4699" s="787">
        <v>-0.48642000000000002</v>
      </c>
      <c r="R4699" s="785" t="s">
        <v>1056</v>
      </c>
      <c r="S4699" s="785" t="s">
        <v>2131</v>
      </c>
      <c r="T4699" s="785" t="s">
        <v>21676</v>
      </c>
      <c r="U4699" s="785" t="s">
        <v>2599</v>
      </c>
      <c r="V4699" s="785" t="s">
        <v>2855</v>
      </c>
      <c r="W4699" s="785" t="s">
        <v>3511</v>
      </c>
      <c r="X4699" s="785" t="s">
        <v>3511</v>
      </c>
      <c r="Y4699" s="615" t="str">
        <f t="shared" si="73"/>
        <v>Sakaki Natural Renewable Energy Center</v>
      </c>
      <c r="Z4699" s="785" t="s">
        <v>2599</v>
      </c>
      <c r="AA4699" s="785" t="s">
        <v>4349</v>
      </c>
      <c r="AB4699" s="785" t="s">
        <v>2683</v>
      </c>
      <c r="AC4699" s="785" t="s">
        <v>2606</v>
      </c>
      <c r="AD4699" s="786">
        <v>42796</v>
      </c>
    </row>
    <row r="4700" spans="1:30" ht="15.75">
      <c r="A4700" s="785" t="s">
        <v>4301</v>
      </c>
      <c r="B4700" s="785" t="s">
        <v>21828</v>
      </c>
      <c r="C4700" s="785" t="s">
        <v>4303</v>
      </c>
      <c r="D4700" s="785" t="s">
        <v>2599</v>
      </c>
      <c r="E4700" s="785" t="s">
        <v>5798</v>
      </c>
      <c r="F4700" s="786">
        <v>42564</v>
      </c>
      <c r="G4700" s="785" t="s">
        <v>5799</v>
      </c>
      <c r="H4700" s="786">
        <v>42614</v>
      </c>
      <c r="I4700" s="785" t="s">
        <v>21829</v>
      </c>
      <c r="J4700" s="785" t="s">
        <v>627</v>
      </c>
      <c r="K4700" s="785" t="s">
        <v>21830</v>
      </c>
      <c r="L4700" s="785" t="s">
        <v>21831</v>
      </c>
      <c r="M4700" s="785"/>
      <c r="N4700" s="785"/>
      <c r="O4700" s="785"/>
      <c r="P4700" s="787">
        <v>37.063332000000003</v>
      </c>
      <c r="Q4700" s="787">
        <v>-0.56549000000000005</v>
      </c>
      <c r="R4700" s="785" t="s">
        <v>1056</v>
      </c>
      <c r="S4700" s="785" t="s">
        <v>1289</v>
      </c>
      <c r="T4700" s="785" t="s">
        <v>21832</v>
      </c>
      <c r="U4700" s="785" t="s">
        <v>21833</v>
      </c>
      <c r="V4700" s="785" t="s">
        <v>3004</v>
      </c>
      <c r="W4700" s="785" t="s">
        <v>3511</v>
      </c>
      <c r="X4700" s="785" t="s">
        <v>3511</v>
      </c>
      <c r="Y4700" s="615" t="str">
        <f t="shared" si="73"/>
        <v>Sakaki Natural Renewable Energy Center</v>
      </c>
      <c r="Z4700" s="785" t="s">
        <v>2599</v>
      </c>
      <c r="AA4700" s="785" t="s">
        <v>4349</v>
      </c>
      <c r="AB4700" s="785" t="s">
        <v>2683</v>
      </c>
      <c r="AC4700" s="785" t="s">
        <v>2606</v>
      </c>
      <c r="AD4700" s="786">
        <v>42796</v>
      </c>
    </row>
    <row r="4701" spans="1:30" ht="15.75">
      <c r="A4701" s="785" t="s">
        <v>4301</v>
      </c>
      <c r="B4701" s="785" t="s">
        <v>22721</v>
      </c>
      <c r="C4701" s="785" t="s">
        <v>4303</v>
      </c>
      <c r="D4701" s="785" t="s">
        <v>2599</v>
      </c>
      <c r="E4701" s="785" t="s">
        <v>5798</v>
      </c>
      <c r="F4701" s="786">
        <v>42564</v>
      </c>
      <c r="G4701" s="785" t="s">
        <v>5799</v>
      </c>
      <c r="H4701" s="786">
        <v>42614</v>
      </c>
      <c r="I4701" s="785" t="s">
        <v>22722</v>
      </c>
      <c r="J4701" s="785" t="s">
        <v>629</v>
      </c>
      <c r="K4701" s="785" t="s">
        <v>22723</v>
      </c>
      <c r="L4701" s="785" t="s">
        <v>22724</v>
      </c>
      <c r="M4701" s="785"/>
      <c r="N4701" s="785"/>
      <c r="O4701" s="785"/>
      <c r="P4701" s="787">
        <v>37.160282000000002</v>
      </c>
      <c r="Q4701" s="787">
        <v>-0.90535299999999996</v>
      </c>
      <c r="R4701" s="785" t="s">
        <v>1030</v>
      </c>
      <c r="S4701" s="785" t="s">
        <v>2646</v>
      </c>
      <c r="T4701" s="785" t="s">
        <v>22725</v>
      </c>
      <c r="U4701" s="785" t="s">
        <v>22726</v>
      </c>
      <c r="V4701" s="785" t="s">
        <v>2855</v>
      </c>
      <c r="W4701" s="785" t="s">
        <v>3042</v>
      </c>
      <c r="X4701" s="785" t="s">
        <v>2642</v>
      </c>
      <c r="Y4701" s="615" t="str">
        <f t="shared" si="73"/>
        <v>Samuel Mwangi Juma</v>
      </c>
      <c r="Z4701" s="785" t="s">
        <v>2599</v>
      </c>
      <c r="AA4701" s="785" t="s">
        <v>4349</v>
      </c>
      <c r="AB4701" s="785" t="s">
        <v>2605</v>
      </c>
      <c r="AC4701" s="785" t="s">
        <v>2606</v>
      </c>
      <c r="AD4701" s="786">
        <v>42796</v>
      </c>
    </row>
    <row r="4702" spans="1:30" ht="15.75">
      <c r="A4702" s="785" t="s">
        <v>4301</v>
      </c>
      <c r="B4702" s="785" t="s">
        <v>23259</v>
      </c>
      <c r="C4702" s="785" t="s">
        <v>4303</v>
      </c>
      <c r="D4702" s="785" t="s">
        <v>2599</v>
      </c>
      <c r="E4702" s="785" t="s">
        <v>5798</v>
      </c>
      <c r="F4702" s="786">
        <v>42564</v>
      </c>
      <c r="G4702" s="785" t="s">
        <v>5799</v>
      </c>
      <c r="H4702" s="786">
        <v>42614</v>
      </c>
      <c r="I4702" s="785" t="s">
        <v>3956</v>
      </c>
      <c r="J4702" s="785" t="s">
        <v>627</v>
      </c>
      <c r="K4702" s="785" t="s">
        <v>23260</v>
      </c>
      <c r="L4702" s="785" t="s">
        <v>23261</v>
      </c>
      <c r="M4702" s="785"/>
      <c r="N4702" s="785"/>
      <c r="O4702" s="785"/>
      <c r="P4702" s="787">
        <v>36.166711999999997</v>
      </c>
      <c r="Q4702" s="787">
        <v>-0.174537</v>
      </c>
      <c r="R4702" s="785" t="s">
        <v>695</v>
      </c>
      <c r="S4702" s="785" t="s">
        <v>1204</v>
      </c>
      <c r="T4702" s="785" t="s">
        <v>1204</v>
      </c>
      <c r="U4702" s="785" t="s">
        <v>3113</v>
      </c>
      <c r="V4702" s="785" t="s">
        <v>2855</v>
      </c>
      <c r="W4702" s="785" t="s">
        <v>23165</v>
      </c>
      <c r="X4702" s="785" t="s">
        <v>23165</v>
      </c>
      <c r="Y4702" s="615" t="str">
        <f t="shared" si="73"/>
        <v>Simon Kabucho</v>
      </c>
      <c r="Z4702" s="785" t="s">
        <v>2599</v>
      </c>
      <c r="AA4702" s="785" t="s">
        <v>4314</v>
      </c>
      <c r="AB4702" s="785" t="s">
        <v>2683</v>
      </c>
      <c r="AC4702" s="785" t="s">
        <v>2606</v>
      </c>
      <c r="AD4702" s="786">
        <v>42796</v>
      </c>
    </row>
    <row r="4703" spans="1:30" ht="15.75">
      <c r="A4703" s="785" t="s">
        <v>4301</v>
      </c>
      <c r="B4703" s="785" t="s">
        <v>24652</v>
      </c>
      <c r="C4703" s="785" t="s">
        <v>4303</v>
      </c>
      <c r="D4703" s="785" t="s">
        <v>2599</v>
      </c>
      <c r="E4703" s="785" t="s">
        <v>3240</v>
      </c>
      <c r="F4703" s="786">
        <v>42370</v>
      </c>
      <c r="G4703" s="785" t="s">
        <v>5799</v>
      </c>
      <c r="H4703" s="786">
        <v>42614</v>
      </c>
      <c r="I4703" s="785" t="s">
        <v>24653</v>
      </c>
      <c r="J4703" s="785" t="s">
        <v>629</v>
      </c>
      <c r="K4703" s="785" t="s">
        <v>2612</v>
      </c>
      <c r="L4703" s="785" t="s">
        <v>24654</v>
      </c>
      <c r="M4703" s="785"/>
      <c r="N4703" s="785"/>
      <c r="O4703" s="785" t="s">
        <v>24655</v>
      </c>
      <c r="P4703" s="787">
        <v>34.372055000000003</v>
      </c>
      <c r="Q4703" s="787">
        <v>-0.71532799999999996</v>
      </c>
      <c r="R4703" s="785" t="s">
        <v>3507</v>
      </c>
      <c r="S4703" s="785" t="s">
        <v>8530</v>
      </c>
      <c r="T4703" s="785" t="s">
        <v>24630</v>
      </c>
      <c r="U4703" s="785" t="s">
        <v>24656</v>
      </c>
      <c r="V4703" s="785" t="s">
        <v>3070</v>
      </c>
      <c r="W4703" s="785" t="s">
        <v>2676</v>
      </c>
      <c r="X4703" s="785" t="s">
        <v>2676</v>
      </c>
      <c r="Y4703" s="615" t="str">
        <f t="shared" si="73"/>
        <v>Thomas Mboya Omwadho</v>
      </c>
      <c r="Z4703" s="785" t="s">
        <v>24602</v>
      </c>
      <c r="AA4703" s="785" t="s">
        <v>4314</v>
      </c>
      <c r="AB4703" s="785" t="s">
        <v>2605</v>
      </c>
      <c r="AC4703" s="785" t="s">
        <v>2606</v>
      </c>
      <c r="AD4703" s="786">
        <v>43217</v>
      </c>
    </row>
    <row r="4704" spans="1:30" ht="15.75">
      <c r="A4704" s="785" t="s">
        <v>4301</v>
      </c>
      <c r="B4704" s="785" t="s">
        <v>26966</v>
      </c>
      <c r="C4704" s="785" t="s">
        <v>4322</v>
      </c>
      <c r="D4704" s="785" t="s">
        <v>2703</v>
      </c>
      <c r="E4704" s="785" t="s">
        <v>5798</v>
      </c>
      <c r="F4704" s="786">
        <v>42564</v>
      </c>
      <c r="G4704" s="785" t="s">
        <v>5799</v>
      </c>
      <c r="H4704" s="786">
        <v>42614</v>
      </c>
      <c r="I4704" s="785" t="s">
        <v>26967</v>
      </c>
      <c r="J4704" s="785" t="s">
        <v>629</v>
      </c>
      <c r="K4704" s="785" t="s">
        <v>26968</v>
      </c>
      <c r="L4704" s="785" t="s">
        <v>26969</v>
      </c>
      <c r="M4704" s="785"/>
      <c r="N4704" s="785"/>
      <c r="O4704" s="785"/>
      <c r="P4704" s="788"/>
      <c r="Q4704" s="788"/>
      <c r="R4704" s="785" t="s">
        <v>1228</v>
      </c>
      <c r="S4704" s="785" t="s">
        <v>1229</v>
      </c>
      <c r="T4704" s="785" t="s">
        <v>3966</v>
      </c>
      <c r="U4704" s="785" t="s">
        <v>2599</v>
      </c>
      <c r="V4704" s="785" t="s">
        <v>2673</v>
      </c>
      <c r="W4704" s="785" t="s">
        <v>2674</v>
      </c>
      <c r="X4704" s="785"/>
      <c r="Y4704" s="615" t="str">
        <f t="shared" si="73"/>
        <v>Nicholas Kimenyi</v>
      </c>
      <c r="Z4704" s="785" t="s">
        <v>2599</v>
      </c>
      <c r="AA4704" s="785" t="s">
        <v>4314</v>
      </c>
      <c r="AB4704" s="785" t="s">
        <v>2605</v>
      </c>
      <c r="AC4704" s="785" t="s">
        <v>2606</v>
      </c>
      <c r="AD4704" s="786">
        <v>43314</v>
      </c>
    </row>
    <row r="4705" spans="1:30" ht="15.75">
      <c r="A4705" s="785" t="s">
        <v>4301</v>
      </c>
      <c r="B4705" s="785" t="s">
        <v>27241</v>
      </c>
      <c r="C4705" s="785" t="s">
        <v>4379</v>
      </c>
      <c r="D4705" s="785" t="s">
        <v>2751</v>
      </c>
      <c r="E4705" s="785" t="s">
        <v>5798</v>
      </c>
      <c r="F4705" s="786">
        <v>42564</v>
      </c>
      <c r="G4705" s="785" t="s">
        <v>5799</v>
      </c>
      <c r="H4705" s="786">
        <v>42614</v>
      </c>
      <c r="I4705" s="785" t="s">
        <v>27242</v>
      </c>
      <c r="J4705" s="785" t="s">
        <v>629</v>
      </c>
      <c r="K4705" s="785" t="s">
        <v>27243</v>
      </c>
      <c r="L4705" s="785" t="s">
        <v>27244</v>
      </c>
      <c r="M4705" s="785"/>
      <c r="N4705" s="785"/>
      <c r="O4705" s="785"/>
      <c r="P4705" s="788"/>
      <c r="Q4705" s="788"/>
      <c r="R4705" s="785" t="s">
        <v>695</v>
      </c>
      <c r="S4705" s="785" t="s">
        <v>696</v>
      </c>
      <c r="T4705" s="785" t="s">
        <v>2599</v>
      </c>
      <c r="U4705" s="785" t="s">
        <v>2599</v>
      </c>
      <c r="V4705" s="785" t="s">
        <v>2673</v>
      </c>
      <c r="W4705" s="785" t="s">
        <v>2608</v>
      </c>
      <c r="X4705" s="785"/>
      <c r="Y4705" s="615" t="str">
        <f t="shared" si="73"/>
        <v>Biogas International Limited</v>
      </c>
      <c r="Z4705" s="785" t="s">
        <v>2599</v>
      </c>
      <c r="AA4705" s="785" t="s">
        <v>5464</v>
      </c>
      <c r="AB4705" s="785" t="s">
        <v>2609</v>
      </c>
      <c r="AC4705" s="785" t="s">
        <v>2610</v>
      </c>
      <c r="AD4705" s="786">
        <v>42796</v>
      </c>
    </row>
    <row r="4706" spans="1:30" ht="15.75">
      <c r="A4706" s="785" t="s">
        <v>4301</v>
      </c>
      <c r="B4706" s="785" t="s">
        <v>27245</v>
      </c>
      <c r="C4706" s="785" t="s">
        <v>4303</v>
      </c>
      <c r="D4706" s="785" t="s">
        <v>2599</v>
      </c>
      <c r="E4706" s="785" t="s">
        <v>5798</v>
      </c>
      <c r="F4706" s="786">
        <v>42564</v>
      </c>
      <c r="G4706" s="785" t="s">
        <v>5799</v>
      </c>
      <c r="H4706" s="786">
        <v>42614</v>
      </c>
      <c r="I4706" s="785" t="s">
        <v>27246</v>
      </c>
      <c r="J4706" s="785" t="s">
        <v>629</v>
      </c>
      <c r="K4706" s="785" t="s">
        <v>2612</v>
      </c>
      <c r="L4706" s="785" t="s">
        <v>27247</v>
      </c>
      <c r="M4706" s="785"/>
      <c r="N4706" s="785"/>
      <c r="O4706" s="785"/>
      <c r="P4706" s="787">
        <v>39.631760999999997</v>
      </c>
      <c r="Q4706" s="787">
        <v>-3.8709180000000001</v>
      </c>
      <c r="R4706" s="785" t="s">
        <v>1671</v>
      </c>
      <c r="S4706" s="785" t="s">
        <v>3083</v>
      </c>
      <c r="T4706" s="785" t="s">
        <v>27248</v>
      </c>
      <c r="U4706" s="785" t="s">
        <v>2599</v>
      </c>
      <c r="V4706" s="785" t="s">
        <v>2673</v>
      </c>
      <c r="W4706" s="785" t="s">
        <v>2608</v>
      </c>
      <c r="X4706" s="785"/>
      <c r="Y4706" s="615" t="str">
        <f t="shared" si="73"/>
        <v>Biogas International Limited</v>
      </c>
      <c r="Z4706" s="785" t="s">
        <v>2599</v>
      </c>
      <c r="AA4706" s="785" t="s">
        <v>5464</v>
      </c>
      <c r="AB4706" s="785" t="s">
        <v>2609</v>
      </c>
      <c r="AC4706" s="785" t="s">
        <v>2610</v>
      </c>
      <c r="AD4706" s="786">
        <v>42796</v>
      </c>
    </row>
    <row r="4707" spans="1:30" ht="15.75">
      <c r="A4707" s="785" t="s">
        <v>4301</v>
      </c>
      <c r="B4707" s="785" t="s">
        <v>27875</v>
      </c>
      <c r="C4707" s="785" t="s">
        <v>4303</v>
      </c>
      <c r="D4707" s="785" t="s">
        <v>2599</v>
      </c>
      <c r="E4707" s="785" t="s">
        <v>5798</v>
      </c>
      <c r="F4707" s="786">
        <v>42564</v>
      </c>
      <c r="G4707" s="785" t="s">
        <v>5799</v>
      </c>
      <c r="H4707" s="786">
        <v>42614</v>
      </c>
      <c r="I4707" s="785" t="s">
        <v>27876</v>
      </c>
      <c r="J4707" s="785" t="s">
        <v>629</v>
      </c>
      <c r="K4707" s="785" t="s">
        <v>27877</v>
      </c>
      <c r="L4707" s="785" t="s">
        <v>27878</v>
      </c>
      <c r="M4707" s="785"/>
      <c r="N4707" s="785"/>
      <c r="O4707" s="785"/>
      <c r="P4707" s="787">
        <v>36.843383000000003</v>
      </c>
      <c r="Q4707" s="787">
        <v>-1.0688340000000001</v>
      </c>
      <c r="R4707" s="785" t="s">
        <v>821</v>
      </c>
      <c r="S4707" s="785" t="s">
        <v>871</v>
      </c>
      <c r="T4707" s="785" t="s">
        <v>2712</v>
      </c>
      <c r="U4707" s="785" t="s">
        <v>2946</v>
      </c>
      <c r="V4707" s="785" t="s">
        <v>2855</v>
      </c>
      <c r="W4707" s="785" t="s">
        <v>2714</v>
      </c>
      <c r="X4707" s="785"/>
      <c r="Y4707" s="615" t="str">
        <f t="shared" si="73"/>
        <v>Joseph Ndua Tatu</v>
      </c>
      <c r="Z4707" s="785" t="s">
        <v>2599</v>
      </c>
      <c r="AA4707" s="785" t="s">
        <v>4314</v>
      </c>
      <c r="AB4707" s="785" t="s">
        <v>2683</v>
      </c>
      <c r="AC4707" s="785" t="s">
        <v>2606</v>
      </c>
      <c r="AD4707" s="786">
        <v>42796</v>
      </c>
    </row>
    <row r="4708" spans="1:30" ht="15.75">
      <c r="A4708" s="785" t="s">
        <v>4301</v>
      </c>
      <c r="B4708" s="785" t="s">
        <v>27883</v>
      </c>
      <c r="C4708" s="785" t="s">
        <v>4303</v>
      </c>
      <c r="D4708" s="785" t="s">
        <v>2599</v>
      </c>
      <c r="E4708" s="785" t="s">
        <v>5798</v>
      </c>
      <c r="F4708" s="786">
        <v>42564</v>
      </c>
      <c r="G4708" s="785" t="s">
        <v>5799</v>
      </c>
      <c r="H4708" s="786">
        <v>42614</v>
      </c>
      <c r="I4708" s="785" t="s">
        <v>27884</v>
      </c>
      <c r="J4708" s="785" t="s">
        <v>627</v>
      </c>
      <c r="K4708" s="785" t="s">
        <v>27885</v>
      </c>
      <c r="L4708" s="785" t="s">
        <v>27886</v>
      </c>
      <c r="M4708" s="785"/>
      <c r="N4708" s="785"/>
      <c r="O4708" s="785"/>
      <c r="P4708" s="787">
        <v>36.140275000000003</v>
      </c>
      <c r="Q4708" s="787">
        <v>-0.152672</v>
      </c>
      <c r="R4708" s="785" t="s">
        <v>695</v>
      </c>
      <c r="S4708" s="785" t="s">
        <v>1204</v>
      </c>
      <c r="T4708" s="785" t="s">
        <v>1204</v>
      </c>
      <c r="U4708" s="785" t="s">
        <v>2926</v>
      </c>
      <c r="V4708" s="785" t="s">
        <v>2855</v>
      </c>
      <c r="W4708" s="785" t="s">
        <v>2897</v>
      </c>
      <c r="X4708" s="785"/>
      <c r="Y4708" s="615" t="str">
        <f t="shared" si="73"/>
        <v>Christopher Njinju Ndungu</v>
      </c>
      <c r="Z4708" s="785" t="s">
        <v>2599</v>
      </c>
      <c r="AA4708" s="785" t="s">
        <v>4314</v>
      </c>
      <c r="AB4708" s="785" t="s">
        <v>2605</v>
      </c>
      <c r="AC4708" s="785" t="s">
        <v>2606</v>
      </c>
      <c r="AD4708" s="786">
        <v>42796</v>
      </c>
    </row>
    <row r="4709" spans="1:30" ht="15.75">
      <c r="A4709" s="785" t="s">
        <v>4301</v>
      </c>
      <c r="B4709" s="785" t="s">
        <v>27894</v>
      </c>
      <c r="C4709" s="785" t="s">
        <v>4303</v>
      </c>
      <c r="D4709" s="785" t="s">
        <v>2599</v>
      </c>
      <c r="E4709" s="785" t="s">
        <v>5798</v>
      </c>
      <c r="F4709" s="786">
        <v>42564</v>
      </c>
      <c r="G4709" s="785" t="s">
        <v>5799</v>
      </c>
      <c r="H4709" s="786">
        <v>42614</v>
      </c>
      <c r="I4709" s="785" t="s">
        <v>27895</v>
      </c>
      <c r="J4709" s="785" t="s">
        <v>627</v>
      </c>
      <c r="K4709" s="785" t="s">
        <v>27896</v>
      </c>
      <c r="L4709" s="785" t="s">
        <v>27897</v>
      </c>
      <c r="M4709" s="785"/>
      <c r="N4709" s="785"/>
      <c r="O4709" s="785"/>
      <c r="P4709" s="787">
        <v>37.270383000000002</v>
      </c>
      <c r="Q4709" s="787">
        <v>-0.52241199999999999</v>
      </c>
      <c r="R4709" s="785" t="s">
        <v>1961</v>
      </c>
      <c r="S4709" s="785" t="s">
        <v>1962</v>
      </c>
      <c r="T4709" s="785" t="s">
        <v>1963</v>
      </c>
      <c r="U4709" s="785" t="s">
        <v>2599</v>
      </c>
      <c r="V4709" s="785" t="s">
        <v>2855</v>
      </c>
      <c r="W4709" s="785" t="s">
        <v>2652</v>
      </c>
      <c r="X4709" s="785"/>
      <c r="Y4709" s="615" t="str">
        <f t="shared" si="73"/>
        <v>David Chege</v>
      </c>
      <c r="Z4709" s="785" t="s">
        <v>2599</v>
      </c>
      <c r="AA4709" s="785" t="s">
        <v>4314</v>
      </c>
      <c r="AB4709" s="785" t="s">
        <v>2605</v>
      </c>
      <c r="AC4709" s="785" t="s">
        <v>2606</v>
      </c>
      <c r="AD4709" s="786">
        <v>42796</v>
      </c>
    </row>
    <row r="4710" spans="1:30" ht="15.75">
      <c r="A4710" s="785" t="s">
        <v>4301</v>
      </c>
      <c r="B4710" s="785" t="s">
        <v>27924</v>
      </c>
      <c r="C4710" s="785" t="s">
        <v>4303</v>
      </c>
      <c r="D4710" s="785" t="s">
        <v>2599</v>
      </c>
      <c r="E4710" s="785" t="s">
        <v>5798</v>
      </c>
      <c r="F4710" s="786">
        <v>42564</v>
      </c>
      <c r="G4710" s="785" t="s">
        <v>5799</v>
      </c>
      <c r="H4710" s="786">
        <v>42614</v>
      </c>
      <c r="I4710" s="785" t="s">
        <v>18079</v>
      </c>
      <c r="J4710" s="785" t="s">
        <v>629</v>
      </c>
      <c r="K4710" s="785" t="s">
        <v>27925</v>
      </c>
      <c r="L4710" s="785" t="s">
        <v>27926</v>
      </c>
      <c r="M4710" s="785"/>
      <c r="N4710" s="785"/>
      <c r="O4710" s="785"/>
      <c r="P4710" s="787">
        <v>36.112738</v>
      </c>
      <c r="Q4710" s="787">
        <v>-0.25568299999999999</v>
      </c>
      <c r="R4710" s="785" t="s">
        <v>695</v>
      </c>
      <c r="S4710" s="785" t="s">
        <v>1204</v>
      </c>
      <c r="T4710" s="785" t="s">
        <v>1543</v>
      </c>
      <c r="U4710" s="785" t="s">
        <v>2599</v>
      </c>
      <c r="V4710" s="785" t="s">
        <v>2855</v>
      </c>
      <c r="W4710" s="785" t="s">
        <v>3416</v>
      </c>
      <c r="X4710" s="785"/>
      <c r="Y4710" s="615" t="str">
        <f t="shared" si="73"/>
        <v>Anthony Ndungu Kamau</v>
      </c>
      <c r="Z4710" s="785" t="s">
        <v>2599</v>
      </c>
      <c r="AA4710" s="785" t="s">
        <v>4314</v>
      </c>
      <c r="AB4710" s="785" t="s">
        <v>2683</v>
      </c>
      <c r="AC4710" s="785" t="s">
        <v>2606</v>
      </c>
      <c r="AD4710" s="786">
        <v>42796</v>
      </c>
    </row>
    <row r="4711" spans="1:30" ht="15.75">
      <c r="A4711" s="785" t="s">
        <v>4301</v>
      </c>
      <c r="B4711" s="785" t="s">
        <v>28035</v>
      </c>
      <c r="C4711" s="785" t="s">
        <v>4303</v>
      </c>
      <c r="D4711" s="785" t="s">
        <v>2599</v>
      </c>
      <c r="E4711" s="785" t="s">
        <v>5798</v>
      </c>
      <c r="F4711" s="786">
        <v>42564</v>
      </c>
      <c r="G4711" s="785" t="s">
        <v>5799</v>
      </c>
      <c r="H4711" s="786">
        <v>42614</v>
      </c>
      <c r="I4711" s="785" t="s">
        <v>28036</v>
      </c>
      <c r="J4711" s="785" t="s">
        <v>629</v>
      </c>
      <c r="K4711" s="785" t="s">
        <v>28037</v>
      </c>
      <c r="L4711" s="785" t="s">
        <v>28038</v>
      </c>
      <c r="M4711" s="785"/>
      <c r="N4711" s="785"/>
      <c r="O4711" s="785"/>
      <c r="P4711" s="787">
        <v>36.886369999999999</v>
      </c>
      <c r="Q4711" s="787">
        <v>-0.79406299999999996</v>
      </c>
      <c r="R4711" s="785" t="s">
        <v>1030</v>
      </c>
      <c r="S4711" s="785" t="s">
        <v>3099</v>
      </c>
      <c r="T4711" s="785" t="s">
        <v>3714</v>
      </c>
      <c r="U4711" s="785" t="s">
        <v>8663</v>
      </c>
      <c r="V4711" s="785" t="s">
        <v>2855</v>
      </c>
      <c r="W4711" s="785" t="s">
        <v>3032</v>
      </c>
      <c r="X4711" s="785"/>
      <c r="Y4711" s="615" t="str">
        <f t="shared" si="73"/>
        <v>Mathew Njoroge Nganga</v>
      </c>
      <c r="Z4711" s="785" t="s">
        <v>2599</v>
      </c>
      <c r="AA4711" s="785" t="s">
        <v>4314</v>
      </c>
      <c r="AB4711" s="785" t="s">
        <v>2605</v>
      </c>
      <c r="AC4711" s="785" t="s">
        <v>2606</v>
      </c>
      <c r="AD4711" s="786">
        <v>42796</v>
      </c>
    </row>
    <row r="4712" spans="1:30" ht="15.75">
      <c r="A4712" s="785" t="s">
        <v>4301</v>
      </c>
      <c r="B4712" s="785" t="s">
        <v>28364</v>
      </c>
      <c r="C4712" s="785" t="s">
        <v>4379</v>
      </c>
      <c r="D4712" s="785" t="s">
        <v>2751</v>
      </c>
      <c r="E4712" s="785" t="s">
        <v>5798</v>
      </c>
      <c r="F4712" s="786">
        <v>42564</v>
      </c>
      <c r="G4712" s="785" t="s">
        <v>5799</v>
      </c>
      <c r="H4712" s="786">
        <v>42614</v>
      </c>
      <c r="I4712" s="785" t="s">
        <v>28365</v>
      </c>
      <c r="J4712" s="785" t="s">
        <v>627</v>
      </c>
      <c r="K4712" s="785" t="s">
        <v>28366</v>
      </c>
      <c r="L4712" s="785" t="s">
        <v>28367</v>
      </c>
      <c r="M4712" s="785"/>
      <c r="N4712" s="785"/>
      <c r="O4712" s="785"/>
      <c r="P4712" s="788"/>
      <c r="Q4712" s="788"/>
      <c r="R4712" s="785" t="s">
        <v>1089</v>
      </c>
      <c r="S4712" s="785" t="s">
        <v>28368</v>
      </c>
      <c r="T4712" s="785" t="s">
        <v>14735</v>
      </c>
      <c r="U4712" s="785" t="s">
        <v>28369</v>
      </c>
      <c r="V4712" s="785" t="s">
        <v>2855</v>
      </c>
      <c r="W4712" s="785" t="s">
        <v>2652</v>
      </c>
      <c r="X4712" s="785"/>
      <c r="Y4712" s="615" t="str">
        <f t="shared" si="73"/>
        <v>David Chege</v>
      </c>
      <c r="Z4712" s="785" t="s">
        <v>2599</v>
      </c>
      <c r="AA4712" s="785" t="s">
        <v>4314</v>
      </c>
      <c r="AB4712" s="785" t="s">
        <v>2605</v>
      </c>
      <c r="AC4712" s="785" t="s">
        <v>2606</v>
      </c>
      <c r="AD4712" s="786">
        <v>42796</v>
      </c>
    </row>
    <row r="4713" spans="1:30" ht="15.75">
      <c r="A4713" s="785" t="s">
        <v>4301</v>
      </c>
      <c r="B4713" s="785" t="s">
        <v>28441</v>
      </c>
      <c r="C4713" s="785" t="s">
        <v>4303</v>
      </c>
      <c r="D4713" s="785" t="s">
        <v>2599</v>
      </c>
      <c r="E4713" s="785" t="s">
        <v>5798</v>
      </c>
      <c r="F4713" s="786">
        <v>42564</v>
      </c>
      <c r="G4713" s="785" t="s">
        <v>5799</v>
      </c>
      <c r="H4713" s="786">
        <v>42614</v>
      </c>
      <c r="I4713" s="785" t="s">
        <v>28442</v>
      </c>
      <c r="J4713" s="785" t="s">
        <v>629</v>
      </c>
      <c r="K4713" s="785" t="s">
        <v>28443</v>
      </c>
      <c r="L4713" s="785" t="s">
        <v>28444</v>
      </c>
      <c r="M4713" s="785"/>
      <c r="N4713" s="785"/>
      <c r="O4713" s="785"/>
      <c r="P4713" s="787">
        <v>36.111547999999999</v>
      </c>
      <c r="Q4713" s="787">
        <v>-0.23097000000000001</v>
      </c>
      <c r="R4713" s="785" t="s">
        <v>695</v>
      </c>
      <c r="S4713" s="785" t="s">
        <v>1204</v>
      </c>
      <c r="T4713" s="785" t="s">
        <v>1204</v>
      </c>
      <c r="U4713" s="785" t="s">
        <v>1543</v>
      </c>
      <c r="V4713" s="785" t="s">
        <v>2855</v>
      </c>
      <c r="W4713" s="785" t="s">
        <v>11875</v>
      </c>
      <c r="X4713" s="785"/>
      <c r="Y4713" s="615" t="str">
        <f t="shared" si="73"/>
        <v>James Kingori Chege</v>
      </c>
      <c r="Z4713" s="785" t="s">
        <v>2599</v>
      </c>
      <c r="AA4713" s="785" t="s">
        <v>4314</v>
      </c>
      <c r="AB4713" s="785" t="s">
        <v>2683</v>
      </c>
      <c r="AC4713" s="785" t="s">
        <v>2606</v>
      </c>
      <c r="AD4713" s="786">
        <v>43007</v>
      </c>
    </row>
    <row r="4714" spans="1:30" ht="15.75">
      <c r="A4714" s="785" t="s">
        <v>4301</v>
      </c>
      <c r="B4714" s="785" t="s">
        <v>28875</v>
      </c>
      <c r="C4714" s="785" t="s">
        <v>4303</v>
      </c>
      <c r="D4714" s="785" t="s">
        <v>2599</v>
      </c>
      <c r="E4714" s="785" t="s">
        <v>5798</v>
      </c>
      <c r="F4714" s="786">
        <v>42564</v>
      </c>
      <c r="G4714" s="785" t="s">
        <v>5799</v>
      </c>
      <c r="H4714" s="786">
        <v>42614</v>
      </c>
      <c r="I4714" s="785" t="s">
        <v>28876</v>
      </c>
      <c r="J4714" s="785" t="s">
        <v>629</v>
      </c>
      <c r="K4714" s="785" t="s">
        <v>28877</v>
      </c>
      <c r="L4714" s="785" t="s">
        <v>28878</v>
      </c>
      <c r="M4714" s="785"/>
      <c r="N4714" s="785"/>
      <c r="O4714" s="785"/>
      <c r="P4714" s="787">
        <v>36.550905999999998</v>
      </c>
      <c r="Q4714" s="787">
        <v>-5.6146000000000001E-2</v>
      </c>
      <c r="R4714" s="785" t="s">
        <v>1228</v>
      </c>
      <c r="S4714" s="785" t="s">
        <v>1229</v>
      </c>
      <c r="T4714" s="785" t="s">
        <v>3477</v>
      </c>
      <c r="U4714" s="785" t="s">
        <v>3339</v>
      </c>
      <c r="V4714" s="785" t="s">
        <v>2855</v>
      </c>
      <c r="W4714" s="785" t="s">
        <v>3025</v>
      </c>
      <c r="X4714" s="785"/>
      <c r="Y4714" s="615" t="str">
        <f t="shared" si="73"/>
        <v>Kichemu limited</v>
      </c>
      <c r="Z4714" s="785" t="s">
        <v>2599</v>
      </c>
      <c r="AA4714" s="785" t="s">
        <v>4349</v>
      </c>
      <c r="AB4714" s="785" t="s">
        <v>2683</v>
      </c>
      <c r="AC4714" s="785" t="s">
        <v>2606</v>
      </c>
      <c r="AD4714" s="786">
        <v>42796</v>
      </c>
    </row>
    <row r="4715" spans="1:30" ht="15.75">
      <c r="A4715" s="785" t="s">
        <v>4301</v>
      </c>
      <c r="B4715" s="785" t="s">
        <v>28927</v>
      </c>
      <c r="C4715" s="785" t="s">
        <v>4303</v>
      </c>
      <c r="D4715" s="785" t="s">
        <v>2599</v>
      </c>
      <c r="E4715" s="785" t="s">
        <v>5798</v>
      </c>
      <c r="F4715" s="786">
        <v>42564</v>
      </c>
      <c r="G4715" s="785" t="s">
        <v>5799</v>
      </c>
      <c r="H4715" s="786">
        <v>42614</v>
      </c>
      <c r="I4715" s="785" t="s">
        <v>28928</v>
      </c>
      <c r="J4715" s="785" t="s">
        <v>627</v>
      </c>
      <c r="K4715" s="785" t="s">
        <v>28929</v>
      </c>
      <c r="L4715" s="785" t="s">
        <v>28930</v>
      </c>
      <c r="M4715" s="785"/>
      <c r="N4715" s="785"/>
      <c r="O4715" s="785"/>
      <c r="P4715" s="787">
        <v>35.068114999999999</v>
      </c>
      <c r="Q4715" s="787">
        <v>0.206068</v>
      </c>
      <c r="R4715" s="785" t="s">
        <v>916</v>
      </c>
      <c r="S4715" s="785" t="s">
        <v>2839</v>
      </c>
      <c r="T4715" s="785" t="s">
        <v>2599</v>
      </c>
      <c r="U4715" s="785" t="s">
        <v>7004</v>
      </c>
      <c r="V4715" s="785" t="s">
        <v>2855</v>
      </c>
      <c r="W4715" s="785" t="s">
        <v>3181</v>
      </c>
      <c r="X4715" s="785"/>
      <c r="Y4715" s="615" t="str">
        <f t="shared" si="73"/>
        <v>Abiud Limited</v>
      </c>
      <c r="Z4715" s="785" t="s">
        <v>2599</v>
      </c>
      <c r="AA4715" s="785" t="s">
        <v>4349</v>
      </c>
      <c r="AB4715" s="785" t="s">
        <v>2876</v>
      </c>
      <c r="AC4715" s="785" t="s">
        <v>2606</v>
      </c>
      <c r="AD4715" s="786">
        <v>42796</v>
      </c>
    </row>
    <row r="4716" spans="1:30" ht="15.75">
      <c r="A4716" s="785" t="s">
        <v>4301</v>
      </c>
      <c r="B4716" s="785" t="s">
        <v>28965</v>
      </c>
      <c r="C4716" s="785" t="s">
        <v>4303</v>
      </c>
      <c r="D4716" s="785" t="s">
        <v>2599</v>
      </c>
      <c r="E4716" s="785" t="s">
        <v>5798</v>
      </c>
      <c r="F4716" s="786">
        <v>42564</v>
      </c>
      <c r="G4716" s="785" t="s">
        <v>5799</v>
      </c>
      <c r="H4716" s="786">
        <v>42614</v>
      </c>
      <c r="I4716" s="785" t="s">
        <v>28966</v>
      </c>
      <c r="J4716" s="785" t="s">
        <v>627</v>
      </c>
      <c r="K4716" s="785" t="s">
        <v>28967</v>
      </c>
      <c r="L4716" s="785" t="s">
        <v>28968</v>
      </c>
      <c r="M4716" s="785"/>
      <c r="N4716" s="785"/>
      <c r="O4716" s="785"/>
      <c r="P4716" s="787">
        <v>37.101731999999998</v>
      </c>
      <c r="Q4716" s="787">
        <v>-0.44174000000000002</v>
      </c>
      <c r="R4716" s="785" t="s">
        <v>1056</v>
      </c>
      <c r="S4716" s="785" t="s">
        <v>1132</v>
      </c>
      <c r="T4716" s="785" t="s">
        <v>3562</v>
      </c>
      <c r="U4716" s="785" t="s">
        <v>2941</v>
      </c>
      <c r="V4716" s="785" t="s">
        <v>2855</v>
      </c>
      <c r="W4716" s="785" t="s">
        <v>3497</v>
      </c>
      <c r="X4716" s="785"/>
      <c r="Y4716" s="615" t="str">
        <f t="shared" si="73"/>
        <v>Cides Ltd</v>
      </c>
      <c r="Z4716" s="785" t="s">
        <v>2599</v>
      </c>
      <c r="AA4716" s="785" t="s">
        <v>4349</v>
      </c>
      <c r="AB4716" s="785" t="s">
        <v>2605</v>
      </c>
      <c r="AC4716" s="785" t="s">
        <v>2606</v>
      </c>
      <c r="AD4716" s="786">
        <v>42796</v>
      </c>
    </row>
    <row r="4717" spans="1:30" ht="15.75">
      <c r="A4717" s="785" t="s">
        <v>4301</v>
      </c>
      <c r="B4717" s="785" t="s">
        <v>28982</v>
      </c>
      <c r="C4717" s="785" t="s">
        <v>4303</v>
      </c>
      <c r="D4717" s="785" t="s">
        <v>2599</v>
      </c>
      <c r="E4717" s="785" t="s">
        <v>5798</v>
      </c>
      <c r="F4717" s="786">
        <v>42564</v>
      </c>
      <c r="G4717" s="785" t="s">
        <v>5799</v>
      </c>
      <c r="H4717" s="786">
        <v>42614</v>
      </c>
      <c r="I4717" s="785" t="s">
        <v>28983</v>
      </c>
      <c r="J4717" s="785" t="s">
        <v>629</v>
      </c>
      <c r="K4717" s="785" t="s">
        <v>2612</v>
      </c>
      <c r="L4717" s="785" t="s">
        <v>28984</v>
      </c>
      <c r="M4717" s="785"/>
      <c r="N4717" s="785"/>
      <c r="O4717" s="785"/>
      <c r="P4717" s="787">
        <v>37.409754</v>
      </c>
      <c r="Q4717" s="787">
        <v>-0.469717</v>
      </c>
      <c r="R4717" s="785" t="s">
        <v>1961</v>
      </c>
      <c r="S4717" s="785" t="s">
        <v>2066</v>
      </c>
      <c r="T4717" s="785" t="s">
        <v>28985</v>
      </c>
      <c r="U4717" s="785" t="s">
        <v>2599</v>
      </c>
      <c r="V4717" s="785" t="s">
        <v>2855</v>
      </c>
      <c r="W4717" s="785" t="s">
        <v>3511</v>
      </c>
      <c r="X4717" s="785"/>
      <c r="Y4717" s="615" t="str">
        <f t="shared" si="73"/>
        <v>Sakaki Natural Renewable Energy Center</v>
      </c>
      <c r="Z4717" s="785" t="s">
        <v>2599</v>
      </c>
      <c r="AA4717" s="785" t="s">
        <v>4349</v>
      </c>
      <c r="AB4717" s="785" t="s">
        <v>2683</v>
      </c>
      <c r="AC4717" s="785" t="s">
        <v>2606</v>
      </c>
      <c r="AD4717" s="786">
        <v>42796</v>
      </c>
    </row>
    <row r="4718" spans="1:30" ht="15.75">
      <c r="A4718" s="785" t="s">
        <v>4301</v>
      </c>
      <c r="B4718" s="785" t="s">
        <v>29004</v>
      </c>
      <c r="C4718" s="785" t="s">
        <v>4303</v>
      </c>
      <c r="D4718" s="785" t="s">
        <v>2599</v>
      </c>
      <c r="E4718" s="785" t="s">
        <v>5798</v>
      </c>
      <c r="F4718" s="786">
        <v>42564</v>
      </c>
      <c r="G4718" s="785" t="s">
        <v>5799</v>
      </c>
      <c r="H4718" s="786">
        <v>42614</v>
      </c>
      <c r="I4718" s="785" t="s">
        <v>29005</v>
      </c>
      <c r="J4718" s="785" t="s">
        <v>629</v>
      </c>
      <c r="K4718" s="785" t="s">
        <v>2612</v>
      </c>
      <c r="L4718" s="785" t="s">
        <v>29006</v>
      </c>
      <c r="M4718" s="785"/>
      <c r="N4718" s="785"/>
      <c r="O4718" s="785"/>
      <c r="P4718" s="787">
        <v>35.156013000000002</v>
      </c>
      <c r="Q4718" s="787">
        <v>0.42715399999999998</v>
      </c>
      <c r="R4718" s="785" t="s">
        <v>916</v>
      </c>
      <c r="S4718" s="785" t="s">
        <v>917</v>
      </c>
      <c r="T4718" s="785" t="s">
        <v>4385</v>
      </c>
      <c r="U4718" s="785" t="s">
        <v>3678</v>
      </c>
      <c r="V4718" s="785" t="s">
        <v>2855</v>
      </c>
      <c r="W4718" s="785" t="s">
        <v>2722</v>
      </c>
      <c r="X4718" s="785"/>
      <c r="Y4718" s="615" t="str">
        <f t="shared" si="73"/>
        <v>Ndimar Renewable Energy</v>
      </c>
      <c r="Z4718" s="785" t="s">
        <v>2599</v>
      </c>
      <c r="AA4718" s="785" t="s">
        <v>4349</v>
      </c>
      <c r="AB4718" s="785" t="s">
        <v>2605</v>
      </c>
      <c r="AC4718" s="785" t="s">
        <v>2606</v>
      </c>
      <c r="AD4718" s="786">
        <v>42796</v>
      </c>
    </row>
    <row r="4719" spans="1:30" ht="15.75">
      <c r="A4719" s="785" t="s">
        <v>4301</v>
      </c>
      <c r="B4719" s="785" t="s">
        <v>29130</v>
      </c>
      <c r="C4719" s="785" t="s">
        <v>4303</v>
      </c>
      <c r="D4719" s="785" t="s">
        <v>2599</v>
      </c>
      <c r="E4719" s="785" t="s">
        <v>5798</v>
      </c>
      <c r="F4719" s="786">
        <v>42564</v>
      </c>
      <c r="G4719" s="785" t="s">
        <v>5799</v>
      </c>
      <c r="H4719" s="786">
        <v>42614</v>
      </c>
      <c r="I4719" s="785" t="s">
        <v>29131</v>
      </c>
      <c r="J4719" s="785" t="s">
        <v>627</v>
      </c>
      <c r="K4719" s="785" t="s">
        <v>29132</v>
      </c>
      <c r="L4719" s="785" t="s">
        <v>29133</v>
      </c>
      <c r="M4719" s="785"/>
      <c r="N4719" s="785"/>
      <c r="O4719" s="785"/>
      <c r="P4719" s="787">
        <v>37.648631999999999</v>
      </c>
      <c r="Q4719" s="787">
        <v>-4.1928E-2</v>
      </c>
      <c r="R4719" s="785" t="s">
        <v>1104</v>
      </c>
      <c r="S4719" s="785" t="s">
        <v>2643</v>
      </c>
      <c r="T4719" s="785" t="s">
        <v>2644</v>
      </c>
      <c r="U4719" s="785" t="s">
        <v>29134</v>
      </c>
      <c r="V4719" s="785" t="s">
        <v>2855</v>
      </c>
      <c r="W4719" s="785" t="s">
        <v>3253</v>
      </c>
      <c r="X4719" s="785"/>
      <c r="Y4719" s="615" t="str">
        <f t="shared" si="73"/>
        <v>Likunga Company Limited</v>
      </c>
      <c r="Z4719" s="785" t="s">
        <v>2599</v>
      </c>
      <c r="AA4719" s="785" t="s">
        <v>4349</v>
      </c>
      <c r="AB4719" s="785" t="s">
        <v>2605</v>
      </c>
      <c r="AC4719" s="785" t="s">
        <v>2606</v>
      </c>
      <c r="AD4719" s="786">
        <v>42796</v>
      </c>
    </row>
    <row r="4720" spans="1:30" ht="15.75">
      <c r="A4720" s="785" t="s">
        <v>4301</v>
      </c>
      <c r="B4720" s="785" t="s">
        <v>29135</v>
      </c>
      <c r="C4720" s="785" t="s">
        <v>4303</v>
      </c>
      <c r="D4720" s="785" t="s">
        <v>2599</v>
      </c>
      <c r="E4720" s="785" t="s">
        <v>5798</v>
      </c>
      <c r="F4720" s="786">
        <v>42564</v>
      </c>
      <c r="G4720" s="785" t="s">
        <v>5799</v>
      </c>
      <c r="H4720" s="786">
        <v>42614</v>
      </c>
      <c r="I4720" s="785" t="s">
        <v>29136</v>
      </c>
      <c r="J4720" s="785" t="s">
        <v>629</v>
      </c>
      <c r="K4720" s="785" t="s">
        <v>29137</v>
      </c>
      <c r="L4720" s="785" t="s">
        <v>29138</v>
      </c>
      <c r="M4720" s="785"/>
      <c r="N4720" s="785"/>
      <c r="O4720" s="785"/>
      <c r="P4720" s="787">
        <v>37.641565</v>
      </c>
      <c r="Q4720" s="787">
        <v>-0.24102199999999999</v>
      </c>
      <c r="R4720" s="785" t="s">
        <v>1266</v>
      </c>
      <c r="S4720" s="785" t="s">
        <v>1267</v>
      </c>
      <c r="T4720" s="785" t="s">
        <v>2636</v>
      </c>
      <c r="U4720" s="785" t="s">
        <v>3054</v>
      </c>
      <c r="V4720" s="785" t="s">
        <v>2855</v>
      </c>
      <c r="W4720" s="785" t="s">
        <v>3253</v>
      </c>
      <c r="X4720" s="785"/>
      <c r="Y4720" s="615" t="str">
        <f t="shared" si="73"/>
        <v>Likunga Company Limited</v>
      </c>
      <c r="Z4720" s="785" t="s">
        <v>2599</v>
      </c>
      <c r="AA4720" s="785" t="s">
        <v>4349</v>
      </c>
      <c r="AB4720" s="785" t="s">
        <v>2605</v>
      </c>
      <c r="AC4720" s="785" t="s">
        <v>2606</v>
      </c>
      <c r="AD4720" s="786">
        <v>42796</v>
      </c>
    </row>
    <row r="4721" spans="1:30" ht="15.75">
      <c r="A4721" s="785" t="s">
        <v>4301</v>
      </c>
      <c r="B4721" s="785" t="s">
        <v>29519</v>
      </c>
      <c r="C4721" s="785" t="s">
        <v>4303</v>
      </c>
      <c r="D4721" s="785" t="s">
        <v>2599</v>
      </c>
      <c r="E4721" s="785" t="s">
        <v>5798</v>
      </c>
      <c r="F4721" s="786">
        <v>42564</v>
      </c>
      <c r="G4721" s="785" t="s">
        <v>5799</v>
      </c>
      <c r="H4721" s="786">
        <v>42614</v>
      </c>
      <c r="I4721" s="785" t="s">
        <v>29520</v>
      </c>
      <c r="J4721" s="785" t="s">
        <v>629</v>
      </c>
      <c r="K4721" s="785" t="s">
        <v>29521</v>
      </c>
      <c r="L4721" s="785" t="s">
        <v>29522</v>
      </c>
      <c r="M4721" s="785"/>
      <c r="N4721" s="785"/>
      <c r="O4721" s="785"/>
      <c r="P4721" s="787">
        <v>37.638154999999998</v>
      </c>
      <c r="Q4721" s="787">
        <v>6.0652999999999999E-2</v>
      </c>
      <c r="R4721" s="785" t="s">
        <v>1104</v>
      </c>
      <c r="S4721" s="785" t="s">
        <v>1277</v>
      </c>
      <c r="T4721" s="785" t="s">
        <v>29523</v>
      </c>
      <c r="U4721" s="785" t="s">
        <v>29524</v>
      </c>
      <c r="V4721" s="785" t="s">
        <v>2855</v>
      </c>
      <c r="W4721" s="785" t="s">
        <v>2719</v>
      </c>
      <c r="X4721" s="785"/>
      <c r="Y4721" s="615" t="str">
        <f t="shared" si="73"/>
        <v>Zackmar Biotec Ltd</v>
      </c>
      <c r="Z4721" s="785" t="s">
        <v>2599</v>
      </c>
      <c r="AA4721" s="785" t="s">
        <v>4349</v>
      </c>
      <c r="AB4721" s="785" t="s">
        <v>2605</v>
      </c>
      <c r="AC4721" s="785" t="s">
        <v>2606</v>
      </c>
      <c r="AD4721" s="786">
        <v>42796</v>
      </c>
    </row>
    <row r="4722" spans="1:30" ht="15.75">
      <c r="A4722" s="785" t="s">
        <v>4301</v>
      </c>
      <c r="B4722" s="785" t="s">
        <v>30604</v>
      </c>
      <c r="C4722" s="785" t="s">
        <v>4303</v>
      </c>
      <c r="D4722" s="785" t="s">
        <v>2599</v>
      </c>
      <c r="E4722" s="785" t="s">
        <v>5798</v>
      </c>
      <c r="F4722" s="786">
        <v>42564</v>
      </c>
      <c r="G4722" s="785" t="s">
        <v>5799</v>
      </c>
      <c r="H4722" s="786">
        <v>42614</v>
      </c>
      <c r="I4722" s="785" t="s">
        <v>30605</v>
      </c>
      <c r="J4722" s="785" t="s">
        <v>629</v>
      </c>
      <c r="K4722" s="785" t="s">
        <v>2612</v>
      </c>
      <c r="L4722" s="785" t="s">
        <v>30606</v>
      </c>
      <c r="M4722" s="785"/>
      <c r="N4722" s="785"/>
      <c r="O4722" s="785"/>
      <c r="P4722" s="787">
        <v>35.197671999999997</v>
      </c>
      <c r="Q4722" s="787">
        <v>-0.85153500000000004</v>
      </c>
      <c r="R4722" s="785" t="s">
        <v>1623</v>
      </c>
      <c r="S4722" s="785" t="s">
        <v>5876</v>
      </c>
      <c r="T4722" s="785" t="s">
        <v>30607</v>
      </c>
      <c r="U4722" s="785" t="s">
        <v>30608</v>
      </c>
      <c r="V4722" s="785" t="s">
        <v>6015</v>
      </c>
      <c r="W4722" s="785" t="s">
        <v>2608</v>
      </c>
      <c r="X4722" s="785"/>
      <c r="Y4722" s="615" t="str">
        <f t="shared" si="73"/>
        <v>Biogas International Limited</v>
      </c>
      <c r="Z4722" s="785" t="s">
        <v>2599</v>
      </c>
      <c r="AA4722" s="785" t="s">
        <v>5464</v>
      </c>
      <c r="AB4722" s="785" t="s">
        <v>2609</v>
      </c>
      <c r="AC4722" s="785" t="s">
        <v>2610</v>
      </c>
      <c r="AD4722" s="786">
        <v>42796</v>
      </c>
    </row>
    <row r="4723" spans="1:30" ht="15.75">
      <c r="A4723" s="785" t="s">
        <v>4301</v>
      </c>
      <c r="B4723" s="785" t="s">
        <v>30832</v>
      </c>
      <c r="C4723" s="785" t="s">
        <v>4303</v>
      </c>
      <c r="D4723" s="785" t="s">
        <v>2599</v>
      </c>
      <c r="E4723" s="785" t="s">
        <v>5798</v>
      </c>
      <c r="F4723" s="786">
        <v>42564</v>
      </c>
      <c r="G4723" s="785" t="s">
        <v>5799</v>
      </c>
      <c r="H4723" s="786">
        <v>42614</v>
      </c>
      <c r="I4723" s="785" t="s">
        <v>30833</v>
      </c>
      <c r="J4723" s="785" t="s">
        <v>627</v>
      </c>
      <c r="K4723" s="785" t="s">
        <v>30834</v>
      </c>
      <c r="L4723" s="785" t="s">
        <v>30835</v>
      </c>
      <c r="M4723" s="785"/>
      <c r="N4723" s="785"/>
      <c r="O4723" s="785"/>
      <c r="P4723" s="787">
        <v>36.298808000000001</v>
      </c>
      <c r="Q4723" s="787">
        <v>3.8655000000000002E-2</v>
      </c>
      <c r="R4723" s="785" t="s">
        <v>960</v>
      </c>
      <c r="S4723" s="785" t="s">
        <v>1898</v>
      </c>
      <c r="T4723" s="785" t="s">
        <v>1241</v>
      </c>
      <c r="U4723" s="785" t="s">
        <v>1242</v>
      </c>
      <c r="V4723" s="785" t="s">
        <v>3004</v>
      </c>
      <c r="W4723" s="785" t="s">
        <v>11964</v>
      </c>
      <c r="X4723" s="785"/>
      <c r="Y4723" s="615" t="str">
        <f t="shared" si="73"/>
        <v>James Muchira Mwai</v>
      </c>
      <c r="Z4723" s="785" t="s">
        <v>2599</v>
      </c>
      <c r="AA4723" s="785" t="s">
        <v>4314</v>
      </c>
      <c r="AB4723" s="785" t="s">
        <v>2605</v>
      </c>
      <c r="AC4723" s="785" t="s">
        <v>2606</v>
      </c>
      <c r="AD4723" s="786">
        <v>42796</v>
      </c>
    </row>
    <row r="4724" spans="1:30" ht="15.75">
      <c r="A4724" s="785" t="s">
        <v>4301</v>
      </c>
      <c r="B4724" s="785" t="s">
        <v>30840</v>
      </c>
      <c r="C4724" s="785" t="s">
        <v>4379</v>
      </c>
      <c r="D4724" s="785" t="s">
        <v>2751</v>
      </c>
      <c r="E4724" s="785" t="s">
        <v>5798</v>
      </c>
      <c r="F4724" s="786">
        <v>42564</v>
      </c>
      <c r="G4724" s="785" t="s">
        <v>5799</v>
      </c>
      <c r="H4724" s="786">
        <v>42614</v>
      </c>
      <c r="I4724" s="785" t="s">
        <v>30841</v>
      </c>
      <c r="J4724" s="785" t="s">
        <v>629</v>
      </c>
      <c r="K4724" s="785" t="s">
        <v>30842</v>
      </c>
      <c r="L4724" s="785" t="s">
        <v>30843</v>
      </c>
      <c r="M4724" s="785"/>
      <c r="N4724" s="785"/>
      <c r="O4724" s="785"/>
      <c r="P4724" s="787">
        <v>36.942453</v>
      </c>
      <c r="Q4724" s="787">
        <v>-1.106881</v>
      </c>
      <c r="R4724" s="785" t="s">
        <v>821</v>
      </c>
      <c r="S4724" s="785" t="s">
        <v>2898</v>
      </c>
      <c r="T4724" s="785" t="s">
        <v>3337</v>
      </c>
      <c r="U4724" s="785" t="s">
        <v>2899</v>
      </c>
      <c r="V4724" s="785" t="s">
        <v>3004</v>
      </c>
      <c r="W4724" s="785" t="s">
        <v>2714</v>
      </c>
      <c r="X4724" s="785"/>
      <c r="Y4724" s="615" t="str">
        <f t="shared" si="73"/>
        <v>Joseph Ndua Tatu</v>
      </c>
      <c r="Z4724" s="785" t="s">
        <v>2599</v>
      </c>
      <c r="AA4724" s="785" t="s">
        <v>4314</v>
      </c>
      <c r="AB4724" s="785" t="s">
        <v>2683</v>
      </c>
      <c r="AC4724" s="785" t="s">
        <v>2606</v>
      </c>
      <c r="AD4724" s="786">
        <v>42796</v>
      </c>
    </row>
    <row r="4725" spans="1:30" ht="15.75">
      <c r="A4725" s="785" t="s">
        <v>4301</v>
      </c>
      <c r="B4725" s="785" t="s">
        <v>30844</v>
      </c>
      <c r="C4725" s="785" t="s">
        <v>4303</v>
      </c>
      <c r="D4725" s="785" t="s">
        <v>2599</v>
      </c>
      <c r="E4725" s="785" t="s">
        <v>5798</v>
      </c>
      <c r="F4725" s="786">
        <v>42564</v>
      </c>
      <c r="G4725" s="785" t="s">
        <v>5799</v>
      </c>
      <c r="H4725" s="786">
        <v>42614</v>
      </c>
      <c r="I4725" s="785" t="s">
        <v>30845</v>
      </c>
      <c r="J4725" s="785" t="s">
        <v>627</v>
      </c>
      <c r="K4725" s="785" t="s">
        <v>30846</v>
      </c>
      <c r="L4725" s="785" t="s">
        <v>30847</v>
      </c>
      <c r="M4725" s="785"/>
      <c r="N4725" s="785"/>
      <c r="O4725" s="785"/>
      <c r="P4725" s="787">
        <v>36.854866000000001</v>
      </c>
      <c r="Q4725" s="787">
        <v>-1.1083259999999999</v>
      </c>
      <c r="R4725" s="785" t="s">
        <v>821</v>
      </c>
      <c r="S4725" s="785" t="s">
        <v>871</v>
      </c>
      <c r="T4725" s="785" t="s">
        <v>3419</v>
      </c>
      <c r="U4725" s="785" t="s">
        <v>1660</v>
      </c>
      <c r="V4725" s="785" t="s">
        <v>3004</v>
      </c>
      <c r="W4725" s="785" t="s">
        <v>2714</v>
      </c>
      <c r="X4725" s="785"/>
      <c r="Y4725" s="615" t="str">
        <f t="shared" si="73"/>
        <v>Joseph Ndua Tatu</v>
      </c>
      <c r="Z4725" s="785" t="s">
        <v>2599</v>
      </c>
      <c r="AA4725" s="785" t="s">
        <v>4314</v>
      </c>
      <c r="AB4725" s="785" t="s">
        <v>2605</v>
      </c>
      <c r="AC4725" s="785" t="s">
        <v>2606</v>
      </c>
      <c r="AD4725" s="786">
        <v>42796</v>
      </c>
    </row>
    <row r="4726" spans="1:30" ht="15.75">
      <c r="A4726" s="785" t="s">
        <v>4301</v>
      </c>
      <c r="B4726" s="785" t="s">
        <v>30985</v>
      </c>
      <c r="C4726" s="785" t="s">
        <v>4303</v>
      </c>
      <c r="D4726" s="785" t="s">
        <v>2599</v>
      </c>
      <c r="E4726" s="785" t="s">
        <v>5798</v>
      </c>
      <c r="F4726" s="786">
        <v>42564</v>
      </c>
      <c r="G4726" s="785" t="s">
        <v>5799</v>
      </c>
      <c r="H4726" s="786">
        <v>42614</v>
      </c>
      <c r="I4726" s="785" t="s">
        <v>30986</v>
      </c>
      <c r="J4726" s="785" t="s">
        <v>629</v>
      </c>
      <c r="K4726" s="785" t="s">
        <v>30987</v>
      </c>
      <c r="L4726" s="785" t="s">
        <v>30988</v>
      </c>
      <c r="M4726" s="785"/>
      <c r="N4726" s="785"/>
      <c r="O4726" s="785"/>
      <c r="P4726" s="787">
        <v>34.782525</v>
      </c>
      <c r="Q4726" s="787">
        <v>0.31829000000000002</v>
      </c>
      <c r="R4726" s="785" t="s">
        <v>1917</v>
      </c>
      <c r="S4726" s="785" t="s">
        <v>2983</v>
      </c>
      <c r="T4726" s="785" t="s">
        <v>3381</v>
      </c>
      <c r="U4726" s="785" t="s">
        <v>3382</v>
      </c>
      <c r="V4726" s="785" t="s">
        <v>3004</v>
      </c>
      <c r="W4726" s="785" t="s">
        <v>6356</v>
      </c>
      <c r="X4726" s="785"/>
      <c r="Y4726" s="615" t="str">
        <f t="shared" si="73"/>
        <v>Gillet Lihanda</v>
      </c>
      <c r="Z4726" s="785" t="s">
        <v>2599</v>
      </c>
      <c r="AA4726" s="785" t="s">
        <v>4314</v>
      </c>
      <c r="AB4726" s="785" t="s">
        <v>2683</v>
      </c>
      <c r="AC4726" s="785" t="s">
        <v>2606</v>
      </c>
      <c r="AD4726" s="786">
        <v>42796</v>
      </c>
    </row>
    <row r="4727" spans="1:30" ht="15.75">
      <c r="A4727" s="785" t="s">
        <v>4301</v>
      </c>
      <c r="B4727" s="785" t="s">
        <v>30998</v>
      </c>
      <c r="C4727" s="785" t="s">
        <v>4322</v>
      </c>
      <c r="D4727" s="785" t="s">
        <v>2611</v>
      </c>
      <c r="E4727" s="785" t="s">
        <v>5798</v>
      </c>
      <c r="F4727" s="786">
        <v>42564</v>
      </c>
      <c r="G4727" s="785" t="s">
        <v>5799</v>
      </c>
      <c r="H4727" s="786">
        <v>42614</v>
      </c>
      <c r="I4727" s="785" t="s">
        <v>30999</v>
      </c>
      <c r="J4727" s="785" t="s">
        <v>629</v>
      </c>
      <c r="K4727" s="785" t="s">
        <v>31000</v>
      </c>
      <c r="L4727" s="785" t="s">
        <v>31001</v>
      </c>
      <c r="M4727" s="785"/>
      <c r="N4727" s="785"/>
      <c r="O4727" s="785"/>
      <c r="P4727" s="787">
        <v>36.229101999999997</v>
      </c>
      <c r="Q4727" s="787">
        <v>6.0499999999999996E-4</v>
      </c>
      <c r="R4727" s="785" t="s">
        <v>1228</v>
      </c>
      <c r="S4727" s="785" t="s">
        <v>1229</v>
      </c>
      <c r="T4727" s="785" t="s">
        <v>3477</v>
      </c>
      <c r="U4727" s="785" t="s">
        <v>3477</v>
      </c>
      <c r="V4727" s="785" t="s">
        <v>3004</v>
      </c>
      <c r="W4727" s="785" t="s">
        <v>3288</v>
      </c>
      <c r="X4727" s="785"/>
      <c r="Y4727" s="615" t="str">
        <f t="shared" si="73"/>
        <v>KREEN</v>
      </c>
      <c r="Z4727" s="785" t="s">
        <v>2599</v>
      </c>
      <c r="AA4727" s="785" t="s">
        <v>4314</v>
      </c>
      <c r="AB4727" s="785" t="s">
        <v>2683</v>
      </c>
      <c r="AC4727" s="785" t="s">
        <v>2606</v>
      </c>
      <c r="AD4727" s="786">
        <v>42796</v>
      </c>
    </row>
    <row r="4728" spans="1:30" ht="15.75">
      <c r="A4728" s="785" t="s">
        <v>4301</v>
      </c>
      <c r="B4728" s="785" t="s">
        <v>31011</v>
      </c>
      <c r="C4728" s="785" t="s">
        <v>4303</v>
      </c>
      <c r="D4728" s="785" t="s">
        <v>2599</v>
      </c>
      <c r="E4728" s="785" t="s">
        <v>5798</v>
      </c>
      <c r="F4728" s="786">
        <v>42564</v>
      </c>
      <c r="G4728" s="785" t="s">
        <v>5799</v>
      </c>
      <c r="H4728" s="786">
        <v>42614</v>
      </c>
      <c r="I4728" s="785" t="s">
        <v>31012</v>
      </c>
      <c r="J4728" s="785" t="s">
        <v>629</v>
      </c>
      <c r="K4728" s="785" t="s">
        <v>31013</v>
      </c>
      <c r="L4728" s="785" t="s">
        <v>31014</v>
      </c>
      <c r="M4728" s="785"/>
      <c r="N4728" s="785"/>
      <c r="O4728" s="785"/>
      <c r="P4728" s="787">
        <v>34.945402999999999</v>
      </c>
      <c r="Q4728" s="787">
        <v>-0.57741699999999996</v>
      </c>
      <c r="R4728" s="785" t="s">
        <v>843</v>
      </c>
      <c r="S4728" s="785" t="s">
        <v>844</v>
      </c>
      <c r="T4728" s="785" t="s">
        <v>1074</v>
      </c>
      <c r="U4728" s="785" t="s">
        <v>31015</v>
      </c>
      <c r="V4728" s="785" t="s">
        <v>3004</v>
      </c>
      <c r="W4728" s="785" t="s">
        <v>4057</v>
      </c>
      <c r="X4728" s="785"/>
      <c r="Y4728" s="615" t="str">
        <f t="shared" si="73"/>
        <v>Joel N Moigare</v>
      </c>
      <c r="Z4728" s="785" t="s">
        <v>2599</v>
      </c>
      <c r="AA4728" s="785" t="s">
        <v>4314</v>
      </c>
      <c r="AB4728" s="785" t="s">
        <v>2605</v>
      </c>
      <c r="AC4728" s="785" t="s">
        <v>2606</v>
      </c>
      <c r="AD4728" s="786">
        <v>42796</v>
      </c>
    </row>
    <row r="4729" spans="1:30" ht="15.75">
      <c r="A4729" s="785" t="s">
        <v>4301</v>
      </c>
      <c r="B4729" s="785" t="s">
        <v>32101</v>
      </c>
      <c r="C4729" s="785" t="s">
        <v>4303</v>
      </c>
      <c r="D4729" s="785" t="s">
        <v>2599</v>
      </c>
      <c r="E4729" s="785" t="s">
        <v>5798</v>
      </c>
      <c r="F4729" s="786">
        <v>42564</v>
      </c>
      <c r="G4729" s="785" t="s">
        <v>5799</v>
      </c>
      <c r="H4729" s="786">
        <v>42614</v>
      </c>
      <c r="I4729" s="785" t="s">
        <v>32102</v>
      </c>
      <c r="J4729" s="785" t="s">
        <v>627</v>
      </c>
      <c r="K4729" s="785" t="s">
        <v>32103</v>
      </c>
      <c r="L4729" s="785" t="s">
        <v>32104</v>
      </c>
      <c r="M4729" s="785"/>
      <c r="N4729" s="785"/>
      <c r="O4729" s="785"/>
      <c r="P4729" s="787">
        <v>36.409230000000001</v>
      </c>
      <c r="Q4729" s="787">
        <v>0.16284000000000001</v>
      </c>
      <c r="R4729" s="785" t="s">
        <v>960</v>
      </c>
      <c r="S4729" s="785" t="s">
        <v>1898</v>
      </c>
      <c r="T4729" s="785" t="s">
        <v>3328</v>
      </c>
      <c r="U4729" s="785" t="s">
        <v>3506</v>
      </c>
      <c r="V4729" s="785" t="s">
        <v>3070</v>
      </c>
      <c r="W4729" s="785" t="s">
        <v>2974</v>
      </c>
      <c r="X4729" s="785"/>
      <c r="Y4729" s="615" t="str">
        <f t="shared" si="73"/>
        <v>Harun Muchiri Stephen</v>
      </c>
      <c r="Z4729" s="785" t="s">
        <v>2599</v>
      </c>
      <c r="AA4729" s="785" t="s">
        <v>4314</v>
      </c>
      <c r="AB4729" s="785" t="s">
        <v>2876</v>
      </c>
      <c r="AC4729" s="785" t="s">
        <v>2606</v>
      </c>
      <c r="AD4729" s="786">
        <v>42796</v>
      </c>
    </row>
    <row r="4730" spans="1:30" ht="15.75">
      <c r="A4730" s="785" t="s">
        <v>4301</v>
      </c>
      <c r="B4730" s="785" t="s">
        <v>32133</v>
      </c>
      <c r="C4730" s="785" t="s">
        <v>4303</v>
      </c>
      <c r="D4730" s="785" t="s">
        <v>2599</v>
      </c>
      <c r="E4730" s="785" t="s">
        <v>5798</v>
      </c>
      <c r="F4730" s="786">
        <v>42564</v>
      </c>
      <c r="G4730" s="785" t="s">
        <v>5799</v>
      </c>
      <c r="H4730" s="786">
        <v>42614</v>
      </c>
      <c r="I4730" s="785" t="s">
        <v>32134</v>
      </c>
      <c r="J4730" s="785" t="s">
        <v>629</v>
      </c>
      <c r="K4730" s="785" t="s">
        <v>32135</v>
      </c>
      <c r="L4730" s="785" t="s">
        <v>32136</v>
      </c>
      <c r="M4730" s="785"/>
      <c r="N4730" s="785"/>
      <c r="O4730" s="785"/>
      <c r="P4730" s="787">
        <v>36.845486999999999</v>
      </c>
      <c r="Q4730" s="787">
        <v>-1.057739</v>
      </c>
      <c r="R4730" s="785" t="s">
        <v>821</v>
      </c>
      <c r="S4730" s="785" t="s">
        <v>871</v>
      </c>
      <c r="T4730" s="785" t="s">
        <v>32137</v>
      </c>
      <c r="U4730" s="785" t="s">
        <v>32138</v>
      </c>
      <c r="V4730" s="785" t="s">
        <v>3070</v>
      </c>
      <c r="W4730" s="785" t="s">
        <v>3032</v>
      </c>
      <c r="X4730" s="785"/>
      <c r="Y4730" s="615" t="str">
        <f t="shared" si="73"/>
        <v>Mathew Njoroge Nganga</v>
      </c>
      <c r="Z4730" s="785" t="s">
        <v>2599</v>
      </c>
      <c r="AA4730" s="785" t="s">
        <v>4314</v>
      </c>
      <c r="AB4730" s="785" t="s">
        <v>2605</v>
      </c>
      <c r="AC4730" s="785" t="s">
        <v>2606</v>
      </c>
      <c r="AD4730" s="786">
        <v>42796</v>
      </c>
    </row>
    <row r="4731" spans="1:30" ht="15.75">
      <c r="A4731" s="785" t="s">
        <v>4301</v>
      </c>
      <c r="B4731" s="785" t="s">
        <v>32177</v>
      </c>
      <c r="C4731" s="785" t="s">
        <v>4379</v>
      </c>
      <c r="D4731" s="785" t="s">
        <v>2751</v>
      </c>
      <c r="E4731" s="785" t="s">
        <v>5798</v>
      </c>
      <c r="F4731" s="786">
        <v>42564</v>
      </c>
      <c r="G4731" s="785" t="s">
        <v>5799</v>
      </c>
      <c r="H4731" s="786">
        <v>42614</v>
      </c>
      <c r="I4731" s="785" t="s">
        <v>32178</v>
      </c>
      <c r="J4731" s="785" t="s">
        <v>629</v>
      </c>
      <c r="K4731" s="785" t="s">
        <v>2612</v>
      </c>
      <c r="L4731" s="785" t="s">
        <v>32179</v>
      </c>
      <c r="M4731" s="785"/>
      <c r="N4731" s="785"/>
      <c r="O4731" s="785"/>
      <c r="P4731" s="788"/>
      <c r="Q4731" s="788"/>
      <c r="R4731" s="785" t="s">
        <v>821</v>
      </c>
      <c r="S4731" s="785" t="s">
        <v>1429</v>
      </c>
      <c r="T4731" s="785" t="s">
        <v>3608</v>
      </c>
      <c r="U4731" s="785" t="s">
        <v>2599</v>
      </c>
      <c r="V4731" s="785" t="s">
        <v>3070</v>
      </c>
      <c r="W4731" s="785" t="s">
        <v>3385</v>
      </c>
      <c r="X4731" s="785"/>
      <c r="Y4731" s="615" t="str">
        <f t="shared" si="73"/>
        <v>Wonderflame Biogas Contractors</v>
      </c>
      <c r="Z4731" s="785" t="s">
        <v>2599</v>
      </c>
      <c r="AA4731" s="785" t="s">
        <v>4314</v>
      </c>
      <c r="AB4731" s="785" t="s">
        <v>2605</v>
      </c>
      <c r="AC4731" s="785" t="s">
        <v>2606</v>
      </c>
      <c r="AD4731" s="786">
        <v>43314</v>
      </c>
    </row>
    <row r="4732" spans="1:30" ht="15.75">
      <c r="A4732" s="785" t="s">
        <v>4301</v>
      </c>
      <c r="B4732" s="785" t="s">
        <v>32476</v>
      </c>
      <c r="C4732" s="785" t="s">
        <v>4303</v>
      </c>
      <c r="D4732" s="785" t="s">
        <v>2599</v>
      </c>
      <c r="E4732" s="785" t="s">
        <v>5798</v>
      </c>
      <c r="F4732" s="786">
        <v>42564</v>
      </c>
      <c r="G4732" s="785" t="s">
        <v>5799</v>
      </c>
      <c r="H4732" s="786">
        <v>42614</v>
      </c>
      <c r="I4732" s="785" t="s">
        <v>32477</v>
      </c>
      <c r="J4732" s="785" t="s">
        <v>629</v>
      </c>
      <c r="K4732" s="785" t="s">
        <v>32478</v>
      </c>
      <c r="L4732" s="785" t="s">
        <v>32479</v>
      </c>
      <c r="M4732" s="785"/>
      <c r="N4732" s="785"/>
      <c r="O4732" s="785"/>
      <c r="P4732" s="787">
        <v>36.670690999999998</v>
      </c>
      <c r="Q4732" s="787">
        <v>-1.2815380000000001</v>
      </c>
      <c r="R4732" s="785" t="s">
        <v>821</v>
      </c>
      <c r="S4732" s="785" t="s">
        <v>1429</v>
      </c>
      <c r="T4732" s="785" t="s">
        <v>2947</v>
      </c>
      <c r="U4732" s="785" t="s">
        <v>2947</v>
      </c>
      <c r="V4732" s="785" t="s">
        <v>3070</v>
      </c>
      <c r="W4732" s="785" t="s">
        <v>3497</v>
      </c>
      <c r="X4732" s="785"/>
      <c r="Y4732" s="615" t="str">
        <f t="shared" si="73"/>
        <v>Cides Ltd</v>
      </c>
      <c r="Z4732" s="785" t="s">
        <v>2599</v>
      </c>
      <c r="AA4732" s="785" t="s">
        <v>4349</v>
      </c>
      <c r="AB4732" s="785" t="s">
        <v>2605</v>
      </c>
      <c r="AC4732" s="785" t="s">
        <v>2606</v>
      </c>
      <c r="AD4732" s="786">
        <v>42796</v>
      </c>
    </row>
    <row r="4733" spans="1:30" ht="15.75">
      <c r="A4733" s="785" t="s">
        <v>4301</v>
      </c>
      <c r="B4733" s="785" t="s">
        <v>32615</v>
      </c>
      <c r="C4733" s="785" t="s">
        <v>4303</v>
      </c>
      <c r="D4733" s="785" t="s">
        <v>2599</v>
      </c>
      <c r="E4733" s="785" t="s">
        <v>5798</v>
      </c>
      <c r="F4733" s="786">
        <v>42564</v>
      </c>
      <c r="G4733" s="785" t="s">
        <v>5799</v>
      </c>
      <c r="H4733" s="786">
        <v>42614</v>
      </c>
      <c r="I4733" s="785" t="s">
        <v>32616</v>
      </c>
      <c r="J4733" s="785" t="s">
        <v>629</v>
      </c>
      <c r="K4733" s="785" t="s">
        <v>32617</v>
      </c>
      <c r="L4733" s="785" t="s">
        <v>32618</v>
      </c>
      <c r="M4733" s="785"/>
      <c r="N4733" s="785"/>
      <c r="O4733" s="785"/>
      <c r="P4733" s="787">
        <v>37.119033000000002</v>
      </c>
      <c r="Q4733" s="787">
        <v>3.9135000000000003E-2</v>
      </c>
      <c r="R4733" s="785" t="s">
        <v>1104</v>
      </c>
      <c r="S4733" s="785" t="s">
        <v>1826</v>
      </c>
      <c r="T4733" s="785" t="s">
        <v>3011</v>
      </c>
      <c r="U4733" s="785" t="s">
        <v>32619</v>
      </c>
      <c r="V4733" s="785" t="s">
        <v>3070</v>
      </c>
      <c r="W4733" s="785" t="s">
        <v>3015</v>
      </c>
      <c r="X4733" s="785"/>
      <c r="Y4733" s="615" t="str">
        <f t="shared" si="73"/>
        <v>Mt Kenya Renewable Energy</v>
      </c>
      <c r="Z4733" s="785" t="s">
        <v>2599</v>
      </c>
      <c r="AA4733" s="785" t="s">
        <v>4349</v>
      </c>
      <c r="AB4733" s="785" t="s">
        <v>2605</v>
      </c>
      <c r="AC4733" s="785" t="s">
        <v>2606</v>
      </c>
      <c r="AD4733" s="786">
        <v>42796</v>
      </c>
    </row>
    <row r="4734" spans="1:30" ht="15.75">
      <c r="A4734" s="785" t="s">
        <v>4301</v>
      </c>
      <c r="B4734" s="785" t="s">
        <v>32634</v>
      </c>
      <c r="C4734" s="785" t="s">
        <v>4303</v>
      </c>
      <c r="D4734" s="785" t="s">
        <v>2599</v>
      </c>
      <c r="E4734" s="785" t="s">
        <v>5798</v>
      </c>
      <c r="F4734" s="786">
        <v>42564</v>
      </c>
      <c r="G4734" s="785" t="s">
        <v>5799</v>
      </c>
      <c r="H4734" s="786">
        <v>42614</v>
      </c>
      <c r="I4734" s="785" t="s">
        <v>32635</v>
      </c>
      <c r="J4734" s="785" t="s">
        <v>629</v>
      </c>
      <c r="K4734" s="785" t="s">
        <v>32636</v>
      </c>
      <c r="L4734" s="785" t="s">
        <v>32637</v>
      </c>
      <c r="M4734" s="785"/>
      <c r="N4734" s="785"/>
      <c r="O4734" s="785"/>
      <c r="P4734" s="787">
        <v>36.851877000000002</v>
      </c>
      <c r="Q4734" s="787">
        <v>-1.0373300000000001</v>
      </c>
      <c r="R4734" s="785" t="s">
        <v>821</v>
      </c>
      <c r="S4734" s="785" t="s">
        <v>2041</v>
      </c>
      <c r="T4734" s="785" t="s">
        <v>32638</v>
      </c>
      <c r="U4734" s="785" t="s">
        <v>27840</v>
      </c>
      <c r="V4734" s="785" t="s">
        <v>3070</v>
      </c>
      <c r="W4734" s="785" t="s">
        <v>2805</v>
      </c>
      <c r="X4734" s="785"/>
      <c r="Y4734" s="615" t="str">
        <f t="shared" si="73"/>
        <v>Felikam Biogas Services</v>
      </c>
      <c r="Z4734" s="785" t="s">
        <v>2599</v>
      </c>
      <c r="AA4734" s="785" t="s">
        <v>4349</v>
      </c>
      <c r="AB4734" s="785" t="s">
        <v>2605</v>
      </c>
      <c r="AC4734" s="785" t="s">
        <v>2606</v>
      </c>
      <c r="AD4734" s="786">
        <v>42796</v>
      </c>
    </row>
    <row r="4735" spans="1:30" ht="15.75">
      <c r="A4735" s="785" t="s">
        <v>4301</v>
      </c>
      <c r="B4735" s="785" t="s">
        <v>27051</v>
      </c>
      <c r="C4735" s="785" t="s">
        <v>4303</v>
      </c>
      <c r="D4735" s="785" t="s">
        <v>2599</v>
      </c>
      <c r="E4735" s="785" t="s">
        <v>17587</v>
      </c>
      <c r="F4735" s="786">
        <v>42563</v>
      </c>
      <c r="G4735" s="785" t="s">
        <v>17394</v>
      </c>
      <c r="H4735" s="786">
        <v>42613</v>
      </c>
      <c r="I4735" s="785" t="s">
        <v>27052</v>
      </c>
      <c r="J4735" s="785" t="s">
        <v>629</v>
      </c>
      <c r="K4735" s="785" t="s">
        <v>27053</v>
      </c>
      <c r="L4735" s="785" t="s">
        <v>27054</v>
      </c>
      <c r="M4735" s="785"/>
      <c r="N4735" s="785"/>
      <c r="O4735" s="785"/>
      <c r="P4735" s="787">
        <v>36.484068000000001</v>
      </c>
      <c r="Q4735" s="787">
        <v>-0.495533</v>
      </c>
      <c r="R4735" s="785" t="s">
        <v>1228</v>
      </c>
      <c r="S4735" s="785" t="s">
        <v>3142</v>
      </c>
      <c r="T4735" s="785" t="s">
        <v>27055</v>
      </c>
      <c r="U4735" s="785" t="s">
        <v>2599</v>
      </c>
      <c r="V4735" s="785" t="s">
        <v>2673</v>
      </c>
      <c r="W4735" s="785" t="s">
        <v>2974</v>
      </c>
      <c r="X4735" s="785"/>
      <c r="Y4735" s="615" t="str">
        <f t="shared" si="73"/>
        <v>Harun Muchiri Stephen</v>
      </c>
      <c r="Z4735" s="785" t="s">
        <v>2599</v>
      </c>
      <c r="AA4735" s="785" t="s">
        <v>4314</v>
      </c>
      <c r="AB4735" s="785" t="s">
        <v>2605</v>
      </c>
      <c r="AC4735" s="785" t="s">
        <v>2606</v>
      </c>
      <c r="AD4735" s="786">
        <v>43314</v>
      </c>
    </row>
    <row r="4736" spans="1:30" ht="15.75">
      <c r="A4736" s="785" t="s">
        <v>4301</v>
      </c>
      <c r="B4736" s="785" t="s">
        <v>6404</v>
      </c>
      <c r="C4736" s="785" t="s">
        <v>4303</v>
      </c>
      <c r="D4736" s="785" t="s">
        <v>2599</v>
      </c>
      <c r="E4736" s="785" t="s">
        <v>6405</v>
      </c>
      <c r="F4736" s="786">
        <v>42562</v>
      </c>
      <c r="G4736" s="785" t="s">
        <v>6344</v>
      </c>
      <c r="H4736" s="786">
        <v>42612</v>
      </c>
      <c r="I4736" s="785" t="s">
        <v>6406</v>
      </c>
      <c r="J4736" s="785" t="s">
        <v>629</v>
      </c>
      <c r="K4736" s="785" t="s">
        <v>6407</v>
      </c>
      <c r="L4736" s="785" t="s">
        <v>6408</v>
      </c>
      <c r="M4736" s="785"/>
      <c r="N4736" s="785"/>
      <c r="O4736" s="785"/>
      <c r="P4736" s="787">
        <v>34.173195</v>
      </c>
      <c r="Q4736" s="787">
        <v>0.41288399999999997</v>
      </c>
      <c r="R4736" s="785" t="s">
        <v>1716</v>
      </c>
      <c r="S4736" s="785" t="s">
        <v>1716</v>
      </c>
      <c r="T4736" s="785" t="s">
        <v>6409</v>
      </c>
      <c r="U4736" s="785" t="s">
        <v>6410</v>
      </c>
      <c r="V4736" s="785" t="s">
        <v>2855</v>
      </c>
      <c r="W4736" s="785" t="s">
        <v>2658</v>
      </c>
      <c r="X4736" s="785" t="s">
        <v>2780</v>
      </c>
      <c r="Y4736" s="615" t="str">
        <f t="shared" si="73"/>
        <v>Carly C Mwandigha</v>
      </c>
      <c r="Z4736" s="785" t="s">
        <v>2599</v>
      </c>
      <c r="AA4736" s="785" t="s">
        <v>4314</v>
      </c>
      <c r="AB4736" s="785" t="s">
        <v>2683</v>
      </c>
      <c r="AC4736" s="785" t="s">
        <v>2606</v>
      </c>
      <c r="AD4736" s="786">
        <v>42796</v>
      </c>
    </row>
    <row r="4737" spans="1:30" ht="15.75">
      <c r="A4737" s="785" t="s">
        <v>4301</v>
      </c>
      <c r="B4737" s="785" t="s">
        <v>25380</v>
      </c>
      <c r="C4737" s="785" t="s">
        <v>4303</v>
      </c>
      <c r="D4737" s="785" t="s">
        <v>2599</v>
      </c>
      <c r="E4737" s="785" t="s">
        <v>18568</v>
      </c>
      <c r="F4737" s="786">
        <v>42581</v>
      </c>
      <c r="G4737" s="785" t="s">
        <v>6344</v>
      </c>
      <c r="H4737" s="786">
        <v>42612</v>
      </c>
      <c r="I4737" s="785" t="s">
        <v>25381</v>
      </c>
      <c r="J4737" s="785" t="s">
        <v>627</v>
      </c>
      <c r="K4737" s="785" t="s">
        <v>25382</v>
      </c>
      <c r="L4737" s="785" t="s">
        <v>25383</v>
      </c>
      <c r="M4737" s="785"/>
      <c r="N4737" s="785"/>
      <c r="O4737" s="785"/>
      <c r="P4737" s="787">
        <v>37.004392000000003</v>
      </c>
      <c r="Q4737" s="787">
        <v>-0.363952</v>
      </c>
      <c r="R4737" s="785" t="s">
        <v>1056</v>
      </c>
      <c r="S4737" s="785" t="s">
        <v>2272</v>
      </c>
      <c r="T4737" s="785" t="s">
        <v>6926</v>
      </c>
      <c r="U4737" s="785" t="s">
        <v>1058</v>
      </c>
      <c r="V4737" s="785" t="s">
        <v>3174</v>
      </c>
      <c r="W4737" s="785" t="s">
        <v>4047</v>
      </c>
      <c r="X4737" s="785" t="s">
        <v>2647</v>
      </c>
      <c r="Y4737" s="615" t="str">
        <f t="shared" si="73"/>
        <v>Washington Mwangi Muinuki</v>
      </c>
      <c r="Z4737" s="785" t="s">
        <v>2599</v>
      </c>
      <c r="AA4737" s="785" t="s">
        <v>4314</v>
      </c>
      <c r="AB4737" s="785" t="s">
        <v>2876</v>
      </c>
      <c r="AC4737" s="785" t="s">
        <v>2606</v>
      </c>
      <c r="AD4737" s="786">
        <v>42796</v>
      </c>
    </row>
    <row r="4738" spans="1:30" ht="15.75">
      <c r="A4738" s="785" t="s">
        <v>4301</v>
      </c>
      <c r="B4738" s="785" t="s">
        <v>22512</v>
      </c>
      <c r="C4738" s="785" t="s">
        <v>4303</v>
      </c>
      <c r="D4738" s="785" t="s">
        <v>2599</v>
      </c>
      <c r="E4738" s="785" t="s">
        <v>5678</v>
      </c>
      <c r="F4738" s="786">
        <v>42594</v>
      </c>
      <c r="G4738" s="785" t="s">
        <v>22513</v>
      </c>
      <c r="H4738" s="786">
        <v>42611</v>
      </c>
      <c r="I4738" s="785" t="s">
        <v>22514</v>
      </c>
      <c r="J4738" s="785" t="s">
        <v>629</v>
      </c>
      <c r="K4738" s="785" t="s">
        <v>22515</v>
      </c>
      <c r="L4738" s="785" t="s">
        <v>22516</v>
      </c>
      <c r="M4738" s="785"/>
      <c r="N4738" s="785"/>
      <c r="O4738" s="785"/>
      <c r="P4738" s="787">
        <v>37.587985000000003</v>
      </c>
      <c r="Q4738" s="787">
        <v>-0.41037299999999999</v>
      </c>
      <c r="R4738" s="785" t="s">
        <v>1089</v>
      </c>
      <c r="S4738" s="785" t="s">
        <v>2731</v>
      </c>
      <c r="T4738" s="785" t="s">
        <v>2731</v>
      </c>
      <c r="U4738" s="785" t="s">
        <v>3306</v>
      </c>
      <c r="V4738" s="785" t="s">
        <v>2673</v>
      </c>
      <c r="W4738" s="785" t="s">
        <v>3079</v>
      </c>
      <c r="X4738" s="785" t="s">
        <v>3080</v>
      </c>
      <c r="Y4738" s="615" t="str">
        <f t="shared" ref="Y4738:Y4801" si="74">IF(X4738="",W4738,X4738)</f>
        <v>Samuel Migwi</v>
      </c>
      <c r="Z4738" s="785" t="s">
        <v>22504</v>
      </c>
      <c r="AA4738" s="785" t="s">
        <v>4314</v>
      </c>
      <c r="AB4738" s="785" t="s">
        <v>2605</v>
      </c>
      <c r="AC4738" s="785" t="s">
        <v>2606</v>
      </c>
      <c r="AD4738" s="786">
        <v>43007</v>
      </c>
    </row>
    <row r="4739" spans="1:30" ht="15.75">
      <c r="A4739" s="785" t="s">
        <v>4301</v>
      </c>
      <c r="B4739" s="785" t="s">
        <v>33154</v>
      </c>
      <c r="C4739" s="785" t="s">
        <v>4303</v>
      </c>
      <c r="D4739" s="785" t="s">
        <v>2599</v>
      </c>
      <c r="E4739" s="785" t="s">
        <v>6443</v>
      </c>
      <c r="F4739" s="786">
        <v>42502</v>
      </c>
      <c r="G4739" s="785" t="s">
        <v>22513</v>
      </c>
      <c r="H4739" s="786">
        <v>42611</v>
      </c>
      <c r="I4739" s="785" t="s">
        <v>33155</v>
      </c>
      <c r="J4739" s="785" t="s">
        <v>629</v>
      </c>
      <c r="K4739" s="785" t="s">
        <v>33156</v>
      </c>
      <c r="L4739" s="785" t="s">
        <v>33157</v>
      </c>
      <c r="M4739" s="785"/>
      <c r="N4739" s="785"/>
      <c r="O4739" s="785"/>
      <c r="P4739" s="787">
        <v>35.42239</v>
      </c>
      <c r="Q4739" s="787">
        <v>0.53383899999999995</v>
      </c>
      <c r="R4739" s="785" t="s">
        <v>893</v>
      </c>
      <c r="S4739" s="785" t="s">
        <v>1356</v>
      </c>
      <c r="T4739" s="785" t="s">
        <v>33158</v>
      </c>
      <c r="U4739" s="785" t="s">
        <v>33159</v>
      </c>
      <c r="V4739" s="785" t="s">
        <v>3174</v>
      </c>
      <c r="W4739" s="785" t="s">
        <v>3239</v>
      </c>
      <c r="X4739" s="785"/>
      <c r="Y4739" s="615" t="str">
        <f t="shared" si="74"/>
        <v>Daniel Bartilol</v>
      </c>
      <c r="Z4739" s="785" t="s">
        <v>2599</v>
      </c>
      <c r="AA4739" s="785" t="s">
        <v>4314</v>
      </c>
      <c r="AB4739" s="785" t="s">
        <v>2605</v>
      </c>
      <c r="AC4739" s="785" t="s">
        <v>2606</v>
      </c>
      <c r="AD4739" s="786">
        <v>42796</v>
      </c>
    </row>
    <row r="4740" spans="1:30" ht="15.75">
      <c r="A4740" s="785" t="s">
        <v>4301</v>
      </c>
      <c r="B4740" s="785" t="s">
        <v>7896</v>
      </c>
      <c r="C4740" s="785" t="s">
        <v>4303</v>
      </c>
      <c r="D4740" s="785" t="s">
        <v>2599</v>
      </c>
      <c r="E4740" s="785" t="s">
        <v>7897</v>
      </c>
      <c r="F4740" s="786">
        <v>42539</v>
      </c>
      <c r="G4740" s="785" t="s">
        <v>7898</v>
      </c>
      <c r="H4740" s="786">
        <v>42610</v>
      </c>
      <c r="I4740" s="785" t="s">
        <v>7899</v>
      </c>
      <c r="J4740" s="785" t="s">
        <v>627</v>
      </c>
      <c r="K4740" s="785" t="s">
        <v>7900</v>
      </c>
      <c r="L4740" s="785" t="s">
        <v>7901</v>
      </c>
      <c r="M4740" s="785"/>
      <c r="N4740" s="785"/>
      <c r="O4740" s="785"/>
      <c r="P4740" s="787">
        <v>35.267937000000003</v>
      </c>
      <c r="Q4740" s="787">
        <v>0.93782299999999996</v>
      </c>
      <c r="R4740" s="785" t="s">
        <v>1189</v>
      </c>
      <c r="S4740" s="785" t="s">
        <v>2977</v>
      </c>
      <c r="T4740" s="785" t="s">
        <v>4585</v>
      </c>
      <c r="U4740" s="785" t="s">
        <v>7894</v>
      </c>
      <c r="V4740" s="785" t="s">
        <v>2855</v>
      </c>
      <c r="W4740" s="785" t="s">
        <v>4010</v>
      </c>
      <c r="X4740" s="785" t="s">
        <v>4010</v>
      </c>
      <c r="Y4740" s="615" t="str">
        <f t="shared" si="74"/>
        <v>Emmanuel Kitui</v>
      </c>
      <c r="Z4740" s="785" t="s">
        <v>7895</v>
      </c>
      <c r="AA4740" s="785" t="s">
        <v>4314</v>
      </c>
      <c r="AB4740" s="785" t="s">
        <v>2605</v>
      </c>
      <c r="AC4740" s="785" t="s">
        <v>2606</v>
      </c>
      <c r="AD4740" s="786">
        <v>43001</v>
      </c>
    </row>
    <row r="4741" spans="1:30" ht="15.75">
      <c r="A4741" s="785" t="s">
        <v>4301</v>
      </c>
      <c r="B4741" s="785" t="s">
        <v>7890</v>
      </c>
      <c r="C4741" s="785" t="s">
        <v>4303</v>
      </c>
      <c r="D4741" s="785" t="s">
        <v>2599</v>
      </c>
      <c r="E4741" s="785" t="s">
        <v>6527</v>
      </c>
      <c r="F4741" s="786">
        <v>42516</v>
      </c>
      <c r="G4741" s="785" t="s">
        <v>7891</v>
      </c>
      <c r="H4741" s="786">
        <v>42604</v>
      </c>
      <c r="I4741" s="785" t="s">
        <v>7892</v>
      </c>
      <c r="J4741" s="785" t="s">
        <v>627</v>
      </c>
      <c r="K4741" s="785" t="s">
        <v>2612</v>
      </c>
      <c r="L4741" s="785" t="s">
        <v>7893</v>
      </c>
      <c r="M4741" s="785"/>
      <c r="N4741" s="785"/>
      <c r="O4741" s="785"/>
      <c r="P4741" s="787">
        <v>35.267257999999998</v>
      </c>
      <c r="Q4741" s="787">
        <v>0.93656499999999998</v>
      </c>
      <c r="R4741" s="785" t="s">
        <v>1189</v>
      </c>
      <c r="S4741" s="785" t="s">
        <v>2977</v>
      </c>
      <c r="T4741" s="785" t="s">
        <v>4585</v>
      </c>
      <c r="U4741" s="785" t="s">
        <v>7894</v>
      </c>
      <c r="V4741" s="785" t="s">
        <v>2855</v>
      </c>
      <c r="W4741" s="785" t="s">
        <v>4010</v>
      </c>
      <c r="X4741" s="785" t="s">
        <v>4010</v>
      </c>
      <c r="Y4741" s="615" t="str">
        <f t="shared" si="74"/>
        <v>Emmanuel Kitui</v>
      </c>
      <c r="Z4741" s="785" t="s">
        <v>7895</v>
      </c>
      <c r="AA4741" s="785" t="s">
        <v>4314</v>
      </c>
      <c r="AB4741" s="785" t="s">
        <v>2605</v>
      </c>
      <c r="AC4741" s="785" t="s">
        <v>2606</v>
      </c>
      <c r="AD4741" s="786">
        <v>43001</v>
      </c>
    </row>
    <row r="4742" spans="1:30" ht="15.75">
      <c r="A4742" s="785" t="s">
        <v>4301</v>
      </c>
      <c r="B4742" s="785" t="s">
        <v>33065</v>
      </c>
      <c r="C4742" s="785" t="s">
        <v>4303</v>
      </c>
      <c r="D4742" s="785" t="s">
        <v>2599</v>
      </c>
      <c r="E4742" s="785" t="s">
        <v>33066</v>
      </c>
      <c r="F4742" s="786">
        <v>42553</v>
      </c>
      <c r="G4742" s="785" t="s">
        <v>33067</v>
      </c>
      <c r="H4742" s="786">
        <v>42603</v>
      </c>
      <c r="I4742" s="785" t="s">
        <v>33068</v>
      </c>
      <c r="J4742" s="785" t="s">
        <v>629</v>
      </c>
      <c r="K4742" s="785" t="s">
        <v>2612</v>
      </c>
      <c r="L4742" s="785" t="s">
        <v>33069</v>
      </c>
      <c r="M4742" s="785"/>
      <c r="N4742" s="785"/>
      <c r="O4742" s="785"/>
      <c r="P4742" s="787">
        <v>36.151404999999997</v>
      </c>
      <c r="Q4742" s="787">
        <v>-0.20826</v>
      </c>
      <c r="R4742" s="785" t="s">
        <v>695</v>
      </c>
      <c r="S4742" s="785" t="s">
        <v>1204</v>
      </c>
      <c r="T4742" s="785" t="s">
        <v>1217</v>
      </c>
      <c r="U4742" s="785" t="s">
        <v>1217</v>
      </c>
      <c r="V4742" s="785" t="s">
        <v>3174</v>
      </c>
      <c r="W4742" s="785" t="s">
        <v>3025</v>
      </c>
      <c r="X4742" s="785"/>
      <c r="Y4742" s="615" t="str">
        <f t="shared" si="74"/>
        <v>Kichemu limited</v>
      </c>
      <c r="Z4742" s="785" t="s">
        <v>2599</v>
      </c>
      <c r="AA4742" s="785" t="s">
        <v>4349</v>
      </c>
      <c r="AB4742" s="785" t="s">
        <v>2605</v>
      </c>
      <c r="AC4742" s="785" t="s">
        <v>2606</v>
      </c>
      <c r="AD4742" s="786">
        <v>42796</v>
      </c>
    </row>
    <row r="4743" spans="1:30" ht="15.75">
      <c r="A4743" s="785" t="s">
        <v>4301</v>
      </c>
      <c r="B4743" s="785" t="s">
        <v>28865</v>
      </c>
      <c r="C4743" s="785" t="s">
        <v>4379</v>
      </c>
      <c r="D4743" s="785" t="s">
        <v>2751</v>
      </c>
      <c r="E4743" s="785" t="s">
        <v>6444</v>
      </c>
      <c r="F4743" s="786">
        <v>42552</v>
      </c>
      <c r="G4743" s="785" t="s">
        <v>28866</v>
      </c>
      <c r="H4743" s="786">
        <v>42602</v>
      </c>
      <c r="I4743" s="785" t="s">
        <v>28867</v>
      </c>
      <c r="J4743" s="785" t="s">
        <v>629</v>
      </c>
      <c r="K4743" s="785" t="s">
        <v>28868</v>
      </c>
      <c r="L4743" s="785" t="s">
        <v>28869</v>
      </c>
      <c r="M4743" s="785"/>
      <c r="N4743" s="785"/>
      <c r="O4743" s="785"/>
      <c r="P4743" s="788"/>
      <c r="Q4743" s="788"/>
      <c r="R4743" s="785" t="s">
        <v>1228</v>
      </c>
      <c r="S4743" s="785" t="s">
        <v>2162</v>
      </c>
      <c r="T4743" s="785" t="s">
        <v>28870</v>
      </c>
      <c r="U4743" s="785" t="s">
        <v>3100</v>
      </c>
      <c r="V4743" s="785" t="s">
        <v>2855</v>
      </c>
      <c r="W4743" s="785" t="s">
        <v>3025</v>
      </c>
      <c r="X4743" s="785"/>
      <c r="Y4743" s="615" t="str">
        <f t="shared" si="74"/>
        <v>Kichemu limited</v>
      </c>
      <c r="Z4743" s="785" t="s">
        <v>2599</v>
      </c>
      <c r="AA4743" s="785" t="s">
        <v>4349</v>
      </c>
      <c r="AB4743" s="785" t="s">
        <v>2605</v>
      </c>
      <c r="AC4743" s="785" t="s">
        <v>2606</v>
      </c>
      <c r="AD4743" s="786">
        <v>42796</v>
      </c>
    </row>
    <row r="4744" spans="1:30" ht="15.75">
      <c r="A4744" s="785" t="s">
        <v>4301</v>
      </c>
      <c r="B4744" s="785" t="s">
        <v>27249</v>
      </c>
      <c r="C4744" s="785" t="s">
        <v>4303</v>
      </c>
      <c r="D4744" s="785" t="s">
        <v>2599</v>
      </c>
      <c r="E4744" s="785" t="s">
        <v>27250</v>
      </c>
      <c r="F4744" s="786">
        <v>42550</v>
      </c>
      <c r="G4744" s="785" t="s">
        <v>27251</v>
      </c>
      <c r="H4744" s="786">
        <v>42600</v>
      </c>
      <c r="I4744" s="785" t="s">
        <v>27252</v>
      </c>
      <c r="J4744" s="785" t="s">
        <v>627</v>
      </c>
      <c r="K4744" s="785" t="s">
        <v>27253</v>
      </c>
      <c r="L4744" s="785" t="s">
        <v>27254</v>
      </c>
      <c r="M4744" s="785"/>
      <c r="N4744" s="785"/>
      <c r="O4744" s="785"/>
      <c r="P4744" s="787">
        <v>39.669553000000001</v>
      </c>
      <c r="Q4744" s="787">
        <v>-3.8601049999999999</v>
      </c>
      <c r="R4744" s="785" t="s">
        <v>1671</v>
      </c>
      <c r="S4744" s="785" t="s">
        <v>1672</v>
      </c>
      <c r="T4744" s="785" t="s">
        <v>27248</v>
      </c>
      <c r="U4744" s="785" t="s">
        <v>2599</v>
      </c>
      <c r="V4744" s="785" t="s">
        <v>2673</v>
      </c>
      <c r="W4744" s="785" t="s">
        <v>2608</v>
      </c>
      <c r="X4744" s="785"/>
      <c r="Y4744" s="615" t="str">
        <f t="shared" si="74"/>
        <v>Biogas International Limited</v>
      </c>
      <c r="Z4744" s="785" t="s">
        <v>2599</v>
      </c>
      <c r="AA4744" s="785" t="s">
        <v>5464</v>
      </c>
      <c r="AB4744" s="785" t="s">
        <v>2609</v>
      </c>
      <c r="AC4744" s="785" t="s">
        <v>2610</v>
      </c>
      <c r="AD4744" s="786">
        <v>42796</v>
      </c>
    </row>
    <row r="4745" spans="1:30" ht="15.75">
      <c r="A4745" s="785" t="s">
        <v>4301</v>
      </c>
      <c r="B4745" s="785" t="s">
        <v>27028</v>
      </c>
      <c r="C4745" s="785" t="s">
        <v>4379</v>
      </c>
      <c r="D4745" s="785" t="s">
        <v>2751</v>
      </c>
      <c r="E4745" s="785" t="s">
        <v>27029</v>
      </c>
      <c r="F4745" s="786">
        <v>42549</v>
      </c>
      <c r="G4745" s="785" t="s">
        <v>27030</v>
      </c>
      <c r="H4745" s="786">
        <v>42599</v>
      </c>
      <c r="I4745" s="785" t="s">
        <v>27031</v>
      </c>
      <c r="J4745" s="785" t="s">
        <v>629</v>
      </c>
      <c r="K4745" s="785" t="s">
        <v>27032</v>
      </c>
      <c r="L4745" s="785" t="s">
        <v>27033</v>
      </c>
      <c r="M4745" s="785"/>
      <c r="N4745" s="785"/>
      <c r="O4745" s="785"/>
      <c r="P4745" s="788"/>
      <c r="Q4745" s="788"/>
      <c r="R4745" s="785" t="s">
        <v>821</v>
      </c>
      <c r="S4745" s="785" t="s">
        <v>3201</v>
      </c>
      <c r="T4745" s="785" t="s">
        <v>3346</v>
      </c>
      <c r="U4745" s="785" t="s">
        <v>2599</v>
      </c>
      <c r="V4745" s="785" t="s">
        <v>2673</v>
      </c>
      <c r="W4745" s="785" t="s">
        <v>2674</v>
      </c>
      <c r="X4745" s="785"/>
      <c r="Y4745" s="615" t="str">
        <f t="shared" si="74"/>
        <v>Nicholas Kimenyi</v>
      </c>
      <c r="Z4745" s="785" t="s">
        <v>2599</v>
      </c>
      <c r="AA4745" s="785" t="s">
        <v>4314</v>
      </c>
      <c r="AB4745" s="785" t="s">
        <v>2605</v>
      </c>
      <c r="AC4745" s="785" t="s">
        <v>2606</v>
      </c>
      <c r="AD4745" s="786">
        <v>43314</v>
      </c>
    </row>
    <row r="4746" spans="1:30" ht="15.75">
      <c r="A4746" s="785" t="s">
        <v>4301</v>
      </c>
      <c r="B4746" s="785" t="s">
        <v>27931</v>
      </c>
      <c r="C4746" s="785" t="s">
        <v>4303</v>
      </c>
      <c r="D4746" s="785" t="s">
        <v>2599</v>
      </c>
      <c r="E4746" s="785" t="s">
        <v>27932</v>
      </c>
      <c r="F4746" s="786">
        <v>42496</v>
      </c>
      <c r="G4746" s="785" t="s">
        <v>27933</v>
      </c>
      <c r="H4746" s="786">
        <v>42598</v>
      </c>
      <c r="I4746" s="785" t="s">
        <v>27934</v>
      </c>
      <c r="J4746" s="785" t="s">
        <v>629</v>
      </c>
      <c r="K4746" s="785" t="s">
        <v>27935</v>
      </c>
      <c r="L4746" s="785" t="s">
        <v>27936</v>
      </c>
      <c r="M4746" s="785"/>
      <c r="N4746" s="785"/>
      <c r="O4746" s="785"/>
      <c r="P4746" s="787">
        <v>35.478572</v>
      </c>
      <c r="Q4746" s="787">
        <v>0.235847</v>
      </c>
      <c r="R4746" s="785" t="s">
        <v>893</v>
      </c>
      <c r="S4746" s="785" t="s">
        <v>2820</v>
      </c>
      <c r="T4746" s="785" t="s">
        <v>14327</v>
      </c>
      <c r="U4746" s="785" t="s">
        <v>27937</v>
      </c>
      <c r="V4746" s="785" t="s">
        <v>2855</v>
      </c>
      <c r="W4746" s="785" t="s">
        <v>4055</v>
      </c>
      <c r="X4746" s="785"/>
      <c r="Y4746" s="615" t="str">
        <f t="shared" si="74"/>
        <v>Erickson K Musani</v>
      </c>
      <c r="Z4746" s="785" t="s">
        <v>2599</v>
      </c>
      <c r="AA4746" s="785" t="s">
        <v>4314</v>
      </c>
      <c r="AB4746" s="785" t="s">
        <v>2605</v>
      </c>
      <c r="AC4746" s="785" t="s">
        <v>2606</v>
      </c>
      <c r="AD4746" s="786">
        <v>42796</v>
      </c>
    </row>
    <row r="4747" spans="1:30" ht="15.75">
      <c r="A4747" s="785" t="s">
        <v>4301</v>
      </c>
      <c r="B4747" s="785" t="s">
        <v>27255</v>
      </c>
      <c r="C4747" s="785" t="s">
        <v>4379</v>
      </c>
      <c r="D4747" s="785" t="s">
        <v>2751</v>
      </c>
      <c r="E4747" s="785" t="s">
        <v>27256</v>
      </c>
      <c r="F4747" s="786">
        <v>42546</v>
      </c>
      <c r="G4747" s="785" t="s">
        <v>27257</v>
      </c>
      <c r="H4747" s="786">
        <v>42596</v>
      </c>
      <c r="I4747" s="785" t="s">
        <v>27258</v>
      </c>
      <c r="J4747" s="785" t="s">
        <v>627</v>
      </c>
      <c r="K4747" s="785" t="s">
        <v>2612</v>
      </c>
      <c r="L4747" s="785" t="s">
        <v>27259</v>
      </c>
      <c r="M4747" s="785"/>
      <c r="N4747" s="785"/>
      <c r="O4747" s="785"/>
      <c r="P4747" s="787">
        <v>36.24483</v>
      </c>
      <c r="Q4747" s="787">
        <v>-0.25803500000000001</v>
      </c>
      <c r="R4747" s="785" t="s">
        <v>1228</v>
      </c>
      <c r="S4747" s="785" t="s">
        <v>2161</v>
      </c>
      <c r="T4747" s="785" t="s">
        <v>2599</v>
      </c>
      <c r="U4747" s="785" t="s">
        <v>2599</v>
      </c>
      <c r="V4747" s="785">
        <v>6</v>
      </c>
      <c r="W4747" s="785" t="s">
        <v>2608</v>
      </c>
      <c r="X4747" s="785"/>
      <c r="Y4747" s="615" t="str">
        <f t="shared" si="74"/>
        <v>Biogas International Limited</v>
      </c>
      <c r="Z4747" s="785" t="s">
        <v>2599</v>
      </c>
      <c r="AA4747" s="785" t="s">
        <v>5464</v>
      </c>
      <c r="AB4747" s="785" t="s">
        <v>2609</v>
      </c>
      <c r="AC4747" s="785" t="s">
        <v>2610</v>
      </c>
      <c r="AD4747" s="786">
        <v>42796</v>
      </c>
    </row>
    <row r="4748" spans="1:30" ht="15.75">
      <c r="A4748" s="785" t="s">
        <v>4301</v>
      </c>
      <c r="B4748" s="785" t="s">
        <v>27951</v>
      </c>
      <c r="C4748" s="785" t="s">
        <v>4303</v>
      </c>
      <c r="D4748" s="785" t="s">
        <v>2599</v>
      </c>
      <c r="E4748" s="785" t="s">
        <v>27256</v>
      </c>
      <c r="F4748" s="786">
        <v>42546</v>
      </c>
      <c r="G4748" s="785" t="s">
        <v>27257</v>
      </c>
      <c r="H4748" s="786">
        <v>42596</v>
      </c>
      <c r="I4748" s="785" t="s">
        <v>27952</v>
      </c>
      <c r="J4748" s="785" t="s">
        <v>629</v>
      </c>
      <c r="K4748" s="785" t="s">
        <v>27953</v>
      </c>
      <c r="L4748" s="785" t="s">
        <v>27954</v>
      </c>
      <c r="M4748" s="785"/>
      <c r="N4748" s="785"/>
      <c r="O4748" s="785"/>
      <c r="P4748" s="787">
        <v>37.606704000000001</v>
      </c>
      <c r="Q4748" s="787">
        <v>-0.41855199999999998</v>
      </c>
      <c r="R4748" s="785" t="s">
        <v>1089</v>
      </c>
      <c r="S4748" s="785" t="s">
        <v>2731</v>
      </c>
      <c r="T4748" s="785" t="s">
        <v>2854</v>
      </c>
      <c r="U4748" s="785" t="s">
        <v>27955</v>
      </c>
      <c r="V4748" s="785" t="s">
        <v>2855</v>
      </c>
      <c r="W4748" s="785" t="s">
        <v>2652</v>
      </c>
      <c r="X4748" s="785"/>
      <c r="Y4748" s="615" t="str">
        <f t="shared" si="74"/>
        <v>David Chege</v>
      </c>
      <c r="Z4748" s="785" t="s">
        <v>2599</v>
      </c>
      <c r="AA4748" s="785" t="s">
        <v>4314</v>
      </c>
      <c r="AB4748" s="785" t="s">
        <v>2605</v>
      </c>
      <c r="AC4748" s="785" t="s">
        <v>2606</v>
      </c>
      <c r="AD4748" s="786">
        <v>42796</v>
      </c>
    </row>
    <row r="4749" spans="1:30" ht="15.75">
      <c r="A4749" s="785" t="s">
        <v>4301</v>
      </c>
      <c r="B4749" s="785" t="s">
        <v>30590</v>
      </c>
      <c r="C4749" s="785" t="s">
        <v>4303</v>
      </c>
      <c r="D4749" s="785" t="s">
        <v>2599</v>
      </c>
      <c r="E4749" s="785" t="s">
        <v>28276</v>
      </c>
      <c r="F4749" s="786">
        <v>42544</v>
      </c>
      <c r="G4749" s="785" t="s">
        <v>5678</v>
      </c>
      <c r="H4749" s="786">
        <v>42594</v>
      </c>
      <c r="I4749" s="785" t="s">
        <v>30591</v>
      </c>
      <c r="J4749" s="785" t="s">
        <v>629</v>
      </c>
      <c r="K4749" s="785" t="s">
        <v>30592</v>
      </c>
      <c r="L4749" s="785" t="s">
        <v>30593</v>
      </c>
      <c r="M4749" s="785"/>
      <c r="N4749" s="785"/>
      <c r="O4749" s="785"/>
      <c r="P4749" s="787">
        <v>35.242593999999997</v>
      </c>
      <c r="Q4749" s="787">
        <v>-0.89778999999999998</v>
      </c>
      <c r="R4749" s="785" t="s">
        <v>1623</v>
      </c>
      <c r="S4749" s="785" t="s">
        <v>5876</v>
      </c>
      <c r="T4749" s="785" t="s">
        <v>5974</v>
      </c>
      <c r="U4749" s="785" t="s">
        <v>30594</v>
      </c>
      <c r="V4749" s="785" t="s">
        <v>6015</v>
      </c>
      <c r="W4749" s="785" t="s">
        <v>2608</v>
      </c>
      <c r="X4749" s="785"/>
      <c r="Y4749" s="615" t="str">
        <f t="shared" si="74"/>
        <v>Biogas International Limited</v>
      </c>
      <c r="Z4749" s="785" t="s">
        <v>2599</v>
      </c>
      <c r="AA4749" s="785" t="s">
        <v>5464</v>
      </c>
      <c r="AB4749" s="785" t="s">
        <v>2609</v>
      </c>
      <c r="AC4749" s="785" t="s">
        <v>2610</v>
      </c>
      <c r="AD4749" s="786">
        <v>42796</v>
      </c>
    </row>
    <row r="4750" spans="1:30" ht="15.75">
      <c r="A4750" s="785" t="s">
        <v>4301</v>
      </c>
      <c r="B4750" s="785" t="s">
        <v>7156</v>
      </c>
      <c r="C4750" s="785" t="s">
        <v>4303</v>
      </c>
      <c r="D4750" s="785" t="s">
        <v>2599</v>
      </c>
      <c r="E4750" s="785" t="s">
        <v>7157</v>
      </c>
      <c r="F4750" s="786">
        <v>42543</v>
      </c>
      <c r="G4750" s="785" t="s">
        <v>7158</v>
      </c>
      <c r="H4750" s="786">
        <v>42593</v>
      </c>
      <c r="I4750" s="785" t="s">
        <v>7159</v>
      </c>
      <c r="J4750" s="785" t="s">
        <v>629</v>
      </c>
      <c r="K4750" s="785" t="s">
        <v>7160</v>
      </c>
      <c r="L4750" s="785" t="s">
        <v>7161</v>
      </c>
      <c r="M4750" s="785"/>
      <c r="N4750" s="785"/>
      <c r="O4750" s="785"/>
      <c r="P4750" s="787">
        <v>37.273237000000002</v>
      </c>
      <c r="Q4750" s="787">
        <v>-0.45788000000000001</v>
      </c>
      <c r="R4750" s="785" t="s">
        <v>1961</v>
      </c>
      <c r="S4750" s="785" t="s">
        <v>1961</v>
      </c>
      <c r="T4750" s="785" t="s">
        <v>2671</v>
      </c>
      <c r="U4750" s="785" t="s">
        <v>7162</v>
      </c>
      <c r="V4750" s="785" t="s">
        <v>2673</v>
      </c>
      <c r="W4750" s="785" t="s">
        <v>2652</v>
      </c>
      <c r="X4750" s="785" t="s">
        <v>2732</v>
      </c>
      <c r="Y4750" s="615" t="str">
        <f t="shared" si="74"/>
        <v>David Chege Wangui</v>
      </c>
      <c r="Z4750" s="785" t="s">
        <v>7094</v>
      </c>
      <c r="AA4750" s="785" t="s">
        <v>4314</v>
      </c>
      <c r="AB4750" s="785" t="s">
        <v>2605</v>
      </c>
      <c r="AC4750" s="785" t="s">
        <v>2606</v>
      </c>
      <c r="AD4750" s="786">
        <v>43003</v>
      </c>
    </row>
    <row r="4751" spans="1:30" ht="15.75">
      <c r="A4751" s="785" t="s">
        <v>4301</v>
      </c>
      <c r="B4751" s="785" t="s">
        <v>33139</v>
      </c>
      <c r="C4751" s="785" t="s">
        <v>4303</v>
      </c>
      <c r="D4751" s="785" t="s">
        <v>2599</v>
      </c>
      <c r="E4751" s="785" t="s">
        <v>28106</v>
      </c>
      <c r="F4751" s="786">
        <v>42542</v>
      </c>
      <c r="G4751" s="785" t="s">
        <v>33140</v>
      </c>
      <c r="H4751" s="786">
        <v>42592</v>
      </c>
      <c r="I4751" s="785" t="s">
        <v>33141</v>
      </c>
      <c r="J4751" s="785" t="s">
        <v>627</v>
      </c>
      <c r="K4751" s="785" t="s">
        <v>2612</v>
      </c>
      <c r="L4751" s="785" t="s">
        <v>33142</v>
      </c>
      <c r="M4751" s="785"/>
      <c r="N4751" s="785" t="s">
        <v>33143</v>
      </c>
      <c r="O4751" s="785"/>
      <c r="P4751" s="787">
        <v>36.358710000000002</v>
      </c>
      <c r="Q4751" s="787">
        <v>-0.17034199999999999</v>
      </c>
      <c r="R4751" s="785" t="s">
        <v>1228</v>
      </c>
      <c r="S4751" s="785" t="s">
        <v>2161</v>
      </c>
      <c r="T4751" s="785" t="s">
        <v>33144</v>
      </c>
      <c r="U4751" s="785" t="s">
        <v>2599</v>
      </c>
      <c r="V4751" s="785" t="s">
        <v>3174</v>
      </c>
      <c r="W4751" s="785" t="s">
        <v>2974</v>
      </c>
      <c r="X4751" s="785"/>
      <c r="Y4751" s="615" t="str">
        <f t="shared" si="74"/>
        <v>Harun Muchiri Stephen</v>
      </c>
      <c r="Z4751" s="785" t="s">
        <v>2599</v>
      </c>
      <c r="AA4751" s="785" t="s">
        <v>4314</v>
      </c>
      <c r="AB4751" s="785" t="s">
        <v>2876</v>
      </c>
      <c r="AC4751" s="785" t="s">
        <v>2606</v>
      </c>
      <c r="AD4751" s="786">
        <v>43314</v>
      </c>
    </row>
    <row r="4752" spans="1:30" ht="15.75">
      <c r="A4752" s="785" t="s">
        <v>4301</v>
      </c>
      <c r="B4752" s="785" t="s">
        <v>26612</v>
      </c>
      <c r="C4752" s="785" t="s">
        <v>4322</v>
      </c>
      <c r="D4752" s="785" t="s">
        <v>2703</v>
      </c>
      <c r="E4752" s="785" t="s">
        <v>19602</v>
      </c>
      <c r="F4752" s="786">
        <v>42541</v>
      </c>
      <c r="G4752" s="785" t="s">
        <v>26613</v>
      </c>
      <c r="H4752" s="786">
        <v>42591</v>
      </c>
      <c r="I4752" s="785" t="s">
        <v>26614</v>
      </c>
      <c r="J4752" s="785" t="s">
        <v>629</v>
      </c>
      <c r="K4752" s="785" t="s">
        <v>26615</v>
      </c>
      <c r="L4752" s="785" t="s">
        <v>26616</v>
      </c>
      <c r="M4752" s="785"/>
      <c r="N4752" s="785"/>
      <c r="O4752" s="785"/>
      <c r="P4752" s="788"/>
      <c r="Q4752" s="788"/>
      <c r="R4752" s="785" t="s">
        <v>1961</v>
      </c>
      <c r="S4752" s="785" t="s">
        <v>2600</v>
      </c>
      <c r="T4752" s="785" t="s">
        <v>2601</v>
      </c>
      <c r="U4752" s="785" t="s">
        <v>2602</v>
      </c>
      <c r="V4752" s="785" t="s">
        <v>2673</v>
      </c>
      <c r="W4752" s="785" t="s">
        <v>2604</v>
      </c>
      <c r="X4752" s="785"/>
      <c r="Y4752" s="615" t="str">
        <f t="shared" si="74"/>
        <v>Patrick Kinyua</v>
      </c>
      <c r="Z4752" s="785" t="s">
        <v>2599</v>
      </c>
      <c r="AA4752" s="785" t="s">
        <v>4314</v>
      </c>
      <c r="AB4752" s="785" t="s">
        <v>2605</v>
      </c>
      <c r="AC4752" s="785" t="s">
        <v>2606</v>
      </c>
      <c r="AD4752" s="786">
        <v>42796</v>
      </c>
    </row>
    <row r="4753" spans="1:30" ht="15.75">
      <c r="A4753" s="785" t="s">
        <v>4301</v>
      </c>
      <c r="B4753" s="785" t="s">
        <v>30800</v>
      </c>
      <c r="C4753" s="785" t="s">
        <v>4379</v>
      </c>
      <c r="D4753" s="785" t="s">
        <v>2751</v>
      </c>
      <c r="E4753" s="785" t="s">
        <v>19602</v>
      </c>
      <c r="F4753" s="786">
        <v>42541</v>
      </c>
      <c r="G4753" s="785" t="s">
        <v>26613</v>
      </c>
      <c r="H4753" s="786">
        <v>42591</v>
      </c>
      <c r="I4753" s="785" t="s">
        <v>30801</v>
      </c>
      <c r="J4753" s="785" t="s">
        <v>629</v>
      </c>
      <c r="K4753" s="785" t="s">
        <v>30802</v>
      </c>
      <c r="L4753" s="785" t="s">
        <v>30803</v>
      </c>
      <c r="M4753" s="785"/>
      <c r="N4753" s="785"/>
      <c r="O4753" s="785"/>
      <c r="P4753" s="788"/>
      <c r="Q4753" s="788"/>
      <c r="R4753" s="785" t="s">
        <v>960</v>
      </c>
      <c r="S4753" s="785" t="s">
        <v>961</v>
      </c>
      <c r="T4753" s="785" t="s">
        <v>30804</v>
      </c>
      <c r="U4753" s="785" t="s">
        <v>30805</v>
      </c>
      <c r="V4753" s="785" t="s">
        <v>3004</v>
      </c>
      <c r="W4753" s="785" t="s">
        <v>3007</v>
      </c>
      <c r="X4753" s="785"/>
      <c r="Y4753" s="615" t="str">
        <f t="shared" si="74"/>
        <v>George Kiriungi Ngatia</v>
      </c>
      <c r="Z4753" s="785" t="s">
        <v>2599</v>
      </c>
      <c r="AA4753" s="785" t="s">
        <v>4314</v>
      </c>
      <c r="AB4753" s="785" t="s">
        <v>2605</v>
      </c>
      <c r="AC4753" s="785" t="s">
        <v>2606</v>
      </c>
      <c r="AD4753" s="786">
        <v>42796</v>
      </c>
    </row>
    <row r="4754" spans="1:30" ht="15.75">
      <c r="A4754" s="785" t="s">
        <v>4301</v>
      </c>
      <c r="B4754" s="785" t="s">
        <v>23487</v>
      </c>
      <c r="C4754" s="785" t="s">
        <v>4303</v>
      </c>
      <c r="D4754" s="785" t="s">
        <v>2599</v>
      </c>
      <c r="E4754" s="785" t="s">
        <v>23488</v>
      </c>
      <c r="F4754" s="786">
        <v>42540</v>
      </c>
      <c r="G4754" s="785" t="s">
        <v>23489</v>
      </c>
      <c r="H4754" s="786">
        <v>42590</v>
      </c>
      <c r="I4754" s="785" t="s">
        <v>23490</v>
      </c>
      <c r="J4754" s="785" t="s">
        <v>627</v>
      </c>
      <c r="K4754" s="785" t="s">
        <v>23491</v>
      </c>
      <c r="L4754" s="785" t="s">
        <v>23492</v>
      </c>
      <c r="M4754" s="785"/>
      <c r="N4754" s="785"/>
      <c r="O4754" s="785"/>
      <c r="P4754" s="787">
        <v>36.175735000000003</v>
      </c>
      <c r="Q4754" s="787">
        <v>-0.16641</v>
      </c>
      <c r="R4754" s="785" t="s">
        <v>695</v>
      </c>
      <c r="S4754" s="785" t="s">
        <v>1204</v>
      </c>
      <c r="T4754" s="785" t="s">
        <v>1204</v>
      </c>
      <c r="U4754" s="785" t="s">
        <v>3113</v>
      </c>
      <c r="V4754" s="785" t="s">
        <v>3004</v>
      </c>
      <c r="W4754" s="785" t="s">
        <v>23165</v>
      </c>
      <c r="X4754" s="785" t="s">
        <v>23165</v>
      </c>
      <c r="Y4754" s="615" t="str">
        <f t="shared" si="74"/>
        <v>Simon Kabucho</v>
      </c>
      <c r="Z4754" s="785" t="s">
        <v>23172</v>
      </c>
      <c r="AA4754" s="785" t="s">
        <v>4314</v>
      </c>
      <c r="AB4754" s="785" t="s">
        <v>2683</v>
      </c>
      <c r="AC4754" s="785" t="s">
        <v>2606</v>
      </c>
      <c r="AD4754" s="786">
        <v>42996</v>
      </c>
    </row>
    <row r="4755" spans="1:30" ht="15.75">
      <c r="A4755" s="785" t="s">
        <v>4301</v>
      </c>
      <c r="B4755" s="785" t="s">
        <v>26648</v>
      </c>
      <c r="C4755" s="785" t="s">
        <v>4303</v>
      </c>
      <c r="D4755" s="785" t="s">
        <v>2599</v>
      </c>
      <c r="E4755" s="785" t="s">
        <v>23488</v>
      </c>
      <c r="F4755" s="786">
        <v>42540</v>
      </c>
      <c r="G4755" s="785" t="s">
        <v>23489</v>
      </c>
      <c r="H4755" s="786">
        <v>42590</v>
      </c>
      <c r="I4755" s="785" t="s">
        <v>26649</v>
      </c>
      <c r="J4755" s="785" t="s">
        <v>627</v>
      </c>
      <c r="K4755" s="785" t="s">
        <v>26650</v>
      </c>
      <c r="L4755" s="785" t="s">
        <v>26651</v>
      </c>
      <c r="M4755" s="785"/>
      <c r="N4755" s="785"/>
      <c r="O4755" s="785"/>
      <c r="P4755" s="787">
        <v>36.294263000000001</v>
      </c>
      <c r="Q4755" s="787">
        <v>-0.252693</v>
      </c>
      <c r="R4755" s="785" t="s">
        <v>1228</v>
      </c>
      <c r="S4755" s="785" t="s">
        <v>2161</v>
      </c>
      <c r="T4755" s="785" t="s">
        <v>3539</v>
      </c>
      <c r="U4755" s="785" t="s">
        <v>26652</v>
      </c>
      <c r="V4755" s="785" t="s">
        <v>2673</v>
      </c>
      <c r="W4755" s="785" t="s">
        <v>2668</v>
      </c>
      <c r="X4755" s="785"/>
      <c r="Y4755" s="615" t="str">
        <f t="shared" si="74"/>
        <v>Reuben K Kimenyi</v>
      </c>
      <c r="Z4755" s="785" t="s">
        <v>2599</v>
      </c>
      <c r="AA4755" s="785" t="s">
        <v>4314</v>
      </c>
      <c r="AB4755" s="785" t="s">
        <v>2605</v>
      </c>
      <c r="AC4755" s="785" t="s">
        <v>2606</v>
      </c>
      <c r="AD4755" s="786">
        <v>42796</v>
      </c>
    </row>
    <row r="4756" spans="1:30" ht="15.75">
      <c r="A4756" s="785" t="s">
        <v>4301</v>
      </c>
      <c r="B4756" s="785" t="s">
        <v>26653</v>
      </c>
      <c r="C4756" s="785" t="s">
        <v>4303</v>
      </c>
      <c r="D4756" s="785" t="s">
        <v>2599</v>
      </c>
      <c r="E4756" s="785" t="s">
        <v>23488</v>
      </c>
      <c r="F4756" s="786">
        <v>42540</v>
      </c>
      <c r="G4756" s="785" t="s">
        <v>23489</v>
      </c>
      <c r="H4756" s="786">
        <v>42590</v>
      </c>
      <c r="I4756" s="785" t="s">
        <v>26654</v>
      </c>
      <c r="J4756" s="785" t="s">
        <v>627</v>
      </c>
      <c r="K4756" s="785" t="s">
        <v>26655</v>
      </c>
      <c r="L4756" s="785" t="s">
        <v>26656</v>
      </c>
      <c r="M4756" s="785"/>
      <c r="N4756" s="785"/>
      <c r="O4756" s="785"/>
      <c r="P4756" s="787">
        <v>36.382938000000003</v>
      </c>
      <c r="Q4756" s="787">
        <v>-0.35933999999999999</v>
      </c>
      <c r="R4756" s="785" t="s">
        <v>1228</v>
      </c>
      <c r="S4756" s="785" t="s">
        <v>2161</v>
      </c>
      <c r="T4756" s="785" t="s">
        <v>2172</v>
      </c>
      <c r="U4756" s="785" t="s">
        <v>2172</v>
      </c>
      <c r="V4756" s="785" t="s">
        <v>2673</v>
      </c>
      <c r="W4756" s="785" t="s">
        <v>2668</v>
      </c>
      <c r="X4756" s="785"/>
      <c r="Y4756" s="615" t="str">
        <f t="shared" si="74"/>
        <v>Reuben K Kimenyi</v>
      </c>
      <c r="Z4756" s="785" t="s">
        <v>2599</v>
      </c>
      <c r="AA4756" s="785" t="s">
        <v>4314</v>
      </c>
      <c r="AB4756" s="785" t="s">
        <v>2605</v>
      </c>
      <c r="AC4756" s="785" t="s">
        <v>2606</v>
      </c>
      <c r="AD4756" s="786">
        <v>42796</v>
      </c>
    </row>
    <row r="4757" spans="1:30" ht="15.75">
      <c r="A4757" s="785" t="s">
        <v>4301</v>
      </c>
      <c r="B4757" s="785" t="s">
        <v>26961</v>
      </c>
      <c r="C4757" s="785" t="s">
        <v>4322</v>
      </c>
      <c r="D4757" s="785" t="s">
        <v>2703</v>
      </c>
      <c r="E4757" s="785" t="s">
        <v>5798</v>
      </c>
      <c r="F4757" s="786">
        <v>42564</v>
      </c>
      <c r="G4757" s="785" t="s">
        <v>12590</v>
      </c>
      <c r="H4757" s="786">
        <v>42589</v>
      </c>
      <c r="I4757" s="785" t="s">
        <v>26962</v>
      </c>
      <c r="J4757" s="785" t="s">
        <v>629</v>
      </c>
      <c r="K4757" s="785" t="s">
        <v>26963</v>
      </c>
      <c r="L4757" s="785" t="s">
        <v>26964</v>
      </c>
      <c r="M4757" s="785"/>
      <c r="N4757" s="785"/>
      <c r="O4757" s="785"/>
      <c r="P4757" s="788"/>
      <c r="Q4757" s="788"/>
      <c r="R4757" s="785" t="s">
        <v>960</v>
      </c>
      <c r="S4757" s="785" t="s">
        <v>3156</v>
      </c>
      <c r="T4757" s="785" t="s">
        <v>26965</v>
      </c>
      <c r="U4757" s="785" t="s">
        <v>2599</v>
      </c>
      <c r="V4757" s="785" t="s">
        <v>2673</v>
      </c>
      <c r="W4757" s="785" t="s">
        <v>2674</v>
      </c>
      <c r="X4757" s="785"/>
      <c r="Y4757" s="615" t="str">
        <f t="shared" si="74"/>
        <v>Nicholas Kimenyi</v>
      </c>
      <c r="Z4757" s="785" t="s">
        <v>2599</v>
      </c>
      <c r="AA4757" s="785" t="s">
        <v>4314</v>
      </c>
      <c r="AB4757" s="785" t="s">
        <v>2605</v>
      </c>
      <c r="AC4757" s="785" t="s">
        <v>2606</v>
      </c>
      <c r="AD4757" s="786">
        <v>43314</v>
      </c>
    </row>
    <row r="4758" spans="1:30" ht="15.75">
      <c r="A4758" s="785" t="s">
        <v>4301</v>
      </c>
      <c r="B4758" s="785" t="s">
        <v>26221</v>
      </c>
      <c r="C4758" s="785" t="s">
        <v>4303</v>
      </c>
      <c r="D4758" s="785" t="s">
        <v>2599</v>
      </c>
      <c r="E4758" s="785" t="s">
        <v>26222</v>
      </c>
      <c r="F4758" s="786">
        <v>42538</v>
      </c>
      <c r="G4758" s="785" t="s">
        <v>26223</v>
      </c>
      <c r="H4758" s="786">
        <v>42588</v>
      </c>
      <c r="I4758" s="785" t="s">
        <v>26224</v>
      </c>
      <c r="J4758" s="785" t="s">
        <v>629</v>
      </c>
      <c r="K4758" s="785" t="s">
        <v>2612</v>
      </c>
      <c r="L4758" s="785" t="s">
        <v>26225</v>
      </c>
      <c r="M4758" s="785"/>
      <c r="N4758" s="785"/>
      <c r="O4758" s="785"/>
      <c r="P4758" s="787">
        <v>36.534362999999999</v>
      </c>
      <c r="Q4758" s="787">
        <v>-0.13286000000000001</v>
      </c>
      <c r="R4758" s="785" t="s">
        <v>1228</v>
      </c>
      <c r="S4758" s="785" t="s">
        <v>1229</v>
      </c>
      <c r="T4758" s="785" t="s">
        <v>3436</v>
      </c>
      <c r="U4758" s="785" t="s">
        <v>17247</v>
      </c>
      <c r="V4758" s="785" t="s">
        <v>2603</v>
      </c>
      <c r="W4758" s="785" t="s">
        <v>2608</v>
      </c>
      <c r="X4758" s="785"/>
      <c r="Y4758" s="615" t="str">
        <f t="shared" si="74"/>
        <v>Biogas International Limited</v>
      </c>
      <c r="Z4758" s="785" t="s">
        <v>2599</v>
      </c>
      <c r="AA4758" s="785" t="s">
        <v>5464</v>
      </c>
      <c r="AB4758" s="785" t="s">
        <v>2609</v>
      </c>
      <c r="AC4758" s="785" t="s">
        <v>2610</v>
      </c>
      <c r="AD4758" s="786">
        <v>42796</v>
      </c>
    </row>
    <row r="4759" spans="1:30" ht="15.75">
      <c r="A4759" s="785" t="s">
        <v>4301</v>
      </c>
      <c r="B4759" s="785" t="s">
        <v>24948</v>
      </c>
      <c r="C4759" s="785" t="s">
        <v>4303</v>
      </c>
      <c r="D4759" s="785" t="s">
        <v>2599</v>
      </c>
      <c r="E4759" s="785" t="s">
        <v>24949</v>
      </c>
      <c r="F4759" s="786">
        <v>42536</v>
      </c>
      <c r="G4759" s="785" t="s">
        <v>24950</v>
      </c>
      <c r="H4759" s="786">
        <v>42586</v>
      </c>
      <c r="I4759" s="785" t="s">
        <v>24951</v>
      </c>
      <c r="J4759" s="785" t="s">
        <v>627</v>
      </c>
      <c r="K4759" s="785" t="s">
        <v>24952</v>
      </c>
      <c r="L4759" s="785" t="s">
        <v>24953</v>
      </c>
      <c r="M4759" s="785"/>
      <c r="N4759" s="785"/>
      <c r="O4759" s="785"/>
      <c r="P4759" s="787">
        <v>35.966552</v>
      </c>
      <c r="Q4759" s="787">
        <v>-0.29320200000000002</v>
      </c>
      <c r="R4759" s="785" t="s">
        <v>695</v>
      </c>
      <c r="S4759" s="785" t="s">
        <v>2627</v>
      </c>
      <c r="T4759" s="785" t="s">
        <v>24945</v>
      </c>
      <c r="U4759" s="785" t="s">
        <v>2764</v>
      </c>
      <c r="V4759" s="785" t="s">
        <v>3070</v>
      </c>
      <c r="W4759" s="785" t="s">
        <v>24946</v>
      </c>
      <c r="X4759" s="785" t="s">
        <v>24946</v>
      </c>
      <c r="Y4759" s="615" t="str">
        <f t="shared" si="74"/>
        <v>Towett Kiprotich</v>
      </c>
      <c r="Z4759" s="785" t="s">
        <v>24947</v>
      </c>
      <c r="AA4759" s="785" t="s">
        <v>4314</v>
      </c>
      <c r="AB4759" s="785" t="s">
        <v>2683</v>
      </c>
      <c r="AC4759" s="785" t="s">
        <v>2606</v>
      </c>
      <c r="AD4759" s="786">
        <v>43004</v>
      </c>
    </row>
    <row r="4760" spans="1:30" ht="15.75">
      <c r="A4760" s="785" t="s">
        <v>4301</v>
      </c>
      <c r="B4760" s="785" t="s">
        <v>22706</v>
      </c>
      <c r="C4760" s="785" t="s">
        <v>4303</v>
      </c>
      <c r="D4760" s="785" t="s">
        <v>2599</v>
      </c>
      <c r="E4760" s="785" t="s">
        <v>6329</v>
      </c>
      <c r="F4760" s="786">
        <v>42580</v>
      </c>
      <c r="G4760" s="785" t="s">
        <v>7300</v>
      </c>
      <c r="H4760" s="786">
        <v>42585</v>
      </c>
      <c r="I4760" s="785" t="s">
        <v>22707</v>
      </c>
      <c r="J4760" s="785" t="s">
        <v>627</v>
      </c>
      <c r="K4760" s="785" t="s">
        <v>22708</v>
      </c>
      <c r="L4760" s="785" t="s">
        <v>22709</v>
      </c>
      <c r="M4760" s="785"/>
      <c r="N4760" s="785"/>
      <c r="O4760" s="785"/>
      <c r="P4760" s="787">
        <v>37.084420000000001</v>
      </c>
      <c r="Q4760" s="787">
        <v>-0.53031300000000003</v>
      </c>
      <c r="R4760" s="785" t="s">
        <v>1056</v>
      </c>
      <c r="S4760" s="785" t="s">
        <v>16327</v>
      </c>
      <c r="T4760" s="785" t="s">
        <v>22710</v>
      </c>
      <c r="U4760" s="785" t="s">
        <v>22711</v>
      </c>
      <c r="V4760" s="785" t="s">
        <v>3174</v>
      </c>
      <c r="W4760" s="785" t="s">
        <v>3079</v>
      </c>
      <c r="X4760" s="785" t="s">
        <v>3080</v>
      </c>
      <c r="Y4760" s="615" t="str">
        <f t="shared" si="74"/>
        <v>Samuel Migwi</v>
      </c>
      <c r="Z4760" s="785" t="s">
        <v>22504</v>
      </c>
      <c r="AA4760" s="785" t="s">
        <v>4314</v>
      </c>
      <c r="AB4760" s="785" t="s">
        <v>2605</v>
      </c>
      <c r="AC4760" s="785" t="s">
        <v>2606</v>
      </c>
      <c r="AD4760" s="786">
        <v>42996</v>
      </c>
    </row>
    <row r="4761" spans="1:30" ht="15.75">
      <c r="A4761" s="785" t="s">
        <v>4301</v>
      </c>
      <c r="B4761" s="785" t="s">
        <v>4342</v>
      </c>
      <c r="C4761" s="785" t="s">
        <v>4303</v>
      </c>
      <c r="D4761" s="785" t="s">
        <v>2599</v>
      </c>
      <c r="E4761" s="785" t="s">
        <v>4343</v>
      </c>
      <c r="F4761" s="786">
        <v>42533</v>
      </c>
      <c r="G4761" s="785" t="s">
        <v>4344</v>
      </c>
      <c r="H4761" s="786">
        <v>42583</v>
      </c>
      <c r="I4761" s="785" t="s">
        <v>4345</v>
      </c>
      <c r="J4761" s="785" t="s">
        <v>627</v>
      </c>
      <c r="K4761" s="785" t="s">
        <v>4346</v>
      </c>
      <c r="L4761" s="785" t="s">
        <v>4347</v>
      </c>
      <c r="M4761" s="785"/>
      <c r="N4761" s="785"/>
      <c r="O4761" s="785"/>
      <c r="P4761" s="787">
        <v>35.078941999999998</v>
      </c>
      <c r="Q4761" s="787">
        <v>0.19675999999999999</v>
      </c>
      <c r="R4761" s="785" t="s">
        <v>916</v>
      </c>
      <c r="S4761" s="785" t="s">
        <v>2839</v>
      </c>
      <c r="T4761" s="785" t="s">
        <v>2840</v>
      </c>
      <c r="U4761" s="785" t="s">
        <v>4348</v>
      </c>
      <c r="V4761" s="785" t="s">
        <v>2855</v>
      </c>
      <c r="W4761" s="785" t="s">
        <v>3181</v>
      </c>
      <c r="X4761" s="785" t="s">
        <v>3181</v>
      </c>
      <c r="Y4761" s="615" t="str">
        <f t="shared" si="74"/>
        <v>Abiud Limited</v>
      </c>
      <c r="Z4761" s="785" t="s">
        <v>2599</v>
      </c>
      <c r="AA4761" s="785" t="s">
        <v>4349</v>
      </c>
      <c r="AB4761" s="785" t="s">
        <v>2876</v>
      </c>
      <c r="AC4761" s="785" t="s">
        <v>2606</v>
      </c>
      <c r="AD4761" s="786">
        <v>42796</v>
      </c>
    </row>
    <row r="4762" spans="1:30" ht="15.75">
      <c r="A4762" s="785" t="s">
        <v>4301</v>
      </c>
      <c r="B4762" s="785" t="s">
        <v>6553</v>
      </c>
      <c r="C4762" s="785" t="s">
        <v>4303</v>
      </c>
      <c r="D4762" s="785" t="s">
        <v>2599</v>
      </c>
      <c r="E4762" s="785" t="s">
        <v>4343</v>
      </c>
      <c r="F4762" s="786">
        <v>42533</v>
      </c>
      <c r="G4762" s="785" t="s">
        <v>4344</v>
      </c>
      <c r="H4762" s="786">
        <v>42583</v>
      </c>
      <c r="I4762" s="785" t="s">
        <v>6554</v>
      </c>
      <c r="J4762" s="785" t="s">
        <v>627</v>
      </c>
      <c r="K4762" s="785" t="s">
        <v>6555</v>
      </c>
      <c r="L4762" s="785" t="s">
        <v>6556</v>
      </c>
      <c r="M4762" s="785"/>
      <c r="N4762" s="785"/>
      <c r="O4762" s="785"/>
      <c r="P4762" s="787">
        <v>37.609656999999999</v>
      </c>
      <c r="Q4762" s="787">
        <v>-0.19900799999999999</v>
      </c>
      <c r="R4762" s="785" t="s">
        <v>1266</v>
      </c>
      <c r="S4762" s="785" t="s">
        <v>1267</v>
      </c>
      <c r="T4762" s="785" t="s">
        <v>1267</v>
      </c>
      <c r="U4762" s="785" t="s">
        <v>6531</v>
      </c>
      <c r="V4762" s="785" t="s">
        <v>2855</v>
      </c>
      <c r="W4762" s="785" t="s">
        <v>3497</v>
      </c>
      <c r="X4762" s="785" t="s">
        <v>3497</v>
      </c>
      <c r="Y4762" s="615" t="str">
        <f t="shared" si="74"/>
        <v>Cides Ltd</v>
      </c>
      <c r="Z4762" s="785" t="s">
        <v>2599</v>
      </c>
      <c r="AA4762" s="785" t="s">
        <v>4349</v>
      </c>
      <c r="AB4762" s="785" t="s">
        <v>2605</v>
      </c>
      <c r="AC4762" s="785" t="s">
        <v>2606</v>
      </c>
      <c r="AD4762" s="786">
        <v>42796</v>
      </c>
    </row>
    <row r="4763" spans="1:30" ht="15.75">
      <c r="A4763" s="785" t="s">
        <v>4301</v>
      </c>
      <c r="B4763" s="785" t="s">
        <v>7283</v>
      </c>
      <c r="C4763" s="785" t="s">
        <v>4303</v>
      </c>
      <c r="D4763" s="785" t="s">
        <v>2599</v>
      </c>
      <c r="E4763" s="785" t="s">
        <v>4343</v>
      </c>
      <c r="F4763" s="786">
        <v>42533</v>
      </c>
      <c r="G4763" s="785" t="s">
        <v>4344</v>
      </c>
      <c r="H4763" s="786">
        <v>42583</v>
      </c>
      <c r="I4763" s="785" t="s">
        <v>7284</v>
      </c>
      <c r="J4763" s="785" t="s">
        <v>629</v>
      </c>
      <c r="K4763" s="785" t="s">
        <v>7285</v>
      </c>
      <c r="L4763" s="785" t="s">
        <v>7286</v>
      </c>
      <c r="M4763" s="785"/>
      <c r="N4763" s="785"/>
      <c r="O4763" s="785"/>
      <c r="P4763" s="787">
        <v>37.143348000000003</v>
      </c>
      <c r="Q4763" s="787">
        <v>-0.85683399999999998</v>
      </c>
      <c r="R4763" s="785" t="s">
        <v>1030</v>
      </c>
      <c r="S4763" s="785" t="s">
        <v>2646</v>
      </c>
      <c r="T4763" s="785" t="s">
        <v>3501</v>
      </c>
      <c r="U4763" s="785" t="s">
        <v>7287</v>
      </c>
      <c r="V4763" s="785" t="s">
        <v>2673</v>
      </c>
      <c r="W4763" s="785" t="s">
        <v>2788</v>
      </c>
      <c r="X4763" s="785" t="s">
        <v>2788</v>
      </c>
      <c r="Y4763" s="615" t="str">
        <f t="shared" si="74"/>
        <v>David Kangethe</v>
      </c>
      <c r="Z4763" s="785" t="s">
        <v>2599</v>
      </c>
      <c r="AA4763" s="785" t="s">
        <v>4314</v>
      </c>
      <c r="AB4763" s="785" t="s">
        <v>2683</v>
      </c>
      <c r="AC4763" s="785" t="s">
        <v>2606</v>
      </c>
      <c r="AD4763" s="786">
        <v>42796</v>
      </c>
    </row>
    <row r="4764" spans="1:30" ht="15.75">
      <c r="A4764" s="785" t="s">
        <v>4301</v>
      </c>
      <c r="B4764" s="785" t="s">
        <v>7444</v>
      </c>
      <c r="C4764" s="785" t="s">
        <v>4322</v>
      </c>
      <c r="D4764" s="785" t="s">
        <v>7445</v>
      </c>
      <c r="E4764" s="785" t="s">
        <v>4343</v>
      </c>
      <c r="F4764" s="786">
        <v>42533</v>
      </c>
      <c r="G4764" s="785" t="s">
        <v>4344</v>
      </c>
      <c r="H4764" s="786">
        <v>42583</v>
      </c>
      <c r="I4764" s="785" t="s">
        <v>7446</v>
      </c>
      <c r="J4764" s="785" t="s">
        <v>629</v>
      </c>
      <c r="K4764" s="785" t="s">
        <v>2612</v>
      </c>
      <c r="L4764" s="785" t="s">
        <v>7447</v>
      </c>
      <c r="M4764" s="785"/>
      <c r="N4764" s="785"/>
      <c r="O4764" s="785"/>
      <c r="P4764" s="788"/>
      <c r="Q4764" s="788"/>
      <c r="R4764" s="785" t="s">
        <v>1089</v>
      </c>
      <c r="S4764" s="785" t="s">
        <v>2731</v>
      </c>
      <c r="T4764" s="785" t="s">
        <v>7448</v>
      </c>
      <c r="U4764" s="785" t="s">
        <v>7449</v>
      </c>
      <c r="V4764" s="785" t="s">
        <v>2855</v>
      </c>
      <c r="W4764" s="785" t="s">
        <v>3005</v>
      </c>
      <c r="X4764" s="785" t="s">
        <v>3005</v>
      </c>
      <c r="Y4764" s="615" t="str">
        <f t="shared" si="74"/>
        <v>Eastern Bioteck</v>
      </c>
      <c r="Z4764" s="785" t="s">
        <v>2599</v>
      </c>
      <c r="AA4764" s="785" t="s">
        <v>4349</v>
      </c>
      <c r="AB4764" s="785" t="s">
        <v>2605</v>
      </c>
      <c r="AC4764" s="785" t="s">
        <v>2606</v>
      </c>
      <c r="AD4764" s="786">
        <v>42796</v>
      </c>
    </row>
    <row r="4765" spans="1:30" ht="15.75">
      <c r="A4765" s="785" t="s">
        <v>4301</v>
      </c>
      <c r="B4765" s="785" t="s">
        <v>7552</v>
      </c>
      <c r="C4765" s="785" t="s">
        <v>4303</v>
      </c>
      <c r="D4765" s="785" t="s">
        <v>2599</v>
      </c>
      <c r="E4765" s="785" t="s">
        <v>4343</v>
      </c>
      <c r="F4765" s="786">
        <v>42533</v>
      </c>
      <c r="G4765" s="785" t="s">
        <v>4344</v>
      </c>
      <c r="H4765" s="786">
        <v>42583</v>
      </c>
      <c r="I4765" s="785" t="s">
        <v>7553</v>
      </c>
      <c r="J4765" s="785" t="s">
        <v>629</v>
      </c>
      <c r="K4765" s="785" t="s">
        <v>7554</v>
      </c>
      <c r="L4765" s="785" t="s">
        <v>7555</v>
      </c>
      <c r="M4765" s="785"/>
      <c r="N4765" s="785"/>
      <c r="O4765" s="785"/>
      <c r="P4765" s="787">
        <v>35.117207000000001</v>
      </c>
      <c r="Q4765" s="787">
        <v>0.83847000000000005</v>
      </c>
      <c r="R4765" s="785" t="s">
        <v>1917</v>
      </c>
      <c r="S4765" s="785" t="s">
        <v>1918</v>
      </c>
      <c r="T4765" s="785" t="s">
        <v>7556</v>
      </c>
      <c r="U4765" s="785" t="s">
        <v>7557</v>
      </c>
      <c r="V4765" s="785" t="s">
        <v>3004</v>
      </c>
      <c r="W4765" s="785" t="s">
        <v>4050</v>
      </c>
      <c r="X4765" s="785" t="s">
        <v>3273</v>
      </c>
      <c r="Y4765" s="615" t="str">
        <f t="shared" si="74"/>
        <v>Edwine Joseph Majale Okinda</v>
      </c>
      <c r="Z4765" s="785" t="s">
        <v>2599</v>
      </c>
      <c r="AA4765" s="785" t="s">
        <v>4314</v>
      </c>
      <c r="AB4765" s="785" t="s">
        <v>2605</v>
      </c>
      <c r="AC4765" s="785" t="s">
        <v>2606</v>
      </c>
      <c r="AD4765" s="786">
        <v>42796</v>
      </c>
    </row>
    <row r="4766" spans="1:30" ht="15.75">
      <c r="A4766" s="785" t="s">
        <v>4301</v>
      </c>
      <c r="B4766" s="785" t="s">
        <v>8721</v>
      </c>
      <c r="C4766" s="785" t="s">
        <v>4379</v>
      </c>
      <c r="D4766" s="785" t="s">
        <v>2751</v>
      </c>
      <c r="E4766" s="785" t="s">
        <v>4343</v>
      </c>
      <c r="F4766" s="786">
        <v>42533</v>
      </c>
      <c r="G4766" s="785" t="s">
        <v>4344</v>
      </c>
      <c r="H4766" s="786">
        <v>42583</v>
      </c>
      <c r="I4766" s="785" t="s">
        <v>8722</v>
      </c>
      <c r="J4766" s="785" t="s">
        <v>629</v>
      </c>
      <c r="K4766" s="785" t="s">
        <v>8723</v>
      </c>
      <c r="L4766" s="785" t="s">
        <v>8724</v>
      </c>
      <c r="M4766" s="785"/>
      <c r="N4766" s="785"/>
      <c r="O4766" s="785"/>
      <c r="P4766" s="788"/>
      <c r="Q4766" s="788"/>
      <c r="R4766" s="785" t="s">
        <v>821</v>
      </c>
      <c r="S4766" s="785" t="s">
        <v>871</v>
      </c>
      <c r="T4766" s="785" t="s">
        <v>3297</v>
      </c>
      <c r="U4766" s="785" t="s">
        <v>2623</v>
      </c>
      <c r="V4766" s="785" t="s">
        <v>2855</v>
      </c>
      <c r="W4766" s="785" t="s">
        <v>2707</v>
      </c>
      <c r="X4766" s="785" t="s">
        <v>2707</v>
      </c>
      <c r="Y4766" s="615" t="str">
        <f t="shared" si="74"/>
        <v>Fagaden Enterprises</v>
      </c>
      <c r="Z4766" s="785" t="s">
        <v>2599</v>
      </c>
      <c r="AA4766" s="785" t="s">
        <v>4349</v>
      </c>
      <c r="AB4766" s="785" t="s">
        <v>2605</v>
      </c>
      <c r="AC4766" s="785" t="s">
        <v>2606</v>
      </c>
      <c r="AD4766" s="786">
        <v>42796</v>
      </c>
    </row>
    <row r="4767" spans="1:30" ht="15.75">
      <c r="A4767" s="785" t="s">
        <v>4301</v>
      </c>
      <c r="B4767" s="785" t="s">
        <v>11286</v>
      </c>
      <c r="C4767" s="785" t="s">
        <v>4379</v>
      </c>
      <c r="D4767" s="785" t="s">
        <v>2598</v>
      </c>
      <c r="E4767" s="785" t="s">
        <v>4343</v>
      </c>
      <c r="F4767" s="786">
        <v>42533</v>
      </c>
      <c r="G4767" s="785" t="s">
        <v>4344</v>
      </c>
      <c r="H4767" s="786">
        <v>42583</v>
      </c>
      <c r="I4767" s="785" t="s">
        <v>11287</v>
      </c>
      <c r="J4767" s="785" t="s">
        <v>629</v>
      </c>
      <c r="K4767" s="785" t="s">
        <v>11288</v>
      </c>
      <c r="L4767" s="785" t="s">
        <v>11289</v>
      </c>
      <c r="M4767" s="785"/>
      <c r="N4767" s="785"/>
      <c r="O4767" s="785"/>
      <c r="P4767" s="787">
        <v>36.720120000000001</v>
      </c>
      <c r="Q4767" s="787">
        <v>-1.085467</v>
      </c>
      <c r="R4767" s="785" t="s">
        <v>821</v>
      </c>
      <c r="S4767" s="785" t="s">
        <v>871</v>
      </c>
      <c r="T4767" s="785" t="s">
        <v>2619</v>
      </c>
      <c r="U4767" s="785" t="s">
        <v>11290</v>
      </c>
      <c r="V4767" s="785" t="s">
        <v>2855</v>
      </c>
      <c r="W4767" s="785" t="s">
        <v>4054</v>
      </c>
      <c r="X4767" s="785" t="s">
        <v>2834</v>
      </c>
      <c r="Y4767" s="615" t="str">
        <f t="shared" si="74"/>
        <v>Hamkam</v>
      </c>
      <c r="Z4767" s="785" t="s">
        <v>2599</v>
      </c>
      <c r="AA4767" s="785" t="s">
        <v>4349</v>
      </c>
      <c r="AB4767" s="785" t="s">
        <v>2605</v>
      </c>
      <c r="AC4767" s="785" t="s">
        <v>2606</v>
      </c>
      <c r="AD4767" s="786">
        <v>42796</v>
      </c>
    </row>
    <row r="4768" spans="1:30" ht="15.75">
      <c r="A4768" s="785" t="s">
        <v>4301</v>
      </c>
      <c r="B4768" s="785" t="s">
        <v>14246</v>
      </c>
      <c r="C4768" s="785" t="s">
        <v>4303</v>
      </c>
      <c r="D4768" s="785" t="s">
        <v>2599</v>
      </c>
      <c r="E4768" s="785" t="s">
        <v>4343</v>
      </c>
      <c r="F4768" s="786">
        <v>42533</v>
      </c>
      <c r="G4768" s="785" t="s">
        <v>4344</v>
      </c>
      <c r="H4768" s="786">
        <v>42583</v>
      </c>
      <c r="I4768" s="785" t="s">
        <v>14247</v>
      </c>
      <c r="J4768" s="785" t="s">
        <v>629</v>
      </c>
      <c r="K4768" s="785" t="s">
        <v>14248</v>
      </c>
      <c r="L4768" s="785" t="s">
        <v>14249</v>
      </c>
      <c r="M4768" s="785"/>
      <c r="N4768" s="785"/>
      <c r="O4768" s="785"/>
      <c r="P4768" s="787">
        <v>35.960506000000002</v>
      </c>
      <c r="Q4768" s="787">
        <v>-0.15084600000000001</v>
      </c>
      <c r="R4768" s="785" t="s">
        <v>695</v>
      </c>
      <c r="S4768" s="785" t="s">
        <v>1011</v>
      </c>
      <c r="T4768" s="785" t="s">
        <v>3835</v>
      </c>
      <c r="U4768" s="785" t="s">
        <v>14250</v>
      </c>
      <c r="V4768" s="785">
        <v>12</v>
      </c>
      <c r="W4768" s="785" t="s">
        <v>3296</v>
      </c>
      <c r="X4768" s="785" t="s">
        <v>3296</v>
      </c>
      <c r="Y4768" s="615" t="str">
        <f t="shared" si="74"/>
        <v>John Kariuki</v>
      </c>
      <c r="Z4768" s="785" t="s">
        <v>2599</v>
      </c>
      <c r="AA4768" s="785" t="s">
        <v>4314</v>
      </c>
      <c r="AB4768" s="785" t="s">
        <v>2605</v>
      </c>
      <c r="AC4768" s="785" t="s">
        <v>2606</v>
      </c>
      <c r="AD4768" s="786">
        <v>42796</v>
      </c>
    </row>
    <row r="4769" spans="1:30" ht="15.75">
      <c r="A4769" s="785" t="s">
        <v>4301</v>
      </c>
      <c r="B4769" s="785" t="s">
        <v>16026</v>
      </c>
      <c r="C4769" s="785" t="s">
        <v>4303</v>
      </c>
      <c r="D4769" s="785" t="s">
        <v>2599</v>
      </c>
      <c r="E4769" s="785" t="s">
        <v>4343</v>
      </c>
      <c r="F4769" s="786">
        <v>42533</v>
      </c>
      <c r="G4769" s="785" t="s">
        <v>4344</v>
      </c>
      <c r="H4769" s="786">
        <v>42583</v>
      </c>
      <c r="I4769" s="785" t="s">
        <v>16027</v>
      </c>
      <c r="J4769" s="785" t="s">
        <v>629</v>
      </c>
      <c r="K4769" s="785" t="s">
        <v>16028</v>
      </c>
      <c r="L4769" s="785" t="s">
        <v>16029</v>
      </c>
      <c r="M4769" s="785"/>
      <c r="N4769" s="785"/>
      <c r="O4769" s="785"/>
      <c r="P4769" s="787">
        <v>34.755360000000003</v>
      </c>
      <c r="Q4769" s="787">
        <v>0.58507500000000001</v>
      </c>
      <c r="R4769" s="785" t="s">
        <v>2301</v>
      </c>
      <c r="S4769" s="785" t="s">
        <v>3378</v>
      </c>
      <c r="T4769" s="785" t="s">
        <v>3379</v>
      </c>
      <c r="U4769" s="785" t="s">
        <v>16024</v>
      </c>
      <c r="V4769" s="785" t="s">
        <v>3070</v>
      </c>
      <c r="W4769" s="785" t="s">
        <v>2689</v>
      </c>
      <c r="X4769" s="785" t="s">
        <v>16015</v>
      </c>
      <c r="Y4769" s="615" t="str">
        <f t="shared" si="74"/>
        <v>Kennedy Makokha</v>
      </c>
      <c r="Z4769" s="785" t="s">
        <v>6186</v>
      </c>
      <c r="AA4769" s="785" t="s">
        <v>4349</v>
      </c>
      <c r="AB4769" s="785" t="s">
        <v>4052</v>
      </c>
      <c r="AC4769" s="785" t="s">
        <v>2606</v>
      </c>
      <c r="AD4769" s="786">
        <v>42964</v>
      </c>
    </row>
    <row r="4770" spans="1:30" ht="15.75">
      <c r="A4770" s="785" t="s">
        <v>4301</v>
      </c>
      <c r="B4770" s="785" t="s">
        <v>16259</v>
      </c>
      <c r="C4770" s="785" t="s">
        <v>4303</v>
      </c>
      <c r="D4770" s="785" t="s">
        <v>2599</v>
      </c>
      <c r="E4770" s="785" t="s">
        <v>4343</v>
      </c>
      <c r="F4770" s="786">
        <v>42533</v>
      </c>
      <c r="G4770" s="785" t="s">
        <v>4344</v>
      </c>
      <c r="H4770" s="786">
        <v>42583</v>
      </c>
      <c r="I4770" s="785" t="s">
        <v>16260</v>
      </c>
      <c r="J4770" s="785" t="s">
        <v>629</v>
      </c>
      <c r="K4770" s="785" t="s">
        <v>2612</v>
      </c>
      <c r="L4770" s="785" t="s">
        <v>16261</v>
      </c>
      <c r="M4770" s="785"/>
      <c r="N4770" s="785"/>
      <c r="O4770" s="785"/>
      <c r="P4770" s="787">
        <v>37.370122000000002</v>
      </c>
      <c r="Q4770" s="787">
        <v>-0.60381899999999999</v>
      </c>
      <c r="R4770" s="785" t="s">
        <v>1961</v>
      </c>
      <c r="S4770" s="785" t="s">
        <v>1962</v>
      </c>
      <c r="T4770" s="785" t="s">
        <v>16262</v>
      </c>
      <c r="U4770" s="785" t="s">
        <v>16263</v>
      </c>
      <c r="V4770" s="785" t="s">
        <v>2846</v>
      </c>
      <c r="W4770" s="785" t="s">
        <v>2621</v>
      </c>
      <c r="X4770" s="785" t="s">
        <v>2621</v>
      </c>
      <c r="Y4770" s="615" t="str">
        <f t="shared" si="74"/>
        <v>Kentainers Limited</v>
      </c>
      <c r="Z4770" s="785" t="s">
        <v>2599</v>
      </c>
      <c r="AA4770" s="785" t="s">
        <v>5464</v>
      </c>
      <c r="AB4770" s="785" t="s">
        <v>2616</v>
      </c>
      <c r="AC4770" s="785" t="s">
        <v>2617</v>
      </c>
      <c r="AD4770" s="786">
        <v>42796</v>
      </c>
    </row>
    <row r="4771" spans="1:30" ht="15.75">
      <c r="A4771" s="785" t="s">
        <v>4301</v>
      </c>
      <c r="B4771" s="785" t="s">
        <v>16442</v>
      </c>
      <c r="C4771" s="785" t="s">
        <v>4303</v>
      </c>
      <c r="D4771" s="785" t="s">
        <v>2599</v>
      </c>
      <c r="E4771" s="785" t="s">
        <v>4343</v>
      </c>
      <c r="F4771" s="786">
        <v>42533</v>
      </c>
      <c r="G4771" s="785" t="s">
        <v>4344</v>
      </c>
      <c r="H4771" s="786">
        <v>42583</v>
      </c>
      <c r="I4771" s="785" t="s">
        <v>16443</v>
      </c>
      <c r="J4771" s="785" t="s">
        <v>627</v>
      </c>
      <c r="K4771" s="785" t="s">
        <v>16444</v>
      </c>
      <c r="L4771" s="785" t="s">
        <v>16445</v>
      </c>
      <c r="M4771" s="785"/>
      <c r="N4771" s="785"/>
      <c r="O4771" s="785"/>
      <c r="P4771" s="787">
        <v>36.493602000000003</v>
      </c>
      <c r="Q4771" s="787">
        <v>9.8561999999999997E-2</v>
      </c>
      <c r="R4771" s="785" t="s">
        <v>1228</v>
      </c>
      <c r="S4771" s="785" t="s">
        <v>1229</v>
      </c>
      <c r="T4771" s="785" t="s">
        <v>16446</v>
      </c>
      <c r="U4771" s="785" t="s">
        <v>16446</v>
      </c>
      <c r="V4771" s="785" t="s">
        <v>2855</v>
      </c>
      <c r="W4771" s="785" t="s">
        <v>3025</v>
      </c>
      <c r="X4771" s="785" t="s">
        <v>16397</v>
      </c>
      <c r="Y4771" s="615" t="str">
        <f t="shared" si="74"/>
        <v>Kichemu Limited</v>
      </c>
      <c r="Z4771" s="785" t="s">
        <v>2599</v>
      </c>
      <c r="AA4771" s="785" t="s">
        <v>4349</v>
      </c>
      <c r="AB4771" s="785" t="s">
        <v>2683</v>
      </c>
      <c r="AC4771" s="785" t="s">
        <v>2606</v>
      </c>
      <c r="AD4771" s="786">
        <v>42796</v>
      </c>
    </row>
    <row r="4772" spans="1:30" ht="15.75">
      <c r="A4772" s="785" t="s">
        <v>4301</v>
      </c>
      <c r="B4772" s="785" t="s">
        <v>16743</v>
      </c>
      <c r="C4772" s="785" t="s">
        <v>4303</v>
      </c>
      <c r="D4772" s="785" t="s">
        <v>2599</v>
      </c>
      <c r="E4772" s="785" t="s">
        <v>4343</v>
      </c>
      <c r="F4772" s="786">
        <v>42533</v>
      </c>
      <c r="G4772" s="785" t="s">
        <v>4344</v>
      </c>
      <c r="H4772" s="786">
        <v>42583</v>
      </c>
      <c r="I4772" s="785" t="s">
        <v>16744</v>
      </c>
      <c r="J4772" s="785" t="s">
        <v>629</v>
      </c>
      <c r="K4772" s="785" t="s">
        <v>16745</v>
      </c>
      <c r="L4772" s="785" t="s">
        <v>16746</v>
      </c>
      <c r="M4772" s="785"/>
      <c r="N4772" s="785"/>
      <c r="O4772" s="785"/>
      <c r="P4772" s="787">
        <v>37.623497999999998</v>
      </c>
      <c r="Q4772" s="787">
        <v>2.1832000000000001E-2</v>
      </c>
      <c r="R4772" s="785" t="s">
        <v>1104</v>
      </c>
      <c r="S4772" s="785" t="s">
        <v>16747</v>
      </c>
      <c r="T4772" s="785" t="s">
        <v>16748</v>
      </c>
      <c r="U4772" s="785" t="s">
        <v>2599</v>
      </c>
      <c r="V4772" s="785" t="s">
        <v>3004</v>
      </c>
      <c r="W4772" s="785" t="s">
        <v>3253</v>
      </c>
      <c r="X4772" s="785" t="s">
        <v>3253</v>
      </c>
      <c r="Y4772" s="615" t="str">
        <f t="shared" si="74"/>
        <v>Likunga Company Limited</v>
      </c>
      <c r="Z4772" s="785" t="s">
        <v>2599</v>
      </c>
      <c r="AA4772" s="785" t="s">
        <v>4349</v>
      </c>
      <c r="AB4772" s="785" t="s">
        <v>2605</v>
      </c>
      <c r="AC4772" s="785" t="s">
        <v>2606</v>
      </c>
      <c r="AD4772" s="786">
        <v>42796</v>
      </c>
    </row>
    <row r="4773" spans="1:30" ht="15.75">
      <c r="A4773" s="785" t="s">
        <v>4301</v>
      </c>
      <c r="B4773" s="785" t="s">
        <v>18078</v>
      </c>
      <c r="C4773" s="785" t="s">
        <v>4303</v>
      </c>
      <c r="D4773" s="785" t="s">
        <v>2599</v>
      </c>
      <c r="E4773" s="785" t="s">
        <v>4343</v>
      </c>
      <c r="F4773" s="786">
        <v>42533</v>
      </c>
      <c r="G4773" s="785" t="s">
        <v>4344</v>
      </c>
      <c r="H4773" s="786">
        <v>42583</v>
      </c>
      <c r="I4773" s="785" t="s">
        <v>18079</v>
      </c>
      <c r="J4773" s="785" t="s">
        <v>629</v>
      </c>
      <c r="K4773" s="785" t="s">
        <v>18080</v>
      </c>
      <c r="L4773" s="785" t="s">
        <v>18081</v>
      </c>
      <c r="M4773" s="785"/>
      <c r="N4773" s="785"/>
      <c r="O4773" s="785"/>
      <c r="P4773" s="787">
        <v>37.138294999999999</v>
      </c>
      <c r="Q4773" s="787">
        <v>-0.46918300000000002</v>
      </c>
      <c r="R4773" s="785" t="s">
        <v>1056</v>
      </c>
      <c r="S4773" s="785" t="s">
        <v>1132</v>
      </c>
      <c r="T4773" s="785" t="s">
        <v>18082</v>
      </c>
      <c r="U4773" s="785" t="s">
        <v>18083</v>
      </c>
      <c r="V4773" s="785" t="s">
        <v>3070</v>
      </c>
      <c r="W4773" s="785" t="s">
        <v>3015</v>
      </c>
      <c r="X4773" s="785" t="s">
        <v>3015</v>
      </c>
      <c r="Y4773" s="615" t="str">
        <f t="shared" si="74"/>
        <v>Mt Kenya Renewable Energy</v>
      </c>
      <c r="Z4773" s="785" t="s">
        <v>2599</v>
      </c>
      <c r="AA4773" s="785" t="s">
        <v>4349</v>
      </c>
      <c r="AB4773" s="785" t="s">
        <v>2605</v>
      </c>
      <c r="AC4773" s="785" t="s">
        <v>2606</v>
      </c>
      <c r="AD4773" s="786">
        <v>42796</v>
      </c>
    </row>
    <row r="4774" spans="1:30" ht="15.75">
      <c r="A4774" s="785" t="s">
        <v>4301</v>
      </c>
      <c r="B4774" s="785" t="s">
        <v>18573</v>
      </c>
      <c r="C4774" s="785" t="s">
        <v>4322</v>
      </c>
      <c r="D4774" s="785" t="s">
        <v>2703</v>
      </c>
      <c r="E4774" s="785" t="s">
        <v>4343</v>
      </c>
      <c r="F4774" s="786">
        <v>42533</v>
      </c>
      <c r="G4774" s="785" t="s">
        <v>4344</v>
      </c>
      <c r="H4774" s="786">
        <v>42583</v>
      </c>
      <c r="I4774" s="785" t="s">
        <v>18574</v>
      </c>
      <c r="J4774" s="785" t="s">
        <v>629</v>
      </c>
      <c r="K4774" s="785" t="s">
        <v>18575</v>
      </c>
      <c r="L4774" s="785" t="s">
        <v>18576</v>
      </c>
      <c r="M4774" s="785"/>
      <c r="N4774" s="785"/>
      <c r="O4774" s="785"/>
      <c r="P4774" s="788"/>
      <c r="Q4774" s="788"/>
      <c r="R4774" s="785" t="s">
        <v>1961</v>
      </c>
      <c r="S4774" s="785" t="s">
        <v>11651</v>
      </c>
      <c r="T4774" s="785" t="s">
        <v>18577</v>
      </c>
      <c r="U4774" s="785" t="s">
        <v>2599</v>
      </c>
      <c r="V4774" s="785" t="s">
        <v>2673</v>
      </c>
      <c r="W4774" s="785" t="s">
        <v>2674</v>
      </c>
      <c r="X4774" s="785" t="s">
        <v>2741</v>
      </c>
      <c r="Y4774" s="615" t="str">
        <f t="shared" si="74"/>
        <v>Nicholas Gichura Kimenyi</v>
      </c>
      <c r="Z4774" s="785" t="s">
        <v>2599</v>
      </c>
      <c r="AA4774" s="785" t="s">
        <v>4314</v>
      </c>
      <c r="AB4774" s="785" t="s">
        <v>2605</v>
      </c>
      <c r="AC4774" s="785" t="s">
        <v>2606</v>
      </c>
      <c r="AD4774" s="786">
        <v>42796</v>
      </c>
    </row>
    <row r="4775" spans="1:30" ht="15.75">
      <c r="A4775" s="785" t="s">
        <v>4301</v>
      </c>
      <c r="B4775" s="785" t="s">
        <v>18687</v>
      </c>
      <c r="C4775" s="785" t="s">
        <v>4379</v>
      </c>
      <c r="D4775" s="785" t="s">
        <v>2751</v>
      </c>
      <c r="E4775" s="785" t="s">
        <v>4343</v>
      </c>
      <c r="F4775" s="786">
        <v>42533</v>
      </c>
      <c r="G4775" s="785" t="s">
        <v>4344</v>
      </c>
      <c r="H4775" s="786">
        <v>42583</v>
      </c>
      <c r="I4775" s="785" t="s">
        <v>18688</v>
      </c>
      <c r="J4775" s="785" t="s">
        <v>627</v>
      </c>
      <c r="K4775" s="785" t="s">
        <v>18689</v>
      </c>
      <c r="L4775" s="785" t="s">
        <v>18690</v>
      </c>
      <c r="M4775" s="785"/>
      <c r="N4775" s="785"/>
      <c r="O4775" s="785"/>
      <c r="P4775" s="788"/>
      <c r="Q4775" s="788"/>
      <c r="R4775" s="785" t="s">
        <v>695</v>
      </c>
      <c r="S4775" s="785" t="s">
        <v>2231</v>
      </c>
      <c r="T4775" s="785" t="s">
        <v>18691</v>
      </c>
      <c r="U4775" s="785" t="s">
        <v>5091</v>
      </c>
      <c r="V4775" s="785" t="s">
        <v>2673</v>
      </c>
      <c r="W4775" s="785" t="s">
        <v>2674</v>
      </c>
      <c r="X4775" s="785" t="s">
        <v>2741</v>
      </c>
      <c r="Y4775" s="615" t="str">
        <f t="shared" si="74"/>
        <v>Nicholas Gichura Kimenyi</v>
      </c>
      <c r="Z4775" s="785" t="s">
        <v>2599</v>
      </c>
      <c r="AA4775" s="785" t="s">
        <v>4314</v>
      </c>
      <c r="AB4775" s="785" t="s">
        <v>2605</v>
      </c>
      <c r="AC4775" s="785" t="s">
        <v>2606</v>
      </c>
      <c r="AD4775" s="786">
        <v>42796</v>
      </c>
    </row>
    <row r="4776" spans="1:30" ht="15.75">
      <c r="A4776" s="785" t="s">
        <v>4301</v>
      </c>
      <c r="B4776" s="785" t="s">
        <v>19491</v>
      </c>
      <c r="C4776" s="785" t="s">
        <v>4303</v>
      </c>
      <c r="D4776" s="785" t="s">
        <v>2599</v>
      </c>
      <c r="E4776" s="785" t="s">
        <v>4343</v>
      </c>
      <c r="F4776" s="786">
        <v>42533</v>
      </c>
      <c r="G4776" s="785" t="s">
        <v>4344</v>
      </c>
      <c r="H4776" s="786">
        <v>42583</v>
      </c>
      <c r="I4776" s="785" t="s">
        <v>19492</v>
      </c>
      <c r="J4776" s="785" t="s">
        <v>629</v>
      </c>
      <c r="K4776" s="785" t="s">
        <v>19493</v>
      </c>
      <c r="L4776" s="785" t="s">
        <v>19494</v>
      </c>
      <c r="M4776" s="785"/>
      <c r="N4776" s="785"/>
      <c r="O4776" s="785"/>
      <c r="P4776" s="787">
        <v>37.565686999999997</v>
      </c>
      <c r="Q4776" s="787">
        <v>-0.12107999999999999</v>
      </c>
      <c r="R4776" s="785" t="s">
        <v>1104</v>
      </c>
      <c r="S4776" s="785" t="s">
        <v>2643</v>
      </c>
      <c r="T4776" s="785" t="s">
        <v>3405</v>
      </c>
      <c r="U4776" s="785" t="s">
        <v>4030</v>
      </c>
      <c r="V4776" s="785" t="s">
        <v>3004</v>
      </c>
      <c r="W4776" s="785" t="s">
        <v>2615</v>
      </c>
      <c r="X4776" s="785" t="s">
        <v>19485</v>
      </c>
      <c r="Y4776" s="615" t="str">
        <f t="shared" si="74"/>
        <v>Paul Mbugua</v>
      </c>
      <c r="Z4776" s="785" t="s">
        <v>19486</v>
      </c>
      <c r="AA4776" s="785" t="s">
        <v>5464</v>
      </c>
      <c r="AB4776" s="785" t="s">
        <v>3686</v>
      </c>
      <c r="AC4776" s="785" t="s">
        <v>2617</v>
      </c>
      <c r="AD4776" s="786">
        <v>42986</v>
      </c>
    </row>
    <row r="4777" spans="1:30" ht="15.75">
      <c r="A4777" s="785" t="s">
        <v>4301</v>
      </c>
      <c r="B4777" s="785" t="s">
        <v>20042</v>
      </c>
      <c r="C4777" s="785" t="s">
        <v>4303</v>
      </c>
      <c r="D4777" s="785" t="s">
        <v>2599</v>
      </c>
      <c r="E4777" s="785" t="s">
        <v>4343</v>
      </c>
      <c r="F4777" s="786">
        <v>42533</v>
      </c>
      <c r="G4777" s="785" t="s">
        <v>4344</v>
      </c>
      <c r="H4777" s="786">
        <v>42583</v>
      </c>
      <c r="I4777" s="785" t="s">
        <v>20043</v>
      </c>
      <c r="J4777" s="785" t="s">
        <v>627</v>
      </c>
      <c r="K4777" s="785" t="s">
        <v>20044</v>
      </c>
      <c r="L4777" s="785" t="s">
        <v>20045</v>
      </c>
      <c r="M4777" s="785"/>
      <c r="N4777" s="785"/>
      <c r="O4777" s="785"/>
      <c r="P4777" s="787">
        <v>35.131000999999998</v>
      </c>
      <c r="Q4777" s="787">
        <v>-0.56111699999999998</v>
      </c>
      <c r="R4777" s="785" t="s">
        <v>2053</v>
      </c>
      <c r="S4777" s="785" t="s">
        <v>2098</v>
      </c>
      <c r="T4777" s="785" t="s">
        <v>20046</v>
      </c>
      <c r="U4777" s="785" t="s">
        <v>20047</v>
      </c>
      <c r="V4777" s="785" t="s">
        <v>2855</v>
      </c>
      <c r="W4777" s="785" t="s">
        <v>3314</v>
      </c>
      <c r="X4777" s="785" t="s">
        <v>3314</v>
      </c>
      <c r="Y4777" s="615" t="str">
        <f t="shared" si="74"/>
        <v>Philip Kiget</v>
      </c>
      <c r="Z4777" s="785" t="s">
        <v>2599</v>
      </c>
      <c r="AA4777" s="785" t="s">
        <v>4314</v>
      </c>
      <c r="AB4777" s="785" t="s">
        <v>2683</v>
      </c>
      <c r="AC4777" s="785" t="s">
        <v>2606</v>
      </c>
      <c r="AD4777" s="786">
        <v>42796</v>
      </c>
    </row>
    <row r="4778" spans="1:30" ht="15.75">
      <c r="A4778" s="785" t="s">
        <v>4301</v>
      </c>
      <c r="B4778" s="785" t="s">
        <v>21655</v>
      </c>
      <c r="C4778" s="785" t="s">
        <v>4303</v>
      </c>
      <c r="D4778" s="785" t="s">
        <v>2599</v>
      </c>
      <c r="E4778" s="785" t="s">
        <v>4343</v>
      </c>
      <c r="F4778" s="786">
        <v>42533</v>
      </c>
      <c r="G4778" s="785" t="s">
        <v>4344</v>
      </c>
      <c r="H4778" s="786">
        <v>42583</v>
      </c>
      <c r="I4778" s="785" t="s">
        <v>21656</v>
      </c>
      <c r="J4778" s="785" t="s">
        <v>629</v>
      </c>
      <c r="K4778" s="785" t="s">
        <v>21657</v>
      </c>
      <c r="L4778" s="785" t="s">
        <v>21658</v>
      </c>
      <c r="M4778" s="785"/>
      <c r="N4778" s="785"/>
      <c r="O4778" s="785"/>
      <c r="P4778" s="787">
        <v>36.446204000000002</v>
      </c>
      <c r="Q4778" s="787">
        <v>-7.2928999999999994E-2</v>
      </c>
      <c r="R4778" s="785" t="s">
        <v>1228</v>
      </c>
      <c r="S4778" s="785" t="s">
        <v>1229</v>
      </c>
      <c r="T4778" s="785" t="s">
        <v>11884</v>
      </c>
      <c r="U4778" s="785" t="s">
        <v>2599</v>
      </c>
      <c r="V4778" s="785" t="s">
        <v>2855</v>
      </c>
      <c r="W4778" s="785" t="s">
        <v>3511</v>
      </c>
      <c r="X4778" s="785" t="s">
        <v>3511</v>
      </c>
      <c r="Y4778" s="615" t="str">
        <f t="shared" si="74"/>
        <v>Sakaki Natural Renewable Energy Center</v>
      </c>
      <c r="Z4778" s="785" t="s">
        <v>2599</v>
      </c>
      <c r="AA4778" s="785" t="s">
        <v>4349</v>
      </c>
      <c r="AB4778" s="785" t="s">
        <v>2683</v>
      </c>
      <c r="AC4778" s="785" t="s">
        <v>2606</v>
      </c>
      <c r="AD4778" s="786">
        <v>42796</v>
      </c>
    </row>
    <row r="4779" spans="1:30" ht="15.75">
      <c r="A4779" s="785" t="s">
        <v>4301</v>
      </c>
      <c r="B4779" s="785" t="s">
        <v>22567</v>
      </c>
      <c r="C4779" s="785" t="s">
        <v>4322</v>
      </c>
      <c r="D4779" s="785" t="s">
        <v>2618</v>
      </c>
      <c r="E4779" s="785" t="s">
        <v>4343</v>
      </c>
      <c r="F4779" s="786">
        <v>42533</v>
      </c>
      <c r="G4779" s="785" t="s">
        <v>4344</v>
      </c>
      <c r="H4779" s="786">
        <v>42583</v>
      </c>
      <c r="I4779" s="785" t="s">
        <v>22568</v>
      </c>
      <c r="J4779" s="785" t="s">
        <v>629</v>
      </c>
      <c r="K4779" s="785" t="s">
        <v>2612</v>
      </c>
      <c r="L4779" s="785" t="s">
        <v>22569</v>
      </c>
      <c r="M4779" s="785"/>
      <c r="N4779" s="785"/>
      <c r="O4779" s="785"/>
      <c r="P4779" s="787">
        <v>37.590152000000003</v>
      </c>
      <c r="Q4779" s="787">
        <v>-0.41105399999999997</v>
      </c>
      <c r="R4779" s="785" t="s">
        <v>1089</v>
      </c>
      <c r="S4779" s="785" t="s">
        <v>2731</v>
      </c>
      <c r="T4779" s="785" t="s">
        <v>2731</v>
      </c>
      <c r="U4779" s="785" t="s">
        <v>3306</v>
      </c>
      <c r="V4779" s="785" t="s">
        <v>2673</v>
      </c>
      <c r="W4779" s="785" t="s">
        <v>3079</v>
      </c>
      <c r="X4779" s="785" t="s">
        <v>3080</v>
      </c>
      <c r="Y4779" s="615" t="str">
        <f t="shared" si="74"/>
        <v>Samuel Migwi</v>
      </c>
      <c r="Z4779" s="785" t="s">
        <v>22504</v>
      </c>
      <c r="AA4779" s="785" t="s">
        <v>4314</v>
      </c>
      <c r="AB4779" s="785" t="s">
        <v>2605</v>
      </c>
      <c r="AC4779" s="785" t="s">
        <v>2606</v>
      </c>
      <c r="AD4779" s="786">
        <v>43007</v>
      </c>
    </row>
    <row r="4780" spans="1:30" ht="15.75">
      <c r="A4780" s="785" t="s">
        <v>4301</v>
      </c>
      <c r="B4780" s="785" t="s">
        <v>22610</v>
      </c>
      <c r="C4780" s="785" t="s">
        <v>4303</v>
      </c>
      <c r="D4780" s="785" t="s">
        <v>2599</v>
      </c>
      <c r="E4780" s="785" t="s">
        <v>4343</v>
      </c>
      <c r="F4780" s="786">
        <v>42533</v>
      </c>
      <c r="G4780" s="785" t="s">
        <v>4344</v>
      </c>
      <c r="H4780" s="786">
        <v>42583</v>
      </c>
      <c r="I4780" s="785" t="s">
        <v>22611</v>
      </c>
      <c r="J4780" s="785" t="s">
        <v>627</v>
      </c>
      <c r="K4780" s="785" t="s">
        <v>22612</v>
      </c>
      <c r="L4780" s="785" t="s">
        <v>22613</v>
      </c>
      <c r="M4780" s="785"/>
      <c r="N4780" s="785"/>
      <c r="O4780" s="785"/>
      <c r="P4780" s="787">
        <v>37.085822999999998</v>
      </c>
      <c r="Q4780" s="787">
        <v>-0.50239699999999998</v>
      </c>
      <c r="R4780" s="785" t="s">
        <v>1056</v>
      </c>
      <c r="S4780" s="785" t="s">
        <v>2893</v>
      </c>
      <c r="T4780" s="785" t="s">
        <v>4557</v>
      </c>
      <c r="U4780" s="785" t="s">
        <v>22614</v>
      </c>
      <c r="V4780" s="785" t="s">
        <v>3070</v>
      </c>
      <c r="W4780" s="785" t="s">
        <v>3079</v>
      </c>
      <c r="X4780" s="785" t="s">
        <v>3080</v>
      </c>
      <c r="Y4780" s="615" t="str">
        <f t="shared" si="74"/>
        <v>Samuel Migwi</v>
      </c>
      <c r="Z4780" s="785" t="s">
        <v>22504</v>
      </c>
      <c r="AA4780" s="785" t="s">
        <v>4314</v>
      </c>
      <c r="AB4780" s="785" t="s">
        <v>2605</v>
      </c>
      <c r="AC4780" s="785" t="s">
        <v>2606</v>
      </c>
      <c r="AD4780" s="786">
        <v>42996</v>
      </c>
    </row>
    <row r="4781" spans="1:30" ht="15.75">
      <c r="A4781" s="785" t="s">
        <v>4301</v>
      </c>
      <c r="B4781" s="785" t="s">
        <v>23255</v>
      </c>
      <c r="C4781" s="785" t="s">
        <v>4303</v>
      </c>
      <c r="D4781" s="785" t="s">
        <v>2599</v>
      </c>
      <c r="E4781" s="785" t="s">
        <v>4343</v>
      </c>
      <c r="F4781" s="786">
        <v>42533</v>
      </c>
      <c r="G4781" s="785" t="s">
        <v>4344</v>
      </c>
      <c r="H4781" s="786">
        <v>42583</v>
      </c>
      <c r="I4781" s="785" t="s">
        <v>23256</v>
      </c>
      <c r="J4781" s="785" t="s">
        <v>629</v>
      </c>
      <c r="K4781" s="785" t="s">
        <v>23257</v>
      </c>
      <c r="L4781" s="785" t="s">
        <v>23258</v>
      </c>
      <c r="M4781" s="785"/>
      <c r="N4781" s="785"/>
      <c r="O4781" s="785"/>
      <c r="P4781" s="787">
        <v>36.240316999999997</v>
      </c>
      <c r="Q4781" s="787">
        <v>4.6640000000000001E-2</v>
      </c>
      <c r="R4781" s="785" t="s">
        <v>695</v>
      </c>
      <c r="S4781" s="785" t="s">
        <v>2231</v>
      </c>
      <c r="T4781" s="785" t="s">
        <v>2231</v>
      </c>
      <c r="U4781" s="785" t="s">
        <v>2231</v>
      </c>
      <c r="V4781" s="785" t="s">
        <v>2855</v>
      </c>
      <c r="W4781" s="785" t="s">
        <v>23165</v>
      </c>
      <c r="X4781" s="785" t="s">
        <v>23165</v>
      </c>
      <c r="Y4781" s="615" t="str">
        <f t="shared" si="74"/>
        <v>Simon Kabucho</v>
      </c>
      <c r="Z4781" s="785" t="s">
        <v>2599</v>
      </c>
      <c r="AA4781" s="785" t="s">
        <v>4314</v>
      </c>
      <c r="AB4781" s="785" t="s">
        <v>2683</v>
      </c>
      <c r="AC4781" s="785" t="s">
        <v>2606</v>
      </c>
      <c r="AD4781" s="786">
        <v>42796</v>
      </c>
    </row>
    <row r="4782" spans="1:30" ht="15.75">
      <c r="A4782" s="785" t="s">
        <v>4301</v>
      </c>
      <c r="B4782" s="785" t="s">
        <v>24472</v>
      </c>
      <c r="C4782" s="785" t="s">
        <v>4379</v>
      </c>
      <c r="D4782" s="785" t="s">
        <v>2598</v>
      </c>
      <c r="E4782" s="785" t="s">
        <v>4343</v>
      </c>
      <c r="F4782" s="786">
        <v>42533</v>
      </c>
      <c r="G4782" s="785" t="s">
        <v>4344</v>
      </c>
      <c r="H4782" s="786">
        <v>42583</v>
      </c>
      <c r="I4782" s="785" t="s">
        <v>24473</v>
      </c>
      <c r="J4782" s="785" t="s">
        <v>627</v>
      </c>
      <c r="K4782" s="785" t="s">
        <v>24474</v>
      </c>
      <c r="L4782" s="785" t="s">
        <v>24475</v>
      </c>
      <c r="M4782" s="785"/>
      <c r="N4782" s="785"/>
      <c r="O4782" s="785"/>
      <c r="P4782" s="787">
        <v>35.212332000000004</v>
      </c>
      <c r="Q4782" s="787">
        <v>0.30169499999999999</v>
      </c>
      <c r="R4782" s="785" t="s">
        <v>916</v>
      </c>
      <c r="S4782" s="785" t="s">
        <v>917</v>
      </c>
      <c r="T4782" s="785" t="s">
        <v>24476</v>
      </c>
      <c r="U4782" s="785" t="s">
        <v>24477</v>
      </c>
      <c r="V4782" s="785" t="s">
        <v>3004</v>
      </c>
      <c r="W4782" s="785" t="s">
        <v>2615</v>
      </c>
      <c r="X4782" s="785" t="s">
        <v>2615</v>
      </c>
      <c r="Y4782" s="615" t="str">
        <f t="shared" si="74"/>
        <v>Takamoto Biogas</v>
      </c>
      <c r="Z4782" s="785" t="s">
        <v>2599</v>
      </c>
      <c r="AA4782" s="785" t="s">
        <v>5464</v>
      </c>
      <c r="AB4782" s="785" t="s">
        <v>3686</v>
      </c>
      <c r="AC4782" s="785" t="s">
        <v>2617</v>
      </c>
      <c r="AD4782" s="786">
        <v>43003</v>
      </c>
    </row>
    <row r="4783" spans="1:30" ht="15.75">
      <c r="A4783" s="785" t="s">
        <v>4301</v>
      </c>
      <c r="B4783" s="785" t="s">
        <v>25367</v>
      </c>
      <c r="C4783" s="785" t="s">
        <v>4303</v>
      </c>
      <c r="D4783" s="785" t="s">
        <v>2599</v>
      </c>
      <c r="E4783" s="785" t="s">
        <v>4343</v>
      </c>
      <c r="F4783" s="786">
        <v>42533</v>
      </c>
      <c r="G4783" s="785" t="s">
        <v>4344</v>
      </c>
      <c r="H4783" s="786">
        <v>42583</v>
      </c>
      <c r="I4783" s="785" t="s">
        <v>25368</v>
      </c>
      <c r="J4783" s="785" t="s">
        <v>629</v>
      </c>
      <c r="K4783" s="785" t="s">
        <v>25369</v>
      </c>
      <c r="L4783" s="785" t="s">
        <v>25370</v>
      </c>
      <c r="M4783" s="785"/>
      <c r="N4783" s="785"/>
      <c r="O4783" s="785"/>
      <c r="P4783" s="787">
        <v>36.961537</v>
      </c>
      <c r="Q4783" s="787">
        <v>-0.89205599999999996</v>
      </c>
      <c r="R4783" s="785" t="s">
        <v>1030</v>
      </c>
      <c r="S4783" s="785" t="s">
        <v>1031</v>
      </c>
      <c r="T4783" s="785" t="s">
        <v>3688</v>
      </c>
      <c r="U4783" s="785" t="s">
        <v>25151</v>
      </c>
      <c r="V4783" s="785" t="s">
        <v>3174</v>
      </c>
      <c r="W4783" s="785" t="s">
        <v>4047</v>
      </c>
      <c r="X4783" s="785" t="s">
        <v>2647</v>
      </c>
      <c r="Y4783" s="615" t="str">
        <f t="shared" si="74"/>
        <v>Washington Mwangi Muinuki</v>
      </c>
      <c r="Z4783" s="785" t="s">
        <v>2599</v>
      </c>
      <c r="AA4783" s="785" t="s">
        <v>4314</v>
      </c>
      <c r="AB4783" s="785" t="s">
        <v>2605</v>
      </c>
      <c r="AC4783" s="785" t="s">
        <v>2606</v>
      </c>
      <c r="AD4783" s="786">
        <v>42796</v>
      </c>
    </row>
    <row r="4784" spans="1:30" ht="15.75">
      <c r="A4784" s="785" t="s">
        <v>4301</v>
      </c>
      <c r="B4784" s="785" t="s">
        <v>25556</v>
      </c>
      <c r="C4784" s="785" t="s">
        <v>4303</v>
      </c>
      <c r="D4784" s="785" t="s">
        <v>2599</v>
      </c>
      <c r="E4784" s="785" t="s">
        <v>4343</v>
      </c>
      <c r="F4784" s="786">
        <v>42533</v>
      </c>
      <c r="G4784" s="785" t="s">
        <v>4344</v>
      </c>
      <c r="H4784" s="786">
        <v>42583</v>
      </c>
      <c r="I4784" s="785" t="s">
        <v>25557</v>
      </c>
      <c r="J4784" s="785" t="s">
        <v>629</v>
      </c>
      <c r="K4784" s="785" t="s">
        <v>25558</v>
      </c>
      <c r="L4784" s="785" t="s">
        <v>25559</v>
      </c>
      <c r="M4784" s="785"/>
      <c r="N4784" s="785"/>
      <c r="O4784" s="785"/>
      <c r="P4784" s="787">
        <v>37.630336</v>
      </c>
      <c r="Q4784" s="787">
        <v>5.1450000000000003E-2</v>
      </c>
      <c r="R4784" s="785" t="s">
        <v>1104</v>
      </c>
      <c r="S4784" s="785" t="s">
        <v>1277</v>
      </c>
      <c r="T4784" s="785" t="s">
        <v>25560</v>
      </c>
      <c r="U4784" s="785" t="s">
        <v>25561</v>
      </c>
      <c r="V4784" s="785" t="s">
        <v>2855</v>
      </c>
      <c r="W4784" s="785" t="s">
        <v>2719</v>
      </c>
      <c r="X4784" s="785" t="s">
        <v>2719</v>
      </c>
      <c r="Y4784" s="615" t="str">
        <f t="shared" si="74"/>
        <v>Zackmar Biotec Ltd</v>
      </c>
      <c r="Z4784" s="785" t="s">
        <v>2599</v>
      </c>
      <c r="AA4784" s="785" t="s">
        <v>4349</v>
      </c>
      <c r="AB4784" s="785" t="s">
        <v>2605</v>
      </c>
      <c r="AC4784" s="785" t="s">
        <v>2606</v>
      </c>
      <c r="AD4784" s="786">
        <v>42796</v>
      </c>
    </row>
    <row r="4785" spans="1:30" ht="15.75">
      <c r="A4785" s="785" t="s">
        <v>4301</v>
      </c>
      <c r="B4785" s="785" t="s">
        <v>25596</v>
      </c>
      <c r="C4785" s="785" t="s">
        <v>4303</v>
      </c>
      <c r="D4785" s="785" t="s">
        <v>2599</v>
      </c>
      <c r="E4785" s="785" t="s">
        <v>4343</v>
      </c>
      <c r="F4785" s="786">
        <v>42533</v>
      </c>
      <c r="G4785" s="785" t="s">
        <v>4344</v>
      </c>
      <c r="H4785" s="786">
        <v>42583</v>
      </c>
      <c r="I4785" s="785" t="s">
        <v>25597</v>
      </c>
      <c r="J4785" s="785" t="s">
        <v>629</v>
      </c>
      <c r="K4785" s="785" t="s">
        <v>25598</v>
      </c>
      <c r="L4785" s="785" t="s">
        <v>25599</v>
      </c>
      <c r="M4785" s="785"/>
      <c r="N4785" s="785"/>
      <c r="O4785" s="785"/>
      <c r="P4785" s="787">
        <v>36.900523</v>
      </c>
      <c r="Q4785" s="787">
        <v>-0.37851800000000002</v>
      </c>
      <c r="R4785" s="785" t="s">
        <v>1056</v>
      </c>
      <c r="S4785" s="785" t="s">
        <v>3283</v>
      </c>
      <c r="T4785" s="785" t="s">
        <v>3153</v>
      </c>
      <c r="U4785" s="785" t="s">
        <v>25600</v>
      </c>
      <c r="V4785" s="785" t="s">
        <v>3070</v>
      </c>
      <c r="W4785" s="785" t="s">
        <v>2719</v>
      </c>
      <c r="X4785" s="785" t="s">
        <v>2719</v>
      </c>
      <c r="Y4785" s="615" t="str">
        <f t="shared" si="74"/>
        <v>Zackmar Biotec Ltd</v>
      </c>
      <c r="Z4785" s="785" t="s">
        <v>2599</v>
      </c>
      <c r="AA4785" s="785" t="s">
        <v>4349</v>
      </c>
      <c r="AB4785" s="785" t="s">
        <v>2605</v>
      </c>
      <c r="AC4785" s="785" t="s">
        <v>2606</v>
      </c>
      <c r="AD4785" s="786">
        <v>42796</v>
      </c>
    </row>
    <row r="4786" spans="1:30" ht="15.75">
      <c r="A4786" s="785" t="s">
        <v>4301</v>
      </c>
      <c r="B4786" s="785" t="s">
        <v>26218</v>
      </c>
      <c r="C4786" s="785" t="s">
        <v>4303</v>
      </c>
      <c r="D4786" s="785" t="s">
        <v>2599</v>
      </c>
      <c r="E4786" s="785" t="s">
        <v>4343</v>
      </c>
      <c r="F4786" s="786">
        <v>42533</v>
      </c>
      <c r="G4786" s="785" t="s">
        <v>4344</v>
      </c>
      <c r="H4786" s="786">
        <v>42583</v>
      </c>
      <c r="I4786" s="785" t="s">
        <v>26219</v>
      </c>
      <c r="J4786" s="785" t="s">
        <v>629</v>
      </c>
      <c r="K4786" s="785" t="s">
        <v>2612</v>
      </c>
      <c r="L4786" s="785" t="s">
        <v>26220</v>
      </c>
      <c r="M4786" s="785"/>
      <c r="N4786" s="785"/>
      <c r="O4786" s="785"/>
      <c r="P4786" s="787">
        <v>36.727915000000003</v>
      </c>
      <c r="Q4786" s="787">
        <v>-0.968615</v>
      </c>
      <c r="R4786" s="785" t="s">
        <v>821</v>
      </c>
      <c r="S4786" s="785" t="s">
        <v>822</v>
      </c>
      <c r="T4786" s="785" t="s">
        <v>9963</v>
      </c>
      <c r="U4786" s="785" t="s">
        <v>9963</v>
      </c>
      <c r="V4786" s="785" t="s">
        <v>2603</v>
      </c>
      <c r="W4786" s="785" t="s">
        <v>2608</v>
      </c>
      <c r="X4786" s="785"/>
      <c r="Y4786" s="615" t="str">
        <f t="shared" si="74"/>
        <v>Biogas International Limited</v>
      </c>
      <c r="Z4786" s="785" t="s">
        <v>2599</v>
      </c>
      <c r="AA4786" s="785" t="s">
        <v>5464</v>
      </c>
      <c r="AB4786" s="785" t="s">
        <v>2609</v>
      </c>
      <c r="AC4786" s="785" t="s">
        <v>2610</v>
      </c>
      <c r="AD4786" s="786">
        <v>42796</v>
      </c>
    </row>
    <row r="4787" spans="1:30" ht="15.75">
      <c r="A4787" s="785" t="s">
        <v>4301</v>
      </c>
      <c r="B4787" s="785" t="s">
        <v>26630</v>
      </c>
      <c r="C4787" s="785" t="s">
        <v>4379</v>
      </c>
      <c r="D4787" s="785" t="s">
        <v>2751</v>
      </c>
      <c r="E4787" s="785" t="s">
        <v>4343</v>
      </c>
      <c r="F4787" s="786">
        <v>42533</v>
      </c>
      <c r="G4787" s="785" t="s">
        <v>4344</v>
      </c>
      <c r="H4787" s="786">
        <v>42583</v>
      </c>
      <c r="I4787" s="785" t="s">
        <v>26631</v>
      </c>
      <c r="J4787" s="785" t="s">
        <v>629</v>
      </c>
      <c r="K4787" s="785" t="s">
        <v>26632</v>
      </c>
      <c r="L4787" s="785" t="s">
        <v>26633</v>
      </c>
      <c r="M4787" s="785"/>
      <c r="N4787" s="785"/>
      <c r="O4787" s="785"/>
      <c r="P4787" s="788"/>
      <c r="Q4787" s="788"/>
      <c r="R4787" s="785" t="s">
        <v>1228</v>
      </c>
      <c r="S4787" s="785" t="s">
        <v>1241</v>
      </c>
      <c r="T4787" s="785" t="s">
        <v>26634</v>
      </c>
      <c r="U4787" s="785" t="s">
        <v>26635</v>
      </c>
      <c r="V4787" s="785" t="s">
        <v>2673</v>
      </c>
      <c r="W4787" s="785" t="s">
        <v>2668</v>
      </c>
      <c r="X4787" s="785"/>
      <c r="Y4787" s="615" t="str">
        <f t="shared" si="74"/>
        <v>Reuben K Kimenyi</v>
      </c>
      <c r="Z4787" s="785" t="s">
        <v>2599</v>
      </c>
      <c r="AA4787" s="785" t="s">
        <v>4314</v>
      </c>
      <c r="AB4787" s="785" t="s">
        <v>2683</v>
      </c>
      <c r="AC4787" s="785" t="s">
        <v>2606</v>
      </c>
      <c r="AD4787" s="786">
        <v>42796</v>
      </c>
    </row>
    <row r="4788" spans="1:30" ht="15.75">
      <c r="A4788" s="785" t="s">
        <v>4301</v>
      </c>
      <c r="B4788" s="785" t="s">
        <v>26657</v>
      </c>
      <c r="C4788" s="785" t="s">
        <v>4303</v>
      </c>
      <c r="D4788" s="785" t="s">
        <v>2599</v>
      </c>
      <c r="E4788" s="785" t="s">
        <v>4343</v>
      </c>
      <c r="F4788" s="786">
        <v>42533</v>
      </c>
      <c r="G4788" s="785" t="s">
        <v>4344</v>
      </c>
      <c r="H4788" s="786">
        <v>42583</v>
      </c>
      <c r="I4788" s="785" t="s">
        <v>26658</v>
      </c>
      <c r="J4788" s="785" t="s">
        <v>629</v>
      </c>
      <c r="K4788" s="785" t="s">
        <v>26659</v>
      </c>
      <c r="L4788" s="785" t="s">
        <v>26660</v>
      </c>
      <c r="M4788" s="785"/>
      <c r="N4788" s="785"/>
      <c r="O4788" s="785"/>
      <c r="P4788" s="787">
        <v>35.008271999999998</v>
      </c>
      <c r="Q4788" s="787">
        <v>-0.53756000000000004</v>
      </c>
      <c r="R4788" s="785" t="s">
        <v>843</v>
      </c>
      <c r="S4788" s="785" t="s">
        <v>1310</v>
      </c>
      <c r="T4788" s="785" t="s">
        <v>1311</v>
      </c>
      <c r="U4788" s="785" t="s">
        <v>3470</v>
      </c>
      <c r="V4788" s="785" t="s">
        <v>2673</v>
      </c>
      <c r="W4788" s="785" t="s">
        <v>4057</v>
      </c>
      <c r="X4788" s="785"/>
      <c r="Y4788" s="615" t="str">
        <f t="shared" si="74"/>
        <v>Joel N Moigare</v>
      </c>
      <c r="Z4788" s="785" t="s">
        <v>2599</v>
      </c>
      <c r="AA4788" s="785" t="s">
        <v>4314</v>
      </c>
      <c r="AB4788" s="785" t="s">
        <v>2605</v>
      </c>
      <c r="AC4788" s="785" t="s">
        <v>2606</v>
      </c>
      <c r="AD4788" s="786">
        <v>42796</v>
      </c>
    </row>
    <row r="4789" spans="1:30" ht="15.75">
      <c r="A4789" s="785" t="s">
        <v>4301</v>
      </c>
      <c r="B4789" s="785" t="s">
        <v>26741</v>
      </c>
      <c r="C4789" s="785" t="s">
        <v>4303</v>
      </c>
      <c r="D4789" s="785" t="s">
        <v>2599</v>
      </c>
      <c r="E4789" s="785" t="s">
        <v>4343</v>
      </c>
      <c r="F4789" s="786">
        <v>42533</v>
      </c>
      <c r="G4789" s="785" t="s">
        <v>4344</v>
      </c>
      <c r="H4789" s="786">
        <v>42583</v>
      </c>
      <c r="I4789" s="785" t="s">
        <v>26742</v>
      </c>
      <c r="J4789" s="785" t="s">
        <v>627</v>
      </c>
      <c r="K4789" s="785" t="s">
        <v>26743</v>
      </c>
      <c r="L4789" s="785" t="s">
        <v>26744</v>
      </c>
      <c r="M4789" s="785"/>
      <c r="N4789" s="785"/>
      <c r="O4789" s="785"/>
      <c r="P4789" s="787">
        <v>38.378647000000001</v>
      </c>
      <c r="Q4789" s="787">
        <v>-3.5039530000000001</v>
      </c>
      <c r="R4789" s="785" t="s">
        <v>766</v>
      </c>
      <c r="S4789" s="785" t="s">
        <v>2745</v>
      </c>
      <c r="T4789" s="785" t="s">
        <v>26745</v>
      </c>
      <c r="U4789" s="785" t="s">
        <v>26746</v>
      </c>
      <c r="V4789" s="785" t="s">
        <v>2673</v>
      </c>
      <c r="W4789" s="785" t="s">
        <v>2746</v>
      </c>
      <c r="X4789" s="785"/>
      <c r="Y4789" s="615" t="str">
        <f t="shared" si="74"/>
        <v>Stephen Nyange</v>
      </c>
      <c r="Z4789" s="785" t="s">
        <v>2599</v>
      </c>
      <c r="AA4789" s="785" t="s">
        <v>4314</v>
      </c>
      <c r="AB4789" s="785" t="s">
        <v>2605</v>
      </c>
      <c r="AC4789" s="785" t="s">
        <v>2606</v>
      </c>
      <c r="AD4789" s="786">
        <v>42796</v>
      </c>
    </row>
    <row r="4790" spans="1:30" ht="15.75">
      <c r="A4790" s="785" t="s">
        <v>4301</v>
      </c>
      <c r="B4790" s="785" t="s">
        <v>26774</v>
      </c>
      <c r="C4790" s="785" t="s">
        <v>4379</v>
      </c>
      <c r="D4790" s="785" t="s">
        <v>2751</v>
      </c>
      <c r="E4790" s="785" t="s">
        <v>4343</v>
      </c>
      <c r="F4790" s="786">
        <v>42533</v>
      </c>
      <c r="G4790" s="785" t="s">
        <v>4344</v>
      </c>
      <c r="H4790" s="786">
        <v>42583</v>
      </c>
      <c r="I4790" s="785" t="s">
        <v>26775</v>
      </c>
      <c r="J4790" s="785" t="s">
        <v>629</v>
      </c>
      <c r="K4790" s="785" t="s">
        <v>26776</v>
      </c>
      <c r="L4790" s="785" t="s">
        <v>26777</v>
      </c>
      <c r="M4790" s="785"/>
      <c r="N4790" s="785"/>
      <c r="O4790" s="785"/>
      <c r="P4790" s="787">
        <v>37.363688000000003</v>
      </c>
      <c r="Q4790" s="787">
        <v>-0.66511699999999996</v>
      </c>
      <c r="R4790" s="785" t="s">
        <v>1961</v>
      </c>
      <c r="S4790" s="785" t="s">
        <v>2066</v>
      </c>
      <c r="T4790" s="785" t="s">
        <v>3933</v>
      </c>
      <c r="U4790" s="785" t="s">
        <v>2966</v>
      </c>
      <c r="V4790" s="785" t="s">
        <v>2673</v>
      </c>
      <c r="W4790" s="785" t="s">
        <v>3263</v>
      </c>
      <c r="X4790" s="785"/>
      <c r="Y4790" s="615" t="str">
        <f t="shared" si="74"/>
        <v>Zablon Kimindio Kibara</v>
      </c>
      <c r="Z4790" s="785" t="s">
        <v>2599</v>
      </c>
      <c r="AA4790" s="785" t="s">
        <v>4314</v>
      </c>
      <c r="AB4790" s="785" t="s">
        <v>2605</v>
      </c>
      <c r="AC4790" s="785" t="s">
        <v>2606</v>
      </c>
      <c r="AD4790" s="786">
        <v>42796</v>
      </c>
    </row>
    <row r="4791" spans="1:30" ht="15.75">
      <c r="A4791" s="785" t="s">
        <v>4301</v>
      </c>
      <c r="B4791" s="785" t="s">
        <v>26863</v>
      </c>
      <c r="C4791" s="785" t="s">
        <v>4303</v>
      </c>
      <c r="D4791" s="785" t="s">
        <v>2599</v>
      </c>
      <c r="E4791" s="785" t="s">
        <v>4343</v>
      </c>
      <c r="F4791" s="786">
        <v>42533</v>
      </c>
      <c r="G4791" s="785" t="s">
        <v>4344</v>
      </c>
      <c r="H4791" s="786">
        <v>42583</v>
      </c>
      <c r="I4791" s="785" t="s">
        <v>26864</v>
      </c>
      <c r="J4791" s="785" t="s">
        <v>627</v>
      </c>
      <c r="K4791" s="785" t="s">
        <v>26865</v>
      </c>
      <c r="L4791" s="785" t="s">
        <v>26866</v>
      </c>
      <c r="M4791" s="785"/>
      <c r="N4791" s="785"/>
      <c r="O4791" s="785"/>
      <c r="P4791" s="787">
        <v>37.526026999999999</v>
      </c>
      <c r="Q4791" s="787">
        <v>-0.47794399999999998</v>
      </c>
      <c r="R4791" s="785" t="s">
        <v>1089</v>
      </c>
      <c r="S4791" s="785" t="s">
        <v>1164</v>
      </c>
      <c r="T4791" s="785" t="s">
        <v>3146</v>
      </c>
      <c r="U4791" s="785" t="s">
        <v>3335</v>
      </c>
      <c r="V4791" s="785" t="s">
        <v>2673</v>
      </c>
      <c r="W4791" s="785" t="s">
        <v>2652</v>
      </c>
      <c r="X4791" s="785"/>
      <c r="Y4791" s="615" t="str">
        <f t="shared" si="74"/>
        <v>David Chege</v>
      </c>
      <c r="Z4791" s="785" t="s">
        <v>2599</v>
      </c>
      <c r="AA4791" s="785" t="s">
        <v>4314</v>
      </c>
      <c r="AB4791" s="785" t="s">
        <v>2683</v>
      </c>
      <c r="AC4791" s="785" t="s">
        <v>2606</v>
      </c>
      <c r="AD4791" s="786">
        <v>42796</v>
      </c>
    </row>
    <row r="4792" spans="1:30" ht="15.75">
      <c r="A4792" s="785" t="s">
        <v>4301</v>
      </c>
      <c r="B4792" s="785" t="s">
        <v>26882</v>
      </c>
      <c r="C4792" s="785" t="s">
        <v>4322</v>
      </c>
      <c r="D4792" s="785" t="s">
        <v>2703</v>
      </c>
      <c r="E4792" s="785" t="s">
        <v>4343</v>
      </c>
      <c r="F4792" s="786">
        <v>42533</v>
      </c>
      <c r="G4792" s="785" t="s">
        <v>4344</v>
      </c>
      <c r="H4792" s="786">
        <v>42583</v>
      </c>
      <c r="I4792" s="785" t="s">
        <v>26883</v>
      </c>
      <c r="J4792" s="785" t="s">
        <v>629</v>
      </c>
      <c r="K4792" s="785" t="s">
        <v>26884</v>
      </c>
      <c r="L4792" s="785" t="s">
        <v>26885</v>
      </c>
      <c r="M4792" s="785"/>
      <c r="N4792" s="785"/>
      <c r="O4792" s="785"/>
      <c r="P4792" s="787">
        <v>37.179670000000002</v>
      </c>
      <c r="Q4792" s="787">
        <v>-0.47957699999999998</v>
      </c>
      <c r="R4792" s="785" t="s">
        <v>1056</v>
      </c>
      <c r="S4792" s="785" t="s">
        <v>2856</v>
      </c>
      <c r="T4792" s="785" t="s">
        <v>3364</v>
      </c>
      <c r="U4792" s="785" t="s">
        <v>3077</v>
      </c>
      <c r="V4792" s="785" t="s">
        <v>2673</v>
      </c>
      <c r="W4792" s="785" t="s">
        <v>2674</v>
      </c>
      <c r="X4792" s="785"/>
      <c r="Y4792" s="615" t="str">
        <f t="shared" si="74"/>
        <v>Nicholas Kimenyi</v>
      </c>
      <c r="Z4792" s="785" t="s">
        <v>2599</v>
      </c>
      <c r="AA4792" s="785" t="s">
        <v>4314</v>
      </c>
      <c r="AB4792" s="785" t="s">
        <v>2605</v>
      </c>
      <c r="AC4792" s="785" t="s">
        <v>2606</v>
      </c>
      <c r="AD4792" s="786">
        <v>42796</v>
      </c>
    </row>
    <row r="4793" spans="1:30" ht="15.75">
      <c r="A4793" s="785" t="s">
        <v>4301</v>
      </c>
      <c r="B4793" s="785" t="s">
        <v>26929</v>
      </c>
      <c r="C4793" s="785" t="s">
        <v>4322</v>
      </c>
      <c r="D4793" s="785" t="s">
        <v>2703</v>
      </c>
      <c r="E4793" s="785" t="s">
        <v>4343</v>
      </c>
      <c r="F4793" s="786">
        <v>42533</v>
      </c>
      <c r="G4793" s="785" t="s">
        <v>4344</v>
      </c>
      <c r="H4793" s="786">
        <v>42583</v>
      </c>
      <c r="I4793" s="785" t="s">
        <v>26930</v>
      </c>
      <c r="J4793" s="785" t="s">
        <v>629</v>
      </c>
      <c r="K4793" s="785" t="s">
        <v>26931</v>
      </c>
      <c r="L4793" s="785" t="s">
        <v>26932</v>
      </c>
      <c r="M4793" s="785"/>
      <c r="N4793" s="785"/>
      <c r="O4793" s="785"/>
      <c r="P4793" s="788"/>
      <c r="Q4793" s="788"/>
      <c r="R4793" s="785" t="s">
        <v>1056</v>
      </c>
      <c r="S4793" s="785" t="s">
        <v>2856</v>
      </c>
      <c r="T4793" s="785" t="s">
        <v>3309</v>
      </c>
      <c r="U4793" s="785" t="s">
        <v>2599</v>
      </c>
      <c r="V4793" s="785" t="s">
        <v>2673</v>
      </c>
      <c r="W4793" s="785" t="s">
        <v>2674</v>
      </c>
      <c r="X4793" s="785"/>
      <c r="Y4793" s="615" t="str">
        <f t="shared" si="74"/>
        <v>Nicholas Kimenyi</v>
      </c>
      <c r="Z4793" s="785" t="s">
        <v>2599</v>
      </c>
      <c r="AA4793" s="785" t="s">
        <v>4314</v>
      </c>
      <c r="AB4793" s="785" t="s">
        <v>2605</v>
      </c>
      <c r="AC4793" s="785" t="s">
        <v>2606</v>
      </c>
      <c r="AD4793" s="786">
        <v>43314</v>
      </c>
    </row>
    <row r="4794" spans="1:30" ht="15.75">
      <c r="A4794" s="785" t="s">
        <v>4301</v>
      </c>
      <c r="B4794" s="785" t="s">
        <v>26941</v>
      </c>
      <c r="C4794" s="785" t="s">
        <v>4379</v>
      </c>
      <c r="D4794" s="785" t="s">
        <v>2751</v>
      </c>
      <c r="E4794" s="785" t="s">
        <v>4343</v>
      </c>
      <c r="F4794" s="786">
        <v>42533</v>
      </c>
      <c r="G4794" s="785" t="s">
        <v>4344</v>
      </c>
      <c r="H4794" s="786">
        <v>42583</v>
      </c>
      <c r="I4794" s="785" t="s">
        <v>26942</v>
      </c>
      <c r="J4794" s="785" t="s">
        <v>629</v>
      </c>
      <c r="K4794" s="785" t="s">
        <v>26943</v>
      </c>
      <c r="L4794" s="785" t="s">
        <v>26944</v>
      </c>
      <c r="M4794" s="785"/>
      <c r="N4794" s="785"/>
      <c r="O4794" s="785"/>
      <c r="P4794" s="788"/>
      <c r="Q4794" s="788"/>
      <c r="R4794" s="785" t="s">
        <v>960</v>
      </c>
      <c r="S4794" s="785" t="s">
        <v>1241</v>
      </c>
      <c r="T4794" s="785" t="s">
        <v>9666</v>
      </c>
      <c r="U4794" s="785" t="s">
        <v>2599</v>
      </c>
      <c r="V4794" s="785" t="s">
        <v>2673</v>
      </c>
      <c r="W4794" s="785" t="s">
        <v>2674</v>
      </c>
      <c r="X4794" s="785"/>
      <c r="Y4794" s="615" t="str">
        <f t="shared" si="74"/>
        <v>Nicholas Kimenyi</v>
      </c>
      <c r="Z4794" s="785" t="s">
        <v>2599</v>
      </c>
      <c r="AA4794" s="785" t="s">
        <v>4314</v>
      </c>
      <c r="AB4794" s="785" t="s">
        <v>2605</v>
      </c>
      <c r="AC4794" s="785" t="s">
        <v>2606</v>
      </c>
      <c r="AD4794" s="786">
        <v>43314</v>
      </c>
    </row>
    <row r="4795" spans="1:30" ht="15.75">
      <c r="A4795" s="785" t="s">
        <v>4301</v>
      </c>
      <c r="B4795" s="785" t="s">
        <v>26983</v>
      </c>
      <c r="C4795" s="785" t="s">
        <v>4322</v>
      </c>
      <c r="D4795" s="785" t="s">
        <v>2703</v>
      </c>
      <c r="E4795" s="785" t="s">
        <v>4343</v>
      </c>
      <c r="F4795" s="786">
        <v>42533</v>
      </c>
      <c r="G4795" s="785" t="s">
        <v>4344</v>
      </c>
      <c r="H4795" s="786">
        <v>42583</v>
      </c>
      <c r="I4795" s="785" t="s">
        <v>26984</v>
      </c>
      <c r="J4795" s="785" t="s">
        <v>629</v>
      </c>
      <c r="K4795" s="785" t="s">
        <v>26985</v>
      </c>
      <c r="L4795" s="785" t="s">
        <v>26986</v>
      </c>
      <c r="M4795" s="785"/>
      <c r="N4795" s="785"/>
      <c r="O4795" s="785"/>
      <c r="P4795" s="788"/>
      <c r="Q4795" s="788"/>
      <c r="R4795" s="785" t="s">
        <v>1228</v>
      </c>
      <c r="S4795" s="785" t="s">
        <v>1241</v>
      </c>
      <c r="T4795" s="785" t="s">
        <v>3895</v>
      </c>
      <c r="U4795" s="785" t="s">
        <v>2599</v>
      </c>
      <c r="V4795" s="785" t="s">
        <v>2673</v>
      </c>
      <c r="W4795" s="785" t="s">
        <v>2674</v>
      </c>
      <c r="X4795" s="785"/>
      <c r="Y4795" s="615" t="str">
        <f t="shared" si="74"/>
        <v>Nicholas Kimenyi</v>
      </c>
      <c r="Z4795" s="785" t="s">
        <v>2599</v>
      </c>
      <c r="AA4795" s="785" t="s">
        <v>4314</v>
      </c>
      <c r="AB4795" s="785" t="s">
        <v>2605</v>
      </c>
      <c r="AC4795" s="785" t="s">
        <v>2606</v>
      </c>
      <c r="AD4795" s="786">
        <v>43314</v>
      </c>
    </row>
    <row r="4796" spans="1:30" ht="15.75">
      <c r="A4796" s="785" t="s">
        <v>4301</v>
      </c>
      <c r="B4796" s="785" t="s">
        <v>27007</v>
      </c>
      <c r="C4796" s="785" t="s">
        <v>4379</v>
      </c>
      <c r="D4796" s="785" t="s">
        <v>2751</v>
      </c>
      <c r="E4796" s="785" t="s">
        <v>4343</v>
      </c>
      <c r="F4796" s="786">
        <v>42533</v>
      </c>
      <c r="G4796" s="785" t="s">
        <v>4344</v>
      </c>
      <c r="H4796" s="786">
        <v>42583</v>
      </c>
      <c r="I4796" s="785" t="s">
        <v>27008</v>
      </c>
      <c r="J4796" s="785" t="s">
        <v>629</v>
      </c>
      <c r="K4796" s="785" t="s">
        <v>27009</v>
      </c>
      <c r="L4796" s="785" t="s">
        <v>27010</v>
      </c>
      <c r="M4796" s="785"/>
      <c r="N4796" s="785"/>
      <c r="O4796" s="785"/>
      <c r="P4796" s="788"/>
      <c r="Q4796" s="788"/>
      <c r="R4796" s="785" t="s">
        <v>695</v>
      </c>
      <c r="S4796" s="785" t="s">
        <v>2231</v>
      </c>
      <c r="T4796" s="785" t="s">
        <v>12933</v>
      </c>
      <c r="U4796" s="785" t="s">
        <v>27011</v>
      </c>
      <c r="V4796" s="785" t="s">
        <v>2673</v>
      </c>
      <c r="W4796" s="785" t="s">
        <v>2652</v>
      </c>
      <c r="X4796" s="785"/>
      <c r="Y4796" s="615" t="str">
        <f t="shared" si="74"/>
        <v>David Chege</v>
      </c>
      <c r="Z4796" s="785" t="s">
        <v>2599</v>
      </c>
      <c r="AA4796" s="785" t="s">
        <v>4314</v>
      </c>
      <c r="AB4796" s="785" t="s">
        <v>2605</v>
      </c>
      <c r="AC4796" s="785" t="s">
        <v>2606</v>
      </c>
      <c r="AD4796" s="786">
        <v>42796</v>
      </c>
    </row>
    <row r="4797" spans="1:30" ht="15.75">
      <c r="A4797" s="785" t="s">
        <v>4301</v>
      </c>
      <c r="B4797" s="785" t="s">
        <v>27019</v>
      </c>
      <c r="C4797" s="785" t="s">
        <v>4379</v>
      </c>
      <c r="D4797" s="785" t="s">
        <v>2751</v>
      </c>
      <c r="E4797" s="785" t="s">
        <v>4343</v>
      </c>
      <c r="F4797" s="786">
        <v>42533</v>
      </c>
      <c r="G4797" s="785" t="s">
        <v>4344</v>
      </c>
      <c r="H4797" s="786">
        <v>42583</v>
      </c>
      <c r="I4797" s="785" t="s">
        <v>27020</v>
      </c>
      <c r="J4797" s="785" t="s">
        <v>629</v>
      </c>
      <c r="K4797" s="785" t="s">
        <v>27021</v>
      </c>
      <c r="L4797" s="785" t="s">
        <v>27022</v>
      </c>
      <c r="M4797" s="785"/>
      <c r="N4797" s="785"/>
      <c r="O4797" s="785"/>
      <c r="P4797" s="788"/>
      <c r="Q4797" s="788"/>
      <c r="R4797" s="785" t="s">
        <v>1961</v>
      </c>
      <c r="S4797" s="785" t="s">
        <v>2671</v>
      </c>
      <c r="T4797" s="785" t="s">
        <v>2273</v>
      </c>
      <c r="U4797" s="785" t="s">
        <v>2599</v>
      </c>
      <c r="V4797" s="785" t="s">
        <v>2673</v>
      </c>
      <c r="W4797" s="785" t="s">
        <v>2674</v>
      </c>
      <c r="X4797" s="785"/>
      <c r="Y4797" s="615" t="str">
        <f t="shared" si="74"/>
        <v>Nicholas Kimenyi</v>
      </c>
      <c r="Z4797" s="785" t="s">
        <v>2599</v>
      </c>
      <c r="AA4797" s="785" t="s">
        <v>4314</v>
      </c>
      <c r="AB4797" s="785" t="s">
        <v>2605</v>
      </c>
      <c r="AC4797" s="785" t="s">
        <v>2606</v>
      </c>
      <c r="AD4797" s="786">
        <v>43314</v>
      </c>
    </row>
    <row r="4798" spans="1:30" ht="15.75">
      <c r="A4798" s="785" t="s">
        <v>4301</v>
      </c>
      <c r="B4798" s="785" t="s">
        <v>27039</v>
      </c>
      <c r="C4798" s="785" t="s">
        <v>4379</v>
      </c>
      <c r="D4798" s="785" t="s">
        <v>2751</v>
      </c>
      <c r="E4798" s="785" t="s">
        <v>4343</v>
      </c>
      <c r="F4798" s="786">
        <v>42533</v>
      </c>
      <c r="G4798" s="785" t="s">
        <v>4344</v>
      </c>
      <c r="H4798" s="786">
        <v>42583</v>
      </c>
      <c r="I4798" s="785" t="s">
        <v>27040</v>
      </c>
      <c r="J4798" s="785" t="s">
        <v>629</v>
      </c>
      <c r="K4798" s="785" t="s">
        <v>27041</v>
      </c>
      <c r="L4798" s="785" t="s">
        <v>27042</v>
      </c>
      <c r="M4798" s="785"/>
      <c r="N4798" s="785"/>
      <c r="O4798" s="785"/>
      <c r="P4798" s="788"/>
      <c r="Q4798" s="788"/>
      <c r="R4798" s="785" t="s">
        <v>1056</v>
      </c>
      <c r="S4798" s="785" t="s">
        <v>1132</v>
      </c>
      <c r="T4798" s="785" t="s">
        <v>2599</v>
      </c>
      <c r="U4798" s="785" t="s">
        <v>2599</v>
      </c>
      <c r="V4798" s="785" t="s">
        <v>2673</v>
      </c>
      <c r="W4798" s="785" t="s">
        <v>2674</v>
      </c>
      <c r="X4798" s="785"/>
      <c r="Y4798" s="615" t="str">
        <f t="shared" si="74"/>
        <v>Nicholas Kimenyi</v>
      </c>
      <c r="Z4798" s="785" t="s">
        <v>2599</v>
      </c>
      <c r="AA4798" s="785" t="s">
        <v>4314</v>
      </c>
      <c r="AB4798" s="785" t="s">
        <v>2605</v>
      </c>
      <c r="AC4798" s="785" t="s">
        <v>2606</v>
      </c>
      <c r="AD4798" s="786">
        <v>43314</v>
      </c>
    </row>
    <row r="4799" spans="1:30" ht="15.75">
      <c r="A4799" s="785" t="s">
        <v>4301</v>
      </c>
      <c r="B4799" s="785" t="s">
        <v>27043</v>
      </c>
      <c r="C4799" s="785" t="s">
        <v>4322</v>
      </c>
      <c r="D4799" s="785" t="s">
        <v>2703</v>
      </c>
      <c r="E4799" s="785" t="s">
        <v>4343</v>
      </c>
      <c r="F4799" s="786">
        <v>42533</v>
      </c>
      <c r="G4799" s="785" t="s">
        <v>4344</v>
      </c>
      <c r="H4799" s="786">
        <v>42583</v>
      </c>
      <c r="I4799" s="785" t="s">
        <v>27044</v>
      </c>
      <c r="J4799" s="785" t="s">
        <v>629</v>
      </c>
      <c r="K4799" s="785" t="s">
        <v>27045</v>
      </c>
      <c r="L4799" s="785" t="s">
        <v>27046</v>
      </c>
      <c r="M4799" s="785"/>
      <c r="N4799" s="785"/>
      <c r="O4799" s="785"/>
      <c r="P4799" s="788"/>
      <c r="Q4799" s="788"/>
      <c r="R4799" s="785" t="s">
        <v>1228</v>
      </c>
      <c r="S4799" s="785" t="s">
        <v>1229</v>
      </c>
      <c r="T4799" s="785" t="s">
        <v>3567</v>
      </c>
      <c r="U4799" s="785" t="s">
        <v>2599</v>
      </c>
      <c r="V4799" s="785" t="s">
        <v>2673</v>
      </c>
      <c r="W4799" s="785" t="s">
        <v>2674</v>
      </c>
      <c r="X4799" s="785"/>
      <c r="Y4799" s="615" t="str">
        <f t="shared" si="74"/>
        <v>Nicholas Kimenyi</v>
      </c>
      <c r="Z4799" s="785" t="s">
        <v>2599</v>
      </c>
      <c r="AA4799" s="785" t="s">
        <v>4314</v>
      </c>
      <c r="AB4799" s="785" t="s">
        <v>2605</v>
      </c>
      <c r="AC4799" s="785" t="s">
        <v>2606</v>
      </c>
      <c r="AD4799" s="786">
        <v>43314</v>
      </c>
    </row>
    <row r="4800" spans="1:30" ht="15.75">
      <c r="A4800" s="785" t="s">
        <v>4301</v>
      </c>
      <c r="B4800" s="785" t="s">
        <v>27264</v>
      </c>
      <c r="C4800" s="785" t="s">
        <v>4379</v>
      </c>
      <c r="D4800" s="785" t="s">
        <v>2751</v>
      </c>
      <c r="E4800" s="785" t="s">
        <v>4343</v>
      </c>
      <c r="F4800" s="786">
        <v>42533</v>
      </c>
      <c r="G4800" s="785" t="s">
        <v>4344</v>
      </c>
      <c r="H4800" s="786">
        <v>42583</v>
      </c>
      <c r="I4800" s="785" t="s">
        <v>27265</v>
      </c>
      <c r="J4800" s="785" t="s">
        <v>627</v>
      </c>
      <c r="K4800" s="785" t="s">
        <v>2612</v>
      </c>
      <c r="L4800" s="785" t="s">
        <v>27266</v>
      </c>
      <c r="M4800" s="785"/>
      <c r="N4800" s="785"/>
      <c r="O4800" s="785"/>
      <c r="P4800" s="788"/>
      <c r="Q4800" s="788"/>
      <c r="R4800" s="785" t="s">
        <v>1325</v>
      </c>
      <c r="S4800" s="785" t="s">
        <v>2861</v>
      </c>
      <c r="T4800" s="785" t="s">
        <v>3067</v>
      </c>
      <c r="U4800" s="785" t="s">
        <v>2599</v>
      </c>
      <c r="V4800" s="785" t="s">
        <v>2673</v>
      </c>
      <c r="W4800" s="785" t="s">
        <v>2608</v>
      </c>
      <c r="X4800" s="785"/>
      <c r="Y4800" s="615" t="str">
        <f t="shared" si="74"/>
        <v>Biogas International Limited</v>
      </c>
      <c r="Z4800" s="785" t="s">
        <v>2599</v>
      </c>
      <c r="AA4800" s="785" t="s">
        <v>5464</v>
      </c>
      <c r="AB4800" s="785" t="s">
        <v>2609</v>
      </c>
      <c r="AC4800" s="785" t="s">
        <v>2610</v>
      </c>
      <c r="AD4800" s="786">
        <v>42796</v>
      </c>
    </row>
    <row r="4801" spans="1:30" ht="15.75">
      <c r="A4801" s="785" t="s">
        <v>4301</v>
      </c>
      <c r="B4801" s="785" t="s">
        <v>27295</v>
      </c>
      <c r="C4801" s="785" t="s">
        <v>4322</v>
      </c>
      <c r="D4801" s="785" t="s">
        <v>2703</v>
      </c>
      <c r="E4801" s="785" t="s">
        <v>4343</v>
      </c>
      <c r="F4801" s="786">
        <v>42533</v>
      </c>
      <c r="G4801" s="785" t="s">
        <v>4344</v>
      </c>
      <c r="H4801" s="786">
        <v>42583</v>
      </c>
      <c r="I4801" s="785" t="s">
        <v>27296</v>
      </c>
      <c r="J4801" s="785" t="s">
        <v>629</v>
      </c>
      <c r="K4801" s="785" t="s">
        <v>2612</v>
      </c>
      <c r="L4801" s="785" t="s">
        <v>27297</v>
      </c>
      <c r="M4801" s="785"/>
      <c r="N4801" s="785"/>
      <c r="O4801" s="785"/>
      <c r="P4801" s="788"/>
      <c r="Q4801" s="788"/>
      <c r="R4801" s="785" t="s">
        <v>1228</v>
      </c>
      <c r="S4801" s="785" t="s">
        <v>1229</v>
      </c>
      <c r="T4801" s="785" t="s">
        <v>3436</v>
      </c>
      <c r="U4801" s="785" t="s">
        <v>2599</v>
      </c>
      <c r="V4801" s="785" t="s">
        <v>2673</v>
      </c>
      <c r="W4801" s="785" t="s">
        <v>2608</v>
      </c>
      <c r="X4801" s="785"/>
      <c r="Y4801" s="615" t="str">
        <f t="shared" si="74"/>
        <v>Biogas International Limited</v>
      </c>
      <c r="Z4801" s="785" t="s">
        <v>2599</v>
      </c>
      <c r="AA4801" s="785" t="s">
        <v>5464</v>
      </c>
      <c r="AB4801" s="785" t="s">
        <v>2609</v>
      </c>
      <c r="AC4801" s="785" t="s">
        <v>2610</v>
      </c>
      <c r="AD4801" s="786">
        <v>42796</v>
      </c>
    </row>
    <row r="4802" spans="1:30" ht="15.75">
      <c r="A4802" s="785" t="s">
        <v>4301</v>
      </c>
      <c r="B4802" s="785" t="s">
        <v>27325</v>
      </c>
      <c r="C4802" s="785" t="s">
        <v>4303</v>
      </c>
      <c r="D4802" s="785" t="s">
        <v>2599</v>
      </c>
      <c r="E4802" s="785" t="s">
        <v>4343</v>
      </c>
      <c r="F4802" s="786">
        <v>42533</v>
      </c>
      <c r="G4802" s="785" t="s">
        <v>4344</v>
      </c>
      <c r="H4802" s="786">
        <v>42583</v>
      </c>
      <c r="I4802" s="785" t="s">
        <v>27326</v>
      </c>
      <c r="J4802" s="785" t="s">
        <v>629</v>
      </c>
      <c r="K4802" s="785" t="s">
        <v>2612</v>
      </c>
      <c r="L4802" s="785" t="s">
        <v>27327</v>
      </c>
      <c r="M4802" s="785"/>
      <c r="N4802" s="785"/>
      <c r="O4802" s="785"/>
      <c r="P4802" s="787">
        <v>39.659610000000001</v>
      </c>
      <c r="Q4802" s="787">
        <v>-3.862895</v>
      </c>
      <c r="R4802" s="785" t="s">
        <v>1671</v>
      </c>
      <c r="S4802" s="785" t="s">
        <v>1672</v>
      </c>
      <c r="T4802" s="785" t="s">
        <v>27248</v>
      </c>
      <c r="U4802" s="785" t="s">
        <v>2599</v>
      </c>
      <c r="V4802" s="785" t="s">
        <v>2673</v>
      </c>
      <c r="W4802" s="785" t="s">
        <v>2608</v>
      </c>
      <c r="X4802" s="785"/>
      <c r="Y4802" s="615" t="str">
        <f t="shared" ref="Y4802:Y4865" si="75">IF(X4802="",W4802,X4802)</f>
        <v>Biogas International Limited</v>
      </c>
      <c r="Z4802" s="785" t="s">
        <v>2599</v>
      </c>
      <c r="AA4802" s="785" t="s">
        <v>5464</v>
      </c>
      <c r="AB4802" s="785" t="s">
        <v>2609</v>
      </c>
      <c r="AC4802" s="785" t="s">
        <v>2610</v>
      </c>
      <c r="AD4802" s="786">
        <v>42796</v>
      </c>
    </row>
    <row r="4803" spans="1:30" ht="15.75">
      <c r="A4803" s="785" t="s">
        <v>4301</v>
      </c>
      <c r="B4803" s="785" t="s">
        <v>27343</v>
      </c>
      <c r="C4803" s="785" t="s">
        <v>4379</v>
      </c>
      <c r="D4803" s="785" t="s">
        <v>2751</v>
      </c>
      <c r="E4803" s="785" t="s">
        <v>4343</v>
      </c>
      <c r="F4803" s="786">
        <v>42533</v>
      </c>
      <c r="G4803" s="785" t="s">
        <v>4344</v>
      </c>
      <c r="H4803" s="786">
        <v>42583</v>
      </c>
      <c r="I4803" s="785" t="s">
        <v>27344</v>
      </c>
      <c r="J4803" s="785" t="s">
        <v>629</v>
      </c>
      <c r="K4803" s="785" t="s">
        <v>2612</v>
      </c>
      <c r="L4803" s="785" t="s">
        <v>27345</v>
      </c>
      <c r="M4803" s="785"/>
      <c r="N4803" s="785"/>
      <c r="O4803" s="785"/>
      <c r="P4803" s="787">
        <v>37.137253000000001</v>
      </c>
      <c r="Q4803" s="787">
        <v>-0.48353800000000002</v>
      </c>
      <c r="R4803" s="785" t="s">
        <v>1056</v>
      </c>
      <c r="S4803" s="785" t="s">
        <v>1132</v>
      </c>
      <c r="T4803" s="785" t="s">
        <v>2599</v>
      </c>
      <c r="U4803" s="785" t="s">
        <v>2599</v>
      </c>
      <c r="V4803" s="785" t="s">
        <v>2673</v>
      </c>
      <c r="W4803" s="785" t="s">
        <v>2608</v>
      </c>
      <c r="X4803" s="785"/>
      <c r="Y4803" s="615" t="str">
        <f t="shared" si="75"/>
        <v>Biogas International Limited</v>
      </c>
      <c r="Z4803" s="785" t="s">
        <v>2599</v>
      </c>
      <c r="AA4803" s="785" t="s">
        <v>5464</v>
      </c>
      <c r="AB4803" s="785" t="s">
        <v>2609</v>
      </c>
      <c r="AC4803" s="785" t="s">
        <v>2610</v>
      </c>
      <c r="AD4803" s="786">
        <v>42796</v>
      </c>
    </row>
    <row r="4804" spans="1:30" ht="15.75">
      <c r="A4804" s="785" t="s">
        <v>4301</v>
      </c>
      <c r="B4804" s="785" t="s">
        <v>27871</v>
      </c>
      <c r="C4804" s="785" t="s">
        <v>4303</v>
      </c>
      <c r="D4804" s="785" t="s">
        <v>2599</v>
      </c>
      <c r="E4804" s="785" t="s">
        <v>4343</v>
      </c>
      <c r="F4804" s="786">
        <v>42533</v>
      </c>
      <c r="G4804" s="785" t="s">
        <v>4344</v>
      </c>
      <c r="H4804" s="786">
        <v>42583</v>
      </c>
      <c r="I4804" s="785" t="s">
        <v>27872</v>
      </c>
      <c r="J4804" s="785" t="s">
        <v>627</v>
      </c>
      <c r="K4804" s="785" t="s">
        <v>27873</v>
      </c>
      <c r="L4804" s="785" t="s">
        <v>27874</v>
      </c>
      <c r="M4804" s="785"/>
      <c r="N4804" s="785"/>
      <c r="O4804" s="785"/>
      <c r="P4804" s="787">
        <v>35.787258000000001</v>
      </c>
      <c r="Q4804" s="787">
        <v>-0.20381199999999999</v>
      </c>
      <c r="R4804" s="785" t="s">
        <v>695</v>
      </c>
      <c r="S4804" s="785" t="s">
        <v>2640</v>
      </c>
      <c r="T4804" s="785" t="s">
        <v>2640</v>
      </c>
      <c r="U4804" s="785" t="s">
        <v>3699</v>
      </c>
      <c r="V4804" s="785" t="s">
        <v>2855</v>
      </c>
      <c r="W4804" s="785" t="s">
        <v>4048</v>
      </c>
      <c r="X4804" s="785"/>
      <c r="Y4804" s="615" t="str">
        <f t="shared" si="75"/>
        <v>Charles Ng'eno</v>
      </c>
      <c r="Z4804" s="785" t="s">
        <v>2599</v>
      </c>
      <c r="AA4804" s="785" t="s">
        <v>4314</v>
      </c>
      <c r="AB4804" s="785" t="s">
        <v>2605</v>
      </c>
      <c r="AC4804" s="785" t="s">
        <v>2606</v>
      </c>
      <c r="AD4804" s="786">
        <v>42796</v>
      </c>
    </row>
    <row r="4805" spans="1:30" ht="15.75">
      <c r="A4805" s="785" t="s">
        <v>4301</v>
      </c>
      <c r="B4805" s="785" t="s">
        <v>27907</v>
      </c>
      <c r="C4805" s="785" t="s">
        <v>4303</v>
      </c>
      <c r="D4805" s="785" t="s">
        <v>2599</v>
      </c>
      <c r="E4805" s="785" t="s">
        <v>4343</v>
      </c>
      <c r="F4805" s="786">
        <v>42533</v>
      </c>
      <c r="G4805" s="785" t="s">
        <v>4344</v>
      </c>
      <c r="H4805" s="786">
        <v>42583</v>
      </c>
      <c r="I4805" s="785" t="s">
        <v>27908</v>
      </c>
      <c r="J4805" s="785" t="s">
        <v>627</v>
      </c>
      <c r="K4805" s="785" t="s">
        <v>27909</v>
      </c>
      <c r="L4805" s="785" t="s">
        <v>27910</v>
      </c>
      <c r="M4805" s="785"/>
      <c r="N4805" s="785"/>
      <c r="O4805" s="785"/>
      <c r="P4805" s="787">
        <v>36.820636</v>
      </c>
      <c r="Q4805" s="787">
        <v>-1.0899669999999999</v>
      </c>
      <c r="R4805" s="785" t="s">
        <v>821</v>
      </c>
      <c r="S4805" s="785" t="s">
        <v>871</v>
      </c>
      <c r="T4805" s="785" t="s">
        <v>2599</v>
      </c>
      <c r="U4805" s="785" t="s">
        <v>3554</v>
      </c>
      <c r="V4805" s="785" t="s">
        <v>2855</v>
      </c>
      <c r="W4805" s="785" t="s">
        <v>2714</v>
      </c>
      <c r="X4805" s="785"/>
      <c r="Y4805" s="615" t="str">
        <f t="shared" si="75"/>
        <v>Joseph Ndua Tatu</v>
      </c>
      <c r="Z4805" s="785" t="s">
        <v>2599</v>
      </c>
      <c r="AA4805" s="785" t="s">
        <v>4314</v>
      </c>
      <c r="AB4805" s="785" t="s">
        <v>2683</v>
      </c>
      <c r="AC4805" s="785" t="s">
        <v>2606</v>
      </c>
      <c r="AD4805" s="786">
        <v>42796</v>
      </c>
    </row>
    <row r="4806" spans="1:30" ht="15.75">
      <c r="A4806" s="785" t="s">
        <v>4301</v>
      </c>
      <c r="B4806" s="785" t="s">
        <v>28027</v>
      </c>
      <c r="C4806" s="785" t="s">
        <v>4303</v>
      </c>
      <c r="D4806" s="785" t="s">
        <v>2599</v>
      </c>
      <c r="E4806" s="785" t="s">
        <v>4343</v>
      </c>
      <c r="F4806" s="786">
        <v>42533</v>
      </c>
      <c r="G4806" s="785" t="s">
        <v>4344</v>
      </c>
      <c r="H4806" s="786">
        <v>42583</v>
      </c>
      <c r="I4806" s="785" t="s">
        <v>28028</v>
      </c>
      <c r="J4806" s="785" t="s">
        <v>627</v>
      </c>
      <c r="K4806" s="785" t="s">
        <v>28029</v>
      </c>
      <c r="L4806" s="785" t="s">
        <v>28030</v>
      </c>
      <c r="M4806" s="785"/>
      <c r="N4806" s="785"/>
      <c r="O4806" s="785"/>
      <c r="P4806" s="787">
        <v>36.936481000000001</v>
      </c>
      <c r="Q4806" s="787">
        <v>-0.79893899999999995</v>
      </c>
      <c r="R4806" s="785" t="s">
        <v>1030</v>
      </c>
      <c r="S4806" s="785" t="s">
        <v>2623</v>
      </c>
      <c r="T4806" s="785" t="s">
        <v>3714</v>
      </c>
      <c r="U4806" s="785" t="s">
        <v>2623</v>
      </c>
      <c r="V4806" s="785" t="s">
        <v>2855</v>
      </c>
      <c r="W4806" s="785" t="s">
        <v>3032</v>
      </c>
      <c r="X4806" s="785"/>
      <c r="Y4806" s="615" t="str">
        <f t="shared" si="75"/>
        <v>Mathew Njoroge Nganga</v>
      </c>
      <c r="Z4806" s="785" t="s">
        <v>2599</v>
      </c>
      <c r="AA4806" s="785" t="s">
        <v>4314</v>
      </c>
      <c r="AB4806" s="785" t="s">
        <v>2605</v>
      </c>
      <c r="AC4806" s="785" t="s">
        <v>2606</v>
      </c>
      <c r="AD4806" s="786">
        <v>42796</v>
      </c>
    </row>
    <row r="4807" spans="1:30" ht="15.75">
      <c r="A4807" s="785" t="s">
        <v>4301</v>
      </c>
      <c r="B4807" s="785" t="s">
        <v>28031</v>
      </c>
      <c r="C4807" s="785" t="s">
        <v>4303</v>
      </c>
      <c r="D4807" s="785" t="s">
        <v>2599</v>
      </c>
      <c r="E4807" s="785" t="s">
        <v>4343</v>
      </c>
      <c r="F4807" s="786">
        <v>42533</v>
      </c>
      <c r="G4807" s="785" t="s">
        <v>4344</v>
      </c>
      <c r="H4807" s="786">
        <v>42583</v>
      </c>
      <c r="I4807" s="785" t="s">
        <v>28032</v>
      </c>
      <c r="J4807" s="785" t="s">
        <v>629</v>
      </c>
      <c r="K4807" s="785" t="s">
        <v>28033</v>
      </c>
      <c r="L4807" s="785" t="s">
        <v>28034</v>
      </c>
      <c r="M4807" s="785"/>
      <c r="N4807" s="785"/>
      <c r="O4807" s="785"/>
      <c r="P4807" s="787">
        <v>35.108820000000001</v>
      </c>
      <c r="Q4807" s="787">
        <v>0.89384200000000003</v>
      </c>
      <c r="R4807" s="785" t="s">
        <v>1189</v>
      </c>
      <c r="S4807" s="785" t="s">
        <v>1368</v>
      </c>
      <c r="T4807" s="785" t="s">
        <v>1189</v>
      </c>
      <c r="U4807" s="785" t="s">
        <v>2936</v>
      </c>
      <c r="V4807" s="785" t="s">
        <v>2855</v>
      </c>
      <c r="W4807" s="785" t="s">
        <v>3060</v>
      </c>
      <c r="X4807" s="785"/>
      <c r="Y4807" s="615" t="str">
        <f t="shared" si="75"/>
        <v>Eliud Simiyu Wamalwa</v>
      </c>
      <c r="Z4807" s="785" t="s">
        <v>2599</v>
      </c>
      <c r="AA4807" s="785" t="s">
        <v>4314</v>
      </c>
      <c r="AB4807" s="785" t="s">
        <v>2605</v>
      </c>
      <c r="AC4807" s="785" t="s">
        <v>2606</v>
      </c>
      <c r="AD4807" s="786">
        <v>42796</v>
      </c>
    </row>
    <row r="4808" spans="1:30" ht="15.75">
      <c r="A4808" s="785" t="s">
        <v>4301</v>
      </c>
      <c r="B4808" s="785" t="s">
        <v>28049</v>
      </c>
      <c r="C4808" s="785" t="s">
        <v>4303</v>
      </c>
      <c r="D4808" s="785" t="s">
        <v>2599</v>
      </c>
      <c r="E4808" s="785" t="s">
        <v>4343</v>
      </c>
      <c r="F4808" s="786">
        <v>42533</v>
      </c>
      <c r="G4808" s="785" t="s">
        <v>4344</v>
      </c>
      <c r="H4808" s="786">
        <v>42583</v>
      </c>
      <c r="I4808" s="785" t="s">
        <v>28050</v>
      </c>
      <c r="J4808" s="785" t="s">
        <v>629</v>
      </c>
      <c r="K4808" s="785" t="s">
        <v>28051</v>
      </c>
      <c r="L4808" s="785" t="s">
        <v>28052</v>
      </c>
      <c r="M4808" s="785"/>
      <c r="N4808" s="785"/>
      <c r="O4808" s="785"/>
      <c r="P4808" s="787">
        <v>37.422213999999997</v>
      </c>
      <c r="Q4808" s="787">
        <v>-0.44661299999999998</v>
      </c>
      <c r="R4808" s="785" t="s">
        <v>1961</v>
      </c>
      <c r="S4808" s="785" t="s">
        <v>2066</v>
      </c>
      <c r="T4808" s="785" t="s">
        <v>28048</v>
      </c>
      <c r="U4808" s="785" t="s">
        <v>28048</v>
      </c>
      <c r="V4808" s="785" t="s">
        <v>2855</v>
      </c>
      <c r="W4808" s="785" t="s">
        <v>3212</v>
      </c>
      <c r="X4808" s="785"/>
      <c r="Y4808" s="615" t="str">
        <f t="shared" si="75"/>
        <v>Francis Kamande</v>
      </c>
      <c r="Z4808" s="785" t="s">
        <v>2599</v>
      </c>
      <c r="AA4808" s="785" t="s">
        <v>4314</v>
      </c>
      <c r="AB4808" s="785" t="s">
        <v>2605</v>
      </c>
      <c r="AC4808" s="785" t="s">
        <v>2606</v>
      </c>
      <c r="AD4808" s="786">
        <v>42796</v>
      </c>
    </row>
    <row r="4809" spans="1:30" ht="15.75">
      <c r="A4809" s="785" t="s">
        <v>4301</v>
      </c>
      <c r="B4809" s="785" t="s">
        <v>28167</v>
      </c>
      <c r="C4809" s="785" t="s">
        <v>4303</v>
      </c>
      <c r="D4809" s="785" t="s">
        <v>2599</v>
      </c>
      <c r="E4809" s="785" t="s">
        <v>4343</v>
      </c>
      <c r="F4809" s="786">
        <v>42533</v>
      </c>
      <c r="G4809" s="785" t="s">
        <v>4344</v>
      </c>
      <c r="H4809" s="786">
        <v>42583</v>
      </c>
      <c r="I4809" s="785" t="s">
        <v>28168</v>
      </c>
      <c r="J4809" s="785" t="s">
        <v>629</v>
      </c>
      <c r="K4809" s="785" t="s">
        <v>28169</v>
      </c>
      <c r="L4809" s="785" t="s">
        <v>28170</v>
      </c>
      <c r="M4809" s="785" t="s">
        <v>28171</v>
      </c>
      <c r="N4809" s="785"/>
      <c r="O4809" s="785"/>
      <c r="P4809" s="787">
        <v>36.175525</v>
      </c>
      <c r="Q4809" s="787">
        <v>-0.1787</v>
      </c>
      <c r="R4809" s="785" t="s">
        <v>695</v>
      </c>
      <c r="S4809" s="785" t="s">
        <v>1204</v>
      </c>
      <c r="T4809" s="785" t="s">
        <v>1217</v>
      </c>
      <c r="U4809" s="785" t="s">
        <v>28172</v>
      </c>
      <c r="V4809" s="785" t="s">
        <v>2855</v>
      </c>
      <c r="W4809" s="785" t="s">
        <v>23165</v>
      </c>
      <c r="X4809" s="785"/>
      <c r="Y4809" s="615" t="str">
        <f t="shared" si="75"/>
        <v>Simon Kabucho</v>
      </c>
      <c r="Z4809" s="785" t="s">
        <v>2599</v>
      </c>
      <c r="AA4809" s="785" t="s">
        <v>4314</v>
      </c>
      <c r="AB4809" s="785" t="s">
        <v>2683</v>
      </c>
      <c r="AC4809" s="785" t="s">
        <v>2606</v>
      </c>
      <c r="AD4809" s="786">
        <v>42796</v>
      </c>
    </row>
    <row r="4810" spans="1:30" ht="15.75">
      <c r="A4810" s="785" t="s">
        <v>4301</v>
      </c>
      <c r="B4810" s="785" t="s">
        <v>28856</v>
      </c>
      <c r="C4810" s="785" t="s">
        <v>4379</v>
      </c>
      <c r="D4810" s="785" t="s">
        <v>2751</v>
      </c>
      <c r="E4810" s="785" t="s">
        <v>4343</v>
      </c>
      <c r="F4810" s="786">
        <v>42533</v>
      </c>
      <c r="G4810" s="785" t="s">
        <v>4344</v>
      </c>
      <c r="H4810" s="786">
        <v>42583</v>
      </c>
      <c r="I4810" s="785" t="s">
        <v>28857</v>
      </c>
      <c r="J4810" s="785" t="s">
        <v>627</v>
      </c>
      <c r="K4810" s="785" t="s">
        <v>28858</v>
      </c>
      <c r="L4810" s="785" t="s">
        <v>28859</v>
      </c>
      <c r="M4810" s="785"/>
      <c r="N4810" s="785"/>
      <c r="O4810" s="785"/>
      <c r="P4810" s="787">
        <v>36.173924999999997</v>
      </c>
      <c r="Q4810" s="787">
        <v>-6.2176000000000002E-2</v>
      </c>
      <c r="R4810" s="785" t="s">
        <v>695</v>
      </c>
      <c r="S4810" s="785" t="s">
        <v>2231</v>
      </c>
      <c r="T4810" s="785" t="s">
        <v>12933</v>
      </c>
      <c r="U4810" s="785" t="s">
        <v>2599</v>
      </c>
      <c r="V4810" s="785">
        <v>8</v>
      </c>
      <c r="W4810" s="785" t="s">
        <v>3025</v>
      </c>
      <c r="X4810" s="785"/>
      <c r="Y4810" s="615" t="str">
        <f t="shared" si="75"/>
        <v>Kichemu limited</v>
      </c>
      <c r="Z4810" s="785" t="s">
        <v>2599</v>
      </c>
      <c r="AA4810" s="785" t="s">
        <v>4349</v>
      </c>
      <c r="AB4810" s="785" t="s">
        <v>2683</v>
      </c>
      <c r="AC4810" s="785" t="s">
        <v>2606</v>
      </c>
      <c r="AD4810" s="786">
        <v>42796</v>
      </c>
    </row>
    <row r="4811" spans="1:30" ht="15.75">
      <c r="A4811" s="785" t="s">
        <v>4301</v>
      </c>
      <c r="B4811" s="785" t="s">
        <v>28899</v>
      </c>
      <c r="C4811" s="785" t="s">
        <v>4303</v>
      </c>
      <c r="D4811" s="785" t="s">
        <v>2599</v>
      </c>
      <c r="E4811" s="785" t="s">
        <v>4343</v>
      </c>
      <c r="F4811" s="786">
        <v>42533</v>
      </c>
      <c r="G4811" s="785" t="s">
        <v>4344</v>
      </c>
      <c r="H4811" s="786">
        <v>42583</v>
      </c>
      <c r="I4811" s="785" t="s">
        <v>28900</v>
      </c>
      <c r="J4811" s="785" t="s">
        <v>627</v>
      </c>
      <c r="K4811" s="785" t="s">
        <v>28901</v>
      </c>
      <c r="L4811" s="785" t="s">
        <v>28902</v>
      </c>
      <c r="M4811" s="785"/>
      <c r="N4811" s="785"/>
      <c r="O4811" s="785"/>
      <c r="P4811" s="787">
        <v>35.102533000000001</v>
      </c>
      <c r="Q4811" s="787">
        <v>0.346275</v>
      </c>
      <c r="R4811" s="785" t="s">
        <v>916</v>
      </c>
      <c r="S4811" s="785" t="s">
        <v>917</v>
      </c>
      <c r="T4811" s="785" t="s">
        <v>28903</v>
      </c>
      <c r="U4811" s="785" t="s">
        <v>28904</v>
      </c>
      <c r="V4811" s="785" t="s">
        <v>2855</v>
      </c>
      <c r="W4811" s="785" t="s">
        <v>3181</v>
      </c>
      <c r="X4811" s="785"/>
      <c r="Y4811" s="615" t="str">
        <f t="shared" si="75"/>
        <v>Abiud Limited</v>
      </c>
      <c r="Z4811" s="785" t="s">
        <v>2599</v>
      </c>
      <c r="AA4811" s="785" t="s">
        <v>4349</v>
      </c>
      <c r="AB4811" s="785" t="s">
        <v>2876</v>
      </c>
      <c r="AC4811" s="785" t="s">
        <v>2606</v>
      </c>
      <c r="AD4811" s="786">
        <v>42796</v>
      </c>
    </row>
    <row r="4812" spans="1:30" ht="15.75">
      <c r="A4812" s="785" t="s">
        <v>4301</v>
      </c>
      <c r="B4812" s="785" t="s">
        <v>28941</v>
      </c>
      <c r="C4812" s="785" t="s">
        <v>4303</v>
      </c>
      <c r="D4812" s="785" t="s">
        <v>2599</v>
      </c>
      <c r="E4812" s="785" t="s">
        <v>4343</v>
      </c>
      <c r="F4812" s="786">
        <v>42533</v>
      </c>
      <c r="G4812" s="785" t="s">
        <v>4344</v>
      </c>
      <c r="H4812" s="786">
        <v>42583</v>
      </c>
      <c r="I4812" s="785" t="s">
        <v>28942</v>
      </c>
      <c r="J4812" s="785" t="s">
        <v>629</v>
      </c>
      <c r="K4812" s="785" t="s">
        <v>28943</v>
      </c>
      <c r="L4812" s="785" t="s">
        <v>28944</v>
      </c>
      <c r="M4812" s="785"/>
      <c r="N4812" s="785"/>
      <c r="O4812" s="785"/>
      <c r="P4812" s="787">
        <v>36.910668999999999</v>
      </c>
      <c r="Q4812" s="787">
        <v>-0.82084000000000001</v>
      </c>
      <c r="R4812" s="785" t="s">
        <v>1030</v>
      </c>
      <c r="S4812" s="785" t="s">
        <v>1031</v>
      </c>
      <c r="T4812" s="785" t="s">
        <v>2599</v>
      </c>
      <c r="U4812" s="785" t="s">
        <v>2906</v>
      </c>
      <c r="V4812" s="785" t="s">
        <v>2855</v>
      </c>
      <c r="W4812" s="785" t="s">
        <v>4054</v>
      </c>
      <c r="X4812" s="785"/>
      <c r="Y4812" s="615" t="str">
        <f t="shared" si="75"/>
        <v>HAMKAM</v>
      </c>
      <c r="Z4812" s="785" t="s">
        <v>2599</v>
      </c>
      <c r="AA4812" s="785" t="s">
        <v>4349</v>
      </c>
      <c r="AB4812" s="785" t="s">
        <v>2605</v>
      </c>
      <c r="AC4812" s="785" t="s">
        <v>2606</v>
      </c>
      <c r="AD4812" s="786">
        <v>42796</v>
      </c>
    </row>
    <row r="4813" spans="1:30" ht="15.75">
      <c r="A4813" s="785" t="s">
        <v>4301</v>
      </c>
      <c r="B4813" s="785" t="s">
        <v>28945</v>
      </c>
      <c r="C4813" s="785" t="s">
        <v>4303</v>
      </c>
      <c r="D4813" s="785" t="s">
        <v>2599</v>
      </c>
      <c r="E4813" s="785" t="s">
        <v>4343</v>
      </c>
      <c r="F4813" s="786">
        <v>42533</v>
      </c>
      <c r="G4813" s="785" t="s">
        <v>4344</v>
      </c>
      <c r="H4813" s="786">
        <v>42583</v>
      </c>
      <c r="I4813" s="785" t="s">
        <v>28946</v>
      </c>
      <c r="J4813" s="785" t="s">
        <v>627</v>
      </c>
      <c r="K4813" s="785" t="s">
        <v>28947</v>
      </c>
      <c r="L4813" s="785" t="s">
        <v>28948</v>
      </c>
      <c r="M4813" s="785"/>
      <c r="N4813" s="785"/>
      <c r="O4813" s="785"/>
      <c r="P4813" s="787">
        <v>36.204245</v>
      </c>
      <c r="Q4813" s="787">
        <v>-2.9551999999999998E-2</v>
      </c>
      <c r="R4813" s="785" t="s">
        <v>695</v>
      </c>
      <c r="S4813" s="785" t="s">
        <v>2684</v>
      </c>
      <c r="T4813" s="785" t="s">
        <v>2231</v>
      </c>
      <c r="U4813" s="785" t="s">
        <v>2231</v>
      </c>
      <c r="V4813" s="785" t="s">
        <v>2855</v>
      </c>
      <c r="W4813" s="785" t="s">
        <v>3025</v>
      </c>
      <c r="X4813" s="785"/>
      <c r="Y4813" s="615" t="str">
        <f t="shared" si="75"/>
        <v>Kichemu limited</v>
      </c>
      <c r="Z4813" s="785" t="s">
        <v>2599</v>
      </c>
      <c r="AA4813" s="785" t="s">
        <v>4349</v>
      </c>
      <c r="AB4813" s="785" t="s">
        <v>2683</v>
      </c>
      <c r="AC4813" s="785" t="s">
        <v>2606</v>
      </c>
      <c r="AD4813" s="786">
        <v>42796</v>
      </c>
    </row>
    <row r="4814" spans="1:30" ht="15.75">
      <c r="A4814" s="785" t="s">
        <v>4301</v>
      </c>
      <c r="B4814" s="785" t="s">
        <v>28949</v>
      </c>
      <c r="C4814" s="785" t="s">
        <v>4303</v>
      </c>
      <c r="D4814" s="785" t="s">
        <v>2599</v>
      </c>
      <c r="E4814" s="785" t="s">
        <v>4343</v>
      </c>
      <c r="F4814" s="786">
        <v>42533</v>
      </c>
      <c r="G4814" s="785" t="s">
        <v>4344</v>
      </c>
      <c r="H4814" s="786">
        <v>42583</v>
      </c>
      <c r="I4814" s="785" t="s">
        <v>28950</v>
      </c>
      <c r="J4814" s="785" t="s">
        <v>627</v>
      </c>
      <c r="K4814" s="785" t="s">
        <v>28951</v>
      </c>
      <c r="L4814" s="785" t="s">
        <v>28952</v>
      </c>
      <c r="M4814" s="785"/>
      <c r="N4814" s="785"/>
      <c r="O4814" s="785"/>
      <c r="P4814" s="787">
        <v>36.996381999999997</v>
      </c>
      <c r="Q4814" s="787">
        <v>-0.91089799999999999</v>
      </c>
      <c r="R4814" s="785" t="s">
        <v>1030</v>
      </c>
      <c r="S4814" s="785" t="s">
        <v>1031</v>
      </c>
      <c r="T4814" s="785" t="s">
        <v>2672</v>
      </c>
      <c r="U4814" s="785" t="s">
        <v>2599</v>
      </c>
      <c r="V4814" s="785" t="s">
        <v>2855</v>
      </c>
      <c r="W4814" s="785" t="s">
        <v>3497</v>
      </c>
      <c r="X4814" s="785"/>
      <c r="Y4814" s="615" t="str">
        <f t="shared" si="75"/>
        <v>Cides Ltd</v>
      </c>
      <c r="Z4814" s="785" t="s">
        <v>2599</v>
      </c>
      <c r="AA4814" s="785" t="s">
        <v>4349</v>
      </c>
      <c r="AB4814" s="785" t="s">
        <v>2605</v>
      </c>
      <c r="AC4814" s="785" t="s">
        <v>2606</v>
      </c>
      <c r="AD4814" s="786">
        <v>42796</v>
      </c>
    </row>
    <row r="4815" spans="1:30" ht="15.75">
      <c r="A4815" s="785" t="s">
        <v>4301</v>
      </c>
      <c r="B4815" s="785" t="s">
        <v>28957</v>
      </c>
      <c r="C4815" s="785" t="s">
        <v>4303</v>
      </c>
      <c r="D4815" s="785" t="s">
        <v>2599</v>
      </c>
      <c r="E4815" s="785" t="s">
        <v>4343</v>
      </c>
      <c r="F4815" s="786">
        <v>42533</v>
      </c>
      <c r="G4815" s="785" t="s">
        <v>4344</v>
      </c>
      <c r="H4815" s="786">
        <v>42583</v>
      </c>
      <c r="I4815" s="785" t="s">
        <v>28958</v>
      </c>
      <c r="J4815" s="785" t="s">
        <v>629</v>
      </c>
      <c r="K4815" s="785" t="s">
        <v>28959</v>
      </c>
      <c r="L4815" s="785" t="s">
        <v>28960</v>
      </c>
      <c r="M4815" s="785"/>
      <c r="N4815" s="785"/>
      <c r="O4815" s="785"/>
      <c r="P4815" s="787">
        <v>37.102879999999999</v>
      </c>
      <c r="Q4815" s="787">
        <v>-0.44003500000000001</v>
      </c>
      <c r="R4815" s="785" t="s">
        <v>1056</v>
      </c>
      <c r="S4815" s="785" t="s">
        <v>2893</v>
      </c>
      <c r="T4815" s="785" t="s">
        <v>3562</v>
      </c>
      <c r="U4815" s="785" t="s">
        <v>2941</v>
      </c>
      <c r="V4815" s="785" t="s">
        <v>2855</v>
      </c>
      <c r="W4815" s="785" t="s">
        <v>3497</v>
      </c>
      <c r="X4815" s="785"/>
      <c r="Y4815" s="615" t="str">
        <f t="shared" si="75"/>
        <v>Cides Ltd</v>
      </c>
      <c r="Z4815" s="785" t="s">
        <v>2599</v>
      </c>
      <c r="AA4815" s="785" t="s">
        <v>4349</v>
      </c>
      <c r="AB4815" s="785" t="s">
        <v>2605</v>
      </c>
      <c r="AC4815" s="785" t="s">
        <v>2606</v>
      </c>
      <c r="AD4815" s="786">
        <v>42796</v>
      </c>
    </row>
    <row r="4816" spans="1:30" ht="15.75">
      <c r="A4816" s="785" t="s">
        <v>4301</v>
      </c>
      <c r="B4816" s="785" t="s">
        <v>28969</v>
      </c>
      <c r="C4816" s="785" t="s">
        <v>4303</v>
      </c>
      <c r="D4816" s="785" t="s">
        <v>2599</v>
      </c>
      <c r="E4816" s="785" t="s">
        <v>4343</v>
      </c>
      <c r="F4816" s="786">
        <v>42533</v>
      </c>
      <c r="G4816" s="785" t="s">
        <v>4344</v>
      </c>
      <c r="H4816" s="786">
        <v>42583</v>
      </c>
      <c r="I4816" s="785" t="s">
        <v>28970</v>
      </c>
      <c r="J4816" s="785" t="s">
        <v>629</v>
      </c>
      <c r="K4816" s="785" t="s">
        <v>28971</v>
      </c>
      <c r="L4816" s="785" t="s">
        <v>28972</v>
      </c>
      <c r="M4816" s="785"/>
      <c r="N4816" s="785"/>
      <c r="O4816" s="785"/>
      <c r="P4816" s="787">
        <v>37.110377</v>
      </c>
      <c r="Q4816" s="787">
        <v>-0.437662</v>
      </c>
      <c r="R4816" s="785" t="s">
        <v>1056</v>
      </c>
      <c r="S4816" s="785" t="s">
        <v>2893</v>
      </c>
      <c r="T4816" s="785" t="s">
        <v>3562</v>
      </c>
      <c r="U4816" s="785" t="s">
        <v>3590</v>
      </c>
      <c r="V4816" s="785" t="s">
        <v>2855</v>
      </c>
      <c r="W4816" s="785" t="s">
        <v>3497</v>
      </c>
      <c r="X4816" s="785"/>
      <c r="Y4816" s="615" t="str">
        <f t="shared" si="75"/>
        <v>Cides Ltd</v>
      </c>
      <c r="Z4816" s="785" t="s">
        <v>2599</v>
      </c>
      <c r="AA4816" s="785" t="s">
        <v>4349</v>
      </c>
      <c r="AB4816" s="785" t="s">
        <v>2605</v>
      </c>
      <c r="AC4816" s="785" t="s">
        <v>2606</v>
      </c>
      <c r="AD4816" s="786">
        <v>42796</v>
      </c>
    </row>
    <row r="4817" spans="1:30" ht="15.75">
      <c r="A4817" s="785" t="s">
        <v>4301</v>
      </c>
      <c r="B4817" s="785" t="s">
        <v>29073</v>
      </c>
      <c r="C4817" s="785" t="s">
        <v>4303</v>
      </c>
      <c r="D4817" s="785" t="s">
        <v>2599</v>
      </c>
      <c r="E4817" s="785" t="s">
        <v>4343</v>
      </c>
      <c r="F4817" s="786">
        <v>42533</v>
      </c>
      <c r="G4817" s="785" t="s">
        <v>4344</v>
      </c>
      <c r="H4817" s="786">
        <v>42583</v>
      </c>
      <c r="I4817" s="785" t="s">
        <v>29074</v>
      </c>
      <c r="J4817" s="785" t="s">
        <v>629</v>
      </c>
      <c r="K4817" s="785" t="s">
        <v>29075</v>
      </c>
      <c r="L4817" s="785" t="s">
        <v>29076</v>
      </c>
      <c r="M4817" s="785"/>
      <c r="N4817" s="785"/>
      <c r="O4817" s="785"/>
      <c r="P4817" s="787">
        <v>37.184472</v>
      </c>
      <c r="Q4817" s="787">
        <v>-0.83422300000000005</v>
      </c>
      <c r="R4817" s="785" t="s">
        <v>1030</v>
      </c>
      <c r="S4817" s="785" t="s">
        <v>3500</v>
      </c>
      <c r="T4817" s="785" t="s">
        <v>2776</v>
      </c>
      <c r="U4817" s="785" t="s">
        <v>2338</v>
      </c>
      <c r="V4817" s="785" t="s">
        <v>2855</v>
      </c>
      <c r="W4817" s="785" t="s">
        <v>2707</v>
      </c>
      <c r="X4817" s="785"/>
      <c r="Y4817" s="615" t="str">
        <f t="shared" si="75"/>
        <v>Fagaden Enterprises</v>
      </c>
      <c r="Z4817" s="785" t="s">
        <v>2599</v>
      </c>
      <c r="AA4817" s="785" t="s">
        <v>4349</v>
      </c>
      <c r="AB4817" s="785" t="s">
        <v>2683</v>
      </c>
      <c r="AC4817" s="785" t="s">
        <v>2606</v>
      </c>
      <c r="AD4817" s="786">
        <v>42796</v>
      </c>
    </row>
    <row r="4818" spans="1:30" ht="15.75">
      <c r="A4818" s="785" t="s">
        <v>4301</v>
      </c>
      <c r="B4818" s="785" t="s">
        <v>29266</v>
      </c>
      <c r="C4818" s="785" t="s">
        <v>4303</v>
      </c>
      <c r="D4818" s="785" t="s">
        <v>2599</v>
      </c>
      <c r="E4818" s="785" t="s">
        <v>4343</v>
      </c>
      <c r="F4818" s="786">
        <v>42533</v>
      </c>
      <c r="G4818" s="785" t="s">
        <v>4344</v>
      </c>
      <c r="H4818" s="786">
        <v>42583</v>
      </c>
      <c r="I4818" s="785" t="s">
        <v>29267</v>
      </c>
      <c r="J4818" s="785" t="s">
        <v>629</v>
      </c>
      <c r="K4818" s="785" t="s">
        <v>29268</v>
      </c>
      <c r="L4818" s="785" t="s">
        <v>29269</v>
      </c>
      <c r="M4818" s="785"/>
      <c r="N4818" s="785"/>
      <c r="O4818" s="785"/>
      <c r="P4818" s="787">
        <v>36.453088999999999</v>
      </c>
      <c r="Q4818" s="787">
        <v>-6.2045000000000003E-2</v>
      </c>
      <c r="R4818" s="785" t="s">
        <v>1228</v>
      </c>
      <c r="S4818" s="785" t="s">
        <v>1229</v>
      </c>
      <c r="T4818" s="785" t="s">
        <v>2973</v>
      </c>
      <c r="U4818" s="785" t="s">
        <v>29270</v>
      </c>
      <c r="V4818" s="785" t="s">
        <v>2855</v>
      </c>
      <c r="W4818" s="785" t="s">
        <v>3511</v>
      </c>
      <c r="X4818" s="785"/>
      <c r="Y4818" s="615" t="str">
        <f t="shared" si="75"/>
        <v>Sakaki Natural Renewable Energy Center</v>
      </c>
      <c r="Z4818" s="785" t="s">
        <v>2599</v>
      </c>
      <c r="AA4818" s="785" t="s">
        <v>4349</v>
      </c>
      <c r="AB4818" s="785" t="s">
        <v>2683</v>
      </c>
      <c r="AC4818" s="785" t="s">
        <v>2606</v>
      </c>
      <c r="AD4818" s="786">
        <v>42888</v>
      </c>
    </row>
    <row r="4819" spans="1:30" ht="15.75">
      <c r="A4819" s="785" t="s">
        <v>4301</v>
      </c>
      <c r="B4819" s="785" t="s">
        <v>29271</v>
      </c>
      <c r="C4819" s="785" t="s">
        <v>4303</v>
      </c>
      <c r="D4819" s="785" t="s">
        <v>2599</v>
      </c>
      <c r="E4819" s="785" t="s">
        <v>4343</v>
      </c>
      <c r="F4819" s="786">
        <v>42533</v>
      </c>
      <c r="G4819" s="785" t="s">
        <v>4344</v>
      </c>
      <c r="H4819" s="786">
        <v>42583</v>
      </c>
      <c r="I4819" s="785" t="s">
        <v>29272</v>
      </c>
      <c r="J4819" s="785" t="s">
        <v>629</v>
      </c>
      <c r="K4819" s="785" t="s">
        <v>29273</v>
      </c>
      <c r="L4819" s="785" t="s">
        <v>29274</v>
      </c>
      <c r="M4819" s="785"/>
      <c r="N4819" s="785"/>
      <c r="O4819" s="785"/>
      <c r="P4819" s="787">
        <v>36.696564000000002</v>
      </c>
      <c r="Q4819" s="787">
        <v>-1.242731</v>
      </c>
      <c r="R4819" s="785" t="s">
        <v>821</v>
      </c>
      <c r="S4819" s="785" t="s">
        <v>2943</v>
      </c>
      <c r="T4819" s="785" t="s">
        <v>2943</v>
      </c>
      <c r="U4819" s="785" t="s">
        <v>3602</v>
      </c>
      <c r="V4819" s="785" t="s">
        <v>2855</v>
      </c>
      <c r="W4819" s="785" t="s">
        <v>2693</v>
      </c>
      <c r="X4819" s="785"/>
      <c r="Y4819" s="615" t="str">
        <f t="shared" si="75"/>
        <v>Andcol Enterprises</v>
      </c>
      <c r="Z4819" s="785" t="s">
        <v>2599</v>
      </c>
      <c r="AA4819" s="785" t="s">
        <v>4349</v>
      </c>
      <c r="AB4819" s="785" t="s">
        <v>2605</v>
      </c>
      <c r="AC4819" s="785" t="s">
        <v>2606</v>
      </c>
      <c r="AD4819" s="786">
        <v>42899</v>
      </c>
    </row>
    <row r="4820" spans="1:30" ht="15.75">
      <c r="A4820" s="785" t="s">
        <v>4301</v>
      </c>
      <c r="B4820" s="785" t="s">
        <v>29515</v>
      </c>
      <c r="C4820" s="785" t="s">
        <v>4303</v>
      </c>
      <c r="D4820" s="785" t="s">
        <v>2599</v>
      </c>
      <c r="E4820" s="785" t="s">
        <v>4343</v>
      </c>
      <c r="F4820" s="786">
        <v>42533</v>
      </c>
      <c r="G4820" s="785" t="s">
        <v>4344</v>
      </c>
      <c r="H4820" s="786">
        <v>42583</v>
      </c>
      <c r="I4820" s="785" t="s">
        <v>29516</v>
      </c>
      <c r="J4820" s="785" t="s">
        <v>629</v>
      </c>
      <c r="K4820" s="785" t="s">
        <v>29517</v>
      </c>
      <c r="L4820" s="785" t="s">
        <v>29518</v>
      </c>
      <c r="M4820" s="785"/>
      <c r="N4820" s="785"/>
      <c r="O4820" s="785"/>
      <c r="P4820" s="787">
        <v>36.938493000000001</v>
      </c>
      <c r="Q4820" s="787">
        <v>-0.72364099999999998</v>
      </c>
      <c r="R4820" s="785" t="s">
        <v>1030</v>
      </c>
      <c r="S4820" s="785" t="s">
        <v>3099</v>
      </c>
      <c r="T4820" s="785" t="s">
        <v>11285</v>
      </c>
      <c r="U4820" s="785" t="s">
        <v>3845</v>
      </c>
      <c r="V4820" s="785" t="s">
        <v>2855</v>
      </c>
      <c r="W4820" s="785" t="s">
        <v>4054</v>
      </c>
      <c r="X4820" s="785"/>
      <c r="Y4820" s="615" t="str">
        <f t="shared" si="75"/>
        <v>HAMKAM</v>
      </c>
      <c r="Z4820" s="785" t="s">
        <v>2599</v>
      </c>
      <c r="AA4820" s="785" t="s">
        <v>4349</v>
      </c>
      <c r="AB4820" s="785" t="s">
        <v>2683</v>
      </c>
      <c r="AC4820" s="785" t="s">
        <v>2606</v>
      </c>
      <c r="AD4820" s="786">
        <v>42796</v>
      </c>
    </row>
    <row r="4821" spans="1:30" ht="15.75">
      <c r="A4821" s="785" t="s">
        <v>4301</v>
      </c>
      <c r="B4821" s="785" t="s">
        <v>30573</v>
      </c>
      <c r="C4821" s="785" t="s">
        <v>4303</v>
      </c>
      <c r="D4821" s="785" t="s">
        <v>2599</v>
      </c>
      <c r="E4821" s="785" t="s">
        <v>4343</v>
      </c>
      <c r="F4821" s="786">
        <v>42533</v>
      </c>
      <c r="G4821" s="785" t="s">
        <v>4344</v>
      </c>
      <c r="H4821" s="786">
        <v>42583</v>
      </c>
      <c r="I4821" s="785" t="s">
        <v>30574</v>
      </c>
      <c r="J4821" s="785" t="s">
        <v>627</v>
      </c>
      <c r="K4821" s="785" t="s">
        <v>2612</v>
      </c>
      <c r="L4821" s="785" t="s">
        <v>30575</v>
      </c>
      <c r="M4821" s="785"/>
      <c r="N4821" s="785"/>
      <c r="O4821" s="785"/>
      <c r="P4821" s="787">
        <v>37.095177</v>
      </c>
      <c r="Q4821" s="787">
        <v>-0.30698799999999998</v>
      </c>
      <c r="R4821" s="785" t="s">
        <v>1056</v>
      </c>
      <c r="S4821" s="785" t="s">
        <v>2272</v>
      </c>
      <c r="T4821" s="785" t="s">
        <v>2273</v>
      </c>
      <c r="U4821" s="785" t="s">
        <v>3849</v>
      </c>
      <c r="V4821" s="785" t="s">
        <v>6015</v>
      </c>
      <c r="W4821" s="785" t="s">
        <v>2608</v>
      </c>
      <c r="X4821" s="785"/>
      <c r="Y4821" s="615" t="str">
        <f t="shared" si="75"/>
        <v>Biogas International Limited</v>
      </c>
      <c r="Z4821" s="785" t="s">
        <v>2599</v>
      </c>
      <c r="AA4821" s="785" t="s">
        <v>5464</v>
      </c>
      <c r="AB4821" s="785" t="s">
        <v>2609</v>
      </c>
      <c r="AC4821" s="785" t="s">
        <v>2610</v>
      </c>
      <c r="AD4821" s="786">
        <v>42796</v>
      </c>
    </row>
    <row r="4822" spans="1:30" ht="15.75">
      <c r="A4822" s="785" t="s">
        <v>4301</v>
      </c>
      <c r="B4822" s="785" t="s">
        <v>30870</v>
      </c>
      <c r="C4822" s="785" t="s">
        <v>4303</v>
      </c>
      <c r="D4822" s="785" t="s">
        <v>2599</v>
      </c>
      <c r="E4822" s="785" t="s">
        <v>4343</v>
      </c>
      <c r="F4822" s="786">
        <v>42533</v>
      </c>
      <c r="G4822" s="785" t="s">
        <v>4344</v>
      </c>
      <c r="H4822" s="786">
        <v>42583</v>
      </c>
      <c r="I4822" s="785" t="s">
        <v>30871</v>
      </c>
      <c r="J4822" s="785" t="s">
        <v>627</v>
      </c>
      <c r="K4822" s="785" t="s">
        <v>30872</v>
      </c>
      <c r="L4822" s="785" t="s">
        <v>30873</v>
      </c>
      <c r="M4822" s="785"/>
      <c r="N4822" s="785"/>
      <c r="O4822" s="785"/>
      <c r="P4822" s="787">
        <v>36.810563000000002</v>
      </c>
      <c r="Q4822" s="787">
        <v>-1.0687469999999999</v>
      </c>
      <c r="R4822" s="785" t="s">
        <v>821</v>
      </c>
      <c r="S4822" s="785" t="s">
        <v>871</v>
      </c>
      <c r="T4822" s="785" t="s">
        <v>2712</v>
      </c>
      <c r="U4822" s="785" t="s">
        <v>1660</v>
      </c>
      <c r="V4822" s="785" t="s">
        <v>3004</v>
      </c>
      <c r="W4822" s="785" t="s">
        <v>2714</v>
      </c>
      <c r="X4822" s="785"/>
      <c r="Y4822" s="615" t="str">
        <f t="shared" si="75"/>
        <v>Joseph Ndua Tatu</v>
      </c>
      <c r="Z4822" s="785" t="s">
        <v>2599</v>
      </c>
      <c r="AA4822" s="785" t="s">
        <v>4314</v>
      </c>
      <c r="AB4822" s="785" t="s">
        <v>2605</v>
      </c>
      <c r="AC4822" s="785" t="s">
        <v>2606</v>
      </c>
      <c r="AD4822" s="786">
        <v>42796</v>
      </c>
    </row>
    <row r="4823" spans="1:30" ht="15.75">
      <c r="A4823" s="785" t="s">
        <v>4301</v>
      </c>
      <c r="B4823" s="785" t="s">
        <v>30916</v>
      </c>
      <c r="C4823" s="785" t="s">
        <v>4303</v>
      </c>
      <c r="D4823" s="785" t="s">
        <v>2599</v>
      </c>
      <c r="E4823" s="785" t="s">
        <v>4343</v>
      </c>
      <c r="F4823" s="786">
        <v>42533</v>
      </c>
      <c r="G4823" s="785" t="s">
        <v>4344</v>
      </c>
      <c r="H4823" s="786">
        <v>42583</v>
      </c>
      <c r="I4823" s="785" t="s">
        <v>30917</v>
      </c>
      <c r="J4823" s="785" t="s">
        <v>629</v>
      </c>
      <c r="K4823" s="785" t="s">
        <v>30918</v>
      </c>
      <c r="L4823" s="785" t="s">
        <v>30919</v>
      </c>
      <c r="M4823" s="785"/>
      <c r="N4823" s="785"/>
      <c r="O4823" s="785"/>
      <c r="P4823" s="787">
        <v>35.187610999999997</v>
      </c>
      <c r="Q4823" s="787">
        <v>-0.61749600000000004</v>
      </c>
      <c r="R4823" s="785" t="s">
        <v>2053</v>
      </c>
      <c r="S4823" s="785" t="s">
        <v>2098</v>
      </c>
      <c r="T4823" s="785" t="s">
        <v>30920</v>
      </c>
      <c r="U4823" s="785" t="s">
        <v>3317</v>
      </c>
      <c r="V4823" s="785" t="s">
        <v>3004</v>
      </c>
      <c r="W4823" s="785" t="s">
        <v>3314</v>
      </c>
      <c r="X4823" s="785"/>
      <c r="Y4823" s="615" t="str">
        <f t="shared" si="75"/>
        <v>Philip Kiget</v>
      </c>
      <c r="Z4823" s="785" t="s">
        <v>2599</v>
      </c>
      <c r="AA4823" s="785" t="s">
        <v>4314</v>
      </c>
      <c r="AB4823" s="785" t="s">
        <v>2605</v>
      </c>
      <c r="AC4823" s="785" t="s">
        <v>2606</v>
      </c>
      <c r="AD4823" s="786">
        <v>42796</v>
      </c>
    </row>
    <row r="4824" spans="1:30" ht="15.75">
      <c r="A4824" s="785" t="s">
        <v>4301</v>
      </c>
      <c r="B4824" s="785" t="s">
        <v>30994</v>
      </c>
      <c r="C4824" s="785" t="s">
        <v>4303</v>
      </c>
      <c r="D4824" s="785" t="s">
        <v>2599</v>
      </c>
      <c r="E4824" s="785" t="s">
        <v>4343</v>
      </c>
      <c r="F4824" s="786">
        <v>42533</v>
      </c>
      <c r="G4824" s="785" t="s">
        <v>4344</v>
      </c>
      <c r="H4824" s="786">
        <v>42583</v>
      </c>
      <c r="I4824" s="785" t="s">
        <v>30995</v>
      </c>
      <c r="J4824" s="785" t="s">
        <v>627</v>
      </c>
      <c r="K4824" s="785" t="s">
        <v>30996</v>
      </c>
      <c r="L4824" s="785" t="s">
        <v>30997</v>
      </c>
      <c r="M4824" s="785"/>
      <c r="N4824" s="785"/>
      <c r="O4824" s="785"/>
      <c r="P4824" s="787">
        <v>36.624203000000001</v>
      </c>
      <c r="Q4824" s="787">
        <v>-1.17527</v>
      </c>
      <c r="R4824" s="785" t="s">
        <v>821</v>
      </c>
      <c r="S4824" s="785" t="s">
        <v>1884</v>
      </c>
      <c r="T4824" s="785" t="s">
        <v>4019</v>
      </c>
      <c r="U4824" s="785" t="s">
        <v>4019</v>
      </c>
      <c r="V4824" s="785" t="s">
        <v>3004</v>
      </c>
      <c r="W4824" s="785" t="s">
        <v>4039</v>
      </c>
      <c r="X4824" s="785"/>
      <c r="Y4824" s="615" t="str">
        <f t="shared" si="75"/>
        <v>Nilelynk Innovators</v>
      </c>
      <c r="Z4824" s="785" t="s">
        <v>2599</v>
      </c>
      <c r="AA4824" s="785" t="s">
        <v>4314</v>
      </c>
      <c r="AB4824" s="785" t="s">
        <v>2605</v>
      </c>
      <c r="AC4824" s="785" t="s">
        <v>2606</v>
      </c>
      <c r="AD4824" s="786">
        <v>42796</v>
      </c>
    </row>
    <row r="4825" spans="1:30" ht="15.75">
      <c r="A4825" s="785" t="s">
        <v>4301</v>
      </c>
      <c r="B4825" s="785" t="s">
        <v>31002</v>
      </c>
      <c r="C4825" s="785" t="s">
        <v>4303</v>
      </c>
      <c r="D4825" s="785" t="s">
        <v>2599</v>
      </c>
      <c r="E4825" s="785" t="s">
        <v>4343</v>
      </c>
      <c r="F4825" s="786">
        <v>42533</v>
      </c>
      <c r="G4825" s="785" t="s">
        <v>4344</v>
      </c>
      <c r="H4825" s="786">
        <v>42583</v>
      </c>
      <c r="I4825" s="785" t="s">
        <v>31003</v>
      </c>
      <c r="J4825" s="785" t="s">
        <v>629</v>
      </c>
      <c r="K4825" s="785" t="s">
        <v>2612</v>
      </c>
      <c r="L4825" s="785" t="s">
        <v>31004</v>
      </c>
      <c r="M4825" s="785"/>
      <c r="N4825" s="785"/>
      <c r="O4825" s="785"/>
      <c r="P4825" s="787">
        <v>35.158257999999996</v>
      </c>
      <c r="Q4825" s="787">
        <v>0.14532300000000001</v>
      </c>
      <c r="R4825" s="785" t="s">
        <v>916</v>
      </c>
      <c r="S4825" s="785" t="s">
        <v>2839</v>
      </c>
      <c r="T4825" s="785" t="s">
        <v>31005</v>
      </c>
      <c r="U4825" s="785" t="s">
        <v>31006</v>
      </c>
      <c r="V4825" s="785" t="s">
        <v>3004</v>
      </c>
      <c r="W4825" s="785" t="s">
        <v>2884</v>
      </c>
      <c r="X4825" s="785"/>
      <c r="Y4825" s="615" t="str">
        <f t="shared" si="75"/>
        <v>Aggrey Itavale</v>
      </c>
      <c r="Z4825" s="785" t="s">
        <v>2599</v>
      </c>
      <c r="AA4825" s="785" t="s">
        <v>4314</v>
      </c>
      <c r="AB4825" s="785" t="s">
        <v>2605</v>
      </c>
      <c r="AC4825" s="785" t="s">
        <v>2606</v>
      </c>
      <c r="AD4825" s="786">
        <v>42796</v>
      </c>
    </row>
    <row r="4826" spans="1:30" ht="15.75">
      <c r="A4826" s="785" t="s">
        <v>4301</v>
      </c>
      <c r="B4826" s="785" t="s">
        <v>32139</v>
      </c>
      <c r="C4826" s="785" t="s">
        <v>4303</v>
      </c>
      <c r="D4826" s="785" t="s">
        <v>2599</v>
      </c>
      <c r="E4826" s="785" t="s">
        <v>4343</v>
      </c>
      <c r="F4826" s="786">
        <v>42533</v>
      </c>
      <c r="G4826" s="785" t="s">
        <v>4344</v>
      </c>
      <c r="H4826" s="786">
        <v>42583</v>
      </c>
      <c r="I4826" s="785" t="s">
        <v>32140</v>
      </c>
      <c r="J4826" s="785" t="s">
        <v>627</v>
      </c>
      <c r="K4826" s="785" t="s">
        <v>32141</v>
      </c>
      <c r="L4826" s="785" t="s">
        <v>32142</v>
      </c>
      <c r="M4826" s="785"/>
      <c r="N4826" s="785"/>
      <c r="O4826" s="785"/>
      <c r="P4826" s="787">
        <v>36.372067999999999</v>
      </c>
      <c r="Q4826" s="787">
        <v>0.17732800000000001</v>
      </c>
      <c r="R4826" s="785" t="s">
        <v>960</v>
      </c>
      <c r="S4826" s="785" t="s">
        <v>1241</v>
      </c>
      <c r="T4826" s="785" t="s">
        <v>3328</v>
      </c>
      <c r="U4826" s="785" t="s">
        <v>2599</v>
      </c>
      <c r="V4826" s="785" t="s">
        <v>3070</v>
      </c>
      <c r="W4826" s="785" t="s">
        <v>3296</v>
      </c>
      <c r="X4826" s="785"/>
      <c r="Y4826" s="615" t="str">
        <f t="shared" si="75"/>
        <v>John Kariuki</v>
      </c>
      <c r="Z4826" s="785" t="s">
        <v>2599</v>
      </c>
      <c r="AA4826" s="785" t="s">
        <v>4314</v>
      </c>
      <c r="AB4826" s="785" t="s">
        <v>2605</v>
      </c>
      <c r="AC4826" s="785" t="s">
        <v>2606</v>
      </c>
      <c r="AD4826" s="786">
        <v>42796</v>
      </c>
    </row>
    <row r="4827" spans="1:30" ht="15.75">
      <c r="A4827" s="785" t="s">
        <v>4301</v>
      </c>
      <c r="B4827" s="785" t="s">
        <v>32160</v>
      </c>
      <c r="C4827" s="785" t="s">
        <v>4303</v>
      </c>
      <c r="D4827" s="785" t="s">
        <v>2599</v>
      </c>
      <c r="E4827" s="785" t="s">
        <v>4343</v>
      </c>
      <c r="F4827" s="786">
        <v>42533</v>
      </c>
      <c r="G4827" s="785" t="s">
        <v>4344</v>
      </c>
      <c r="H4827" s="786">
        <v>42583</v>
      </c>
      <c r="I4827" s="785" t="s">
        <v>32161</v>
      </c>
      <c r="J4827" s="785" t="s">
        <v>629</v>
      </c>
      <c r="K4827" s="785" t="s">
        <v>32162</v>
      </c>
      <c r="L4827" s="785" t="s">
        <v>32163</v>
      </c>
      <c r="M4827" s="785"/>
      <c r="N4827" s="785"/>
      <c r="O4827" s="785"/>
      <c r="P4827" s="787">
        <v>36.25817</v>
      </c>
      <c r="Q4827" s="787">
        <v>-0.25495200000000001</v>
      </c>
      <c r="R4827" s="785" t="s">
        <v>1228</v>
      </c>
      <c r="S4827" s="785" t="s">
        <v>32164</v>
      </c>
      <c r="T4827" s="785" t="s">
        <v>2162</v>
      </c>
      <c r="U4827" s="785" t="s">
        <v>3720</v>
      </c>
      <c r="V4827" s="785" t="s">
        <v>3070</v>
      </c>
      <c r="W4827" s="785" t="s">
        <v>3288</v>
      </c>
      <c r="X4827" s="785"/>
      <c r="Y4827" s="615" t="str">
        <f t="shared" si="75"/>
        <v>KREEN</v>
      </c>
      <c r="Z4827" s="785" t="s">
        <v>2599</v>
      </c>
      <c r="AA4827" s="785" t="s">
        <v>4314</v>
      </c>
      <c r="AB4827" s="785" t="s">
        <v>2605</v>
      </c>
      <c r="AC4827" s="785" t="s">
        <v>2606</v>
      </c>
      <c r="AD4827" s="786">
        <v>42796</v>
      </c>
    </row>
    <row r="4828" spans="1:30" ht="15.75">
      <c r="A4828" s="785" t="s">
        <v>4301</v>
      </c>
      <c r="B4828" s="785" t="s">
        <v>32165</v>
      </c>
      <c r="C4828" s="785" t="s">
        <v>4303</v>
      </c>
      <c r="D4828" s="785" t="s">
        <v>2599</v>
      </c>
      <c r="E4828" s="785" t="s">
        <v>4343</v>
      </c>
      <c r="F4828" s="786">
        <v>42533</v>
      </c>
      <c r="G4828" s="785" t="s">
        <v>4344</v>
      </c>
      <c r="H4828" s="786">
        <v>42583</v>
      </c>
      <c r="I4828" s="785" t="s">
        <v>32166</v>
      </c>
      <c r="J4828" s="785" t="s">
        <v>629</v>
      </c>
      <c r="K4828" s="785" t="s">
        <v>32167</v>
      </c>
      <c r="L4828" s="785" t="s">
        <v>32168</v>
      </c>
      <c r="M4828" s="785"/>
      <c r="N4828" s="785"/>
      <c r="O4828" s="785"/>
      <c r="P4828" s="787">
        <v>36.490476999999998</v>
      </c>
      <c r="Q4828" s="787">
        <v>8.3807999999999994E-2</v>
      </c>
      <c r="R4828" s="785" t="s">
        <v>1228</v>
      </c>
      <c r="S4828" s="785" t="s">
        <v>1229</v>
      </c>
      <c r="T4828" s="785" t="s">
        <v>4484</v>
      </c>
      <c r="U4828" s="785" t="s">
        <v>32169</v>
      </c>
      <c r="V4828" s="785" t="s">
        <v>3070</v>
      </c>
      <c r="W4828" s="785" t="s">
        <v>3288</v>
      </c>
      <c r="X4828" s="785"/>
      <c r="Y4828" s="615" t="str">
        <f t="shared" si="75"/>
        <v>KREEN</v>
      </c>
      <c r="Z4828" s="785" t="s">
        <v>2599</v>
      </c>
      <c r="AA4828" s="785" t="s">
        <v>4314</v>
      </c>
      <c r="AB4828" s="785" t="s">
        <v>2605</v>
      </c>
      <c r="AC4828" s="785" t="s">
        <v>2606</v>
      </c>
      <c r="AD4828" s="786">
        <v>42796</v>
      </c>
    </row>
    <row r="4829" spans="1:30" ht="15.75">
      <c r="A4829" s="785" t="s">
        <v>4301</v>
      </c>
      <c r="B4829" s="785" t="s">
        <v>32480</v>
      </c>
      <c r="C4829" s="785" t="s">
        <v>4379</v>
      </c>
      <c r="D4829" s="785" t="s">
        <v>2751</v>
      </c>
      <c r="E4829" s="785" t="s">
        <v>4343</v>
      </c>
      <c r="F4829" s="786">
        <v>42533</v>
      </c>
      <c r="G4829" s="785" t="s">
        <v>4344</v>
      </c>
      <c r="H4829" s="786">
        <v>42583</v>
      </c>
      <c r="I4829" s="785" t="s">
        <v>32481</v>
      </c>
      <c r="J4829" s="785" t="s">
        <v>627</v>
      </c>
      <c r="K4829" s="785" t="s">
        <v>32482</v>
      </c>
      <c r="L4829" s="785" t="s">
        <v>32483</v>
      </c>
      <c r="M4829" s="785"/>
      <c r="N4829" s="785"/>
      <c r="O4829" s="785"/>
      <c r="P4829" s="788"/>
      <c r="Q4829" s="788"/>
      <c r="R4829" s="785" t="s">
        <v>728</v>
      </c>
      <c r="S4829" s="785" t="s">
        <v>13390</v>
      </c>
      <c r="T4829" s="785" t="s">
        <v>2599</v>
      </c>
      <c r="U4829" s="785" t="s">
        <v>2599</v>
      </c>
      <c r="V4829" s="785" t="s">
        <v>3070</v>
      </c>
      <c r="W4829" s="785" t="s">
        <v>3497</v>
      </c>
      <c r="X4829" s="785"/>
      <c r="Y4829" s="615" t="str">
        <f t="shared" si="75"/>
        <v>Cides Ltd</v>
      </c>
      <c r="Z4829" s="785" t="s">
        <v>2599</v>
      </c>
      <c r="AA4829" s="785" t="s">
        <v>4349</v>
      </c>
      <c r="AB4829" s="785" t="s">
        <v>2605</v>
      </c>
      <c r="AC4829" s="785" t="s">
        <v>2606</v>
      </c>
      <c r="AD4829" s="786">
        <v>42796</v>
      </c>
    </row>
    <row r="4830" spans="1:30" ht="15.75">
      <c r="A4830" s="785" t="s">
        <v>4301</v>
      </c>
      <c r="B4830" s="785" t="s">
        <v>32484</v>
      </c>
      <c r="C4830" s="785" t="s">
        <v>4303</v>
      </c>
      <c r="D4830" s="785" t="s">
        <v>2599</v>
      </c>
      <c r="E4830" s="785" t="s">
        <v>4343</v>
      </c>
      <c r="F4830" s="786">
        <v>42533</v>
      </c>
      <c r="G4830" s="785" t="s">
        <v>4344</v>
      </c>
      <c r="H4830" s="786">
        <v>42583</v>
      </c>
      <c r="I4830" s="785" t="s">
        <v>32485</v>
      </c>
      <c r="J4830" s="785" t="s">
        <v>627</v>
      </c>
      <c r="K4830" s="785" t="s">
        <v>32486</v>
      </c>
      <c r="L4830" s="785" t="s">
        <v>32487</v>
      </c>
      <c r="M4830" s="785"/>
      <c r="N4830" s="785"/>
      <c r="O4830" s="785"/>
      <c r="P4830" s="787">
        <v>36.150312999999997</v>
      </c>
      <c r="Q4830" s="787">
        <v>-0.19722500000000001</v>
      </c>
      <c r="R4830" s="785" t="s">
        <v>695</v>
      </c>
      <c r="S4830" s="785" t="s">
        <v>1204</v>
      </c>
      <c r="T4830" s="785" t="s">
        <v>1217</v>
      </c>
      <c r="U4830" s="785" t="s">
        <v>3331</v>
      </c>
      <c r="V4830" s="785" t="s">
        <v>3070</v>
      </c>
      <c r="W4830" s="785" t="s">
        <v>3042</v>
      </c>
      <c r="X4830" s="785"/>
      <c r="Y4830" s="615" t="str">
        <f t="shared" si="75"/>
        <v>Samjubiotec Enterprises</v>
      </c>
      <c r="Z4830" s="785" t="s">
        <v>2599</v>
      </c>
      <c r="AA4830" s="785" t="s">
        <v>4349</v>
      </c>
      <c r="AB4830" s="785" t="s">
        <v>2605</v>
      </c>
      <c r="AC4830" s="785" t="s">
        <v>2606</v>
      </c>
      <c r="AD4830" s="786">
        <v>42796</v>
      </c>
    </row>
    <row r="4831" spans="1:30" ht="15.75">
      <c r="A4831" s="785" t="s">
        <v>4301</v>
      </c>
      <c r="B4831" s="785" t="s">
        <v>32522</v>
      </c>
      <c r="C4831" s="785" t="s">
        <v>4303</v>
      </c>
      <c r="D4831" s="785" t="s">
        <v>2599</v>
      </c>
      <c r="E4831" s="785" t="s">
        <v>4343</v>
      </c>
      <c r="F4831" s="786">
        <v>42533</v>
      </c>
      <c r="G4831" s="785" t="s">
        <v>4344</v>
      </c>
      <c r="H4831" s="786">
        <v>42583</v>
      </c>
      <c r="I4831" s="785" t="s">
        <v>32523</v>
      </c>
      <c r="J4831" s="785" t="s">
        <v>629</v>
      </c>
      <c r="K4831" s="785" t="s">
        <v>32524</v>
      </c>
      <c r="L4831" s="785" t="s">
        <v>32525</v>
      </c>
      <c r="M4831" s="785"/>
      <c r="N4831" s="785"/>
      <c r="O4831" s="785"/>
      <c r="P4831" s="787">
        <v>34.755512000000003</v>
      </c>
      <c r="Q4831" s="787">
        <v>-0.68720800000000004</v>
      </c>
      <c r="R4831" s="785" t="s">
        <v>2696</v>
      </c>
      <c r="S4831" s="785" t="s">
        <v>22421</v>
      </c>
      <c r="T4831" s="785" t="s">
        <v>2697</v>
      </c>
      <c r="U4831" s="785" t="s">
        <v>32526</v>
      </c>
      <c r="V4831" s="785" t="s">
        <v>3070</v>
      </c>
      <c r="W4831" s="785" t="s">
        <v>22222</v>
      </c>
      <c r="X4831" s="785"/>
      <c r="Y4831" s="615" t="str">
        <f t="shared" si="75"/>
        <v>Nyansancha Biogas</v>
      </c>
      <c r="Z4831" s="785" t="s">
        <v>2599</v>
      </c>
      <c r="AA4831" s="785" t="s">
        <v>4349</v>
      </c>
      <c r="AB4831" s="785" t="s">
        <v>2605</v>
      </c>
      <c r="AC4831" s="785" t="s">
        <v>2606</v>
      </c>
      <c r="AD4831" s="786">
        <v>42796</v>
      </c>
    </row>
    <row r="4832" spans="1:30" ht="15.75">
      <c r="A4832" s="785" t="s">
        <v>4301</v>
      </c>
      <c r="B4832" s="785" t="s">
        <v>32611</v>
      </c>
      <c r="C4832" s="785" t="s">
        <v>4303</v>
      </c>
      <c r="D4832" s="785" t="s">
        <v>2599</v>
      </c>
      <c r="E4832" s="785" t="s">
        <v>4343</v>
      </c>
      <c r="F4832" s="786">
        <v>42533</v>
      </c>
      <c r="G4832" s="785" t="s">
        <v>4344</v>
      </c>
      <c r="H4832" s="786">
        <v>42583</v>
      </c>
      <c r="I4832" s="785" t="s">
        <v>32612</v>
      </c>
      <c r="J4832" s="785" t="s">
        <v>629</v>
      </c>
      <c r="K4832" s="785" t="s">
        <v>32613</v>
      </c>
      <c r="L4832" s="785" t="s">
        <v>32614</v>
      </c>
      <c r="M4832" s="785"/>
      <c r="N4832" s="785"/>
      <c r="O4832" s="785"/>
      <c r="P4832" s="787">
        <v>37.137872999999999</v>
      </c>
      <c r="Q4832" s="787">
        <v>-0.46936499999999998</v>
      </c>
      <c r="R4832" s="785" t="s">
        <v>1056</v>
      </c>
      <c r="S4832" s="785" t="s">
        <v>1132</v>
      </c>
      <c r="T4832" s="785" t="s">
        <v>2906</v>
      </c>
      <c r="U4832" s="785" t="s">
        <v>18083</v>
      </c>
      <c r="V4832" s="785" t="s">
        <v>3070</v>
      </c>
      <c r="W4832" s="785" t="s">
        <v>3015</v>
      </c>
      <c r="X4832" s="785"/>
      <c r="Y4832" s="615" t="str">
        <f t="shared" si="75"/>
        <v>Mt Kenya Renewable Energy</v>
      </c>
      <c r="Z4832" s="785" t="s">
        <v>2599</v>
      </c>
      <c r="AA4832" s="785" t="s">
        <v>4349</v>
      </c>
      <c r="AB4832" s="785" t="s">
        <v>2605</v>
      </c>
      <c r="AC4832" s="785" t="s">
        <v>2606</v>
      </c>
      <c r="AD4832" s="786">
        <v>42796</v>
      </c>
    </row>
    <row r="4833" spans="1:30" ht="15.75">
      <c r="A4833" s="785" t="s">
        <v>4301</v>
      </c>
      <c r="B4833" s="785" t="s">
        <v>32643</v>
      </c>
      <c r="C4833" s="785" t="s">
        <v>4303</v>
      </c>
      <c r="D4833" s="785" t="s">
        <v>2599</v>
      </c>
      <c r="E4833" s="785" t="s">
        <v>4343</v>
      </c>
      <c r="F4833" s="786">
        <v>42533</v>
      </c>
      <c r="G4833" s="785" t="s">
        <v>4344</v>
      </c>
      <c r="H4833" s="786">
        <v>42583</v>
      </c>
      <c r="I4833" s="785" t="s">
        <v>32644</v>
      </c>
      <c r="J4833" s="785" t="s">
        <v>629</v>
      </c>
      <c r="K4833" s="785" t="s">
        <v>32645</v>
      </c>
      <c r="L4833" s="785" t="s">
        <v>32646</v>
      </c>
      <c r="M4833" s="785"/>
      <c r="N4833" s="785"/>
      <c r="O4833" s="785"/>
      <c r="P4833" s="787">
        <v>36.820180000000001</v>
      </c>
      <c r="Q4833" s="787">
        <v>-1.1321950000000001</v>
      </c>
      <c r="R4833" s="785" t="s">
        <v>821</v>
      </c>
      <c r="S4833" s="785" t="s">
        <v>1589</v>
      </c>
      <c r="T4833" s="785" t="s">
        <v>6184</v>
      </c>
      <c r="U4833" s="785" t="s">
        <v>3840</v>
      </c>
      <c r="V4833" s="785" t="s">
        <v>3070</v>
      </c>
      <c r="W4833" s="785" t="s">
        <v>2805</v>
      </c>
      <c r="X4833" s="785"/>
      <c r="Y4833" s="615" t="str">
        <f t="shared" si="75"/>
        <v>Felikam Biogas Services</v>
      </c>
      <c r="Z4833" s="785" t="s">
        <v>2599</v>
      </c>
      <c r="AA4833" s="785" t="s">
        <v>4349</v>
      </c>
      <c r="AB4833" s="785" t="s">
        <v>2605</v>
      </c>
      <c r="AC4833" s="785" t="s">
        <v>2606</v>
      </c>
      <c r="AD4833" s="786">
        <v>42796</v>
      </c>
    </row>
    <row r="4834" spans="1:30" ht="15.75">
      <c r="A4834" s="785" t="s">
        <v>4301</v>
      </c>
      <c r="B4834" s="785" t="s">
        <v>32653</v>
      </c>
      <c r="C4834" s="785" t="s">
        <v>4303</v>
      </c>
      <c r="D4834" s="785" t="s">
        <v>2599</v>
      </c>
      <c r="E4834" s="785" t="s">
        <v>4343</v>
      </c>
      <c r="F4834" s="786">
        <v>42533</v>
      </c>
      <c r="G4834" s="785" t="s">
        <v>4344</v>
      </c>
      <c r="H4834" s="786">
        <v>42583</v>
      </c>
      <c r="I4834" s="785" t="s">
        <v>32654</v>
      </c>
      <c r="J4834" s="785" t="s">
        <v>627</v>
      </c>
      <c r="K4834" s="785" t="s">
        <v>32655</v>
      </c>
      <c r="L4834" s="785" t="s">
        <v>32656</v>
      </c>
      <c r="M4834" s="785"/>
      <c r="N4834" s="785"/>
      <c r="O4834" s="785"/>
      <c r="P4834" s="787">
        <v>37.547068000000003</v>
      </c>
      <c r="Q4834" s="787">
        <v>-0.40697299999999997</v>
      </c>
      <c r="R4834" s="785" t="s">
        <v>1089</v>
      </c>
      <c r="S4834" s="785" t="s">
        <v>2731</v>
      </c>
      <c r="T4834" s="785" t="s">
        <v>1861</v>
      </c>
      <c r="U4834" s="785" t="s">
        <v>1861</v>
      </c>
      <c r="V4834" s="785" t="s">
        <v>3070</v>
      </c>
      <c r="W4834" s="785" t="s">
        <v>3511</v>
      </c>
      <c r="X4834" s="785"/>
      <c r="Y4834" s="615" t="str">
        <f t="shared" si="75"/>
        <v>Sakaki Natural Renewable Energy Center</v>
      </c>
      <c r="Z4834" s="785" t="s">
        <v>2599</v>
      </c>
      <c r="AA4834" s="785" t="s">
        <v>4349</v>
      </c>
      <c r="AB4834" s="785" t="s">
        <v>2605</v>
      </c>
      <c r="AC4834" s="785" t="s">
        <v>2606</v>
      </c>
      <c r="AD4834" s="786">
        <v>42796</v>
      </c>
    </row>
    <row r="4835" spans="1:30" ht="15.75">
      <c r="A4835" s="785" t="s">
        <v>4301</v>
      </c>
      <c r="B4835" s="785" t="s">
        <v>32663</v>
      </c>
      <c r="C4835" s="785" t="s">
        <v>4303</v>
      </c>
      <c r="D4835" s="785" t="s">
        <v>2599</v>
      </c>
      <c r="E4835" s="785" t="s">
        <v>4343</v>
      </c>
      <c r="F4835" s="786">
        <v>42533</v>
      </c>
      <c r="G4835" s="785" t="s">
        <v>4344</v>
      </c>
      <c r="H4835" s="786">
        <v>42583</v>
      </c>
      <c r="I4835" s="785" t="s">
        <v>32664</v>
      </c>
      <c r="J4835" s="785" t="s">
        <v>629</v>
      </c>
      <c r="K4835" s="785" t="s">
        <v>32665</v>
      </c>
      <c r="L4835" s="785" t="s">
        <v>32666</v>
      </c>
      <c r="M4835" s="785"/>
      <c r="N4835" s="785"/>
      <c r="O4835" s="785" t="s">
        <v>32667</v>
      </c>
      <c r="P4835" s="787">
        <v>37.11439</v>
      </c>
      <c r="Q4835" s="787">
        <v>-0.44156299999999998</v>
      </c>
      <c r="R4835" s="785" t="s">
        <v>1056</v>
      </c>
      <c r="S4835" s="785" t="s">
        <v>2893</v>
      </c>
      <c r="T4835" s="785" t="s">
        <v>2941</v>
      </c>
      <c r="U4835" s="785" t="s">
        <v>32668</v>
      </c>
      <c r="V4835" s="785" t="s">
        <v>3070</v>
      </c>
      <c r="W4835" s="785" t="s">
        <v>3497</v>
      </c>
      <c r="X4835" s="785"/>
      <c r="Y4835" s="615" t="str">
        <f t="shared" si="75"/>
        <v>Cides Ltd</v>
      </c>
      <c r="Z4835" s="785" t="s">
        <v>2599</v>
      </c>
      <c r="AA4835" s="785" t="s">
        <v>4349</v>
      </c>
      <c r="AB4835" s="785" t="s">
        <v>2605</v>
      </c>
      <c r="AC4835" s="785" t="s">
        <v>2606</v>
      </c>
      <c r="AD4835" s="786">
        <v>42829</v>
      </c>
    </row>
    <row r="4836" spans="1:30" ht="15.75">
      <c r="A4836" s="785" t="s">
        <v>4301</v>
      </c>
      <c r="B4836" s="785" t="s">
        <v>33032</v>
      </c>
      <c r="C4836" s="785" t="s">
        <v>4379</v>
      </c>
      <c r="D4836" s="785" t="s">
        <v>2751</v>
      </c>
      <c r="E4836" s="785" t="s">
        <v>4343</v>
      </c>
      <c r="F4836" s="786">
        <v>42533</v>
      </c>
      <c r="G4836" s="785" t="s">
        <v>4344</v>
      </c>
      <c r="H4836" s="786">
        <v>42583</v>
      </c>
      <c r="I4836" s="785" t="s">
        <v>33033</v>
      </c>
      <c r="J4836" s="785" t="s">
        <v>627</v>
      </c>
      <c r="K4836" s="785" t="s">
        <v>33034</v>
      </c>
      <c r="L4836" s="785" t="s">
        <v>33035</v>
      </c>
      <c r="M4836" s="785"/>
      <c r="N4836" s="785"/>
      <c r="O4836" s="785"/>
      <c r="P4836" s="788"/>
      <c r="Q4836" s="788"/>
      <c r="R4836" s="785" t="s">
        <v>960</v>
      </c>
      <c r="S4836" s="785" t="s">
        <v>3255</v>
      </c>
      <c r="T4836" s="785" t="s">
        <v>2619</v>
      </c>
      <c r="U4836" s="785" t="s">
        <v>5393</v>
      </c>
      <c r="V4836" s="785" t="s">
        <v>22891</v>
      </c>
      <c r="W4836" s="785" t="s">
        <v>2974</v>
      </c>
      <c r="X4836" s="785"/>
      <c r="Y4836" s="615" t="str">
        <f t="shared" si="75"/>
        <v>Harun Muchiri Stephen</v>
      </c>
      <c r="Z4836" s="785" t="s">
        <v>2599</v>
      </c>
      <c r="AA4836" s="785" t="s">
        <v>4314</v>
      </c>
      <c r="AB4836" s="785" t="s">
        <v>2605</v>
      </c>
      <c r="AC4836" s="785" t="s">
        <v>2606</v>
      </c>
      <c r="AD4836" s="786">
        <v>42796</v>
      </c>
    </row>
    <row r="4837" spans="1:30" ht="15.75">
      <c r="A4837" s="785" t="s">
        <v>4301</v>
      </c>
      <c r="B4837" s="785" t="s">
        <v>33150</v>
      </c>
      <c r="C4837" s="785" t="s">
        <v>4303</v>
      </c>
      <c r="D4837" s="785" t="s">
        <v>2599</v>
      </c>
      <c r="E4837" s="785" t="s">
        <v>4343</v>
      </c>
      <c r="F4837" s="786">
        <v>42533</v>
      </c>
      <c r="G4837" s="785" t="s">
        <v>4344</v>
      </c>
      <c r="H4837" s="786">
        <v>42583</v>
      </c>
      <c r="I4837" s="785" t="s">
        <v>33151</v>
      </c>
      <c r="J4837" s="785" t="s">
        <v>629</v>
      </c>
      <c r="K4837" s="785" t="s">
        <v>33152</v>
      </c>
      <c r="L4837" s="785" t="s">
        <v>33153</v>
      </c>
      <c r="M4837" s="785"/>
      <c r="N4837" s="785"/>
      <c r="O4837" s="785"/>
      <c r="P4837" s="787">
        <v>36.780099999999997</v>
      </c>
      <c r="Q4837" s="787">
        <v>-1.18018</v>
      </c>
      <c r="R4837" s="785" t="s">
        <v>821</v>
      </c>
      <c r="S4837" s="785" t="s">
        <v>1589</v>
      </c>
      <c r="T4837" s="785" t="s">
        <v>3802</v>
      </c>
      <c r="U4837" s="785" t="s">
        <v>3841</v>
      </c>
      <c r="V4837" s="785" t="s">
        <v>3174</v>
      </c>
      <c r="W4837" s="785" t="s">
        <v>3296</v>
      </c>
      <c r="X4837" s="785"/>
      <c r="Y4837" s="615" t="str">
        <f t="shared" si="75"/>
        <v>John Kariuki</v>
      </c>
      <c r="Z4837" s="785" t="s">
        <v>2599</v>
      </c>
      <c r="AA4837" s="785" t="s">
        <v>4314</v>
      </c>
      <c r="AB4837" s="785" t="s">
        <v>2605</v>
      </c>
      <c r="AC4837" s="785" t="s">
        <v>2606</v>
      </c>
      <c r="AD4837" s="786">
        <v>42796</v>
      </c>
    </row>
    <row r="4838" spans="1:30" ht="15.75">
      <c r="A4838" s="785" t="s">
        <v>4301</v>
      </c>
      <c r="B4838" s="785" t="s">
        <v>18555</v>
      </c>
      <c r="C4838" s="785" t="s">
        <v>4322</v>
      </c>
      <c r="D4838" s="785" t="s">
        <v>2703</v>
      </c>
      <c r="E4838" s="785" t="s">
        <v>18556</v>
      </c>
      <c r="F4838" s="786">
        <v>42532</v>
      </c>
      <c r="G4838" s="785" t="s">
        <v>18557</v>
      </c>
      <c r="H4838" s="786">
        <v>42582</v>
      </c>
      <c r="I4838" s="785" t="s">
        <v>3905</v>
      </c>
      <c r="J4838" s="785" t="s">
        <v>629</v>
      </c>
      <c r="K4838" s="785" t="s">
        <v>18558</v>
      </c>
      <c r="L4838" s="785" t="s">
        <v>18559</v>
      </c>
      <c r="M4838" s="785"/>
      <c r="N4838" s="785"/>
      <c r="O4838" s="785"/>
      <c r="P4838" s="788"/>
      <c r="Q4838" s="788"/>
      <c r="R4838" s="785" t="s">
        <v>1961</v>
      </c>
      <c r="S4838" s="785" t="s">
        <v>2671</v>
      </c>
      <c r="T4838" s="785" t="s">
        <v>18560</v>
      </c>
      <c r="U4838" s="785" t="s">
        <v>18561</v>
      </c>
      <c r="V4838" s="785" t="s">
        <v>2673</v>
      </c>
      <c r="W4838" s="785" t="s">
        <v>2674</v>
      </c>
      <c r="X4838" s="785" t="s">
        <v>2741</v>
      </c>
      <c r="Y4838" s="615" t="str">
        <f t="shared" si="75"/>
        <v>Nicholas Gichura Kimenyi</v>
      </c>
      <c r="Z4838" s="785" t="s">
        <v>2599</v>
      </c>
      <c r="AA4838" s="785" t="s">
        <v>4314</v>
      </c>
      <c r="AB4838" s="785" t="s">
        <v>2605</v>
      </c>
      <c r="AC4838" s="785" t="s">
        <v>2606</v>
      </c>
      <c r="AD4838" s="786">
        <v>42796</v>
      </c>
    </row>
    <row r="4839" spans="1:30" ht="15.75">
      <c r="A4839" s="785" t="s">
        <v>4301</v>
      </c>
      <c r="B4839" s="785" t="s">
        <v>18566</v>
      </c>
      <c r="C4839" s="785" t="s">
        <v>4379</v>
      </c>
      <c r="D4839" s="785" t="s">
        <v>2751</v>
      </c>
      <c r="E4839" s="785" t="s">
        <v>18567</v>
      </c>
      <c r="F4839" s="786">
        <v>42531</v>
      </c>
      <c r="G4839" s="785" t="s">
        <v>18568</v>
      </c>
      <c r="H4839" s="786">
        <v>42581</v>
      </c>
      <c r="I4839" s="785" t="s">
        <v>18569</v>
      </c>
      <c r="J4839" s="785" t="s">
        <v>629</v>
      </c>
      <c r="K4839" s="785" t="s">
        <v>18570</v>
      </c>
      <c r="L4839" s="785" t="s">
        <v>18571</v>
      </c>
      <c r="M4839" s="785"/>
      <c r="N4839" s="785"/>
      <c r="O4839" s="785"/>
      <c r="P4839" s="788"/>
      <c r="Q4839" s="788"/>
      <c r="R4839" s="785" t="s">
        <v>1056</v>
      </c>
      <c r="S4839" s="785" t="s">
        <v>1132</v>
      </c>
      <c r="T4839" s="785" t="s">
        <v>18554</v>
      </c>
      <c r="U4839" s="785" t="s">
        <v>18572</v>
      </c>
      <c r="V4839" s="785" t="s">
        <v>2673</v>
      </c>
      <c r="W4839" s="785" t="s">
        <v>2674</v>
      </c>
      <c r="X4839" s="785" t="s">
        <v>2741</v>
      </c>
      <c r="Y4839" s="615" t="str">
        <f t="shared" si="75"/>
        <v>Nicholas Gichura Kimenyi</v>
      </c>
      <c r="Z4839" s="785" t="s">
        <v>2599</v>
      </c>
      <c r="AA4839" s="785" t="s">
        <v>4314</v>
      </c>
      <c r="AB4839" s="785" t="s">
        <v>2605</v>
      </c>
      <c r="AC4839" s="785" t="s">
        <v>2606</v>
      </c>
      <c r="AD4839" s="786">
        <v>42796</v>
      </c>
    </row>
    <row r="4840" spans="1:30" ht="15.75">
      <c r="A4840" s="785" t="s">
        <v>4301</v>
      </c>
      <c r="B4840" s="785" t="s">
        <v>11774</v>
      </c>
      <c r="C4840" s="785" t="s">
        <v>4303</v>
      </c>
      <c r="D4840" s="785" t="s">
        <v>2599</v>
      </c>
      <c r="E4840" s="785" t="s">
        <v>11775</v>
      </c>
      <c r="F4840" s="786">
        <v>42529</v>
      </c>
      <c r="G4840" s="785" t="s">
        <v>11776</v>
      </c>
      <c r="H4840" s="786">
        <v>42579</v>
      </c>
      <c r="I4840" s="785" t="s">
        <v>11777</v>
      </c>
      <c r="J4840" s="785" t="s">
        <v>629</v>
      </c>
      <c r="K4840" s="785" t="s">
        <v>11778</v>
      </c>
      <c r="L4840" s="785" t="s">
        <v>11779</v>
      </c>
      <c r="M4840" s="785"/>
      <c r="N4840" s="785"/>
      <c r="O4840" s="785"/>
      <c r="P4840" s="787">
        <v>37.241551999999999</v>
      </c>
      <c r="Q4840" s="787">
        <v>-0.42934499999999998</v>
      </c>
      <c r="R4840" s="785" t="s">
        <v>1961</v>
      </c>
      <c r="S4840" s="785" t="s">
        <v>2600</v>
      </c>
      <c r="T4840" s="785" t="s">
        <v>2077</v>
      </c>
      <c r="U4840" s="785" t="s">
        <v>11780</v>
      </c>
      <c r="V4840" s="785" t="s">
        <v>2855</v>
      </c>
      <c r="W4840" s="785" t="s">
        <v>3556</v>
      </c>
      <c r="X4840" s="785" t="s">
        <v>2802</v>
      </c>
      <c r="Y4840" s="615" t="str">
        <f t="shared" si="75"/>
        <v>Jackson Maina</v>
      </c>
      <c r="Z4840" s="785" t="s">
        <v>2599</v>
      </c>
      <c r="AA4840" s="785" t="s">
        <v>4314</v>
      </c>
      <c r="AB4840" s="785" t="s">
        <v>2605</v>
      </c>
      <c r="AC4840" s="785" t="s">
        <v>2606</v>
      </c>
      <c r="AD4840" s="786">
        <v>42796</v>
      </c>
    </row>
    <row r="4841" spans="1:30" ht="15.75">
      <c r="A4841" s="785" t="s">
        <v>4301</v>
      </c>
      <c r="B4841" s="785" t="s">
        <v>18548</v>
      </c>
      <c r="C4841" s="785" t="s">
        <v>4379</v>
      </c>
      <c r="D4841" s="785" t="s">
        <v>2751</v>
      </c>
      <c r="E4841" s="785" t="s">
        <v>18549</v>
      </c>
      <c r="F4841" s="786">
        <v>42528</v>
      </c>
      <c r="G4841" s="785" t="s">
        <v>18550</v>
      </c>
      <c r="H4841" s="786">
        <v>42578</v>
      </c>
      <c r="I4841" s="785" t="s">
        <v>18551</v>
      </c>
      <c r="J4841" s="785" t="s">
        <v>629</v>
      </c>
      <c r="K4841" s="785" t="s">
        <v>18552</v>
      </c>
      <c r="L4841" s="785" t="s">
        <v>18553</v>
      </c>
      <c r="M4841" s="785"/>
      <c r="N4841" s="785"/>
      <c r="O4841" s="785"/>
      <c r="P4841" s="788"/>
      <c r="Q4841" s="788"/>
      <c r="R4841" s="785" t="s">
        <v>1056</v>
      </c>
      <c r="S4841" s="785" t="s">
        <v>1132</v>
      </c>
      <c r="T4841" s="785" t="s">
        <v>18554</v>
      </c>
      <c r="U4841" s="785" t="s">
        <v>3668</v>
      </c>
      <c r="V4841" s="785" t="s">
        <v>2673</v>
      </c>
      <c r="W4841" s="785" t="s">
        <v>2674</v>
      </c>
      <c r="X4841" s="785" t="s">
        <v>2741</v>
      </c>
      <c r="Y4841" s="615" t="str">
        <f t="shared" si="75"/>
        <v>Nicholas Gichura Kimenyi</v>
      </c>
      <c r="Z4841" s="785" t="s">
        <v>2599</v>
      </c>
      <c r="AA4841" s="785" t="s">
        <v>4314</v>
      </c>
      <c r="AB4841" s="785" t="s">
        <v>2605</v>
      </c>
      <c r="AC4841" s="785" t="s">
        <v>2606</v>
      </c>
      <c r="AD4841" s="786">
        <v>42796</v>
      </c>
    </row>
    <row r="4842" spans="1:30" ht="15.75">
      <c r="A4842" s="785" t="s">
        <v>4301</v>
      </c>
      <c r="B4842" s="785" t="s">
        <v>31455</v>
      </c>
      <c r="C4842" s="785" t="s">
        <v>4303</v>
      </c>
      <c r="D4842" s="785" t="s">
        <v>2599</v>
      </c>
      <c r="E4842" s="785" t="s">
        <v>31456</v>
      </c>
      <c r="F4842" s="786">
        <v>42526</v>
      </c>
      <c r="G4842" s="785" t="s">
        <v>18392</v>
      </c>
      <c r="H4842" s="786">
        <v>42576</v>
      </c>
      <c r="I4842" s="785" t="s">
        <v>31457</v>
      </c>
      <c r="J4842" s="785" t="s">
        <v>627</v>
      </c>
      <c r="K4842" s="785" t="s">
        <v>31458</v>
      </c>
      <c r="L4842" s="785" t="s">
        <v>31459</v>
      </c>
      <c r="M4842" s="785"/>
      <c r="N4842" s="785"/>
      <c r="O4842" s="785"/>
      <c r="P4842" s="787">
        <v>36.174905000000003</v>
      </c>
      <c r="Q4842" s="787">
        <v>-6.2222E-2</v>
      </c>
      <c r="R4842" s="785" t="s">
        <v>695</v>
      </c>
      <c r="S4842" s="785" t="s">
        <v>2231</v>
      </c>
      <c r="T4842" s="785" t="s">
        <v>12933</v>
      </c>
      <c r="U4842" s="785" t="s">
        <v>2599</v>
      </c>
      <c r="V4842" s="785" t="s">
        <v>3004</v>
      </c>
      <c r="W4842" s="785" t="s">
        <v>3025</v>
      </c>
      <c r="X4842" s="785"/>
      <c r="Y4842" s="615" t="str">
        <f t="shared" si="75"/>
        <v>Kichemu limited</v>
      </c>
      <c r="Z4842" s="785" t="s">
        <v>2599</v>
      </c>
      <c r="AA4842" s="785" t="s">
        <v>4349</v>
      </c>
      <c r="AB4842" s="785" t="s">
        <v>2683</v>
      </c>
      <c r="AC4842" s="785" t="s">
        <v>2606</v>
      </c>
      <c r="AD4842" s="786">
        <v>42796</v>
      </c>
    </row>
    <row r="4843" spans="1:30" ht="15.75">
      <c r="A4843" s="785" t="s">
        <v>4301</v>
      </c>
      <c r="B4843" s="785" t="s">
        <v>30973</v>
      </c>
      <c r="C4843" s="785" t="s">
        <v>4303</v>
      </c>
      <c r="D4843" s="785" t="s">
        <v>2599</v>
      </c>
      <c r="E4843" s="785" t="s">
        <v>30974</v>
      </c>
      <c r="F4843" s="786">
        <v>42524</v>
      </c>
      <c r="G4843" s="785" t="s">
        <v>30975</v>
      </c>
      <c r="H4843" s="786">
        <v>42574</v>
      </c>
      <c r="I4843" s="785" t="s">
        <v>30976</v>
      </c>
      <c r="J4843" s="785" t="s">
        <v>629</v>
      </c>
      <c r="K4843" s="785" t="s">
        <v>30977</v>
      </c>
      <c r="L4843" s="785" t="s">
        <v>30978</v>
      </c>
      <c r="M4843" s="785"/>
      <c r="N4843" s="785"/>
      <c r="O4843" s="785"/>
      <c r="P4843" s="787">
        <v>37.120866999999997</v>
      </c>
      <c r="Q4843" s="787">
        <v>-0.27397199999999999</v>
      </c>
      <c r="R4843" s="785" t="s">
        <v>1056</v>
      </c>
      <c r="S4843" s="785" t="s">
        <v>2272</v>
      </c>
      <c r="T4843" s="785" t="s">
        <v>2273</v>
      </c>
      <c r="U4843" s="785" t="s">
        <v>3992</v>
      </c>
      <c r="V4843" s="785" t="s">
        <v>3004</v>
      </c>
      <c r="W4843" s="785" t="s">
        <v>3808</v>
      </c>
      <c r="X4843" s="785"/>
      <c r="Y4843" s="615" t="str">
        <f t="shared" si="75"/>
        <v>Reuben Ngure Kariuki</v>
      </c>
      <c r="Z4843" s="785" t="s">
        <v>2599</v>
      </c>
      <c r="AA4843" s="785" t="s">
        <v>4314</v>
      </c>
      <c r="AB4843" s="785" t="s">
        <v>2605</v>
      </c>
      <c r="AC4843" s="785" t="s">
        <v>2606</v>
      </c>
      <c r="AD4843" s="786">
        <v>42796</v>
      </c>
    </row>
    <row r="4844" spans="1:30" ht="15.75">
      <c r="A4844" s="785" t="s">
        <v>4301</v>
      </c>
      <c r="B4844" s="785" t="s">
        <v>7305</v>
      </c>
      <c r="C4844" s="785" t="s">
        <v>4303</v>
      </c>
      <c r="D4844" s="785" t="s">
        <v>2599</v>
      </c>
      <c r="E4844" s="785" t="s">
        <v>7306</v>
      </c>
      <c r="F4844" s="786">
        <v>42523</v>
      </c>
      <c r="G4844" s="785" t="s">
        <v>6576</v>
      </c>
      <c r="H4844" s="786">
        <v>42573</v>
      </c>
      <c r="I4844" s="785" t="s">
        <v>7307</v>
      </c>
      <c r="J4844" s="785" t="s">
        <v>629</v>
      </c>
      <c r="K4844" s="785" t="s">
        <v>7308</v>
      </c>
      <c r="L4844" s="785" t="s">
        <v>7309</v>
      </c>
      <c r="M4844" s="785"/>
      <c r="N4844" s="785"/>
      <c r="O4844" s="785"/>
      <c r="P4844" s="787">
        <v>36.834246999999998</v>
      </c>
      <c r="Q4844" s="787">
        <v>-0.961005</v>
      </c>
      <c r="R4844" s="785" t="s">
        <v>821</v>
      </c>
      <c r="S4844" s="785" t="s">
        <v>2041</v>
      </c>
      <c r="T4844" s="785" t="s">
        <v>3977</v>
      </c>
      <c r="U4844" s="785" t="s">
        <v>7310</v>
      </c>
      <c r="V4844" s="785" t="s">
        <v>2855</v>
      </c>
      <c r="W4844" s="785" t="s">
        <v>2788</v>
      </c>
      <c r="X4844" s="785" t="s">
        <v>2788</v>
      </c>
      <c r="Y4844" s="615" t="str">
        <f t="shared" si="75"/>
        <v>David Kangethe</v>
      </c>
      <c r="Z4844" s="785" t="s">
        <v>2599</v>
      </c>
      <c r="AA4844" s="785" t="s">
        <v>4314</v>
      </c>
      <c r="AB4844" s="785" t="s">
        <v>2605</v>
      </c>
      <c r="AC4844" s="785" t="s">
        <v>2606</v>
      </c>
      <c r="AD4844" s="786">
        <v>42796</v>
      </c>
    </row>
    <row r="4845" spans="1:30" ht="15.75">
      <c r="A4845" s="785" t="s">
        <v>4301</v>
      </c>
      <c r="B4845" s="785" t="s">
        <v>28099</v>
      </c>
      <c r="C4845" s="785" t="s">
        <v>4303</v>
      </c>
      <c r="D4845" s="785" t="s">
        <v>2599</v>
      </c>
      <c r="E4845" s="785" t="s">
        <v>3800</v>
      </c>
      <c r="F4845" s="786">
        <v>42522</v>
      </c>
      <c r="G4845" s="785" t="s">
        <v>28100</v>
      </c>
      <c r="H4845" s="786">
        <v>42572</v>
      </c>
      <c r="I4845" s="785" t="s">
        <v>28101</v>
      </c>
      <c r="J4845" s="785" t="s">
        <v>629</v>
      </c>
      <c r="K4845" s="785" t="s">
        <v>28102</v>
      </c>
      <c r="L4845" s="785" t="s">
        <v>28103</v>
      </c>
      <c r="M4845" s="785"/>
      <c r="N4845" s="785"/>
      <c r="O4845" s="785"/>
      <c r="P4845" s="787">
        <v>38.365499999999997</v>
      </c>
      <c r="Q4845" s="787">
        <v>-3.414526</v>
      </c>
      <c r="R4845" s="785" t="s">
        <v>766</v>
      </c>
      <c r="S4845" s="785" t="s">
        <v>767</v>
      </c>
      <c r="T4845" s="785" t="s">
        <v>15157</v>
      </c>
      <c r="U4845" s="785" t="s">
        <v>28104</v>
      </c>
      <c r="V4845" s="785" t="s">
        <v>2855</v>
      </c>
      <c r="W4845" s="785" t="s">
        <v>22975</v>
      </c>
      <c r="X4845" s="785"/>
      <c r="Y4845" s="615" t="str">
        <f t="shared" si="75"/>
        <v>Silvester M Mwadime</v>
      </c>
      <c r="Z4845" s="785" t="s">
        <v>2599</v>
      </c>
      <c r="AA4845" s="785" t="s">
        <v>4314</v>
      </c>
      <c r="AB4845" s="785" t="s">
        <v>2683</v>
      </c>
      <c r="AC4845" s="785" t="s">
        <v>2606</v>
      </c>
      <c r="AD4845" s="786">
        <v>42796</v>
      </c>
    </row>
    <row r="4846" spans="1:30" ht="15.75">
      <c r="A4846" s="785" t="s">
        <v>4301</v>
      </c>
      <c r="B4846" s="785" t="s">
        <v>28419</v>
      </c>
      <c r="C4846" s="785" t="s">
        <v>4303</v>
      </c>
      <c r="D4846" s="785" t="s">
        <v>2599</v>
      </c>
      <c r="E4846" s="785" t="s">
        <v>28251</v>
      </c>
      <c r="F4846" s="786">
        <v>42521</v>
      </c>
      <c r="G4846" s="785" t="s">
        <v>6558</v>
      </c>
      <c r="H4846" s="786">
        <v>42571</v>
      </c>
      <c r="I4846" s="785" t="s">
        <v>28420</v>
      </c>
      <c r="J4846" s="785" t="s">
        <v>629</v>
      </c>
      <c r="K4846" s="785" t="s">
        <v>28421</v>
      </c>
      <c r="L4846" s="785" t="s">
        <v>28422</v>
      </c>
      <c r="M4846" s="785"/>
      <c r="N4846" s="785"/>
      <c r="O4846" s="785"/>
      <c r="P4846" s="787">
        <v>34.788119999999999</v>
      </c>
      <c r="Q4846" s="787">
        <v>1.1120669999999999</v>
      </c>
      <c r="R4846" s="785" t="s">
        <v>1189</v>
      </c>
      <c r="S4846" s="785" t="s">
        <v>3118</v>
      </c>
      <c r="T4846" s="785" t="s">
        <v>4597</v>
      </c>
      <c r="U4846" s="785" t="s">
        <v>28423</v>
      </c>
      <c r="V4846" s="785" t="s">
        <v>2855</v>
      </c>
      <c r="W4846" s="785" t="s">
        <v>3116</v>
      </c>
      <c r="X4846" s="785"/>
      <c r="Y4846" s="615" t="str">
        <f t="shared" si="75"/>
        <v>Luka Kiprop Maiyo</v>
      </c>
      <c r="Z4846" s="785" t="s">
        <v>2599</v>
      </c>
      <c r="AA4846" s="785" t="s">
        <v>4314</v>
      </c>
      <c r="AB4846" s="785" t="s">
        <v>2683</v>
      </c>
      <c r="AC4846" s="785" t="s">
        <v>2606</v>
      </c>
      <c r="AD4846" s="786">
        <v>42832</v>
      </c>
    </row>
    <row r="4847" spans="1:30" ht="15.75">
      <c r="A4847" s="785" t="s">
        <v>4301</v>
      </c>
      <c r="B4847" s="785" t="s">
        <v>13393</v>
      </c>
      <c r="C4847" s="785" t="s">
        <v>4303</v>
      </c>
      <c r="D4847" s="785" t="s">
        <v>2599</v>
      </c>
      <c r="E4847" s="785" t="s">
        <v>13394</v>
      </c>
      <c r="F4847" s="786">
        <v>42517</v>
      </c>
      <c r="G4847" s="785" t="s">
        <v>13395</v>
      </c>
      <c r="H4847" s="786">
        <v>42567</v>
      </c>
      <c r="I4847" s="785" t="s">
        <v>13396</v>
      </c>
      <c r="J4847" s="785" t="s">
        <v>629</v>
      </c>
      <c r="K4847" s="785" t="s">
        <v>13397</v>
      </c>
      <c r="L4847" s="785" t="s">
        <v>13398</v>
      </c>
      <c r="M4847" s="785"/>
      <c r="N4847" s="785"/>
      <c r="O4847" s="785"/>
      <c r="P4847" s="787">
        <v>35.302787000000002</v>
      </c>
      <c r="Q4847" s="787">
        <v>0.16866800000000001</v>
      </c>
      <c r="R4847" s="785" t="s">
        <v>916</v>
      </c>
      <c r="S4847" s="785" t="s">
        <v>2823</v>
      </c>
      <c r="T4847" s="785" t="s">
        <v>3496</v>
      </c>
      <c r="U4847" s="785" t="s">
        <v>7875</v>
      </c>
      <c r="V4847" s="785" t="s">
        <v>3004</v>
      </c>
      <c r="W4847" s="785" t="s">
        <v>2873</v>
      </c>
      <c r="X4847" s="785" t="s">
        <v>2873</v>
      </c>
      <c r="Y4847" s="615" t="str">
        <f t="shared" si="75"/>
        <v>Job K Soimo</v>
      </c>
      <c r="Z4847" s="785" t="s">
        <v>2599</v>
      </c>
      <c r="AA4847" s="785" t="s">
        <v>4314</v>
      </c>
      <c r="AB4847" s="785" t="s">
        <v>2605</v>
      </c>
      <c r="AC4847" s="785" t="s">
        <v>2606</v>
      </c>
      <c r="AD4847" s="786">
        <v>42796</v>
      </c>
    </row>
    <row r="4848" spans="1:30" ht="15.75">
      <c r="A4848" s="785" t="s">
        <v>4301</v>
      </c>
      <c r="B4848" s="785" t="s">
        <v>22991</v>
      </c>
      <c r="C4848" s="785" t="s">
        <v>4303</v>
      </c>
      <c r="D4848" s="785" t="s">
        <v>2599</v>
      </c>
      <c r="E4848" s="785" t="s">
        <v>13394</v>
      </c>
      <c r="F4848" s="786">
        <v>42517</v>
      </c>
      <c r="G4848" s="785" t="s">
        <v>13395</v>
      </c>
      <c r="H4848" s="786">
        <v>42567</v>
      </c>
      <c r="I4848" s="785" t="s">
        <v>22992</v>
      </c>
      <c r="J4848" s="785" t="s">
        <v>629</v>
      </c>
      <c r="K4848" s="785" t="s">
        <v>22993</v>
      </c>
      <c r="L4848" s="785" t="s">
        <v>22994</v>
      </c>
      <c r="M4848" s="785"/>
      <c r="N4848" s="785"/>
      <c r="O4848" s="785"/>
      <c r="P4848" s="787">
        <v>38.365186000000001</v>
      </c>
      <c r="Q4848" s="787">
        <v>-3.4139200000000001</v>
      </c>
      <c r="R4848" s="785" t="s">
        <v>766</v>
      </c>
      <c r="S4848" s="785" t="s">
        <v>767</v>
      </c>
      <c r="T4848" s="785" t="s">
        <v>767</v>
      </c>
      <c r="U4848" s="785" t="s">
        <v>15171</v>
      </c>
      <c r="V4848" s="785" t="s">
        <v>3070</v>
      </c>
      <c r="W4848" s="785" t="s">
        <v>22975</v>
      </c>
      <c r="X4848" s="785" t="s">
        <v>22975</v>
      </c>
      <c r="Y4848" s="615" t="str">
        <f t="shared" si="75"/>
        <v>Silvester M Mwadime</v>
      </c>
      <c r="Z4848" s="785" t="s">
        <v>21549</v>
      </c>
      <c r="AA4848" s="785" t="s">
        <v>4314</v>
      </c>
      <c r="AB4848" s="785" t="s">
        <v>2605</v>
      </c>
      <c r="AC4848" s="785" t="s">
        <v>2606</v>
      </c>
      <c r="AD4848" s="786">
        <v>43203</v>
      </c>
    </row>
    <row r="4849" spans="1:30" ht="15.75">
      <c r="A4849" s="785" t="s">
        <v>4301</v>
      </c>
      <c r="B4849" s="785" t="s">
        <v>32111</v>
      </c>
      <c r="C4849" s="785" t="s">
        <v>4379</v>
      </c>
      <c r="D4849" s="785" t="s">
        <v>2751</v>
      </c>
      <c r="E4849" s="785" t="s">
        <v>13394</v>
      </c>
      <c r="F4849" s="786">
        <v>42517</v>
      </c>
      <c r="G4849" s="785" t="s">
        <v>13395</v>
      </c>
      <c r="H4849" s="786">
        <v>42567</v>
      </c>
      <c r="I4849" s="785" t="s">
        <v>32112</v>
      </c>
      <c r="J4849" s="785" t="s">
        <v>627</v>
      </c>
      <c r="K4849" s="785" t="s">
        <v>32113</v>
      </c>
      <c r="L4849" s="785" t="s">
        <v>32114</v>
      </c>
      <c r="M4849" s="785"/>
      <c r="N4849" s="785"/>
      <c r="O4849" s="785"/>
      <c r="P4849" s="787">
        <v>37.020932000000002</v>
      </c>
      <c r="Q4849" s="787">
        <v>-0.36985699999999999</v>
      </c>
      <c r="R4849" s="785" t="s">
        <v>1056</v>
      </c>
      <c r="S4849" s="785" t="s">
        <v>2272</v>
      </c>
      <c r="T4849" s="785" t="s">
        <v>6926</v>
      </c>
      <c r="U4849" s="785" t="s">
        <v>3751</v>
      </c>
      <c r="V4849" s="785" t="s">
        <v>3070</v>
      </c>
      <c r="W4849" s="785" t="s">
        <v>3007</v>
      </c>
      <c r="X4849" s="785"/>
      <c r="Y4849" s="615" t="str">
        <f t="shared" si="75"/>
        <v>George Kiriungi Ngatia</v>
      </c>
      <c r="Z4849" s="785" t="s">
        <v>2599</v>
      </c>
      <c r="AA4849" s="785" t="s">
        <v>4314</v>
      </c>
      <c r="AB4849" s="785" t="s">
        <v>2605</v>
      </c>
      <c r="AC4849" s="785" t="s">
        <v>2606</v>
      </c>
      <c r="AD4849" s="786">
        <v>42796</v>
      </c>
    </row>
    <row r="4850" spans="1:30" ht="15.75">
      <c r="A4850" s="785" t="s">
        <v>4301</v>
      </c>
      <c r="B4850" s="785" t="s">
        <v>6526</v>
      </c>
      <c r="C4850" s="785" t="s">
        <v>4303</v>
      </c>
      <c r="D4850" s="785" t="s">
        <v>2599</v>
      </c>
      <c r="E4850" s="785" t="s">
        <v>6527</v>
      </c>
      <c r="F4850" s="786">
        <v>42516</v>
      </c>
      <c r="G4850" s="785" t="s">
        <v>6528</v>
      </c>
      <c r="H4850" s="786">
        <v>42566</v>
      </c>
      <c r="I4850" s="785" t="s">
        <v>6529</v>
      </c>
      <c r="J4850" s="785" t="s">
        <v>627</v>
      </c>
      <c r="K4850" s="785" t="s">
        <v>2612</v>
      </c>
      <c r="L4850" s="785" t="s">
        <v>6530</v>
      </c>
      <c r="M4850" s="785"/>
      <c r="N4850" s="785"/>
      <c r="O4850" s="785"/>
      <c r="P4850" s="787">
        <v>37.610132999999998</v>
      </c>
      <c r="Q4850" s="787">
        <v>-0.19835700000000001</v>
      </c>
      <c r="R4850" s="785" t="s">
        <v>1266</v>
      </c>
      <c r="S4850" s="785" t="s">
        <v>1267</v>
      </c>
      <c r="T4850" s="785" t="s">
        <v>1267</v>
      </c>
      <c r="U4850" s="785" t="s">
        <v>6531</v>
      </c>
      <c r="V4850" s="785" t="s">
        <v>2855</v>
      </c>
      <c r="W4850" s="785" t="s">
        <v>3497</v>
      </c>
      <c r="X4850" s="785" t="s">
        <v>3497</v>
      </c>
      <c r="Y4850" s="615" t="str">
        <f t="shared" si="75"/>
        <v>Cides Ltd</v>
      </c>
      <c r="Z4850" s="785" t="s">
        <v>2599</v>
      </c>
      <c r="AA4850" s="785" t="s">
        <v>4349</v>
      </c>
      <c r="AB4850" s="785" t="s">
        <v>2605</v>
      </c>
      <c r="AC4850" s="785" t="s">
        <v>2606</v>
      </c>
      <c r="AD4850" s="786">
        <v>42796</v>
      </c>
    </row>
    <row r="4851" spans="1:30" ht="15.75">
      <c r="A4851" s="785" t="s">
        <v>4301</v>
      </c>
      <c r="B4851" s="785" t="s">
        <v>26858</v>
      </c>
      <c r="C4851" s="785" t="s">
        <v>4303</v>
      </c>
      <c r="D4851" s="785" t="s">
        <v>2599</v>
      </c>
      <c r="E4851" s="785" t="s">
        <v>26859</v>
      </c>
      <c r="F4851" s="786">
        <v>42514</v>
      </c>
      <c r="G4851" s="785" t="s">
        <v>5798</v>
      </c>
      <c r="H4851" s="786">
        <v>42564</v>
      </c>
      <c r="I4851" s="785" t="s">
        <v>26860</v>
      </c>
      <c r="J4851" s="785" t="s">
        <v>629</v>
      </c>
      <c r="K4851" s="785" t="s">
        <v>26861</v>
      </c>
      <c r="L4851" s="785" t="s">
        <v>26862</v>
      </c>
      <c r="M4851" s="785"/>
      <c r="N4851" s="785"/>
      <c r="O4851" s="785"/>
      <c r="P4851" s="787">
        <v>37.214235000000002</v>
      </c>
      <c r="Q4851" s="787">
        <v>-0.54252199999999995</v>
      </c>
      <c r="R4851" s="785" t="s">
        <v>1961</v>
      </c>
      <c r="S4851" s="785" t="s">
        <v>1961</v>
      </c>
      <c r="T4851" s="785" t="s">
        <v>2740</v>
      </c>
      <c r="U4851" s="785" t="s">
        <v>4791</v>
      </c>
      <c r="V4851" s="785" t="s">
        <v>2673</v>
      </c>
      <c r="W4851" s="785" t="s">
        <v>3556</v>
      </c>
      <c r="X4851" s="785"/>
      <c r="Y4851" s="615" t="str">
        <f t="shared" si="75"/>
        <v>Jacob Maina Mwangi</v>
      </c>
      <c r="Z4851" s="785" t="s">
        <v>2599</v>
      </c>
      <c r="AA4851" s="785" t="s">
        <v>4314</v>
      </c>
      <c r="AB4851" s="785" t="s">
        <v>2605</v>
      </c>
      <c r="AC4851" s="785" t="s">
        <v>2606</v>
      </c>
      <c r="AD4851" s="786">
        <v>42796</v>
      </c>
    </row>
    <row r="4852" spans="1:30" ht="15.75">
      <c r="A4852" s="785" t="s">
        <v>4301</v>
      </c>
      <c r="B4852" s="785" t="s">
        <v>17585</v>
      </c>
      <c r="C4852" s="785" t="s">
        <v>4303</v>
      </c>
      <c r="D4852" s="785" t="s">
        <v>2599</v>
      </c>
      <c r="E4852" s="785" t="s">
        <v>17586</v>
      </c>
      <c r="F4852" s="786">
        <v>42513</v>
      </c>
      <c r="G4852" s="785" t="s">
        <v>17587</v>
      </c>
      <c r="H4852" s="786">
        <v>42563</v>
      </c>
      <c r="I4852" s="785" t="s">
        <v>17588</v>
      </c>
      <c r="J4852" s="785" t="s">
        <v>627</v>
      </c>
      <c r="K4852" s="785" t="s">
        <v>17589</v>
      </c>
      <c r="L4852" s="785" t="s">
        <v>17590</v>
      </c>
      <c r="M4852" s="785"/>
      <c r="N4852" s="785"/>
      <c r="O4852" s="785"/>
      <c r="P4852" s="787">
        <v>37.168275999999999</v>
      </c>
      <c r="Q4852" s="787">
        <v>-0.85051299999999996</v>
      </c>
      <c r="R4852" s="785" t="s">
        <v>1030</v>
      </c>
      <c r="S4852" s="785" t="s">
        <v>2646</v>
      </c>
      <c r="T4852" s="785" t="s">
        <v>2776</v>
      </c>
      <c r="U4852" s="785" t="s">
        <v>2777</v>
      </c>
      <c r="V4852" s="785" t="s">
        <v>3004</v>
      </c>
      <c r="W4852" s="785" t="s">
        <v>3535</v>
      </c>
      <c r="X4852" s="785" t="s">
        <v>3535</v>
      </c>
      <c r="Y4852" s="615" t="str">
        <f t="shared" si="75"/>
        <v>Maurice Kinuthia Wangui</v>
      </c>
      <c r="Z4852" s="785" t="s">
        <v>17405</v>
      </c>
      <c r="AA4852" s="785" t="s">
        <v>4314</v>
      </c>
      <c r="AB4852" s="785" t="s">
        <v>2605</v>
      </c>
      <c r="AC4852" s="785" t="s">
        <v>2606</v>
      </c>
      <c r="AD4852" s="786">
        <v>42958</v>
      </c>
    </row>
    <row r="4853" spans="1:30" ht="15.75">
      <c r="A4853" s="785" t="s">
        <v>4301</v>
      </c>
      <c r="B4853" s="785" t="s">
        <v>7912</v>
      </c>
      <c r="C4853" s="785" t="s">
        <v>4303</v>
      </c>
      <c r="D4853" s="785" t="s">
        <v>2599</v>
      </c>
      <c r="E4853" s="785" t="s">
        <v>7913</v>
      </c>
      <c r="F4853" s="786">
        <v>42530</v>
      </c>
      <c r="G4853" s="785" t="s">
        <v>7914</v>
      </c>
      <c r="H4853" s="786">
        <v>42561</v>
      </c>
      <c r="I4853" s="785" t="s">
        <v>7915</v>
      </c>
      <c r="J4853" s="785" t="s">
        <v>629</v>
      </c>
      <c r="K4853" s="785" t="s">
        <v>7916</v>
      </c>
      <c r="L4853" s="785" t="s">
        <v>7917</v>
      </c>
      <c r="M4853" s="785"/>
      <c r="N4853" s="785"/>
      <c r="O4853" s="785"/>
      <c r="P4853" s="787">
        <v>36.984836999999999</v>
      </c>
      <c r="Q4853" s="787">
        <v>-3.9868000000000001E-2</v>
      </c>
      <c r="R4853" s="785" t="s">
        <v>960</v>
      </c>
      <c r="S4853" s="785" t="s">
        <v>961</v>
      </c>
      <c r="T4853" s="785" t="s">
        <v>3009</v>
      </c>
      <c r="U4853" s="785" t="s">
        <v>7918</v>
      </c>
      <c r="V4853" s="785" t="s">
        <v>3174</v>
      </c>
      <c r="W4853" s="785" t="s">
        <v>7919</v>
      </c>
      <c r="X4853" s="785" t="s">
        <v>7919</v>
      </c>
      <c r="Y4853" s="615" t="str">
        <f t="shared" si="75"/>
        <v>Ephraim Muthee</v>
      </c>
      <c r="Z4853" s="785" t="s">
        <v>7917</v>
      </c>
      <c r="AA4853" s="785" t="s">
        <v>4314</v>
      </c>
      <c r="AB4853" s="785" t="s">
        <v>2683</v>
      </c>
      <c r="AC4853" s="785" t="s">
        <v>2606</v>
      </c>
      <c r="AD4853" s="786">
        <v>43007</v>
      </c>
    </row>
    <row r="4854" spans="1:30" ht="15.75">
      <c r="A4854" s="785" t="s">
        <v>4301</v>
      </c>
      <c r="B4854" s="785" t="s">
        <v>28073</v>
      </c>
      <c r="C4854" s="785" t="s">
        <v>4379</v>
      </c>
      <c r="D4854" s="785" t="s">
        <v>2751</v>
      </c>
      <c r="E4854" s="785" t="s">
        <v>28074</v>
      </c>
      <c r="F4854" s="786">
        <v>42509</v>
      </c>
      <c r="G4854" s="785" t="s">
        <v>7389</v>
      </c>
      <c r="H4854" s="786">
        <v>42559</v>
      </c>
      <c r="I4854" s="785" t="s">
        <v>28075</v>
      </c>
      <c r="J4854" s="785" t="s">
        <v>629</v>
      </c>
      <c r="K4854" s="785" t="s">
        <v>28076</v>
      </c>
      <c r="L4854" s="785" t="s">
        <v>28077</v>
      </c>
      <c r="M4854" s="785"/>
      <c r="N4854" s="785"/>
      <c r="O4854" s="785"/>
      <c r="P4854" s="788"/>
      <c r="Q4854" s="788"/>
      <c r="R4854" s="785" t="s">
        <v>1961</v>
      </c>
      <c r="S4854" s="785" t="s">
        <v>2600</v>
      </c>
      <c r="T4854" s="785" t="s">
        <v>28078</v>
      </c>
      <c r="U4854" s="785" t="s">
        <v>2682</v>
      </c>
      <c r="V4854" s="785" t="s">
        <v>2855</v>
      </c>
      <c r="W4854" s="785" t="s">
        <v>2680</v>
      </c>
      <c r="X4854" s="785"/>
      <c r="Y4854" s="615" t="str">
        <f t="shared" si="75"/>
        <v>Isaiah M Wandeto</v>
      </c>
      <c r="Z4854" s="785" t="s">
        <v>2599</v>
      </c>
      <c r="AA4854" s="785" t="s">
        <v>4314</v>
      </c>
      <c r="AB4854" s="785" t="s">
        <v>2605</v>
      </c>
      <c r="AC4854" s="785" t="s">
        <v>2606</v>
      </c>
      <c r="AD4854" s="786">
        <v>42796</v>
      </c>
    </row>
    <row r="4855" spans="1:30" ht="15.75">
      <c r="A4855" s="785" t="s">
        <v>4301</v>
      </c>
      <c r="B4855" s="785" t="s">
        <v>29077</v>
      </c>
      <c r="C4855" s="785" t="s">
        <v>4303</v>
      </c>
      <c r="D4855" s="785" t="s">
        <v>2599</v>
      </c>
      <c r="E4855" s="785" t="s">
        <v>28074</v>
      </c>
      <c r="F4855" s="786">
        <v>42509</v>
      </c>
      <c r="G4855" s="785" t="s">
        <v>7389</v>
      </c>
      <c r="H4855" s="786">
        <v>42559</v>
      </c>
      <c r="I4855" s="785" t="s">
        <v>29078</v>
      </c>
      <c r="J4855" s="785" t="s">
        <v>627</v>
      </c>
      <c r="K4855" s="785" t="s">
        <v>29079</v>
      </c>
      <c r="L4855" s="785" t="s">
        <v>29080</v>
      </c>
      <c r="M4855" s="785"/>
      <c r="N4855" s="785"/>
      <c r="O4855" s="785"/>
      <c r="P4855" s="787">
        <v>36.892938999999998</v>
      </c>
      <c r="Q4855" s="787">
        <v>-0.89455600000000002</v>
      </c>
      <c r="R4855" s="785" t="s">
        <v>1030</v>
      </c>
      <c r="S4855" s="785" t="s">
        <v>3500</v>
      </c>
      <c r="T4855" s="785" t="s">
        <v>15891</v>
      </c>
      <c r="U4855" s="785" t="s">
        <v>15891</v>
      </c>
      <c r="V4855" s="785" t="s">
        <v>2855</v>
      </c>
      <c r="W4855" s="785" t="s">
        <v>2707</v>
      </c>
      <c r="X4855" s="785"/>
      <c r="Y4855" s="615" t="str">
        <f t="shared" si="75"/>
        <v>Fagaden Enterprises</v>
      </c>
      <c r="Z4855" s="785" t="s">
        <v>2599</v>
      </c>
      <c r="AA4855" s="785" t="s">
        <v>4349</v>
      </c>
      <c r="AB4855" s="785" t="s">
        <v>2683</v>
      </c>
      <c r="AC4855" s="785" t="s">
        <v>2606</v>
      </c>
      <c r="AD4855" s="786">
        <v>42796</v>
      </c>
    </row>
    <row r="4856" spans="1:30" ht="15.75">
      <c r="A4856" s="785" t="s">
        <v>4301</v>
      </c>
      <c r="B4856" s="785" t="s">
        <v>26621</v>
      </c>
      <c r="C4856" s="785" t="s">
        <v>4379</v>
      </c>
      <c r="D4856" s="785" t="s">
        <v>2751</v>
      </c>
      <c r="E4856" s="785" t="s">
        <v>26622</v>
      </c>
      <c r="F4856" s="786">
        <v>42508</v>
      </c>
      <c r="G4856" s="785" t="s">
        <v>13519</v>
      </c>
      <c r="H4856" s="786">
        <v>42558</v>
      </c>
      <c r="I4856" s="785" t="s">
        <v>26623</v>
      </c>
      <c r="J4856" s="785" t="s">
        <v>629</v>
      </c>
      <c r="K4856" s="785" t="s">
        <v>26624</v>
      </c>
      <c r="L4856" s="785" t="s">
        <v>26625</v>
      </c>
      <c r="M4856" s="785"/>
      <c r="N4856" s="785"/>
      <c r="O4856" s="785"/>
      <c r="P4856" s="788"/>
      <c r="Q4856" s="788"/>
      <c r="R4856" s="785" t="s">
        <v>695</v>
      </c>
      <c r="S4856" s="785" t="s">
        <v>1204</v>
      </c>
      <c r="T4856" s="785" t="s">
        <v>26626</v>
      </c>
      <c r="U4856" s="785" t="s">
        <v>2231</v>
      </c>
      <c r="V4856" s="785" t="s">
        <v>2673</v>
      </c>
      <c r="W4856" s="785" t="s">
        <v>2668</v>
      </c>
      <c r="X4856" s="785"/>
      <c r="Y4856" s="615" t="str">
        <f t="shared" si="75"/>
        <v>Reuben K Kimenyi</v>
      </c>
      <c r="Z4856" s="785" t="s">
        <v>2599</v>
      </c>
      <c r="AA4856" s="785" t="s">
        <v>4314</v>
      </c>
      <c r="AB4856" s="785" t="s">
        <v>2683</v>
      </c>
      <c r="AC4856" s="785" t="s">
        <v>2606</v>
      </c>
      <c r="AD4856" s="786">
        <v>42796</v>
      </c>
    </row>
    <row r="4857" spans="1:30" ht="15.75">
      <c r="A4857" s="785" t="s">
        <v>4301</v>
      </c>
      <c r="B4857" s="785" t="s">
        <v>29533</v>
      </c>
      <c r="C4857" s="785" t="s">
        <v>4303</v>
      </c>
      <c r="D4857" s="785" t="s">
        <v>2599</v>
      </c>
      <c r="E4857" s="785" t="s">
        <v>26823</v>
      </c>
      <c r="F4857" s="786">
        <v>42501</v>
      </c>
      <c r="G4857" s="785" t="s">
        <v>13519</v>
      </c>
      <c r="H4857" s="786">
        <v>42558</v>
      </c>
      <c r="I4857" s="785" t="s">
        <v>29534</v>
      </c>
      <c r="J4857" s="785" t="s">
        <v>629</v>
      </c>
      <c r="K4857" s="785" t="s">
        <v>29535</v>
      </c>
      <c r="L4857" s="785" t="s">
        <v>29536</v>
      </c>
      <c r="M4857" s="785"/>
      <c r="N4857" s="785"/>
      <c r="O4857" s="785"/>
      <c r="P4857" s="787">
        <v>37.105595000000001</v>
      </c>
      <c r="Q4857" s="787">
        <v>-0.44059300000000001</v>
      </c>
      <c r="R4857" s="785" t="s">
        <v>1056</v>
      </c>
      <c r="S4857" s="785" t="s">
        <v>2893</v>
      </c>
      <c r="T4857" s="785" t="s">
        <v>2941</v>
      </c>
      <c r="U4857" s="785" t="s">
        <v>3590</v>
      </c>
      <c r="V4857" s="785" t="s">
        <v>2855</v>
      </c>
      <c r="W4857" s="785" t="s">
        <v>3497</v>
      </c>
      <c r="X4857" s="785"/>
      <c r="Y4857" s="615" t="str">
        <f t="shared" si="75"/>
        <v>Cides Ltd</v>
      </c>
      <c r="Z4857" s="785" t="s">
        <v>2599</v>
      </c>
      <c r="AA4857" s="785" t="s">
        <v>4349</v>
      </c>
      <c r="AB4857" s="785" t="s">
        <v>2605</v>
      </c>
      <c r="AC4857" s="785" t="s">
        <v>2606</v>
      </c>
      <c r="AD4857" s="786">
        <v>42829</v>
      </c>
    </row>
    <row r="4858" spans="1:30" ht="15.75">
      <c r="A4858" s="785" t="s">
        <v>4301</v>
      </c>
      <c r="B4858" s="785" t="s">
        <v>16357</v>
      </c>
      <c r="C4858" s="785" t="s">
        <v>4379</v>
      </c>
      <c r="D4858" s="785" t="s">
        <v>2751</v>
      </c>
      <c r="E4858" s="785" t="s">
        <v>16358</v>
      </c>
      <c r="F4858" s="786">
        <v>42507</v>
      </c>
      <c r="G4858" s="785" t="s">
        <v>16359</v>
      </c>
      <c r="H4858" s="786">
        <v>42557</v>
      </c>
      <c r="I4858" s="785" t="s">
        <v>16360</v>
      </c>
      <c r="J4858" s="785" t="s">
        <v>627</v>
      </c>
      <c r="K4858" s="785" t="s">
        <v>2612</v>
      </c>
      <c r="L4858" s="785" t="s">
        <v>16361</v>
      </c>
      <c r="M4858" s="785"/>
      <c r="N4858" s="785"/>
      <c r="O4858" s="785"/>
      <c r="P4858" s="788"/>
      <c r="Q4858" s="788"/>
      <c r="R4858" s="785" t="s">
        <v>821</v>
      </c>
      <c r="S4858" s="785" t="s">
        <v>871</v>
      </c>
      <c r="T4858" s="785" t="s">
        <v>871</v>
      </c>
      <c r="U4858" s="785" t="s">
        <v>16362</v>
      </c>
      <c r="V4858" s="785" t="s">
        <v>3183</v>
      </c>
      <c r="W4858" s="785" t="s">
        <v>2621</v>
      </c>
      <c r="X4858" s="785" t="s">
        <v>4027</v>
      </c>
      <c r="Y4858" s="615" t="str">
        <f t="shared" si="75"/>
        <v>Kenya Biotechnology</v>
      </c>
      <c r="Z4858" s="785" t="s">
        <v>2599</v>
      </c>
      <c r="AA4858" s="785" t="s">
        <v>5464</v>
      </c>
      <c r="AB4858" s="785" t="s">
        <v>2616</v>
      </c>
      <c r="AC4858" s="785" t="s">
        <v>2617</v>
      </c>
      <c r="AD4858" s="786">
        <v>42796</v>
      </c>
    </row>
    <row r="4859" spans="1:30" ht="15.75">
      <c r="A4859" s="785" t="s">
        <v>4301</v>
      </c>
      <c r="B4859" s="785" t="s">
        <v>26081</v>
      </c>
      <c r="C4859" s="785" t="s">
        <v>4322</v>
      </c>
      <c r="D4859" s="785" t="s">
        <v>2703</v>
      </c>
      <c r="E4859" s="785" t="s">
        <v>16358</v>
      </c>
      <c r="F4859" s="786">
        <v>42507</v>
      </c>
      <c r="G4859" s="785" t="s">
        <v>16359</v>
      </c>
      <c r="H4859" s="786">
        <v>42557</v>
      </c>
      <c r="I4859" s="785" t="s">
        <v>26082</v>
      </c>
      <c r="J4859" s="785" t="s">
        <v>629</v>
      </c>
      <c r="K4859" s="785" t="s">
        <v>2612</v>
      </c>
      <c r="L4859" s="785" t="s">
        <v>26083</v>
      </c>
      <c r="M4859" s="785"/>
      <c r="N4859" s="785"/>
      <c r="O4859" s="785"/>
      <c r="P4859" s="788"/>
      <c r="Q4859" s="788"/>
      <c r="R4859" s="785" t="s">
        <v>1961</v>
      </c>
      <c r="S4859" s="785" t="s">
        <v>2600</v>
      </c>
      <c r="T4859" s="785" t="s">
        <v>3361</v>
      </c>
      <c r="U4859" s="785" t="s">
        <v>2681</v>
      </c>
      <c r="V4859" s="785" t="s">
        <v>2603</v>
      </c>
      <c r="W4859" s="785" t="s">
        <v>2674</v>
      </c>
      <c r="X4859" s="785"/>
      <c r="Y4859" s="615" t="str">
        <f t="shared" si="75"/>
        <v>Nicholas Kimenyi</v>
      </c>
      <c r="Z4859" s="785" t="s">
        <v>2599</v>
      </c>
      <c r="AA4859" s="785" t="s">
        <v>4314</v>
      </c>
      <c r="AB4859" s="785" t="s">
        <v>2605</v>
      </c>
      <c r="AC4859" s="785" t="s">
        <v>2606</v>
      </c>
      <c r="AD4859" s="786">
        <v>42796</v>
      </c>
    </row>
    <row r="4860" spans="1:30" ht="15.75">
      <c r="A4860" s="785" t="s">
        <v>4301</v>
      </c>
      <c r="B4860" s="785" t="s">
        <v>28144</v>
      </c>
      <c r="C4860" s="785" t="s">
        <v>4303</v>
      </c>
      <c r="D4860" s="785" t="s">
        <v>2599</v>
      </c>
      <c r="E4860" s="785" t="s">
        <v>16358</v>
      </c>
      <c r="F4860" s="786">
        <v>42507</v>
      </c>
      <c r="G4860" s="785" t="s">
        <v>16359</v>
      </c>
      <c r="H4860" s="786">
        <v>42557</v>
      </c>
      <c r="I4860" s="785" t="s">
        <v>28145</v>
      </c>
      <c r="J4860" s="785" t="s">
        <v>629</v>
      </c>
      <c r="K4860" s="785" t="s">
        <v>28146</v>
      </c>
      <c r="L4860" s="785" t="s">
        <v>28147</v>
      </c>
      <c r="M4860" s="785"/>
      <c r="N4860" s="785"/>
      <c r="O4860" s="785"/>
      <c r="P4860" s="787">
        <v>36.135292</v>
      </c>
      <c r="Q4860" s="787">
        <v>-0.15224699999999999</v>
      </c>
      <c r="R4860" s="785" t="s">
        <v>695</v>
      </c>
      <c r="S4860" s="785" t="s">
        <v>1204</v>
      </c>
      <c r="T4860" s="785" t="s">
        <v>1204</v>
      </c>
      <c r="U4860" s="785" t="s">
        <v>2926</v>
      </c>
      <c r="V4860" s="785" t="s">
        <v>2855</v>
      </c>
      <c r="W4860" s="785" t="s">
        <v>2897</v>
      </c>
      <c r="X4860" s="785"/>
      <c r="Y4860" s="615" t="str">
        <f t="shared" si="75"/>
        <v>Christopher Njinju Ndungu</v>
      </c>
      <c r="Z4860" s="785" t="s">
        <v>2599</v>
      </c>
      <c r="AA4860" s="785" t="s">
        <v>4314</v>
      </c>
      <c r="AB4860" s="785" t="s">
        <v>2605</v>
      </c>
      <c r="AC4860" s="785" t="s">
        <v>2606</v>
      </c>
      <c r="AD4860" s="786">
        <v>42796</v>
      </c>
    </row>
    <row r="4861" spans="1:30" ht="15.75">
      <c r="A4861" s="785" t="s">
        <v>4301</v>
      </c>
      <c r="B4861" s="785" t="s">
        <v>27887</v>
      </c>
      <c r="C4861" s="785" t="s">
        <v>4379</v>
      </c>
      <c r="D4861" s="785" t="s">
        <v>2751</v>
      </c>
      <c r="E4861" s="785" t="s">
        <v>27888</v>
      </c>
      <c r="F4861" s="786">
        <v>42505</v>
      </c>
      <c r="G4861" s="785" t="s">
        <v>27889</v>
      </c>
      <c r="H4861" s="786">
        <v>42555</v>
      </c>
      <c r="I4861" s="785" t="s">
        <v>27890</v>
      </c>
      <c r="J4861" s="785" t="s">
        <v>629</v>
      </c>
      <c r="K4861" s="785" t="s">
        <v>27891</v>
      </c>
      <c r="L4861" s="785" t="s">
        <v>27892</v>
      </c>
      <c r="M4861" s="785"/>
      <c r="N4861" s="785"/>
      <c r="O4861" s="785"/>
      <c r="P4861" s="788"/>
      <c r="Q4861" s="788"/>
      <c r="R4861" s="785" t="s">
        <v>960</v>
      </c>
      <c r="S4861" s="785" t="s">
        <v>961</v>
      </c>
      <c r="T4861" s="785" t="s">
        <v>962</v>
      </c>
      <c r="U4861" s="785" t="s">
        <v>27893</v>
      </c>
      <c r="V4861" s="785" t="s">
        <v>2855</v>
      </c>
      <c r="W4861" s="785" t="s">
        <v>3007</v>
      </c>
      <c r="X4861" s="785"/>
      <c r="Y4861" s="615" t="str">
        <f t="shared" si="75"/>
        <v>George Kiriungi Ngatia</v>
      </c>
      <c r="Z4861" s="785" t="s">
        <v>2599</v>
      </c>
      <c r="AA4861" s="785" t="s">
        <v>4314</v>
      </c>
      <c r="AB4861" s="785" t="s">
        <v>2605</v>
      </c>
      <c r="AC4861" s="785" t="s">
        <v>2606</v>
      </c>
      <c r="AD4861" s="786">
        <v>42796</v>
      </c>
    </row>
    <row r="4862" spans="1:30" ht="15.75">
      <c r="A4862" s="785" t="s">
        <v>4301</v>
      </c>
      <c r="B4862" s="785" t="s">
        <v>27898</v>
      </c>
      <c r="C4862" s="785" t="s">
        <v>4303</v>
      </c>
      <c r="D4862" s="785" t="s">
        <v>2599</v>
      </c>
      <c r="E4862" s="785" t="s">
        <v>6443</v>
      </c>
      <c r="F4862" s="786">
        <v>42502</v>
      </c>
      <c r="G4862" s="785" t="s">
        <v>27889</v>
      </c>
      <c r="H4862" s="786">
        <v>42555</v>
      </c>
      <c r="I4862" s="785" t="s">
        <v>27899</v>
      </c>
      <c r="J4862" s="785" t="s">
        <v>627</v>
      </c>
      <c r="K4862" s="785" t="s">
        <v>27900</v>
      </c>
      <c r="L4862" s="785" t="s">
        <v>27901</v>
      </c>
      <c r="M4862" s="785"/>
      <c r="N4862" s="785"/>
      <c r="O4862" s="785"/>
      <c r="P4862" s="787">
        <v>36.839494999999999</v>
      </c>
      <c r="Q4862" s="787">
        <v>-1.068533</v>
      </c>
      <c r="R4862" s="785" t="s">
        <v>821</v>
      </c>
      <c r="S4862" s="785" t="s">
        <v>871</v>
      </c>
      <c r="T4862" s="785" t="s">
        <v>2712</v>
      </c>
      <c r="U4862" s="785" t="s">
        <v>2946</v>
      </c>
      <c r="V4862" s="785" t="s">
        <v>2855</v>
      </c>
      <c r="W4862" s="785" t="s">
        <v>2714</v>
      </c>
      <c r="X4862" s="785"/>
      <c r="Y4862" s="615" t="str">
        <f t="shared" si="75"/>
        <v>Joseph Ndua Tatu</v>
      </c>
      <c r="Z4862" s="785" t="s">
        <v>2599</v>
      </c>
      <c r="AA4862" s="785" t="s">
        <v>4314</v>
      </c>
      <c r="AB4862" s="785" t="s">
        <v>2605</v>
      </c>
      <c r="AC4862" s="785" t="s">
        <v>2606</v>
      </c>
      <c r="AD4862" s="786">
        <v>42796</v>
      </c>
    </row>
    <row r="4863" spans="1:30" ht="15.75">
      <c r="A4863" s="785" t="s">
        <v>4301</v>
      </c>
      <c r="B4863" s="785" t="s">
        <v>6442</v>
      </c>
      <c r="C4863" s="785" t="s">
        <v>4303</v>
      </c>
      <c r="D4863" s="785" t="s">
        <v>2599</v>
      </c>
      <c r="E4863" s="785" t="s">
        <v>6443</v>
      </c>
      <c r="F4863" s="786">
        <v>42502</v>
      </c>
      <c r="G4863" s="785" t="s">
        <v>6444</v>
      </c>
      <c r="H4863" s="786">
        <v>42552</v>
      </c>
      <c r="I4863" s="785" t="s">
        <v>6445</v>
      </c>
      <c r="J4863" s="785" t="s">
        <v>627</v>
      </c>
      <c r="K4863" s="785" t="s">
        <v>2612</v>
      </c>
      <c r="L4863" s="785" t="s">
        <v>6446</v>
      </c>
      <c r="M4863" s="785"/>
      <c r="N4863" s="785"/>
      <c r="O4863" s="785"/>
      <c r="P4863" s="787">
        <v>35.846992</v>
      </c>
      <c r="Q4863" s="787">
        <v>-0.20628199999999999</v>
      </c>
      <c r="R4863" s="785" t="s">
        <v>695</v>
      </c>
      <c r="S4863" s="785" t="s">
        <v>1011</v>
      </c>
      <c r="T4863" s="785" t="s">
        <v>1011</v>
      </c>
      <c r="U4863" s="785" t="s">
        <v>2784</v>
      </c>
      <c r="V4863" s="785">
        <v>8</v>
      </c>
      <c r="W4863" s="785" t="s">
        <v>4048</v>
      </c>
      <c r="X4863" s="785" t="s">
        <v>3038</v>
      </c>
      <c r="Y4863" s="615" t="str">
        <f t="shared" si="75"/>
        <v>Charles K Ngeno</v>
      </c>
      <c r="Z4863" s="785" t="s">
        <v>2599</v>
      </c>
      <c r="AA4863" s="785" t="s">
        <v>4314</v>
      </c>
      <c r="AB4863" s="785" t="s">
        <v>2605</v>
      </c>
      <c r="AC4863" s="785" t="s">
        <v>2606</v>
      </c>
      <c r="AD4863" s="786">
        <v>43019</v>
      </c>
    </row>
    <row r="4864" spans="1:30" ht="15.75">
      <c r="A4864" s="785" t="s">
        <v>4301</v>
      </c>
      <c r="B4864" s="785" t="s">
        <v>6545</v>
      </c>
      <c r="C4864" s="785" t="s">
        <v>4303</v>
      </c>
      <c r="D4864" s="785" t="s">
        <v>2599</v>
      </c>
      <c r="E4864" s="785" t="s">
        <v>6443</v>
      </c>
      <c r="F4864" s="786">
        <v>42502</v>
      </c>
      <c r="G4864" s="785" t="s">
        <v>6444</v>
      </c>
      <c r="H4864" s="786">
        <v>42552</v>
      </c>
      <c r="I4864" s="785" t="s">
        <v>6546</v>
      </c>
      <c r="J4864" s="785" t="s">
        <v>627</v>
      </c>
      <c r="K4864" s="785" t="s">
        <v>6547</v>
      </c>
      <c r="L4864" s="785" t="s">
        <v>6548</v>
      </c>
      <c r="M4864" s="785"/>
      <c r="N4864" s="785"/>
      <c r="O4864" s="785"/>
      <c r="P4864" s="787">
        <v>37.611792000000001</v>
      </c>
      <c r="Q4864" s="787">
        <v>-0.19733500000000001</v>
      </c>
      <c r="R4864" s="785" t="s">
        <v>1266</v>
      </c>
      <c r="S4864" s="785" t="s">
        <v>1267</v>
      </c>
      <c r="T4864" s="785" t="s">
        <v>2636</v>
      </c>
      <c r="U4864" s="785" t="s">
        <v>6531</v>
      </c>
      <c r="V4864" s="785" t="s">
        <v>2855</v>
      </c>
      <c r="W4864" s="785" t="s">
        <v>3497</v>
      </c>
      <c r="X4864" s="785" t="s">
        <v>3497</v>
      </c>
      <c r="Y4864" s="615" t="str">
        <f t="shared" si="75"/>
        <v>Cides Ltd</v>
      </c>
      <c r="Z4864" s="785" t="s">
        <v>2599</v>
      </c>
      <c r="AA4864" s="785" t="s">
        <v>4349</v>
      </c>
      <c r="AB4864" s="785" t="s">
        <v>2605</v>
      </c>
      <c r="AC4864" s="785" t="s">
        <v>2606</v>
      </c>
      <c r="AD4864" s="786">
        <v>42796</v>
      </c>
    </row>
    <row r="4865" spans="1:30" ht="15.75">
      <c r="A4865" s="785" t="s">
        <v>4301</v>
      </c>
      <c r="B4865" s="785" t="s">
        <v>6549</v>
      </c>
      <c r="C4865" s="785" t="s">
        <v>4303</v>
      </c>
      <c r="D4865" s="785" t="s">
        <v>2599</v>
      </c>
      <c r="E4865" s="785" t="s">
        <v>6443</v>
      </c>
      <c r="F4865" s="786">
        <v>42502</v>
      </c>
      <c r="G4865" s="785" t="s">
        <v>6444</v>
      </c>
      <c r="H4865" s="786">
        <v>42552</v>
      </c>
      <c r="I4865" s="785" t="s">
        <v>6550</v>
      </c>
      <c r="J4865" s="785" t="s">
        <v>629</v>
      </c>
      <c r="K4865" s="785" t="s">
        <v>6551</v>
      </c>
      <c r="L4865" s="785" t="s">
        <v>6552</v>
      </c>
      <c r="M4865" s="785"/>
      <c r="N4865" s="785"/>
      <c r="O4865" s="785"/>
      <c r="P4865" s="787">
        <v>37.625242999999998</v>
      </c>
      <c r="Q4865" s="787">
        <v>-0.19686000000000001</v>
      </c>
      <c r="R4865" s="785" t="s">
        <v>1104</v>
      </c>
      <c r="S4865" s="785" t="s">
        <v>2643</v>
      </c>
      <c r="T4865" s="785" t="s">
        <v>1267</v>
      </c>
      <c r="U4865" s="785" t="s">
        <v>6525</v>
      </c>
      <c r="V4865" s="785" t="s">
        <v>2855</v>
      </c>
      <c r="W4865" s="785" t="s">
        <v>3497</v>
      </c>
      <c r="X4865" s="785" t="s">
        <v>3497</v>
      </c>
      <c r="Y4865" s="615" t="str">
        <f t="shared" si="75"/>
        <v>Cides Ltd</v>
      </c>
      <c r="Z4865" s="785" t="s">
        <v>2599</v>
      </c>
      <c r="AA4865" s="785" t="s">
        <v>4349</v>
      </c>
      <c r="AB4865" s="785" t="s">
        <v>2605</v>
      </c>
      <c r="AC4865" s="785" t="s">
        <v>2606</v>
      </c>
      <c r="AD4865" s="786">
        <v>42796</v>
      </c>
    </row>
    <row r="4866" spans="1:30" ht="15.75">
      <c r="A4866" s="785" t="s">
        <v>4301</v>
      </c>
      <c r="B4866" s="785" t="s">
        <v>6563</v>
      </c>
      <c r="C4866" s="785" t="s">
        <v>4303</v>
      </c>
      <c r="D4866" s="785" t="s">
        <v>2599</v>
      </c>
      <c r="E4866" s="785" t="s">
        <v>6443</v>
      </c>
      <c r="F4866" s="786">
        <v>42502</v>
      </c>
      <c r="G4866" s="785" t="s">
        <v>6444</v>
      </c>
      <c r="H4866" s="786">
        <v>42552</v>
      </c>
      <c r="I4866" s="785" t="s">
        <v>6564</v>
      </c>
      <c r="J4866" s="785" t="s">
        <v>629</v>
      </c>
      <c r="K4866" s="785" t="s">
        <v>6565</v>
      </c>
      <c r="L4866" s="785" t="s">
        <v>6566</v>
      </c>
      <c r="M4866" s="785"/>
      <c r="N4866" s="785"/>
      <c r="O4866" s="785"/>
      <c r="P4866" s="787">
        <v>37.606372</v>
      </c>
      <c r="Q4866" s="787">
        <v>-0.19906199999999999</v>
      </c>
      <c r="R4866" s="785" t="s">
        <v>1266</v>
      </c>
      <c r="S4866" s="785" t="s">
        <v>1267</v>
      </c>
      <c r="T4866" s="785" t="s">
        <v>2636</v>
      </c>
      <c r="U4866" s="785" t="s">
        <v>6531</v>
      </c>
      <c r="V4866" s="785" t="s">
        <v>2855</v>
      </c>
      <c r="W4866" s="785" t="s">
        <v>3497</v>
      </c>
      <c r="X4866" s="785" t="s">
        <v>3497</v>
      </c>
      <c r="Y4866" s="615" t="str">
        <f t="shared" ref="Y4866:Y4929" si="76">IF(X4866="",W4866,X4866)</f>
        <v>Cides Ltd</v>
      </c>
      <c r="Z4866" s="785" t="s">
        <v>2599</v>
      </c>
      <c r="AA4866" s="785" t="s">
        <v>4349</v>
      </c>
      <c r="AB4866" s="785" t="s">
        <v>2605</v>
      </c>
      <c r="AC4866" s="785" t="s">
        <v>2606</v>
      </c>
      <c r="AD4866" s="786">
        <v>42796</v>
      </c>
    </row>
    <row r="4867" spans="1:30" ht="15.75">
      <c r="A4867" s="785" t="s">
        <v>4301</v>
      </c>
      <c r="B4867" s="785" t="s">
        <v>6567</v>
      </c>
      <c r="C4867" s="785" t="s">
        <v>4303</v>
      </c>
      <c r="D4867" s="785" t="s">
        <v>2599</v>
      </c>
      <c r="E4867" s="785" t="s">
        <v>6443</v>
      </c>
      <c r="F4867" s="786">
        <v>42502</v>
      </c>
      <c r="G4867" s="785" t="s">
        <v>6444</v>
      </c>
      <c r="H4867" s="786">
        <v>42552</v>
      </c>
      <c r="I4867" s="785" t="s">
        <v>6568</v>
      </c>
      <c r="J4867" s="785" t="s">
        <v>629</v>
      </c>
      <c r="K4867" s="785" t="s">
        <v>6569</v>
      </c>
      <c r="L4867" s="785" t="s">
        <v>6570</v>
      </c>
      <c r="M4867" s="785"/>
      <c r="N4867" s="785"/>
      <c r="O4867" s="785"/>
      <c r="P4867" s="787">
        <v>37.622143000000001</v>
      </c>
      <c r="Q4867" s="787">
        <v>-0.200123</v>
      </c>
      <c r="R4867" s="785" t="s">
        <v>1104</v>
      </c>
      <c r="S4867" s="785" t="s">
        <v>2643</v>
      </c>
      <c r="T4867" s="785" t="s">
        <v>2636</v>
      </c>
      <c r="U4867" s="785" t="s">
        <v>6525</v>
      </c>
      <c r="V4867" s="785" t="s">
        <v>2855</v>
      </c>
      <c r="W4867" s="785" t="s">
        <v>3497</v>
      </c>
      <c r="X4867" s="785" t="s">
        <v>3497</v>
      </c>
      <c r="Y4867" s="615" t="str">
        <f t="shared" si="76"/>
        <v>Cides Ltd</v>
      </c>
      <c r="Z4867" s="785" t="s">
        <v>2599</v>
      </c>
      <c r="AA4867" s="785" t="s">
        <v>4349</v>
      </c>
      <c r="AB4867" s="785" t="s">
        <v>2605</v>
      </c>
      <c r="AC4867" s="785" t="s">
        <v>2606</v>
      </c>
      <c r="AD4867" s="786">
        <v>42796</v>
      </c>
    </row>
    <row r="4868" spans="1:30" ht="15.75">
      <c r="A4868" s="785" t="s">
        <v>4301</v>
      </c>
      <c r="B4868" s="785" t="s">
        <v>7080</v>
      </c>
      <c r="C4868" s="785" t="s">
        <v>4322</v>
      </c>
      <c r="D4868" s="785" t="s">
        <v>2703</v>
      </c>
      <c r="E4868" s="785" t="s">
        <v>6443</v>
      </c>
      <c r="F4868" s="786">
        <v>42502</v>
      </c>
      <c r="G4868" s="785" t="s">
        <v>6444</v>
      </c>
      <c r="H4868" s="786">
        <v>42552</v>
      </c>
      <c r="I4868" s="785" t="s">
        <v>7081</v>
      </c>
      <c r="J4868" s="785" t="s">
        <v>629</v>
      </c>
      <c r="K4868" s="785" t="s">
        <v>7082</v>
      </c>
      <c r="L4868" s="785" t="s">
        <v>7083</v>
      </c>
      <c r="M4868" s="785"/>
      <c r="N4868" s="785"/>
      <c r="O4868" s="785"/>
      <c r="P4868" s="788"/>
      <c r="Q4868" s="788"/>
      <c r="R4868" s="785" t="s">
        <v>1089</v>
      </c>
      <c r="S4868" s="785" t="s">
        <v>1164</v>
      </c>
      <c r="T4868" s="785" t="s">
        <v>3146</v>
      </c>
      <c r="U4868" s="785" t="s">
        <v>7084</v>
      </c>
      <c r="V4868" s="785" t="s">
        <v>2673</v>
      </c>
      <c r="W4868" s="785" t="s">
        <v>2652</v>
      </c>
      <c r="X4868" s="785" t="s">
        <v>2732</v>
      </c>
      <c r="Y4868" s="615" t="str">
        <f t="shared" si="76"/>
        <v>David Chege Wangui</v>
      </c>
      <c r="Z4868" s="785" t="s">
        <v>2599</v>
      </c>
      <c r="AA4868" s="785" t="s">
        <v>4314</v>
      </c>
      <c r="AB4868" s="785" t="s">
        <v>2605</v>
      </c>
      <c r="AC4868" s="785" t="s">
        <v>2606</v>
      </c>
      <c r="AD4868" s="786">
        <v>42796</v>
      </c>
    </row>
    <row r="4869" spans="1:30" ht="15.75">
      <c r="A4869" s="785" t="s">
        <v>4301</v>
      </c>
      <c r="B4869" s="785" t="s">
        <v>7085</v>
      </c>
      <c r="C4869" s="785" t="s">
        <v>4379</v>
      </c>
      <c r="D4869" s="785" t="s">
        <v>2751</v>
      </c>
      <c r="E4869" s="785" t="s">
        <v>6443</v>
      </c>
      <c r="F4869" s="786">
        <v>42502</v>
      </c>
      <c r="G4869" s="785" t="s">
        <v>6444</v>
      </c>
      <c r="H4869" s="786">
        <v>42552</v>
      </c>
      <c r="I4869" s="785" t="s">
        <v>7086</v>
      </c>
      <c r="J4869" s="785" t="s">
        <v>629</v>
      </c>
      <c r="K4869" s="785" t="s">
        <v>7087</v>
      </c>
      <c r="L4869" s="785" t="s">
        <v>7088</v>
      </c>
      <c r="M4869" s="785"/>
      <c r="N4869" s="785"/>
      <c r="O4869" s="785"/>
      <c r="P4869" s="788"/>
      <c r="Q4869" s="788"/>
      <c r="R4869" s="785" t="s">
        <v>1089</v>
      </c>
      <c r="S4869" s="785" t="s">
        <v>2731</v>
      </c>
      <c r="T4869" s="785" t="s">
        <v>3364</v>
      </c>
      <c r="U4869" s="785" t="s">
        <v>7089</v>
      </c>
      <c r="V4869" s="785" t="s">
        <v>2673</v>
      </c>
      <c r="W4869" s="785" t="s">
        <v>2652</v>
      </c>
      <c r="X4869" s="785" t="s">
        <v>2732</v>
      </c>
      <c r="Y4869" s="615" t="str">
        <f t="shared" si="76"/>
        <v>David Chege Wangui</v>
      </c>
      <c r="Z4869" s="785" t="s">
        <v>2599</v>
      </c>
      <c r="AA4869" s="785" t="s">
        <v>4314</v>
      </c>
      <c r="AB4869" s="785" t="s">
        <v>2605</v>
      </c>
      <c r="AC4869" s="785" t="s">
        <v>2606</v>
      </c>
      <c r="AD4869" s="786">
        <v>42796</v>
      </c>
    </row>
    <row r="4870" spans="1:30" ht="15.75">
      <c r="A4870" s="785" t="s">
        <v>4301</v>
      </c>
      <c r="B4870" s="785" t="s">
        <v>7278</v>
      </c>
      <c r="C4870" s="785" t="s">
        <v>4303</v>
      </c>
      <c r="D4870" s="785" t="s">
        <v>2599</v>
      </c>
      <c r="E4870" s="785" t="s">
        <v>6443</v>
      </c>
      <c r="F4870" s="786">
        <v>42502</v>
      </c>
      <c r="G4870" s="785" t="s">
        <v>6444</v>
      </c>
      <c r="H4870" s="786">
        <v>42552</v>
      </c>
      <c r="I4870" s="785" t="s">
        <v>7279</v>
      </c>
      <c r="J4870" s="785" t="s">
        <v>629</v>
      </c>
      <c r="K4870" s="785" t="s">
        <v>7280</v>
      </c>
      <c r="L4870" s="785" t="s">
        <v>7281</v>
      </c>
      <c r="M4870" s="785"/>
      <c r="N4870" s="785"/>
      <c r="O4870" s="785"/>
      <c r="P4870" s="787">
        <v>37.358674999999998</v>
      </c>
      <c r="Q4870" s="787">
        <v>-0.49681999999999998</v>
      </c>
      <c r="R4870" s="785" t="s">
        <v>1961</v>
      </c>
      <c r="S4870" s="785" t="s">
        <v>2066</v>
      </c>
      <c r="T4870" s="785" t="s">
        <v>7282</v>
      </c>
      <c r="U4870" s="785" t="s">
        <v>2599</v>
      </c>
      <c r="V4870" s="785" t="s">
        <v>2673</v>
      </c>
      <c r="W4870" s="785" t="s">
        <v>2788</v>
      </c>
      <c r="X4870" s="785" t="s">
        <v>2788</v>
      </c>
      <c r="Y4870" s="615" t="str">
        <f t="shared" si="76"/>
        <v>David Kangethe</v>
      </c>
      <c r="Z4870" s="785" t="s">
        <v>2599</v>
      </c>
      <c r="AA4870" s="785" t="s">
        <v>4314</v>
      </c>
      <c r="AB4870" s="785" t="s">
        <v>2605</v>
      </c>
      <c r="AC4870" s="785" t="s">
        <v>2606</v>
      </c>
      <c r="AD4870" s="786">
        <v>42796</v>
      </c>
    </row>
    <row r="4871" spans="1:30" ht="15.75">
      <c r="A4871" s="785" t="s">
        <v>4301</v>
      </c>
      <c r="B4871" s="785" t="s">
        <v>7288</v>
      </c>
      <c r="C4871" s="785" t="s">
        <v>4303</v>
      </c>
      <c r="D4871" s="785" t="s">
        <v>2599</v>
      </c>
      <c r="E4871" s="785" t="s">
        <v>6443</v>
      </c>
      <c r="F4871" s="786">
        <v>42502</v>
      </c>
      <c r="G4871" s="785" t="s">
        <v>6444</v>
      </c>
      <c r="H4871" s="786">
        <v>42552</v>
      </c>
      <c r="I4871" s="785" t="s">
        <v>7289</v>
      </c>
      <c r="J4871" s="785" t="s">
        <v>629</v>
      </c>
      <c r="K4871" s="785" t="s">
        <v>7290</v>
      </c>
      <c r="L4871" s="785" t="s">
        <v>7291</v>
      </c>
      <c r="M4871" s="785"/>
      <c r="N4871" s="785"/>
      <c r="O4871" s="785"/>
      <c r="P4871" s="787">
        <v>37.148408000000003</v>
      </c>
      <c r="Q4871" s="787">
        <v>-0.86704999999999999</v>
      </c>
      <c r="R4871" s="785" t="s">
        <v>1030</v>
      </c>
      <c r="S4871" s="785" t="s">
        <v>3500</v>
      </c>
      <c r="T4871" s="785" t="s">
        <v>3501</v>
      </c>
      <c r="U4871" s="785" t="s">
        <v>3616</v>
      </c>
      <c r="V4871" s="785" t="s">
        <v>2673</v>
      </c>
      <c r="W4871" s="785" t="s">
        <v>2788</v>
      </c>
      <c r="X4871" s="785" t="s">
        <v>2788</v>
      </c>
      <c r="Y4871" s="615" t="str">
        <f t="shared" si="76"/>
        <v>David Kangethe</v>
      </c>
      <c r="Z4871" s="785" t="s">
        <v>2599</v>
      </c>
      <c r="AA4871" s="785" t="s">
        <v>4314</v>
      </c>
      <c r="AB4871" s="785" t="s">
        <v>2605</v>
      </c>
      <c r="AC4871" s="785" t="s">
        <v>2606</v>
      </c>
      <c r="AD4871" s="786">
        <v>42796</v>
      </c>
    </row>
    <row r="4872" spans="1:30" ht="15.75">
      <c r="A4872" s="785" t="s">
        <v>4301</v>
      </c>
      <c r="B4872" s="785" t="s">
        <v>7422</v>
      </c>
      <c r="C4872" s="785" t="s">
        <v>4303</v>
      </c>
      <c r="D4872" s="785" t="s">
        <v>2599</v>
      </c>
      <c r="E4872" s="785" t="s">
        <v>6443</v>
      </c>
      <c r="F4872" s="786">
        <v>42502</v>
      </c>
      <c r="G4872" s="785" t="s">
        <v>6444</v>
      </c>
      <c r="H4872" s="786">
        <v>42552</v>
      </c>
      <c r="I4872" s="785" t="s">
        <v>7423</v>
      </c>
      <c r="J4872" s="785" t="s">
        <v>627</v>
      </c>
      <c r="K4872" s="785" t="s">
        <v>7424</v>
      </c>
      <c r="L4872" s="785" t="s">
        <v>7425</v>
      </c>
      <c r="M4872" s="785"/>
      <c r="N4872" s="785"/>
      <c r="O4872" s="785"/>
      <c r="P4872" s="787">
        <v>37.555612000000004</v>
      </c>
      <c r="Q4872" s="787">
        <v>-0.46684900000000001</v>
      </c>
      <c r="R4872" s="785" t="s">
        <v>1089</v>
      </c>
      <c r="S4872" s="785" t="s">
        <v>2731</v>
      </c>
      <c r="T4872" s="785" t="s">
        <v>7426</v>
      </c>
      <c r="U4872" s="785" t="s">
        <v>3022</v>
      </c>
      <c r="V4872" s="785" t="s">
        <v>2855</v>
      </c>
      <c r="W4872" s="785" t="s">
        <v>3005</v>
      </c>
      <c r="X4872" s="785" t="s">
        <v>3005</v>
      </c>
      <c r="Y4872" s="615" t="str">
        <f t="shared" si="76"/>
        <v>Eastern Bioteck</v>
      </c>
      <c r="Z4872" s="785" t="s">
        <v>2599</v>
      </c>
      <c r="AA4872" s="785" t="s">
        <v>4349</v>
      </c>
      <c r="AB4872" s="785" t="s">
        <v>2605</v>
      </c>
      <c r="AC4872" s="785" t="s">
        <v>2606</v>
      </c>
      <c r="AD4872" s="786">
        <v>42796</v>
      </c>
    </row>
    <row r="4873" spans="1:30" ht="15.75">
      <c r="A4873" s="785" t="s">
        <v>4301</v>
      </c>
      <c r="B4873" s="785" t="s">
        <v>7591</v>
      </c>
      <c r="C4873" s="785" t="s">
        <v>4303</v>
      </c>
      <c r="D4873" s="785" t="s">
        <v>2599</v>
      </c>
      <c r="E4873" s="785" t="s">
        <v>6443</v>
      </c>
      <c r="F4873" s="786">
        <v>42502</v>
      </c>
      <c r="G4873" s="785" t="s">
        <v>6444</v>
      </c>
      <c r="H4873" s="786">
        <v>42552</v>
      </c>
      <c r="I4873" s="785" t="s">
        <v>7592</v>
      </c>
      <c r="J4873" s="785" t="s">
        <v>627</v>
      </c>
      <c r="K4873" s="785" t="s">
        <v>2612</v>
      </c>
      <c r="L4873" s="785" t="s">
        <v>7593</v>
      </c>
      <c r="M4873" s="785"/>
      <c r="N4873" s="785"/>
      <c r="O4873" s="785"/>
      <c r="P4873" s="787">
        <v>36.033394999999999</v>
      </c>
      <c r="Q4873" s="787">
        <v>-0.58084199999999997</v>
      </c>
      <c r="R4873" s="785" t="s">
        <v>695</v>
      </c>
      <c r="S4873" s="785" t="s">
        <v>2627</v>
      </c>
      <c r="T4873" s="785" t="s">
        <v>2627</v>
      </c>
      <c r="U4873" s="785" t="s">
        <v>7594</v>
      </c>
      <c r="V4873" s="785" t="s">
        <v>3070</v>
      </c>
      <c r="W4873" s="785" t="s">
        <v>4050</v>
      </c>
      <c r="X4873" s="785" t="s">
        <v>3273</v>
      </c>
      <c r="Y4873" s="615" t="str">
        <f t="shared" si="76"/>
        <v>Edwine Joseph Majale Okinda</v>
      </c>
      <c r="Z4873" s="785" t="s">
        <v>2599</v>
      </c>
      <c r="AA4873" s="785" t="s">
        <v>4314</v>
      </c>
      <c r="AB4873" s="785" t="s">
        <v>2605</v>
      </c>
      <c r="AC4873" s="785" t="s">
        <v>2606</v>
      </c>
      <c r="AD4873" s="786">
        <v>42796</v>
      </c>
    </row>
    <row r="4874" spans="1:30" ht="15.75">
      <c r="A4874" s="785" t="s">
        <v>4301</v>
      </c>
      <c r="B4874" s="785" t="s">
        <v>7599</v>
      </c>
      <c r="C4874" s="785" t="s">
        <v>4303</v>
      </c>
      <c r="D4874" s="785" t="s">
        <v>2599</v>
      </c>
      <c r="E4874" s="785" t="s">
        <v>6443</v>
      </c>
      <c r="F4874" s="786">
        <v>42502</v>
      </c>
      <c r="G4874" s="785" t="s">
        <v>6444</v>
      </c>
      <c r="H4874" s="786">
        <v>42552</v>
      </c>
      <c r="I4874" s="785" t="s">
        <v>7600</v>
      </c>
      <c r="J4874" s="785" t="s">
        <v>627</v>
      </c>
      <c r="K4874" s="785" t="s">
        <v>7601</v>
      </c>
      <c r="L4874" s="785" t="s">
        <v>7602</v>
      </c>
      <c r="M4874" s="785"/>
      <c r="N4874" s="785"/>
      <c r="O4874" s="785"/>
      <c r="P4874" s="787">
        <v>35.994194999999998</v>
      </c>
      <c r="Q4874" s="787">
        <v>-0.60090500000000002</v>
      </c>
      <c r="R4874" s="785" t="s">
        <v>695</v>
      </c>
      <c r="S4874" s="785" t="s">
        <v>2627</v>
      </c>
      <c r="T4874" s="785" t="s">
        <v>2627</v>
      </c>
      <c r="U4874" s="785" t="s">
        <v>7603</v>
      </c>
      <c r="V4874" s="785" t="s">
        <v>3070</v>
      </c>
      <c r="W4874" s="785" t="s">
        <v>4050</v>
      </c>
      <c r="X4874" s="785" t="s">
        <v>3273</v>
      </c>
      <c r="Y4874" s="615" t="str">
        <f t="shared" si="76"/>
        <v>Edwine Joseph Majale Okinda</v>
      </c>
      <c r="Z4874" s="785" t="s">
        <v>2599</v>
      </c>
      <c r="AA4874" s="785" t="s">
        <v>4314</v>
      </c>
      <c r="AB4874" s="785" t="s">
        <v>2605</v>
      </c>
      <c r="AC4874" s="785" t="s">
        <v>2606</v>
      </c>
      <c r="AD4874" s="786">
        <v>42796</v>
      </c>
    </row>
    <row r="4875" spans="1:30" ht="15.75">
      <c r="A4875" s="785" t="s">
        <v>4301</v>
      </c>
      <c r="B4875" s="785" t="s">
        <v>8762</v>
      </c>
      <c r="C4875" s="785" t="s">
        <v>4303</v>
      </c>
      <c r="D4875" s="785" t="s">
        <v>2599</v>
      </c>
      <c r="E4875" s="785" t="s">
        <v>6443</v>
      </c>
      <c r="F4875" s="786">
        <v>42502</v>
      </c>
      <c r="G4875" s="785" t="s">
        <v>6444</v>
      </c>
      <c r="H4875" s="786">
        <v>42552</v>
      </c>
      <c r="I4875" s="785" t="s">
        <v>8763</v>
      </c>
      <c r="J4875" s="785" t="s">
        <v>627</v>
      </c>
      <c r="K4875" s="785" t="s">
        <v>8764</v>
      </c>
      <c r="L4875" s="785" t="s">
        <v>8765</v>
      </c>
      <c r="M4875" s="785"/>
      <c r="N4875" s="785"/>
      <c r="O4875" s="785"/>
      <c r="P4875" s="787">
        <v>37.185094999999997</v>
      </c>
      <c r="Q4875" s="787">
        <v>-0.84637799999999996</v>
      </c>
      <c r="R4875" s="785" t="s">
        <v>1030</v>
      </c>
      <c r="S4875" s="785" t="s">
        <v>2775</v>
      </c>
      <c r="T4875" s="785" t="s">
        <v>2776</v>
      </c>
      <c r="U4875" s="785" t="s">
        <v>3717</v>
      </c>
      <c r="V4875" s="785" t="s">
        <v>2855</v>
      </c>
      <c r="W4875" s="785" t="s">
        <v>2707</v>
      </c>
      <c r="X4875" s="785" t="s">
        <v>2707</v>
      </c>
      <c r="Y4875" s="615" t="str">
        <f t="shared" si="76"/>
        <v>Fagaden Enterprises</v>
      </c>
      <c r="Z4875" s="785" t="s">
        <v>2599</v>
      </c>
      <c r="AA4875" s="785" t="s">
        <v>4349</v>
      </c>
      <c r="AB4875" s="785" t="s">
        <v>2683</v>
      </c>
      <c r="AC4875" s="785" t="s">
        <v>2606</v>
      </c>
      <c r="AD4875" s="786">
        <v>42880</v>
      </c>
    </row>
    <row r="4876" spans="1:30" ht="15.75">
      <c r="A4876" s="785" t="s">
        <v>4301</v>
      </c>
      <c r="B4876" s="785" t="s">
        <v>9244</v>
      </c>
      <c r="C4876" s="785" t="s">
        <v>4303</v>
      </c>
      <c r="D4876" s="785" t="s">
        <v>2599</v>
      </c>
      <c r="E4876" s="785" t="s">
        <v>6443</v>
      </c>
      <c r="F4876" s="786">
        <v>42502</v>
      </c>
      <c r="G4876" s="785" t="s">
        <v>6444</v>
      </c>
      <c r="H4876" s="786">
        <v>42552</v>
      </c>
      <c r="I4876" s="785" t="s">
        <v>9245</v>
      </c>
      <c r="J4876" s="785" t="s">
        <v>629</v>
      </c>
      <c r="K4876" s="785" t="s">
        <v>9246</v>
      </c>
      <c r="L4876" s="785" t="s">
        <v>9247</v>
      </c>
      <c r="M4876" s="785"/>
      <c r="N4876" s="785"/>
      <c r="O4876" s="785"/>
      <c r="P4876" s="787">
        <v>37.109026999999998</v>
      </c>
      <c r="Q4876" s="787">
        <v>-0.44156800000000002</v>
      </c>
      <c r="R4876" s="785" t="s">
        <v>1056</v>
      </c>
      <c r="S4876" s="785" t="s">
        <v>2893</v>
      </c>
      <c r="T4876" s="785" t="s">
        <v>3590</v>
      </c>
      <c r="U4876" s="785" t="s">
        <v>3590</v>
      </c>
      <c r="V4876" s="785" t="s">
        <v>2855</v>
      </c>
      <c r="W4876" s="785" t="s">
        <v>3497</v>
      </c>
      <c r="X4876" s="785" t="s">
        <v>9232</v>
      </c>
      <c r="Y4876" s="615" t="str">
        <f t="shared" si="76"/>
        <v>Fanuel</v>
      </c>
      <c r="Z4876" s="785" t="s">
        <v>9248</v>
      </c>
      <c r="AA4876" s="785" t="s">
        <v>4349</v>
      </c>
      <c r="AB4876" s="785" t="s">
        <v>2605</v>
      </c>
      <c r="AC4876" s="785" t="s">
        <v>2606</v>
      </c>
      <c r="AD4876" s="786">
        <v>42829</v>
      </c>
    </row>
    <row r="4877" spans="1:30" ht="15.75">
      <c r="A4877" s="785" t="s">
        <v>4301</v>
      </c>
      <c r="B4877" s="785" t="s">
        <v>14668</v>
      </c>
      <c r="C4877" s="785" t="s">
        <v>4303</v>
      </c>
      <c r="D4877" s="785" t="s">
        <v>2599</v>
      </c>
      <c r="E4877" s="785" t="s">
        <v>6443</v>
      </c>
      <c r="F4877" s="786">
        <v>42502</v>
      </c>
      <c r="G4877" s="785" t="s">
        <v>6444</v>
      </c>
      <c r="H4877" s="786">
        <v>42552</v>
      </c>
      <c r="I4877" s="785" t="s">
        <v>14669</v>
      </c>
      <c r="J4877" s="785" t="s">
        <v>627</v>
      </c>
      <c r="K4877" s="785" t="s">
        <v>14670</v>
      </c>
      <c r="L4877" s="785" t="s">
        <v>14671</v>
      </c>
      <c r="M4877" s="785"/>
      <c r="N4877" s="785"/>
      <c r="O4877" s="785"/>
      <c r="P4877" s="787">
        <v>37.679091999999997</v>
      </c>
      <c r="Q4877" s="787">
        <v>6.0580000000000002E-2</v>
      </c>
      <c r="R4877" s="785" t="s">
        <v>1104</v>
      </c>
      <c r="S4877" s="785" t="s">
        <v>1277</v>
      </c>
      <c r="T4877" s="785" t="s">
        <v>3411</v>
      </c>
      <c r="U4877" s="785" t="s">
        <v>3494</v>
      </c>
      <c r="V4877" s="785" t="s">
        <v>2855</v>
      </c>
      <c r="W4877" s="785" t="s">
        <v>3495</v>
      </c>
      <c r="X4877" s="785" t="s">
        <v>3495</v>
      </c>
      <c r="Y4877" s="615" t="str">
        <f t="shared" si="76"/>
        <v>Joseph Mbariu</v>
      </c>
      <c r="Z4877" s="785" t="s">
        <v>14660</v>
      </c>
      <c r="AA4877" s="785" t="s">
        <v>4314</v>
      </c>
      <c r="AB4877" s="785" t="s">
        <v>2605</v>
      </c>
      <c r="AC4877" s="785" t="s">
        <v>2606</v>
      </c>
      <c r="AD4877" s="786">
        <v>43006</v>
      </c>
    </row>
    <row r="4878" spans="1:30" ht="15.75">
      <c r="A4878" s="785" t="s">
        <v>4301</v>
      </c>
      <c r="B4878" s="785" t="s">
        <v>15863</v>
      </c>
      <c r="C4878" s="785" t="s">
        <v>4303</v>
      </c>
      <c r="D4878" s="785" t="s">
        <v>2599</v>
      </c>
      <c r="E4878" s="785" t="s">
        <v>6443</v>
      </c>
      <c r="F4878" s="786">
        <v>42502</v>
      </c>
      <c r="G4878" s="785" t="s">
        <v>6444</v>
      </c>
      <c r="H4878" s="786">
        <v>42552</v>
      </c>
      <c r="I4878" s="785" t="s">
        <v>15864</v>
      </c>
      <c r="J4878" s="785" t="s">
        <v>629</v>
      </c>
      <c r="K4878" s="785" t="s">
        <v>15865</v>
      </c>
      <c r="L4878" s="785" t="s">
        <v>15866</v>
      </c>
      <c r="M4878" s="785"/>
      <c r="N4878" s="785"/>
      <c r="O4878" s="785"/>
      <c r="P4878" s="787">
        <v>36.919573</v>
      </c>
      <c r="Q4878" s="787">
        <v>-0.60865599999999997</v>
      </c>
      <c r="R4878" s="785" t="s">
        <v>1030</v>
      </c>
      <c r="S4878" s="785" t="s">
        <v>2993</v>
      </c>
      <c r="T4878" s="785" t="s">
        <v>15867</v>
      </c>
      <c r="U4878" s="785" t="s">
        <v>2599</v>
      </c>
      <c r="V4878" s="785" t="s">
        <v>2673</v>
      </c>
      <c r="W4878" s="785" t="s">
        <v>3279</v>
      </c>
      <c r="X4878" s="785" t="s">
        <v>2778</v>
      </c>
      <c r="Y4878" s="615" t="str">
        <f t="shared" si="76"/>
        <v>Kenbi Enterpises</v>
      </c>
      <c r="Z4878" s="785" t="s">
        <v>2599</v>
      </c>
      <c r="AA4878" s="785" t="s">
        <v>4349</v>
      </c>
      <c r="AB4878" s="785" t="s">
        <v>2683</v>
      </c>
      <c r="AC4878" s="785" t="s">
        <v>2606</v>
      </c>
      <c r="AD4878" s="786">
        <v>42796</v>
      </c>
    </row>
    <row r="4879" spans="1:30" ht="15.75">
      <c r="A4879" s="785" t="s">
        <v>4301</v>
      </c>
      <c r="B4879" s="785" t="s">
        <v>16176</v>
      </c>
      <c r="C4879" s="785" t="s">
        <v>4303</v>
      </c>
      <c r="D4879" s="785" t="s">
        <v>2599</v>
      </c>
      <c r="E4879" s="785" t="s">
        <v>6443</v>
      </c>
      <c r="F4879" s="786">
        <v>42502</v>
      </c>
      <c r="G4879" s="785" t="s">
        <v>6444</v>
      </c>
      <c r="H4879" s="786">
        <v>42552</v>
      </c>
      <c r="I4879" s="785" t="s">
        <v>16177</v>
      </c>
      <c r="J4879" s="785" t="s">
        <v>629</v>
      </c>
      <c r="K4879" s="785" t="s">
        <v>2612</v>
      </c>
      <c r="L4879" s="785" t="s">
        <v>16178</v>
      </c>
      <c r="M4879" s="785"/>
      <c r="N4879" s="785"/>
      <c r="O4879" s="785"/>
      <c r="P4879" s="787">
        <v>36.720081999999998</v>
      </c>
      <c r="Q4879" s="787">
        <v>-1.3947769999999999</v>
      </c>
      <c r="R4879" s="785" t="s">
        <v>1325</v>
      </c>
      <c r="S4879" s="785" t="s">
        <v>3124</v>
      </c>
      <c r="T4879" s="785" t="s">
        <v>3089</v>
      </c>
      <c r="U4879" s="785" t="s">
        <v>3089</v>
      </c>
      <c r="V4879" s="785" t="s">
        <v>2846</v>
      </c>
      <c r="W4879" s="785" t="s">
        <v>2621</v>
      </c>
      <c r="X4879" s="785" t="s">
        <v>2621</v>
      </c>
      <c r="Y4879" s="615" t="str">
        <f t="shared" si="76"/>
        <v>Kentainers Limited</v>
      </c>
      <c r="Z4879" s="785" t="s">
        <v>2599</v>
      </c>
      <c r="AA4879" s="785" t="s">
        <v>5464</v>
      </c>
      <c r="AB4879" s="785" t="s">
        <v>2616</v>
      </c>
      <c r="AC4879" s="785" t="s">
        <v>2617</v>
      </c>
      <c r="AD4879" s="786">
        <v>42796</v>
      </c>
    </row>
    <row r="4880" spans="1:30" ht="15.75">
      <c r="A4880" s="785" t="s">
        <v>4301</v>
      </c>
      <c r="B4880" s="785" t="s">
        <v>16201</v>
      </c>
      <c r="C4880" s="785" t="s">
        <v>4303</v>
      </c>
      <c r="D4880" s="785" t="s">
        <v>2599</v>
      </c>
      <c r="E4880" s="785" t="s">
        <v>6443</v>
      </c>
      <c r="F4880" s="786">
        <v>42502</v>
      </c>
      <c r="G4880" s="785" t="s">
        <v>6444</v>
      </c>
      <c r="H4880" s="786">
        <v>42552</v>
      </c>
      <c r="I4880" s="785" t="s">
        <v>16202</v>
      </c>
      <c r="J4880" s="785" t="s">
        <v>629</v>
      </c>
      <c r="K4880" s="785" t="s">
        <v>2612</v>
      </c>
      <c r="L4880" s="785" t="s">
        <v>16203</v>
      </c>
      <c r="M4880" s="785"/>
      <c r="N4880" s="785"/>
      <c r="O4880" s="785"/>
      <c r="P4880" s="787">
        <v>36.790084999999998</v>
      </c>
      <c r="Q4880" s="787">
        <v>-1.051229</v>
      </c>
      <c r="R4880" s="785" t="s">
        <v>821</v>
      </c>
      <c r="S4880" s="785" t="s">
        <v>871</v>
      </c>
      <c r="T4880" s="785" t="s">
        <v>871</v>
      </c>
      <c r="U4880" s="785" t="s">
        <v>3137</v>
      </c>
      <c r="V4880" s="785" t="s">
        <v>2846</v>
      </c>
      <c r="W4880" s="785" t="s">
        <v>2621</v>
      </c>
      <c r="X4880" s="785" t="s">
        <v>2621</v>
      </c>
      <c r="Y4880" s="615" t="str">
        <f t="shared" si="76"/>
        <v>Kentainers Limited</v>
      </c>
      <c r="Z4880" s="785" t="s">
        <v>2599</v>
      </c>
      <c r="AA4880" s="785" t="s">
        <v>5464</v>
      </c>
      <c r="AB4880" s="785" t="s">
        <v>2616</v>
      </c>
      <c r="AC4880" s="785" t="s">
        <v>2617</v>
      </c>
      <c r="AD4880" s="786">
        <v>42796</v>
      </c>
    </row>
    <row r="4881" spans="1:30" ht="15.75">
      <c r="A4881" s="785" t="s">
        <v>4301</v>
      </c>
      <c r="B4881" s="785" t="s">
        <v>16305</v>
      </c>
      <c r="C4881" s="785" t="s">
        <v>4303</v>
      </c>
      <c r="D4881" s="785" t="s">
        <v>2599</v>
      </c>
      <c r="E4881" s="785" t="s">
        <v>6443</v>
      </c>
      <c r="F4881" s="786">
        <v>42502</v>
      </c>
      <c r="G4881" s="785" t="s">
        <v>6444</v>
      </c>
      <c r="H4881" s="786">
        <v>42552</v>
      </c>
      <c r="I4881" s="785" t="s">
        <v>16306</v>
      </c>
      <c r="J4881" s="785" t="s">
        <v>627</v>
      </c>
      <c r="K4881" s="785" t="s">
        <v>2612</v>
      </c>
      <c r="L4881" s="785" t="s">
        <v>16307</v>
      </c>
      <c r="M4881" s="785"/>
      <c r="N4881" s="785"/>
      <c r="O4881" s="785"/>
      <c r="P4881" s="787">
        <v>36.172198000000002</v>
      </c>
      <c r="Q4881" s="787">
        <v>-1.000796</v>
      </c>
      <c r="R4881" s="785" t="s">
        <v>2813</v>
      </c>
      <c r="S4881" s="785" t="s">
        <v>16308</v>
      </c>
      <c r="T4881" s="785" t="s">
        <v>3155</v>
      </c>
      <c r="U4881" s="785" t="s">
        <v>3155</v>
      </c>
      <c r="V4881" s="785">
        <v>6.2</v>
      </c>
      <c r="W4881" s="785" t="s">
        <v>2621</v>
      </c>
      <c r="X4881" s="785" t="s">
        <v>2621</v>
      </c>
      <c r="Y4881" s="615" t="str">
        <f t="shared" si="76"/>
        <v>Kentainers Limited</v>
      </c>
      <c r="Z4881" s="785" t="s">
        <v>2599</v>
      </c>
      <c r="AA4881" s="785" t="s">
        <v>5464</v>
      </c>
      <c r="AB4881" s="785" t="s">
        <v>2616</v>
      </c>
      <c r="AC4881" s="785" t="s">
        <v>2617</v>
      </c>
      <c r="AD4881" s="786">
        <v>42796</v>
      </c>
    </row>
    <row r="4882" spans="1:30" ht="15.75">
      <c r="A4882" s="785" t="s">
        <v>4301</v>
      </c>
      <c r="B4882" s="785" t="s">
        <v>17723</v>
      </c>
      <c r="C4882" s="785" t="s">
        <v>4303</v>
      </c>
      <c r="D4882" s="785" t="s">
        <v>2599</v>
      </c>
      <c r="E4882" s="785" t="s">
        <v>6443</v>
      </c>
      <c r="F4882" s="786">
        <v>42502</v>
      </c>
      <c r="G4882" s="785" t="s">
        <v>6444</v>
      </c>
      <c r="H4882" s="786">
        <v>42552</v>
      </c>
      <c r="I4882" s="785" t="s">
        <v>17724</v>
      </c>
      <c r="J4882" s="785" t="s">
        <v>629</v>
      </c>
      <c r="K4882" s="785" t="s">
        <v>17725</v>
      </c>
      <c r="L4882" s="785" t="s">
        <v>17726</v>
      </c>
      <c r="M4882" s="785"/>
      <c r="N4882" s="785"/>
      <c r="O4882" s="785"/>
      <c r="P4882" s="787">
        <v>36.897767999999999</v>
      </c>
      <c r="Q4882" s="787">
        <v>-1.011725</v>
      </c>
      <c r="R4882" s="785" t="s">
        <v>821</v>
      </c>
      <c r="S4882" s="785" t="s">
        <v>2041</v>
      </c>
      <c r="T4882" s="785" t="s">
        <v>2690</v>
      </c>
      <c r="U4882" s="785" t="s">
        <v>17727</v>
      </c>
      <c r="V4882" s="785" t="s">
        <v>3070</v>
      </c>
      <c r="W4882" s="785" t="s">
        <v>3535</v>
      </c>
      <c r="X4882" s="785" t="s">
        <v>3535</v>
      </c>
      <c r="Y4882" s="615" t="str">
        <f t="shared" si="76"/>
        <v>Maurice Kinuthia Wangui</v>
      </c>
      <c r="Z4882" s="785" t="s">
        <v>2599</v>
      </c>
      <c r="AA4882" s="785" t="s">
        <v>4314</v>
      </c>
      <c r="AB4882" s="785" t="s">
        <v>2605</v>
      </c>
      <c r="AC4882" s="785" t="s">
        <v>2606</v>
      </c>
      <c r="AD4882" s="786">
        <v>42796</v>
      </c>
    </row>
    <row r="4883" spans="1:30" ht="15.75">
      <c r="A4883" s="785" t="s">
        <v>4301</v>
      </c>
      <c r="B4883" s="785" t="s">
        <v>17983</v>
      </c>
      <c r="C4883" s="785" t="s">
        <v>4303</v>
      </c>
      <c r="D4883" s="785" t="s">
        <v>2599</v>
      </c>
      <c r="E4883" s="785" t="s">
        <v>6443</v>
      </c>
      <c r="F4883" s="786">
        <v>42502</v>
      </c>
      <c r="G4883" s="785" t="s">
        <v>6444</v>
      </c>
      <c r="H4883" s="786">
        <v>42552</v>
      </c>
      <c r="I4883" s="785" t="s">
        <v>17984</v>
      </c>
      <c r="J4883" s="785" t="s">
        <v>629</v>
      </c>
      <c r="K4883" s="785" t="s">
        <v>17985</v>
      </c>
      <c r="L4883" s="785" t="s">
        <v>17986</v>
      </c>
      <c r="M4883" s="785"/>
      <c r="N4883" s="785"/>
      <c r="O4883" s="785"/>
      <c r="P4883" s="787">
        <v>37.123593</v>
      </c>
      <c r="Q4883" s="787">
        <v>-0.279775</v>
      </c>
      <c r="R4883" s="785" t="s">
        <v>1056</v>
      </c>
      <c r="S4883" s="785" t="s">
        <v>2272</v>
      </c>
      <c r="T4883" s="785" t="s">
        <v>2273</v>
      </c>
      <c r="U4883" s="785" t="s">
        <v>2713</v>
      </c>
      <c r="V4883" s="785" t="s">
        <v>2855</v>
      </c>
      <c r="W4883" s="785" t="s">
        <v>3015</v>
      </c>
      <c r="X4883" s="785" t="s">
        <v>3015</v>
      </c>
      <c r="Y4883" s="615" t="str">
        <f t="shared" si="76"/>
        <v>Mt Kenya Renewable Energy</v>
      </c>
      <c r="Z4883" s="785" t="s">
        <v>2599</v>
      </c>
      <c r="AA4883" s="785" t="s">
        <v>4349</v>
      </c>
      <c r="AB4883" s="785" t="s">
        <v>2605</v>
      </c>
      <c r="AC4883" s="785" t="s">
        <v>2606</v>
      </c>
      <c r="AD4883" s="786">
        <v>42796</v>
      </c>
    </row>
    <row r="4884" spans="1:30" ht="15.75">
      <c r="A4884" s="785" t="s">
        <v>4301</v>
      </c>
      <c r="B4884" s="785" t="s">
        <v>18530</v>
      </c>
      <c r="C4884" s="785" t="s">
        <v>4322</v>
      </c>
      <c r="D4884" s="785" t="s">
        <v>2703</v>
      </c>
      <c r="E4884" s="785" t="s">
        <v>6443</v>
      </c>
      <c r="F4884" s="786">
        <v>42502</v>
      </c>
      <c r="G4884" s="785" t="s">
        <v>6444</v>
      </c>
      <c r="H4884" s="786">
        <v>42552</v>
      </c>
      <c r="I4884" s="785" t="s">
        <v>18531</v>
      </c>
      <c r="J4884" s="785" t="s">
        <v>629</v>
      </c>
      <c r="K4884" s="785" t="s">
        <v>18532</v>
      </c>
      <c r="L4884" s="785" t="s">
        <v>18533</v>
      </c>
      <c r="M4884" s="785"/>
      <c r="N4884" s="785"/>
      <c r="O4884" s="785"/>
      <c r="P4884" s="788"/>
      <c r="Q4884" s="788"/>
      <c r="R4884" s="785" t="s">
        <v>1961</v>
      </c>
      <c r="S4884" s="785" t="s">
        <v>2600</v>
      </c>
      <c r="T4884" s="785" t="s">
        <v>2077</v>
      </c>
      <c r="U4884" s="785" t="s">
        <v>2681</v>
      </c>
      <c r="V4884" s="785" t="s">
        <v>2603</v>
      </c>
      <c r="W4884" s="785" t="s">
        <v>2674</v>
      </c>
      <c r="X4884" s="785" t="s">
        <v>2741</v>
      </c>
      <c r="Y4884" s="615" t="str">
        <f t="shared" si="76"/>
        <v>Nicholas Gichura Kimenyi</v>
      </c>
      <c r="Z4884" s="785" t="s">
        <v>2599</v>
      </c>
      <c r="AA4884" s="785" t="s">
        <v>4314</v>
      </c>
      <c r="AB4884" s="785" t="s">
        <v>2605</v>
      </c>
      <c r="AC4884" s="785" t="s">
        <v>2606</v>
      </c>
      <c r="AD4884" s="786">
        <v>42796</v>
      </c>
    </row>
    <row r="4885" spans="1:30" ht="15.75">
      <c r="A4885" s="785" t="s">
        <v>4301</v>
      </c>
      <c r="B4885" s="785" t="s">
        <v>18542</v>
      </c>
      <c r="C4885" s="785" t="s">
        <v>4322</v>
      </c>
      <c r="D4885" s="785" t="s">
        <v>2703</v>
      </c>
      <c r="E4885" s="785" t="s">
        <v>6443</v>
      </c>
      <c r="F4885" s="786">
        <v>42502</v>
      </c>
      <c r="G4885" s="785" t="s">
        <v>6444</v>
      </c>
      <c r="H4885" s="786">
        <v>42552</v>
      </c>
      <c r="I4885" s="785" t="s">
        <v>18543</v>
      </c>
      <c r="J4885" s="785" t="s">
        <v>629</v>
      </c>
      <c r="K4885" s="785" t="s">
        <v>18544</v>
      </c>
      <c r="L4885" s="785" t="s">
        <v>18545</v>
      </c>
      <c r="M4885" s="785"/>
      <c r="N4885" s="785"/>
      <c r="O4885" s="785"/>
      <c r="P4885" s="788"/>
      <c r="Q4885" s="788"/>
      <c r="R4885" s="785" t="s">
        <v>1104</v>
      </c>
      <c r="S4885" s="785" t="s">
        <v>2911</v>
      </c>
      <c r="T4885" s="785" t="s">
        <v>18546</v>
      </c>
      <c r="U4885" s="785" t="s">
        <v>18547</v>
      </c>
      <c r="V4885" s="785" t="s">
        <v>2603</v>
      </c>
      <c r="W4885" s="785" t="s">
        <v>2674</v>
      </c>
      <c r="X4885" s="785" t="s">
        <v>2741</v>
      </c>
      <c r="Y4885" s="615" t="str">
        <f t="shared" si="76"/>
        <v>Nicholas Gichura Kimenyi</v>
      </c>
      <c r="Z4885" s="785" t="s">
        <v>2599</v>
      </c>
      <c r="AA4885" s="785" t="s">
        <v>4314</v>
      </c>
      <c r="AB4885" s="785" t="s">
        <v>2605</v>
      </c>
      <c r="AC4885" s="785" t="s">
        <v>2606</v>
      </c>
      <c r="AD4885" s="786">
        <v>42796</v>
      </c>
    </row>
    <row r="4886" spans="1:30" ht="15.75">
      <c r="A4886" s="785" t="s">
        <v>4301</v>
      </c>
      <c r="B4886" s="785" t="s">
        <v>18612</v>
      </c>
      <c r="C4886" s="785" t="s">
        <v>4322</v>
      </c>
      <c r="D4886" s="785" t="s">
        <v>2703</v>
      </c>
      <c r="E4886" s="785" t="s">
        <v>6443</v>
      </c>
      <c r="F4886" s="786">
        <v>42502</v>
      </c>
      <c r="G4886" s="785" t="s">
        <v>6444</v>
      </c>
      <c r="H4886" s="786">
        <v>42552</v>
      </c>
      <c r="I4886" s="785" t="s">
        <v>18613</v>
      </c>
      <c r="J4886" s="785" t="s">
        <v>627</v>
      </c>
      <c r="K4886" s="785" t="s">
        <v>18614</v>
      </c>
      <c r="L4886" s="785" t="s">
        <v>18615</v>
      </c>
      <c r="M4886" s="785"/>
      <c r="N4886" s="785"/>
      <c r="O4886" s="785"/>
      <c r="P4886" s="788"/>
      <c r="Q4886" s="788"/>
      <c r="R4886" s="785" t="s">
        <v>1961</v>
      </c>
      <c r="S4886" s="785" t="s">
        <v>2600</v>
      </c>
      <c r="T4886" s="785" t="s">
        <v>1963</v>
      </c>
      <c r="U4886" s="785" t="s">
        <v>18616</v>
      </c>
      <c r="V4886" s="785" t="s">
        <v>2673</v>
      </c>
      <c r="W4886" s="785" t="s">
        <v>2674</v>
      </c>
      <c r="X4886" s="785" t="s">
        <v>2741</v>
      </c>
      <c r="Y4886" s="615" t="str">
        <f t="shared" si="76"/>
        <v>Nicholas Gichura Kimenyi</v>
      </c>
      <c r="Z4886" s="785" t="s">
        <v>2599</v>
      </c>
      <c r="AA4886" s="785" t="s">
        <v>4314</v>
      </c>
      <c r="AB4886" s="785" t="s">
        <v>2605</v>
      </c>
      <c r="AC4886" s="785" t="s">
        <v>2606</v>
      </c>
      <c r="AD4886" s="786">
        <v>42796</v>
      </c>
    </row>
    <row r="4887" spans="1:30" ht="15.75">
      <c r="A4887" s="785" t="s">
        <v>4301</v>
      </c>
      <c r="B4887" s="785" t="s">
        <v>19425</v>
      </c>
      <c r="C4887" s="785" t="s">
        <v>4303</v>
      </c>
      <c r="D4887" s="785" t="s">
        <v>2599</v>
      </c>
      <c r="E4887" s="785" t="s">
        <v>6443</v>
      </c>
      <c r="F4887" s="786">
        <v>42502</v>
      </c>
      <c r="G4887" s="785" t="s">
        <v>6444</v>
      </c>
      <c r="H4887" s="786">
        <v>42552</v>
      </c>
      <c r="I4887" s="785" t="s">
        <v>19426</v>
      </c>
      <c r="J4887" s="785" t="s">
        <v>629</v>
      </c>
      <c r="K4887" s="785" t="s">
        <v>19427</v>
      </c>
      <c r="L4887" s="785" t="s">
        <v>19428</v>
      </c>
      <c r="M4887" s="785"/>
      <c r="N4887" s="785"/>
      <c r="O4887" s="785"/>
      <c r="P4887" s="787">
        <v>35.321340999999997</v>
      </c>
      <c r="Q4887" s="787">
        <v>-0.72837700000000005</v>
      </c>
      <c r="R4887" s="785" t="s">
        <v>1623</v>
      </c>
      <c r="S4887" s="785" t="s">
        <v>2726</v>
      </c>
      <c r="T4887" s="785" t="s">
        <v>3316</v>
      </c>
      <c r="U4887" s="785" t="s">
        <v>19429</v>
      </c>
      <c r="V4887" s="785" t="s">
        <v>3004</v>
      </c>
      <c r="W4887" s="785" t="s">
        <v>13328</v>
      </c>
      <c r="X4887" s="785" t="s">
        <v>19430</v>
      </c>
      <c r="Y4887" s="615" t="str">
        <f t="shared" si="76"/>
        <v>Patrick Langat</v>
      </c>
      <c r="Z4887" s="785" t="s">
        <v>2599</v>
      </c>
      <c r="AA4887" s="785" t="s">
        <v>4314</v>
      </c>
      <c r="AB4887" s="785" t="s">
        <v>2683</v>
      </c>
      <c r="AC4887" s="785" t="s">
        <v>2606</v>
      </c>
      <c r="AD4887" s="786">
        <v>42830</v>
      </c>
    </row>
    <row r="4888" spans="1:30" ht="15.75">
      <c r="A4888" s="785" t="s">
        <v>4301</v>
      </c>
      <c r="B4888" s="785" t="s">
        <v>22553</v>
      </c>
      <c r="C4888" s="785" t="s">
        <v>4303</v>
      </c>
      <c r="D4888" s="785" t="s">
        <v>2599</v>
      </c>
      <c r="E4888" s="785" t="s">
        <v>6443</v>
      </c>
      <c r="F4888" s="786">
        <v>42502</v>
      </c>
      <c r="G4888" s="785" t="s">
        <v>6444</v>
      </c>
      <c r="H4888" s="786">
        <v>42552</v>
      </c>
      <c r="I4888" s="785" t="s">
        <v>22554</v>
      </c>
      <c r="J4888" s="785" t="s">
        <v>627</v>
      </c>
      <c r="K4888" s="785" t="s">
        <v>22555</v>
      </c>
      <c r="L4888" s="785" t="s">
        <v>22556</v>
      </c>
      <c r="M4888" s="785"/>
      <c r="N4888" s="785"/>
      <c r="O4888" s="785"/>
      <c r="P4888" s="787">
        <v>37.593572999999999</v>
      </c>
      <c r="Q4888" s="787">
        <v>-0.41135300000000002</v>
      </c>
      <c r="R4888" s="785" t="s">
        <v>1089</v>
      </c>
      <c r="S4888" s="785" t="s">
        <v>2731</v>
      </c>
      <c r="T4888" s="785" t="s">
        <v>2731</v>
      </c>
      <c r="U4888" s="785" t="s">
        <v>3306</v>
      </c>
      <c r="V4888" s="785" t="s">
        <v>2673</v>
      </c>
      <c r="W4888" s="785" t="s">
        <v>3079</v>
      </c>
      <c r="X4888" s="785" t="s">
        <v>3080</v>
      </c>
      <c r="Y4888" s="615" t="str">
        <f t="shared" si="76"/>
        <v>Samuel Migwi</v>
      </c>
      <c r="Z4888" s="785" t="s">
        <v>22504</v>
      </c>
      <c r="AA4888" s="785" t="s">
        <v>4314</v>
      </c>
      <c r="AB4888" s="785" t="s">
        <v>2605</v>
      </c>
      <c r="AC4888" s="785" t="s">
        <v>2606</v>
      </c>
      <c r="AD4888" s="786">
        <v>43007</v>
      </c>
    </row>
    <row r="4889" spans="1:30" ht="15.75">
      <c r="A4889" s="785" t="s">
        <v>4301</v>
      </c>
      <c r="B4889" s="785" t="s">
        <v>26392</v>
      </c>
      <c r="C4889" s="785" t="s">
        <v>4303</v>
      </c>
      <c r="D4889" s="785" t="s">
        <v>2599</v>
      </c>
      <c r="E4889" s="785" t="s">
        <v>6443</v>
      </c>
      <c r="F4889" s="786">
        <v>42502</v>
      </c>
      <c r="G4889" s="785" t="s">
        <v>6444</v>
      </c>
      <c r="H4889" s="786">
        <v>42552</v>
      </c>
      <c r="I4889" s="785" t="s">
        <v>26393</v>
      </c>
      <c r="J4889" s="785" t="s">
        <v>627</v>
      </c>
      <c r="K4889" s="785" t="s">
        <v>26394</v>
      </c>
      <c r="L4889" s="785" t="s">
        <v>26395</v>
      </c>
      <c r="M4889" s="785"/>
      <c r="N4889" s="785"/>
      <c r="O4889" s="785"/>
      <c r="P4889" s="787">
        <v>34.727670000000003</v>
      </c>
      <c r="Q4889" s="787">
        <v>5.7537999999999999E-2</v>
      </c>
      <c r="R4889" s="785" t="s">
        <v>1700</v>
      </c>
      <c r="S4889" s="785" t="s">
        <v>1700</v>
      </c>
      <c r="T4889" s="785" t="s">
        <v>11582</v>
      </c>
      <c r="U4889" s="785" t="s">
        <v>26396</v>
      </c>
      <c r="V4889" s="785" t="s">
        <v>2603</v>
      </c>
      <c r="W4889" s="785" t="s">
        <v>2689</v>
      </c>
      <c r="X4889" s="785"/>
      <c r="Y4889" s="615" t="str">
        <f t="shared" si="76"/>
        <v>Biotechno &amp; Services</v>
      </c>
      <c r="Z4889" s="785" t="s">
        <v>2599</v>
      </c>
      <c r="AA4889" s="785" t="s">
        <v>4349</v>
      </c>
      <c r="AB4889" s="785" t="s">
        <v>2683</v>
      </c>
      <c r="AC4889" s="785" t="s">
        <v>2606</v>
      </c>
      <c r="AD4889" s="786">
        <v>42796</v>
      </c>
    </row>
    <row r="4890" spans="1:30" ht="15.75">
      <c r="A4890" s="785" t="s">
        <v>4301</v>
      </c>
      <c r="B4890" s="785" t="s">
        <v>26607</v>
      </c>
      <c r="C4890" s="785" t="s">
        <v>4303</v>
      </c>
      <c r="D4890" s="785" t="s">
        <v>2599</v>
      </c>
      <c r="E4890" s="785" t="s">
        <v>6443</v>
      </c>
      <c r="F4890" s="786">
        <v>42502</v>
      </c>
      <c r="G4890" s="785" t="s">
        <v>6444</v>
      </c>
      <c r="H4890" s="786">
        <v>42552</v>
      </c>
      <c r="I4890" s="785" t="s">
        <v>26608</v>
      </c>
      <c r="J4890" s="785" t="s">
        <v>627</v>
      </c>
      <c r="K4890" s="785" t="s">
        <v>26609</v>
      </c>
      <c r="L4890" s="785" t="s">
        <v>26610</v>
      </c>
      <c r="M4890" s="785"/>
      <c r="N4890" s="785"/>
      <c r="O4890" s="785"/>
      <c r="P4890" s="787">
        <v>34.851081999999998</v>
      </c>
      <c r="Q4890" s="787">
        <v>-0.32759700000000003</v>
      </c>
      <c r="R4890" s="785" t="s">
        <v>1575</v>
      </c>
      <c r="S4890" s="785" t="s">
        <v>2675</v>
      </c>
      <c r="T4890" s="785" t="s">
        <v>24650</v>
      </c>
      <c r="U4890" s="785" t="s">
        <v>26611</v>
      </c>
      <c r="V4890" s="785" t="s">
        <v>2673</v>
      </c>
      <c r="W4890" s="785" t="s">
        <v>2676</v>
      </c>
      <c r="X4890" s="785"/>
      <c r="Y4890" s="615" t="str">
        <f t="shared" si="76"/>
        <v>Thomas Mboya Omwadho</v>
      </c>
      <c r="Z4890" s="785" t="s">
        <v>2599</v>
      </c>
      <c r="AA4890" s="785" t="s">
        <v>4314</v>
      </c>
      <c r="AB4890" s="785" t="s">
        <v>2683</v>
      </c>
      <c r="AC4890" s="785" t="s">
        <v>2606</v>
      </c>
      <c r="AD4890" s="786">
        <v>42796</v>
      </c>
    </row>
    <row r="4891" spans="1:30" ht="15.75">
      <c r="A4891" s="785" t="s">
        <v>4301</v>
      </c>
      <c r="B4891" s="785" t="s">
        <v>26661</v>
      </c>
      <c r="C4891" s="785" t="s">
        <v>4322</v>
      </c>
      <c r="D4891" s="785" t="s">
        <v>2703</v>
      </c>
      <c r="E4891" s="785" t="s">
        <v>6443</v>
      </c>
      <c r="F4891" s="786">
        <v>42502</v>
      </c>
      <c r="G4891" s="785" t="s">
        <v>6444</v>
      </c>
      <c r="H4891" s="786">
        <v>42552</v>
      </c>
      <c r="I4891" s="785" t="s">
        <v>26662</v>
      </c>
      <c r="J4891" s="785" t="s">
        <v>629</v>
      </c>
      <c r="K4891" s="785" t="s">
        <v>26663</v>
      </c>
      <c r="L4891" s="785" t="s">
        <v>26664</v>
      </c>
      <c r="M4891" s="785"/>
      <c r="N4891" s="785"/>
      <c r="O4891" s="785"/>
      <c r="P4891" s="787">
        <v>37.525906999999997</v>
      </c>
      <c r="Q4891" s="787">
        <v>-0.478043</v>
      </c>
      <c r="R4891" s="785" t="s">
        <v>1089</v>
      </c>
      <c r="S4891" s="785" t="s">
        <v>1164</v>
      </c>
      <c r="T4891" s="785" t="s">
        <v>2955</v>
      </c>
      <c r="U4891" s="785" t="s">
        <v>26665</v>
      </c>
      <c r="V4891" s="785" t="s">
        <v>2673</v>
      </c>
      <c r="W4891" s="785" t="s">
        <v>2652</v>
      </c>
      <c r="X4891" s="785"/>
      <c r="Y4891" s="615" t="str">
        <f t="shared" si="76"/>
        <v>David Chege</v>
      </c>
      <c r="Z4891" s="785" t="s">
        <v>2599</v>
      </c>
      <c r="AA4891" s="785" t="s">
        <v>4314</v>
      </c>
      <c r="AB4891" s="785" t="s">
        <v>2605</v>
      </c>
      <c r="AC4891" s="785" t="s">
        <v>2606</v>
      </c>
      <c r="AD4891" s="786">
        <v>42796</v>
      </c>
    </row>
    <row r="4892" spans="1:30" ht="15.75">
      <c r="A4892" s="785" t="s">
        <v>4301</v>
      </c>
      <c r="B4892" s="785" t="s">
        <v>26666</v>
      </c>
      <c r="C4892" s="785" t="s">
        <v>4322</v>
      </c>
      <c r="D4892" s="785" t="s">
        <v>7445</v>
      </c>
      <c r="E4892" s="785" t="s">
        <v>6443</v>
      </c>
      <c r="F4892" s="786">
        <v>42502</v>
      </c>
      <c r="G4892" s="785" t="s">
        <v>6444</v>
      </c>
      <c r="H4892" s="786">
        <v>42552</v>
      </c>
      <c r="I4892" s="785" t="s">
        <v>26667</v>
      </c>
      <c r="J4892" s="785" t="s">
        <v>629</v>
      </c>
      <c r="K4892" s="785" t="s">
        <v>26668</v>
      </c>
      <c r="L4892" s="785" t="s">
        <v>26669</v>
      </c>
      <c r="M4892" s="785"/>
      <c r="N4892" s="785"/>
      <c r="O4892" s="785"/>
      <c r="P4892" s="788"/>
      <c r="Q4892" s="788"/>
      <c r="R4892" s="785" t="s">
        <v>1089</v>
      </c>
      <c r="S4892" s="785" t="s">
        <v>2731</v>
      </c>
      <c r="T4892" s="785" t="s">
        <v>7199</v>
      </c>
      <c r="U4892" s="785" t="s">
        <v>26670</v>
      </c>
      <c r="V4892" s="785" t="s">
        <v>2673</v>
      </c>
      <c r="W4892" s="785" t="s">
        <v>2652</v>
      </c>
      <c r="X4892" s="785"/>
      <c r="Y4892" s="615" t="str">
        <f t="shared" si="76"/>
        <v>David Chege</v>
      </c>
      <c r="Z4892" s="785" t="s">
        <v>2599</v>
      </c>
      <c r="AA4892" s="785" t="s">
        <v>4314</v>
      </c>
      <c r="AB4892" s="785" t="s">
        <v>2605</v>
      </c>
      <c r="AC4892" s="785" t="s">
        <v>2606</v>
      </c>
      <c r="AD4892" s="786">
        <v>42796</v>
      </c>
    </row>
    <row r="4893" spans="1:30" ht="15.75">
      <c r="A4893" s="785" t="s">
        <v>4301</v>
      </c>
      <c r="B4893" s="785" t="s">
        <v>26713</v>
      </c>
      <c r="C4893" s="785" t="s">
        <v>4303</v>
      </c>
      <c r="D4893" s="785" t="s">
        <v>2599</v>
      </c>
      <c r="E4893" s="785" t="s">
        <v>6443</v>
      </c>
      <c r="F4893" s="786">
        <v>42502</v>
      </c>
      <c r="G4893" s="785" t="s">
        <v>6444</v>
      </c>
      <c r="H4893" s="786">
        <v>42552</v>
      </c>
      <c r="I4893" s="785" t="s">
        <v>26714</v>
      </c>
      <c r="J4893" s="785" t="s">
        <v>627</v>
      </c>
      <c r="K4893" s="785" t="s">
        <v>26715</v>
      </c>
      <c r="L4893" s="785" t="s">
        <v>26716</v>
      </c>
      <c r="M4893" s="785"/>
      <c r="N4893" s="785"/>
      <c r="O4893" s="785"/>
      <c r="P4893" s="787">
        <v>37.188983999999998</v>
      </c>
      <c r="Q4893" s="787">
        <v>-0.57780699999999996</v>
      </c>
      <c r="R4893" s="785" t="s">
        <v>1961</v>
      </c>
      <c r="S4893" s="785" t="s">
        <v>2671</v>
      </c>
      <c r="T4893" s="785" t="s">
        <v>26717</v>
      </c>
      <c r="U4893" s="785" t="s">
        <v>26718</v>
      </c>
      <c r="V4893" s="785" t="s">
        <v>2673</v>
      </c>
      <c r="W4893" s="785" t="s">
        <v>2652</v>
      </c>
      <c r="X4893" s="785"/>
      <c r="Y4893" s="615" t="str">
        <f t="shared" si="76"/>
        <v>David Chege</v>
      </c>
      <c r="Z4893" s="785" t="s">
        <v>2599</v>
      </c>
      <c r="AA4893" s="785" t="s">
        <v>4314</v>
      </c>
      <c r="AB4893" s="785" t="s">
        <v>2605</v>
      </c>
      <c r="AC4893" s="785" t="s">
        <v>2606</v>
      </c>
      <c r="AD4893" s="786">
        <v>42796</v>
      </c>
    </row>
    <row r="4894" spans="1:30" ht="15.75">
      <c r="A4894" s="785" t="s">
        <v>4301</v>
      </c>
      <c r="B4894" s="785" t="s">
        <v>26925</v>
      </c>
      <c r="C4894" s="785" t="s">
        <v>4379</v>
      </c>
      <c r="D4894" s="785" t="s">
        <v>2751</v>
      </c>
      <c r="E4894" s="785" t="s">
        <v>6443</v>
      </c>
      <c r="F4894" s="786">
        <v>42502</v>
      </c>
      <c r="G4894" s="785" t="s">
        <v>6444</v>
      </c>
      <c r="H4894" s="786">
        <v>42552</v>
      </c>
      <c r="I4894" s="785" t="s">
        <v>26926</v>
      </c>
      <c r="J4894" s="785" t="s">
        <v>629</v>
      </c>
      <c r="K4894" s="785" t="s">
        <v>26927</v>
      </c>
      <c r="L4894" s="785" t="s">
        <v>26928</v>
      </c>
      <c r="M4894" s="785"/>
      <c r="N4894" s="785"/>
      <c r="O4894" s="785"/>
      <c r="P4894" s="788"/>
      <c r="Q4894" s="788"/>
      <c r="R4894" s="785" t="s">
        <v>695</v>
      </c>
      <c r="S4894" s="785" t="s">
        <v>1204</v>
      </c>
      <c r="T4894" s="785" t="s">
        <v>2231</v>
      </c>
      <c r="U4894" s="785" t="s">
        <v>2599</v>
      </c>
      <c r="V4894" s="785" t="s">
        <v>2673</v>
      </c>
      <c r="W4894" s="785" t="s">
        <v>2668</v>
      </c>
      <c r="X4894" s="785"/>
      <c r="Y4894" s="615" t="str">
        <f t="shared" si="76"/>
        <v>Reuben K Kimenyi</v>
      </c>
      <c r="Z4894" s="785" t="s">
        <v>2599</v>
      </c>
      <c r="AA4894" s="785" t="s">
        <v>4314</v>
      </c>
      <c r="AB4894" s="785" t="s">
        <v>2605</v>
      </c>
      <c r="AC4894" s="785" t="s">
        <v>2606</v>
      </c>
      <c r="AD4894" s="786">
        <v>43314</v>
      </c>
    </row>
    <row r="4895" spans="1:30" ht="15.75">
      <c r="A4895" s="785" t="s">
        <v>4301</v>
      </c>
      <c r="B4895" s="785" t="s">
        <v>26937</v>
      </c>
      <c r="C4895" s="785" t="s">
        <v>4322</v>
      </c>
      <c r="D4895" s="785" t="s">
        <v>2703</v>
      </c>
      <c r="E4895" s="785" t="s">
        <v>6443</v>
      </c>
      <c r="F4895" s="786">
        <v>42502</v>
      </c>
      <c r="G4895" s="785" t="s">
        <v>6444</v>
      </c>
      <c r="H4895" s="786">
        <v>42552</v>
      </c>
      <c r="I4895" s="785" t="s">
        <v>26938</v>
      </c>
      <c r="J4895" s="785" t="s">
        <v>629</v>
      </c>
      <c r="K4895" s="785" t="s">
        <v>26939</v>
      </c>
      <c r="L4895" s="785" t="s">
        <v>26940</v>
      </c>
      <c r="M4895" s="785"/>
      <c r="N4895" s="785"/>
      <c r="O4895" s="785"/>
      <c r="P4895" s="788"/>
      <c r="Q4895" s="788"/>
      <c r="R4895" s="785" t="s">
        <v>1056</v>
      </c>
      <c r="S4895" s="785" t="s">
        <v>1132</v>
      </c>
      <c r="T4895" s="785" t="s">
        <v>3940</v>
      </c>
      <c r="U4895" s="785" t="s">
        <v>2599</v>
      </c>
      <c r="V4895" s="785" t="s">
        <v>2673</v>
      </c>
      <c r="W4895" s="785" t="s">
        <v>2674</v>
      </c>
      <c r="X4895" s="785"/>
      <c r="Y4895" s="615" t="str">
        <f t="shared" si="76"/>
        <v>Nicholas Kimenyi</v>
      </c>
      <c r="Z4895" s="785" t="s">
        <v>2599</v>
      </c>
      <c r="AA4895" s="785" t="s">
        <v>4314</v>
      </c>
      <c r="AB4895" s="785" t="s">
        <v>2605</v>
      </c>
      <c r="AC4895" s="785" t="s">
        <v>2606</v>
      </c>
      <c r="AD4895" s="786">
        <v>43314</v>
      </c>
    </row>
    <row r="4896" spans="1:30" ht="15.75">
      <c r="A4896" s="785" t="s">
        <v>4301</v>
      </c>
      <c r="B4896" s="785" t="s">
        <v>27012</v>
      </c>
      <c r="C4896" s="785" t="s">
        <v>4303</v>
      </c>
      <c r="D4896" s="785" t="s">
        <v>2599</v>
      </c>
      <c r="E4896" s="785" t="s">
        <v>6443</v>
      </c>
      <c r="F4896" s="786">
        <v>42502</v>
      </c>
      <c r="G4896" s="785" t="s">
        <v>6444</v>
      </c>
      <c r="H4896" s="786">
        <v>42552</v>
      </c>
      <c r="I4896" s="785" t="s">
        <v>27013</v>
      </c>
      <c r="J4896" s="785" t="s">
        <v>627</v>
      </c>
      <c r="K4896" s="785" t="s">
        <v>27014</v>
      </c>
      <c r="L4896" s="785" t="s">
        <v>27015</v>
      </c>
      <c r="M4896" s="785"/>
      <c r="N4896" s="785"/>
      <c r="O4896" s="785"/>
      <c r="P4896" s="787">
        <v>36.422400000000003</v>
      </c>
      <c r="Q4896" s="787">
        <v>4.8931000000000002E-2</v>
      </c>
      <c r="R4896" s="785" t="s">
        <v>1228</v>
      </c>
      <c r="S4896" s="785" t="s">
        <v>1229</v>
      </c>
      <c r="T4896" s="785" t="s">
        <v>3287</v>
      </c>
      <c r="U4896" s="785" t="s">
        <v>9634</v>
      </c>
      <c r="V4896" s="785" t="s">
        <v>2673</v>
      </c>
      <c r="W4896" s="785" t="s">
        <v>3288</v>
      </c>
      <c r="X4896" s="785"/>
      <c r="Y4896" s="615" t="str">
        <f t="shared" si="76"/>
        <v>KREEN</v>
      </c>
      <c r="Z4896" s="785" t="s">
        <v>2599</v>
      </c>
      <c r="AA4896" s="785" t="s">
        <v>4314</v>
      </c>
      <c r="AB4896" s="785" t="s">
        <v>2605</v>
      </c>
      <c r="AC4896" s="785" t="s">
        <v>2606</v>
      </c>
      <c r="AD4896" s="786">
        <v>42920</v>
      </c>
    </row>
    <row r="4897" spans="1:30" ht="15.75">
      <c r="A4897" s="785" t="s">
        <v>4301</v>
      </c>
      <c r="B4897" s="785" t="s">
        <v>27267</v>
      </c>
      <c r="C4897" s="785" t="s">
        <v>4303</v>
      </c>
      <c r="D4897" s="785" t="s">
        <v>2599</v>
      </c>
      <c r="E4897" s="785" t="s">
        <v>6443</v>
      </c>
      <c r="F4897" s="786">
        <v>42502</v>
      </c>
      <c r="G4897" s="785" t="s">
        <v>6444</v>
      </c>
      <c r="H4897" s="786">
        <v>42552</v>
      </c>
      <c r="I4897" s="785" t="s">
        <v>27268</v>
      </c>
      <c r="J4897" s="785" t="s">
        <v>627</v>
      </c>
      <c r="K4897" s="785" t="s">
        <v>2612</v>
      </c>
      <c r="L4897" s="785" t="s">
        <v>27269</v>
      </c>
      <c r="M4897" s="785"/>
      <c r="N4897" s="785"/>
      <c r="O4897" s="785"/>
      <c r="P4897" s="787">
        <v>37.086008</v>
      </c>
      <c r="Q4897" s="787">
        <v>-0.30944500000000003</v>
      </c>
      <c r="R4897" s="785" t="s">
        <v>1056</v>
      </c>
      <c r="S4897" s="785" t="s">
        <v>2272</v>
      </c>
      <c r="T4897" s="785" t="s">
        <v>27270</v>
      </c>
      <c r="U4897" s="785" t="s">
        <v>3849</v>
      </c>
      <c r="V4897" s="785" t="s">
        <v>2673</v>
      </c>
      <c r="W4897" s="785" t="s">
        <v>2608</v>
      </c>
      <c r="X4897" s="785"/>
      <c r="Y4897" s="615" t="str">
        <f t="shared" si="76"/>
        <v>Biogas International Limited</v>
      </c>
      <c r="Z4897" s="785" t="s">
        <v>2599</v>
      </c>
      <c r="AA4897" s="785" t="s">
        <v>5464</v>
      </c>
      <c r="AB4897" s="785" t="s">
        <v>2609</v>
      </c>
      <c r="AC4897" s="785" t="s">
        <v>2610</v>
      </c>
      <c r="AD4897" s="786">
        <v>42796</v>
      </c>
    </row>
    <row r="4898" spans="1:30" ht="15.75">
      <c r="A4898" s="785" t="s">
        <v>4301</v>
      </c>
      <c r="B4898" s="785" t="s">
        <v>27278</v>
      </c>
      <c r="C4898" s="785" t="s">
        <v>4303</v>
      </c>
      <c r="D4898" s="785" t="s">
        <v>2599</v>
      </c>
      <c r="E4898" s="785" t="s">
        <v>6443</v>
      </c>
      <c r="F4898" s="786">
        <v>42502</v>
      </c>
      <c r="G4898" s="785" t="s">
        <v>6444</v>
      </c>
      <c r="H4898" s="786">
        <v>42552</v>
      </c>
      <c r="I4898" s="785" t="s">
        <v>27279</v>
      </c>
      <c r="J4898" s="785" t="s">
        <v>627</v>
      </c>
      <c r="K4898" s="785" t="s">
        <v>2612</v>
      </c>
      <c r="L4898" s="785" t="s">
        <v>27280</v>
      </c>
      <c r="M4898" s="785"/>
      <c r="N4898" s="785"/>
      <c r="O4898" s="785"/>
      <c r="P4898" s="787">
        <v>37.110106999999999</v>
      </c>
      <c r="Q4898" s="787">
        <v>-0.31602999999999998</v>
      </c>
      <c r="R4898" s="785" t="s">
        <v>1056</v>
      </c>
      <c r="S4898" s="785" t="s">
        <v>2272</v>
      </c>
      <c r="T4898" s="785" t="s">
        <v>2273</v>
      </c>
      <c r="U4898" s="785" t="s">
        <v>3849</v>
      </c>
      <c r="V4898" s="785" t="s">
        <v>2673</v>
      </c>
      <c r="W4898" s="785" t="s">
        <v>2608</v>
      </c>
      <c r="X4898" s="785"/>
      <c r="Y4898" s="615" t="str">
        <f t="shared" si="76"/>
        <v>Biogas International Limited</v>
      </c>
      <c r="Z4898" s="785" t="s">
        <v>2599</v>
      </c>
      <c r="AA4898" s="785" t="s">
        <v>5464</v>
      </c>
      <c r="AB4898" s="785" t="s">
        <v>2609</v>
      </c>
      <c r="AC4898" s="785" t="s">
        <v>2610</v>
      </c>
      <c r="AD4898" s="786">
        <v>42796</v>
      </c>
    </row>
    <row r="4899" spans="1:30" ht="15.75">
      <c r="A4899" s="785" t="s">
        <v>4301</v>
      </c>
      <c r="B4899" s="785" t="s">
        <v>27291</v>
      </c>
      <c r="C4899" s="785" t="s">
        <v>4303</v>
      </c>
      <c r="D4899" s="785" t="s">
        <v>2599</v>
      </c>
      <c r="E4899" s="785" t="s">
        <v>6443</v>
      </c>
      <c r="F4899" s="786">
        <v>42502</v>
      </c>
      <c r="G4899" s="785" t="s">
        <v>6444</v>
      </c>
      <c r="H4899" s="786">
        <v>42552</v>
      </c>
      <c r="I4899" s="785" t="s">
        <v>27292</v>
      </c>
      <c r="J4899" s="785" t="s">
        <v>627</v>
      </c>
      <c r="K4899" s="785" t="s">
        <v>2612</v>
      </c>
      <c r="L4899" s="785" t="s">
        <v>27293</v>
      </c>
      <c r="M4899" s="785"/>
      <c r="N4899" s="785"/>
      <c r="O4899" s="785"/>
      <c r="P4899" s="787">
        <v>35.135030999999998</v>
      </c>
      <c r="Q4899" s="787">
        <v>0.19922100000000001</v>
      </c>
      <c r="R4899" s="785" t="s">
        <v>916</v>
      </c>
      <c r="S4899" s="785" t="s">
        <v>2839</v>
      </c>
      <c r="T4899" s="785" t="s">
        <v>2840</v>
      </c>
      <c r="U4899" s="785" t="s">
        <v>27294</v>
      </c>
      <c r="V4899" s="785" t="s">
        <v>2673</v>
      </c>
      <c r="W4899" s="785" t="s">
        <v>2608</v>
      </c>
      <c r="X4899" s="785"/>
      <c r="Y4899" s="615" t="str">
        <f t="shared" si="76"/>
        <v>Biogas International Limited</v>
      </c>
      <c r="Z4899" s="785" t="s">
        <v>2599</v>
      </c>
      <c r="AA4899" s="785" t="s">
        <v>5464</v>
      </c>
      <c r="AB4899" s="785" t="s">
        <v>2609</v>
      </c>
      <c r="AC4899" s="785" t="s">
        <v>2610</v>
      </c>
      <c r="AD4899" s="786">
        <v>42796</v>
      </c>
    </row>
    <row r="4900" spans="1:30" ht="15.75">
      <c r="A4900" s="785" t="s">
        <v>4301</v>
      </c>
      <c r="B4900" s="785" t="s">
        <v>27298</v>
      </c>
      <c r="C4900" s="785" t="s">
        <v>4379</v>
      </c>
      <c r="D4900" s="785" t="s">
        <v>2751</v>
      </c>
      <c r="E4900" s="785" t="s">
        <v>6443</v>
      </c>
      <c r="F4900" s="786">
        <v>42502</v>
      </c>
      <c r="G4900" s="785" t="s">
        <v>6444</v>
      </c>
      <c r="H4900" s="786">
        <v>42552</v>
      </c>
      <c r="I4900" s="785" t="s">
        <v>27299</v>
      </c>
      <c r="J4900" s="785" t="s">
        <v>629</v>
      </c>
      <c r="K4900" s="785" t="s">
        <v>2612</v>
      </c>
      <c r="L4900" s="785" t="s">
        <v>27300</v>
      </c>
      <c r="M4900" s="785"/>
      <c r="N4900" s="785"/>
      <c r="O4900" s="785"/>
      <c r="P4900" s="787">
        <v>37.444254999999998</v>
      </c>
      <c r="Q4900" s="787">
        <v>-1.852759</v>
      </c>
      <c r="R4900" s="785" t="s">
        <v>1729</v>
      </c>
      <c r="S4900" s="785" t="s">
        <v>728</v>
      </c>
      <c r="T4900" s="785" t="s">
        <v>27301</v>
      </c>
      <c r="U4900" s="785" t="s">
        <v>27302</v>
      </c>
      <c r="V4900" s="785" t="s">
        <v>2673</v>
      </c>
      <c r="W4900" s="785" t="s">
        <v>2608</v>
      </c>
      <c r="X4900" s="785"/>
      <c r="Y4900" s="615" t="str">
        <f t="shared" si="76"/>
        <v>Biogas International Limited</v>
      </c>
      <c r="Z4900" s="785" t="s">
        <v>2599</v>
      </c>
      <c r="AA4900" s="785" t="s">
        <v>5464</v>
      </c>
      <c r="AB4900" s="785" t="s">
        <v>2609</v>
      </c>
      <c r="AC4900" s="785" t="s">
        <v>2610</v>
      </c>
      <c r="AD4900" s="786">
        <v>42796</v>
      </c>
    </row>
    <row r="4901" spans="1:30" ht="15.75">
      <c r="A4901" s="785" t="s">
        <v>4301</v>
      </c>
      <c r="B4901" s="785" t="s">
        <v>27310</v>
      </c>
      <c r="C4901" s="785" t="s">
        <v>4303</v>
      </c>
      <c r="D4901" s="785" t="s">
        <v>2599</v>
      </c>
      <c r="E4901" s="785" t="s">
        <v>6443</v>
      </c>
      <c r="F4901" s="786">
        <v>42502</v>
      </c>
      <c r="G4901" s="785" t="s">
        <v>6444</v>
      </c>
      <c r="H4901" s="786">
        <v>42552</v>
      </c>
      <c r="I4901" s="785" t="s">
        <v>27311</v>
      </c>
      <c r="J4901" s="785" t="s">
        <v>627</v>
      </c>
      <c r="K4901" s="785" t="s">
        <v>2612</v>
      </c>
      <c r="L4901" s="785" t="s">
        <v>27312</v>
      </c>
      <c r="M4901" s="785"/>
      <c r="N4901" s="785"/>
      <c r="O4901" s="785"/>
      <c r="P4901" s="787">
        <v>37.094880000000003</v>
      </c>
      <c r="Q4901" s="787">
        <v>-0.30453200000000002</v>
      </c>
      <c r="R4901" s="785" t="s">
        <v>1056</v>
      </c>
      <c r="S4901" s="785" t="s">
        <v>2272</v>
      </c>
      <c r="T4901" s="785" t="s">
        <v>27313</v>
      </c>
      <c r="U4901" s="785" t="s">
        <v>6088</v>
      </c>
      <c r="V4901" s="785" t="s">
        <v>2673</v>
      </c>
      <c r="W4901" s="785" t="s">
        <v>2608</v>
      </c>
      <c r="X4901" s="785"/>
      <c r="Y4901" s="615" t="str">
        <f t="shared" si="76"/>
        <v>Biogas International Limited</v>
      </c>
      <c r="Z4901" s="785" t="s">
        <v>2599</v>
      </c>
      <c r="AA4901" s="785" t="s">
        <v>5464</v>
      </c>
      <c r="AB4901" s="785" t="s">
        <v>2609</v>
      </c>
      <c r="AC4901" s="785" t="s">
        <v>2610</v>
      </c>
      <c r="AD4901" s="786">
        <v>42796</v>
      </c>
    </row>
    <row r="4902" spans="1:30" ht="15.75">
      <c r="A4902" s="785" t="s">
        <v>4301</v>
      </c>
      <c r="B4902" s="785" t="s">
        <v>27346</v>
      </c>
      <c r="C4902" s="785" t="s">
        <v>4303</v>
      </c>
      <c r="D4902" s="785" t="s">
        <v>2599</v>
      </c>
      <c r="E4902" s="785" t="s">
        <v>6443</v>
      </c>
      <c r="F4902" s="786">
        <v>42502</v>
      </c>
      <c r="G4902" s="785" t="s">
        <v>6444</v>
      </c>
      <c r="H4902" s="786">
        <v>42552</v>
      </c>
      <c r="I4902" s="785" t="s">
        <v>27347</v>
      </c>
      <c r="J4902" s="785" t="s">
        <v>627</v>
      </c>
      <c r="K4902" s="785" t="s">
        <v>2612</v>
      </c>
      <c r="L4902" s="785" t="s">
        <v>27348</v>
      </c>
      <c r="M4902" s="785"/>
      <c r="N4902" s="785"/>
      <c r="O4902" s="785"/>
      <c r="P4902" s="787">
        <v>37.112414999999999</v>
      </c>
      <c r="Q4902" s="787">
        <v>-0.30224499999999999</v>
      </c>
      <c r="R4902" s="785" t="s">
        <v>1056</v>
      </c>
      <c r="S4902" s="785" t="s">
        <v>2272</v>
      </c>
      <c r="T4902" s="785" t="s">
        <v>2273</v>
      </c>
      <c r="U4902" s="785" t="s">
        <v>3849</v>
      </c>
      <c r="V4902" s="785" t="s">
        <v>2673</v>
      </c>
      <c r="W4902" s="785" t="s">
        <v>2608</v>
      </c>
      <c r="X4902" s="785"/>
      <c r="Y4902" s="615" t="str">
        <f t="shared" si="76"/>
        <v>Biogas International Limited</v>
      </c>
      <c r="Z4902" s="785" t="s">
        <v>2599</v>
      </c>
      <c r="AA4902" s="785" t="s">
        <v>5464</v>
      </c>
      <c r="AB4902" s="785" t="s">
        <v>2609</v>
      </c>
      <c r="AC4902" s="785" t="s">
        <v>2610</v>
      </c>
      <c r="AD4902" s="786">
        <v>42796</v>
      </c>
    </row>
    <row r="4903" spans="1:30" ht="15.75">
      <c r="A4903" s="785" t="s">
        <v>4301</v>
      </c>
      <c r="B4903" s="785" t="s">
        <v>27549</v>
      </c>
      <c r="C4903" s="785" t="s">
        <v>4303</v>
      </c>
      <c r="D4903" s="785" t="s">
        <v>2599</v>
      </c>
      <c r="E4903" s="785" t="s">
        <v>6443</v>
      </c>
      <c r="F4903" s="786">
        <v>42502</v>
      </c>
      <c r="G4903" s="785" t="s">
        <v>6444</v>
      </c>
      <c r="H4903" s="786">
        <v>42552</v>
      </c>
      <c r="I4903" s="785" t="s">
        <v>27550</v>
      </c>
      <c r="J4903" s="785" t="s">
        <v>629</v>
      </c>
      <c r="K4903" s="785" t="s">
        <v>27551</v>
      </c>
      <c r="L4903" s="785" t="s">
        <v>27552</v>
      </c>
      <c r="M4903" s="785"/>
      <c r="N4903" s="785"/>
      <c r="O4903" s="785"/>
      <c r="P4903" s="787">
        <v>36.167667000000002</v>
      </c>
      <c r="Q4903" s="787">
        <v>-0.27200299999999999</v>
      </c>
      <c r="R4903" s="785" t="s">
        <v>695</v>
      </c>
      <c r="S4903" s="785" t="s">
        <v>1204</v>
      </c>
      <c r="T4903" s="785" t="s">
        <v>2685</v>
      </c>
      <c r="U4903" s="785" t="s">
        <v>2599</v>
      </c>
      <c r="V4903" s="785" t="s">
        <v>2673</v>
      </c>
      <c r="W4903" s="785" t="s">
        <v>3025</v>
      </c>
      <c r="X4903" s="785"/>
      <c r="Y4903" s="615" t="str">
        <f t="shared" si="76"/>
        <v>Kichemu limited</v>
      </c>
      <c r="Z4903" s="785" t="s">
        <v>2599</v>
      </c>
      <c r="AA4903" s="785" t="s">
        <v>4349</v>
      </c>
      <c r="AB4903" s="785" t="s">
        <v>2605</v>
      </c>
      <c r="AC4903" s="785" t="s">
        <v>2606</v>
      </c>
      <c r="AD4903" s="786">
        <v>42796</v>
      </c>
    </row>
    <row r="4904" spans="1:30" ht="15.75">
      <c r="A4904" s="785" t="s">
        <v>4301</v>
      </c>
      <c r="B4904" s="785" t="s">
        <v>27557</v>
      </c>
      <c r="C4904" s="785" t="s">
        <v>4303</v>
      </c>
      <c r="D4904" s="785" t="s">
        <v>2599</v>
      </c>
      <c r="E4904" s="785" t="s">
        <v>6443</v>
      </c>
      <c r="F4904" s="786">
        <v>42502</v>
      </c>
      <c r="G4904" s="785" t="s">
        <v>6444</v>
      </c>
      <c r="H4904" s="786">
        <v>42552</v>
      </c>
      <c r="I4904" s="785" t="s">
        <v>27558</v>
      </c>
      <c r="J4904" s="785" t="s">
        <v>627</v>
      </c>
      <c r="K4904" s="785" t="s">
        <v>27559</v>
      </c>
      <c r="L4904" s="785" t="s">
        <v>27560</v>
      </c>
      <c r="M4904" s="785"/>
      <c r="N4904" s="785"/>
      <c r="O4904" s="785"/>
      <c r="P4904" s="787">
        <v>37.112687000000001</v>
      </c>
      <c r="Q4904" s="787">
        <v>-0.44401499999999999</v>
      </c>
      <c r="R4904" s="785" t="s">
        <v>1056</v>
      </c>
      <c r="S4904" s="785" t="s">
        <v>2893</v>
      </c>
      <c r="T4904" s="785" t="s">
        <v>27561</v>
      </c>
      <c r="U4904" s="785" t="s">
        <v>3562</v>
      </c>
      <c r="V4904" s="785" t="s">
        <v>2673</v>
      </c>
      <c r="W4904" s="785" t="s">
        <v>3497</v>
      </c>
      <c r="X4904" s="785"/>
      <c r="Y4904" s="615" t="str">
        <f t="shared" si="76"/>
        <v>Cides Ltd</v>
      </c>
      <c r="Z4904" s="785" t="s">
        <v>2599</v>
      </c>
      <c r="AA4904" s="785" t="s">
        <v>4349</v>
      </c>
      <c r="AB4904" s="785" t="s">
        <v>2605</v>
      </c>
      <c r="AC4904" s="785" t="s">
        <v>2606</v>
      </c>
      <c r="AD4904" s="786">
        <v>42796</v>
      </c>
    </row>
    <row r="4905" spans="1:30" ht="15.75">
      <c r="A4905" s="785" t="s">
        <v>4301</v>
      </c>
      <c r="B4905" s="785" t="s">
        <v>27590</v>
      </c>
      <c r="C4905" s="785" t="s">
        <v>4303</v>
      </c>
      <c r="D4905" s="785" t="s">
        <v>2599</v>
      </c>
      <c r="E4905" s="785" t="s">
        <v>6443</v>
      </c>
      <c r="F4905" s="786">
        <v>42502</v>
      </c>
      <c r="G4905" s="785" t="s">
        <v>6444</v>
      </c>
      <c r="H4905" s="786">
        <v>42552</v>
      </c>
      <c r="I4905" s="785" t="s">
        <v>27591</v>
      </c>
      <c r="J4905" s="785" t="s">
        <v>629</v>
      </c>
      <c r="K4905" s="785" t="s">
        <v>27592</v>
      </c>
      <c r="L4905" s="785" t="s">
        <v>27593</v>
      </c>
      <c r="M4905" s="785"/>
      <c r="N4905" s="785"/>
      <c r="O4905" s="785"/>
      <c r="P4905" s="787">
        <v>36.937167000000002</v>
      </c>
      <c r="Q4905" s="787">
        <v>-0.84641699999999997</v>
      </c>
      <c r="R4905" s="785" t="s">
        <v>1030</v>
      </c>
      <c r="S4905" s="785" t="s">
        <v>1031</v>
      </c>
      <c r="T4905" s="785" t="s">
        <v>2220</v>
      </c>
      <c r="U4905" s="785" t="s">
        <v>3580</v>
      </c>
      <c r="V4905" s="785" t="s">
        <v>2673</v>
      </c>
      <c r="W4905" s="785" t="s">
        <v>4054</v>
      </c>
      <c r="X4905" s="785"/>
      <c r="Y4905" s="615" t="str">
        <f t="shared" si="76"/>
        <v>HAMKAM</v>
      </c>
      <c r="Z4905" s="785" t="s">
        <v>2599</v>
      </c>
      <c r="AA4905" s="785" t="s">
        <v>4349</v>
      </c>
      <c r="AB4905" s="785" t="s">
        <v>2605</v>
      </c>
      <c r="AC4905" s="785" t="s">
        <v>2606</v>
      </c>
      <c r="AD4905" s="786">
        <v>42796</v>
      </c>
    </row>
    <row r="4906" spans="1:30" ht="15.75">
      <c r="A4906" s="785" t="s">
        <v>4301</v>
      </c>
      <c r="B4906" s="785" t="s">
        <v>28009</v>
      </c>
      <c r="C4906" s="785" t="s">
        <v>4303</v>
      </c>
      <c r="D4906" s="785" t="s">
        <v>2599</v>
      </c>
      <c r="E4906" s="785" t="s">
        <v>6443</v>
      </c>
      <c r="F4906" s="786">
        <v>42502</v>
      </c>
      <c r="G4906" s="785" t="s">
        <v>6444</v>
      </c>
      <c r="H4906" s="786">
        <v>42552</v>
      </c>
      <c r="I4906" s="785" t="s">
        <v>28010</v>
      </c>
      <c r="J4906" s="785" t="s">
        <v>629</v>
      </c>
      <c r="K4906" s="785" t="s">
        <v>28011</v>
      </c>
      <c r="L4906" s="785" t="s">
        <v>28012</v>
      </c>
      <c r="M4906" s="785"/>
      <c r="N4906" s="785"/>
      <c r="O4906" s="785"/>
      <c r="P4906" s="787">
        <v>35.534182999999999</v>
      </c>
      <c r="Q4906" s="787">
        <v>0.25123699999999999</v>
      </c>
      <c r="R4906" s="785" t="s">
        <v>974</v>
      </c>
      <c r="S4906" s="785" t="s">
        <v>3115</v>
      </c>
      <c r="T4906" s="785" t="s">
        <v>28013</v>
      </c>
      <c r="U4906" s="785" t="s">
        <v>28014</v>
      </c>
      <c r="V4906" s="785" t="s">
        <v>2855</v>
      </c>
      <c r="W4906" s="785" t="s">
        <v>4055</v>
      </c>
      <c r="X4906" s="785"/>
      <c r="Y4906" s="615" t="str">
        <f t="shared" si="76"/>
        <v>Erickson K Musani</v>
      </c>
      <c r="Z4906" s="785" t="s">
        <v>2599</v>
      </c>
      <c r="AA4906" s="785" t="s">
        <v>4314</v>
      </c>
      <c r="AB4906" s="785" t="s">
        <v>2605</v>
      </c>
      <c r="AC4906" s="785" t="s">
        <v>2606</v>
      </c>
      <c r="AD4906" s="786">
        <v>42796</v>
      </c>
    </row>
    <row r="4907" spans="1:30" ht="15.75">
      <c r="A4907" s="785" t="s">
        <v>4301</v>
      </c>
      <c r="B4907" s="785" t="s">
        <v>28015</v>
      </c>
      <c r="C4907" s="785" t="s">
        <v>4303</v>
      </c>
      <c r="D4907" s="785" t="s">
        <v>2599</v>
      </c>
      <c r="E4907" s="785" t="s">
        <v>6443</v>
      </c>
      <c r="F4907" s="786">
        <v>42502</v>
      </c>
      <c r="G4907" s="785" t="s">
        <v>6444</v>
      </c>
      <c r="H4907" s="786">
        <v>42552</v>
      </c>
      <c r="I4907" s="785" t="s">
        <v>28016</v>
      </c>
      <c r="J4907" s="785" t="s">
        <v>627</v>
      </c>
      <c r="K4907" s="785" t="s">
        <v>28017</v>
      </c>
      <c r="L4907" s="785" t="s">
        <v>28018</v>
      </c>
      <c r="M4907" s="785"/>
      <c r="N4907" s="785"/>
      <c r="O4907" s="785"/>
      <c r="P4907" s="787">
        <v>37.075997999999998</v>
      </c>
      <c r="Q4907" s="787">
        <v>-0.57444700000000004</v>
      </c>
      <c r="R4907" s="785" t="s">
        <v>1056</v>
      </c>
      <c r="S4907" s="785" t="s">
        <v>1289</v>
      </c>
      <c r="T4907" s="785" t="s">
        <v>3540</v>
      </c>
      <c r="U4907" s="785" t="s">
        <v>3392</v>
      </c>
      <c r="V4907" s="785" t="s">
        <v>2855</v>
      </c>
      <c r="W4907" s="785" t="s">
        <v>3296</v>
      </c>
      <c r="X4907" s="785"/>
      <c r="Y4907" s="615" t="str">
        <f t="shared" si="76"/>
        <v>John Kariuki</v>
      </c>
      <c r="Z4907" s="785" t="s">
        <v>2599</v>
      </c>
      <c r="AA4907" s="785" t="s">
        <v>4314</v>
      </c>
      <c r="AB4907" s="785" t="s">
        <v>2683</v>
      </c>
      <c r="AC4907" s="785" t="s">
        <v>2606</v>
      </c>
      <c r="AD4907" s="786">
        <v>42796</v>
      </c>
    </row>
    <row r="4908" spans="1:30" ht="15.75">
      <c r="A4908" s="785" t="s">
        <v>4301</v>
      </c>
      <c r="B4908" s="785" t="s">
        <v>28019</v>
      </c>
      <c r="C4908" s="785" t="s">
        <v>4379</v>
      </c>
      <c r="D4908" s="785" t="s">
        <v>2751</v>
      </c>
      <c r="E4908" s="785" t="s">
        <v>6443</v>
      </c>
      <c r="F4908" s="786">
        <v>42502</v>
      </c>
      <c r="G4908" s="785" t="s">
        <v>6444</v>
      </c>
      <c r="H4908" s="786">
        <v>42552</v>
      </c>
      <c r="I4908" s="785" t="s">
        <v>28020</v>
      </c>
      <c r="J4908" s="785" t="s">
        <v>627</v>
      </c>
      <c r="K4908" s="785" t="s">
        <v>28021</v>
      </c>
      <c r="L4908" s="785" t="s">
        <v>28022</v>
      </c>
      <c r="M4908" s="785"/>
      <c r="N4908" s="785"/>
      <c r="O4908" s="785"/>
      <c r="P4908" s="788"/>
      <c r="Q4908" s="788"/>
      <c r="R4908" s="785" t="s">
        <v>1961</v>
      </c>
      <c r="S4908" s="785" t="s">
        <v>2671</v>
      </c>
      <c r="T4908" s="785" t="s">
        <v>3804</v>
      </c>
      <c r="U4908" s="785" t="s">
        <v>28023</v>
      </c>
      <c r="V4908" s="785" t="s">
        <v>2855</v>
      </c>
      <c r="W4908" s="785" t="s">
        <v>3585</v>
      </c>
      <c r="X4908" s="785"/>
      <c r="Y4908" s="615" t="str">
        <f t="shared" si="76"/>
        <v>Geoffrey K Gitau</v>
      </c>
      <c r="Z4908" s="785" t="s">
        <v>2599</v>
      </c>
      <c r="AA4908" s="785" t="s">
        <v>4314</v>
      </c>
      <c r="AB4908" s="785" t="s">
        <v>2605</v>
      </c>
      <c r="AC4908" s="785" t="s">
        <v>2606</v>
      </c>
      <c r="AD4908" s="786">
        <v>42796</v>
      </c>
    </row>
    <row r="4909" spans="1:30" ht="15.75">
      <c r="A4909" s="785" t="s">
        <v>4301</v>
      </c>
      <c r="B4909" s="785" t="s">
        <v>28053</v>
      </c>
      <c r="C4909" s="785" t="s">
        <v>4303</v>
      </c>
      <c r="D4909" s="785" t="s">
        <v>2599</v>
      </c>
      <c r="E4909" s="785" t="s">
        <v>6443</v>
      </c>
      <c r="F4909" s="786">
        <v>42502</v>
      </c>
      <c r="G4909" s="785" t="s">
        <v>6444</v>
      </c>
      <c r="H4909" s="786">
        <v>42552</v>
      </c>
      <c r="I4909" s="785" t="s">
        <v>28054</v>
      </c>
      <c r="J4909" s="785" t="s">
        <v>627</v>
      </c>
      <c r="K4909" s="785" t="s">
        <v>28055</v>
      </c>
      <c r="L4909" s="785" t="s">
        <v>28056</v>
      </c>
      <c r="M4909" s="785"/>
      <c r="N4909" s="785"/>
      <c r="O4909" s="785"/>
      <c r="P4909" s="787">
        <v>36.817680000000003</v>
      </c>
      <c r="Q4909" s="787">
        <v>-1.0715710000000001</v>
      </c>
      <c r="R4909" s="785" t="s">
        <v>821</v>
      </c>
      <c r="S4909" s="785" t="s">
        <v>871</v>
      </c>
      <c r="T4909" s="785" t="s">
        <v>2712</v>
      </c>
      <c r="U4909" s="785" t="s">
        <v>1660</v>
      </c>
      <c r="V4909" s="785" t="s">
        <v>2855</v>
      </c>
      <c r="W4909" s="785" t="s">
        <v>2714</v>
      </c>
      <c r="X4909" s="785"/>
      <c r="Y4909" s="615" t="str">
        <f t="shared" si="76"/>
        <v>Joseph Ndua Tatu</v>
      </c>
      <c r="Z4909" s="785" t="s">
        <v>2599</v>
      </c>
      <c r="AA4909" s="785" t="s">
        <v>4314</v>
      </c>
      <c r="AB4909" s="785" t="s">
        <v>2605</v>
      </c>
      <c r="AC4909" s="785" t="s">
        <v>2606</v>
      </c>
      <c r="AD4909" s="786">
        <v>42796</v>
      </c>
    </row>
    <row r="4910" spans="1:30" ht="15.75">
      <c r="A4910" s="785" t="s">
        <v>4301</v>
      </c>
      <c r="B4910" s="785" t="s">
        <v>28110</v>
      </c>
      <c r="C4910" s="785" t="s">
        <v>4303</v>
      </c>
      <c r="D4910" s="785" t="s">
        <v>2599</v>
      </c>
      <c r="E4910" s="785" t="s">
        <v>6443</v>
      </c>
      <c r="F4910" s="786">
        <v>42502</v>
      </c>
      <c r="G4910" s="785" t="s">
        <v>6444</v>
      </c>
      <c r="H4910" s="786">
        <v>42552</v>
      </c>
      <c r="I4910" s="785" t="s">
        <v>28111</v>
      </c>
      <c r="J4910" s="785" t="s">
        <v>629</v>
      </c>
      <c r="K4910" s="785" t="s">
        <v>28112</v>
      </c>
      <c r="L4910" s="785" t="s">
        <v>28113</v>
      </c>
      <c r="M4910" s="785"/>
      <c r="N4910" s="785"/>
      <c r="O4910" s="785"/>
      <c r="P4910" s="787">
        <v>36.848677000000002</v>
      </c>
      <c r="Q4910" s="787">
        <v>-0.99823300000000004</v>
      </c>
      <c r="R4910" s="785" t="s">
        <v>821</v>
      </c>
      <c r="S4910" s="785" t="s">
        <v>2041</v>
      </c>
      <c r="T4910" s="785" t="s">
        <v>1058</v>
      </c>
      <c r="U4910" s="785" t="s">
        <v>1058</v>
      </c>
      <c r="V4910" s="785" t="s">
        <v>2855</v>
      </c>
      <c r="W4910" s="785" t="s">
        <v>3585</v>
      </c>
      <c r="X4910" s="785"/>
      <c r="Y4910" s="615" t="str">
        <f t="shared" si="76"/>
        <v>Geoffrey K Gitau</v>
      </c>
      <c r="Z4910" s="785" t="s">
        <v>2599</v>
      </c>
      <c r="AA4910" s="785" t="s">
        <v>4314</v>
      </c>
      <c r="AB4910" s="785" t="s">
        <v>2605</v>
      </c>
      <c r="AC4910" s="785" t="s">
        <v>2606</v>
      </c>
      <c r="AD4910" s="786">
        <v>42796</v>
      </c>
    </row>
    <row r="4911" spans="1:30" ht="15.75">
      <c r="A4911" s="785" t="s">
        <v>4301</v>
      </c>
      <c r="B4911" s="785" t="s">
        <v>28131</v>
      </c>
      <c r="C4911" s="785" t="s">
        <v>4303</v>
      </c>
      <c r="D4911" s="785" t="s">
        <v>2599</v>
      </c>
      <c r="E4911" s="785" t="s">
        <v>6443</v>
      </c>
      <c r="F4911" s="786">
        <v>42502</v>
      </c>
      <c r="G4911" s="785" t="s">
        <v>6444</v>
      </c>
      <c r="H4911" s="786">
        <v>42552</v>
      </c>
      <c r="I4911" s="785" t="s">
        <v>28132</v>
      </c>
      <c r="J4911" s="785" t="s">
        <v>629</v>
      </c>
      <c r="K4911" s="785" t="s">
        <v>2612</v>
      </c>
      <c r="L4911" s="785" t="s">
        <v>28133</v>
      </c>
      <c r="M4911" s="785"/>
      <c r="N4911" s="785"/>
      <c r="O4911" s="785"/>
      <c r="P4911" s="787">
        <v>37.049747000000004</v>
      </c>
      <c r="Q4911" s="787">
        <v>-0.364035</v>
      </c>
      <c r="R4911" s="785" t="s">
        <v>1056</v>
      </c>
      <c r="S4911" s="785" t="s">
        <v>2272</v>
      </c>
      <c r="T4911" s="785" t="s">
        <v>6926</v>
      </c>
      <c r="U4911" s="785" t="s">
        <v>28134</v>
      </c>
      <c r="V4911" s="785" t="s">
        <v>2855</v>
      </c>
      <c r="W4911" s="785" t="s">
        <v>3144</v>
      </c>
      <c r="X4911" s="785"/>
      <c r="Y4911" s="615" t="str">
        <f t="shared" si="76"/>
        <v>Loise Gathoni Murigu</v>
      </c>
      <c r="Z4911" s="785" t="s">
        <v>2599</v>
      </c>
      <c r="AA4911" s="785" t="s">
        <v>4314</v>
      </c>
      <c r="AB4911" s="785" t="s">
        <v>2605</v>
      </c>
      <c r="AC4911" s="785" t="s">
        <v>2606</v>
      </c>
      <c r="AD4911" s="786">
        <v>42796</v>
      </c>
    </row>
    <row r="4912" spans="1:30" ht="15.75">
      <c r="A4912" s="785" t="s">
        <v>4301</v>
      </c>
      <c r="B4912" s="785" t="s">
        <v>28162</v>
      </c>
      <c r="C4912" s="785" t="s">
        <v>4303</v>
      </c>
      <c r="D4912" s="785" t="s">
        <v>2599</v>
      </c>
      <c r="E4912" s="785" t="s">
        <v>6443</v>
      </c>
      <c r="F4912" s="786">
        <v>42502</v>
      </c>
      <c r="G4912" s="785" t="s">
        <v>6444</v>
      </c>
      <c r="H4912" s="786">
        <v>42552</v>
      </c>
      <c r="I4912" s="785" t="s">
        <v>28163</v>
      </c>
      <c r="J4912" s="785" t="s">
        <v>629</v>
      </c>
      <c r="K4912" s="785" t="s">
        <v>28164</v>
      </c>
      <c r="L4912" s="785" t="s">
        <v>28165</v>
      </c>
      <c r="M4912" s="785"/>
      <c r="N4912" s="785"/>
      <c r="O4912" s="785"/>
      <c r="P4912" s="787">
        <v>36.750194</v>
      </c>
      <c r="Q4912" s="787">
        <v>-1.010696</v>
      </c>
      <c r="R4912" s="785" t="s">
        <v>821</v>
      </c>
      <c r="S4912" s="785" t="s">
        <v>822</v>
      </c>
      <c r="T4912" s="785" t="s">
        <v>9963</v>
      </c>
      <c r="U4912" s="785" t="s">
        <v>28166</v>
      </c>
      <c r="V4912" s="785" t="s">
        <v>2855</v>
      </c>
      <c r="W4912" s="785" t="s">
        <v>2998</v>
      </c>
      <c r="X4912" s="785"/>
      <c r="Y4912" s="615" t="str">
        <f t="shared" si="76"/>
        <v>Geoffrey Ndua Mbugua</v>
      </c>
      <c r="Z4912" s="785" t="s">
        <v>2599</v>
      </c>
      <c r="AA4912" s="785" t="s">
        <v>4314</v>
      </c>
      <c r="AB4912" s="785" t="s">
        <v>2605</v>
      </c>
      <c r="AC4912" s="785" t="s">
        <v>2606</v>
      </c>
      <c r="AD4912" s="786">
        <v>42796</v>
      </c>
    </row>
    <row r="4913" spans="1:30" ht="15.75">
      <c r="A4913" s="785" t="s">
        <v>4301</v>
      </c>
      <c r="B4913" s="785" t="s">
        <v>28187</v>
      </c>
      <c r="C4913" s="785" t="s">
        <v>4379</v>
      </c>
      <c r="D4913" s="785" t="s">
        <v>2751</v>
      </c>
      <c r="E4913" s="785" t="s">
        <v>6443</v>
      </c>
      <c r="F4913" s="786">
        <v>42502</v>
      </c>
      <c r="G4913" s="785" t="s">
        <v>6444</v>
      </c>
      <c r="H4913" s="786">
        <v>42552</v>
      </c>
      <c r="I4913" s="785" t="s">
        <v>28188</v>
      </c>
      <c r="J4913" s="785" t="s">
        <v>629</v>
      </c>
      <c r="K4913" s="785" t="s">
        <v>28189</v>
      </c>
      <c r="L4913" s="785" t="s">
        <v>28190</v>
      </c>
      <c r="M4913" s="785"/>
      <c r="N4913" s="785"/>
      <c r="O4913" s="785"/>
      <c r="P4913" s="788"/>
      <c r="Q4913" s="788"/>
      <c r="R4913" s="785" t="s">
        <v>960</v>
      </c>
      <c r="S4913" s="785" t="s">
        <v>961</v>
      </c>
      <c r="T4913" s="785" t="s">
        <v>962</v>
      </c>
      <c r="U4913" s="785" t="s">
        <v>3752</v>
      </c>
      <c r="V4913" s="785" t="s">
        <v>2855</v>
      </c>
      <c r="W4913" s="785" t="s">
        <v>3007</v>
      </c>
      <c r="X4913" s="785"/>
      <c r="Y4913" s="615" t="str">
        <f t="shared" si="76"/>
        <v>George Kiriungi Ngatia</v>
      </c>
      <c r="Z4913" s="785" t="s">
        <v>2599</v>
      </c>
      <c r="AA4913" s="785" t="s">
        <v>4314</v>
      </c>
      <c r="AB4913" s="785" t="s">
        <v>2605</v>
      </c>
      <c r="AC4913" s="785" t="s">
        <v>2606</v>
      </c>
      <c r="AD4913" s="786">
        <v>42796</v>
      </c>
    </row>
    <row r="4914" spans="1:30" ht="15.75">
      <c r="A4914" s="785" t="s">
        <v>4301</v>
      </c>
      <c r="B4914" s="785" t="s">
        <v>28191</v>
      </c>
      <c r="C4914" s="785" t="s">
        <v>4303</v>
      </c>
      <c r="D4914" s="785" t="s">
        <v>2599</v>
      </c>
      <c r="E4914" s="785" t="s">
        <v>6443</v>
      </c>
      <c r="F4914" s="786">
        <v>42502</v>
      </c>
      <c r="G4914" s="785" t="s">
        <v>6444</v>
      </c>
      <c r="H4914" s="786">
        <v>42552</v>
      </c>
      <c r="I4914" s="785" t="s">
        <v>28192</v>
      </c>
      <c r="J4914" s="785" t="s">
        <v>629</v>
      </c>
      <c r="K4914" s="785" t="s">
        <v>28193</v>
      </c>
      <c r="L4914" s="785" t="s">
        <v>28194</v>
      </c>
      <c r="M4914" s="785"/>
      <c r="N4914" s="785"/>
      <c r="O4914" s="785"/>
      <c r="P4914" s="787">
        <v>34.863320000000002</v>
      </c>
      <c r="Q4914" s="787">
        <v>-0.310892</v>
      </c>
      <c r="R4914" s="785" t="s">
        <v>1575</v>
      </c>
      <c r="S4914" s="785" t="s">
        <v>2675</v>
      </c>
      <c r="T4914" s="785" t="s">
        <v>24620</v>
      </c>
      <c r="U4914" s="785" t="s">
        <v>2599</v>
      </c>
      <c r="V4914" s="785" t="s">
        <v>2855</v>
      </c>
      <c r="W4914" s="785" t="s">
        <v>2676</v>
      </c>
      <c r="X4914" s="785"/>
      <c r="Y4914" s="615" t="str">
        <f t="shared" si="76"/>
        <v>Thomas Mboya Omwadho</v>
      </c>
      <c r="Z4914" s="785" t="s">
        <v>2599</v>
      </c>
      <c r="AA4914" s="785" t="s">
        <v>4314</v>
      </c>
      <c r="AB4914" s="785" t="s">
        <v>2605</v>
      </c>
      <c r="AC4914" s="785" t="s">
        <v>2606</v>
      </c>
      <c r="AD4914" s="786">
        <v>42796</v>
      </c>
    </row>
    <row r="4915" spans="1:30" ht="15.75">
      <c r="A4915" s="785" t="s">
        <v>4301</v>
      </c>
      <c r="B4915" s="785" t="s">
        <v>28280</v>
      </c>
      <c r="C4915" s="785" t="s">
        <v>4303</v>
      </c>
      <c r="D4915" s="785" t="s">
        <v>2599</v>
      </c>
      <c r="E4915" s="785" t="s">
        <v>6443</v>
      </c>
      <c r="F4915" s="786">
        <v>42502</v>
      </c>
      <c r="G4915" s="785" t="s">
        <v>6444</v>
      </c>
      <c r="H4915" s="786">
        <v>42552</v>
      </c>
      <c r="I4915" s="785" t="s">
        <v>28281</v>
      </c>
      <c r="J4915" s="785" t="s">
        <v>627</v>
      </c>
      <c r="K4915" s="785" t="s">
        <v>2612</v>
      </c>
      <c r="L4915" s="785" t="s">
        <v>28282</v>
      </c>
      <c r="M4915" s="785"/>
      <c r="N4915" s="785"/>
      <c r="O4915" s="785"/>
      <c r="P4915" s="787">
        <v>35.936642999999997</v>
      </c>
      <c r="Q4915" s="787">
        <v>-0.32445499999999999</v>
      </c>
      <c r="R4915" s="785" t="s">
        <v>695</v>
      </c>
      <c r="S4915" s="785" t="s">
        <v>2627</v>
      </c>
      <c r="T4915" s="785" t="s">
        <v>1012</v>
      </c>
      <c r="U4915" s="785" t="s">
        <v>2764</v>
      </c>
      <c r="V4915" s="785" t="s">
        <v>2855</v>
      </c>
      <c r="W4915" s="785" t="s">
        <v>3007</v>
      </c>
      <c r="X4915" s="785"/>
      <c r="Y4915" s="615" t="str">
        <f t="shared" si="76"/>
        <v>George Kiriungi Ngatia</v>
      </c>
      <c r="Z4915" s="785" t="s">
        <v>2599</v>
      </c>
      <c r="AA4915" s="785" t="s">
        <v>4314</v>
      </c>
      <c r="AB4915" s="785" t="s">
        <v>2683</v>
      </c>
      <c r="AC4915" s="785" t="s">
        <v>2606</v>
      </c>
      <c r="AD4915" s="786">
        <v>42796</v>
      </c>
    </row>
    <row r="4916" spans="1:30" ht="15.75">
      <c r="A4916" s="785" t="s">
        <v>4301</v>
      </c>
      <c r="B4916" s="785" t="s">
        <v>28309</v>
      </c>
      <c r="C4916" s="785" t="s">
        <v>4322</v>
      </c>
      <c r="D4916" s="785" t="s">
        <v>2703</v>
      </c>
      <c r="E4916" s="785" t="s">
        <v>6443</v>
      </c>
      <c r="F4916" s="786">
        <v>42502</v>
      </c>
      <c r="G4916" s="785" t="s">
        <v>6444</v>
      </c>
      <c r="H4916" s="786">
        <v>42552</v>
      </c>
      <c r="I4916" s="785" t="s">
        <v>28310</v>
      </c>
      <c r="J4916" s="785" t="s">
        <v>629</v>
      </c>
      <c r="K4916" s="785" t="s">
        <v>28311</v>
      </c>
      <c r="L4916" s="785" t="s">
        <v>28312</v>
      </c>
      <c r="M4916" s="785"/>
      <c r="N4916" s="785"/>
      <c r="O4916" s="785"/>
      <c r="P4916" s="788"/>
      <c r="Q4916" s="788"/>
      <c r="R4916" s="785" t="s">
        <v>1961</v>
      </c>
      <c r="S4916" s="785" t="s">
        <v>2600</v>
      </c>
      <c r="T4916" s="785" t="s">
        <v>2262</v>
      </c>
      <c r="U4916" s="785" t="s">
        <v>28303</v>
      </c>
      <c r="V4916" s="785" t="s">
        <v>2855</v>
      </c>
      <c r="W4916" s="785" t="s">
        <v>2680</v>
      </c>
      <c r="X4916" s="785"/>
      <c r="Y4916" s="615" t="str">
        <f t="shared" si="76"/>
        <v>Isaiah M Wandeto</v>
      </c>
      <c r="Z4916" s="785" t="s">
        <v>2599</v>
      </c>
      <c r="AA4916" s="785" t="s">
        <v>4314</v>
      </c>
      <c r="AB4916" s="785" t="s">
        <v>2605</v>
      </c>
      <c r="AC4916" s="785" t="s">
        <v>2606</v>
      </c>
      <c r="AD4916" s="786">
        <v>42796</v>
      </c>
    </row>
    <row r="4917" spans="1:30" ht="15.75">
      <c r="A4917" s="785" t="s">
        <v>4301</v>
      </c>
      <c r="B4917" s="785" t="s">
        <v>28424</v>
      </c>
      <c r="C4917" s="785" t="s">
        <v>4303</v>
      </c>
      <c r="D4917" s="785" t="s">
        <v>2599</v>
      </c>
      <c r="E4917" s="785" t="s">
        <v>6443</v>
      </c>
      <c r="F4917" s="786">
        <v>42502</v>
      </c>
      <c r="G4917" s="785" t="s">
        <v>6444</v>
      </c>
      <c r="H4917" s="786">
        <v>42552</v>
      </c>
      <c r="I4917" s="785" t="s">
        <v>28425</v>
      </c>
      <c r="J4917" s="785" t="s">
        <v>629</v>
      </c>
      <c r="K4917" s="785" t="s">
        <v>28426</v>
      </c>
      <c r="L4917" s="785" t="s">
        <v>28427</v>
      </c>
      <c r="M4917" s="785"/>
      <c r="N4917" s="785"/>
      <c r="O4917" s="785"/>
      <c r="P4917" s="787">
        <v>36.125692999999998</v>
      </c>
      <c r="Q4917" s="787">
        <v>-9.1039999999999996E-2</v>
      </c>
      <c r="R4917" s="785" t="s">
        <v>695</v>
      </c>
      <c r="S4917" s="785" t="s">
        <v>2231</v>
      </c>
      <c r="T4917" s="785" t="s">
        <v>3332</v>
      </c>
      <c r="U4917" s="785" t="s">
        <v>28428</v>
      </c>
      <c r="V4917" s="785" t="s">
        <v>2855</v>
      </c>
      <c r="W4917" s="785" t="s">
        <v>2668</v>
      </c>
      <c r="X4917" s="785"/>
      <c r="Y4917" s="615" t="str">
        <f t="shared" si="76"/>
        <v>Reuben K Kimenyi</v>
      </c>
      <c r="Z4917" s="785" t="s">
        <v>2599</v>
      </c>
      <c r="AA4917" s="785" t="s">
        <v>4314</v>
      </c>
      <c r="AB4917" s="785" t="s">
        <v>2605</v>
      </c>
      <c r="AC4917" s="785" t="s">
        <v>2606</v>
      </c>
      <c r="AD4917" s="786">
        <v>42796</v>
      </c>
    </row>
    <row r="4918" spans="1:30" ht="15.75">
      <c r="A4918" s="785" t="s">
        <v>4301</v>
      </c>
      <c r="B4918" s="785" t="s">
        <v>28429</v>
      </c>
      <c r="C4918" s="785" t="s">
        <v>4303</v>
      </c>
      <c r="D4918" s="785" t="s">
        <v>2599</v>
      </c>
      <c r="E4918" s="785" t="s">
        <v>6443</v>
      </c>
      <c r="F4918" s="786">
        <v>42502</v>
      </c>
      <c r="G4918" s="785" t="s">
        <v>6444</v>
      </c>
      <c r="H4918" s="786">
        <v>42552</v>
      </c>
      <c r="I4918" s="785" t="s">
        <v>28430</v>
      </c>
      <c r="J4918" s="785" t="s">
        <v>629</v>
      </c>
      <c r="K4918" s="785" t="s">
        <v>28431</v>
      </c>
      <c r="L4918" s="785" t="s">
        <v>28432</v>
      </c>
      <c r="M4918" s="785"/>
      <c r="N4918" s="785"/>
      <c r="O4918" s="785"/>
      <c r="P4918" s="787">
        <v>38.364691000000001</v>
      </c>
      <c r="Q4918" s="787">
        <v>-3.415848</v>
      </c>
      <c r="R4918" s="785" t="s">
        <v>766</v>
      </c>
      <c r="S4918" s="785" t="s">
        <v>767</v>
      </c>
      <c r="T4918" s="785" t="s">
        <v>767</v>
      </c>
      <c r="U4918" s="785" t="s">
        <v>15171</v>
      </c>
      <c r="V4918" s="785" t="s">
        <v>2855</v>
      </c>
      <c r="W4918" s="785" t="s">
        <v>2746</v>
      </c>
      <c r="X4918" s="785"/>
      <c r="Y4918" s="615" t="str">
        <f t="shared" si="76"/>
        <v>Stephen Nyange</v>
      </c>
      <c r="Z4918" s="785" t="s">
        <v>2599</v>
      </c>
      <c r="AA4918" s="785" t="s">
        <v>4314</v>
      </c>
      <c r="AB4918" s="785" t="s">
        <v>2605</v>
      </c>
      <c r="AC4918" s="785" t="s">
        <v>2606</v>
      </c>
      <c r="AD4918" s="786">
        <v>42796</v>
      </c>
    </row>
    <row r="4919" spans="1:30" ht="15.75">
      <c r="A4919" s="785" t="s">
        <v>4301</v>
      </c>
      <c r="B4919" s="785" t="s">
        <v>28843</v>
      </c>
      <c r="C4919" s="785" t="s">
        <v>4303</v>
      </c>
      <c r="D4919" s="785" t="s">
        <v>2599</v>
      </c>
      <c r="E4919" s="785" t="s">
        <v>6443</v>
      </c>
      <c r="F4919" s="786">
        <v>42502</v>
      </c>
      <c r="G4919" s="785" t="s">
        <v>6444</v>
      </c>
      <c r="H4919" s="786">
        <v>42552</v>
      </c>
      <c r="I4919" s="785" t="s">
        <v>28844</v>
      </c>
      <c r="J4919" s="785" t="s">
        <v>629</v>
      </c>
      <c r="K4919" s="785" t="s">
        <v>28845</v>
      </c>
      <c r="L4919" s="785" t="s">
        <v>28846</v>
      </c>
      <c r="M4919" s="785"/>
      <c r="N4919" s="785"/>
      <c r="O4919" s="785"/>
      <c r="P4919" s="787">
        <v>36.173302999999997</v>
      </c>
      <c r="Q4919" s="787">
        <v>-0.238485</v>
      </c>
      <c r="R4919" s="785" t="s">
        <v>695</v>
      </c>
      <c r="S4919" s="785" t="s">
        <v>2684</v>
      </c>
      <c r="T4919" s="785" t="s">
        <v>2191</v>
      </c>
      <c r="U4919" s="785" t="s">
        <v>2599</v>
      </c>
      <c r="V4919" s="785" t="s">
        <v>2855</v>
      </c>
      <c r="W4919" s="785" t="s">
        <v>3025</v>
      </c>
      <c r="X4919" s="785"/>
      <c r="Y4919" s="615" t="str">
        <f t="shared" si="76"/>
        <v>Kichemu limited</v>
      </c>
      <c r="Z4919" s="785" t="s">
        <v>2599</v>
      </c>
      <c r="AA4919" s="785" t="s">
        <v>4349</v>
      </c>
      <c r="AB4919" s="785" t="s">
        <v>2605</v>
      </c>
      <c r="AC4919" s="785" t="s">
        <v>2606</v>
      </c>
      <c r="AD4919" s="786">
        <v>42796</v>
      </c>
    </row>
    <row r="4920" spans="1:30" ht="15.75">
      <c r="A4920" s="785" t="s">
        <v>4301</v>
      </c>
      <c r="B4920" s="785" t="s">
        <v>28860</v>
      </c>
      <c r="C4920" s="785" t="s">
        <v>4303</v>
      </c>
      <c r="D4920" s="785" t="s">
        <v>2599</v>
      </c>
      <c r="E4920" s="785" t="s">
        <v>6443</v>
      </c>
      <c r="F4920" s="786">
        <v>42502</v>
      </c>
      <c r="G4920" s="785" t="s">
        <v>6444</v>
      </c>
      <c r="H4920" s="786">
        <v>42552</v>
      </c>
      <c r="I4920" s="785" t="s">
        <v>28861</v>
      </c>
      <c r="J4920" s="785" t="s">
        <v>627</v>
      </c>
      <c r="K4920" s="785" t="s">
        <v>28862</v>
      </c>
      <c r="L4920" s="785" t="s">
        <v>28863</v>
      </c>
      <c r="M4920" s="785"/>
      <c r="N4920" s="785"/>
      <c r="O4920" s="785"/>
      <c r="P4920" s="787">
        <v>36.173957000000001</v>
      </c>
      <c r="Q4920" s="787">
        <v>-6.2167E-2</v>
      </c>
      <c r="R4920" s="785" t="s">
        <v>695</v>
      </c>
      <c r="S4920" s="785" t="s">
        <v>2231</v>
      </c>
      <c r="T4920" s="785" t="s">
        <v>3332</v>
      </c>
      <c r="U4920" s="785" t="s">
        <v>28864</v>
      </c>
      <c r="V4920" s="785" t="s">
        <v>2855</v>
      </c>
      <c r="W4920" s="785" t="s">
        <v>3025</v>
      </c>
      <c r="X4920" s="785"/>
      <c r="Y4920" s="615" t="str">
        <f t="shared" si="76"/>
        <v>Kichemu limited</v>
      </c>
      <c r="Z4920" s="785" t="s">
        <v>2599</v>
      </c>
      <c r="AA4920" s="785" t="s">
        <v>4349</v>
      </c>
      <c r="AB4920" s="785" t="s">
        <v>2605</v>
      </c>
      <c r="AC4920" s="785" t="s">
        <v>2606</v>
      </c>
      <c r="AD4920" s="786">
        <v>42796</v>
      </c>
    </row>
    <row r="4921" spans="1:30" ht="15.75">
      <c r="A4921" s="785" t="s">
        <v>4301</v>
      </c>
      <c r="B4921" s="785" t="s">
        <v>28871</v>
      </c>
      <c r="C4921" s="785" t="s">
        <v>4303</v>
      </c>
      <c r="D4921" s="785" t="s">
        <v>2599</v>
      </c>
      <c r="E4921" s="785" t="s">
        <v>6443</v>
      </c>
      <c r="F4921" s="786">
        <v>42502</v>
      </c>
      <c r="G4921" s="785" t="s">
        <v>6444</v>
      </c>
      <c r="H4921" s="786">
        <v>42552</v>
      </c>
      <c r="I4921" s="785" t="s">
        <v>28872</v>
      </c>
      <c r="J4921" s="785" t="s">
        <v>629</v>
      </c>
      <c r="K4921" s="785" t="s">
        <v>28873</v>
      </c>
      <c r="L4921" s="785" t="s">
        <v>28874</v>
      </c>
      <c r="M4921" s="785"/>
      <c r="N4921" s="785"/>
      <c r="O4921" s="785"/>
      <c r="P4921" s="787">
        <v>36.677857000000003</v>
      </c>
      <c r="Q4921" s="787">
        <v>-4.1221000000000001E-2</v>
      </c>
      <c r="R4921" s="785" t="s">
        <v>960</v>
      </c>
      <c r="S4921" s="785" t="s">
        <v>3258</v>
      </c>
      <c r="T4921" s="785" t="s">
        <v>2981</v>
      </c>
      <c r="U4921" s="785" t="s">
        <v>3043</v>
      </c>
      <c r="V4921" s="785" t="s">
        <v>2855</v>
      </c>
      <c r="W4921" s="785" t="s">
        <v>2722</v>
      </c>
      <c r="X4921" s="785"/>
      <c r="Y4921" s="615" t="str">
        <f t="shared" si="76"/>
        <v>Ndimar Renewable Energy</v>
      </c>
      <c r="Z4921" s="785" t="s">
        <v>2599</v>
      </c>
      <c r="AA4921" s="785" t="s">
        <v>4349</v>
      </c>
      <c r="AB4921" s="785" t="s">
        <v>2605</v>
      </c>
      <c r="AC4921" s="785" t="s">
        <v>2606</v>
      </c>
      <c r="AD4921" s="786">
        <v>42796</v>
      </c>
    </row>
    <row r="4922" spans="1:30" ht="15.75">
      <c r="A4922" s="785" t="s">
        <v>4301</v>
      </c>
      <c r="B4922" s="785" t="s">
        <v>28879</v>
      </c>
      <c r="C4922" s="785" t="s">
        <v>4303</v>
      </c>
      <c r="D4922" s="785" t="s">
        <v>2599</v>
      </c>
      <c r="E4922" s="785" t="s">
        <v>6443</v>
      </c>
      <c r="F4922" s="786">
        <v>42502</v>
      </c>
      <c r="G4922" s="785" t="s">
        <v>6444</v>
      </c>
      <c r="H4922" s="786">
        <v>42552</v>
      </c>
      <c r="I4922" s="785" t="s">
        <v>28880</v>
      </c>
      <c r="J4922" s="785" t="s">
        <v>627</v>
      </c>
      <c r="K4922" s="785" t="s">
        <v>28881</v>
      </c>
      <c r="L4922" s="785" t="s">
        <v>28882</v>
      </c>
      <c r="M4922" s="785"/>
      <c r="N4922" s="785"/>
      <c r="O4922" s="785"/>
      <c r="P4922" s="787">
        <v>36.165812000000003</v>
      </c>
      <c r="Q4922" s="787">
        <v>-0.27943499999999999</v>
      </c>
      <c r="R4922" s="785" t="s">
        <v>695</v>
      </c>
      <c r="S4922" s="785" t="s">
        <v>2684</v>
      </c>
      <c r="T4922" s="785" t="s">
        <v>2685</v>
      </c>
      <c r="U4922" s="785" t="s">
        <v>28883</v>
      </c>
      <c r="V4922" s="785" t="s">
        <v>2855</v>
      </c>
      <c r="W4922" s="785" t="s">
        <v>3025</v>
      </c>
      <c r="X4922" s="785"/>
      <c r="Y4922" s="615" t="str">
        <f t="shared" si="76"/>
        <v>Kichemu limited</v>
      </c>
      <c r="Z4922" s="785" t="s">
        <v>2599</v>
      </c>
      <c r="AA4922" s="785" t="s">
        <v>4349</v>
      </c>
      <c r="AB4922" s="785" t="s">
        <v>2605</v>
      </c>
      <c r="AC4922" s="785" t="s">
        <v>2606</v>
      </c>
      <c r="AD4922" s="786">
        <v>42796</v>
      </c>
    </row>
    <row r="4923" spans="1:30" ht="15.75">
      <c r="A4923" s="785" t="s">
        <v>4301</v>
      </c>
      <c r="B4923" s="785" t="s">
        <v>28884</v>
      </c>
      <c r="C4923" s="785" t="s">
        <v>4303</v>
      </c>
      <c r="D4923" s="785" t="s">
        <v>2599</v>
      </c>
      <c r="E4923" s="785" t="s">
        <v>6443</v>
      </c>
      <c r="F4923" s="786">
        <v>42502</v>
      </c>
      <c r="G4923" s="785" t="s">
        <v>6444</v>
      </c>
      <c r="H4923" s="786">
        <v>42552</v>
      </c>
      <c r="I4923" s="785" t="s">
        <v>28885</v>
      </c>
      <c r="J4923" s="785" t="s">
        <v>629</v>
      </c>
      <c r="K4923" s="785" t="s">
        <v>28886</v>
      </c>
      <c r="L4923" s="785" t="s">
        <v>28887</v>
      </c>
      <c r="M4923" s="785"/>
      <c r="N4923" s="785"/>
      <c r="O4923" s="785"/>
      <c r="P4923" s="787">
        <v>35.125169999999997</v>
      </c>
      <c r="Q4923" s="787">
        <v>0.207623</v>
      </c>
      <c r="R4923" s="785" t="s">
        <v>916</v>
      </c>
      <c r="S4923" s="785" t="s">
        <v>2839</v>
      </c>
      <c r="T4923" s="785" t="s">
        <v>2840</v>
      </c>
      <c r="U4923" s="785" t="s">
        <v>28888</v>
      </c>
      <c r="V4923" s="785" t="s">
        <v>2855</v>
      </c>
      <c r="W4923" s="785" t="s">
        <v>3181</v>
      </c>
      <c r="X4923" s="785"/>
      <c r="Y4923" s="615" t="str">
        <f t="shared" si="76"/>
        <v>Abiud Limited</v>
      </c>
      <c r="Z4923" s="785" t="s">
        <v>2599</v>
      </c>
      <c r="AA4923" s="785" t="s">
        <v>4349</v>
      </c>
      <c r="AB4923" s="785" t="s">
        <v>2876</v>
      </c>
      <c r="AC4923" s="785" t="s">
        <v>2606</v>
      </c>
      <c r="AD4923" s="786">
        <v>42796</v>
      </c>
    </row>
    <row r="4924" spans="1:30" ht="15.75">
      <c r="A4924" s="785" t="s">
        <v>4301</v>
      </c>
      <c r="B4924" s="785" t="s">
        <v>28889</v>
      </c>
      <c r="C4924" s="785" t="s">
        <v>4303</v>
      </c>
      <c r="D4924" s="785" t="s">
        <v>2599</v>
      </c>
      <c r="E4924" s="785" t="s">
        <v>6443</v>
      </c>
      <c r="F4924" s="786">
        <v>42502</v>
      </c>
      <c r="G4924" s="785" t="s">
        <v>6444</v>
      </c>
      <c r="H4924" s="786">
        <v>42552</v>
      </c>
      <c r="I4924" s="785" t="s">
        <v>28890</v>
      </c>
      <c r="J4924" s="785" t="s">
        <v>629</v>
      </c>
      <c r="K4924" s="785" t="s">
        <v>28891</v>
      </c>
      <c r="L4924" s="785" t="s">
        <v>28892</v>
      </c>
      <c r="M4924" s="785"/>
      <c r="N4924" s="785"/>
      <c r="O4924" s="785"/>
      <c r="P4924" s="787">
        <v>35.138680000000001</v>
      </c>
      <c r="Q4924" s="787">
        <v>0.20521300000000001</v>
      </c>
      <c r="R4924" s="785" t="s">
        <v>916</v>
      </c>
      <c r="S4924" s="785" t="s">
        <v>2839</v>
      </c>
      <c r="T4924" s="785" t="s">
        <v>4398</v>
      </c>
      <c r="U4924" s="785" t="s">
        <v>28893</v>
      </c>
      <c r="V4924" s="785" t="s">
        <v>2855</v>
      </c>
      <c r="W4924" s="785" t="s">
        <v>3181</v>
      </c>
      <c r="X4924" s="785"/>
      <c r="Y4924" s="615" t="str">
        <f t="shared" si="76"/>
        <v>Abiud Limited</v>
      </c>
      <c r="Z4924" s="785" t="s">
        <v>2599</v>
      </c>
      <c r="AA4924" s="785" t="s">
        <v>4349</v>
      </c>
      <c r="AB4924" s="785" t="s">
        <v>2876</v>
      </c>
      <c r="AC4924" s="785" t="s">
        <v>2606</v>
      </c>
      <c r="AD4924" s="786">
        <v>42796</v>
      </c>
    </row>
    <row r="4925" spans="1:30" ht="15.75">
      <c r="A4925" s="785" t="s">
        <v>4301</v>
      </c>
      <c r="B4925" s="785" t="s">
        <v>28894</v>
      </c>
      <c r="C4925" s="785" t="s">
        <v>4303</v>
      </c>
      <c r="D4925" s="785" t="s">
        <v>2599</v>
      </c>
      <c r="E4925" s="785" t="s">
        <v>6443</v>
      </c>
      <c r="F4925" s="786">
        <v>42502</v>
      </c>
      <c r="G4925" s="785" t="s">
        <v>6444</v>
      </c>
      <c r="H4925" s="786">
        <v>42552</v>
      </c>
      <c r="I4925" s="785" t="s">
        <v>28895</v>
      </c>
      <c r="J4925" s="785" t="s">
        <v>629</v>
      </c>
      <c r="K4925" s="785" t="s">
        <v>28896</v>
      </c>
      <c r="L4925" s="785" t="s">
        <v>28897</v>
      </c>
      <c r="M4925" s="785"/>
      <c r="N4925" s="785"/>
      <c r="O4925" s="785"/>
      <c r="P4925" s="787">
        <v>35.071232000000002</v>
      </c>
      <c r="Q4925" s="787">
        <v>0.21706300000000001</v>
      </c>
      <c r="R4925" s="785" t="s">
        <v>916</v>
      </c>
      <c r="S4925" s="785" t="s">
        <v>2839</v>
      </c>
      <c r="T4925" s="785" t="s">
        <v>3757</v>
      </c>
      <c r="U4925" s="785" t="s">
        <v>28898</v>
      </c>
      <c r="V4925" s="785" t="s">
        <v>2855</v>
      </c>
      <c r="W4925" s="785" t="s">
        <v>3181</v>
      </c>
      <c r="X4925" s="785"/>
      <c r="Y4925" s="615" t="str">
        <f t="shared" si="76"/>
        <v>Abiud Limited</v>
      </c>
      <c r="Z4925" s="785" t="s">
        <v>2599</v>
      </c>
      <c r="AA4925" s="785" t="s">
        <v>4349</v>
      </c>
      <c r="AB4925" s="785" t="s">
        <v>2876</v>
      </c>
      <c r="AC4925" s="785" t="s">
        <v>2606</v>
      </c>
      <c r="AD4925" s="786">
        <v>42796</v>
      </c>
    </row>
    <row r="4926" spans="1:30" ht="15.75">
      <c r="A4926" s="785" t="s">
        <v>4301</v>
      </c>
      <c r="B4926" s="785" t="s">
        <v>28905</v>
      </c>
      <c r="C4926" s="785" t="s">
        <v>4303</v>
      </c>
      <c r="D4926" s="785" t="s">
        <v>2599</v>
      </c>
      <c r="E4926" s="785" t="s">
        <v>6443</v>
      </c>
      <c r="F4926" s="786">
        <v>42502</v>
      </c>
      <c r="G4926" s="785" t="s">
        <v>6444</v>
      </c>
      <c r="H4926" s="786">
        <v>42552</v>
      </c>
      <c r="I4926" s="785" t="s">
        <v>28906</v>
      </c>
      <c r="J4926" s="785" t="s">
        <v>629</v>
      </c>
      <c r="K4926" s="785" t="s">
        <v>28907</v>
      </c>
      <c r="L4926" s="785" t="s">
        <v>28908</v>
      </c>
      <c r="M4926" s="785"/>
      <c r="N4926" s="785"/>
      <c r="O4926" s="785"/>
      <c r="P4926" s="787">
        <v>35.172452999999997</v>
      </c>
      <c r="Q4926" s="787">
        <v>0.182118</v>
      </c>
      <c r="R4926" s="785" t="s">
        <v>916</v>
      </c>
      <c r="S4926" s="785" t="s">
        <v>2839</v>
      </c>
      <c r="T4926" s="785" t="s">
        <v>4398</v>
      </c>
      <c r="U4926" s="785" t="s">
        <v>2599</v>
      </c>
      <c r="V4926" s="785" t="s">
        <v>2855</v>
      </c>
      <c r="W4926" s="785" t="s">
        <v>3181</v>
      </c>
      <c r="X4926" s="785"/>
      <c r="Y4926" s="615" t="str">
        <f t="shared" si="76"/>
        <v>Abiud Limited</v>
      </c>
      <c r="Z4926" s="785" t="s">
        <v>2599</v>
      </c>
      <c r="AA4926" s="785" t="s">
        <v>4349</v>
      </c>
      <c r="AB4926" s="785" t="s">
        <v>2876</v>
      </c>
      <c r="AC4926" s="785" t="s">
        <v>2606</v>
      </c>
      <c r="AD4926" s="786">
        <v>42796</v>
      </c>
    </row>
    <row r="4927" spans="1:30" ht="15.75">
      <c r="A4927" s="785" t="s">
        <v>4301</v>
      </c>
      <c r="B4927" s="785" t="s">
        <v>28931</v>
      </c>
      <c r="C4927" s="785" t="s">
        <v>4303</v>
      </c>
      <c r="D4927" s="785" t="s">
        <v>2599</v>
      </c>
      <c r="E4927" s="785" t="s">
        <v>6443</v>
      </c>
      <c r="F4927" s="786">
        <v>42502</v>
      </c>
      <c r="G4927" s="785" t="s">
        <v>6444</v>
      </c>
      <c r="H4927" s="786">
        <v>42552</v>
      </c>
      <c r="I4927" s="785" t="s">
        <v>28932</v>
      </c>
      <c r="J4927" s="785" t="s">
        <v>627</v>
      </c>
      <c r="K4927" s="785" t="s">
        <v>28933</v>
      </c>
      <c r="L4927" s="785" t="s">
        <v>28934</v>
      </c>
      <c r="M4927" s="785"/>
      <c r="N4927" s="785"/>
      <c r="O4927" s="785"/>
      <c r="P4927" s="787">
        <v>35.067594999999997</v>
      </c>
      <c r="Q4927" s="787">
        <v>0.20572499999999999</v>
      </c>
      <c r="R4927" s="785" t="s">
        <v>916</v>
      </c>
      <c r="S4927" s="785" t="s">
        <v>2839</v>
      </c>
      <c r="T4927" s="785" t="s">
        <v>28935</v>
      </c>
      <c r="U4927" s="785" t="s">
        <v>28936</v>
      </c>
      <c r="V4927" s="785" t="s">
        <v>2855</v>
      </c>
      <c r="W4927" s="785" t="s">
        <v>3181</v>
      </c>
      <c r="X4927" s="785"/>
      <c r="Y4927" s="615" t="str">
        <f t="shared" si="76"/>
        <v>Abiud Limited</v>
      </c>
      <c r="Z4927" s="785" t="s">
        <v>2599</v>
      </c>
      <c r="AA4927" s="785" t="s">
        <v>4349</v>
      </c>
      <c r="AB4927" s="785" t="s">
        <v>2876</v>
      </c>
      <c r="AC4927" s="785" t="s">
        <v>2606</v>
      </c>
      <c r="AD4927" s="786">
        <v>42796</v>
      </c>
    </row>
    <row r="4928" spans="1:30" ht="15.75">
      <c r="A4928" s="785" t="s">
        <v>4301</v>
      </c>
      <c r="B4928" s="785" t="s">
        <v>28937</v>
      </c>
      <c r="C4928" s="785" t="s">
        <v>4303</v>
      </c>
      <c r="D4928" s="785" t="s">
        <v>2599</v>
      </c>
      <c r="E4928" s="785" t="s">
        <v>6443</v>
      </c>
      <c r="F4928" s="786">
        <v>42502</v>
      </c>
      <c r="G4928" s="785" t="s">
        <v>6444</v>
      </c>
      <c r="H4928" s="786">
        <v>42552</v>
      </c>
      <c r="I4928" s="785" t="s">
        <v>28938</v>
      </c>
      <c r="J4928" s="785" t="s">
        <v>629</v>
      </c>
      <c r="K4928" s="785" t="s">
        <v>28939</v>
      </c>
      <c r="L4928" s="785" t="s">
        <v>28940</v>
      </c>
      <c r="M4928" s="785"/>
      <c r="N4928" s="785"/>
      <c r="O4928" s="785"/>
      <c r="P4928" s="787">
        <v>36.959440000000001</v>
      </c>
      <c r="Q4928" s="787">
        <v>-0.99154500000000001</v>
      </c>
      <c r="R4928" s="785" t="s">
        <v>821</v>
      </c>
      <c r="S4928" s="785" t="s">
        <v>2120</v>
      </c>
      <c r="T4928" s="785" t="s">
        <v>2121</v>
      </c>
      <c r="U4928" s="785" t="s">
        <v>20776</v>
      </c>
      <c r="V4928" s="785" t="s">
        <v>2855</v>
      </c>
      <c r="W4928" s="785" t="s">
        <v>2707</v>
      </c>
      <c r="X4928" s="785"/>
      <c r="Y4928" s="615" t="str">
        <f t="shared" si="76"/>
        <v>Fagaden Enterprises</v>
      </c>
      <c r="Z4928" s="785" t="s">
        <v>2599</v>
      </c>
      <c r="AA4928" s="785" t="s">
        <v>4349</v>
      </c>
      <c r="AB4928" s="785" t="s">
        <v>2683</v>
      </c>
      <c r="AC4928" s="785" t="s">
        <v>2606</v>
      </c>
      <c r="AD4928" s="786">
        <v>42796</v>
      </c>
    </row>
    <row r="4929" spans="1:30" ht="15.75">
      <c r="A4929" s="785" t="s">
        <v>4301</v>
      </c>
      <c r="B4929" s="785" t="s">
        <v>28953</v>
      </c>
      <c r="C4929" s="785" t="s">
        <v>4303</v>
      </c>
      <c r="D4929" s="785" t="s">
        <v>2599</v>
      </c>
      <c r="E4929" s="785" t="s">
        <v>6443</v>
      </c>
      <c r="F4929" s="786">
        <v>42502</v>
      </c>
      <c r="G4929" s="785" t="s">
        <v>6444</v>
      </c>
      <c r="H4929" s="786">
        <v>42552</v>
      </c>
      <c r="I4929" s="785" t="s">
        <v>28954</v>
      </c>
      <c r="J4929" s="785" t="s">
        <v>627</v>
      </c>
      <c r="K4929" s="785" t="s">
        <v>28955</v>
      </c>
      <c r="L4929" s="785" t="s">
        <v>28956</v>
      </c>
      <c r="M4929" s="785"/>
      <c r="N4929" s="785"/>
      <c r="O4929" s="785"/>
      <c r="P4929" s="787">
        <v>37.105890000000002</v>
      </c>
      <c r="Q4929" s="787">
        <v>-0.43356</v>
      </c>
      <c r="R4929" s="785" t="s">
        <v>1056</v>
      </c>
      <c r="S4929" s="785" t="s">
        <v>2893</v>
      </c>
      <c r="T4929" s="785" t="s">
        <v>3562</v>
      </c>
      <c r="U4929" s="785" t="s">
        <v>3590</v>
      </c>
      <c r="V4929" s="785" t="s">
        <v>2855</v>
      </c>
      <c r="W4929" s="785" t="s">
        <v>3497</v>
      </c>
      <c r="X4929" s="785"/>
      <c r="Y4929" s="615" t="str">
        <f t="shared" si="76"/>
        <v>Cides Ltd</v>
      </c>
      <c r="Z4929" s="785" t="s">
        <v>2599</v>
      </c>
      <c r="AA4929" s="785" t="s">
        <v>4349</v>
      </c>
      <c r="AB4929" s="785" t="s">
        <v>2605</v>
      </c>
      <c r="AC4929" s="785" t="s">
        <v>2606</v>
      </c>
      <c r="AD4929" s="786">
        <v>42796</v>
      </c>
    </row>
    <row r="4930" spans="1:30" ht="15.75">
      <c r="A4930" s="785" t="s">
        <v>4301</v>
      </c>
      <c r="B4930" s="785" t="s">
        <v>28973</v>
      </c>
      <c r="C4930" s="785" t="s">
        <v>4303</v>
      </c>
      <c r="D4930" s="785" t="s">
        <v>2599</v>
      </c>
      <c r="E4930" s="785" t="s">
        <v>6443</v>
      </c>
      <c r="F4930" s="786">
        <v>42502</v>
      </c>
      <c r="G4930" s="785" t="s">
        <v>6444</v>
      </c>
      <c r="H4930" s="786">
        <v>42552</v>
      </c>
      <c r="I4930" s="785" t="s">
        <v>28974</v>
      </c>
      <c r="J4930" s="785" t="s">
        <v>629</v>
      </c>
      <c r="K4930" s="785" t="s">
        <v>28975</v>
      </c>
      <c r="L4930" s="785" t="s">
        <v>28976</v>
      </c>
      <c r="M4930" s="785"/>
      <c r="N4930" s="785"/>
      <c r="O4930" s="785"/>
      <c r="P4930" s="787">
        <v>37.438436000000003</v>
      </c>
      <c r="Q4930" s="787">
        <v>-0.55862100000000003</v>
      </c>
      <c r="R4930" s="785" t="s">
        <v>1961</v>
      </c>
      <c r="S4930" s="785" t="s">
        <v>2066</v>
      </c>
      <c r="T4930" s="785" t="s">
        <v>2858</v>
      </c>
      <c r="U4930" s="785" t="s">
        <v>2599</v>
      </c>
      <c r="V4930" s="785" t="s">
        <v>2855</v>
      </c>
      <c r="W4930" s="785" t="s">
        <v>3511</v>
      </c>
      <c r="X4930" s="785"/>
      <c r="Y4930" s="615" t="str">
        <f t="shared" ref="Y4930:Y4993" si="77">IF(X4930="",W4930,X4930)</f>
        <v>Sakaki Natural Renewable Energy Center</v>
      </c>
      <c r="Z4930" s="785" t="s">
        <v>2599</v>
      </c>
      <c r="AA4930" s="785" t="s">
        <v>4349</v>
      </c>
      <c r="AB4930" s="785" t="s">
        <v>2683</v>
      </c>
      <c r="AC4930" s="785" t="s">
        <v>2606</v>
      </c>
      <c r="AD4930" s="786">
        <v>42796</v>
      </c>
    </row>
    <row r="4931" spans="1:30" ht="15.75">
      <c r="A4931" s="785" t="s">
        <v>4301</v>
      </c>
      <c r="B4931" s="785" t="s">
        <v>29191</v>
      </c>
      <c r="C4931" s="785" t="s">
        <v>4303</v>
      </c>
      <c r="D4931" s="785" t="s">
        <v>2599</v>
      </c>
      <c r="E4931" s="785" t="s">
        <v>6443</v>
      </c>
      <c r="F4931" s="786">
        <v>42502</v>
      </c>
      <c r="G4931" s="785" t="s">
        <v>6444</v>
      </c>
      <c r="H4931" s="786">
        <v>42552</v>
      </c>
      <c r="I4931" s="785" t="s">
        <v>29192</v>
      </c>
      <c r="J4931" s="785" t="s">
        <v>629</v>
      </c>
      <c r="K4931" s="785" t="s">
        <v>29193</v>
      </c>
      <c r="L4931" s="785" t="s">
        <v>29194</v>
      </c>
      <c r="M4931" s="785"/>
      <c r="N4931" s="785"/>
      <c r="O4931" s="785"/>
      <c r="P4931" s="787">
        <v>37.659762999999998</v>
      </c>
      <c r="Q4931" s="787">
        <v>-0.332482</v>
      </c>
      <c r="R4931" s="785" t="s">
        <v>1266</v>
      </c>
      <c r="S4931" s="785" t="s">
        <v>3150</v>
      </c>
      <c r="T4931" s="785" t="s">
        <v>7762</v>
      </c>
      <c r="U4931" s="785" t="s">
        <v>2906</v>
      </c>
      <c r="V4931" s="785" t="s">
        <v>2855</v>
      </c>
      <c r="W4931" s="785" t="s">
        <v>2808</v>
      </c>
      <c r="X4931" s="785"/>
      <c r="Y4931" s="615" t="str">
        <f t="shared" si="77"/>
        <v>Igwemas General Digester Ltd</v>
      </c>
      <c r="Z4931" s="785" t="s">
        <v>2599</v>
      </c>
      <c r="AA4931" s="785" t="s">
        <v>4349</v>
      </c>
      <c r="AB4931" s="785" t="s">
        <v>2605</v>
      </c>
      <c r="AC4931" s="785" t="s">
        <v>2606</v>
      </c>
      <c r="AD4931" s="786">
        <v>42796</v>
      </c>
    </row>
    <row r="4932" spans="1:30" ht="15.75">
      <c r="A4932" s="785" t="s">
        <v>4301</v>
      </c>
      <c r="B4932" s="785" t="s">
        <v>29528</v>
      </c>
      <c r="C4932" s="785" t="s">
        <v>4303</v>
      </c>
      <c r="D4932" s="785" t="s">
        <v>2599</v>
      </c>
      <c r="E4932" s="785" t="s">
        <v>6443</v>
      </c>
      <c r="F4932" s="786">
        <v>42502</v>
      </c>
      <c r="G4932" s="785" t="s">
        <v>6444</v>
      </c>
      <c r="H4932" s="786">
        <v>42552</v>
      </c>
      <c r="I4932" s="785" t="s">
        <v>29529</v>
      </c>
      <c r="J4932" s="785" t="s">
        <v>629</v>
      </c>
      <c r="K4932" s="785" t="s">
        <v>29530</v>
      </c>
      <c r="L4932" s="785" t="s">
        <v>29531</v>
      </c>
      <c r="M4932" s="785"/>
      <c r="N4932" s="785"/>
      <c r="O4932" s="785" t="s">
        <v>29532</v>
      </c>
      <c r="P4932" s="787">
        <v>37.104675</v>
      </c>
      <c r="Q4932" s="787">
        <v>-0.435083</v>
      </c>
      <c r="R4932" s="785" t="s">
        <v>1056</v>
      </c>
      <c r="S4932" s="785" t="s">
        <v>2893</v>
      </c>
      <c r="T4932" s="785" t="s">
        <v>3562</v>
      </c>
      <c r="U4932" s="785" t="s">
        <v>3590</v>
      </c>
      <c r="V4932" s="785" t="s">
        <v>2855</v>
      </c>
      <c r="W4932" s="785" t="s">
        <v>3497</v>
      </c>
      <c r="X4932" s="785"/>
      <c r="Y4932" s="615" t="str">
        <f t="shared" si="77"/>
        <v>Cides Ltd</v>
      </c>
      <c r="Z4932" s="785" t="s">
        <v>2599</v>
      </c>
      <c r="AA4932" s="785" t="s">
        <v>4349</v>
      </c>
      <c r="AB4932" s="785" t="s">
        <v>2683</v>
      </c>
      <c r="AC4932" s="785" t="s">
        <v>2606</v>
      </c>
      <c r="AD4932" s="786">
        <v>42829</v>
      </c>
    </row>
    <row r="4933" spans="1:30" ht="15.75">
      <c r="A4933" s="785" t="s">
        <v>4301</v>
      </c>
      <c r="B4933" s="785" t="s">
        <v>30556</v>
      </c>
      <c r="C4933" s="785" t="s">
        <v>4379</v>
      </c>
      <c r="D4933" s="785" t="s">
        <v>2751</v>
      </c>
      <c r="E4933" s="785" t="s">
        <v>6443</v>
      </c>
      <c r="F4933" s="786">
        <v>42502</v>
      </c>
      <c r="G4933" s="785" t="s">
        <v>6444</v>
      </c>
      <c r="H4933" s="786">
        <v>42552</v>
      </c>
      <c r="I4933" s="785" t="s">
        <v>30557</v>
      </c>
      <c r="J4933" s="785" t="s">
        <v>627</v>
      </c>
      <c r="K4933" s="785" t="s">
        <v>30558</v>
      </c>
      <c r="L4933" s="785" t="s">
        <v>30559</v>
      </c>
      <c r="M4933" s="785"/>
      <c r="N4933" s="785"/>
      <c r="O4933" s="785"/>
      <c r="P4933" s="788"/>
      <c r="Q4933" s="788"/>
      <c r="R4933" s="785" t="s">
        <v>1575</v>
      </c>
      <c r="S4933" s="785" t="s">
        <v>2599</v>
      </c>
      <c r="T4933" s="785" t="s">
        <v>2599</v>
      </c>
      <c r="U4933" s="785" t="s">
        <v>2599</v>
      </c>
      <c r="V4933" s="785" t="s">
        <v>6015</v>
      </c>
      <c r="W4933" s="785" t="s">
        <v>2608</v>
      </c>
      <c r="X4933" s="785"/>
      <c r="Y4933" s="615" t="str">
        <f t="shared" si="77"/>
        <v>Biogas International Limited</v>
      </c>
      <c r="Z4933" s="785" t="s">
        <v>2599</v>
      </c>
      <c r="AA4933" s="785" t="s">
        <v>5464</v>
      </c>
      <c r="AB4933" s="785" t="s">
        <v>2609</v>
      </c>
      <c r="AC4933" s="785" t="s">
        <v>2610</v>
      </c>
      <c r="AD4933" s="786">
        <v>42796</v>
      </c>
    </row>
    <row r="4934" spans="1:30" ht="15.75">
      <c r="A4934" s="785" t="s">
        <v>4301</v>
      </c>
      <c r="B4934" s="785" t="s">
        <v>30583</v>
      </c>
      <c r="C4934" s="785" t="s">
        <v>4379</v>
      </c>
      <c r="D4934" s="785" t="s">
        <v>2751</v>
      </c>
      <c r="E4934" s="785" t="s">
        <v>6443</v>
      </c>
      <c r="F4934" s="786">
        <v>42502</v>
      </c>
      <c r="G4934" s="785" t="s">
        <v>6444</v>
      </c>
      <c r="H4934" s="786">
        <v>42552</v>
      </c>
      <c r="I4934" s="785" t="s">
        <v>30584</v>
      </c>
      <c r="J4934" s="785" t="s">
        <v>627</v>
      </c>
      <c r="K4934" s="785" t="s">
        <v>30585</v>
      </c>
      <c r="L4934" s="785" t="s">
        <v>30586</v>
      </c>
      <c r="M4934" s="785"/>
      <c r="N4934" s="785"/>
      <c r="O4934" s="785"/>
      <c r="P4934" s="788"/>
      <c r="Q4934" s="788"/>
      <c r="R4934" s="785" t="s">
        <v>1729</v>
      </c>
      <c r="S4934" s="785" t="s">
        <v>13390</v>
      </c>
      <c r="T4934" s="785" t="s">
        <v>2599</v>
      </c>
      <c r="U4934" s="785" t="s">
        <v>2599</v>
      </c>
      <c r="V4934" s="785" t="s">
        <v>6015</v>
      </c>
      <c r="W4934" s="785" t="s">
        <v>2608</v>
      </c>
      <c r="X4934" s="785"/>
      <c r="Y4934" s="615" t="str">
        <f t="shared" si="77"/>
        <v>Biogas International Limited</v>
      </c>
      <c r="Z4934" s="785" t="s">
        <v>2599</v>
      </c>
      <c r="AA4934" s="785" t="s">
        <v>5464</v>
      </c>
      <c r="AB4934" s="785" t="s">
        <v>2609</v>
      </c>
      <c r="AC4934" s="785" t="s">
        <v>2610</v>
      </c>
      <c r="AD4934" s="786">
        <v>42796</v>
      </c>
    </row>
    <row r="4935" spans="1:30" ht="15.75">
      <c r="A4935" s="785" t="s">
        <v>4301</v>
      </c>
      <c r="B4935" s="785" t="s">
        <v>30636</v>
      </c>
      <c r="C4935" s="785" t="s">
        <v>4322</v>
      </c>
      <c r="D4935" s="785" t="s">
        <v>2611</v>
      </c>
      <c r="E4935" s="785" t="s">
        <v>6443</v>
      </c>
      <c r="F4935" s="786">
        <v>42502</v>
      </c>
      <c r="G4935" s="785" t="s">
        <v>6444</v>
      </c>
      <c r="H4935" s="786">
        <v>42552</v>
      </c>
      <c r="I4935" s="785" t="s">
        <v>30637</v>
      </c>
      <c r="J4935" s="785" t="s">
        <v>627</v>
      </c>
      <c r="K4935" s="785" t="s">
        <v>2612</v>
      </c>
      <c r="L4935" s="785" t="s">
        <v>30638</v>
      </c>
      <c r="M4935" s="785"/>
      <c r="N4935" s="785"/>
      <c r="O4935" s="785"/>
      <c r="P4935" s="787">
        <v>36.767392000000001</v>
      </c>
      <c r="Q4935" s="787">
        <v>-1.401888</v>
      </c>
      <c r="R4935" s="785" t="s">
        <v>1325</v>
      </c>
      <c r="S4935" s="785" t="s">
        <v>1326</v>
      </c>
      <c r="T4935" s="785" t="s">
        <v>1325</v>
      </c>
      <c r="U4935" s="785" t="s">
        <v>30639</v>
      </c>
      <c r="V4935" s="785" t="s">
        <v>6015</v>
      </c>
      <c r="W4935" s="785" t="s">
        <v>2608</v>
      </c>
      <c r="X4935" s="785"/>
      <c r="Y4935" s="615" t="str">
        <f t="shared" si="77"/>
        <v>Biogas International Limited</v>
      </c>
      <c r="Z4935" s="785" t="s">
        <v>2599</v>
      </c>
      <c r="AA4935" s="785" t="s">
        <v>5464</v>
      </c>
      <c r="AB4935" s="785" t="s">
        <v>2609</v>
      </c>
      <c r="AC4935" s="785" t="s">
        <v>2610</v>
      </c>
      <c r="AD4935" s="786">
        <v>42835</v>
      </c>
    </row>
    <row r="4936" spans="1:30" ht="15.75">
      <c r="A4936" s="785" t="s">
        <v>4301</v>
      </c>
      <c r="B4936" s="785" t="s">
        <v>30810</v>
      </c>
      <c r="C4936" s="785" t="s">
        <v>4303</v>
      </c>
      <c r="D4936" s="785" t="s">
        <v>2599</v>
      </c>
      <c r="E4936" s="785" t="s">
        <v>6443</v>
      </c>
      <c r="F4936" s="786">
        <v>42502</v>
      </c>
      <c r="G4936" s="785" t="s">
        <v>6444</v>
      </c>
      <c r="H4936" s="786">
        <v>42552</v>
      </c>
      <c r="I4936" s="785" t="s">
        <v>30811</v>
      </c>
      <c r="J4936" s="785" t="s">
        <v>629</v>
      </c>
      <c r="K4936" s="785" t="s">
        <v>30812</v>
      </c>
      <c r="L4936" s="785" t="s">
        <v>30813</v>
      </c>
      <c r="M4936" s="785"/>
      <c r="N4936" s="785"/>
      <c r="O4936" s="785"/>
      <c r="P4936" s="787">
        <v>37.072747</v>
      </c>
      <c r="Q4936" s="787">
        <v>-0.56756200000000001</v>
      </c>
      <c r="R4936" s="785" t="s">
        <v>1056</v>
      </c>
      <c r="S4936" s="785" t="s">
        <v>1289</v>
      </c>
      <c r="T4936" s="785" t="s">
        <v>3233</v>
      </c>
      <c r="U4936" s="785" t="s">
        <v>3392</v>
      </c>
      <c r="V4936" s="785" t="s">
        <v>3004</v>
      </c>
      <c r="W4936" s="785" t="s">
        <v>3296</v>
      </c>
      <c r="X4936" s="785"/>
      <c r="Y4936" s="615" t="str">
        <f t="shared" si="77"/>
        <v>John Kariuki</v>
      </c>
      <c r="Z4936" s="785" t="s">
        <v>2599</v>
      </c>
      <c r="AA4936" s="785" t="s">
        <v>4314</v>
      </c>
      <c r="AB4936" s="785" t="s">
        <v>2683</v>
      </c>
      <c r="AC4936" s="785" t="s">
        <v>2606</v>
      </c>
      <c r="AD4936" s="786">
        <v>42796</v>
      </c>
    </row>
    <row r="4937" spans="1:30" ht="15.75">
      <c r="A4937" s="785" t="s">
        <v>4301</v>
      </c>
      <c r="B4937" s="785" t="s">
        <v>30848</v>
      </c>
      <c r="C4937" s="785" t="s">
        <v>4303</v>
      </c>
      <c r="D4937" s="785" t="s">
        <v>2599</v>
      </c>
      <c r="E4937" s="785" t="s">
        <v>6443</v>
      </c>
      <c r="F4937" s="786">
        <v>42502</v>
      </c>
      <c r="G4937" s="785" t="s">
        <v>6444</v>
      </c>
      <c r="H4937" s="786">
        <v>42552</v>
      </c>
      <c r="I4937" s="785" t="s">
        <v>30849</v>
      </c>
      <c r="J4937" s="785" t="s">
        <v>627</v>
      </c>
      <c r="K4937" s="785" t="s">
        <v>2612</v>
      </c>
      <c r="L4937" s="785" t="s">
        <v>30850</v>
      </c>
      <c r="M4937" s="785"/>
      <c r="N4937" s="785"/>
      <c r="O4937" s="785"/>
      <c r="P4937" s="787">
        <v>35.086719000000002</v>
      </c>
      <c r="Q4937" s="787">
        <v>1.050486</v>
      </c>
      <c r="R4937" s="785" t="s">
        <v>1189</v>
      </c>
      <c r="S4937" s="785" t="s">
        <v>3648</v>
      </c>
      <c r="T4937" s="785" t="s">
        <v>3648</v>
      </c>
      <c r="U4937" s="785" t="s">
        <v>3648</v>
      </c>
      <c r="V4937" s="785" t="s">
        <v>3004</v>
      </c>
      <c r="W4937" s="785" t="s">
        <v>2884</v>
      </c>
      <c r="X4937" s="785"/>
      <c r="Y4937" s="615" t="str">
        <f t="shared" si="77"/>
        <v>Aggrey Itavale</v>
      </c>
      <c r="Z4937" s="785" t="s">
        <v>2599</v>
      </c>
      <c r="AA4937" s="785" t="s">
        <v>4314</v>
      </c>
      <c r="AB4937" s="785" t="s">
        <v>2605</v>
      </c>
      <c r="AC4937" s="785" t="s">
        <v>2606</v>
      </c>
      <c r="AD4937" s="786">
        <v>42796</v>
      </c>
    </row>
    <row r="4938" spans="1:30" ht="15.75">
      <c r="A4938" s="785" t="s">
        <v>4301</v>
      </c>
      <c r="B4938" s="785" t="s">
        <v>30989</v>
      </c>
      <c r="C4938" s="785" t="s">
        <v>4303</v>
      </c>
      <c r="D4938" s="785" t="s">
        <v>2599</v>
      </c>
      <c r="E4938" s="785" t="s">
        <v>6443</v>
      </c>
      <c r="F4938" s="786">
        <v>42502</v>
      </c>
      <c r="G4938" s="785" t="s">
        <v>6444</v>
      </c>
      <c r="H4938" s="786">
        <v>42552</v>
      </c>
      <c r="I4938" s="785" t="s">
        <v>30990</v>
      </c>
      <c r="J4938" s="785" t="s">
        <v>627</v>
      </c>
      <c r="K4938" s="785" t="s">
        <v>30991</v>
      </c>
      <c r="L4938" s="785" t="s">
        <v>30992</v>
      </c>
      <c r="M4938" s="785"/>
      <c r="N4938" s="785"/>
      <c r="O4938" s="785"/>
      <c r="P4938" s="787">
        <v>36.993658000000003</v>
      </c>
      <c r="Q4938" s="787">
        <v>-1.256041</v>
      </c>
      <c r="R4938" s="785" t="s">
        <v>2661</v>
      </c>
      <c r="S4938" s="785" t="s">
        <v>8598</v>
      </c>
      <c r="T4938" s="785" t="s">
        <v>2688</v>
      </c>
      <c r="U4938" s="785" t="s">
        <v>30993</v>
      </c>
      <c r="V4938" s="785" t="s">
        <v>3004</v>
      </c>
      <c r="W4938" s="785" t="s">
        <v>3092</v>
      </c>
      <c r="X4938" s="785"/>
      <c r="Y4938" s="615" t="str">
        <f t="shared" si="77"/>
        <v>Lazarus N Kariuki</v>
      </c>
      <c r="Z4938" s="785" t="s">
        <v>2599</v>
      </c>
      <c r="AA4938" s="785" t="s">
        <v>4314</v>
      </c>
      <c r="AB4938" s="785" t="s">
        <v>2605</v>
      </c>
      <c r="AC4938" s="785" t="s">
        <v>2606</v>
      </c>
      <c r="AD4938" s="786">
        <v>42796</v>
      </c>
    </row>
    <row r="4939" spans="1:30" ht="15.75">
      <c r="A4939" s="785" t="s">
        <v>4301</v>
      </c>
      <c r="B4939" s="785" t="s">
        <v>31398</v>
      </c>
      <c r="C4939" s="785" t="s">
        <v>4303</v>
      </c>
      <c r="D4939" s="785" t="s">
        <v>2599</v>
      </c>
      <c r="E4939" s="785" t="s">
        <v>6443</v>
      </c>
      <c r="F4939" s="786">
        <v>42502</v>
      </c>
      <c r="G4939" s="785" t="s">
        <v>6444</v>
      </c>
      <c r="H4939" s="786">
        <v>42552</v>
      </c>
      <c r="I4939" s="785" t="s">
        <v>31399</v>
      </c>
      <c r="J4939" s="785" t="s">
        <v>627</v>
      </c>
      <c r="K4939" s="785" t="s">
        <v>31400</v>
      </c>
      <c r="L4939" s="785" t="s">
        <v>31401</v>
      </c>
      <c r="M4939" s="785"/>
      <c r="N4939" s="785"/>
      <c r="O4939" s="785"/>
      <c r="P4939" s="787">
        <v>37.133907000000001</v>
      </c>
      <c r="Q4939" s="787">
        <v>-0.47892200000000001</v>
      </c>
      <c r="R4939" s="785" t="s">
        <v>1056</v>
      </c>
      <c r="S4939" s="785" t="s">
        <v>1132</v>
      </c>
      <c r="T4939" s="785" t="s">
        <v>31402</v>
      </c>
      <c r="U4939" s="785" t="s">
        <v>31403</v>
      </c>
      <c r="V4939" s="785" t="s">
        <v>3004</v>
      </c>
      <c r="W4939" s="785" t="s">
        <v>3015</v>
      </c>
      <c r="X4939" s="785"/>
      <c r="Y4939" s="615" t="str">
        <f t="shared" si="77"/>
        <v>Mt Kenya Renewable Energy</v>
      </c>
      <c r="Z4939" s="785" t="s">
        <v>2599</v>
      </c>
      <c r="AA4939" s="785" t="s">
        <v>4349</v>
      </c>
      <c r="AB4939" s="785" t="s">
        <v>2605</v>
      </c>
      <c r="AC4939" s="785" t="s">
        <v>2606</v>
      </c>
      <c r="AD4939" s="786">
        <v>42796</v>
      </c>
    </row>
    <row r="4940" spans="1:30" ht="15.75">
      <c r="A4940" s="785" t="s">
        <v>4301</v>
      </c>
      <c r="B4940" s="785" t="s">
        <v>31445</v>
      </c>
      <c r="C4940" s="785" t="s">
        <v>4379</v>
      </c>
      <c r="D4940" s="785" t="s">
        <v>2751</v>
      </c>
      <c r="E4940" s="785" t="s">
        <v>6443</v>
      </c>
      <c r="F4940" s="786">
        <v>42502</v>
      </c>
      <c r="G4940" s="785" t="s">
        <v>6444</v>
      </c>
      <c r="H4940" s="786">
        <v>42552</v>
      </c>
      <c r="I4940" s="785" t="s">
        <v>31446</v>
      </c>
      <c r="J4940" s="785" t="s">
        <v>629</v>
      </c>
      <c r="K4940" s="785" t="s">
        <v>31447</v>
      </c>
      <c r="L4940" s="785" t="s">
        <v>31448</v>
      </c>
      <c r="M4940" s="785"/>
      <c r="N4940" s="785"/>
      <c r="O4940" s="785"/>
      <c r="P4940" s="788"/>
      <c r="Q4940" s="788"/>
      <c r="R4940" s="785" t="s">
        <v>1961</v>
      </c>
      <c r="S4940" s="785" t="s">
        <v>11651</v>
      </c>
      <c r="T4940" s="785" t="s">
        <v>31449</v>
      </c>
      <c r="U4940" s="785" t="s">
        <v>31450</v>
      </c>
      <c r="V4940" s="785" t="s">
        <v>3004</v>
      </c>
      <c r="W4940" s="785" t="s">
        <v>3005</v>
      </c>
      <c r="X4940" s="785"/>
      <c r="Y4940" s="615" t="str">
        <f t="shared" si="77"/>
        <v>Eastern Bioteck</v>
      </c>
      <c r="Z4940" s="785" t="s">
        <v>2599</v>
      </c>
      <c r="AA4940" s="785" t="s">
        <v>4349</v>
      </c>
      <c r="AB4940" s="785" t="s">
        <v>2605</v>
      </c>
      <c r="AC4940" s="785" t="s">
        <v>2606</v>
      </c>
      <c r="AD4940" s="786">
        <v>42796</v>
      </c>
    </row>
    <row r="4941" spans="1:30" ht="15.75">
      <c r="A4941" s="785" t="s">
        <v>4301</v>
      </c>
      <c r="B4941" s="785" t="s">
        <v>32053</v>
      </c>
      <c r="C4941" s="785" t="s">
        <v>4303</v>
      </c>
      <c r="D4941" s="785" t="s">
        <v>2599</v>
      </c>
      <c r="E4941" s="785" t="s">
        <v>6443</v>
      </c>
      <c r="F4941" s="786">
        <v>42502</v>
      </c>
      <c r="G4941" s="785" t="s">
        <v>6444</v>
      </c>
      <c r="H4941" s="786">
        <v>42552</v>
      </c>
      <c r="I4941" s="785" t="s">
        <v>32054</v>
      </c>
      <c r="J4941" s="785" t="s">
        <v>629</v>
      </c>
      <c r="K4941" s="785" t="s">
        <v>32055</v>
      </c>
      <c r="L4941" s="785" t="s">
        <v>32056</v>
      </c>
      <c r="M4941" s="785"/>
      <c r="N4941" s="785"/>
      <c r="O4941" s="785"/>
      <c r="P4941" s="787">
        <v>35.258079000000002</v>
      </c>
      <c r="Q4941" s="787">
        <v>0.44831900000000002</v>
      </c>
      <c r="R4941" s="785" t="s">
        <v>893</v>
      </c>
      <c r="S4941" s="785" t="s">
        <v>2708</v>
      </c>
      <c r="T4941" s="785" t="s">
        <v>32057</v>
      </c>
      <c r="U4941" s="785" t="s">
        <v>32057</v>
      </c>
      <c r="V4941" s="785" t="s">
        <v>3070</v>
      </c>
      <c r="W4941" s="785" t="s">
        <v>3239</v>
      </c>
      <c r="X4941" s="785"/>
      <c r="Y4941" s="615" t="str">
        <f t="shared" si="77"/>
        <v>Daniel Bartilol</v>
      </c>
      <c r="Z4941" s="785" t="s">
        <v>2599</v>
      </c>
      <c r="AA4941" s="785" t="s">
        <v>4314</v>
      </c>
      <c r="AB4941" s="785" t="s">
        <v>2605</v>
      </c>
      <c r="AC4941" s="785" t="s">
        <v>2606</v>
      </c>
      <c r="AD4941" s="786">
        <v>42796</v>
      </c>
    </row>
    <row r="4942" spans="1:30" ht="15.75">
      <c r="A4942" s="785" t="s">
        <v>4301</v>
      </c>
      <c r="B4942" s="785" t="s">
        <v>32096</v>
      </c>
      <c r="C4942" s="785" t="s">
        <v>4303</v>
      </c>
      <c r="D4942" s="785" t="s">
        <v>2599</v>
      </c>
      <c r="E4942" s="785" t="s">
        <v>6443</v>
      </c>
      <c r="F4942" s="786">
        <v>42502</v>
      </c>
      <c r="G4942" s="785" t="s">
        <v>6444</v>
      </c>
      <c r="H4942" s="786">
        <v>42552</v>
      </c>
      <c r="I4942" s="785" t="s">
        <v>32097</v>
      </c>
      <c r="J4942" s="785" t="s">
        <v>629</v>
      </c>
      <c r="K4942" s="785" t="s">
        <v>32098</v>
      </c>
      <c r="L4942" s="785" t="s">
        <v>32099</v>
      </c>
      <c r="M4942" s="785"/>
      <c r="N4942" s="785"/>
      <c r="O4942" s="785"/>
      <c r="P4942" s="787">
        <v>34.941167999999998</v>
      </c>
      <c r="Q4942" s="787">
        <v>-0.74080999999999997</v>
      </c>
      <c r="R4942" s="785" t="s">
        <v>843</v>
      </c>
      <c r="S4942" s="785" t="s">
        <v>1310</v>
      </c>
      <c r="T4942" s="785" t="s">
        <v>3858</v>
      </c>
      <c r="U4942" s="785" t="s">
        <v>32100</v>
      </c>
      <c r="V4942" s="785" t="s">
        <v>3070</v>
      </c>
      <c r="W4942" s="785" t="s">
        <v>3578</v>
      </c>
      <c r="X4942" s="785"/>
      <c r="Y4942" s="615" t="str">
        <f t="shared" si="77"/>
        <v>Joseph Oigara Nyakundi</v>
      </c>
      <c r="Z4942" s="785" t="s">
        <v>2599</v>
      </c>
      <c r="AA4942" s="785" t="s">
        <v>4314</v>
      </c>
      <c r="AB4942" s="785" t="s">
        <v>2605</v>
      </c>
      <c r="AC4942" s="785" t="s">
        <v>2606</v>
      </c>
      <c r="AD4942" s="786">
        <v>42796</v>
      </c>
    </row>
    <row r="4943" spans="1:30" ht="15.75">
      <c r="A4943" s="785" t="s">
        <v>4301</v>
      </c>
      <c r="B4943" s="785" t="s">
        <v>32531</v>
      </c>
      <c r="C4943" s="785" t="s">
        <v>4303</v>
      </c>
      <c r="D4943" s="785" t="s">
        <v>2599</v>
      </c>
      <c r="E4943" s="785" t="s">
        <v>6443</v>
      </c>
      <c r="F4943" s="786">
        <v>42502</v>
      </c>
      <c r="G4943" s="785" t="s">
        <v>6444</v>
      </c>
      <c r="H4943" s="786">
        <v>42552</v>
      </c>
      <c r="I4943" s="785" t="s">
        <v>32532</v>
      </c>
      <c r="J4943" s="785" t="s">
        <v>629</v>
      </c>
      <c r="K4943" s="785" t="s">
        <v>32533</v>
      </c>
      <c r="L4943" s="785" t="s">
        <v>32534</v>
      </c>
      <c r="M4943" s="785"/>
      <c r="N4943" s="785"/>
      <c r="O4943" s="785"/>
      <c r="P4943" s="787">
        <v>35.074348000000001</v>
      </c>
      <c r="Q4943" s="787">
        <v>0.208457</v>
      </c>
      <c r="R4943" s="785" t="s">
        <v>916</v>
      </c>
      <c r="S4943" s="785" t="s">
        <v>2839</v>
      </c>
      <c r="T4943" s="785" t="s">
        <v>28936</v>
      </c>
      <c r="U4943" s="785" t="s">
        <v>2599</v>
      </c>
      <c r="V4943" s="785" t="s">
        <v>3070</v>
      </c>
      <c r="W4943" s="785" t="s">
        <v>3181</v>
      </c>
      <c r="X4943" s="785"/>
      <c r="Y4943" s="615" t="str">
        <f t="shared" si="77"/>
        <v>Abiud Limited</v>
      </c>
      <c r="Z4943" s="785" t="s">
        <v>2599</v>
      </c>
      <c r="AA4943" s="785" t="s">
        <v>4349</v>
      </c>
      <c r="AB4943" s="785" t="s">
        <v>2876</v>
      </c>
      <c r="AC4943" s="785" t="s">
        <v>2606</v>
      </c>
      <c r="AD4943" s="786">
        <v>42796</v>
      </c>
    </row>
    <row r="4944" spans="1:30" ht="15.75">
      <c r="A4944" s="785" t="s">
        <v>4301</v>
      </c>
      <c r="B4944" s="785" t="s">
        <v>32639</v>
      </c>
      <c r="C4944" s="785" t="s">
        <v>4303</v>
      </c>
      <c r="D4944" s="785" t="s">
        <v>2599</v>
      </c>
      <c r="E4944" s="785" t="s">
        <v>6443</v>
      </c>
      <c r="F4944" s="786">
        <v>42502</v>
      </c>
      <c r="G4944" s="785" t="s">
        <v>6444</v>
      </c>
      <c r="H4944" s="786">
        <v>42552</v>
      </c>
      <c r="I4944" s="785" t="s">
        <v>32640</v>
      </c>
      <c r="J4944" s="785" t="s">
        <v>627</v>
      </c>
      <c r="K4944" s="785" t="s">
        <v>32641</v>
      </c>
      <c r="L4944" s="785" t="s">
        <v>32642</v>
      </c>
      <c r="M4944" s="785"/>
      <c r="N4944" s="785"/>
      <c r="O4944" s="785"/>
      <c r="P4944" s="787">
        <v>36.816428000000002</v>
      </c>
      <c r="Q4944" s="787">
        <v>-1.1298239999999999</v>
      </c>
      <c r="R4944" s="785" t="s">
        <v>821</v>
      </c>
      <c r="S4944" s="785" t="s">
        <v>1589</v>
      </c>
      <c r="T4944" s="785" t="s">
        <v>3421</v>
      </c>
      <c r="U4944" s="785" t="s">
        <v>3844</v>
      </c>
      <c r="V4944" s="785" t="s">
        <v>3070</v>
      </c>
      <c r="W4944" s="785" t="s">
        <v>2805</v>
      </c>
      <c r="X4944" s="785"/>
      <c r="Y4944" s="615" t="str">
        <f t="shared" si="77"/>
        <v>Felikam Biogas Services</v>
      </c>
      <c r="Z4944" s="785" t="s">
        <v>2599</v>
      </c>
      <c r="AA4944" s="785" t="s">
        <v>4349</v>
      </c>
      <c r="AB4944" s="785" t="s">
        <v>2605</v>
      </c>
      <c r="AC4944" s="785" t="s">
        <v>2606</v>
      </c>
      <c r="AD4944" s="786">
        <v>42796</v>
      </c>
    </row>
    <row r="4945" spans="1:30" ht="15.75">
      <c r="A4945" s="785" t="s">
        <v>4301</v>
      </c>
      <c r="B4945" s="785" t="s">
        <v>32647</v>
      </c>
      <c r="C4945" s="785" t="s">
        <v>4379</v>
      </c>
      <c r="D4945" s="785" t="s">
        <v>2751</v>
      </c>
      <c r="E4945" s="785" t="s">
        <v>6443</v>
      </c>
      <c r="F4945" s="786">
        <v>42502</v>
      </c>
      <c r="G4945" s="785" t="s">
        <v>6444</v>
      </c>
      <c r="H4945" s="786">
        <v>42552</v>
      </c>
      <c r="I4945" s="785" t="s">
        <v>32648</v>
      </c>
      <c r="J4945" s="785" t="s">
        <v>629</v>
      </c>
      <c r="K4945" s="785" t="s">
        <v>32649</v>
      </c>
      <c r="L4945" s="785" t="s">
        <v>32650</v>
      </c>
      <c r="M4945" s="785"/>
      <c r="N4945" s="785"/>
      <c r="O4945" s="785"/>
      <c r="P4945" s="788"/>
      <c r="Q4945" s="788"/>
      <c r="R4945" s="785" t="s">
        <v>32651</v>
      </c>
      <c r="S4945" s="785" t="s">
        <v>32652</v>
      </c>
      <c r="T4945" s="785" t="s">
        <v>2599</v>
      </c>
      <c r="U4945" s="785" t="s">
        <v>2599</v>
      </c>
      <c r="V4945" s="785" t="s">
        <v>3070</v>
      </c>
      <c r="W4945" s="785" t="s">
        <v>3015</v>
      </c>
      <c r="X4945" s="785"/>
      <c r="Y4945" s="615" t="str">
        <f t="shared" si="77"/>
        <v>Mt Kenya Renewable Energy</v>
      </c>
      <c r="Z4945" s="785" t="s">
        <v>2599</v>
      </c>
      <c r="AA4945" s="785" t="s">
        <v>4349</v>
      </c>
      <c r="AB4945" s="785" t="s">
        <v>2605</v>
      </c>
      <c r="AC4945" s="785" t="s">
        <v>2606</v>
      </c>
      <c r="AD4945" s="786">
        <v>42796</v>
      </c>
    </row>
    <row r="4946" spans="1:30" ht="15.75">
      <c r="A4946" s="785" t="s">
        <v>4301</v>
      </c>
      <c r="B4946" s="785" t="s">
        <v>33204</v>
      </c>
      <c r="C4946" s="785" t="s">
        <v>4303</v>
      </c>
      <c r="D4946" s="785" t="s">
        <v>2599</v>
      </c>
      <c r="E4946" s="785" t="s">
        <v>6443</v>
      </c>
      <c r="F4946" s="786">
        <v>42502</v>
      </c>
      <c r="G4946" s="785" t="s">
        <v>6444</v>
      </c>
      <c r="H4946" s="786">
        <v>42552</v>
      </c>
      <c r="I4946" s="785" t="s">
        <v>3579</v>
      </c>
      <c r="J4946" s="785" t="s">
        <v>629</v>
      </c>
      <c r="K4946" s="785" t="s">
        <v>33205</v>
      </c>
      <c r="L4946" s="785" t="s">
        <v>32605</v>
      </c>
      <c r="M4946" s="785"/>
      <c r="N4946" s="785"/>
      <c r="O4946" s="785"/>
      <c r="P4946" s="787">
        <v>36.848880000000001</v>
      </c>
      <c r="Q4946" s="787">
        <v>-0.30734699999999998</v>
      </c>
      <c r="R4946" s="785" t="s">
        <v>1056</v>
      </c>
      <c r="S4946" s="785" t="s">
        <v>3283</v>
      </c>
      <c r="T4946" s="785" t="s">
        <v>30470</v>
      </c>
      <c r="U4946" s="785" t="s">
        <v>3393</v>
      </c>
      <c r="V4946" s="785">
        <v>23</v>
      </c>
      <c r="W4946" s="785" t="s">
        <v>3025</v>
      </c>
      <c r="X4946" s="785"/>
      <c r="Y4946" s="615" t="str">
        <f t="shared" si="77"/>
        <v>Kichemu limited</v>
      </c>
      <c r="Z4946" s="785" t="s">
        <v>2599</v>
      </c>
      <c r="AA4946" s="785" t="s">
        <v>4349</v>
      </c>
      <c r="AB4946" s="785" t="s">
        <v>2605</v>
      </c>
      <c r="AC4946" s="785" t="s">
        <v>2606</v>
      </c>
      <c r="AD4946" s="786">
        <v>42796</v>
      </c>
    </row>
    <row r="4947" spans="1:30" ht="15.75">
      <c r="A4947" s="785" t="s">
        <v>4301</v>
      </c>
      <c r="B4947" s="785" t="s">
        <v>28274</v>
      </c>
      <c r="C4947" s="785" t="s">
        <v>4379</v>
      </c>
      <c r="D4947" s="785" t="s">
        <v>2751</v>
      </c>
      <c r="E4947" s="785" t="s">
        <v>28275</v>
      </c>
      <c r="F4947" s="786">
        <v>42494</v>
      </c>
      <c r="G4947" s="785" t="s">
        <v>28276</v>
      </c>
      <c r="H4947" s="786">
        <v>42544</v>
      </c>
      <c r="I4947" s="785" t="s">
        <v>28277</v>
      </c>
      <c r="J4947" s="785" t="s">
        <v>629</v>
      </c>
      <c r="K4947" s="785" t="s">
        <v>28278</v>
      </c>
      <c r="L4947" s="785" t="s">
        <v>28279</v>
      </c>
      <c r="M4947" s="785"/>
      <c r="N4947" s="785"/>
      <c r="O4947" s="785"/>
      <c r="P4947" s="788"/>
      <c r="Q4947" s="788"/>
      <c r="R4947" s="785" t="s">
        <v>960</v>
      </c>
      <c r="S4947" s="785" t="s">
        <v>961</v>
      </c>
      <c r="T4947" s="785" t="s">
        <v>962</v>
      </c>
      <c r="U4947" s="785" t="s">
        <v>3811</v>
      </c>
      <c r="V4947" s="785" t="s">
        <v>2855</v>
      </c>
      <c r="W4947" s="785" t="s">
        <v>3007</v>
      </c>
      <c r="X4947" s="785"/>
      <c r="Y4947" s="615" t="str">
        <f t="shared" si="77"/>
        <v>George Kiriungi Ngatia</v>
      </c>
      <c r="Z4947" s="785" t="s">
        <v>2599</v>
      </c>
      <c r="AA4947" s="785" t="s">
        <v>4314</v>
      </c>
      <c r="AB4947" s="785" t="s">
        <v>2683</v>
      </c>
      <c r="AC4947" s="785" t="s">
        <v>2606</v>
      </c>
      <c r="AD4947" s="786">
        <v>42796</v>
      </c>
    </row>
    <row r="4948" spans="1:30" ht="15.75">
      <c r="A4948" s="785" t="s">
        <v>4301</v>
      </c>
      <c r="B4948" s="785" t="s">
        <v>30851</v>
      </c>
      <c r="C4948" s="785" t="s">
        <v>4303</v>
      </c>
      <c r="D4948" s="785" t="s">
        <v>2599</v>
      </c>
      <c r="E4948" s="785" t="s">
        <v>28275</v>
      </c>
      <c r="F4948" s="786">
        <v>42494</v>
      </c>
      <c r="G4948" s="785" t="s">
        <v>28276</v>
      </c>
      <c r="H4948" s="786">
        <v>42544</v>
      </c>
      <c r="I4948" s="785" t="s">
        <v>30852</v>
      </c>
      <c r="J4948" s="785" t="s">
        <v>629</v>
      </c>
      <c r="K4948" s="785" t="s">
        <v>30853</v>
      </c>
      <c r="L4948" s="785" t="s">
        <v>30854</v>
      </c>
      <c r="M4948" s="785"/>
      <c r="N4948" s="785"/>
      <c r="O4948" s="785"/>
      <c r="P4948" s="787">
        <v>35.703547</v>
      </c>
      <c r="Q4948" s="787">
        <v>-0.551705</v>
      </c>
      <c r="R4948" s="785" t="s">
        <v>695</v>
      </c>
      <c r="S4948" s="785" t="s">
        <v>2627</v>
      </c>
      <c r="T4948" s="785" t="s">
        <v>30855</v>
      </c>
      <c r="U4948" s="785" t="s">
        <v>30855</v>
      </c>
      <c r="V4948" s="785" t="s">
        <v>3004</v>
      </c>
      <c r="W4948" s="785" t="s">
        <v>4048</v>
      </c>
      <c r="X4948" s="785"/>
      <c r="Y4948" s="615" t="str">
        <f t="shared" si="77"/>
        <v>Charles Ng'eno</v>
      </c>
      <c r="Z4948" s="785" t="s">
        <v>2599</v>
      </c>
      <c r="AA4948" s="785" t="s">
        <v>4314</v>
      </c>
      <c r="AB4948" s="785" t="s">
        <v>2605</v>
      </c>
      <c r="AC4948" s="785" t="s">
        <v>2606</v>
      </c>
      <c r="AD4948" s="786">
        <v>42796</v>
      </c>
    </row>
    <row r="4949" spans="1:30" ht="15.75">
      <c r="A4949" s="785" t="s">
        <v>4301</v>
      </c>
      <c r="B4949" s="785" t="s">
        <v>28294</v>
      </c>
      <c r="C4949" s="785" t="s">
        <v>4379</v>
      </c>
      <c r="D4949" s="785" t="s">
        <v>2751</v>
      </c>
      <c r="E4949" s="785" t="s">
        <v>28295</v>
      </c>
      <c r="F4949" s="786">
        <v>42493</v>
      </c>
      <c r="G4949" s="785" t="s">
        <v>7157</v>
      </c>
      <c r="H4949" s="786">
        <v>42543</v>
      </c>
      <c r="I4949" s="785" t="s">
        <v>28296</v>
      </c>
      <c r="J4949" s="785" t="s">
        <v>629</v>
      </c>
      <c r="K4949" s="785" t="s">
        <v>28297</v>
      </c>
      <c r="L4949" s="785" t="s">
        <v>28298</v>
      </c>
      <c r="M4949" s="785"/>
      <c r="N4949" s="785"/>
      <c r="O4949" s="785"/>
      <c r="P4949" s="788"/>
      <c r="Q4949" s="788"/>
      <c r="R4949" s="785" t="s">
        <v>960</v>
      </c>
      <c r="S4949" s="785" t="s">
        <v>961</v>
      </c>
      <c r="T4949" s="785" t="s">
        <v>3810</v>
      </c>
      <c r="U4949" s="785" t="s">
        <v>3799</v>
      </c>
      <c r="V4949" s="785" t="s">
        <v>2855</v>
      </c>
      <c r="W4949" s="785" t="s">
        <v>3007</v>
      </c>
      <c r="X4949" s="785"/>
      <c r="Y4949" s="615" t="str">
        <f t="shared" si="77"/>
        <v>George Kiriungi Ngatia</v>
      </c>
      <c r="Z4949" s="785" t="s">
        <v>2599</v>
      </c>
      <c r="AA4949" s="785" t="s">
        <v>4314</v>
      </c>
      <c r="AB4949" s="785" t="s">
        <v>2683</v>
      </c>
      <c r="AC4949" s="785" t="s">
        <v>2606</v>
      </c>
      <c r="AD4949" s="786">
        <v>42796</v>
      </c>
    </row>
    <row r="4950" spans="1:30" ht="15.75">
      <c r="A4950" s="785" t="s">
        <v>4301</v>
      </c>
      <c r="B4950" s="785" t="s">
        <v>28105</v>
      </c>
      <c r="C4950" s="785" t="s">
        <v>4303</v>
      </c>
      <c r="D4950" s="785" t="s">
        <v>2599</v>
      </c>
      <c r="E4950" s="785" t="s">
        <v>3086</v>
      </c>
      <c r="F4950" s="786">
        <v>42491</v>
      </c>
      <c r="G4950" s="785" t="s">
        <v>28106</v>
      </c>
      <c r="H4950" s="786">
        <v>42542</v>
      </c>
      <c r="I4950" s="785" t="s">
        <v>28107</v>
      </c>
      <c r="J4950" s="785" t="s">
        <v>629</v>
      </c>
      <c r="K4950" s="785" t="s">
        <v>28108</v>
      </c>
      <c r="L4950" s="785" t="s">
        <v>28109</v>
      </c>
      <c r="M4950" s="785"/>
      <c r="N4950" s="785"/>
      <c r="O4950" s="785"/>
      <c r="P4950" s="787">
        <v>38.325108</v>
      </c>
      <c r="Q4950" s="787">
        <v>-3.4108209999999999</v>
      </c>
      <c r="R4950" s="785" t="s">
        <v>766</v>
      </c>
      <c r="S4950" s="785" t="s">
        <v>767</v>
      </c>
      <c r="T4950" s="785" t="s">
        <v>3723</v>
      </c>
      <c r="U4950" s="785" t="s">
        <v>2648</v>
      </c>
      <c r="V4950" s="785" t="s">
        <v>2855</v>
      </c>
      <c r="W4950" s="785" t="s">
        <v>22975</v>
      </c>
      <c r="X4950" s="785"/>
      <c r="Y4950" s="615" t="str">
        <f t="shared" si="77"/>
        <v>Silvester M Mwadime</v>
      </c>
      <c r="Z4950" s="785" t="s">
        <v>2599</v>
      </c>
      <c r="AA4950" s="785" t="s">
        <v>4314</v>
      </c>
      <c r="AB4950" s="785" t="s">
        <v>2605</v>
      </c>
      <c r="AC4950" s="785" t="s">
        <v>2606</v>
      </c>
      <c r="AD4950" s="786">
        <v>42796</v>
      </c>
    </row>
    <row r="4951" spans="1:30" ht="15.75">
      <c r="A4951" s="785" t="s">
        <v>4301</v>
      </c>
      <c r="B4951" s="785" t="s">
        <v>19601</v>
      </c>
      <c r="C4951" s="785" t="s">
        <v>4303</v>
      </c>
      <c r="D4951" s="785" t="s">
        <v>2599</v>
      </c>
      <c r="E4951" s="785" t="s">
        <v>6443</v>
      </c>
      <c r="F4951" s="786">
        <v>42502</v>
      </c>
      <c r="G4951" s="785" t="s">
        <v>19602</v>
      </c>
      <c r="H4951" s="786">
        <v>42541</v>
      </c>
      <c r="I4951" s="785" t="s">
        <v>19603</v>
      </c>
      <c r="J4951" s="785" t="s">
        <v>629</v>
      </c>
      <c r="K4951" s="785" t="s">
        <v>19604</v>
      </c>
      <c r="L4951" s="785" t="s">
        <v>19605</v>
      </c>
      <c r="M4951" s="785"/>
      <c r="N4951" s="785"/>
      <c r="O4951" s="785"/>
      <c r="P4951" s="787">
        <v>36.006256999999998</v>
      </c>
      <c r="Q4951" s="787">
        <v>-0.253942</v>
      </c>
      <c r="R4951" s="785" t="s">
        <v>695</v>
      </c>
      <c r="S4951" s="785" t="s">
        <v>1011</v>
      </c>
      <c r="T4951" s="785" t="s">
        <v>1011</v>
      </c>
      <c r="U4951" s="785" t="s">
        <v>2789</v>
      </c>
      <c r="V4951" s="785" t="s">
        <v>2673</v>
      </c>
      <c r="W4951" s="785" t="s">
        <v>19606</v>
      </c>
      <c r="X4951" s="785" t="s">
        <v>19606</v>
      </c>
      <c r="Y4951" s="615" t="str">
        <f t="shared" si="77"/>
        <v>Peter Kamau Macharia</v>
      </c>
      <c r="Z4951" s="785" t="s">
        <v>2599</v>
      </c>
      <c r="AA4951" s="785" t="s">
        <v>4314</v>
      </c>
      <c r="AB4951" s="785" t="s">
        <v>2683</v>
      </c>
      <c r="AC4951" s="785" t="s">
        <v>2606</v>
      </c>
      <c r="AD4951" s="786">
        <v>42796</v>
      </c>
    </row>
    <row r="4952" spans="1:30" ht="15.75">
      <c r="A4952" s="785" t="s">
        <v>4301</v>
      </c>
      <c r="B4952" s="785" t="s">
        <v>29081</v>
      </c>
      <c r="C4952" s="785" t="s">
        <v>4303</v>
      </c>
      <c r="D4952" s="785" t="s">
        <v>2599</v>
      </c>
      <c r="E4952" s="785" t="s">
        <v>3086</v>
      </c>
      <c r="F4952" s="786">
        <v>42491</v>
      </c>
      <c r="G4952" s="785" t="s">
        <v>19602</v>
      </c>
      <c r="H4952" s="786">
        <v>42541</v>
      </c>
      <c r="I4952" s="785" t="s">
        <v>29082</v>
      </c>
      <c r="J4952" s="785" t="s">
        <v>629</v>
      </c>
      <c r="K4952" s="785" t="s">
        <v>29083</v>
      </c>
      <c r="L4952" s="785" t="s">
        <v>29084</v>
      </c>
      <c r="M4952" s="785"/>
      <c r="N4952" s="785"/>
      <c r="O4952" s="785"/>
      <c r="P4952" s="787">
        <v>37.657643</v>
      </c>
      <c r="Q4952" s="787">
        <v>-5.7827999999999997E-2</v>
      </c>
      <c r="R4952" s="785" t="s">
        <v>1104</v>
      </c>
      <c r="S4952" s="785" t="s">
        <v>2643</v>
      </c>
      <c r="T4952" s="785" t="s">
        <v>2911</v>
      </c>
      <c r="U4952" s="785" t="s">
        <v>3453</v>
      </c>
      <c r="V4952" s="785" t="s">
        <v>2855</v>
      </c>
      <c r="W4952" s="785" t="s">
        <v>3305</v>
      </c>
      <c r="X4952" s="785"/>
      <c r="Y4952" s="615" t="str">
        <f t="shared" si="77"/>
        <v>Bio Esline Company Ltd</v>
      </c>
      <c r="Z4952" s="785" t="s">
        <v>2599</v>
      </c>
      <c r="AA4952" s="785" t="s">
        <v>4349</v>
      </c>
      <c r="AB4952" s="785" t="s">
        <v>2605</v>
      </c>
      <c r="AC4952" s="785" t="s">
        <v>2606</v>
      </c>
      <c r="AD4952" s="786">
        <v>42796</v>
      </c>
    </row>
    <row r="4953" spans="1:30" ht="15.75">
      <c r="A4953" s="785" t="s">
        <v>4301</v>
      </c>
      <c r="B4953" s="785" t="s">
        <v>31423</v>
      </c>
      <c r="C4953" s="785" t="s">
        <v>4303</v>
      </c>
      <c r="D4953" s="785" t="s">
        <v>2599</v>
      </c>
      <c r="E4953" s="785" t="s">
        <v>3086</v>
      </c>
      <c r="F4953" s="786">
        <v>42491</v>
      </c>
      <c r="G4953" s="785" t="s">
        <v>19602</v>
      </c>
      <c r="H4953" s="786">
        <v>42541</v>
      </c>
      <c r="I4953" s="785" t="s">
        <v>31424</v>
      </c>
      <c r="J4953" s="785" t="s">
        <v>629</v>
      </c>
      <c r="K4953" s="785" t="s">
        <v>31425</v>
      </c>
      <c r="L4953" s="785" t="s">
        <v>31426</v>
      </c>
      <c r="M4953" s="785"/>
      <c r="N4953" s="785"/>
      <c r="O4953" s="785"/>
      <c r="P4953" s="787">
        <v>34.362645999999998</v>
      </c>
      <c r="Q4953" s="787">
        <v>0.75532600000000005</v>
      </c>
      <c r="R4953" s="785" t="s">
        <v>1716</v>
      </c>
      <c r="S4953" s="785" t="s">
        <v>2774</v>
      </c>
      <c r="T4953" s="785" t="s">
        <v>31427</v>
      </c>
      <c r="U4953" s="785" t="s">
        <v>31428</v>
      </c>
      <c r="V4953" s="785" t="s">
        <v>3004</v>
      </c>
      <c r="W4953" s="785" t="s">
        <v>2689</v>
      </c>
      <c r="X4953" s="785"/>
      <c r="Y4953" s="615" t="str">
        <f t="shared" si="77"/>
        <v>Biotechno &amp; Services</v>
      </c>
      <c r="Z4953" s="785" t="s">
        <v>2599</v>
      </c>
      <c r="AA4953" s="785" t="s">
        <v>4349</v>
      </c>
      <c r="AB4953" s="785" t="s">
        <v>2683</v>
      </c>
      <c r="AC4953" s="785" t="s">
        <v>2606</v>
      </c>
      <c r="AD4953" s="786">
        <v>42796</v>
      </c>
    </row>
    <row r="4954" spans="1:30" ht="15.75">
      <c r="A4954" s="785" t="s">
        <v>4301</v>
      </c>
      <c r="B4954" s="785" t="s">
        <v>7315</v>
      </c>
      <c r="C4954" s="785" t="s">
        <v>4379</v>
      </c>
      <c r="D4954" s="785" t="s">
        <v>2751</v>
      </c>
      <c r="E4954" s="785" t="s">
        <v>4343</v>
      </c>
      <c r="F4954" s="786">
        <v>42533</v>
      </c>
      <c r="G4954" s="785" t="s">
        <v>7316</v>
      </c>
      <c r="H4954" s="786">
        <v>42537</v>
      </c>
      <c r="I4954" s="785" t="s">
        <v>7317</v>
      </c>
      <c r="J4954" s="785" t="s">
        <v>627</v>
      </c>
      <c r="K4954" s="785" t="s">
        <v>7318</v>
      </c>
      <c r="L4954" s="785" t="s">
        <v>7319</v>
      </c>
      <c r="M4954" s="785"/>
      <c r="N4954" s="785"/>
      <c r="O4954" s="785"/>
      <c r="P4954" s="787">
        <v>36.592514999999999</v>
      </c>
      <c r="Q4954" s="787">
        <v>-1.139775</v>
      </c>
      <c r="R4954" s="785" t="s">
        <v>821</v>
      </c>
      <c r="S4954" s="785" t="s">
        <v>1884</v>
      </c>
      <c r="T4954" s="785" t="s">
        <v>1885</v>
      </c>
      <c r="U4954" s="785" t="s">
        <v>1885</v>
      </c>
      <c r="V4954" s="785">
        <v>8</v>
      </c>
      <c r="W4954" s="785" t="s">
        <v>2788</v>
      </c>
      <c r="X4954" s="785" t="s">
        <v>2788</v>
      </c>
      <c r="Y4954" s="615" t="str">
        <f t="shared" si="77"/>
        <v>David Kangethe</v>
      </c>
      <c r="Z4954" s="785" t="s">
        <v>2599</v>
      </c>
      <c r="AA4954" s="785" t="s">
        <v>4314</v>
      </c>
      <c r="AB4954" s="785" t="s">
        <v>2683</v>
      </c>
      <c r="AC4954" s="785" t="s">
        <v>2606</v>
      </c>
      <c r="AD4954" s="786">
        <v>42796</v>
      </c>
    </row>
    <row r="4955" spans="1:30" ht="15.75">
      <c r="A4955" s="785" t="s">
        <v>4301</v>
      </c>
      <c r="B4955" s="785" t="s">
        <v>28283</v>
      </c>
      <c r="C4955" s="785" t="s">
        <v>4379</v>
      </c>
      <c r="D4955" s="785" t="s">
        <v>2751</v>
      </c>
      <c r="E4955" s="785" t="s">
        <v>28284</v>
      </c>
      <c r="F4955" s="786">
        <v>42485</v>
      </c>
      <c r="G4955" s="785" t="s">
        <v>28285</v>
      </c>
      <c r="H4955" s="786">
        <v>42535</v>
      </c>
      <c r="I4955" s="785" t="s">
        <v>28286</v>
      </c>
      <c r="J4955" s="785" t="s">
        <v>629</v>
      </c>
      <c r="K4955" s="785" t="s">
        <v>28287</v>
      </c>
      <c r="L4955" s="785" t="s">
        <v>28288</v>
      </c>
      <c r="M4955" s="785"/>
      <c r="N4955" s="785"/>
      <c r="O4955" s="785"/>
      <c r="P4955" s="788"/>
      <c r="Q4955" s="788"/>
      <c r="R4955" s="785" t="s">
        <v>960</v>
      </c>
      <c r="S4955" s="785" t="s">
        <v>961</v>
      </c>
      <c r="T4955" s="785" t="s">
        <v>962</v>
      </c>
      <c r="U4955" s="785" t="s">
        <v>28289</v>
      </c>
      <c r="V4955" s="785" t="s">
        <v>2855</v>
      </c>
      <c r="W4955" s="785" t="s">
        <v>3007</v>
      </c>
      <c r="X4955" s="785"/>
      <c r="Y4955" s="615" t="str">
        <f t="shared" si="77"/>
        <v>George Kiriungi Ngatia</v>
      </c>
      <c r="Z4955" s="785" t="s">
        <v>2599</v>
      </c>
      <c r="AA4955" s="785" t="s">
        <v>4314</v>
      </c>
      <c r="AB4955" s="785" t="s">
        <v>2683</v>
      </c>
      <c r="AC4955" s="785" t="s">
        <v>2606</v>
      </c>
      <c r="AD4955" s="786">
        <v>42796</v>
      </c>
    </row>
    <row r="4956" spans="1:30" ht="15.75">
      <c r="A4956" s="785" t="s">
        <v>4301</v>
      </c>
      <c r="B4956" s="785" t="s">
        <v>27319</v>
      </c>
      <c r="C4956" s="785" t="s">
        <v>4303</v>
      </c>
      <c r="D4956" s="785" t="s">
        <v>2599</v>
      </c>
      <c r="E4956" s="785" t="s">
        <v>27320</v>
      </c>
      <c r="F4956" s="786">
        <v>42484</v>
      </c>
      <c r="G4956" s="785" t="s">
        <v>27321</v>
      </c>
      <c r="H4956" s="786">
        <v>42534</v>
      </c>
      <c r="I4956" s="785" t="s">
        <v>27322</v>
      </c>
      <c r="J4956" s="785" t="s">
        <v>629</v>
      </c>
      <c r="K4956" s="785" t="s">
        <v>27323</v>
      </c>
      <c r="L4956" s="785" t="s">
        <v>27324</v>
      </c>
      <c r="M4956" s="785"/>
      <c r="N4956" s="785"/>
      <c r="O4956" s="785"/>
      <c r="P4956" s="787">
        <v>37.065967000000001</v>
      </c>
      <c r="Q4956" s="787">
        <v>-0.77365700000000004</v>
      </c>
      <c r="R4956" s="785" t="s">
        <v>1030</v>
      </c>
      <c r="S4956" s="785" t="s">
        <v>3500</v>
      </c>
      <c r="T4956" s="785" t="s">
        <v>3500</v>
      </c>
      <c r="U4956" s="785" t="s">
        <v>2599</v>
      </c>
      <c r="V4956" s="785" t="s">
        <v>2673</v>
      </c>
      <c r="W4956" s="785" t="s">
        <v>2608</v>
      </c>
      <c r="X4956" s="785"/>
      <c r="Y4956" s="615" t="str">
        <f t="shared" si="77"/>
        <v>Biogas International Limited</v>
      </c>
      <c r="Z4956" s="785" t="s">
        <v>2599</v>
      </c>
      <c r="AA4956" s="785" t="s">
        <v>5464</v>
      </c>
      <c r="AB4956" s="785" t="s">
        <v>2609</v>
      </c>
      <c r="AC4956" s="785" t="s">
        <v>2610</v>
      </c>
      <c r="AD4956" s="786">
        <v>42796</v>
      </c>
    </row>
    <row r="4957" spans="1:30" ht="15.75">
      <c r="A4957" s="785" t="s">
        <v>4301</v>
      </c>
      <c r="B4957" s="785" t="s">
        <v>5683</v>
      </c>
      <c r="C4957" s="785" t="s">
        <v>4303</v>
      </c>
      <c r="D4957" s="785" t="s">
        <v>2599</v>
      </c>
      <c r="E4957" s="785" t="s">
        <v>5684</v>
      </c>
      <c r="F4957" s="786">
        <v>42483</v>
      </c>
      <c r="G4957" s="785" t="s">
        <v>4343</v>
      </c>
      <c r="H4957" s="786">
        <v>42533</v>
      </c>
      <c r="I4957" s="785" t="s">
        <v>5685</v>
      </c>
      <c r="J4957" s="785" t="s">
        <v>629</v>
      </c>
      <c r="K4957" s="785" t="s">
        <v>5686</v>
      </c>
      <c r="L4957" s="785" t="s">
        <v>5687</v>
      </c>
      <c r="M4957" s="785"/>
      <c r="N4957" s="785"/>
      <c r="O4957" s="785"/>
      <c r="P4957" s="787">
        <v>37.167900000000003</v>
      </c>
      <c r="Q4957" s="787">
        <v>-0.50697000000000003</v>
      </c>
      <c r="R4957" s="785" t="s">
        <v>1056</v>
      </c>
      <c r="S4957" s="785" t="s">
        <v>2893</v>
      </c>
      <c r="T4957" s="785" t="s">
        <v>3201</v>
      </c>
      <c r="U4957" s="785" t="s">
        <v>3815</v>
      </c>
      <c r="V4957" s="785" t="s">
        <v>3004</v>
      </c>
      <c r="W4957" s="785" t="s">
        <v>2615</v>
      </c>
      <c r="X4957" s="785" t="s">
        <v>5675</v>
      </c>
      <c r="Y4957" s="615" t="str">
        <f t="shared" si="77"/>
        <v>Benson  Otieno</v>
      </c>
      <c r="Z4957" s="785" t="s">
        <v>2599</v>
      </c>
      <c r="AA4957" s="785" t="s">
        <v>5464</v>
      </c>
      <c r="AB4957" s="785" t="s">
        <v>3686</v>
      </c>
      <c r="AC4957" s="785" t="s">
        <v>2617</v>
      </c>
      <c r="AD4957" s="786">
        <v>42984</v>
      </c>
    </row>
    <row r="4958" spans="1:30" ht="15.75">
      <c r="A4958" s="785" t="s">
        <v>4301</v>
      </c>
      <c r="B4958" s="785" t="s">
        <v>28269</v>
      </c>
      <c r="C4958" s="785" t="s">
        <v>4379</v>
      </c>
      <c r="D4958" s="785" t="s">
        <v>2751</v>
      </c>
      <c r="E4958" s="785" t="s">
        <v>28270</v>
      </c>
      <c r="F4958" s="786">
        <v>42479</v>
      </c>
      <c r="G4958" s="785" t="s">
        <v>11775</v>
      </c>
      <c r="H4958" s="786">
        <v>42529</v>
      </c>
      <c r="I4958" s="785" t="s">
        <v>28271</v>
      </c>
      <c r="J4958" s="785" t="s">
        <v>629</v>
      </c>
      <c r="K4958" s="785" t="s">
        <v>28272</v>
      </c>
      <c r="L4958" s="785" t="s">
        <v>28273</v>
      </c>
      <c r="M4958" s="785"/>
      <c r="N4958" s="785"/>
      <c r="O4958" s="785"/>
      <c r="P4958" s="788"/>
      <c r="Q4958" s="788"/>
      <c r="R4958" s="785" t="s">
        <v>1104</v>
      </c>
      <c r="S4958" s="785" t="s">
        <v>1826</v>
      </c>
      <c r="T4958" s="785" t="s">
        <v>3363</v>
      </c>
      <c r="U4958" s="785" t="s">
        <v>6585</v>
      </c>
      <c r="V4958" s="785" t="s">
        <v>2855</v>
      </c>
      <c r="W4958" s="785" t="s">
        <v>3007</v>
      </c>
      <c r="X4958" s="785"/>
      <c r="Y4958" s="615" t="str">
        <f t="shared" si="77"/>
        <v>George Kiriungi Ngatia</v>
      </c>
      <c r="Z4958" s="785" t="s">
        <v>2599</v>
      </c>
      <c r="AA4958" s="785" t="s">
        <v>4314</v>
      </c>
      <c r="AB4958" s="785" t="s">
        <v>2683</v>
      </c>
      <c r="AC4958" s="785" t="s">
        <v>2606</v>
      </c>
      <c r="AD4958" s="786">
        <v>42796</v>
      </c>
    </row>
    <row r="4959" spans="1:30" ht="15.75">
      <c r="A4959" s="785" t="s">
        <v>4301</v>
      </c>
      <c r="B4959" s="785" t="s">
        <v>30617</v>
      </c>
      <c r="C4959" s="785" t="s">
        <v>4322</v>
      </c>
      <c r="D4959" s="785" t="s">
        <v>2703</v>
      </c>
      <c r="E4959" s="785" t="s">
        <v>30618</v>
      </c>
      <c r="F4959" s="786">
        <v>42477</v>
      </c>
      <c r="G4959" s="785" t="s">
        <v>30619</v>
      </c>
      <c r="H4959" s="786">
        <v>42527</v>
      </c>
      <c r="I4959" s="785" t="s">
        <v>30620</v>
      </c>
      <c r="J4959" s="785" t="s">
        <v>627</v>
      </c>
      <c r="K4959" s="785" t="s">
        <v>30621</v>
      </c>
      <c r="L4959" s="785" t="s">
        <v>25028</v>
      </c>
      <c r="M4959" s="785"/>
      <c r="N4959" s="785"/>
      <c r="O4959" s="785"/>
      <c r="P4959" s="788"/>
      <c r="Q4959" s="788"/>
      <c r="R4959" s="785" t="s">
        <v>1228</v>
      </c>
      <c r="S4959" s="785" t="s">
        <v>3011</v>
      </c>
      <c r="T4959" s="785" t="s">
        <v>2599</v>
      </c>
      <c r="U4959" s="785" t="s">
        <v>2599</v>
      </c>
      <c r="V4959" s="785" t="s">
        <v>6015</v>
      </c>
      <c r="W4959" s="785" t="s">
        <v>2608</v>
      </c>
      <c r="X4959" s="785"/>
      <c r="Y4959" s="615" t="str">
        <f t="shared" si="77"/>
        <v>Biogas International Limited</v>
      </c>
      <c r="Z4959" s="785" t="s">
        <v>2599</v>
      </c>
      <c r="AA4959" s="785" t="s">
        <v>5464</v>
      </c>
      <c r="AB4959" s="785" t="s">
        <v>2609</v>
      </c>
      <c r="AC4959" s="785" t="s">
        <v>2610</v>
      </c>
      <c r="AD4959" s="786">
        <v>42796</v>
      </c>
    </row>
    <row r="4960" spans="1:30" ht="15.75">
      <c r="A4960" s="785" t="s">
        <v>4301</v>
      </c>
      <c r="B4960" s="785" t="s">
        <v>16114</v>
      </c>
      <c r="C4960" s="785" t="s">
        <v>4379</v>
      </c>
      <c r="D4960" s="785" t="s">
        <v>2751</v>
      </c>
      <c r="E4960" s="785" t="s">
        <v>16115</v>
      </c>
      <c r="F4960" s="786">
        <v>42475</v>
      </c>
      <c r="G4960" s="785" t="s">
        <v>16116</v>
      </c>
      <c r="H4960" s="786">
        <v>42525</v>
      </c>
      <c r="I4960" s="785" t="s">
        <v>16117</v>
      </c>
      <c r="J4960" s="785" t="s">
        <v>629</v>
      </c>
      <c r="K4960" s="785" t="s">
        <v>16118</v>
      </c>
      <c r="L4960" s="785" t="s">
        <v>16119</v>
      </c>
      <c r="M4960" s="785"/>
      <c r="N4960" s="785"/>
      <c r="O4960" s="785"/>
      <c r="P4960" s="788"/>
      <c r="Q4960" s="788"/>
      <c r="R4960" s="785" t="s">
        <v>1228</v>
      </c>
      <c r="S4960" s="785" t="s">
        <v>3142</v>
      </c>
      <c r="T4960" s="785" t="s">
        <v>2599</v>
      </c>
      <c r="U4960" s="785" t="s">
        <v>16120</v>
      </c>
      <c r="V4960" s="785" t="s">
        <v>3183</v>
      </c>
      <c r="W4960" s="785" t="s">
        <v>2621</v>
      </c>
      <c r="X4960" s="785" t="s">
        <v>2621</v>
      </c>
      <c r="Y4960" s="615" t="str">
        <f t="shared" si="77"/>
        <v>Kentainers Limited</v>
      </c>
      <c r="Z4960" s="785" t="s">
        <v>2599</v>
      </c>
      <c r="AA4960" s="785" t="s">
        <v>5464</v>
      </c>
      <c r="AB4960" s="785" t="s">
        <v>2616</v>
      </c>
      <c r="AC4960" s="785" t="s">
        <v>2617</v>
      </c>
      <c r="AD4960" s="786">
        <v>42796</v>
      </c>
    </row>
    <row r="4961" spans="1:30" ht="15.75">
      <c r="A4961" s="785" t="s">
        <v>4301</v>
      </c>
      <c r="B4961" s="785" t="s">
        <v>26904</v>
      </c>
      <c r="C4961" s="785" t="s">
        <v>4303</v>
      </c>
      <c r="D4961" s="785" t="s">
        <v>2599</v>
      </c>
      <c r="E4961" s="785" t="s">
        <v>16115</v>
      </c>
      <c r="F4961" s="786">
        <v>42475</v>
      </c>
      <c r="G4961" s="785" t="s">
        <v>16116</v>
      </c>
      <c r="H4961" s="786">
        <v>42525</v>
      </c>
      <c r="I4961" s="785" t="s">
        <v>26905</v>
      </c>
      <c r="J4961" s="785" t="s">
        <v>629</v>
      </c>
      <c r="K4961" s="785" t="s">
        <v>26906</v>
      </c>
      <c r="L4961" s="785" t="s">
        <v>26907</v>
      </c>
      <c r="M4961" s="785"/>
      <c r="N4961" s="785"/>
      <c r="O4961" s="785"/>
      <c r="P4961" s="787">
        <v>35.861547999999999</v>
      </c>
      <c r="Q4961" s="787">
        <v>-9.9179999999999997E-3</v>
      </c>
      <c r="R4961" s="785" t="s">
        <v>622</v>
      </c>
      <c r="S4961" s="785" t="s">
        <v>623</v>
      </c>
      <c r="T4961" s="785" t="s">
        <v>3980</v>
      </c>
      <c r="U4961" s="785" t="s">
        <v>3062</v>
      </c>
      <c r="V4961" s="785" t="s">
        <v>2673</v>
      </c>
      <c r="W4961" s="785" t="s">
        <v>4048</v>
      </c>
      <c r="X4961" s="785"/>
      <c r="Y4961" s="615" t="str">
        <f t="shared" si="77"/>
        <v>Charles Ng'eno</v>
      </c>
      <c r="Z4961" s="785" t="s">
        <v>2599</v>
      </c>
      <c r="AA4961" s="785" t="s">
        <v>4314</v>
      </c>
      <c r="AB4961" s="785" t="s">
        <v>2605</v>
      </c>
      <c r="AC4961" s="785" t="s">
        <v>2606</v>
      </c>
      <c r="AD4961" s="786">
        <v>42796</v>
      </c>
    </row>
    <row r="4962" spans="1:30" ht="15.75">
      <c r="A4962" s="785" t="s">
        <v>4301</v>
      </c>
      <c r="B4962" s="785" t="s">
        <v>6473</v>
      </c>
      <c r="C4962" s="785" t="s">
        <v>4303</v>
      </c>
      <c r="D4962" s="785" t="s">
        <v>2599</v>
      </c>
      <c r="E4962" s="785" t="s">
        <v>6474</v>
      </c>
      <c r="F4962" s="786">
        <v>42472</v>
      </c>
      <c r="G4962" s="785" t="s">
        <v>3800</v>
      </c>
      <c r="H4962" s="786">
        <v>42522</v>
      </c>
      <c r="I4962" s="785" t="s">
        <v>6475</v>
      </c>
      <c r="J4962" s="785" t="s">
        <v>629</v>
      </c>
      <c r="K4962" s="785" t="s">
        <v>6476</v>
      </c>
      <c r="L4962" s="785" t="s">
        <v>6477</v>
      </c>
      <c r="M4962" s="785"/>
      <c r="N4962" s="785"/>
      <c r="O4962" s="785"/>
      <c r="P4962" s="787">
        <v>36.137317000000003</v>
      </c>
      <c r="Q4962" s="787">
        <v>-0.151057</v>
      </c>
      <c r="R4962" s="785" t="s">
        <v>695</v>
      </c>
      <c r="S4962" s="785" t="s">
        <v>1204</v>
      </c>
      <c r="T4962" s="785" t="s">
        <v>3818</v>
      </c>
      <c r="U4962" s="785" t="s">
        <v>2926</v>
      </c>
      <c r="V4962" s="785" t="s">
        <v>2855</v>
      </c>
      <c r="W4962" s="785" t="s">
        <v>2897</v>
      </c>
      <c r="X4962" s="785" t="s">
        <v>2897</v>
      </c>
      <c r="Y4962" s="615" t="str">
        <f t="shared" si="77"/>
        <v>Christopher Njinju Ndungu</v>
      </c>
      <c r="Z4962" s="785" t="s">
        <v>2599</v>
      </c>
      <c r="AA4962" s="785" t="s">
        <v>4314</v>
      </c>
      <c r="AB4962" s="785" t="s">
        <v>2605</v>
      </c>
      <c r="AC4962" s="785" t="s">
        <v>2606</v>
      </c>
      <c r="AD4962" s="786">
        <v>42796</v>
      </c>
    </row>
    <row r="4963" spans="1:30" ht="15.75">
      <c r="A4963" s="785" t="s">
        <v>4301</v>
      </c>
      <c r="B4963" s="785" t="s">
        <v>6586</v>
      </c>
      <c r="C4963" s="785" t="s">
        <v>4303</v>
      </c>
      <c r="D4963" s="785" t="s">
        <v>2599</v>
      </c>
      <c r="E4963" s="785" t="s">
        <v>6474</v>
      </c>
      <c r="F4963" s="786">
        <v>42472</v>
      </c>
      <c r="G4963" s="785" t="s">
        <v>3800</v>
      </c>
      <c r="H4963" s="786">
        <v>42522</v>
      </c>
      <c r="I4963" s="785" t="s">
        <v>6587</v>
      </c>
      <c r="J4963" s="785" t="s">
        <v>629</v>
      </c>
      <c r="K4963" s="785" t="s">
        <v>6588</v>
      </c>
      <c r="L4963" s="785" t="s">
        <v>6589</v>
      </c>
      <c r="M4963" s="785"/>
      <c r="N4963" s="785"/>
      <c r="O4963" s="785"/>
      <c r="P4963" s="787">
        <v>37.104452999999999</v>
      </c>
      <c r="Q4963" s="787">
        <v>-0.440388</v>
      </c>
      <c r="R4963" s="785" t="s">
        <v>1056</v>
      </c>
      <c r="S4963" s="785" t="s">
        <v>2893</v>
      </c>
      <c r="T4963" s="785" t="s">
        <v>3562</v>
      </c>
      <c r="U4963" s="785" t="s">
        <v>2941</v>
      </c>
      <c r="V4963" s="785" t="s">
        <v>2855</v>
      </c>
      <c r="W4963" s="785" t="s">
        <v>3497</v>
      </c>
      <c r="X4963" s="785" t="s">
        <v>3497</v>
      </c>
      <c r="Y4963" s="615" t="str">
        <f t="shared" si="77"/>
        <v>Cides Ltd</v>
      </c>
      <c r="Z4963" s="785" t="s">
        <v>2599</v>
      </c>
      <c r="AA4963" s="785" t="s">
        <v>4349</v>
      </c>
      <c r="AB4963" s="785" t="s">
        <v>2605</v>
      </c>
      <c r="AC4963" s="785" t="s">
        <v>2606</v>
      </c>
      <c r="AD4963" s="786">
        <v>42796</v>
      </c>
    </row>
    <row r="4964" spans="1:30" ht="15.75">
      <c r="A4964" s="785" t="s">
        <v>4301</v>
      </c>
      <c r="B4964" s="785" t="s">
        <v>7342</v>
      </c>
      <c r="C4964" s="785" t="s">
        <v>4303</v>
      </c>
      <c r="D4964" s="785" t="s">
        <v>2599</v>
      </c>
      <c r="E4964" s="785" t="s">
        <v>6474</v>
      </c>
      <c r="F4964" s="786">
        <v>42472</v>
      </c>
      <c r="G4964" s="785" t="s">
        <v>3800</v>
      </c>
      <c r="H4964" s="786">
        <v>42522</v>
      </c>
      <c r="I4964" s="785" t="s">
        <v>7343</v>
      </c>
      <c r="J4964" s="785" t="s">
        <v>629</v>
      </c>
      <c r="K4964" s="785" t="s">
        <v>7344</v>
      </c>
      <c r="L4964" s="785" t="s">
        <v>7345</v>
      </c>
      <c r="M4964" s="785"/>
      <c r="N4964" s="785"/>
      <c r="O4964" s="785"/>
      <c r="P4964" s="787">
        <v>36.170993000000003</v>
      </c>
      <c r="Q4964" s="787">
        <v>-0.14341799999999999</v>
      </c>
      <c r="R4964" s="785" t="s">
        <v>695</v>
      </c>
      <c r="S4964" s="785" t="s">
        <v>1204</v>
      </c>
      <c r="T4964" s="785" t="s">
        <v>1204</v>
      </c>
      <c r="U4964" s="785" t="s">
        <v>7346</v>
      </c>
      <c r="V4964" s="785" t="s">
        <v>3004</v>
      </c>
      <c r="W4964" s="785" t="s">
        <v>7347</v>
      </c>
      <c r="X4964" s="785" t="s">
        <v>2639</v>
      </c>
      <c r="Y4964" s="615" t="str">
        <f t="shared" si="77"/>
        <v>David Kuria Chege</v>
      </c>
      <c r="Z4964" s="785" t="s">
        <v>2599</v>
      </c>
      <c r="AA4964" s="785" t="s">
        <v>4314</v>
      </c>
      <c r="AB4964" s="785" t="s">
        <v>2605</v>
      </c>
      <c r="AC4964" s="785" t="s">
        <v>2606</v>
      </c>
      <c r="AD4964" s="786">
        <v>42796</v>
      </c>
    </row>
    <row r="4965" spans="1:30" ht="15.75">
      <c r="A4965" s="785" t="s">
        <v>4301</v>
      </c>
      <c r="B4965" s="785" t="s">
        <v>7495</v>
      </c>
      <c r="C4965" s="785" t="s">
        <v>4322</v>
      </c>
      <c r="D4965" s="785" t="s">
        <v>7445</v>
      </c>
      <c r="E4965" s="785" t="s">
        <v>6474</v>
      </c>
      <c r="F4965" s="786">
        <v>42472</v>
      </c>
      <c r="G4965" s="785" t="s">
        <v>3800</v>
      </c>
      <c r="H4965" s="786">
        <v>42522</v>
      </c>
      <c r="I4965" s="785" t="s">
        <v>7496</v>
      </c>
      <c r="J4965" s="785" t="s">
        <v>627</v>
      </c>
      <c r="K4965" s="785" t="s">
        <v>7497</v>
      </c>
      <c r="L4965" s="785" t="s">
        <v>7498</v>
      </c>
      <c r="M4965" s="785"/>
      <c r="N4965" s="785"/>
      <c r="O4965" s="785"/>
      <c r="P4965" s="788"/>
      <c r="Q4965" s="788"/>
      <c r="R4965" s="785" t="s">
        <v>1089</v>
      </c>
      <c r="S4965" s="785" t="s">
        <v>2731</v>
      </c>
      <c r="T4965" s="785" t="s">
        <v>7499</v>
      </c>
      <c r="U4965" s="785" t="s">
        <v>2599</v>
      </c>
      <c r="V4965" s="785" t="s">
        <v>3070</v>
      </c>
      <c r="W4965" s="785" t="s">
        <v>3005</v>
      </c>
      <c r="X4965" s="785" t="s">
        <v>3005</v>
      </c>
      <c r="Y4965" s="615" t="str">
        <f t="shared" si="77"/>
        <v>Eastern Bioteck</v>
      </c>
      <c r="Z4965" s="785" t="s">
        <v>2599</v>
      </c>
      <c r="AA4965" s="785" t="s">
        <v>4349</v>
      </c>
      <c r="AB4965" s="785" t="s">
        <v>2605</v>
      </c>
      <c r="AC4965" s="785" t="s">
        <v>2606</v>
      </c>
      <c r="AD4965" s="786">
        <v>42796</v>
      </c>
    </row>
    <row r="4966" spans="1:30" ht="15.75">
      <c r="A4966" s="785" t="s">
        <v>4301</v>
      </c>
      <c r="B4966" s="785" t="s">
        <v>7801</v>
      </c>
      <c r="C4966" s="785" t="s">
        <v>4303</v>
      </c>
      <c r="D4966" s="785" t="s">
        <v>2599</v>
      </c>
      <c r="E4966" s="785" t="s">
        <v>6474</v>
      </c>
      <c r="F4966" s="786">
        <v>42472</v>
      </c>
      <c r="G4966" s="785" t="s">
        <v>3800</v>
      </c>
      <c r="H4966" s="786">
        <v>42522</v>
      </c>
      <c r="I4966" s="785" t="s">
        <v>7802</v>
      </c>
      <c r="J4966" s="785" t="s">
        <v>629</v>
      </c>
      <c r="K4966" s="785" t="s">
        <v>7803</v>
      </c>
      <c r="L4966" s="785" t="s">
        <v>7804</v>
      </c>
      <c r="M4966" s="785"/>
      <c r="N4966" s="785"/>
      <c r="O4966" s="785"/>
      <c r="P4966" s="787">
        <v>35.142389000000001</v>
      </c>
      <c r="Q4966" s="787">
        <v>0.58079199999999997</v>
      </c>
      <c r="R4966" s="785" t="s">
        <v>893</v>
      </c>
      <c r="S4966" s="785" t="s">
        <v>2882</v>
      </c>
      <c r="T4966" s="785" t="s">
        <v>7805</v>
      </c>
      <c r="U4966" s="785" t="s">
        <v>7806</v>
      </c>
      <c r="V4966" s="785" t="s">
        <v>3070</v>
      </c>
      <c r="W4966" s="785" t="s">
        <v>7781</v>
      </c>
      <c r="X4966" s="785" t="s">
        <v>2891</v>
      </c>
      <c r="Y4966" s="615" t="str">
        <f t="shared" si="77"/>
        <v>Eliud Lagat</v>
      </c>
      <c r="Z4966" s="785" t="s">
        <v>2599</v>
      </c>
      <c r="AA4966" s="785" t="s">
        <v>4314</v>
      </c>
      <c r="AB4966" s="785" t="s">
        <v>2605</v>
      </c>
      <c r="AC4966" s="785" t="s">
        <v>2606</v>
      </c>
      <c r="AD4966" s="786">
        <v>42796</v>
      </c>
    </row>
    <row r="4967" spans="1:30" ht="15.75">
      <c r="A4967" s="785" t="s">
        <v>4301</v>
      </c>
      <c r="B4967" s="785" t="s">
        <v>9375</v>
      </c>
      <c r="C4967" s="785" t="s">
        <v>4303</v>
      </c>
      <c r="D4967" s="785" t="s">
        <v>2599</v>
      </c>
      <c r="E4967" s="785" t="s">
        <v>6474</v>
      </c>
      <c r="F4967" s="786">
        <v>42472</v>
      </c>
      <c r="G4967" s="785" t="s">
        <v>3800</v>
      </c>
      <c r="H4967" s="786">
        <v>42522</v>
      </c>
      <c r="I4967" s="785" t="s">
        <v>9376</v>
      </c>
      <c r="J4967" s="785" t="s">
        <v>627</v>
      </c>
      <c r="K4967" s="785" t="s">
        <v>9377</v>
      </c>
      <c r="L4967" s="785" t="s">
        <v>9378</v>
      </c>
      <c r="M4967" s="785"/>
      <c r="N4967" s="785"/>
      <c r="O4967" s="785"/>
      <c r="P4967" s="787">
        <v>36.797449999999998</v>
      </c>
      <c r="Q4967" s="787">
        <v>-1.146258</v>
      </c>
      <c r="R4967" s="785" t="s">
        <v>821</v>
      </c>
      <c r="S4967" s="785" t="s">
        <v>821</v>
      </c>
      <c r="T4967" s="785" t="s">
        <v>3421</v>
      </c>
      <c r="U4967" s="785" t="s">
        <v>2994</v>
      </c>
      <c r="V4967" s="785" t="s">
        <v>3070</v>
      </c>
      <c r="W4967" s="785" t="s">
        <v>2805</v>
      </c>
      <c r="X4967" s="785" t="s">
        <v>2805</v>
      </c>
      <c r="Y4967" s="615" t="str">
        <f t="shared" si="77"/>
        <v>Felikam Biogas Services</v>
      </c>
      <c r="Z4967" s="785" t="s">
        <v>9272</v>
      </c>
      <c r="AA4967" s="785" t="s">
        <v>4349</v>
      </c>
      <c r="AB4967" s="785" t="s">
        <v>2683</v>
      </c>
      <c r="AC4967" s="785" t="s">
        <v>2606</v>
      </c>
      <c r="AD4967" s="786">
        <v>43220</v>
      </c>
    </row>
    <row r="4968" spans="1:30" ht="15.75">
      <c r="A4968" s="785" t="s">
        <v>4301</v>
      </c>
      <c r="B4968" s="785" t="s">
        <v>10443</v>
      </c>
      <c r="C4968" s="785" t="s">
        <v>4379</v>
      </c>
      <c r="D4968" s="785" t="s">
        <v>2751</v>
      </c>
      <c r="E4968" s="785" t="s">
        <v>6474</v>
      </c>
      <c r="F4968" s="786">
        <v>42472</v>
      </c>
      <c r="G4968" s="785" t="s">
        <v>3800</v>
      </c>
      <c r="H4968" s="786">
        <v>42522</v>
      </c>
      <c r="I4968" s="785" t="s">
        <v>3570</v>
      </c>
      <c r="J4968" s="785" t="s">
        <v>629</v>
      </c>
      <c r="K4968" s="785" t="s">
        <v>10444</v>
      </c>
      <c r="L4968" s="785" t="s">
        <v>10445</v>
      </c>
      <c r="M4968" s="785"/>
      <c r="N4968" s="785"/>
      <c r="O4968" s="785"/>
      <c r="P4968" s="788"/>
      <c r="Q4968" s="788"/>
      <c r="R4968" s="785" t="s">
        <v>1104</v>
      </c>
      <c r="S4968" s="785" t="s">
        <v>1826</v>
      </c>
      <c r="T4968" s="785" t="s">
        <v>3363</v>
      </c>
      <c r="U4968" s="785" t="s">
        <v>8719</v>
      </c>
      <c r="V4968" s="785" t="s">
        <v>2855</v>
      </c>
      <c r="W4968" s="785" t="s">
        <v>3007</v>
      </c>
      <c r="X4968" s="785" t="s">
        <v>3007</v>
      </c>
      <c r="Y4968" s="615" t="str">
        <f t="shared" si="77"/>
        <v>George Kiriungi Ngatia</v>
      </c>
      <c r="Z4968" s="785" t="s">
        <v>2599</v>
      </c>
      <c r="AA4968" s="785" t="s">
        <v>4314</v>
      </c>
      <c r="AB4968" s="785" t="s">
        <v>2605</v>
      </c>
      <c r="AC4968" s="785" t="s">
        <v>2606</v>
      </c>
      <c r="AD4968" s="786">
        <v>42796</v>
      </c>
    </row>
    <row r="4969" spans="1:30" ht="15.75">
      <c r="A4969" s="785" t="s">
        <v>4301</v>
      </c>
      <c r="B4969" s="785" t="s">
        <v>11218</v>
      </c>
      <c r="C4969" s="785" t="s">
        <v>4303</v>
      </c>
      <c r="D4969" s="785" t="s">
        <v>2599</v>
      </c>
      <c r="E4969" s="785" t="s">
        <v>6474</v>
      </c>
      <c r="F4969" s="786">
        <v>42472</v>
      </c>
      <c r="G4969" s="785" t="s">
        <v>3800</v>
      </c>
      <c r="H4969" s="786">
        <v>42522</v>
      </c>
      <c r="I4969" s="785" t="s">
        <v>11219</v>
      </c>
      <c r="J4969" s="785" t="s">
        <v>629</v>
      </c>
      <c r="K4969" s="785" t="s">
        <v>11220</v>
      </c>
      <c r="L4969" s="785" t="s">
        <v>11221</v>
      </c>
      <c r="M4969" s="785"/>
      <c r="N4969" s="785"/>
      <c r="O4969" s="785"/>
      <c r="P4969" s="787">
        <v>36.885209000000003</v>
      </c>
      <c r="Q4969" s="787">
        <v>-0.80492799999999998</v>
      </c>
      <c r="R4969" s="785" t="s">
        <v>1030</v>
      </c>
      <c r="S4969" s="785" t="s">
        <v>1031</v>
      </c>
      <c r="T4969" s="785" t="s">
        <v>3138</v>
      </c>
      <c r="U4969" s="785" t="s">
        <v>11222</v>
      </c>
      <c r="V4969" s="785" t="s">
        <v>2673</v>
      </c>
      <c r="W4969" s="785" t="s">
        <v>4054</v>
      </c>
      <c r="X4969" s="785" t="s">
        <v>2834</v>
      </c>
      <c r="Y4969" s="615" t="str">
        <f t="shared" si="77"/>
        <v>Hamkam</v>
      </c>
      <c r="Z4969" s="785" t="s">
        <v>2599</v>
      </c>
      <c r="AA4969" s="785" t="s">
        <v>4349</v>
      </c>
      <c r="AB4969" s="785" t="s">
        <v>2605</v>
      </c>
      <c r="AC4969" s="785" t="s">
        <v>2606</v>
      </c>
      <c r="AD4969" s="786">
        <v>42796</v>
      </c>
    </row>
    <row r="4970" spans="1:30" ht="15.75">
      <c r="A4970" s="785" t="s">
        <v>4301</v>
      </c>
      <c r="B4970" s="785" t="s">
        <v>11233</v>
      </c>
      <c r="C4970" s="785" t="s">
        <v>4303</v>
      </c>
      <c r="D4970" s="785" t="s">
        <v>2599</v>
      </c>
      <c r="E4970" s="785" t="s">
        <v>6474</v>
      </c>
      <c r="F4970" s="786">
        <v>42472</v>
      </c>
      <c r="G4970" s="785" t="s">
        <v>3800</v>
      </c>
      <c r="H4970" s="786">
        <v>42522</v>
      </c>
      <c r="I4970" s="785" t="s">
        <v>3485</v>
      </c>
      <c r="J4970" s="785" t="s">
        <v>629</v>
      </c>
      <c r="K4970" s="785" t="s">
        <v>11234</v>
      </c>
      <c r="L4970" s="785" t="s">
        <v>11235</v>
      </c>
      <c r="M4970" s="785"/>
      <c r="N4970" s="785"/>
      <c r="O4970" s="785"/>
      <c r="P4970" s="787">
        <v>36.914200000000001</v>
      </c>
      <c r="Q4970" s="787">
        <v>-0.82021200000000005</v>
      </c>
      <c r="R4970" s="785" t="s">
        <v>1030</v>
      </c>
      <c r="S4970" s="785" t="s">
        <v>1031</v>
      </c>
      <c r="T4970" s="785" t="s">
        <v>3389</v>
      </c>
      <c r="U4970" s="785" t="s">
        <v>11236</v>
      </c>
      <c r="V4970" s="785" t="s">
        <v>2673</v>
      </c>
      <c r="W4970" s="785" t="s">
        <v>4054</v>
      </c>
      <c r="X4970" s="785" t="s">
        <v>2834</v>
      </c>
      <c r="Y4970" s="615" t="str">
        <f t="shared" si="77"/>
        <v>Hamkam</v>
      </c>
      <c r="Z4970" s="785" t="s">
        <v>2599</v>
      </c>
      <c r="AA4970" s="785" t="s">
        <v>4349</v>
      </c>
      <c r="AB4970" s="785" t="s">
        <v>2605</v>
      </c>
      <c r="AC4970" s="785" t="s">
        <v>2606</v>
      </c>
      <c r="AD4970" s="786">
        <v>43001</v>
      </c>
    </row>
    <row r="4971" spans="1:30" ht="15.75">
      <c r="A4971" s="785" t="s">
        <v>4301</v>
      </c>
      <c r="B4971" s="785" t="s">
        <v>11251</v>
      </c>
      <c r="C4971" s="785" t="s">
        <v>4303</v>
      </c>
      <c r="D4971" s="785" t="s">
        <v>2599</v>
      </c>
      <c r="E4971" s="785" t="s">
        <v>6474</v>
      </c>
      <c r="F4971" s="786">
        <v>42472</v>
      </c>
      <c r="G4971" s="785" t="s">
        <v>3800</v>
      </c>
      <c r="H4971" s="786">
        <v>42522</v>
      </c>
      <c r="I4971" s="785" t="s">
        <v>11252</v>
      </c>
      <c r="J4971" s="785" t="s">
        <v>627</v>
      </c>
      <c r="K4971" s="785" t="s">
        <v>11253</v>
      </c>
      <c r="L4971" s="785" t="s">
        <v>11254</v>
      </c>
      <c r="M4971" s="785"/>
      <c r="N4971" s="785"/>
      <c r="O4971" s="785"/>
      <c r="P4971" s="787">
        <v>36.934676000000003</v>
      </c>
      <c r="Q4971" s="787">
        <v>-0.84372400000000003</v>
      </c>
      <c r="R4971" s="785" t="s">
        <v>1030</v>
      </c>
      <c r="S4971" s="785" t="s">
        <v>1031</v>
      </c>
      <c r="T4971" s="785" t="s">
        <v>2599</v>
      </c>
      <c r="U4971" s="785" t="s">
        <v>3580</v>
      </c>
      <c r="V4971" s="785" t="s">
        <v>2855</v>
      </c>
      <c r="W4971" s="785" t="s">
        <v>4054</v>
      </c>
      <c r="X4971" s="785" t="s">
        <v>2834</v>
      </c>
      <c r="Y4971" s="615" t="str">
        <f t="shared" si="77"/>
        <v>Hamkam</v>
      </c>
      <c r="Z4971" s="785" t="s">
        <v>2599</v>
      </c>
      <c r="AA4971" s="785" t="s">
        <v>4349</v>
      </c>
      <c r="AB4971" s="785" t="s">
        <v>2605</v>
      </c>
      <c r="AC4971" s="785" t="s">
        <v>2606</v>
      </c>
      <c r="AD4971" s="786">
        <v>42796</v>
      </c>
    </row>
    <row r="4972" spans="1:30" ht="15.75">
      <c r="A4972" s="785" t="s">
        <v>4301</v>
      </c>
      <c r="B4972" s="785" t="s">
        <v>11693</v>
      </c>
      <c r="C4972" s="785" t="s">
        <v>4379</v>
      </c>
      <c r="D4972" s="785" t="s">
        <v>2751</v>
      </c>
      <c r="E4972" s="785" t="s">
        <v>6474</v>
      </c>
      <c r="F4972" s="786">
        <v>42472</v>
      </c>
      <c r="G4972" s="785" t="s">
        <v>3800</v>
      </c>
      <c r="H4972" s="786">
        <v>42522</v>
      </c>
      <c r="I4972" s="785" t="s">
        <v>11694</v>
      </c>
      <c r="J4972" s="785" t="s">
        <v>629</v>
      </c>
      <c r="K4972" s="785" t="s">
        <v>11695</v>
      </c>
      <c r="L4972" s="785" t="s">
        <v>11696</v>
      </c>
      <c r="M4972" s="785"/>
      <c r="N4972" s="785"/>
      <c r="O4972" s="785"/>
      <c r="P4972" s="788"/>
      <c r="Q4972" s="788"/>
      <c r="R4972" s="785" t="s">
        <v>1961</v>
      </c>
      <c r="S4972" s="785" t="s">
        <v>2600</v>
      </c>
      <c r="T4972" s="785" t="s">
        <v>1987</v>
      </c>
      <c r="U4972" s="785" t="s">
        <v>2832</v>
      </c>
      <c r="V4972" s="785" t="s">
        <v>3004</v>
      </c>
      <c r="W4972" s="785" t="s">
        <v>2680</v>
      </c>
      <c r="X4972" s="785" t="s">
        <v>2680</v>
      </c>
      <c r="Y4972" s="615" t="str">
        <f t="shared" si="77"/>
        <v>Isaiah M Wandeto</v>
      </c>
      <c r="Z4972" s="785" t="s">
        <v>2599</v>
      </c>
      <c r="AA4972" s="785" t="s">
        <v>4314</v>
      </c>
      <c r="AB4972" s="785" t="s">
        <v>2605</v>
      </c>
      <c r="AC4972" s="785" t="s">
        <v>2606</v>
      </c>
      <c r="AD4972" s="786">
        <v>42796</v>
      </c>
    </row>
    <row r="4973" spans="1:30" ht="15.75">
      <c r="A4973" s="785" t="s">
        <v>4301</v>
      </c>
      <c r="B4973" s="785" t="s">
        <v>11796</v>
      </c>
      <c r="C4973" s="785" t="s">
        <v>4303</v>
      </c>
      <c r="D4973" s="785" t="s">
        <v>2599</v>
      </c>
      <c r="E4973" s="785" t="s">
        <v>6474</v>
      </c>
      <c r="F4973" s="786">
        <v>42472</v>
      </c>
      <c r="G4973" s="785" t="s">
        <v>3800</v>
      </c>
      <c r="H4973" s="786">
        <v>42522</v>
      </c>
      <c r="I4973" s="785" t="s">
        <v>11797</v>
      </c>
      <c r="J4973" s="785" t="s">
        <v>629</v>
      </c>
      <c r="K4973" s="785" t="s">
        <v>11798</v>
      </c>
      <c r="L4973" s="785" t="s">
        <v>11799</v>
      </c>
      <c r="M4973" s="785"/>
      <c r="N4973" s="785"/>
      <c r="O4973" s="785"/>
      <c r="P4973" s="787">
        <v>37.218957000000003</v>
      </c>
      <c r="Q4973" s="787">
        <v>-0.43157800000000002</v>
      </c>
      <c r="R4973" s="785" t="s">
        <v>1961</v>
      </c>
      <c r="S4973" s="785" t="s">
        <v>1962</v>
      </c>
      <c r="T4973" s="785" t="s">
        <v>11800</v>
      </c>
      <c r="U4973" s="785" t="s">
        <v>2958</v>
      </c>
      <c r="V4973" s="785" t="s">
        <v>3004</v>
      </c>
      <c r="W4973" s="785" t="s">
        <v>3556</v>
      </c>
      <c r="X4973" s="785" t="s">
        <v>2802</v>
      </c>
      <c r="Y4973" s="615" t="str">
        <f t="shared" si="77"/>
        <v>Jackson Maina</v>
      </c>
      <c r="Z4973" s="785" t="s">
        <v>2599</v>
      </c>
      <c r="AA4973" s="785" t="s">
        <v>4314</v>
      </c>
      <c r="AB4973" s="785" t="s">
        <v>2605</v>
      </c>
      <c r="AC4973" s="785" t="s">
        <v>2606</v>
      </c>
      <c r="AD4973" s="786">
        <v>42796</v>
      </c>
    </row>
    <row r="4974" spans="1:30" ht="15.75">
      <c r="A4974" s="785" t="s">
        <v>4301</v>
      </c>
      <c r="B4974" s="785" t="s">
        <v>13576</v>
      </c>
      <c r="C4974" s="785" t="s">
        <v>4303</v>
      </c>
      <c r="D4974" s="785" t="s">
        <v>2599</v>
      </c>
      <c r="E4974" s="785" t="s">
        <v>6474</v>
      </c>
      <c r="F4974" s="786">
        <v>42472</v>
      </c>
      <c r="G4974" s="785" t="s">
        <v>3800</v>
      </c>
      <c r="H4974" s="786">
        <v>42522</v>
      </c>
      <c r="I4974" s="785" t="s">
        <v>13577</v>
      </c>
      <c r="J4974" s="785" t="s">
        <v>629</v>
      </c>
      <c r="K4974" s="785" t="s">
        <v>13578</v>
      </c>
      <c r="L4974" s="785" t="s">
        <v>13579</v>
      </c>
      <c r="M4974" s="785" t="s">
        <v>13580</v>
      </c>
      <c r="N4974" s="785"/>
      <c r="O4974" s="785"/>
      <c r="P4974" s="787">
        <v>34.992452999999998</v>
      </c>
      <c r="Q4974" s="787">
        <v>-0.58054499999999998</v>
      </c>
      <c r="R4974" s="785" t="s">
        <v>843</v>
      </c>
      <c r="S4974" s="785" t="s">
        <v>1310</v>
      </c>
      <c r="T4974" s="785" t="s">
        <v>13581</v>
      </c>
      <c r="U4974" s="785" t="s">
        <v>3041</v>
      </c>
      <c r="V4974" s="785" t="s">
        <v>2855</v>
      </c>
      <c r="W4974" s="785" t="s">
        <v>4057</v>
      </c>
      <c r="X4974" s="785" t="s">
        <v>2754</v>
      </c>
      <c r="Y4974" s="615" t="str">
        <f t="shared" si="77"/>
        <v>Joel Nyambane Moigare</v>
      </c>
      <c r="Z4974" s="785" t="s">
        <v>13448</v>
      </c>
      <c r="AA4974" s="785" t="s">
        <v>4314</v>
      </c>
      <c r="AB4974" s="785" t="s">
        <v>2605</v>
      </c>
      <c r="AC4974" s="785" t="s">
        <v>2606</v>
      </c>
      <c r="AD4974" s="786">
        <v>42835</v>
      </c>
    </row>
    <row r="4975" spans="1:30" ht="15.75">
      <c r="A4975" s="785" t="s">
        <v>4301</v>
      </c>
      <c r="B4975" s="785" t="s">
        <v>14654</v>
      </c>
      <c r="C4975" s="785" t="s">
        <v>4303</v>
      </c>
      <c r="D4975" s="785" t="s">
        <v>2599</v>
      </c>
      <c r="E4975" s="785" t="s">
        <v>6474</v>
      </c>
      <c r="F4975" s="786">
        <v>42472</v>
      </c>
      <c r="G4975" s="785" t="s">
        <v>3800</v>
      </c>
      <c r="H4975" s="786">
        <v>42522</v>
      </c>
      <c r="I4975" s="785" t="s">
        <v>14655</v>
      </c>
      <c r="J4975" s="785" t="s">
        <v>627</v>
      </c>
      <c r="K4975" s="785" t="s">
        <v>14656</v>
      </c>
      <c r="L4975" s="785" t="s">
        <v>14657</v>
      </c>
      <c r="M4975" s="785"/>
      <c r="N4975" s="785"/>
      <c r="O4975" s="785"/>
      <c r="P4975" s="787">
        <v>37.682267000000003</v>
      </c>
      <c r="Q4975" s="787">
        <v>4.3787E-2</v>
      </c>
      <c r="R4975" s="785" t="s">
        <v>1104</v>
      </c>
      <c r="S4975" s="785" t="s">
        <v>1277</v>
      </c>
      <c r="T4975" s="785" t="s">
        <v>14658</v>
      </c>
      <c r="U4975" s="785" t="s">
        <v>14659</v>
      </c>
      <c r="V4975" s="785" t="s">
        <v>2673</v>
      </c>
      <c r="W4975" s="785" t="s">
        <v>3495</v>
      </c>
      <c r="X4975" s="785" t="s">
        <v>3495</v>
      </c>
      <c r="Y4975" s="615" t="str">
        <f t="shared" si="77"/>
        <v>Joseph Mbariu</v>
      </c>
      <c r="Z4975" s="785" t="s">
        <v>14660</v>
      </c>
      <c r="AA4975" s="785" t="s">
        <v>4314</v>
      </c>
      <c r="AB4975" s="785" t="s">
        <v>2605</v>
      </c>
      <c r="AC4975" s="785" t="s">
        <v>2606</v>
      </c>
      <c r="AD4975" s="786">
        <v>43006</v>
      </c>
    </row>
    <row r="4976" spans="1:30" ht="15.75">
      <c r="A4976" s="785" t="s">
        <v>4301</v>
      </c>
      <c r="B4976" s="785" t="s">
        <v>14672</v>
      </c>
      <c r="C4976" s="785" t="s">
        <v>4379</v>
      </c>
      <c r="D4976" s="785" t="s">
        <v>2703</v>
      </c>
      <c r="E4976" s="785" t="s">
        <v>6474</v>
      </c>
      <c r="F4976" s="786">
        <v>42472</v>
      </c>
      <c r="G4976" s="785" t="s">
        <v>3800</v>
      </c>
      <c r="H4976" s="786">
        <v>42522</v>
      </c>
      <c r="I4976" s="785" t="s">
        <v>14673</v>
      </c>
      <c r="J4976" s="785" t="s">
        <v>629</v>
      </c>
      <c r="K4976" s="785" t="s">
        <v>14674</v>
      </c>
      <c r="L4976" s="785" t="s">
        <v>14675</v>
      </c>
      <c r="M4976" s="785"/>
      <c r="N4976" s="785"/>
      <c r="O4976" s="785"/>
      <c r="P4976" s="787">
        <v>37.641571999999996</v>
      </c>
      <c r="Q4976" s="787">
        <v>1.3942E-2</v>
      </c>
      <c r="R4976" s="785" t="s">
        <v>1104</v>
      </c>
      <c r="S4976" s="785" t="s">
        <v>1277</v>
      </c>
      <c r="T4976" s="785" t="s">
        <v>14676</v>
      </c>
      <c r="U4976" s="785" t="s">
        <v>14677</v>
      </c>
      <c r="V4976" s="785">
        <v>8</v>
      </c>
      <c r="W4976" s="785" t="s">
        <v>3495</v>
      </c>
      <c r="X4976" s="785" t="s">
        <v>3495</v>
      </c>
      <c r="Y4976" s="615" t="str">
        <f t="shared" si="77"/>
        <v>Joseph Mbariu</v>
      </c>
      <c r="Z4976" s="785" t="s">
        <v>14660</v>
      </c>
      <c r="AA4976" s="785" t="s">
        <v>4314</v>
      </c>
      <c r="AB4976" s="785" t="s">
        <v>2605</v>
      </c>
      <c r="AC4976" s="785" t="s">
        <v>2606</v>
      </c>
      <c r="AD4976" s="786">
        <v>43006</v>
      </c>
    </row>
    <row r="4977" spans="1:30" ht="15.75">
      <c r="A4977" s="785" t="s">
        <v>4301</v>
      </c>
      <c r="B4977" s="785" t="s">
        <v>16264</v>
      </c>
      <c r="C4977" s="785" t="s">
        <v>4379</v>
      </c>
      <c r="D4977" s="785" t="s">
        <v>2703</v>
      </c>
      <c r="E4977" s="785" t="s">
        <v>6474</v>
      </c>
      <c r="F4977" s="786">
        <v>42472</v>
      </c>
      <c r="G4977" s="785" t="s">
        <v>3800</v>
      </c>
      <c r="H4977" s="786">
        <v>42522</v>
      </c>
      <c r="I4977" s="785" t="s">
        <v>16265</v>
      </c>
      <c r="J4977" s="785" t="s">
        <v>629</v>
      </c>
      <c r="K4977" s="785" t="s">
        <v>2612</v>
      </c>
      <c r="L4977" s="785" t="s">
        <v>16266</v>
      </c>
      <c r="M4977" s="785"/>
      <c r="N4977" s="785"/>
      <c r="O4977" s="785"/>
      <c r="P4977" s="788"/>
      <c r="Q4977" s="788"/>
      <c r="R4977" s="785" t="s">
        <v>1056</v>
      </c>
      <c r="S4977" s="785" t="s">
        <v>1057</v>
      </c>
      <c r="T4977" s="785" t="s">
        <v>16267</v>
      </c>
      <c r="U4977" s="785" t="s">
        <v>16268</v>
      </c>
      <c r="V4977" s="785" t="s">
        <v>2846</v>
      </c>
      <c r="W4977" s="785" t="s">
        <v>2621</v>
      </c>
      <c r="X4977" s="785" t="s">
        <v>2621</v>
      </c>
      <c r="Y4977" s="615" t="str">
        <f t="shared" si="77"/>
        <v>Kentainers Limited</v>
      </c>
      <c r="Z4977" s="785" t="s">
        <v>2599</v>
      </c>
      <c r="AA4977" s="785" t="s">
        <v>5464</v>
      </c>
      <c r="AB4977" s="785" t="s">
        <v>2616</v>
      </c>
      <c r="AC4977" s="785" t="s">
        <v>2617</v>
      </c>
      <c r="AD4977" s="786">
        <v>42796</v>
      </c>
    </row>
    <row r="4978" spans="1:30" ht="15.75">
      <c r="A4978" s="785" t="s">
        <v>4301</v>
      </c>
      <c r="B4978" s="785" t="s">
        <v>16769</v>
      </c>
      <c r="C4978" s="785" t="s">
        <v>4303</v>
      </c>
      <c r="D4978" s="785" t="s">
        <v>2599</v>
      </c>
      <c r="E4978" s="785" t="s">
        <v>6474</v>
      </c>
      <c r="F4978" s="786">
        <v>42472</v>
      </c>
      <c r="G4978" s="785" t="s">
        <v>3800</v>
      </c>
      <c r="H4978" s="786">
        <v>42522</v>
      </c>
      <c r="I4978" s="785" t="s">
        <v>16770</v>
      </c>
      <c r="J4978" s="785" t="s">
        <v>627</v>
      </c>
      <c r="K4978" s="785" t="s">
        <v>16771</v>
      </c>
      <c r="L4978" s="785" t="s">
        <v>16772</v>
      </c>
      <c r="M4978" s="785"/>
      <c r="N4978" s="785"/>
      <c r="O4978" s="785" t="s">
        <v>16773</v>
      </c>
      <c r="P4978" s="787">
        <v>37.555162000000003</v>
      </c>
      <c r="Q4978" s="787">
        <v>-2.1062000000000001E-2</v>
      </c>
      <c r="R4978" s="785" t="s">
        <v>1104</v>
      </c>
      <c r="S4978" s="785" t="s">
        <v>8062</v>
      </c>
      <c r="T4978" s="785" t="s">
        <v>3407</v>
      </c>
      <c r="U4978" s="785" t="s">
        <v>3408</v>
      </c>
      <c r="V4978" s="785" t="s">
        <v>3004</v>
      </c>
      <c r="W4978" s="785" t="s">
        <v>3253</v>
      </c>
      <c r="X4978" s="785" t="s">
        <v>3253</v>
      </c>
      <c r="Y4978" s="615" t="str">
        <f t="shared" si="77"/>
        <v>Likunga Company Limited</v>
      </c>
      <c r="Z4978" s="785" t="s">
        <v>16689</v>
      </c>
      <c r="AA4978" s="785" t="s">
        <v>4349</v>
      </c>
      <c r="AB4978" s="785" t="s">
        <v>2605</v>
      </c>
      <c r="AC4978" s="785" t="s">
        <v>2606</v>
      </c>
      <c r="AD4978" s="786">
        <v>42949</v>
      </c>
    </row>
    <row r="4979" spans="1:30" ht="15.75">
      <c r="A4979" s="785" t="s">
        <v>4301</v>
      </c>
      <c r="B4979" s="785" t="s">
        <v>18582</v>
      </c>
      <c r="C4979" s="785" t="s">
        <v>4322</v>
      </c>
      <c r="D4979" s="785" t="s">
        <v>2703</v>
      </c>
      <c r="E4979" s="785" t="s">
        <v>6474</v>
      </c>
      <c r="F4979" s="786">
        <v>42472</v>
      </c>
      <c r="G4979" s="785" t="s">
        <v>3800</v>
      </c>
      <c r="H4979" s="786">
        <v>42522</v>
      </c>
      <c r="I4979" s="785" t="s">
        <v>18583</v>
      </c>
      <c r="J4979" s="785" t="s">
        <v>629</v>
      </c>
      <c r="K4979" s="785" t="s">
        <v>18584</v>
      </c>
      <c r="L4979" s="785" t="s">
        <v>18585</v>
      </c>
      <c r="M4979" s="785"/>
      <c r="N4979" s="785"/>
      <c r="O4979" s="785"/>
      <c r="P4979" s="787">
        <v>37.139471999999998</v>
      </c>
      <c r="Q4979" s="787">
        <v>-0.52311200000000002</v>
      </c>
      <c r="R4979" s="785" t="s">
        <v>1056</v>
      </c>
      <c r="S4979" s="785" t="s">
        <v>2856</v>
      </c>
      <c r="T4979" s="785" t="s">
        <v>18586</v>
      </c>
      <c r="U4979" s="785" t="s">
        <v>18587</v>
      </c>
      <c r="V4979" s="785" t="s">
        <v>2673</v>
      </c>
      <c r="W4979" s="785" t="s">
        <v>2674</v>
      </c>
      <c r="X4979" s="785" t="s">
        <v>2741</v>
      </c>
      <c r="Y4979" s="615" t="str">
        <f t="shared" si="77"/>
        <v>Nicholas Gichura Kimenyi</v>
      </c>
      <c r="Z4979" s="785" t="s">
        <v>2599</v>
      </c>
      <c r="AA4979" s="785" t="s">
        <v>4314</v>
      </c>
      <c r="AB4979" s="785" t="s">
        <v>2605</v>
      </c>
      <c r="AC4979" s="785" t="s">
        <v>2606</v>
      </c>
      <c r="AD4979" s="786">
        <v>42796</v>
      </c>
    </row>
    <row r="4980" spans="1:30" ht="15.75">
      <c r="A4980" s="785" t="s">
        <v>4301</v>
      </c>
      <c r="B4980" s="785" t="s">
        <v>18601</v>
      </c>
      <c r="C4980" s="785" t="s">
        <v>4322</v>
      </c>
      <c r="D4980" s="785" t="s">
        <v>2703</v>
      </c>
      <c r="E4980" s="785" t="s">
        <v>6474</v>
      </c>
      <c r="F4980" s="786">
        <v>42472</v>
      </c>
      <c r="G4980" s="785" t="s">
        <v>3800</v>
      </c>
      <c r="H4980" s="786">
        <v>42522</v>
      </c>
      <c r="I4980" s="785" t="s">
        <v>18602</v>
      </c>
      <c r="J4980" s="785" t="s">
        <v>629</v>
      </c>
      <c r="K4980" s="785" t="s">
        <v>18603</v>
      </c>
      <c r="L4980" s="785" t="s">
        <v>18604</v>
      </c>
      <c r="M4980" s="785"/>
      <c r="N4980" s="785"/>
      <c r="O4980" s="785"/>
      <c r="P4980" s="787">
        <v>37.237127999999998</v>
      </c>
      <c r="Q4980" s="787">
        <v>-0.47416700000000001</v>
      </c>
      <c r="R4980" s="785" t="s">
        <v>1056</v>
      </c>
      <c r="S4980" s="785" t="s">
        <v>2856</v>
      </c>
      <c r="T4980" s="785" t="s">
        <v>2131</v>
      </c>
      <c r="U4980" s="785" t="s">
        <v>2672</v>
      </c>
      <c r="V4980" s="785" t="s">
        <v>2673</v>
      </c>
      <c r="W4980" s="785" t="s">
        <v>2674</v>
      </c>
      <c r="X4980" s="785" t="s">
        <v>2741</v>
      </c>
      <c r="Y4980" s="615" t="str">
        <f t="shared" si="77"/>
        <v>Nicholas Gichura Kimenyi</v>
      </c>
      <c r="Z4980" s="785" t="s">
        <v>2599</v>
      </c>
      <c r="AA4980" s="785" t="s">
        <v>4314</v>
      </c>
      <c r="AB4980" s="785" t="s">
        <v>2605</v>
      </c>
      <c r="AC4980" s="785" t="s">
        <v>2606</v>
      </c>
      <c r="AD4980" s="786">
        <v>42796</v>
      </c>
    </row>
    <row r="4981" spans="1:30" ht="15.75">
      <c r="A4981" s="785" t="s">
        <v>4301</v>
      </c>
      <c r="B4981" s="785" t="s">
        <v>19514</v>
      </c>
      <c r="C4981" s="785" t="s">
        <v>4303</v>
      </c>
      <c r="D4981" s="785" t="s">
        <v>2599</v>
      </c>
      <c r="E4981" s="785" t="s">
        <v>16208</v>
      </c>
      <c r="F4981" s="786">
        <v>42376</v>
      </c>
      <c r="G4981" s="785" t="s">
        <v>3800</v>
      </c>
      <c r="H4981" s="786">
        <v>42522</v>
      </c>
      <c r="I4981" s="785" t="s">
        <v>19515</v>
      </c>
      <c r="J4981" s="785" t="s">
        <v>629</v>
      </c>
      <c r="K4981" s="785" t="s">
        <v>19516</v>
      </c>
      <c r="L4981" s="785" t="s">
        <v>19517</v>
      </c>
      <c r="M4981" s="785"/>
      <c r="N4981" s="785"/>
      <c r="O4981" s="785"/>
      <c r="P4981" s="787">
        <v>37.527169999999998</v>
      </c>
      <c r="Q4981" s="787">
        <v>9.3036999999999995E-2</v>
      </c>
      <c r="R4981" s="785" t="s">
        <v>1104</v>
      </c>
      <c r="S4981" s="785" t="s">
        <v>1826</v>
      </c>
      <c r="T4981" s="785" t="s">
        <v>3694</v>
      </c>
      <c r="U4981" s="785" t="s">
        <v>19484</v>
      </c>
      <c r="V4981" s="785" t="s">
        <v>3004</v>
      </c>
      <c r="W4981" s="785" t="s">
        <v>2615</v>
      </c>
      <c r="X4981" s="785" t="s">
        <v>19485</v>
      </c>
      <c r="Y4981" s="615" t="str">
        <f t="shared" si="77"/>
        <v>Paul Mbugua</v>
      </c>
      <c r="Z4981" s="785" t="s">
        <v>19486</v>
      </c>
      <c r="AA4981" s="785" t="s">
        <v>5464</v>
      </c>
      <c r="AB4981" s="785" t="s">
        <v>3686</v>
      </c>
      <c r="AC4981" s="785" t="s">
        <v>2617</v>
      </c>
      <c r="AD4981" s="786">
        <v>42986</v>
      </c>
    </row>
    <row r="4982" spans="1:30" ht="15.75">
      <c r="A4982" s="785" t="s">
        <v>4301</v>
      </c>
      <c r="B4982" s="785" t="s">
        <v>19717</v>
      </c>
      <c r="C4982" s="785" t="s">
        <v>4303</v>
      </c>
      <c r="D4982" s="785" t="s">
        <v>2599</v>
      </c>
      <c r="E4982" s="785" t="s">
        <v>6474</v>
      </c>
      <c r="F4982" s="786">
        <v>42472</v>
      </c>
      <c r="G4982" s="785" t="s">
        <v>3800</v>
      </c>
      <c r="H4982" s="786">
        <v>42522</v>
      </c>
      <c r="I4982" s="785" t="s">
        <v>19718</v>
      </c>
      <c r="J4982" s="785" t="s">
        <v>627</v>
      </c>
      <c r="K4982" s="785" t="s">
        <v>19719</v>
      </c>
      <c r="L4982" s="785" t="s">
        <v>19720</v>
      </c>
      <c r="M4982" s="785"/>
      <c r="N4982" s="785"/>
      <c r="O4982" s="785"/>
      <c r="P4982" s="787">
        <v>37.677908000000002</v>
      </c>
      <c r="Q4982" s="787">
        <v>-0.45966600000000002</v>
      </c>
      <c r="R4982" s="785" t="s">
        <v>1089</v>
      </c>
      <c r="S4982" s="785" t="s">
        <v>3090</v>
      </c>
      <c r="T4982" s="785" t="s">
        <v>5856</v>
      </c>
      <c r="U4982" s="785" t="s">
        <v>19721</v>
      </c>
      <c r="V4982" s="785" t="s">
        <v>2855</v>
      </c>
      <c r="W4982" s="785" t="s">
        <v>3324</v>
      </c>
      <c r="X4982" s="785" t="s">
        <v>3324</v>
      </c>
      <c r="Y4982" s="615" t="str">
        <f t="shared" si="77"/>
        <v>Peter Kivuti</v>
      </c>
      <c r="Z4982" s="785" t="s">
        <v>2599</v>
      </c>
      <c r="AA4982" s="785" t="s">
        <v>4314</v>
      </c>
      <c r="AB4982" s="785" t="s">
        <v>2605</v>
      </c>
      <c r="AC4982" s="785" t="s">
        <v>2606</v>
      </c>
      <c r="AD4982" s="786">
        <v>42796</v>
      </c>
    </row>
    <row r="4983" spans="1:30" ht="15.75">
      <c r="A4983" s="785" t="s">
        <v>4301</v>
      </c>
      <c r="B4983" s="785" t="s">
        <v>21901</v>
      </c>
      <c r="C4983" s="785" t="s">
        <v>4303</v>
      </c>
      <c r="D4983" s="785" t="s">
        <v>2599</v>
      </c>
      <c r="E4983" s="785" t="s">
        <v>6474</v>
      </c>
      <c r="F4983" s="786">
        <v>42472</v>
      </c>
      <c r="G4983" s="785" t="s">
        <v>3800</v>
      </c>
      <c r="H4983" s="786">
        <v>42522</v>
      </c>
      <c r="I4983" s="785" t="s">
        <v>21902</v>
      </c>
      <c r="J4983" s="785" t="s">
        <v>627</v>
      </c>
      <c r="K4983" s="785" t="s">
        <v>21903</v>
      </c>
      <c r="L4983" s="785" t="s">
        <v>21904</v>
      </c>
      <c r="M4983" s="785"/>
      <c r="N4983" s="785"/>
      <c r="O4983" s="785"/>
      <c r="P4983" s="787">
        <v>39.726232000000003</v>
      </c>
      <c r="Q4983" s="787">
        <v>-3.902002</v>
      </c>
      <c r="R4983" s="785" t="s">
        <v>1671</v>
      </c>
      <c r="S4983" s="785" t="s">
        <v>3084</v>
      </c>
      <c r="T4983" s="785" t="s">
        <v>18825</v>
      </c>
      <c r="U4983" s="785" t="s">
        <v>3909</v>
      </c>
      <c r="V4983" s="785" t="s">
        <v>3070</v>
      </c>
      <c r="W4983" s="785" t="s">
        <v>2649</v>
      </c>
      <c r="X4983" s="785" t="s">
        <v>3512</v>
      </c>
      <c r="Y4983" s="615" t="str">
        <f t="shared" si="77"/>
        <v>Samson Sirya</v>
      </c>
      <c r="Z4983" s="785" t="s">
        <v>21860</v>
      </c>
      <c r="AA4983" s="785" t="s">
        <v>4314</v>
      </c>
      <c r="AB4983" s="785" t="s">
        <v>4052</v>
      </c>
      <c r="AC4983" s="785" t="s">
        <v>2606</v>
      </c>
      <c r="AD4983" s="786">
        <v>42887</v>
      </c>
    </row>
    <row r="4984" spans="1:30" ht="15.75">
      <c r="A4984" s="785" t="s">
        <v>4301</v>
      </c>
      <c r="B4984" s="785" t="s">
        <v>21937</v>
      </c>
      <c r="C4984" s="785" t="s">
        <v>4303</v>
      </c>
      <c r="D4984" s="785" t="s">
        <v>2599</v>
      </c>
      <c r="E4984" s="785" t="s">
        <v>6474</v>
      </c>
      <c r="F4984" s="786">
        <v>42472</v>
      </c>
      <c r="G4984" s="785" t="s">
        <v>3800</v>
      </c>
      <c r="H4984" s="786">
        <v>42522</v>
      </c>
      <c r="I4984" s="785" t="s">
        <v>21938</v>
      </c>
      <c r="J4984" s="785" t="s">
        <v>627</v>
      </c>
      <c r="K4984" s="785" t="s">
        <v>21939</v>
      </c>
      <c r="L4984" s="785" t="s">
        <v>21940</v>
      </c>
      <c r="M4984" s="785"/>
      <c r="N4984" s="785"/>
      <c r="O4984" s="785"/>
      <c r="P4984" s="787">
        <v>39.733944999999999</v>
      </c>
      <c r="Q4984" s="787">
        <v>-3.9137369999999998</v>
      </c>
      <c r="R4984" s="785" t="s">
        <v>1671</v>
      </c>
      <c r="S4984" s="785" t="s">
        <v>3084</v>
      </c>
      <c r="T4984" s="785" t="s">
        <v>1671</v>
      </c>
      <c r="U4984" s="785" t="s">
        <v>3909</v>
      </c>
      <c r="V4984" s="785" t="s">
        <v>3070</v>
      </c>
      <c r="W4984" s="785" t="s">
        <v>2849</v>
      </c>
      <c r="X4984" s="785" t="s">
        <v>3512</v>
      </c>
      <c r="Y4984" s="615" t="str">
        <f t="shared" si="77"/>
        <v>Samson Sirya</v>
      </c>
      <c r="Z4984" s="785" t="s">
        <v>21894</v>
      </c>
      <c r="AA4984" s="785" t="s">
        <v>5464</v>
      </c>
      <c r="AB4984" s="785" t="s">
        <v>2605</v>
      </c>
      <c r="AC4984" s="785" t="s">
        <v>2606</v>
      </c>
      <c r="AD4984" s="786">
        <v>43021</v>
      </c>
    </row>
    <row r="4985" spans="1:30" ht="15.75">
      <c r="A4985" s="785" t="s">
        <v>4301</v>
      </c>
      <c r="B4985" s="785" t="s">
        <v>22505</v>
      </c>
      <c r="C4985" s="785" t="s">
        <v>4303</v>
      </c>
      <c r="D4985" s="785" t="s">
        <v>2599</v>
      </c>
      <c r="E4985" s="785" t="s">
        <v>6474</v>
      </c>
      <c r="F4985" s="786">
        <v>42472</v>
      </c>
      <c r="G4985" s="785" t="s">
        <v>3800</v>
      </c>
      <c r="H4985" s="786">
        <v>42522</v>
      </c>
      <c r="I4985" s="785" t="s">
        <v>22506</v>
      </c>
      <c r="J4985" s="785" t="s">
        <v>629</v>
      </c>
      <c r="K4985" s="785" t="s">
        <v>22507</v>
      </c>
      <c r="L4985" s="785" t="s">
        <v>22508</v>
      </c>
      <c r="M4985" s="785"/>
      <c r="N4985" s="785"/>
      <c r="O4985" s="785"/>
      <c r="P4985" s="787">
        <v>37.587432</v>
      </c>
      <c r="Q4985" s="787">
        <v>-0.40715099999999999</v>
      </c>
      <c r="R4985" s="785" t="s">
        <v>1089</v>
      </c>
      <c r="S4985" s="785" t="s">
        <v>2731</v>
      </c>
      <c r="T4985" s="785" t="s">
        <v>2731</v>
      </c>
      <c r="U4985" s="785" t="s">
        <v>3306</v>
      </c>
      <c r="V4985" s="785" t="s">
        <v>2673</v>
      </c>
      <c r="W4985" s="785" t="s">
        <v>3079</v>
      </c>
      <c r="X4985" s="785" t="s">
        <v>3080</v>
      </c>
      <c r="Y4985" s="615" t="str">
        <f t="shared" si="77"/>
        <v>Samuel Migwi</v>
      </c>
      <c r="Z4985" s="785" t="s">
        <v>22504</v>
      </c>
      <c r="AA4985" s="785" t="s">
        <v>4314</v>
      </c>
      <c r="AB4985" s="785" t="s">
        <v>2605</v>
      </c>
      <c r="AC4985" s="785" t="s">
        <v>2606</v>
      </c>
      <c r="AD4985" s="786">
        <v>43007</v>
      </c>
    </row>
    <row r="4986" spans="1:30" ht="15.75">
      <c r="A4986" s="785" t="s">
        <v>4301</v>
      </c>
      <c r="B4986" s="785" t="s">
        <v>24550</v>
      </c>
      <c r="C4986" s="785" t="s">
        <v>4303</v>
      </c>
      <c r="D4986" s="785" t="s">
        <v>2599</v>
      </c>
      <c r="E4986" s="785" t="s">
        <v>6474</v>
      </c>
      <c r="F4986" s="786">
        <v>42472</v>
      </c>
      <c r="G4986" s="785" t="s">
        <v>3800</v>
      </c>
      <c r="H4986" s="786">
        <v>42522</v>
      </c>
      <c r="I4986" s="785" t="s">
        <v>24551</v>
      </c>
      <c r="J4986" s="785" t="s">
        <v>629</v>
      </c>
      <c r="K4986" s="785" t="s">
        <v>24552</v>
      </c>
      <c r="L4986" s="785" t="s">
        <v>24553</v>
      </c>
      <c r="M4986" s="785"/>
      <c r="N4986" s="785"/>
      <c r="O4986" s="785"/>
      <c r="P4986" s="787">
        <v>34.745792999999999</v>
      </c>
      <c r="Q4986" s="787">
        <v>-0.87934500000000004</v>
      </c>
      <c r="R4986" s="785" t="s">
        <v>2696</v>
      </c>
      <c r="S4986" s="785" t="s">
        <v>3471</v>
      </c>
      <c r="T4986" s="785" t="s">
        <v>24554</v>
      </c>
      <c r="U4986" s="785" t="s">
        <v>24555</v>
      </c>
      <c r="V4986" s="785" t="s">
        <v>3004</v>
      </c>
      <c r="W4986" s="785" t="s">
        <v>3008</v>
      </c>
      <c r="X4986" s="785" t="s">
        <v>3008</v>
      </c>
      <c r="Y4986" s="615" t="str">
        <f t="shared" si="77"/>
        <v>Thomas Masese Gikona</v>
      </c>
      <c r="Z4986" s="785" t="s">
        <v>2599</v>
      </c>
      <c r="AA4986" s="785" t="s">
        <v>4314</v>
      </c>
      <c r="AB4986" s="785" t="s">
        <v>2605</v>
      </c>
      <c r="AC4986" s="785" t="s">
        <v>2606</v>
      </c>
      <c r="AD4986" s="786">
        <v>42796</v>
      </c>
    </row>
    <row r="4987" spans="1:30" ht="15.75">
      <c r="A4987" s="785" t="s">
        <v>4301</v>
      </c>
      <c r="B4987" s="785" t="s">
        <v>26384</v>
      </c>
      <c r="C4987" s="785" t="s">
        <v>4303</v>
      </c>
      <c r="D4987" s="785" t="s">
        <v>2599</v>
      </c>
      <c r="E4987" s="785" t="s">
        <v>6474</v>
      </c>
      <c r="F4987" s="786">
        <v>42472</v>
      </c>
      <c r="G4987" s="785" t="s">
        <v>3800</v>
      </c>
      <c r="H4987" s="786">
        <v>42522</v>
      </c>
      <c r="I4987" s="785" t="s">
        <v>26385</v>
      </c>
      <c r="J4987" s="785" t="s">
        <v>629</v>
      </c>
      <c r="K4987" s="785" t="s">
        <v>26386</v>
      </c>
      <c r="L4987" s="785" t="s">
        <v>26387</v>
      </c>
      <c r="M4987" s="785"/>
      <c r="N4987" s="785"/>
      <c r="O4987" s="785"/>
      <c r="P4987" s="787">
        <v>36.738894999999999</v>
      </c>
      <c r="Q4987" s="787">
        <v>-1.169832</v>
      </c>
      <c r="R4987" s="785" t="s">
        <v>821</v>
      </c>
      <c r="S4987" s="785" t="s">
        <v>1589</v>
      </c>
      <c r="T4987" s="785" t="s">
        <v>2737</v>
      </c>
      <c r="U4987" s="785" t="s">
        <v>13847</v>
      </c>
      <c r="V4987" s="785" t="s">
        <v>2603</v>
      </c>
      <c r="W4987" s="785" t="s">
        <v>2689</v>
      </c>
      <c r="X4987" s="785"/>
      <c r="Y4987" s="615" t="str">
        <f t="shared" si="77"/>
        <v>Biotechno &amp; Services</v>
      </c>
      <c r="Z4987" s="785" t="s">
        <v>2599</v>
      </c>
      <c r="AA4987" s="785" t="s">
        <v>4349</v>
      </c>
      <c r="AB4987" s="785" t="s">
        <v>2683</v>
      </c>
      <c r="AC4987" s="785" t="s">
        <v>2606</v>
      </c>
      <c r="AD4987" s="786">
        <v>42796</v>
      </c>
    </row>
    <row r="4988" spans="1:30" ht="15.75">
      <c r="A4988" s="785" t="s">
        <v>4301</v>
      </c>
      <c r="B4988" s="785" t="s">
        <v>26640</v>
      </c>
      <c r="C4988" s="785" t="s">
        <v>4379</v>
      </c>
      <c r="D4988" s="785" t="s">
        <v>2751</v>
      </c>
      <c r="E4988" s="785" t="s">
        <v>6474</v>
      </c>
      <c r="F4988" s="786">
        <v>42472</v>
      </c>
      <c r="G4988" s="785" t="s">
        <v>3800</v>
      </c>
      <c r="H4988" s="786">
        <v>42522</v>
      </c>
      <c r="I4988" s="785" t="s">
        <v>26641</v>
      </c>
      <c r="J4988" s="785" t="s">
        <v>629</v>
      </c>
      <c r="K4988" s="785" t="s">
        <v>26642</v>
      </c>
      <c r="L4988" s="785" t="s">
        <v>26643</v>
      </c>
      <c r="M4988" s="785"/>
      <c r="N4988" s="785"/>
      <c r="O4988" s="785"/>
      <c r="P4988" s="788"/>
      <c r="Q4988" s="788"/>
      <c r="R4988" s="785" t="s">
        <v>1961</v>
      </c>
      <c r="S4988" s="785" t="s">
        <v>2671</v>
      </c>
      <c r="T4988" s="785" t="s">
        <v>2740</v>
      </c>
      <c r="U4988" s="785" t="s">
        <v>18728</v>
      </c>
      <c r="V4988" s="785" t="s">
        <v>2673</v>
      </c>
      <c r="W4988" s="785" t="s">
        <v>2674</v>
      </c>
      <c r="X4988" s="785"/>
      <c r="Y4988" s="615" t="str">
        <f t="shared" si="77"/>
        <v>Nicholas Kimenyi</v>
      </c>
      <c r="Z4988" s="785" t="s">
        <v>2599</v>
      </c>
      <c r="AA4988" s="785" t="s">
        <v>4314</v>
      </c>
      <c r="AB4988" s="785" t="s">
        <v>2605</v>
      </c>
      <c r="AC4988" s="785" t="s">
        <v>2606</v>
      </c>
      <c r="AD4988" s="786">
        <v>42796</v>
      </c>
    </row>
    <row r="4989" spans="1:30" ht="15.75">
      <c r="A4989" s="785" t="s">
        <v>4301</v>
      </c>
      <c r="B4989" s="785" t="s">
        <v>26732</v>
      </c>
      <c r="C4989" s="785" t="s">
        <v>4303</v>
      </c>
      <c r="D4989" s="785" t="s">
        <v>2599</v>
      </c>
      <c r="E4989" s="785" t="s">
        <v>6474</v>
      </c>
      <c r="F4989" s="786">
        <v>42472</v>
      </c>
      <c r="G4989" s="785" t="s">
        <v>3800</v>
      </c>
      <c r="H4989" s="786">
        <v>42522</v>
      </c>
      <c r="I4989" s="785" t="s">
        <v>26733</v>
      </c>
      <c r="J4989" s="785" t="s">
        <v>629</v>
      </c>
      <c r="K4989" s="785" t="s">
        <v>26734</v>
      </c>
      <c r="L4989" s="785" t="s">
        <v>26735</v>
      </c>
      <c r="M4989" s="785"/>
      <c r="N4989" s="785"/>
      <c r="O4989" s="785"/>
      <c r="P4989" s="787">
        <v>37.706671</v>
      </c>
      <c r="Q4989" s="787">
        <v>-3.519288</v>
      </c>
      <c r="R4989" s="785" t="s">
        <v>766</v>
      </c>
      <c r="S4989" s="785" t="s">
        <v>1780</v>
      </c>
      <c r="T4989" s="785" t="s">
        <v>26736</v>
      </c>
      <c r="U4989" s="785" t="s">
        <v>26737</v>
      </c>
      <c r="V4989" s="785" t="s">
        <v>2673</v>
      </c>
      <c r="W4989" s="785" t="s">
        <v>3296</v>
      </c>
      <c r="X4989" s="785"/>
      <c r="Y4989" s="615" t="str">
        <f t="shared" si="77"/>
        <v>John Kariuki</v>
      </c>
      <c r="Z4989" s="785" t="s">
        <v>2599</v>
      </c>
      <c r="AA4989" s="785" t="s">
        <v>4314</v>
      </c>
      <c r="AB4989" s="785" t="s">
        <v>2683</v>
      </c>
      <c r="AC4989" s="785" t="s">
        <v>2606</v>
      </c>
      <c r="AD4989" s="786">
        <v>42796</v>
      </c>
    </row>
    <row r="4990" spans="1:30" ht="15.75">
      <c r="A4990" s="785" t="s">
        <v>4301</v>
      </c>
      <c r="B4990" s="785" t="s">
        <v>26751</v>
      </c>
      <c r="C4990" s="785" t="s">
        <v>4303</v>
      </c>
      <c r="D4990" s="785" t="s">
        <v>2599</v>
      </c>
      <c r="E4990" s="785" t="s">
        <v>6474</v>
      </c>
      <c r="F4990" s="786">
        <v>42472</v>
      </c>
      <c r="G4990" s="785" t="s">
        <v>3800</v>
      </c>
      <c r="H4990" s="786">
        <v>42522</v>
      </c>
      <c r="I4990" s="785" t="s">
        <v>26752</v>
      </c>
      <c r="J4990" s="785" t="s">
        <v>629</v>
      </c>
      <c r="K4990" s="785" t="s">
        <v>2612</v>
      </c>
      <c r="L4990" s="785" t="s">
        <v>26753</v>
      </c>
      <c r="M4990" s="785"/>
      <c r="N4990" s="785"/>
      <c r="O4990" s="785"/>
      <c r="P4990" s="787">
        <v>34.781832999999999</v>
      </c>
      <c r="Q4990" s="787">
        <v>-0.60555700000000001</v>
      </c>
      <c r="R4990" s="785" t="s">
        <v>2696</v>
      </c>
      <c r="S4990" s="785" t="s">
        <v>3745</v>
      </c>
      <c r="T4990" s="785" t="s">
        <v>2810</v>
      </c>
      <c r="U4990" s="785" t="s">
        <v>2810</v>
      </c>
      <c r="V4990" s="785" t="s">
        <v>2673</v>
      </c>
      <c r="W4990" s="785" t="s">
        <v>3578</v>
      </c>
      <c r="X4990" s="785"/>
      <c r="Y4990" s="615" t="str">
        <f t="shared" si="77"/>
        <v>Joseph Oigara Nyakundi</v>
      </c>
      <c r="Z4990" s="785" t="s">
        <v>2599</v>
      </c>
      <c r="AA4990" s="785" t="s">
        <v>4314</v>
      </c>
      <c r="AB4990" s="785" t="s">
        <v>2605</v>
      </c>
      <c r="AC4990" s="785" t="s">
        <v>2606</v>
      </c>
      <c r="AD4990" s="786">
        <v>42796</v>
      </c>
    </row>
    <row r="4991" spans="1:30" ht="15.75">
      <c r="A4991" s="785" t="s">
        <v>4301</v>
      </c>
      <c r="B4991" s="785" t="s">
        <v>26778</v>
      </c>
      <c r="C4991" s="785" t="s">
        <v>4303</v>
      </c>
      <c r="D4991" s="785" t="s">
        <v>2599</v>
      </c>
      <c r="E4991" s="785" t="s">
        <v>6474</v>
      </c>
      <c r="F4991" s="786">
        <v>42472</v>
      </c>
      <c r="G4991" s="785" t="s">
        <v>3800</v>
      </c>
      <c r="H4991" s="786">
        <v>42522</v>
      </c>
      <c r="I4991" s="785" t="s">
        <v>26779</v>
      </c>
      <c r="J4991" s="785" t="s">
        <v>629</v>
      </c>
      <c r="K4991" s="785" t="s">
        <v>26780</v>
      </c>
      <c r="L4991" s="785" t="s">
        <v>26781</v>
      </c>
      <c r="M4991" s="785"/>
      <c r="N4991" s="785"/>
      <c r="O4991" s="785"/>
      <c r="P4991" s="787">
        <v>37.254953</v>
      </c>
      <c r="Q4991" s="787">
        <v>-0.54442999999999997</v>
      </c>
      <c r="R4991" s="785" t="s">
        <v>1961</v>
      </c>
      <c r="S4991" s="785" t="s">
        <v>1962</v>
      </c>
      <c r="T4991" s="785" t="s">
        <v>1987</v>
      </c>
      <c r="U4991" s="785" t="s">
        <v>26782</v>
      </c>
      <c r="V4991" s="785" t="s">
        <v>2673</v>
      </c>
      <c r="W4991" s="785" t="s">
        <v>2652</v>
      </c>
      <c r="X4991" s="785"/>
      <c r="Y4991" s="615" t="str">
        <f t="shared" si="77"/>
        <v>David Chege</v>
      </c>
      <c r="Z4991" s="785" t="s">
        <v>2599</v>
      </c>
      <c r="AA4991" s="785" t="s">
        <v>4314</v>
      </c>
      <c r="AB4991" s="785" t="s">
        <v>2605</v>
      </c>
      <c r="AC4991" s="785" t="s">
        <v>2606</v>
      </c>
      <c r="AD4991" s="786">
        <v>42796</v>
      </c>
    </row>
    <row r="4992" spans="1:30" ht="15.75">
      <c r="A4992" s="785" t="s">
        <v>4301</v>
      </c>
      <c r="B4992" s="785" t="s">
        <v>26789</v>
      </c>
      <c r="C4992" s="785" t="s">
        <v>4379</v>
      </c>
      <c r="D4992" s="785" t="s">
        <v>2751</v>
      </c>
      <c r="E4992" s="785" t="s">
        <v>6474</v>
      </c>
      <c r="F4992" s="786">
        <v>42472</v>
      </c>
      <c r="G4992" s="785" t="s">
        <v>3800</v>
      </c>
      <c r="H4992" s="786">
        <v>42522</v>
      </c>
      <c r="I4992" s="785" t="s">
        <v>26790</v>
      </c>
      <c r="J4992" s="785" t="s">
        <v>629</v>
      </c>
      <c r="K4992" s="785" t="s">
        <v>26791</v>
      </c>
      <c r="L4992" s="785" t="s">
        <v>26792</v>
      </c>
      <c r="M4992" s="785"/>
      <c r="N4992" s="785"/>
      <c r="O4992" s="785"/>
      <c r="P4992" s="788"/>
      <c r="Q4992" s="788"/>
      <c r="R4992" s="785" t="s">
        <v>1961</v>
      </c>
      <c r="S4992" s="785" t="s">
        <v>2600</v>
      </c>
      <c r="T4992" s="785" t="s">
        <v>26793</v>
      </c>
      <c r="U4992" s="785" t="s">
        <v>26794</v>
      </c>
      <c r="V4992" s="785" t="s">
        <v>2673</v>
      </c>
      <c r="W4992" s="785" t="s">
        <v>2652</v>
      </c>
      <c r="X4992" s="785"/>
      <c r="Y4992" s="615" t="str">
        <f t="shared" si="77"/>
        <v>David Chege</v>
      </c>
      <c r="Z4992" s="785" t="s">
        <v>2599</v>
      </c>
      <c r="AA4992" s="785" t="s">
        <v>4314</v>
      </c>
      <c r="AB4992" s="785" t="s">
        <v>2605</v>
      </c>
      <c r="AC4992" s="785" t="s">
        <v>2606</v>
      </c>
      <c r="AD4992" s="786">
        <v>42796</v>
      </c>
    </row>
    <row r="4993" spans="1:30" ht="15.75">
      <c r="A4993" s="785" t="s">
        <v>4301</v>
      </c>
      <c r="B4993" s="785" t="s">
        <v>26803</v>
      </c>
      <c r="C4993" s="785" t="s">
        <v>4379</v>
      </c>
      <c r="D4993" s="785" t="s">
        <v>2751</v>
      </c>
      <c r="E4993" s="785" t="s">
        <v>6474</v>
      </c>
      <c r="F4993" s="786">
        <v>42472</v>
      </c>
      <c r="G4993" s="785" t="s">
        <v>3800</v>
      </c>
      <c r="H4993" s="786">
        <v>42522</v>
      </c>
      <c r="I4993" s="785" t="s">
        <v>26804</v>
      </c>
      <c r="J4993" s="785" t="s">
        <v>627</v>
      </c>
      <c r="K4993" s="785" t="s">
        <v>26805</v>
      </c>
      <c r="L4993" s="785" t="s">
        <v>26806</v>
      </c>
      <c r="M4993" s="785"/>
      <c r="N4993" s="785"/>
      <c r="O4993" s="785"/>
      <c r="P4993" s="788"/>
      <c r="Q4993" s="788"/>
      <c r="R4993" s="785" t="s">
        <v>1030</v>
      </c>
      <c r="S4993" s="785" t="s">
        <v>3099</v>
      </c>
      <c r="T4993" s="785" t="s">
        <v>3502</v>
      </c>
      <c r="U4993" s="785" t="s">
        <v>3549</v>
      </c>
      <c r="V4993" s="785" t="s">
        <v>2673</v>
      </c>
      <c r="W4993" s="785" t="s">
        <v>5268</v>
      </c>
      <c r="X4993" s="785"/>
      <c r="Y4993" s="615" t="str">
        <f t="shared" si="77"/>
        <v>Anthony Mwai Mukunga</v>
      </c>
      <c r="Z4993" s="785" t="s">
        <v>2599</v>
      </c>
      <c r="AA4993" s="785" t="s">
        <v>4314</v>
      </c>
      <c r="AB4993" s="785" t="s">
        <v>2605</v>
      </c>
      <c r="AC4993" s="785" t="s">
        <v>2606</v>
      </c>
      <c r="AD4993" s="786">
        <v>42796</v>
      </c>
    </row>
    <row r="4994" spans="1:30" ht="15.75">
      <c r="A4994" s="785" t="s">
        <v>4301</v>
      </c>
      <c r="B4994" s="785" t="s">
        <v>26812</v>
      </c>
      <c r="C4994" s="785" t="s">
        <v>4303</v>
      </c>
      <c r="D4994" s="785" t="s">
        <v>2599</v>
      </c>
      <c r="E4994" s="785" t="s">
        <v>6474</v>
      </c>
      <c r="F4994" s="786">
        <v>42472</v>
      </c>
      <c r="G4994" s="785" t="s">
        <v>3800</v>
      </c>
      <c r="H4994" s="786">
        <v>42522</v>
      </c>
      <c r="I4994" s="785" t="s">
        <v>26813</v>
      </c>
      <c r="J4994" s="785" t="s">
        <v>627</v>
      </c>
      <c r="K4994" s="785" t="s">
        <v>26814</v>
      </c>
      <c r="L4994" s="785" t="s">
        <v>26815</v>
      </c>
      <c r="M4994" s="785"/>
      <c r="N4994" s="785"/>
      <c r="O4994" s="785"/>
      <c r="P4994" s="787">
        <v>36.905065</v>
      </c>
      <c r="Q4994" s="787">
        <v>-0.59313199999999999</v>
      </c>
      <c r="R4994" s="785" t="s">
        <v>1056</v>
      </c>
      <c r="S4994" s="785" t="s">
        <v>1685</v>
      </c>
      <c r="T4994" s="785" t="s">
        <v>3334</v>
      </c>
      <c r="U4994" s="785" t="s">
        <v>3334</v>
      </c>
      <c r="V4994" s="785" t="s">
        <v>2673</v>
      </c>
      <c r="W4994" s="785" t="s">
        <v>2652</v>
      </c>
      <c r="X4994" s="785"/>
      <c r="Y4994" s="615" t="str">
        <f t="shared" ref="Y4994:Y5057" si="78">IF(X4994="",W4994,X4994)</f>
        <v>David Chege</v>
      </c>
      <c r="Z4994" s="785" t="s">
        <v>2599</v>
      </c>
      <c r="AA4994" s="785" t="s">
        <v>4314</v>
      </c>
      <c r="AB4994" s="785" t="s">
        <v>2605</v>
      </c>
      <c r="AC4994" s="785" t="s">
        <v>2606</v>
      </c>
      <c r="AD4994" s="786">
        <v>42796</v>
      </c>
    </row>
    <row r="4995" spans="1:30" ht="15.75">
      <c r="A4995" s="785" t="s">
        <v>4301</v>
      </c>
      <c r="B4995" s="785" t="s">
        <v>26838</v>
      </c>
      <c r="C4995" s="785" t="s">
        <v>4379</v>
      </c>
      <c r="D4995" s="785" t="s">
        <v>2751</v>
      </c>
      <c r="E4995" s="785" t="s">
        <v>6474</v>
      </c>
      <c r="F4995" s="786">
        <v>42472</v>
      </c>
      <c r="G4995" s="785" t="s">
        <v>3800</v>
      </c>
      <c r="H4995" s="786">
        <v>42522</v>
      </c>
      <c r="I4995" s="785" t="s">
        <v>26839</v>
      </c>
      <c r="J4995" s="785" t="s">
        <v>629</v>
      </c>
      <c r="K4995" s="785" t="s">
        <v>26840</v>
      </c>
      <c r="L4995" s="785" t="s">
        <v>26841</v>
      </c>
      <c r="M4995" s="785"/>
      <c r="N4995" s="785"/>
      <c r="O4995" s="785"/>
      <c r="P4995" s="788"/>
      <c r="Q4995" s="788"/>
      <c r="R4995" s="785" t="s">
        <v>1104</v>
      </c>
      <c r="S4995" s="785" t="s">
        <v>1826</v>
      </c>
      <c r="T4995" s="785" t="s">
        <v>3363</v>
      </c>
      <c r="U4995" s="785" t="s">
        <v>2706</v>
      </c>
      <c r="V4995" s="785" t="s">
        <v>2673</v>
      </c>
      <c r="W4995" s="785" t="s">
        <v>3007</v>
      </c>
      <c r="X4995" s="785"/>
      <c r="Y4995" s="615" t="str">
        <f t="shared" si="78"/>
        <v>George Kiriungi Ngatia</v>
      </c>
      <c r="Z4995" s="785" t="s">
        <v>2599</v>
      </c>
      <c r="AA4995" s="785" t="s">
        <v>4314</v>
      </c>
      <c r="AB4995" s="785" t="s">
        <v>2683</v>
      </c>
      <c r="AC4995" s="785" t="s">
        <v>2606</v>
      </c>
      <c r="AD4995" s="786">
        <v>42796</v>
      </c>
    </row>
    <row r="4996" spans="1:30" ht="15.75">
      <c r="A4996" s="785" t="s">
        <v>4301</v>
      </c>
      <c r="B4996" s="785" t="s">
        <v>26842</v>
      </c>
      <c r="C4996" s="785" t="s">
        <v>4379</v>
      </c>
      <c r="D4996" s="785" t="s">
        <v>2751</v>
      </c>
      <c r="E4996" s="785" t="s">
        <v>6474</v>
      </c>
      <c r="F4996" s="786">
        <v>42472</v>
      </c>
      <c r="G4996" s="785" t="s">
        <v>3800</v>
      </c>
      <c r="H4996" s="786">
        <v>42522</v>
      </c>
      <c r="I4996" s="785" t="s">
        <v>26843</v>
      </c>
      <c r="J4996" s="785" t="s">
        <v>629</v>
      </c>
      <c r="K4996" s="785" t="s">
        <v>26844</v>
      </c>
      <c r="L4996" s="785" t="s">
        <v>26845</v>
      </c>
      <c r="M4996" s="785"/>
      <c r="N4996" s="785"/>
      <c r="O4996" s="785"/>
      <c r="P4996" s="787">
        <v>37.146430000000002</v>
      </c>
      <c r="Q4996" s="787">
        <v>-0.38805200000000001</v>
      </c>
      <c r="R4996" s="785" t="s">
        <v>1056</v>
      </c>
      <c r="S4996" s="785" t="s">
        <v>3283</v>
      </c>
      <c r="T4996" s="785" t="s">
        <v>962</v>
      </c>
      <c r="U4996" s="785" t="s">
        <v>3882</v>
      </c>
      <c r="V4996" s="785" t="s">
        <v>2673</v>
      </c>
      <c r="W4996" s="785" t="s">
        <v>3007</v>
      </c>
      <c r="X4996" s="785"/>
      <c r="Y4996" s="615" t="str">
        <f t="shared" si="78"/>
        <v>George Kiriungi Ngatia</v>
      </c>
      <c r="Z4996" s="785" t="s">
        <v>2599</v>
      </c>
      <c r="AA4996" s="785" t="s">
        <v>4314</v>
      </c>
      <c r="AB4996" s="785" t="s">
        <v>2683</v>
      </c>
      <c r="AC4996" s="785" t="s">
        <v>2606</v>
      </c>
      <c r="AD4996" s="786">
        <v>42796</v>
      </c>
    </row>
    <row r="4997" spans="1:30" ht="15.75">
      <c r="A4997" s="785" t="s">
        <v>4301</v>
      </c>
      <c r="B4997" s="785" t="s">
        <v>26846</v>
      </c>
      <c r="C4997" s="785" t="s">
        <v>4303</v>
      </c>
      <c r="D4997" s="785" t="s">
        <v>2599</v>
      </c>
      <c r="E4997" s="785" t="s">
        <v>6474</v>
      </c>
      <c r="F4997" s="786">
        <v>42472</v>
      </c>
      <c r="G4997" s="785" t="s">
        <v>3800</v>
      </c>
      <c r="H4997" s="786">
        <v>42522</v>
      </c>
      <c r="I4997" s="785" t="s">
        <v>26847</v>
      </c>
      <c r="J4997" s="785" t="s">
        <v>629</v>
      </c>
      <c r="K4997" s="785" t="s">
        <v>2612</v>
      </c>
      <c r="L4997" s="785" t="s">
        <v>26848</v>
      </c>
      <c r="M4997" s="785"/>
      <c r="N4997" s="785"/>
      <c r="O4997" s="785"/>
      <c r="P4997" s="787">
        <v>36.771791999999998</v>
      </c>
      <c r="Q4997" s="787">
        <v>-1.0348569999999999</v>
      </c>
      <c r="R4997" s="785" t="s">
        <v>821</v>
      </c>
      <c r="S4997" s="785" t="s">
        <v>871</v>
      </c>
      <c r="T4997" s="785" t="s">
        <v>871</v>
      </c>
      <c r="U4997" s="785" t="s">
        <v>26849</v>
      </c>
      <c r="V4997" s="785" t="s">
        <v>2673</v>
      </c>
      <c r="W4997" s="785" t="s">
        <v>4039</v>
      </c>
      <c r="X4997" s="785"/>
      <c r="Y4997" s="615" t="str">
        <f t="shared" si="78"/>
        <v>Nilelynk Innovators</v>
      </c>
      <c r="Z4997" s="785" t="s">
        <v>2599</v>
      </c>
      <c r="AA4997" s="785" t="s">
        <v>4314</v>
      </c>
      <c r="AB4997" s="785" t="s">
        <v>2605</v>
      </c>
      <c r="AC4997" s="785" t="s">
        <v>2606</v>
      </c>
      <c r="AD4997" s="786">
        <v>42796</v>
      </c>
    </row>
    <row r="4998" spans="1:30" ht="15.75">
      <c r="A4998" s="785" t="s">
        <v>4301</v>
      </c>
      <c r="B4998" s="785" t="s">
        <v>26912</v>
      </c>
      <c r="C4998" s="785" t="s">
        <v>4379</v>
      </c>
      <c r="D4998" s="785" t="s">
        <v>2751</v>
      </c>
      <c r="E4998" s="785" t="s">
        <v>6474</v>
      </c>
      <c r="F4998" s="786">
        <v>42472</v>
      </c>
      <c r="G4998" s="785" t="s">
        <v>3800</v>
      </c>
      <c r="H4998" s="786">
        <v>42522</v>
      </c>
      <c r="I4998" s="785" t="s">
        <v>26913</v>
      </c>
      <c r="J4998" s="785" t="s">
        <v>629</v>
      </c>
      <c r="K4998" s="785" t="s">
        <v>26914</v>
      </c>
      <c r="L4998" s="785" t="s">
        <v>26915</v>
      </c>
      <c r="M4998" s="785"/>
      <c r="N4998" s="785"/>
      <c r="O4998" s="785"/>
      <c r="P4998" s="788"/>
      <c r="Q4998" s="788"/>
      <c r="R4998" s="785" t="s">
        <v>1961</v>
      </c>
      <c r="S4998" s="785" t="s">
        <v>2600</v>
      </c>
      <c r="T4998" s="785" t="s">
        <v>2077</v>
      </c>
      <c r="U4998" s="785" t="s">
        <v>2681</v>
      </c>
      <c r="V4998" s="785" t="s">
        <v>2673</v>
      </c>
      <c r="W4998" s="785" t="s">
        <v>2674</v>
      </c>
      <c r="X4998" s="785"/>
      <c r="Y4998" s="615" t="str">
        <f t="shared" si="78"/>
        <v>Nicholas Kimenyi</v>
      </c>
      <c r="Z4998" s="785" t="s">
        <v>2599</v>
      </c>
      <c r="AA4998" s="785" t="s">
        <v>4314</v>
      </c>
      <c r="AB4998" s="785" t="s">
        <v>2605</v>
      </c>
      <c r="AC4998" s="785" t="s">
        <v>2606</v>
      </c>
      <c r="AD4998" s="786">
        <v>42796</v>
      </c>
    </row>
    <row r="4999" spans="1:30" ht="15.75">
      <c r="A4999" s="785" t="s">
        <v>4301</v>
      </c>
      <c r="B4999" s="785" t="s">
        <v>27034</v>
      </c>
      <c r="C4999" s="785" t="s">
        <v>4322</v>
      </c>
      <c r="D4999" s="785" t="s">
        <v>2703</v>
      </c>
      <c r="E4999" s="785" t="s">
        <v>6474</v>
      </c>
      <c r="F4999" s="786">
        <v>42472</v>
      </c>
      <c r="G4999" s="785" t="s">
        <v>3800</v>
      </c>
      <c r="H4999" s="786">
        <v>42522</v>
      </c>
      <c r="I4999" s="785" t="s">
        <v>27035</v>
      </c>
      <c r="J4999" s="785" t="s">
        <v>629</v>
      </c>
      <c r="K4999" s="785" t="s">
        <v>27036</v>
      </c>
      <c r="L4999" s="785" t="s">
        <v>27037</v>
      </c>
      <c r="M4999" s="785"/>
      <c r="N4999" s="785"/>
      <c r="O4999" s="785"/>
      <c r="P4999" s="788"/>
      <c r="Q4999" s="788"/>
      <c r="R4999" s="785" t="s">
        <v>1056</v>
      </c>
      <c r="S4999" s="785" t="s">
        <v>1132</v>
      </c>
      <c r="T4999" s="785" t="s">
        <v>27038</v>
      </c>
      <c r="U4999" s="785" t="s">
        <v>2599</v>
      </c>
      <c r="V4999" s="785" t="s">
        <v>2673</v>
      </c>
      <c r="W4999" s="785" t="s">
        <v>2674</v>
      </c>
      <c r="X4999" s="785"/>
      <c r="Y4999" s="615" t="str">
        <f t="shared" si="78"/>
        <v>Nicholas Kimenyi</v>
      </c>
      <c r="Z4999" s="785" t="s">
        <v>2599</v>
      </c>
      <c r="AA4999" s="785" t="s">
        <v>4314</v>
      </c>
      <c r="AB4999" s="785" t="s">
        <v>2605</v>
      </c>
      <c r="AC4999" s="785" t="s">
        <v>2606</v>
      </c>
      <c r="AD4999" s="786">
        <v>43314</v>
      </c>
    </row>
    <row r="5000" spans="1:30" ht="15.75">
      <c r="A5000" s="785" t="s">
        <v>4301</v>
      </c>
      <c r="B5000" s="785" t="s">
        <v>27281</v>
      </c>
      <c r="C5000" s="785" t="s">
        <v>4379</v>
      </c>
      <c r="D5000" s="785" t="s">
        <v>2598</v>
      </c>
      <c r="E5000" s="785" t="s">
        <v>6474</v>
      </c>
      <c r="F5000" s="786">
        <v>42472</v>
      </c>
      <c r="G5000" s="785" t="s">
        <v>3800</v>
      </c>
      <c r="H5000" s="786">
        <v>42522</v>
      </c>
      <c r="I5000" s="785" t="s">
        <v>27282</v>
      </c>
      <c r="J5000" s="785" t="s">
        <v>627</v>
      </c>
      <c r="K5000" s="785" t="s">
        <v>27283</v>
      </c>
      <c r="L5000" s="785" t="s">
        <v>27284</v>
      </c>
      <c r="M5000" s="785"/>
      <c r="N5000" s="785"/>
      <c r="O5000" s="785"/>
      <c r="P5000" s="787">
        <v>36.748952000000003</v>
      </c>
      <c r="Q5000" s="787">
        <v>-1.238127</v>
      </c>
      <c r="R5000" s="785" t="s">
        <v>821</v>
      </c>
      <c r="S5000" s="785" t="s">
        <v>2943</v>
      </c>
      <c r="T5000" s="785" t="s">
        <v>7543</v>
      </c>
      <c r="U5000" s="785" t="s">
        <v>2599</v>
      </c>
      <c r="V5000" s="785" t="s">
        <v>2673</v>
      </c>
      <c r="W5000" s="785" t="s">
        <v>2608</v>
      </c>
      <c r="X5000" s="785"/>
      <c r="Y5000" s="615" t="str">
        <f t="shared" si="78"/>
        <v>Biogas International Limited</v>
      </c>
      <c r="Z5000" s="785" t="s">
        <v>2599</v>
      </c>
      <c r="AA5000" s="785" t="s">
        <v>5464</v>
      </c>
      <c r="AB5000" s="785" t="s">
        <v>2609</v>
      </c>
      <c r="AC5000" s="785" t="s">
        <v>2610</v>
      </c>
      <c r="AD5000" s="786">
        <v>42796</v>
      </c>
    </row>
    <row r="5001" spans="1:30" ht="15.75">
      <c r="A5001" s="785" t="s">
        <v>4301</v>
      </c>
      <c r="B5001" s="785" t="s">
        <v>27288</v>
      </c>
      <c r="C5001" s="785" t="s">
        <v>4379</v>
      </c>
      <c r="D5001" s="785" t="s">
        <v>2751</v>
      </c>
      <c r="E5001" s="785" t="s">
        <v>6474</v>
      </c>
      <c r="F5001" s="786">
        <v>42472</v>
      </c>
      <c r="G5001" s="785" t="s">
        <v>3800</v>
      </c>
      <c r="H5001" s="786">
        <v>42522</v>
      </c>
      <c r="I5001" s="785" t="s">
        <v>27289</v>
      </c>
      <c r="J5001" s="785" t="s">
        <v>627</v>
      </c>
      <c r="K5001" s="785" t="s">
        <v>2612</v>
      </c>
      <c r="L5001" s="785" t="s">
        <v>27290</v>
      </c>
      <c r="M5001" s="785"/>
      <c r="N5001" s="785"/>
      <c r="O5001" s="785"/>
      <c r="P5001" s="787">
        <v>37.011310000000002</v>
      </c>
      <c r="Q5001" s="787">
        <v>-1.2793190000000001</v>
      </c>
      <c r="R5001" s="785" t="s">
        <v>2661</v>
      </c>
      <c r="S5001" s="785" t="s">
        <v>8598</v>
      </c>
      <c r="T5001" s="785" t="s">
        <v>2688</v>
      </c>
      <c r="U5001" s="785" t="s">
        <v>2599</v>
      </c>
      <c r="V5001" s="785">
        <v>6</v>
      </c>
      <c r="W5001" s="785" t="s">
        <v>2608</v>
      </c>
      <c r="X5001" s="785"/>
      <c r="Y5001" s="615" t="str">
        <f t="shared" si="78"/>
        <v>Biogas International Limited</v>
      </c>
      <c r="Z5001" s="785" t="s">
        <v>2599</v>
      </c>
      <c r="AA5001" s="785" t="s">
        <v>5464</v>
      </c>
      <c r="AB5001" s="785" t="s">
        <v>2609</v>
      </c>
      <c r="AC5001" s="785" t="s">
        <v>2610</v>
      </c>
      <c r="AD5001" s="786">
        <v>42796</v>
      </c>
    </row>
    <row r="5002" spans="1:30" ht="15.75">
      <c r="A5002" s="785" t="s">
        <v>4301</v>
      </c>
      <c r="B5002" s="785" t="s">
        <v>27594</v>
      </c>
      <c r="C5002" s="785" t="s">
        <v>4303</v>
      </c>
      <c r="D5002" s="785" t="s">
        <v>2599</v>
      </c>
      <c r="E5002" s="785" t="s">
        <v>6474</v>
      </c>
      <c r="F5002" s="786">
        <v>42472</v>
      </c>
      <c r="G5002" s="785" t="s">
        <v>3800</v>
      </c>
      <c r="H5002" s="786">
        <v>42522</v>
      </c>
      <c r="I5002" s="785" t="s">
        <v>27595</v>
      </c>
      <c r="J5002" s="785" t="s">
        <v>629</v>
      </c>
      <c r="K5002" s="785" t="s">
        <v>2612</v>
      </c>
      <c r="L5002" s="785" t="s">
        <v>27596</v>
      </c>
      <c r="M5002" s="785"/>
      <c r="N5002" s="785"/>
      <c r="O5002" s="785"/>
      <c r="P5002" s="787">
        <v>37.144190000000002</v>
      </c>
      <c r="Q5002" s="787">
        <v>-1.0674619999999999</v>
      </c>
      <c r="R5002" s="785" t="s">
        <v>821</v>
      </c>
      <c r="S5002" s="785" t="s">
        <v>2791</v>
      </c>
      <c r="T5002" s="785" t="s">
        <v>2792</v>
      </c>
      <c r="U5002" s="785" t="s">
        <v>2702</v>
      </c>
      <c r="V5002" s="785" t="s">
        <v>2673</v>
      </c>
      <c r="W5002" s="785" t="s">
        <v>2693</v>
      </c>
      <c r="X5002" s="785"/>
      <c r="Y5002" s="615" t="str">
        <f t="shared" si="78"/>
        <v>Andcol Enterprises</v>
      </c>
      <c r="Z5002" s="785" t="s">
        <v>2599</v>
      </c>
      <c r="AA5002" s="785" t="s">
        <v>4349</v>
      </c>
      <c r="AB5002" s="785" t="s">
        <v>2683</v>
      </c>
      <c r="AC5002" s="785" t="s">
        <v>2606</v>
      </c>
      <c r="AD5002" s="786">
        <v>42796</v>
      </c>
    </row>
    <row r="5003" spans="1:30" ht="15.75">
      <c r="A5003" s="785" t="s">
        <v>4301</v>
      </c>
      <c r="B5003" s="785" t="s">
        <v>27600</v>
      </c>
      <c r="C5003" s="785" t="s">
        <v>4303</v>
      </c>
      <c r="D5003" s="785" t="s">
        <v>2599</v>
      </c>
      <c r="E5003" s="785" t="s">
        <v>6474</v>
      </c>
      <c r="F5003" s="786">
        <v>42472</v>
      </c>
      <c r="G5003" s="785" t="s">
        <v>3800</v>
      </c>
      <c r="H5003" s="786">
        <v>42522</v>
      </c>
      <c r="I5003" s="785" t="s">
        <v>27601</v>
      </c>
      <c r="J5003" s="785" t="s">
        <v>629</v>
      </c>
      <c r="K5003" s="785" t="s">
        <v>27602</v>
      </c>
      <c r="L5003" s="785" t="s">
        <v>27603</v>
      </c>
      <c r="M5003" s="785"/>
      <c r="N5003" s="785"/>
      <c r="O5003" s="785"/>
      <c r="P5003" s="787">
        <v>36.167327999999998</v>
      </c>
      <c r="Q5003" s="787">
        <v>-8.2632999999999998E-2</v>
      </c>
      <c r="R5003" s="785" t="s">
        <v>695</v>
      </c>
      <c r="S5003" s="785" t="s">
        <v>2231</v>
      </c>
      <c r="T5003" s="785" t="s">
        <v>3332</v>
      </c>
      <c r="U5003" s="785" t="s">
        <v>2765</v>
      </c>
      <c r="V5003" s="785" t="s">
        <v>2673</v>
      </c>
      <c r="W5003" s="785" t="s">
        <v>2693</v>
      </c>
      <c r="X5003" s="785"/>
      <c r="Y5003" s="615" t="str">
        <f t="shared" si="78"/>
        <v>Andcol Enterprises</v>
      </c>
      <c r="Z5003" s="785" t="s">
        <v>2599</v>
      </c>
      <c r="AA5003" s="785" t="s">
        <v>4349</v>
      </c>
      <c r="AB5003" s="785" t="s">
        <v>2683</v>
      </c>
      <c r="AC5003" s="785" t="s">
        <v>2606</v>
      </c>
      <c r="AD5003" s="786">
        <v>42796</v>
      </c>
    </row>
    <row r="5004" spans="1:30" ht="15.75">
      <c r="A5004" s="785" t="s">
        <v>4301</v>
      </c>
      <c r="B5004" s="785" t="s">
        <v>27604</v>
      </c>
      <c r="C5004" s="785" t="s">
        <v>4379</v>
      </c>
      <c r="D5004" s="785" t="s">
        <v>2598</v>
      </c>
      <c r="E5004" s="785" t="s">
        <v>6474</v>
      </c>
      <c r="F5004" s="786">
        <v>42472</v>
      </c>
      <c r="G5004" s="785" t="s">
        <v>3800</v>
      </c>
      <c r="H5004" s="786">
        <v>42522</v>
      </c>
      <c r="I5004" s="785" t="s">
        <v>27605</v>
      </c>
      <c r="J5004" s="785" t="s">
        <v>627</v>
      </c>
      <c r="K5004" s="785" t="s">
        <v>27606</v>
      </c>
      <c r="L5004" s="785" t="s">
        <v>27552</v>
      </c>
      <c r="M5004" s="785"/>
      <c r="N5004" s="785"/>
      <c r="O5004" s="785"/>
      <c r="P5004" s="787">
        <v>36.167543000000002</v>
      </c>
      <c r="Q5004" s="787">
        <v>-0.27187</v>
      </c>
      <c r="R5004" s="785" t="s">
        <v>695</v>
      </c>
      <c r="S5004" s="785" t="s">
        <v>1204</v>
      </c>
      <c r="T5004" s="785" t="s">
        <v>1849</v>
      </c>
      <c r="U5004" s="785" t="s">
        <v>2599</v>
      </c>
      <c r="V5004" s="785" t="s">
        <v>2673</v>
      </c>
      <c r="W5004" s="785" t="s">
        <v>3025</v>
      </c>
      <c r="X5004" s="785"/>
      <c r="Y5004" s="615" t="str">
        <f t="shared" si="78"/>
        <v>Kichemu limited</v>
      </c>
      <c r="Z5004" s="785" t="s">
        <v>2599</v>
      </c>
      <c r="AA5004" s="785" t="s">
        <v>4349</v>
      </c>
      <c r="AB5004" s="785" t="s">
        <v>2605</v>
      </c>
      <c r="AC5004" s="785" t="s">
        <v>2606</v>
      </c>
      <c r="AD5004" s="786">
        <v>42796</v>
      </c>
    </row>
    <row r="5005" spans="1:30" ht="15.75">
      <c r="A5005" s="785" t="s">
        <v>4301</v>
      </c>
      <c r="B5005" s="785" t="s">
        <v>27902</v>
      </c>
      <c r="C5005" s="785" t="s">
        <v>4303</v>
      </c>
      <c r="D5005" s="785" t="s">
        <v>2599</v>
      </c>
      <c r="E5005" s="785" t="s">
        <v>6474</v>
      </c>
      <c r="F5005" s="786">
        <v>42472</v>
      </c>
      <c r="G5005" s="785" t="s">
        <v>3800</v>
      </c>
      <c r="H5005" s="786">
        <v>42522</v>
      </c>
      <c r="I5005" s="785" t="s">
        <v>27903</v>
      </c>
      <c r="J5005" s="785" t="s">
        <v>627</v>
      </c>
      <c r="K5005" s="785" t="s">
        <v>27904</v>
      </c>
      <c r="L5005" s="785" t="s">
        <v>27905</v>
      </c>
      <c r="M5005" s="785"/>
      <c r="N5005" s="785"/>
      <c r="O5005" s="785"/>
      <c r="P5005" s="787">
        <v>38.378850999999997</v>
      </c>
      <c r="Q5005" s="787">
        <v>-3.5035370000000001</v>
      </c>
      <c r="R5005" s="785" t="s">
        <v>766</v>
      </c>
      <c r="S5005" s="785" t="s">
        <v>2745</v>
      </c>
      <c r="T5005" s="785" t="s">
        <v>26745</v>
      </c>
      <c r="U5005" s="785" t="s">
        <v>27906</v>
      </c>
      <c r="V5005" s="785" t="s">
        <v>2855</v>
      </c>
      <c r="W5005" s="785" t="s">
        <v>2746</v>
      </c>
      <c r="X5005" s="785"/>
      <c r="Y5005" s="615" t="str">
        <f t="shared" si="78"/>
        <v>Stephen Nyange</v>
      </c>
      <c r="Z5005" s="785" t="s">
        <v>2599</v>
      </c>
      <c r="AA5005" s="785" t="s">
        <v>4314</v>
      </c>
      <c r="AB5005" s="785" t="s">
        <v>2605</v>
      </c>
      <c r="AC5005" s="785" t="s">
        <v>2606</v>
      </c>
      <c r="AD5005" s="786">
        <v>42796</v>
      </c>
    </row>
    <row r="5006" spans="1:30" ht="15.75">
      <c r="A5006" s="785" t="s">
        <v>4301</v>
      </c>
      <c r="B5006" s="785" t="s">
        <v>28083</v>
      </c>
      <c r="C5006" s="785" t="s">
        <v>4303</v>
      </c>
      <c r="D5006" s="785" t="s">
        <v>2599</v>
      </c>
      <c r="E5006" s="785" t="s">
        <v>6474</v>
      </c>
      <c r="F5006" s="786">
        <v>42472</v>
      </c>
      <c r="G5006" s="785" t="s">
        <v>3800</v>
      </c>
      <c r="H5006" s="786">
        <v>42522</v>
      </c>
      <c r="I5006" s="785" t="s">
        <v>28084</v>
      </c>
      <c r="J5006" s="785" t="s">
        <v>629</v>
      </c>
      <c r="K5006" s="785" t="s">
        <v>28085</v>
      </c>
      <c r="L5006" s="785" t="s">
        <v>28086</v>
      </c>
      <c r="M5006" s="785"/>
      <c r="N5006" s="785"/>
      <c r="O5006" s="785"/>
      <c r="P5006" s="787">
        <v>38.352277999999998</v>
      </c>
      <c r="Q5006" s="787">
        <v>-3.4179369999999998</v>
      </c>
      <c r="R5006" s="785" t="s">
        <v>766</v>
      </c>
      <c r="S5006" s="785" t="s">
        <v>767</v>
      </c>
      <c r="T5006" s="785" t="s">
        <v>15157</v>
      </c>
      <c r="U5006" s="785" t="s">
        <v>3725</v>
      </c>
      <c r="V5006" s="785" t="s">
        <v>2855</v>
      </c>
      <c r="W5006" s="785" t="s">
        <v>2837</v>
      </c>
      <c r="X5006" s="785"/>
      <c r="Y5006" s="615" t="str">
        <f t="shared" si="78"/>
        <v>Nicholas Mwaengo</v>
      </c>
      <c r="Z5006" s="785" t="s">
        <v>2599</v>
      </c>
      <c r="AA5006" s="785" t="s">
        <v>4314</v>
      </c>
      <c r="AB5006" s="785" t="s">
        <v>2605</v>
      </c>
      <c r="AC5006" s="785" t="s">
        <v>2606</v>
      </c>
      <c r="AD5006" s="786">
        <v>42796</v>
      </c>
    </row>
    <row r="5007" spans="1:30" ht="15.75">
      <c r="A5007" s="785" t="s">
        <v>4301</v>
      </c>
      <c r="B5007" s="785" t="s">
        <v>28092</v>
      </c>
      <c r="C5007" s="785" t="s">
        <v>4303</v>
      </c>
      <c r="D5007" s="785" t="s">
        <v>2599</v>
      </c>
      <c r="E5007" s="785" t="s">
        <v>6474</v>
      </c>
      <c r="F5007" s="786">
        <v>42472</v>
      </c>
      <c r="G5007" s="785" t="s">
        <v>3800</v>
      </c>
      <c r="H5007" s="786">
        <v>42522</v>
      </c>
      <c r="I5007" s="785" t="s">
        <v>28093</v>
      </c>
      <c r="J5007" s="785" t="s">
        <v>629</v>
      </c>
      <c r="K5007" s="785" t="s">
        <v>2612</v>
      </c>
      <c r="L5007" s="785" t="s">
        <v>28094</v>
      </c>
      <c r="M5007" s="785"/>
      <c r="N5007" s="785"/>
      <c r="O5007" s="785"/>
      <c r="P5007" s="787">
        <v>35.144157</v>
      </c>
      <c r="Q5007" s="787">
        <v>1.0205770000000001</v>
      </c>
      <c r="R5007" s="785" t="s">
        <v>1189</v>
      </c>
      <c r="S5007" s="785" t="s">
        <v>2977</v>
      </c>
      <c r="T5007" s="785" t="s">
        <v>1495</v>
      </c>
      <c r="U5007" s="785" t="s">
        <v>19942</v>
      </c>
      <c r="V5007" s="785">
        <v>8</v>
      </c>
      <c r="W5007" s="785" t="s">
        <v>2872</v>
      </c>
      <c r="X5007" s="785"/>
      <c r="Y5007" s="615" t="str">
        <f t="shared" si="78"/>
        <v>Samson Tenai</v>
      </c>
      <c r="Z5007" s="785" t="s">
        <v>2599</v>
      </c>
      <c r="AA5007" s="785" t="s">
        <v>4314</v>
      </c>
      <c r="AB5007" s="785" t="s">
        <v>2605</v>
      </c>
      <c r="AC5007" s="785" t="s">
        <v>2606</v>
      </c>
      <c r="AD5007" s="786">
        <v>42796</v>
      </c>
    </row>
    <row r="5008" spans="1:30" ht="15.75">
      <c r="A5008" s="785" t="s">
        <v>4301</v>
      </c>
      <c r="B5008" s="785" t="s">
        <v>28119</v>
      </c>
      <c r="C5008" s="785" t="s">
        <v>4322</v>
      </c>
      <c r="D5008" s="785" t="s">
        <v>2703</v>
      </c>
      <c r="E5008" s="785" t="s">
        <v>6474</v>
      </c>
      <c r="F5008" s="786">
        <v>42472</v>
      </c>
      <c r="G5008" s="785" t="s">
        <v>3800</v>
      </c>
      <c r="H5008" s="786">
        <v>42522</v>
      </c>
      <c r="I5008" s="785" t="s">
        <v>6564</v>
      </c>
      <c r="J5008" s="785" t="s">
        <v>629</v>
      </c>
      <c r="K5008" s="785" t="s">
        <v>28120</v>
      </c>
      <c r="L5008" s="785" t="s">
        <v>28121</v>
      </c>
      <c r="M5008" s="785"/>
      <c r="N5008" s="785"/>
      <c r="O5008" s="785"/>
      <c r="P5008" s="787">
        <v>36.772787999999998</v>
      </c>
      <c r="Q5008" s="787">
        <v>-0.28408800000000001</v>
      </c>
      <c r="R5008" s="785" t="s">
        <v>1056</v>
      </c>
      <c r="S5008" s="785" t="s">
        <v>3283</v>
      </c>
      <c r="T5008" s="785" t="s">
        <v>15896</v>
      </c>
      <c r="U5008" s="785" t="s">
        <v>28122</v>
      </c>
      <c r="V5008" s="785" t="s">
        <v>2855</v>
      </c>
      <c r="W5008" s="785" t="s">
        <v>3007</v>
      </c>
      <c r="X5008" s="785"/>
      <c r="Y5008" s="615" t="str">
        <f t="shared" si="78"/>
        <v>George Kiriungi Ngatia</v>
      </c>
      <c r="Z5008" s="785" t="s">
        <v>2599</v>
      </c>
      <c r="AA5008" s="785" t="s">
        <v>4314</v>
      </c>
      <c r="AB5008" s="785" t="s">
        <v>2683</v>
      </c>
      <c r="AC5008" s="785" t="s">
        <v>2606</v>
      </c>
      <c r="AD5008" s="786">
        <v>42796</v>
      </c>
    </row>
    <row r="5009" spans="1:30" ht="15.75">
      <c r="A5009" s="785" t="s">
        <v>4301</v>
      </c>
      <c r="B5009" s="785" t="s">
        <v>28177</v>
      </c>
      <c r="C5009" s="785" t="s">
        <v>4303</v>
      </c>
      <c r="D5009" s="785" t="s">
        <v>2599</v>
      </c>
      <c r="E5009" s="785" t="s">
        <v>6474</v>
      </c>
      <c r="F5009" s="786">
        <v>42472</v>
      </c>
      <c r="G5009" s="785" t="s">
        <v>3800</v>
      </c>
      <c r="H5009" s="786">
        <v>42522</v>
      </c>
      <c r="I5009" s="785" t="s">
        <v>28178</v>
      </c>
      <c r="J5009" s="785" t="s">
        <v>629</v>
      </c>
      <c r="K5009" s="785" t="s">
        <v>28179</v>
      </c>
      <c r="L5009" s="785" t="s">
        <v>28180</v>
      </c>
      <c r="M5009" s="785"/>
      <c r="N5009" s="785"/>
      <c r="O5009" s="785"/>
      <c r="P5009" s="787">
        <v>36.184835</v>
      </c>
      <c r="Q5009" s="787">
        <v>-0.34297499999999997</v>
      </c>
      <c r="R5009" s="785" t="s">
        <v>695</v>
      </c>
      <c r="S5009" s="785" t="s">
        <v>2769</v>
      </c>
      <c r="T5009" s="785" t="s">
        <v>28181</v>
      </c>
      <c r="U5009" s="785" t="s">
        <v>28181</v>
      </c>
      <c r="V5009" s="785" t="s">
        <v>2855</v>
      </c>
      <c r="W5009" s="785" t="s">
        <v>23165</v>
      </c>
      <c r="X5009" s="785"/>
      <c r="Y5009" s="615" t="str">
        <f t="shared" si="78"/>
        <v>Simon Kabucho</v>
      </c>
      <c r="Z5009" s="785" t="s">
        <v>2599</v>
      </c>
      <c r="AA5009" s="785" t="s">
        <v>4314</v>
      </c>
      <c r="AB5009" s="785" t="s">
        <v>2683</v>
      </c>
      <c r="AC5009" s="785" t="s">
        <v>2606</v>
      </c>
      <c r="AD5009" s="786">
        <v>42796</v>
      </c>
    </row>
    <row r="5010" spans="1:30" ht="15.75">
      <c r="A5010" s="785" t="s">
        <v>4301</v>
      </c>
      <c r="B5010" s="785" t="s">
        <v>28195</v>
      </c>
      <c r="C5010" s="785" t="s">
        <v>4379</v>
      </c>
      <c r="D5010" s="785" t="s">
        <v>2751</v>
      </c>
      <c r="E5010" s="785" t="s">
        <v>6474</v>
      </c>
      <c r="F5010" s="786">
        <v>42472</v>
      </c>
      <c r="G5010" s="785" t="s">
        <v>3800</v>
      </c>
      <c r="H5010" s="786">
        <v>42522</v>
      </c>
      <c r="I5010" s="785" t="s">
        <v>28196</v>
      </c>
      <c r="J5010" s="785" t="s">
        <v>629</v>
      </c>
      <c r="K5010" s="785" t="s">
        <v>28197</v>
      </c>
      <c r="L5010" s="785" t="s">
        <v>28198</v>
      </c>
      <c r="M5010" s="785"/>
      <c r="N5010" s="785"/>
      <c r="O5010" s="785"/>
      <c r="P5010" s="788"/>
      <c r="Q5010" s="788"/>
      <c r="R5010" s="785" t="s">
        <v>960</v>
      </c>
      <c r="S5010" s="785" t="s">
        <v>961</v>
      </c>
      <c r="T5010" s="785" t="s">
        <v>3017</v>
      </c>
      <c r="U5010" s="785" t="s">
        <v>3009</v>
      </c>
      <c r="V5010" s="785" t="s">
        <v>2855</v>
      </c>
      <c r="W5010" s="785" t="s">
        <v>3007</v>
      </c>
      <c r="X5010" s="785"/>
      <c r="Y5010" s="615" t="str">
        <f t="shared" si="78"/>
        <v>George Kiriungi Ngatia</v>
      </c>
      <c r="Z5010" s="785" t="s">
        <v>2599</v>
      </c>
      <c r="AA5010" s="785" t="s">
        <v>4314</v>
      </c>
      <c r="AB5010" s="785" t="s">
        <v>2683</v>
      </c>
      <c r="AC5010" s="785" t="s">
        <v>2606</v>
      </c>
      <c r="AD5010" s="786">
        <v>42796</v>
      </c>
    </row>
    <row r="5011" spans="1:30" ht="15.75">
      <c r="A5011" s="785" t="s">
        <v>4301</v>
      </c>
      <c r="B5011" s="785" t="s">
        <v>28208</v>
      </c>
      <c r="C5011" s="785" t="s">
        <v>4303</v>
      </c>
      <c r="D5011" s="785" t="s">
        <v>2599</v>
      </c>
      <c r="E5011" s="785" t="s">
        <v>6474</v>
      </c>
      <c r="F5011" s="786">
        <v>42472</v>
      </c>
      <c r="G5011" s="785" t="s">
        <v>3800</v>
      </c>
      <c r="H5011" s="786">
        <v>42522</v>
      </c>
      <c r="I5011" s="785" t="s">
        <v>28209</v>
      </c>
      <c r="J5011" s="785" t="s">
        <v>629</v>
      </c>
      <c r="K5011" s="785" t="s">
        <v>2612</v>
      </c>
      <c r="L5011" s="785" t="s">
        <v>28210</v>
      </c>
      <c r="M5011" s="785"/>
      <c r="N5011" s="785"/>
      <c r="O5011" s="785"/>
      <c r="P5011" s="787">
        <v>36.302579000000001</v>
      </c>
      <c r="Q5011" s="787">
        <v>0.25671699999999997</v>
      </c>
      <c r="R5011" s="785" t="s">
        <v>960</v>
      </c>
      <c r="S5011" s="785" t="s">
        <v>1898</v>
      </c>
      <c r="T5011" s="785" t="s">
        <v>28211</v>
      </c>
      <c r="U5011" s="785" t="s">
        <v>3394</v>
      </c>
      <c r="V5011" s="785" t="s">
        <v>2855</v>
      </c>
      <c r="W5011" s="785" t="s">
        <v>2974</v>
      </c>
      <c r="X5011" s="785"/>
      <c r="Y5011" s="615" t="str">
        <f t="shared" si="78"/>
        <v>Harun Muchiri Stephen</v>
      </c>
      <c r="Z5011" s="785" t="s">
        <v>2599</v>
      </c>
      <c r="AA5011" s="785" t="s">
        <v>4314</v>
      </c>
      <c r="AB5011" s="785" t="s">
        <v>2876</v>
      </c>
      <c r="AC5011" s="785" t="s">
        <v>2606</v>
      </c>
      <c r="AD5011" s="786">
        <v>42796</v>
      </c>
    </row>
    <row r="5012" spans="1:30" ht="15.75">
      <c r="A5012" s="785" t="s">
        <v>4301</v>
      </c>
      <c r="B5012" s="785" t="s">
        <v>28216</v>
      </c>
      <c r="C5012" s="785" t="s">
        <v>4303</v>
      </c>
      <c r="D5012" s="785" t="s">
        <v>2599</v>
      </c>
      <c r="E5012" s="785" t="s">
        <v>6474</v>
      </c>
      <c r="F5012" s="786">
        <v>42472</v>
      </c>
      <c r="G5012" s="785" t="s">
        <v>3800</v>
      </c>
      <c r="H5012" s="786">
        <v>42522</v>
      </c>
      <c r="I5012" s="785" t="s">
        <v>28217</v>
      </c>
      <c r="J5012" s="785" t="s">
        <v>629</v>
      </c>
      <c r="K5012" s="785" t="s">
        <v>2612</v>
      </c>
      <c r="L5012" s="785" t="s">
        <v>28218</v>
      </c>
      <c r="M5012" s="785"/>
      <c r="N5012" s="785"/>
      <c r="O5012" s="785"/>
      <c r="P5012" s="787">
        <v>37.008018999999997</v>
      </c>
      <c r="Q5012" s="787">
        <v>-0.72470299999999999</v>
      </c>
      <c r="R5012" s="785" t="s">
        <v>1030</v>
      </c>
      <c r="S5012" s="785" t="s">
        <v>2993</v>
      </c>
      <c r="T5012" s="785" t="s">
        <v>3431</v>
      </c>
      <c r="U5012" s="785" t="s">
        <v>28219</v>
      </c>
      <c r="V5012" s="785" t="s">
        <v>2855</v>
      </c>
      <c r="W5012" s="785" t="s">
        <v>3461</v>
      </c>
      <c r="X5012" s="785"/>
      <c r="Y5012" s="615" t="str">
        <f t="shared" si="78"/>
        <v>Gilbert Mwangi Gitau</v>
      </c>
      <c r="Z5012" s="785" t="s">
        <v>2599</v>
      </c>
      <c r="AA5012" s="785" t="s">
        <v>4314</v>
      </c>
      <c r="AB5012" s="785" t="s">
        <v>2605</v>
      </c>
      <c r="AC5012" s="785" t="s">
        <v>2606</v>
      </c>
      <c r="AD5012" s="786">
        <v>42796</v>
      </c>
    </row>
    <row r="5013" spans="1:30" ht="15.75">
      <c r="A5013" s="785" t="s">
        <v>4301</v>
      </c>
      <c r="B5013" s="785" t="s">
        <v>28220</v>
      </c>
      <c r="C5013" s="785" t="s">
        <v>4379</v>
      </c>
      <c r="D5013" s="785" t="s">
        <v>2598</v>
      </c>
      <c r="E5013" s="785" t="s">
        <v>6474</v>
      </c>
      <c r="F5013" s="786">
        <v>42472</v>
      </c>
      <c r="G5013" s="785" t="s">
        <v>3800</v>
      </c>
      <c r="H5013" s="786">
        <v>42522</v>
      </c>
      <c r="I5013" s="785" t="s">
        <v>28221</v>
      </c>
      <c r="J5013" s="785" t="s">
        <v>627</v>
      </c>
      <c r="K5013" s="785" t="s">
        <v>28222</v>
      </c>
      <c r="L5013" s="785" t="s">
        <v>28223</v>
      </c>
      <c r="M5013" s="785"/>
      <c r="N5013" s="785"/>
      <c r="O5013" s="785"/>
      <c r="P5013" s="787">
        <v>37.003430000000002</v>
      </c>
      <c r="Q5013" s="787">
        <v>-0.754189</v>
      </c>
      <c r="R5013" s="785" t="s">
        <v>1030</v>
      </c>
      <c r="S5013" s="785" t="s">
        <v>3099</v>
      </c>
      <c r="T5013" s="785" t="s">
        <v>3502</v>
      </c>
      <c r="U5013" s="785" t="s">
        <v>28224</v>
      </c>
      <c r="V5013" s="785" t="s">
        <v>2855</v>
      </c>
      <c r="W5013" s="785" t="s">
        <v>3461</v>
      </c>
      <c r="X5013" s="785"/>
      <c r="Y5013" s="615" t="str">
        <f t="shared" si="78"/>
        <v>Gilbert Mwangi Gitau</v>
      </c>
      <c r="Z5013" s="785" t="s">
        <v>2599</v>
      </c>
      <c r="AA5013" s="785" t="s">
        <v>4314</v>
      </c>
      <c r="AB5013" s="785" t="s">
        <v>2605</v>
      </c>
      <c r="AC5013" s="785" t="s">
        <v>2606</v>
      </c>
      <c r="AD5013" s="786">
        <v>42796</v>
      </c>
    </row>
    <row r="5014" spans="1:30" ht="15.75">
      <c r="A5014" s="785" t="s">
        <v>4301</v>
      </c>
      <c r="B5014" s="785" t="s">
        <v>28260</v>
      </c>
      <c r="C5014" s="785" t="s">
        <v>4303</v>
      </c>
      <c r="D5014" s="785" t="s">
        <v>2599</v>
      </c>
      <c r="E5014" s="785" t="s">
        <v>6474</v>
      </c>
      <c r="F5014" s="786">
        <v>42472</v>
      </c>
      <c r="G5014" s="785" t="s">
        <v>3800</v>
      </c>
      <c r="H5014" s="786">
        <v>42522</v>
      </c>
      <c r="I5014" s="785" t="s">
        <v>28261</v>
      </c>
      <c r="J5014" s="785" t="s">
        <v>627</v>
      </c>
      <c r="K5014" s="785" t="s">
        <v>28262</v>
      </c>
      <c r="L5014" s="785" t="s">
        <v>28263</v>
      </c>
      <c r="M5014" s="785"/>
      <c r="N5014" s="785"/>
      <c r="O5014" s="785"/>
      <c r="P5014" s="787">
        <v>36.909256999999997</v>
      </c>
      <c r="Q5014" s="787">
        <v>-1.0152939999999999</v>
      </c>
      <c r="R5014" s="785" t="s">
        <v>821</v>
      </c>
      <c r="S5014" s="785" t="s">
        <v>2041</v>
      </c>
      <c r="T5014" s="785" t="s">
        <v>2690</v>
      </c>
      <c r="U5014" s="785" t="s">
        <v>28264</v>
      </c>
      <c r="V5014" s="785" t="s">
        <v>2855</v>
      </c>
      <c r="W5014" s="785" t="s">
        <v>3106</v>
      </c>
      <c r="X5014" s="785"/>
      <c r="Y5014" s="615" t="str">
        <f t="shared" si="78"/>
        <v>Joseph Muchirira Mugo</v>
      </c>
      <c r="Z5014" s="785" t="s">
        <v>2599</v>
      </c>
      <c r="AA5014" s="785" t="s">
        <v>4314</v>
      </c>
      <c r="AB5014" s="785" t="s">
        <v>2605</v>
      </c>
      <c r="AC5014" s="785" t="s">
        <v>2606</v>
      </c>
      <c r="AD5014" s="786">
        <v>42796</v>
      </c>
    </row>
    <row r="5015" spans="1:30" ht="15.75">
      <c r="A5015" s="785" t="s">
        <v>4301</v>
      </c>
      <c r="B5015" s="785" t="s">
        <v>28360</v>
      </c>
      <c r="C5015" s="785" t="s">
        <v>4303</v>
      </c>
      <c r="D5015" s="785" t="s">
        <v>2599</v>
      </c>
      <c r="E5015" s="785" t="s">
        <v>6474</v>
      </c>
      <c r="F5015" s="786">
        <v>42472</v>
      </c>
      <c r="G5015" s="785" t="s">
        <v>3800</v>
      </c>
      <c r="H5015" s="786">
        <v>42522</v>
      </c>
      <c r="I5015" s="785" t="s">
        <v>28361</v>
      </c>
      <c r="J5015" s="785" t="s">
        <v>627</v>
      </c>
      <c r="K5015" s="785" t="s">
        <v>28362</v>
      </c>
      <c r="L5015" s="785" t="s">
        <v>28363</v>
      </c>
      <c r="M5015" s="785"/>
      <c r="N5015" s="785"/>
      <c r="O5015" s="785"/>
      <c r="P5015" s="787">
        <v>37.286211999999999</v>
      </c>
      <c r="Q5015" s="787">
        <v>-0.484346</v>
      </c>
      <c r="R5015" s="785" t="s">
        <v>1961</v>
      </c>
      <c r="S5015" s="785" t="s">
        <v>2600</v>
      </c>
      <c r="T5015" s="785" t="s">
        <v>2262</v>
      </c>
      <c r="U5015" s="785" t="s">
        <v>2599</v>
      </c>
      <c r="V5015" s="785">
        <v>8</v>
      </c>
      <c r="W5015" s="785" t="s">
        <v>2652</v>
      </c>
      <c r="X5015" s="785"/>
      <c r="Y5015" s="615" t="str">
        <f t="shared" si="78"/>
        <v>David Chege</v>
      </c>
      <c r="Z5015" s="785" t="s">
        <v>2599</v>
      </c>
      <c r="AA5015" s="785" t="s">
        <v>4314</v>
      </c>
      <c r="AB5015" s="785" t="s">
        <v>2605</v>
      </c>
      <c r="AC5015" s="785" t="s">
        <v>2606</v>
      </c>
      <c r="AD5015" s="786">
        <v>42796</v>
      </c>
    </row>
    <row r="5016" spans="1:30" ht="15.75">
      <c r="A5016" s="785" t="s">
        <v>4301</v>
      </c>
      <c r="B5016" s="785" t="s">
        <v>28386</v>
      </c>
      <c r="C5016" s="785" t="s">
        <v>4303</v>
      </c>
      <c r="D5016" s="785" t="s">
        <v>2599</v>
      </c>
      <c r="E5016" s="785" t="s">
        <v>6474</v>
      </c>
      <c r="F5016" s="786">
        <v>42472</v>
      </c>
      <c r="G5016" s="785" t="s">
        <v>3800</v>
      </c>
      <c r="H5016" s="786">
        <v>42522</v>
      </c>
      <c r="I5016" s="785" t="s">
        <v>28387</v>
      </c>
      <c r="J5016" s="785" t="s">
        <v>627</v>
      </c>
      <c r="K5016" s="785" t="s">
        <v>28388</v>
      </c>
      <c r="L5016" s="785" t="s">
        <v>28389</v>
      </c>
      <c r="M5016" s="785"/>
      <c r="N5016" s="785"/>
      <c r="O5016" s="785"/>
      <c r="P5016" s="787">
        <v>36.149253000000002</v>
      </c>
      <c r="Q5016" s="787">
        <v>-0.27901799999999999</v>
      </c>
      <c r="R5016" s="785" t="s">
        <v>695</v>
      </c>
      <c r="S5016" s="785" t="s">
        <v>1204</v>
      </c>
      <c r="T5016" s="785" t="s">
        <v>28390</v>
      </c>
      <c r="U5016" s="785" t="s">
        <v>2599</v>
      </c>
      <c r="V5016" s="785" t="s">
        <v>2855</v>
      </c>
      <c r="W5016" s="785" t="s">
        <v>3416</v>
      </c>
      <c r="X5016" s="785"/>
      <c r="Y5016" s="615" t="str">
        <f t="shared" si="78"/>
        <v>Anthony Ndungu Kamau</v>
      </c>
      <c r="Z5016" s="785" t="s">
        <v>2599</v>
      </c>
      <c r="AA5016" s="785" t="s">
        <v>4314</v>
      </c>
      <c r="AB5016" s="785" t="s">
        <v>2605</v>
      </c>
      <c r="AC5016" s="785" t="s">
        <v>2606</v>
      </c>
      <c r="AD5016" s="786">
        <v>42796</v>
      </c>
    </row>
    <row r="5017" spans="1:30" ht="15.75">
      <c r="A5017" s="785" t="s">
        <v>4301</v>
      </c>
      <c r="B5017" s="785" t="s">
        <v>28437</v>
      </c>
      <c r="C5017" s="785" t="s">
        <v>4322</v>
      </c>
      <c r="D5017" s="785" t="s">
        <v>2703</v>
      </c>
      <c r="E5017" s="785" t="s">
        <v>6474</v>
      </c>
      <c r="F5017" s="786">
        <v>42472</v>
      </c>
      <c r="G5017" s="785" t="s">
        <v>3800</v>
      </c>
      <c r="H5017" s="786">
        <v>42522</v>
      </c>
      <c r="I5017" s="785" t="s">
        <v>28438</v>
      </c>
      <c r="J5017" s="785" t="s">
        <v>629</v>
      </c>
      <c r="K5017" s="785" t="s">
        <v>28439</v>
      </c>
      <c r="L5017" s="785" t="s">
        <v>28440</v>
      </c>
      <c r="M5017" s="785"/>
      <c r="N5017" s="785"/>
      <c r="O5017" s="785"/>
      <c r="P5017" s="787">
        <v>37.006616999999999</v>
      </c>
      <c r="Q5017" s="787">
        <v>-0.31240800000000002</v>
      </c>
      <c r="R5017" s="785" t="s">
        <v>1056</v>
      </c>
      <c r="S5017" s="785" t="s">
        <v>2272</v>
      </c>
      <c r="T5017" s="785" t="s">
        <v>18616</v>
      </c>
      <c r="U5017" s="785" t="s">
        <v>26837</v>
      </c>
      <c r="V5017" s="785" t="s">
        <v>2855</v>
      </c>
      <c r="W5017" s="785" t="s">
        <v>2674</v>
      </c>
      <c r="X5017" s="785"/>
      <c r="Y5017" s="615" t="str">
        <f t="shared" si="78"/>
        <v>Nicholas Kimenyi</v>
      </c>
      <c r="Z5017" s="785" t="s">
        <v>2599</v>
      </c>
      <c r="AA5017" s="785" t="s">
        <v>4314</v>
      </c>
      <c r="AB5017" s="785" t="s">
        <v>2605</v>
      </c>
      <c r="AC5017" s="785" t="s">
        <v>2606</v>
      </c>
      <c r="AD5017" s="786">
        <v>42963</v>
      </c>
    </row>
    <row r="5018" spans="1:30" ht="15.75">
      <c r="A5018" s="785" t="s">
        <v>4301</v>
      </c>
      <c r="B5018" s="785" t="s">
        <v>28851</v>
      </c>
      <c r="C5018" s="785" t="s">
        <v>4303</v>
      </c>
      <c r="D5018" s="785" t="s">
        <v>2599</v>
      </c>
      <c r="E5018" s="785" t="s">
        <v>6474</v>
      </c>
      <c r="F5018" s="786">
        <v>42472</v>
      </c>
      <c r="G5018" s="785" t="s">
        <v>3800</v>
      </c>
      <c r="H5018" s="786">
        <v>42522</v>
      </c>
      <c r="I5018" s="785" t="s">
        <v>28852</v>
      </c>
      <c r="J5018" s="785" t="s">
        <v>627</v>
      </c>
      <c r="K5018" s="785" t="s">
        <v>28853</v>
      </c>
      <c r="L5018" s="785" t="s">
        <v>28854</v>
      </c>
      <c r="M5018" s="785"/>
      <c r="N5018" s="785"/>
      <c r="O5018" s="785"/>
      <c r="P5018" s="787">
        <v>36.185558</v>
      </c>
      <c r="Q5018" s="787">
        <v>-0.34236699999999998</v>
      </c>
      <c r="R5018" s="785" t="s">
        <v>695</v>
      </c>
      <c r="S5018" s="785" t="s">
        <v>2684</v>
      </c>
      <c r="T5018" s="785" t="s">
        <v>11884</v>
      </c>
      <c r="U5018" s="785" t="s">
        <v>28855</v>
      </c>
      <c r="V5018" s="785" t="s">
        <v>2855</v>
      </c>
      <c r="W5018" s="785" t="s">
        <v>3025</v>
      </c>
      <c r="X5018" s="785"/>
      <c r="Y5018" s="615" t="str">
        <f t="shared" si="78"/>
        <v>Kichemu limited</v>
      </c>
      <c r="Z5018" s="785" t="s">
        <v>2599</v>
      </c>
      <c r="AA5018" s="785" t="s">
        <v>4349</v>
      </c>
      <c r="AB5018" s="785" t="s">
        <v>2605</v>
      </c>
      <c r="AC5018" s="785" t="s">
        <v>2606</v>
      </c>
      <c r="AD5018" s="786">
        <v>42796</v>
      </c>
    </row>
    <row r="5019" spans="1:30" ht="15.75">
      <c r="A5019" s="785" t="s">
        <v>4301</v>
      </c>
      <c r="B5019" s="785" t="s">
        <v>28909</v>
      </c>
      <c r="C5019" s="785" t="s">
        <v>4303</v>
      </c>
      <c r="D5019" s="785" t="s">
        <v>2599</v>
      </c>
      <c r="E5019" s="785" t="s">
        <v>6474</v>
      </c>
      <c r="F5019" s="786">
        <v>42472</v>
      </c>
      <c r="G5019" s="785" t="s">
        <v>3800</v>
      </c>
      <c r="H5019" s="786">
        <v>42522</v>
      </c>
      <c r="I5019" s="785" t="s">
        <v>28910</v>
      </c>
      <c r="J5019" s="785" t="s">
        <v>627</v>
      </c>
      <c r="K5019" s="785" t="s">
        <v>28911</v>
      </c>
      <c r="L5019" s="785" t="s">
        <v>28912</v>
      </c>
      <c r="M5019" s="785"/>
      <c r="N5019" s="785"/>
      <c r="O5019" s="785"/>
      <c r="P5019" s="787">
        <v>35.063510000000001</v>
      </c>
      <c r="Q5019" s="787">
        <v>0.20716799999999999</v>
      </c>
      <c r="R5019" s="785" t="s">
        <v>916</v>
      </c>
      <c r="S5019" s="785" t="s">
        <v>2839</v>
      </c>
      <c r="T5019" s="785" t="s">
        <v>3757</v>
      </c>
      <c r="U5019" s="785" t="s">
        <v>28913</v>
      </c>
      <c r="V5019" s="785" t="s">
        <v>2855</v>
      </c>
      <c r="W5019" s="785" t="s">
        <v>3181</v>
      </c>
      <c r="X5019" s="785"/>
      <c r="Y5019" s="615" t="str">
        <f t="shared" si="78"/>
        <v>Abiud Limited</v>
      </c>
      <c r="Z5019" s="785" t="s">
        <v>2599</v>
      </c>
      <c r="AA5019" s="785" t="s">
        <v>4349</v>
      </c>
      <c r="AB5019" s="785" t="s">
        <v>2876</v>
      </c>
      <c r="AC5019" s="785" t="s">
        <v>2606</v>
      </c>
      <c r="AD5019" s="786">
        <v>42796</v>
      </c>
    </row>
    <row r="5020" spans="1:30" ht="15.75">
      <c r="A5020" s="785" t="s">
        <v>4301</v>
      </c>
      <c r="B5020" s="785" t="s">
        <v>28914</v>
      </c>
      <c r="C5020" s="785" t="s">
        <v>4303</v>
      </c>
      <c r="D5020" s="785" t="s">
        <v>2599</v>
      </c>
      <c r="E5020" s="785" t="s">
        <v>6474</v>
      </c>
      <c r="F5020" s="786">
        <v>42472</v>
      </c>
      <c r="G5020" s="785" t="s">
        <v>3800</v>
      </c>
      <c r="H5020" s="786">
        <v>42522</v>
      </c>
      <c r="I5020" s="785" t="s">
        <v>28915</v>
      </c>
      <c r="J5020" s="785" t="s">
        <v>629</v>
      </c>
      <c r="K5020" s="785" t="s">
        <v>28916</v>
      </c>
      <c r="L5020" s="785" t="s">
        <v>28917</v>
      </c>
      <c r="M5020" s="785"/>
      <c r="N5020" s="785"/>
      <c r="O5020" s="785"/>
      <c r="P5020" s="787">
        <v>35.067346999999998</v>
      </c>
      <c r="Q5020" s="787">
        <v>0.20744699999999999</v>
      </c>
      <c r="R5020" s="785" t="s">
        <v>916</v>
      </c>
      <c r="S5020" s="785" t="s">
        <v>2839</v>
      </c>
      <c r="T5020" s="785" t="s">
        <v>2599</v>
      </c>
      <c r="U5020" s="785" t="s">
        <v>7004</v>
      </c>
      <c r="V5020" s="785" t="s">
        <v>2855</v>
      </c>
      <c r="W5020" s="785" t="s">
        <v>3181</v>
      </c>
      <c r="X5020" s="785"/>
      <c r="Y5020" s="615" t="str">
        <f t="shared" si="78"/>
        <v>Abiud Limited</v>
      </c>
      <c r="Z5020" s="785" t="s">
        <v>2599</v>
      </c>
      <c r="AA5020" s="785" t="s">
        <v>4349</v>
      </c>
      <c r="AB5020" s="785" t="s">
        <v>2876</v>
      </c>
      <c r="AC5020" s="785" t="s">
        <v>2606</v>
      </c>
      <c r="AD5020" s="786">
        <v>42796</v>
      </c>
    </row>
    <row r="5021" spans="1:30" ht="15.75">
      <c r="A5021" s="785" t="s">
        <v>4301</v>
      </c>
      <c r="B5021" s="785" t="s">
        <v>28961</v>
      </c>
      <c r="C5021" s="785" t="s">
        <v>4303</v>
      </c>
      <c r="D5021" s="785" t="s">
        <v>2599</v>
      </c>
      <c r="E5021" s="785" t="s">
        <v>6474</v>
      </c>
      <c r="F5021" s="786">
        <v>42472</v>
      </c>
      <c r="G5021" s="785" t="s">
        <v>3800</v>
      </c>
      <c r="H5021" s="786">
        <v>42522</v>
      </c>
      <c r="I5021" s="785" t="s">
        <v>28962</v>
      </c>
      <c r="J5021" s="785" t="s">
        <v>627</v>
      </c>
      <c r="K5021" s="785" t="s">
        <v>28963</v>
      </c>
      <c r="L5021" s="785" t="s">
        <v>28964</v>
      </c>
      <c r="M5021" s="785"/>
      <c r="N5021" s="785"/>
      <c r="O5021" s="785"/>
      <c r="P5021" s="787">
        <v>37.109076999999999</v>
      </c>
      <c r="Q5021" s="787">
        <v>-0.443693</v>
      </c>
      <c r="R5021" s="785" t="s">
        <v>1056</v>
      </c>
      <c r="S5021" s="785" t="s">
        <v>2893</v>
      </c>
      <c r="T5021" s="785" t="s">
        <v>3562</v>
      </c>
      <c r="U5021" s="785" t="s">
        <v>3590</v>
      </c>
      <c r="V5021" s="785" t="s">
        <v>2855</v>
      </c>
      <c r="W5021" s="785" t="s">
        <v>3497</v>
      </c>
      <c r="X5021" s="785"/>
      <c r="Y5021" s="615" t="str">
        <f t="shared" si="78"/>
        <v>Cides Ltd</v>
      </c>
      <c r="Z5021" s="785" t="s">
        <v>2599</v>
      </c>
      <c r="AA5021" s="785" t="s">
        <v>4349</v>
      </c>
      <c r="AB5021" s="785" t="s">
        <v>2605</v>
      </c>
      <c r="AC5021" s="785" t="s">
        <v>2606</v>
      </c>
      <c r="AD5021" s="786">
        <v>42796</v>
      </c>
    </row>
    <row r="5022" spans="1:30" ht="15.75">
      <c r="A5022" s="785" t="s">
        <v>4301</v>
      </c>
      <c r="B5022" s="785" t="s">
        <v>29022</v>
      </c>
      <c r="C5022" s="785" t="s">
        <v>4303</v>
      </c>
      <c r="D5022" s="785" t="s">
        <v>2599</v>
      </c>
      <c r="E5022" s="785" t="s">
        <v>6474</v>
      </c>
      <c r="F5022" s="786">
        <v>42472</v>
      </c>
      <c r="G5022" s="785" t="s">
        <v>3800</v>
      </c>
      <c r="H5022" s="786">
        <v>42522</v>
      </c>
      <c r="I5022" s="785" t="s">
        <v>29023</v>
      </c>
      <c r="J5022" s="785" t="s">
        <v>627</v>
      </c>
      <c r="K5022" s="785" t="s">
        <v>29024</v>
      </c>
      <c r="L5022" s="785" t="s">
        <v>29025</v>
      </c>
      <c r="M5022" s="785"/>
      <c r="N5022" s="785"/>
      <c r="O5022" s="785"/>
      <c r="P5022" s="787">
        <v>36.078187</v>
      </c>
      <c r="Q5022" s="787">
        <v>-0.29968800000000001</v>
      </c>
      <c r="R5022" s="785" t="s">
        <v>695</v>
      </c>
      <c r="S5022" s="785" t="s">
        <v>1204</v>
      </c>
      <c r="T5022" s="785" t="s">
        <v>1543</v>
      </c>
      <c r="U5022" s="785" t="s">
        <v>2889</v>
      </c>
      <c r="V5022" s="785" t="s">
        <v>2855</v>
      </c>
      <c r="W5022" s="785" t="s">
        <v>3042</v>
      </c>
      <c r="X5022" s="785"/>
      <c r="Y5022" s="615" t="str">
        <f t="shared" si="78"/>
        <v>Samjubiotec Enterprises</v>
      </c>
      <c r="Z5022" s="785" t="s">
        <v>2599</v>
      </c>
      <c r="AA5022" s="785" t="s">
        <v>4349</v>
      </c>
      <c r="AB5022" s="785" t="s">
        <v>2605</v>
      </c>
      <c r="AC5022" s="785" t="s">
        <v>2606</v>
      </c>
      <c r="AD5022" s="786">
        <v>42796</v>
      </c>
    </row>
    <row r="5023" spans="1:30" ht="15.75">
      <c r="A5023" s="785" t="s">
        <v>4301</v>
      </c>
      <c r="B5023" s="785" t="s">
        <v>29034</v>
      </c>
      <c r="C5023" s="785" t="s">
        <v>4379</v>
      </c>
      <c r="D5023" s="785" t="s">
        <v>2751</v>
      </c>
      <c r="E5023" s="785" t="s">
        <v>6474</v>
      </c>
      <c r="F5023" s="786">
        <v>42472</v>
      </c>
      <c r="G5023" s="785" t="s">
        <v>3800</v>
      </c>
      <c r="H5023" s="786">
        <v>42522</v>
      </c>
      <c r="I5023" s="785" t="s">
        <v>29035</v>
      </c>
      <c r="J5023" s="785" t="s">
        <v>627</v>
      </c>
      <c r="K5023" s="785" t="s">
        <v>29036</v>
      </c>
      <c r="L5023" s="785" t="s">
        <v>29037</v>
      </c>
      <c r="M5023" s="785"/>
      <c r="N5023" s="785"/>
      <c r="O5023" s="785"/>
      <c r="P5023" s="787">
        <v>36.65954</v>
      </c>
      <c r="Q5023" s="787">
        <v>-1.2101949999999999</v>
      </c>
      <c r="R5023" s="785" t="s">
        <v>821</v>
      </c>
      <c r="S5023" s="785" t="s">
        <v>1429</v>
      </c>
      <c r="T5023" s="785" t="s">
        <v>2944</v>
      </c>
      <c r="U5023" s="785" t="s">
        <v>6150</v>
      </c>
      <c r="V5023" s="785" t="s">
        <v>2855</v>
      </c>
      <c r="W5023" s="785" t="s">
        <v>3042</v>
      </c>
      <c r="X5023" s="785"/>
      <c r="Y5023" s="615" t="str">
        <f t="shared" si="78"/>
        <v>Samjubiotec Enterprises</v>
      </c>
      <c r="Z5023" s="785" t="s">
        <v>2599</v>
      </c>
      <c r="AA5023" s="785" t="s">
        <v>4349</v>
      </c>
      <c r="AB5023" s="785" t="s">
        <v>2605</v>
      </c>
      <c r="AC5023" s="785" t="s">
        <v>2606</v>
      </c>
      <c r="AD5023" s="786">
        <v>42796</v>
      </c>
    </row>
    <row r="5024" spans="1:30" ht="15.75">
      <c r="A5024" s="785" t="s">
        <v>4301</v>
      </c>
      <c r="B5024" s="785" t="s">
        <v>29042</v>
      </c>
      <c r="C5024" s="785" t="s">
        <v>4303</v>
      </c>
      <c r="D5024" s="785" t="s">
        <v>2599</v>
      </c>
      <c r="E5024" s="785" t="s">
        <v>6474</v>
      </c>
      <c r="F5024" s="786">
        <v>42472</v>
      </c>
      <c r="G5024" s="785" t="s">
        <v>3800</v>
      </c>
      <c r="H5024" s="786">
        <v>42522</v>
      </c>
      <c r="I5024" s="785" t="s">
        <v>29043</v>
      </c>
      <c r="J5024" s="785" t="s">
        <v>627</v>
      </c>
      <c r="K5024" s="785" t="s">
        <v>29044</v>
      </c>
      <c r="L5024" s="785" t="s">
        <v>29045</v>
      </c>
      <c r="M5024" s="785"/>
      <c r="N5024" s="785"/>
      <c r="O5024" s="785"/>
      <c r="P5024" s="787">
        <v>36.822291999999997</v>
      </c>
      <c r="Q5024" s="787">
        <v>-1.1276569999999999</v>
      </c>
      <c r="R5024" s="785" t="s">
        <v>821</v>
      </c>
      <c r="S5024" s="785" t="s">
        <v>821</v>
      </c>
      <c r="T5024" s="785" t="s">
        <v>29046</v>
      </c>
      <c r="U5024" s="785" t="s">
        <v>29046</v>
      </c>
      <c r="V5024" s="785" t="s">
        <v>2855</v>
      </c>
      <c r="W5024" s="785" t="s">
        <v>2805</v>
      </c>
      <c r="X5024" s="785"/>
      <c r="Y5024" s="615" t="str">
        <f t="shared" si="78"/>
        <v>Felikam Biogas Services</v>
      </c>
      <c r="Z5024" s="785" t="s">
        <v>2599</v>
      </c>
      <c r="AA5024" s="785" t="s">
        <v>4349</v>
      </c>
      <c r="AB5024" s="785" t="s">
        <v>2605</v>
      </c>
      <c r="AC5024" s="785" t="s">
        <v>2606</v>
      </c>
      <c r="AD5024" s="786">
        <v>42796</v>
      </c>
    </row>
    <row r="5025" spans="1:30" ht="15.75">
      <c r="A5025" s="785" t="s">
        <v>4301</v>
      </c>
      <c r="B5025" s="785" t="s">
        <v>29047</v>
      </c>
      <c r="C5025" s="785" t="s">
        <v>4303</v>
      </c>
      <c r="D5025" s="785" t="s">
        <v>2599</v>
      </c>
      <c r="E5025" s="785" t="s">
        <v>6474</v>
      </c>
      <c r="F5025" s="786">
        <v>42472</v>
      </c>
      <c r="G5025" s="785" t="s">
        <v>3800</v>
      </c>
      <c r="H5025" s="786">
        <v>42522</v>
      </c>
      <c r="I5025" s="785" t="s">
        <v>29048</v>
      </c>
      <c r="J5025" s="785" t="s">
        <v>629</v>
      </c>
      <c r="K5025" s="785" t="s">
        <v>29049</v>
      </c>
      <c r="L5025" s="785" t="s">
        <v>29050</v>
      </c>
      <c r="M5025" s="785"/>
      <c r="N5025" s="785"/>
      <c r="O5025" s="785"/>
      <c r="P5025" s="787">
        <v>36.995579999999997</v>
      </c>
      <c r="Q5025" s="787">
        <v>-1.0163930000000001</v>
      </c>
      <c r="R5025" s="785" t="s">
        <v>821</v>
      </c>
      <c r="S5025" s="785" t="s">
        <v>2868</v>
      </c>
      <c r="T5025" s="785" t="s">
        <v>2868</v>
      </c>
      <c r="U5025" s="785" t="s">
        <v>8510</v>
      </c>
      <c r="V5025" s="785" t="s">
        <v>2855</v>
      </c>
      <c r="W5025" s="785" t="s">
        <v>2707</v>
      </c>
      <c r="X5025" s="785"/>
      <c r="Y5025" s="615" t="str">
        <f t="shared" si="78"/>
        <v>Fagaden Enterprises</v>
      </c>
      <c r="Z5025" s="785" t="s">
        <v>2599</v>
      </c>
      <c r="AA5025" s="785" t="s">
        <v>4349</v>
      </c>
      <c r="AB5025" s="785" t="s">
        <v>2683</v>
      </c>
      <c r="AC5025" s="785" t="s">
        <v>2606</v>
      </c>
      <c r="AD5025" s="786">
        <v>42796</v>
      </c>
    </row>
    <row r="5026" spans="1:30" ht="15.75">
      <c r="A5026" s="785" t="s">
        <v>4301</v>
      </c>
      <c r="B5026" s="785" t="s">
        <v>29051</v>
      </c>
      <c r="C5026" s="785" t="s">
        <v>4303</v>
      </c>
      <c r="D5026" s="785" t="s">
        <v>2599</v>
      </c>
      <c r="E5026" s="785" t="s">
        <v>6474</v>
      </c>
      <c r="F5026" s="786">
        <v>42472</v>
      </c>
      <c r="G5026" s="785" t="s">
        <v>3800</v>
      </c>
      <c r="H5026" s="786">
        <v>42522</v>
      </c>
      <c r="I5026" s="785" t="s">
        <v>29052</v>
      </c>
      <c r="J5026" s="785" t="s">
        <v>629</v>
      </c>
      <c r="K5026" s="785" t="s">
        <v>29053</v>
      </c>
      <c r="L5026" s="785" t="s">
        <v>29054</v>
      </c>
      <c r="M5026" s="785"/>
      <c r="N5026" s="785"/>
      <c r="O5026" s="785"/>
      <c r="P5026" s="787">
        <v>37.135649999999998</v>
      </c>
      <c r="Q5026" s="787">
        <v>-0.46770299999999998</v>
      </c>
      <c r="R5026" s="785" t="s">
        <v>1056</v>
      </c>
      <c r="S5026" s="785" t="s">
        <v>1132</v>
      </c>
      <c r="T5026" s="785" t="s">
        <v>29055</v>
      </c>
      <c r="U5026" s="785" t="s">
        <v>18083</v>
      </c>
      <c r="V5026" s="785" t="s">
        <v>2855</v>
      </c>
      <c r="W5026" s="785" t="s">
        <v>2707</v>
      </c>
      <c r="X5026" s="785"/>
      <c r="Y5026" s="615" t="str">
        <f t="shared" si="78"/>
        <v>Fagaden Enterprises</v>
      </c>
      <c r="Z5026" s="785" t="s">
        <v>2599</v>
      </c>
      <c r="AA5026" s="785" t="s">
        <v>4349</v>
      </c>
      <c r="AB5026" s="785" t="s">
        <v>2605</v>
      </c>
      <c r="AC5026" s="785" t="s">
        <v>2606</v>
      </c>
      <c r="AD5026" s="786">
        <v>42796</v>
      </c>
    </row>
    <row r="5027" spans="1:30" ht="15.75">
      <c r="A5027" s="785" t="s">
        <v>4301</v>
      </c>
      <c r="B5027" s="785" t="s">
        <v>29143</v>
      </c>
      <c r="C5027" s="785" t="s">
        <v>4303</v>
      </c>
      <c r="D5027" s="785" t="s">
        <v>2599</v>
      </c>
      <c r="E5027" s="785" t="s">
        <v>6474</v>
      </c>
      <c r="F5027" s="786">
        <v>42472</v>
      </c>
      <c r="G5027" s="785" t="s">
        <v>3800</v>
      </c>
      <c r="H5027" s="786">
        <v>42522</v>
      </c>
      <c r="I5027" s="785" t="s">
        <v>29144</v>
      </c>
      <c r="J5027" s="785" t="s">
        <v>629</v>
      </c>
      <c r="K5027" s="785" t="s">
        <v>2612</v>
      </c>
      <c r="L5027" s="785" t="s">
        <v>29145</v>
      </c>
      <c r="M5027" s="785" t="s">
        <v>29146</v>
      </c>
      <c r="N5027" s="785"/>
      <c r="O5027" s="785"/>
      <c r="P5027" s="787">
        <v>36.945402000000001</v>
      </c>
      <c r="Q5027" s="787">
        <v>-1.0551900000000001</v>
      </c>
      <c r="R5027" s="785" t="s">
        <v>821</v>
      </c>
      <c r="S5027" s="785" t="s">
        <v>2041</v>
      </c>
      <c r="T5027" s="785" t="s">
        <v>2690</v>
      </c>
      <c r="U5027" s="785" t="s">
        <v>3030</v>
      </c>
      <c r="V5027" s="785" t="s">
        <v>2855</v>
      </c>
      <c r="W5027" s="785" t="s">
        <v>2707</v>
      </c>
      <c r="X5027" s="785"/>
      <c r="Y5027" s="615" t="str">
        <f t="shared" si="78"/>
        <v>Fagaden Enterprises</v>
      </c>
      <c r="Z5027" s="785" t="s">
        <v>2599</v>
      </c>
      <c r="AA5027" s="785" t="s">
        <v>4349</v>
      </c>
      <c r="AB5027" s="785" t="s">
        <v>2605</v>
      </c>
      <c r="AC5027" s="785" t="s">
        <v>2606</v>
      </c>
      <c r="AD5027" s="786">
        <v>42796</v>
      </c>
    </row>
    <row r="5028" spans="1:30" ht="15.75">
      <c r="A5028" s="785" t="s">
        <v>4301</v>
      </c>
      <c r="B5028" s="785" t="s">
        <v>29151</v>
      </c>
      <c r="C5028" s="785" t="s">
        <v>4303</v>
      </c>
      <c r="D5028" s="785" t="s">
        <v>2599</v>
      </c>
      <c r="E5028" s="785" t="s">
        <v>6474</v>
      </c>
      <c r="F5028" s="786">
        <v>42472</v>
      </c>
      <c r="G5028" s="785" t="s">
        <v>3800</v>
      </c>
      <c r="H5028" s="786">
        <v>42522</v>
      </c>
      <c r="I5028" s="785" t="s">
        <v>29152</v>
      </c>
      <c r="J5028" s="785" t="s">
        <v>629</v>
      </c>
      <c r="K5028" s="785" t="s">
        <v>29153</v>
      </c>
      <c r="L5028" s="785" t="s">
        <v>29154</v>
      </c>
      <c r="M5028" s="785"/>
      <c r="N5028" s="785"/>
      <c r="O5028" s="785"/>
      <c r="P5028" s="787">
        <v>35.355348999999997</v>
      </c>
      <c r="Q5028" s="787">
        <v>0.47485100000000002</v>
      </c>
      <c r="R5028" s="785" t="s">
        <v>893</v>
      </c>
      <c r="S5028" s="785" t="s">
        <v>2820</v>
      </c>
      <c r="T5028" s="785" t="s">
        <v>3269</v>
      </c>
      <c r="U5028" s="785" t="s">
        <v>4391</v>
      </c>
      <c r="V5028" s="785" t="s">
        <v>2855</v>
      </c>
      <c r="W5028" s="785" t="s">
        <v>2722</v>
      </c>
      <c r="X5028" s="785"/>
      <c r="Y5028" s="615" t="str">
        <f t="shared" si="78"/>
        <v>Ndimar Renewable Energy</v>
      </c>
      <c r="Z5028" s="785" t="s">
        <v>2599</v>
      </c>
      <c r="AA5028" s="785" t="s">
        <v>4349</v>
      </c>
      <c r="AB5028" s="785" t="s">
        <v>2605</v>
      </c>
      <c r="AC5028" s="785" t="s">
        <v>2606</v>
      </c>
      <c r="AD5028" s="786">
        <v>42796</v>
      </c>
    </row>
    <row r="5029" spans="1:30" ht="15.75">
      <c r="A5029" s="785" t="s">
        <v>4301</v>
      </c>
      <c r="B5029" s="785" t="s">
        <v>29164</v>
      </c>
      <c r="C5029" s="785" t="s">
        <v>4322</v>
      </c>
      <c r="D5029" s="785" t="s">
        <v>7445</v>
      </c>
      <c r="E5029" s="785" t="s">
        <v>6474</v>
      </c>
      <c r="F5029" s="786">
        <v>42472</v>
      </c>
      <c r="G5029" s="785" t="s">
        <v>3800</v>
      </c>
      <c r="H5029" s="786">
        <v>42522</v>
      </c>
      <c r="I5029" s="785" t="s">
        <v>29165</v>
      </c>
      <c r="J5029" s="785" t="s">
        <v>627</v>
      </c>
      <c r="K5029" s="785" t="s">
        <v>29166</v>
      </c>
      <c r="L5029" s="785" t="s">
        <v>29167</v>
      </c>
      <c r="M5029" s="785"/>
      <c r="N5029" s="785"/>
      <c r="O5029" s="785"/>
      <c r="P5029" s="788"/>
      <c r="Q5029" s="788"/>
      <c r="R5029" s="785" t="s">
        <v>1089</v>
      </c>
      <c r="S5029" s="785" t="s">
        <v>2731</v>
      </c>
      <c r="T5029" s="785" t="s">
        <v>19714</v>
      </c>
      <c r="U5029" s="785" t="s">
        <v>29168</v>
      </c>
      <c r="V5029" s="785" t="s">
        <v>2855</v>
      </c>
      <c r="W5029" s="785" t="s">
        <v>3005</v>
      </c>
      <c r="X5029" s="785"/>
      <c r="Y5029" s="615" t="str">
        <f t="shared" si="78"/>
        <v>Eastern Bioteck</v>
      </c>
      <c r="Z5029" s="785" t="s">
        <v>2599</v>
      </c>
      <c r="AA5029" s="785" t="s">
        <v>4349</v>
      </c>
      <c r="AB5029" s="785" t="s">
        <v>2605</v>
      </c>
      <c r="AC5029" s="785" t="s">
        <v>2606</v>
      </c>
      <c r="AD5029" s="786">
        <v>42796</v>
      </c>
    </row>
    <row r="5030" spans="1:30" ht="15.75">
      <c r="A5030" s="785" t="s">
        <v>4301</v>
      </c>
      <c r="B5030" s="785" t="s">
        <v>29169</v>
      </c>
      <c r="C5030" s="785" t="s">
        <v>4379</v>
      </c>
      <c r="D5030" s="785" t="s">
        <v>2751</v>
      </c>
      <c r="E5030" s="785" t="s">
        <v>6474</v>
      </c>
      <c r="F5030" s="786">
        <v>42472</v>
      </c>
      <c r="G5030" s="785" t="s">
        <v>3800</v>
      </c>
      <c r="H5030" s="786">
        <v>42522</v>
      </c>
      <c r="I5030" s="785" t="s">
        <v>29170</v>
      </c>
      <c r="J5030" s="785" t="s">
        <v>627</v>
      </c>
      <c r="K5030" s="785" t="s">
        <v>2612</v>
      </c>
      <c r="L5030" s="785" t="s">
        <v>29171</v>
      </c>
      <c r="M5030" s="785"/>
      <c r="N5030" s="785"/>
      <c r="O5030" s="785"/>
      <c r="P5030" s="787">
        <v>37.403005</v>
      </c>
      <c r="Q5030" s="787">
        <v>-0.55602700000000005</v>
      </c>
      <c r="R5030" s="785" t="s">
        <v>1961</v>
      </c>
      <c r="S5030" s="785" t="s">
        <v>2858</v>
      </c>
      <c r="T5030" s="785" t="s">
        <v>2903</v>
      </c>
      <c r="U5030" s="785" t="s">
        <v>16983</v>
      </c>
      <c r="V5030" s="785" t="s">
        <v>2855</v>
      </c>
      <c r="W5030" s="785" t="s">
        <v>3005</v>
      </c>
      <c r="X5030" s="785"/>
      <c r="Y5030" s="615" t="str">
        <f t="shared" si="78"/>
        <v>Eastern Bioteck</v>
      </c>
      <c r="Z5030" s="785" t="s">
        <v>2599</v>
      </c>
      <c r="AA5030" s="785" t="s">
        <v>4349</v>
      </c>
      <c r="AB5030" s="785" t="s">
        <v>2605</v>
      </c>
      <c r="AC5030" s="785" t="s">
        <v>2606</v>
      </c>
      <c r="AD5030" s="786">
        <v>42796</v>
      </c>
    </row>
    <row r="5031" spans="1:30" ht="15.75">
      <c r="A5031" s="785" t="s">
        <v>4301</v>
      </c>
      <c r="B5031" s="785" t="s">
        <v>29675</v>
      </c>
      <c r="C5031" s="785" t="s">
        <v>4379</v>
      </c>
      <c r="D5031" s="785" t="s">
        <v>2751</v>
      </c>
      <c r="E5031" s="785" t="s">
        <v>6474</v>
      </c>
      <c r="F5031" s="786">
        <v>42472</v>
      </c>
      <c r="G5031" s="785" t="s">
        <v>3800</v>
      </c>
      <c r="H5031" s="786">
        <v>42522</v>
      </c>
      <c r="I5031" s="785" t="s">
        <v>29676</v>
      </c>
      <c r="J5031" s="785" t="s">
        <v>629</v>
      </c>
      <c r="K5031" s="785" t="s">
        <v>2612</v>
      </c>
      <c r="L5031" s="785" t="s">
        <v>29677</v>
      </c>
      <c r="M5031" s="785"/>
      <c r="N5031" s="785"/>
      <c r="O5031" s="785"/>
      <c r="P5031" s="787">
        <v>37.406007000000002</v>
      </c>
      <c r="Q5031" s="787">
        <v>-0.551732</v>
      </c>
      <c r="R5031" s="785" t="s">
        <v>1961</v>
      </c>
      <c r="S5031" s="785" t="s">
        <v>2066</v>
      </c>
      <c r="T5031" s="785" t="s">
        <v>19150</v>
      </c>
      <c r="U5031" s="785" t="s">
        <v>29678</v>
      </c>
      <c r="V5031" s="785">
        <v>8</v>
      </c>
      <c r="W5031" s="785" t="s">
        <v>3005</v>
      </c>
      <c r="X5031" s="785"/>
      <c r="Y5031" s="615" t="str">
        <f t="shared" si="78"/>
        <v>Eastern Bioteck</v>
      </c>
      <c r="Z5031" s="785" t="s">
        <v>2599</v>
      </c>
      <c r="AA5031" s="785" t="s">
        <v>4349</v>
      </c>
      <c r="AB5031" s="785" t="s">
        <v>2605</v>
      </c>
      <c r="AC5031" s="785" t="s">
        <v>2606</v>
      </c>
      <c r="AD5031" s="786">
        <v>43314</v>
      </c>
    </row>
    <row r="5032" spans="1:30" ht="15.75">
      <c r="A5032" s="785" t="s">
        <v>4301</v>
      </c>
      <c r="B5032" s="785" t="s">
        <v>30880</v>
      </c>
      <c r="C5032" s="785" t="s">
        <v>4303</v>
      </c>
      <c r="D5032" s="785" t="s">
        <v>2599</v>
      </c>
      <c r="E5032" s="785" t="s">
        <v>6474</v>
      </c>
      <c r="F5032" s="786">
        <v>42472</v>
      </c>
      <c r="G5032" s="785" t="s">
        <v>3800</v>
      </c>
      <c r="H5032" s="786">
        <v>42522</v>
      </c>
      <c r="I5032" s="785" t="s">
        <v>30881</v>
      </c>
      <c r="J5032" s="785" t="s">
        <v>629</v>
      </c>
      <c r="K5032" s="785" t="s">
        <v>30882</v>
      </c>
      <c r="L5032" s="785" t="s">
        <v>30883</v>
      </c>
      <c r="M5032" s="785"/>
      <c r="N5032" s="785"/>
      <c r="O5032" s="785"/>
      <c r="P5032" s="787">
        <v>34.475577000000001</v>
      </c>
      <c r="Q5032" s="787">
        <v>-0.92374000000000001</v>
      </c>
      <c r="R5032" s="785" t="s">
        <v>2828</v>
      </c>
      <c r="S5032" s="785" t="s">
        <v>3951</v>
      </c>
      <c r="T5032" s="785" t="s">
        <v>30884</v>
      </c>
      <c r="U5032" s="785" t="s">
        <v>30884</v>
      </c>
      <c r="V5032" s="785" t="s">
        <v>3004</v>
      </c>
      <c r="W5032" s="785" t="s">
        <v>4039</v>
      </c>
      <c r="X5032" s="785"/>
      <c r="Y5032" s="615" t="str">
        <f t="shared" si="78"/>
        <v>Nilelynk Innovators</v>
      </c>
      <c r="Z5032" s="785" t="s">
        <v>2599</v>
      </c>
      <c r="AA5032" s="785" t="s">
        <v>4314</v>
      </c>
      <c r="AB5032" s="785" t="s">
        <v>2605</v>
      </c>
      <c r="AC5032" s="785" t="s">
        <v>2606</v>
      </c>
      <c r="AD5032" s="786">
        <v>42796</v>
      </c>
    </row>
    <row r="5033" spans="1:30" ht="15.75">
      <c r="A5033" s="785" t="s">
        <v>4301</v>
      </c>
      <c r="B5033" s="785" t="s">
        <v>30969</v>
      </c>
      <c r="C5033" s="785" t="s">
        <v>4303</v>
      </c>
      <c r="D5033" s="785" t="s">
        <v>2599</v>
      </c>
      <c r="E5033" s="785" t="s">
        <v>6474</v>
      </c>
      <c r="F5033" s="786">
        <v>42472</v>
      </c>
      <c r="G5033" s="785" t="s">
        <v>3800</v>
      </c>
      <c r="H5033" s="786">
        <v>42522</v>
      </c>
      <c r="I5033" s="785" t="s">
        <v>30970</v>
      </c>
      <c r="J5033" s="785" t="s">
        <v>629</v>
      </c>
      <c r="K5033" s="785" t="s">
        <v>2612</v>
      </c>
      <c r="L5033" s="785" t="s">
        <v>30971</v>
      </c>
      <c r="M5033" s="785"/>
      <c r="N5033" s="785"/>
      <c r="O5033" s="785"/>
      <c r="P5033" s="787">
        <v>35.194035999999997</v>
      </c>
      <c r="Q5033" s="787">
        <v>0.94122600000000001</v>
      </c>
      <c r="R5033" s="785" t="s">
        <v>1189</v>
      </c>
      <c r="S5033" s="785" t="s">
        <v>2977</v>
      </c>
      <c r="T5033" s="785" t="s">
        <v>1495</v>
      </c>
      <c r="U5033" s="785" t="s">
        <v>30972</v>
      </c>
      <c r="V5033" s="785" t="s">
        <v>3004</v>
      </c>
      <c r="W5033" s="785" t="s">
        <v>2872</v>
      </c>
      <c r="X5033" s="785"/>
      <c r="Y5033" s="615" t="str">
        <f t="shared" si="78"/>
        <v>Samson Tenai</v>
      </c>
      <c r="Z5033" s="785" t="s">
        <v>2599</v>
      </c>
      <c r="AA5033" s="785" t="s">
        <v>4314</v>
      </c>
      <c r="AB5033" s="785" t="s">
        <v>2605</v>
      </c>
      <c r="AC5033" s="785" t="s">
        <v>2606</v>
      </c>
      <c r="AD5033" s="786">
        <v>42796</v>
      </c>
    </row>
    <row r="5034" spans="1:30" ht="15.75">
      <c r="A5034" s="785" t="s">
        <v>4301</v>
      </c>
      <c r="B5034" s="785" t="s">
        <v>30981</v>
      </c>
      <c r="C5034" s="785" t="s">
        <v>4303</v>
      </c>
      <c r="D5034" s="785" t="s">
        <v>2599</v>
      </c>
      <c r="E5034" s="785" t="s">
        <v>6474</v>
      </c>
      <c r="F5034" s="786">
        <v>42472</v>
      </c>
      <c r="G5034" s="785" t="s">
        <v>3800</v>
      </c>
      <c r="H5034" s="786">
        <v>42522</v>
      </c>
      <c r="I5034" s="785" t="s">
        <v>30982</v>
      </c>
      <c r="J5034" s="785" t="s">
        <v>629</v>
      </c>
      <c r="K5034" s="785" t="s">
        <v>30983</v>
      </c>
      <c r="L5034" s="785" t="s">
        <v>30984</v>
      </c>
      <c r="M5034" s="785"/>
      <c r="N5034" s="785"/>
      <c r="O5034" s="785"/>
      <c r="P5034" s="787">
        <v>36.768917000000002</v>
      </c>
      <c r="Q5034" s="787">
        <v>-0.27861399999999997</v>
      </c>
      <c r="R5034" s="785" t="s">
        <v>1056</v>
      </c>
      <c r="S5034" s="785" t="s">
        <v>3283</v>
      </c>
      <c r="T5034" s="785" t="s">
        <v>15896</v>
      </c>
      <c r="U5034" s="785" t="s">
        <v>28122</v>
      </c>
      <c r="V5034" s="785" t="s">
        <v>3004</v>
      </c>
      <c r="W5034" s="785" t="s">
        <v>3144</v>
      </c>
      <c r="X5034" s="785"/>
      <c r="Y5034" s="615" t="str">
        <f t="shared" si="78"/>
        <v>Loise Gathoni Murigu</v>
      </c>
      <c r="Z5034" s="785" t="s">
        <v>2599</v>
      </c>
      <c r="AA5034" s="785" t="s">
        <v>4314</v>
      </c>
      <c r="AB5034" s="785" t="s">
        <v>2683</v>
      </c>
      <c r="AC5034" s="785" t="s">
        <v>2606</v>
      </c>
      <c r="AD5034" s="786">
        <v>42796</v>
      </c>
    </row>
    <row r="5035" spans="1:30" ht="15.75">
      <c r="A5035" s="785" t="s">
        <v>4301</v>
      </c>
      <c r="B5035" s="785" t="s">
        <v>31418</v>
      </c>
      <c r="C5035" s="785" t="s">
        <v>4303</v>
      </c>
      <c r="D5035" s="785" t="s">
        <v>2599</v>
      </c>
      <c r="E5035" s="785" t="s">
        <v>6474</v>
      </c>
      <c r="F5035" s="786">
        <v>42472</v>
      </c>
      <c r="G5035" s="785" t="s">
        <v>3800</v>
      </c>
      <c r="H5035" s="786">
        <v>42522</v>
      </c>
      <c r="I5035" s="785" t="s">
        <v>31419</v>
      </c>
      <c r="J5035" s="785" t="s">
        <v>629</v>
      </c>
      <c r="K5035" s="785" t="s">
        <v>31420</v>
      </c>
      <c r="L5035" s="785" t="s">
        <v>31421</v>
      </c>
      <c r="M5035" s="785"/>
      <c r="N5035" s="785"/>
      <c r="O5035" s="785"/>
      <c r="P5035" s="787">
        <v>36.601444999999998</v>
      </c>
      <c r="Q5035" s="787">
        <v>-1.1671800000000001</v>
      </c>
      <c r="R5035" s="785" t="s">
        <v>821</v>
      </c>
      <c r="S5035" s="785" t="s">
        <v>1884</v>
      </c>
      <c r="T5035" s="785" t="s">
        <v>3220</v>
      </c>
      <c r="U5035" s="785" t="s">
        <v>31422</v>
      </c>
      <c r="V5035" s="785" t="s">
        <v>3004</v>
      </c>
      <c r="W5035" s="785" t="s">
        <v>2689</v>
      </c>
      <c r="X5035" s="785"/>
      <c r="Y5035" s="615" t="str">
        <f t="shared" si="78"/>
        <v>Biotechno &amp; Services</v>
      </c>
      <c r="Z5035" s="785" t="s">
        <v>2599</v>
      </c>
      <c r="AA5035" s="785" t="s">
        <v>4349</v>
      </c>
      <c r="AB5035" s="785" t="s">
        <v>2683</v>
      </c>
      <c r="AC5035" s="785" t="s">
        <v>2606</v>
      </c>
      <c r="AD5035" s="786">
        <v>42796</v>
      </c>
    </row>
    <row r="5036" spans="1:30" ht="15.75">
      <c r="A5036" s="785" t="s">
        <v>4301</v>
      </c>
      <c r="B5036" s="785" t="s">
        <v>31429</v>
      </c>
      <c r="C5036" s="785" t="s">
        <v>4303</v>
      </c>
      <c r="D5036" s="785" t="s">
        <v>2599</v>
      </c>
      <c r="E5036" s="785" t="s">
        <v>6474</v>
      </c>
      <c r="F5036" s="786">
        <v>42472</v>
      </c>
      <c r="G5036" s="785" t="s">
        <v>3800</v>
      </c>
      <c r="H5036" s="786">
        <v>42522</v>
      </c>
      <c r="I5036" s="785" t="s">
        <v>31430</v>
      </c>
      <c r="J5036" s="785" t="s">
        <v>629</v>
      </c>
      <c r="K5036" s="785" t="s">
        <v>31431</v>
      </c>
      <c r="L5036" s="785" t="s">
        <v>31432</v>
      </c>
      <c r="M5036" s="785"/>
      <c r="N5036" s="785"/>
      <c r="O5036" s="785"/>
      <c r="P5036" s="787">
        <v>37.693176999999999</v>
      </c>
      <c r="Q5036" s="787">
        <v>-0.222553</v>
      </c>
      <c r="R5036" s="785" t="s">
        <v>1266</v>
      </c>
      <c r="S5036" s="785" t="s">
        <v>1267</v>
      </c>
      <c r="T5036" s="785" t="s">
        <v>3404</v>
      </c>
      <c r="U5036" s="785" t="s">
        <v>1267</v>
      </c>
      <c r="V5036" s="785" t="s">
        <v>3004</v>
      </c>
      <c r="W5036" s="785" t="s">
        <v>2808</v>
      </c>
      <c r="X5036" s="785"/>
      <c r="Y5036" s="615" t="str">
        <f t="shared" si="78"/>
        <v>Igwemas General Digester Ltd</v>
      </c>
      <c r="Z5036" s="785" t="s">
        <v>2599</v>
      </c>
      <c r="AA5036" s="785" t="s">
        <v>4349</v>
      </c>
      <c r="AB5036" s="785" t="s">
        <v>2683</v>
      </c>
      <c r="AC5036" s="785" t="s">
        <v>2606</v>
      </c>
      <c r="AD5036" s="786">
        <v>42796</v>
      </c>
    </row>
    <row r="5037" spans="1:30" ht="15.75">
      <c r="A5037" s="785" t="s">
        <v>4301</v>
      </c>
      <c r="B5037" s="785" t="s">
        <v>31437</v>
      </c>
      <c r="C5037" s="785" t="s">
        <v>4303</v>
      </c>
      <c r="D5037" s="785" t="s">
        <v>2599</v>
      </c>
      <c r="E5037" s="785" t="s">
        <v>6474</v>
      </c>
      <c r="F5037" s="786">
        <v>42472</v>
      </c>
      <c r="G5037" s="785" t="s">
        <v>3800</v>
      </c>
      <c r="H5037" s="786">
        <v>42522</v>
      </c>
      <c r="I5037" s="785" t="s">
        <v>31438</v>
      </c>
      <c r="J5037" s="785" t="s">
        <v>627</v>
      </c>
      <c r="K5037" s="785" t="s">
        <v>31439</v>
      </c>
      <c r="L5037" s="785" t="s">
        <v>31440</v>
      </c>
      <c r="M5037" s="785"/>
      <c r="N5037" s="785"/>
      <c r="O5037" s="785"/>
      <c r="P5037" s="787">
        <v>36.813932000000001</v>
      </c>
      <c r="Q5037" s="787">
        <v>-1.1303030000000001</v>
      </c>
      <c r="R5037" s="785" t="s">
        <v>821</v>
      </c>
      <c r="S5037" s="785" t="s">
        <v>821</v>
      </c>
      <c r="T5037" s="785" t="s">
        <v>6184</v>
      </c>
      <c r="U5037" s="785" t="s">
        <v>3844</v>
      </c>
      <c r="V5037" s="785" t="s">
        <v>3004</v>
      </c>
      <c r="W5037" s="785" t="s">
        <v>2805</v>
      </c>
      <c r="X5037" s="785"/>
      <c r="Y5037" s="615" t="str">
        <f t="shared" si="78"/>
        <v>Felikam Biogas Services</v>
      </c>
      <c r="Z5037" s="785" t="s">
        <v>2599</v>
      </c>
      <c r="AA5037" s="785" t="s">
        <v>4349</v>
      </c>
      <c r="AB5037" s="785" t="s">
        <v>2605</v>
      </c>
      <c r="AC5037" s="785" t="s">
        <v>2606</v>
      </c>
      <c r="AD5037" s="786">
        <v>42796</v>
      </c>
    </row>
    <row r="5038" spans="1:30" ht="15.75">
      <c r="A5038" s="785" t="s">
        <v>4301</v>
      </c>
      <c r="B5038" s="785" t="s">
        <v>32063</v>
      </c>
      <c r="C5038" s="785" t="s">
        <v>4303</v>
      </c>
      <c r="D5038" s="785" t="s">
        <v>2599</v>
      </c>
      <c r="E5038" s="785" t="s">
        <v>6474</v>
      </c>
      <c r="F5038" s="786">
        <v>42472</v>
      </c>
      <c r="G5038" s="785" t="s">
        <v>3800</v>
      </c>
      <c r="H5038" s="786">
        <v>42522</v>
      </c>
      <c r="I5038" s="785" t="s">
        <v>32064</v>
      </c>
      <c r="J5038" s="785" t="s">
        <v>629</v>
      </c>
      <c r="K5038" s="785" t="s">
        <v>32065</v>
      </c>
      <c r="L5038" s="785" t="s">
        <v>32066</v>
      </c>
      <c r="M5038" s="785"/>
      <c r="N5038" s="785"/>
      <c r="O5038" s="785"/>
      <c r="P5038" s="787">
        <v>36.514445000000002</v>
      </c>
      <c r="Q5038" s="787">
        <v>-0.54206299999999996</v>
      </c>
      <c r="R5038" s="785" t="s">
        <v>1228</v>
      </c>
      <c r="S5038" s="785" t="s">
        <v>3142</v>
      </c>
      <c r="T5038" s="785" t="s">
        <v>16120</v>
      </c>
      <c r="U5038" s="785" t="s">
        <v>16120</v>
      </c>
      <c r="V5038" s="785" t="s">
        <v>3070</v>
      </c>
      <c r="W5038" s="785" t="s">
        <v>2901</v>
      </c>
      <c r="X5038" s="785"/>
      <c r="Y5038" s="615" t="str">
        <f t="shared" si="78"/>
        <v>James Njoroge Wainaina</v>
      </c>
      <c r="Z5038" s="785" t="s">
        <v>2599</v>
      </c>
      <c r="AA5038" s="785" t="s">
        <v>4314</v>
      </c>
      <c r="AB5038" s="785" t="s">
        <v>2605</v>
      </c>
      <c r="AC5038" s="785" t="s">
        <v>2606</v>
      </c>
      <c r="AD5038" s="786">
        <v>42796</v>
      </c>
    </row>
    <row r="5039" spans="1:30" ht="15.75">
      <c r="A5039" s="785" t="s">
        <v>4301</v>
      </c>
      <c r="B5039" s="785" t="s">
        <v>32119</v>
      </c>
      <c r="C5039" s="785" t="s">
        <v>4303</v>
      </c>
      <c r="D5039" s="785" t="s">
        <v>2599</v>
      </c>
      <c r="E5039" s="785" t="s">
        <v>6474</v>
      </c>
      <c r="F5039" s="786">
        <v>42472</v>
      </c>
      <c r="G5039" s="785" t="s">
        <v>3800</v>
      </c>
      <c r="H5039" s="786">
        <v>42522</v>
      </c>
      <c r="I5039" s="785" t="s">
        <v>32120</v>
      </c>
      <c r="J5039" s="785" t="s">
        <v>629</v>
      </c>
      <c r="K5039" s="785" t="s">
        <v>32121</v>
      </c>
      <c r="L5039" s="785" t="s">
        <v>32122</v>
      </c>
      <c r="M5039" s="785"/>
      <c r="N5039" s="785"/>
      <c r="O5039" s="785"/>
      <c r="P5039" s="787">
        <v>37.067759000000002</v>
      </c>
      <c r="Q5039" s="787">
        <v>-1.0100229999999999</v>
      </c>
      <c r="R5039" s="785" t="s">
        <v>1030</v>
      </c>
      <c r="S5039" s="785" t="s">
        <v>1031</v>
      </c>
      <c r="T5039" s="785" t="s">
        <v>32123</v>
      </c>
      <c r="U5039" s="785" t="s">
        <v>5099</v>
      </c>
      <c r="V5039" s="785" t="s">
        <v>3070</v>
      </c>
      <c r="W5039" s="785" t="s">
        <v>3032</v>
      </c>
      <c r="X5039" s="785"/>
      <c r="Y5039" s="615" t="str">
        <f t="shared" si="78"/>
        <v>Mathew Njoroge Nganga</v>
      </c>
      <c r="Z5039" s="785" t="s">
        <v>2599</v>
      </c>
      <c r="AA5039" s="785" t="s">
        <v>4314</v>
      </c>
      <c r="AB5039" s="785" t="s">
        <v>2605</v>
      </c>
      <c r="AC5039" s="785" t="s">
        <v>2606</v>
      </c>
      <c r="AD5039" s="786">
        <v>42796</v>
      </c>
    </row>
    <row r="5040" spans="1:30" ht="15.75">
      <c r="A5040" s="785" t="s">
        <v>4301</v>
      </c>
      <c r="B5040" s="785" t="s">
        <v>32527</v>
      </c>
      <c r="C5040" s="785" t="s">
        <v>4303</v>
      </c>
      <c r="D5040" s="785" t="s">
        <v>2599</v>
      </c>
      <c r="E5040" s="785" t="s">
        <v>6474</v>
      </c>
      <c r="F5040" s="786">
        <v>42472</v>
      </c>
      <c r="G5040" s="785" t="s">
        <v>3800</v>
      </c>
      <c r="H5040" s="786">
        <v>42522</v>
      </c>
      <c r="I5040" s="785" t="s">
        <v>32528</v>
      </c>
      <c r="J5040" s="785" t="s">
        <v>629</v>
      </c>
      <c r="K5040" s="785" t="s">
        <v>32529</v>
      </c>
      <c r="L5040" s="785" t="s">
        <v>32530</v>
      </c>
      <c r="M5040" s="785"/>
      <c r="N5040" s="785"/>
      <c r="O5040" s="785"/>
      <c r="P5040" s="787">
        <v>36.651288999999998</v>
      </c>
      <c r="Q5040" s="787">
        <v>-0.997479</v>
      </c>
      <c r="R5040" s="785" t="s">
        <v>821</v>
      </c>
      <c r="S5040" s="785" t="s">
        <v>822</v>
      </c>
      <c r="T5040" s="785" t="s">
        <v>24256</v>
      </c>
      <c r="U5040" s="785" t="s">
        <v>24256</v>
      </c>
      <c r="V5040" s="785">
        <v>12</v>
      </c>
      <c r="W5040" s="785" t="s">
        <v>2722</v>
      </c>
      <c r="X5040" s="785"/>
      <c r="Y5040" s="615" t="str">
        <f t="shared" si="78"/>
        <v>Ndimar Renewable Energy</v>
      </c>
      <c r="Z5040" s="785" t="s">
        <v>2599</v>
      </c>
      <c r="AA5040" s="785" t="s">
        <v>4349</v>
      </c>
      <c r="AB5040" s="785" t="s">
        <v>2605</v>
      </c>
      <c r="AC5040" s="785" t="s">
        <v>2606</v>
      </c>
      <c r="AD5040" s="786">
        <v>42796</v>
      </c>
    </row>
    <row r="5041" spans="1:30" ht="15.75">
      <c r="A5041" s="785" t="s">
        <v>4301</v>
      </c>
      <c r="B5041" s="785" t="s">
        <v>32602</v>
      </c>
      <c r="C5041" s="785" t="s">
        <v>4322</v>
      </c>
      <c r="D5041" s="785" t="s">
        <v>2703</v>
      </c>
      <c r="E5041" s="785" t="s">
        <v>6474</v>
      </c>
      <c r="F5041" s="786">
        <v>42472</v>
      </c>
      <c r="G5041" s="785" t="s">
        <v>3800</v>
      </c>
      <c r="H5041" s="786">
        <v>42522</v>
      </c>
      <c r="I5041" s="785" t="s">
        <v>32603</v>
      </c>
      <c r="J5041" s="785" t="s">
        <v>629</v>
      </c>
      <c r="K5041" s="785" t="s">
        <v>32604</v>
      </c>
      <c r="L5041" s="785" t="s">
        <v>32605</v>
      </c>
      <c r="M5041" s="785"/>
      <c r="N5041" s="785"/>
      <c r="O5041" s="785"/>
      <c r="P5041" s="788"/>
      <c r="Q5041" s="788"/>
      <c r="R5041" s="785" t="s">
        <v>1056</v>
      </c>
      <c r="S5041" s="785" t="s">
        <v>32606</v>
      </c>
      <c r="T5041" s="785" t="s">
        <v>3153</v>
      </c>
      <c r="U5041" s="785" t="s">
        <v>2599</v>
      </c>
      <c r="V5041" s="785" t="s">
        <v>3070</v>
      </c>
      <c r="W5041" s="785" t="s">
        <v>3025</v>
      </c>
      <c r="X5041" s="785"/>
      <c r="Y5041" s="615" t="str">
        <f t="shared" si="78"/>
        <v>Kichemu limited</v>
      </c>
      <c r="Z5041" s="785" t="s">
        <v>2599</v>
      </c>
      <c r="AA5041" s="785" t="s">
        <v>4349</v>
      </c>
      <c r="AB5041" s="785" t="s">
        <v>2605</v>
      </c>
      <c r="AC5041" s="785" t="s">
        <v>2606</v>
      </c>
      <c r="AD5041" s="786">
        <v>42796</v>
      </c>
    </row>
    <row r="5042" spans="1:30" ht="15.75">
      <c r="A5042" s="785" t="s">
        <v>4301</v>
      </c>
      <c r="B5042" s="785" t="s">
        <v>32620</v>
      </c>
      <c r="C5042" s="785" t="s">
        <v>4303</v>
      </c>
      <c r="D5042" s="785" t="s">
        <v>2599</v>
      </c>
      <c r="E5042" s="785" t="s">
        <v>6474</v>
      </c>
      <c r="F5042" s="786">
        <v>42472</v>
      </c>
      <c r="G5042" s="785" t="s">
        <v>3800</v>
      </c>
      <c r="H5042" s="786">
        <v>42522</v>
      </c>
      <c r="I5042" s="785" t="s">
        <v>32621</v>
      </c>
      <c r="J5042" s="785" t="s">
        <v>629</v>
      </c>
      <c r="K5042" s="785" t="s">
        <v>32622</v>
      </c>
      <c r="L5042" s="785" t="s">
        <v>32623</v>
      </c>
      <c r="M5042" s="785"/>
      <c r="N5042" s="785"/>
      <c r="O5042" s="785"/>
      <c r="P5042" s="787">
        <v>37.028593000000001</v>
      </c>
      <c r="Q5042" s="787">
        <v>-6.5695000000000003E-2</v>
      </c>
      <c r="R5042" s="785" t="s">
        <v>1056</v>
      </c>
      <c r="S5042" s="785" t="s">
        <v>2272</v>
      </c>
      <c r="T5042" s="785" t="s">
        <v>8583</v>
      </c>
      <c r="U5042" s="785" t="s">
        <v>32624</v>
      </c>
      <c r="V5042" s="785" t="s">
        <v>3070</v>
      </c>
      <c r="W5042" s="785" t="s">
        <v>3015</v>
      </c>
      <c r="X5042" s="785"/>
      <c r="Y5042" s="615" t="str">
        <f t="shared" si="78"/>
        <v>Mt Kenya Renewable Energy</v>
      </c>
      <c r="Z5042" s="785" t="s">
        <v>2599</v>
      </c>
      <c r="AA5042" s="785" t="s">
        <v>4349</v>
      </c>
      <c r="AB5042" s="785" t="s">
        <v>2605</v>
      </c>
      <c r="AC5042" s="785" t="s">
        <v>2606</v>
      </c>
      <c r="AD5042" s="786">
        <v>42796</v>
      </c>
    </row>
    <row r="5043" spans="1:30" ht="15.75">
      <c r="A5043" s="785" t="s">
        <v>4301</v>
      </c>
      <c r="B5043" s="785" t="s">
        <v>32625</v>
      </c>
      <c r="C5043" s="785" t="s">
        <v>4303</v>
      </c>
      <c r="D5043" s="785" t="s">
        <v>2599</v>
      </c>
      <c r="E5043" s="785" t="s">
        <v>6474</v>
      </c>
      <c r="F5043" s="786">
        <v>42472</v>
      </c>
      <c r="G5043" s="785" t="s">
        <v>3800</v>
      </c>
      <c r="H5043" s="786">
        <v>42522</v>
      </c>
      <c r="I5043" s="785" t="s">
        <v>32626</v>
      </c>
      <c r="J5043" s="785" t="s">
        <v>629</v>
      </c>
      <c r="K5043" s="785" t="s">
        <v>32627</v>
      </c>
      <c r="L5043" s="785" t="s">
        <v>32628</v>
      </c>
      <c r="M5043" s="785"/>
      <c r="N5043" s="785"/>
      <c r="O5043" s="785"/>
      <c r="P5043" s="787">
        <v>36.931409000000002</v>
      </c>
      <c r="Q5043" s="787">
        <v>-1.2065030000000001</v>
      </c>
      <c r="R5043" s="785" t="s">
        <v>2661</v>
      </c>
      <c r="S5043" s="785" t="s">
        <v>2969</v>
      </c>
      <c r="T5043" s="785" t="s">
        <v>3213</v>
      </c>
      <c r="U5043" s="785" t="s">
        <v>3213</v>
      </c>
      <c r="V5043" s="785" t="s">
        <v>3070</v>
      </c>
      <c r="W5043" s="785" t="s">
        <v>2805</v>
      </c>
      <c r="X5043" s="785"/>
      <c r="Y5043" s="615" t="str">
        <f t="shared" si="78"/>
        <v>Felikam Biogas Services</v>
      </c>
      <c r="Z5043" s="785" t="s">
        <v>2599</v>
      </c>
      <c r="AA5043" s="785" t="s">
        <v>4349</v>
      </c>
      <c r="AB5043" s="785" t="s">
        <v>2605</v>
      </c>
      <c r="AC5043" s="785" t="s">
        <v>2606</v>
      </c>
      <c r="AD5043" s="786">
        <v>42796</v>
      </c>
    </row>
    <row r="5044" spans="1:30" ht="15.75">
      <c r="A5044" s="785" t="s">
        <v>4301</v>
      </c>
      <c r="B5044" s="785" t="s">
        <v>33088</v>
      </c>
      <c r="C5044" s="785" t="s">
        <v>4379</v>
      </c>
      <c r="D5044" s="785" t="s">
        <v>2751</v>
      </c>
      <c r="E5044" s="785" t="s">
        <v>6474</v>
      </c>
      <c r="F5044" s="786">
        <v>42472</v>
      </c>
      <c r="G5044" s="785" t="s">
        <v>3800</v>
      </c>
      <c r="H5044" s="786">
        <v>42522</v>
      </c>
      <c r="I5044" s="785" t="s">
        <v>33089</v>
      </c>
      <c r="J5044" s="785" t="s">
        <v>629</v>
      </c>
      <c r="K5044" s="785" t="s">
        <v>33090</v>
      </c>
      <c r="L5044" s="785" t="s">
        <v>33091</v>
      </c>
      <c r="M5044" s="785"/>
      <c r="N5044" s="785"/>
      <c r="O5044" s="785"/>
      <c r="P5044" s="787">
        <v>36.773561999999998</v>
      </c>
      <c r="Q5044" s="787">
        <v>-1.1605080000000001</v>
      </c>
      <c r="R5044" s="785" t="s">
        <v>821</v>
      </c>
      <c r="S5044" s="785" t="s">
        <v>1589</v>
      </c>
      <c r="T5044" s="785" t="s">
        <v>3976</v>
      </c>
      <c r="U5044" s="785" t="s">
        <v>33092</v>
      </c>
      <c r="V5044" s="785" t="s">
        <v>3177</v>
      </c>
      <c r="W5044" s="785" t="s">
        <v>3106</v>
      </c>
      <c r="X5044" s="785"/>
      <c r="Y5044" s="615" t="str">
        <f t="shared" si="78"/>
        <v>Joseph Muchirira Mugo</v>
      </c>
      <c r="Z5044" s="785" t="s">
        <v>2599</v>
      </c>
      <c r="AA5044" s="785" t="s">
        <v>4314</v>
      </c>
      <c r="AB5044" s="785" t="s">
        <v>2876</v>
      </c>
      <c r="AC5044" s="785" t="s">
        <v>2606</v>
      </c>
      <c r="AD5044" s="786">
        <v>42796</v>
      </c>
    </row>
    <row r="5045" spans="1:30" ht="15.75">
      <c r="A5045" s="785" t="s">
        <v>4301</v>
      </c>
      <c r="B5045" s="785" t="s">
        <v>33093</v>
      </c>
      <c r="C5045" s="785" t="s">
        <v>4379</v>
      </c>
      <c r="D5045" s="785" t="s">
        <v>2751</v>
      </c>
      <c r="E5045" s="785" t="s">
        <v>6474</v>
      </c>
      <c r="F5045" s="786">
        <v>42472</v>
      </c>
      <c r="G5045" s="785" t="s">
        <v>3800</v>
      </c>
      <c r="H5045" s="786">
        <v>42522</v>
      </c>
      <c r="I5045" s="785" t="s">
        <v>33094</v>
      </c>
      <c r="J5045" s="785" t="s">
        <v>627</v>
      </c>
      <c r="K5045" s="785" t="s">
        <v>33095</v>
      </c>
      <c r="L5045" s="785" t="s">
        <v>33096</v>
      </c>
      <c r="M5045" s="785"/>
      <c r="N5045" s="785"/>
      <c r="O5045" s="785"/>
      <c r="P5045" s="788"/>
      <c r="Q5045" s="788"/>
      <c r="R5045" s="785" t="s">
        <v>2813</v>
      </c>
      <c r="S5045" s="785" t="s">
        <v>33097</v>
      </c>
      <c r="T5045" s="785" t="s">
        <v>33098</v>
      </c>
      <c r="U5045" s="785" t="s">
        <v>2599</v>
      </c>
      <c r="V5045" s="785" t="s">
        <v>3177</v>
      </c>
      <c r="W5045" s="785" t="s">
        <v>3025</v>
      </c>
      <c r="X5045" s="785"/>
      <c r="Y5045" s="615" t="str">
        <f t="shared" si="78"/>
        <v>Kichemu limited</v>
      </c>
      <c r="Z5045" s="785" t="s">
        <v>2599</v>
      </c>
      <c r="AA5045" s="785" t="s">
        <v>4349</v>
      </c>
      <c r="AB5045" s="785" t="s">
        <v>2683</v>
      </c>
      <c r="AC5045" s="785" t="s">
        <v>2606</v>
      </c>
      <c r="AD5045" s="786">
        <v>42796</v>
      </c>
    </row>
    <row r="5046" spans="1:30" ht="15.75">
      <c r="A5046" s="785" t="s">
        <v>4301</v>
      </c>
      <c r="B5046" s="785" t="s">
        <v>28249</v>
      </c>
      <c r="C5046" s="785" t="s">
        <v>4303</v>
      </c>
      <c r="D5046" s="785" t="s">
        <v>2599</v>
      </c>
      <c r="E5046" s="785" t="s">
        <v>28250</v>
      </c>
      <c r="F5046" s="786">
        <v>42471</v>
      </c>
      <c r="G5046" s="785" t="s">
        <v>28251</v>
      </c>
      <c r="H5046" s="786">
        <v>42521</v>
      </c>
      <c r="I5046" s="785" t="s">
        <v>28252</v>
      </c>
      <c r="J5046" s="785" t="s">
        <v>629</v>
      </c>
      <c r="K5046" s="785" t="s">
        <v>28253</v>
      </c>
      <c r="L5046" s="785" t="s">
        <v>28254</v>
      </c>
      <c r="M5046" s="785"/>
      <c r="N5046" s="785"/>
      <c r="O5046" s="785"/>
      <c r="P5046" s="787">
        <v>37.724943000000003</v>
      </c>
      <c r="Q5046" s="787">
        <v>-0.46307199999999998</v>
      </c>
      <c r="R5046" s="785" t="s">
        <v>1089</v>
      </c>
      <c r="S5046" s="785" t="s">
        <v>3078</v>
      </c>
      <c r="T5046" s="785" t="s">
        <v>28255</v>
      </c>
      <c r="U5046" s="785" t="s">
        <v>28255</v>
      </c>
      <c r="V5046" s="785" t="s">
        <v>2855</v>
      </c>
      <c r="W5046" s="785" t="s">
        <v>2652</v>
      </c>
      <c r="X5046" s="785"/>
      <c r="Y5046" s="615" t="str">
        <f t="shared" si="78"/>
        <v>David Chege</v>
      </c>
      <c r="Z5046" s="785" t="s">
        <v>2599</v>
      </c>
      <c r="AA5046" s="785" t="s">
        <v>4314</v>
      </c>
      <c r="AB5046" s="785" t="s">
        <v>2605</v>
      </c>
      <c r="AC5046" s="785" t="s">
        <v>2606</v>
      </c>
      <c r="AD5046" s="786">
        <v>42796</v>
      </c>
    </row>
    <row r="5047" spans="1:30" ht="15.75">
      <c r="A5047" s="785" t="s">
        <v>4301</v>
      </c>
      <c r="B5047" s="785" t="s">
        <v>31404</v>
      </c>
      <c r="C5047" s="785" t="s">
        <v>4303</v>
      </c>
      <c r="D5047" s="785" t="s">
        <v>2599</v>
      </c>
      <c r="E5047" s="785" t="s">
        <v>28250</v>
      </c>
      <c r="F5047" s="786">
        <v>42471</v>
      </c>
      <c r="G5047" s="785" t="s">
        <v>28251</v>
      </c>
      <c r="H5047" s="786">
        <v>42521</v>
      </c>
      <c r="I5047" s="785" t="s">
        <v>31405</v>
      </c>
      <c r="J5047" s="785" t="s">
        <v>629</v>
      </c>
      <c r="K5047" s="785" t="s">
        <v>31406</v>
      </c>
      <c r="L5047" s="785" t="s">
        <v>31407</v>
      </c>
      <c r="M5047" s="785"/>
      <c r="N5047" s="785"/>
      <c r="O5047" s="785"/>
      <c r="P5047" s="787">
        <v>36.843915000000003</v>
      </c>
      <c r="Q5047" s="787">
        <v>-0.95547800000000005</v>
      </c>
      <c r="R5047" s="785" t="s">
        <v>821</v>
      </c>
      <c r="S5047" s="785" t="s">
        <v>2041</v>
      </c>
      <c r="T5047" s="785" t="s">
        <v>9980</v>
      </c>
      <c r="U5047" s="785" t="s">
        <v>9955</v>
      </c>
      <c r="V5047" s="785" t="s">
        <v>3004</v>
      </c>
      <c r="W5047" s="785" t="s">
        <v>2808</v>
      </c>
      <c r="X5047" s="785"/>
      <c r="Y5047" s="615" t="str">
        <f t="shared" si="78"/>
        <v>Igwemas General Digester Ltd</v>
      </c>
      <c r="Z5047" s="785" t="s">
        <v>2599</v>
      </c>
      <c r="AA5047" s="785" t="s">
        <v>4349</v>
      </c>
      <c r="AB5047" s="785" t="s">
        <v>2683</v>
      </c>
      <c r="AC5047" s="785" t="s">
        <v>2606</v>
      </c>
      <c r="AD5047" s="786">
        <v>42796</v>
      </c>
    </row>
    <row r="5048" spans="1:30" ht="15.75">
      <c r="A5048" s="785" t="s">
        <v>4301</v>
      </c>
      <c r="B5048" s="785" t="s">
        <v>5655</v>
      </c>
      <c r="C5048" s="785" t="s">
        <v>4379</v>
      </c>
      <c r="D5048" s="785" t="s">
        <v>2751</v>
      </c>
      <c r="E5048" s="785" t="s">
        <v>5656</v>
      </c>
      <c r="F5048" s="786">
        <v>42470</v>
      </c>
      <c r="G5048" s="785" t="s">
        <v>5657</v>
      </c>
      <c r="H5048" s="786">
        <v>42520</v>
      </c>
      <c r="I5048" s="785" t="s">
        <v>5658</v>
      </c>
      <c r="J5048" s="785" t="s">
        <v>629</v>
      </c>
      <c r="K5048" s="785" t="s">
        <v>5659</v>
      </c>
      <c r="L5048" s="785" t="s">
        <v>5660</v>
      </c>
      <c r="M5048" s="785"/>
      <c r="N5048" s="785"/>
      <c r="O5048" s="785"/>
      <c r="P5048" s="787">
        <v>35.168934</v>
      </c>
      <c r="Q5048" s="787">
        <v>-0.48342800000000002</v>
      </c>
      <c r="R5048" s="785" t="s">
        <v>2053</v>
      </c>
      <c r="S5048" s="785" t="s">
        <v>2054</v>
      </c>
      <c r="T5048" s="785" t="s">
        <v>2054</v>
      </c>
      <c r="U5048" s="785" t="s">
        <v>3779</v>
      </c>
      <c r="V5048" s="785" t="s">
        <v>3070</v>
      </c>
      <c r="W5048" s="785" t="s">
        <v>2844</v>
      </c>
      <c r="X5048" s="785" t="s">
        <v>2844</v>
      </c>
      <c r="Y5048" s="615" t="str">
        <f t="shared" si="78"/>
        <v>Benjamin Kirui</v>
      </c>
      <c r="Z5048" s="785" t="s">
        <v>2599</v>
      </c>
      <c r="AA5048" s="785" t="s">
        <v>4314</v>
      </c>
      <c r="AB5048" s="785" t="s">
        <v>2605</v>
      </c>
      <c r="AC5048" s="785" t="s">
        <v>2606</v>
      </c>
      <c r="AD5048" s="786">
        <v>42796</v>
      </c>
    </row>
    <row r="5049" spans="1:30" ht="15.75">
      <c r="A5049" s="785" t="s">
        <v>4301</v>
      </c>
      <c r="B5049" s="785" t="s">
        <v>6003</v>
      </c>
      <c r="C5049" s="785" t="s">
        <v>4303</v>
      </c>
      <c r="D5049" s="785" t="s">
        <v>2599</v>
      </c>
      <c r="E5049" s="785" t="s">
        <v>6004</v>
      </c>
      <c r="F5049" s="786">
        <v>42465</v>
      </c>
      <c r="G5049" s="785" t="s">
        <v>6005</v>
      </c>
      <c r="H5049" s="786">
        <v>42511</v>
      </c>
      <c r="I5049" s="785" t="s">
        <v>6006</v>
      </c>
      <c r="J5049" s="785" t="s">
        <v>629</v>
      </c>
      <c r="K5049" s="785" t="s">
        <v>2612</v>
      </c>
      <c r="L5049" s="785" t="s">
        <v>6007</v>
      </c>
      <c r="M5049" s="785"/>
      <c r="N5049" s="785"/>
      <c r="O5049" s="785"/>
      <c r="P5049" s="787">
        <v>39.996001</v>
      </c>
      <c r="Q5049" s="787">
        <v>-3.3455620000000001</v>
      </c>
      <c r="R5049" s="785" t="s">
        <v>1671</v>
      </c>
      <c r="S5049" s="785" t="s">
        <v>6008</v>
      </c>
      <c r="T5049" s="785" t="s">
        <v>6009</v>
      </c>
      <c r="U5049" s="785" t="s">
        <v>6010</v>
      </c>
      <c r="V5049" s="785" t="s">
        <v>2673</v>
      </c>
      <c r="W5049" s="785" t="s">
        <v>2608</v>
      </c>
      <c r="X5049" s="785" t="s">
        <v>2608</v>
      </c>
      <c r="Y5049" s="615" t="str">
        <f t="shared" si="78"/>
        <v>Biogas International Limited</v>
      </c>
      <c r="Z5049" s="785" t="s">
        <v>2599</v>
      </c>
      <c r="AA5049" s="785" t="s">
        <v>5464</v>
      </c>
      <c r="AB5049" s="785" t="s">
        <v>2609</v>
      </c>
      <c r="AC5049" s="785" t="s">
        <v>2610</v>
      </c>
      <c r="AD5049" s="786">
        <v>43336</v>
      </c>
    </row>
    <row r="5050" spans="1:30" ht="15.75">
      <c r="A5050" s="785" t="s">
        <v>4301</v>
      </c>
      <c r="B5050" s="785" t="s">
        <v>29147</v>
      </c>
      <c r="C5050" s="785" t="s">
        <v>4303</v>
      </c>
      <c r="D5050" s="785" t="s">
        <v>2599</v>
      </c>
      <c r="E5050" s="785" t="s">
        <v>4601</v>
      </c>
      <c r="F5050" s="786">
        <v>42461</v>
      </c>
      <c r="G5050" s="785" t="s">
        <v>6005</v>
      </c>
      <c r="H5050" s="786">
        <v>42511</v>
      </c>
      <c r="I5050" s="785" t="s">
        <v>29148</v>
      </c>
      <c r="J5050" s="785" t="s">
        <v>629</v>
      </c>
      <c r="K5050" s="785" t="s">
        <v>29149</v>
      </c>
      <c r="L5050" s="785" t="s">
        <v>29150</v>
      </c>
      <c r="M5050" s="785"/>
      <c r="N5050" s="785"/>
      <c r="O5050" s="785"/>
      <c r="P5050" s="787">
        <v>35.063949999999998</v>
      </c>
      <c r="Q5050" s="787">
        <v>1.06951</v>
      </c>
      <c r="R5050" s="785" t="s">
        <v>1189</v>
      </c>
      <c r="S5050" s="785" t="s">
        <v>1494</v>
      </c>
      <c r="T5050" s="785" t="s">
        <v>3048</v>
      </c>
      <c r="U5050" s="785" t="s">
        <v>3134</v>
      </c>
      <c r="V5050" s="785" t="s">
        <v>2855</v>
      </c>
      <c r="W5050" s="785" t="s">
        <v>19232</v>
      </c>
      <c r="X5050" s="785"/>
      <c r="Y5050" s="615" t="str">
        <f t="shared" si="78"/>
        <v>Pafasi Enterprise</v>
      </c>
      <c r="Z5050" s="785" t="s">
        <v>2599</v>
      </c>
      <c r="AA5050" s="785" t="s">
        <v>4349</v>
      </c>
      <c r="AB5050" s="785" t="s">
        <v>2605</v>
      </c>
      <c r="AC5050" s="785" t="s">
        <v>2606</v>
      </c>
      <c r="AD5050" s="786">
        <v>42796</v>
      </c>
    </row>
    <row r="5051" spans="1:30" ht="15.75">
      <c r="A5051" s="785" t="s">
        <v>4301</v>
      </c>
      <c r="B5051" s="785" t="s">
        <v>16272</v>
      </c>
      <c r="C5051" s="785" t="s">
        <v>4303</v>
      </c>
      <c r="D5051" s="785" t="s">
        <v>2599</v>
      </c>
      <c r="E5051" s="785" t="s">
        <v>16273</v>
      </c>
      <c r="F5051" s="786">
        <v>42454</v>
      </c>
      <c r="G5051" s="785" t="s">
        <v>16274</v>
      </c>
      <c r="H5051" s="786">
        <v>42504</v>
      </c>
      <c r="I5051" s="785" t="s">
        <v>16275</v>
      </c>
      <c r="J5051" s="785" t="s">
        <v>629</v>
      </c>
      <c r="K5051" s="785" t="s">
        <v>2612</v>
      </c>
      <c r="L5051" s="785" t="s">
        <v>16276</v>
      </c>
      <c r="M5051" s="785"/>
      <c r="N5051" s="785"/>
      <c r="O5051" s="785"/>
      <c r="P5051" s="787">
        <v>36.914698000000001</v>
      </c>
      <c r="Q5051" s="787">
        <v>-1.144045</v>
      </c>
      <c r="R5051" s="785" t="s">
        <v>2661</v>
      </c>
      <c r="S5051" s="785" t="s">
        <v>2867</v>
      </c>
      <c r="T5051" s="785" t="s">
        <v>2898</v>
      </c>
      <c r="U5051" s="785" t="s">
        <v>2599</v>
      </c>
      <c r="V5051" s="785" t="s">
        <v>2846</v>
      </c>
      <c r="W5051" s="785" t="s">
        <v>2621</v>
      </c>
      <c r="X5051" s="785" t="s">
        <v>2621</v>
      </c>
      <c r="Y5051" s="615" t="str">
        <f t="shared" si="78"/>
        <v>Kentainers Limited</v>
      </c>
      <c r="Z5051" s="785" t="s">
        <v>2599</v>
      </c>
      <c r="AA5051" s="785" t="s">
        <v>5464</v>
      </c>
      <c r="AB5051" s="785" t="s">
        <v>2616</v>
      </c>
      <c r="AC5051" s="785" t="s">
        <v>2617</v>
      </c>
      <c r="AD5051" s="786">
        <v>42796</v>
      </c>
    </row>
    <row r="5052" spans="1:30" ht="15.75">
      <c r="A5052" s="785" t="s">
        <v>4301</v>
      </c>
      <c r="B5052" s="785" t="s">
        <v>26821</v>
      </c>
      <c r="C5052" s="785" t="s">
        <v>4379</v>
      </c>
      <c r="D5052" s="785" t="s">
        <v>2751</v>
      </c>
      <c r="E5052" s="785" t="s">
        <v>26822</v>
      </c>
      <c r="F5052" s="786">
        <v>42451</v>
      </c>
      <c r="G5052" s="785" t="s">
        <v>26823</v>
      </c>
      <c r="H5052" s="786">
        <v>42501</v>
      </c>
      <c r="I5052" s="785" t="s">
        <v>26824</v>
      </c>
      <c r="J5052" s="785" t="s">
        <v>629</v>
      </c>
      <c r="K5052" s="785" t="s">
        <v>26825</v>
      </c>
      <c r="L5052" s="785" t="s">
        <v>26826</v>
      </c>
      <c r="M5052" s="785"/>
      <c r="N5052" s="785"/>
      <c r="O5052" s="785"/>
      <c r="P5052" s="788"/>
      <c r="Q5052" s="788"/>
      <c r="R5052" s="785" t="s">
        <v>1104</v>
      </c>
      <c r="S5052" s="785" t="s">
        <v>26827</v>
      </c>
      <c r="T5052" s="785" t="s">
        <v>26828</v>
      </c>
      <c r="U5052" s="785" t="s">
        <v>26829</v>
      </c>
      <c r="V5052" s="785" t="s">
        <v>2673</v>
      </c>
      <c r="W5052" s="785" t="s">
        <v>3007</v>
      </c>
      <c r="X5052" s="785"/>
      <c r="Y5052" s="615" t="str">
        <f t="shared" si="78"/>
        <v>George Kiriungi Ngatia</v>
      </c>
      <c r="Z5052" s="785" t="s">
        <v>2599</v>
      </c>
      <c r="AA5052" s="785" t="s">
        <v>4314</v>
      </c>
      <c r="AB5052" s="785" t="s">
        <v>2683</v>
      </c>
      <c r="AC5052" s="785" t="s">
        <v>2606</v>
      </c>
      <c r="AD5052" s="786">
        <v>42796</v>
      </c>
    </row>
    <row r="5053" spans="1:30" ht="15.75">
      <c r="A5053" s="785" t="s">
        <v>4301</v>
      </c>
      <c r="B5053" s="785" t="s">
        <v>28290</v>
      </c>
      <c r="C5053" s="785" t="s">
        <v>4379</v>
      </c>
      <c r="D5053" s="785" t="s">
        <v>2751</v>
      </c>
      <c r="E5053" s="785" t="s">
        <v>5880</v>
      </c>
      <c r="F5053" s="786">
        <v>42449</v>
      </c>
      <c r="G5053" s="785" t="s">
        <v>28291</v>
      </c>
      <c r="H5053" s="786">
        <v>42499</v>
      </c>
      <c r="I5053" s="785" t="s">
        <v>4059</v>
      </c>
      <c r="J5053" s="785" t="s">
        <v>629</v>
      </c>
      <c r="K5053" s="785" t="s">
        <v>28292</v>
      </c>
      <c r="L5053" s="785" t="s">
        <v>28293</v>
      </c>
      <c r="M5053" s="785"/>
      <c r="N5053" s="785"/>
      <c r="O5053" s="785"/>
      <c r="P5053" s="788"/>
      <c r="Q5053" s="788"/>
      <c r="R5053" s="785" t="s">
        <v>960</v>
      </c>
      <c r="S5053" s="785" t="s">
        <v>961</v>
      </c>
      <c r="T5053" s="785" t="s">
        <v>962</v>
      </c>
      <c r="U5053" s="785" t="s">
        <v>3531</v>
      </c>
      <c r="V5053" s="785" t="s">
        <v>2855</v>
      </c>
      <c r="W5053" s="785" t="s">
        <v>3007</v>
      </c>
      <c r="X5053" s="785"/>
      <c r="Y5053" s="615" t="str">
        <f t="shared" si="78"/>
        <v>George Kiriungi Ngatia</v>
      </c>
      <c r="Z5053" s="785" t="s">
        <v>2599</v>
      </c>
      <c r="AA5053" s="785" t="s">
        <v>4314</v>
      </c>
      <c r="AB5053" s="785" t="s">
        <v>2683</v>
      </c>
      <c r="AC5053" s="785" t="s">
        <v>2606</v>
      </c>
      <c r="AD5053" s="786">
        <v>42796</v>
      </c>
    </row>
    <row r="5054" spans="1:30" ht="15.75">
      <c r="A5054" s="785" t="s">
        <v>4301</v>
      </c>
      <c r="B5054" s="785" t="s">
        <v>13783</v>
      </c>
      <c r="C5054" s="785" t="s">
        <v>4303</v>
      </c>
      <c r="D5054" s="785" t="s">
        <v>2599</v>
      </c>
      <c r="E5054" s="785" t="s">
        <v>13784</v>
      </c>
      <c r="F5054" s="786">
        <v>42467</v>
      </c>
      <c r="G5054" s="785" t="s">
        <v>13785</v>
      </c>
      <c r="H5054" s="786">
        <v>42497</v>
      </c>
      <c r="I5054" s="785" t="s">
        <v>13786</v>
      </c>
      <c r="J5054" s="785" t="s">
        <v>629</v>
      </c>
      <c r="K5054" s="785" t="s">
        <v>13787</v>
      </c>
      <c r="L5054" s="785" t="s">
        <v>13788</v>
      </c>
      <c r="M5054" s="785"/>
      <c r="N5054" s="785"/>
      <c r="O5054" s="785"/>
      <c r="P5054" s="787">
        <v>35.043430999999998</v>
      </c>
      <c r="Q5054" s="787">
        <v>-0.78135600000000005</v>
      </c>
      <c r="R5054" s="785" t="s">
        <v>843</v>
      </c>
      <c r="S5054" s="785" t="s">
        <v>3040</v>
      </c>
      <c r="T5054" s="785" t="s">
        <v>3646</v>
      </c>
      <c r="U5054" s="785" t="s">
        <v>13789</v>
      </c>
      <c r="V5054" s="785" t="s">
        <v>3070</v>
      </c>
      <c r="W5054" s="785" t="s">
        <v>4057</v>
      </c>
      <c r="X5054" s="785" t="s">
        <v>2754</v>
      </c>
      <c r="Y5054" s="615" t="str">
        <f t="shared" si="78"/>
        <v>Joel Nyambane Moigare</v>
      </c>
      <c r="Z5054" s="785" t="s">
        <v>13448</v>
      </c>
      <c r="AA5054" s="785" t="s">
        <v>4314</v>
      </c>
      <c r="AB5054" s="785" t="s">
        <v>2605</v>
      </c>
      <c r="AC5054" s="785" t="s">
        <v>2606</v>
      </c>
      <c r="AD5054" s="786">
        <v>42832</v>
      </c>
    </row>
    <row r="5055" spans="1:30" ht="15.75">
      <c r="A5055" s="785" t="s">
        <v>4301</v>
      </c>
      <c r="B5055" s="785" t="s">
        <v>29181</v>
      </c>
      <c r="C5055" s="785" t="s">
        <v>4303</v>
      </c>
      <c r="D5055" s="785" t="s">
        <v>2599</v>
      </c>
      <c r="E5055" s="785" t="s">
        <v>11534</v>
      </c>
      <c r="F5055" s="786">
        <v>42446</v>
      </c>
      <c r="G5055" s="785" t="s">
        <v>27932</v>
      </c>
      <c r="H5055" s="786">
        <v>42496</v>
      </c>
      <c r="I5055" s="785" t="s">
        <v>29182</v>
      </c>
      <c r="J5055" s="785" t="s">
        <v>629</v>
      </c>
      <c r="K5055" s="785" t="s">
        <v>29183</v>
      </c>
      <c r="L5055" s="785" t="s">
        <v>29184</v>
      </c>
      <c r="M5055" s="785"/>
      <c r="N5055" s="785"/>
      <c r="O5055" s="785"/>
      <c r="P5055" s="787">
        <v>35.213568000000002</v>
      </c>
      <c r="Q5055" s="787">
        <v>1.002656</v>
      </c>
      <c r="R5055" s="785" t="s">
        <v>1189</v>
      </c>
      <c r="S5055" s="785" t="s">
        <v>1494</v>
      </c>
      <c r="T5055" s="785" t="s">
        <v>29185</v>
      </c>
      <c r="U5055" s="785" t="s">
        <v>29186</v>
      </c>
      <c r="V5055" s="785" t="s">
        <v>2855</v>
      </c>
      <c r="W5055" s="785" t="s">
        <v>19232</v>
      </c>
      <c r="X5055" s="785"/>
      <c r="Y5055" s="615" t="str">
        <f t="shared" si="78"/>
        <v>Pafasi Enterprise</v>
      </c>
      <c r="Z5055" s="785" t="s">
        <v>2599</v>
      </c>
      <c r="AA5055" s="785" t="s">
        <v>4349</v>
      </c>
      <c r="AB5055" s="785" t="s">
        <v>2605</v>
      </c>
      <c r="AC5055" s="785" t="s">
        <v>2606</v>
      </c>
      <c r="AD5055" s="786">
        <v>42796</v>
      </c>
    </row>
    <row r="5056" spans="1:30" ht="15.75">
      <c r="A5056" s="785" t="s">
        <v>4301</v>
      </c>
      <c r="B5056" s="785" t="s">
        <v>5688</v>
      </c>
      <c r="C5056" s="785" t="s">
        <v>4303</v>
      </c>
      <c r="D5056" s="785" t="s">
        <v>2599</v>
      </c>
      <c r="E5056" s="785" t="s">
        <v>5689</v>
      </c>
      <c r="F5056" s="786">
        <v>42441</v>
      </c>
      <c r="G5056" s="785" t="s">
        <v>3086</v>
      </c>
      <c r="H5056" s="786">
        <v>42491</v>
      </c>
      <c r="I5056" s="785" t="s">
        <v>5690</v>
      </c>
      <c r="J5056" s="785" t="s">
        <v>629</v>
      </c>
      <c r="K5056" s="785" t="s">
        <v>2612</v>
      </c>
      <c r="L5056" s="785" t="s">
        <v>5691</v>
      </c>
      <c r="M5056" s="785"/>
      <c r="N5056" s="785"/>
      <c r="O5056" s="785"/>
      <c r="P5056" s="787">
        <v>37.237906000000002</v>
      </c>
      <c r="Q5056" s="787">
        <v>-0.46071899999999999</v>
      </c>
      <c r="R5056" s="785" t="s">
        <v>1961</v>
      </c>
      <c r="S5056" s="785" t="s">
        <v>2600</v>
      </c>
      <c r="T5056" s="785" t="s">
        <v>2600</v>
      </c>
      <c r="U5056" s="785" t="s">
        <v>3440</v>
      </c>
      <c r="V5056" s="785" t="s">
        <v>3004</v>
      </c>
      <c r="W5056" s="785" t="s">
        <v>2615</v>
      </c>
      <c r="X5056" s="785" t="s">
        <v>5675</v>
      </c>
      <c r="Y5056" s="615" t="str">
        <f t="shared" si="78"/>
        <v>Benson  Otieno</v>
      </c>
      <c r="Z5056" s="785" t="s">
        <v>2599</v>
      </c>
      <c r="AA5056" s="785" t="s">
        <v>5464</v>
      </c>
      <c r="AB5056" s="785" t="s">
        <v>3686</v>
      </c>
      <c r="AC5056" s="785" t="s">
        <v>2617</v>
      </c>
      <c r="AD5056" s="786">
        <v>42985</v>
      </c>
    </row>
    <row r="5057" spans="1:30" ht="15.75">
      <c r="A5057" s="785" t="s">
        <v>4301</v>
      </c>
      <c r="B5057" s="785" t="s">
        <v>6270</v>
      </c>
      <c r="C5057" s="785" t="s">
        <v>4303</v>
      </c>
      <c r="D5057" s="785" t="s">
        <v>2599</v>
      </c>
      <c r="E5057" s="785" t="s">
        <v>5689</v>
      </c>
      <c r="F5057" s="786">
        <v>42441</v>
      </c>
      <c r="G5057" s="785" t="s">
        <v>3086</v>
      </c>
      <c r="H5057" s="786">
        <v>42491</v>
      </c>
      <c r="I5057" s="785" t="s">
        <v>6271</v>
      </c>
      <c r="J5057" s="785" t="s">
        <v>629</v>
      </c>
      <c r="K5057" s="785" t="s">
        <v>6272</v>
      </c>
      <c r="L5057" s="785" t="s">
        <v>6273</v>
      </c>
      <c r="M5057" s="785"/>
      <c r="N5057" s="785"/>
      <c r="O5057" s="785"/>
      <c r="P5057" s="787">
        <v>36.590110000000003</v>
      </c>
      <c r="Q5057" s="787">
        <v>-1.2213769999999999</v>
      </c>
      <c r="R5057" s="785" t="s">
        <v>821</v>
      </c>
      <c r="S5057" s="785" t="s">
        <v>1884</v>
      </c>
      <c r="T5057" s="785" t="s">
        <v>1885</v>
      </c>
      <c r="U5057" s="785" t="s">
        <v>6274</v>
      </c>
      <c r="V5057" s="785" t="s">
        <v>3004</v>
      </c>
      <c r="W5057" s="785" t="s">
        <v>2689</v>
      </c>
      <c r="X5057" s="785" t="s">
        <v>2689</v>
      </c>
      <c r="Y5057" s="615" t="str">
        <f t="shared" si="78"/>
        <v>Biotechno &amp; Services</v>
      </c>
      <c r="Z5057" s="785" t="s">
        <v>2599</v>
      </c>
      <c r="AA5057" s="785" t="s">
        <v>4349</v>
      </c>
      <c r="AB5057" s="785" t="s">
        <v>2605</v>
      </c>
      <c r="AC5057" s="785" t="s">
        <v>2606</v>
      </c>
      <c r="AD5057" s="786">
        <v>42796</v>
      </c>
    </row>
    <row r="5058" spans="1:30" ht="15.75">
      <c r="A5058" s="785" t="s">
        <v>4301</v>
      </c>
      <c r="B5058" s="785" t="s">
        <v>6581</v>
      </c>
      <c r="C5058" s="785" t="s">
        <v>4303</v>
      </c>
      <c r="D5058" s="785" t="s">
        <v>2599</v>
      </c>
      <c r="E5058" s="785" t="s">
        <v>5689</v>
      </c>
      <c r="F5058" s="786">
        <v>42441</v>
      </c>
      <c r="G5058" s="785" t="s">
        <v>3086</v>
      </c>
      <c r="H5058" s="786">
        <v>42491</v>
      </c>
      <c r="I5058" s="785" t="s">
        <v>6582</v>
      </c>
      <c r="J5058" s="785" t="s">
        <v>629</v>
      </c>
      <c r="K5058" s="785" t="s">
        <v>6583</v>
      </c>
      <c r="L5058" s="785" t="s">
        <v>6584</v>
      </c>
      <c r="M5058" s="785"/>
      <c r="N5058" s="785"/>
      <c r="O5058" s="785"/>
      <c r="P5058" s="787">
        <v>37.298433000000003</v>
      </c>
      <c r="Q5058" s="787">
        <v>6.1624999999999999E-2</v>
      </c>
      <c r="R5058" s="785" t="s">
        <v>1104</v>
      </c>
      <c r="S5058" s="785" t="s">
        <v>1826</v>
      </c>
      <c r="T5058" s="785" t="s">
        <v>2182</v>
      </c>
      <c r="U5058" s="785" t="s">
        <v>6585</v>
      </c>
      <c r="V5058" s="785" t="s">
        <v>2855</v>
      </c>
      <c r="W5058" s="785" t="s">
        <v>3497</v>
      </c>
      <c r="X5058" s="785" t="s">
        <v>3497</v>
      </c>
      <c r="Y5058" s="615" t="str">
        <f t="shared" ref="Y5058:Y5121" si="79">IF(X5058="",W5058,X5058)</f>
        <v>Cides Ltd</v>
      </c>
      <c r="Z5058" s="785" t="s">
        <v>2599</v>
      </c>
      <c r="AA5058" s="785" t="s">
        <v>4349</v>
      </c>
      <c r="AB5058" s="785" t="s">
        <v>2605</v>
      </c>
      <c r="AC5058" s="785" t="s">
        <v>2606</v>
      </c>
      <c r="AD5058" s="786">
        <v>42796</v>
      </c>
    </row>
    <row r="5059" spans="1:30" ht="15.75">
      <c r="A5059" s="785" t="s">
        <v>4301</v>
      </c>
      <c r="B5059" s="785" t="s">
        <v>7604</v>
      </c>
      <c r="C5059" s="785" t="s">
        <v>4303</v>
      </c>
      <c r="D5059" s="785" t="s">
        <v>2599</v>
      </c>
      <c r="E5059" s="785" t="s">
        <v>5689</v>
      </c>
      <c r="F5059" s="786">
        <v>42441</v>
      </c>
      <c r="G5059" s="785" t="s">
        <v>3086</v>
      </c>
      <c r="H5059" s="786">
        <v>42491</v>
      </c>
      <c r="I5059" s="785" t="s">
        <v>7605</v>
      </c>
      <c r="J5059" s="785" t="s">
        <v>627</v>
      </c>
      <c r="K5059" s="785" t="s">
        <v>7606</v>
      </c>
      <c r="L5059" s="785" t="s">
        <v>7607</v>
      </c>
      <c r="M5059" s="785"/>
      <c r="N5059" s="785"/>
      <c r="O5059" s="785"/>
      <c r="P5059" s="787">
        <v>36.011738000000001</v>
      </c>
      <c r="Q5059" s="787">
        <v>-0.59835499999999997</v>
      </c>
      <c r="R5059" s="785" t="s">
        <v>695</v>
      </c>
      <c r="S5059" s="785" t="s">
        <v>2627</v>
      </c>
      <c r="T5059" s="785" t="s">
        <v>2627</v>
      </c>
      <c r="U5059" s="785" t="s">
        <v>2979</v>
      </c>
      <c r="V5059" s="785" t="s">
        <v>3070</v>
      </c>
      <c r="W5059" s="785" t="s">
        <v>4050</v>
      </c>
      <c r="X5059" s="785" t="s">
        <v>3273</v>
      </c>
      <c r="Y5059" s="615" t="str">
        <f t="shared" si="79"/>
        <v>Edwine Joseph Majale Okinda</v>
      </c>
      <c r="Z5059" s="785" t="s">
        <v>2599</v>
      </c>
      <c r="AA5059" s="785" t="s">
        <v>4314</v>
      </c>
      <c r="AB5059" s="785" t="s">
        <v>2605</v>
      </c>
      <c r="AC5059" s="785" t="s">
        <v>2606</v>
      </c>
      <c r="AD5059" s="786">
        <v>42796</v>
      </c>
    </row>
    <row r="5060" spans="1:30" ht="15.75">
      <c r="A5060" s="785" t="s">
        <v>4301</v>
      </c>
      <c r="B5060" s="785" t="s">
        <v>7832</v>
      </c>
      <c r="C5060" s="785" t="s">
        <v>4303</v>
      </c>
      <c r="D5060" s="785" t="s">
        <v>2599</v>
      </c>
      <c r="E5060" s="785" t="s">
        <v>4601</v>
      </c>
      <c r="F5060" s="786">
        <v>42461</v>
      </c>
      <c r="G5060" s="785" t="s">
        <v>3086</v>
      </c>
      <c r="H5060" s="786">
        <v>42491</v>
      </c>
      <c r="I5060" s="785" t="s">
        <v>7833</v>
      </c>
      <c r="J5060" s="785" t="s">
        <v>629</v>
      </c>
      <c r="K5060" s="785" t="s">
        <v>7834</v>
      </c>
      <c r="L5060" s="785" t="s">
        <v>7835</v>
      </c>
      <c r="M5060" s="785"/>
      <c r="N5060" s="785"/>
      <c r="O5060" s="785"/>
      <c r="P5060" s="787">
        <v>34.897537</v>
      </c>
      <c r="Q5060" s="787">
        <v>0.75327699999999997</v>
      </c>
      <c r="R5060" s="785" t="s">
        <v>2301</v>
      </c>
      <c r="S5060" s="785" t="s">
        <v>2302</v>
      </c>
      <c r="T5060" s="785" t="s">
        <v>3483</v>
      </c>
      <c r="U5060" s="785" t="s">
        <v>3483</v>
      </c>
      <c r="V5060" s="785" t="s">
        <v>3070</v>
      </c>
      <c r="W5060" s="785" t="s">
        <v>3060</v>
      </c>
      <c r="X5060" s="785" t="s">
        <v>3060</v>
      </c>
      <c r="Y5060" s="615" t="str">
        <f t="shared" si="79"/>
        <v>Eliud Simiyu Wamalwa</v>
      </c>
      <c r="Z5060" s="785" t="s">
        <v>7831</v>
      </c>
      <c r="AA5060" s="785" t="s">
        <v>4314</v>
      </c>
      <c r="AB5060" s="785" t="s">
        <v>2683</v>
      </c>
      <c r="AC5060" s="785" t="s">
        <v>2606</v>
      </c>
      <c r="AD5060" s="786">
        <v>42907</v>
      </c>
    </row>
    <row r="5061" spans="1:30" ht="15.75">
      <c r="A5061" s="785" t="s">
        <v>4301</v>
      </c>
      <c r="B5061" s="785" t="s">
        <v>9279</v>
      </c>
      <c r="C5061" s="785" t="s">
        <v>4303</v>
      </c>
      <c r="D5061" s="785" t="s">
        <v>2599</v>
      </c>
      <c r="E5061" s="785" t="s">
        <v>5689</v>
      </c>
      <c r="F5061" s="786">
        <v>42441</v>
      </c>
      <c r="G5061" s="785" t="s">
        <v>3086</v>
      </c>
      <c r="H5061" s="786">
        <v>42491</v>
      </c>
      <c r="I5061" s="785" t="s">
        <v>9280</v>
      </c>
      <c r="J5061" s="785" t="s">
        <v>627</v>
      </c>
      <c r="K5061" s="785" t="s">
        <v>9281</v>
      </c>
      <c r="L5061" s="785" t="s">
        <v>9282</v>
      </c>
      <c r="M5061" s="785"/>
      <c r="N5061" s="785"/>
      <c r="O5061" s="785" t="s">
        <v>9283</v>
      </c>
      <c r="P5061" s="787">
        <v>36.815330000000003</v>
      </c>
      <c r="Q5061" s="787">
        <v>-1.151735</v>
      </c>
      <c r="R5061" s="785" t="s">
        <v>821</v>
      </c>
      <c r="S5061" s="785" t="s">
        <v>821</v>
      </c>
      <c r="T5061" s="785" t="s">
        <v>9284</v>
      </c>
      <c r="U5061" s="785" t="s">
        <v>9285</v>
      </c>
      <c r="V5061" s="785" t="s">
        <v>2855</v>
      </c>
      <c r="W5061" s="785" t="s">
        <v>2805</v>
      </c>
      <c r="X5061" s="785" t="s">
        <v>2805</v>
      </c>
      <c r="Y5061" s="615" t="str">
        <f t="shared" si="79"/>
        <v>Felikam Biogas Services</v>
      </c>
      <c r="Z5061" s="785" t="s">
        <v>9272</v>
      </c>
      <c r="AA5061" s="785" t="s">
        <v>4349</v>
      </c>
      <c r="AB5061" s="785" t="s">
        <v>2605</v>
      </c>
      <c r="AC5061" s="785" t="s">
        <v>2606</v>
      </c>
      <c r="AD5061" s="786">
        <v>43220</v>
      </c>
    </row>
    <row r="5062" spans="1:30" ht="15.75">
      <c r="A5062" s="785" t="s">
        <v>4301</v>
      </c>
      <c r="B5062" s="785" t="s">
        <v>11356</v>
      </c>
      <c r="C5062" s="785" t="s">
        <v>4303</v>
      </c>
      <c r="D5062" s="785" t="s">
        <v>2599</v>
      </c>
      <c r="E5062" s="785" t="s">
        <v>5689</v>
      </c>
      <c r="F5062" s="786">
        <v>42441</v>
      </c>
      <c r="G5062" s="785" t="s">
        <v>3086</v>
      </c>
      <c r="H5062" s="786">
        <v>42491</v>
      </c>
      <c r="I5062" s="785" t="s">
        <v>11357</v>
      </c>
      <c r="J5062" s="785" t="s">
        <v>629</v>
      </c>
      <c r="K5062" s="785" t="s">
        <v>11358</v>
      </c>
      <c r="L5062" s="785" t="s">
        <v>11359</v>
      </c>
      <c r="M5062" s="785"/>
      <c r="N5062" s="785"/>
      <c r="O5062" s="785"/>
      <c r="P5062" s="787">
        <v>36.916361999999999</v>
      </c>
      <c r="Q5062" s="787">
        <v>-0.82170200000000004</v>
      </c>
      <c r="R5062" s="785" t="s">
        <v>1030</v>
      </c>
      <c r="S5062" s="785" t="s">
        <v>1031</v>
      </c>
      <c r="T5062" s="785" t="s">
        <v>3389</v>
      </c>
      <c r="U5062" s="785" t="s">
        <v>11236</v>
      </c>
      <c r="V5062" s="785" t="s">
        <v>3070</v>
      </c>
      <c r="W5062" s="785" t="s">
        <v>4054</v>
      </c>
      <c r="X5062" s="785" t="s">
        <v>2834</v>
      </c>
      <c r="Y5062" s="615" t="str">
        <f t="shared" si="79"/>
        <v>Hamkam</v>
      </c>
      <c r="Z5062" s="785" t="s">
        <v>11360</v>
      </c>
      <c r="AA5062" s="785" t="s">
        <v>4349</v>
      </c>
      <c r="AB5062" s="785" t="s">
        <v>2683</v>
      </c>
      <c r="AC5062" s="785" t="s">
        <v>2606</v>
      </c>
      <c r="AD5062" s="786">
        <v>42886</v>
      </c>
    </row>
    <row r="5063" spans="1:30" ht="15.75">
      <c r="A5063" s="785" t="s">
        <v>4301</v>
      </c>
      <c r="B5063" s="785" t="s">
        <v>11430</v>
      </c>
      <c r="C5063" s="785" t="s">
        <v>4303</v>
      </c>
      <c r="D5063" s="785" t="s">
        <v>2599</v>
      </c>
      <c r="E5063" s="785" t="s">
        <v>5689</v>
      </c>
      <c r="F5063" s="786">
        <v>42441</v>
      </c>
      <c r="G5063" s="785" t="s">
        <v>3086</v>
      </c>
      <c r="H5063" s="786">
        <v>42491</v>
      </c>
      <c r="I5063" s="785" t="s">
        <v>11431</v>
      </c>
      <c r="J5063" s="785" t="s">
        <v>629</v>
      </c>
      <c r="K5063" s="785" t="s">
        <v>11432</v>
      </c>
      <c r="L5063" s="785" t="s">
        <v>11433</v>
      </c>
      <c r="M5063" s="785"/>
      <c r="N5063" s="785"/>
      <c r="O5063" s="785"/>
      <c r="P5063" s="787">
        <v>36.383414999999999</v>
      </c>
      <c r="Q5063" s="787">
        <v>-0.15897900000000001</v>
      </c>
      <c r="R5063" s="785" t="s">
        <v>1228</v>
      </c>
      <c r="S5063" s="785" t="s">
        <v>2797</v>
      </c>
      <c r="T5063" s="785" t="s">
        <v>3054</v>
      </c>
      <c r="U5063" s="785" t="s">
        <v>11434</v>
      </c>
      <c r="V5063" s="785" t="s">
        <v>3004</v>
      </c>
      <c r="W5063" s="785" t="s">
        <v>2974</v>
      </c>
      <c r="X5063" s="785" t="s">
        <v>2974</v>
      </c>
      <c r="Y5063" s="615" t="str">
        <f t="shared" si="79"/>
        <v>Harun Muchiri Stephen</v>
      </c>
      <c r="Z5063" s="785" t="s">
        <v>11422</v>
      </c>
      <c r="AA5063" s="785" t="s">
        <v>4314</v>
      </c>
      <c r="AB5063" s="785" t="s">
        <v>2876</v>
      </c>
      <c r="AC5063" s="785" t="s">
        <v>2606</v>
      </c>
      <c r="AD5063" s="786">
        <v>42883</v>
      </c>
    </row>
    <row r="5064" spans="1:30" ht="15.75">
      <c r="A5064" s="785" t="s">
        <v>4301</v>
      </c>
      <c r="B5064" s="785" t="s">
        <v>15868</v>
      </c>
      <c r="C5064" s="785" t="s">
        <v>4303</v>
      </c>
      <c r="D5064" s="785" t="s">
        <v>2599</v>
      </c>
      <c r="E5064" s="785" t="s">
        <v>5689</v>
      </c>
      <c r="F5064" s="786">
        <v>42441</v>
      </c>
      <c r="G5064" s="785" t="s">
        <v>3086</v>
      </c>
      <c r="H5064" s="786">
        <v>42491</v>
      </c>
      <c r="I5064" s="785" t="s">
        <v>15869</v>
      </c>
      <c r="J5064" s="785" t="s">
        <v>627</v>
      </c>
      <c r="K5064" s="785" t="s">
        <v>15870</v>
      </c>
      <c r="L5064" s="785" t="s">
        <v>15871</v>
      </c>
      <c r="M5064" s="785"/>
      <c r="N5064" s="785"/>
      <c r="O5064" s="785"/>
      <c r="P5064" s="787">
        <v>37.253193000000003</v>
      </c>
      <c r="Q5064" s="787">
        <v>-0.50204199999999999</v>
      </c>
      <c r="R5064" s="785" t="s">
        <v>1961</v>
      </c>
      <c r="S5064" s="785" t="s">
        <v>1962</v>
      </c>
      <c r="T5064" s="785" t="s">
        <v>2077</v>
      </c>
      <c r="U5064" s="785" t="s">
        <v>15872</v>
      </c>
      <c r="V5064" s="785" t="s">
        <v>2673</v>
      </c>
      <c r="W5064" s="785" t="s">
        <v>3279</v>
      </c>
      <c r="X5064" s="785" t="s">
        <v>2778</v>
      </c>
      <c r="Y5064" s="615" t="str">
        <f t="shared" si="79"/>
        <v>Kenbi Enterpises</v>
      </c>
      <c r="Z5064" s="785" t="s">
        <v>2599</v>
      </c>
      <c r="AA5064" s="785" t="s">
        <v>4349</v>
      </c>
      <c r="AB5064" s="785" t="s">
        <v>2605</v>
      </c>
      <c r="AC5064" s="785" t="s">
        <v>2606</v>
      </c>
      <c r="AD5064" s="786">
        <v>42796</v>
      </c>
    </row>
    <row r="5065" spans="1:30" ht="15.75">
      <c r="A5065" s="785" t="s">
        <v>4301</v>
      </c>
      <c r="B5065" s="785" t="s">
        <v>17030</v>
      </c>
      <c r="C5065" s="785" t="s">
        <v>4303</v>
      </c>
      <c r="D5065" s="785" t="s">
        <v>2599</v>
      </c>
      <c r="E5065" s="785" t="s">
        <v>5689</v>
      </c>
      <c r="F5065" s="786">
        <v>42441</v>
      </c>
      <c r="G5065" s="785" t="s">
        <v>3086</v>
      </c>
      <c r="H5065" s="786">
        <v>42491</v>
      </c>
      <c r="I5065" s="785" t="s">
        <v>17031</v>
      </c>
      <c r="J5065" s="785" t="s">
        <v>629</v>
      </c>
      <c r="K5065" s="785" t="s">
        <v>17032</v>
      </c>
      <c r="L5065" s="785" t="s">
        <v>17033</v>
      </c>
      <c r="M5065" s="785"/>
      <c r="N5065" s="785"/>
      <c r="O5065" s="785"/>
      <c r="P5065" s="787">
        <v>35.486733000000001</v>
      </c>
      <c r="Q5065" s="787">
        <v>0.64959</v>
      </c>
      <c r="R5065" s="785" t="s">
        <v>974</v>
      </c>
      <c r="S5065" s="785" t="s">
        <v>975</v>
      </c>
      <c r="T5065" s="785" t="s">
        <v>17034</v>
      </c>
      <c r="U5065" s="785" t="s">
        <v>17034</v>
      </c>
      <c r="V5065" s="785" t="s">
        <v>2855</v>
      </c>
      <c r="W5065" s="785" t="s">
        <v>3116</v>
      </c>
      <c r="X5065" s="785" t="s">
        <v>3116</v>
      </c>
      <c r="Y5065" s="615" t="str">
        <f t="shared" si="79"/>
        <v>Luka Kiprop Maiyo</v>
      </c>
      <c r="Z5065" s="785" t="s">
        <v>2599</v>
      </c>
      <c r="AA5065" s="785" t="s">
        <v>4314</v>
      </c>
      <c r="AB5065" s="785" t="s">
        <v>2683</v>
      </c>
      <c r="AC5065" s="785" t="s">
        <v>2606</v>
      </c>
      <c r="AD5065" s="786">
        <v>43006</v>
      </c>
    </row>
    <row r="5066" spans="1:30" ht="15.75">
      <c r="A5066" s="785" t="s">
        <v>4301</v>
      </c>
      <c r="B5066" s="785" t="s">
        <v>18379</v>
      </c>
      <c r="C5066" s="785" t="s">
        <v>4379</v>
      </c>
      <c r="D5066" s="785" t="s">
        <v>2751</v>
      </c>
      <c r="E5066" s="785" t="s">
        <v>5689</v>
      </c>
      <c r="F5066" s="786">
        <v>42441</v>
      </c>
      <c r="G5066" s="785" t="s">
        <v>3086</v>
      </c>
      <c r="H5066" s="786">
        <v>42491</v>
      </c>
      <c r="I5066" s="785" t="s">
        <v>18380</v>
      </c>
      <c r="J5066" s="785" t="s">
        <v>629</v>
      </c>
      <c r="K5066" s="785" t="s">
        <v>2612</v>
      </c>
      <c r="L5066" s="785" t="s">
        <v>2599</v>
      </c>
      <c r="M5066" s="785"/>
      <c r="N5066" s="785"/>
      <c r="O5066" s="785"/>
      <c r="P5066" s="787">
        <v>37.174708000000003</v>
      </c>
      <c r="Q5066" s="787">
        <v>-0.45102799999999998</v>
      </c>
      <c r="R5066" s="785" t="s">
        <v>1056</v>
      </c>
      <c r="S5066" s="785" t="s">
        <v>1132</v>
      </c>
      <c r="T5066" s="785" t="s">
        <v>8941</v>
      </c>
      <c r="U5066" s="785" t="s">
        <v>18272</v>
      </c>
      <c r="V5066" s="785" t="s">
        <v>2673</v>
      </c>
      <c r="W5066" s="785" t="s">
        <v>18381</v>
      </c>
      <c r="X5066" s="785" t="s">
        <v>18381</v>
      </c>
      <c r="Y5066" s="615" t="str">
        <f t="shared" si="79"/>
        <v>Nekta Investments Limited</v>
      </c>
      <c r="Z5066" s="785" t="s">
        <v>2599</v>
      </c>
      <c r="AA5066" s="785" t="s">
        <v>4314</v>
      </c>
      <c r="AB5066" s="785" t="s">
        <v>2683</v>
      </c>
      <c r="AC5066" s="785" t="s">
        <v>2606</v>
      </c>
      <c r="AD5066" s="786">
        <v>42796</v>
      </c>
    </row>
    <row r="5067" spans="1:30" ht="15.75">
      <c r="A5067" s="785" t="s">
        <v>4301</v>
      </c>
      <c r="B5067" s="785" t="s">
        <v>18538</v>
      </c>
      <c r="C5067" s="785" t="s">
        <v>4322</v>
      </c>
      <c r="D5067" s="785" t="s">
        <v>2703</v>
      </c>
      <c r="E5067" s="785" t="s">
        <v>5689</v>
      </c>
      <c r="F5067" s="786">
        <v>42441</v>
      </c>
      <c r="G5067" s="785" t="s">
        <v>3086</v>
      </c>
      <c r="H5067" s="786">
        <v>42491</v>
      </c>
      <c r="I5067" s="785" t="s">
        <v>18539</v>
      </c>
      <c r="J5067" s="785" t="s">
        <v>629</v>
      </c>
      <c r="K5067" s="785" t="s">
        <v>18540</v>
      </c>
      <c r="L5067" s="785" t="s">
        <v>18541</v>
      </c>
      <c r="M5067" s="785"/>
      <c r="N5067" s="785"/>
      <c r="O5067" s="785"/>
      <c r="P5067" s="788"/>
      <c r="Q5067" s="788"/>
      <c r="R5067" s="785" t="s">
        <v>1961</v>
      </c>
      <c r="S5067" s="785" t="s">
        <v>2600</v>
      </c>
      <c r="T5067" s="785" t="s">
        <v>2077</v>
      </c>
      <c r="U5067" s="785" t="s">
        <v>2681</v>
      </c>
      <c r="V5067" s="785" t="s">
        <v>2603</v>
      </c>
      <c r="W5067" s="785" t="s">
        <v>2674</v>
      </c>
      <c r="X5067" s="785" t="s">
        <v>2741</v>
      </c>
      <c r="Y5067" s="615" t="str">
        <f t="shared" si="79"/>
        <v>Nicholas Gichura Kimenyi</v>
      </c>
      <c r="Z5067" s="785" t="s">
        <v>2599</v>
      </c>
      <c r="AA5067" s="785" t="s">
        <v>4314</v>
      </c>
      <c r="AB5067" s="785" t="s">
        <v>2605</v>
      </c>
      <c r="AC5067" s="785" t="s">
        <v>2606</v>
      </c>
      <c r="AD5067" s="786">
        <v>42796</v>
      </c>
    </row>
    <row r="5068" spans="1:30" ht="15.75">
      <c r="A5068" s="785" t="s">
        <v>4301</v>
      </c>
      <c r="B5068" s="785" t="s">
        <v>18562</v>
      </c>
      <c r="C5068" s="785" t="s">
        <v>4322</v>
      </c>
      <c r="D5068" s="785" t="s">
        <v>2703</v>
      </c>
      <c r="E5068" s="785" t="s">
        <v>5689</v>
      </c>
      <c r="F5068" s="786">
        <v>42441</v>
      </c>
      <c r="G5068" s="785" t="s">
        <v>3086</v>
      </c>
      <c r="H5068" s="786">
        <v>42491</v>
      </c>
      <c r="I5068" s="785" t="s">
        <v>18563</v>
      </c>
      <c r="J5068" s="785" t="s">
        <v>629</v>
      </c>
      <c r="K5068" s="785" t="s">
        <v>18564</v>
      </c>
      <c r="L5068" s="785" t="s">
        <v>18565</v>
      </c>
      <c r="M5068" s="785"/>
      <c r="N5068" s="785"/>
      <c r="O5068" s="785"/>
      <c r="P5068" s="788"/>
      <c r="Q5068" s="788"/>
      <c r="R5068" s="785" t="s">
        <v>1228</v>
      </c>
      <c r="S5068" s="785" t="s">
        <v>1229</v>
      </c>
      <c r="T5068" s="785" t="s">
        <v>3364</v>
      </c>
      <c r="U5068" s="785" t="s">
        <v>2599</v>
      </c>
      <c r="V5068" s="785" t="s">
        <v>2673</v>
      </c>
      <c r="W5068" s="785" t="s">
        <v>2674</v>
      </c>
      <c r="X5068" s="785" t="s">
        <v>2741</v>
      </c>
      <c r="Y5068" s="615" t="str">
        <f t="shared" si="79"/>
        <v>Nicholas Gichura Kimenyi</v>
      </c>
      <c r="Z5068" s="785" t="s">
        <v>2599</v>
      </c>
      <c r="AA5068" s="785" t="s">
        <v>4314</v>
      </c>
      <c r="AB5068" s="785" t="s">
        <v>2605</v>
      </c>
      <c r="AC5068" s="785" t="s">
        <v>2606</v>
      </c>
      <c r="AD5068" s="786">
        <v>42796</v>
      </c>
    </row>
    <row r="5069" spans="1:30" ht="15.75">
      <c r="A5069" s="785" t="s">
        <v>4301</v>
      </c>
      <c r="B5069" s="785" t="s">
        <v>18592</v>
      </c>
      <c r="C5069" s="785" t="s">
        <v>4322</v>
      </c>
      <c r="D5069" s="785" t="s">
        <v>2703</v>
      </c>
      <c r="E5069" s="785" t="s">
        <v>5689</v>
      </c>
      <c r="F5069" s="786">
        <v>42441</v>
      </c>
      <c r="G5069" s="785" t="s">
        <v>3086</v>
      </c>
      <c r="H5069" s="786">
        <v>42491</v>
      </c>
      <c r="I5069" s="785" t="s">
        <v>18593</v>
      </c>
      <c r="J5069" s="785" t="s">
        <v>629</v>
      </c>
      <c r="K5069" s="785" t="s">
        <v>18594</v>
      </c>
      <c r="L5069" s="785" t="s">
        <v>18595</v>
      </c>
      <c r="M5069" s="785"/>
      <c r="N5069" s="785"/>
      <c r="O5069" s="785"/>
      <c r="P5069" s="788"/>
      <c r="Q5069" s="788"/>
      <c r="R5069" s="785" t="s">
        <v>1961</v>
      </c>
      <c r="S5069" s="785" t="s">
        <v>2600</v>
      </c>
      <c r="T5069" s="785" t="s">
        <v>2077</v>
      </c>
      <c r="U5069" s="785" t="s">
        <v>18596</v>
      </c>
      <c r="V5069" s="785" t="s">
        <v>2673</v>
      </c>
      <c r="W5069" s="785" t="s">
        <v>2674</v>
      </c>
      <c r="X5069" s="785" t="s">
        <v>2741</v>
      </c>
      <c r="Y5069" s="615" t="str">
        <f t="shared" si="79"/>
        <v>Nicholas Gichura Kimenyi</v>
      </c>
      <c r="Z5069" s="785" t="s">
        <v>2599</v>
      </c>
      <c r="AA5069" s="785" t="s">
        <v>4314</v>
      </c>
      <c r="AB5069" s="785" t="s">
        <v>2605</v>
      </c>
      <c r="AC5069" s="785" t="s">
        <v>2606</v>
      </c>
      <c r="AD5069" s="786">
        <v>42796</v>
      </c>
    </row>
    <row r="5070" spans="1:30" ht="15.75">
      <c r="A5070" s="785" t="s">
        <v>4301</v>
      </c>
      <c r="B5070" s="785" t="s">
        <v>18605</v>
      </c>
      <c r="C5070" s="785" t="s">
        <v>4379</v>
      </c>
      <c r="D5070" s="785" t="s">
        <v>2751</v>
      </c>
      <c r="E5070" s="785" t="s">
        <v>5689</v>
      </c>
      <c r="F5070" s="786">
        <v>42441</v>
      </c>
      <c r="G5070" s="785" t="s">
        <v>3086</v>
      </c>
      <c r="H5070" s="786">
        <v>42491</v>
      </c>
      <c r="I5070" s="785" t="s">
        <v>13070</v>
      </c>
      <c r="J5070" s="785" t="s">
        <v>629</v>
      </c>
      <c r="K5070" s="785" t="s">
        <v>18606</v>
      </c>
      <c r="L5070" s="785" t="s">
        <v>18607</v>
      </c>
      <c r="M5070" s="785"/>
      <c r="N5070" s="785"/>
      <c r="O5070" s="785"/>
      <c r="P5070" s="787">
        <v>37.157187999999998</v>
      </c>
      <c r="Q5070" s="787">
        <v>-0.38445699999999999</v>
      </c>
      <c r="R5070" s="785" t="s">
        <v>1056</v>
      </c>
      <c r="S5070" s="785" t="s">
        <v>2856</v>
      </c>
      <c r="T5070" s="785" t="s">
        <v>2131</v>
      </c>
      <c r="U5070" s="785" t="s">
        <v>3502</v>
      </c>
      <c r="V5070" s="785" t="s">
        <v>2673</v>
      </c>
      <c r="W5070" s="785" t="s">
        <v>2674</v>
      </c>
      <c r="X5070" s="785" t="s">
        <v>2741</v>
      </c>
      <c r="Y5070" s="615" t="str">
        <f t="shared" si="79"/>
        <v>Nicholas Gichura Kimenyi</v>
      </c>
      <c r="Z5070" s="785" t="s">
        <v>2599</v>
      </c>
      <c r="AA5070" s="785" t="s">
        <v>4314</v>
      </c>
      <c r="AB5070" s="785" t="s">
        <v>2605</v>
      </c>
      <c r="AC5070" s="785" t="s">
        <v>2606</v>
      </c>
      <c r="AD5070" s="786">
        <v>42796</v>
      </c>
    </row>
    <row r="5071" spans="1:30" ht="15.75">
      <c r="A5071" s="785" t="s">
        <v>4301</v>
      </c>
      <c r="B5071" s="785" t="s">
        <v>18634</v>
      </c>
      <c r="C5071" s="785" t="s">
        <v>4379</v>
      </c>
      <c r="D5071" s="785" t="s">
        <v>2751</v>
      </c>
      <c r="E5071" s="785" t="s">
        <v>5689</v>
      </c>
      <c r="F5071" s="786">
        <v>42441</v>
      </c>
      <c r="G5071" s="785" t="s">
        <v>3086</v>
      </c>
      <c r="H5071" s="786">
        <v>42491</v>
      </c>
      <c r="I5071" s="785" t="s">
        <v>18635</v>
      </c>
      <c r="J5071" s="785" t="s">
        <v>629</v>
      </c>
      <c r="K5071" s="785" t="s">
        <v>18636</v>
      </c>
      <c r="L5071" s="785" t="s">
        <v>18637</v>
      </c>
      <c r="M5071" s="785"/>
      <c r="N5071" s="785"/>
      <c r="O5071" s="785"/>
      <c r="P5071" s="788"/>
      <c r="Q5071" s="788"/>
      <c r="R5071" s="785" t="s">
        <v>1961</v>
      </c>
      <c r="S5071" s="785" t="s">
        <v>2600</v>
      </c>
      <c r="T5071" s="785" t="s">
        <v>2077</v>
      </c>
      <c r="U5071" s="785" t="s">
        <v>2681</v>
      </c>
      <c r="V5071" s="785" t="s">
        <v>2673</v>
      </c>
      <c r="W5071" s="785" t="s">
        <v>2674</v>
      </c>
      <c r="X5071" s="785" t="s">
        <v>2741</v>
      </c>
      <c r="Y5071" s="615" t="str">
        <f t="shared" si="79"/>
        <v>Nicholas Gichura Kimenyi</v>
      </c>
      <c r="Z5071" s="785" t="s">
        <v>2599</v>
      </c>
      <c r="AA5071" s="785" t="s">
        <v>4314</v>
      </c>
      <c r="AB5071" s="785" t="s">
        <v>2605</v>
      </c>
      <c r="AC5071" s="785" t="s">
        <v>2606</v>
      </c>
      <c r="AD5071" s="786">
        <v>42796</v>
      </c>
    </row>
    <row r="5072" spans="1:30" ht="15.75">
      <c r="A5072" s="785" t="s">
        <v>4301</v>
      </c>
      <c r="B5072" s="785" t="s">
        <v>18692</v>
      </c>
      <c r="C5072" s="785" t="s">
        <v>4322</v>
      </c>
      <c r="D5072" s="785" t="s">
        <v>2618</v>
      </c>
      <c r="E5072" s="785" t="s">
        <v>5689</v>
      </c>
      <c r="F5072" s="786">
        <v>42441</v>
      </c>
      <c r="G5072" s="785" t="s">
        <v>3086</v>
      </c>
      <c r="H5072" s="786">
        <v>42491</v>
      </c>
      <c r="I5072" s="785" t="s">
        <v>18693</v>
      </c>
      <c r="J5072" s="785" t="s">
        <v>629</v>
      </c>
      <c r="K5072" s="785" t="s">
        <v>18694</v>
      </c>
      <c r="L5072" s="785" t="s">
        <v>18695</v>
      </c>
      <c r="M5072" s="785"/>
      <c r="N5072" s="785"/>
      <c r="O5072" s="785"/>
      <c r="P5072" s="788"/>
      <c r="Q5072" s="788"/>
      <c r="R5072" s="785" t="s">
        <v>1961</v>
      </c>
      <c r="S5072" s="785" t="s">
        <v>2600</v>
      </c>
      <c r="T5072" s="785" t="s">
        <v>2671</v>
      </c>
      <c r="U5072" s="785" t="s">
        <v>18616</v>
      </c>
      <c r="V5072" s="785" t="s">
        <v>2673</v>
      </c>
      <c r="W5072" s="785" t="s">
        <v>2674</v>
      </c>
      <c r="X5072" s="785" t="s">
        <v>2741</v>
      </c>
      <c r="Y5072" s="615" t="str">
        <f t="shared" si="79"/>
        <v>Nicholas Gichura Kimenyi</v>
      </c>
      <c r="Z5072" s="785" t="s">
        <v>2599</v>
      </c>
      <c r="AA5072" s="785" t="s">
        <v>4314</v>
      </c>
      <c r="AB5072" s="785" t="s">
        <v>2605</v>
      </c>
      <c r="AC5072" s="785" t="s">
        <v>2606</v>
      </c>
      <c r="AD5072" s="786">
        <v>42796</v>
      </c>
    </row>
    <row r="5073" spans="1:30" ht="15.75">
      <c r="A5073" s="785" t="s">
        <v>4301</v>
      </c>
      <c r="B5073" s="785" t="s">
        <v>18700</v>
      </c>
      <c r="C5073" s="785" t="s">
        <v>4379</v>
      </c>
      <c r="D5073" s="785" t="s">
        <v>2751</v>
      </c>
      <c r="E5073" s="785" t="s">
        <v>5689</v>
      </c>
      <c r="F5073" s="786">
        <v>42441</v>
      </c>
      <c r="G5073" s="785" t="s">
        <v>3086</v>
      </c>
      <c r="H5073" s="786">
        <v>42491</v>
      </c>
      <c r="I5073" s="785" t="s">
        <v>18701</v>
      </c>
      <c r="J5073" s="785" t="s">
        <v>629</v>
      </c>
      <c r="K5073" s="785" t="s">
        <v>18702</v>
      </c>
      <c r="L5073" s="785" t="s">
        <v>18703</v>
      </c>
      <c r="M5073" s="785"/>
      <c r="N5073" s="785"/>
      <c r="O5073" s="785"/>
      <c r="P5073" s="788"/>
      <c r="Q5073" s="788"/>
      <c r="R5073" s="785" t="s">
        <v>1030</v>
      </c>
      <c r="S5073" s="785" t="s">
        <v>2143</v>
      </c>
      <c r="T5073" s="785" t="s">
        <v>1031</v>
      </c>
      <c r="U5073" s="785" t="s">
        <v>2646</v>
      </c>
      <c r="V5073" s="785" t="s">
        <v>2673</v>
      </c>
      <c r="W5073" s="785" t="s">
        <v>2674</v>
      </c>
      <c r="X5073" s="785" t="s">
        <v>2741</v>
      </c>
      <c r="Y5073" s="615" t="str">
        <f t="shared" si="79"/>
        <v>Nicholas Gichura Kimenyi</v>
      </c>
      <c r="Z5073" s="785" t="s">
        <v>2599</v>
      </c>
      <c r="AA5073" s="785" t="s">
        <v>4314</v>
      </c>
      <c r="AB5073" s="785" t="s">
        <v>2605</v>
      </c>
      <c r="AC5073" s="785" t="s">
        <v>2606</v>
      </c>
      <c r="AD5073" s="786">
        <v>42796</v>
      </c>
    </row>
    <row r="5074" spans="1:30" ht="15.75">
      <c r="A5074" s="785" t="s">
        <v>4301</v>
      </c>
      <c r="B5074" s="785" t="s">
        <v>18749</v>
      </c>
      <c r="C5074" s="785" t="s">
        <v>4379</v>
      </c>
      <c r="D5074" s="785" t="s">
        <v>2751</v>
      </c>
      <c r="E5074" s="785" t="s">
        <v>5689</v>
      </c>
      <c r="F5074" s="786">
        <v>42441</v>
      </c>
      <c r="G5074" s="785" t="s">
        <v>3086</v>
      </c>
      <c r="H5074" s="786">
        <v>42491</v>
      </c>
      <c r="I5074" s="785" t="s">
        <v>18750</v>
      </c>
      <c r="J5074" s="785" t="s">
        <v>629</v>
      </c>
      <c r="K5074" s="785" t="s">
        <v>18751</v>
      </c>
      <c r="L5074" s="785" t="s">
        <v>18752</v>
      </c>
      <c r="M5074" s="785"/>
      <c r="N5074" s="785"/>
      <c r="O5074" s="785"/>
      <c r="P5074" s="788"/>
      <c r="Q5074" s="788"/>
      <c r="R5074" s="785" t="s">
        <v>1961</v>
      </c>
      <c r="S5074" s="785" t="s">
        <v>2600</v>
      </c>
      <c r="T5074" s="785" t="s">
        <v>2077</v>
      </c>
      <c r="U5074" s="785" t="s">
        <v>18616</v>
      </c>
      <c r="V5074" s="785" t="s">
        <v>2855</v>
      </c>
      <c r="W5074" s="785" t="s">
        <v>2674</v>
      </c>
      <c r="X5074" s="785" t="s">
        <v>2741</v>
      </c>
      <c r="Y5074" s="615" t="str">
        <f t="shared" si="79"/>
        <v>Nicholas Gichura Kimenyi</v>
      </c>
      <c r="Z5074" s="785" t="s">
        <v>2599</v>
      </c>
      <c r="AA5074" s="785" t="s">
        <v>4314</v>
      </c>
      <c r="AB5074" s="785" t="s">
        <v>2605</v>
      </c>
      <c r="AC5074" s="785" t="s">
        <v>2606</v>
      </c>
      <c r="AD5074" s="786">
        <v>42796</v>
      </c>
    </row>
    <row r="5075" spans="1:30" ht="15.75">
      <c r="A5075" s="785" t="s">
        <v>4301</v>
      </c>
      <c r="B5075" s="785" t="s">
        <v>19119</v>
      </c>
      <c r="C5075" s="785" t="s">
        <v>4303</v>
      </c>
      <c r="D5075" s="785" t="s">
        <v>2599</v>
      </c>
      <c r="E5075" s="785" t="s">
        <v>4905</v>
      </c>
      <c r="F5075" s="786">
        <v>42430</v>
      </c>
      <c r="G5075" s="785" t="s">
        <v>3086</v>
      </c>
      <c r="H5075" s="786">
        <v>42491</v>
      </c>
      <c r="I5075" s="785" t="s">
        <v>19120</v>
      </c>
      <c r="J5075" s="785" t="s">
        <v>629</v>
      </c>
      <c r="K5075" s="785" t="s">
        <v>19121</v>
      </c>
      <c r="L5075" s="785" t="s">
        <v>19122</v>
      </c>
      <c r="M5075" s="785"/>
      <c r="N5075" s="785"/>
      <c r="O5075" s="785"/>
      <c r="P5075" s="787">
        <v>36.995480000000001</v>
      </c>
      <c r="Q5075" s="787">
        <v>-0.92380399999999996</v>
      </c>
      <c r="R5075" s="785" t="s">
        <v>1030</v>
      </c>
      <c r="S5075" s="785" t="s">
        <v>1795</v>
      </c>
      <c r="T5075" s="785" t="s">
        <v>19123</v>
      </c>
      <c r="U5075" s="785" t="s">
        <v>9435</v>
      </c>
      <c r="V5075" s="785" t="s">
        <v>2673</v>
      </c>
      <c r="W5075" s="785" t="s">
        <v>2693</v>
      </c>
      <c r="X5075" s="785" t="s">
        <v>19124</v>
      </c>
      <c r="Y5075" s="615" t="str">
        <f t="shared" si="79"/>
        <v>Norbert Ogwel</v>
      </c>
      <c r="Z5075" s="785" t="s">
        <v>2599</v>
      </c>
      <c r="AA5075" s="785" t="s">
        <v>4349</v>
      </c>
      <c r="AB5075" s="785" t="s">
        <v>2605</v>
      </c>
      <c r="AC5075" s="785" t="s">
        <v>2606</v>
      </c>
      <c r="AD5075" s="786">
        <v>42796</v>
      </c>
    </row>
    <row r="5076" spans="1:30" ht="15.75">
      <c r="A5076" s="785" t="s">
        <v>4301</v>
      </c>
      <c r="B5076" s="785" t="s">
        <v>19287</v>
      </c>
      <c r="C5076" s="785" t="s">
        <v>4303</v>
      </c>
      <c r="D5076" s="785" t="s">
        <v>2599</v>
      </c>
      <c r="E5076" s="785" t="s">
        <v>5689</v>
      </c>
      <c r="F5076" s="786">
        <v>42441</v>
      </c>
      <c r="G5076" s="785" t="s">
        <v>3086</v>
      </c>
      <c r="H5076" s="786">
        <v>42491</v>
      </c>
      <c r="I5076" s="785" t="s">
        <v>19288</v>
      </c>
      <c r="J5076" s="785" t="s">
        <v>629</v>
      </c>
      <c r="K5076" s="785" t="s">
        <v>19289</v>
      </c>
      <c r="L5076" s="785" t="s">
        <v>19290</v>
      </c>
      <c r="M5076" s="785"/>
      <c r="N5076" s="785"/>
      <c r="O5076" s="785"/>
      <c r="P5076" s="787">
        <v>35.071190000000001</v>
      </c>
      <c r="Q5076" s="787">
        <v>1.088789</v>
      </c>
      <c r="R5076" s="785" t="s">
        <v>1189</v>
      </c>
      <c r="S5076" s="785" t="s">
        <v>1494</v>
      </c>
      <c r="T5076" s="785" t="s">
        <v>3048</v>
      </c>
      <c r="U5076" s="785" t="s">
        <v>19291</v>
      </c>
      <c r="V5076" s="785" t="s">
        <v>3004</v>
      </c>
      <c r="W5076" s="785" t="s">
        <v>19232</v>
      </c>
      <c r="X5076" s="785" t="s">
        <v>3568</v>
      </c>
      <c r="Y5076" s="615" t="str">
        <f t="shared" si="79"/>
        <v>Pafasi  Enterprise</v>
      </c>
      <c r="Z5076" s="785" t="s">
        <v>2599</v>
      </c>
      <c r="AA5076" s="785" t="s">
        <v>4349</v>
      </c>
      <c r="AB5076" s="785" t="s">
        <v>2605</v>
      </c>
      <c r="AC5076" s="785" t="s">
        <v>2606</v>
      </c>
      <c r="AD5076" s="786">
        <v>42796</v>
      </c>
    </row>
    <row r="5077" spans="1:30" ht="15.75">
      <c r="A5077" s="785" t="s">
        <v>4301</v>
      </c>
      <c r="B5077" s="785" t="s">
        <v>19706</v>
      </c>
      <c r="C5077" s="785" t="s">
        <v>4303</v>
      </c>
      <c r="D5077" s="785" t="s">
        <v>2599</v>
      </c>
      <c r="E5077" s="785" t="s">
        <v>5689</v>
      </c>
      <c r="F5077" s="786">
        <v>42441</v>
      </c>
      <c r="G5077" s="785" t="s">
        <v>3086</v>
      </c>
      <c r="H5077" s="786">
        <v>42491</v>
      </c>
      <c r="I5077" s="785" t="s">
        <v>19707</v>
      </c>
      <c r="J5077" s="785" t="s">
        <v>629</v>
      </c>
      <c r="K5077" s="785" t="s">
        <v>19708</v>
      </c>
      <c r="L5077" s="785" t="s">
        <v>19709</v>
      </c>
      <c r="M5077" s="785"/>
      <c r="N5077" s="785"/>
      <c r="O5077" s="785"/>
      <c r="P5077" s="787">
        <v>37.523739999999997</v>
      </c>
      <c r="Q5077" s="787">
        <v>-0.47562399999999999</v>
      </c>
      <c r="R5077" s="785" t="s">
        <v>1089</v>
      </c>
      <c r="S5077" s="785" t="s">
        <v>1164</v>
      </c>
      <c r="T5077" s="785" t="s">
        <v>3146</v>
      </c>
      <c r="U5077" s="785" t="s">
        <v>3147</v>
      </c>
      <c r="V5077" s="785" t="s">
        <v>2673</v>
      </c>
      <c r="W5077" s="785" t="s">
        <v>3324</v>
      </c>
      <c r="X5077" s="785" t="s">
        <v>3324</v>
      </c>
      <c r="Y5077" s="615" t="str">
        <f t="shared" si="79"/>
        <v>Peter Kivuti</v>
      </c>
      <c r="Z5077" s="785" t="s">
        <v>2599</v>
      </c>
      <c r="AA5077" s="785" t="s">
        <v>4314</v>
      </c>
      <c r="AB5077" s="785" t="s">
        <v>2605</v>
      </c>
      <c r="AC5077" s="785" t="s">
        <v>2606</v>
      </c>
      <c r="AD5077" s="786">
        <v>42796</v>
      </c>
    </row>
    <row r="5078" spans="1:30" ht="15.75">
      <c r="A5078" s="785" t="s">
        <v>4301</v>
      </c>
      <c r="B5078" s="785" t="s">
        <v>19722</v>
      </c>
      <c r="C5078" s="785" t="s">
        <v>4303</v>
      </c>
      <c r="D5078" s="785" t="s">
        <v>2599</v>
      </c>
      <c r="E5078" s="785" t="s">
        <v>5689</v>
      </c>
      <c r="F5078" s="786">
        <v>42441</v>
      </c>
      <c r="G5078" s="785" t="s">
        <v>3086</v>
      </c>
      <c r="H5078" s="786">
        <v>42491</v>
      </c>
      <c r="I5078" s="785" t="s">
        <v>19723</v>
      </c>
      <c r="J5078" s="785" t="s">
        <v>627</v>
      </c>
      <c r="K5078" s="785" t="s">
        <v>19724</v>
      </c>
      <c r="L5078" s="785" t="s">
        <v>19725</v>
      </c>
      <c r="M5078" s="785"/>
      <c r="N5078" s="785"/>
      <c r="O5078" s="785"/>
      <c r="P5078" s="787">
        <v>37.492288000000002</v>
      </c>
      <c r="Q5078" s="787">
        <v>-0.39824199999999998</v>
      </c>
      <c r="R5078" s="785" t="s">
        <v>1089</v>
      </c>
      <c r="S5078" s="785" t="s">
        <v>1164</v>
      </c>
      <c r="T5078" s="785" t="s">
        <v>7454</v>
      </c>
      <c r="U5078" s="785" t="s">
        <v>19726</v>
      </c>
      <c r="V5078" s="785" t="s">
        <v>2855</v>
      </c>
      <c r="W5078" s="785" t="s">
        <v>3324</v>
      </c>
      <c r="X5078" s="785" t="s">
        <v>3324</v>
      </c>
      <c r="Y5078" s="615" t="str">
        <f t="shared" si="79"/>
        <v>Peter Kivuti</v>
      </c>
      <c r="Z5078" s="785" t="s">
        <v>2599</v>
      </c>
      <c r="AA5078" s="785" t="s">
        <v>4314</v>
      </c>
      <c r="AB5078" s="785" t="s">
        <v>2605</v>
      </c>
      <c r="AC5078" s="785" t="s">
        <v>2606</v>
      </c>
      <c r="AD5078" s="786">
        <v>42796</v>
      </c>
    </row>
    <row r="5079" spans="1:30" ht="15.75">
      <c r="A5079" s="785" t="s">
        <v>4301</v>
      </c>
      <c r="B5079" s="785" t="s">
        <v>21683</v>
      </c>
      <c r="C5079" s="785" t="s">
        <v>4379</v>
      </c>
      <c r="D5079" s="785" t="s">
        <v>2751</v>
      </c>
      <c r="E5079" s="785" t="s">
        <v>5689</v>
      </c>
      <c r="F5079" s="786">
        <v>42441</v>
      </c>
      <c r="G5079" s="785" t="s">
        <v>3086</v>
      </c>
      <c r="H5079" s="786">
        <v>42491</v>
      </c>
      <c r="I5079" s="785" t="s">
        <v>21684</v>
      </c>
      <c r="J5079" s="785" t="s">
        <v>629</v>
      </c>
      <c r="K5079" s="785" t="s">
        <v>21685</v>
      </c>
      <c r="L5079" s="785" t="s">
        <v>21686</v>
      </c>
      <c r="M5079" s="785"/>
      <c r="N5079" s="785"/>
      <c r="O5079" s="785"/>
      <c r="P5079" s="788"/>
      <c r="Q5079" s="788"/>
      <c r="R5079" s="785" t="s">
        <v>21687</v>
      </c>
      <c r="S5079" s="785" t="s">
        <v>2599</v>
      </c>
      <c r="T5079" s="785" t="s">
        <v>2599</v>
      </c>
      <c r="U5079" s="785" t="s">
        <v>2599</v>
      </c>
      <c r="V5079" s="785" t="s">
        <v>2855</v>
      </c>
      <c r="W5079" s="785" t="s">
        <v>3511</v>
      </c>
      <c r="X5079" s="785" t="s">
        <v>3511</v>
      </c>
      <c r="Y5079" s="615" t="str">
        <f t="shared" si="79"/>
        <v>Sakaki Natural Renewable Energy Center</v>
      </c>
      <c r="Z5079" s="785" t="s">
        <v>21682</v>
      </c>
      <c r="AA5079" s="785" t="s">
        <v>4349</v>
      </c>
      <c r="AB5079" s="785" t="s">
        <v>2605</v>
      </c>
      <c r="AC5079" s="785" t="s">
        <v>2606</v>
      </c>
      <c r="AD5079" s="786">
        <v>42796</v>
      </c>
    </row>
    <row r="5080" spans="1:30" ht="15.75">
      <c r="A5080" s="785" t="s">
        <v>4301</v>
      </c>
      <c r="B5080" s="785" t="s">
        <v>21849</v>
      </c>
      <c r="C5080" s="785" t="s">
        <v>4303</v>
      </c>
      <c r="D5080" s="785" t="s">
        <v>2599</v>
      </c>
      <c r="E5080" s="785" t="s">
        <v>5689</v>
      </c>
      <c r="F5080" s="786">
        <v>42441</v>
      </c>
      <c r="G5080" s="785" t="s">
        <v>3086</v>
      </c>
      <c r="H5080" s="786">
        <v>42491</v>
      </c>
      <c r="I5080" s="785" t="s">
        <v>21850</v>
      </c>
      <c r="J5080" s="785" t="s">
        <v>629</v>
      </c>
      <c r="K5080" s="785" t="s">
        <v>21851</v>
      </c>
      <c r="L5080" s="785" t="s">
        <v>21852</v>
      </c>
      <c r="M5080" s="785"/>
      <c r="N5080" s="785"/>
      <c r="O5080" s="785"/>
      <c r="P5080" s="787">
        <v>37.568978000000001</v>
      </c>
      <c r="Q5080" s="787">
        <v>-0.37362200000000001</v>
      </c>
      <c r="R5080" s="785" t="s">
        <v>1089</v>
      </c>
      <c r="S5080" s="785" t="s">
        <v>2731</v>
      </c>
      <c r="T5080" s="785" t="s">
        <v>3995</v>
      </c>
      <c r="U5080" s="785" t="s">
        <v>21853</v>
      </c>
      <c r="V5080" s="785" t="s">
        <v>3070</v>
      </c>
      <c r="W5080" s="785" t="s">
        <v>3511</v>
      </c>
      <c r="X5080" s="785" t="s">
        <v>3511</v>
      </c>
      <c r="Y5080" s="615" t="str">
        <f t="shared" si="79"/>
        <v>Sakaki Natural Renewable Energy Center</v>
      </c>
      <c r="Z5080" s="785" t="s">
        <v>21682</v>
      </c>
      <c r="AA5080" s="785" t="s">
        <v>4349</v>
      </c>
      <c r="AB5080" s="785" t="s">
        <v>2605</v>
      </c>
      <c r="AC5080" s="785" t="s">
        <v>2606</v>
      </c>
      <c r="AD5080" s="786">
        <v>42796</v>
      </c>
    </row>
    <row r="5081" spans="1:30" ht="15.75">
      <c r="A5081" s="785" t="s">
        <v>4301</v>
      </c>
      <c r="B5081" s="785" t="s">
        <v>24064</v>
      </c>
      <c r="C5081" s="785" t="s">
        <v>4303</v>
      </c>
      <c r="D5081" s="785" t="s">
        <v>2599</v>
      </c>
      <c r="E5081" s="785" t="s">
        <v>5689</v>
      </c>
      <c r="F5081" s="786">
        <v>42441</v>
      </c>
      <c r="G5081" s="785" t="s">
        <v>3086</v>
      </c>
      <c r="H5081" s="786">
        <v>42491</v>
      </c>
      <c r="I5081" s="785" t="s">
        <v>24065</v>
      </c>
      <c r="J5081" s="785" t="s">
        <v>629</v>
      </c>
      <c r="K5081" s="785" t="s">
        <v>24066</v>
      </c>
      <c r="L5081" s="785" t="s">
        <v>24067</v>
      </c>
      <c r="M5081" s="785"/>
      <c r="N5081" s="785"/>
      <c r="O5081" s="785"/>
      <c r="P5081" s="787">
        <v>38.340580000000003</v>
      </c>
      <c r="Q5081" s="787">
        <v>-3.3814060000000001</v>
      </c>
      <c r="R5081" s="785" t="s">
        <v>766</v>
      </c>
      <c r="S5081" s="785" t="s">
        <v>767</v>
      </c>
      <c r="T5081" s="785" t="s">
        <v>768</v>
      </c>
      <c r="U5081" s="785" t="s">
        <v>3634</v>
      </c>
      <c r="V5081" s="785" t="s">
        <v>3070</v>
      </c>
      <c r="W5081" s="785" t="s">
        <v>3893</v>
      </c>
      <c r="X5081" s="785" t="s">
        <v>3893</v>
      </c>
      <c r="Y5081" s="615" t="str">
        <f t="shared" si="79"/>
        <v>Stephen Mwakiserere</v>
      </c>
      <c r="Z5081" s="785" t="s">
        <v>2599</v>
      </c>
      <c r="AA5081" s="785" t="s">
        <v>4314</v>
      </c>
      <c r="AB5081" s="785" t="s">
        <v>2605</v>
      </c>
      <c r="AC5081" s="785" t="s">
        <v>2606</v>
      </c>
      <c r="AD5081" s="786">
        <v>42796</v>
      </c>
    </row>
    <row r="5082" spans="1:30" ht="15.75">
      <c r="A5082" s="785" t="s">
        <v>4301</v>
      </c>
      <c r="B5082" s="785" t="s">
        <v>24545</v>
      </c>
      <c r="C5082" s="785" t="s">
        <v>4303</v>
      </c>
      <c r="D5082" s="785" t="s">
        <v>2599</v>
      </c>
      <c r="E5082" s="785" t="s">
        <v>5689</v>
      </c>
      <c r="F5082" s="786">
        <v>42441</v>
      </c>
      <c r="G5082" s="785" t="s">
        <v>3086</v>
      </c>
      <c r="H5082" s="786">
        <v>42491</v>
      </c>
      <c r="I5082" s="785" t="s">
        <v>24546</v>
      </c>
      <c r="J5082" s="785" t="s">
        <v>627</v>
      </c>
      <c r="K5082" s="785" t="s">
        <v>2612</v>
      </c>
      <c r="L5082" s="785" t="s">
        <v>24547</v>
      </c>
      <c r="M5082" s="785"/>
      <c r="N5082" s="785"/>
      <c r="O5082" s="785"/>
      <c r="P5082" s="787">
        <v>34.691788000000003</v>
      </c>
      <c r="Q5082" s="787">
        <v>-0.67331700000000005</v>
      </c>
      <c r="R5082" s="785" t="s">
        <v>2696</v>
      </c>
      <c r="S5082" s="785" t="s">
        <v>3745</v>
      </c>
      <c r="T5082" s="785" t="s">
        <v>24548</v>
      </c>
      <c r="U5082" s="785" t="s">
        <v>24549</v>
      </c>
      <c r="V5082" s="785" t="s">
        <v>3004</v>
      </c>
      <c r="W5082" s="785" t="s">
        <v>3008</v>
      </c>
      <c r="X5082" s="785" t="s">
        <v>3008</v>
      </c>
      <c r="Y5082" s="615" t="str">
        <f t="shared" si="79"/>
        <v>Thomas Masese Gikona</v>
      </c>
      <c r="Z5082" s="785" t="s">
        <v>2599</v>
      </c>
      <c r="AA5082" s="785" t="s">
        <v>4314</v>
      </c>
      <c r="AB5082" s="785" t="s">
        <v>2605</v>
      </c>
      <c r="AC5082" s="785" t="s">
        <v>2606</v>
      </c>
      <c r="AD5082" s="786">
        <v>42796</v>
      </c>
    </row>
    <row r="5083" spans="1:30" ht="15.75">
      <c r="A5083" s="785" t="s">
        <v>4301</v>
      </c>
      <c r="B5083" s="785" t="s">
        <v>26099</v>
      </c>
      <c r="C5083" s="785" t="s">
        <v>4303</v>
      </c>
      <c r="D5083" s="785" t="s">
        <v>2599</v>
      </c>
      <c r="E5083" s="785" t="s">
        <v>5689</v>
      </c>
      <c r="F5083" s="786">
        <v>42441</v>
      </c>
      <c r="G5083" s="785" t="s">
        <v>3086</v>
      </c>
      <c r="H5083" s="786">
        <v>42491</v>
      </c>
      <c r="I5083" s="785" t="s">
        <v>26100</v>
      </c>
      <c r="J5083" s="785" t="s">
        <v>629</v>
      </c>
      <c r="K5083" s="785" t="s">
        <v>26101</v>
      </c>
      <c r="L5083" s="785" t="s">
        <v>26102</v>
      </c>
      <c r="M5083" s="785"/>
      <c r="N5083" s="785"/>
      <c r="O5083" s="785"/>
      <c r="P5083" s="787">
        <v>36.980328</v>
      </c>
      <c r="Q5083" s="787">
        <v>-0.48709000000000002</v>
      </c>
      <c r="R5083" s="785" t="s">
        <v>1056</v>
      </c>
      <c r="S5083" s="785" t="s">
        <v>2131</v>
      </c>
      <c r="T5083" s="785" t="s">
        <v>26103</v>
      </c>
      <c r="U5083" s="785" t="s">
        <v>3898</v>
      </c>
      <c r="V5083" s="785" t="s">
        <v>2603</v>
      </c>
      <c r="W5083" s="785" t="s">
        <v>26104</v>
      </c>
      <c r="X5083" s="785"/>
      <c r="Y5083" s="615" t="str">
        <f t="shared" si="79"/>
        <v>Charles Nguru</v>
      </c>
      <c r="Z5083" s="785" t="s">
        <v>2599</v>
      </c>
      <c r="AA5083" s="785" t="s">
        <v>4314</v>
      </c>
      <c r="AB5083" s="785" t="s">
        <v>2605</v>
      </c>
      <c r="AC5083" s="785" t="s">
        <v>2606</v>
      </c>
      <c r="AD5083" s="786">
        <v>42796</v>
      </c>
    </row>
    <row r="5084" spans="1:30" ht="15.75">
      <c r="A5084" s="785" t="s">
        <v>4301</v>
      </c>
      <c r="B5084" s="785" t="s">
        <v>26709</v>
      </c>
      <c r="C5084" s="785" t="s">
        <v>4379</v>
      </c>
      <c r="D5084" s="785" t="s">
        <v>2751</v>
      </c>
      <c r="E5084" s="785" t="s">
        <v>5689</v>
      </c>
      <c r="F5084" s="786">
        <v>42441</v>
      </c>
      <c r="G5084" s="785" t="s">
        <v>3086</v>
      </c>
      <c r="H5084" s="786">
        <v>42491</v>
      </c>
      <c r="I5084" s="785" t="s">
        <v>26710</v>
      </c>
      <c r="J5084" s="785" t="s">
        <v>629</v>
      </c>
      <c r="K5084" s="785" t="s">
        <v>26711</v>
      </c>
      <c r="L5084" s="785" t="s">
        <v>26712</v>
      </c>
      <c r="M5084" s="785"/>
      <c r="N5084" s="785"/>
      <c r="O5084" s="785"/>
      <c r="P5084" s="788"/>
      <c r="Q5084" s="788"/>
      <c r="R5084" s="785" t="s">
        <v>1961</v>
      </c>
      <c r="S5084" s="785" t="s">
        <v>2600</v>
      </c>
      <c r="T5084" s="785" t="s">
        <v>2077</v>
      </c>
      <c r="U5084" s="785" t="s">
        <v>18616</v>
      </c>
      <c r="V5084" s="785" t="s">
        <v>2673</v>
      </c>
      <c r="W5084" s="785" t="s">
        <v>2674</v>
      </c>
      <c r="X5084" s="785"/>
      <c r="Y5084" s="615" t="str">
        <f t="shared" si="79"/>
        <v>Nicholas Kimenyi</v>
      </c>
      <c r="Z5084" s="785" t="s">
        <v>2599</v>
      </c>
      <c r="AA5084" s="785" t="s">
        <v>4314</v>
      </c>
      <c r="AB5084" s="785" t="s">
        <v>2605</v>
      </c>
      <c r="AC5084" s="785" t="s">
        <v>2606</v>
      </c>
      <c r="AD5084" s="786">
        <v>42796</v>
      </c>
    </row>
    <row r="5085" spans="1:30" ht="15.75">
      <c r="A5085" s="785" t="s">
        <v>4301</v>
      </c>
      <c r="B5085" s="785" t="s">
        <v>26738</v>
      </c>
      <c r="C5085" s="785" t="s">
        <v>4303</v>
      </c>
      <c r="D5085" s="785" t="s">
        <v>2599</v>
      </c>
      <c r="E5085" s="785" t="s">
        <v>5689</v>
      </c>
      <c r="F5085" s="786">
        <v>42441</v>
      </c>
      <c r="G5085" s="785" t="s">
        <v>3086</v>
      </c>
      <c r="H5085" s="786">
        <v>42491</v>
      </c>
      <c r="I5085" s="785" t="s">
        <v>26739</v>
      </c>
      <c r="J5085" s="785" t="s">
        <v>627</v>
      </c>
      <c r="K5085" s="785" t="s">
        <v>2612</v>
      </c>
      <c r="L5085" s="785" t="s">
        <v>26740</v>
      </c>
      <c r="M5085" s="785"/>
      <c r="N5085" s="785"/>
      <c r="O5085" s="785"/>
      <c r="P5085" s="787">
        <v>36.163507000000003</v>
      </c>
      <c r="Q5085" s="787">
        <v>-0.14228499999999999</v>
      </c>
      <c r="R5085" s="785" t="s">
        <v>695</v>
      </c>
      <c r="S5085" s="785" t="s">
        <v>1204</v>
      </c>
      <c r="T5085" s="785" t="s">
        <v>1204</v>
      </c>
      <c r="U5085" s="785" t="s">
        <v>1204</v>
      </c>
      <c r="V5085" s="785" t="s">
        <v>2673</v>
      </c>
      <c r="W5085" s="785" t="s">
        <v>19606</v>
      </c>
      <c r="X5085" s="785"/>
      <c r="Y5085" s="615" t="str">
        <f t="shared" si="79"/>
        <v>Peter Kamau Macharia</v>
      </c>
      <c r="Z5085" s="785" t="s">
        <v>2599</v>
      </c>
      <c r="AA5085" s="785" t="s">
        <v>4314</v>
      </c>
      <c r="AB5085" s="785" t="s">
        <v>2683</v>
      </c>
      <c r="AC5085" s="785" t="s">
        <v>2606</v>
      </c>
      <c r="AD5085" s="786">
        <v>42796</v>
      </c>
    </row>
    <row r="5086" spans="1:30" ht="15.75">
      <c r="A5086" s="785" t="s">
        <v>4301</v>
      </c>
      <c r="B5086" s="785" t="s">
        <v>26783</v>
      </c>
      <c r="C5086" s="785" t="s">
        <v>4379</v>
      </c>
      <c r="D5086" s="785" t="s">
        <v>2751</v>
      </c>
      <c r="E5086" s="785" t="s">
        <v>5689</v>
      </c>
      <c r="F5086" s="786">
        <v>42441</v>
      </c>
      <c r="G5086" s="785" t="s">
        <v>3086</v>
      </c>
      <c r="H5086" s="786">
        <v>42491</v>
      </c>
      <c r="I5086" s="785" t="s">
        <v>26784</v>
      </c>
      <c r="J5086" s="785" t="s">
        <v>629</v>
      </c>
      <c r="K5086" s="785" t="s">
        <v>26785</v>
      </c>
      <c r="L5086" s="785" t="s">
        <v>26786</v>
      </c>
      <c r="M5086" s="785"/>
      <c r="N5086" s="785"/>
      <c r="O5086" s="785"/>
      <c r="P5086" s="788"/>
      <c r="Q5086" s="788"/>
      <c r="R5086" s="785" t="s">
        <v>695</v>
      </c>
      <c r="S5086" s="785" t="s">
        <v>2231</v>
      </c>
      <c r="T5086" s="785" t="s">
        <v>26787</v>
      </c>
      <c r="U5086" s="785" t="s">
        <v>26788</v>
      </c>
      <c r="V5086" s="785" t="s">
        <v>2673</v>
      </c>
      <c r="W5086" s="785" t="s">
        <v>2652</v>
      </c>
      <c r="X5086" s="785"/>
      <c r="Y5086" s="615" t="str">
        <f t="shared" si="79"/>
        <v>David Chege</v>
      </c>
      <c r="Z5086" s="785" t="s">
        <v>2599</v>
      </c>
      <c r="AA5086" s="785" t="s">
        <v>4314</v>
      </c>
      <c r="AB5086" s="785" t="s">
        <v>2605</v>
      </c>
      <c r="AC5086" s="785" t="s">
        <v>2606</v>
      </c>
      <c r="AD5086" s="786">
        <v>42796</v>
      </c>
    </row>
    <row r="5087" spans="1:30" ht="15.75">
      <c r="A5087" s="785" t="s">
        <v>4301</v>
      </c>
      <c r="B5087" s="785" t="s">
        <v>26795</v>
      </c>
      <c r="C5087" s="785" t="s">
        <v>4322</v>
      </c>
      <c r="D5087" s="785" t="s">
        <v>2703</v>
      </c>
      <c r="E5087" s="785" t="s">
        <v>5689</v>
      </c>
      <c r="F5087" s="786">
        <v>42441</v>
      </c>
      <c r="G5087" s="785" t="s">
        <v>3086</v>
      </c>
      <c r="H5087" s="786">
        <v>42491</v>
      </c>
      <c r="I5087" s="785" t="s">
        <v>26796</v>
      </c>
      <c r="J5087" s="785" t="s">
        <v>629</v>
      </c>
      <c r="K5087" s="785" t="s">
        <v>26797</v>
      </c>
      <c r="L5087" s="785" t="s">
        <v>26798</v>
      </c>
      <c r="M5087" s="785"/>
      <c r="N5087" s="785"/>
      <c r="O5087" s="785"/>
      <c r="P5087" s="788"/>
      <c r="Q5087" s="788"/>
      <c r="R5087" s="785" t="s">
        <v>1961</v>
      </c>
      <c r="S5087" s="785" t="s">
        <v>2600</v>
      </c>
      <c r="T5087" s="785" t="s">
        <v>2077</v>
      </c>
      <c r="U5087" s="785" t="s">
        <v>3572</v>
      </c>
      <c r="V5087" s="785" t="s">
        <v>2673</v>
      </c>
      <c r="W5087" s="785" t="s">
        <v>2652</v>
      </c>
      <c r="X5087" s="785"/>
      <c r="Y5087" s="615" t="str">
        <f t="shared" si="79"/>
        <v>David Chege</v>
      </c>
      <c r="Z5087" s="785" t="s">
        <v>2599</v>
      </c>
      <c r="AA5087" s="785" t="s">
        <v>4314</v>
      </c>
      <c r="AB5087" s="785" t="s">
        <v>2605</v>
      </c>
      <c r="AC5087" s="785" t="s">
        <v>2606</v>
      </c>
      <c r="AD5087" s="786">
        <v>42796</v>
      </c>
    </row>
    <row r="5088" spans="1:30" ht="15.75">
      <c r="A5088" s="785" t="s">
        <v>4301</v>
      </c>
      <c r="B5088" s="785" t="s">
        <v>26816</v>
      </c>
      <c r="C5088" s="785" t="s">
        <v>4303</v>
      </c>
      <c r="D5088" s="785" t="s">
        <v>2599</v>
      </c>
      <c r="E5088" s="785" t="s">
        <v>5689</v>
      </c>
      <c r="F5088" s="786">
        <v>42441</v>
      </c>
      <c r="G5088" s="785" t="s">
        <v>3086</v>
      </c>
      <c r="H5088" s="786">
        <v>42491</v>
      </c>
      <c r="I5088" s="785" t="s">
        <v>26817</v>
      </c>
      <c r="J5088" s="785" t="s">
        <v>627</v>
      </c>
      <c r="K5088" s="785" t="s">
        <v>26818</v>
      </c>
      <c r="L5088" s="785" t="s">
        <v>26819</v>
      </c>
      <c r="M5088" s="785"/>
      <c r="N5088" s="785"/>
      <c r="O5088" s="785"/>
      <c r="P5088" s="787">
        <v>37.580019999999998</v>
      </c>
      <c r="Q5088" s="787">
        <v>-0.37689800000000001</v>
      </c>
      <c r="R5088" s="785" t="s">
        <v>1089</v>
      </c>
      <c r="S5088" s="785" t="s">
        <v>2731</v>
      </c>
      <c r="T5088" s="785" t="s">
        <v>2748</v>
      </c>
      <c r="U5088" s="785" t="s">
        <v>26820</v>
      </c>
      <c r="V5088" s="785" t="s">
        <v>2673</v>
      </c>
      <c r="W5088" s="785" t="s">
        <v>2652</v>
      </c>
      <c r="X5088" s="785"/>
      <c r="Y5088" s="615" t="str">
        <f t="shared" si="79"/>
        <v>David Chege</v>
      </c>
      <c r="Z5088" s="785" t="s">
        <v>2599</v>
      </c>
      <c r="AA5088" s="785" t="s">
        <v>4314</v>
      </c>
      <c r="AB5088" s="785" t="s">
        <v>2605</v>
      </c>
      <c r="AC5088" s="785" t="s">
        <v>2606</v>
      </c>
      <c r="AD5088" s="786">
        <v>42796</v>
      </c>
    </row>
    <row r="5089" spans="1:30" ht="15.75">
      <c r="A5089" s="785" t="s">
        <v>4301</v>
      </c>
      <c r="B5089" s="785" t="s">
        <v>27274</v>
      </c>
      <c r="C5089" s="785" t="s">
        <v>4303</v>
      </c>
      <c r="D5089" s="785" t="s">
        <v>2599</v>
      </c>
      <c r="E5089" s="785" t="s">
        <v>5689</v>
      </c>
      <c r="F5089" s="786">
        <v>42441</v>
      </c>
      <c r="G5089" s="785" t="s">
        <v>3086</v>
      </c>
      <c r="H5089" s="786">
        <v>42491</v>
      </c>
      <c r="I5089" s="785" t="s">
        <v>27275</v>
      </c>
      <c r="J5089" s="785" t="s">
        <v>629</v>
      </c>
      <c r="K5089" s="785" t="s">
        <v>27276</v>
      </c>
      <c r="L5089" s="785" t="s">
        <v>27277</v>
      </c>
      <c r="M5089" s="785"/>
      <c r="N5089" s="785"/>
      <c r="O5089" s="785"/>
      <c r="P5089" s="787">
        <v>36.780504999999998</v>
      </c>
      <c r="Q5089" s="787">
        <v>-1.388938</v>
      </c>
      <c r="R5089" s="785" t="s">
        <v>1325</v>
      </c>
      <c r="S5089" s="785" t="s">
        <v>1326</v>
      </c>
      <c r="T5089" s="785" t="s">
        <v>1011</v>
      </c>
      <c r="U5089" s="785" t="s">
        <v>2599</v>
      </c>
      <c r="V5089" s="785" t="s">
        <v>2673</v>
      </c>
      <c r="W5089" s="785" t="s">
        <v>2608</v>
      </c>
      <c r="X5089" s="785"/>
      <c r="Y5089" s="615" t="str">
        <f t="shared" si="79"/>
        <v>Biogas International Limited</v>
      </c>
      <c r="Z5089" s="785" t="s">
        <v>2599</v>
      </c>
      <c r="AA5089" s="785" t="s">
        <v>5464</v>
      </c>
      <c r="AB5089" s="785" t="s">
        <v>2609</v>
      </c>
      <c r="AC5089" s="785" t="s">
        <v>2610</v>
      </c>
      <c r="AD5089" s="786">
        <v>42796</v>
      </c>
    </row>
    <row r="5090" spans="1:30" ht="15.75">
      <c r="A5090" s="785" t="s">
        <v>4301</v>
      </c>
      <c r="B5090" s="785" t="s">
        <v>27285</v>
      </c>
      <c r="C5090" s="785" t="s">
        <v>4379</v>
      </c>
      <c r="D5090" s="785" t="s">
        <v>2751</v>
      </c>
      <c r="E5090" s="785" t="s">
        <v>5689</v>
      </c>
      <c r="F5090" s="786">
        <v>42441</v>
      </c>
      <c r="G5090" s="785" t="s">
        <v>3086</v>
      </c>
      <c r="H5090" s="786">
        <v>42491</v>
      </c>
      <c r="I5090" s="785" t="s">
        <v>27286</v>
      </c>
      <c r="J5090" s="785" t="s">
        <v>629</v>
      </c>
      <c r="K5090" s="785" t="s">
        <v>2612</v>
      </c>
      <c r="L5090" s="785" t="s">
        <v>27287</v>
      </c>
      <c r="M5090" s="785"/>
      <c r="N5090" s="785"/>
      <c r="O5090" s="785"/>
      <c r="P5090" s="787">
        <v>36.245753000000001</v>
      </c>
      <c r="Q5090" s="787">
        <v>-0.25995699999999999</v>
      </c>
      <c r="R5090" s="785" t="s">
        <v>1228</v>
      </c>
      <c r="S5090" s="785" t="s">
        <v>2161</v>
      </c>
      <c r="T5090" s="785" t="s">
        <v>2599</v>
      </c>
      <c r="U5090" s="785" t="s">
        <v>2599</v>
      </c>
      <c r="V5090" s="785">
        <v>6</v>
      </c>
      <c r="W5090" s="785" t="s">
        <v>2608</v>
      </c>
      <c r="X5090" s="785"/>
      <c r="Y5090" s="615" t="str">
        <f t="shared" si="79"/>
        <v>Biogas International Limited</v>
      </c>
      <c r="Z5090" s="785" t="s">
        <v>2599</v>
      </c>
      <c r="AA5090" s="785" t="s">
        <v>5464</v>
      </c>
      <c r="AB5090" s="785" t="s">
        <v>2609</v>
      </c>
      <c r="AC5090" s="785" t="s">
        <v>2610</v>
      </c>
      <c r="AD5090" s="786">
        <v>42796</v>
      </c>
    </row>
    <row r="5091" spans="1:30" ht="15.75">
      <c r="A5091" s="785" t="s">
        <v>4301</v>
      </c>
      <c r="B5091" s="785" t="s">
        <v>27328</v>
      </c>
      <c r="C5091" s="785" t="s">
        <v>4379</v>
      </c>
      <c r="D5091" s="785" t="s">
        <v>2751</v>
      </c>
      <c r="E5091" s="785" t="s">
        <v>5689</v>
      </c>
      <c r="F5091" s="786">
        <v>42441</v>
      </c>
      <c r="G5091" s="785" t="s">
        <v>3086</v>
      </c>
      <c r="H5091" s="786">
        <v>42491</v>
      </c>
      <c r="I5091" s="785" t="s">
        <v>27329</v>
      </c>
      <c r="J5091" s="785" t="s">
        <v>627</v>
      </c>
      <c r="K5091" s="785" t="s">
        <v>2612</v>
      </c>
      <c r="L5091" s="785" t="s">
        <v>27330</v>
      </c>
      <c r="M5091" s="785"/>
      <c r="N5091" s="785"/>
      <c r="O5091" s="785"/>
      <c r="P5091" s="788"/>
      <c r="Q5091" s="788"/>
      <c r="R5091" s="785" t="s">
        <v>27331</v>
      </c>
      <c r="S5091" s="785" t="s">
        <v>27332</v>
      </c>
      <c r="T5091" s="785" t="s">
        <v>27333</v>
      </c>
      <c r="U5091" s="785" t="s">
        <v>27333</v>
      </c>
      <c r="V5091" s="785" t="s">
        <v>2673</v>
      </c>
      <c r="W5091" s="785" t="s">
        <v>2608</v>
      </c>
      <c r="X5091" s="785"/>
      <c r="Y5091" s="615" t="str">
        <f t="shared" si="79"/>
        <v>Biogas International Limited</v>
      </c>
      <c r="Z5091" s="785" t="s">
        <v>2599</v>
      </c>
      <c r="AA5091" s="785" t="s">
        <v>5464</v>
      </c>
      <c r="AB5091" s="785" t="s">
        <v>2609</v>
      </c>
      <c r="AC5091" s="785" t="s">
        <v>2610</v>
      </c>
      <c r="AD5091" s="786">
        <v>42796</v>
      </c>
    </row>
    <row r="5092" spans="1:30" ht="15.75">
      <c r="A5092" s="785" t="s">
        <v>4301</v>
      </c>
      <c r="B5092" s="785" t="s">
        <v>27545</v>
      </c>
      <c r="C5092" s="785" t="s">
        <v>4303</v>
      </c>
      <c r="D5092" s="785" t="s">
        <v>2599</v>
      </c>
      <c r="E5092" s="785" t="s">
        <v>5689</v>
      </c>
      <c r="F5092" s="786">
        <v>42441</v>
      </c>
      <c r="G5092" s="785" t="s">
        <v>3086</v>
      </c>
      <c r="H5092" s="786">
        <v>42491</v>
      </c>
      <c r="I5092" s="785" t="s">
        <v>27546</v>
      </c>
      <c r="J5092" s="785" t="s">
        <v>627</v>
      </c>
      <c r="K5092" s="785" t="s">
        <v>27547</v>
      </c>
      <c r="L5092" s="785" t="s">
        <v>27548</v>
      </c>
      <c r="M5092" s="785"/>
      <c r="N5092" s="785"/>
      <c r="O5092" s="785"/>
      <c r="P5092" s="787">
        <v>36.120852999999997</v>
      </c>
      <c r="Q5092" s="787">
        <v>-0.177317</v>
      </c>
      <c r="R5092" s="785" t="s">
        <v>695</v>
      </c>
      <c r="S5092" s="785" t="s">
        <v>2684</v>
      </c>
      <c r="T5092" s="785" t="s">
        <v>11884</v>
      </c>
      <c r="U5092" s="785" t="s">
        <v>2599</v>
      </c>
      <c r="V5092" s="785" t="s">
        <v>2673</v>
      </c>
      <c r="W5092" s="785" t="s">
        <v>3025</v>
      </c>
      <c r="X5092" s="785"/>
      <c r="Y5092" s="615" t="str">
        <f t="shared" si="79"/>
        <v>Kichemu limited</v>
      </c>
      <c r="Z5092" s="785" t="s">
        <v>2599</v>
      </c>
      <c r="AA5092" s="785" t="s">
        <v>4349</v>
      </c>
      <c r="AB5092" s="785" t="s">
        <v>2605</v>
      </c>
      <c r="AC5092" s="785" t="s">
        <v>2606</v>
      </c>
      <c r="AD5092" s="786">
        <v>42796</v>
      </c>
    </row>
    <row r="5093" spans="1:30" ht="15.75">
      <c r="A5093" s="785" t="s">
        <v>4301</v>
      </c>
      <c r="B5093" s="785" t="s">
        <v>27915</v>
      </c>
      <c r="C5093" s="785" t="s">
        <v>4303</v>
      </c>
      <c r="D5093" s="785" t="s">
        <v>2599</v>
      </c>
      <c r="E5093" s="785" t="s">
        <v>5689</v>
      </c>
      <c r="F5093" s="786">
        <v>42441</v>
      </c>
      <c r="G5093" s="785" t="s">
        <v>3086</v>
      </c>
      <c r="H5093" s="786">
        <v>42491</v>
      </c>
      <c r="I5093" s="785" t="s">
        <v>27916</v>
      </c>
      <c r="J5093" s="785" t="s">
        <v>629</v>
      </c>
      <c r="K5093" s="785" t="s">
        <v>27917</v>
      </c>
      <c r="L5093" s="785" t="s">
        <v>27918</v>
      </c>
      <c r="M5093" s="785"/>
      <c r="N5093" s="785"/>
      <c r="O5093" s="785"/>
      <c r="P5093" s="787">
        <v>37.582044000000003</v>
      </c>
      <c r="Q5093" s="787">
        <v>-0.39200200000000002</v>
      </c>
      <c r="R5093" s="785" t="s">
        <v>1089</v>
      </c>
      <c r="S5093" s="785" t="s">
        <v>2731</v>
      </c>
      <c r="T5093" s="785" t="s">
        <v>4883</v>
      </c>
      <c r="U5093" s="785" t="s">
        <v>7199</v>
      </c>
      <c r="V5093" s="785" t="s">
        <v>2855</v>
      </c>
      <c r="W5093" s="785" t="s">
        <v>2652</v>
      </c>
      <c r="X5093" s="785"/>
      <c r="Y5093" s="615" t="str">
        <f t="shared" si="79"/>
        <v>David Chege</v>
      </c>
      <c r="Z5093" s="785" t="s">
        <v>2599</v>
      </c>
      <c r="AA5093" s="785" t="s">
        <v>4314</v>
      </c>
      <c r="AB5093" s="785" t="s">
        <v>2683</v>
      </c>
      <c r="AC5093" s="785" t="s">
        <v>2606</v>
      </c>
      <c r="AD5093" s="786">
        <v>42796</v>
      </c>
    </row>
    <row r="5094" spans="1:30" ht="15.75">
      <c r="A5094" s="785" t="s">
        <v>4301</v>
      </c>
      <c r="B5094" s="785" t="s">
        <v>28039</v>
      </c>
      <c r="C5094" s="785" t="s">
        <v>4303</v>
      </c>
      <c r="D5094" s="785" t="s">
        <v>2599</v>
      </c>
      <c r="E5094" s="785" t="s">
        <v>5689</v>
      </c>
      <c r="F5094" s="786">
        <v>42441</v>
      </c>
      <c r="G5094" s="785" t="s">
        <v>3086</v>
      </c>
      <c r="H5094" s="786">
        <v>42491</v>
      </c>
      <c r="I5094" s="785" t="s">
        <v>28040</v>
      </c>
      <c r="J5094" s="785" t="s">
        <v>629</v>
      </c>
      <c r="K5094" s="785" t="s">
        <v>28041</v>
      </c>
      <c r="L5094" s="785" t="s">
        <v>28042</v>
      </c>
      <c r="M5094" s="785"/>
      <c r="N5094" s="785"/>
      <c r="O5094" s="785"/>
      <c r="P5094" s="787">
        <v>36.951607000000003</v>
      </c>
      <c r="Q5094" s="787">
        <v>-0.63039699999999999</v>
      </c>
      <c r="R5094" s="785" t="s">
        <v>1030</v>
      </c>
      <c r="S5094" s="785" t="s">
        <v>2143</v>
      </c>
      <c r="T5094" s="785" t="s">
        <v>2144</v>
      </c>
      <c r="U5094" s="785" t="s">
        <v>28043</v>
      </c>
      <c r="V5094" s="785" t="s">
        <v>2855</v>
      </c>
      <c r="W5094" s="785" t="s">
        <v>3212</v>
      </c>
      <c r="X5094" s="785"/>
      <c r="Y5094" s="615" t="str">
        <f t="shared" si="79"/>
        <v>Francis Kamande</v>
      </c>
      <c r="Z5094" s="785" t="s">
        <v>2599</v>
      </c>
      <c r="AA5094" s="785" t="s">
        <v>4314</v>
      </c>
      <c r="AB5094" s="785" t="s">
        <v>2605</v>
      </c>
      <c r="AC5094" s="785" t="s">
        <v>2606</v>
      </c>
      <c r="AD5094" s="786">
        <v>42796</v>
      </c>
    </row>
    <row r="5095" spans="1:30" ht="15.75">
      <c r="A5095" s="785" t="s">
        <v>4301</v>
      </c>
      <c r="B5095" s="785" t="s">
        <v>28057</v>
      </c>
      <c r="C5095" s="785" t="s">
        <v>4379</v>
      </c>
      <c r="D5095" s="785" t="s">
        <v>2751</v>
      </c>
      <c r="E5095" s="785" t="s">
        <v>5689</v>
      </c>
      <c r="F5095" s="786">
        <v>42441</v>
      </c>
      <c r="G5095" s="785" t="s">
        <v>3086</v>
      </c>
      <c r="H5095" s="786">
        <v>42491</v>
      </c>
      <c r="I5095" s="785" t="s">
        <v>28058</v>
      </c>
      <c r="J5095" s="785" t="s">
        <v>629</v>
      </c>
      <c r="K5095" s="785" t="s">
        <v>28059</v>
      </c>
      <c r="L5095" s="785" t="s">
        <v>28060</v>
      </c>
      <c r="M5095" s="785"/>
      <c r="N5095" s="785"/>
      <c r="O5095" s="785"/>
      <c r="P5095" s="788"/>
      <c r="Q5095" s="788"/>
      <c r="R5095" s="785" t="s">
        <v>1961</v>
      </c>
      <c r="S5095" s="785" t="s">
        <v>2600</v>
      </c>
      <c r="T5095" s="785" t="s">
        <v>3428</v>
      </c>
      <c r="U5095" s="785" t="s">
        <v>28061</v>
      </c>
      <c r="V5095" s="785" t="s">
        <v>2855</v>
      </c>
      <c r="W5095" s="785" t="s">
        <v>2680</v>
      </c>
      <c r="X5095" s="785"/>
      <c r="Y5095" s="615" t="str">
        <f t="shared" si="79"/>
        <v>Isaiah M Wandeto</v>
      </c>
      <c r="Z5095" s="785" t="s">
        <v>2599</v>
      </c>
      <c r="AA5095" s="785" t="s">
        <v>4314</v>
      </c>
      <c r="AB5095" s="785" t="s">
        <v>2605</v>
      </c>
      <c r="AC5095" s="785" t="s">
        <v>2606</v>
      </c>
      <c r="AD5095" s="786">
        <v>42796</v>
      </c>
    </row>
    <row r="5096" spans="1:30" ht="15.75">
      <c r="A5096" s="785" t="s">
        <v>4301</v>
      </c>
      <c r="B5096" s="785" t="s">
        <v>28114</v>
      </c>
      <c r="C5096" s="785" t="s">
        <v>4379</v>
      </c>
      <c r="D5096" s="785" t="s">
        <v>2751</v>
      </c>
      <c r="E5096" s="785" t="s">
        <v>5689</v>
      </c>
      <c r="F5096" s="786">
        <v>42441</v>
      </c>
      <c r="G5096" s="785" t="s">
        <v>3086</v>
      </c>
      <c r="H5096" s="786">
        <v>42491</v>
      </c>
      <c r="I5096" s="785" t="s">
        <v>28115</v>
      </c>
      <c r="J5096" s="785" t="s">
        <v>629</v>
      </c>
      <c r="K5096" s="785" t="s">
        <v>28116</v>
      </c>
      <c r="L5096" s="785" t="s">
        <v>28117</v>
      </c>
      <c r="M5096" s="785"/>
      <c r="N5096" s="785"/>
      <c r="O5096" s="785"/>
      <c r="P5096" s="788"/>
      <c r="Q5096" s="788"/>
      <c r="R5096" s="785" t="s">
        <v>1104</v>
      </c>
      <c r="S5096" s="785" t="s">
        <v>26827</v>
      </c>
      <c r="T5096" s="785" t="s">
        <v>26828</v>
      </c>
      <c r="U5096" s="785" t="s">
        <v>28118</v>
      </c>
      <c r="V5096" s="785" t="s">
        <v>2855</v>
      </c>
      <c r="W5096" s="785" t="s">
        <v>3007</v>
      </c>
      <c r="X5096" s="785"/>
      <c r="Y5096" s="615" t="str">
        <f t="shared" si="79"/>
        <v>George Kiriungi Ngatia</v>
      </c>
      <c r="Z5096" s="785" t="s">
        <v>2599</v>
      </c>
      <c r="AA5096" s="785" t="s">
        <v>4314</v>
      </c>
      <c r="AB5096" s="785" t="s">
        <v>2683</v>
      </c>
      <c r="AC5096" s="785" t="s">
        <v>2606</v>
      </c>
      <c r="AD5096" s="786">
        <v>42796</v>
      </c>
    </row>
    <row r="5097" spans="1:30" ht="15.75">
      <c r="A5097" s="785" t="s">
        <v>4301</v>
      </c>
      <c r="B5097" s="785" t="s">
        <v>28123</v>
      </c>
      <c r="C5097" s="785" t="s">
        <v>4379</v>
      </c>
      <c r="D5097" s="785" t="s">
        <v>2751</v>
      </c>
      <c r="E5097" s="785" t="s">
        <v>5689</v>
      </c>
      <c r="F5097" s="786">
        <v>42441</v>
      </c>
      <c r="G5097" s="785" t="s">
        <v>3086</v>
      </c>
      <c r="H5097" s="786">
        <v>42491</v>
      </c>
      <c r="I5097" s="785" t="s">
        <v>28124</v>
      </c>
      <c r="J5097" s="785" t="s">
        <v>629</v>
      </c>
      <c r="K5097" s="785" t="s">
        <v>28125</v>
      </c>
      <c r="L5097" s="785" t="s">
        <v>28126</v>
      </c>
      <c r="M5097" s="785"/>
      <c r="N5097" s="785"/>
      <c r="O5097" s="785"/>
      <c r="P5097" s="788"/>
      <c r="Q5097" s="788"/>
      <c r="R5097" s="785" t="s">
        <v>1104</v>
      </c>
      <c r="S5097" s="785" t="s">
        <v>1826</v>
      </c>
      <c r="T5097" s="785" t="s">
        <v>3363</v>
      </c>
      <c r="U5097" s="785" t="s">
        <v>3012</v>
      </c>
      <c r="V5097" s="785" t="s">
        <v>2855</v>
      </c>
      <c r="W5097" s="785" t="s">
        <v>3007</v>
      </c>
      <c r="X5097" s="785"/>
      <c r="Y5097" s="615" t="str">
        <f t="shared" si="79"/>
        <v>George Kiriungi Ngatia</v>
      </c>
      <c r="Z5097" s="785" t="s">
        <v>2599</v>
      </c>
      <c r="AA5097" s="785" t="s">
        <v>4314</v>
      </c>
      <c r="AB5097" s="785" t="s">
        <v>2683</v>
      </c>
      <c r="AC5097" s="785" t="s">
        <v>2606</v>
      </c>
      <c r="AD5097" s="786">
        <v>42796</v>
      </c>
    </row>
    <row r="5098" spans="1:30" ht="15.75">
      <c r="A5098" s="785" t="s">
        <v>4301</v>
      </c>
      <c r="B5098" s="785" t="s">
        <v>28135</v>
      </c>
      <c r="C5098" s="785" t="s">
        <v>4303</v>
      </c>
      <c r="D5098" s="785" t="s">
        <v>2599</v>
      </c>
      <c r="E5098" s="785" t="s">
        <v>5689</v>
      </c>
      <c r="F5098" s="786">
        <v>42441</v>
      </c>
      <c r="G5098" s="785" t="s">
        <v>3086</v>
      </c>
      <c r="H5098" s="786">
        <v>42491</v>
      </c>
      <c r="I5098" s="785" t="s">
        <v>28136</v>
      </c>
      <c r="J5098" s="785" t="s">
        <v>629</v>
      </c>
      <c r="K5098" s="785" t="s">
        <v>28137</v>
      </c>
      <c r="L5098" s="785" t="s">
        <v>28138</v>
      </c>
      <c r="M5098" s="785"/>
      <c r="N5098" s="785"/>
      <c r="O5098" s="785"/>
      <c r="P5098" s="787">
        <v>36.455097000000002</v>
      </c>
      <c r="Q5098" s="787">
        <v>1.9050000000000001E-2</v>
      </c>
      <c r="R5098" s="785" t="s">
        <v>1228</v>
      </c>
      <c r="S5098" s="785" t="s">
        <v>1229</v>
      </c>
      <c r="T5098" s="785" t="s">
        <v>3287</v>
      </c>
      <c r="U5098" s="785" t="s">
        <v>28139</v>
      </c>
      <c r="V5098" s="785" t="s">
        <v>2855</v>
      </c>
      <c r="W5098" s="785" t="s">
        <v>3288</v>
      </c>
      <c r="X5098" s="785"/>
      <c r="Y5098" s="615" t="str">
        <f t="shared" si="79"/>
        <v>KREEN</v>
      </c>
      <c r="Z5098" s="785" t="s">
        <v>2599</v>
      </c>
      <c r="AA5098" s="785" t="s">
        <v>4314</v>
      </c>
      <c r="AB5098" s="785" t="s">
        <v>2605</v>
      </c>
      <c r="AC5098" s="785" t="s">
        <v>2606</v>
      </c>
      <c r="AD5098" s="786">
        <v>42796</v>
      </c>
    </row>
    <row r="5099" spans="1:30" ht="15.75">
      <c r="A5099" s="785" t="s">
        <v>4301</v>
      </c>
      <c r="B5099" s="785" t="s">
        <v>28834</v>
      </c>
      <c r="C5099" s="785" t="s">
        <v>4303</v>
      </c>
      <c r="D5099" s="785" t="s">
        <v>2599</v>
      </c>
      <c r="E5099" s="785" t="s">
        <v>5689</v>
      </c>
      <c r="F5099" s="786">
        <v>42441</v>
      </c>
      <c r="G5099" s="785" t="s">
        <v>3086</v>
      </c>
      <c r="H5099" s="786">
        <v>42491</v>
      </c>
      <c r="I5099" s="785" t="s">
        <v>28835</v>
      </c>
      <c r="J5099" s="785" t="s">
        <v>627</v>
      </c>
      <c r="K5099" s="785" t="s">
        <v>28836</v>
      </c>
      <c r="L5099" s="785" t="s">
        <v>28837</v>
      </c>
      <c r="M5099" s="785"/>
      <c r="N5099" s="785"/>
      <c r="O5099" s="785"/>
      <c r="P5099" s="787">
        <v>37.103797999999998</v>
      </c>
      <c r="Q5099" s="787">
        <v>-0.441077</v>
      </c>
      <c r="R5099" s="785" t="s">
        <v>1056</v>
      </c>
      <c r="S5099" s="785" t="s">
        <v>2893</v>
      </c>
      <c r="T5099" s="785" t="s">
        <v>3562</v>
      </c>
      <c r="U5099" s="785" t="s">
        <v>3590</v>
      </c>
      <c r="V5099" s="785" t="s">
        <v>2855</v>
      </c>
      <c r="W5099" s="785" t="s">
        <v>3497</v>
      </c>
      <c r="X5099" s="785"/>
      <c r="Y5099" s="615" t="str">
        <f t="shared" si="79"/>
        <v>Cides Ltd</v>
      </c>
      <c r="Z5099" s="785" t="s">
        <v>2599</v>
      </c>
      <c r="AA5099" s="785" t="s">
        <v>4349</v>
      </c>
      <c r="AB5099" s="785" t="s">
        <v>2605</v>
      </c>
      <c r="AC5099" s="785" t="s">
        <v>2606</v>
      </c>
      <c r="AD5099" s="786">
        <v>42796</v>
      </c>
    </row>
    <row r="5100" spans="1:30" ht="15.75">
      <c r="A5100" s="785" t="s">
        <v>4301</v>
      </c>
      <c r="B5100" s="785" t="s">
        <v>28847</v>
      </c>
      <c r="C5100" s="785" t="s">
        <v>4303</v>
      </c>
      <c r="D5100" s="785" t="s">
        <v>2599</v>
      </c>
      <c r="E5100" s="785" t="s">
        <v>5689</v>
      </c>
      <c r="F5100" s="786">
        <v>42441</v>
      </c>
      <c r="G5100" s="785" t="s">
        <v>3086</v>
      </c>
      <c r="H5100" s="786">
        <v>42491</v>
      </c>
      <c r="I5100" s="785" t="s">
        <v>28848</v>
      </c>
      <c r="J5100" s="785" t="s">
        <v>629</v>
      </c>
      <c r="K5100" s="785" t="s">
        <v>28849</v>
      </c>
      <c r="L5100" s="785" t="s">
        <v>28850</v>
      </c>
      <c r="M5100" s="785"/>
      <c r="N5100" s="785"/>
      <c r="O5100" s="785"/>
      <c r="P5100" s="787">
        <v>36.163473000000003</v>
      </c>
      <c r="Q5100" s="787">
        <v>-6.275E-2</v>
      </c>
      <c r="R5100" s="785" t="s">
        <v>695</v>
      </c>
      <c r="S5100" s="785" t="s">
        <v>2684</v>
      </c>
      <c r="T5100" s="785" t="s">
        <v>12933</v>
      </c>
      <c r="U5100" s="785" t="s">
        <v>7145</v>
      </c>
      <c r="V5100" s="785" t="s">
        <v>2855</v>
      </c>
      <c r="W5100" s="785" t="s">
        <v>3025</v>
      </c>
      <c r="X5100" s="785"/>
      <c r="Y5100" s="615" t="str">
        <f t="shared" si="79"/>
        <v>Kichemu limited</v>
      </c>
      <c r="Z5100" s="785" t="s">
        <v>2599</v>
      </c>
      <c r="AA5100" s="785" t="s">
        <v>4349</v>
      </c>
      <c r="AB5100" s="785" t="s">
        <v>2605</v>
      </c>
      <c r="AC5100" s="785" t="s">
        <v>2606</v>
      </c>
      <c r="AD5100" s="786">
        <v>42796</v>
      </c>
    </row>
    <row r="5101" spans="1:30" ht="15.75">
      <c r="A5101" s="785" t="s">
        <v>4301</v>
      </c>
      <c r="B5101" s="785" t="s">
        <v>29018</v>
      </c>
      <c r="C5101" s="785" t="s">
        <v>4303</v>
      </c>
      <c r="D5101" s="785" t="s">
        <v>2599</v>
      </c>
      <c r="E5101" s="785" t="s">
        <v>5689</v>
      </c>
      <c r="F5101" s="786">
        <v>42441</v>
      </c>
      <c r="G5101" s="785" t="s">
        <v>3086</v>
      </c>
      <c r="H5101" s="786">
        <v>42491</v>
      </c>
      <c r="I5101" s="785" t="s">
        <v>29019</v>
      </c>
      <c r="J5101" s="785" t="s">
        <v>627</v>
      </c>
      <c r="K5101" s="785" t="s">
        <v>29020</v>
      </c>
      <c r="L5101" s="785" t="s">
        <v>29021</v>
      </c>
      <c r="M5101" s="785"/>
      <c r="N5101" s="785"/>
      <c r="O5101" s="785"/>
      <c r="P5101" s="787">
        <v>37.622861</v>
      </c>
      <c r="Q5101" s="787">
        <v>-0.18221200000000001</v>
      </c>
      <c r="R5101" s="785" t="s">
        <v>1104</v>
      </c>
      <c r="S5101" s="785" t="s">
        <v>2643</v>
      </c>
      <c r="T5101" s="785" t="s">
        <v>3000</v>
      </c>
      <c r="U5101" s="785" t="s">
        <v>3248</v>
      </c>
      <c r="V5101" s="785" t="s">
        <v>2855</v>
      </c>
      <c r="W5101" s="785" t="s">
        <v>3253</v>
      </c>
      <c r="X5101" s="785"/>
      <c r="Y5101" s="615" t="str">
        <f t="shared" si="79"/>
        <v>Likunga Company Limited</v>
      </c>
      <c r="Z5101" s="785" t="s">
        <v>2599</v>
      </c>
      <c r="AA5101" s="785" t="s">
        <v>4349</v>
      </c>
      <c r="AB5101" s="785" t="s">
        <v>2683</v>
      </c>
      <c r="AC5101" s="785" t="s">
        <v>2606</v>
      </c>
      <c r="AD5101" s="786">
        <v>42796</v>
      </c>
    </row>
    <row r="5102" spans="1:30" ht="15.75">
      <c r="A5102" s="785" t="s">
        <v>4301</v>
      </c>
      <c r="B5102" s="785" t="s">
        <v>29026</v>
      </c>
      <c r="C5102" s="785" t="s">
        <v>4303</v>
      </c>
      <c r="D5102" s="785" t="s">
        <v>2599</v>
      </c>
      <c r="E5102" s="785" t="s">
        <v>5689</v>
      </c>
      <c r="F5102" s="786">
        <v>42441</v>
      </c>
      <c r="G5102" s="785" t="s">
        <v>3086</v>
      </c>
      <c r="H5102" s="786">
        <v>42491</v>
      </c>
      <c r="I5102" s="785" t="s">
        <v>29027</v>
      </c>
      <c r="J5102" s="785" t="s">
        <v>629</v>
      </c>
      <c r="K5102" s="785" t="s">
        <v>29028</v>
      </c>
      <c r="L5102" s="785" t="s">
        <v>29029</v>
      </c>
      <c r="M5102" s="785"/>
      <c r="N5102" s="785"/>
      <c r="O5102" s="785"/>
      <c r="P5102" s="787">
        <v>37.157370999999998</v>
      </c>
      <c r="Q5102" s="787">
        <v>-0.90392799999999995</v>
      </c>
      <c r="R5102" s="785" t="s">
        <v>1030</v>
      </c>
      <c r="S5102" s="785" t="s">
        <v>2646</v>
      </c>
      <c r="T5102" s="785" t="s">
        <v>17732</v>
      </c>
      <c r="U5102" s="785" t="s">
        <v>3139</v>
      </c>
      <c r="V5102" s="785" t="s">
        <v>2855</v>
      </c>
      <c r="W5102" s="785" t="s">
        <v>3042</v>
      </c>
      <c r="X5102" s="785"/>
      <c r="Y5102" s="615" t="str">
        <f t="shared" si="79"/>
        <v>Samjubiotec Enterprises</v>
      </c>
      <c r="Z5102" s="785" t="s">
        <v>2599</v>
      </c>
      <c r="AA5102" s="785" t="s">
        <v>4349</v>
      </c>
      <c r="AB5102" s="785" t="s">
        <v>2605</v>
      </c>
      <c r="AC5102" s="785" t="s">
        <v>2606</v>
      </c>
      <c r="AD5102" s="786">
        <v>42796</v>
      </c>
    </row>
    <row r="5103" spans="1:30" ht="15.75">
      <c r="A5103" s="785" t="s">
        <v>4301</v>
      </c>
      <c r="B5103" s="785" t="s">
        <v>29085</v>
      </c>
      <c r="C5103" s="785" t="s">
        <v>4303</v>
      </c>
      <c r="D5103" s="785" t="s">
        <v>2599</v>
      </c>
      <c r="E5103" s="785" t="s">
        <v>5689</v>
      </c>
      <c r="F5103" s="786">
        <v>42441</v>
      </c>
      <c r="G5103" s="785" t="s">
        <v>3086</v>
      </c>
      <c r="H5103" s="786">
        <v>42491</v>
      </c>
      <c r="I5103" s="785" t="s">
        <v>29086</v>
      </c>
      <c r="J5103" s="785" t="s">
        <v>629</v>
      </c>
      <c r="K5103" s="785" t="s">
        <v>2612</v>
      </c>
      <c r="L5103" s="785" t="s">
        <v>29087</v>
      </c>
      <c r="M5103" s="785"/>
      <c r="N5103" s="785"/>
      <c r="O5103" s="785"/>
      <c r="P5103" s="787">
        <v>37.949750999999999</v>
      </c>
      <c r="Q5103" s="787">
        <v>0.21263299999999999</v>
      </c>
      <c r="R5103" s="785" t="s">
        <v>1104</v>
      </c>
      <c r="S5103" s="785" t="s">
        <v>2806</v>
      </c>
      <c r="T5103" s="785" t="s">
        <v>29088</v>
      </c>
      <c r="U5103" s="785" t="s">
        <v>29088</v>
      </c>
      <c r="V5103" s="785" t="s">
        <v>2855</v>
      </c>
      <c r="W5103" s="785" t="s">
        <v>2693</v>
      </c>
      <c r="X5103" s="785"/>
      <c r="Y5103" s="615" t="str">
        <f t="shared" si="79"/>
        <v>Andcol Enterprises</v>
      </c>
      <c r="Z5103" s="785" t="s">
        <v>2599</v>
      </c>
      <c r="AA5103" s="785" t="s">
        <v>4349</v>
      </c>
      <c r="AB5103" s="785" t="s">
        <v>2605</v>
      </c>
      <c r="AC5103" s="785" t="s">
        <v>2606</v>
      </c>
      <c r="AD5103" s="786">
        <v>42796</v>
      </c>
    </row>
    <row r="5104" spans="1:30" ht="15.75">
      <c r="A5104" s="785" t="s">
        <v>4301</v>
      </c>
      <c r="B5104" s="785" t="s">
        <v>29089</v>
      </c>
      <c r="C5104" s="785" t="s">
        <v>4303</v>
      </c>
      <c r="D5104" s="785" t="s">
        <v>2599</v>
      </c>
      <c r="E5104" s="785" t="s">
        <v>5689</v>
      </c>
      <c r="F5104" s="786">
        <v>42441</v>
      </c>
      <c r="G5104" s="785" t="s">
        <v>3086</v>
      </c>
      <c r="H5104" s="786">
        <v>42491</v>
      </c>
      <c r="I5104" s="785" t="s">
        <v>29090</v>
      </c>
      <c r="J5104" s="785" t="s">
        <v>629</v>
      </c>
      <c r="K5104" s="785" t="s">
        <v>2612</v>
      </c>
      <c r="L5104" s="785" t="s">
        <v>29091</v>
      </c>
      <c r="M5104" s="785"/>
      <c r="N5104" s="785"/>
      <c r="O5104" s="785"/>
      <c r="P5104" s="787">
        <v>36.990951000000003</v>
      </c>
      <c r="Q5104" s="787">
        <v>-0.92101299999999997</v>
      </c>
      <c r="R5104" s="785" t="s">
        <v>1030</v>
      </c>
      <c r="S5104" s="785" t="s">
        <v>1795</v>
      </c>
      <c r="T5104" s="785" t="s">
        <v>9435</v>
      </c>
      <c r="U5104" s="785" t="s">
        <v>2831</v>
      </c>
      <c r="V5104" s="785" t="s">
        <v>2855</v>
      </c>
      <c r="W5104" s="785" t="s">
        <v>2693</v>
      </c>
      <c r="X5104" s="785"/>
      <c r="Y5104" s="615" t="str">
        <f t="shared" si="79"/>
        <v>Andcol Enterprises</v>
      </c>
      <c r="Z5104" s="785" t="s">
        <v>2599</v>
      </c>
      <c r="AA5104" s="785" t="s">
        <v>4349</v>
      </c>
      <c r="AB5104" s="785" t="s">
        <v>2605</v>
      </c>
      <c r="AC5104" s="785" t="s">
        <v>2606</v>
      </c>
      <c r="AD5104" s="786">
        <v>42796</v>
      </c>
    </row>
    <row r="5105" spans="1:30" ht="15.75">
      <c r="A5105" s="785" t="s">
        <v>4301</v>
      </c>
      <c r="B5105" s="785" t="s">
        <v>29111</v>
      </c>
      <c r="C5105" s="785" t="s">
        <v>4303</v>
      </c>
      <c r="D5105" s="785" t="s">
        <v>2599</v>
      </c>
      <c r="E5105" s="785" t="s">
        <v>5689</v>
      </c>
      <c r="F5105" s="786">
        <v>42441</v>
      </c>
      <c r="G5105" s="785" t="s">
        <v>3086</v>
      </c>
      <c r="H5105" s="786">
        <v>42491</v>
      </c>
      <c r="I5105" s="785" t="s">
        <v>29112</v>
      </c>
      <c r="J5105" s="785" t="s">
        <v>629</v>
      </c>
      <c r="K5105" s="785" t="s">
        <v>29113</v>
      </c>
      <c r="L5105" s="785" t="s">
        <v>29114</v>
      </c>
      <c r="M5105" s="785"/>
      <c r="N5105" s="785"/>
      <c r="O5105" s="785"/>
      <c r="P5105" s="787">
        <v>37.666970999999997</v>
      </c>
      <c r="Q5105" s="787">
        <v>-0.47425600000000001</v>
      </c>
      <c r="R5105" s="785" t="s">
        <v>1089</v>
      </c>
      <c r="S5105" s="785" t="s">
        <v>1860</v>
      </c>
      <c r="T5105" s="785" t="s">
        <v>2599</v>
      </c>
      <c r="U5105" s="785" t="s">
        <v>3537</v>
      </c>
      <c r="V5105" s="785" t="s">
        <v>2855</v>
      </c>
      <c r="W5105" s="785" t="s">
        <v>3305</v>
      </c>
      <c r="X5105" s="785"/>
      <c r="Y5105" s="615" t="str">
        <f t="shared" si="79"/>
        <v>Bio Esline Company Ltd</v>
      </c>
      <c r="Z5105" s="785" t="s">
        <v>2599</v>
      </c>
      <c r="AA5105" s="785" t="s">
        <v>4349</v>
      </c>
      <c r="AB5105" s="785" t="s">
        <v>2605</v>
      </c>
      <c r="AC5105" s="785" t="s">
        <v>2606</v>
      </c>
      <c r="AD5105" s="786">
        <v>42796</v>
      </c>
    </row>
    <row r="5106" spans="1:30" ht="15.75">
      <c r="A5106" s="785" t="s">
        <v>4301</v>
      </c>
      <c r="B5106" s="785" t="s">
        <v>29115</v>
      </c>
      <c r="C5106" s="785" t="s">
        <v>4303</v>
      </c>
      <c r="D5106" s="785" t="s">
        <v>2599</v>
      </c>
      <c r="E5106" s="785" t="s">
        <v>5689</v>
      </c>
      <c r="F5106" s="786">
        <v>42441</v>
      </c>
      <c r="G5106" s="785" t="s">
        <v>3086</v>
      </c>
      <c r="H5106" s="786">
        <v>42491</v>
      </c>
      <c r="I5106" s="785" t="s">
        <v>29116</v>
      </c>
      <c r="J5106" s="785" t="s">
        <v>629</v>
      </c>
      <c r="K5106" s="785" t="s">
        <v>29117</v>
      </c>
      <c r="L5106" s="785" t="s">
        <v>29118</v>
      </c>
      <c r="M5106" s="785"/>
      <c r="N5106" s="785"/>
      <c r="O5106" s="785"/>
      <c r="P5106" s="787">
        <v>37.698206999999996</v>
      </c>
      <c r="Q5106" s="787">
        <v>-0.46346900000000002</v>
      </c>
      <c r="R5106" s="785" t="s">
        <v>1089</v>
      </c>
      <c r="S5106" s="785" t="s">
        <v>19082</v>
      </c>
      <c r="T5106" s="785" t="s">
        <v>2599</v>
      </c>
      <c r="U5106" s="785" t="s">
        <v>29119</v>
      </c>
      <c r="V5106" s="785" t="s">
        <v>2855</v>
      </c>
      <c r="W5106" s="785" t="s">
        <v>3305</v>
      </c>
      <c r="X5106" s="785"/>
      <c r="Y5106" s="615" t="str">
        <f t="shared" si="79"/>
        <v>Bio Esline Company Ltd</v>
      </c>
      <c r="Z5106" s="785" t="s">
        <v>2599</v>
      </c>
      <c r="AA5106" s="785" t="s">
        <v>4349</v>
      </c>
      <c r="AB5106" s="785" t="s">
        <v>2605</v>
      </c>
      <c r="AC5106" s="785" t="s">
        <v>2606</v>
      </c>
      <c r="AD5106" s="786">
        <v>42796</v>
      </c>
    </row>
    <row r="5107" spans="1:30" ht="15.75">
      <c r="A5107" s="785" t="s">
        <v>4301</v>
      </c>
      <c r="B5107" s="785" t="s">
        <v>29177</v>
      </c>
      <c r="C5107" s="785" t="s">
        <v>4303</v>
      </c>
      <c r="D5107" s="785" t="s">
        <v>2599</v>
      </c>
      <c r="E5107" s="785" t="s">
        <v>5689</v>
      </c>
      <c r="F5107" s="786">
        <v>42441</v>
      </c>
      <c r="G5107" s="785" t="s">
        <v>3086</v>
      </c>
      <c r="H5107" s="786">
        <v>42491</v>
      </c>
      <c r="I5107" s="785" t="s">
        <v>29178</v>
      </c>
      <c r="J5107" s="785" t="s">
        <v>629</v>
      </c>
      <c r="K5107" s="785" t="s">
        <v>29179</v>
      </c>
      <c r="L5107" s="785" t="s">
        <v>29180</v>
      </c>
      <c r="M5107" s="785"/>
      <c r="N5107" s="785"/>
      <c r="O5107" s="785"/>
      <c r="P5107" s="787">
        <v>35.016137999999998</v>
      </c>
      <c r="Q5107" s="787">
        <v>-0.74017200000000005</v>
      </c>
      <c r="R5107" s="785" t="s">
        <v>843</v>
      </c>
      <c r="S5107" s="785" t="s">
        <v>3040</v>
      </c>
      <c r="T5107" s="785" t="s">
        <v>3646</v>
      </c>
      <c r="U5107" s="785" t="s">
        <v>22338</v>
      </c>
      <c r="V5107" s="785" t="s">
        <v>2855</v>
      </c>
      <c r="W5107" s="785" t="s">
        <v>22222</v>
      </c>
      <c r="X5107" s="785"/>
      <c r="Y5107" s="615" t="str">
        <f t="shared" si="79"/>
        <v>Nyansancha Biogas</v>
      </c>
      <c r="Z5107" s="785" t="s">
        <v>2599</v>
      </c>
      <c r="AA5107" s="785" t="s">
        <v>4349</v>
      </c>
      <c r="AB5107" s="785" t="s">
        <v>2605</v>
      </c>
      <c r="AC5107" s="785" t="s">
        <v>2606</v>
      </c>
      <c r="AD5107" s="786">
        <v>42796</v>
      </c>
    </row>
    <row r="5108" spans="1:30" ht="15.75">
      <c r="A5108" s="785" t="s">
        <v>4301</v>
      </c>
      <c r="B5108" s="785" t="s">
        <v>29199</v>
      </c>
      <c r="C5108" s="785" t="s">
        <v>4303</v>
      </c>
      <c r="D5108" s="785" t="s">
        <v>2599</v>
      </c>
      <c r="E5108" s="785" t="s">
        <v>5689</v>
      </c>
      <c r="F5108" s="786">
        <v>42441</v>
      </c>
      <c r="G5108" s="785" t="s">
        <v>3086</v>
      </c>
      <c r="H5108" s="786">
        <v>42491</v>
      </c>
      <c r="I5108" s="785" t="s">
        <v>29200</v>
      </c>
      <c r="J5108" s="785" t="s">
        <v>627</v>
      </c>
      <c r="K5108" s="785" t="s">
        <v>29201</v>
      </c>
      <c r="L5108" s="785" t="s">
        <v>29202</v>
      </c>
      <c r="M5108" s="785"/>
      <c r="N5108" s="785"/>
      <c r="O5108" s="785"/>
      <c r="P5108" s="787">
        <v>37.621613000000004</v>
      </c>
      <c r="Q5108" s="787">
        <v>-0.152948</v>
      </c>
      <c r="R5108" s="785" t="s">
        <v>1104</v>
      </c>
      <c r="S5108" s="785" t="s">
        <v>2643</v>
      </c>
      <c r="T5108" s="785" t="s">
        <v>3000</v>
      </c>
      <c r="U5108" s="785" t="s">
        <v>3028</v>
      </c>
      <c r="V5108" s="785" t="s">
        <v>2855</v>
      </c>
      <c r="W5108" s="785" t="s">
        <v>3253</v>
      </c>
      <c r="X5108" s="785"/>
      <c r="Y5108" s="615" t="str">
        <f t="shared" si="79"/>
        <v>Likunga Company Limited</v>
      </c>
      <c r="Z5108" s="785" t="s">
        <v>2599</v>
      </c>
      <c r="AA5108" s="785" t="s">
        <v>4349</v>
      </c>
      <c r="AB5108" s="785" t="s">
        <v>2605</v>
      </c>
      <c r="AC5108" s="785" t="s">
        <v>2606</v>
      </c>
      <c r="AD5108" s="786">
        <v>42796</v>
      </c>
    </row>
    <row r="5109" spans="1:30" ht="15.75">
      <c r="A5109" s="785" t="s">
        <v>4301</v>
      </c>
      <c r="B5109" s="785" t="s">
        <v>29537</v>
      </c>
      <c r="C5109" s="785" t="s">
        <v>4303</v>
      </c>
      <c r="D5109" s="785" t="s">
        <v>2599</v>
      </c>
      <c r="E5109" s="785" t="s">
        <v>5689</v>
      </c>
      <c r="F5109" s="786">
        <v>42441</v>
      </c>
      <c r="G5109" s="785" t="s">
        <v>3086</v>
      </c>
      <c r="H5109" s="786">
        <v>42491</v>
      </c>
      <c r="I5109" s="785" t="s">
        <v>29538</v>
      </c>
      <c r="J5109" s="785" t="s">
        <v>627</v>
      </c>
      <c r="K5109" s="785" t="s">
        <v>29539</v>
      </c>
      <c r="L5109" s="785" t="s">
        <v>29540</v>
      </c>
      <c r="M5109" s="785"/>
      <c r="N5109" s="785"/>
      <c r="O5109" s="785" t="s">
        <v>29541</v>
      </c>
      <c r="P5109" s="787">
        <v>37.102423000000002</v>
      </c>
      <c r="Q5109" s="787">
        <v>-0.42918699999999999</v>
      </c>
      <c r="R5109" s="785" t="s">
        <v>1056</v>
      </c>
      <c r="S5109" s="785" t="s">
        <v>2893</v>
      </c>
      <c r="T5109" s="785" t="s">
        <v>2941</v>
      </c>
      <c r="U5109" s="785" t="s">
        <v>3590</v>
      </c>
      <c r="V5109" s="785" t="s">
        <v>2855</v>
      </c>
      <c r="W5109" s="785" t="s">
        <v>3497</v>
      </c>
      <c r="X5109" s="785"/>
      <c r="Y5109" s="615" t="str">
        <f t="shared" si="79"/>
        <v>Cides Ltd</v>
      </c>
      <c r="Z5109" s="785" t="s">
        <v>2599</v>
      </c>
      <c r="AA5109" s="785" t="s">
        <v>4349</v>
      </c>
      <c r="AB5109" s="785" t="s">
        <v>2605</v>
      </c>
      <c r="AC5109" s="785" t="s">
        <v>2606</v>
      </c>
      <c r="AD5109" s="786">
        <v>42829</v>
      </c>
    </row>
    <row r="5110" spans="1:30" ht="15.75">
      <c r="A5110" s="785" t="s">
        <v>4301</v>
      </c>
      <c r="B5110" s="785" t="s">
        <v>30826</v>
      </c>
      <c r="C5110" s="785" t="s">
        <v>4303</v>
      </c>
      <c r="D5110" s="785" t="s">
        <v>2599</v>
      </c>
      <c r="E5110" s="785" t="s">
        <v>5689</v>
      </c>
      <c r="F5110" s="786">
        <v>42441</v>
      </c>
      <c r="G5110" s="785" t="s">
        <v>3086</v>
      </c>
      <c r="H5110" s="786">
        <v>42491</v>
      </c>
      <c r="I5110" s="785" t="s">
        <v>30827</v>
      </c>
      <c r="J5110" s="785" t="s">
        <v>629</v>
      </c>
      <c r="K5110" s="785" t="s">
        <v>30828</v>
      </c>
      <c r="L5110" s="785" t="s">
        <v>30829</v>
      </c>
      <c r="M5110" s="785"/>
      <c r="N5110" s="785"/>
      <c r="O5110" s="785"/>
      <c r="P5110" s="787">
        <v>37.047080000000001</v>
      </c>
      <c r="Q5110" s="787">
        <v>-0.528945</v>
      </c>
      <c r="R5110" s="785" t="s">
        <v>1056</v>
      </c>
      <c r="S5110" s="785" t="s">
        <v>1289</v>
      </c>
      <c r="T5110" s="785" t="s">
        <v>30830</v>
      </c>
      <c r="U5110" s="785" t="s">
        <v>30831</v>
      </c>
      <c r="V5110" s="785" t="s">
        <v>3004</v>
      </c>
      <c r="W5110" s="785" t="s">
        <v>18381</v>
      </c>
      <c r="X5110" s="785"/>
      <c r="Y5110" s="615" t="str">
        <f t="shared" si="79"/>
        <v>Nekta Investments Limited</v>
      </c>
      <c r="Z5110" s="785" t="s">
        <v>2599</v>
      </c>
      <c r="AA5110" s="785" t="s">
        <v>4314</v>
      </c>
      <c r="AB5110" s="785" t="s">
        <v>2683</v>
      </c>
      <c r="AC5110" s="785" t="s">
        <v>2606</v>
      </c>
      <c r="AD5110" s="786">
        <v>42796</v>
      </c>
    </row>
    <row r="5111" spans="1:30" ht="15.75">
      <c r="A5111" s="785" t="s">
        <v>4301</v>
      </c>
      <c r="B5111" s="785" t="s">
        <v>30836</v>
      </c>
      <c r="C5111" s="785" t="s">
        <v>4303</v>
      </c>
      <c r="D5111" s="785" t="s">
        <v>2599</v>
      </c>
      <c r="E5111" s="785" t="s">
        <v>5689</v>
      </c>
      <c r="F5111" s="786">
        <v>42441</v>
      </c>
      <c r="G5111" s="785" t="s">
        <v>3086</v>
      </c>
      <c r="H5111" s="786">
        <v>42491</v>
      </c>
      <c r="I5111" s="785" t="s">
        <v>30837</v>
      </c>
      <c r="J5111" s="785" t="s">
        <v>629</v>
      </c>
      <c r="K5111" s="785" t="s">
        <v>30838</v>
      </c>
      <c r="L5111" s="785" t="s">
        <v>30839</v>
      </c>
      <c r="M5111" s="785"/>
      <c r="N5111" s="785"/>
      <c r="O5111" s="785"/>
      <c r="P5111" s="787">
        <v>36.843277</v>
      </c>
      <c r="Q5111" s="787">
        <v>-1.0687819999999999</v>
      </c>
      <c r="R5111" s="785" t="s">
        <v>821</v>
      </c>
      <c r="S5111" s="785" t="s">
        <v>871</v>
      </c>
      <c r="T5111" s="785" t="s">
        <v>2836</v>
      </c>
      <c r="U5111" s="785" t="s">
        <v>2946</v>
      </c>
      <c r="V5111" s="785" t="s">
        <v>3004</v>
      </c>
      <c r="W5111" s="785" t="s">
        <v>2714</v>
      </c>
      <c r="X5111" s="785"/>
      <c r="Y5111" s="615" t="str">
        <f t="shared" si="79"/>
        <v>Joseph Ndua Tatu</v>
      </c>
      <c r="Z5111" s="785" t="s">
        <v>2599</v>
      </c>
      <c r="AA5111" s="785" t="s">
        <v>4314</v>
      </c>
      <c r="AB5111" s="785" t="s">
        <v>2605</v>
      </c>
      <c r="AC5111" s="785" t="s">
        <v>2606</v>
      </c>
      <c r="AD5111" s="786">
        <v>42796</v>
      </c>
    </row>
    <row r="5112" spans="1:30" ht="15.75">
      <c r="A5112" s="785" t="s">
        <v>4301</v>
      </c>
      <c r="B5112" s="785" t="s">
        <v>30921</v>
      </c>
      <c r="C5112" s="785" t="s">
        <v>4303</v>
      </c>
      <c r="D5112" s="785" t="s">
        <v>2599</v>
      </c>
      <c r="E5112" s="785" t="s">
        <v>5689</v>
      </c>
      <c r="F5112" s="786">
        <v>42441</v>
      </c>
      <c r="G5112" s="785" t="s">
        <v>3086</v>
      </c>
      <c r="H5112" s="786">
        <v>42491</v>
      </c>
      <c r="I5112" s="785" t="s">
        <v>30922</v>
      </c>
      <c r="J5112" s="785" t="s">
        <v>627</v>
      </c>
      <c r="K5112" s="785" t="s">
        <v>30923</v>
      </c>
      <c r="L5112" s="785" t="s">
        <v>30924</v>
      </c>
      <c r="M5112" s="785"/>
      <c r="N5112" s="785"/>
      <c r="O5112" s="785"/>
      <c r="P5112" s="787">
        <v>34.514446999999997</v>
      </c>
      <c r="Q5112" s="787">
        <v>0.106833</v>
      </c>
      <c r="R5112" s="785" t="s">
        <v>2916</v>
      </c>
      <c r="S5112" s="785" t="s">
        <v>16373</v>
      </c>
      <c r="T5112" s="785" t="s">
        <v>30925</v>
      </c>
      <c r="U5112" s="785" t="s">
        <v>30926</v>
      </c>
      <c r="V5112" s="785" t="s">
        <v>3004</v>
      </c>
      <c r="W5112" s="785" t="s">
        <v>2853</v>
      </c>
      <c r="X5112" s="785"/>
      <c r="Y5112" s="615" t="str">
        <f t="shared" si="79"/>
        <v>Peter O Ong'ai</v>
      </c>
      <c r="Z5112" s="785" t="s">
        <v>2599</v>
      </c>
      <c r="AA5112" s="785" t="s">
        <v>4314</v>
      </c>
      <c r="AB5112" s="785" t="s">
        <v>2605</v>
      </c>
      <c r="AC5112" s="785" t="s">
        <v>2606</v>
      </c>
      <c r="AD5112" s="786">
        <v>42796</v>
      </c>
    </row>
    <row r="5113" spans="1:30" ht="15.75">
      <c r="A5113" s="785" t="s">
        <v>4301</v>
      </c>
      <c r="B5113" s="785" t="s">
        <v>30963</v>
      </c>
      <c r="C5113" s="785" t="s">
        <v>4379</v>
      </c>
      <c r="D5113" s="785" t="s">
        <v>2751</v>
      </c>
      <c r="E5113" s="785" t="s">
        <v>5689</v>
      </c>
      <c r="F5113" s="786">
        <v>42441</v>
      </c>
      <c r="G5113" s="785" t="s">
        <v>3086</v>
      </c>
      <c r="H5113" s="786">
        <v>42491</v>
      </c>
      <c r="I5113" s="785" t="s">
        <v>30964</v>
      </c>
      <c r="J5113" s="785" t="s">
        <v>629</v>
      </c>
      <c r="K5113" s="785" t="s">
        <v>2612</v>
      </c>
      <c r="L5113" s="785" t="s">
        <v>30965</v>
      </c>
      <c r="M5113" s="785"/>
      <c r="N5113" s="785"/>
      <c r="O5113" s="785"/>
      <c r="P5113" s="788"/>
      <c r="Q5113" s="788"/>
      <c r="R5113" s="785" t="s">
        <v>695</v>
      </c>
      <c r="S5113" s="785" t="s">
        <v>2766</v>
      </c>
      <c r="T5113" s="785" t="s">
        <v>2641</v>
      </c>
      <c r="U5113" s="785" t="s">
        <v>2976</v>
      </c>
      <c r="V5113" s="785" t="s">
        <v>3004</v>
      </c>
      <c r="W5113" s="785" t="s">
        <v>2872</v>
      </c>
      <c r="X5113" s="785"/>
      <c r="Y5113" s="615" t="str">
        <f t="shared" si="79"/>
        <v>Samson Tenai</v>
      </c>
      <c r="Z5113" s="785" t="s">
        <v>2599</v>
      </c>
      <c r="AA5113" s="785" t="s">
        <v>4314</v>
      </c>
      <c r="AB5113" s="785" t="s">
        <v>2683</v>
      </c>
      <c r="AC5113" s="785" t="s">
        <v>2606</v>
      </c>
      <c r="AD5113" s="786">
        <v>42796</v>
      </c>
    </row>
    <row r="5114" spans="1:30" ht="15.75">
      <c r="A5114" s="785" t="s">
        <v>4301</v>
      </c>
      <c r="B5114" s="785" t="s">
        <v>30966</v>
      </c>
      <c r="C5114" s="785" t="s">
        <v>4303</v>
      </c>
      <c r="D5114" s="785" t="s">
        <v>2599</v>
      </c>
      <c r="E5114" s="785" t="s">
        <v>5689</v>
      </c>
      <c r="F5114" s="786">
        <v>42441</v>
      </c>
      <c r="G5114" s="785" t="s">
        <v>3086</v>
      </c>
      <c r="H5114" s="786">
        <v>42491</v>
      </c>
      <c r="I5114" s="785" t="s">
        <v>30967</v>
      </c>
      <c r="J5114" s="785" t="s">
        <v>629</v>
      </c>
      <c r="K5114" s="785" t="s">
        <v>2612</v>
      </c>
      <c r="L5114" s="785" t="s">
        <v>30968</v>
      </c>
      <c r="M5114" s="785"/>
      <c r="N5114" s="785"/>
      <c r="O5114" s="785"/>
      <c r="P5114" s="787">
        <v>35.082169</v>
      </c>
      <c r="Q5114" s="787">
        <v>0.96545800000000004</v>
      </c>
      <c r="R5114" s="785" t="s">
        <v>1189</v>
      </c>
      <c r="S5114" s="785" t="s">
        <v>1368</v>
      </c>
      <c r="T5114" s="785" t="s">
        <v>2936</v>
      </c>
      <c r="U5114" s="785" t="s">
        <v>2936</v>
      </c>
      <c r="V5114" s="785" t="s">
        <v>3004</v>
      </c>
      <c r="W5114" s="785" t="s">
        <v>2872</v>
      </c>
      <c r="X5114" s="785"/>
      <c r="Y5114" s="615" t="str">
        <f t="shared" si="79"/>
        <v>Samson Tenai</v>
      </c>
      <c r="Z5114" s="785" t="s">
        <v>2599</v>
      </c>
      <c r="AA5114" s="785" t="s">
        <v>4314</v>
      </c>
      <c r="AB5114" s="785" t="s">
        <v>2605</v>
      </c>
      <c r="AC5114" s="785" t="s">
        <v>2606</v>
      </c>
      <c r="AD5114" s="786">
        <v>42796</v>
      </c>
    </row>
    <row r="5115" spans="1:30" ht="15.75">
      <c r="A5115" s="785" t="s">
        <v>4301</v>
      </c>
      <c r="B5115" s="785" t="s">
        <v>31007</v>
      </c>
      <c r="C5115" s="785" t="s">
        <v>4322</v>
      </c>
      <c r="D5115" s="785" t="s">
        <v>2618</v>
      </c>
      <c r="E5115" s="785" t="s">
        <v>5689</v>
      </c>
      <c r="F5115" s="786">
        <v>42441</v>
      </c>
      <c r="G5115" s="785" t="s">
        <v>3086</v>
      </c>
      <c r="H5115" s="786">
        <v>42491</v>
      </c>
      <c r="I5115" s="785" t="s">
        <v>31008</v>
      </c>
      <c r="J5115" s="785" t="s">
        <v>627</v>
      </c>
      <c r="K5115" s="785" t="s">
        <v>31009</v>
      </c>
      <c r="L5115" s="785" t="s">
        <v>31010</v>
      </c>
      <c r="M5115" s="785"/>
      <c r="N5115" s="785"/>
      <c r="O5115" s="785"/>
      <c r="P5115" s="787">
        <v>36.934387000000001</v>
      </c>
      <c r="Q5115" s="787">
        <v>-0.66549599999999998</v>
      </c>
      <c r="R5115" s="785" t="s">
        <v>1030</v>
      </c>
      <c r="S5115" s="785" t="s">
        <v>2993</v>
      </c>
      <c r="T5115" s="785" t="s">
        <v>3388</v>
      </c>
      <c r="U5115" s="785" t="s">
        <v>3783</v>
      </c>
      <c r="V5115" s="785" t="s">
        <v>3004</v>
      </c>
      <c r="W5115" s="785" t="s">
        <v>3556</v>
      </c>
      <c r="X5115" s="785"/>
      <c r="Y5115" s="615" t="str">
        <f t="shared" si="79"/>
        <v>Jacob Maina Mwangi</v>
      </c>
      <c r="Z5115" s="785" t="s">
        <v>2599</v>
      </c>
      <c r="AA5115" s="785" t="s">
        <v>4314</v>
      </c>
      <c r="AB5115" s="785" t="s">
        <v>2605</v>
      </c>
      <c r="AC5115" s="785" t="s">
        <v>2606</v>
      </c>
      <c r="AD5115" s="786">
        <v>42796</v>
      </c>
    </row>
    <row r="5116" spans="1:30" ht="15.75">
      <c r="A5116" s="785" t="s">
        <v>4301</v>
      </c>
      <c r="B5116" s="785" t="s">
        <v>31441</v>
      </c>
      <c r="C5116" s="785" t="s">
        <v>4303</v>
      </c>
      <c r="D5116" s="785" t="s">
        <v>2599</v>
      </c>
      <c r="E5116" s="785" t="s">
        <v>5689</v>
      </c>
      <c r="F5116" s="786">
        <v>42441</v>
      </c>
      <c r="G5116" s="785" t="s">
        <v>3086</v>
      </c>
      <c r="H5116" s="786">
        <v>42491</v>
      </c>
      <c r="I5116" s="785" t="s">
        <v>31442</v>
      </c>
      <c r="J5116" s="785" t="s">
        <v>627</v>
      </c>
      <c r="K5116" s="785" t="s">
        <v>31443</v>
      </c>
      <c r="L5116" s="785" t="s">
        <v>31444</v>
      </c>
      <c r="M5116" s="785"/>
      <c r="N5116" s="785"/>
      <c r="O5116" s="785"/>
      <c r="P5116" s="787">
        <v>37.558584000000003</v>
      </c>
      <c r="Q5116" s="787">
        <v>-1.7106E-2</v>
      </c>
      <c r="R5116" s="785" t="s">
        <v>1104</v>
      </c>
      <c r="S5116" s="785" t="s">
        <v>8062</v>
      </c>
      <c r="T5116" s="785" t="s">
        <v>3407</v>
      </c>
      <c r="U5116" s="785" t="s">
        <v>11268</v>
      </c>
      <c r="V5116" s="785" t="s">
        <v>3004</v>
      </c>
      <c r="W5116" s="785" t="s">
        <v>3253</v>
      </c>
      <c r="X5116" s="785"/>
      <c r="Y5116" s="615" t="str">
        <f t="shared" si="79"/>
        <v>Likunga Company Limited</v>
      </c>
      <c r="Z5116" s="785" t="s">
        <v>2599</v>
      </c>
      <c r="AA5116" s="785" t="s">
        <v>4349</v>
      </c>
      <c r="AB5116" s="785" t="s">
        <v>2605</v>
      </c>
      <c r="AC5116" s="785" t="s">
        <v>2606</v>
      </c>
      <c r="AD5116" s="786">
        <v>42796</v>
      </c>
    </row>
    <row r="5117" spans="1:30" ht="15.75">
      <c r="A5117" s="785" t="s">
        <v>4301</v>
      </c>
      <c r="B5117" s="785" t="s">
        <v>32115</v>
      </c>
      <c r="C5117" s="785" t="s">
        <v>4303</v>
      </c>
      <c r="D5117" s="785" t="s">
        <v>2599</v>
      </c>
      <c r="E5117" s="785" t="s">
        <v>5689</v>
      </c>
      <c r="F5117" s="786">
        <v>42441</v>
      </c>
      <c r="G5117" s="785" t="s">
        <v>3086</v>
      </c>
      <c r="H5117" s="786">
        <v>42491</v>
      </c>
      <c r="I5117" s="785" t="s">
        <v>32116</v>
      </c>
      <c r="J5117" s="785" t="s">
        <v>629</v>
      </c>
      <c r="K5117" s="785" t="s">
        <v>32117</v>
      </c>
      <c r="L5117" s="785" t="s">
        <v>32118</v>
      </c>
      <c r="M5117" s="785"/>
      <c r="N5117" s="785"/>
      <c r="O5117" s="785"/>
      <c r="P5117" s="787">
        <v>37.031368999999998</v>
      </c>
      <c r="Q5117" s="787">
        <v>-1.296565</v>
      </c>
      <c r="R5117" s="785" t="s">
        <v>2661</v>
      </c>
      <c r="S5117" s="785" t="s">
        <v>8598</v>
      </c>
      <c r="T5117" s="785" t="s">
        <v>2688</v>
      </c>
      <c r="U5117" s="785" t="s">
        <v>2688</v>
      </c>
      <c r="V5117" s="785" t="s">
        <v>3070</v>
      </c>
      <c r="W5117" s="785" t="s">
        <v>15828</v>
      </c>
      <c r="X5117" s="785"/>
      <c r="Y5117" s="615" t="str">
        <f t="shared" si="79"/>
        <v>Laban Okeyo</v>
      </c>
      <c r="Z5117" s="785" t="s">
        <v>2599</v>
      </c>
      <c r="AA5117" s="785" t="s">
        <v>4314</v>
      </c>
      <c r="AB5117" s="785" t="s">
        <v>2605</v>
      </c>
      <c r="AC5117" s="785" t="s">
        <v>2606</v>
      </c>
      <c r="AD5117" s="786">
        <v>42796</v>
      </c>
    </row>
    <row r="5118" spans="1:30" ht="15.75">
      <c r="A5118" s="785" t="s">
        <v>4301</v>
      </c>
      <c r="B5118" s="785" t="s">
        <v>32124</v>
      </c>
      <c r="C5118" s="785" t="s">
        <v>4379</v>
      </c>
      <c r="D5118" s="785" t="s">
        <v>2751</v>
      </c>
      <c r="E5118" s="785" t="s">
        <v>5689</v>
      </c>
      <c r="F5118" s="786">
        <v>42441</v>
      </c>
      <c r="G5118" s="785" t="s">
        <v>3086</v>
      </c>
      <c r="H5118" s="786">
        <v>42491</v>
      </c>
      <c r="I5118" s="785" t="s">
        <v>32125</v>
      </c>
      <c r="J5118" s="785" t="s">
        <v>629</v>
      </c>
      <c r="K5118" s="785" t="s">
        <v>32126</v>
      </c>
      <c r="L5118" s="785" t="s">
        <v>32127</v>
      </c>
      <c r="M5118" s="785"/>
      <c r="N5118" s="785"/>
      <c r="O5118" s="785"/>
      <c r="P5118" s="788"/>
      <c r="Q5118" s="788"/>
      <c r="R5118" s="785" t="s">
        <v>1961</v>
      </c>
      <c r="S5118" s="785" t="s">
        <v>2858</v>
      </c>
      <c r="T5118" s="785" t="s">
        <v>3261</v>
      </c>
      <c r="U5118" s="785" t="s">
        <v>32128</v>
      </c>
      <c r="V5118" s="785" t="s">
        <v>3070</v>
      </c>
      <c r="W5118" s="785" t="s">
        <v>3032</v>
      </c>
      <c r="X5118" s="785"/>
      <c r="Y5118" s="615" t="str">
        <f t="shared" si="79"/>
        <v>Mathew Njoroge Nganga</v>
      </c>
      <c r="Z5118" s="785" t="s">
        <v>2599</v>
      </c>
      <c r="AA5118" s="785" t="s">
        <v>4314</v>
      </c>
      <c r="AB5118" s="785" t="s">
        <v>2605</v>
      </c>
      <c r="AC5118" s="785" t="s">
        <v>2606</v>
      </c>
      <c r="AD5118" s="786">
        <v>42796</v>
      </c>
    </row>
    <row r="5119" spans="1:30" ht="15.75">
      <c r="A5119" s="785" t="s">
        <v>4301</v>
      </c>
      <c r="B5119" s="785" t="s">
        <v>32508</v>
      </c>
      <c r="C5119" s="785" t="s">
        <v>4303</v>
      </c>
      <c r="D5119" s="785" t="s">
        <v>2599</v>
      </c>
      <c r="E5119" s="785" t="s">
        <v>5689</v>
      </c>
      <c r="F5119" s="786">
        <v>42441</v>
      </c>
      <c r="G5119" s="785" t="s">
        <v>3086</v>
      </c>
      <c r="H5119" s="786">
        <v>42491</v>
      </c>
      <c r="I5119" s="785" t="s">
        <v>32509</v>
      </c>
      <c r="J5119" s="785" t="s">
        <v>629</v>
      </c>
      <c r="K5119" s="785" t="s">
        <v>2612</v>
      </c>
      <c r="L5119" s="785" t="s">
        <v>32510</v>
      </c>
      <c r="M5119" s="785"/>
      <c r="N5119" s="785"/>
      <c r="O5119" s="785"/>
      <c r="P5119" s="787">
        <v>35.174641999999999</v>
      </c>
      <c r="Q5119" s="787">
        <v>0.34942800000000002</v>
      </c>
      <c r="R5119" s="785" t="s">
        <v>916</v>
      </c>
      <c r="S5119" s="785" t="s">
        <v>917</v>
      </c>
      <c r="T5119" s="785" t="s">
        <v>32511</v>
      </c>
      <c r="U5119" s="785" t="s">
        <v>32512</v>
      </c>
      <c r="V5119" s="785" t="s">
        <v>3070</v>
      </c>
      <c r="W5119" s="785" t="s">
        <v>3181</v>
      </c>
      <c r="X5119" s="785"/>
      <c r="Y5119" s="615" t="str">
        <f t="shared" si="79"/>
        <v>Abiud Limited</v>
      </c>
      <c r="Z5119" s="785" t="s">
        <v>2599</v>
      </c>
      <c r="AA5119" s="785" t="s">
        <v>4349</v>
      </c>
      <c r="AB5119" s="785" t="s">
        <v>2876</v>
      </c>
      <c r="AC5119" s="785" t="s">
        <v>2606</v>
      </c>
      <c r="AD5119" s="786">
        <v>42796</v>
      </c>
    </row>
    <row r="5120" spans="1:30" ht="15.75">
      <c r="A5120" s="785" t="s">
        <v>4301</v>
      </c>
      <c r="B5120" s="785" t="s">
        <v>33036</v>
      </c>
      <c r="C5120" s="785" t="s">
        <v>4303</v>
      </c>
      <c r="D5120" s="785" t="s">
        <v>2599</v>
      </c>
      <c r="E5120" s="785" t="s">
        <v>5689</v>
      </c>
      <c r="F5120" s="786">
        <v>42441</v>
      </c>
      <c r="G5120" s="785" t="s">
        <v>3086</v>
      </c>
      <c r="H5120" s="786">
        <v>42491</v>
      </c>
      <c r="I5120" s="785" t="s">
        <v>33037</v>
      </c>
      <c r="J5120" s="785" t="s">
        <v>629</v>
      </c>
      <c r="K5120" s="785" t="s">
        <v>33038</v>
      </c>
      <c r="L5120" s="785" t="s">
        <v>33039</v>
      </c>
      <c r="M5120" s="785"/>
      <c r="N5120" s="785"/>
      <c r="O5120" s="785"/>
      <c r="P5120" s="787">
        <v>36.869242999999997</v>
      </c>
      <c r="Q5120" s="787">
        <v>-0.99548999999999999</v>
      </c>
      <c r="R5120" s="785" t="s">
        <v>821</v>
      </c>
      <c r="S5120" s="785" t="s">
        <v>2041</v>
      </c>
      <c r="T5120" s="785" t="s">
        <v>2690</v>
      </c>
      <c r="U5120" s="785" t="s">
        <v>33040</v>
      </c>
      <c r="V5120" s="785" t="s">
        <v>22891</v>
      </c>
      <c r="W5120" s="785" t="s">
        <v>2974</v>
      </c>
      <c r="X5120" s="785"/>
      <c r="Y5120" s="615" t="str">
        <f t="shared" si="79"/>
        <v>Harun Muchiri Stephen</v>
      </c>
      <c r="Z5120" s="785" t="s">
        <v>2599</v>
      </c>
      <c r="AA5120" s="785" t="s">
        <v>4314</v>
      </c>
      <c r="AB5120" s="785" t="s">
        <v>2605</v>
      </c>
      <c r="AC5120" s="785" t="s">
        <v>2606</v>
      </c>
      <c r="AD5120" s="786">
        <v>42796</v>
      </c>
    </row>
    <row r="5121" spans="1:30" ht="15.75">
      <c r="A5121" s="785" t="s">
        <v>4301</v>
      </c>
      <c r="B5121" s="785" t="s">
        <v>14483</v>
      </c>
      <c r="C5121" s="785" t="s">
        <v>4303</v>
      </c>
      <c r="D5121" s="785" t="s">
        <v>2599</v>
      </c>
      <c r="E5121" s="785" t="s">
        <v>5879</v>
      </c>
      <c r="F5121" s="786">
        <v>42439</v>
      </c>
      <c r="G5121" s="785" t="s">
        <v>14484</v>
      </c>
      <c r="H5121" s="786">
        <v>42489</v>
      </c>
      <c r="I5121" s="785" t="s">
        <v>14485</v>
      </c>
      <c r="J5121" s="785" t="s">
        <v>627</v>
      </c>
      <c r="K5121" s="785" t="s">
        <v>14486</v>
      </c>
      <c r="L5121" s="785" t="s">
        <v>14487</v>
      </c>
      <c r="M5121" s="785"/>
      <c r="N5121" s="785"/>
      <c r="O5121" s="785"/>
      <c r="P5121" s="787">
        <v>36.965009999999999</v>
      </c>
      <c r="Q5121" s="787">
        <v>-1.418617</v>
      </c>
      <c r="R5121" s="785" t="s">
        <v>1729</v>
      </c>
      <c r="S5121" s="785" t="s">
        <v>2878</v>
      </c>
      <c r="T5121" s="785" t="s">
        <v>1230</v>
      </c>
      <c r="U5121" s="785" t="s">
        <v>2599</v>
      </c>
      <c r="V5121" s="785" t="s">
        <v>2855</v>
      </c>
      <c r="W5121" s="785" t="s">
        <v>4026</v>
      </c>
      <c r="X5121" s="785" t="s">
        <v>4026</v>
      </c>
      <c r="Y5121" s="615" t="str">
        <f t="shared" si="79"/>
        <v>Joram Gathogo Mutahi</v>
      </c>
      <c r="Z5121" s="785" t="s">
        <v>2599</v>
      </c>
      <c r="AA5121" s="785" t="s">
        <v>4314</v>
      </c>
      <c r="AB5121" s="785" t="s">
        <v>2605</v>
      </c>
      <c r="AC5121" s="785" t="s">
        <v>2606</v>
      </c>
      <c r="AD5121" s="786">
        <v>42796</v>
      </c>
    </row>
    <row r="5122" spans="1:30" ht="15.75">
      <c r="A5122" s="785" t="s">
        <v>4301</v>
      </c>
      <c r="B5122" s="785" t="s">
        <v>26830</v>
      </c>
      <c r="C5122" s="785" t="s">
        <v>4379</v>
      </c>
      <c r="D5122" s="785" t="s">
        <v>2751</v>
      </c>
      <c r="E5122" s="785" t="s">
        <v>5879</v>
      </c>
      <c r="F5122" s="786">
        <v>42439</v>
      </c>
      <c r="G5122" s="785" t="s">
        <v>14484</v>
      </c>
      <c r="H5122" s="786">
        <v>42489</v>
      </c>
      <c r="I5122" s="785" t="s">
        <v>26831</v>
      </c>
      <c r="J5122" s="785" t="s">
        <v>629</v>
      </c>
      <c r="K5122" s="785" t="s">
        <v>26832</v>
      </c>
      <c r="L5122" s="785" t="s">
        <v>26833</v>
      </c>
      <c r="M5122" s="785"/>
      <c r="N5122" s="785"/>
      <c r="O5122" s="785"/>
      <c r="P5122" s="787">
        <v>36.903844999999997</v>
      </c>
      <c r="Q5122" s="787">
        <v>-0.32957500000000001</v>
      </c>
      <c r="R5122" s="785" t="s">
        <v>1056</v>
      </c>
      <c r="S5122" s="785" t="s">
        <v>3283</v>
      </c>
      <c r="T5122" s="785" t="s">
        <v>15896</v>
      </c>
      <c r="U5122" s="785" t="s">
        <v>12748</v>
      </c>
      <c r="V5122" s="785" t="s">
        <v>2673</v>
      </c>
      <c r="W5122" s="785" t="s">
        <v>3007</v>
      </c>
      <c r="X5122" s="785"/>
      <c r="Y5122" s="615" t="str">
        <f t="shared" ref="Y5122:Y5185" si="80">IF(X5122="",W5122,X5122)</f>
        <v>George Kiriungi Ngatia</v>
      </c>
      <c r="Z5122" s="785" t="s">
        <v>2599</v>
      </c>
      <c r="AA5122" s="785" t="s">
        <v>4314</v>
      </c>
      <c r="AB5122" s="785" t="s">
        <v>2683</v>
      </c>
      <c r="AC5122" s="785" t="s">
        <v>2606</v>
      </c>
      <c r="AD5122" s="786">
        <v>42796</v>
      </c>
    </row>
    <row r="5123" spans="1:30" ht="15.75">
      <c r="A5123" s="785" t="s">
        <v>4301</v>
      </c>
      <c r="B5123" s="785" t="s">
        <v>16363</v>
      </c>
      <c r="C5123" s="785" t="s">
        <v>4379</v>
      </c>
      <c r="D5123" s="785" t="s">
        <v>2598</v>
      </c>
      <c r="E5123" s="785" t="s">
        <v>16364</v>
      </c>
      <c r="F5123" s="786">
        <v>42437</v>
      </c>
      <c r="G5123" s="785" t="s">
        <v>16365</v>
      </c>
      <c r="H5123" s="786">
        <v>42487</v>
      </c>
      <c r="I5123" s="785" t="s">
        <v>16366</v>
      </c>
      <c r="J5123" s="785" t="s">
        <v>627</v>
      </c>
      <c r="K5123" s="785" t="s">
        <v>2612</v>
      </c>
      <c r="L5123" s="785" t="s">
        <v>16367</v>
      </c>
      <c r="M5123" s="785"/>
      <c r="N5123" s="785"/>
      <c r="O5123" s="785"/>
      <c r="P5123" s="787">
        <v>36.880389999999998</v>
      </c>
      <c r="Q5123" s="787">
        <v>-1.17039</v>
      </c>
      <c r="R5123" s="785" t="s">
        <v>821</v>
      </c>
      <c r="S5123" s="785" t="s">
        <v>821</v>
      </c>
      <c r="T5123" s="785" t="s">
        <v>16368</v>
      </c>
      <c r="U5123" s="785" t="s">
        <v>16369</v>
      </c>
      <c r="V5123" s="785" t="s">
        <v>2846</v>
      </c>
      <c r="W5123" s="785" t="s">
        <v>2621</v>
      </c>
      <c r="X5123" s="785" t="s">
        <v>4027</v>
      </c>
      <c r="Y5123" s="615" t="str">
        <f t="shared" si="80"/>
        <v>Kenya Biotechnology</v>
      </c>
      <c r="Z5123" s="785" t="s">
        <v>2599</v>
      </c>
      <c r="AA5123" s="785" t="s">
        <v>5464</v>
      </c>
      <c r="AB5123" s="785" t="s">
        <v>2616</v>
      </c>
      <c r="AC5123" s="785" t="s">
        <v>2617</v>
      </c>
      <c r="AD5123" s="786">
        <v>42796</v>
      </c>
    </row>
    <row r="5124" spans="1:30" ht="15.75">
      <c r="A5124" s="785" t="s">
        <v>4301</v>
      </c>
      <c r="B5124" s="785" t="s">
        <v>26105</v>
      </c>
      <c r="C5124" s="785" t="s">
        <v>4303</v>
      </c>
      <c r="D5124" s="785" t="s">
        <v>2599</v>
      </c>
      <c r="E5124" s="785" t="s">
        <v>16364</v>
      </c>
      <c r="F5124" s="786">
        <v>42437</v>
      </c>
      <c r="G5124" s="785" t="s">
        <v>16365</v>
      </c>
      <c r="H5124" s="786">
        <v>42487</v>
      </c>
      <c r="I5124" s="785" t="s">
        <v>26106</v>
      </c>
      <c r="J5124" s="785" t="s">
        <v>627</v>
      </c>
      <c r="K5124" s="785" t="s">
        <v>26107</v>
      </c>
      <c r="L5124" s="785" t="s">
        <v>26108</v>
      </c>
      <c r="M5124" s="785"/>
      <c r="N5124" s="785"/>
      <c r="O5124" s="785" t="s">
        <v>26109</v>
      </c>
      <c r="P5124" s="787">
        <v>37.055382000000002</v>
      </c>
      <c r="Q5124" s="787">
        <v>-0.53310500000000005</v>
      </c>
      <c r="R5124" s="785" t="s">
        <v>1056</v>
      </c>
      <c r="S5124" s="785" t="s">
        <v>1289</v>
      </c>
      <c r="T5124" s="785" t="s">
        <v>3816</v>
      </c>
      <c r="U5124" s="785" t="s">
        <v>3817</v>
      </c>
      <c r="V5124" s="785" t="s">
        <v>2603</v>
      </c>
      <c r="W5124" s="785" t="s">
        <v>18381</v>
      </c>
      <c r="X5124" s="785"/>
      <c r="Y5124" s="615" t="str">
        <f t="shared" si="80"/>
        <v>Nekta Investments Limited</v>
      </c>
      <c r="Z5124" s="785" t="s">
        <v>2599</v>
      </c>
      <c r="AA5124" s="785" t="s">
        <v>4314</v>
      </c>
      <c r="AB5124" s="785" t="s">
        <v>2683</v>
      </c>
      <c r="AC5124" s="785" t="s">
        <v>2606</v>
      </c>
      <c r="AD5124" s="786">
        <v>42828</v>
      </c>
    </row>
    <row r="5125" spans="1:30" ht="15.75">
      <c r="A5125" s="785" t="s">
        <v>4301</v>
      </c>
      <c r="B5125" s="785" t="s">
        <v>6166</v>
      </c>
      <c r="C5125" s="785" t="s">
        <v>4303</v>
      </c>
      <c r="D5125" s="785" t="s">
        <v>2599</v>
      </c>
      <c r="E5125" s="785" t="s">
        <v>6167</v>
      </c>
      <c r="F5125" s="786">
        <v>42431</v>
      </c>
      <c r="G5125" s="785" t="s">
        <v>6168</v>
      </c>
      <c r="H5125" s="786">
        <v>42481</v>
      </c>
      <c r="I5125" s="785" t="s">
        <v>6169</v>
      </c>
      <c r="J5125" s="785" t="s">
        <v>629</v>
      </c>
      <c r="K5125" s="785" t="s">
        <v>2612</v>
      </c>
      <c r="L5125" s="785" t="s">
        <v>6170</v>
      </c>
      <c r="M5125" s="785"/>
      <c r="N5125" s="785"/>
      <c r="O5125" s="785"/>
      <c r="P5125" s="787">
        <v>34.706397000000003</v>
      </c>
      <c r="Q5125" s="787">
        <v>5.1317000000000002E-2</v>
      </c>
      <c r="R5125" s="785" t="s">
        <v>1700</v>
      </c>
      <c r="S5125" s="785" t="s">
        <v>1700</v>
      </c>
      <c r="T5125" s="785" t="s">
        <v>6171</v>
      </c>
      <c r="U5125" s="785" t="s">
        <v>6172</v>
      </c>
      <c r="V5125" s="785" t="s">
        <v>2673</v>
      </c>
      <c r="W5125" s="785" t="s">
        <v>2689</v>
      </c>
      <c r="X5125" s="785" t="s">
        <v>2689</v>
      </c>
      <c r="Y5125" s="615" t="str">
        <f t="shared" si="80"/>
        <v>Biotechno &amp; Services</v>
      </c>
      <c r="Z5125" s="785" t="s">
        <v>2599</v>
      </c>
      <c r="AA5125" s="785" t="s">
        <v>4349</v>
      </c>
      <c r="AB5125" s="785" t="s">
        <v>2605</v>
      </c>
      <c r="AC5125" s="785" t="s">
        <v>2606</v>
      </c>
      <c r="AD5125" s="786">
        <v>42796</v>
      </c>
    </row>
    <row r="5126" spans="1:30" ht="15.75">
      <c r="A5126" s="785" t="s">
        <v>4301</v>
      </c>
      <c r="B5126" s="785" t="s">
        <v>29155</v>
      </c>
      <c r="C5126" s="785" t="s">
        <v>4303</v>
      </c>
      <c r="D5126" s="785" t="s">
        <v>2599</v>
      </c>
      <c r="E5126" s="785" t="s">
        <v>6167</v>
      </c>
      <c r="F5126" s="786">
        <v>42431</v>
      </c>
      <c r="G5126" s="785" t="s">
        <v>6168</v>
      </c>
      <c r="H5126" s="786">
        <v>42481</v>
      </c>
      <c r="I5126" s="785" t="s">
        <v>29156</v>
      </c>
      <c r="J5126" s="785" t="s">
        <v>629</v>
      </c>
      <c r="K5126" s="785" t="s">
        <v>29157</v>
      </c>
      <c r="L5126" s="785" t="s">
        <v>29158</v>
      </c>
      <c r="M5126" s="785"/>
      <c r="N5126" s="785"/>
      <c r="O5126" s="785"/>
      <c r="P5126" s="787">
        <v>37.675744999999999</v>
      </c>
      <c r="Q5126" s="787">
        <v>-0.36824000000000001</v>
      </c>
      <c r="R5126" s="785" t="s">
        <v>1266</v>
      </c>
      <c r="S5126" s="785" t="s">
        <v>3150</v>
      </c>
      <c r="T5126" s="785" t="s">
        <v>4037</v>
      </c>
      <c r="U5126" s="785" t="s">
        <v>29159</v>
      </c>
      <c r="V5126" s="785" t="s">
        <v>2855</v>
      </c>
      <c r="W5126" s="785" t="s">
        <v>2808</v>
      </c>
      <c r="X5126" s="785"/>
      <c r="Y5126" s="615" t="str">
        <f t="shared" si="80"/>
        <v>Igwemas General Digester Ltd</v>
      </c>
      <c r="Z5126" s="785" t="s">
        <v>2599</v>
      </c>
      <c r="AA5126" s="785" t="s">
        <v>4349</v>
      </c>
      <c r="AB5126" s="785" t="s">
        <v>2683</v>
      </c>
      <c r="AC5126" s="785" t="s">
        <v>2606</v>
      </c>
      <c r="AD5126" s="786">
        <v>42796</v>
      </c>
    </row>
    <row r="5127" spans="1:30" ht="15.75">
      <c r="A5127" s="785" t="s">
        <v>4301</v>
      </c>
      <c r="B5127" s="785" t="s">
        <v>30644</v>
      </c>
      <c r="C5127" s="785" t="s">
        <v>4303</v>
      </c>
      <c r="D5127" s="785" t="s">
        <v>2599</v>
      </c>
      <c r="E5127" s="785" t="s">
        <v>30645</v>
      </c>
      <c r="F5127" s="786">
        <v>42423</v>
      </c>
      <c r="G5127" s="785" t="s">
        <v>6168</v>
      </c>
      <c r="H5127" s="786">
        <v>42481</v>
      </c>
      <c r="I5127" s="785" t="s">
        <v>30646</v>
      </c>
      <c r="J5127" s="785" t="s">
        <v>629</v>
      </c>
      <c r="K5127" s="785" t="s">
        <v>30647</v>
      </c>
      <c r="L5127" s="785" t="s">
        <v>30648</v>
      </c>
      <c r="M5127" s="785"/>
      <c r="N5127" s="785"/>
      <c r="O5127" s="785"/>
      <c r="P5127" s="787">
        <v>39.50564</v>
      </c>
      <c r="Q5127" s="787">
        <v>-4.4048980000000002</v>
      </c>
      <c r="R5127" s="785" t="s">
        <v>3628</v>
      </c>
      <c r="S5127" s="785" t="s">
        <v>15163</v>
      </c>
      <c r="T5127" s="785" t="s">
        <v>30649</v>
      </c>
      <c r="U5127" s="785" t="s">
        <v>30650</v>
      </c>
      <c r="V5127" s="785" t="s">
        <v>6015</v>
      </c>
      <c r="W5127" s="785" t="s">
        <v>2608</v>
      </c>
      <c r="X5127" s="785"/>
      <c r="Y5127" s="615" t="str">
        <f t="shared" si="80"/>
        <v>Biogas International Limited</v>
      </c>
      <c r="Z5127" s="785" t="s">
        <v>2599</v>
      </c>
      <c r="AA5127" s="785" t="s">
        <v>5464</v>
      </c>
      <c r="AB5127" s="785" t="s">
        <v>2609</v>
      </c>
      <c r="AC5127" s="785" t="s">
        <v>2610</v>
      </c>
      <c r="AD5127" s="786">
        <v>43336</v>
      </c>
    </row>
    <row r="5128" spans="1:30" ht="15.75">
      <c r="A5128" s="785" t="s">
        <v>4301</v>
      </c>
      <c r="B5128" s="785" t="s">
        <v>30632</v>
      </c>
      <c r="C5128" s="785" t="s">
        <v>4303</v>
      </c>
      <c r="D5128" s="785" t="s">
        <v>2599</v>
      </c>
      <c r="E5128" s="785" t="s">
        <v>30633</v>
      </c>
      <c r="F5128" s="786">
        <v>42447</v>
      </c>
      <c r="G5128" s="785" t="s">
        <v>16115</v>
      </c>
      <c r="H5128" s="786">
        <v>42475</v>
      </c>
      <c r="I5128" s="785" t="s">
        <v>30634</v>
      </c>
      <c r="J5128" s="785" t="s">
        <v>627</v>
      </c>
      <c r="K5128" s="785" t="s">
        <v>2612</v>
      </c>
      <c r="L5128" s="785" t="s">
        <v>30635</v>
      </c>
      <c r="M5128" s="785"/>
      <c r="N5128" s="785"/>
      <c r="O5128" s="785"/>
      <c r="P5128" s="787">
        <v>34.943897999999997</v>
      </c>
      <c r="Q5128" s="787">
        <v>0.93324399999999996</v>
      </c>
      <c r="R5128" s="785" t="s">
        <v>1189</v>
      </c>
      <c r="S5128" s="785" t="s">
        <v>1368</v>
      </c>
      <c r="T5128" s="785" t="s">
        <v>1601</v>
      </c>
      <c r="U5128" s="785" t="s">
        <v>3047</v>
      </c>
      <c r="V5128" s="785" t="s">
        <v>6015</v>
      </c>
      <c r="W5128" s="785" t="s">
        <v>2608</v>
      </c>
      <c r="X5128" s="785"/>
      <c r="Y5128" s="615" t="str">
        <f t="shared" si="80"/>
        <v>Biogas International Limited</v>
      </c>
      <c r="Z5128" s="785" t="s">
        <v>15125</v>
      </c>
      <c r="AA5128" s="785" t="s">
        <v>5464</v>
      </c>
      <c r="AB5128" s="785" t="s">
        <v>2609</v>
      </c>
      <c r="AC5128" s="785" t="s">
        <v>2610</v>
      </c>
      <c r="AD5128" s="786">
        <v>42836</v>
      </c>
    </row>
    <row r="5129" spans="1:30" ht="15.75">
      <c r="A5129" s="785" t="s">
        <v>4301</v>
      </c>
      <c r="B5129" s="785" t="s">
        <v>32206</v>
      </c>
      <c r="C5129" s="785" t="s">
        <v>4303</v>
      </c>
      <c r="D5129" s="785" t="s">
        <v>2599</v>
      </c>
      <c r="E5129" s="785" t="s">
        <v>32207</v>
      </c>
      <c r="F5129" s="786">
        <v>42422</v>
      </c>
      <c r="G5129" s="785" t="s">
        <v>6474</v>
      </c>
      <c r="H5129" s="786">
        <v>42472</v>
      </c>
      <c r="I5129" s="785" t="s">
        <v>32208</v>
      </c>
      <c r="J5129" s="785" t="s">
        <v>629</v>
      </c>
      <c r="K5129" s="785" t="s">
        <v>32209</v>
      </c>
      <c r="L5129" s="785" t="s">
        <v>32210</v>
      </c>
      <c r="M5129" s="785"/>
      <c r="N5129" s="785"/>
      <c r="O5129" s="785"/>
      <c r="P5129" s="787">
        <v>36.015487</v>
      </c>
      <c r="Q5129" s="787">
        <v>-0.16536000000000001</v>
      </c>
      <c r="R5129" s="785" t="s">
        <v>695</v>
      </c>
      <c r="S5129" s="785" t="s">
        <v>1011</v>
      </c>
      <c r="T5129" s="785" t="s">
        <v>32211</v>
      </c>
      <c r="U5129" s="785" t="s">
        <v>32212</v>
      </c>
      <c r="V5129" s="785" t="s">
        <v>3070</v>
      </c>
      <c r="W5129" s="785" t="s">
        <v>14349</v>
      </c>
      <c r="X5129" s="785"/>
      <c r="Y5129" s="615" t="str">
        <f t="shared" si="80"/>
        <v>John Mwangi Karugu</v>
      </c>
      <c r="Z5129" s="785" t="s">
        <v>2599</v>
      </c>
      <c r="AA5129" s="785" t="s">
        <v>4314</v>
      </c>
      <c r="AB5129" s="785" t="s">
        <v>2605</v>
      </c>
      <c r="AC5129" s="785" t="s">
        <v>2606</v>
      </c>
      <c r="AD5129" s="786">
        <v>42796</v>
      </c>
    </row>
    <row r="5130" spans="1:30" ht="15.75">
      <c r="A5130" s="785" t="s">
        <v>4301</v>
      </c>
      <c r="B5130" s="785" t="s">
        <v>33084</v>
      </c>
      <c r="C5130" s="785" t="s">
        <v>4303</v>
      </c>
      <c r="D5130" s="785" t="s">
        <v>2599</v>
      </c>
      <c r="E5130" s="785" t="s">
        <v>32207</v>
      </c>
      <c r="F5130" s="786">
        <v>42422</v>
      </c>
      <c r="G5130" s="785" t="s">
        <v>6474</v>
      </c>
      <c r="H5130" s="786">
        <v>42472</v>
      </c>
      <c r="I5130" s="785" t="s">
        <v>33085</v>
      </c>
      <c r="J5130" s="785" t="s">
        <v>629</v>
      </c>
      <c r="K5130" s="785" t="s">
        <v>33086</v>
      </c>
      <c r="L5130" s="785" t="s">
        <v>33087</v>
      </c>
      <c r="M5130" s="785"/>
      <c r="N5130" s="785"/>
      <c r="O5130" s="785"/>
      <c r="P5130" s="787">
        <v>34.755952000000001</v>
      </c>
      <c r="Q5130" s="787">
        <v>-0.65540699999999996</v>
      </c>
      <c r="R5130" s="785" t="s">
        <v>2696</v>
      </c>
      <c r="S5130" s="785" t="s">
        <v>2697</v>
      </c>
      <c r="T5130" s="785" t="s">
        <v>24620</v>
      </c>
      <c r="U5130" s="785" t="s">
        <v>29887</v>
      </c>
      <c r="V5130" s="785" t="s">
        <v>3177</v>
      </c>
      <c r="W5130" s="785" t="s">
        <v>3578</v>
      </c>
      <c r="X5130" s="785"/>
      <c r="Y5130" s="615" t="str">
        <f t="shared" si="80"/>
        <v>Joseph Oigara Nyakundi</v>
      </c>
      <c r="Z5130" s="785" t="s">
        <v>2599</v>
      </c>
      <c r="AA5130" s="785" t="s">
        <v>4314</v>
      </c>
      <c r="AB5130" s="785" t="s">
        <v>2605</v>
      </c>
      <c r="AC5130" s="785" t="s">
        <v>2606</v>
      </c>
      <c r="AD5130" s="786">
        <v>42796</v>
      </c>
    </row>
    <row r="5131" spans="1:30" ht="15.75">
      <c r="A5131" s="785" t="s">
        <v>4301</v>
      </c>
      <c r="B5131" s="785" t="s">
        <v>31715</v>
      </c>
      <c r="C5131" s="785" t="s">
        <v>4303</v>
      </c>
      <c r="D5131" s="785" t="s">
        <v>2599</v>
      </c>
      <c r="E5131" s="785" t="s">
        <v>31716</v>
      </c>
      <c r="F5131" s="786">
        <v>42420</v>
      </c>
      <c r="G5131" s="785" t="s">
        <v>5656</v>
      </c>
      <c r="H5131" s="786">
        <v>42470</v>
      </c>
      <c r="I5131" s="785" t="s">
        <v>31717</v>
      </c>
      <c r="J5131" s="785" t="s">
        <v>627</v>
      </c>
      <c r="K5131" s="785" t="s">
        <v>31718</v>
      </c>
      <c r="L5131" s="785" t="s">
        <v>31719</v>
      </c>
      <c r="M5131" s="785"/>
      <c r="N5131" s="785"/>
      <c r="O5131" s="785"/>
      <c r="P5131" s="787">
        <v>36.565040000000003</v>
      </c>
      <c r="Q5131" s="787">
        <v>-0.62883199999999995</v>
      </c>
      <c r="R5131" s="785" t="s">
        <v>1228</v>
      </c>
      <c r="S5131" s="785" t="s">
        <v>2348</v>
      </c>
      <c r="T5131" s="785" t="s">
        <v>2349</v>
      </c>
      <c r="U5131" s="785" t="s">
        <v>3567</v>
      </c>
      <c r="V5131" s="785" t="s">
        <v>3004</v>
      </c>
      <c r="W5131" s="785" t="s">
        <v>3724</v>
      </c>
      <c r="X5131" s="785"/>
      <c r="Y5131" s="615" t="str">
        <f t="shared" si="80"/>
        <v>John Ochoki Obaga</v>
      </c>
      <c r="Z5131" s="785" t="s">
        <v>2599</v>
      </c>
      <c r="AA5131" s="785" t="s">
        <v>4314</v>
      </c>
      <c r="AB5131" s="785" t="s">
        <v>2605</v>
      </c>
      <c r="AC5131" s="785" t="s">
        <v>2606</v>
      </c>
      <c r="AD5131" s="786">
        <v>42796</v>
      </c>
    </row>
    <row r="5132" spans="1:30" ht="15.75">
      <c r="A5132" s="785" t="s">
        <v>4301</v>
      </c>
      <c r="B5132" s="785" t="s">
        <v>22638</v>
      </c>
      <c r="C5132" s="785" t="s">
        <v>4379</v>
      </c>
      <c r="D5132" s="785" t="s">
        <v>2703</v>
      </c>
      <c r="E5132" s="785" t="s">
        <v>22639</v>
      </c>
      <c r="F5132" s="786">
        <v>42416</v>
      </c>
      <c r="G5132" s="785" t="s">
        <v>11411</v>
      </c>
      <c r="H5132" s="786">
        <v>42466</v>
      </c>
      <c r="I5132" s="785" t="s">
        <v>22640</v>
      </c>
      <c r="J5132" s="785" t="s">
        <v>629</v>
      </c>
      <c r="K5132" s="785" t="s">
        <v>2612</v>
      </c>
      <c r="L5132" s="785" t="s">
        <v>22641</v>
      </c>
      <c r="M5132" s="785"/>
      <c r="N5132" s="785"/>
      <c r="O5132" s="785"/>
      <c r="P5132" s="787">
        <v>36.92971</v>
      </c>
      <c r="Q5132" s="787">
        <v>-0.56712499999999999</v>
      </c>
      <c r="R5132" s="785" t="s">
        <v>1056</v>
      </c>
      <c r="S5132" s="785" t="s">
        <v>1685</v>
      </c>
      <c r="T5132" s="785" t="s">
        <v>1685</v>
      </c>
      <c r="U5132" s="785" t="s">
        <v>22642</v>
      </c>
      <c r="V5132" s="785" t="s">
        <v>3070</v>
      </c>
      <c r="W5132" s="785" t="s">
        <v>3079</v>
      </c>
      <c r="X5132" s="785" t="s">
        <v>3080</v>
      </c>
      <c r="Y5132" s="615" t="str">
        <f t="shared" si="80"/>
        <v>Samuel Migwi</v>
      </c>
      <c r="Z5132" s="785" t="s">
        <v>22643</v>
      </c>
      <c r="AA5132" s="785" t="s">
        <v>4314</v>
      </c>
      <c r="AB5132" s="785" t="s">
        <v>2605</v>
      </c>
      <c r="AC5132" s="785" t="s">
        <v>2606</v>
      </c>
      <c r="AD5132" s="786">
        <v>43025</v>
      </c>
    </row>
    <row r="5133" spans="1:30" ht="15.75">
      <c r="A5133" s="785" t="s">
        <v>4301</v>
      </c>
      <c r="B5133" s="785" t="s">
        <v>30957</v>
      </c>
      <c r="C5133" s="785" t="s">
        <v>4379</v>
      </c>
      <c r="D5133" s="785" t="s">
        <v>2751</v>
      </c>
      <c r="E5133" s="785" t="s">
        <v>30958</v>
      </c>
      <c r="F5133" s="786">
        <v>42414</v>
      </c>
      <c r="G5133" s="785" t="s">
        <v>30959</v>
      </c>
      <c r="H5133" s="786">
        <v>42464</v>
      </c>
      <c r="I5133" s="785" t="s">
        <v>30960</v>
      </c>
      <c r="J5133" s="785" t="s">
        <v>629</v>
      </c>
      <c r="K5133" s="785" t="s">
        <v>30961</v>
      </c>
      <c r="L5133" s="785" t="s">
        <v>30962</v>
      </c>
      <c r="M5133" s="785"/>
      <c r="N5133" s="785"/>
      <c r="O5133" s="785"/>
      <c r="P5133" s="788"/>
      <c r="Q5133" s="788"/>
      <c r="R5133" s="785" t="s">
        <v>1104</v>
      </c>
      <c r="S5133" s="785" t="s">
        <v>1826</v>
      </c>
      <c r="T5133" s="785" t="s">
        <v>2182</v>
      </c>
      <c r="U5133" s="785" t="s">
        <v>4011</v>
      </c>
      <c r="V5133" s="785" t="s">
        <v>3004</v>
      </c>
      <c r="W5133" s="785" t="s">
        <v>3007</v>
      </c>
      <c r="X5133" s="785"/>
      <c r="Y5133" s="615" t="str">
        <f t="shared" si="80"/>
        <v>George Kiriungi Ngatia</v>
      </c>
      <c r="Z5133" s="785" t="s">
        <v>2599</v>
      </c>
      <c r="AA5133" s="785" t="s">
        <v>4314</v>
      </c>
      <c r="AB5133" s="785" t="s">
        <v>2605</v>
      </c>
      <c r="AC5133" s="785" t="s">
        <v>2606</v>
      </c>
      <c r="AD5133" s="786">
        <v>42796</v>
      </c>
    </row>
    <row r="5134" spans="1:30" ht="15.75">
      <c r="A5134" s="785" t="s">
        <v>4301</v>
      </c>
      <c r="B5134" s="785" t="s">
        <v>22963</v>
      </c>
      <c r="C5134" s="785" t="s">
        <v>4303</v>
      </c>
      <c r="D5134" s="785" t="s">
        <v>2599</v>
      </c>
      <c r="E5134" s="785" t="s">
        <v>22964</v>
      </c>
      <c r="F5134" s="786">
        <v>42413</v>
      </c>
      <c r="G5134" s="785" t="s">
        <v>22965</v>
      </c>
      <c r="H5134" s="786">
        <v>42463</v>
      </c>
      <c r="I5134" s="785" t="s">
        <v>22966</v>
      </c>
      <c r="J5134" s="785" t="s">
        <v>627</v>
      </c>
      <c r="K5134" s="785" t="s">
        <v>2612</v>
      </c>
      <c r="L5134" s="785" t="s">
        <v>22967</v>
      </c>
      <c r="M5134" s="785"/>
      <c r="N5134" s="785"/>
      <c r="O5134" s="785"/>
      <c r="P5134" s="787">
        <v>37.509892000000001</v>
      </c>
      <c r="Q5134" s="787">
        <v>-2.94496</v>
      </c>
      <c r="R5134" s="785" t="s">
        <v>1325</v>
      </c>
      <c r="S5134" s="785" t="s">
        <v>2847</v>
      </c>
      <c r="T5134" s="785" t="s">
        <v>11700</v>
      </c>
      <c r="U5134" s="785" t="s">
        <v>22968</v>
      </c>
      <c r="V5134" s="785" t="s">
        <v>3070</v>
      </c>
      <c r="W5134" s="785" t="s">
        <v>2849</v>
      </c>
      <c r="X5134" s="785" t="s">
        <v>22969</v>
      </c>
      <c r="Y5134" s="615" t="str">
        <f t="shared" si="80"/>
        <v>Shadrack Kuria</v>
      </c>
      <c r="Z5134" s="785" t="s">
        <v>2599</v>
      </c>
      <c r="AA5134" s="785" t="s">
        <v>5464</v>
      </c>
      <c r="AB5134" s="785" t="s">
        <v>2605</v>
      </c>
      <c r="AC5134" s="785" t="s">
        <v>2606</v>
      </c>
      <c r="AD5134" s="786">
        <v>43028</v>
      </c>
    </row>
    <row r="5135" spans="1:30" ht="15.75">
      <c r="A5135" s="785" t="s">
        <v>4301</v>
      </c>
      <c r="B5135" s="785" t="s">
        <v>6110</v>
      </c>
      <c r="C5135" s="785" t="s">
        <v>4379</v>
      </c>
      <c r="D5135" s="785" t="s">
        <v>2751</v>
      </c>
      <c r="E5135" s="785" t="s">
        <v>6111</v>
      </c>
      <c r="F5135" s="786">
        <v>42412</v>
      </c>
      <c r="G5135" s="785" t="s">
        <v>6112</v>
      </c>
      <c r="H5135" s="786">
        <v>42462</v>
      </c>
      <c r="I5135" s="785" t="s">
        <v>6113</v>
      </c>
      <c r="J5135" s="785" t="s">
        <v>627</v>
      </c>
      <c r="K5135" s="785" t="s">
        <v>6114</v>
      </c>
      <c r="L5135" s="785" t="s">
        <v>6115</v>
      </c>
      <c r="M5135" s="785"/>
      <c r="N5135" s="785"/>
      <c r="O5135" s="785"/>
      <c r="P5135" s="788"/>
      <c r="Q5135" s="788"/>
      <c r="R5135" s="785" t="s">
        <v>1729</v>
      </c>
      <c r="S5135" s="785" t="s">
        <v>6116</v>
      </c>
      <c r="T5135" s="785" t="s">
        <v>6117</v>
      </c>
      <c r="U5135" s="785" t="s">
        <v>2599</v>
      </c>
      <c r="V5135" s="785" t="s">
        <v>6015</v>
      </c>
      <c r="W5135" s="785" t="s">
        <v>2608</v>
      </c>
      <c r="X5135" s="785" t="s">
        <v>2608</v>
      </c>
      <c r="Y5135" s="615" t="str">
        <f t="shared" si="80"/>
        <v>Biogas International Limited</v>
      </c>
      <c r="Z5135" s="785" t="s">
        <v>2599</v>
      </c>
      <c r="AA5135" s="785" t="s">
        <v>5464</v>
      </c>
      <c r="AB5135" s="785" t="s">
        <v>2609</v>
      </c>
      <c r="AC5135" s="785" t="s">
        <v>2610</v>
      </c>
      <c r="AD5135" s="786">
        <v>42796</v>
      </c>
    </row>
    <row r="5136" spans="1:30" ht="15.75">
      <c r="A5136" s="785" t="s">
        <v>4301</v>
      </c>
      <c r="B5136" s="785" t="s">
        <v>4599</v>
      </c>
      <c r="C5136" s="785" t="s">
        <v>4303</v>
      </c>
      <c r="D5136" s="785" t="s">
        <v>2599</v>
      </c>
      <c r="E5136" s="785" t="s">
        <v>4600</v>
      </c>
      <c r="F5136" s="786">
        <v>42411</v>
      </c>
      <c r="G5136" s="785" t="s">
        <v>4601</v>
      </c>
      <c r="H5136" s="786">
        <v>42461</v>
      </c>
      <c r="I5136" s="785" t="s">
        <v>4602</v>
      </c>
      <c r="J5136" s="785" t="s">
        <v>629</v>
      </c>
      <c r="K5136" s="785" t="s">
        <v>4603</v>
      </c>
      <c r="L5136" s="785" t="s">
        <v>4604</v>
      </c>
      <c r="M5136" s="785"/>
      <c r="N5136" s="785"/>
      <c r="O5136" s="785"/>
      <c r="P5136" s="787">
        <v>36.455893000000003</v>
      </c>
      <c r="Q5136" s="787">
        <v>-9.8336999999999994E-2</v>
      </c>
      <c r="R5136" s="785" t="s">
        <v>1228</v>
      </c>
      <c r="S5136" s="785" t="s">
        <v>1229</v>
      </c>
      <c r="T5136" s="785" t="s">
        <v>3435</v>
      </c>
      <c r="U5136" s="785" t="s">
        <v>4605</v>
      </c>
      <c r="V5136" s="785" t="s">
        <v>3070</v>
      </c>
      <c r="W5136" s="785" t="s">
        <v>2884</v>
      </c>
      <c r="X5136" s="785" t="s">
        <v>2884</v>
      </c>
      <c r="Y5136" s="615" t="str">
        <f t="shared" si="80"/>
        <v>Aggrey Itavale</v>
      </c>
      <c r="Z5136" s="785" t="s">
        <v>4511</v>
      </c>
      <c r="AA5136" s="785" t="s">
        <v>4314</v>
      </c>
      <c r="AB5136" s="785" t="s">
        <v>2605</v>
      </c>
      <c r="AC5136" s="785" t="s">
        <v>2606</v>
      </c>
      <c r="AD5136" s="786">
        <v>42871</v>
      </c>
    </row>
    <row r="5137" spans="1:30" ht="15.75">
      <c r="A5137" s="785" t="s">
        <v>4301</v>
      </c>
      <c r="B5137" s="785" t="s">
        <v>5632</v>
      </c>
      <c r="C5137" s="785" t="s">
        <v>4303</v>
      </c>
      <c r="D5137" s="785" t="s">
        <v>2599</v>
      </c>
      <c r="E5137" s="785" t="s">
        <v>4600</v>
      </c>
      <c r="F5137" s="786">
        <v>42411</v>
      </c>
      <c r="G5137" s="785" t="s">
        <v>4601</v>
      </c>
      <c r="H5137" s="786">
        <v>42461</v>
      </c>
      <c r="I5137" s="785" t="s">
        <v>5633</v>
      </c>
      <c r="J5137" s="785" t="s">
        <v>629</v>
      </c>
      <c r="K5137" s="785" t="s">
        <v>5634</v>
      </c>
      <c r="L5137" s="785" t="s">
        <v>5635</v>
      </c>
      <c r="M5137" s="785"/>
      <c r="N5137" s="785"/>
      <c r="O5137" s="785"/>
      <c r="P5137" s="787">
        <v>35.175094999999999</v>
      </c>
      <c r="Q5137" s="787">
        <v>-0.55410300000000001</v>
      </c>
      <c r="R5137" s="785" t="s">
        <v>2053</v>
      </c>
      <c r="S5137" s="785" t="s">
        <v>2098</v>
      </c>
      <c r="T5137" s="785" t="s">
        <v>5636</v>
      </c>
      <c r="U5137" s="785" t="s">
        <v>5637</v>
      </c>
      <c r="V5137" s="785" t="s">
        <v>2673</v>
      </c>
      <c r="W5137" s="785" t="s">
        <v>2844</v>
      </c>
      <c r="X5137" s="785" t="s">
        <v>2844</v>
      </c>
      <c r="Y5137" s="615" t="str">
        <f t="shared" si="80"/>
        <v>Benjamin Kirui</v>
      </c>
      <c r="Z5137" s="785" t="s">
        <v>2599</v>
      </c>
      <c r="AA5137" s="785" t="s">
        <v>4314</v>
      </c>
      <c r="AB5137" s="785" t="s">
        <v>2605</v>
      </c>
      <c r="AC5137" s="785" t="s">
        <v>2606</v>
      </c>
      <c r="AD5137" s="786">
        <v>42796</v>
      </c>
    </row>
    <row r="5138" spans="1:30" ht="15.75">
      <c r="A5138" s="785" t="s">
        <v>4301</v>
      </c>
      <c r="B5138" s="785" t="s">
        <v>6135</v>
      </c>
      <c r="C5138" s="785" t="s">
        <v>4303</v>
      </c>
      <c r="D5138" s="785" t="s">
        <v>2599</v>
      </c>
      <c r="E5138" s="785" t="s">
        <v>4600</v>
      </c>
      <c r="F5138" s="786">
        <v>42411</v>
      </c>
      <c r="G5138" s="785" t="s">
        <v>4601</v>
      </c>
      <c r="H5138" s="786">
        <v>42461</v>
      </c>
      <c r="I5138" s="785" t="s">
        <v>6136</v>
      </c>
      <c r="J5138" s="785" t="s">
        <v>629</v>
      </c>
      <c r="K5138" s="785" t="s">
        <v>6137</v>
      </c>
      <c r="L5138" s="785" t="s">
        <v>6138</v>
      </c>
      <c r="M5138" s="785"/>
      <c r="N5138" s="785"/>
      <c r="O5138" s="785"/>
      <c r="P5138" s="787">
        <v>37.028055999999999</v>
      </c>
      <c r="Q5138" s="787">
        <v>-1.2755559999999999</v>
      </c>
      <c r="R5138" s="785" t="s">
        <v>2661</v>
      </c>
      <c r="S5138" s="785" t="s">
        <v>2687</v>
      </c>
      <c r="T5138" s="785" t="s">
        <v>2688</v>
      </c>
      <c r="U5138" s="785" t="s">
        <v>2924</v>
      </c>
      <c r="V5138" s="785" t="s">
        <v>3004</v>
      </c>
      <c r="W5138" s="785" t="s">
        <v>3552</v>
      </c>
      <c r="X5138" s="785" t="s">
        <v>3552</v>
      </c>
      <c r="Y5138" s="615" t="str">
        <f t="shared" si="80"/>
        <v>Biomax Energy Ent</v>
      </c>
      <c r="Z5138" s="785" t="s">
        <v>2599</v>
      </c>
      <c r="AA5138" s="785" t="s">
        <v>4314</v>
      </c>
      <c r="AB5138" s="785" t="s">
        <v>2605</v>
      </c>
      <c r="AC5138" s="785" t="s">
        <v>2606</v>
      </c>
      <c r="AD5138" s="786">
        <v>42796</v>
      </c>
    </row>
    <row r="5139" spans="1:30" ht="15.75">
      <c r="A5139" s="785" t="s">
        <v>4301</v>
      </c>
      <c r="B5139" s="785" t="s">
        <v>9509</v>
      </c>
      <c r="C5139" s="785" t="s">
        <v>4322</v>
      </c>
      <c r="D5139" s="785" t="s">
        <v>2902</v>
      </c>
      <c r="E5139" s="785" t="s">
        <v>4600</v>
      </c>
      <c r="F5139" s="786">
        <v>42411</v>
      </c>
      <c r="G5139" s="785" t="s">
        <v>4601</v>
      </c>
      <c r="H5139" s="786">
        <v>42461</v>
      </c>
      <c r="I5139" s="785" t="s">
        <v>9510</v>
      </c>
      <c r="J5139" s="785" t="s">
        <v>2845</v>
      </c>
      <c r="K5139" s="785" t="s">
        <v>9511</v>
      </c>
      <c r="L5139" s="785" t="s">
        <v>9512</v>
      </c>
      <c r="M5139" s="785"/>
      <c r="N5139" s="785"/>
      <c r="O5139" s="785"/>
      <c r="P5139" s="787">
        <v>36.449207000000001</v>
      </c>
      <c r="Q5139" s="787">
        <v>1.529E-2</v>
      </c>
      <c r="R5139" s="785" t="s">
        <v>1228</v>
      </c>
      <c r="S5139" s="785" t="s">
        <v>1229</v>
      </c>
      <c r="T5139" s="785" t="s">
        <v>3287</v>
      </c>
      <c r="U5139" s="785" t="s">
        <v>3128</v>
      </c>
      <c r="V5139" s="785" t="s">
        <v>2673</v>
      </c>
      <c r="W5139" s="785" t="s">
        <v>3288</v>
      </c>
      <c r="X5139" s="785" t="s">
        <v>2626</v>
      </c>
      <c r="Y5139" s="615" t="str">
        <f t="shared" si="80"/>
        <v>Francis Kinyanjui</v>
      </c>
      <c r="Z5139" s="785" t="s">
        <v>2599</v>
      </c>
      <c r="AA5139" s="785" t="s">
        <v>4314</v>
      </c>
      <c r="AB5139" s="785" t="s">
        <v>2605</v>
      </c>
      <c r="AC5139" s="785" t="s">
        <v>2606</v>
      </c>
      <c r="AD5139" s="786">
        <v>42796</v>
      </c>
    </row>
    <row r="5140" spans="1:30" ht="15.75">
      <c r="A5140" s="785" t="s">
        <v>4301</v>
      </c>
      <c r="B5140" s="785" t="s">
        <v>9600</v>
      </c>
      <c r="C5140" s="785" t="s">
        <v>4303</v>
      </c>
      <c r="D5140" s="785" t="s">
        <v>2599</v>
      </c>
      <c r="E5140" s="785" t="s">
        <v>4600</v>
      </c>
      <c r="F5140" s="786">
        <v>42411</v>
      </c>
      <c r="G5140" s="785" t="s">
        <v>4601</v>
      </c>
      <c r="H5140" s="786">
        <v>42461</v>
      </c>
      <c r="I5140" s="785" t="s">
        <v>9601</v>
      </c>
      <c r="J5140" s="785" t="s">
        <v>627</v>
      </c>
      <c r="K5140" s="785" t="s">
        <v>9602</v>
      </c>
      <c r="L5140" s="785" t="s">
        <v>9603</v>
      </c>
      <c r="M5140" s="785"/>
      <c r="N5140" s="785"/>
      <c r="O5140" s="785"/>
      <c r="P5140" s="787">
        <v>36.404936999999997</v>
      </c>
      <c r="Q5140" s="787">
        <v>2.6728999999999999E-2</v>
      </c>
      <c r="R5140" s="785" t="s">
        <v>1228</v>
      </c>
      <c r="S5140" s="785" t="s">
        <v>1229</v>
      </c>
      <c r="T5140" s="785" t="s">
        <v>3287</v>
      </c>
      <c r="U5140" s="785" t="s">
        <v>3287</v>
      </c>
      <c r="V5140" s="785" t="s">
        <v>2855</v>
      </c>
      <c r="W5140" s="785" t="s">
        <v>3288</v>
      </c>
      <c r="X5140" s="785" t="s">
        <v>2626</v>
      </c>
      <c r="Y5140" s="615" t="str">
        <f t="shared" si="80"/>
        <v>Francis Kinyanjui</v>
      </c>
      <c r="Z5140" s="785" t="s">
        <v>2599</v>
      </c>
      <c r="AA5140" s="785" t="s">
        <v>4314</v>
      </c>
      <c r="AB5140" s="785" t="s">
        <v>2605</v>
      </c>
      <c r="AC5140" s="785" t="s">
        <v>2606</v>
      </c>
      <c r="AD5140" s="786">
        <v>42796</v>
      </c>
    </row>
    <row r="5141" spans="1:30" ht="15.75">
      <c r="A5141" s="785" t="s">
        <v>4301</v>
      </c>
      <c r="B5141" s="785" t="s">
        <v>10102</v>
      </c>
      <c r="C5141" s="785" t="s">
        <v>4303</v>
      </c>
      <c r="D5141" s="785" t="s">
        <v>2599</v>
      </c>
      <c r="E5141" s="785" t="s">
        <v>4600</v>
      </c>
      <c r="F5141" s="786">
        <v>42411</v>
      </c>
      <c r="G5141" s="785" t="s">
        <v>4601</v>
      </c>
      <c r="H5141" s="786">
        <v>42461</v>
      </c>
      <c r="I5141" s="785" t="s">
        <v>10103</v>
      </c>
      <c r="J5141" s="785" t="s">
        <v>627</v>
      </c>
      <c r="K5141" s="785" t="s">
        <v>2612</v>
      </c>
      <c r="L5141" s="785" t="s">
        <v>10104</v>
      </c>
      <c r="M5141" s="785"/>
      <c r="N5141" s="785"/>
      <c r="O5141" s="785"/>
      <c r="P5141" s="787">
        <v>36.870255999999998</v>
      </c>
      <c r="Q5141" s="787">
        <v>-1.0985510000000001</v>
      </c>
      <c r="R5141" s="785" t="s">
        <v>821</v>
      </c>
      <c r="S5141" s="785" t="s">
        <v>871</v>
      </c>
      <c r="T5141" s="785" t="s">
        <v>2712</v>
      </c>
      <c r="U5141" s="785" t="s">
        <v>8608</v>
      </c>
      <c r="V5141" s="785" t="s">
        <v>3004</v>
      </c>
      <c r="W5141" s="785" t="s">
        <v>2615</v>
      </c>
      <c r="X5141" s="785" t="s">
        <v>10105</v>
      </c>
      <c r="Y5141" s="615" t="str">
        <f t="shared" si="80"/>
        <v>Frederick Ndungu</v>
      </c>
      <c r="Z5141" s="785" t="s">
        <v>9780</v>
      </c>
      <c r="AA5141" s="785" t="s">
        <v>5464</v>
      </c>
      <c r="AB5141" s="785" t="s">
        <v>3686</v>
      </c>
      <c r="AC5141" s="785" t="s">
        <v>2617</v>
      </c>
      <c r="AD5141" s="786">
        <v>43193</v>
      </c>
    </row>
    <row r="5142" spans="1:30" ht="15.75">
      <c r="A5142" s="785" t="s">
        <v>4301</v>
      </c>
      <c r="B5142" s="785" t="s">
        <v>10213</v>
      </c>
      <c r="C5142" s="785" t="s">
        <v>4303</v>
      </c>
      <c r="D5142" s="785" t="s">
        <v>2599</v>
      </c>
      <c r="E5142" s="785" t="s">
        <v>4600</v>
      </c>
      <c r="F5142" s="786">
        <v>42411</v>
      </c>
      <c r="G5142" s="785" t="s">
        <v>4601</v>
      </c>
      <c r="H5142" s="786">
        <v>42461</v>
      </c>
      <c r="I5142" s="785" t="s">
        <v>10214</v>
      </c>
      <c r="J5142" s="785" t="s">
        <v>627</v>
      </c>
      <c r="K5142" s="785" t="s">
        <v>10215</v>
      </c>
      <c r="L5142" s="785" t="s">
        <v>3901</v>
      </c>
      <c r="M5142" s="785"/>
      <c r="N5142" s="785"/>
      <c r="O5142" s="785"/>
      <c r="P5142" s="787">
        <v>36.790477000000003</v>
      </c>
      <c r="Q5142" s="787">
        <v>-1.0885020000000001</v>
      </c>
      <c r="R5142" s="785" t="s">
        <v>821</v>
      </c>
      <c r="S5142" s="785" t="s">
        <v>871</v>
      </c>
      <c r="T5142" s="785" t="s">
        <v>871</v>
      </c>
      <c r="U5142" s="785" t="s">
        <v>10216</v>
      </c>
      <c r="V5142" s="785" t="s">
        <v>2855</v>
      </c>
      <c r="W5142" s="785" t="s">
        <v>3585</v>
      </c>
      <c r="X5142" s="785" t="s">
        <v>3585</v>
      </c>
      <c r="Y5142" s="615" t="str">
        <f t="shared" si="80"/>
        <v>Geoffrey K Gitau</v>
      </c>
      <c r="Z5142" s="785" t="s">
        <v>2599</v>
      </c>
      <c r="AA5142" s="785" t="s">
        <v>4314</v>
      </c>
      <c r="AB5142" s="785" t="s">
        <v>2605</v>
      </c>
      <c r="AC5142" s="785" t="s">
        <v>2606</v>
      </c>
      <c r="AD5142" s="786">
        <v>42796</v>
      </c>
    </row>
    <row r="5143" spans="1:30" ht="15.75">
      <c r="A5143" s="785" t="s">
        <v>4301</v>
      </c>
      <c r="B5143" s="785" t="s">
        <v>11347</v>
      </c>
      <c r="C5143" s="785" t="s">
        <v>4379</v>
      </c>
      <c r="D5143" s="785" t="s">
        <v>2751</v>
      </c>
      <c r="E5143" s="785" t="s">
        <v>4600</v>
      </c>
      <c r="F5143" s="786">
        <v>42411</v>
      </c>
      <c r="G5143" s="785" t="s">
        <v>4601</v>
      </c>
      <c r="H5143" s="786">
        <v>42461</v>
      </c>
      <c r="I5143" s="785" t="s">
        <v>11348</v>
      </c>
      <c r="J5143" s="785" t="s">
        <v>629</v>
      </c>
      <c r="K5143" s="785" t="s">
        <v>11349</v>
      </c>
      <c r="L5143" s="785" t="s">
        <v>11350</v>
      </c>
      <c r="M5143" s="785"/>
      <c r="N5143" s="785"/>
      <c r="O5143" s="785"/>
      <c r="P5143" s="787">
        <v>36.831301000000003</v>
      </c>
      <c r="Q5143" s="787">
        <v>-0.78970799999999997</v>
      </c>
      <c r="R5143" s="785" t="s">
        <v>1030</v>
      </c>
      <c r="S5143" s="785" t="s">
        <v>2623</v>
      </c>
      <c r="T5143" s="785" t="s">
        <v>3301</v>
      </c>
      <c r="U5143" s="785" t="s">
        <v>11351</v>
      </c>
      <c r="V5143" s="785">
        <v>12</v>
      </c>
      <c r="W5143" s="785" t="s">
        <v>4054</v>
      </c>
      <c r="X5143" s="785" t="s">
        <v>2834</v>
      </c>
      <c r="Y5143" s="615" t="str">
        <f t="shared" si="80"/>
        <v>Hamkam</v>
      </c>
      <c r="Z5143" s="785" t="s">
        <v>2599</v>
      </c>
      <c r="AA5143" s="785" t="s">
        <v>4349</v>
      </c>
      <c r="AB5143" s="785" t="s">
        <v>2605</v>
      </c>
      <c r="AC5143" s="785" t="s">
        <v>2606</v>
      </c>
      <c r="AD5143" s="786">
        <v>42796</v>
      </c>
    </row>
    <row r="5144" spans="1:30" ht="15.75">
      <c r="A5144" s="785" t="s">
        <v>4301</v>
      </c>
      <c r="B5144" s="785" t="s">
        <v>11439</v>
      </c>
      <c r="C5144" s="785" t="s">
        <v>4303</v>
      </c>
      <c r="D5144" s="785" t="s">
        <v>2599</v>
      </c>
      <c r="E5144" s="785" t="s">
        <v>4600</v>
      </c>
      <c r="F5144" s="786">
        <v>42411</v>
      </c>
      <c r="G5144" s="785" t="s">
        <v>4601</v>
      </c>
      <c r="H5144" s="786">
        <v>42461</v>
      </c>
      <c r="I5144" s="785" t="s">
        <v>11440</v>
      </c>
      <c r="J5144" s="785" t="s">
        <v>627</v>
      </c>
      <c r="K5144" s="785" t="s">
        <v>11441</v>
      </c>
      <c r="L5144" s="785" t="s">
        <v>11442</v>
      </c>
      <c r="M5144" s="785"/>
      <c r="N5144" s="785"/>
      <c r="O5144" s="785"/>
      <c r="P5144" s="787">
        <v>36.364190000000001</v>
      </c>
      <c r="Q5144" s="787">
        <v>-0.15035699999999999</v>
      </c>
      <c r="R5144" s="785" t="s">
        <v>1228</v>
      </c>
      <c r="S5144" s="785" t="s">
        <v>2797</v>
      </c>
      <c r="T5144" s="785" t="s">
        <v>3055</v>
      </c>
      <c r="U5144" s="785" t="s">
        <v>11443</v>
      </c>
      <c r="V5144" s="785" t="s">
        <v>3070</v>
      </c>
      <c r="W5144" s="785" t="s">
        <v>2974</v>
      </c>
      <c r="X5144" s="785" t="s">
        <v>2974</v>
      </c>
      <c r="Y5144" s="615" t="str">
        <f t="shared" si="80"/>
        <v>Harun Muchiri Stephen</v>
      </c>
      <c r="Z5144" s="785" t="s">
        <v>11422</v>
      </c>
      <c r="AA5144" s="785" t="s">
        <v>4314</v>
      </c>
      <c r="AB5144" s="785" t="s">
        <v>2605</v>
      </c>
      <c r="AC5144" s="785" t="s">
        <v>2606</v>
      </c>
      <c r="AD5144" s="786">
        <v>42883</v>
      </c>
    </row>
    <row r="5145" spans="1:30" ht="15.75">
      <c r="A5145" s="785" t="s">
        <v>4301</v>
      </c>
      <c r="B5145" s="785" t="s">
        <v>11653</v>
      </c>
      <c r="C5145" s="785" t="s">
        <v>4379</v>
      </c>
      <c r="D5145" s="785" t="s">
        <v>2751</v>
      </c>
      <c r="E5145" s="785" t="s">
        <v>4600</v>
      </c>
      <c r="F5145" s="786">
        <v>42411</v>
      </c>
      <c r="G5145" s="785" t="s">
        <v>4601</v>
      </c>
      <c r="H5145" s="786">
        <v>42461</v>
      </c>
      <c r="I5145" s="785" t="s">
        <v>11654</v>
      </c>
      <c r="J5145" s="785" t="s">
        <v>629</v>
      </c>
      <c r="K5145" s="785" t="s">
        <v>11655</v>
      </c>
      <c r="L5145" s="785" t="s">
        <v>11656</v>
      </c>
      <c r="M5145" s="785"/>
      <c r="N5145" s="785"/>
      <c r="O5145" s="785"/>
      <c r="P5145" s="788"/>
      <c r="Q5145" s="788"/>
      <c r="R5145" s="785" t="s">
        <v>1961</v>
      </c>
      <c r="S5145" s="785" t="s">
        <v>2600</v>
      </c>
      <c r="T5145" s="785" t="s">
        <v>2832</v>
      </c>
      <c r="U5145" s="785" t="s">
        <v>11657</v>
      </c>
      <c r="V5145" s="785" t="s">
        <v>2673</v>
      </c>
      <c r="W5145" s="785" t="s">
        <v>2680</v>
      </c>
      <c r="X5145" s="785" t="s">
        <v>2680</v>
      </c>
      <c r="Y5145" s="615" t="str">
        <f t="shared" si="80"/>
        <v>Isaiah M Wandeto</v>
      </c>
      <c r="Z5145" s="785" t="s">
        <v>2599</v>
      </c>
      <c r="AA5145" s="785" t="s">
        <v>4314</v>
      </c>
      <c r="AB5145" s="785" t="s">
        <v>2605</v>
      </c>
      <c r="AC5145" s="785" t="s">
        <v>2606</v>
      </c>
      <c r="AD5145" s="786">
        <v>42796</v>
      </c>
    </row>
    <row r="5146" spans="1:30" ht="15.75">
      <c r="A5146" s="785" t="s">
        <v>4301</v>
      </c>
      <c r="B5146" s="785" t="s">
        <v>14639</v>
      </c>
      <c r="C5146" s="785" t="s">
        <v>4303</v>
      </c>
      <c r="D5146" s="785" t="s">
        <v>2599</v>
      </c>
      <c r="E5146" s="785" t="s">
        <v>4600</v>
      </c>
      <c r="F5146" s="786">
        <v>42411</v>
      </c>
      <c r="G5146" s="785" t="s">
        <v>4601</v>
      </c>
      <c r="H5146" s="786">
        <v>42461</v>
      </c>
      <c r="I5146" s="785" t="s">
        <v>14640</v>
      </c>
      <c r="J5146" s="785" t="s">
        <v>629</v>
      </c>
      <c r="K5146" s="785" t="s">
        <v>14641</v>
      </c>
      <c r="L5146" s="785" t="s">
        <v>14642</v>
      </c>
      <c r="M5146" s="785"/>
      <c r="N5146" s="785"/>
      <c r="O5146" s="785"/>
      <c r="P5146" s="787">
        <v>36.766978000000002</v>
      </c>
      <c r="Q5146" s="787">
        <v>-1.0724089999999999</v>
      </c>
      <c r="R5146" s="785" t="s">
        <v>821</v>
      </c>
      <c r="S5146" s="785" t="s">
        <v>871</v>
      </c>
      <c r="T5146" s="785" t="s">
        <v>871</v>
      </c>
      <c r="U5146" s="785" t="s">
        <v>3843</v>
      </c>
      <c r="V5146" s="785" t="s">
        <v>3070</v>
      </c>
      <c r="W5146" s="785" t="s">
        <v>4028</v>
      </c>
      <c r="X5146" s="785" t="s">
        <v>4028</v>
      </c>
      <c r="Y5146" s="615" t="str">
        <f t="shared" si="80"/>
        <v>Joseph Kimani Njunguna</v>
      </c>
      <c r="Z5146" s="785" t="s">
        <v>2599</v>
      </c>
      <c r="AA5146" s="785" t="s">
        <v>4314</v>
      </c>
      <c r="AB5146" s="785" t="s">
        <v>2876</v>
      </c>
      <c r="AC5146" s="785" t="s">
        <v>2606</v>
      </c>
      <c r="AD5146" s="786">
        <v>42796</v>
      </c>
    </row>
    <row r="5147" spans="1:30" ht="15.75">
      <c r="A5147" s="785" t="s">
        <v>4301</v>
      </c>
      <c r="B5147" s="785" t="s">
        <v>15873</v>
      </c>
      <c r="C5147" s="785" t="s">
        <v>4303</v>
      </c>
      <c r="D5147" s="785" t="s">
        <v>2599</v>
      </c>
      <c r="E5147" s="785" t="s">
        <v>4600</v>
      </c>
      <c r="F5147" s="786">
        <v>42411</v>
      </c>
      <c r="G5147" s="785" t="s">
        <v>4601</v>
      </c>
      <c r="H5147" s="786">
        <v>42461</v>
      </c>
      <c r="I5147" s="785" t="s">
        <v>15874</v>
      </c>
      <c r="J5147" s="785" t="s">
        <v>627</v>
      </c>
      <c r="K5147" s="785" t="s">
        <v>15875</v>
      </c>
      <c r="L5147" s="785" t="s">
        <v>15876</v>
      </c>
      <c r="M5147" s="785"/>
      <c r="N5147" s="785"/>
      <c r="O5147" s="785"/>
      <c r="P5147" s="787">
        <v>36.972901999999998</v>
      </c>
      <c r="Q5147" s="787">
        <v>-0.70741399999999999</v>
      </c>
      <c r="R5147" s="785" t="s">
        <v>1030</v>
      </c>
      <c r="S5147" s="785" t="s">
        <v>2993</v>
      </c>
      <c r="T5147" s="785" t="s">
        <v>3431</v>
      </c>
      <c r="U5147" s="785" t="s">
        <v>15877</v>
      </c>
      <c r="V5147" s="785" t="s">
        <v>2673</v>
      </c>
      <c r="W5147" s="785" t="s">
        <v>3279</v>
      </c>
      <c r="X5147" s="785" t="s">
        <v>2778</v>
      </c>
      <c r="Y5147" s="615" t="str">
        <f t="shared" si="80"/>
        <v>Kenbi Enterpises</v>
      </c>
      <c r="Z5147" s="785" t="s">
        <v>2599</v>
      </c>
      <c r="AA5147" s="785" t="s">
        <v>4349</v>
      </c>
      <c r="AB5147" s="785" t="s">
        <v>2605</v>
      </c>
      <c r="AC5147" s="785" t="s">
        <v>2606</v>
      </c>
      <c r="AD5147" s="786">
        <v>42796</v>
      </c>
    </row>
    <row r="5148" spans="1:30" ht="15.75">
      <c r="A5148" s="785" t="s">
        <v>4301</v>
      </c>
      <c r="B5148" s="785" t="s">
        <v>15878</v>
      </c>
      <c r="C5148" s="785" t="s">
        <v>4303</v>
      </c>
      <c r="D5148" s="785" t="s">
        <v>2599</v>
      </c>
      <c r="E5148" s="785" t="s">
        <v>4600</v>
      </c>
      <c r="F5148" s="786">
        <v>42411</v>
      </c>
      <c r="G5148" s="785" t="s">
        <v>4601</v>
      </c>
      <c r="H5148" s="786">
        <v>42461</v>
      </c>
      <c r="I5148" s="785" t="s">
        <v>15879</v>
      </c>
      <c r="J5148" s="785" t="s">
        <v>629</v>
      </c>
      <c r="K5148" s="785" t="s">
        <v>15880</v>
      </c>
      <c r="L5148" s="785" t="s">
        <v>15881</v>
      </c>
      <c r="M5148" s="785"/>
      <c r="N5148" s="785"/>
      <c r="O5148" s="785"/>
      <c r="P5148" s="787">
        <v>36.993766999999998</v>
      </c>
      <c r="Q5148" s="787">
        <v>-1.1139079999999999</v>
      </c>
      <c r="R5148" s="785" t="s">
        <v>821</v>
      </c>
      <c r="S5148" s="785" t="s">
        <v>2997</v>
      </c>
      <c r="T5148" s="785" t="s">
        <v>2898</v>
      </c>
      <c r="U5148" s="785" t="s">
        <v>15882</v>
      </c>
      <c r="V5148" s="785" t="s">
        <v>2673</v>
      </c>
      <c r="W5148" s="785" t="s">
        <v>3279</v>
      </c>
      <c r="X5148" s="785" t="s">
        <v>2778</v>
      </c>
      <c r="Y5148" s="615" t="str">
        <f t="shared" si="80"/>
        <v>Kenbi Enterpises</v>
      </c>
      <c r="Z5148" s="785" t="s">
        <v>2599</v>
      </c>
      <c r="AA5148" s="785" t="s">
        <v>4349</v>
      </c>
      <c r="AB5148" s="785" t="s">
        <v>2605</v>
      </c>
      <c r="AC5148" s="785" t="s">
        <v>2606</v>
      </c>
      <c r="AD5148" s="786">
        <v>42796</v>
      </c>
    </row>
    <row r="5149" spans="1:30" ht="15.75">
      <c r="A5149" s="785" t="s">
        <v>4301</v>
      </c>
      <c r="B5149" s="785" t="s">
        <v>16246</v>
      </c>
      <c r="C5149" s="785" t="s">
        <v>4303</v>
      </c>
      <c r="D5149" s="785" t="s">
        <v>2599</v>
      </c>
      <c r="E5149" s="785" t="s">
        <v>4600</v>
      </c>
      <c r="F5149" s="786">
        <v>42411</v>
      </c>
      <c r="G5149" s="785" t="s">
        <v>4601</v>
      </c>
      <c r="H5149" s="786">
        <v>42461</v>
      </c>
      <c r="I5149" s="785" t="s">
        <v>16247</v>
      </c>
      <c r="J5149" s="785" t="s">
        <v>629</v>
      </c>
      <c r="K5149" s="785" t="s">
        <v>2612</v>
      </c>
      <c r="L5149" s="785" t="s">
        <v>16248</v>
      </c>
      <c r="M5149" s="785"/>
      <c r="N5149" s="785"/>
      <c r="O5149" s="785"/>
      <c r="P5149" s="787">
        <v>34.827043000000003</v>
      </c>
      <c r="Q5149" s="787">
        <v>-7.8475000000000003E-2</v>
      </c>
      <c r="R5149" s="785" t="s">
        <v>1575</v>
      </c>
      <c r="S5149" s="785" t="s">
        <v>1576</v>
      </c>
      <c r="T5149" s="785" t="s">
        <v>16249</v>
      </c>
      <c r="U5149" s="785" t="s">
        <v>2599</v>
      </c>
      <c r="V5149" s="785" t="s">
        <v>2846</v>
      </c>
      <c r="W5149" s="785" t="s">
        <v>2621</v>
      </c>
      <c r="X5149" s="785" t="s">
        <v>2621</v>
      </c>
      <c r="Y5149" s="615" t="str">
        <f t="shared" si="80"/>
        <v>Kentainers Limited</v>
      </c>
      <c r="Z5149" s="785" t="s">
        <v>2599</v>
      </c>
      <c r="AA5149" s="785" t="s">
        <v>5464</v>
      </c>
      <c r="AB5149" s="785" t="s">
        <v>2616</v>
      </c>
      <c r="AC5149" s="785" t="s">
        <v>2617</v>
      </c>
      <c r="AD5149" s="786">
        <v>42796</v>
      </c>
    </row>
    <row r="5150" spans="1:30" ht="15.75">
      <c r="A5150" s="785" t="s">
        <v>4301</v>
      </c>
      <c r="B5150" s="785" t="s">
        <v>17137</v>
      </c>
      <c r="C5150" s="785" t="s">
        <v>4303</v>
      </c>
      <c r="D5150" s="785" t="s">
        <v>2599</v>
      </c>
      <c r="E5150" s="785" t="s">
        <v>4600</v>
      </c>
      <c r="F5150" s="786">
        <v>42411</v>
      </c>
      <c r="G5150" s="785" t="s">
        <v>4601</v>
      </c>
      <c r="H5150" s="786">
        <v>42461</v>
      </c>
      <c r="I5150" s="785" t="s">
        <v>17138</v>
      </c>
      <c r="J5150" s="785" t="s">
        <v>629</v>
      </c>
      <c r="K5150" s="785" t="s">
        <v>2612</v>
      </c>
      <c r="L5150" s="785" t="s">
        <v>17139</v>
      </c>
      <c r="M5150" s="785"/>
      <c r="N5150" s="785"/>
      <c r="O5150" s="785"/>
      <c r="P5150" s="787">
        <v>35.302112999999999</v>
      </c>
      <c r="Q5150" s="787">
        <v>0.48821500000000001</v>
      </c>
      <c r="R5150" s="785" t="s">
        <v>893</v>
      </c>
      <c r="S5150" s="785" t="s">
        <v>2820</v>
      </c>
      <c r="T5150" s="785" t="s">
        <v>17136</v>
      </c>
      <c r="U5150" s="785" t="s">
        <v>14816</v>
      </c>
      <c r="V5150" s="785" t="s">
        <v>3070</v>
      </c>
      <c r="W5150" s="785" t="s">
        <v>3116</v>
      </c>
      <c r="X5150" s="785" t="s">
        <v>3116</v>
      </c>
      <c r="Y5150" s="615" t="str">
        <f t="shared" si="80"/>
        <v>Luka Kiprop Maiyo</v>
      </c>
      <c r="Z5150" s="785" t="s">
        <v>2599</v>
      </c>
      <c r="AA5150" s="785" t="s">
        <v>4314</v>
      </c>
      <c r="AB5150" s="785" t="s">
        <v>2605</v>
      </c>
      <c r="AC5150" s="785" t="s">
        <v>2606</v>
      </c>
      <c r="AD5150" s="786">
        <v>42796</v>
      </c>
    </row>
    <row r="5151" spans="1:30" ht="15.75">
      <c r="A5151" s="785" t="s">
        <v>4301</v>
      </c>
      <c r="B5151" s="785" t="s">
        <v>18526</v>
      </c>
      <c r="C5151" s="785" t="s">
        <v>4322</v>
      </c>
      <c r="D5151" s="785" t="s">
        <v>2703</v>
      </c>
      <c r="E5151" s="785" t="s">
        <v>4600</v>
      </c>
      <c r="F5151" s="786">
        <v>42411</v>
      </c>
      <c r="G5151" s="785" t="s">
        <v>4601</v>
      </c>
      <c r="H5151" s="786">
        <v>42461</v>
      </c>
      <c r="I5151" s="785" t="s">
        <v>18527</v>
      </c>
      <c r="J5151" s="785" t="s">
        <v>629</v>
      </c>
      <c r="K5151" s="785" t="s">
        <v>2612</v>
      </c>
      <c r="L5151" s="785" t="s">
        <v>18528</v>
      </c>
      <c r="M5151" s="785"/>
      <c r="N5151" s="785"/>
      <c r="O5151" s="785"/>
      <c r="P5151" s="788"/>
      <c r="Q5151" s="788"/>
      <c r="R5151" s="785" t="s">
        <v>1961</v>
      </c>
      <c r="S5151" s="785" t="s">
        <v>2600</v>
      </c>
      <c r="T5151" s="785" t="s">
        <v>2856</v>
      </c>
      <c r="U5151" s="785" t="s">
        <v>11765</v>
      </c>
      <c r="V5151" s="785" t="s">
        <v>2603</v>
      </c>
      <c r="W5151" s="785" t="s">
        <v>2674</v>
      </c>
      <c r="X5151" s="785" t="s">
        <v>2741</v>
      </c>
      <c r="Y5151" s="615" t="str">
        <f t="shared" si="80"/>
        <v>Nicholas Gichura Kimenyi</v>
      </c>
      <c r="Z5151" s="785" t="s">
        <v>18529</v>
      </c>
      <c r="AA5151" s="785" t="s">
        <v>4314</v>
      </c>
      <c r="AB5151" s="785" t="s">
        <v>2605</v>
      </c>
      <c r="AC5151" s="785" t="s">
        <v>2606</v>
      </c>
      <c r="AD5151" s="786">
        <v>42915</v>
      </c>
    </row>
    <row r="5152" spans="1:30" ht="15.75">
      <c r="A5152" s="785" t="s">
        <v>4301</v>
      </c>
      <c r="B5152" s="785" t="s">
        <v>18679</v>
      </c>
      <c r="C5152" s="785" t="s">
        <v>4322</v>
      </c>
      <c r="D5152" s="785" t="s">
        <v>2703</v>
      </c>
      <c r="E5152" s="785" t="s">
        <v>4600</v>
      </c>
      <c r="F5152" s="786">
        <v>42411</v>
      </c>
      <c r="G5152" s="785" t="s">
        <v>4601</v>
      </c>
      <c r="H5152" s="786">
        <v>42461</v>
      </c>
      <c r="I5152" s="785" t="s">
        <v>18680</v>
      </c>
      <c r="J5152" s="785" t="s">
        <v>629</v>
      </c>
      <c r="K5152" s="785" t="s">
        <v>18681</v>
      </c>
      <c r="L5152" s="785" t="s">
        <v>18682</v>
      </c>
      <c r="M5152" s="785"/>
      <c r="N5152" s="785"/>
      <c r="O5152" s="785"/>
      <c r="P5152" s="788"/>
      <c r="Q5152" s="788"/>
      <c r="R5152" s="785" t="s">
        <v>1961</v>
      </c>
      <c r="S5152" s="785" t="s">
        <v>2671</v>
      </c>
      <c r="T5152" s="785" t="s">
        <v>18616</v>
      </c>
      <c r="U5152" s="785" t="s">
        <v>2681</v>
      </c>
      <c r="V5152" s="785" t="s">
        <v>2673</v>
      </c>
      <c r="W5152" s="785" t="s">
        <v>2674</v>
      </c>
      <c r="X5152" s="785" t="s">
        <v>2741</v>
      </c>
      <c r="Y5152" s="615" t="str">
        <f t="shared" si="80"/>
        <v>Nicholas Gichura Kimenyi</v>
      </c>
      <c r="Z5152" s="785" t="s">
        <v>2599</v>
      </c>
      <c r="AA5152" s="785" t="s">
        <v>4314</v>
      </c>
      <c r="AB5152" s="785" t="s">
        <v>2605</v>
      </c>
      <c r="AC5152" s="785" t="s">
        <v>2606</v>
      </c>
      <c r="AD5152" s="786">
        <v>42796</v>
      </c>
    </row>
    <row r="5153" spans="1:30" ht="15.75">
      <c r="A5153" s="785" t="s">
        <v>4301</v>
      </c>
      <c r="B5153" s="785" t="s">
        <v>18683</v>
      </c>
      <c r="C5153" s="785" t="s">
        <v>4379</v>
      </c>
      <c r="D5153" s="785" t="s">
        <v>2751</v>
      </c>
      <c r="E5153" s="785" t="s">
        <v>4600</v>
      </c>
      <c r="F5153" s="786">
        <v>42411</v>
      </c>
      <c r="G5153" s="785" t="s">
        <v>4601</v>
      </c>
      <c r="H5153" s="786">
        <v>42461</v>
      </c>
      <c r="I5153" s="785" t="s">
        <v>18684</v>
      </c>
      <c r="J5153" s="785" t="s">
        <v>629</v>
      </c>
      <c r="K5153" s="785" t="s">
        <v>18685</v>
      </c>
      <c r="L5153" s="785" t="s">
        <v>18686</v>
      </c>
      <c r="M5153" s="785"/>
      <c r="N5153" s="785"/>
      <c r="O5153" s="785"/>
      <c r="P5153" s="788"/>
      <c r="Q5153" s="788"/>
      <c r="R5153" s="785" t="s">
        <v>1056</v>
      </c>
      <c r="S5153" s="785" t="s">
        <v>1132</v>
      </c>
      <c r="T5153" s="785" t="s">
        <v>3577</v>
      </c>
      <c r="U5153" s="785" t="s">
        <v>18272</v>
      </c>
      <c r="V5153" s="785" t="s">
        <v>2673</v>
      </c>
      <c r="W5153" s="785" t="s">
        <v>2674</v>
      </c>
      <c r="X5153" s="785" t="s">
        <v>2741</v>
      </c>
      <c r="Y5153" s="615" t="str">
        <f t="shared" si="80"/>
        <v>Nicholas Gichura Kimenyi</v>
      </c>
      <c r="Z5153" s="785" t="s">
        <v>2599</v>
      </c>
      <c r="AA5153" s="785" t="s">
        <v>4314</v>
      </c>
      <c r="AB5153" s="785" t="s">
        <v>2605</v>
      </c>
      <c r="AC5153" s="785" t="s">
        <v>2606</v>
      </c>
      <c r="AD5153" s="786">
        <v>42796</v>
      </c>
    </row>
    <row r="5154" spans="1:30" ht="15.75">
      <c r="A5154" s="785" t="s">
        <v>4301</v>
      </c>
      <c r="B5154" s="785" t="s">
        <v>18704</v>
      </c>
      <c r="C5154" s="785" t="s">
        <v>4322</v>
      </c>
      <c r="D5154" s="785" t="s">
        <v>2703</v>
      </c>
      <c r="E5154" s="785" t="s">
        <v>4600</v>
      </c>
      <c r="F5154" s="786">
        <v>42411</v>
      </c>
      <c r="G5154" s="785" t="s">
        <v>4601</v>
      </c>
      <c r="H5154" s="786">
        <v>42461</v>
      </c>
      <c r="I5154" s="785" t="s">
        <v>18705</v>
      </c>
      <c r="J5154" s="785" t="s">
        <v>629</v>
      </c>
      <c r="K5154" s="785" t="s">
        <v>18706</v>
      </c>
      <c r="L5154" s="785" t="s">
        <v>18707</v>
      </c>
      <c r="M5154" s="785"/>
      <c r="N5154" s="785"/>
      <c r="O5154" s="785"/>
      <c r="P5154" s="788"/>
      <c r="Q5154" s="788"/>
      <c r="R5154" s="785" t="s">
        <v>1056</v>
      </c>
      <c r="S5154" s="785" t="s">
        <v>3364</v>
      </c>
      <c r="T5154" s="785" t="s">
        <v>3577</v>
      </c>
      <c r="U5154" s="785" t="s">
        <v>18708</v>
      </c>
      <c r="V5154" s="785" t="s">
        <v>2673</v>
      </c>
      <c r="W5154" s="785" t="s">
        <v>2674</v>
      </c>
      <c r="X5154" s="785" t="s">
        <v>2741</v>
      </c>
      <c r="Y5154" s="615" t="str">
        <f t="shared" si="80"/>
        <v>Nicholas Gichura Kimenyi</v>
      </c>
      <c r="Z5154" s="785" t="s">
        <v>2599</v>
      </c>
      <c r="AA5154" s="785" t="s">
        <v>4314</v>
      </c>
      <c r="AB5154" s="785" t="s">
        <v>2605</v>
      </c>
      <c r="AC5154" s="785" t="s">
        <v>2606</v>
      </c>
      <c r="AD5154" s="786">
        <v>42796</v>
      </c>
    </row>
    <row r="5155" spans="1:30" ht="15.75">
      <c r="A5155" s="785" t="s">
        <v>4301</v>
      </c>
      <c r="B5155" s="785" t="s">
        <v>18709</v>
      </c>
      <c r="C5155" s="785" t="s">
        <v>4322</v>
      </c>
      <c r="D5155" s="785" t="s">
        <v>2703</v>
      </c>
      <c r="E5155" s="785" t="s">
        <v>4600</v>
      </c>
      <c r="F5155" s="786">
        <v>42411</v>
      </c>
      <c r="G5155" s="785" t="s">
        <v>4601</v>
      </c>
      <c r="H5155" s="786">
        <v>42461</v>
      </c>
      <c r="I5155" s="785" t="s">
        <v>18710</v>
      </c>
      <c r="J5155" s="785" t="s">
        <v>627</v>
      </c>
      <c r="K5155" s="785" t="s">
        <v>18711</v>
      </c>
      <c r="L5155" s="785" t="s">
        <v>18712</v>
      </c>
      <c r="M5155" s="785"/>
      <c r="N5155" s="785"/>
      <c r="O5155" s="785"/>
      <c r="P5155" s="788"/>
      <c r="Q5155" s="788"/>
      <c r="R5155" s="785" t="s">
        <v>1961</v>
      </c>
      <c r="S5155" s="785" t="s">
        <v>2671</v>
      </c>
      <c r="T5155" s="785" t="s">
        <v>18713</v>
      </c>
      <c r="U5155" s="785" t="s">
        <v>18714</v>
      </c>
      <c r="V5155" s="785" t="s">
        <v>2673</v>
      </c>
      <c r="W5155" s="785" t="s">
        <v>2674</v>
      </c>
      <c r="X5155" s="785" t="s">
        <v>2741</v>
      </c>
      <c r="Y5155" s="615" t="str">
        <f t="shared" si="80"/>
        <v>Nicholas Gichura Kimenyi</v>
      </c>
      <c r="Z5155" s="785" t="s">
        <v>2599</v>
      </c>
      <c r="AA5155" s="785" t="s">
        <v>4314</v>
      </c>
      <c r="AB5155" s="785" t="s">
        <v>2605</v>
      </c>
      <c r="AC5155" s="785" t="s">
        <v>2606</v>
      </c>
      <c r="AD5155" s="786">
        <v>42796</v>
      </c>
    </row>
    <row r="5156" spans="1:30" ht="15.75">
      <c r="A5156" s="785" t="s">
        <v>4301</v>
      </c>
      <c r="B5156" s="785" t="s">
        <v>18715</v>
      </c>
      <c r="C5156" s="785" t="s">
        <v>4322</v>
      </c>
      <c r="D5156" s="785" t="s">
        <v>2703</v>
      </c>
      <c r="E5156" s="785" t="s">
        <v>4600</v>
      </c>
      <c r="F5156" s="786">
        <v>42411</v>
      </c>
      <c r="G5156" s="785" t="s">
        <v>4601</v>
      </c>
      <c r="H5156" s="786">
        <v>42461</v>
      </c>
      <c r="I5156" s="785" t="s">
        <v>18716</v>
      </c>
      <c r="J5156" s="785" t="s">
        <v>629</v>
      </c>
      <c r="K5156" s="785" t="s">
        <v>18717</v>
      </c>
      <c r="L5156" s="785" t="s">
        <v>18718</v>
      </c>
      <c r="M5156" s="785"/>
      <c r="N5156" s="785"/>
      <c r="O5156" s="785"/>
      <c r="P5156" s="787">
        <v>37.236632999999998</v>
      </c>
      <c r="Q5156" s="787">
        <v>-0.47605199999999998</v>
      </c>
      <c r="R5156" s="785" t="s">
        <v>1961</v>
      </c>
      <c r="S5156" s="785" t="s">
        <v>2600</v>
      </c>
      <c r="T5156" s="785" t="s">
        <v>2077</v>
      </c>
      <c r="U5156" s="785" t="s">
        <v>2681</v>
      </c>
      <c r="V5156" s="785" t="s">
        <v>2673</v>
      </c>
      <c r="W5156" s="785" t="s">
        <v>2674</v>
      </c>
      <c r="X5156" s="785" t="s">
        <v>2741</v>
      </c>
      <c r="Y5156" s="615" t="str">
        <f t="shared" si="80"/>
        <v>Nicholas Gichura Kimenyi</v>
      </c>
      <c r="Z5156" s="785" t="s">
        <v>2599</v>
      </c>
      <c r="AA5156" s="785" t="s">
        <v>4314</v>
      </c>
      <c r="AB5156" s="785" t="s">
        <v>2605</v>
      </c>
      <c r="AC5156" s="785" t="s">
        <v>2606</v>
      </c>
      <c r="AD5156" s="786">
        <v>42796</v>
      </c>
    </row>
    <row r="5157" spans="1:30" ht="15.75">
      <c r="A5157" s="785" t="s">
        <v>4301</v>
      </c>
      <c r="B5157" s="785" t="s">
        <v>18761</v>
      </c>
      <c r="C5157" s="785" t="s">
        <v>4379</v>
      </c>
      <c r="D5157" s="785" t="s">
        <v>2751</v>
      </c>
      <c r="E5157" s="785" t="s">
        <v>4600</v>
      </c>
      <c r="F5157" s="786">
        <v>42411</v>
      </c>
      <c r="G5157" s="785" t="s">
        <v>4601</v>
      </c>
      <c r="H5157" s="786">
        <v>42461</v>
      </c>
      <c r="I5157" s="785" t="s">
        <v>18762</v>
      </c>
      <c r="J5157" s="785" t="s">
        <v>627</v>
      </c>
      <c r="K5157" s="785" t="s">
        <v>18763</v>
      </c>
      <c r="L5157" s="785" t="s">
        <v>18764</v>
      </c>
      <c r="M5157" s="785"/>
      <c r="N5157" s="785"/>
      <c r="O5157" s="785"/>
      <c r="P5157" s="788"/>
      <c r="Q5157" s="788"/>
      <c r="R5157" s="785" t="s">
        <v>1961</v>
      </c>
      <c r="S5157" s="785" t="s">
        <v>2600</v>
      </c>
      <c r="T5157" s="785" t="s">
        <v>2077</v>
      </c>
      <c r="U5157" s="785" t="s">
        <v>2681</v>
      </c>
      <c r="V5157" s="785" t="s">
        <v>3004</v>
      </c>
      <c r="W5157" s="785" t="s">
        <v>2674</v>
      </c>
      <c r="X5157" s="785" t="s">
        <v>2741</v>
      </c>
      <c r="Y5157" s="615" t="str">
        <f t="shared" si="80"/>
        <v>Nicholas Gichura Kimenyi</v>
      </c>
      <c r="Z5157" s="785" t="s">
        <v>2599</v>
      </c>
      <c r="AA5157" s="785" t="s">
        <v>4314</v>
      </c>
      <c r="AB5157" s="785" t="s">
        <v>2605</v>
      </c>
      <c r="AC5157" s="785" t="s">
        <v>2606</v>
      </c>
      <c r="AD5157" s="786">
        <v>42796</v>
      </c>
    </row>
    <row r="5158" spans="1:30" ht="15.75">
      <c r="A5158" s="785" t="s">
        <v>4301</v>
      </c>
      <c r="B5158" s="785" t="s">
        <v>20653</v>
      </c>
      <c r="C5158" s="785" t="s">
        <v>4303</v>
      </c>
      <c r="D5158" s="785" t="s">
        <v>2599</v>
      </c>
      <c r="E5158" s="785" t="s">
        <v>4600</v>
      </c>
      <c r="F5158" s="786">
        <v>42411</v>
      </c>
      <c r="G5158" s="785" t="s">
        <v>4601</v>
      </c>
      <c r="H5158" s="786">
        <v>42461</v>
      </c>
      <c r="I5158" s="785" t="s">
        <v>20654</v>
      </c>
      <c r="J5158" s="785" t="s">
        <v>629</v>
      </c>
      <c r="K5158" s="785" t="s">
        <v>20655</v>
      </c>
      <c r="L5158" s="785" t="s">
        <v>20656</v>
      </c>
      <c r="M5158" s="785"/>
      <c r="N5158" s="785"/>
      <c r="O5158" s="785"/>
      <c r="P5158" s="787">
        <v>38.375337999999999</v>
      </c>
      <c r="Q5158" s="787">
        <v>-3.5134349999999999</v>
      </c>
      <c r="R5158" s="785" t="s">
        <v>766</v>
      </c>
      <c r="S5158" s="785" t="s">
        <v>2745</v>
      </c>
      <c r="T5158" s="785" t="s">
        <v>3401</v>
      </c>
      <c r="U5158" s="785" t="s">
        <v>20657</v>
      </c>
      <c r="V5158" s="785" t="s">
        <v>3070</v>
      </c>
      <c r="W5158" s="785" t="s">
        <v>3355</v>
      </c>
      <c r="X5158" s="785" t="s">
        <v>3355</v>
      </c>
      <c r="Y5158" s="615" t="str">
        <f t="shared" si="80"/>
        <v>Pitwel Mwadime</v>
      </c>
      <c r="Z5158" s="785" t="s">
        <v>2599</v>
      </c>
      <c r="AA5158" s="785" t="s">
        <v>4314</v>
      </c>
      <c r="AB5158" s="785" t="s">
        <v>2605</v>
      </c>
      <c r="AC5158" s="785" t="s">
        <v>2606</v>
      </c>
      <c r="AD5158" s="786">
        <v>42796</v>
      </c>
    </row>
    <row r="5159" spans="1:30" ht="15.75">
      <c r="A5159" s="785" t="s">
        <v>4301</v>
      </c>
      <c r="B5159" s="785" t="s">
        <v>21647</v>
      </c>
      <c r="C5159" s="785" t="s">
        <v>4303</v>
      </c>
      <c r="D5159" s="785" t="s">
        <v>2599</v>
      </c>
      <c r="E5159" s="785" t="s">
        <v>4600</v>
      </c>
      <c r="F5159" s="786">
        <v>42411</v>
      </c>
      <c r="G5159" s="785" t="s">
        <v>4601</v>
      </c>
      <c r="H5159" s="786">
        <v>42461</v>
      </c>
      <c r="I5159" s="785" t="s">
        <v>21648</v>
      </c>
      <c r="J5159" s="785" t="s">
        <v>627</v>
      </c>
      <c r="K5159" s="785" t="s">
        <v>21649</v>
      </c>
      <c r="L5159" s="785" t="s">
        <v>21650</v>
      </c>
      <c r="M5159" s="785"/>
      <c r="N5159" s="785"/>
      <c r="O5159" s="785"/>
      <c r="P5159" s="787">
        <v>36.439593000000002</v>
      </c>
      <c r="Q5159" s="787">
        <v>-6.2375E-2</v>
      </c>
      <c r="R5159" s="785" t="s">
        <v>1228</v>
      </c>
      <c r="S5159" s="785" t="s">
        <v>1229</v>
      </c>
      <c r="T5159" s="785" t="s">
        <v>1229</v>
      </c>
      <c r="U5159" s="785" t="s">
        <v>2599</v>
      </c>
      <c r="V5159" s="785" t="s">
        <v>2855</v>
      </c>
      <c r="W5159" s="785" t="s">
        <v>3511</v>
      </c>
      <c r="X5159" s="785" t="s">
        <v>3511</v>
      </c>
      <c r="Y5159" s="615" t="str">
        <f t="shared" si="80"/>
        <v>Sakaki Natural Renewable Energy Center</v>
      </c>
      <c r="Z5159" s="785" t="s">
        <v>2599</v>
      </c>
      <c r="AA5159" s="785" t="s">
        <v>4349</v>
      </c>
      <c r="AB5159" s="785" t="s">
        <v>2683</v>
      </c>
      <c r="AC5159" s="785" t="s">
        <v>2606</v>
      </c>
      <c r="AD5159" s="786">
        <v>42796</v>
      </c>
    </row>
    <row r="5160" spans="1:30" ht="15.75">
      <c r="A5160" s="785" t="s">
        <v>4301</v>
      </c>
      <c r="B5160" s="785" t="s">
        <v>21688</v>
      </c>
      <c r="C5160" s="785" t="s">
        <v>4303</v>
      </c>
      <c r="D5160" s="785" t="s">
        <v>2599</v>
      </c>
      <c r="E5160" s="785" t="s">
        <v>4600</v>
      </c>
      <c r="F5160" s="786">
        <v>42411</v>
      </c>
      <c r="G5160" s="785" t="s">
        <v>4601</v>
      </c>
      <c r="H5160" s="786">
        <v>42461</v>
      </c>
      <c r="I5160" s="785" t="s">
        <v>21689</v>
      </c>
      <c r="J5160" s="785" t="s">
        <v>629</v>
      </c>
      <c r="K5160" s="785" t="s">
        <v>21690</v>
      </c>
      <c r="L5160" s="785" t="s">
        <v>21691</v>
      </c>
      <c r="M5160" s="785"/>
      <c r="N5160" s="785"/>
      <c r="O5160" s="785"/>
      <c r="P5160" s="787">
        <v>37.574506</v>
      </c>
      <c r="Q5160" s="787">
        <v>-0.38276100000000002</v>
      </c>
      <c r="R5160" s="785" t="s">
        <v>1089</v>
      </c>
      <c r="S5160" s="785" t="s">
        <v>2731</v>
      </c>
      <c r="T5160" s="785" t="s">
        <v>3995</v>
      </c>
      <c r="U5160" s="785" t="s">
        <v>21692</v>
      </c>
      <c r="V5160" s="785" t="s">
        <v>2855</v>
      </c>
      <c r="W5160" s="785" t="s">
        <v>3511</v>
      </c>
      <c r="X5160" s="785" t="s">
        <v>3511</v>
      </c>
      <c r="Y5160" s="615" t="str">
        <f t="shared" si="80"/>
        <v>Sakaki Natural Renewable Energy Center</v>
      </c>
      <c r="Z5160" s="785" t="s">
        <v>21682</v>
      </c>
      <c r="AA5160" s="785" t="s">
        <v>4349</v>
      </c>
      <c r="AB5160" s="785" t="s">
        <v>2605</v>
      </c>
      <c r="AC5160" s="785" t="s">
        <v>2606</v>
      </c>
      <c r="AD5160" s="786">
        <v>42796</v>
      </c>
    </row>
    <row r="5161" spans="1:30" ht="15.75">
      <c r="A5161" s="785" t="s">
        <v>4301</v>
      </c>
      <c r="B5161" s="785" t="s">
        <v>26072</v>
      </c>
      <c r="C5161" s="785" t="s">
        <v>4379</v>
      </c>
      <c r="D5161" s="785" t="s">
        <v>2751</v>
      </c>
      <c r="E5161" s="785" t="s">
        <v>4600</v>
      </c>
      <c r="F5161" s="786">
        <v>42411</v>
      </c>
      <c r="G5161" s="785" t="s">
        <v>4601</v>
      </c>
      <c r="H5161" s="786">
        <v>42461</v>
      </c>
      <c r="I5161" s="785" t="s">
        <v>26073</v>
      </c>
      <c r="J5161" s="785" t="s">
        <v>629</v>
      </c>
      <c r="K5161" s="785" t="s">
        <v>2612</v>
      </c>
      <c r="L5161" s="785" t="s">
        <v>26074</v>
      </c>
      <c r="M5161" s="785"/>
      <c r="N5161" s="785"/>
      <c r="O5161" s="785"/>
      <c r="P5161" s="787">
        <v>37.236696999999999</v>
      </c>
      <c r="Q5161" s="787">
        <v>-0.47633300000000001</v>
      </c>
      <c r="R5161" s="785" t="s">
        <v>1961</v>
      </c>
      <c r="S5161" s="785" t="s">
        <v>2600</v>
      </c>
      <c r="T5161" s="785" t="s">
        <v>2077</v>
      </c>
      <c r="U5161" s="785" t="s">
        <v>2666</v>
      </c>
      <c r="V5161" s="785" t="s">
        <v>2603</v>
      </c>
      <c r="W5161" s="785" t="s">
        <v>2674</v>
      </c>
      <c r="X5161" s="785"/>
      <c r="Y5161" s="615" t="str">
        <f t="shared" si="80"/>
        <v>Nicholas Kimenyi</v>
      </c>
      <c r="Z5161" s="785" t="s">
        <v>2599</v>
      </c>
      <c r="AA5161" s="785" t="s">
        <v>4314</v>
      </c>
      <c r="AB5161" s="785" t="s">
        <v>2605</v>
      </c>
      <c r="AC5161" s="785" t="s">
        <v>2606</v>
      </c>
      <c r="AD5161" s="786">
        <v>42796</v>
      </c>
    </row>
    <row r="5162" spans="1:30" ht="15.75">
      <c r="A5162" s="785" t="s">
        <v>4301</v>
      </c>
      <c r="B5162" s="785" t="s">
        <v>26075</v>
      </c>
      <c r="C5162" s="785" t="s">
        <v>4379</v>
      </c>
      <c r="D5162" s="785" t="s">
        <v>2751</v>
      </c>
      <c r="E5162" s="785" t="s">
        <v>4600</v>
      </c>
      <c r="F5162" s="786">
        <v>42411</v>
      </c>
      <c r="G5162" s="785" t="s">
        <v>4601</v>
      </c>
      <c r="H5162" s="786">
        <v>42461</v>
      </c>
      <c r="I5162" s="785" t="s">
        <v>26076</v>
      </c>
      <c r="J5162" s="785" t="s">
        <v>629</v>
      </c>
      <c r="K5162" s="785" t="s">
        <v>2612</v>
      </c>
      <c r="L5162" s="785" t="s">
        <v>26077</v>
      </c>
      <c r="M5162" s="785"/>
      <c r="N5162" s="785"/>
      <c r="O5162" s="785"/>
      <c r="P5162" s="788"/>
      <c r="Q5162" s="788"/>
      <c r="R5162" s="785" t="s">
        <v>1961</v>
      </c>
      <c r="S5162" s="785" t="s">
        <v>2600</v>
      </c>
      <c r="T5162" s="785" t="s">
        <v>2077</v>
      </c>
      <c r="U5162" s="785" t="s">
        <v>2681</v>
      </c>
      <c r="V5162" s="785" t="s">
        <v>2603</v>
      </c>
      <c r="W5162" s="785" t="s">
        <v>2674</v>
      </c>
      <c r="X5162" s="785"/>
      <c r="Y5162" s="615" t="str">
        <f t="shared" si="80"/>
        <v>Nicholas Kimenyi</v>
      </c>
      <c r="Z5162" s="785" t="s">
        <v>2599</v>
      </c>
      <c r="AA5162" s="785" t="s">
        <v>4314</v>
      </c>
      <c r="AB5162" s="785" t="s">
        <v>2605</v>
      </c>
      <c r="AC5162" s="785" t="s">
        <v>2606</v>
      </c>
      <c r="AD5162" s="786">
        <v>42796</v>
      </c>
    </row>
    <row r="5163" spans="1:30" ht="15.75">
      <c r="A5163" s="785" t="s">
        <v>4301</v>
      </c>
      <c r="B5163" s="785" t="s">
        <v>26078</v>
      </c>
      <c r="C5163" s="785" t="s">
        <v>4379</v>
      </c>
      <c r="D5163" s="785" t="s">
        <v>2751</v>
      </c>
      <c r="E5163" s="785" t="s">
        <v>4600</v>
      </c>
      <c r="F5163" s="786">
        <v>42411</v>
      </c>
      <c r="G5163" s="785" t="s">
        <v>4601</v>
      </c>
      <c r="H5163" s="786">
        <v>42461</v>
      </c>
      <c r="I5163" s="785" t="s">
        <v>26079</v>
      </c>
      <c r="J5163" s="785" t="s">
        <v>629</v>
      </c>
      <c r="K5163" s="785" t="s">
        <v>2612</v>
      </c>
      <c r="L5163" s="785" t="s">
        <v>26080</v>
      </c>
      <c r="M5163" s="785"/>
      <c r="N5163" s="785"/>
      <c r="O5163" s="785"/>
      <c r="P5163" s="788"/>
      <c r="Q5163" s="788"/>
      <c r="R5163" s="785" t="s">
        <v>1961</v>
      </c>
      <c r="S5163" s="785" t="s">
        <v>2600</v>
      </c>
      <c r="T5163" s="785" t="s">
        <v>2077</v>
      </c>
      <c r="U5163" s="785" t="s">
        <v>3037</v>
      </c>
      <c r="V5163" s="785" t="s">
        <v>2603</v>
      </c>
      <c r="W5163" s="785" t="s">
        <v>2674</v>
      </c>
      <c r="X5163" s="785"/>
      <c r="Y5163" s="615" t="str">
        <f t="shared" si="80"/>
        <v>Nicholas Kimenyi</v>
      </c>
      <c r="Z5163" s="785" t="s">
        <v>2599</v>
      </c>
      <c r="AA5163" s="785" t="s">
        <v>4314</v>
      </c>
      <c r="AB5163" s="785" t="s">
        <v>2605</v>
      </c>
      <c r="AC5163" s="785" t="s">
        <v>2606</v>
      </c>
      <c r="AD5163" s="786">
        <v>42796</v>
      </c>
    </row>
    <row r="5164" spans="1:30" ht="15.75">
      <c r="A5164" s="785" t="s">
        <v>4301</v>
      </c>
      <c r="B5164" s="785" t="s">
        <v>26084</v>
      </c>
      <c r="C5164" s="785" t="s">
        <v>4379</v>
      </c>
      <c r="D5164" s="785" t="s">
        <v>2751</v>
      </c>
      <c r="E5164" s="785" t="s">
        <v>4600</v>
      </c>
      <c r="F5164" s="786">
        <v>42411</v>
      </c>
      <c r="G5164" s="785" t="s">
        <v>4601</v>
      </c>
      <c r="H5164" s="786">
        <v>42461</v>
      </c>
      <c r="I5164" s="785" t="s">
        <v>26085</v>
      </c>
      <c r="J5164" s="785" t="s">
        <v>629</v>
      </c>
      <c r="K5164" s="785" t="s">
        <v>2612</v>
      </c>
      <c r="L5164" s="785" t="s">
        <v>26086</v>
      </c>
      <c r="M5164" s="785"/>
      <c r="N5164" s="785"/>
      <c r="O5164" s="785"/>
      <c r="P5164" s="788"/>
      <c r="Q5164" s="788"/>
      <c r="R5164" s="785" t="s">
        <v>1961</v>
      </c>
      <c r="S5164" s="785" t="s">
        <v>2600</v>
      </c>
      <c r="T5164" s="785" t="s">
        <v>2077</v>
      </c>
      <c r="U5164" s="785" t="s">
        <v>11765</v>
      </c>
      <c r="V5164" s="785" t="s">
        <v>2603</v>
      </c>
      <c r="W5164" s="785" t="s">
        <v>2674</v>
      </c>
      <c r="X5164" s="785"/>
      <c r="Y5164" s="615" t="str">
        <f t="shared" si="80"/>
        <v>Nicholas Kimenyi</v>
      </c>
      <c r="Z5164" s="785" t="s">
        <v>2599</v>
      </c>
      <c r="AA5164" s="785" t="s">
        <v>4314</v>
      </c>
      <c r="AB5164" s="785" t="s">
        <v>2605</v>
      </c>
      <c r="AC5164" s="785" t="s">
        <v>2606</v>
      </c>
      <c r="AD5164" s="786">
        <v>42796</v>
      </c>
    </row>
    <row r="5165" spans="1:30" ht="15.75">
      <c r="A5165" s="785" t="s">
        <v>4301</v>
      </c>
      <c r="B5165" s="785" t="s">
        <v>26096</v>
      </c>
      <c r="C5165" s="785" t="s">
        <v>4379</v>
      </c>
      <c r="D5165" s="785" t="s">
        <v>2751</v>
      </c>
      <c r="E5165" s="785" t="s">
        <v>4600</v>
      </c>
      <c r="F5165" s="786">
        <v>42411</v>
      </c>
      <c r="G5165" s="785" t="s">
        <v>4601</v>
      </c>
      <c r="H5165" s="786">
        <v>42461</v>
      </c>
      <c r="I5165" s="785" t="s">
        <v>26097</v>
      </c>
      <c r="J5165" s="785" t="s">
        <v>629</v>
      </c>
      <c r="K5165" s="785" t="s">
        <v>2612</v>
      </c>
      <c r="L5165" s="785" t="s">
        <v>26098</v>
      </c>
      <c r="M5165" s="785"/>
      <c r="N5165" s="785"/>
      <c r="O5165" s="785"/>
      <c r="P5165" s="787">
        <v>37.069707000000001</v>
      </c>
      <c r="Q5165" s="787">
        <v>-0.467557</v>
      </c>
      <c r="R5165" s="785" t="s">
        <v>960</v>
      </c>
      <c r="S5165" s="785" t="s">
        <v>2599</v>
      </c>
      <c r="T5165" s="785" t="s">
        <v>2599</v>
      </c>
      <c r="U5165" s="785" t="s">
        <v>2599</v>
      </c>
      <c r="V5165" s="785" t="s">
        <v>2603</v>
      </c>
      <c r="W5165" s="785" t="s">
        <v>2674</v>
      </c>
      <c r="X5165" s="785"/>
      <c r="Y5165" s="615" t="str">
        <f t="shared" si="80"/>
        <v>Nicholas Kimenyi</v>
      </c>
      <c r="Z5165" s="785" t="s">
        <v>2599</v>
      </c>
      <c r="AA5165" s="785" t="s">
        <v>4314</v>
      </c>
      <c r="AB5165" s="785" t="s">
        <v>2605</v>
      </c>
      <c r="AC5165" s="785" t="s">
        <v>2606</v>
      </c>
      <c r="AD5165" s="786">
        <v>42796</v>
      </c>
    </row>
    <row r="5166" spans="1:30" ht="15.75">
      <c r="A5166" s="785" t="s">
        <v>4301</v>
      </c>
      <c r="B5166" s="785" t="s">
        <v>26617</v>
      </c>
      <c r="C5166" s="785" t="s">
        <v>4322</v>
      </c>
      <c r="D5166" s="785" t="s">
        <v>2703</v>
      </c>
      <c r="E5166" s="785" t="s">
        <v>4600</v>
      </c>
      <c r="F5166" s="786">
        <v>42411</v>
      </c>
      <c r="G5166" s="785" t="s">
        <v>4601</v>
      </c>
      <c r="H5166" s="786">
        <v>42461</v>
      </c>
      <c r="I5166" s="785" t="s">
        <v>26618</v>
      </c>
      <c r="J5166" s="785" t="s">
        <v>629</v>
      </c>
      <c r="K5166" s="785" t="s">
        <v>26619</v>
      </c>
      <c r="L5166" s="785" t="s">
        <v>26620</v>
      </c>
      <c r="M5166" s="785"/>
      <c r="N5166" s="785"/>
      <c r="O5166" s="785"/>
      <c r="P5166" s="788"/>
      <c r="Q5166" s="788"/>
      <c r="R5166" s="785" t="s">
        <v>1961</v>
      </c>
      <c r="S5166" s="785" t="s">
        <v>2600</v>
      </c>
      <c r="T5166" s="785" t="s">
        <v>2601</v>
      </c>
      <c r="U5166" s="785" t="s">
        <v>2602</v>
      </c>
      <c r="V5166" s="785" t="s">
        <v>2673</v>
      </c>
      <c r="W5166" s="785" t="s">
        <v>2604</v>
      </c>
      <c r="X5166" s="785"/>
      <c r="Y5166" s="615" t="str">
        <f t="shared" si="80"/>
        <v>Patrick Kinyua</v>
      </c>
      <c r="Z5166" s="785" t="s">
        <v>2599</v>
      </c>
      <c r="AA5166" s="785" t="s">
        <v>4314</v>
      </c>
      <c r="AB5166" s="785" t="s">
        <v>2683</v>
      </c>
      <c r="AC5166" s="785" t="s">
        <v>2606</v>
      </c>
      <c r="AD5166" s="786">
        <v>42796</v>
      </c>
    </row>
    <row r="5167" spans="1:30" ht="15.75">
      <c r="A5167" s="785" t="s">
        <v>4301</v>
      </c>
      <c r="B5167" s="785" t="s">
        <v>26636</v>
      </c>
      <c r="C5167" s="785" t="s">
        <v>4322</v>
      </c>
      <c r="D5167" s="785" t="s">
        <v>2703</v>
      </c>
      <c r="E5167" s="785" t="s">
        <v>4600</v>
      </c>
      <c r="F5167" s="786">
        <v>42411</v>
      </c>
      <c r="G5167" s="785" t="s">
        <v>4601</v>
      </c>
      <c r="H5167" s="786">
        <v>42461</v>
      </c>
      <c r="I5167" s="785" t="s">
        <v>26637</v>
      </c>
      <c r="J5167" s="785" t="s">
        <v>627</v>
      </c>
      <c r="K5167" s="785" t="s">
        <v>26638</v>
      </c>
      <c r="L5167" s="785" t="s">
        <v>26639</v>
      </c>
      <c r="M5167" s="785"/>
      <c r="N5167" s="785"/>
      <c r="O5167" s="785"/>
      <c r="P5167" s="788"/>
      <c r="Q5167" s="788"/>
      <c r="R5167" s="785" t="s">
        <v>1961</v>
      </c>
      <c r="S5167" s="785" t="s">
        <v>2600</v>
      </c>
      <c r="T5167" s="785" t="s">
        <v>1963</v>
      </c>
      <c r="U5167" s="785" t="s">
        <v>2857</v>
      </c>
      <c r="V5167" s="785" t="s">
        <v>2673</v>
      </c>
      <c r="W5167" s="785" t="s">
        <v>2680</v>
      </c>
      <c r="X5167" s="785"/>
      <c r="Y5167" s="615" t="str">
        <f t="shared" si="80"/>
        <v>Isaiah M Wandeto</v>
      </c>
      <c r="Z5167" s="785" t="s">
        <v>2599</v>
      </c>
      <c r="AA5167" s="785" t="s">
        <v>4314</v>
      </c>
      <c r="AB5167" s="785" t="s">
        <v>2605</v>
      </c>
      <c r="AC5167" s="785" t="s">
        <v>2606</v>
      </c>
      <c r="AD5167" s="786">
        <v>42796</v>
      </c>
    </row>
    <row r="5168" spans="1:30" ht="15.75">
      <c r="A5168" s="785" t="s">
        <v>4301</v>
      </c>
      <c r="B5168" s="785" t="s">
        <v>26807</v>
      </c>
      <c r="C5168" s="785" t="s">
        <v>4379</v>
      </c>
      <c r="D5168" s="785" t="s">
        <v>2751</v>
      </c>
      <c r="E5168" s="785" t="s">
        <v>4600</v>
      </c>
      <c r="F5168" s="786">
        <v>42411</v>
      </c>
      <c r="G5168" s="785" t="s">
        <v>4601</v>
      </c>
      <c r="H5168" s="786">
        <v>42461</v>
      </c>
      <c r="I5168" s="785" t="s">
        <v>26808</v>
      </c>
      <c r="J5168" s="785" t="s">
        <v>627</v>
      </c>
      <c r="K5168" s="785" t="s">
        <v>26809</v>
      </c>
      <c r="L5168" s="785" t="s">
        <v>26810</v>
      </c>
      <c r="M5168" s="785"/>
      <c r="N5168" s="785"/>
      <c r="O5168" s="785"/>
      <c r="P5168" s="788"/>
      <c r="Q5168" s="788"/>
      <c r="R5168" s="785" t="s">
        <v>1961</v>
      </c>
      <c r="S5168" s="785" t="s">
        <v>2600</v>
      </c>
      <c r="T5168" s="785" t="s">
        <v>2262</v>
      </c>
      <c r="U5168" s="785" t="s">
        <v>26811</v>
      </c>
      <c r="V5168" s="785" t="s">
        <v>2673</v>
      </c>
      <c r="W5168" s="785" t="s">
        <v>2652</v>
      </c>
      <c r="X5168" s="785"/>
      <c r="Y5168" s="615" t="str">
        <f t="shared" si="80"/>
        <v>David Chege</v>
      </c>
      <c r="Z5168" s="785" t="s">
        <v>2599</v>
      </c>
      <c r="AA5168" s="785" t="s">
        <v>4314</v>
      </c>
      <c r="AB5168" s="785" t="s">
        <v>2605</v>
      </c>
      <c r="AC5168" s="785" t="s">
        <v>2606</v>
      </c>
      <c r="AD5168" s="786">
        <v>42796</v>
      </c>
    </row>
    <row r="5169" spans="1:30" ht="15.75">
      <c r="A5169" s="785" t="s">
        <v>4301</v>
      </c>
      <c r="B5169" s="785" t="s">
        <v>26834</v>
      </c>
      <c r="C5169" s="785" t="s">
        <v>4379</v>
      </c>
      <c r="D5169" s="785" t="s">
        <v>2751</v>
      </c>
      <c r="E5169" s="785" t="s">
        <v>4600</v>
      </c>
      <c r="F5169" s="786">
        <v>42411</v>
      </c>
      <c r="G5169" s="785" t="s">
        <v>4601</v>
      </c>
      <c r="H5169" s="786">
        <v>42461</v>
      </c>
      <c r="I5169" s="785" t="s">
        <v>26835</v>
      </c>
      <c r="J5169" s="785" t="s">
        <v>629</v>
      </c>
      <c r="K5169" s="785" t="s">
        <v>2612</v>
      </c>
      <c r="L5169" s="785" t="s">
        <v>26836</v>
      </c>
      <c r="M5169" s="785"/>
      <c r="N5169" s="785"/>
      <c r="O5169" s="785"/>
      <c r="P5169" s="787">
        <v>37.150582</v>
      </c>
      <c r="Q5169" s="787">
        <v>-0.38752799999999998</v>
      </c>
      <c r="R5169" s="785" t="s">
        <v>1056</v>
      </c>
      <c r="S5169" s="785" t="s">
        <v>26837</v>
      </c>
      <c r="T5169" s="785" t="s">
        <v>3045</v>
      </c>
      <c r="U5169" s="785" t="s">
        <v>26837</v>
      </c>
      <c r="V5169" s="785" t="s">
        <v>2673</v>
      </c>
      <c r="W5169" s="785" t="s">
        <v>3007</v>
      </c>
      <c r="X5169" s="785"/>
      <c r="Y5169" s="615" t="str">
        <f t="shared" si="80"/>
        <v>George Kiriungi Ngatia</v>
      </c>
      <c r="Z5169" s="785" t="s">
        <v>2599</v>
      </c>
      <c r="AA5169" s="785" t="s">
        <v>4314</v>
      </c>
      <c r="AB5169" s="785" t="s">
        <v>2683</v>
      </c>
      <c r="AC5169" s="785" t="s">
        <v>2606</v>
      </c>
      <c r="AD5169" s="786">
        <v>42796</v>
      </c>
    </row>
    <row r="5170" spans="1:30" ht="15.75">
      <c r="A5170" s="785" t="s">
        <v>4301</v>
      </c>
      <c r="B5170" s="785" t="s">
        <v>26867</v>
      </c>
      <c r="C5170" s="785" t="s">
        <v>4322</v>
      </c>
      <c r="D5170" s="785" t="s">
        <v>2703</v>
      </c>
      <c r="E5170" s="785" t="s">
        <v>4600</v>
      </c>
      <c r="F5170" s="786">
        <v>42411</v>
      </c>
      <c r="G5170" s="785" t="s">
        <v>4601</v>
      </c>
      <c r="H5170" s="786">
        <v>42461</v>
      </c>
      <c r="I5170" s="785" t="s">
        <v>26868</v>
      </c>
      <c r="J5170" s="785" t="s">
        <v>629</v>
      </c>
      <c r="K5170" s="785" t="s">
        <v>2612</v>
      </c>
      <c r="L5170" s="785" t="s">
        <v>26869</v>
      </c>
      <c r="M5170" s="785"/>
      <c r="N5170" s="785"/>
      <c r="O5170" s="785"/>
      <c r="P5170" s="788"/>
      <c r="Q5170" s="788"/>
      <c r="R5170" s="785" t="s">
        <v>1961</v>
      </c>
      <c r="S5170" s="785" t="s">
        <v>2600</v>
      </c>
      <c r="T5170" s="785" t="s">
        <v>2077</v>
      </c>
      <c r="U5170" s="785" t="s">
        <v>2681</v>
      </c>
      <c r="V5170" s="785" t="s">
        <v>2673</v>
      </c>
      <c r="W5170" s="785" t="s">
        <v>2674</v>
      </c>
      <c r="X5170" s="785"/>
      <c r="Y5170" s="615" t="str">
        <f t="shared" si="80"/>
        <v>Nicholas Kimenyi</v>
      </c>
      <c r="Z5170" s="785" t="s">
        <v>2599</v>
      </c>
      <c r="AA5170" s="785" t="s">
        <v>4314</v>
      </c>
      <c r="AB5170" s="785" t="s">
        <v>2605</v>
      </c>
      <c r="AC5170" s="785" t="s">
        <v>2606</v>
      </c>
      <c r="AD5170" s="786">
        <v>42796</v>
      </c>
    </row>
    <row r="5171" spans="1:30" ht="15.75">
      <c r="A5171" s="785" t="s">
        <v>4301</v>
      </c>
      <c r="B5171" s="785" t="s">
        <v>26870</v>
      </c>
      <c r="C5171" s="785" t="s">
        <v>4303</v>
      </c>
      <c r="D5171" s="785" t="s">
        <v>2599</v>
      </c>
      <c r="E5171" s="785" t="s">
        <v>4600</v>
      </c>
      <c r="F5171" s="786">
        <v>42411</v>
      </c>
      <c r="G5171" s="785" t="s">
        <v>4601</v>
      </c>
      <c r="H5171" s="786">
        <v>42461</v>
      </c>
      <c r="I5171" s="785" t="s">
        <v>26871</v>
      </c>
      <c r="J5171" s="785" t="s">
        <v>629</v>
      </c>
      <c r="K5171" s="785" t="s">
        <v>2612</v>
      </c>
      <c r="L5171" s="785" t="s">
        <v>26872</v>
      </c>
      <c r="M5171" s="785"/>
      <c r="N5171" s="785"/>
      <c r="O5171" s="785"/>
      <c r="P5171" s="787">
        <v>37.243881000000002</v>
      </c>
      <c r="Q5171" s="787">
        <v>-0.50906399999999996</v>
      </c>
      <c r="R5171" s="785" t="s">
        <v>1961</v>
      </c>
      <c r="S5171" s="785" t="s">
        <v>1962</v>
      </c>
      <c r="T5171" s="785" t="s">
        <v>2077</v>
      </c>
      <c r="U5171" s="785" t="s">
        <v>11765</v>
      </c>
      <c r="V5171" s="785" t="s">
        <v>2673</v>
      </c>
      <c r="W5171" s="785" t="s">
        <v>2674</v>
      </c>
      <c r="X5171" s="785"/>
      <c r="Y5171" s="615" t="str">
        <f t="shared" si="80"/>
        <v>Nicholas Kimenyi</v>
      </c>
      <c r="Z5171" s="785" t="s">
        <v>2599</v>
      </c>
      <c r="AA5171" s="785" t="s">
        <v>4314</v>
      </c>
      <c r="AB5171" s="785" t="s">
        <v>2605</v>
      </c>
      <c r="AC5171" s="785" t="s">
        <v>2606</v>
      </c>
      <c r="AD5171" s="786">
        <v>42796</v>
      </c>
    </row>
    <row r="5172" spans="1:30" ht="15.75">
      <c r="A5172" s="785" t="s">
        <v>4301</v>
      </c>
      <c r="B5172" s="785" t="s">
        <v>26873</v>
      </c>
      <c r="C5172" s="785" t="s">
        <v>4322</v>
      </c>
      <c r="D5172" s="785" t="s">
        <v>2703</v>
      </c>
      <c r="E5172" s="785" t="s">
        <v>4600</v>
      </c>
      <c r="F5172" s="786">
        <v>42411</v>
      </c>
      <c r="G5172" s="785" t="s">
        <v>4601</v>
      </c>
      <c r="H5172" s="786">
        <v>42461</v>
      </c>
      <c r="I5172" s="785" t="s">
        <v>26874</v>
      </c>
      <c r="J5172" s="785" t="s">
        <v>629</v>
      </c>
      <c r="K5172" s="785" t="s">
        <v>2612</v>
      </c>
      <c r="L5172" s="785" t="s">
        <v>26875</v>
      </c>
      <c r="M5172" s="785"/>
      <c r="N5172" s="785"/>
      <c r="O5172" s="785"/>
      <c r="P5172" s="787">
        <v>37.213303000000003</v>
      </c>
      <c r="Q5172" s="787">
        <v>-0.43565500000000001</v>
      </c>
      <c r="R5172" s="785" t="s">
        <v>1961</v>
      </c>
      <c r="S5172" s="785" t="s">
        <v>2600</v>
      </c>
      <c r="T5172" s="785" t="s">
        <v>2077</v>
      </c>
      <c r="U5172" s="785" t="s">
        <v>2681</v>
      </c>
      <c r="V5172" s="785" t="s">
        <v>2673</v>
      </c>
      <c r="W5172" s="785" t="s">
        <v>2674</v>
      </c>
      <c r="X5172" s="785"/>
      <c r="Y5172" s="615" t="str">
        <f t="shared" si="80"/>
        <v>Nicholas Kimenyi</v>
      </c>
      <c r="Z5172" s="785" t="s">
        <v>2599</v>
      </c>
      <c r="AA5172" s="785" t="s">
        <v>4314</v>
      </c>
      <c r="AB5172" s="785" t="s">
        <v>2605</v>
      </c>
      <c r="AC5172" s="785" t="s">
        <v>2606</v>
      </c>
      <c r="AD5172" s="786">
        <v>42796</v>
      </c>
    </row>
    <row r="5173" spans="1:30" ht="15.75">
      <c r="A5173" s="785" t="s">
        <v>4301</v>
      </c>
      <c r="B5173" s="785" t="s">
        <v>26879</v>
      </c>
      <c r="C5173" s="785" t="s">
        <v>4322</v>
      </c>
      <c r="D5173" s="785" t="s">
        <v>2703</v>
      </c>
      <c r="E5173" s="785" t="s">
        <v>4600</v>
      </c>
      <c r="F5173" s="786">
        <v>42411</v>
      </c>
      <c r="G5173" s="785" t="s">
        <v>4601</v>
      </c>
      <c r="H5173" s="786">
        <v>42461</v>
      </c>
      <c r="I5173" s="785" t="s">
        <v>26880</v>
      </c>
      <c r="J5173" s="785" t="s">
        <v>629</v>
      </c>
      <c r="K5173" s="785" t="s">
        <v>2612</v>
      </c>
      <c r="L5173" s="785" t="s">
        <v>26881</v>
      </c>
      <c r="M5173" s="785"/>
      <c r="N5173" s="785"/>
      <c r="O5173" s="785"/>
      <c r="P5173" s="788"/>
      <c r="Q5173" s="788"/>
      <c r="R5173" s="785" t="s">
        <v>1961</v>
      </c>
      <c r="S5173" s="785" t="s">
        <v>2600</v>
      </c>
      <c r="T5173" s="785" t="s">
        <v>2077</v>
      </c>
      <c r="U5173" s="785" t="s">
        <v>18616</v>
      </c>
      <c r="V5173" s="785" t="s">
        <v>2673</v>
      </c>
      <c r="W5173" s="785" t="s">
        <v>2674</v>
      </c>
      <c r="X5173" s="785"/>
      <c r="Y5173" s="615" t="str">
        <f t="shared" si="80"/>
        <v>Nicholas Kimenyi</v>
      </c>
      <c r="Z5173" s="785" t="s">
        <v>2599</v>
      </c>
      <c r="AA5173" s="785" t="s">
        <v>4314</v>
      </c>
      <c r="AB5173" s="785" t="s">
        <v>2605</v>
      </c>
      <c r="AC5173" s="785" t="s">
        <v>2606</v>
      </c>
      <c r="AD5173" s="786">
        <v>42796</v>
      </c>
    </row>
    <row r="5174" spans="1:30" ht="15.75">
      <c r="A5174" s="785" t="s">
        <v>4301</v>
      </c>
      <c r="B5174" s="785" t="s">
        <v>26890</v>
      </c>
      <c r="C5174" s="785" t="s">
        <v>4322</v>
      </c>
      <c r="D5174" s="785" t="s">
        <v>2703</v>
      </c>
      <c r="E5174" s="785" t="s">
        <v>4600</v>
      </c>
      <c r="F5174" s="786">
        <v>42411</v>
      </c>
      <c r="G5174" s="785" t="s">
        <v>4601</v>
      </c>
      <c r="H5174" s="786">
        <v>42461</v>
      </c>
      <c r="I5174" s="785" t="s">
        <v>26891</v>
      </c>
      <c r="J5174" s="785" t="s">
        <v>629</v>
      </c>
      <c r="K5174" s="785" t="s">
        <v>26892</v>
      </c>
      <c r="L5174" s="785" t="s">
        <v>26893</v>
      </c>
      <c r="M5174" s="785"/>
      <c r="N5174" s="785"/>
      <c r="O5174" s="785"/>
      <c r="P5174" s="788"/>
      <c r="Q5174" s="788"/>
      <c r="R5174" s="785" t="s">
        <v>1961</v>
      </c>
      <c r="S5174" s="785" t="s">
        <v>2600</v>
      </c>
      <c r="T5174" s="785" t="s">
        <v>2077</v>
      </c>
      <c r="U5174" s="785" t="s">
        <v>2681</v>
      </c>
      <c r="V5174" s="785" t="s">
        <v>2673</v>
      </c>
      <c r="W5174" s="785" t="s">
        <v>2674</v>
      </c>
      <c r="X5174" s="785"/>
      <c r="Y5174" s="615" t="str">
        <f t="shared" si="80"/>
        <v>Nicholas Kimenyi</v>
      </c>
      <c r="Z5174" s="785" t="s">
        <v>2599</v>
      </c>
      <c r="AA5174" s="785" t="s">
        <v>4314</v>
      </c>
      <c r="AB5174" s="785" t="s">
        <v>2605</v>
      </c>
      <c r="AC5174" s="785" t="s">
        <v>2606</v>
      </c>
      <c r="AD5174" s="786">
        <v>42796</v>
      </c>
    </row>
    <row r="5175" spans="1:30" ht="15.75">
      <c r="A5175" s="785" t="s">
        <v>4301</v>
      </c>
      <c r="B5175" s="785" t="s">
        <v>26894</v>
      </c>
      <c r="C5175" s="785" t="s">
        <v>4379</v>
      </c>
      <c r="D5175" s="785" t="s">
        <v>2751</v>
      </c>
      <c r="E5175" s="785" t="s">
        <v>4600</v>
      </c>
      <c r="F5175" s="786">
        <v>42411</v>
      </c>
      <c r="G5175" s="785" t="s">
        <v>4601</v>
      </c>
      <c r="H5175" s="786">
        <v>42461</v>
      </c>
      <c r="I5175" s="785" t="s">
        <v>26895</v>
      </c>
      <c r="J5175" s="785" t="s">
        <v>629</v>
      </c>
      <c r="K5175" s="785" t="s">
        <v>2612</v>
      </c>
      <c r="L5175" s="785" t="s">
        <v>26896</v>
      </c>
      <c r="M5175" s="785"/>
      <c r="N5175" s="785"/>
      <c r="O5175" s="785"/>
      <c r="P5175" s="788"/>
      <c r="Q5175" s="788"/>
      <c r="R5175" s="785" t="s">
        <v>1961</v>
      </c>
      <c r="S5175" s="785" t="s">
        <v>2600</v>
      </c>
      <c r="T5175" s="785" t="s">
        <v>2077</v>
      </c>
      <c r="U5175" s="785" t="s">
        <v>2681</v>
      </c>
      <c r="V5175" s="785" t="s">
        <v>2673</v>
      </c>
      <c r="W5175" s="785" t="s">
        <v>2674</v>
      </c>
      <c r="X5175" s="785"/>
      <c r="Y5175" s="615" t="str">
        <f t="shared" si="80"/>
        <v>Nicholas Kimenyi</v>
      </c>
      <c r="Z5175" s="785" t="s">
        <v>2599</v>
      </c>
      <c r="AA5175" s="785" t="s">
        <v>4314</v>
      </c>
      <c r="AB5175" s="785" t="s">
        <v>2605</v>
      </c>
      <c r="AC5175" s="785" t="s">
        <v>2606</v>
      </c>
      <c r="AD5175" s="786">
        <v>42796</v>
      </c>
    </row>
    <row r="5176" spans="1:30" ht="15.75">
      <c r="A5176" s="785" t="s">
        <v>4301</v>
      </c>
      <c r="B5176" s="785" t="s">
        <v>26897</v>
      </c>
      <c r="C5176" s="785" t="s">
        <v>4379</v>
      </c>
      <c r="D5176" s="785" t="s">
        <v>2751</v>
      </c>
      <c r="E5176" s="785" t="s">
        <v>4600</v>
      </c>
      <c r="F5176" s="786">
        <v>42411</v>
      </c>
      <c r="G5176" s="785" t="s">
        <v>4601</v>
      </c>
      <c r="H5176" s="786">
        <v>42461</v>
      </c>
      <c r="I5176" s="785" t="s">
        <v>26898</v>
      </c>
      <c r="J5176" s="785" t="s">
        <v>629</v>
      </c>
      <c r="K5176" s="785" t="s">
        <v>2612</v>
      </c>
      <c r="L5176" s="785" t="s">
        <v>26899</v>
      </c>
      <c r="M5176" s="785"/>
      <c r="N5176" s="785"/>
      <c r="O5176" s="785"/>
      <c r="P5176" s="788"/>
      <c r="Q5176" s="788"/>
      <c r="R5176" s="785" t="s">
        <v>1961</v>
      </c>
      <c r="S5176" s="785" t="s">
        <v>2600</v>
      </c>
      <c r="T5176" s="785" t="s">
        <v>2077</v>
      </c>
      <c r="U5176" s="785" t="s">
        <v>2681</v>
      </c>
      <c r="V5176" s="785" t="s">
        <v>2673</v>
      </c>
      <c r="W5176" s="785" t="s">
        <v>2674</v>
      </c>
      <c r="X5176" s="785"/>
      <c r="Y5176" s="615" t="str">
        <f t="shared" si="80"/>
        <v>Nicholas Kimenyi</v>
      </c>
      <c r="Z5176" s="785" t="s">
        <v>2599</v>
      </c>
      <c r="AA5176" s="785" t="s">
        <v>4314</v>
      </c>
      <c r="AB5176" s="785" t="s">
        <v>2605</v>
      </c>
      <c r="AC5176" s="785" t="s">
        <v>2606</v>
      </c>
      <c r="AD5176" s="786">
        <v>42796</v>
      </c>
    </row>
    <row r="5177" spans="1:30" ht="15.75">
      <c r="A5177" s="785" t="s">
        <v>4301</v>
      </c>
      <c r="B5177" s="785" t="s">
        <v>26900</v>
      </c>
      <c r="C5177" s="785" t="s">
        <v>4322</v>
      </c>
      <c r="D5177" s="785" t="s">
        <v>2703</v>
      </c>
      <c r="E5177" s="785" t="s">
        <v>4600</v>
      </c>
      <c r="F5177" s="786">
        <v>42411</v>
      </c>
      <c r="G5177" s="785" t="s">
        <v>4601</v>
      </c>
      <c r="H5177" s="786">
        <v>42461</v>
      </c>
      <c r="I5177" s="785" t="s">
        <v>26901</v>
      </c>
      <c r="J5177" s="785" t="s">
        <v>629</v>
      </c>
      <c r="K5177" s="785" t="s">
        <v>26902</v>
      </c>
      <c r="L5177" s="785" t="s">
        <v>26903</v>
      </c>
      <c r="M5177" s="785"/>
      <c r="N5177" s="785"/>
      <c r="O5177" s="785"/>
      <c r="P5177" s="788"/>
      <c r="Q5177" s="788"/>
      <c r="R5177" s="785" t="s">
        <v>1961</v>
      </c>
      <c r="S5177" s="785" t="s">
        <v>2600</v>
      </c>
      <c r="T5177" s="785" t="s">
        <v>2077</v>
      </c>
      <c r="U5177" s="785" t="s">
        <v>2681</v>
      </c>
      <c r="V5177" s="785" t="s">
        <v>2673</v>
      </c>
      <c r="W5177" s="785" t="s">
        <v>2674</v>
      </c>
      <c r="X5177" s="785"/>
      <c r="Y5177" s="615" t="str">
        <f t="shared" si="80"/>
        <v>Nicholas Kimenyi</v>
      </c>
      <c r="Z5177" s="785" t="s">
        <v>2599</v>
      </c>
      <c r="AA5177" s="785" t="s">
        <v>4314</v>
      </c>
      <c r="AB5177" s="785" t="s">
        <v>2605</v>
      </c>
      <c r="AC5177" s="785" t="s">
        <v>2606</v>
      </c>
      <c r="AD5177" s="786">
        <v>42796</v>
      </c>
    </row>
    <row r="5178" spans="1:30" ht="15.75">
      <c r="A5178" s="785" t="s">
        <v>4301</v>
      </c>
      <c r="B5178" s="785" t="s">
        <v>26908</v>
      </c>
      <c r="C5178" s="785" t="s">
        <v>4322</v>
      </c>
      <c r="D5178" s="785" t="s">
        <v>2703</v>
      </c>
      <c r="E5178" s="785" t="s">
        <v>4600</v>
      </c>
      <c r="F5178" s="786">
        <v>42411</v>
      </c>
      <c r="G5178" s="785" t="s">
        <v>4601</v>
      </c>
      <c r="H5178" s="786">
        <v>42461</v>
      </c>
      <c r="I5178" s="785" t="s">
        <v>26909</v>
      </c>
      <c r="J5178" s="785" t="s">
        <v>629</v>
      </c>
      <c r="K5178" s="785" t="s">
        <v>26910</v>
      </c>
      <c r="L5178" s="785" t="s">
        <v>26911</v>
      </c>
      <c r="M5178" s="785"/>
      <c r="N5178" s="785"/>
      <c r="O5178" s="785"/>
      <c r="P5178" s="788"/>
      <c r="Q5178" s="788"/>
      <c r="R5178" s="785" t="s">
        <v>1961</v>
      </c>
      <c r="S5178" s="785" t="s">
        <v>2600</v>
      </c>
      <c r="T5178" s="785" t="s">
        <v>2077</v>
      </c>
      <c r="U5178" s="785" t="s">
        <v>2681</v>
      </c>
      <c r="V5178" s="785" t="s">
        <v>2673</v>
      </c>
      <c r="W5178" s="785" t="s">
        <v>2674</v>
      </c>
      <c r="X5178" s="785"/>
      <c r="Y5178" s="615" t="str">
        <f t="shared" si="80"/>
        <v>Nicholas Kimenyi</v>
      </c>
      <c r="Z5178" s="785" t="s">
        <v>2599</v>
      </c>
      <c r="AA5178" s="785" t="s">
        <v>4314</v>
      </c>
      <c r="AB5178" s="785" t="s">
        <v>2605</v>
      </c>
      <c r="AC5178" s="785" t="s">
        <v>2606</v>
      </c>
      <c r="AD5178" s="786">
        <v>42796</v>
      </c>
    </row>
    <row r="5179" spans="1:30" ht="15.75">
      <c r="A5179" s="785" t="s">
        <v>4301</v>
      </c>
      <c r="B5179" s="785" t="s">
        <v>26920</v>
      </c>
      <c r="C5179" s="785" t="s">
        <v>4303</v>
      </c>
      <c r="D5179" s="785" t="s">
        <v>2599</v>
      </c>
      <c r="E5179" s="785" t="s">
        <v>4600</v>
      </c>
      <c r="F5179" s="786">
        <v>42411</v>
      </c>
      <c r="G5179" s="785" t="s">
        <v>4601</v>
      </c>
      <c r="H5179" s="786">
        <v>42461</v>
      </c>
      <c r="I5179" s="785" t="s">
        <v>26921</v>
      </c>
      <c r="J5179" s="785" t="s">
        <v>629</v>
      </c>
      <c r="K5179" s="785" t="s">
        <v>26922</v>
      </c>
      <c r="L5179" s="785" t="s">
        <v>26923</v>
      </c>
      <c r="M5179" s="785"/>
      <c r="N5179" s="785"/>
      <c r="O5179" s="785"/>
      <c r="P5179" s="787">
        <v>34.249369999999999</v>
      </c>
      <c r="Q5179" s="787">
        <v>8.1483E-2</v>
      </c>
      <c r="R5179" s="785" t="s">
        <v>2916</v>
      </c>
      <c r="S5179" s="785" t="s">
        <v>2916</v>
      </c>
      <c r="T5179" s="785" t="s">
        <v>2919</v>
      </c>
      <c r="U5179" s="785" t="s">
        <v>26924</v>
      </c>
      <c r="V5179" s="785" t="s">
        <v>2673</v>
      </c>
      <c r="W5179" s="785" t="s">
        <v>3612</v>
      </c>
      <c r="X5179" s="785"/>
      <c r="Y5179" s="615" t="str">
        <f t="shared" si="80"/>
        <v>Edwin Odhiambo</v>
      </c>
      <c r="Z5179" s="785" t="s">
        <v>2599</v>
      </c>
      <c r="AA5179" s="785" t="s">
        <v>4314</v>
      </c>
      <c r="AB5179" s="785" t="s">
        <v>2605</v>
      </c>
      <c r="AC5179" s="785" t="s">
        <v>2606</v>
      </c>
      <c r="AD5179" s="786">
        <v>42796</v>
      </c>
    </row>
    <row r="5180" spans="1:30" ht="15.75">
      <c r="A5180" s="785" t="s">
        <v>4301</v>
      </c>
      <c r="B5180" s="785" t="s">
        <v>27059</v>
      </c>
      <c r="C5180" s="785" t="s">
        <v>4303</v>
      </c>
      <c r="D5180" s="785" t="s">
        <v>2599</v>
      </c>
      <c r="E5180" s="785" t="s">
        <v>4600</v>
      </c>
      <c r="F5180" s="786">
        <v>42411</v>
      </c>
      <c r="G5180" s="785" t="s">
        <v>4601</v>
      </c>
      <c r="H5180" s="786">
        <v>42461</v>
      </c>
      <c r="I5180" s="785" t="s">
        <v>27060</v>
      </c>
      <c r="J5180" s="785" t="s">
        <v>629</v>
      </c>
      <c r="K5180" s="785" t="s">
        <v>27061</v>
      </c>
      <c r="L5180" s="785" t="s">
        <v>27062</v>
      </c>
      <c r="M5180" s="785"/>
      <c r="N5180" s="785"/>
      <c r="O5180" s="785"/>
      <c r="P5180" s="787">
        <v>36.225231999999998</v>
      </c>
      <c r="Q5180" s="787">
        <v>2.9575000000000001E-2</v>
      </c>
      <c r="R5180" s="785" t="s">
        <v>695</v>
      </c>
      <c r="S5180" s="785" t="s">
        <v>2231</v>
      </c>
      <c r="T5180" s="785" t="s">
        <v>2666</v>
      </c>
      <c r="U5180" s="785" t="s">
        <v>2599</v>
      </c>
      <c r="V5180" s="785" t="s">
        <v>2673</v>
      </c>
      <c r="W5180" s="785" t="s">
        <v>2668</v>
      </c>
      <c r="X5180" s="785"/>
      <c r="Y5180" s="615" t="str">
        <f t="shared" si="80"/>
        <v>Reuben K Kimenyi</v>
      </c>
      <c r="Z5180" s="785" t="s">
        <v>2599</v>
      </c>
      <c r="AA5180" s="785" t="s">
        <v>4314</v>
      </c>
      <c r="AB5180" s="785" t="s">
        <v>2605</v>
      </c>
      <c r="AC5180" s="785" t="s">
        <v>2606</v>
      </c>
      <c r="AD5180" s="786">
        <v>43314</v>
      </c>
    </row>
    <row r="5181" spans="1:30" ht="15.75">
      <c r="A5181" s="785" t="s">
        <v>4301</v>
      </c>
      <c r="B5181" s="785" t="s">
        <v>27307</v>
      </c>
      <c r="C5181" s="785" t="s">
        <v>4303</v>
      </c>
      <c r="D5181" s="785" t="s">
        <v>2599</v>
      </c>
      <c r="E5181" s="785" t="s">
        <v>4600</v>
      </c>
      <c r="F5181" s="786">
        <v>42411</v>
      </c>
      <c r="G5181" s="785" t="s">
        <v>4601</v>
      </c>
      <c r="H5181" s="786">
        <v>42461</v>
      </c>
      <c r="I5181" s="785" t="s">
        <v>27308</v>
      </c>
      <c r="J5181" s="785" t="s">
        <v>629</v>
      </c>
      <c r="K5181" s="785" t="s">
        <v>2612</v>
      </c>
      <c r="L5181" s="785" t="s">
        <v>27309</v>
      </c>
      <c r="M5181" s="785"/>
      <c r="N5181" s="785"/>
      <c r="O5181" s="785"/>
      <c r="P5181" s="787">
        <v>35.937469999999998</v>
      </c>
      <c r="Q5181" s="787">
        <v>-0.33756199999999997</v>
      </c>
      <c r="R5181" s="785" t="s">
        <v>695</v>
      </c>
      <c r="S5181" s="785" t="s">
        <v>2627</v>
      </c>
      <c r="T5181" s="785" t="s">
        <v>2627</v>
      </c>
      <c r="U5181" s="785" t="s">
        <v>2599</v>
      </c>
      <c r="V5181" s="785" t="s">
        <v>2673</v>
      </c>
      <c r="W5181" s="785" t="s">
        <v>2608</v>
      </c>
      <c r="X5181" s="785"/>
      <c r="Y5181" s="615" t="str">
        <f t="shared" si="80"/>
        <v>Biogas International Limited</v>
      </c>
      <c r="Z5181" s="785" t="s">
        <v>2599</v>
      </c>
      <c r="AA5181" s="785" t="s">
        <v>5464</v>
      </c>
      <c r="AB5181" s="785" t="s">
        <v>2609</v>
      </c>
      <c r="AC5181" s="785" t="s">
        <v>2610</v>
      </c>
      <c r="AD5181" s="786">
        <v>42796</v>
      </c>
    </row>
    <row r="5182" spans="1:30" ht="15.75">
      <c r="A5182" s="785" t="s">
        <v>4301</v>
      </c>
      <c r="B5182" s="785" t="s">
        <v>27337</v>
      </c>
      <c r="C5182" s="785" t="s">
        <v>4303</v>
      </c>
      <c r="D5182" s="785" t="s">
        <v>2599</v>
      </c>
      <c r="E5182" s="785" t="s">
        <v>4600</v>
      </c>
      <c r="F5182" s="786">
        <v>42411</v>
      </c>
      <c r="G5182" s="785" t="s">
        <v>4601</v>
      </c>
      <c r="H5182" s="786">
        <v>42461</v>
      </c>
      <c r="I5182" s="785" t="s">
        <v>27338</v>
      </c>
      <c r="J5182" s="785" t="s">
        <v>629</v>
      </c>
      <c r="K5182" s="785" t="s">
        <v>27339</v>
      </c>
      <c r="L5182" s="785" t="s">
        <v>27340</v>
      </c>
      <c r="M5182" s="785"/>
      <c r="N5182" s="785"/>
      <c r="O5182" s="785"/>
      <c r="P5182" s="787">
        <v>34.550522999999998</v>
      </c>
      <c r="Q5182" s="787">
        <v>0.50385800000000003</v>
      </c>
      <c r="R5182" s="785" t="s">
        <v>2301</v>
      </c>
      <c r="S5182" s="785" t="s">
        <v>11162</v>
      </c>
      <c r="T5182" s="785" t="s">
        <v>27341</v>
      </c>
      <c r="U5182" s="785" t="s">
        <v>27342</v>
      </c>
      <c r="V5182" s="785" t="s">
        <v>2673</v>
      </c>
      <c r="W5182" s="785" t="s">
        <v>2608</v>
      </c>
      <c r="X5182" s="785"/>
      <c r="Y5182" s="615" t="str">
        <f t="shared" si="80"/>
        <v>Biogas International Limited</v>
      </c>
      <c r="Z5182" s="785" t="s">
        <v>2599</v>
      </c>
      <c r="AA5182" s="785" t="s">
        <v>5464</v>
      </c>
      <c r="AB5182" s="785" t="s">
        <v>2609</v>
      </c>
      <c r="AC5182" s="785" t="s">
        <v>2610</v>
      </c>
      <c r="AD5182" s="786">
        <v>42796</v>
      </c>
    </row>
    <row r="5183" spans="1:30" ht="15.75">
      <c r="A5183" s="785" t="s">
        <v>4301</v>
      </c>
      <c r="B5183" s="785" t="s">
        <v>27566</v>
      </c>
      <c r="C5183" s="785" t="s">
        <v>4303</v>
      </c>
      <c r="D5183" s="785" t="s">
        <v>2599</v>
      </c>
      <c r="E5183" s="785" t="s">
        <v>4600</v>
      </c>
      <c r="F5183" s="786">
        <v>42411</v>
      </c>
      <c r="G5183" s="785" t="s">
        <v>4601</v>
      </c>
      <c r="H5183" s="786">
        <v>42461</v>
      </c>
      <c r="I5183" s="785" t="s">
        <v>27567</v>
      </c>
      <c r="J5183" s="785" t="s">
        <v>627</v>
      </c>
      <c r="K5183" s="785" t="s">
        <v>27568</v>
      </c>
      <c r="L5183" s="785" t="s">
        <v>27569</v>
      </c>
      <c r="M5183" s="785"/>
      <c r="N5183" s="785"/>
      <c r="O5183" s="785"/>
      <c r="P5183" s="787">
        <v>37.175780000000003</v>
      </c>
      <c r="Q5183" s="787">
        <v>-0.95930400000000005</v>
      </c>
      <c r="R5183" s="785" t="s">
        <v>1030</v>
      </c>
      <c r="S5183" s="785" t="s">
        <v>2646</v>
      </c>
      <c r="T5183" s="785" t="s">
        <v>3500</v>
      </c>
      <c r="U5183" s="785" t="s">
        <v>27570</v>
      </c>
      <c r="V5183" s="785" t="s">
        <v>2673</v>
      </c>
      <c r="W5183" s="785" t="s">
        <v>3279</v>
      </c>
      <c r="X5183" s="785"/>
      <c r="Y5183" s="615" t="str">
        <f t="shared" si="80"/>
        <v>Kenbi Enterprises</v>
      </c>
      <c r="Z5183" s="785" t="s">
        <v>2599</v>
      </c>
      <c r="AA5183" s="785" t="s">
        <v>4349</v>
      </c>
      <c r="AB5183" s="785" t="s">
        <v>2683</v>
      </c>
      <c r="AC5183" s="785" t="s">
        <v>2606</v>
      </c>
      <c r="AD5183" s="786">
        <v>42796</v>
      </c>
    </row>
    <row r="5184" spans="1:30" ht="15.75">
      <c r="A5184" s="785" t="s">
        <v>4301</v>
      </c>
      <c r="B5184" s="785" t="s">
        <v>27597</v>
      </c>
      <c r="C5184" s="785" t="s">
        <v>4303</v>
      </c>
      <c r="D5184" s="785" t="s">
        <v>2599</v>
      </c>
      <c r="E5184" s="785" t="s">
        <v>4600</v>
      </c>
      <c r="F5184" s="786">
        <v>42411</v>
      </c>
      <c r="G5184" s="785" t="s">
        <v>4601</v>
      </c>
      <c r="H5184" s="786">
        <v>42461</v>
      </c>
      <c r="I5184" s="785" t="s">
        <v>27598</v>
      </c>
      <c r="J5184" s="785" t="s">
        <v>629</v>
      </c>
      <c r="K5184" s="785" t="s">
        <v>2612</v>
      </c>
      <c r="L5184" s="785" t="s">
        <v>27599</v>
      </c>
      <c r="M5184" s="785"/>
      <c r="N5184" s="785"/>
      <c r="O5184" s="785"/>
      <c r="P5184" s="787">
        <v>37.145755000000001</v>
      </c>
      <c r="Q5184" s="787">
        <v>-1.073977</v>
      </c>
      <c r="R5184" s="785" t="s">
        <v>821</v>
      </c>
      <c r="S5184" s="785" t="s">
        <v>2791</v>
      </c>
      <c r="T5184" s="785" t="s">
        <v>2792</v>
      </c>
      <c r="U5184" s="785" t="s">
        <v>5068</v>
      </c>
      <c r="V5184" s="785" t="s">
        <v>2673</v>
      </c>
      <c r="W5184" s="785" t="s">
        <v>2693</v>
      </c>
      <c r="X5184" s="785"/>
      <c r="Y5184" s="615" t="str">
        <f t="shared" si="80"/>
        <v>Andcol Enterprises</v>
      </c>
      <c r="Z5184" s="785" t="s">
        <v>2599</v>
      </c>
      <c r="AA5184" s="785" t="s">
        <v>4349</v>
      </c>
      <c r="AB5184" s="785" t="s">
        <v>2605</v>
      </c>
      <c r="AC5184" s="785" t="s">
        <v>2606</v>
      </c>
      <c r="AD5184" s="786">
        <v>42796</v>
      </c>
    </row>
    <row r="5185" spans="1:30" ht="15.75">
      <c r="A5185" s="785" t="s">
        <v>4301</v>
      </c>
      <c r="B5185" s="785" t="s">
        <v>27879</v>
      </c>
      <c r="C5185" s="785" t="s">
        <v>4303</v>
      </c>
      <c r="D5185" s="785" t="s">
        <v>2599</v>
      </c>
      <c r="E5185" s="785" t="s">
        <v>4600</v>
      </c>
      <c r="F5185" s="786">
        <v>42411</v>
      </c>
      <c r="G5185" s="785" t="s">
        <v>4601</v>
      </c>
      <c r="H5185" s="786">
        <v>42461</v>
      </c>
      <c r="I5185" s="785" t="s">
        <v>27880</v>
      </c>
      <c r="J5185" s="785" t="s">
        <v>629</v>
      </c>
      <c r="K5185" s="785" t="s">
        <v>27881</v>
      </c>
      <c r="L5185" s="785" t="s">
        <v>27882</v>
      </c>
      <c r="M5185" s="785"/>
      <c r="N5185" s="785"/>
      <c r="O5185" s="785"/>
      <c r="P5185" s="787">
        <v>35.703676999999999</v>
      </c>
      <c r="Q5185" s="787">
        <v>-0.55155500000000002</v>
      </c>
      <c r="R5185" s="785" t="s">
        <v>695</v>
      </c>
      <c r="S5185" s="785" t="s">
        <v>2627</v>
      </c>
      <c r="T5185" s="785" t="s">
        <v>917</v>
      </c>
      <c r="U5185" s="785" t="s">
        <v>1012</v>
      </c>
      <c r="V5185" s="785" t="s">
        <v>2855</v>
      </c>
      <c r="W5185" s="785" t="s">
        <v>3007</v>
      </c>
      <c r="X5185" s="785"/>
      <c r="Y5185" s="615" t="str">
        <f t="shared" si="80"/>
        <v>George Kiriungi Ngatia</v>
      </c>
      <c r="Z5185" s="785" t="s">
        <v>2599</v>
      </c>
      <c r="AA5185" s="785" t="s">
        <v>4314</v>
      </c>
      <c r="AB5185" s="785" t="s">
        <v>2605</v>
      </c>
      <c r="AC5185" s="785" t="s">
        <v>2606</v>
      </c>
      <c r="AD5185" s="786">
        <v>42796</v>
      </c>
    </row>
    <row r="5186" spans="1:30" ht="15.75">
      <c r="A5186" s="785" t="s">
        <v>4301</v>
      </c>
      <c r="B5186" s="785" t="s">
        <v>27919</v>
      </c>
      <c r="C5186" s="785" t="s">
        <v>4303</v>
      </c>
      <c r="D5186" s="785" t="s">
        <v>2599</v>
      </c>
      <c r="E5186" s="785" t="s">
        <v>4600</v>
      </c>
      <c r="F5186" s="786">
        <v>42411</v>
      </c>
      <c r="G5186" s="785" t="s">
        <v>4601</v>
      </c>
      <c r="H5186" s="786">
        <v>42461</v>
      </c>
      <c r="I5186" s="785" t="s">
        <v>27920</v>
      </c>
      <c r="J5186" s="785" t="s">
        <v>629</v>
      </c>
      <c r="K5186" s="785" t="s">
        <v>27921</v>
      </c>
      <c r="L5186" s="785" t="s">
        <v>27922</v>
      </c>
      <c r="M5186" s="785"/>
      <c r="N5186" s="785"/>
      <c r="O5186" s="785"/>
      <c r="P5186" s="787">
        <v>34.940272999999998</v>
      </c>
      <c r="Q5186" s="787">
        <v>-0.57435999999999998</v>
      </c>
      <c r="R5186" s="785" t="s">
        <v>843</v>
      </c>
      <c r="S5186" s="785" t="s">
        <v>844</v>
      </c>
      <c r="T5186" s="785" t="s">
        <v>1074</v>
      </c>
      <c r="U5186" s="785" t="s">
        <v>27923</v>
      </c>
      <c r="V5186" s="785" t="s">
        <v>2855</v>
      </c>
      <c r="W5186" s="785" t="s">
        <v>4057</v>
      </c>
      <c r="X5186" s="785"/>
      <c r="Y5186" s="615" t="str">
        <f t="shared" ref="Y5186:Y5249" si="81">IF(X5186="",W5186,X5186)</f>
        <v>Joel N Moigare</v>
      </c>
      <c r="Z5186" s="785" t="s">
        <v>2599</v>
      </c>
      <c r="AA5186" s="785" t="s">
        <v>4314</v>
      </c>
      <c r="AB5186" s="785" t="s">
        <v>2605</v>
      </c>
      <c r="AC5186" s="785" t="s">
        <v>2606</v>
      </c>
      <c r="AD5186" s="786">
        <v>42796</v>
      </c>
    </row>
    <row r="5187" spans="1:30" ht="15.75">
      <c r="A5187" s="785" t="s">
        <v>4301</v>
      </c>
      <c r="B5187" s="785" t="s">
        <v>27927</v>
      </c>
      <c r="C5187" s="785" t="s">
        <v>4303</v>
      </c>
      <c r="D5187" s="785" t="s">
        <v>2599</v>
      </c>
      <c r="E5187" s="785" t="s">
        <v>4600</v>
      </c>
      <c r="F5187" s="786">
        <v>42411</v>
      </c>
      <c r="G5187" s="785" t="s">
        <v>4601</v>
      </c>
      <c r="H5187" s="786">
        <v>42461</v>
      </c>
      <c r="I5187" s="785" t="s">
        <v>27928</v>
      </c>
      <c r="J5187" s="785" t="s">
        <v>629</v>
      </c>
      <c r="K5187" s="785" t="s">
        <v>27929</v>
      </c>
      <c r="L5187" s="785" t="s">
        <v>27930</v>
      </c>
      <c r="M5187" s="785"/>
      <c r="N5187" s="785"/>
      <c r="O5187" s="785"/>
      <c r="P5187" s="787">
        <v>36.897967000000001</v>
      </c>
      <c r="Q5187" s="787">
        <v>-1.0320199999999999</v>
      </c>
      <c r="R5187" s="785" t="s">
        <v>821</v>
      </c>
      <c r="S5187" s="785" t="s">
        <v>2041</v>
      </c>
      <c r="T5187" s="785" t="s">
        <v>2789</v>
      </c>
      <c r="U5187" s="785" t="s">
        <v>7155</v>
      </c>
      <c r="V5187" s="785" t="s">
        <v>2855</v>
      </c>
      <c r="W5187" s="785" t="s">
        <v>3416</v>
      </c>
      <c r="X5187" s="785"/>
      <c r="Y5187" s="615" t="str">
        <f t="shared" si="81"/>
        <v>Anthony Ndungu Kamau</v>
      </c>
      <c r="Z5187" s="785" t="s">
        <v>2599</v>
      </c>
      <c r="AA5187" s="785" t="s">
        <v>4314</v>
      </c>
      <c r="AB5187" s="785" t="s">
        <v>2683</v>
      </c>
      <c r="AC5187" s="785" t="s">
        <v>2606</v>
      </c>
      <c r="AD5187" s="786">
        <v>42796</v>
      </c>
    </row>
    <row r="5188" spans="1:30" ht="15.75">
      <c r="A5188" s="785" t="s">
        <v>4301</v>
      </c>
      <c r="B5188" s="785" t="s">
        <v>28044</v>
      </c>
      <c r="C5188" s="785" t="s">
        <v>4303</v>
      </c>
      <c r="D5188" s="785" t="s">
        <v>2599</v>
      </c>
      <c r="E5188" s="785" t="s">
        <v>4600</v>
      </c>
      <c r="F5188" s="786">
        <v>42411</v>
      </c>
      <c r="G5188" s="785" t="s">
        <v>4601</v>
      </c>
      <c r="H5188" s="786">
        <v>42461</v>
      </c>
      <c r="I5188" s="785" t="s">
        <v>28045</v>
      </c>
      <c r="J5188" s="785" t="s">
        <v>629</v>
      </c>
      <c r="K5188" s="785" t="s">
        <v>28046</v>
      </c>
      <c r="L5188" s="785" t="s">
        <v>28047</v>
      </c>
      <c r="M5188" s="785"/>
      <c r="N5188" s="785"/>
      <c r="O5188" s="785"/>
      <c r="P5188" s="787">
        <v>37.416147000000002</v>
      </c>
      <c r="Q5188" s="787">
        <v>-0.45650499999999999</v>
      </c>
      <c r="R5188" s="785" t="s">
        <v>1961</v>
      </c>
      <c r="S5188" s="785" t="s">
        <v>2066</v>
      </c>
      <c r="T5188" s="785" t="s">
        <v>28048</v>
      </c>
      <c r="U5188" s="785" t="s">
        <v>28048</v>
      </c>
      <c r="V5188" s="785" t="s">
        <v>2855</v>
      </c>
      <c r="W5188" s="785" t="s">
        <v>3212</v>
      </c>
      <c r="X5188" s="785"/>
      <c r="Y5188" s="615" t="str">
        <f t="shared" si="81"/>
        <v>Francis Kamande</v>
      </c>
      <c r="Z5188" s="785" t="s">
        <v>2599</v>
      </c>
      <c r="AA5188" s="785" t="s">
        <v>4314</v>
      </c>
      <c r="AB5188" s="785" t="s">
        <v>2605</v>
      </c>
      <c r="AC5188" s="785" t="s">
        <v>2606</v>
      </c>
      <c r="AD5188" s="786">
        <v>42796</v>
      </c>
    </row>
    <row r="5189" spans="1:30" ht="15.75">
      <c r="A5189" s="785" t="s">
        <v>4301</v>
      </c>
      <c r="B5189" s="785" t="s">
        <v>28127</v>
      </c>
      <c r="C5189" s="785" t="s">
        <v>4303</v>
      </c>
      <c r="D5189" s="785" t="s">
        <v>2599</v>
      </c>
      <c r="E5189" s="785" t="s">
        <v>4600</v>
      </c>
      <c r="F5189" s="786">
        <v>42411</v>
      </c>
      <c r="G5189" s="785" t="s">
        <v>4601</v>
      </c>
      <c r="H5189" s="786">
        <v>42461</v>
      </c>
      <c r="I5189" s="785" t="s">
        <v>28128</v>
      </c>
      <c r="J5189" s="785" t="s">
        <v>629</v>
      </c>
      <c r="K5189" s="785" t="s">
        <v>28129</v>
      </c>
      <c r="L5189" s="785" t="s">
        <v>28130</v>
      </c>
      <c r="M5189" s="785"/>
      <c r="N5189" s="785"/>
      <c r="O5189" s="785"/>
      <c r="P5189" s="787">
        <v>36.826509999999999</v>
      </c>
      <c r="Q5189" s="787">
        <v>-0.99554200000000004</v>
      </c>
      <c r="R5189" s="785" t="s">
        <v>821</v>
      </c>
      <c r="S5189" s="785" t="s">
        <v>2041</v>
      </c>
      <c r="T5189" s="785" t="s">
        <v>1058</v>
      </c>
      <c r="U5189" s="785" t="s">
        <v>3603</v>
      </c>
      <c r="V5189" s="785" t="s">
        <v>2855</v>
      </c>
      <c r="W5189" s="785" t="s">
        <v>11964</v>
      </c>
      <c r="X5189" s="785"/>
      <c r="Y5189" s="615" t="str">
        <f t="shared" si="81"/>
        <v>James Muchira Mwai</v>
      </c>
      <c r="Z5189" s="785" t="s">
        <v>2599</v>
      </c>
      <c r="AA5189" s="785" t="s">
        <v>4314</v>
      </c>
      <c r="AB5189" s="785" t="s">
        <v>2605</v>
      </c>
      <c r="AC5189" s="785" t="s">
        <v>2606</v>
      </c>
      <c r="AD5189" s="786">
        <v>42796</v>
      </c>
    </row>
    <row r="5190" spans="1:30" ht="15.75">
      <c r="A5190" s="785" t="s">
        <v>4301</v>
      </c>
      <c r="B5190" s="785" t="s">
        <v>28154</v>
      </c>
      <c r="C5190" s="785" t="s">
        <v>4303</v>
      </c>
      <c r="D5190" s="785" t="s">
        <v>2599</v>
      </c>
      <c r="E5190" s="785" t="s">
        <v>4600</v>
      </c>
      <c r="F5190" s="786">
        <v>42411</v>
      </c>
      <c r="G5190" s="785" t="s">
        <v>4601</v>
      </c>
      <c r="H5190" s="786">
        <v>42461</v>
      </c>
      <c r="I5190" s="785" t="s">
        <v>28155</v>
      </c>
      <c r="J5190" s="785" t="s">
        <v>629</v>
      </c>
      <c r="K5190" s="785" t="s">
        <v>28156</v>
      </c>
      <c r="L5190" s="785" t="s">
        <v>28157</v>
      </c>
      <c r="M5190" s="785"/>
      <c r="N5190" s="785"/>
      <c r="O5190" s="785"/>
      <c r="P5190" s="787">
        <v>37.522910000000003</v>
      </c>
      <c r="Q5190" s="787">
        <v>-0.44597199999999998</v>
      </c>
      <c r="R5190" s="785" t="s">
        <v>1089</v>
      </c>
      <c r="S5190" s="785" t="s">
        <v>3090</v>
      </c>
      <c r="T5190" s="785" t="s">
        <v>19714</v>
      </c>
      <c r="U5190" s="785" t="s">
        <v>3335</v>
      </c>
      <c r="V5190" s="785" t="s">
        <v>2855</v>
      </c>
      <c r="W5190" s="785" t="s">
        <v>2871</v>
      </c>
      <c r="X5190" s="785"/>
      <c r="Y5190" s="615" t="str">
        <f t="shared" si="81"/>
        <v>SNV MKD Training</v>
      </c>
      <c r="Z5190" s="785" t="s">
        <v>2599</v>
      </c>
      <c r="AA5190" s="785" t="s">
        <v>4314</v>
      </c>
      <c r="AB5190" s="785" t="s">
        <v>2683</v>
      </c>
      <c r="AC5190" s="785" t="s">
        <v>2606</v>
      </c>
      <c r="AD5190" s="786">
        <v>42796</v>
      </c>
    </row>
    <row r="5191" spans="1:30" ht="15.75">
      <c r="A5191" s="785" t="s">
        <v>4301</v>
      </c>
      <c r="B5191" s="785" t="s">
        <v>28212</v>
      </c>
      <c r="C5191" s="785" t="s">
        <v>4303</v>
      </c>
      <c r="D5191" s="785" t="s">
        <v>2599</v>
      </c>
      <c r="E5191" s="785" t="s">
        <v>4600</v>
      </c>
      <c r="F5191" s="786">
        <v>42411</v>
      </c>
      <c r="G5191" s="785" t="s">
        <v>4601</v>
      </c>
      <c r="H5191" s="786">
        <v>42461</v>
      </c>
      <c r="I5191" s="785" t="s">
        <v>28213</v>
      </c>
      <c r="J5191" s="785" t="s">
        <v>629</v>
      </c>
      <c r="K5191" s="785" t="s">
        <v>28214</v>
      </c>
      <c r="L5191" s="785" t="s">
        <v>28215</v>
      </c>
      <c r="M5191" s="785"/>
      <c r="N5191" s="785"/>
      <c r="O5191" s="785"/>
      <c r="P5191" s="787">
        <v>36.133757000000003</v>
      </c>
      <c r="Q5191" s="787">
        <v>-0.16117699999999999</v>
      </c>
      <c r="R5191" s="785" t="s">
        <v>695</v>
      </c>
      <c r="S5191" s="785" t="s">
        <v>1204</v>
      </c>
      <c r="T5191" s="785" t="s">
        <v>1204</v>
      </c>
      <c r="U5191" s="785" t="s">
        <v>2926</v>
      </c>
      <c r="V5191" s="785" t="s">
        <v>2855</v>
      </c>
      <c r="W5191" s="785" t="s">
        <v>2897</v>
      </c>
      <c r="X5191" s="785"/>
      <c r="Y5191" s="615" t="str">
        <f t="shared" si="81"/>
        <v>Christopher Njinju Ndungu</v>
      </c>
      <c r="Z5191" s="785" t="s">
        <v>2599</v>
      </c>
      <c r="AA5191" s="785" t="s">
        <v>4314</v>
      </c>
      <c r="AB5191" s="785" t="s">
        <v>2605</v>
      </c>
      <c r="AC5191" s="785" t="s">
        <v>2606</v>
      </c>
      <c r="AD5191" s="786">
        <v>42796</v>
      </c>
    </row>
    <row r="5192" spans="1:30" ht="15.75">
      <c r="A5192" s="785" t="s">
        <v>4301</v>
      </c>
      <c r="B5192" s="785" t="s">
        <v>28299</v>
      </c>
      <c r="C5192" s="785" t="s">
        <v>4322</v>
      </c>
      <c r="D5192" s="785" t="s">
        <v>2703</v>
      </c>
      <c r="E5192" s="785" t="s">
        <v>4600</v>
      </c>
      <c r="F5192" s="786">
        <v>42411</v>
      </c>
      <c r="G5192" s="785" t="s">
        <v>4601</v>
      </c>
      <c r="H5192" s="786">
        <v>42461</v>
      </c>
      <c r="I5192" s="785" t="s">
        <v>28300</v>
      </c>
      <c r="J5192" s="785" t="s">
        <v>629</v>
      </c>
      <c r="K5192" s="785" t="s">
        <v>28301</v>
      </c>
      <c r="L5192" s="785" t="s">
        <v>28302</v>
      </c>
      <c r="M5192" s="785"/>
      <c r="N5192" s="785"/>
      <c r="O5192" s="785"/>
      <c r="P5192" s="788"/>
      <c r="Q5192" s="788"/>
      <c r="R5192" s="785" t="s">
        <v>1961</v>
      </c>
      <c r="S5192" s="785" t="s">
        <v>2600</v>
      </c>
      <c r="T5192" s="785" t="s">
        <v>2262</v>
      </c>
      <c r="U5192" s="785" t="s">
        <v>28303</v>
      </c>
      <c r="V5192" s="785" t="s">
        <v>2855</v>
      </c>
      <c r="W5192" s="785" t="s">
        <v>2680</v>
      </c>
      <c r="X5192" s="785"/>
      <c r="Y5192" s="615" t="str">
        <f t="shared" si="81"/>
        <v>Isaiah M Wandeto</v>
      </c>
      <c r="Z5192" s="785" t="s">
        <v>2599</v>
      </c>
      <c r="AA5192" s="785" t="s">
        <v>4314</v>
      </c>
      <c r="AB5192" s="785" t="s">
        <v>2605</v>
      </c>
      <c r="AC5192" s="785" t="s">
        <v>2606</v>
      </c>
      <c r="AD5192" s="786">
        <v>42796</v>
      </c>
    </row>
    <row r="5193" spans="1:30" ht="15.75">
      <c r="A5193" s="785" t="s">
        <v>4301</v>
      </c>
      <c r="B5193" s="785" t="s">
        <v>28304</v>
      </c>
      <c r="C5193" s="785" t="s">
        <v>4379</v>
      </c>
      <c r="D5193" s="785" t="s">
        <v>2751</v>
      </c>
      <c r="E5193" s="785" t="s">
        <v>4600</v>
      </c>
      <c r="F5193" s="786">
        <v>42411</v>
      </c>
      <c r="G5193" s="785" t="s">
        <v>4601</v>
      </c>
      <c r="H5193" s="786">
        <v>42461</v>
      </c>
      <c r="I5193" s="785" t="s">
        <v>28305</v>
      </c>
      <c r="J5193" s="785" t="s">
        <v>627</v>
      </c>
      <c r="K5193" s="785" t="s">
        <v>28306</v>
      </c>
      <c r="L5193" s="785" t="s">
        <v>28307</v>
      </c>
      <c r="M5193" s="785"/>
      <c r="N5193" s="785"/>
      <c r="O5193" s="785"/>
      <c r="P5193" s="788"/>
      <c r="Q5193" s="788"/>
      <c r="R5193" s="785" t="s">
        <v>1961</v>
      </c>
      <c r="S5193" s="785" t="s">
        <v>2600</v>
      </c>
      <c r="T5193" s="785" t="s">
        <v>2262</v>
      </c>
      <c r="U5193" s="785" t="s">
        <v>28308</v>
      </c>
      <c r="V5193" s="785" t="s">
        <v>2855</v>
      </c>
      <c r="W5193" s="785" t="s">
        <v>2680</v>
      </c>
      <c r="X5193" s="785"/>
      <c r="Y5193" s="615" t="str">
        <f t="shared" si="81"/>
        <v>Isaiah M Wandeto</v>
      </c>
      <c r="Z5193" s="785" t="s">
        <v>2599</v>
      </c>
      <c r="AA5193" s="785" t="s">
        <v>4314</v>
      </c>
      <c r="AB5193" s="785" t="s">
        <v>2605</v>
      </c>
      <c r="AC5193" s="785" t="s">
        <v>2606</v>
      </c>
      <c r="AD5193" s="786">
        <v>42796</v>
      </c>
    </row>
    <row r="5194" spans="1:30" ht="15.75">
      <c r="A5194" s="785" t="s">
        <v>4301</v>
      </c>
      <c r="B5194" s="785" t="s">
        <v>29106</v>
      </c>
      <c r="C5194" s="785" t="s">
        <v>4303</v>
      </c>
      <c r="D5194" s="785" t="s">
        <v>2599</v>
      </c>
      <c r="E5194" s="785" t="s">
        <v>4600</v>
      </c>
      <c r="F5194" s="786">
        <v>42411</v>
      </c>
      <c r="G5194" s="785" t="s">
        <v>4601</v>
      </c>
      <c r="H5194" s="786">
        <v>42461</v>
      </c>
      <c r="I5194" s="785" t="s">
        <v>29107</v>
      </c>
      <c r="J5194" s="785" t="s">
        <v>629</v>
      </c>
      <c r="K5194" s="785" t="s">
        <v>29108</v>
      </c>
      <c r="L5194" s="785" t="s">
        <v>29109</v>
      </c>
      <c r="M5194" s="785"/>
      <c r="N5194" s="785"/>
      <c r="O5194" s="785"/>
      <c r="P5194" s="787">
        <v>37.685141000000002</v>
      </c>
      <c r="Q5194" s="787">
        <v>-0.48309600000000003</v>
      </c>
      <c r="R5194" s="785" t="s">
        <v>1089</v>
      </c>
      <c r="S5194" s="785" t="s">
        <v>1090</v>
      </c>
      <c r="T5194" s="785" t="s">
        <v>5856</v>
      </c>
      <c r="U5194" s="785" t="s">
        <v>29110</v>
      </c>
      <c r="V5194" s="785" t="s">
        <v>2855</v>
      </c>
      <c r="W5194" s="785" t="s">
        <v>3305</v>
      </c>
      <c r="X5194" s="785"/>
      <c r="Y5194" s="615" t="str">
        <f t="shared" si="81"/>
        <v>Bio Esline Company Ltd</v>
      </c>
      <c r="Z5194" s="785" t="s">
        <v>2599</v>
      </c>
      <c r="AA5194" s="785" t="s">
        <v>4349</v>
      </c>
      <c r="AB5194" s="785" t="s">
        <v>2605</v>
      </c>
      <c r="AC5194" s="785" t="s">
        <v>2606</v>
      </c>
      <c r="AD5194" s="786">
        <v>42796</v>
      </c>
    </row>
    <row r="5195" spans="1:30" ht="15.75">
      <c r="A5195" s="785" t="s">
        <v>4301</v>
      </c>
      <c r="B5195" s="785" t="s">
        <v>29125</v>
      </c>
      <c r="C5195" s="785" t="s">
        <v>4303</v>
      </c>
      <c r="D5195" s="785" t="s">
        <v>2599</v>
      </c>
      <c r="E5195" s="785" t="s">
        <v>4600</v>
      </c>
      <c r="F5195" s="786">
        <v>42411</v>
      </c>
      <c r="G5195" s="785" t="s">
        <v>4601</v>
      </c>
      <c r="H5195" s="786">
        <v>42461</v>
      </c>
      <c r="I5195" s="785" t="s">
        <v>29126</v>
      </c>
      <c r="J5195" s="785" t="s">
        <v>629</v>
      </c>
      <c r="K5195" s="785" t="s">
        <v>29127</v>
      </c>
      <c r="L5195" s="785" t="s">
        <v>29128</v>
      </c>
      <c r="M5195" s="785"/>
      <c r="N5195" s="785"/>
      <c r="O5195" s="785"/>
      <c r="P5195" s="787">
        <v>37.702258</v>
      </c>
      <c r="Q5195" s="787">
        <v>-0.473798</v>
      </c>
      <c r="R5195" s="785" t="s">
        <v>1089</v>
      </c>
      <c r="S5195" s="785" t="s">
        <v>19082</v>
      </c>
      <c r="T5195" s="785" t="s">
        <v>29129</v>
      </c>
      <c r="U5195" s="785" t="s">
        <v>16990</v>
      </c>
      <c r="V5195" s="785" t="s">
        <v>2855</v>
      </c>
      <c r="W5195" s="785" t="s">
        <v>3305</v>
      </c>
      <c r="X5195" s="785"/>
      <c r="Y5195" s="615" t="str">
        <f t="shared" si="81"/>
        <v>Bio Esline Company Ltd</v>
      </c>
      <c r="Z5195" s="785" t="s">
        <v>2599</v>
      </c>
      <c r="AA5195" s="785" t="s">
        <v>4349</v>
      </c>
      <c r="AB5195" s="785" t="s">
        <v>2605</v>
      </c>
      <c r="AC5195" s="785" t="s">
        <v>2606</v>
      </c>
      <c r="AD5195" s="786">
        <v>42796</v>
      </c>
    </row>
    <row r="5196" spans="1:30" ht="15.75">
      <c r="A5196" s="785" t="s">
        <v>4301</v>
      </c>
      <c r="B5196" s="785" t="s">
        <v>29172</v>
      </c>
      <c r="C5196" s="785" t="s">
        <v>4303</v>
      </c>
      <c r="D5196" s="785" t="s">
        <v>2599</v>
      </c>
      <c r="E5196" s="785" t="s">
        <v>4600</v>
      </c>
      <c r="F5196" s="786">
        <v>42411</v>
      </c>
      <c r="G5196" s="785" t="s">
        <v>4601</v>
      </c>
      <c r="H5196" s="786">
        <v>42461</v>
      </c>
      <c r="I5196" s="785" t="s">
        <v>29173</v>
      </c>
      <c r="J5196" s="785" t="s">
        <v>629</v>
      </c>
      <c r="K5196" s="785" t="s">
        <v>29174</v>
      </c>
      <c r="L5196" s="785" t="s">
        <v>29175</v>
      </c>
      <c r="M5196" s="785"/>
      <c r="N5196" s="785"/>
      <c r="O5196" s="785"/>
      <c r="P5196" s="787">
        <v>37.003278000000002</v>
      </c>
      <c r="Q5196" s="787">
        <v>-1.02024</v>
      </c>
      <c r="R5196" s="785" t="s">
        <v>821</v>
      </c>
      <c r="S5196" s="785" t="s">
        <v>2868</v>
      </c>
      <c r="T5196" s="785" t="s">
        <v>29176</v>
      </c>
      <c r="U5196" s="785" t="s">
        <v>8510</v>
      </c>
      <c r="V5196" s="785" t="s">
        <v>2855</v>
      </c>
      <c r="W5196" s="785" t="s">
        <v>2707</v>
      </c>
      <c r="X5196" s="785"/>
      <c r="Y5196" s="615" t="str">
        <f t="shared" si="81"/>
        <v>Fagaden Enterprises</v>
      </c>
      <c r="Z5196" s="785" t="s">
        <v>2599</v>
      </c>
      <c r="AA5196" s="785" t="s">
        <v>4349</v>
      </c>
      <c r="AB5196" s="785" t="s">
        <v>2605</v>
      </c>
      <c r="AC5196" s="785" t="s">
        <v>2606</v>
      </c>
      <c r="AD5196" s="786">
        <v>42796</v>
      </c>
    </row>
    <row r="5197" spans="1:30" ht="15.75">
      <c r="A5197" s="785" t="s">
        <v>4301</v>
      </c>
      <c r="B5197" s="785" t="s">
        <v>29195</v>
      </c>
      <c r="C5197" s="785" t="s">
        <v>4303</v>
      </c>
      <c r="D5197" s="785" t="s">
        <v>2599</v>
      </c>
      <c r="E5197" s="785" t="s">
        <v>4600</v>
      </c>
      <c r="F5197" s="786">
        <v>42411</v>
      </c>
      <c r="G5197" s="785" t="s">
        <v>4601</v>
      </c>
      <c r="H5197" s="786">
        <v>42461</v>
      </c>
      <c r="I5197" s="785" t="s">
        <v>29196</v>
      </c>
      <c r="J5197" s="785" t="s">
        <v>629</v>
      </c>
      <c r="K5197" s="785" t="s">
        <v>29197</v>
      </c>
      <c r="L5197" s="785" t="s">
        <v>29198</v>
      </c>
      <c r="M5197" s="785"/>
      <c r="N5197" s="785"/>
      <c r="O5197" s="785"/>
      <c r="P5197" s="787">
        <v>37.620944999999999</v>
      </c>
      <c r="Q5197" s="787">
        <v>-0.15293499999999999</v>
      </c>
      <c r="R5197" s="785" t="s">
        <v>1104</v>
      </c>
      <c r="S5197" s="785" t="s">
        <v>2643</v>
      </c>
      <c r="T5197" s="785" t="s">
        <v>3000</v>
      </c>
      <c r="U5197" s="785" t="s">
        <v>3028</v>
      </c>
      <c r="V5197" s="785" t="s">
        <v>2855</v>
      </c>
      <c r="W5197" s="785" t="s">
        <v>3253</v>
      </c>
      <c r="X5197" s="785"/>
      <c r="Y5197" s="615" t="str">
        <f t="shared" si="81"/>
        <v>Likunga Company Limited</v>
      </c>
      <c r="Z5197" s="785" t="s">
        <v>2599</v>
      </c>
      <c r="AA5197" s="785" t="s">
        <v>4349</v>
      </c>
      <c r="AB5197" s="785" t="s">
        <v>2605</v>
      </c>
      <c r="AC5197" s="785" t="s">
        <v>2606</v>
      </c>
      <c r="AD5197" s="786">
        <v>42796</v>
      </c>
    </row>
    <row r="5198" spans="1:30" ht="15.75">
      <c r="A5198" s="785" t="s">
        <v>4301</v>
      </c>
      <c r="B5198" s="785" t="s">
        <v>30576</v>
      </c>
      <c r="C5198" s="785" t="s">
        <v>4303</v>
      </c>
      <c r="D5198" s="785" t="s">
        <v>2599</v>
      </c>
      <c r="E5198" s="785" t="s">
        <v>4600</v>
      </c>
      <c r="F5198" s="786">
        <v>42411</v>
      </c>
      <c r="G5198" s="785" t="s">
        <v>4601</v>
      </c>
      <c r="H5198" s="786">
        <v>42461</v>
      </c>
      <c r="I5198" s="785" t="s">
        <v>30577</v>
      </c>
      <c r="J5198" s="785" t="s">
        <v>627</v>
      </c>
      <c r="K5198" s="785" t="s">
        <v>2612</v>
      </c>
      <c r="L5198" s="785" t="s">
        <v>30578</v>
      </c>
      <c r="M5198" s="785"/>
      <c r="N5198" s="785"/>
      <c r="O5198" s="785"/>
      <c r="P5198" s="787">
        <v>36.781100000000002</v>
      </c>
      <c r="Q5198" s="787">
        <v>-1.408647</v>
      </c>
      <c r="R5198" s="785" t="s">
        <v>1325</v>
      </c>
      <c r="S5198" s="785" t="s">
        <v>1326</v>
      </c>
      <c r="T5198" s="785" t="s">
        <v>2970</v>
      </c>
      <c r="U5198" s="785" t="s">
        <v>2970</v>
      </c>
      <c r="V5198" s="785" t="s">
        <v>6015</v>
      </c>
      <c r="W5198" s="785" t="s">
        <v>2608</v>
      </c>
      <c r="X5198" s="785"/>
      <c r="Y5198" s="615" t="str">
        <f t="shared" si="81"/>
        <v>Biogas International Limited</v>
      </c>
      <c r="Z5198" s="785" t="s">
        <v>2599</v>
      </c>
      <c r="AA5198" s="785" t="s">
        <v>5464</v>
      </c>
      <c r="AB5198" s="785" t="s">
        <v>2609</v>
      </c>
      <c r="AC5198" s="785" t="s">
        <v>2610</v>
      </c>
      <c r="AD5198" s="786">
        <v>42796</v>
      </c>
    </row>
    <row r="5199" spans="1:30" ht="15.75">
      <c r="A5199" s="785" t="s">
        <v>4301</v>
      </c>
      <c r="B5199" s="785" t="s">
        <v>30796</v>
      </c>
      <c r="C5199" s="785" t="s">
        <v>4379</v>
      </c>
      <c r="D5199" s="785" t="s">
        <v>2751</v>
      </c>
      <c r="E5199" s="785" t="s">
        <v>4600</v>
      </c>
      <c r="F5199" s="786">
        <v>42411</v>
      </c>
      <c r="G5199" s="785" t="s">
        <v>4601</v>
      </c>
      <c r="H5199" s="786">
        <v>42461</v>
      </c>
      <c r="I5199" s="785" t="s">
        <v>30797</v>
      </c>
      <c r="J5199" s="785" t="s">
        <v>629</v>
      </c>
      <c r="K5199" s="785" t="s">
        <v>30798</v>
      </c>
      <c r="L5199" s="785" t="s">
        <v>30799</v>
      </c>
      <c r="M5199" s="785"/>
      <c r="N5199" s="785"/>
      <c r="O5199" s="785"/>
      <c r="P5199" s="787">
        <v>37.030948000000002</v>
      </c>
      <c r="Q5199" s="787">
        <v>-0.170347</v>
      </c>
      <c r="R5199" s="785" t="s">
        <v>1056</v>
      </c>
      <c r="S5199" s="785" t="s">
        <v>2272</v>
      </c>
      <c r="T5199" s="785" t="s">
        <v>6926</v>
      </c>
      <c r="U5199" s="785" t="s">
        <v>3751</v>
      </c>
      <c r="V5199" s="785" t="s">
        <v>3004</v>
      </c>
      <c r="W5199" s="785" t="s">
        <v>3007</v>
      </c>
      <c r="X5199" s="785"/>
      <c r="Y5199" s="615" t="str">
        <f t="shared" si="81"/>
        <v>George Kiriungi Ngatia</v>
      </c>
      <c r="Z5199" s="785" t="s">
        <v>2599</v>
      </c>
      <c r="AA5199" s="785" t="s">
        <v>4314</v>
      </c>
      <c r="AB5199" s="785" t="s">
        <v>2605</v>
      </c>
      <c r="AC5199" s="785" t="s">
        <v>2606</v>
      </c>
      <c r="AD5199" s="786">
        <v>42796</v>
      </c>
    </row>
    <row r="5200" spans="1:30" ht="15.75">
      <c r="A5200" s="785" t="s">
        <v>4301</v>
      </c>
      <c r="B5200" s="785" t="s">
        <v>30904</v>
      </c>
      <c r="C5200" s="785" t="s">
        <v>4379</v>
      </c>
      <c r="D5200" s="785" t="s">
        <v>2751</v>
      </c>
      <c r="E5200" s="785" t="s">
        <v>4600</v>
      </c>
      <c r="F5200" s="786">
        <v>42411</v>
      </c>
      <c r="G5200" s="785" t="s">
        <v>4601</v>
      </c>
      <c r="H5200" s="786">
        <v>42461</v>
      </c>
      <c r="I5200" s="785" t="s">
        <v>30905</v>
      </c>
      <c r="J5200" s="785" t="s">
        <v>627</v>
      </c>
      <c r="K5200" s="785" t="s">
        <v>30906</v>
      </c>
      <c r="L5200" s="785" t="s">
        <v>30907</v>
      </c>
      <c r="M5200" s="785"/>
      <c r="N5200" s="785"/>
      <c r="O5200" s="785"/>
      <c r="P5200" s="788"/>
      <c r="Q5200" s="788"/>
      <c r="R5200" s="785" t="s">
        <v>821</v>
      </c>
      <c r="S5200" s="785" t="s">
        <v>1884</v>
      </c>
      <c r="T5200" s="785" t="s">
        <v>1885</v>
      </c>
      <c r="U5200" s="785" t="s">
        <v>30908</v>
      </c>
      <c r="V5200" s="785" t="s">
        <v>3004</v>
      </c>
      <c r="W5200" s="785" t="s">
        <v>2998</v>
      </c>
      <c r="X5200" s="785"/>
      <c r="Y5200" s="615" t="str">
        <f t="shared" si="81"/>
        <v>Geoffrey Ndua Mbugua</v>
      </c>
      <c r="Z5200" s="785" t="s">
        <v>2599</v>
      </c>
      <c r="AA5200" s="785" t="s">
        <v>4314</v>
      </c>
      <c r="AB5200" s="785" t="s">
        <v>2605</v>
      </c>
      <c r="AC5200" s="785" t="s">
        <v>2606</v>
      </c>
      <c r="AD5200" s="786">
        <v>42796</v>
      </c>
    </row>
    <row r="5201" spans="1:30" ht="15.75">
      <c r="A5201" s="785" t="s">
        <v>4301</v>
      </c>
      <c r="B5201" s="785" t="s">
        <v>30909</v>
      </c>
      <c r="C5201" s="785" t="s">
        <v>4303</v>
      </c>
      <c r="D5201" s="785" t="s">
        <v>2599</v>
      </c>
      <c r="E5201" s="785" t="s">
        <v>4600</v>
      </c>
      <c r="F5201" s="786">
        <v>42411</v>
      </c>
      <c r="G5201" s="785" t="s">
        <v>4601</v>
      </c>
      <c r="H5201" s="786">
        <v>42461</v>
      </c>
      <c r="I5201" s="785" t="s">
        <v>30910</v>
      </c>
      <c r="J5201" s="785" t="s">
        <v>629</v>
      </c>
      <c r="K5201" s="785" t="s">
        <v>30911</v>
      </c>
      <c r="L5201" s="785" t="s">
        <v>3913</v>
      </c>
      <c r="M5201" s="785"/>
      <c r="N5201" s="785"/>
      <c r="O5201" s="785"/>
      <c r="P5201" s="787">
        <v>36.393389999999997</v>
      </c>
      <c r="Q5201" s="787">
        <v>0.29892800000000003</v>
      </c>
      <c r="R5201" s="785" t="s">
        <v>1228</v>
      </c>
      <c r="S5201" s="785" t="s">
        <v>1229</v>
      </c>
      <c r="T5201" s="785" t="s">
        <v>3328</v>
      </c>
      <c r="U5201" s="785" t="s">
        <v>30912</v>
      </c>
      <c r="V5201" s="785" t="s">
        <v>3004</v>
      </c>
      <c r="W5201" s="785" t="s">
        <v>2974</v>
      </c>
      <c r="X5201" s="785"/>
      <c r="Y5201" s="615" t="str">
        <f t="shared" si="81"/>
        <v>Harun Muchiri Stephen</v>
      </c>
      <c r="Z5201" s="785" t="s">
        <v>2599</v>
      </c>
      <c r="AA5201" s="785" t="s">
        <v>4314</v>
      </c>
      <c r="AB5201" s="785" t="s">
        <v>2876</v>
      </c>
      <c r="AC5201" s="785" t="s">
        <v>2606</v>
      </c>
      <c r="AD5201" s="786">
        <v>42796</v>
      </c>
    </row>
    <row r="5202" spans="1:30" ht="15.75">
      <c r="A5202" s="785" t="s">
        <v>4301</v>
      </c>
      <c r="B5202" s="785" t="s">
        <v>30927</v>
      </c>
      <c r="C5202" s="785" t="s">
        <v>4322</v>
      </c>
      <c r="D5202" s="785" t="s">
        <v>2703</v>
      </c>
      <c r="E5202" s="785" t="s">
        <v>4600</v>
      </c>
      <c r="F5202" s="786">
        <v>42411</v>
      </c>
      <c r="G5202" s="785" t="s">
        <v>4601</v>
      </c>
      <c r="H5202" s="786">
        <v>42461</v>
      </c>
      <c r="I5202" s="785" t="s">
        <v>30928</v>
      </c>
      <c r="J5202" s="785" t="s">
        <v>629</v>
      </c>
      <c r="K5202" s="785" t="s">
        <v>30929</v>
      </c>
      <c r="L5202" s="785" t="s">
        <v>30930</v>
      </c>
      <c r="M5202" s="785"/>
      <c r="N5202" s="785"/>
      <c r="O5202" s="785"/>
      <c r="P5202" s="788"/>
      <c r="Q5202" s="788"/>
      <c r="R5202" s="785" t="s">
        <v>1961</v>
      </c>
      <c r="S5202" s="785" t="s">
        <v>2600</v>
      </c>
      <c r="T5202" s="785" t="s">
        <v>1963</v>
      </c>
      <c r="U5202" s="785" t="s">
        <v>7130</v>
      </c>
      <c r="V5202" s="785" t="s">
        <v>3004</v>
      </c>
      <c r="W5202" s="785" t="s">
        <v>2680</v>
      </c>
      <c r="X5202" s="785"/>
      <c r="Y5202" s="615" t="str">
        <f t="shared" si="81"/>
        <v>Isaiah M Wandeto</v>
      </c>
      <c r="Z5202" s="785" t="s">
        <v>2599</v>
      </c>
      <c r="AA5202" s="785" t="s">
        <v>4314</v>
      </c>
      <c r="AB5202" s="785" t="s">
        <v>2605</v>
      </c>
      <c r="AC5202" s="785" t="s">
        <v>2606</v>
      </c>
      <c r="AD5202" s="786">
        <v>42796</v>
      </c>
    </row>
    <row r="5203" spans="1:30" ht="15.75">
      <c r="A5203" s="785" t="s">
        <v>4301</v>
      </c>
      <c r="B5203" s="785" t="s">
        <v>31371</v>
      </c>
      <c r="C5203" s="785" t="s">
        <v>4303</v>
      </c>
      <c r="D5203" s="785" t="s">
        <v>2599</v>
      </c>
      <c r="E5203" s="785" t="s">
        <v>4600</v>
      </c>
      <c r="F5203" s="786">
        <v>42411</v>
      </c>
      <c r="G5203" s="785" t="s">
        <v>4601</v>
      </c>
      <c r="H5203" s="786">
        <v>42461</v>
      </c>
      <c r="I5203" s="785" t="s">
        <v>31372</v>
      </c>
      <c r="J5203" s="785" t="s">
        <v>629</v>
      </c>
      <c r="K5203" s="785" t="s">
        <v>31373</v>
      </c>
      <c r="L5203" s="785" t="s">
        <v>31374</v>
      </c>
      <c r="M5203" s="785"/>
      <c r="N5203" s="785"/>
      <c r="O5203" s="785"/>
      <c r="P5203" s="787">
        <v>35.820689999999999</v>
      </c>
      <c r="Q5203" s="787">
        <v>-0.32159300000000002</v>
      </c>
      <c r="R5203" s="785" t="s">
        <v>695</v>
      </c>
      <c r="S5203" s="785" t="s">
        <v>2640</v>
      </c>
      <c r="T5203" s="785" t="s">
        <v>3091</v>
      </c>
      <c r="U5203" s="785" t="s">
        <v>3091</v>
      </c>
      <c r="V5203" s="785" t="s">
        <v>3004</v>
      </c>
      <c r="W5203" s="785" t="s">
        <v>3025</v>
      </c>
      <c r="X5203" s="785"/>
      <c r="Y5203" s="615" t="str">
        <f t="shared" si="81"/>
        <v>Kichemu limited</v>
      </c>
      <c r="Z5203" s="785" t="s">
        <v>2599</v>
      </c>
      <c r="AA5203" s="785" t="s">
        <v>4349</v>
      </c>
      <c r="AB5203" s="785" t="s">
        <v>2605</v>
      </c>
      <c r="AC5203" s="785" t="s">
        <v>2606</v>
      </c>
      <c r="AD5203" s="786">
        <v>42796</v>
      </c>
    </row>
    <row r="5204" spans="1:30" ht="15.75">
      <c r="A5204" s="785" t="s">
        <v>4301</v>
      </c>
      <c r="B5204" s="785" t="s">
        <v>31384</v>
      </c>
      <c r="C5204" s="785" t="s">
        <v>4303</v>
      </c>
      <c r="D5204" s="785" t="s">
        <v>2599</v>
      </c>
      <c r="E5204" s="785" t="s">
        <v>4600</v>
      </c>
      <c r="F5204" s="786">
        <v>42411</v>
      </c>
      <c r="G5204" s="785" t="s">
        <v>4601</v>
      </c>
      <c r="H5204" s="786">
        <v>42461</v>
      </c>
      <c r="I5204" s="785" t="s">
        <v>31385</v>
      </c>
      <c r="J5204" s="785" t="s">
        <v>629</v>
      </c>
      <c r="K5204" s="785" t="s">
        <v>31386</v>
      </c>
      <c r="L5204" s="785" t="s">
        <v>31387</v>
      </c>
      <c r="M5204" s="785"/>
      <c r="N5204" s="785"/>
      <c r="O5204" s="785"/>
      <c r="P5204" s="787">
        <v>35.055242999999997</v>
      </c>
      <c r="Q5204" s="787">
        <v>0.80749499999999996</v>
      </c>
      <c r="R5204" s="785" t="s">
        <v>1917</v>
      </c>
      <c r="S5204" s="785" t="s">
        <v>1918</v>
      </c>
      <c r="T5204" s="785" t="s">
        <v>3770</v>
      </c>
      <c r="U5204" s="785" t="s">
        <v>31388</v>
      </c>
      <c r="V5204" s="785" t="s">
        <v>3004</v>
      </c>
      <c r="W5204" s="785" t="s">
        <v>19232</v>
      </c>
      <c r="X5204" s="785"/>
      <c r="Y5204" s="615" t="str">
        <f t="shared" si="81"/>
        <v>Pafasi Enterprise</v>
      </c>
      <c r="Z5204" s="785" t="s">
        <v>2599</v>
      </c>
      <c r="AA5204" s="785" t="s">
        <v>4349</v>
      </c>
      <c r="AB5204" s="785" t="s">
        <v>2605</v>
      </c>
      <c r="AC5204" s="785" t="s">
        <v>2606</v>
      </c>
      <c r="AD5204" s="786">
        <v>42796</v>
      </c>
    </row>
    <row r="5205" spans="1:30" ht="15.75">
      <c r="A5205" s="785" t="s">
        <v>4301</v>
      </c>
      <c r="B5205" s="785" t="s">
        <v>31389</v>
      </c>
      <c r="C5205" s="785" t="s">
        <v>4303</v>
      </c>
      <c r="D5205" s="785" t="s">
        <v>2599</v>
      </c>
      <c r="E5205" s="785" t="s">
        <v>4600</v>
      </c>
      <c r="F5205" s="786">
        <v>42411</v>
      </c>
      <c r="G5205" s="785" t="s">
        <v>4601</v>
      </c>
      <c r="H5205" s="786">
        <v>42461</v>
      </c>
      <c r="I5205" s="785" t="s">
        <v>31390</v>
      </c>
      <c r="J5205" s="785" t="s">
        <v>629</v>
      </c>
      <c r="K5205" s="785" t="s">
        <v>31391</v>
      </c>
      <c r="L5205" s="785" t="s">
        <v>31392</v>
      </c>
      <c r="M5205" s="785"/>
      <c r="N5205" s="785"/>
      <c r="O5205" s="785"/>
      <c r="P5205" s="787">
        <v>37.535896999999999</v>
      </c>
      <c r="Q5205" s="787">
        <v>-0.47830699999999998</v>
      </c>
      <c r="R5205" s="785" t="s">
        <v>1089</v>
      </c>
      <c r="S5205" s="785" t="s">
        <v>2731</v>
      </c>
      <c r="T5205" s="785" t="s">
        <v>3826</v>
      </c>
      <c r="U5205" s="785" t="s">
        <v>3433</v>
      </c>
      <c r="V5205" s="785" t="s">
        <v>3004</v>
      </c>
      <c r="W5205" s="785" t="s">
        <v>2722</v>
      </c>
      <c r="X5205" s="785"/>
      <c r="Y5205" s="615" t="str">
        <f t="shared" si="81"/>
        <v>Ndimar Renewable Energy</v>
      </c>
      <c r="Z5205" s="785" t="s">
        <v>2599</v>
      </c>
      <c r="AA5205" s="785" t="s">
        <v>4349</v>
      </c>
      <c r="AB5205" s="785" t="s">
        <v>2605</v>
      </c>
      <c r="AC5205" s="785" t="s">
        <v>2606</v>
      </c>
      <c r="AD5205" s="786">
        <v>42796</v>
      </c>
    </row>
    <row r="5206" spans="1:30" ht="15.75">
      <c r="A5206" s="785" t="s">
        <v>4301</v>
      </c>
      <c r="B5206" s="785" t="s">
        <v>31393</v>
      </c>
      <c r="C5206" s="785" t="s">
        <v>4303</v>
      </c>
      <c r="D5206" s="785" t="s">
        <v>2599</v>
      </c>
      <c r="E5206" s="785" t="s">
        <v>4600</v>
      </c>
      <c r="F5206" s="786">
        <v>42411</v>
      </c>
      <c r="G5206" s="785" t="s">
        <v>4601</v>
      </c>
      <c r="H5206" s="786">
        <v>42461</v>
      </c>
      <c r="I5206" s="785" t="s">
        <v>31394</v>
      </c>
      <c r="J5206" s="785" t="s">
        <v>629</v>
      </c>
      <c r="K5206" s="785" t="s">
        <v>31395</v>
      </c>
      <c r="L5206" s="785" t="s">
        <v>31396</v>
      </c>
      <c r="M5206" s="785"/>
      <c r="N5206" s="785"/>
      <c r="O5206" s="785"/>
      <c r="P5206" s="787">
        <v>37.678216999999997</v>
      </c>
      <c r="Q5206" s="787">
        <v>-0.36760500000000002</v>
      </c>
      <c r="R5206" s="785" t="s">
        <v>1266</v>
      </c>
      <c r="S5206" s="785" t="s">
        <v>3150</v>
      </c>
      <c r="T5206" s="785" t="s">
        <v>4037</v>
      </c>
      <c r="U5206" s="785" t="s">
        <v>31397</v>
      </c>
      <c r="V5206" s="785" t="s">
        <v>3004</v>
      </c>
      <c r="W5206" s="785" t="s">
        <v>2808</v>
      </c>
      <c r="X5206" s="785"/>
      <c r="Y5206" s="615" t="str">
        <f t="shared" si="81"/>
        <v>Igwemas General Digester Ltd</v>
      </c>
      <c r="Z5206" s="785" t="s">
        <v>2599</v>
      </c>
      <c r="AA5206" s="785" t="s">
        <v>4349</v>
      </c>
      <c r="AB5206" s="785" t="s">
        <v>2683</v>
      </c>
      <c r="AC5206" s="785" t="s">
        <v>2606</v>
      </c>
      <c r="AD5206" s="786">
        <v>42796</v>
      </c>
    </row>
    <row r="5207" spans="1:30" ht="15.75">
      <c r="A5207" s="785" t="s">
        <v>4301</v>
      </c>
      <c r="B5207" s="785" t="s">
        <v>31408</v>
      </c>
      <c r="C5207" s="785" t="s">
        <v>4303</v>
      </c>
      <c r="D5207" s="785" t="s">
        <v>2599</v>
      </c>
      <c r="E5207" s="785" t="s">
        <v>4600</v>
      </c>
      <c r="F5207" s="786">
        <v>42411</v>
      </c>
      <c r="G5207" s="785" t="s">
        <v>4601</v>
      </c>
      <c r="H5207" s="786">
        <v>42461</v>
      </c>
      <c r="I5207" s="785" t="s">
        <v>31409</v>
      </c>
      <c r="J5207" s="785" t="s">
        <v>629</v>
      </c>
      <c r="K5207" s="785" t="s">
        <v>31410</v>
      </c>
      <c r="L5207" s="785" t="s">
        <v>31411</v>
      </c>
      <c r="M5207" s="785"/>
      <c r="N5207" s="785"/>
      <c r="O5207" s="785"/>
      <c r="P5207" s="787">
        <v>37.676589999999997</v>
      </c>
      <c r="Q5207" s="787">
        <v>-0.37484499999999998</v>
      </c>
      <c r="R5207" s="785" t="s">
        <v>1266</v>
      </c>
      <c r="S5207" s="785" t="s">
        <v>3150</v>
      </c>
      <c r="T5207" s="785" t="s">
        <v>31412</v>
      </c>
      <c r="U5207" s="785" t="s">
        <v>31413</v>
      </c>
      <c r="V5207" s="785" t="s">
        <v>3004</v>
      </c>
      <c r="W5207" s="785" t="s">
        <v>2808</v>
      </c>
      <c r="X5207" s="785"/>
      <c r="Y5207" s="615" t="str">
        <f t="shared" si="81"/>
        <v>Igwemas General Digester Ltd</v>
      </c>
      <c r="Z5207" s="785" t="s">
        <v>2599</v>
      </c>
      <c r="AA5207" s="785" t="s">
        <v>4349</v>
      </c>
      <c r="AB5207" s="785" t="s">
        <v>2683</v>
      </c>
      <c r="AC5207" s="785" t="s">
        <v>2606</v>
      </c>
      <c r="AD5207" s="786">
        <v>42796</v>
      </c>
    </row>
    <row r="5208" spans="1:30" ht="15.75">
      <c r="A5208" s="785" t="s">
        <v>4301</v>
      </c>
      <c r="B5208" s="785" t="s">
        <v>31414</v>
      </c>
      <c r="C5208" s="785" t="s">
        <v>4303</v>
      </c>
      <c r="D5208" s="785" t="s">
        <v>2599</v>
      </c>
      <c r="E5208" s="785" t="s">
        <v>4600</v>
      </c>
      <c r="F5208" s="786">
        <v>42411</v>
      </c>
      <c r="G5208" s="785" t="s">
        <v>4601</v>
      </c>
      <c r="H5208" s="786">
        <v>42461</v>
      </c>
      <c r="I5208" s="785" t="s">
        <v>31415</v>
      </c>
      <c r="J5208" s="785" t="s">
        <v>629</v>
      </c>
      <c r="K5208" s="785" t="s">
        <v>31416</v>
      </c>
      <c r="L5208" s="785" t="s">
        <v>31417</v>
      </c>
      <c r="M5208" s="785"/>
      <c r="N5208" s="785"/>
      <c r="O5208" s="785"/>
      <c r="P5208" s="787">
        <v>36.589872</v>
      </c>
      <c r="Q5208" s="787">
        <v>-1.2253970000000001</v>
      </c>
      <c r="R5208" s="785" t="s">
        <v>821</v>
      </c>
      <c r="S5208" s="785" t="s">
        <v>1884</v>
      </c>
      <c r="T5208" s="785" t="s">
        <v>1885</v>
      </c>
      <c r="U5208" s="785" t="s">
        <v>6274</v>
      </c>
      <c r="V5208" s="785" t="s">
        <v>3004</v>
      </c>
      <c r="W5208" s="785" t="s">
        <v>2689</v>
      </c>
      <c r="X5208" s="785"/>
      <c r="Y5208" s="615" t="str">
        <f t="shared" si="81"/>
        <v>Biotechno &amp; Services</v>
      </c>
      <c r="Z5208" s="785" t="s">
        <v>2599</v>
      </c>
      <c r="AA5208" s="785" t="s">
        <v>4349</v>
      </c>
      <c r="AB5208" s="785" t="s">
        <v>2605</v>
      </c>
      <c r="AC5208" s="785" t="s">
        <v>2606</v>
      </c>
      <c r="AD5208" s="786">
        <v>42796</v>
      </c>
    </row>
    <row r="5209" spans="1:30" ht="15.75">
      <c r="A5209" s="785" t="s">
        <v>4301</v>
      </c>
      <c r="B5209" s="785" t="s">
        <v>33060</v>
      </c>
      <c r="C5209" s="785" t="s">
        <v>4303</v>
      </c>
      <c r="D5209" s="785" t="s">
        <v>2599</v>
      </c>
      <c r="E5209" s="785" t="s">
        <v>4600</v>
      </c>
      <c r="F5209" s="786">
        <v>42411</v>
      </c>
      <c r="G5209" s="785" t="s">
        <v>4601</v>
      </c>
      <c r="H5209" s="786">
        <v>42461</v>
      </c>
      <c r="I5209" s="785" t="s">
        <v>33061</v>
      </c>
      <c r="J5209" s="785" t="s">
        <v>627</v>
      </c>
      <c r="K5209" s="785" t="s">
        <v>33062</v>
      </c>
      <c r="L5209" s="785" t="s">
        <v>33063</v>
      </c>
      <c r="M5209" s="785"/>
      <c r="N5209" s="785"/>
      <c r="O5209" s="785"/>
      <c r="P5209" s="787">
        <v>37.193795000000001</v>
      </c>
      <c r="Q5209" s="787">
        <v>5.8175999999999999E-2</v>
      </c>
      <c r="R5209" s="785" t="s">
        <v>960</v>
      </c>
      <c r="S5209" s="785" t="s">
        <v>961</v>
      </c>
      <c r="T5209" s="785" t="s">
        <v>33064</v>
      </c>
      <c r="U5209" s="785" t="s">
        <v>3011</v>
      </c>
      <c r="V5209" s="785" t="s">
        <v>3174</v>
      </c>
      <c r="W5209" s="785" t="s">
        <v>3015</v>
      </c>
      <c r="X5209" s="785"/>
      <c r="Y5209" s="615" t="str">
        <f t="shared" si="81"/>
        <v>Mt Kenya Renewable Energy</v>
      </c>
      <c r="Z5209" s="785" t="s">
        <v>2599</v>
      </c>
      <c r="AA5209" s="785" t="s">
        <v>4349</v>
      </c>
      <c r="AB5209" s="785" t="s">
        <v>2876</v>
      </c>
      <c r="AC5209" s="785" t="s">
        <v>2606</v>
      </c>
      <c r="AD5209" s="786">
        <v>42796</v>
      </c>
    </row>
    <row r="5210" spans="1:30" ht="15.75">
      <c r="A5210" s="785" t="s">
        <v>4301</v>
      </c>
      <c r="B5210" s="785" t="s">
        <v>21613</v>
      </c>
      <c r="C5210" s="785" t="s">
        <v>4322</v>
      </c>
      <c r="D5210" s="785" t="s">
        <v>7445</v>
      </c>
      <c r="E5210" s="785" t="s">
        <v>21614</v>
      </c>
      <c r="F5210" s="786">
        <v>42409</v>
      </c>
      <c r="G5210" s="785" t="s">
        <v>21615</v>
      </c>
      <c r="H5210" s="786">
        <v>42459</v>
      </c>
      <c r="I5210" s="785" t="s">
        <v>21616</v>
      </c>
      <c r="J5210" s="785" t="s">
        <v>629</v>
      </c>
      <c r="K5210" s="785" t="s">
        <v>21617</v>
      </c>
      <c r="L5210" s="785" t="s">
        <v>21618</v>
      </c>
      <c r="M5210" s="785"/>
      <c r="N5210" s="785"/>
      <c r="O5210" s="785"/>
      <c r="P5210" s="787">
        <v>37.431753</v>
      </c>
      <c r="Q5210" s="787">
        <v>-0.48230000000000001</v>
      </c>
      <c r="R5210" s="785" t="s">
        <v>1089</v>
      </c>
      <c r="S5210" s="785" t="s">
        <v>1090</v>
      </c>
      <c r="T5210" s="785" t="s">
        <v>2731</v>
      </c>
      <c r="U5210" s="785" t="s">
        <v>21619</v>
      </c>
      <c r="V5210" s="785">
        <v>6</v>
      </c>
      <c r="W5210" s="785" t="s">
        <v>3511</v>
      </c>
      <c r="X5210" s="785" t="s">
        <v>3511</v>
      </c>
      <c r="Y5210" s="615" t="str">
        <f t="shared" si="81"/>
        <v>Sakaki Natural Renewable Energy Center</v>
      </c>
      <c r="Z5210" s="785" t="s">
        <v>2599</v>
      </c>
      <c r="AA5210" s="785" t="s">
        <v>4349</v>
      </c>
      <c r="AB5210" s="785" t="s">
        <v>2683</v>
      </c>
      <c r="AC5210" s="785" t="s">
        <v>2606</v>
      </c>
      <c r="AD5210" s="786">
        <v>42796</v>
      </c>
    </row>
    <row r="5211" spans="1:30" ht="15.75">
      <c r="A5211" s="785" t="s">
        <v>4301</v>
      </c>
      <c r="B5211" s="785" t="s">
        <v>29880</v>
      </c>
      <c r="C5211" s="785" t="s">
        <v>4303</v>
      </c>
      <c r="D5211" s="785" t="s">
        <v>2599</v>
      </c>
      <c r="E5211" s="785" t="s">
        <v>29881</v>
      </c>
      <c r="F5211" s="786">
        <v>42405</v>
      </c>
      <c r="G5211" s="785" t="s">
        <v>29882</v>
      </c>
      <c r="H5211" s="786">
        <v>42455</v>
      </c>
      <c r="I5211" s="785" t="s">
        <v>29883</v>
      </c>
      <c r="J5211" s="785" t="s">
        <v>629</v>
      </c>
      <c r="K5211" s="785" t="s">
        <v>29884</v>
      </c>
      <c r="L5211" s="785" t="s">
        <v>29885</v>
      </c>
      <c r="M5211" s="785"/>
      <c r="N5211" s="785"/>
      <c r="O5211" s="785"/>
      <c r="P5211" s="787">
        <v>34.756832000000003</v>
      </c>
      <c r="Q5211" s="787">
        <v>-0.653752</v>
      </c>
      <c r="R5211" s="785" t="s">
        <v>2696</v>
      </c>
      <c r="S5211" s="785" t="s">
        <v>3745</v>
      </c>
      <c r="T5211" s="785" t="s">
        <v>29886</v>
      </c>
      <c r="U5211" s="785" t="s">
        <v>29887</v>
      </c>
      <c r="V5211" s="785" t="s">
        <v>2855</v>
      </c>
      <c r="W5211" s="785" t="s">
        <v>3645</v>
      </c>
      <c r="X5211" s="785"/>
      <c r="Y5211" s="615" t="str">
        <f t="shared" si="81"/>
        <v>George Otwori</v>
      </c>
      <c r="Z5211" s="785" t="s">
        <v>2599</v>
      </c>
      <c r="AA5211" s="785" t="s">
        <v>4314</v>
      </c>
      <c r="AB5211" s="785" t="s">
        <v>2605</v>
      </c>
      <c r="AC5211" s="785" t="s">
        <v>2606</v>
      </c>
      <c r="AD5211" s="786">
        <v>42796</v>
      </c>
    </row>
    <row r="5212" spans="1:30" ht="15.75">
      <c r="A5212" s="785" t="s">
        <v>4301</v>
      </c>
      <c r="B5212" s="785" t="s">
        <v>29066</v>
      </c>
      <c r="C5212" s="785" t="s">
        <v>4303</v>
      </c>
      <c r="D5212" s="785" t="s">
        <v>2599</v>
      </c>
      <c r="E5212" s="785" t="s">
        <v>29067</v>
      </c>
      <c r="F5212" s="786">
        <v>42402</v>
      </c>
      <c r="G5212" s="785" t="s">
        <v>29068</v>
      </c>
      <c r="H5212" s="786">
        <v>42452</v>
      </c>
      <c r="I5212" s="785" t="s">
        <v>29069</v>
      </c>
      <c r="J5212" s="785" t="s">
        <v>629</v>
      </c>
      <c r="K5212" s="785" t="s">
        <v>29070</v>
      </c>
      <c r="L5212" s="785" t="s">
        <v>29071</v>
      </c>
      <c r="M5212" s="785"/>
      <c r="N5212" s="785"/>
      <c r="O5212" s="785"/>
      <c r="P5212" s="787">
        <v>36.965997000000002</v>
      </c>
      <c r="Q5212" s="787">
        <v>-0.96817399999999998</v>
      </c>
      <c r="R5212" s="785" t="s">
        <v>1030</v>
      </c>
      <c r="S5212" s="785" t="s">
        <v>1795</v>
      </c>
      <c r="T5212" s="785" t="s">
        <v>3533</v>
      </c>
      <c r="U5212" s="785" t="s">
        <v>29072</v>
      </c>
      <c r="V5212" s="785" t="s">
        <v>2855</v>
      </c>
      <c r="W5212" s="785" t="s">
        <v>2707</v>
      </c>
      <c r="X5212" s="785"/>
      <c r="Y5212" s="615" t="str">
        <f t="shared" si="81"/>
        <v>Fagaden Enterprises</v>
      </c>
      <c r="Z5212" s="785" t="s">
        <v>2599</v>
      </c>
      <c r="AA5212" s="785" t="s">
        <v>4349</v>
      </c>
      <c r="AB5212" s="785" t="s">
        <v>2683</v>
      </c>
      <c r="AC5212" s="785" t="s">
        <v>2606</v>
      </c>
      <c r="AD5212" s="786">
        <v>42796</v>
      </c>
    </row>
    <row r="5213" spans="1:30" ht="15.75">
      <c r="A5213" s="785" t="s">
        <v>4301</v>
      </c>
      <c r="B5213" s="785" t="s">
        <v>31712</v>
      </c>
      <c r="C5213" s="785" t="s">
        <v>4303</v>
      </c>
      <c r="D5213" s="785" t="s">
        <v>2599</v>
      </c>
      <c r="E5213" s="785" t="s">
        <v>29067</v>
      </c>
      <c r="F5213" s="786">
        <v>42402</v>
      </c>
      <c r="G5213" s="785" t="s">
        <v>29068</v>
      </c>
      <c r="H5213" s="786">
        <v>42452</v>
      </c>
      <c r="I5213" s="785" t="s">
        <v>31713</v>
      </c>
      <c r="J5213" s="785" t="s">
        <v>627</v>
      </c>
      <c r="K5213" s="785" t="s">
        <v>2612</v>
      </c>
      <c r="L5213" s="785" t="s">
        <v>31714</v>
      </c>
      <c r="M5213" s="785"/>
      <c r="N5213" s="785"/>
      <c r="O5213" s="785"/>
      <c r="P5213" s="787">
        <v>36.703524999999999</v>
      </c>
      <c r="Q5213" s="787">
        <v>-1.1851750000000001</v>
      </c>
      <c r="R5213" s="785" t="s">
        <v>821</v>
      </c>
      <c r="S5213" s="785" t="s">
        <v>1884</v>
      </c>
      <c r="T5213" s="785" t="s">
        <v>3975</v>
      </c>
      <c r="U5213" s="785" t="s">
        <v>3975</v>
      </c>
      <c r="V5213" s="785" t="s">
        <v>3004</v>
      </c>
      <c r="W5213" s="785" t="s">
        <v>3552</v>
      </c>
      <c r="X5213" s="785"/>
      <c r="Y5213" s="615" t="str">
        <f t="shared" si="81"/>
        <v>Biomax Energy Ent</v>
      </c>
      <c r="Z5213" s="785" t="s">
        <v>2599</v>
      </c>
      <c r="AA5213" s="785" t="s">
        <v>4314</v>
      </c>
      <c r="AB5213" s="785" t="s">
        <v>2605</v>
      </c>
      <c r="AC5213" s="785" t="s">
        <v>2606</v>
      </c>
      <c r="AD5213" s="786">
        <v>42796</v>
      </c>
    </row>
    <row r="5214" spans="1:30" ht="15.75">
      <c r="A5214" s="785" t="s">
        <v>4301</v>
      </c>
      <c r="B5214" s="785" t="s">
        <v>5878</v>
      </c>
      <c r="C5214" s="785" t="s">
        <v>4303</v>
      </c>
      <c r="D5214" s="785" t="s">
        <v>2599</v>
      </c>
      <c r="E5214" s="785" t="s">
        <v>5879</v>
      </c>
      <c r="F5214" s="786">
        <v>42439</v>
      </c>
      <c r="G5214" s="785" t="s">
        <v>5880</v>
      </c>
      <c r="H5214" s="786">
        <v>42449</v>
      </c>
      <c r="I5214" s="785" t="s">
        <v>5881</v>
      </c>
      <c r="J5214" s="785" t="s">
        <v>627</v>
      </c>
      <c r="K5214" s="785" t="s">
        <v>5882</v>
      </c>
      <c r="L5214" s="785" t="s">
        <v>5883</v>
      </c>
      <c r="M5214" s="785"/>
      <c r="N5214" s="785"/>
      <c r="O5214" s="785"/>
      <c r="P5214" s="787">
        <v>34.214457000000003</v>
      </c>
      <c r="Q5214" s="787">
        <v>-0.44139499999999998</v>
      </c>
      <c r="R5214" s="785" t="s">
        <v>3507</v>
      </c>
      <c r="S5214" s="785" t="s">
        <v>5884</v>
      </c>
      <c r="T5214" s="785" t="s">
        <v>5885</v>
      </c>
      <c r="U5214" s="785" t="s">
        <v>5886</v>
      </c>
      <c r="V5214" s="785" t="s">
        <v>2673</v>
      </c>
      <c r="W5214" s="785" t="s">
        <v>2608</v>
      </c>
      <c r="X5214" s="785" t="s">
        <v>2608</v>
      </c>
      <c r="Y5214" s="615" t="str">
        <f t="shared" si="81"/>
        <v>Biogas International Limited</v>
      </c>
      <c r="Z5214" s="785" t="s">
        <v>2599</v>
      </c>
      <c r="AA5214" s="785" t="s">
        <v>5464</v>
      </c>
      <c r="AB5214" s="785" t="s">
        <v>2609</v>
      </c>
      <c r="AC5214" s="785" t="s">
        <v>2610</v>
      </c>
      <c r="AD5214" s="786">
        <v>42796</v>
      </c>
    </row>
    <row r="5215" spans="1:30" ht="15.75">
      <c r="A5215" s="785" t="s">
        <v>4301</v>
      </c>
      <c r="B5215" s="785" t="s">
        <v>6105</v>
      </c>
      <c r="C5215" s="785" t="s">
        <v>4322</v>
      </c>
      <c r="D5215" s="785" t="s">
        <v>2902</v>
      </c>
      <c r="E5215" s="785" t="s">
        <v>6106</v>
      </c>
      <c r="F5215" s="786">
        <v>42399</v>
      </c>
      <c r="G5215" s="785" t="s">
        <v>5880</v>
      </c>
      <c r="H5215" s="786">
        <v>42449</v>
      </c>
      <c r="I5215" s="785" t="s">
        <v>6107</v>
      </c>
      <c r="J5215" s="785" t="s">
        <v>629</v>
      </c>
      <c r="K5215" s="785" t="s">
        <v>6108</v>
      </c>
      <c r="L5215" s="785" t="s">
        <v>6109</v>
      </c>
      <c r="M5215" s="785"/>
      <c r="N5215" s="785"/>
      <c r="O5215" s="785"/>
      <c r="P5215" s="787">
        <v>36.732503000000001</v>
      </c>
      <c r="Q5215" s="787">
        <v>-1.3377889999999999</v>
      </c>
      <c r="R5215" s="785" t="s">
        <v>2661</v>
      </c>
      <c r="S5215" s="785" t="s">
        <v>6025</v>
      </c>
      <c r="T5215" s="785" t="s">
        <v>2599</v>
      </c>
      <c r="U5215" s="785" t="s">
        <v>2599</v>
      </c>
      <c r="V5215" s="785">
        <v>9</v>
      </c>
      <c r="W5215" s="785" t="s">
        <v>2608</v>
      </c>
      <c r="X5215" s="785" t="s">
        <v>2608</v>
      </c>
      <c r="Y5215" s="615" t="str">
        <f t="shared" si="81"/>
        <v>Biogas International Limited</v>
      </c>
      <c r="Z5215" s="785" t="s">
        <v>2599</v>
      </c>
      <c r="AA5215" s="785" t="s">
        <v>5464</v>
      </c>
      <c r="AB5215" s="785" t="s">
        <v>2609</v>
      </c>
      <c r="AC5215" s="785" t="s">
        <v>2610</v>
      </c>
      <c r="AD5215" s="786">
        <v>42796</v>
      </c>
    </row>
    <row r="5216" spans="1:30" ht="15.75">
      <c r="A5216" s="785" t="s">
        <v>4301</v>
      </c>
      <c r="B5216" s="785" t="s">
        <v>24307</v>
      </c>
      <c r="C5216" s="785" t="s">
        <v>4303</v>
      </c>
      <c r="D5216" s="785" t="s">
        <v>2599</v>
      </c>
      <c r="E5216" s="785" t="s">
        <v>6106</v>
      </c>
      <c r="F5216" s="786">
        <v>42399</v>
      </c>
      <c r="G5216" s="785" t="s">
        <v>5880</v>
      </c>
      <c r="H5216" s="786">
        <v>42449</v>
      </c>
      <c r="I5216" s="785" t="s">
        <v>24308</v>
      </c>
      <c r="J5216" s="785" t="s">
        <v>627</v>
      </c>
      <c r="K5216" s="785" t="s">
        <v>24309</v>
      </c>
      <c r="L5216" s="785" t="s">
        <v>24310</v>
      </c>
      <c r="M5216" s="785"/>
      <c r="N5216" s="785"/>
      <c r="O5216" s="785"/>
      <c r="P5216" s="787">
        <v>34.261713</v>
      </c>
      <c r="Q5216" s="787">
        <v>0.50228300000000004</v>
      </c>
      <c r="R5216" s="785" t="s">
        <v>1716</v>
      </c>
      <c r="S5216" s="785" t="s">
        <v>15964</v>
      </c>
      <c r="T5216" s="785" t="s">
        <v>24311</v>
      </c>
      <c r="U5216" s="785" t="s">
        <v>24312</v>
      </c>
      <c r="V5216" s="785" t="s">
        <v>2673</v>
      </c>
      <c r="W5216" s="785" t="s">
        <v>2773</v>
      </c>
      <c r="X5216" s="785" t="s">
        <v>2773</v>
      </c>
      <c r="Y5216" s="615" t="str">
        <f t="shared" si="81"/>
        <v>Stephen Otieno Okuta</v>
      </c>
      <c r="Z5216" s="785" t="s">
        <v>2599</v>
      </c>
      <c r="AA5216" s="785" t="s">
        <v>4314</v>
      </c>
      <c r="AB5216" s="785" t="s">
        <v>2605</v>
      </c>
      <c r="AC5216" s="785" t="s">
        <v>2606</v>
      </c>
      <c r="AD5216" s="786">
        <v>42796</v>
      </c>
    </row>
    <row r="5217" spans="1:30" ht="15.75">
      <c r="A5217" s="785" t="s">
        <v>4301</v>
      </c>
      <c r="B5217" s="785" t="s">
        <v>11532</v>
      </c>
      <c r="C5217" s="785" t="s">
        <v>4303</v>
      </c>
      <c r="D5217" s="785" t="s">
        <v>2599</v>
      </c>
      <c r="E5217" s="785" t="s">
        <v>11533</v>
      </c>
      <c r="F5217" s="786">
        <v>42396</v>
      </c>
      <c r="G5217" s="785" t="s">
        <v>11534</v>
      </c>
      <c r="H5217" s="786">
        <v>42446</v>
      </c>
      <c r="I5217" s="785" t="s">
        <v>11535</v>
      </c>
      <c r="J5217" s="785" t="s">
        <v>629</v>
      </c>
      <c r="K5217" s="785" t="s">
        <v>11536</v>
      </c>
      <c r="L5217" s="785" t="s">
        <v>11537</v>
      </c>
      <c r="M5217" s="785"/>
      <c r="N5217" s="785"/>
      <c r="O5217" s="785"/>
      <c r="P5217" s="787">
        <v>37.676005000000004</v>
      </c>
      <c r="Q5217" s="787">
        <v>-0.38283499999999998</v>
      </c>
      <c r="R5217" s="785" t="s">
        <v>1266</v>
      </c>
      <c r="S5217" s="785" t="s">
        <v>3150</v>
      </c>
      <c r="T5217" s="785" t="s">
        <v>3247</v>
      </c>
      <c r="U5217" s="785" t="s">
        <v>11538</v>
      </c>
      <c r="V5217" s="785" t="s">
        <v>3004</v>
      </c>
      <c r="W5217" s="785" t="s">
        <v>2808</v>
      </c>
      <c r="X5217" s="785" t="s">
        <v>2808</v>
      </c>
      <c r="Y5217" s="615" t="str">
        <f t="shared" si="81"/>
        <v>Igwemas General Digester Ltd</v>
      </c>
      <c r="Z5217" s="785" t="s">
        <v>2599</v>
      </c>
      <c r="AA5217" s="785" t="s">
        <v>4349</v>
      </c>
      <c r="AB5217" s="785" t="s">
        <v>2605</v>
      </c>
      <c r="AC5217" s="785" t="s">
        <v>2606</v>
      </c>
      <c r="AD5217" s="786">
        <v>42796</v>
      </c>
    </row>
    <row r="5218" spans="1:30" ht="15.75">
      <c r="A5218" s="785" t="s">
        <v>4301</v>
      </c>
      <c r="B5218" s="785" t="s">
        <v>28473</v>
      </c>
      <c r="C5218" s="785" t="s">
        <v>4303</v>
      </c>
      <c r="D5218" s="785" t="s">
        <v>2599</v>
      </c>
      <c r="E5218" s="785" t="s">
        <v>28474</v>
      </c>
      <c r="F5218" s="786">
        <v>42424</v>
      </c>
      <c r="G5218" s="785" t="s">
        <v>28475</v>
      </c>
      <c r="H5218" s="786">
        <v>42444</v>
      </c>
      <c r="I5218" s="785" t="s">
        <v>28476</v>
      </c>
      <c r="J5218" s="785" t="s">
        <v>627</v>
      </c>
      <c r="K5218" s="785" t="s">
        <v>28477</v>
      </c>
      <c r="L5218" s="785" t="s">
        <v>28478</v>
      </c>
      <c r="M5218" s="785"/>
      <c r="N5218" s="785"/>
      <c r="O5218" s="785"/>
      <c r="P5218" s="787">
        <v>38.339967000000001</v>
      </c>
      <c r="Q5218" s="787">
        <v>-3.4295149999999999</v>
      </c>
      <c r="R5218" s="785" t="s">
        <v>766</v>
      </c>
      <c r="S5218" s="785" t="s">
        <v>767</v>
      </c>
      <c r="T5218" s="785" t="s">
        <v>28479</v>
      </c>
      <c r="U5218" s="785" t="s">
        <v>767</v>
      </c>
      <c r="V5218" s="785" t="s">
        <v>2855</v>
      </c>
      <c r="W5218" s="785" t="s">
        <v>2658</v>
      </c>
      <c r="X5218" s="785"/>
      <c r="Y5218" s="615" t="str">
        <f t="shared" si="81"/>
        <v>Carly Mwandigha</v>
      </c>
      <c r="Z5218" s="785" t="s">
        <v>2599</v>
      </c>
      <c r="AA5218" s="785" t="s">
        <v>4314</v>
      </c>
      <c r="AB5218" s="785" t="s">
        <v>2605</v>
      </c>
      <c r="AC5218" s="785" t="s">
        <v>2606</v>
      </c>
      <c r="AD5218" s="786">
        <v>43314</v>
      </c>
    </row>
    <row r="5219" spans="1:30" ht="15.75">
      <c r="A5219" s="785" t="s">
        <v>4301</v>
      </c>
      <c r="B5219" s="785" t="s">
        <v>30894</v>
      </c>
      <c r="C5219" s="785" t="s">
        <v>4322</v>
      </c>
      <c r="D5219" s="785" t="s">
        <v>2703</v>
      </c>
      <c r="E5219" s="785" t="s">
        <v>30895</v>
      </c>
      <c r="F5219" s="786">
        <v>42393</v>
      </c>
      <c r="G5219" s="785" t="s">
        <v>30896</v>
      </c>
      <c r="H5219" s="786">
        <v>42443</v>
      </c>
      <c r="I5219" s="785" t="s">
        <v>30897</v>
      </c>
      <c r="J5219" s="785" t="s">
        <v>629</v>
      </c>
      <c r="K5219" s="785" t="s">
        <v>30898</v>
      </c>
      <c r="L5219" s="785" t="s">
        <v>30899</v>
      </c>
      <c r="M5219" s="785"/>
      <c r="N5219" s="785"/>
      <c r="O5219" s="785"/>
      <c r="P5219" s="787">
        <v>34.891368</v>
      </c>
      <c r="Q5219" s="787">
        <v>-0.75785800000000003</v>
      </c>
      <c r="R5219" s="785" t="s">
        <v>843</v>
      </c>
      <c r="S5219" s="785" t="s">
        <v>3040</v>
      </c>
      <c r="T5219" s="785" t="s">
        <v>3646</v>
      </c>
      <c r="U5219" s="785" t="s">
        <v>3061</v>
      </c>
      <c r="V5219" s="785" t="s">
        <v>3004</v>
      </c>
      <c r="W5219" s="785" t="s">
        <v>3578</v>
      </c>
      <c r="X5219" s="785"/>
      <c r="Y5219" s="615" t="str">
        <f t="shared" si="81"/>
        <v>Joseph Oigara Nyakundi</v>
      </c>
      <c r="Z5219" s="785" t="s">
        <v>2599</v>
      </c>
      <c r="AA5219" s="785" t="s">
        <v>4314</v>
      </c>
      <c r="AB5219" s="785" t="s">
        <v>2605</v>
      </c>
      <c r="AC5219" s="785" t="s">
        <v>2606</v>
      </c>
      <c r="AD5219" s="786">
        <v>42796</v>
      </c>
    </row>
    <row r="5220" spans="1:30" ht="15.75">
      <c r="A5220" s="785" t="s">
        <v>4301</v>
      </c>
      <c r="B5220" s="785" t="s">
        <v>5810</v>
      </c>
      <c r="C5220" s="785" t="s">
        <v>4303</v>
      </c>
      <c r="D5220" s="785" t="s">
        <v>2599</v>
      </c>
      <c r="E5220" s="785" t="s">
        <v>5811</v>
      </c>
      <c r="F5220" s="786">
        <v>42391</v>
      </c>
      <c r="G5220" s="785" t="s">
        <v>5689</v>
      </c>
      <c r="H5220" s="786">
        <v>42441</v>
      </c>
      <c r="I5220" s="785" t="s">
        <v>5812</v>
      </c>
      <c r="J5220" s="785" t="s">
        <v>629</v>
      </c>
      <c r="K5220" s="785" t="s">
        <v>5813</v>
      </c>
      <c r="L5220" s="785" t="s">
        <v>5814</v>
      </c>
      <c r="M5220" s="785"/>
      <c r="N5220" s="785"/>
      <c r="O5220" s="785"/>
      <c r="P5220" s="787">
        <v>36.95384</v>
      </c>
      <c r="Q5220" s="787">
        <v>-1.135732</v>
      </c>
      <c r="R5220" s="785" t="s">
        <v>821</v>
      </c>
      <c r="S5220" s="785" t="s">
        <v>2898</v>
      </c>
      <c r="T5220" s="785" t="s">
        <v>2899</v>
      </c>
      <c r="U5220" s="785" t="s">
        <v>2599</v>
      </c>
      <c r="V5220" s="785" t="s">
        <v>2855</v>
      </c>
      <c r="W5220" s="785" t="s">
        <v>3305</v>
      </c>
      <c r="X5220" s="785" t="s">
        <v>3093</v>
      </c>
      <c r="Y5220" s="615" t="str">
        <f t="shared" si="81"/>
        <v>Bioesline Company Ltd</v>
      </c>
      <c r="Z5220" s="785" t="s">
        <v>2599</v>
      </c>
      <c r="AA5220" s="785" t="s">
        <v>4349</v>
      </c>
      <c r="AB5220" s="785" t="s">
        <v>2605</v>
      </c>
      <c r="AC5220" s="785" t="s">
        <v>2606</v>
      </c>
      <c r="AD5220" s="786">
        <v>42796</v>
      </c>
    </row>
    <row r="5221" spans="1:30" ht="15.75">
      <c r="A5221" s="785" t="s">
        <v>4301</v>
      </c>
      <c r="B5221" s="785" t="s">
        <v>29012</v>
      </c>
      <c r="C5221" s="785" t="s">
        <v>4379</v>
      </c>
      <c r="D5221" s="785" t="s">
        <v>2751</v>
      </c>
      <c r="E5221" s="785" t="s">
        <v>29013</v>
      </c>
      <c r="F5221" s="786">
        <v>42390</v>
      </c>
      <c r="G5221" s="785" t="s">
        <v>29014</v>
      </c>
      <c r="H5221" s="786">
        <v>42440</v>
      </c>
      <c r="I5221" s="785" t="s">
        <v>29015</v>
      </c>
      <c r="J5221" s="785" t="s">
        <v>629</v>
      </c>
      <c r="K5221" s="785" t="s">
        <v>29016</v>
      </c>
      <c r="L5221" s="785" t="s">
        <v>29017</v>
      </c>
      <c r="M5221" s="785"/>
      <c r="N5221" s="785"/>
      <c r="O5221" s="785"/>
      <c r="P5221" s="787">
        <v>37.486052999999998</v>
      </c>
      <c r="Q5221" s="787">
        <v>-0.36726999999999999</v>
      </c>
      <c r="R5221" s="785" t="s">
        <v>1089</v>
      </c>
      <c r="S5221" s="785" t="s">
        <v>1164</v>
      </c>
      <c r="T5221" s="785" t="s">
        <v>1164</v>
      </c>
      <c r="U5221" s="785" t="s">
        <v>3580</v>
      </c>
      <c r="V5221" s="785" t="s">
        <v>2855</v>
      </c>
      <c r="W5221" s="785" t="s">
        <v>3511</v>
      </c>
      <c r="X5221" s="785"/>
      <c r="Y5221" s="615" t="str">
        <f t="shared" si="81"/>
        <v>Sakaki Natural Renewable Energy Center</v>
      </c>
      <c r="Z5221" s="785" t="s">
        <v>2599</v>
      </c>
      <c r="AA5221" s="785" t="s">
        <v>4349</v>
      </c>
      <c r="AB5221" s="785" t="s">
        <v>2605</v>
      </c>
      <c r="AC5221" s="785" t="s">
        <v>2606</v>
      </c>
      <c r="AD5221" s="786">
        <v>42796</v>
      </c>
    </row>
    <row r="5222" spans="1:30" ht="15.75">
      <c r="A5222" s="785" t="s">
        <v>4301</v>
      </c>
      <c r="B5222" s="785" t="s">
        <v>30814</v>
      </c>
      <c r="C5222" s="785" t="s">
        <v>4303</v>
      </c>
      <c r="D5222" s="785" t="s">
        <v>2599</v>
      </c>
      <c r="E5222" s="785" t="s">
        <v>30815</v>
      </c>
      <c r="F5222" s="786">
        <v>42383</v>
      </c>
      <c r="G5222" s="785" t="s">
        <v>16625</v>
      </c>
      <c r="H5222" s="786">
        <v>42433</v>
      </c>
      <c r="I5222" s="785" t="s">
        <v>30816</v>
      </c>
      <c r="J5222" s="785" t="s">
        <v>629</v>
      </c>
      <c r="K5222" s="785" t="s">
        <v>30817</v>
      </c>
      <c r="L5222" s="785" t="s">
        <v>30818</v>
      </c>
      <c r="M5222" s="785"/>
      <c r="N5222" s="785"/>
      <c r="O5222" s="785"/>
      <c r="P5222" s="787">
        <v>34.95852</v>
      </c>
      <c r="Q5222" s="787">
        <v>1.056287</v>
      </c>
      <c r="R5222" s="785" t="s">
        <v>1189</v>
      </c>
      <c r="S5222" s="785" t="s">
        <v>3118</v>
      </c>
      <c r="T5222" s="785" t="s">
        <v>30819</v>
      </c>
      <c r="U5222" s="785" t="s">
        <v>30820</v>
      </c>
      <c r="V5222" s="785" t="s">
        <v>3004</v>
      </c>
      <c r="W5222" s="785" t="s">
        <v>3060</v>
      </c>
      <c r="X5222" s="785"/>
      <c r="Y5222" s="615" t="str">
        <f t="shared" si="81"/>
        <v>Eliud Simiyu Wamalwa</v>
      </c>
      <c r="Z5222" s="785" t="s">
        <v>2599</v>
      </c>
      <c r="AA5222" s="785" t="s">
        <v>4314</v>
      </c>
      <c r="AB5222" s="785" t="s">
        <v>2605</v>
      </c>
      <c r="AC5222" s="785" t="s">
        <v>2606</v>
      </c>
      <c r="AD5222" s="786">
        <v>42796</v>
      </c>
    </row>
    <row r="5223" spans="1:30" ht="15.75">
      <c r="A5223" s="785" t="s">
        <v>4301</v>
      </c>
      <c r="B5223" s="785" t="s">
        <v>27314</v>
      </c>
      <c r="C5223" s="785" t="s">
        <v>4303</v>
      </c>
      <c r="D5223" s="785" t="s">
        <v>2599</v>
      </c>
      <c r="E5223" s="785" t="s">
        <v>27315</v>
      </c>
      <c r="F5223" s="786">
        <v>42382</v>
      </c>
      <c r="G5223" s="785" t="s">
        <v>27316</v>
      </c>
      <c r="H5223" s="786">
        <v>42432</v>
      </c>
      <c r="I5223" s="785" t="s">
        <v>27317</v>
      </c>
      <c r="J5223" s="785" t="s">
        <v>629</v>
      </c>
      <c r="K5223" s="785" t="s">
        <v>2612</v>
      </c>
      <c r="L5223" s="785" t="s">
        <v>27318</v>
      </c>
      <c r="M5223" s="785"/>
      <c r="N5223" s="785"/>
      <c r="O5223" s="785"/>
      <c r="P5223" s="787">
        <v>37.640683000000003</v>
      </c>
      <c r="Q5223" s="787">
        <v>4.9068000000000001E-2</v>
      </c>
      <c r="R5223" s="785" t="s">
        <v>1104</v>
      </c>
      <c r="S5223" s="785" t="s">
        <v>1277</v>
      </c>
      <c r="T5223" s="785" t="s">
        <v>2599</v>
      </c>
      <c r="U5223" s="785" t="s">
        <v>2599</v>
      </c>
      <c r="V5223" s="785" t="s">
        <v>2673</v>
      </c>
      <c r="W5223" s="785" t="s">
        <v>2608</v>
      </c>
      <c r="X5223" s="785"/>
      <c r="Y5223" s="615" t="str">
        <f t="shared" si="81"/>
        <v>Biogas International Limited</v>
      </c>
      <c r="Z5223" s="785" t="s">
        <v>2599</v>
      </c>
      <c r="AA5223" s="785" t="s">
        <v>5464</v>
      </c>
      <c r="AB5223" s="785" t="s">
        <v>2609</v>
      </c>
      <c r="AC5223" s="785" t="s">
        <v>2610</v>
      </c>
      <c r="AD5223" s="786">
        <v>42796</v>
      </c>
    </row>
    <row r="5224" spans="1:30" ht="15.75">
      <c r="A5224" s="785" t="s">
        <v>4301</v>
      </c>
      <c r="B5224" s="785" t="s">
        <v>4903</v>
      </c>
      <c r="C5224" s="785" t="s">
        <v>4303</v>
      </c>
      <c r="D5224" s="785" t="s">
        <v>2599</v>
      </c>
      <c r="E5224" s="785" t="s">
        <v>4904</v>
      </c>
      <c r="F5224" s="786">
        <v>42380</v>
      </c>
      <c r="G5224" s="785" t="s">
        <v>4905</v>
      </c>
      <c r="H5224" s="786">
        <v>42430</v>
      </c>
      <c r="I5224" s="785" t="s">
        <v>4906</v>
      </c>
      <c r="J5224" s="785" t="s">
        <v>629</v>
      </c>
      <c r="K5224" s="785" t="s">
        <v>4907</v>
      </c>
      <c r="L5224" s="785" t="s">
        <v>4908</v>
      </c>
      <c r="M5224" s="785"/>
      <c r="N5224" s="785"/>
      <c r="O5224" s="785"/>
      <c r="P5224" s="787">
        <v>35.310305999999997</v>
      </c>
      <c r="Q5224" s="787">
        <v>0.43726399999999999</v>
      </c>
      <c r="R5224" s="785" t="s">
        <v>893</v>
      </c>
      <c r="S5224" s="785" t="s">
        <v>894</v>
      </c>
      <c r="T5224" s="785" t="s">
        <v>4909</v>
      </c>
      <c r="U5224" s="785" t="s">
        <v>4910</v>
      </c>
      <c r="V5224" s="785" t="s">
        <v>2855</v>
      </c>
      <c r="W5224" s="785" t="s">
        <v>2982</v>
      </c>
      <c r="X5224" s="785" t="s">
        <v>2982</v>
      </c>
      <c r="Y5224" s="615" t="str">
        <f t="shared" si="81"/>
        <v>Ambrose Koech</v>
      </c>
      <c r="Z5224" s="785" t="s">
        <v>2599</v>
      </c>
      <c r="AA5224" s="785" t="s">
        <v>4314</v>
      </c>
      <c r="AB5224" s="785" t="s">
        <v>2605</v>
      </c>
      <c r="AC5224" s="785" t="s">
        <v>2606</v>
      </c>
      <c r="AD5224" s="786">
        <v>42796</v>
      </c>
    </row>
    <row r="5225" spans="1:30" ht="15.75">
      <c r="A5225" s="785" t="s">
        <v>4301</v>
      </c>
      <c r="B5225" s="785" t="s">
        <v>6131</v>
      </c>
      <c r="C5225" s="785" t="s">
        <v>4379</v>
      </c>
      <c r="D5225" s="785" t="s">
        <v>2703</v>
      </c>
      <c r="E5225" s="785" t="s">
        <v>4904</v>
      </c>
      <c r="F5225" s="786">
        <v>42380</v>
      </c>
      <c r="G5225" s="785" t="s">
        <v>4905</v>
      </c>
      <c r="H5225" s="786">
        <v>42430</v>
      </c>
      <c r="I5225" s="785" t="s">
        <v>6132</v>
      </c>
      <c r="J5225" s="785" t="s">
        <v>627</v>
      </c>
      <c r="K5225" s="785" t="s">
        <v>6133</v>
      </c>
      <c r="L5225" s="785" t="s">
        <v>6134</v>
      </c>
      <c r="M5225" s="785"/>
      <c r="N5225" s="785"/>
      <c r="O5225" s="785"/>
      <c r="P5225" s="788"/>
      <c r="Q5225" s="788"/>
      <c r="R5225" s="785" t="s">
        <v>821</v>
      </c>
      <c r="S5225" s="785" t="s">
        <v>1589</v>
      </c>
      <c r="T5225" s="785" t="s">
        <v>3600</v>
      </c>
      <c r="U5225" s="785" t="s">
        <v>3788</v>
      </c>
      <c r="V5225" s="785" t="s">
        <v>3004</v>
      </c>
      <c r="W5225" s="785" t="s">
        <v>3552</v>
      </c>
      <c r="X5225" s="785" t="s">
        <v>3552</v>
      </c>
      <c r="Y5225" s="615" t="str">
        <f t="shared" si="81"/>
        <v>Biomax Energy Ent</v>
      </c>
      <c r="Z5225" s="785" t="s">
        <v>2599</v>
      </c>
      <c r="AA5225" s="785" t="s">
        <v>4314</v>
      </c>
      <c r="AB5225" s="785" t="s">
        <v>2605</v>
      </c>
      <c r="AC5225" s="785" t="s">
        <v>2606</v>
      </c>
      <c r="AD5225" s="786">
        <v>42796</v>
      </c>
    </row>
    <row r="5226" spans="1:30" ht="15.75">
      <c r="A5226" s="785" t="s">
        <v>4301</v>
      </c>
      <c r="B5226" s="785" t="s">
        <v>6279</v>
      </c>
      <c r="C5226" s="785" t="s">
        <v>4303</v>
      </c>
      <c r="D5226" s="785" t="s">
        <v>2599</v>
      </c>
      <c r="E5226" s="785" t="s">
        <v>4904</v>
      </c>
      <c r="F5226" s="786">
        <v>42380</v>
      </c>
      <c r="G5226" s="785" t="s">
        <v>4905</v>
      </c>
      <c r="H5226" s="786">
        <v>42430</v>
      </c>
      <c r="I5226" s="785" t="s">
        <v>6280</v>
      </c>
      <c r="J5226" s="785" t="s">
        <v>627</v>
      </c>
      <c r="K5226" s="785" t="s">
        <v>6281</v>
      </c>
      <c r="L5226" s="785" t="s">
        <v>6282</v>
      </c>
      <c r="M5226" s="785"/>
      <c r="N5226" s="785"/>
      <c r="O5226" s="785"/>
      <c r="P5226" s="787">
        <v>36.590204999999997</v>
      </c>
      <c r="Q5226" s="787">
        <v>-1.212715</v>
      </c>
      <c r="R5226" s="785" t="s">
        <v>821</v>
      </c>
      <c r="S5226" s="785" t="s">
        <v>1884</v>
      </c>
      <c r="T5226" s="785" t="s">
        <v>3339</v>
      </c>
      <c r="U5226" s="785" t="s">
        <v>6274</v>
      </c>
      <c r="V5226" s="785" t="s">
        <v>3004</v>
      </c>
      <c r="W5226" s="785" t="s">
        <v>2689</v>
      </c>
      <c r="X5226" s="785" t="s">
        <v>2689</v>
      </c>
      <c r="Y5226" s="615" t="str">
        <f t="shared" si="81"/>
        <v>Biotechno &amp; Services</v>
      </c>
      <c r="Z5226" s="785" t="s">
        <v>2599</v>
      </c>
      <c r="AA5226" s="785" t="s">
        <v>4349</v>
      </c>
      <c r="AB5226" s="785" t="s">
        <v>2605</v>
      </c>
      <c r="AC5226" s="785" t="s">
        <v>2606</v>
      </c>
      <c r="AD5226" s="786">
        <v>42796</v>
      </c>
    </row>
    <row r="5227" spans="1:30" ht="15.75">
      <c r="A5227" s="785" t="s">
        <v>4301</v>
      </c>
      <c r="B5227" s="785" t="s">
        <v>7595</v>
      </c>
      <c r="C5227" s="785" t="s">
        <v>4303</v>
      </c>
      <c r="D5227" s="785" t="s">
        <v>2599</v>
      </c>
      <c r="E5227" s="785" t="s">
        <v>4904</v>
      </c>
      <c r="F5227" s="786">
        <v>42380</v>
      </c>
      <c r="G5227" s="785" t="s">
        <v>4905</v>
      </c>
      <c r="H5227" s="786">
        <v>42430</v>
      </c>
      <c r="I5227" s="785" t="s">
        <v>7596</v>
      </c>
      <c r="J5227" s="785" t="s">
        <v>627</v>
      </c>
      <c r="K5227" s="785" t="s">
        <v>7597</v>
      </c>
      <c r="L5227" s="785" t="s">
        <v>7598</v>
      </c>
      <c r="M5227" s="785"/>
      <c r="N5227" s="785"/>
      <c r="O5227" s="785"/>
      <c r="P5227" s="787">
        <v>36.018549999999998</v>
      </c>
      <c r="Q5227" s="787">
        <v>-0.62316000000000005</v>
      </c>
      <c r="R5227" s="785" t="s">
        <v>695</v>
      </c>
      <c r="S5227" s="785" t="s">
        <v>2627</v>
      </c>
      <c r="T5227" s="785" t="s">
        <v>2627</v>
      </c>
      <c r="U5227" s="785" t="s">
        <v>2798</v>
      </c>
      <c r="V5227" s="785" t="s">
        <v>3070</v>
      </c>
      <c r="W5227" s="785" t="s">
        <v>4050</v>
      </c>
      <c r="X5227" s="785" t="s">
        <v>3273</v>
      </c>
      <c r="Y5227" s="615" t="str">
        <f t="shared" si="81"/>
        <v>Edwine Joseph Majale Okinda</v>
      </c>
      <c r="Z5227" s="785" t="s">
        <v>2599</v>
      </c>
      <c r="AA5227" s="785" t="s">
        <v>4314</v>
      </c>
      <c r="AB5227" s="785" t="s">
        <v>2605</v>
      </c>
      <c r="AC5227" s="785" t="s">
        <v>2606</v>
      </c>
      <c r="AD5227" s="786">
        <v>42796</v>
      </c>
    </row>
    <row r="5228" spans="1:30" ht="15.75">
      <c r="A5228" s="785" t="s">
        <v>4301</v>
      </c>
      <c r="B5228" s="785" t="s">
        <v>11647</v>
      </c>
      <c r="C5228" s="785" t="s">
        <v>4322</v>
      </c>
      <c r="D5228" s="785" t="s">
        <v>2703</v>
      </c>
      <c r="E5228" s="785" t="s">
        <v>4904</v>
      </c>
      <c r="F5228" s="786">
        <v>42380</v>
      </c>
      <c r="G5228" s="785" t="s">
        <v>4905</v>
      </c>
      <c r="H5228" s="786">
        <v>42430</v>
      </c>
      <c r="I5228" s="785" t="s">
        <v>11648</v>
      </c>
      <c r="J5228" s="785" t="s">
        <v>629</v>
      </c>
      <c r="K5228" s="785" t="s">
        <v>11649</v>
      </c>
      <c r="L5228" s="785" t="s">
        <v>11650</v>
      </c>
      <c r="M5228" s="785"/>
      <c r="N5228" s="785"/>
      <c r="O5228" s="785"/>
      <c r="P5228" s="788"/>
      <c r="Q5228" s="788"/>
      <c r="R5228" s="785" t="s">
        <v>1961</v>
      </c>
      <c r="S5228" s="785" t="s">
        <v>11651</v>
      </c>
      <c r="T5228" s="785" t="s">
        <v>2651</v>
      </c>
      <c r="U5228" s="785" t="s">
        <v>11652</v>
      </c>
      <c r="V5228" s="785" t="s">
        <v>2673</v>
      </c>
      <c r="W5228" s="785" t="s">
        <v>2680</v>
      </c>
      <c r="X5228" s="785" t="s">
        <v>2680</v>
      </c>
      <c r="Y5228" s="615" t="str">
        <f t="shared" si="81"/>
        <v>Isaiah M Wandeto</v>
      </c>
      <c r="Z5228" s="785" t="s">
        <v>2599</v>
      </c>
      <c r="AA5228" s="785" t="s">
        <v>4314</v>
      </c>
      <c r="AB5228" s="785" t="s">
        <v>2605</v>
      </c>
      <c r="AC5228" s="785" t="s">
        <v>2606</v>
      </c>
      <c r="AD5228" s="786">
        <v>42796</v>
      </c>
    </row>
    <row r="5229" spans="1:30" ht="15.75">
      <c r="A5229" s="785" t="s">
        <v>4301</v>
      </c>
      <c r="B5229" s="785" t="s">
        <v>11662</v>
      </c>
      <c r="C5229" s="785" t="s">
        <v>4379</v>
      </c>
      <c r="D5229" s="785" t="s">
        <v>2751</v>
      </c>
      <c r="E5229" s="785" t="s">
        <v>4904</v>
      </c>
      <c r="F5229" s="786">
        <v>42380</v>
      </c>
      <c r="G5229" s="785" t="s">
        <v>4905</v>
      </c>
      <c r="H5229" s="786">
        <v>42430</v>
      </c>
      <c r="I5229" s="785" t="s">
        <v>11663</v>
      </c>
      <c r="J5229" s="785" t="s">
        <v>627</v>
      </c>
      <c r="K5229" s="785" t="s">
        <v>11664</v>
      </c>
      <c r="L5229" s="785" t="s">
        <v>11665</v>
      </c>
      <c r="M5229" s="785"/>
      <c r="N5229" s="785"/>
      <c r="O5229" s="785"/>
      <c r="P5229" s="788"/>
      <c r="Q5229" s="788"/>
      <c r="R5229" s="785" t="s">
        <v>1961</v>
      </c>
      <c r="S5229" s="785" t="s">
        <v>2600</v>
      </c>
      <c r="T5229" s="785" t="s">
        <v>2262</v>
      </c>
      <c r="U5229" s="785" t="s">
        <v>2950</v>
      </c>
      <c r="V5229" s="785" t="s">
        <v>2855</v>
      </c>
      <c r="W5229" s="785" t="s">
        <v>2680</v>
      </c>
      <c r="X5229" s="785" t="s">
        <v>2680</v>
      </c>
      <c r="Y5229" s="615" t="str">
        <f t="shared" si="81"/>
        <v>Isaiah M Wandeto</v>
      </c>
      <c r="Z5229" s="785" t="s">
        <v>2599</v>
      </c>
      <c r="AA5229" s="785" t="s">
        <v>4314</v>
      </c>
      <c r="AB5229" s="785" t="s">
        <v>2605</v>
      </c>
      <c r="AC5229" s="785" t="s">
        <v>2606</v>
      </c>
      <c r="AD5229" s="786">
        <v>42796</v>
      </c>
    </row>
    <row r="5230" spans="1:30" ht="15.75">
      <c r="A5230" s="785" t="s">
        <v>4301</v>
      </c>
      <c r="B5230" s="785" t="s">
        <v>11685</v>
      </c>
      <c r="C5230" s="785" t="s">
        <v>4322</v>
      </c>
      <c r="D5230" s="785" t="s">
        <v>2611</v>
      </c>
      <c r="E5230" s="785" t="s">
        <v>4904</v>
      </c>
      <c r="F5230" s="786">
        <v>42380</v>
      </c>
      <c r="G5230" s="785" t="s">
        <v>4905</v>
      </c>
      <c r="H5230" s="786">
        <v>42430</v>
      </c>
      <c r="I5230" s="785" t="s">
        <v>11686</v>
      </c>
      <c r="J5230" s="785" t="s">
        <v>629</v>
      </c>
      <c r="K5230" s="785" t="s">
        <v>11687</v>
      </c>
      <c r="L5230" s="785" t="s">
        <v>11688</v>
      </c>
      <c r="M5230" s="785"/>
      <c r="N5230" s="785"/>
      <c r="O5230" s="785"/>
      <c r="P5230" s="787">
        <v>36.979365000000001</v>
      </c>
      <c r="Q5230" s="787">
        <v>-1.168326</v>
      </c>
      <c r="R5230" s="785" t="s">
        <v>1961</v>
      </c>
      <c r="S5230" s="785" t="s">
        <v>2066</v>
      </c>
      <c r="T5230" s="785" t="s">
        <v>2651</v>
      </c>
      <c r="U5230" s="785" t="s">
        <v>3936</v>
      </c>
      <c r="V5230" s="785" t="s">
        <v>3004</v>
      </c>
      <c r="W5230" s="785" t="s">
        <v>2680</v>
      </c>
      <c r="X5230" s="785" t="s">
        <v>2680</v>
      </c>
      <c r="Y5230" s="615" t="str">
        <f t="shared" si="81"/>
        <v>Isaiah M Wandeto</v>
      </c>
      <c r="Z5230" s="785" t="s">
        <v>2599</v>
      </c>
      <c r="AA5230" s="785" t="s">
        <v>4314</v>
      </c>
      <c r="AB5230" s="785" t="s">
        <v>2605</v>
      </c>
      <c r="AC5230" s="785" t="s">
        <v>2606</v>
      </c>
      <c r="AD5230" s="786">
        <v>42796</v>
      </c>
    </row>
    <row r="5231" spans="1:30" ht="15.75">
      <c r="A5231" s="785" t="s">
        <v>4301</v>
      </c>
      <c r="B5231" s="785" t="s">
        <v>11770</v>
      </c>
      <c r="C5231" s="785" t="s">
        <v>4303</v>
      </c>
      <c r="D5231" s="785" t="s">
        <v>2599</v>
      </c>
      <c r="E5231" s="785" t="s">
        <v>4904</v>
      </c>
      <c r="F5231" s="786">
        <v>42380</v>
      </c>
      <c r="G5231" s="785" t="s">
        <v>4905</v>
      </c>
      <c r="H5231" s="786">
        <v>42430</v>
      </c>
      <c r="I5231" s="785" t="s">
        <v>11771</v>
      </c>
      <c r="J5231" s="785" t="s">
        <v>629</v>
      </c>
      <c r="K5231" s="785" t="s">
        <v>11772</v>
      </c>
      <c r="L5231" s="785" t="s">
        <v>11773</v>
      </c>
      <c r="M5231" s="785"/>
      <c r="N5231" s="785"/>
      <c r="O5231" s="785"/>
      <c r="P5231" s="787">
        <v>37.240958999999997</v>
      </c>
      <c r="Q5231" s="787">
        <v>-0.48083100000000001</v>
      </c>
      <c r="R5231" s="785" t="s">
        <v>1961</v>
      </c>
      <c r="S5231" s="785" t="s">
        <v>2600</v>
      </c>
      <c r="T5231" s="785" t="s">
        <v>2077</v>
      </c>
      <c r="U5231" s="785" t="s">
        <v>3425</v>
      </c>
      <c r="V5231" s="785" t="s">
        <v>2855</v>
      </c>
      <c r="W5231" s="785" t="s">
        <v>3556</v>
      </c>
      <c r="X5231" s="785" t="s">
        <v>2802</v>
      </c>
      <c r="Y5231" s="615" t="str">
        <f t="shared" si="81"/>
        <v>Jackson Maina</v>
      </c>
      <c r="Z5231" s="785" t="s">
        <v>2599</v>
      </c>
      <c r="AA5231" s="785" t="s">
        <v>4314</v>
      </c>
      <c r="AB5231" s="785" t="s">
        <v>2605</v>
      </c>
      <c r="AC5231" s="785" t="s">
        <v>2606</v>
      </c>
      <c r="AD5231" s="786">
        <v>42796</v>
      </c>
    </row>
    <row r="5232" spans="1:30" ht="15.75">
      <c r="A5232" s="785" t="s">
        <v>4301</v>
      </c>
      <c r="B5232" s="785" t="s">
        <v>13168</v>
      </c>
      <c r="C5232" s="785" t="s">
        <v>4303</v>
      </c>
      <c r="D5232" s="785" t="s">
        <v>2599</v>
      </c>
      <c r="E5232" s="785" t="s">
        <v>4904</v>
      </c>
      <c r="F5232" s="786">
        <v>42380</v>
      </c>
      <c r="G5232" s="785" t="s">
        <v>4905</v>
      </c>
      <c r="H5232" s="786">
        <v>42430</v>
      </c>
      <c r="I5232" s="785" t="s">
        <v>13169</v>
      </c>
      <c r="J5232" s="785" t="s">
        <v>629</v>
      </c>
      <c r="K5232" s="785" t="s">
        <v>13170</v>
      </c>
      <c r="L5232" s="785" t="s">
        <v>13171</v>
      </c>
      <c r="M5232" s="785"/>
      <c r="N5232" s="785"/>
      <c r="O5232" s="785"/>
      <c r="P5232" s="787">
        <v>36.595765</v>
      </c>
      <c r="Q5232" s="787">
        <v>-0.54496</v>
      </c>
      <c r="R5232" s="785" t="s">
        <v>1228</v>
      </c>
      <c r="S5232" s="785" t="s">
        <v>2348</v>
      </c>
      <c r="T5232" s="785" t="s">
        <v>3847</v>
      </c>
      <c r="U5232" s="785" t="s">
        <v>3847</v>
      </c>
      <c r="V5232" s="785" t="s">
        <v>3070</v>
      </c>
      <c r="W5232" s="785" t="s">
        <v>2901</v>
      </c>
      <c r="X5232" s="785" t="s">
        <v>2901</v>
      </c>
      <c r="Y5232" s="615" t="str">
        <f t="shared" si="81"/>
        <v>James Njoroge Wainaina</v>
      </c>
      <c r="Z5232" s="785" t="s">
        <v>2599</v>
      </c>
      <c r="AA5232" s="785" t="s">
        <v>4314</v>
      </c>
      <c r="AB5232" s="785" t="s">
        <v>2605</v>
      </c>
      <c r="AC5232" s="785" t="s">
        <v>2606</v>
      </c>
      <c r="AD5232" s="786">
        <v>42796</v>
      </c>
    </row>
    <row r="5233" spans="1:30" ht="15.75">
      <c r="A5233" s="785" t="s">
        <v>4301</v>
      </c>
      <c r="B5233" s="785" t="s">
        <v>14874</v>
      </c>
      <c r="C5233" s="785" t="s">
        <v>4303</v>
      </c>
      <c r="D5233" s="785" t="s">
        <v>2599</v>
      </c>
      <c r="E5233" s="785" t="s">
        <v>4904</v>
      </c>
      <c r="F5233" s="786">
        <v>42380</v>
      </c>
      <c r="G5233" s="785" t="s">
        <v>4905</v>
      </c>
      <c r="H5233" s="786">
        <v>42430</v>
      </c>
      <c r="I5233" s="785" t="s">
        <v>14875</v>
      </c>
      <c r="J5233" s="785" t="s">
        <v>627</v>
      </c>
      <c r="K5233" s="785" t="s">
        <v>14876</v>
      </c>
      <c r="L5233" s="785" t="s">
        <v>14877</v>
      </c>
      <c r="M5233" s="785"/>
      <c r="N5233" s="785"/>
      <c r="O5233" s="785"/>
      <c r="P5233" s="787">
        <v>36.840091999999999</v>
      </c>
      <c r="Q5233" s="787">
        <v>-1.0946670000000001</v>
      </c>
      <c r="R5233" s="785" t="s">
        <v>821</v>
      </c>
      <c r="S5233" s="785" t="s">
        <v>871</v>
      </c>
      <c r="T5233" s="785" t="s">
        <v>2712</v>
      </c>
      <c r="U5233" s="785" t="s">
        <v>3544</v>
      </c>
      <c r="V5233" s="785" t="s">
        <v>3004</v>
      </c>
      <c r="W5233" s="785" t="s">
        <v>2714</v>
      </c>
      <c r="X5233" s="785" t="s">
        <v>2714</v>
      </c>
      <c r="Y5233" s="615" t="str">
        <f t="shared" si="81"/>
        <v>Joseph Ndua Tatu</v>
      </c>
      <c r="Z5233" s="785" t="s">
        <v>2599</v>
      </c>
      <c r="AA5233" s="785" t="s">
        <v>4314</v>
      </c>
      <c r="AB5233" s="785" t="s">
        <v>2605</v>
      </c>
      <c r="AC5233" s="785" t="s">
        <v>2606</v>
      </c>
      <c r="AD5233" s="786">
        <v>42796</v>
      </c>
    </row>
    <row r="5234" spans="1:30" ht="15.75">
      <c r="A5234" s="785" t="s">
        <v>4301</v>
      </c>
      <c r="B5234" s="785" t="s">
        <v>15892</v>
      </c>
      <c r="C5234" s="785" t="s">
        <v>4303</v>
      </c>
      <c r="D5234" s="785" t="s">
        <v>2599</v>
      </c>
      <c r="E5234" s="785" t="s">
        <v>4904</v>
      </c>
      <c r="F5234" s="786">
        <v>42380</v>
      </c>
      <c r="G5234" s="785" t="s">
        <v>4905</v>
      </c>
      <c r="H5234" s="786">
        <v>42430</v>
      </c>
      <c r="I5234" s="785" t="s">
        <v>15893</v>
      </c>
      <c r="J5234" s="785" t="s">
        <v>629</v>
      </c>
      <c r="K5234" s="785" t="s">
        <v>15894</v>
      </c>
      <c r="L5234" s="785" t="s">
        <v>15895</v>
      </c>
      <c r="M5234" s="785"/>
      <c r="N5234" s="785"/>
      <c r="O5234" s="785"/>
      <c r="P5234" s="787">
        <v>36.727643999999998</v>
      </c>
      <c r="Q5234" s="787">
        <v>-0.23965800000000001</v>
      </c>
      <c r="R5234" s="785" t="s">
        <v>1056</v>
      </c>
      <c r="S5234" s="785" t="s">
        <v>3283</v>
      </c>
      <c r="T5234" s="785" t="s">
        <v>15896</v>
      </c>
      <c r="U5234" s="785" t="s">
        <v>15897</v>
      </c>
      <c r="V5234" s="785" t="s">
        <v>2855</v>
      </c>
      <c r="W5234" s="785" t="s">
        <v>3279</v>
      </c>
      <c r="X5234" s="785" t="s">
        <v>2778</v>
      </c>
      <c r="Y5234" s="615" t="str">
        <f t="shared" si="81"/>
        <v>Kenbi Enterpises</v>
      </c>
      <c r="Z5234" s="785" t="s">
        <v>2599</v>
      </c>
      <c r="AA5234" s="785" t="s">
        <v>4349</v>
      </c>
      <c r="AB5234" s="785" t="s">
        <v>2605</v>
      </c>
      <c r="AC5234" s="785" t="s">
        <v>2606</v>
      </c>
      <c r="AD5234" s="786">
        <v>42796</v>
      </c>
    </row>
    <row r="5235" spans="1:30" ht="15.75">
      <c r="A5235" s="785" t="s">
        <v>4301</v>
      </c>
      <c r="B5235" s="785" t="s">
        <v>18638</v>
      </c>
      <c r="C5235" s="785" t="s">
        <v>4379</v>
      </c>
      <c r="D5235" s="785" t="s">
        <v>2751</v>
      </c>
      <c r="E5235" s="785" t="s">
        <v>4904</v>
      </c>
      <c r="F5235" s="786">
        <v>42380</v>
      </c>
      <c r="G5235" s="785" t="s">
        <v>4905</v>
      </c>
      <c r="H5235" s="786">
        <v>42430</v>
      </c>
      <c r="I5235" s="785" t="s">
        <v>18639</v>
      </c>
      <c r="J5235" s="785" t="s">
        <v>627</v>
      </c>
      <c r="K5235" s="785" t="s">
        <v>18640</v>
      </c>
      <c r="L5235" s="785" t="s">
        <v>18641</v>
      </c>
      <c r="M5235" s="785"/>
      <c r="N5235" s="785"/>
      <c r="O5235" s="785"/>
      <c r="P5235" s="788"/>
      <c r="Q5235" s="788"/>
      <c r="R5235" s="785" t="s">
        <v>1961</v>
      </c>
      <c r="S5235" s="785" t="s">
        <v>2600</v>
      </c>
      <c r="T5235" s="785" t="s">
        <v>18642</v>
      </c>
      <c r="U5235" s="785" t="s">
        <v>2599</v>
      </c>
      <c r="V5235" s="785" t="s">
        <v>2673</v>
      </c>
      <c r="W5235" s="785" t="s">
        <v>2674</v>
      </c>
      <c r="X5235" s="785" t="s">
        <v>2741</v>
      </c>
      <c r="Y5235" s="615" t="str">
        <f t="shared" si="81"/>
        <v>Nicholas Gichura Kimenyi</v>
      </c>
      <c r="Z5235" s="785" t="s">
        <v>2599</v>
      </c>
      <c r="AA5235" s="785" t="s">
        <v>4314</v>
      </c>
      <c r="AB5235" s="785" t="s">
        <v>2605</v>
      </c>
      <c r="AC5235" s="785" t="s">
        <v>2606</v>
      </c>
      <c r="AD5235" s="786">
        <v>42796</v>
      </c>
    </row>
    <row r="5236" spans="1:30" ht="15.75">
      <c r="A5236" s="785" t="s">
        <v>4301</v>
      </c>
      <c r="B5236" s="785" t="s">
        <v>18655</v>
      </c>
      <c r="C5236" s="785" t="s">
        <v>4379</v>
      </c>
      <c r="D5236" s="785" t="s">
        <v>2751</v>
      </c>
      <c r="E5236" s="785" t="s">
        <v>4904</v>
      </c>
      <c r="F5236" s="786">
        <v>42380</v>
      </c>
      <c r="G5236" s="785" t="s">
        <v>4905</v>
      </c>
      <c r="H5236" s="786">
        <v>42430</v>
      </c>
      <c r="I5236" s="785" t="s">
        <v>18656</v>
      </c>
      <c r="J5236" s="785" t="s">
        <v>627</v>
      </c>
      <c r="K5236" s="785" t="s">
        <v>18657</v>
      </c>
      <c r="L5236" s="785" t="s">
        <v>18658</v>
      </c>
      <c r="M5236" s="785"/>
      <c r="N5236" s="785"/>
      <c r="O5236" s="785"/>
      <c r="P5236" s="788"/>
      <c r="Q5236" s="788"/>
      <c r="R5236" s="785" t="s">
        <v>1961</v>
      </c>
      <c r="S5236" s="785" t="s">
        <v>2600</v>
      </c>
      <c r="T5236" s="785" t="s">
        <v>1963</v>
      </c>
      <c r="U5236" s="785" t="s">
        <v>11810</v>
      </c>
      <c r="V5236" s="785" t="s">
        <v>2673</v>
      </c>
      <c r="W5236" s="785" t="s">
        <v>2674</v>
      </c>
      <c r="X5236" s="785" t="s">
        <v>2741</v>
      </c>
      <c r="Y5236" s="615" t="str">
        <f t="shared" si="81"/>
        <v>Nicholas Gichura Kimenyi</v>
      </c>
      <c r="Z5236" s="785" t="s">
        <v>2599</v>
      </c>
      <c r="AA5236" s="785" t="s">
        <v>4314</v>
      </c>
      <c r="AB5236" s="785" t="s">
        <v>2605</v>
      </c>
      <c r="AC5236" s="785" t="s">
        <v>2606</v>
      </c>
      <c r="AD5236" s="786">
        <v>42796</v>
      </c>
    </row>
    <row r="5237" spans="1:30" ht="15.75">
      <c r="A5237" s="785" t="s">
        <v>4301</v>
      </c>
      <c r="B5237" s="785" t="s">
        <v>18663</v>
      </c>
      <c r="C5237" s="785" t="s">
        <v>4379</v>
      </c>
      <c r="D5237" s="785" t="s">
        <v>2751</v>
      </c>
      <c r="E5237" s="785" t="s">
        <v>4904</v>
      </c>
      <c r="F5237" s="786">
        <v>42380</v>
      </c>
      <c r="G5237" s="785" t="s">
        <v>4905</v>
      </c>
      <c r="H5237" s="786">
        <v>42430</v>
      </c>
      <c r="I5237" s="785" t="s">
        <v>18664</v>
      </c>
      <c r="J5237" s="785" t="s">
        <v>629</v>
      </c>
      <c r="K5237" s="785" t="s">
        <v>18665</v>
      </c>
      <c r="L5237" s="785" t="s">
        <v>18666</v>
      </c>
      <c r="M5237" s="785"/>
      <c r="N5237" s="785"/>
      <c r="O5237" s="785"/>
      <c r="P5237" s="788"/>
      <c r="Q5237" s="788"/>
      <c r="R5237" s="785" t="s">
        <v>1961</v>
      </c>
      <c r="S5237" s="785" t="s">
        <v>2600</v>
      </c>
      <c r="T5237" s="785" t="s">
        <v>2077</v>
      </c>
      <c r="U5237" s="785" t="s">
        <v>2681</v>
      </c>
      <c r="V5237" s="785" t="s">
        <v>2673</v>
      </c>
      <c r="W5237" s="785" t="s">
        <v>2674</v>
      </c>
      <c r="X5237" s="785" t="s">
        <v>2741</v>
      </c>
      <c r="Y5237" s="615" t="str">
        <f t="shared" si="81"/>
        <v>Nicholas Gichura Kimenyi</v>
      </c>
      <c r="Z5237" s="785" t="s">
        <v>2599</v>
      </c>
      <c r="AA5237" s="785" t="s">
        <v>4314</v>
      </c>
      <c r="AB5237" s="785" t="s">
        <v>2605</v>
      </c>
      <c r="AC5237" s="785" t="s">
        <v>2606</v>
      </c>
      <c r="AD5237" s="786">
        <v>42796</v>
      </c>
    </row>
    <row r="5238" spans="1:30" ht="15.75">
      <c r="A5238" s="785" t="s">
        <v>4301</v>
      </c>
      <c r="B5238" s="785" t="s">
        <v>18667</v>
      </c>
      <c r="C5238" s="785" t="s">
        <v>4322</v>
      </c>
      <c r="D5238" s="785" t="s">
        <v>2703</v>
      </c>
      <c r="E5238" s="785" t="s">
        <v>4904</v>
      </c>
      <c r="F5238" s="786">
        <v>42380</v>
      </c>
      <c r="G5238" s="785" t="s">
        <v>4905</v>
      </c>
      <c r="H5238" s="786">
        <v>42430</v>
      </c>
      <c r="I5238" s="785" t="s">
        <v>18668</v>
      </c>
      <c r="J5238" s="785" t="s">
        <v>629</v>
      </c>
      <c r="K5238" s="785" t="s">
        <v>18669</v>
      </c>
      <c r="L5238" s="785" t="s">
        <v>18670</v>
      </c>
      <c r="M5238" s="785"/>
      <c r="N5238" s="785"/>
      <c r="O5238" s="785"/>
      <c r="P5238" s="788"/>
      <c r="Q5238" s="788"/>
      <c r="R5238" s="785" t="s">
        <v>1961</v>
      </c>
      <c r="S5238" s="785" t="s">
        <v>2600</v>
      </c>
      <c r="T5238" s="785" t="s">
        <v>2077</v>
      </c>
      <c r="U5238" s="785" t="s">
        <v>18616</v>
      </c>
      <c r="V5238" s="785" t="s">
        <v>2673</v>
      </c>
      <c r="W5238" s="785" t="s">
        <v>2674</v>
      </c>
      <c r="X5238" s="785" t="s">
        <v>2741</v>
      </c>
      <c r="Y5238" s="615" t="str">
        <f t="shared" si="81"/>
        <v>Nicholas Gichura Kimenyi</v>
      </c>
      <c r="Z5238" s="785" t="s">
        <v>2599</v>
      </c>
      <c r="AA5238" s="785" t="s">
        <v>4314</v>
      </c>
      <c r="AB5238" s="785" t="s">
        <v>2605</v>
      </c>
      <c r="AC5238" s="785" t="s">
        <v>2606</v>
      </c>
      <c r="AD5238" s="786">
        <v>42796</v>
      </c>
    </row>
    <row r="5239" spans="1:30" ht="15.75">
      <c r="A5239" s="785" t="s">
        <v>4301</v>
      </c>
      <c r="B5239" s="785" t="s">
        <v>21693</v>
      </c>
      <c r="C5239" s="785" t="s">
        <v>4303</v>
      </c>
      <c r="D5239" s="785" t="s">
        <v>2599</v>
      </c>
      <c r="E5239" s="785" t="s">
        <v>4904</v>
      </c>
      <c r="F5239" s="786">
        <v>42380</v>
      </c>
      <c r="G5239" s="785" t="s">
        <v>4905</v>
      </c>
      <c r="H5239" s="786">
        <v>42430</v>
      </c>
      <c r="I5239" s="785" t="s">
        <v>21694</v>
      </c>
      <c r="J5239" s="785" t="s">
        <v>629</v>
      </c>
      <c r="K5239" s="785" t="s">
        <v>21695</v>
      </c>
      <c r="L5239" s="785" t="s">
        <v>21696</v>
      </c>
      <c r="M5239" s="785"/>
      <c r="N5239" s="785"/>
      <c r="O5239" s="785"/>
      <c r="P5239" s="787">
        <v>37.494985999999997</v>
      </c>
      <c r="Q5239" s="787">
        <v>-0.43362200000000001</v>
      </c>
      <c r="R5239" s="785" t="s">
        <v>1089</v>
      </c>
      <c r="S5239" s="785" t="s">
        <v>1164</v>
      </c>
      <c r="T5239" s="785" t="s">
        <v>1164</v>
      </c>
      <c r="U5239" s="785" t="s">
        <v>21697</v>
      </c>
      <c r="V5239" s="785" t="s">
        <v>2855</v>
      </c>
      <c r="W5239" s="785" t="s">
        <v>3511</v>
      </c>
      <c r="X5239" s="785" t="s">
        <v>3511</v>
      </c>
      <c r="Y5239" s="615" t="str">
        <f t="shared" si="81"/>
        <v>Sakaki Natural Renewable Energy Center</v>
      </c>
      <c r="Z5239" s="785" t="s">
        <v>21682</v>
      </c>
      <c r="AA5239" s="785" t="s">
        <v>4349</v>
      </c>
      <c r="AB5239" s="785" t="s">
        <v>2683</v>
      </c>
      <c r="AC5239" s="785" t="s">
        <v>2606</v>
      </c>
      <c r="AD5239" s="786">
        <v>42796</v>
      </c>
    </row>
    <row r="5240" spans="1:30" ht="15.75">
      <c r="A5240" s="785" t="s">
        <v>4301</v>
      </c>
      <c r="B5240" s="785" t="s">
        <v>26683</v>
      </c>
      <c r="C5240" s="785" t="s">
        <v>4303</v>
      </c>
      <c r="D5240" s="785" t="s">
        <v>2599</v>
      </c>
      <c r="E5240" s="785" t="s">
        <v>4904</v>
      </c>
      <c r="F5240" s="786">
        <v>42380</v>
      </c>
      <c r="G5240" s="785" t="s">
        <v>4905</v>
      </c>
      <c r="H5240" s="786">
        <v>42430</v>
      </c>
      <c r="I5240" s="785" t="s">
        <v>26684</v>
      </c>
      <c r="J5240" s="785" t="s">
        <v>627</v>
      </c>
      <c r="K5240" s="785" t="s">
        <v>26685</v>
      </c>
      <c r="L5240" s="785" t="s">
        <v>26686</v>
      </c>
      <c r="M5240" s="785"/>
      <c r="N5240" s="785"/>
      <c r="O5240" s="785"/>
      <c r="P5240" s="787">
        <v>37.493316999999998</v>
      </c>
      <c r="Q5240" s="787">
        <v>-0.56641900000000001</v>
      </c>
      <c r="R5240" s="785" t="s">
        <v>1089</v>
      </c>
      <c r="S5240" s="785" t="s">
        <v>1164</v>
      </c>
      <c r="T5240" s="785" t="s">
        <v>7188</v>
      </c>
      <c r="U5240" s="785" t="s">
        <v>26687</v>
      </c>
      <c r="V5240" s="785" t="s">
        <v>2673</v>
      </c>
      <c r="W5240" s="785" t="s">
        <v>3342</v>
      </c>
      <c r="X5240" s="785"/>
      <c r="Y5240" s="615" t="str">
        <f t="shared" si="81"/>
        <v>Joshua Wachira</v>
      </c>
      <c r="Z5240" s="785" t="s">
        <v>2599</v>
      </c>
      <c r="AA5240" s="785" t="s">
        <v>4314</v>
      </c>
      <c r="AB5240" s="785" t="s">
        <v>2605</v>
      </c>
      <c r="AC5240" s="785" t="s">
        <v>2606</v>
      </c>
      <c r="AD5240" s="786">
        <v>42796</v>
      </c>
    </row>
    <row r="5241" spans="1:30" ht="15.75">
      <c r="A5241" s="785" t="s">
        <v>4301</v>
      </c>
      <c r="B5241" s="785" t="s">
        <v>26719</v>
      </c>
      <c r="C5241" s="785" t="s">
        <v>4303</v>
      </c>
      <c r="D5241" s="785" t="s">
        <v>2599</v>
      </c>
      <c r="E5241" s="785" t="s">
        <v>4904</v>
      </c>
      <c r="F5241" s="786">
        <v>42380</v>
      </c>
      <c r="G5241" s="785" t="s">
        <v>4905</v>
      </c>
      <c r="H5241" s="786">
        <v>42430</v>
      </c>
      <c r="I5241" s="785" t="s">
        <v>26720</v>
      </c>
      <c r="J5241" s="785" t="s">
        <v>627</v>
      </c>
      <c r="K5241" s="785" t="s">
        <v>26721</v>
      </c>
      <c r="L5241" s="785" t="s">
        <v>26722</v>
      </c>
      <c r="M5241" s="785"/>
      <c r="N5241" s="785"/>
      <c r="O5241" s="785"/>
      <c r="P5241" s="787">
        <v>37.232602</v>
      </c>
      <c r="Q5241" s="787">
        <v>-0.43833499999999997</v>
      </c>
      <c r="R5241" s="785" t="s">
        <v>1961</v>
      </c>
      <c r="S5241" s="785" t="s">
        <v>2600</v>
      </c>
      <c r="T5241" s="785" t="s">
        <v>2077</v>
      </c>
      <c r="U5241" s="785" t="s">
        <v>18616</v>
      </c>
      <c r="V5241" s="785" t="s">
        <v>2673</v>
      </c>
      <c r="W5241" s="785" t="s">
        <v>2674</v>
      </c>
      <c r="X5241" s="785"/>
      <c r="Y5241" s="615" t="str">
        <f t="shared" si="81"/>
        <v>Nicholas Kimenyi</v>
      </c>
      <c r="Z5241" s="785" t="s">
        <v>2599</v>
      </c>
      <c r="AA5241" s="785" t="s">
        <v>4314</v>
      </c>
      <c r="AB5241" s="785" t="s">
        <v>2605</v>
      </c>
      <c r="AC5241" s="785" t="s">
        <v>2606</v>
      </c>
      <c r="AD5241" s="786">
        <v>42796</v>
      </c>
    </row>
    <row r="5242" spans="1:30" ht="15.75">
      <c r="A5242" s="785" t="s">
        <v>4301</v>
      </c>
      <c r="B5242" s="785" t="s">
        <v>26727</v>
      </c>
      <c r="C5242" s="785" t="s">
        <v>4379</v>
      </c>
      <c r="D5242" s="785" t="s">
        <v>2751</v>
      </c>
      <c r="E5242" s="785" t="s">
        <v>4904</v>
      </c>
      <c r="F5242" s="786">
        <v>42380</v>
      </c>
      <c r="G5242" s="785" t="s">
        <v>4905</v>
      </c>
      <c r="H5242" s="786">
        <v>42430</v>
      </c>
      <c r="I5242" s="785" t="s">
        <v>26728</v>
      </c>
      <c r="J5242" s="785" t="s">
        <v>629</v>
      </c>
      <c r="K5242" s="785" t="s">
        <v>26729</v>
      </c>
      <c r="L5242" s="785" t="s">
        <v>26730</v>
      </c>
      <c r="M5242" s="785"/>
      <c r="N5242" s="785"/>
      <c r="O5242" s="785"/>
      <c r="P5242" s="788"/>
      <c r="Q5242" s="788"/>
      <c r="R5242" s="785" t="s">
        <v>1056</v>
      </c>
      <c r="S5242" s="785" t="s">
        <v>16327</v>
      </c>
      <c r="T5242" s="785" t="s">
        <v>22710</v>
      </c>
      <c r="U5242" s="785" t="s">
        <v>26731</v>
      </c>
      <c r="V5242" s="785" t="s">
        <v>2673</v>
      </c>
      <c r="W5242" s="785" t="s">
        <v>2674</v>
      </c>
      <c r="X5242" s="785"/>
      <c r="Y5242" s="615" t="str">
        <f t="shared" si="81"/>
        <v>Nicholas Kimenyi</v>
      </c>
      <c r="Z5242" s="785" t="s">
        <v>2599</v>
      </c>
      <c r="AA5242" s="785" t="s">
        <v>4314</v>
      </c>
      <c r="AB5242" s="785" t="s">
        <v>2605</v>
      </c>
      <c r="AC5242" s="785" t="s">
        <v>2606</v>
      </c>
      <c r="AD5242" s="786">
        <v>42796</v>
      </c>
    </row>
    <row r="5243" spans="1:30" ht="15.75">
      <c r="A5243" s="785" t="s">
        <v>4301</v>
      </c>
      <c r="B5243" s="785" t="s">
        <v>26799</v>
      </c>
      <c r="C5243" s="785" t="s">
        <v>4322</v>
      </c>
      <c r="D5243" s="785" t="s">
        <v>2703</v>
      </c>
      <c r="E5243" s="785" t="s">
        <v>4904</v>
      </c>
      <c r="F5243" s="786">
        <v>42380</v>
      </c>
      <c r="G5243" s="785" t="s">
        <v>4905</v>
      </c>
      <c r="H5243" s="786">
        <v>42430</v>
      </c>
      <c r="I5243" s="785" t="s">
        <v>26800</v>
      </c>
      <c r="J5243" s="785" t="s">
        <v>629</v>
      </c>
      <c r="K5243" s="785" t="s">
        <v>26801</v>
      </c>
      <c r="L5243" s="785" t="s">
        <v>26802</v>
      </c>
      <c r="M5243" s="785"/>
      <c r="N5243" s="785"/>
      <c r="O5243" s="785"/>
      <c r="P5243" s="788"/>
      <c r="Q5243" s="788"/>
      <c r="R5243" s="785" t="s">
        <v>1961</v>
      </c>
      <c r="S5243" s="785" t="s">
        <v>2600</v>
      </c>
      <c r="T5243" s="785" t="s">
        <v>2262</v>
      </c>
      <c r="U5243" s="785" t="s">
        <v>19528</v>
      </c>
      <c r="V5243" s="785" t="s">
        <v>2673</v>
      </c>
      <c r="W5243" s="785" t="s">
        <v>3342</v>
      </c>
      <c r="X5243" s="785"/>
      <c r="Y5243" s="615" t="str">
        <f t="shared" si="81"/>
        <v>Joshua Wachira</v>
      </c>
      <c r="Z5243" s="785" t="s">
        <v>2599</v>
      </c>
      <c r="AA5243" s="785" t="s">
        <v>4314</v>
      </c>
      <c r="AB5243" s="785" t="s">
        <v>2605</v>
      </c>
      <c r="AC5243" s="785" t="s">
        <v>2606</v>
      </c>
      <c r="AD5243" s="786">
        <v>42796</v>
      </c>
    </row>
    <row r="5244" spans="1:30" ht="15.75">
      <c r="A5244" s="785" t="s">
        <v>4301</v>
      </c>
      <c r="B5244" s="785" t="s">
        <v>27056</v>
      </c>
      <c r="C5244" s="785" t="s">
        <v>4322</v>
      </c>
      <c r="D5244" s="785" t="s">
        <v>2703</v>
      </c>
      <c r="E5244" s="785" t="s">
        <v>4904</v>
      </c>
      <c r="F5244" s="786">
        <v>42380</v>
      </c>
      <c r="G5244" s="785" t="s">
        <v>4905</v>
      </c>
      <c r="H5244" s="786">
        <v>42430</v>
      </c>
      <c r="I5244" s="785" t="s">
        <v>27057</v>
      </c>
      <c r="J5244" s="785" t="s">
        <v>629</v>
      </c>
      <c r="K5244" s="785" t="s">
        <v>2612</v>
      </c>
      <c r="L5244" s="785" t="s">
        <v>27058</v>
      </c>
      <c r="M5244" s="785"/>
      <c r="N5244" s="785"/>
      <c r="O5244" s="785"/>
      <c r="P5244" s="788"/>
      <c r="Q5244" s="788"/>
      <c r="R5244" s="785" t="s">
        <v>1961</v>
      </c>
      <c r="S5244" s="785" t="s">
        <v>2671</v>
      </c>
      <c r="T5244" s="785" t="s">
        <v>2681</v>
      </c>
      <c r="U5244" s="785" t="s">
        <v>2599</v>
      </c>
      <c r="V5244" s="785" t="s">
        <v>2673</v>
      </c>
      <c r="W5244" s="785" t="s">
        <v>2674</v>
      </c>
      <c r="X5244" s="785"/>
      <c r="Y5244" s="615" t="str">
        <f t="shared" si="81"/>
        <v>Nicholas Kimenyi</v>
      </c>
      <c r="Z5244" s="785" t="s">
        <v>2599</v>
      </c>
      <c r="AA5244" s="785" t="s">
        <v>4314</v>
      </c>
      <c r="AB5244" s="785" t="s">
        <v>2605</v>
      </c>
      <c r="AC5244" s="785" t="s">
        <v>2606</v>
      </c>
      <c r="AD5244" s="786">
        <v>43314</v>
      </c>
    </row>
    <row r="5245" spans="1:30" ht="15.75">
      <c r="A5245" s="785" t="s">
        <v>4301</v>
      </c>
      <c r="B5245" s="785" t="s">
        <v>27260</v>
      </c>
      <c r="C5245" s="785" t="s">
        <v>4379</v>
      </c>
      <c r="D5245" s="785" t="s">
        <v>2751</v>
      </c>
      <c r="E5245" s="785" t="s">
        <v>4904</v>
      </c>
      <c r="F5245" s="786">
        <v>42380</v>
      </c>
      <c r="G5245" s="785" t="s">
        <v>4905</v>
      </c>
      <c r="H5245" s="786">
        <v>42430</v>
      </c>
      <c r="I5245" s="785" t="s">
        <v>27261</v>
      </c>
      <c r="J5245" s="785" t="s">
        <v>627</v>
      </c>
      <c r="K5245" s="785" t="s">
        <v>27262</v>
      </c>
      <c r="L5245" s="785" t="s">
        <v>27263</v>
      </c>
      <c r="M5245" s="785"/>
      <c r="N5245" s="785"/>
      <c r="O5245" s="785"/>
      <c r="P5245" s="788"/>
      <c r="Q5245" s="788"/>
      <c r="R5245" s="785" t="s">
        <v>1729</v>
      </c>
      <c r="S5245" s="785" t="s">
        <v>2599</v>
      </c>
      <c r="T5245" s="785" t="s">
        <v>2599</v>
      </c>
      <c r="U5245" s="785" t="s">
        <v>2599</v>
      </c>
      <c r="V5245" s="785" t="s">
        <v>2673</v>
      </c>
      <c r="W5245" s="785" t="s">
        <v>2608</v>
      </c>
      <c r="X5245" s="785"/>
      <c r="Y5245" s="615" t="str">
        <f t="shared" si="81"/>
        <v>Biogas International Limited</v>
      </c>
      <c r="Z5245" s="785" t="s">
        <v>2599</v>
      </c>
      <c r="AA5245" s="785" t="s">
        <v>5464</v>
      </c>
      <c r="AB5245" s="785" t="s">
        <v>2609</v>
      </c>
      <c r="AC5245" s="785" t="s">
        <v>2610</v>
      </c>
      <c r="AD5245" s="786">
        <v>42796</v>
      </c>
    </row>
    <row r="5246" spans="1:30" ht="15.75">
      <c r="A5246" s="785" t="s">
        <v>4301</v>
      </c>
      <c r="B5246" s="785" t="s">
        <v>27542</v>
      </c>
      <c r="C5246" s="785" t="s">
        <v>4303</v>
      </c>
      <c r="D5246" s="785" t="s">
        <v>2599</v>
      </c>
      <c r="E5246" s="785" t="s">
        <v>4904</v>
      </c>
      <c r="F5246" s="786">
        <v>42380</v>
      </c>
      <c r="G5246" s="785" t="s">
        <v>4905</v>
      </c>
      <c r="H5246" s="786">
        <v>42430</v>
      </c>
      <c r="I5246" s="785" t="s">
        <v>27543</v>
      </c>
      <c r="J5246" s="785" t="s">
        <v>629</v>
      </c>
      <c r="K5246" s="785" t="s">
        <v>2612</v>
      </c>
      <c r="L5246" s="785" t="s">
        <v>27544</v>
      </c>
      <c r="M5246" s="785"/>
      <c r="N5246" s="785"/>
      <c r="O5246" s="785"/>
      <c r="P5246" s="787">
        <v>37.567239000000001</v>
      </c>
      <c r="Q5246" s="787">
        <v>-3.3451000000000002E-2</v>
      </c>
      <c r="R5246" s="785" t="s">
        <v>1104</v>
      </c>
      <c r="S5246" s="785" t="s">
        <v>2643</v>
      </c>
      <c r="T5246" s="785" t="s">
        <v>2644</v>
      </c>
      <c r="U5246" s="785" t="s">
        <v>3187</v>
      </c>
      <c r="V5246" s="785" t="s">
        <v>2673</v>
      </c>
      <c r="W5246" s="785" t="s">
        <v>3253</v>
      </c>
      <c r="X5246" s="785"/>
      <c r="Y5246" s="615" t="str">
        <f t="shared" si="81"/>
        <v>Likunga Company Limited</v>
      </c>
      <c r="Z5246" s="785" t="s">
        <v>2599</v>
      </c>
      <c r="AA5246" s="785" t="s">
        <v>4349</v>
      </c>
      <c r="AB5246" s="785" t="s">
        <v>2605</v>
      </c>
      <c r="AC5246" s="785" t="s">
        <v>2606</v>
      </c>
      <c r="AD5246" s="786">
        <v>42796</v>
      </c>
    </row>
    <row r="5247" spans="1:30" ht="15.75">
      <c r="A5247" s="785" t="s">
        <v>4301</v>
      </c>
      <c r="B5247" s="785" t="s">
        <v>27607</v>
      </c>
      <c r="C5247" s="785" t="s">
        <v>4303</v>
      </c>
      <c r="D5247" s="785" t="s">
        <v>2599</v>
      </c>
      <c r="E5247" s="785" t="s">
        <v>4904</v>
      </c>
      <c r="F5247" s="786">
        <v>42380</v>
      </c>
      <c r="G5247" s="785" t="s">
        <v>4905</v>
      </c>
      <c r="H5247" s="786">
        <v>42430</v>
      </c>
      <c r="I5247" s="785" t="s">
        <v>27608</v>
      </c>
      <c r="J5247" s="785" t="s">
        <v>629</v>
      </c>
      <c r="K5247" s="785" t="s">
        <v>27609</v>
      </c>
      <c r="L5247" s="785" t="s">
        <v>27610</v>
      </c>
      <c r="M5247" s="785"/>
      <c r="N5247" s="785"/>
      <c r="O5247" s="785"/>
      <c r="P5247" s="787">
        <v>36.332217999999997</v>
      </c>
      <c r="Q5247" s="787">
        <v>4.9377999999999998E-2</v>
      </c>
      <c r="R5247" s="785" t="s">
        <v>960</v>
      </c>
      <c r="S5247" s="785" t="s">
        <v>1241</v>
      </c>
      <c r="T5247" s="785" t="s">
        <v>27611</v>
      </c>
      <c r="U5247" s="785" t="s">
        <v>2599</v>
      </c>
      <c r="V5247" s="785" t="s">
        <v>2673</v>
      </c>
      <c r="W5247" s="785" t="s">
        <v>3025</v>
      </c>
      <c r="X5247" s="785"/>
      <c r="Y5247" s="615" t="str">
        <f t="shared" si="81"/>
        <v>Kichemu limited</v>
      </c>
      <c r="Z5247" s="785" t="s">
        <v>2599</v>
      </c>
      <c r="AA5247" s="785" t="s">
        <v>4349</v>
      </c>
      <c r="AB5247" s="785" t="s">
        <v>2605</v>
      </c>
      <c r="AC5247" s="785" t="s">
        <v>2606</v>
      </c>
      <c r="AD5247" s="786">
        <v>42796</v>
      </c>
    </row>
    <row r="5248" spans="1:30" ht="15.75">
      <c r="A5248" s="785" t="s">
        <v>4301</v>
      </c>
      <c r="B5248" s="785" t="s">
        <v>27721</v>
      </c>
      <c r="C5248" s="785" t="s">
        <v>4303</v>
      </c>
      <c r="D5248" s="785" t="s">
        <v>2599</v>
      </c>
      <c r="E5248" s="785" t="s">
        <v>4904</v>
      </c>
      <c r="F5248" s="786">
        <v>42380</v>
      </c>
      <c r="G5248" s="785" t="s">
        <v>4905</v>
      </c>
      <c r="H5248" s="786">
        <v>42430</v>
      </c>
      <c r="I5248" s="785" t="s">
        <v>27722</v>
      </c>
      <c r="J5248" s="785" t="s">
        <v>629</v>
      </c>
      <c r="K5248" s="785" t="s">
        <v>27723</v>
      </c>
      <c r="L5248" s="785" t="s">
        <v>27724</v>
      </c>
      <c r="M5248" s="785"/>
      <c r="N5248" s="785"/>
      <c r="O5248" s="785"/>
      <c r="P5248" s="787">
        <v>34.330002</v>
      </c>
      <c r="Q5248" s="787">
        <v>0.62378</v>
      </c>
      <c r="R5248" s="785" t="s">
        <v>1716</v>
      </c>
      <c r="S5248" s="785" t="s">
        <v>2774</v>
      </c>
      <c r="T5248" s="785" t="s">
        <v>27725</v>
      </c>
      <c r="U5248" s="785" t="s">
        <v>27726</v>
      </c>
      <c r="V5248" s="785" t="s">
        <v>2673</v>
      </c>
      <c r="W5248" s="785" t="s">
        <v>2773</v>
      </c>
      <c r="X5248" s="785"/>
      <c r="Y5248" s="615" t="str">
        <f t="shared" si="81"/>
        <v>Stephen Otieno Okuta</v>
      </c>
      <c r="Z5248" s="785" t="s">
        <v>2599</v>
      </c>
      <c r="AA5248" s="785" t="s">
        <v>4314</v>
      </c>
      <c r="AB5248" s="785" t="s">
        <v>2605</v>
      </c>
      <c r="AC5248" s="785" t="s">
        <v>2606</v>
      </c>
      <c r="AD5248" s="786">
        <v>42796</v>
      </c>
    </row>
    <row r="5249" spans="1:30" ht="15.75">
      <c r="A5249" s="785" t="s">
        <v>4301</v>
      </c>
      <c r="B5249" s="785" t="s">
        <v>27956</v>
      </c>
      <c r="C5249" s="785" t="s">
        <v>4379</v>
      </c>
      <c r="D5249" s="785" t="s">
        <v>2751</v>
      </c>
      <c r="E5249" s="785" t="s">
        <v>4904</v>
      </c>
      <c r="F5249" s="786">
        <v>42380</v>
      </c>
      <c r="G5249" s="785" t="s">
        <v>4905</v>
      </c>
      <c r="H5249" s="786">
        <v>42430</v>
      </c>
      <c r="I5249" s="785" t="s">
        <v>27957</v>
      </c>
      <c r="J5249" s="785" t="s">
        <v>629</v>
      </c>
      <c r="K5249" s="785" t="s">
        <v>27958</v>
      </c>
      <c r="L5249" s="785" t="s">
        <v>27959</v>
      </c>
      <c r="M5249" s="785"/>
      <c r="N5249" s="785"/>
      <c r="O5249" s="785"/>
      <c r="P5249" s="788"/>
      <c r="Q5249" s="788"/>
      <c r="R5249" s="785" t="s">
        <v>1030</v>
      </c>
      <c r="S5249" s="785" t="s">
        <v>3099</v>
      </c>
      <c r="T5249" s="785" t="s">
        <v>10989</v>
      </c>
      <c r="U5249" s="785" t="s">
        <v>11285</v>
      </c>
      <c r="V5249" s="785" t="s">
        <v>2855</v>
      </c>
      <c r="W5249" s="785" t="s">
        <v>2674</v>
      </c>
      <c r="X5249" s="785"/>
      <c r="Y5249" s="615" t="str">
        <f t="shared" si="81"/>
        <v>Nicholas Kimenyi</v>
      </c>
      <c r="Z5249" s="785" t="s">
        <v>2599</v>
      </c>
      <c r="AA5249" s="785" t="s">
        <v>4314</v>
      </c>
      <c r="AB5249" s="785" t="s">
        <v>2605</v>
      </c>
      <c r="AC5249" s="785" t="s">
        <v>2606</v>
      </c>
      <c r="AD5249" s="786">
        <v>42796</v>
      </c>
    </row>
    <row r="5250" spans="1:30" ht="15.75">
      <c r="A5250" s="785" t="s">
        <v>4301</v>
      </c>
      <c r="B5250" s="785" t="s">
        <v>27971</v>
      </c>
      <c r="C5250" s="785" t="s">
        <v>4379</v>
      </c>
      <c r="D5250" s="785" t="s">
        <v>2751</v>
      </c>
      <c r="E5250" s="785" t="s">
        <v>4904</v>
      </c>
      <c r="F5250" s="786">
        <v>42380</v>
      </c>
      <c r="G5250" s="785" t="s">
        <v>4905</v>
      </c>
      <c r="H5250" s="786">
        <v>42430</v>
      </c>
      <c r="I5250" s="785" t="s">
        <v>27972</v>
      </c>
      <c r="J5250" s="785" t="s">
        <v>627</v>
      </c>
      <c r="K5250" s="785" t="s">
        <v>27973</v>
      </c>
      <c r="L5250" s="785" t="s">
        <v>27974</v>
      </c>
      <c r="M5250" s="785"/>
      <c r="N5250" s="785"/>
      <c r="O5250" s="785"/>
      <c r="P5250" s="788"/>
      <c r="Q5250" s="788"/>
      <c r="R5250" s="785" t="s">
        <v>1961</v>
      </c>
      <c r="S5250" s="785" t="s">
        <v>11651</v>
      </c>
      <c r="T5250" s="785" t="s">
        <v>3406</v>
      </c>
      <c r="U5250" s="785" t="s">
        <v>27975</v>
      </c>
      <c r="V5250" s="785" t="s">
        <v>2855</v>
      </c>
      <c r="W5250" s="785" t="s">
        <v>2674</v>
      </c>
      <c r="X5250" s="785"/>
      <c r="Y5250" s="615" t="str">
        <f t="shared" ref="Y5250:Y5313" si="82">IF(X5250="",W5250,X5250)</f>
        <v>Nicholas Kimenyi</v>
      </c>
      <c r="Z5250" s="785" t="s">
        <v>2599</v>
      </c>
      <c r="AA5250" s="785" t="s">
        <v>4314</v>
      </c>
      <c r="AB5250" s="785" t="s">
        <v>2605</v>
      </c>
      <c r="AC5250" s="785" t="s">
        <v>2606</v>
      </c>
      <c r="AD5250" s="786">
        <v>42796</v>
      </c>
    </row>
    <row r="5251" spans="1:30" ht="15.75">
      <c r="A5251" s="785" t="s">
        <v>4301</v>
      </c>
      <c r="B5251" s="785" t="s">
        <v>27976</v>
      </c>
      <c r="C5251" s="785" t="s">
        <v>4322</v>
      </c>
      <c r="D5251" s="785" t="s">
        <v>2703</v>
      </c>
      <c r="E5251" s="785" t="s">
        <v>4904</v>
      </c>
      <c r="F5251" s="786">
        <v>42380</v>
      </c>
      <c r="G5251" s="785" t="s">
        <v>4905</v>
      </c>
      <c r="H5251" s="786">
        <v>42430</v>
      </c>
      <c r="I5251" s="785" t="s">
        <v>27977</v>
      </c>
      <c r="J5251" s="785" t="s">
        <v>627</v>
      </c>
      <c r="K5251" s="785" t="s">
        <v>27978</v>
      </c>
      <c r="L5251" s="785" t="s">
        <v>27979</v>
      </c>
      <c r="M5251" s="785"/>
      <c r="N5251" s="785"/>
      <c r="O5251" s="785"/>
      <c r="P5251" s="788"/>
      <c r="Q5251" s="788"/>
      <c r="R5251" s="785" t="s">
        <v>1089</v>
      </c>
      <c r="S5251" s="785" t="s">
        <v>1164</v>
      </c>
      <c r="T5251" s="785" t="s">
        <v>1165</v>
      </c>
      <c r="U5251" s="785" t="s">
        <v>16106</v>
      </c>
      <c r="V5251" s="785" t="s">
        <v>2855</v>
      </c>
      <c r="W5251" s="785" t="s">
        <v>2674</v>
      </c>
      <c r="X5251" s="785"/>
      <c r="Y5251" s="615" t="str">
        <f t="shared" si="82"/>
        <v>Nicholas Kimenyi</v>
      </c>
      <c r="Z5251" s="785" t="s">
        <v>2599</v>
      </c>
      <c r="AA5251" s="785" t="s">
        <v>4314</v>
      </c>
      <c r="AB5251" s="785" t="s">
        <v>2605</v>
      </c>
      <c r="AC5251" s="785" t="s">
        <v>2606</v>
      </c>
      <c r="AD5251" s="786">
        <v>42796</v>
      </c>
    </row>
    <row r="5252" spans="1:30" ht="15.75">
      <c r="A5252" s="785" t="s">
        <v>4301</v>
      </c>
      <c r="B5252" s="785" t="s">
        <v>28005</v>
      </c>
      <c r="C5252" s="785" t="s">
        <v>4303</v>
      </c>
      <c r="D5252" s="785" t="s">
        <v>2599</v>
      </c>
      <c r="E5252" s="785" t="s">
        <v>4904</v>
      </c>
      <c r="F5252" s="786">
        <v>42380</v>
      </c>
      <c r="G5252" s="785" t="s">
        <v>4905</v>
      </c>
      <c r="H5252" s="786">
        <v>42430</v>
      </c>
      <c r="I5252" s="785" t="s">
        <v>28006</v>
      </c>
      <c r="J5252" s="785" t="s">
        <v>629</v>
      </c>
      <c r="K5252" s="785" t="s">
        <v>28007</v>
      </c>
      <c r="L5252" s="785" t="s">
        <v>28008</v>
      </c>
      <c r="M5252" s="785"/>
      <c r="N5252" s="785"/>
      <c r="O5252" s="785"/>
      <c r="P5252" s="787">
        <v>35.033057999999997</v>
      </c>
      <c r="Q5252" s="787">
        <v>0.49453599999999998</v>
      </c>
      <c r="R5252" s="785" t="s">
        <v>916</v>
      </c>
      <c r="S5252" s="785" t="s">
        <v>917</v>
      </c>
      <c r="T5252" s="785" t="s">
        <v>918</v>
      </c>
      <c r="U5252" s="785" t="s">
        <v>3755</v>
      </c>
      <c r="V5252" s="785" t="s">
        <v>2855</v>
      </c>
      <c r="W5252" s="785" t="s">
        <v>4055</v>
      </c>
      <c r="X5252" s="785"/>
      <c r="Y5252" s="615" t="str">
        <f t="shared" si="82"/>
        <v>Erickson K Musani</v>
      </c>
      <c r="Z5252" s="785" t="s">
        <v>2599</v>
      </c>
      <c r="AA5252" s="785" t="s">
        <v>4314</v>
      </c>
      <c r="AB5252" s="785" t="s">
        <v>2605</v>
      </c>
      <c r="AC5252" s="785" t="s">
        <v>2606</v>
      </c>
      <c r="AD5252" s="786">
        <v>42796</v>
      </c>
    </row>
    <row r="5253" spans="1:30" ht="15.75">
      <c r="A5253" s="785" t="s">
        <v>4301</v>
      </c>
      <c r="B5253" s="785" t="s">
        <v>28095</v>
      </c>
      <c r="C5253" s="785" t="s">
        <v>4303</v>
      </c>
      <c r="D5253" s="785" t="s">
        <v>2599</v>
      </c>
      <c r="E5253" s="785" t="s">
        <v>4904</v>
      </c>
      <c r="F5253" s="786">
        <v>42380</v>
      </c>
      <c r="G5253" s="785" t="s">
        <v>4905</v>
      </c>
      <c r="H5253" s="786">
        <v>42430</v>
      </c>
      <c r="I5253" s="785" t="s">
        <v>28096</v>
      </c>
      <c r="J5253" s="785" t="s">
        <v>629</v>
      </c>
      <c r="K5253" s="785" t="s">
        <v>28097</v>
      </c>
      <c r="L5253" s="785" t="s">
        <v>28098</v>
      </c>
      <c r="M5253" s="785"/>
      <c r="N5253" s="785"/>
      <c r="O5253" s="785"/>
      <c r="P5253" s="787">
        <v>36.717568999999997</v>
      </c>
      <c r="Q5253" s="787">
        <v>-1.091553</v>
      </c>
      <c r="R5253" s="785" t="s">
        <v>821</v>
      </c>
      <c r="S5253" s="785" t="s">
        <v>821</v>
      </c>
      <c r="T5253" s="785" t="s">
        <v>2619</v>
      </c>
      <c r="U5253" s="785" t="s">
        <v>821</v>
      </c>
      <c r="V5253" s="785" t="s">
        <v>2855</v>
      </c>
      <c r="W5253" s="785" t="s">
        <v>26104</v>
      </c>
      <c r="X5253" s="785"/>
      <c r="Y5253" s="615" t="str">
        <f t="shared" si="82"/>
        <v>Charles Nguru</v>
      </c>
      <c r="Z5253" s="785" t="s">
        <v>2599</v>
      </c>
      <c r="AA5253" s="785" t="s">
        <v>4314</v>
      </c>
      <c r="AB5253" s="785" t="s">
        <v>2605</v>
      </c>
      <c r="AC5253" s="785" t="s">
        <v>2606</v>
      </c>
      <c r="AD5253" s="786">
        <v>42796</v>
      </c>
    </row>
    <row r="5254" spans="1:30" ht="15.75">
      <c r="A5254" s="785" t="s">
        <v>4301</v>
      </c>
      <c r="B5254" s="785" t="s">
        <v>28151</v>
      </c>
      <c r="C5254" s="785" t="s">
        <v>4303</v>
      </c>
      <c r="D5254" s="785" t="s">
        <v>2599</v>
      </c>
      <c r="E5254" s="785" t="s">
        <v>4904</v>
      </c>
      <c r="F5254" s="786">
        <v>42380</v>
      </c>
      <c r="G5254" s="785" t="s">
        <v>4905</v>
      </c>
      <c r="H5254" s="786">
        <v>42430</v>
      </c>
      <c r="I5254" s="785" t="s">
        <v>28152</v>
      </c>
      <c r="J5254" s="785" t="s">
        <v>629</v>
      </c>
      <c r="K5254" s="785" t="s">
        <v>2612</v>
      </c>
      <c r="L5254" s="785" t="s">
        <v>28153</v>
      </c>
      <c r="M5254" s="785"/>
      <c r="N5254" s="785"/>
      <c r="O5254" s="785"/>
      <c r="P5254" s="787">
        <v>37.483145999999998</v>
      </c>
      <c r="Q5254" s="787">
        <v>-0.48463699999999998</v>
      </c>
      <c r="R5254" s="785" t="s">
        <v>1089</v>
      </c>
      <c r="S5254" s="785" t="s">
        <v>1164</v>
      </c>
      <c r="T5254" s="785" t="s">
        <v>7188</v>
      </c>
      <c r="U5254" s="785" t="s">
        <v>3774</v>
      </c>
      <c r="V5254" s="785" t="s">
        <v>2855</v>
      </c>
      <c r="W5254" s="785" t="s">
        <v>2871</v>
      </c>
      <c r="X5254" s="785"/>
      <c r="Y5254" s="615" t="str">
        <f t="shared" si="82"/>
        <v>SNV MKD Training</v>
      </c>
      <c r="Z5254" s="785" t="s">
        <v>2599</v>
      </c>
      <c r="AA5254" s="785" t="s">
        <v>4314</v>
      </c>
      <c r="AB5254" s="785" t="s">
        <v>2683</v>
      </c>
      <c r="AC5254" s="785" t="s">
        <v>2606</v>
      </c>
      <c r="AD5254" s="786">
        <v>42796</v>
      </c>
    </row>
    <row r="5255" spans="1:30" ht="15.75">
      <c r="A5255" s="785" t="s">
        <v>4301</v>
      </c>
      <c r="B5255" s="785" t="s">
        <v>28158</v>
      </c>
      <c r="C5255" s="785" t="s">
        <v>4322</v>
      </c>
      <c r="D5255" s="785" t="s">
        <v>2618</v>
      </c>
      <c r="E5255" s="785" t="s">
        <v>4904</v>
      </c>
      <c r="F5255" s="786">
        <v>42380</v>
      </c>
      <c r="G5255" s="785" t="s">
        <v>4905</v>
      </c>
      <c r="H5255" s="786">
        <v>42430</v>
      </c>
      <c r="I5255" s="785" t="s">
        <v>28159</v>
      </c>
      <c r="J5255" s="785" t="s">
        <v>627</v>
      </c>
      <c r="K5255" s="785" t="s">
        <v>28160</v>
      </c>
      <c r="L5255" s="785" t="s">
        <v>28161</v>
      </c>
      <c r="M5255" s="785"/>
      <c r="N5255" s="785"/>
      <c r="O5255" s="785"/>
      <c r="P5255" s="787">
        <v>34.551003999999999</v>
      </c>
      <c r="Q5255" s="787">
        <v>0.58440000000000003</v>
      </c>
      <c r="R5255" s="785" t="s">
        <v>2301</v>
      </c>
      <c r="S5255" s="785" t="s">
        <v>11162</v>
      </c>
      <c r="T5255" s="785" t="s">
        <v>11162</v>
      </c>
      <c r="U5255" s="785" t="s">
        <v>3869</v>
      </c>
      <c r="V5255" s="785" t="s">
        <v>2855</v>
      </c>
      <c r="W5255" s="785" t="s">
        <v>6356</v>
      </c>
      <c r="X5255" s="785"/>
      <c r="Y5255" s="615" t="str">
        <f t="shared" si="82"/>
        <v>Gillet Lihanda</v>
      </c>
      <c r="Z5255" s="785" t="s">
        <v>2599</v>
      </c>
      <c r="AA5255" s="785" t="s">
        <v>4314</v>
      </c>
      <c r="AB5255" s="785" t="s">
        <v>2683</v>
      </c>
      <c r="AC5255" s="785" t="s">
        <v>2606</v>
      </c>
      <c r="AD5255" s="786">
        <v>42796</v>
      </c>
    </row>
    <row r="5256" spans="1:30" ht="15.75">
      <c r="A5256" s="785" t="s">
        <v>4301</v>
      </c>
      <c r="B5256" s="785" t="s">
        <v>28313</v>
      </c>
      <c r="C5256" s="785" t="s">
        <v>4303</v>
      </c>
      <c r="D5256" s="785" t="s">
        <v>2599</v>
      </c>
      <c r="E5256" s="785" t="s">
        <v>4904</v>
      </c>
      <c r="F5256" s="786">
        <v>42380</v>
      </c>
      <c r="G5256" s="785" t="s">
        <v>4905</v>
      </c>
      <c r="H5256" s="786">
        <v>42430</v>
      </c>
      <c r="I5256" s="785" t="s">
        <v>28314</v>
      </c>
      <c r="J5256" s="785" t="s">
        <v>629</v>
      </c>
      <c r="K5256" s="785" t="s">
        <v>28315</v>
      </c>
      <c r="L5256" s="785" t="s">
        <v>28316</v>
      </c>
      <c r="M5256" s="785"/>
      <c r="N5256" s="785"/>
      <c r="O5256" s="785"/>
      <c r="P5256" s="787">
        <v>37.475318999999999</v>
      </c>
      <c r="Q5256" s="787">
        <v>-0.48492099999999999</v>
      </c>
      <c r="R5256" s="785" t="s">
        <v>1089</v>
      </c>
      <c r="S5256" s="785" t="s">
        <v>1164</v>
      </c>
      <c r="T5256" s="785" t="s">
        <v>7188</v>
      </c>
      <c r="U5256" s="785" t="s">
        <v>3774</v>
      </c>
      <c r="V5256" s="785" t="s">
        <v>2855</v>
      </c>
      <c r="W5256" s="785" t="s">
        <v>3342</v>
      </c>
      <c r="X5256" s="785"/>
      <c r="Y5256" s="615" t="str">
        <f t="shared" si="82"/>
        <v>Joshua Wachira</v>
      </c>
      <c r="Z5256" s="785" t="s">
        <v>2599</v>
      </c>
      <c r="AA5256" s="785" t="s">
        <v>4314</v>
      </c>
      <c r="AB5256" s="785" t="s">
        <v>2683</v>
      </c>
      <c r="AC5256" s="785" t="s">
        <v>2606</v>
      </c>
      <c r="AD5256" s="786">
        <v>42796</v>
      </c>
    </row>
    <row r="5257" spans="1:30" ht="15.75">
      <c r="A5257" s="785" t="s">
        <v>4301</v>
      </c>
      <c r="B5257" s="785" t="s">
        <v>28484</v>
      </c>
      <c r="C5257" s="785" t="s">
        <v>4322</v>
      </c>
      <c r="D5257" s="785" t="s">
        <v>2703</v>
      </c>
      <c r="E5257" s="785" t="s">
        <v>4904</v>
      </c>
      <c r="F5257" s="786">
        <v>42380</v>
      </c>
      <c r="G5257" s="785" t="s">
        <v>4905</v>
      </c>
      <c r="H5257" s="786">
        <v>42430</v>
      </c>
      <c r="I5257" s="785" t="s">
        <v>28485</v>
      </c>
      <c r="J5257" s="785" t="s">
        <v>629</v>
      </c>
      <c r="K5257" s="785" t="s">
        <v>2612</v>
      </c>
      <c r="L5257" s="785" t="s">
        <v>28486</v>
      </c>
      <c r="M5257" s="785"/>
      <c r="N5257" s="785"/>
      <c r="O5257" s="785"/>
      <c r="P5257" s="788"/>
      <c r="Q5257" s="788"/>
      <c r="R5257" s="785" t="s">
        <v>1228</v>
      </c>
      <c r="S5257" s="785" t="s">
        <v>1229</v>
      </c>
      <c r="T5257" s="785" t="s">
        <v>28487</v>
      </c>
      <c r="U5257" s="785" t="s">
        <v>2599</v>
      </c>
      <c r="V5257" s="785" t="s">
        <v>2855</v>
      </c>
      <c r="W5257" s="785" t="s">
        <v>2674</v>
      </c>
      <c r="X5257" s="785"/>
      <c r="Y5257" s="615" t="str">
        <f t="shared" si="82"/>
        <v>Nicholas Kimenyi</v>
      </c>
      <c r="Z5257" s="785" t="s">
        <v>2599</v>
      </c>
      <c r="AA5257" s="785" t="s">
        <v>4314</v>
      </c>
      <c r="AB5257" s="785" t="s">
        <v>2605</v>
      </c>
      <c r="AC5257" s="785" t="s">
        <v>2606</v>
      </c>
      <c r="AD5257" s="786">
        <v>43314</v>
      </c>
    </row>
    <row r="5258" spans="1:30" ht="15.75">
      <c r="A5258" s="785" t="s">
        <v>4301</v>
      </c>
      <c r="B5258" s="785" t="s">
        <v>29030</v>
      </c>
      <c r="C5258" s="785" t="s">
        <v>4303</v>
      </c>
      <c r="D5258" s="785" t="s">
        <v>2599</v>
      </c>
      <c r="E5258" s="785" t="s">
        <v>4904</v>
      </c>
      <c r="F5258" s="786">
        <v>42380</v>
      </c>
      <c r="G5258" s="785" t="s">
        <v>4905</v>
      </c>
      <c r="H5258" s="786">
        <v>42430</v>
      </c>
      <c r="I5258" s="785" t="s">
        <v>29031</v>
      </c>
      <c r="J5258" s="785" t="s">
        <v>629</v>
      </c>
      <c r="K5258" s="785" t="s">
        <v>29032</v>
      </c>
      <c r="L5258" s="785" t="s">
        <v>29033</v>
      </c>
      <c r="M5258" s="785"/>
      <c r="N5258" s="785"/>
      <c r="O5258" s="785"/>
      <c r="P5258" s="787">
        <v>36.110218000000003</v>
      </c>
      <c r="Q5258" s="787">
        <v>-0.22603799999999999</v>
      </c>
      <c r="R5258" s="785" t="s">
        <v>695</v>
      </c>
      <c r="S5258" s="785" t="s">
        <v>1204</v>
      </c>
      <c r="T5258" s="785" t="s">
        <v>1543</v>
      </c>
      <c r="U5258" s="785" t="s">
        <v>3406</v>
      </c>
      <c r="V5258" s="785" t="s">
        <v>2855</v>
      </c>
      <c r="W5258" s="785" t="s">
        <v>3042</v>
      </c>
      <c r="X5258" s="785"/>
      <c r="Y5258" s="615" t="str">
        <f t="shared" si="82"/>
        <v>Samjubiotec Enterprises</v>
      </c>
      <c r="Z5258" s="785" t="s">
        <v>2599</v>
      </c>
      <c r="AA5258" s="785" t="s">
        <v>4349</v>
      </c>
      <c r="AB5258" s="785" t="s">
        <v>2605</v>
      </c>
      <c r="AC5258" s="785" t="s">
        <v>2606</v>
      </c>
      <c r="AD5258" s="786">
        <v>42796</v>
      </c>
    </row>
    <row r="5259" spans="1:30" ht="15.75">
      <c r="A5259" s="785" t="s">
        <v>4301</v>
      </c>
      <c r="B5259" s="785" t="s">
        <v>29038</v>
      </c>
      <c r="C5259" s="785" t="s">
        <v>4303</v>
      </c>
      <c r="D5259" s="785" t="s">
        <v>2599</v>
      </c>
      <c r="E5259" s="785" t="s">
        <v>4904</v>
      </c>
      <c r="F5259" s="786">
        <v>42380</v>
      </c>
      <c r="G5259" s="785" t="s">
        <v>4905</v>
      </c>
      <c r="H5259" s="786">
        <v>42430</v>
      </c>
      <c r="I5259" s="785" t="s">
        <v>29039</v>
      </c>
      <c r="J5259" s="785" t="s">
        <v>629</v>
      </c>
      <c r="K5259" s="785" t="s">
        <v>29040</v>
      </c>
      <c r="L5259" s="785" t="s">
        <v>29041</v>
      </c>
      <c r="M5259" s="785"/>
      <c r="N5259" s="785"/>
      <c r="O5259" s="785"/>
      <c r="P5259" s="787">
        <v>37.515115000000002</v>
      </c>
      <c r="Q5259" s="787">
        <v>-0.39967900000000001</v>
      </c>
      <c r="R5259" s="785" t="s">
        <v>1089</v>
      </c>
      <c r="S5259" s="785" t="s">
        <v>2731</v>
      </c>
      <c r="T5259" s="785" t="s">
        <v>7453</v>
      </c>
      <c r="U5259" s="785" t="s">
        <v>7454</v>
      </c>
      <c r="V5259" s="785" t="s">
        <v>2855</v>
      </c>
      <c r="W5259" s="785" t="s">
        <v>3005</v>
      </c>
      <c r="X5259" s="785"/>
      <c r="Y5259" s="615" t="str">
        <f t="shared" si="82"/>
        <v>Eastern Bioteck</v>
      </c>
      <c r="Z5259" s="785" t="s">
        <v>2599</v>
      </c>
      <c r="AA5259" s="785" t="s">
        <v>4349</v>
      </c>
      <c r="AB5259" s="785" t="s">
        <v>2605</v>
      </c>
      <c r="AC5259" s="785" t="s">
        <v>2606</v>
      </c>
      <c r="AD5259" s="786">
        <v>42796</v>
      </c>
    </row>
    <row r="5260" spans="1:30" ht="15.75">
      <c r="A5260" s="785" t="s">
        <v>4301</v>
      </c>
      <c r="B5260" s="785" t="s">
        <v>29160</v>
      </c>
      <c r="C5260" s="785" t="s">
        <v>4303</v>
      </c>
      <c r="D5260" s="785" t="s">
        <v>2599</v>
      </c>
      <c r="E5260" s="785" t="s">
        <v>4904</v>
      </c>
      <c r="F5260" s="786">
        <v>42380</v>
      </c>
      <c r="G5260" s="785" t="s">
        <v>4905</v>
      </c>
      <c r="H5260" s="786">
        <v>42430</v>
      </c>
      <c r="I5260" s="785" t="s">
        <v>29161</v>
      </c>
      <c r="J5260" s="785" t="s">
        <v>629</v>
      </c>
      <c r="K5260" s="785" t="s">
        <v>2612</v>
      </c>
      <c r="L5260" s="785" t="s">
        <v>29162</v>
      </c>
      <c r="M5260" s="785"/>
      <c r="N5260" s="785"/>
      <c r="O5260" s="785"/>
      <c r="P5260" s="787">
        <v>37.545121000000002</v>
      </c>
      <c r="Q5260" s="787">
        <v>-0.44185000000000002</v>
      </c>
      <c r="R5260" s="785" t="s">
        <v>1089</v>
      </c>
      <c r="S5260" s="785" t="s">
        <v>2731</v>
      </c>
      <c r="T5260" s="785" t="s">
        <v>2731</v>
      </c>
      <c r="U5260" s="785" t="s">
        <v>29163</v>
      </c>
      <c r="V5260" s="785" t="s">
        <v>2855</v>
      </c>
      <c r="W5260" s="785" t="s">
        <v>3005</v>
      </c>
      <c r="X5260" s="785"/>
      <c r="Y5260" s="615" t="str">
        <f t="shared" si="82"/>
        <v>Eastern Bioteck</v>
      </c>
      <c r="Z5260" s="785" t="s">
        <v>2599</v>
      </c>
      <c r="AA5260" s="785" t="s">
        <v>4349</v>
      </c>
      <c r="AB5260" s="785" t="s">
        <v>2605</v>
      </c>
      <c r="AC5260" s="785" t="s">
        <v>2606</v>
      </c>
      <c r="AD5260" s="786">
        <v>42796</v>
      </c>
    </row>
    <row r="5261" spans="1:30" ht="15.75">
      <c r="A5261" s="785" t="s">
        <v>4301</v>
      </c>
      <c r="B5261" s="785" t="s">
        <v>29187</v>
      </c>
      <c r="C5261" s="785" t="s">
        <v>4303</v>
      </c>
      <c r="D5261" s="785" t="s">
        <v>2599</v>
      </c>
      <c r="E5261" s="785" t="s">
        <v>4904</v>
      </c>
      <c r="F5261" s="786">
        <v>42380</v>
      </c>
      <c r="G5261" s="785" t="s">
        <v>4905</v>
      </c>
      <c r="H5261" s="786">
        <v>42430</v>
      </c>
      <c r="I5261" s="785" t="s">
        <v>29188</v>
      </c>
      <c r="J5261" s="785" t="s">
        <v>627</v>
      </c>
      <c r="K5261" s="785" t="s">
        <v>29189</v>
      </c>
      <c r="L5261" s="785" t="s">
        <v>29190</v>
      </c>
      <c r="M5261" s="785"/>
      <c r="N5261" s="785"/>
      <c r="O5261" s="785"/>
      <c r="P5261" s="787">
        <v>36.993602000000003</v>
      </c>
      <c r="Q5261" s="787">
        <v>-1.0207999999999999</v>
      </c>
      <c r="R5261" s="785" t="s">
        <v>821</v>
      </c>
      <c r="S5261" s="785" t="s">
        <v>2868</v>
      </c>
      <c r="T5261" s="785" t="s">
        <v>8510</v>
      </c>
      <c r="U5261" s="785" t="s">
        <v>8510</v>
      </c>
      <c r="V5261" s="785" t="s">
        <v>2855</v>
      </c>
      <c r="W5261" s="785" t="s">
        <v>2707</v>
      </c>
      <c r="X5261" s="785"/>
      <c r="Y5261" s="615" t="str">
        <f t="shared" si="82"/>
        <v>Fagaden Enterprises</v>
      </c>
      <c r="Z5261" s="785" t="s">
        <v>2599</v>
      </c>
      <c r="AA5261" s="785" t="s">
        <v>4349</v>
      </c>
      <c r="AB5261" s="785" t="s">
        <v>2605</v>
      </c>
      <c r="AC5261" s="785" t="s">
        <v>2606</v>
      </c>
      <c r="AD5261" s="786">
        <v>42796</v>
      </c>
    </row>
    <row r="5262" spans="1:30" ht="15.75">
      <c r="A5262" s="785" t="s">
        <v>4301</v>
      </c>
      <c r="B5262" s="785" t="s">
        <v>29893</v>
      </c>
      <c r="C5262" s="785" t="s">
        <v>4303</v>
      </c>
      <c r="D5262" s="785" t="s">
        <v>2599</v>
      </c>
      <c r="E5262" s="785" t="s">
        <v>4904</v>
      </c>
      <c r="F5262" s="786">
        <v>42380</v>
      </c>
      <c r="G5262" s="785" t="s">
        <v>4905</v>
      </c>
      <c r="H5262" s="786">
        <v>42430</v>
      </c>
      <c r="I5262" s="785" t="s">
        <v>29894</v>
      </c>
      <c r="J5262" s="785" t="s">
        <v>629</v>
      </c>
      <c r="K5262" s="785" t="s">
        <v>2612</v>
      </c>
      <c r="L5262" s="785" t="s">
        <v>29895</v>
      </c>
      <c r="M5262" s="785"/>
      <c r="N5262" s="785"/>
      <c r="O5262" s="785"/>
      <c r="P5262" s="787">
        <v>37.942050999999999</v>
      </c>
      <c r="Q5262" s="787">
        <v>0.220689</v>
      </c>
      <c r="R5262" s="785" t="s">
        <v>1104</v>
      </c>
      <c r="S5262" s="785" t="s">
        <v>2806</v>
      </c>
      <c r="T5262" s="785" t="s">
        <v>3252</v>
      </c>
      <c r="U5262" s="785" t="s">
        <v>29896</v>
      </c>
      <c r="V5262" s="785" t="s">
        <v>2855</v>
      </c>
      <c r="W5262" s="785" t="s">
        <v>3253</v>
      </c>
      <c r="X5262" s="785"/>
      <c r="Y5262" s="615" t="str">
        <f t="shared" si="82"/>
        <v>Likunga Company Limited</v>
      </c>
      <c r="Z5262" s="785" t="s">
        <v>2599</v>
      </c>
      <c r="AA5262" s="785" t="s">
        <v>4349</v>
      </c>
      <c r="AB5262" s="785" t="s">
        <v>2605</v>
      </c>
      <c r="AC5262" s="785" t="s">
        <v>2606</v>
      </c>
      <c r="AD5262" s="786">
        <v>42796</v>
      </c>
    </row>
    <row r="5263" spans="1:30" ht="15.75">
      <c r="A5263" s="785" t="s">
        <v>4301</v>
      </c>
      <c r="B5263" s="785" t="s">
        <v>30595</v>
      </c>
      <c r="C5263" s="785" t="s">
        <v>4303</v>
      </c>
      <c r="D5263" s="785" t="s">
        <v>2599</v>
      </c>
      <c r="E5263" s="785" t="s">
        <v>4904</v>
      </c>
      <c r="F5263" s="786">
        <v>42380</v>
      </c>
      <c r="G5263" s="785" t="s">
        <v>4905</v>
      </c>
      <c r="H5263" s="786">
        <v>42430</v>
      </c>
      <c r="I5263" s="785" t="s">
        <v>30596</v>
      </c>
      <c r="J5263" s="785" t="s">
        <v>629</v>
      </c>
      <c r="K5263" s="785" t="s">
        <v>2612</v>
      </c>
      <c r="L5263" s="785" t="s">
        <v>30597</v>
      </c>
      <c r="M5263" s="785"/>
      <c r="N5263" s="785"/>
      <c r="O5263" s="785"/>
      <c r="P5263" s="787">
        <v>36.904246999999998</v>
      </c>
      <c r="Q5263" s="787">
        <v>-1.5399929999999999</v>
      </c>
      <c r="R5263" s="785" t="s">
        <v>1325</v>
      </c>
      <c r="S5263" s="785" t="s">
        <v>3088</v>
      </c>
      <c r="T5263" s="785" t="s">
        <v>30598</v>
      </c>
      <c r="U5263" s="785" t="s">
        <v>30599</v>
      </c>
      <c r="V5263" s="785" t="s">
        <v>6015</v>
      </c>
      <c r="W5263" s="785" t="s">
        <v>2608</v>
      </c>
      <c r="X5263" s="785"/>
      <c r="Y5263" s="615" t="str">
        <f t="shared" si="82"/>
        <v>Biogas International Limited</v>
      </c>
      <c r="Z5263" s="785" t="s">
        <v>2599</v>
      </c>
      <c r="AA5263" s="785" t="s">
        <v>5464</v>
      </c>
      <c r="AB5263" s="785" t="s">
        <v>2609</v>
      </c>
      <c r="AC5263" s="785" t="s">
        <v>2610</v>
      </c>
      <c r="AD5263" s="786">
        <v>42796</v>
      </c>
    </row>
    <row r="5264" spans="1:30" ht="15.75">
      <c r="A5264" s="785" t="s">
        <v>4301</v>
      </c>
      <c r="B5264" s="785" t="s">
        <v>30622</v>
      </c>
      <c r="C5264" s="785" t="s">
        <v>4379</v>
      </c>
      <c r="D5264" s="785" t="s">
        <v>2598</v>
      </c>
      <c r="E5264" s="785" t="s">
        <v>4904</v>
      </c>
      <c r="F5264" s="786">
        <v>42380</v>
      </c>
      <c r="G5264" s="785" t="s">
        <v>4905</v>
      </c>
      <c r="H5264" s="786">
        <v>42430</v>
      </c>
      <c r="I5264" s="785" t="s">
        <v>30623</v>
      </c>
      <c r="J5264" s="785" t="s">
        <v>629</v>
      </c>
      <c r="K5264" s="785" t="s">
        <v>2612</v>
      </c>
      <c r="L5264" s="785" t="s">
        <v>30624</v>
      </c>
      <c r="M5264" s="785"/>
      <c r="N5264" s="785"/>
      <c r="O5264" s="785"/>
      <c r="P5264" s="787">
        <v>37.519278999999997</v>
      </c>
      <c r="Q5264" s="787">
        <v>-0.60371600000000003</v>
      </c>
      <c r="R5264" s="785" t="s">
        <v>1089</v>
      </c>
      <c r="S5264" s="785" t="s">
        <v>3078</v>
      </c>
      <c r="T5264" s="785" t="s">
        <v>30625</v>
      </c>
      <c r="U5264" s="785" t="s">
        <v>2691</v>
      </c>
      <c r="V5264" s="785" t="s">
        <v>6015</v>
      </c>
      <c r="W5264" s="785" t="s">
        <v>2608</v>
      </c>
      <c r="X5264" s="785"/>
      <c r="Y5264" s="615" t="str">
        <f t="shared" si="82"/>
        <v>Biogas International Limited</v>
      </c>
      <c r="Z5264" s="785" t="s">
        <v>2599</v>
      </c>
      <c r="AA5264" s="785" t="s">
        <v>5464</v>
      </c>
      <c r="AB5264" s="785" t="s">
        <v>2609</v>
      </c>
      <c r="AC5264" s="785" t="s">
        <v>2610</v>
      </c>
      <c r="AD5264" s="786">
        <v>42796</v>
      </c>
    </row>
    <row r="5265" spans="1:30" ht="15.75">
      <c r="A5265" s="785" t="s">
        <v>4301</v>
      </c>
      <c r="B5265" s="785" t="s">
        <v>30806</v>
      </c>
      <c r="C5265" s="785" t="s">
        <v>4322</v>
      </c>
      <c r="D5265" s="785" t="s">
        <v>2703</v>
      </c>
      <c r="E5265" s="785" t="s">
        <v>4904</v>
      </c>
      <c r="F5265" s="786">
        <v>42380</v>
      </c>
      <c r="G5265" s="785" t="s">
        <v>4905</v>
      </c>
      <c r="H5265" s="786">
        <v>42430</v>
      </c>
      <c r="I5265" s="785" t="s">
        <v>30807</v>
      </c>
      <c r="J5265" s="785" t="s">
        <v>629</v>
      </c>
      <c r="K5265" s="785" t="s">
        <v>30808</v>
      </c>
      <c r="L5265" s="785" t="s">
        <v>30809</v>
      </c>
      <c r="M5265" s="785"/>
      <c r="N5265" s="785"/>
      <c r="O5265" s="785"/>
      <c r="P5265" s="788"/>
      <c r="Q5265" s="788"/>
      <c r="R5265" s="785" t="s">
        <v>1961</v>
      </c>
      <c r="S5265" s="785" t="s">
        <v>2600</v>
      </c>
      <c r="T5265" s="785" t="s">
        <v>2077</v>
      </c>
      <c r="U5265" s="785" t="s">
        <v>11765</v>
      </c>
      <c r="V5265" s="785" t="s">
        <v>3004</v>
      </c>
      <c r="W5265" s="785" t="s">
        <v>2674</v>
      </c>
      <c r="X5265" s="785"/>
      <c r="Y5265" s="615" t="str">
        <f t="shared" si="82"/>
        <v>Nicholas Kimenyi</v>
      </c>
      <c r="Z5265" s="785" t="s">
        <v>2599</v>
      </c>
      <c r="AA5265" s="785" t="s">
        <v>4314</v>
      </c>
      <c r="AB5265" s="785" t="s">
        <v>2605</v>
      </c>
      <c r="AC5265" s="785" t="s">
        <v>2606</v>
      </c>
      <c r="AD5265" s="786">
        <v>42796</v>
      </c>
    </row>
    <row r="5266" spans="1:30" ht="15.75">
      <c r="A5266" s="785" t="s">
        <v>4301</v>
      </c>
      <c r="B5266" s="785" t="s">
        <v>30866</v>
      </c>
      <c r="C5266" s="785" t="s">
        <v>4322</v>
      </c>
      <c r="D5266" s="785" t="s">
        <v>2703</v>
      </c>
      <c r="E5266" s="785" t="s">
        <v>4904</v>
      </c>
      <c r="F5266" s="786">
        <v>42380</v>
      </c>
      <c r="G5266" s="785" t="s">
        <v>4905</v>
      </c>
      <c r="H5266" s="786">
        <v>42430</v>
      </c>
      <c r="I5266" s="785" t="s">
        <v>30867</v>
      </c>
      <c r="J5266" s="785" t="s">
        <v>627</v>
      </c>
      <c r="K5266" s="785" t="s">
        <v>30868</v>
      </c>
      <c r="L5266" s="785" t="s">
        <v>30869</v>
      </c>
      <c r="M5266" s="785"/>
      <c r="N5266" s="785"/>
      <c r="O5266" s="785"/>
      <c r="P5266" s="788"/>
      <c r="Q5266" s="788"/>
      <c r="R5266" s="785" t="s">
        <v>1961</v>
      </c>
      <c r="S5266" s="785" t="s">
        <v>2600</v>
      </c>
      <c r="T5266" s="785" t="s">
        <v>2599</v>
      </c>
      <c r="U5266" s="785" t="s">
        <v>2599</v>
      </c>
      <c r="V5266" s="785" t="s">
        <v>3004</v>
      </c>
      <c r="W5266" s="785" t="s">
        <v>2674</v>
      </c>
      <c r="X5266" s="785"/>
      <c r="Y5266" s="615" t="str">
        <f t="shared" si="82"/>
        <v>Nicholas Kimenyi</v>
      </c>
      <c r="Z5266" s="785" t="s">
        <v>2599</v>
      </c>
      <c r="AA5266" s="785" t="s">
        <v>4314</v>
      </c>
      <c r="AB5266" s="785" t="s">
        <v>2605</v>
      </c>
      <c r="AC5266" s="785" t="s">
        <v>2606</v>
      </c>
      <c r="AD5266" s="786">
        <v>42796</v>
      </c>
    </row>
    <row r="5267" spans="1:30" ht="15.75">
      <c r="A5267" s="785" t="s">
        <v>4301</v>
      </c>
      <c r="B5267" s="785" t="s">
        <v>31375</v>
      </c>
      <c r="C5267" s="785" t="s">
        <v>4303</v>
      </c>
      <c r="D5267" s="785" t="s">
        <v>2599</v>
      </c>
      <c r="E5267" s="785" t="s">
        <v>4904</v>
      </c>
      <c r="F5267" s="786">
        <v>42380</v>
      </c>
      <c r="G5267" s="785" t="s">
        <v>4905</v>
      </c>
      <c r="H5267" s="786">
        <v>42430</v>
      </c>
      <c r="I5267" s="785" t="s">
        <v>31376</v>
      </c>
      <c r="J5267" s="785" t="s">
        <v>627</v>
      </c>
      <c r="K5267" s="785" t="s">
        <v>31377</v>
      </c>
      <c r="L5267" s="785" t="s">
        <v>31378</v>
      </c>
      <c r="M5267" s="785"/>
      <c r="N5267" s="785"/>
      <c r="O5267" s="785"/>
      <c r="P5267" s="787">
        <v>37.644452000000001</v>
      </c>
      <c r="Q5267" s="787">
        <v>-0.34631000000000001</v>
      </c>
      <c r="R5267" s="785" t="s">
        <v>1266</v>
      </c>
      <c r="S5267" s="785" t="s">
        <v>3150</v>
      </c>
      <c r="T5267" s="785" t="s">
        <v>4037</v>
      </c>
      <c r="U5267" s="785" t="s">
        <v>31379</v>
      </c>
      <c r="V5267" s="785" t="s">
        <v>3004</v>
      </c>
      <c r="W5267" s="785" t="s">
        <v>2808</v>
      </c>
      <c r="X5267" s="785"/>
      <c r="Y5267" s="615" t="str">
        <f t="shared" si="82"/>
        <v>Igwemas General Digester Ltd</v>
      </c>
      <c r="Z5267" s="785" t="s">
        <v>2599</v>
      </c>
      <c r="AA5267" s="785" t="s">
        <v>4349</v>
      </c>
      <c r="AB5267" s="785" t="s">
        <v>2683</v>
      </c>
      <c r="AC5267" s="785" t="s">
        <v>2606</v>
      </c>
      <c r="AD5267" s="786">
        <v>42796</v>
      </c>
    </row>
    <row r="5268" spans="1:30" ht="15.75">
      <c r="A5268" s="785" t="s">
        <v>4301</v>
      </c>
      <c r="B5268" s="785" t="s">
        <v>32067</v>
      </c>
      <c r="C5268" s="785" t="s">
        <v>4322</v>
      </c>
      <c r="D5268" s="785" t="s">
        <v>2703</v>
      </c>
      <c r="E5268" s="785" t="s">
        <v>4904</v>
      </c>
      <c r="F5268" s="786">
        <v>42380</v>
      </c>
      <c r="G5268" s="785" t="s">
        <v>4905</v>
      </c>
      <c r="H5268" s="786">
        <v>42430</v>
      </c>
      <c r="I5268" s="785" t="s">
        <v>32068</v>
      </c>
      <c r="J5268" s="785" t="s">
        <v>629</v>
      </c>
      <c r="K5268" s="785" t="s">
        <v>2612</v>
      </c>
      <c r="L5268" s="785" t="s">
        <v>32069</v>
      </c>
      <c r="M5268" s="785"/>
      <c r="N5268" s="785"/>
      <c r="O5268" s="785"/>
      <c r="P5268" s="788"/>
      <c r="Q5268" s="788"/>
      <c r="R5268" s="785" t="s">
        <v>1961</v>
      </c>
      <c r="S5268" s="785" t="s">
        <v>2600</v>
      </c>
      <c r="T5268" s="785" t="s">
        <v>1963</v>
      </c>
      <c r="U5268" s="785" t="s">
        <v>2672</v>
      </c>
      <c r="V5268" s="785" t="s">
        <v>3070</v>
      </c>
      <c r="W5268" s="785" t="s">
        <v>2674</v>
      </c>
      <c r="X5268" s="785"/>
      <c r="Y5268" s="615" t="str">
        <f t="shared" si="82"/>
        <v>Nicholas Kimenyi</v>
      </c>
      <c r="Z5268" s="785" t="s">
        <v>2599</v>
      </c>
      <c r="AA5268" s="785" t="s">
        <v>4314</v>
      </c>
      <c r="AB5268" s="785" t="s">
        <v>2605</v>
      </c>
      <c r="AC5268" s="785" t="s">
        <v>2606</v>
      </c>
      <c r="AD5268" s="786">
        <v>42796</v>
      </c>
    </row>
    <row r="5269" spans="1:30" ht="15.75">
      <c r="A5269" s="785" t="s">
        <v>4301</v>
      </c>
      <c r="B5269" s="785" t="s">
        <v>32078</v>
      </c>
      <c r="C5269" s="785" t="s">
        <v>4303</v>
      </c>
      <c r="D5269" s="785" t="s">
        <v>2599</v>
      </c>
      <c r="E5269" s="785" t="s">
        <v>4904</v>
      </c>
      <c r="F5269" s="786">
        <v>42380</v>
      </c>
      <c r="G5269" s="785" t="s">
        <v>4905</v>
      </c>
      <c r="H5269" s="786">
        <v>42430</v>
      </c>
      <c r="I5269" s="785" t="s">
        <v>32079</v>
      </c>
      <c r="J5269" s="785" t="s">
        <v>629</v>
      </c>
      <c r="K5269" s="785" t="s">
        <v>32080</v>
      </c>
      <c r="L5269" s="785" t="s">
        <v>32081</v>
      </c>
      <c r="M5269" s="785"/>
      <c r="N5269" s="785"/>
      <c r="O5269" s="785"/>
      <c r="P5269" s="787">
        <v>36.675877</v>
      </c>
      <c r="Q5269" s="787">
        <v>-1.3453900000000001</v>
      </c>
      <c r="R5269" s="785" t="s">
        <v>1325</v>
      </c>
      <c r="S5269" s="785" t="s">
        <v>1326</v>
      </c>
      <c r="T5269" s="785" t="s">
        <v>2861</v>
      </c>
      <c r="U5269" s="785" t="s">
        <v>1011</v>
      </c>
      <c r="V5269" s="785" t="s">
        <v>3070</v>
      </c>
      <c r="W5269" s="785" t="s">
        <v>3385</v>
      </c>
      <c r="X5269" s="785"/>
      <c r="Y5269" s="615" t="str">
        <f t="shared" si="82"/>
        <v>Wonderflame Biogas Contractors</v>
      </c>
      <c r="Z5269" s="785" t="s">
        <v>2599</v>
      </c>
      <c r="AA5269" s="785" t="s">
        <v>4314</v>
      </c>
      <c r="AB5269" s="785" t="s">
        <v>2605</v>
      </c>
      <c r="AC5269" s="785" t="s">
        <v>2606</v>
      </c>
      <c r="AD5269" s="786">
        <v>42796</v>
      </c>
    </row>
    <row r="5270" spans="1:30" ht="15.75">
      <c r="A5270" s="785" t="s">
        <v>4301</v>
      </c>
      <c r="B5270" s="785" t="s">
        <v>32129</v>
      </c>
      <c r="C5270" s="785" t="s">
        <v>4303</v>
      </c>
      <c r="D5270" s="785" t="s">
        <v>2599</v>
      </c>
      <c r="E5270" s="785" t="s">
        <v>4904</v>
      </c>
      <c r="F5270" s="786">
        <v>42380</v>
      </c>
      <c r="G5270" s="785" t="s">
        <v>4905</v>
      </c>
      <c r="H5270" s="786">
        <v>42430</v>
      </c>
      <c r="I5270" s="785" t="s">
        <v>32130</v>
      </c>
      <c r="J5270" s="785" t="s">
        <v>627</v>
      </c>
      <c r="K5270" s="785" t="s">
        <v>32131</v>
      </c>
      <c r="L5270" s="785" t="s">
        <v>32132</v>
      </c>
      <c r="M5270" s="785"/>
      <c r="N5270" s="785"/>
      <c r="O5270" s="785"/>
      <c r="P5270" s="787">
        <v>36.953245000000003</v>
      </c>
      <c r="Q5270" s="787">
        <v>-0.86904999999999999</v>
      </c>
      <c r="R5270" s="785" t="s">
        <v>1030</v>
      </c>
      <c r="S5270" s="785" t="s">
        <v>1031</v>
      </c>
      <c r="T5270" s="785" t="s">
        <v>3389</v>
      </c>
      <c r="U5270" s="785" t="s">
        <v>17384</v>
      </c>
      <c r="V5270" s="785" t="s">
        <v>3070</v>
      </c>
      <c r="W5270" s="785" t="s">
        <v>3032</v>
      </c>
      <c r="X5270" s="785"/>
      <c r="Y5270" s="615" t="str">
        <f t="shared" si="82"/>
        <v>Mathew Njoroge Nganga</v>
      </c>
      <c r="Z5270" s="785" t="s">
        <v>2599</v>
      </c>
      <c r="AA5270" s="785" t="s">
        <v>4314</v>
      </c>
      <c r="AB5270" s="785" t="s">
        <v>2605</v>
      </c>
      <c r="AC5270" s="785" t="s">
        <v>2606</v>
      </c>
      <c r="AD5270" s="786">
        <v>42796</v>
      </c>
    </row>
    <row r="5271" spans="1:30" ht="15.75">
      <c r="A5271" s="785" t="s">
        <v>4301</v>
      </c>
      <c r="B5271" s="785" t="s">
        <v>32155</v>
      </c>
      <c r="C5271" s="785" t="s">
        <v>4303</v>
      </c>
      <c r="D5271" s="785" t="s">
        <v>2599</v>
      </c>
      <c r="E5271" s="785" t="s">
        <v>4904</v>
      </c>
      <c r="F5271" s="786">
        <v>42380</v>
      </c>
      <c r="G5271" s="785" t="s">
        <v>4905</v>
      </c>
      <c r="H5271" s="786">
        <v>42430</v>
      </c>
      <c r="I5271" s="785" t="s">
        <v>32156</v>
      </c>
      <c r="J5271" s="785" t="s">
        <v>627</v>
      </c>
      <c r="K5271" s="785" t="s">
        <v>2612</v>
      </c>
      <c r="L5271" s="785" t="s">
        <v>32157</v>
      </c>
      <c r="M5271" s="785"/>
      <c r="N5271" s="785"/>
      <c r="O5271" s="785"/>
      <c r="P5271" s="787">
        <v>34.741050000000001</v>
      </c>
      <c r="Q5271" s="787">
        <v>0.11662699999999999</v>
      </c>
      <c r="R5271" s="785" t="s">
        <v>1700</v>
      </c>
      <c r="S5271" s="785" t="s">
        <v>3081</v>
      </c>
      <c r="T5271" s="785" t="s">
        <v>32158</v>
      </c>
      <c r="U5271" s="785" t="s">
        <v>32159</v>
      </c>
      <c r="V5271" s="785" t="s">
        <v>3070</v>
      </c>
      <c r="W5271" s="785" t="s">
        <v>32147</v>
      </c>
      <c r="X5271" s="785"/>
      <c r="Y5271" s="615" t="str">
        <f t="shared" si="82"/>
        <v>Wallace Kegode</v>
      </c>
      <c r="Z5271" s="785" t="s">
        <v>2599</v>
      </c>
      <c r="AA5271" s="785" t="s">
        <v>4314</v>
      </c>
      <c r="AB5271" s="785" t="s">
        <v>2605</v>
      </c>
      <c r="AC5271" s="785" t="s">
        <v>2606</v>
      </c>
      <c r="AD5271" s="786">
        <v>42796</v>
      </c>
    </row>
    <row r="5272" spans="1:30" ht="15.75">
      <c r="A5272" s="785" t="s">
        <v>4301</v>
      </c>
      <c r="B5272" s="785" t="s">
        <v>32496</v>
      </c>
      <c r="C5272" s="785" t="s">
        <v>4379</v>
      </c>
      <c r="D5272" s="785" t="s">
        <v>2751</v>
      </c>
      <c r="E5272" s="785" t="s">
        <v>4904</v>
      </c>
      <c r="F5272" s="786">
        <v>42380</v>
      </c>
      <c r="G5272" s="785" t="s">
        <v>4905</v>
      </c>
      <c r="H5272" s="786">
        <v>42430</v>
      </c>
      <c r="I5272" s="785" t="s">
        <v>32497</v>
      </c>
      <c r="J5272" s="785" t="s">
        <v>629</v>
      </c>
      <c r="K5272" s="785" t="s">
        <v>32498</v>
      </c>
      <c r="L5272" s="785" t="s">
        <v>32499</v>
      </c>
      <c r="M5272" s="785"/>
      <c r="N5272" s="785"/>
      <c r="O5272" s="785"/>
      <c r="P5272" s="788"/>
      <c r="Q5272" s="788"/>
      <c r="R5272" s="785" t="s">
        <v>1961</v>
      </c>
      <c r="S5272" s="785" t="s">
        <v>2671</v>
      </c>
      <c r="T5272" s="785" t="s">
        <v>2671</v>
      </c>
      <c r="U5272" s="785" t="s">
        <v>3114</v>
      </c>
      <c r="V5272" s="785" t="s">
        <v>3070</v>
      </c>
      <c r="W5272" s="785" t="s">
        <v>2722</v>
      </c>
      <c r="X5272" s="785"/>
      <c r="Y5272" s="615" t="str">
        <f t="shared" si="82"/>
        <v>Ndimar Renewable Energy</v>
      </c>
      <c r="Z5272" s="785" t="s">
        <v>2599</v>
      </c>
      <c r="AA5272" s="785" t="s">
        <v>4349</v>
      </c>
      <c r="AB5272" s="785" t="s">
        <v>2605</v>
      </c>
      <c r="AC5272" s="785" t="s">
        <v>2606</v>
      </c>
      <c r="AD5272" s="786">
        <v>42796</v>
      </c>
    </row>
    <row r="5273" spans="1:30" ht="15.75">
      <c r="A5273" s="785" t="s">
        <v>4301</v>
      </c>
      <c r="B5273" s="785" t="s">
        <v>32504</v>
      </c>
      <c r="C5273" s="785" t="s">
        <v>4303</v>
      </c>
      <c r="D5273" s="785" t="s">
        <v>2599</v>
      </c>
      <c r="E5273" s="785" t="s">
        <v>4904</v>
      </c>
      <c r="F5273" s="786">
        <v>42380</v>
      </c>
      <c r="G5273" s="785" t="s">
        <v>4905</v>
      </c>
      <c r="H5273" s="786">
        <v>42430</v>
      </c>
      <c r="I5273" s="785" t="s">
        <v>32505</v>
      </c>
      <c r="J5273" s="785" t="s">
        <v>627</v>
      </c>
      <c r="K5273" s="785" t="s">
        <v>32506</v>
      </c>
      <c r="L5273" s="785" t="s">
        <v>32507</v>
      </c>
      <c r="M5273" s="785"/>
      <c r="N5273" s="785"/>
      <c r="O5273" s="785"/>
      <c r="P5273" s="787">
        <v>37.424812000000003</v>
      </c>
      <c r="Q5273" s="787">
        <v>-0.45480300000000001</v>
      </c>
      <c r="R5273" s="785" t="s">
        <v>1961</v>
      </c>
      <c r="S5273" s="785" t="s">
        <v>2066</v>
      </c>
      <c r="T5273" s="785" t="s">
        <v>3426</v>
      </c>
      <c r="U5273" s="785" t="s">
        <v>19187</v>
      </c>
      <c r="V5273" s="785" t="s">
        <v>3070</v>
      </c>
      <c r="W5273" s="785" t="s">
        <v>3042</v>
      </c>
      <c r="X5273" s="785"/>
      <c r="Y5273" s="615" t="str">
        <f t="shared" si="82"/>
        <v>Samjubiotec Enterprises</v>
      </c>
      <c r="Z5273" s="785" t="s">
        <v>2599</v>
      </c>
      <c r="AA5273" s="785" t="s">
        <v>4349</v>
      </c>
      <c r="AB5273" s="785" t="s">
        <v>4052</v>
      </c>
      <c r="AC5273" s="785" t="s">
        <v>2606</v>
      </c>
      <c r="AD5273" s="786">
        <v>42796</v>
      </c>
    </row>
    <row r="5274" spans="1:30" ht="15.75">
      <c r="A5274" s="785" t="s">
        <v>4301</v>
      </c>
      <c r="B5274" s="785" t="s">
        <v>33054</v>
      </c>
      <c r="C5274" s="785" t="s">
        <v>4379</v>
      </c>
      <c r="D5274" s="785" t="s">
        <v>2598</v>
      </c>
      <c r="E5274" s="785" t="s">
        <v>4904</v>
      </c>
      <c r="F5274" s="786">
        <v>42380</v>
      </c>
      <c r="G5274" s="785" t="s">
        <v>4905</v>
      </c>
      <c r="H5274" s="786">
        <v>42430</v>
      </c>
      <c r="I5274" s="785" t="s">
        <v>33055</v>
      </c>
      <c r="J5274" s="785" t="s">
        <v>629</v>
      </c>
      <c r="K5274" s="785" t="s">
        <v>33056</v>
      </c>
      <c r="L5274" s="785" t="s">
        <v>33057</v>
      </c>
      <c r="M5274" s="785"/>
      <c r="N5274" s="785"/>
      <c r="O5274" s="785"/>
      <c r="P5274" s="787">
        <v>34.734659999999998</v>
      </c>
      <c r="Q5274" s="787">
        <v>-0.678427</v>
      </c>
      <c r="R5274" s="785" t="s">
        <v>2696</v>
      </c>
      <c r="S5274" s="785" t="s">
        <v>3745</v>
      </c>
      <c r="T5274" s="785" t="s">
        <v>33058</v>
      </c>
      <c r="U5274" s="785" t="s">
        <v>33059</v>
      </c>
      <c r="V5274" s="785" t="s">
        <v>3174</v>
      </c>
      <c r="W5274" s="785" t="s">
        <v>22222</v>
      </c>
      <c r="X5274" s="785"/>
      <c r="Y5274" s="615" t="str">
        <f t="shared" si="82"/>
        <v>Nyansancha Biogas</v>
      </c>
      <c r="Z5274" s="785" t="s">
        <v>2599</v>
      </c>
      <c r="AA5274" s="785" t="s">
        <v>4349</v>
      </c>
      <c r="AB5274" s="785" t="s">
        <v>2605</v>
      </c>
      <c r="AC5274" s="785" t="s">
        <v>2606</v>
      </c>
      <c r="AD5274" s="786">
        <v>42796</v>
      </c>
    </row>
    <row r="5275" spans="1:30" ht="15.75">
      <c r="A5275" s="785" t="s">
        <v>4301</v>
      </c>
      <c r="B5275" s="785" t="s">
        <v>30951</v>
      </c>
      <c r="C5275" s="785" t="s">
        <v>4379</v>
      </c>
      <c r="D5275" s="785" t="s">
        <v>2751</v>
      </c>
      <c r="E5275" s="785" t="s">
        <v>30952</v>
      </c>
      <c r="F5275" s="786">
        <v>42378</v>
      </c>
      <c r="G5275" s="785" t="s">
        <v>30953</v>
      </c>
      <c r="H5275" s="786">
        <v>42428</v>
      </c>
      <c r="I5275" s="785" t="s">
        <v>30954</v>
      </c>
      <c r="J5275" s="785" t="s">
        <v>629</v>
      </c>
      <c r="K5275" s="785" t="s">
        <v>30955</v>
      </c>
      <c r="L5275" s="785" t="s">
        <v>30956</v>
      </c>
      <c r="M5275" s="785"/>
      <c r="N5275" s="785"/>
      <c r="O5275" s="785"/>
      <c r="P5275" s="788"/>
      <c r="Q5275" s="788"/>
      <c r="R5275" s="785" t="s">
        <v>1104</v>
      </c>
      <c r="S5275" s="785" t="s">
        <v>1826</v>
      </c>
      <c r="T5275" s="785" t="s">
        <v>3363</v>
      </c>
      <c r="U5275" s="785" t="s">
        <v>3623</v>
      </c>
      <c r="V5275" s="785" t="s">
        <v>3004</v>
      </c>
      <c r="W5275" s="785" t="s">
        <v>3007</v>
      </c>
      <c r="X5275" s="785"/>
      <c r="Y5275" s="615" t="str">
        <f t="shared" si="82"/>
        <v>George Kiriungi Ngatia</v>
      </c>
      <c r="Z5275" s="785" t="s">
        <v>2599</v>
      </c>
      <c r="AA5275" s="785" t="s">
        <v>4314</v>
      </c>
      <c r="AB5275" s="785" t="s">
        <v>2605</v>
      </c>
      <c r="AC5275" s="785" t="s">
        <v>2606</v>
      </c>
      <c r="AD5275" s="786">
        <v>42796</v>
      </c>
    </row>
    <row r="5276" spans="1:30" ht="15.75">
      <c r="A5276" s="785" t="s">
        <v>4301</v>
      </c>
      <c r="B5276" s="785" t="s">
        <v>16207</v>
      </c>
      <c r="C5276" s="785" t="s">
        <v>4303</v>
      </c>
      <c r="D5276" s="785" t="s">
        <v>2599</v>
      </c>
      <c r="E5276" s="785" t="s">
        <v>16208</v>
      </c>
      <c r="F5276" s="786">
        <v>42376</v>
      </c>
      <c r="G5276" s="785" t="s">
        <v>16209</v>
      </c>
      <c r="H5276" s="786">
        <v>42426</v>
      </c>
      <c r="I5276" s="785" t="s">
        <v>16210</v>
      </c>
      <c r="J5276" s="785" t="s">
        <v>629</v>
      </c>
      <c r="K5276" s="785" t="s">
        <v>2612</v>
      </c>
      <c r="L5276" s="785" t="s">
        <v>16211</v>
      </c>
      <c r="M5276" s="785"/>
      <c r="N5276" s="785"/>
      <c r="O5276" s="785"/>
      <c r="P5276" s="787">
        <v>36.863902000000003</v>
      </c>
      <c r="Q5276" s="787">
        <v>-1.236335</v>
      </c>
      <c r="R5276" s="785" t="s">
        <v>2661</v>
      </c>
      <c r="S5276" s="785" t="s">
        <v>2969</v>
      </c>
      <c r="T5276" s="785" t="s">
        <v>16212</v>
      </c>
      <c r="U5276" s="785" t="s">
        <v>2599</v>
      </c>
      <c r="V5276" s="785" t="s">
        <v>2846</v>
      </c>
      <c r="W5276" s="785" t="s">
        <v>2621</v>
      </c>
      <c r="X5276" s="785" t="s">
        <v>2621</v>
      </c>
      <c r="Y5276" s="615" t="str">
        <f t="shared" si="82"/>
        <v>Kentainers Limited</v>
      </c>
      <c r="Z5276" s="785" t="s">
        <v>2599</v>
      </c>
      <c r="AA5276" s="785" t="s">
        <v>5464</v>
      </c>
      <c r="AB5276" s="785" t="s">
        <v>2616</v>
      </c>
      <c r="AC5276" s="785" t="s">
        <v>2617</v>
      </c>
      <c r="AD5276" s="786">
        <v>42796</v>
      </c>
    </row>
    <row r="5277" spans="1:30" ht="15.75">
      <c r="A5277" s="785" t="s">
        <v>4301</v>
      </c>
      <c r="B5277" s="785" t="s">
        <v>27571</v>
      </c>
      <c r="C5277" s="785" t="s">
        <v>4303</v>
      </c>
      <c r="D5277" s="785" t="s">
        <v>2599</v>
      </c>
      <c r="E5277" s="785" t="s">
        <v>27572</v>
      </c>
      <c r="F5277" s="786">
        <v>42323</v>
      </c>
      <c r="G5277" s="785" t="s">
        <v>27573</v>
      </c>
      <c r="H5277" s="786">
        <v>42419</v>
      </c>
      <c r="I5277" s="785" t="s">
        <v>27574</v>
      </c>
      <c r="J5277" s="785" t="s">
        <v>629</v>
      </c>
      <c r="K5277" s="785" t="s">
        <v>27575</v>
      </c>
      <c r="L5277" s="785" t="s">
        <v>27576</v>
      </c>
      <c r="M5277" s="785"/>
      <c r="N5277" s="785"/>
      <c r="O5277" s="785"/>
      <c r="P5277" s="787">
        <v>37.936895</v>
      </c>
      <c r="Q5277" s="787">
        <v>0.16802</v>
      </c>
      <c r="R5277" s="785" t="s">
        <v>1104</v>
      </c>
      <c r="S5277" s="785" t="s">
        <v>2806</v>
      </c>
      <c r="T5277" s="785" t="s">
        <v>26763</v>
      </c>
      <c r="U5277" s="785" t="s">
        <v>27577</v>
      </c>
      <c r="V5277" s="785" t="s">
        <v>2673</v>
      </c>
      <c r="W5277" s="785" t="s">
        <v>2693</v>
      </c>
      <c r="X5277" s="785"/>
      <c r="Y5277" s="615" t="str">
        <f t="shared" si="82"/>
        <v>Andcol Enterprises</v>
      </c>
      <c r="Z5277" s="785" t="s">
        <v>2599</v>
      </c>
      <c r="AA5277" s="785" t="s">
        <v>4349</v>
      </c>
      <c r="AB5277" s="785" t="s">
        <v>2683</v>
      </c>
      <c r="AC5277" s="785" t="s">
        <v>2606</v>
      </c>
      <c r="AD5277" s="786">
        <v>42796</v>
      </c>
    </row>
    <row r="5278" spans="1:30" ht="15.75">
      <c r="A5278" s="785" t="s">
        <v>4301</v>
      </c>
      <c r="B5278" s="785" t="s">
        <v>19437</v>
      </c>
      <c r="C5278" s="785" t="s">
        <v>4303</v>
      </c>
      <c r="D5278" s="785" t="s">
        <v>2599</v>
      </c>
      <c r="E5278" s="785" t="s">
        <v>18009</v>
      </c>
      <c r="F5278" s="786">
        <v>42367</v>
      </c>
      <c r="G5278" s="785" t="s">
        <v>19438</v>
      </c>
      <c r="H5278" s="786">
        <v>42417</v>
      </c>
      <c r="I5278" s="785" t="s">
        <v>19439</v>
      </c>
      <c r="J5278" s="785" t="s">
        <v>627</v>
      </c>
      <c r="K5278" s="785" t="s">
        <v>19440</v>
      </c>
      <c r="L5278" s="785" t="s">
        <v>19441</v>
      </c>
      <c r="M5278" s="785"/>
      <c r="N5278" s="785"/>
      <c r="O5278" s="785"/>
      <c r="P5278" s="787">
        <v>38.346938999999999</v>
      </c>
      <c r="Q5278" s="787">
        <v>-3.3488259999999999</v>
      </c>
      <c r="R5278" s="785" t="s">
        <v>766</v>
      </c>
      <c r="S5278" s="785" t="s">
        <v>767</v>
      </c>
      <c r="T5278" s="785" t="s">
        <v>19442</v>
      </c>
      <c r="U5278" s="785" t="s">
        <v>3632</v>
      </c>
      <c r="V5278" s="785" t="s">
        <v>2855</v>
      </c>
      <c r="W5278" s="785" t="s">
        <v>2649</v>
      </c>
      <c r="X5278" s="785" t="s">
        <v>3527</v>
      </c>
      <c r="Y5278" s="615" t="str">
        <f t="shared" si="82"/>
        <v>Patrick Zighani</v>
      </c>
      <c r="Z5278" s="785" t="s">
        <v>2599</v>
      </c>
      <c r="AA5278" s="785" t="s">
        <v>4314</v>
      </c>
      <c r="AB5278" s="785" t="s">
        <v>2605</v>
      </c>
      <c r="AC5278" s="785" t="s">
        <v>2606</v>
      </c>
      <c r="AD5278" s="786">
        <v>42796</v>
      </c>
    </row>
    <row r="5279" spans="1:30" ht="15.75">
      <c r="A5279" s="785" t="s">
        <v>4301</v>
      </c>
      <c r="B5279" s="785" t="s">
        <v>5422</v>
      </c>
      <c r="C5279" s="785" t="s">
        <v>4303</v>
      </c>
      <c r="D5279" s="785" t="s">
        <v>2599</v>
      </c>
      <c r="E5279" s="785" t="s">
        <v>5423</v>
      </c>
      <c r="F5279" s="786">
        <v>42351</v>
      </c>
      <c r="G5279" s="785" t="s">
        <v>5424</v>
      </c>
      <c r="H5279" s="786">
        <v>42401</v>
      </c>
      <c r="I5279" s="785" t="s">
        <v>5425</v>
      </c>
      <c r="J5279" s="785" t="s">
        <v>629</v>
      </c>
      <c r="K5279" s="785" t="s">
        <v>5426</v>
      </c>
      <c r="L5279" s="785" t="s">
        <v>5427</v>
      </c>
      <c r="M5279" s="785"/>
      <c r="N5279" s="785"/>
      <c r="O5279" s="785"/>
      <c r="P5279" s="787">
        <v>36.687254000000003</v>
      </c>
      <c r="Q5279" s="787">
        <v>-1.0044975</v>
      </c>
      <c r="R5279" s="785" t="s">
        <v>821</v>
      </c>
      <c r="S5279" s="785" t="s">
        <v>822</v>
      </c>
      <c r="T5279" s="785" t="s">
        <v>5428</v>
      </c>
      <c r="U5279" s="785" t="s">
        <v>5429</v>
      </c>
      <c r="V5279" s="785" t="s">
        <v>2855</v>
      </c>
      <c r="W5279" s="785" t="s">
        <v>4023</v>
      </c>
      <c r="X5279" s="785" t="s">
        <v>2711</v>
      </c>
      <c r="Y5279" s="615" t="str">
        <f t="shared" si="82"/>
        <v>Apollo Okinda Owundo</v>
      </c>
      <c r="Z5279" s="785" t="s">
        <v>2599</v>
      </c>
      <c r="AA5279" s="785" t="s">
        <v>4314</v>
      </c>
      <c r="AB5279" s="785" t="s">
        <v>2605</v>
      </c>
      <c r="AC5279" s="785" t="s">
        <v>2606</v>
      </c>
      <c r="AD5279" s="786">
        <v>42796</v>
      </c>
    </row>
    <row r="5280" spans="1:30" ht="15.75">
      <c r="A5280" s="785" t="s">
        <v>4301</v>
      </c>
      <c r="B5280" s="785" t="s">
        <v>6127</v>
      </c>
      <c r="C5280" s="785" t="s">
        <v>4303</v>
      </c>
      <c r="D5280" s="785" t="s">
        <v>2599</v>
      </c>
      <c r="E5280" s="785" t="s">
        <v>5423</v>
      </c>
      <c r="F5280" s="786">
        <v>42351</v>
      </c>
      <c r="G5280" s="785" t="s">
        <v>5424</v>
      </c>
      <c r="H5280" s="786">
        <v>42401</v>
      </c>
      <c r="I5280" s="785" t="s">
        <v>6128</v>
      </c>
      <c r="J5280" s="785" t="s">
        <v>627</v>
      </c>
      <c r="K5280" s="785" t="s">
        <v>6129</v>
      </c>
      <c r="L5280" s="785" t="s">
        <v>6130</v>
      </c>
      <c r="M5280" s="785"/>
      <c r="N5280" s="785"/>
      <c r="O5280" s="785"/>
      <c r="P5280" s="787">
        <v>36.727331999999997</v>
      </c>
      <c r="Q5280" s="787">
        <v>-1.18028</v>
      </c>
      <c r="R5280" s="785" t="s">
        <v>821</v>
      </c>
      <c r="S5280" s="785" t="s">
        <v>1884</v>
      </c>
      <c r="T5280" s="785" t="s">
        <v>2894</v>
      </c>
      <c r="U5280" s="785" t="s">
        <v>2895</v>
      </c>
      <c r="V5280" s="785" t="s">
        <v>2855</v>
      </c>
      <c r="W5280" s="785" t="s">
        <v>3552</v>
      </c>
      <c r="X5280" s="785" t="s">
        <v>3552</v>
      </c>
      <c r="Y5280" s="615" t="str">
        <f t="shared" si="82"/>
        <v>Biomax Energy Ent</v>
      </c>
      <c r="Z5280" s="785" t="s">
        <v>2599</v>
      </c>
      <c r="AA5280" s="785" t="s">
        <v>4314</v>
      </c>
      <c r="AB5280" s="785" t="s">
        <v>2605</v>
      </c>
      <c r="AC5280" s="785" t="s">
        <v>2606</v>
      </c>
      <c r="AD5280" s="786">
        <v>42796</v>
      </c>
    </row>
    <row r="5281" spans="1:30" ht="15.75">
      <c r="A5281" s="785" t="s">
        <v>4301</v>
      </c>
      <c r="B5281" s="785" t="s">
        <v>6571</v>
      </c>
      <c r="C5281" s="785" t="s">
        <v>4303</v>
      </c>
      <c r="D5281" s="785" t="s">
        <v>2599</v>
      </c>
      <c r="E5281" s="785" t="s">
        <v>5423</v>
      </c>
      <c r="F5281" s="786">
        <v>42351</v>
      </c>
      <c r="G5281" s="785" t="s">
        <v>5424</v>
      </c>
      <c r="H5281" s="786">
        <v>42401</v>
      </c>
      <c r="I5281" s="785" t="s">
        <v>6572</v>
      </c>
      <c r="J5281" s="785" t="s">
        <v>627</v>
      </c>
      <c r="K5281" s="785" t="s">
        <v>6573</v>
      </c>
      <c r="L5281" s="785" t="s">
        <v>6574</v>
      </c>
      <c r="M5281" s="785"/>
      <c r="N5281" s="785"/>
      <c r="O5281" s="785"/>
      <c r="P5281" s="787">
        <v>37.609050000000003</v>
      </c>
      <c r="Q5281" s="787">
        <v>-0.19870699999999999</v>
      </c>
      <c r="R5281" s="785" t="s">
        <v>1266</v>
      </c>
      <c r="S5281" s="785" t="s">
        <v>1267</v>
      </c>
      <c r="T5281" s="785" t="s">
        <v>1267</v>
      </c>
      <c r="U5281" s="785" t="s">
        <v>6531</v>
      </c>
      <c r="V5281" s="785" t="s">
        <v>2855</v>
      </c>
      <c r="W5281" s="785" t="s">
        <v>3497</v>
      </c>
      <c r="X5281" s="785" t="s">
        <v>3497</v>
      </c>
      <c r="Y5281" s="615" t="str">
        <f t="shared" si="82"/>
        <v>Cides Ltd</v>
      </c>
      <c r="Z5281" s="785" t="s">
        <v>2599</v>
      </c>
      <c r="AA5281" s="785" t="s">
        <v>4349</v>
      </c>
      <c r="AB5281" s="785" t="s">
        <v>2605</v>
      </c>
      <c r="AC5281" s="785" t="s">
        <v>2606</v>
      </c>
      <c r="AD5281" s="786">
        <v>42796</v>
      </c>
    </row>
    <row r="5282" spans="1:30" ht="15.75">
      <c r="A5282" s="785" t="s">
        <v>4301</v>
      </c>
      <c r="B5282" s="785" t="s">
        <v>7507</v>
      </c>
      <c r="C5282" s="785" t="s">
        <v>4303</v>
      </c>
      <c r="D5282" s="785" t="s">
        <v>2599</v>
      </c>
      <c r="E5282" s="785" t="s">
        <v>5423</v>
      </c>
      <c r="F5282" s="786">
        <v>42351</v>
      </c>
      <c r="G5282" s="785" t="s">
        <v>5424</v>
      </c>
      <c r="H5282" s="786">
        <v>42401</v>
      </c>
      <c r="I5282" s="785" t="s">
        <v>7508</v>
      </c>
      <c r="J5282" s="785" t="s">
        <v>627</v>
      </c>
      <c r="K5282" s="785" t="s">
        <v>7509</v>
      </c>
      <c r="L5282" s="785" t="s">
        <v>7510</v>
      </c>
      <c r="M5282" s="785"/>
      <c r="N5282" s="785"/>
      <c r="O5282" s="785"/>
      <c r="P5282" s="787">
        <v>36.995612999999999</v>
      </c>
      <c r="Q5282" s="787">
        <v>-1.1388769999999999</v>
      </c>
      <c r="R5282" s="785" t="s">
        <v>821</v>
      </c>
      <c r="S5282" s="785" t="s">
        <v>2898</v>
      </c>
      <c r="T5282" s="785" t="s">
        <v>7511</v>
      </c>
      <c r="U5282" s="785" t="s">
        <v>3337</v>
      </c>
      <c r="V5282" s="785" t="s">
        <v>3004</v>
      </c>
      <c r="W5282" s="785" t="s">
        <v>3612</v>
      </c>
      <c r="X5282" s="785" t="s">
        <v>3612</v>
      </c>
      <c r="Y5282" s="615" t="str">
        <f t="shared" si="82"/>
        <v>Edwin Odhiambo</v>
      </c>
      <c r="Z5282" s="785" t="s">
        <v>2599</v>
      </c>
      <c r="AA5282" s="785" t="s">
        <v>4314</v>
      </c>
      <c r="AB5282" s="785" t="s">
        <v>2605</v>
      </c>
      <c r="AC5282" s="785" t="s">
        <v>2606</v>
      </c>
      <c r="AD5282" s="786">
        <v>42796</v>
      </c>
    </row>
    <row r="5283" spans="1:30" ht="15.75">
      <c r="A5283" s="785" t="s">
        <v>4301</v>
      </c>
      <c r="B5283" s="785" t="s">
        <v>9305</v>
      </c>
      <c r="C5283" s="785" t="s">
        <v>4303</v>
      </c>
      <c r="D5283" s="785" t="s">
        <v>2599</v>
      </c>
      <c r="E5283" s="785" t="s">
        <v>5423</v>
      </c>
      <c r="F5283" s="786">
        <v>42351</v>
      </c>
      <c r="G5283" s="785" t="s">
        <v>5424</v>
      </c>
      <c r="H5283" s="786">
        <v>42401</v>
      </c>
      <c r="I5283" s="785" t="s">
        <v>9306</v>
      </c>
      <c r="J5283" s="785" t="s">
        <v>627</v>
      </c>
      <c r="K5283" s="785" t="s">
        <v>9307</v>
      </c>
      <c r="L5283" s="785" t="s">
        <v>9308</v>
      </c>
      <c r="M5283" s="785"/>
      <c r="N5283" s="785"/>
      <c r="O5283" s="785"/>
      <c r="P5283" s="787">
        <v>36.683793999999999</v>
      </c>
      <c r="Q5283" s="787">
        <v>-1.248391</v>
      </c>
      <c r="R5283" s="785" t="s">
        <v>821</v>
      </c>
      <c r="S5283" s="785" t="s">
        <v>2943</v>
      </c>
      <c r="T5283" s="785" t="s">
        <v>7523</v>
      </c>
      <c r="U5283" s="785" t="s">
        <v>9309</v>
      </c>
      <c r="V5283" s="785" t="s">
        <v>3004</v>
      </c>
      <c r="W5283" s="785" t="s">
        <v>2805</v>
      </c>
      <c r="X5283" s="785" t="s">
        <v>2805</v>
      </c>
      <c r="Y5283" s="615" t="str">
        <f t="shared" si="82"/>
        <v>Felikam Biogas Services</v>
      </c>
      <c r="Z5283" s="785" t="s">
        <v>2599</v>
      </c>
      <c r="AA5283" s="785" t="s">
        <v>4349</v>
      </c>
      <c r="AB5283" s="785" t="s">
        <v>2605</v>
      </c>
      <c r="AC5283" s="785" t="s">
        <v>2606</v>
      </c>
      <c r="AD5283" s="786">
        <v>42796</v>
      </c>
    </row>
    <row r="5284" spans="1:30" ht="15.75">
      <c r="A5284" s="785" t="s">
        <v>4301</v>
      </c>
      <c r="B5284" s="785" t="s">
        <v>10217</v>
      </c>
      <c r="C5284" s="785" t="s">
        <v>4303</v>
      </c>
      <c r="D5284" s="785" t="s">
        <v>2599</v>
      </c>
      <c r="E5284" s="785" t="s">
        <v>5423</v>
      </c>
      <c r="F5284" s="786">
        <v>42351</v>
      </c>
      <c r="G5284" s="785" t="s">
        <v>5424</v>
      </c>
      <c r="H5284" s="786">
        <v>42401</v>
      </c>
      <c r="I5284" s="785" t="s">
        <v>10218</v>
      </c>
      <c r="J5284" s="785" t="s">
        <v>629</v>
      </c>
      <c r="K5284" s="785" t="s">
        <v>10219</v>
      </c>
      <c r="L5284" s="785" t="s">
        <v>10220</v>
      </c>
      <c r="M5284" s="785"/>
      <c r="N5284" s="785"/>
      <c r="O5284" s="785"/>
      <c r="P5284" s="787">
        <v>36.901640999999998</v>
      </c>
      <c r="Q5284" s="787">
        <v>-1.0101500000000001</v>
      </c>
      <c r="R5284" s="785" t="s">
        <v>821</v>
      </c>
      <c r="S5284" s="785" t="s">
        <v>2041</v>
      </c>
      <c r="T5284" s="785" t="s">
        <v>2690</v>
      </c>
      <c r="U5284" s="785" t="s">
        <v>3614</v>
      </c>
      <c r="V5284" s="785" t="s">
        <v>2855</v>
      </c>
      <c r="W5284" s="785" t="s">
        <v>3585</v>
      </c>
      <c r="X5284" s="785" t="s">
        <v>3585</v>
      </c>
      <c r="Y5284" s="615" t="str">
        <f t="shared" si="82"/>
        <v>Geoffrey K Gitau</v>
      </c>
      <c r="Z5284" s="785" t="s">
        <v>2599</v>
      </c>
      <c r="AA5284" s="785" t="s">
        <v>4314</v>
      </c>
      <c r="AB5284" s="785" t="s">
        <v>2605</v>
      </c>
      <c r="AC5284" s="785" t="s">
        <v>2606</v>
      </c>
      <c r="AD5284" s="786">
        <v>42796</v>
      </c>
    </row>
    <row r="5285" spans="1:30" ht="15.75">
      <c r="A5285" s="785" t="s">
        <v>4301</v>
      </c>
      <c r="B5285" s="785" t="s">
        <v>10457</v>
      </c>
      <c r="C5285" s="785" t="s">
        <v>4379</v>
      </c>
      <c r="D5285" s="785" t="s">
        <v>2751</v>
      </c>
      <c r="E5285" s="785" t="s">
        <v>5423</v>
      </c>
      <c r="F5285" s="786">
        <v>42351</v>
      </c>
      <c r="G5285" s="785" t="s">
        <v>5424</v>
      </c>
      <c r="H5285" s="786">
        <v>42401</v>
      </c>
      <c r="I5285" s="785" t="s">
        <v>10458</v>
      </c>
      <c r="J5285" s="785" t="s">
        <v>629</v>
      </c>
      <c r="K5285" s="785" t="s">
        <v>10459</v>
      </c>
      <c r="L5285" s="785" t="s">
        <v>10460</v>
      </c>
      <c r="M5285" s="785"/>
      <c r="N5285" s="785"/>
      <c r="O5285" s="785"/>
      <c r="P5285" s="788"/>
      <c r="Q5285" s="788"/>
      <c r="R5285" s="785" t="s">
        <v>960</v>
      </c>
      <c r="S5285" s="785" t="s">
        <v>961</v>
      </c>
      <c r="T5285" s="785" t="s">
        <v>10461</v>
      </c>
      <c r="U5285" s="785" t="s">
        <v>3799</v>
      </c>
      <c r="V5285" s="785" t="s">
        <v>3004</v>
      </c>
      <c r="W5285" s="785" t="s">
        <v>3007</v>
      </c>
      <c r="X5285" s="785" t="s">
        <v>3007</v>
      </c>
      <c r="Y5285" s="615" t="str">
        <f t="shared" si="82"/>
        <v>George Kiriungi Ngatia</v>
      </c>
      <c r="Z5285" s="785" t="s">
        <v>2599</v>
      </c>
      <c r="AA5285" s="785" t="s">
        <v>4314</v>
      </c>
      <c r="AB5285" s="785" t="s">
        <v>2605</v>
      </c>
      <c r="AC5285" s="785" t="s">
        <v>2606</v>
      </c>
      <c r="AD5285" s="786">
        <v>42796</v>
      </c>
    </row>
    <row r="5286" spans="1:30" ht="15.75">
      <c r="A5286" s="785" t="s">
        <v>4301</v>
      </c>
      <c r="B5286" s="785" t="s">
        <v>10462</v>
      </c>
      <c r="C5286" s="785" t="s">
        <v>4379</v>
      </c>
      <c r="D5286" s="785" t="s">
        <v>2751</v>
      </c>
      <c r="E5286" s="785" t="s">
        <v>5423</v>
      </c>
      <c r="F5286" s="786">
        <v>42351</v>
      </c>
      <c r="G5286" s="785" t="s">
        <v>5424</v>
      </c>
      <c r="H5286" s="786">
        <v>42401</v>
      </c>
      <c r="I5286" s="785" t="s">
        <v>10463</v>
      </c>
      <c r="J5286" s="785" t="s">
        <v>629</v>
      </c>
      <c r="K5286" s="785" t="s">
        <v>10464</v>
      </c>
      <c r="L5286" s="785" t="s">
        <v>10465</v>
      </c>
      <c r="M5286" s="785"/>
      <c r="N5286" s="785"/>
      <c r="O5286" s="785"/>
      <c r="P5286" s="788"/>
      <c r="Q5286" s="788"/>
      <c r="R5286" s="785" t="s">
        <v>1104</v>
      </c>
      <c r="S5286" s="785" t="s">
        <v>1826</v>
      </c>
      <c r="T5286" s="785" t="s">
        <v>3363</v>
      </c>
      <c r="U5286" s="785" t="s">
        <v>4011</v>
      </c>
      <c r="V5286" s="785" t="s">
        <v>3004</v>
      </c>
      <c r="W5286" s="785" t="s">
        <v>3007</v>
      </c>
      <c r="X5286" s="785" t="s">
        <v>3007</v>
      </c>
      <c r="Y5286" s="615" t="str">
        <f t="shared" si="82"/>
        <v>George Kiriungi Ngatia</v>
      </c>
      <c r="Z5286" s="785" t="s">
        <v>2599</v>
      </c>
      <c r="AA5286" s="785" t="s">
        <v>4314</v>
      </c>
      <c r="AB5286" s="785" t="s">
        <v>2605</v>
      </c>
      <c r="AC5286" s="785" t="s">
        <v>2606</v>
      </c>
      <c r="AD5286" s="786">
        <v>42796</v>
      </c>
    </row>
    <row r="5287" spans="1:30" ht="15.75">
      <c r="A5287" s="785" t="s">
        <v>4301</v>
      </c>
      <c r="B5287" s="785" t="s">
        <v>10471</v>
      </c>
      <c r="C5287" s="785" t="s">
        <v>4379</v>
      </c>
      <c r="D5287" s="785" t="s">
        <v>2751</v>
      </c>
      <c r="E5287" s="785" t="s">
        <v>5423</v>
      </c>
      <c r="F5287" s="786">
        <v>42351</v>
      </c>
      <c r="G5287" s="785" t="s">
        <v>5424</v>
      </c>
      <c r="H5287" s="786">
        <v>42401</v>
      </c>
      <c r="I5287" s="785" t="s">
        <v>10472</v>
      </c>
      <c r="J5287" s="785" t="s">
        <v>629</v>
      </c>
      <c r="K5287" s="785" t="s">
        <v>10473</v>
      </c>
      <c r="L5287" s="785" t="s">
        <v>10474</v>
      </c>
      <c r="M5287" s="785"/>
      <c r="N5287" s="785"/>
      <c r="O5287" s="785"/>
      <c r="P5287" s="788"/>
      <c r="Q5287" s="788"/>
      <c r="R5287" s="785" t="s">
        <v>960</v>
      </c>
      <c r="S5287" s="785" t="s">
        <v>961</v>
      </c>
      <c r="T5287" s="785" t="s">
        <v>3011</v>
      </c>
      <c r="U5287" s="785" t="s">
        <v>9309</v>
      </c>
      <c r="V5287" s="785" t="s">
        <v>3070</v>
      </c>
      <c r="W5287" s="785" t="s">
        <v>3007</v>
      </c>
      <c r="X5287" s="785" t="s">
        <v>3007</v>
      </c>
      <c r="Y5287" s="615" t="str">
        <f t="shared" si="82"/>
        <v>George Kiriungi Ngatia</v>
      </c>
      <c r="Z5287" s="785" t="s">
        <v>2599</v>
      </c>
      <c r="AA5287" s="785" t="s">
        <v>4314</v>
      </c>
      <c r="AB5287" s="785" t="s">
        <v>2605</v>
      </c>
      <c r="AC5287" s="785" t="s">
        <v>2606</v>
      </c>
      <c r="AD5287" s="786">
        <v>42796</v>
      </c>
    </row>
    <row r="5288" spans="1:30" ht="15.75">
      <c r="A5288" s="785" t="s">
        <v>4301</v>
      </c>
      <c r="B5288" s="785" t="s">
        <v>11418</v>
      </c>
      <c r="C5288" s="785" t="s">
        <v>4303</v>
      </c>
      <c r="D5288" s="785" t="s">
        <v>2599</v>
      </c>
      <c r="E5288" s="785" t="s">
        <v>5423</v>
      </c>
      <c r="F5288" s="786">
        <v>42351</v>
      </c>
      <c r="G5288" s="785" t="s">
        <v>5424</v>
      </c>
      <c r="H5288" s="786">
        <v>42401</v>
      </c>
      <c r="I5288" s="785" t="s">
        <v>11419</v>
      </c>
      <c r="J5288" s="785" t="s">
        <v>627</v>
      </c>
      <c r="K5288" s="785" t="s">
        <v>2612</v>
      </c>
      <c r="L5288" s="785" t="s">
        <v>11420</v>
      </c>
      <c r="M5288" s="785"/>
      <c r="N5288" s="785"/>
      <c r="O5288" s="785"/>
      <c r="P5288" s="787">
        <v>36.555925000000002</v>
      </c>
      <c r="Q5288" s="787">
        <v>1.8550000000000001E-3</v>
      </c>
      <c r="R5288" s="785" t="s">
        <v>1228</v>
      </c>
      <c r="S5288" s="785" t="s">
        <v>1229</v>
      </c>
      <c r="T5288" s="785" t="s">
        <v>1871</v>
      </c>
      <c r="U5288" s="785" t="s">
        <v>11421</v>
      </c>
      <c r="V5288" s="785" t="s">
        <v>2855</v>
      </c>
      <c r="W5288" s="785" t="s">
        <v>2974</v>
      </c>
      <c r="X5288" s="785" t="s">
        <v>2974</v>
      </c>
      <c r="Y5288" s="615" t="str">
        <f t="shared" si="82"/>
        <v>Harun Muchiri Stephen</v>
      </c>
      <c r="Z5288" s="785" t="s">
        <v>11422</v>
      </c>
      <c r="AA5288" s="785" t="s">
        <v>4314</v>
      </c>
      <c r="AB5288" s="785" t="s">
        <v>2876</v>
      </c>
      <c r="AC5288" s="785" t="s">
        <v>2606</v>
      </c>
      <c r="AD5288" s="786">
        <v>42867</v>
      </c>
    </row>
    <row r="5289" spans="1:30" ht="15.75">
      <c r="A5289" s="785" t="s">
        <v>4301</v>
      </c>
      <c r="B5289" s="785" t="s">
        <v>11435</v>
      </c>
      <c r="C5289" s="785" t="s">
        <v>4303</v>
      </c>
      <c r="D5289" s="785" t="s">
        <v>2599</v>
      </c>
      <c r="E5289" s="785" t="s">
        <v>5423</v>
      </c>
      <c r="F5289" s="786">
        <v>42351</v>
      </c>
      <c r="G5289" s="785" t="s">
        <v>5424</v>
      </c>
      <c r="H5289" s="786">
        <v>42401</v>
      </c>
      <c r="I5289" s="785" t="s">
        <v>11436</v>
      </c>
      <c r="J5289" s="785" t="s">
        <v>629</v>
      </c>
      <c r="K5289" s="785" t="s">
        <v>11437</v>
      </c>
      <c r="L5289" s="785" t="s">
        <v>11438</v>
      </c>
      <c r="M5289" s="785"/>
      <c r="N5289" s="785"/>
      <c r="O5289" s="785"/>
      <c r="P5289" s="787">
        <v>36.399611</v>
      </c>
      <c r="Q5289" s="787">
        <v>-0.14255699999999999</v>
      </c>
      <c r="R5289" s="785" t="s">
        <v>1228</v>
      </c>
      <c r="S5289" s="785" t="s">
        <v>2797</v>
      </c>
      <c r="T5289" s="785" t="s">
        <v>3615</v>
      </c>
      <c r="U5289" s="785" t="s">
        <v>3413</v>
      </c>
      <c r="V5289" s="785" t="s">
        <v>3004</v>
      </c>
      <c r="W5289" s="785" t="s">
        <v>2974</v>
      </c>
      <c r="X5289" s="785" t="s">
        <v>2974</v>
      </c>
      <c r="Y5289" s="615" t="str">
        <f t="shared" si="82"/>
        <v>Harun Muchiri Stephen</v>
      </c>
      <c r="Z5289" s="785" t="s">
        <v>11422</v>
      </c>
      <c r="AA5289" s="785" t="s">
        <v>4314</v>
      </c>
      <c r="AB5289" s="785" t="s">
        <v>2605</v>
      </c>
      <c r="AC5289" s="785" t="s">
        <v>2606</v>
      </c>
      <c r="AD5289" s="786">
        <v>42883</v>
      </c>
    </row>
    <row r="5290" spans="1:30" ht="15.75">
      <c r="A5290" s="785" t="s">
        <v>4301</v>
      </c>
      <c r="B5290" s="785" t="s">
        <v>11666</v>
      </c>
      <c r="C5290" s="785" t="s">
        <v>4379</v>
      </c>
      <c r="D5290" s="785" t="s">
        <v>2751</v>
      </c>
      <c r="E5290" s="785" t="s">
        <v>5423</v>
      </c>
      <c r="F5290" s="786">
        <v>42351</v>
      </c>
      <c r="G5290" s="785" t="s">
        <v>5424</v>
      </c>
      <c r="H5290" s="786">
        <v>42401</v>
      </c>
      <c r="I5290" s="785" t="s">
        <v>11667</v>
      </c>
      <c r="J5290" s="785" t="s">
        <v>627</v>
      </c>
      <c r="K5290" s="785" t="s">
        <v>11668</v>
      </c>
      <c r="L5290" s="785" t="s">
        <v>11669</v>
      </c>
      <c r="M5290" s="785"/>
      <c r="N5290" s="785"/>
      <c r="O5290" s="785"/>
      <c r="P5290" s="788"/>
      <c r="Q5290" s="788"/>
      <c r="R5290" s="785" t="s">
        <v>1961</v>
      </c>
      <c r="S5290" s="785" t="s">
        <v>2600</v>
      </c>
      <c r="T5290" s="785" t="s">
        <v>2262</v>
      </c>
      <c r="U5290" s="785" t="s">
        <v>11670</v>
      </c>
      <c r="V5290" s="785" t="s">
        <v>2855</v>
      </c>
      <c r="W5290" s="785" t="s">
        <v>2680</v>
      </c>
      <c r="X5290" s="785" t="s">
        <v>2680</v>
      </c>
      <c r="Y5290" s="615" t="str">
        <f t="shared" si="82"/>
        <v>Isaiah M Wandeto</v>
      </c>
      <c r="Z5290" s="785" t="s">
        <v>2599</v>
      </c>
      <c r="AA5290" s="785" t="s">
        <v>4314</v>
      </c>
      <c r="AB5290" s="785" t="s">
        <v>2605</v>
      </c>
      <c r="AC5290" s="785" t="s">
        <v>2606</v>
      </c>
      <c r="AD5290" s="786">
        <v>42796</v>
      </c>
    </row>
    <row r="5291" spans="1:30" ht="15.75">
      <c r="A5291" s="785" t="s">
        <v>4301</v>
      </c>
      <c r="B5291" s="785" t="s">
        <v>11671</v>
      </c>
      <c r="C5291" s="785" t="s">
        <v>4379</v>
      </c>
      <c r="D5291" s="785" t="s">
        <v>2751</v>
      </c>
      <c r="E5291" s="785" t="s">
        <v>5423</v>
      </c>
      <c r="F5291" s="786">
        <v>42351</v>
      </c>
      <c r="G5291" s="785" t="s">
        <v>5424</v>
      </c>
      <c r="H5291" s="786">
        <v>42401</v>
      </c>
      <c r="I5291" s="785" t="s">
        <v>11672</v>
      </c>
      <c r="J5291" s="785" t="s">
        <v>627</v>
      </c>
      <c r="K5291" s="785" t="s">
        <v>11673</v>
      </c>
      <c r="L5291" s="785" t="s">
        <v>11674</v>
      </c>
      <c r="M5291" s="785"/>
      <c r="N5291" s="785"/>
      <c r="O5291" s="785"/>
      <c r="P5291" s="788"/>
      <c r="Q5291" s="788"/>
      <c r="R5291" s="785" t="s">
        <v>1961</v>
      </c>
      <c r="S5291" s="785" t="s">
        <v>2600</v>
      </c>
      <c r="T5291" s="785" t="s">
        <v>1963</v>
      </c>
      <c r="U5291" s="785" t="s">
        <v>11675</v>
      </c>
      <c r="V5291" s="785" t="s">
        <v>2855</v>
      </c>
      <c r="W5291" s="785" t="s">
        <v>2680</v>
      </c>
      <c r="X5291" s="785" t="s">
        <v>2680</v>
      </c>
      <c r="Y5291" s="615" t="str">
        <f t="shared" si="82"/>
        <v>Isaiah M Wandeto</v>
      </c>
      <c r="Z5291" s="785" t="s">
        <v>2599</v>
      </c>
      <c r="AA5291" s="785" t="s">
        <v>4314</v>
      </c>
      <c r="AB5291" s="785" t="s">
        <v>2605</v>
      </c>
      <c r="AC5291" s="785" t="s">
        <v>2606</v>
      </c>
      <c r="AD5291" s="786">
        <v>42796</v>
      </c>
    </row>
    <row r="5292" spans="1:30" ht="15.75">
      <c r="A5292" s="785" t="s">
        <v>4301</v>
      </c>
      <c r="B5292" s="785" t="s">
        <v>11676</v>
      </c>
      <c r="C5292" s="785" t="s">
        <v>4379</v>
      </c>
      <c r="D5292" s="785" t="s">
        <v>2751</v>
      </c>
      <c r="E5292" s="785" t="s">
        <v>5423</v>
      </c>
      <c r="F5292" s="786">
        <v>42351</v>
      </c>
      <c r="G5292" s="785" t="s">
        <v>5424</v>
      </c>
      <c r="H5292" s="786">
        <v>42401</v>
      </c>
      <c r="I5292" s="785" t="s">
        <v>11677</v>
      </c>
      <c r="J5292" s="785" t="s">
        <v>629</v>
      </c>
      <c r="K5292" s="785" t="s">
        <v>11678</v>
      </c>
      <c r="L5292" s="785" t="s">
        <v>11679</v>
      </c>
      <c r="M5292" s="785"/>
      <c r="N5292" s="785"/>
      <c r="O5292" s="785"/>
      <c r="P5292" s="788"/>
      <c r="Q5292" s="788"/>
      <c r="R5292" s="785" t="s">
        <v>1961</v>
      </c>
      <c r="S5292" s="785" t="s">
        <v>2600</v>
      </c>
      <c r="T5292" s="785" t="s">
        <v>1963</v>
      </c>
      <c r="U5292" s="785" t="s">
        <v>7162</v>
      </c>
      <c r="V5292" s="785" t="s">
        <v>2855</v>
      </c>
      <c r="W5292" s="785" t="s">
        <v>2680</v>
      </c>
      <c r="X5292" s="785" t="s">
        <v>2680</v>
      </c>
      <c r="Y5292" s="615" t="str">
        <f t="shared" si="82"/>
        <v>Isaiah M Wandeto</v>
      </c>
      <c r="Z5292" s="785" t="s">
        <v>2599</v>
      </c>
      <c r="AA5292" s="785" t="s">
        <v>4314</v>
      </c>
      <c r="AB5292" s="785" t="s">
        <v>2605</v>
      </c>
      <c r="AC5292" s="785" t="s">
        <v>2606</v>
      </c>
      <c r="AD5292" s="786">
        <v>42796</v>
      </c>
    </row>
    <row r="5293" spans="1:30" ht="15.75">
      <c r="A5293" s="785" t="s">
        <v>4301</v>
      </c>
      <c r="B5293" s="785" t="s">
        <v>11680</v>
      </c>
      <c r="C5293" s="785" t="s">
        <v>4379</v>
      </c>
      <c r="D5293" s="785" t="s">
        <v>2751</v>
      </c>
      <c r="E5293" s="785" t="s">
        <v>5423</v>
      </c>
      <c r="F5293" s="786">
        <v>42351</v>
      </c>
      <c r="G5293" s="785" t="s">
        <v>5424</v>
      </c>
      <c r="H5293" s="786">
        <v>42401</v>
      </c>
      <c r="I5293" s="785" t="s">
        <v>11681</v>
      </c>
      <c r="J5293" s="785" t="s">
        <v>627</v>
      </c>
      <c r="K5293" s="785" t="s">
        <v>11682</v>
      </c>
      <c r="L5293" s="785" t="s">
        <v>11683</v>
      </c>
      <c r="M5293" s="785"/>
      <c r="N5293" s="785"/>
      <c r="O5293" s="785"/>
      <c r="P5293" s="787">
        <v>37.269517999999998</v>
      </c>
      <c r="Q5293" s="787">
        <v>-0.49380400000000002</v>
      </c>
      <c r="R5293" s="785" t="s">
        <v>1961</v>
      </c>
      <c r="S5293" s="785" t="s">
        <v>11651</v>
      </c>
      <c r="T5293" s="785" t="s">
        <v>2651</v>
      </c>
      <c r="U5293" s="785" t="s">
        <v>11684</v>
      </c>
      <c r="V5293" s="785" t="s">
        <v>2855</v>
      </c>
      <c r="W5293" s="785" t="s">
        <v>2680</v>
      </c>
      <c r="X5293" s="785" t="s">
        <v>2680</v>
      </c>
      <c r="Y5293" s="615" t="str">
        <f t="shared" si="82"/>
        <v>Isaiah M Wandeto</v>
      </c>
      <c r="Z5293" s="785" t="s">
        <v>2599</v>
      </c>
      <c r="AA5293" s="785" t="s">
        <v>4314</v>
      </c>
      <c r="AB5293" s="785" t="s">
        <v>2605</v>
      </c>
      <c r="AC5293" s="785" t="s">
        <v>2606</v>
      </c>
      <c r="AD5293" s="786">
        <v>42796</v>
      </c>
    </row>
    <row r="5294" spans="1:30" ht="15.75">
      <c r="A5294" s="785" t="s">
        <v>4301</v>
      </c>
      <c r="B5294" s="785" t="s">
        <v>11689</v>
      </c>
      <c r="C5294" s="785" t="s">
        <v>4379</v>
      </c>
      <c r="D5294" s="785" t="s">
        <v>2751</v>
      </c>
      <c r="E5294" s="785" t="s">
        <v>5423</v>
      </c>
      <c r="F5294" s="786">
        <v>42351</v>
      </c>
      <c r="G5294" s="785" t="s">
        <v>5424</v>
      </c>
      <c r="H5294" s="786">
        <v>42401</v>
      </c>
      <c r="I5294" s="785" t="s">
        <v>11690</v>
      </c>
      <c r="J5294" s="785" t="s">
        <v>629</v>
      </c>
      <c r="K5294" s="785" t="s">
        <v>11691</v>
      </c>
      <c r="L5294" s="785" t="s">
        <v>11692</v>
      </c>
      <c r="M5294" s="785"/>
      <c r="N5294" s="785"/>
      <c r="O5294" s="785"/>
      <c r="P5294" s="788"/>
      <c r="Q5294" s="788"/>
      <c r="R5294" s="785" t="s">
        <v>1961</v>
      </c>
      <c r="S5294" s="785" t="s">
        <v>11651</v>
      </c>
      <c r="T5294" s="785" t="s">
        <v>2651</v>
      </c>
      <c r="U5294" s="785" t="s">
        <v>2679</v>
      </c>
      <c r="V5294" s="785" t="s">
        <v>3004</v>
      </c>
      <c r="W5294" s="785" t="s">
        <v>2680</v>
      </c>
      <c r="X5294" s="785" t="s">
        <v>2680</v>
      </c>
      <c r="Y5294" s="615" t="str">
        <f t="shared" si="82"/>
        <v>Isaiah M Wandeto</v>
      </c>
      <c r="Z5294" s="785" t="s">
        <v>2599</v>
      </c>
      <c r="AA5294" s="785" t="s">
        <v>4314</v>
      </c>
      <c r="AB5294" s="785" t="s">
        <v>2605</v>
      </c>
      <c r="AC5294" s="785" t="s">
        <v>2606</v>
      </c>
      <c r="AD5294" s="786">
        <v>42796</v>
      </c>
    </row>
    <row r="5295" spans="1:30" ht="15.75">
      <c r="A5295" s="785" t="s">
        <v>4301</v>
      </c>
      <c r="B5295" s="785" t="s">
        <v>11781</v>
      </c>
      <c r="C5295" s="785" t="s">
        <v>4379</v>
      </c>
      <c r="D5295" s="785" t="s">
        <v>2598</v>
      </c>
      <c r="E5295" s="785" t="s">
        <v>5423</v>
      </c>
      <c r="F5295" s="786">
        <v>42351</v>
      </c>
      <c r="G5295" s="785" t="s">
        <v>5424</v>
      </c>
      <c r="H5295" s="786">
        <v>42401</v>
      </c>
      <c r="I5295" s="785" t="s">
        <v>11782</v>
      </c>
      <c r="J5295" s="785" t="s">
        <v>629</v>
      </c>
      <c r="K5295" s="785" t="s">
        <v>11783</v>
      </c>
      <c r="L5295" s="785" t="s">
        <v>11784</v>
      </c>
      <c r="M5295" s="785"/>
      <c r="N5295" s="785"/>
      <c r="O5295" s="785"/>
      <c r="P5295" s="787">
        <v>37.223754999999997</v>
      </c>
      <c r="Q5295" s="787">
        <v>-0.43390099999999998</v>
      </c>
      <c r="R5295" s="785" t="s">
        <v>1961</v>
      </c>
      <c r="S5295" s="785" t="s">
        <v>2600</v>
      </c>
      <c r="T5295" s="785" t="s">
        <v>2077</v>
      </c>
      <c r="U5295" s="785" t="s">
        <v>11785</v>
      </c>
      <c r="V5295" s="785" t="s">
        <v>2855</v>
      </c>
      <c r="W5295" s="785" t="s">
        <v>3556</v>
      </c>
      <c r="X5295" s="785" t="s">
        <v>2802</v>
      </c>
      <c r="Y5295" s="615" t="str">
        <f t="shared" si="82"/>
        <v>Jackson Maina</v>
      </c>
      <c r="Z5295" s="785" t="s">
        <v>2599</v>
      </c>
      <c r="AA5295" s="785" t="s">
        <v>4314</v>
      </c>
      <c r="AB5295" s="785" t="s">
        <v>2605</v>
      </c>
      <c r="AC5295" s="785" t="s">
        <v>2606</v>
      </c>
      <c r="AD5295" s="786">
        <v>42796</v>
      </c>
    </row>
    <row r="5296" spans="1:30" ht="15.75">
      <c r="A5296" s="785" t="s">
        <v>4301</v>
      </c>
      <c r="B5296" s="785" t="s">
        <v>13399</v>
      </c>
      <c r="C5296" s="785" t="s">
        <v>4303</v>
      </c>
      <c r="D5296" s="785" t="s">
        <v>2599</v>
      </c>
      <c r="E5296" s="785" t="s">
        <v>5423</v>
      </c>
      <c r="F5296" s="786">
        <v>42351</v>
      </c>
      <c r="G5296" s="785" t="s">
        <v>5424</v>
      </c>
      <c r="H5296" s="786">
        <v>42401</v>
      </c>
      <c r="I5296" s="785" t="s">
        <v>13400</v>
      </c>
      <c r="J5296" s="785" t="s">
        <v>629</v>
      </c>
      <c r="K5296" s="785" t="s">
        <v>13401</v>
      </c>
      <c r="L5296" s="785" t="s">
        <v>13402</v>
      </c>
      <c r="M5296" s="785"/>
      <c r="N5296" s="785"/>
      <c r="O5296" s="785"/>
      <c r="P5296" s="787">
        <v>35.333787999999998</v>
      </c>
      <c r="Q5296" s="787">
        <v>0.23318700000000001</v>
      </c>
      <c r="R5296" s="785" t="s">
        <v>916</v>
      </c>
      <c r="S5296" s="785" t="s">
        <v>2823</v>
      </c>
      <c r="T5296" s="785" t="s">
        <v>13403</v>
      </c>
      <c r="U5296" s="785" t="s">
        <v>13404</v>
      </c>
      <c r="V5296" s="785" t="s">
        <v>3004</v>
      </c>
      <c r="W5296" s="785" t="s">
        <v>2873</v>
      </c>
      <c r="X5296" s="785" t="s">
        <v>2873</v>
      </c>
      <c r="Y5296" s="615" t="str">
        <f t="shared" si="82"/>
        <v>Job K Soimo</v>
      </c>
      <c r="Z5296" s="785" t="s">
        <v>2599</v>
      </c>
      <c r="AA5296" s="785" t="s">
        <v>4314</v>
      </c>
      <c r="AB5296" s="785" t="s">
        <v>2683</v>
      </c>
      <c r="AC5296" s="785" t="s">
        <v>2606</v>
      </c>
      <c r="AD5296" s="786">
        <v>42796</v>
      </c>
    </row>
    <row r="5297" spans="1:30" ht="15.75">
      <c r="A5297" s="785" t="s">
        <v>4301</v>
      </c>
      <c r="B5297" s="785" t="s">
        <v>16110</v>
      </c>
      <c r="C5297" s="785" t="s">
        <v>4379</v>
      </c>
      <c r="D5297" s="785" t="s">
        <v>2598</v>
      </c>
      <c r="E5297" s="785" t="s">
        <v>5423</v>
      </c>
      <c r="F5297" s="786">
        <v>42351</v>
      </c>
      <c r="G5297" s="785" t="s">
        <v>5424</v>
      </c>
      <c r="H5297" s="786">
        <v>42401</v>
      </c>
      <c r="I5297" s="785" t="s">
        <v>16111</v>
      </c>
      <c r="J5297" s="785" t="s">
        <v>627</v>
      </c>
      <c r="K5297" s="785" t="s">
        <v>2612</v>
      </c>
      <c r="L5297" s="785" t="s">
        <v>16112</v>
      </c>
      <c r="M5297" s="785"/>
      <c r="N5297" s="785"/>
      <c r="O5297" s="785"/>
      <c r="P5297" s="787">
        <v>36.93356</v>
      </c>
      <c r="Q5297" s="787">
        <v>-1.3733029999999999</v>
      </c>
      <c r="R5297" s="785" t="s">
        <v>1729</v>
      </c>
      <c r="S5297" s="785" t="s">
        <v>1729</v>
      </c>
      <c r="T5297" s="785" t="s">
        <v>8637</v>
      </c>
      <c r="U5297" s="785" t="s">
        <v>16113</v>
      </c>
      <c r="V5297" s="785" t="s">
        <v>3183</v>
      </c>
      <c r="W5297" s="785" t="s">
        <v>2621</v>
      </c>
      <c r="X5297" s="785" t="s">
        <v>2621</v>
      </c>
      <c r="Y5297" s="615" t="str">
        <f t="shared" si="82"/>
        <v>Kentainers Limited</v>
      </c>
      <c r="Z5297" s="785" t="s">
        <v>2599</v>
      </c>
      <c r="AA5297" s="785" t="s">
        <v>5464</v>
      </c>
      <c r="AB5297" s="785" t="s">
        <v>2616</v>
      </c>
      <c r="AC5297" s="785" t="s">
        <v>2617</v>
      </c>
      <c r="AD5297" s="786">
        <v>42796</v>
      </c>
    </row>
    <row r="5298" spans="1:30" ht="15.75">
      <c r="A5298" s="785" t="s">
        <v>4301</v>
      </c>
      <c r="B5298" s="785" t="s">
        <v>16223</v>
      </c>
      <c r="C5298" s="785" t="s">
        <v>4303</v>
      </c>
      <c r="D5298" s="785" t="s">
        <v>2599</v>
      </c>
      <c r="E5298" s="785" t="s">
        <v>5423</v>
      </c>
      <c r="F5298" s="786">
        <v>42351</v>
      </c>
      <c r="G5298" s="785" t="s">
        <v>5424</v>
      </c>
      <c r="H5298" s="786">
        <v>42401</v>
      </c>
      <c r="I5298" s="785" t="s">
        <v>16224</v>
      </c>
      <c r="J5298" s="785" t="s">
        <v>627</v>
      </c>
      <c r="K5298" s="785" t="s">
        <v>2612</v>
      </c>
      <c r="L5298" s="785" t="s">
        <v>16225</v>
      </c>
      <c r="M5298" s="785"/>
      <c r="N5298" s="785"/>
      <c r="O5298" s="785"/>
      <c r="P5298" s="787">
        <v>37.007165999999998</v>
      </c>
      <c r="Q5298" s="787">
        <v>-1.2778910000000001</v>
      </c>
      <c r="R5298" s="785" t="s">
        <v>2661</v>
      </c>
      <c r="S5298" s="785" t="s">
        <v>8598</v>
      </c>
      <c r="T5298" s="785" t="s">
        <v>2688</v>
      </c>
      <c r="U5298" s="785" t="s">
        <v>2599</v>
      </c>
      <c r="V5298" s="785" t="s">
        <v>2846</v>
      </c>
      <c r="W5298" s="785" t="s">
        <v>2621</v>
      </c>
      <c r="X5298" s="785" t="s">
        <v>2621</v>
      </c>
      <c r="Y5298" s="615" t="str">
        <f t="shared" si="82"/>
        <v>Kentainers Limited</v>
      </c>
      <c r="Z5298" s="785" t="s">
        <v>2599</v>
      </c>
      <c r="AA5298" s="785" t="s">
        <v>5464</v>
      </c>
      <c r="AB5298" s="785" t="s">
        <v>2616</v>
      </c>
      <c r="AC5298" s="785" t="s">
        <v>2617</v>
      </c>
      <c r="AD5298" s="786">
        <v>42796</v>
      </c>
    </row>
    <row r="5299" spans="1:30" ht="15.75">
      <c r="A5299" s="785" t="s">
        <v>4301</v>
      </c>
      <c r="B5299" s="785" t="s">
        <v>16376</v>
      </c>
      <c r="C5299" s="785" t="s">
        <v>4303</v>
      </c>
      <c r="D5299" s="785" t="s">
        <v>2599</v>
      </c>
      <c r="E5299" s="785" t="s">
        <v>5423</v>
      </c>
      <c r="F5299" s="786">
        <v>42351</v>
      </c>
      <c r="G5299" s="785" t="s">
        <v>5424</v>
      </c>
      <c r="H5299" s="786">
        <v>42401</v>
      </c>
      <c r="I5299" s="785" t="s">
        <v>16377</v>
      </c>
      <c r="J5299" s="785" t="s">
        <v>627</v>
      </c>
      <c r="K5299" s="785" t="s">
        <v>2612</v>
      </c>
      <c r="L5299" s="785" t="s">
        <v>16378</v>
      </c>
      <c r="M5299" s="785"/>
      <c r="N5299" s="785"/>
      <c r="O5299" s="785"/>
      <c r="P5299" s="787">
        <v>37.490543000000002</v>
      </c>
      <c r="Q5299" s="787">
        <v>-0.38902700000000001</v>
      </c>
      <c r="R5299" s="785" t="s">
        <v>1089</v>
      </c>
      <c r="S5299" s="785" t="s">
        <v>1090</v>
      </c>
      <c r="T5299" s="785" t="s">
        <v>3113</v>
      </c>
      <c r="U5299" s="785" t="s">
        <v>16379</v>
      </c>
      <c r="V5299" s="785" t="s">
        <v>2846</v>
      </c>
      <c r="W5299" s="785" t="s">
        <v>2621</v>
      </c>
      <c r="X5299" s="785" t="s">
        <v>4027</v>
      </c>
      <c r="Y5299" s="615" t="str">
        <f t="shared" si="82"/>
        <v>Kenya Biotechnology</v>
      </c>
      <c r="Z5299" s="785" t="s">
        <v>2599</v>
      </c>
      <c r="AA5299" s="785" t="s">
        <v>5464</v>
      </c>
      <c r="AB5299" s="785" t="s">
        <v>2616</v>
      </c>
      <c r="AC5299" s="785" t="s">
        <v>2617</v>
      </c>
      <c r="AD5299" s="786">
        <v>42796</v>
      </c>
    </row>
    <row r="5300" spans="1:30" ht="15.75">
      <c r="A5300" s="785" t="s">
        <v>4301</v>
      </c>
      <c r="B5300" s="785" t="s">
        <v>16720</v>
      </c>
      <c r="C5300" s="785" t="s">
        <v>4303</v>
      </c>
      <c r="D5300" s="785" t="s">
        <v>2599</v>
      </c>
      <c r="E5300" s="785" t="s">
        <v>5423</v>
      </c>
      <c r="F5300" s="786">
        <v>42351</v>
      </c>
      <c r="G5300" s="785" t="s">
        <v>5424</v>
      </c>
      <c r="H5300" s="786">
        <v>42401</v>
      </c>
      <c r="I5300" s="785" t="s">
        <v>16721</v>
      </c>
      <c r="J5300" s="785" t="s">
        <v>629</v>
      </c>
      <c r="K5300" s="785" t="s">
        <v>16722</v>
      </c>
      <c r="L5300" s="785" t="s">
        <v>16723</v>
      </c>
      <c r="M5300" s="785"/>
      <c r="N5300" s="785"/>
      <c r="O5300" s="785"/>
      <c r="P5300" s="787">
        <v>37.655388000000002</v>
      </c>
      <c r="Q5300" s="787">
        <v>-0.22553899999999999</v>
      </c>
      <c r="R5300" s="785" t="s">
        <v>1266</v>
      </c>
      <c r="S5300" s="785" t="s">
        <v>1267</v>
      </c>
      <c r="T5300" s="785" t="s">
        <v>2636</v>
      </c>
      <c r="U5300" s="785" t="s">
        <v>3635</v>
      </c>
      <c r="V5300" s="785" t="s">
        <v>2855</v>
      </c>
      <c r="W5300" s="785" t="s">
        <v>3253</v>
      </c>
      <c r="X5300" s="785" t="s">
        <v>3253</v>
      </c>
      <c r="Y5300" s="615" t="str">
        <f t="shared" si="82"/>
        <v>Likunga Company Limited</v>
      </c>
      <c r="Z5300" s="785" t="s">
        <v>2599</v>
      </c>
      <c r="AA5300" s="785" t="s">
        <v>4349</v>
      </c>
      <c r="AB5300" s="785" t="s">
        <v>2605</v>
      </c>
      <c r="AC5300" s="785" t="s">
        <v>2606</v>
      </c>
      <c r="AD5300" s="786">
        <v>42796</v>
      </c>
    </row>
    <row r="5301" spans="1:30" ht="15.75">
      <c r="A5301" s="785" t="s">
        <v>4301</v>
      </c>
      <c r="B5301" s="785" t="s">
        <v>16749</v>
      </c>
      <c r="C5301" s="785" t="s">
        <v>4303</v>
      </c>
      <c r="D5301" s="785" t="s">
        <v>2599</v>
      </c>
      <c r="E5301" s="785" t="s">
        <v>5423</v>
      </c>
      <c r="F5301" s="786">
        <v>42351</v>
      </c>
      <c r="G5301" s="785" t="s">
        <v>5424</v>
      </c>
      <c r="H5301" s="786">
        <v>42401</v>
      </c>
      <c r="I5301" s="785" t="s">
        <v>16750</v>
      </c>
      <c r="J5301" s="785" t="s">
        <v>629</v>
      </c>
      <c r="K5301" s="785" t="s">
        <v>16751</v>
      </c>
      <c r="L5301" s="785" t="s">
        <v>16752</v>
      </c>
      <c r="M5301" s="785"/>
      <c r="N5301" s="785"/>
      <c r="O5301" s="785"/>
      <c r="P5301" s="787">
        <v>37.554662</v>
      </c>
      <c r="Q5301" s="787">
        <v>-2.1229999999999999E-2</v>
      </c>
      <c r="R5301" s="785" t="s">
        <v>1104</v>
      </c>
      <c r="S5301" s="785" t="s">
        <v>1105</v>
      </c>
      <c r="T5301" s="785" t="s">
        <v>16753</v>
      </c>
      <c r="U5301" s="785" t="s">
        <v>2807</v>
      </c>
      <c r="V5301" s="785" t="s">
        <v>3004</v>
      </c>
      <c r="W5301" s="785" t="s">
        <v>3253</v>
      </c>
      <c r="X5301" s="785" t="s">
        <v>3253</v>
      </c>
      <c r="Y5301" s="615" t="str">
        <f t="shared" si="82"/>
        <v>Likunga Company Limited</v>
      </c>
      <c r="Z5301" s="785" t="s">
        <v>2599</v>
      </c>
      <c r="AA5301" s="785" t="s">
        <v>4349</v>
      </c>
      <c r="AB5301" s="785" t="s">
        <v>2605</v>
      </c>
      <c r="AC5301" s="785" t="s">
        <v>2606</v>
      </c>
      <c r="AD5301" s="786">
        <v>42796</v>
      </c>
    </row>
    <row r="5302" spans="1:30" ht="15.75">
      <c r="A5302" s="785" t="s">
        <v>4301</v>
      </c>
      <c r="B5302" s="785" t="s">
        <v>17558</v>
      </c>
      <c r="C5302" s="785" t="s">
        <v>4303</v>
      </c>
      <c r="D5302" s="785" t="s">
        <v>2599</v>
      </c>
      <c r="E5302" s="785" t="s">
        <v>5423</v>
      </c>
      <c r="F5302" s="786">
        <v>42351</v>
      </c>
      <c r="G5302" s="785" t="s">
        <v>5424</v>
      </c>
      <c r="H5302" s="786">
        <v>42401</v>
      </c>
      <c r="I5302" s="785" t="s">
        <v>17559</v>
      </c>
      <c r="J5302" s="785" t="s">
        <v>627</v>
      </c>
      <c r="K5302" s="785" t="s">
        <v>17560</v>
      </c>
      <c r="L5302" s="785" t="s">
        <v>17561</v>
      </c>
      <c r="M5302" s="785"/>
      <c r="N5302" s="785"/>
      <c r="O5302" s="785"/>
      <c r="P5302" s="787">
        <v>37.679872000000003</v>
      </c>
      <c r="Q5302" s="787">
        <v>-0.22845299999999999</v>
      </c>
      <c r="R5302" s="785" t="s">
        <v>1266</v>
      </c>
      <c r="S5302" s="785" t="s">
        <v>1267</v>
      </c>
      <c r="T5302" s="785" t="s">
        <v>2636</v>
      </c>
      <c r="U5302" s="785" t="s">
        <v>17557</v>
      </c>
      <c r="V5302" s="785" t="s">
        <v>3004</v>
      </c>
      <c r="W5302" s="785" t="s">
        <v>3535</v>
      </c>
      <c r="X5302" s="785" t="s">
        <v>3535</v>
      </c>
      <c r="Y5302" s="615" t="str">
        <f t="shared" si="82"/>
        <v>Maurice Kinuthia Wangui</v>
      </c>
      <c r="Z5302" s="785" t="s">
        <v>17496</v>
      </c>
      <c r="AA5302" s="785" t="s">
        <v>4314</v>
      </c>
      <c r="AB5302" s="785" t="s">
        <v>2605</v>
      </c>
      <c r="AC5302" s="785" t="s">
        <v>2606</v>
      </c>
      <c r="AD5302" s="786">
        <v>43056</v>
      </c>
    </row>
    <row r="5303" spans="1:30" ht="15.75">
      <c r="A5303" s="785" t="s">
        <v>4301</v>
      </c>
      <c r="B5303" s="785" t="s">
        <v>17663</v>
      </c>
      <c r="C5303" s="785" t="s">
        <v>4303</v>
      </c>
      <c r="D5303" s="785" t="s">
        <v>2599</v>
      </c>
      <c r="E5303" s="785" t="s">
        <v>5423</v>
      </c>
      <c r="F5303" s="786">
        <v>42351</v>
      </c>
      <c r="G5303" s="785" t="s">
        <v>5424</v>
      </c>
      <c r="H5303" s="786">
        <v>42401</v>
      </c>
      <c r="I5303" s="785" t="s">
        <v>17664</v>
      </c>
      <c r="J5303" s="785" t="s">
        <v>627</v>
      </c>
      <c r="K5303" s="785" t="s">
        <v>17665</v>
      </c>
      <c r="L5303" s="785" t="s">
        <v>17666</v>
      </c>
      <c r="M5303" s="785"/>
      <c r="N5303" s="785"/>
      <c r="O5303" s="785"/>
      <c r="P5303" s="787">
        <v>37.666384999999998</v>
      </c>
      <c r="Q5303" s="787">
        <v>-0.22536500000000001</v>
      </c>
      <c r="R5303" s="785" t="s">
        <v>1266</v>
      </c>
      <c r="S5303" s="785" t="s">
        <v>1267</v>
      </c>
      <c r="T5303" s="785" t="s">
        <v>2636</v>
      </c>
      <c r="U5303" s="785" t="s">
        <v>3735</v>
      </c>
      <c r="V5303" s="785" t="s">
        <v>3070</v>
      </c>
      <c r="W5303" s="785" t="s">
        <v>3535</v>
      </c>
      <c r="X5303" s="785" t="s">
        <v>3535</v>
      </c>
      <c r="Y5303" s="615" t="str">
        <f t="shared" si="82"/>
        <v>Maurice Kinuthia Wangui</v>
      </c>
      <c r="Z5303" s="785" t="s">
        <v>2599</v>
      </c>
      <c r="AA5303" s="785" t="s">
        <v>4314</v>
      </c>
      <c r="AB5303" s="785" t="s">
        <v>2605</v>
      </c>
      <c r="AC5303" s="785" t="s">
        <v>2606</v>
      </c>
      <c r="AD5303" s="786">
        <v>42796</v>
      </c>
    </row>
    <row r="5304" spans="1:30" ht="15.75">
      <c r="A5304" s="785" t="s">
        <v>4301</v>
      </c>
      <c r="B5304" s="785" t="s">
        <v>18073</v>
      </c>
      <c r="C5304" s="785" t="s">
        <v>4303</v>
      </c>
      <c r="D5304" s="785" t="s">
        <v>2599</v>
      </c>
      <c r="E5304" s="785" t="s">
        <v>5423</v>
      </c>
      <c r="F5304" s="786">
        <v>42351</v>
      </c>
      <c r="G5304" s="785" t="s">
        <v>5424</v>
      </c>
      <c r="H5304" s="786">
        <v>42401</v>
      </c>
      <c r="I5304" s="785" t="s">
        <v>18074</v>
      </c>
      <c r="J5304" s="785" t="s">
        <v>627</v>
      </c>
      <c r="K5304" s="785" t="s">
        <v>18075</v>
      </c>
      <c r="L5304" s="785" t="s">
        <v>18076</v>
      </c>
      <c r="M5304" s="785"/>
      <c r="N5304" s="785"/>
      <c r="O5304" s="785"/>
      <c r="P5304" s="787">
        <v>36.700054000000002</v>
      </c>
      <c r="Q5304" s="787">
        <v>-0.105757</v>
      </c>
      <c r="R5304" s="785" t="s">
        <v>960</v>
      </c>
      <c r="S5304" s="785" t="s">
        <v>961</v>
      </c>
      <c r="T5304" s="785" t="s">
        <v>18077</v>
      </c>
      <c r="U5304" s="785" t="s">
        <v>3999</v>
      </c>
      <c r="V5304" s="785" t="s">
        <v>3070</v>
      </c>
      <c r="W5304" s="785" t="s">
        <v>3015</v>
      </c>
      <c r="X5304" s="785" t="s">
        <v>3015</v>
      </c>
      <c r="Y5304" s="615" t="str">
        <f t="shared" si="82"/>
        <v>Mt Kenya Renewable Energy</v>
      </c>
      <c r="Z5304" s="785" t="s">
        <v>2599</v>
      </c>
      <c r="AA5304" s="785" t="s">
        <v>4349</v>
      </c>
      <c r="AB5304" s="785" t="s">
        <v>2605</v>
      </c>
      <c r="AC5304" s="785" t="s">
        <v>2606</v>
      </c>
      <c r="AD5304" s="786">
        <v>42796</v>
      </c>
    </row>
    <row r="5305" spans="1:30" ht="15.75">
      <c r="A5305" s="785" t="s">
        <v>4301</v>
      </c>
      <c r="B5305" s="785" t="s">
        <v>18608</v>
      </c>
      <c r="C5305" s="785" t="s">
        <v>4322</v>
      </c>
      <c r="D5305" s="785" t="s">
        <v>2703</v>
      </c>
      <c r="E5305" s="785" t="s">
        <v>5423</v>
      </c>
      <c r="F5305" s="786">
        <v>42351</v>
      </c>
      <c r="G5305" s="785" t="s">
        <v>5424</v>
      </c>
      <c r="H5305" s="786">
        <v>42401</v>
      </c>
      <c r="I5305" s="785" t="s">
        <v>18609</v>
      </c>
      <c r="J5305" s="785" t="s">
        <v>627</v>
      </c>
      <c r="K5305" s="785" t="s">
        <v>18610</v>
      </c>
      <c r="L5305" s="785" t="s">
        <v>18611</v>
      </c>
      <c r="M5305" s="785"/>
      <c r="N5305" s="785"/>
      <c r="O5305" s="785"/>
      <c r="P5305" s="788"/>
      <c r="Q5305" s="788"/>
      <c r="R5305" s="785" t="s">
        <v>1961</v>
      </c>
      <c r="S5305" s="785" t="s">
        <v>2600</v>
      </c>
      <c r="T5305" s="785" t="s">
        <v>2077</v>
      </c>
      <c r="U5305" s="785" t="s">
        <v>2681</v>
      </c>
      <c r="V5305" s="785" t="s">
        <v>2673</v>
      </c>
      <c r="W5305" s="785" t="s">
        <v>2674</v>
      </c>
      <c r="X5305" s="785" t="s">
        <v>2741</v>
      </c>
      <c r="Y5305" s="615" t="str">
        <f t="shared" si="82"/>
        <v>Nicholas Gichura Kimenyi</v>
      </c>
      <c r="Z5305" s="785" t="s">
        <v>2599</v>
      </c>
      <c r="AA5305" s="785" t="s">
        <v>4314</v>
      </c>
      <c r="AB5305" s="785" t="s">
        <v>2605</v>
      </c>
      <c r="AC5305" s="785" t="s">
        <v>2606</v>
      </c>
      <c r="AD5305" s="786">
        <v>42796</v>
      </c>
    </row>
    <row r="5306" spans="1:30" ht="15.75">
      <c r="A5306" s="785" t="s">
        <v>4301</v>
      </c>
      <c r="B5306" s="785" t="s">
        <v>18617</v>
      </c>
      <c r="C5306" s="785" t="s">
        <v>4322</v>
      </c>
      <c r="D5306" s="785" t="s">
        <v>2703</v>
      </c>
      <c r="E5306" s="785" t="s">
        <v>5423</v>
      </c>
      <c r="F5306" s="786">
        <v>42351</v>
      </c>
      <c r="G5306" s="785" t="s">
        <v>5424</v>
      </c>
      <c r="H5306" s="786">
        <v>42401</v>
      </c>
      <c r="I5306" s="785" t="s">
        <v>18618</v>
      </c>
      <c r="J5306" s="785" t="s">
        <v>629</v>
      </c>
      <c r="K5306" s="785" t="s">
        <v>18619</v>
      </c>
      <c r="L5306" s="785" t="s">
        <v>18620</v>
      </c>
      <c r="M5306" s="785"/>
      <c r="N5306" s="785"/>
      <c r="O5306" s="785"/>
      <c r="P5306" s="788"/>
      <c r="Q5306" s="788"/>
      <c r="R5306" s="785" t="s">
        <v>1961</v>
      </c>
      <c r="S5306" s="785" t="s">
        <v>2600</v>
      </c>
      <c r="T5306" s="785" t="s">
        <v>1963</v>
      </c>
      <c r="U5306" s="785" t="s">
        <v>2672</v>
      </c>
      <c r="V5306" s="785" t="s">
        <v>2673</v>
      </c>
      <c r="W5306" s="785" t="s">
        <v>2674</v>
      </c>
      <c r="X5306" s="785" t="s">
        <v>2741</v>
      </c>
      <c r="Y5306" s="615" t="str">
        <f t="shared" si="82"/>
        <v>Nicholas Gichura Kimenyi</v>
      </c>
      <c r="Z5306" s="785" t="s">
        <v>2599</v>
      </c>
      <c r="AA5306" s="785" t="s">
        <v>4314</v>
      </c>
      <c r="AB5306" s="785" t="s">
        <v>2605</v>
      </c>
      <c r="AC5306" s="785" t="s">
        <v>2606</v>
      </c>
      <c r="AD5306" s="786">
        <v>42796</v>
      </c>
    </row>
    <row r="5307" spans="1:30" ht="15.75">
      <c r="A5307" s="785" t="s">
        <v>4301</v>
      </c>
      <c r="B5307" s="785" t="s">
        <v>18621</v>
      </c>
      <c r="C5307" s="785" t="s">
        <v>4322</v>
      </c>
      <c r="D5307" s="785" t="s">
        <v>2703</v>
      </c>
      <c r="E5307" s="785" t="s">
        <v>5423</v>
      </c>
      <c r="F5307" s="786">
        <v>42351</v>
      </c>
      <c r="G5307" s="785" t="s">
        <v>5424</v>
      </c>
      <c r="H5307" s="786">
        <v>42401</v>
      </c>
      <c r="I5307" s="785" t="s">
        <v>18622</v>
      </c>
      <c r="J5307" s="785" t="s">
        <v>629</v>
      </c>
      <c r="K5307" s="785" t="s">
        <v>18623</v>
      </c>
      <c r="L5307" s="785" t="s">
        <v>18624</v>
      </c>
      <c r="M5307" s="785"/>
      <c r="N5307" s="785"/>
      <c r="O5307" s="785"/>
      <c r="P5307" s="788"/>
      <c r="Q5307" s="788"/>
      <c r="R5307" s="785" t="s">
        <v>1961</v>
      </c>
      <c r="S5307" s="785" t="s">
        <v>2671</v>
      </c>
      <c r="T5307" s="785" t="s">
        <v>2885</v>
      </c>
      <c r="U5307" s="785" t="s">
        <v>18625</v>
      </c>
      <c r="V5307" s="785" t="s">
        <v>2673</v>
      </c>
      <c r="W5307" s="785" t="s">
        <v>2674</v>
      </c>
      <c r="X5307" s="785" t="s">
        <v>2741</v>
      </c>
      <c r="Y5307" s="615" t="str">
        <f t="shared" si="82"/>
        <v>Nicholas Gichura Kimenyi</v>
      </c>
      <c r="Z5307" s="785" t="s">
        <v>2599</v>
      </c>
      <c r="AA5307" s="785" t="s">
        <v>4314</v>
      </c>
      <c r="AB5307" s="785" t="s">
        <v>2605</v>
      </c>
      <c r="AC5307" s="785" t="s">
        <v>2606</v>
      </c>
      <c r="AD5307" s="786">
        <v>42796</v>
      </c>
    </row>
    <row r="5308" spans="1:30" ht="15.75">
      <c r="A5308" s="785" t="s">
        <v>4301</v>
      </c>
      <c r="B5308" s="785" t="s">
        <v>18626</v>
      </c>
      <c r="C5308" s="785" t="s">
        <v>4322</v>
      </c>
      <c r="D5308" s="785" t="s">
        <v>2703</v>
      </c>
      <c r="E5308" s="785" t="s">
        <v>5423</v>
      </c>
      <c r="F5308" s="786">
        <v>42351</v>
      </c>
      <c r="G5308" s="785" t="s">
        <v>5424</v>
      </c>
      <c r="H5308" s="786">
        <v>42401</v>
      </c>
      <c r="I5308" s="785" t="s">
        <v>18627</v>
      </c>
      <c r="J5308" s="785" t="s">
        <v>627</v>
      </c>
      <c r="K5308" s="785" t="s">
        <v>18628</v>
      </c>
      <c r="L5308" s="785" t="s">
        <v>18629</v>
      </c>
      <c r="M5308" s="785"/>
      <c r="N5308" s="785"/>
      <c r="O5308" s="785"/>
      <c r="P5308" s="788"/>
      <c r="Q5308" s="788"/>
      <c r="R5308" s="785" t="s">
        <v>1961</v>
      </c>
      <c r="S5308" s="785" t="s">
        <v>2671</v>
      </c>
      <c r="T5308" s="785" t="s">
        <v>2740</v>
      </c>
      <c r="U5308" s="785" t="s">
        <v>2740</v>
      </c>
      <c r="V5308" s="785" t="s">
        <v>2673</v>
      </c>
      <c r="W5308" s="785" t="s">
        <v>2674</v>
      </c>
      <c r="X5308" s="785" t="s">
        <v>2741</v>
      </c>
      <c r="Y5308" s="615" t="str">
        <f t="shared" si="82"/>
        <v>Nicholas Gichura Kimenyi</v>
      </c>
      <c r="Z5308" s="785" t="s">
        <v>2599</v>
      </c>
      <c r="AA5308" s="785" t="s">
        <v>4314</v>
      </c>
      <c r="AB5308" s="785" t="s">
        <v>2605</v>
      </c>
      <c r="AC5308" s="785" t="s">
        <v>2606</v>
      </c>
      <c r="AD5308" s="786">
        <v>42796</v>
      </c>
    </row>
    <row r="5309" spans="1:30" ht="15.75">
      <c r="A5309" s="785" t="s">
        <v>4301</v>
      </c>
      <c r="B5309" s="785" t="s">
        <v>18630</v>
      </c>
      <c r="C5309" s="785" t="s">
        <v>4322</v>
      </c>
      <c r="D5309" s="785" t="s">
        <v>2703</v>
      </c>
      <c r="E5309" s="785" t="s">
        <v>5423</v>
      </c>
      <c r="F5309" s="786">
        <v>42351</v>
      </c>
      <c r="G5309" s="785" t="s">
        <v>5424</v>
      </c>
      <c r="H5309" s="786">
        <v>42401</v>
      </c>
      <c r="I5309" s="785" t="s">
        <v>18631</v>
      </c>
      <c r="J5309" s="785" t="s">
        <v>627</v>
      </c>
      <c r="K5309" s="785" t="s">
        <v>18632</v>
      </c>
      <c r="L5309" s="785" t="s">
        <v>18633</v>
      </c>
      <c r="M5309" s="785"/>
      <c r="N5309" s="785"/>
      <c r="O5309" s="785"/>
      <c r="P5309" s="788"/>
      <c r="Q5309" s="788"/>
      <c r="R5309" s="785" t="s">
        <v>1961</v>
      </c>
      <c r="S5309" s="785" t="s">
        <v>2671</v>
      </c>
      <c r="T5309" s="785" t="s">
        <v>2740</v>
      </c>
      <c r="U5309" s="785" t="s">
        <v>2740</v>
      </c>
      <c r="V5309" s="785" t="s">
        <v>2673</v>
      </c>
      <c r="W5309" s="785" t="s">
        <v>2674</v>
      </c>
      <c r="X5309" s="785" t="s">
        <v>2741</v>
      </c>
      <c r="Y5309" s="615" t="str">
        <f t="shared" si="82"/>
        <v>Nicholas Gichura Kimenyi</v>
      </c>
      <c r="Z5309" s="785" t="s">
        <v>2599</v>
      </c>
      <c r="AA5309" s="785" t="s">
        <v>4314</v>
      </c>
      <c r="AB5309" s="785" t="s">
        <v>2605</v>
      </c>
      <c r="AC5309" s="785" t="s">
        <v>2606</v>
      </c>
      <c r="AD5309" s="786">
        <v>42796</v>
      </c>
    </row>
    <row r="5310" spans="1:30" ht="15.75">
      <c r="A5310" s="785" t="s">
        <v>4301</v>
      </c>
      <c r="B5310" s="785" t="s">
        <v>18643</v>
      </c>
      <c r="C5310" s="785" t="s">
        <v>4322</v>
      </c>
      <c r="D5310" s="785" t="s">
        <v>2703</v>
      </c>
      <c r="E5310" s="785" t="s">
        <v>5423</v>
      </c>
      <c r="F5310" s="786">
        <v>42351</v>
      </c>
      <c r="G5310" s="785" t="s">
        <v>5424</v>
      </c>
      <c r="H5310" s="786">
        <v>42401</v>
      </c>
      <c r="I5310" s="785" t="s">
        <v>18644</v>
      </c>
      <c r="J5310" s="785" t="s">
        <v>629</v>
      </c>
      <c r="K5310" s="785" t="s">
        <v>18645</v>
      </c>
      <c r="L5310" s="785" t="s">
        <v>18646</v>
      </c>
      <c r="M5310" s="785"/>
      <c r="N5310" s="785"/>
      <c r="O5310" s="785"/>
      <c r="P5310" s="787">
        <v>37.219425000000001</v>
      </c>
      <c r="Q5310" s="787">
        <v>-0.43112499999999998</v>
      </c>
      <c r="R5310" s="785" t="s">
        <v>1056</v>
      </c>
      <c r="S5310" s="785" t="s">
        <v>2856</v>
      </c>
      <c r="T5310" s="785" t="s">
        <v>8941</v>
      </c>
      <c r="U5310" s="785" t="s">
        <v>3942</v>
      </c>
      <c r="V5310" s="785" t="s">
        <v>2673</v>
      </c>
      <c r="W5310" s="785" t="s">
        <v>2674</v>
      </c>
      <c r="X5310" s="785" t="s">
        <v>2741</v>
      </c>
      <c r="Y5310" s="615" t="str">
        <f t="shared" si="82"/>
        <v>Nicholas Gichura Kimenyi</v>
      </c>
      <c r="Z5310" s="785" t="s">
        <v>2599</v>
      </c>
      <c r="AA5310" s="785" t="s">
        <v>4314</v>
      </c>
      <c r="AB5310" s="785" t="s">
        <v>2605</v>
      </c>
      <c r="AC5310" s="785" t="s">
        <v>2606</v>
      </c>
      <c r="AD5310" s="786">
        <v>42796</v>
      </c>
    </row>
    <row r="5311" spans="1:30" ht="15.75">
      <c r="A5311" s="785" t="s">
        <v>4301</v>
      </c>
      <c r="B5311" s="785" t="s">
        <v>18651</v>
      </c>
      <c r="C5311" s="785" t="s">
        <v>4322</v>
      </c>
      <c r="D5311" s="785" t="s">
        <v>2703</v>
      </c>
      <c r="E5311" s="785" t="s">
        <v>5423</v>
      </c>
      <c r="F5311" s="786">
        <v>42351</v>
      </c>
      <c r="G5311" s="785" t="s">
        <v>5424</v>
      </c>
      <c r="H5311" s="786">
        <v>42401</v>
      </c>
      <c r="I5311" s="785" t="s">
        <v>18652</v>
      </c>
      <c r="J5311" s="785" t="s">
        <v>629</v>
      </c>
      <c r="K5311" s="785" t="s">
        <v>18653</v>
      </c>
      <c r="L5311" s="785" t="s">
        <v>18654</v>
      </c>
      <c r="M5311" s="785"/>
      <c r="N5311" s="785"/>
      <c r="O5311" s="785"/>
      <c r="P5311" s="788"/>
      <c r="Q5311" s="788"/>
      <c r="R5311" s="785" t="s">
        <v>1961</v>
      </c>
      <c r="S5311" s="785" t="s">
        <v>2671</v>
      </c>
      <c r="T5311" s="785" t="s">
        <v>7098</v>
      </c>
      <c r="U5311" s="785" t="s">
        <v>2740</v>
      </c>
      <c r="V5311" s="785" t="s">
        <v>2673</v>
      </c>
      <c r="W5311" s="785" t="s">
        <v>2674</v>
      </c>
      <c r="X5311" s="785" t="s">
        <v>2741</v>
      </c>
      <c r="Y5311" s="615" t="str">
        <f t="shared" si="82"/>
        <v>Nicholas Gichura Kimenyi</v>
      </c>
      <c r="Z5311" s="785" t="s">
        <v>2599</v>
      </c>
      <c r="AA5311" s="785" t="s">
        <v>4314</v>
      </c>
      <c r="AB5311" s="785" t="s">
        <v>2605</v>
      </c>
      <c r="AC5311" s="785" t="s">
        <v>2606</v>
      </c>
      <c r="AD5311" s="786">
        <v>42796</v>
      </c>
    </row>
    <row r="5312" spans="1:30" ht="15.75">
      <c r="A5312" s="785" t="s">
        <v>4301</v>
      </c>
      <c r="B5312" s="785" t="s">
        <v>18659</v>
      </c>
      <c r="C5312" s="785" t="s">
        <v>4379</v>
      </c>
      <c r="D5312" s="785" t="s">
        <v>2751</v>
      </c>
      <c r="E5312" s="785" t="s">
        <v>5423</v>
      </c>
      <c r="F5312" s="786">
        <v>42351</v>
      </c>
      <c r="G5312" s="785" t="s">
        <v>5424</v>
      </c>
      <c r="H5312" s="786">
        <v>42401</v>
      </c>
      <c r="I5312" s="785" t="s">
        <v>18660</v>
      </c>
      <c r="J5312" s="785" t="s">
        <v>627</v>
      </c>
      <c r="K5312" s="785" t="s">
        <v>18661</v>
      </c>
      <c r="L5312" s="785" t="s">
        <v>18662</v>
      </c>
      <c r="M5312" s="785"/>
      <c r="N5312" s="785"/>
      <c r="O5312" s="785"/>
      <c r="P5312" s="788"/>
      <c r="Q5312" s="788"/>
      <c r="R5312" s="785" t="s">
        <v>1961</v>
      </c>
      <c r="S5312" s="785" t="s">
        <v>2600</v>
      </c>
      <c r="T5312" s="785" t="s">
        <v>2262</v>
      </c>
      <c r="U5312" s="785" t="s">
        <v>2681</v>
      </c>
      <c r="V5312" s="785" t="s">
        <v>2673</v>
      </c>
      <c r="W5312" s="785" t="s">
        <v>2674</v>
      </c>
      <c r="X5312" s="785" t="s">
        <v>2741</v>
      </c>
      <c r="Y5312" s="615" t="str">
        <f t="shared" si="82"/>
        <v>Nicholas Gichura Kimenyi</v>
      </c>
      <c r="Z5312" s="785" t="s">
        <v>2599</v>
      </c>
      <c r="AA5312" s="785" t="s">
        <v>4314</v>
      </c>
      <c r="AB5312" s="785" t="s">
        <v>2605</v>
      </c>
      <c r="AC5312" s="785" t="s">
        <v>2606</v>
      </c>
      <c r="AD5312" s="786">
        <v>42796</v>
      </c>
    </row>
    <row r="5313" spans="1:30" ht="15.75">
      <c r="A5313" s="785" t="s">
        <v>4301</v>
      </c>
      <c r="B5313" s="785" t="s">
        <v>18671</v>
      </c>
      <c r="C5313" s="785" t="s">
        <v>4379</v>
      </c>
      <c r="D5313" s="785" t="s">
        <v>2751</v>
      </c>
      <c r="E5313" s="785" t="s">
        <v>5423</v>
      </c>
      <c r="F5313" s="786">
        <v>42351</v>
      </c>
      <c r="G5313" s="785" t="s">
        <v>5424</v>
      </c>
      <c r="H5313" s="786">
        <v>42401</v>
      </c>
      <c r="I5313" s="785" t="s">
        <v>18672</v>
      </c>
      <c r="J5313" s="785" t="s">
        <v>629</v>
      </c>
      <c r="K5313" s="785" t="s">
        <v>18673</v>
      </c>
      <c r="L5313" s="785" t="s">
        <v>18674</v>
      </c>
      <c r="M5313" s="785"/>
      <c r="N5313" s="785"/>
      <c r="O5313" s="785"/>
      <c r="P5313" s="788"/>
      <c r="Q5313" s="788"/>
      <c r="R5313" s="785" t="s">
        <v>1961</v>
      </c>
      <c r="S5313" s="785" t="s">
        <v>2600</v>
      </c>
      <c r="T5313" s="785" t="s">
        <v>3361</v>
      </c>
      <c r="U5313" s="785" t="s">
        <v>2681</v>
      </c>
      <c r="V5313" s="785" t="s">
        <v>2673</v>
      </c>
      <c r="W5313" s="785" t="s">
        <v>2674</v>
      </c>
      <c r="X5313" s="785" t="s">
        <v>2741</v>
      </c>
      <c r="Y5313" s="615" t="str">
        <f t="shared" si="82"/>
        <v>Nicholas Gichura Kimenyi</v>
      </c>
      <c r="Z5313" s="785" t="s">
        <v>2599</v>
      </c>
      <c r="AA5313" s="785" t="s">
        <v>4314</v>
      </c>
      <c r="AB5313" s="785" t="s">
        <v>2605</v>
      </c>
      <c r="AC5313" s="785" t="s">
        <v>2606</v>
      </c>
      <c r="AD5313" s="786">
        <v>42796</v>
      </c>
    </row>
    <row r="5314" spans="1:30" ht="15.75">
      <c r="A5314" s="785" t="s">
        <v>4301</v>
      </c>
      <c r="B5314" s="785" t="s">
        <v>18753</v>
      </c>
      <c r="C5314" s="785" t="s">
        <v>4379</v>
      </c>
      <c r="D5314" s="785" t="s">
        <v>2751</v>
      </c>
      <c r="E5314" s="785" t="s">
        <v>5423</v>
      </c>
      <c r="F5314" s="786">
        <v>42351</v>
      </c>
      <c r="G5314" s="785" t="s">
        <v>5424</v>
      </c>
      <c r="H5314" s="786">
        <v>42401</v>
      </c>
      <c r="I5314" s="785" t="s">
        <v>18754</v>
      </c>
      <c r="J5314" s="785" t="s">
        <v>627</v>
      </c>
      <c r="K5314" s="785" t="s">
        <v>18755</v>
      </c>
      <c r="L5314" s="785" t="s">
        <v>18756</v>
      </c>
      <c r="M5314" s="785"/>
      <c r="N5314" s="785"/>
      <c r="O5314" s="785"/>
      <c r="P5314" s="788"/>
      <c r="Q5314" s="788"/>
      <c r="R5314" s="785" t="s">
        <v>1961</v>
      </c>
      <c r="S5314" s="785" t="s">
        <v>2600</v>
      </c>
      <c r="T5314" s="785" t="s">
        <v>2077</v>
      </c>
      <c r="U5314" s="785" t="s">
        <v>2681</v>
      </c>
      <c r="V5314" s="785" t="s">
        <v>2855</v>
      </c>
      <c r="W5314" s="785" t="s">
        <v>2674</v>
      </c>
      <c r="X5314" s="785" t="s">
        <v>2741</v>
      </c>
      <c r="Y5314" s="615" t="str">
        <f t="shared" ref="Y5314:Y5377" si="83">IF(X5314="",W5314,X5314)</f>
        <v>Nicholas Gichura Kimenyi</v>
      </c>
      <c r="Z5314" s="785" t="s">
        <v>2599</v>
      </c>
      <c r="AA5314" s="785" t="s">
        <v>4314</v>
      </c>
      <c r="AB5314" s="785" t="s">
        <v>2605</v>
      </c>
      <c r="AC5314" s="785" t="s">
        <v>2606</v>
      </c>
      <c r="AD5314" s="786">
        <v>42796</v>
      </c>
    </row>
    <row r="5315" spans="1:30" ht="15.75">
      <c r="A5315" s="785" t="s">
        <v>4301</v>
      </c>
      <c r="B5315" s="785" t="s">
        <v>21677</v>
      </c>
      <c r="C5315" s="785" t="s">
        <v>4303</v>
      </c>
      <c r="D5315" s="785" t="s">
        <v>2599</v>
      </c>
      <c r="E5315" s="785" t="s">
        <v>5423</v>
      </c>
      <c r="F5315" s="786">
        <v>42351</v>
      </c>
      <c r="G5315" s="785" t="s">
        <v>5424</v>
      </c>
      <c r="H5315" s="786">
        <v>42401</v>
      </c>
      <c r="I5315" s="785" t="s">
        <v>21678</v>
      </c>
      <c r="J5315" s="785" t="s">
        <v>629</v>
      </c>
      <c r="K5315" s="785" t="s">
        <v>21679</v>
      </c>
      <c r="L5315" s="785" t="s">
        <v>21680</v>
      </c>
      <c r="M5315" s="785"/>
      <c r="N5315" s="785"/>
      <c r="O5315" s="785"/>
      <c r="P5315" s="787">
        <v>37.458646999999999</v>
      </c>
      <c r="Q5315" s="787">
        <v>-0.38750299999999999</v>
      </c>
      <c r="R5315" s="785" t="s">
        <v>1089</v>
      </c>
      <c r="S5315" s="785" t="s">
        <v>1164</v>
      </c>
      <c r="T5315" s="785" t="s">
        <v>1164</v>
      </c>
      <c r="U5315" s="785" t="s">
        <v>21681</v>
      </c>
      <c r="V5315" s="785" t="s">
        <v>2855</v>
      </c>
      <c r="W5315" s="785" t="s">
        <v>3511</v>
      </c>
      <c r="X5315" s="785" t="s">
        <v>3511</v>
      </c>
      <c r="Y5315" s="615" t="str">
        <f t="shared" si="83"/>
        <v>Sakaki Natural Renewable Energy Center</v>
      </c>
      <c r="Z5315" s="785" t="s">
        <v>21682</v>
      </c>
      <c r="AA5315" s="785" t="s">
        <v>4349</v>
      </c>
      <c r="AB5315" s="785" t="s">
        <v>2605</v>
      </c>
      <c r="AC5315" s="785" t="s">
        <v>2606</v>
      </c>
      <c r="AD5315" s="786">
        <v>42796</v>
      </c>
    </row>
    <row r="5316" spans="1:30" ht="15.75">
      <c r="A5316" s="785" t="s">
        <v>4301</v>
      </c>
      <c r="B5316" s="785" t="s">
        <v>22517</v>
      </c>
      <c r="C5316" s="785" t="s">
        <v>4303</v>
      </c>
      <c r="D5316" s="785" t="s">
        <v>2599</v>
      </c>
      <c r="E5316" s="785" t="s">
        <v>5423</v>
      </c>
      <c r="F5316" s="786">
        <v>42351</v>
      </c>
      <c r="G5316" s="785" t="s">
        <v>5424</v>
      </c>
      <c r="H5316" s="786">
        <v>42401</v>
      </c>
      <c r="I5316" s="785" t="s">
        <v>22518</v>
      </c>
      <c r="J5316" s="785" t="s">
        <v>629</v>
      </c>
      <c r="K5316" s="785" t="s">
        <v>22519</v>
      </c>
      <c r="L5316" s="785" t="s">
        <v>22520</v>
      </c>
      <c r="M5316" s="785"/>
      <c r="N5316" s="785"/>
      <c r="O5316" s="785"/>
      <c r="P5316" s="787">
        <v>37.590609999999998</v>
      </c>
      <c r="Q5316" s="787">
        <v>-0.41351399999999999</v>
      </c>
      <c r="R5316" s="785" t="s">
        <v>1089</v>
      </c>
      <c r="S5316" s="785" t="s">
        <v>2731</v>
      </c>
      <c r="T5316" s="785" t="s">
        <v>2731</v>
      </c>
      <c r="U5316" s="785" t="s">
        <v>3306</v>
      </c>
      <c r="V5316" s="785" t="s">
        <v>2673</v>
      </c>
      <c r="W5316" s="785" t="s">
        <v>3079</v>
      </c>
      <c r="X5316" s="785" t="s">
        <v>3080</v>
      </c>
      <c r="Y5316" s="615" t="str">
        <f t="shared" si="83"/>
        <v>Samuel Migwi</v>
      </c>
      <c r="Z5316" s="785" t="s">
        <v>22504</v>
      </c>
      <c r="AA5316" s="785" t="s">
        <v>4314</v>
      </c>
      <c r="AB5316" s="785" t="s">
        <v>2605</v>
      </c>
      <c r="AC5316" s="785" t="s">
        <v>2606</v>
      </c>
      <c r="AD5316" s="786">
        <v>43007</v>
      </c>
    </row>
    <row r="5317" spans="1:30" ht="15.75">
      <c r="A5317" s="785" t="s">
        <v>4301</v>
      </c>
      <c r="B5317" s="785" t="s">
        <v>26087</v>
      </c>
      <c r="C5317" s="785" t="s">
        <v>4379</v>
      </c>
      <c r="D5317" s="785" t="s">
        <v>2751</v>
      </c>
      <c r="E5317" s="785" t="s">
        <v>5423</v>
      </c>
      <c r="F5317" s="786">
        <v>42351</v>
      </c>
      <c r="G5317" s="785" t="s">
        <v>5424</v>
      </c>
      <c r="H5317" s="786">
        <v>42401</v>
      </c>
      <c r="I5317" s="785" t="s">
        <v>26088</v>
      </c>
      <c r="J5317" s="785" t="s">
        <v>629</v>
      </c>
      <c r="K5317" s="785" t="s">
        <v>26089</v>
      </c>
      <c r="L5317" s="785" t="s">
        <v>26090</v>
      </c>
      <c r="M5317" s="785"/>
      <c r="N5317" s="785"/>
      <c r="O5317" s="785"/>
      <c r="P5317" s="788"/>
      <c r="Q5317" s="788"/>
      <c r="R5317" s="785" t="s">
        <v>1961</v>
      </c>
      <c r="S5317" s="785" t="s">
        <v>2600</v>
      </c>
      <c r="T5317" s="785" t="s">
        <v>8301</v>
      </c>
      <c r="U5317" s="785" t="s">
        <v>2666</v>
      </c>
      <c r="V5317" s="785" t="s">
        <v>2603</v>
      </c>
      <c r="W5317" s="785" t="s">
        <v>2674</v>
      </c>
      <c r="X5317" s="785"/>
      <c r="Y5317" s="615" t="str">
        <f t="shared" si="83"/>
        <v>Nicholas Kimenyi</v>
      </c>
      <c r="Z5317" s="785" t="s">
        <v>2599</v>
      </c>
      <c r="AA5317" s="785" t="s">
        <v>4314</v>
      </c>
      <c r="AB5317" s="785" t="s">
        <v>2605</v>
      </c>
      <c r="AC5317" s="785" t="s">
        <v>2606</v>
      </c>
      <c r="AD5317" s="786">
        <v>42796</v>
      </c>
    </row>
    <row r="5318" spans="1:30" ht="15.75">
      <c r="A5318" s="785" t="s">
        <v>4301</v>
      </c>
      <c r="B5318" s="785" t="s">
        <v>26400</v>
      </c>
      <c r="C5318" s="785" t="s">
        <v>4303</v>
      </c>
      <c r="D5318" s="785" t="s">
        <v>2599</v>
      </c>
      <c r="E5318" s="785" t="s">
        <v>5423</v>
      </c>
      <c r="F5318" s="786">
        <v>42351</v>
      </c>
      <c r="G5318" s="785" t="s">
        <v>5424</v>
      </c>
      <c r="H5318" s="786">
        <v>42401</v>
      </c>
      <c r="I5318" s="785" t="s">
        <v>26401</v>
      </c>
      <c r="J5318" s="785" t="s">
        <v>629</v>
      </c>
      <c r="K5318" s="785" t="s">
        <v>26402</v>
      </c>
      <c r="L5318" s="785" t="s">
        <v>26403</v>
      </c>
      <c r="M5318" s="785"/>
      <c r="N5318" s="785"/>
      <c r="O5318" s="785" t="s">
        <v>26404</v>
      </c>
      <c r="P5318" s="787">
        <v>36.613477000000003</v>
      </c>
      <c r="Q5318" s="787">
        <v>-1.2359420000000001</v>
      </c>
      <c r="R5318" s="785" t="s">
        <v>821</v>
      </c>
      <c r="S5318" s="785" t="s">
        <v>1429</v>
      </c>
      <c r="T5318" s="785" t="s">
        <v>1997</v>
      </c>
      <c r="U5318" s="785" t="s">
        <v>3198</v>
      </c>
      <c r="V5318" s="785" t="s">
        <v>2603</v>
      </c>
      <c r="W5318" s="785" t="s">
        <v>2689</v>
      </c>
      <c r="X5318" s="785"/>
      <c r="Y5318" s="615" t="str">
        <f t="shared" si="83"/>
        <v>Biotechno &amp; Services</v>
      </c>
      <c r="Z5318" s="785" t="s">
        <v>2599</v>
      </c>
      <c r="AA5318" s="785" t="s">
        <v>4349</v>
      </c>
      <c r="AB5318" s="785" t="s">
        <v>2605</v>
      </c>
      <c r="AC5318" s="785" t="s">
        <v>2606</v>
      </c>
      <c r="AD5318" s="786">
        <v>43220</v>
      </c>
    </row>
    <row r="5319" spans="1:30" ht="15.75">
      <c r="A5319" s="785" t="s">
        <v>4301</v>
      </c>
      <c r="B5319" s="785" t="s">
        <v>26701</v>
      </c>
      <c r="C5319" s="785" t="s">
        <v>4379</v>
      </c>
      <c r="D5319" s="785" t="s">
        <v>2751</v>
      </c>
      <c r="E5319" s="785" t="s">
        <v>5423</v>
      </c>
      <c r="F5319" s="786">
        <v>42351</v>
      </c>
      <c r="G5319" s="785" t="s">
        <v>5424</v>
      </c>
      <c r="H5319" s="786">
        <v>42401</v>
      </c>
      <c r="I5319" s="785" t="s">
        <v>26702</v>
      </c>
      <c r="J5319" s="785" t="s">
        <v>627</v>
      </c>
      <c r="K5319" s="785" t="s">
        <v>26703</v>
      </c>
      <c r="L5319" s="785" t="s">
        <v>26704</v>
      </c>
      <c r="M5319" s="785"/>
      <c r="N5319" s="785"/>
      <c r="O5319" s="785"/>
      <c r="P5319" s="788"/>
      <c r="Q5319" s="788"/>
      <c r="R5319" s="785" t="s">
        <v>1961</v>
      </c>
      <c r="S5319" s="785" t="s">
        <v>2600</v>
      </c>
      <c r="T5319" s="785" t="s">
        <v>2077</v>
      </c>
      <c r="U5319" s="785" t="s">
        <v>18616</v>
      </c>
      <c r="V5319" s="785" t="s">
        <v>2673</v>
      </c>
      <c r="W5319" s="785" t="s">
        <v>2674</v>
      </c>
      <c r="X5319" s="785"/>
      <c r="Y5319" s="615" t="str">
        <f t="shared" si="83"/>
        <v>Nicholas Kimenyi</v>
      </c>
      <c r="Z5319" s="785" t="s">
        <v>2599</v>
      </c>
      <c r="AA5319" s="785" t="s">
        <v>4314</v>
      </c>
      <c r="AB5319" s="785" t="s">
        <v>2605</v>
      </c>
      <c r="AC5319" s="785" t="s">
        <v>2606</v>
      </c>
      <c r="AD5319" s="786">
        <v>42796</v>
      </c>
    </row>
    <row r="5320" spans="1:30" ht="15.75">
      <c r="A5320" s="785" t="s">
        <v>4301</v>
      </c>
      <c r="B5320" s="785" t="s">
        <v>26854</v>
      </c>
      <c r="C5320" s="785" t="s">
        <v>4303</v>
      </c>
      <c r="D5320" s="785" t="s">
        <v>2599</v>
      </c>
      <c r="E5320" s="785" t="s">
        <v>5423</v>
      </c>
      <c r="F5320" s="786">
        <v>42351</v>
      </c>
      <c r="G5320" s="785" t="s">
        <v>5424</v>
      </c>
      <c r="H5320" s="786">
        <v>42401</v>
      </c>
      <c r="I5320" s="785" t="s">
        <v>3566</v>
      </c>
      <c r="J5320" s="785" t="s">
        <v>629</v>
      </c>
      <c r="K5320" s="785" t="s">
        <v>2612</v>
      </c>
      <c r="L5320" s="785" t="s">
        <v>26855</v>
      </c>
      <c r="M5320" s="785">
        <v>2342043232</v>
      </c>
      <c r="N5320" s="785"/>
      <c r="O5320" s="785"/>
      <c r="P5320" s="787">
        <v>37.433056000000001</v>
      </c>
      <c r="Q5320" s="787">
        <v>-1.035833</v>
      </c>
      <c r="R5320" s="785" t="s">
        <v>1729</v>
      </c>
      <c r="S5320" s="785" t="s">
        <v>1730</v>
      </c>
      <c r="T5320" s="785" t="s">
        <v>26856</v>
      </c>
      <c r="U5320" s="785" t="s">
        <v>26857</v>
      </c>
      <c r="V5320" s="785" t="s">
        <v>2673</v>
      </c>
      <c r="W5320" s="785" t="s">
        <v>4039</v>
      </c>
      <c r="X5320" s="785"/>
      <c r="Y5320" s="615" t="str">
        <f t="shared" si="83"/>
        <v>Nilelynk Innovators</v>
      </c>
      <c r="Z5320" s="785" t="s">
        <v>2599</v>
      </c>
      <c r="AA5320" s="785" t="s">
        <v>4314</v>
      </c>
      <c r="AB5320" s="785" t="s">
        <v>2605</v>
      </c>
      <c r="AC5320" s="785" t="s">
        <v>2606</v>
      </c>
      <c r="AD5320" s="786">
        <v>42796</v>
      </c>
    </row>
    <row r="5321" spans="1:30" ht="15.75">
      <c r="A5321" s="785" t="s">
        <v>4301</v>
      </c>
      <c r="B5321" s="785" t="s">
        <v>26886</v>
      </c>
      <c r="C5321" s="785" t="s">
        <v>4303</v>
      </c>
      <c r="D5321" s="785" t="s">
        <v>2599</v>
      </c>
      <c r="E5321" s="785" t="s">
        <v>5423</v>
      </c>
      <c r="F5321" s="786">
        <v>42351</v>
      </c>
      <c r="G5321" s="785" t="s">
        <v>5424</v>
      </c>
      <c r="H5321" s="786">
        <v>42401</v>
      </c>
      <c r="I5321" s="785" t="s">
        <v>26887</v>
      </c>
      <c r="J5321" s="785" t="s">
        <v>629</v>
      </c>
      <c r="K5321" s="785" t="s">
        <v>26888</v>
      </c>
      <c r="L5321" s="785" t="s">
        <v>26889</v>
      </c>
      <c r="M5321" s="785"/>
      <c r="N5321" s="785"/>
      <c r="O5321" s="785"/>
      <c r="P5321" s="787">
        <v>37.283507</v>
      </c>
      <c r="Q5321" s="787">
        <v>-0.52482099999999998</v>
      </c>
      <c r="R5321" s="785" t="s">
        <v>1961</v>
      </c>
      <c r="S5321" s="785" t="s">
        <v>1962</v>
      </c>
      <c r="T5321" s="785" t="s">
        <v>2262</v>
      </c>
      <c r="U5321" s="785" t="s">
        <v>3341</v>
      </c>
      <c r="V5321" s="785" t="s">
        <v>2673</v>
      </c>
      <c r="W5321" s="785" t="s">
        <v>2652</v>
      </c>
      <c r="X5321" s="785"/>
      <c r="Y5321" s="615" t="str">
        <f t="shared" si="83"/>
        <v>David Chege</v>
      </c>
      <c r="Z5321" s="785" t="s">
        <v>2599</v>
      </c>
      <c r="AA5321" s="785" t="s">
        <v>4314</v>
      </c>
      <c r="AB5321" s="785" t="s">
        <v>2605</v>
      </c>
      <c r="AC5321" s="785" t="s">
        <v>2606</v>
      </c>
      <c r="AD5321" s="786">
        <v>42796</v>
      </c>
    </row>
    <row r="5322" spans="1:30" ht="15.75">
      <c r="A5322" s="785" t="s">
        <v>4301</v>
      </c>
      <c r="B5322" s="785" t="s">
        <v>27271</v>
      </c>
      <c r="C5322" s="785" t="s">
        <v>4322</v>
      </c>
      <c r="D5322" s="785" t="s">
        <v>2611</v>
      </c>
      <c r="E5322" s="785" t="s">
        <v>5423</v>
      </c>
      <c r="F5322" s="786">
        <v>42351</v>
      </c>
      <c r="G5322" s="785" t="s">
        <v>5424</v>
      </c>
      <c r="H5322" s="786">
        <v>42401</v>
      </c>
      <c r="I5322" s="785" t="s">
        <v>27272</v>
      </c>
      <c r="J5322" s="785" t="s">
        <v>629</v>
      </c>
      <c r="K5322" s="785" t="s">
        <v>2612</v>
      </c>
      <c r="L5322" s="785" t="s">
        <v>27273</v>
      </c>
      <c r="M5322" s="785"/>
      <c r="N5322" s="785"/>
      <c r="O5322" s="785"/>
      <c r="P5322" s="787">
        <v>36.745987</v>
      </c>
      <c r="Q5322" s="787">
        <v>-1.295196</v>
      </c>
      <c r="R5322" s="785" t="s">
        <v>2661</v>
      </c>
      <c r="S5322" s="785" t="s">
        <v>2662</v>
      </c>
      <c r="T5322" s="785" t="s">
        <v>2913</v>
      </c>
      <c r="U5322" s="785" t="s">
        <v>2599</v>
      </c>
      <c r="V5322" s="785" t="s">
        <v>2673</v>
      </c>
      <c r="W5322" s="785" t="s">
        <v>2608</v>
      </c>
      <c r="X5322" s="785"/>
      <c r="Y5322" s="615" t="str">
        <f t="shared" si="83"/>
        <v>Biogas International Limited</v>
      </c>
      <c r="Z5322" s="785" t="s">
        <v>2599</v>
      </c>
      <c r="AA5322" s="785" t="s">
        <v>5464</v>
      </c>
      <c r="AB5322" s="785" t="s">
        <v>2609</v>
      </c>
      <c r="AC5322" s="785" t="s">
        <v>2610</v>
      </c>
      <c r="AD5322" s="786">
        <v>42796</v>
      </c>
    </row>
    <row r="5323" spans="1:30" ht="15.75">
      <c r="A5323" s="785" t="s">
        <v>4301</v>
      </c>
      <c r="B5323" s="785" t="s">
        <v>27911</v>
      </c>
      <c r="C5323" s="785" t="s">
        <v>4303</v>
      </c>
      <c r="D5323" s="785" t="s">
        <v>2599</v>
      </c>
      <c r="E5323" s="785" t="s">
        <v>5423</v>
      </c>
      <c r="F5323" s="786">
        <v>42351</v>
      </c>
      <c r="G5323" s="785" t="s">
        <v>5424</v>
      </c>
      <c r="H5323" s="786">
        <v>42401</v>
      </c>
      <c r="I5323" s="785" t="s">
        <v>27912</v>
      </c>
      <c r="J5323" s="785" t="s">
        <v>627</v>
      </c>
      <c r="K5323" s="785" t="s">
        <v>27913</v>
      </c>
      <c r="L5323" s="785" t="s">
        <v>27914</v>
      </c>
      <c r="M5323" s="785"/>
      <c r="N5323" s="785"/>
      <c r="O5323" s="785"/>
      <c r="P5323" s="787">
        <v>37.618698000000002</v>
      </c>
      <c r="Q5323" s="787">
        <v>-0.35535</v>
      </c>
      <c r="R5323" s="785" t="s">
        <v>1266</v>
      </c>
      <c r="S5323" s="785" t="s">
        <v>3150</v>
      </c>
      <c r="T5323" s="785" t="s">
        <v>4678</v>
      </c>
      <c r="U5323" s="785" t="s">
        <v>21641</v>
      </c>
      <c r="V5323" s="785" t="s">
        <v>2855</v>
      </c>
      <c r="W5323" s="785" t="s">
        <v>2652</v>
      </c>
      <c r="X5323" s="785"/>
      <c r="Y5323" s="615" t="str">
        <f t="shared" si="83"/>
        <v>David Chege</v>
      </c>
      <c r="Z5323" s="785" t="s">
        <v>2599</v>
      </c>
      <c r="AA5323" s="785" t="s">
        <v>4314</v>
      </c>
      <c r="AB5323" s="785" t="s">
        <v>2605</v>
      </c>
      <c r="AC5323" s="785" t="s">
        <v>2606</v>
      </c>
      <c r="AD5323" s="786">
        <v>42796</v>
      </c>
    </row>
    <row r="5324" spans="1:30" ht="15.75">
      <c r="A5324" s="785" t="s">
        <v>4301</v>
      </c>
      <c r="B5324" s="785" t="s">
        <v>27980</v>
      </c>
      <c r="C5324" s="785" t="s">
        <v>4322</v>
      </c>
      <c r="D5324" s="785" t="s">
        <v>2703</v>
      </c>
      <c r="E5324" s="785" t="s">
        <v>5423</v>
      </c>
      <c r="F5324" s="786">
        <v>42351</v>
      </c>
      <c r="G5324" s="785" t="s">
        <v>5424</v>
      </c>
      <c r="H5324" s="786">
        <v>42401</v>
      </c>
      <c r="I5324" s="785" t="s">
        <v>27981</v>
      </c>
      <c r="J5324" s="785" t="s">
        <v>627</v>
      </c>
      <c r="K5324" s="785" t="s">
        <v>27982</v>
      </c>
      <c r="L5324" s="785" t="s">
        <v>27983</v>
      </c>
      <c r="M5324" s="785"/>
      <c r="N5324" s="785"/>
      <c r="O5324" s="785"/>
      <c r="P5324" s="788"/>
      <c r="Q5324" s="788"/>
      <c r="R5324" s="785" t="s">
        <v>1961</v>
      </c>
      <c r="S5324" s="785" t="s">
        <v>2600</v>
      </c>
      <c r="T5324" s="785" t="s">
        <v>2077</v>
      </c>
      <c r="U5324" s="785" t="s">
        <v>2681</v>
      </c>
      <c r="V5324" s="785" t="s">
        <v>2855</v>
      </c>
      <c r="W5324" s="785" t="s">
        <v>2674</v>
      </c>
      <c r="X5324" s="785"/>
      <c r="Y5324" s="615" t="str">
        <f t="shared" si="83"/>
        <v>Nicholas Kimenyi</v>
      </c>
      <c r="Z5324" s="785" t="s">
        <v>2599</v>
      </c>
      <c r="AA5324" s="785" t="s">
        <v>4314</v>
      </c>
      <c r="AB5324" s="785" t="s">
        <v>2605</v>
      </c>
      <c r="AC5324" s="785" t="s">
        <v>2606</v>
      </c>
      <c r="AD5324" s="786">
        <v>42796</v>
      </c>
    </row>
    <row r="5325" spans="1:30" ht="15.75">
      <c r="A5325" s="785" t="s">
        <v>4301</v>
      </c>
      <c r="B5325" s="785" t="s">
        <v>27999</v>
      </c>
      <c r="C5325" s="785" t="s">
        <v>4303</v>
      </c>
      <c r="D5325" s="785" t="s">
        <v>2599</v>
      </c>
      <c r="E5325" s="785" t="s">
        <v>5423</v>
      </c>
      <c r="F5325" s="786">
        <v>42351</v>
      </c>
      <c r="G5325" s="785" t="s">
        <v>5424</v>
      </c>
      <c r="H5325" s="786">
        <v>42401</v>
      </c>
      <c r="I5325" s="785" t="s">
        <v>28000</v>
      </c>
      <c r="J5325" s="785" t="s">
        <v>629</v>
      </c>
      <c r="K5325" s="785" t="s">
        <v>28001</v>
      </c>
      <c r="L5325" s="785" t="s">
        <v>28002</v>
      </c>
      <c r="M5325" s="785"/>
      <c r="N5325" s="785"/>
      <c r="O5325" s="785"/>
      <c r="P5325" s="787">
        <v>35.571657000000002</v>
      </c>
      <c r="Q5325" s="787">
        <v>0.24830199999999999</v>
      </c>
      <c r="R5325" s="785" t="s">
        <v>974</v>
      </c>
      <c r="S5325" s="785" t="s">
        <v>3115</v>
      </c>
      <c r="T5325" s="785" t="s">
        <v>28003</v>
      </c>
      <c r="U5325" s="785" t="s">
        <v>28004</v>
      </c>
      <c r="V5325" s="785" t="s">
        <v>2855</v>
      </c>
      <c r="W5325" s="785" t="s">
        <v>4055</v>
      </c>
      <c r="X5325" s="785"/>
      <c r="Y5325" s="615" t="str">
        <f t="shared" si="83"/>
        <v>Erickson K Musani</v>
      </c>
      <c r="Z5325" s="785" t="s">
        <v>2599</v>
      </c>
      <c r="AA5325" s="785" t="s">
        <v>4314</v>
      </c>
      <c r="AB5325" s="785" t="s">
        <v>2605</v>
      </c>
      <c r="AC5325" s="785" t="s">
        <v>2606</v>
      </c>
      <c r="AD5325" s="786">
        <v>42796</v>
      </c>
    </row>
    <row r="5326" spans="1:30" ht="15.75">
      <c r="A5326" s="785" t="s">
        <v>4301</v>
      </c>
      <c r="B5326" s="785" t="s">
        <v>28148</v>
      </c>
      <c r="C5326" s="785" t="s">
        <v>4303</v>
      </c>
      <c r="D5326" s="785" t="s">
        <v>2599</v>
      </c>
      <c r="E5326" s="785" t="s">
        <v>5423</v>
      </c>
      <c r="F5326" s="786">
        <v>42351</v>
      </c>
      <c r="G5326" s="785" t="s">
        <v>5424</v>
      </c>
      <c r="H5326" s="786">
        <v>42401</v>
      </c>
      <c r="I5326" s="785" t="s">
        <v>28149</v>
      </c>
      <c r="J5326" s="785" t="s">
        <v>629</v>
      </c>
      <c r="K5326" s="785" t="s">
        <v>2612</v>
      </c>
      <c r="L5326" s="785" t="s">
        <v>28150</v>
      </c>
      <c r="M5326" s="785"/>
      <c r="N5326" s="785"/>
      <c r="O5326" s="785"/>
      <c r="P5326" s="787">
        <v>37.489787999999997</v>
      </c>
      <c r="Q5326" s="787">
        <v>-0.48851</v>
      </c>
      <c r="R5326" s="785" t="s">
        <v>1089</v>
      </c>
      <c r="S5326" s="785" t="s">
        <v>1164</v>
      </c>
      <c r="T5326" s="785" t="s">
        <v>16241</v>
      </c>
      <c r="U5326" s="785" t="s">
        <v>16242</v>
      </c>
      <c r="V5326" s="785" t="s">
        <v>2855</v>
      </c>
      <c r="W5326" s="785" t="s">
        <v>2871</v>
      </c>
      <c r="X5326" s="785"/>
      <c r="Y5326" s="615" t="str">
        <f t="shared" si="83"/>
        <v>SNV MKD Training</v>
      </c>
      <c r="Z5326" s="785" t="s">
        <v>2599</v>
      </c>
      <c r="AA5326" s="785" t="s">
        <v>4314</v>
      </c>
      <c r="AB5326" s="785" t="s">
        <v>2683</v>
      </c>
      <c r="AC5326" s="785" t="s">
        <v>2606</v>
      </c>
      <c r="AD5326" s="786">
        <v>42796</v>
      </c>
    </row>
    <row r="5327" spans="1:30" ht="15.75">
      <c r="A5327" s="785" t="s">
        <v>4301</v>
      </c>
      <c r="B5327" s="785" t="s">
        <v>28204</v>
      </c>
      <c r="C5327" s="785" t="s">
        <v>4303</v>
      </c>
      <c r="D5327" s="785" t="s">
        <v>2599</v>
      </c>
      <c r="E5327" s="785" t="s">
        <v>5423</v>
      </c>
      <c r="F5327" s="786">
        <v>42351</v>
      </c>
      <c r="G5327" s="785" t="s">
        <v>5424</v>
      </c>
      <c r="H5327" s="786">
        <v>42401</v>
      </c>
      <c r="I5327" s="785" t="s">
        <v>28205</v>
      </c>
      <c r="J5327" s="785" t="s">
        <v>627</v>
      </c>
      <c r="K5327" s="785">
        <v>4488301</v>
      </c>
      <c r="L5327" s="785" t="s">
        <v>28206</v>
      </c>
      <c r="M5327" s="785"/>
      <c r="N5327" s="785"/>
      <c r="O5327" s="785"/>
      <c r="P5327" s="787">
        <v>36.750397</v>
      </c>
      <c r="Q5327" s="787">
        <v>-1.007236</v>
      </c>
      <c r="R5327" s="785" t="s">
        <v>821</v>
      </c>
      <c r="S5327" s="785" t="s">
        <v>871</v>
      </c>
      <c r="T5327" s="785" t="s">
        <v>28207</v>
      </c>
      <c r="U5327" s="785" t="s">
        <v>28207</v>
      </c>
      <c r="V5327" s="785" t="s">
        <v>2855</v>
      </c>
      <c r="W5327" s="785" t="s">
        <v>2998</v>
      </c>
      <c r="X5327" s="785"/>
      <c r="Y5327" s="615" t="str">
        <f t="shared" si="83"/>
        <v>Geoffrey Ndua Mbugua</v>
      </c>
      <c r="Z5327" s="785" t="s">
        <v>2599</v>
      </c>
      <c r="AA5327" s="785" t="s">
        <v>4314</v>
      </c>
      <c r="AB5327" s="785" t="s">
        <v>2605</v>
      </c>
      <c r="AC5327" s="785" t="s">
        <v>2606</v>
      </c>
      <c r="AD5327" s="786">
        <v>42796</v>
      </c>
    </row>
    <row r="5328" spans="1:30" ht="15.75">
      <c r="A5328" s="785" t="s">
        <v>4301</v>
      </c>
      <c r="B5328" s="785" t="s">
        <v>28225</v>
      </c>
      <c r="C5328" s="785" t="s">
        <v>4379</v>
      </c>
      <c r="D5328" s="785" t="s">
        <v>2751</v>
      </c>
      <c r="E5328" s="785" t="s">
        <v>5423</v>
      </c>
      <c r="F5328" s="786">
        <v>42351</v>
      </c>
      <c r="G5328" s="785" t="s">
        <v>5424</v>
      </c>
      <c r="H5328" s="786">
        <v>42401</v>
      </c>
      <c r="I5328" s="785" t="s">
        <v>28226</v>
      </c>
      <c r="J5328" s="785" t="s">
        <v>629</v>
      </c>
      <c r="K5328" s="785" t="s">
        <v>28227</v>
      </c>
      <c r="L5328" s="785" t="s">
        <v>28228</v>
      </c>
      <c r="M5328" s="785"/>
      <c r="N5328" s="785"/>
      <c r="O5328" s="785"/>
      <c r="P5328" s="788"/>
      <c r="Q5328" s="788"/>
      <c r="R5328" s="785" t="s">
        <v>1961</v>
      </c>
      <c r="S5328" s="785" t="s">
        <v>2066</v>
      </c>
      <c r="T5328" s="785" t="s">
        <v>3531</v>
      </c>
      <c r="U5328" s="785" t="s">
        <v>3936</v>
      </c>
      <c r="V5328" s="785" t="s">
        <v>2855</v>
      </c>
      <c r="W5328" s="785" t="s">
        <v>2604</v>
      </c>
      <c r="X5328" s="785"/>
      <c r="Y5328" s="615" t="str">
        <f t="shared" si="83"/>
        <v>Patrick Kinyua</v>
      </c>
      <c r="Z5328" s="785" t="s">
        <v>2599</v>
      </c>
      <c r="AA5328" s="785" t="s">
        <v>4314</v>
      </c>
      <c r="AB5328" s="785" t="s">
        <v>2605</v>
      </c>
      <c r="AC5328" s="785" t="s">
        <v>2606</v>
      </c>
      <c r="AD5328" s="786">
        <v>42796</v>
      </c>
    </row>
    <row r="5329" spans="1:30" ht="15.75">
      <c r="A5329" s="785" t="s">
        <v>4301</v>
      </c>
      <c r="B5329" s="785" t="s">
        <v>28229</v>
      </c>
      <c r="C5329" s="785" t="s">
        <v>4379</v>
      </c>
      <c r="D5329" s="785" t="s">
        <v>2751</v>
      </c>
      <c r="E5329" s="785" t="s">
        <v>5423</v>
      </c>
      <c r="F5329" s="786">
        <v>42351</v>
      </c>
      <c r="G5329" s="785" t="s">
        <v>5424</v>
      </c>
      <c r="H5329" s="786">
        <v>42401</v>
      </c>
      <c r="I5329" s="785" t="s">
        <v>28230</v>
      </c>
      <c r="J5329" s="785" t="s">
        <v>629</v>
      </c>
      <c r="K5329" s="785" t="s">
        <v>28231</v>
      </c>
      <c r="L5329" s="785" t="s">
        <v>28232</v>
      </c>
      <c r="M5329" s="785"/>
      <c r="N5329" s="785"/>
      <c r="O5329" s="785"/>
      <c r="P5329" s="788"/>
      <c r="Q5329" s="788"/>
      <c r="R5329" s="785" t="s">
        <v>1961</v>
      </c>
      <c r="S5329" s="785" t="s">
        <v>2600</v>
      </c>
      <c r="T5329" s="785" t="s">
        <v>2077</v>
      </c>
      <c r="U5329" s="785" t="s">
        <v>2599</v>
      </c>
      <c r="V5329" s="785" t="s">
        <v>2855</v>
      </c>
      <c r="W5329" s="785" t="s">
        <v>2674</v>
      </c>
      <c r="X5329" s="785"/>
      <c r="Y5329" s="615" t="str">
        <f t="shared" si="83"/>
        <v>Nicholas Kimenyi</v>
      </c>
      <c r="Z5329" s="785" t="s">
        <v>2599</v>
      </c>
      <c r="AA5329" s="785" t="s">
        <v>4314</v>
      </c>
      <c r="AB5329" s="785" t="s">
        <v>2683</v>
      </c>
      <c r="AC5329" s="785" t="s">
        <v>2606</v>
      </c>
      <c r="AD5329" s="786">
        <v>42796</v>
      </c>
    </row>
    <row r="5330" spans="1:30" ht="15.75">
      <c r="A5330" s="785" t="s">
        <v>4301</v>
      </c>
      <c r="B5330" s="785" t="s">
        <v>28241</v>
      </c>
      <c r="C5330" s="785" t="s">
        <v>4322</v>
      </c>
      <c r="D5330" s="785" t="s">
        <v>2703</v>
      </c>
      <c r="E5330" s="785" t="s">
        <v>5423</v>
      </c>
      <c r="F5330" s="786">
        <v>42351</v>
      </c>
      <c r="G5330" s="785" t="s">
        <v>5424</v>
      </c>
      <c r="H5330" s="786">
        <v>42401</v>
      </c>
      <c r="I5330" s="785" t="s">
        <v>28242</v>
      </c>
      <c r="J5330" s="785" t="s">
        <v>629</v>
      </c>
      <c r="K5330" s="785" t="s">
        <v>28243</v>
      </c>
      <c r="L5330" s="785" t="s">
        <v>28244</v>
      </c>
      <c r="M5330" s="785"/>
      <c r="N5330" s="785"/>
      <c r="O5330" s="785"/>
      <c r="P5330" s="787">
        <v>37.235636999999997</v>
      </c>
      <c r="Q5330" s="787">
        <v>-0.47650300000000001</v>
      </c>
      <c r="R5330" s="785" t="s">
        <v>1056</v>
      </c>
      <c r="S5330" s="785" t="s">
        <v>2856</v>
      </c>
      <c r="T5330" s="785" t="s">
        <v>1686</v>
      </c>
      <c r="U5330" s="785" t="s">
        <v>2599</v>
      </c>
      <c r="V5330" s="785" t="s">
        <v>2855</v>
      </c>
      <c r="W5330" s="785" t="s">
        <v>2674</v>
      </c>
      <c r="X5330" s="785"/>
      <c r="Y5330" s="615" t="str">
        <f t="shared" si="83"/>
        <v>Nicholas Kimenyi</v>
      </c>
      <c r="Z5330" s="785" t="s">
        <v>2599</v>
      </c>
      <c r="AA5330" s="785" t="s">
        <v>4314</v>
      </c>
      <c r="AB5330" s="785" t="s">
        <v>2683</v>
      </c>
      <c r="AC5330" s="785" t="s">
        <v>2606</v>
      </c>
      <c r="AD5330" s="786">
        <v>42796</v>
      </c>
    </row>
    <row r="5331" spans="1:30" ht="15.75">
      <c r="A5331" s="785" t="s">
        <v>4301</v>
      </c>
      <c r="B5331" s="785" t="s">
        <v>28245</v>
      </c>
      <c r="C5331" s="785" t="s">
        <v>4379</v>
      </c>
      <c r="D5331" s="785" t="s">
        <v>2751</v>
      </c>
      <c r="E5331" s="785" t="s">
        <v>5423</v>
      </c>
      <c r="F5331" s="786">
        <v>42351</v>
      </c>
      <c r="G5331" s="785" t="s">
        <v>5424</v>
      </c>
      <c r="H5331" s="786">
        <v>42401</v>
      </c>
      <c r="I5331" s="785" t="s">
        <v>28246</v>
      </c>
      <c r="J5331" s="785" t="s">
        <v>629</v>
      </c>
      <c r="K5331" s="785" t="s">
        <v>28247</v>
      </c>
      <c r="L5331" s="785" t="s">
        <v>28248</v>
      </c>
      <c r="M5331" s="785"/>
      <c r="N5331" s="785"/>
      <c r="O5331" s="785"/>
      <c r="P5331" s="788"/>
      <c r="Q5331" s="788"/>
      <c r="R5331" s="785" t="s">
        <v>1961</v>
      </c>
      <c r="S5331" s="785" t="s">
        <v>2600</v>
      </c>
      <c r="T5331" s="785" t="s">
        <v>2077</v>
      </c>
      <c r="U5331" s="785" t="s">
        <v>2599</v>
      </c>
      <c r="V5331" s="785" t="s">
        <v>2855</v>
      </c>
      <c r="W5331" s="785" t="s">
        <v>2674</v>
      </c>
      <c r="X5331" s="785"/>
      <c r="Y5331" s="615" t="str">
        <f t="shared" si="83"/>
        <v>Nicholas Kimenyi</v>
      </c>
      <c r="Z5331" s="785" t="s">
        <v>2599</v>
      </c>
      <c r="AA5331" s="785" t="s">
        <v>4314</v>
      </c>
      <c r="AB5331" s="785" t="s">
        <v>2683</v>
      </c>
      <c r="AC5331" s="785" t="s">
        <v>2606</v>
      </c>
      <c r="AD5331" s="786">
        <v>42796</v>
      </c>
    </row>
    <row r="5332" spans="1:30" ht="15.75">
      <c r="A5332" s="785" t="s">
        <v>4301</v>
      </c>
      <c r="B5332" s="785" t="s">
        <v>28265</v>
      </c>
      <c r="C5332" s="785" t="s">
        <v>4379</v>
      </c>
      <c r="D5332" s="785" t="s">
        <v>2751</v>
      </c>
      <c r="E5332" s="785" t="s">
        <v>5423</v>
      </c>
      <c r="F5332" s="786">
        <v>42351</v>
      </c>
      <c r="G5332" s="785" t="s">
        <v>5424</v>
      </c>
      <c r="H5332" s="786">
        <v>42401</v>
      </c>
      <c r="I5332" s="785" t="s">
        <v>28266</v>
      </c>
      <c r="J5332" s="785" t="s">
        <v>627</v>
      </c>
      <c r="K5332" s="785" t="s">
        <v>28267</v>
      </c>
      <c r="L5332" s="785" t="s">
        <v>28268</v>
      </c>
      <c r="M5332" s="785"/>
      <c r="N5332" s="785"/>
      <c r="O5332" s="785"/>
      <c r="P5332" s="787">
        <v>37.179442999999999</v>
      </c>
      <c r="Q5332" s="787">
        <v>-0.47947699999999999</v>
      </c>
      <c r="R5332" s="785" t="s">
        <v>1056</v>
      </c>
      <c r="S5332" s="785" t="s">
        <v>2856</v>
      </c>
      <c r="T5332" s="785" t="s">
        <v>1686</v>
      </c>
      <c r="U5332" s="785" t="s">
        <v>2599</v>
      </c>
      <c r="V5332" s="785" t="s">
        <v>2855</v>
      </c>
      <c r="W5332" s="785" t="s">
        <v>2674</v>
      </c>
      <c r="X5332" s="785"/>
      <c r="Y5332" s="615" t="str">
        <f t="shared" si="83"/>
        <v>Nicholas Kimenyi</v>
      </c>
      <c r="Z5332" s="785" t="s">
        <v>2599</v>
      </c>
      <c r="AA5332" s="785" t="s">
        <v>4314</v>
      </c>
      <c r="AB5332" s="785" t="s">
        <v>2683</v>
      </c>
      <c r="AC5332" s="785" t="s">
        <v>2606</v>
      </c>
      <c r="AD5332" s="786">
        <v>42796</v>
      </c>
    </row>
    <row r="5333" spans="1:30" ht="15.75">
      <c r="A5333" s="785" t="s">
        <v>4301</v>
      </c>
      <c r="B5333" s="785" t="s">
        <v>28382</v>
      </c>
      <c r="C5333" s="785" t="s">
        <v>4379</v>
      </c>
      <c r="D5333" s="785" t="s">
        <v>2751</v>
      </c>
      <c r="E5333" s="785" t="s">
        <v>5423</v>
      </c>
      <c r="F5333" s="786">
        <v>42351</v>
      </c>
      <c r="G5333" s="785" t="s">
        <v>5424</v>
      </c>
      <c r="H5333" s="786">
        <v>42401</v>
      </c>
      <c r="I5333" s="785" t="s">
        <v>28383</v>
      </c>
      <c r="J5333" s="785" t="s">
        <v>629</v>
      </c>
      <c r="K5333" s="785" t="s">
        <v>2612</v>
      </c>
      <c r="L5333" s="785" t="s">
        <v>28384</v>
      </c>
      <c r="M5333" s="785"/>
      <c r="N5333" s="785"/>
      <c r="O5333" s="785"/>
      <c r="P5333" s="788"/>
      <c r="Q5333" s="788"/>
      <c r="R5333" s="785" t="s">
        <v>1089</v>
      </c>
      <c r="S5333" s="785" t="s">
        <v>3078</v>
      </c>
      <c r="T5333" s="785" t="s">
        <v>28385</v>
      </c>
      <c r="U5333" s="785" t="s">
        <v>28369</v>
      </c>
      <c r="V5333" s="785" t="s">
        <v>2855</v>
      </c>
      <c r="W5333" s="785" t="s">
        <v>2652</v>
      </c>
      <c r="X5333" s="785"/>
      <c r="Y5333" s="615" t="str">
        <f t="shared" si="83"/>
        <v>David Chege</v>
      </c>
      <c r="Z5333" s="785" t="s">
        <v>2599</v>
      </c>
      <c r="AA5333" s="785" t="s">
        <v>4314</v>
      </c>
      <c r="AB5333" s="785" t="s">
        <v>2605</v>
      </c>
      <c r="AC5333" s="785" t="s">
        <v>2606</v>
      </c>
      <c r="AD5333" s="786">
        <v>42796</v>
      </c>
    </row>
    <row r="5334" spans="1:30" ht="15.75">
      <c r="A5334" s="785" t="s">
        <v>4301</v>
      </c>
      <c r="B5334" s="785" t="s">
        <v>28977</v>
      </c>
      <c r="C5334" s="785" t="s">
        <v>4379</v>
      </c>
      <c r="D5334" s="785" t="s">
        <v>2751</v>
      </c>
      <c r="E5334" s="785" t="s">
        <v>5423</v>
      </c>
      <c r="F5334" s="786">
        <v>42351</v>
      </c>
      <c r="G5334" s="785" t="s">
        <v>5424</v>
      </c>
      <c r="H5334" s="786">
        <v>42401</v>
      </c>
      <c r="I5334" s="785" t="s">
        <v>28978</v>
      </c>
      <c r="J5334" s="785" t="s">
        <v>629</v>
      </c>
      <c r="K5334" s="785" t="s">
        <v>28979</v>
      </c>
      <c r="L5334" s="785" t="s">
        <v>28980</v>
      </c>
      <c r="M5334" s="785"/>
      <c r="N5334" s="785"/>
      <c r="O5334" s="785"/>
      <c r="P5334" s="787">
        <v>37.436453</v>
      </c>
      <c r="Q5334" s="787">
        <v>-0.54438699999999995</v>
      </c>
      <c r="R5334" s="785" t="s">
        <v>1961</v>
      </c>
      <c r="S5334" s="785" t="s">
        <v>2858</v>
      </c>
      <c r="T5334" s="785" t="s">
        <v>2903</v>
      </c>
      <c r="U5334" s="785" t="s">
        <v>28981</v>
      </c>
      <c r="V5334" s="785" t="s">
        <v>2855</v>
      </c>
      <c r="W5334" s="785" t="s">
        <v>3511</v>
      </c>
      <c r="X5334" s="785"/>
      <c r="Y5334" s="615" t="str">
        <f t="shared" si="83"/>
        <v>Sakaki Natural Renewable Energy Center</v>
      </c>
      <c r="Z5334" s="785" t="s">
        <v>2599</v>
      </c>
      <c r="AA5334" s="785" t="s">
        <v>4349</v>
      </c>
      <c r="AB5334" s="785" t="s">
        <v>2683</v>
      </c>
      <c r="AC5334" s="785" t="s">
        <v>2606</v>
      </c>
      <c r="AD5334" s="786">
        <v>42796</v>
      </c>
    </row>
    <row r="5335" spans="1:30" ht="15.75">
      <c r="A5335" s="785" t="s">
        <v>4301</v>
      </c>
      <c r="B5335" s="785" t="s">
        <v>29056</v>
      </c>
      <c r="C5335" s="785" t="s">
        <v>4303</v>
      </c>
      <c r="D5335" s="785" t="s">
        <v>2599</v>
      </c>
      <c r="E5335" s="785" t="s">
        <v>5423</v>
      </c>
      <c r="F5335" s="786">
        <v>42351</v>
      </c>
      <c r="G5335" s="785" t="s">
        <v>5424</v>
      </c>
      <c r="H5335" s="786">
        <v>42401</v>
      </c>
      <c r="I5335" s="785" t="s">
        <v>29057</v>
      </c>
      <c r="J5335" s="785" t="s">
        <v>629</v>
      </c>
      <c r="K5335" s="785" t="s">
        <v>29058</v>
      </c>
      <c r="L5335" s="785" t="s">
        <v>29059</v>
      </c>
      <c r="M5335" s="785"/>
      <c r="N5335" s="785"/>
      <c r="O5335" s="785"/>
      <c r="P5335" s="787">
        <v>37.153399999999998</v>
      </c>
      <c r="Q5335" s="787">
        <v>-1.065148</v>
      </c>
      <c r="R5335" s="785" t="s">
        <v>821</v>
      </c>
      <c r="S5335" s="785" t="s">
        <v>2791</v>
      </c>
      <c r="T5335" s="785" t="s">
        <v>2599</v>
      </c>
      <c r="U5335" s="785" t="s">
        <v>29060</v>
      </c>
      <c r="V5335" s="785" t="s">
        <v>2855</v>
      </c>
      <c r="W5335" s="785" t="s">
        <v>3305</v>
      </c>
      <c r="X5335" s="785"/>
      <c r="Y5335" s="615" t="str">
        <f t="shared" si="83"/>
        <v>Bio Esline Company Ltd</v>
      </c>
      <c r="Z5335" s="785" t="s">
        <v>2599</v>
      </c>
      <c r="AA5335" s="785" t="s">
        <v>4349</v>
      </c>
      <c r="AB5335" s="785" t="s">
        <v>2605</v>
      </c>
      <c r="AC5335" s="785" t="s">
        <v>2606</v>
      </c>
      <c r="AD5335" s="786">
        <v>42796</v>
      </c>
    </row>
    <row r="5336" spans="1:30" ht="15.75">
      <c r="A5336" s="785" t="s">
        <v>4301</v>
      </c>
      <c r="B5336" s="785" t="s">
        <v>29061</v>
      </c>
      <c r="C5336" s="785" t="s">
        <v>4303</v>
      </c>
      <c r="D5336" s="785" t="s">
        <v>2599</v>
      </c>
      <c r="E5336" s="785" t="s">
        <v>5423</v>
      </c>
      <c r="F5336" s="786">
        <v>42351</v>
      </c>
      <c r="G5336" s="785" t="s">
        <v>5424</v>
      </c>
      <c r="H5336" s="786">
        <v>42401</v>
      </c>
      <c r="I5336" s="785" t="s">
        <v>29062</v>
      </c>
      <c r="J5336" s="785" t="s">
        <v>629</v>
      </c>
      <c r="K5336" s="785" t="s">
        <v>29063</v>
      </c>
      <c r="L5336" s="785" t="s">
        <v>29064</v>
      </c>
      <c r="M5336" s="785"/>
      <c r="N5336" s="785"/>
      <c r="O5336" s="785"/>
      <c r="P5336" s="787">
        <v>37.165283000000002</v>
      </c>
      <c r="Q5336" s="787">
        <v>-1.046603</v>
      </c>
      <c r="R5336" s="785" t="s">
        <v>821</v>
      </c>
      <c r="S5336" s="785" t="s">
        <v>2791</v>
      </c>
      <c r="T5336" s="785" t="s">
        <v>2599</v>
      </c>
      <c r="U5336" s="785" t="s">
        <v>29065</v>
      </c>
      <c r="V5336" s="785" t="s">
        <v>2855</v>
      </c>
      <c r="W5336" s="785" t="s">
        <v>3305</v>
      </c>
      <c r="X5336" s="785"/>
      <c r="Y5336" s="615" t="str">
        <f t="shared" si="83"/>
        <v>Bio Esline Company Ltd</v>
      </c>
      <c r="Z5336" s="785" t="s">
        <v>2599</v>
      </c>
      <c r="AA5336" s="785" t="s">
        <v>4349</v>
      </c>
      <c r="AB5336" s="785" t="s">
        <v>2605</v>
      </c>
      <c r="AC5336" s="785" t="s">
        <v>2606</v>
      </c>
      <c r="AD5336" s="786">
        <v>42796</v>
      </c>
    </row>
    <row r="5337" spans="1:30" ht="15.75">
      <c r="A5337" s="785" t="s">
        <v>4301</v>
      </c>
      <c r="B5337" s="785" t="s">
        <v>29097</v>
      </c>
      <c r="C5337" s="785" t="s">
        <v>4303</v>
      </c>
      <c r="D5337" s="785" t="s">
        <v>2599</v>
      </c>
      <c r="E5337" s="785" t="s">
        <v>5423</v>
      </c>
      <c r="F5337" s="786">
        <v>42351</v>
      </c>
      <c r="G5337" s="785" t="s">
        <v>5424</v>
      </c>
      <c r="H5337" s="786">
        <v>42401</v>
      </c>
      <c r="I5337" s="785" t="s">
        <v>29098</v>
      </c>
      <c r="J5337" s="785" t="s">
        <v>629</v>
      </c>
      <c r="K5337" s="785" t="s">
        <v>29099</v>
      </c>
      <c r="L5337" s="785" t="s">
        <v>29100</v>
      </c>
      <c r="M5337" s="785"/>
      <c r="N5337" s="785"/>
      <c r="O5337" s="785"/>
      <c r="P5337" s="787">
        <v>37.502589999999998</v>
      </c>
      <c r="Q5337" s="787">
        <v>9.5485E-2</v>
      </c>
      <c r="R5337" s="785" t="s">
        <v>1104</v>
      </c>
      <c r="S5337" s="785" t="s">
        <v>1826</v>
      </c>
      <c r="T5337" s="785" t="s">
        <v>1976</v>
      </c>
      <c r="U5337" s="785" t="s">
        <v>1976</v>
      </c>
      <c r="V5337" s="785" t="s">
        <v>2855</v>
      </c>
      <c r="W5337" s="785" t="s">
        <v>3305</v>
      </c>
      <c r="X5337" s="785"/>
      <c r="Y5337" s="615" t="str">
        <f t="shared" si="83"/>
        <v>Bio Esline Company Ltd</v>
      </c>
      <c r="Z5337" s="785" t="s">
        <v>2599</v>
      </c>
      <c r="AA5337" s="785" t="s">
        <v>4349</v>
      </c>
      <c r="AB5337" s="785" t="s">
        <v>2605</v>
      </c>
      <c r="AC5337" s="785" t="s">
        <v>2606</v>
      </c>
      <c r="AD5337" s="786">
        <v>42796</v>
      </c>
    </row>
    <row r="5338" spans="1:30" ht="15.75">
      <c r="A5338" s="785" t="s">
        <v>4301</v>
      </c>
      <c r="B5338" s="785" t="s">
        <v>29101</v>
      </c>
      <c r="C5338" s="785" t="s">
        <v>4303</v>
      </c>
      <c r="D5338" s="785" t="s">
        <v>2599</v>
      </c>
      <c r="E5338" s="785" t="s">
        <v>5423</v>
      </c>
      <c r="F5338" s="786">
        <v>42351</v>
      </c>
      <c r="G5338" s="785" t="s">
        <v>5424</v>
      </c>
      <c r="H5338" s="786">
        <v>42401</v>
      </c>
      <c r="I5338" s="785" t="s">
        <v>29102</v>
      </c>
      <c r="J5338" s="785" t="s">
        <v>629</v>
      </c>
      <c r="K5338" s="785" t="s">
        <v>29103</v>
      </c>
      <c r="L5338" s="785" t="s">
        <v>29104</v>
      </c>
      <c r="M5338" s="785"/>
      <c r="N5338" s="785"/>
      <c r="O5338" s="785"/>
      <c r="P5338" s="787">
        <v>37.663809999999998</v>
      </c>
      <c r="Q5338" s="787">
        <v>-4.4652999999999998E-2</v>
      </c>
      <c r="R5338" s="785" t="s">
        <v>1104</v>
      </c>
      <c r="S5338" s="785" t="s">
        <v>2643</v>
      </c>
      <c r="T5338" s="785" t="s">
        <v>2599</v>
      </c>
      <c r="U5338" s="785" t="s">
        <v>29105</v>
      </c>
      <c r="V5338" s="785" t="s">
        <v>2855</v>
      </c>
      <c r="W5338" s="785" t="s">
        <v>3305</v>
      </c>
      <c r="X5338" s="785"/>
      <c r="Y5338" s="615" t="str">
        <f t="shared" si="83"/>
        <v>Bio Esline Company Ltd</v>
      </c>
      <c r="Z5338" s="785" t="s">
        <v>2599</v>
      </c>
      <c r="AA5338" s="785" t="s">
        <v>4349</v>
      </c>
      <c r="AB5338" s="785" t="s">
        <v>2605</v>
      </c>
      <c r="AC5338" s="785" t="s">
        <v>2606</v>
      </c>
      <c r="AD5338" s="786">
        <v>42796</v>
      </c>
    </row>
    <row r="5339" spans="1:30" ht="15.75">
      <c r="A5339" s="785" t="s">
        <v>4301</v>
      </c>
      <c r="B5339" s="785" t="s">
        <v>29120</v>
      </c>
      <c r="C5339" s="785" t="s">
        <v>4303</v>
      </c>
      <c r="D5339" s="785" t="s">
        <v>2599</v>
      </c>
      <c r="E5339" s="785" t="s">
        <v>5423</v>
      </c>
      <c r="F5339" s="786">
        <v>42351</v>
      </c>
      <c r="G5339" s="785" t="s">
        <v>5424</v>
      </c>
      <c r="H5339" s="786">
        <v>42401</v>
      </c>
      <c r="I5339" s="785" t="s">
        <v>29121</v>
      </c>
      <c r="J5339" s="785" t="s">
        <v>629</v>
      </c>
      <c r="K5339" s="785" t="s">
        <v>29122</v>
      </c>
      <c r="L5339" s="785" t="s">
        <v>29123</v>
      </c>
      <c r="M5339" s="785"/>
      <c r="N5339" s="785"/>
      <c r="O5339" s="785"/>
      <c r="P5339" s="787">
        <v>37.635016999999998</v>
      </c>
      <c r="Q5339" s="787">
        <v>-0.430674</v>
      </c>
      <c r="R5339" s="785" t="s">
        <v>1089</v>
      </c>
      <c r="S5339" s="785" t="s">
        <v>19082</v>
      </c>
      <c r="T5339" s="785" t="s">
        <v>5856</v>
      </c>
      <c r="U5339" s="785" t="s">
        <v>29124</v>
      </c>
      <c r="V5339" s="785" t="s">
        <v>2855</v>
      </c>
      <c r="W5339" s="785" t="s">
        <v>3305</v>
      </c>
      <c r="X5339" s="785"/>
      <c r="Y5339" s="615" t="str">
        <f t="shared" si="83"/>
        <v>Bio Esline Company Ltd</v>
      </c>
      <c r="Z5339" s="785" t="s">
        <v>2599</v>
      </c>
      <c r="AA5339" s="785" t="s">
        <v>4349</v>
      </c>
      <c r="AB5339" s="785" t="s">
        <v>2605</v>
      </c>
      <c r="AC5339" s="785" t="s">
        <v>2606</v>
      </c>
      <c r="AD5339" s="786">
        <v>42796</v>
      </c>
    </row>
    <row r="5340" spans="1:30" ht="15.75">
      <c r="A5340" s="785" t="s">
        <v>4301</v>
      </c>
      <c r="B5340" s="785" t="s">
        <v>29139</v>
      </c>
      <c r="C5340" s="785" t="s">
        <v>4303</v>
      </c>
      <c r="D5340" s="785" t="s">
        <v>2599</v>
      </c>
      <c r="E5340" s="785" t="s">
        <v>5423</v>
      </c>
      <c r="F5340" s="786">
        <v>42351</v>
      </c>
      <c r="G5340" s="785" t="s">
        <v>5424</v>
      </c>
      <c r="H5340" s="786">
        <v>42401</v>
      </c>
      <c r="I5340" s="785" t="s">
        <v>29140</v>
      </c>
      <c r="J5340" s="785" t="s">
        <v>629</v>
      </c>
      <c r="K5340" s="785" t="s">
        <v>29141</v>
      </c>
      <c r="L5340" s="785" t="s">
        <v>29142</v>
      </c>
      <c r="M5340" s="785"/>
      <c r="N5340" s="785"/>
      <c r="O5340" s="785"/>
      <c r="P5340" s="787">
        <v>34.755355000000002</v>
      </c>
      <c r="Q5340" s="787">
        <v>-0.69097699999999995</v>
      </c>
      <c r="R5340" s="785" t="s">
        <v>2696</v>
      </c>
      <c r="S5340" s="785" t="s">
        <v>2697</v>
      </c>
      <c r="T5340" s="785" t="s">
        <v>2697</v>
      </c>
      <c r="U5340" s="785" t="s">
        <v>22332</v>
      </c>
      <c r="V5340" s="785" t="s">
        <v>2855</v>
      </c>
      <c r="W5340" s="785" t="s">
        <v>22222</v>
      </c>
      <c r="X5340" s="785"/>
      <c r="Y5340" s="615" t="str">
        <f t="shared" si="83"/>
        <v>Nyansancha Biogas</v>
      </c>
      <c r="Z5340" s="785" t="s">
        <v>2599</v>
      </c>
      <c r="AA5340" s="785" t="s">
        <v>4349</v>
      </c>
      <c r="AB5340" s="785" t="s">
        <v>2605</v>
      </c>
      <c r="AC5340" s="785" t="s">
        <v>2606</v>
      </c>
      <c r="AD5340" s="786">
        <v>42796</v>
      </c>
    </row>
    <row r="5341" spans="1:30" ht="15.75">
      <c r="A5341" s="785" t="s">
        <v>4301</v>
      </c>
      <c r="B5341" s="785" t="s">
        <v>29203</v>
      </c>
      <c r="C5341" s="785" t="s">
        <v>4303</v>
      </c>
      <c r="D5341" s="785" t="s">
        <v>2599</v>
      </c>
      <c r="E5341" s="785" t="s">
        <v>5423</v>
      </c>
      <c r="F5341" s="786">
        <v>42351</v>
      </c>
      <c r="G5341" s="785" t="s">
        <v>5424</v>
      </c>
      <c r="H5341" s="786">
        <v>42401</v>
      </c>
      <c r="I5341" s="785" t="s">
        <v>29204</v>
      </c>
      <c r="J5341" s="785" t="s">
        <v>629</v>
      </c>
      <c r="K5341" s="785" t="s">
        <v>29205</v>
      </c>
      <c r="L5341" s="785" t="s">
        <v>29206</v>
      </c>
      <c r="M5341" s="785"/>
      <c r="N5341" s="785"/>
      <c r="O5341" s="785"/>
      <c r="P5341" s="787">
        <v>37.657893000000001</v>
      </c>
      <c r="Q5341" s="787">
        <v>6.3199999999999997E-4</v>
      </c>
      <c r="R5341" s="785" t="s">
        <v>1104</v>
      </c>
      <c r="S5341" s="785" t="s">
        <v>1277</v>
      </c>
      <c r="T5341" s="785" t="s">
        <v>3641</v>
      </c>
      <c r="U5341" s="785" t="s">
        <v>29207</v>
      </c>
      <c r="V5341" s="785" t="s">
        <v>2855</v>
      </c>
      <c r="W5341" s="785" t="s">
        <v>3253</v>
      </c>
      <c r="X5341" s="785"/>
      <c r="Y5341" s="615" t="str">
        <f t="shared" si="83"/>
        <v>Likunga Company Limited</v>
      </c>
      <c r="Z5341" s="785" t="s">
        <v>2599</v>
      </c>
      <c r="AA5341" s="785" t="s">
        <v>4349</v>
      </c>
      <c r="AB5341" s="785" t="s">
        <v>2605</v>
      </c>
      <c r="AC5341" s="785" t="s">
        <v>2606</v>
      </c>
      <c r="AD5341" s="786">
        <v>42796</v>
      </c>
    </row>
    <row r="5342" spans="1:30" ht="15.75">
      <c r="A5342" s="785" t="s">
        <v>4301</v>
      </c>
      <c r="B5342" s="785" t="s">
        <v>30579</v>
      </c>
      <c r="C5342" s="785" t="s">
        <v>4379</v>
      </c>
      <c r="D5342" s="785" t="s">
        <v>2751</v>
      </c>
      <c r="E5342" s="785" t="s">
        <v>5423</v>
      </c>
      <c r="F5342" s="786">
        <v>42351</v>
      </c>
      <c r="G5342" s="785" t="s">
        <v>5424</v>
      </c>
      <c r="H5342" s="786">
        <v>42401</v>
      </c>
      <c r="I5342" s="785" t="s">
        <v>5580</v>
      </c>
      <c r="J5342" s="785" t="s">
        <v>629</v>
      </c>
      <c r="K5342" s="785" t="s">
        <v>2612</v>
      </c>
      <c r="L5342" s="785" t="s">
        <v>30580</v>
      </c>
      <c r="M5342" s="785"/>
      <c r="N5342" s="785"/>
      <c r="O5342" s="785"/>
      <c r="P5342" s="788"/>
      <c r="Q5342" s="788"/>
      <c r="R5342" s="785" t="s">
        <v>728</v>
      </c>
      <c r="S5342" s="785" t="s">
        <v>30581</v>
      </c>
      <c r="T5342" s="785" t="s">
        <v>30582</v>
      </c>
      <c r="U5342" s="785" t="s">
        <v>2599</v>
      </c>
      <c r="V5342" s="785" t="s">
        <v>6015</v>
      </c>
      <c r="W5342" s="785" t="s">
        <v>2608</v>
      </c>
      <c r="X5342" s="785"/>
      <c r="Y5342" s="615" t="str">
        <f t="shared" si="83"/>
        <v>Biogas International Limited</v>
      </c>
      <c r="Z5342" s="785" t="s">
        <v>2599</v>
      </c>
      <c r="AA5342" s="785" t="s">
        <v>5464</v>
      </c>
      <c r="AB5342" s="785" t="s">
        <v>2609</v>
      </c>
      <c r="AC5342" s="785" t="s">
        <v>2610</v>
      </c>
      <c r="AD5342" s="786">
        <v>42796</v>
      </c>
    </row>
    <row r="5343" spans="1:30" ht="15.75">
      <c r="A5343" s="785" t="s">
        <v>4301</v>
      </c>
      <c r="B5343" s="785" t="s">
        <v>30791</v>
      </c>
      <c r="C5343" s="785" t="s">
        <v>4379</v>
      </c>
      <c r="D5343" s="785" t="s">
        <v>2751</v>
      </c>
      <c r="E5343" s="785" t="s">
        <v>5423</v>
      </c>
      <c r="F5343" s="786">
        <v>42351</v>
      </c>
      <c r="G5343" s="785" t="s">
        <v>5424</v>
      </c>
      <c r="H5343" s="786">
        <v>42401</v>
      </c>
      <c r="I5343" s="785" t="s">
        <v>30792</v>
      </c>
      <c r="J5343" s="785" t="s">
        <v>627</v>
      </c>
      <c r="K5343" s="785" t="s">
        <v>30793</v>
      </c>
      <c r="L5343" s="785" t="s">
        <v>30794</v>
      </c>
      <c r="M5343" s="785"/>
      <c r="N5343" s="785"/>
      <c r="O5343" s="785"/>
      <c r="P5343" s="788"/>
      <c r="Q5343" s="788"/>
      <c r="R5343" s="785" t="s">
        <v>1961</v>
      </c>
      <c r="S5343" s="785" t="s">
        <v>11651</v>
      </c>
      <c r="T5343" s="785" t="s">
        <v>3934</v>
      </c>
      <c r="U5343" s="785" t="s">
        <v>30795</v>
      </c>
      <c r="V5343" s="785" t="s">
        <v>3004</v>
      </c>
      <c r="W5343" s="785" t="s">
        <v>2674</v>
      </c>
      <c r="X5343" s="785"/>
      <c r="Y5343" s="615" t="str">
        <f t="shared" si="83"/>
        <v>Nicholas Kimenyi</v>
      </c>
      <c r="Z5343" s="785" t="s">
        <v>2599</v>
      </c>
      <c r="AA5343" s="785" t="s">
        <v>4314</v>
      </c>
      <c r="AB5343" s="785" t="s">
        <v>2605</v>
      </c>
      <c r="AC5343" s="785" t="s">
        <v>2606</v>
      </c>
      <c r="AD5343" s="786">
        <v>42796</v>
      </c>
    </row>
    <row r="5344" spans="1:30" ht="15.75">
      <c r="A5344" s="785" t="s">
        <v>4301</v>
      </c>
      <c r="B5344" s="785" t="s">
        <v>30913</v>
      </c>
      <c r="C5344" s="785" t="s">
        <v>4303</v>
      </c>
      <c r="D5344" s="785" t="s">
        <v>2599</v>
      </c>
      <c r="E5344" s="785" t="s">
        <v>5423</v>
      </c>
      <c r="F5344" s="786">
        <v>42351</v>
      </c>
      <c r="G5344" s="785" t="s">
        <v>5424</v>
      </c>
      <c r="H5344" s="786">
        <v>42401</v>
      </c>
      <c r="I5344" s="785" t="s">
        <v>30914</v>
      </c>
      <c r="J5344" s="785" t="s">
        <v>629</v>
      </c>
      <c r="K5344" s="785" t="s">
        <v>30915</v>
      </c>
      <c r="L5344" s="785" t="s">
        <v>3782</v>
      </c>
      <c r="M5344" s="785"/>
      <c r="N5344" s="785"/>
      <c r="O5344" s="785"/>
      <c r="P5344" s="787">
        <v>36.378526000000001</v>
      </c>
      <c r="Q5344" s="787">
        <v>0.183756</v>
      </c>
      <c r="R5344" s="785" t="s">
        <v>960</v>
      </c>
      <c r="S5344" s="785" t="s">
        <v>1898</v>
      </c>
      <c r="T5344" s="785" t="s">
        <v>3328</v>
      </c>
      <c r="U5344" s="785" t="s">
        <v>12933</v>
      </c>
      <c r="V5344" s="785" t="s">
        <v>3004</v>
      </c>
      <c r="W5344" s="785" t="s">
        <v>2974</v>
      </c>
      <c r="X5344" s="785"/>
      <c r="Y5344" s="615" t="str">
        <f t="shared" si="83"/>
        <v>Harun Muchiri Stephen</v>
      </c>
      <c r="Z5344" s="785" t="s">
        <v>2599</v>
      </c>
      <c r="AA5344" s="785" t="s">
        <v>4314</v>
      </c>
      <c r="AB5344" s="785" t="s">
        <v>2605</v>
      </c>
      <c r="AC5344" s="785" t="s">
        <v>2606</v>
      </c>
      <c r="AD5344" s="786">
        <v>42796</v>
      </c>
    </row>
    <row r="5345" spans="1:30" ht="15.75">
      <c r="A5345" s="785" t="s">
        <v>4301</v>
      </c>
      <c r="B5345" s="785" t="s">
        <v>30947</v>
      </c>
      <c r="C5345" s="785" t="s">
        <v>4322</v>
      </c>
      <c r="D5345" s="785" t="s">
        <v>2703</v>
      </c>
      <c r="E5345" s="785" t="s">
        <v>5423</v>
      </c>
      <c r="F5345" s="786">
        <v>42351</v>
      </c>
      <c r="G5345" s="785" t="s">
        <v>5424</v>
      </c>
      <c r="H5345" s="786">
        <v>42401</v>
      </c>
      <c r="I5345" s="785" t="s">
        <v>30948</v>
      </c>
      <c r="J5345" s="785" t="s">
        <v>627</v>
      </c>
      <c r="K5345" s="785" t="s">
        <v>30949</v>
      </c>
      <c r="L5345" s="785" t="s">
        <v>30950</v>
      </c>
      <c r="M5345" s="785"/>
      <c r="N5345" s="785"/>
      <c r="O5345" s="785"/>
      <c r="P5345" s="788"/>
      <c r="Q5345" s="788"/>
      <c r="R5345" s="785" t="s">
        <v>1961</v>
      </c>
      <c r="S5345" s="785" t="s">
        <v>2600</v>
      </c>
      <c r="T5345" s="785" t="s">
        <v>2077</v>
      </c>
      <c r="U5345" s="785" t="s">
        <v>2666</v>
      </c>
      <c r="V5345" s="785" t="s">
        <v>3004</v>
      </c>
      <c r="W5345" s="785" t="s">
        <v>2674</v>
      </c>
      <c r="X5345" s="785"/>
      <c r="Y5345" s="615" t="str">
        <f t="shared" si="83"/>
        <v>Nicholas Kimenyi</v>
      </c>
      <c r="Z5345" s="785" t="s">
        <v>2599</v>
      </c>
      <c r="AA5345" s="785" t="s">
        <v>4314</v>
      </c>
      <c r="AB5345" s="785" t="s">
        <v>2605</v>
      </c>
      <c r="AC5345" s="785" t="s">
        <v>2606</v>
      </c>
      <c r="AD5345" s="786">
        <v>42796</v>
      </c>
    </row>
    <row r="5346" spans="1:30" ht="15.75">
      <c r="A5346" s="785" t="s">
        <v>4301</v>
      </c>
      <c r="B5346" s="785" t="s">
        <v>31433</v>
      </c>
      <c r="C5346" s="785" t="s">
        <v>4303</v>
      </c>
      <c r="D5346" s="785" t="s">
        <v>2599</v>
      </c>
      <c r="E5346" s="785" t="s">
        <v>5423</v>
      </c>
      <c r="F5346" s="786">
        <v>42351</v>
      </c>
      <c r="G5346" s="785" t="s">
        <v>5424</v>
      </c>
      <c r="H5346" s="786">
        <v>42401</v>
      </c>
      <c r="I5346" s="785" t="s">
        <v>31434</v>
      </c>
      <c r="J5346" s="785" t="s">
        <v>629</v>
      </c>
      <c r="K5346" s="785" t="s">
        <v>31435</v>
      </c>
      <c r="L5346" s="785" t="s">
        <v>31436</v>
      </c>
      <c r="M5346" s="785"/>
      <c r="N5346" s="785"/>
      <c r="O5346" s="785"/>
      <c r="P5346" s="787">
        <v>36.810042000000003</v>
      </c>
      <c r="Q5346" s="787">
        <v>-1.1339360000000001</v>
      </c>
      <c r="R5346" s="785" t="s">
        <v>821</v>
      </c>
      <c r="S5346" s="785" t="s">
        <v>821</v>
      </c>
      <c r="T5346" s="785" t="s">
        <v>821</v>
      </c>
      <c r="U5346" s="785" t="s">
        <v>2736</v>
      </c>
      <c r="V5346" s="785">
        <v>10</v>
      </c>
      <c r="W5346" s="785" t="s">
        <v>2805</v>
      </c>
      <c r="X5346" s="785"/>
      <c r="Y5346" s="615" t="str">
        <f t="shared" si="83"/>
        <v>Felikam Biogas Services</v>
      </c>
      <c r="Z5346" s="785" t="s">
        <v>2599</v>
      </c>
      <c r="AA5346" s="785" t="s">
        <v>4349</v>
      </c>
      <c r="AB5346" s="785" t="s">
        <v>2605</v>
      </c>
      <c r="AC5346" s="785" t="s">
        <v>2606</v>
      </c>
      <c r="AD5346" s="786">
        <v>42796</v>
      </c>
    </row>
    <row r="5347" spans="1:30" ht="15.75">
      <c r="A5347" s="785" t="s">
        <v>4301</v>
      </c>
      <c r="B5347" s="785" t="s">
        <v>32082</v>
      </c>
      <c r="C5347" s="785" t="s">
        <v>4303</v>
      </c>
      <c r="D5347" s="785" t="s">
        <v>2599</v>
      </c>
      <c r="E5347" s="785" t="s">
        <v>5423</v>
      </c>
      <c r="F5347" s="786">
        <v>42351</v>
      </c>
      <c r="G5347" s="785" t="s">
        <v>5424</v>
      </c>
      <c r="H5347" s="786">
        <v>42401</v>
      </c>
      <c r="I5347" s="785" t="s">
        <v>32083</v>
      </c>
      <c r="J5347" s="785" t="s">
        <v>627</v>
      </c>
      <c r="K5347" s="785" t="s">
        <v>32084</v>
      </c>
      <c r="L5347" s="785" t="s">
        <v>32085</v>
      </c>
      <c r="M5347" s="785"/>
      <c r="N5347" s="785"/>
      <c r="O5347" s="785"/>
      <c r="P5347" s="787">
        <v>36.732326999999998</v>
      </c>
      <c r="Q5347" s="787">
        <v>-1.2247600000000001</v>
      </c>
      <c r="R5347" s="785" t="s">
        <v>821</v>
      </c>
      <c r="S5347" s="785" t="s">
        <v>1429</v>
      </c>
      <c r="T5347" s="785" t="s">
        <v>32086</v>
      </c>
      <c r="U5347" s="785" t="s">
        <v>32086</v>
      </c>
      <c r="V5347" s="785" t="s">
        <v>3070</v>
      </c>
      <c r="W5347" s="785" t="s">
        <v>3385</v>
      </c>
      <c r="X5347" s="785"/>
      <c r="Y5347" s="615" t="str">
        <f t="shared" si="83"/>
        <v>Wonderflame Biogas Contractors</v>
      </c>
      <c r="Z5347" s="785" t="s">
        <v>2599</v>
      </c>
      <c r="AA5347" s="785" t="s">
        <v>4314</v>
      </c>
      <c r="AB5347" s="785" t="s">
        <v>2605</v>
      </c>
      <c r="AC5347" s="785" t="s">
        <v>2606</v>
      </c>
      <c r="AD5347" s="786">
        <v>42796</v>
      </c>
    </row>
    <row r="5348" spans="1:30" ht="15.75">
      <c r="A5348" s="785" t="s">
        <v>4301</v>
      </c>
      <c r="B5348" s="785" t="s">
        <v>32091</v>
      </c>
      <c r="C5348" s="785" t="s">
        <v>4303</v>
      </c>
      <c r="D5348" s="785" t="s">
        <v>2599</v>
      </c>
      <c r="E5348" s="785" t="s">
        <v>5423</v>
      </c>
      <c r="F5348" s="786">
        <v>42351</v>
      </c>
      <c r="G5348" s="785" t="s">
        <v>5424</v>
      </c>
      <c r="H5348" s="786">
        <v>42401</v>
      </c>
      <c r="I5348" s="785" t="s">
        <v>32092</v>
      </c>
      <c r="J5348" s="785" t="s">
        <v>629</v>
      </c>
      <c r="K5348" s="785" t="s">
        <v>32093</v>
      </c>
      <c r="L5348" s="785" t="s">
        <v>32094</v>
      </c>
      <c r="M5348" s="785"/>
      <c r="N5348" s="785"/>
      <c r="O5348" s="785"/>
      <c r="P5348" s="787">
        <v>35.084677999999997</v>
      </c>
      <c r="Q5348" s="787">
        <v>0.84789400000000004</v>
      </c>
      <c r="R5348" s="785" t="s">
        <v>1189</v>
      </c>
      <c r="S5348" s="785" t="s">
        <v>32095</v>
      </c>
      <c r="T5348" s="785" t="s">
        <v>3958</v>
      </c>
      <c r="U5348" s="785" t="s">
        <v>3958</v>
      </c>
      <c r="V5348" s="785" t="s">
        <v>3070</v>
      </c>
      <c r="W5348" s="785" t="s">
        <v>2884</v>
      </c>
      <c r="X5348" s="785"/>
      <c r="Y5348" s="615" t="str">
        <f t="shared" si="83"/>
        <v>Aggrey Itavale</v>
      </c>
      <c r="Z5348" s="785" t="s">
        <v>2599</v>
      </c>
      <c r="AA5348" s="785" t="s">
        <v>4314</v>
      </c>
      <c r="AB5348" s="785" t="s">
        <v>2605</v>
      </c>
      <c r="AC5348" s="785" t="s">
        <v>2606</v>
      </c>
      <c r="AD5348" s="786">
        <v>42796</v>
      </c>
    </row>
    <row r="5349" spans="1:30" ht="15.75">
      <c r="A5349" s="785" t="s">
        <v>4301</v>
      </c>
      <c r="B5349" s="785" t="s">
        <v>32143</v>
      </c>
      <c r="C5349" s="785" t="s">
        <v>4303</v>
      </c>
      <c r="D5349" s="785" t="s">
        <v>2599</v>
      </c>
      <c r="E5349" s="785" t="s">
        <v>5423</v>
      </c>
      <c r="F5349" s="786">
        <v>42351</v>
      </c>
      <c r="G5349" s="785" t="s">
        <v>5424</v>
      </c>
      <c r="H5349" s="786">
        <v>42401</v>
      </c>
      <c r="I5349" s="785" t="s">
        <v>32144</v>
      </c>
      <c r="J5349" s="785" t="s">
        <v>627</v>
      </c>
      <c r="K5349" s="785" t="s">
        <v>32145</v>
      </c>
      <c r="L5349" s="785" t="s">
        <v>32146</v>
      </c>
      <c r="M5349" s="785"/>
      <c r="N5349" s="785"/>
      <c r="O5349" s="785"/>
      <c r="P5349" s="787">
        <v>34.939810999999999</v>
      </c>
      <c r="Q5349" s="787">
        <v>0.920041</v>
      </c>
      <c r="R5349" s="785" t="s">
        <v>1189</v>
      </c>
      <c r="S5349" s="785" t="s">
        <v>1368</v>
      </c>
      <c r="T5349" s="785" t="s">
        <v>1601</v>
      </c>
      <c r="U5349" s="785" t="s">
        <v>2948</v>
      </c>
      <c r="V5349" s="785" t="s">
        <v>3070</v>
      </c>
      <c r="W5349" s="785" t="s">
        <v>32147</v>
      </c>
      <c r="X5349" s="785"/>
      <c r="Y5349" s="615" t="str">
        <f t="shared" si="83"/>
        <v>Wallace Kegode</v>
      </c>
      <c r="Z5349" s="785" t="s">
        <v>2599</v>
      </c>
      <c r="AA5349" s="785" t="s">
        <v>4314</v>
      </c>
      <c r="AB5349" s="785" t="s">
        <v>2605</v>
      </c>
      <c r="AC5349" s="785" t="s">
        <v>2606</v>
      </c>
      <c r="AD5349" s="786">
        <v>42796</v>
      </c>
    </row>
    <row r="5350" spans="1:30" ht="15.75">
      <c r="A5350" s="785" t="s">
        <v>4301</v>
      </c>
      <c r="B5350" s="785" t="s">
        <v>32170</v>
      </c>
      <c r="C5350" s="785" t="s">
        <v>4379</v>
      </c>
      <c r="D5350" s="785" t="s">
        <v>2751</v>
      </c>
      <c r="E5350" s="785" t="s">
        <v>5423</v>
      </c>
      <c r="F5350" s="786">
        <v>42351</v>
      </c>
      <c r="G5350" s="785" t="s">
        <v>5424</v>
      </c>
      <c r="H5350" s="786">
        <v>42401</v>
      </c>
      <c r="I5350" s="785" t="s">
        <v>32171</v>
      </c>
      <c r="J5350" s="785" t="s">
        <v>627</v>
      </c>
      <c r="K5350" s="785" t="s">
        <v>32172</v>
      </c>
      <c r="L5350" s="785" t="s">
        <v>32173</v>
      </c>
      <c r="M5350" s="785"/>
      <c r="N5350" s="785"/>
      <c r="O5350" s="785"/>
      <c r="P5350" s="788"/>
      <c r="Q5350" s="788"/>
      <c r="R5350" s="785" t="s">
        <v>695</v>
      </c>
      <c r="S5350" s="785" t="s">
        <v>1011</v>
      </c>
      <c r="T5350" s="785" t="s">
        <v>1011</v>
      </c>
      <c r="U5350" s="785" t="s">
        <v>1011</v>
      </c>
      <c r="V5350" s="785" t="s">
        <v>3070</v>
      </c>
      <c r="W5350" s="785" t="s">
        <v>2674</v>
      </c>
      <c r="X5350" s="785"/>
      <c r="Y5350" s="615" t="str">
        <f t="shared" si="83"/>
        <v>Nicholas Kimenyi</v>
      </c>
      <c r="Z5350" s="785" t="s">
        <v>2599</v>
      </c>
      <c r="AA5350" s="785" t="s">
        <v>4314</v>
      </c>
      <c r="AB5350" s="785" t="s">
        <v>2605</v>
      </c>
      <c r="AC5350" s="785" t="s">
        <v>2606</v>
      </c>
      <c r="AD5350" s="786">
        <v>42796</v>
      </c>
    </row>
    <row r="5351" spans="1:30" ht="15.75">
      <c r="A5351" s="785" t="s">
        <v>4301</v>
      </c>
      <c r="B5351" s="785" t="s">
        <v>32492</v>
      </c>
      <c r="C5351" s="785" t="s">
        <v>4303</v>
      </c>
      <c r="D5351" s="785" t="s">
        <v>2599</v>
      </c>
      <c r="E5351" s="785" t="s">
        <v>5423</v>
      </c>
      <c r="F5351" s="786">
        <v>42351</v>
      </c>
      <c r="G5351" s="785" t="s">
        <v>5424</v>
      </c>
      <c r="H5351" s="786">
        <v>42401</v>
      </c>
      <c r="I5351" s="785" t="s">
        <v>32493</v>
      </c>
      <c r="J5351" s="785" t="s">
        <v>627</v>
      </c>
      <c r="K5351" s="785" t="s">
        <v>32494</v>
      </c>
      <c r="L5351" s="785" t="s">
        <v>32495</v>
      </c>
      <c r="M5351" s="785"/>
      <c r="N5351" s="785"/>
      <c r="O5351" s="785"/>
      <c r="P5351" s="787">
        <v>35.127132000000003</v>
      </c>
      <c r="Q5351" s="787">
        <v>0.99692000000000003</v>
      </c>
      <c r="R5351" s="785" t="s">
        <v>1189</v>
      </c>
      <c r="S5351" s="785" t="s">
        <v>2977</v>
      </c>
      <c r="T5351" s="785" t="s">
        <v>1495</v>
      </c>
      <c r="U5351" s="785" t="s">
        <v>3591</v>
      </c>
      <c r="V5351" s="785" t="s">
        <v>3070</v>
      </c>
      <c r="W5351" s="785" t="s">
        <v>19232</v>
      </c>
      <c r="X5351" s="785"/>
      <c r="Y5351" s="615" t="str">
        <f t="shared" si="83"/>
        <v>Pafasi Enterprise</v>
      </c>
      <c r="Z5351" s="785" t="s">
        <v>2599</v>
      </c>
      <c r="AA5351" s="785" t="s">
        <v>4349</v>
      </c>
      <c r="AB5351" s="785" t="s">
        <v>2605</v>
      </c>
      <c r="AC5351" s="785" t="s">
        <v>2606</v>
      </c>
      <c r="AD5351" s="786">
        <v>42796</v>
      </c>
    </row>
    <row r="5352" spans="1:30" ht="15.75">
      <c r="A5352" s="785" t="s">
        <v>4301</v>
      </c>
      <c r="B5352" s="785" t="s">
        <v>32500</v>
      </c>
      <c r="C5352" s="785" t="s">
        <v>4303</v>
      </c>
      <c r="D5352" s="785" t="s">
        <v>2599</v>
      </c>
      <c r="E5352" s="785" t="s">
        <v>5423</v>
      </c>
      <c r="F5352" s="786">
        <v>42351</v>
      </c>
      <c r="G5352" s="785" t="s">
        <v>5424</v>
      </c>
      <c r="H5352" s="786">
        <v>42401</v>
      </c>
      <c r="I5352" s="785" t="s">
        <v>32501</v>
      </c>
      <c r="J5352" s="785" t="s">
        <v>629</v>
      </c>
      <c r="K5352" s="785" t="s">
        <v>32502</v>
      </c>
      <c r="L5352" s="785" t="s">
        <v>32503</v>
      </c>
      <c r="M5352" s="785"/>
      <c r="N5352" s="785"/>
      <c r="O5352" s="785"/>
      <c r="P5352" s="787">
        <v>36.965857999999997</v>
      </c>
      <c r="Q5352" s="787">
        <v>-1.015415</v>
      </c>
      <c r="R5352" s="785" t="s">
        <v>821</v>
      </c>
      <c r="S5352" s="785" t="s">
        <v>2120</v>
      </c>
      <c r="T5352" s="785" t="s">
        <v>4013</v>
      </c>
      <c r="U5352" s="785" t="s">
        <v>2121</v>
      </c>
      <c r="V5352" s="785">
        <v>12</v>
      </c>
      <c r="W5352" s="785" t="s">
        <v>2722</v>
      </c>
      <c r="X5352" s="785"/>
      <c r="Y5352" s="615" t="str">
        <f t="shared" si="83"/>
        <v>Ndimar Renewable Energy</v>
      </c>
      <c r="Z5352" s="785" t="s">
        <v>2599</v>
      </c>
      <c r="AA5352" s="785" t="s">
        <v>4349</v>
      </c>
      <c r="AB5352" s="785" t="s">
        <v>2605</v>
      </c>
      <c r="AC5352" s="785" t="s">
        <v>2606</v>
      </c>
      <c r="AD5352" s="786">
        <v>42796</v>
      </c>
    </row>
    <row r="5353" spans="1:30" ht="15.75">
      <c r="A5353" s="785" t="s">
        <v>4301</v>
      </c>
      <c r="B5353" s="785" t="s">
        <v>32607</v>
      </c>
      <c r="C5353" s="785" t="s">
        <v>4303</v>
      </c>
      <c r="D5353" s="785" t="s">
        <v>2599</v>
      </c>
      <c r="E5353" s="785" t="s">
        <v>5423</v>
      </c>
      <c r="F5353" s="786">
        <v>42351</v>
      </c>
      <c r="G5353" s="785" t="s">
        <v>5424</v>
      </c>
      <c r="H5353" s="786">
        <v>42401</v>
      </c>
      <c r="I5353" s="785" t="s">
        <v>32608</v>
      </c>
      <c r="J5353" s="785" t="s">
        <v>629</v>
      </c>
      <c r="K5353" s="785" t="s">
        <v>32609</v>
      </c>
      <c r="L5353" s="785" t="s">
        <v>32610</v>
      </c>
      <c r="M5353" s="785"/>
      <c r="N5353" s="785"/>
      <c r="O5353" s="785"/>
      <c r="P5353" s="787">
        <v>34.927914000000001</v>
      </c>
      <c r="Q5353" s="787">
        <v>0.92058499999999999</v>
      </c>
      <c r="R5353" s="785" t="s">
        <v>1189</v>
      </c>
      <c r="S5353" s="785" t="s">
        <v>1368</v>
      </c>
      <c r="T5353" s="785" t="s">
        <v>1601</v>
      </c>
      <c r="U5353" s="785" t="s">
        <v>2924</v>
      </c>
      <c r="V5353" s="785" t="s">
        <v>3070</v>
      </c>
      <c r="W5353" s="785" t="s">
        <v>19232</v>
      </c>
      <c r="X5353" s="785"/>
      <c r="Y5353" s="615" t="str">
        <f t="shared" si="83"/>
        <v>Pafasi Enterprise</v>
      </c>
      <c r="Z5353" s="785" t="s">
        <v>2599</v>
      </c>
      <c r="AA5353" s="785" t="s">
        <v>4349</v>
      </c>
      <c r="AB5353" s="785" t="s">
        <v>2605</v>
      </c>
      <c r="AC5353" s="785" t="s">
        <v>2606</v>
      </c>
      <c r="AD5353" s="786">
        <v>42796</v>
      </c>
    </row>
    <row r="5354" spans="1:30" ht="15.75">
      <c r="A5354" s="785" t="s">
        <v>4301</v>
      </c>
      <c r="B5354" s="785" t="s">
        <v>29888</v>
      </c>
      <c r="C5354" s="785" t="s">
        <v>4303</v>
      </c>
      <c r="D5354" s="785" t="s">
        <v>2599</v>
      </c>
      <c r="E5354" s="785" t="s">
        <v>29889</v>
      </c>
      <c r="F5354" s="786">
        <v>42365</v>
      </c>
      <c r="G5354" s="785" t="s">
        <v>11533</v>
      </c>
      <c r="H5354" s="786">
        <v>42396</v>
      </c>
      <c r="I5354" s="785" t="s">
        <v>29890</v>
      </c>
      <c r="J5354" s="785" t="s">
        <v>629</v>
      </c>
      <c r="K5354" s="785" t="s">
        <v>29891</v>
      </c>
      <c r="L5354" s="785" t="s">
        <v>29892</v>
      </c>
      <c r="M5354" s="785"/>
      <c r="N5354" s="785"/>
      <c r="O5354" s="785"/>
      <c r="P5354" s="787">
        <v>36.378365000000002</v>
      </c>
      <c r="Q5354" s="787">
        <v>-8.7436E-2</v>
      </c>
      <c r="R5354" s="785" t="s">
        <v>1228</v>
      </c>
      <c r="S5354" s="785" t="s">
        <v>2797</v>
      </c>
      <c r="T5354" s="785" t="s">
        <v>3054</v>
      </c>
      <c r="U5354" s="785" t="s">
        <v>23508</v>
      </c>
      <c r="V5354" s="785" t="s">
        <v>2855</v>
      </c>
      <c r="W5354" s="785" t="s">
        <v>2668</v>
      </c>
      <c r="X5354" s="785"/>
      <c r="Y5354" s="615" t="str">
        <f t="shared" si="83"/>
        <v>Reuben K Kimenyi</v>
      </c>
      <c r="Z5354" s="785" t="s">
        <v>2599</v>
      </c>
      <c r="AA5354" s="785" t="s">
        <v>4314</v>
      </c>
      <c r="AB5354" s="785" t="s">
        <v>2683</v>
      </c>
      <c r="AC5354" s="785" t="s">
        <v>2606</v>
      </c>
      <c r="AD5354" s="786">
        <v>42796</v>
      </c>
    </row>
    <row r="5355" spans="1:30" ht="15.75">
      <c r="A5355" s="785" t="s">
        <v>4301</v>
      </c>
      <c r="B5355" s="785" t="s">
        <v>32148</v>
      </c>
      <c r="C5355" s="785" t="s">
        <v>4303</v>
      </c>
      <c r="D5355" s="785" t="s">
        <v>2599</v>
      </c>
      <c r="E5355" s="785" t="s">
        <v>4899</v>
      </c>
      <c r="F5355" s="786">
        <v>42379</v>
      </c>
      <c r="G5355" s="785" t="s">
        <v>32149</v>
      </c>
      <c r="H5355" s="786">
        <v>42395</v>
      </c>
      <c r="I5355" s="785" t="s">
        <v>32150</v>
      </c>
      <c r="J5355" s="785" t="s">
        <v>629</v>
      </c>
      <c r="K5355" s="785" t="s">
        <v>32151</v>
      </c>
      <c r="L5355" s="785" t="s">
        <v>32152</v>
      </c>
      <c r="M5355" s="785"/>
      <c r="N5355" s="785"/>
      <c r="O5355" s="785"/>
      <c r="P5355" s="787">
        <v>34.872917999999999</v>
      </c>
      <c r="Q5355" s="787">
        <v>0.13717299999999999</v>
      </c>
      <c r="R5355" s="785" t="s">
        <v>1700</v>
      </c>
      <c r="S5355" s="785" t="s">
        <v>1701</v>
      </c>
      <c r="T5355" s="785" t="s">
        <v>32153</v>
      </c>
      <c r="U5355" s="785" t="s">
        <v>32154</v>
      </c>
      <c r="V5355" s="785" t="s">
        <v>3070</v>
      </c>
      <c r="W5355" s="785" t="s">
        <v>32147</v>
      </c>
      <c r="X5355" s="785"/>
      <c r="Y5355" s="615" t="str">
        <f t="shared" si="83"/>
        <v>Wallace Kegode</v>
      </c>
      <c r="Z5355" s="785" t="s">
        <v>2599</v>
      </c>
      <c r="AA5355" s="785" t="s">
        <v>4314</v>
      </c>
      <c r="AB5355" s="785" t="s">
        <v>2605</v>
      </c>
      <c r="AC5355" s="785" t="s">
        <v>2606</v>
      </c>
      <c r="AD5355" s="786">
        <v>42796</v>
      </c>
    </row>
    <row r="5356" spans="1:30" ht="15.75">
      <c r="A5356" s="785" t="s">
        <v>4301</v>
      </c>
      <c r="B5356" s="785" t="s">
        <v>21659</v>
      </c>
      <c r="C5356" s="785" t="s">
        <v>4379</v>
      </c>
      <c r="D5356" s="785" t="s">
        <v>2751</v>
      </c>
      <c r="E5356" s="785" t="s">
        <v>21660</v>
      </c>
      <c r="F5356" s="786">
        <v>42342</v>
      </c>
      <c r="G5356" s="785" t="s">
        <v>21661</v>
      </c>
      <c r="H5356" s="786">
        <v>42392</v>
      </c>
      <c r="I5356" s="785" t="s">
        <v>21662</v>
      </c>
      <c r="J5356" s="785" t="s">
        <v>629</v>
      </c>
      <c r="K5356" s="785" t="s">
        <v>21663</v>
      </c>
      <c r="L5356" s="785" t="s">
        <v>21664</v>
      </c>
      <c r="M5356" s="785"/>
      <c r="N5356" s="785"/>
      <c r="O5356" s="785"/>
      <c r="P5356" s="788"/>
      <c r="Q5356" s="788"/>
      <c r="R5356" s="785" t="s">
        <v>1056</v>
      </c>
      <c r="S5356" s="785" t="s">
        <v>1056</v>
      </c>
      <c r="T5356" s="785" t="s">
        <v>2599</v>
      </c>
      <c r="U5356" s="785" t="s">
        <v>2599</v>
      </c>
      <c r="V5356" s="785" t="s">
        <v>2855</v>
      </c>
      <c r="W5356" s="785" t="s">
        <v>3511</v>
      </c>
      <c r="X5356" s="785" t="s">
        <v>3511</v>
      </c>
      <c r="Y5356" s="615" t="str">
        <f t="shared" si="83"/>
        <v>Sakaki Natural Renewable Energy Center</v>
      </c>
      <c r="Z5356" s="785" t="s">
        <v>2599</v>
      </c>
      <c r="AA5356" s="785" t="s">
        <v>4349</v>
      </c>
      <c r="AB5356" s="785" t="s">
        <v>2683</v>
      </c>
      <c r="AC5356" s="785" t="s">
        <v>2606</v>
      </c>
      <c r="AD5356" s="786">
        <v>42796</v>
      </c>
    </row>
    <row r="5357" spans="1:30" ht="15.75">
      <c r="A5357" s="785" t="s">
        <v>4301</v>
      </c>
      <c r="B5357" s="785" t="s">
        <v>5127</v>
      </c>
      <c r="C5357" s="785" t="s">
        <v>4303</v>
      </c>
      <c r="D5357" s="785" t="s">
        <v>2599</v>
      </c>
      <c r="E5357" s="785" t="s">
        <v>5128</v>
      </c>
      <c r="F5357" s="786">
        <v>42336</v>
      </c>
      <c r="G5357" s="785" t="s">
        <v>5129</v>
      </c>
      <c r="H5357" s="786">
        <v>42386</v>
      </c>
      <c r="I5357" s="785" t="s">
        <v>5130</v>
      </c>
      <c r="J5357" s="785" t="s">
        <v>629</v>
      </c>
      <c r="K5357" s="785" t="s">
        <v>5131</v>
      </c>
      <c r="L5357" s="785" t="s">
        <v>5132</v>
      </c>
      <c r="M5357" s="785"/>
      <c r="N5357" s="785"/>
      <c r="O5357" s="785"/>
      <c r="P5357" s="787">
        <v>37.350285</v>
      </c>
      <c r="Q5357" s="787">
        <v>-1.0166869999999999</v>
      </c>
      <c r="R5357" s="785" t="s">
        <v>1030</v>
      </c>
      <c r="S5357" s="785" t="s">
        <v>1795</v>
      </c>
      <c r="T5357" s="785" t="s">
        <v>5133</v>
      </c>
      <c r="U5357" s="785" t="s">
        <v>3531</v>
      </c>
      <c r="V5357" s="785">
        <v>16</v>
      </c>
      <c r="W5357" s="785" t="s">
        <v>2693</v>
      </c>
      <c r="X5357" s="785" t="s">
        <v>2786</v>
      </c>
      <c r="Y5357" s="615" t="str">
        <f t="shared" si="83"/>
        <v>Andcol  Enterprises</v>
      </c>
      <c r="Z5357" s="785" t="s">
        <v>2599</v>
      </c>
      <c r="AA5357" s="785" t="s">
        <v>4349</v>
      </c>
      <c r="AB5357" s="785" t="s">
        <v>2605</v>
      </c>
      <c r="AC5357" s="785" t="s">
        <v>2606</v>
      </c>
      <c r="AD5357" s="786">
        <v>42796</v>
      </c>
    </row>
    <row r="5358" spans="1:30" ht="15.75">
      <c r="A5358" s="785" t="s">
        <v>4301</v>
      </c>
      <c r="B5358" s="785" t="s">
        <v>8427</v>
      </c>
      <c r="C5358" s="785" t="s">
        <v>4303</v>
      </c>
      <c r="D5358" s="785" t="s">
        <v>2599</v>
      </c>
      <c r="E5358" s="785" t="s">
        <v>8428</v>
      </c>
      <c r="F5358" s="786">
        <v>42335</v>
      </c>
      <c r="G5358" s="785" t="s">
        <v>8429</v>
      </c>
      <c r="H5358" s="786">
        <v>42385</v>
      </c>
      <c r="I5358" s="785" t="s">
        <v>8430</v>
      </c>
      <c r="J5358" s="785" t="s">
        <v>629</v>
      </c>
      <c r="K5358" s="785" t="s">
        <v>8431</v>
      </c>
      <c r="L5358" s="785" t="s">
        <v>8432</v>
      </c>
      <c r="M5358" s="785"/>
      <c r="N5358" s="785"/>
      <c r="O5358" s="785"/>
      <c r="P5358" s="787">
        <v>35.524908000000003</v>
      </c>
      <c r="Q5358" s="787">
        <v>0.245223</v>
      </c>
      <c r="R5358" s="785" t="s">
        <v>974</v>
      </c>
      <c r="S5358" s="785" t="s">
        <v>3115</v>
      </c>
      <c r="T5358" s="785" t="s">
        <v>3754</v>
      </c>
      <c r="U5358" s="785" t="s">
        <v>3518</v>
      </c>
      <c r="V5358" s="785" t="s">
        <v>3070</v>
      </c>
      <c r="W5358" s="785" t="s">
        <v>4055</v>
      </c>
      <c r="X5358" s="785" t="s">
        <v>3152</v>
      </c>
      <c r="Y5358" s="615" t="str">
        <f t="shared" si="83"/>
        <v>Ericson Kibet Musani</v>
      </c>
      <c r="Z5358" s="785" t="s">
        <v>2599</v>
      </c>
      <c r="AA5358" s="785" t="s">
        <v>4314</v>
      </c>
      <c r="AB5358" s="785" t="s">
        <v>2605</v>
      </c>
      <c r="AC5358" s="785" t="s">
        <v>2606</v>
      </c>
      <c r="AD5358" s="786">
        <v>42796</v>
      </c>
    </row>
    <row r="5359" spans="1:30" ht="15.75">
      <c r="A5359" s="785" t="s">
        <v>4301</v>
      </c>
      <c r="B5359" s="785" t="s">
        <v>8707</v>
      </c>
      <c r="C5359" s="785" t="s">
        <v>4303</v>
      </c>
      <c r="D5359" s="785" t="s">
        <v>2599</v>
      </c>
      <c r="E5359" s="785" t="s">
        <v>8428</v>
      </c>
      <c r="F5359" s="786">
        <v>42335</v>
      </c>
      <c r="G5359" s="785" t="s">
        <v>8429</v>
      </c>
      <c r="H5359" s="786">
        <v>42385</v>
      </c>
      <c r="I5359" s="785" t="s">
        <v>8708</v>
      </c>
      <c r="J5359" s="785" t="s">
        <v>629</v>
      </c>
      <c r="K5359" s="785" t="s">
        <v>8709</v>
      </c>
      <c r="L5359" s="785" t="s">
        <v>8710</v>
      </c>
      <c r="M5359" s="785"/>
      <c r="N5359" s="785"/>
      <c r="O5359" s="785" t="s">
        <v>8711</v>
      </c>
      <c r="P5359" s="787">
        <v>36.931319999999999</v>
      </c>
      <c r="Q5359" s="787">
        <v>-0.92639499999999997</v>
      </c>
      <c r="R5359" s="785" t="s">
        <v>1030</v>
      </c>
      <c r="S5359" s="785" t="s">
        <v>3500</v>
      </c>
      <c r="T5359" s="785" t="s">
        <v>3192</v>
      </c>
      <c r="U5359" s="785" t="s">
        <v>8712</v>
      </c>
      <c r="V5359" s="785" t="s">
        <v>2673</v>
      </c>
      <c r="W5359" s="785" t="s">
        <v>2707</v>
      </c>
      <c r="X5359" s="785" t="s">
        <v>2707</v>
      </c>
      <c r="Y5359" s="615" t="str">
        <f t="shared" si="83"/>
        <v>Fagaden Enterprises</v>
      </c>
      <c r="Z5359" s="785" t="s">
        <v>8492</v>
      </c>
      <c r="AA5359" s="785" t="s">
        <v>4349</v>
      </c>
      <c r="AB5359" s="785" t="s">
        <v>2683</v>
      </c>
      <c r="AC5359" s="785" t="s">
        <v>2606</v>
      </c>
      <c r="AD5359" s="786">
        <v>42932</v>
      </c>
    </row>
    <row r="5360" spans="1:30" ht="15.75">
      <c r="A5360" s="785" t="s">
        <v>4301</v>
      </c>
      <c r="B5360" s="785" t="s">
        <v>24533</v>
      </c>
      <c r="C5360" s="785" t="s">
        <v>4303</v>
      </c>
      <c r="D5360" s="785" t="s">
        <v>2599</v>
      </c>
      <c r="E5360" s="785" t="s">
        <v>24534</v>
      </c>
      <c r="F5360" s="786">
        <v>42334</v>
      </c>
      <c r="G5360" s="785" t="s">
        <v>24535</v>
      </c>
      <c r="H5360" s="786">
        <v>42384</v>
      </c>
      <c r="I5360" s="785" t="s">
        <v>24536</v>
      </c>
      <c r="J5360" s="785" t="s">
        <v>629</v>
      </c>
      <c r="K5360" s="785" t="s">
        <v>24537</v>
      </c>
      <c r="L5360" s="785" t="s">
        <v>24538</v>
      </c>
      <c r="M5360" s="785"/>
      <c r="N5360" s="785"/>
      <c r="O5360" s="785"/>
      <c r="P5360" s="787">
        <v>36.877274999999997</v>
      </c>
      <c r="Q5360" s="787">
        <v>-1.1685030000000001</v>
      </c>
      <c r="R5360" s="785" t="s">
        <v>821</v>
      </c>
      <c r="S5360" s="785" t="s">
        <v>821</v>
      </c>
      <c r="T5360" s="785" t="s">
        <v>16368</v>
      </c>
      <c r="U5360" s="785" t="s">
        <v>3531</v>
      </c>
      <c r="V5360" s="785" t="s">
        <v>3004</v>
      </c>
      <c r="W5360" s="785" t="s">
        <v>2608</v>
      </c>
      <c r="X5360" s="785" t="s">
        <v>24532</v>
      </c>
      <c r="Y5360" s="615" t="str">
        <f t="shared" si="83"/>
        <v>Thairu George</v>
      </c>
      <c r="Z5360" s="785" t="s">
        <v>10710</v>
      </c>
      <c r="AA5360" s="785" t="s">
        <v>5464</v>
      </c>
      <c r="AB5360" s="785" t="s">
        <v>2609</v>
      </c>
      <c r="AC5360" s="785" t="s">
        <v>2610</v>
      </c>
      <c r="AD5360" s="786">
        <v>42884</v>
      </c>
    </row>
    <row r="5361" spans="1:30" ht="15.75">
      <c r="A5361" s="785" t="s">
        <v>4301</v>
      </c>
      <c r="B5361" s="785" t="s">
        <v>16314</v>
      </c>
      <c r="C5361" s="785" t="s">
        <v>4379</v>
      </c>
      <c r="D5361" s="785" t="s">
        <v>2751</v>
      </c>
      <c r="E5361" s="785" t="s">
        <v>16315</v>
      </c>
      <c r="F5361" s="786">
        <v>42331</v>
      </c>
      <c r="G5361" s="785" t="s">
        <v>16316</v>
      </c>
      <c r="H5361" s="786">
        <v>42381</v>
      </c>
      <c r="I5361" s="785" t="s">
        <v>16317</v>
      </c>
      <c r="J5361" s="785" t="s">
        <v>629</v>
      </c>
      <c r="K5361" s="785" t="s">
        <v>16318</v>
      </c>
      <c r="L5361" s="785" t="s">
        <v>16319</v>
      </c>
      <c r="M5361" s="785"/>
      <c r="N5361" s="785"/>
      <c r="O5361" s="785"/>
      <c r="P5361" s="787">
        <v>36.940083000000001</v>
      </c>
      <c r="Q5361" s="787">
        <v>-0.33718700000000001</v>
      </c>
      <c r="R5361" s="785" t="s">
        <v>1056</v>
      </c>
      <c r="S5361" s="785" t="s">
        <v>3283</v>
      </c>
      <c r="T5361" s="785" t="s">
        <v>1918</v>
      </c>
      <c r="U5361" s="785" t="s">
        <v>3773</v>
      </c>
      <c r="V5361" s="785">
        <v>6.2</v>
      </c>
      <c r="W5361" s="785" t="s">
        <v>2621</v>
      </c>
      <c r="X5361" s="785" t="s">
        <v>2621</v>
      </c>
      <c r="Y5361" s="615" t="str">
        <f t="shared" si="83"/>
        <v>Kentainers Limited</v>
      </c>
      <c r="Z5361" s="785" t="s">
        <v>2599</v>
      </c>
      <c r="AA5361" s="785" t="s">
        <v>5464</v>
      </c>
      <c r="AB5361" s="785" t="s">
        <v>2616</v>
      </c>
      <c r="AC5361" s="785" t="s">
        <v>2617</v>
      </c>
      <c r="AD5361" s="786">
        <v>42796</v>
      </c>
    </row>
    <row r="5362" spans="1:30" ht="15.75">
      <c r="A5362" s="785" t="s">
        <v>4301</v>
      </c>
      <c r="B5362" s="785" t="s">
        <v>4897</v>
      </c>
      <c r="C5362" s="785" t="s">
        <v>4303</v>
      </c>
      <c r="D5362" s="785" t="s">
        <v>2599</v>
      </c>
      <c r="E5362" s="785" t="s">
        <v>4898</v>
      </c>
      <c r="F5362" s="786">
        <v>42329</v>
      </c>
      <c r="G5362" s="785" t="s">
        <v>4899</v>
      </c>
      <c r="H5362" s="786">
        <v>42379</v>
      </c>
      <c r="I5362" s="785" t="s">
        <v>4900</v>
      </c>
      <c r="J5362" s="785" t="s">
        <v>629</v>
      </c>
      <c r="K5362" s="785" t="s">
        <v>4901</v>
      </c>
      <c r="L5362" s="785" t="s">
        <v>4902</v>
      </c>
      <c r="M5362" s="785"/>
      <c r="N5362" s="785"/>
      <c r="O5362" s="785"/>
      <c r="P5362" s="787">
        <v>35.293554</v>
      </c>
      <c r="Q5362" s="787">
        <v>0.56065500000000001</v>
      </c>
      <c r="R5362" s="785" t="s">
        <v>893</v>
      </c>
      <c r="S5362" s="785" t="s">
        <v>1356</v>
      </c>
      <c r="T5362" s="785" t="s">
        <v>4385</v>
      </c>
      <c r="U5362" s="785" t="s">
        <v>2980</v>
      </c>
      <c r="V5362" s="785" t="s">
        <v>2855</v>
      </c>
      <c r="W5362" s="785" t="s">
        <v>2982</v>
      </c>
      <c r="X5362" s="785" t="s">
        <v>2982</v>
      </c>
      <c r="Y5362" s="615" t="str">
        <f t="shared" si="83"/>
        <v>Ambrose Koech</v>
      </c>
      <c r="Z5362" s="785" t="s">
        <v>2599</v>
      </c>
      <c r="AA5362" s="785" t="s">
        <v>4314</v>
      </c>
      <c r="AB5362" s="785" t="s">
        <v>2605</v>
      </c>
      <c r="AC5362" s="785" t="s">
        <v>2606</v>
      </c>
      <c r="AD5362" s="786">
        <v>42796</v>
      </c>
    </row>
    <row r="5363" spans="1:30" ht="15.75">
      <c r="A5363" s="785" t="s">
        <v>4301</v>
      </c>
      <c r="B5363" s="785" t="s">
        <v>10221</v>
      </c>
      <c r="C5363" s="785" t="s">
        <v>4303</v>
      </c>
      <c r="D5363" s="785" t="s">
        <v>2599</v>
      </c>
      <c r="E5363" s="785" t="s">
        <v>4898</v>
      </c>
      <c r="F5363" s="786">
        <v>42329</v>
      </c>
      <c r="G5363" s="785" t="s">
        <v>4899</v>
      </c>
      <c r="H5363" s="786">
        <v>42379</v>
      </c>
      <c r="I5363" s="785" t="s">
        <v>10222</v>
      </c>
      <c r="J5363" s="785" t="s">
        <v>629</v>
      </c>
      <c r="K5363" s="785" t="s">
        <v>10223</v>
      </c>
      <c r="L5363" s="785" t="s">
        <v>10224</v>
      </c>
      <c r="M5363" s="785"/>
      <c r="N5363" s="785"/>
      <c r="O5363" s="785"/>
      <c r="P5363" s="787">
        <v>36.793270999999997</v>
      </c>
      <c r="Q5363" s="787">
        <v>-1.087925</v>
      </c>
      <c r="R5363" s="785" t="s">
        <v>821</v>
      </c>
      <c r="S5363" s="785" t="s">
        <v>871</v>
      </c>
      <c r="T5363" s="785" t="s">
        <v>871</v>
      </c>
      <c r="U5363" s="785" t="s">
        <v>3136</v>
      </c>
      <c r="V5363" s="785" t="s">
        <v>2855</v>
      </c>
      <c r="W5363" s="785" t="s">
        <v>3585</v>
      </c>
      <c r="X5363" s="785" t="s">
        <v>3585</v>
      </c>
      <c r="Y5363" s="615" t="str">
        <f t="shared" si="83"/>
        <v>Geoffrey K Gitau</v>
      </c>
      <c r="Z5363" s="785" t="s">
        <v>2599</v>
      </c>
      <c r="AA5363" s="785" t="s">
        <v>4314</v>
      </c>
      <c r="AB5363" s="785" t="s">
        <v>2605</v>
      </c>
      <c r="AC5363" s="785" t="s">
        <v>2606</v>
      </c>
      <c r="AD5363" s="786">
        <v>42796</v>
      </c>
    </row>
    <row r="5364" spans="1:30" ht="15.75">
      <c r="A5364" s="785" t="s">
        <v>4301</v>
      </c>
      <c r="B5364" s="785" t="s">
        <v>14231</v>
      </c>
      <c r="C5364" s="785" t="s">
        <v>4303</v>
      </c>
      <c r="D5364" s="785" t="s">
        <v>2599</v>
      </c>
      <c r="E5364" s="785" t="s">
        <v>4898</v>
      </c>
      <c r="F5364" s="786">
        <v>42329</v>
      </c>
      <c r="G5364" s="785" t="s">
        <v>4899</v>
      </c>
      <c r="H5364" s="786">
        <v>42379</v>
      </c>
      <c r="I5364" s="785" t="s">
        <v>14232</v>
      </c>
      <c r="J5364" s="785" t="s">
        <v>629</v>
      </c>
      <c r="K5364" s="785" t="s">
        <v>14233</v>
      </c>
      <c r="L5364" s="785" t="s">
        <v>14234</v>
      </c>
      <c r="M5364" s="785"/>
      <c r="N5364" s="785"/>
      <c r="O5364" s="785"/>
      <c r="P5364" s="787">
        <v>36.254553000000001</v>
      </c>
      <c r="Q5364" s="787">
        <v>-0.191882</v>
      </c>
      <c r="R5364" s="785" t="s">
        <v>1228</v>
      </c>
      <c r="S5364" s="785" t="s">
        <v>2161</v>
      </c>
      <c r="T5364" s="785" t="s">
        <v>2162</v>
      </c>
      <c r="U5364" s="785" t="s">
        <v>2162</v>
      </c>
      <c r="V5364" s="785" t="s">
        <v>3004</v>
      </c>
      <c r="W5364" s="785" t="s">
        <v>3296</v>
      </c>
      <c r="X5364" s="785" t="s">
        <v>3296</v>
      </c>
      <c r="Y5364" s="615" t="str">
        <f t="shared" si="83"/>
        <v>John Kariuki</v>
      </c>
      <c r="Z5364" s="785" t="s">
        <v>2599</v>
      </c>
      <c r="AA5364" s="785" t="s">
        <v>4314</v>
      </c>
      <c r="AB5364" s="785" t="s">
        <v>2605</v>
      </c>
      <c r="AC5364" s="785" t="s">
        <v>2606</v>
      </c>
      <c r="AD5364" s="786">
        <v>42796</v>
      </c>
    </row>
    <row r="5365" spans="1:30" ht="15.75">
      <c r="A5365" s="785" t="s">
        <v>4301</v>
      </c>
      <c r="B5365" s="785" t="s">
        <v>16230</v>
      </c>
      <c r="C5365" s="785" t="s">
        <v>4303</v>
      </c>
      <c r="D5365" s="785" t="s">
        <v>2599</v>
      </c>
      <c r="E5365" s="785" t="s">
        <v>4898</v>
      </c>
      <c r="F5365" s="786">
        <v>42329</v>
      </c>
      <c r="G5365" s="785" t="s">
        <v>4899</v>
      </c>
      <c r="H5365" s="786">
        <v>42379</v>
      </c>
      <c r="I5365" s="785" t="s">
        <v>16231</v>
      </c>
      <c r="J5365" s="785" t="s">
        <v>629</v>
      </c>
      <c r="K5365" s="785" t="s">
        <v>2612</v>
      </c>
      <c r="L5365" s="785" t="s">
        <v>16232</v>
      </c>
      <c r="M5365" s="785"/>
      <c r="N5365" s="785"/>
      <c r="O5365" s="785"/>
      <c r="P5365" s="787">
        <v>40.044088000000002</v>
      </c>
      <c r="Q5365" s="787">
        <v>-3.2736420000000002</v>
      </c>
      <c r="R5365" s="785" t="s">
        <v>1671</v>
      </c>
      <c r="S5365" s="785" t="s">
        <v>2686</v>
      </c>
      <c r="T5365" s="785" t="s">
        <v>6010</v>
      </c>
      <c r="U5365" s="785" t="s">
        <v>16233</v>
      </c>
      <c r="V5365" s="785" t="s">
        <v>2846</v>
      </c>
      <c r="W5365" s="785" t="s">
        <v>2621</v>
      </c>
      <c r="X5365" s="785" t="s">
        <v>2621</v>
      </c>
      <c r="Y5365" s="615" t="str">
        <f t="shared" si="83"/>
        <v>Kentainers Limited</v>
      </c>
      <c r="Z5365" s="785" t="s">
        <v>2599</v>
      </c>
      <c r="AA5365" s="785" t="s">
        <v>5464</v>
      </c>
      <c r="AB5365" s="785" t="s">
        <v>2616</v>
      </c>
      <c r="AC5365" s="785" t="s">
        <v>2617</v>
      </c>
      <c r="AD5365" s="786">
        <v>42796</v>
      </c>
    </row>
    <row r="5366" spans="1:30" ht="15.75">
      <c r="A5366" s="785" t="s">
        <v>4301</v>
      </c>
      <c r="B5366" s="785" t="s">
        <v>16234</v>
      </c>
      <c r="C5366" s="785" t="s">
        <v>4303</v>
      </c>
      <c r="D5366" s="785" t="s">
        <v>2599</v>
      </c>
      <c r="E5366" s="785" t="s">
        <v>4898</v>
      </c>
      <c r="F5366" s="786">
        <v>42329</v>
      </c>
      <c r="G5366" s="785" t="s">
        <v>4899</v>
      </c>
      <c r="H5366" s="786">
        <v>42379</v>
      </c>
      <c r="I5366" s="785" t="s">
        <v>16235</v>
      </c>
      <c r="J5366" s="785" t="s">
        <v>629</v>
      </c>
      <c r="K5366" s="785" t="s">
        <v>2612</v>
      </c>
      <c r="L5366" s="785" t="s">
        <v>16236</v>
      </c>
      <c r="M5366" s="785"/>
      <c r="N5366" s="785"/>
      <c r="O5366" s="785"/>
      <c r="P5366" s="787">
        <v>36.150956999999998</v>
      </c>
      <c r="Q5366" s="787">
        <v>-0.33075700000000002</v>
      </c>
      <c r="R5366" s="785" t="s">
        <v>695</v>
      </c>
      <c r="S5366" s="785" t="s">
        <v>2769</v>
      </c>
      <c r="T5366" s="785" t="s">
        <v>16237</v>
      </c>
      <c r="U5366" s="785" t="s">
        <v>2892</v>
      </c>
      <c r="V5366" s="785" t="s">
        <v>2846</v>
      </c>
      <c r="W5366" s="785" t="s">
        <v>2621</v>
      </c>
      <c r="X5366" s="785" t="s">
        <v>2621</v>
      </c>
      <c r="Y5366" s="615" t="str">
        <f t="shared" si="83"/>
        <v>Kentainers Limited</v>
      </c>
      <c r="Z5366" s="785" t="s">
        <v>2599</v>
      </c>
      <c r="AA5366" s="785" t="s">
        <v>5464</v>
      </c>
      <c r="AB5366" s="785" t="s">
        <v>2616</v>
      </c>
      <c r="AC5366" s="785" t="s">
        <v>2617</v>
      </c>
      <c r="AD5366" s="786">
        <v>42796</v>
      </c>
    </row>
    <row r="5367" spans="1:30" ht="15.75">
      <c r="A5367" s="785" t="s">
        <v>4301</v>
      </c>
      <c r="B5367" s="785" t="s">
        <v>26747</v>
      </c>
      <c r="C5367" s="785" t="s">
        <v>4303</v>
      </c>
      <c r="D5367" s="785" t="s">
        <v>2599</v>
      </c>
      <c r="E5367" s="785" t="s">
        <v>4898</v>
      </c>
      <c r="F5367" s="786">
        <v>42329</v>
      </c>
      <c r="G5367" s="785" t="s">
        <v>4899</v>
      </c>
      <c r="H5367" s="786">
        <v>42379</v>
      </c>
      <c r="I5367" s="785" t="s">
        <v>26748</v>
      </c>
      <c r="J5367" s="785" t="s">
        <v>627</v>
      </c>
      <c r="K5367" s="785" t="s">
        <v>26749</v>
      </c>
      <c r="L5367" s="785" t="s">
        <v>26750</v>
      </c>
      <c r="M5367" s="785"/>
      <c r="N5367" s="785"/>
      <c r="O5367" s="785"/>
      <c r="P5367" s="787">
        <v>35.954990000000002</v>
      </c>
      <c r="Q5367" s="787">
        <v>-0.24435699999999999</v>
      </c>
      <c r="R5367" s="785" t="s">
        <v>695</v>
      </c>
      <c r="S5367" s="785" t="s">
        <v>1011</v>
      </c>
      <c r="T5367" s="785" t="s">
        <v>3462</v>
      </c>
      <c r="U5367" s="785" t="s">
        <v>2929</v>
      </c>
      <c r="V5367" s="785" t="s">
        <v>2673</v>
      </c>
      <c r="W5367" s="785" t="s">
        <v>10370</v>
      </c>
      <c r="X5367" s="785"/>
      <c r="Y5367" s="615" t="str">
        <f t="shared" si="83"/>
        <v>Nelson Mutai</v>
      </c>
      <c r="Z5367" s="785" t="s">
        <v>2599</v>
      </c>
      <c r="AA5367" s="785" t="s">
        <v>4314</v>
      </c>
      <c r="AB5367" s="785" t="s">
        <v>2605</v>
      </c>
      <c r="AC5367" s="785" t="s">
        <v>2606</v>
      </c>
      <c r="AD5367" s="786">
        <v>42796</v>
      </c>
    </row>
    <row r="5368" spans="1:30" ht="15.75">
      <c r="A5368" s="785" t="s">
        <v>4301</v>
      </c>
      <c r="B5368" s="785" t="s">
        <v>26850</v>
      </c>
      <c r="C5368" s="785" t="s">
        <v>4303</v>
      </c>
      <c r="D5368" s="785" t="s">
        <v>2599</v>
      </c>
      <c r="E5368" s="785" t="s">
        <v>4898</v>
      </c>
      <c r="F5368" s="786">
        <v>42329</v>
      </c>
      <c r="G5368" s="785" t="s">
        <v>4899</v>
      </c>
      <c r="H5368" s="786">
        <v>42379</v>
      </c>
      <c r="I5368" s="785" t="s">
        <v>26851</v>
      </c>
      <c r="J5368" s="785" t="s">
        <v>629</v>
      </c>
      <c r="K5368" s="785" t="s">
        <v>26852</v>
      </c>
      <c r="L5368" s="785" t="s">
        <v>26853</v>
      </c>
      <c r="M5368" s="785"/>
      <c r="N5368" s="785"/>
      <c r="O5368" s="785"/>
      <c r="P5368" s="787">
        <v>36.704073999999999</v>
      </c>
      <c r="Q5368" s="787">
        <v>-1.2845489999999999</v>
      </c>
      <c r="R5368" s="785" t="s">
        <v>2661</v>
      </c>
      <c r="S5368" s="785" t="s">
        <v>2662</v>
      </c>
      <c r="T5368" s="785" t="s">
        <v>2663</v>
      </c>
      <c r="U5368" s="785" t="s">
        <v>3487</v>
      </c>
      <c r="V5368" s="785" t="s">
        <v>2673</v>
      </c>
      <c r="W5368" s="785" t="s">
        <v>4039</v>
      </c>
      <c r="X5368" s="785"/>
      <c r="Y5368" s="615" t="str">
        <f t="shared" si="83"/>
        <v>Nilelynk Innovators</v>
      </c>
      <c r="Z5368" s="785" t="s">
        <v>2599</v>
      </c>
      <c r="AA5368" s="785" t="s">
        <v>4314</v>
      </c>
      <c r="AB5368" s="785" t="s">
        <v>2605</v>
      </c>
      <c r="AC5368" s="785" t="s">
        <v>2606</v>
      </c>
      <c r="AD5368" s="786">
        <v>42796</v>
      </c>
    </row>
    <row r="5369" spans="1:30" ht="15.75">
      <c r="A5369" s="785" t="s">
        <v>4301</v>
      </c>
      <c r="B5369" s="785" t="s">
        <v>27578</v>
      </c>
      <c r="C5369" s="785" t="s">
        <v>4303</v>
      </c>
      <c r="D5369" s="785" t="s">
        <v>2599</v>
      </c>
      <c r="E5369" s="785" t="s">
        <v>4898</v>
      </c>
      <c r="F5369" s="786">
        <v>42329</v>
      </c>
      <c r="G5369" s="785" t="s">
        <v>4899</v>
      </c>
      <c r="H5369" s="786">
        <v>42379</v>
      </c>
      <c r="I5369" s="785" t="s">
        <v>27579</v>
      </c>
      <c r="J5369" s="785" t="s">
        <v>627</v>
      </c>
      <c r="K5369" s="785" t="s">
        <v>27580</v>
      </c>
      <c r="L5369" s="785" t="s">
        <v>27581</v>
      </c>
      <c r="M5369" s="785"/>
      <c r="N5369" s="785"/>
      <c r="O5369" s="785"/>
      <c r="P5369" s="787">
        <v>37.906554</v>
      </c>
      <c r="Q5369" s="787">
        <v>0.21721199999999999</v>
      </c>
      <c r="R5369" s="785" t="s">
        <v>1104</v>
      </c>
      <c r="S5369" s="785" t="s">
        <v>2806</v>
      </c>
      <c r="T5369" s="785" t="s">
        <v>27582</v>
      </c>
      <c r="U5369" s="785" t="s">
        <v>27583</v>
      </c>
      <c r="V5369" s="785" t="s">
        <v>2673</v>
      </c>
      <c r="W5369" s="785" t="s">
        <v>2693</v>
      </c>
      <c r="X5369" s="785"/>
      <c r="Y5369" s="615" t="str">
        <f t="shared" si="83"/>
        <v>Andcol Enterprises</v>
      </c>
      <c r="Z5369" s="785" t="s">
        <v>2599</v>
      </c>
      <c r="AA5369" s="785" t="s">
        <v>4349</v>
      </c>
      <c r="AB5369" s="785" t="s">
        <v>2605</v>
      </c>
      <c r="AC5369" s="785" t="s">
        <v>2606</v>
      </c>
      <c r="AD5369" s="786">
        <v>42796</v>
      </c>
    </row>
    <row r="5370" spans="1:30" ht="15.75">
      <c r="A5370" s="785" t="s">
        <v>4301</v>
      </c>
      <c r="B5370" s="785" t="s">
        <v>27717</v>
      </c>
      <c r="C5370" s="785" t="s">
        <v>4303</v>
      </c>
      <c r="D5370" s="785" t="s">
        <v>2599</v>
      </c>
      <c r="E5370" s="785" t="s">
        <v>4898</v>
      </c>
      <c r="F5370" s="786">
        <v>42329</v>
      </c>
      <c r="G5370" s="785" t="s">
        <v>4899</v>
      </c>
      <c r="H5370" s="786">
        <v>42379</v>
      </c>
      <c r="I5370" s="785" t="s">
        <v>27718</v>
      </c>
      <c r="J5370" s="785" t="s">
        <v>629</v>
      </c>
      <c r="K5370" s="785" t="s">
        <v>27719</v>
      </c>
      <c r="L5370" s="785" t="s">
        <v>27720</v>
      </c>
      <c r="M5370" s="785"/>
      <c r="N5370" s="785"/>
      <c r="O5370" s="785"/>
      <c r="P5370" s="787">
        <v>34.261512000000003</v>
      </c>
      <c r="Q5370" s="787">
        <v>0.50214300000000001</v>
      </c>
      <c r="R5370" s="785" t="s">
        <v>1716</v>
      </c>
      <c r="S5370" s="785" t="s">
        <v>15964</v>
      </c>
      <c r="T5370" s="785" t="s">
        <v>24311</v>
      </c>
      <c r="U5370" s="785" t="s">
        <v>24312</v>
      </c>
      <c r="V5370" s="785" t="s">
        <v>2673</v>
      </c>
      <c r="W5370" s="785" t="s">
        <v>2773</v>
      </c>
      <c r="X5370" s="785"/>
      <c r="Y5370" s="615" t="str">
        <f t="shared" si="83"/>
        <v>Stephen Otieno Okuta</v>
      </c>
      <c r="Z5370" s="785" t="s">
        <v>2599</v>
      </c>
      <c r="AA5370" s="785" t="s">
        <v>4314</v>
      </c>
      <c r="AB5370" s="785" t="s">
        <v>2605</v>
      </c>
      <c r="AC5370" s="785" t="s">
        <v>2606</v>
      </c>
      <c r="AD5370" s="786">
        <v>42796</v>
      </c>
    </row>
    <row r="5371" spans="1:30" ht="15.75">
      <c r="A5371" s="785" t="s">
        <v>4301</v>
      </c>
      <c r="B5371" s="785" t="s">
        <v>28986</v>
      </c>
      <c r="C5371" s="785" t="s">
        <v>4303</v>
      </c>
      <c r="D5371" s="785" t="s">
        <v>2599</v>
      </c>
      <c r="E5371" s="785" t="s">
        <v>4898</v>
      </c>
      <c r="F5371" s="786">
        <v>42329</v>
      </c>
      <c r="G5371" s="785" t="s">
        <v>4899</v>
      </c>
      <c r="H5371" s="786">
        <v>42379</v>
      </c>
      <c r="I5371" s="785" t="s">
        <v>28987</v>
      </c>
      <c r="J5371" s="785" t="s">
        <v>629</v>
      </c>
      <c r="K5371" s="785" t="s">
        <v>2612</v>
      </c>
      <c r="L5371" s="785" t="s">
        <v>28988</v>
      </c>
      <c r="M5371" s="785"/>
      <c r="N5371" s="785"/>
      <c r="O5371" s="785"/>
      <c r="P5371" s="787">
        <v>36.792712999999999</v>
      </c>
      <c r="Q5371" s="787">
        <v>-0.96282999999999996</v>
      </c>
      <c r="R5371" s="785" t="s">
        <v>821</v>
      </c>
      <c r="S5371" s="785" t="s">
        <v>2041</v>
      </c>
      <c r="T5371" s="785" t="s">
        <v>28989</v>
      </c>
      <c r="U5371" s="785" t="s">
        <v>7972</v>
      </c>
      <c r="V5371" s="785" t="s">
        <v>2855</v>
      </c>
      <c r="W5371" s="785" t="s">
        <v>2689</v>
      </c>
      <c r="X5371" s="785"/>
      <c r="Y5371" s="615" t="str">
        <f t="shared" si="83"/>
        <v>Biotechno &amp; Services</v>
      </c>
      <c r="Z5371" s="785" t="s">
        <v>2599</v>
      </c>
      <c r="AA5371" s="785" t="s">
        <v>4349</v>
      </c>
      <c r="AB5371" s="785" t="s">
        <v>2605</v>
      </c>
      <c r="AC5371" s="785" t="s">
        <v>2606</v>
      </c>
      <c r="AD5371" s="786">
        <v>42796</v>
      </c>
    </row>
    <row r="5372" spans="1:30" ht="15.75">
      <c r="A5372" s="785" t="s">
        <v>4301</v>
      </c>
      <c r="B5372" s="785" t="s">
        <v>29092</v>
      </c>
      <c r="C5372" s="785" t="s">
        <v>4303</v>
      </c>
      <c r="D5372" s="785" t="s">
        <v>2599</v>
      </c>
      <c r="E5372" s="785" t="s">
        <v>4898</v>
      </c>
      <c r="F5372" s="786">
        <v>42329</v>
      </c>
      <c r="G5372" s="785" t="s">
        <v>4899</v>
      </c>
      <c r="H5372" s="786">
        <v>42379</v>
      </c>
      <c r="I5372" s="785" t="s">
        <v>29093</v>
      </c>
      <c r="J5372" s="785" t="s">
        <v>627</v>
      </c>
      <c r="K5372" s="785" t="s">
        <v>29094</v>
      </c>
      <c r="L5372" s="785" t="s">
        <v>29095</v>
      </c>
      <c r="M5372" s="785"/>
      <c r="N5372" s="785"/>
      <c r="O5372" s="785"/>
      <c r="P5372" s="787">
        <v>37.673994999999998</v>
      </c>
      <c r="Q5372" s="787">
        <v>-5.4292E-2</v>
      </c>
      <c r="R5372" s="785" t="s">
        <v>1104</v>
      </c>
      <c r="S5372" s="785" t="s">
        <v>2643</v>
      </c>
      <c r="T5372" s="785" t="s">
        <v>2599</v>
      </c>
      <c r="U5372" s="785" t="s">
        <v>29096</v>
      </c>
      <c r="V5372" s="785" t="s">
        <v>2855</v>
      </c>
      <c r="W5372" s="785" t="s">
        <v>3305</v>
      </c>
      <c r="X5372" s="785"/>
      <c r="Y5372" s="615" t="str">
        <f t="shared" si="83"/>
        <v>Bio Esline Company Ltd</v>
      </c>
      <c r="Z5372" s="785" t="s">
        <v>2599</v>
      </c>
      <c r="AA5372" s="785" t="s">
        <v>4349</v>
      </c>
      <c r="AB5372" s="785" t="s">
        <v>2605</v>
      </c>
      <c r="AC5372" s="785" t="s">
        <v>2606</v>
      </c>
      <c r="AD5372" s="786">
        <v>42796</v>
      </c>
    </row>
    <row r="5373" spans="1:30" ht="15.75">
      <c r="A5373" s="785" t="s">
        <v>4301</v>
      </c>
      <c r="B5373" s="785" t="s">
        <v>30614</v>
      </c>
      <c r="C5373" s="785" t="s">
        <v>4303</v>
      </c>
      <c r="D5373" s="785" t="s">
        <v>2599</v>
      </c>
      <c r="E5373" s="785" t="s">
        <v>4898</v>
      </c>
      <c r="F5373" s="786">
        <v>42329</v>
      </c>
      <c r="G5373" s="785" t="s">
        <v>4899</v>
      </c>
      <c r="H5373" s="786">
        <v>42379</v>
      </c>
      <c r="I5373" s="785" t="s">
        <v>30615</v>
      </c>
      <c r="J5373" s="785" t="s">
        <v>627</v>
      </c>
      <c r="K5373" s="785" t="s">
        <v>2612</v>
      </c>
      <c r="L5373" s="785" t="s">
        <v>30616</v>
      </c>
      <c r="M5373" s="785"/>
      <c r="N5373" s="785"/>
      <c r="O5373" s="785"/>
      <c r="P5373" s="787">
        <v>36.702964999999999</v>
      </c>
      <c r="Q5373" s="787">
        <v>-1.307485</v>
      </c>
      <c r="R5373" s="785" t="s">
        <v>2661</v>
      </c>
      <c r="S5373" s="785" t="s">
        <v>6025</v>
      </c>
      <c r="T5373" s="785" t="s">
        <v>17765</v>
      </c>
      <c r="U5373" s="785" t="s">
        <v>2599</v>
      </c>
      <c r="V5373" s="785" t="s">
        <v>6015</v>
      </c>
      <c r="W5373" s="785" t="s">
        <v>2608</v>
      </c>
      <c r="X5373" s="785"/>
      <c r="Y5373" s="615" t="str">
        <f t="shared" si="83"/>
        <v>Biogas International Limited</v>
      </c>
      <c r="Z5373" s="785" t="s">
        <v>2599</v>
      </c>
      <c r="AA5373" s="785" t="s">
        <v>5464</v>
      </c>
      <c r="AB5373" s="785" t="s">
        <v>2609</v>
      </c>
      <c r="AC5373" s="785" t="s">
        <v>2610</v>
      </c>
      <c r="AD5373" s="786">
        <v>42796</v>
      </c>
    </row>
    <row r="5374" spans="1:30" ht="15.75">
      <c r="A5374" s="785" t="s">
        <v>4301</v>
      </c>
      <c r="B5374" s="785" t="s">
        <v>32074</v>
      </c>
      <c r="C5374" s="785" t="s">
        <v>4303</v>
      </c>
      <c r="D5374" s="785" t="s">
        <v>2599</v>
      </c>
      <c r="E5374" s="785" t="s">
        <v>4898</v>
      </c>
      <c r="F5374" s="786">
        <v>42329</v>
      </c>
      <c r="G5374" s="785" t="s">
        <v>4899</v>
      </c>
      <c r="H5374" s="786">
        <v>42379</v>
      </c>
      <c r="I5374" s="785" t="s">
        <v>32075</v>
      </c>
      <c r="J5374" s="785" t="s">
        <v>629</v>
      </c>
      <c r="K5374" s="785" t="s">
        <v>32076</v>
      </c>
      <c r="L5374" s="785" t="s">
        <v>32077</v>
      </c>
      <c r="M5374" s="785"/>
      <c r="N5374" s="785"/>
      <c r="O5374" s="785"/>
      <c r="P5374" s="787">
        <v>36.678503999999997</v>
      </c>
      <c r="Q5374" s="787">
        <v>-1.197924</v>
      </c>
      <c r="R5374" s="785" t="s">
        <v>821</v>
      </c>
      <c r="S5374" s="785" t="s">
        <v>2943</v>
      </c>
      <c r="T5374" s="785" t="s">
        <v>3050</v>
      </c>
      <c r="U5374" s="785" t="s">
        <v>3050</v>
      </c>
      <c r="V5374" s="785" t="s">
        <v>3070</v>
      </c>
      <c r="W5374" s="785" t="s">
        <v>3385</v>
      </c>
      <c r="X5374" s="785"/>
      <c r="Y5374" s="615" t="str">
        <f t="shared" si="83"/>
        <v>Wonderflame Biogas Contractors</v>
      </c>
      <c r="Z5374" s="785" t="s">
        <v>2599</v>
      </c>
      <c r="AA5374" s="785" t="s">
        <v>4314</v>
      </c>
      <c r="AB5374" s="785" t="s">
        <v>2605</v>
      </c>
      <c r="AC5374" s="785" t="s">
        <v>2606</v>
      </c>
      <c r="AD5374" s="786">
        <v>42796</v>
      </c>
    </row>
    <row r="5375" spans="1:30" ht="15.75">
      <c r="A5375" s="785" t="s">
        <v>4301</v>
      </c>
      <c r="B5375" s="785" t="s">
        <v>32513</v>
      </c>
      <c r="C5375" s="785" t="s">
        <v>4303</v>
      </c>
      <c r="D5375" s="785" t="s">
        <v>2599</v>
      </c>
      <c r="E5375" s="785" t="s">
        <v>4898</v>
      </c>
      <c r="F5375" s="786">
        <v>42329</v>
      </c>
      <c r="G5375" s="785" t="s">
        <v>4899</v>
      </c>
      <c r="H5375" s="786">
        <v>42379</v>
      </c>
      <c r="I5375" s="785" t="s">
        <v>32514</v>
      </c>
      <c r="J5375" s="785" t="s">
        <v>629</v>
      </c>
      <c r="K5375" s="785" t="s">
        <v>2612</v>
      </c>
      <c r="L5375" s="785" t="s">
        <v>32515</v>
      </c>
      <c r="M5375" s="785"/>
      <c r="N5375" s="785"/>
      <c r="O5375" s="785"/>
      <c r="P5375" s="787">
        <v>36.741509999999998</v>
      </c>
      <c r="Q5375" s="787">
        <v>-1.1704239999999999</v>
      </c>
      <c r="R5375" s="785" t="s">
        <v>821</v>
      </c>
      <c r="S5375" s="785" t="s">
        <v>1589</v>
      </c>
      <c r="T5375" s="785" t="s">
        <v>1590</v>
      </c>
      <c r="U5375" s="785" t="s">
        <v>2737</v>
      </c>
      <c r="V5375" s="785" t="s">
        <v>3070</v>
      </c>
      <c r="W5375" s="785" t="s">
        <v>2805</v>
      </c>
      <c r="X5375" s="785"/>
      <c r="Y5375" s="615" t="str">
        <f t="shared" si="83"/>
        <v>Felikam Biogas Services</v>
      </c>
      <c r="Z5375" s="785" t="s">
        <v>2599</v>
      </c>
      <c r="AA5375" s="785" t="s">
        <v>4349</v>
      </c>
      <c r="AB5375" s="785" t="s">
        <v>2605</v>
      </c>
      <c r="AC5375" s="785" t="s">
        <v>2606</v>
      </c>
      <c r="AD5375" s="786">
        <v>42796</v>
      </c>
    </row>
    <row r="5376" spans="1:30" ht="15.75">
      <c r="A5376" s="785" t="s">
        <v>4301</v>
      </c>
      <c r="B5376" s="785" t="s">
        <v>33103</v>
      </c>
      <c r="C5376" s="785" t="s">
        <v>4322</v>
      </c>
      <c r="D5376" s="785" t="s">
        <v>2618</v>
      </c>
      <c r="E5376" s="785" t="s">
        <v>4898</v>
      </c>
      <c r="F5376" s="786">
        <v>42329</v>
      </c>
      <c r="G5376" s="785" t="s">
        <v>4899</v>
      </c>
      <c r="H5376" s="786">
        <v>42379</v>
      </c>
      <c r="I5376" s="785" t="s">
        <v>33104</v>
      </c>
      <c r="J5376" s="785" t="s">
        <v>629</v>
      </c>
      <c r="K5376" s="785" t="s">
        <v>33105</v>
      </c>
      <c r="L5376" s="785" t="s">
        <v>33106</v>
      </c>
      <c r="M5376" s="785"/>
      <c r="N5376" s="785"/>
      <c r="O5376" s="785"/>
      <c r="P5376" s="787">
        <v>36.178137</v>
      </c>
      <c r="Q5376" s="787">
        <v>-0.302867</v>
      </c>
      <c r="R5376" s="785" t="s">
        <v>695</v>
      </c>
      <c r="S5376" s="785" t="s">
        <v>1204</v>
      </c>
      <c r="T5376" s="785" t="s">
        <v>1849</v>
      </c>
      <c r="U5376" s="785" t="s">
        <v>3373</v>
      </c>
      <c r="V5376" s="785" t="s">
        <v>15237</v>
      </c>
      <c r="W5376" s="785" t="s">
        <v>3042</v>
      </c>
      <c r="X5376" s="785"/>
      <c r="Y5376" s="615" t="str">
        <f t="shared" si="83"/>
        <v>Samjubiotec Enterprises</v>
      </c>
      <c r="Z5376" s="785" t="s">
        <v>2599</v>
      </c>
      <c r="AA5376" s="785" t="s">
        <v>4349</v>
      </c>
      <c r="AB5376" s="785" t="s">
        <v>4052</v>
      </c>
      <c r="AC5376" s="785" t="s">
        <v>2606</v>
      </c>
      <c r="AD5376" s="786">
        <v>42796</v>
      </c>
    </row>
    <row r="5377" spans="1:30" ht="15.75">
      <c r="A5377" s="785" t="s">
        <v>4301</v>
      </c>
      <c r="B5377" s="785" t="s">
        <v>30979</v>
      </c>
      <c r="C5377" s="785" t="s">
        <v>4303</v>
      </c>
      <c r="D5377" s="785" t="s">
        <v>2599</v>
      </c>
      <c r="E5377" s="785" t="s">
        <v>3076</v>
      </c>
      <c r="F5377" s="786">
        <v>42328</v>
      </c>
      <c r="G5377" s="785" t="s">
        <v>30952</v>
      </c>
      <c r="H5377" s="786">
        <v>42378</v>
      </c>
      <c r="I5377" s="785" t="s">
        <v>30980</v>
      </c>
      <c r="J5377" s="785" t="s">
        <v>627</v>
      </c>
      <c r="K5377" s="785" t="s">
        <v>2612</v>
      </c>
      <c r="L5377" s="785" t="s">
        <v>29545</v>
      </c>
      <c r="M5377" s="785"/>
      <c r="N5377" s="785"/>
      <c r="O5377" s="785"/>
      <c r="P5377" s="787">
        <v>36.744517000000002</v>
      </c>
      <c r="Q5377" s="787">
        <v>-0.29083999999999999</v>
      </c>
      <c r="R5377" s="785" t="s">
        <v>1056</v>
      </c>
      <c r="S5377" s="785" t="s">
        <v>3283</v>
      </c>
      <c r="T5377" s="785" t="s">
        <v>15896</v>
      </c>
      <c r="U5377" s="785" t="s">
        <v>28122</v>
      </c>
      <c r="V5377" s="785" t="s">
        <v>3004</v>
      </c>
      <c r="W5377" s="785" t="s">
        <v>3144</v>
      </c>
      <c r="X5377" s="785"/>
      <c r="Y5377" s="615" t="str">
        <f t="shared" si="83"/>
        <v>Loise Gathoni Murigu</v>
      </c>
      <c r="Z5377" s="785" t="s">
        <v>2599</v>
      </c>
      <c r="AA5377" s="785" t="s">
        <v>4314</v>
      </c>
      <c r="AB5377" s="785" t="s">
        <v>2683</v>
      </c>
      <c r="AC5377" s="785" t="s">
        <v>2606</v>
      </c>
      <c r="AD5377" s="786">
        <v>42796</v>
      </c>
    </row>
    <row r="5378" spans="1:30" ht="15.75">
      <c r="A5378" s="785" t="s">
        <v>4301</v>
      </c>
      <c r="B5378" s="785" t="s">
        <v>8935</v>
      </c>
      <c r="C5378" s="785" t="s">
        <v>4303</v>
      </c>
      <c r="D5378" s="785" t="s">
        <v>2599</v>
      </c>
      <c r="E5378" s="785" t="s">
        <v>8936</v>
      </c>
      <c r="F5378" s="786">
        <v>42322</v>
      </c>
      <c r="G5378" s="785" t="s">
        <v>8937</v>
      </c>
      <c r="H5378" s="786">
        <v>42372</v>
      </c>
      <c r="I5378" s="785" t="s">
        <v>8938</v>
      </c>
      <c r="J5378" s="785" t="s">
        <v>629</v>
      </c>
      <c r="K5378" s="785" t="s">
        <v>8939</v>
      </c>
      <c r="L5378" s="785" t="s">
        <v>8940</v>
      </c>
      <c r="M5378" s="785"/>
      <c r="N5378" s="785"/>
      <c r="O5378" s="785"/>
      <c r="P5378" s="787">
        <v>37.147646999999999</v>
      </c>
      <c r="Q5378" s="787">
        <v>-0.47483199999999998</v>
      </c>
      <c r="R5378" s="785" t="s">
        <v>1056</v>
      </c>
      <c r="S5378" s="785" t="s">
        <v>1132</v>
      </c>
      <c r="T5378" s="785" t="s">
        <v>8941</v>
      </c>
      <c r="U5378" s="785" t="s">
        <v>3621</v>
      </c>
      <c r="V5378" s="785" t="s">
        <v>2855</v>
      </c>
      <c r="W5378" s="785" t="s">
        <v>2707</v>
      </c>
      <c r="X5378" s="785" t="s">
        <v>2707</v>
      </c>
      <c r="Y5378" s="615" t="str">
        <f t="shared" ref="Y5378:Y5441" si="84">IF(X5378="",W5378,X5378)</f>
        <v>Fagaden Enterprises</v>
      </c>
      <c r="Z5378" s="785" t="s">
        <v>8492</v>
      </c>
      <c r="AA5378" s="785" t="s">
        <v>4349</v>
      </c>
      <c r="AB5378" s="785" t="s">
        <v>2605</v>
      </c>
      <c r="AC5378" s="785" t="s">
        <v>2606</v>
      </c>
      <c r="AD5378" s="786">
        <v>42869</v>
      </c>
    </row>
    <row r="5379" spans="1:30" ht="15.75">
      <c r="A5379" s="785" t="s">
        <v>4301</v>
      </c>
      <c r="B5379" s="785" t="s">
        <v>24449</v>
      </c>
      <c r="C5379" s="785" t="s">
        <v>4322</v>
      </c>
      <c r="D5379" s="785" t="s">
        <v>2611</v>
      </c>
      <c r="E5379" s="785" t="s">
        <v>24450</v>
      </c>
      <c r="F5379" s="786">
        <v>42321</v>
      </c>
      <c r="G5379" s="785" t="s">
        <v>24451</v>
      </c>
      <c r="H5379" s="786">
        <v>42371</v>
      </c>
      <c r="I5379" s="785" t="s">
        <v>24452</v>
      </c>
      <c r="J5379" s="785" t="s">
        <v>629</v>
      </c>
      <c r="K5379" s="785" t="s">
        <v>24453</v>
      </c>
      <c r="L5379" s="785" t="s">
        <v>24454</v>
      </c>
      <c r="M5379" s="785"/>
      <c r="N5379" s="785"/>
      <c r="O5379" s="785"/>
      <c r="P5379" s="787">
        <v>37.751584999999999</v>
      </c>
      <c r="Q5379" s="787">
        <v>0.15939999999999999</v>
      </c>
      <c r="R5379" s="785" t="s">
        <v>1104</v>
      </c>
      <c r="S5379" s="785" t="s">
        <v>3207</v>
      </c>
      <c r="T5379" s="785" t="s">
        <v>3222</v>
      </c>
      <c r="U5379" s="785" t="s">
        <v>24455</v>
      </c>
      <c r="V5379" s="785" t="s">
        <v>3004</v>
      </c>
      <c r="W5379" s="785" t="s">
        <v>2615</v>
      </c>
      <c r="X5379" s="785" t="s">
        <v>2615</v>
      </c>
      <c r="Y5379" s="615" t="str">
        <f t="shared" si="84"/>
        <v>Takamoto Biogas</v>
      </c>
      <c r="Z5379" s="785" t="s">
        <v>10057</v>
      </c>
      <c r="AA5379" s="785" t="s">
        <v>5464</v>
      </c>
      <c r="AB5379" s="785" t="s">
        <v>3686</v>
      </c>
      <c r="AC5379" s="785" t="s">
        <v>2617</v>
      </c>
      <c r="AD5379" s="786">
        <v>42986</v>
      </c>
    </row>
    <row r="5380" spans="1:30" ht="15.75">
      <c r="A5380" s="785" t="s">
        <v>4301</v>
      </c>
      <c r="B5380" s="785" t="s">
        <v>4911</v>
      </c>
      <c r="C5380" s="785" t="s">
        <v>4303</v>
      </c>
      <c r="D5380" s="785" t="s">
        <v>2599</v>
      </c>
      <c r="E5380" s="785" t="s">
        <v>4912</v>
      </c>
      <c r="F5380" s="786">
        <v>42320</v>
      </c>
      <c r="G5380" s="785" t="s">
        <v>3240</v>
      </c>
      <c r="H5380" s="786">
        <v>42370</v>
      </c>
      <c r="I5380" s="785" t="s">
        <v>4913</v>
      </c>
      <c r="J5380" s="785" t="s">
        <v>629</v>
      </c>
      <c r="K5380" s="785" t="s">
        <v>4914</v>
      </c>
      <c r="L5380" s="785" t="s">
        <v>4915</v>
      </c>
      <c r="M5380" s="785"/>
      <c r="N5380" s="785"/>
      <c r="O5380" s="785"/>
      <c r="P5380" s="787">
        <v>35.460222000000002</v>
      </c>
      <c r="Q5380" s="787">
        <v>0.429068</v>
      </c>
      <c r="R5380" s="785" t="s">
        <v>893</v>
      </c>
      <c r="S5380" s="785" t="s">
        <v>2820</v>
      </c>
      <c r="T5380" s="785" t="s">
        <v>2821</v>
      </c>
      <c r="U5380" s="785" t="s">
        <v>4916</v>
      </c>
      <c r="V5380" s="785" t="s">
        <v>2855</v>
      </c>
      <c r="W5380" s="785" t="s">
        <v>2982</v>
      </c>
      <c r="X5380" s="785" t="s">
        <v>2982</v>
      </c>
      <c r="Y5380" s="615" t="str">
        <f t="shared" si="84"/>
        <v>Ambrose Koech</v>
      </c>
      <c r="Z5380" s="785" t="s">
        <v>4917</v>
      </c>
      <c r="AA5380" s="785" t="s">
        <v>4314</v>
      </c>
      <c r="AB5380" s="785" t="s">
        <v>2605</v>
      </c>
      <c r="AC5380" s="785" t="s">
        <v>2606</v>
      </c>
      <c r="AD5380" s="786">
        <v>42971</v>
      </c>
    </row>
    <row r="5381" spans="1:30" ht="15.75">
      <c r="A5381" s="785" t="s">
        <v>4301</v>
      </c>
      <c r="B5381" s="785" t="s">
        <v>6275</v>
      </c>
      <c r="C5381" s="785" t="s">
        <v>4303</v>
      </c>
      <c r="D5381" s="785" t="s">
        <v>2599</v>
      </c>
      <c r="E5381" s="785" t="s">
        <v>4912</v>
      </c>
      <c r="F5381" s="786">
        <v>42320</v>
      </c>
      <c r="G5381" s="785" t="s">
        <v>3240</v>
      </c>
      <c r="H5381" s="786">
        <v>42370</v>
      </c>
      <c r="I5381" s="785" t="s">
        <v>6276</v>
      </c>
      <c r="J5381" s="785" t="s">
        <v>629</v>
      </c>
      <c r="K5381" s="785" t="s">
        <v>6277</v>
      </c>
      <c r="L5381" s="785" t="s">
        <v>6278</v>
      </c>
      <c r="M5381" s="785"/>
      <c r="N5381" s="785"/>
      <c r="O5381" s="785"/>
      <c r="P5381" s="787">
        <v>36.615549999999999</v>
      </c>
      <c r="Q5381" s="787">
        <v>-1.1498200000000001</v>
      </c>
      <c r="R5381" s="785" t="s">
        <v>821</v>
      </c>
      <c r="S5381" s="785" t="s">
        <v>1884</v>
      </c>
      <c r="T5381" s="785" t="s">
        <v>3105</v>
      </c>
      <c r="U5381" s="785" t="s">
        <v>3604</v>
      </c>
      <c r="V5381" s="785" t="s">
        <v>3004</v>
      </c>
      <c r="W5381" s="785" t="s">
        <v>2689</v>
      </c>
      <c r="X5381" s="785" t="s">
        <v>2689</v>
      </c>
      <c r="Y5381" s="615" t="str">
        <f t="shared" si="84"/>
        <v>Biotechno &amp; Services</v>
      </c>
      <c r="Z5381" s="785" t="s">
        <v>2599</v>
      </c>
      <c r="AA5381" s="785" t="s">
        <v>4349</v>
      </c>
      <c r="AB5381" s="785" t="s">
        <v>2605</v>
      </c>
      <c r="AC5381" s="785" t="s">
        <v>2606</v>
      </c>
      <c r="AD5381" s="786">
        <v>42796</v>
      </c>
    </row>
    <row r="5382" spans="1:30" ht="15.75">
      <c r="A5382" s="785" t="s">
        <v>4301</v>
      </c>
      <c r="B5382" s="785" t="s">
        <v>6350</v>
      </c>
      <c r="C5382" s="785" t="s">
        <v>4303</v>
      </c>
      <c r="D5382" s="785" t="s">
        <v>2599</v>
      </c>
      <c r="E5382" s="785" t="s">
        <v>2835</v>
      </c>
      <c r="F5382" s="786">
        <v>42338</v>
      </c>
      <c r="G5382" s="785" t="s">
        <v>3240</v>
      </c>
      <c r="H5382" s="786">
        <v>42370</v>
      </c>
      <c r="I5382" s="785" t="s">
        <v>6351</v>
      </c>
      <c r="J5382" s="785" t="s">
        <v>627</v>
      </c>
      <c r="K5382" s="785" t="s">
        <v>6352</v>
      </c>
      <c r="L5382" s="785" t="s">
        <v>6353</v>
      </c>
      <c r="M5382" s="785"/>
      <c r="N5382" s="785"/>
      <c r="O5382" s="785"/>
      <c r="P5382" s="787">
        <v>34.768256999999998</v>
      </c>
      <c r="Q5382" s="787">
        <v>0.26527299999999998</v>
      </c>
      <c r="R5382" s="785" t="s">
        <v>1917</v>
      </c>
      <c r="S5382" s="785" t="s">
        <v>2983</v>
      </c>
      <c r="T5382" s="785" t="s">
        <v>6354</v>
      </c>
      <c r="U5382" s="785" t="s">
        <v>6355</v>
      </c>
      <c r="V5382" s="785" t="s">
        <v>2855</v>
      </c>
      <c r="W5382" s="785" t="s">
        <v>6356</v>
      </c>
      <c r="X5382" s="785" t="s">
        <v>3916</v>
      </c>
      <c r="Y5382" s="615" t="str">
        <f t="shared" si="84"/>
        <v>Boaz Wanyama</v>
      </c>
      <c r="Z5382" s="785" t="s">
        <v>6357</v>
      </c>
      <c r="AA5382" s="785" t="s">
        <v>4314</v>
      </c>
      <c r="AB5382" s="785" t="s">
        <v>2683</v>
      </c>
      <c r="AC5382" s="785" t="s">
        <v>2606</v>
      </c>
      <c r="AD5382" s="786">
        <v>42831</v>
      </c>
    </row>
    <row r="5383" spans="1:30" ht="15.75">
      <c r="A5383" s="785" t="s">
        <v>4301</v>
      </c>
      <c r="B5383" s="785" t="s">
        <v>6537</v>
      </c>
      <c r="C5383" s="785" t="s">
        <v>4303</v>
      </c>
      <c r="D5383" s="785" t="s">
        <v>2599</v>
      </c>
      <c r="E5383" s="785" t="s">
        <v>4912</v>
      </c>
      <c r="F5383" s="786">
        <v>42320</v>
      </c>
      <c r="G5383" s="785" t="s">
        <v>3240</v>
      </c>
      <c r="H5383" s="786">
        <v>42370</v>
      </c>
      <c r="I5383" s="785" t="s">
        <v>6538</v>
      </c>
      <c r="J5383" s="785" t="s">
        <v>629</v>
      </c>
      <c r="K5383" s="785" t="s">
        <v>6539</v>
      </c>
      <c r="L5383" s="785" t="s">
        <v>6540</v>
      </c>
      <c r="M5383" s="785"/>
      <c r="N5383" s="785"/>
      <c r="O5383" s="785"/>
      <c r="P5383" s="787">
        <v>37.627679999999998</v>
      </c>
      <c r="Q5383" s="787">
        <v>-0.19544800000000001</v>
      </c>
      <c r="R5383" s="785" t="s">
        <v>1104</v>
      </c>
      <c r="S5383" s="785" t="s">
        <v>2643</v>
      </c>
      <c r="T5383" s="785" t="s">
        <v>1267</v>
      </c>
      <c r="U5383" s="785" t="s">
        <v>6531</v>
      </c>
      <c r="V5383" s="785" t="s">
        <v>2855</v>
      </c>
      <c r="W5383" s="785" t="s">
        <v>3497</v>
      </c>
      <c r="X5383" s="785" t="s">
        <v>3497</v>
      </c>
      <c r="Y5383" s="615" t="str">
        <f t="shared" si="84"/>
        <v>Cides Ltd</v>
      </c>
      <c r="Z5383" s="785" t="s">
        <v>2599</v>
      </c>
      <c r="AA5383" s="785" t="s">
        <v>4349</v>
      </c>
      <c r="AB5383" s="785" t="s">
        <v>2605</v>
      </c>
      <c r="AC5383" s="785" t="s">
        <v>2606</v>
      </c>
      <c r="AD5383" s="786">
        <v>42796</v>
      </c>
    </row>
    <row r="5384" spans="1:30" ht="15.75">
      <c r="A5384" s="785" t="s">
        <v>4301</v>
      </c>
      <c r="B5384" s="785" t="s">
        <v>7311</v>
      </c>
      <c r="C5384" s="785" t="s">
        <v>4303</v>
      </c>
      <c r="D5384" s="785" t="s">
        <v>2599</v>
      </c>
      <c r="E5384" s="785" t="s">
        <v>4912</v>
      </c>
      <c r="F5384" s="786">
        <v>42320</v>
      </c>
      <c r="G5384" s="785" t="s">
        <v>3240</v>
      </c>
      <c r="H5384" s="786">
        <v>42370</v>
      </c>
      <c r="I5384" s="785" t="s">
        <v>7312</v>
      </c>
      <c r="J5384" s="785" t="s">
        <v>629</v>
      </c>
      <c r="K5384" s="785" t="s">
        <v>7313</v>
      </c>
      <c r="L5384" s="785" t="s">
        <v>7314</v>
      </c>
      <c r="M5384" s="785"/>
      <c r="N5384" s="785"/>
      <c r="O5384" s="785"/>
      <c r="P5384" s="787">
        <v>36.833993</v>
      </c>
      <c r="Q5384" s="787">
        <v>-0.96520300000000003</v>
      </c>
      <c r="R5384" s="785" t="s">
        <v>821</v>
      </c>
      <c r="S5384" s="785" t="s">
        <v>2041</v>
      </c>
      <c r="T5384" s="785" t="s">
        <v>3977</v>
      </c>
      <c r="U5384" s="785" t="s">
        <v>7310</v>
      </c>
      <c r="V5384" s="785" t="s">
        <v>2855</v>
      </c>
      <c r="W5384" s="785" t="s">
        <v>2788</v>
      </c>
      <c r="X5384" s="785" t="s">
        <v>2788</v>
      </c>
      <c r="Y5384" s="615" t="str">
        <f t="shared" si="84"/>
        <v>David Kangethe</v>
      </c>
      <c r="Z5384" s="785" t="s">
        <v>2599</v>
      </c>
      <c r="AA5384" s="785" t="s">
        <v>4314</v>
      </c>
      <c r="AB5384" s="785" t="s">
        <v>2605</v>
      </c>
      <c r="AC5384" s="785" t="s">
        <v>2606</v>
      </c>
      <c r="AD5384" s="786">
        <v>42796</v>
      </c>
    </row>
    <row r="5385" spans="1:30" ht="15.75">
      <c r="A5385" s="785" t="s">
        <v>4301</v>
      </c>
      <c r="B5385" s="785" t="s">
        <v>9254</v>
      </c>
      <c r="C5385" s="785" t="s">
        <v>4303</v>
      </c>
      <c r="D5385" s="785" t="s">
        <v>2599</v>
      </c>
      <c r="E5385" s="785" t="s">
        <v>4912</v>
      </c>
      <c r="F5385" s="786">
        <v>42320</v>
      </c>
      <c r="G5385" s="785" t="s">
        <v>3240</v>
      </c>
      <c r="H5385" s="786">
        <v>42370</v>
      </c>
      <c r="I5385" s="785" t="s">
        <v>9255</v>
      </c>
      <c r="J5385" s="785" t="s">
        <v>627</v>
      </c>
      <c r="K5385" s="785" t="s">
        <v>9256</v>
      </c>
      <c r="L5385" s="785" t="s">
        <v>9257</v>
      </c>
      <c r="M5385" s="785"/>
      <c r="N5385" s="785"/>
      <c r="O5385" s="785"/>
      <c r="P5385" s="787">
        <v>36.796201000000003</v>
      </c>
      <c r="Q5385" s="787">
        <v>-1.145642</v>
      </c>
      <c r="R5385" s="785" t="s">
        <v>821</v>
      </c>
      <c r="S5385" s="785" t="s">
        <v>1589</v>
      </c>
      <c r="T5385" s="785" t="s">
        <v>3421</v>
      </c>
      <c r="U5385" s="785" t="s">
        <v>9258</v>
      </c>
      <c r="V5385" s="785" t="s">
        <v>2855</v>
      </c>
      <c r="W5385" s="785" t="s">
        <v>2805</v>
      </c>
      <c r="X5385" s="785" t="s">
        <v>2805</v>
      </c>
      <c r="Y5385" s="615" t="str">
        <f t="shared" si="84"/>
        <v>Felikam Biogas Services</v>
      </c>
      <c r="Z5385" s="785" t="s">
        <v>2599</v>
      </c>
      <c r="AA5385" s="785" t="s">
        <v>4349</v>
      </c>
      <c r="AB5385" s="785" t="s">
        <v>2605</v>
      </c>
      <c r="AC5385" s="785" t="s">
        <v>2606</v>
      </c>
      <c r="AD5385" s="786">
        <v>42796</v>
      </c>
    </row>
    <row r="5386" spans="1:30" ht="15.75">
      <c r="A5386" s="785" t="s">
        <v>4301</v>
      </c>
      <c r="B5386" s="785" t="s">
        <v>10189</v>
      </c>
      <c r="C5386" s="785" t="s">
        <v>4303</v>
      </c>
      <c r="D5386" s="785" t="s">
        <v>2599</v>
      </c>
      <c r="E5386" s="785" t="s">
        <v>4912</v>
      </c>
      <c r="F5386" s="786">
        <v>42320</v>
      </c>
      <c r="G5386" s="785" t="s">
        <v>3240</v>
      </c>
      <c r="H5386" s="786">
        <v>42370</v>
      </c>
      <c r="I5386" s="785" t="s">
        <v>10190</v>
      </c>
      <c r="J5386" s="785" t="s">
        <v>629</v>
      </c>
      <c r="K5386" s="785" t="s">
        <v>10191</v>
      </c>
      <c r="L5386" s="785" t="s">
        <v>10192</v>
      </c>
      <c r="M5386" s="785"/>
      <c r="N5386" s="785"/>
      <c r="O5386" s="785"/>
      <c r="P5386" s="787">
        <v>36.858922999999997</v>
      </c>
      <c r="Q5386" s="787">
        <v>-0.95270699999999997</v>
      </c>
      <c r="R5386" s="785" t="s">
        <v>821</v>
      </c>
      <c r="S5386" s="785" t="s">
        <v>2120</v>
      </c>
      <c r="T5386" s="785" t="s">
        <v>10193</v>
      </c>
      <c r="U5386" s="785" t="s">
        <v>9955</v>
      </c>
      <c r="V5386" s="785" t="s">
        <v>2673</v>
      </c>
      <c r="W5386" s="785" t="s">
        <v>3585</v>
      </c>
      <c r="X5386" s="785" t="s">
        <v>3585</v>
      </c>
      <c r="Y5386" s="615" t="str">
        <f t="shared" si="84"/>
        <v>Geoffrey K Gitau</v>
      </c>
      <c r="Z5386" s="785" t="s">
        <v>2599</v>
      </c>
      <c r="AA5386" s="785" t="s">
        <v>4314</v>
      </c>
      <c r="AB5386" s="785" t="s">
        <v>2605</v>
      </c>
      <c r="AC5386" s="785" t="s">
        <v>2606</v>
      </c>
      <c r="AD5386" s="786">
        <v>42796</v>
      </c>
    </row>
    <row r="5387" spans="1:30" ht="15.75">
      <c r="A5387" s="785" t="s">
        <v>4301</v>
      </c>
      <c r="B5387" s="785" t="s">
        <v>11352</v>
      </c>
      <c r="C5387" s="785" t="s">
        <v>4379</v>
      </c>
      <c r="D5387" s="785" t="s">
        <v>2751</v>
      </c>
      <c r="E5387" s="785" t="s">
        <v>4912</v>
      </c>
      <c r="F5387" s="786">
        <v>42320</v>
      </c>
      <c r="G5387" s="785" t="s">
        <v>3240</v>
      </c>
      <c r="H5387" s="786">
        <v>42370</v>
      </c>
      <c r="I5387" s="785" t="s">
        <v>11353</v>
      </c>
      <c r="J5387" s="785" t="s">
        <v>629</v>
      </c>
      <c r="K5387" s="785" t="s">
        <v>11354</v>
      </c>
      <c r="L5387" s="785" t="s">
        <v>11355</v>
      </c>
      <c r="M5387" s="785"/>
      <c r="N5387" s="785"/>
      <c r="O5387" s="785"/>
      <c r="P5387" s="788"/>
      <c r="Q5387" s="788"/>
      <c r="R5387" s="785" t="s">
        <v>821</v>
      </c>
      <c r="S5387" s="785" t="s">
        <v>2868</v>
      </c>
      <c r="T5387" s="785" t="s">
        <v>1058</v>
      </c>
      <c r="U5387" s="785" t="s">
        <v>5053</v>
      </c>
      <c r="V5387" s="785" t="s">
        <v>3070</v>
      </c>
      <c r="W5387" s="785" t="s">
        <v>4054</v>
      </c>
      <c r="X5387" s="785" t="s">
        <v>2834</v>
      </c>
      <c r="Y5387" s="615" t="str">
        <f t="shared" si="84"/>
        <v>Hamkam</v>
      </c>
      <c r="Z5387" s="785" t="s">
        <v>2599</v>
      </c>
      <c r="AA5387" s="785" t="s">
        <v>4349</v>
      </c>
      <c r="AB5387" s="785" t="s">
        <v>2605</v>
      </c>
      <c r="AC5387" s="785" t="s">
        <v>2606</v>
      </c>
      <c r="AD5387" s="786">
        <v>42796</v>
      </c>
    </row>
    <row r="5388" spans="1:30" ht="15.75">
      <c r="A5388" s="785" t="s">
        <v>4301</v>
      </c>
      <c r="B5388" s="785" t="s">
        <v>11658</v>
      </c>
      <c r="C5388" s="785" t="s">
        <v>4379</v>
      </c>
      <c r="D5388" s="785" t="s">
        <v>2751</v>
      </c>
      <c r="E5388" s="785" t="s">
        <v>4912</v>
      </c>
      <c r="F5388" s="786">
        <v>42320</v>
      </c>
      <c r="G5388" s="785" t="s">
        <v>3240</v>
      </c>
      <c r="H5388" s="786">
        <v>42370</v>
      </c>
      <c r="I5388" s="785" t="s">
        <v>11659</v>
      </c>
      <c r="J5388" s="785" t="s">
        <v>627</v>
      </c>
      <c r="K5388" s="785" t="s">
        <v>11660</v>
      </c>
      <c r="L5388" s="785" t="s">
        <v>11661</v>
      </c>
      <c r="M5388" s="785"/>
      <c r="N5388" s="785"/>
      <c r="O5388" s="785"/>
      <c r="P5388" s="787">
        <v>36.745848000000002</v>
      </c>
      <c r="Q5388" s="787">
        <v>-1.2957970000000001</v>
      </c>
      <c r="R5388" s="785" t="s">
        <v>1961</v>
      </c>
      <c r="S5388" s="785" t="s">
        <v>2600</v>
      </c>
      <c r="T5388" s="785" t="s">
        <v>2262</v>
      </c>
      <c r="U5388" s="785" t="s">
        <v>3391</v>
      </c>
      <c r="V5388" s="785" t="s">
        <v>2855</v>
      </c>
      <c r="W5388" s="785" t="s">
        <v>2680</v>
      </c>
      <c r="X5388" s="785" t="s">
        <v>2680</v>
      </c>
      <c r="Y5388" s="615" t="str">
        <f t="shared" si="84"/>
        <v>Isaiah M Wandeto</v>
      </c>
      <c r="Z5388" s="785" t="s">
        <v>2599</v>
      </c>
      <c r="AA5388" s="785" t="s">
        <v>4314</v>
      </c>
      <c r="AB5388" s="785" t="s">
        <v>2605</v>
      </c>
      <c r="AC5388" s="785" t="s">
        <v>2606</v>
      </c>
      <c r="AD5388" s="786">
        <v>42796</v>
      </c>
    </row>
    <row r="5389" spans="1:30" ht="15.75">
      <c r="A5389" s="785" t="s">
        <v>4301</v>
      </c>
      <c r="B5389" s="785" t="s">
        <v>13722</v>
      </c>
      <c r="C5389" s="785" t="s">
        <v>4303</v>
      </c>
      <c r="D5389" s="785" t="s">
        <v>2599</v>
      </c>
      <c r="E5389" s="785" t="s">
        <v>4912</v>
      </c>
      <c r="F5389" s="786">
        <v>42320</v>
      </c>
      <c r="G5389" s="785" t="s">
        <v>3240</v>
      </c>
      <c r="H5389" s="786">
        <v>42370</v>
      </c>
      <c r="I5389" s="785" t="s">
        <v>13723</v>
      </c>
      <c r="J5389" s="785" t="s">
        <v>629</v>
      </c>
      <c r="K5389" s="785" t="s">
        <v>13724</v>
      </c>
      <c r="L5389" s="785" t="s">
        <v>13725</v>
      </c>
      <c r="M5389" s="785"/>
      <c r="N5389" s="785"/>
      <c r="O5389" s="785"/>
      <c r="P5389" s="787">
        <v>34.947417000000002</v>
      </c>
      <c r="Q5389" s="787">
        <v>-0.617448</v>
      </c>
      <c r="R5389" s="785" t="s">
        <v>843</v>
      </c>
      <c r="S5389" s="785" t="s">
        <v>843</v>
      </c>
      <c r="T5389" s="785" t="s">
        <v>845</v>
      </c>
      <c r="U5389" s="785" t="s">
        <v>13726</v>
      </c>
      <c r="V5389" s="785" t="s">
        <v>3004</v>
      </c>
      <c r="W5389" s="785" t="s">
        <v>4057</v>
      </c>
      <c r="X5389" s="785" t="s">
        <v>2754</v>
      </c>
      <c r="Y5389" s="615" t="str">
        <f t="shared" si="84"/>
        <v>Joel Nyambane Moigare</v>
      </c>
      <c r="Z5389" s="785" t="s">
        <v>13448</v>
      </c>
      <c r="AA5389" s="785" t="s">
        <v>4314</v>
      </c>
      <c r="AB5389" s="785" t="s">
        <v>2605</v>
      </c>
      <c r="AC5389" s="785" t="s">
        <v>2606</v>
      </c>
      <c r="AD5389" s="786">
        <v>42838</v>
      </c>
    </row>
    <row r="5390" spans="1:30" ht="15.75">
      <c r="A5390" s="785" t="s">
        <v>4301</v>
      </c>
      <c r="B5390" s="785" t="s">
        <v>14240</v>
      </c>
      <c r="C5390" s="785" t="s">
        <v>4303</v>
      </c>
      <c r="D5390" s="785" t="s">
        <v>2599</v>
      </c>
      <c r="E5390" s="785" t="s">
        <v>4912</v>
      </c>
      <c r="F5390" s="786">
        <v>42320</v>
      </c>
      <c r="G5390" s="785" t="s">
        <v>3240</v>
      </c>
      <c r="H5390" s="786">
        <v>42370</v>
      </c>
      <c r="I5390" s="785" t="s">
        <v>14241</v>
      </c>
      <c r="J5390" s="785" t="s">
        <v>629</v>
      </c>
      <c r="K5390" s="785" t="s">
        <v>14242</v>
      </c>
      <c r="L5390" s="785" t="s">
        <v>14243</v>
      </c>
      <c r="M5390" s="785"/>
      <c r="N5390" s="785"/>
      <c r="O5390" s="785"/>
      <c r="P5390" s="787">
        <v>35.053966000000003</v>
      </c>
      <c r="Q5390" s="787">
        <v>-0.89446899999999996</v>
      </c>
      <c r="R5390" s="785" t="s">
        <v>1623</v>
      </c>
      <c r="S5390" s="785" t="s">
        <v>3371</v>
      </c>
      <c r="T5390" s="785" t="s">
        <v>14244</v>
      </c>
      <c r="U5390" s="785" t="s">
        <v>14245</v>
      </c>
      <c r="V5390" s="785" t="s">
        <v>3070</v>
      </c>
      <c r="W5390" s="785" t="s">
        <v>3296</v>
      </c>
      <c r="X5390" s="785" t="s">
        <v>3296</v>
      </c>
      <c r="Y5390" s="615" t="str">
        <f t="shared" si="84"/>
        <v>John Kariuki</v>
      </c>
      <c r="Z5390" s="785" t="s">
        <v>2599</v>
      </c>
      <c r="AA5390" s="785" t="s">
        <v>4314</v>
      </c>
      <c r="AB5390" s="785" t="s">
        <v>2605</v>
      </c>
      <c r="AC5390" s="785" t="s">
        <v>2606</v>
      </c>
      <c r="AD5390" s="786">
        <v>42796</v>
      </c>
    </row>
    <row r="5391" spans="1:30" ht="15.75">
      <c r="A5391" s="785" t="s">
        <v>4301</v>
      </c>
      <c r="B5391" s="785" t="s">
        <v>16499</v>
      </c>
      <c r="C5391" s="785" t="s">
        <v>4303</v>
      </c>
      <c r="D5391" s="785" t="s">
        <v>2599</v>
      </c>
      <c r="E5391" s="785" t="s">
        <v>4912</v>
      </c>
      <c r="F5391" s="786">
        <v>42320</v>
      </c>
      <c r="G5391" s="785" t="s">
        <v>3240</v>
      </c>
      <c r="H5391" s="786">
        <v>42370</v>
      </c>
      <c r="I5391" s="785" t="s">
        <v>16500</v>
      </c>
      <c r="J5391" s="785" t="s">
        <v>627</v>
      </c>
      <c r="K5391" s="785" t="s">
        <v>16501</v>
      </c>
      <c r="L5391" s="785" t="s">
        <v>16502</v>
      </c>
      <c r="M5391" s="785"/>
      <c r="N5391" s="785"/>
      <c r="O5391" s="785"/>
      <c r="P5391" s="787">
        <v>36.376646999999998</v>
      </c>
      <c r="Q5391" s="787">
        <v>1.6247000000000001E-2</v>
      </c>
      <c r="R5391" s="785" t="s">
        <v>1228</v>
      </c>
      <c r="S5391" s="785" t="s">
        <v>2797</v>
      </c>
      <c r="T5391" s="785" t="s">
        <v>2798</v>
      </c>
      <c r="U5391" s="785" t="s">
        <v>2798</v>
      </c>
      <c r="V5391" s="785" t="s">
        <v>3004</v>
      </c>
      <c r="W5391" s="785" t="s">
        <v>3025</v>
      </c>
      <c r="X5391" s="785" t="s">
        <v>16397</v>
      </c>
      <c r="Y5391" s="615" t="str">
        <f t="shared" si="84"/>
        <v>Kichemu Limited</v>
      </c>
      <c r="Z5391" s="785" t="s">
        <v>2599</v>
      </c>
      <c r="AA5391" s="785" t="s">
        <v>4349</v>
      </c>
      <c r="AB5391" s="785" t="s">
        <v>2683</v>
      </c>
      <c r="AC5391" s="785" t="s">
        <v>2606</v>
      </c>
      <c r="AD5391" s="786">
        <v>42796</v>
      </c>
    </row>
    <row r="5392" spans="1:30" ht="15.75">
      <c r="A5392" s="785" t="s">
        <v>4301</v>
      </c>
      <c r="B5392" s="785" t="s">
        <v>17129</v>
      </c>
      <c r="C5392" s="785" t="s">
        <v>4303</v>
      </c>
      <c r="D5392" s="785" t="s">
        <v>2599</v>
      </c>
      <c r="E5392" s="785" t="s">
        <v>4912</v>
      </c>
      <c r="F5392" s="786">
        <v>42320</v>
      </c>
      <c r="G5392" s="785" t="s">
        <v>3240</v>
      </c>
      <c r="H5392" s="786">
        <v>42370</v>
      </c>
      <c r="I5392" s="785" t="s">
        <v>17130</v>
      </c>
      <c r="J5392" s="785" t="s">
        <v>627</v>
      </c>
      <c r="K5392" s="785" t="s">
        <v>2612</v>
      </c>
      <c r="L5392" s="785" t="s">
        <v>17131</v>
      </c>
      <c r="M5392" s="785"/>
      <c r="N5392" s="785"/>
      <c r="O5392" s="785"/>
      <c r="P5392" s="787">
        <v>35.282387999999997</v>
      </c>
      <c r="Q5392" s="787">
        <v>0.46673300000000001</v>
      </c>
      <c r="R5392" s="785" t="s">
        <v>893</v>
      </c>
      <c r="S5392" s="785" t="s">
        <v>2708</v>
      </c>
      <c r="T5392" s="785" t="s">
        <v>17132</v>
      </c>
      <c r="U5392" s="785" t="s">
        <v>16291</v>
      </c>
      <c r="V5392" s="785" t="s">
        <v>3070</v>
      </c>
      <c r="W5392" s="785" t="s">
        <v>3116</v>
      </c>
      <c r="X5392" s="785" t="s">
        <v>3116</v>
      </c>
      <c r="Y5392" s="615" t="str">
        <f t="shared" si="84"/>
        <v>Luka Kiprop Maiyo</v>
      </c>
      <c r="Z5392" s="785" t="s">
        <v>2599</v>
      </c>
      <c r="AA5392" s="785" t="s">
        <v>4314</v>
      </c>
      <c r="AB5392" s="785" t="s">
        <v>2605</v>
      </c>
      <c r="AC5392" s="785" t="s">
        <v>2606</v>
      </c>
      <c r="AD5392" s="786">
        <v>42796</v>
      </c>
    </row>
    <row r="5393" spans="1:30" ht="15.75">
      <c r="A5393" s="785" t="s">
        <v>4301</v>
      </c>
      <c r="B5393" s="785" t="s">
        <v>18588</v>
      </c>
      <c r="C5393" s="785" t="s">
        <v>4379</v>
      </c>
      <c r="D5393" s="785" t="s">
        <v>2751</v>
      </c>
      <c r="E5393" s="785" t="s">
        <v>4912</v>
      </c>
      <c r="F5393" s="786">
        <v>42320</v>
      </c>
      <c r="G5393" s="785" t="s">
        <v>3240</v>
      </c>
      <c r="H5393" s="786">
        <v>42370</v>
      </c>
      <c r="I5393" s="785" t="s">
        <v>18589</v>
      </c>
      <c r="J5393" s="785" t="s">
        <v>629</v>
      </c>
      <c r="K5393" s="785" t="s">
        <v>18590</v>
      </c>
      <c r="L5393" s="785" t="s">
        <v>18591</v>
      </c>
      <c r="M5393" s="785"/>
      <c r="N5393" s="785"/>
      <c r="O5393" s="785"/>
      <c r="P5393" s="788"/>
      <c r="Q5393" s="788"/>
      <c r="R5393" s="785" t="s">
        <v>1961</v>
      </c>
      <c r="S5393" s="785" t="s">
        <v>11651</v>
      </c>
      <c r="T5393" s="785" t="s">
        <v>2599</v>
      </c>
      <c r="U5393" s="785" t="s">
        <v>2599</v>
      </c>
      <c r="V5393" s="785" t="s">
        <v>2673</v>
      </c>
      <c r="W5393" s="785" t="s">
        <v>2674</v>
      </c>
      <c r="X5393" s="785" t="s">
        <v>2741</v>
      </c>
      <c r="Y5393" s="615" t="str">
        <f t="shared" si="84"/>
        <v>Nicholas Gichura Kimenyi</v>
      </c>
      <c r="Z5393" s="785" t="s">
        <v>2599</v>
      </c>
      <c r="AA5393" s="785" t="s">
        <v>4314</v>
      </c>
      <c r="AB5393" s="785" t="s">
        <v>2605</v>
      </c>
      <c r="AC5393" s="785" t="s">
        <v>2606</v>
      </c>
      <c r="AD5393" s="786">
        <v>42796</v>
      </c>
    </row>
    <row r="5394" spans="1:30" ht="15.75">
      <c r="A5394" s="785" t="s">
        <v>4301</v>
      </c>
      <c r="B5394" s="785" t="s">
        <v>18647</v>
      </c>
      <c r="C5394" s="785" t="s">
        <v>4379</v>
      </c>
      <c r="D5394" s="785" t="s">
        <v>2751</v>
      </c>
      <c r="E5394" s="785" t="s">
        <v>4912</v>
      </c>
      <c r="F5394" s="786">
        <v>42320</v>
      </c>
      <c r="G5394" s="785" t="s">
        <v>3240</v>
      </c>
      <c r="H5394" s="786">
        <v>42370</v>
      </c>
      <c r="I5394" s="785" t="s">
        <v>18648</v>
      </c>
      <c r="J5394" s="785" t="s">
        <v>627</v>
      </c>
      <c r="K5394" s="785" t="s">
        <v>18649</v>
      </c>
      <c r="L5394" s="785" t="s">
        <v>18650</v>
      </c>
      <c r="M5394" s="785"/>
      <c r="N5394" s="785"/>
      <c r="O5394" s="785"/>
      <c r="P5394" s="788"/>
      <c r="Q5394" s="788"/>
      <c r="R5394" s="785" t="s">
        <v>1961</v>
      </c>
      <c r="S5394" s="785" t="s">
        <v>2600</v>
      </c>
      <c r="T5394" s="785" t="s">
        <v>2077</v>
      </c>
      <c r="U5394" s="785" t="s">
        <v>2706</v>
      </c>
      <c r="V5394" s="785" t="s">
        <v>2673</v>
      </c>
      <c r="W5394" s="785" t="s">
        <v>2674</v>
      </c>
      <c r="X5394" s="785" t="s">
        <v>2741</v>
      </c>
      <c r="Y5394" s="615" t="str">
        <f t="shared" si="84"/>
        <v>Nicholas Gichura Kimenyi</v>
      </c>
      <c r="Z5394" s="785" t="s">
        <v>2599</v>
      </c>
      <c r="AA5394" s="785" t="s">
        <v>4314</v>
      </c>
      <c r="AB5394" s="785" t="s">
        <v>2605</v>
      </c>
      <c r="AC5394" s="785" t="s">
        <v>2606</v>
      </c>
      <c r="AD5394" s="786">
        <v>42796</v>
      </c>
    </row>
    <row r="5395" spans="1:30" ht="15.75">
      <c r="A5395" s="785" t="s">
        <v>4301</v>
      </c>
      <c r="B5395" s="785" t="s">
        <v>20757</v>
      </c>
      <c r="C5395" s="785" t="s">
        <v>4303</v>
      </c>
      <c r="D5395" s="785" t="s">
        <v>2599</v>
      </c>
      <c r="E5395" s="785" t="s">
        <v>4912</v>
      </c>
      <c r="F5395" s="786">
        <v>42320</v>
      </c>
      <c r="G5395" s="785" t="s">
        <v>3240</v>
      </c>
      <c r="H5395" s="786">
        <v>42370</v>
      </c>
      <c r="I5395" s="785" t="s">
        <v>20758</v>
      </c>
      <c r="J5395" s="785" t="s">
        <v>629</v>
      </c>
      <c r="K5395" s="785" t="s">
        <v>20759</v>
      </c>
      <c r="L5395" s="785" t="s">
        <v>20760</v>
      </c>
      <c r="M5395" s="785"/>
      <c r="N5395" s="785"/>
      <c r="O5395" s="785"/>
      <c r="P5395" s="787">
        <v>36.230612999999998</v>
      </c>
      <c r="Q5395" s="787">
        <v>2.7772999999999999E-2</v>
      </c>
      <c r="R5395" s="785" t="s">
        <v>695</v>
      </c>
      <c r="S5395" s="785" t="s">
        <v>2231</v>
      </c>
      <c r="T5395" s="785" t="s">
        <v>2628</v>
      </c>
      <c r="U5395" s="785" t="s">
        <v>2677</v>
      </c>
      <c r="V5395" s="785" t="s">
        <v>2603</v>
      </c>
      <c r="W5395" s="785" t="s">
        <v>2668</v>
      </c>
      <c r="X5395" s="785" t="s">
        <v>2630</v>
      </c>
      <c r="Y5395" s="615" t="str">
        <f t="shared" si="84"/>
        <v>Reuben Kariuki Kimenyi</v>
      </c>
      <c r="Z5395" s="785" t="s">
        <v>2599</v>
      </c>
      <c r="AA5395" s="785" t="s">
        <v>4314</v>
      </c>
      <c r="AB5395" s="785" t="s">
        <v>2605</v>
      </c>
      <c r="AC5395" s="785" t="s">
        <v>2606</v>
      </c>
      <c r="AD5395" s="786">
        <v>42796</v>
      </c>
    </row>
    <row r="5396" spans="1:30" ht="15.75">
      <c r="A5396" s="785" t="s">
        <v>4301</v>
      </c>
      <c r="B5396" s="785" t="s">
        <v>21070</v>
      </c>
      <c r="C5396" s="785" t="s">
        <v>4303</v>
      </c>
      <c r="D5396" s="785" t="s">
        <v>2599</v>
      </c>
      <c r="E5396" s="785" t="s">
        <v>4912</v>
      </c>
      <c r="F5396" s="786">
        <v>42320</v>
      </c>
      <c r="G5396" s="785" t="s">
        <v>3240</v>
      </c>
      <c r="H5396" s="786">
        <v>42370</v>
      </c>
      <c r="I5396" s="785" t="s">
        <v>21071</v>
      </c>
      <c r="J5396" s="785" t="s">
        <v>627</v>
      </c>
      <c r="K5396" s="785" t="s">
        <v>21072</v>
      </c>
      <c r="L5396" s="785" t="s">
        <v>21073</v>
      </c>
      <c r="M5396" s="785"/>
      <c r="N5396" s="785"/>
      <c r="O5396" s="785"/>
      <c r="P5396" s="787">
        <v>36.716178999999997</v>
      </c>
      <c r="Q5396" s="787">
        <v>-1.078965</v>
      </c>
      <c r="R5396" s="785" t="s">
        <v>821</v>
      </c>
      <c r="S5396" s="785" t="s">
        <v>871</v>
      </c>
      <c r="T5396" s="785" t="s">
        <v>2619</v>
      </c>
      <c r="U5396" s="785" t="s">
        <v>21074</v>
      </c>
      <c r="V5396" s="785" t="s">
        <v>3070</v>
      </c>
      <c r="W5396" s="785" t="s">
        <v>3385</v>
      </c>
      <c r="X5396" s="785" t="s">
        <v>3270</v>
      </c>
      <c r="Y5396" s="615" t="str">
        <f t="shared" si="84"/>
        <v>Robert Kagwe</v>
      </c>
      <c r="Z5396" s="785" t="s">
        <v>21059</v>
      </c>
      <c r="AA5396" s="785" t="s">
        <v>4314</v>
      </c>
      <c r="AB5396" s="785" t="s">
        <v>2605</v>
      </c>
      <c r="AC5396" s="785" t="s">
        <v>2606</v>
      </c>
      <c r="AD5396" s="786">
        <v>42922</v>
      </c>
    </row>
    <row r="5397" spans="1:30" ht="15.75">
      <c r="A5397" s="785" t="s">
        <v>4301</v>
      </c>
      <c r="B5397" s="785" t="s">
        <v>21845</v>
      </c>
      <c r="C5397" s="785" t="s">
        <v>4379</v>
      </c>
      <c r="D5397" s="785" t="s">
        <v>2598</v>
      </c>
      <c r="E5397" s="785" t="s">
        <v>4912</v>
      </c>
      <c r="F5397" s="786">
        <v>42320</v>
      </c>
      <c r="G5397" s="785" t="s">
        <v>3240</v>
      </c>
      <c r="H5397" s="786">
        <v>42370</v>
      </c>
      <c r="I5397" s="785" t="s">
        <v>21846</v>
      </c>
      <c r="J5397" s="785" t="s">
        <v>629</v>
      </c>
      <c r="K5397" s="785" t="s">
        <v>21847</v>
      </c>
      <c r="L5397" s="785" t="s">
        <v>21848</v>
      </c>
      <c r="M5397" s="785"/>
      <c r="N5397" s="785"/>
      <c r="O5397" s="785"/>
      <c r="P5397" s="787">
        <v>37.546149</v>
      </c>
      <c r="Q5397" s="787">
        <v>-0.50620100000000001</v>
      </c>
      <c r="R5397" s="785" t="s">
        <v>1089</v>
      </c>
      <c r="S5397" s="785" t="s">
        <v>19082</v>
      </c>
      <c r="T5397" s="785" t="s">
        <v>1091</v>
      </c>
      <c r="U5397" s="785" t="s">
        <v>1091</v>
      </c>
      <c r="V5397" s="785" t="s">
        <v>3004</v>
      </c>
      <c r="W5397" s="785" t="s">
        <v>3511</v>
      </c>
      <c r="X5397" s="785" t="s">
        <v>3511</v>
      </c>
      <c r="Y5397" s="615" t="str">
        <f t="shared" si="84"/>
        <v>Sakaki Natural Renewable Energy Center</v>
      </c>
      <c r="Z5397" s="785" t="s">
        <v>21682</v>
      </c>
      <c r="AA5397" s="785" t="s">
        <v>4349</v>
      </c>
      <c r="AB5397" s="785" t="s">
        <v>2605</v>
      </c>
      <c r="AC5397" s="785" t="s">
        <v>2606</v>
      </c>
      <c r="AD5397" s="786">
        <v>42796</v>
      </c>
    </row>
    <row r="5398" spans="1:30" ht="15.75">
      <c r="A5398" s="785" t="s">
        <v>4301</v>
      </c>
      <c r="B5398" s="785" t="s">
        <v>22217</v>
      </c>
      <c r="C5398" s="785" t="s">
        <v>4303</v>
      </c>
      <c r="D5398" s="785" t="s">
        <v>2599</v>
      </c>
      <c r="E5398" s="785" t="s">
        <v>4912</v>
      </c>
      <c r="F5398" s="786">
        <v>42320</v>
      </c>
      <c r="G5398" s="785" t="s">
        <v>3240</v>
      </c>
      <c r="H5398" s="786">
        <v>42370</v>
      </c>
      <c r="I5398" s="785" t="s">
        <v>22218</v>
      </c>
      <c r="J5398" s="785" t="s">
        <v>629</v>
      </c>
      <c r="K5398" s="785" t="s">
        <v>22219</v>
      </c>
      <c r="L5398" s="785" t="s">
        <v>22220</v>
      </c>
      <c r="M5398" s="785"/>
      <c r="N5398" s="785"/>
      <c r="O5398" s="785"/>
      <c r="P5398" s="787">
        <v>34.825181999999998</v>
      </c>
      <c r="Q5398" s="787">
        <v>-0.60774499999999998</v>
      </c>
      <c r="R5398" s="785" t="s">
        <v>2696</v>
      </c>
      <c r="S5398" s="785" t="s">
        <v>4036</v>
      </c>
      <c r="T5398" s="785" t="s">
        <v>22221</v>
      </c>
      <c r="U5398" s="785" t="s">
        <v>2599</v>
      </c>
      <c r="V5398" s="785" t="s">
        <v>2673</v>
      </c>
      <c r="W5398" s="785" t="s">
        <v>22222</v>
      </c>
      <c r="X5398" s="785" t="s">
        <v>3516</v>
      </c>
      <c r="Y5398" s="615" t="str">
        <f t="shared" si="84"/>
        <v>Samuel Manyuna Otiso</v>
      </c>
      <c r="Z5398" s="785" t="s">
        <v>2599</v>
      </c>
      <c r="AA5398" s="785" t="s">
        <v>4349</v>
      </c>
      <c r="AB5398" s="785" t="s">
        <v>2605</v>
      </c>
      <c r="AC5398" s="785" t="s">
        <v>2606</v>
      </c>
      <c r="AD5398" s="786">
        <v>42796</v>
      </c>
    </row>
    <row r="5399" spans="1:30" ht="15.75">
      <c r="A5399" s="785" t="s">
        <v>4301</v>
      </c>
      <c r="B5399" s="785" t="s">
        <v>22653</v>
      </c>
      <c r="C5399" s="785" t="s">
        <v>4303</v>
      </c>
      <c r="D5399" s="785" t="s">
        <v>2599</v>
      </c>
      <c r="E5399" s="785" t="s">
        <v>4912</v>
      </c>
      <c r="F5399" s="786">
        <v>42320</v>
      </c>
      <c r="G5399" s="785" t="s">
        <v>3240</v>
      </c>
      <c r="H5399" s="786">
        <v>42370</v>
      </c>
      <c r="I5399" s="785" t="s">
        <v>22654</v>
      </c>
      <c r="J5399" s="785" t="s">
        <v>629</v>
      </c>
      <c r="K5399" s="785" t="s">
        <v>22655</v>
      </c>
      <c r="L5399" s="785" t="s">
        <v>22656</v>
      </c>
      <c r="M5399" s="785"/>
      <c r="N5399" s="785"/>
      <c r="O5399" s="785"/>
      <c r="P5399" s="787">
        <v>36.881794999999997</v>
      </c>
      <c r="Q5399" s="787">
        <v>-0.44716299999999998</v>
      </c>
      <c r="R5399" s="785" t="s">
        <v>1056</v>
      </c>
      <c r="S5399" s="785" t="s">
        <v>2131</v>
      </c>
      <c r="T5399" s="785" t="s">
        <v>3659</v>
      </c>
      <c r="U5399" s="785" t="s">
        <v>2635</v>
      </c>
      <c r="V5399" s="785" t="s">
        <v>3070</v>
      </c>
      <c r="W5399" s="785" t="s">
        <v>3079</v>
      </c>
      <c r="X5399" s="785" t="s">
        <v>3080</v>
      </c>
      <c r="Y5399" s="615" t="str">
        <f t="shared" si="84"/>
        <v>Samuel Migwi</v>
      </c>
      <c r="Z5399" s="785" t="s">
        <v>22504</v>
      </c>
      <c r="AA5399" s="785" t="s">
        <v>4314</v>
      </c>
      <c r="AB5399" s="785" t="s">
        <v>2605</v>
      </c>
      <c r="AC5399" s="785" t="s">
        <v>2606</v>
      </c>
      <c r="AD5399" s="786">
        <v>43007</v>
      </c>
    </row>
    <row r="5400" spans="1:30" ht="15.75">
      <c r="A5400" s="785" t="s">
        <v>4301</v>
      </c>
      <c r="B5400" s="785" t="s">
        <v>26644</v>
      </c>
      <c r="C5400" s="785" t="s">
        <v>4379</v>
      </c>
      <c r="D5400" s="785" t="s">
        <v>2751</v>
      </c>
      <c r="E5400" s="785" t="s">
        <v>4912</v>
      </c>
      <c r="F5400" s="786">
        <v>42320</v>
      </c>
      <c r="G5400" s="785" t="s">
        <v>3240</v>
      </c>
      <c r="H5400" s="786">
        <v>42370</v>
      </c>
      <c r="I5400" s="785" t="s">
        <v>26645</v>
      </c>
      <c r="J5400" s="785" t="s">
        <v>629</v>
      </c>
      <c r="K5400" s="785" t="s">
        <v>26646</v>
      </c>
      <c r="L5400" s="785" t="s">
        <v>26647</v>
      </c>
      <c r="M5400" s="785"/>
      <c r="N5400" s="785"/>
      <c r="O5400" s="785"/>
      <c r="P5400" s="788"/>
      <c r="Q5400" s="788"/>
      <c r="R5400" s="785" t="s">
        <v>1961</v>
      </c>
      <c r="S5400" s="785" t="s">
        <v>2671</v>
      </c>
      <c r="T5400" s="785" t="s">
        <v>2740</v>
      </c>
      <c r="U5400" s="785" t="s">
        <v>18728</v>
      </c>
      <c r="V5400" s="785" t="s">
        <v>2673</v>
      </c>
      <c r="W5400" s="785" t="s">
        <v>2674</v>
      </c>
      <c r="X5400" s="785"/>
      <c r="Y5400" s="615" t="str">
        <f t="shared" si="84"/>
        <v>Nicholas Kimenyi</v>
      </c>
      <c r="Z5400" s="785" t="s">
        <v>2599</v>
      </c>
      <c r="AA5400" s="785" t="s">
        <v>4314</v>
      </c>
      <c r="AB5400" s="785" t="s">
        <v>2605</v>
      </c>
      <c r="AC5400" s="785" t="s">
        <v>2606</v>
      </c>
      <c r="AD5400" s="786">
        <v>42796</v>
      </c>
    </row>
    <row r="5401" spans="1:30" ht="15.75">
      <c r="A5401" s="785" t="s">
        <v>4301</v>
      </c>
      <c r="B5401" s="785" t="s">
        <v>26671</v>
      </c>
      <c r="C5401" s="785" t="s">
        <v>4322</v>
      </c>
      <c r="D5401" s="785" t="s">
        <v>2703</v>
      </c>
      <c r="E5401" s="785" t="s">
        <v>4912</v>
      </c>
      <c r="F5401" s="786">
        <v>42320</v>
      </c>
      <c r="G5401" s="785" t="s">
        <v>3240</v>
      </c>
      <c r="H5401" s="786">
        <v>42370</v>
      </c>
      <c r="I5401" s="785" t="s">
        <v>26672</v>
      </c>
      <c r="J5401" s="785" t="s">
        <v>629</v>
      </c>
      <c r="K5401" s="785" t="s">
        <v>26673</v>
      </c>
      <c r="L5401" s="785" t="s">
        <v>26674</v>
      </c>
      <c r="M5401" s="785"/>
      <c r="N5401" s="785"/>
      <c r="O5401" s="785"/>
      <c r="P5401" s="788"/>
      <c r="Q5401" s="788"/>
      <c r="R5401" s="785" t="s">
        <v>1961</v>
      </c>
      <c r="S5401" s="785" t="s">
        <v>2671</v>
      </c>
      <c r="T5401" s="785" t="s">
        <v>2740</v>
      </c>
      <c r="U5401" s="785" t="s">
        <v>2672</v>
      </c>
      <c r="V5401" s="785" t="s">
        <v>2673</v>
      </c>
      <c r="W5401" s="785" t="s">
        <v>2674</v>
      </c>
      <c r="X5401" s="785"/>
      <c r="Y5401" s="615" t="str">
        <f t="shared" si="84"/>
        <v>Nicholas Kimenyi</v>
      </c>
      <c r="Z5401" s="785" t="s">
        <v>2599</v>
      </c>
      <c r="AA5401" s="785" t="s">
        <v>4314</v>
      </c>
      <c r="AB5401" s="785" t="s">
        <v>2605</v>
      </c>
      <c r="AC5401" s="785" t="s">
        <v>2606</v>
      </c>
      <c r="AD5401" s="786">
        <v>42796</v>
      </c>
    </row>
    <row r="5402" spans="1:30" ht="15.75">
      <c r="A5402" s="785" t="s">
        <v>4301</v>
      </c>
      <c r="B5402" s="785" t="s">
        <v>26675</v>
      </c>
      <c r="C5402" s="785" t="s">
        <v>4379</v>
      </c>
      <c r="D5402" s="785" t="s">
        <v>2751</v>
      </c>
      <c r="E5402" s="785" t="s">
        <v>4912</v>
      </c>
      <c r="F5402" s="786">
        <v>42320</v>
      </c>
      <c r="G5402" s="785" t="s">
        <v>3240</v>
      </c>
      <c r="H5402" s="786">
        <v>42370</v>
      </c>
      <c r="I5402" s="785" t="s">
        <v>26676</v>
      </c>
      <c r="J5402" s="785" t="s">
        <v>629</v>
      </c>
      <c r="K5402" s="785" t="s">
        <v>26677</v>
      </c>
      <c r="L5402" s="785" t="s">
        <v>26678</v>
      </c>
      <c r="M5402" s="785"/>
      <c r="N5402" s="785"/>
      <c r="O5402" s="785"/>
      <c r="P5402" s="788"/>
      <c r="Q5402" s="788"/>
      <c r="R5402" s="785" t="s">
        <v>1961</v>
      </c>
      <c r="S5402" s="785" t="s">
        <v>2600</v>
      </c>
      <c r="T5402" s="785" t="s">
        <v>2077</v>
      </c>
      <c r="U5402" s="785" t="s">
        <v>2681</v>
      </c>
      <c r="V5402" s="785" t="s">
        <v>2673</v>
      </c>
      <c r="W5402" s="785" t="s">
        <v>2674</v>
      </c>
      <c r="X5402" s="785"/>
      <c r="Y5402" s="615" t="str">
        <f t="shared" si="84"/>
        <v>Nicholas Kimenyi</v>
      </c>
      <c r="Z5402" s="785" t="s">
        <v>2599</v>
      </c>
      <c r="AA5402" s="785" t="s">
        <v>4314</v>
      </c>
      <c r="AB5402" s="785" t="s">
        <v>2605</v>
      </c>
      <c r="AC5402" s="785" t="s">
        <v>2606</v>
      </c>
      <c r="AD5402" s="786">
        <v>42796</v>
      </c>
    </row>
    <row r="5403" spans="1:30" ht="15.75">
      <c r="A5403" s="785" t="s">
        <v>4301</v>
      </c>
      <c r="B5403" s="785" t="s">
        <v>26679</v>
      </c>
      <c r="C5403" s="785" t="s">
        <v>4322</v>
      </c>
      <c r="D5403" s="785" t="s">
        <v>2703</v>
      </c>
      <c r="E5403" s="785" t="s">
        <v>4912</v>
      </c>
      <c r="F5403" s="786">
        <v>42320</v>
      </c>
      <c r="G5403" s="785" t="s">
        <v>3240</v>
      </c>
      <c r="H5403" s="786">
        <v>42370</v>
      </c>
      <c r="I5403" s="785" t="s">
        <v>26680</v>
      </c>
      <c r="J5403" s="785" t="s">
        <v>629</v>
      </c>
      <c r="K5403" s="785" t="s">
        <v>26681</v>
      </c>
      <c r="L5403" s="785" t="s">
        <v>26682</v>
      </c>
      <c r="M5403" s="785"/>
      <c r="N5403" s="785"/>
      <c r="O5403" s="785"/>
      <c r="P5403" s="788"/>
      <c r="Q5403" s="788"/>
      <c r="R5403" s="785" t="s">
        <v>1961</v>
      </c>
      <c r="S5403" s="785" t="s">
        <v>2600</v>
      </c>
      <c r="T5403" s="785" t="s">
        <v>1963</v>
      </c>
      <c r="U5403" s="785" t="s">
        <v>2672</v>
      </c>
      <c r="V5403" s="785" t="s">
        <v>2673</v>
      </c>
      <c r="W5403" s="785" t="s">
        <v>2674</v>
      </c>
      <c r="X5403" s="785"/>
      <c r="Y5403" s="615" t="str">
        <f t="shared" si="84"/>
        <v>Nicholas Kimenyi</v>
      </c>
      <c r="Z5403" s="785" t="s">
        <v>2599</v>
      </c>
      <c r="AA5403" s="785" t="s">
        <v>4314</v>
      </c>
      <c r="AB5403" s="785" t="s">
        <v>2605</v>
      </c>
      <c r="AC5403" s="785" t="s">
        <v>2606</v>
      </c>
      <c r="AD5403" s="786">
        <v>42796</v>
      </c>
    </row>
    <row r="5404" spans="1:30" ht="15.75">
      <c r="A5404" s="785" t="s">
        <v>4301</v>
      </c>
      <c r="B5404" s="785" t="s">
        <v>26688</v>
      </c>
      <c r="C5404" s="785" t="s">
        <v>4379</v>
      </c>
      <c r="D5404" s="785" t="s">
        <v>2751</v>
      </c>
      <c r="E5404" s="785" t="s">
        <v>4912</v>
      </c>
      <c r="F5404" s="786">
        <v>42320</v>
      </c>
      <c r="G5404" s="785" t="s">
        <v>3240</v>
      </c>
      <c r="H5404" s="786">
        <v>42370</v>
      </c>
      <c r="I5404" s="785" t="s">
        <v>26689</v>
      </c>
      <c r="J5404" s="785" t="s">
        <v>627</v>
      </c>
      <c r="K5404" s="785" t="s">
        <v>26690</v>
      </c>
      <c r="L5404" s="785" t="s">
        <v>26691</v>
      </c>
      <c r="M5404" s="785"/>
      <c r="N5404" s="785"/>
      <c r="O5404" s="785"/>
      <c r="P5404" s="788"/>
      <c r="Q5404" s="788"/>
      <c r="R5404" s="785" t="s">
        <v>1961</v>
      </c>
      <c r="S5404" s="785" t="s">
        <v>2600</v>
      </c>
      <c r="T5404" s="785" t="s">
        <v>1963</v>
      </c>
      <c r="U5404" s="785" t="s">
        <v>26692</v>
      </c>
      <c r="V5404" s="785" t="s">
        <v>2673</v>
      </c>
      <c r="W5404" s="785" t="s">
        <v>2674</v>
      </c>
      <c r="X5404" s="785"/>
      <c r="Y5404" s="615" t="str">
        <f t="shared" si="84"/>
        <v>Nicholas Kimenyi</v>
      </c>
      <c r="Z5404" s="785" t="s">
        <v>2599</v>
      </c>
      <c r="AA5404" s="785" t="s">
        <v>4314</v>
      </c>
      <c r="AB5404" s="785" t="s">
        <v>2605</v>
      </c>
      <c r="AC5404" s="785" t="s">
        <v>2606</v>
      </c>
      <c r="AD5404" s="786">
        <v>42796</v>
      </c>
    </row>
    <row r="5405" spans="1:30" ht="15.75">
      <c r="A5405" s="785" t="s">
        <v>4301</v>
      </c>
      <c r="B5405" s="785" t="s">
        <v>26693</v>
      </c>
      <c r="C5405" s="785" t="s">
        <v>4379</v>
      </c>
      <c r="D5405" s="785" t="s">
        <v>2751</v>
      </c>
      <c r="E5405" s="785" t="s">
        <v>4912</v>
      </c>
      <c r="F5405" s="786">
        <v>42320</v>
      </c>
      <c r="G5405" s="785" t="s">
        <v>3240</v>
      </c>
      <c r="H5405" s="786">
        <v>42370</v>
      </c>
      <c r="I5405" s="785" t="s">
        <v>26694</v>
      </c>
      <c r="J5405" s="785" t="s">
        <v>627</v>
      </c>
      <c r="K5405" s="785" t="s">
        <v>26695</v>
      </c>
      <c r="L5405" s="785" t="s">
        <v>26696</v>
      </c>
      <c r="M5405" s="785"/>
      <c r="N5405" s="785"/>
      <c r="O5405" s="785"/>
      <c r="P5405" s="787">
        <v>37.203676999999999</v>
      </c>
      <c r="Q5405" s="787">
        <v>-0.483377</v>
      </c>
      <c r="R5405" s="785" t="s">
        <v>1056</v>
      </c>
      <c r="S5405" s="785" t="s">
        <v>2856</v>
      </c>
      <c r="T5405" s="785" t="s">
        <v>1686</v>
      </c>
      <c r="U5405" s="785" t="s">
        <v>3343</v>
      </c>
      <c r="V5405" s="785" t="s">
        <v>2673</v>
      </c>
      <c r="W5405" s="785" t="s">
        <v>2674</v>
      </c>
      <c r="X5405" s="785"/>
      <c r="Y5405" s="615" t="str">
        <f t="shared" si="84"/>
        <v>Nicholas Kimenyi</v>
      </c>
      <c r="Z5405" s="785" t="s">
        <v>2599</v>
      </c>
      <c r="AA5405" s="785" t="s">
        <v>4314</v>
      </c>
      <c r="AB5405" s="785" t="s">
        <v>2605</v>
      </c>
      <c r="AC5405" s="785" t="s">
        <v>2606</v>
      </c>
      <c r="AD5405" s="786">
        <v>42796</v>
      </c>
    </row>
    <row r="5406" spans="1:30" ht="15.75">
      <c r="A5406" s="785" t="s">
        <v>4301</v>
      </c>
      <c r="B5406" s="785" t="s">
        <v>26697</v>
      </c>
      <c r="C5406" s="785" t="s">
        <v>4322</v>
      </c>
      <c r="D5406" s="785" t="s">
        <v>2703</v>
      </c>
      <c r="E5406" s="785" t="s">
        <v>4912</v>
      </c>
      <c r="F5406" s="786">
        <v>42320</v>
      </c>
      <c r="G5406" s="785" t="s">
        <v>3240</v>
      </c>
      <c r="H5406" s="786">
        <v>42370</v>
      </c>
      <c r="I5406" s="785" t="s">
        <v>26698</v>
      </c>
      <c r="J5406" s="785" t="s">
        <v>629</v>
      </c>
      <c r="K5406" s="785" t="s">
        <v>26699</v>
      </c>
      <c r="L5406" s="785" t="s">
        <v>26700</v>
      </c>
      <c r="M5406" s="785"/>
      <c r="N5406" s="785"/>
      <c r="O5406" s="785"/>
      <c r="P5406" s="787">
        <v>37.245825000000004</v>
      </c>
      <c r="Q5406" s="787">
        <v>-0.49196800000000002</v>
      </c>
      <c r="R5406" s="785" t="s">
        <v>1961</v>
      </c>
      <c r="S5406" s="785" t="s">
        <v>2600</v>
      </c>
      <c r="T5406" s="785" t="s">
        <v>2077</v>
      </c>
      <c r="U5406" s="785" t="s">
        <v>11765</v>
      </c>
      <c r="V5406" s="785" t="s">
        <v>2673</v>
      </c>
      <c r="W5406" s="785" t="s">
        <v>2674</v>
      </c>
      <c r="X5406" s="785"/>
      <c r="Y5406" s="615" t="str">
        <f t="shared" si="84"/>
        <v>Nicholas Kimenyi</v>
      </c>
      <c r="Z5406" s="785" t="s">
        <v>2599</v>
      </c>
      <c r="AA5406" s="785" t="s">
        <v>4314</v>
      </c>
      <c r="AB5406" s="785" t="s">
        <v>2605</v>
      </c>
      <c r="AC5406" s="785" t="s">
        <v>2606</v>
      </c>
      <c r="AD5406" s="786">
        <v>42796</v>
      </c>
    </row>
    <row r="5407" spans="1:30" ht="15.75">
      <c r="A5407" s="785" t="s">
        <v>4301</v>
      </c>
      <c r="B5407" s="785" t="s">
        <v>26705</v>
      </c>
      <c r="C5407" s="785" t="s">
        <v>4322</v>
      </c>
      <c r="D5407" s="785" t="s">
        <v>2703</v>
      </c>
      <c r="E5407" s="785" t="s">
        <v>4912</v>
      </c>
      <c r="F5407" s="786">
        <v>42320</v>
      </c>
      <c r="G5407" s="785" t="s">
        <v>3240</v>
      </c>
      <c r="H5407" s="786">
        <v>42370</v>
      </c>
      <c r="I5407" s="785" t="s">
        <v>26706</v>
      </c>
      <c r="J5407" s="785" t="s">
        <v>627</v>
      </c>
      <c r="K5407" s="785" t="s">
        <v>26707</v>
      </c>
      <c r="L5407" s="785" t="s">
        <v>26708</v>
      </c>
      <c r="M5407" s="785"/>
      <c r="N5407" s="785"/>
      <c r="O5407" s="785"/>
      <c r="P5407" s="788"/>
      <c r="Q5407" s="788"/>
      <c r="R5407" s="785" t="s">
        <v>1961</v>
      </c>
      <c r="S5407" s="785" t="s">
        <v>2671</v>
      </c>
      <c r="T5407" s="785" t="s">
        <v>2740</v>
      </c>
      <c r="U5407" s="785" t="s">
        <v>2740</v>
      </c>
      <c r="V5407" s="785" t="s">
        <v>2673</v>
      </c>
      <c r="W5407" s="785" t="s">
        <v>2674</v>
      </c>
      <c r="X5407" s="785"/>
      <c r="Y5407" s="615" t="str">
        <f t="shared" si="84"/>
        <v>Nicholas Kimenyi</v>
      </c>
      <c r="Z5407" s="785" t="s">
        <v>2599</v>
      </c>
      <c r="AA5407" s="785" t="s">
        <v>4314</v>
      </c>
      <c r="AB5407" s="785" t="s">
        <v>2605</v>
      </c>
      <c r="AC5407" s="785" t="s">
        <v>2606</v>
      </c>
      <c r="AD5407" s="786">
        <v>42796</v>
      </c>
    </row>
    <row r="5408" spans="1:30" ht="15.75">
      <c r="A5408" s="785" t="s">
        <v>4301</v>
      </c>
      <c r="B5408" s="785" t="s">
        <v>26723</v>
      </c>
      <c r="C5408" s="785" t="s">
        <v>4379</v>
      </c>
      <c r="D5408" s="785" t="s">
        <v>2751</v>
      </c>
      <c r="E5408" s="785" t="s">
        <v>4912</v>
      </c>
      <c r="F5408" s="786">
        <v>42320</v>
      </c>
      <c r="G5408" s="785" t="s">
        <v>3240</v>
      </c>
      <c r="H5408" s="786">
        <v>42370</v>
      </c>
      <c r="I5408" s="785" t="s">
        <v>26724</v>
      </c>
      <c r="J5408" s="785" t="s">
        <v>627</v>
      </c>
      <c r="K5408" s="785" t="s">
        <v>26725</v>
      </c>
      <c r="L5408" s="785" t="s">
        <v>26726</v>
      </c>
      <c r="M5408" s="785"/>
      <c r="N5408" s="785"/>
      <c r="O5408" s="785"/>
      <c r="P5408" s="788"/>
      <c r="Q5408" s="788"/>
      <c r="R5408" s="785" t="s">
        <v>1961</v>
      </c>
      <c r="S5408" s="785" t="s">
        <v>2600</v>
      </c>
      <c r="T5408" s="785" t="s">
        <v>2077</v>
      </c>
      <c r="U5408" s="785" t="s">
        <v>18616</v>
      </c>
      <c r="V5408" s="785" t="s">
        <v>2673</v>
      </c>
      <c r="W5408" s="785" t="s">
        <v>2674</v>
      </c>
      <c r="X5408" s="785"/>
      <c r="Y5408" s="615" t="str">
        <f t="shared" si="84"/>
        <v>Nicholas Kimenyi</v>
      </c>
      <c r="Z5408" s="785" t="s">
        <v>2599</v>
      </c>
      <c r="AA5408" s="785" t="s">
        <v>4314</v>
      </c>
      <c r="AB5408" s="785" t="s">
        <v>2605</v>
      </c>
      <c r="AC5408" s="785" t="s">
        <v>2606</v>
      </c>
      <c r="AD5408" s="786">
        <v>42796</v>
      </c>
    </row>
    <row r="5409" spans="1:30" ht="15.75">
      <c r="A5409" s="785" t="s">
        <v>4301</v>
      </c>
      <c r="B5409" s="785" t="s">
        <v>26876</v>
      </c>
      <c r="C5409" s="785" t="s">
        <v>4379</v>
      </c>
      <c r="D5409" s="785" t="s">
        <v>2703</v>
      </c>
      <c r="E5409" s="785" t="s">
        <v>4912</v>
      </c>
      <c r="F5409" s="786">
        <v>42320</v>
      </c>
      <c r="G5409" s="785" t="s">
        <v>3240</v>
      </c>
      <c r="H5409" s="786">
        <v>42370</v>
      </c>
      <c r="I5409" s="785" t="s">
        <v>26877</v>
      </c>
      <c r="J5409" s="785" t="s">
        <v>629</v>
      </c>
      <c r="K5409" s="785" t="s">
        <v>2612</v>
      </c>
      <c r="L5409" s="785" t="s">
        <v>26878</v>
      </c>
      <c r="M5409" s="785"/>
      <c r="N5409" s="785"/>
      <c r="O5409" s="785"/>
      <c r="P5409" s="787">
        <v>37.235962000000001</v>
      </c>
      <c r="Q5409" s="787">
        <v>-0.475968</v>
      </c>
      <c r="R5409" s="785" t="s">
        <v>1961</v>
      </c>
      <c r="S5409" s="785" t="s">
        <v>2600</v>
      </c>
      <c r="T5409" s="785" t="s">
        <v>2077</v>
      </c>
      <c r="U5409" s="785" t="s">
        <v>18616</v>
      </c>
      <c r="V5409" s="785" t="s">
        <v>2673</v>
      </c>
      <c r="W5409" s="785" t="s">
        <v>2674</v>
      </c>
      <c r="X5409" s="785"/>
      <c r="Y5409" s="615" t="str">
        <f t="shared" si="84"/>
        <v>Nicholas Kimenyi</v>
      </c>
      <c r="Z5409" s="785" t="s">
        <v>2599</v>
      </c>
      <c r="AA5409" s="785" t="s">
        <v>4314</v>
      </c>
      <c r="AB5409" s="785" t="s">
        <v>2605</v>
      </c>
      <c r="AC5409" s="785" t="s">
        <v>2606</v>
      </c>
      <c r="AD5409" s="786">
        <v>42796</v>
      </c>
    </row>
    <row r="5410" spans="1:30" ht="15.75">
      <c r="A5410" s="785" t="s">
        <v>4301</v>
      </c>
      <c r="B5410" s="785" t="s">
        <v>27584</v>
      </c>
      <c r="C5410" s="785" t="s">
        <v>4303</v>
      </c>
      <c r="D5410" s="785" t="s">
        <v>2599</v>
      </c>
      <c r="E5410" s="785" t="s">
        <v>4912</v>
      </c>
      <c r="F5410" s="786">
        <v>42320</v>
      </c>
      <c r="G5410" s="785" t="s">
        <v>3240</v>
      </c>
      <c r="H5410" s="786">
        <v>42370</v>
      </c>
      <c r="I5410" s="785" t="s">
        <v>27585</v>
      </c>
      <c r="J5410" s="785" t="s">
        <v>629</v>
      </c>
      <c r="K5410" s="785" t="s">
        <v>27586</v>
      </c>
      <c r="L5410" s="785" t="s">
        <v>27587</v>
      </c>
      <c r="M5410" s="785"/>
      <c r="N5410" s="785"/>
      <c r="O5410" s="785"/>
      <c r="P5410" s="787">
        <v>37.916421999999997</v>
      </c>
      <c r="Q5410" s="787">
        <v>0.15214800000000001</v>
      </c>
      <c r="R5410" s="785" t="s">
        <v>1104</v>
      </c>
      <c r="S5410" s="785" t="s">
        <v>2806</v>
      </c>
      <c r="T5410" s="785" t="s">
        <v>27588</v>
      </c>
      <c r="U5410" s="785" t="s">
        <v>27589</v>
      </c>
      <c r="V5410" s="785" t="s">
        <v>2673</v>
      </c>
      <c r="W5410" s="785" t="s">
        <v>2693</v>
      </c>
      <c r="X5410" s="785"/>
      <c r="Y5410" s="615" t="str">
        <f t="shared" si="84"/>
        <v>Andcol Enterprises</v>
      </c>
      <c r="Z5410" s="785" t="s">
        <v>2599</v>
      </c>
      <c r="AA5410" s="785" t="s">
        <v>4349</v>
      </c>
      <c r="AB5410" s="785" t="s">
        <v>2683</v>
      </c>
      <c r="AC5410" s="785" t="s">
        <v>2606</v>
      </c>
      <c r="AD5410" s="786">
        <v>42796</v>
      </c>
    </row>
    <row r="5411" spans="1:30" ht="15.75">
      <c r="A5411" s="785" t="s">
        <v>4301</v>
      </c>
      <c r="B5411" s="785" t="s">
        <v>27984</v>
      </c>
      <c r="C5411" s="785" t="s">
        <v>4379</v>
      </c>
      <c r="D5411" s="785" t="s">
        <v>2751</v>
      </c>
      <c r="E5411" s="785" t="s">
        <v>4912</v>
      </c>
      <c r="F5411" s="786">
        <v>42320</v>
      </c>
      <c r="G5411" s="785" t="s">
        <v>3240</v>
      </c>
      <c r="H5411" s="786">
        <v>42370</v>
      </c>
      <c r="I5411" s="785" t="s">
        <v>27985</v>
      </c>
      <c r="J5411" s="785" t="s">
        <v>627</v>
      </c>
      <c r="K5411" s="785" t="s">
        <v>27986</v>
      </c>
      <c r="L5411" s="785" t="s">
        <v>27987</v>
      </c>
      <c r="M5411" s="785"/>
      <c r="N5411" s="785"/>
      <c r="O5411" s="785"/>
      <c r="P5411" s="788"/>
      <c r="Q5411" s="788"/>
      <c r="R5411" s="785" t="s">
        <v>1961</v>
      </c>
      <c r="S5411" s="785" t="s">
        <v>2671</v>
      </c>
      <c r="T5411" s="785" t="s">
        <v>2740</v>
      </c>
      <c r="U5411" s="785" t="s">
        <v>2740</v>
      </c>
      <c r="V5411" s="785" t="s">
        <v>2855</v>
      </c>
      <c r="W5411" s="785" t="s">
        <v>2674</v>
      </c>
      <c r="X5411" s="785"/>
      <c r="Y5411" s="615" t="str">
        <f t="shared" si="84"/>
        <v>Nicholas Kimenyi</v>
      </c>
      <c r="Z5411" s="785" t="s">
        <v>2599</v>
      </c>
      <c r="AA5411" s="785" t="s">
        <v>4314</v>
      </c>
      <c r="AB5411" s="785" t="s">
        <v>2605</v>
      </c>
      <c r="AC5411" s="785" t="s">
        <v>2606</v>
      </c>
      <c r="AD5411" s="786">
        <v>42796</v>
      </c>
    </row>
    <row r="5412" spans="1:30" ht="15.75">
      <c r="A5412" s="785" t="s">
        <v>4301</v>
      </c>
      <c r="B5412" s="785" t="s">
        <v>28069</v>
      </c>
      <c r="C5412" s="785" t="s">
        <v>4379</v>
      </c>
      <c r="D5412" s="785" t="s">
        <v>2751</v>
      </c>
      <c r="E5412" s="785" t="s">
        <v>4912</v>
      </c>
      <c r="F5412" s="786">
        <v>42320</v>
      </c>
      <c r="G5412" s="785" t="s">
        <v>3240</v>
      </c>
      <c r="H5412" s="786">
        <v>42370</v>
      </c>
      <c r="I5412" s="785" t="s">
        <v>28070</v>
      </c>
      <c r="J5412" s="785" t="s">
        <v>629</v>
      </c>
      <c r="K5412" s="785" t="s">
        <v>28071</v>
      </c>
      <c r="L5412" s="785" t="s">
        <v>28072</v>
      </c>
      <c r="M5412" s="785"/>
      <c r="N5412" s="785"/>
      <c r="O5412" s="785"/>
      <c r="P5412" s="788"/>
      <c r="Q5412" s="788"/>
      <c r="R5412" s="785" t="s">
        <v>1961</v>
      </c>
      <c r="S5412" s="785" t="s">
        <v>2600</v>
      </c>
      <c r="T5412" s="785" t="s">
        <v>2077</v>
      </c>
      <c r="U5412" s="785" t="s">
        <v>2681</v>
      </c>
      <c r="V5412" s="785" t="s">
        <v>2855</v>
      </c>
      <c r="W5412" s="785" t="s">
        <v>2674</v>
      </c>
      <c r="X5412" s="785"/>
      <c r="Y5412" s="615" t="str">
        <f t="shared" si="84"/>
        <v>Nicholas Kimenyi</v>
      </c>
      <c r="Z5412" s="785" t="s">
        <v>2599</v>
      </c>
      <c r="AA5412" s="785" t="s">
        <v>4314</v>
      </c>
      <c r="AB5412" s="785" t="s">
        <v>2605</v>
      </c>
      <c r="AC5412" s="785" t="s">
        <v>2606</v>
      </c>
      <c r="AD5412" s="786">
        <v>42796</v>
      </c>
    </row>
    <row r="5413" spans="1:30" ht="15.75">
      <c r="A5413" s="785" t="s">
        <v>4301</v>
      </c>
      <c r="B5413" s="785" t="s">
        <v>28233</v>
      </c>
      <c r="C5413" s="785" t="s">
        <v>4379</v>
      </c>
      <c r="D5413" s="785" t="s">
        <v>2751</v>
      </c>
      <c r="E5413" s="785" t="s">
        <v>4912</v>
      </c>
      <c r="F5413" s="786">
        <v>42320</v>
      </c>
      <c r="G5413" s="785" t="s">
        <v>3240</v>
      </c>
      <c r="H5413" s="786">
        <v>42370</v>
      </c>
      <c r="I5413" s="785" t="s">
        <v>28234</v>
      </c>
      <c r="J5413" s="785" t="s">
        <v>629</v>
      </c>
      <c r="K5413" s="785" t="s">
        <v>28235</v>
      </c>
      <c r="L5413" s="785" t="s">
        <v>28236</v>
      </c>
      <c r="M5413" s="785"/>
      <c r="N5413" s="785"/>
      <c r="O5413" s="785"/>
      <c r="P5413" s="787">
        <v>36.294759999999997</v>
      </c>
      <c r="Q5413" s="787">
        <v>-0.253002</v>
      </c>
      <c r="R5413" s="785" t="s">
        <v>1228</v>
      </c>
      <c r="S5413" s="785" t="s">
        <v>2161</v>
      </c>
      <c r="T5413" s="785" t="s">
        <v>2957</v>
      </c>
      <c r="U5413" s="785" t="s">
        <v>2599</v>
      </c>
      <c r="V5413" s="785">
        <v>8</v>
      </c>
      <c r="W5413" s="785" t="s">
        <v>2674</v>
      </c>
      <c r="X5413" s="785"/>
      <c r="Y5413" s="615" t="str">
        <f t="shared" si="84"/>
        <v>Nicholas Kimenyi</v>
      </c>
      <c r="Z5413" s="785" t="s">
        <v>2599</v>
      </c>
      <c r="AA5413" s="785" t="s">
        <v>4314</v>
      </c>
      <c r="AB5413" s="785" t="s">
        <v>2683</v>
      </c>
      <c r="AC5413" s="785" t="s">
        <v>2606</v>
      </c>
      <c r="AD5413" s="786">
        <v>42796</v>
      </c>
    </row>
    <row r="5414" spans="1:30" ht="15.75">
      <c r="A5414" s="785" t="s">
        <v>4301</v>
      </c>
      <c r="B5414" s="785" t="s">
        <v>28237</v>
      </c>
      <c r="C5414" s="785" t="s">
        <v>4379</v>
      </c>
      <c r="D5414" s="785" t="s">
        <v>2751</v>
      </c>
      <c r="E5414" s="785" t="s">
        <v>4912</v>
      </c>
      <c r="F5414" s="786">
        <v>42320</v>
      </c>
      <c r="G5414" s="785" t="s">
        <v>3240</v>
      </c>
      <c r="H5414" s="786">
        <v>42370</v>
      </c>
      <c r="I5414" s="785" t="s">
        <v>28238</v>
      </c>
      <c r="J5414" s="785" t="s">
        <v>627</v>
      </c>
      <c r="K5414" s="785" t="s">
        <v>28239</v>
      </c>
      <c r="L5414" s="785" t="s">
        <v>28240</v>
      </c>
      <c r="M5414" s="785"/>
      <c r="N5414" s="785"/>
      <c r="O5414" s="785"/>
      <c r="P5414" s="787">
        <v>37.213011999999999</v>
      </c>
      <c r="Q5414" s="787">
        <v>-0.43545</v>
      </c>
      <c r="R5414" s="785" t="s">
        <v>1961</v>
      </c>
      <c r="S5414" s="785" t="s">
        <v>11651</v>
      </c>
      <c r="T5414" s="785" t="s">
        <v>3934</v>
      </c>
      <c r="U5414" s="785" t="s">
        <v>2599</v>
      </c>
      <c r="V5414" s="785" t="s">
        <v>2855</v>
      </c>
      <c r="W5414" s="785" t="s">
        <v>2674</v>
      </c>
      <c r="X5414" s="785"/>
      <c r="Y5414" s="615" t="str">
        <f t="shared" si="84"/>
        <v>Nicholas Kimenyi</v>
      </c>
      <c r="Z5414" s="785" t="s">
        <v>2599</v>
      </c>
      <c r="AA5414" s="785" t="s">
        <v>4314</v>
      </c>
      <c r="AB5414" s="785" t="s">
        <v>2683</v>
      </c>
      <c r="AC5414" s="785" t="s">
        <v>2606</v>
      </c>
      <c r="AD5414" s="786">
        <v>42796</v>
      </c>
    </row>
    <row r="5415" spans="1:30" ht="15.75">
      <c r="A5415" s="785" t="s">
        <v>4301</v>
      </c>
      <c r="B5415" s="785" t="s">
        <v>28918</v>
      </c>
      <c r="C5415" s="785" t="s">
        <v>4303</v>
      </c>
      <c r="D5415" s="785" t="s">
        <v>2599</v>
      </c>
      <c r="E5415" s="785" t="s">
        <v>4912</v>
      </c>
      <c r="F5415" s="786">
        <v>42320</v>
      </c>
      <c r="G5415" s="785" t="s">
        <v>3240</v>
      </c>
      <c r="H5415" s="786">
        <v>42370</v>
      </c>
      <c r="I5415" s="785" t="s">
        <v>28919</v>
      </c>
      <c r="J5415" s="785" t="s">
        <v>629</v>
      </c>
      <c r="K5415" s="785" t="s">
        <v>28920</v>
      </c>
      <c r="L5415" s="785" t="s">
        <v>28921</v>
      </c>
      <c r="M5415" s="785"/>
      <c r="N5415" s="785"/>
      <c r="O5415" s="785"/>
      <c r="P5415" s="787">
        <v>35.082597999999997</v>
      </c>
      <c r="Q5415" s="787">
        <v>0.21498</v>
      </c>
      <c r="R5415" s="785" t="s">
        <v>916</v>
      </c>
      <c r="S5415" s="785" t="s">
        <v>2839</v>
      </c>
      <c r="T5415" s="785" t="s">
        <v>3548</v>
      </c>
      <c r="U5415" s="785" t="s">
        <v>28922</v>
      </c>
      <c r="V5415" s="785" t="s">
        <v>2855</v>
      </c>
      <c r="W5415" s="785" t="s">
        <v>3181</v>
      </c>
      <c r="X5415" s="785"/>
      <c r="Y5415" s="615" t="str">
        <f t="shared" si="84"/>
        <v>Abiud Limited</v>
      </c>
      <c r="Z5415" s="785" t="s">
        <v>2599</v>
      </c>
      <c r="AA5415" s="785" t="s">
        <v>4349</v>
      </c>
      <c r="AB5415" s="785" t="s">
        <v>2876</v>
      </c>
      <c r="AC5415" s="785" t="s">
        <v>2606</v>
      </c>
      <c r="AD5415" s="786">
        <v>42796</v>
      </c>
    </row>
    <row r="5416" spans="1:30" ht="15.75">
      <c r="A5416" s="785" t="s">
        <v>4301</v>
      </c>
      <c r="B5416" s="785" t="s">
        <v>30931</v>
      </c>
      <c r="C5416" s="785" t="s">
        <v>4379</v>
      </c>
      <c r="D5416" s="785" t="s">
        <v>2751</v>
      </c>
      <c r="E5416" s="785" t="s">
        <v>4912</v>
      </c>
      <c r="F5416" s="786">
        <v>42320</v>
      </c>
      <c r="G5416" s="785" t="s">
        <v>3240</v>
      </c>
      <c r="H5416" s="786">
        <v>42370</v>
      </c>
      <c r="I5416" s="785" t="s">
        <v>30932</v>
      </c>
      <c r="J5416" s="785" t="s">
        <v>627</v>
      </c>
      <c r="K5416" s="785" t="s">
        <v>30933</v>
      </c>
      <c r="L5416" s="785" t="s">
        <v>30934</v>
      </c>
      <c r="M5416" s="785"/>
      <c r="N5416" s="785"/>
      <c r="O5416" s="785"/>
      <c r="P5416" s="788"/>
      <c r="Q5416" s="788"/>
      <c r="R5416" s="785" t="s">
        <v>1961</v>
      </c>
      <c r="S5416" s="785" t="s">
        <v>2600</v>
      </c>
      <c r="T5416" s="785" t="s">
        <v>1963</v>
      </c>
      <c r="U5416" s="785" t="s">
        <v>2672</v>
      </c>
      <c r="V5416" s="785" t="s">
        <v>3004</v>
      </c>
      <c r="W5416" s="785" t="s">
        <v>2674</v>
      </c>
      <c r="X5416" s="785"/>
      <c r="Y5416" s="615" t="str">
        <f t="shared" si="84"/>
        <v>Nicholas Kimenyi</v>
      </c>
      <c r="Z5416" s="785" t="s">
        <v>2599</v>
      </c>
      <c r="AA5416" s="785" t="s">
        <v>4314</v>
      </c>
      <c r="AB5416" s="785" t="s">
        <v>2605</v>
      </c>
      <c r="AC5416" s="785" t="s">
        <v>2606</v>
      </c>
      <c r="AD5416" s="786">
        <v>42796</v>
      </c>
    </row>
    <row r="5417" spans="1:30" ht="15.75">
      <c r="A5417" s="785" t="s">
        <v>4301</v>
      </c>
      <c r="B5417" s="785" t="s">
        <v>30935</v>
      </c>
      <c r="C5417" s="785" t="s">
        <v>4322</v>
      </c>
      <c r="D5417" s="785" t="s">
        <v>2703</v>
      </c>
      <c r="E5417" s="785" t="s">
        <v>4912</v>
      </c>
      <c r="F5417" s="786">
        <v>42320</v>
      </c>
      <c r="G5417" s="785" t="s">
        <v>3240</v>
      </c>
      <c r="H5417" s="786">
        <v>42370</v>
      </c>
      <c r="I5417" s="785" t="s">
        <v>30936</v>
      </c>
      <c r="J5417" s="785" t="s">
        <v>629</v>
      </c>
      <c r="K5417" s="785" t="s">
        <v>30937</v>
      </c>
      <c r="L5417" s="785" t="s">
        <v>30938</v>
      </c>
      <c r="M5417" s="785"/>
      <c r="N5417" s="785"/>
      <c r="O5417" s="785"/>
      <c r="P5417" s="788"/>
      <c r="Q5417" s="788"/>
      <c r="R5417" s="785" t="s">
        <v>1961</v>
      </c>
      <c r="S5417" s="785" t="s">
        <v>2600</v>
      </c>
      <c r="T5417" s="785" t="s">
        <v>1963</v>
      </c>
      <c r="U5417" s="785" t="s">
        <v>2672</v>
      </c>
      <c r="V5417" s="785" t="s">
        <v>3004</v>
      </c>
      <c r="W5417" s="785" t="s">
        <v>2674</v>
      </c>
      <c r="X5417" s="785"/>
      <c r="Y5417" s="615" t="str">
        <f t="shared" si="84"/>
        <v>Nicholas Kimenyi</v>
      </c>
      <c r="Z5417" s="785" t="s">
        <v>2599</v>
      </c>
      <c r="AA5417" s="785" t="s">
        <v>4314</v>
      </c>
      <c r="AB5417" s="785" t="s">
        <v>2605</v>
      </c>
      <c r="AC5417" s="785" t="s">
        <v>2606</v>
      </c>
      <c r="AD5417" s="786">
        <v>42796</v>
      </c>
    </row>
    <row r="5418" spans="1:30" ht="15.75">
      <c r="A5418" s="785" t="s">
        <v>4301</v>
      </c>
      <c r="B5418" s="785" t="s">
        <v>30939</v>
      </c>
      <c r="C5418" s="785" t="s">
        <v>4379</v>
      </c>
      <c r="D5418" s="785" t="s">
        <v>2751</v>
      </c>
      <c r="E5418" s="785" t="s">
        <v>4912</v>
      </c>
      <c r="F5418" s="786">
        <v>42320</v>
      </c>
      <c r="G5418" s="785" t="s">
        <v>3240</v>
      </c>
      <c r="H5418" s="786">
        <v>42370</v>
      </c>
      <c r="I5418" s="785" t="s">
        <v>30940</v>
      </c>
      <c r="J5418" s="785" t="s">
        <v>629</v>
      </c>
      <c r="K5418" s="785" t="s">
        <v>30941</v>
      </c>
      <c r="L5418" s="785" t="s">
        <v>30942</v>
      </c>
      <c r="M5418" s="785"/>
      <c r="N5418" s="785"/>
      <c r="O5418" s="785"/>
      <c r="P5418" s="788"/>
      <c r="Q5418" s="788"/>
      <c r="R5418" s="785" t="s">
        <v>1961</v>
      </c>
      <c r="S5418" s="785" t="s">
        <v>2600</v>
      </c>
      <c r="T5418" s="785" t="s">
        <v>2077</v>
      </c>
      <c r="U5418" s="785" t="s">
        <v>18616</v>
      </c>
      <c r="V5418" s="785" t="s">
        <v>3004</v>
      </c>
      <c r="W5418" s="785" t="s">
        <v>2674</v>
      </c>
      <c r="X5418" s="785"/>
      <c r="Y5418" s="615" t="str">
        <f t="shared" si="84"/>
        <v>Nicholas Kimenyi</v>
      </c>
      <c r="Z5418" s="785" t="s">
        <v>2599</v>
      </c>
      <c r="AA5418" s="785" t="s">
        <v>4314</v>
      </c>
      <c r="AB5418" s="785" t="s">
        <v>2605</v>
      </c>
      <c r="AC5418" s="785" t="s">
        <v>2606</v>
      </c>
      <c r="AD5418" s="786">
        <v>42796</v>
      </c>
    </row>
    <row r="5419" spans="1:30" ht="15.75">
      <c r="A5419" s="785" t="s">
        <v>4301</v>
      </c>
      <c r="B5419" s="785" t="s">
        <v>30943</v>
      </c>
      <c r="C5419" s="785" t="s">
        <v>4322</v>
      </c>
      <c r="D5419" s="785" t="s">
        <v>2703</v>
      </c>
      <c r="E5419" s="785" t="s">
        <v>4912</v>
      </c>
      <c r="F5419" s="786">
        <v>42320</v>
      </c>
      <c r="G5419" s="785" t="s">
        <v>3240</v>
      </c>
      <c r="H5419" s="786">
        <v>42370</v>
      </c>
      <c r="I5419" s="785" t="s">
        <v>30944</v>
      </c>
      <c r="J5419" s="785" t="s">
        <v>627</v>
      </c>
      <c r="K5419" s="785" t="s">
        <v>30945</v>
      </c>
      <c r="L5419" s="785" t="s">
        <v>30946</v>
      </c>
      <c r="M5419" s="785"/>
      <c r="N5419" s="785"/>
      <c r="O5419" s="785"/>
      <c r="P5419" s="788"/>
      <c r="Q5419" s="788"/>
      <c r="R5419" s="785" t="s">
        <v>1961</v>
      </c>
      <c r="S5419" s="785" t="s">
        <v>2600</v>
      </c>
      <c r="T5419" s="785" t="s">
        <v>1963</v>
      </c>
      <c r="U5419" s="785" t="s">
        <v>2672</v>
      </c>
      <c r="V5419" s="785" t="s">
        <v>3004</v>
      </c>
      <c r="W5419" s="785" t="s">
        <v>2674</v>
      </c>
      <c r="X5419" s="785"/>
      <c r="Y5419" s="615" t="str">
        <f t="shared" si="84"/>
        <v>Nicholas Kimenyi</v>
      </c>
      <c r="Z5419" s="785" t="s">
        <v>2599</v>
      </c>
      <c r="AA5419" s="785" t="s">
        <v>4314</v>
      </c>
      <c r="AB5419" s="785" t="s">
        <v>2605</v>
      </c>
      <c r="AC5419" s="785" t="s">
        <v>2606</v>
      </c>
      <c r="AD5419" s="786">
        <v>42796</v>
      </c>
    </row>
    <row r="5420" spans="1:30" ht="15.75">
      <c r="A5420" s="785" t="s">
        <v>4301</v>
      </c>
      <c r="B5420" s="785" t="s">
        <v>31021</v>
      </c>
      <c r="C5420" s="785" t="s">
        <v>4379</v>
      </c>
      <c r="D5420" s="785" t="s">
        <v>2703</v>
      </c>
      <c r="E5420" s="785" t="s">
        <v>4912</v>
      </c>
      <c r="F5420" s="786">
        <v>42320</v>
      </c>
      <c r="G5420" s="785" t="s">
        <v>3240</v>
      </c>
      <c r="H5420" s="786">
        <v>42370</v>
      </c>
      <c r="I5420" s="785" t="s">
        <v>31022</v>
      </c>
      <c r="J5420" s="785" t="s">
        <v>627</v>
      </c>
      <c r="K5420" s="785" t="s">
        <v>31023</v>
      </c>
      <c r="L5420" s="785" t="s">
        <v>31024</v>
      </c>
      <c r="M5420" s="785"/>
      <c r="N5420" s="785"/>
      <c r="O5420" s="785"/>
      <c r="P5420" s="787">
        <v>35.223027999999999</v>
      </c>
      <c r="Q5420" s="787">
        <v>-0.403775</v>
      </c>
      <c r="R5420" s="785" t="s">
        <v>2053</v>
      </c>
      <c r="S5420" s="785" t="s">
        <v>3954</v>
      </c>
      <c r="T5420" s="785" t="s">
        <v>19595</v>
      </c>
      <c r="U5420" s="785" t="s">
        <v>31025</v>
      </c>
      <c r="V5420" s="785" t="s">
        <v>3004</v>
      </c>
      <c r="W5420" s="785" t="s">
        <v>3833</v>
      </c>
      <c r="X5420" s="785"/>
      <c r="Y5420" s="615" t="str">
        <f t="shared" si="84"/>
        <v>James K Mugun</v>
      </c>
      <c r="Z5420" s="785" t="s">
        <v>2599</v>
      </c>
      <c r="AA5420" s="785" t="s">
        <v>4314</v>
      </c>
      <c r="AB5420" s="785" t="s">
        <v>2605</v>
      </c>
      <c r="AC5420" s="785" t="s">
        <v>2606</v>
      </c>
      <c r="AD5420" s="786">
        <v>42825</v>
      </c>
    </row>
    <row r="5421" spans="1:30" ht="15.75">
      <c r="A5421" s="785" t="s">
        <v>4301</v>
      </c>
      <c r="B5421" s="785" t="s">
        <v>32070</v>
      </c>
      <c r="C5421" s="785" t="s">
        <v>4379</v>
      </c>
      <c r="D5421" s="785" t="s">
        <v>2751</v>
      </c>
      <c r="E5421" s="785" t="s">
        <v>4912</v>
      </c>
      <c r="F5421" s="786">
        <v>42320</v>
      </c>
      <c r="G5421" s="785" t="s">
        <v>3240</v>
      </c>
      <c r="H5421" s="786">
        <v>42370</v>
      </c>
      <c r="I5421" s="785" t="s">
        <v>32071</v>
      </c>
      <c r="J5421" s="785" t="s">
        <v>627</v>
      </c>
      <c r="K5421" s="785" t="s">
        <v>32072</v>
      </c>
      <c r="L5421" s="785" t="s">
        <v>32073</v>
      </c>
      <c r="M5421" s="785"/>
      <c r="N5421" s="785"/>
      <c r="O5421" s="785"/>
      <c r="P5421" s="788"/>
      <c r="Q5421" s="788"/>
      <c r="R5421" s="785" t="s">
        <v>1961</v>
      </c>
      <c r="S5421" s="785" t="s">
        <v>2600</v>
      </c>
      <c r="T5421" s="785" t="s">
        <v>2077</v>
      </c>
      <c r="U5421" s="785" t="s">
        <v>11765</v>
      </c>
      <c r="V5421" s="785" t="s">
        <v>3070</v>
      </c>
      <c r="W5421" s="785" t="s">
        <v>2674</v>
      </c>
      <c r="X5421" s="785"/>
      <c r="Y5421" s="615" t="str">
        <f t="shared" si="84"/>
        <v>Nicholas Kimenyi</v>
      </c>
      <c r="Z5421" s="785" t="s">
        <v>2599</v>
      </c>
      <c r="AA5421" s="785" t="s">
        <v>4314</v>
      </c>
      <c r="AB5421" s="785" t="s">
        <v>2605</v>
      </c>
      <c r="AC5421" s="785" t="s">
        <v>2606</v>
      </c>
      <c r="AD5421" s="786">
        <v>42796</v>
      </c>
    </row>
    <row r="5422" spans="1:30" ht="15.75">
      <c r="A5422" s="785" t="s">
        <v>4301</v>
      </c>
      <c r="B5422" s="785" t="s">
        <v>32105</v>
      </c>
      <c r="C5422" s="785" t="s">
        <v>4303</v>
      </c>
      <c r="D5422" s="785" t="s">
        <v>2599</v>
      </c>
      <c r="E5422" s="785" t="s">
        <v>4912</v>
      </c>
      <c r="F5422" s="786">
        <v>42320</v>
      </c>
      <c r="G5422" s="785" t="s">
        <v>3240</v>
      </c>
      <c r="H5422" s="786">
        <v>42370</v>
      </c>
      <c r="I5422" s="785" t="s">
        <v>32106</v>
      </c>
      <c r="J5422" s="785" t="s">
        <v>627</v>
      </c>
      <c r="K5422" s="785" t="s">
        <v>32107</v>
      </c>
      <c r="L5422" s="785" t="s">
        <v>32108</v>
      </c>
      <c r="M5422" s="785"/>
      <c r="N5422" s="785"/>
      <c r="O5422" s="785"/>
      <c r="P5422" s="787">
        <v>36.800961999999998</v>
      </c>
      <c r="Q5422" s="787">
        <v>-1.8026869999999999</v>
      </c>
      <c r="R5422" s="785" t="s">
        <v>1325</v>
      </c>
      <c r="S5422" s="785" t="s">
        <v>3088</v>
      </c>
      <c r="T5422" s="785" t="s">
        <v>32109</v>
      </c>
      <c r="U5422" s="785" t="s">
        <v>32110</v>
      </c>
      <c r="V5422" s="785" t="s">
        <v>3070</v>
      </c>
      <c r="W5422" s="785" t="s">
        <v>4026</v>
      </c>
      <c r="X5422" s="785"/>
      <c r="Y5422" s="615" t="str">
        <f t="shared" si="84"/>
        <v>Joram Gathogo Mutahi</v>
      </c>
      <c r="Z5422" s="785" t="s">
        <v>2599</v>
      </c>
      <c r="AA5422" s="785" t="s">
        <v>4314</v>
      </c>
      <c r="AB5422" s="785" t="s">
        <v>2605</v>
      </c>
      <c r="AC5422" s="785" t="s">
        <v>2606</v>
      </c>
      <c r="AD5422" s="786">
        <v>42796</v>
      </c>
    </row>
    <row r="5423" spans="1:30" ht="15.75">
      <c r="A5423" s="785" t="s">
        <v>4301</v>
      </c>
      <c r="B5423" s="785" t="s">
        <v>5062</v>
      </c>
      <c r="C5423" s="785" t="s">
        <v>4303</v>
      </c>
      <c r="D5423" s="785" t="s">
        <v>2599</v>
      </c>
      <c r="E5423" s="785" t="s">
        <v>3013</v>
      </c>
      <c r="F5423" s="786">
        <v>42319</v>
      </c>
      <c r="G5423" s="785" t="s">
        <v>5063</v>
      </c>
      <c r="H5423" s="786">
        <v>42369</v>
      </c>
      <c r="I5423" s="785" t="s">
        <v>5064</v>
      </c>
      <c r="J5423" s="785" t="s">
        <v>629</v>
      </c>
      <c r="K5423" s="785" t="s">
        <v>5065</v>
      </c>
      <c r="L5423" s="785" t="s">
        <v>5066</v>
      </c>
      <c r="M5423" s="785"/>
      <c r="N5423" s="785"/>
      <c r="O5423" s="785"/>
      <c r="P5423" s="787">
        <v>37.142547999999998</v>
      </c>
      <c r="Q5423" s="787">
        <v>-1.053685</v>
      </c>
      <c r="R5423" s="785" t="s">
        <v>821</v>
      </c>
      <c r="S5423" s="785" t="s">
        <v>2791</v>
      </c>
      <c r="T5423" s="785" t="s">
        <v>5067</v>
      </c>
      <c r="U5423" s="785" t="s">
        <v>5068</v>
      </c>
      <c r="V5423" s="785" t="s">
        <v>3004</v>
      </c>
      <c r="W5423" s="785" t="s">
        <v>2693</v>
      </c>
      <c r="X5423" s="785" t="s">
        <v>2786</v>
      </c>
      <c r="Y5423" s="615" t="str">
        <f t="shared" si="84"/>
        <v>Andcol  Enterprises</v>
      </c>
      <c r="Z5423" s="785" t="s">
        <v>2599</v>
      </c>
      <c r="AA5423" s="785" t="s">
        <v>4349</v>
      </c>
      <c r="AB5423" s="785" t="s">
        <v>4052</v>
      </c>
      <c r="AC5423" s="785" t="s">
        <v>2606</v>
      </c>
      <c r="AD5423" s="786">
        <v>42881</v>
      </c>
    </row>
    <row r="5424" spans="1:30" ht="15.75">
      <c r="A5424" s="785" t="s">
        <v>4301</v>
      </c>
      <c r="B5424" s="785" t="s">
        <v>5858</v>
      </c>
      <c r="C5424" s="785" t="s">
        <v>4379</v>
      </c>
      <c r="D5424" s="785" t="s">
        <v>2703</v>
      </c>
      <c r="E5424" s="785" t="s">
        <v>3013</v>
      </c>
      <c r="F5424" s="786">
        <v>42319</v>
      </c>
      <c r="G5424" s="785" t="s">
        <v>5063</v>
      </c>
      <c r="H5424" s="786">
        <v>42369</v>
      </c>
      <c r="I5424" s="785" t="s">
        <v>5859</v>
      </c>
      <c r="J5424" s="785" t="s">
        <v>629</v>
      </c>
      <c r="K5424" s="785" t="s">
        <v>5860</v>
      </c>
      <c r="L5424" s="785" t="s">
        <v>5861</v>
      </c>
      <c r="M5424" s="785"/>
      <c r="N5424" s="785"/>
      <c r="O5424" s="785"/>
      <c r="P5424" s="787">
        <v>37.586951999999997</v>
      </c>
      <c r="Q5424" s="787">
        <v>-7.6981999999999995E-2</v>
      </c>
      <c r="R5424" s="785" t="s">
        <v>1104</v>
      </c>
      <c r="S5424" s="785" t="s">
        <v>2643</v>
      </c>
      <c r="T5424" s="785" t="s">
        <v>3454</v>
      </c>
      <c r="U5424" s="785" t="s">
        <v>5862</v>
      </c>
      <c r="V5424" s="785">
        <v>6</v>
      </c>
      <c r="W5424" s="785" t="s">
        <v>2608</v>
      </c>
      <c r="X5424" s="785" t="s">
        <v>2608</v>
      </c>
      <c r="Y5424" s="615" t="str">
        <f t="shared" si="84"/>
        <v>Biogas International Limited</v>
      </c>
      <c r="Z5424" s="785" t="s">
        <v>2599</v>
      </c>
      <c r="AA5424" s="785" t="s">
        <v>5464</v>
      </c>
      <c r="AB5424" s="785" t="s">
        <v>2609</v>
      </c>
      <c r="AC5424" s="785" t="s">
        <v>2610</v>
      </c>
      <c r="AD5424" s="786">
        <v>42796</v>
      </c>
    </row>
    <row r="5425" spans="1:30" ht="15.75">
      <c r="A5425" s="785" t="s">
        <v>4301</v>
      </c>
      <c r="B5425" s="785" t="s">
        <v>5873</v>
      </c>
      <c r="C5425" s="785" t="s">
        <v>4303</v>
      </c>
      <c r="D5425" s="785" t="s">
        <v>2599</v>
      </c>
      <c r="E5425" s="785" t="s">
        <v>3013</v>
      </c>
      <c r="F5425" s="786">
        <v>42319</v>
      </c>
      <c r="G5425" s="785" t="s">
        <v>5063</v>
      </c>
      <c r="H5425" s="786">
        <v>42369</v>
      </c>
      <c r="I5425" s="785" t="s">
        <v>5874</v>
      </c>
      <c r="J5425" s="785" t="s">
        <v>629</v>
      </c>
      <c r="K5425" s="785" t="s">
        <v>2612</v>
      </c>
      <c r="L5425" s="785" t="s">
        <v>5875</v>
      </c>
      <c r="M5425" s="785"/>
      <c r="N5425" s="785"/>
      <c r="O5425" s="785"/>
      <c r="P5425" s="787">
        <v>35.265096999999997</v>
      </c>
      <c r="Q5425" s="787">
        <v>-0.96826100000000004</v>
      </c>
      <c r="R5425" s="785" t="s">
        <v>1623</v>
      </c>
      <c r="S5425" s="785" t="s">
        <v>5876</v>
      </c>
      <c r="T5425" s="785" t="s">
        <v>5877</v>
      </c>
      <c r="U5425" s="785" t="s">
        <v>5877</v>
      </c>
      <c r="V5425" s="785" t="s">
        <v>2673</v>
      </c>
      <c r="W5425" s="785" t="s">
        <v>2608</v>
      </c>
      <c r="X5425" s="785" t="s">
        <v>2608</v>
      </c>
      <c r="Y5425" s="615" t="str">
        <f t="shared" si="84"/>
        <v>Biogas International Limited</v>
      </c>
      <c r="Z5425" s="785" t="s">
        <v>2599</v>
      </c>
      <c r="AA5425" s="785" t="s">
        <v>5464</v>
      </c>
      <c r="AB5425" s="785" t="s">
        <v>2609</v>
      </c>
      <c r="AC5425" s="785" t="s">
        <v>2610</v>
      </c>
      <c r="AD5425" s="786">
        <v>42796</v>
      </c>
    </row>
    <row r="5426" spans="1:30" ht="15.75">
      <c r="A5426" s="785" t="s">
        <v>4301</v>
      </c>
      <c r="B5426" s="785" t="s">
        <v>5910</v>
      </c>
      <c r="C5426" s="785" t="s">
        <v>4379</v>
      </c>
      <c r="D5426" s="785" t="s">
        <v>2703</v>
      </c>
      <c r="E5426" s="785" t="s">
        <v>3013</v>
      </c>
      <c r="F5426" s="786">
        <v>42319</v>
      </c>
      <c r="G5426" s="785" t="s">
        <v>5063</v>
      </c>
      <c r="H5426" s="786">
        <v>42369</v>
      </c>
      <c r="I5426" s="785" t="s">
        <v>5911</v>
      </c>
      <c r="J5426" s="785" t="s">
        <v>629</v>
      </c>
      <c r="K5426" s="785" t="s">
        <v>2612</v>
      </c>
      <c r="L5426" s="785" t="s">
        <v>5912</v>
      </c>
      <c r="M5426" s="785"/>
      <c r="N5426" s="785"/>
      <c r="O5426" s="785"/>
      <c r="P5426" s="787">
        <v>36.715625000000003</v>
      </c>
      <c r="Q5426" s="787">
        <v>-1.4129780000000001</v>
      </c>
      <c r="R5426" s="785" t="s">
        <v>1325</v>
      </c>
      <c r="S5426" s="785" t="s">
        <v>1326</v>
      </c>
      <c r="T5426" s="785" t="s">
        <v>3860</v>
      </c>
      <c r="U5426" s="785" t="s">
        <v>1011</v>
      </c>
      <c r="V5426" s="785" t="s">
        <v>2673</v>
      </c>
      <c r="W5426" s="785" t="s">
        <v>2608</v>
      </c>
      <c r="X5426" s="785" t="s">
        <v>2608</v>
      </c>
      <c r="Y5426" s="615" t="str">
        <f t="shared" si="84"/>
        <v>Biogas International Limited</v>
      </c>
      <c r="Z5426" s="785" t="s">
        <v>2599</v>
      </c>
      <c r="AA5426" s="785" t="s">
        <v>5464</v>
      </c>
      <c r="AB5426" s="785" t="s">
        <v>2609</v>
      </c>
      <c r="AC5426" s="785" t="s">
        <v>2610</v>
      </c>
      <c r="AD5426" s="786">
        <v>42825</v>
      </c>
    </row>
    <row r="5427" spans="1:30" ht="15.75">
      <c r="A5427" s="785" t="s">
        <v>4301</v>
      </c>
      <c r="B5427" s="785" t="s">
        <v>6026</v>
      </c>
      <c r="C5427" s="785" t="s">
        <v>4303</v>
      </c>
      <c r="D5427" s="785" t="s">
        <v>2599</v>
      </c>
      <c r="E5427" s="785" t="s">
        <v>4898</v>
      </c>
      <c r="F5427" s="786">
        <v>42329</v>
      </c>
      <c r="G5427" s="785" t="s">
        <v>5063</v>
      </c>
      <c r="H5427" s="786">
        <v>42369</v>
      </c>
      <c r="I5427" s="785" t="s">
        <v>6027</v>
      </c>
      <c r="J5427" s="785" t="s">
        <v>629</v>
      </c>
      <c r="K5427" s="785" t="s">
        <v>2612</v>
      </c>
      <c r="L5427" s="785" t="s">
        <v>6028</v>
      </c>
      <c r="M5427" s="785"/>
      <c r="N5427" s="785"/>
      <c r="O5427" s="785"/>
      <c r="P5427" s="787">
        <v>37.580469000000001</v>
      </c>
      <c r="Q5427" s="787">
        <v>-0.394957</v>
      </c>
      <c r="R5427" s="785" t="s">
        <v>1089</v>
      </c>
      <c r="S5427" s="785" t="s">
        <v>2731</v>
      </c>
      <c r="T5427" s="785" t="s">
        <v>3995</v>
      </c>
      <c r="U5427" s="785" t="s">
        <v>6029</v>
      </c>
      <c r="V5427" s="785" t="s">
        <v>6015</v>
      </c>
      <c r="W5427" s="785" t="s">
        <v>2608</v>
      </c>
      <c r="X5427" s="785" t="s">
        <v>2608</v>
      </c>
      <c r="Y5427" s="615" t="str">
        <f t="shared" si="84"/>
        <v>Biogas International Limited</v>
      </c>
      <c r="Z5427" s="785" t="s">
        <v>2599</v>
      </c>
      <c r="AA5427" s="785" t="s">
        <v>5464</v>
      </c>
      <c r="AB5427" s="785" t="s">
        <v>2609</v>
      </c>
      <c r="AC5427" s="785" t="s">
        <v>2610</v>
      </c>
      <c r="AD5427" s="786">
        <v>42796</v>
      </c>
    </row>
    <row r="5428" spans="1:30" ht="15.75">
      <c r="A5428" s="785" t="s">
        <v>4301</v>
      </c>
      <c r="B5428" s="785" t="s">
        <v>6193</v>
      </c>
      <c r="C5428" s="785" t="s">
        <v>4303</v>
      </c>
      <c r="D5428" s="785" t="s">
        <v>2599</v>
      </c>
      <c r="E5428" s="785" t="s">
        <v>3013</v>
      </c>
      <c r="F5428" s="786">
        <v>42319</v>
      </c>
      <c r="G5428" s="785" t="s">
        <v>5063</v>
      </c>
      <c r="H5428" s="786">
        <v>42369</v>
      </c>
      <c r="I5428" s="785" t="s">
        <v>3566</v>
      </c>
      <c r="J5428" s="785" t="s">
        <v>629</v>
      </c>
      <c r="K5428" s="785" t="s">
        <v>6194</v>
      </c>
      <c r="L5428" s="785" t="s">
        <v>6195</v>
      </c>
      <c r="M5428" s="785"/>
      <c r="N5428" s="785"/>
      <c r="O5428" s="785"/>
      <c r="P5428" s="787">
        <v>36.601467999999997</v>
      </c>
      <c r="Q5428" s="787">
        <v>-1.2447619999999999</v>
      </c>
      <c r="R5428" s="785" t="s">
        <v>821</v>
      </c>
      <c r="S5428" s="785" t="s">
        <v>1429</v>
      </c>
      <c r="T5428" s="785" t="s">
        <v>6196</v>
      </c>
      <c r="U5428" s="785" t="s">
        <v>2599</v>
      </c>
      <c r="V5428" s="785" t="s">
        <v>2673</v>
      </c>
      <c r="W5428" s="785" t="s">
        <v>2689</v>
      </c>
      <c r="X5428" s="785" t="s">
        <v>2689</v>
      </c>
      <c r="Y5428" s="615" t="str">
        <f t="shared" si="84"/>
        <v>Biotechno &amp; Services</v>
      </c>
      <c r="Z5428" s="785" t="s">
        <v>2599</v>
      </c>
      <c r="AA5428" s="785" t="s">
        <v>4349</v>
      </c>
      <c r="AB5428" s="785" t="s">
        <v>2605</v>
      </c>
      <c r="AC5428" s="785" t="s">
        <v>2606</v>
      </c>
      <c r="AD5428" s="786">
        <v>43314</v>
      </c>
    </row>
    <row r="5429" spans="1:30" ht="15.75">
      <c r="A5429" s="785" t="s">
        <v>4301</v>
      </c>
      <c r="B5429" s="785" t="s">
        <v>6244</v>
      </c>
      <c r="C5429" s="785" t="s">
        <v>4303</v>
      </c>
      <c r="D5429" s="785" t="s">
        <v>2599</v>
      </c>
      <c r="E5429" s="785" t="s">
        <v>3013</v>
      </c>
      <c r="F5429" s="786">
        <v>42319</v>
      </c>
      <c r="G5429" s="785" t="s">
        <v>5063</v>
      </c>
      <c r="H5429" s="786">
        <v>42369</v>
      </c>
      <c r="I5429" s="785" t="s">
        <v>6245</v>
      </c>
      <c r="J5429" s="785" t="s">
        <v>629</v>
      </c>
      <c r="K5429" s="785" t="s">
        <v>2612</v>
      </c>
      <c r="L5429" s="785" t="s">
        <v>6246</v>
      </c>
      <c r="M5429" s="785"/>
      <c r="N5429" s="785"/>
      <c r="O5429" s="785"/>
      <c r="P5429" s="787">
        <v>36.586357</v>
      </c>
      <c r="Q5429" s="787">
        <v>-1.170917</v>
      </c>
      <c r="R5429" s="785" t="s">
        <v>821</v>
      </c>
      <c r="S5429" s="785" t="s">
        <v>1884</v>
      </c>
      <c r="T5429" s="785" t="s">
        <v>3339</v>
      </c>
      <c r="U5429" s="785" t="s">
        <v>6247</v>
      </c>
      <c r="V5429" s="785" t="s">
        <v>2855</v>
      </c>
      <c r="W5429" s="785" t="s">
        <v>2689</v>
      </c>
      <c r="X5429" s="785" t="s">
        <v>2689</v>
      </c>
      <c r="Y5429" s="615" t="str">
        <f t="shared" si="84"/>
        <v>Biotechno &amp; Services</v>
      </c>
      <c r="Z5429" s="785" t="s">
        <v>2599</v>
      </c>
      <c r="AA5429" s="785" t="s">
        <v>4349</v>
      </c>
      <c r="AB5429" s="785" t="s">
        <v>2605</v>
      </c>
      <c r="AC5429" s="785" t="s">
        <v>2606</v>
      </c>
      <c r="AD5429" s="786">
        <v>43314</v>
      </c>
    </row>
    <row r="5430" spans="1:30" ht="15.75">
      <c r="A5430" s="785" t="s">
        <v>4301</v>
      </c>
      <c r="B5430" s="785" t="s">
        <v>6288</v>
      </c>
      <c r="C5430" s="785" t="s">
        <v>4379</v>
      </c>
      <c r="D5430" s="785" t="s">
        <v>2703</v>
      </c>
      <c r="E5430" s="785" t="s">
        <v>3013</v>
      </c>
      <c r="F5430" s="786">
        <v>42319</v>
      </c>
      <c r="G5430" s="785" t="s">
        <v>5063</v>
      </c>
      <c r="H5430" s="786">
        <v>42369</v>
      </c>
      <c r="I5430" s="785" t="s">
        <v>6289</v>
      </c>
      <c r="J5430" s="785" t="s">
        <v>627</v>
      </c>
      <c r="K5430" s="785" t="s">
        <v>6290</v>
      </c>
      <c r="L5430" s="785" t="s">
        <v>6291</v>
      </c>
      <c r="M5430" s="785"/>
      <c r="N5430" s="785"/>
      <c r="O5430" s="785"/>
      <c r="P5430" s="787">
        <v>36.681285000000003</v>
      </c>
      <c r="Q5430" s="787">
        <v>-1.390137</v>
      </c>
      <c r="R5430" s="785" t="s">
        <v>1325</v>
      </c>
      <c r="S5430" s="785" t="s">
        <v>1326</v>
      </c>
      <c r="T5430" s="785" t="s">
        <v>6292</v>
      </c>
      <c r="U5430" s="785" t="s">
        <v>6292</v>
      </c>
      <c r="V5430" s="785" t="s">
        <v>3004</v>
      </c>
      <c r="W5430" s="785" t="s">
        <v>2689</v>
      </c>
      <c r="X5430" s="785" t="s">
        <v>2689</v>
      </c>
      <c r="Y5430" s="615" t="str">
        <f t="shared" si="84"/>
        <v>Biotechno &amp; Services</v>
      </c>
      <c r="Z5430" s="785" t="s">
        <v>2599</v>
      </c>
      <c r="AA5430" s="785" t="s">
        <v>4349</v>
      </c>
      <c r="AB5430" s="785" t="s">
        <v>2605</v>
      </c>
      <c r="AC5430" s="785" t="s">
        <v>2606</v>
      </c>
      <c r="AD5430" s="786">
        <v>42831</v>
      </c>
    </row>
    <row r="5431" spans="1:30" ht="15.75">
      <c r="A5431" s="785" t="s">
        <v>4301</v>
      </c>
      <c r="B5431" s="785" t="s">
        <v>7476</v>
      </c>
      <c r="C5431" s="785" t="s">
        <v>4303</v>
      </c>
      <c r="D5431" s="785" t="s">
        <v>2599</v>
      </c>
      <c r="E5431" s="785" t="s">
        <v>3013</v>
      </c>
      <c r="F5431" s="786">
        <v>42319</v>
      </c>
      <c r="G5431" s="785" t="s">
        <v>5063</v>
      </c>
      <c r="H5431" s="786">
        <v>42369</v>
      </c>
      <c r="I5431" s="785" t="s">
        <v>7477</v>
      </c>
      <c r="J5431" s="785" t="s">
        <v>627</v>
      </c>
      <c r="K5431" s="785" t="s">
        <v>2612</v>
      </c>
      <c r="L5431" s="785" t="s">
        <v>7478</v>
      </c>
      <c r="M5431" s="785"/>
      <c r="N5431" s="785"/>
      <c r="O5431" s="785"/>
      <c r="P5431" s="787">
        <v>37.528368999999998</v>
      </c>
      <c r="Q5431" s="787">
        <v>-0.417877</v>
      </c>
      <c r="R5431" s="785" t="s">
        <v>1089</v>
      </c>
      <c r="S5431" s="785" t="s">
        <v>2731</v>
      </c>
      <c r="T5431" s="785" t="s">
        <v>7479</v>
      </c>
      <c r="U5431" s="785" t="s">
        <v>1861</v>
      </c>
      <c r="V5431" s="785" t="s">
        <v>3004</v>
      </c>
      <c r="W5431" s="785" t="s">
        <v>3005</v>
      </c>
      <c r="X5431" s="785" t="s">
        <v>3005</v>
      </c>
      <c r="Y5431" s="615" t="str">
        <f t="shared" si="84"/>
        <v>Eastern Bioteck</v>
      </c>
      <c r="Z5431" s="785" t="s">
        <v>2599</v>
      </c>
      <c r="AA5431" s="785" t="s">
        <v>4349</v>
      </c>
      <c r="AB5431" s="785" t="s">
        <v>2605</v>
      </c>
      <c r="AC5431" s="785" t="s">
        <v>2606</v>
      </c>
      <c r="AD5431" s="786">
        <v>43314</v>
      </c>
    </row>
    <row r="5432" spans="1:30" ht="15.75">
      <c r="A5432" s="785" t="s">
        <v>4301</v>
      </c>
      <c r="B5432" s="785" t="s">
        <v>8704</v>
      </c>
      <c r="C5432" s="785" t="s">
        <v>4303</v>
      </c>
      <c r="D5432" s="785" t="s">
        <v>2599</v>
      </c>
      <c r="E5432" s="785" t="s">
        <v>3013</v>
      </c>
      <c r="F5432" s="786">
        <v>42319</v>
      </c>
      <c r="G5432" s="785" t="s">
        <v>5063</v>
      </c>
      <c r="H5432" s="786">
        <v>42369</v>
      </c>
      <c r="I5432" s="785" t="s">
        <v>8705</v>
      </c>
      <c r="J5432" s="785" t="s">
        <v>629</v>
      </c>
      <c r="K5432" s="785" t="s">
        <v>2612</v>
      </c>
      <c r="L5432" s="785" t="s">
        <v>8706</v>
      </c>
      <c r="M5432" s="785"/>
      <c r="N5432" s="785"/>
      <c r="O5432" s="785"/>
      <c r="P5432" s="787">
        <v>36.939807000000002</v>
      </c>
      <c r="Q5432" s="787">
        <v>-1.0000500000000001</v>
      </c>
      <c r="R5432" s="785" t="s">
        <v>821</v>
      </c>
      <c r="S5432" s="785" t="s">
        <v>2120</v>
      </c>
      <c r="T5432" s="785" t="s">
        <v>2121</v>
      </c>
      <c r="U5432" s="785" t="s">
        <v>2787</v>
      </c>
      <c r="V5432" s="785" t="s">
        <v>2673</v>
      </c>
      <c r="W5432" s="785" t="s">
        <v>2707</v>
      </c>
      <c r="X5432" s="785" t="s">
        <v>2707</v>
      </c>
      <c r="Y5432" s="615" t="str">
        <f t="shared" si="84"/>
        <v>Fagaden Enterprises</v>
      </c>
      <c r="Z5432" s="785" t="s">
        <v>2599</v>
      </c>
      <c r="AA5432" s="785" t="s">
        <v>4349</v>
      </c>
      <c r="AB5432" s="785" t="s">
        <v>2605</v>
      </c>
      <c r="AC5432" s="785" t="s">
        <v>2606</v>
      </c>
      <c r="AD5432" s="786">
        <v>42940</v>
      </c>
    </row>
    <row r="5433" spans="1:30" ht="15.75">
      <c r="A5433" s="785" t="s">
        <v>4301</v>
      </c>
      <c r="B5433" s="785" t="s">
        <v>8750</v>
      </c>
      <c r="C5433" s="785" t="s">
        <v>4303</v>
      </c>
      <c r="D5433" s="785" t="s">
        <v>2599</v>
      </c>
      <c r="E5433" s="785" t="s">
        <v>3013</v>
      </c>
      <c r="F5433" s="786">
        <v>42319</v>
      </c>
      <c r="G5433" s="785" t="s">
        <v>5063</v>
      </c>
      <c r="H5433" s="786">
        <v>42369</v>
      </c>
      <c r="I5433" s="785" t="s">
        <v>8751</v>
      </c>
      <c r="J5433" s="785" t="s">
        <v>629</v>
      </c>
      <c r="K5433" s="785" t="s">
        <v>8752</v>
      </c>
      <c r="L5433" s="785" t="s">
        <v>8753</v>
      </c>
      <c r="M5433" s="785"/>
      <c r="N5433" s="785"/>
      <c r="O5433" s="785"/>
      <c r="P5433" s="787">
        <v>37.175418000000001</v>
      </c>
      <c r="Q5433" s="787">
        <v>-0.81630499999999995</v>
      </c>
      <c r="R5433" s="785" t="s">
        <v>1030</v>
      </c>
      <c r="S5433" s="785" t="s">
        <v>3500</v>
      </c>
      <c r="T5433" s="785" t="s">
        <v>2776</v>
      </c>
      <c r="U5433" s="785" t="s">
        <v>8754</v>
      </c>
      <c r="V5433" s="785" t="s">
        <v>2855</v>
      </c>
      <c r="W5433" s="785" t="s">
        <v>2707</v>
      </c>
      <c r="X5433" s="785" t="s">
        <v>2707</v>
      </c>
      <c r="Y5433" s="615" t="str">
        <f t="shared" si="84"/>
        <v>Fagaden Enterprises</v>
      </c>
      <c r="Z5433" s="785" t="s">
        <v>8492</v>
      </c>
      <c r="AA5433" s="785" t="s">
        <v>4349</v>
      </c>
      <c r="AB5433" s="785" t="s">
        <v>2605</v>
      </c>
      <c r="AC5433" s="785" t="s">
        <v>2606</v>
      </c>
      <c r="AD5433" s="786">
        <v>42879</v>
      </c>
    </row>
    <row r="5434" spans="1:30" ht="15.75">
      <c r="A5434" s="785" t="s">
        <v>4301</v>
      </c>
      <c r="B5434" s="785" t="s">
        <v>9475</v>
      </c>
      <c r="C5434" s="785" t="s">
        <v>4303</v>
      </c>
      <c r="D5434" s="785" t="s">
        <v>2599</v>
      </c>
      <c r="E5434" s="785" t="s">
        <v>3013</v>
      </c>
      <c r="F5434" s="786">
        <v>42319</v>
      </c>
      <c r="G5434" s="785" t="s">
        <v>5063</v>
      </c>
      <c r="H5434" s="786">
        <v>42369</v>
      </c>
      <c r="I5434" s="785" t="s">
        <v>9476</v>
      </c>
      <c r="J5434" s="785" t="s">
        <v>629</v>
      </c>
      <c r="K5434" s="785" t="s">
        <v>9477</v>
      </c>
      <c r="L5434" s="785" t="s">
        <v>9478</v>
      </c>
      <c r="M5434" s="785"/>
      <c r="N5434" s="785"/>
      <c r="O5434" s="785"/>
      <c r="P5434" s="787">
        <v>36.827185</v>
      </c>
      <c r="Q5434" s="787">
        <v>-1.6861980000000001</v>
      </c>
      <c r="R5434" s="785" t="s">
        <v>1325</v>
      </c>
      <c r="S5434" s="785" t="s">
        <v>3124</v>
      </c>
      <c r="T5434" s="785" t="s">
        <v>3952</v>
      </c>
      <c r="U5434" s="785" t="s">
        <v>9479</v>
      </c>
      <c r="V5434" s="785">
        <v>48</v>
      </c>
      <c r="W5434" s="785" t="s">
        <v>3212</v>
      </c>
      <c r="X5434" s="785" t="s">
        <v>3212</v>
      </c>
      <c r="Y5434" s="615" t="str">
        <f t="shared" si="84"/>
        <v>Francis Kamande</v>
      </c>
      <c r="Z5434" s="785" t="s">
        <v>2599</v>
      </c>
      <c r="AA5434" s="785" t="s">
        <v>4314</v>
      </c>
      <c r="AB5434" s="785" t="s">
        <v>2605</v>
      </c>
      <c r="AC5434" s="785" t="s">
        <v>2606</v>
      </c>
      <c r="AD5434" s="786">
        <v>42837</v>
      </c>
    </row>
    <row r="5435" spans="1:30" ht="15.75">
      <c r="A5435" s="785" t="s">
        <v>4301</v>
      </c>
      <c r="B5435" s="785" t="s">
        <v>10985</v>
      </c>
      <c r="C5435" s="785" t="s">
        <v>4303</v>
      </c>
      <c r="D5435" s="785" t="s">
        <v>2599</v>
      </c>
      <c r="E5435" s="785" t="s">
        <v>3013</v>
      </c>
      <c r="F5435" s="786">
        <v>42319</v>
      </c>
      <c r="G5435" s="785" t="s">
        <v>5063</v>
      </c>
      <c r="H5435" s="786">
        <v>42369</v>
      </c>
      <c r="I5435" s="785" t="s">
        <v>10986</v>
      </c>
      <c r="J5435" s="785" t="s">
        <v>629</v>
      </c>
      <c r="K5435" s="785" t="s">
        <v>10987</v>
      </c>
      <c r="L5435" s="785" t="s">
        <v>10988</v>
      </c>
      <c r="M5435" s="785"/>
      <c r="N5435" s="785"/>
      <c r="O5435" s="785"/>
      <c r="P5435" s="787">
        <v>36.995334</v>
      </c>
      <c r="Q5435" s="787">
        <v>-0.73585400000000001</v>
      </c>
      <c r="R5435" s="785" t="s">
        <v>1030</v>
      </c>
      <c r="S5435" s="785" t="s">
        <v>2993</v>
      </c>
      <c r="T5435" s="785" t="s">
        <v>10989</v>
      </c>
      <c r="U5435" s="785" t="s">
        <v>2830</v>
      </c>
      <c r="V5435" s="785" t="s">
        <v>2855</v>
      </c>
      <c r="W5435" s="785" t="s">
        <v>3461</v>
      </c>
      <c r="X5435" s="785" t="s">
        <v>3461</v>
      </c>
      <c r="Y5435" s="615" t="str">
        <f t="shared" si="84"/>
        <v>Gilbert Mwangi Gitau</v>
      </c>
      <c r="Z5435" s="785" t="s">
        <v>2599</v>
      </c>
      <c r="AA5435" s="785" t="s">
        <v>4314</v>
      </c>
      <c r="AB5435" s="785" t="s">
        <v>2605</v>
      </c>
      <c r="AC5435" s="785" t="s">
        <v>2606</v>
      </c>
      <c r="AD5435" s="786">
        <v>42796</v>
      </c>
    </row>
    <row r="5436" spans="1:30" ht="15.75">
      <c r="A5436" s="785" t="s">
        <v>4301</v>
      </c>
      <c r="B5436" s="785" t="s">
        <v>13192</v>
      </c>
      <c r="C5436" s="785" t="s">
        <v>4303</v>
      </c>
      <c r="D5436" s="785" t="s">
        <v>2599</v>
      </c>
      <c r="E5436" s="785" t="s">
        <v>3013</v>
      </c>
      <c r="F5436" s="786">
        <v>42319</v>
      </c>
      <c r="G5436" s="785" t="s">
        <v>5063</v>
      </c>
      <c r="H5436" s="786">
        <v>42369</v>
      </c>
      <c r="I5436" s="785" t="s">
        <v>13193</v>
      </c>
      <c r="J5436" s="785" t="s">
        <v>629</v>
      </c>
      <c r="K5436" s="785" t="s">
        <v>13194</v>
      </c>
      <c r="L5436" s="785" t="s">
        <v>13195</v>
      </c>
      <c r="M5436" s="785"/>
      <c r="N5436" s="785"/>
      <c r="O5436" s="785"/>
      <c r="P5436" s="787">
        <v>36.687294000000001</v>
      </c>
      <c r="Q5436" s="787">
        <v>1.0885069999999999</v>
      </c>
      <c r="R5436" s="785" t="s">
        <v>4535</v>
      </c>
      <c r="S5436" s="785" t="s">
        <v>4536</v>
      </c>
      <c r="T5436" s="785" t="s">
        <v>8576</v>
      </c>
      <c r="U5436" s="785" t="s">
        <v>2599</v>
      </c>
      <c r="V5436" s="785" t="s">
        <v>3070</v>
      </c>
      <c r="W5436" s="785" t="s">
        <v>13153</v>
      </c>
      <c r="X5436" s="785" t="s">
        <v>13153</v>
      </c>
      <c r="Y5436" s="615" t="str">
        <f t="shared" si="84"/>
        <v>James Nyota</v>
      </c>
      <c r="Z5436" s="785" t="s">
        <v>2599</v>
      </c>
      <c r="AA5436" s="785" t="s">
        <v>4314</v>
      </c>
      <c r="AB5436" s="785" t="s">
        <v>2605</v>
      </c>
      <c r="AC5436" s="785" t="s">
        <v>2606</v>
      </c>
      <c r="AD5436" s="786">
        <v>43314</v>
      </c>
    </row>
    <row r="5437" spans="1:30" ht="15.75">
      <c r="A5437" s="785" t="s">
        <v>4301</v>
      </c>
      <c r="B5437" s="785" t="s">
        <v>14159</v>
      </c>
      <c r="C5437" s="785" t="s">
        <v>4303</v>
      </c>
      <c r="D5437" s="785" t="s">
        <v>2599</v>
      </c>
      <c r="E5437" s="785" t="s">
        <v>3013</v>
      </c>
      <c r="F5437" s="786">
        <v>42319</v>
      </c>
      <c r="G5437" s="785" t="s">
        <v>5063</v>
      </c>
      <c r="H5437" s="786">
        <v>42369</v>
      </c>
      <c r="I5437" s="785" t="s">
        <v>14160</v>
      </c>
      <c r="J5437" s="785" t="s">
        <v>629</v>
      </c>
      <c r="K5437" s="785" t="s">
        <v>14161</v>
      </c>
      <c r="L5437" s="785" t="s">
        <v>14162</v>
      </c>
      <c r="M5437" s="785"/>
      <c r="N5437" s="785"/>
      <c r="O5437" s="785"/>
      <c r="P5437" s="787">
        <v>37.624772999999998</v>
      </c>
      <c r="Q5437" s="787">
        <v>-2.9778280000000001</v>
      </c>
      <c r="R5437" s="785" t="s">
        <v>1325</v>
      </c>
      <c r="S5437" s="785" t="s">
        <v>2847</v>
      </c>
      <c r="T5437" s="785" t="s">
        <v>1325</v>
      </c>
      <c r="U5437" s="785" t="s">
        <v>14163</v>
      </c>
      <c r="V5437" s="785" t="s">
        <v>3004</v>
      </c>
      <c r="W5437" s="785" t="s">
        <v>2849</v>
      </c>
      <c r="X5437" s="785" t="s">
        <v>3915</v>
      </c>
      <c r="Y5437" s="615" t="str">
        <f t="shared" si="84"/>
        <v>John Chege</v>
      </c>
      <c r="Z5437" s="785" t="s">
        <v>2599</v>
      </c>
      <c r="AA5437" s="785" t="s">
        <v>5464</v>
      </c>
      <c r="AB5437" s="785" t="s">
        <v>2605</v>
      </c>
      <c r="AC5437" s="785" t="s">
        <v>2606</v>
      </c>
      <c r="AD5437" s="786">
        <v>43038</v>
      </c>
    </row>
    <row r="5438" spans="1:30" ht="15.75">
      <c r="A5438" s="785" t="s">
        <v>4301</v>
      </c>
      <c r="B5438" s="785" t="s">
        <v>14224</v>
      </c>
      <c r="C5438" s="785" t="s">
        <v>4303</v>
      </c>
      <c r="D5438" s="785" t="s">
        <v>2599</v>
      </c>
      <c r="E5438" s="785" t="s">
        <v>3013</v>
      </c>
      <c r="F5438" s="786">
        <v>42319</v>
      </c>
      <c r="G5438" s="785" t="s">
        <v>5063</v>
      </c>
      <c r="H5438" s="786">
        <v>42369</v>
      </c>
      <c r="I5438" s="785" t="s">
        <v>14225</v>
      </c>
      <c r="J5438" s="785" t="s">
        <v>629</v>
      </c>
      <c r="K5438" s="785" t="s">
        <v>14226</v>
      </c>
      <c r="L5438" s="785" t="s">
        <v>14227</v>
      </c>
      <c r="M5438" s="785"/>
      <c r="N5438" s="785"/>
      <c r="O5438" s="785"/>
      <c r="P5438" s="787">
        <v>36.461292999999998</v>
      </c>
      <c r="Q5438" s="787">
        <v>0.24277000000000001</v>
      </c>
      <c r="R5438" s="785" t="s">
        <v>960</v>
      </c>
      <c r="S5438" s="785" t="s">
        <v>1898</v>
      </c>
      <c r="T5438" s="785" t="s">
        <v>1899</v>
      </c>
      <c r="U5438" s="785" t="s">
        <v>3657</v>
      </c>
      <c r="V5438" s="785" t="s">
        <v>2855</v>
      </c>
      <c r="W5438" s="785" t="s">
        <v>3296</v>
      </c>
      <c r="X5438" s="785" t="s">
        <v>3296</v>
      </c>
      <c r="Y5438" s="615" t="str">
        <f t="shared" si="84"/>
        <v>John Kariuki</v>
      </c>
      <c r="Z5438" s="785" t="s">
        <v>2599</v>
      </c>
      <c r="AA5438" s="785" t="s">
        <v>4314</v>
      </c>
      <c r="AB5438" s="785" t="s">
        <v>2605</v>
      </c>
      <c r="AC5438" s="785" t="s">
        <v>2606</v>
      </c>
      <c r="AD5438" s="786">
        <v>42796</v>
      </c>
    </row>
    <row r="5439" spans="1:30" ht="15.75">
      <c r="A5439" s="785" t="s">
        <v>4301</v>
      </c>
      <c r="B5439" s="785" t="s">
        <v>14228</v>
      </c>
      <c r="C5439" s="785" t="s">
        <v>4303</v>
      </c>
      <c r="D5439" s="785" t="s">
        <v>2599</v>
      </c>
      <c r="E5439" s="785" t="s">
        <v>3013</v>
      </c>
      <c r="F5439" s="786">
        <v>42319</v>
      </c>
      <c r="G5439" s="785" t="s">
        <v>5063</v>
      </c>
      <c r="H5439" s="786">
        <v>42369</v>
      </c>
      <c r="I5439" s="785" t="s">
        <v>14229</v>
      </c>
      <c r="J5439" s="785" t="s">
        <v>629</v>
      </c>
      <c r="K5439" s="785" t="s">
        <v>2612</v>
      </c>
      <c r="L5439" s="785" t="s">
        <v>14230</v>
      </c>
      <c r="M5439" s="785"/>
      <c r="N5439" s="785"/>
      <c r="O5439" s="785"/>
      <c r="P5439" s="787">
        <v>36.461987000000001</v>
      </c>
      <c r="Q5439" s="787">
        <v>0.23582500000000001</v>
      </c>
      <c r="R5439" s="785" t="s">
        <v>960</v>
      </c>
      <c r="S5439" s="785" t="s">
        <v>1898</v>
      </c>
      <c r="T5439" s="785" t="s">
        <v>1899</v>
      </c>
      <c r="U5439" s="785" t="s">
        <v>3657</v>
      </c>
      <c r="V5439" s="785">
        <v>8</v>
      </c>
      <c r="W5439" s="785" t="s">
        <v>3296</v>
      </c>
      <c r="X5439" s="785" t="s">
        <v>3296</v>
      </c>
      <c r="Y5439" s="615" t="str">
        <f t="shared" si="84"/>
        <v>John Kariuki</v>
      </c>
      <c r="Z5439" s="785" t="s">
        <v>2599</v>
      </c>
      <c r="AA5439" s="785" t="s">
        <v>4314</v>
      </c>
      <c r="AB5439" s="785" t="s">
        <v>2605</v>
      </c>
      <c r="AC5439" s="785" t="s">
        <v>2606</v>
      </c>
      <c r="AD5439" s="786">
        <v>42796</v>
      </c>
    </row>
    <row r="5440" spans="1:30" ht="15.75">
      <c r="A5440" s="785" t="s">
        <v>4301</v>
      </c>
      <c r="B5440" s="785" t="s">
        <v>14595</v>
      </c>
      <c r="C5440" s="785" t="s">
        <v>4303</v>
      </c>
      <c r="D5440" s="785" t="s">
        <v>2599</v>
      </c>
      <c r="E5440" s="785" t="s">
        <v>3013</v>
      </c>
      <c r="F5440" s="786">
        <v>42319</v>
      </c>
      <c r="G5440" s="785" t="s">
        <v>5063</v>
      </c>
      <c r="H5440" s="786">
        <v>42369</v>
      </c>
      <c r="I5440" s="785" t="s">
        <v>14596</v>
      </c>
      <c r="J5440" s="785" t="s">
        <v>629</v>
      </c>
      <c r="K5440" s="785" t="s">
        <v>2612</v>
      </c>
      <c r="L5440" s="785" t="s">
        <v>14597</v>
      </c>
      <c r="M5440" s="785"/>
      <c r="N5440" s="785"/>
      <c r="O5440" s="785"/>
      <c r="P5440" s="787">
        <v>36.775395000000003</v>
      </c>
      <c r="Q5440" s="787">
        <v>-1.8473170000000001</v>
      </c>
      <c r="R5440" s="785" t="s">
        <v>1325</v>
      </c>
      <c r="S5440" s="785" t="s">
        <v>3088</v>
      </c>
      <c r="T5440" s="785" t="s">
        <v>14598</v>
      </c>
      <c r="U5440" s="785" t="s">
        <v>14599</v>
      </c>
      <c r="V5440" s="785" t="s">
        <v>3070</v>
      </c>
      <c r="W5440" s="785" t="s">
        <v>4026</v>
      </c>
      <c r="X5440" s="785" t="s">
        <v>4026</v>
      </c>
      <c r="Y5440" s="615" t="str">
        <f t="shared" si="84"/>
        <v>Joram Gathogo Mutahi</v>
      </c>
      <c r="Z5440" s="785" t="s">
        <v>2599</v>
      </c>
      <c r="AA5440" s="785" t="s">
        <v>4314</v>
      </c>
      <c r="AB5440" s="785" t="s">
        <v>2605</v>
      </c>
      <c r="AC5440" s="785" t="s">
        <v>2606</v>
      </c>
      <c r="AD5440" s="786">
        <v>42843</v>
      </c>
    </row>
    <row r="5441" spans="1:30" ht="15.75">
      <c r="A5441" s="785" t="s">
        <v>4301</v>
      </c>
      <c r="B5441" s="785" t="s">
        <v>14836</v>
      </c>
      <c r="C5441" s="785" t="s">
        <v>4303</v>
      </c>
      <c r="D5441" s="785" t="s">
        <v>2599</v>
      </c>
      <c r="E5441" s="785" t="s">
        <v>3013</v>
      </c>
      <c r="F5441" s="786">
        <v>42319</v>
      </c>
      <c r="G5441" s="785" t="s">
        <v>5063</v>
      </c>
      <c r="H5441" s="786">
        <v>42369</v>
      </c>
      <c r="I5441" s="785" t="s">
        <v>14837</v>
      </c>
      <c r="J5441" s="785" t="s">
        <v>627</v>
      </c>
      <c r="K5441" s="785" t="s">
        <v>14838</v>
      </c>
      <c r="L5441" s="785" t="s">
        <v>14839</v>
      </c>
      <c r="M5441" s="785"/>
      <c r="N5441" s="785"/>
      <c r="O5441" s="785"/>
      <c r="P5441" s="787">
        <v>36.827309999999997</v>
      </c>
      <c r="Q5441" s="787">
        <v>-1.0706260000000001</v>
      </c>
      <c r="R5441" s="785" t="s">
        <v>821</v>
      </c>
      <c r="S5441" s="785" t="s">
        <v>871</v>
      </c>
      <c r="T5441" s="785" t="s">
        <v>2712</v>
      </c>
      <c r="U5441" s="785" t="s">
        <v>3069</v>
      </c>
      <c r="V5441" s="785" t="s">
        <v>2855</v>
      </c>
      <c r="W5441" s="785" t="s">
        <v>2714</v>
      </c>
      <c r="X5441" s="785" t="s">
        <v>2714</v>
      </c>
      <c r="Y5441" s="615" t="str">
        <f t="shared" si="84"/>
        <v>Joseph Ndua Tatu</v>
      </c>
      <c r="Z5441" s="785" t="s">
        <v>2599</v>
      </c>
      <c r="AA5441" s="785" t="s">
        <v>4314</v>
      </c>
      <c r="AB5441" s="785" t="s">
        <v>2876</v>
      </c>
      <c r="AC5441" s="785" t="s">
        <v>2606</v>
      </c>
      <c r="AD5441" s="786">
        <v>42796</v>
      </c>
    </row>
    <row r="5442" spans="1:30" ht="15.75">
      <c r="A5442" s="785" t="s">
        <v>4301</v>
      </c>
      <c r="B5442" s="785" t="s">
        <v>14850</v>
      </c>
      <c r="C5442" s="785" t="s">
        <v>4303</v>
      </c>
      <c r="D5442" s="785" t="s">
        <v>2599</v>
      </c>
      <c r="E5442" s="785" t="s">
        <v>3013</v>
      </c>
      <c r="F5442" s="786">
        <v>42319</v>
      </c>
      <c r="G5442" s="785" t="s">
        <v>5063</v>
      </c>
      <c r="H5442" s="786">
        <v>42369</v>
      </c>
      <c r="I5442" s="785" t="s">
        <v>14851</v>
      </c>
      <c r="J5442" s="785" t="s">
        <v>627</v>
      </c>
      <c r="K5442" s="785" t="s">
        <v>2612</v>
      </c>
      <c r="L5442" s="785" t="s">
        <v>14852</v>
      </c>
      <c r="M5442" s="785" t="s">
        <v>14853</v>
      </c>
      <c r="N5442" s="785"/>
      <c r="O5442" s="785"/>
      <c r="P5442" s="787">
        <v>36.836331000000001</v>
      </c>
      <c r="Q5442" s="787">
        <v>-1.079833</v>
      </c>
      <c r="R5442" s="785" t="s">
        <v>821</v>
      </c>
      <c r="S5442" s="785" t="s">
        <v>871</v>
      </c>
      <c r="T5442" s="785" t="s">
        <v>2712</v>
      </c>
      <c r="U5442" s="785" t="s">
        <v>14854</v>
      </c>
      <c r="V5442" s="785">
        <v>8</v>
      </c>
      <c r="W5442" s="785" t="s">
        <v>2714</v>
      </c>
      <c r="X5442" s="785" t="s">
        <v>2714</v>
      </c>
      <c r="Y5442" s="615" t="str">
        <f t="shared" ref="Y5442:Y5486" si="85">IF(X5442="",W5442,X5442)</f>
        <v>Joseph Ndua Tatu</v>
      </c>
      <c r="Z5442" s="785" t="s">
        <v>2599</v>
      </c>
      <c r="AA5442" s="785" t="s">
        <v>4314</v>
      </c>
      <c r="AB5442" s="785" t="s">
        <v>2683</v>
      </c>
      <c r="AC5442" s="785" t="s">
        <v>2606</v>
      </c>
      <c r="AD5442" s="786">
        <v>42871</v>
      </c>
    </row>
    <row r="5443" spans="1:30" ht="15.75">
      <c r="A5443" s="785" t="s">
        <v>4301</v>
      </c>
      <c r="B5443" s="785" t="s">
        <v>14888</v>
      </c>
      <c r="C5443" s="785" t="s">
        <v>4303</v>
      </c>
      <c r="D5443" s="785" t="s">
        <v>2599</v>
      </c>
      <c r="E5443" s="785" t="s">
        <v>3013</v>
      </c>
      <c r="F5443" s="786">
        <v>42319</v>
      </c>
      <c r="G5443" s="785" t="s">
        <v>5063</v>
      </c>
      <c r="H5443" s="786">
        <v>42369</v>
      </c>
      <c r="I5443" s="785" t="s">
        <v>14889</v>
      </c>
      <c r="J5443" s="785" t="s">
        <v>627</v>
      </c>
      <c r="K5443" s="785" t="s">
        <v>2612</v>
      </c>
      <c r="L5443" s="785" t="s">
        <v>14890</v>
      </c>
      <c r="M5443" s="785"/>
      <c r="N5443" s="785"/>
      <c r="O5443" s="785" t="s">
        <v>3710</v>
      </c>
      <c r="P5443" s="787">
        <v>36.839165999999999</v>
      </c>
      <c r="Q5443" s="787">
        <v>-1.0701590000000001</v>
      </c>
      <c r="R5443" s="785" t="s">
        <v>821</v>
      </c>
      <c r="S5443" s="785" t="s">
        <v>871</v>
      </c>
      <c r="T5443" s="785" t="s">
        <v>2712</v>
      </c>
      <c r="U5443" s="785" t="s">
        <v>14891</v>
      </c>
      <c r="V5443" s="785" t="s">
        <v>3004</v>
      </c>
      <c r="W5443" s="785" t="s">
        <v>2714</v>
      </c>
      <c r="X5443" s="785" t="s">
        <v>2714</v>
      </c>
      <c r="Y5443" s="615" t="str">
        <f t="shared" si="85"/>
        <v>Joseph Ndua Tatu</v>
      </c>
      <c r="Z5443" s="785" t="s">
        <v>2599</v>
      </c>
      <c r="AA5443" s="785" t="s">
        <v>4314</v>
      </c>
      <c r="AB5443" s="785" t="s">
        <v>2605</v>
      </c>
      <c r="AC5443" s="785" t="s">
        <v>2606</v>
      </c>
      <c r="AD5443" s="786">
        <v>42860</v>
      </c>
    </row>
    <row r="5444" spans="1:30" ht="15.75">
      <c r="A5444" s="785" t="s">
        <v>4301</v>
      </c>
      <c r="B5444" s="785" t="s">
        <v>14897</v>
      </c>
      <c r="C5444" s="785" t="s">
        <v>4303</v>
      </c>
      <c r="D5444" s="785" t="s">
        <v>2599</v>
      </c>
      <c r="E5444" s="785" t="s">
        <v>3013</v>
      </c>
      <c r="F5444" s="786">
        <v>42319</v>
      </c>
      <c r="G5444" s="785" t="s">
        <v>5063</v>
      </c>
      <c r="H5444" s="786">
        <v>42369</v>
      </c>
      <c r="I5444" s="785" t="s">
        <v>14898</v>
      </c>
      <c r="J5444" s="785" t="s">
        <v>627</v>
      </c>
      <c r="K5444" s="785" t="s">
        <v>2612</v>
      </c>
      <c r="L5444" s="785" t="s">
        <v>14899</v>
      </c>
      <c r="M5444" s="785"/>
      <c r="N5444" s="785"/>
      <c r="O5444" s="785"/>
      <c r="P5444" s="787">
        <v>36.842821999999998</v>
      </c>
      <c r="Q5444" s="787">
        <v>-1.0736760000000001</v>
      </c>
      <c r="R5444" s="785" t="s">
        <v>821</v>
      </c>
      <c r="S5444" s="785" t="s">
        <v>871</v>
      </c>
      <c r="T5444" s="785" t="s">
        <v>2712</v>
      </c>
      <c r="U5444" s="785" t="s">
        <v>14891</v>
      </c>
      <c r="V5444" s="785" t="s">
        <v>3070</v>
      </c>
      <c r="W5444" s="785" t="s">
        <v>2714</v>
      </c>
      <c r="X5444" s="785" t="s">
        <v>2714</v>
      </c>
      <c r="Y5444" s="615" t="str">
        <f t="shared" si="85"/>
        <v>Joseph Ndua Tatu</v>
      </c>
      <c r="Z5444" s="785" t="s">
        <v>2599</v>
      </c>
      <c r="AA5444" s="785" t="s">
        <v>4314</v>
      </c>
      <c r="AB5444" s="785" t="s">
        <v>2605</v>
      </c>
      <c r="AC5444" s="785" t="s">
        <v>2606</v>
      </c>
      <c r="AD5444" s="786">
        <v>42860</v>
      </c>
    </row>
    <row r="5445" spans="1:30" ht="15.75">
      <c r="A5445" s="785" t="s">
        <v>4301</v>
      </c>
      <c r="B5445" s="785" t="s">
        <v>14900</v>
      </c>
      <c r="C5445" s="785" t="s">
        <v>4303</v>
      </c>
      <c r="D5445" s="785" t="s">
        <v>2599</v>
      </c>
      <c r="E5445" s="785" t="s">
        <v>3013</v>
      </c>
      <c r="F5445" s="786">
        <v>42319</v>
      </c>
      <c r="G5445" s="785" t="s">
        <v>5063</v>
      </c>
      <c r="H5445" s="786">
        <v>42369</v>
      </c>
      <c r="I5445" s="785" t="s">
        <v>14901</v>
      </c>
      <c r="J5445" s="785" t="s">
        <v>629</v>
      </c>
      <c r="K5445" s="785" t="s">
        <v>2612</v>
      </c>
      <c r="L5445" s="785" t="s">
        <v>14902</v>
      </c>
      <c r="M5445" s="785"/>
      <c r="N5445" s="785"/>
      <c r="O5445" s="785"/>
      <c r="P5445" s="787">
        <v>36.832506000000002</v>
      </c>
      <c r="Q5445" s="787">
        <v>-1.065059</v>
      </c>
      <c r="R5445" s="785" t="s">
        <v>821</v>
      </c>
      <c r="S5445" s="785" t="s">
        <v>871</v>
      </c>
      <c r="T5445" s="785" t="s">
        <v>2712</v>
      </c>
      <c r="U5445" s="785" t="s">
        <v>14891</v>
      </c>
      <c r="V5445" s="785" t="s">
        <v>3070</v>
      </c>
      <c r="W5445" s="785" t="s">
        <v>2714</v>
      </c>
      <c r="X5445" s="785" t="s">
        <v>2714</v>
      </c>
      <c r="Y5445" s="615" t="str">
        <f t="shared" si="85"/>
        <v>Joseph Ndua Tatu</v>
      </c>
      <c r="Z5445" s="785" t="s">
        <v>14824</v>
      </c>
      <c r="AA5445" s="785" t="s">
        <v>4314</v>
      </c>
      <c r="AB5445" s="785" t="s">
        <v>2605</v>
      </c>
      <c r="AC5445" s="785" t="s">
        <v>2606</v>
      </c>
      <c r="AD5445" s="786">
        <v>42873</v>
      </c>
    </row>
    <row r="5446" spans="1:30" ht="15.75">
      <c r="A5446" s="785" t="s">
        <v>4301</v>
      </c>
      <c r="B5446" s="785" t="s">
        <v>15789</v>
      </c>
      <c r="C5446" s="785" t="s">
        <v>4303</v>
      </c>
      <c r="D5446" s="785" t="s">
        <v>2599</v>
      </c>
      <c r="E5446" s="785" t="s">
        <v>3013</v>
      </c>
      <c r="F5446" s="786">
        <v>42319</v>
      </c>
      <c r="G5446" s="785" t="s">
        <v>5063</v>
      </c>
      <c r="H5446" s="786">
        <v>42369</v>
      </c>
      <c r="I5446" s="785" t="s">
        <v>15790</v>
      </c>
      <c r="J5446" s="785" t="s">
        <v>629</v>
      </c>
      <c r="K5446" s="785" t="s">
        <v>15791</v>
      </c>
      <c r="L5446" s="785" t="s">
        <v>15792</v>
      </c>
      <c r="M5446" s="785"/>
      <c r="N5446" s="785"/>
      <c r="O5446" s="785"/>
      <c r="P5446" s="787">
        <v>37.509186999999997</v>
      </c>
      <c r="Q5446" s="787">
        <v>-2.9259629999999999</v>
      </c>
      <c r="R5446" s="785" t="s">
        <v>1325</v>
      </c>
      <c r="S5446" s="785" t="s">
        <v>2847</v>
      </c>
      <c r="T5446" s="785" t="s">
        <v>11700</v>
      </c>
      <c r="U5446" s="785" t="s">
        <v>11700</v>
      </c>
      <c r="V5446" s="785" t="s">
        <v>2855</v>
      </c>
      <c r="W5446" s="785" t="s">
        <v>2849</v>
      </c>
      <c r="X5446" s="785" t="s">
        <v>3890</v>
      </c>
      <c r="Y5446" s="615" t="str">
        <f t="shared" si="85"/>
        <v>Justus Inyasi Makipa</v>
      </c>
      <c r="Z5446" s="785" t="s">
        <v>2599</v>
      </c>
      <c r="AA5446" s="785" t="s">
        <v>5464</v>
      </c>
      <c r="AB5446" s="785" t="s">
        <v>2605</v>
      </c>
      <c r="AC5446" s="785" t="s">
        <v>2606</v>
      </c>
      <c r="AD5446" s="786">
        <v>43028</v>
      </c>
    </row>
    <row r="5447" spans="1:30" ht="15.75">
      <c r="A5447" s="785" t="s">
        <v>4301</v>
      </c>
      <c r="B5447" s="785" t="s">
        <v>16010</v>
      </c>
      <c r="C5447" s="785" t="s">
        <v>4303</v>
      </c>
      <c r="D5447" s="785" t="s">
        <v>2599</v>
      </c>
      <c r="E5447" s="785" t="s">
        <v>3013</v>
      </c>
      <c r="F5447" s="786">
        <v>42319</v>
      </c>
      <c r="G5447" s="785" t="s">
        <v>5063</v>
      </c>
      <c r="H5447" s="786">
        <v>42369</v>
      </c>
      <c r="I5447" s="785" t="s">
        <v>16011</v>
      </c>
      <c r="J5447" s="785" t="s">
        <v>629</v>
      </c>
      <c r="K5447" s="785" t="s">
        <v>16012</v>
      </c>
      <c r="L5447" s="785" t="s">
        <v>16013</v>
      </c>
      <c r="M5447" s="785"/>
      <c r="N5447" s="785"/>
      <c r="O5447" s="785"/>
      <c r="P5447" s="787">
        <v>34.765689999999999</v>
      </c>
      <c r="Q5447" s="787">
        <v>0.60862099999999997</v>
      </c>
      <c r="R5447" s="785" t="s">
        <v>2301</v>
      </c>
      <c r="S5447" s="785" t="s">
        <v>2930</v>
      </c>
      <c r="T5447" s="785" t="s">
        <v>2930</v>
      </c>
      <c r="U5447" s="785" t="s">
        <v>16014</v>
      </c>
      <c r="V5447" s="785" t="s">
        <v>3070</v>
      </c>
      <c r="W5447" s="785" t="s">
        <v>2689</v>
      </c>
      <c r="X5447" s="785" t="s">
        <v>16015</v>
      </c>
      <c r="Y5447" s="615" t="str">
        <f t="shared" si="85"/>
        <v>Kennedy Makokha</v>
      </c>
      <c r="Z5447" s="785" t="s">
        <v>6186</v>
      </c>
      <c r="AA5447" s="785" t="s">
        <v>4349</v>
      </c>
      <c r="AB5447" s="785" t="s">
        <v>2605</v>
      </c>
      <c r="AC5447" s="785" t="s">
        <v>2606</v>
      </c>
      <c r="AD5447" s="786">
        <v>42964</v>
      </c>
    </row>
    <row r="5448" spans="1:30" ht="15.75">
      <c r="A5448" s="785" t="s">
        <v>4301</v>
      </c>
      <c r="B5448" s="785" t="s">
        <v>16127</v>
      </c>
      <c r="C5448" s="785" t="s">
        <v>4322</v>
      </c>
      <c r="D5448" s="785" t="s">
        <v>2902</v>
      </c>
      <c r="E5448" s="785" t="s">
        <v>3013</v>
      </c>
      <c r="F5448" s="786">
        <v>42319</v>
      </c>
      <c r="G5448" s="785" t="s">
        <v>5063</v>
      </c>
      <c r="H5448" s="786">
        <v>42369</v>
      </c>
      <c r="I5448" s="785" t="s">
        <v>16128</v>
      </c>
      <c r="J5448" s="785" t="s">
        <v>2845</v>
      </c>
      <c r="K5448" s="785" t="s">
        <v>2612</v>
      </c>
      <c r="L5448" s="785" t="s">
        <v>16129</v>
      </c>
      <c r="M5448" s="785"/>
      <c r="N5448" s="785"/>
      <c r="O5448" s="785"/>
      <c r="P5448" s="787">
        <v>37.989958999999999</v>
      </c>
      <c r="Q5448" s="787">
        <v>-9.1277999999999998E-2</v>
      </c>
      <c r="R5448" s="785" t="s">
        <v>1266</v>
      </c>
      <c r="S5448" s="785" t="s">
        <v>16130</v>
      </c>
      <c r="T5448" s="785" t="s">
        <v>16131</v>
      </c>
      <c r="U5448" s="785" t="s">
        <v>16132</v>
      </c>
      <c r="V5448" s="785" t="s">
        <v>3183</v>
      </c>
      <c r="W5448" s="785" t="s">
        <v>2621</v>
      </c>
      <c r="X5448" s="785" t="s">
        <v>2621</v>
      </c>
      <c r="Y5448" s="615" t="str">
        <f t="shared" si="85"/>
        <v>Kentainers Limited</v>
      </c>
      <c r="Z5448" s="785" t="s">
        <v>2599</v>
      </c>
      <c r="AA5448" s="785" t="s">
        <v>5464</v>
      </c>
      <c r="AB5448" s="785" t="s">
        <v>2616</v>
      </c>
      <c r="AC5448" s="785" t="s">
        <v>2617</v>
      </c>
      <c r="AD5448" s="786">
        <v>42796</v>
      </c>
    </row>
    <row r="5449" spans="1:30" ht="15.75">
      <c r="A5449" s="785" t="s">
        <v>4301</v>
      </c>
      <c r="B5449" s="785" t="s">
        <v>16269</v>
      </c>
      <c r="C5449" s="785" t="s">
        <v>4379</v>
      </c>
      <c r="D5449" s="785" t="s">
        <v>2598</v>
      </c>
      <c r="E5449" s="785" t="s">
        <v>3013</v>
      </c>
      <c r="F5449" s="786">
        <v>42319</v>
      </c>
      <c r="G5449" s="785" t="s">
        <v>5063</v>
      </c>
      <c r="H5449" s="786">
        <v>42369</v>
      </c>
      <c r="I5449" s="785" t="s">
        <v>16270</v>
      </c>
      <c r="J5449" s="785" t="s">
        <v>629</v>
      </c>
      <c r="K5449" s="785" t="s">
        <v>2612</v>
      </c>
      <c r="L5449" s="785" t="s">
        <v>16271</v>
      </c>
      <c r="M5449" s="785"/>
      <c r="N5449" s="785"/>
      <c r="O5449" s="785"/>
      <c r="P5449" s="787">
        <v>36.639986999999998</v>
      </c>
      <c r="Q5449" s="787">
        <v>-1.0495319999999999</v>
      </c>
      <c r="R5449" s="785" t="s">
        <v>821</v>
      </c>
      <c r="S5449" s="785" t="s">
        <v>822</v>
      </c>
      <c r="T5449" s="785" t="s">
        <v>3777</v>
      </c>
      <c r="U5449" s="785" t="s">
        <v>822</v>
      </c>
      <c r="V5449" s="785" t="s">
        <v>2846</v>
      </c>
      <c r="W5449" s="785" t="s">
        <v>2621</v>
      </c>
      <c r="X5449" s="785" t="s">
        <v>2621</v>
      </c>
      <c r="Y5449" s="615" t="str">
        <f t="shared" si="85"/>
        <v>Kentainers Limited</v>
      </c>
      <c r="Z5449" s="785" t="s">
        <v>2599</v>
      </c>
      <c r="AA5449" s="785" t="s">
        <v>5464</v>
      </c>
      <c r="AB5449" s="785" t="s">
        <v>2616</v>
      </c>
      <c r="AC5449" s="785" t="s">
        <v>2617</v>
      </c>
      <c r="AD5449" s="786">
        <v>42796</v>
      </c>
    </row>
    <row r="5450" spans="1:30" ht="15.75">
      <c r="A5450" s="785" t="s">
        <v>4301</v>
      </c>
      <c r="B5450" s="785" t="s">
        <v>16324</v>
      </c>
      <c r="C5450" s="785" t="s">
        <v>4303</v>
      </c>
      <c r="D5450" s="785" t="s">
        <v>2599</v>
      </c>
      <c r="E5450" s="785" t="s">
        <v>3013</v>
      </c>
      <c r="F5450" s="786">
        <v>42319</v>
      </c>
      <c r="G5450" s="785" t="s">
        <v>5063</v>
      </c>
      <c r="H5450" s="786">
        <v>42369</v>
      </c>
      <c r="I5450" s="785" t="s">
        <v>16325</v>
      </c>
      <c r="J5450" s="785" t="s">
        <v>629</v>
      </c>
      <c r="K5450" s="785" t="s">
        <v>2612</v>
      </c>
      <c r="L5450" s="785" t="s">
        <v>16326</v>
      </c>
      <c r="M5450" s="785"/>
      <c r="N5450" s="785"/>
      <c r="O5450" s="785"/>
      <c r="P5450" s="787">
        <v>37.113152999999997</v>
      </c>
      <c r="Q5450" s="787">
        <v>-0.58513700000000002</v>
      </c>
      <c r="R5450" s="785" t="s">
        <v>1056</v>
      </c>
      <c r="S5450" s="785" t="s">
        <v>16327</v>
      </c>
      <c r="T5450" s="785" t="s">
        <v>3350</v>
      </c>
      <c r="U5450" s="785" t="s">
        <v>3825</v>
      </c>
      <c r="V5450" s="785" t="s">
        <v>2846</v>
      </c>
      <c r="W5450" s="785" t="s">
        <v>2621</v>
      </c>
      <c r="X5450" s="785" t="s">
        <v>2621</v>
      </c>
      <c r="Y5450" s="615" t="str">
        <f t="shared" si="85"/>
        <v>Kentainers Limited</v>
      </c>
      <c r="Z5450" s="785" t="s">
        <v>2599</v>
      </c>
      <c r="AA5450" s="785" t="s">
        <v>5464</v>
      </c>
      <c r="AB5450" s="785" t="s">
        <v>2616</v>
      </c>
      <c r="AC5450" s="785" t="s">
        <v>2617</v>
      </c>
      <c r="AD5450" s="786">
        <v>42796</v>
      </c>
    </row>
    <row r="5451" spans="1:30" ht="15.75">
      <c r="A5451" s="785" t="s">
        <v>4301</v>
      </c>
      <c r="B5451" s="785" t="s">
        <v>16679</v>
      </c>
      <c r="C5451" s="785" t="s">
        <v>4303</v>
      </c>
      <c r="D5451" s="785" t="s">
        <v>2599</v>
      </c>
      <c r="E5451" s="785" t="s">
        <v>3013</v>
      </c>
      <c r="F5451" s="786">
        <v>42319</v>
      </c>
      <c r="G5451" s="785" t="s">
        <v>5063</v>
      </c>
      <c r="H5451" s="786">
        <v>42369</v>
      </c>
      <c r="I5451" s="785" t="s">
        <v>16680</v>
      </c>
      <c r="J5451" s="785" t="s">
        <v>629</v>
      </c>
      <c r="K5451" s="785" t="s">
        <v>16681</v>
      </c>
      <c r="L5451" s="785" t="s">
        <v>16682</v>
      </c>
      <c r="M5451" s="785"/>
      <c r="N5451" s="785"/>
      <c r="O5451" s="785"/>
      <c r="P5451" s="787">
        <v>37.633805000000002</v>
      </c>
      <c r="Q5451" s="787">
        <v>-1.6202999999999999E-2</v>
      </c>
      <c r="R5451" s="785" t="s">
        <v>1104</v>
      </c>
      <c r="S5451" s="785" t="s">
        <v>1105</v>
      </c>
      <c r="T5451" s="785" t="s">
        <v>3641</v>
      </c>
      <c r="U5451" s="785" t="s">
        <v>3642</v>
      </c>
      <c r="V5451" s="785" t="s">
        <v>2673</v>
      </c>
      <c r="W5451" s="785" t="s">
        <v>3253</v>
      </c>
      <c r="X5451" s="785" t="s">
        <v>3253</v>
      </c>
      <c r="Y5451" s="615" t="str">
        <f t="shared" si="85"/>
        <v>Likunga Company Limited</v>
      </c>
      <c r="Z5451" s="785" t="s">
        <v>2599</v>
      </c>
      <c r="AA5451" s="785" t="s">
        <v>4349</v>
      </c>
      <c r="AB5451" s="785" t="s">
        <v>2605</v>
      </c>
      <c r="AC5451" s="785" t="s">
        <v>2606</v>
      </c>
      <c r="AD5451" s="786">
        <v>42796</v>
      </c>
    </row>
    <row r="5452" spans="1:30" ht="15.75">
      <c r="A5452" s="785" t="s">
        <v>4301</v>
      </c>
      <c r="B5452" s="785" t="s">
        <v>17140</v>
      </c>
      <c r="C5452" s="785" t="s">
        <v>4303</v>
      </c>
      <c r="D5452" s="785" t="s">
        <v>2599</v>
      </c>
      <c r="E5452" s="785" t="s">
        <v>3013</v>
      </c>
      <c r="F5452" s="786">
        <v>42319</v>
      </c>
      <c r="G5452" s="785" t="s">
        <v>5063</v>
      </c>
      <c r="H5452" s="786">
        <v>42369</v>
      </c>
      <c r="I5452" s="785" t="s">
        <v>17141</v>
      </c>
      <c r="J5452" s="785" t="s">
        <v>629</v>
      </c>
      <c r="K5452" s="785" t="s">
        <v>2612</v>
      </c>
      <c r="L5452" s="785" t="s">
        <v>17142</v>
      </c>
      <c r="M5452" s="785"/>
      <c r="N5452" s="785"/>
      <c r="O5452" s="785"/>
      <c r="P5452" s="787">
        <v>35.177377999999997</v>
      </c>
      <c r="Q5452" s="787">
        <v>0.74079300000000003</v>
      </c>
      <c r="R5452" s="785" t="s">
        <v>893</v>
      </c>
      <c r="S5452" s="785" t="s">
        <v>1117</v>
      </c>
      <c r="T5452" s="785" t="s">
        <v>1117</v>
      </c>
      <c r="U5452" s="785" t="s">
        <v>3290</v>
      </c>
      <c r="V5452" s="785" t="s">
        <v>3070</v>
      </c>
      <c r="W5452" s="785" t="s">
        <v>3116</v>
      </c>
      <c r="X5452" s="785" t="s">
        <v>3116</v>
      </c>
      <c r="Y5452" s="615" t="str">
        <f t="shared" si="85"/>
        <v>Luka Kiprop Maiyo</v>
      </c>
      <c r="Z5452" s="785" t="s">
        <v>2599</v>
      </c>
      <c r="AA5452" s="785" t="s">
        <v>4314</v>
      </c>
      <c r="AB5452" s="785" t="s">
        <v>2605</v>
      </c>
      <c r="AC5452" s="785" t="s">
        <v>2606</v>
      </c>
      <c r="AD5452" s="786">
        <v>42961</v>
      </c>
    </row>
    <row r="5453" spans="1:30" ht="15.75">
      <c r="A5453" s="785" t="s">
        <v>4301</v>
      </c>
      <c r="B5453" s="785" t="s">
        <v>17353</v>
      </c>
      <c r="C5453" s="785" t="s">
        <v>4379</v>
      </c>
      <c r="D5453" s="785" t="s">
        <v>2598</v>
      </c>
      <c r="E5453" s="785" t="s">
        <v>3013</v>
      </c>
      <c r="F5453" s="786">
        <v>42319</v>
      </c>
      <c r="G5453" s="785" t="s">
        <v>5063</v>
      </c>
      <c r="H5453" s="786">
        <v>42369</v>
      </c>
      <c r="I5453" s="785" t="s">
        <v>17354</v>
      </c>
      <c r="J5453" s="785" t="s">
        <v>629</v>
      </c>
      <c r="K5453" s="785" t="s">
        <v>2612</v>
      </c>
      <c r="L5453" s="785" t="s">
        <v>17355</v>
      </c>
      <c r="M5453" s="785"/>
      <c r="N5453" s="785"/>
      <c r="O5453" s="785"/>
      <c r="P5453" s="787">
        <v>35.269686999999998</v>
      </c>
      <c r="Q5453" s="787">
        <v>0.682037</v>
      </c>
      <c r="R5453" s="785" t="s">
        <v>893</v>
      </c>
      <c r="S5453" s="785" t="s">
        <v>1117</v>
      </c>
      <c r="T5453" s="785" t="s">
        <v>2999</v>
      </c>
      <c r="U5453" s="785" t="s">
        <v>17356</v>
      </c>
      <c r="V5453" s="785" t="s">
        <v>3004</v>
      </c>
      <c r="W5453" s="785" t="s">
        <v>3300</v>
      </c>
      <c r="X5453" s="785" t="s">
        <v>2928</v>
      </c>
      <c r="Y5453" s="615" t="str">
        <f t="shared" si="85"/>
        <v>Mathew Kemboi</v>
      </c>
      <c r="Z5453" s="785" t="s">
        <v>17323</v>
      </c>
      <c r="AA5453" s="785" t="s">
        <v>4314</v>
      </c>
      <c r="AB5453" s="785" t="s">
        <v>2605</v>
      </c>
      <c r="AC5453" s="785" t="s">
        <v>2606</v>
      </c>
      <c r="AD5453" s="786">
        <v>43038</v>
      </c>
    </row>
    <row r="5454" spans="1:30" ht="15.75">
      <c r="A5454" s="785" t="s">
        <v>4301</v>
      </c>
      <c r="B5454" s="785" t="s">
        <v>17544</v>
      </c>
      <c r="C5454" s="785" t="s">
        <v>4303</v>
      </c>
      <c r="D5454" s="785" t="s">
        <v>2599</v>
      </c>
      <c r="E5454" s="785" t="s">
        <v>3013</v>
      </c>
      <c r="F5454" s="786">
        <v>42319</v>
      </c>
      <c r="G5454" s="785" t="s">
        <v>5063</v>
      </c>
      <c r="H5454" s="786">
        <v>42369</v>
      </c>
      <c r="I5454" s="785" t="s">
        <v>17545</v>
      </c>
      <c r="J5454" s="785" t="s">
        <v>627</v>
      </c>
      <c r="K5454" s="785" t="s">
        <v>17546</v>
      </c>
      <c r="L5454" s="785" t="s">
        <v>17547</v>
      </c>
      <c r="M5454" s="785"/>
      <c r="N5454" s="785"/>
      <c r="O5454" s="785"/>
      <c r="P5454" s="787">
        <v>36.907125000000001</v>
      </c>
      <c r="Q5454" s="787">
        <v>-0.984927</v>
      </c>
      <c r="R5454" s="785" t="s">
        <v>821</v>
      </c>
      <c r="S5454" s="785" t="s">
        <v>2041</v>
      </c>
      <c r="T5454" s="785" t="s">
        <v>2690</v>
      </c>
      <c r="U5454" s="785" t="s">
        <v>3708</v>
      </c>
      <c r="V5454" s="785" t="s">
        <v>3004</v>
      </c>
      <c r="W5454" s="785" t="s">
        <v>3535</v>
      </c>
      <c r="X5454" s="785" t="s">
        <v>3535</v>
      </c>
      <c r="Y5454" s="615" t="str">
        <f t="shared" si="85"/>
        <v>Maurice Kinuthia Wangui</v>
      </c>
      <c r="Z5454" s="785" t="s">
        <v>17496</v>
      </c>
      <c r="AA5454" s="785" t="s">
        <v>4314</v>
      </c>
      <c r="AB5454" s="785" t="s">
        <v>2605</v>
      </c>
      <c r="AC5454" s="785" t="s">
        <v>2606</v>
      </c>
      <c r="AD5454" s="786">
        <v>43046</v>
      </c>
    </row>
    <row r="5455" spans="1:30" ht="15.75">
      <c r="A5455" s="785" t="s">
        <v>4301</v>
      </c>
      <c r="B5455" s="785" t="s">
        <v>18044</v>
      </c>
      <c r="C5455" s="785" t="s">
        <v>4303</v>
      </c>
      <c r="D5455" s="785" t="s">
        <v>2599</v>
      </c>
      <c r="E5455" s="785" t="s">
        <v>3013</v>
      </c>
      <c r="F5455" s="786">
        <v>42319</v>
      </c>
      <c r="G5455" s="785" t="s">
        <v>5063</v>
      </c>
      <c r="H5455" s="786">
        <v>42369</v>
      </c>
      <c r="I5455" s="785" t="s">
        <v>18045</v>
      </c>
      <c r="J5455" s="785" t="s">
        <v>627</v>
      </c>
      <c r="K5455" s="785" t="s">
        <v>2612</v>
      </c>
      <c r="L5455" s="785" t="s">
        <v>18046</v>
      </c>
      <c r="M5455" s="785"/>
      <c r="N5455" s="785"/>
      <c r="O5455" s="785"/>
      <c r="P5455" s="787">
        <v>37.132520999999997</v>
      </c>
      <c r="Q5455" s="787">
        <v>-1.1322E-2</v>
      </c>
      <c r="R5455" s="785" t="s">
        <v>1104</v>
      </c>
      <c r="S5455" s="785" t="s">
        <v>1826</v>
      </c>
      <c r="T5455" s="785" t="s">
        <v>2706</v>
      </c>
      <c r="U5455" s="785" t="s">
        <v>2857</v>
      </c>
      <c r="V5455" s="785" t="s">
        <v>3004</v>
      </c>
      <c r="W5455" s="785" t="s">
        <v>3015</v>
      </c>
      <c r="X5455" s="785" t="s">
        <v>3015</v>
      </c>
      <c r="Y5455" s="615" t="str">
        <f t="shared" si="85"/>
        <v>Mt Kenya Renewable Energy</v>
      </c>
      <c r="Z5455" s="785" t="s">
        <v>2599</v>
      </c>
      <c r="AA5455" s="785" t="s">
        <v>4349</v>
      </c>
      <c r="AB5455" s="785" t="s">
        <v>2605</v>
      </c>
      <c r="AC5455" s="785" t="s">
        <v>2606</v>
      </c>
      <c r="AD5455" s="786">
        <v>42843</v>
      </c>
    </row>
    <row r="5456" spans="1:30" ht="15.75">
      <c r="A5456" s="785" t="s">
        <v>4301</v>
      </c>
      <c r="B5456" s="785" t="s">
        <v>18098</v>
      </c>
      <c r="C5456" s="785" t="s">
        <v>4303</v>
      </c>
      <c r="D5456" s="785" t="s">
        <v>2599</v>
      </c>
      <c r="E5456" s="785" t="s">
        <v>3013</v>
      </c>
      <c r="F5456" s="786">
        <v>42319</v>
      </c>
      <c r="G5456" s="785" t="s">
        <v>5063</v>
      </c>
      <c r="H5456" s="786">
        <v>42369</v>
      </c>
      <c r="I5456" s="785" t="s">
        <v>18099</v>
      </c>
      <c r="J5456" s="785" t="s">
        <v>629</v>
      </c>
      <c r="K5456" s="785" t="s">
        <v>18100</v>
      </c>
      <c r="L5456" s="785" t="s">
        <v>18101</v>
      </c>
      <c r="M5456" s="785"/>
      <c r="N5456" s="785"/>
      <c r="O5456" s="785"/>
      <c r="P5456" s="787">
        <v>37.131667</v>
      </c>
      <c r="Q5456" s="787">
        <v>-0.47839999999999999</v>
      </c>
      <c r="R5456" s="785" t="s">
        <v>1056</v>
      </c>
      <c r="S5456" s="785" t="s">
        <v>2893</v>
      </c>
      <c r="T5456" s="785" t="s">
        <v>3562</v>
      </c>
      <c r="U5456" s="785" t="s">
        <v>3562</v>
      </c>
      <c r="V5456" s="785" t="s">
        <v>3174</v>
      </c>
      <c r="W5456" s="785" t="s">
        <v>3015</v>
      </c>
      <c r="X5456" s="785" t="s">
        <v>3015</v>
      </c>
      <c r="Y5456" s="615" t="str">
        <f t="shared" si="85"/>
        <v>Mt Kenya Renewable Energy</v>
      </c>
      <c r="Z5456" s="785" t="s">
        <v>2599</v>
      </c>
      <c r="AA5456" s="785" t="s">
        <v>4349</v>
      </c>
      <c r="AB5456" s="785" t="s">
        <v>2876</v>
      </c>
      <c r="AC5456" s="785" t="s">
        <v>2606</v>
      </c>
      <c r="AD5456" s="786">
        <v>42796</v>
      </c>
    </row>
    <row r="5457" spans="1:30" ht="15.75">
      <c r="A5457" s="785" t="s">
        <v>4301</v>
      </c>
      <c r="B5457" s="785" t="s">
        <v>18765</v>
      </c>
      <c r="C5457" s="785" t="s">
        <v>4322</v>
      </c>
      <c r="D5457" s="785" t="s">
        <v>2703</v>
      </c>
      <c r="E5457" s="785" t="s">
        <v>3013</v>
      </c>
      <c r="F5457" s="786">
        <v>42319</v>
      </c>
      <c r="G5457" s="785" t="s">
        <v>5063</v>
      </c>
      <c r="H5457" s="786">
        <v>42369</v>
      </c>
      <c r="I5457" s="785" t="s">
        <v>18766</v>
      </c>
      <c r="J5457" s="785" t="s">
        <v>627</v>
      </c>
      <c r="K5457" s="785" t="s">
        <v>18767</v>
      </c>
      <c r="L5457" s="785" t="s">
        <v>18768</v>
      </c>
      <c r="M5457" s="785"/>
      <c r="N5457" s="785"/>
      <c r="O5457" s="785"/>
      <c r="P5457" s="787">
        <v>37.146419999999999</v>
      </c>
      <c r="Q5457" s="787">
        <v>-0.38799299999999998</v>
      </c>
      <c r="R5457" s="785" t="s">
        <v>1056</v>
      </c>
      <c r="S5457" s="785" t="s">
        <v>3283</v>
      </c>
      <c r="T5457" s="785" t="s">
        <v>2599</v>
      </c>
      <c r="U5457" s="785" t="s">
        <v>2599</v>
      </c>
      <c r="V5457" s="785" t="s">
        <v>3004</v>
      </c>
      <c r="W5457" s="785" t="s">
        <v>2674</v>
      </c>
      <c r="X5457" s="785" t="s">
        <v>2741</v>
      </c>
      <c r="Y5457" s="615" t="str">
        <f t="shared" si="85"/>
        <v>Nicholas Gichura Kimenyi</v>
      </c>
      <c r="Z5457" s="785" t="s">
        <v>18529</v>
      </c>
      <c r="AA5457" s="785" t="s">
        <v>4314</v>
      </c>
      <c r="AB5457" s="785" t="s">
        <v>2605</v>
      </c>
      <c r="AC5457" s="785" t="s">
        <v>2606</v>
      </c>
      <c r="AD5457" s="786">
        <v>42968</v>
      </c>
    </row>
    <row r="5458" spans="1:30" ht="15.75">
      <c r="A5458" s="785" t="s">
        <v>4301</v>
      </c>
      <c r="B5458" s="785" t="s">
        <v>19607</v>
      </c>
      <c r="C5458" s="785" t="s">
        <v>4303</v>
      </c>
      <c r="D5458" s="785" t="s">
        <v>2599</v>
      </c>
      <c r="E5458" s="785" t="s">
        <v>3013</v>
      </c>
      <c r="F5458" s="786">
        <v>42319</v>
      </c>
      <c r="G5458" s="785" t="s">
        <v>5063</v>
      </c>
      <c r="H5458" s="786">
        <v>42369</v>
      </c>
      <c r="I5458" s="785" t="s">
        <v>19608</v>
      </c>
      <c r="J5458" s="785" t="s">
        <v>629</v>
      </c>
      <c r="K5458" s="785" t="s">
        <v>19609</v>
      </c>
      <c r="L5458" s="785" t="s">
        <v>19610</v>
      </c>
      <c r="M5458" s="785"/>
      <c r="N5458" s="785"/>
      <c r="O5458" s="785"/>
      <c r="P5458" s="787">
        <v>36.165092999999999</v>
      </c>
      <c r="Q5458" s="787">
        <v>-0.14294200000000001</v>
      </c>
      <c r="R5458" s="785" t="s">
        <v>695</v>
      </c>
      <c r="S5458" s="785" t="s">
        <v>1204</v>
      </c>
      <c r="T5458" s="785" t="s">
        <v>2704</v>
      </c>
      <c r="U5458" s="785" t="s">
        <v>6287</v>
      </c>
      <c r="V5458" s="785" t="s">
        <v>3004</v>
      </c>
      <c r="W5458" s="785" t="s">
        <v>19606</v>
      </c>
      <c r="X5458" s="785" t="s">
        <v>19606</v>
      </c>
      <c r="Y5458" s="615" t="str">
        <f t="shared" si="85"/>
        <v>Peter Kamau Macharia</v>
      </c>
      <c r="Z5458" s="785" t="s">
        <v>2599</v>
      </c>
      <c r="AA5458" s="785" t="s">
        <v>4314</v>
      </c>
      <c r="AB5458" s="785" t="s">
        <v>2605</v>
      </c>
      <c r="AC5458" s="785" t="s">
        <v>2606</v>
      </c>
      <c r="AD5458" s="786">
        <v>42796</v>
      </c>
    </row>
    <row r="5459" spans="1:30" ht="15.75">
      <c r="A5459" s="785" t="s">
        <v>4301</v>
      </c>
      <c r="B5459" s="785" t="s">
        <v>19702</v>
      </c>
      <c r="C5459" s="785" t="s">
        <v>4303</v>
      </c>
      <c r="D5459" s="785" t="s">
        <v>2599</v>
      </c>
      <c r="E5459" s="785" t="s">
        <v>3013</v>
      </c>
      <c r="F5459" s="786">
        <v>42319</v>
      </c>
      <c r="G5459" s="785" t="s">
        <v>5063</v>
      </c>
      <c r="H5459" s="786">
        <v>42369</v>
      </c>
      <c r="I5459" s="785" t="s">
        <v>19703</v>
      </c>
      <c r="J5459" s="785" t="s">
        <v>629</v>
      </c>
      <c r="K5459" s="785" t="s">
        <v>19704</v>
      </c>
      <c r="L5459" s="785" t="s">
        <v>19705</v>
      </c>
      <c r="M5459" s="785"/>
      <c r="N5459" s="785"/>
      <c r="O5459" s="785"/>
      <c r="P5459" s="787">
        <v>36.119909999999997</v>
      </c>
      <c r="Q5459" s="787">
        <v>-0.15489800000000001</v>
      </c>
      <c r="R5459" s="785" t="s">
        <v>695</v>
      </c>
      <c r="S5459" s="785" t="s">
        <v>1204</v>
      </c>
      <c r="T5459" s="785" t="s">
        <v>1204</v>
      </c>
      <c r="U5459" s="785" t="s">
        <v>2926</v>
      </c>
      <c r="V5459" s="785" t="s">
        <v>3004</v>
      </c>
      <c r="W5459" s="785" t="s">
        <v>2762</v>
      </c>
      <c r="X5459" s="785" t="s">
        <v>2762</v>
      </c>
      <c r="Y5459" s="615" t="str">
        <f t="shared" si="85"/>
        <v>Peter Kareithi Mwangi</v>
      </c>
      <c r="Z5459" s="785" t="s">
        <v>3026</v>
      </c>
      <c r="AA5459" s="785" t="s">
        <v>4314</v>
      </c>
      <c r="AB5459" s="785" t="s">
        <v>2605</v>
      </c>
      <c r="AC5459" s="785" t="s">
        <v>2606</v>
      </c>
      <c r="AD5459" s="786">
        <v>42843</v>
      </c>
    </row>
    <row r="5460" spans="1:30" ht="15.75">
      <c r="A5460" s="785" t="s">
        <v>4301</v>
      </c>
      <c r="B5460" s="785" t="s">
        <v>20761</v>
      </c>
      <c r="C5460" s="785" t="s">
        <v>4303</v>
      </c>
      <c r="D5460" s="785" t="s">
        <v>2599</v>
      </c>
      <c r="E5460" s="785" t="s">
        <v>3013</v>
      </c>
      <c r="F5460" s="786">
        <v>42319</v>
      </c>
      <c r="G5460" s="785" t="s">
        <v>5063</v>
      </c>
      <c r="H5460" s="786">
        <v>42369</v>
      </c>
      <c r="I5460" s="785" t="s">
        <v>20762</v>
      </c>
      <c r="J5460" s="785" t="s">
        <v>629</v>
      </c>
      <c r="K5460" s="785" t="s">
        <v>20763</v>
      </c>
      <c r="L5460" s="785" t="s">
        <v>20764</v>
      </c>
      <c r="M5460" s="785"/>
      <c r="N5460" s="785"/>
      <c r="O5460" s="785"/>
      <c r="P5460" s="787">
        <v>36.232349999999997</v>
      </c>
      <c r="Q5460" s="787">
        <v>4.6407999999999998E-2</v>
      </c>
      <c r="R5460" s="785" t="s">
        <v>695</v>
      </c>
      <c r="S5460" s="785" t="s">
        <v>2231</v>
      </c>
      <c r="T5460" s="785" t="s">
        <v>2628</v>
      </c>
      <c r="U5460" s="785" t="s">
        <v>20765</v>
      </c>
      <c r="V5460" s="785" t="s">
        <v>2673</v>
      </c>
      <c r="W5460" s="785" t="s">
        <v>2668</v>
      </c>
      <c r="X5460" s="785" t="s">
        <v>2630</v>
      </c>
      <c r="Y5460" s="615" t="str">
        <f t="shared" si="85"/>
        <v>Reuben Kariuki Kimenyi</v>
      </c>
      <c r="Z5460" s="785" t="s">
        <v>2599</v>
      </c>
      <c r="AA5460" s="785" t="s">
        <v>4314</v>
      </c>
      <c r="AB5460" s="785" t="s">
        <v>2683</v>
      </c>
      <c r="AC5460" s="785" t="s">
        <v>2606</v>
      </c>
      <c r="AD5460" s="786">
        <v>42796</v>
      </c>
    </row>
    <row r="5461" spans="1:30" ht="15.75">
      <c r="A5461" s="785" t="s">
        <v>4301</v>
      </c>
      <c r="B5461" s="785" t="s">
        <v>21079</v>
      </c>
      <c r="C5461" s="785" t="s">
        <v>4303</v>
      </c>
      <c r="D5461" s="785" t="s">
        <v>2599</v>
      </c>
      <c r="E5461" s="785" t="s">
        <v>3013</v>
      </c>
      <c r="F5461" s="786">
        <v>42319</v>
      </c>
      <c r="G5461" s="785" t="s">
        <v>5063</v>
      </c>
      <c r="H5461" s="786">
        <v>42369</v>
      </c>
      <c r="I5461" s="785" t="s">
        <v>21080</v>
      </c>
      <c r="J5461" s="785" t="s">
        <v>627</v>
      </c>
      <c r="K5461" s="785" t="s">
        <v>2612</v>
      </c>
      <c r="L5461" s="785" t="s">
        <v>21081</v>
      </c>
      <c r="M5461" s="785"/>
      <c r="N5461" s="785"/>
      <c r="O5461" s="785"/>
      <c r="P5461" s="787">
        <v>36.750518999999997</v>
      </c>
      <c r="Q5461" s="787">
        <v>-1.0561940000000001</v>
      </c>
      <c r="R5461" s="785" t="s">
        <v>821</v>
      </c>
      <c r="S5461" s="785" t="s">
        <v>871</v>
      </c>
      <c r="T5461" s="785" t="s">
        <v>871</v>
      </c>
      <c r="U5461" s="785" t="s">
        <v>2795</v>
      </c>
      <c r="V5461" s="785" t="s">
        <v>3004</v>
      </c>
      <c r="W5461" s="785" t="s">
        <v>3384</v>
      </c>
      <c r="X5461" s="785" t="s">
        <v>3801</v>
      </c>
      <c r="Y5461" s="615" t="str">
        <f t="shared" si="85"/>
        <v>Robert Kagwi</v>
      </c>
      <c r="Z5461" s="785" t="s">
        <v>2599</v>
      </c>
      <c r="AA5461" s="785" t="s">
        <v>4314</v>
      </c>
      <c r="AB5461" s="785" t="s">
        <v>2605</v>
      </c>
      <c r="AC5461" s="785" t="s">
        <v>2606</v>
      </c>
      <c r="AD5461" s="786">
        <v>42870</v>
      </c>
    </row>
    <row r="5462" spans="1:30" ht="15.75">
      <c r="A5462" s="785" t="s">
        <v>4301</v>
      </c>
      <c r="B5462" s="785" t="s">
        <v>21216</v>
      </c>
      <c r="C5462" s="785" t="s">
        <v>4303</v>
      </c>
      <c r="D5462" s="785" t="s">
        <v>2599</v>
      </c>
      <c r="E5462" s="785" t="s">
        <v>3013</v>
      </c>
      <c r="F5462" s="786">
        <v>42319</v>
      </c>
      <c r="G5462" s="785" t="s">
        <v>5063</v>
      </c>
      <c r="H5462" s="786">
        <v>42369</v>
      </c>
      <c r="I5462" s="785" t="s">
        <v>21217</v>
      </c>
      <c r="J5462" s="785" t="s">
        <v>627</v>
      </c>
      <c r="K5462" s="785" t="s">
        <v>21218</v>
      </c>
      <c r="L5462" s="785" t="s">
        <v>21219</v>
      </c>
      <c r="M5462" s="785"/>
      <c r="N5462" s="785"/>
      <c r="O5462" s="785"/>
      <c r="P5462" s="787">
        <v>36.700121000000003</v>
      </c>
      <c r="Q5462" s="787">
        <v>-1.297188</v>
      </c>
      <c r="R5462" s="785" t="s">
        <v>2661</v>
      </c>
      <c r="S5462" s="785" t="s">
        <v>2662</v>
      </c>
      <c r="T5462" s="785" t="s">
        <v>20991</v>
      </c>
      <c r="U5462" s="785" t="s">
        <v>20991</v>
      </c>
      <c r="V5462" s="785" t="s">
        <v>2673</v>
      </c>
      <c r="W5462" s="785" t="s">
        <v>2608</v>
      </c>
      <c r="X5462" s="785" t="s">
        <v>21176</v>
      </c>
      <c r="Y5462" s="615" t="str">
        <f t="shared" si="85"/>
        <v>Robert Wanjiku</v>
      </c>
      <c r="Z5462" s="785" t="s">
        <v>10380</v>
      </c>
      <c r="AA5462" s="785" t="s">
        <v>5464</v>
      </c>
      <c r="AB5462" s="785" t="s">
        <v>2609</v>
      </c>
      <c r="AC5462" s="785" t="s">
        <v>2610</v>
      </c>
      <c r="AD5462" s="786">
        <v>42892</v>
      </c>
    </row>
    <row r="5463" spans="1:30" ht="15.75">
      <c r="A5463" s="785" t="s">
        <v>4301</v>
      </c>
      <c r="B5463" s="785" t="s">
        <v>22574</v>
      </c>
      <c r="C5463" s="785" t="s">
        <v>4303</v>
      </c>
      <c r="D5463" s="785" t="s">
        <v>2599</v>
      </c>
      <c r="E5463" s="785" t="s">
        <v>3013</v>
      </c>
      <c r="F5463" s="786">
        <v>42319</v>
      </c>
      <c r="G5463" s="785" t="s">
        <v>5063</v>
      </c>
      <c r="H5463" s="786">
        <v>42369</v>
      </c>
      <c r="I5463" s="785" t="s">
        <v>22575</v>
      </c>
      <c r="J5463" s="785" t="s">
        <v>629</v>
      </c>
      <c r="K5463" s="785" t="s">
        <v>2612</v>
      </c>
      <c r="L5463" s="785" t="s">
        <v>22576</v>
      </c>
      <c r="M5463" s="785"/>
      <c r="N5463" s="785"/>
      <c r="O5463" s="785"/>
      <c r="P5463" s="787">
        <v>37.052525000000003</v>
      </c>
      <c r="Q5463" s="787">
        <v>-0.54919499999999999</v>
      </c>
      <c r="R5463" s="785" t="s">
        <v>1056</v>
      </c>
      <c r="S5463" s="785" t="s">
        <v>1289</v>
      </c>
      <c r="T5463" s="785" t="s">
        <v>3235</v>
      </c>
      <c r="U5463" s="785" t="s">
        <v>3236</v>
      </c>
      <c r="V5463" s="785" t="s">
        <v>3004</v>
      </c>
      <c r="W5463" s="785" t="s">
        <v>3079</v>
      </c>
      <c r="X5463" s="785" t="s">
        <v>3080</v>
      </c>
      <c r="Y5463" s="615" t="str">
        <f t="shared" si="85"/>
        <v>Samuel Migwi</v>
      </c>
      <c r="Z5463" s="785" t="s">
        <v>2599</v>
      </c>
      <c r="AA5463" s="785" t="s">
        <v>4314</v>
      </c>
      <c r="AB5463" s="785" t="s">
        <v>2605</v>
      </c>
      <c r="AC5463" s="785" t="s">
        <v>2606</v>
      </c>
      <c r="AD5463" s="786">
        <v>42996</v>
      </c>
    </row>
    <row r="5464" spans="1:30" ht="15.75">
      <c r="A5464" s="785" t="s">
        <v>4301</v>
      </c>
      <c r="B5464" s="785" t="s">
        <v>24184</v>
      </c>
      <c r="C5464" s="785" t="s">
        <v>4379</v>
      </c>
      <c r="D5464" s="785" t="s">
        <v>2598</v>
      </c>
      <c r="E5464" s="785" t="s">
        <v>3013</v>
      </c>
      <c r="F5464" s="786">
        <v>42319</v>
      </c>
      <c r="G5464" s="785" t="s">
        <v>5063</v>
      </c>
      <c r="H5464" s="786">
        <v>42369</v>
      </c>
      <c r="I5464" s="785" t="s">
        <v>24185</v>
      </c>
      <c r="J5464" s="785" t="s">
        <v>629</v>
      </c>
      <c r="K5464" s="785" t="s">
        <v>24186</v>
      </c>
      <c r="L5464" s="785" t="s">
        <v>24187</v>
      </c>
      <c r="M5464" s="785"/>
      <c r="N5464" s="785"/>
      <c r="O5464" s="785"/>
      <c r="P5464" s="787">
        <v>35.172570999999998</v>
      </c>
      <c r="Q5464" s="787">
        <v>-0.36244799999999999</v>
      </c>
      <c r="R5464" s="785" t="s">
        <v>2053</v>
      </c>
      <c r="S5464" s="785" t="s">
        <v>3954</v>
      </c>
      <c r="T5464" s="785" t="s">
        <v>2880</v>
      </c>
      <c r="U5464" s="785" t="s">
        <v>2880</v>
      </c>
      <c r="V5464" s="785" t="s">
        <v>3004</v>
      </c>
      <c r="W5464" s="785" t="s">
        <v>2649</v>
      </c>
      <c r="X5464" s="785" t="s">
        <v>2746</v>
      </c>
      <c r="Y5464" s="615" t="str">
        <f t="shared" si="85"/>
        <v>Stephen Nyange</v>
      </c>
      <c r="Z5464" s="785" t="s">
        <v>2599</v>
      </c>
      <c r="AA5464" s="785" t="s">
        <v>4314</v>
      </c>
      <c r="AB5464" s="785" t="s">
        <v>2609</v>
      </c>
      <c r="AC5464" s="785" t="s">
        <v>2610</v>
      </c>
      <c r="AD5464" s="786">
        <v>42796</v>
      </c>
    </row>
    <row r="5465" spans="1:30" ht="15.75">
      <c r="A5465" s="785" t="s">
        <v>4301</v>
      </c>
      <c r="B5465" s="785" t="s">
        <v>24645</v>
      </c>
      <c r="C5465" s="785" t="s">
        <v>4303</v>
      </c>
      <c r="D5465" s="785" t="s">
        <v>2599</v>
      </c>
      <c r="E5465" s="785" t="s">
        <v>3013</v>
      </c>
      <c r="F5465" s="786">
        <v>42319</v>
      </c>
      <c r="G5465" s="785" t="s">
        <v>5063</v>
      </c>
      <c r="H5465" s="786">
        <v>42369</v>
      </c>
      <c r="I5465" s="785" t="s">
        <v>24646</v>
      </c>
      <c r="J5465" s="785" t="s">
        <v>629</v>
      </c>
      <c r="K5465" s="785" t="s">
        <v>24647</v>
      </c>
      <c r="L5465" s="785" t="s">
        <v>24648</v>
      </c>
      <c r="M5465" s="785"/>
      <c r="N5465" s="785"/>
      <c r="O5465" s="785" t="s">
        <v>24649</v>
      </c>
      <c r="P5465" s="787">
        <v>34.947766999999999</v>
      </c>
      <c r="Q5465" s="787">
        <v>-0.28118700000000002</v>
      </c>
      <c r="R5465" s="785" t="s">
        <v>1575</v>
      </c>
      <c r="S5465" s="785" t="s">
        <v>2675</v>
      </c>
      <c r="T5465" s="785" t="s">
        <v>24650</v>
      </c>
      <c r="U5465" s="785" t="s">
        <v>24651</v>
      </c>
      <c r="V5465" s="785" t="s">
        <v>3070</v>
      </c>
      <c r="W5465" s="785" t="s">
        <v>2676</v>
      </c>
      <c r="X5465" s="785" t="s">
        <v>2676</v>
      </c>
      <c r="Y5465" s="615" t="str">
        <f t="shared" si="85"/>
        <v>Thomas Mboya Omwadho</v>
      </c>
      <c r="Z5465" s="785" t="s">
        <v>24602</v>
      </c>
      <c r="AA5465" s="785" t="s">
        <v>4314</v>
      </c>
      <c r="AB5465" s="785" t="s">
        <v>2605</v>
      </c>
      <c r="AC5465" s="785" t="s">
        <v>2606</v>
      </c>
      <c r="AD5465" s="786">
        <v>42836</v>
      </c>
    </row>
    <row r="5466" spans="1:30" ht="15.75">
      <c r="A5466" s="785" t="s">
        <v>4301</v>
      </c>
      <c r="B5466" s="785" t="s">
        <v>25525</v>
      </c>
      <c r="C5466" s="785" t="s">
        <v>4303</v>
      </c>
      <c r="D5466" s="785" t="s">
        <v>2599</v>
      </c>
      <c r="E5466" s="785" t="s">
        <v>3013</v>
      </c>
      <c r="F5466" s="786">
        <v>42319</v>
      </c>
      <c r="G5466" s="785" t="s">
        <v>5063</v>
      </c>
      <c r="H5466" s="786">
        <v>42369</v>
      </c>
      <c r="I5466" s="785" t="s">
        <v>25526</v>
      </c>
      <c r="J5466" s="785" t="s">
        <v>629</v>
      </c>
      <c r="K5466" s="785" t="s">
        <v>2612</v>
      </c>
      <c r="L5466" s="785" t="s">
        <v>25527</v>
      </c>
      <c r="M5466" s="785"/>
      <c r="N5466" s="785"/>
      <c r="O5466" s="785"/>
      <c r="P5466" s="787">
        <v>37.609408000000002</v>
      </c>
      <c r="Q5466" s="787">
        <v>-0.17605799999999999</v>
      </c>
      <c r="R5466" s="785" t="s">
        <v>1104</v>
      </c>
      <c r="S5466" s="785" t="s">
        <v>2643</v>
      </c>
      <c r="T5466" s="785" t="s">
        <v>3241</v>
      </c>
      <c r="U5466" s="785" t="s">
        <v>3241</v>
      </c>
      <c r="V5466" s="785" t="s">
        <v>2673</v>
      </c>
      <c r="W5466" s="785" t="s">
        <v>2719</v>
      </c>
      <c r="X5466" s="785" t="s">
        <v>2719</v>
      </c>
      <c r="Y5466" s="615" t="str">
        <f t="shared" si="85"/>
        <v>Zackmar Biotec Ltd</v>
      </c>
      <c r="Z5466" s="785" t="s">
        <v>2599</v>
      </c>
      <c r="AA5466" s="785" t="s">
        <v>4349</v>
      </c>
      <c r="AB5466" s="785" t="s">
        <v>2605</v>
      </c>
      <c r="AC5466" s="785" t="s">
        <v>2606</v>
      </c>
      <c r="AD5466" s="786">
        <v>42824</v>
      </c>
    </row>
    <row r="5467" spans="1:30" ht="15.75">
      <c r="A5467" s="785" t="s">
        <v>4301</v>
      </c>
      <c r="B5467" s="785" t="s">
        <v>26388</v>
      </c>
      <c r="C5467" s="785" t="s">
        <v>4303</v>
      </c>
      <c r="D5467" s="785" t="s">
        <v>2599</v>
      </c>
      <c r="E5467" s="785" t="s">
        <v>3013</v>
      </c>
      <c r="F5467" s="786">
        <v>42319</v>
      </c>
      <c r="G5467" s="785" t="s">
        <v>5063</v>
      </c>
      <c r="H5467" s="786">
        <v>42369</v>
      </c>
      <c r="I5467" s="785" t="s">
        <v>26389</v>
      </c>
      <c r="J5467" s="785" t="s">
        <v>629</v>
      </c>
      <c r="K5467" s="785" t="s">
        <v>26390</v>
      </c>
      <c r="L5467" s="785" t="s">
        <v>26391</v>
      </c>
      <c r="M5467" s="785"/>
      <c r="N5467" s="785"/>
      <c r="O5467" s="785"/>
      <c r="P5467" s="787">
        <v>36.636367</v>
      </c>
      <c r="Q5467" s="787">
        <v>-1.118133</v>
      </c>
      <c r="R5467" s="785" t="s">
        <v>821</v>
      </c>
      <c r="S5467" s="785" t="s">
        <v>1884</v>
      </c>
      <c r="T5467" s="785" t="s">
        <v>3231</v>
      </c>
      <c r="U5467" s="785" t="s">
        <v>3232</v>
      </c>
      <c r="V5467" s="785" t="s">
        <v>2603</v>
      </c>
      <c r="W5467" s="785" t="s">
        <v>2689</v>
      </c>
      <c r="X5467" s="785"/>
      <c r="Y5467" s="615" t="str">
        <f t="shared" si="85"/>
        <v>Biotechno &amp; Services</v>
      </c>
      <c r="Z5467" s="785" t="s">
        <v>2599</v>
      </c>
      <c r="AA5467" s="785" t="s">
        <v>4349</v>
      </c>
      <c r="AB5467" s="785" t="s">
        <v>2683</v>
      </c>
      <c r="AC5467" s="785" t="s">
        <v>2606</v>
      </c>
      <c r="AD5467" s="786">
        <v>42796</v>
      </c>
    </row>
    <row r="5468" spans="1:30" ht="15.75">
      <c r="A5468" s="785" t="s">
        <v>4301</v>
      </c>
      <c r="B5468" s="785" t="s">
        <v>26945</v>
      </c>
      <c r="C5468" s="785" t="s">
        <v>4303</v>
      </c>
      <c r="D5468" s="785" t="s">
        <v>2599</v>
      </c>
      <c r="E5468" s="785" t="s">
        <v>3013</v>
      </c>
      <c r="F5468" s="786">
        <v>42319</v>
      </c>
      <c r="G5468" s="785" t="s">
        <v>5063</v>
      </c>
      <c r="H5468" s="786">
        <v>42369</v>
      </c>
      <c r="I5468" s="785" t="s">
        <v>26946</v>
      </c>
      <c r="J5468" s="785" t="s">
        <v>629</v>
      </c>
      <c r="K5468" s="785" t="s">
        <v>26947</v>
      </c>
      <c r="L5468" s="785" t="s">
        <v>26948</v>
      </c>
      <c r="M5468" s="785"/>
      <c r="N5468" s="785"/>
      <c r="O5468" s="785"/>
      <c r="P5468" s="787">
        <v>36.234904999999998</v>
      </c>
      <c r="Q5468" s="787">
        <v>-2.5832000000000001E-2</v>
      </c>
      <c r="R5468" s="785" t="s">
        <v>695</v>
      </c>
      <c r="S5468" s="785" t="s">
        <v>2231</v>
      </c>
      <c r="T5468" s="785" t="s">
        <v>2231</v>
      </c>
      <c r="U5468" s="785" t="s">
        <v>2599</v>
      </c>
      <c r="V5468" s="785" t="s">
        <v>2673</v>
      </c>
      <c r="W5468" s="785" t="s">
        <v>2668</v>
      </c>
      <c r="X5468" s="785"/>
      <c r="Y5468" s="615" t="str">
        <f t="shared" si="85"/>
        <v>Reuben K Kimenyi</v>
      </c>
      <c r="Z5468" s="785" t="s">
        <v>2599</v>
      </c>
      <c r="AA5468" s="785" t="s">
        <v>4314</v>
      </c>
      <c r="AB5468" s="785" t="s">
        <v>2605</v>
      </c>
      <c r="AC5468" s="785" t="s">
        <v>2606</v>
      </c>
      <c r="AD5468" s="786">
        <v>43314</v>
      </c>
    </row>
    <row r="5469" spans="1:30" ht="15.75">
      <c r="A5469" s="785" t="s">
        <v>4301</v>
      </c>
      <c r="B5469" s="785" t="s">
        <v>27221</v>
      </c>
      <c r="C5469" s="785" t="s">
        <v>4303</v>
      </c>
      <c r="D5469" s="785" t="s">
        <v>2599</v>
      </c>
      <c r="E5469" s="785" t="s">
        <v>3013</v>
      </c>
      <c r="F5469" s="786">
        <v>42319</v>
      </c>
      <c r="G5469" s="785" t="s">
        <v>5063</v>
      </c>
      <c r="H5469" s="786">
        <v>42369</v>
      </c>
      <c r="I5469" s="785" t="s">
        <v>27222</v>
      </c>
      <c r="J5469" s="785" t="s">
        <v>629</v>
      </c>
      <c r="K5469" s="785" t="s">
        <v>2612</v>
      </c>
      <c r="L5469" s="785" t="s">
        <v>27223</v>
      </c>
      <c r="M5469" s="785"/>
      <c r="N5469" s="785"/>
      <c r="O5469" s="785"/>
      <c r="P5469" s="787">
        <v>37.171573000000002</v>
      </c>
      <c r="Q5469" s="787">
        <v>-1.854365</v>
      </c>
      <c r="R5469" s="785" t="s">
        <v>728</v>
      </c>
      <c r="S5469" s="785" t="s">
        <v>3293</v>
      </c>
      <c r="T5469" s="785" t="s">
        <v>2972</v>
      </c>
      <c r="U5469" s="785" t="s">
        <v>2599</v>
      </c>
      <c r="V5469" s="785" t="s">
        <v>2673</v>
      </c>
      <c r="W5469" s="785" t="s">
        <v>2608</v>
      </c>
      <c r="X5469" s="785"/>
      <c r="Y5469" s="615" t="str">
        <f t="shared" si="85"/>
        <v>Biogas International Limited</v>
      </c>
      <c r="Z5469" s="785" t="s">
        <v>2599</v>
      </c>
      <c r="AA5469" s="785" t="s">
        <v>5464</v>
      </c>
      <c r="AB5469" s="785" t="s">
        <v>2609</v>
      </c>
      <c r="AC5469" s="785" t="s">
        <v>2610</v>
      </c>
      <c r="AD5469" s="786">
        <v>42796</v>
      </c>
    </row>
    <row r="5470" spans="1:30" ht="15.75">
      <c r="A5470" s="785" t="s">
        <v>4301</v>
      </c>
      <c r="B5470" s="785" t="s">
        <v>27683</v>
      </c>
      <c r="C5470" s="785" t="s">
        <v>4303</v>
      </c>
      <c r="D5470" s="785" t="s">
        <v>2599</v>
      </c>
      <c r="E5470" s="785" t="s">
        <v>3013</v>
      </c>
      <c r="F5470" s="786">
        <v>42319</v>
      </c>
      <c r="G5470" s="785" t="s">
        <v>5063</v>
      </c>
      <c r="H5470" s="786">
        <v>42369</v>
      </c>
      <c r="I5470" s="785" t="s">
        <v>27684</v>
      </c>
      <c r="J5470" s="785" t="s">
        <v>629</v>
      </c>
      <c r="K5470" s="785" t="s">
        <v>2612</v>
      </c>
      <c r="L5470" s="785" t="s">
        <v>27685</v>
      </c>
      <c r="M5470" s="785"/>
      <c r="N5470" s="785"/>
      <c r="O5470" s="785"/>
      <c r="P5470" s="787">
        <v>36.783230000000003</v>
      </c>
      <c r="Q5470" s="787">
        <v>-1.1637919999999999</v>
      </c>
      <c r="R5470" s="785" t="s">
        <v>821</v>
      </c>
      <c r="S5470" s="785" t="s">
        <v>1884</v>
      </c>
      <c r="T5470" s="785" t="s">
        <v>821</v>
      </c>
      <c r="U5470" s="785" t="s">
        <v>1520</v>
      </c>
      <c r="V5470" s="785" t="s">
        <v>2673</v>
      </c>
      <c r="W5470" s="785" t="s">
        <v>2689</v>
      </c>
      <c r="X5470" s="785"/>
      <c r="Y5470" s="615" t="str">
        <f t="shared" si="85"/>
        <v>Biotechno &amp; Services</v>
      </c>
      <c r="Z5470" s="785" t="s">
        <v>2599</v>
      </c>
      <c r="AA5470" s="785" t="s">
        <v>4349</v>
      </c>
      <c r="AB5470" s="785" t="s">
        <v>2605</v>
      </c>
      <c r="AC5470" s="785" t="s">
        <v>2606</v>
      </c>
      <c r="AD5470" s="786">
        <v>42942</v>
      </c>
    </row>
    <row r="5471" spans="1:30" ht="15.75">
      <c r="A5471" s="785" t="s">
        <v>4301</v>
      </c>
      <c r="B5471" s="785" t="s">
        <v>28199</v>
      </c>
      <c r="C5471" s="785" t="s">
        <v>4303</v>
      </c>
      <c r="D5471" s="785" t="s">
        <v>2599</v>
      </c>
      <c r="E5471" s="785" t="s">
        <v>3013</v>
      </c>
      <c r="F5471" s="786">
        <v>42319</v>
      </c>
      <c r="G5471" s="785" t="s">
        <v>5063</v>
      </c>
      <c r="H5471" s="786">
        <v>42369</v>
      </c>
      <c r="I5471" s="785" t="s">
        <v>28200</v>
      </c>
      <c r="J5471" s="785" t="s">
        <v>627</v>
      </c>
      <c r="K5471" s="785" t="s">
        <v>28201</v>
      </c>
      <c r="L5471" s="785" t="s">
        <v>28202</v>
      </c>
      <c r="M5471" s="785"/>
      <c r="N5471" s="785"/>
      <c r="O5471" s="785"/>
      <c r="P5471" s="787">
        <v>34.766464999999997</v>
      </c>
      <c r="Q5471" s="787">
        <v>-4.9083000000000002E-2</v>
      </c>
      <c r="R5471" s="785" t="s">
        <v>1575</v>
      </c>
      <c r="S5471" s="785" t="s">
        <v>2755</v>
      </c>
      <c r="T5471" s="785" t="s">
        <v>1575</v>
      </c>
      <c r="U5471" s="785" t="s">
        <v>28203</v>
      </c>
      <c r="V5471" s="785" t="s">
        <v>2855</v>
      </c>
      <c r="W5471" s="785" t="s">
        <v>2676</v>
      </c>
      <c r="X5471" s="785"/>
      <c r="Y5471" s="615" t="str">
        <f t="shared" si="85"/>
        <v>Thomas Mboya Omwadho</v>
      </c>
      <c r="Z5471" s="785" t="s">
        <v>2599</v>
      </c>
      <c r="AA5471" s="785" t="s">
        <v>4314</v>
      </c>
      <c r="AB5471" s="785" t="s">
        <v>2605</v>
      </c>
      <c r="AC5471" s="785" t="s">
        <v>2606</v>
      </c>
      <c r="AD5471" s="786">
        <v>42796</v>
      </c>
    </row>
    <row r="5472" spans="1:30" ht="15.75">
      <c r="A5472" s="785" t="s">
        <v>4301</v>
      </c>
      <c r="B5472" s="785" t="s">
        <v>28433</v>
      </c>
      <c r="C5472" s="785" t="s">
        <v>4303</v>
      </c>
      <c r="D5472" s="785" t="s">
        <v>2599</v>
      </c>
      <c r="E5472" s="785" t="s">
        <v>3013</v>
      </c>
      <c r="F5472" s="786">
        <v>42319</v>
      </c>
      <c r="G5472" s="785" t="s">
        <v>5063</v>
      </c>
      <c r="H5472" s="786">
        <v>42369</v>
      </c>
      <c r="I5472" s="785" t="s">
        <v>2350</v>
      </c>
      <c r="J5472" s="785" t="s">
        <v>627</v>
      </c>
      <c r="K5472" s="785" t="s">
        <v>28434</v>
      </c>
      <c r="L5472" s="785" t="s">
        <v>28435</v>
      </c>
      <c r="M5472" s="785"/>
      <c r="N5472" s="785"/>
      <c r="O5472" s="785" t="s">
        <v>28436</v>
      </c>
      <c r="P5472" s="787">
        <v>36.575907000000001</v>
      </c>
      <c r="Q5472" s="787">
        <v>-1.1703749999999999</v>
      </c>
      <c r="R5472" s="785" t="s">
        <v>821</v>
      </c>
      <c r="S5472" s="785" t="s">
        <v>1884</v>
      </c>
      <c r="T5472" s="785" t="s">
        <v>2881</v>
      </c>
      <c r="U5472" s="785" t="s">
        <v>3190</v>
      </c>
      <c r="V5472" s="785" t="s">
        <v>2855</v>
      </c>
      <c r="W5472" s="785" t="s">
        <v>2788</v>
      </c>
      <c r="X5472" s="785"/>
      <c r="Y5472" s="615" t="str">
        <f t="shared" si="85"/>
        <v>David Kangethe</v>
      </c>
      <c r="Z5472" s="785" t="s">
        <v>2599</v>
      </c>
      <c r="AA5472" s="785" t="s">
        <v>4314</v>
      </c>
      <c r="AB5472" s="785" t="s">
        <v>4052</v>
      </c>
      <c r="AC5472" s="785" t="s">
        <v>2606</v>
      </c>
      <c r="AD5472" s="786">
        <v>42961</v>
      </c>
    </row>
    <row r="5473" spans="1:30" ht="15.75">
      <c r="A5473" s="785" t="s">
        <v>4301</v>
      </c>
      <c r="B5473" s="785" t="s">
        <v>30567</v>
      </c>
      <c r="C5473" s="785" t="s">
        <v>4303</v>
      </c>
      <c r="D5473" s="785" t="s">
        <v>2599</v>
      </c>
      <c r="E5473" s="785" t="s">
        <v>3013</v>
      </c>
      <c r="F5473" s="786">
        <v>42319</v>
      </c>
      <c r="G5473" s="785" t="s">
        <v>5063</v>
      </c>
      <c r="H5473" s="786">
        <v>42369</v>
      </c>
      <c r="I5473" s="785" t="s">
        <v>30568</v>
      </c>
      <c r="J5473" s="785" t="s">
        <v>629</v>
      </c>
      <c r="K5473" s="785" t="s">
        <v>30569</v>
      </c>
      <c r="L5473" s="785" t="s">
        <v>30570</v>
      </c>
      <c r="M5473" s="785"/>
      <c r="N5473" s="785"/>
      <c r="O5473" s="785"/>
      <c r="P5473" s="787">
        <v>34.198041000000003</v>
      </c>
      <c r="Q5473" s="787">
        <v>0.40465099999999998</v>
      </c>
      <c r="R5473" s="785" t="s">
        <v>1716</v>
      </c>
      <c r="S5473" s="785" t="s">
        <v>2934</v>
      </c>
      <c r="T5473" s="785" t="s">
        <v>30571</v>
      </c>
      <c r="U5473" s="785" t="s">
        <v>30572</v>
      </c>
      <c r="V5473" s="785" t="s">
        <v>6015</v>
      </c>
      <c r="W5473" s="785" t="s">
        <v>2608</v>
      </c>
      <c r="X5473" s="785"/>
      <c r="Y5473" s="615" t="str">
        <f t="shared" si="85"/>
        <v>Biogas International Limited</v>
      </c>
      <c r="Z5473" s="853" t="s">
        <v>2599</v>
      </c>
      <c r="AA5473" s="785" t="s">
        <v>5464</v>
      </c>
      <c r="AB5473" s="785" t="s">
        <v>2609</v>
      </c>
      <c r="AC5473" s="785" t="s">
        <v>2610</v>
      </c>
      <c r="AD5473" s="786">
        <v>42796</v>
      </c>
    </row>
    <row r="5474" spans="1:30" ht="15.75">
      <c r="A5474" s="785" t="s">
        <v>4301</v>
      </c>
      <c r="B5474" s="785" t="s">
        <v>30587</v>
      </c>
      <c r="C5474" s="785" t="s">
        <v>4379</v>
      </c>
      <c r="D5474" s="785" t="s">
        <v>2751</v>
      </c>
      <c r="E5474" s="785" t="s">
        <v>3013</v>
      </c>
      <c r="F5474" s="786">
        <v>42319</v>
      </c>
      <c r="G5474" s="785" t="s">
        <v>5063</v>
      </c>
      <c r="H5474" s="786">
        <v>42369</v>
      </c>
      <c r="I5474" s="785" t="s">
        <v>30588</v>
      </c>
      <c r="J5474" s="785" t="s">
        <v>629</v>
      </c>
      <c r="K5474" s="785" t="s">
        <v>2612</v>
      </c>
      <c r="L5474" s="785" t="s">
        <v>30589</v>
      </c>
      <c r="M5474" s="785"/>
      <c r="N5474" s="785"/>
      <c r="O5474" s="785"/>
      <c r="P5474" s="788"/>
      <c r="Q5474" s="788"/>
      <c r="R5474" s="785" t="s">
        <v>893</v>
      </c>
      <c r="S5474" s="785" t="s">
        <v>2599</v>
      </c>
      <c r="T5474" s="785" t="s">
        <v>2599</v>
      </c>
      <c r="U5474" s="785" t="s">
        <v>2599</v>
      </c>
      <c r="V5474" s="785" t="s">
        <v>6015</v>
      </c>
      <c r="W5474" s="785" t="s">
        <v>2608</v>
      </c>
      <c r="X5474" s="785"/>
      <c r="Y5474" s="615" t="str">
        <f t="shared" si="85"/>
        <v>Biogas International Limited</v>
      </c>
      <c r="Z5474" s="853" t="s">
        <v>2599</v>
      </c>
      <c r="AA5474" s="785" t="s">
        <v>5464</v>
      </c>
      <c r="AB5474" s="785" t="s">
        <v>2609</v>
      </c>
      <c r="AC5474" s="785" t="s">
        <v>2610</v>
      </c>
      <c r="AD5474" s="786">
        <v>42796</v>
      </c>
    </row>
    <row r="5475" spans="1:30" ht="15.75">
      <c r="A5475" s="785" t="s">
        <v>4301</v>
      </c>
      <c r="B5475" s="785" t="s">
        <v>31537</v>
      </c>
      <c r="C5475" s="785" t="s">
        <v>4379</v>
      </c>
      <c r="D5475" s="785" t="s">
        <v>2703</v>
      </c>
      <c r="E5475" s="785" t="s">
        <v>3013</v>
      </c>
      <c r="F5475" s="786">
        <v>42319</v>
      </c>
      <c r="G5475" s="785" t="s">
        <v>5063</v>
      </c>
      <c r="H5475" s="786">
        <v>42369</v>
      </c>
      <c r="I5475" s="785" t="s">
        <v>31538</v>
      </c>
      <c r="J5475" s="785" t="s">
        <v>629</v>
      </c>
      <c r="K5475" s="785" t="s">
        <v>31539</v>
      </c>
      <c r="L5475" s="785" t="s">
        <v>31540</v>
      </c>
      <c r="M5475" s="785"/>
      <c r="N5475" s="785"/>
      <c r="O5475" s="785"/>
      <c r="P5475" s="788"/>
      <c r="Q5475" s="788"/>
      <c r="R5475" s="785" t="s">
        <v>1056</v>
      </c>
      <c r="S5475" s="785" t="s">
        <v>16327</v>
      </c>
      <c r="T5475" s="785" t="s">
        <v>26731</v>
      </c>
      <c r="U5475" s="785" t="s">
        <v>2599</v>
      </c>
      <c r="V5475" s="785" t="s">
        <v>3004</v>
      </c>
      <c r="W5475" s="785" t="s">
        <v>3015</v>
      </c>
      <c r="X5475" s="785"/>
      <c r="Y5475" s="615" t="str">
        <f t="shared" si="85"/>
        <v>Mt Kenya Renewable Energy</v>
      </c>
      <c r="Z5475" s="853" t="s">
        <v>2599</v>
      </c>
      <c r="AA5475" s="785" t="s">
        <v>4349</v>
      </c>
      <c r="AB5475" s="785" t="s">
        <v>2605</v>
      </c>
      <c r="AC5475" s="785" t="s">
        <v>2606</v>
      </c>
      <c r="AD5475" s="786">
        <v>43314</v>
      </c>
    </row>
    <row r="5476" spans="1:30" ht="15.75">
      <c r="A5476" s="785" t="s">
        <v>4301</v>
      </c>
      <c r="B5476" s="785" t="s">
        <v>32174</v>
      </c>
      <c r="C5476" s="785" t="s">
        <v>4303</v>
      </c>
      <c r="D5476" s="785" t="s">
        <v>2599</v>
      </c>
      <c r="E5476" s="785" t="s">
        <v>3013</v>
      </c>
      <c r="F5476" s="786">
        <v>42319</v>
      </c>
      <c r="G5476" s="785" t="s">
        <v>5063</v>
      </c>
      <c r="H5476" s="786">
        <v>42369</v>
      </c>
      <c r="I5476" s="785" t="s">
        <v>32175</v>
      </c>
      <c r="J5476" s="785" t="s">
        <v>627</v>
      </c>
      <c r="K5476" s="785" t="s">
        <v>2612</v>
      </c>
      <c r="L5476" s="785" t="s">
        <v>32176</v>
      </c>
      <c r="M5476" s="785"/>
      <c r="N5476" s="785"/>
      <c r="O5476" s="785"/>
      <c r="P5476" s="787">
        <v>36.591321999999998</v>
      </c>
      <c r="Q5476" s="787">
        <v>-0.62944999999999995</v>
      </c>
      <c r="R5476" s="785" t="s">
        <v>1228</v>
      </c>
      <c r="S5476" s="785" t="s">
        <v>2633</v>
      </c>
      <c r="T5476" s="785" t="s">
        <v>7918</v>
      </c>
      <c r="U5476" s="785" t="s">
        <v>2599</v>
      </c>
      <c r="V5476" s="785" t="s">
        <v>3070</v>
      </c>
      <c r="W5476" s="785" t="s">
        <v>2901</v>
      </c>
      <c r="X5476" s="785"/>
      <c r="Y5476" s="615" t="str">
        <f t="shared" si="85"/>
        <v>James Njoroge Wainaina</v>
      </c>
      <c r="Z5476" s="853" t="s">
        <v>2599</v>
      </c>
      <c r="AA5476" s="785" t="s">
        <v>4314</v>
      </c>
      <c r="AB5476" s="785" t="s">
        <v>2605</v>
      </c>
      <c r="AC5476" s="785" t="s">
        <v>2606</v>
      </c>
      <c r="AD5476" s="786">
        <v>43314</v>
      </c>
    </row>
    <row r="5477" spans="1:30" ht="15.75">
      <c r="A5477" s="785" t="s">
        <v>4301</v>
      </c>
      <c r="B5477" s="785" t="s">
        <v>32194</v>
      </c>
      <c r="C5477" s="785" t="s">
        <v>4379</v>
      </c>
      <c r="D5477" s="785" t="s">
        <v>2751</v>
      </c>
      <c r="E5477" s="785" t="s">
        <v>3013</v>
      </c>
      <c r="F5477" s="786">
        <v>42319</v>
      </c>
      <c r="G5477" s="785" t="s">
        <v>5063</v>
      </c>
      <c r="H5477" s="786">
        <v>42369</v>
      </c>
      <c r="I5477" s="785" t="s">
        <v>32195</v>
      </c>
      <c r="J5477" s="785" t="s">
        <v>629</v>
      </c>
      <c r="K5477" s="785" t="s">
        <v>2612</v>
      </c>
      <c r="L5477" s="785" t="s">
        <v>32196</v>
      </c>
      <c r="M5477" s="785"/>
      <c r="N5477" s="785" t="s">
        <v>32197</v>
      </c>
      <c r="O5477" s="785"/>
      <c r="P5477" s="788"/>
      <c r="Q5477" s="788"/>
      <c r="R5477" s="785" t="s">
        <v>821</v>
      </c>
      <c r="S5477" s="785" t="s">
        <v>1884</v>
      </c>
      <c r="T5477" s="785" t="s">
        <v>3975</v>
      </c>
      <c r="U5477" s="785" t="s">
        <v>2599</v>
      </c>
      <c r="V5477" s="785" t="s">
        <v>3070</v>
      </c>
      <c r="W5477" s="785" t="s">
        <v>3384</v>
      </c>
      <c r="X5477" s="785"/>
      <c r="Y5477" s="615" t="str">
        <f t="shared" si="85"/>
        <v>Robert Kagwi Wango</v>
      </c>
      <c r="Z5477" s="853" t="s">
        <v>2599</v>
      </c>
      <c r="AA5477" s="785" t="s">
        <v>4314</v>
      </c>
      <c r="AB5477" s="785" t="s">
        <v>2605</v>
      </c>
      <c r="AC5477" s="785" t="s">
        <v>2606</v>
      </c>
      <c r="AD5477" s="786">
        <v>43314</v>
      </c>
    </row>
    <row r="5478" spans="1:30" ht="15.75">
      <c r="A5478" s="785" t="s">
        <v>4301</v>
      </c>
      <c r="B5478" s="785" t="s">
        <v>32698</v>
      </c>
      <c r="C5478" s="785" t="s">
        <v>4303</v>
      </c>
      <c r="D5478" s="785" t="s">
        <v>2599</v>
      </c>
      <c r="E5478" s="785" t="s">
        <v>3013</v>
      </c>
      <c r="F5478" s="786">
        <v>42319</v>
      </c>
      <c r="G5478" s="785" t="s">
        <v>5063</v>
      </c>
      <c r="H5478" s="786">
        <v>42369</v>
      </c>
      <c r="I5478" s="785" t="s">
        <v>32699</v>
      </c>
      <c r="J5478" s="785" t="s">
        <v>629</v>
      </c>
      <c r="K5478" s="785" t="s">
        <v>2612</v>
      </c>
      <c r="L5478" s="785" t="s">
        <v>32700</v>
      </c>
      <c r="M5478" s="785"/>
      <c r="N5478" s="785"/>
      <c r="O5478" s="785"/>
      <c r="P5478" s="787">
        <v>36.895454999999998</v>
      </c>
      <c r="Q5478" s="787">
        <v>-0.491365</v>
      </c>
      <c r="R5478" s="785" t="s">
        <v>1056</v>
      </c>
      <c r="S5478" s="785" t="s">
        <v>2131</v>
      </c>
      <c r="T5478" s="785" t="s">
        <v>32701</v>
      </c>
      <c r="U5478" s="785" t="s">
        <v>32702</v>
      </c>
      <c r="V5478" s="785" t="s">
        <v>3070</v>
      </c>
      <c r="W5478" s="785" t="s">
        <v>3015</v>
      </c>
      <c r="X5478" s="785"/>
      <c r="Y5478" s="615" t="str">
        <f t="shared" si="85"/>
        <v>Mt Kenya Renewable Energy</v>
      </c>
      <c r="Z5478" s="853" t="s">
        <v>2599</v>
      </c>
      <c r="AA5478" s="785" t="s">
        <v>4349</v>
      </c>
      <c r="AB5478" s="785" t="s">
        <v>2605</v>
      </c>
      <c r="AC5478" s="785" t="s">
        <v>2606</v>
      </c>
      <c r="AD5478" s="786">
        <v>43314</v>
      </c>
    </row>
    <row r="5479" spans="1:30" ht="15.75">
      <c r="A5479" s="785" t="s">
        <v>4301</v>
      </c>
      <c r="B5479" s="785" t="s">
        <v>33116</v>
      </c>
      <c r="C5479" s="785" t="s">
        <v>4303</v>
      </c>
      <c r="D5479" s="785" t="s">
        <v>2599</v>
      </c>
      <c r="E5479" s="785" t="s">
        <v>3013</v>
      </c>
      <c r="F5479" s="786">
        <v>42319</v>
      </c>
      <c r="G5479" s="785" t="s">
        <v>5063</v>
      </c>
      <c r="H5479" s="786">
        <v>42369</v>
      </c>
      <c r="I5479" s="785" t="s">
        <v>33117</v>
      </c>
      <c r="J5479" s="785" t="s">
        <v>629</v>
      </c>
      <c r="K5479" s="785" t="s">
        <v>2612</v>
      </c>
      <c r="L5479" s="785" t="s">
        <v>33118</v>
      </c>
      <c r="M5479" s="785"/>
      <c r="N5479" s="785"/>
      <c r="O5479" s="785"/>
      <c r="P5479" s="787">
        <v>36.915467999999997</v>
      </c>
      <c r="Q5479" s="787">
        <v>-0.89303100000000002</v>
      </c>
      <c r="R5479" s="785" t="s">
        <v>1030</v>
      </c>
      <c r="S5479" s="785" t="s">
        <v>1795</v>
      </c>
      <c r="T5479" s="785" t="s">
        <v>33119</v>
      </c>
      <c r="U5479" s="785" t="s">
        <v>2599</v>
      </c>
      <c r="V5479" s="785" t="s">
        <v>33120</v>
      </c>
      <c r="W5479" s="785" t="s">
        <v>3106</v>
      </c>
      <c r="X5479" s="785"/>
      <c r="Y5479" s="615" t="str">
        <f t="shared" si="85"/>
        <v>Joseph Muchirira Mugo</v>
      </c>
      <c r="Z5479" s="853" t="s">
        <v>2599</v>
      </c>
      <c r="AA5479" s="785" t="s">
        <v>4314</v>
      </c>
      <c r="AB5479" s="785" t="s">
        <v>2605</v>
      </c>
      <c r="AC5479" s="785" t="s">
        <v>2606</v>
      </c>
      <c r="AD5479" s="786">
        <v>43314</v>
      </c>
    </row>
    <row r="5480" spans="1:30" ht="15.75">
      <c r="A5480" s="785" t="s">
        <v>4301</v>
      </c>
      <c r="B5480" s="785" t="s">
        <v>18007</v>
      </c>
      <c r="C5480" s="785" t="s">
        <v>4303</v>
      </c>
      <c r="D5480" s="785" t="s">
        <v>2599</v>
      </c>
      <c r="E5480" s="785" t="s">
        <v>18008</v>
      </c>
      <c r="F5480" s="786">
        <v>42317</v>
      </c>
      <c r="G5480" s="785" t="s">
        <v>18009</v>
      </c>
      <c r="H5480" s="786">
        <v>42367</v>
      </c>
      <c r="I5480" s="785" t="s">
        <v>18010</v>
      </c>
      <c r="J5480" s="785" t="s">
        <v>629</v>
      </c>
      <c r="K5480" s="785" t="s">
        <v>18011</v>
      </c>
      <c r="L5480" s="785" t="s">
        <v>18012</v>
      </c>
      <c r="M5480" s="785"/>
      <c r="N5480" s="785"/>
      <c r="O5480" s="785" t="s">
        <v>18013</v>
      </c>
      <c r="P5480" s="787">
        <v>36.877073000000003</v>
      </c>
      <c r="Q5480" s="787">
        <v>-0.56513800000000003</v>
      </c>
      <c r="R5480" s="785" t="s">
        <v>1056</v>
      </c>
      <c r="S5480" s="785" t="s">
        <v>1685</v>
      </c>
      <c r="T5480" s="785" t="s">
        <v>8941</v>
      </c>
      <c r="U5480" s="785" t="s">
        <v>3812</v>
      </c>
      <c r="V5480" s="785" t="s">
        <v>3004</v>
      </c>
      <c r="W5480" s="785" t="s">
        <v>3015</v>
      </c>
      <c r="X5480" s="785" t="s">
        <v>3015</v>
      </c>
      <c r="Y5480" s="615" t="str">
        <f t="shared" si="85"/>
        <v>Mt Kenya Renewable Energy</v>
      </c>
      <c r="Z5480" s="853" t="s">
        <v>4884</v>
      </c>
      <c r="AA5480" s="785" t="s">
        <v>4349</v>
      </c>
      <c r="AB5480" s="785" t="s">
        <v>2605</v>
      </c>
      <c r="AC5480" s="785" t="s">
        <v>2606</v>
      </c>
      <c r="AD5480" s="786">
        <v>42884</v>
      </c>
    </row>
    <row r="5481" spans="1:30" ht="15.75">
      <c r="A5481" s="785" t="s">
        <v>4301</v>
      </c>
      <c r="B5481" s="785" t="s">
        <v>17124</v>
      </c>
      <c r="C5481" s="785" t="s">
        <v>4303</v>
      </c>
      <c r="D5481" s="785" t="s">
        <v>2599</v>
      </c>
      <c r="E5481" s="785" t="s">
        <v>3298</v>
      </c>
      <c r="F5481" s="786">
        <v>42358</v>
      </c>
      <c r="G5481" s="785" t="s">
        <v>17125</v>
      </c>
      <c r="H5481" s="786">
        <v>42366</v>
      </c>
      <c r="I5481" s="785" t="s">
        <v>17126</v>
      </c>
      <c r="J5481" s="785" t="s">
        <v>627</v>
      </c>
      <c r="K5481" s="785" t="s">
        <v>17127</v>
      </c>
      <c r="L5481" s="785" t="s">
        <v>17128</v>
      </c>
      <c r="M5481" s="785"/>
      <c r="N5481" s="785"/>
      <c r="O5481" s="785"/>
      <c r="P5481" s="787">
        <v>35.430058000000002</v>
      </c>
      <c r="Q5481" s="787">
        <v>0.33898800000000001</v>
      </c>
      <c r="R5481" s="785" t="s">
        <v>893</v>
      </c>
      <c r="S5481" s="785" t="s">
        <v>2820</v>
      </c>
      <c r="T5481" s="785" t="s">
        <v>2708</v>
      </c>
      <c r="U5481" s="785" t="s">
        <v>895</v>
      </c>
      <c r="V5481" s="785" t="s">
        <v>3070</v>
      </c>
      <c r="W5481" s="785" t="s">
        <v>3116</v>
      </c>
      <c r="X5481" s="785" t="s">
        <v>3116</v>
      </c>
      <c r="Y5481" s="615" t="str">
        <f t="shared" si="85"/>
        <v>Luka Kiprop Maiyo</v>
      </c>
      <c r="Z5481" s="853" t="s">
        <v>16996</v>
      </c>
      <c r="AA5481" s="785" t="s">
        <v>4314</v>
      </c>
      <c r="AB5481" s="785" t="s">
        <v>2605</v>
      </c>
      <c r="AC5481" s="785" t="s">
        <v>2606</v>
      </c>
      <c r="AD5481" s="786">
        <v>42830</v>
      </c>
    </row>
    <row r="5482" spans="1:30" ht="15.75">
      <c r="A5482" s="785" t="s">
        <v>4301</v>
      </c>
      <c r="B5482" s="785" t="s">
        <v>19611</v>
      </c>
      <c r="C5482" s="785" t="s">
        <v>4303</v>
      </c>
      <c r="D5482" s="785" t="s">
        <v>2599</v>
      </c>
      <c r="E5482" s="785" t="s">
        <v>2670</v>
      </c>
      <c r="F5482" s="786">
        <v>42339</v>
      </c>
      <c r="G5482" s="785" t="s">
        <v>17125</v>
      </c>
      <c r="H5482" s="786">
        <v>42366</v>
      </c>
      <c r="I5482" s="785" t="s">
        <v>19612</v>
      </c>
      <c r="J5482" s="785" t="s">
        <v>629</v>
      </c>
      <c r="K5482" s="785" t="s">
        <v>19613</v>
      </c>
      <c r="L5482" s="785" t="s">
        <v>19614</v>
      </c>
      <c r="M5482" s="785"/>
      <c r="N5482" s="785"/>
      <c r="O5482" s="785"/>
      <c r="P5482" s="787">
        <v>36.128549999999997</v>
      </c>
      <c r="Q5482" s="787">
        <v>-0.15074299999999999</v>
      </c>
      <c r="R5482" s="785" t="s">
        <v>695</v>
      </c>
      <c r="S5482" s="785" t="s">
        <v>1204</v>
      </c>
      <c r="T5482" s="785" t="s">
        <v>1204</v>
      </c>
      <c r="U5482" s="785" t="s">
        <v>19615</v>
      </c>
      <c r="V5482" s="785" t="s">
        <v>3004</v>
      </c>
      <c r="W5482" s="785" t="s">
        <v>19606</v>
      </c>
      <c r="X5482" s="785" t="s">
        <v>19606</v>
      </c>
      <c r="Y5482" s="615" t="str">
        <f t="shared" si="85"/>
        <v>Peter Kamau Macharia</v>
      </c>
      <c r="Z5482" s="853" t="s">
        <v>19616</v>
      </c>
      <c r="AA5482" s="785" t="s">
        <v>4314</v>
      </c>
      <c r="AB5482" s="785" t="s">
        <v>2605</v>
      </c>
      <c r="AC5482" s="785" t="s">
        <v>2606</v>
      </c>
      <c r="AD5482" s="786">
        <v>42837</v>
      </c>
    </row>
    <row r="5483" spans="1:30" ht="15.75">
      <c r="A5483" s="785" t="s">
        <v>4301</v>
      </c>
      <c r="B5483" s="785" t="s">
        <v>7151</v>
      </c>
      <c r="C5483" s="785" t="s">
        <v>4303</v>
      </c>
      <c r="D5483" s="785" t="s">
        <v>2599</v>
      </c>
      <c r="E5483" s="785" t="s">
        <v>3896</v>
      </c>
      <c r="F5483" s="786">
        <v>42308</v>
      </c>
      <c r="G5483" s="785" t="s">
        <v>3298</v>
      </c>
      <c r="H5483" s="786">
        <v>42358</v>
      </c>
      <c r="I5483" s="785" t="s">
        <v>7152</v>
      </c>
      <c r="J5483" s="785" t="s">
        <v>629</v>
      </c>
      <c r="K5483" s="785" t="s">
        <v>7153</v>
      </c>
      <c r="L5483" s="785" t="s">
        <v>7154</v>
      </c>
      <c r="M5483" s="785"/>
      <c r="N5483" s="785"/>
      <c r="O5483" s="785"/>
      <c r="P5483" s="787">
        <v>36.899445</v>
      </c>
      <c r="Q5483" s="787">
        <v>-0.59384199999999998</v>
      </c>
      <c r="R5483" s="785" t="s">
        <v>1056</v>
      </c>
      <c r="S5483" s="785" t="s">
        <v>1685</v>
      </c>
      <c r="T5483" s="785" t="s">
        <v>3334</v>
      </c>
      <c r="U5483" s="785" t="s">
        <v>7155</v>
      </c>
      <c r="V5483" s="785" t="s">
        <v>2673</v>
      </c>
      <c r="W5483" s="785" t="s">
        <v>2652</v>
      </c>
      <c r="X5483" s="785" t="s">
        <v>2732</v>
      </c>
      <c r="Y5483" s="615" t="str">
        <f t="shared" si="85"/>
        <v>David Chege Wangui</v>
      </c>
      <c r="Z5483" s="853" t="s">
        <v>7094</v>
      </c>
      <c r="AA5483" s="785" t="s">
        <v>4314</v>
      </c>
      <c r="AB5483" s="785" t="s">
        <v>2605</v>
      </c>
      <c r="AC5483" s="785" t="s">
        <v>2606</v>
      </c>
      <c r="AD5483" s="786">
        <v>42872</v>
      </c>
    </row>
    <row r="5484" spans="1:30" ht="15.75">
      <c r="A5484" s="785" t="s">
        <v>4301</v>
      </c>
      <c r="B5484" s="785" t="s">
        <v>16774</v>
      </c>
      <c r="C5484" s="785" t="s">
        <v>4303</v>
      </c>
      <c r="D5484" s="785" t="s">
        <v>2599</v>
      </c>
      <c r="E5484" s="785" t="s">
        <v>16775</v>
      </c>
      <c r="F5484" s="786">
        <v>42325</v>
      </c>
      <c r="G5484" s="785" t="s">
        <v>16776</v>
      </c>
      <c r="H5484" s="786">
        <v>42355</v>
      </c>
      <c r="I5484" s="785" t="s">
        <v>16777</v>
      </c>
      <c r="J5484" s="785" t="s">
        <v>629</v>
      </c>
      <c r="K5484" s="785" t="s">
        <v>16778</v>
      </c>
      <c r="L5484" s="785" t="s">
        <v>16779</v>
      </c>
      <c r="M5484" s="785"/>
      <c r="N5484" s="785"/>
      <c r="O5484" s="785" t="s">
        <v>16780</v>
      </c>
      <c r="P5484" s="787">
        <v>37.635420000000003</v>
      </c>
      <c r="Q5484" s="787">
        <v>6.8929000000000004E-2</v>
      </c>
      <c r="R5484" s="785" t="s">
        <v>1104</v>
      </c>
      <c r="S5484" s="785" t="s">
        <v>1277</v>
      </c>
      <c r="T5484" s="785" t="s">
        <v>16781</v>
      </c>
      <c r="U5484" s="785" t="s">
        <v>16782</v>
      </c>
      <c r="V5484" s="785" t="s">
        <v>3177</v>
      </c>
      <c r="W5484" s="785" t="s">
        <v>3253</v>
      </c>
      <c r="X5484" s="785" t="s">
        <v>3253</v>
      </c>
      <c r="Y5484" s="615" t="str">
        <f t="shared" si="85"/>
        <v>Likunga Company Limited</v>
      </c>
      <c r="Z5484" s="853" t="s">
        <v>16689</v>
      </c>
      <c r="AA5484" s="785" t="s">
        <v>4349</v>
      </c>
      <c r="AB5484" s="785" t="s">
        <v>2605</v>
      </c>
      <c r="AC5484" s="785" t="s">
        <v>2606</v>
      </c>
      <c r="AD5484" s="786">
        <v>42957</v>
      </c>
    </row>
    <row r="5485" spans="1:30" ht="15.75">
      <c r="A5485" s="785" t="s">
        <v>4301</v>
      </c>
      <c r="B5485" s="785" t="s">
        <v>24075</v>
      </c>
      <c r="C5485" s="785" t="s">
        <v>4303</v>
      </c>
      <c r="D5485" s="785" t="s">
        <v>2599</v>
      </c>
      <c r="E5485" s="785" t="s">
        <v>2835</v>
      </c>
      <c r="F5485" s="786">
        <v>42338</v>
      </c>
      <c r="G5485" s="785" t="s">
        <v>24076</v>
      </c>
      <c r="H5485" s="786">
        <v>42348</v>
      </c>
      <c r="I5485" s="785" t="s">
        <v>24077</v>
      </c>
      <c r="J5485" s="785" t="s">
        <v>629</v>
      </c>
      <c r="K5485" s="785" t="s">
        <v>2612</v>
      </c>
      <c r="L5485" s="785" t="s">
        <v>24078</v>
      </c>
      <c r="M5485" s="785"/>
      <c r="N5485" s="785"/>
      <c r="O5485" s="785"/>
      <c r="P5485" s="787">
        <v>36.749339999999997</v>
      </c>
      <c r="Q5485" s="787">
        <v>-1.088293</v>
      </c>
      <c r="R5485" s="785" t="s">
        <v>821</v>
      </c>
      <c r="S5485" s="785" t="s">
        <v>871</v>
      </c>
      <c r="T5485" s="785" t="s">
        <v>2619</v>
      </c>
      <c r="U5485" s="785" t="s">
        <v>24079</v>
      </c>
      <c r="V5485" s="785" t="s">
        <v>3004</v>
      </c>
      <c r="W5485" s="785" t="s">
        <v>2954</v>
      </c>
      <c r="X5485" s="785" t="s">
        <v>2954</v>
      </c>
      <c r="Y5485" s="615" t="str">
        <f t="shared" si="85"/>
        <v>Stephen Njuguna</v>
      </c>
      <c r="Z5485" s="853" t="s">
        <v>2599</v>
      </c>
      <c r="AA5485" s="785" t="s">
        <v>4314</v>
      </c>
      <c r="AB5485" s="785" t="s">
        <v>2683</v>
      </c>
      <c r="AC5485" s="785" t="s">
        <v>2606</v>
      </c>
      <c r="AD5485" s="786">
        <v>42868</v>
      </c>
    </row>
    <row r="5486" spans="1:30" ht="15.75">
      <c r="A5486" s="785" t="s">
        <v>4301</v>
      </c>
      <c r="B5486" s="785" t="s">
        <v>15173</v>
      </c>
      <c r="C5486" s="785" t="s">
        <v>4303</v>
      </c>
      <c r="D5486" s="785" t="s">
        <v>2599</v>
      </c>
      <c r="E5486" s="785" t="s">
        <v>15174</v>
      </c>
      <c r="F5486" s="786">
        <v>42332</v>
      </c>
      <c r="G5486" s="785" t="s">
        <v>2670</v>
      </c>
      <c r="H5486" s="786">
        <v>42339</v>
      </c>
      <c r="I5486" s="785" t="s">
        <v>15175</v>
      </c>
      <c r="J5486" s="785" t="s">
        <v>629</v>
      </c>
      <c r="K5486" s="785" t="s">
        <v>15176</v>
      </c>
      <c r="L5486" s="785" t="s">
        <v>15177</v>
      </c>
      <c r="M5486" s="785"/>
      <c r="N5486" s="785"/>
      <c r="O5486" s="785" t="s">
        <v>15178</v>
      </c>
      <c r="P5486" s="787">
        <v>39.283149999999999</v>
      </c>
      <c r="Q5486" s="787">
        <v>-4.5018900000000004</v>
      </c>
      <c r="R5486" s="785" t="s">
        <v>3628</v>
      </c>
      <c r="S5486" s="785" t="s">
        <v>3780</v>
      </c>
      <c r="T5486" s="785" t="s">
        <v>15179</v>
      </c>
      <c r="U5486" s="785" t="s">
        <v>15180</v>
      </c>
      <c r="V5486" s="785" t="s">
        <v>3070</v>
      </c>
      <c r="W5486" s="785" t="s">
        <v>2649</v>
      </c>
      <c r="X5486" s="785" t="s">
        <v>2649</v>
      </c>
      <c r="Y5486" s="615" t="str">
        <f t="shared" si="85"/>
        <v>Jotham Kaluma</v>
      </c>
      <c r="Z5486" s="853" t="s">
        <v>15181</v>
      </c>
      <c r="AA5486" s="785" t="s">
        <v>4314</v>
      </c>
      <c r="AB5486" s="785" t="s">
        <v>4052</v>
      </c>
      <c r="AC5486" s="785" t="s">
        <v>2606</v>
      </c>
      <c r="AD5486" s="786">
        <v>42826</v>
      </c>
    </row>
    <row r="5487" spans="1:30" ht="15.75">
      <c r="A5487" s="790" t="s">
        <v>119</v>
      </c>
      <c r="B5487" s="618">
        <v>5576</v>
      </c>
      <c r="C5487" s="618"/>
      <c r="D5487" s="618"/>
      <c r="E5487" s="618"/>
      <c r="F5487" s="618"/>
      <c r="G5487" s="618"/>
      <c r="H5487" s="618"/>
      <c r="I5487" s="615" t="s">
        <v>2599</v>
      </c>
      <c r="J5487" s="618"/>
      <c r="K5487" s="618"/>
      <c r="L5487" s="618"/>
      <c r="M5487" s="618"/>
      <c r="N5487" s="618"/>
      <c r="O5487" s="618"/>
      <c r="P5487" s="618"/>
      <c r="Q5487" s="618"/>
      <c r="R5487" s="618"/>
      <c r="S5487" s="618"/>
      <c r="T5487" s="618"/>
      <c r="U5487" s="618"/>
      <c r="V5487" s="618"/>
      <c r="W5487" s="618"/>
      <c r="X5487" s="618"/>
      <c r="Y5487" s="618"/>
      <c r="Z5487" s="618"/>
      <c r="AA5487" s="618"/>
      <c r="AB5487" s="618"/>
    </row>
    <row r="5488" spans="1:30" ht="20.25">
      <c r="W5488" s="791" cm="1">
        <f t="array" ref="W5488">SUM(IF(FREQUENCY(MATCH(W2:W5486,W2:W5486,0),MATCH(W2:W5486,W2:W5486,0))&gt;0,1))</f>
        <v>232</v>
      </c>
      <c r="X5488" s="791"/>
      <c r="Y5488" s="791" cm="1">
        <f t="array" ref="Y5488">SUM(IF(FREQUENCY(MATCH(Y2:Y5486,Y2:Y5486,0),MATCH(Y2:Y5486,Y2:Y5486,0))&gt;0,1))</f>
        <v>442</v>
      </c>
      <c r="Z5488" s="619" cm="1">
        <f t="array" ref="Z5488">SUM(IF(COUNTIF(Z2:Z5486,Z2:Z5486)=1,1,0))</f>
        <v>232</v>
      </c>
      <c r="AA5488" s="619" cm="1">
        <f t="array" ref="AA5488">SUM(IF(COUNTIF(AA2:AA5472,AA2:AA5472)=1,1,0))</f>
        <v>2</v>
      </c>
      <c r="AB5488" s="619" cm="1">
        <f t="array" ref="AB5488">SUM(IF(COUNTIF(AB2:AB5472,AB2:AB5472)=1,1,0))</f>
        <v>0</v>
      </c>
      <c r="AC5488" s="619" cm="1">
        <f t="array" ref="AC5488">SUM(IF(COUNTIF(AC2:AC5472,AC2:AC5472)=1,1,0))</f>
        <v>0</v>
      </c>
    </row>
    <row r="5489" spans="23:25">
      <c r="W5489" s="5">
        <f>COUNTA(B2:B5486)/W5488</f>
        <v>23.642241379310345</v>
      </c>
      <c r="Y5489" s="5">
        <f>COUNTA(B2:B5486)/Y5488</f>
        <v>12.409502262443439</v>
      </c>
    </row>
    <row r="5490" spans="23:25">
      <c r="W5490" t="s">
        <v>33403</v>
      </c>
      <c r="Y5490" t="s">
        <v>33404</v>
      </c>
    </row>
    <row r="5491" spans="23:25">
      <c r="X5491" s="791"/>
    </row>
  </sheetData>
  <autoFilter ref="A1:AD5490" xr:uid="{2C16F895-F7C8-4DA4-8EB7-7D7EEFE81C59}">
    <sortState xmlns:xlrd2="http://schemas.microsoft.com/office/spreadsheetml/2017/richdata2" ref="A2:AD5490">
      <sortCondition descending="1" ref="H1:H5490"/>
    </sortState>
  </autoFilter>
  <conditionalFormatting sqref="B5473:B5486">
    <cfRule type="duplicateValues" dxfId="6" priority="3"/>
  </conditionalFormatting>
  <conditionalFormatting sqref="I5473:I5486">
    <cfRule type="duplicateValues" dxfId="5" priority="2"/>
  </conditionalFormatting>
  <conditionalFormatting sqref="L5473:L5486">
    <cfRule type="duplicateValues" dxfId="4" priority="1"/>
  </conditionalFormatting>
  <conditionalFormatting sqref="M5473:M5486">
    <cfRule type="duplicateValues" dxfId="3"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7792-2259-4F34-BEA2-4AA719E7D648}">
  <dimension ref="A1:ACJ141"/>
  <sheetViews>
    <sheetView zoomScaleNormal="100" workbookViewId="0">
      <pane xSplit="1" ySplit="1" topLeftCell="ST2" activePane="bottomRight" state="frozen"/>
      <selection pane="topRight" activeCell="B1" sqref="B1"/>
      <selection pane="bottomLeft" activeCell="A2" sqref="A2"/>
      <selection pane="bottomRight" activeCell="TJ9" sqref="TJ9"/>
    </sheetView>
  </sheetViews>
  <sheetFormatPr defaultColWidth="8.85546875" defaultRowHeight="15"/>
  <cols>
    <col min="61" max="61" width="15.85546875" customWidth="1"/>
    <col min="75" max="75" width="32.5703125" customWidth="1"/>
    <col min="76" max="76" width="26.7109375" customWidth="1"/>
    <col min="77" max="77" width="14.28515625" customWidth="1"/>
    <col min="135" max="135" width="18.7109375" customWidth="1"/>
  </cols>
  <sheetData>
    <row r="1" spans="1:764" ht="157.5">
      <c r="A1" t="s">
        <v>626</v>
      </c>
      <c r="B1" s="11" t="s">
        <v>42</v>
      </c>
      <c r="C1" s="12" t="s">
        <v>43</v>
      </c>
      <c r="D1" s="12" t="s">
        <v>44</v>
      </c>
      <c r="E1" s="12" t="s">
        <v>45</v>
      </c>
      <c r="F1" s="13" t="s">
        <v>46</v>
      </c>
      <c r="G1" s="13" t="s">
        <v>47</v>
      </c>
      <c r="H1" s="14" t="s">
        <v>48</v>
      </c>
      <c r="I1" s="14" t="s">
        <v>49</v>
      </c>
      <c r="J1" s="14" t="s">
        <v>50</v>
      </c>
      <c r="K1" s="14" t="s">
        <v>51</v>
      </c>
      <c r="L1" s="14" t="s">
        <v>52</v>
      </c>
      <c r="M1" s="15" t="s">
        <v>53</v>
      </c>
      <c r="N1" s="16" t="s">
        <v>54</v>
      </c>
      <c r="O1" s="17" t="s">
        <v>55</v>
      </c>
      <c r="P1" s="15" t="s">
        <v>56</v>
      </c>
      <c r="Q1" s="15" t="s">
        <v>57</v>
      </c>
      <c r="R1" s="15" t="s">
        <v>58</v>
      </c>
      <c r="S1" s="17" t="s">
        <v>59</v>
      </c>
      <c r="T1" s="18" t="s">
        <v>60</v>
      </c>
      <c r="U1" s="12" t="s">
        <v>61</v>
      </c>
      <c r="V1" s="12" t="s">
        <v>62</v>
      </c>
      <c r="W1" s="12" t="s">
        <v>63</v>
      </c>
      <c r="X1" s="12" t="s">
        <v>64</v>
      </c>
      <c r="Y1" s="11" t="s">
        <v>65</v>
      </c>
      <c r="Z1" s="19" t="s">
        <v>66</v>
      </c>
      <c r="AA1" s="20" t="s">
        <v>67</v>
      </c>
      <c r="AB1" s="20">
        <v>1</v>
      </c>
      <c r="AC1" s="20">
        <v>2</v>
      </c>
      <c r="AD1" s="20">
        <v>3</v>
      </c>
      <c r="AE1" s="20">
        <v>4</v>
      </c>
      <c r="AF1" s="21" t="s">
        <v>68</v>
      </c>
      <c r="AG1" s="21" t="s">
        <v>69</v>
      </c>
      <c r="AH1" s="22" t="s">
        <v>70</v>
      </c>
      <c r="AI1" s="22">
        <v>1</v>
      </c>
      <c r="AJ1" s="22">
        <v>2</v>
      </c>
      <c r="AK1" s="22">
        <v>3</v>
      </c>
      <c r="AL1" s="22" t="s">
        <v>71</v>
      </c>
      <c r="AM1" s="22">
        <v>1</v>
      </c>
      <c r="AN1" s="22">
        <v>2</v>
      </c>
      <c r="AO1" s="22">
        <v>3</v>
      </c>
      <c r="AP1" s="11" t="s">
        <v>72</v>
      </c>
      <c r="AQ1" s="11" t="s">
        <v>73</v>
      </c>
      <c r="AR1" s="19" t="s">
        <v>74</v>
      </c>
      <c r="AS1" s="11" t="s">
        <v>75</v>
      </c>
      <c r="AT1" s="19" t="s">
        <v>76</v>
      </c>
      <c r="AU1" s="19" t="s">
        <v>77</v>
      </c>
      <c r="AV1" s="21" t="s">
        <v>78</v>
      </c>
      <c r="AW1" s="22" t="s">
        <v>79</v>
      </c>
      <c r="AX1" s="19" t="s">
        <v>80</v>
      </c>
      <c r="AY1" s="22" t="s">
        <v>81</v>
      </c>
      <c r="AZ1" s="23" t="s">
        <v>82</v>
      </c>
      <c r="BA1" s="22" t="s">
        <v>83</v>
      </c>
      <c r="BB1" s="23" t="s">
        <v>84</v>
      </c>
      <c r="BC1" s="21" t="s">
        <v>85</v>
      </c>
      <c r="BD1" s="19" t="s">
        <v>86</v>
      </c>
      <c r="BE1" s="21" t="s">
        <v>87</v>
      </c>
      <c r="BF1" s="21" t="s">
        <v>88</v>
      </c>
      <c r="BG1" s="19" t="s">
        <v>89</v>
      </c>
      <c r="BH1" s="21" t="s">
        <v>90</v>
      </c>
      <c r="BI1" s="22" t="s">
        <v>91</v>
      </c>
      <c r="BJ1" s="24" t="s">
        <v>92</v>
      </c>
      <c r="BK1" s="24">
        <v>1</v>
      </c>
      <c r="BL1" s="24">
        <v>2</v>
      </c>
      <c r="BM1" s="24">
        <v>3</v>
      </c>
      <c r="BN1" s="24">
        <v>4</v>
      </c>
      <c r="BO1" s="19" t="s">
        <v>93</v>
      </c>
      <c r="BP1" s="19" t="s">
        <v>94</v>
      </c>
      <c r="BQ1" s="19" t="s">
        <v>95</v>
      </c>
      <c r="BR1" s="25" t="s">
        <v>96</v>
      </c>
      <c r="BS1" s="25">
        <v>1</v>
      </c>
      <c r="BT1" s="25">
        <v>2</v>
      </c>
      <c r="BU1" s="25">
        <v>3</v>
      </c>
      <c r="BV1" s="25">
        <v>4</v>
      </c>
      <c r="BW1" s="22" t="s">
        <v>97</v>
      </c>
      <c r="BX1" s="22"/>
      <c r="BY1" s="12" t="s">
        <v>98</v>
      </c>
      <c r="BZ1" s="11" t="s">
        <v>99</v>
      </c>
      <c r="CA1" s="22" t="s">
        <v>100</v>
      </c>
      <c r="CB1" s="22">
        <v>1</v>
      </c>
      <c r="CC1" s="22">
        <v>2</v>
      </c>
      <c r="CD1" s="22">
        <v>3</v>
      </c>
      <c r="CE1" s="22">
        <v>4</v>
      </c>
      <c r="CF1" s="21" t="s">
        <v>101</v>
      </c>
      <c r="CG1" s="21" t="s">
        <v>102</v>
      </c>
      <c r="CH1" s="26" t="s">
        <v>103</v>
      </c>
      <c r="CI1" s="26">
        <v>1</v>
      </c>
      <c r="CJ1" s="26">
        <v>2</v>
      </c>
      <c r="CK1" s="26">
        <v>3</v>
      </c>
      <c r="CL1" s="19" t="s">
        <v>104</v>
      </c>
      <c r="CM1" s="27" t="s">
        <v>105</v>
      </c>
      <c r="CN1" s="19" t="s">
        <v>106</v>
      </c>
      <c r="CO1" s="21" t="s">
        <v>107</v>
      </c>
      <c r="CP1" s="19" t="s">
        <v>108</v>
      </c>
      <c r="CQ1" s="21" t="s">
        <v>109</v>
      </c>
      <c r="CR1" s="19" t="s">
        <v>110</v>
      </c>
      <c r="CS1" s="21" t="s">
        <v>111</v>
      </c>
      <c r="CT1" s="19" t="s">
        <v>112</v>
      </c>
      <c r="CU1" s="21" t="s">
        <v>113</v>
      </c>
      <c r="CV1" s="19" t="s">
        <v>114</v>
      </c>
      <c r="CW1" s="21" t="s">
        <v>115</v>
      </c>
      <c r="CX1" s="22" t="s">
        <v>116</v>
      </c>
      <c r="CY1" s="22">
        <v>1</v>
      </c>
      <c r="CZ1" s="28" t="s">
        <v>117</v>
      </c>
      <c r="DA1" s="28" t="s">
        <v>118</v>
      </c>
      <c r="DB1" s="28" t="s">
        <v>119</v>
      </c>
      <c r="DC1" s="29" t="s">
        <v>120</v>
      </c>
      <c r="DD1" s="30">
        <v>1</v>
      </c>
      <c r="DE1" s="30" t="s">
        <v>121</v>
      </c>
      <c r="DF1" s="30" t="s">
        <v>122</v>
      </c>
      <c r="DG1" s="31" t="s">
        <v>119</v>
      </c>
      <c r="DH1" s="21" t="s">
        <v>123</v>
      </c>
      <c r="DI1" s="21" t="s">
        <v>124</v>
      </c>
      <c r="DJ1" s="32" t="s">
        <v>125</v>
      </c>
      <c r="DK1" s="33" t="s">
        <v>126</v>
      </c>
      <c r="DL1" s="34" t="s">
        <v>127</v>
      </c>
      <c r="DM1" s="34" t="s">
        <v>128</v>
      </c>
      <c r="DN1" s="35" t="s">
        <v>129</v>
      </c>
      <c r="DO1" s="35" t="s">
        <v>130</v>
      </c>
      <c r="DP1" s="35" t="s">
        <v>131</v>
      </c>
      <c r="DQ1" s="36" t="s">
        <v>132</v>
      </c>
      <c r="DR1" s="36" t="s">
        <v>133</v>
      </c>
      <c r="DS1" s="36" t="s">
        <v>134</v>
      </c>
      <c r="DT1" s="21" t="s">
        <v>135</v>
      </c>
      <c r="DU1" s="21" t="s">
        <v>136</v>
      </c>
      <c r="DV1" s="21" t="s">
        <v>137</v>
      </c>
      <c r="DW1" s="37" t="s">
        <v>138</v>
      </c>
      <c r="DX1" s="37" t="s">
        <v>139</v>
      </c>
      <c r="DY1" s="37" t="s">
        <v>140</v>
      </c>
      <c r="DZ1" s="22" t="s">
        <v>141</v>
      </c>
      <c r="EA1" s="21" t="s">
        <v>142</v>
      </c>
      <c r="EB1" s="11" t="s">
        <v>143</v>
      </c>
      <c r="EC1" s="21" t="s">
        <v>144</v>
      </c>
      <c r="ED1" s="23" t="s">
        <v>145</v>
      </c>
      <c r="EE1" s="21" t="s">
        <v>146</v>
      </c>
      <c r="EF1" s="38" t="s">
        <v>147</v>
      </c>
      <c r="EG1" s="38">
        <v>1</v>
      </c>
      <c r="EH1" s="21" t="s">
        <v>148</v>
      </c>
      <c r="EI1" s="22" t="s">
        <v>149</v>
      </c>
      <c r="EJ1" s="22" t="s">
        <v>150</v>
      </c>
      <c r="EK1" s="33" t="s">
        <v>151</v>
      </c>
      <c r="EL1" s="33" t="s">
        <v>152</v>
      </c>
      <c r="EM1" s="33" t="s">
        <v>153</v>
      </c>
      <c r="EN1" s="33" t="s">
        <v>154</v>
      </c>
      <c r="EO1" s="39" t="s">
        <v>155</v>
      </c>
      <c r="EP1" s="39" t="s">
        <v>156</v>
      </c>
      <c r="EQ1" s="39" t="s">
        <v>157</v>
      </c>
      <c r="ER1" s="39" t="s">
        <v>158</v>
      </c>
      <c r="ES1" s="40" t="s">
        <v>159</v>
      </c>
      <c r="ET1" s="40" t="s">
        <v>160</v>
      </c>
      <c r="EU1" s="40" t="s">
        <v>161</v>
      </c>
      <c r="EV1" s="40" t="s">
        <v>162</v>
      </c>
      <c r="EW1" s="22" t="s">
        <v>163</v>
      </c>
      <c r="EX1" s="21" t="s">
        <v>164</v>
      </c>
      <c r="EY1" s="21" t="s">
        <v>165</v>
      </c>
      <c r="EZ1" s="41" t="s">
        <v>166</v>
      </c>
      <c r="FA1" s="21" t="s">
        <v>167</v>
      </c>
      <c r="FB1" s="42" t="s">
        <v>168</v>
      </c>
      <c r="FC1" s="42"/>
      <c r="FD1" s="43"/>
      <c r="FE1" s="44"/>
      <c r="FF1" s="45"/>
      <c r="FG1" s="44"/>
      <c r="FH1" s="43" t="s">
        <v>169</v>
      </c>
      <c r="FI1" s="46" t="s">
        <v>170</v>
      </c>
      <c r="FJ1" s="47" t="s">
        <v>171</v>
      </c>
      <c r="FK1" s="19" t="s">
        <v>172</v>
      </c>
      <c r="FL1" s="48" t="s">
        <v>173</v>
      </c>
      <c r="FM1" s="49" t="s">
        <v>174</v>
      </c>
      <c r="FN1" s="49" t="s">
        <v>175</v>
      </c>
      <c r="FO1" s="49" t="s">
        <v>176</v>
      </c>
      <c r="FP1" s="19" t="s">
        <v>177</v>
      </c>
      <c r="FQ1" s="46" t="s">
        <v>178</v>
      </c>
      <c r="FR1" s="47" t="s">
        <v>179</v>
      </c>
      <c r="FS1" s="21" t="s">
        <v>180</v>
      </c>
      <c r="FT1" s="48" t="s">
        <v>181</v>
      </c>
      <c r="FU1" s="49" t="s">
        <v>182</v>
      </c>
      <c r="FV1" s="49" t="s">
        <v>183</v>
      </c>
      <c r="FW1" s="43" t="s">
        <v>184</v>
      </c>
      <c r="FX1" s="19" t="s">
        <v>185</v>
      </c>
      <c r="FY1" s="15" t="s">
        <v>186</v>
      </c>
      <c r="FZ1" s="17"/>
      <c r="GA1" s="17" t="s">
        <v>187</v>
      </c>
      <c r="GB1" s="17" t="s">
        <v>188</v>
      </c>
      <c r="GC1" s="50" t="s">
        <v>189</v>
      </c>
      <c r="GD1" s="51"/>
      <c r="GE1" s="51" t="s">
        <v>190</v>
      </c>
      <c r="GF1" s="51" t="s">
        <v>191</v>
      </c>
      <c r="GG1" s="36" t="s">
        <v>192</v>
      </c>
      <c r="GH1" s="36"/>
      <c r="GI1" s="36" t="s">
        <v>193</v>
      </c>
      <c r="GJ1" s="36" t="s">
        <v>194</v>
      </c>
      <c r="GK1" s="33" t="s">
        <v>195</v>
      </c>
      <c r="GL1" s="33"/>
      <c r="GM1" s="33" t="s">
        <v>196</v>
      </c>
      <c r="GN1" s="33" t="s">
        <v>197</v>
      </c>
      <c r="GO1" s="49" t="s">
        <v>198</v>
      </c>
      <c r="GP1" s="49" t="s">
        <v>199</v>
      </c>
      <c r="GQ1" s="49" t="s">
        <v>200</v>
      </c>
      <c r="GR1" s="48" t="s">
        <v>201</v>
      </c>
      <c r="GS1" s="48" t="s">
        <v>202</v>
      </c>
      <c r="GT1" s="48" t="s">
        <v>203</v>
      </c>
      <c r="GU1" s="13" t="s">
        <v>204</v>
      </c>
      <c r="GV1" s="13" t="s">
        <v>205</v>
      </c>
      <c r="GW1" s="37" t="s">
        <v>206</v>
      </c>
      <c r="GX1" s="52" t="s">
        <v>207</v>
      </c>
      <c r="GY1" s="53" t="s">
        <v>208</v>
      </c>
      <c r="GZ1" s="52" t="s">
        <v>209</v>
      </c>
      <c r="HA1" s="54" t="s">
        <v>210</v>
      </c>
      <c r="HB1" s="55"/>
      <c r="HC1" s="34" t="s">
        <v>211</v>
      </c>
      <c r="HD1" s="34" t="s">
        <v>212</v>
      </c>
      <c r="HE1" s="38" t="s">
        <v>213</v>
      </c>
      <c r="HF1" s="42"/>
      <c r="HG1" s="43" t="s">
        <v>214</v>
      </c>
      <c r="HH1" s="43" t="s">
        <v>215</v>
      </c>
      <c r="HI1" s="56" t="s">
        <v>216</v>
      </c>
      <c r="HJ1" s="56"/>
      <c r="HK1" s="56" t="s">
        <v>217</v>
      </c>
      <c r="HL1" s="56" t="s">
        <v>218</v>
      </c>
      <c r="HM1" s="43" t="s">
        <v>219</v>
      </c>
      <c r="HN1" s="43"/>
      <c r="HO1" s="43" t="s">
        <v>220</v>
      </c>
      <c r="HP1" s="43" t="s">
        <v>221</v>
      </c>
      <c r="HQ1" s="21" t="s">
        <v>222</v>
      </c>
      <c r="HR1" s="21"/>
      <c r="HS1" s="21" t="s">
        <v>223</v>
      </c>
      <c r="HT1" s="21" t="s">
        <v>224</v>
      </c>
      <c r="HU1" s="46" t="s">
        <v>225</v>
      </c>
      <c r="HV1" s="46"/>
      <c r="HW1" s="46" t="s">
        <v>226</v>
      </c>
      <c r="HX1" s="46" t="s">
        <v>227</v>
      </c>
      <c r="HY1" s="30" t="s">
        <v>228</v>
      </c>
      <c r="HZ1" s="30"/>
      <c r="IA1" s="30" t="s">
        <v>229</v>
      </c>
      <c r="IB1" s="30" t="s">
        <v>230</v>
      </c>
      <c r="IC1" s="36" t="s">
        <v>231</v>
      </c>
      <c r="ID1" s="36"/>
      <c r="IE1" s="36" t="s">
        <v>232</v>
      </c>
      <c r="IF1" s="36" t="s">
        <v>233</v>
      </c>
      <c r="IG1" s="22" t="s">
        <v>234</v>
      </c>
      <c r="IH1" s="22" t="s">
        <v>2415</v>
      </c>
      <c r="II1" s="22" t="s">
        <v>41</v>
      </c>
      <c r="IJ1" s="22" t="s">
        <v>2416</v>
      </c>
      <c r="IK1" s="22" t="s">
        <v>2417</v>
      </c>
      <c r="IL1" s="22">
        <v>1</v>
      </c>
      <c r="IM1" s="22">
        <v>2</v>
      </c>
      <c r="IN1" s="22">
        <v>3</v>
      </c>
      <c r="IO1" s="22">
        <v>4</v>
      </c>
      <c r="IP1" s="19" t="s">
        <v>235</v>
      </c>
      <c r="IQ1" s="17" t="s">
        <v>236</v>
      </c>
      <c r="IR1" s="17"/>
      <c r="IS1" s="17" t="s">
        <v>237</v>
      </c>
      <c r="IT1" s="17" t="s">
        <v>238</v>
      </c>
      <c r="IU1" s="39" t="s">
        <v>239</v>
      </c>
      <c r="IV1" s="39"/>
      <c r="IW1" s="39" t="s">
        <v>240</v>
      </c>
      <c r="IX1" s="39" t="s">
        <v>241</v>
      </c>
      <c r="IY1" s="35" t="s">
        <v>242</v>
      </c>
      <c r="IZ1" s="35" t="s">
        <v>243</v>
      </c>
      <c r="JA1" s="35" t="s">
        <v>244</v>
      </c>
      <c r="JB1" s="34" t="s">
        <v>245</v>
      </c>
      <c r="JC1" s="34" t="s">
        <v>246</v>
      </c>
      <c r="JD1" s="34" t="s">
        <v>247</v>
      </c>
      <c r="JE1" s="57" t="s">
        <v>248</v>
      </c>
      <c r="JF1" s="57" t="s">
        <v>249</v>
      </c>
      <c r="JG1" s="57" t="s">
        <v>250</v>
      </c>
      <c r="JH1" s="56" t="s">
        <v>251</v>
      </c>
      <c r="JI1" s="56" t="s">
        <v>252</v>
      </c>
      <c r="JJ1" s="56" t="s">
        <v>253</v>
      </c>
      <c r="JK1" s="58" t="s">
        <v>254</v>
      </c>
      <c r="JL1" s="58" t="s">
        <v>255</v>
      </c>
      <c r="JM1" s="58" t="s">
        <v>256</v>
      </c>
      <c r="JN1" s="59" t="s">
        <v>257</v>
      </c>
      <c r="JO1" s="59" t="s">
        <v>258</v>
      </c>
      <c r="JP1" s="59" t="s">
        <v>259</v>
      </c>
      <c r="JQ1" s="57" t="s">
        <v>260</v>
      </c>
      <c r="JR1" s="57"/>
      <c r="JS1" s="57" t="s">
        <v>261</v>
      </c>
      <c r="JT1" s="57" t="s">
        <v>262</v>
      </c>
      <c r="JU1" s="53" t="s">
        <v>263</v>
      </c>
      <c r="JV1" s="53"/>
      <c r="JW1" s="53" t="s">
        <v>264</v>
      </c>
      <c r="JX1" s="53" t="s">
        <v>265</v>
      </c>
      <c r="JY1" s="56" t="s">
        <v>266</v>
      </c>
      <c r="JZ1" s="56"/>
      <c r="KA1" s="60" t="s">
        <v>267</v>
      </c>
      <c r="KB1" s="60" t="s">
        <v>268</v>
      </c>
      <c r="KC1" s="39" t="s">
        <v>269</v>
      </c>
      <c r="KD1" s="61"/>
      <c r="KE1" s="61" t="s">
        <v>267</v>
      </c>
      <c r="KF1" s="61" t="s">
        <v>268</v>
      </c>
      <c r="KG1" s="62" t="s">
        <v>270</v>
      </c>
      <c r="KH1" s="62"/>
      <c r="KI1" s="63" t="s">
        <v>271</v>
      </c>
      <c r="KJ1" s="63" t="s">
        <v>272</v>
      </c>
      <c r="KK1" s="64" t="s">
        <v>273</v>
      </c>
      <c r="KL1" s="64"/>
      <c r="KM1" s="65" t="s">
        <v>274</v>
      </c>
      <c r="KN1" s="65" t="s">
        <v>275</v>
      </c>
      <c r="KO1" s="66" t="s">
        <v>276</v>
      </c>
      <c r="KP1" s="67"/>
      <c r="KQ1" s="67" t="s">
        <v>277</v>
      </c>
      <c r="KR1" s="67" t="s">
        <v>278</v>
      </c>
      <c r="KS1" s="68" t="s">
        <v>279</v>
      </c>
      <c r="KT1" s="68"/>
      <c r="KU1" s="68" t="s">
        <v>280</v>
      </c>
      <c r="KV1" s="68" t="s">
        <v>281</v>
      </c>
      <c r="KW1" s="22" t="s">
        <v>282</v>
      </c>
      <c r="KX1" s="21"/>
      <c r="KY1" s="21"/>
      <c r="KZ1" s="56" t="s">
        <v>283</v>
      </c>
      <c r="LA1" s="56" t="s">
        <v>284</v>
      </c>
      <c r="LB1" s="56" t="s">
        <v>285</v>
      </c>
      <c r="LC1" s="56" t="s">
        <v>286</v>
      </c>
      <c r="LD1" s="56" t="s">
        <v>287</v>
      </c>
      <c r="LE1" s="56" t="s">
        <v>288</v>
      </c>
      <c r="LF1" s="56" t="s">
        <v>289</v>
      </c>
      <c r="LG1" s="56" t="s">
        <v>290</v>
      </c>
      <c r="LH1" s="56" t="s">
        <v>119</v>
      </c>
      <c r="LI1" s="46" t="s">
        <v>291</v>
      </c>
      <c r="LJ1" s="46" t="s">
        <v>292</v>
      </c>
      <c r="LK1" s="46" t="s">
        <v>293</v>
      </c>
      <c r="LL1" s="46" t="s">
        <v>294</v>
      </c>
      <c r="LM1" s="46" t="s">
        <v>295</v>
      </c>
      <c r="LN1" s="46" t="s">
        <v>296</v>
      </c>
      <c r="LO1" s="46" t="s">
        <v>297</v>
      </c>
      <c r="LP1" s="46" t="s">
        <v>298</v>
      </c>
      <c r="LQ1" s="26" t="s">
        <v>119</v>
      </c>
      <c r="LR1" s="17" t="s">
        <v>299</v>
      </c>
      <c r="LS1" s="17" t="s">
        <v>300</v>
      </c>
      <c r="LT1" s="17" t="s">
        <v>301</v>
      </c>
      <c r="LU1" s="17" t="s">
        <v>302</v>
      </c>
      <c r="LV1" s="17" t="s">
        <v>303</v>
      </c>
      <c r="LW1" s="17" t="s">
        <v>304</v>
      </c>
      <c r="LX1" s="17" t="s">
        <v>305</v>
      </c>
      <c r="LY1" s="17" t="s">
        <v>306</v>
      </c>
      <c r="LZ1" s="17" t="s">
        <v>119</v>
      </c>
      <c r="MA1" s="43" t="s">
        <v>307</v>
      </c>
      <c r="MB1" s="43" t="s">
        <v>308</v>
      </c>
      <c r="MC1" s="43" t="s">
        <v>309</v>
      </c>
      <c r="MD1" s="43" t="s">
        <v>310</v>
      </c>
      <c r="ME1" s="43" t="s">
        <v>311</v>
      </c>
      <c r="MF1" s="43" t="s">
        <v>312</v>
      </c>
      <c r="MG1" s="43" t="s">
        <v>313</v>
      </c>
      <c r="MH1" s="43" t="s">
        <v>314</v>
      </c>
      <c r="MI1" s="43" t="s">
        <v>119</v>
      </c>
      <c r="MJ1" s="34" t="s">
        <v>315</v>
      </c>
      <c r="MK1" s="34" t="s">
        <v>316</v>
      </c>
      <c r="ML1" s="34" t="s">
        <v>317</v>
      </c>
      <c r="MM1" s="34" t="s">
        <v>318</v>
      </c>
      <c r="MN1" s="34" t="s">
        <v>319</v>
      </c>
      <c r="MO1" s="34" t="s">
        <v>320</v>
      </c>
      <c r="MP1" s="34" t="s">
        <v>321</v>
      </c>
      <c r="MQ1" s="34" t="s">
        <v>322</v>
      </c>
      <c r="MR1" s="69" t="s">
        <v>119</v>
      </c>
      <c r="MS1" s="37" t="s">
        <v>323</v>
      </c>
      <c r="MT1" s="37" t="s">
        <v>324</v>
      </c>
      <c r="MU1" s="37" t="s">
        <v>325</v>
      </c>
      <c r="MV1" s="37" t="s">
        <v>326</v>
      </c>
      <c r="MW1" s="37" t="s">
        <v>327</v>
      </c>
      <c r="MX1" s="37" t="s">
        <v>328</v>
      </c>
      <c r="MY1" s="37" t="s">
        <v>329</v>
      </c>
      <c r="MZ1" s="37" t="s">
        <v>330</v>
      </c>
      <c r="NA1" s="70" t="s">
        <v>331</v>
      </c>
      <c r="NB1" s="47" t="s">
        <v>332</v>
      </c>
      <c r="NC1" s="47" t="s">
        <v>333</v>
      </c>
      <c r="ND1" s="47" t="s">
        <v>334</v>
      </c>
      <c r="NE1" s="47" t="s">
        <v>335</v>
      </c>
      <c r="NF1" s="47" t="s">
        <v>336</v>
      </c>
      <c r="NG1" s="47" t="s">
        <v>337</v>
      </c>
      <c r="NH1" s="47" t="s">
        <v>338</v>
      </c>
      <c r="NI1" s="47" t="s">
        <v>339</v>
      </c>
      <c r="NJ1" s="71" t="s">
        <v>119</v>
      </c>
      <c r="NK1" s="64" t="s">
        <v>340</v>
      </c>
      <c r="NL1" s="64" t="s">
        <v>341</v>
      </c>
      <c r="NM1" s="64" t="s">
        <v>342</v>
      </c>
      <c r="NN1" s="64" t="s">
        <v>343</v>
      </c>
      <c r="NO1" s="64" t="s">
        <v>344</v>
      </c>
      <c r="NP1" s="64" t="s">
        <v>345</v>
      </c>
      <c r="NQ1" s="64" t="s">
        <v>346</v>
      </c>
      <c r="NR1" s="64" t="s">
        <v>347</v>
      </c>
      <c r="NS1" s="72" t="s">
        <v>119</v>
      </c>
      <c r="NT1" s="73" t="s">
        <v>348</v>
      </c>
      <c r="NU1" s="73" t="s">
        <v>349</v>
      </c>
      <c r="NV1" s="73" t="s">
        <v>350</v>
      </c>
      <c r="NW1" s="73" t="s">
        <v>351</v>
      </c>
      <c r="NX1" s="73" t="s">
        <v>352</v>
      </c>
      <c r="NY1" s="73" t="s">
        <v>353</v>
      </c>
      <c r="NZ1" s="73" t="s">
        <v>354</v>
      </c>
      <c r="OA1" s="73" t="s">
        <v>355</v>
      </c>
      <c r="OB1" s="74" t="s">
        <v>119</v>
      </c>
      <c r="OC1" s="17" t="s">
        <v>356</v>
      </c>
      <c r="OD1" s="17" t="s">
        <v>357</v>
      </c>
      <c r="OE1" s="17" t="s">
        <v>358</v>
      </c>
      <c r="OF1" s="17" t="s">
        <v>359</v>
      </c>
      <c r="OG1" s="17" t="s">
        <v>360</v>
      </c>
      <c r="OH1" s="17" t="s">
        <v>361</v>
      </c>
      <c r="OI1" s="17" t="s">
        <v>362</v>
      </c>
      <c r="OJ1" s="17" t="s">
        <v>363</v>
      </c>
      <c r="OK1" s="75" t="s">
        <v>119</v>
      </c>
      <c r="OL1" s="43" t="s">
        <v>364</v>
      </c>
      <c r="OM1" s="43" t="s">
        <v>365</v>
      </c>
      <c r="ON1" s="43" t="s">
        <v>366</v>
      </c>
      <c r="OO1" s="43" t="s">
        <v>367</v>
      </c>
      <c r="OP1" s="43" t="s">
        <v>368</v>
      </c>
      <c r="OQ1" s="43" t="s">
        <v>369</v>
      </c>
      <c r="OR1" s="43" t="s">
        <v>370</v>
      </c>
      <c r="OS1" s="43" t="s">
        <v>371</v>
      </c>
      <c r="OT1" s="43" t="s">
        <v>119</v>
      </c>
      <c r="OU1" s="47" t="s">
        <v>372</v>
      </c>
      <c r="OV1" s="47" t="s">
        <v>373</v>
      </c>
      <c r="OW1" s="47" t="s">
        <v>374</v>
      </c>
      <c r="OX1" s="47" t="s">
        <v>375</v>
      </c>
      <c r="OY1" s="47" t="s">
        <v>376</v>
      </c>
      <c r="OZ1" s="47" t="s">
        <v>377</v>
      </c>
      <c r="PA1" s="47" t="s">
        <v>378</v>
      </c>
      <c r="PB1" s="47" t="s">
        <v>379</v>
      </c>
      <c r="PC1" s="47" t="s">
        <v>119</v>
      </c>
      <c r="PD1" s="46" t="s">
        <v>380</v>
      </c>
      <c r="PE1" s="46" t="s">
        <v>381</v>
      </c>
      <c r="PF1" s="46" t="s">
        <v>382</v>
      </c>
      <c r="PG1" s="46" t="s">
        <v>383</v>
      </c>
      <c r="PH1" s="46" t="s">
        <v>384</v>
      </c>
      <c r="PI1" s="46" t="s">
        <v>385</v>
      </c>
      <c r="PJ1" s="46" t="s">
        <v>386</v>
      </c>
      <c r="PK1" s="46" t="s">
        <v>387</v>
      </c>
      <c r="PL1" s="76" t="s">
        <v>119</v>
      </c>
      <c r="PM1" s="47" t="s">
        <v>388</v>
      </c>
      <c r="PN1" s="47" t="s">
        <v>389</v>
      </c>
      <c r="PO1" s="47" t="s">
        <v>390</v>
      </c>
      <c r="PP1" s="47" t="s">
        <v>391</v>
      </c>
      <c r="PQ1" s="47" t="s">
        <v>392</v>
      </c>
      <c r="PR1" s="47" t="s">
        <v>393</v>
      </c>
      <c r="PS1" s="47" t="s">
        <v>394</v>
      </c>
      <c r="PT1" s="47" t="s">
        <v>395</v>
      </c>
      <c r="PU1" s="71" t="s">
        <v>331</v>
      </c>
      <c r="PV1" s="37" t="s">
        <v>396</v>
      </c>
      <c r="PW1" s="37" t="s">
        <v>397</v>
      </c>
      <c r="PX1" s="37" t="s">
        <v>398</v>
      </c>
      <c r="PY1" s="37" t="s">
        <v>399</v>
      </c>
      <c r="PZ1" s="37" t="s">
        <v>400</v>
      </c>
      <c r="QA1" s="37" t="s">
        <v>401</v>
      </c>
      <c r="QB1" s="37" t="s">
        <v>402</v>
      </c>
      <c r="QC1" s="37" t="s">
        <v>403</v>
      </c>
      <c r="QD1" s="70" t="s">
        <v>119</v>
      </c>
      <c r="QE1" s="62" t="s">
        <v>404</v>
      </c>
      <c r="QF1" s="62" t="s">
        <v>405</v>
      </c>
      <c r="QG1" s="62" t="s">
        <v>406</v>
      </c>
      <c r="QH1" s="62" t="s">
        <v>407</v>
      </c>
      <c r="QI1" s="62" t="s">
        <v>408</v>
      </c>
      <c r="QJ1" s="62" t="s">
        <v>345</v>
      </c>
      <c r="QK1" s="62" t="s">
        <v>409</v>
      </c>
      <c r="QL1" s="62" t="s">
        <v>410</v>
      </c>
      <c r="QM1" s="77" t="s">
        <v>119</v>
      </c>
      <c r="QN1" s="21" t="s">
        <v>411</v>
      </c>
      <c r="QO1" s="21" t="s">
        <v>412</v>
      </c>
      <c r="QP1" s="21" t="s">
        <v>413</v>
      </c>
      <c r="QQ1" s="21" t="s">
        <v>414</v>
      </c>
      <c r="QR1" s="21" t="s">
        <v>415</v>
      </c>
      <c r="QS1" s="21" t="s">
        <v>353</v>
      </c>
      <c r="QT1" s="21" t="s">
        <v>416</v>
      </c>
      <c r="QU1" s="21" t="s">
        <v>417</v>
      </c>
      <c r="QV1" s="28" t="s">
        <v>119</v>
      </c>
      <c r="QW1" s="78" t="s">
        <v>418</v>
      </c>
      <c r="QX1" s="78" t="s">
        <v>419</v>
      </c>
      <c r="QY1" s="78" t="s">
        <v>420</v>
      </c>
      <c r="QZ1" s="78" t="s">
        <v>421</v>
      </c>
      <c r="RA1" s="78" t="s">
        <v>422</v>
      </c>
      <c r="RB1" s="78" t="s">
        <v>423</v>
      </c>
      <c r="RC1" s="78" t="s">
        <v>424</v>
      </c>
      <c r="RD1" s="78" t="s">
        <v>425</v>
      </c>
      <c r="RE1" s="79" t="s">
        <v>119</v>
      </c>
      <c r="RF1" s="50" t="s">
        <v>168</v>
      </c>
      <c r="RG1" s="50"/>
      <c r="RH1" s="51"/>
      <c r="RI1" s="51"/>
      <c r="RJ1" s="51"/>
      <c r="RK1" s="51" t="s">
        <v>426</v>
      </c>
      <c r="RL1" s="22" t="s">
        <v>427</v>
      </c>
      <c r="RM1" s="21"/>
      <c r="RN1" s="21"/>
      <c r="RO1" s="49" t="s">
        <v>428</v>
      </c>
      <c r="RP1" s="49" t="s">
        <v>429</v>
      </c>
      <c r="RQ1" s="49" t="s">
        <v>430</v>
      </c>
      <c r="RR1" s="49" t="s">
        <v>431</v>
      </c>
      <c r="RS1" s="49" t="s">
        <v>432</v>
      </c>
      <c r="RT1" s="49" t="s">
        <v>433</v>
      </c>
      <c r="RU1" s="49" t="s">
        <v>434</v>
      </c>
      <c r="RV1" s="49" t="s">
        <v>435</v>
      </c>
      <c r="RW1" s="49" t="s">
        <v>119</v>
      </c>
      <c r="RX1" s="47" t="s">
        <v>436</v>
      </c>
      <c r="RY1" s="47" t="s">
        <v>437</v>
      </c>
      <c r="RZ1" s="47" t="s">
        <v>438</v>
      </c>
      <c r="SA1" s="47" t="s">
        <v>439</v>
      </c>
      <c r="SB1" s="47" t="s">
        <v>440</v>
      </c>
      <c r="SC1" s="47" t="s">
        <v>441</v>
      </c>
      <c r="SD1" s="47" t="s">
        <v>442</v>
      </c>
      <c r="SE1" s="47" t="s">
        <v>443</v>
      </c>
      <c r="SF1" s="47" t="s">
        <v>119</v>
      </c>
      <c r="SG1" s="46" t="s">
        <v>444</v>
      </c>
      <c r="SH1" s="46" t="s">
        <v>445</v>
      </c>
      <c r="SI1" s="46" t="s">
        <v>446</v>
      </c>
      <c r="SJ1" s="46" t="s">
        <v>447</v>
      </c>
      <c r="SK1" s="46" t="s">
        <v>448</v>
      </c>
      <c r="SL1" s="46" t="s">
        <v>449</v>
      </c>
      <c r="SM1" s="46" t="s">
        <v>450</v>
      </c>
      <c r="SN1" s="46" t="s">
        <v>451</v>
      </c>
      <c r="SO1" s="76" t="s">
        <v>119</v>
      </c>
      <c r="SP1" s="17" t="s">
        <v>452</v>
      </c>
      <c r="SQ1" s="17" t="s">
        <v>453</v>
      </c>
      <c r="SR1" s="17" t="s">
        <v>454</v>
      </c>
      <c r="SS1" s="17" t="s">
        <v>455</v>
      </c>
      <c r="ST1" s="17" t="s">
        <v>456</v>
      </c>
      <c r="SU1" s="17" t="s">
        <v>457</v>
      </c>
      <c r="SV1" s="17" t="s">
        <v>458</v>
      </c>
      <c r="SW1" s="17" t="s">
        <v>459</v>
      </c>
      <c r="SX1" s="75" t="s">
        <v>331</v>
      </c>
      <c r="SY1" s="36" t="s">
        <v>460</v>
      </c>
      <c r="SZ1" s="36" t="s">
        <v>461</v>
      </c>
      <c r="TA1" s="36" t="s">
        <v>462</v>
      </c>
      <c r="TB1" s="36" t="s">
        <v>463</v>
      </c>
      <c r="TC1" s="36" t="s">
        <v>464</v>
      </c>
      <c r="TD1" s="36" t="s">
        <v>465</v>
      </c>
      <c r="TE1" s="36" t="s">
        <v>466</v>
      </c>
      <c r="TF1" s="36" t="s">
        <v>467</v>
      </c>
      <c r="TG1" s="80" t="s">
        <v>119</v>
      </c>
      <c r="TH1" s="68" t="s">
        <v>468</v>
      </c>
      <c r="TI1" s="68" t="s">
        <v>469</v>
      </c>
      <c r="TJ1" s="68" t="s">
        <v>470</v>
      </c>
      <c r="TK1" s="68" t="s">
        <v>471</v>
      </c>
      <c r="TL1" s="68" t="s">
        <v>472</v>
      </c>
      <c r="TM1" s="68" t="s">
        <v>473</v>
      </c>
      <c r="TN1" s="68" t="s">
        <v>474</v>
      </c>
      <c r="TO1" s="68" t="s">
        <v>475</v>
      </c>
      <c r="TP1" s="81" t="s">
        <v>119</v>
      </c>
      <c r="TQ1" s="82" t="s">
        <v>476</v>
      </c>
      <c r="TR1" s="82" t="s">
        <v>477</v>
      </c>
      <c r="TS1" s="82" t="s">
        <v>478</v>
      </c>
      <c r="TT1" s="82" t="s">
        <v>479</v>
      </c>
      <c r="TU1" s="82" t="s">
        <v>480</v>
      </c>
      <c r="TV1" s="82" t="s">
        <v>481</v>
      </c>
      <c r="TW1" s="82" t="s">
        <v>482</v>
      </c>
      <c r="TX1" s="82" t="s">
        <v>483</v>
      </c>
      <c r="TY1" s="83" t="s">
        <v>119</v>
      </c>
      <c r="TZ1" s="84" t="s">
        <v>484</v>
      </c>
      <c r="UA1" s="84" t="s">
        <v>485</v>
      </c>
      <c r="UB1" s="84" t="s">
        <v>486</v>
      </c>
      <c r="UC1" s="84" t="s">
        <v>487</v>
      </c>
      <c r="UD1" s="84" t="s">
        <v>488</v>
      </c>
      <c r="UE1" s="84" t="s">
        <v>489</v>
      </c>
      <c r="UF1" s="84" t="s">
        <v>490</v>
      </c>
      <c r="UG1" s="84" t="s">
        <v>491</v>
      </c>
      <c r="UH1" s="85" t="s">
        <v>119</v>
      </c>
      <c r="UI1" s="49" t="s">
        <v>492</v>
      </c>
      <c r="UJ1" s="49" t="s">
        <v>493</v>
      </c>
      <c r="UK1" s="49" t="s">
        <v>494</v>
      </c>
      <c r="UL1" s="49" t="s">
        <v>495</v>
      </c>
      <c r="UM1" s="49" t="s">
        <v>496</v>
      </c>
      <c r="UN1" s="49" t="s">
        <v>497</v>
      </c>
      <c r="UO1" s="49" t="s">
        <v>498</v>
      </c>
      <c r="UP1" s="49" t="s">
        <v>499</v>
      </c>
      <c r="UQ1" s="86" t="s">
        <v>119</v>
      </c>
      <c r="UR1" s="43" t="s">
        <v>500</v>
      </c>
      <c r="US1" s="43" t="s">
        <v>501</v>
      </c>
      <c r="UT1" s="43" t="s">
        <v>502</v>
      </c>
      <c r="UU1" s="43" t="s">
        <v>503</v>
      </c>
      <c r="UV1" s="43" t="s">
        <v>504</v>
      </c>
      <c r="UW1" s="43" t="s">
        <v>505</v>
      </c>
      <c r="UX1" s="43" t="s">
        <v>506</v>
      </c>
      <c r="UY1" s="43" t="s">
        <v>507</v>
      </c>
      <c r="UZ1" s="87" t="s">
        <v>119</v>
      </c>
      <c r="VA1" s="78" t="s">
        <v>508</v>
      </c>
      <c r="VB1" s="78" t="s">
        <v>509</v>
      </c>
      <c r="VC1" s="78" t="s">
        <v>510</v>
      </c>
      <c r="VD1" s="78" t="s">
        <v>511</v>
      </c>
      <c r="VE1" s="78" t="s">
        <v>512</v>
      </c>
      <c r="VF1" s="78" t="s">
        <v>513</v>
      </c>
      <c r="VG1" s="78" t="s">
        <v>514</v>
      </c>
      <c r="VH1" s="78" t="s">
        <v>515</v>
      </c>
      <c r="VI1" s="79" t="s">
        <v>119</v>
      </c>
      <c r="VJ1" s="82" t="s">
        <v>516</v>
      </c>
      <c r="VK1" s="82" t="s">
        <v>517</v>
      </c>
      <c r="VL1" s="82" t="s">
        <v>518</v>
      </c>
      <c r="VM1" s="82" t="s">
        <v>519</v>
      </c>
      <c r="VN1" s="82" t="s">
        <v>520</v>
      </c>
      <c r="VO1" s="82" t="s">
        <v>521</v>
      </c>
      <c r="VP1" s="82" t="s">
        <v>522</v>
      </c>
      <c r="VQ1" s="82" t="s">
        <v>523</v>
      </c>
      <c r="VR1" s="83" t="s">
        <v>119</v>
      </c>
      <c r="VS1" s="78" t="s">
        <v>524</v>
      </c>
      <c r="VT1" s="78" t="s">
        <v>525</v>
      </c>
      <c r="VU1" s="78" t="s">
        <v>526</v>
      </c>
      <c r="VV1" s="78" t="s">
        <v>527</v>
      </c>
      <c r="VW1" s="78" t="s">
        <v>528</v>
      </c>
      <c r="VX1" s="78" t="s">
        <v>529</v>
      </c>
      <c r="VY1" s="78" t="s">
        <v>530</v>
      </c>
      <c r="VZ1" s="78" t="s">
        <v>531</v>
      </c>
      <c r="WA1" s="79" t="s">
        <v>119</v>
      </c>
      <c r="WB1" s="88" t="s">
        <v>532</v>
      </c>
      <c r="WC1" s="88" t="s">
        <v>533</v>
      </c>
      <c r="WD1" s="88" t="s">
        <v>534</v>
      </c>
      <c r="WE1" s="88" t="s">
        <v>535</v>
      </c>
      <c r="WF1" s="88" t="s">
        <v>536</v>
      </c>
      <c r="WG1" s="88" t="s">
        <v>537</v>
      </c>
      <c r="WH1" s="88" t="s">
        <v>538</v>
      </c>
      <c r="WI1" s="88" t="s">
        <v>539</v>
      </c>
      <c r="WJ1" s="89" t="s">
        <v>119</v>
      </c>
      <c r="WK1" s="51" t="s">
        <v>540</v>
      </c>
      <c r="WL1" s="51" t="s">
        <v>541</v>
      </c>
      <c r="WM1" s="51" t="s">
        <v>542</v>
      </c>
      <c r="WN1" s="51" t="s">
        <v>543</v>
      </c>
      <c r="WO1" s="51" t="s">
        <v>544</v>
      </c>
      <c r="WP1" s="51" t="s">
        <v>545</v>
      </c>
      <c r="WQ1" s="51" t="s">
        <v>546</v>
      </c>
      <c r="WR1" s="51" t="s">
        <v>547</v>
      </c>
      <c r="WS1" s="90" t="s">
        <v>119</v>
      </c>
      <c r="WT1" s="47" t="s">
        <v>548</v>
      </c>
      <c r="WU1" s="47" t="s">
        <v>549</v>
      </c>
      <c r="WV1" s="47" t="s">
        <v>550</v>
      </c>
      <c r="WW1" s="47" t="s">
        <v>551</v>
      </c>
      <c r="WX1" s="47" t="s">
        <v>552</v>
      </c>
      <c r="WY1" s="47" t="s">
        <v>553</v>
      </c>
      <c r="WZ1" s="47" t="s">
        <v>554</v>
      </c>
      <c r="XA1" s="47" t="s">
        <v>555</v>
      </c>
      <c r="XB1" s="47" t="s">
        <v>119</v>
      </c>
      <c r="XC1" s="22" t="s">
        <v>556</v>
      </c>
      <c r="XD1" s="22"/>
      <c r="XE1" s="22"/>
      <c r="XF1" s="91"/>
      <c r="XG1" s="59" t="s">
        <v>557</v>
      </c>
      <c r="XH1" s="59"/>
      <c r="XI1" s="59"/>
      <c r="XJ1" s="59"/>
      <c r="XK1" s="59"/>
      <c r="XL1" s="49"/>
      <c r="XM1" s="13" t="s">
        <v>558</v>
      </c>
      <c r="XN1" s="13"/>
      <c r="XO1" s="13"/>
      <c r="XP1" s="13"/>
      <c r="XQ1" s="13"/>
      <c r="XR1" s="13"/>
      <c r="XS1" s="13"/>
      <c r="XT1" s="13"/>
      <c r="XU1" s="92" t="s">
        <v>559</v>
      </c>
      <c r="XV1" s="92"/>
      <c r="XW1" s="92"/>
      <c r="XX1" s="92"/>
      <c r="XY1" s="92"/>
      <c r="XZ1" s="92"/>
      <c r="YA1" s="57" t="s">
        <v>560</v>
      </c>
      <c r="YB1" s="57"/>
      <c r="YC1" s="57"/>
      <c r="YD1" s="57"/>
      <c r="YE1" s="57"/>
      <c r="YF1" s="57"/>
      <c r="YG1" s="57"/>
      <c r="YH1" s="91" t="s">
        <v>561</v>
      </c>
      <c r="YI1" s="91"/>
      <c r="YJ1" s="91"/>
      <c r="YK1" s="59" t="s">
        <v>562</v>
      </c>
      <c r="YL1" s="59"/>
      <c r="YM1" s="59"/>
      <c r="YN1" s="59"/>
      <c r="YO1" s="59"/>
      <c r="YP1" s="42" t="s">
        <v>563</v>
      </c>
      <c r="YQ1" s="42"/>
      <c r="YR1" s="42"/>
      <c r="YS1" s="42"/>
      <c r="YT1" s="42"/>
      <c r="YU1" s="42"/>
      <c r="YV1" s="26" t="s">
        <v>564</v>
      </c>
      <c r="YW1" s="26"/>
      <c r="YX1" s="26"/>
      <c r="YY1" s="26"/>
      <c r="YZ1" s="22" t="s">
        <v>565</v>
      </c>
      <c r="ZA1" s="22"/>
      <c r="ZB1" s="37" t="s">
        <v>566</v>
      </c>
      <c r="ZC1" s="37"/>
      <c r="ZD1" s="37"/>
      <c r="ZE1" s="37"/>
      <c r="ZF1" s="37"/>
      <c r="ZG1" s="36" t="s">
        <v>567</v>
      </c>
      <c r="ZH1" s="36"/>
      <c r="ZI1" s="36"/>
      <c r="ZJ1" s="36"/>
      <c r="ZK1" s="36"/>
      <c r="ZL1" s="36"/>
      <c r="ZM1" s="36"/>
      <c r="ZN1" s="36"/>
      <c r="ZO1" s="64" t="s">
        <v>568</v>
      </c>
      <c r="ZP1" s="64"/>
      <c r="ZQ1" s="64"/>
      <c r="ZR1" s="64"/>
      <c r="ZS1" s="64"/>
      <c r="ZT1" s="78" t="s">
        <v>569</v>
      </c>
      <c r="ZU1" s="78" t="s">
        <v>570</v>
      </c>
      <c r="ZV1" s="78" t="s">
        <v>571</v>
      </c>
      <c r="ZW1" s="78" t="s">
        <v>572</v>
      </c>
      <c r="ZX1" s="43" t="s">
        <v>573</v>
      </c>
      <c r="ZY1" s="43" t="s">
        <v>574</v>
      </c>
      <c r="ZZ1" s="43" t="s">
        <v>575</v>
      </c>
      <c r="AAA1" s="43" t="s">
        <v>576</v>
      </c>
      <c r="AAB1" s="46" t="s">
        <v>577</v>
      </c>
      <c r="AAC1" s="46" t="s">
        <v>578</v>
      </c>
      <c r="AAD1" s="46" t="s">
        <v>579</v>
      </c>
      <c r="AAE1" s="93" t="s">
        <v>580</v>
      </c>
      <c r="AAF1" s="17" t="s">
        <v>581</v>
      </c>
      <c r="AAG1" s="17" t="s">
        <v>582</v>
      </c>
      <c r="AAH1" s="17" t="s">
        <v>583</v>
      </c>
      <c r="AAI1" s="17" t="s">
        <v>584</v>
      </c>
      <c r="AAJ1" s="36" t="s">
        <v>585</v>
      </c>
      <c r="AAK1" s="36" t="s">
        <v>586</v>
      </c>
      <c r="AAL1" s="36" t="s">
        <v>587</v>
      </c>
      <c r="AAM1" s="36" t="s">
        <v>588</v>
      </c>
      <c r="AAN1" s="43" t="s">
        <v>589</v>
      </c>
      <c r="AAO1" s="43" t="s">
        <v>590</v>
      </c>
      <c r="AAP1" s="43" t="s">
        <v>591</v>
      </c>
      <c r="AAQ1" s="43" t="s">
        <v>592</v>
      </c>
      <c r="AAR1" s="68" t="s">
        <v>593</v>
      </c>
      <c r="AAS1" s="68" t="s">
        <v>594</v>
      </c>
      <c r="AAT1" s="68" t="s">
        <v>595</v>
      </c>
      <c r="AAU1" s="68" t="s">
        <v>596</v>
      </c>
      <c r="AAV1" s="78" t="s">
        <v>597</v>
      </c>
      <c r="AAW1" s="78" t="s">
        <v>598</v>
      </c>
      <c r="AAX1" s="78" t="s">
        <v>599</v>
      </c>
      <c r="AAY1" s="78" t="s">
        <v>600</v>
      </c>
      <c r="AAZ1" s="18" t="s">
        <v>601</v>
      </c>
      <c r="ABA1" s="15" t="s">
        <v>602</v>
      </c>
      <c r="ABB1" s="15"/>
      <c r="ABC1" s="15"/>
      <c r="ABD1" s="15"/>
      <c r="ABE1" s="15"/>
      <c r="ABF1" s="19" t="s">
        <v>603</v>
      </c>
      <c r="ABG1" s="94" t="s">
        <v>604</v>
      </c>
      <c r="ABH1" s="95" t="s">
        <v>605</v>
      </c>
      <c r="ABI1" s="82"/>
      <c r="ABJ1" s="82"/>
      <c r="ABK1" s="82"/>
      <c r="ABL1" s="82"/>
      <c r="ABM1" s="82"/>
      <c r="ABN1" s="82"/>
      <c r="ABO1" s="95"/>
      <c r="ABP1" s="26" t="s">
        <v>606</v>
      </c>
      <c r="ABQ1" s="26"/>
      <c r="ABR1" s="26"/>
      <c r="ABS1" s="19" t="s">
        <v>607</v>
      </c>
      <c r="ABT1" s="21" t="s">
        <v>608</v>
      </c>
      <c r="ABU1" s="96" t="s">
        <v>609</v>
      </c>
      <c r="ABV1" s="96"/>
      <c r="ABW1" s="96"/>
      <c r="ABX1" s="96"/>
      <c r="ABY1" s="96"/>
      <c r="ABZ1" s="96"/>
      <c r="ACA1" s="96"/>
      <c r="ACB1" s="12" t="s">
        <v>610</v>
      </c>
      <c r="ACC1" s="11" t="s">
        <v>611</v>
      </c>
      <c r="ACD1" s="26" t="s">
        <v>612</v>
      </c>
      <c r="ACE1" s="26"/>
      <c r="ACF1" s="26"/>
      <c r="ACG1" s="26"/>
      <c r="ACH1" s="11" t="s">
        <v>613</v>
      </c>
      <c r="ACI1" s="11" t="s">
        <v>614</v>
      </c>
      <c r="ACJ1" s="11" t="s">
        <v>615</v>
      </c>
    </row>
    <row r="2" spans="1:764" ht="15" customHeight="1">
      <c r="A2">
        <v>104</v>
      </c>
      <c r="B2" s="97" t="s">
        <v>2081</v>
      </c>
      <c r="C2" s="97" t="s">
        <v>2082</v>
      </c>
      <c r="D2" s="97" t="s">
        <v>1100</v>
      </c>
      <c r="E2" s="107" t="s">
        <v>2083</v>
      </c>
      <c r="F2" s="98" t="s">
        <v>2084</v>
      </c>
      <c r="G2" s="98" t="s">
        <v>2085</v>
      </c>
      <c r="H2" s="99">
        <v>37.622587000000003</v>
      </c>
      <c r="I2" s="99">
        <v>2.4433E-2</v>
      </c>
      <c r="J2" s="98" t="s">
        <v>1104</v>
      </c>
      <c r="K2" s="98" t="s">
        <v>1277</v>
      </c>
      <c r="L2" s="98" t="s">
        <v>2086</v>
      </c>
      <c r="M2" s="100" t="s">
        <v>2087</v>
      </c>
      <c r="N2" s="101">
        <v>704433347</v>
      </c>
      <c r="O2" s="102">
        <v>706043980</v>
      </c>
      <c r="P2" s="100">
        <v>2.1447000000000001E-2</v>
      </c>
      <c r="Q2" s="100">
        <v>37.620452</v>
      </c>
      <c r="R2" s="100">
        <v>1782.9</v>
      </c>
      <c r="S2" s="100">
        <v>4.7</v>
      </c>
      <c r="T2" s="103" t="s">
        <v>626</v>
      </c>
      <c r="U2" s="97" t="s">
        <v>627</v>
      </c>
      <c r="V2" s="97" t="s">
        <v>628</v>
      </c>
      <c r="W2" s="97" t="s">
        <v>629</v>
      </c>
      <c r="X2" s="97" t="s">
        <v>825</v>
      </c>
      <c r="Y2" s="97" t="s">
        <v>631</v>
      </c>
      <c r="Z2" s="103" t="s">
        <v>632</v>
      </c>
      <c r="AA2" s="104" t="s">
        <v>633</v>
      </c>
      <c r="AB2" s="104" t="s">
        <v>634</v>
      </c>
      <c r="AC2" s="104" t="s">
        <v>635</v>
      </c>
      <c r="AD2" s="104" t="s">
        <v>635</v>
      </c>
      <c r="AE2" s="104" t="s">
        <v>635</v>
      </c>
      <c r="AF2" s="103">
        <v>5</v>
      </c>
      <c r="AG2" s="103">
        <v>1</v>
      </c>
      <c r="AH2" s="97" t="s">
        <v>636</v>
      </c>
      <c r="AI2" s="97" t="s">
        <v>637</v>
      </c>
      <c r="AJ2" s="97" t="s">
        <v>638</v>
      </c>
      <c r="AK2" s="97" t="s">
        <v>639</v>
      </c>
      <c r="AL2" s="105" t="s">
        <v>635</v>
      </c>
      <c r="AM2" s="106" t="s">
        <v>641</v>
      </c>
      <c r="AN2" s="106" t="s">
        <v>702</v>
      </c>
      <c r="AO2" s="106" t="s">
        <v>635</v>
      </c>
      <c r="AP2" s="97" t="s">
        <v>635</v>
      </c>
      <c r="AQ2" s="97" t="s">
        <v>642</v>
      </c>
      <c r="AR2" s="103" t="s">
        <v>635</v>
      </c>
      <c r="AS2" s="107" t="s">
        <v>1060</v>
      </c>
      <c r="AT2" s="103" t="s">
        <v>635</v>
      </c>
      <c r="AU2" s="103" t="s">
        <v>635</v>
      </c>
      <c r="AV2" s="106" t="s">
        <v>632</v>
      </c>
      <c r="AW2" s="105" t="s">
        <v>641</v>
      </c>
      <c r="AX2" s="103" t="s">
        <v>702</v>
      </c>
      <c r="AY2" s="105" t="s">
        <v>641</v>
      </c>
      <c r="AZ2" s="107" t="s">
        <v>702</v>
      </c>
      <c r="BA2" s="105" t="s">
        <v>641</v>
      </c>
      <c r="BB2" s="107" t="s">
        <v>702</v>
      </c>
      <c r="BC2" s="106" t="s">
        <v>641</v>
      </c>
      <c r="BD2" s="103" t="s">
        <v>702</v>
      </c>
      <c r="BE2" s="106" t="s">
        <v>632</v>
      </c>
      <c r="BF2" s="103" t="s">
        <v>641</v>
      </c>
      <c r="BG2" s="103" t="s">
        <v>702</v>
      </c>
      <c r="BH2" s="103" t="s">
        <v>847</v>
      </c>
      <c r="BI2" s="97" t="s">
        <v>641</v>
      </c>
      <c r="BJ2" s="108" t="s">
        <v>875</v>
      </c>
      <c r="BK2" s="108" t="s">
        <v>733</v>
      </c>
      <c r="BL2" s="108" t="s">
        <v>635</v>
      </c>
      <c r="BM2" s="108" t="s">
        <v>635</v>
      </c>
      <c r="BN2" s="108" t="s">
        <v>635</v>
      </c>
      <c r="BO2" s="103" t="s">
        <v>632</v>
      </c>
      <c r="BP2" s="103" t="s">
        <v>702</v>
      </c>
      <c r="BQ2" s="103" t="s">
        <v>635</v>
      </c>
      <c r="BR2" s="109" t="s">
        <v>645</v>
      </c>
      <c r="BS2" s="109" t="s">
        <v>776</v>
      </c>
      <c r="BT2" s="110" t="s">
        <v>635</v>
      </c>
      <c r="BU2" s="110" t="s">
        <v>635</v>
      </c>
      <c r="BV2" s="109" t="s">
        <v>635</v>
      </c>
      <c r="BW2" s="97" t="s">
        <v>877</v>
      </c>
      <c r="BX2" s="97" t="s">
        <v>641</v>
      </c>
      <c r="BY2" s="97" t="s">
        <v>2088</v>
      </c>
      <c r="BZ2" s="97" t="s">
        <v>648</v>
      </c>
      <c r="CA2" s="111" t="s">
        <v>736</v>
      </c>
      <c r="CB2" s="111" t="s">
        <v>737</v>
      </c>
      <c r="CC2" s="111" t="s">
        <v>635</v>
      </c>
      <c r="CD2" s="106" t="s">
        <v>635</v>
      </c>
      <c r="CE2" s="111" t="s">
        <v>635</v>
      </c>
      <c r="CF2" s="103">
        <v>3</v>
      </c>
      <c r="CG2" s="103">
        <v>5</v>
      </c>
      <c r="CH2" s="112" t="s">
        <v>641</v>
      </c>
      <c r="CI2" s="113" t="s">
        <v>635</v>
      </c>
      <c r="CJ2" s="113" t="s">
        <v>635</v>
      </c>
      <c r="CK2" s="113" t="s">
        <v>635</v>
      </c>
      <c r="CL2" s="103">
        <v>0</v>
      </c>
      <c r="CM2" s="114" t="s">
        <v>635</v>
      </c>
      <c r="CN2" s="103" t="s">
        <v>635</v>
      </c>
      <c r="CO2" s="106" t="s">
        <v>635</v>
      </c>
      <c r="CP2" s="103">
        <v>0.3</v>
      </c>
      <c r="CQ2" s="106">
        <v>450</v>
      </c>
      <c r="CR2" s="103" t="s">
        <v>635</v>
      </c>
      <c r="CS2" s="106" t="s">
        <v>635</v>
      </c>
      <c r="CT2" s="103" t="s">
        <v>635</v>
      </c>
      <c r="CU2" s="106" t="s">
        <v>635</v>
      </c>
      <c r="CV2" s="103" t="s">
        <v>635</v>
      </c>
      <c r="CW2" s="103" t="s">
        <v>635</v>
      </c>
      <c r="CX2" s="111" t="s">
        <v>635</v>
      </c>
      <c r="CY2" s="106" t="s">
        <v>635</v>
      </c>
      <c r="CZ2" s="106" t="s">
        <v>635</v>
      </c>
      <c r="DA2" s="106" t="s">
        <v>635</v>
      </c>
      <c r="DB2" s="106" t="s">
        <v>635</v>
      </c>
      <c r="DC2" s="117" t="s">
        <v>635</v>
      </c>
      <c r="DD2" s="118" t="s">
        <v>635</v>
      </c>
      <c r="DE2" s="118" t="s">
        <v>635</v>
      </c>
      <c r="DF2" s="118" t="s">
        <v>635</v>
      </c>
      <c r="DG2" s="119" t="s">
        <v>635</v>
      </c>
      <c r="DH2" s="105" t="s">
        <v>651</v>
      </c>
      <c r="DI2" s="120">
        <v>1</v>
      </c>
      <c r="DJ2" s="121" t="s">
        <v>635</v>
      </c>
      <c r="DK2" s="122" t="s">
        <v>635</v>
      </c>
      <c r="DL2" s="123" t="s">
        <v>635</v>
      </c>
      <c r="DM2" s="123" t="s">
        <v>635</v>
      </c>
      <c r="DN2" s="124" t="s">
        <v>635</v>
      </c>
      <c r="DO2" s="124" t="s">
        <v>635</v>
      </c>
      <c r="DP2" s="124" t="s">
        <v>635</v>
      </c>
      <c r="DQ2" s="125" t="s">
        <v>635</v>
      </c>
      <c r="DR2" s="125" t="s">
        <v>635</v>
      </c>
      <c r="DS2" s="125" t="s">
        <v>635</v>
      </c>
      <c r="DT2" s="106" t="s">
        <v>635</v>
      </c>
      <c r="DU2" s="106" t="s">
        <v>635</v>
      </c>
      <c r="DV2" s="106" t="s">
        <v>635</v>
      </c>
      <c r="DW2" s="126" t="s">
        <v>635</v>
      </c>
      <c r="DX2" s="126" t="s">
        <v>635</v>
      </c>
      <c r="DY2" s="126" t="s">
        <v>635</v>
      </c>
      <c r="DZ2" s="97" t="s">
        <v>635</v>
      </c>
      <c r="EA2" s="103" t="s">
        <v>632</v>
      </c>
      <c r="EB2" s="97" t="s">
        <v>2089</v>
      </c>
      <c r="EC2" s="103" t="s">
        <v>626</v>
      </c>
      <c r="ED2" s="103" t="s">
        <v>635</v>
      </c>
      <c r="EE2" s="103" t="s">
        <v>635</v>
      </c>
      <c r="EF2" s="127" t="s">
        <v>635</v>
      </c>
      <c r="EG2" s="127" t="s">
        <v>635</v>
      </c>
      <c r="EH2" s="103" t="s">
        <v>635</v>
      </c>
      <c r="EI2" s="97" t="s">
        <v>2090</v>
      </c>
      <c r="EJ2" s="97" t="s">
        <v>641</v>
      </c>
      <c r="EK2" s="122" t="s">
        <v>635</v>
      </c>
      <c r="EL2" s="122" t="s">
        <v>635</v>
      </c>
      <c r="EM2" s="122" t="s">
        <v>635</v>
      </c>
      <c r="EN2" s="122" t="s">
        <v>635</v>
      </c>
      <c r="EO2" s="128" t="s">
        <v>635</v>
      </c>
      <c r="EP2" s="128" t="s">
        <v>635</v>
      </c>
      <c r="EQ2" s="128" t="s">
        <v>635</v>
      </c>
      <c r="ER2" s="128" t="s">
        <v>635</v>
      </c>
      <c r="ES2" s="129" t="s">
        <v>635</v>
      </c>
      <c r="ET2" s="129" t="s">
        <v>635</v>
      </c>
      <c r="EU2" s="129" t="s">
        <v>635</v>
      </c>
      <c r="EV2" s="129" t="s">
        <v>635</v>
      </c>
      <c r="EW2" s="97" t="s">
        <v>635</v>
      </c>
      <c r="EX2" s="97" t="s">
        <v>635</v>
      </c>
      <c r="EY2" s="103" t="s">
        <v>635</v>
      </c>
      <c r="EZ2" s="107" t="s">
        <v>635</v>
      </c>
      <c r="FA2" s="103" t="s">
        <v>635</v>
      </c>
      <c r="FB2" s="130" t="s">
        <v>656</v>
      </c>
      <c r="FC2" s="130" t="s">
        <v>854</v>
      </c>
      <c r="FD2" s="131" t="s">
        <v>743</v>
      </c>
      <c r="FE2" s="131" t="s">
        <v>635</v>
      </c>
      <c r="FF2" s="131" t="s">
        <v>635</v>
      </c>
      <c r="FG2" s="131" t="s">
        <v>635</v>
      </c>
      <c r="FH2" s="131" t="s">
        <v>635</v>
      </c>
      <c r="FI2" s="132">
        <v>8</v>
      </c>
      <c r="FJ2" s="133">
        <v>2</v>
      </c>
      <c r="FK2" s="103" t="s">
        <v>635</v>
      </c>
      <c r="FL2" s="134" t="s">
        <v>635</v>
      </c>
      <c r="FM2" s="135">
        <v>30</v>
      </c>
      <c r="FN2" s="135" t="s">
        <v>635</v>
      </c>
      <c r="FO2" s="135" t="s">
        <v>635</v>
      </c>
      <c r="FP2" s="103" t="s">
        <v>635</v>
      </c>
      <c r="FQ2" s="132">
        <v>120</v>
      </c>
      <c r="FR2" s="133">
        <v>1</v>
      </c>
      <c r="FS2" s="103" t="s">
        <v>635</v>
      </c>
      <c r="FT2" s="134" t="s">
        <v>635</v>
      </c>
      <c r="FU2" s="135">
        <v>3</v>
      </c>
      <c r="FV2" s="135" t="s">
        <v>635</v>
      </c>
      <c r="FW2" s="131" t="s">
        <v>635</v>
      </c>
      <c r="FX2" s="103" t="s">
        <v>635</v>
      </c>
      <c r="FY2" s="100" t="s">
        <v>658</v>
      </c>
      <c r="FZ2" s="102" t="s">
        <v>635</v>
      </c>
      <c r="GA2" s="102">
        <v>0</v>
      </c>
      <c r="GB2" s="102">
        <v>24</v>
      </c>
      <c r="GC2" s="136" t="s">
        <v>658</v>
      </c>
      <c r="GD2" s="137" t="s">
        <v>635</v>
      </c>
      <c r="GE2" s="137">
        <v>0</v>
      </c>
      <c r="GF2" s="137">
        <v>24</v>
      </c>
      <c r="GG2" s="125" t="s">
        <v>657</v>
      </c>
      <c r="GH2" s="125" t="s">
        <v>658</v>
      </c>
      <c r="GI2" s="125">
        <v>12</v>
      </c>
      <c r="GJ2" s="125">
        <v>12</v>
      </c>
      <c r="GK2" s="122" t="s">
        <v>657</v>
      </c>
      <c r="GL2" s="122" t="s">
        <v>658</v>
      </c>
      <c r="GM2" s="122">
        <v>12</v>
      </c>
      <c r="GN2" s="122">
        <v>12</v>
      </c>
      <c r="GO2" s="135" t="s">
        <v>635</v>
      </c>
      <c r="GP2" s="135" t="s">
        <v>635</v>
      </c>
      <c r="GQ2" s="135" t="s">
        <v>635</v>
      </c>
      <c r="GR2" s="134" t="s">
        <v>635</v>
      </c>
      <c r="GS2" s="134" t="s">
        <v>635</v>
      </c>
      <c r="GT2" s="134" t="s">
        <v>635</v>
      </c>
      <c r="GU2" s="126" t="s">
        <v>635</v>
      </c>
      <c r="GV2" s="126" t="s">
        <v>635</v>
      </c>
      <c r="GW2" s="126" t="s">
        <v>635</v>
      </c>
      <c r="GX2" s="145" t="s">
        <v>635</v>
      </c>
      <c r="GY2" s="145" t="s">
        <v>635</v>
      </c>
      <c r="GZ2" s="145" t="s">
        <v>635</v>
      </c>
      <c r="HA2" s="139" t="s">
        <v>657</v>
      </c>
      <c r="HB2" s="140" t="s">
        <v>658</v>
      </c>
      <c r="HC2" s="123">
        <v>12</v>
      </c>
      <c r="HD2" s="123">
        <v>12</v>
      </c>
      <c r="HE2" s="127" t="s">
        <v>657</v>
      </c>
      <c r="HF2" s="130" t="s">
        <v>658</v>
      </c>
      <c r="HG2" s="131">
        <v>12</v>
      </c>
      <c r="HH2" s="131">
        <v>12</v>
      </c>
      <c r="HI2" s="141" t="s">
        <v>635</v>
      </c>
      <c r="HJ2" s="141" t="s">
        <v>635</v>
      </c>
      <c r="HK2" s="141" t="s">
        <v>635</v>
      </c>
      <c r="HL2" s="141" t="s">
        <v>635</v>
      </c>
      <c r="HM2" s="131" t="s">
        <v>635</v>
      </c>
      <c r="HN2" s="131" t="s">
        <v>635</v>
      </c>
      <c r="HO2" s="131" t="s">
        <v>635</v>
      </c>
      <c r="HP2" s="131" t="s">
        <v>635</v>
      </c>
      <c r="HQ2" s="106" t="s">
        <v>635</v>
      </c>
      <c r="HR2" s="106" t="s">
        <v>635</v>
      </c>
      <c r="HS2" s="106" t="s">
        <v>635</v>
      </c>
      <c r="HT2" s="106" t="s">
        <v>635</v>
      </c>
      <c r="HU2" s="132" t="s">
        <v>635</v>
      </c>
      <c r="HV2" s="132" t="s">
        <v>635</v>
      </c>
      <c r="HW2" s="132" t="s">
        <v>635</v>
      </c>
      <c r="HX2" s="132" t="s">
        <v>635</v>
      </c>
      <c r="HY2" s="118" t="s">
        <v>635</v>
      </c>
      <c r="HZ2" s="118" t="s">
        <v>635</v>
      </c>
      <c r="IA2" s="118" t="s">
        <v>635</v>
      </c>
      <c r="IB2" s="118" t="s">
        <v>635</v>
      </c>
      <c r="IC2" s="125" t="s">
        <v>635</v>
      </c>
      <c r="ID2" s="125" t="s">
        <v>635</v>
      </c>
      <c r="IE2" s="125" t="s">
        <v>635</v>
      </c>
      <c r="IF2" s="125" t="s">
        <v>635</v>
      </c>
      <c r="IG2" s="105" t="s">
        <v>1066</v>
      </c>
      <c r="IH2" s="105" t="s">
        <v>934</v>
      </c>
      <c r="II2" s="105" t="s">
        <v>635</v>
      </c>
      <c r="IJ2" s="105" t="s">
        <v>635</v>
      </c>
      <c r="IK2" s="105" t="s">
        <v>635</v>
      </c>
      <c r="IL2" s="105" t="s">
        <v>635</v>
      </c>
      <c r="IM2" s="105" t="s">
        <v>635</v>
      </c>
      <c r="IN2" s="105" t="s">
        <v>635</v>
      </c>
      <c r="IO2" s="105" t="s">
        <v>635</v>
      </c>
      <c r="IP2" s="103">
        <v>2</v>
      </c>
      <c r="IQ2" s="102" t="s">
        <v>635</v>
      </c>
      <c r="IR2" s="102" t="s">
        <v>635</v>
      </c>
      <c r="IS2" s="142" t="s">
        <v>635</v>
      </c>
      <c r="IT2" s="142" t="s">
        <v>635</v>
      </c>
      <c r="IU2" s="128" t="s">
        <v>635</v>
      </c>
      <c r="IV2" s="128" t="s">
        <v>635</v>
      </c>
      <c r="IW2" s="143" t="s">
        <v>635</v>
      </c>
      <c r="IX2" s="143" t="s">
        <v>635</v>
      </c>
      <c r="IY2" s="124" t="s">
        <v>709</v>
      </c>
      <c r="IZ2" s="229">
        <v>0</v>
      </c>
      <c r="JA2" s="229">
        <v>1</v>
      </c>
      <c r="JB2" s="123" t="s">
        <v>709</v>
      </c>
      <c r="JC2" s="155">
        <v>0</v>
      </c>
      <c r="JD2" s="155">
        <v>1</v>
      </c>
      <c r="JE2" s="144" t="s">
        <v>635</v>
      </c>
      <c r="JF2" s="144" t="s">
        <v>635</v>
      </c>
      <c r="JG2" s="144" t="s">
        <v>635</v>
      </c>
      <c r="JH2" s="141" t="s">
        <v>635</v>
      </c>
      <c r="JI2" s="141" t="s">
        <v>635</v>
      </c>
      <c r="JJ2" s="141" t="s">
        <v>635</v>
      </c>
      <c r="JK2" s="144" t="s">
        <v>635</v>
      </c>
      <c r="JL2" s="144" t="s">
        <v>635</v>
      </c>
      <c r="JM2" s="144" t="s">
        <v>635</v>
      </c>
      <c r="JN2" s="135" t="s">
        <v>635</v>
      </c>
      <c r="JO2" s="135" t="s">
        <v>635</v>
      </c>
      <c r="JP2" s="135" t="s">
        <v>635</v>
      </c>
      <c r="JQ2" s="144" t="s">
        <v>709</v>
      </c>
      <c r="JR2" s="144" t="s">
        <v>635</v>
      </c>
      <c r="JS2" s="208">
        <v>0</v>
      </c>
      <c r="JT2" s="208">
        <v>1</v>
      </c>
      <c r="JU2" s="145" t="s">
        <v>709</v>
      </c>
      <c r="JV2" s="145" t="s">
        <v>635</v>
      </c>
      <c r="JW2" s="209">
        <v>0</v>
      </c>
      <c r="JX2" s="209">
        <v>1</v>
      </c>
      <c r="JY2" s="141" t="s">
        <v>635</v>
      </c>
      <c r="JZ2" s="141" t="s">
        <v>635</v>
      </c>
      <c r="KA2" s="141" t="s">
        <v>635</v>
      </c>
      <c r="KB2" s="141" t="s">
        <v>635</v>
      </c>
      <c r="KC2" s="128" t="s">
        <v>635</v>
      </c>
      <c r="KD2" s="128" t="s">
        <v>635</v>
      </c>
      <c r="KE2" s="128" t="s">
        <v>635</v>
      </c>
      <c r="KF2" s="128" t="s">
        <v>635</v>
      </c>
      <c r="KG2" s="146" t="s">
        <v>635</v>
      </c>
      <c r="KH2" s="146" t="s">
        <v>635</v>
      </c>
      <c r="KI2" s="146" t="s">
        <v>635</v>
      </c>
      <c r="KJ2" s="146" t="s">
        <v>635</v>
      </c>
      <c r="KK2" s="147" t="s">
        <v>635</v>
      </c>
      <c r="KL2" s="147" t="s">
        <v>635</v>
      </c>
      <c r="KM2" s="147" t="s">
        <v>635</v>
      </c>
      <c r="KN2" s="147" t="s">
        <v>635</v>
      </c>
      <c r="KO2" s="148" t="s">
        <v>635</v>
      </c>
      <c r="KP2" s="148" t="s">
        <v>635</v>
      </c>
      <c r="KQ2" s="148" t="s">
        <v>635</v>
      </c>
      <c r="KR2" s="148" t="s">
        <v>635</v>
      </c>
      <c r="KS2" s="149" t="s">
        <v>635</v>
      </c>
      <c r="KT2" s="149" t="s">
        <v>635</v>
      </c>
      <c r="KU2" s="149" t="s">
        <v>635</v>
      </c>
      <c r="KV2" s="149" t="s">
        <v>635</v>
      </c>
      <c r="KW2" s="105" t="s">
        <v>950</v>
      </c>
      <c r="KX2" s="106" t="s">
        <v>664</v>
      </c>
      <c r="KY2" s="106" t="s">
        <v>710</v>
      </c>
      <c r="KZ2" s="150">
        <v>0.3</v>
      </c>
      <c r="LA2" s="150">
        <v>0</v>
      </c>
      <c r="LB2" s="150">
        <v>0.6</v>
      </c>
      <c r="LC2" s="150">
        <v>0</v>
      </c>
      <c r="LD2" s="150">
        <v>0.1</v>
      </c>
      <c r="LE2" s="150">
        <v>0</v>
      </c>
      <c r="LF2" s="150">
        <v>0</v>
      </c>
      <c r="LG2" s="150">
        <v>0</v>
      </c>
      <c r="LH2" s="151">
        <f t="shared" ref="LH2:LH33" si="0">SUM(KZ2:LG2)</f>
        <v>0.99999999999999989</v>
      </c>
      <c r="LI2" s="152">
        <v>0.3</v>
      </c>
      <c r="LJ2" s="152">
        <v>0</v>
      </c>
      <c r="LK2" s="152">
        <v>0.6</v>
      </c>
      <c r="LL2" s="152">
        <v>0</v>
      </c>
      <c r="LM2" s="152">
        <v>0.1</v>
      </c>
      <c r="LN2" s="152">
        <v>0</v>
      </c>
      <c r="LO2" s="152">
        <v>0</v>
      </c>
      <c r="LP2" s="152">
        <v>0</v>
      </c>
      <c r="LQ2" s="153">
        <f t="shared" ref="LQ2:LQ33" si="1">SUM(LI2:LP2)</f>
        <v>0.99999999999999989</v>
      </c>
      <c r="LR2" s="142">
        <v>0</v>
      </c>
      <c r="LS2" s="142">
        <v>0</v>
      </c>
      <c r="LT2" s="142">
        <v>0</v>
      </c>
      <c r="LU2" s="142">
        <v>0</v>
      </c>
      <c r="LV2" s="142">
        <v>0</v>
      </c>
      <c r="LW2" s="142">
        <v>0</v>
      </c>
      <c r="LX2" s="142">
        <v>0</v>
      </c>
      <c r="LY2" s="142">
        <v>0</v>
      </c>
      <c r="LZ2" s="142">
        <v>0</v>
      </c>
      <c r="MA2" s="45">
        <v>0</v>
      </c>
      <c r="MB2" s="45">
        <v>0</v>
      </c>
      <c r="MC2" s="45">
        <v>0</v>
      </c>
      <c r="MD2" s="45">
        <v>0</v>
      </c>
      <c r="ME2" s="45">
        <v>0</v>
      </c>
      <c r="MF2" s="45">
        <v>0</v>
      </c>
      <c r="MG2" s="45">
        <v>0</v>
      </c>
      <c r="MH2" s="45">
        <v>0</v>
      </c>
      <c r="MI2" s="45">
        <v>0</v>
      </c>
      <c r="MJ2" s="155" t="s">
        <v>635</v>
      </c>
      <c r="MK2" s="155" t="s">
        <v>635</v>
      </c>
      <c r="ML2" s="155" t="s">
        <v>635</v>
      </c>
      <c r="MM2" s="155" t="s">
        <v>635</v>
      </c>
      <c r="MN2" s="155" t="s">
        <v>635</v>
      </c>
      <c r="MO2" s="155" t="s">
        <v>635</v>
      </c>
      <c r="MP2" s="155" t="s">
        <v>635</v>
      </c>
      <c r="MQ2" s="155" t="s">
        <v>635</v>
      </c>
      <c r="MR2" s="156" t="s">
        <v>635</v>
      </c>
      <c r="MS2" s="157" t="s">
        <v>635</v>
      </c>
      <c r="MT2" s="157" t="s">
        <v>635</v>
      </c>
      <c r="MU2" s="157" t="s">
        <v>635</v>
      </c>
      <c r="MV2" s="157" t="s">
        <v>635</v>
      </c>
      <c r="MW2" s="157" t="s">
        <v>635</v>
      </c>
      <c r="MX2" s="157" t="s">
        <v>635</v>
      </c>
      <c r="MY2" s="157" t="s">
        <v>635</v>
      </c>
      <c r="MZ2" s="157" t="s">
        <v>635</v>
      </c>
      <c r="NA2" s="157" t="s">
        <v>635</v>
      </c>
      <c r="NB2" s="158">
        <v>0</v>
      </c>
      <c r="NC2" s="158">
        <v>0</v>
      </c>
      <c r="ND2" s="158">
        <v>0</v>
      </c>
      <c r="NE2" s="158">
        <v>0</v>
      </c>
      <c r="NF2" s="158">
        <v>0</v>
      </c>
      <c r="NG2" s="158">
        <v>0</v>
      </c>
      <c r="NH2" s="158">
        <v>0</v>
      </c>
      <c r="NI2" s="158">
        <v>0</v>
      </c>
      <c r="NJ2" s="159">
        <v>0</v>
      </c>
      <c r="NK2" s="160" t="s">
        <v>635</v>
      </c>
      <c r="NL2" s="160" t="s">
        <v>635</v>
      </c>
      <c r="NM2" s="160" t="s">
        <v>635</v>
      </c>
      <c r="NN2" s="160" t="s">
        <v>635</v>
      </c>
      <c r="NO2" s="160" t="s">
        <v>635</v>
      </c>
      <c r="NP2" s="160" t="s">
        <v>635</v>
      </c>
      <c r="NQ2" s="160" t="s">
        <v>635</v>
      </c>
      <c r="NR2" s="160" t="s">
        <v>635</v>
      </c>
      <c r="NS2" s="161" t="s">
        <v>635</v>
      </c>
      <c r="NT2" s="162" t="s">
        <v>635</v>
      </c>
      <c r="NU2" s="162" t="s">
        <v>635</v>
      </c>
      <c r="NV2" s="162" t="s">
        <v>635</v>
      </c>
      <c r="NW2" s="162" t="s">
        <v>635</v>
      </c>
      <c r="NX2" s="162" t="s">
        <v>635</v>
      </c>
      <c r="NY2" s="162" t="s">
        <v>635</v>
      </c>
      <c r="NZ2" s="162" t="s">
        <v>635</v>
      </c>
      <c r="OA2" s="162" t="s">
        <v>635</v>
      </c>
      <c r="OB2" s="163" t="s">
        <v>635</v>
      </c>
      <c r="OC2" s="142" t="s">
        <v>635</v>
      </c>
      <c r="OD2" s="142" t="s">
        <v>635</v>
      </c>
      <c r="OE2" s="142" t="s">
        <v>635</v>
      </c>
      <c r="OF2" s="142" t="s">
        <v>635</v>
      </c>
      <c r="OG2" s="142" t="s">
        <v>635</v>
      </c>
      <c r="OH2" s="142" t="s">
        <v>635</v>
      </c>
      <c r="OI2" s="142" t="s">
        <v>635</v>
      </c>
      <c r="OJ2" s="142" t="s">
        <v>635</v>
      </c>
      <c r="OK2" s="142" t="s">
        <v>635</v>
      </c>
      <c r="OL2" s="45">
        <v>0</v>
      </c>
      <c r="OM2" s="45">
        <v>0</v>
      </c>
      <c r="ON2" s="45">
        <v>0</v>
      </c>
      <c r="OO2" s="45">
        <v>0</v>
      </c>
      <c r="OP2" s="45">
        <v>0</v>
      </c>
      <c r="OQ2" s="45">
        <v>0</v>
      </c>
      <c r="OR2" s="45">
        <v>0</v>
      </c>
      <c r="OS2" s="45">
        <v>0</v>
      </c>
      <c r="OT2" s="44">
        <v>0</v>
      </c>
      <c r="OU2" s="158">
        <v>0</v>
      </c>
      <c r="OV2" s="158">
        <v>0</v>
      </c>
      <c r="OW2" s="158">
        <v>0</v>
      </c>
      <c r="OX2" s="158">
        <v>0</v>
      </c>
      <c r="OY2" s="158">
        <v>0</v>
      </c>
      <c r="OZ2" s="158">
        <v>0</v>
      </c>
      <c r="PA2" s="158">
        <v>0</v>
      </c>
      <c r="PB2" s="158">
        <v>0</v>
      </c>
      <c r="PC2" s="159">
        <v>0</v>
      </c>
      <c r="PD2" s="152" t="s">
        <v>635</v>
      </c>
      <c r="PE2" s="152" t="s">
        <v>635</v>
      </c>
      <c r="PF2" s="152" t="s">
        <v>635</v>
      </c>
      <c r="PG2" s="152" t="s">
        <v>635</v>
      </c>
      <c r="PH2" s="152" t="s">
        <v>635</v>
      </c>
      <c r="PI2" s="152" t="s">
        <v>635</v>
      </c>
      <c r="PJ2" s="152" t="s">
        <v>635</v>
      </c>
      <c r="PK2" s="152" t="s">
        <v>635</v>
      </c>
      <c r="PL2" s="164" t="s">
        <v>635</v>
      </c>
      <c r="PM2" s="158" t="s">
        <v>635</v>
      </c>
      <c r="PN2" s="158" t="s">
        <v>635</v>
      </c>
      <c r="PO2" s="158" t="s">
        <v>635</v>
      </c>
      <c r="PP2" s="158" t="s">
        <v>635</v>
      </c>
      <c r="PQ2" s="158" t="s">
        <v>635</v>
      </c>
      <c r="PR2" s="158" t="s">
        <v>635</v>
      </c>
      <c r="PS2" s="158" t="s">
        <v>635</v>
      </c>
      <c r="PT2" s="158" t="s">
        <v>635</v>
      </c>
      <c r="PU2" s="159" t="s">
        <v>635</v>
      </c>
      <c r="PV2" s="157">
        <v>0</v>
      </c>
      <c r="PW2" s="157">
        <v>0</v>
      </c>
      <c r="PX2" s="157">
        <v>0</v>
      </c>
      <c r="PY2" s="157">
        <v>0</v>
      </c>
      <c r="PZ2" s="157">
        <v>0</v>
      </c>
      <c r="QA2" s="157">
        <v>0</v>
      </c>
      <c r="QB2" s="157">
        <v>0</v>
      </c>
      <c r="QC2" s="157">
        <v>0</v>
      </c>
      <c r="QD2" s="165">
        <v>0</v>
      </c>
      <c r="QE2" s="166" t="s">
        <v>635</v>
      </c>
      <c r="QF2" s="166" t="s">
        <v>635</v>
      </c>
      <c r="QG2" s="166" t="s">
        <v>635</v>
      </c>
      <c r="QH2" s="166" t="s">
        <v>635</v>
      </c>
      <c r="QI2" s="166" t="s">
        <v>635</v>
      </c>
      <c r="QJ2" s="166" t="s">
        <v>635</v>
      </c>
      <c r="QK2" s="166" t="s">
        <v>635</v>
      </c>
      <c r="QL2" s="166" t="s">
        <v>635</v>
      </c>
      <c r="QM2" s="167" t="s">
        <v>635</v>
      </c>
      <c r="QN2" s="120" t="s">
        <v>635</v>
      </c>
      <c r="QO2" s="120" t="s">
        <v>635</v>
      </c>
      <c r="QP2" s="120" t="s">
        <v>635</v>
      </c>
      <c r="QQ2" s="120" t="s">
        <v>635</v>
      </c>
      <c r="QR2" s="120" t="s">
        <v>635</v>
      </c>
      <c r="QS2" s="120" t="s">
        <v>635</v>
      </c>
      <c r="QT2" s="120" t="s">
        <v>635</v>
      </c>
      <c r="QU2" s="120" t="s">
        <v>635</v>
      </c>
      <c r="QV2" s="168" t="s">
        <v>635</v>
      </c>
      <c r="QW2" s="169" t="s">
        <v>635</v>
      </c>
      <c r="QX2" s="169" t="s">
        <v>635</v>
      </c>
      <c r="QY2" s="169" t="s">
        <v>635</v>
      </c>
      <c r="QZ2" s="169" t="s">
        <v>635</v>
      </c>
      <c r="RA2" s="169" t="s">
        <v>635</v>
      </c>
      <c r="RB2" s="169" t="s">
        <v>635</v>
      </c>
      <c r="RC2" s="169" t="s">
        <v>635</v>
      </c>
      <c r="RD2" s="169" t="s">
        <v>635</v>
      </c>
      <c r="RE2" s="170" t="s">
        <v>635</v>
      </c>
      <c r="RF2" s="136" t="s">
        <v>656</v>
      </c>
      <c r="RG2" s="136" t="s">
        <v>743</v>
      </c>
      <c r="RH2" s="267" t="s">
        <v>854</v>
      </c>
      <c r="RI2" s="137" t="s">
        <v>711</v>
      </c>
      <c r="RJ2" s="137" t="s">
        <v>635</v>
      </c>
      <c r="RK2" s="137" t="s">
        <v>635</v>
      </c>
      <c r="RL2" s="105" t="s">
        <v>950</v>
      </c>
      <c r="RM2" s="106" t="s">
        <v>664</v>
      </c>
      <c r="RN2" s="106" t="s">
        <v>710</v>
      </c>
      <c r="RO2" s="171">
        <v>0.3</v>
      </c>
      <c r="RP2" s="171">
        <v>0</v>
      </c>
      <c r="RQ2" s="171">
        <v>0.6</v>
      </c>
      <c r="RR2" s="171">
        <v>0</v>
      </c>
      <c r="RS2" s="171">
        <v>0.1</v>
      </c>
      <c r="RT2" s="171">
        <v>0</v>
      </c>
      <c r="RU2" s="171">
        <v>0</v>
      </c>
      <c r="RV2" s="171">
        <v>0</v>
      </c>
      <c r="RW2" s="172">
        <f t="shared" ref="RW2:RW9" si="2">SUM(RO2:RV2)</f>
        <v>0.99999999999999989</v>
      </c>
      <c r="RX2" s="275">
        <v>0.3</v>
      </c>
      <c r="RY2" s="275">
        <v>0</v>
      </c>
      <c r="RZ2" s="275">
        <v>0.6</v>
      </c>
      <c r="SA2" s="275">
        <v>0</v>
      </c>
      <c r="SB2" s="275">
        <v>0.1</v>
      </c>
      <c r="SC2" s="275">
        <v>0</v>
      </c>
      <c r="SD2" s="275">
        <v>0</v>
      </c>
      <c r="SE2" s="275">
        <v>0</v>
      </c>
      <c r="SF2" s="243">
        <f>SUBTOTAL(9,RX2:SE2)</f>
        <v>0.99999999999999989</v>
      </c>
      <c r="SG2" s="132" t="s">
        <v>635</v>
      </c>
      <c r="SH2" s="132" t="s">
        <v>635</v>
      </c>
      <c r="SI2" s="132" t="s">
        <v>635</v>
      </c>
      <c r="SJ2" s="132" t="s">
        <v>635</v>
      </c>
      <c r="SK2" s="132" t="s">
        <v>635</v>
      </c>
      <c r="SL2" s="132" t="s">
        <v>635</v>
      </c>
      <c r="SM2" s="132" t="s">
        <v>635</v>
      </c>
      <c r="SN2" s="132" t="s">
        <v>635</v>
      </c>
      <c r="SO2" s="173" t="s">
        <v>635</v>
      </c>
      <c r="SP2" s="102" t="s">
        <v>635</v>
      </c>
      <c r="SQ2" s="102" t="s">
        <v>635</v>
      </c>
      <c r="SR2" s="102" t="s">
        <v>635</v>
      </c>
      <c r="SS2" s="102" t="s">
        <v>635</v>
      </c>
      <c r="ST2" s="102" t="s">
        <v>635</v>
      </c>
      <c r="SU2" s="102" t="s">
        <v>635</v>
      </c>
      <c r="SV2" s="102" t="s">
        <v>635</v>
      </c>
      <c r="SW2" s="102" t="s">
        <v>635</v>
      </c>
      <c r="SX2" s="174" t="s">
        <v>635</v>
      </c>
      <c r="SY2" s="125" t="s">
        <v>635</v>
      </c>
      <c r="SZ2" s="125" t="s">
        <v>635</v>
      </c>
      <c r="TA2" s="125" t="s">
        <v>635</v>
      </c>
      <c r="TB2" s="125" t="s">
        <v>635</v>
      </c>
      <c r="TC2" s="125" t="s">
        <v>635</v>
      </c>
      <c r="TD2" s="125" t="s">
        <v>635</v>
      </c>
      <c r="TE2" s="125" t="s">
        <v>635</v>
      </c>
      <c r="TF2" s="125" t="s">
        <v>635</v>
      </c>
      <c r="TG2" s="175" t="s">
        <v>635</v>
      </c>
      <c r="TH2" s="256">
        <v>0.3</v>
      </c>
      <c r="TI2" s="256">
        <v>0</v>
      </c>
      <c r="TJ2" s="256">
        <v>0.6</v>
      </c>
      <c r="TK2" s="256">
        <v>0</v>
      </c>
      <c r="TL2" s="256">
        <v>0.1</v>
      </c>
      <c r="TM2" s="256">
        <v>0</v>
      </c>
      <c r="TN2" s="256">
        <v>0</v>
      </c>
      <c r="TO2" s="256">
        <v>0</v>
      </c>
      <c r="TP2" s="204">
        <f>SUM(TH2:TO2)</f>
        <v>0.99999999999999989</v>
      </c>
      <c r="TQ2" s="210">
        <v>0.3</v>
      </c>
      <c r="TR2" s="210">
        <v>0</v>
      </c>
      <c r="TS2" s="210">
        <v>0.6</v>
      </c>
      <c r="TT2" s="210">
        <v>0</v>
      </c>
      <c r="TU2" s="210">
        <v>0.1</v>
      </c>
      <c r="TV2" s="210">
        <v>0</v>
      </c>
      <c r="TW2" s="210">
        <v>0</v>
      </c>
      <c r="TX2" s="210">
        <v>0</v>
      </c>
      <c r="TY2" s="211">
        <f>SUBTOTAL(9,TQ2:TX2)</f>
        <v>0.99999999999999989</v>
      </c>
      <c r="TZ2" s="179" t="s">
        <v>635</v>
      </c>
      <c r="UA2" s="179" t="s">
        <v>635</v>
      </c>
      <c r="UB2" s="179" t="s">
        <v>635</v>
      </c>
      <c r="UC2" s="179" t="s">
        <v>635</v>
      </c>
      <c r="UD2" s="179" t="s">
        <v>635</v>
      </c>
      <c r="UE2" s="179" t="s">
        <v>635</v>
      </c>
      <c r="UF2" s="179" t="s">
        <v>635</v>
      </c>
      <c r="UG2" s="179" t="s">
        <v>635</v>
      </c>
      <c r="UH2" s="180" t="s">
        <v>635</v>
      </c>
      <c r="UI2" s="171">
        <v>0.3</v>
      </c>
      <c r="UJ2" s="171">
        <v>0</v>
      </c>
      <c r="UK2" s="171">
        <v>0.6</v>
      </c>
      <c r="UL2" s="171">
        <v>0</v>
      </c>
      <c r="UM2" s="171">
        <v>0.1</v>
      </c>
      <c r="UN2" s="171">
        <v>0</v>
      </c>
      <c r="UO2" s="171">
        <v>0</v>
      </c>
      <c r="UP2" s="171">
        <v>0</v>
      </c>
      <c r="UQ2" s="181">
        <f t="shared" ref="UQ2:UQ9" si="3">SUBTOTAL(9,UI2:UP2)</f>
        <v>0.99999999999999989</v>
      </c>
      <c r="UR2" s="45">
        <v>0.3</v>
      </c>
      <c r="US2" s="45">
        <v>0</v>
      </c>
      <c r="UT2" s="45">
        <v>0.6</v>
      </c>
      <c r="UU2" s="45">
        <v>0</v>
      </c>
      <c r="UV2" s="45">
        <v>0.1</v>
      </c>
      <c r="UW2" s="45">
        <v>0</v>
      </c>
      <c r="UX2" s="45">
        <v>0</v>
      </c>
      <c r="UY2" s="45">
        <v>0</v>
      </c>
      <c r="UZ2" s="231">
        <f>SUBTOTAL(9,UR2:UY2)</f>
        <v>0.99999999999999989</v>
      </c>
      <c r="VA2" s="169" t="s">
        <v>635</v>
      </c>
      <c r="VB2" s="169" t="s">
        <v>635</v>
      </c>
      <c r="VC2" s="169" t="s">
        <v>635</v>
      </c>
      <c r="VD2" s="169" t="s">
        <v>635</v>
      </c>
      <c r="VE2" s="169" t="s">
        <v>635</v>
      </c>
      <c r="VF2" s="169" t="s">
        <v>635</v>
      </c>
      <c r="VG2" s="169" t="s">
        <v>635</v>
      </c>
      <c r="VH2" s="169" t="s">
        <v>635</v>
      </c>
      <c r="VI2" s="183" t="s">
        <v>635</v>
      </c>
      <c r="VJ2" s="177" t="s">
        <v>635</v>
      </c>
      <c r="VK2" s="177" t="s">
        <v>635</v>
      </c>
      <c r="VL2" s="177" t="s">
        <v>635</v>
      </c>
      <c r="VM2" s="177" t="s">
        <v>635</v>
      </c>
      <c r="VN2" s="177" t="s">
        <v>635</v>
      </c>
      <c r="VO2" s="177" t="s">
        <v>635</v>
      </c>
      <c r="VP2" s="177" t="s">
        <v>635</v>
      </c>
      <c r="VQ2" s="177" t="s">
        <v>635</v>
      </c>
      <c r="VR2" s="178" t="s">
        <v>635</v>
      </c>
      <c r="VS2" s="184" t="s">
        <v>635</v>
      </c>
      <c r="VT2" s="184" t="s">
        <v>635</v>
      </c>
      <c r="VU2" s="184" t="s">
        <v>635</v>
      </c>
      <c r="VV2" s="184" t="s">
        <v>635</v>
      </c>
      <c r="VW2" s="184" t="s">
        <v>635</v>
      </c>
      <c r="VX2" s="184" t="s">
        <v>635</v>
      </c>
      <c r="VY2" s="184" t="s">
        <v>635</v>
      </c>
      <c r="VZ2" s="184" t="s">
        <v>635</v>
      </c>
      <c r="WA2" s="185" t="s">
        <v>635</v>
      </c>
      <c r="WB2" s="205">
        <v>0.3</v>
      </c>
      <c r="WC2" s="205">
        <v>0</v>
      </c>
      <c r="WD2" s="205">
        <v>0.6</v>
      </c>
      <c r="WE2" s="205">
        <v>0</v>
      </c>
      <c r="WF2" s="205">
        <v>0.1</v>
      </c>
      <c r="WG2" s="205">
        <v>0</v>
      </c>
      <c r="WH2" s="205">
        <v>0</v>
      </c>
      <c r="WI2" s="205">
        <v>0</v>
      </c>
      <c r="WJ2" s="206">
        <f t="shared" ref="WJ2:WJ16" si="4">SUBTOTAL(9,WB2:WI2)</f>
        <v>0.99999999999999989</v>
      </c>
      <c r="WK2" s="276">
        <v>0.3</v>
      </c>
      <c r="WL2" s="276">
        <v>0</v>
      </c>
      <c r="WM2" s="276">
        <v>0.6</v>
      </c>
      <c r="WN2" s="276">
        <v>0</v>
      </c>
      <c r="WO2" s="276">
        <v>0.1</v>
      </c>
      <c r="WP2" s="276">
        <v>0</v>
      </c>
      <c r="WQ2" s="276">
        <v>0</v>
      </c>
      <c r="WR2" s="276">
        <v>0</v>
      </c>
      <c r="WS2" s="188">
        <f>SUBTOTAL(9,WK2:WR2)</f>
        <v>0.99999999999999989</v>
      </c>
      <c r="WT2" s="133" t="s">
        <v>635</v>
      </c>
      <c r="WU2" s="133" t="s">
        <v>635</v>
      </c>
      <c r="WV2" s="133" t="s">
        <v>635</v>
      </c>
      <c r="WW2" s="133" t="s">
        <v>635</v>
      </c>
      <c r="WX2" s="133" t="s">
        <v>635</v>
      </c>
      <c r="WY2" s="133" t="s">
        <v>635</v>
      </c>
      <c r="WZ2" s="133" t="s">
        <v>635</v>
      </c>
      <c r="XA2" s="133" t="s">
        <v>635</v>
      </c>
      <c r="XB2" s="189" t="s">
        <v>635</v>
      </c>
      <c r="XC2" s="105" t="s">
        <v>665</v>
      </c>
      <c r="XD2" s="105" t="s">
        <v>666</v>
      </c>
      <c r="XE2" s="105" t="s">
        <v>750</v>
      </c>
      <c r="XF2" s="111" t="s">
        <v>635</v>
      </c>
      <c r="XG2" s="190" t="s">
        <v>669</v>
      </c>
      <c r="XH2" s="190" t="s">
        <v>671</v>
      </c>
      <c r="XI2" s="190" t="s">
        <v>672</v>
      </c>
      <c r="XJ2" s="190" t="s">
        <v>673</v>
      </c>
      <c r="XK2" s="190" t="s">
        <v>712</v>
      </c>
      <c r="XL2" s="135" t="s">
        <v>635</v>
      </c>
      <c r="XM2" s="191" t="s">
        <v>667</v>
      </c>
      <c r="XN2" s="191" t="s">
        <v>668</v>
      </c>
      <c r="XO2" s="191" t="s">
        <v>670</v>
      </c>
      <c r="XP2" s="191" t="s">
        <v>635</v>
      </c>
      <c r="XQ2" s="191" t="s">
        <v>635</v>
      </c>
      <c r="XR2" s="191" t="s">
        <v>635</v>
      </c>
      <c r="XS2" s="191" t="s">
        <v>635</v>
      </c>
      <c r="XT2" s="191" t="s">
        <v>635</v>
      </c>
      <c r="XU2" s="192" t="s">
        <v>635</v>
      </c>
      <c r="XV2" s="192" t="s">
        <v>635</v>
      </c>
      <c r="XW2" s="192" t="s">
        <v>635</v>
      </c>
      <c r="XX2" s="192" t="s">
        <v>635</v>
      </c>
      <c r="XY2" s="192" t="s">
        <v>635</v>
      </c>
      <c r="XZ2" s="192" t="s">
        <v>635</v>
      </c>
      <c r="YA2" s="144" t="s">
        <v>635</v>
      </c>
      <c r="YB2" s="144" t="s">
        <v>635</v>
      </c>
      <c r="YC2" s="144" t="s">
        <v>635</v>
      </c>
      <c r="YD2" s="144" t="s">
        <v>635</v>
      </c>
      <c r="YE2" s="144" t="s">
        <v>635</v>
      </c>
      <c r="YF2" s="144" t="s">
        <v>635</v>
      </c>
      <c r="YG2" s="144" t="s">
        <v>635</v>
      </c>
      <c r="YH2" s="111" t="s">
        <v>635</v>
      </c>
      <c r="YI2" s="111" t="s">
        <v>635</v>
      </c>
      <c r="YJ2" s="111" t="s">
        <v>635</v>
      </c>
      <c r="YK2" s="190" t="s">
        <v>635</v>
      </c>
      <c r="YL2" s="190" t="s">
        <v>635</v>
      </c>
      <c r="YM2" s="190" t="s">
        <v>635</v>
      </c>
      <c r="YN2" s="190" t="s">
        <v>635</v>
      </c>
      <c r="YO2" s="190" t="s">
        <v>635</v>
      </c>
      <c r="YP2" s="130" t="s">
        <v>635</v>
      </c>
      <c r="YQ2" s="130" t="s">
        <v>635</v>
      </c>
      <c r="YR2" s="130" t="s">
        <v>635</v>
      </c>
      <c r="YS2" s="130" t="s">
        <v>635</v>
      </c>
      <c r="YT2" s="130" t="s">
        <v>635</v>
      </c>
      <c r="YU2" s="130" t="s">
        <v>635</v>
      </c>
      <c r="YV2" s="112" t="s">
        <v>635</v>
      </c>
      <c r="YW2" s="112" t="s">
        <v>635</v>
      </c>
      <c r="YX2" s="112" t="s">
        <v>635</v>
      </c>
      <c r="YY2" s="112" t="s">
        <v>635</v>
      </c>
      <c r="YZ2" s="105" t="s">
        <v>674</v>
      </c>
      <c r="ZA2" s="105" t="s">
        <v>635</v>
      </c>
      <c r="ZB2" s="126" t="s">
        <v>635</v>
      </c>
      <c r="ZC2" s="126" t="s">
        <v>635</v>
      </c>
      <c r="ZD2" s="126" t="s">
        <v>635</v>
      </c>
      <c r="ZE2" s="126" t="s">
        <v>635</v>
      </c>
      <c r="ZF2" s="126" t="s">
        <v>635</v>
      </c>
      <c r="ZG2" s="125" t="s">
        <v>678</v>
      </c>
      <c r="ZH2" s="125" t="s">
        <v>635</v>
      </c>
      <c r="ZI2" s="125" t="s">
        <v>635</v>
      </c>
      <c r="ZJ2" s="125" t="s">
        <v>635</v>
      </c>
      <c r="ZK2" s="125" t="s">
        <v>635</v>
      </c>
      <c r="ZL2" s="125" t="s">
        <v>635</v>
      </c>
      <c r="ZM2" s="125" t="s">
        <v>635</v>
      </c>
      <c r="ZN2" s="125" t="s">
        <v>635</v>
      </c>
      <c r="ZO2" s="147" t="s">
        <v>635</v>
      </c>
      <c r="ZP2" s="147" t="s">
        <v>635</v>
      </c>
      <c r="ZQ2" s="147" t="s">
        <v>635</v>
      </c>
      <c r="ZR2" s="147" t="s">
        <v>635</v>
      </c>
      <c r="ZS2" s="147" t="s">
        <v>635</v>
      </c>
      <c r="ZT2" s="184" t="s">
        <v>635</v>
      </c>
      <c r="ZU2" s="184">
        <v>3</v>
      </c>
      <c r="ZV2" s="184" t="s">
        <v>635</v>
      </c>
      <c r="ZW2" s="184" t="s">
        <v>635</v>
      </c>
      <c r="ZX2" s="131">
        <v>1</v>
      </c>
      <c r="ZY2" s="131" t="s">
        <v>635</v>
      </c>
      <c r="ZZ2" s="131" t="s">
        <v>635</v>
      </c>
      <c r="AAA2" s="131" t="s">
        <v>635</v>
      </c>
      <c r="AAB2" s="132" t="s">
        <v>635</v>
      </c>
      <c r="AAC2" s="132">
        <v>0</v>
      </c>
      <c r="AAD2" s="132" t="s">
        <v>635</v>
      </c>
      <c r="AAE2" s="193" t="s">
        <v>635</v>
      </c>
      <c r="AAF2" s="102">
        <v>1</v>
      </c>
      <c r="AAG2" s="102" t="s">
        <v>635</v>
      </c>
      <c r="AAH2" s="102" t="s">
        <v>635</v>
      </c>
      <c r="AAI2" s="102" t="s">
        <v>635</v>
      </c>
      <c r="AAJ2" s="125" t="s">
        <v>635</v>
      </c>
      <c r="AAK2" s="125">
        <v>12</v>
      </c>
      <c r="AAL2" s="125" t="s">
        <v>635</v>
      </c>
      <c r="AAM2" s="125" t="s">
        <v>635</v>
      </c>
      <c r="AAN2" s="131" t="s">
        <v>635</v>
      </c>
      <c r="AAO2" s="131">
        <v>3</v>
      </c>
      <c r="AAP2" s="131" t="s">
        <v>635</v>
      </c>
      <c r="AAQ2" s="131" t="s">
        <v>635</v>
      </c>
      <c r="AAR2" s="149" t="s">
        <v>635</v>
      </c>
      <c r="AAS2" s="149">
        <v>4</v>
      </c>
      <c r="AAT2" s="149" t="s">
        <v>635</v>
      </c>
      <c r="AAU2" s="149" t="s">
        <v>635</v>
      </c>
      <c r="AAV2" s="184" t="s">
        <v>635</v>
      </c>
      <c r="AAW2" s="184">
        <v>4</v>
      </c>
      <c r="AAX2" s="184" t="s">
        <v>635</v>
      </c>
      <c r="AAY2" s="184" t="s">
        <v>635</v>
      </c>
      <c r="AAZ2" s="103" t="s">
        <v>632</v>
      </c>
      <c r="ABA2" s="100" t="s">
        <v>679</v>
      </c>
      <c r="ABB2" s="100" t="s">
        <v>635</v>
      </c>
      <c r="ABC2" s="100" t="s">
        <v>635</v>
      </c>
      <c r="ABD2" s="100" t="s">
        <v>635</v>
      </c>
      <c r="ABE2" s="100" t="s">
        <v>635</v>
      </c>
      <c r="ABF2" s="103" t="s">
        <v>635</v>
      </c>
      <c r="ABG2" s="194">
        <v>80000</v>
      </c>
      <c r="ABH2" s="195" t="s">
        <v>754</v>
      </c>
      <c r="ABI2" s="195" t="s">
        <v>716</v>
      </c>
      <c r="ABJ2" s="195" t="s">
        <v>635</v>
      </c>
      <c r="ABK2" s="195" t="s">
        <v>635</v>
      </c>
      <c r="ABL2" s="177" t="s">
        <v>635</v>
      </c>
      <c r="ABM2" s="177" t="s">
        <v>635</v>
      </c>
      <c r="ABN2" s="177" t="s">
        <v>635</v>
      </c>
      <c r="ABO2" s="195" t="s">
        <v>635</v>
      </c>
      <c r="ABP2" s="112" t="s">
        <v>2091</v>
      </c>
      <c r="ABQ2" s="112" t="s">
        <v>635</v>
      </c>
      <c r="ABR2" s="112" t="s">
        <v>635</v>
      </c>
      <c r="ABS2" s="103" t="s">
        <v>632</v>
      </c>
      <c r="ABT2" s="97" t="s">
        <v>632</v>
      </c>
      <c r="ABU2" s="196" t="s">
        <v>683</v>
      </c>
      <c r="ABV2" s="196" t="s">
        <v>718</v>
      </c>
      <c r="ABW2" s="196" t="s">
        <v>789</v>
      </c>
      <c r="ABX2" s="196" t="s">
        <v>635</v>
      </c>
      <c r="ABY2" s="196" t="s">
        <v>635</v>
      </c>
      <c r="ABZ2" s="196" t="s">
        <v>635</v>
      </c>
      <c r="ACA2" s="196" t="s">
        <v>635</v>
      </c>
      <c r="ACB2" s="97" t="s">
        <v>626</v>
      </c>
      <c r="ACC2" s="97" t="s">
        <v>632</v>
      </c>
      <c r="ACD2" s="112" t="s">
        <v>883</v>
      </c>
      <c r="ACE2" s="112" t="s">
        <v>635</v>
      </c>
      <c r="ACF2" s="112" t="s">
        <v>635</v>
      </c>
      <c r="ACG2" s="112" t="s">
        <v>635</v>
      </c>
      <c r="ACH2" s="97"/>
      <c r="ACI2" s="97" t="s">
        <v>2092</v>
      </c>
      <c r="ACJ2" s="97"/>
    </row>
    <row r="3" spans="1:764" ht="15" customHeight="1">
      <c r="A3">
        <v>2</v>
      </c>
      <c r="B3" s="97" t="s">
        <v>689</v>
      </c>
      <c r="C3" s="97" t="s">
        <v>690</v>
      </c>
      <c r="D3" s="97" t="s">
        <v>691</v>
      </c>
      <c r="E3" s="97" t="s">
        <v>692</v>
      </c>
      <c r="F3" s="98" t="s">
        <v>693</v>
      </c>
      <c r="G3" s="98" t="s">
        <v>694</v>
      </c>
      <c r="H3" s="99">
        <v>36.059736000000001</v>
      </c>
      <c r="I3" s="99">
        <v>-0.31051499999999999</v>
      </c>
      <c r="J3" s="98" t="s">
        <v>695</v>
      </c>
      <c r="K3" s="98" t="s">
        <v>696</v>
      </c>
      <c r="L3" s="98" t="s">
        <v>697</v>
      </c>
      <c r="M3" s="100" t="s">
        <v>698</v>
      </c>
      <c r="N3" s="101">
        <v>721482849</v>
      </c>
      <c r="O3" s="102">
        <v>0</v>
      </c>
      <c r="P3" s="100">
        <v>-0.30933500000000003</v>
      </c>
      <c r="Q3" s="100">
        <v>36.059879000000002</v>
      </c>
      <c r="R3" s="100">
        <v>1773.8679999999999</v>
      </c>
      <c r="S3" s="102">
        <v>2.3578290000000002</v>
      </c>
      <c r="T3" s="103" t="s">
        <v>626</v>
      </c>
      <c r="U3" s="97" t="s">
        <v>629</v>
      </c>
      <c r="V3" s="97" t="s">
        <v>699</v>
      </c>
      <c r="W3" s="97" t="s">
        <v>629</v>
      </c>
      <c r="X3" s="97" t="s">
        <v>700</v>
      </c>
      <c r="Y3" s="97" t="s">
        <v>701</v>
      </c>
      <c r="Z3" s="103" t="s">
        <v>632</v>
      </c>
      <c r="AA3" s="104" t="s">
        <v>634</v>
      </c>
      <c r="AB3" s="197" t="s">
        <v>635</v>
      </c>
      <c r="AC3" s="104" t="s">
        <v>635</v>
      </c>
      <c r="AD3" s="104" t="s">
        <v>635</v>
      </c>
      <c r="AE3" s="104" t="s">
        <v>635</v>
      </c>
      <c r="AF3" s="103">
        <v>2</v>
      </c>
      <c r="AG3" s="103">
        <v>0</v>
      </c>
      <c r="AH3" s="97" t="s">
        <v>636</v>
      </c>
      <c r="AI3" s="97" t="s">
        <v>637</v>
      </c>
      <c r="AJ3" s="97" t="s">
        <v>638</v>
      </c>
      <c r="AK3" s="97" t="s">
        <v>639</v>
      </c>
      <c r="AL3" s="105" t="s">
        <v>641</v>
      </c>
      <c r="AM3" s="106" t="s">
        <v>702</v>
      </c>
      <c r="AN3" s="106" t="s">
        <v>635</v>
      </c>
      <c r="AO3" s="106" t="s">
        <v>635</v>
      </c>
      <c r="AP3" s="97" t="s">
        <v>635</v>
      </c>
      <c r="AQ3" s="97" t="s">
        <v>642</v>
      </c>
      <c r="AR3" s="103" t="s">
        <v>635</v>
      </c>
      <c r="AS3" s="97" t="s">
        <v>642</v>
      </c>
      <c r="AT3" s="103" t="s">
        <v>635</v>
      </c>
      <c r="AU3" s="103" t="s">
        <v>635</v>
      </c>
      <c r="AV3" s="106" t="s">
        <v>632</v>
      </c>
      <c r="AW3" s="105" t="s">
        <v>641</v>
      </c>
      <c r="AX3" s="103" t="s">
        <v>635</v>
      </c>
      <c r="AY3" s="105" t="s">
        <v>702</v>
      </c>
      <c r="AZ3" s="107" t="s">
        <v>641</v>
      </c>
      <c r="BA3" s="105" t="s">
        <v>702</v>
      </c>
      <c r="BB3" s="107" t="s">
        <v>635</v>
      </c>
      <c r="BC3" s="106" t="s">
        <v>702</v>
      </c>
      <c r="BD3" s="103" t="s">
        <v>635</v>
      </c>
      <c r="BE3" s="106" t="s">
        <v>626</v>
      </c>
      <c r="BF3" s="103" t="s">
        <v>635</v>
      </c>
      <c r="BG3" s="103" t="s">
        <v>635</v>
      </c>
      <c r="BH3" s="103" t="s">
        <v>635</v>
      </c>
      <c r="BI3" s="97" t="s">
        <v>702</v>
      </c>
      <c r="BJ3" s="108" t="s">
        <v>643</v>
      </c>
      <c r="BK3" s="108" t="s">
        <v>635</v>
      </c>
      <c r="BL3" s="108" t="s">
        <v>635</v>
      </c>
      <c r="BM3" s="108" t="s">
        <v>635</v>
      </c>
      <c r="BN3" s="108" t="s">
        <v>635</v>
      </c>
      <c r="BO3" s="103" t="s">
        <v>632</v>
      </c>
      <c r="BP3" s="103" t="s">
        <v>641</v>
      </c>
      <c r="BQ3" s="103" t="s">
        <v>635</v>
      </c>
      <c r="BR3" s="109" t="s">
        <v>645</v>
      </c>
      <c r="BS3" s="109" t="s">
        <v>703</v>
      </c>
      <c r="BT3" s="110" t="s">
        <v>635</v>
      </c>
      <c r="BU3" s="110" t="s">
        <v>635</v>
      </c>
      <c r="BV3" s="109" t="s">
        <v>635</v>
      </c>
      <c r="BW3" s="97" t="s">
        <v>646</v>
      </c>
      <c r="BX3" s="339" t="s">
        <v>2461</v>
      </c>
      <c r="BY3" s="97" t="s">
        <v>704</v>
      </c>
      <c r="BZ3" s="97" t="s">
        <v>705</v>
      </c>
      <c r="CA3" s="111" t="s">
        <v>706</v>
      </c>
      <c r="CB3" s="111" t="s">
        <v>635</v>
      </c>
      <c r="CC3" s="111" t="s">
        <v>635</v>
      </c>
      <c r="CD3" s="106" t="s">
        <v>635</v>
      </c>
      <c r="CE3" s="111" t="s">
        <v>635</v>
      </c>
      <c r="CF3" s="103">
        <v>3</v>
      </c>
      <c r="CG3" s="103">
        <v>2</v>
      </c>
      <c r="CH3" s="112" t="s">
        <v>702</v>
      </c>
      <c r="CI3" s="113" t="s">
        <v>641</v>
      </c>
      <c r="CJ3" s="113" t="s">
        <v>635</v>
      </c>
      <c r="CK3" s="113" t="s">
        <v>635</v>
      </c>
      <c r="CL3" s="103">
        <v>0</v>
      </c>
      <c r="CM3" s="114" t="s">
        <v>635</v>
      </c>
      <c r="CN3" s="103">
        <v>3</v>
      </c>
      <c r="CO3" s="106">
        <v>210</v>
      </c>
      <c r="CP3" s="103">
        <v>0.2</v>
      </c>
      <c r="CQ3" s="106">
        <v>315</v>
      </c>
      <c r="CR3" s="103" t="s">
        <v>635</v>
      </c>
      <c r="CS3" s="106" t="s">
        <v>635</v>
      </c>
      <c r="CT3" s="103" t="s">
        <v>635</v>
      </c>
      <c r="CU3" s="106" t="s">
        <v>635</v>
      </c>
      <c r="CV3" s="103" t="s">
        <v>635</v>
      </c>
      <c r="CW3" s="103" t="s">
        <v>635</v>
      </c>
      <c r="CX3" s="111" t="s">
        <v>635</v>
      </c>
      <c r="CY3" s="106" t="s">
        <v>635</v>
      </c>
      <c r="CZ3" s="106" t="s">
        <v>635</v>
      </c>
      <c r="DA3" s="106" t="s">
        <v>635</v>
      </c>
      <c r="DB3" s="106" t="s">
        <v>635</v>
      </c>
      <c r="DC3" s="117" t="s">
        <v>651</v>
      </c>
      <c r="DD3" s="118" t="s">
        <v>635</v>
      </c>
      <c r="DE3" s="198">
        <v>0</v>
      </c>
      <c r="DF3" s="199">
        <v>1</v>
      </c>
      <c r="DG3" s="200">
        <f>SUBTOTAL(9,DE3:DF3)</f>
        <v>1</v>
      </c>
      <c r="DH3" s="105" t="s">
        <v>651</v>
      </c>
      <c r="DI3" s="120">
        <v>1</v>
      </c>
      <c r="DJ3" s="121" t="s">
        <v>635</v>
      </c>
      <c r="DK3" s="122" t="s">
        <v>635</v>
      </c>
      <c r="DL3" s="123" t="s">
        <v>635</v>
      </c>
      <c r="DM3" s="123" t="s">
        <v>635</v>
      </c>
      <c r="DN3" s="124" t="s">
        <v>635</v>
      </c>
      <c r="DO3" s="124" t="s">
        <v>635</v>
      </c>
      <c r="DP3" s="124" t="s">
        <v>635</v>
      </c>
      <c r="DQ3" s="125" t="s">
        <v>635</v>
      </c>
      <c r="DR3" s="125" t="s">
        <v>635</v>
      </c>
      <c r="DS3" s="125" t="s">
        <v>635</v>
      </c>
      <c r="DT3" s="106" t="s">
        <v>635</v>
      </c>
      <c r="DU3" s="106" t="s">
        <v>635</v>
      </c>
      <c r="DV3" s="106" t="s">
        <v>635</v>
      </c>
      <c r="DW3" s="126" t="s">
        <v>635</v>
      </c>
      <c r="DX3" s="126" t="s">
        <v>635</v>
      </c>
      <c r="DY3" s="126" t="s">
        <v>635</v>
      </c>
      <c r="DZ3" s="97" t="s">
        <v>635</v>
      </c>
      <c r="EA3" s="103" t="s">
        <v>632</v>
      </c>
      <c r="EB3" s="97" t="s">
        <v>707</v>
      </c>
      <c r="EC3" s="103" t="s">
        <v>626</v>
      </c>
      <c r="ED3" s="103" t="s">
        <v>635</v>
      </c>
      <c r="EE3" s="103" t="s">
        <v>635</v>
      </c>
      <c r="EF3" s="127" t="s">
        <v>635</v>
      </c>
      <c r="EG3" s="127" t="s">
        <v>635</v>
      </c>
      <c r="EH3" s="103" t="s">
        <v>635</v>
      </c>
      <c r="EI3" s="97" t="s">
        <v>702</v>
      </c>
      <c r="EJ3" s="97" t="s">
        <v>702</v>
      </c>
      <c r="EK3" s="122" t="s">
        <v>635</v>
      </c>
      <c r="EL3" s="122" t="s">
        <v>635</v>
      </c>
      <c r="EM3" s="122" t="s">
        <v>635</v>
      </c>
      <c r="EN3" s="122" t="s">
        <v>635</v>
      </c>
      <c r="EO3" s="128" t="s">
        <v>635</v>
      </c>
      <c r="EP3" s="128" t="s">
        <v>635</v>
      </c>
      <c r="EQ3" s="128" t="s">
        <v>635</v>
      </c>
      <c r="ER3" s="128" t="s">
        <v>635</v>
      </c>
      <c r="ES3" s="129" t="s">
        <v>635</v>
      </c>
      <c r="ET3" s="129" t="s">
        <v>635</v>
      </c>
      <c r="EU3" s="129" t="s">
        <v>635</v>
      </c>
      <c r="EV3" s="129" t="s">
        <v>635</v>
      </c>
      <c r="EW3" s="97" t="s">
        <v>635</v>
      </c>
      <c r="EX3" s="97" t="s">
        <v>635</v>
      </c>
      <c r="EY3" s="103" t="s">
        <v>635</v>
      </c>
      <c r="EZ3" s="107" t="s">
        <v>635</v>
      </c>
      <c r="FA3" s="103" t="s">
        <v>635</v>
      </c>
      <c r="FB3" s="130" t="s">
        <v>656</v>
      </c>
      <c r="FC3" s="130" t="s">
        <v>708</v>
      </c>
      <c r="FD3" s="131" t="s">
        <v>635</v>
      </c>
      <c r="FE3" s="131" t="s">
        <v>635</v>
      </c>
      <c r="FF3" s="131" t="s">
        <v>635</v>
      </c>
      <c r="FG3" s="131" t="s">
        <v>635</v>
      </c>
      <c r="FH3" s="131" t="s">
        <v>635</v>
      </c>
      <c r="FI3" s="132">
        <v>2</v>
      </c>
      <c r="FJ3" s="133" t="s">
        <v>635</v>
      </c>
      <c r="FK3" s="103" t="s">
        <v>635</v>
      </c>
      <c r="FL3" s="134" t="s">
        <v>635</v>
      </c>
      <c r="FM3" s="135" t="s">
        <v>635</v>
      </c>
      <c r="FN3" s="135" t="s">
        <v>635</v>
      </c>
      <c r="FO3" s="135">
        <v>1</v>
      </c>
      <c r="FP3" s="103" t="s">
        <v>635</v>
      </c>
      <c r="FQ3" s="132">
        <v>53</v>
      </c>
      <c r="FR3" s="133" t="s">
        <v>635</v>
      </c>
      <c r="FS3" s="103" t="s">
        <v>635</v>
      </c>
      <c r="FT3" s="134" t="s">
        <v>635</v>
      </c>
      <c r="FU3" s="135" t="s">
        <v>635</v>
      </c>
      <c r="FV3" s="135" t="s">
        <v>635</v>
      </c>
      <c r="FW3" s="131">
        <v>2</v>
      </c>
      <c r="FX3" s="103" t="s">
        <v>635</v>
      </c>
      <c r="FY3" s="100" t="s">
        <v>658</v>
      </c>
      <c r="FZ3" s="102" t="s">
        <v>635</v>
      </c>
      <c r="GA3" s="102">
        <v>0</v>
      </c>
      <c r="GB3" s="102">
        <v>24</v>
      </c>
      <c r="GC3" s="136" t="s">
        <v>658</v>
      </c>
      <c r="GD3" s="137" t="s">
        <v>635</v>
      </c>
      <c r="GE3" s="137">
        <v>0</v>
      </c>
      <c r="GF3" s="137">
        <v>24</v>
      </c>
      <c r="GG3" s="125" t="s">
        <v>635</v>
      </c>
      <c r="GH3" s="125" t="s">
        <v>635</v>
      </c>
      <c r="GI3" s="125" t="s">
        <v>635</v>
      </c>
      <c r="GJ3" s="125" t="s">
        <v>635</v>
      </c>
      <c r="GK3" s="122" t="s">
        <v>635</v>
      </c>
      <c r="GL3" s="122" t="s">
        <v>635</v>
      </c>
      <c r="GM3" s="122" t="s">
        <v>635</v>
      </c>
      <c r="GN3" s="122" t="s">
        <v>635</v>
      </c>
      <c r="GO3" s="135" t="s">
        <v>635</v>
      </c>
      <c r="GP3" s="135" t="s">
        <v>635</v>
      </c>
      <c r="GQ3" s="135" t="s">
        <v>635</v>
      </c>
      <c r="GR3" s="134" t="s">
        <v>635</v>
      </c>
      <c r="GS3" s="134" t="s">
        <v>635</v>
      </c>
      <c r="GT3" s="134" t="s">
        <v>635</v>
      </c>
      <c r="GU3" s="126" t="s">
        <v>635</v>
      </c>
      <c r="GV3" s="126" t="s">
        <v>635</v>
      </c>
      <c r="GW3" s="126" t="s">
        <v>635</v>
      </c>
      <c r="GX3" s="145" t="s">
        <v>635</v>
      </c>
      <c r="GY3" s="145" t="s">
        <v>635</v>
      </c>
      <c r="GZ3" s="145" t="s">
        <v>635</v>
      </c>
      <c r="HA3" s="139" t="s">
        <v>635</v>
      </c>
      <c r="HB3" s="140" t="s">
        <v>635</v>
      </c>
      <c r="HC3" s="123" t="s">
        <v>635</v>
      </c>
      <c r="HD3" s="123" t="s">
        <v>635</v>
      </c>
      <c r="HE3" s="127" t="s">
        <v>635</v>
      </c>
      <c r="HF3" s="131" t="s">
        <v>635</v>
      </c>
      <c r="HG3" s="131" t="s">
        <v>635</v>
      </c>
      <c r="HH3" s="131" t="s">
        <v>635</v>
      </c>
      <c r="HI3" s="141" t="s">
        <v>635</v>
      </c>
      <c r="HJ3" s="141" t="s">
        <v>635</v>
      </c>
      <c r="HK3" s="141" t="s">
        <v>635</v>
      </c>
      <c r="HL3" s="141" t="s">
        <v>635</v>
      </c>
      <c r="HM3" s="131" t="s">
        <v>635</v>
      </c>
      <c r="HN3" s="131" t="s">
        <v>635</v>
      </c>
      <c r="HO3" s="131" t="s">
        <v>635</v>
      </c>
      <c r="HP3" s="131" t="s">
        <v>635</v>
      </c>
      <c r="HQ3" s="106" t="s">
        <v>657</v>
      </c>
      <c r="HR3" s="106" t="s">
        <v>658</v>
      </c>
      <c r="HS3" s="106">
        <v>4</v>
      </c>
      <c r="HT3" s="106">
        <v>20</v>
      </c>
      <c r="HU3" s="132" t="s">
        <v>658</v>
      </c>
      <c r="HV3" s="132" t="s">
        <v>635</v>
      </c>
      <c r="HW3" s="132">
        <v>0</v>
      </c>
      <c r="HX3" s="132">
        <v>24</v>
      </c>
      <c r="HY3" s="118" t="s">
        <v>635</v>
      </c>
      <c r="HZ3" s="118" t="s">
        <v>635</v>
      </c>
      <c r="IA3" s="118" t="s">
        <v>635</v>
      </c>
      <c r="IB3" s="118" t="s">
        <v>635</v>
      </c>
      <c r="IC3" s="125" t="s">
        <v>635</v>
      </c>
      <c r="ID3" s="125" t="s">
        <v>635</v>
      </c>
      <c r="IE3" s="125" t="s">
        <v>635</v>
      </c>
      <c r="IF3" s="125" t="s">
        <v>635</v>
      </c>
      <c r="IG3" s="105" t="s">
        <v>659</v>
      </c>
      <c r="IH3" s="105" t="s">
        <v>635</v>
      </c>
      <c r="II3" s="105" t="s">
        <v>635</v>
      </c>
      <c r="IJ3" s="105" t="s">
        <v>635</v>
      </c>
      <c r="IK3" s="105" t="s">
        <v>635</v>
      </c>
      <c r="IL3" s="105" t="s">
        <v>635</v>
      </c>
      <c r="IM3" s="105" t="s">
        <v>635</v>
      </c>
      <c r="IN3" s="105" t="s">
        <v>635</v>
      </c>
      <c r="IO3" s="105" t="s">
        <v>635</v>
      </c>
      <c r="IP3" s="103">
        <v>1</v>
      </c>
      <c r="IQ3" s="102" t="s">
        <v>635</v>
      </c>
      <c r="IR3" s="102" t="s">
        <v>635</v>
      </c>
      <c r="IS3" s="142" t="s">
        <v>635</v>
      </c>
      <c r="IT3" s="142" t="s">
        <v>635</v>
      </c>
      <c r="IU3" s="128" t="s">
        <v>635</v>
      </c>
      <c r="IV3" s="128" t="s">
        <v>635</v>
      </c>
      <c r="IW3" s="143" t="s">
        <v>635</v>
      </c>
      <c r="IX3" s="143" t="s">
        <v>635</v>
      </c>
      <c r="IY3" s="124" t="s">
        <v>635</v>
      </c>
      <c r="IZ3" s="124" t="s">
        <v>635</v>
      </c>
      <c r="JA3" s="124" t="s">
        <v>635</v>
      </c>
      <c r="JB3" s="123" t="s">
        <v>635</v>
      </c>
      <c r="JC3" s="123" t="s">
        <v>635</v>
      </c>
      <c r="JD3" s="123" t="s">
        <v>635</v>
      </c>
      <c r="JE3" s="144" t="s">
        <v>635</v>
      </c>
      <c r="JF3" s="144" t="s">
        <v>635</v>
      </c>
      <c r="JG3" s="144" t="s">
        <v>635</v>
      </c>
      <c r="JH3" s="141" t="s">
        <v>635</v>
      </c>
      <c r="JI3" s="141" t="s">
        <v>635</v>
      </c>
      <c r="JJ3" s="141" t="s">
        <v>635</v>
      </c>
      <c r="JK3" s="144" t="s">
        <v>635</v>
      </c>
      <c r="JL3" s="144" t="s">
        <v>635</v>
      </c>
      <c r="JM3" s="144" t="s">
        <v>635</v>
      </c>
      <c r="JN3" s="135" t="s">
        <v>635</v>
      </c>
      <c r="JO3" s="135" t="s">
        <v>635</v>
      </c>
      <c r="JP3" s="135" t="s">
        <v>635</v>
      </c>
      <c r="JQ3" s="144" t="s">
        <v>635</v>
      </c>
      <c r="JR3" s="144" t="s">
        <v>635</v>
      </c>
      <c r="JS3" s="144" t="s">
        <v>635</v>
      </c>
      <c r="JT3" s="144" t="s">
        <v>635</v>
      </c>
      <c r="JU3" s="145" t="s">
        <v>635</v>
      </c>
      <c r="JV3" s="145" t="s">
        <v>635</v>
      </c>
      <c r="JW3" s="145" t="s">
        <v>635</v>
      </c>
      <c r="JX3" s="145" t="s">
        <v>635</v>
      </c>
      <c r="JY3" s="141" t="s">
        <v>635</v>
      </c>
      <c r="JZ3" s="141" t="s">
        <v>635</v>
      </c>
      <c r="KA3" s="141" t="s">
        <v>635</v>
      </c>
      <c r="KB3" s="141" t="s">
        <v>635</v>
      </c>
      <c r="KC3" s="128" t="s">
        <v>635</v>
      </c>
      <c r="KD3" s="128" t="s">
        <v>635</v>
      </c>
      <c r="KE3" s="128" t="s">
        <v>635</v>
      </c>
      <c r="KF3" s="128" t="s">
        <v>635</v>
      </c>
      <c r="KG3" s="146" t="s">
        <v>709</v>
      </c>
      <c r="KH3" s="146" t="s">
        <v>635</v>
      </c>
      <c r="KI3" s="166">
        <v>0</v>
      </c>
      <c r="KJ3" s="166">
        <v>1</v>
      </c>
      <c r="KK3" s="147" t="s">
        <v>635</v>
      </c>
      <c r="KL3" s="147" t="s">
        <v>635</v>
      </c>
      <c r="KM3" s="160" t="s">
        <v>635</v>
      </c>
      <c r="KN3" s="160" t="s">
        <v>635</v>
      </c>
      <c r="KO3" s="148" t="s">
        <v>635</v>
      </c>
      <c r="KP3" s="148" t="s">
        <v>635</v>
      </c>
      <c r="KQ3" s="148" t="s">
        <v>635</v>
      </c>
      <c r="KR3" s="148" t="s">
        <v>635</v>
      </c>
      <c r="KS3" s="149" t="s">
        <v>635</v>
      </c>
      <c r="KT3" s="149" t="s">
        <v>635</v>
      </c>
      <c r="KU3" s="149" t="s">
        <v>635</v>
      </c>
      <c r="KV3" s="149" t="s">
        <v>635</v>
      </c>
      <c r="KW3" s="105" t="s">
        <v>664</v>
      </c>
      <c r="KX3" s="106" t="s">
        <v>710</v>
      </c>
      <c r="KY3" s="106" t="s">
        <v>635</v>
      </c>
      <c r="KZ3" s="150">
        <v>0</v>
      </c>
      <c r="LA3" s="150">
        <v>0</v>
      </c>
      <c r="LB3" s="150">
        <v>0.5</v>
      </c>
      <c r="LC3" s="150">
        <v>0</v>
      </c>
      <c r="LD3" s="150">
        <v>0.5</v>
      </c>
      <c r="LE3" s="150">
        <v>0</v>
      </c>
      <c r="LF3" s="150">
        <v>0</v>
      </c>
      <c r="LG3" s="150">
        <v>0</v>
      </c>
      <c r="LH3" s="151">
        <f t="shared" si="0"/>
        <v>1</v>
      </c>
      <c r="LI3" s="152">
        <v>0</v>
      </c>
      <c r="LJ3" s="152">
        <v>0</v>
      </c>
      <c r="LK3" s="152">
        <v>0</v>
      </c>
      <c r="LL3" s="152">
        <v>0</v>
      </c>
      <c r="LM3" s="152">
        <v>1</v>
      </c>
      <c r="LN3" s="152">
        <v>0</v>
      </c>
      <c r="LO3" s="152">
        <v>0</v>
      </c>
      <c r="LP3" s="152">
        <v>0</v>
      </c>
      <c r="LQ3" s="153">
        <f t="shared" si="1"/>
        <v>1</v>
      </c>
      <c r="LR3" s="142">
        <v>0</v>
      </c>
      <c r="LS3" s="142">
        <v>0</v>
      </c>
      <c r="LT3" s="142">
        <v>0</v>
      </c>
      <c r="LU3" s="142">
        <v>0</v>
      </c>
      <c r="LV3" s="142">
        <v>0</v>
      </c>
      <c r="LW3" s="142">
        <v>0</v>
      </c>
      <c r="LX3" s="142">
        <v>0</v>
      </c>
      <c r="LY3" s="142">
        <v>0</v>
      </c>
      <c r="LZ3" s="142">
        <v>0</v>
      </c>
      <c r="MA3" s="45" t="s">
        <v>635</v>
      </c>
      <c r="MB3" s="45" t="s">
        <v>635</v>
      </c>
      <c r="MC3" s="45" t="s">
        <v>635</v>
      </c>
      <c r="MD3" s="45" t="s">
        <v>635</v>
      </c>
      <c r="ME3" s="45" t="s">
        <v>635</v>
      </c>
      <c r="MF3" s="45" t="s">
        <v>635</v>
      </c>
      <c r="MG3" s="45" t="s">
        <v>635</v>
      </c>
      <c r="MH3" s="45" t="s">
        <v>635</v>
      </c>
      <c r="MI3" s="44" t="s">
        <v>635</v>
      </c>
      <c r="MJ3" s="155" t="s">
        <v>635</v>
      </c>
      <c r="MK3" s="155" t="s">
        <v>635</v>
      </c>
      <c r="ML3" s="155" t="s">
        <v>635</v>
      </c>
      <c r="MM3" s="155" t="s">
        <v>635</v>
      </c>
      <c r="MN3" s="155" t="s">
        <v>635</v>
      </c>
      <c r="MO3" s="155" t="s">
        <v>635</v>
      </c>
      <c r="MP3" s="155" t="s">
        <v>635</v>
      </c>
      <c r="MQ3" s="155" t="s">
        <v>635</v>
      </c>
      <c r="MR3" s="156" t="s">
        <v>635</v>
      </c>
      <c r="MS3" s="157" t="s">
        <v>635</v>
      </c>
      <c r="MT3" s="157" t="s">
        <v>635</v>
      </c>
      <c r="MU3" s="157" t="s">
        <v>635</v>
      </c>
      <c r="MV3" s="157" t="s">
        <v>635</v>
      </c>
      <c r="MW3" s="157" t="s">
        <v>635</v>
      </c>
      <c r="MX3" s="157" t="s">
        <v>635</v>
      </c>
      <c r="MY3" s="157" t="s">
        <v>635</v>
      </c>
      <c r="MZ3" s="157" t="s">
        <v>635</v>
      </c>
      <c r="NA3" s="157" t="s">
        <v>635</v>
      </c>
      <c r="NB3" s="158" t="s">
        <v>635</v>
      </c>
      <c r="NC3" s="158" t="s">
        <v>635</v>
      </c>
      <c r="ND3" s="158" t="s">
        <v>635</v>
      </c>
      <c r="NE3" s="158" t="s">
        <v>635</v>
      </c>
      <c r="NF3" s="158" t="s">
        <v>635</v>
      </c>
      <c r="NG3" s="158" t="s">
        <v>635</v>
      </c>
      <c r="NH3" s="158" t="s">
        <v>635</v>
      </c>
      <c r="NI3" s="158" t="s">
        <v>635</v>
      </c>
      <c r="NJ3" s="159" t="s">
        <v>635</v>
      </c>
      <c r="NK3" s="160" t="s">
        <v>635</v>
      </c>
      <c r="NL3" s="160" t="s">
        <v>635</v>
      </c>
      <c r="NM3" s="160" t="s">
        <v>635</v>
      </c>
      <c r="NN3" s="160" t="s">
        <v>635</v>
      </c>
      <c r="NO3" s="160" t="s">
        <v>635</v>
      </c>
      <c r="NP3" s="160" t="s">
        <v>635</v>
      </c>
      <c r="NQ3" s="160" t="s">
        <v>635</v>
      </c>
      <c r="NR3" s="160" t="s">
        <v>635</v>
      </c>
      <c r="NS3" s="161" t="s">
        <v>635</v>
      </c>
      <c r="NT3" s="201">
        <v>0</v>
      </c>
      <c r="NU3" s="201">
        <v>0</v>
      </c>
      <c r="NV3" s="201">
        <v>0</v>
      </c>
      <c r="NW3" s="201">
        <v>0</v>
      </c>
      <c r="NX3" s="201">
        <v>0</v>
      </c>
      <c r="NY3" s="201">
        <v>0</v>
      </c>
      <c r="NZ3" s="201">
        <v>0</v>
      </c>
      <c r="OA3" s="201">
        <v>0</v>
      </c>
      <c r="OB3" s="202">
        <v>0</v>
      </c>
      <c r="OC3" s="142" t="s">
        <v>635</v>
      </c>
      <c r="OD3" s="142" t="s">
        <v>635</v>
      </c>
      <c r="OE3" s="142" t="s">
        <v>635</v>
      </c>
      <c r="OF3" s="142" t="s">
        <v>635</v>
      </c>
      <c r="OG3" s="142" t="s">
        <v>635</v>
      </c>
      <c r="OH3" s="142" t="s">
        <v>635</v>
      </c>
      <c r="OI3" s="142" t="s">
        <v>635</v>
      </c>
      <c r="OJ3" s="142" t="s">
        <v>635</v>
      </c>
      <c r="OK3" s="142" t="s">
        <v>635</v>
      </c>
      <c r="OL3" s="45">
        <v>0</v>
      </c>
      <c r="OM3" s="45">
        <v>0</v>
      </c>
      <c r="ON3" s="45">
        <v>0</v>
      </c>
      <c r="OO3" s="45">
        <v>0</v>
      </c>
      <c r="OP3" s="45">
        <v>0</v>
      </c>
      <c r="OQ3" s="45">
        <v>0</v>
      </c>
      <c r="OR3" s="45">
        <v>0</v>
      </c>
      <c r="OS3" s="45">
        <v>0</v>
      </c>
      <c r="OT3" s="44">
        <v>0</v>
      </c>
      <c r="OU3" s="158" t="s">
        <v>635</v>
      </c>
      <c r="OV3" s="158" t="s">
        <v>635</v>
      </c>
      <c r="OW3" s="158" t="s">
        <v>635</v>
      </c>
      <c r="OX3" s="158" t="s">
        <v>635</v>
      </c>
      <c r="OY3" s="158" t="s">
        <v>635</v>
      </c>
      <c r="OZ3" s="158" t="s">
        <v>635</v>
      </c>
      <c r="PA3" s="158" t="s">
        <v>635</v>
      </c>
      <c r="PB3" s="158" t="s">
        <v>635</v>
      </c>
      <c r="PC3" s="159" t="s">
        <v>635</v>
      </c>
      <c r="PD3" s="152" t="s">
        <v>635</v>
      </c>
      <c r="PE3" s="152" t="s">
        <v>635</v>
      </c>
      <c r="PF3" s="152" t="s">
        <v>635</v>
      </c>
      <c r="PG3" s="152" t="s">
        <v>635</v>
      </c>
      <c r="PH3" s="152" t="s">
        <v>635</v>
      </c>
      <c r="PI3" s="152" t="s">
        <v>635</v>
      </c>
      <c r="PJ3" s="152" t="s">
        <v>635</v>
      </c>
      <c r="PK3" s="152" t="s">
        <v>635</v>
      </c>
      <c r="PL3" s="164" t="s">
        <v>635</v>
      </c>
      <c r="PM3" s="158" t="s">
        <v>635</v>
      </c>
      <c r="PN3" s="158" t="s">
        <v>635</v>
      </c>
      <c r="PO3" s="158" t="s">
        <v>635</v>
      </c>
      <c r="PP3" s="158" t="s">
        <v>635</v>
      </c>
      <c r="PQ3" s="158" t="s">
        <v>635</v>
      </c>
      <c r="PR3" s="158" t="s">
        <v>635</v>
      </c>
      <c r="PS3" s="158" t="s">
        <v>635</v>
      </c>
      <c r="PT3" s="158" t="s">
        <v>635</v>
      </c>
      <c r="PU3" s="159" t="s">
        <v>635</v>
      </c>
      <c r="PV3" s="157" t="s">
        <v>635</v>
      </c>
      <c r="PW3" s="157" t="s">
        <v>635</v>
      </c>
      <c r="PX3" s="157" t="s">
        <v>635</v>
      </c>
      <c r="PY3" s="157" t="s">
        <v>635</v>
      </c>
      <c r="PZ3" s="157" t="s">
        <v>635</v>
      </c>
      <c r="QA3" s="157" t="s">
        <v>635</v>
      </c>
      <c r="QB3" s="157" t="s">
        <v>635</v>
      </c>
      <c r="QC3" s="157" t="s">
        <v>635</v>
      </c>
      <c r="QD3" s="165" t="s">
        <v>635</v>
      </c>
      <c r="QE3" s="166" t="s">
        <v>635</v>
      </c>
      <c r="QF3" s="166" t="s">
        <v>635</v>
      </c>
      <c r="QG3" s="166" t="s">
        <v>635</v>
      </c>
      <c r="QH3" s="166" t="s">
        <v>635</v>
      </c>
      <c r="QI3" s="166" t="s">
        <v>635</v>
      </c>
      <c r="QJ3" s="166" t="s">
        <v>635</v>
      </c>
      <c r="QK3" s="166" t="s">
        <v>635</v>
      </c>
      <c r="QL3" s="166" t="s">
        <v>635</v>
      </c>
      <c r="QM3" s="167" t="s">
        <v>635</v>
      </c>
      <c r="QN3" s="120">
        <v>0</v>
      </c>
      <c r="QO3" s="120">
        <v>0</v>
      </c>
      <c r="QP3" s="120">
        <v>0</v>
      </c>
      <c r="QQ3" s="120">
        <v>0</v>
      </c>
      <c r="QR3" s="120">
        <v>0</v>
      </c>
      <c r="QS3" s="120">
        <v>0</v>
      </c>
      <c r="QT3" s="120">
        <v>0</v>
      </c>
      <c r="QU3" s="120">
        <v>0</v>
      </c>
      <c r="QV3" s="168">
        <v>0</v>
      </c>
      <c r="QW3" s="169" t="s">
        <v>635</v>
      </c>
      <c r="QX3" s="169" t="s">
        <v>635</v>
      </c>
      <c r="QY3" s="169" t="s">
        <v>635</v>
      </c>
      <c r="QZ3" s="169" t="s">
        <v>635</v>
      </c>
      <c r="RA3" s="169" t="s">
        <v>635</v>
      </c>
      <c r="RB3" s="169" t="s">
        <v>635</v>
      </c>
      <c r="RC3" s="169" t="s">
        <v>635</v>
      </c>
      <c r="RD3" s="169" t="s">
        <v>635</v>
      </c>
      <c r="RE3" s="170" t="s">
        <v>635</v>
      </c>
      <c r="RF3" s="136" t="s">
        <v>656</v>
      </c>
      <c r="RG3" s="136" t="s">
        <v>711</v>
      </c>
      <c r="RH3" s="136" t="s">
        <v>635</v>
      </c>
      <c r="RI3" s="137" t="s">
        <v>635</v>
      </c>
      <c r="RJ3" s="137" t="s">
        <v>635</v>
      </c>
      <c r="RK3" s="137" t="s">
        <v>635</v>
      </c>
      <c r="RL3" s="105" t="s">
        <v>664</v>
      </c>
      <c r="RM3" s="106" t="s">
        <v>710</v>
      </c>
      <c r="RN3" s="106" t="s">
        <v>635</v>
      </c>
      <c r="RO3" s="171">
        <v>0</v>
      </c>
      <c r="RP3" s="171">
        <v>0</v>
      </c>
      <c r="RQ3" s="171">
        <v>0.5</v>
      </c>
      <c r="RR3" s="171">
        <v>0</v>
      </c>
      <c r="RS3" s="171">
        <v>0.5</v>
      </c>
      <c r="RT3" s="171">
        <v>0</v>
      </c>
      <c r="RU3" s="171">
        <v>0</v>
      </c>
      <c r="RV3" s="171">
        <v>0</v>
      </c>
      <c r="RW3" s="172">
        <f t="shared" si="2"/>
        <v>1</v>
      </c>
      <c r="RX3" s="133" t="s">
        <v>635</v>
      </c>
      <c r="RY3" s="133" t="s">
        <v>635</v>
      </c>
      <c r="RZ3" s="133" t="s">
        <v>635</v>
      </c>
      <c r="SA3" s="133" t="s">
        <v>635</v>
      </c>
      <c r="SB3" s="133" t="s">
        <v>635</v>
      </c>
      <c r="SC3" s="133" t="s">
        <v>635</v>
      </c>
      <c r="SD3" s="133" t="s">
        <v>635</v>
      </c>
      <c r="SE3" s="133" t="s">
        <v>635</v>
      </c>
      <c r="SF3" s="189" t="s">
        <v>635</v>
      </c>
      <c r="SG3" s="132" t="s">
        <v>635</v>
      </c>
      <c r="SH3" s="132" t="s">
        <v>635</v>
      </c>
      <c r="SI3" s="132" t="s">
        <v>635</v>
      </c>
      <c r="SJ3" s="132" t="s">
        <v>635</v>
      </c>
      <c r="SK3" s="132" t="s">
        <v>635</v>
      </c>
      <c r="SL3" s="132" t="s">
        <v>635</v>
      </c>
      <c r="SM3" s="132" t="s">
        <v>635</v>
      </c>
      <c r="SN3" s="132" t="s">
        <v>635</v>
      </c>
      <c r="SO3" s="173" t="s">
        <v>635</v>
      </c>
      <c r="SP3" s="102" t="s">
        <v>635</v>
      </c>
      <c r="SQ3" s="102" t="s">
        <v>635</v>
      </c>
      <c r="SR3" s="102" t="s">
        <v>635</v>
      </c>
      <c r="SS3" s="102" t="s">
        <v>635</v>
      </c>
      <c r="ST3" s="102" t="s">
        <v>635</v>
      </c>
      <c r="SU3" s="102" t="s">
        <v>635</v>
      </c>
      <c r="SV3" s="102" t="s">
        <v>635</v>
      </c>
      <c r="SW3" s="102" t="s">
        <v>635</v>
      </c>
      <c r="SX3" s="174" t="s">
        <v>635</v>
      </c>
      <c r="SY3" s="125" t="s">
        <v>635</v>
      </c>
      <c r="SZ3" s="125" t="s">
        <v>635</v>
      </c>
      <c r="TA3" s="125" t="s">
        <v>635</v>
      </c>
      <c r="TB3" s="125" t="s">
        <v>635</v>
      </c>
      <c r="TC3" s="125" t="s">
        <v>635</v>
      </c>
      <c r="TD3" s="125" t="s">
        <v>635</v>
      </c>
      <c r="TE3" s="125" t="s">
        <v>635</v>
      </c>
      <c r="TF3" s="125" t="s">
        <v>635</v>
      </c>
      <c r="TG3" s="175" t="s">
        <v>635</v>
      </c>
      <c r="TH3" s="203">
        <v>0</v>
      </c>
      <c r="TI3" s="203">
        <v>0</v>
      </c>
      <c r="TJ3" s="203">
        <v>0.5</v>
      </c>
      <c r="TK3" s="203">
        <v>0</v>
      </c>
      <c r="TL3" s="203">
        <v>0.5</v>
      </c>
      <c r="TM3" s="203">
        <v>0</v>
      </c>
      <c r="TN3" s="203">
        <v>0</v>
      </c>
      <c r="TO3" s="203">
        <v>0</v>
      </c>
      <c r="TP3" s="204">
        <f t="shared" ref="TP3:TP16" si="5">SUM(TH3:TO3)</f>
        <v>1</v>
      </c>
      <c r="TQ3" s="177" t="s">
        <v>635</v>
      </c>
      <c r="TR3" s="177" t="s">
        <v>635</v>
      </c>
      <c r="TS3" s="177" t="s">
        <v>635</v>
      </c>
      <c r="TT3" s="177" t="s">
        <v>635</v>
      </c>
      <c r="TU3" s="177" t="s">
        <v>635</v>
      </c>
      <c r="TV3" s="177" t="s">
        <v>635</v>
      </c>
      <c r="TW3" s="177" t="s">
        <v>635</v>
      </c>
      <c r="TX3" s="177" t="s">
        <v>635</v>
      </c>
      <c r="TY3" s="178" t="s">
        <v>635</v>
      </c>
      <c r="TZ3" s="179" t="s">
        <v>635</v>
      </c>
      <c r="UA3" s="179" t="s">
        <v>635</v>
      </c>
      <c r="UB3" s="179" t="s">
        <v>635</v>
      </c>
      <c r="UC3" s="179" t="s">
        <v>635</v>
      </c>
      <c r="UD3" s="179" t="s">
        <v>635</v>
      </c>
      <c r="UE3" s="179" t="s">
        <v>635</v>
      </c>
      <c r="UF3" s="179" t="s">
        <v>635</v>
      </c>
      <c r="UG3" s="179" t="s">
        <v>635</v>
      </c>
      <c r="UH3" s="180" t="s">
        <v>635</v>
      </c>
      <c r="UI3" s="171">
        <v>0</v>
      </c>
      <c r="UJ3" s="171">
        <v>0</v>
      </c>
      <c r="UK3" s="171">
        <v>0</v>
      </c>
      <c r="UL3" s="171">
        <v>0</v>
      </c>
      <c r="UM3" s="171">
        <v>1</v>
      </c>
      <c r="UN3" s="171">
        <v>0</v>
      </c>
      <c r="UO3" s="171">
        <v>0</v>
      </c>
      <c r="UP3" s="171">
        <v>0</v>
      </c>
      <c r="UQ3" s="181">
        <f t="shared" si="3"/>
        <v>1</v>
      </c>
      <c r="UR3" s="131" t="s">
        <v>635</v>
      </c>
      <c r="US3" s="131" t="s">
        <v>635</v>
      </c>
      <c r="UT3" s="131" t="s">
        <v>635</v>
      </c>
      <c r="UU3" s="131" t="s">
        <v>635</v>
      </c>
      <c r="UV3" s="131" t="s">
        <v>635</v>
      </c>
      <c r="UW3" s="131" t="s">
        <v>635</v>
      </c>
      <c r="UX3" s="131" t="s">
        <v>635</v>
      </c>
      <c r="UY3" s="131" t="s">
        <v>635</v>
      </c>
      <c r="UZ3" s="182" t="s">
        <v>635</v>
      </c>
      <c r="VA3" s="169" t="s">
        <v>635</v>
      </c>
      <c r="VB3" s="169" t="s">
        <v>635</v>
      </c>
      <c r="VC3" s="169" t="s">
        <v>635</v>
      </c>
      <c r="VD3" s="169" t="s">
        <v>635</v>
      </c>
      <c r="VE3" s="169" t="s">
        <v>635</v>
      </c>
      <c r="VF3" s="169" t="s">
        <v>635</v>
      </c>
      <c r="VG3" s="169" t="s">
        <v>635</v>
      </c>
      <c r="VH3" s="169" t="s">
        <v>635</v>
      </c>
      <c r="VI3" s="183" t="s">
        <v>635</v>
      </c>
      <c r="VJ3" s="177" t="s">
        <v>635</v>
      </c>
      <c r="VK3" s="177" t="s">
        <v>635</v>
      </c>
      <c r="VL3" s="177" t="s">
        <v>635</v>
      </c>
      <c r="VM3" s="177" t="s">
        <v>635</v>
      </c>
      <c r="VN3" s="177" t="s">
        <v>635</v>
      </c>
      <c r="VO3" s="177" t="s">
        <v>635</v>
      </c>
      <c r="VP3" s="177" t="s">
        <v>635</v>
      </c>
      <c r="VQ3" s="177" t="s">
        <v>635</v>
      </c>
      <c r="VR3" s="178" t="s">
        <v>635</v>
      </c>
      <c r="VS3" s="184" t="s">
        <v>635</v>
      </c>
      <c r="VT3" s="184" t="s">
        <v>635</v>
      </c>
      <c r="VU3" s="184" t="s">
        <v>635</v>
      </c>
      <c r="VV3" s="184" t="s">
        <v>635</v>
      </c>
      <c r="VW3" s="184" t="s">
        <v>635</v>
      </c>
      <c r="VX3" s="184" t="s">
        <v>635</v>
      </c>
      <c r="VY3" s="184" t="s">
        <v>635</v>
      </c>
      <c r="VZ3" s="184" t="s">
        <v>635</v>
      </c>
      <c r="WA3" s="185" t="s">
        <v>635</v>
      </c>
      <c r="WB3" s="205">
        <v>0</v>
      </c>
      <c r="WC3" s="205">
        <v>0</v>
      </c>
      <c r="WD3" s="205">
        <v>0</v>
      </c>
      <c r="WE3" s="205">
        <v>0</v>
      </c>
      <c r="WF3" s="205">
        <v>1</v>
      </c>
      <c r="WG3" s="205">
        <v>0</v>
      </c>
      <c r="WH3" s="205">
        <v>0</v>
      </c>
      <c r="WI3" s="205">
        <v>0</v>
      </c>
      <c r="WJ3" s="206">
        <f t="shared" si="4"/>
        <v>1</v>
      </c>
      <c r="WK3" s="137" t="s">
        <v>635</v>
      </c>
      <c r="WL3" s="137" t="s">
        <v>635</v>
      </c>
      <c r="WM3" s="137" t="s">
        <v>635</v>
      </c>
      <c r="WN3" s="137" t="s">
        <v>635</v>
      </c>
      <c r="WO3" s="137" t="s">
        <v>635</v>
      </c>
      <c r="WP3" s="137" t="s">
        <v>635</v>
      </c>
      <c r="WQ3" s="137" t="s">
        <v>635</v>
      </c>
      <c r="WR3" s="137" t="s">
        <v>635</v>
      </c>
      <c r="WS3" s="188" t="s">
        <v>635</v>
      </c>
      <c r="WT3" s="133" t="s">
        <v>635</v>
      </c>
      <c r="WU3" s="133" t="s">
        <v>635</v>
      </c>
      <c r="WV3" s="133" t="s">
        <v>635</v>
      </c>
      <c r="WW3" s="133" t="s">
        <v>635</v>
      </c>
      <c r="WX3" s="133" t="s">
        <v>635</v>
      </c>
      <c r="WY3" s="133" t="s">
        <v>635</v>
      </c>
      <c r="WZ3" s="133" t="s">
        <v>635</v>
      </c>
      <c r="XA3" s="133" t="s">
        <v>635</v>
      </c>
      <c r="XB3" s="189" t="s">
        <v>635</v>
      </c>
      <c r="XC3" s="105" t="s">
        <v>665</v>
      </c>
      <c r="XD3" s="105" t="s">
        <v>666</v>
      </c>
      <c r="XE3" s="105" t="s">
        <v>635</v>
      </c>
      <c r="XF3" s="111" t="s">
        <v>635</v>
      </c>
      <c r="XG3" s="190" t="s">
        <v>671</v>
      </c>
      <c r="XH3" s="190" t="s">
        <v>672</v>
      </c>
      <c r="XI3" s="190" t="s">
        <v>673</v>
      </c>
      <c r="XJ3" s="190" t="s">
        <v>635</v>
      </c>
      <c r="XK3" s="190" t="s">
        <v>635</v>
      </c>
      <c r="XL3" s="190" t="s">
        <v>635</v>
      </c>
      <c r="XM3" s="191" t="s">
        <v>667</v>
      </c>
      <c r="XN3" s="191" t="s">
        <v>668</v>
      </c>
      <c r="XO3" s="191" t="s">
        <v>671</v>
      </c>
      <c r="XP3" s="191" t="s">
        <v>712</v>
      </c>
      <c r="XQ3" s="191" t="s">
        <v>635</v>
      </c>
      <c r="XR3" s="191" t="s">
        <v>635</v>
      </c>
      <c r="XS3" s="191" t="s">
        <v>635</v>
      </c>
      <c r="XT3" s="191" t="s">
        <v>635</v>
      </c>
      <c r="XU3" s="192" t="s">
        <v>635</v>
      </c>
      <c r="XV3" s="192" t="s">
        <v>635</v>
      </c>
      <c r="XW3" s="192" t="s">
        <v>635</v>
      </c>
      <c r="XX3" s="192" t="s">
        <v>635</v>
      </c>
      <c r="XY3" s="192" t="s">
        <v>635</v>
      </c>
      <c r="XZ3" s="192" t="s">
        <v>635</v>
      </c>
      <c r="YA3" s="144" t="s">
        <v>635</v>
      </c>
      <c r="YB3" s="144" t="s">
        <v>635</v>
      </c>
      <c r="YC3" s="144" t="s">
        <v>635</v>
      </c>
      <c r="YD3" s="144" t="s">
        <v>635</v>
      </c>
      <c r="YE3" s="144" t="s">
        <v>635</v>
      </c>
      <c r="YF3" s="144" t="s">
        <v>635</v>
      </c>
      <c r="YG3" s="144" t="s">
        <v>635</v>
      </c>
      <c r="YH3" s="111" t="s">
        <v>635</v>
      </c>
      <c r="YI3" s="111" t="s">
        <v>635</v>
      </c>
      <c r="YJ3" s="111" t="s">
        <v>635</v>
      </c>
      <c r="YK3" s="190" t="s">
        <v>635</v>
      </c>
      <c r="YL3" s="190" t="s">
        <v>635</v>
      </c>
      <c r="YM3" s="190" t="s">
        <v>635</v>
      </c>
      <c r="YN3" s="190" t="s">
        <v>635</v>
      </c>
      <c r="YO3" s="190" t="s">
        <v>635</v>
      </c>
      <c r="YP3" s="130" t="s">
        <v>635</v>
      </c>
      <c r="YQ3" s="130" t="s">
        <v>635</v>
      </c>
      <c r="YR3" s="130" t="s">
        <v>635</v>
      </c>
      <c r="YS3" s="130" t="s">
        <v>635</v>
      </c>
      <c r="YT3" s="130" t="s">
        <v>635</v>
      </c>
      <c r="YU3" s="130" t="s">
        <v>635</v>
      </c>
      <c r="YV3" s="112" t="s">
        <v>635</v>
      </c>
      <c r="YW3" s="112" t="s">
        <v>635</v>
      </c>
      <c r="YX3" s="112" t="s">
        <v>635</v>
      </c>
      <c r="YY3" s="112" t="s">
        <v>635</v>
      </c>
      <c r="YZ3" s="105" t="s">
        <v>674</v>
      </c>
      <c r="ZA3" s="105" t="s">
        <v>635</v>
      </c>
      <c r="ZB3" s="126" t="s">
        <v>635</v>
      </c>
      <c r="ZC3" s="126" t="s">
        <v>635</v>
      </c>
      <c r="ZD3" s="126" t="s">
        <v>635</v>
      </c>
      <c r="ZE3" s="126" t="s">
        <v>635</v>
      </c>
      <c r="ZF3" s="126" t="s">
        <v>635</v>
      </c>
      <c r="ZG3" s="125" t="s">
        <v>713</v>
      </c>
      <c r="ZH3" s="125" t="s">
        <v>714</v>
      </c>
      <c r="ZI3" s="125" t="s">
        <v>675</v>
      </c>
      <c r="ZJ3" s="125" t="s">
        <v>635</v>
      </c>
      <c r="ZK3" s="125" t="s">
        <v>635</v>
      </c>
      <c r="ZL3" s="125" t="s">
        <v>635</v>
      </c>
      <c r="ZM3" s="125" t="s">
        <v>635</v>
      </c>
      <c r="ZN3" s="125" t="s">
        <v>635</v>
      </c>
      <c r="ZO3" s="147" t="s">
        <v>635</v>
      </c>
      <c r="ZP3" s="147" t="s">
        <v>635</v>
      </c>
      <c r="ZQ3" s="147" t="s">
        <v>635</v>
      </c>
      <c r="ZR3" s="147" t="s">
        <v>635</v>
      </c>
      <c r="ZS3" s="147" t="s">
        <v>635</v>
      </c>
      <c r="ZT3" s="184" t="s">
        <v>635</v>
      </c>
      <c r="ZU3" s="184">
        <v>3</v>
      </c>
      <c r="ZV3" s="184" t="s">
        <v>635</v>
      </c>
      <c r="ZW3" s="184" t="s">
        <v>635</v>
      </c>
      <c r="ZX3" s="131">
        <v>0.25</v>
      </c>
      <c r="ZY3" s="131" t="s">
        <v>635</v>
      </c>
      <c r="ZZ3" s="131" t="s">
        <v>635</v>
      </c>
      <c r="AAA3" s="131" t="s">
        <v>635</v>
      </c>
      <c r="AAB3" s="132" t="s">
        <v>635</v>
      </c>
      <c r="AAC3" s="132" t="s">
        <v>635</v>
      </c>
      <c r="AAD3" s="132" t="s">
        <v>635</v>
      </c>
      <c r="AAE3" s="193" t="s">
        <v>635</v>
      </c>
      <c r="AAF3" s="102" t="s">
        <v>635</v>
      </c>
      <c r="AAG3" s="102" t="s">
        <v>635</v>
      </c>
      <c r="AAH3" s="102" t="s">
        <v>635</v>
      </c>
      <c r="AAI3" s="102" t="s">
        <v>635</v>
      </c>
      <c r="AAJ3" s="125">
        <v>0.5</v>
      </c>
      <c r="AAK3" s="125">
        <v>0.5</v>
      </c>
      <c r="AAL3" s="125" t="s">
        <v>635</v>
      </c>
      <c r="AAM3" s="125" t="s">
        <v>635</v>
      </c>
      <c r="AAN3" s="131" t="s">
        <v>635</v>
      </c>
      <c r="AAO3" s="131">
        <v>1</v>
      </c>
      <c r="AAP3" s="131" t="s">
        <v>635</v>
      </c>
      <c r="AAQ3" s="131" t="s">
        <v>635</v>
      </c>
      <c r="AAR3" s="149" t="s">
        <v>635</v>
      </c>
      <c r="AAS3" s="149">
        <v>8</v>
      </c>
      <c r="AAT3" s="149" t="s">
        <v>635</v>
      </c>
      <c r="AAU3" s="149" t="s">
        <v>635</v>
      </c>
      <c r="AAV3" s="184">
        <v>1</v>
      </c>
      <c r="AAW3" s="184" t="s">
        <v>635</v>
      </c>
      <c r="AAX3" s="184" t="s">
        <v>635</v>
      </c>
      <c r="AAY3" s="184" t="s">
        <v>635</v>
      </c>
      <c r="AAZ3" s="103" t="s">
        <v>632</v>
      </c>
      <c r="ABA3" s="100" t="s">
        <v>715</v>
      </c>
      <c r="ABB3" s="100" t="s">
        <v>679</v>
      </c>
      <c r="ABC3" s="100" t="s">
        <v>635</v>
      </c>
      <c r="ABD3" s="100" t="s">
        <v>635</v>
      </c>
      <c r="ABE3" s="100" t="s">
        <v>635</v>
      </c>
      <c r="ABF3" s="103" t="s">
        <v>635</v>
      </c>
      <c r="ABG3" s="194">
        <v>60000</v>
      </c>
      <c r="ABH3" s="195" t="s">
        <v>716</v>
      </c>
      <c r="ABI3" s="195" t="s">
        <v>681</v>
      </c>
      <c r="ABJ3" s="195" t="s">
        <v>717</v>
      </c>
      <c r="ABK3" s="195" t="s">
        <v>635</v>
      </c>
      <c r="ABL3" s="177" t="s">
        <v>635</v>
      </c>
      <c r="ABM3" s="177" t="s">
        <v>635</v>
      </c>
      <c r="ABN3" s="177" t="s">
        <v>635</v>
      </c>
      <c r="ABO3" s="195" t="s">
        <v>635</v>
      </c>
      <c r="ABP3" s="112" t="s">
        <v>682</v>
      </c>
      <c r="ABQ3" s="112" t="s">
        <v>635</v>
      </c>
      <c r="ABR3" s="112" t="s">
        <v>635</v>
      </c>
      <c r="ABS3" s="103" t="s">
        <v>632</v>
      </c>
      <c r="ABT3" s="103" t="s">
        <v>632</v>
      </c>
      <c r="ABU3" s="196" t="s">
        <v>718</v>
      </c>
      <c r="ABV3" s="196" t="s">
        <v>684</v>
      </c>
      <c r="ABW3" s="196" t="s">
        <v>719</v>
      </c>
      <c r="ABX3" s="196" t="s">
        <v>635</v>
      </c>
      <c r="ABY3" s="196" t="s">
        <v>635</v>
      </c>
      <c r="ABZ3" s="196" t="s">
        <v>635</v>
      </c>
      <c r="ACA3" s="196" t="s">
        <v>635</v>
      </c>
      <c r="ACB3" s="97" t="s">
        <v>632</v>
      </c>
      <c r="ACC3" s="97" t="s">
        <v>635</v>
      </c>
      <c r="ACD3" s="112" t="s">
        <v>685</v>
      </c>
      <c r="ACE3" s="112" t="s">
        <v>635</v>
      </c>
      <c r="ACF3" s="112" t="s">
        <v>635</v>
      </c>
      <c r="ACG3" s="112" t="s">
        <v>635</v>
      </c>
      <c r="ACH3" s="97" t="s">
        <v>720</v>
      </c>
      <c r="ACI3" s="97" t="s">
        <v>721</v>
      </c>
      <c r="ACJ3" s="97"/>
    </row>
    <row r="4" spans="1:764" ht="15" customHeight="1">
      <c r="A4">
        <v>11</v>
      </c>
      <c r="B4" s="97" t="s">
        <v>924</v>
      </c>
      <c r="C4" s="97" t="s">
        <v>925</v>
      </c>
      <c r="D4" s="97" t="s">
        <v>762</v>
      </c>
      <c r="E4" s="97" t="s">
        <v>926</v>
      </c>
      <c r="F4" s="98" t="s">
        <v>927</v>
      </c>
      <c r="G4" s="98" t="s">
        <v>928</v>
      </c>
      <c r="H4" s="99">
        <v>38.374878000000002</v>
      </c>
      <c r="I4" s="99">
        <v>-3.34856</v>
      </c>
      <c r="J4" s="98" t="s">
        <v>766</v>
      </c>
      <c r="K4" s="98" t="s">
        <v>767</v>
      </c>
      <c r="L4" s="98" t="s">
        <v>929</v>
      </c>
      <c r="M4" s="100" t="s">
        <v>930</v>
      </c>
      <c r="N4" s="101">
        <v>705556635</v>
      </c>
      <c r="O4" s="102">
        <v>104148955</v>
      </c>
      <c r="P4" s="100">
        <v>-3.3505199999999999</v>
      </c>
      <c r="Q4" s="100">
        <v>38.36938</v>
      </c>
      <c r="R4" s="100">
        <v>1524.7</v>
      </c>
      <c r="S4" s="102">
        <v>4.4000000000000004</v>
      </c>
      <c r="T4" s="103" t="s">
        <v>626</v>
      </c>
      <c r="U4" s="97" t="s">
        <v>629</v>
      </c>
      <c r="V4" s="97" t="s">
        <v>699</v>
      </c>
      <c r="W4" s="97" t="s">
        <v>629</v>
      </c>
      <c r="X4" s="97" t="s">
        <v>700</v>
      </c>
      <c r="Y4" s="97" t="s">
        <v>770</v>
      </c>
      <c r="Z4" s="103" t="s">
        <v>632</v>
      </c>
      <c r="AA4" s="104" t="s">
        <v>633</v>
      </c>
      <c r="AB4" s="104" t="s">
        <v>634</v>
      </c>
      <c r="AC4" s="104" t="s">
        <v>635</v>
      </c>
      <c r="AD4" s="104" t="s">
        <v>635</v>
      </c>
      <c r="AE4" s="104" t="s">
        <v>635</v>
      </c>
      <c r="AF4" s="103">
        <v>7</v>
      </c>
      <c r="AG4" s="103">
        <v>4</v>
      </c>
      <c r="AH4" s="97" t="s">
        <v>636</v>
      </c>
      <c r="AI4" s="97" t="s">
        <v>637</v>
      </c>
      <c r="AJ4" s="97" t="s">
        <v>638</v>
      </c>
      <c r="AK4" s="97" t="s">
        <v>639</v>
      </c>
      <c r="AL4" s="105" t="s">
        <v>640</v>
      </c>
      <c r="AM4" s="106" t="s">
        <v>635</v>
      </c>
      <c r="AN4" s="106" t="s">
        <v>635</v>
      </c>
      <c r="AO4" s="106" t="s">
        <v>635</v>
      </c>
      <c r="AP4" s="97" t="s">
        <v>642</v>
      </c>
      <c r="AQ4" s="97" t="s">
        <v>635</v>
      </c>
      <c r="AR4" s="103" t="s">
        <v>635</v>
      </c>
      <c r="AS4" s="107" t="s">
        <v>635</v>
      </c>
      <c r="AT4" s="103" t="s">
        <v>635</v>
      </c>
      <c r="AU4" s="103" t="s">
        <v>635</v>
      </c>
      <c r="AV4" s="106" t="s">
        <v>626</v>
      </c>
      <c r="AW4" s="105" t="s">
        <v>640</v>
      </c>
      <c r="AX4" s="103" t="s">
        <v>635</v>
      </c>
      <c r="AY4" s="105" t="s">
        <v>640</v>
      </c>
      <c r="AZ4" s="107" t="s">
        <v>635</v>
      </c>
      <c r="BA4" s="105" t="s">
        <v>640</v>
      </c>
      <c r="BB4" s="107" t="s">
        <v>635</v>
      </c>
      <c r="BC4" s="106" t="s">
        <v>640</v>
      </c>
      <c r="BD4" s="103" t="s">
        <v>635</v>
      </c>
      <c r="BE4" s="106" t="s">
        <v>632</v>
      </c>
      <c r="BF4" s="103" t="s">
        <v>640</v>
      </c>
      <c r="BG4" s="103" t="s">
        <v>635</v>
      </c>
      <c r="BH4" s="103" t="s">
        <v>897</v>
      </c>
      <c r="BI4" s="97" t="s">
        <v>640</v>
      </c>
      <c r="BJ4" s="108" t="s">
        <v>774</v>
      </c>
      <c r="BK4" s="108" t="s">
        <v>644</v>
      </c>
      <c r="BL4" s="108" t="s">
        <v>635</v>
      </c>
      <c r="BM4" s="108" t="s">
        <v>635</v>
      </c>
      <c r="BN4" s="108" t="s">
        <v>635</v>
      </c>
      <c r="BO4" s="103" t="s">
        <v>626</v>
      </c>
      <c r="BP4" s="103" t="s">
        <v>635</v>
      </c>
      <c r="BQ4" s="103" t="s">
        <v>635</v>
      </c>
      <c r="BR4" s="109" t="s">
        <v>635</v>
      </c>
      <c r="BS4" s="109" t="s">
        <v>635</v>
      </c>
      <c r="BT4" s="110" t="s">
        <v>635</v>
      </c>
      <c r="BU4" s="110" t="s">
        <v>635</v>
      </c>
      <c r="BV4" s="109" t="s">
        <v>635</v>
      </c>
      <c r="BW4" s="97" t="s">
        <v>777</v>
      </c>
      <c r="BX4" s="97"/>
      <c r="BY4" s="97" t="s">
        <v>931</v>
      </c>
      <c r="BZ4" s="97" t="s">
        <v>779</v>
      </c>
      <c r="CA4" s="111" t="s">
        <v>736</v>
      </c>
      <c r="CB4" s="111" t="s">
        <v>737</v>
      </c>
      <c r="CC4" s="111" t="s">
        <v>635</v>
      </c>
      <c r="CD4" s="106" t="s">
        <v>635</v>
      </c>
      <c r="CE4" s="111" t="s">
        <v>635</v>
      </c>
      <c r="CF4" s="103" t="s">
        <v>804</v>
      </c>
      <c r="CG4" s="103">
        <v>7</v>
      </c>
      <c r="CH4" s="112" t="s">
        <v>649</v>
      </c>
      <c r="CI4" s="113" t="s">
        <v>635</v>
      </c>
      <c r="CJ4" s="113" t="s">
        <v>635</v>
      </c>
      <c r="CK4" s="113" t="s">
        <v>635</v>
      </c>
      <c r="CL4" s="103">
        <v>14</v>
      </c>
      <c r="CM4" s="114">
        <v>0</v>
      </c>
      <c r="CN4" s="103" t="s">
        <v>635</v>
      </c>
      <c r="CO4" s="106" t="s">
        <v>635</v>
      </c>
      <c r="CP4" s="103" t="s">
        <v>635</v>
      </c>
      <c r="CQ4" s="106" t="s">
        <v>635</v>
      </c>
      <c r="CR4" s="103" t="s">
        <v>635</v>
      </c>
      <c r="CS4" s="106" t="s">
        <v>635</v>
      </c>
      <c r="CT4" s="103" t="s">
        <v>635</v>
      </c>
      <c r="CU4" s="106" t="s">
        <v>635</v>
      </c>
      <c r="CV4" s="103" t="s">
        <v>635</v>
      </c>
      <c r="CW4" s="103" t="s">
        <v>635</v>
      </c>
      <c r="CX4" s="111" t="s">
        <v>650</v>
      </c>
      <c r="CY4" s="106" t="s">
        <v>635</v>
      </c>
      <c r="CZ4" s="115">
        <v>1</v>
      </c>
      <c r="DA4" s="115">
        <v>0</v>
      </c>
      <c r="DB4" s="116">
        <f t="shared" ref="DB4:DB11" si="6">SUM(CZ4:DA4)</f>
        <v>1</v>
      </c>
      <c r="DC4" s="117" t="s">
        <v>635</v>
      </c>
      <c r="DD4" s="118" t="s">
        <v>635</v>
      </c>
      <c r="DE4" s="118" t="s">
        <v>635</v>
      </c>
      <c r="DF4" s="118" t="s">
        <v>635</v>
      </c>
      <c r="DG4" s="119" t="s">
        <v>635</v>
      </c>
      <c r="DH4" s="106" t="s">
        <v>635</v>
      </c>
      <c r="DI4" s="106" t="s">
        <v>635</v>
      </c>
      <c r="DJ4" s="121" t="s">
        <v>635</v>
      </c>
      <c r="DK4" s="122" t="s">
        <v>635</v>
      </c>
      <c r="DL4" s="123" t="s">
        <v>635</v>
      </c>
      <c r="DM4" s="123" t="s">
        <v>635</v>
      </c>
      <c r="DN4" s="124" t="s">
        <v>635</v>
      </c>
      <c r="DO4" s="124" t="s">
        <v>635</v>
      </c>
      <c r="DP4" s="124" t="s">
        <v>635</v>
      </c>
      <c r="DQ4" s="125">
        <v>0.1</v>
      </c>
      <c r="DR4" s="125">
        <v>0.5</v>
      </c>
      <c r="DS4" s="125" t="s">
        <v>932</v>
      </c>
      <c r="DT4" s="106" t="s">
        <v>635</v>
      </c>
      <c r="DU4" s="106" t="s">
        <v>635</v>
      </c>
      <c r="DV4" s="106" t="s">
        <v>635</v>
      </c>
      <c r="DW4" s="126" t="s">
        <v>635</v>
      </c>
      <c r="DX4" s="126" t="s">
        <v>635</v>
      </c>
      <c r="DY4" s="126" t="s">
        <v>635</v>
      </c>
      <c r="DZ4" s="97" t="s">
        <v>652</v>
      </c>
      <c r="EA4" s="103" t="s">
        <v>626</v>
      </c>
      <c r="EB4" s="97" t="s">
        <v>635</v>
      </c>
      <c r="EC4" s="103" t="s">
        <v>632</v>
      </c>
      <c r="ED4" s="107" t="s">
        <v>933</v>
      </c>
      <c r="EE4" s="97" t="s">
        <v>741</v>
      </c>
      <c r="EF4" s="127" t="s">
        <v>653</v>
      </c>
      <c r="EG4" s="127" t="s">
        <v>635</v>
      </c>
      <c r="EH4" s="103" t="s">
        <v>653</v>
      </c>
      <c r="EI4" s="97" t="s">
        <v>640</v>
      </c>
      <c r="EJ4" s="97" t="s">
        <v>640</v>
      </c>
      <c r="EK4" s="122">
        <v>0.5</v>
      </c>
      <c r="EL4" s="122">
        <v>0.5</v>
      </c>
      <c r="EM4" s="122">
        <v>0.1</v>
      </c>
      <c r="EN4" s="122">
        <v>0.1</v>
      </c>
      <c r="EO4" s="128" t="s">
        <v>635</v>
      </c>
      <c r="EP4" s="128" t="s">
        <v>635</v>
      </c>
      <c r="EQ4" s="128" t="s">
        <v>635</v>
      </c>
      <c r="ER4" s="128" t="s">
        <v>635</v>
      </c>
      <c r="ES4" s="129" t="s">
        <v>635</v>
      </c>
      <c r="ET4" s="129" t="s">
        <v>635</v>
      </c>
      <c r="EU4" s="129" t="s">
        <v>635</v>
      </c>
      <c r="EV4" s="129" t="s">
        <v>635</v>
      </c>
      <c r="EW4" s="97" t="s">
        <v>654</v>
      </c>
      <c r="EX4" s="97" t="s">
        <v>654</v>
      </c>
      <c r="EY4" s="103" t="s">
        <v>635</v>
      </c>
      <c r="EZ4" s="107" t="s">
        <v>635</v>
      </c>
      <c r="FA4" s="97" t="s">
        <v>655</v>
      </c>
      <c r="FB4" s="130" t="s">
        <v>656</v>
      </c>
      <c r="FC4" s="130" t="s">
        <v>743</v>
      </c>
      <c r="FD4" s="131" t="s">
        <v>806</v>
      </c>
      <c r="FE4" s="131" t="s">
        <v>708</v>
      </c>
      <c r="FF4" s="131" t="s">
        <v>635</v>
      </c>
      <c r="FG4" s="131" t="s">
        <v>635</v>
      </c>
      <c r="FH4" s="131" t="s">
        <v>635</v>
      </c>
      <c r="FI4" s="132">
        <v>4</v>
      </c>
      <c r="FJ4" s="133" t="s">
        <v>635</v>
      </c>
      <c r="FK4" s="103" t="s">
        <v>635</v>
      </c>
      <c r="FL4" s="134" t="s">
        <v>635</v>
      </c>
      <c r="FM4" s="135">
        <v>50</v>
      </c>
      <c r="FN4" s="135">
        <v>8</v>
      </c>
      <c r="FO4" s="135">
        <v>2</v>
      </c>
      <c r="FP4" s="103" t="s">
        <v>635</v>
      </c>
      <c r="FQ4" s="132">
        <v>80</v>
      </c>
      <c r="FR4" s="133" t="s">
        <v>635</v>
      </c>
      <c r="FS4" s="103" t="s">
        <v>635</v>
      </c>
      <c r="FT4" s="134" t="s">
        <v>635</v>
      </c>
      <c r="FU4" s="135">
        <v>5</v>
      </c>
      <c r="FV4" s="135">
        <v>4</v>
      </c>
      <c r="FW4" s="131">
        <v>3</v>
      </c>
      <c r="FX4" s="103" t="s">
        <v>635</v>
      </c>
      <c r="FY4" s="100" t="s">
        <v>658</v>
      </c>
      <c r="FZ4" s="102" t="s">
        <v>635</v>
      </c>
      <c r="GA4" s="102">
        <v>0</v>
      </c>
      <c r="GB4" s="102">
        <v>24</v>
      </c>
      <c r="GC4" s="136" t="s">
        <v>658</v>
      </c>
      <c r="GD4" s="137" t="s">
        <v>635</v>
      </c>
      <c r="GE4" s="137">
        <v>0</v>
      </c>
      <c r="GF4" s="137">
        <v>24</v>
      </c>
      <c r="GG4" s="125" t="s">
        <v>635</v>
      </c>
      <c r="GH4" s="125" t="s">
        <v>635</v>
      </c>
      <c r="GI4" s="125" t="s">
        <v>635</v>
      </c>
      <c r="GJ4" s="125" t="s">
        <v>635</v>
      </c>
      <c r="GK4" s="122" t="s">
        <v>635</v>
      </c>
      <c r="GL4" s="122" t="s">
        <v>635</v>
      </c>
      <c r="GM4" s="122" t="s">
        <v>635</v>
      </c>
      <c r="GN4" s="122" t="s">
        <v>635</v>
      </c>
      <c r="GO4" s="135" t="s">
        <v>635</v>
      </c>
      <c r="GP4" s="135" t="s">
        <v>635</v>
      </c>
      <c r="GQ4" s="135" t="s">
        <v>635</v>
      </c>
      <c r="GR4" s="134" t="s">
        <v>635</v>
      </c>
      <c r="GS4" s="134" t="s">
        <v>635</v>
      </c>
      <c r="GT4" s="134" t="s">
        <v>635</v>
      </c>
      <c r="GU4" s="126" t="s">
        <v>635</v>
      </c>
      <c r="GV4" s="126" t="s">
        <v>635</v>
      </c>
      <c r="GW4" s="126" t="s">
        <v>635</v>
      </c>
      <c r="GX4" s="145" t="s">
        <v>635</v>
      </c>
      <c r="GY4" s="145" t="s">
        <v>635</v>
      </c>
      <c r="GZ4" s="145" t="s">
        <v>635</v>
      </c>
      <c r="HA4" s="139" t="s">
        <v>657</v>
      </c>
      <c r="HB4" s="123" t="s">
        <v>635</v>
      </c>
      <c r="HC4" s="123">
        <v>12</v>
      </c>
      <c r="HD4" s="123">
        <v>12</v>
      </c>
      <c r="HE4" s="127" t="s">
        <v>657</v>
      </c>
      <c r="HF4" s="130" t="s">
        <v>658</v>
      </c>
      <c r="HG4" s="131">
        <v>12</v>
      </c>
      <c r="HH4" s="131">
        <v>12</v>
      </c>
      <c r="HI4" s="141" t="s">
        <v>658</v>
      </c>
      <c r="HJ4" s="141" t="s">
        <v>635</v>
      </c>
      <c r="HK4" s="141">
        <v>0</v>
      </c>
      <c r="HL4" s="141">
        <v>24</v>
      </c>
      <c r="HM4" s="130" t="s">
        <v>658</v>
      </c>
      <c r="HN4" s="131" t="s">
        <v>635</v>
      </c>
      <c r="HO4" s="131">
        <v>0</v>
      </c>
      <c r="HP4" s="131">
        <v>24</v>
      </c>
      <c r="HQ4" s="106" t="s">
        <v>658</v>
      </c>
      <c r="HR4" s="106" t="s">
        <v>635</v>
      </c>
      <c r="HS4" s="106">
        <v>0</v>
      </c>
      <c r="HT4" s="106">
        <v>24</v>
      </c>
      <c r="HU4" s="132" t="s">
        <v>658</v>
      </c>
      <c r="HV4" s="132" t="s">
        <v>635</v>
      </c>
      <c r="HW4" s="132">
        <v>0</v>
      </c>
      <c r="HX4" s="132">
        <v>24</v>
      </c>
      <c r="HY4" s="118" t="s">
        <v>635</v>
      </c>
      <c r="HZ4" s="118" t="s">
        <v>635</v>
      </c>
      <c r="IA4" s="118" t="s">
        <v>635</v>
      </c>
      <c r="IB4" s="118" t="s">
        <v>635</v>
      </c>
      <c r="IC4" s="125" t="s">
        <v>635</v>
      </c>
      <c r="ID4" s="125" t="s">
        <v>635</v>
      </c>
      <c r="IE4" s="125" t="s">
        <v>635</v>
      </c>
      <c r="IF4" s="125" t="s">
        <v>635</v>
      </c>
      <c r="IG4" s="105" t="s">
        <v>906</v>
      </c>
      <c r="IH4" s="105" t="s">
        <v>934</v>
      </c>
      <c r="II4" s="105" t="s">
        <v>935</v>
      </c>
      <c r="IJ4" s="105" t="s">
        <v>783</v>
      </c>
      <c r="IK4" s="105" t="s">
        <v>660</v>
      </c>
      <c r="IL4" s="105" t="s">
        <v>635</v>
      </c>
      <c r="IM4" s="105" t="s">
        <v>635</v>
      </c>
      <c r="IN4" s="105" t="s">
        <v>635</v>
      </c>
      <c r="IO4" s="105" t="s">
        <v>635</v>
      </c>
      <c r="IP4" s="103">
        <v>5</v>
      </c>
      <c r="IQ4" s="102" t="s">
        <v>635</v>
      </c>
      <c r="IR4" s="102" t="s">
        <v>635</v>
      </c>
      <c r="IS4" s="142" t="s">
        <v>635</v>
      </c>
      <c r="IT4" s="142" t="s">
        <v>635</v>
      </c>
      <c r="IU4" s="128" t="s">
        <v>635</v>
      </c>
      <c r="IV4" s="128" t="s">
        <v>635</v>
      </c>
      <c r="IW4" s="143" t="s">
        <v>635</v>
      </c>
      <c r="IX4" s="143" t="s">
        <v>635</v>
      </c>
      <c r="IY4" s="124" t="s">
        <v>635</v>
      </c>
      <c r="IZ4" s="124" t="s">
        <v>635</v>
      </c>
      <c r="JA4" s="124" t="s">
        <v>635</v>
      </c>
      <c r="JB4" s="123" t="s">
        <v>635</v>
      </c>
      <c r="JC4" s="123" t="s">
        <v>635</v>
      </c>
      <c r="JD4" s="123" t="s">
        <v>635</v>
      </c>
      <c r="JE4" s="144" t="s">
        <v>635</v>
      </c>
      <c r="JF4" s="144" t="s">
        <v>635</v>
      </c>
      <c r="JG4" s="144" t="s">
        <v>635</v>
      </c>
      <c r="JH4" s="141" t="s">
        <v>635</v>
      </c>
      <c r="JI4" s="141" t="s">
        <v>635</v>
      </c>
      <c r="JJ4" s="141" t="s">
        <v>635</v>
      </c>
      <c r="JK4" s="144" t="s">
        <v>635</v>
      </c>
      <c r="JL4" s="144" t="s">
        <v>635</v>
      </c>
      <c r="JM4" s="144" t="s">
        <v>635</v>
      </c>
      <c r="JN4" s="135" t="s">
        <v>635</v>
      </c>
      <c r="JO4" s="135" t="s">
        <v>635</v>
      </c>
      <c r="JP4" s="135" t="s">
        <v>635</v>
      </c>
      <c r="JQ4" s="144" t="s">
        <v>709</v>
      </c>
      <c r="JR4" s="144" t="s">
        <v>635</v>
      </c>
      <c r="JS4" s="208">
        <v>0</v>
      </c>
      <c r="JT4" s="208">
        <v>1</v>
      </c>
      <c r="JU4" s="145" t="s">
        <v>709</v>
      </c>
      <c r="JV4" s="145" t="s">
        <v>635</v>
      </c>
      <c r="JW4" s="209">
        <v>0</v>
      </c>
      <c r="JX4" s="209">
        <v>1</v>
      </c>
      <c r="JY4" s="141" t="s">
        <v>635</v>
      </c>
      <c r="JZ4" s="141" t="s">
        <v>635</v>
      </c>
      <c r="KA4" s="150" t="s">
        <v>635</v>
      </c>
      <c r="KB4" s="150" t="s">
        <v>635</v>
      </c>
      <c r="KC4" s="128" t="s">
        <v>635</v>
      </c>
      <c r="KD4" s="128" t="s">
        <v>635</v>
      </c>
      <c r="KE4" s="143" t="s">
        <v>635</v>
      </c>
      <c r="KF4" s="143" t="s">
        <v>635</v>
      </c>
      <c r="KG4" s="146" t="s">
        <v>635</v>
      </c>
      <c r="KH4" s="146" t="s">
        <v>635</v>
      </c>
      <c r="KI4" s="146" t="s">
        <v>635</v>
      </c>
      <c r="KJ4" s="146" t="s">
        <v>635</v>
      </c>
      <c r="KK4" s="160" t="s">
        <v>635</v>
      </c>
      <c r="KL4" s="160" t="s">
        <v>635</v>
      </c>
      <c r="KM4" s="160" t="s">
        <v>635</v>
      </c>
      <c r="KN4" s="160" t="s">
        <v>635</v>
      </c>
      <c r="KO4" s="148" t="s">
        <v>635</v>
      </c>
      <c r="KP4" s="148" t="s">
        <v>635</v>
      </c>
      <c r="KQ4" s="148" t="s">
        <v>635</v>
      </c>
      <c r="KR4" s="148" t="s">
        <v>635</v>
      </c>
      <c r="KS4" s="149" t="s">
        <v>635</v>
      </c>
      <c r="KT4" s="149" t="s">
        <v>635</v>
      </c>
      <c r="KU4" s="149" t="s">
        <v>635</v>
      </c>
      <c r="KV4" s="149" t="s">
        <v>635</v>
      </c>
      <c r="KW4" s="105" t="s">
        <v>710</v>
      </c>
      <c r="KX4" s="106" t="s">
        <v>635</v>
      </c>
      <c r="KY4" s="106" t="s">
        <v>635</v>
      </c>
      <c r="KZ4" s="150">
        <v>0</v>
      </c>
      <c r="LA4" s="150">
        <v>0</v>
      </c>
      <c r="LB4" s="150">
        <v>1</v>
      </c>
      <c r="LC4" s="150">
        <v>0</v>
      </c>
      <c r="LD4" s="150">
        <v>0</v>
      </c>
      <c r="LE4" s="150">
        <v>0</v>
      </c>
      <c r="LF4" s="150">
        <v>0</v>
      </c>
      <c r="LG4" s="150">
        <v>0</v>
      </c>
      <c r="LH4" s="151">
        <f t="shared" si="0"/>
        <v>1</v>
      </c>
      <c r="LI4" s="152">
        <v>0</v>
      </c>
      <c r="LJ4" s="152">
        <v>0</v>
      </c>
      <c r="LK4" s="152">
        <v>1</v>
      </c>
      <c r="LL4" s="152">
        <v>0</v>
      </c>
      <c r="LM4" s="152">
        <v>0</v>
      </c>
      <c r="LN4" s="152">
        <v>0</v>
      </c>
      <c r="LO4" s="152">
        <v>0</v>
      </c>
      <c r="LP4" s="152">
        <v>0</v>
      </c>
      <c r="LQ4" s="153">
        <f t="shared" si="1"/>
        <v>1</v>
      </c>
      <c r="LR4" s="142">
        <v>0</v>
      </c>
      <c r="LS4" s="142">
        <v>0</v>
      </c>
      <c r="LT4" s="142">
        <v>0</v>
      </c>
      <c r="LU4" s="142">
        <v>0</v>
      </c>
      <c r="LV4" s="142">
        <v>0</v>
      </c>
      <c r="LW4" s="142">
        <v>0</v>
      </c>
      <c r="LX4" s="142">
        <v>0</v>
      </c>
      <c r="LY4" s="142">
        <v>0</v>
      </c>
      <c r="LZ4" s="142">
        <v>0</v>
      </c>
      <c r="MA4" s="45" t="s">
        <v>635</v>
      </c>
      <c r="MB4" s="45" t="s">
        <v>635</v>
      </c>
      <c r="MC4" s="45" t="s">
        <v>635</v>
      </c>
      <c r="MD4" s="45" t="s">
        <v>635</v>
      </c>
      <c r="ME4" s="45" t="s">
        <v>635</v>
      </c>
      <c r="MF4" s="45" t="s">
        <v>635</v>
      </c>
      <c r="MG4" s="45" t="s">
        <v>635</v>
      </c>
      <c r="MH4" s="45" t="s">
        <v>635</v>
      </c>
      <c r="MI4" s="44" t="s">
        <v>635</v>
      </c>
      <c r="MJ4" s="155" t="s">
        <v>635</v>
      </c>
      <c r="MK4" s="155" t="s">
        <v>635</v>
      </c>
      <c r="ML4" s="155" t="s">
        <v>635</v>
      </c>
      <c r="MM4" s="155" t="s">
        <v>635</v>
      </c>
      <c r="MN4" s="155" t="s">
        <v>635</v>
      </c>
      <c r="MO4" s="155" t="s">
        <v>635</v>
      </c>
      <c r="MP4" s="155" t="s">
        <v>635</v>
      </c>
      <c r="MQ4" s="155" t="s">
        <v>635</v>
      </c>
      <c r="MR4" s="156" t="s">
        <v>635</v>
      </c>
      <c r="MS4" s="157" t="s">
        <v>635</v>
      </c>
      <c r="MT4" s="157" t="s">
        <v>635</v>
      </c>
      <c r="MU4" s="157" t="s">
        <v>635</v>
      </c>
      <c r="MV4" s="157" t="s">
        <v>635</v>
      </c>
      <c r="MW4" s="157" t="s">
        <v>635</v>
      </c>
      <c r="MX4" s="157" t="s">
        <v>635</v>
      </c>
      <c r="MY4" s="157" t="s">
        <v>635</v>
      </c>
      <c r="MZ4" s="157" t="s">
        <v>635</v>
      </c>
      <c r="NA4" s="157" t="s">
        <v>635</v>
      </c>
      <c r="NB4" s="158">
        <v>0</v>
      </c>
      <c r="NC4" s="158">
        <v>0</v>
      </c>
      <c r="ND4" s="158">
        <v>0</v>
      </c>
      <c r="NE4" s="158">
        <v>0</v>
      </c>
      <c r="NF4" s="158">
        <v>0</v>
      </c>
      <c r="NG4" s="158">
        <v>0</v>
      </c>
      <c r="NH4" s="158">
        <v>0</v>
      </c>
      <c r="NI4" s="158">
        <v>0</v>
      </c>
      <c r="NJ4" s="159">
        <v>0</v>
      </c>
      <c r="NK4" s="160">
        <v>0</v>
      </c>
      <c r="NL4" s="160">
        <v>0</v>
      </c>
      <c r="NM4" s="160">
        <v>0</v>
      </c>
      <c r="NN4" s="160">
        <v>0</v>
      </c>
      <c r="NO4" s="160">
        <v>0</v>
      </c>
      <c r="NP4" s="160">
        <v>0</v>
      </c>
      <c r="NQ4" s="160">
        <v>0</v>
      </c>
      <c r="NR4" s="160">
        <v>0</v>
      </c>
      <c r="NS4" s="160">
        <v>0</v>
      </c>
      <c r="NT4" s="162">
        <v>0</v>
      </c>
      <c r="NU4" s="162">
        <v>0</v>
      </c>
      <c r="NV4" s="162">
        <v>0</v>
      </c>
      <c r="NW4" s="162">
        <v>0</v>
      </c>
      <c r="NX4" s="162">
        <v>0</v>
      </c>
      <c r="NY4" s="162">
        <v>0</v>
      </c>
      <c r="NZ4" s="162">
        <v>0</v>
      </c>
      <c r="OA4" s="162">
        <v>0</v>
      </c>
      <c r="OB4" s="162">
        <v>0</v>
      </c>
      <c r="OC4" s="142" t="s">
        <v>635</v>
      </c>
      <c r="OD4" s="142" t="s">
        <v>635</v>
      </c>
      <c r="OE4" s="142" t="s">
        <v>635</v>
      </c>
      <c r="OF4" s="142" t="s">
        <v>635</v>
      </c>
      <c r="OG4" s="142" t="s">
        <v>635</v>
      </c>
      <c r="OH4" s="142" t="s">
        <v>635</v>
      </c>
      <c r="OI4" s="142" t="s">
        <v>635</v>
      </c>
      <c r="OJ4" s="142" t="s">
        <v>635</v>
      </c>
      <c r="OK4" s="142" t="s">
        <v>635</v>
      </c>
      <c r="OL4" s="45">
        <v>0</v>
      </c>
      <c r="OM4" s="45">
        <v>0</v>
      </c>
      <c r="ON4" s="45">
        <v>0</v>
      </c>
      <c r="OO4" s="45">
        <v>0</v>
      </c>
      <c r="OP4" s="45">
        <v>0</v>
      </c>
      <c r="OQ4" s="45">
        <v>0</v>
      </c>
      <c r="OR4" s="45">
        <v>0</v>
      </c>
      <c r="OS4" s="45">
        <v>0</v>
      </c>
      <c r="OT4" s="44">
        <v>0</v>
      </c>
      <c r="OU4" s="158" t="s">
        <v>635</v>
      </c>
      <c r="OV4" s="158" t="s">
        <v>635</v>
      </c>
      <c r="OW4" s="158" t="s">
        <v>635</v>
      </c>
      <c r="OX4" s="158" t="s">
        <v>635</v>
      </c>
      <c r="OY4" s="158" t="s">
        <v>635</v>
      </c>
      <c r="OZ4" s="158" t="s">
        <v>635</v>
      </c>
      <c r="PA4" s="158" t="s">
        <v>635</v>
      </c>
      <c r="PB4" s="158" t="s">
        <v>635</v>
      </c>
      <c r="PC4" s="159" t="s">
        <v>635</v>
      </c>
      <c r="PD4" s="152" t="s">
        <v>635</v>
      </c>
      <c r="PE4" s="152" t="s">
        <v>635</v>
      </c>
      <c r="PF4" s="152" t="s">
        <v>635</v>
      </c>
      <c r="PG4" s="152" t="s">
        <v>635</v>
      </c>
      <c r="PH4" s="152" t="s">
        <v>635</v>
      </c>
      <c r="PI4" s="152" t="s">
        <v>635</v>
      </c>
      <c r="PJ4" s="152" t="s">
        <v>635</v>
      </c>
      <c r="PK4" s="152" t="s">
        <v>635</v>
      </c>
      <c r="PL4" s="164" t="s">
        <v>635</v>
      </c>
      <c r="PM4" s="158" t="s">
        <v>635</v>
      </c>
      <c r="PN4" s="158" t="s">
        <v>635</v>
      </c>
      <c r="PO4" s="158" t="s">
        <v>635</v>
      </c>
      <c r="PP4" s="158" t="s">
        <v>635</v>
      </c>
      <c r="PQ4" s="158" t="s">
        <v>635</v>
      </c>
      <c r="PR4" s="158" t="s">
        <v>635</v>
      </c>
      <c r="PS4" s="158" t="s">
        <v>635</v>
      </c>
      <c r="PT4" s="158" t="s">
        <v>635</v>
      </c>
      <c r="PU4" s="159" t="s">
        <v>635</v>
      </c>
      <c r="PV4" s="157">
        <v>0</v>
      </c>
      <c r="PW4" s="157">
        <v>0</v>
      </c>
      <c r="PX4" s="157">
        <v>0</v>
      </c>
      <c r="PY4" s="157">
        <v>0</v>
      </c>
      <c r="PZ4" s="157">
        <v>0</v>
      </c>
      <c r="QA4" s="157">
        <v>0</v>
      </c>
      <c r="QB4" s="157">
        <v>0</v>
      </c>
      <c r="QC4" s="157">
        <v>0</v>
      </c>
      <c r="QD4" s="165">
        <v>0</v>
      </c>
      <c r="QE4" s="166">
        <v>0</v>
      </c>
      <c r="QF4" s="166">
        <v>0</v>
      </c>
      <c r="QG4" s="166">
        <v>0</v>
      </c>
      <c r="QH4" s="166">
        <v>0</v>
      </c>
      <c r="QI4" s="166">
        <v>0</v>
      </c>
      <c r="QJ4" s="166">
        <v>0</v>
      </c>
      <c r="QK4" s="166">
        <v>0</v>
      </c>
      <c r="QL4" s="166">
        <v>0</v>
      </c>
      <c r="QM4" s="166">
        <v>0</v>
      </c>
      <c r="QN4" s="120">
        <v>0</v>
      </c>
      <c r="QO4" s="120">
        <v>0</v>
      </c>
      <c r="QP4" s="120">
        <v>0</v>
      </c>
      <c r="QQ4" s="120">
        <v>0</v>
      </c>
      <c r="QR4" s="120">
        <v>0</v>
      </c>
      <c r="QS4" s="120">
        <v>0</v>
      </c>
      <c r="QT4" s="120">
        <v>0</v>
      </c>
      <c r="QU4" s="120">
        <v>0</v>
      </c>
      <c r="QV4" s="168">
        <v>0</v>
      </c>
      <c r="QW4" s="169" t="s">
        <v>635</v>
      </c>
      <c r="QX4" s="169" t="s">
        <v>635</v>
      </c>
      <c r="QY4" s="169" t="s">
        <v>635</v>
      </c>
      <c r="QZ4" s="169" t="s">
        <v>635</v>
      </c>
      <c r="RA4" s="169" t="s">
        <v>635</v>
      </c>
      <c r="RB4" s="169" t="s">
        <v>635</v>
      </c>
      <c r="RC4" s="169" t="s">
        <v>635</v>
      </c>
      <c r="RD4" s="169" t="s">
        <v>635</v>
      </c>
      <c r="RE4" s="170" t="s">
        <v>635</v>
      </c>
      <c r="RF4" s="136" t="s">
        <v>656</v>
      </c>
      <c r="RG4" s="136" t="s">
        <v>743</v>
      </c>
      <c r="RH4" s="136" t="s">
        <v>806</v>
      </c>
      <c r="RI4" s="137" t="s">
        <v>711</v>
      </c>
      <c r="RJ4" s="137" t="s">
        <v>635</v>
      </c>
      <c r="RK4" s="137" t="s">
        <v>635</v>
      </c>
      <c r="RL4" s="105" t="s">
        <v>710</v>
      </c>
      <c r="RM4" s="106" t="s">
        <v>635</v>
      </c>
      <c r="RN4" s="106" t="s">
        <v>635</v>
      </c>
      <c r="RO4" s="171">
        <v>0</v>
      </c>
      <c r="RP4" s="171">
        <v>0</v>
      </c>
      <c r="RQ4" s="171">
        <v>1</v>
      </c>
      <c r="RR4" s="171">
        <v>0</v>
      </c>
      <c r="RS4" s="171">
        <v>0</v>
      </c>
      <c r="RT4" s="171">
        <v>0</v>
      </c>
      <c r="RU4" s="171">
        <v>0</v>
      </c>
      <c r="RV4" s="171">
        <v>0</v>
      </c>
      <c r="RW4" s="172">
        <f t="shared" si="2"/>
        <v>1</v>
      </c>
      <c r="RX4" s="133" t="s">
        <v>635</v>
      </c>
      <c r="RY4" s="133" t="s">
        <v>635</v>
      </c>
      <c r="RZ4" s="133" t="s">
        <v>635</v>
      </c>
      <c r="SA4" s="133" t="s">
        <v>635</v>
      </c>
      <c r="SB4" s="133" t="s">
        <v>635</v>
      </c>
      <c r="SC4" s="133" t="s">
        <v>635</v>
      </c>
      <c r="SD4" s="133" t="s">
        <v>635</v>
      </c>
      <c r="SE4" s="133" t="s">
        <v>635</v>
      </c>
      <c r="SF4" s="189" t="s">
        <v>635</v>
      </c>
      <c r="SG4" s="132" t="s">
        <v>635</v>
      </c>
      <c r="SH4" s="132" t="s">
        <v>635</v>
      </c>
      <c r="SI4" s="132" t="s">
        <v>635</v>
      </c>
      <c r="SJ4" s="132" t="s">
        <v>635</v>
      </c>
      <c r="SK4" s="132" t="s">
        <v>635</v>
      </c>
      <c r="SL4" s="132" t="s">
        <v>635</v>
      </c>
      <c r="SM4" s="132" t="s">
        <v>635</v>
      </c>
      <c r="SN4" s="132" t="s">
        <v>635</v>
      </c>
      <c r="SO4" s="173" t="s">
        <v>635</v>
      </c>
      <c r="SP4" s="102" t="s">
        <v>635</v>
      </c>
      <c r="SQ4" s="102" t="s">
        <v>635</v>
      </c>
      <c r="SR4" s="102" t="s">
        <v>635</v>
      </c>
      <c r="SS4" s="102" t="s">
        <v>635</v>
      </c>
      <c r="ST4" s="102" t="s">
        <v>635</v>
      </c>
      <c r="SU4" s="102" t="s">
        <v>635</v>
      </c>
      <c r="SV4" s="102" t="s">
        <v>635</v>
      </c>
      <c r="SW4" s="102" t="s">
        <v>635</v>
      </c>
      <c r="SX4" s="174" t="s">
        <v>635</v>
      </c>
      <c r="SY4" s="236">
        <v>0</v>
      </c>
      <c r="SZ4" s="236">
        <v>0</v>
      </c>
      <c r="TA4" s="236">
        <v>1</v>
      </c>
      <c r="TB4" s="236">
        <v>0</v>
      </c>
      <c r="TC4" s="236">
        <v>0</v>
      </c>
      <c r="TD4" s="236">
        <v>0</v>
      </c>
      <c r="TE4" s="236">
        <v>0</v>
      </c>
      <c r="TF4" s="236">
        <v>0</v>
      </c>
      <c r="TG4" s="237">
        <f>SUBTOTAL(9,SY4:TF4)</f>
        <v>1</v>
      </c>
      <c r="TH4" s="203">
        <v>0</v>
      </c>
      <c r="TI4" s="203">
        <v>0</v>
      </c>
      <c r="TJ4" s="203">
        <v>1</v>
      </c>
      <c r="TK4" s="203">
        <v>0</v>
      </c>
      <c r="TL4" s="203">
        <v>0</v>
      </c>
      <c r="TM4" s="203">
        <v>0</v>
      </c>
      <c r="TN4" s="203">
        <v>0</v>
      </c>
      <c r="TO4" s="203">
        <v>0</v>
      </c>
      <c r="TP4" s="204">
        <f t="shared" si="5"/>
        <v>1</v>
      </c>
      <c r="TQ4" s="210">
        <v>0</v>
      </c>
      <c r="TR4" s="210">
        <v>0</v>
      </c>
      <c r="TS4" s="210">
        <v>1</v>
      </c>
      <c r="TT4" s="210">
        <v>0</v>
      </c>
      <c r="TU4" s="210">
        <v>0</v>
      </c>
      <c r="TV4" s="210">
        <v>0</v>
      </c>
      <c r="TW4" s="210">
        <v>0</v>
      </c>
      <c r="TX4" s="210">
        <v>0</v>
      </c>
      <c r="TY4" s="211">
        <f t="shared" ref="TY4:TY16" si="7">SUBTOTAL(9,TQ4:TX4)</f>
        <v>1</v>
      </c>
      <c r="TZ4" s="179" t="s">
        <v>635</v>
      </c>
      <c r="UA4" s="179" t="s">
        <v>635</v>
      </c>
      <c r="UB4" s="179" t="s">
        <v>635</v>
      </c>
      <c r="UC4" s="179" t="s">
        <v>635</v>
      </c>
      <c r="UD4" s="179" t="s">
        <v>635</v>
      </c>
      <c r="UE4" s="179" t="s">
        <v>635</v>
      </c>
      <c r="UF4" s="179" t="s">
        <v>635</v>
      </c>
      <c r="UG4" s="179" t="s">
        <v>635</v>
      </c>
      <c r="UH4" s="180" t="s">
        <v>635</v>
      </c>
      <c r="UI4" s="171">
        <v>0</v>
      </c>
      <c r="UJ4" s="171">
        <v>0</v>
      </c>
      <c r="UK4" s="171">
        <v>1</v>
      </c>
      <c r="UL4" s="171">
        <v>0</v>
      </c>
      <c r="UM4" s="171">
        <v>0</v>
      </c>
      <c r="UN4" s="171">
        <v>0</v>
      </c>
      <c r="UO4" s="171">
        <v>0</v>
      </c>
      <c r="UP4" s="171">
        <v>0</v>
      </c>
      <c r="UQ4" s="181">
        <f t="shared" si="3"/>
        <v>1</v>
      </c>
      <c r="UR4" s="131" t="s">
        <v>635</v>
      </c>
      <c r="US4" s="131" t="s">
        <v>635</v>
      </c>
      <c r="UT4" s="131" t="s">
        <v>635</v>
      </c>
      <c r="UU4" s="131" t="s">
        <v>635</v>
      </c>
      <c r="UV4" s="131" t="s">
        <v>635</v>
      </c>
      <c r="UW4" s="131" t="s">
        <v>635</v>
      </c>
      <c r="UX4" s="131" t="s">
        <v>635</v>
      </c>
      <c r="UY4" s="131" t="s">
        <v>635</v>
      </c>
      <c r="UZ4" s="182" t="s">
        <v>635</v>
      </c>
      <c r="VA4" s="169" t="s">
        <v>635</v>
      </c>
      <c r="VB4" s="169" t="s">
        <v>635</v>
      </c>
      <c r="VC4" s="169" t="s">
        <v>635</v>
      </c>
      <c r="VD4" s="169" t="s">
        <v>635</v>
      </c>
      <c r="VE4" s="169" t="s">
        <v>635</v>
      </c>
      <c r="VF4" s="169" t="s">
        <v>635</v>
      </c>
      <c r="VG4" s="169" t="s">
        <v>635</v>
      </c>
      <c r="VH4" s="169" t="s">
        <v>635</v>
      </c>
      <c r="VI4" s="183" t="s">
        <v>635</v>
      </c>
      <c r="VJ4" s="177" t="s">
        <v>635</v>
      </c>
      <c r="VK4" s="177" t="s">
        <v>635</v>
      </c>
      <c r="VL4" s="177" t="s">
        <v>635</v>
      </c>
      <c r="VM4" s="177" t="s">
        <v>635</v>
      </c>
      <c r="VN4" s="177" t="s">
        <v>635</v>
      </c>
      <c r="VO4" s="177" t="s">
        <v>635</v>
      </c>
      <c r="VP4" s="177" t="s">
        <v>635</v>
      </c>
      <c r="VQ4" s="177" t="s">
        <v>635</v>
      </c>
      <c r="VR4" s="178" t="s">
        <v>635</v>
      </c>
      <c r="VS4" s="169">
        <v>0</v>
      </c>
      <c r="VT4" s="169">
        <v>0</v>
      </c>
      <c r="VU4" s="169">
        <v>1</v>
      </c>
      <c r="VV4" s="169">
        <v>0</v>
      </c>
      <c r="VW4" s="169">
        <v>0</v>
      </c>
      <c r="VX4" s="169">
        <v>0</v>
      </c>
      <c r="VY4" s="169">
        <v>0</v>
      </c>
      <c r="VZ4" s="169">
        <v>0</v>
      </c>
      <c r="WA4" s="183">
        <f>SUBTOTAL(9,VS4:VZ4)</f>
        <v>1</v>
      </c>
      <c r="WB4" s="205">
        <v>0</v>
      </c>
      <c r="WC4" s="205">
        <v>0</v>
      </c>
      <c r="WD4" s="205">
        <v>1</v>
      </c>
      <c r="WE4" s="205">
        <v>0</v>
      </c>
      <c r="WF4" s="205">
        <v>0</v>
      </c>
      <c r="WG4" s="205">
        <v>0</v>
      </c>
      <c r="WH4" s="205">
        <v>0</v>
      </c>
      <c r="WI4" s="205">
        <v>0</v>
      </c>
      <c r="WJ4" s="206">
        <f t="shared" si="4"/>
        <v>1</v>
      </c>
      <c r="WK4" s="212">
        <v>0</v>
      </c>
      <c r="WL4" s="212">
        <v>0</v>
      </c>
      <c r="WM4" s="212">
        <v>1</v>
      </c>
      <c r="WN4" s="212">
        <v>0</v>
      </c>
      <c r="WO4" s="212">
        <v>0</v>
      </c>
      <c r="WP4" s="212">
        <v>0</v>
      </c>
      <c r="WQ4" s="212">
        <v>0</v>
      </c>
      <c r="WR4" s="212">
        <v>0</v>
      </c>
      <c r="WS4" s="188">
        <f t="shared" ref="WS4:WS16" si="8">SUBTOTAL(9,WK4:WR4)</f>
        <v>1</v>
      </c>
      <c r="WT4" s="133" t="s">
        <v>635</v>
      </c>
      <c r="WU4" s="133" t="s">
        <v>635</v>
      </c>
      <c r="WV4" s="133" t="s">
        <v>635</v>
      </c>
      <c r="WW4" s="133" t="s">
        <v>635</v>
      </c>
      <c r="WX4" s="133" t="s">
        <v>635</v>
      </c>
      <c r="WY4" s="133" t="s">
        <v>635</v>
      </c>
      <c r="WZ4" s="133" t="s">
        <v>635</v>
      </c>
      <c r="XA4" s="133" t="s">
        <v>635</v>
      </c>
      <c r="XB4" s="189" t="s">
        <v>635</v>
      </c>
      <c r="XC4" s="105" t="s">
        <v>665</v>
      </c>
      <c r="XD4" s="105" t="s">
        <v>666</v>
      </c>
      <c r="XE4" s="105" t="s">
        <v>749</v>
      </c>
      <c r="XF4" s="111" t="s">
        <v>750</v>
      </c>
      <c r="XG4" s="190" t="s">
        <v>670</v>
      </c>
      <c r="XH4" s="190" t="s">
        <v>671</v>
      </c>
      <c r="XI4" s="190" t="s">
        <v>672</v>
      </c>
      <c r="XJ4" s="190" t="s">
        <v>712</v>
      </c>
      <c r="XK4" s="190" t="s">
        <v>635</v>
      </c>
      <c r="XL4" s="190" t="s">
        <v>635</v>
      </c>
      <c r="XM4" s="191" t="s">
        <v>667</v>
      </c>
      <c r="XN4" s="191" t="s">
        <v>668</v>
      </c>
      <c r="XO4" s="191" t="s">
        <v>670</v>
      </c>
      <c r="XP4" s="191" t="s">
        <v>712</v>
      </c>
      <c r="XQ4" s="191" t="s">
        <v>635</v>
      </c>
      <c r="XR4" s="191" t="s">
        <v>635</v>
      </c>
      <c r="XS4" s="191" t="s">
        <v>635</v>
      </c>
      <c r="XT4" s="191" t="s">
        <v>635</v>
      </c>
      <c r="XU4" s="192" t="s">
        <v>670</v>
      </c>
      <c r="XV4" s="192" t="s">
        <v>671</v>
      </c>
      <c r="XW4" s="192" t="s">
        <v>673</v>
      </c>
      <c r="XX4" s="192" t="s">
        <v>635</v>
      </c>
      <c r="XY4" s="192" t="s">
        <v>635</v>
      </c>
      <c r="XZ4" s="192" t="s">
        <v>635</v>
      </c>
      <c r="YA4" s="144" t="s">
        <v>668</v>
      </c>
      <c r="YB4" s="144" t="s">
        <v>670</v>
      </c>
      <c r="YC4" s="144" t="s">
        <v>635</v>
      </c>
      <c r="YD4" s="144" t="s">
        <v>635</v>
      </c>
      <c r="YE4" s="144" t="s">
        <v>635</v>
      </c>
      <c r="YF4" s="144" t="s">
        <v>635</v>
      </c>
      <c r="YG4" s="144" t="s">
        <v>635</v>
      </c>
      <c r="YH4" s="111" t="s">
        <v>751</v>
      </c>
      <c r="YI4" s="111" t="s">
        <v>674</v>
      </c>
      <c r="YJ4" s="111" t="s">
        <v>800</v>
      </c>
      <c r="YK4" s="190" t="s">
        <v>752</v>
      </c>
      <c r="YL4" s="190" t="s">
        <v>635</v>
      </c>
      <c r="YM4" s="190" t="s">
        <v>635</v>
      </c>
      <c r="YN4" s="190" t="s">
        <v>635</v>
      </c>
      <c r="YO4" s="190" t="s">
        <v>635</v>
      </c>
      <c r="YP4" s="130" t="s">
        <v>752</v>
      </c>
      <c r="YQ4" s="130" t="s">
        <v>936</v>
      </c>
      <c r="YR4" s="130" t="s">
        <v>635</v>
      </c>
      <c r="YS4" s="130" t="s">
        <v>635</v>
      </c>
      <c r="YT4" s="130" t="s">
        <v>635</v>
      </c>
      <c r="YU4" s="130" t="s">
        <v>635</v>
      </c>
      <c r="YV4" s="112" t="s">
        <v>752</v>
      </c>
      <c r="YW4" s="112" t="s">
        <v>635</v>
      </c>
      <c r="YX4" s="112" t="s">
        <v>635</v>
      </c>
      <c r="YY4" s="112" t="s">
        <v>635</v>
      </c>
      <c r="YZ4" s="105" t="s">
        <v>674</v>
      </c>
      <c r="ZA4" s="105" t="s">
        <v>635</v>
      </c>
      <c r="ZB4" s="126" t="s">
        <v>635</v>
      </c>
      <c r="ZC4" s="126" t="s">
        <v>635</v>
      </c>
      <c r="ZD4" s="126" t="s">
        <v>635</v>
      </c>
      <c r="ZE4" s="126" t="s">
        <v>635</v>
      </c>
      <c r="ZF4" s="126" t="s">
        <v>635</v>
      </c>
      <c r="ZG4" s="125" t="s">
        <v>713</v>
      </c>
      <c r="ZH4" s="125" t="s">
        <v>714</v>
      </c>
      <c r="ZI4" s="125" t="s">
        <v>675</v>
      </c>
      <c r="ZJ4" s="125" t="s">
        <v>676</v>
      </c>
      <c r="ZK4" s="125" t="s">
        <v>753</v>
      </c>
      <c r="ZL4" s="125" t="s">
        <v>678</v>
      </c>
      <c r="ZM4" s="125" t="s">
        <v>635</v>
      </c>
      <c r="ZN4" s="125" t="s">
        <v>635</v>
      </c>
      <c r="ZO4" s="147" t="s">
        <v>635</v>
      </c>
      <c r="ZP4" s="147" t="s">
        <v>635</v>
      </c>
      <c r="ZQ4" s="147" t="s">
        <v>635</v>
      </c>
      <c r="ZR4" s="147" t="s">
        <v>635</v>
      </c>
      <c r="ZS4" s="147" t="s">
        <v>635</v>
      </c>
      <c r="ZT4" s="184" t="s">
        <v>635</v>
      </c>
      <c r="ZU4" s="184">
        <v>1</v>
      </c>
      <c r="ZV4" s="184" t="s">
        <v>635</v>
      </c>
      <c r="ZW4" s="184" t="s">
        <v>635</v>
      </c>
      <c r="ZX4" s="131">
        <v>1</v>
      </c>
      <c r="ZY4" s="131" t="s">
        <v>635</v>
      </c>
      <c r="ZZ4" s="131">
        <v>1</v>
      </c>
      <c r="AAA4" s="131" t="s">
        <v>635</v>
      </c>
      <c r="AAB4" s="132" t="s">
        <v>635</v>
      </c>
      <c r="AAC4" s="132" t="s">
        <v>635</v>
      </c>
      <c r="AAD4" s="132" t="s">
        <v>635</v>
      </c>
      <c r="AAE4" s="193" t="s">
        <v>635</v>
      </c>
      <c r="AAF4" s="102">
        <v>0.5</v>
      </c>
      <c r="AAG4" s="102">
        <v>0.5</v>
      </c>
      <c r="AAH4" s="102" t="s">
        <v>635</v>
      </c>
      <c r="AAI4" s="102" t="s">
        <v>635</v>
      </c>
      <c r="AAJ4" s="125" t="s">
        <v>635</v>
      </c>
      <c r="AAK4" s="125">
        <v>5</v>
      </c>
      <c r="AAL4" s="125" t="s">
        <v>635</v>
      </c>
      <c r="AAM4" s="125">
        <v>6</v>
      </c>
      <c r="AAN4" s="131" t="s">
        <v>635</v>
      </c>
      <c r="AAO4" s="131">
        <v>4</v>
      </c>
      <c r="AAP4" s="131" t="s">
        <v>635</v>
      </c>
      <c r="AAQ4" s="131" t="s">
        <v>635</v>
      </c>
      <c r="AAR4" s="149" t="s">
        <v>635</v>
      </c>
      <c r="AAS4" s="149" t="s">
        <v>635</v>
      </c>
      <c r="AAT4" s="149" t="s">
        <v>635</v>
      </c>
      <c r="AAU4" s="149">
        <v>1</v>
      </c>
      <c r="AAV4" s="184">
        <v>2</v>
      </c>
      <c r="AAW4" s="184">
        <v>1</v>
      </c>
      <c r="AAX4" s="184" t="s">
        <v>635</v>
      </c>
      <c r="AAY4" s="184" t="s">
        <v>635</v>
      </c>
      <c r="AAZ4" s="103" t="s">
        <v>632</v>
      </c>
      <c r="ABA4" s="100" t="s">
        <v>679</v>
      </c>
      <c r="ABB4" s="100" t="s">
        <v>786</v>
      </c>
      <c r="ABC4" s="100" t="s">
        <v>635</v>
      </c>
      <c r="ABD4" s="100" t="s">
        <v>635</v>
      </c>
      <c r="ABE4" s="100" t="s">
        <v>635</v>
      </c>
      <c r="ABF4" s="103" t="s">
        <v>635</v>
      </c>
      <c r="ABG4" s="194">
        <v>100000</v>
      </c>
      <c r="ABH4" s="195" t="s">
        <v>754</v>
      </c>
      <c r="ABI4" s="195" t="s">
        <v>787</v>
      </c>
      <c r="ABJ4" s="195" t="s">
        <v>788</v>
      </c>
      <c r="ABK4" s="195" t="s">
        <v>832</v>
      </c>
      <c r="ABL4" s="177" t="s">
        <v>681</v>
      </c>
      <c r="ABM4" s="177" t="s">
        <v>635</v>
      </c>
      <c r="ABN4" s="177" t="s">
        <v>635</v>
      </c>
      <c r="ABO4" s="195" t="s">
        <v>635</v>
      </c>
      <c r="ABP4" s="112" t="s">
        <v>682</v>
      </c>
      <c r="ABQ4" s="112" t="s">
        <v>635</v>
      </c>
      <c r="ABR4" s="112" t="s">
        <v>635</v>
      </c>
      <c r="ABS4" s="103" t="s">
        <v>632</v>
      </c>
      <c r="ABT4" s="103" t="s">
        <v>632</v>
      </c>
      <c r="ABU4" s="196" t="s">
        <v>683</v>
      </c>
      <c r="ABV4" s="196" t="s">
        <v>718</v>
      </c>
      <c r="ABW4" s="196" t="s">
        <v>789</v>
      </c>
      <c r="ABX4" s="196" t="s">
        <v>790</v>
      </c>
      <c r="ABY4" s="196" t="s">
        <v>684</v>
      </c>
      <c r="ABZ4" s="196" t="s">
        <v>635</v>
      </c>
      <c r="ACA4" s="196" t="s">
        <v>635</v>
      </c>
      <c r="ACB4" s="97" t="s">
        <v>626</v>
      </c>
      <c r="ACC4" s="97" t="s">
        <v>632</v>
      </c>
      <c r="ACD4" s="112" t="s">
        <v>685</v>
      </c>
      <c r="ACE4" s="112" t="s">
        <v>835</v>
      </c>
      <c r="ACF4" s="112" t="s">
        <v>635</v>
      </c>
      <c r="ACG4" s="112" t="s">
        <v>635</v>
      </c>
      <c r="ACH4" s="97" t="s">
        <v>937</v>
      </c>
      <c r="ACI4" s="97" t="s">
        <v>938</v>
      </c>
      <c r="ACJ4" s="97"/>
    </row>
    <row r="5" spans="1:764" ht="15" customHeight="1">
      <c r="A5">
        <v>20</v>
      </c>
      <c r="B5" s="97" t="s">
        <v>1050</v>
      </c>
      <c r="C5" s="97" t="s">
        <v>1051</v>
      </c>
      <c r="D5" s="97" t="s">
        <v>1052</v>
      </c>
      <c r="E5" s="97" t="s">
        <v>1053</v>
      </c>
      <c r="F5" s="98" t="s">
        <v>1054</v>
      </c>
      <c r="G5" s="98" t="s">
        <v>1055</v>
      </c>
      <c r="H5" s="99">
        <v>37.027566999999998</v>
      </c>
      <c r="I5" s="99">
        <v>-0.42009299999999999</v>
      </c>
      <c r="J5" s="98" t="s">
        <v>1056</v>
      </c>
      <c r="K5" s="98" t="s">
        <v>1057</v>
      </c>
      <c r="L5" s="98" t="s">
        <v>1058</v>
      </c>
      <c r="M5" s="100" t="s">
        <v>1059</v>
      </c>
      <c r="N5" s="101">
        <v>718402717</v>
      </c>
      <c r="O5" s="102">
        <v>787066331</v>
      </c>
      <c r="P5" s="100">
        <v>-0.42239700000000002</v>
      </c>
      <c r="Q5" s="100">
        <v>37.031061999999999</v>
      </c>
      <c r="R5" s="100">
        <v>1741.9</v>
      </c>
      <c r="S5" s="102">
        <v>7.3</v>
      </c>
      <c r="T5" s="103" t="s">
        <v>626</v>
      </c>
      <c r="U5" s="97" t="s">
        <v>627</v>
      </c>
      <c r="V5" s="97" t="s">
        <v>699</v>
      </c>
      <c r="W5" s="97" t="s">
        <v>627</v>
      </c>
      <c r="X5" s="97" t="s">
        <v>700</v>
      </c>
      <c r="Y5" s="97" t="s">
        <v>770</v>
      </c>
      <c r="Z5" s="103" t="s">
        <v>626</v>
      </c>
      <c r="AA5" s="104" t="s">
        <v>635</v>
      </c>
      <c r="AB5" s="197" t="s">
        <v>635</v>
      </c>
      <c r="AC5" s="104" t="s">
        <v>635</v>
      </c>
      <c r="AD5" s="104" t="s">
        <v>635</v>
      </c>
      <c r="AE5" s="104" t="s">
        <v>635</v>
      </c>
      <c r="AF5" s="103">
        <v>1</v>
      </c>
      <c r="AG5" s="103">
        <v>0</v>
      </c>
      <c r="AH5" s="97" t="s">
        <v>636</v>
      </c>
      <c r="AI5" s="97" t="s">
        <v>637</v>
      </c>
      <c r="AJ5" s="97" t="s">
        <v>638</v>
      </c>
      <c r="AK5" s="97" t="s">
        <v>639</v>
      </c>
      <c r="AL5" s="105" t="s">
        <v>640</v>
      </c>
      <c r="AM5" s="106" t="s">
        <v>702</v>
      </c>
      <c r="AN5" s="106" t="s">
        <v>635</v>
      </c>
      <c r="AO5" s="106" t="s">
        <v>635</v>
      </c>
      <c r="AP5" s="97" t="s">
        <v>642</v>
      </c>
      <c r="AQ5" s="97" t="s">
        <v>635</v>
      </c>
      <c r="AR5" s="103" t="s">
        <v>635</v>
      </c>
      <c r="AS5" s="97" t="s">
        <v>1060</v>
      </c>
      <c r="AT5" s="103" t="s">
        <v>635</v>
      </c>
      <c r="AU5" s="103" t="s">
        <v>635</v>
      </c>
      <c r="AV5" s="106" t="s">
        <v>632</v>
      </c>
      <c r="AW5" s="105" t="s">
        <v>640</v>
      </c>
      <c r="AX5" s="103" t="s">
        <v>702</v>
      </c>
      <c r="AY5" s="105" t="s">
        <v>640</v>
      </c>
      <c r="AZ5" s="107" t="s">
        <v>635</v>
      </c>
      <c r="BA5" s="105" t="s">
        <v>640</v>
      </c>
      <c r="BB5" s="107" t="s">
        <v>635</v>
      </c>
      <c r="BC5" s="106" t="s">
        <v>640</v>
      </c>
      <c r="BD5" s="103" t="s">
        <v>635</v>
      </c>
      <c r="BE5" s="106" t="s">
        <v>626</v>
      </c>
      <c r="BF5" s="103" t="s">
        <v>635</v>
      </c>
      <c r="BG5" s="103" t="s">
        <v>635</v>
      </c>
      <c r="BH5" s="103" t="s">
        <v>635</v>
      </c>
      <c r="BI5" s="97" t="s">
        <v>640</v>
      </c>
      <c r="BJ5" s="108" t="s">
        <v>826</v>
      </c>
      <c r="BK5" s="108" t="s">
        <v>644</v>
      </c>
      <c r="BL5" s="108" t="s">
        <v>635</v>
      </c>
      <c r="BM5" s="108" t="s">
        <v>635</v>
      </c>
      <c r="BN5" s="108" t="s">
        <v>635</v>
      </c>
      <c r="BO5" s="103" t="s">
        <v>632</v>
      </c>
      <c r="BP5" s="103" t="s">
        <v>702</v>
      </c>
      <c r="BQ5" s="103" t="s">
        <v>635</v>
      </c>
      <c r="BR5" s="109" t="s">
        <v>645</v>
      </c>
      <c r="BS5" s="109" t="s">
        <v>776</v>
      </c>
      <c r="BT5" s="110" t="s">
        <v>635</v>
      </c>
      <c r="BU5" s="110" t="s">
        <v>635</v>
      </c>
      <c r="BV5" s="109" t="s">
        <v>635</v>
      </c>
      <c r="BW5" s="97" t="s">
        <v>848</v>
      </c>
      <c r="BX5" s="97" t="s">
        <v>848</v>
      </c>
      <c r="BY5" s="97" t="s">
        <v>1061</v>
      </c>
      <c r="BZ5" s="97" t="s">
        <v>779</v>
      </c>
      <c r="CA5" s="111" t="s">
        <v>706</v>
      </c>
      <c r="CB5" s="111" t="s">
        <v>736</v>
      </c>
      <c r="CC5" s="111" t="s">
        <v>737</v>
      </c>
      <c r="CD5" s="106" t="s">
        <v>635</v>
      </c>
      <c r="CE5" s="111" t="s">
        <v>635</v>
      </c>
      <c r="CF5" s="103">
        <v>3</v>
      </c>
      <c r="CG5" s="103">
        <v>1</v>
      </c>
      <c r="CH5" s="112" t="s">
        <v>649</v>
      </c>
      <c r="CI5" s="113" t="s">
        <v>635</v>
      </c>
      <c r="CJ5" s="113" t="s">
        <v>635</v>
      </c>
      <c r="CK5" s="113" t="s">
        <v>635</v>
      </c>
      <c r="CL5" s="103">
        <v>14</v>
      </c>
      <c r="CM5" s="114">
        <v>0</v>
      </c>
      <c r="CN5" s="103" t="s">
        <v>635</v>
      </c>
      <c r="CO5" s="106" t="s">
        <v>635</v>
      </c>
      <c r="CP5" s="103" t="s">
        <v>635</v>
      </c>
      <c r="CQ5" s="106" t="s">
        <v>635</v>
      </c>
      <c r="CR5" s="103" t="s">
        <v>635</v>
      </c>
      <c r="CS5" s="106" t="s">
        <v>635</v>
      </c>
      <c r="CT5" s="103" t="s">
        <v>635</v>
      </c>
      <c r="CU5" s="106" t="s">
        <v>635</v>
      </c>
      <c r="CV5" s="103" t="s">
        <v>635</v>
      </c>
      <c r="CW5" s="103" t="s">
        <v>635</v>
      </c>
      <c r="CX5" s="111" t="s">
        <v>650</v>
      </c>
      <c r="CY5" s="106" t="s">
        <v>635</v>
      </c>
      <c r="CZ5" s="115">
        <v>1</v>
      </c>
      <c r="DA5" s="115">
        <v>0</v>
      </c>
      <c r="DB5" s="116">
        <f t="shared" si="6"/>
        <v>1</v>
      </c>
      <c r="DC5" s="117" t="s">
        <v>635</v>
      </c>
      <c r="DD5" s="118" t="s">
        <v>635</v>
      </c>
      <c r="DE5" s="118" t="s">
        <v>635</v>
      </c>
      <c r="DF5" s="118" t="s">
        <v>635</v>
      </c>
      <c r="DG5" s="119" t="s">
        <v>635</v>
      </c>
      <c r="DH5" s="106" t="s">
        <v>635</v>
      </c>
      <c r="DI5" s="106" t="s">
        <v>635</v>
      </c>
      <c r="DJ5" s="121" t="s">
        <v>635</v>
      </c>
      <c r="DK5" s="122" t="s">
        <v>635</v>
      </c>
      <c r="DL5" s="123" t="s">
        <v>635</v>
      </c>
      <c r="DM5" s="123" t="s">
        <v>635</v>
      </c>
      <c r="DN5" s="124" t="s">
        <v>635</v>
      </c>
      <c r="DO5" s="124" t="s">
        <v>635</v>
      </c>
      <c r="DP5" s="124" t="s">
        <v>635</v>
      </c>
      <c r="DQ5" s="125">
        <v>0.1</v>
      </c>
      <c r="DR5" s="125">
        <v>12</v>
      </c>
      <c r="DS5" s="125" t="s">
        <v>979</v>
      </c>
      <c r="DT5" s="106" t="s">
        <v>635</v>
      </c>
      <c r="DU5" s="106" t="s">
        <v>635</v>
      </c>
      <c r="DV5" s="106" t="s">
        <v>635</v>
      </c>
      <c r="DW5" s="126" t="s">
        <v>635</v>
      </c>
      <c r="DX5" s="126" t="s">
        <v>635</v>
      </c>
      <c r="DY5" s="126" t="s">
        <v>635</v>
      </c>
      <c r="DZ5" s="97" t="s">
        <v>652</v>
      </c>
      <c r="EA5" s="103" t="s">
        <v>632</v>
      </c>
      <c r="EB5" s="97" t="s">
        <v>707</v>
      </c>
      <c r="EC5" s="103" t="s">
        <v>632</v>
      </c>
      <c r="ED5" s="107" t="s">
        <v>740</v>
      </c>
      <c r="EE5" s="97" t="s">
        <v>1062</v>
      </c>
      <c r="EF5" s="127" t="s">
        <v>653</v>
      </c>
      <c r="EG5" s="127" t="s">
        <v>635</v>
      </c>
      <c r="EH5" s="103" t="s">
        <v>653</v>
      </c>
      <c r="EI5" s="97" t="s">
        <v>640</v>
      </c>
      <c r="EJ5" s="97" t="s">
        <v>640</v>
      </c>
      <c r="EK5" s="122">
        <v>12</v>
      </c>
      <c r="EL5" s="122">
        <v>12</v>
      </c>
      <c r="EM5" s="122">
        <v>0.5</v>
      </c>
      <c r="EN5" s="122">
        <v>0.1</v>
      </c>
      <c r="EO5" s="128" t="s">
        <v>635</v>
      </c>
      <c r="EP5" s="128" t="s">
        <v>635</v>
      </c>
      <c r="EQ5" s="128" t="s">
        <v>635</v>
      </c>
      <c r="ER5" s="128" t="s">
        <v>635</v>
      </c>
      <c r="ES5" s="129" t="s">
        <v>635</v>
      </c>
      <c r="ET5" s="129" t="s">
        <v>635</v>
      </c>
      <c r="EU5" s="129" t="s">
        <v>635</v>
      </c>
      <c r="EV5" s="129" t="s">
        <v>635</v>
      </c>
      <c r="EW5" s="97" t="s">
        <v>901</v>
      </c>
      <c r="EX5" s="97" t="s">
        <v>654</v>
      </c>
      <c r="EY5" s="103" t="s">
        <v>635</v>
      </c>
      <c r="EZ5" s="107" t="s">
        <v>635</v>
      </c>
      <c r="FA5" s="97" t="s">
        <v>742</v>
      </c>
      <c r="FB5" s="130" t="s">
        <v>656</v>
      </c>
      <c r="FC5" s="130" t="s">
        <v>1063</v>
      </c>
      <c r="FD5" s="131" t="s">
        <v>743</v>
      </c>
      <c r="FE5" s="131" t="s">
        <v>708</v>
      </c>
      <c r="FF5" s="131" t="s">
        <v>1064</v>
      </c>
      <c r="FG5" s="131" t="s">
        <v>635</v>
      </c>
      <c r="FH5" s="131" t="s">
        <v>1065</v>
      </c>
      <c r="FI5" s="132">
        <v>3</v>
      </c>
      <c r="FJ5" s="133" t="s">
        <v>635</v>
      </c>
      <c r="FK5" s="103" t="s">
        <v>635</v>
      </c>
      <c r="FL5" s="134">
        <v>1</v>
      </c>
      <c r="FM5" s="135">
        <v>600</v>
      </c>
      <c r="FN5" s="135" t="s">
        <v>635</v>
      </c>
      <c r="FO5" s="135">
        <v>2</v>
      </c>
      <c r="FP5" s="103">
        <v>1</v>
      </c>
      <c r="FQ5" s="132">
        <v>15</v>
      </c>
      <c r="FR5" s="133" t="s">
        <v>635</v>
      </c>
      <c r="FS5" s="103" t="s">
        <v>635</v>
      </c>
      <c r="FT5" s="134">
        <v>2</v>
      </c>
      <c r="FU5" s="135">
        <v>1</v>
      </c>
      <c r="FV5" s="135" t="s">
        <v>635</v>
      </c>
      <c r="FW5" s="131">
        <v>2</v>
      </c>
      <c r="FX5" s="103">
        <v>2</v>
      </c>
      <c r="FY5" s="100" t="s">
        <v>658</v>
      </c>
      <c r="FZ5" s="102" t="s">
        <v>635</v>
      </c>
      <c r="GA5" s="102">
        <v>0</v>
      </c>
      <c r="GB5" s="102">
        <v>24</v>
      </c>
      <c r="GC5" s="136" t="s">
        <v>658</v>
      </c>
      <c r="GD5" s="137" t="s">
        <v>635</v>
      </c>
      <c r="GE5" s="137">
        <v>0</v>
      </c>
      <c r="GF5" s="137">
        <v>24</v>
      </c>
      <c r="GG5" s="125" t="s">
        <v>635</v>
      </c>
      <c r="GH5" s="125" t="s">
        <v>635</v>
      </c>
      <c r="GI5" s="125" t="s">
        <v>635</v>
      </c>
      <c r="GJ5" s="125" t="s">
        <v>635</v>
      </c>
      <c r="GK5" s="122" t="s">
        <v>635</v>
      </c>
      <c r="GL5" s="122" t="s">
        <v>635</v>
      </c>
      <c r="GM5" s="122" t="s">
        <v>635</v>
      </c>
      <c r="GN5" s="122" t="s">
        <v>635</v>
      </c>
      <c r="GO5" s="135" t="s">
        <v>635</v>
      </c>
      <c r="GP5" s="135" t="s">
        <v>635</v>
      </c>
      <c r="GQ5" s="135" t="s">
        <v>635</v>
      </c>
      <c r="GR5" s="134" t="s">
        <v>635</v>
      </c>
      <c r="GS5" s="134" t="s">
        <v>635</v>
      </c>
      <c r="GT5" s="134" t="s">
        <v>635</v>
      </c>
      <c r="GU5" s="191" t="s">
        <v>658</v>
      </c>
      <c r="GV5" s="126">
        <v>0</v>
      </c>
      <c r="GW5" s="126">
        <v>24</v>
      </c>
      <c r="GX5" s="138" t="s">
        <v>658</v>
      </c>
      <c r="GY5" s="145">
        <v>0</v>
      </c>
      <c r="GZ5" s="145">
        <v>24</v>
      </c>
      <c r="HA5" s="139" t="s">
        <v>658</v>
      </c>
      <c r="HB5" s="140" t="s">
        <v>635</v>
      </c>
      <c r="HC5" s="123">
        <v>0</v>
      </c>
      <c r="HD5" s="123">
        <v>24</v>
      </c>
      <c r="HE5" s="127" t="s">
        <v>658</v>
      </c>
      <c r="HF5" s="131" t="s">
        <v>635</v>
      </c>
      <c r="HG5" s="131">
        <v>0</v>
      </c>
      <c r="HH5" s="131">
        <v>24</v>
      </c>
      <c r="HI5" s="141" t="s">
        <v>635</v>
      </c>
      <c r="HJ5" s="141" t="s">
        <v>635</v>
      </c>
      <c r="HK5" s="141" t="s">
        <v>635</v>
      </c>
      <c r="HL5" s="141" t="s">
        <v>635</v>
      </c>
      <c r="HM5" s="131" t="s">
        <v>635</v>
      </c>
      <c r="HN5" s="131" t="s">
        <v>635</v>
      </c>
      <c r="HO5" s="131" t="s">
        <v>635</v>
      </c>
      <c r="HP5" s="131" t="s">
        <v>635</v>
      </c>
      <c r="HQ5" s="106" t="s">
        <v>658</v>
      </c>
      <c r="HR5" s="106" t="s">
        <v>635</v>
      </c>
      <c r="HS5" s="106">
        <v>0</v>
      </c>
      <c r="HT5" s="106">
        <v>24</v>
      </c>
      <c r="HU5" s="132" t="s">
        <v>658</v>
      </c>
      <c r="HV5" s="132" t="s">
        <v>635</v>
      </c>
      <c r="HW5" s="132">
        <v>0</v>
      </c>
      <c r="HX5" s="132">
        <v>24</v>
      </c>
      <c r="HY5" s="117" t="s">
        <v>658</v>
      </c>
      <c r="HZ5" s="118" t="s">
        <v>635</v>
      </c>
      <c r="IA5" s="118">
        <v>0</v>
      </c>
      <c r="IB5" s="118">
        <v>24</v>
      </c>
      <c r="IC5" s="238" t="s">
        <v>658</v>
      </c>
      <c r="ID5" s="125" t="s">
        <v>635</v>
      </c>
      <c r="IE5" s="125">
        <v>0</v>
      </c>
      <c r="IF5" s="125">
        <v>24</v>
      </c>
      <c r="IG5" s="105" t="s">
        <v>1066</v>
      </c>
      <c r="IH5" s="105" t="s">
        <v>783</v>
      </c>
      <c r="II5" s="105" t="s">
        <v>635</v>
      </c>
      <c r="IJ5" s="105" t="s">
        <v>635</v>
      </c>
      <c r="IK5" s="105" t="s">
        <v>635</v>
      </c>
      <c r="IL5" s="105" t="s">
        <v>635</v>
      </c>
      <c r="IM5" s="105" t="s">
        <v>635</v>
      </c>
      <c r="IN5" s="105" t="s">
        <v>635</v>
      </c>
      <c r="IO5" s="105" t="s">
        <v>635</v>
      </c>
      <c r="IP5" s="103">
        <v>2</v>
      </c>
      <c r="IQ5" s="102" t="s">
        <v>635</v>
      </c>
      <c r="IR5" s="102" t="s">
        <v>635</v>
      </c>
      <c r="IS5" s="142" t="s">
        <v>635</v>
      </c>
      <c r="IT5" s="142" t="s">
        <v>635</v>
      </c>
      <c r="IU5" s="128" t="s">
        <v>635</v>
      </c>
      <c r="IV5" s="128" t="s">
        <v>635</v>
      </c>
      <c r="IW5" s="143" t="s">
        <v>635</v>
      </c>
      <c r="IX5" s="143" t="s">
        <v>635</v>
      </c>
      <c r="IY5" s="124" t="s">
        <v>635</v>
      </c>
      <c r="IZ5" s="124" t="s">
        <v>635</v>
      </c>
      <c r="JA5" s="124" t="s">
        <v>635</v>
      </c>
      <c r="JB5" s="123" t="s">
        <v>635</v>
      </c>
      <c r="JC5" s="123" t="s">
        <v>635</v>
      </c>
      <c r="JD5" s="123" t="s">
        <v>635</v>
      </c>
      <c r="JE5" s="144" t="s">
        <v>635</v>
      </c>
      <c r="JF5" s="144" t="s">
        <v>635</v>
      </c>
      <c r="JG5" s="144" t="s">
        <v>635</v>
      </c>
      <c r="JH5" s="141" t="s">
        <v>635</v>
      </c>
      <c r="JI5" s="141" t="s">
        <v>635</v>
      </c>
      <c r="JJ5" s="141" t="s">
        <v>635</v>
      </c>
      <c r="JK5" s="144" t="s">
        <v>635</v>
      </c>
      <c r="JL5" s="208">
        <v>0</v>
      </c>
      <c r="JM5" s="208">
        <v>0</v>
      </c>
      <c r="JN5" s="171" t="s">
        <v>635</v>
      </c>
      <c r="JO5" s="171">
        <v>0</v>
      </c>
      <c r="JP5" s="171">
        <v>0</v>
      </c>
      <c r="JQ5" s="144" t="s">
        <v>635</v>
      </c>
      <c r="JR5" s="144" t="s">
        <v>635</v>
      </c>
      <c r="JS5" s="144" t="s">
        <v>635</v>
      </c>
      <c r="JT5" s="144" t="s">
        <v>635</v>
      </c>
      <c r="JU5" s="145" t="s">
        <v>635</v>
      </c>
      <c r="JV5" s="145" t="s">
        <v>635</v>
      </c>
      <c r="JW5" s="145" t="s">
        <v>635</v>
      </c>
      <c r="JX5" s="145" t="s">
        <v>635</v>
      </c>
      <c r="JY5" s="141" t="s">
        <v>635</v>
      </c>
      <c r="JZ5" s="141" t="s">
        <v>635</v>
      </c>
      <c r="KA5" s="141" t="s">
        <v>635</v>
      </c>
      <c r="KB5" s="141" t="s">
        <v>635</v>
      </c>
      <c r="KC5" s="128" t="s">
        <v>635</v>
      </c>
      <c r="KD5" s="128" t="s">
        <v>635</v>
      </c>
      <c r="KE5" s="128" t="s">
        <v>635</v>
      </c>
      <c r="KF5" s="128" t="s">
        <v>635</v>
      </c>
      <c r="KG5" s="146" t="s">
        <v>635</v>
      </c>
      <c r="KH5" s="146" t="s">
        <v>635</v>
      </c>
      <c r="KI5" s="146" t="s">
        <v>635</v>
      </c>
      <c r="KJ5" s="146" t="s">
        <v>635</v>
      </c>
      <c r="KK5" s="160" t="s">
        <v>635</v>
      </c>
      <c r="KL5" s="147" t="s">
        <v>635</v>
      </c>
      <c r="KM5" s="147" t="s">
        <v>635</v>
      </c>
      <c r="KN5" s="160" t="s">
        <v>635</v>
      </c>
      <c r="KO5" s="148" t="s">
        <v>635</v>
      </c>
      <c r="KP5" s="148" t="s">
        <v>635</v>
      </c>
      <c r="KQ5" s="239" t="s">
        <v>635</v>
      </c>
      <c r="KR5" s="239" t="s">
        <v>635</v>
      </c>
      <c r="KS5" s="203" t="s">
        <v>635</v>
      </c>
      <c r="KT5" s="203" t="s">
        <v>635</v>
      </c>
      <c r="KU5" s="203" t="s">
        <v>635</v>
      </c>
      <c r="KV5" s="203" t="s">
        <v>635</v>
      </c>
      <c r="KW5" s="105" t="s">
        <v>710</v>
      </c>
      <c r="KX5" s="106" t="s">
        <v>635</v>
      </c>
      <c r="KY5" s="106" t="s">
        <v>635</v>
      </c>
      <c r="KZ5" s="150">
        <v>0</v>
      </c>
      <c r="LA5" s="150">
        <v>0</v>
      </c>
      <c r="LB5" s="150">
        <v>1</v>
      </c>
      <c r="LC5" s="150">
        <v>0</v>
      </c>
      <c r="LD5" s="150">
        <v>0</v>
      </c>
      <c r="LE5" s="150">
        <v>0</v>
      </c>
      <c r="LF5" s="150">
        <v>0</v>
      </c>
      <c r="LG5" s="150">
        <v>0</v>
      </c>
      <c r="LH5" s="151">
        <f t="shared" si="0"/>
        <v>1</v>
      </c>
      <c r="LI5" s="152">
        <v>0</v>
      </c>
      <c r="LJ5" s="152">
        <v>0</v>
      </c>
      <c r="LK5" s="152">
        <v>1</v>
      </c>
      <c r="LL5" s="152">
        <v>0</v>
      </c>
      <c r="LM5" s="152">
        <v>0</v>
      </c>
      <c r="LN5" s="152">
        <v>0</v>
      </c>
      <c r="LO5" s="152">
        <v>0</v>
      </c>
      <c r="LP5" s="152">
        <v>0</v>
      </c>
      <c r="LQ5" s="153">
        <f t="shared" si="1"/>
        <v>1</v>
      </c>
      <c r="LR5" s="142">
        <v>0</v>
      </c>
      <c r="LS5" s="142">
        <v>0</v>
      </c>
      <c r="LT5" s="142">
        <v>0</v>
      </c>
      <c r="LU5" s="142">
        <v>0</v>
      </c>
      <c r="LV5" s="142">
        <v>0</v>
      </c>
      <c r="LW5" s="142">
        <v>0</v>
      </c>
      <c r="LX5" s="142">
        <v>0</v>
      </c>
      <c r="LY5" s="142">
        <v>0</v>
      </c>
      <c r="LZ5" s="142">
        <v>0</v>
      </c>
      <c r="MA5" s="45" t="s">
        <v>635</v>
      </c>
      <c r="MB5" s="45" t="s">
        <v>635</v>
      </c>
      <c r="MC5" s="45" t="s">
        <v>635</v>
      </c>
      <c r="MD5" s="45" t="s">
        <v>635</v>
      </c>
      <c r="ME5" s="45" t="s">
        <v>635</v>
      </c>
      <c r="MF5" s="45" t="s">
        <v>635</v>
      </c>
      <c r="MG5" s="45" t="s">
        <v>635</v>
      </c>
      <c r="MH5" s="45" t="s">
        <v>635</v>
      </c>
      <c r="MI5" s="44" t="s">
        <v>635</v>
      </c>
      <c r="MJ5" s="155" t="s">
        <v>635</v>
      </c>
      <c r="MK5" s="155" t="s">
        <v>635</v>
      </c>
      <c r="ML5" s="155" t="s">
        <v>635</v>
      </c>
      <c r="MM5" s="155" t="s">
        <v>635</v>
      </c>
      <c r="MN5" s="155" t="s">
        <v>635</v>
      </c>
      <c r="MO5" s="155" t="s">
        <v>635</v>
      </c>
      <c r="MP5" s="155" t="s">
        <v>635</v>
      </c>
      <c r="MQ5" s="155" t="s">
        <v>635</v>
      </c>
      <c r="MR5" s="156" t="s">
        <v>635</v>
      </c>
      <c r="MS5" s="157">
        <v>0</v>
      </c>
      <c r="MT5" s="157">
        <v>0</v>
      </c>
      <c r="MU5" s="157">
        <v>0</v>
      </c>
      <c r="MV5" s="157">
        <v>0</v>
      </c>
      <c r="MW5" s="157">
        <v>0</v>
      </c>
      <c r="MX5" s="157">
        <v>0</v>
      </c>
      <c r="MY5" s="157">
        <v>0</v>
      </c>
      <c r="MZ5" s="157">
        <v>0</v>
      </c>
      <c r="NA5" s="157">
        <v>0</v>
      </c>
      <c r="NB5" s="158">
        <v>0</v>
      </c>
      <c r="NC5" s="158">
        <v>0</v>
      </c>
      <c r="ND5" s="158">
        <v>0</v>
      </c>
      <c r="NE5" s="158">
        <v>0</v>
      </c>
      <c r="NF5" s="158">
        <v>0</v>
      </c>
      <c r="NG5" s="158">
        <v>0</v>
      </c>
      <c r="NH5" s="158">
        <v>0</v>
      </c>
      <c r="NI5" s="158">
        <v>0</v>
      </c>
      <c r="NJ5" s="159">
        <v>0</v>
      </c>
      <c r="NK5" s="160" t="s">
        <v>635</v>
      </c>
      <c r="NL5" s="160" t="s">
        <v>635</v>
      </c>
      <c r="NM5" s="160" t="s">
        <v>635</v>
      </c>
      <c r="NN5" s="160" t="s">
        <v>635</v>
      </c>
      <c r="NO5" s="160" t="s">
        <v>635</v>
      </c>
      <c r="NP5" s="160" t="s">
        <v>635</v>
      </c>
      <c r="NQ5" s="160" t="s">
        <v>635</v>
      </c>
      <c r="NR5" s="160" t="s">
        <v>635</v>
      </c>
      <c r="NS5" s="161" t="s">
        <v>635</v>
      </c>
      <c r="NT5" s="162">
        <v>0</v>
      </c>
      <c r="NU5" s="162">
        <v>0</v>
      </c>
      <c r="NV5" s="162">
        <v>0</v>
      </c>
      <c r="NW5" s="162">
        <v>0</v>
      </c>
      <c r="NX5" s="162">
        <v>0</v>
      </c>
      <c r="NY5" s="162">
        <v>0</v>
      </c>
      <c r="NZ5" s="162">
        <v>0</v>
      </c>
      <c r="OA5" s="162">
        <v>0</v>
      </c>
      <c r="OB5" s="162">
        <v>0</v>
      </c>
      <c r="OC5" s="142">
        <v>0</v>
      </c>
      <c r="OD5" s="142">
        <v>0</v>
      </c>
      <c r="OE5" s="142">
        <v>0</v>
      </c>
      <c r="OF5" s="142">
        <v>0</v>
      </c>
      <c r="OG5" s="142">
        <v>0</v>
      </c>
      <c r="OH5" s="142">
        <v>0</v>
      </c>
      <c r="OI5" s="142">
        <v>0</v>
      </c>
      <c r="OJ5" s="142">
        <v>0</v>
      </c>
      <c r="OK5" s="142">
        <v>0</v>
      </c>
      <c r="OL5" s="45">
        <v>0</v>
      </c>
      <c r="OM5" s="45">
        <v>0</v>
      </c>
      <c r="ON5" s="45">
        <v>0</v>
      </c>
      <c r="OO5" s="45">
        <v>0</v>
      </c>
      <c r="OP5" s="45">
        <v>0</v>
      </c>
      <c r="OQ5" s="45">
        <v>0</v>
      </c>
      <c r="OR5" s="45">
        <v>0</v>
      </c>
      <c r="OS5" s="45">
        <v>0</v>
      </c>
      <c r="OT5" s="44">
        <v>0</v>
      </c>
      <c r="OU5" s="158" t="s">
        <v>635</v>
      </c>
      <c r="OV5" s="158" t="s">
        <v>635</v>
      </c>
      <c r="OW5" s="158" t="s">
        <v>635</v>
      </c>
      <c r="OX5" s="158" t="s">
        <v>635</v>
      </c>
      <c r="OY5" s="158" t="s">
        <v>635</v>
      </c>
      <c r="OZ5" s="158" t="s">
        <v>635</v>
      </c>
      <c r="PA5" s="158" t="s">
        <v>635</v>
      </c>
      <c r="PB5" s="158" t="s">
        <v>635</v>
      </c>
      <c r="PC5" s="159" t="s">
        <v>635</v>
      </c>
      <c r="PD5" s="152" t="s">
        <v>635</v>
      </c>
      <c r="PE5" s="152" t="s">
        <v>635</v>
      </c>
      <c r="PF5" s="152" t="s">
        <v>635</v>
      </c>
      <c r="PG5" s="152" t="s">
        <v>635</v>
      </c>
      <c r="PH5" s="152" t="s">
        <v>635</v>
      </c>
      <c r="PI5" s="152" t="s">
        <v>635</v>
      </c>
      <c r="PJ5" s="152" t="s">
        <v>635</v>
      </c>
      <c r="PK5" s="152" t="s">
        <v>635</v>
      </c>
      <c r="PL5" s="164" t="s">
        <v>635</v>
      </c>
      <c r="PM5" s="158">
        <v>0</v>
      </c>
      <c r="PN5" s="158">
        <v>0</v>
      </c>
      <c r="PO5" s="158">
        <v>0</v>
      </c>
      <c r="PP5" s="158">
        <v>0</v>
      </c>
      <c r="PQ5" s="158">
        <v>0</v>
      </c>
      <c r="PR5" s="158">
        <v>0</v>
      </c>
      <c r="PS5" s="158">
        <v>0</v>
      </c>
      <c r="PT5" s="158">
        <v>0</v>
      </c>
      <c r="PU5" s="158">
        <v>0</v>
      </c>
      <c r="PV5" s="157">
        <v>0</v>
      </c>
      <c r="PW5" s="157">
        <v>0</v>
      </c>
      <c r="PX5" s="157">
        <v>0</v>
      </c>
      <c r="PY5" s="157">
        <v>0</v>
      </c>
      <c r="PZ5" s="157">
        <v>0</v>
      </c>
      <c r="QA5" s="157">
        <v>0</v>
      </c>
      <c r="QB5" s="157">
        <v>0</v>
      </c>
      <c r="QC5" s="157">
        <v>0</v>
      </c>
      <c r="QD5" s="165">
        <v>0</v>
      </c>
      <c r="QE5" s="166" t="s">
        <v>635</v>
      </c>
      <c r="QF5" s="166" t="s">
        <v>635</v>
      </c>
      <c r="QG5" s="166" t="s">
        <v>635</v>
      </c>
      <c r="QH5" s="166" t="s">
        <v>635</v>
      </c>
      <c r="QI5" s="166" t="s">
        <v>635</v>
      </c>
      <c r="QJ5" s="166" t="s">
        <v>635</v>
      </c>
      <c r="QK5" s="166" t="s">
        <v>635</v>
      </c>
      <c r="QL5" s="166" t="s">
        <v>635</v>
      </c>
      <c r="QM5" s="167" t="s">
        <v>635</v>
      </c>
      <c r="QN5" s="120">
        <v>0</v>
      </c>
      <c r="QO5" s="120">
        <v>0</v>
      </c>
      <c r="QP5" s="120">
        <v>0</v>
      </c>
      <c r="QQ5" s="120">
        <v>0</v>
      </c>
      <c r="QR5" s="120">
        <v>0</v>
      </c>
      <c r="QS5" s="120">
        <v>0</v>
      </c>
      <c r="QT5" s="120">
        <v>0</v>
      </c>
      <c r="QU5" s="120">
        <v>0</v>
      </c>
      <c r="QV5" s="168">
        <v>0</v>
      </c>
      <c r="QW5" s="169">
        <v>0</v>
      </c>
      <c r="QX5" s="169">
        <v>0</v>
      </c>
      <c r="QY5" s="169">
        <v>0</v>
      </c>
      <c r="QZ5" s="169">
        <v>0</v>
      </c>
      <c r="RA5" s="169">
        <v>0</v>
      </c>
      <c r="RB5" s="169">
        <v>0</v>
      </c>
      <c r="RC5" s="169">
        <v>0</v>
      </c>
      <c r="RD5" s="169">
        <v>0</v>
      </c>
      <c r="RE5" s="170">
        <v>0</v>
      </c>
      <c r="RF5" s="136" t="s">
        <v>656</v>
      </c>
      <c r="RG5" s="136" t="s">
        <v>1063</v>
      </c>
      <c r="RH5" s="136" t="s">
        <v>743</v>
      </c>
      <c r="RI5" s="137" t="s">
        <v>711</v>
      </c>
      <c r="RJ5" s="137" t="s">
        <v>1067</v>
      </c>
      <c r="RK5" s="137" t="s">
        <v>635</v>
      </c>
      <c r="RL5" s="105" t="s">
        <v>710</v>
      </c>
      <c r="RM5" s="106" t="s">
        <v>635</v>
      </c>
      <c r="RN5" s="106" t="s">
        <v>635</v>
      </c>
      <c r="RO5" s="171">
        <v>0</v>
      </c>
      <c r="RP5" s="171">
        <v>0</v>
      </c>
      <c r="RQ5" s="171">
        <v>1</v>
      </c>
      <c r="RR5" s="171">
        <v>0</v>
      </c>
      <c r="RS5" s="171">
        <v>0</v>
      </c>
      <c r="RT5" s="171">
        <v>0</v>
      </c>
      <c r="RU5" s="171">
        <v>0</v>
      </c>
      <c r="RV5" s="171">
        <v>0</v>
      </c>
      <c r="RW5" s="172">
        <f t="shared" si="2"/>
        <v>1</v>
      </c>
      <c r="RX5" s="133" t="s">
        <v>635</v>
      </c>
      <c r="RY5" s="133" t="s">
        <v>635</v>
      </c>
      <c r="RZ5" s="133" t="s">
        <v>635</v>
      </c>
      <c r="SA5" s="133" t="s">
        <v>635</v>
      </c>
      <c r="SB5" s="133" t="s">
        <v>635</v>
      </c>
      <c r="SC5" s="133" t="s">
        <v>635</v>
      </c>
      <c r="SD5" s="133" t="s">
        <v>635</v>
      </c>
      <c r="SE5" s="133" t="s">
        <v>635</v>
      </c>
      <c r="SF5" s="189" t="s">
        <v>635</v>
      </c>
      <c r="SG5" s="132" t="s">
        <v>635</v>
      </c>
      <c r="SH5" s="132" t="s">
        <v>635</v>
      </c>
      <c r="SI5" s="132" t="s">
        <v>635</v>
      </c>
      <c r="SJ5" s="132" t="s">
        <v>635</v>
      </c>
      <c r="SK5" s="132" t="s">
        <v>635</v>
      </c>
      <c r="SL5" s="132" t="s">
        <v>635</v>
      </c>
      <c r="SM5" s="132" t="s">
        <v>635</v>
      </c>
      <c r="SN5" s="132" t="s">
        <v>635</v>
      </c>
      <c r="SO5" s="173" t="s">
        <v>635</v>
      </c>
      <c r="SP5" s="142">
        <v>0</v>
      </c>
      <c r="SQ5" s="142">
        <v>0</v>
      </c>
      <c r="SR5" s="142">
        <v>1</v>
      </c>
      <c r="SS5" s="142">
        <v>0</v>
      </c>
      <c r="ST5" s="142">
        <v>0</v>
      </c>
      <c r="SU5" s="142">
        <v>0</v>
      </c>
      <c r="SV5" s="142">
        <v>0</v>
      </c>
      <c r="SW5" s="142">
        <v>0</v>
      </c>
      <c r="SX5" s="240">
        <f>SUBTOTAL(9,SP5:SW5)</f>
        <v>1</v>
      </c>
      <c r="SY5" s="125" t="s">
        <v>635</v>
      </c>
      <c r="SZ5" s="125" t="s">
        <v>635</v>
      </c>
      <c r="TA5" s="125" t="s">
        <v>635</v>
      </c>
      <c r="TB5" s="125" t="s">
        <v>635</v>
      </c>
      <c r="TC5" s="125" t="s">
        <v>635</v>
      </c>
      <c r="TD5" s="125" t="s">
        <v>635</v>
      </c>
      <c r="TE5" s="125" t="s">
        <v>635</v>
      </c>
      <c r="TF5" s="125" t="s">
        <v>635</v>
      </c>
      <c r="TG5" s="175" t="s">
        <v>635</v>
      </c>
      <c r="TH5" s="203">
        <v>0</v>
      </c>
      <c r="TI5" s="203">
        <v>0</v>
      </c>
      <c r="TJ5" s="203">
        <v>1</v>
      </c>
      <c r="TK5" s="203">
        <v>0</v>
      </c>
      <c r="TL5" s="203">
        <v>0</v>
      </c>
      <c r="TM5" s="203">
        <v>0</v>
      </c>
      <c r="TN5" s="203">
        <v>0</v>
      </c>
      <c r="TO5" s="203">
        <v>0</v>
      </c>
      <c r="TP5" s="204">
        <f t="shared" si="5"/>
        <v>1</v>
      </c>
      <c r="TQ5" s="210">
        <v>0</v>
      </c>
      <c r="TR5" s="210">
        <v>0</v>
      </c>
      <c r="TS5" s="210">
        <v>1</v>
      </c>
      <c r="TT5" s="210">
        <v>0</v>
      </c>
      <c r="TU5" s="210">
        <v>0</v>
      </c>
      <c r="TV5" s="210">
        <v>0</v>
      </c>
      <c r="TW5" s="210">
        <v>0</v>
      </c>
      <c r="TX5" s="210">
        <v>0</v>
      </c>
      <c r="TY5" s="211">
        <f t="shared" si="7"/>
        <v>1</v>
      </c>
      <c r="TZ5" s="241">
        <v>0</v>
      </c>
      <c r="UA5" s="241">
        <v>0</v>
      </c>
      <c r="UB5" s="241">
        <v>1</v>
      </c>
      <c r="UC5" s="241">
        <v>0</v>
      </c>
      <c r="UD5" s="241">
        <v>0</v>
      </c>
      <c r="UE5" s="241">
        <v>0</v>
      </c>
      <c r="UF5" s="241">
        <v>0</v>
      </c>
      <c r="UG5" s="241">
        <v>0</v>
      </c>
      <c r="UH5" s="242">
        <f>SUBTOTAL(9,TZ5:UG5)</f>
        <v>1</v>
      </c>
      <c r="UI5" s="171">
        <v>0</v>
      </c>
      <c r="UJ5" s="171">
        <v>0</v>
      </c>
      <c r="UK5" s="171">
        <v>1</v>
      </c>
      <c r="UL5" s="171">
        <v>0</v>
      </c>
      <c r="UM5" s="171">
        <v>0</v>
      </c>
      <c r="UN5" s="171">
        <v>0</v>
      </c>
      <c r="UO5" s="171">
        <v>0</v>
      </c>
      <c r="UP5" s="171">
        <v>0</v>
      </c>
      <c r="UQ5" s="181">
        <f t="shared" si="3"/>
        <v>1</v>
      </c>
      <c r="UR5" s="131" t="s">
        <v>635</v>
      </c>
      <c r="US5" s="131" t="s">
        <v>635</v>
      </c>
      <c r="UT5" s="131" t="s">
        <v>635</v>
      </c>
      <c r="UU5" s="131" t="s">
        <v>635</v>
      </c>
      <c r="UV5" s="131" t="s">
        <v>635</v>
      </c>
      <c r="UW5" s="131" t="s">
        <v>635</v>
      </c>
      <c r="UX5" s="131" t="s">
        <v>635</v>
      </c>
      <c r="UY5" s="131" t="s">
        <v>635</v>
      </c>
      <c r="UZ5" s="182" t="s">
        <v>635</v>
      </c>
      <c r="VA5" s="169">
        <v>0</v>
      </c>
      <c r="VB5" s="169">
        <v>0</v>
      </c>
      <c r="VC5" s="169">
        <v>1</v>
      </c>
      <c r="VD5" s="169">
        <v>0</v>
      </c>
      <c r="VE5" s="169">
        <v>0</v>
      </c>
      <c r="VF5" s="169">
        <v>0</v>
      </c>
      <c r="VG5" s="169">
        <v>0</v>
      </c>
      <c r="VH5" s="169">
        <v>0</v>
      </c>
      <c r="VI5" s="183">
        <f>SUBTOTAL(9,VA5:VH5)</f>
        <v>1</v>
      </c>
      <c r="VJ5" s="177" t="s">
        <v>635</v>
      </c>
      <c r="VK5" s="177" t="s">
        <v>635</v>
      </c>
      <c r="VL5" s="177" t="s">
        <v>635</v>
      </c>
      <c r="VM5" s="177" t="s">
        <v>635</v>
      </c>
      <c r="VN5" s="177" t="s">
        <v>635</v>
      </c>
      <c r="VO5" s="177" t="s">
        <v>635</v>
      </c>
      <c r="VP5" s="177" t="s">
        <v>635</v>
      </c>
      <c r="VQ5" s="177" t="s">
        <v>635</v>
      </c>
      <c r="VR5" s="178" t="s">
        <v>635</v>
      </c>
      <c r="VS5" s="184" t="s">
        <v>635</v>
      </c>
      <c r="VT5" s="184" t="s">
        <v>635</v>
      </c>
      <c r="VU5" s="184" t="s">
        <v>635</v>
      </c>
      <c r="VV5" s="184" t="s">
        <v>635</v>
      </c>
      <c r="VW5" s="184" t="s">
        <v>635</v>
      </c>
      <c r="VX5" s="184" t="s">
        <v>635</v>
      </c>
      <c r="VY5" s="184" t="s">
        <v>635</v>
      </c>
      <c r="VZ5" s="184" t="s">
        <v>635</v>
      </c>
      <c r="WA5" s="185" t="s">
        <v>635</v>
      </c>
      <c r="WB5" s="205">
        <v>0</v>
      </c>
      <c r="WC5" s="205">
        <v>0</v>
      </c>
      <c r="WD5" s="205">
        <v>1</v>
      </c>
      <c r="WE5" s="205">
        <v>0</v>
      </c>
      <c r="WF5" s="205">
        <v>0</v>
      </c>
      <c r="WG5" s="205">
        <v>0</v>
      </c>
      <c r="WH5" s="205">
        <v>0</v>
      </c>
      <c r="WI5" s="205">
        <v>0</v>
      </c>
      <c r="WJ5" s="206">
        <f t="shared" si="4"/>
        <v>1</v>
      </c>
      <c r="WK5" s="212">
        <v>0</v>
      </c>
      <c r="WL5" s="212">
        <v>0</v>
      </c>
      <c r="WM5" s="212">
        <v>1</v>
      </c>
      <c r="WN5" s="212">
        <v>0</v>
      </c>
      <c r="WO5" s="212">
        <v>0</v>
      </c>
      <c r="WP5" s="212">
        <v>0</v>
      </c>
      <c r="WQ5" s="212">
        <v>0</v>
      </c>
      <c r="WR5" s="212">
        <v>0</v>
      </c>
      <c r="WS5" s="188">
        <f t="shared" si="8"/>
        <v>1</v>
      </c>
      <c r="WT5" s="158">
        <v>0</v>
      </c>
      <c r="WU5" s="158">
        <v>0</v>
      </c>
      <c r="WV5" s="158">
        <v>1</v>
      </c>
      <c r="WW5" s="158">
        <v>0</v>
      </c>
      <c r="WX5" s="158">
        <v>0</v>
      </c>
      <c r="WY5" s="158">
        <v>0</v>
      </c>
      <c r="WZ5" s="158">
        <v>0</v>
      </c>
      <c r="XA5" s="158">
        <v>0</v>
      </c>
      <c r="XB5" s="243">
        <f>SUBTOTAL(9,WT5:XA5)</f>
        <v>1</v>
      </c>
      <c r="XC5" s="105" t="s">
        <v>665</v>
      </c>
      <c r="XD5" s="105" t="s">
        <v>635</v>
      </c>
      <c r="XE5" s="105" t="s">
        <v>635</v>
      </c>
      <c r="XF5" s="111" t="s">
        <v>635</v>
      </c>
      <c r="XG5" s="190" t="s">
        <v>635</v>
      </c>
      <c r="XH5" s="190" t="s">
        <v>635</v>
      </c>
      <c r="XI5" s="190" t="s">
        <v>635</v>
      </c>
      <c r="XJ5" s="190" t="s">
        <v>635</v>
      </c>
      <c r="XK5" s="190" t="s">
        <v>635</v>
      </c>
      <c r="XL5" s="190" t="s">
        <v>635</v>
      </c>
      <c r="XM5" s="191" t="s">
        <v>667</v>
      </c>
      <c r="XN5" s="191" t="s">
        <v>668</v>
      </c>
      <c r="XO5" s="191" t="s">
        <v>669</v>
      </c>
      <c r="XP5" s="191" t="s">
        <v>670</v>
      </c>
      <c r="XQ5" s="191" t="s">
        <v>671</v>
      </c>
      <c r="XR5" s="191" t="s">
        <v>672</v>
      </c>
      <c r="XS5" s="191" t="s">
        <v>673</v>
      </c>
      <c r="XT5" s="191" t="s">
        <v>712</v>
      </c>
      <c r="XU5" s="192" t="s">
        <v>635</v>
      </c>
      <c r="XV5" s="192" t="s">
        <v>635</v>
      </c>
      <c r="XW5" s="192" t="s">
        <v>635</v>
      </c>
      <c r="XX5" s="192" t="s">
        <v>635</v>
      </c>
      <c r="XY5" s="192" t="s">
        <v>635</v>
      </c>
      <c r="XZ5" s="192" t="s">
        <v>635</v>
      </c>
      <c r="YA5" s="144" t="s">
        <v>635</v>
      </c>
      <c r="YB5" s="144" t="s">
        <v>635</v>
      </c>
      <c r="YC5" s="144" t="s">
        <v>635</v>
      </c>
      <c r="YD5" s="144" t="s">
        <v>635</v>
      </c>
      <c r="YE5" s="144" t="s">
        <v>635</v>
      </c>
      <c r="YF5" s="144" t="s">
        <v>635</v>
      </c>
      <c r="YG5" s="144" t="s">
        <v>635</v>
      </c>
      <c r="YH5" s="111" t="s">
        <v>635</v>
      </c>
      <c r="YI5" s="111" t="s">
        <v>635</v>
      </c>
      <c r="YJ5" s="111" t="s">
        <v>635</v>
      </c>
      <c r="YK5" s="190" t="s">
        <v>635</v>
      </c>
      <c r="YL5" s="190" t="s">
        <v>635</v>
      </c>
      <c r="YM5" s="190" t="s">
        <v>635</v>
      </c>
      <c r="YN5" s="190" t="s">
        <v>635</v>
      </c>
      <c r="YO5" s="190" t="s">
        <v>635</v>
      </c>
      <c r="YP5" s="130" t="s">
        <v>635</v>
      </c>
      <c r="YQ5" s="130" t="s">
        <v>635</v>
      </c>
      <c r="YR5" s="130" t="s">
        <v>635</v>
      </c>
      <c r="YS5" s="130" t="s">
        <v>635</v>
      </c>
      <c r="YT5" s="130" t="s">
        <v>635</v>
      </c>
      <c r="YU5" s="130" t="s">
        <v>635</v>
      </c>
      <c r="YV5" s="112" t="s">
        <v>635</v>
      </c>
      <c r="YW5" s="112" t="s">
        <v>635</v>
      </c>
      <c r="YX5" s="112" t="s">
        <v>635</v>
      </c>
      <c r="YY5" s="112" t="s">
        <v>635</v>
      </c>
      <c r="YZ5" s="105" t="s">
        <v>674</v>
      </c>
      <c r="ZA5" s="105" t="s">
        <v>635</v>
      </c>
      <c r="ZB5" s="126" t="s">
        <v>635</v>
      </c>
      <c r="ZC5" s="126" t="s">
        <v>635</v>
      </c>
      <c r="ZD5" s="126" t="s">
        <v>635</v>
      </c>
      <c r="ZE5" s="126" t="s">
        <v>635</v>
      </c>
      <c r="ZF5" s="126" t="s">
        <v>635</v>
      </c>
      <c r="ZG5" s="125" t="s">
        <v>713</v>
      </c>
      <c r="ZH5" s="125" t="s">
        <v>635</v>
      </c>
      <c r="ZI5" s="125" t="s">
        <v>635</v>
      </c>
      <c r="ZJ5" s="125" t="s">
        <v>635</v>
      </c>
      <c r="ZK5" s="125" t="s">
        <v>635</v>
      </c>
      <c r="ZL5" s="125" t="s">
        <v>635</v>
      </c>
      <c r="ZM5" s="125" t="s">
        <v>635</v>
      </c>
      <c r="ZN5" s="125" t="s">
        <v>635</v>
      </c>
      <c r="ZO5" s="147" t="s">
        <v>635</v>
      </c>
      <c r="ZP5" s="147" t="s">
        <v>635</v>
      </c>
      <c r="ZQ5" s="147" t="s">
        <v>635</v>
      </c>
      <c r="ZR5" s="147" t="s">
        <v>635</v>
      </c>
      <c r="ZS5" s="147" t="s">
        <v>635</v>
      </c>
      <c r="ZT5" s="184" t="s">
        <v>635</v>
      </c>
      <c r="ZU5" s="184">
        <v>2</v>
      </c>
      <c r="ZV5" s="184" t="s">
        <v>635</v>
      </c>
      <c r="ZW5" s="184" t="s">
        <v>635</v>
      </c>
      <c r="ZX5" s="131">
        <v>1</v>
      </c>
      <c r="ZY5" s="131" t="s">
        <v>635</v>
      </c>
      <c r="ZZ5" s="131" t="s">
        <v>635</v>
      </c>
      <c r="AAA5" s="131" t="s">
        <v>635</v>
      </c>
      <c r="AAB5" s="132">
        <v>2</v>
      </c>
      <c r="AAC5" s="132" t="s">
        <v>635</v>
      </c>
      <c r="AAD5" s="132" t="s">
        <v>635</v>
      </c>
      <c r="AAE5" s="193" t="s">
        <v>635</v>
      </c>
      <c r="AAF5" s="102">
        <v>12</v>
      </c>
      <c r="AAG5" s="102" t="s">
        <v>635</v>
      </c>
      <c r="AAH5" s="102" t="s">
        <v>635</v>
      </c>
      <c r="AAI5" s="102" t="s">
        <v>635</v>
      </c>
      <c r="AAJ5" s="125">
        <v>2</v>
      </c>
      <c r="AAK5" s="125" t="s">
        <v>635</v>
      </c>
      <c r="AAL5" s="125" t="s">
        <v>635</v>
      </c>
      <c r="AAM5" s="125" t="s">
        <v>635</v>
      </c>
      <c r="AAN5" s="131">
        <v>2</v>
      </c>
      <c r="AAO5" s="131" t="s">
        <v>635</v>
      </c>
      <c r="AAP5" s="131" t="s">
        <v>635</v>
      </c>
      <c r="AAQ5" s="131" t="s">
        <v>635</v>
      </c>
      <c r="AAR5" s="149">
        <v>2</v>
      </c>
      <c r="AAS5" s="149" t="s">
        <v>635</v>
      </c>
      <c r="AAT5" s="149" t="s">
        <v>635</v>
      </c>
      <c r="AAU5" s="149" t="s">
        <v>635</v>
      </c>
      <c r="AAV5" s="184">
        <v>1</v>
      </c>
      <c r="AAW5" s="184" t="s">
        <v>635</v>
      </c>
      <c r="AAX5" s="184" t="s">
        <v>635</v>
      </c>
      <c r="AAY5" s="184" t="s">
        <v>635</v>
      </c>
      <c r="AAZ5" s="103" t="s">
        <v>632</v>
      </c>
      <c r="ABA5" s="100" t="s">
        <v>679</v>
      </c>
      <c r="ABB5" s="100" t="s">
        <v>635</v>
      </c>
      <c r="ABC5" s="100" t="s">
        <v>635</v>
      </c>
      <c r="ABD5" s="100" t="s">
        <v>635</v>
      </c>
      <c r="ABE5" s="100" t="s">
        <v>635</v>
      </c>
      <c r="ABF5" s="103" t="s">
        <v>635</v>
      </c>
      <c r="ABG5" s="194">
        <v>70000</v>
      </c>
      <c r="ABH5" s="195" t="s">
        <v>754</v>
      </c>
      <c r="ABI5" s="195" t="s">
        <v>716</v>
      </c>
      <c r="ABJ5" s="195" t="s">
        <v>832</v>
      </c>
      <c r="ABK5" s="195" t="s">
        <v>635</v>
      </c>
      <c r="ABL5" s="177" t="s">
        <v>635</v>
      </c>
      <c r="ABM5" s="177" t="s">
        <v>635</v>
      </c>
      <c r="ABN5" s="177" t="s">
        <v>635</v>
      </c>
      <c r="ABO5" s="195" t="s">
        <v>635</v>
      </c>
      <c r="ABP5" s="112" t="s">
        <v>682</v>
      </c>
      <c r="ABQ5" s="112" t="s">
        <v>635</v>
      </c>
      <c r="ABR5" s="112" t="s">
        <v>635</v>
      </c>
      <c r="ABS5" s="103" t="s">
        <v>632</v>
      </c>
      <c r="ABT5" s="103" t="s">
        <v>632</v>
      </c>
      <c r="ABU5" s="196" t="s">
        <v>683</v>
      </c>
      <c r="ABV5" s="196" t="s">
        <v>718</v>
      </c>
      <c r="ABW5" s="196" t="s">
        <v>790</v>
      </c>
      <c r="ABX5" s="196" t="s">
        <v>635</v>
      </c>
      <c r="ABY5" s="196" t="s">
        <v>635</v>
      </c>
      <c r="ABZ5" s="196" t="s">
        <v>635</v>
      </c>
      <c r="ACA5" s="196" t="s">
        <v>635</v>
      </c>
      <c r="ACB5" s="97" t="s">
        <v>626</v>
      </c>
      <c r="ACC5" s="97" t="s">
        <v>632</v>
      </c>
      <c r="ACD5" s="112" t="s">
        <v>685</v>
      </c>
      <c r="ACE5" s="112" t="s">
        <v>635</v>
      </c>
      <c r="ACF5" s="112" t="s">
        <v>635</v>
      </c>
      <c r="ACG5" s="112" t="s">
        <v>635</v>
      </c>
      <c r="ACH5" s="97" t="s">
        <v>1068</v>
      </c>
      <c r="ACI5" s="97" t="s">
        <v>1069</v>
      </c>
      <c r="ACJ5" s="97"/>
    </row>
    <row r="6" spans="1:764" ht="15" customHeight="1">
      <c r="A6">
        <v>44</v>
      </c>
      <c r="B6" s="97" t="s">
        <v>1363</v>
      </c>
      <c r="C6" s="97" t="s">
        <v>1364</v>
      </c>
      <c r="D6" s="97" t="s">
        <v>618</v>
      </c>
      <c r="E6" s="97" t="s">
        <v>1365</v>
      </c>
      <c r="F6" s="98" t="s">
        <v>1366</v>
      </c>
      <c r="G6" s="98" t="s">
        <v>1367</v>
      </c>
      <c r="H6" s="99">
        <v>34.979309999999998</v>
      </c>
      <c r="I6" s="99">
        <v>0.90129700000000001</v>
      </c>
      <c r="J6" s="98" t="s">
        <v>1189</v>
      </c>
      <c r="K6" s="98" t="s">
        <v>1190</v>
      </c>
      <c r="L6" s="98" t="s">
        <v>1368</v>
      </c>
      <c r="M6" s="100" t="s">
        <v>1369</v>
      </c>
      <c r="N6" s="101">
        <v>721435558</v>
      </c>
      <c r="O6" s="102">
        <v>0</v>
      </c>
      <c r="P6" s="100">
        <v>0.90085800000000005</v>
      </c>
      <c r="Q6" s="100">
        <v>34.972602999999999</v>
      </c>
      <c r="R6" s="100">
        <v>1795.3</v>
      </c>
      <c r="S6" s="100">
        <v>4.7</v>
      </c>
      <c r="T6" s="103" t="s">
        <v>626</v>
      </c>
      <c r="U6" s="97" t="s">
        <v>629</v>
      </c>
      <c r="V6" s="97" t="s">
        <v>699</v>
      </c>
      <c r="W6" s="97" t="s">
        <v>629</v>
      </c>
      <c r="X6" s="97" t="s">
        <v>700</v>
      </c>
      <c r="Y6" s="97" t="s">
        <v>631</v>
      </c>
      <c r="Z6" s="103" t="s">
        <v>632</v>
      </c>
      <c r="AA6" s="104" t="s">
        <v>633</v>
      </c>
      <c r="AB6" s="104" t="s">
        <v>634</v>
      </c>
      <c r="AC6" s="104" t="s">
        <v>635</v>
      </c>
      <c r="AD6" s="104" t="s">
        <v>635</v>
      </c>
      <c r="AE6" s="104" t="s">
        <v>635</v>
      </c>
      <c r="AF6" s="103">
        <v>5</v>
      </c>
      <c r="AG6" s="103">
        <v>2</v>
      </c>
      <c r="AH6" s="97" t="s">
        <v>636</v>
      </c>
      <c r="AI6" s="97" t="s">
        <v>637</v>
      </c>
      <c r="AJ6" s="97" t="s">
        <v>638</v>
      </c>
      <c r="AK6" s="97" t="s">
        <v>639</v>
      </c>
      <c r="AL6" s="105" t="s">
        <v>640</v>
      </c>
      <c r="AM6" s="106" t="s">
        <v>702</v>
      </c>
      <c r="AN6" s="106" t="s">
        <v>635</v>
      </c>
      <c r="AO6" s="106" t="s">
        <v>635</v>
      </c>
      <c r="AP6" s="97" t="s">
        <v>642</v>
      </c>
      <c r="AQ6" s="97" t="s">
        <v>635</v>
      </c>
      <c r="AR6" s="103" t="s">
        <v>635</v>
      </c>
      <c r="AS6" s="97" t="s">
        <v>874</v>
      </c>
      <c r="AT6" s="103" t="s">
        <v>635</v>
      </c>
      <c r="AU6" s="103" t="s">
        <v>635</v>
      </c>
      <c r="AV6" s="106" t="s">
        <v>632</v>
      </c>
      <c r="AW6" s="105" t="s">
        <v>640</v>
      </c>
      <c r="AX6" s="103" t="s">
        <v>635</v>
      </c>
      <c r="AY6" s="105" t="s">
        <v>640</v>
      </c>
      <c r="AZ6" s="107" t="s">
        <v>635</v>
      </c>
      <c r="BA6" s="105" t="s">
        <v>640</v>
      </c>
      <c r="BB6" s="107" t="s">
        <v>702</v>
      </c>
      <c r="BC6" s="106" t="s">
        <v>640</v>
      </c>
      <c r="BD6" s="103" t="s">
        <v>635</v>
      </c>
      <c r="BE6" s="106" t="s">
        <v>626</v>
      </c>
      <c r="BF6" s="103" t="s">
        <v>635</v>
      </c>
      <c r="BG6" s="103" t="s">
        <v>635</v>
      </c>
      <c r="BH6" s="103" t="s">
        <v>635</v>
      </c>
      <c r="BI6" s="97" t="s">
        <v>640</v>
      </c>
      <c r="BJ6" s="108" t="s">
        <v>643</v>
      </c>
      <c r="BK6" s="108" t="s">
        <v>875</v>
      </c>
      <c r="BL6" s="108" t="s">
        <v>635</v>
      </c>
      <c r="BM6" s="108" t="s">
        <v>635</v>
      </c>
      <c r="BN6" s="108" t="s">
        <v>635</v>
      </c>
      <c r="BO6" s="103" t="s">
        <v>632</v>
      </c>
      <c r="BP6" s="103" t="s">
        <v>702</v>
      </c>
      <c r="BQ6" s="103" t="s">
        <v>635</v>
      </c>
      <c r="BR6" s="109" t="s">
        <v>776</v>
      </c>
      <c r="BS6" s="109" t="s">
        <v>635</v>
      </c>
      <c r="BT6" s="110" t="s">
        <v>635</v>
      </c>
      <c r="BU6" s="110" t="s">
        <v>635</v>
      </c>
      <c r="BV6" s="109" t="s">
        <v>635</v>
      </c>
      <c r="BW6" s="97" t="s">
        <v>777</v>
      </c>
      <c r="BX6" s="97"/>
      <c r="BY6" s="97" t="s">
        <v>1370</v>
      </c>
      <c r="BZ6" s="97" t="s">
        <v>779</v>
      </c>
      <c r="CA6" s="111" t="s">
        <v>635</v>
      </c>
      <c r="CB6" s="111" t="s">
        <v>635</v>
      </c>
      <c r="CC6" s="111" t="s">
        <v>635</v>
      </c>
      <c r="CD6" s="106" t="s">
        <v>635</v>
      </c>
      <c r="CE6" s="111" t="s">
        <v>635</v>
      </c>
      <c r="CF6" s="103">
        <v>3</v>
      </c>
      <c r="CG6" s="103">
        <v>5</v>
      </c>
      <c r="CH6" s="112" t="s">
        <v>649</v>
      </c>
      <c r="CI6" s="113" t="s">
        <v>702</v>
      </c>
      <c r="CJ6" s="113" t="s">
        <v>635</v>
      </c>
      <c r="CK6" s="113" t="s">
        <v>635</v>
      </c>
      <c r="CL6" s="103">
        <v>5</v>
      </c>
      <c r="CM6" s="114">
        <v>750</v>
      </c>
      <c r="CN6" s="103">
        <v>4</v>
      </c>
      <c r="CO6" s="106">
        <v>200</v>
      </c>
      <c r="CP6" s="103" t="s">
        <v>635</v>
      </c>
      <c r="CQ6" s="106" t="s">
        <v>635</v>
      </c>
      <c r="CR6" s="103" t="s">
        <v>635</v>
      </c>
      <c r="CS6" s="106" t="s">
        <v>635</v>
      </c>
      <c r="CT6" s="103" t="s">
        <v>635</v>
      </c>
      <c r="CU6" s="106" t="s">
        <v>635</v>
      </c>
      <c r="CV6" s="103" t="s">
        <v>635</v>
      </c>
      <c r="CW6" s="103" t="s">
        <v>635</v>
      </c>
      <c r="CX6" s="111" t="s">
        <v>651</v>
      </c>
      <c r="CY6" s="106" t="s">
        <v>635</v>
      </c>
      <c r="CZ6" s="115">
        <v>0</v>
      </c>
      <c r="DA6" s="115">
        <v>1</v>
      </c>
      <c r="DB6" s="116">
        <f t="shared" si="6"/>
        <v>1</v>
      </c>
      <c r="DC6" s="117" t="s">
        <v>651</v>
      </c>
      <c r="DD6" s="118" t="s">
        <v>635</v>
      </c>
      <c r="DE6" s="198">
        <v>0</v>
      </c>
      <c r="DF6" s="198">
        <v>1</v>
      </c>
      <c r="DG6" s="200">
        <f>SUBTOTAL(9,DE6:DF6)</f>
        <v>1</v>
      </c>
      <c r="DH6" s="106" t="s">
        <v>635</v>
      </c>
      <c r="DI6" s="106" t="s">
        <v>635</v>
      </c>
      <c r="DJ6" s="121" t="s">
        <v>635</v>
      </c>
      <c r="DK6" s="122" t="s">
        <v>635</v>
      </c>
      <c r="DL6" s="123" t="s">
        <v>635</v>
      </c>
      <c r="DM6" s="123" t="s">
        <v>635</v>
      </c>
      <c r="DN6" s="124" t="s">
        <v>635</v>
      </c>
      <c r="DO6" s="124" t="s">
        <v>635</v>
      </c>
      <c r="DP6" s="124" t="s">
        <v>635</v>
      </c>
      <c r="DQ6" s="125" t="s">
        <v>635</v>
      </c>
      <c r="DR6" s="125" t="s">
        <v>635</v>
      </c>
      <c r="DS6" s="125" t="s">
        <v>635</v>
      </c>
      <c r="DT6" s="106" t="s">
        <v>635</v>
      </c>
      <c r="DU6" s="106" t="s">
        <v>635</v>
      </c>
      <c r="DV6" s="106" t="s">
        <v>635</v>
      </c>
      <c r="DW6" s="126" t="s">
        <v>635</v>
      </c>
      <c r="DX6" s="126" t="s">
        <v>635</v>
      </c>
      <c r="DY6" s="126" t="s">
        <v>635</v>
      </c>
      <c r="DZ6" s="97" t="s">
        <v>635</v>
      </c>
      <c r="EA6" s="103" t="s">
        <v>626</v>
      </c>
      <c r="EB6" s="97" t="s">
        <v>635</v>
      </c>
      <c r="EC6" s="103" t="s">
        <v>626</v>
      </c>
      <c r="ED6" s="103" t="s">
        <v>635</v>
      </c>
      <c r="EE6" s="103" t="s">
        <v>635</v>
      </c>
      <c r="EF6" s="127" t="s">
        <v>651</v>
      </c>
      <c r="EG6" s="127" t="s">
        <v>635</v>
      </c>
      <c r="EH6" s="103" t="s">
        <v>651</v>
      </c>
      <c r="EI6" s="97" t="s">
        <v>640</v>
      </c>
      <c r="EJ6" s="97" t="s">
        <v>640</v>
      </c>
      <c r="EK6" s="122" t="s">
        <v>635</v>
      </c>
      <c r="EL6" s="122" t="s">
        <v>635</v>
      </c>
      <c r="EM6" s="122" t="s">
        <v>635</v>
      </c>
      <c r="EN6" s="122" t="s">
        <v>635</v>
      </c>
      <c r="EO6" s="128" t="s">
        <v>635</v>
      </c>
      <c r="EP6" s="128" t="s">
        <v>635</v>
      </c>
      <c r="EQ6" s="128" t="s">
        <v>635</v>
      </c>
      <c r="ER6" s="128" t="s">
        <v>635</v>
      </c>
      <c r="ES6" s="129" t="s">
        <v>635</v>
      </c>
      <c r="ET6" s="129" t="s">
        <v>635</v>
      </c>
      <c r="EU6" s="129" t="s">
        <v>635</v>
      </c>
      <c r="EV6" s="129" t="s">
        <v>635</v>
      </c>
      <c r="EW6" s="97" t="s">
        <v>805</v>
      </c>
      <c r="EX6" s="97" t="s">
        <v>805</v>
      </c>
      <c r="EY6" s="103" t="s">
        <v>805</v>
      </c>
      <c r="EZ6" s="107" t="s">
        <v>1371</v>
      </c>
      <c r="FA6" s="97" t="s">
        <v>635</v>
      </c>
      <c r="FB6" s="130" t="s">
        <v>656</v>
      </c>
      <c r="FC6" s="130" t="s">
        <v>743</v>
      </c>
      <c r="FD6" s="131" t="s">
        <v>806</v>
      </c>
      <c r="FE6" s="131" t="s">
        <v>708</v>
      </c>
      <c r="FF6" s="131" t="s">
        <v>635</v>
      </c>
      <c r="FG6" s="131" t="s">
        <v>635</v>
      </c>
      <c r="FH6" s="131" t="s">
        <v>635</v>
      </c>
      <c r="FI6" s="132">
        <v>5</v>
      </c>
      <c r="FJ6" s="133" t="s">
        <v>635</v>
      </c>
      <c r="FK6" s="103" t="s">
        <v>635</v>
      </c>
      <c r="FL6" s="134" t="s">
        <v>635</v>
      </c>
      <c r="FM6" s="135">
        <v>100</v>
      </c>
      <c r="FN6" s="135">
        <v>5</v>
      </c>
      <c r="FO6" s="135">
        <v>7</v>
      </c>
      <c r="FP6" s="103" t="s">
        <v>635</v>
      </c>
      <c r="FQ6" s="132">
        <v>50</v>
      </c>
      <c r="FR6" s="133" t="s">
        <v>635</v>
      </c>
      <c r="FS6" s="103" t="s">
        <v>635</v>
      </c>
      <c r="FT6" s="134" t="s">
        <v>635</v>
      </c>
      <c r="FU6" s="135">
        <v>4</v>
      </c>
      <c r="FV6" s="135">
        <v>4</v>
      </c>
      <c r="FW6" s="131">
        <v>5</v>
      </c>
      <c r="FX6" s="103" t="s">
        <v>635</v>
      </c>
      <c r="FY6" s="100" t="s">
        <v>657</v>
      </c>
      <c r="FZ6" s="102" t="s">
        <v>658</v>
      </c>
      <c r="GA6" s="102">
        <v>12</v>
      </c>
      <c r="GB6" s="102">
        <v>12</v>
      </c>
      <c r="GC6" s="136" t="s">
        <v>658</v>
      </c>
      <c r="GD6" s="137" t="s">
        <v>635</v>
      </c>
      <c r="GE6" s="137">
        <v>0</v>
      </c>
      <c r="GF6" s="137">
        <v>24</v>
      </c>
      <c r="GG6" s="125" t="s">
        <v>635</v>
      </c>
      <c r="GH6" s="125" t="s">
        <v>635</v>
      </c>
      <c r="GI6" s="125" t="s">
        <v>635</v>
      </c>
      <c r="GJ6" s="125" t="s">
        <v>635</v>
      </c>
      <c r="GK6" s="122" t="s">
        <v>635</v>
      </c>
      <c r="GL6" s="122" t="s">
        <v>635</v>
      </c>
      <c r="GM6" s="122" t="s">
        <v>635</v>
      </c>
      <c r="GN6" s="122" t="s">
        <v>635</v>
      </c>
      <c r="GO6" s="135" t="s">
        <v>635</v>
      </c>
      <c r="GP6" s="135" t="s">
        <v>635</v>
      </c>
      <c r="GQ6" s="135" t="s">
        <v>635</v>
      </c>
      <c r="GR6" s="134" t="s">
        <v>635</v>
      </c>
      <c r="GS6" s="134" t="s">
        <v>635</v>
      </c>
      <c r="GT6" s="134" t="s">
        <v>635</v>
      </c>
      <c r="GU6" s="126" t="s">
        <v>635</v>
      </c>
      <c r="GV6" s="126" t="s">
        <v>635</v>
      </c>
      <c r="GW6" s="126" t="s">
        <v>635</v>
      </c>
      <c r="GX6" s="145" t="s">
        <v>635</v>
      </c>
      <c r="GY6" s="145" t="s">
        <v>635</v>
      </c>
      <c r="GZ6" s="145" t="s">
        <v>635</v>
      </c>
      <c r="HA6" s="139" t="s">
        <v>658</v>
      </c>
      <c r="HB6" s="140" t="s">
        <v>635</v>
      </c>
      <c r="HC6" s="123">
        <v>0</v>
      </c>
      <c r="HD6" s="123">
        <v>24</v>
      </c>
      <c r="HE6" s="127" t="s">
        <v>658</v>
      </c>
      <c r="HF6" s="131" t="s">
        <v>635</v>
      </c>
      <c r="HG6" s="131">
        <v>0</v>
      </c>
      <c r="HH6" s="131">
        <v>24</v>
      </c>
      <c r="HI6" s="141" t="s">
        <v>657</v>
      </c>
      <c r="HJ6" s="141" t="s">
        <v>658</v>
      </c>
      <c r="HK6" s="141">
        <v>12</v>
      </c>
      <c r="HL6" s="141">
        <v>12</v>
      </c>
      <c r="HM6" s="131" t="s">
        <v>657</v>
      </c>
      <c r="HN6" s="131" t="s">
        <v>658</v>
      </c>
      <c r="HO6" s="131">
        <v>12</v>
      </c>
      <c r="HP6" s="131">
        <v>12</v>
      </c>
      <c r="HQ6" s="106" t="s">
        <v>657</v>
      </c>
      <c r="HR6" s="106" t="s">
        <v>658</v>
      </c>
      <c r="HS6" s="106">
        <v>12</v>
      </c>
      <c r="HT6" s="106">
        <v>12</v>
      </c>
      <c r="HU6" s="132" t="s">
        <v>657</v>
      </c>
      <c r="HV6" s="132" t="s">
        <v>658</v>
      </c>
      <c r="HW6" s="132">
        <v>12</v>
      </c>
      <c r="HX6" s="132">
        <v>12</v>
      </c>
      <c r="HY6" s="118" t="s">
        <v>635</v>
      </c>
      <c r="HZ6" s="118" t="s">
        <v>635</v>
      </c>
      <c r="IA6" s="118" t="s">
        <v>635</v>
      </c>
      <c r="IB6" s="118" t="s">
        <v>635</v>
      </c>
      <c r="IC6" s="125" t="s">
        <v>635</v>
      </c>
      <c r="ID6" s="125" t="s">
        <v>635</v>
      </c>
      <c r="IE6" s="125" t="s">
        <v>635</v>
      </c>
      <c r="IF6" s="125" t="s">
        <v>635</v>
      </c>
      <c r="IG6" s="105" t="s">
        <v>659</v>
      </c>
      <c r="IH6" s="105" t="s">
        <v>660</v>
      </c>
      <c r="II6" s="105" t="s">
        <v>661</v>
      </c>
      <c r="IJ6" s="105" t="s">
        <v>662</v>
      </c>
      <c r="IK6" s="105" t="s">
        <v>855</v>
      </c>
      <c r="IL6" s="105" t="s">
        <v>856</v>
      </c>
      <c r="IM6" s="105" t="s">
        <v>635</v>
      </c>
      <c r="IN6" s="105" t="s">
        <v>635</v>
      </c>
      <c r="IO6" s="105" t="s">
        <v>635</v>
      </c>
      <c r="IP6" s="103">
        <v>6</v>
      </c>
      <c r="IQ6" s="102" t="s">
        <v>709</v>
      </c>
      <c r="IR6" s="102" t="s">
        <v>635</v>
      </c>
      <c r="IS6" s="142">
        <v>0</v>
      </c>
      <c r="IT6" s="142">
        <v>1</v>
      </c>
      <c r="IU6" s="128" t="s">
        <v>635</v>
      </c>
      <c r="IV6" s="128" t="s">
        <v>635</v>
      </c>
      <c r="IW6" s="143" t="s">
        <v>635</v>
      </c>
      <c r="IX6" s="143" t="s">
        <v>635</v>
      </c>
      <c r="IY6" s="124" t="s">
        <v>635</v>
      </c>
      <c r="IZ6" s="124" t="s">
        <v>635</v>
      </c>
      <c r="JA6" s="124" t="s">
        <v>635</v>
      </c>
      <c r="JB6" s="123" t="s">
        <v>635</v>
      </c>
      <c r="JC6" s="123" t="s">
        <v>635</v>
      </c>
      <c r="JD6" s="123" t="s">
        <v>635</v>
      </c>
      <c r="JE6" s="144" t="s">
        <v>635</v>
      </c>
      <c r="JF6" s="144" t="s">
        <v>635</v>
      </c>
      <c r="JG6" s="144" t="s">
        <v>635</v>
      </c>
      <c r="JH6" s="141" t="s">
        <v>635</v>
      </c>
      <c r="JI6" s="141" t="s">
        <v>635</v>
      </c>
      <c r="JJ6" s="141" t="s">
        <v>635</v>
      </c>
      <c r="JK6" s="144" t="s">
        <v>635</v>
      </c>
      <c r="JL6" s="144" t="s">
        <v>635</v>
      </c>
      <c r="JM6" s="144" t="s">
        <v>635</v>
      </c>
      <c r="JN6" s="135" t="s">
        <v>635</v>
      </c>
      <c r="JO6" s="135" t="s">
        <v>635</v>
      </c>
      <c r="JP6" s="135" t="s">
        <v>635</v>
      </c>
      <c r="JQ6" s="144" t="s">
        <v>635</v>
      </c>
      <c r="JR6" s="144" t="s">
        <v>635</v>
      </c>
      <c r="JS6" s="208" t="s">
        <v>635</v>
      </c>
      <c r="JT6" s="208" t="s">
        <v>635</v>
      </c>
      <c r="JU6" s="145" t="s">
        <v>635</v>
      </c>
      <c r="JV6" s="145" t="s">
        <v>635</v>
      </c>
      <c r="JW6" s="209" t="s">
        <v>635</v>
      </c>
      <c r="JX6" s="209" t="s">
        <v>635</v>
      </c>
      <c r="JY6" s="141" t="s">
        <v>709</v>
      </c>
      <c r="JZ6" s="141" t="s">
        <v>635</v>
      </c>
      <c r="KA6" s="150">
        <v>0</v>
      </c>
      <c r="KB6" s="150">
        <v>1</v>
      </c>
      <c r="KC6" s="128" t="s">
        <v>709</v>
      </c>
      <c r="KD6" s="128" t="s">
        <v>635</v>
      </c>
      <c r="KE6" s="143">
        <v>0</v>
      </c>
      <c r="KF6" s="143">
        <v>1</v>
      </c>
      <c r="KG6" s="166" t="s">
        <v>709</v>
      </c>
      <c r="KH6" s="166" t="s">
        <v>635</v>
      </c>
      <c r="KI6" s="166">
        <v>0</v>
      </c>
      <c r="KJ6" s="166">
        <v>1</v>
      </c>
      <c r="KK6" s="147" t="s">
        <v>709</v>
      </c>
      <c r="KL6" s="147" t="s">
        <v>635</v>
      </c>
      <c r="KM6" s="160">
        <v>0</v>
      </c>
      <c r="KN6" s="160">
        <v>1</v>
      </c>
      <c r="KO6" s="148" t="s">
        <v>635</v>
      </c>
      <c r="KP6" s="148" t="s">
        <v>635</v>
      </c>
      <c r="KQ6" s="148" t="s">
        <v>635</v>
      </c>
      <c r="KR6" s="148" t="s">
        <v>635</v>
      </c>
      <c r="KS6" s="149" t="s">
        <v>635</v>
      </c>
      <c r="KT6" s="149" t="s">
        <v>635</v>
      </c>
      <c r="KU6" s="149" t="s">
        <v>635</v>
      </c>
      <c r="KV6" s="149" t="s">
        <v>635</v>
      </c>
      <c r="KW6" s="105" t="s">
        <v>748</v>
      </c>
      <c r="KX6" s="106" t="s">
        <v>710</v>
      </c>
      <c r="KY6" s="106" t="s">
        <v>635</v>
      </c>
      <c r="KZ6" s="150">
        <v>0</v>
      </c>
      <c r="LA6" s="150">
        <v>0.8</v>
      </c>
      <c r="LB6" s="150">
        <v>0.2</v>
      </c>
      <c r="LC6" s="150">
        <v>0</v>
      </c>
      <c r="LD6" s="150">
        <v>0</v>
      </c>
      <c r="LE6" s="150">
        <v>0</v>
      </c>
      <c r="LF6" s="150">
        <v>0</v>
      </c>
      <c r="LG6" s="150">
        <v>0</v>
      </c>
      <c r="LH6" s="151">
        <f t="shared" si="0"/>
        <v>1</v>
      </c>
      <c r="LI6" s="152">
        <v>0</v>
      </c>
      <c r="LJ6" s="152">
        <v>0.8</v>
      </c>
      <c r="LK6" s="152">
        <v>0.2</v>
      </c>
      <c r="LL6" s="152">
        <v>0</v>
      </c>
      <c r="LM6" s="152">
        <v>0</v>
      </c>
      <c r="LN6" s="152">
        <v>0</v>
      </c>
      <c r="LO6" s="152">
        <v>0</v>
      </c>
      <c r="LP6" s="152">
        <v>0</v>
      </c>
      <c r="LQ6" s="153">
        <f t="shared" si="1"/>
        <v>1</v>
      </c>
      <c r="LR6" s="142">
        <v>0</v>
      </c>
      <c r="LS6" s="142">
        <v>0</v>
      </c>
      <c r="LT6" s="142">
        <v>0</v>
      </c>
      <c r="LU6" s="142">
        <v>0</v>
      </c>
      <c r="LV6" s="142">
        <v>0</v>
      </c>
      <c r="LW6" s="142">
        <v>0</v>
      </c>
      <c r="LX6" s="142">
        <v>0</v>
      </c>
      <c r="LY6" s="142">
        <v>0</v>
      </c>
      <c r="LZ6" s="142">
        <v>0</v>
      </c>
      <c r="MA6" s="45" t="s">
        <v>635</v>
      </c>
      <c r="MB6" s="45" t="s">
        <v>635</v>
      </c>
      <c r="MC6" s="45" t="s">
        <v>635</v>
      </c>
      <c r="MD6" s="45" t="s">
        <v>635</v>
      </c>
      <c r="ME6" s="45" t="s">
        <v>635</v>
      </c>
      <c r="MF6" s="45" t="s">
        <v>635</v>
      </c>
      <c r="MG6" s="45" t="s">
        <v>635</v>
      </c>
      <c r="MH6" s="45" t="s">
        <v>635</v>
      </c>
      <c r="MI6" s="44" t="s">
        <v>635</v>
      </c>
      <c r="MJ6" s="155" t="s">
        <v>635</v>
      </c>
      <c r="MK6" s="155" t="s">
        <v>635</v>
      </c>
      <c r="ML6" s="155" t="s">
        <v>635</v>
      </c>
      <c r="MM6" s="155" t="s">
        <v>635</v>
      </c>
      <c r="MN6" s="155" t="s">
        <v>635</v>
      </c>
      <c r="MO6" s="155" t="s">
        <v>635</v>
      </c>
      <c r="MP6" s="155" t="s">
        <v>635</v>
      </c>
      <c r="MQ6" s="155" t="s">
        <v>635</v>
      </c>
      <c r="MR6" s="156" t="s">
        <v>635</v>
      </c>
      <c r="MS6" s="157" t="s">
        <v>635</v>
      </c>
      <c r="MT6" s="157" t="s">
        <v>635</v>
      </c>
      <c r="MU6" s="157" t="s">
        <v>635</v>
      </c>
      <c r="MV6" s="157" t="s">
        <v>635</v>
      </c>
      <c r="MW6" s="157" t="s">
        <v>635</v>
      </c>
      <c r="MX6" s="157" t="s">
        <v>635</v>
      </c>
      <c r="MY6" s="157" t="s">
        <v>635</v>
      </c>
      <c r="MZ6" s="157" t="s">
        <v>635</v>
      </c>
      <c r="NA6" s="157" t="s">
        <v>635</v>
      </c>
      <c r="NB6" s="158">
        <v>0</v>
      </c>
      <c r="NC6" s="158">
        <v>0</v>
      </c>
      <c r="ND6" s="158">
        <v>0</v>
      </c>
      <c r="NE6" s="158">
        <v>0</v>
      </c>
      <c r="NF6" s="158">
        <v>0</v>
      </c>
      <c r="NG6" s="158">
        <v>0</v>
      </c>
      <c r="NH6" s="158">
        <v>0</v>
      </c>
      <c r="NI6" s="158">
        <v>0</v>
      </c>
      <c r="NJ6" s="159">
        <v>0</v>
      </c>
      <c r="NK6" s="160">
        <v>0</v>
      </c>
      <c r="NL6" s="160">
        <v>0</v>
      </c>
      <c r="NM6" s="160">
        <v>0</v>
      </c>
      <c r="NN6" s="160">
        <v>0</v>
      </c>
      <c r="NO6" s="160">
        <v>0</v>
      </c>
      <c r="NP6" s="160">
        <v>0</v>
      </c>
      <c r="NQ6" s="160">
        <v>0</v>
      </c>
      <c r="NR6" s="160">
        <v>0</v>
      </c>
      <c r="NS6" s="160">
        <v>0</v>
      </c>
      <c r="NT6" s="162">
        <v>0</v>
      </c>
      <c r="NU6" s="162">
        <v>0</v>
      </c>
      <c r="NV6" s="162">
        <v>0</v>
      </c>
      <c r="NW6" s="162">
        <v>0</v>
      </c>
      <c r="NX6" s="162">
        <v>0</v>
      </c>
      <c r="NY6" s="162">
        <v>0</v>
      </c>
      <c r="NZ6" s="162">
        <v>0</v>
      </c>
      <c r="OA6" s="162">
        <v>0</v>
      </c>
      <c r="OB6" s="162">
        <v>0</v>
      </c>
      <c r="OC6" s="142" t="s">
        <v>635</v>
      </c>
      <c r="OD6" s="142" t="s">
        <v>635</v>
      </c>
      <c r="OE6" s="142" t="s">
        <v>635</v>
      </c>
      <c r="OF6" s="142" t="s">
        <v>635</v>
      </c>
      <c r="OG6" s="142" t="s">
        <v>635</v>
      </c>
      <c r="OH6" s="142" t="s">
        <v>635</v>
      </c>
      <c r="OI6" s="142" t="s">
        <v>635</v>
      </c>
      <c r="OJ6" s="142" t="s">
        <v>635</v>
      </c>
      <c r="OK6" s="142" t="s">
        <v>635</v>
      </c>
      <c r="OL6" s="45">
        <v>0</v>
      </c>
      <c r="OM6" s="45">
        <v>0</v>
      </c>
      <c r="ON6" s="45">
        <v>0</v>
      </c>
      <c r="OO6" s="45">
        <v>0</v>
      </c>
      <c r="OP6" s="45">
        <v>0</v>
      </c>
      <c r="OQ6" s="45">
        <v>0</v>
      </c>
      <c r="OR6" s="45">
        <v>0</v>
      </c>
      <c r="OS6" s="45">
        <v>0</v>
      </c>
      <c r="OT6" s="44">
        <v>0</v>
      </c>
      <c r="OU6" s="158" t="s">
        <v>635</v>
      </c>
      <c r="OV6" s="158" t="s">
        <v>635</v>
      </c>
      <c r="OW6" s="158" t="s">
        <v>635</v>
      </c>
      <c r="OX6" s="158" t="s">
        <v>635</v>
      </c>
      <c r="OY6" s="158" t="s">
        <v>635</v>
      </c>
      <c r="OZ6" s="158" t="s">
        <v>635</v>
      </c>
      <c r="PA6" s="158" t="s">
        <v>635</v>
      </c>
      <c r="PB6" s="158" t="s">
        <v>635</v>
      </c>
      <c r="PC6" s="159" t="s">
        <v>635</v>
      </c>
      <c r="PD6" s="152" t="s">
        <v>635</v>
      </c>
      <c r="PE6" s="152" t="s">
        <v>635</v>
      </c>
      <c r="PF6" s="152" t="s">
        <v>635</v>
      </c>
      <c r="PG6" s="152" t="s">
        <v>635</v>
      </c>
      <c r="PH6" s="152" t="s">
        <v>635</v>
      </c>
      <c r="PI6" s="152" t="s">
        <v>635</v>
      </c>
      <c r="PJ6" s="152" t="s">
        <v>635</v>
      </c>
      <c r="PK6" s="152" t="s">
        <v>635</v>
      </c>
      <c r="PL6" s="164" t="s">
        <v>635</v>
      </c>
      <c r="PM6" s="158" t="s">
        <v>635</v>
      </c>
      <c r="PN6" s="158" t="s">
        <v>635</v>
      </c>
      <c r="PO6" s="158" t="s">
        <v>635</v>
      </c>
      <c r="PP6" s="158" t="s">
        <v>635</v>
      </c>
      <c r="PQ6" s="158" t="s">
        <v>635</v>
      </c>
      <c r="PR6" s="158" t="s">
        <v>635</v>
      </c>
      <c r="PS6" s="158" t="s">
        <v>635</v>
      </c>
      <c r="PT6" s="158" t="s">
        <v>635</v>
      </c>
      <c r="PU6" s="159" t="s">
        <v>635</v>
      </c>
      <c r="PV6" s="157">
        <v>0</v>
      </c>
      <c r="PW6" s="157">
        <v>0</v>
      </c>
      <c r="PX6" s="157">
        <v>0</v>
      </c>
      <c r="PY6" s="157">
        <v>0</v>
      </c>
      <c r="PZ6" s="157">
        <v>0</v>
      </c>
      <c r="QA6" s="157">
        <v>0</v>
      </c>
      <c r="QB6" s="157">
        <v>0</v>
      </c>
      <c r="QC6" s="157">
        <v>0</v>
      </c>
      <c r="QD6" s="165">
        <v>0</v>
      </c>
      <c r="QE6" s="166">
        <v>0</v>
      </c>
      <c r="QF6" s="166">
        <v>0</v>
      </c>
      <c r="QG6" s="166">
        <v>0</v>
      </c>
      <c r="QH6" s="166">
        <v>0</v>
      </c>
      <c r="QI6" s="166">
        <v>0</v>
      </c>
      <c r="QJ6" s="166">
        <v>0</v>
      </c>
      <c r="QK6" s="166">
        <v>0</v>
      </c>
      <c r="QL6" s="166">
        <v>0</v>
      </c>
      <c r="QM6" s="166">
        <v>0</v>
      </c>
      <c r="QN6" s="120">
        <v>0</v>
      </c>
      <c r="QO6" s="120">
        <v>0</v>
      </c>
      <c r="QP6" s="120">
        <v>0</v>
      </c>
      <c r="QQ6" s="120">
        <v>0</v>
      </c>
      <c r="QR6" s="120">
        <v>0</v>
      </c>
      <c r="QS6" s="120">
        <v>0</v>
      </c>
      <c r="QT6" s="120">
        <v>0</v>
      </c>
      <c r="QU6" s="120">
        <v>0</v>
      </c>
      <c r="QV6" s="168">
        <v>0</v>
      </c>
      <c r="QW6" s="169" t="s">
        <v>635</v>
      </c>
      <c r="QX6" s="169" t="s">
        <v>635</v>
      </c>
      <c r="QY6" s="169" t="s">
        <v>635</v>
      </c>
      <c r="QZ6" s="169" t="s">
        <v>635</v>
      </c>
      <c r="RA6" s="169" t="s">
        <v>635</v>
      </c>
      <c r="RB6" s="169" t="s">
        <v>635</v>
      </c>
      <c r="RC6" s="169" t="s">
        <v>635</v>
      </c>
      <c r="RD6" s="169" t="s">
        <v>635</v>
      </c>
      <c r="RE6" s="170" t="s">
        <v>635</v>
      </c>
      <c r="RF6" s="136" t="s">
        <v>656</v>
      </c>
      <c r="RG6" s="136" t="s">
        <v>743</v>
      </c>
      <c r="RH6" s="136" t="s">
        <v>806</v>
      </c>
      <c r="RI6" s="137" t="s">
        <v>711</v>
      </c>
      <c r="RJ6" s="137" t="s">
        <v>635</v>
      </c>
      <c r="RK6" s="137" t="s">
        <v>635</v>
      </c>
      <c r="RL6" s="105" t="s">
        <v>748</v>
      </c>
      <c r="RM6" s="106" t="s">
        <v>710</v>
      </c>
      <c r="RN6" s="106" t="s">
        <v>635</v>
      </c>
      <c r="RO6" s="171">
        <v>0</v>
      </c>
      <c r="RP6" s="171">
        <v>0.8</v>
      </c>
      <c r="RQ6" s="171">
        <v>0.2</v>
      </c>
      <c r="RR6" s="171">
        <v>0</v>
      </c>
      <c r="RS6" s="171">
        <v>0</v>
      </c>
      <c r="RT6" s="171">
        <v>0</v>
      </c>
      <c r="RU6" s="171">
        <v>0</v>
      </c>
      <c r="RV6" s="171">
        <v>0</v>
      </c>
      <c r="RW6" s="172">
        <f t="shared" si="2"/>
        <v>1</v>
      </c>
      <c r="RX6" s="133" t="s">
        <v>635</v>
      </c>
      <c r="RY6" s="133" t="s">
        <v>635</v>
      </c>
      <c r="RZ6" s="133" t="s">
        <v>635</v>
      </c>
      <c r="SA6" s="133" t="s">
        <v>635</v>
      </c>
      <c r="SB6" s="133" t="s">
        <v>635</v>
      </c>
      <c r="SC6" s="133" t="s">
        <v>635</v>
      </c>
      <c r="SD6" s="133" t="s">
        <v>635</v>
      </c>
      <c r="SE6" s="133" t="s">
        <v>635</v>
      </c>
      <c r="SF6" s="189" t="s">
        <v>635</v>
      </c>
      <c r="SG6" s="132" t="s">
        <v>635</v>
      </c>
      <c r="SH6" s="132" t="s">
        <v>635</v>
      </c>
      <c r="SI6" s="132" t="s">
        <v>635</v>
      </c>
      <c r="SJ6" s="132" t="s">
        <v>635</v>
      </c>
      <c r="SK6" s="132" t="s">
        <v>635</v>
      </c>
      <c r="SL6" s="132" t="s">
        <v>635</v>
      </c>
      <c r="SM6" s="132" t="s">
        <v>635</v>
      </c>
      <c r="SN6" s="132" t="s">
        <v>635</v>
      </c>
      <c r="SO6" s="173" t="s">
        <v>635</v>
      </c>
      <c r="SP6" s="102" t="s">
        <v>635</v>
      </c>
      <c r="SQ6" s="102" t="s">
        <v>635</v>
      </c>
      <c r="SR6" s="102" t="s">
        <v>635</v>
      </c>
      <c r="SS6" s="102" t="s">
        <v>635</v>
      </c>
      <c r="ST6" s="102" t="s">
        <v>635</v>
      </c>
      <c r="SU6" s="102" t="s">
        <v>635</v>
      </c>
      <c r="SV6" s="102" t="s">
        <v>635</v>
      </c>
      <c r="SW6" s="102" t="s">
        <v>635</v>
      </c>
      <c r="SX6" s="174" t="s">
        <v>635</v>
      </c>
      <c r="SY6" s="236">
        <v>0</v>
      </c>
      <c r="SZ6" s="236">
        <v>0.8</v>
      </c>
      <c r="TA6" s="236">
        <v>0.2</v>
      </c>
      <c r="TB6" s="236">
        <v>0</v>
      </c>
      <c r="TC6" s="236">
        <v>0</v>
      </c>
      <c r="TD6" s="236">
        <v>0</v>
      </c>
      <c r="TE6" s="236">
        <v>0</v>
      </c>
      <c r="TF6" s="236">
        <v>0</v>
      </c>
      <c r="TG6" s="237">
        <f>SUBTOTAL(9,SY6:TF6)</f>
        <v>1</v>
      </c>
      <c r="TH6" s="256">
        <v>0</v>
      </c>
      <c r="TI6" s="256">
        <v>0.8</v>
      </c>
      <c r="TJ6" s="256">
        <v>0.2</v>
      </c>
      <c r="TK6" s="256">
        <v>0</v>
      </c>
      <c r="TL6" s="256">
        <v>0</v>
      </c>
      <c r="TM6" s="256">
        <v>0</v>
      </c>
      <c r="TN6" s="256">
        <v>0</v>
      </c>
      <c r="TO6" s="256">
        <v>0</v>
      </c>
      <c r="TP6" s="204">
        <f t="shared" si="5"/>
        <v>1</v>
      </c>
      <c r="TQ6" s="210">
        <v>0</v>
      </c>
      <c r="TR6" s="210">
        <v>0.8</v>
      </c>
      <c r="TS6" s="210">
        <v>0.2</v>
      </c>
      <c r="TT6" s="210">
        <v>0</v>
      </c>
      <c r="TU6" s="210">
        <v>0</v>
      </c>
      <c r="TV6" s="210">
        <v>0</v>
      </c>
      <c r="TW6" s="210">
        <v>0</v>
      </c>
      <c r="TX6" s="210">
        <v>0</v>
      </c>
      <c r="TY6" s="211">
        <f t="shared" si="7"/>
        <v>1</v>
      </c>
      <c r="TZ6" s="179" t="s">
        <v>635</v>
      </c>
      <c r="UA6" s="179" t="s">
        <v>635</v>
      </c>
      <c r="UB6" s="179" t="s">
        <v>635</v>
      </c>
      <c r="UC6" s="179" t="s">
        <v>635</v>
      </c>
      <c r="UD6" s="179" t="s">
        <v>635</v>
      </c>
      <c r="UE6" s="179" t="s">
        <v>635</v>
      </c>
      <c r="UF6" s="179" t="s">
        <v>635</v>
      </c>
      <c r="UG6" s="179" t="s">
        <v>635</v>
      </c>
      <c r="UH6" s="180" t="s">
        <v>635</v>
      </c>
      <c r="UI6" s="171">
        <v>0</v>
      </c>
      <c r="UJ6" s="171">
        <v>0.8</v>
      </c>
      <c r="UK6" s="171">
        <v>0.2</v>
      </c>
      <c r="UL6" s="171">
        <v>0</v>
      </c>
      <c r="UM6" s="171">
        <v>0</v>
      </c>
      <c r="UN6" s="171">
        <v>0</v>
      </c>
      <c r="UO6" s="171">
        <v>0</v>
      </c>
      <c r="UP6" s="171">
        <v>0</v>
      </c>
      <c r="UQ6" s="181">
        <f t="shared" si="3"/>
        <v>1</v>
      </c>
      <c r="UR6" s="131" t="s">
        <v>635</v>
      </c>
      <c r="US6" s="131" t="s">
        <v>635</v>
      </c>
      <c r="UT6" s="131" t="s">
        <v>635</v>
      </c>
      <c r="UU6" s="131" t="s">
        <v>635</v>
      </c>
      <c r="UV6" s="131" t="s">
        <v>635</v>
      </c>
      <c r="UW6" s="131" t="s">
        <v>635</v>
      </c>
      <c r="UX6" s="131" t="s">
        <v>635</v>
      </c>
      <c r="UY6" s="131" t="s">
        <v>635</v>
      </c>
      <c r="UZ6" s="182" t="s">
        <v>635</v>
      </c>
      <c r="VA6" s="169" t="s">
        <v>635</v>
      </c>
      <c r="VB6" s="169" t="s">
        <v>635</v>
      </c>
      <c r="VC6" s="169" t="s">
        <v>635</v>
      </c>
      <c r="VD6" s="169" t="s">
        <v>635</v>
      </c>
      <c r="VE6" s="169" t="s">
        <v>635</v>
      </c>
      <c r="VF6" s="169" t="s">
        <v>635</v>
      </c>
      <c r="VG6" s="169" t="s">
        <v>635</v>
      </c>
      <c r="VH6" s="169" t="s">
        <v>635</v>
      </c>
      <c r="VI6" s="183" t="s">
        <v>635</v>
      </c>
      <c r="VJ6" s="177" t="s">
        <v>635</v>
      </c>
      <c r="VK6" s="177" t="s">
        <v>635</v>
      </c>
      <c r="VL6" s="177" t="s">
        <v>635</v>
      </c>
      <c r="VM6" s="177" t="s">
        <v>635</v>
      </c>
      <c r="VN6" s="177" t="s">
        <v>635</v>
      </c>
      <c r="VO6" s="177" t="s">
        <v>635</v>
      </c>
      <c r="VP6" s="177" t="s">
        <v>635</v>
      </c>
      <c r="VQ6" s="177" t="s">
        <v>635</v>
      </c>
      <c r="VR6" s="178" t="s">
        <v>635</v>
      </c>
      <c r="VS6" s="169">
        <v>0</v>
      </c>
      <c r="VT6" s="169">
        <v>0.8</v>
      </c>
      <c r="VU6" s="169">
        <v>0.2</v>
      </c>
      <c r="VV6" s="169">
        <v>0</v>
      </c>
      <c r="VW6" s="169">
        <v>0</v>
      </c>
      <c r="VX6" s="169">
        <v>0</v>
      </c>
      <c r="VY6" s="169">
        <v>0</v>
      </c>
      <c r="VZ6" s="169">
        <v>0</v>
      </c>
      <c r="WA6" s="183">
        <f>SUBTOTAL(9,VS6:VZ6)</f>
        <v>1</v>
      </c>
      <c r="WB6" s="205">
        <v>0</v>
      </c>
      <c r="WC6" s="205">
        <v>0.8</v>
      </c>
      <c r="WD6" s="205">
        <v>0.2</v>
      </c>
      <c r="WE6" s="205">
        <v>0</v>
      </c>
      <c r="WF6" s="205">
        <v>0</v>
      </c>
      <c r="WG6" s="205">
        <v>0</v>
      </c>
      <c r="WH6" s="205">
        <v>0</v>
      </c>
      <c r="WI6" s="205">
        <v>0</v>
      </c>
      <c r="WJ6" s="206">
        <f t="shared" si="4"/>
        <v>1</v>
      </c>
      <c r="WK6" s="212">
        <v>0</v>
      </c>
      <c r="WL6" s="212">
        <v>0.8</v>
      </c>
      <c r="WM6" s="212">
        <v>0.2</v>
      </c>
      <c r="WN6" s="212">
        <v>0</v>
      </c>
      <c r="WO6" s="212">
        <v>0</v>
      </c>
      <c r="WP6" s="212">
        <v>0</v>
      </c>
      <c r="WQ6" s="212">
        <v>0</v>
      </c>
      <c r="WR6" s="212">
        <v>0</v>
      </c>
      <c r="WS6" s="188">
        <f t="shared" si="8"/>
        <v>1</v>
      </c>
      <c r="WT6" s="133" t="s">
        <v>635</v>
      </c>
      <c r="WU6" s="133" t="s">
        <v>635</v>
      </c>
      <c r="WV6" s="133" t="s">
        <v>635</v>
      </c>
      <c r="WW6" s="133" t="s">
        <v>635</v>
      </c>
      <c r="WX6" s="133" t="s">
        <v>635</v>
      </c>
      <c r="WY6" s="133" t="s">
        <v>635</v>
      </c>
      <c r="WZ6" s="133" t="s">
        <v>635</v>
      </c>
      <c r="XA6" s="133" t="s">
        <v>635</v>
      </c>
      <c r="XB6" s="189" t="s">
        <v>635</v>
      </c>
      <c r="XC6" s="105" t="s">
        <v>665</v>
      </c>
      <c r="XD6" s="105" t="s">
        <v>666</v>
      </c>
      <c r="XE6" s="105" t="s">
        <v>749</v>
      </c>
      <c r="XF6" s="111" t="s">
        <v>750</v>
      </c>
      <c r="XG6" s="190" t="s">
        <v>670</v>
      </c>
      <c r="XH6" s="190" t="s">
        <v>671</v>
      </c>
      <c r="XI6" s="190" t="s">
        <v>672</v>
      </c>
      <c r="XJ6" s="190" t="s">
        <v>673</v>
      </c>
      <c r="XK6" s="190" t="s">
        <v>635</v>
      </c>
      <c r="XL6" s="190" t="s">
        <v>635</v>
      </c>
      <c r="XM6" s="191" t="s">
        <v>667</v>
      </c>
      <c r="XN6" s="191" t="s">
        <v>635</v>
      </c>
      <c r="XO6" s="191" t="s">
        <v>635</v>
      </c>
      <c r="XP6" s="191" t="s">
        <v>635</v>
      </c>
      <c r="XQ6" s="191" t="s">
        <v>635</v>
      </c>
      <c r="XR6" s="191" t="s">
        <v>635</v>
      </c>
      <c r="XS6" s="191" t="s">
        <v>635</v>
      </c>
      <c r="XT6" s="191" t="s">
        <v>635</v>
      </c>
      <c r="XU6" s="192" t="s">
        <v>667</v>
      </c>
      <c r="XV6" s="192" t="s">
        <v>668</v>
      </c>
      <c r="XW6" s="192" t="s">
        <v>635</v>
      </c>
      <c r="XX6" s="192" t="s">
        <v>635</v>
      </c>
      <c r="XY6" s="192" t="s">
        <v>635</v>
      </c>
      <c r="XZ6" s="192" t="s">
        <v>635</v>
      </c>
      <c r="YA6" s="144" t="s">
        <v>635</v>
      </c>
      <c r="YB6" s="144" t="s">
        <v>635</v>
      </c>
      <c r="YC6" s="144" t="s">
        <v>635</v>
      </c>
      <c r="YD6" s="144" t="s">
        <v>635</v>
      </c>
      <c r="YE6" s="144" t="s">
        <v>635</v>
      </c>
      <c r="YF6" s="144" t="s">
        <v>635</v>
      </c>
      <c r="YG6" s="144" t="s">
        <v>635</v>
      </c>
      <c r="YH6" s="111" t="s">
        <v>751</v>
      </c>
      <c r="YI6" s="111" t="s">
        <v>635</v>
      </c>
      <c r="YJ6" s="111" t="s">
        <v>635</v>
      </c>
      <c r="YK6" s="190" t="s">
        <v>752</v>
      </c>
      <c r="YL6" s="190" t="s">
        <v>951</v>
      </c>
      <c r="YM6" s="190" t="s">
        <v>635</v>
      </c>
      <c r="YN6" s="190" t="s">
        <v>635</v>
      </c>
      <c r="YO6" s="190" t="s">
        <v>635</v>
      </c>
      <c r="YP6" s="130" t="s">
        <v>635</v>
      </c>
      <c r="YQ6" s="130" t="s">
        <v>635</v>
      </c>
      <c r="YR6" s="130" t="s">
        <v>635</v>
      </c>
      <c r="YS6" s="130" t="s">
        <v>635</v>
      </c>
      <c r="YT6" s="130" t="s">
        <v>635</v>
      </c>
      <c r="YU6" s="130" t="s">
        <v>635</v>
      </c>
      <c r="YV6" s="112" t="s">
        <v>635</v>
      </c>
      <c r="YW6" s="112" t="s">
        <v>635</v>
      </c>
      <c r="YX6" s="112" t="s">
        <v>635</v>
      </c>
      <c r="YY6" s="112" t="s">
        <v>635</v>
      </c>
      <c r="YZ6" s="105" t="s">
        <v>751</v>
      </c>
      <c r="ZA6" s="105" t="s">
        <v>674</v>
      </c>
      <c r="ZB6" s="126" t="s">
        <v>713</v>
      </c>
      <c r="ZC6" s="126" t="s">
        <v>675</v>
      </c>
      <c r="ZD6" s="126" t="s">
        <v>714</v>
      </c>
      <c r="ZE6" s="126" t="s">
        <v>677</v>
      </c>
      <c r="ZF6" s="126" t="s">
        <v>678</v>
      </c>
      <c r="ZG6" s="125" t="s">
        <v>713</v>
      </c>
      <c r="ZH6" s="125" t="s">
        <v>675</v>
      </c>
      <c r="ZI6" s="125" t="s">
        <v>676</v>
      </c>
      <c r="ZJ6" s="125" t="s">
        <v>677</v>
      </c>
      <c r="ZK6" s="125" t="s">
        <v>635</v>
      </c>
      <c r="ZL6" s="125" t="s">
        <v>635</v>
      </c>
      <c r="ZM6" s="125" t="s">
        <v>635</v>
      </c>
      <c r="ZN6" s="125" t="s">
        <v>635</v>
      </c>
      <c r="ZO6" s="147" t="s">
        <v>635</v>
      </c>
      <c r="ZP6" s="147" t="s">
        <v>635</v>
      </c>
      <c r="ZQ6" s="147" t="s">
        <v>635</v>
      </c>
      <c r="ZR6" s="147" t="s">
        <v>635</v>
      </c>
      <c r="ZS6" s="147" t="s">
        <v>635</v>
      </c>
      <c r="ZT6" s="184" t="s">
        <v>635</v>
      </c>
      <c r="ZU6" s="184">
        <v>1</v>
      </c>
      <c r="ZV6" s="184" t="s">
        <v>635</v>
      </c>
      <c r="ZW6" s="184">
        <v>1</v>
      </c>
      <c r="ZX6" s="131" t="s">
        <v>635</v>
      </c>
      <c r="ZY6" s="131" t="s">
        <v>635</v>
      </c>
      <c r="ZZ6" s="131" t="s">
        <v>635</v>
      </c>
      <c r="AAA6" s="131">
        <v>1</v>
      </c>
      <c r="AAB6" s="132" t="s">
        <v>635</v>
      </c>
      <c r="AAC6" s="132" t="s">
        <v>635</v>
      </c>
      <c r="AAD6" s="132" t="s">
        <v>635</v>
      </c>
      <c r="AAE6" s="193" t="s">
        <v>635</v>
      </c>
      <c r="AAF6" s="102" t="s">
        <v>635</v>
      </c>
      <c r="AAG6" s="102" t="s">
        <v>635</v>
      </c>
      <c r="AAH6" s="102" t="s">
        <v>635</v>
      </c>
      <c r="AAI6" s="102" t="s">
        <v>635</v>
      </c>
      <c r="AAJ6" s="125" t="s">
        <v>635</v>
      </c>
      <c r="AAK6" s="125">
        <v>1</v>
      </c>
      <c r="AAL6" s="125" t="s">
        <v>635</v>
      </c>
      <c r="AAM6" s="125" t="s">
        <v>635</v>
      </c>
      <c r="AAN6" s="131" t="s">
        <v>635</v>
      </c>
      <c r="AAO6" s="131">
        <v>1</v>
      </c>
      <c r="AAP6" s="131" t="s">
        <v>635</v>
      </c>
      <c r="AAQ6" s="131" t="s">
        <v>635</v>
      </c>
      <c r="AAR6" s="149" t="s">
        <v>635</v>
      </c>
      <c r="AAS6" s="149">
        <v>1</v>
      </c>
      <c r="AAT6" s="149" t="s">
        <v>635</v>
      </c>
      <c r="AAU6" s="149" t="s">
        <v>635</v>
      </c>
      <c r="AAV6" s="184" t="s">
        <v>635</v>
      </c>
      <c r="AAW6" s="184" t="s">
        <v>635</v>
      </c>
      <c r="AAX6" s="184" t="s">
        <v>635</v>
      </c>
      <c r="AAY6" s="184" t="s">
        <v>635</v>
      </c>
      <c r="AAZ6" s="103" t="s">
        <v>632</v>
      </c>
      <c r="ABA6" s="100" t="s">
        <v>1019</v>
      </c>
      <c r="ABB6" s="100" t="s">
        <v>786</v>
      </c>
      <c r="ABC6" s="100" t="s">
        <v>635</v>
      </c>
      <c r="ABD6" s="100" t="s">
        <v>635</v>
      </c>
      <c r="ABE6" s="100" t="s">
        <v>635</v>
      </c>
      <c r="ABF6" s="103" t="s">
        <v>635</v>
      </c>
      <c r="ABG6" s="194">
        <v>120000</v>
      </c>
      <c r="ABH6" s="195" t="s">
        <v>716</v>
      </c>
      <c r="ABI6" s="195" t="s">
        <v>788</v>
      </c>
      <c r="ABJ6" s="195" t="s">
        <v>681</v>
      </c>
      <c r="ABK6" s="195" t="s">
        <v>717</v>
      </c>
      <c r="ABL6" s="177" t="s">
        <v>635</v>
      </c>
      <c r="ABM6" s="177" t="s">
        <v>635</v>
      </c>
      <c r="ABN6" s="177" t="s">
        <v>635</v>
      </c>
      <c r="ABO6" s="195" t="s">
        <v>635</v>
      </c>
      <c r="ABP6" s="112" t="s">
        <v>682</v>
      </c>
      <c r="ABQ6" s="112" t="s">
        <v>635</v>
      </c>
      <c r="ABR6" s="112" t="s">
        <v>635</v>
      </c>
      <c r="ABS6" s="103" t="s">
        <v>626</v>
      </c>
      <c r="ABT6" s="97" t="s">
        <v>632</v>
      </c>
      <c r="ABU6" s="196" t="s">
        <v>718</v>
      </c>
      <c r="ABV6" s="196" t="s">
        <v>684</v>
      </c>
      <c r="ABW6" s="196" t="s">
        <v>635</v>
      </c>
      <c r="ABX6" s="196" t="s">
        <v>635</v>
      </c>
      <c r="ABY6" s="196" t="s">
        <v>635</v>
      </c>
      <c r="ABZ6" s="196" t="s">
        <v>635</v>
      </c>
      <c r="ACA6" s="196" t="s">
        <v>635</v>
      </c>
      <c r="ACB6" s="97" t="s">
        <v>626</v>
      </c>
      <c r="ACC6" s="97" t="s">
        <v>632</v>
      </c>
      <c r="ACD6" s="112" t="s">
        <v>685</v>
      </c>
      <c r="ACE6" s="112" t="s">
        <v>686</v>
      </c>
      <c r="ACF6" s="112" t="s">
        <v>635</v>
      </c>
      <c r="ACG6" s="112" t="s">
        <v>635</v>
      </c>
      <c r="ACH6" s="97" t="s">
        <v>1372</v>
      </c>
      <c r="ACI6" s="97" t="s">
        <v>1373</v>
      </c>
      <c r="ACJ6" s="97"/>
    </row>
    <row r="7" spans="1:764" ht="15" customHeight="1">
      <c r="A7">
        <v>52</v>
      </c>
      <c r="B7" s="97" t="s">
        <v>1460</v>
      </c>
      <c r="C7" s="97" t="s">
        <v>1461</v>
      </c>
      <c r="D7" s="97" t="s">
        <v>1052</v>
      </c>
      <c r="E7" s="97" t="s">
        <v>1462</v>
      </c>
      <c r="F7" s="98" t="s">
        <v>1463</v>
      </c>
      <c r="G7" s="98" t="s">
        <v>1464</v>
      </c>
      <c r="H7" s="99">
        <v>37.034996999999997</v>
      </c>
      <c r="I7" s="99">
        <v>-0.45330700000000002</v>
      </c>
      <c r="J7" s="98" t="s">
        <v>1056</v>
      </c>
      <c r="K7" s="98" t="s">
        <v>1057</v>
      </c>
      <c r="L7" s="98" t="s">
        <v>1465</v>
      </c>
      <c r="M7" s="100" t="s">
        <v>1466</v>
      </c>
      <c r="N7" s="101">
        <v>721283930</v>
      </c>
      <c r="O7" s="102">
        <v>0</v>
      </c>
      <c r="P7" s="100">
        <v>-0.45907700000000001</v>
      </c>
      <c r="Q7" s="100">
        <v>37.036459999999998</v>
      </c>
      <c r="R7" s="100">
        <v>1715.8</v>
      </c>
      <c r="S7" s="100">
        <v>5.7</v>
      </c>
      <c r="T7" s="103" t="s">
        <v>626</v>
      </c>
      <c r="U7" s="97" t="s">
        <v>627</v>
      </c>
      <c r="V7" s="97" t="s">
        <v>699</v>
      </c>
      <c r="W7" s="97" t="s">
        <v>627</v>
      </c>
      <c r="X7" s="97" t="s">
        <v>700</v>
      </c>
      <c r="Y7" s="97" t="s">
        <v>770</v>
      </c>
      <c r="Z7" s="103" t="s">
        <v>632</v>
      </c>
      <c r="AA7" s="104" t="s">
        <v>633</v>
      </c>
      <c r="AB7" s="197" t="s">
        <v>635</v>
      </c>
      <c r="AC7" s="104" t="s">
        <v>635</v>
      </c>
      <c r="AD7" s="104" t="s">
        <v>635</v>
      </c>
      <c r="AE7" s="104" t="s">
        <v>635</v>
      </c>
      <c r="AF7" s="103">
        <v>2</v>
      </c>
      <c r="AG7" s="103">
        <v>0</v>
      </c>
      <c r="AH7" s="97" t="s">
        <v>636</v>
      </c>
      <c r="AI7" s="97" t="s">
        <v>637</v>
      </c>
      <c r="AJ7" s="97" t="s">
        <v>638</v>
      </c>
      <c r="AK7" s="97" t="s">
        <v>639</v>
      </c>
      <c r="AL7" s="105" t="s">
        <v>640</v>
      </c>
      <c r="AM7" s="106" t="s">
        <v>641</v>
      </c>
      <c r="AN7" s="106" t="s">
        <v>635</v>
      </c>
      <c r="AO7" s="106" t="s">
        <v>635</v>
      </c>
      <c r="AP7" s="97" t="s">
        <v>642</v>
      </c>
      <c r="AQ7" s="97" t="s">
        <v>642</v>
      </c>
      <c r="AR7" s="103" t="s">
        <v>635</v>
      </c>
      <c r="AS7" s="107" t="s">
        <v>635</v>
      </c>
      <c r="AT7" s="103" t="s">
        <v>635</v>
      </c>
      <c r="AU7" s="103" t="s">
        <v>635</v>
      </c>
      <c r="AV7" s="106" t="s">
        <v>632</v>
      </c>
      <c r="AW7" s="105" t="s">
        <v>641</v>
      </c>
      <c r="AX7" s="103" t="s">
        <v>640</v>
      </c>
      <c r="AY7" s="105" t="s">
        <v>640</v>
      </c>
      <c r="AZ7" s="107" t="s">
        <v>635</v>
      </c>
      <c r="BA7" s="105" t="s">
        <v>640</v>
      </c>
      <c r="BB7" s="107" t="s">
        <v>635</v>
      </c>
      <c r="BC7" s="106" t="s">
        <v>640</v>
      </c>
      <c r="BD7" s="103" t="s">
        <v>635</v>
      </c>
      <c r="BE7" s="106" t="s">
        <v>626</v>
      </c>
      <c r="BF7" s="103" t="s">
        <v>635</v>
      </c>
      <c r="BG7" s="103" t="s">
        <v>635</v>
      </c>
      <c r="BH7" s="103" t="s">
        <v>635</v>
      </c>
      <c r="BI7" s="97" t="s">
        <v>640</v>
      </c>
      <c r="BJ7" s="108" t="s">
        <v>644</v>
      </c>
      <c r="BK7" s="108" t="s">
        <v>635</v>
      </c>
      <c r="BL7" s="108" t="s">
        <v>635</v>
      </c>
      <c r="BM7" s="108" t="s">
        <v>635</v>
      </c>
      <c r="BN7" s="108" t="s">
        <v>635</v>
      </c>
      <c r="BO7" s="103" t="s">
        <v>632</v>
      </c>
      <c r="BP7" s="103" t="s">
        <v>641</v>
      </c>
      <c r="BQ7" s="103" t="s">
        <v>635</v>
      </c>
      <c r="BR7" s="109" t="s">
        <v>645</v>
      </c>
      <c r="BS7" s="109" t="s">
        <v>776</v>
      </c>
      <c r="BT7" s="110" t="s">
        <v>635</v>
      </c>
      <c r="BU7" s="110" t="s">
        <v>635</v>
      </c>
      <c r="BV7" s="109" t="s">
        <v>635</v>
      </c>
      <c r="BW7" s="97" t="s">
        <v>646</v>
      </c>
      <c r="BX7" s="97" t="s">
        <v>2462</v>
      </c>
      <c r="BY7" s="97" t="s">
        <v>1467</v>
      </c>
      <c r="BZ7" s="97" t="s">
        <v>779</v>
      </c>
      <c r="CA7" s="111" t="s">
        <v>736</v>
      </c>
      <c r="CB7" s="111" t="s">
        <v>737</v>
      </c>
      <c r="CC7" s="111" t="s">
        <v>635</v>
      </c>
      <c r="CD7" s="106" t="s">
        <v>635</v>
      </c>
      <c r="CE7" s="111" t="s">
        <v>635</v>
      </c>
      <c r="CF7" s="103">
        <v>3</v>
      </c>
      <c r="CG7" s="103">
        <v>1</v>
      </c>
      <c r="CH7" s="112" t="s">
        <v>649</v>
      </c>
      <c r="CI7" s="113" t="s">
        <v>635</v>
      </c>
      <c r="CJ7" s="113" t="s">
        <v>635</v>
      </c>
      <c r="CK7" s="113" t="s">
        <v>635</v>
      </c>
      <c r="CL7" s="103">
        <v>13</v>
      </c>
      <c r="CM7" s="114" t="s">
        <v>635</v>
      </c>
      <c r="CN7" s="257" t="s">
        <v>635</v>
      </c>
      <c r="CO7" s="258" t="s">
        <v>635</v>
      </c>
      <c r="CP7" s="257" t="s">
        <v>635</v>
      </c>
      <c r="CQ7" s="258" t="s">
        <v>635</v>
      </c>
      <c r="CR7" s="257" t="s">
        <v>635</v>
      </c>
      <c r="CS7" s="258" t="s">
        <v>635</v>
      </c>
      <c r="CT7" s="257" t="s">
        <v>635</v>
      </c>
      <c r="CU7" s="258" t="s">
        <v>635</v>
      </c>
      <c r="CV7" s="257" t="s">
        <v>635</v>
      </c>
      <c r="CW7" s="257" t="s">
        <v>635</v>
      </c>
      <c r="CX7" s="111" t="s">
        <v>650</v>
      </c>
      <c r="CY7" s="106" t="s">
        <v>635</v>
      </c>
      <c r="CZ7" s="115">
        <v>1</v>
      </c>
      <c r="DA7" s="115">
        <v>0</v>
      </c>
      <c r="DB7" s="116">
        <f t="shared" si="6"/>
        <v>1</v>
      </c>
      <c r="DC7" s="117" t="s">
        <v>635</v>
      </c>
      <c r="DD7" s="118" t="s">
        <v>635</v>
      </c>
      <c r="DE7" s="118" t="s">
        <v>635</v>
      </c>
      <c r="DF7" s="118" t="s">
        <v>635</v>
      </c>
      <c r="DG7" s="119" t="s">
        <v>635</v>
      </c>
      <c r="DH7" s="106" t="s">
        <v>635</v>
      </c>
      <c r="DI7" s="106" t="s">
        <v>635</v>
      </c>
      <c r="DJ7" s="121" t="s">
        <v>635</v>
      </c>
      <c r="DK7" s="122" t="s">
        <v>635</v>
      </c>
      <c r="DL7" s="123" t="s">
        <v>635</v>
      </c>
      <c r="DM7" s="123" t="s">
        <v>635</v>
      </c>
      <c r="DN7" s="124" t="s">
        <v>635</v>
      </c>
      <c r="DO7" s="124" t="s">
        <v>635</v>
      </c>
      <c r="DP7" s="124" t="s">
        <v>635</v>
      </c>
      <c r="DQ7" s="125">
        <v>0.1</v>
      </c>
      <c r="DR7" s="125">
        <v>6</v>
      </c>
      <c r="DS7" s="125" t="s">
        <v>979</v>
      </c>
      <c r="DT7" s="106" t="s">
        <v>635</v>
      </c>
      <c r="DU7" s="106" t="s">
        <v>635</v>
      </c>
      <c r="DV7" s="106" t="s">
        <v>635</v>
      </c>
      <c r="DW7" s="126" t="s">
        <v>635</v>
      </c>
      <c r="DX7" s="126" t="s">
        <v>635</v>
      </c>
      <c r="DY7" s="126" t="s">
        <v>635</v>
      </c>
      <c r="DZ7" s="97" t="s">
        <v>851</v>
      </c>
      <c r="EA7" s="103" t="s">
        <v>626</v>
      </c>
      <c r="EB7" s="97" t="s">
        <v>635</v>
      </c>
      <c r="EC7" s="103" t="s">
        <v>626</v>
      </c>
      <c r="ED7" s="103" t="s">
        <v>635</v>
      </c>
      <c r="EE7" s="103" t="s">
        <v>635</v>
      </c>
      <c r="EF7" s="127" t="s">
        <v>653</v>
      </c>
      <c r="EG7" s="127" t="s">
        <v>635</v>
      </c>
      <c r="EH7" s="103" t="s">
        <v>653</v>
      </c>
      <c r="EI7" s="97" t="s">
        <v>640</v>
      </c>
      <c r="EJ7" s="97" t="s">
        <v>640</v>
      </c>
      <c r="EK7" s="122">
        <v>6</v>
      </c>
      <c r="EL7" s="122">
        <v>6</v>
      </c>
      <c r="EM7" s="122">
        <v>0.1</v>
      </c>
      <c r="EN7" s="122">
        <v>0.1</v>
      </c>
      <c r="EO7" s="128" t="s">
        <v>635</v>
      </c>
      <c r="EP7" s="128" t="s">
        <v>635</v>
      </c>
      <c r="EQ7" s="128" t="s">
        <v>635</v>
      </c>
      <c r="ER7" s="128" t="s">
        <v>635</v>
      </c>
      <c r="ES7" s="129" t="s">
        <v>635</v>
      </c>
      <c r="ET7" s="129" t="s">
        <v>635</v>
      </c>
      <c r="EU7" s="129" t="s">
        <v>635</v>
      </c>
      <c r="EV7" s="129" t="s">
        <v>635</v>
      </c>
      <c r="EW7" s="97" t="s">
        <v>654</v>
      </c>
      <c r="EX7" s="97" t="s">
        <v>654</v>
      </c>
      <c r="EY7" s="103" t="s">
        <v>635</v>
      </c>
      <c r="EZ7" s="107" t="s">
        <v>635</v>
      </c>
      <c r="FA7" s="97" t="s">
        <v>742</v>
      </c>
      <c r="FB7" s="130" t="s">
        <v>656</v>
      </c>
      <c r="FC7" s="130" t="s">
        <v>743</v>
      </c>
      <c r="FD7" s="131" t="s">
        <v>806</v>
      </c>
      <c r="FE7" s="131" t="s">
        <v>708</v>
      </c>
      <c r="FF7" s="131" t="s">
        <v>635</v>
      </c>
      <c r="FG7" s="131" t="s">
        <v>635</v>
      </c>
      <c r="FH7" s="131" t="s">
        <v>635</v>
      </c>
      <c r="FI7" s="132">
        <v>4</v>
      </c>
      <c r="FJ7" s="133" t="s">
        <v>635</v>
      </c>
      <c r="FK7" s="103" t="s">
        <v>635</v>
      </c>
      <c r="FL7" s="134" t="s">
        <v>635</v>
      </c>
      <c r="FM7" s="135">
        <v>4</v>
      </c>
      <c r="FN7" s="135">
        <v>1</v>
      </c>
      <c r="FO7" s="135">
        <v>1</v>
      </c>
      <c r="FP7" s="103" t="s">
        <v>635</v>
      </c>
      <c r="FQ7" s="132">
        <v>30</v>
      </c>
      <c r="FR7" s="133" t="s">
        <v>635</v>
      </c>
      <c r="FS7" s="103" t="s">
        <v>635</v>
      </c>
      <c r="FT7" s="134" t="s">
        <v>635</v>
      </c>
      <c r="FU7" s="135">
        <v>1</v>
      </c>
      <c r="FV7" s="135">
        <v>1</v>
      </c>
      <c r="FW7" s="131">
        <v>1</v>
      </c>
      <c r="FX7" s="103" t="s">
        <v>635</v>
      </c>
      <c r="FY7" s="100" t="s">
        <v>658</v>
      </c>
      <c r="FZ7" s="102" t="s">
        <v>635</v>
      </c>
      <c r="GA7" s="102">
        <v>0</v>
      </c>
      <c r="GB7" s="102">
        <v>24</v>
      </c>
      <c r="GC7" s="136" t="s">
        <v>658</v>
      </c>
      <c r="GD7" s="137" t="s">
        <v>635</v>
      </c>
      <c r="GE7" s="137">
        <v>0</v>
      </c>
      <c r="GF7" s="137">
        <v>24</v>
      </c>
      <c r="GG7" s="125" t="s">
        <v>635</v>
      </c>
      <c r="GH7" s="125" t="s">
        <v>635</v>
      </c>
      <c r="GI7" s="125" t="s">
        <v>635</v>
      </c>
      <c r="GJ7" s="125" t="s">
        <v>635</v>
      </c>
      <c r="GK7" s="122" t="s">
        <v>635</v>
      </c>
      <c r="GL7" s="122" t="s">
        <v>635</v>
      </c>
      <c r="GM7" s="122" t="s">
        <v>635</v>
      </c>
      <c r="GN7" s="122" t="s">
        <v>635</v>
      </c>
      <c r="GO7" s="135" t="s">
        <v>635</v>
      </c>
      <c r="GP7" s="135" t="s">
        <v>635</v>
      </c>
      <c r="GQ7" s="135" t="s">
        <v>635</v>
      </c>
      <c r="GR7" s="134" t="s">
        <v>635</v>
      </c>
      <c r="GS7" s="134" t="s">
        <v>635</v>
      </c>
      <c r="GT7" s="134" t="s">
        <v>635</v>
      </c>
      <c r="GU7" s="126" t="s">
        <v>635</v>
      </c>
      <c r="GV7" s="126" t="s">
        <v>635</v>
      </c>
      <c r="GW7" s="126" t="s">
        <v>635</v>
      </c>
      <c r="GX7" s="145" t="s">
        <v>635</v>
      </c>
      <c r="GY7" s="145" t="s">
        <v>635</v>
      </c>
      <c r="GZ7" s="145" t="s">
        <v>635</v>
      </c>
      <c r="HA7" s="139" t="s">
        <v>658</v>
      </c>
      <c r="HB7" s="140" t="s">
        <v>635</v>
      </c>
      <c r="HC7" s="123">
        <v>0</v>
      </c>
      <c r="HD7" s="123">
        <v>24</v>
      </c>
      <c r="HE7" s="127" t="s">
        <v>658</v>
      </c>
      <c r="HF7" s="131" t="s">
        <v>635</v>
      </c>
      <c r="HG7" s="131">
        <v>0</v>
      </c>
      <c r="HH7" s="131">
        <v>24</v>
      </c>
      <c r="HI7" s="141" t="s">
        <v>658</v>
      </c>
      <c r="HJ7" s="141" t="s">
        <v>635</v>
      </c>
      <c r="HK7" s="141">
        <v>0</v>
      </c>
      <c r="HL7" s="141">
        <v>24</v>
      </c>
      <c r="HM7" s="131" t="s">
        <v>658</v>
      </c>
      <c r="HN7" s="131" t="s">
        <v>635</v>
      </c>
      <c r="HO7" s="131">
        <v>0</v>
      </c>
      <c r="HP7" s="131">
        <v>24</v>
      </c>
      <c r="HQ7" s="106" t="s">
        <v>658</v>
      </c>
      <c r="HR7" s="106" t="s">
        <v>635</v>
      </c>
      <c r="HS7" s="106">
        <v>0</v>
      </c>
      <c r="HT7" s="106">
        <v>24</v>
      </c>
      <c r="HU7" s="132" t="s">
        <v>658</v>
      </c>
      <c r="HV7" s="132" t="s">
        <v>635</v>
      </c>
      <c r="HW7" s="132">
        <v>0</v>
      </c>
      <c r="HX7" s="132">
        <v>24</v>
      </c>
      <c r="HY7" s="118" t="s">
        <v>635</v>
      </c>
      <c r="HZ7" s="118" t="s">
        <v>635</v>
      </c>
      <c r="IA7" s="118" t="s">
        <v>635</v>
      </c>
      <c r="IB7" s="118" t="s">
        <v>635</v>
      </c>
      <c r="IC7" s="125" t="s">
        <v>635</v>
      </c>
      <c r="ID7" s="125" t="s">
        <v>635</v>
      </c>
      <c r="IE7" s="125" t="s">
        <v>635</v>
      </c>
      <c r="IF7" s="125" t="s">
        <v>635</v>
      </c>
      <c r="IG7" s="105" t="s">
        <v>1066</v>
      </c>
      <c r="IH7" s="105" t="s">
        <v>783</v>
      </c>
      <c r="II7" s="105" t="s">
        <v>635</v>
      </c>
      <c r="IJ7" s="105" t="s">
        <v>635</v>
      </c>
      <c r="IK7" s="105" t="s">
        <v>635</v>
      </c>
      <c r="IL7" s="105" t="s">
        <v>635</v>
      </c>
      <c r="IM7" s="105" t="s">
        <v>635</v>
      </c>
      <c r="IN7" s="105" t="s">
        <v>635</v>
      </c>
      <c r="IO7" s="105" t="s">
        <v>635</v>
      </c>
      <c r="IP7" s="103">
        <v>2</v>
      </c>
      <c r="IQ7" s="102" t="s">
        <v>635</v>
      </c>
      <c r="IR7" s="102" t="s">
        <v>635</v>
      </c>
      <c r="IS7" s="142" t="s">
        <v>635</v>
      </c>
      <c r="IT7" s="142" t="s">
        <v>635</v>
      </c>
      <c r="IU7" s="128" t="s">
        <v>635</v>
      </c>
      <c r="IV7" s="128" t="s">
        <v>635</v>
      </c>
      <c r="IW7" s="143" t="s">
        <v>635</v>
      </c>
      <c r="IX7" s="143" t="s">
        <v>635</v>
      </c>
      <c r="IY7" s="124" t="s">
        <v>635</v>
      </c>
      <c r="IZ7" s="124" t="s">
        <v>635</v>
      </c>
      <c r="JA7" s="124" t="s">
        <v>635</v>
      </c>
      <c r="JB7" s="123" t="s">
        <v>635</v>
      </c>
      <c r="JC7" s="123" t="s">
        <v>635</v>
      </c>
      <c r="JD7" s="123" t="s">
        <v>635</v>
      </c>
      <c r="JE7" s="144" t="s">
        <v>635</v>
      </c>
      <c r="JF7" s="144" t="s">
        <v>635</v>
      </c>
      <c r="JG7" s="144" t="s">
        <v>635</v>
      </c>
      <c r="JH7" s="141" t="s">
        <v>635</v>
      </c>
      <c r="JI7" s="141" t="s">
        <v>635</v>
      </c>
      <c r="JJ7" s="141" t="s">
        <v>635</v>
      </c>
      <c r="JK7" s="144" t="s">
        <v>635</v>
      </c>
      <c r="JL7" s="144" t="s">
        <v>635</v>
      </c>
      <c r="JM7" s="144" t="s">
        <v>635</v>
      </c>
      <c r="JN7" s="135" t="s">
        <v>635</v>
      </c>
      <c r="JO7" s="135" t="s">
        <v>635</v>
      </c>
      <c r="JP7" s="135" t="s">
        <v>635</v>
      </c>
      <c r="JQ7" s="144" t="s">
        <v>635</v>
      </c>
      <c r="JR7" s="144" t="s">
        <v>635</v>
      </c>
      <c r="JS7" s="208" t="s">
        <v>635</v>
      </c>
      <c r="JT7" s="208" t="s">
        <v>635</v>
      </c>
      <c r="JU7" s="145" t="s">
        <v>635</v>
      </c>
      <c r="JV7" s="145" t="s">
        <v>635</v>
      </c>
      <c r="JW7" s="209" t="s">
        <v>635</v>
      </c>
      <c r="JX7" s="209" t="s">
        <v>635</v>
      </c>
      <c r="JY7" s="141" t="s">
        <v>635</v>
      </c>
      <c r="JZ7" s="141" t="s">
        <v>635</v>
      </c>
      <c r="KA7" s="150" t="s">
        <v>635</v>
      </c>
      <c r="KB7" s="150" t="s">
        <v>635</v>
      </c>
      <c r="KC7" s="128" t="s">
        <v>635</v>
      </c>
      <c r="KD7" s="128" t="s">
        <v>635</v>
      </c>
      <c r="KE7" s="143" t="s">
        <v>635</v>
      </c>
      <c r="KF7" s="143" t="s">
        <v>635</v>
      </c>
      <c r="KG7" s="146" t="s">
        <v>635</v>
      </c>
      <c r="KH7" s="146" t="s">
        <v>635</v>
      </c>
      <c r="KI7" s="146" t="s">
        <v>635</v>
      </c>
      <c r="KJ7" s="146" t="s">
        <v>635</v>
      </c>
      <c r="KK7" s="160" t="s">
        <v>635</v>
      </c>
      <c r="KL7" s="147" t="s">
        <v>635</v>
      </c>
      <c r="KM7" s="147" t="s">
        <v>635</v>
      </c>
      <c r="KN7" s="160" t="s">
        <v>635</v>
      </c>
      <c r="KO7" s="148" t="s">
        <v>635</v>
      </c>
      <c r="KP7" s="148" t="s">
        <v>635</v>
      </c>
      <c r="KQ7" s="148" t="s">
        <v>635</v>
      </c>
      <c r="KR7" s="148" t="s">
        <v>635</v>
      </c>
      <c r="KS7" s="149" t="s">
        <v>635</v>
      </c>
      <c r="KT7" s="149" t="s">
        <v>635</v>
      </c>
      <c r="KU7" s="149" t="s">
        <v>635</v>
      </c>
      <c r="KV7" s="149" t="s">
        <v>635</v>
      </c>
      <c r="KW7" s="105" t="s">
        <v>710</v>
      </c>
      <c r="KX7" s="106" t="s">
        <v>635</v>
      </c>
      <c r="KY7" s="106" t="s">
        <v>635</v>
      </c>
      <c r="KZ7" s="150">
        <v>0</v>
      </c>
      <c r="LA7" s="150">
        <v>0</v>
      </c>
      <c r="LB7" s="150">
        <v>1</v>
      </c>
      <c r="LC7" s="150">
        <v>0</v>
      </c>
      <c r="LD7" s="150">
        <v>0</v>
      </c>
      <c r="LE7" s="150">
        <v>0</v>
      </c>
      <c r="LF7" s="150">
        <v>0</v>
      </c>
      <c r="LG7" s="150">
        <v>0</v>
      </c>
      <c r="LH7" s="151">
        <f t="shared" si="0"/>
        <v>1</v>
      </c>
      <c r="LI7" s="152">
        <v>0</v>
      </c>
      <c r="LJ7" s="152">
        <v>0</v>
      </c>
      <c r="LK7" s="152">
        <v>1</v>
      </c>
      <c r="LL7" s="152">
        <v>0</v>
      </c>
      <c r="LM7" s="152">
        <v>0</v>
      </c>
      <c r="LN7" s="152">
        <v>0</v>
      </c>
      <c r="LO7" s="152">
        <v>0</v>
      </c>
      <c r="LP7" s="152">
        <v>0</v>
      </c>
      <c r="LQ7" s="153">
        <f t="shared" si="1"/>
        <v>1</v>
      </c>
      <c r="LR7" s="142">
        <v>0</v>
      </c>
      <c r="LS7" s="142">
        <v>0</v>
      </c>
      <c r="LT7" s="142">
        <v>0</v>
      </c>
      <c r="LU7" s="142">
        <v>0</v>
      </c>
      <c r="LV7" s="142">
        <v>0</v>
      </c>
      <c r="LW7" s="142">
        <v>0</v>
      </c>
      <c r="LX7" s="142">
        <v>0</v>
      </c>
      <c r="LY7" s="142">
        <v>0</v>
      </c>
      <c r="LZ7" s="142">
        <v>0</v>
      </c>
      <c r="MA7" s="45" t="s">
        <v>635</v>
      </c>
      <c r="MB7" s="45" t="s">
        <v>635</v>
      </c>
      <c r="MC7" s="45" t="s">
        <v>635</v>
      </c>
      <c r="MD7" s="45" t="s">
        <v>635</v>
      </c>
      <c r="ME7" s="45" t="s">
        <v>635</v>
      </c>
      <c r="MF7" s="45" t="s">
        <v>635</v>
      </c>
      <c r="MG7" s="45" t="s">
        <v>635</v>
      </c>
      <c r="MH7" s="45" t="s">
        <v>635</v>
      </c>
      <c r="MI7" s="44" t="s">
        <v>635</v>
      </c>
      <c r="MJ7" s="155" t="s">
        <v>635</v>
      </c>
      <c r="MK7" s="155" t="s">
        <v>635</v>
      </c>
      <c r="ML7" s="155" t="s">
        <v>635</v>
      </c>
      <c r="MM7" s="155" t="s">
        <v>635</v>
      </c>
      <c r="MN7" s="155" t="s">
        <v>635</v>
      </c>
      <c r="MO7" s="155" t="s">
        <v>635</v>
      </c>
      <c r="MP7" s="155" t="s">
        <v>635</v>
      </c>
      <c r="MQ7" s="155" t="s">
        <v>635</v>
      </c>
      <c r="MR7" s="156" t="s">
        <v>635</v>
      </c>
      <c r="MS7" s="157" t="s">
        <v>635</v>
      </c>
      <c r="MT7" s="157" t="s">
        <v>635</v>
      </c>
      <c r="MU7" s="157" t="s">
        <v>635</v>
      </c>
      <c r="MV7" s="157" t="s">
        <v>635</v>
      </c>
      <c r="MW7" s="157" t="s">
        <v>635</v>
      </c>
      <c r="MX7" s="157" t="s">
        <v>635</v>
      </c>
      <c r="MY7" s="157" t="s">
        <v>635</v>
      </c>
      <c r="MZ7" s="157" t="s">
        <v>635</v>
      </c>
      <c r="NA7" s="157" t="s">
        <v>635</v>
      </c>
      <c r="NB7" s="158">
        <v>0</v>
      </c>
      <c r="NC7" s="158">
        <v>0</v>
      </c>
      <c r="ND7" s="158">
        <v>0</v>
      </c>
      <c r="NE7" s="158">
        <v>0</v>
      </c>
      <c r="NF7" s="158">
        <v>0</v>
      </c>
      <c r="NG7" s="158">
        <v>0</v>
      </c>
      <c r="NH7" s="158">
        <v>0</v>
      </c>
      <c r="NI7" s="158">
        <v>0</v>
      </c>
      <c r="NJ7" s="159">
        <v>0</v>
      </c>
      <c r="NK7" s="160">
        <v>0</v>
      </c>
      <c r="NL7" s="160">
        <v>0</v>
      </c>
      <c r="NM7" s="160">
        <v>0</v>
      </c>
      <c r="NN7" s="160">
        <v>0</v>
      </c>
      <c r="NO7" s="160">
        <v>0</v>
      </c>
      <c r="NP7" s="160">
        <v>0</v>
      </c>
      <c r="NQ7" s="160">
        <v>0</v>
      </c>
      <c r="NR7" s="160">
        <v>0</v>
      </c>
      <c r="NS7" s="160">
        <v>0</v>
      </c>
      <c r="NT7" s="162">
        <v>0</v>
      </c>
      <c r="NU7" s="162">
        <v>0</v>
      </c>
      <c r="NV7" s="162">
        <v>0</v>
      </c>
      <c r="NW7" s="162">
        <v>0</v>
      </c>
      <c r="NX7" s="162">
        <v>0</v>
      </c>
      <c r="NY7" s="162">
        <v>0</v>
      </c>
      <c r="NZ7" s="162">
        <v>0</v>
      </c>
      <c r="OA7" s="162">
        <v>0</v>
      </c>
      <c r="OB7" s="162">
        <v>0</v>
      </c>
      <c r="OC7" s="142" t="s">
        <v>635</v>
      </c>
      <c r="OD7" s="142" t="s">
        <v>635</v>
      </c>
      <c r="OE7" s="142" t="s">
        <v>635</v>
      </c>
      <c r="OF7" s="142" t="s">
        <v>635</v>
      </c>
      <c r="OG7" s="142" t="s">
        <v>635</v>
      </c>
      <c r="OH7" s="142" t="s">
        <v>635</v>
      </c>
      <c r="OI7" s="142" t="s">
        <v>635</v>
      </c>
      <c r="OJ7" s="142" t="s">
        <v>635</v>
      </c>
      <c r="OK7" s="142" t="s">
        <v>635</v>
      </c>
      <c r="OL7" s="45">
        <v>0</v>
      </c>
      <c r="OM7" s="45">
        <v>0</v>
      </c>
      <c r="ON7" s="45">
        <v>0</v>
      </c>
      <c r="OO7" s="45">
        <v>0</v>
      </c>
      <c r="OP7" s="45">
        <v>0</v>
      </c>
      <c r="OQ7" s="45">
        <v>0</v>
      </c>
      <c r="OR7" s="45">
        <v>0</v>
      </c>
      <c r="OS7" s="45">
        <v>0</v>
      </c>
      <c r="OT7" s="44">
        <v>0</v>
      </c>
      <c r="OU7" s="158" t="s">
        <v>635</v>
      </c>
      <c r="OV7" s="158" t="s">
        <v>635</v>
      </c>
      <c r="OW7" s="158" t="s">
        <v>635</v>
      </c>
      <c r="OX7" s="158" t="s">
        <v>635</v>
      </c>
      <c r="OY7" s="158" t="s">
        <v>635</v>
      </c>
      <c r="OZ7" s="158" t="s">
        <v>635</v>
      </c>
      <c r="PA7" s="158" t="s">
        <v>635</v>
      </c>
      <c r="PB7" s="158" t="s">
        <v>635</v>
      </c>
      <c r="PC7" s="159" t="s">
        <v>635</v>
      </c>
      <c r="PD7" s="152" t="s">
        <v>635</v>
      </c>
      <c r="PE7" s="152" t="s">
        <v>635</v>
      </c>
      <c r="PF7" s="152" t="s">
        <v>635</v>
      </c>
      <c r="PG7" s="152" t="s">
        <v>635</v>
      </c>
      <c r="PH7" s="152" t="s">
        <v>635</v>
      </c>
      <c r="PI7" s="152" t="s">
        <v>635</v>
      </c>
      <c r="PJ7" s="152" t="s">
        <v>635</v>
      </c>
      <c r="PK7" s="152" t="s">
        <v>635</v>
      </c>
      <c r="PL7" s="164" t="s">
        <v>635</v>
      </c>
      <c r="PM7" s="158" t="s">
        <v>635</v>
      </c>
      <c r="PN7" s="158" t="s">
        <v>635</v>
      </c>
      <c r="PO7" s="158" t="s">
        <v>635</v>
      </c>
      <c r="PP7" s="158" t="s">
        <v>635</v>
      </c>
      <c r="PQ7" s="158" t="s">
        <v>635</v>
      </c>
      <c r="PR7" s="158" t="s">
        <v>635</v>
      </c>
      <c r="PS7" s="158" t="s">
        <v>635</v>
      </c>
      <c r="PT7" s="158" t="s">
        <v>635</v>
      </c>
      <c r="PU7" s="159" t="s">
        <v>635</v>
      </c>
      <c r="PV7" s="157">
        <v>0</v>
      </c>
      <c r="PW7" s="157">
        <v>0</v>
      </c>
      <c r="PX7" s="157">
        <v>0</v>
      </c>
      <c r="PY7" s="157">
        <v>0</v>
      </c>
      <c r="PZ7" s="157">
        <v>0</v>
      </c>
      <c r="QA7" s="157">
        <v>0</v>
      </c>
      <c r="QB7" s="157">
        <v>0</v>
      </c>
      <c r="QC7" s="157">
        <v>0</v>
      </c>
      <c r="QD7" s="165">
        <v>0</v>
      </c>
      <c r="QE7" s="166">
        <v>0</v>
      </c>
      <c r="QF7" s="166">
        <v>0</v>
      </c>
      <c r="QG7" s="166">
        <v>0</v>
      </c>
      <c r="QH7" s="166">
        <v>0</v>
      </c>
      <c r="QI7" s="166">
        <v>0</v>
      </c>
      <c r="QJ7" s="166">
        <v>0</v>
      </c>
      <c r="QK7" s="166">
        <v>0</v>
      </c>
      <c r="QL7" s="166">
        <v>0</v>
      </c>
      <c r="QM7" s="166">
        <v>0</v>
      </c>
      <c r="QN7" s="120">
        <v>0</v>
      </c>
      <c r="QO7" s="120">
        <v>0</v>
      </c>
      <c r="QP7" s="120">
        <v>0</v>
      </c>
      <c r="QQ7" s="120">
        <v>0</v>
      </c>
      <c r="QR7" s="120">
        <v>0</v>
      </c>
      <c r="QS7" s="120">
        <v>0</v>
      </c>
      <c r="QT7" s="120">
        <v>0</v>
      </c>
      <c r="QU7" s="120">
        <v>0</v>
      </c>
      <c r="QV7" s="168">
        <v>0</v>
      </c>
      <c r="QW7" s="169" t="s">
        <v>635</v>
      </c>
      <c r="QX7" s="169" t="s">
        <v>635</v>
      </c>
      <c r="QY7" s="169" t="s">
        <v>635</v>
      </c>
      <c r="QZ7" s="169" t="s">
        <v>635</v>
      </c>
      <c r="RA7" s="169" t="s">
        <v>635</v>
      </c>
      <c r="RB7" s="169" t="s">
        <v>635</v>
      </c>
      <c r="RC7" s="169" t="s">
        <v>635</v>
      </c>
      <c r="RD7" s="169" t="s">
        <v>635</v>
      </c>
      <c r="RE7" s="170" t="s">
        <v>635</v>
      </c>
      <c r="RF7" s="136" t="s">
        <v>656</v>
      </c>
      <c r="RG7" s="136" t="s">
        <v>743</v>
      </c>
      <c r="RH7" s="136" t="s">
        <v>806</v>
      </c>
      <c r="RI7" s="137" t="s">
        <v>711</v>
      </c>
      <c r="RJ7" s="137" t="s">
        <v>635</v>
      </c>
      <c r="RK7" s="137" t="s">
        <v>635</v>
      </c>
      <c r="RL7" s="105" t="s">
        <v>710</v>
      </c>
      <c r="RM7" s="106" t="s">
        <v>635</v>
      </c>
      <c r="RN7" s="106" t="s">
        <v>635</v>
      </c>
      <c r="RO7" s="171">
        <v>0</v>
      </c>
      <c r="RP7" s="171">
        <v>0</v>
      </c>
      <c r="RQ7" s="171">
        <v>1</v>
      </c>
      <c r="RR7" s="171">
        <v>0</v>
      </c>
      <c r="RS7" s="171">
        <v>0</v>
      </c>
      <c r="RT7" s="171">
        <v>0</v>
      </c>
      <c r="RU7" s="171">
        <v>0</v>
      </c>
      <c r="RV7" s="171">
        <v>0</v>
      </c>
      <c r="RW7" s="172">
        <f t="shared" si="2"/>
        <v>1</v>
      </c>
      <c r="RX7" s="133" t="s">
        <v>635</v>
      </c>
      <c r="RY7" s="133" t="s">
        <v>635</v>
      </c>
      <c r="RZ7" s="133" t="s">
        <v>635</v>
      </c>
      <c r="SA7" s="133" t="s">
        <v>635</v>
      </c>
      <c r="SB7" s="133" t="s">
        <v>635</v>
      </c>
      <c r="SC7" s="133" t="s">
        <v>635</v>
      </c>
      <c r="SD7" s="133" t="s">
        <v>635</v>
      </c>
      <c r="SE7" s="133" t="s">
        <v>635</v>
      </c>
      <c r="SF7" s="189" t="s">
        <v>635</v>
      </c>
      <c r="SG7" s="132" t="s">
        <v>635</v>
      </c>
      <c r="SH7" s="132" t="s">
        <v>635</v>
      </c>
      <c r="SI7" s="132" t="s">
        <v>635</v>
      </c>
      <c r="SJ7" s="132" t="s">
        <v>635</v>
      </c>
      <c r="SK7" s="132" t="s">
        <v>635</v>
      </c>
      <c r="SL7" s="132" t="s">
        <v>635</v>
      </c>
      <c r="SM7" s="132" t="s">
        <v>635</v>
      </c>
      <c r="SN7" s="132" t="s">
        <v>635</v>
      </c>
      <c r="SO7" s="173" t="s">
        <v>635</v>
      </c>
      <c r="SP7" s="102" t="s">
        <v>635</v>
      </c>
      <c r="SQ7" s="102" t="s">
        <v>635</v>
      </c>
      <c r="SR7" s="102" t="s">
        <v>635</v>
      </c>
      <c r="SS7" s="102" t="s">
        <v>635</v>
      </c>
      <c r="ST7" s="102" t="s">
        <v>635</v>
      </c>
      <c r="SU7" s="102" t="s">
        <v>635</v>
      </c>
      <c r="SV7" s="102" t="s">
        <v>635</v>
      </c>
      <c r="SW7" s="102" t="s">
        <v>635</v>
      </c>
      <c r="SX7" s="174" t="s">
        <v>635</v>
      </c>
      <c r="SY7" s="236">
        <v>0</v>
      </c>
      <c r="SZ7" s="236">
        <v>0</v>
      </c>
      <c r="TA7" s="236">
        <v>1</v>
      </c>
      <c r="TB7" s="236">
        <v>0</v>
      </c>
      <c r="TC7" s="236">
        <v>0</v>
      </c>
      <c r="TD7" s="236">
        <v>0</v>
      </c>
      <c r="TE7" s="236">
        <v>0</v>
      </c>
      <c r="TF7" s="236">
        <v>0</v>
      </c>
      <c r="TG7" s="237">
        <f>SUBTOTAL(9,SY7:TF7)</f>
        <v>1</v>
      </c>
      <c r="TH7" s="203">
        <v>0</v>
      </c>
      <c r="TI7" s="203">
        <v>0</v>
      </c>
      <c r="TJ7" s="203">
        <v>1</v>
      </c>
      <c r="TK7" s="203">
        <v>0</v>
      </c>
      <c r="TL7" s="203">
        <v>0</v>
      </c>
      <c r="TM7" s="203">
        <v>0</v>
      </c>
      <c r="TN7" s="203">
        <v>0</v>
      </c>
      <c r="TO7" s="203">
        <v>0</v>
      </c>
      <c r="TP7" s="204">
        <f t="shared" si="5"/>
        <v>1</v>
      </c>
      <c r="TQ7" s="210">
        <v>0</v>
      </c>
      <c r="TR7" s="210">
        <v>0</v>
      </c>
      <c r="TS7" s="210">
        <v>1</v>
      </c>
      <c r="TT7" s="210">
        <v>0</v>
      </c>
      <c r="TU7" s="210">
        <v>0</v>
      </c>
      <c r="TV7" s="210">
        <v>0</v>
      </c>
      <c r="TW7" s="210">
        <v>0</v>
      </c>
      <c r="TX7" s="210">
        <v>0</v>
      </c>
      <c r="TY7" s="211">
        <f t="shared" si="7"/>
        <v>1</v>
      </c>
      <c r="TZ7" s="179" t="s">
        <v>635</v>
      </c>
      <c r="UA7" s="179" t="s">
        <v>635</v>
      </c>
      <c r="UB7" s="179" t="s">
        <v>635</v>
      </c>
      <c r="UC7" s="179" t="s">
        <v>635</v>
      </c>
      <c r="UD7" s="179" t="s">
        <v>635</v>
      </c>
      <c r="UE7" s="179" t="s">
        <v>635</v>
      </c>
      <c r="UF7" s="179" t="s">
        <v>635</v>
      </c>
      <c r="UG7" s="179" t="s">
        <v>635</v>
      </c>
      <c r="UH7" s="180" t="s">
        <v>635</v>
      </c>
      <c r="UI7" s="171">
        <v>0</v>
      </c>
      <c r="UJ7" s="171">
        <v>0</v>
      </c>
      <c r="UK7" s="171">
        <v>1</v>
      </c>
      <c r="UL7" s="171">
        <v>0</v>
      </c>
      <c r="UM7" s="171">
        <v>0</v>
      </c>
      <c r="UN7" s="171">
        <v>0</v>
      </c>
      <c r="UO7" s="171">
        <v>0</v>
      </c>
      <c r="UP7" s="171">
        <v>0</v>
      </c>
      <c r="UQ7" s="181">
        <f t="shared" si="3"/>
        <v>1</v>
      </c>
      <c r="UR7" s="131" t="s">
        <v>635</v>
      </c>
      <c r="US7" s="131" t="s">
        <v>635</v>
      </c>
      <c r="UT7" s="131" t="s">
        <v>635</v>
      </c>
      <c r="UU7" s="131" t="s">
        <v>635</v>
      </c>
      <c r="UV7" s="131" t="s">
        <v>635</v>
      </c>
      <c r="UW7" s="131" t="s">
        <v>635</v>
      </c>
      <c r="UX7" s="131" t="s">
        <v>635</v>
      </c>
      <c r="UY7" s="131" t="s">
        <v>635</v>
      </c>
      <c r="UZ7" s="182" t="s">
        <v>635</v>
      </c>
      <c r="VA7" s="169" t="s">
        <v>635</v>
      </c>
      <c r="VB7" s="169" t="s">
        <v>635</v>
      </c>
      <c r="VC7" s="169" t="s">
        <v>635</v>
      </c>
      <c r="VD7" s="169" t="s">
        <v>635</v>
      </c>
      <c r="VE7" s="169" t="s">
        <v>635</v>
      </c>
      <c r="VF7" s="169" t="s">
        <v>635</v>
      </c>
      <c r="VG7" s="169" t="s">
        <v>635</v>
      </c>
      <c r="VH7" s="169" t="s">
        <v>635</v>
      </c>
      <c r="VI7" s="183" t="s">
        <v>635</v>
      </c>
      <c r="VJ7" s="177" t="s">
        <v>635</v>
      </c>
      <c r="VK7" s="177" t="s">
        <v>635</v>
      </c>
      <c r="VL7" s="177" t="s">
        <v>635</v>
      </c>
      <c r="VM7" s="177" t="s">
        <v>635</v>
      </c>
      <c r="VN7" s="177" t="s">
        <v>635</v>
      </c>
      <c r="VO7" s="177" t="s">
        <v>635</v>
      </c>
      <c r="VP7" s="177" t="s">
        <v>635</v>
      </c>
      <c r="VQ7" s="177" t="s">
        <v>635</v>
      </c>
      <c r="VR7" s="178" t="s">
        <v>635</v>
      </c>
      <c r="VS7" s="169">
        <v>0</v>
      </c>
      <c r="VT7" s="169">
        <v>0</v>
      </c>
      <c r="VU7" s="169">
        <v>1</v>
      </c>
      <c r="VV7" s="169">
        <v>0</v>
      </c>
      <c r="VW7" s="169">
        <v>0</v>
      </c>
      <c r="VX7" s="169">
        <v>0</v>
      </c>
      <c r="VY7" s="169">
        <v>0</v>
      </c>
      <c r="VZ7" s="169">
        <v>0</v>
      </c>
      <c r="WA7" s="183">
        <f>SUBTOTAL(9,VS7:VZ7)</f>
        <v>1</v>
      </c>
      <c r="WB7" s="205">
        <v>0</v>
      </c>
      <c r="WC7" s="205">
        <v>0</v>
      </c>
      <c r="WD7" s="205">
        <v>1</v>
      </c>
      <c r="WE7" s="205">
        <v>0</v>
      </c>
      <c r="WF7" s="205">
        <v>0</v>
      </c>
      <c r="WG7" s="205">
        <v>0</v>
      </c>
      <c r="WH7" s="205">
        <v>0</v>
      </c>
      <c r="WI7" s="205">
        <v>0</v>
      </c>
      <c r="WJ7" s="206">
        <f t="shared" si="4"/>
        <v>1</v>
      </c>
      <c r="WK7" s="212">
        <v>0</v>
      </c>
      <c r="WL7" s="212">
        <v>0</v>
      </c>
      <c r="WM7" s="212">
        <v>1</v>
      </c>
      <c r="WN7" s="212">
        <v>0</v>
      </c>
      <c r="WO7" s="212">
        <v>0</v>
      </c>
      <c r="WP7" s="212">
        <v>0</v>
      </c>
      <c r="WQ7" s="212">
        <v>0</v>
      </c>
      <c r="WR7" s="212">
        <v>0</v>
      </c>
      <c r="WS7" s="188">
        <f t="shared" si="8"/>
        <v>1</v>
      </c>
      <c r="WT7" s="133" t="s">
        <v>635</v>
      </c>
      <c r="WU7" s="133" t="s">
        <v>635</v>
      </c>
      <c r="WV7" s="133" t="s">
        <v>635</v>
      </c>
      <c r="WW7" s="133" t="s">
        <v>635</v>
      </c>
      <c r="WX7" s="133" t="s">
        <v>635</v>
      </c>
      <c r="WY7" s="133" t="s">
        <v>635</v>
      </c>
      <c r="WZ7" s="133" t="s">
        <v>635</v>
      </c>
      <c r="XA7" s="133" t="s">
        <v>635</v>
      </c>
      <c r="XB7" s="189" t="s">
        <v>635</v>
      </c>
      <c r="XC7" s="105" t="s">
        <v>665</v>
      </c>
      <c r="XD7" s="105" t="s">
        <v>666</v>
      </c>
      <c r="XE7" s="105" t="s">
        <v>635</v>
      </c>
      <c r="XF7" s="111" t="s">
        <v>635</v>
      </c>
      <c r="XG7" s="190" t="s">
        <v>670</v>
      </c>
      <c r="XH7" s="190" t="s">
        <v>671</v>
      </c>
      <c r="XI7" s="190" t="s">
        <v>672</v>
      </c>
      <c r="XJ7" s="190" t="s">
        <v>673</v>
      </c>
      <c r="XK7" s="190" t="s">
        <v>635</v>
      </c>
      <c r="XL7" s="190" t="s">
        <v>635</v>
      </c>
      <c r="XM7" s="191" t="s">
        <v>667</v>
      </c>
      <c r="XN7" s="191" t="s">
        <v>668</v>
      </c>
      <c r="XO7" s="191" t="s">
        <v>635</v>
      </c>
      <c r="XP7" s="191" t="s">
        <v>635</v>
      </c>
      <c r="XQ7" s="191" t="s">
        <v>635</v>
      </c>
      <c r="XR7" s="191" t="s">
        <v>635</v>
      </c>
      <c r="XS7" s="191" t="s">
        <v>635</v>
      </c>
      <c r="XT7" s="191" t="s">
        <v>635</v>
      </c>
      <c r="XU7" s="192" t="s">
        <v>635</v>
      </c>
      <c r="XV7" s="192" t="s">
        <v>635</v>
      </c>
      <c r="XW7" s="192" t="s">
        <v>635</v>
      </c>
      <c r="XX7" s="192" t="s">
        <v>635</v>
      </c>
      <c r="XY7" s="192" t="s">
        <v>635</v>
      </c>
      <c r="XZ7" s="192" t="s">
        <v>635</v>
      </c>
      <c r="YA7" s="144" t="s">
        <v>635</v>
      </c>
      <c r="YB7" s="144" t="s">
        <v>635</v>
      </c>
      <c r="YC7" s="144" t="s">
        <v>635</v>
      </c>
      <c r="YD7" s="144" t="s">
        <v>635</v>
      </c>
      <c r="YE7" s="144" t="s">
        <v>635</v>
      </c>
      <c r="YF7" s="144" t="s">
        <v>635</v>
      </c>
      <c r="YG7" s="144" t="s">
        <v>635</v>
      </c>
      <c r="YH7" s="111" t="s">
        <v>635</v>
      </c>
      <c r="YI7" s="111" t="s">
        <v>635</v>
      </c>
      <c r="YJ7" s="111" t="s">
        <v>635</v>
      </c>
      <c r="YK7" s="190" t="s">
        <v>1468</v>
      </c>
      <c r="YL7" s="190" t="s">
        <v>635</v>
      </c>
      <c r="YM7" s="190" t="s">
        <v>635</v>
      </c>
      <c r="YN7" s="190" t="s">
        <v>635</v>
      </c>
      <c r="YO7" s="190" t="s">
        <v>635</v>
      </c>
      <c r="YP7" s="130" t="s">
        <v>635</v>
      </c>
      <c r="YQ7" s="130" t="s">
        <v>635</v>
      </c>
      <c r="YR7" s="130" t="s">
        <v>635</v>
      </c>
      <c r="YS7" s="130" t="s">
        <v>635</v>
      </c>
      <c r="YT7" s="130" t="s">
        <v>635</v>
      </c>
      <c r="YU7" s="130" t="s">
        <v>635</v>
      </c>
      <c r="YV7" s="112" t="s">
        <v>635</v>
      </c>
      <c r="YW7" s="112" t="s">
        <v>635</v>
      </c>
      <c r="YX7" s="112" t="s">
        <v>635</v>
      </c>
      <c r="YY7" s="112" t="s">
        <v>635</v>
      </c>
      <c r="YZ7" s="105" t="s">
        <v>674</v>
      </c>
      <c r="ZA7" s="105" t="s">
        <v>635</v>
      </c>
      <c r="ZB7" s="126" t="s">
        <v>635</v>
      </c>
      <c r="ZC7" s="126" t="s">
        <v>635</v>
      </c>
      <c r="ZD7" s="126" t="s">
        <v>635</v>
      </c>
      <c r="ZE7" s="126" t="s">
        <v>635</v>
      </c>
      <c r="ZF7" s="126" t="s">
        <v>635</v>
      </c>
      <c r="ZG7" s="125" t="s">
        <v>635</v>
      </c>
      <c r="ZH7" s="125" t="s">
        <v>635</v>
      </c>
      <c r="ZI7" s="125" t="s">
        <v>635</v>
      </c>
      <c r="ZJ7" s="125" t="s">
        <v>635</v>
      </c>
      <c r="ZK7" s="125" t="s">
        <v>635</v>
      </c>
      <c r="ZL7" s="125" t="s">
        <v>635</v>
      </c>
      <c r="ZM7" s="125" t="s">
        <v>635</v>
      </c>
      <c r="ZN7" s="125" t="s">
        <v>635</v>
      </c>
      <c r="ZO7" s="147" t="s">
        <v>635</v>
      </c>
      <c r="ZP7" s="147" t="s">
        <v>635</v>
      </c>
      <c r="ZQ7" s="147" t="s">
        <v>635</v>
      </c>
      <c r="ZR7" s="147" t="s">
        <v>635</v>
      </c>
      <c r="ZS7" s="147" t="s">
        <v>635</v>
      </c>
      <c r="ZT7" s="184" t="s">
        <v>635</v>
      </c>
      <c r="ZU7" s="184">
        <v>2</v>
      </c>
      <c r="ZV7" s="184" t="s">
        <v>635</v>
      </c>
      <c r="ZW7" s="184" t="s">
        <v>635</v>
      </c>
      <c r="ZX7" s="131">
        <v>1</v>
      </c>
      <c r="ZY7" s="131" t="s">
        <v>635</v>
      </c>
      <c r="ZZ7" s="131" t="s">
        <v>635</v>
      </c>
      <c r="AAA7" s="131" t="s">
        <v>635</v>
      </c>
      <c r="AAB7" s="132" t="s">
        <v>635</v>
      </c>
      <c r="AAC7" s="132" t="s">
        <v>635</v>
      </c>
      <c r="AAD7" s="132" t="s">
        <v>635</v>
      </c>
      <c r="AAE7" s="193" t="s">
        <v>635</v>
      </c>
      <c r="AAF7" s="102" t="s">
        <v>635</v>
      </c>
      <c r="AAG7" s="102">
        <v>6</v>
      </c>
      <c r="AAH7" s="102" t="s">
        <v>635</v>
      </c>
      <c r="AAI7" s="102" t="s">
        <v>635</v>
      </c>
      <c r="AAJ7" s="125" t="s">
        <v>635</v>
      </c>
      <c r="AAK7" s="125">
        <v>2</v>
      </c>
      <c r="AAL7" s="125" t="s">
        <v>635</v>
      </c>
      <c r="AAM7" s="125" t="s">
        <v>635</v>
      </c>
      <c r="AAN7" s="131" t="s">
        <v>635</v>
      </c>
      <c r="AAO7" s="131">
        <v>1</v>
      </c>
      <c r="AAP7" s="131" t="s">
        <v>635</v>
      </c>
      <c r="AAQ7" s="131" t="s">
        <v>635</v>
      </c>
      <c r="AAR7" s="149" t="s">
        <v>635</v>
      </c>
      <c r="AAS7" s="149">
        <v>1</v>
      </c>
      <c r="AAT7" s="149" t="s">
        <v>635</v>
      </c>
      <c r="AAU7" s="149" t="s">
        <v>635</v>
      </c>
      <c r="AAV7" s="184" t="s">
        <v>635</v>
      </c>
      <c r="AAW7" s="184" t="s">
        <v>635</v>
      </c>
      <c r="AAX7" s="184" t="s">
        <v>635</v>
      </c>
      <c r="AAY7" s="184" t="s">
        <v>635</v>
      </c>
      <c r="AAZ7" s="103" t="s">
        <v>632</v>
      </c>
      <c r="ABA7" s="100" t="s">
        <v>715</v>
      </c>
      <c r="ABB7" s="100" t="s">
        <v>635</v>
      </c>
      <c r="ABC7" s="100" t="s">
        <v>635</v>
      </c>
      <c r="ABD7" s="100" t="s">
        <v>635</v>
      </c>
      <c r="ABE7" s="100" t="s">
        <v>635</v>
      </c>
      <c r="ABF7" s="103" t="s">
        <v>635</v>
      </c>
      <c r="ABG7" s="194">
        <v>100000</v>
      </c>
      <c r="ABH7" s="195" t="s">
        <v>754</v>
      </c>
      <c r="ABI7" s="195" t="s">
        <v>716</v>
      </c>
      <c r="ABJ7" s="195" t="s">
        <v>717</v>
      </c>
      <c r="ABK7" s="195" t="s">
        <v>635</v>
      </c>
      <c r="ABL7" s="177" t="s">
        <v>635</v>
      </c>
      <c r="ABM7" s="177" t="s">
        <v>635</v>
      </c>
      <c r="ABN7" s="177" t="s">
        <v>635</v>
      </c>
      <c r="ABO7" s="195" t="s">
        <v>635</v>
      </c>
      <c r="ABP7" s="112" t="s">
        <v>682</v>
      </c>
      <c r="ABQ7" s="112" t="s">
        <v>635</v>
      </c>
      <c r="ABR7" s="112" t="s">
        <v>635</v>
      </c>
      <c r="ABS7" s="103" t="s">
        <v>632</v>
      </c>
      <c r="ABT7" s="97" t="s">
        <v>632</v>
      </c>
      <c r="ABU7" s="196" t="s">
        <v>683</v>
      </c>
      <c r="ABV7" s="196" t="s">
        <v>718</v>
      </c>
      <c r="ABW7" s="196" t="s">
        <v>684</v>
      </c>
      <c r="ABX7" s="196" t="s">
        <v>635</v>
      </c>
      <c r="ABY7" s="196" t="s">
        <v>635</v>
      </c>
      <c r="ABZ7" s="196" t="s">
        <v>635</v>
      </c>
      <c r="ACA7" s="196" t="s">
        <v>635</v>
      </c>
      <c r="ACB7" s="97" t="s">
        <v>626</v>
      </c>
      <c r="ACC7" s="97" t="s">
        <v>632</v>
      </c>
      <c r="ACD7" s="112" t="s">
        <v>685</v>
      </c>
      <c r="ACE7" s="112" t="s">
        <v>635</v>
      </c>
      <c r="ACF7" s="112" t="s">
        <v>635</v>
      </c>
      <c r="ACG7" s="112" t="s">
        <v>635</v>
      </c>
      <c r="ACH7" s="97" t="s">
        <v>1469</v>
      </c>
      <c r="ACI7" s="97" t="s">
        <v>1470</v>
      </c>
      <c r="ACJ7" s="97"/>
    </row>
    <row r="8" spans="1:764" ht="15" customHeight="1">
      <c r="A8">
        <v>61</v>
      </c>
      <c r="B8" s="97" t="s">
        <v>1561</v>
      </c>
      <c r="C8" s="97" t="s">
        <v>1562</v>
      </c>
      <c r="D8" s="97" t="s">
        <v>1128</v>
      </c>
      <c r="E8" s="97" t="s">
        <v>1563</v>
      </c>
      <c r="F8" s="98" t="s">
        <v>1564</v>
      </c>
      <c r="G8" s="98" t="s">
        <v>1565</v>
      </c>
      <c r="H8" s="99">
        <v>37.042006999999998</v>
      </c>
      <c r="I8" s="99">
        <v>-0.433863</v>
      </c>
      <c r="J8" s="98" t="s">
        <v>1056</v>
      </c>
      <c r="K8" s="98" t="s">
        <v>1057</v>
      </c>
      <c r="L8" s="98" t="s">
        <v>1058</v>
      </c>
      <c r="M8" s="100" t="s">
        <v>1566</v>
      </c>
      <c r="N8" s="101">
        <v>702462599</v>
      </c>
      <c r="O8" s="102">
        <v>759585032</v>
      </c>
      <c r="P8" s="100">
        <v>-0.43107299999999998</v>
      </c>
      <c r="Q8" s="100">
        <v>37.043014999999997</v>
      </c>
      <c r="R8" s="100">
        <v>1693.9</v>
      </c>
      <c r="S8" s="100">
        <v>1.3</v>
      </c>
      <c r="T8" s="103" t="s">
        <v>626</v>
      </c>
      <c r="U8" s="97" t="s">
        <v>629</v>
      </c>
      <c r="V8" s="97" t="s">
        <v>732</v>
      </c>
      <c r="W8" s="97" t="s">
        <v>627</v>
      </c>
      <c r="X8" s="97" t="s">
        <v>700</v>
      </c>
      <c r="Y8" s="97" t="s">
        <v>770</v>
      </c>
      <c r="Z8" s="103" t="s">
        <v>632</v>
      </c>
      <c r="AA8" s="260" t="s">
        <v>633</v>
      </c>
      <c r="AB8" s="260" t="s">
        <v>634</v>
      </c>
      <c r="AC8" s="260" t="s">
        <v>635</v>
      </c>
      <c r="AD8" s="260" t="s">
        <v>635</v>
      </c>
      <c r="AE8" s="260" t="s">
        <v>635</v>
      </c>
      <c r="AF8" s="103">
        <v>10</v>
      </c>
      <c r="AG8" s="103">
        <v>0</v>
      </c>
      <c r="AH8" s="97" t="s">
        <v>636</v>
      </c>
      <c r="AI8" s="97" t="s">
        <v>637</v>
      </c>
      <c r="AJ8" s="97" t="s">
        <v>638</v>
      </c>
      <c r="AK8" s="97" t="s">
        <v>635</v>
      </c>
      <c r="AL8" s="105" t="s">
        <v>640</v>
      </c>
      <c r="AM8" s="106" t="s">
        <v>641</v>
      </c>
      <c r="AN8" s="106" t="s">
        <v>635</v>
      </c>
      <c r="AO8" s="106" t="s">
        <v>635</v>
      </c>
      <c r="AP8" s="97" t="s">
        <v>642</v>
      </c>
      <c r="AQ8" s="97" t="s">
        <v>773</v>
      </c>
      <c r="AR8" s="103" t="s">
        <v>635</v>
      </c>
      <c r="AS8" s="107" t="s">
        <v>635</v>
      </c>
      <c r="AT8" s="103" t="s">
        <v>635</v>
      </c>
      <c r="AU8" s="103" t="s">
        <v>635</v>
      </c>
      <c r="AV8" s="106" t="s">
        <v>632</v>
      </c>
      <c r="AW8" s="105" t="s">
        <v>640</v>
      </c>
      <c r="AX8" s="103" t="s">
        <v>641</v>
      </c>
      <c r="AY8" s="105" t="s">
        <v>640</v>
      </c>
      <c r="AZ8" s="107" t="s">
        <v>641</v>
      </c>
      <c r="BA8" s="105" t="s">
        <v>640</v>
      </c>
      <c r="BB8" s="107" t="s">
        <v>641</v>
      </c>
      <c r="BC8" s="106" t="s">
        <v>635</v>
      </c>
      <c r="BD8" s="103" t="s">
        <v>635</v>
      </c>
      <c r="BE8" s="106" t="s">
        <v>626</v>
      </c>
      <c r="BF8" s="103" t="s">
        <v>635</v>
      </c>
      <c r="BG8" s="103" t="s">
        <v>635</v>
      </c>
      <c r="BH8" s="103" t="s">
        <v>635</v>
      </c>
      <c r="BI8" s="97" t="s">
        <v>640</v>
      </c>
      <c r="BJ8" s="107" t="s">
        <v>643</v>
      </c>
      <c r="BK8" s="107" t="s">
        <v>875</v>
      </c>
      <c r="BL8" s="107" t="s">
        <v>733</v>
      </c>
      <c r="BM8" s="107" t="s">
        <v>826</v>
      </c>
      <c r="BN8" s="107" t="s">
        <v>635</v>
      </c>
      <c r="BO8" s="103" t="s">
        <v>632</v>
      </c>
      <c r="BP8" s="103" t="s">
        <v>641</v>
      </c>
      <c r="BQ8" s="103" t="s">
        <v>635</v>
      </c>
      <c r="BR8" s="97" t="s">
        <v>645</v>
      </c>
      <c r="BS8" s="97" t="s">
        <v>775</v>
      </c>
      <c r="BT8" s="103" t="s">
        <v>635</v>
      </c>
      <c r="BU8" s="103" t="s">
        <v>635</v>
      </c>
      <c r="BV8" s="97" t="s">
        <v>635</v>
      </c>
      <c r="BW8" s="97" t="s">
        <v>848</v>
      </c>
      <c r="BX8" s="97" t="s">
        <v>848</v>
      </c>
      <c r="BY8" s="97" t="s">
        <v>1567</v>
      </c>
      <c r="BZ8" s="97" t="s">
        <v>648</v>
      </c>
      <c r="CA8" s="107" t="s">
        <v>737</v>
      </c>
      <c r="CB8" s="107" t="s">
        <v>948</v>
      </c>
      <c r="CC8" s="107" t="s">
        <v>635</v>
      </c>
      <c r="CD8" s="103" t="s">
        <v>635</v>
      </c>
      <c r="CE8" s="107" t="s">
        <v>635</v>
      </c>
      <c r="CF8" s="103">
        <v>3</v>
      </c>
      <c r="CG8" s="103">
        <v>10</v>
      </c>
      <c r="CH8" s="112" t="s">
        <v>649</v>
      </c>
      <c r="CI8" s="113" t="s">
        <v>641</v>
      </c>
      <c r="CJ8" s="113" t="s">
        <v>635</v>
      </c>
      <c r="CK8" s="113" t="s">
        <v>635</v>
      </c>
      <c r="CL8" s="103">
        <v>31</v>
      </c>
      <c r="CM8" s="114">
        <v>700</v>
      </c>
      <c r="CN8" s="103" t="s">
        <v>635</v>
      </c>
      <c r="CO8" s="106" t="s">
        <v>635</v>
      </c>
      <c r="CP8" s="103">
        <v>0.1</v>
      </c>
      <c r="CQ8" s="106">
        <v>175</v>
      </c>
      <c r="CR8" s="103" t="s">
        <v>635</v>
      </c>
      <c r="CS8" s="106" t="s">
        <v>635</v>
      </c>
      <c r="CT8" s="103" t="s">
        <v>635</v>
      </c>
      <c r="CU8" s="106" t="s">
        <v>635</v>
      </c>
      <c r="CV8" s="103" t="s">
        <v>635</v>
      </c>
      <c r="CW8" s="103" t="s">
        <v>635</v>
      </c>
      <c r="CX8" s="107" t="s">
        <v>651</v>
      </c>
      <c r="CY8" s="103" t="s">
        <v>635</v>
      </c>
      <c r="CZ8" s="261">
        <v>0</v>
      </c>
      <c r="DA8" s="261">
        <v>1</v>
      </c>
      <c r="DB8" s="262">
        <f t="shared" si="6"/>
        <v>1</v>
      </c>
      <c r="DC8" s="97" t="s">
        <v>635</v>
      </c>
      <c r="DD8" s="103" t="s">
        <v>635</v>
      </c>
      <c r="DE8" s="103" t="s">
        <v>635</v>
      </c>
      <c r="DF8" s="103" t="s">
        <v>635</v>
      </c>
      <c r="DG8" s="263" t="s">
        <v>635</v>
      </c>
      <c r="DH8" s="97" t="s">
        <v>651</v>
      </c>
      <c r="DI8" s="264">
        <v>1</v>
      </c>
      <c r="DJ8" s="97" t="s">
        <v>635</v>
      </c>
      <c r="DK8" s="103" t="s">
        <v>635</v>
      </c>
      <c r="DL8" s="103" t="s">
        <v>635</v>
      </c>
      <c r="DM8" s="103" t="s">
        <v>635</v>
      </c>
      <c r="DN8" s="103" t="s">
        <v>635</v>
      </c>
      <c r="DO8" s="103" t="s">
        <v>635</v>
      </c>
      <c r="DP8" s="103" t="s">
        <v>635</v>
      </c>
      <c r="DQ8" s="125" t="s">
        <v>635</v>
      </c>
      <c r="DR8" s="125" t="s">
        <v>635</v>
      </c>
      <c r="DS8" s="125" t="s">
        <v>635</v>
      </c>
      <c r="DT8" s="106" t="s">
        <v>635</v>
      </c>
      <c r="DU8" s="106" t="s">
        <v>635</v>
      </c>
      <c r="DV8" s="106" t="s">
        <v>635</v>
      </c>
      <c r="DW8" s="103" t="s">
        <v>635</v>
      </c>
      <c r="DX8" s="103" t="s">
        <v>635</v>
      </c>
      <c r="DY8" s="103" t="s">
        <v>635</v>
      </c>
      <c r="DZ8" s="97" t="s">
        <v>635</v>
      </c>
      <c r="EA8" s="103" t="s">
        <v>632</v>
      </c>
      <c r="EB8" s="97" t="s">
        <v>707</v>
      </c>
      <c r="EC8" s="103" t="s">
        <v>632</v>
      </c>
      <c r="ED8" s="107" t="s">
        <v>740</v>
      </c>
      <c r="EE8" s="97" t="s">
        <v>741</v>
      </c>
      <c r="EF8" s="127" t="s">
        <v>651</v>
      </c>
      <c r="EG8" s="127" t="s">
        <v>635</v>
      </c>
      <c r="EH8" s="103" t="s">
        <v>651</v>
      </c>
      <c r="EI8" s="97" t="s">
        <v>640</v>
      </c>
      <c r="EJ8" s="97" t="s">
        <v>640</v>
      </c>
      <c r="EK8" s="103" t="s">
        <v>635</v>
      </c>
      <c r="EL8" s="103" t="s">
        <v>635</v>
      </c>
      <c r="EM8" s="103" t="s">
        <v>635</v>
      </c>
      <c r="EN8" s="103" t="s">
        <v>635</v>
      </c>
      <c r="EO8" s="103" t="s">
        <v>635</v>
      </c>
      <c r="EP8" s="103" t="s">
        <v>635</v>
      </c>
      <c r="EQ8" s="103" t="s">
        <v>635</v>
      </c>
      <c r="ER8" s="103" t="s">
        <v>635</v>
      </c>
      <c r="ES8" s="103" t="s">
        <v>635</v>
      </c>
      <c r="ET8" s="103" t="s">
        <v>635</v>
      </c>
      <c r="EU8" s="103" t="s">
        <v>635</v>
      </c>
      <c r="EV8" s="103" t="s">
        <v>635</v>
      </c>
      <c r="EW8" s="97" t="s">
        <v>635</v>
      </c>
      <c r="EX8" s="97" t="s">
        <v>635</v>
      </c>
      <c r="EY8" s="103" t="s">
        <v>805</v>
      </c>
      <c r="EZ8" s="107" t="s">
        <v>635</v>
      </c>
      <c r="FA8" s="97" t="s">
        <v>635</v>
      </c>
      <c r="FB8" s="130" t="s">
        <v>656</v>
      </c>
      <c r="FC8" s="130" t="s">
        <v>743</v>
      </c>
      <c r="FD8" s="131" t="s">
        <v>708</v>
      </c>
      <c r="FE8" s="131" t="s">
        <v>635</v>
      </c>
      <c r="FF8" s="131" t="s">
        <v>635</v>
      </c>
      <c r="FG8" s="131" t="s">
        <v>635</v>
      </c>
      <c r="FH8" s="131" t="s">
        <v>635</v>
      </c>
      <c r="FI8" s="132">
        <v>3</v>
      </c>
      <c r="FJ8" s="133" t="s">
        <v>635</v>
      </c>
      <c r="FK8" s="103" t="s">
        <v>635</v>
      </c>
      <c r="FL8" s="134" t="s">
        <v>635</v>
      </c>
      <c r="FM8" s="135">
        <v>20</v>
      </c>
      <c r="FN8" s="135" t="s">
        <v>635</v>
      </c>
      <c r="FO8" s="135" t="s">
        <v>635</v>
      </c>
      <c r="FP8" s="103" t="s">
        <v>635</v>
      </c>
      <c r="FQ8" s="132">
        <v>30</v>
      </c>
      <c r="FR8" s="133" t="s">
        <v>635</v>
      </c>
      <c r="FS8" s="103" t="s">
        <v>635</v>
      </c>
      <c r="FT8" s="134" t="s">
        <v>635</v>
      </c>
      <c r="FU8" s="135">
        <v>2</v>
      </c>
      <c r="FV8" s="135" t="s">
        <v>635</v>
      </c>
      <c r="FW8" s="131" t="s">
        <v>635</v>
      </c>
      <c r="FX8" s="103" t="s">
        <v>635</v>
      </c>
      <c r="FY8" s="97" t="s">
        <v>658</v>
      </c>
      <c r="FZ8" s="103" t="s">
        <v>635</v>
      </c>
      <c r="GA8" s="103">
        <v>0</v>
      </c>
      <c r="GB8" s="103">
        <v>24</v>
      </c>
      <c r="GC8" s="97" t="s">
        <v>658</v>
      </c>
      <c r="GD8" s="103" t="s">
        <v>635</v>
      </c>
      <c r="GE8" s="103">
        <v>0</v>
      </c>
      <c r="GF8" s="103">
        <v>24</v>
      </c>
      <c r="GG8" s="103" t="s">
        <v>635</v>
      </c>
      <c r="GH8" s="103" t="s">
        <v>635</v>
      </c>
      <c r="GI8" s="103" t="s">
        <v>635</v>
      </c>
      <c r="GJ8" s="103" t="s">
        <v>635</v>
      </c>
      <c r="GK8" s="103" t="s">
        <v>635</v>
      </c>
      <c r="GL8" s="103" t="s">
        <v>635</v>
      </c>
      <c r="GM8" s="103" t="s">
        <v>635</v>
      </c>
      <c r="GN8" s="103" t="s">
        <v>635</v>
      </c>
      <c r="GO8" s="103" t="s">
        <v>635</v>
      </c>
      <c r="GP8" s="103" t="s">
        <v>635</v>
      </c>
      <c r="GQ8" s="103" t="s">
        <v>635</v>
      </c>
      <c r="GR8" s="134" t="s">
        <v>635</v>
      </c>
      <c r="GS8" s="134" t="s">
        <v>635</v>
      </c>
      <c r="GT8" s="134" t="s">
        <v>635</v>
      </c>
      <c r="GU8" s="126" t="s">
        <v>635</v>
      </c>
      <c r="GV8" s="126" t="s">
        <v>635</v>
      </c>
      <c r="GW8" s="126" t="s">
        <v>635</v>
      </c>
      <c r="GX8" s="103" t="s">
        <v>635</v>
      </c>
      <c r="GY8" s="103" t="s">
        <v>635</v>
      </c>
      <c r="GZ8" s="103" t="s">
        <v>635</v>
      </c>
      <c r="HA8" s="97" t="s">
        <v>658</v>
      </c>
      <c r="HB8" s="107" t="s">
        <v>635</v>
      </c>
      <c r="HC8" s="103">
        <v>0</v>
      </c>
      <c r="HD8" s="103">
        <v>24</v>
      </c>
      <c r="HE8" s="107" t="s">
        <v>658</v>
      </c>
      <c r="HF8" s="103" t="s">
        <v>635</v>
      </c>
      <c r="HG8" s="103">
        <v>0</v>
      </c>
      <c r="HH8" s="103">
        <v>24</v>
      </c>
      <c r="HI8" s="141" t="s">
        <v>635</v>
      </c>
      <c r="HJ8" s="141" t="s">
        <v>635</v>
      </c>
      <c r="HK8" s="141" t="s">
        <v>635</v>
      </c>
      <c r="HL8" s="141" t="s">
        <v>635</v>
      </c>
      <c r="HM8" s="131" t="s">
        <v>635</v>
      </c>
      <c r="HN8" s="131" t="s">
        <v>635</v>
      </c>
      <c r="HO8" s="131" t="s">
        <v>635</v>
      </c>
      <c r="HP8" s="131" t="s">
        <v>635</v>
      </c>
      <c r="HQ8" s="106" t="s">
        <v>658</v>
      </c>
      <c r="HR8" s="106" t="s">
        <v>635</v>
      </c>
      <c r="HS8" s="106">
        <v>0</v>
      </c>
      <c r="HT8" s="106">
        <v>24</v>
      </c>
      <c r="HU8" s="132" t="s">
        <v>658</v>
      </c>
      <c r="HV8" s="132" t="s">
        <v>635</v>
      </c>
      <c r="HW8" s="132">
        <v>0</v>
      </c>
      <c r="HX8" s="132">
        <v>24</v>
      </c>
      <c r="HY8" s="118" t="s">
        <v>635</v>
      </c>
      <c r="HZ8" s="118" t="s">
        <v>635</v>
      </c>
      <c r="IA8" s="118" t="s">
        <v>635</v>
      </c>
      <c r="IB8" s="118" t="s">
        <v>635</v>
      </c>
      <c r="IC8" s="125" t="s">
        <v>635</v>
      </c>
      <c r="ID8" s="125" t="s">
        <v>635</v>
      </c>
      <c r="IE8" s="125" t="s">
        <v>635</v>
      </c>
      <c r="IF8" s="125" t="s">
        <v>635</v>
      </c>
      <c r="IG8" s="97" t="s">
        <v>659</v>
      </c>
      <c r="IH8" s="97" t="s">
        <v>660</v>
      </c>
      <c r="II8" s="97" t="s">
        <v>830</v>
      </c>
      <c r="IJ8" s="97" t="s">
        <v>635</v>
      </c>
      <c r="IK8" s="97" t="s">
        <v>635</v>
      </c>
      <c r="IL8" s="97" t="s">
        <v>635</v>
      </c>
      <c r="IM8" s="97" t="s">
        <v>635</v>
      </c>
      <c r="IN8" s="97" t="s">
        <v>635</v>
      </c>
      <c r="IO8" s="97" t="s">
        <v>635</v>
      </c>
      <c r="IP8" s="103">
        <v>3</v>
      </c>
      <c r="IQ8" s="102" t="s">
        <v>635</v>
      </c>
      <c r="IR8" s="102" t="s">
        <v>635</v>
      </c>
      <c r="IS8" s="142" t="s">
        <v>635</v>
      </c>
      <c r="IT8" s="142" t="s">
        <v>635</v>
      </c>
      <c r="IU8" s="103" t="s">
        <v>635</v>
      </c>
      <c r="IV8" s="103" t="s">
        <v>635</v>
      </c>
      <c r="IW8" s="143" t="s">
        <v>635</v>
      </c>
      <c r="IX8" s="143" t="s">
        <v>635</v>
      </c>
      <c r="IY8" s="124" t="s">
        <v>635</v>
      </c>
      <c r="IZ8" s="124" t="s">
        <v>635</v>
      </c>
      <c r="JA8" s="124" t="s">
        <v>635</v>
      </c>
      <c r="JB8" s="103" t="s">
        <v>635</v>
      </c>
      <c r="JC8" s="103" t="s">
        <v>635</v>
      </c>
      <c r="JD8" s="103" t="s">
        <v>635</v>
      </c>
      <c r="JE8" s="103" t="s">
        <v>635</v>
      </c>
      <c r="JF8" s="103" t="s">
        <v>635</v>
      </c>
      <c r="JG8" s="103" t="s">
        <v>635</v>
      </c>
      <c r="JH8" s="141" t="s">
        <v>635</v>
      </c>
      <c r="JI8" s="141" t="s">
        <v>635</v>
      </c>
      <c r="JJ8" s="141" t="s">
        <v>635</v>
      </c>
      <c r="JK8" s="103" t="s">
        <v>635</v>
      </c>
      <c r="JL8" s="103" t="s">
        <v>635</v>
      </c>
      <c r="JM8" s="103" t="s">
        <v>635</v>
      </c>
      <c r="JN8" s="103" t="s">
        <v>635</v>
      </c>
      <c r="JO8" s="103" t="s">
        <v>635</v>
      </c>
      <c r="JP8" s="103" t="s">
        <v>635</v>
      </c>
      <c r="JQ8" s="265" t="s">
        <v>635</v>
      </c>
      <c r="JR8" s="265" t="s">
        <v>635</v>
      </c>
      <c r="JS8" s="208" t="s">
        <v>635</v>
      </c>
      <c r="JT8" s="208" t="s">
        <v>635</v>
      </c>
      <c r="JU8" s="145" t="s">
        <v>635</v>
      </c>
      <c r="JV8" s="145" t="s">
        <v>635</v>
      </c>
      <c r="JW8" s="209" t="s">
        <v>635</v>
      </c>
      <c r="JX8" s="209" t="s">
        <v>635</v>
      </c>
      <c r="JY8" s="141" t="s">
        <v>635</v>
      </c>
      <c r="JZ8" s="141" t="s">
        <v>635</v>
      </c>
      <c r="KA8" s="141" t="s">
        <v>635</v>
      </c>
      <c r="KB8" s="141" t="s">
        <v>635</v>
      </c>
      <c r="KC8" s="128" t="s">
        <v>635</v>
      </c>
      <c r="KD8" s="128" t="s">
        <v>635</v>
      </c>
      <c r="KE8" s="128" t="s">
        <v>635</v>
      </c>
      <c r="KF8" s="128" t="s">
        <v>635</v>
      </c>
      <c r="KG8" s="146" t="s">
        <v>635</v>
      </c>
      <c r="KH8" s="146" t="s">
        <v>635</v>
      </c>
      <c r="KI8" s="166" t="s">
        <v>635</v>
      </c>
      <c r="KJ8" s="166" t="s">
        <v>635</v>
      </c>
      <c r="KK8" s="147" t="s">
        <v>635</v>
      </c>
      <c r="KL8" s="147" t="s">
        <v>635</v>
      </c>
      <c r="KM8" s="160" t="s">
        <v>635</v>
      </c>
      <c r="KN8" s="160" t="s">
        <v>635</v>
      </c>
      <c r="KO8" s="148" t="s">
        <v>635</v>
      </c>
      <c r="KP8" s="148" t="s">
        <v>635</v>
      </c>
      <c r="KQ8" s="148" t="s">
        <v>635</v>
      </c>
      <c r="KR8" s="148" t="s">
        <v>635</v>
      </c>
      <c r="KS8" s="149" t="s">
        <v>635</v>
      </c>
      <c r="KT8" s="149" t="s">
        <v>635</v>
      </c>
      <c r="KU8" s="149" t="s">
        <v>635</v>
      </c>
      <c r="KV8" s="149" t="s">
        <v>635</v>
      </c>
      <c r="KW8" s="105" t="s">
        <v>950</v>
      </c>
      <c r="KX8" s="106" t="s">
        <v>635</v>
      </c>
      <c r="KY8" s="106" t="s">
        <v>635</v>
      </c>
      <c r="KZ8" s="150">
        <v>1</v>
      </c>
      <c r="LA8" s="150">
        <v>0</v>
      </c>
      <c r="LB8" s="150">
        <v>0</v>
      </c>
      <c r="LC8" s="150">
        <v>0</v>
      </c>
      <c r="LD8" s="150">
        <v>0</v>
      </c>
      <c r="LE8" s="150">
        <v>0</v>
      </c>
      <c r="LF8" s="150">
        <v>0</v>
      </c>
      <c r="LG8" s="150">
        <v>0</v>
      </c>
      <c r="LH8" s="151">
        <f t="shared" si="0"/>
        <v>1</v>
      </c>
      <c r="LI8" s="152">
        <v>1</v>
      </c>
      <c r="LJ8" s="152">
        <v>0</v>
      </c>
      <c r="LK8" s="152">
        <v>0</v>
      </c>
      <c r="LL8" s="152">
        <v>0</v>
      </c>
      <c r="LM8" s="152">
        <v>0</v>
      </c>
      <c r="LN8" s="152">
        <v>0</v>
      </c>
      <c r="LO8" s="152">
        <v>0</v>
      </c>
      <c r="LP8" s="152">
        <v>0</v>
      </c>
      <c r="LQ8" s="153">
        <f t="shared" si="1"/>
        <v>1</v>
      </c>
      <c r="LR8" s="142">
        <v>0</v>
      </c>
      <c r="LS8" s="142">
        <v>0</v>
      </c>
      <c r="LT8" s="142">
        <v>0</v>
      </c>
      <c r="LU8" s="142">
        <v>0</v>
      </c>
      <c r="LV8" s="142">
        <v>0</v>
      </c>
      <c r="LW8" s="142">
        <v>0</v>
      </c>
      <c r="LX8" s="142">
        <v>0</v>
      </c>
      <c r="LY8" s="142">
        <v>0</v>
      </c>
      <c r="LZ8" s="142">
        <v>0</v>
      </c>
      <c r="MA8" s="45" t="s">
        <v>635</v>
      </c>
      <c r="MB8" s="45" t="s">
        <v>635</v>
      </c>
      <c r="MC8" s="45" t="s">
        <v>635</v>
      </c>
      <c r="MD8" s="45" t="s">
        <v>635</v>
      </c>
      <c r="ME8" s="45" t="s">
        <v>635</v>
      </c>
      <c r="MF8" s="45" t="s">
        <v>635</v>
      </c>
      <c r="MG8" s="45" t="s">
        <v>635</v>
      </c>
      <c r="MH8" s="45" t="s">
        <v>635</v>
      </c>
      <c r="MI8" s="44" t="s">
        <v>635</v>
      </c>
      <c r="MJ8" s="155" t="s">
        <v>635</v>
      </c>
      <c r="MK8" s="155" t="s">
        <v>635</v>
      </c>
      <c r="ML8" s="155" t="s">
        <v>635</v>
      </c>
      <c r="MM8" s="155" t="s">
        <v>635</v>
      </c>
      <c r="MN8" s="155" t="s">
        <v>635</v>
      </c>
      <c r="MO8" s="155" t="s">
        <v>635</v>
      </c>
      <c r="MP8" s="155" t="s">
        <v>635</v>
      </c>
      <c r="MQ8" s="155" t="s">
        <v>635</v>
      </c>
      <c r="MR8" s="156" t="s">
        <v>635</v>
      </c>
      <c r="MS8" s="157" t="s">
        <v>635</v>
      </c>
      <c r="MT8" s="157" t="s">
        <v>635</v>
      </c>
      <c r="MU8" s="157" t="s">
        <v>635</v>
      </c>
      <c r="MV8" s="157" t="s">
        <v>635</v>
      </c>
      <c r="MW8" s="157" t="s">
        <v>635</v>
      </c>
      <c r="MX8" s="157" t="s">
        <v>635</v>
      </c>
      <c r="MY8" s="157" t="s">
        <v>635</v>
      </c>
      <c r="MZ8" s="157" t="s">
        <v>635</v>
      </c>
      <c r="NA8" s="157" t="s">
        <v>635</v>
      </c>
      <c r="NB8" s="158">
        <v>0</v>
      </c>
      <c r="NC8" s="158">
        <v>0</v>
      </c>
      <c r="ND8" s="158">
        <v>0</v>
      </c>
      <c r="NE8" s="158">
        <v>0</v>
      </c>
      <c r="NF8" s="158">
        <v>0</v>
      </c>
      <c r="NG8" s="158">
        <v>0</v>
      </c>
      <c r="NH8" s="158">
        <v>0</v>
      </c>
      <c r="NI8" s="158">
        <v>0</v>
      </c>
      <c r="NJ8" s="159">
        <v>0</v>
      </c>
      <c r="NK8" s="160" t="s">
        <v>635</v>
      </c>
      <c r="NL8" s="160" t="s">
        <v>635</v>
      </c>
      <c r="NM8" s="160" t="s">
        <v>635</v>
      </c>
      <c r="NN8" s="160" t="s">
        <v>635</v>
      </c>
      <c r="NO8" s="160" t="s">
        <v>635</v>
      </c>
      <c r="NP8" s="160" t="s">
        <v>635</v>
      </c>
      <c r="NQ8" s="160" t="s">
        <v>635</v>
      </c>
      <c r="NR8" s="160" t="s">
        <v>635</v>
      </c>
      <c r="NS8" s="161" t="s">
        <v>635</v>
      </c>
      <c r="NT8" s="162">
        <v>0</v>
      </c>
      <c r="NU8" s="162">
        <v>0</v>
      </c>
      <c r="NV8" s="162">
        <v>0</v>
      </c>
      <c r="NW8" s="162">
        <v>0</v>
      </c>
      <c r="NX8" s="162">
        <v>0</v>
      </c>
      <c r="NY8" s="162">
        <v>0</v>
      </c>
      <c r="NZ8" s="162">
        <v>0</v>
      </c>
      <c r="OA8" s="162">
        <v>0</v>
      </c>
      <c r="OB8" s="163">
        <v>0</v>
      </c>
      <c r="OC8" s="142" t="s">
        <v>635</v>
      </c>
      <c r="OD8" s="142" t="s">
        <v>635</v>
      </c>
      <c r="OE8" s="142" t="s">
        <v>635</v>
      </c>
      <c r="OF8" s="142" t="s">
        <v>635</v>
      </c>
      <c r="OG8" s="142" t="s">
        <v>635</v>
      </c>
      <c r="OH8" s="142" t="s">
        <v>635</v>
      </c>
      <c r="OI8" s="142" t="s">
        <v>635</v>
      </c>
      <c r="OJ8" s="142" t="s">
        <v>635</v>
      </c>
      <c r="OK8" s="142" t="s">
        <v>635</v>
      </c>
      <c r="OL8" s="45">
        <v>0</v>
      </c>
      <c r="OM8" s="45">
        <v>0</v>
      </c>
      <c r="ON8" s="45">
        <v>0</v>
      </c>
      <c r="OO8" s="45">
        <v>0</v>
      </c>
      <c r="OP8" s="45">
        <v>0</v>
      </c>
      <c r="OQ8" s="45">
        <v>0</v>
      </c>
      <c r="OR8" s="45">
        <v>0</v>
      </c>
      <c r="OS8" s="45">
        <v>0</v>
      </c>
      <c r="OT8" s="44">
        <v>0</v>
      </c>
      <c r="OU8" s="158" t="s">
        <v>635</v>
      </c>
      <c r="OV8" s="158" t="s">
        <v>635</v>
      </c>
      <c r="OW8" s="158" t="s">
        <v>635</v>
      </c>
      <c r="OX8" s="158" t="s">
        <v>635</v>
      </c>
      <c r="OY8" s="158" t="s">
        <v>635</v>
      </c>
      <c r="OZ8" s="158" t="s">
        <v>635</v>
      </c>
      <c r="PA8" s="158" t="s">
        <v>635</v>
      </c>
      <c r="PB8" s="158" t="s">
        <v>635</v>
      </c>
      <c r="PC8" s="159" t="s">
        <v>635</v>
      </c>
      <c r="PD8" s="152" t="s">
        <v>635</v>
      </c>
      <c r="PE8" s="152" t="s">
        <v>635</v>
      </c>
      <c r="PF8" s="152" t="s">
        <v>635</v>
      </c>
      <c r="PG8" s="152" t="s">
        <v>635</v>
      </c>
      <c r="PH8" s="152" t="s">
        <v>635</v>
      </c>
      <c r="PI8" s="152" t="s">
        <v>635</v>
      </c>
      <c r="PJ8" s="152" t="s">
        <v>635</v>
      </c>
      <c r="PK8" s="152" t="s">
        <v>635</v>
      </c>
      <c r="PL8" s="164" t="s">
        <v>635</v>
      </c>
      <c r="PM8" s="158" t="s">
        <v>635</v>
      </c>
      <c r="PN8" s="158" t="s">
        <v>635</v>
      </c>
      <c r="PO8" s="158" t="s">
        <v>635</v>
      </c>
      <c r="PP8" s="158" t="s">
        <v>635</v>
      </c>
      <c r="PQ8" s="158" t="s">
        <v>635</v>
      </c>
      <c r="PR8" s="158" t="s">
        <v>635</v>
      </c>
      <c r="PS8" s="158" t="s">
        <v>635</v>
      </c>
      <c r="PT8" s="158" t="s">
        <v>635</v>
      </c>
      <c r="PU8" s="159" t="s">
        <v>635</v>
      </c>
      <c r="PV8" s="157">
        <v>0</v>
      </c>
      <c r="PW8" s="157">
        <v>0</v>
      </c>
      <c r="PX8" s="157">
        <v>0</v>
      </c>
      <c r="PY8" s="157">
        <v>0</v>
      </c>
      <c r="PZ8" s="157">
        <v>0</v>
      </c>
      <c r="QA8" s="157">
        <v>0</v>
      </c>
      <c r="QB8" s="157">
        <v>0</v>
      </c>
      <c r="QC8" s="157">
        <v>0</v>
      </c>
      <c r="QD8" s="165">
        <v>0</v>
      </c>
      <c r="QE8" s="166" t="s">
        <v>635</v>
      </c>
      <c r="QF8" s="166" t="s">
        <v>635</v>
      </c>
      <c r="QG8" s="166" t="s">
        <v>635</v>
      </c>
      <c r="QH8" s="166" t="s">
        <v>635</v>
      </c>
      <c r="QI8" s="166" t="s">
        <v>635</v>
      </c>
      <c r="QJ8" s="166" t="s">
        <v>635</v>
      </c>
      <c r="QK8" s="166" t="s">
        <v>635</v>
      </c>
      <c r="QL8" s="166" t="s">
        <v>635</v>
      </c>
      <c r="QM8" s="167" t="s">
        <v>635</v>
      </c>
      <c r="QN8" s="120">
        <v>0</v>
      </c>
      <c r="QO8" s="120">
        <v>0</v>
      </c>
      <c r="QP8" s="120">
        <v>0</v>
      </c>
      <c r="QQ8" s="120">
        <v>0</v>
      </c>
      <c r="QR8" s="120">
        <v>0</v>
      </c>
      <c r="QS8" s="120">
        <v>0</v>
      </c>
      <c r="QT8" s="120">
        <v>0</v>
      </c>
      <c r="QU8" s="120">
        <v>0</v>
      </c>
      <c r="QV8" s="168">
        <v>0</v>
      </c>
      <c r="QW8" s="169" t="s">
        <v>635</v>
      </c>
      <c r="QX8" s="169" t="s">
        <v>635</v>
      </c>
      <c r="QY8" s="169" t="s">
        <v>635</v>
      </c>
      <c r="QZ8" s="169" t="s">
        <v>635</v>
      </c>
      <c r="RA8" s="169" t="s">
        <v>635</v>
      </c>
      <c r="RB8" s="169" t="s">
        <v>635</v>
      </c>
      <c r="RC8" s="169" t="s">
        <v>635</v>
      </c>
      <c r="RD8" s="169" t="s">
        <v>635</v>
      </c>
      <c r="RE8" s="170" t="s">
        <v>635</v>
      </c>
      <c r="RF8" s="136" t="s">
        <v>656</v>
      </c>
      <c r="RG8" s="136" t="s">
        <v>743</v>
      </c>
      <c r="RH8" s="136" t="s">
        <v>711</v>
      </c>
      <c r="RI8" s="137" t="s">
        <v>635</v>
      </c>
      <c r="RJ8" s="137" t="s">
        <v>635</v>
      </c>
      <c r="RK8" s="137" t="s">
        <v>635</v>
      </c>
      <c r="RL8" s="105" t="s">
        <v>950</v>
      </c>
      <c r="RM8" s="106" t="s">
        <v>635</v>
      </c>
      <c r="RN8" s="106" t="s">
        <v>635</v>
      </c>
      <c r="RO8" s="171">
        <v>1</v>
      </c>
      <c r="RP8" s="171">
        <v>0</v>
      </c>
      <c r="RQ8" s="171">
        <v>0</v>
      </c>
      <c r="RR8" s="171">
        <v>0</v>
      </c>
      <c r="RS8" s="171">
        <v>0</v>
      </c>
      <c r="RT8" s="171">
        <v>0</v>
      </c>
      <c r="RU8" s="171">
        <v>0</v>
      </c>
      <c r="RV8" s="171">
        <v>0</v>
      </c>
      <c r="RW8" s="172">
        <f t="shared" si="2"/>
        <v>1</v>
      </c>
      <c r="RX8" s="133" t="s">
        <v>635</v>
      </c>
      <c r="RY8" s="133" t="s">
        <v>635</v>
      </c>
      <c r="RZ8" s="133" t="s">
        <v>635</v>
      </c>
      <c r="SA8" s="133" t="s">
        <v>635</v>
      </c>
      <c r="SB8" s="133" t="s">
        <v>635</v>
      </c>
      <c r="SC8" s="133" t="s">
        <v>635</v>
      </c>
      <c r="SD8" s="133" t="s">
        <v>635</v>
      </c>
      <c r="SE8" s="133" t="s">
        <v>635</v>
      </c>
      <c r="SF8" s="189" t="s">
        <v>635</v>
      </c>
      <c r="SG8" s="132" t="s">
        <v>635</v>
      </c>
      <c r="SH8" s="132" t="s">
        <v>635</v>
      </c>
      <c r="SI8" s="132" t="s">
        <v>635</v>
      </c>
      <c r="SJ8" s="132" t="s">
        <v>635</v>
      </c>
      <c r="SK8" s="132" t="s">
        <v>635</v>
      </c>
      <c r="SL8" s="132" t="s">
        <v>635</v>
      </c>
      <c r="SM8" s="132" t="s">
        <v>635</v>
      </c>
      <c r="SN8" s="132" t="s">
        <v>635</v>
      </c>
      <c r="SO8" s="173" t="s">
        <v>635</v>
      </c>
      <c r="SP8" s="102" t="s">
        <v>635</v>
      </c>
      <c r="SQ8" s="102" t="s">
        <v>635</v>
      </c>
      <c r="SR8" s="102" t="s">
        <v>635</v>
      </c>
      <c r="SS8" s="102" t="s">
        <v>635</v>
      </c>
      <c r="ST8" s="102" t="s">
        <v>635</v>
      </c>
      <c r="SU8" s="102" t="s">
        <v>635</v>
      </c>
      <c r="SV8" s="102" t="s">
        <v>635</v>
      </c>
      <c r="SW8" s="102" t="s">
        <v>635</v>
      </c>
      <c r="SX8" s="174" t="s">
        <v>635</v>
      </c>
      <c r="SY8" s="125" t="s">
        <v>635</v>
      </c>
      <c r="SZ8" s="125" t="s">
        <v>635</v>
      </c>
      <c r="TA8" s="125" t="s">
        <v>635</v>
      </c>
      <c r="TB8" s="125" t="s">
        <v>635</v>
      </c>
      <c r="TC8" s="125" t="s">
        <v>635</v>
      </c>
      <c r="TD8" s="125" t="s">
        <v>635</v>
      </c>
      <c r="TE8" s="125" t="s">
        <v>635</v>
      </c>
      <c r="TF8" s="125" t="s">
        <v>635</v>
      </c>
      <c r="TG8" s="175" t="s">
        <v>635</v>
      </c>
      <c r="TH8" s="203">
        <v>1</v>
      </c>
      <c r="TI8" s="203">
        <v>0</v>
      </c>
      <c r="TJ8" s="203">
        <v>0</v>
      </c>
      <c r="TK8" s="203">
        <v>0</v>
      </c>
      <c r="TL8" s="203">
        <v>0</v>
      </c>
      <c r="TM8" s="203">
        <v>0</v>
      </c>
      <c r="TN8" s="203">
        <v>0</v>
      </c>
      <c r="TO8" s="203">
        <v>0</v>
      </c>
      <c r="TP8" s="204">
        <f t="shared" si="5"/>
        <v>1</v>
      </c>
      <c r="TQ8" s="210">
        <v>1</v>
      </c>
      <c r="TR8" s="210">
        <v>0</v>
      </c>
      <c r="TS8" s="210">
        <v>0</v>
      </c>
      <c r="TT8" s="210">
        <v>0</v>
      </c>
      <c r="TU8" s="210">
        <v>0</v>
      </c>
      <c r="TV8" s="210">
        <v>0</v>
      </c>
      <c r="TW8" s="210">
        <v>0</v>
      </c>
      <c r="TX8" s="210">
        <v>0</v>
      </c>
      <c r="TY8" s="211">
        <f t="shared" si="7"/>
        <v>1</v>
      </c>
      <c r="TZ8" s="179" t="s">
        <v>635</v>
      </c>
      <c r="UA8" s="179" t="s">
        <v>635</v>
      </c>
      <c r="UB8" s="179" t="s">
        <v>635</v>
      </c>
      <c r="UC8" s="179" t="s">
        <v>635</v>
      </c>
      <c r="UD8" s="179" t="s">
        <v>635</v>
      </c>
      <c r="UE8" s="179" t="s">
        <v>635</v>
      </c>
      <c r="UF8" s="179" t="s">
        <v>635</v>
      </c>
      <c r="UG8" s="179" t="s">
        <v>635</v>
      </c>
      <c r="UH8" s="180" t="s">
        <v>635</v>
      </c>
      <c r="UI8" s="171">
        <v>1</v>
      </c>
      <c r="UJ8" s="171">
        <v>0</v>
      </c>
      <c r="UK8" s="171">
        <v>0</v>
      </c>
      <c r="UL8" s="171">
        <v>0</v>
      </c>
      <c r="UM8" s="171">
        <v>0</v>
      </c>
      <c r="UN8" s="171">
        <v>0</v>
      </c>
      <c r="UO8" s="171">
        <v>0</v>
      </c>
      <c r="UP8" s="171">
        <v>0</v>
      </c>
      <c r="UQ8" s="181">
        <f t="shared" si="3"/>
        <v>1</v>
      </c>
      <c r="UR8" s="131" t="s">
        <v>635</v>
      </c>
      <c r="US8" s="131" t="s">
        <v>635</v>
      </c>
      <c r="UT8" s="131" t="s">
        <v>635</v>
      </c>
      <c r="UU8" s="131" t="s">
        <v>635</v>
      </c>
      <c r="UV8" s="131" t="s">
        <v>635</v>
      </c>
      <c r="UW8" s="131" t="s">
        <v>635</v>
      </c>
      <c r="UX8" s="131" t="s">
        <v>635</v>
      </c>
      <c r="UY8" s="131" t="s">
        <v>635</v>
      </c>
      <c r="UZ8" s="182" t="s">
        <v>635</v>
      </c>
      <c r="VA8" s="169" t="s">
        <v>635</v>
      </c>
      <c r="VB8" s="169" t="s">
        <v>635</v>
      </c>
      <c r="VC8" s="169" t="s">
        <v>635</v>
      </c>
      <c r="VD8" s="169" t="s">
        <v>635</v>
      </c>
      <c r="VE8" s="169" t="s">
        <v>635</v>
      </c>
      <c r="VF8" s="169" t="s">
        <v>635</v>
      </c>
      <c r="VG8" s="169" t="s">
        <v>635</v>
      </c>
      <c r="VH8" s="169" t="s">
        <v>635</v>
      </c>
      <c r="VI8" s="183" t="s">
        <v>635</v>
      </c>
      <c r="VJ8" s="177" t="s">
        <v>635</v>
      </c>
      <c r="VK8" s="177" t="s">
        <v>635</v>
      </c>
      <c r="VL8" s="177" t="s">
        <v>635</v>
      </c>
      <c r="VM8" s="177" t="s">
        <v>635</v>
      </c>
      <c r="VN8" s="177" t="s">
        <v>635</v>
      </c>
      <c r="VO8" s="177" t="s">
        <v>635</v>
      </c>
      <c r="VP8" s="177" t="s">
        <v>635</v>
      </c>
      <c r="VQ8" s="177" t="s">
        <v>635</v>
      </c>
      <c r="VR8" s="178" t="s">
        <v>635</v>
      </c>
      <c r="VS8" s="184" t="s">
        <v>635</v>
      </c>
      <c r="VT8" s="184" t="s">
        <v>635</v>
      </c>
      <c r="VU8" s="184" t="s">
        <v>635</v>
      </c>
      <c r="VV8" s="184" t="s">
        <v>635</v>
      </c>
      <c r="VW8" s="184" t="s">
        <v>635</v>
      </c>
      <c r="VX8" s="184" t="s">
        <v>635</v>
      </c>
      <c r="VY8" s="184" t="s">
        <v>635</v>
      </c>
      <c r="VZ8" s="184" t="s">
        <v>635</v>
      </c>
      <c r="WA8" s="185" t="s">
        <v>635</v>
      </c>
      <c r="WB8" s="205">
        <v>1</v>
      </c>
      <c r="WC8" s="205">
        <v>0</v>
      </c>
      <c r="WD8" s="205">
        <v>0</v>
      </c>
      <c r="WE8" s="205">
        <v>0</v>
      </c>
      <c r="WF8" s="205">
        <v>0</v>
      </c>
      <c r="WG8" s="205">
        <v>0</v>
      </c>
      <c r="WH8" s="205">
        <v>0</v>
      </c>
      <c r="WI8" s="205">
        <v>0</v>
      </c>
      <c r="WJ8" s="206">
        <f t="shared" si="4"/>
        <v>1</v>
      </c>
      <c r="WK8" s="212">
        <v>1</v>
      </c>
      <c r="WL8" s="212">
        <v>0</v>
      </c>
      <c r="WM8" s="212">
        <v>0</v>
      </c>
      <c r="WN8" s="212">
        <v>0</v>
      </c>
      <c r="WO8" s="212">
        <v>0</v>
      </c>
      <c r="WP8" s="212">
        <v>0</v>
      </c>
      <c r="WQ8" s="212">
        <v>0</v>
      </c>
      <c r="WR8" s="212">
        <v>0</v>
      </c>
      <c r="WS8" s="188">
        <f t="shared" si="8"/>
        <v>1</v>
      </c>
      <c r="WT8" s="133" t="s">
        <v>635</v>
      </c>
      <c r="WU8" s="133" t="s">
        <v>635</v>
      </c>
      <c r="WV8" s="133" t="s">
        <v>635</v>
      </c>
      <c r="WW8" s="133" t="s">
        <v>635</v>
      </c>
      <c r="WX8" s="133" t="s">
        <v>635</v>
      </c>
      <c r="WY8" s="133" t="s">
        <v>635</v>
      </c>
      <c r="WZ8" s="133" t="s">
        <v>635</v>
      </c>
      <c r="XA8" s="133" t="s">
        <v>635</v>
      </c>
      <c r="XB8" s="189" t="s">
        <v>635</v>
      </c>
      <c r="XC8" s="105" t="s">
        <v>665</v>
      </c>
      <c r="XD8" s="105" t="s">
        <v>666</v>
      </c>
      <c r="XE8" s="105" t="s">
        <v>749</v>
      </c>
      <c r="XF8" s="111" t="s">
        <v>750</v>
      </c>
      <c r="XG8" s="190" t="s">
        <v>671</v>
      </c>
      <c r="XH8" s="190" t="s">
        <v>672</v>
      </c>
      <c r="XI8" s="190" t="s">
        <v>712</v>
      </c>
      <c r="XJ8" s="190" t="s">
        <v>635</v>
      </c>
      <c r="XK8" s="190" t="s">
        <v>635</v>
      </c>
      <c r="XL8" s="190" t="s">
        <v>635</v>
      </c>
      <c r="XM8" s="191" t="s">
        <v>667</v>
      </c>
      <c r="XN8" s="191" t="s">
        <v>668</v>
      </c>
      <c r="XO8" s="191" t="s">
        <v>669</v>
      </c>
      <c r="XP8" s="191" t="s">
        <v>635</v>
      </c>
      <c r="XQ8" s="191" t="s">
        <v>635</v>
      </c>
      <c r="XR8" s="191" t="s">
        <v>635</v>
      </c>
      <c r="XS8" s="191" t="s">
        <v>635</v>
      </c>
      <c r="XT8" s="191" t="s">
        <v>635</v>
      </c>
      <c r="XU8" s="192" t="s">
        <v>673</v>
      </c>
      <c r="XV8" s="192" t="s">
        <v>635</v>
      </c>
      <c r="XW8" s="192" t="s">
        <v>635</v>
      </c>
      <c r="XX8" s="192" t="s">
        <v>635</v>
      </c>
      <c r="XY8" s="192" t="s">
        <v>635</v>
      </c>
      <c r="XZ8" s="192" t="s">
        <v>635</v>
      </c>
      <c r="YA8" s="144" t="s">
        <v>667</v>
      </c>
      <c r="YB8" s="144" t="s">
        <v>635</v>
      </c>
      <c r="YC8" s="144" t="s">
        <v>635</v>
      </c>
      <c r="YD8" s="144" t="s">
        <v>635</v>
      </c>
      <c r="YE8" s="144" t="s">
        <v>635</v>
      </c>
      <c r="YF8" s="144" t="s">
        <v>635</v>
      </c>
      <c r="YG8" s="144" t="s">
        <v>635</v>
      </c>
      <c r="YH8" s="111" t="s">
        <v>751</v>
      </c>
      <c r="YI8" s="111" t="s">
        <v>635</v>
      </c>
      <c r="YJ8" s="111" t="s">
        <v>635</v>
      </c>
      <c r="YK8" s="190" t="s">
        <v>1384</v>
      </c>
      <c r="YL8" s="190" t="s">
        <v>1385</v>
      </c>
      <c r="YM8" s="190" t="s">
        <v>951</v>
      </c>
      <c r="YN8" s="190" t="s">
        <v>635</v>
      </c>
      <c r="YO8" s="190" t="s">
        <v>635</v>
      </c>
      <c r="YP8" s="130" t="s">
        <v>635</v>
      </c>
      <c r="YQ8" s="130" t="s">
        <v>635</v>
      </c>
      <c r="YR8" s="130" t="s">
        <v>635</v>
      </c>
      <c r="YS8" s="130" t="s">
        <v>635</v>
      </c>
      <c r="YT8" s="130" t="s">
        <v>635</v>
      </c>
      <c r="YU8" s="130" t="s">
        <v>635</v>
      </c>
      <c r="YV8" s="112" t="s">
        <v>635</v>
      </c>
      <c r="YW8" s="112" t="s">
        <v>635</v>
      </c>
      <c r="YX8" s="112" t="s">
        <v>635</v>
      </c>
      <c r="YY8" s="112" t="s">
        <v>635</v>
      </c>
      <c r="YZ8" s="105" t="s">
        <v>674</v>
      </c>
      <c r="ZA8" s="105" t="s">
        <v>635</v>
      </c>
      <c r="ZB8" s="126" t="s">
        <v>635</v>
      </c>
      <c r="ZC8" s="126" t="s">
        <v>635</v>
      </c>
      <c r="ZD8" s="126" t="s">
        <v>635</v>
      </c>
      <c r="ZE8" s="126" t="s">
        <v>635</v>
      </c>
      <c r="ZF8" s="126" t="s">
        <v>635</v>
      </c>
      <c r="ZG8" s="125" t="s">
        <v>882</v>
      </c>
      <c r="ZH8" s="125" t="s">
        <v>675</v>
      </c>
      <c r="ZI8" s="125" t="s">
        <v>753</v>
      </c>
      <c r="ZJ8" s="125" t="s">
        <v>635</v>
      </c>
      <c r="ZK8" s="125" t="s">
        <v>635</v>
      </c>
      <c r="ZL8" s="125" t="s">
        <v>635</v>
      </c>
      <c r="ZM8" s="125" t="s">
        <v>635</v>
      </c>
      <c r="ZN8" s="125" t="s">
        <v>635</v>
      </c>
      <c r="ZO8" s="147" t="s">
        <v>635</v>
      </c>
      <c r="ZP8" s="147" t="s">
        <v>635</v>
      </c>
      <c r="ZQ8" s="147" t="s">
        <v>635</v>
      </c>
      <c r="ZR8" s="147" t="s">
        <v>635</v>
      </c>
      <c r="ZS8" s="147" t="s">
        <v>635</v>
      </c>
      <c r="ZT8" s="184" t="s">
        <v>635</v>
      </c>
      <c r="ZU8" s="184">
        <v>4</v>
      </c>
      <c r="ZV8" s="184">
        <v>2</v>
      </c>
      <c r="ZW8" s="184" t="s">
        <v>635</v>
      </c>
      <c r="ZX8" s="131">
        <v>2</v>
      </c>
      <c r="ZY8" s="131" t="s">
        <v>635</v>
      </c>
      <c r="ZZ8" s="131" t="s">
        <v>635</v>
      </c>
      <c r="AAA8" s="131" t="s">
        <v>635</v>
      </c>
      <c r="AAB8" s="132">
        <v>3</v>
      </c>
      <c r="AAC8" s="132" t="s">
        <v>635</v>
      </c>
      <c r="AAD8" s="132" t="s">
        <v>635</v>
      </c>
      <c r="AAE8" s="193" t="s">
        <v>635</v>
      </c>
      <c r="AAF8" s="102" t="s">
        <v>635</v>
      </c>
      <c r="AAG8" s="102" t="s">
        <v>635</v>
      </c>
      <c r="AAH8" s="102" t="s">
        <v>635</v>
      </c>
      <c r="AAI8" s="102" t="s">
        <v>635</v>
      </c>
      <c r="AAJ8" s="125" t="s">
        <v>635</v>
      </c>
      <c r="AAK8" s="125">
        <v>4</v>
      </c>
      <c r="AAL8" s="125" t="s">
        <v>635</v>
      </c>
      <c r="AAM8" s="125" t="s">
        <v>635</v>
      </c>
      <c r="AAN8" s="131" t="s">
        <v>635</v>
      </c>
      <c r="AAO8" s="131">
        <v>8</v>
      </c>
      <c r="AAP8" s="131" t="s">
        <v>635</v>
      </c>
      <c r="AAQ8" s="131" t="s">
        <v>635</v>
      </c>
      <c r="AAR8" s="149" t="s">
        <v>635</v>
      </c>
      <c r="AAS8" s="149" t="s">
        <v>635</v>
      </c>
      <c r="AAT8" s="149" t="s">
        <v>635</v>
      </c>
      <c r="AAU8" s="149">
        <v>2</v>
      </c>
      <c r="AAV8" s="184" t="s">
        <v>635</v>
      </c>
      <c r="AAW8" s="184">
        <v>2</v>
      </c>
      <c r="AAX8" s="184" t="s">
        <v>635</v>
      </c>
      <c r="AAY8" s="184" t="s">
        <v>635</v>
      </c>
      <c r="AAZ8" s="103" t="s">
        <v>632</v>
      </c>
      <c r="ABA8" s="100" t="s">
        <v>679</v>
      </c>
      <c r="ABB8" s="100" t="s">
        <v>635</v>
      </c>
      <c r="ABC8" s="100" t="s">
        <v>635</v>
      </c>
      <c r="ABD8" s="100" t="s">
        <v>635</v>
      </c>
      <c r="ABE8" s="100" t="s">
        <v>635</v>
      </c>
      <c r="ABF8" s="103" t="s">
        <v>635</v>
      </c>
      <c r="ABG8" s="194">
        <v>110000</v>
      </c>
      <c r="ABH8" s="195" t="s">
        <v>754</v>
      </c>
      <c r="ABI8" s="195" t="s">
        <v>716</v>
      </c>
      <c r="ABJ8" s="195" t="s">
        <v>787</v>
      </c>
      <c r="ABK8" s="195" t="s">
        <v>680</v>
      </c>
      <c r="ABL8" s="177" t="s">
        <v>788</v>
      </c>
      <c r="ABM8" s="177" t="s">
        <v>832</v>
      </c>
      <c r="ABN8" s="177" t="s">
        <v>681</v>
      </c>
      <c r="ABO8" s="195" t="s">
        <v>635</v>
      </c>
      <c r="ABP8" s="112" t="s">
        <v>682</v>
      </c>
      <c r="ABQ8" s="112" t="s">
        <v>635</v>
      </c>
      <c r="ABR8" s="112" t="s">
        <v>635</v>
      </c>
      <c r="ABS8" s="103" t="s">
        <v>632</v>
      </c>
      <c r="ABT8" s="97" t="s">
        <v>632</v>
      </c>
      <c r="ABU8" s="196" t="s">
        <v>683</v>
      </c>
      <c r="ABV8" s="196" t="s">
        <v>718</v>
      </c>
      <c r="ABW8" s="196" t="s">
        <v>789</v>
      </c>
      <c r="ABX8" s="196" t="s">
        <v>756</v>
      </c>
      <c r="ABY8" s="196" t="s">
        <v>684</v>
      </c>
      <c r="ABZ8" s="196" t="s">
        <v>635</v>
      </c>
      <c r="ACA8" s="196" t="s">
        <v>635</v>
      </c>
      <c r="ACB8" s="97" t="s">
        <v>626</v>
      </c>
      <c r="ACC8" s="97" t="s">
        <v>632</v>
      </c>
      <c r="ACD8" s="112" t="s">
        <v>835</v>
      </c>
      <c r="ACE8" s="112" t="s">
        <v>635</v>
      </c>
      <c r="ACF8" s="112" t="s">
        <v>635</v>
      </c>
      <c r="ACG8" s="112" t="s">
        <v>635</v>
      </c>
      <c r="ACH8" s="97" t="s">
        <v>1568</v>
      </c>
      <c r="ACI8" s="97" t="s">
        <v>1569</v>
      </c>
      <c r="ACJ8" s="97"/>
    </row>
    <row r="9" spans="1:764" ht="15" customHeight="1">
      <c r="A9">
        <v>74</v>
      </c>
      <c r="B9" s="97" t="s">
        <v>1724</v>
      </c>
      <c r="C9" s="97" t="s">
        <v>1725</v>
      </c>
      <c r="D9" s="97" t="s">
        <v>724</v>
      </c>
      <c r="E9" s="97" t="s">
        <v>1726</v>
      </c>
      <c r="F9" s="98" t="s">
        <v>1727</v>
      </c>
      <c r="G9" s="98" t="s">
        <v>1728</v>
      </c>
      <c r="H9" s="99">
        <v>37.613053000000001</v>
      </c>
      <c r="I9" s="99">
        <v>-1.1612180000000001</v>
      </c>
      <c r="J9" s="98" t="s">
        <v>1729</v>
      </c>
      <c r="K9" s="98" t="s">
        <v>1730</v>
      </c>
      <c r="L9" s="98" t="s">
        <v>1731</v>
      </c>
      <c r="M9" s="100" t="s">
        <v>1732</v>
      </c>
      <c r="N9" s="101">
        <v>727518074</v>
      </c>
      <c r="O9" s="102">
        <v>724009764</v>
      </c>
      <c r="P9" s="100">
        <v>-1.160196</v>
      </c>
      <c r="Q9" s="100">
        <v>37.608871000000001</v>
      </c>
      <c r="R9" s="100">
        <v>1275.97</v>
      </c>
      <c r="S9" s="100">
        <v>1.557474</v>
      </c>
      <c r="T9" s="103" t="s">
        <v>626</v>
      </c>
      <c r="U9" s="97" t="s">
        <v>627</v>
      </c>
      <c r="V9" s="97" t="s">
        <v>628</v>
      </c>
      <c r="W9" s="97" t="s">
        <v>629</v>
      </c>
      <c r="X9" s="97" t="s">
        <v>700</v>
      </c>
      <c r="Y9" s="97" t="s">
        <v>701</v>
      </c>
      <c r="Z9" s="103" t="s">
        <v>632</v>
      </c>
      <c r="AA9" s="104" t="s">
        <v>633</v>
      </c>
      <c r="AB9" s="104" t="s">
        <v>634</v>
      </c>
      <c r="AC9" s="104" t="s">
        <v>635</v>
      </c>
      <c r="AD9" s="104" t="s">
        <v>635</v>
      </c>
      <c r="AE9" s="104" t="s">
        <v>635</v>
      </c>
      <c r="AF9" s="103">
        <v>5</v>
      </c>
      <c r="AG9" s="103">
        <v>2</v>
      </c>
      <c r="AH9" s="97" t="s">
        <v>636</v>
      </c>
      <c r="AI9" s="97" t="s">
        <v>637</v>
      </c>
      <c r="AJ9" s="97" t="s">
        <v>638</v>
      </c>
      <c r="AK9" s="97" t="s">
        <v>639</v>
      </c>
      <c r="AL9" s="105" t="s">
        <v>640</v>
      </c>
      <c r="AM9" s="106" t="s">
        <v>641</v>
      </c>
      <c r="AN9" s="106" t="s">
        <v>702</v>
      </c>
      <c r="AO9" s="106" t="s">
        <v>635</v>
      </c>
      <c r="AP9" s="97" t="s">
        <v>1733</v>
      </c>
      <c r="AQ9" s="97" t="s">
        <v>1060</v>
      </c>
      <c r="AR9" s="103" t="s">
        <v>635</v>
      </c>
      <c r="AS9" s="107" t="s">
        <v>642</v>
      </c>
      <c r="AT9" s="103" t="s">
        <v>635</v>
      </c>
      <c r="AU9" s="103" t="s">
        <v>635</v>
      </c>
      <c r="AV9" s="106" t="s">
        <v>632</v>
      </c>
      <c r="AW9" s="105" t="s">
        <v>640</v>
      </c>
      <c r="AX9" s="103" t="s">
        <v>641</v>
      </c>
      <c r="AY9" s="105" t="s">
        <v>640</v>
      </c>
      <c r="AZ9" s="107" t="s">
        <v>635</v>
      </c>
      <c r="BA9" s="105" t="s">
        <v>702</v>
      </c>
      <c r="BB9" s="107" t="s">
        <v>640</v>
      </c>
      <c r="BC9" s="106" t="s">
        <v>640</v>
      </c>
      <c r="BD9" s="103" t="s">
        <v>702</v>
      </c>
      <c r="BE9" s="106" t="s">
        <v>626</v>
      </c>
      <c r="BF9" s="103" t="s">
        <v>635</v>
      </c>
      <c r="BG9" s="103" t="s">
        <v>635</v>
      </c>
      <c r="BH9" s="103" t="s">
        <v>635</v>
      </c>
      <c r="BI9" s="97" t="s">
        <v>640</v>
      </c>
      <c r="BJ9" s="108" t="s">
        <v>643</v>
      </c>
      <c r="BK9" s="108" t="s">
        <v>733</v>
      </c>
      <c r="BL9" s="108" t="s">
        <v>635</v>
      </c>
      <c r="BM9" s="108" t="s">
        <v>635</v>
      </c>
      <c r="BN9" s="108" t="s">
        <v>635</v>
      </c>
      <c r="BO9" s="103" t="s">
        <v>632</v>
      </c>
      <c r="BP9" s="103" t="s">
        <v>702</v>
      </c>
      <c r="BQ9" s="103" t="s">
        <v>641</v>
      </c>
      <c r="BR9" s="109" t="s">
        <v>645</v>
      </c>
      <c r="BS9" s="109" t="s">
        <v>635</v>
      </c>
      <c r="BT9" s="110" t="s">
        <v>635</v>
      </c>
      <c r="BU9" s="110" t="s">
        <v>635</v>
      </c>
      <c r="BV9" s="109" t="s">
        <v>635</v>
      </c>
      <c r="BW9" s="97" t="s">
        <v>646</v>
      </c>
      <c r="BX9" s="97" t="s">
        <v>2462</v>
      </c>
      <c r="BY9" s="97" t="s">
        <v>1734</v>
      </c>
      <c r="BZ9" s="97" t="s">
        <v>779</v>
      </c>
      <c r="CA9" s="111" t="s">
        <v>737</v>
      </c>
      <c r="CB9" s="111" t="s">
        <v>635</v>
      </c>
      <c r="CC9" s="111" t="s">
        <v>635</v>
      </c>
      <c r="CD9" s="106" t="s">
        <v>635</v>
      </c>
      <c r="CE9" s="111" t="s">
        <v>635</v>
      </c>
      <c r="CF9" s="103">
        <v>3</v>
      </c>
      <c r="CG9" s="103">
        <v>5</v>
      </c>
      <c r="CH9" s="112" t="s">
        <v>649</v>
      </c>
      <c r="CI9" s="113" t="s">
        <v>702</v>
      </c>
      <c r="CJ9" s="113" t="s">
        <v>641</v>
      </c>
      <c r="CK9" s="113" t="s">
        <v>635</v>
      </c>
      <c r="CL9" s="103">
        <v>9</v>
      </c>
      <c r="CM9" s="114">
        <v>900</v>
      </c>
      <c r="CN9" s="103">
        <v>2</v>
      </c>
      <c r="CO9" s="106">
        <v>300</v>
      </c>
      <c r="CP9" s="443">
        <v>0.1</v>
      </c>
      <c r="CQ9" s="444">
        <v>163</v>
      </c>
      <c r="CR9" s="103" t="s">
        <v>635</v>
      </c>
      <c r="CS9" s="106" t="s">
        <v>635</v>
      </c>
      <c r="CT9" s="103" t="s">
        <v>635</v>
      </c>
      <c r="CU9" s="106" t="s">
        <v>635</v>
      </c>
      <c r="CV9" s="103" t="s">
        <v>635</v>
      </c>
      <c r="CW9" s="103" t="s">
        <v>635</v>
      </c>
      <c r="CX9" s="111" t="s">
        <v>650</v>
      </c>
      <c r="CY9" s="106" t="s">
        <v>651</v>
      </c>
      <c r="CZ9" s="115">
        <v>0.2</v>
      </c>
      <c r="DA9" s="115">
        <v>0.8</v>
      </c>
      <c r="DB9" s="116">
        <f t="shared" si="6"/>
        <v>1</v>
      </c>
      <c r="DC9" s="117" t="s">
        <v>650</v>
      </c>
      <c r="DD9" s="118" t="s">
        <v>651</v>
      </c>
      <c r="DE9" s="207">
        <v>0.1</v>
      </c>
      <c r="DF9" s="207">
        <v>0.9</v>
      </c>
      <c r="DG9" s="200">
        <f>SUBTOTAL(9,DE9:DF9)</f>
        <v>1</v>
      </c>
      <c r="DH9" s="105" t="s">
        <v>651</v>
      </c>
      <c r="DI9" s="120">
        <v>1</v>
      </c>
      <c r="DJ9" s="121" t="s">
        <v>635</v>
      </c>
      <c r="DK9" s="122" t="s">
        <v>635</v>
      </c>
      <c r="DL9" s="123" t="s">
        <v>635</v>
      </c>
      <c r="DM9" s="123" t="s">
        <v>635</v>
      </c>
      <c r="DN9" s="124" t="s">
        <v>635</v>
      </c>
      <c r="DO9" s="124" t="s">
        <v>635</v>
      </c>
      <c r="DP9" s="124" t="s">
        <v>635</v>
      </c>
      <c r="DQ9" s="125">
        <v>0.1</v>
      </c>
      <c r="DR9" s="125">
        <v>3</v>
      </c>
      <c r="DS9" s="125">
        <v>1</v>
      </c>
      <c r="DT9" s="106">
        <v>0.3</v>
      </c>
      <c r="DU9" s="106">
        <v>72</v>
      </c>
      <c r="DV9" s="106" t="s">
        <v>1735</v>
      </c>
      <c r="DW9" s="126" t="s">
        <v>635</v>
      </c>
      <c r="DX9" s="126" t="s">
        <v>635</v>
      </c>
      <c r="DY9" s="126" t="s">
        <v>635</v>
      </c>
      <c r="DZ9" s="97" t="s">
        <v>781</v>
      </c>
      <c r="EA9" s="103" t="s">
        <v>626</v>
      </c>
      <c r="EB9" s="97" t="s">
        <v>635</v>
      </c>
      <c r="EC9" s="103" t="s">
        <v>626</v>
      </c>
      <c r="ED9" s="103" t="s">
        <v>635</v>
      </c>
      <c r="EE9" s="103" t="s">
        <v>635</v>
      </c>
      <c r="EF9" s="127" t="s">
        <v>653</v>
      </c>
      <c r="EG9" s="127" t="s">
        <v>1736</v>
      </c>
      <c r="EH9" s="103" t="s">
        <v>653</v>
      </c>
      <c r="EI9" s="97" t="s">
        <v>640</v>
      </c>
      <c r="EJ9" s="97" t="s">
        <v>640</v>
      </c>
      <c r="EK9" s="122">
        <v>6</v>
      </c>
      <c r="EL9" s="122">
        <v>3</v>
      </c>
      <c r="EM9" s="122">
        <v>0.2</v>
      </c>
      <c r="EN9" s="122">
        <v>0.1</v>
      </c>
      <c r="EO9" s="128">
        <v>80</v>
      </c>
      <c r="EP9" s="128">
        <v>72</v>
      </c>
      <c r="EQ9" s="128">
        <v>0.5</v>
      </c>
      <c r="ER9" s="128">
        <v>0.3</v>
      </c>
      <c r="ES9" s="129" t="s">
        <v>635</v>
      </c>
      <c r="ET9" s="129" t="s">
        <v>635</v>
      </c>
      <c r="EU9" s="129" t="s">
        <v>635</v>
      </c>
      <c r="EV9" s="129" t="s">
        <v>635</v>
      </c>
      <c r="EW9" s="97" t="s">
        <v>901</v>
      </c>
      <c r="EX9" s="97" t="s">
        <v>901</v>
      </c>
      <c r="EY9" s="103" t="s">
        <v>805</v>
      </c>
      <c r="EZ9" s="107" t="s">
        <v>1737</v>
      </c>
      <c r="FA9" s="97" t="s">
        <v>1195</v>
      </c>
      <c r="FB9" s="130" t="s">
        <v>656</v>
      </c>
      <c r="FC9" s="130" t="s">
        <v>854</v>
      </c>
      <c r="FD9" s="131" t="s">
        <v>743</v>
      </c>
      <c r="FE9" s="131" t="s">
        <v>806</v>
      </c>
      <c r="FF9" s="131" t="s">
        <v>708</v>
      </c>
      <c r="FG9" s="131" t="s">
        <v>635</v>
      </c>
      <c r="FH9" s="131" t="s">
        <v>635</v>
      </c>
      <c r="FI9" s="132">
        <v>2</v>
      </c>
      <c r="FJ9" s="133">
        <v>12</v>
      </c>
      <c r="FK9" s="103" t="s">
        <v>635</v>
      </c>
      <c r="FL9" s="134" t="s">
        <v>635</v>
      </c>
      <c r="FM9" s="135">
        <v>30</v>
      </c>
      <c r="FN9" s="135">
        <v>10</v>
      </c>
      <c r="FO9" s="135">
        <v>25</v>
      </c>
      <c r="FP9" s="103" t="s">
        <v>635</v>
      </c>
      <c r="FQ9" s="132">
        <v>32</v>
      </c>
      <c r="FR9" s="133">
        <v>160</v>
      </c>
      <c r="FS9" s="103" t="s">
        <v>635</v>
      </c>
      <c r="FT9" s="134" t="s">
        <v>635</v>
      </c>
      <c r="FU9" s="135">
        <v>3</v>
      </c>
      <c r="FV9" s="135">
        <v>16</v>
      </c>
      <c r="FW9" s="131">
        <v>15</v>
      </c>
      <c r="FX9" s="103" t="s">
        <v>635</v>
      </c>
      <c r="FY9" s="100" t="s">
        <v>658</v>
      </c>
      <c r="FZ9" s="102" t="s">
        <v>635</v>
      </c>
      <c r="GA9" s="102">
        <v>0</v>
      </c>
      <c r="GB9" s="102">
        <v>24</v>
      </c>
      <c r="GC9" s="136" t="s">
        <v>657</v>
      </c>
      <c r="GD9" s="137" t="s">
        <v>658</v>
      </c>
      <c r="GE9" s="137">
        <v>12</v>
      </c>
      <c r="GF9" s="137">
        <v>12</v>
      </c>
      <c r="GG9" s="125" t="s">
        <v>657</v>
      </c>
      <c r="GH9" s="125" t="s">
        <v>658</v>
      </c>
      <c r="GI9" s="125">
        <v>12</v>
      </c>
      <c r="GJ9" s="125">
        <v>12</v>
      </c>
      <c r="GK9" s="122" t="s">
        <v>657</v>
      </c>
      <c r="GL9" s="122" t="s">
        <v>658</v>
      </c>
      <c r="GM9" s="122">
        <v>12</v>
      </c>
      <c r="GN9" s="122">
        <v>12</v>
      </c>
      <c r="GO9" s="135" t="s">
        <v>635</v>
      </c>
      <c r="GP9" s="135" t="s">
        <v>635</v>
      </c>
      <c r="GQ9" s="135" t="s">
        <v>635</v>
      </c>
      <c r="GR9" s="134" t="s">
        <v>635</v>
      </c>
      <c r="GS9" s="134" t="s">
        <v>635</v>
      </c>
      <c r="GT9" s="134" t="s">
        <v>635</v>
      </c>
      <c r="GU9" s="126" t="s">
        <v>635</v>
      </c>
      <c r="GV9" s="126" t="s">
        <v>635</v>
      </c>
      <c r="GW9" s="126" t="s">
        <v>635</v>
      </c>
      <c r="GX9" s="145" t="s">
        <v>635</v>
      </c>
      <c r="GY9" s="145" t="s">
        <v>635</v>
      </c>
      <c r="GZ9" s="145" t="s">
        <v>635</v>
      </c>
      <c r="HA9" s="139" t="s">
        <v>657</v>
      </c>
      <c r="HB9" s="140" t="s">
        <v>658</v>
      </c>
      <c r="HC9" s="123">
        <v>12</v>
      </c>
      <c r="HD9" s="123">
        <v>12</v>
      </c>
      <c r="HE9" s="127" t="s">
        <v>657</v>
      </c>
      <c r="HF9" s="130" t="s">
        <v>658</v>
      </c>
      <c r="HG9" s="131">
        <v>12</v>
      </c>
      <c r="HH9" s="131">
        <v>12</v>
      </c>
      <c r="HI9" s="141" t="s">
        <v>657</v>
      </c>
      <c r="HJ9" s="141" t="s">
        <v>658</v>
      </c>
      <c r="HK9" s="141">
        <v>12</v>
      </c>
      <c r="HL9" s="141">
        <v>12</v>
      </c>
      <c r="HM9" s="131" t="s">
        <v>657</v>
      </c>
      <c r="HN9" s="131" t="s">
        <v>658</v>
      </c>
      <c r="HO9" s="131">
        <v>12</v>
      </c>
      <c r="HP9" s="131">
        <v>12</v>
      </c>
      <c r="HQ9" s="106" t="s">
        <v>657</v>
      </c>
      <c r="HR9" s="106" t="s">
        <v>658</v>
      </c>
      <c r="HS9" s="106">
        <v>12</v>
      </c>
      <c r="HT9" s="106">
        <v>12</v>
      </c>
      <c r="HU9" s="132" t="s">
        <v>657</v>
      </c>
      <c r="HV9" s="132" t="s">
        <v>658</v>
      </c>
      <c r="HW9" s="132">
        <v>12</v>
      </c>
      <c r="HX9" s="132">
        <v>12</v>
      </c>
      <c r="HY9" s="118" t="s">
        <v>635</v>
      </c>
      <c r="HZ9" s="118" t="s">
        <v>635</v>
      </c>
      <c r="IA9" s="118" t="s">
        <v>635</v>
      </c>
      <c r="IB9" s="118" t="s">
        <v>635</v>
      </c>
      <c r="IC9" s="125" t="s">
        <v>635</v>
      </c>
      <c r="ID9" s="125" t="s">
        <v>635</v>
      </c>
      <c r="IE9" s="125" t="s">
        <v>635</v>
      </c>
      <c r="IF9" s="125" t="s">
        <v>635</v>
      </c>
      <c r="IG9" s="105" t="s">
        <v>659</v>
      </c>
      <c r="IH9" s="105" t="s">
        <v>660</v>
      </c>
      <c r="II9" s="105" t="s">
        <v>830</v>
      </c>
      <c r="IJ9" s="105" t="s">
        <v>856</v>
      </c>
      <c r="IK9" s="105" t="s">
        <v>635</v>
      </c>
      <c r="IL9" s="105" t="s">
        <v>635</v>
      </c>
      <c r="IM9" s="105" t="s">
        <v>635</v>
      </c>
      <c r="IN9" s="105" t="s">
        <v>635</v>
      </c>
      <c r="IO9" s="105" t="s">
        <v>635</v>
      </c>
      <c r="IP9" s="103">
        <v>4</v>
      </c>
      <c r="IQ9" s="102" t="s">
        <v>635</v>
      </c>
      <c r="IR9" s="102" t="s">
        <v>635</v>
      </c>
      <c r="IS9" s="142" t="s">
        <v>635</v>
      </c>
      <c r="IT9" s="142" t="s">
        <v>635</v>
      </c>
      <c r="IU9" s="128" t="s">
        <v>663</v>
      </c>
      <c r="IV9" s="143" t="s">
        <v>635</v>
      </c>
      <c r="IW9" s="143">
        <v>1</v>
      </c>
      <c r="IX9" s="143">
        <v>0</v>
      </c>
      <c r="IY9" s="124" t="s">
        <v>709</v>
      </c>
      <c r="IZ9" s="229">
        <v>0</v>
      </c>
      <c r="JA9" s="229">
        <v>1</v>
      </c>
      <c r="JB9" s="123" t="s">
        <v>709</v>
      </c>
      <c r="JC9" s="155">
        <v>0</v>
      </c>
      <c r="JD9" s="155">
        <v>1</v>
      </c>
      <c r="JE9" s="144" t="s">
        <v>635</v>
      </c>
      <c r="JF9" s="144" t="s">
        <v>635</v>
      </c>
      <c r="JG9" s="144" t="s">
        <v>635</v>
      </c>
      <c r="JH9" s="141" t="s">
        <v>635</v>
      </c>
      <c r="JI9" s="141" t="s">
        <v>635</v>
      </c>
      <c r="JJ9" s="141" t="s">
        <v>635</v>
      </c>
      <c r="JK9" s="144" t="s">
        <v>635</v>
      </c>
      <c r="JL9" s="144" t="s">
        <v>635</v>
      </c>
      <c r="JM9" s="144" t="s">
        <v>635</v>
      </c>
      <c r="JN9" s="135" t="s">
        <v>635</v>
      </c>
      <c r="JO9" s="135" t="s">
        <v>635</v>
      </c>
      <c r="JP9" s="135" t="s">
        <v>635</v>
      </c>
      <c r="JQ9" s="144" t="s">
        <v>709</v>
      </c>
      <c r="JR9" s="144" t="s">
        <v>635</v>
      </c>
      <c r="JS9" s="208">
        <v>0</v>
      </c>
      <c r="JT9" s="208">
        <v>1</v>
      </c>
      <c r="JU9" s="145" t="s">
        <v>709</v>
      </c>
      <c r="JV9" s="145" t="s">
        <v>635</v>
      </c>
      <c r="JW9" s="209">
        <v>0</v>
      </c>
      <c r="JX9" s="209">
        <v>1</v>
      </c>
      <c r="JY9" s="150" t="s">
        <v>709</v>
      </c>
      <c r="JZ9" s="150" t="s">
        <v>635</v>
      </c>
      <c r="KA9" s="150">
        <v>0</v>
      </c>
      <c r="KB9" s="150">
        <v>1</v>
      </c>
      <c r="KC9" s="143" t="s">
        <v>709</v>
      </c>
      <c r="KD9" s="143" t="s">
        <v>635</v>
      </c>
      <c r="KE9" s="143">
        <v>0</v>
      </c>
      <c r="KF9" s="143">
        <v>1</v>
      </c>
      <c r="KG9" s="166" t="s">
        <v>709</v>
      </c>
      <c r="KH9" s="166" t="s">
        <v>635</v>
      </c>
      <c r="KI9" s="166">
        <v>0</v>
      </c>
      <c r="KJ9" s="166">
        <v>1</v>
      </c>
      <c r="KK9" s="160" t="s">
        <v>709</v>
      </c>
      <c r="KL9" s="160" t="s">
        <v>635</v>
      </c>
      <c r="KM9" s="160">
        <v>0</v>
      </c>
      <c r="KN9" s="160">
        <v>1</v>
      </c>
      <c r="KO9" s="148" t="s">
        <v>635</v>
      </c>
      <c r="KP9" s="148" t="s">
        <v>635</v>
      </c>
      <c r="KQ9" s="148" t="s">
        <v>635</v>
      </c>
      <c r="KR9" s="148" t="s">
        <v>635</v>
      </c>
      <c r="KS9" s="149" t="s">
        <v>635</v>
      </c>
      <c r="KT9" s="149" t="s">
        <v>635</v>
      </c>
      <c r="KU9" s="149" t="s">
        <v>635</v>
      </c>
      <c r="KV9" s="149" t="s">
        <v>635</v>
      </c>
      <c r="KW9" s="105" t="s">
        <v>664</v>
      </c>
      <c r="KX9" s="106" t="s">
        <v>710</v>
      </c>
      <c r="KY9" s="106" t="s">
        <v>635</v>
      </c>
      <c r="KZ9" s="150">
        <v>0</v>
      </c>
      <c r="LA9" s="150">
        <v>0</v>
      </c>
      <c r="LB9" s="150">
        <v>0.5</v>
      </c>
      <c r="LC9" s="150">
        <v>0</v>
      </c>
      <c r="LD9" s="150">
        <v>0.5</v>
      </c>
      <c r="LE9" s="150">
        <v>0</v>
      </c>
      <c r="LF9" s="150">
        <v>0</v>
      </c>
      <c r="LG9" s="150">
        <v>0</v>
      </c>
      <c r="LH9" s="151">
        <f t="shared" si="0"/>
        <v>1</v>
      </c>
      <c r="LI9" s="152">
        <v>0</v>
      </c>
      <c r="LJ9" s="152">
        <v>0</v>
      </c>
      <c r="LK9" s="152">
        <v>0.5</v>
      </c>
      <c r="LL9" s="152">
        <v>0</v>
      </c>
      <c r="LM9" s="152">
        <v>0.5</v>
      </c>
      <c r="LN9" s="152">
        <v>0</v>
      </c>
      <c r="LO9" s="152">
        <v>0</v>
      </c>
      <c r="LP9" s="152">
        <v>0</v>
      </c>
      <c r="LQ9" s="153">
        <f t="shared" si="1"/>
        <v>1</v>
      </c>
      <c r="LR9" s="142">
        <v>0</v>
      </c>
      <c r="LS9" s="142">
        <v>0</v>
      </c>
      <c r="LT9" s="142">
        <v>0</v>
      </c>
      <c r="LU9" s="142">
        <v>0</v>
      </c>
      <c r="LV9" s="142">
        <v>0</v>
      </c>
      <c r="LW9" s="142">
        <v>0</v>
      </c>
      <c r="LX9" s="142">
        <v>0</v>
      </c>
      <c r="LY9" s="142">
        <v>0</v>
      </c>
      <c r="LZ9" s="142">
        <v>0</v>
      </c>
      <c r="MA9" s="45">
        <v>0</v>
      </c>
      <c r="MB9" s="45">
        <v>0</v>
      </c>
      <c r="MC9" s="45">
        <v>0</v>
      </c>
      <c r="MD9" s="45">
        <v>0</v>
      </c>
      <c r="ME9" s="45">
        <v>0</v>
      </c>
      <c r="MF9" s="45">
        <v>0</v>
      </c>
      <c r="MG9" s="45">
        <v>0</v>
      </c>
      <c r="MH9" s="45">
        <v>0</v>
      </c>
      <c r="MI9" s="45">
        <v>0</v>
      </c>
      <c r="MJ9" s="155" t="s">
        <v>635</v>
      </c>
      <c r="MK9" s="155" t="s">
        <v>635</v>
      </c>
      <c r="ML9" s="155" t="s">
        <v>635</v>
      </c>
      <c r="MM9" s="155" t="s">
        <v>635</v>
      </c>
      <c r="MN9" s="155" t="s">
        <v>635</v>
      </c>
      <c r="MO9" s="155" t="s">
        <v>635</v>
      </c>
      <c r="MP9" s="155" t="s">
        <v>635</v>
      </c>
      <c r="MQ9" s="155" t="s">
        <v>635</v>
      </c>
      <c r="MR9" s="156" t="s">
        <v>635</v>
      </c>
      <c r="MS9" s="157" t="s">
        <v>635</v>
      </c>
      <c r="MT9" s="157" t="s">
        <v>635</v>
      </c>
      <c r="MU9" s="157" t="s">
        <v>635</v>
      </c>
      <c r="MV9" s="157" t="s">
        <v>635</v>
      </c>
      <c r="MW9" s="157" t="s">
        <v>635</v>
      </c>
      <c r="MX9" s="157" t="s">
        <v>635</v>
      </c>
      <c r="MY9" s="157" t="s">
        <v>635</v>
      </c>
      <c r="MZ9" s="157" t="s">
        <v>635</v>
      </c>
      <c r="NA9" s="157" t="s">
        <v>635</v>
      </c>
      <c r="NB9" s="158">
        <v>0</v>
      </c>
      <c r="NC9" s="158">
        <v>0</v>
      </c>
      <c r="ND9" s="158">
        <v>0</v>
      </c>
      <c r="NE9" s="158">
        <v>0</v>
      </c>
      <c r="NF9" s="158">
        <v>0</v>
      </c>
      <c r="NG9" s="158">
        <v>0</v>
      </c>
      <c r="NH9" s="158">
        <v>0</v>
      </c>
      <c r="NI9" s="158">
        <v>0</v>
      </c>
      <c r="NJ9" s="159">
        <v>0</v>
      </c>
      <c r="NK9" s="160">
        <v>0</v>
      </c>
      <c r="NL9" s="160">
        <v>0</v>
      </c>
      <c r="NM9" s="160">
        <v>0</v>
      </c>
      <c r="NN9" s="160">
        <v>0</v>
      </c>
      <c r="NO9" s="160">
        <v>0</v>
      </c>
      <c r="NP9" s="160">
        <v>0</v>
      </c>
      <c r="NQ9" s="160">
        <v>0</v>
      </c>
      <c r="NR9" s="160">
        <v>0</v>
      </c>
      <c r="NS9" s="160">
        <v>0</v>
      </c>
      <c r="NT9" s="162">
        <v>0</v>
      </c>
      <c r="NU9" s="162">
        <v>0</v>
      </c>
      <c r="NV9" s="162">
        <v>0</v>
      </c>
      <c r="NW9" s="162">
        <v>0</v>
      </c>
      <c r="NX9" s="162">
        <v>0</v>
      </c>
      <c r="NY9" s="162">
        <v>0</v>
      </c>
      <c r="NZ9" s="162">
        <v>0</v>
      </c>
      <c r="OA9" s="162">
        <v>0</v>
      </c>
      <c r="OB9" s="163">
        <v>0</v>
      </c>
      <c r="OC9" s="142" t="s">
        <v>635</v>
      </c>
      <c r="OD9" s="142" t="s">
        <v>635</v>
      </c>
      <c r="OE9" s="142" t="s">
        <v>635</v>
      </c>
      <c r="OF9" s="142" t="s">
        <v>635</v>
      </c>
      <c r="OG9" s="142" t="s">
        <v>635</v>
      </c>
      <c r="OH9" s="142" t="s">
        <v>635</v>
      </c>
      <c r="OI9" s="142" t="s">
        <v>635</v>
      </c>
      <c r="OJ9" s="142" t="s">
        <v>635</v>
      </c>
      <c r="OK9" s="142" t="s">
        <v>635</v>
      </c>
      <c r="OL9" s="45">
        <v>0</v>
      </c>
      <c r="OM9" s="45">
        <v>0</v>
      </c>
      <c r="ON9" s="45">
        <v>0.5</v>
      </c>
      <c r="OO9" s="45">
        <v>0</v>
      </c>
      <c r="OP9" s="45">
        <v>0.5</v>
      </c>
      <c r="OQ9" s="45">
        <v>0</v>
      </c>
      <c r="OR9" s="45">
        <v>0</v>
      </c>
      <c r="OS9" s="45">
        <v>0</v>
      </c>
      <c r="OT9" s="44">
        <f>SUBTOTAL(9,OL9:OS9)</f>
        <v>1</v>
      </c>
      <c r="OU9" s="158">
        <v>0</v>
      </c>
      <c r="OV9" s="158">
        <v>0</v>
      </c>
      <c r="OW9" s="158">
        <v>0</v>
      </c>
      <c r="OX9" s="158">
        <v>0</v>
      </c>
      <c r="OY9" s="158">
        <v>0</v>
      </c>
      <c r="OZ9" s="158">
        <v>0</v>
      </c>
      <c r="PA9" s="158">
        <v>0</v>
      </c>
      <c r="PB9" s="158">
        <v>0</v>
      </c>
      <c r="PC9" s="159">
        <v>0</v>
      </c>
      <c r="PD9" s="152" t="s">
        <v>635</v>
      </c>
      <c r="PE9" s="152" t="s">
        <v>635</v>
      </c>
      <c r="PF9" s="152" t="s">
        <v>635</v>
      </c>
      <c r="PG9" s="152" t="s">
        <v>635</v>
      </c>
      <c r="PH9" s="152" t="s">
        <v>635</v>
      </c>
      <c r="PI9" s="152" t="s">
        <v>635</v>
      </c>
      <c r="PJ9" s="152" t="s">
        <v>635</v>
      </c>
      <c r="PK9" s="152" t="s">
        <v>635</v>
      </c>
      <c r="PL9" s="164" t="s">
        <v>635</v>
      </c>
      <c r="PM9" s="158" t="s">
        <v>635</v>
      </c>
      <c r="PN9" s="158" t="s">
        <v>635</v>
      </c>
      <c r="PO9" s="158" t="s">
        <v>635</v>
      </c>
      <c r="PP9" s="158" t="s">
        <v>635</v>
      </c>
      <c r="PQ9" s="158" t="s">
        <v>635</v>
      </c>
      <c r="PR9" s="158" t="s">
        <v>635</v>
      </c>
      <c r="PS9" s="158" t="s">
        <v>635</v>
      </c>
      <c r="PT9" s="158" t="s">
        <v>635</v>
      </c>
      <c r="PU9" s="159" t="s">
        <v>635</v>
      </c>
      <c r="PV9" s="157">
        <v>0</v>
      </c>
      <c r="PW9" s="157">
        <v>0</v>
      </c>
      <c r="PX9" s="157">
        <v>0</v>
      </c>
      <c r="PY9" s="157">
        <v>0</v>
      </c>
      <c r="PZ9" s="157">
        <v>0</v>
      </c>
      <c r="QA9" s="157">
        <v>0</v>
      </c>
      <c r="QB9" s="157">
        <v>0</v>
      </c>
      <c r="QC9" s="157">
        <v>0</v>
      </c>
      <c r="QD9" s="165">
        <v>0</v>
      </c>
      <c r="QE9" s="166">
        <v>0</v>
      </c>
      <c r="QF9" s="166">
        <v>0</v>
      </c>
      <c r="QG9" s="166">
        <v>0</v>
      </c>
      <c r="QH9" s="166">
        <v>0</v>
      </c>
      <c r="QI9" s="166">
        <v>0</v>
      </c>
      <c r="QJ9" s="166">
        <v>0</v>
      </c>
      <c r="QK9" s="166">
        <v>0</v>
      </c>
      <c r="QL9" s="166">
        <v>0</v>
      </c>
      <c r="QM9" s="166">
        <v>0</v>
      </c>
      <c r="QN9" s="120">
        <v>0</v>
      </c>
      <c r="QO9" s="120">
        <v>0</v>
      </c>
      <c r="QP9" s="120">
        <v>0</v>
      </c>
      <c r="QQ9" s="120">
        <v>0</v>
      </c>
      <c r="QR9" s="120">
        <v>0</v>
      </c>
      <c r="QS9" s="120">
        <v>0</v>
      </c>
      <c r="QT9" s="120">
        <v>0</v>
      </c>
      <c r="QU9" s="120">
        <v>0</v>
      </c>
      <c r="QV9" s="168">
        <v>0</v>
      </c>
      <c r="QW9" s="169" t="s">
        <v>635</v>
      </c>
      <c r="QX9" s="169" t="s">
        <v>635</v>
      </c>
      <c r="QY9" s="169" t="s">
        <v>635</v>
      </c>
      <c r="QZ9" s="169" t="s">
        <v>635</v>
      </c>
      <c r="RA9" s="169" t="s">
        <v>635</v>
      </c>
      <c r="RB9" s="169" t="s">
        <v>635</v>
      </c>
      <c r="RC9" s="169" t="s">
        <v>635</v>
      </c>
      <c r="RD9" s="169" t="s">
        <v>635</v>
      </c>
      <c r="RE9" s="170" t="s">
        <v>635</v>
      </c>
      <c r="RF9" s="136" t="s">
        <v>656</v>
      </c>
      <c r="RG9" s="136" t="s">
        <v>854</v>
      </c>
      <c r="RH9" s="136" t="s">
        <v>743</v>
      </c>
      <c r="RI9" s="137" t="s">
        <v>806</v>
      </c>
      <c r="RJ9" s="137" t="s">
        <v>711</v>
      </c>
      <c r="RK9" s="137" t="s">
        <v>635</v>
      </c>
      <c r="RL9" s="105" t="s">
        <v>664</v>
      </c>
      <c r="RM9" s="106" t="s">
        <v>710</v>
      </c>
      <c r="RN9" s="106" t="s">
        <v>635</v>
      </c>
      <c r="RO9" s="171">
        <v>0</v>
      </c>
      <c r="RP9" s="171">
        <v>0</v>
      </c>
      <c r="RQ9" s="171">
        <v>0.5</v>
      </c>
      <c r="RR9" s="171">
        <v>0</v>
      </c>
      <c r="RS9" s="171">
        <v>0.5</v>
      </c>
      <c r="RT9" s="171">
        <v>0</v>
      </c>
      <c r="RU9" s="171">
        <v>0</v>
      </c>
      <c r="RV9" s="171">
        <v>0</v>
      </c>
      <c r="RW9" s="172">
        <f t="shared" si="2"/>
        <v>1</v>
      </c>
      <c r="RX9" s="158">
        <v>0</v>
      </c>
      <c r="RY9" s="158">
        <v>0</v>
      </c>
      <c r="RZ9" s="158">
        <v>0.5</v>
      </c>
      <c r="SA9" s="158">
        <v>0</v>
      </c>
      <c r="SB9" s="158">
        <v>0.5</v>
      </c>
      <c r="SC9" s="158">
        <v>0</v>
      </c>
      <c r="SD9" s="158">
        <v>0</v>
      </c>
      <c r="SE9" s="158">
        <v>0</v>
      </c>
      <c r="SF9" s="159">
        <f>SUM(RX9:SE9)</f>
        <v>1</v>
      </c>
      <c r="SG9" s="132" t="s">
        <v>635</v>
      </c>
      <c r="SH9" s="132" t="s">
        <v>635</v>
      </c>
      <c r="SI9" s="132" t="s">
        <v>635</v>
      </c>
      <c r="SJ9" s="132" t="s">
        <v>635</v>
      </c>
      <c r="SK9" s="132" t="s">
        <v>635</v>
      </c>
      <c r="SL9" s="132" t="s">
        <v>635</v>
      </c>
      <c r="SM9" s="132" t="s">
        <v>635</v>
      </c>
      <c r="SN9" s="132" t="s">
        <v>635</v>
      </c>
      <c r="SO9" s="173" t="s">
        <v>635</v>
      </c>
      <c r="SP9" s="102" t="s">
        <v>635</v>
      </c>
      <c r="SQ9" s="102" t="s">
        <v>635</v>
      </c>
      <c r="SR9" s="102" t="s">
        <v>635</v>
      </c>
      <c r="SS9" s="102" t="s">
        <v>635</v>
      </c>
      <c r="ST9" s="102" t="s">
        <v>635</v>
      </c>
      <c r="SU9" s="102" t="s">
        <v>635</v>
      </c>
      <c r="SV9" s="102" t="s">
        <v>635</v>
      </c>
      <c r="SW9" s="102" t="s">
        <v>635</v>
      </c>
      <c r="SX9" s="174" t="s">
        <v>635</v>
      </c>
      <c r="SY9" s="236">
        <v>0</v>
      </c>
      <c r="SZ9" s="236">
        <v>0</v>
      </c>
      <c r="TA9" s="236">
        <v>0.5</v>
      </c>
      <c r="TB9" s="236">
        <v>0</v>
      </c>
      <c r="TC9" s="236">
        <v>0.5</v>
      </c>
      <c r="TD9" s="236">
        <v>0</v>
      </c>
      <c r="TE9" s="236">
        <v>0</v>
      </c>
      <c r="TF9" s="236">
        <v>0</v>
      </c>
      <c r="TG9" s="237">
        <f>SUBTOTAL(9,SY9:TF9)</f>
        <v>1</v>
      </c>
      <c r="TH9" s="203">
        <v>0</v>
      </c>
      <c r="TI9" s="203">
        <v>0</v>
      </c>
      <c r="TJ9" s="203">
        <v>0.5</v>
      </c>
      <c r="TK9" s="203">
        <v>0</v>
      </c>
      <c r="TL9" s="203">
        <v>0.5</v>
      </c>
      <c r="TM9" s="203">
        <v>0</v>
      </c>
      <c r="TN9" s="203">
        <v>0</v>
      </c>
      <c r="TO9" s="203">
        <v>0</v>
      </c>
      <c r="TP9" s="204">
        <f t="shared" si="5"/>
        <v>1</v>
      </c>
      <c r="TQ9" s="210">
        <v>0</v>
      </c>
      <c r="TR9" s="210">
        <v>0</v>
      </c>
      <c r="TS9" s="210">
        <v>0.5</v>
      </c>
      <c r="TT9" s="210">
        <v>0</v>
      </c>
      <c r="TU9" s="210">
        <v>0.5</v>
      </c>
      <c r="TV9" s="210">
        <v>0</v>
      </c>
      <c r="TW9" s="210">
        <v>0</v>
      </c>
      <c r="TX9" s="210">
        <v>0</v>
      </c>
      <c r="TY9" s="211">
        <f t="shared" si="7"/>
        <v>1</v>
      </c>
      <c r="TZ9" s="179" t="s">
        <v>635</v>
      </c>
      <c r="UA9" s="179" t="s">
        <v>635</v>
      </c>
      <c r="UB9" s="179" t="s">
        <v>635</v>
      </c>
      <c r="UC9" s="179" t="s">
        <v>635</v>
      </c>
      <c r="UD9" s="179" t="s">
        <v>635</v>
      </c>
      <c r="UE9" s="179" t="s">
        <v>635</v>
      </c>
      <c r="UF9" s="179" t="s">
        <v>635</v>
      </c>
      <c r="UG9" s="179" t="s">
        <v>635</v>
      </c>
      <c r="UH9" s="180" t="s">
        <v>635</v>
      </c>
      <c r="UI9" s="171">
        <v>0</v>
      </c>
      <c r="UJ9" s="171">
        <v>0</v>
      </c>
      <c r="UK9" s="171">
        <v>0.5</v>
      </c>
      <c r="UL9" s="171">
        <v>0</v>
      </c>
      <c r="UM9" s="171">
        <v>0.5</v>
      </c>
      <c r="UN9" s="171">
        <v>0</v>
      </c>
      <c r="UO9" s="171">
        <v>0</v>
      </c>
      <c r="UP9" s="171">
        <v>0</v>
      </c>
      <c r="UQ9" s="181">
        <f t="shared" si="3"/>
        <v>1</v>
      </c>
      <c r="UR9" s="45">
        <v>0</v>
      </c>
      <c r="US9" s="45">
        <v>0</v>
      </c>
      <c r="UT9" s="45">
        <v>0.5</v>
      </c>
      <c r="UU9" s="45">
        <v>0</v>
      </c>
      <c r="UV9" s="45">
        <v>0.5</v>
      </c>
      <c r="UW9" s="45">
        <v>0</v>
      </c>
      <c r="UX9" s="45">
        <v>0</v>
      </c>
      <c r="UY9" s="45">
        <v>0</v>
      </c>
      <c r="UZ9" s="231">
        <f>SUBTOTAL(9,UR9:UY9)</f>
        <v>1</v>
      </c>
      <c r="VA9" s="169" t="s">
        <v>635</v>
      </c>
      <c r="VB9" s="169" t="s">
        <v>635</v>
      </c>
      <c r="VC9" s="169" t="s">
        <v>635</v>
      </c>
      <c r="VD9" s="169" t="s">
        <v>635</v>
      </c>
      <c r="VE9" s="169" t="s">
        <v>635</v>
      </c>
      <c r="VF9" s="169" t="s">
        <v>635</v>
      </c>
      <c r="VG9" s="169" t="s">
        <v>635</v>
      </c>
      <c r="VH9" s="169" t="s">
        <v>635</v>
      </c>
      <c r="VI9" s="183" t="s">
        <v>635</v>
      </c>
      <c r="VJ9" s="177" t="s">
        <v>635</v>
      </c>
      <c r="VK9" s="177" t="s">
        <v>635</v>
      </c>
      <c r="VL9" s="177" t="s">
        <v>635</v>
      </c>
      <c r="VM9" s="177" t="s">
        <v>635</v>
      </c>
      <c r="VN9" s="177" t="s">
        <v>635</v>
      </c>
      <c r="VO9" s="177" t="s">
        <v>635</v>
      </c>
      <c r="VP9" s="177" t="s">
        <v>635</v>
      </c>
      <c r="VQ9" s="177" t="s">
        <v>635</v>
      </c>
      <c r="VR9" s="178" t="s">
        <v>635</v>
      </c>
      <c r="VS9" s="169">
        <v>0</v>
      </c>
      <c r="VT9" s="169">
        <v>0</v>
      </c>
      <c r="VU9" s="169">
        <v>0.5</v>
      </c>
      <c r="VV9" s="169">
        <v>0</v>
      </c>
      <c r="VW9" s="169">
        <v>0.5</v>
      </c>
      <c r="VX9" s="169">
        <v>0</v>
      </c>
      <c r="VY9" s="169">
        <v>0</v>
      </c>
      <c r="VZ9" s="169">
        <v>0</v>
      </c>
      <c r="WA9" s="183">
        <f>SUBTOTAL(9,VS9:VZ9)</f>
        <v>1</v>
      </c>
      <c r="WB9" s="205">
        <v>0</v>
      </c>
      <c r="WC9" s="205">
        <v>0</v>
      </c>
      <c r="WD9" s="205">
        <v>0.5</v>
      </c>
      <c r="WE9" s="205">
        <v>0</v>
      </c>
      <c r="WF9" s="205">
        <v>0.5</v>
      </c>
      <c r="WG9" s="205">
        <v>0</v>
      </c>
      <c r="WH9" s="205">
        <v>0</v>
      </c>
      <c r="WI9" s="205">
        <v>0</v>
      </c>
      <c r="WJ9" s="206">
        <f t="shared" si="4"/>
        <v>1</v>
      </c>
      <c r="WK9" s="212">
        <v>0</v>
      </c>
      <c r="WL9" s="212">
        <v>0</v>
      </c>
      <c r="WM9" s="212">
        <v>0.5</v>
      </c>
      <c r="WN9" s="212">
        <v>0</v>
      </c>
      <c r="WO9" s="212">
        <v>0.5</v>
      </c>
      <c r="WP9" s="212">
        <v>0</v>
      </c>
      <c r="WQ9" s="212">
        <v>0</v>
      </c>
      <c r="WR9" s="212">
        <v>0</v>
      </c>
      <c r="WS9" s="188">
        <f t="shared" si="8"/>
        <v>1</v>
      </c>
      <c r="WT9" s="133" t="s">
        <v>635</v>
      </c>
      <c r="WU9" s="133" t="s">
        <v>635</v>
      </c>
      <c r="WV9" s="133" t="s">
        <v>635</v>
      </c>
      <c r="WW9" s="133" t="s">
        <v>635</v>
      </c>
      <c r="WX9" s="133" t="s">
        <v>635</v>
      </c>
      <c r="WY9" s="133" t="s">
        <v>635</v>
      </c>
      <c r="WZ9" s="133" t="s">
        <v>635</v>
      </c>
      <c r="XA9" s="133" t="s">
        <v>635</v>
      </c>
      <c r="XB9" s="189" t="s">
        <v>635</v>
      </c>
      <c r="XC9" s="105" t="s">
        <v>665</v>
      </c>
      <c r="XD9" s="105" t="s">
        <v>666</v>
      </c>
      <c r="XE9" s="105" t="s">
        <v>749</v>
      </c>
      <c r="XF9" s="111" t="s">
        <v>635</v>
      </c>
      <c r="XG9" s="190" t="s">
        <v>712</v>
      </c>
      <c r="XH9" s="190" t="s">
        <v>670</v>
      </c>
      <c r="XI9" s="190" t="s">
        <v>635</v>
      </c>
      <c r="XJ9" s="190" t="s">
        <v>635</v>
      </c>
      <c r="XK9" s="190" t="s">
        <v>635</v>
      </c>
      <c r="XL9" s="190" t="s">
        <v>635</v>
      </c>
      <c r="XM9" s="191" t="s">
        <v>667</v>
      </c>
      <c r="XN9" s="191" t="s">
        <v>635</v>
      </c>
      <c r="XO9" s="191" t="s">
        <v>635</v>
      </c>
      <c r="XP9" s="191" t="s">
        <v>635</v>
      </c>
      <c r="XQ9" s="191" t="s">
        <v>635</v>
      </c>
      <c r="XR9" s="191" t="s">
        <v>635</v>
      </c>
      <c r="XS9" s="191" t="s">
        <v>635</v>
      </c>
      <c r="XT9" s="191" t="s">
        <v>635</v>
      </c>
      <c r="XU9" s="192" t="s">
        <v>635</v>
      </c>
      <c r="XV9" s="192" t="s">
        <v>635</v>
      </c>
      <c r="XW9" s="192" t="s">
        <v>635</v>
      </c>
      <c r="XX9" s="192" t="s">
        <v>635</v>
      </c>
      <c r="XY9" s="192" t="s">
        <v>635</v>
      </c>
      <c r="XZ9" s="192" t="s">
        <v>635</v>
      </c>
      <c r="YA9" s="144" t="s">
        <v>668</v>
      </c>
      <c r="YB9" s="144" t="s">
        <v>635</v>
      </c>
      <c r="YC9" s="144" t="s">
        <v>635</v>
      </c>
      <c r="YD9" s="144" t="s">
        <v>635</v>
      </c>
      <c r="YE9" s="144" t="s">
        <v>635</v>
      </c>
      <c r="YF9" s="144" t="s">
        <v>635</v>
      </c>
      <c r="YG9" s="144" t="s">
        <v>635</v>
      </c>
      <c r="YH9" s="111" t="s">
        <v>635</v>
      </c>
      <c r="YI9" s="111" t="s">
        <v>635</v>
      </c>
      <c r="YJ9" s="111" t="s">
        <v>635</v>
      </c>
      <c r="YK9" s="190" t="s">
        <v>635</v>
      </c>
      <c r="YL9" s="190" t="s">
        <v>635</v>
      </c>
      <c r="YM9" s="190" t="s">
        <v>635</v>
      </c>
      <c r="YN9" s="190" t="s">
        <v>635</v>
      </c>
      <c r="YO9" s="190" t="s">
        <v>635</v>
      </c>
      <c r="YP9" s="130" t="s">
        <v>635</v>
      </c>
      <c r="YQ9" s="130" t="s">
        <v>635</v>
      </c>
      <c r="YR9" s="130" t="s">
        <v>635</v>
      </c>
      <c r="YS9" s="130" t="s">
        <v>635</v>
      </c>
      <c r="YT9" s="130" t="s">
        <v>635</v>
      </c>
      <c r="YU9" s="130" t="s">
        <v>635</v>
      </c>
      <c r="YV9" s="112" t="s">
        <v>635</v>
      </c>
      <c r="YW9" s="112" t="s">
        <v>635</v>
      </c>
      <c r="YX9" s="112" t="s">
        <v>635</v>
      </c>
      <c r="YY9" s="112" t="s">
        <v>635</v>
      </c>
      <c r="YZ9" s="105" t="s">
        <v>674</v>
      </c>
      <c r="ZA9" s="105" t="s">
        <v>635</v>
      </c>
      <c r="ZB9" s="126" t="s">
        <v>635</v>
      </c>
      <c r="ZC9" s="126" t="s">
        <v>635</v>
      </c>
      <c r="ZD9" s="126" t="s">
        <v>635</v>
      </c>
      <c r="ZE9" s="126" t="s">
        <v>635</v>
      </c>
      <c r="ZF9" s="126" t="s">
        <v>635</v>
      </c>
      <c r="ZG9" s="125" t="s">
        <v>713</v>
      </c>
      <c r="ZH9" s="125" t="s">
        <v>675</v>
      </c>
      <c r="ZI9" s="125" t="s">
        <v>635</v>
      </c>
      <c r="ZJ9" s="125" t="s">
        <v>635</v>
      </c>
      <c r="ZK9" s="125" t="s">
        <v>635</v>
      </c>
      <c r="ZL9" s="125" t="s">
        <v>635</v>
      </c>
      <c r="ZM9" s="125" t="s">
        <v>635</v>
      </c>
      <c r="ZN9" s="125" t="s">
        <v>635</v>
      </c>
      <c r="ZO9" s="147" t="s">
        <v>635</v>
      </c>
      <c r="ZP9" s="147" t="s">
        <v>635</v>
      </c>
      <c r="ZQ9" s="147" t="s">
        <v>635</v>
      </c>
      <c r="ZR9" s="147" t="s">
        <v>635</v>
      </c>
      <c r="ZS9" s="147" t="s">
        <v>635</v>
      </c>
      <c r="ZT9" s="184" t="s">
        <v>635</v>
      </c>
      <c r="ZU9" s="184">
        <v>5</v>
      </c>
      <c r="ZV9" s="184" t="s">
        <v>635</v>
      </c>
      <c r="ZW9" s="184" t="s">
        <v>635</v>
      </c>
      <c r="ZX9" s="131" t="s">
        <v>635</v>
      </c>
      <c r="ZY9" s="131" t="s">
        <v>635</v>
      </c>
      <c r="ZZ9" s="131">
        <v>1</v>
      </c>
      <c r="AAA9" s="131" t="s">
        <v>635</v>
      </c>
      <c r="AAB9" s="132" t="s">
        <v>635</v>
      </c>
      <c r="AAC9" s="132" t="s">
        <v>635</v>
      </c>
      <c r="AAD9" s="132" t="s">
        <v>635</v>
      </c>
      <c r="AAE9" s="193" t="s">
        <v>635</v>
      </c>
      <c r="AAF9" s="102" t="s">
        <v>635</v>
      </c>
      <c r="AAG9" s="102">
        <v>3</v>
      </c>
      <c r="AAH9" s="102" t="s">
        <v>635</v>
      </c>
      <c r="AAI9" s="102" t="s">
        <v>635</v>
      </c>
      <c r="AAJ9" s="125" t="s">
        <v>635</v>
      </c>
      <c r="AAK9" s="125" t="s">
        <v>635</v>
      </c>
      <c r="AAL9" s="125" t="s">
        <v>635</v>
      </c>
      <c r="AAM9" s="125" t="s">
        <v>635</v>
      </c>
      <c r="AAN9" s="131" t="s">
        <v>635</v>
      </c>
      <c r="AAO9" s="131" t="s">
        <v>635</v>
      </c>
      <c r="AAP9" s="131" t="s">
        <v>635</v>
      </c>
      <c r="AAQ9" s="131" t="s">
        <v>635</v>
      </c>
      <c r="AAR9" s="149" t="s">
        <v>635</v>
      </c>
      <c r="AAS9" s="149" t="s">
        <v>635</v>
      </c>
      <c r="AAT9" s="149" t="s">
        <v>635</v>
      </c>
      <c r="AAU9" s="149" t="s">
        <v>635</v>
      </c>
      <c r="AAV9" s="184" t="s">
        <v>635</v>
      </c>
      <c r="AAW9" s="184">
        <v>8</v>
      </c>
      <c r="AAX9" s="184" t="s">
        <v>635</v>
      </c>
      <c r="AAY9" s="184" t="s">
        <v>635</v>
      </c>
      <c r="AAZ9" s="103" t="s">
        <v>632</v>
      </c>
      <c r="ABA9" s="100" t="s">
        <v>679</v>
      </c>
      <c r="ABB9" s="100" t="s">
        <v>635</v>
      </c>
      <c r="ABC9" s="100" t="s">
        <v>635</v>
      </c>
      <c r="ABD9" s="100" t="s">
        <v>635</v>
      </c>
      <c r="ABE9" s="100" t="s">
        <v>635</v>
      </c>
      <c r="ABF9" s="103" t="s">
        <v>635</v>
      </c>
      <c r="ABG9" s="194" t="s">
        <v>873</v>
      </c>
      <c r="ABH9" s="195" t="s">
        <v>716</v>
      </c>
      <c r="ABI9" s="195" t="s">
        <v>788</v>
      </c>
      <c r="ABJ9" s="195" t="s">
        <v>681</v>
      </c>
      <c r="ABK9" s="195" t="s">
        <v>1738</v>
      </c>
      <c r="ABL9" s="177" t="s">
        <v>635</v>
      </c>
      <c r="ABM9" s="177" t="s">
        <v>635</v>
      </c>
      <c r="ABN9" s="177" t="s">
        <v>635</v>
      </c>
      <c r="ABO9" s="195" t="s">
        <v>635</v>
      </c>
      <c r="ABP9" s="112" t="s">
        <v>755</v>
      </c>
      <c r="ABQ9" s="112" t="s">
        <v>635</v>
      </c>
      <c r="ABR9" s="112" t="s">
        <v>635</v>
      </c>
      <c r="ABS9" s="103" t="s">
        <v>632</v>
      </c>
      <c r="ABT9" s="97" t="s">
        <v>632</v>
      </c>
      <c r="ABU9" s="196" t="s">
        <v>718</v>
      </c>
      <c r="ABV9" s="196" t="s">
        <v>684</v>
      </c>
      <c r="ABW9" s="196" t="s">
        <v>1739</v>
      </c>
      <c r="ABX9" s="196" t="s">
        <v>635</v>
      </c>
      <c r="ABY9" s="196" t="s">
        <v>635</v>
      </c>
      <c r="ABZ9" s="196" t="s">
        <v>635</v>
      </c>
      <c r="ACA9" s="196" t="s">
        <v>635</v>
      </c>
      <c r="ACB9" s="97" t="s">
        <v>626</v>
      </c>
      <c r="ACC9" s="97" t="s">
        <v>632</v>
      </c>
      <c r="ACD9" s="112" t="s">
        <v>835</v>
      </c>
      <c r="ACE9" s="112" t="s">
        <v>635</v>
      </c>
      <c r="ACF9" s="112" t="s">
        <v>635</v>
      </c>
      <c r="ACG9" s="112" t="s">
        <v>635</v>
      </c>
      <c r="ACH9" s="97" t="s">
        <v>1740</v>
      </c>
      <c r="ACI9" s="97" t="s">
        <v>1741</v>
      </c>
      <c r="ACJ9" s="97"/>
    </row>
    <row r="10" spans="1:764" ht="15" customHeight="1">
      <c r="A10">
        <v>96</v>
      </c>
      <c r="B10" s="97" t="s">
        <v>1991</v>
      </c>
      <c r="C10" s="97" t="s">
        <v>1992</v>
      </c>
      <c r="D10" s="97" t="s">
        <v>691</v>
      </c>
      <c r="E10" s="107" t="s">
        <v>1993</v>
      </c>
      <c r="F10" s="98" t="s">
        <v>1994</v>
      </c>
      <c r="G10" s="98" t="s">
        <v>1995</v>
      </c>
      <c r="H10" s="99">
        <v>36.502141999999999</v>
      </c>
      <c r="I10" s="99">
        <v>-0.77371500000000004</v>
      </c>
      <c r="J10" s="98" t="s">
        <v>695</v>
      </c>
      <c r="K10" s="98" t="s">
        <v>1996</v>
      </c>
      <c r="L10" s="98" t="s">
        <v>1997</v>
      </c>
      <c r="M10" s="100" t="s">
        <v>1998</v>
      </c>
      <c r="N10" s="101">
        <v>727977071</v>
      </c>
      <c r="O10" s="102">
        <v>718213028</v>
      </c>
      <c r="P10" s="100">
        <v>-0.77238300000000004</v>
      </c>
      <c r="Q10" s="100">
        <v>36.502996000000003</v>
      </c>
      <c r="R10" s="100">
        <v>2160.3809999999999</v>
      </c>
      <c r="S10" s="100">
        <v>7.1807489999999996</v>
      </c>
      <c r="T10" s="103" t="s">
        <v>626</v>
      </c>
      <c r="U10" s="97" t="s">
        <v>629</v>
      </c>
      <c r="V10" s="97" t="s">
        <v>699</v>
      </c>
      <c r="W10" s="97" t="s">
        <v>629</v>
      </c>
      <c r="X10" s="97" t="s">
        <v>630</v>
      </c>
      <c r="Y10" s="97" t="s">
        <v>701</v>
      </c>
      <c r="Z10" s="103" t="s">
        <v>632</v>
      </c>
      <c r="AA10" s="104" t="s">
        <v>633</v>
      </c>
      <c r="AB10" s="104" t="s">
        <v>634</v>
      </c>
      <c r="AC10" s="104" t="s">
        <v>635</v>
      </c>
      <c r="AD10" s="104" t="s">
        <v>635</v>
      </c>
      <c r="AE10" s="104" t="s">
        <v>635</v>
      </c>
      <c r="AF10" s="103">
        <v>5</v>
      </c>
      <c r="AG10" s="103">
        <v>3</v>
      </c>
      <c r="AH10" s="97" t="s">
        <v>636</v>
      </c>
      <c r="AI10" s="97" t="s">
        <v>637</v>
      </c>
      <c r="AJ10" s="97" t="s">
        <v>638</v>
      </c>
      <c r="AK10" s="97" t="s">
        <v>635</v>
      </c>
      <c r="AL10" s="105" t="s">
        <v>640</v>
      </c>
      <c r="AM10" s="106" t="s">
        <v>641</v>
      </c>
      <c r="AN10" s="106" t="s">
        <v>702</v>
      </c>
      <c r="AO10" s="106" t="s">
        <v>635</v>
      </c>
      <c r="AP10" s="97" t="s">
        <v>1060</v>
      </c>
      <c r="AQ10" s="97" t="s">
        <v>642</v>
      </c>
      <c r="AR10" s="103" t="s">
        <v>635</v>
      </c>
      <c r="AS10" s="103" t="s">
        <v>773</v>
      </c>
      <c r="AT10" s="103" t="s">
        <v>635</v>
      </c>
      <c r="AU10" s="103" t="s">
        <v>635</v>
      </c>
      <c r="AV10" s="106" t="s">
        <v>632</v>
      </c>
      <c r="AW10" s="105" t="s">
        <v>641</v>
      </c>
      <c r="AX10" s="103" t="s">
        <v>702</v>
      </c>
      <c r="AY10" s="105" t="s">
        <v>641</v>
      </c>
      <c r="AZ10" s="107" t="s">
        <v>640</v>
      </c>
      <c r="BA10" s="105" t="s">
        <v>641</v>
      </c>
      <c r="BB10" s="107" t="s">
        <v>702</v>
      </c>
      <c r="BC10" s="106" t="s">
        <v>635</v>
      </c>
      <c r="BD10" s="103" t="s">
        <v>635</v>
      </c>
      <c r="BE10" s="106" t="s">
        <v>626</v>
      </c>
      <c r="BF10" s="103" t="s">
        <v>635</v>
      </c>
      <c r="BG10" s="103" t="s">
        <v>635</v>
      </c>
      <c r="BH10" s="103" t="s">
        <v>635</v>
      </c>
      <c r="BI10" s="97" t="s">
        <v>641</v>
      </c>
      <c r="BJ10" s="108" t="s">
        <v>1999</v>
      </c>
      <c r="BK10" s="108" t="s">
        <v>635</v>
      </c>
      <c r="BL10" s="108" t="s">
        <v>635</v>
      </c>
      <c r="BM10" s="108" t="s">
        <v>635</v>
      </c>
      <c r="BN10" s="108" t="s">
        <v>635</v>
      </c>
      <c r="BO10" s="103" t="s">
        <v>632</v>
      </c>
      <c r="BP10" s="103" t="s">
        <v>640</v>
      </c>
      <c r="BQ10" s="103" t="s">
        <v>702</v>
      </c>
      <c r="BR10" s="109" t="s">
        <v>645</v>
      </c>
      <c r="BS10" s="109" t="s">
        <v>635</v>
      </c>
      <c r="BT10" s="110" t="s">
        <v>635</v>
      </c>
      <c r="BU10" s="110" t="s">
        <v>635</v>
      </c>
      <c r="BV10" s="109" t="s">
        <v>635</v>
      </c>
      <c r="BW10" s="97" t="s">
        <v>877</v>
      </c>
      <c r="BX10" s="97" t="s">
        <v>641</v>
      </c>
      <c r="BY10" s="97" t="s">
        <v>2000</v>
      </c>
      <c r="BZ10" s="97" t="s">
        <v>648</v>
      </c>
      <c r="CA10" s="111" t="s">
        <v>706</v>
      </c>
      <c r="CB10" s="111" t="s">
        <v>736</v>
      </c>
      <c r="CC10" s="111" t="s">
        <v>635</v>
      </c>
      <c r="CD10" s="106" t="s">
        <v>635</v>
      </c>
      <c r="CE10" s="111" t="s">
        <v>635</v>
      </c>
      <c r="CF10" s="103">
        <v>3</v>
      </c>
      <c r="CG10" s="103">
        <v>5</v>
      </c>
      <c r="CH10" s="112" t="s">
        <v>649</v>
      </c>
      <c r="CI10" s="113" t="s">
        <v>702</v>
      </c>
      <c r="CJ10" s="113" t="s">
        <v>641</v>
      </c>
      <c r="CK10" s="113" t="s">
        <v>635</v>
      </c>
      <c r="CL10" s="103">
        <v>2</v>
      </c>
      <c r="CM10" s="114">
        <v>0</v>
      </c>
      <c r="CN10" s="103">
        <v>2</v>
      </c>
      <c r="CO10" s="106">
        <v>350</v>
      </c>
      <c r="CP10" s="103">
        <v>0.43</v>
      </c>
      <c r="CQ10" s="106">
        <v>450</v>
      </c>
      <c r="CR10" s="103" t="s">
        <v>635</v>
      </c>
      <c r="CS10" s="106" t="s">
        <v>635</v>
      </c>
      <c r="CT10" s="103" t="s">
        <v>635</v>
      </c>
      <c r="CU10" s="106" t="s">
        <v>635</v>
      </c>
      <c r="CV10" s="103" t="s">
        <v>635</v>
      </c>
      <c r="CW10" s="103" t="s">
        <v>635</v>
      </c>
      <c r="CX10" s="111" t="s">
        <v>650</v>
      </c>
      <c r="CY10" s="106" t="s">
        <v>635</v>
      </c>
      <c r="CZ10" s="115">
        <v>1</v>
      </c>
      <c r="DA10" s="115">
        <v>0</v>
      </c>
      <c r="DB10" s="116">
        <f t="shared" si="6"/>
        <v>1</v>
      </c>
      <c r="DC10" s="117" t="s">
        <v>651</v>
      </c>
      <c r="DD10" s="118" t="s">
        <v>635</v>
      </c>
      <c r="DE10" s="198">
        <v>0</v>
      </c>
      <c r="DF10" s="198">
        <v>1</v>
      </c>
      <c r="DG10" s="200">
        <f>SUBTOTAL(9,DE10:DF10)</f>
        <v>1</v>
      </c>
      <c r="DH10" s="105" t="s">
        <v>651</v>
      </c>
      <c r="DI10" s="120">
        <v>1</v>
      </c>
      <c r="DJ10" s="121" t="s">
        <v>635</v>
      </c>
      <c r="DK10" s="122" t="s">
        <v>635</v>
      </c>
      <c r="DL10" s="123" t="s">
        <v>635</v>
      </c>
      <c r="DM10" s="123" t="s">
        <v>635</v>
      </c>
      <c r="DN10" s="124" t="s">
        <v>635</v>
      </c>
      <c r="DO10" s="124" t="s">
        <v>635</v>
      </c>
      <c r="DP10" s="124" t="s">
        <v>635</v>
      </c>
      <c r="DQ10" s="125">
        <v>0.4</v>
      </c>
      <c r="DR10" s="125">
        <v>2</v>
      </c>
      <c r="DS10" s="125" t="s">
        <v>1383</v>
      </c>
      <c r="DT10" s="106" t="s">
        <v>635</v>
      </c>
      <c r="DU10" s="106" t="s">
        <v>635</v>
      </c>
      <c r="DV10" s="106" t="s">
        <v>635</v>
      </c>
      <c r="DW10" s="126" t="s">
        <v>635</v>
      </c>
      <c r="DX10" s="126" t="s">
        <v>635</v>
      </c>
      <c r="DY10" s="126" t="s">
        <v>635</v>
      </c>
      <c r="DZ10" s="97" t="s">
        <v>652</v>
      </c>
      <c r="EA10" s="103" t="s">
        <v>632</v>
      </c>
      <c r="EB10" s="97" t="s">
        <v>707</v>
      </c>
      <c r="EC10" s="103" t="s">
        <v>632</v>
      </c>
      <c r="ED10" s="107" t="s">
        <v>740</v>
      </c>
      <c r="EE10" s="97" t="s">
        <v>741</v>
      </c>
      <c r="EF10" s="127" t="s">
        <v>653</v>
      </c>
      <c r="EG10" s="127" t="s">
        <v>635</v>
      </c>
      <c r="EH10" s="103" t="s">
        <v>653</v>
      </c>
      <c r="EI10" s="97" t="s">
        <v>640</v>
      </c>
      <c r="EJ10" s="97" t="s">
        <v>641</v>
      </c>
      <c r="EK10" s="122">
        <v>2</v>
      </c>
      <c r="EL10" s="122">
        <v>2</v>
      </c>
      <c r="EM10" s="122">
        <v>0.4</v>
      </c>
      <c r="EN10" s="122">
        <v>0.4</v>
      </c>
      <c r="EO10" s="128" t="s">
        <v>635</v>
      </c>
      <c r="EP10" s="128" t="s">
        <v>635</v>
      </c>
      <c r="EQ10" s="128" t="s">
        <v>635</v>
      </c>
      <c r="ER10" s="128" t="s">
        <v>635</v>
      </c>
      <c r="ES10" s="129" t="s">
        <v>635</v>
      </c>
      <c r="ET10" s="129" t="s">
        <v>635</v>
      </c>
      <c r="EU10" s="129" t="s">
        <v>635</v>
      </c>
      <c r="EV10" s="129" t="s">
        <v>635</v>
      </c>
      <c r="EW10" s="97" t="s">
        <v>654</v>
      </c>
      <c r="EX10" s="97" t="s">
        <v>654</v>
      </c>
      <c r="EY10" s="103" t="s">
        <v>635</v>
      </c>
      <c r="EZ10" s="107" t="s">
        <v>635</v>
      </c>
      <c r="FA10" s="97" t="s">
        <v>742</v>
      </c>
      <c r="FB10" s="130" t="s">
        <v>854</v>
      </c>
      <c r="FC10" s="130" t="s">
        <v>743</v>
      </c>
      <c r="FD10" s="131" t="s">
        <v>708</v>
      </c>
      <c r="FE10" s="131" t="s">
        <v>635</v>
      </c>
      <c r="FF10" s="131" t="s">
        <v>635</v>
      </c>
      <c r="FG10" s="131" t="s">
        <v>635</v>
      </c>
      <c r="FH10" s="131" t="s">
        <v>635</v>
      </c>
      <c r="FI10" s="132" t="s">
        <v>635</v>
      </c>
      <c r="FJ10" s="133">
        <v>2</v>
      </c>
      <c r="FK10" s="103" t="s">
        <v>635</v>
      </c>
      <c r="FL10" s="134" t="s">
        <v>635</v>
      </c>
      <c r="FM10" s="135">
        <v>10</v>
      </c>
      <c r="FN10" s="135" t="s">
        <v>635</v>
      </c>
      <c r="FO10" s="135">
        <v>3</v>
      </c>
      <c r="FP10" s="103" t="s">
        <v>635</v>
      </c>
      <c r="FQ10" s="132" t="s">
        <v>635</v>
      </c>
      <c r="FR10" s="133">
        <v>30</v>
      </c>
      <c r="FS10" s="103" t="s">
        <v>635</v>
      </c>
      <c r="FT10" s="134" t="s">
        <v>635</v>
      </c>
      <c r="FU10" s="135">
        <v>3</v>
      </c>
      <c r="FV10" s="135" t="s">
        <v>635</v>
      </c>
      <c r="FW10" s="131">
        <v>5</v>
      </c>
      <c r="FX10" s="103" t="s">
        <v>635</v>
      </c>
      <c r="FY10" s="100" t="s">
        <v>635</v>
      </c>
      <c r="FZ10" s="102" t="s">
        <v>635</v>
      </c>
      <c r="GA10" s="102" t="s">
        <v>635</v>
      </c>
      <c r="GB10" s="102" t="s">
        <v>635</v>
      </c>
      <c r="GC10" s="136" t="s">
        <v>635</v>
      </c>
      <c r="GD10" s="137" t="s">
        <v>635</v>
      </c>
      <c r="GE10" s="137" t="s">
        <v>635</v>
      </c>
      <c r="GF10" s="137" t="s">
        <v>635</v>
      </c>
      <c r="GG10" s="125" t="s">
        <v>657</v>
      </c>
      <c r="GH10" s="125" t="s">
        <v>658</v>
      </c>
      <c r="GI10" s="125">
        <v>9</v>
      </c>
      <c r="GJ10" s="125">
        <v>15</v>
      </c>
      <c r="GK10" s="122" t="s">
        <v>657</v>
      </c>
      <c r="GL10" s="122" t="s">
        <v>658</v>
      </c>
      <c r="GM10" s="122">
        <v>8</v>
      </c>
      <c r="GN10" s="122">
        <v>16</v>
      </c>
      <c r="GO10" s="135" t="s">
        <v>635</v>
      </c>
      <c r="GP10" s="135" t="s">
        <v>635</v>
      </c>
      <c r="GQ10" s="135" t="s">
        <v>635</v>
      </c>
      <c r="GR10" s="134" t="s">
        <v>635</v>
      </c>
      <c r="GS10" s="134" t="s">
        <v>635</v>
      </c>
      <c r="GT10" s="134" t="s">
        <v>635</v>
      </c>
      <c r="GU10" s="126" t="s">
        <v>635</v>
      </c>
      <c r="GV10" s="126" t="s">
        <v>635</v>
      </c>
      <c r="GW10" s="126" t="s">
        <v>635</v>
      </c>
      <c r="GX10" s="145" t="s">
        <v>635</v>
      </c>
      <c r="GY10" s="145" t="s">
        <v>635</v>
      </c>
      <c r="GZ10" s="145" t="s">
        <v>635</v>
      </c>
      <c r="HA10" s="139" t="s">
        <v>658</v>
      </c>
      <c r="HB10" s="140" t="s">
        <v>635</v>
      </c>
      <c r="HC10" s="123">
        <v>0</v>
      </c>
      <c r="HD10" s="123">
        <v>24</v>
      </c>
      <c r="HE10" s="127" t="s">
        <v>658</v>
      </c>
      <c r="HF10" s="131" t="s">
        <v>635</v>
      </c>
      <c r="HG10" s="131">
        <v>0</v>
      </c>
      <c r="HH10" s="131">
        <v>24</v>
      </c>
      <c r="HI10" s="141" t="s">
        <v>635</v>
      </c>
      <c r="HJ10" s="141" t="s">
        <v>635</v>
      </c>
      <c r="HK10" s="141" t="s">
        <v>635</v>
      </c>
      <c r="HL10" s="141" t="s">
        <v>635</v>
      </c>
      <c r="HM10" s="131" t="s">
        <v>635</v>
      </c>
      <c r="HN10" s="131" t="s">
        <v>635</v>
      </c>
      <c r="HO10" s="131" t="s">
        <v>635</v>
      </c>
      <c r="HP10" s="131" t="s">
        <v>635</v>
      </c>
      <c r="HQ10" s="106" t="s">
        <v>657</v>
      </c>
      <c r="HR10" s="106" t="s">
        <v>658</v>
      </c>
      <c r="HS10" s="106">
        <v>9</v>
      </c>
      <c r="HT10" s="106">
        <v>15</v>
      </c>
      <c r="HU10" s="132" t="s">
        <v>657</v>
      </c>
      <c r="HV10" s="132" t="s">
        <v>658</v>
      </c>
      <c r="HW10" s="132">
        <v>8</v>
      </c>
      <c r="HX10" s="132">
        <v>16</v>
      </c>
      <c r="HY10" s="118" t="s">
        <v>635</v>
      </c>
      <c r="HZ10" s="118" t="s">
        <v>635</v>
      </c>
      <c r="IA10" s="118" t="s">
        <v>635</v>
      </c>
      <c r="IB10" s="118" t="s">
        <v>635</v>
      </c>
      <c r="IC10" s="125" t="s">
        <v>635</v>
      </c>
      <c r="ID10" s="125" t="s">
        <v>635</v>
      </c>
      <c r="IE10" s="125" t="s">
        <v>635</v>
      </c>
      <c r="IF10" s="125" t="s">
        <v>635</v>
      </c>
      <c r="IG10" s="105" t="s">
        <v>659</v>
      </c>
      <c r="IH10" s="105" t="s">
        <v>808</v>
      </c>
      <c r="II10" s="105" t="s">
        <v>635</v>
      </c>
      <c r="IJ10" s="105" t="s">
        <v>635</v>
      </c>
      <c r="IK10" s="105" t="s">
        <v>635</v>
      </c>
      <c r="IL10" s="105" t="s">
        <v>635</v>
      </c>
      <c r="IM10" s="105" t="s">
        <v>635</v>
      </c>
      <c r="IN10" s="105" t="s">
        <v>635</v>
      </c>
      <c r="IO10" s="105" t="s">
        <v>635</v>
      </c>
      <c r="IP10" s="103">
        <v>2</v>
      </c>
      <c r="IQ10" s="102" t="s">
        <v>635</v>
      </c>
      <c r="IR10" s="102" t="s">
        <v>635</v>
      </c>
      <c r="IS10" s="102" t="s">
        <v>635</v>
      </c>
      <c r="IT10" s="102" t="s">
        <v>635</v>
      </c>
      <c r="IU10" s="128" t="s">
        <v>635</v>
      </c>
      <c r="IV10" s="128" t="s">
        <v>635</v>
      </c>
      <c r="IW10" s="128" t="s">
        <v>635</v>
      </c>
      <c r="IX10" s="128" t="s">
        <v>635</v>
      </c>
      <c r="IY10" s="124" t="s">
        <v>709</v>
      </c>
      <c r="IZ10" s="229">
        <v>0</v>
      </c>
      <c r="JA10" s="229">
        <v>1</v>
      </c>
      <c r="JB10" s="123" t="s">
        <v>709</v>
      </c>
      <c r="JC10" s="155">
        <v>0</v>
      </c>
      <c r="JD10" s="155">
        <v>1</v>
      </c>
      <c r="JE10" s="144" t="s">
        <v>635</v>
      </c>
      <c r="JF10" s="144" t="s">
        <v>635</v>
      </c>
      <c r="JG10" s="144" t="s">
        <v>635</v>
      </c>
      <c r="JH10" s="141" t="s">
        <v>635</v>
      </c>
      <c r="JI10" s="141" t="s">
        <v>635</v>
      </c>
      <c r="JJ10" s="141" t="s">
        <v>635</v>
      </c>
      <c r="JK10" s="144" t="s">
        <v>635</v>
      </c>
      <c r="JL10" s="144" t="s">
        <v>635</v>
      </c>
      <c r="JM10" s="144" t="s">
        <v>635</v>
      </c>
      <c r="JN10" s="135" t="s">
        <v>635</v>
      </c>
      <c r="JO10" s="135" t="s">
        <v>635</v>
      </c>
      <c r="JP10" s="135" t="s">
        <v>635</v>
      </c>
      <c r="JQ10" s="144" t="s">
        <v>635</v>
      </c>
      <c r="JR10" s="144" t="s">
        <v>635</v>
      </c>
      <c r="JS10" s="208" t="s">
        <v>635</v>
      </c>
      <c r="JT10" s="208" t="s">
        <v>635</v>
      </c>
      <c r="JU10" s="145" t="s">
        <v>635</v>
      </c>
      <c r="JV10" s="145" t="s">
        <v>635</v>
      </c>
      <c r="JW10" s="209" t="s">
        <v>635</v>
      </c>
      <c r="JX10" s="209" t="s">
        <v>635</v>
      </c>
      <c r="JY10" s="141" t="s">
        <v>635</v>
      </c>
      <c r="JZ10" s="141" t="s">
        <v>635</v>
      </c>
      <c r="KA10" s="141" t="s">
        <v>635</v>
      </c>
      <c r="KB10" s="141" t="s">
        <v>635</v>
      </c>
      <c r="KC10" s="128" t="s">
        <v>635</v>
      </c>
      <c r="KD10" s="128" t="s">
        <v>635</v>
      </c>
      <c r="KE10" s="128" t="s">
        <v>635</v>
      </c>
      <c r="KF10" s="128" t="s">
        <v>635</v>
      </c>
      <c r="KG10" s="146" t="s">
        <v>709</v>
      </c>
      <c r="KH10" s="146" t="s">
        <v>635</v>
      </c>
      <c r="KI10" s="166">
        <v>0</v>
      </c>
      <c r="KJ10" s="166">
        <v>1</v>
      </c>
      <c r="KK10" s="147" t="s">
        <v>709</v>
      </c>
      <c r="KL10" s="147" t="s">
        <v>635</v>
      </c>
      <c r="KM10" s="160">
        <v>0</v>
      </c>
      <c r="KN10" s="160">
        <v>1</v>
      </c>
      <c r="KO10" s="148" t="s">
        <v>635</v>
      </c>
      <c r="KP10" s="148" t="s">
        <v>635</v>
      </c>
      <c r="KQ10" s="148" t="s">
        <v>635</v>
      </c>
      <c r="KR10" s="148" t="s">
        <v>635</v>
      </c>
      <c r="KS10" s="149" t="s">
        <v>635</v>
      </c>
      <c r="KT10" s="149" t="s">
        <v>635</v>
      </c>
      <c r="KU10" s="149" t="s">
        <v>635</v>
      </c>
      <c r="KV10" s="149" t="s">
        <v>635</v>
      </c>
      <c r="KW10" s="105" t="s">
        <v>710</v>
      </c>
      <c r="KX10" s="106" t="s">
        <v>635</v>
      </c>
      <c r="KY10" s="106" t="s">
        <v>635</v>
      </c>
      <c r="KZ10" s="141" t="s">
        <v>635</v>
      </c>
      <c r="LA10" s="141" t="s">
        <v>635</v>
      </c>
      <c r="LB10" s="150">
        <v>1</v>
      </c>
      <c r="LC10" s="141" t="s">
        <v>635</v>
      </c>
      <c r="LD10" s="141" t="s">
        <v>635</v>
      </c>
      <c r="LE10" s="141" t="s">
        <v>635</v>
      </c>
      <c r="LF10" s="141" t="s">
        <v>635</v>
      </c>
      <c r="LG10" s="141" t="s">
        <v>635</v>
      </c>
      <c r="LH10" s="151">
        <f t="shared" si="0"/>
        <v>1</v>
      </c>
      <c r="LI10" s="152">
        <v>0</v>
      </c>
      <c r="LJ10" s="152">
        <v>0</v>
      </c>
      <c r="LK10" s="152">
        <v>1</v>
      </c>
      <c r="LL10" s="152">
        <v>0</v>
      </c>
      <c r="LM10" s="152">
        <v>0</v>
      </c>
      <c r="LN10" s="152">
        <v>0</v>
      </c>
      <c r="LO10" s="152">
        <v>0</v>
      </c>
      <c r="LP10" s="152">
        <v>0</v>
      </c>
      <c r="LQ10" s="153">
        <f t="shared" si="1"/>
        <v>1</v>
      </c>
      <c r="LR10" s="142" t="s">
        <v>635</v>
      </c>
      <c r="LS10" s="142" t="s">
        <v>635</v>
      </c>
      <c r="LT10" s="142" t="s">
        <v>635</v>
      </c>
      <c r="LU10" s="142" t="s">
        <v>635</v>
      </c>
      <c r="LV10" s="142" t="s">
        <v>635</v>
      </c>
      <c r="LW10" s="142" t="s">
        <v>635</v>
      </c>
      <c r="LX10" s="142" t="s">
        <v>635</v>
      </c>
      <c r="LY10" s="142" t="s">
        <v>635</v>
      </c>
      <c r="LZ10" s="142" t="s">
        <v>635</v>
      </c>
      <c r="MA10" s="45">
        <v>0</v>
      </c>
      <c r="MB10" s="45">
        <v>0</v>
      </c>
      <c r="MC10" s="45">
        <v>0</v>
      </c>
      <c r="MD10" s="45">
        <v>0</v>
      </c>
      <c r="ME10" s="45">
        <v>0</v>
      </c>
      <c r="MF10" s="45">
        <v>0</v>
      </c>
      <c r="MG10" s="45">
        <v>0</v>
      </c>
      <c r="MH10" s="45">
        <v>0</v>
      </c>
      <c r="MI10" s="45">
        <v>0</v>
      </c>
      <c r="MJ10" s="155" t="s">
        <v>635</v>
      </c>
      <c r="MK10" s="155" t="s">
        <v>635</v>
      </c>
      <c r="ML10" s="155" t="s">
        <v>635</v>
      </c>
      <c r="MM10" s="155" t="s">
        <v>635</v>
      </c>
      <c r="MN10" s="155" t="s">
        <v>635</v>
      </c>
      <c r="MO10" s="155" t="s">
        <v>635</v>
      </c>
      <c r="MP10" s="155" t="s">
        <v>635</v>
      </c>
      <c r="MQ10" s="155" t="s">
        <v>635</v>
      </c>
      <c r="MR10" s="156" t="s">
        <v>635</v>
      </c>
      <c r="MS10" s="157" t="s">
        <v>635</v>
      </c>
      <c r="MT10" s="157" t="s">
        <v>635</v>
      </c>
      <c r="MU10" s="157" t="s">
        <v>635</v>
      </c>
      <c r="MV10" s="157" t="s">
        <v>635</v>
      </c>
      <c r="MW10" s="157" t="s">
        <v>635</v>
      </c>
      <c r="MX10" s="157" t="s">
        <v>635</v>
      </c>
      <c r="MY10" s="157" t="s">
        <v>635</v>
      </c>
      <c r="MZ10" s="157" t="s">
        <v>635</v>
      </c>
      <c r="NA10" s="157" t="s">
        <v>635</v>
      </c>
      <c r="NB10" s="158">
        <v>0</v>
      </c>
      <c r="NC10" s="158">
        <v>0</v>
      </c>
      <c r="ND10" s="158">
        <v>0</v>
      </c>
      <c r="NE10" s="158">
        <v>0</v>
      </c>
      <c r="NF10" s="158">
        <v>0</v>
      </c>
      <c r="NG10" s="158">
        <v>0</v>
      </c>
      <c r="NH10" s="158">
        <v>0</v>
      </c>
      <c r="NI10" s="158">
        <v>0</v>
      </c>
      <c r="NJ10" s="159">
        <v>0</v>
      </c>
      <c r="NK10" s="160" t="s">
        <v>635</v>
      </c>
      <c r="NL10" s="160" t="s">
        <v>635</v>
      </c>
      <c r="NM10" s="160" t="s">
        <v>635</v>
      </c>
      <c r="NN10" s="160" t="s">
        <v>635</v>
      </c>
      <c r="NO10" s="160" t="s">
        <v>635</v>
      </c>
      <c r="NP10" s="160" t="s">
        <v>635</v>
      </c>
      <c r="NQ10" s="160" t="s">
        <v>635</v>
      </c>
      <c r="NR10" s="160" t="s">
        <v>635</v>
      </c>
      <c r="NS10" s="161" t="s">
        <v>635</v>
      </c>
      <c r="NT10" s="162">
        <v>0</v>
      </c>
      <c r="NU10" s="162">
        <v>0</v>
      </c>
      <c r="NV10" s="162">
        <v>0</v>
      </c>
      <c r="NW10" s="162">
        <v>0</v>
      </c>
      <c r="NX10" s="162">
        <v>0</v>
      </c>
      <c r="NY10" s="162">
        <v>0</v>
      </c>
      <c r="NZ10" s="162">
        <v>0</v>
      </c>
      <c r="OA10" s="162">
        <v>0</v>
      </c>
      <c r="OB10" s="162">
        <v>0</v>
      </c>
      <c r="OC10" s="142" t="s">
        <v>635</v>
      </c>
      <c r="OD10" s="142" t="s">
        <v>635</v>
      </c>
      <c r="OE10" s="142" t="s">
        <v>635</v>
      </c>
      <c r="OF10" s="142" t="s">
        <v>635</v>
      </c>
      <c r="OG10" s="142" t="s">
        <v>635</v>
      </c>
      <c r="OH10" s="142" t="s">
        <v>635</v>
      </c>
      <c r="OI10" s="142" t="s">
        <v>635</v>
      </c>
      <c r="OJ10" s="142" t="s">
        <v>635</v>
      </c>
      <c r="OK10" s="142" t="s">
        <v>635</v>
      </c>
      <c r="OL10" s="45" t="s">
        <v>635</v>
      </c>
      <c r="OM10" s="45" t="s">
        <v>635</v>
      </c>
      <c r="ON10" s="45" t="s">
        <v>635</v>
      </c>
      <c r="OO10" s="45" t="s">
        <v>635</v>
      </c>
      <c r="OP10" s="45" t="s">
        <v>635</v>
      </c>
      <c r="OQ10" s="45" t="s">
        <v>635</v>
      </c>
      <c r="OR10" s="45" t="s">
        <v>635</v>
      </c>
      <c r="OS10" s="45" t="s">
        <v>635</v>
      </c>
      <c r="OT10" s="44" t="s">
        <v>635</v>
      </c>
      <c r="OU10" s="158">
        <v>0</v>
      </c>
      <c r="OV10" s="158">
        <v>0</v>
      </c>
      <c r="OW10" s="158">
        <v>0</v>
      </c>
      <c r="OX10" s="158">
        <v>0</v>
      </c>
      <c r="OY10" s="158">
        <v>0</v>
      </c>
      <c r="OZ10" s="158">
        <v>0</v>
      </c>
      <c r="PA10" s="158">
        <v>0</v>
      </c>
      <c r="PB10" s="158">
        <v>0</v>
      </c>
      <c r="PC10" s="159">
        <v>0</v>
      </c>
      <c r="PD10" s="152" t="s">
        <v>635</v>
      </c>
      <c r="PE10" s="152" t="s">
        <v>635</v>
      </c>
      <c r="PF10" s="152" t="s">
        <v>635</v>
      </c>
      <c r="PG10" s="152" t="s">
        <v>635</v>
      </c>
      <c r="PH10" s="152" t="s">
        <v>635</v>
      </c>
      <c r="PI10" s="152" t="s">
        <v>635</v>
      </c>
      <c r="PJ10" s="152" t="s">
        <v>635</v>
      </c>
      <c r="PK10" s="152" t="s">
        <v>635</v>
      </c>
      <c r="PL10" s="164" t="s">
        <v>635</v>
      </c>
      <c r="PM10" s="158" t="s">
        <v>635</v>
      </c>
      <c r="PN10" s="158" t="s">
        <v>635</v>
      </c>
      <c r="PO10" s="158" t="s">
        <v>635</v>
      </c>
      <c r="PP10" s="158" t="s">
        <v>635</v>
      </c>
      <c r="PQ10" s="158" t="s">
        <v>635</v>
      </c>
      <c r="PR10" s="158" t="s">
        <v>635</v>
      </c>
      <c r="PS10" s="158" t="s">
        <v>635</v>
      </c>
      <c r="PT10" s="158" t="s">
        <v>635</v>
      </c>
      <c r="PU10" s="159" t="s">
        <v>635</v>
      </c>
      <c r="PV10" s="157">
        <v>0</v>
      </c>
      <c r="PW10" s="157">
        <v>0</v>
      </c>
      <c r="PX10" s="157">
        <v>0</v>
      </c>
      <c r="PY10" s="157">
        <v>0</v>
      </c>
      <c r="PZ10" s="157">
        <v>0</v>
      </c>
      <c r="QA10" s="157">
        <v>0</v>
      </c>
      <c r="QB10" s="157">
        <v>0</v>
      </c>
      <c r="QC10" s="157">
        <v>0</v>
      </c>
      <c r="QD10" s="165">
        <v>0</v>
      </c>
      <c r="QE10" s="166" t="s">
        <v>635</v>
      </c>
      <c r="QF10" s="166" t="s">
        <v>635</v>
      </c>
      <c r="QG10" s="166" t="s">
        <v>635</v>
      </c>
      <c r="QH10" s="166" t="s">
        <v>635</v>
      </c>
      <c r="QI10" s="166" t="s">
        <v>635</v>
      </c>
      <c r="QJ10" s="166" t="s">
        <v>635</v>
      </c>
      <c r="QK10" s="166" t="s">
        <v>635</v>
      </c>
      <c r="QL10" s="166" t="s">
        <v>635</v>
      </c>
      <c r="QM10" s="167" t="s">
        <v>635</v>
      </c>
      <c r="QN10" s="120">
        <v>0</v>
      </c>
      <c r="QO10" s="120">
        <v>0</v>
      </c>
      <c r="QP10" s="120">
        <v>0</v>
      </c>
      <c r="QQ10" s="120">
        <v>0</v>
      </c>
      <c r="QR10" s="120">
        <v>0</v>
      </c>
      <c r="QS10" s="120">
        <v>0</v>
      </c>
      <c r="QT10" s="120">
        <v>0</v>
      </c>
      <c r="QU10" s="120">
        <v>0</v>
      </c>
      <c r="QV10" s="168">
        <v>0</v>
      </c>
      <c r="QW10" s="169" t="s">
        <v>635</v>
      </c>
      <c r="QX10" s="169" t="s">
        <v>635</v>
      </c>
      <c r="QY10" s="169" t="s">
        <v>635</v>
      </c>
      <c r="QZ10" s="169" t="s">
        <v>635</v>
      </c>
      <c r="RA10" s="169" t="s">
        <v>635</v>
      </c>
      <c r="RB10" s="169" t="s">
        <v>635</v>
      </c>
      <c r="RC10" s="169" t="s">
        <v>635</v>
      </c>
      <c r="RD10" s="169" t="s">
        <v>635</v>
      </c>
      <c r="RE10" s="170" t="s">
        <v>635</v>
      </c>
      <c r="RF10" s="136" t="s">
        <v>854</v>
      </c>
      <c r="RG10" s="136" t="s">
        <v>743</v>
      </c>
      <c r="RH10" s="137" t="s">
        <v>711</v>
      </c>
      <c r="RI10" s="137" t="s">
        <v>635</v>
      </c>
      <c r="RJ10" s="137" t="s">
        <v>635</v>
      </c>
      <c r="RK10" s="137" t="s">
        <v>635</v>
      </c>
      <c r="RL10" s="105" t="s">
        <v>710</v>
      </c>
      <c r="RM10" s="106" t="s">
        <v>635</v>
      </c>
      <c r="RN10" s="106" t="s">
        <v>635</v>
      </c>
      <c r="RO10" s="135" t="s">
        <v>635</v>
      </c>
      <c r="RP10" s="135" t="s">
        <v>635</v>
      </c>
      <c r="RQ10" s="135" t="s">
        <v>635</v>
      </c>
      <c r="RR10" s="135" t="s">
        <v>635</v>
      </c>
      <c r="RS10" s="135" t="s">
        <v>635</v>
      </c>
      <c r="RT10" s="135" t="s">
        <v>635</v>
      </c>
      <c r="RU10" s="135" t="s">
        <v>635</v>
      </c>
      <c r="RV10" s="135" t="s">
        <v>635</v>
      </c>
      <c r="RW10" s="230" t="s">
        <v>635</v>
      </c>
      <c r="RX10" s="158">
        <v>0</v>
      </c>
      <c r="RY10" s="158">
        <v>0</v>
      </c>
      <c r="RZ10" s="158">
        <v>1</v>
      </c>
      <c r="SA10" s="158">
        <v>0</v>
      </c>
      <c r="SB10" s="158">
        <v>0</v>
      </c>
      <c r="SC10" s="158">
        <v>0</v>
      </c>
      <c r="SD10" s="158">
        <v>0</v>
      </c>
      <c r="SE10" s="158">
        <v>0</v>
      </c>
      <c r="SF10" s="159">
        <f>SUM(RX10:SE10)</f>
        <v>1</v>
      </c>
      <c r="SG10" s="132" t="s">
        <v>635</v>
      </c>
      <c r="SH10" s="132" t="s">
        <v>635</v>
      </c>
      <c r="SI10" s="132" t="s">
        <v>635</v>
      </c>
      <c r="SJ10" s="132" t="s">
        <v>635</v>
      </c>
      <c r="SK10" s="132" t="s">
        <v>635</v>
      </c>
      <c r="SL10" s="132" t="s">
        <v>635</v>
      </c>
      <c r="SM10" s="132" t="s">
        <v>635</v>
      </c>
      <c r="SN10" s="132" t="s">
        <v>635</v>
      </c>
      <c r="SO10" s="173" t="s">
        <v>635</v>
      </c>
      <c r="SP10" s="102" t="s">
        <v>635</v>
      </c>
      <c r="SQ10" s="102" t="s">
        <v>635</v>
      </c>
      <c r="SR10" s="102" t="s">
        <v>635</v>
      </c>
      <c r="SS10" s="102" t="s">
        <v>635</v>
      </c>
      <c r="ST10" s="102" t="s">
        <v>635</v>
      </c>
      <c r="SU10" s="102" t="s">
        <v>635</v>
      </c>
      <c r="SV10" s="102" t="s">
        <v>635</v>
      </c>
      <c r="SW10" s="102" t="s">
        <v>635</v>
      </c>
      <c r="SX10" s="174" t="s">
        <v>635</v>
      </c>
      <c r="SY10" s="125" t="s">
        <v>635</v>
      </c>
      <c r="SZ10" s="125" t="s">
        <v>635</v>
      </c>
      <c r="TA10" s="125" t="s">
        <v>635</v>
      </c>
      <c r="TB10" s="125" t="s">
        <v>635</v>
      </c>
      <c r="TC10" s="125" t="s">
        <v>635</v>
      </c>
      <c r="TD10" s="125" t="s">
        <v>635</v>
      </c>
      <c r="TE10" s="125" t="s">
        <v>635</v>
      </c>
      <c r="TF10" s="125" t="s">
        <v>635</v>
      </c>
      <c r="TG10" s="175" t="s">
        <v>635</v>
      </c>
      <c r="TH10" s="203">
        <v>0</v>
      </c>
      <c r="TI10" s="203">
        <v>0</v>
      </c>
      <c r="TJ10" s="203">
        <v>1</v>
      </c>
      <c r="TK10" s="203">
        <v>0</v>
      </c>
      <c r="TL10" s="203">
        <v>0</v>
      </c>
      <c r="TM10" s="203">
        <v>0</v>
      </c>
      <c r="TN10" s="203">
        <v>0</v>
      </c>
      <c r="TO10" s="203">
        <v>0</v>
      </c>
      <c r="TP10" s="204">
        <f t="shared" si="5"/>
        <v>1</v>
      </c>
      <c r="TQ10" s="210">
        <v>0</v>
      </c>
      <c r="TR10" s="210">
        <v>0</v>
      </c>
      <c r="TS10" s="210">
        <v>1</v>
      </c>
      <c r="TT10" s="210">
        <v>0</v>
      </c>
      <c r="TU10" s="210">
        <v>0</v>
      </c>
      <c r="TV10" s="210">
        <v>0</v>
      </c>
      <c r="TW10" s="210">
        <v>0</v>
      </c>
      <c r="TX10" s="210">
        <v>0</v>
      </c>
      <c r="TY10" s="211">
        <f t="shared" si="7"/>
        <v>1</v>
      </c>
      <c r="TZ10" s="179" t="s">
        <v>635</v>
      </c>
      <c r="UA10" s="179" t="s">
        <v>635</v>
      </c>
      <c r="UB10" s="179" t="s">
        <v>635</v>
      </c>
      <c r="UC10" s="179" t="s">
        <v>635</v>
      </c>
      <c r="UD10" s="179" t="s">
        <v>635</v>
      </c>
      <c r="UE10" s="179" t="s">
        <v>635</v>
      </c>
      <c r="UF10" s="179" t="s">
        <v>635</v>
      </c>
      <c r="UG10" s="179" t="s">
        <v>635</v>
      </c>
      <c r="UH10" s="180" t="s">
        <v>635</v>
      </c>
      <c r="UI10" s="135" t="s">
        <v>635</v>
      </c>
      <c r="UJ10" s="135" t="s">
        <v>635</v>
      </c>
      <c r="UK10" s="135" t="s">
        <v>635</v>
      </c>
      <c r="UL10" s="135" t="s">
        <v>635</v>
      </c>
      <c r="UM10" s="135" t="s">
        <v>635</v>
      </c>
      <c r="UN10" s="135" t="s">
        <v>635</v>
      </c>
      <c r="UO10" s="135" t="s">
        <v>635</v>
      </c>
      <c r="UP10" s="135" t="s">
        <v>635</v>
      </c>
      <c r="UQ10" s="230" t="s">
        <v>635</v>
      </c>
      <c r="UR10" s="45">
        <v>0</v>
      </c>
      <c r="US10" s="45">
        <v>0</v>
      </c>
      <c r="UT10" s="45">
        <v>0</v>
      </c>
      <c r="UU10" s="45">
        <v>1</v>
      </c>
      <c r="UV10" s="45">
        <v>0</v>
      </c>
      <c r="UW10" s="45">
        <v>0</v>
      </c>
      <c r="UX10" s="45">
        <v>0</v>
      </c>
      <c r="UY10" s="45">
        <v>0</v>
      </c>
      <c r="UZ10" s="231">
        <f>SUBTOTAL(9,UR10:UY10)</f>
        <v>1</v>
      </c>
      <c r="VA10" s="169" t="s">
        <v>635</v>
      </c>
      <c r="VB10" s="169" t="s">
        <v>635</v>
      </c>
      <c r="VC10" s="169" t="s">
        <v>635</v>
      </c>
      <c r="VD10" s="169" t="s">
        <v>635</v>
      </c>
      <c r="VE10" s="169" t="s">
        <v>635</v>
      </c>
      <c r="VF10" s="169" t="s">
        <v>635</v>
      </c>
      <c r="VG10" s="169" t="s">
        <v>635</v>
      </c>
      <c r="VH10" s="169" t="s">
        <v>635</v>
      </c>
      <c r="VI10" s="183" t="s">
        <v>635</v>
      </c>
      <c r="VJ10" s="177" t="s">
        <v>635</v>
      </c>
      <c r="VK10" s="177" t="s">
        <v>635</v>
      </c>
      <c r="VL10" s="177" t="s">
        <v>635</v>
      </c>
      <c r="VM10" s="177" t="s">
        <v>635</v>
      </c>
      <c r="VN10" s="177" t="s">
        <v>635</v>
      </c>
      <c r="VO10" s="177" t="s">
        <v>635</v>
      </c>
      <c r="VP10" s="177" t="s">
        <v>635</v>
      </c>
      <c r="VQ10" s="177" t="s">
        <v>635</v>
      </c>
      <c r="VR10" s="178" t="s">
        <v>635</v>
      </c>
      <c r="VS10" s="184" t="s">
        <v>635</v>
      </c>
      <c r="VT10" s="184" t="s">
        <v>635</v>
      </c>
      <c r="VU10" s="184" t="s">
        <v>635</v>
      </c>
      <c r="VV10" s="184" t="s">
        <v>635</v>
      </c>
      <c r="VW10" s="184" t="s">
        <v>635</v>
      </c>
      <c r="VX10" s="184" t="s">
        <v>635</v>
      </c>
      <c r="VY10" s="184" t="s">
        <v>635</v>
      </c>
      <c r="VZ10" s="184" t="s">
        <v>635</v>
      </c>
      <c r="WA10" s="185" t="s">
        <v>635</v>
      </c>
      <c r="WB10" s="205">
        <v>0</v>
      </c>
      <c r="WC10" s="205">
        <v>0</v>
      </c>
      <c r="WD10" s="205">
        <v>1</v>
      </c>
      <c r="WE10" s="205">
        <v>0</v>
      </c>
      <c r="WF10" s="205">
        <v>0</v>
      </c>
      <c r="WG10" s="205">
        <v>0</v>
      </c>
      <c r="WH10" s="205">
        <v>0</v>
      </c>
      <c r="WI10" s="205">
        <v>0</v>
      </c>
      <c r="WJ10" s="206">
        <f t="shared" si="4"/>
        <v>1</v>
      </c>
      <c r="WK10" s="212">
        <v>0</v>
      </c>
      <c r="WL10" s="212">
        <v>0</v>
      </c>
      <c r="WM10" s="212">
        <v>1</v>
      </c>
      <c r="WN10" s="212">
        <v>0</v>
      </c>
      <c r="WO10" s="212">
        <v>0</v>
      </c>
      <c r="WP10" s="212">
        <v>0</v>
      </c>
      <c r="WQ10" s="212">
        <v>0</v>
      </c>
      <c r="WR10" s="212">
        <v>0</v>
      </c>
      <c r="WS10" s="188">
        <f t="shared" si="8"/>
        <v>1</v>
      </c>
      <c r="WT10" s="133" t="s">
        <v>635</v>
      </c>
      <c r="WU10" s="133" t="s">
        <v>635</v>
      </c>
      <c r="WV10" s="133" t="s">
        <v>635</v>
      </c>
      <c r="WW10" s="133" t="s">
        <v>635</v>
      </c>
      <c r="WX10" s="133" t="s">
        <v>635</v>
      </c>
      <c r="WY10" s="133" t="s">
        <v>635</v>
      </c>
      <c r="WZ10" s="133" t="s">
        <v>635</v>
      </c>
      <c r="XA10" s="133" t="s">
        <v>635</v>
      </c>
      <c r="XB10" s="189" t="s">
        <v>635</v>
      </c>
      <c r="XC10" s="105" t="s">
        <v>665</v>
      </c>
      <c r="XD10" s="105" t="s">
        <v>666</v>
      </c>
      <c r="XE10" s="105" t="s">
        <v>749</v>
      </c>
      <c r="XF10" s="111" t="s">
        <v>635</v>
      </c>
      <c r="XG10" s="190" t="s">
        <v>669</v>
      </c>
      <c r="XH10" s="190" t="s">
        <v>671</v>
      </c>
      <c r="XI10" s="190" t="s">
        <v>672</v>
      </c>
      <c r="XJ10" s="190" t="s">
        <v>635</v>
      </c>
      <c r="XK10" s="190" t="s">
        <v>635</v>
      </c>
      <c r="XL10" s="190" t="s">
        <v>635</v>
      </c>
      <c r="XM10" s="191" t="s">
        <v>667</v>
      </c>
      <c r="XN10" s="191" t="s">
        <v>668</v>
      </c>
      <c r="XO10" s="191" t="s">
        <v>670</v>
      </c>
      <c r="XP10" s="191" t="s">
        <v>671</v>
      </c>
      <c r="XQ10" s="191" t="s">
        <v>673</v>
      </c>
      <c r="XR10" s="191" t="s">
        <v>635</v>
      </c>
      <c r="XS10" s="191" t="s">
        <v>635</v>
      </c>
      <c r="XT10" s="191" t="s">
        <v>635</v>
      </c>
      <c r="XU10" s="192" t="s">
        <v>635</v>
      </c>
      <c r="XV10" s="192" t="s">
        <v>635</v>
      </c>
      <c r="XW10" s="192" t="s">
        <v>635</v>
      </c>
      <c r="XX10" s="192" t="s">
        <v>635</v>
      </c>
      <c r="XY10" s="192" t="s">
        <v>635</v>
      </c>
      <c r="XZ10" s="192" t="s">
        <v>635</v>
      </c>
      <c r="YA10" s="144" t="s">
        <v>635</v>
      </c>
      <c r="YB10" s="144" t="s">
        <v>635</v>
      </c>
      <c r="YC10" s="144" t="s">
        <v>635</v>
      </c>
      <c r="YD10" s="144" t="s">
        <v>635</v>
      </c>
      <c r="YE10" s="144" t="s">
        <v>635</v>
      </c>
      <c r="YF10" s="144" t="s">
        <v>635</v>
      </c>
      <c r="YG10" s="144" t="s">
        <v>635</v>
      </c>
      <c r="YH10" s="111" t="s">
        <v>635</v>
      </c>
      <c r="YI10" s="111" t="s">
        <v>635</v>
      </c>
      <c r="YJ10" s="111" t="s">
        <v>635</v>
      </c>
      <c r="YK10" s="190" t="s">
        <v>635</v>
      </c>
      <c r="YL10" s="190" t="s">
        <v>635</v>
      </c>
      <c r="YM10" s="190" t="s">
        <v>635</v>
      </c>
      <c r="YN10" s="190" t="s">
        <v>635</v>
      </c>
      <c r="YO10" s="190" t="s">
        <v>635</v>
      </c>
      <c r="YP10" s="130" t="s">
        <v>635</v>
      </c>
      <c r="YQ10" s="130" t="s">
        <v>635</v>
      </c>
      <c r="YR10" s="130" t="s">
        <v>635</v>
      </c>
      <c r="YS10" s="130" t="s">
        <v>635</v>
      </c>
      <c r="YT10" s="130" t="s">
        <v>635</v>
      </c>
      <c r="YU10" s="130" t="s">
        <v>635</v>
      </c>
      <c r="YV10" s="112" t="s">
        <v>635</v>
      </c>
      <c r="YW10" s="112" t="s">
        <v>635</v>
      </c>
      <c r="YX10" s="112" t="s">
        <v>635</v>
      </c>
      <c r="YY10" s="112" t="s">
        <v>635</v>
      </c>
      <c r="YZ10" s="105" t="s">
        <v>674</v>
      </c>
      <c r="ZA10" s="105" t="s">
        <v>635</v>
      </c>
      <c r="ZB10" s="126" t="s">
        <v>635</v>
      </c>
      <c r="ZC10" s="126" t="s">
        <v>635</v>
      </c>
      <c r="ZD10" s="126" t="s">
        <v>635</v>
      </c>
      <c r="ZE10" s="126" t="s">
        <v>635</v>
      </c>
      <c r="ZF10" s="126" t="s">
        <v>635</v>
      </c>
      <c r="ZG10" s="125" t="s">
        <v>882</v>
      </c>
      <c r="ZH10" s="125" t="s">
        <v>675</v>
      </c>
      <c r="ZI10" s="125" t="s">
        <v>676</v>
      </c>
      <c r="ZJ10" s="125" t="s">
        <v>678</v>
      </c>
      <c r="ZK10" s="125" t="s">
        <v>635</v>
      </c>
      <c r="ZL10" s="125" t="s">
        <v>635</v>
      </c>
      <c r="ZM10" s="125" t="s">
        <v>635</v>
      </c>
      <c r="ZN10" s="125" t="s">
        <v>635</v>
      </c>
      <c r="ZO10" s="147" t="s">
        <v>635</v>
      </c>
      <c r="ZP10" s="147" t="s">
        <v>635</v>
      </c>
      <c r="ZQ10" s="147" t="s">
        <v>635</v>
      </c>
      <c r="ZR10" s="147" t="s">
        <v>635</v>
      </c>
      <c r="ZS10" s="147" t="s">
        <v>635</v>
      </c>
      <c r="ZT10" s="184" t="s">
        <v>635</v>
      </c>
      <c r="ZU10" s="184">
        <v>2</v>
      </c>
      <c r="ZV10" s="184" t="s">
        <v>635</v>
      </c>
      <c r="ZW10" s="184" t="s">
        <v>635</v>
      </c>
      <c r="ZX10" s="131">
        <v>0.5</v>
      </c>
      <c r="ZY10" s="131" t="s">
        <v>635</v>
      </c>
      <c r="ZZ10" s="131" t="s">
        <v>635</v>
      </c>
      <c r="AAA10" s="131" t="s">
        <v>635</v>
      </c>
      <c r="AAB10" s="132" t="s">
        <v>635</v>
      </c>
      <c r="AAC10" s="132">
        <v>0.2</v>
      </c>
      <c r="AAD10" s="132" t="s">
        <v>635</v>
      </c>
      <c r="AAE10" s="193" t="s">
        <v>635</v>
      </c>
      <c r="AAF10" s="102">
        <v>2</v>
      </c>
      <c r="AAG10" s="102" t="s">
        <v>635</v>
      </c>
      <c r="AAH10" s="102" t="s">
        <v>635</v>
      </c>
      <c r="AAI10" s="102" t="s">
        <v>635</v>
      </c>
      <c r="AAJ10" s="125">
        <v>2</v>
      </c>
      <c r="AAK10" s="125">
        <v>3</v>
      </c>
      <c r="AAL10" s="125" t="s">
        <v>635</v>
      </c>
      <c r="AAM10" s="125" t="s">
        <v>635</v>
      </c>
      <c r="AAN10" s="131" t="s">
        <v>635</v>
      </c>
      <c r="AAO10" s="131">
        <v>4</v>
      </c>
      <c r="AAP10" s="131" t="s">
        <v>635</v>
      </c>
      <c r="AAQ10" s="131" t="s">
        <v>635</v>
      </c>
      <c r="AAR10" s="149">
        <v>2</v>
      </c>
      <c r="AAS10" s="149" t="s">
        <v>635</v>
      </c>
      <c r="AAT10" s="149" t="s">
        <v>635</v>
      </c>
      <c r="AAU10" s="149" t="s">
        <v>635</v>
      </c>
      <c r="AAV10" s="184" t="s">
        <v>635</v>
      </c>
      <c r="AAW10" s="184" t="s">
        <v>635</v>
      </c>
      <c r="AAX10" s="184" t="s">
        <v>635</v>
      </c>
      <c r="AAY10" s="184" t="s">
        <v>635</v>
      </c>
      <c r="AAZ10" s="103" t="s">
        <v>632</v>
      </c>
      <c r="ABA10" s="100" t="s">
        <v>679</v>
      </c>
      <c r="ABB10" s="100" t="s">
        <v>635</v>
      </c>
      <c r="ABC10" s="100" t="s">
        <v>635</v>
      </c>
      <c r="ABD10" s="100" t="s">
        <v>635</v>
      </c>
      <c r="ABE10" s="100" t="s">
        <v>635</v>
      </c>
      <c r="ABF10" s="103" t="s">
        <v>635</v>
      </c>
      <c r="ABG10" s="194" t="s">
        <v>873</v>
      </c>
      <c r="ABH10" s="195" t="s">
        <v>1757</v>
      </c>
      <c r="ABI10" s="177" t="s">
        <v>635</v>
      </c>
      <c r="ABJ10" s="177" t="s">
        <v>635</v>
      </c>
      <c r="ABK10" s="177" t="s">
        <v>635</v>
      </c>
      <c r="ABL10" s="177" t="s">
        <v>635</v>
      </c>
      <c r="ABM10" s="177" t="s">
        <v>635</v>
      </c>
      <c r="ABN10" s="177" t="s">
        <v>635</v>
      </c>
      <c r="ABO10" s="195" t="s">
        <v>635</v>
      </c>
      <c r="ABP10" s="112" t="s">
        <v>1757</v>
      </c>
      <c r="ABQ10" s="112" t="s">
        <v>635</v>
      </c>
      <c r="ABR10" s="112" t="s">
        <v>635</v>
      </c>
      <c r="ABS10" s="103" t="s">
        <v>632</v>
      </c>
      <c r="ABT10" s="97" t="s">
        <v>632</v>
      </c>
      <c r="ABU10" s="196" t="s">
        <v>718</v>
      </c>
      <c r="ABV10" s="196" t="s">
        <v>635</v>
      </c>
      <c r="ABW10" s="196" t="s">
        <v>635</v>
      </c>
      <c r="ABX10" s="196" t="s">
        <v>635</v>
      </c>
      <c r="ABY10" s="196" t="s">
        <v>635</v>
      </c>
      <c r="ABZ10" s="196" t="s">
        <v>635</v>
      </c>
      <c r="ACA10" s="196" t="s">
        <v>635</v>
      </c>
      <c r="ACB10" s="97" t="s">
        <v>626</v>
      </c>
      <c r="ACC10" s="97" t="s">
        <v>632</v>
      </c>
      <c r="ACD10" s="112" t="s">
        <v>2001</v>
      </c>
      <c r="ACE10" s="112" t="s">
        <v>635</v>
      </c>
      <c r="ACF10" s="112" t="s">
        <v>635</v>
      </c>
      <c r="ACG10" s="112" t="s">
        <v>635</v>
      </c>
      <c r="ACH10" s="97" t="s">
        <v>2002</v>
      </c>
      <c r="ACI10" s="97" t="s">
        <v>2003</v>
      </c>
      <c r="ACJ10" s="97"/>
    </row>
    <row r="11" spans="1:764" ht="15" customHeight="1">
      <c r="A11">
        <v>106</v>
      </c>
      <c r="B11" s="214" t="s">
        <v>2104</v>
      </c>
      <c r="C11" s="214" t="s">
        <v>2094</v>
      </c>
      <c r="D11" s="214" t="s">
        <v>691</v>
      </c>
      <c r="E11" s="217" t="s">
        <v>2105</v>
      </c>
      <c r="F11" s="215" t="s">
        <v>2106</v>
      </c>
      <c r="G11" s="215" t="s">
        <v>2107</v>
      </c>
      <c r="H11" s="216">
        <v>36.513019</v>
      </c>
      <c r="I11" s="216">
        <v>-0.64715800000000001</v>
      </c>
      <c r="J11" s="215" t="s">
        <v>695</v>
      </c>
      <c r="K11" s="215" t="s">
        <v>1996</v>
      </c>
      <c r="L11" s="215" t="s">
        <v>2108</v>
      </c>
      <c r="M11" s="214" t="s">
        <v>2109</v>
      </c>
      <c r="N11" s="217">
        <v>724947406</v>
      </c>
      <c r="O11" s="128">
        <v>729094729</v>
      </c>
      <c r="P11" s="214">
        <v>-0.64805500000000005</v>
      </c>
      <c r="Q11" s="214">
        <v>36.513267999999997</v>
      </c>
      <c r="R11" s="214">
        <v>2457.5210000000002</v>
      </c>
      <c r="S11" s="214">
        <v>9.3258550000000007</v>
      </c>
      <c r="T11" s="128" t="s">
        <v>626</v>
      </c>
      <c r="U11" s="214" t="s">
        <v>627</v>
      </c>
      <c r="V11" s="214" t="s">
        <v>628</v>
      </c>
      <c r="W11" s="214" t="s">
        <v>629</v>
      </c>
      <c r="X11" s="214" t="s">
        <v>630</v>
      </c>
      <c r="Y11" s="214" t="s">
        <v>701</v>
      </c>
      <c r="Z11" s="128" t="s">
        <v>632</v>
      </c>
      <c r="AA11" s="218" t="s">
        <v>633</v>
      </c>
      <c r="AB11" s="218" t="s">
        <v>634</v>
      </c>
      <c r="AC11" s="218" t="s">
        <v>635</v>
      </c>
      <c r="AD11" s="218" t="s">
        <v>635</v>
      </c>
      <c r="AE11" s="218" t="s">
        <v>635</v>
      </c>
      <c r="AF11" s="128">
        <v>6</v>
      </c>
      <c r="AG11" s="128">
        <v>4</v>
      </c>
      <c r="AH11" s="214" t="s">
        <v>636</v>
      </c>
      <c r="AI11" s="214" t="s">
        <v>637</v>
      </c>
      <c r="AJ11" s="214" t="s">
        <v>638</v>
      </c>
      <c r="AK11" s="214" t="s">
        <v>639</v>
      </c>
      <c r="AL11" s="214" t="s">
        <v>640</v>
      </c>
      <c r="AM11" s="128" t="s">
        <v>641</v>
      </c>
      <c r="AN11" s="128" t="s">
        <v>702</v>
      </c>
      <c r="AO11" s="128" t="s">
        <v>635</v>
      </c>
      <c r="AP11" s="214" t="s">
        <v>642</v>
      </c>
      <c r="AQ11" s="214" t="s">
        <v>642</v>
      </c>
      <c r="AR11" s="128" t="s">
        <v>635</v>
      </c>
      <c r="AS11" s="217" t="s">
        <v>1060</v>
      </c>
      <c r="AT11" s="128" t="s">
        <v>635</v>
      </c>
      <c r="AU11" s="128" t="s">
        <v>635</v>
      </c>
      <c r="AV11" s="128" t="s">
        <v>632</v>
      </c>
      <c r="AW11" s="214" t="s">
        <v>640</v>
      </c>
      <c r="AX11" s="128" t="s">
        <v>641</v>
      </c>
      <c r="AY11" s="214" t="s">
        <v>640</v>
      </c>
      <c r="AZ11" s="217" t="s">
        <v>635</v>
      </c>
      <c r="BA11" s="214" t="s">
        <v>640</v>
      </c>
      <c r="BB11" s="217" t="s">
        <v>702</v>
      </c>
      <c r="BC11" s="128" t="s">
        <v>640</v>
      </c>
      <c r="BD11" s="128" t="s">
        <v>635</v>
      </c>
      <c r="BE11" s="128" t="s">
        <v>626</v>
      </c>
      <c r="BF11" s="128" t="s">
        <v>635</v>
      </c>
      <c r="BG11" s="128" t="s">
        <v>635</v>
      </c>
      <c r="BH11" s="128" t="s">
        <v>635</v>
      </c>
      <c r="BI11" s="214" t="s">
        <v>640</v>
      </c>
      <c r="BJ11" s="217" t="s">
        <v>643</v>
      </c>
      <c r="BK11" s="217" t="s">
        <v>644</v>
      </c>
      <c r="BL11" s="217" t="s">
        <v>635</v>
      </c>
      <c r="BM11" s="217" t="s">
        <v>635</v>
      </c>
      <c r="BN11" s="217" t="s">
        <v>635</v>
      </c>
      <c r="BO11" s="128" t="s">
        <v>632</v>
      </c>
      <c r="BP11" s="128" t="s">
        <v>641</v>
      </c>
      <c r="BQ11" s="128" t="s">
        <v>702</v>
      </c>
      <c r="BR11" s="214" t="s">
        <v>645</v>
      </c>
      <c r="BS11" s="214" t="s">
        <v>635</v>
      </c>
      <c r="BT11" s="128" t="s">
        <v>635</v>
      </c>
      <c r="BU11" s="128" t="s">
        <v>635</v>
      </c>
      <c r="BV11" s="214" t="s">
        <v>635</v>
      </c>
      <c r="BW11" s="214" t="s">
        <v>848</v>
      </c>
      <c r="BX11" s="97" t="s">
        <v>848</v>
      </c>
      <c r="BY11" s="214" t="s">
        <v>2110</v>
      </c>
      <c r="BZ11" s="214" t="s">
        <v>705</v>
      </c>
      <c r="CA11" s="217" t="s">
        <v>736</v>
      </c>
      <c r="CB11" s="217" t="s">
        <v>737</v>
      </c>
      <c r="CC11" s="217" t="s">
        <v>948</v>
      </c>
      <c r="CD11" s="128" t="s">
        <v>635</v>
      </c>
      <c r="CE11" s="217" t="s">
        <v>635</v>
      </c>
      <c r="CF11" s="128">
        <v>3</v>
      </c>
      <c r="CG11" s="128">
        <v>6</v>
      </c>
      <c r="CH11" s="214" t="s">
        <v>649</v>
      </c>
      <c r="CI11" s="217" t="s">
        <v>702</v>
      </c>
      <c r="CJ11" s="217" t="s">
        <v>641</v>
      </c>
      <c r="CK11" s="217" t="s">
        <v>635</v>
      </c>
      <c r="CL11" s="128">
        <v>15</v>
      </c>
      <c r="CM11" s="220">
        <v>0</v>
      </c>
      <c r="CN11" s="128">
        <v>2</v>
      </c>
      <c r="CO11" s="128">
        <v>400</v>
      </c>
      <c r="CP11" s="128">
        <v>0.03</v>
      </c>
      <c r="CQ11" s="128">
        <v>42</v>
      </c>
      <c r="CR11" s="128" t="s">
        <v>635</v>
      </c>
      <c r="CS11" s="128" t="s">
        <v>635</v>
      </c>
      <c r="CT11" s="128" t="s">
        <v>635</v>
      </c>
      <c r="CU11" s="128" t="s">
        <v>635</v>
      </c>
      <c r="CV11" s="128" t="s">
        <v>635</v>
      </c>
      <c r="CW11" s="128" t="s">
        <v>635</v>
      </c>
      <c r="CX11" s="217" t="s">
        <v>650</v>
      </c>
      <c r="CY11" s="128" t="s">
        <v>635</v>
      </c>
      <c r="CZ11" s="221">
        <v>1</v>
      </c>
      <c r="DA11" s="221">
        <v>0</v>
      </c>
      <c r="DB11" s="222">
        <f t="shared" si="6"/>
        <v>1</v>
      </c>
      <c r="DC11" s="214" t="s">
        <v>651</v>
      </c>
      <c r="DD11" s="128" t="s">
        <v>635</v>
      </c>
      <c r="DE11" s="143">
        <v>0</v>
      </c>
      <c r="DF11" s="143">
        <v>1</v>
      </c>
      <c r="DG11" s="222">
        <f>SUBTOTAL(9,DE11:DF11)</f>
        <v>1</v>
      </c>
      <c r="DH11" s="214" t="s">
        <v>651</v>
      </c>
      <c r="DI11" s="143">
        <v>1</v>
      </c>
      <c r="DJ11" s="214" t="s">
        <v>635</v>
      </c>
      <c r="DK11" s="128" t="s">
        <v>635</v>
      </c>
      <c r="DL11" s="128" t="s">
        <v>635</v>
      </c>
      <c r="DM11" s="128" t="s">
        <v>635</v>
      </c>
      <c r="DN11" s="128" t="s">
        <v>635</v>
      </c>
      <c r="DO11" s="128" t="s">
        <v>635</v>
      </c>
      <c r="DP11" s="128" t="s">
        <v>635</v>
      </c>
      <c r="DQ11" s="128">
        <v>0.1</v>
      </c>
      <c r="DR11" s="128">
        <v>1</v>
      </c>
      <c r="DS11" s="128" t="s">
        <v>780</v>
      </c>
      <c r="DT11" s="128" t="s">
        <v>635</v>
      </c>
      <c r="DU11" s="128" t="s">
        <v>635</v>
      </c>
      <c r="DV11" s="128" t="s">
        <v>635</v>
      </c>
      <c r="DW11" s="128" t="s">
        <v>635</v>
      </c>
      <c r="DX11" s="128" t="s">
        <v>635</v>
      </c>
      <c r="DY11" s="128" t="s">
        <v>635</v>
      </c>
      <c r="DZ11" s="214" t="s">
        <v>781</v>
      </c>
      <c r="EA11" s="128" t="s">
        <v>632</v>
      </c>
      <c r="EB11" s="214" t="s">
        <v>707</v>
      </c>
      <c r="EC11" s="128" t="s">
        <v>632</v>
      </c>
      <c r="ED11" s="217" t="s">
        <v>740</v>
      </c>
      <c r="EE11" s="214" t="s">
        <v>741</v>
      </c>
      <c r="EF11" s="217" t="s">
        <v>653</v>
      </c>
      <c r="EG11" s="217" t="s">
        <v>635</v>
      </c>
      <c r="EH11" s="128" t="s">
        <v>653</v>
      </c>
      <c r="EI11" s="214" t="s">
        <v>640</v>
      </c>
      <c r="EJ11" s="214" t="s">
        <v>640</v>
      </c>
      <c r="EK11" s="128">
        <v>1</v>
      </c>
      <c r="EL11" s="128">
        <v>1</v>
      </c>
      <c r="EM11" s="128">
        <v>0.1</v>
      </c>
      <c r="EN11" s="128">
        <v>0.1</v>
      </c>
      <c r="EO11" s="128" t="s">
        <v>635</v>
      </c>
      <c r="EP11" s="128" t="s">
        <v>635</v>
      </c>
      <c r="EQ11" s="128" t="s">
        <v>635</v>
      </c>
      <c r="ER11" s="128" t="s">
        <v>635</v>
      </c>
      <c r="ES11" s="128" t="s">
        <v>635</v>
      </c>
      <c r="ET11" s="128" t="s">
        <v>635</v>
      </c>
      <c r="EU11" s="128" t="s">
        <v>635</v>
      </c>
      <c r="EV11" s="128" t="s">
        <v>635</v>
      </c>
      <c r="EW11" s="214" t="s">
        <v>654</v>
      </c>
      <c r="EX11" s="214" t="s">
        <v>654</v>
      </c>
      <c r="EY11" s="128" t="s">
        <v>635</v>
      </c>
      <c r="EZ11" s="217" t="s">
        <v>635</v>
      </c>
      <c r="FA11" s="214" t="s">
        <v>742</v>
      </c>
      <c r="FB11" s="214" t="s">
        <v>656</v>
      </c>
      <c r="FC11" s="214" t="s">
        <v>743</v>
      </c>
      <c r="FD11" s="128" t="s">
        <v>708</v>
      </c>
      <c r="FE11" s="128" t="s">
        <v>1064</v>
      </c>
      <c r="FF11" s="128" t="s">
        <v>635</v>
      </c>
      <c r="FG11" s="128" t="s">
        <v>635</v>
      </c>
      <c r="FH11" s="128" t="s">
        <v>1691</v>
      </c>
      <c r="FI11" s="128">
        <v>2</v>
      </c>
      <c r="FJ11" s="128" t="s">
        <v>635</v>
      </c>
      <c r="FK11" s="128" t="s">
        <v>635</v>
      </c>
      <c r="FL11" s="128" t="s">
        <v>635</v>
      </c>
      <c r="FM11" s="128">
        <v>10</v>
      </c>
      <c r="FN11" s="128" t="s">
        <v>635</v>
      </c>
      <c r="FO11" s="128">
        <v>2</v>
      </c>
      <c r="FP11" s="128">
        <v>13</v>
      </c>
      <c r="FQ11" s="128">
        <v>65</v>
      </c>
      <c r="FR11" s="128" t="s">
        <v>635</v>
      </c>
      <c r="FS11" s="128" t="s">
        <v>635</v>
      </c>
      <c r="FT11" s="128" t="s">
        <v>635</v>
      </c>
      <c r="FU11" s="128">
        <v>2</v>
      </c>
      <c r="FV11" s="128" t="s">
        <v>635</v>
      </c>
      <c r="FW11" s="128">
        <v>3</v>
      </c>
      <c r="FX11" s="128">
        <v>2</v>
      </c>
      <c r="FY11" s="214" t="s">
        <v>657</v>
      </c>
      <c r="FZ11" s="128" t="s">
        <v>658</v>
      </c>
      <c r="GA11" s="128">
        <v>14</v>
      </c>
      <c r="GB11" s="128">
        <v>10</v>
      </c>
      <c r="GC11" s="214" t="s">
        <v>657</v>
      </c>
      <c r="GD11" s="128" t="s">
        <v>658</v>
      </c>
      <c r="GE11" s="128">
        <v>14</v>
      </c>
      <c r="GF11" s="128">
        <v>10</v>
      </c>
      <c r="GG11" s="128" t="s">
        <v>635</v>
      </c>
      <c r="GH11" s="128" t="s">
        <v>635</v>
      </c>
      <c r="GI11" s="128" t="s">
        <v>635</v>
      </c>
      <c r="GJ11" s="128" t="s">
        <v>635</v>
      </c>
      <c r="GK11" s="128" t="s">
        <v>635</v>
      </c>
      <c r="GL11" s="128" t="s">
        <v>635</v>
      </c>
      <c r="GM11" s="128" t="s">
        <v>635</v>
      </c>
      <c r="GN11" s="128" t="s">
        <v>635</v>
      </c>
      <c r="GO11" s="128" t="s">
        <v>635</v>
      </c>
      <c r="GP11" s="128" t="s">
        <v>635</v>
      </c>
      <c r="GQ11" s="128" t="s">
        <v>635</v>
      </c>
      <c r="GR11" s="128" t="s">
        <v>635</v>
      </c>
      <c r="GS11" s="128" t="s">
        <v>635</v>
      </c>
      <c r="GT11" s="128" t="s">
        <v>635</v>
      </c>
      <c r="GU11" s="128" t="s">
        <v>635</v>
      </c>
      <c r="GV11" s="128" t="s">
        <v>635</v>
      </c>
      <c r="GW11" s="128" t="s">
        <v>635</v>
      </c>
      <c r="GX11" s="128" t="s">
        <v>635</v>
      </c>
      <c r="GY11" s="128" t="s">
        <v>635</v>
      </c>
      <c r="GZ11" s="128" t="s">
        <v>635</v>
      </c>
      <c r="HA11" s="214" t="s">
        <v>658</v>
      </c>
      <c r="HB11" s="217" t="s">
        <v>635</v>
      </c>
      <c r="HC11" s="128">
        <v>0</v>
      </c>
      <c r="HD11" s="128">
        <v>24</v>
      </c>
      <c r="HE11" s="217" t="s">
        <v>658</v>
      </c>
      <c r="HF11" s="128" t="s">
        <v>635</v>
      </c>
      <c r="HG11" s="128">
        <v>0</v>
      </c>
      <c r="HH11" s="128">
        <v>24</v>
      </c>
      <c r="HI11" s="128" t="s">
        <v>635</v>
      </c>
      <c r="HJ11" s="128" t="s">
        <v>635</v>
      </c>
      <c r="HK11" s="128" t="s">
        <v>635</v>
      </c>
      <c r="HL11" s="128" t="s">
        <v>635</v>
      </c>
      <c r="HM11" s="128" t="s">
        <v>635</v>
      </c>
      <c r="HN11" s="128" t="s">
        <v>635</v>
      </c>
      <c r="HO11" s="128" t="s">
        <v>635</v>
      </c>
      <c r="HP11" s="128" t="s">
        <v>635</v>
      </c>
      <c r="HQ11" s="128" t="s">
        <v>657</v>
      </c>
      <c r="HR11" s="128" t="s">
        <v>658</v>
      </c>
      <c r="HS11" s="128">
        <v>10</v>
      </c>
      <c r="HT11" s="128">
        <v>14</v>
      </c>
      <c r="HU11" s="128" t="s">
        <v>657</v>
      </c>
      <c r="HV11" s="128" t="s">
        <v>658</v>
      </c>
      <c r="HW11" s="128">
        <v>10</v>
      </c>
      <c r="HX11" s="128">
        <v>14</v>
      </c>
      <c r="HY11" s="214" t="s">
        <v>657</v>
      </c>
      <c r="HZ11" s="214" t="s">
        <v>658</v>
      </c>
      <c r="IA11" s="128">
        <v>10</v>
      </c>
      <c r="IB11" s="128">
        <v>14</v>
      </c>
      <c r="IC11" s="214" t="s">
        <v>657</v>
      </c>
      <c r="ID11" s="128" t="s">
        <v>658</v>
      </c>
      <c r="IE11" s="128">
        <v>10</v>
      </c>
      <c r="IF11" s="128">
        <v>14</v>
      </c>
      <c r="IG11" s="214" t="s">
        <v>659</v>
      </c>
      <c r="IH11" s="214" t="s">
        <v>855</v>
      </c>
      <c r="II11" s="214" t="s">
        <v>808</v>
      </c>
      <c r="IJ11" s="214" t="s">
        <v>635</v>
      </c>
      <c r="IK11" s="214" t="s">
        <v>635</v>
      </c>
      <c r="IL11" s="214" t="s">
        <v>635</v>
      </c>
      <c r="IM11" s="214" t="s">
        <v>635</v>
      </c>
      <c r="IN11" s="214" t="s">
        <v>635</v>
      </c>
      <c r="IO11" s="214" t="s">
        <v>635</v>
      </c>
      <c r="IP11" s="128">
        <v>3</v>
      </c>
      <c r="IQ11" s="128" t="s">
        <v>663</v>
      </c>
      <c r="IR11" s="128" t="s">
        <v>635</v>
      </c>
      <c r="IS11" s="143">
        <v>1</v>
      </c>
      <c r="IT11" s="143">
        <v>0</v>
      </c>
      <c r="IU11" s="128" t="s">
        <v>663</v>
      </c>
      <c r="IV11" s="143" t="s">
        <v>635</v>
      </c>
      <c r="IW11" s="143">
        <v>1</v>
      </c>
      <c r="IX11" s="143">
        <v>0</v>
      </c>
      <c r="IY11" s="128" t="s">
        <v>635</v>
      </c>
      <c r="IZ11" s="128" t="s">
        <v>635</v>
      </c>
      <c r="JA11" s="128" t="s">
        <v>635</v>
      </c>
      <c r="JB11" s="128" t="s">
        <v>635</v>
      </c>
      <c r="JC11" s="128" t="s">
        <v>635</v>
      </c>
      <c r="JD11" s="128" t="s">
        <v>635</v>
      </c>
      <c r="JE11" s="128" t="s">
        <v>635</v>
      </c>
      <c r="JF11" s="128" t="s">
        <v>635</v>
      </c>
      <c r="JG11" s="128" t="s">
        <v>635</v>
      </c>
      <c r="JH11" s="128" t="s">
        <v>635</v>
      </c>
      <c r="JI11" s="128" t="s">
        <v>635</v>
      </c>
      <c r="JJ11" s="128" t="s">
        <v>635</v>
      </c>
      <c r="JK11" s="128" t="s">
        <v>635</v>
      </c>
      <c r="JL11" s="128" t="s">
        <v>635</v>
      </c>
      <c r="JM11" s="128" t="s">
        <v>635</v>
      </c>
      <c r="JN11" s="128" t="s">
        <v>635</v>
      </c>
      <c r="JO11" s="128" t="s">
        <v>635</v>
      </c>
      <c r="JP11" s="128" t="s">
        <v>635</v>
      </c>
      <c r="JQ11" s="128" t="s">
        <v>635</v>
      </c>
      <c r="JR11" s="128" t="s">
        <v>635</v>
      </c>
      <c r="JS11" s="143" t="s">
        <v>635</v>
      </c>
      <c r="JT11" s="143" t="s">
        <v>635</v>
      </c>
      <c r="JU11" s="128" t="s">
        <v>635</v>
      </c>
      <c r="JV11" s="128" t="s">
        <v>635</v>
      </c>
      <c r="JW11" s="143" t="s">
        <v>635</v>
      </c>
      <c r="JX11" s="143" t="s">
        <v>635</v>
      </c>
      <c r="JY11" s="128" t="s">
        <v>635</v>
      </c>
      <c r="JZ11" s="128" t="s">
        <v>635</v>
      </c>
      <c r="KA11" s="128" t="s">
        <v>635</v>
      </c>
      <c r="KB11" s="128" t="s">
        <v>635</v>
      </c>
      <c r="KC11" s="128" t="s">
        <v>635</v>
      </c>
      <c r="KD11" s="128" t="s">
        <v>635</v>
      </c>
      <c r="KE11" s="128" t="s">
        <v>635</v>
      </c>
      <c r="KF11" s="128" t="s">
        <v>635</v>
      </c>
      <c r="KG11" s="128" t="s">
        <v>709</v>
      </c>
      <c r="KH11" s="128" t="s">
        <v>635</v>
      </c>
      <c r="KI11" s="143">
        <v>0</v>
      </c>
      <c r="KJ11" s="143">
        <v>1</v>
      </c>
      <c r="KK11" s="128" t="s">
        <v>709</v>
      </c>
      <c r="KL11" s="128" t="s">
        <v>635</v>
      </c>
      <c r="KM11" s="143">
        <v>0</v>
      </c>
      <c r="KN11" s="143">
        <v>1</v>
      </c>
      <c r="KO11" s="128" t="s">
        <v>663</v>
      </c>
      <c r="KP11" s="128" t="s">
        <v>635</v>
      </c>
      <c r="KQ11" s="143">
        <v>1</v>
      </c>
      <c r="KR11" s="143">
        <v>0</v>
      </c>
      <c r="KS11" s="214" t="s">
        <v>663</v>
      </c>
      <c r="KT11" s="128" t="s">
        <v>635</v>
      </c>
      <c r="KU11" s="143">
        <v>1</v>
      </c>
      <c r="KV11" s="143">
        <v>0</v>
      </c>
      <c r="KW11" s="214" t="s">
        <v>664</v>
      </c>
      <c r="KX11" s="128" t="s">
        <v>710</v>
      </c>
      <c r="KY11" s="128" t="s">
        <v>635</v>
      </c>
      <c r="KZ11" s="143">
        <v>0</v>
      </c>
      <c r="LA11" s="143">
        <v>0</v>
      </c>
      <c r="LB11" s="143">
        <v>0.5</v>
      </c>
      <c r="LC11" s="143">
        <v>0</v>
      </c>
      <c r="LD11" s="143">
        <v>0.5</v>
      </c>
      <c r="LE11" s="143">
        <v>0</v>
      </c>
      <c r="LF11" s="143">
        <v>0</v>
      </c>
      <c r="LG11" s="143">
        <v>0</v>
      </c>
      <c r="LH11" s="223">
        <f t="shared" si="0"/>
        <v>1</v>
      </c>
      <c r="LI11" s="143">
        <v>0</v>
      </c>
      <c r="LJ11" s="143">
        <v>0</v>
      </c>
      <c r="LK11" s="143">
        <v>0.5</v>
      </c>
      <c r="LL11" s="143">
        <v>0</v>
      </c>
      <c r="LM11" s="143">
        <v>0.5</v>
      </c>
      <c r="LN11" s="143">
        <v>0</v>
      </c>
      <c r="LO11" s="143">
        <v>0</v>
      </c>
      <c r="LP11" s="143">
        <v>0</v>
      </c>
      <c r="LQ11" s="224">
        <f t="shared" si="1"/>
        <v>1</v>
      </c>
      <c r="LR11" s="143">
        <v>0</v>
      </c>
      <c r="LS11" s="143">
        <v>0</v>
      </c>
      <c r="LT11" s="143">
        <v>0.5</v>
      </c>
      <c r="LU11" s="143">
        <v>0</v>
      </c>
      <c r="LV11" s="143">
        <v>0.5</v>
      </c>
      <c r="LW11" s="143">
        <v>0</v>
      </c>
      <c r="LX11" s="143">
        <v>0</v>
      </c>
      <c r="LY11" s="143">
        <v>0</v>
      </c>
      <c r="LZ11" s="223">
        <f>SUBTOTAL(9,LR11:LY11)</f>
        <v>1</v>
      </c>
      <c r="MA11" s="143" t="s">
        <v>635</v>
      </c>
      <c r="MB11" s="143" t="s">
        <v>635</v>
      </c>
      <c r="MC11" s="143" t="s">
        <v>635</v>
      </c>
      <c r="MD11" s="143" t="s">
        <v>635</v>
      </c>
      <c r="ME11" s="143" t="s">
        <v>635</v>
      </c>
      <c r="MF11" s="143" t="s">
        <v>635</v>
      </c>
      <c r="MG11" s="143" t="s">
        <v>635</v>
      </c>
      <c r="MH11" s="143" t="s">
        <v>635</v>
      </c>
      <c r="MI11" s="223" t="s">
        <v>635</v>
      </c>
      <c r="MJ11" s="143" t="s">
        <v>635</v>
      </c>
      <c r="MK11" s="143" t="s">
        <v>635</v>
      </c>
      <c r="ML11" s="143" t="s">
        <v>635</v>
      </c>
      <c r="MM11" s="143" t="s">
        <v>635</v>
      </c>
      <c r="MN11" s="143" t="s">
        <v>635</v>
      </c>
      <c r="MO11" s="143" t="s">
        <v>635</v>
      </c>
      <c r="MP11" s="143" t="s">
        <v>635</v>
      </c>
      <c r="MQ11" s="143" t="s">
        <v>635</v>
      </c>
      <c r="MR11" s="223" t="s">
        <v>635</v>
      </c>
      <c r="MS11" s="143" t="s">
        <v>635</v>
      </c>
      <c r="MT11" s="143" t="s">
        <v>635</v>
      </c>
      <c r="MU11" s="143" t="s">
        <v>635</v>
      </c>
      <c r="MV11" s="143" t="s">
        <v>635</v>
      </c>
      <c r="MW11" s="143" t="s">
        <v>635</v>
      </c>
      <c r="MX11" s="143" t="s">
        <v>635</v>
      </c>
      <c r="MY11" s="143" t="s">
        <v>635</v>
      </c>
      <c r="MZ11" s="143" t="s">
        <v>635</v>
      </c>
      <c r="NA11" s="143" t="s">
        <v>635</v>
      </c>
      <c r="NB11" s="143">
        <v>0</v>
      </c>
      <c r="NC11" s="143">
        <v>0</v>
      </c>
      <c r="ND11" s="143">
        <v>0</v>
      </c>
      <c r="NE11" s="143">
        <v>0</v>
      </c>
      <c r="NF11" s="143">
        <v>0</v>
      </c>
      <c r="NG11" s="143">
        <v>0</v>
      </c>
      <c r="NH11" s="143">
        <v>0</v>
      </c>
      <c r="NI11" s="143">
        <v>0</v>
      </c>
      <c r="NJ11" s="223">
        <v>0</v>
      </c>
      <c r="NK11" s="143" t="s">
        <v>635</v>
      </c>
      <c r="NL11" s="143" t="s">
        <v>635</v>
      </c>
      <c r="NM11" s="143" t="s">
        <v>635</v>
      </c>
      <c r="NN11" s="143" t="s">
        <v>635</v>
      </c>
      <c r="NO11" s="143" t="s">
        <v>635</v>
      </c>
      <c r="NP11" s="143" t="s">
        <v>635</v>
      </c>
      <c r="NQ11" s="143" t="s">
        <v>635</v>
      </c>
      <c r="NR11" s="143" t="s">
        <v>635</v>
      </c>
      <c r="NS11" s="223" t="s">
        <v>635</v>
      </c>
      <c r="NT11" s="225">
        <v>0</v>
      </c>
      <c r="NU11" s="225">
        <v>0</v>
      </c>
      <c r="NV11" s="225">
        <v>0</v>
      </c>
      <c r="NW11" s="225">
        <v>0</v>
      </c>
      <c r="NX11" s="225">
        <v>0</v>
      </c>
      <c r="NY11" s="225">
        <v>0</v>
      </c>
      <c r="NZ11" s="225">
        <v>0</v>
      </c>
      <c r="OA11" s="225">
        <v>0</v>
      </c>
      <c r="OB11" s="225">
        <v>0</v>
      </c>
      <c r="OC11" s="143">
        <v>0</v>
      </c>
      <c r="OD11" s="143">
        <v>0</v>
      </c>
      <c r="OE11" s="143">
        <v>0.5</v>
      </c>
      <c r="OF11" s="143">
        <v>0</v>
      </c>
      <c r="OG11" s="143">
        <v>0.5</v>
      </c>
      <c r="OH11" s="143">
        <v>0</v>
      </c>
      <c r="OI11" s="143">
        <v>0</v>
      </c>
      <c r="OJ11" s="143">
        <v>0</v>
      </c>
      <c r="OK11" s="223">
        <f>SUBTOTAL(9,OC11:OJ11)</f>
        <v>1</v>
      </c>
      <c r="OL11" s="143">
        <v>0</v>
      </c>
      <c r="OM11" s="143">
        <v>0</v>
      </c>
      <c r="ON11" s="143">
        <v>0.5</v>
      </c>
      <c r="OO11" s="143">
        <v>0</v>
      </c>
      <c r="OP11" s="143">
        <v>0.5</v>
      </c>
      <c r="OQ11" s="143">
        <v>0</v>
      </c>
      <c r="OR11" s="143">
        <v>0</v>
      </c>
      <c r="OS11" s="143">
        <v>0</v>
      </c>
      <c r="OT11" s="223">
        <f>SUBTOTAL(9,OL11:OS11)</f>
        <v>1</v>
      </c>
      <c r="OU11" s="143" t="s">
        <v>635</v>
      </c>
      <c r="OV11" s="143" t="s">
        <v>635</v>
      </c>
      <c r="OW11" s="143" t="s">
        <v>635</v>
      </c>
      <c r="OX11" s="143" t="s">
        <v>635</v>
      </c>
      <c r="OY11" s="143" t="s">
        <v>635</v>
      </c>
      <c r="OZ11" s="143" t="s">
        <v>635</v>
      </c>
      <c r="PA11" s="143" t="s">
        <v>635</v>
      </c>
      <c r="PB11" s="143" t="s">
        <v>635</v>
      </c>
      <c r="PC11" s="223" t="s">
        <v>635</v>
      </c>
      <c r="PD11" s="143" t="s">
        <v>635</v>
      </c>
      <c r="PE11" s="143" t="s">
        <v>635</v>
      </c>
      <c r="PF11" s="143" t="s">
        <v>635</v>
      </c>
      <c r="PG11" s="143" t="s">
        <v>635</v>
      </c>
      <c r="PH11" s="143" t="s">
        <v>635</v>
      </c>
      <c r="PI11" s="143" t="s">
        <v>635</v>
      </c>
      <c r="PJ11" s="143" t="s">
        <v>635</v>
      </c>
      <c r="PK11" s="143" t="s">
        <v>635</v>
      </c>
      <c r="PL11" s="223" t="s">
        <v>635</v>
      </c>
      <c r="PM11" s="143" t="s">
        <v>635</v>
      </c>
      <c r="PN11" s="143" t="s">
        <v>635</v>
      </c>
      <c r="PO11" s="143" t="s">
        <v>635</v>
      </c>
      <c r="PP11" s="143" t="s">
        <v>635</v>
      </c>
      <c r="PQ11" s="143" t="s">
        <v>635</v>
      </c>
      <c r="PR11" s="143" t="s">
        <v>635</v>
      </c>
      <c r="PS11" s="143" t="s">
        <v>635</v>
      </c>
      <c r="PT11" s="143" t="s">
        <v>635</v>
      </c>
      <c r="PU11" s="223" t="s">
        <v>635</v>
      </c>
      <c r="PV11" s="143">
        <v>0</v>
      </c>
      <c r="PW11" s="143">
        <v>0</v>
      </c>
      <c r="PX11" s="143">
        <v>0</v>
      </c>
      <c r="PY11" s="143">
        <v>0</v>
      </c>
      <c r="PZ11" s="143">
        <v>0</v>
      </c>
      <c r="QA11" s="143">
        <v>0</v>
      </c>
      <c r="QB11" s="143">
        <v>0</v>
      </c>
      <c r="QC11" s="143">
        <v>0</v>
      </c>
      <c r="QD11" s="223">
        <v>0</v>
      </c>
      <c r="QE11" s="143" t="s">
        <v>635</v>
      </c>
      <c r="QF11" s="143" t="s">
        <v>635</v>
      </c>
      <c r="QG11" s="143" t="s">
        <v>635</v>
      </c>
      <c r="QH11" s="143" t="s">
        <v>635</v>
      </c>
      <c r="QI11" s="143" t="s">
        <v>635</v>
      </c>
      <c r="QJ11" s="143" t="s">
        <v>635</v>
      </c>
      <c r="QK11" s="143" t="s">
        <v>635</v>
      </c>
      <c r="QL11" s="143" t="s">
        <v>635</v>
      </c>
      <c r="QM11" s="223" t="s">
        <v>635</v>
      </c>
      <c r="QN11" s="143">
        <v>0</v>
      </c>
      <c r="QO11" s="143">
        <v>0</v>
      </c>
      <c r="QP11" s="143">
        <v>0</v>
      </c>
      <c r="QQ11" s="143">
        <v>0</v>
      </c>
      <c r="QR11" s="143">
        <v>0</v>
      </c>
      <c r="QS11" s="143">
        <v>0</v>
      </c>
      <c r="QT11" s="143">
        <v>0</v>
      </c>
      <c r="QU11" s="143">
        <v>0</v>
      </c>
      <c r="QV11" s="223">
        <v>0</v>
      </c>
      <c r="QW11" s="143">
        <v>0</v>
      </c>
      <c r="QX11" s="143">
        <v>0</v>
      </c>
      <c r="QY11" s="143">
        <v>0.5</v>
      </c>
      <c r="QZ11" s="143">
        <v>0</v>
      </c>
      <c r="RA11" s="143">
        <v>0.5</v>
      </c>
      <c r="RB11" s="143">
        <v>0</v>
      </c>
      <c r="RC11" s="143">
        <v>0</v>
      </c>
      <c r="RD11" s="143">
        <v>0</v>
      </c>
      <c r="RE11" s="223">
        <f>SUBTOTAL(9,QW11:RD11)</f>
        <v>1</v>
      </c>
      <c r="RF11" s="214" t="s">
        <v>656</v>
      </c>
      <c r="RG11" s="214" t="s">
        <v>743</v>
      </c>
      <c r="RH11" s="214" t="s">
        <v>711</v>
      </c>
      <c r="RI11" s="128" t="s">
        <v>2111</v>
      </c>
      <c r="RJ11" s="128" t="s">
        <v>635</v>
      </c>
      <c r="RK11" s="128" t="s">
        <v>635</v>
      </c>
      <c r="RL11" s="214" t="s">
        <v>664</v>
      </c>
      <c r="RM11" s="128" t="s">
        <v>710</v>
      </c>
      <c r="RN11" s="128" t="s">
        <v>635</v>
      </c>
      <c r="RO11" s="143">
        <v>0</v>
      </c>
      <c r="RP11" s="143">
        <v>0</v>
      </c>
      <c r="RQ11" s="143">
        <v>0.5</v>
      </c>
      <c r="RR11" s="143">
        <v>0</v>
      </c>
      <c r="RS11" s="143">
        <v>0.5</v>
      </c>
      <c r="RT11" s="143">
        <v>0</v>
      </c>
      <c r="RU11" s="143">
        <v>0</v>
      </c>
      <c r="RV11" s="143">
        <v>0</v>
      </c>
      <c r="RW11" s="223">
        <f t="shared" ref="RW11:RW21" si="9">SUM(RO11:RV11)</f>
        <v>1</v>
      </c>
      <c r="RX11" s="128" t="s">
        <v>635</v>
      </c>
      <c r="RY11" s="128" t="s">
        <v>635</v>
      </c>
      <c r="RZ11" s="128" t="s">
        <v>635</v>
      </c>
      <c r="SA11" s="128" t="s">
        <v>635</v>
      </c>
      <c r="SB11" s="128" t="s">
        <v>635</v>
      </c>
      <c r="SC11" s="128" t="s">
        <v>635</v>
      </c>
      <c r="SD11" s="128" t="s">
        <v>635</v>
      </c>
      <c r="SE11" s="128" t="s">
        <v>635</v>
      </c>
      <c r="SF11" s="227" t="s">
        <v>635</v>
      </c>
      <c r="SG11" s="128" t="s">
        <v>635</v>
      </c>
      <c r="SH11" s="128" t="s">
        <v>635</v>
      </c>
      <c r="SI11" s="128" t="s">
        <v>635</v>
      </c>
      <c r="SJ11" s="128" t="s">
        <v>635</v>
      </c>
      <c r="SK11" s="128" t="s">
        <v>635</v>
      </c>
      <c r="SL11" s="128" t="s">
        <v>635</v>
      </c>
      <c r="SM11" s="128" t="s">
        <v>635</v>
      </c>
      <c r="SN11" s="128" t="s">
        <v>635</v>
      </c>
      <c r="SO11" s="227" t="s">
        <v>635</v>
      </c>
      <c r="SP11" s="128" t="s">
        <v>635</v>
      </c>
      <c r="SQ11" s="128" t="s">
        <v>635</v>
      </c>
      <c r="SR11" s="128" t="s">
        <v>635</v>
      </c>
      <c r="SS11" s="128" t="s">
        <v>635</v>
      </c>
      <c r="ST11" s="128" t="s">
        <v>635</v>
      </c>
      <c r="SU11" s="128" t="s">
        <v>635</v>
      </c>
      <c r="SV11" s="128" t="s">
        <v>635</v>
      </c>
      <c r="SW11" s="128" t="s">
        <v>635</v>
      </c>
      <c r="SX11" s="227" t="s">
        <v>635</v>
      </c>
      <c r="SY11" s="128" t="s">
        <v>635</v>
      </c>
      <c r="SZ11" s="128" t="s">
        <v>635</v>
      </c>
      <c r="TA11" s="128" t="s">
        <v>635</v>
      </c>
      <c r="TB11" s="128" t="s">
        <v>635</v>
      </c>
      <c r="TC11" s="128" t="s">
        <v>635</v>
      </c>
      <c r="TD11" s="128" t="s">
        <v>635</v>
      </c>
      <c r="TE11" s="128" t="s">
        <v>635</v>
      </c>
      <c r="TF11" s="128" t="s">
        <v>635</v>
      </c>
      <c r="TG11" s="227" t="s">
        <v>635</v>
      </c>
      <c r="TH11" s="143">
        <v>0</v>
      </c>
      <c r="TI11" s="143">
        <v>0</v>
      </c>
      <c r="TJ11" s="143">
        <v>0.5</v>
      </c>
      <c r="TK11" s="143">
        <v>0</v>
      </c>
      <c r="TL11" s="143">
        <v>0.5</v>
      </c>
      <c r="TM11" s="143">
        <v>0</v>
      </c>
      <c r="TN11" s="143">
        <v>0</v>
      </c>
      <c r="TO11" s="143">
        <v>0</v>
      </c>
      <c r="TP11" s="204">
        <f t="shared" si="5"/>
        <v>1</v>
      </c>
      <c r="TQ11" s="143">
        <v>0</v>
      </c>
      <c r="TR11" s="143">
        <v>0</v>
      </c>
      <c r="TS11" s="143">
        <v>0.5</v>
      </c>
      <c r="TT11" s="143">
        <v>0</v>
      </c>
      <c r="TU11" s="143">
        <v>0.5</v>
      </c>
      <c r="TV11" s="143">
        <v>0</v>
      </c>
      <c r="TW11" s="143">
        <v>0</v>
      </c>
      <c r="TX11" s="143">
        <v>0</v>
      </c>
      <c r="TY11" s="222">
        <f t="shared" si="7"/>
        <v>1</v>
      </c>
      <c r="TZ11" s="143">
        <v>0</v>
      </c>
      <c r="UA11" s="143">
        <v>0</v>
      </c>
      <c r="UB11" s="143">
        <v>0.5</v>
      </c>
      <c r="UC11" s="143">
        <v>0</v>
      </c>
      <c r="UD11" s="143">
        <v>0.5</v>
      </c>
      <c r="UE11" s="143">
        <v>0</v>
      </c>
      <c r="UF11" s="143">
        <v>0</v>
      </c>
      <c r="UG11" s="143">
        <v>0</v>
      </c>
      <c r="UH11" s="222">
        <f>SUBTOTAL(9,TZ11:UG11)</f>
        <v>1</v>
      </c>
      <c r="UI11" s="143">
        <v>0</v>
      </c>
      <c r="UJ11" s="143">
        <v>0</v>
      </c>
      <c r="UK11" s="143">
        <v>0.5</v>
      </c>
      <c r="UL11" s="143">
        <v>0</v>
      </c>
      <c r="UM11" s="143">
        <v>0.5</v>
      </c>
      <c r="UN11" s="143">
        <v>0</v>
      </c>
      <c r="UO11" s="143">
        <v>0</v>
      </c>
      <c r="UP11" s="143">
        <v>0</v>
      </c>
      <c r="UQ11" s="222">
        <f t="shared" ref="UQ11:UQ21" si="10">SUBTOTAL(9,UI11:UP11)</f>
        <v>1</v>
      </c>
      <c r="UR11" s="128" t="s">
        <v>635</v>
      </c>
      <c r="US11" s="128" t="s">
        <v>635</v>
      </c>
      <c r="UT11" s="128" t="s">
        <v>635</v>
      </c>
      <c r="UU11" s="128" t="s">
        <v>635</v>
      </c>
      <c r="UV11" s="128" t="s">
        <v>635</v>
      </c>
      <c r="UW11" s="128" t="s">
        <v>635</v>
      </c>
      <c r="UX11" s="128" t="s">
        <v>635</v>
      </c>
      <c r="UY11" s="128" t="s">
        <v>635</v>
      </c>
      <c r="UZ11" s="227" t="s">
        <v>635</v>
      </c>
      <c r="VA11" s="143" t="s">
        <v>635</v>
      </c>
      <c r="VB11" s="143" t="s">
        <v>635</v>
      </c>
      <c r="VC11" s="143" t="s">
        <v>635</v>
      </c>
      <c r="VD11" s="143" t="s">
        <v>635</v>
      </c>
      <c r="VE11" s="143" t="s">
        <v>635</v>
      </c>
      <c r="VF11" s="143" t="s">
        <v>635</v>
      </c>
      <c r="VG11" s="143" t="s">
        <v>635</v>
      </c>
      <c r="VH11" s="143" t="s">
        <v>635</v>
      </c>
      <c r="VI11" s="222" t="s">
        <v>635</v>
      </c>
      <c r="VJ11" s="128" t="s">
        <v>635</v>
      </c>
      <c r="VK11" s="128" t="s">
        <v>635</v>
      </c>
      <c r="VL11" s="128" t="s">
        <v>635</v>
      </c>
      <c r="VM11" s="128" t="s">
        <v>635</v>
      </c>
      <c r="VN11" s="128" t="s">
        <v>635</v>
      </c>
      <c r="VO11" s="128" t="s">
        <v>635</v>
      </c>
      <c r="VP11" s="128" t="s">
        <v>635</v>
      </c>
      <c r="VQ11" s="128" t="s">
        <v>635</v>
      </c>
      <c r="VR11" s="227" t="s">
        <v>635</v>
      </c>
      <c r="VS11" s="128" t="s">
        <v>635</v>
      </c>
      <c r="VT11" s="128" t="s">
        <v>635</v>
      </c>
      <c r="VU11" s="128" t="s">
        <v>635</v>
      </c>
      <c r="VV11" s="128" t="s">
        <v>635</v>
      </c>
      <c r="VW11" s="128" t="s">
        <v>635</v>
      </c>
      <c r="VX11" s="128" t="s">
        <v>635</v>
      </c>
      <c r="VY11" s="128" t="s">
        <v>635</v>
      </c>
      <c r="VZ11" s="128" t="s">
        <v>635</v>
      </c>
      <c r="WA11" s="227" t="s">
        <v>635</v>
      </c>
      <c r="WB11" s="143">
        <v>0</v>
      </c>
      <c r="WC11" s="143">
        <v>0</v>
      </c>
      <c r="WD11" s="143">
        <v>0.5</v>
      </c>
      <c r="WE11" s="143">
        <v>0</v>
      </c>
      <c r="WF11" s="143">
        <v>0.5</v>
      </c>
      <c r="WG11" s="143">
        <v>0</v>
      </c>
      <c r="WH11" s="143">
        <v>0</v>
      </c>
      <c r="WI11" s="143">
        <v>0</v>
      </c>
      <c r="WJ11" s="222">
        <f t="shared" si="4"/>
        <v>1</v>
      </c>
      <c r="WK11" s="143">
        <v>0</v>
      </c>
      <c r="WL11" s="143">
        <v>0</v>
      </c>
      <c r="WM11" s="143">
        <v>0.5</v>
      </c>
      <c r="WN11" s="143">
        <v>0</v>
      </c>
      <c r="WO11" s="143">
        <v>0.5</v>
      </c>
      <c r="WP11" s="143">
        <v>0</v>
      </c>
      <c r="WQ11" s="143">
        <v>0</v>
      </c>
      <c r="WR11" s="143">
        <v>0</v>
      </c>
      <c r="WS11" s="222">
        <f t="shared" si="8"/>
        <v>1</v>
      </c>
      <c r="WT11" s="143">
        <v>0</v>
      </c>
      <c r="WU11" s="143">
        <v>0</v>
      </c>
      <c r="WV11" s="143">
        <v>0.5</v>
      </c>
      <c r="WW11" s="143">
        <v>0</v>
      </c>
      <c r="WX11" s="143">
        <v>0.5</v>
      </c>
      <c r="WY11" s="143">
        <v>0</v>
      </c>
      <c r="WZ11" s="143">
        <v>0</v>
      </c>
      <c r="XA11" s="143">
        <v>0</v>
      </c>
      <c r="XB11" s="222">
        <f>SUBTOTAL(9,WT11:XA11)</f>
        <v>1</v>
      </c>
      <c r="XC11" s="214" t="s">
        <v>665</v>
      </c>
      <c r="XD11" s="214" t="s">
        <v>666</v>
      </c>
      <c r="XE11" s="214" t="s">
        <v>749</v>
      </c>
      <c r="XF11" s="217" t="s">
        <v>750</v>
      </c>
      <c r="XG11" s="214" t="s">
        <v>670</v>
      </c>
      <c r="XH11" s="214" t="s">
        <v>671</v>
      </c>
      <c r="XI11" s="214" t="s">
        <v>672</v>
      </c>
      <c r="XJ11" s="214" t="s">
        <v>673</v>
      </c>
      <c r="XK11" s="214" t="s">
        <v>712</v>
      </c>
      <c r="XL11" s="128" t="s">
        <v>635</v>
      </c>
      <c r="XM11" s="214" t="s">
        <v>667</v>
      </c>
      <c r="XN11" s="214" t="s">
        <v>668</v>
      </c>
      <c r="XO11" s="214" t="s">
        <v>671</v>
      </c>
      <c r="XP11" s="214" t="s">
        <v>672</v>
      </c>
      <c r="XQ11" s="214" t="s">
        <v>673</v>
      </c>
      <c r="XR11" s="214" t="s">
        <v>712</v>
      </c>
      <c r="XS11" s="214" t="s">
        <v>635</v>
      </c>
      <c r="XT11" s="214" t="s">
        <v>635</v>
      </c>
      <c r="XU11" s="128" t="s">
        <v>668</v>
      </c>
      <c r="XV11" s="128" t="s">
        <v>671</v>
      </c>
      <c r="XW11" s="128" t="s">
        <v>635</v>
      </c>
      <c r="XX11" s="128" t="s">
        <v>635</v>
      </c>
      <c r="XY11" s="128" t="s">
        <v>635</v>
      </c>
      <c r="XZ11" s="128" t="s">
        <v>635</v>
      </c>
      <c r="YA11" s="128" t="s">
        <v>667</v>
      </c>
      <c r="YB11" s="128" t="s">
        <v>668</v>
      </c>
      <c r="YC11" s="128" t="s">
        <v>635</v>
      </c>
      <c r="YD11" s="128" t="s">
        <v>635</v>
      </c>
      <c r="YE11" s="128" t="s">
        <v>635</v>
      </c>
      <c r="YF11" s="128" t="s">
        <v>635</v>
      </c>
      <c r="YG11" s="128" t="s">
        <v>635</v>
      </c>
      <c r="YH11" s="217" t="s">
        <v>751</v>
      </c>
      <c r="YI11" s="217" t="s">
        <v>635</v>
      </c>
      <c r="YJ11" s="217" t="s">
        <v>635</v>
      </c>
      <c r="YK11" s="214" t="s">
        <v>752</v>
      </c>
      <c r="YL11" s="214" t="s">
        <v>951</v>
      </c>
      <c r="YM11" s="214" t="s">
        <v>635</v>
      </c>
      <c r="YN11" s="214" t="s">
        <v>635</v>
      </c>
      <c r="YO11" s="214" t="s">
        <v>635</v>
      </c>
      <c r="YP11" s="214" t="s">
        <v>635</v>
      </c>
      <c r="YQ11" s="214" t="s">
        <v>635</v>
      </c>
      <c r="YR11" s="214" t="s">
        <v>635</v>
      </c>
      <c r="YS11" s="214" t="s">
        <v>635</v>
      </c>
      <c r="YT11" s="214" t="s">
        <v>635</v>
      </c>
      <c r="YU11" s="214" t="s">
        <v>635</v>
      </c>
      <c r="YV11" s="214" t="s">
        <v>635</v>
      </c>
      <c r="YW11" s="214" t="s">
        <v>635</v>
      </c>
      <c r="YX11" s="214" t="s">
        <v>635</v>
      </c>
      <c r="YY11" s="214" t="s">
        <v>635</v>
      </c>
      <c r="YZ11" s="214" t="s">
        <v>674</v>
      </c>
      <c r="ZA11" s="214" t="s">
        <v>800</v>
      </c>
      <c r="ZB11" s="128" t="s">
        <v>635</v>
      </c>
      <c r="ZC11" s="128" t="s">
        <v>635</v>
      </c>
      <c r="ZD11" s="128" t="s">
        <v>635</v>
      </c>
      <c r="ZE11" s="128" t="s">
        <v>635</v>
      </c>
      <c r="ZF11" s="128" t="s">
        <v>635</v>
      </c>
      <c r="ZG11" s="128" t="s">
        <v>713</v>
      </c>
      <c r="ZH11" s="128" t="s">
        <v>675</v>
      </c>
      <c r="ZI11" s="128" t="s">
        <v>676</v>
      </c>
      <c r="ZJ11" s="128" t="s">
        <v>678</v>
      </c>
      <c r="ZK11" s="128" t="s">
        <v>635</v>
      </c>
      <c r="ZL11" s="128" t="s">
        <v>635</v>
      </c>
      <c r="ZM11" s="128" t="s">
        <v>635</v>
      </c>
      <c r="ZN11" s="128" t="s">
        <v>635</v>
      </c>
      <c r="ZO11" s="128" t="s">
        <v>882</v>
      </c>
      <c r="ZP11" s="128" t="s">
        <v>675</v>
      </c>
      <c r="ZQ11" s="128" t="s">
        <v>676</v>
      </c>
      <c r="ZR11" s="128" t="s">
        <v>678</v>
      </c>
      <c r="ZS11" s="128" t="s">
        <v>635</v>
      </c>
      <c r="ZT11" s="128" t="s">
        <v>635</v>
      </c>
      <c r="ZU11" s="128">
        <v>1</v>
      </c>
      <c r="ZV11" s="128">
        <v>2</v>
      </c>
      <c r="ZW11" s="128" t="s">
        <v>635</v>
      </c>
      <c r="ZX11" s="128">
        <v>0.2</v>
      </c>
      <c r="ZY11" s="128" t="s">
        <v>635</v>
      </c>
      <c r="ZZ11" s="128">
        <v>0.5</v>
      </c>
      <c r="AAA11" s="128">
        <v>0.2</v>
      </c>
      <c r="AAB11" s="128" t="s">
        <v>635</v>
      </c>
      <c r="AAC11" s="128" t="s">
        <v>635</v>
      </c>
      <c r="AAD11" s="128" t="s">
        <v>635</v>
      </c>
      <c r="AAE11" s="219" t="s">
        <v>635</v>
      </c>
      <c r="AAF11" s="128" t="s">
        <v>635</v>
      </c>
      <c r="AAG11" s="128">
        <v>1</v>
      </c>
      <c r="AAH11" s="128" t="s">
        <v>635</v>
      </c>
      <c r="AAI11" s="128" t="s">
        <v>635</v>
      </c>
      <c r="AAJ11" s="128">
        <v>0.5</v>
      </c>
      <c r="AAK11" s="128">
        <v>0.5</v>
      </c>
      <c r="AAL11" s="128" t="s">
        <v>635</v>
      </c>
      <c r="AAM11" s="128">
        <v>1</v>
      </c>
      <c r="AAN11" s="128">
        <v>2</v>
      </c>
      <c r="AAO11" s="128">
        <v>2</v>
      </c>
      <c r="AAP11" s="128" t="s">
        <v>635</v>
      </c>
      <c r="AAQ11" s="128" t="s">
        <v>635</v>
      </c>
      <c r="AAR11" s="128">
        <v>1</v>
      </c>
      <c r="AAS11" s="128">
        <v>5</v>
      </c>
      <c r="AAT11" s="128" t="s">
        <v>635</v>
      </c>
      <c r="AAU11" s="128" t="s">
        <v>635</v>
      </c>
      <c r="AAV11" s="128">
        <v>4</v>
      </c>
      <c r="AAW11" s="128">
        <v>3</v>
      </c>
      <c r="AAX11" s="128" t="s">
        <v>635</v>
      </c>
      <c r="AAY11" s="128" t="s">
        <v>635</v>
      </c>
      <c r="AAZ11" s="128" t="s">
        <v>632</v>
      </c>
      <c r="ABA11" s="214" t="s">
        <v>679</v>
      </c>
      <c r="ABB11" s="214" t="s">
        <v>635</v>
      </c>
      <c r="ABC11" s="214" t="s">
        <v>635</v>
      </c>
      <c r="ABD11" s="214" t="s">
        <v>635</v>
      </c>
      <c r="ABE11" s="214" t="s">
        <v>635</v>
      </c>
      <c r="ABF11" s="128" t="s">
        <v>635</v>
      </c>
      <c r="ABG11" s="228">
        <v>300000</v>
      </c>
      <c r="ABH11" s="214" t="s">
        <v>716</v>
      </c>
      <c r="ABI11" s="214" t="s">
        <v>680</v>
      </c>
      <c r="ABJ11" s="214" t="s">
        <v>788</v>
      </c>
      <c r="ABK11" s="214" t="s">
        <v>681</v>
      </c>
      <c r="ABL11" s="128" t="s">
        <v>635</v>
      </c>
      <c r="ABM11" s="128" t="s">
        <v>635</v>
      </c>
      <c r="ABN11" s="128" t="s">
        <v>635</v>
      </c>
      <c r="ABO11" s="214" t="s">
        <v>635</v>
      </c>
      <c r="ABP11" s="214" t="s">
        <v>1021</v>
      </c>
      <c r="ABQ11" s="214" t="s">
        <v>635</v>
      </c>
      <c r="ABR11" s="214" t="s">
        <v>635</v>
      </c>
      <c r="ABS11" s="128" t="s">
        <v>632</v>
      </c>
      <c r="ABT11" s="214" t="s">
        <v>632</v>
      </c>
      <c r="ABU11" s="214" t="s">
        <v>718</v>
      </c>
      <c r="ABV11" s="214" t="s">
        <v>789</v>
      </c>
      <c r="ABW11" s="214" t="s">
        <v>684</v>
      </c>
      <c r="ABX11" s="214" t="s">
        <v>635</v>
      </c>
      <c r="ABY11" s="214" t="s">
        <v>635</v>
      </c>
      <c r="ABZ11" s="214" t="s">
        <v>635</v>
      </c>
      <c r="ACA11" s="214" t="s">
        <v>635</v>
      </c>
      <c r="ACB11" s="214" t="s">
        <v>626</v>
      </c>
      <c r="ACC11" s="214" t="s">
        <v>632</v>
      </c>
      <c r="ACD11" s="214" t="s">
        <v>685</v>
      </c>
      <c r="ACE11" s="214" t="s">
        <v>635</v>
      </c>
      <c r="ACF11" s="214" t="s">
        <v>635</v>
      </c>
      <c r="ACG11" s="214" t="s">
        <v>635</v>
      </c>
      <c r="ACH11" s="214" t="s">
        <v>2112</v>
      </c>
      <c r="ACI11" s="214" t="s">
        <v>2113</v>
      </c>
      <c r="ACJ11" s="214" t="s">
        <v>2114</v>
      </c>
    </row>
    <row r="12" spans="1:764" ht="15" customHeight="1">
      <c r="A12">
        <v>108</v>
      </c>
      <c r="B12" s="97" t="s">
        <v>2126</v>
      </c>
      <c r="C12" s="97" t="s">
        <v>2127</v>
      </c>
      <c r="D12" s="97" t="s">
        <v>1052</v>
      </c>
      <c r="E12" s="107" t="s">
        <v>2128</v>
      </c>
      <c r="F12" s="98" t="s">
        <v>2129</v>
      </c>
      <c r="G12" s="98" t="s">
        <v>2130</v>
      </c>
      <c r="H12" s="99">
        <v>36.989874999999998</v>
      </c>
      <c r="I12" s="99">
        <v>-0.48364299999999999</v>
      </c>
      <c r="J12" s="98" t="s">
        <v>1056</v>
      </c>
      <c r="K12" s="98" t="s">
        <v>2131</v>
      </c>
      <c r="L12" s="98" t="s">
        <v>2132</v>
      </c>
      <c r="M12" s="100" t="s">
        <v>2133</v>
      </c>
      <c r="N12" s="101">
        <v>724731606</v>
      </c>
      <c r="O12" s="102">
        <v>0</v>
      </c>
      <c r="P12" s="100">
        <v>-0.48209299999999999</v>
      </c>
      <c r="Q12" s="100">
        <v>36.991325000000003</v>
      </c>
      <c r="R12" s="100">
        <v>1697.3</v>
      </c>
      <c r="S12" s="100">
        <v>8.6999999999999993</v>
      </c>
      <c r="T12" s="103" t="s">
        <v>626</v>
      </c>
      <c r="U12" s="97" t="s">
        <v>629</v>
      </c>
      <c r="V12" s="97" t="s">
        <v>699</v>
      </c>
      <c r="W12" s="97" t="s">
        <v>629</v>
      </c>
      <c r="X12" s="97" t="s">
        <v>700</v>
      </c>
      <c r="Y12" s="97" t="s">
        <v>631</v>
      </c>
      <c r="Z12" s="103" t="s">
        <v>632</v>
      </c>
      <c r="AA12" s="104" t="s">
        <v>634</v>
      </c>
      <c r="AB12" s="197" t="s">
        <v>635</v>
      </c>
      <c r="AC12" s="104" t="s">
        <v>635</v>
      </c>
      <c r="AD12" s="104" t="s">
        <v>635</v>
      </c>
      <c r="AE12" s="104" t="s">
        <v>635</v>
      </c>
      <c r="AF12" s="103">
        <v>3</v>
      </c>
      <c r="AG12" s="103">
        <v>0</v>
      </c>
      <c r="AH12" s="97" t="s">
        <v>636</v>
      </c>
      <c r="AI12" s="97" t="s">
        <v>637</v>
      </c>
      <c r="AJ12" s="97" t="s">
        <v>638</v>
      </c>
      <c r="AK12" s="97" t="s">
        <v>639</v>
      </c>
      <c r="AL12" s="105" t="s">
        <v>640</v>
      </c>
      <c r="AM12" s="106" t="s">
        <v>641</v>
      </c>
      <c r="AN12" s="106" t="s">
        <v>635</v>
      </c>
      <c r="AO12" s="106" t="s">
        <v>635</v>
      </c>
      <c r="AP12" s="97" t="s">
        <v>642</v>
      </c>
      <c r="AQ12" s="97" t="s">
        <v>642</v>
      </c>
      <c r="AR12" s="103" t="s">
        <v>635</v>
      </c>
      <c r="AS12" s="103" t="s">
        <v>635</v>
      </c>
      <c r="AT12" s="103" t="s">
        <v>635</v>
      </c>
      <c r="AU12" s="103" t="s">
        <v>635</v>
      </c>
      <c r="AV12" s="106" t="s">
        <v>632</v>
      </c>
      <c r="AW12" s="105" t="s">
        <v>641</v>
      </c>
      <c r="AX12" s="103" t="s">
        <v>635</v>
      </c>
      <c r="AY12" s="105" t="s">
        <v>641</v>
      </c>
      <c r="AZ12" s="107" t="s">
        <v>640</v>
      </c>
      <c r="BA12" s="105" t="s">
        <v>640</v>
      </c>
      <c r="BB12" s="107" t="s">
        <v>641</v>
      </c>
      <c r="BC12" s="106" t="s">
        <v>640</v>
      </c>
      <c r="BD12" s="103" t="s">
        <v>635</v>
      </c>
      <c r="BE12" s="106" t="s">
        <v>626</v>
      </c>
      <c r="BF12" s="103" t="s">
        <v>635</v>
      </c>
      <c r="BG12" s="103" t="s">
        <v>635</v>
      </c>
      <c r="BH12" s="103" t="s">
        <v>635</v>
      </c>
      <c r="BI12" s="97" t="s">
        <v>641</v>
      </c>
      <c r="BJ12" s="108" t="s">
        <v>826</v>
      </c>
      <c r="BK12" s="108" t="s">
        <v>635</v>
      </c>
      <c r="BL12" s="108" t="s">
        <v>635</v>
      </c>
      <c r="BM12" s="108" t="s">
        <v>635</v>
      </c>
      <c r="BN12" s="108" t="s">
        <v>635</v>
      </c>
      <c r="BO12" s="103" t="s">
        <v>632</v>
      </c>
      <c r="BP12" s="103" t="s">
        <v>640</v>
      </c>
      <c r="BQ12" s="103" t="s">
        <v>635</v>
      </c>
      <c r="BR12" s="109" t="s">
        <v>645</v>
      </c>
      <c r="BS12" s="109" t="s">
        <v>635</v>
      </c>
      <c r="BT12" s="110" t="s">
        <v>635</v>
      </c>
      <c r="BU12" s="110" t="s">
        <v>635</v>
      </c>
      <c r="BV12" s="109" t="s">
        <v>635</v>
      </c>
      <c r="BW12" s="97" t="s">
        <v>877</v>
      </c>
      <c r="BX12" s="97" t="s">
        <v>641</v>
      </c>
      <c r="BY12" s="97" t="s">
        <v>2134</v>
      </c>
      <c r="BZ12" s="97" t="s">
        <v>648</v>
      </c>
      <c r="CA12" s="111" t="s">
        <v>706</v>
      </c>
      <c r="CB12" s="111" t="s">
        <v>735</v>
      </c>
      <c r="CC12" s="111" t="s">
        <v>736</v>
      </c>
      <c r="CD12" s="106" t="s">
        <v>635</v>
      </c>
      <c r="CE12" s="111" t="s">
        <v>635</v>
      </c>
      <c r="CF12" s="103">
        <v>3</v>
      </c>
      <c r="CG12" s="103">
        <v>3</v>
      </c>
      <c r="CH12" s="112" t="s">
        <v>641</v>
      </c>
      <c r="CI12" s="113" t="s">
        <v>635</v>
      </c>
      <c r="CJ12" s="113" t="s">
        <v>635</v>
      </c>
      <c r="CK12" s="113" t="s">
        <v>635</v>
      </c>
      <c r="CL12" s="103">
        <v>0</v>
      </c>
      <c r="CM12" s="114" t="s">
        <v>635</v>
      </c>
      <c r="CN12" s="103" t="s">
        <v>635</v>
      </c>
      <c r="CO12" s="106" t="s">
        <v>635</v>
      </c>
      <c r="CP12" s="443">
        <v>0.1</v>
      </c>
      <c r="CQ12" s="444">
        <v>157</v>
      </c>
      <c r="CR12" s="103" t="s">
        <v>635</v>
      </c>
      <c r="CS12" s="106" t="s">
        <v>635</v>
      </c>
      <c r="CT12" s="103" t="s">
        <v>635</v>
      </c>
      <c r="CU12" s="106" t="s">
        <v>635</v>
      </c>
      <c r="CV12" s="103" t="s">
        <v>635</v>
      </c>
      <c r="CW12" s="103" t="s">
        <v>635</v>
      </c>
      <c r="CX12" s="111" t="s">
        <v>635</v>
      </c>
      <c r="CY12" s="106" t="s">
        <v>635</v>
      </c>
      <c r="CZ12" s="106" t="s">
        <v>635</v>
      </c>
      <c r="DA12" s="106" t="s">
        <v>635</v>
      </c>
      <c r="DB12" s="106" t="s">
        <v>635</v>
      </c>
      <c r="DC12" s="117" t="s">
        <v>635</v>
      </c>
      <c r="DD12" s="118" t="s">
        <v>635</v>
      </c>
      <c r="DE12" s="118" t="s">
        <v>635</v>
      </c>
      <c r="DF12" s="118" t="s">
        <v>635</v>
      </c>
      <c r="DG12" s="119" t="s">
        <v>635</v>
      </c>
      <c r="DH12" s="105" t="s">
        <v>651</v>
      </c>
      <c r="DI12" s="120">
        <v>1</v>
      </c>
      <c r="DJ12" s="121" t="s">
        <v>635</v>
      </c>
      <c r="DK12" s="122" t="s">
        <v>635</v>
      </c>
      <c r="DL12" s="123" t="s">
        <v>635</v>
      </c>
      <c r="DM12" s="123" t="s">
        <v>635</v>
      </c>
      <c r="DN12" s="124" t="s">
        <v>635</v>
      </c>
      <c r="DO12" s="124" t="s">
        <v>635</v>
      </c>
      <c r="DP12" s="124" t="s">
        <v>635</v>
      </c>
      <c r="DQ12" s="125" t="s">
        <v>635</v>
      </c>
      <c r="DR12" s="125" t="s">
        <v>635</v>
      </c>
      <c r="DS12" s="125" t="s">
        <v>635</v>
      </c>
      <c r="DT12" s="106" t="s">
        <v>635</v>
      </c>
      <c r="DU12" s="106" t="s">
        <v>635</v>
      </c>
      <c r="DV12" s="106" t="s">
        <v>635</v>
      </c>
      <c r="DW12" s="126" t="s">
        <v>635</v>
      </c>
      <c r="DX12" s="126" t="s">
        <v>635</v>
      </c>
      <c r="DY12" s="126" t="s">
        <v>635</v>
      </c>
      <c r="DZ12" s="97" t="s">
        <v>635</v>
      </c>
      <c r="EA12" s="103" t="s">
        <v>626</v>
      </c>
      <c r="EB12" s="97" t="s">
        <v>635</v>
      </c>
      <c r="EC12" s="103" t="s">
        <v>626</v>
      </c>
      <c r="ED12" s="103" t="s">
        <v>635</v>
      </c>
      <c r="EE12" s="103" t="s">
        <v>635</v>
      </c>
      <c r="EF12" s="127" t="s">
        <v>635</v>
      </c>
      <c r="EG12" s="127" t="s">
        <v>635</v>
      </c>
      <c r="EH12" s="103" t="s">
        <v>635</v>
      </c>
      <c r="EI12" s="97" t="s">
        <v>641</v>
      </c>
      <c r="EJ12" s="97" t="s">
        <v>641</v>
      </c>
      <c r="EK12" s="122" t="s">
        <v>635</v>
      </c>
      <c r="EL12" s="122" t="s">
        <v>635</v>
      </c>
      <c r="EM12" s="122" t="s">
        <v>635</v>
      </c>
      <c r="EN12" s="122" t="s">
        <v>635</v>
      </c>
      <c r="EO12" s="128" t="s">
        <v>635</v>
      </c>
      <c r="EP12" s="128" t="s">
        <v>635</v>
      </c>
      <c r="EQ12" s="128" t="s">
        <v>635</v>
      </c>
      <c r="ER12" s="128" t="s">
        <v>635</v>
      </c>
      <c r="ES12" s="129" t="s">
        <v>635</v>
      </c>
      <c r="ET12" s="129" t="s">
        <v>635</v>
      </c>
      <c r="EU12" s="129" t="s">
        <v>635</v>
      </c>
      <c r="EV12" s="129" t="s">
        <v>635</v>
      </c>
      <c r="EW12" s="97" t="s">
        <v>635</v>
      </c>
      <c r="EX12" s="103" t="s">
        <v>635</v>
      </c>
      <c r="EY12" s="103" t="s">
        <v>635</v>
      </c>
      <c r="EZ12" s="107" t="s">
        <v>635</v>
      </c>
      <c r="FA12" s="103" t="s">
        <v>635</v>
      </c>
      <c r="FB12" s="130" t="s">
        <v>656</v>
      </c>
      <c r="FC12" s="130" t="s">
        <v>743</v>
      </c>
      <c r="FD12" s="131" t="s">
        <v>1064</v>
      </c>
      <c r="FE12" s="131" t="s">
        <v>635</v>
      </c>
      <c r="FF12" s="131" t="s">
        <v>635</v>
      </c>
      <c r="FG12" s="131" t="s">
        <v>635</v>
      </c>
      <c r="FH12" s="131" t="s">
        <v>1691</v>
      </c>
      <c r="FI12" s="132">
        <v>2</v>
      </c>
      <c r="FJ12" s="133" t="s">
        <v>635</v>
      </c>
      <c r="FK12" s="103" t="s">
        <v>635</v>
      </c>
      <c r="FL12" s="134" t="s">
        <v>635</v>
      </c>
      <c r="FM12" s="135">
        <v>5</v>
      </c>
      <c r="FN12" s="135" t="s">
        <v>635</v>
      </c>
      <c r="FO12" s="135" t="s">
        <v>635</v>
      </c>
      <c r="FP12" s="103">
        <v>1</v>
      </c>
      <c r="FQ12" s="132">
        <v>40</v>
      </c>
      <c r="FR12" s="133" t="s">
        <v>635</v>
      </c>
      <c r="FS12" s="103" t="s">
        <v>635</v>
      </c>
      <c r="FT12" s="134" t="s">
        <v>635</v>
      </c>
      <c r="FU12" s="135">
        <v>1</v>
      </c>
      <c r="FV12" s="135" t="s">
        <v>635</v>
      </c>
      <c r="FW12" s="131" t="s">
        <v>635</v>
      </c>
      <c r="FX12" s="103">
        <v>0.3</v>
      </c>
      <c r="FY12" s="100" t="s">
        <v>658</v>
      </c>
      <c r="FZ12" s="102" t="s">
        <v>635</v>
      </c>
      <c r="GA12" s="102">
        <v>0</v>
      </c>
      <c r="GB12" s="102">
        <v>24</v>
      </c>
      <c r="GC12" s="136" t="s">
        <v>658</v>
      </c>
      <c r="GD12" s="137" t="s">
        <v>635</v>
      </c>
      <c r="GE12" s="137">
        <v>0</v>
      </c>
      <c r="GF12" s="137">
        <v>24</v>
      </c>
      <c r="GG12" s="125" t="s">
        <v>635</v>
      </c>
      <c r="GH12" s="125" t="s">
        <v>635</v>
      </c>
      <c r="GI12" s="125" t="s">
        <v>635</v>
      </c>
      <c r="GJ12" s="125" t="s">
        <v>635</v>
      </c>
      <c r="GK12" s="122" t="s">
        <v>635</v>
      </c>
      <c r="GL12" s="122" t="s">
        <v>635</v>
      </c>
      <c r="GM12" s="122" t="s">
        <v>635</v>
      </c>
      <c r="GN12" s="122" t="s">
        <v>635</v>
      </c>
      <c r="GO12" s="135" t="s">
        <v>635</v>
      </c>
      <c r="GP12" s="135" t="s">
        <v>635</v>
      </c>
      <c r="GQ12" s="135" t="s">
        <v>635</v>
      </c>
      <c r="GR12" s="134" t="s">
        <v>635</v>
      </c>
      <c r="GS12" s="134" t="s">
        <v>635</v>
      </c>
      <c r="GT12" s="134" t="s">
        <v>635</v>
      </c>
      <c r="GU12" s="126" t="s">
        <v>635</v>
      </c>
      <c r="GV12" s="126" t="s">
        <v>635</v>
      </c>
      <c r="GW12" s="126" t="s">
        <v>635</v>
      </c>
      <c r="GX12" s="145" t="s">
        <v>635</v>
      </c>
      <c r="GY12" s="145" t="s">
        <v>635</v>
      </c>
      <c r="GZ12" s="145" t="s">
        <v>635</v>
      </c>
      <c r="HA12" s="139" t="s">
        <v>658</v>
      </c>
      <c r="HB12" s="140" t="s">
        <v>635</v>
      </c>
      <c r="HC12" s="123">
        <v>0</v>
      </c>
      <c r="HD12" s="123">
        <v>24</v>
      </c>
      <c r="HE12" s="127" t="s">
        <v>658</v>
      </c>
      <c r="HF12" s="131" t="s">
        <v>635</v>
      </c>
      <c r="HG12" s="131">
        <v>0</v>
      </c>
      <c r="HH12" s="131">
        <v>24</v>
      </c>
      <c r="HI12" s="141" t="s">
        <v>635</v>
      </c>
      <c r="HJ12" s="141" t="s">
        <v>635</v>
      </c>
      <c r="HK12" s="141" t="s">
        <v>635</v>
      </c>
      <c r="HL12" s="141" t="s">
        <v>635</v>
      </c>
      <c r="HM12" s="131" t="s">
        <v>635</v>
      </c>
      <c r="HN12" s="131" t="s">
        <v>635</v>
      </c>
      <c r="HO12" s="131" t="s">
        <v>635</v>
      </c>
      <c r="HP12" s="131" t="s">
        <v>635</v>
      </c>
      <c r="HQ12" s="106" t="s">
        <v>635</v>
      </c>
      <c r="HR12" s="106" t="s">
        <v>635</v>
      </c>
      <c r="HS12" s="106" t="s">
        <v>635</v>
      </c>
      <c r="HT12" s="106" t="s">
        <v>635</v>
      </c>
      <c r="HU12" s="132" t="s">
        <v>635</v>
      </c>
      <c r="HV12" s="132" t="s">
        <v>635</v>
      </c>
      <c r="HW12" s="132" t="s">
        <v>635</v>
      </c>
      <c r="HX12" s="132" t="s">
        <v>635</v>
      </c>
      <c r="HY12" s="117" t="s">
        <v>658</v>
      </c>
      <c r="HZ12" s="118" t="s">
        <v>635</v>
      </c>
      <c r="IA12" s="118">
        <v>0</v>
      </c>
      <c r="IB12" s="118">
        <v>24</v>
      </c>
      <c r="IC12" s="238" t="s">
        <v>658</v>
      </c>
      <c r="ID12" s="125" t="s">
        <v>635</v>
      </c>
      <c r="IE12" s="125">
        <v>0</v>
      </c>
      <c r="IF12" s="125">
        <v>24</v>
      </c>
      <c r="IG12" s="105" t="s">
        <v>1066</v>
      </c>
      <c r="IH12" s="105" t="s">
        <v>783</v>
      </c>
      <c r="II12" s="105" t="s">
        <v>635</v>
      </c>
      <c r="IJ12" s="105" t="s">
        <v>635</v>
      </c>
      <c r="IK12" s="105" t="s">
        <v>635</v>
      </c>
      <c r="IL12" s="105" t="s">
        <v>635</v>
      </c>
      <c r="IM12" s="105" t="s">
        <v>635</v>
      </c>
      <c r="IN12" s="105" t="s">
        <v>635</v>
      </c>
      <c r="IO12" s="105" t="s">
        <v>635</v>
      </c>
      <c r="IP12" s="103">
        <v>2</v>
      </c>
      <c r="IQ12" s="102" t="s">
        <v>635</v>
      </c>
      <c r="IR12" s="102" t="s">
        <v>635</v>
      </c>
      <c r="IS12" s="142" t="s">
        <v>635</v>
      </c>
      <c r="IT12" s="142" t="s">
        <v>635</v>
      </c>
      <c r="IU12" s="128" t="s">
        <v>635</v>
      </c>
      <c r="IV12" s="128" t="s">
        <v>635</v>
      </c>
      <c r="IW12" s="143" t="s">
        <v>635</v>
      </c>
      <c r="IX12" s="143" t="s">
        <v>635</v>
      </c>
      <c r="IY12" s="124" t="s">
        <v>635</v>
      </c>
      <c r="IZ12" s="124" t="s">
        <v>635</v>
      </c>
      <c r="JA12" s="124" t="s">
        <v>635</v>
      </c>
      <c r="JB12" s="123" t="s">
        <v>635</v>
      </c>
      <c r="JC12" s="123" t="s">
        <v>635</v>
      </c>
      <c r="JD12" s="123" t="s">
        <v>635</v>
      </c>
      <c r="JE12" s="144" t="s">
        <v>635</v>
      </c>
      <c r="JF12" s="144" t="s">
        <v>635</v>
      </c>
      <c r="JG12" s="144" t="s">
        <v>635</v>
      </c>
      <c r="JH12" s="141" t="s">
        <v>635</v>
      </c>
      <c r="JI12" s="141" t="s">
        <v>635</v>
      </c>
      <c r="JJ12" s="141" t="s">
        <v>635</v>
      </c>
      <c r="JK12" s="144" t="s">
        <v>635</v>
      </c>
      <c r="JL12" s="144" t="s">
        <v>635</v>
      </c>
      <c r="JM12" s="144" t="s">
        <v>635</v>
      </c>
      <c r="JN12" s="135" t="s">
        <v>635</v>
      </c>
      <c r="JO12" s="135" t="s">
        <v>635</v>
      </c>
      <c r="JP12" s="135" t="s">
        <v>635</v>
      </c>
      <c r="JQ12" s="144" t="s">
        <v>635</v>
      </c>
      <c r="JR12" s="144" t="s">
        <v>635</v>
      </c>
      <c r="JS12" s="208" t="s">
        <v>635</v>
      </c>
      <c r="JT12" s="208" t="s">
        <v>635</v>
      </c>
      <c r="JU12" s="145" t="s">
        <v>635</v>
      </c>
      <c r="JV12" s="145" t="s">
        <v>635</v>
      </c>
      <c r="JW12" s="209" t="s">
        <v>635</v>
      </c>
      <c r="JX12" s="209" t="s">
        <v>635</v>
      </c>
      <c r="JY12" s="141" t="s">
        <v>635</v>
      </c>
      <c r="JZ12" s="141" t="s">
        <v>635</v>
      </c>
      <c r="KA12" s="141" t="s">
        <v>635</v>
      </c>
      <c r="KB12" s="141" t="s">
        <v>635</v>
      </c>
      <c r="KC12" s="128" t="s">
        <v>635</v>
      </c>
      <c r="KD12" s="128" t="s">
        <v>635</v>
      </c>
      <c r="KE12" s="128" t="s">
        <v>635</v>
      </c>
      <c r="KF12" s="128" t="s">
        <v>635</v>
      </c>
      <c r="KG12" s="146" t="s">
        <v>635</v>
      </c>
      <c r="KH12" s="146" t="s">
        <v>635</v>
      </c>
      <c r="KI12" s="146" t="s">
        <v>635</v>
      </c>
      <c r="KJ12" s="146" t="s">
        <v>635</v>
      </c>
      <c r="KK12" s="147" t="s">
        <v>635</v>
      </c>
      <c r="KL12" s="147" t="s">
        <v>635</v>
      </c>
      <c r="KM12" s="147" t="s">
        <v>635</v>
      </c>
      <c r="KN12" s="147" t="s">
        <v>635</v>
      </c>
      <c r="KO12" s="148" t="s">
        <v>635</v>
      </c>
      <c r="KP12" s="148" t="s">
        <v>635</v>
      </c>
      <c r="KQ12" s="239" t="s">
        <v>635</v>
      </c>
      <c r="KR12" s="239" t="s">
        <v>635</v>
      </c>
      <c r="KS12" s="149" t="s">
        <v>635</v>
      </c>
      <c r="KT12" s="149" t="s">
        <v>635</v>
      </c>
      <c r="KU12" s="203" t="s">
        <v>635</v>
      </c>
      <c r="KV12" s="203" t="s">
        <v>635</v>
      </c>
      <c r="KW12" s="105" t="s">
        <v>950</v>
      </c>
      <c r="KX12" s="106" t="s">
        <v>710</v>
      </c>
      <c r="KY12" s="106" t="s">
        <v>635</v>
      </c>
      <c r="KZ12" s="150">
        <v>0.5</v>
      </c>
      <c r="LA12" s="150">
        <v>0</v>
      </c>
      <c r="LB12" s="150">
        <v>0.5</v>
      </c>
      <c r="LC12" s="150">
        <v>0</v>
      </c>
      <c r="LD12" s="150">
        <v>0</v>
      </c>
      <c r="LE12" s="150">
        <v>0</v>
      </c>
      <c r="LF12" s="150">
        <v>0</v>
      </c>
      <c r="LG12" s="150">
        <v>0</v>
      </c>
      <c r="LH12" s="151">
        <f t="shared" si="0"/>
        <v>1</v>
      </c>
      <c r="LI12" s="152">
        <v>0.5</v>
      </c>
      <c r="LJ12" s="152">
        <v>0</v>
      </c>
      <c r="LK12" s="152">
        <v>0.5</v>
      </c>
      <c r="LL12" s="152">
        <v>0</v>
      </c>
      <c r="LM12" s="152">
        <v>0</v>
      </c>
      <c r="LN12" s="152">
        <v>0</v>
      </c>
      <c r="LO12" s="152">
        <v>0</v>
      </c>
      <c r="LP12" s="152">
        <v>0</v>
      </c>
      <c r="LQ12" s="153">
        <f t="shared" si="1"/>
        <v>1</v>
      </c>
      <c r="LR12" s="142">
        <v>0</v>
      </c>
      <c r="LS12" s="142">
        <v>0</v>
      </c>
      <c r="LT12" s="142">
        <v>0</v>
      </c>
      <c r="LU12" s="142">
        <v>0</v>
      </c>
      <c r="LV12" s="142">
        <v>0</v>
      </c>
      <c r="LW12" s="142">
        <v>0</v>
      </c>
      <c r="LX12" s="142">
        <v>0</v>
      </c>
      <c r="LY12" s="142">
        <v>0</v>
      </c>
      <c r="LZ12" s="142">
        <v>0</v>
      </c>
      <c r="MA12" s="45" t="s">
        <v>635</v>
      </c>
      <c r="MB12" s="45" t="s">
        <v>635</v>
      </c>
      <c r="MC12" s="45" t="s">
        <v>635</v>
      </c>
      <c r="MD12" s="45" t="s">
        <v>635</v>
      </c>
      <c r="ME12" s="45" t="s">
        <v>635</v>
      </c>
      <c r="MF12" s="45" t="s">
        <v>635</v>
      </c>
      <c r="MG12" s="45" t="s">
        <v>635</v>
      </c>
      <c r="MH12" s="45" t="s">
        <v>635</v>
      </c>
      <c r="MI12" s="44" t="s">
        <v>635</v>
      </c>
      <c r="MJ12" s="155" t="s">
        <v>635</v>
      </c>
      <c r="MK12" s="155" t="s">
        <v>635</v>
      </c>
      <c r="ML12" s="155" t="s">
        <v>635</v>
      </c>
      <c r="MM12" s="155" t="s">
        <v>635</v>
      </c>
      <c r="MN12" s="155" t="s">
        <v>635</v>
      </c>
      <c r="MO12" s="155" t="s">
        <v>635</v>
      </c>
      <c r="MP12" s="155" t="s">
        <v>635</v>
      </c>
      <c r="MQ12" s="155" t="s">
        <v>635</v>
      </c>
      <c r="MR12" s="156" t="s">
        <v>635</v>
      </c>
      <c r="MS12" s="157" t="s">
        <v>635</v>
      </c>
      <c r="MT12" s="157" t="s">
        <v>635</v>
      </c>
      <c r="MU12" s="157" t="s">
        <v>635</v>
      </c>
      <c r="MV12" s="157" t="s">
        <v>635</v>
      </c>
      <c r="MW12" s="157" t="s">
        <v>635</v>
      </c>
      <c r="MX12" s="157" t="s">
        <v>635</v>
      </c>
      <c r="MY12" s="157" t="s">
        <v>635</v>
      </c>
      <c r="MZ12" s="157" t="s">
        <v>635</v>
      </c>
      <c r="NA12" s="157" t="s">
        <v>635</v>
      </c>
      <c r="NB12" s="158">
        <v>0</v>
      </c>
      <c r="NC12" s="158">
        <v>0</v>
      </c>
      <c r="ND12" s="158">
        <v>0</v>
      </c>
      <c r="NE12" s="158">
        <v>0</v>
      </c>
      <c r="NF12" s="158">
        <v>0</v>
      </c>
      <c r="NG12" s="158">
        <v>0</v>
      </c>
      <c r="NH12" s="158">
        <v>0</v>
      </c>
      <c r="NI12" s="158">
        <v>0</v>
      </c>
      <c r="NJ12" s="159">
        <v>0</v>
      </c>
      <c r="NK12" s="160" t="s">
        <v>635</v>
      </c>
      <c r="NL12" s="160" t="s">
        <v>635</v>
      </c>
      <c r="NM12" s="160" t="s">
        <v>635</v>
      </c>
      <c r="NN12" s="160" t="s">
        <v>635</v>
      </c>
      <c r="NO12" s="160" t="s">
        <v>635</v>
      </c>
      <c r="NP12" s="160" t="s">
        <v>635</v>
      </c>
      <c r="NQ12" s="160" t="s">
        <v>635</v>
      </c>
      <c r="NR12" s="160" t="s">
        <v>635</v>
      </c>
      <c r="NS12" s="161" t="s">
        <v>635</v>
      </c>
      <c r="NT12" s="201" t="s">
        <v>635</v>
      </c>
      <c r="NU12" s="201" t="s">
        <v>635</v>
      </c>
      <c r="NV12" s="201" t="s">
        <v>635</v>
      </c>
      <c r="NW12" s="201" t="s">
        <v>635</v>
      </c>
      <c r="NX12" s="201" t="s">
        <v>635</v>
      </c>
      <c r="NY12" s="201" t="s">
        <v>635</v>
      </c>
      <c r="NZ12" s="201" t="s">
        <v>635</v>
      </c>
      <c r="OA12" s="201" t="s">
        <v>635</v>
      </c>
      <c r="OB12" s="202" t="s">
        <v>635</v>
      </c>
      <c r="OC12" s="142">
        <v>0</v>
      </c>
      <c r="OD12" s="142">
        <v>0</v>
      </c>
      <c r="OE12" s="142">
        <v>0</v>
      </c>
      <c r="OF12" s="142">
        <v>0</v>
      </c>
      <c r="OG12" s="142">
        <v>0</v>
      </c>
      <c r="OH12" s="142">
        <v>0</v>
      </c>
      <c r="OI12" s="142">
        <v>0</v>
      </c>
      <c r="OJ12" s="142">
        <v>0</v>
      </c>
      <c r="OK12" s="142">
        <v>0</v>
      </c>
      <c r="OL12" s="45">
        <v>0</v>
      </c>
      <c r="OM12" s="45">
        <v>0</v>
      </c>
      <c r="ON12" s="45">
        <v>0</v>
      </c>
      <c r="OO12" s="45">
        <v>0</v>
      </c>
      <c r="OP12" s="45">
        <v>0</v>
      </c>
      <c r="OQ12" s="45">
        <v>0</v>
      </c>
      <c r="OR12" s="45">
        <v>0</v>
      </c>
      <c r="OS12" s="45">
        <v>0</v>
      </c>
      <c r="OT12" s="44">
        <v>0</v>
      </c>
      <c r="OU12" s="158" t="s">
        <v>635</v>
      </c>
      <c r="OV12" s="158" t="s">
        <v>635</v>
      </c>
      <c r="OW12" s="158" t="s">
        <v>635</v>
      </c>
      <c r="OX12" s="158" t="s">
        <v>635</v>
      </c>
      <c r="OY12" s="158" t="s">
        <v>635</v>
      </c>
      <c r="OZ12" s="158" t="s">
        <v>635</v>
      </c>
      <c r="PA12" s="158" t="s">
        <v>635</v>
      </c>
      <c r="PB12" s="158" t="s">
        <v>635</v>
      </c>
      <c r="PC12" s="159" t="s">
        <v>635</v>
      </c>
      <c r="PD12" s="152" t="s">
        <v>635</v>
      </c>
      <c r="PE12" s="152" t="s">
        <v>635</v>
      </c>
      <c r="PF12" s="152" t="s">
        <v>635</v>
      </c>
      <c r="PG12" s="152" t="s">
        <v>635</v>
      </c>
      <c r="PH12" s="152" t="s">
        <v>635</v>
      </c>
      <c r="PI12" s="152" t="s">
        <v>635</v>
      </c>
      <c r="PJ12" s="152" t="s">
        <v>635</v>
      </c>
      <c r="PK12" s="152" t="s">
        <v>635</v>
      </c>
      <c r="PL12" s="164" t="s">
        <v>635</v>
      </c>
      <c r="PM12" s="158" t="s">
        <v>635</v>
      </c>
      <c r="PN12" s="158" t="s">
        <v>635</v>
      </c>
      <c r="PO12" s="158" t="s">
        <v>635</v>
      </c>
      <c r="PP12" s="158" t="s">
        <v>635</v>
      </c>
      <c r="PQ12" s="158" t="s">
        <v>635</v>
      </c>
      <c r="PR12" s="158" t="s">
        <v>635</v>
      </c>
      <c r="PS12" s="158" t="s">
        <v>635</v>
      </c>
      <c r="PT12" s="158" t="s">
        <v>635</v>
      </c>
      <c r="PU12" s="159" t="s">
        <v>635</v>
      </c>
      <c r="PV12" s="157">
        <v>0</v>
      </c>
      <c r="PW12" s="157">
        <v>0</v>
      </c>
      <c r="PX12" s="157">
        <v>0</v>
      </c>
      <c r="PY12" s="157">
        <v>0</v>
      </c>
      <c r="PZ12" s="157">
        <v>0</v>
      </c>
      <c r="QA12" s="157">
        <v>0</v>
      </c>
      <c r="QB12" s="157">
        <v>0</v>
      </c>
      <c r="QC12" s="157">
        <v>0</v>
      </c>
      <c r="QD12" s="165">
        <v>0</v>
      </c>
      <c r="QE12" s="166" t="s">
        <v>635</v>
      </c>
      <c r="QF12" s="166" t="s">
        <v>635</v>
      </c>
      <c r="QG12" s="166" t="s">
        <v>635</v>
      </c>
      <c r="QH12" s="166" t="s">
        <v>635</v>
      </c>
      <c r="QI12" s="166" t="s">
        <v>635</v>
      </c>
      <c r="QJ12" s="166" t="s">
        <v>635</v>
      </c>
      <c r="QK12" s="166" t="s">
        <v>635</v>
      </c>
      <c r="QL12" s="166" t="s">
        <v>635</v>
      </c>
      <c r="QM12" s="167" t="s">
        <v>635</v>
      </c>
      <c r="QN12" s="120" t="s">
        <v>635</v>
      </c>
      <c r="QO12" s="120" t="s">
        <v>635</v>
      </c>
      <c r="QP12" s="120" t="s">
        <v>635</v>
      </c>
      <c r="QQ12" s="120" t="s">
        <v>635</v>
      </c>
      <c r="QR12" s="120" t="s">
        <v>635</v>
      </c>
      <c r="QS12" s="120" t="s">
        <v>635</v>
      </c>
      <c r="QT12" s="120" t="s">
        <v>635</v>
      </c>
      <c r="QU12" s="120" t="s">
        <v>635</v>
      </c>
      <c r="QV12" s="168" t="s">
        <v>635</v>
      </c>
      <c r="QW12" s="169">
        <v>0</v>
      </c>
      <c r="QX12" s="169">
        <v>0</v>
      </c>
      <c r="QY12" s="169">
        <v>0</v>
      </c>
      <c r="QZ12" s="169">
        <v>0</v>
      </c>
      <c r="RA12" s="169">
        <v>0</v>
      </c>
      <c r="RB12" s="169">
        <v>0</v>
      </c>
      <c r="RC12" s="169">
        <v>0</v>
      </c>
      <c r="RD12" s="169">
        <v>0</v>
      </c>
      <c r="RE12" s="170">
        <v>0</v>
      </c>
      <c r="RF12" s="136" t="s">
        <v>656</v>
      </c>
      <c r="RG12" s="136" t="s">
        <v>743</v>
      </c>
      <c r="RH12" s="136" t="s">
        <v>711</v>
      </c>
      <c r="RI12" s="137" t="s">
        <v>2111</v>
      </c>
      <c r="RJ12" s="137" t="s">
        <v>635</v>
      </c>
      <c r="RK12" s="137" t="s">
        <v>635</v>
      </c>
      <c r="RL12" s="105" t="s">
        <v>950</v>
      </c>
      <c r="RM12" s="106" t="s">
        <v>710</v>
      </c>
      <c r="RN12" s="106" t="s">
        <v>635</v>
      </c>
      <c r="RO12" s="171">
        <v>0.5</v>
      </c>
      <c r="RP12" s="171">
        <v>0</v>
      </c>
      <c r="RQ12" s="171">
        <v>0.5</v>
      </c>
      <c r="RR12" s="171">
        <v>0</v>
      </c>
      <c r="RS12" s="171">
        <v>0</v>
      </c>
      <c r="RT12" s="171">
        <v>0</v>
      </c>
      <c r="RU12" s="171">
        <v>0</v>
      </c>
      <c r="RV12" s="171">
        <v>0</v>
      </c>
      <c r="RW12" s="172">
        <f t="shared" si="9"/>
        <v>1</v>
      </c>
      <c r="RX12" s="133" t="s">
        <v>635</v>
      </c>
      <c r="RY12" s="133" t="s">
        <v>635</v>
      </c>
      <c r="RZ12" s="133" t="s">
        <v>635</v>
      </c>
      <c r="SA12" s="133" t="s">
        <v>635</v>
      </c>
      <c r="SB12" s="133" t="s">
        <v>635</v>
      </c>
      <c r="SC12" s="133" t="s">
        <v>635</v>
      </c>
      <c r="SD12" s="133" t="s">
        <v>635</v>
      </c>
      <c r="SE12" s="133" t="s">
        <v>635</v>
      </c>
      <c r="SF12" s="189" t="s">
        <v>635</v>
      </c>
      <c r="SG12" s="132" t="s">
        <v>635</v>
      </c>
      <c r="SH12" s="132" t="s">
        <v>635</v>
      </c>
      <c r="SI12" s="132" t="s">
        <v>635</v>
      </c>
      <c r="SJ12" s="132" t="s">
        <v>635</v>
      </c>
      <c r="SK12" s="132" t="s">
        <v>635</v>
      </c>
      <c r="SL12" s="132" t="s">
        <v>635</v>
      </c>
      <c r="SM12" s="132" t="s">
        <v>635</v>
      </c>
      <c r="SN12" s="132" t="s">
        <v>635</v>
      </c>
      <c r="SO12" s="173" t="s">
        <v>635</v>
      </c>
      <c r="SP12" s="102" t="s">
        <v>635</v>
      </c>
      <c r="SQ12" s="102" t="s">
        <v>635</v>
      </c>
      <c r="SR12" s="102" t="s">
        <v>635</v>
      </c>
      <c r="SS12" s="102" t="s">
        <v>635</v>
      </c>
      <c r="ST12" s="102" t="s">
        <v>635</v>
      </c>
      <c r="SU12" s="102" t="s">
        <v>635</v>
      </c>
      <c r="SV12" s="102" t="s">
        <v>635</v>
      </c>
      <c r="SW12" s="102" t="s">
        <v>635</v>
      </c>
      <c r="SX12" s="174" t="s">
        <v>635</v>
      </c>
      <c r="SY12" s="125" t="s">
        <v>635</v>
      </c>
      <c r="SZ12" s="125" t="s">
        <v>635</v>
      </c>
      <c r="TA12" s="125" t="s">
        <v>635</v>
      </c>
      <c r="TB12" s="125" t="s">
        <v>635</v>
      </c>
      <c r="TC12" s="125" t="s">
        <v>635</v>
      </c>
      <c r="TD12" s="125" t="s">
        <v>635</v>
      </c>
      <c r="TE12" s="125" t="s">
        <v>635</v>
      </c>
      <c r="TF12" s="125" t="s">
        <v>635</v>
      </c>
      <c r="TG12" s="175" t="s">
        <v>635</v>
      </c>
      <c r="TH12" s="203">
        <v>0.5</v>
      </c>
      <c r="TI12" s="203">
        <v>0</v>
      </c>
      <c r="TJ12" s="203">
        <v>0.5</v>
      </c>
      <c r="TK12" s="203">
        <v>0</v>
      </c>
      <c r="TL12" s="203">
        <v>0</v>
      </c>
      <c r="TM12" s="203">
        <v>0</v>
      </c>
      <c r="TN12" s="203">
        <v>0</v>
      </c>
      <c r="TO12" s="203">
        <v>0</v>
      </c>
      <c r="TP12" s="204">
        <f>SUM(TH12:TO12)</f>
        <v>1</v>
      </c>
      <c r="TQ12" s="210">
        <v>0.5</v>
      </c>
      <c r="TR12" s="210">
        <v>0</v>
      </c>
      <c r="TS12" s="210">
        <v>0.5</v>
      </c>
      <c r="TT12" s="210">
        <v>0</v>
      </c>
      <c r="TU12" s="210">
        <v>0</v>
      </c>
      <c r="TV12" s="210">
        <v>0</v>
      </c>
      <c r="TW12" s="210">
        <v>0</v>
      </c>
      <c r="TX12" s="210">
        <v>0</v>
      </c>
      <c r="TY12" s="211">
        <f t="shared" si="7"/>
        <v>1</v>
      </c>
      <c r="TZ12" s="241">
        <v>0.5</v>
      </c>
      <c r="UA12" s="241">
        <v>0</v>
      </c>
      <c r="UB12" s="241">
        <v>0.5</v>
      </c>
      <c r="UC12" s="241">
        <v>0</v>
      </c>
      <c r="UD12" s="241">
        <v>0</v>
      </c>
      <c r="UE12" s="241">
        <v>0</v>
      </c>
      <c r="UF12" s="241">
        <v>0</v>
      </c>
      <c r="UG12" s="241">
        <v>0</v>
      </c>
      <c r="UH12" s="242">
        <f>SUBTOTAL(9,TZ12:UG12)</f>
        <v>1</v>
      </c>
      <c r="UI12" s="171">
        <v>0.5</v>
      </c>
      <c r="UJ12" s="171">
        <v>0</v>
      </c>
      <c r="UK12" s="171">
        <v>0.5</v>
      </c>
      <c r="UL12" s="171">
        <v>0</v>
      </c>
      <c r="UM12" s="171">
        <v>0</v>
      </c>
      <c r="UN12" s="171">
        <v>0</v>
      </c>
      <c r="UO12" s="171">
        <v>0</v>
      </c>
      <c r="UP12" s="171">
        <v>0</v>
      </c>
      <c r="UQ12" s="181">
        <f t="shared" si="10"/>
        <v>1</v>
      </c>
      <c r="UR12" s="131" t="s">
        <v>635</v>
      </c>
      <c r="US12" s="131" t="s">
        <v>635</v>
      </c>
      <c r="UT12" s="131" t="s">
        <v>635</v>
      </c>
      <c r="UU12" s="131" t="s">
        <v>635</v>
      </c>
      <c r="UV12" s="131" t="s">
        <v>635</v>
      </c>
      <c r="UW12" s="131" t="s">
        <v>635</v>
      </c>
      <c r="UX12" s="131" t="s">
        <v>635</v>
      </c>
      <c r="UY12" s="131" t="s">
        <v>635</v>
      </c>
      <c r="UZ12" s="182" t="s">
        <v>635</v>
      </c>
      <c r="VA12" s="169" t="s">
        <v>635</v>
      </c>
      <c r="VB12" s="169" t="s">
        <v>635</v>
      </c>
      <c r="VC12" s="169" t="s">
        <v>635</v>
      </c>
      <c r="VD12" s="169" t="s">
        <v>635</v>
      </c>
      <c r="VE12" s="169" t="s">
        <v>635</v>
      </c>
      <c r="VF12" s="169" t="s">
        <v>635</v>
      </c>
      <c r="VG12" s="169" t="s">
        <v>635</v>
      </c>
      <c r="VH12" s="169" t="s">
        <v>635</v>
      </c>
      <c r="VI12" s="183" t="s">
        <v>635</v>
      </c>
      <c r="VJ12" s="177" t="s">
        <v>635</v>
      </c>
      <c r="VK12" s="177" t="s">
        <v>635</v>
      </c>
      <c r="VL12" s="177" t="s">
        <v>635</v>
      </c>
      <c r="VM12" s="177" t="s">
        <v>635</v>
      </c>
      <c r="VN12" s="177" t="s">
        <v>635</v>
      </c>
      <c r="VO12" s="177" t="s">
        <v>635</v>
      </c>
      <c r="VP12" s="177" t="s">
        <v>635</v>
      </c>
      <c r="VQ12" s="177" t="s">
        <v>635</v>
      </c>
      <c r="VR12" s="178" t="s">
        <v>635</v>
      </c>
      <c r="VS12" s="184" t="s">
        <v>635</v>
      </c>
      <c r="VT12" s="184" t="s">
        <v>635</v>
      </c>
      <c r="VU12" s="184" t="s">
        <v>635</v>
      </c>
      <c r="VV12" s="184" t="s">
        <v>635</v>
      </c>
      <c r="VW12" s="184" t="s">
        <v>635</v>
      </c>
      <c r="VX12" s="184" t="s">
        <v>635</v>
      </c>
      <c r="VY12" s="184" t="s">
        <v>635</v>
      </c>
      <c r="VZ12" s="184" t="s">
        <v>635</v>
      </c>
      <c r="WA12" s="185" t="s">
        <v>635</v>
      </c>
      <c r="WB12" s="205">
        <v>0.5</v>
      </c>
      <c r="WC12" s="186">
        <v>0</v>
      </c>
      <c r="WD12" s="205">
        <v>0.5</v>
      </c>
      <c r="WE12" s="205">
        <v>0</v>
      </c>
      <c r="WF12" s="205">
        <v>0</v>
      </c>
      <c r="WG12" s="205">
        <v>0</v>
      </c>
      <c r="WH12" s="205">
        <v>0</v>
      </c>
      <c r="WI12" s="205">
        <v>0</v>
      </c>
      <c r="WJ12" s="206">
        <f t="shared" si="4"/>
        <v>1</v>
      </c>
      <c r="WK12" s="212">
        <v>0.5</v>
      </c>
      <c r="WL12" s="212">
        <v>0</v>
      </c>
      <c r="WM12" s="212">
        <v>0.5</v>
      </c>
      <c r="WN12" s="212">
        <v>0</v>
      </c>
      <c r="WO12" s="212">
        <v>0</v>
      </c>
      <c r="WP12" s="212">
        <v>0</v>
      </c>
      <c r="WQ12" s="212">
        <v>0</v>
      </c>
      <c r="WR12" s="212">
        <v>0</v>
      </c>
      <c r="WS12" s="188">
        <f t="shared" si="8"/>
        <v>1</v>
      </c>
      <c r="WT12" s="158">
        <v>0.5</v>
      </c>
      <c r="WU12" s="158">
        <v>0</v>
      </c>
      <c r="WV12" s="158">
        <v>0.5</v>
      </c>
      <c r="WW12" s="158">
        <v>0</v>
      </c>
      <c r="WX12" s="158">
        <v>0</v>
      </c>
      <c r="WY12" s="158">
        <v>0</v>
      </c>
      <c r="WZ12" s="158">
        <v>0</v>
      </c>
      <c r="XA12" s="158">
        <v>0</v>
      </c>
      <c r="XB12" s="243">
        <f>SUBTOTAL(9,WT12:XA12)</f>
        <v>1</v>
      </c>
      <c r="XC12" s="105" t="s">
        <v>665</v>
      </c>
      <c r="XD12" s="105" t="s">
        <v>666</v>
      </c>
      <c r="XE12" s="105" t="s">
        <v>635</v>
      </c>
      <c r="XF12" s="111" t="s">
        <v>635</v>
      </c>
      <c r="XG12" s="190" t="s">
        <v>669</v>
      </c>
      <c r="XH12" s="190" t="s">
        <v>670</v>
      </c>
      <c r="XI12" s="190" t="s">
        <v>671</v>
      </c>
      <c r="XJ12" s="190" t="s">
        <v>672</v>
      </c>
      <c r="XK12" s="190" t="s">
        <v>712</v>
      </c>
      <c r="XL12" s="135" t="s">
        <v>635</v>
      </c>
      <c r="XM12" s="191" t="s">
        <v>667</v>
      </c>
      <c r="XN12" s="191" t="s">
        <v>668</v>
      </c>
      <c r="XO12" s="191" t="s">
        <v>635</v>
      </c>
      <c r="XP12" s="191" t="s">
        <v>635</v>
      </c>
      <c r="XQ12" s="191" t="s">
        <v>635</v>
      </c>
      <c r="XR12" s="191" t="s">
        <v>635</v>
      </c>
      <c r="XS12" s="191" t="s">
        <v>635</v>
      </c>
      <c r="XT12" s="191" t="s">
        <v>635</v>
      </c>
      <c r="XU12" s="192" t="s">
        <v>635</v>
      </c>
      <c r="XV12" s="192" t="s">
        <v>635</v>
      </c>
      <c r="XW12" s="192" t="s">
        <v>635</v>
      </c>
      <c r="XX12" s="192" t="s">
        <v>635</v>
      </c>
      <c r="XY12" s="192" t="s">
        <v>635</v>
      </c>
      <c r="XZ12" s="192" t="s">
        <v>635</v>
      </c>
      <c r="YA12" s="144" t="s">
        <v>635</v>
      </c>
      <c r="YB12" s="144" t="s">
        <v>635</v>
      </c>
      <c r="YC12" s="144" t="s">
        <v>635</v>
      </c>
      <c r="YD12" s="144" t="s">
        <v>635</v>
      </c>
      <c r="YE12" s="144" t="s">
        <v>635</v>
      </c>
      <c r="YF12" s="144" t="s">
        <v>635</v>
      </c>
      <c r="YG12" s="144" t="s">
        <v>635</v>
      </c>
      <c r="YH12" s="111" t="s">
        <v>635</v>
      </c>
      <c r="YI12" s="111" t="s">
        <v>635</v>
      </c>
      <c r="YJ12" s="111" t="s">
        <v>635</v>
      </c>
      <c r="YK12" s="190" t="s">
        <v>635</v>
      </c>
      <c r="YL12" s="190" t="s">
        <v>635</v>
      </c>
      <c r="YM12" s="190" t="s">
        <v>635</v>
      </c>
      <c r="YN12" s="190" t="s">
        <v>635</v>
      </c>
      <c r="YO12" s="190" t="s">
        <v>635</v>
      </c>
      <c r="YP12" s="130" t="s">
        <v>635</v>
      </c>
      <c r="YQ12" s="130" t="s">
        <v>635</v>
      </c>
      <c r="YR12" s="130" t="s">
        <v>635</v>
      </c>
      <c r="YS12" s="130" t="s">
        <v>635</v>
      </c>
      <c r="YT12" s="130" t="s">
        <v>635</v>
      </c>
      <c r="YU12" s="130" t="s">
        <v>635</v>
      </c>
      <c r="YV12" s="112" t="s">
        <v>635</v>
      </c>
      <c r="YW12" s="112" t="s">
        <v>635</v>
      </c>
      <c r="YX12" s="112" t="s">
        <v>635</v>
      </c>
      <c r="YY12" s="112" t="s">
        <v>635</v>
      </c>
      <c r="YZ12" s="105" t="s">
        <v>674</v>
      </c>
      <c r="ZA12" s="105" t="s">
        <v>635</v>
      </c>
      <c r="ZB12" s="126" t="s">
        <v>635</v>
      </c>
      <c r="ZC12" s="126" t="s">
        <v>635</v>
      </c>
      <c r="ZD12" s="126" t="s">
        <v>635</v>
      </c>
      <c r="ZE12" s="126" t="s">
        <v>635</v>
      </c>
      <c r="ZF12" s="126" t="s">
        <v>635</v>
      </c>
      <c r="ZG12" s="125" t="s">
        <v>713</v>
      </c>
      <c r="ZH12" s="125" t="s">
        <v>678</v>
      </c>
      <c r="ZI12" s="125" t="s">
        <v>635</v>
      </c>
      <c r="ZJ12" s="125" t="s">
        <v>635</v>
      </c>
      <c r="ZK12" s="125" t="s">
        <v>635</v>
      </c>
      <c r="ZL12" s="125" t="s">
        <v>635</v>
      </c>
      <c r="ZM12" s="125" t="s">
        <v>635</v>
      </c>
      <c r="ZN12" s="125" t="s">
        <v>635</v>
      </c>
      <c r="ZO12" s="147" t="s">
        <v>635</v>
      </c>
      <c r="ZP12" s="147" t="s">
        <v>635</v>
      </c>
      <c r="ZQ12" s="147" t="s">
        <v>635</v>
      </c>
      <c r="ZR12" s="147" t="s">
        <v>635</v>
      </c>
      <c r="ZS12" s="147" t="s">
        <v>635</v>
      </c>
      <c r="ZT12" s="184" t="s">
        <v>635</v>
      </c>
      <c r="ZU12" s="184">
        <v>2</v>
      </c>
      <c r="ZV12" s="184" t="s">
        <v>635</v>
      </c>
      <c r="ZW12" s="184" t="s">
        <v>635</v>
      </c>
      <c r="ZX12" s="131">
        <v>1</v>
      </c>
      <c r="ZY12" s="131" t="s">
        <v>635</v>
      </c>
      <c r="ZZ12" s="131" t="s">
        <v>635</v>
      </c>
      <c r="AAA12" s="131" t="s">
        <v>635</v>
      </c>
      <c r="AAB12" s="132" t="s">
        <v>635</v>
      </c>
      <c r="AAC12" s="132" t="s">
        <v>635</v>
      </c>
      <c r="AAD12" s="132" t="s">
        <v>635</v>
      </c>
      <c r="AAE12" s="193" t="s">
        <v>635</v>
      </c>
      <c r="AAF12" s="102" t="s">
        <v>635</v>
      </c>
      <c r="AAG12" s="102">
        <v>9</v>
      </c>
      <c r="AAH12" s="102" t="s">
        <v>635</v>
      </c>
      <c r="AAI12" s="102" t="s">
        <v>635</v>
      </c>
      <c r="AAJ12" s="125" t="s">
        <v>635</v>
      </c>
      <c r="AAK12" s="125">
        <v>1</v>
      </c>
      <c r="AAL12" s="125" t="s">
        <v>635</v>
      </c>
      <c r="AAM12" s="125" t="s">
        <v>635</v>
      </c>
      <c r="AAN12" s="131" t="s">
        <v>635</v>
      </c>
      <c r="AAO12" s="131">
        <v>2</v>
      </c>
      <c r="AAP12" s="131" t="s">
        <v>635</v>
      </c>
      <c r="AAQ12" s="131" t="s">
        <v>635</v>
      </c>
      <c r="AAR12" s="149" t="s">
        <v>635</v>
      </c>
      <c r="AAS12" s="149" t="s">
        <v>635</v>
      </c>
      <c r="AAT12" s="149" t="s">
        <v>635</v>
      </c>
      <c r="AAU12" s="149" t="s">
        <v>635</v>
      </c>
      <c r="AAV12" s="184" t="s">
        <v>635</v>
      </c>
      <c r="AAW12" s="184">
        <v>1</v>
      </c>
      <c r="AAX12" s="184" t="s">
        <v>635</v>
      </c>
      <c r="AAY12" s="184" t="s">
        <v>635</v>
      </c>
      <c r="AAZ12" s="103" t="s">
        <v>632</v>
      </c>
      <c r="ABA12" s="100" t="s">
        <v>679</v>
      </c>
      <c r="ABB12" s="100" t="s">
        <v>635</v>
      </c>
      <c r="ABC12" s="100" t="s">
        <v>635</v>
      </c>
      <c r="ABD12" s="100" t="s">
        <v>635</v>
      </c>
      <c r="ABE12" s="100" t="s">
        <v>635</v>
      </c>
      <c r="ABF12" s="103" t="s">
        <v>635</v>
      </c>
      <c r="ABG12" s="194" t="s">
        <v>873</v>
      </c>
      <c r="ABH12" s="195" t="s">
        <v>716</v>
      </c>
      <c r="ABI12" s="195" t="s">
        <v>681</v>
      </c>
      <c r="ABJ12" s="195" t="s">
        <v>717</v>
      </c>
      <c r="ABK12" s="195" t="s">
        <v>635</v>
      </c>
      <c r="ABL12" s="177" t="s">
        <v>635</v>
      </c>
      <c r="ABM12" s="177" t="s">
        <v>635</v>
      </c>
      <c r="ABN12" s="177" t="s">
        <v>635</v>
      </c>
      <c r="ABO12" s="195" t="s">
        <v>635</v>
      </c>
      <c r="ABP12" s="112" t="s">
        <v>2135</v>
      </c>
      <c r="ABQ12" s="112" t="s">
        <v>635</v>
      </c>
      <c r="ABR12" s="112" t="s">
        <v>635</v>
      </c>
      <c r="ABS12" s="103" t="s">
        <v>632</v>
      </c>
      <c r="ABT12" s="97" t="s">
        <v>632</v>
      </c>
      <c r="ABU12" s="196" t="s">
        <v>683</v>
      </c>
      <c r="ABV12" s="196" t="s">
        <v>718</v>
      </c>
      <c r="ABW12" s="196" t="s">
        <v>789</v>
      </c>
      <c r="ABX12" s="196" t="s">
        <v>635</v>
      </c>
      <c r="ABY12" s="196" t="s">
        <v>635</v>
      </c>
      <c r="ABZ12" s="196" t="s">
        <v>635</v>
      </c>
      <c r="ACA12" s="196" t="s">
        <v>635</v>
      </c>
      <c r="ACB12" s="97" t="s">
        <v>626</v>
      </c>
      <c r="ACC12" s="97" t="s">
        <v>632</v>
      </c>
      <c r="ACD12" s="112" t="s">
        <v>883</v>
      </c>
      <c r="ACE12" s="112" t="s">
        <v>635</v>
      </c>
      <c r="ACF12" s="112" t="s">
        <v>635</v>
      </c>
      <c r="ACG12" s="112" t="s">
        <v>635</v>
      </c>
      <c r="ACH12" s="97" t="s">
        <v>2136</v>
      </c>
      <c r="ACI12" s="97" t="s">
        <v>2137</v>
      </c>
      <c r="ACJ12" s="97"/>
    </row>
    <row r="13" spans="1:764" ht="15" customHeight="1">
      <c r="A13">
        <v>118</v>
      </c>
      <c r="B13" s="97" t="s">
        <v>2226</v>
      </c>
      <c r="C13" s="97" t="s">
        <v>2227</v>
      </c>
      <c r="D13" s="97" t="s">
        <v>691</v>
      </c>
      <c r="E13" s="107" t="s">
        <v>2228</v>
      </c>
      <c r="F13" s="98" t="s">
        <v>2229</v>
      </c>
      <c r="G13" s="98" t="s">
        <v>2230</v>
      </c>
      <c r="H13" s="99">
        <v>36.233590999999997</v>
      </c>
      <c r="I13" s="99">
        <v>-1.8541999999999999E-2</v>
      </c>
      <c r="J13" s="98" t="s">
        <v>695</v>
      </c>
      <c r="K13" s="98" t="s">
        <v>2231</v>
      </c>
      <c r="L13" s="98" t="s">
        <v>2231</v>
      </c>
      <c r="M13" s="100" t="s">
        <v>2232</v>
      </c>
      <c r="N13" s="101">
        <v>720780935</v>
      </c>
      <c r="O13" s="102">
        <v>0</v>
      </c>
      <c r="P13" s="100">
        <v>-2.0036999999999999E-2</v>
      </c>
      <c r="Q13" s="100">
        <v>36.235140000000001</v>
      </c>
      <c r="R13" s="100">
        <v>2078.1819999999998</v>
      </c>
      <c r="S13" s="100">
        <v>7.0014810000000001</v>
      </c>
      <c r="T13" s="103" t="s">
        <v>626</v>
      </c>
      <c r="U13" s="97" t="s">
        <v>629</v>
      </c>
      <c r="V13" s="97" t="s">
        <v>699</v>
      </c>
      <c r="W13" s="97" t="s">
        <v>629</v>
      </c>
      <c r="X13" s="97" t="s">
        <v>630</v>
      </c>
      <c r="Y13" s="97" t="s">
        <v>770</v>
      </c>
      <c r="Z13" s="103" t="s">
        <v>632</v>
      </c>
      <c r="AA13" s="104" t="s">
        <v>634</v>
      </c>
      <c r="AB13" s="197" t="s">
        <v>635</v>
      </c>
      <c r="AC13" s="104" t="s">
        <v>635</v>
      </c>
      <c r="AD13" s="104" t="s">
        <v>635</v>
      </c>
      <c r="AE13" s="104" t="s">
        <v>635</v>
      </c>
      <c r="AF13" s="103">
        <v>5</v>
      </c>
      <c r="AG13" s="103">
        <v>3</v>
      </c>
      <c r="AH13" s="97" t="s">
        <v>636</v>
      </c>
      <c r="AI13" s="97" t="s">
        <v>637</v>
      </c>
      <c r="AJ13" s="97" t="s">
        <v>638</v>
      </c>
      <c r="AK13" s="97" t="s">
        <v>639</v>
      </c>
      <c r="AL13" s="105" t="s">
        <v>640</v>
      </c>
      <c r="AM13" s="106" t="s">
        <v>641</v>
      </c>
      <c r="AN13" s="106" t="s">
        <v>702</v>
      </c>
      <c r="AO13" s="106" t="s">
        <v>635</v>
      </c>
      <c r="AP13" s="97" t="s">
        <v>642</v>
      </c>
      <c r="AQ13" s="97" t="s">
        <v>642</v>
      </c>
      <c r="AR13" s="103" t="s">
        <v>635</v>
      </c>
      <c r="AS13" s="107" t="s">
        <v>1060</v>
      </c>
      <c r="AT13" s="103" t="s">
        <v>635</v>
      </c>
      <c r="AU13" s="103" t="s">
        <v>635</v>
      </c>
      <c r="AV13" s="106" t="s">
        <v>632</v>
      </c>
      <c r="AW13" s="105" t="s">
        <v>641</v>
      </c>
      <c r="AX13" s="103" t="s">
        <v>635</v>
      </c>
      <c r="AY13" s="105" t="s">
        <v>640</v>
      </c>
      <c r="AZ13" s="107" t="s">
        <v>702</v>
      </c>
      <c r="BA13" s="105" t="s">
        <v>640</v>
      </c>
      <c r="BB13" s="107" t="s">
        <v>702</v>
      </c>
      <c r="BC13" s="106" t="s">
        <v>702</v>
      </c>
      <c r="BD13" s="103" t="s">
        <v>635</v>
      </c>
      <c r="BE13" s="106" t="s">
        <v>626</v>
      </c>
      <c r="BF13" s="103" t="s">
        <v>635</v>
      </c>
      <c r="BG13" s="103" t="s">
        <v>635</v>
      </c>
      <c r="BH13" s="103" t="s">
        <v>635</v>
      </c>
      <c r="BI13" s="97" t="s">
        <v>640</v>
      </c>
      <c r="BJ13" s="108" t="s">
        <v>644</v>
      </c>
      <c r="BK13" s="108" t="s">
        <v>635</v>
      </c>
      <c r="BL13" s="108" t="s">
        <v>635</v>
      </c>
      <c r="BM13" s="108" t="s">
        <v>635</v>
      </c>
      <c r="BN13" s="108" t="s">
        <v>635</v>
      </c>
      <c r="BO13" s="103" t="s">
        <v>632</v>
      </c>
      <c r="BP13" s="103" t="s">
        <v>641</v>
      </c>
      <c r="BQ13" s="103" t="s">
        <v>702</v>
      </c>
      <c r="BR13" s="109" t="s">
        <v>645</v>
      </c>
      <c r="BS13" s="109" t="s">
        <v>635</v>
      </c>
      <c r="BT13" s="110" t="s">
        <v>635</v>
      </c>
      <c r="BU13" s="110" t="s">
        <v>635</v>
      </c>
      <c r="BV13" s="109" t="s">
        <v>635</v>
      </c>
      <c r="BW13" s="97" t="s">
        <v>848</v>
      </c>
      <c r="BX13" s="97" t="s">
        <v>848</v>
      </c>
      <c r="BY13" s="97" t="s">
        <v>704</v>
      </c>
      <c r="BZ13" s="97" t="s">
        <v>705</v>
      </c>
      <c r="CA13" s="111" t="s">
        <v>706</v>
      </c>
      <c r="CB13" s="111" t="s">
        <v>735</v>
      </c>
      <c r="CC13" s="111" t="s">
        <v>737</v>
      </c>
      <c r="CD13" s="106" t="s">
        <v>635</v>
      </c>
      <c r="CE13" s="111" t="s">
        <v>635</v>
      </c>
      <c r="CF13" s="103">
        <v>3</v>
      </c>
      <c r="CG13" s="103">
        <v>5</v>
      </c>
      <c r="CH13" s="112" t="s">
        <v>649</v>
      </c>
      <c r="CI13" s="113" t="s">
        <v>702</v>
      </c>
      <c r="CJ13" s="113" t="s">
        <v>641</v>
      </c>
      <c r="CK13" s="113" t="s">
        <v>635</v>
      </c>
      <c r="CL13" s="103">
        <v>13</v>
      </c>
      <c r="CM13" s="114">
        <v>0</v>
      </c>
      <c r="CN13" s="103">
        <v>2</v>
      </c>
      <c r="CO13" s="106">
        <v>0</v>
      </c>
      <c r="CP13" s="103">
        <v>0.14000000000000001</v>
      </c>
      <c r="CQ13" s="444">
        <v>200</v>
      </c>
      <c r="CR13" s="103" t="s">
        <v>635</v>
      </c>
      <c r="CS13" s="106" t="s">
        <v>635</v>
      </c>
      <c r="CT13" s="103" t="s">
        <v>635</v>
      </c>
      <c r="CU13" s="106" t="s">
        <v>635</v>
      </c>
      <c r="CV13" s="103" t="s">
        <v>635</v>
      </c>
      <c r="CW13" s="103" t="s">
        <v>635</v>
      </c>
      <c r="CX13" s="111" t="s">
        <v>650</v>
      </c>
      <c r="CY13" s="106" t="s">
        <v>635</v>
      </c>
      <c r="CZ13" s="115">
        <v>1</v>
      </c>
      <c r="DA13" s="115">
        <v>0</v>
      </c>
      <c r="DB13" s="116">
        <f>SUM(CZ13:DA13)</f>
        <v>1</v>
      </c>
      <c r="DC13" s="117" t="s">
        <v>650</v>
      </c>
      <c r="DD13" s="118" t="s">
        <v>635</v>
      </c>
      <c r="DE13" s="207">
        <v>1</v>
      </c>
      <c r="DF13" s="207">
        <v>0</v>
      </c>
      <c r="DG13" s="200">
        <f>SUBTOTAL(9,DE13:DF13)</f>
        <v>1</v>
      </c>
      <c r="DH13" s="105" t="s">
        <v>651</v>
      </c>
      <c r="DI13" s="120">
        <v>1</v>
      </c>
      <c r="DJ13" s="121" t="s">
        <v>635</v>
      </c>
      <c r="DK13" s="122" t="s">
        <v>635</v>
      </c>
      <c r="DL13" s="123" t="s">
        <v>635</v>
      </c>
      <c r="DM13" s="123" t="s">
        <v>635</v>
      </c>
      <c r="DN13" s="124" t="s">
        <v>635</v>
      </c>
      <c r="DO13" s="124" t="s">
        <v>635</v>
      </c>
      <c r="DP13" s="124" t="s">
        <v>635</v>
      </c>
      <c r="DQ13" s="125">
        <v>0.6</v>
      </c>
      <c r="DR13" s="125">
        <v>5</v>
      </c>
      <c r="DS13" s="125" t="s">
        <v>979</v>
      </c>
      <c r="DT13" s="106">
        <v>1</v>
      </c>
      <c r="DU13" s="106">
        <v>5</v>
      </c>
      <c r="DV13" s="106" t="s">
        <v>979</v>
      </c>
      <c r="DW13" s="126" t="s">
        <v>635</v>
      </c>
      <c r="DX13" s="126" t="s">
        <v>635</v>
      </c>
      <c r="DY13" s="126" t="s">
        <v>635</v>
      </c>
      <c r="DZ13" s="97" t="s">
        <v>781</v>
      </c>
      <c r="EA13" s="103" t="s">
        <v>632</v>
      </c>
      <c r="EB13" s="97" t="s">
        <v>707</v>
      </c>
      <c r="EC13" s="103" t="s">
        <v>632</v>
      </c>
      <c r="ED13" s="107" t="s">
        <v>1890</v>
      </c>
      <c r="EE13" s="97" t="s">
        <v>741</v>
      </c>
      <c r="EF13" s="127" t="s">
        <v>653</v>
      </c>
      <c r="EG13" s="127" t="s">
        <v>635</v>
      </c>
      <c r="EH13" s="103" t="s">
        <v>653</v>
      </c>
      <c r="EI13" s="97" t="s">
        <v>640</v>
      </c>
      <c r="EJ13" s="97" t="s">
        <v>640</v>
      </c>
      <c r="EK13" s="122">
        <v>5</v>
      </c>
      <c r="EL13" s="122">
        <v>5</v>
      </c>
      <c r="EM13" s="122">
        <v>0.6</v>
      </c>
      <c r="EN13" s="122">
        <v>0.6</v>
      </c>
      <c r="EO13" s="128">
        <v>5</v>
      </c>
      <c r="EP13" s="128">
        <v>5</v>
      </c>
      <c r="EQ13" s="128">
        <v>1</v>
      </c>
      <c r="ER13" s="128">
        <v>1</v>
      </c>
      <c r="ES13" s="129" t="s">
        <v>635</v>
      </c>
      <c r="ET13" s="129" t="s">
        <v>635</v>
      </c>
      <c r="EU13" s="129" t="s">
        <v>635</v>
      </c>
      <c r="EV13" s="129" t="s">
        <v>635</v>
      </c>
      <c r="EW13" s="97" t="s">
        <v>654</v>
      </c>
      <c r="EX13" s="97" t="s">
        <v>654</v>
      </c>
      <c r="EY13" s="103" t="s">
        <v>635</v>
      </c>
      <c r="EZ13" s="107" t="s">
        <v>635</v>
      </c>
      <c r="FA13" s="97" t="s">
        <v>742</v>
      </c>
      <c r="FB13" s="130" t="s">
        <v>656</v>
      </c>
      <c r="FC13" s="130" t="s">
        <v>743</v>
      </c>
      <c r="FD13" s="131" t="s">
        <v>708</v>
      </c>
      <c r="FE13" s="131" t="s">
        <v>635</v>
      </c>
      <c r="FF13" s="131" t="s">
        <v>635</v>
      </c>
      <c r="FG13" s="131" t="s">
        <v>635</v>
      </c>
      <c r="FH13" s="131" t="s">
        <v>635</v>
      </c>
      <c r="FI13" s="132">
        <v>10</v>
      </c>
      <c r="FJ13" s="133" t="s">
        <v>635</v>
      </c>
      <c r="FK13" s="103" t="s">
        <v>635</v>
      </c>
      <c r="FL13" s="134" t="s">
        <v>635</v>
      </c>
      <c r="FM13" s="135">
        <v>50</v>
      </c>
      <c r="FN13" s="135" t="s">
        <v>635</v>
      </c>
      <c r="FO13" s="135">
        <v>30</v>
      </c>
      <c r="FP13" s="103" t="s">
        <v>635</v>
      </c>
      <c r="FQ13" s="132">
        <v>120</v>
      </c>
      <c r="FR13" s="133" t="s">
        <v>635</v>
      </c>
      <c r="FS13" s="103" t="s">
        <v>635</v>
      </c>
      <c r="FT13" s="134" t="s">
        <v>635</v>
      </c>
      <c r="FU13" s="135">
        <v>8</v>
      </c>
      <c r="FV13" s="135" t="s">
        <v>635</v>
      </c>
      <c r="FW13" s="131">
        <v>16</v>
      </c>
      <c r="FX13" s="103" t="s">
        <v>635</v>
      </c>
      <c r="FY13" s="100" t="s">
        <v>657</v>
      </c>
      <c r="FZ13" s="102" t="s">
        <v>658</v>
      </c>
      <c r="GA13" s="102">
        <v>8</v>
      </c>
      <c r="GB13" s="102">
        <v>16</v>
      </c>
      <c r="GC13" s="136" t="s">
        <v>657</v>
      </c>
      <c r="GD13" s="137" t="s">
        <v>658</v>
      </c>
      <c r="GE13" s="137">
        <v>5</v>
      </c>
      <c r="GF13" s="137">
        <v>19</v>
      </c>
      <c r="GG13" s="125" t="s">
        <v>635</v>
      </c>
      <c r="GH13" s="125" t="s">
        <v>635</v>
      </c>
      <c r="GI13" s="125" t="s">
        <v>635</v>
      </c>
      <c r="GJ13" s="125" t="s">
        <v>635</v>
      </c>
      <c r="GK13" s="122" t="s">
        <v>635</v>
      </c>
      <c r="GL13" s="122" t="s">
        <v>635</v>
      </c>
      <c r="GM13" s="122" t="s">
        <v>635</v>
      </c>
      <c r="GN13" s="122" t="s">
        <v>635</v>
      </c>
      <c r="GO13" s="135" t="s">
        <v>635</v>
      </c>
      <c r="GP13" s="135" t="s">
        <v>635</v>
      </c>
      <c r="GQ13" s="135" t="s">
        <v>635</v>
      </c>
      <c r="GR13" s="134" t="s">
        <v>635</v>
      </c>
      <c r="GS13" s="134" t="s">
        <v>635</v>
      </c>
      <c r="GT13" s="134" t="s">
        <v>635</v>
      </c>
      <c r="GU13" s="126" t="s">
        <v>635</v>
      </c>
      <c r="GV13" s="126" t="s">
        <v>635</v>
      </c>
      <c r="GW13" s="126" t="s">
        <v>635</v>
      </c>
      <c r="GX13" s="145" t="s">
        <v>635</v>
      </c>
      <c r="GY13" s="145" t="s">
        <v>635</v>
      </c>
      <c r="GZ13" s="145" t="s">
        <v>635</v>
      </c>
      <c r="HA13" s="139" t="s">
        <v>657</v>
      </c>
      <c r="HB13" s="140" t="s">
        <v>658</v>
      </c>
      <c r="HC13" s="123">
        <v>5</v>
      </c>
      <c r="HD13" s="123">
        <v>19</v>
      </c>
      <c r="HE13" s="127" t="s">
        <v>657</v>
      </c>
      <c r="HF13" s="130" t="s">
        <v>658</v>
      </c>
      <c r="HG13" s="131">
        <v>5</v>
      </c>
      <c r="HH13" s="131">
        <v>19</v>
      </c>
      <c r="HI13" s="141" t="s">
        <v>635</v>
      </c>
      <c r="HJ13" s="141" t="s">
        <v>635</v>
      </c>
      <c r="HK13" s="141" t="s">
        <v>635</v>
      </c>
      <c r="HL13" s="141" t="s">
        <v>635</v>
      </c>
      <c r="HM13" s="131" t="s">
        <v>635</v>
      </c>
      <c r="HN13" s="131" t="s">
        <v>635</v>
      </c>
      <c r="HO13" s="131" t="s">
        <v>635</v>
      </c>
      <c r="HP13" s="131" t="s">
        <v>635</v>
      </c>
      <c r="HQ13" s="106" t="s">
        <v>657</v>
      </c>
      <c r="HR13" s="106" t="s">
        <v>658</v>
      </c>
      <c r="HS13" s="106">
        <v>8</v>
      </c>
      <c r="HT13" s="106">
        <v>16</v>
      </c>
      <c r="HU13" s="132" t="s">
        <v>657</v>
      </c>
      <c r="HV13" s="132" t="s">
        <v>658</v>
      </c>
      <c r="HW13" s="132">
        <v>5</v>
      </c>
      <c r="HX13" s="132">
        <v>19</v>
      </c>
      <c r="HY13" s="118" t="s">
        <v>635</v>
      </c>
      <c r="HZ13" s="118" t="s">
        <v>635</v>
      </c>
      <c r="IA13" s="118" t="s">
        <v>635</v>
      </c>
      <c r="IB13" s="118" t="s">
        <v>635</v>
      </c>
      <c r="IC13" s="125" t="s">
        <v>635</v>
      </c>
      <c r="ID13" s="125" t="s">
        <v>635</v>
      </c>
      <c r="IE13" s="125" t="s">
        <v>635</v>
      </c>
      <c r="IF13" s="125" t="s">
        <v>635</v>
      </c>
      <c r="IG13" s="105" t="s">
        <v>902</v>
      </c>
      <c r="IH13" s="105" t="s">
        <v>2233</v>
      </c>
      <c r="II13" s="105" t="s">
        <v>1096</v>
      </c>
      <c r="IJ13" s="105" t="s">
        <v>830</v>
      </c>
      <c r="IK13" s="105" t="s">
        <v>635</v>
      </c>
      <c r="IL13" s="105" t="s">
        <v>635</v>
      </c>
      <c r="IM13" s="105" t="s">
        <v>635</v>
      </c>
      <c r="IN13" s="105" t="s">
        <v>635</v>
      </c>
      <c r="IO13" s="105" t="s">
        <v>635</v>
      </c>
      <c r="IP13" s="103">
        <v>4</v>
      </c>
      <c r="IQ13" s="102" t="s">
        <v>709</v>
      </c>
      <c r="IR13" s="102" t="s">
        <v>635</v>
      </c>
      <c r="IS13" s="142">
        <v>0</v>
      </c>
      <c r="IT13" s="142">
        <v>1</v>
      </c>
      <c r="IU13" s="128" t="s">
        <v>709</v>
      </c>
      <c r="IV13" s="128" t="s">
        <v>635</v>
      </c>
      <c r="IW13" s="143">
        <v>0</v>
      </c>
      <c r="IX13" s="143">
        <v>1</v>
      </c>
      <c r="IY13" s="124" t="s">
        <v>635</v>
      </c>
      <c r="IZ13" s="124" t="s">
        <v>635</v>
      </c>
      <c r="JA13" s="124" t="s">
        <v>635</v>
      </c>
      <c r="JB13" s="123" t="s">
        <v>635</v>
      </c>
      <c r="JC13" s="123" t="s">
        <v>635</v>
      </c>
      <c r="JD13" s="123" t="s">
        <v>635</v>
      </c>
      <c r="JE13" s="144" t="s">
        <v>635</v>
      </c>
      <c r="JF13" s="144" t="s">
        <v>635</v>
      </c>
      <c r="JG13" s="144" t="s">
        <v>635</v>
      </c>
      <c r="JH13" s="141" t="s">
        <v>635</v>
      </c>
      <c r="JI13" s="141" t="s">
        <v>635</v>
      </c>
      <c r="JJ13" s="141" t="s">
        <v>635</v>
      </c>
      <c r="JK13" s="144" t="s">
        <v>635</v>
      </c>
      <c r="JL13" s="144" t="s">
        <v>635</v>
      </c>
      <c r="JM13" s="144" t="s">
        <v>635</v>
      </c>
      <c r="JN13" s="135" t="s">
        <v>635</v>
      </c>
      <c r="JO13" s="135" t="s">
        <v>635</v>
      </c>
      <c r="JP13" s="135" t="s">
        <v>635</v>
      </c>
      <c r="JQ13" s="144" t="s">
        <v>709</v>
      </c>
      <c r="JR13" s="144" t="s">
        <v>635</v>
      </c>
      <c r="JS13" s="208">
        <v>0</v>
      </c>
      <c r="JT13" s="208">
        <v>1</v>
      </c>
      <c r="JU13" s="145" t="s">
        <v>709</v>
      </c>
      <c r="JV13" s="145" t="s">
        <v>635</v>
      </c>
      <c r="JW13" s="209">
        <v>0</v>
      </c>
      <c r="JX13" s="209">
        <v>1</v>
      </c>
      <c r="JY13" s="141" t="s">
        <v>635</v>
      </c>
      <c r="JZ13" s="141" t="s">
        <v>635</v>
      </c>
      <c r="KA13" s="141" t="s">
        <v>635</v>
      </c>
      <c r="KB13" s="141" t="s">
        <v>635</v>
      </c>
      <c r="KC13" s="128" t="s">
        <v>635</v>
      </c>
      <c r="KD13" s="128" t="s">
        <v>635</v>
      </c>
      <c r="KE13" s="128" t="s">
        <v>635</v>
      </c>
      <c r="KF13" s="128" t="s">
        <v>635</v>
      </c>
      <c r="KG13" s="146" t="s">
        <v>709</v>
      </c>
      <c r="KH13" s="146" t="s">
        <v>635</v>
      </c>
      <c r="KI13" s="166">
        <v>0</v>
      </c>
      <c r="KJ13" s="166">
        <v>1</v>
      </c>
      <c r="KK13" s="147" t="s">
        <v>709</v>
      </c>
      <c r="KL13" s="160" t="s">
        <v>635</v>
      </c>
      <c r="KM13" s="160">
        <v>0</v>
      </c>
      <c r="KN13" s="160">
        <v>1</v>
      </c>
      <c r="KO13" s="148" t="s">
        <v>635</v>
      </c>
      <c r="KP13" s="148" t="s">
        <v>635</v>
      </c>
      <c r="KQ13" s="148" t="s">
        <v>635</v>
      </c>
      <c r="KR13" s="148" t="s">
        <v>635</v>
      </c>
      <c r="KS13" s="149" t="s">
        <v>635</v>
      </c>
      <c r="KT13" s="149" t="s">
        <v>635</v>
      </c>
      <c r="KU13" s="149" t="s">
        <v>635</v>
      </c>
      <c r="KV13" s="149" t="s">
        <v>635</v>
      </c>
      <c r="KW13" s="105" t="s">
        <v>664</v>
      </c>
      <c r="KX13" s="106" t="s">
        <v>710</v>
      </c>
      <c r="KY13" s="106" t="s">
        <v>635</v>
      </c>
      <c r="KZ13" s="150">
        <v>0</v>
      </c>
      <c r="LA13" s="150">
        <v>0</v>
      </c>
      <c r="LB13" s="150">
        <v>0.5</v>
      </c>
      <c r="LC13" s="150">
        <v>0</v>
      </c>
      <c r="LD13" s="150">
        <v>0.5</v>
      </c>
      <c r="LE13" s="150">
        <v>0</v>
      </c>
      <c r="LF13" s="150">
        <v>0</v>
      </c>
      <c r="LG13" s="150">
        <v>0</v>
      </c>
      <c r="LH13" s="151">
        <f t="shared" si="0"/>
        <v>1</v>
      </c>
      <c r="LI13" s="152">
        <v>0</v>
      </c>
      <c r="LJ13" s="152">
        <v>0</v>
      </c>
      <c r="LK13" s="152">
        <v>0.5</v>
      </c>
      <c r="LL13" s="152">
        <v>0</v>
      </c>
      <c r="LM13" s="152">
        <v>0.5</v>
      </c>
      <c r="LN13" s="152">
        <v>0</v>
      </c>
      <c r="LO13" s="152">
        <v>0</v>
      </c>
      <c r="LP13" s="152">
        <v>0</v>
      </c>
      <c r="LQ13" s="153">
        <f t="shared" si="1"/>
        <v>1</v>
      </c>
      <c r="LR13" s="142">
        <v>0</v>
      </c>
      <c r="LS13" s="142">
        <v>0</v>
      </c>
      <c r="LT13" s="142">
        <v>0</v>
      </c>
      <c r="LU13" s="142">
        <v>0</v>
      </c>
      <c r="LV13" s="142">
        <v>0</v>
      </c>
      <c r="LW13" s="142">
        <v>0</v>
      </c>
      <c r="LX13" s="142">
        <v>0</v>
      </c>
      <c r="LY13" s="142">
        <v>0</v>
      </c>
      <c r="LZ13" s="142">
        <v>0</v>
      </c>
      <c r="MA13" s="45" t="s">
        <v>635</v>
      </c>
      <c r="MB13" s="45" t="s">
        <v>635</v>
      </c>
      <c r="MC13" s="45" t="s">
        <v>635</v>
      </c>
      <c r="MD13" s="45" t="s">
        <v>635</v>
      </c>
      <c r="ME13" s="45" t="s">
        <v>635</v>
      </c>
      <c r="MF13" s="45" t="s">
        <v>635</v>
      </c>
      <c r="MG13" s="45" t="s">
        <v>635</v>
      </c>
      <c r="MH13" s="45" t="s">
        <v>635</v>
      </c>
      <c r="MI13" s="44" t="s">
        <v>635</v>
      </c>
      <c r="MJ13" s="155" t="s">
        <v>635</v>
      </c>
      <c r="MK13" s="155" t="s">
        <v>635</v>
      </c>
      <c r="ML13" s="155" t="s">
        <v>635</v>
      </c>
      <c r="MM13" s="155" t="s">
        <v>635</v>
      </c>
      <c r="MN13" s="155" t="s">
        <v>635</v>
      </c>
      <c r="MO13" s="155" t="s">
        <v>635</v>
      </c>
      <c r="MP13" s="155" t="s">
        <v>635</v>
      </c>
      <c r="MQ13" s="155" t="s">
        <v>635</v>
      </c>
      <c r="MR13" s="156" t="s">
        <v>635</v>
      </c>
      <c r="MS13" s="157" t="s">
        <v>635</v>
      </c>
      <c r="MT13" s="157" t="s">
        <v>635</v>
      </c>
      <c r="MU13" s="157" t="s">
        <v>635</v>
      </c>
      <c r="MV13" s="157" t="s">
        <v>635</v>
      </c>
      <c r="MW13" s="157" t="s">
        <v>635</v>
      </c>
      <c r="MX13" s="157" t="s">
        <v>635</v>
      </c>
      <c r="MY13" s="157" t="s">
        <v>635</v>
      </c>
      <c r="MZ13" s="157" t="s">
        <v>635</v>
      </c>
      <c r="NA13" s="157" t="s">
        <v>635</v>
      </c>
      <c r="NB13" s="158">
        <v>0</v>
      </c>
      <c r="NC13" s="158">
        <v>0</v>
      </c>
      <c r="ND13" s="158">
        <v>0</v>
      </c>
      <c r="NE13" s="158">
        <v>0</v>
      </c>
      <c r="NF13" s="158">
        <v>0</v>
      </c>
      <c r="NG13" s="158">
        <v>0</v>
      </c>
      <c r="NH13" s="158">
        <v>0</v>
      </c>
      <c r="NI13" s="158">
        <v>0</v>
      </c>
      <c r="NJ13" s="159">
        <v>0</v>
      </c>
      <c r="NK13" s="160" t="s">
        <v>635</v>
      </c>
      <c r="NL13" s="160" t="s">
        <v>635</v>
      </c>
      <c r="NM13" s="160" t="s">
        <v>635</v>
      </c>
      <c r="NN13" s="160" t="s">
        <v>635</v>
      </c>
      <c r="NO13" s="160" t="s">
        <v>635</v>
      </c>
      <c r="NP13" s="160" t="s">
        <v>635</v>
      </c>
      <c r="NQ13" s="160" t="s">
        <v>635</v>
      </c>
      <c r="NR13" s="160" t="s">
        <v>635</v>
      </c>
      <c r="NS13" s="161" t="s">
        <v>635</v>
      </c>
      <c r="NT13" s="162">
        <v>0</v>
      </c>
      <c r="NU13" s="162">
        <v>0</v>
      </c>
      <c r="NV13" s="162">
        <v>0</v>
      </c>
      <c r="NW13" s="162">
        <v>0</v>
      </c>
      <c r="NX13" s="162">
        <v>0</v>
      </c>
      <c r="NY13" s="162">
        <v>0</v>
      </c>
      <c r="NZ13" s="162">
        <v>0</v>
      </c>
      <c r="OA13" s="162">
        <v>0</v>
      </c>
      <c r="OB13" s="162">
        <v>0</v>
      </c>
      <c r="OC13" s="142" t="s">
        <v>635</v>
      </c>
      <c r="OD13" s="142" t="s">
        <v>635</v>
      </c>
      <c r="OE13" s="142" t="s">
        <v>635</v>
      </c>
      <c r="OF13" s="142" t="s">
        <v>635</v>
      </c>
      <c r="OG13" s="142" t="s">
        <v>635</v>
      </c>
      <c r="OH13" s="142" t="s">
        <v>635</v>
      </c>
      <c r="OI13" s="142" t="s">
        <v>635</v>
      </c>
      <c r="OJ13" s="142" t="s">
        <v>635</v>
      </c>
      <c r="OK13" s="142" t="s">
        <v>635</v>
      </c>
      <c r="OL13" s="45">
        <v>0</v>
      </c>
      <c r="OM13" s="45">
        <v>0</v>
      </c>
      <c r="ON13" s="45">
        <v>0</v>
      </c>
      <c r="OO13" s="45">
        <v>0</v>
      </c>
      <c r="OP13" s="45">
        <v>0</v>
      </c>
      <c r="OQ13" s="45">
        <v>0</v>
      </c>
      <c r="OR13" s="45">
        <v>0</v>
      </c>
      <c r="OS13" s="45">
        <v>0</v>
      </c>
      <c r="OT13" s="44">
        <v>0</v>
      </c>
      <c r="OU13" s="158" t="s">
        <v>635</v>
      </c>
      <c r="OV13" s="158" t="s">
        <v>635</v>
      </c>
      <c r="OW13" s="158" t="s">
        <v>635</v>
      </c>
      <c r="OX13" s="158" t="s">
        <v>635</v>
      </c>
      <c r="OY13" s="158" t="s">
        <v>635</v>
      </c>
      <c r="OZ13" s="158" t="s">
        <v>635</v>
      </c>
      <c r="PA13" s="158" t="s">
        <v>635</v>
      </c>
      <c r="PB13" s="158" t="s">
        <v>635</v>
      </c>
      <c r="PC13" s="159" t="s">
        <v>635</v>
      </c>
      <c r="PD13" s="152" t="s">
        <v>635</v>
      </c>
      <c r="PE13" s="152" t="s">
        <v>635</v>
      </c>
      <c r="PF13" s="152" t="s">
        <v>635</v>
      </c>
      <c r="PG13" s="152" t="s">
        <v>635</v>
      </c>
      <c r="PH13" s="152" t="s">
        <v>635</v>
      </c>
      <c r="PI13" s="152" t="s">
        <v>635</v>
      </c>
      <c r="PJ13" s="152" t="s">
        <v>635</v>
      </c>
      <c r="PK13" s="152" t="s">
        <v>635</v>
      </c>
      <c r="PL13" s="164" t="s">
        <v>635</v>
      </c>
      <c r="PM13" s="158" t="s">
        <v>635</v>
      </c>
      <c r="PN13" s="158" t="s">
        <v>635</v>
      </c>
      <c r="PO13" s="158" t="s">
        <v>635</v>
      </c>
      <c r="PP13" s="158" t="s">
        <v>635</v>
      </c>
      <c r="PQ13" s="158" t="s">
        <v>635</v>
      </c>
      <c r="PR13" s="158" t="s">
        <v>635</v>
      </c>
      <c r="PS13" s="158" t="s">
        <v>635</v>
      </c>
      <c r="PT13" s="158" t="s">
        <v>635</v>
      </c>
      <c r="PU13" s="159" t="s">
        <v>635</v>
      </c>
      <c r="PV13" s="157">
        <v>0</v>
      </c>
      <c r="PW13" s="157">
        <v>0</v>
      </c>
      <c r="PX13" s="157">
        <v>0</v>
      </c>
      <c r="PY13" s="157">
        <v>0</v>
      </c>
      <c r="PZ13" s="157">
        <v>0</v>
      </c>
      <c r="QA13" s="157">
        <v>0</v>
      </c>
      <c r="QB13" s="157">
        <v>0</v>
      </c>
      <c r="QC13" s="157">
        <v>0</v>
      </c>
      <c r="QD13" s="165">
        <v>0</v>
      </c>
      <c r="QE13" s="166" t="s">
        <v>635</v>
      </c>
      <c r="QF13" s="166" t="s">
        <v>635</v>
      </c>
      <c r="QG13" s="166" t="s">
        <v>635</v>
      </c>
      <c r="QH13" s="166" t="s">
        <v>635</v>
      </c>
      <c r="QI13" s="166" t="s">
        <v>635</v>
      </c>
      <c r="QJ13" s="166" t="s">
        <v>635</v>
      </c>
      <c r="QK13" s="166" t="s">
        <v>635</v>
      </c>
      <c r="QL13" s="166" t="s">
        <v>635</v>
      </c>
      <c r="QM13" s="167" t="s">
        <v>635</v>
      </c>
      <c r="QN13" s="120">
        <v>0</v>
      </c>
      <c r="QO13" s="120">
        <v>0</v>
      </c>
      <c r="QP13" s="120">
        <v>0</v>
      </c>
      <c r="QQ13" s="120">
        <v>0</v>
      </c>
      <c r="QR13" s="120">
        <v>0</v>
      </c>
      <c r="QS13" s="120">
        <v>0</v>
      </c>
      <c r="QT13" s="120">
        <v>0</v>
      </c>
      <c r="QU13" s="120">
        <v>0</v>
      </c>
      <c r="QV13" s="168">
        <v>0</v>
      </c>
      <c r="QW13" s="169" t="s">
        <v>635</v>
      </c>
      <c r="QX13" s="169" t="s">
        <v>635</v>
      </c>
      <c r="QY13" s="169" t="s">
        <v>635</v>
      </c>
      <c r="QZ13" s="169" t="s">
        <v>635</v>
      </c>
      <c r="RA13" s="169" t="s">
        <v>635</v>
      </c>
      <c r="RB13" s="169" t="s">
        <v>635</v>
      </c>
      <c r="RC13" s="169" t="s">
        <v>635</v>
      </c>
      <c r="RD13" s="169" t="s">
        <v>635</v>
      </c>
      <c r="RE13" s="170" t="s">
        <v>635</v>
      </c>
      <c r="RF13" s="136" t="s">
        <v>656</v>
      </c>
      <c r="RG13" s="136" t="s">
        <v>743</v>
      </c>
      <c r="RH13" s="136" t="s">
        <v>711</v>
      </c>
      <c r="RI13" s="137" t="s">
        <v>635</v>
      </c>
      <c r="RJ13" s="137" t="s">
        <v>635</v>
      </c>
      <c r="RK13" s="137" t="s">
        <v>635</v>
      </c>
      <c r="RL13" s="105" t="s">
        <v>664</v>
      </c>
      <c r="RM13" s="106" t="s">
        <v>710</v>
      </c>
      <c r="RN13" s="106" t="s">
        <v>635</v>
      </c>
      <c r="RO13" s="171">
        <v>0</v>
      </c>
      <c r="RP13" s="171">
        <v>0</v>
      </c>
      <c r="RQ13" s="171">
        <v>0.5</v>
      </c>
      <c r="RR13" s="171">
        <v>0</v>
      </c>
      <c r="RS13" s="171">
        <v>0.5</v>
      </c>
      <c r="RT13" s="171">
        <v>0</v>
      </c>
      <c r="RU13" s="171">
        <v>0</v>
      </c>
      <c r="RV13" s="171">
        <v>0</v>
      </c>
      <c r="RW13" s="172">
        <f t="shared" si="9"/>
        <v>1</v>
      </c>
      <c r="RX13" s="133" t="s">
        <v>635</v>
      </c>
      <c r="RY13" s="133" t="s">
        <v>635</v>
      </c>
      <c r="RZ13" s="133" t="s">
        <v>635</v>
      </c>
      <c r="SA13" s="133" t="s">
        <v>635</v>
      </c>
      <c r="SB13" s="133" t="s">
        <v>635</v>
      </c>
      <c r="SC13" s="133" t="s">
        <v>635</v>
      </c>
      <c r="SD13" s="133" t="s">
        <v>635</v>
      </c>
      <c r="SE13" s="133" t="s">
        <v>635</v>
      </c>
      <c r="SF13" s="189" t="s">
        <v>635</v>
      </c>
      <c r="SG13" s="132" t="s">
        <v>635</v>
      </c>
      <c r="SH13" s="132" t="s">
        <v>635</v>
      </c>
      <c r="SI13" s="132" t="s">
        <v>635</v>
      </c>
      <c r="SJ13" s="132" t="s">
        <v>635</v>
      </c>
      <c r="SK13" s="132" t="s">
        <v>635</v>
      </c>
      <c r="SL13" s="132" t="s">
        <v>635</v>
      </c>
      <c r="SM13" s="132" t="s">
        <v>635</v>
      </c>
      <c r="SN13" s="132" t="s">
        <v>635</v>
      </c>
      <c r="SO13" s="173" t="s">
        <v>635</v>
      </c>
      <c r="SP13" s="102" t="s">
        <v>635</v>
      </c>
      <c r="SQ13" s="102" t="s">
        <v>635</v>
      </c>
      <c r="SR13" s="102" t="s">
        <v>635</v>
      </c>
      <c r="SS13" s="102" t="s">
        <v>635</v>
      </c>
      <c r="ST13" s="102" t="s">
        <v>635</v>
      </c>
      <c r="SU13" s="102" t="s">
        <v>635</v>
      </c>
      <c r="SV13" s="102" t="s">
        <v>635</v>
      </c>
      <c r="SW13" s="102" t="s">
        <v>635</v>
      </c>
      <c r="SX13" s="174" t="s">
        <v>635</v>
      </c>
      <c r="SY13" s="125" t="s">
        <v>635</v>
      </c>
      <c r="SZ13" s="125" t="s">
        <v>635</v>
      </c>
      <c r="TA13" s="125" t="s">
        <v>635</v>
      </c>
      <c r="TB13" s="125" t="s">
        <v>635</v>
      </c>
      <c r="TC13" s="125" t="s">
        <v>635</v>
      </c>
      <c r="TD13" s="125" t="s">
        <v>635</v>
      </c>
      <c r="TE13" s="125" t="s">
        <v>635</v>
      </c>
      <c r="TF13" s="125" t="s">
        <v>635</v>
      </c>
      <c r="TG13" s="175" t="s">
        <v>635</v>
      </c>
      <c r="TH13" s="203">
        <v>0</v>
      </c>
      <c r="TI13" s="203">
        <v>0</v>
      </c>
      <c r="TJ13" s="203">
        <v>0.5</v>
      </c>
      <c r="TK13" s="203">
        <v>0</v>
      </c>
      <c r="TL13" s="203">
        <v>0.5</v>
      </c>
      <c r="TM13" s="203">
        <v>0</v>
      </c>
      <c r="TN13" s="203">
        <v>0</v>
      </c>
      <c r="TO13" s="203">
        <v>0</v>
      </c>
      <c r="TP13" s="204">
        <f t="shared" si="5"/>
        <v>1</v>
      </c>
      <c r="TQ13" s="210">
        <v>0</v>
      </c>
      <c r="TR13" s="210">
        <v>0</v>
      </c>
      <c r="TS13" s="210">
        <v>0.5</v>
      </c>
      <c r="TT13" s="210">
        <v>0</v>
      </c>
      <c r="TU13" s="210">
        <v>0.5</v>
      </c>
      <c r="TV13" s="210">
        <v>0</v>
      </c>
      <c r="TW13" s="210">
        <v>0</v>
      </c>
      <c r="TX13" s="210">
        <v>0</v>
      </c>
      <c r="TY13" s="211">
        <f t="shared" si="7"/>
        <v>1</v>
      </c>
      <c r="TZ13" s="179" t="s">
        <v>635</v>
      </c>
      <c r="UA13" s="179" t="s">
        <v>635</v>
      </c>
      <c r="UB13" s="179" t="s">
        <v>635</v>
      </c>
      <c r="UC13" s="179" t="s">
        <v>635</v>
      </c>
      <c r="UD13" s="179" t="s">
        <v>635</v>
      </c>
      <c r="UE13" s="179" t="s">
        <v>635</v>
      </c>
      <c r="UF13" s="179" t="s">
        <v>635</v>
      </c>
      <c r="UG13" s="179" t="s">
        <v>635</v>
      </c>
      <c r="UH13" s="180" t="s">
        <v>635</v>
      </c>
      <c r="UI13" s="171">
        <v>0</v>
      </c>
      <c r="UJ13" s="171">
        <v>0</v>
      </c>
      <c r="UK13" s="171">
        <v>0.5</v>
      </c>
      <c r="UL13" s="171">
        <v>0</v>
      </c>
      <c r="UM13" s="171">
        <v>0.5</v>
      </c>
      <c r="UN13" s="171">
        <v>0</v>
      </c>
      <c r="UO13" s="171">
        <v>0</v>
      </c>
      <c r="UP13" s="171">
        <v>0</v>
      </c>
      <c r="UQ13" s="181">
        <f t="shared" si="10"/>
        <v>1</v>
      </c>
      <c r="UR13" s="131" t="s">
        <v>635</v>
      </c>
      <c r="US13" s="131" t="s">
        <v>635</v>
      </c>
      <c r="UT13" s="131" t="s">
        <v>635</v>
      </c>
      <c r="UU13" s="131" t="s">
        <v>635</v>
      </c>
      <c r="UV13" s="131" t="s">
        <v>635</v>
      </c>
      <c r="UW13" s="131" t="s">
        <v>635</v>
      </c>
      <c r="UX13" s="131" t="s">
        <v>635</v>
      </c>
      <c r="UY13" s="131" t="s">
        <v>635</v>
      </c>
      <c r="UZ13" s="182" t="s">
        <v>635</v>
      </c>
      <c r="VA13" s="169" t="s">
        <v>635</v>
      </c>
      <c r="VB13" s="169" t="s">
        <v>635</v>
      </c>
      <c r="VC13" s="169" t="s">
        <v>635</v>
      </c>
      <c r="VD13" s="169" t="s">
        <v>635</v>
      </c>
      <c r="VE13" s="169" t="s">
        <v>635</v>
      </c>
      <c r="VF13" s="169" t="s">
        <v>635</v>
      </c>
      <c r="VG13" s="169" t="s">
        <v>635</v>
      </c>
      <c r="VH13" s="169" t="s">
        <v>635</v>
      </c>
      <c r="VI13" s="183" t="s">
        <v>635</v>
      </c>
      <c r="VJ13" s="177" t="s">
        <v>635</v>
      </c>
      <c r="VK13" s="177" t="s">
        <v>635</v>
      </c>
      <c r="VL13" s="177" t="s">
        <v>635</v>
      </c>
      <c r="VM13" s="177" t="s">
        <v>635</v>
      </c>
      <c r="VN13" s="177" t="s">
        <v>635</v>
      </c>
      <c r="VO13" s="177" t="s">
        <v>635</v>
      </c>
      <c r="VP13" s="177" t="s">
        <v>635</v>
      </c>
      <c r="VQ13" s="177" t="s">
        <v>635</v>
      </c>
      <c r="VR13" s="178" t="s">
        <v>635</v>
      </c>
      <c r="VS13" s="184" t="s">
        <v>635</v>
      </c>
      <c r="VT13" s="184" t="s">
        <v>635</v>
      </c>
      <c r="VU13" s="184" t="s">
        <v>635</v>
      </c>
      <c r="VV13" s="184" t="s">
        <v>635</v>
      </c>
      <c r="VW13" s="184" t="s">
        <v>635</v>
      </c>
      <c r="VX13" s="184" t="s">
        <v>635</v>
      </c>
      <c r="VY13" s="184" t="s">
        <v>635</v>
      </c>
      <c r="VZ13" s="184" t="s">
        <v>635</v>
      </c>
      <c r="WA13" s="185" t="s">
        <v>635</v>
      </c>
      <c r="WB13" s="205">
        <v>0</v>
      </c>
      <c r="WC13" s="205">
        <v>0</v>
      </c>
      <c r="WD13" s="205">
        <v>0.5</v>
      </c>
      <c r="WE13" s="205">
        <v>0</v>
      </c>
      <c r="WF13" s="205">
        <v>0.5</v>
      </c>
      <c r="WG13" s="205">
        <v>0</v>
      </c>
      <c r="WH13" s="205">
        <v>0</v>
      </c>
      <c r="WI13" s="205">
        <v>0</v>
      </c>
      <c r="WJ13" s="206">
        <f t="shared" si="4"/>
        <v>1</v>
      </c>
      <c r="WK13" s="212">
        <v>0</v>
      </c>
      <c r="WL13" s="212">
        <v>0</v>
      </c>
      <c r="WM13" s="212">
        <v>0.5</v>
      </c>
      <c r="WN13" s="212">
        <v>0</v>
      </c>
      <c r="WO13" s="212">
        <v>0.5</v>
      </c>
      <c r="WP13" s="212">
        <v>0</v>
      </c>
      <c r="WQ13" s="212">
        <v>0</v>
      </c>
      <c r="WR13" s="212">
        <v>0</v>
      </c>
      <c r="WS13" s="188">
        <f t="shared" si="8"/>
        <v>1</v>
      </c>
      <c r="WT13" s="133" t="s">
        <v>635</v>
      </c>
      <c r="WU13" s="133" t="s">
        <v>635</v>
      </c>
      <c r="WV13" s="133" t="s">
        <v>635</v>
      </c>
      <c r="WW13" s="133" t="s">
        <v>635</v>
      </c>
      <c r="WX13" s="133" t="s">
        <v>635</v>
      </c>
      <c r="WY13" s="133" t="s">
        <v>635</v>
      </c>
      <c r="WZ13" s="133" t="s">
        <v>635</v>
      </c>
      <c r="XA13" s="133" t="s">
        <v>635</v>
      </c>
      <c r="XB13" s="189" t="s">
        <v>635</v>
      </c>
      <c r="XC13" s="105" t="s">
        <v>665</v>
      </c>
      <c r="XD13" s="105" t="s">
        <v>666</v>
      </c>
      <c r="XE13" s="105" t="s">
        <v>749</v>
      </c>
      <c r="XF13" s="111" t="s">
        <v>750</v>
      </c>
      <c r="XG13" s="190" t="s">
        <v>670</v>
      </c>
      <c r="XH13" s="190" t="s">
        <v>671</v>
      </c>
      <c r="XI13" s="190" t="s">
        <v>672</v>
      </c>
      <c r="XJ13" s="190" t="s">
        <v>673</v>
      </c>
      <c r="XK13" s="190" t="s">
        <v>712</v>
      </c>
      <c r="XL13" s="135" t="s">
        <v>635</v>
      </c>
      <c r="XM13" s="191" t="s">
        <v>667</v>
      </c>
      <c r="XN13" s="191" t="s">
        <v>668</v>
      </c>
      <c r="XO13" s="191" t="s">
        <v>712</v>
      </c>
      <c r="XP13" s="191" t="s">
        <v>635</v>
      </c>
      <c r="XQ13" s="191" t="s">
        <v>635</v>
      </c>
      <c r="XR13" s="191" t="s">
        <v>635</v>
      </c>
      <c r="XS13" s="191" t="s">
        <v>635</v>
      </c>
      <c r="XT13" s="191" t="s">
        <v>635</v>
      </c>
      <c r="XU13" s="192" t="s">
        <v>671</v>
      </c>
      <c r="XV13" s="192" t="s">
        <v>672</v>
      </c>
      <c r="XW13" s="192" t="s">
        <v>673</v>
      </c>
      <c r="XX13" s="192" t="s">
        <v>635</v>
      </c>
      <c r="XY13" s="192" t="s">
        <v>635</v>
      </c>
      <c r="XZ13" s="192" t="s">
        <v>635</v>
      </c>
      <c r="YA13" s="144" t="s">
        <v>667</v>
      </c>
      <c r="YB13" s="144" t="s">
        <v>668</v>
      </c>
      <c r="YC13" s="144" t="s">
        <v>635</v>
      </c>
      <c r="YD13" s="144" t="s">
        <v>635</v>
      </c>
      <c r="YE13" s="144" t="s">
        <v>635</v>
      </c>
      <c r="YF13" s="144" t="s">
        <v>635</v>
      </c>
      <c r="YG13" s="144" t="s">
        <v>635</v>
      </c>
      <c r="YH13" s="111" t="s">
        <v>751</v>
      </c>
      <c r="YI13" s="111" t="s">
        <v>635</v>
      </c>
      <c r="YJ13" s="111" t="s">
        <v>635</v>
      </c>
      <c r="YK13" s="190" t="s">
        <v>858</v>
      </c>
      <c r="YL13" s="190" t="s">
        <v>635</v>
      </c>
      <c r="YM13" s="190" t="s">
        <v>635</v>
      </c>
      <c r="YN13" s="190" t="s">
        <v>635</v>
      </c>
      <c r="YO13" s="190" t="s">
        <v>635</v>
      </c>
      <c r="YP13" s="130" t="s">
        <v>635</v>
      </c>
      <c r="YQ13" s="130" t="s">
        <v>635</v>
      </c>
      <c r="YR13" s="130" t="s">
        <v>635</v>
      </c>
      <c r="YS13" s="130" t="s">
        <v>635</v>
      </c>
      <c r="YT13" s="130" t="s">
        <v>635</v>
      </c>
      <c r="YU13" s="130" t="s">
        <v>635</v>
      </c>
      <c r="YV13" s="112" t="s">
        <v>635</v>
      </c>
      <c r="YW13" s="112" t="s">
        <v>635</v>
      </c>
      <c r="YX13" s="112" t="s">
        <v>635</v>
      </c>
      <c r="YY13" s="112" t="s">
        <v>635</v>
      </c>
      <c r="YZ13" s="105" t="s">
        <v>674</v>
      </c>
      <c r="ZA13" s="105" t="s">
        <v>635</v>
      </c>
      <c r="ZB13" s="126" t="s">
        <v>635</v>
      </c>
      <c r="ZC13" s="126" t="s">
        <v>635</v>
      </c>
      <c r="ZD13" s="126" t="s">
        <v>635</v>
      </c>
      <c r="ZE13" s="126" t="s">
        <v>635</v>
      </c>
      <c r="ZF13" s="126" t="s">
        <v>635</v>
      </c>
      <c r="ZG13" s="125" t="s">
        <v>713</v>
      </c>
      <c r="ZH13" s="125" t="s">
        <v>714</v>
      </c>
      <c r="ZI13" s="125" t="s">
        <v>675</v>
      </c>
      <c r="ZJ13" s="125" t="s">
        <v>676</v>
      </c>
      <c r="ZK13" s="125" t="s">
        <v>678</v>
      </c>
      <c r="ZL13" s="125" t="s">
        <v>635</v>
      </c>
      <c r="ZM13" s="125" t="s">
        <v>635</v>
      </c>
      <c r="ZN13" s="125" t="s">
        <v>635</v>
      </c>
      <c r="ZO13" s="147" t="s">
        <v>635</v>
      </c>
      <c r="ZP13" s="147" t="s">
        <v>635</v>
      </c>
      <c r="ZQ13" s="147" t="s">
        <v>635</v>
      </c>
      <c r="ZR13" s="147" t="s">
        <v>635</v>
      </c>
      <c r="ZS13" s="147" t="s">
        <v>635</v>
      </c>
      <c r="ZT13" s="184" t="s">
        <v>635</v>
      </c>
      <c r="ZU13" s="184">
        <v>3</v>
      </c>
      <c r="ZV13" s="184">
        <v>3.5</v>
      </c>
      <c r="ZW13" s="184" t="s">
        <v>635</v>
      </c>
      <c r="ZX13" s="131">
        <v>0.5</v>
      </c>
      <c r="ZY13" s="131" t="s">
        <v>635</v>
      </c>
      <c r="ZZ13" s="131">
        <v>0.7</v>
      </c>
      <c r="AAA13" s="131" t="s">
        <v>635</v>
      </c>
      <c r="AAB13" s="132" t="s">
        <v>635</v>
      </c>
      <c r="AAC13" s="132" t="s">
        <v>635</v>
      </c>
      <c r="AAD13" s="132" t="s">
        <v>635</v>
      </c>
      <c r="AAE13" s="193" t="s">
        <v>635</v>
      </c>
      <c r="AAF13" s="102" t="s">
        <v>635</v>
      </c>
      <c r="AAG13" s="102">
        <v>5</v>
      </c>
      <c r="AAH13" s="102" t="s">
        <v>635</v>
      </c>
      <c r="AAI13" s="102" t="s">
        <v>635</v>
      </c>
      <c r="AAJ13" s="125" t="s">
        <v>635</v>
      </c>
      <c r="AAK13" s="125">
        <v>0.5</v>
      </c>
      <c r="AAL13" s="125" t="s">
        <v>635</v>
      </c>
      <c r="AAM13" s="125">
        <v>1</v>
      </c>
      <c r="AAN13" s="131" t="s">
        <v>635</v>
      </c>
      <c r="AAO13" s="131">
        <v>2</v>
      </c>
      <c r="AAP13" s="131" t="s">
        <v>635</v>
      </c>
      <c r="AAQ13" s="131">
        <v>3</v>
      </c>
      <c r="AAR13" s="149" t="s">
        <v>635</v>
      </c>
      <c r="AAS13" s="149">
        <v>8</v>
      </c>
      <c r="AAT13" s="149" t="s">
        <v>635</v>
      </c>
      <c r="AAU13" s="149">
        <v>8</v>
      </c>
      <c r="AAV13" s="184">
        <v>3</v>
      </c>
      <c r="AAW13" s="184">
        <v>2</v>
      </c>
      <c r="AAX13" s="184" t="s">
        <v>635</v>
      </c>
      <c r="AAY13" s="184" t="s">
        <v>635</v>
      </c>
      <c r="AAZ13" s="103" t="s">
        <v>632</v>
      </c>
      <c r="ABA13" s="100" t="s">
        <v>1019</v>
      </c>
      <c r="ABB13" s="100" t="s">
        <v>679</v>
      </c>
      <c r="ABC13" s="100" t="s">
        <v>635</v>
      </c>
      <c r="ABD13" s="100" t="s">
        <v>635</v>
      </c>
      <c r="ABE13" s="100" t="s">
        <v>635</v>
      </c>
      <c r="ABF13" s="103" t="s">
        <v>635</v>
      </c>
      <c r="ABG13" s="194">
        <v>70000</v>
      </c>
      <c r="ABH13" s="195" t="s">
        <v>754</v>
      </c>
      <c r="ABI13" s="195" t="s">
        <v>716</v>
      </c>
      <c r="ABJ13" s="195" t="s">
        <v>681</v>
      </c>
      <c r="ABK13" s="195" t="s">
        <v>635</v>
      </c>
      <c r="ABL13" s="177" t="s">
        <v>635</v>
      </c>
      <c r="ABM13" s="177" t="s">
        <v>635</v>
      </c>
      <c r="ABN13" s="177" t="s">
        <v>635</v>
      </c>
      <c r="ABO13" s="195" t="s">
        <v>635</v>
      </c>
      <c r="ABP13" s="112" t="s">
        <v>2234</v>
      </c>
      <c r="ABQ13" s="112" t="s">
        <v>635</v>
      </c>
      <c r="ABR13" s="112" t="s">
        <v>635</v>
      </c>
      <c r="ABS13" s="103" t="s">
        <v>632</v>
      </c>
      <c r="ABT13" s="97" t="s">
        <v>632</v>
      </c>
      <c r="ABU13" s="196" t="s">
        <v>718</v>
      </c>
      <c r="ABV13" s="196" t="s">
        <v>789</v>
      </c>
      <c r="ABW13" s="196" t="s">
        <v>635</v>
      </c>
      <c r="ABX13" s="196" t="s">
        <v>635</v>
      </c>
      <c r="ABY13" s="196" t="s">
        <v>635</v>
      </c>
      <c r="ABZ13" s="196" t="s">
        <v>635</v>
      </c>
      <c r="ACA13" s="196" t="s">
        <v>635</v>
      </c>
      <c r="ACB13" s="97" t="s">
        <v>626</v>
      </c>
      <c r="ACC13" s="97" t="s">
        <v>632</v>
      </c>
      <c r="ACD13" s="112" t="s">
        <v>883</v>
      </c>
      <c r="ACE13" s="112" t="s">
        <v>635</v>
      </c>
      <c r="ACF13" s="112" t="s">
        <v>635</v>
      </c>
      <c r="ACG13" s="112" t="s">
        <v>635</v>
      </c>
      <c r="ACH13" s="277" t="s">
        <v>2235</v>
      </c>
      <c r="ACI13" s="97" t="s">
        <v>2236</v>
      </c>
      <c r="ACJ13" s="97"/>
    </row>
    <row r="14" spans="1:764" ht="15" customHeight="1">
      <c r="A14">
        <v>123</v>
      </c>
      <c r="B14" s="97" t="s">
        <v>2277</v>
      </c>
      <c r="C14" s="97" t="s">
        <v>2278</v>
      </c>
      <c r="D14" s="97" t="s">
        <v>691</v>
      </c>
      <c r="E14" s="107" t="s">
        <v>2279</v>
      </c>
      <c r="F14" s="98" t="s">
        <v>2280</v>
      </c>
      <c r="G14" s="98" t="s">
        <v>2281</v>
      </c>
      <c r="H14" s="99">
        <v>35.923313999999998</v>
      </c>
      <c r="I14" s="99">
        <v>-0.23843200000000001</v>
      </c>
      <c r="J14" s="98" t="s">
        <v>695</v>
      </c>
      <c r="K14" s="98" t="s">
        <v>1011</v>
      </c>
      <c r="L14" s="98" t="s">
        <v>2282</v>
      </c>
      <c r="M14" s="100" t="s">
        <v>2283</v>
      </c>
      <c r="N14" s="101">
        <v>712701159</v>
      </c>
      <c r="O14" s="102">
        <v>0</v>
      </c>
      <c r="P14" s="100">
        <v>-0.23939299999999999</v>
      </c>
      <c r="Q14" s="100">
        <v>35.922521000000003</v>
      </c>
      <c r="R14" s="100">
        <v>2015.5530000000001</v>
      </c>
      <c r="S14" s="100">
        <v>6.8351220000000001</v>
      </c>
      <c r="T14" s="103" t="s">
        <v>626</v>
      </c>
      <c r="U14" s="97" t="s">
        <v>627</v>
      </c>
      <c r="V14" s="97" t="s">
        <v>699</v>
      </c>
      <c r="W14" s="97" t="s">
        <v>627</v>
      </c>
      <c r="X14" s="97" t="s">
        <v>700</v>
      </c>
      <c r="Y14" s="97" t="s">
        <v>701</v>
      </c>
      <c r="Z14" s="103" t="s">
        <v>626</v>
      </c>
      <c r="AA14" s="104" t="s">
        <v>635</v>
      </c>
      <c r="AB14" s="197" t="s">
        <v>635</v>
      </c>
      <c r="AC14" s="104" t="s">
        <v>635</v>
      </c>
      <c r="AD14" s="104" t="s">
        <v>635</v>
      </c>
      <c r="AE14" s="104" t="s">
        <v>635</v>
      </c>
      <c r="AF14" s="103">
        <v>3</v>
      </c>
      <c r="AG14" s="103">
        <v>2</v>
      </c>
      <c r="AH14" s="97" t="s">
        <v>636</v>
      </c>
      <c r="AI14" s="97" t="s">
        <v>638</v>
      </c>
      <c r="AJ14" s="97" t="s">
        <v>639</v>
      </c>
      <c r="AK14" s="97" t="s">
        <v>635</v>
      </c>
      <c r="AL14" s="105" t="s">
        <v>640</v>
      </c>
      <c r="AM14" s="106" t="s">
        <v>635</v>
      </c>
      <c r="AN14" s="106" t="s">
        <v>1555</v>
      </c>
      <c r="AO14" s="106" t="s">
        <v>702</v>
      </c>
      <c r="AP14" s="97" t="s">
        <v>642</v>
      </c>
      <c r="AQ14" s="97" t="s">
        <v>635</v>
      </c>
      <c r="AR14" s="103" t="s">
        <v>773</v>
      </c>
      <c r="AS14" s="107" t="s">
        <v>773</v>
      </c>
      <c r="AT14" s="103" t="s">
        <v>635</v>
      </c>
      <c r="AU14" s="103" t="s">
        <v>635</v>
      </c>
      <c r="AV14" s="106" t="s">
        <v>632</v>
      </c>
      <c r="AW14" s="105" t="s">
        <v>640</v>
      </c>
      <c r="AX14" s="103" t="s">
        <v>702</v>
      </c>
      <c r="AY14" s="106" t="s">
        <v>635</v>
      </c>
      <c r="AZ14" s="107" t="s">
        <v>635</v>
      </c>
      <c r="BA14" s="105" t="s">
        <v>640</v>
      </c>
      <c r="BB14" s="107" t="s">
        <v>702</v>
      </c>
      <c r="BC14" s="106" t="s">
        <v>1555</v>
      </c>
      <c r="BD14" s="103" t="s">
        <v>635</v>
      </c>
      <c r="BE14" s="106" t="s">
        <v>626</v>
      </c>
      <c r="BF14" s="103" t="s">
        <v>635</v>
      </c>
      <c r="BG14" s="103" t="s">
        <v>635</v>
      </c>
      <c r="BH14" s="103" t="s">
        <v>635</v>
      </c>
      <c r="BI14" s="97" t="s">
        <v>640</v>
      </c>
      <c r="BJ14" s="108" t="s">
        <v>643</v>
      </c>
      <c r="BK14" s="108" t="s">
        <v>644</v>
      </c>
      <c r="BL14" s="108" t="s">
        <v>635</v>
      </c>
      <c r="BM14" s="108" t="s">
        <v>635</v>
      </c>
      <c r="BN14" s="108" t="s">
        <v>635</v>
      </c>
      <c r="BO14" s="103" t="s">
        <v>632</v>
      </c>
      <c r="BP14" s="103" t="s">
        <v>702</v>
      </c>
      <c r="BQ14" s="103" t="s">
        <v>1555</v>
      </c>
      <c r="BR14" s="109" t="s">
        <v>645</v>
      </c>
      <c r="BS14" s="109" t="s">
        <v>635</v>
      </c>
      <c r="BT14" s="110" t="s">
        <v>635</v>
      </c>
      <c r="BU14" s="110" t="s">
        <v>635</v>
      </c>
      <c r="BV14" s="109" t="s">
        <v>635</v>
      </c>
      <c r="BW14" s="97" t="s">
        <v>848</v>
      </c>
      <c r="BX14" s="97" t="s">
        <v>848</v>
      </c>
      <c r="BY14" s="97" t="s">
        <v>2284</v>
      </c>
      <c r="BZ14" s="97" t="s">
        <v>705</v>
      </c>
      <c r="CA14" s="111" t="s">
        <v>706</v>
      </c>
      <c r="CB14" s="111" t="s">
        <v>736</v>
      </c>
      <c r="CC14" s="111" t="s">
        <v>737</v>
      </c>
      <c r="CD14" s="106" t="s">
        <v>635</v>
      </c>
      <c r="CE14" s="111" t="s">
        <v>635</v>
      </c>
      <c r="CF14" s="103">
        <v>2</v>
      </c>
      <c r="CG14" s="103">
        <v>3</v>
      </c>
      <c r="CH14" s="112" t="s">
        <v>649</v>
      </c>
      <c r="CI14" s="113" t="s">
        <v>702</v>
      </c>
      <c r="CJ14" s="113" t="s">
        <v>641</v>
      </c>
      <c r="CK14" s="113" t="s">
        <v>1555</v>
      </c>
      <c r="CL14" s="103">
        <v>7</v>
      </c>
      <c r="CM14" s="114">
        <v>250</v>
      </c>
      <c r="CN14" s="103">
        <v>2</v>
      </c>
      <c r="CO14" s="106">
        <v>100</v>
      </c>
      <c r="CP14" s="103">
        <v>7.0000000000000007E-2</v>
      </c>
      <c r="CQ14" s="106">
        <v>110</v>
      </c>
      <c r="CR14" s="103" t="s">
        <v>635</v>
      </c>
      <c r="CS14" s="106" t="s">
        <v>635</v>
      </c>
      <c r="CT14" s="103">
        <v>2</v>
      </c>
      <c r="CU14" s="106">
        <v>100</v>
      </c>
      <c r="CV14" s="103" t="s">
        <v>635</v>
      </c>
      <c r="CW14" s="103" t="s">
        <v>635</v>
      </c>
      <c r="CX14" s="111" t="s">
        <v>650</v>
      </c>
      <c r="CY14" s="106" t="s">
        <v>651</v>
      </c>
      <c r="CZ14" s="115">
        <v>0.85</v>
      </c>
      <c r="DA14" s="115">
        <v>0.15</v>
      </c>
      <c r="DB14" s="116">
        <f>SUM(CZ14:DA14)</f>
        <v>1</v>
      </c>
      <c r="DC14" s="117" t="s">
        <v>651</v>
      </c>
      <c r="DD14" s="118" t="s">
        <v>635</v>
      </c>
      <c r="DE14" s="198">
        <v>0</v>
      </c>
      <c r="DF14" s="198">
        <v>1</v>
      </c>
      <c r="DG14" s="200">
        <f>SUBTOTAL(9,DE14:DF14)</f>
        <v>1</v>
      </c>
      <c r="DH14" s="105" t="s">
        <v>651</v>
      </c>
      <c r="DI14" s="120">
        <v>1</v>
      </c>
      <c r="DJ14" s="121" t="s">
        <v>635</v>
      </c>
      <c r="DK14" s="122" t="s">
        <v>635</v>
      </c>
      <c r="DL14" s="123" t="s">
        <v>651</v>
      </c>
      <c r="DM14" s="155">
        <v>1</v>
      </c>
      <c r="DN14" s="124" t="s">
        <v>635</v>
      </c>
      <c r="DO14" s="124" t="s">
        <v>635</v>
      </c>
      <c r="DP14" s="124" t="s">
        <v>635</v>
      </c>
      <c r="DQ14" s="125">
        <v>0.2</v>
      </c>
      <c r="DR14" s="125">
        <v>6</v>
      </c>
      <c r="DS14" s="125" t="s">
        <v>979</v>
      </c>
      <c r="DT14" s="106" t="s">
        <v>635</v>
      </c>
      <c r="DU14" s="106" t="s">
        <v>635</v>
      </c>
      <c r="DV14" s="106" t="s">
        <v>635</v>
      </c>
      <c r="DW14" s="126" t="s">
        <v>635</v>
      </c>
      <c r="DX14" s="126" t="s">
        <v>635</v>
      </c>
      <c r="DY14" s="126" t="s">
        <v>635</v>
      </c>
      <c r="DZ14" s="97" t="s">
        <v>851</v>
      </c>
      <c r="EA14" s="103" t="s">
        <v>632</v>
      </c>
      <c r="EB14" s="97" t="s">
        <v>707</v>
      </c>
      <c r="EC14" s="103" t="s">
        <v>632</v>
      </c>
      <c r="ED14" s="107" t="s">
        <v>740</v>
      </c>
      <c r="EE14" s="97" t="s">
        <v>741</v>
      </c>
      <c r="EF14" s="127" t="s">
        <v>653</v>
      </c>
      <c r="EG14" s="127" t="s">
        <v>651</v>
      </c>
      <c r="EH14" s="103" t="s">
        <v>653</v>
      </c>
      <c r="EI14" s="97" t="s">
        <v>640</v>
      </c>
      <c r="EJ14" s="97" t="s">
        <v>640</v>
      </c>
      <c r="EK14" s="122">
        <v>6</v>
      </c>
      <c r="EL14" s="122">
        <v>6</v>
      </c>
      <c r="EM14" s="122">
        <v>0.2</v>
      </c>
      <c r="EN14" s="122">
        <v>0.2</v>
      </c>
      <c r="EO14" s="128" t="s">
        <v>635</v>
      </c>
      <c r="EP14" s="128" t="s">
        <v>635</v>
      </c>
      <c r="EQ14" s="128" t="s">
        <v>635</v>
      </c>
      <c r="ER14" s="128" t="s">
        <v>635</v>
      </c>
      <c r="ES14" s="129" t="s">
        <v>635</v>
      </c>
      <c r="ET14" s="129" t="s">
        <v>635</v>
      </c>
      <c r="EU14" s="129" t="s">
        <v>635</v>
      </c>
      <c r="EV14" s="129" t="s">
        <v>635</v>
      </c>
      <c r="EW14" s="97" t="s">
        <v>654</v>
      </c>
      <c r="EX14" s="97" t="s">
        <v>654</v>
      </c>
      <c r="EY14" s="103" t="s">
        <v>805</v>
      </c>
      <c r="EZ14" s="107" t="s">
        <v>1018</v>
      </c>
      <c r="FA14" s="97" t="s">
        <v>742</v>
      </c>
      <c r="FB14" s="130" t="s">
        <v>656</v>
      </c>
      <c r="FC14" s="130" t="s">
        <v>743</v>
      </c>
      <c r="FD14" s="131" t="s">
        <v>708</v>
      </c>
      <c r="FE14" s="131" t="s">
        <v>635</v>
      </c>
      <c r="FF14" s="131" t="s">
        <v>635</v>
      </c>
      <c r="FG14" s="131" t="s">
        <v>635</v>
      </c>
      <c r="FH14" s="131" t="s">
        <v>635</v>
      </c>
      <c r="FI14" s="132">
        <v>2</v>
      </c>
      <c r="FJ14" s="133" t="s">
        <v>635</v>
      </c>
      <c r="FK14" s="103" t="s">
        <v>635</v>
      </c>
      <c r="FL14" s="134" t="s">
        <v>635</v>
      </c>
      <c r="FM14" s="135">
        <v>5</v>
      </c>
      <c r="FN14" s="135" t="s">
        <v>635</v>
      </c>
      <c r="FO14" s="135">
        <v>4</v>
      </c>
      <c r="FP14" s="103" t="s">
        <v>635</v>
      </c>
      <c r="FQ14" s="132">
        <v>40</v>
      </c>
      <c r="FR14" s="133" t="s">
        <v>635</v>
      </c>
      <c r="FS14" s="103" t="s">
        <v>635</v>
      </c>
      <c r="FT14" s="134" t="s">
        <v>635</v>
      </c>
      <c r="FU14" s="135">
        <v>1</v>
      </c>
      <c r="FV14" s="135" t="s">
        <v>635</v>
      </c>
      <c r="FW14" s="131">
        <v>3</v>
      </c>
      <c r="FX14" s="103" t="s">
        <v>635</v>
      </c>
      <c r="FY14" s="100" t="s">
        <v>657</v>
      </c>
      <c r="FZ14" s="102" t="s">
        <v>658</v>
      </c>
      <c r="GA14" s="102">
        <v>5</v>
      </c>
      <c r="GB14" s="102">
        <v>19</v>
      </c>
      <c r="GC14" s="136" t="s">
        <v>658</v>
      </c>
      <c r="GD14" s="137" t="s">
        <v>635</v>
      </c>
      <c r="GE14" s="137">
        <v>0</v>
      </c>
      <c r="GF14" s="137">
        <v>24</v>
      </c>
      <c r="GG14" s="125" t="s">
        <v>635</v>
      </c>
      <c r="GH14" s="125" t="s">
        <v>635</v>
      </c>
      <c r="GI14" s="125" t="s">
        <v>635</v>
      </c>
      <c r="GJ14" s="125" t="s">
        <v>635</v>
      </c>
      <c r="GK14" s="122" t="s">
        <v>635</v>
      </c>
      <c r="GL14" s="122" t="s">
        <v>635</v>
      </c>
      <c r="GM14" s="122" t="s">
        <v>635</v>
      </c>
      <c r="GN14" s="122" t="s">
        <v>635</v>
      </c>
      <c r="GO14" s="135" t="s">
        <v>635</v>
      </c>
      <c r="GP14" s="135" t="s">
        <v>635</v>
      </c>
      <c r="GQ14" s="135" t="s">
        <v>635</v>
      </c>
      <c r="GR14" s="134" t="s">
        <v>635</v>
      </c>
      <c r="GS14" s="134" t="s">
        <v>635</v>
      </c>
      <c r="GT14" s="134" t="s">
        <v>635</v>
      </c>
      <c r="GU14" s="126" t="s">
        <v>635</v>
      </c>
      <c r="GV14" s="126" t="s">
        <v>635</v>
      </c>
      <c r="GW14" s="126" t="s">
        <v>635</v>
      </c>
      <c r="GX14" s="145" t="s">
        <v>635</v>
      </c>
      <c r="GY14" s="145" t="s">
        <v>635</v>
      </c>
      <c r="GZ14" s="145" t="s">
        <v>635</v>
      </c>
      <c r="HA14" s="139" t="s">
        <v>657</v>
      </c>
      <c r="HB14" s="140" t="s">
        <v>658</v>
      </c>
      <c r="HC14" s="123">
        <v>9</v>
      </c>
      <c r="HD14" s="123">
        <v>15</v>
      </c>
      <c r="HE14" s="127" t="s">
        <v>657</v>
      </c>
      <c r="HF14" s="130" t="s">
        <v>658</v>
      </c>
      <c r="HG14" s="131">
        <v>9</v>
      </c>
      <c r="HH14" s="131">
        <v>15</v>
      </c>
      <c r="HI14" s="141" t="s">
        <v>635</v>
      </c>
      <c r="HJ14" s="141" t="s">
        <v>635</v>
      </c>
      <c r="HK14" s="141" t="s">
        <v>635</v>
      </c>
      <c r="HL14" s="141" t="s">
        <v>635</v>
      </c>
      <c r="HM14" s="131" t="s">
        <v>635</v>
      </c>
      <c r="HN14" s="131" t="s">
        <v>635</v>
      </c>
      <c r="HO14" s="131" t="s">
        <v>635</v>
      </c>
      <c r="HP14" s="131" t="s">
        <v>635</v>
      </c>
      <c r="HQ14" s="106" t="s">
        <v>657</v>
      </c>
      <c r="HR14" s="106" t="s">
        <v>658</v>
      </c>
      <c r="HS14" s="106">
        <v>5</v>
      </c>
      <c r="HT14" s="106">
        <v>19</v>
      </c>
      <c r="HU14" s="132" t="s">
        <v>658</v>
      </c>
      <c r="HV14" s="132" t="s">
        <v>635</v>
      </c>
      <c r="HW14" s="132">
        <v>0</v>
      </c>
      <c r="HX14" s="132">
        <v>24</v>
      </c>
      <c r="HY14" s="118" t="s">
        <v>635</v>
      </c>
      <c r="HZ14" s="118" t="s">
        <v>635</v>
      </c>
      <c r="IA14" s="118" t="s">
        <v>635</v>
      </c>
      <c r="IB14" s="118" t="s">
        <v>635</v>
      </c>
      <c r="IC14" s="125" t="s">
        <v>635</v>
      </c>
      <c r="ID14" s="125" t="s">
        <v>635</v>
      </c>
      <c r="IE14" s="125" t="s">
        <v>635</v>
      </c>
      <c r="IF14" s="125" t="s">
        <v>635</v>
      </c>
      <c r="IG14" s="105" t="s">
        <v>807</v>
      </c>
      <c r="IH14" s="105" t="s">
        <v>783</v>
      </c>
      <c r="II14" s="105" t="s">
        <v>635</v>
      </c>
      <c r="IJ14" s="105" t="s">
        <v>635</v>
      </c>
      <c r="IK14" s="105" t="s">
        <v>635</v>
      </c>
      <c r="IL14" s="105" t="s">
        <v>635</v>
      </c>
      <c r="IM14" s="105" t="s">
        <v>635</v>
      </c>
      <c r="IN14" s="105" t="s">
        <v>635</v>
      </c>
      <c r="IO14" s="105" t="s">
        <v>635</v>
      </c>
      <c r="IP14" s="103">
        <v>2</v>
      </c>
      <c r="IQ14" s="102" t="s">
        <v>709</v>
      </c>
      <c r="IR14" s="102" t="s">
        <v>635</v>
      </c>
      <c r="IS14" s="142">
        <v>0</v>
      </c>
      <c r="IT14" s="142">
        <v>1</v>
      </c>
      <c r="IU14" s="128" t="s">
        <v>635</v>
      </c>
      <c r="IV14" s="128" t="s">
        <v>635</v>
      </c>
      <c r="IW14" s="143" t="s">
        <v>635</v>
      </c>
      <c r="IX14" s="143" t="s">
        <v>635</v>
      </c>
      <c r="IY14" s="124" t="s">
        <v>635</v>
      </c>
      <c r="IZ14" s="124" t="s">
        <v>635</v>
      </c>
      <c r="JA14" s="124" t="s">
        <v>635</v>
      </c>
      <c r="JB14" s="123" t="s">
        <v>635</v>
      </c>
      <c r="JC14" s="123" t="s">
        <v>635</v>
      </c>
      <c r="JD14" s="123" t="s">
        <v>635</v>
      </c>
      <c r="JE14" s="144" t="s">
        <v>635</v>
      </c>
      <c r="JF14" s="144" t="s">
        <v>635</v>
      </c>
      <c r="JG14" s="144" t="s">
        <v>635</v>
      </c>
      <c r="JH14" s="141" t="s">
        <v>635</v>
      </c>
      <c r="JI14" s="141" t="s">
        <v>635</v>
      </c>
      <c r="JJ14" s="141" t="s">
        <v>635</v>
      </c>
      <c r="JK14" s="144" t="s">
        <v>635</v>
      </c>
      <c r="JL14" s="144" t="s">
        <v>635</v>
      </c>
      <c r="JM14" s="144" t="s">
        <v>635</v>
      </c>
      <c r="JN14" s="135" t="s">
        <v>635</v>
      </c>
      <c r="JO14" s="135" t="s">
        <v>635</v>
      </c>
      <c r="JP14" s="135" t="s">
        <v>635</v>
      </c>
      <c r="JQ14" s="144" t="s">
        <v>709</v>
      </c>
      <c r="JR14" s="144" t="s">
        <v>635</v>
      </c>
      <c r="JS14" s="208">
        <v>0</v>
      </c>
      <c r="JT14" s="208">
        <v>1</v>
      </c>
      <c r="JU14" s="145" t="s">
        <v>709</v>
      </c>
      <c r="JV14" s="145" t="s">
        <v>635</v>
      </c>
      <c r="JW14" s="209">
        <v>0</v>
      </c>
      <c r="JX14" s="209">
        <v>1</v>
      </c>
      <c r="JY14" s="141" t="s">
        <v>635</v>
      </c>
      <c r="JZ14" s="141" t="s">
        <v>635</v>
      </c>
      <c r="KA14" s="141" t="s">
        <v>635</v>
      </c>
      <c r="KB14" s="141" t="s">
        <v>635</v>
      </c>
      <c r="KC14" s="128" t="s">
        <v>635</v>
      </c>
      <c r="KD14" s="128" t="s">
        <v>635</v>
      </c>
      <c r="KE14" s="128" t="s">
        <v>635</v>
      </c>
      <c r="KF14" s="128" t="s">
        <v>635</v>
      </c>
      <c r="KG14" s="146" t="s">
        <v>709</v>
      </c>
      <c r="KH14" s="146" t="s">
        <v>635</v>
      </c>
      <c r="KI14" s="166">
        <v>0</v>
      </c>
      <c r="KJ14" s="166">
        <v>1</v>
      </c>
      <c r="KK14" s="147" t="s">
        <v>635</v>
      </c>
      <c r="KL14" s="147" t="s">
        <v>635</v>
      </c>
      <c r="KM14" s="160" t="s">
        <v>635</v>
      </c>
      <c r="KN14" s="160" t="s">
        <v>635</v>
      </c>
      <c r="KO14" s="148" t="s">
        <v>635</v>
      </c>
      <c r="KP14" s="148" t="s">
        <v>635</v>
      </c>
      <c r="KQ14" s="148" t="s">
        <v>635</v>
      </c>
      <c r="KR14" s="148" t="s">
        <v>635</v>
      </c>
      <c r="KS14" s="149" t="s">
        <v>635</v>
      </c>
      <c r="KT14" s="149" t="s">
        <v>635</v>
      </c>
      <c r="KU14" s="149" t="s">
        <v>635</v>
      </c>
      <c r="KV14" s="149" t="s">
        <v>635</v>
      </c>
      <c r="KW14" s="105" t="s">
        <v>664</v>
      </c>
      <c r="KX14" s="106" t="s">
        <v>857</v>
      </c>
      <c r="KY14" s="106" t="s">
        <v>635</v>
      </c>
      <c r="KZ14" s="150">
        <v>0</v>
      </c>
      <c r="LA14" s="150">
        <v>0</v>
      </c>
      <c r="LB14" s="150">
        <v>0</v>
      </c>
      <c r="LC14" s="150">
        <v>0</v>
      </c>
      <c r="LD14" s="150">
        <v>0.5</v>
      </c>
      <c r="LE14" s="150">
        <v>0</v>
      </c>
      <c r="LF14" s="150">
        <v>0</v>
      </c>
      <c r="LG14" s="150">
        <v>0.5</v>
      </c>
      <c r="LH14" s="151">
        <f t="shared" si="0"/>
        <v>1</v>
      </c>
      <c r="LI14" s="152">
        <v>0</v>
      </c>
      <c r="LJ14" s="152">
        <v>0</v>
      </c>
      <c r="LK14" s="152">
        <v>0</v>
      </c>
      <c r="LL14" s="152">
        <v>0</v>
      </c>
      <c r="LM14" s="152">
        <v>0.5</v>
      </c>
      <c r="LN14" s="152">
        <v>0</v>
      </c>
      <c r="LO14" s="152">
        <v>0</v>
      </c>
      <c r="LP14" s="152">
        <v>0.5</v>
      </c>
      <c r="LQ14" s="153">
        <f t="shared" si="1"/>
        <v>1</v>
      </c>
      <c r="LR14" s="142">
        <v>0</v>
      </c>
      <c r="LS14" s="142">
        <v>0</v>
      </c>
      <c r="LT14" s="142">
        <v>0</v>
      </c>
      <c r="LU14" s="142">
        <v>0</v>
      </c>
      <c r="LV14" s="142">
        <v>0</v>
      </c>
      <c r="LW14" s="142">
        <v>0</v>
      </c>
      <c r="LX14" s="142">
        <v>0</v>
      </c>
      <c r="LY14" s="142">
        <v>0</v>
      </c>
      <c r="LZ14" s="142">
        <v>0</v>
      </c>
      <c r="MA14" s="45" t="s">
        <v>635</v>
      </c>
      <c r="MB14" s="45" t="s">
        <v>635</v>
      </c>
      <c r="MC14" s="45" t="s">
        <v>635</v>
      </c>
      <c r="MD14" s="45" t="s">
        <v>635</v>
      </c>
      <c r="ME14" s="45" t="s">
        <v>635</v>
      </c>
      <c r="MF14" s="45" t="s">
        <v>635</v>
      </c>
      <c r="MG14" s="45" t="s">
        <v>635</v>
      </c>
      <c r="MH14" s="45" t="s">
        <v>635</v>
      </c>
      <c r="MI14" s="44" t="s">
        <v>635</v>
      </c>
      <c r="MJ14" s="155" t="s">
        <v>635</v>
      </c>
      <c r="MK14" s="155" t="s">
        <v>635</v>
      </c>
      <c r="ML14" s="155" t="s">
        <v>635</v>
      </c>
      <c r="MM14" s="155" t="s">
        <v>635</v>
      </c>
      <c r="MN14" s="155" t="s">
        <v>635</v>
      </c>
      <c r="MO14" s="155" t="s">
        <v>635</v>
      </c>
      <c r="MP14" s="155" t="s">
        <v>635</v>
      </c>
      <c r="MQ14" s="155" t="s">
        <v>635</v>
      </c>
      <c r="MR14" s="156" t="s">
        <v>635</v>
      </c>
      <c r="MS14" s="157" t="s">
        <v>635</v>
      </c>
      <c r="MT14" s="157" t="s">
        <v>635</v>
      </c>
      <c r="MU14" s="157" t="s">
        <v>635</v>
      </c>
      <c r="MV14" s="157" t="s">
        <v>635</v>
      </c>
      <c r="MW14" s="157" t="s">
        <v>635</v>
      </c>
      <c r="MX14" s="157" t="s">
        <v>635</v>
      </c>
      <c r="MY14" s="157" t="s">
        <v>635</v>
      </c>
      <c r="MZ14" s="157" t="s">
        <v>635</v>
      </c>
      <c r="NA14" s="157" t="s">
        <v>635</v>
      </c>
      <c r="NB14" s="158">
        <v>0</v>
      </c>
      <c r="NC14" s="158">
        <v>0</v>
      </c>
      <c r="ND14" s="158">
        <v>0</v>
      </c>
      <c r="NE14" s="158">
        <v>0</v>
      </c>
      <c r="NF14" s="158">
        <v>0</v>
      </c>
      <c r="NG14" s="158">
        <v>0</v>
      </c>
      <c r="NH14" s="158">
        <v>0</v>
      </c>
      <c r="NI14" s="158">
        <v>0</v>
      </c>
      <c r="NJ14" s="159">
        <v>0</v>
      </c>
      <c r="NK14" s="160" t="s">
        <v>635</v>
      </c>
      <c r="NL14" s="160" t="s">
        <v>635</v>
      </c>
      <c r="NM14" s="160" t="s">
        <v>635</v>
      </c>
      <c r="NN14" s="160" t="s">
        <v>635</v>
      </c>
      <c r="NO14" s="160" t="s">
        <v>635</v>
      </c>
      <c r="NP14" s="160" t="s">
        <v>635</v>
      </c>
      <c r="NQ14" s="160" t="s">
        <v>635</v>
      </c>
      <c r="NR14" s="160" t="s">
        <v>635</v>
      </c>
      <c r="NS14" s="161" t="s">
        <v>635</v>
      </c>
      <c r="NT14" s="162">
        <v>0</v>
      </c>
      <c r="NU14" s="162">
        <v>0</v>
      </c>
      <c r="NV14" s="162">
        <v>0</v>
      </c>
      <c r="NW14" s="162">
        <v>0</v>
      </c>
      <c r="NX14" s="162">
        <v>0</v>
      </c>
      <c r="NY14" s="162">
        <v>0</v>
      </c>
      <c r="NZ14" s="162">
        <v>0</v>
      </c>
      <c r="OA14" s="162">
        <v>0</v>
      </c>
      <c r="OB14" s="162">
        <v>0</v>
      </c>
      <c r="OC14" s="142" t="s">
        <v>635</v>
      </c>
      <c r="OD14" s="142" t="s">
        <v>635</v>
      </c>
      <c r="OE14" s="142" t="s">
        <v>635</v>
      </c>
      <c r="OF14" s="142" t="s">
        <v>635</v>
      </c>
      <c r="OG14" s="142" t="s">
        <v>635</v>
      </c>
      <c r="OH14" s="142" t="s">
        <v>635</v>
      </c>
      <c r="OI14" s="142" t="s">
        <v>635</v>
      </c>
      <c r="OJ14" s="142" t="s">
        <v>635</v>
      </c>
      <c r="OK14" s="142" t="s">
        <v>635</v>
      </c>
      <c r="OL14" s="45">
        <v>0</v>
      </c>
      <c r="OM14" s="45">
        <v>0</v>
      </c>
      <c r="ON14" s="45">
        <v>0</v>
      </c>
      <c r="OO14" s="45">
        <v>0</v>
      </c>
      <c r="OP14" s="45">
        <v>0</v>
      </c>
      <c r="OQ14" s="45">
        <v>0</v>
      </c>
      <c r="OR14" s="45">
        <v>0</v>
      </c>
      <c r="OS14" s="45">
        <v>0</v>
      </c>
      <c r="OT14" s="44">
        <v>0</v>
      </c>
      <c r="OU14" s="158" t="s">
        <v>635</v>
      </c>
      <c r="OV14" s="158" t="s">
        <v>635</v>
      </c>
      <c r="OW14" s="158" t="s">
        <v>635</v>
      </c>
      <c r="OX14" s="158" t="s">
        <v>635</v>
      </c>
      <c r="OY14" s="158" t="s">
        <v>635</v>
      </c>
      <c r="OZ14" s="158" t="s">
        <v>635</v>
      </c>
      <c r="PA14" s="158" t="s">
        <v>635</v>
      </c>
      <c r="PB14" s="158" t="s">
        <v>635</v>
      </c>
      <c r="PC14" s="159" t="s">
        <v>635</v>
      </c>
      <c r="PD14" s="152" t="s">
        <v>635</v>
      </c>
      <c r="PE14" s="152" t="s">
        <v>635</v>
      </c>
      <c r="PF14" s="152" t="s">
        <v>635</v>
      </c>
      <c r="PG14" s="152" t="s">
        <v>635</v>
      </c>
      <c r="PH14" s="152" t="s">
        <v>635</v>
      </c>
      <c r="PI14" s="152" t="s">
        <v>635</v>
      </c>
      <c r="PJ14" s="152" t="s">
        <v>635</v>
      </c>
      <c r="PK14" s="152" t="s">
        <v>635</v>
      </c>
      <c r="PL14" s="164" t="s">
        <v>635</v>
      </c>
      <c r="PM14" s="158" t="s">
        <v>635</v>
      </c>
      <c r="PN14" s="158" t="s">
        <v>635</v>
      </c>
      <c r="PO14" s="158" t="s">
        <v>635</v>
      </c>
      <c r="PP14" s="158" t="s">
        <v>635</v>
      </c>
      <c r="PQ14" s="158" t="s">
        <v>635</v>
      </c>
      <c r="PR14" s="158" t="s">
        <v>635</v>
      </c>
      <c r="PS14" s="158" t="s">
        <v>635</v>
      </c>
      <c r="PT14" s="158" t="s">
        <v>635</v>
      </c>
      <c r="PU14" s="159" t="s">
        <v>635</v>
      </c>
      <c r="PV14" s="157">
        <v>0</v>
      </c>
      <c r="PW14" s="157">
        <v>0</v>
      </c>
      <c r="PX14" s="157">
        <v>0</v>
      </c>
      <c r="PY14" s="157">
        <v>0</v>
      </c>
      <c r="PZ14" s="157">
        <v>0</v>
      </c>
      <c r="QA14" s="157">
        <v>0</v>
      </c>
      <c r="QB14" s="157">
        <v>0</v>
      </c>
      <c r="QC14" s="157">
        <v>0</v>
      </c>
      <c r="QD14" s="165">
        <v>0</v>
      </c>
      <c r="QE14" s="166" t="s">
        <v>635</v>
      </c>
      <c r="QF14" s="166" t="s">
        <v>635</v>
      </c>
      <c r="QG14" s="166" t="s">
        <v>635</v>
      </c>
      <c r="QH14" s="166" t="s">
        <v>635</v>
      </c>
      <c r="QI14" s="166" t="s">
        <v>635</v>
      </c>
      <c r="QJ14" s="166" t="s">
        <v>635</v>
      </c>
      <c r="QK14" s="166" t="s">
        <v>635</v>
      </c>
      <c r="QL14" s="166" t="s">
        <v>635</v>
      </c>
      <c r="QM14" s="167" t="s">
        <v>635</v>
      </c>
      <c r="QN14" s="120">
        <v>0</v>
      </c>
      <c r="QO14" s="120">
        <v>0</v>
      </c>
      <c r="QP14" s="120">
        <v>0</v>
      </c>
      <c r="QQ14" s="120">
        <v>0</v>
      </c>
      <c r="QR14" s="120">
        <v>0</v>
      </c>
      <c r="QS14" s="120">
        <v>0</v>
      </c>
      <c r="QT14" s="120">
        <v>0</v>
      </c>
      <c r="QU14" s="120">
        <v>0</v>
      </c>
      <c r="QV14" s="168">
        <v>0</v>
      </c>
      <c r="QW14" s="169" t="s">
        <v>635</v>
      </c>
      <c r="QX14" s="169" t="s">
        <v>635</v>
      </c>
      <c r="QY14" s="169" t="s">
        <v>635</v>
      </c>
      <c r="QZ14" s="169" t="s">
        <v>635</v>
      </c>
      <c r="RA14" s="169" t="s">
        <v>635</v>
      </c>
      <c r="RB14" s="169" t="s">
        <v>635</v>
      </c>
      <c r="RC14" s="169" t="s">
        <v>635</v>
      </c>
      <c r="RD14" s="169" t="s">
        <v>635</v>
      </c>
      <c r="RE14" s="170" t="s">
        <v>635</v>
      </c>
      <c r="RF14" s="136" t="s">
        <v>656</v>
      </c>
      <c r="RG14" s="136" t="s">
        <v>743</v>
      </c>
      <c r="RH14" s="136" t="s">
        <v>711</v>
      </c>
      <c r="RI14" s="137" t="s">
        <v>635</v>
      </c>
      <c r="RJ14" s="137" t="s">
        <v>635</v>
      </c>
      <c r="RK14" s="137" t="s">
        <v>635</v>
      </c>
      <c r="RL14" s="105" t="s">
        <v>664</v>
      </c>
      <c r="RM14" s="106" t="s">
        <v>857</v>
      </c>
      <c r="RN14" s="106" t="s">
        <v>635</v>
      </c>
      <c r="RO14" s="171">
        <v>0</v>
      </c>
      <c r="RP14" s="171">
        <v>0</v>
      </c>
      <c r="RQ14" s="171">
        <v>0</v>
      </c>
      <c r="RR14" s="171">
        <v>0</v>
      </c>
      <c r="RS14" s="171">
        <v>0.5</v>
      </c>
      <c r="RT14" s="171">
        <v>0</v>
      </c>
      <c r="RU14" s="171">
        <v>0</v>
      </c>
      <c r="RV14" s="171">
        <v>0.5</v>
      </c>
      <c r="RW14" s="172">
        <f t="shared" si="9"/>
        <v>1</v>
      </c>
      <c r="RX14" s="133" t="s">
        <v>635</v>
      </c>
      <c r="RY14" s="133" t="s">
        <v>635</v>
      </c>
      <c r="RZ14" s="133" t="s">
        <v>635</v>
      </c>
      <c r="SA14" s="133" t="s">
        <v>635</v>
      </c>
      <c r="SB14" s="133" t="s">
        <v>635</v>
      </c>
      <c r="SC14" s="133" t="s">
        <v>635</v>
      </c>
      <c r="SD14" s="133" t="s">
        <v>635</v>
      </c>
      <c r="SE14" s="133" t="s">
        <v>635</v>
      </c>
      <c r="SF14" s="189" t="s">
        <v>635</v>
      </c>
      <c r="SG14" s="132" t="s">
        <v>635</v>
      </c>
      <c r="SH14" s="132" t="s">
        <v>635</v>
      </c>
      <c r="SI14" s="132" t="s">
        <v>635</v>
      </c>
      <c r="SJ14" s="132" t="s">
        <v>635</v>
      </c>
      <c r="SK14" s="132" t="s">
        <v>635</v>
      </c>
      <c r="SL14" s="132" t="s">
        <v>635</v>
      </c>
      <c r="SM14" s="132" t="s">
        <v>635</v>
      </c>
      <c r="SN14" s="132" t="s">
        <v>635</v>
      </c>
      <c r="SO14" s="173" t="s">
        <v>635</v>
      </c>
      <c r="SP14" s="102" t="s">
        <v>635</v>
      </c>
      <c r="SQ14" s="102" t="s">
        <v>635</v>
      </c>
      <c r="SR14" s="102" t="s">
        <v>635</v>
      </c>
      <c r="SS14" s="102" t="s">
        <v>635</v>
      </c>
      <c r="ST14" s="102" t="s">
        <v>635</v>
      </c>
      <c r="SU14" s="102" t="s">
        <v>635</v>
      </c>
      <c r="SV14" s="102" t="s">
        <v>635</v>
      </c>
      <c r="SW14" s="102" t="s">
        <v>635</v>
      </c>
      <c r="SX14" s="174" t="s">
        <v>635</v>
      </c>
      <c r="SY14" s="125" t="s">
        <v>635</v>
      </c>
      <c r="SZ14" s="125" t="s">
        <v>635</v>
      </c>
      <c r="TA14" s="125" t="s">
        <v>635</v>
      </c>
      <c r="TB14" s="125" t="s">
        <v>635</v>
      </c>
      <c r="TC14" s="125" t="s">
        <v>635</v>
      </c>
      <c r="TD14" s="125" t="s">
        <v>635</v>
      </c>
      <c r="TE14" s="125" t="s">
        <v>635</v>
      </c>
      <c r="TF14" s="125" t="s">
        <v>635</v>
      </c>
      <c r="TG14" s="175" t="s">
        <v>635</v>
      </c>
      <c r="TH14" s="256">
        <v>0</v>
      </c>
      <c r="TI14" s="256">
        <v>0</v>
      </c>
      <c r="TJ14" s="256">
        <v>0</v>
      </c>
      <c r="TK14" s="256">
        <v>0</v>
      </c>
      <c r="TL14" s="256">
        <v>0.5</v>
      </c>
      <c r="TM14" s="256">
        <v>0</v>
      </c>
      <c r="TN14" s="256">
        <v>0</v>
      </c>
      <c r="TO14" s="256">
        <v>0.5</v>
      </c>
      <c r="TP14" s="204">
        <f t="shared" si="5"/>
        <v>1</v>
      </c>
      <c r="TQ14" s="210">
        <v>0</v>
      </c>
      <c r="TR14" s="210">
        <v>0</v>
      </c>
      <c r="TS14" s="210">
        <v>0</v>
      </c>
      <c r="TT14" s="210">
        <v>0</v>
      </c>
      <c r="TU14" s="210">
        <v>0.5</v>
      </c>
      <c r="TV14" s="210">
        <v>0</v>
      </c>
      <c r="TW14" s="210">
        <v>0</v>
      </c>
      <c r="TX14" s="210">
        <v>0.5</v>
      </c>
      <c r="TY14" s="211">
        <f t="shared" si="7"/>
        <v>1</v>
      </c>
      <c r="TZ14" s="179" t="s">
        <v>635</v>
      </c>
      <c r="UA14" s="179" t="s">
        <v>635</v>
      </c>
      <c r="UB14" s="179" t="s">
        <v>635</v>
      </c>
      <c r="UC14" s="179" t="s">
        <v>635</v>
      </c>
      <c r="UD14" s="179" t="s">
        <v>635</v>
      </c>
      <c r="UE14" s="179" t="s">
        <v>635</v>
      </c>
      <c r="UF14" s="179" t="s">
        <v>635</v>
      </c>
      <c r="UG14" s="179" t="s">
        <v>635</v>
      </c>
      <c r="UH14" s="180" t="s">
        <v>635</v>
      </c>
      <c r="UI14" s="171">
        <v>0</v>
      </c>
      <c r="UJ14" s="171">
        <v>0</v>
      </c>
      <c r="UK14" s="171">
        <v>0</v>
      </c>
      <c r="UL14" s="171">
        <v>0</v>
      </c>
      <c r="UM14" s="171">
        <v>0.5</v>
      </c>
      <c r="UN14" s="171">
        <v>0</v>
      </c>
      <c r="UO14" s="171">
        <v>0</v>
      </c>
      <c r="UP14" s="171">
        <v>0.5</v>
      </c>
      <c r="UQ14" s="181">
        <f t="shared" si="10"/>
        <v>1</v>
      </c>
      <c r="UR14" s="131" t="s">
        <v>635</v>
      </c>
      <c r="US14" s="131" t="s">
        <v>635</v>
      </c>
      <c r="UT14" s="131" t="s">
        <v>635</v>
      </c>
      <c r="UU14" s="131" t="s">
        <v>635</v>
      </c>
      <c r="UV14" s="131" t="s">
        <v>635</v>
      </c>
      <c r="UW14" s="131" t="s">
        <v>635</v>
      </c>
      <c r="UX14" s="131" t="s">
        <v>635</v>
      </c>
      <c r="UY14" s="131" t="s">
        <v>635</v>
      </c>
      <c r="UZ14" s="182" t="s">
        <v>635</v>
      </c>
      <c r="VA14" s="169" t="s">
        <v>635</v>
      </c>
      <c r="VB14" s="169" t="s">
        <v>635</v>
      </c>
      <c r="VC14" s="169" t="s">
        <v>635</v>
      </c>
      <c r="VD14" s="169" t="s">
        <v>635</v>
      </c>
      <c r="VE14" s="169" t="s">
        <v>635</v>
      </c>
      <c r="VF14" s="169" t="s">
        <v>635</v>
      </c>
      <c r="VG14" s="169" t="s">
        <v>635</v>
      </c>
      <c r="VH14" s="169" t="s">
        <v>635</v>
      </c>
      <c r="VI14" s="183" t="s">
        <v>635</v>
      </c>
      <c r="VJ14" s="177" t="s">
        <v>635</v>
      </c>
      <c r="VK14" s="177" t="s">
        <v>635</v>
      </c>
      <c r="VL14" s="177" t="s">
        <v>635</v>
      </c>
      <c r="VM14" s="177" t="s">
        <v>635</v>
      </c>
      <c r="VN14" s="177" t="s">
        <v>635</v>
      </c>
      <c r="VO14" s="177" t="s">
        <v>635</v>
      </c>
      <c r="VP14" s="177" t="s">
        <v>635</v>
      </c>
      <c r="VQ14" s="177" t="s">
        <v>635</v>
      </c>
      <c r="VR14" s="178" t="s">
        <v>635</v>
      </c>
      <c r="VS14" s="184" t="s">
        <v>635</v>
      </c>
      <c r="VT14" s="184" t="s">
        <v>635</v>
      </c>
      <c r="VU14" s="184" t="s">
        <v>635</v>
      </c>
      <c r="VV14" s="184" t="s">
        <v>635</v>
      </c>
      <c r="VW14" s="184" t="s">
        <v>635</v>
      </c>
      <c r="VX14" s="184" t="s">
        <v>635</v>
      </c>
      <c r="VY14" s="184" t="s">
        <v>635</v>
      </c>
      <c r="VZ14" s="184" t="s">
        <v>635</v>
      </c>
      <c r="WA14" s="185" t="s">
        <v>635</v>
      </c>
      <c r="WB14" s="205">
        <v>0</v>
      </c>
      <c r="WC14" s="205">
        <v>0</v>
      </c>
      <c r="WD14" s="205">
        <v>0</v>
      </c>
      <c r="WE14" s="205">
        <v>0</v>
      </c>
      <c r="WF14" s="205">
        <v>0.5</v>
      </c>
      <c r="WG14" s="205">
        <v>0</v>
      </c>
      <c r="WH14" s="205">
        <v>0</v>
      </c>
      <c r="WI14" s="205">
        <v>0.5</v>
      </c>
      <c r="WJ14" s="206">
        <f t="shared" si="4"/>
        <v>1</v>
      </c>
      <c r="WK14" s="212">
        <v>0</v>
      </c>
      <c r="WL14" s="212">
        <v>0</v>
      </c>
      <c r="WM14" s="212">
        <v>0</v>
      </c>
      <c r="WN14" s="212">
        <v>0</v>
      </c>
      <c r="WO14" s="212">
        <v>0.5</v>
      </c>
      <c r="WP14" s="212">
        <v>0</v>
      </c>
      <c r="WQ14" s="212">
        <v>0</v>
      </c>
      <c r="WR14" s="212">
        <v>0.5</v>
      </c>
      <c r="WS14" s="188">
        <f t="shared" si="8"/>
        <v>1</v>
      </c>
      <c r="WT14" s="133" t="s">
        <v>635</v>
      </c>
      <c r="WU14" s="133" t="s">
        <v>635</v>
      </c>
      <c r="WV14" s="133" t="s">
        <v>635</v>
      </c>
      <c r="WW14" s="133" t="s">
        <v>635</v>
      </c>
      <c r="WX14" s="133" t="s">
        <v>635</v>
      </c>
      <c r="WY14" s="133" t="s">
        <v>635</v>
      </c>
      <c r="WZ14" s="133" t="s">
        <v>635</v>
      </c>
      <c r="XA14" s="133" t="s">
        <v>635</v>
      </c>
      <c r="XB14" s="189" t="s">
        <v>635</v>
      </c>
      <c r="XC14" s="105" t="s">
        <v>665</v>
      </c>
      <c r="XD14" s="105" t="s">
        <v>750</v>
      </c>
      <c r="XE14" s="105" t="s">
        <v>635</v>
      </c>
      <c r="XF14" s="111" t="s">
        <v>635</v>
      </c>
      <c r="XG14" s="190" t="s">
        <v>635</v>
      </c>
      <c r="XH14" s="190" t="s">
        <v>635</v>
      </c>
      <c r="XI14" s="190" t="s">
        <v>635</v>
      </c>
      <c r="XJ14" s="190" t="s">
        <v>635</v>
      </c>
      <c r="XK14" s="190" t="s">
        <v>635</v>
      </c>
      <c r="XL14" s="190" t="s">
        <v>635</v>
      </c>
      <c r="XM14" s="191" t="s">
        <v>667</v>
      </c>
      <c r="XN14" s="191" t="s">
        <v>668</v>
      </c>
      <c r="XO14" s="191" t="s">
        <v>712</v>
      </c>
      <c r="XP14" s="191" t="s">
        <v>635</v>
      </c>
      <c r="XQ14" s="191" t="s">
        <v>635</v>
      </c>
      <c r="XR14" s="191" t="s">
        <v>635</v>
      </c>
      <c r="XS14" s="191" t="s">
        <v>635</v>
      </c>
      <c r="XT14" s="191" t="s">
        <v>635</v>
      </c>
      <c r="XU14" s="192" t="s">
        <v>635</v>
      </c>
      <c r="XV14" s="192" t="s">
        <v>635</v>
      </c>
      <c r="XW14" s="192" t="s">
        <v>635</v>
      </c>
      <c r="XX14" s="192" t="s">
        <v>635</v>
      </c>
      <c r="XY14" s="192" t="s">
        <v>635</v>
      </c>
      <c r="XZ14" s="192" t="s">
        <v>635</v>
      </c>
      <c r="YA14" s="144" t="s">
        <v>635</v>
      </c>
      <c r="YB14" s="144" t="s">
        <v>635</v>
      </c>
      <c r="YC14" s="144" t="s">
        <v>635</v>
      </c>
      <c r="YD14" s="144" t="s">
        <v>635</v>
      </c>
      <c r="YE14" s="144" t="s">
        <v>635</v>
      </c>
      <c r="YF14" s="144" t="s">
        <v>635</v>
      </c>
      <c r="YG14" s="144" t="s">
        <v>635</v>
      </c>
      <c r="YH14" s="111" t="s">
        <v>635</v>
      </c>
      <c r="YI14" s="111" t="s">
        <v>635</v>
      </c>
      <c r="YJ14" s="111" t="s">
        <v>635</v>
      </c>
      <c r="YK14" s="190" t="s">
        <v>635</v>
      </c>
      <c r="YL14" s="190" t="s">
        <v>635</v>
      </c>
      <c r="YM14" s="190" t="s">
        <v>635</v>
      </c>
      <c r="YN14" s="190" t="s">
        <v>635</v>
      </c>
      <c r="YO14" s="190" t="s">
        <v>635</v>
      </c>
      <c r="YP14" s="130" t="s">
        <v>635</v>
      </c>
      <c r="YQ14" s="130" t="s">
        <v>635</v>
      </c>
      <c r="YR14" s="130" t="s">
        <v>635</v>
      </c>
      <c r="YS14" s="130" t="s">
        <v>635</v>
      </c>
      <c r="YT14" s="130" t="s">
        <v>635</v>
      </c>
      <c r="YU14" s="130" t="s">
        <v>635</v>
      </c>
      <c r="YV14" s="112" t="s">
        <v>635</v>
      </c>
      <c r="YW14" s="112" t="s">
        <v>635</v>
      </c>
      <c r="YX14" s="112" t="s">
        <v>635</v>
      </c>
      <c r="YY14" s="112" t="s">
        <v>635</v>
      </c>
      <c r="YZ14" s="105" t="s">
        <v>674</v>
      </c>
      <c r="ZA14" s="105" t="s">
        <v>635</v>
      </c>
      <c r="ZB14" s="126" t="s">
        <v>635</v>
      </c>
      <c r="ZC14" s="126" t="s">
        <v>635</v>
      </c>
      <c r="ZD14" s="126" t="s">
        <v>635</v>
      </c>
      <c r="ZE14" s="126" t="s">
        <v>635</v>
      </c>
      <c r="ZF14" s="126" t="s">
        <v>635</v>
      </c>
      <c r="ZG14" s="125" t="s">
        <v>675</v>
      </c>
      <c r="ZH14" s="125" t="s">
        <v>676</v>
      </c>
      <c r="ZI14" s="125" t="s">
        <v>677</v>
      </c>
      <c r="ZJ14" s="125" t="s">
        <v>678</v>
      </c>
      <c r="ZK14" s="125" t="s">
        <v>635</v>
      </c>
      <c r="ZL14" s="125" t="s">
        <v>635</v>
      </c>
      <c r="ZM14" s="125" t="s">
        <v>635</v>
      </c>
      <c r="ZN14" s="125" t="s">
        <v>635</v>
      </c>
      <c r="ZO14" s="147" t="s">
        <v>635</v>
      </c>
      <c r="ZP14" s="147" t="s">
        <v>635</v>
      </c>
      <c r="ZQ14" s="147" t="s">
        <v>635</v>
      </c>
      <c r="ZR14" s="147" t="s">
        <v>635</v>
      </c>
      <c r="ZS14" s="147" t="s">
        <v>635</v>
      </c>
      <c r="ZT14" s="184" t="s">
        <v>635</v>
      </c>
      <c r="ZU14" s="184">
        <v>1</v>
      </c>
      <c r="ZV14" s="184" t="s">
        <v>635</v>
      </c>
      <c r="ZW14" s="184" t="s">
        <v>635</v>
      </c>
      <c r="ZX14" s="131">
        <v>1</v>
      </c>
      <c r="ZY14" s="131" t="s">
        <v>635</v>
      </c>
      <c r="ZZ14" s="131" t="s">
        <v>635</v>
      </c>
      <c r="AAA14" s="131" t="s">
        <v>635</v>
      </c>
      <c r="AAB14" s="132" t="s">
        <v>635</v>
      </c>
      <c r="AAC14" s="132" t="s">
        <v>635</v>
      </c>
      <c r="AAD14" s="132" t="s">
        <v>635</v>
      </c>
      <c r="AAE14" s="193" t="s">
        <v>635</v>
      </c>
      <c r="AAF14" s="102" t="s">
        <v>635</v>
      </c>
      <c r="AAG14" s="102" t="s">
        <v>635</v>
      </c>
      <c r="AAH14" s="102" t="s">
        <v>635</v>
      </c>
      <c r="AAI14" s="102" t="s">
        <v>635</v>
      </c>
      <c r="AAJ14" s="125" t="s">
        <v>635</v>
      </c>
      <c r="AAK14" s="125" t="s">
        <v>635</v>
      </c>
      <c r="AAL14" s="125" t="s">
        <v>635</v>
      </c>
      <c r="AAM14" s="125" t="s">
        <v>635</v>
      </c>
      <c r="AAN14" s="131" t="s">
        <v>635</v>
      </c>
      <c r="AAO14" s="131" t="s">
        <v>635</v>
      </c>
      <c r="AAP14" s="131" t="s">
        <v>635</v>
      </c>
      <c r="AAQ14" s="131" t="s">
        <v>635</v>
      </c>
      <c r="AAR14" s="149" t="s">
        <v>635</v>
      </c>
      <c r="AAS14" s="149" t="s">
        <v>635</v>
      </c>
      <c r="AAT14" s="149" t="s">
        <v>635</v>
      </c>
      <c r="AAU14" s="149" t="s">
        <v>635</v>
      </c>
      <c r="AAV14" s="184">
        <v>5</v>
      </c>
      <c r="AAW14" s="184" t="s">
        <v>635</v>
      </c>
      <c r="AAX14" s="184" t="s">
        <v>635</v>
      </c>
      <c r="AAY14" s="184" t="s">
        <v>635</v>
      </c>
      <c r="AAZ14" s="103" t="s">
        <v>632</v>
      </c>
      <c r="ABA14" s="100" t="s">
        <v>679</v>
      </c>
      <c r="ABB14" s="100" t="s">
        <v>635</v>
      </c>
      <c r="ABC14" s="100" t="s">
        <v>635</v>
      </c>
      <c r="ABD14" s="100" t="s">
        <v>635</v>
      </c>
      <c r="ABE14" s="100" t="s">
        <v>635</v>
      </c>
      <c r="ABF14" s="103" t="s">
        <v>635</v>
      </c>
      <c r="ABG14" s="194">
        <v>100000</v>
      </c>
      <c r="ABH14" s="195" t="s">
        <v>716</v>
      </c>
      <c r="ABI14" s="177" t="s">
        <v>635</v>
      </c>
      <c r="ABJ14" s="177" t="s">
        <v>635</v>
      </c>
      <c r="ABK14" s="177" t="s">
        <v>635</v>
      </c>
      <c r="ABL14" s="177" t="s">
        <v>635</v>
      </c>
      <c r="ABM14" s="177" t="s">
        <v>635</v>
      </c>
      <c r="ABN14" s="177" t="s">
        <v>635</v>
      </c>
      <c r="ABO14" s="195" t="s">
        <v>635</v>
      </c>
      <c r="ABP14" s="112" t="s">
        <v>1021</v>
      </c>
      <c r="ABQ14" s="112" t="s">
        <v>635</v>
      </c>
      <c r="ABR14" s="112" t="s">
        <v>635</v>
      </c>
      <c r="ABS14" s="103" t="s">
        <v>632</v>
      </c>
      <c r="ABT14" s="97" t="s">
        <v>632</v>
      </c>
      <c r="ABU14" s="196" t="s">
        <v>718</v>
      </c>
      <c r="ABV14" s="196" t="s">
        <v>789</v>
      </c>
      <c r="ABW14" s="196" t="s">
        <v>635</v>
      </c>
      <c r="ABX14" s="196" t="s">
        <v>635</v>
      </c>
      <c r="ABY14" s="196" t="s">
        <v>635</v>
      </c>
      <c r="ABZ14" s="196" t="s">
        <v>635</v>
      </c>
      <c r="ACA14" s="196" t="s">
        <v>635</v>
      </c>
      <c r="ACB14" s="97" t="s">
        <v>626</v>
      </c>
      <c r="ACC14" s="97" t="s">
        <v>632</v>
      </c>
      <c r="ACD14" s="112" t="s">
        <v>883</v>
      </c>
      <c r="ACE14" s="112" t="s">
        <v>635</v>
      </c>
      <c r="ACF14" s="112" t="s">
        <v>635</v>
      </c>
      <c r="ACG14" s="112" t="s">
        <v>635</v>
      </c>
      <c r="ACH14" s="277" t="s">
        <v>2285</v>
      </c>
      <c r="ACI14" s="97" t="s">
        <v>2286</v>
      </c>
      <c r="ACJ14" s="97"/>
    </row>
    <row r="15" spans="1:764" ht="15" customHeight="1">
      <c r="A15">
        <v>124</v>
      </c>
      <c r="B15" s="97" t="s">
        <v>2287</v>
      </c>
      <c r="C15" s="97" t="s">
        <v>2288</v>
      </c>
      <c r="D15" s="97" t="s">
        <v>817</v>
      </c>
      <c r="E15" s="107" t="s">
        <v>2289</v>
      </c>
      <c r="F15" s="98" t="s">
        <v>2290</v>
      </c>
      <c r="G15" s="98" t="s">
        <v>2291</v>
      </c>
      <c r="H15" s="99">
        <v>36.823633999999998</v>
      </c>
      <c r="I15" s="99">
        <v>-1.1591640000000001</v>
      </c>
      <c r="J15" s="98" t="s">
        <v>821</v>
      </c>
      <c r="K15" s="98" t="s">
        <v>821</v>
      </c>
      <c r="L15" s="98" t="s">
        <v>821</v>
      </c>
      <c r="M15" s="100" t="s">
        <v>2292</v>
      </c>
      <c r="N15" s="101">
        <v>720761823</v>
      </c>
      <c r="O15" s="102">
        <v>0</v>
      </c>
      <c r="P15" s="100">
        <v>-1.1597299999999999</v>
      </c>
      <c r="Q15" s="100">
        <v>36.822898000000002</v>
      </c>
      <c r="R15" s="100">
        <v>1778</v>
      </c>
      <c r="S15" s="100">
        <v>3.8</v>
      </c>
      <c r="T15" s="103" t="s">
        <v>626</v>
      </c>
      <c r="U15" s="97" t="s">
        <v>627</v>
      </c>
      <c r="V15" s="97" t="s">
        <v>628</v>
      </c>
      <c r="W15" s="97" t="s">
        <v>629</v>
      </c>
      <c r="X15" s="97" t="s">
        <v>700</v>
      </c>
      <c r="Y15" s="97" t="s">
        <v>770</v>
      </c>
      <c r="Z15" s="103" t="s">
        <v>632</v>
      </c>
      <c r="AA15" s="104" t="s">
        <v>633</v>
      </c>
      <c r="AB15" s="104" t="s">
        <v>1014</v>
      </c>
      <c r="AC15" s="104" t="s">
        <v>634</v>
      </c>
      <c r="AD15" s="104" t="s">
        <v>635</v>
      </c>
      <c r="AE15" s="104" t="s">
        <v>635</v>
      </c>
      <c r="AF15" s="103">
        <v>3</v>
      </c>
      <c r="AG15" s="103">
        <v>0</v>
      </c>
      <c r="AH15" s="97" t="s">
        <v>636</v>
      </c>
      <c r="AI15" s="97" t="s">
        <v>637</v>
      </c>
      <c r="AJ15" s="97" t="s">
        <v>638</v>
      </c>
      <c r="AK15" s="97" t="s">
        <v>639</v>
      </c>
      <c r="AL15" s="105" t="s">
        <v>640</v>
      </c>
      <c r="AM15" s="106" t="s">
        <v>641</v>
      </c>
      <c r="AN15" s="106" t="s">
        <v>635</v>
      </c>
      <c r="AO15" s="106" t="s">
        <v>1555</v>
      </c>
      <c r="AP15" s="97" t="s">
        <v>874</v>
      </c>
      <c r="AQ15" s="97" t="s">
        <v>642</v>
      </c>
      <c r="AR15" s="103" t="s">
        <v>773</v>
      </c>
      <c r="AS15" s="103" t="s">
        <v>635</v>
      </c>
      <c r="AT15" s="103" t="s">
        <v>635</v>
      </c>
      <c r="AU15" s="103" t="s">
        <v>635</v>
      </c>
      <c r="AV15" s="106" t="s">
        <v>632</v>
      </c>
      <c r="AW15" s="105" t="s">
        <v>641</v>
      </c>
      <c r="AX15" s="103" t="s">
        <v>640</v>
      </c>
      <c r="AY15" s="105" t="s">
        <v>641</v>
      </c>
      <c r="AZ15" s="107" t="s">
        <v>640</v>
      </c>
      <c r="BA15" s="105" t="s">
        <v>641</v>
      </c>
      <c r="BB15" s="107" t="s">
        <v>640</v>
      </c>
      <c r="BC15" s="106" t="s">
        <v>641</v>
      </c>
      <c r="BD15" s="103" t="s">
        <v>1965</v>
      </c>
      <c r="BE15" s="106" t="s">
        <v>626</v>
      </c>
      <c r="BF15" s="103" t="s">
        <v>635</v>
      </c>
      <c r="BG15" s="103" t="s">
        <v>635</v>
      </c>
      <c r="BH15" s="103" t="s">
        <v>635</v>
      </c>
      <c r="BI15" s="97" t="s">
        <v>641</v>
      </c>
      <c r="BJ15" s="108" t="s">
        <v>826</v>
      </c>
      <c r="BK15" s="108" t="s">
        <v>635</v>
      </c>
      <c r="BL15" s="108" t="s">
        <v>635</v>
      </c>
      <c r="BM15" s="108" t="s">
        <v>635</v>
      </c>
      <c r="BN15" s="108" t="s">
        <v>635</v>
      </c>
      <c r="BO15" s="103" t="s">
        <v>632</v>
      </c>
      <c r="BP15" s="103" t="s">
        <v>640</v>
      </c>
      <c r="BQ15" s="103" t="s">
        <v>1555</v>
      </c>
      <c r="BR15" s="109" t="s">
        <v>775</v>
      </c>
      <c r="BS15" s="109" t="s">
        <v>635</v>
      </c>
      <c r="BT15" s="110" t="s">
        <v>635</v>
      </c>
      <c r="BU15" s="110" t="s">
        <v>635</v>
      </c>
      <c r="BV15" s="109" t="s">
        <v>635</v>
      </c>
      <c r="BW15" s="97" t="s">
        <v>877</v>
      </c>
      <c r="BX15" s="97" t="s">
        <v>641</v>
      </c>
      <c r="BY15" s="97" t="s">
        <v>2293</v>
      </c>
      <c r="BZ15" s="97" t="s">
        <v>648</v>
      </c>
      <c r="CA15" s="111" t="s">
        <v>635</v>
      </c>
      <c r="CB15" s="111" t="s">
        <v>635</v>
      </c>
      <c r="CC15" s="111" t="s">
        <v>635</v>
      </c>
      <c r="CD15" s="106" t="s">
        <v>635</v>
      </c>
      <c r="CE15" s="111" t="s">
        <v>635</v>
      </c>
      <c r="CF15" s="103">
        <v>3</v>
      </c>
      <c r="CG15" s="103">
        <v>3</v>
      </c>
      <c r="CH15" s="112" t="s">
        <v>641</v>
      </c>
      <c r="CI15" s="113" t="s">
        <v>635</v>
      </c>
      <c r="CJ15" s="113" t="s">
        <v>635</v>
      </c>
      <c r="CK15" s="113" t="s">
        <v>635</v>
      </c>
      <c r="CL15" s="103">
        <v>0</v>
      </c>
      <c r="CM15" s="114" t="s">
        <v>635</v>
      </c>
      <c r="CN15" s="103" t="s">
        <v>635</v>
      </c>
      <c r="CO15" s="106" t="s">
        <v>635</v>
      </c>
      <c r="CP15" s="103">
        <v>0.2</v>
      </c>
      <c r="CQ15" s="106">
        <v>300</v>
      </c>
      <c r="CR15" s="103" t="s">
        <v>635</v>
      </c>
      <c r="CS15" s="106" t="s">
        <v>635</v>
      </c>
      <c r="CT15" s="103" t="s">
        <v>635</v>
      </c>
      <c r="CU15" s="106" t="s">
        <v>635</v>
      </c>
      <c r="CV15" s="103" t="s">
        <v>635</v>
      </c>
      <c r="CW15" s="103" t="s">
        <v>635</v>
      </c>
      <c r="CX15" s="111" t="s">
        <v>635</v>
      </c>
      <c r="CY15" s="106" t="s">
        <v>635</v>
      </c>
      <c r="CZ15" s="106" t="s">
        <v>635</v>
      </c>
      <c r="DA15" s="106" t="s">
        <v>635</v>
      </c>
      <c r="DB15" s="106" t="s">
        <v>635</v>
      </c>
      <c r="DC15" s="117" t="s">
        <v>635</v>
      </c>
      <c r="DD15" s="118" t="s">
        <v>635</v>
      </c>
      <c r="DE15" s="118" t="s">
        <v>635</v>
      </c>
      <c r="DF15" s="118" t="s">
        <v>635</v>
      </c>
      <c r="DG15" s="119" t="s">
        <v>635</v>
      </c>
      <c r="DH15" s="105" t="s">
        <v>651</v>
      </c>
      <c r="DI15" s="120">
        <v>1</v>
      </c>
      <c r="DJ15" s="121" t="s">
        <v>635</v>
      </c>
      <c r="DK15" s="122" t="s">
        <v>635</v>
      </c>
      <c r="DL15" s="123" t="s">
        <v>635</v>
      </c>
      <c r="DM15" s="123" t="s">
        <v>635</v>
      </c>
      <c r="DN15" s="124" t="s">
        <v>635</v>
      </c>
      <c r="DO15" s="124" t="s">
        <v>635</v>
      </c>
      <c r="DP15" s="124" t="s">
        <v>635</v>
      </c>
      <c r="DQ15" s="125" t="s">
        <v>635</v>
      </c>
      <c r="DR15" s="125" t="s">
        <v>635</v>
      </c>
      <c r="DS15" s="125" t="s">
        <v>635</v>
      </c>
      <c r="DT15" s="106" t="s">
        <v>635</v>
      </c>
      <c r="DU15" s="106" t="s">
        <v>635</v>
      </c>
      <c r="DV15" s="106" t="s">
        <v>635</v>
      </c>
      <c r="DW15" s="126" t="s">
        <v>635</v>
      </c>
      <c r="DX15" s="126" t="s">
        <v>635</v>
      </c>
      <c r="DY15" s="126" t="s">
        <v>635</v>
      </c>
      <c r="DZ15" s="97" t="s">
        <v>635</v>
      </c>
      <c r="EA15" s="103" t="s">
        <v>626</v>
      </c>
      <c r="EB15" s="97" t="s">
        <v>635</v>
      </c>
      <c r="EC15" s="103" t="s">
        <v>632</v>
      </c>
      <c r="ED15" s="107" t="s">
        <v>740</v>
      </c>
      <c r="EE15" s="97" t="s">
        <v>741</v>
      </c>
      <c r="EF15" s="127" t="s">
        <v>635</v>
      </c>
      <c r="EG15" s="127" t="s">
        <v>635</v>
      </c>
      <c r="EH15" s="103" t="s">
        <v>635</v>
      </c>
      <c r="EI15" s="97" t="s">
        <v>641</v>
      </c>
      <c r="EJ15" s="97" t="s">
        <v>641</v>
      </c>
      <c r="EK15" s="122" t="s">
        <v>635</v>
      </c>
      <c r="EL15" s="122" t="s">
        <v>635</v>
      </c>
      <c r="EM15" s="122" t="s">
        <v>635</v>
      </c>
      <c r="EN15" s="122" t="s">
        <v>635</v>
      </c>
      <c r="EO15" s="128" t="s">
        <v>635</v>
      </c>
      <c r="EP15" s="128" t="s">
        <v>635</v>
      </c>
      <c r="EQ15" s="128" t="s">
        <v>635</v>
      </c>
      <c r="ER15" s="128" t="s">
        <v>635</v>
      </c>
      <c r="ES15" s="129" t="s">
        <v>635</v>
      </c>
      <c r="ET15" s="129" t="s">
        <v>635</v>
      </c>
      <c r="EU15" s="129" t="s">
        <v>635</v>
      </c>
      <c r="EV15" s="129" t="s">
        <v>635</v>
      </c>
      <c r="EW15" s="97" t="s">
        <v>635</v>
      </c>
      <c r="EX15" s="103" t="s">
        <v>635</v>
      </c>
      <c r="EY15" s="103" t="s">
        <v>635</v>
      </c>
      <c r="EZ15" s="107" t="s">
        <v>635</v>
      </c>
      <c r="FA15" s="103" t="s">
        <v>635</v>
      </c>
      <c r="FB15" s="130" t="s">
        <v>656</v>
      </c>
      <c r="FC15" s="130" t="s">
        <v>743</v>
      </c>
      <c r="FD15" s="131" t="s">
        <v>708</v>
      </c>
      <c r="FE15" s="131" t="s">
        <v>635</v>
      </c>
      <c r="FF15" s="131" t="s">
        <v>635</v>
      </c>
      <c r="FG15" s="131" t="s">
        <v>635</v>
      </c>
      <c r="FH15" s="131" t="s">
        <v>635</v>
      </c>
      <c r="FI15" s="132">
        <v>4</v>
      </c>
      <c r="FJ15" s="133" t="s">
        <v>635</v>
      </c>
      <c r="FK15" s="103" t="s">
        <v>635</v>
      </c>
      <c r="FL15" s="134" t="s">
        <v>635</v>
      </c>
      <c r="FM15" s="135">
        <v>15</v>
      </c>
      <c r="FN15" s="135" t="s">
        <v>635</v>
      </c>
      <c r="FO15" s="135">
        <v>10</v>
      </c>
      <c r="FP15" s="103" t="s">
        <v>635</v>
      </c>
      <c r="FQ15" s="132">
        <v>90</v>
      </c>
      <c r="FR15" s="133" t="s">
        <v>635</v>
      </c>
      <c r="FS15" s="103" t="s">
        <v>635</v>
      </c>
      <c r="FT15" s="134" t="s">
        <v>635</v>
      </c>
      <c r="FU15" s="135">
        <v>1</v>
      </c>
      <c r="FV15" s="135" t="s">
        <v>635</v>
      </c>
      <c r="FW15" s="131">
        <v>5</v>
      </c>
      <c r="FX15" s="103" t="s">
        <v>635</v>
      </c>
      <c r="FY15" s="100" t="s">
        <v>658</v>
      </c>
      <c r="FZ15" s="102" t="s">
        <v>635</v>
      </c>
      <c r="GA15" s="102">
        <v>0</v>
      </c>
      <c r="GB15" s="102">
        <v>24</v>
      </c>
      <c r="GC15" s="136" t="s">
        <v>658</v>
      </c>
      <c r="GD15" s="137" t="s">
        <v>635</v>
      </c>
      <c r="GE15" s="137">
        <v>0</v>
      </c>
      <c r="GF15" s="137">
        <v>24</v>
      </c>
      <c r="GG15" s="125" t="s">
        <v>635</v>
      </c>
      <c r="GH15" s="125" t="s">
        <v>635</v>
      </c>
      <c r="GI15" s="125" t="s">
        <v>635</v>
      </c>
      <c r="GJ15" s="125" t="s">
        <v>635</v>
      </c>
      <c r="GK15" s="122" t="s">
        <v>635</v>
      </c>
      <c r="GL15" s="122" t="s">
        <v>635</v>
      </c>
      <c r="GM15" s="122" t="s">
        <v>635</v>
      </c>
      <c r="GN15" s="122" t="s">
        <v>635</v>
      </c>
      <c r="GO15" s="135" t="s">
        <v>635</v>
      </c>
      <c r="GP15" s="135" t="s">
        <v>635</v>
      </c>
      <c r="GQ15" s="135" t="s">
        <v>635</v>
      </c>
      <c r="GR15" s="134" t="s">
        <v>635</v>
      </c>
      <c r="GS15" s="134" t="s">
        <v>635</v>
      </c>
      <c r="GT15" s="134" t="s">
        <v>635</v>
      </c>
      <c r="GU15" s="126" t="s">
        <v>635</v>
      </c>
      <c r="GV15" s="126" t="s">
        <v>635</v>
      </c>
      <c r="GW15" s="126" t="s">
        <v>635</v>
      </c>
      <c r="GX15" s="145" t="s">
        <v>635</v>
      </c>
      <c r="GY15" s="145" t="s">
        <v>635</v>
      </c>
      <c r="GZ15" s="145" t="s">
        <v>635</v>
      </c>
      <c r="HA15" s="139" t="s">
        <v>658</v>
      </c>
      <c r="HB15" s="140" t="s">
        <v>635</v>
      </c>
      <c r="HC15" s="123">
        <v>12</v>
      </c>
      <c r="HD15" s="123">
        <v>12</v>
      </c>
      <c r="HE15" s="127" t="s">
        <v>658</v>
      </c>
      <c r="HF15" s="131" t="s">
        <v>635</v>
      </c>
      <c r="HG15" s="131">
        <v>0</v>
      </c>
      <c r="HH15" s="131">
        <v>24</v>
      </c>
      <c r="HI15" s="141" t="s">
        <v>635</v>
      </c>
      <c r="HJ15" s="141" t="s">
        <v>635</v>
      </c>
      <c r="HK15" s="141" t="s">
        <v>635</v>
      </c>
      <c r="HL15" s="141" t="s">
        <v>635</v>
      </c>
      <c r="HM15" s="131" t="s">
        <v>635</v>
      </c>
      <c r="HN15" s="131" t="s">
        <v>635</v>
      </c>
      <c r="HO15" s="131" t="s">
        <v>635</v>
      </c>
      <c r="HP15" s="131" t="s">
        <v>635</v>
      </c>
      <c r="HQ15" s="106" t="s">
        <v>657</v>
      </c>
      <c r="HR15" s="106" t="s">
        <v>658</v>
      </c>
      <c r="HS15" s="106">
        <v>12</v>
      </c>
      <c r="HT15" s="106">
        <v>12</v>
      </c>
      <c r="HU15" s="132" t="s">
        <v>658</v>
      </c>
      <c r="HV15" s="132" t="s">
        <v>635</v>
      </c>
      <c r="HW15" s="132">
        <v>0</v>
      </c>
      <c r="HX15" s="132">
        <v>24</v>
      </c>
      <c r="HY15" s="118" t="s">
        <v>635</v>
      </c>
      <c r="HZ15" s="118" t="s">
        <v>635</v>
      </c>
      <c r="IA15" s="118" t="s">
        <v>635</v>
      </c>
      <c r="IB15" s="118" t="s">
        <v>635</v>
      </c>
      <c r="IC15" s="125" t="s">
        <v>635</v>
      </c>
      <c r="ID15" s="125" t="s">
        <v>635</v>
      </c>
      <c r="IE15" s="125" t="s">
        <v>635</v>
      </c>
      <c r="IF15" s="125" t="s">
        <v>635</v>
      </c>
      <c r="IG15" s="105" t="s">
        <v>659</v>
      </c>
      <c r="IH15" s="105" t="s">
        <v>830</v>
      </c>
      <c r="II15" s="105" t="s">
        <v>635</v>
      </c>
      <c r="IJ15" s="105" t="s">
        <v>635</v>
      </c>
      <c r="IK15" s="105" t="s">
        <v>635</v>
      </c>
      <c r="IL15" s="105" t="s">
        <v>635</v>
      </c>
      <c r="IM15" s="105" t="s">
        <v>635</v>
      </c>
      <c r="IN15" s="105" t="s">
        <v>635</v>
      </c>
      <c r="IO15" s="105" t="s">
        <v>635</v>
      </c>
      <c r="IP15" s="103">
        <v>2</v>
      </c>
      <c r="IQ15" s="102" t="s">
        <v>635</v>
      </c>
      <c r="IR15" s="102" t="s">
        <v>635</v>
      </c>
      <c r="IS15" s="142" t="s">
        <v>635</v>
      </c>
      <c r="IT15" s="142" t="s">
        <v>635</v>
      </c>
      <c r="IU15" s="128" t="s">
        <v>635</v>
      </c>
      <c r="IV15" s="128" t="s">
        <v>635</v>
      </c>
      <c r="IW15" s="143" t="s">
        <v>635</v>
      </c>
      <c r="IX15" s="143" t="s">
        <v>635</v>
      </c>
      <c r="IY15" s="124" t="s">
        <v>635</v>
      </c>
      <c r="IZ15" s="124" t="s">
        <v>635</v>
      </c>
      <c r="JA15" s="124" t="s">
        <v>635</v>
      </c>
      <c r="JB15" s="123" t="s">
        <v>635</v>
      </c>
      <c r="JC15" s="123" t="s">
        <v>635</v>
      </c>
      <c r="JD15" s="123" t="s">
        <v>635</v>
      </c>
      <c r="JE15" s="144" t="s">
        <v>635</v>
      </c>
      <c r="JF15" s="144" t="s">
        <v>635</v>
      </c>
      <c r="JG15" s="144" t="s">
        <v>635</v>
      </c>
      <c r="JH15" s="141" t="s">
        <v>635</v>
      </c>
      <c r="JI15" s="141" t="s">
        <v>635</v>
      </c>
      <c r="JJ15" s="141" t="s">
        <v>635</v>
      </c>
      <c r="JK15" s="144" t="s">
        <v>635</v>
      </c>
      <c r="JL15" s="144" t="s">
        <v>635</v>
      </c>
      <c r="JM15" s="144" t="s">
        <v>635</v>
      </c>
      <c r="JN15" s="135" t="s">
        <v>635</v>
      </c>
      <c r="JO15" s="135" t="s">
        <v>635</v>
      </c>
      <c r="JP15" s="135" t="s">
        <v>635</v>
      </c>
      <c r="JQ15" s="144" t="s">
        <v>635</v>
      </c>
      <c r="JR15" s="144" t="s">
        <v>635</v>
      </c>
      <c r="JS15" s="208" t="s">
        <v>635</v>
      </c>
      <c r="JT15" s="208" t="s">
        <v>635</v>
      </c>
      <c r="JU15" s="145" t="s">
        <v>635</v>
      </c>
      <c r="JV15" s="145" t="s">
        <v>635</v>
      </c>
      <c r="JW15" s="209" t="s">
        <v>635</v>
      </c>
      <c r="JX15" s="209" t="s">
        <v>635</v>
      </c>
      <c r="JY15" s="141" t="s">
        <v>635</v>
      </c>
      <c r="JZ15" s="141" t="s">
        <v>635</v>
      </c>
      <c r="KA15" s="141" t="s">
        <v>635</v>
      </c>
      <c r="KB15" s="141" t="s">
        <v>635</v>
      </c>
      <c r="KC15" s="128" t="s">
        <v>635</v>
      </c>
      <c r="KD15" s="128" t="s">
        <v>635</v>
      </c>
      <c r="KE15" s="128" t="s">
        <v>635</v>
      </c>
      <c r="KF15" s="128" t="s">
        <v>635</v>
      </c>
      <c r="KG15" s="146" t="s">
        <v>709</v>
      </c>
      <c r="KH15" s="146" t="s">
        <v>635</v>
      </c>
      <c r="KI15" s="166">
        <v>0</v>
      </c>
      <c r="KJ15" s="166">
        <v>1</v>
      </c>
      <c r="KK15" s="147" t="s">
        <v>635</v>
      </c>
      <c r="KL15" s="147" t="s">
        <v>635</v>
      </c>
      <c r="KM15" s="160" t="s">
        <v>635</v>
      </c>
      <c r="KN15" s="160" t="s">
        <v>635</v>
      </c>
      <c r="KO15" s="148" t="s">
        <v>635</v>
      </c>
      <c r="KP15" s="148" t="s">
        <v>635</v>
      </c>
      <c r="KQ15" s="148" t="s">
        <v>635</v>
      </c>
      <c r="KR15" s="148" t="s">
        <v>635</v>
      </c>
      <c r="KS15" s="149" t="s">
        <v>635</v>
      </c>
      <c r="KT15" s="149" t="s">
        <v>635</v>
      </c>
      <c r="KU15" s="149" t="s">
        <v>635</v>
      </c>
      <c r="KV15" s="149" t="s">
        <v>635</v>
      </c>
      <c r="KW15" s="105" t="s">
        <v>965</v>
      </c>
      <c r="KX15" s="106" t="s">
        <v>635</v>
      </c>
      <c r="KY15" s="106" t="s">
        <v>635</v>
      </c>
      <c r="KZ15" s="150">
        <v>0</v>
      </c>
      <c r="LA15" s="150">
        <v>0</v>
      </c>
      <c r="LB15" s="150">
        <v>0</v>
      </c>
      <c r="LC15" s="150">
        <v>1</v>
      </c>
      <c r="LD15" s="150">
        <v>0</v>
      </c>
      <c r="LE15" s="150">
        <v>0</v>
      </c>
      <c r="LF15" s="150">
        <v>0</v>
      </c>
      <c r="LG15" s="150">
        <v>0</v>
      </c>
      <c r="LH15" s="151">
        <f t="shared" si="0"/>
        <v>1</v>
      </c>
      <c r="LI15" s="152">
        <v>0</v>
      </c>
      <c r="LJ15" s="152">
        <v>0</v>
      </c>
      <c r="LK15" s="152">
        <v>0</v>
      </c>
      <c r="LL15" s="152">
        <v>1</v>
      </c>
      <c r="LM15" s="152">
        <v>0</v>
      </c>
      <c r="LN15" s="152">
        <v>0</v>
      </c>
      <c r="LO15" s="152">
        <v>0</v>
      </c>
      <c r="LP15" s="152">
        <v>0</v>
      </c>
      <c r="LQ15" s="153">
        <f t="shared" si="1"/>
        <v>1</v>
      </c>
      <c r="LR15" s="142">
        <v>0</v>
      </c>
      <c r="LS15" s="142">
        <v>0</v>
      </c>
      <c r="LT15" s="142">
        <v>0</v>
      </c>
      <c r="LU15" s="142">
        <v>0</v>
      </c>
      <c r="LV15" s="142">
        <v>0</v>
      </c>
      <c r="LW15" s="142">
        <v>0</v>
      </c>
      <c r="LX15" s="142">
        <v>0</v>
      </c>
      <c r="LY15" s="142">
        <v>0</v>
      </c>
      <c r="LZ15" s="142">
        <v>0</v>
      </c>
      <c r="MA15" s="45" t="s">
        <v>635</v>
      </c>
      <c r="MB15" s="45" t="s">
        <v>635</v>
      </c>
      <c r="MC15" s="45" t="s">
        <v>635</v>
      </c>
      <c r="MD15" s="45" t="s">
        <v>635</v>
      </c>
      <c r="ME15" s="45" t="s">
        <v>635</v>
      </c>
      <c r="MF15" s="45" t="s">
        <v>635</v>
      </c>
      <c r="MG15" s="45" t="s">
        <v>635</v>
      </c>
      <c r="MH15" s="45" t="s">
        <v>635</v>
      </c>
      <c r="MI15" s="44" t="s">
        <v>635</v>
      </c>
      <c r="MJ15" s="155" t="s">
        <v>635</v>
      </c>
      <c r="MK15" s="155" t="s">
        <v>635</v>
      </c>
      <c r="ML15" s="155" t="s">
        <v>635</v>
      </c>
      <c r="MM15" s="155" t="s">
        <v>635</v>
      </c>
      <c r="MN15" s="155" t="s">
        <v>635</v>
      </c>
      <c r="MO15" s="155" t="s">
        <v>635</v>
      </c>
      <c r="MP15" s="155" t="s">
        <v>635</v>
      </c>
      <c r="MQ15" s="155" t="s">
        <v>635</v>
      </c>
      <c r="MR15" s="156" t="s">
        <v>635</v>
      </c>
      <c r="MS15" s="157" t="s">
        <v>635</v>
      </c>
      <c r="MT15" s="157" t="s">
        <v>635</v>
      </c>
      <c r="MU15" s="157" t="s">
        <v>635</v>
      </c>
      <c r="MV15" s="157" t="s">
        <v>635</v>
      </c>
      <c r="MW15" s="157" t="s">
        <v>635</v>
      </c>
      <c r="MX15" s="157" t="s">
        <v>635</v>
      </c>
      <c r="MY15" s="157" t="s">
        <v>635</v>
      </c>
      <c r="MZ15" s="157" t="s">
        <v>635</v>
      </c>
      <c r="NA15" s="157" t="s">
        <v>635</v>
      </c>
      <c r="NB15" s="158">
        <v>0</v>
      </c>
      <c r="NC15" s="158">
        <v>0</v>
      </c>
      <c r="ND15" s="158">
        <v>0</v>
      </c>
      <c r="NE15" s="158">
        <v>0</v>
      </c>
      <c r="NF15" s="158">
        <v>0</v>
      </c>
      <c r="NG15" s="158">
        <v>0</v>
      </c>
      <c r="NH15" s="158">
        <v>0</v>
      </c>
      <c r="NI15" s="158">
        <v>0</v>
      </c>
      <c r="NJ15" s="159">
        <v>0</v>
      </c>
      <c r="NK15" s="160" t="s">
        <v>635</v>
      </c>
      <c r="NL15" s="160" t="s">
        <v>635</v>
      </c>
      <c r="NM15" s="160" t="s">
        <v>635</v>
      </c>
      <c r="NN15" s="160" t="s">
        <v>635</v>
      </c>
      <c r="NO15" s="160" t="s">
        <v>635</v>
      </c>
      <c r="NP15" s="160" t="s">
        <v>635</v>
      </c>
      <c r="NQ15" s="160" t="s">
        <v>635</v>
      </c>
      <c r="NR15" s="160" t="s">
        <v>635</v>
      </c>
      <c r="NS15" s="161" t="s">
        <v>635</v>
      </c>
      <c r="NT15" s="162">
        <v>0</v>
      </c>
      <c r="NU15" s="162">
        <v>0</v>
      </c>
      <c r="NV15" s="162">
        <v>0</v>
      </c>
      <c r="NW15" s="162">
        <v>0</v>
      </c>
      <c r="NX15" s="162">
        <v>0</v>
      </c>
      <c r="NY15" s="162">
        <v>0</v>
      </c>
      <c r="NZ15" s="162">
        <v>0</v>
      </c>
      <c r="OA15" s="162">
        <v>0</v>
      </c>
      <c r="OB15" s="162">
        <v>0</v>
      </c>
      <c r="OC15" s="142" t="s">
        <v>635</v>
      </c>
      <c r="OD15" s="142" t="s">
        <v>635</v>
      </c>
      <c r="OE15" s="142" t="s">
        <v>635</v>
      </c>
      <c r="OF15" s="142" t="s">
        <v>635</v>
      </c>
      <c r="OG15" s="142" t="s">
        <v>635</v>
      </c>
      <c r="OH15" s="142" t="s">
        <v>635</v>
      </c>
      <c r="OI15" s="142" t="s">
        <v>635</v>
      </c>
      <c r="OJ15" s="142" t="s">
        <v>635</v>
      </c>
      <c r="OK15" s="142" t="s">
        <v>635</v>
      </c>
      <c r="OL15" s="45">
        <v>0</v>
      </c>
      <c r="OM15" s="45">
        <v>0</v>
      </c>
      <c r="ON15" s="45">
        <v>0</v>
      </c>
      <c r="OO15" s="45">
        <v>0</v>
      </c>
      <c r="OP15" s="45">
        <v>0</v>
      </c>
      <c r="OQ15" s="45">
        <v>0</v>
      </c>
      <c r="OR15" s="45">
        <v>0</v>
      </c>
      <c r="OS15" s="45">
        <v>0</v>
      </c>
      <c r="OT15" s="44">
        <v>0</v>
      </c>
      <c r="OU15" s="158" t="s">
        <v>635</v>
      </c>
      <c r="OV15" s="158" t="s">
        <v>635</v>
      </c>
      <c r="OW15" s="158" t="s">
        <v>635</v>
      </c>
      <c r="OX15" s="158" t="s">
        <v>635</v>
      </c>
      <c r="OY15" s="158" t="s">
        <v>635</v>
      </c>
      <c r="OZ15" s="158" t="s">
        <v>635</v>
      </c>
      <c r="PA15" s="158" t="s">
        <v>635</v>
      </c>
      <c r="PB15" s="158" t="s">
        <v>635</v>
      </c>
      <c r="PC15" s="159" t="s">
        <v>635</v>
      </c>
      <c r="PD15" s="152" t="s">
        <v>635</v>
      </c>
      <c r="PE15" s="152" t="s">
        <v>635</v>
      </c>
      <c r="PF15" s="152" t="s">
        <v>635</v>
      </c>
      <c r="PG15" s="152" t="s">
        <v>635</v>
      </c>
      <c r="PH15" s="152" t="s">
        <v>635</v>
      </c>
      <c r="PI15" s="152" t="s">
        <v>635</v>
      </c>
      <c r="PJ15" s="152" t="s">
        <v>635</v>
      </c>
      <c r="PK15" s="152" t="s">
        <v>635</v>
      </c>
      <c r="PL15" s="164" t="s">
        <v>635</v>
      </c>
      <c r="PM15" s="158" t="s">
        <v>635</v>
      </c>
      <c r="PN15" s="158" t="s">
        <v>635</v>
      </c>
      <c r="PO15" s="158" t="s">
        <v>635</v>
      </c>
      <c r="PP15" s="158" t="s">
        <v>635</v>
      </c>
      <c r="PQ15" s="158" t="s">
        <v>635</v>
      </c>
      <c r="PR15" s="158" t="s">
        <v>635</v>
      </c>
      <c r="PS15" s="158" t="s">
        <v>635</v>
      </c>
      <c r="PT15" s="158" t="s">
        <v>635</v>
      </c>
      <c r="PU15" s="159" t="s">
        <v>635</v>
      </c>
      <c r="PV15" s="157">
        <v>0</v>
      </c>
      <c r="PW15" s="157">
        <v>0</v>
      </c>
      <c r="PX15" s="157">
        <v>0</v>
      </c>
      <c r="PY15" s="157">
        <v>0</v>
      </c>
      <c r="PZ15" s="157">
        <v>0</v>
      </c>
      <c r="QA15" s="157">
        <v>0</v>
      </c>
      <c r="QB15" s="157">
        <v>0</v>
      </c>
      <c r="QC15" s="157">
        <v>0</v>
      </c>
      <c r="QD15" s="165">
        <v>0</v>
      </c>
      <c r="QE15" s="166" t="s">
        <v>635</v>
      </c>
      <c r="QF15" s="166" t="s">
        <v>635</v>
      </c>
      <c r="QG15" s="166" t="s">
        <v>635</v>
      </c>
      <c r="QH15" s="166" t="s">
        <v>635</v>
      </c>
      <c r="QI15" s="166" t="s">
        <v>635</v>
      </c>
      <c r="QJ15" s="166" t="s">
        <v>635</v>
      </c>
      <c r="QK15" s="166" t="s">
        <v>635</v>
      </c>
      <c r="QL15" s="166" t="s">
        <v>635</v>
      </c>
      <c r="QM15" s="167" t="s">
        <v>635</v>
      </c>
      <c r="QN15" s="120">
        <v>0</v>
      </c>
      <c r="QO15" s="120">
        <v>0</v>
      </c>
      <c r="QP15" s="120">
        <v>0</v>
      </c>
      <c r="QQ15" s="120">
        <v>0</v>
      </c>
      <c r="QR15" s="120">
        <v>0</v>
      </c>
      <c r="QS15" s="120">
        <v>0</v>
      </c>
      <c r="QT15" s="120">
        <v>0</v>
      </c>
      <c r="QU15" s="120">
        <v>0</v>
      </c>
      <c r="QV15" s="168">
        <v>0</v>
      </c>
      <c r="QW15" s="169" t="s">
        <v>635</v>
      </c>
      <c r="QX15" s="169" t="s">
        <v>635</v>
      </c>
      <c r="QY15" s="169" t="s">
        <v>635</v>
      </c>
      <c r="QZ15" s="169" t="s">
        <v>635</v>
      </c>
      <c r="RA15" s="169" t="s">
        <v>635</v>
      </c>
      <c r="RB15" s="169" t="s">
        <v>635</v>
      </c>
      <c r="RC15" s="169" t="s">
        <v>635</v>
      </c>
      <c r="RD15" s="169" t="s">
        <v>635</v>
      </c>
      <c r="RE15" s="170" t="s">
        <v>635</v>
      </c>
      <c r="RF15" s="136" t="s">
        <v>656</v>
      </c>
      <c r="RG15" s="136" t="s">
        <v>743</v>
      </c>
      <c r="RH15" s="136" t="s">
        <v>711</v>
      </c>
      <c r="RI15" s="137" t="s">
        <v>635</v>
      </c>
      <c r="RJ15" s="137" t="s">
        <v>635</v>
      </c>
      <c r="RK15" s="137" t="s">
        <v>635</v>
      </c>
      <c r="RL15" s="105" t="s">
        <v>635</v>
      </c>
      <c r="RM15" s="106" t="s">
        <v>965</v>
      </c>
      <c r="RN15" s="106" t="s">
        <v>635</v>
      </c>
      <c r="RO15" s="171">
        <v>0</v>
      </c>
      <c r="RP15" s="171">
        <v>0</v>
      </c>
      <c r="RQ15" s="171">
        <v>0</v>
      </c>
      <c r="RR15" s="171">
        <v>1</v>
      </c>
      <c r="RS15" s="171">
        <v>0</v>
      </c>
      <c r="RT15" s="171">
        <v>0</v>
      </c>
      <c r="RU15" s="171">
        <v>0</v>
      </c>
      <c r="RV15" s="171">
        <v>0</v>
      </c>
      <c r="RW15" s="172">
        <f t="shared" si="9"/>
        <v>1</v>
      </c>
      <c r="RX15" s="133" t="s">
        <v>635</v>
      </c>
      <c r="RY15" s="133" t="s">
        <v>635</v>
      </c>
      <c r="RZ15" s="133" t="s">
        <v>635</v>
      </c>
      <c r="SA15" s="133" t="s">
        <v>635</v>
      </c>
      <c r="SB15" s="133" t="s">
        <v>635</v>
      </c>
      <c r="SC15" s="133" t="s">
        <v>635</v>
      </c>
      <c r="SD15" s="133" t="s">
        <v>635</v>
      </c>
      <c r="SE15" s="133" t="s">
        <v>635</v>
      </c>
      <c r="SF15" s="189" t="s">
        <v>635</v>
      </c>
      <c r="SG15" s="132" t="s">
        <v>635</v>
      </c>
      <c r="SH15" s="132" t="s">
        <v>635</v>
      </c>
      <c r="SI15" s="132" t="s">
        <v>635</v>
      </c>
      <c r="SJ15" s="132" t="s">
        <v>635</v>
      </c>
      <c r="SK15" s="132" t="s">
        <v>635</v>
      </c>
      <c r="SL15" s="132" t="s">
        <v>635</v>
      </c>
      <c r="SM15" s="132" t="s">
        <v>635</v>
      </c>
      <c r="SN15" s="132" t="s">
        <v>635</v>
      </c>
      <c r="SO15" s="173" t="s">
        <v>635</v>
      </c>
      <c r="SP15" s="102" t="s">
        <v>635</v>
      </c>
      <c r="SQ15" s="102" t="s">
        <v>635</v>
      </c>
      <c r="SR15" s="102" t="s">
        <v>635</v>
      </c>
      <c r="SS15" s="102" t="s">
        <v>635</v>
      </c>
      <c r="ST15" s="102" t="s">
        <v>635</v>
      </c>
      <c r="SU15" s="102" t="s">
        <v>635</v>
      </c>
      <c r="SV15" s="102" t="s">
        <v>635</v>
      </c>
      <c r="SW15" s="102" t="s">
        <v>635</v>
      </c>
      <c r="SX15" s="174" t="s">
        <v>635</v>
      </c>
      <c r="SY15" s="125" t="s">
        <v>635</v>
      </c>
      <c r="SZ15" s="125" t="s">
        <v>635</v>
      </c>
      <c r="TA15" s="125" t="s">
        <v>635</v>
      </c>
      <c r="TB15" s="125" t="s">
        <v>635</v>
      </c>
      <c r="TC15" s="125" t="s">
        <v>635</v>
      </c>
      <c r="TD15" s="125" t="s">
        <v>635</v>
      </c>
      <c r="TE15" s="125" t="s">
        <v>635</v>
      </c>
      <c r="TF15" s="125" t="s">
        <v>635</v>
      </c>
      <c r="TG15" s="175" t="s">
        <v>635</v>
      </c>
      <c r="TH15" s="203">
        <v>0</v>
      </c>
      <c r="TI15" s="203">
        <v>0</v>
      </c>
      <c r="TJ15" s="203">
        <v>0</v>
      </c>
      <c r="TK15" s="203">
        <v>1</v>
      </c>
      <c r="TL15" s="203">
        <v>0</v>
      </c>
      <c r="TM15" s="203">
        <v>0</v>
      </c>
      <c r="TN15" s="203">
        <v>0</v>
      </c>
      <c r="TO15" s="203">
        <v>0</v>
      </c>
      <c r="TP15" s="204">
        <f t="shared" si="5"/>
        <v>1</v>
      </c>
      <c r="TQ15" s="268">
        <v>0</v>
      </c>
      <c r="TR15" s="268">
        <v>0</v>
      </c>
      <c r="TS15" s="268">
        <v>0</v>
      </c>
      <c r="TT15" s="268">
        <v>1</v>
      </c>
      <c r="TU15" s="268">
        <v>0</v>
      </c>
      <c r="TV15" s="268">
        <v>0</v>
      </c>
      <c r="TW15" s="268">
        <v>0</v>
      </c>
      <c r="TX15" s="268">
        <v>0</v>
      </c>
      <c r="TY15" s="211">
        <f t="shared" si="7"/>
        <v>1</v>
      </c>
      <c r="TZ15" s="179" t="s">
        <v>635</v>
      </c>
      <c r="UA15" s="179" t="s">
        <v>635</v>
      </c>
      <c r="UB15" s="179" t="s">
        <v>635</v>
      </c>
      <c r="UC15" s="179" t="s">
        <v>635</v>
      </c>
      <c r="UD15" s="179" t="s">
        <v>635</v>
      </c>
      <c r="UE15" s="179" t="s">
        <v>635</v>
      </c>
      <c r="UF15" s="179" t="s">
        <v>635</v>
      </c>
      <c r="UG15" s="179" t="s">
        <v>635</v>
      </c>
      <c r="UH15" s="180" t="s">
        <v>635</v>
      </c>
      <c r="UI15" s="171">
        <v>0</v>
      </c>
      <c r="UJ15" s="171">
        <v>0</v>
      </c>
      <c r="UK15" s="171">
        <v>0</v>
      </c>
      <c r="UL15" s="171">
        <v>1</v>
      </c>
      <c r="UM15" s="171">
        <v>0</v>
      </c>
      <c r="UN15" s="171">
        <v>0</v>
      </c>
      <c r="UO15" s="171">
        <v>0</v>
      </c>
      <c r="UP15" s="171">
        <v>0</v>
      </c>
      <c r="UQ15" s="181">
        <f t="shared" si="10"/>
        <v>1</v>
      </c>
      <c r="UR15" s="131" t="s">
        <v>635</v>
      </c>
      <c r="US15" s="131" t="s">
        <v>635</v>
      </c>
      <c r="UT15" s="131" t="s">
        <v>635</v>
      </c>
      <c r="UU15" s="131" t="s">
        <v>635</v>
      </c>
      <c r="UV15" s="131" t="s">
        <v>635</v>
      </c>
      <c r="UW15" s="131" t="s">
        <v>635</v>
      </c>
      <c r="UX15" s="131" t="s">
        <v>635</v>
      </c>
      <c r="UY15" s="131" t="s">
        <v>635</v>
      </c>
      <c r="UZ15" s="182" t="s">
        <v>635</v>
      </c>
      <c r="VA15" s="169" t="s">
        <v>635</v>
      </c>
      <c r="VB15" s="169" t="s">
        <v>635</v>
      </c>
      <c r="VC15" s="169" t="s">
        <v>635</v>
      </c>
      <c r="VD15" s="169" t="s">
        <v>635</v>
      </c>
      <c r="VE15" s="169" t="s">
        <v>635</v>
      </c>
      <c r="VF15" s="169" t="s">
        <v>635</v>
      </c>
      <c r="VG15" s="169" t="s">
        <v>635</v>
      </c>
      <c r="VH15" s="169" t="s">
        <v>635</v>
      </c>
      <c r="VI15" s="183" t="s">
        <v>635</v>
      </c>
      <c r="VJ15" s="177" t="s">
        <v>635</v>
      </c>
      <c r="VK15" s="177" t="s">
        <v>635</v>
      </c>
      <c r="VL15" s="177" t="s">
        <v>635</v>
      </c>
      <c r="VM15" s="177" t="s">
        <v>635</v>
      </c>
      <c r="VN15" s="177" t="s">
        <v>635</v>
      </c>
      <c r="VO15" s="177" t="s">
        <v>635</v>
      </c>
      <c r="VP15" s="177" t="s">
        <v>635</v>
      </c>
      <c r="VQ15" s="177" t="s">
        <v>635</v>
      </c>
      <c r="VR15" s="178" t="s">
        <v>635</v>
      </c>
      <c r="VS15" s="184" t="s">
        <v>635</v>
      </c>
      <c r="VT15" s="184" t="s">
        <v>635</v>
      </c>
      <c r="VU15" s="184" t="s">
        <v>635</v>
      </c>
      <c r="VV15" s="184" t="s">
        <v>635</v>
      </c>
      <c r="VW15" s="184" t="s">
        <v>635</v>
      </c>
      <c r="VX15" s="184" t="s">
        <v>635</v>
      </c>
      <c r="VY15" s="184" t="s">
        <v>635</v>
      </c>
      <c r="VZ15" s="184" t="s">
        <v>635</v>
      </c>
      <c r="WA15" s="185" t="s">
        <v>635</v>
      </c>
      <c r="WB15" s="205">
        <v>0</v>
      </c>
      <c r="WC15" s="205">
        <v>0</v>
      </c>
      <c r="WD15" s="205">
        <v>0</v>
      </c>
      <c r="WE15" s="205">
        <v>1</v>
      </c>
      <c r="WF15" s="205">
        <v>0</v>
      </c>
      <c r="WG15" s="205">
        <v>0</v>
      </c>
      <c r="WH15" s="205">
        <v>0</v>
      </c>
      <c r="WI15" s="205">
        <v>0</v>
      </c>
      <c r="WJ15" s="206">
        <f t="shared" si="4"/>
        <v>1</v>
      </c>
      <c r="WK15" s="212">
        <v>0</v>
      </c>
      <c r="WL15" s="212">
        <v>0</v>
      </c>
      <c r="WM15" s="212">
        <v>0</v>
      </c>
      <c r="WN15" s="212">
        <v>1</v>
      </c>
      <c r="WO15" s="212">
        <v>0</v>
      </c>
      <c r="WP15" s="212">
        <v>0</v>
      </c>
      <c r="WQ15" s="212">
        <v>0</v>
      </c>
      <c r="WR15" s="212">
        <v>0</v>
      </c>
      <c r="WS15" s="188">
        <f t="shared" si="8"/>
        <v>1</v>
      </c>
      <c r="WT15" s="133" t="s">
        <v>635</v>
      </c>
      <c r="WU15" s="133" t="s">
        <v>635</v>
      </c>
      <c r="WV15" s="133" t="s">
        <v>635</v>
      </c>
      <c r="WW15" s="133" t="s">
        <v>635</v>
      </c>
      <c r="WX15" s="133" t="s">
        <v>635</v>
      </c>
      <c r="WY15" s="133" t="s">
        <v>635</v>
      </c>
      <c r="WZ15" s="133" t="s">
        <v>635</v>
      </c>
      <c r="XA15" s="133" t="s">
        <v>635</v>
      </c>
      <c r="XB15" s="189" t="s">
        <v>635</v>
      </c>
      <c r="XC15" s="105" t="s">
        <v>665</v>
      </c>
      <c r="XD15" s="105" t="s">
        <v>666</v>
      </c>
      <c r="XE15" s="105" t="s">
        <v>749</v>
      </c>
      <c r="XF15" s="111" t="s">
        <v>635</v>
      </c>
      <c r="XG15" s="190" t="s">
        <v>670</v>
      </c>
      <c r="XH15" s="190" t="s">
        <v>671</v>
      </c>
      <c r="XI15" s="190" t="s">
        <v>672</v>
      </c>
      <c r="XJ15" s="190" t="s">
        <v>673</v>
      </c>
      <c r="XK15" s="190" t="s">
        <v>712</v>
      </c>
      <c r="XL15" s="135" t="s">
        <v>635</v>
      </c>
      <c r="XM15" s="191" t="s">
        <v>667</v>
      </c>
      <c r="XN15" s="191" t="s">
        <v>668</v>
      </c>
      <c r="XO15" s="191" t="s">
        <v>635</v>
      </c>
      <c r="XP15" s="191" t="s">
        <v>635</v>
      </c>
      <c r="XQ15" s="191" t="s">
        <v>635</v>
      </c>
      <c r="XR15" s="191" t="s">
        <v>635</v>
      </c>
      <c r="XS15" s="191" t="s">
        <v>635</v>
      </c>
      <c r="XT15" s="191" t="s">
        <v>635</v>
      </c>
      <c r="XU15" s="192" t="s">
        <v>635</v>
      </c>
      <c r="XV15" s="192" t="s">
        <v>635</v>
      </c>
      <c r="XW15" s="192" t="s">
        <v>635</v>
      </c>
      <c r="XX15" s="192" t="s">
        <v>635</v>
      </c>
      <c r="XY15" s="192" t="s">
        <v>635</v>
      </c>
      <c r="XZ15" s="192" t="s">
        <v>635</v>
      </c>
      <c r="YA15" s="144" t="s">
        <v>667</v>
      </c>
      <c r="YB15" s="144" t="s">
        <v>668</v>
      </c>
      <c r="YC15" s="144" t="s">
        <v>635</v>
      </c>
      <c r="YD15" s="144" t="s">
        <v>635</v>
      </c>
      <c r="YE15" s="144" t="s">
        <v>635</v>
      </c>
      <c r="YF15" s="144" t="s">
        <v>635</v>
      </c>
      <c r="YG15" s="144" t="s">
        <v>635</v>
      </c>
      <c r="YH15" s="111" t="s">
        <v>635</v>
      </c>
      <c r="YI15" s="111" t="s">
        <v>635</v>
      </c>
      <c r="YJ15" s="111" t="s">
        <v>635</v>
      </c>
      <c r="YK15" s="190" t="s">
        <v>635</v>
      </c>
      <c r="YL15" s="190" t="s">
        <v>635</v>
      </c>
      <c r="YM15" s="190" t="s">
        <v>635</v>
      </c>
      <c r="YN15" s="190" t="s">
        <v>635</v>
      </c>
      <c r="YO15" s="190" t="s">
        <v>635</v>
      </c>
      <c r="YP15" s="130" t="s">
        <v>635</v>
      </c>
      <c r="YQ15" s="130" t="s">
        <v>635</v>
      </c>
      <c r="YR15" s="130" t="s">
        <v>635</v>
      </c>
      <c r="YS15" s="130" t="s">
        <v>635</v>
      </c>
      <c r="YT15" s="130" t="s">
        <v>635</v>
      </c>
      <c r="YU15" s="130" t="s">
        <v>635</v>
      </c>
      <c r="YV15" s="112" t="s">
        <v>635</v>
      </c>
      <c r="YW15" s="112" t="s">
        <v>635</v>
      </c>
      <c r="YX15" s="112" t="s">
        <v>635</v>
      </c>
      <c r="YY15" s="112" t="s">
        <v>635</v>
      </c>
      <c r="YZ15" s="105" t="s">
        <v>674</v>
      </c>
      <c r="ZA15" s="105" t="s">
        <v>635</v>
      </c>
      <c r="ZB15" s="126" t="s">
        <v>635</v>
      </c>
      <c r="ZC15" s="126" t="s">
        <v>635</v>
      </c>
      <c r="ZD15" s="126" t="s">
        <v>635</v>
      </c>
      <c r="ZE15" s="126" t="s">
        <v>635</v>
      </c>
      <c r="ZF15" s="126" t="s">
        <v>635</v>
      </c>
      <c r="ZG15" s="125" t="s">
        <v>713</v>
      </c>
      <c r="ZH15" s="125" t="s">
        <v>676</v>
      </c>
      <c r="ZI15" s="125" t="s">
        <v>753</v>
      </c>
      <c r="ZJ15" s="125" t="s">
        <v>635</v>
      </c>
      <c r="ZK15" s="125" t="s">
        <v>635</v>
      </c>
      <c r="ZL15" s="125" t="s">
        <v>635</v>
      </c>
      <c r="ZM15" s="125" t="s">
        <v>635</v>
      </c>
      <c r="ZN15" s="125" t="s">
        <v>635</v>
      </c>
      <c r="ZO15" s="147" t="s">
        <v>635</v>
      </c>
      <c r="ZP15" s="147" t="s">
        <v>635</v>
      </c>
      <c r="ZQ15" s="147" t="s">
        <v>635</v>
      </c>
      <c r="ZR15" s="147" t="s">
        <v>635</v>
      </c>
      <c r="ZS15" s="147" t="s">
        <v>635</v>
      </c>
      <c r="ZT15" s="184" t="s">
        <v>635</v>
      </c>
      <c r="ZU15" s="184">
        <v>2</v>
      </c>
      <c r="ZV15" s="184">
        <v>2</v>
      </c>
      <c r="ZW15" s="184" t="s">
        <v>635</v>
      </c>
      <c r="ZX15" s="131">
        <v>1</v>
      </c>
      <c r="ZY15" s="131" t="s">
        <v>635</v>
      </c>
      <c r="ZZ15" s="131">
        <v>1</v>
      </c>
      <c r="AAA15" s="131" t="s">
        <v>635</v>
      </c>
      <c r="AAB15" s="132" t="s">
        <v>635</v>
      </c>
      <c r="AAC15" s="132" t="s">
        <v>635</v>
      </c>
      <c r="AAD15" s="132" t="s">
        <v>635</v>
      </c>
      <c r="AAE15" s="193" t="s">
        <v>635</v>
      </c>
      <c r="AAF15" s="102" t="s">
        <v>635</v>
      </c>
      <c r="AAG15" s="102">
        <v>12</v>
      </c>
      <c r="AAH15" s="102" t="s">
        <v>635</v>
      </c>
      <c r="AAI15" s="102" t="s">
        <v>635</v>
      </c>
      <c r="AAJ15" s="125" t="s">
        <v>635</v>
      </c>
      <c r="AAK15" s="125">
        <v>1</v>
      </c>
      <c r="AAL15" s="125" t="s">
        <v>635</v>
      </c>
      <c r="AAM15" s="125" t="s">
        <v>635</v>
      </c>
      <c r="AAN15" s="131" t="s">
        <v>635</v>
      </c>
      <c r="AAO15" s="131">
        <v>5</v>
      </c>
      <c r="AAP15" s="131" t="s">
        <v>635</v>
      </c>
      <c r="AAQ15" s="131" t="s">
        <v>635</v>
      </c>
      <c r="AAR15" s="149" t="s">
        <v>635</v>
      </c>
      <c r="AAS15" s="149">
        <v>8</v>
      </c>
      <c r="AAT15" s="149" t="s">
        <v>635</v>
      </c>
      <c r="AAU15" s="149" t="s">
        <v>635</v>
      </c>
      <c r="AAV15" s="184" t="s">
        <v>635</v>
      </c>
      <c r="AAW15" s="184">
        <v>8</v>
      </c>
      <c r="AAX15" s="184" t="s">
        <v>635</v>
      </c>
      <c r="AAY15" s="184" t="s">
        <v>635</v>
      </c>
      <c r="AAZ15" s="103" t="s">
        <v>632</v>
      </c>
      <c r="ABA15" s="100" t="s">
        <v>679</v>
      </c>
      <c r="ABB15" s="100" t="s">
        <v>786</v>
      </c>
      <c r="ABC15" s="100" t="s">
        <v>635</v>
      </c>
      <c r="ABD15" s="100" t="s">
        <v>635</v>
      </c>
      <c r="ABE15" s="100" t="s">
        <v>635</v>
      </c>
      <c r="ABF15" s="103" t="s">
        <v>635</v>
      </c>
      <c r="ABG15" s="194" t="s">
        <v>873</v>
      </c>
      <c r="ABH15" s="195" t="s">
        <v>716</v>
      </c>
      <c r="ABI15" s="195" t="s">
        <v>788</v>
      </c>
      <c r="ABJ15" s="195" t="s">
        <v>635</v>
      </c>
      <c r="ABK15" s="195" t="s">
        <v>635</v>
      </c>
      <c r="ABL15" s="177" t="s">
        <v>635</v>
      </c>
      <c r="ABM15" s="177" t="s">
        <v>635</v>
      </c>
      <c r="ABN15" s="177" t="s">
        <v>635</v>
      </c>
      <c r="ABO15" s="195" t="s">
        <v>635</v>
      </c>
      <c r="ABP15" s="112" t="s">
        <v>2294</v>
      </c>
      <c r="ABQ15" s="112" t="s">
        <v>635</v>
      </c>
      <c r="ABR15" s="112" t="s">
        <v>635</v>
      </c>
      <c r="ABS15" s="103" t="s">
        <v>632</v>
      </c>
      <c r="ABT15" s="97" t="s">
        <v>632</v>
      </c>
      <c r="ABU15" s="196" t="s">
        <v>683</v>
      </c>
      <c r="ABV15" s="196" t="s">
        <v>718</v>
      </c>
      <c r="ABW15" s="196" t="s">
        <v>790</v>
      </c>
      <c r="ABX15" s="196" t="s">
        <v>635</v>
      </c>
      <c r="ABY15" s="196" t="s">
        <v>635</v>
      </c>
      <c r="ABZ15" s="196" t="s">
        <v>635</v>
      </c>
      <c r="ACA15" s="196" t="s">
        <v>635</v>
      </c>
      <c r="ACB15" s="97" t="s">
        <v>626</v>
      </c>
      <c r="ACC15" s="97" t="s">
        <v>632</v>
      </c>
      <c r="ACD15" s="112" t="s">
        <v>835</v>
      </c>
      <c r="ACE15" s="112" t="s">
        <v>635</v>
      </c>
      <c r="ACF15" s="112" t="s">
        <v>635</v>
      </c>
      <c r="ACG15" s="112" t="s">
        <v>635</v>
      </c>
      <c r="ACH15" s="277"/>
      <c r="ACI15" s="97" t="s">
        <v>2295</v>
      </c>
      <c r="ACJ15" s="97"/>
    </row>
    <row r="16" spans="1:764" ht="15" customHeight="1">
      <c r="A16">
        <v>126</v>
      </c>
      <c r="B16" s="97" t="s">
        <v>2310</v>
      </c>
      <c r="C16" s="97" t="s">
        <v>2311</v>
      </c>
      <c r="D16" s="97" t="s">
        <v>1712</v>
      </c>
      <c r="E16" s="107" t="s">
        <v>2312</v>
      </c>
      <c r="F16" s="98" t="s">
        <v>2313</v>
      </c>
      <c r="G16" s="98" t="s">
        <v>2314</v>
      </c>
      <c r="H16" s="99">
        <v>34.727260000000001</v>
      </c>
      <c r="I16" s="99">
        <v>0.777115</v>
      </c>
      <c r="J16" s="98" t="s">
        <v>2301</v>
      </c>
      <c r="K16" s="98" t="s">
        <v>2315</v>
      </c>
      <c r="L16" s="98" t="s">
        <v>2315</v>
      </c>
      <c r="M16" s="100" t="s">
        <v>2316</v>
      </c>
      <c r="N16" s="101">
        <v>724404792</v>
      </c>
      <c r="O16" s="102">
        <v>0</v>
      </c>
      <c r="P16" s="100">
        <v>0.77410800000000002</v>
      </c>
      <c r="Q16" s="100">
        <v>34.725313</v>
      </c>
      <c r="R16" s="100">
        <v>1613.7</v>
      </c>
      <c r="S16" s="100">
        <v>5</v>
      </c>
      <c r="T16" s="103" t="s">
        <v>626</v>
      </c>
      <c r="U16" s="97" t="s">
        <v>629</v>
      </c>
      <c r="V16" s="97" t="s">
        <v>1207</v>
      </c>
      <c r="W16" s="97" t="s">
        <v>629</v>
      </c>
      <c r="X16" s="97" t="s">
        <v>700</v>
      </c>
      <c r="Y16" s="97" t="s">
        <v>631</v>
      </c>
      <c r="Z16" s="103" t="s">
        <v>632</v>
      </c>
      <c r="AA16" s="104" t="s">
        <v>633</v>
      </c>
      <c r="AB16" s="104" t="s">
        <v>1093</v>
      </c>
      <c r="AC16" s="104" t="s">
        <v>1014</v>
      </c>
      <c r="AD16" s="104" t="s">
        <v>634</v>
      </c>
      <c r="AE16" s="104" t="s">
        <v>1094</v>
      </c>
      <c r="AF16" s="103">
        <v>8</v>
      </c>
      <c r="AG16" s="103">
        <v>2</v>
      </c>
      <c r="AH16" s="97" t="s">
        <v>636</v>
      </c>
      <c r="AI16" s="97" t="s">
        <v>637</v>
      </c>
      <c r="AJ16" s="97" t="s">
        <v>638</v>
      </c>
      <c r="AK16" s="97" t="s">
        <v>639</v>
      </c>
      <c r="AL16" s="105" t="s">
        <v>640</v>
      </c>
      <c r="AM16" s="106" t="s">
        <v>641</v>
      </c>
      <c r="AN16" s="106" t="s">
        <v>635</v>
      </c>
      <c r="AO16" s="106" t="s">
        <v>635</v>
      </c>
      <c r="AP16" s="97" t="s">
        <v>642</v>
      </c>
      <c r="AQ16" s="97" t="s">
        <v>642</v>
      </c>
      <c r="AR16" s="103" t="s">
        <v>635</v>
      </c>
      <c r="AS16" s="103" t="s">
        <v>642</v>
      </c>
      <c r="AT16" s="103" t="s">
        <v>635</v>
      </c>
      <c r="AU16" s="103" t="s">
        <v>635</v>
      </c>
      <c r="AV16" s="106" t="s">
        <v>632</v>
      </c>
      <c r="AW16" s="105" t="s">
        <v>641</v>
      </c>
      <c r="AX16" s="103" t="s">
        <v>640</v>
      </c>
      <c r="AY16" s="105" t="s">
        <v>640</v>
      </c>
      <c r="AZ16" s="107" t="s">
        <v>641</v>
      </c>
      <c r="BA16" s="105" t="s">
        <v>641</v>
      </c>
      <c r="BB16" s="107" t="s">
        <v>640</v>
      </c>
      <c r="BC16" s="106" t="s">
        <v>640</v>
      </c>
      <c r="BD16" s="103" t="s">
        <v>635</v>
      </c>
      <c r="BE16" s="106" t="s">
        <v>626</v>
      </c>
      <c r="BF16" s="103" t="s">
        <v>635</v>
      </c>
      <c r="BG16" s="103" t="s">
        <v>635</v>
      </c>
      <c r="BH16" s="103" t="s">
        <v>635</v>
      </c>
      <c r="BI16" s="97" t="s">
        <v>641</v>
      </c>
      <c r="BJ16" s="108" t="s">
        <v>733</v>
      </c>
      <c r="BK16" s="108" t="s">
        <v>635</v>
      </c>
      <c r="BL16" s="108" t="s">
        <v>635</v>
      </c>
      <c r="BM16" s="108" t="s">
        <v>635</v>
      </c>
      <c r="BN16" s="108" t="s">
        <v>635</v>
      </c>
      <c r="BO16" s="103" t="s">
        <v>632</v>
      </c>
      <c r="BP16" s="103" t="s">
        <v>641</v>
      </c>
      <c r="BQ16" s="103" t="s">
        <v>635</v>
      </c>
      <c r="BR16" s="109" t="s">
        <v>645</v>
      </c>
      <c r="BS16" s="109" t="s">
        <v>703</v>
      </c>
      <c r="BT16" s="110" t="s">
        <v>635</v>
      </c>
      <c r="BU16" s="110" t="s">
        <v>635</v>
      </c>
      <c r="BV16" s="109" t="s">
        <v>635</v>
      </c>
      <c r="BW16" s="97" t="s">
        <v>877</v>
      </c>
      <c r="BX16" s="97" t="s">
        <v>641</v>
      </c>
      <c r="BY16" s="97" t="s">
        <v>2317</v>
      </c>
      <c r="BZ16" s="97" t="s">
        <v>648</v>
      </c>
      <c r="CA16" s="111" t="s">
        <v>736</v>
      </c>
      <c r="CB16" s="111" t="s">
        <v>737</v>
      </c>
      <c r="CC16" s="111" t="s">
        <v>635</v>
      </c>
      <c r="CD16" s="106" t="s">
        <v>635</v>
      </c>
      <c r="CE16" s="111" t="s">
        <v>635</v>
      </c>
      <c r="CF16" s="103">
        <v>3</v>
      </c>
      <c r="CG16" s="103">
        <v>3</v>
      </c>
      <c r="CH16" s="112" t="s">
        <v>649</v>
      </c>
      <c r="CI16" s="113" t="s">
        <v>635</v>
      </c>
      <c r="CJ16" s="113" t="s">
        <v>641</v>
      </c>
      <c r="CK16" s="113" t="s">
        <v>635</v>
      </c>
      <c r="CL16" s="103">
        <v>20</v>
      </c>
      <c r="CM16" s="114">
        <v>0</v>
      </c>
      <c r="CN16" s="103">
        <v>2</v>
      </c>
      <c r="CO16" s="106">
        <v>850</v>
      </c>
      <c r="CP16" s="103">
        <v>0.2</v>
      </c>
      <c r="CQ16" s="106">
        <v>325</v>
      </c>
      <c r="CR16" s="103" t="s">
        <v>635</v>
      </c>
      <c r="CS16" s="106" t="s">
        <v>635</v>
      </c>
      <c r="CT16" s="103" t="s">
        <v>635</v>
      </c>
      <c r="CU16" s="106" t="s">
        <v>635</v>
      </c>
      <c r="CV16" s="103" t="s">
        <v>635</v>
      </c>
      <c r="CW16" s="103" t="s">
        <v>635</v>
      </c>
      <c r="CX16" s="111" t="s">
        <v>650</v>
      </c>
      <c r="CY16" s="106" t="s">
        <v>635</v>
      </c>
      <c r="CZ16" s="115">
        <v>1</v>
      </c>
      <c r="DA16" s="115">
        <v>0</v>
      </c>
      <c r="DB16" s="116">
        <f t="shared" ref="DB16:DB25" si="11">SUM(CZ16:DA16)</f>
        <v>1</v>
      </c>
      <c r="DC16" s="117" t="s">
        <v>651</v>
      </c>
      <c r="DD16" s="118" t="s">
        <v>635</v>
      </c>
      <c r="DE16" s="198">
        <v>0</v>
      </c>
      <c r="DF16" s="198">
        <v>1</v>
      </c>
      <c r="DG16" s="200">
        <f>SUBTOTAL(9,DE16:DF16)</f>
        <v>1</v>
      </c>
      <c r="DH16" s="105" t="s">
        <v>651</v>
      </c>
      <c r="DI16" s="120">
        <v>1</v>
      </c>
      <c r="DJ16" s="121" t="s">
        <v>635</v>
      </c>
      <c r="DK16" s="122" t="s">
        <v>635</v>
      </c>
      <c r="DL16" s="123" t="s">
        <v>635</v>
      </c>
      <c r="DM16" s="123" t="s">
        <v>635</v>
      </c>
      <c r="DN16" s="124" t="s">
        <v>635</v>
      </c>
      <c r="DO16" s="124" t="s">
        <v>635</v>
      </c>
      <c r="DP16" s="124" t="s">
        <v>635</v>
      </c>
      <c r="DQ16" s="125">
        <v>0.1</v>
      </c>
      <c r="DR16" s="125">
        <v>1</v>
      </c>
      <c r="DS16" s="125" t="s">
        <v>780</v>
      </c>
      <c r="DT16" s="106" t="s">
        <v>635</v>
      </c>
      <c r="DU16" s="106" t="s">
        <v>635</v>
      </c>
      <c r="DV16" s="106" t="s">
        <v>635</v>
      </c>
      <c r="DW16" s="126" t="s">
        <v>635</v>
      </c>
      <c r="DX16" s="126" t="s">
        <v>635</v>
      </c>
      <c r="DY16" s="126" t="s">
        <v>635</v>
      </c>
      <c r="DZ16" s="97" t="s">
        <v>781</v>
      </c>
      <c r="EA16" s="103" t="s">
        <v>626</v>
      </c>
      <c r="EB16" s="97" t="s">
        <v>635</v>
      </c>
      <c r="EC16" s="103" t="s">
        <v>626</v>
      </c>
      <c r="ED16" s="103" t="s">
        <v>635</v>
      </c>
      <c r="EE16" s="103" t="s">
        <v>635</v>
      </c>
      <c r="EF16" s="127" t="s">
        <v>653</v>
      </c>
      <c r="EG16" s="127" t="s">
        <v>635</v>
      </c>
      <c r="EH16" s="103" t="s">
        <v>653</v>
      </c>
      <c r="EI16" s="97" t="s">
        <v>640</v>
      </c>
      <c r="EJ16" s="97" t="s">
        <v>641</v>
      </c>
      <c r="EK16" s="122">
        <v>1</v>
      </c>
      <c r="EL16" s="122">
        <v>1</v>
      </c>
      <c r="EM16" s="122">
        <v>0.4</v>
      </c>
      <c r="EN16" s="122">
        <v>0.4</v>
      </c>
      <c r="EO16" s="128" t="s">
        <v>635</v>
      </c>
      <c r="EP16" s="128" t="s">
        <v>635</v>
      </c>
      <c r="EQ16" s="128" t="s">
        <v>635</v>
      </c>
      <c r="ER16" s="128" t="s">
        <v>635</v>
      </c>
      <c r="ES16" s="129" t="s">
        <v>635</v>
      </c>
      <c r="ET16" s="129" t="s">
        <v>635</v>
      </c>
      <c r="EU16" s="129" t="s">
        <v>635</v>
      </c>
      <c r="EV16" s="129" t="s">
        <v>635</v>
      </c>
      <c r="EW16" s="97" t="s">
        <v>654</v>
      </c>
      <c r="EX16" s="97" t="s">
        <v>654</v>
      </c>
      <c r="EY16" s="103" t="s">
        <v>635</v>
      </c>
      <c r="EZ16" s="107" t="s">
        <v>635</v>
      </c>
      <c r="FA16" s="97" t="s">
        <v>655</v>
      </c>
      <c r="FB16" s="130" t="s">
        <v>656</v>
      </c>
      <c r="FC16" s="130" t="s">
        <v>854</v>
      </c>
      <c r="FD16" s="131" t="s">
        <v>743</v>
      </c>
      <c r="FE16" s="131" t="s">
        <v>635</v>
      </c>
      <c r="FF16" s="131" t="s">
        <v>635</v>
      </c>
      <c r="FG16" s="131" t="s">
        <v>635</v>
      </c>
      <c r="FH16" s="131" t="s">
        <v>635</v>
      </c>
      <c r="FI16" s="132">
        <v>3</v>
      </c>
      <c r="FJ16" s="133">
        <v>4</v>
      </c>
      <c r="FK16" s="103" t="s">
        <v>635</v>
      </c>
      <c r="FL16" s="134" t="s">
        <v>635</v>
      </c>
      <c r="FM16" s="135">
        <v>20</v>
      </c>
      <c r="FN16" s="135" t="s">
        <v>635</v>
      </c>
      <c r="FO16" s="135" t="s">
        <v>635</v>
      </c>
      <c r="FP16" s="103" t="s">
        <v>635</v>
      </c>
      <c r="FQ16" s="132">
        <v>40</v>
      </c>
      <c r="FR16" s="133">
        <v>20</v>
      </c>
      <c r="FS16" s="103" t="s">
        <v>635</v>
      </c>
      <c r="FT16" s="134" t="s">
        <v>635</v>
      </c>
      <c r="FU16" s="135">
        <v>2</v>
      </c>
      <c r="FV16" s="135" t="s">
        <v>635</v>
      </c>
      <c r="FW16" s="131" t="s">
        <v>635</v>
      </c>
      <c r="FX16" s="103" t="s">
        <v>635</v>
      </c>
      <c r="FY16" s="100" t="s">
        <v>657</v>
      </c>
      <c r="FZ16" s="102" t="s">
        <v>658</v>
      </c>
      <c r="GA16" s="102">
        <v>7</v>
      </c>
      <c r="GB16" s="102">
        <v>17</v>
      </c>
      <c r="GC16" s="136" t="s">
        <v>657</v>
      </c>
      <c r="GD16" s="137" t="s">
        <v>658</v>
      </c>
      <c r="GE16" s="137">
        <v>7</v>
      </c>
      <c r="GF16" s="137">
        <v>17</v>
      </c>
      <c r="GG16" s="125" t="s">
        <v>657</v>
      </c>
      <c r="GH16" s="125" t="s">
        <v>658</v>
      </c>
      <c r="GI16" s="125">
        <v>7</v>
      </c>
      <c r="GJ16" s="125">
        <v>17</v>
      </c>
      <c r="GK16" s="122" t="s">
        <v>657</v>
      </c>
      <c r="GL16" s="122" t="s">
        <v>658</v>
      </c>
      <c r="GM16" s="122">
        <v>7</v>
      </c>
      <c r="GN16" s="122">
        <v>17</v>
      </c>
      <c r="GO16" s="135" t="s">
        <v>635</v>
      </c>
      <c r="GP16" s="135" t="s">
        <v>635</v>
      </c>
      <c r="GQ16" s="135" t="s">
        <v>635</v>
      </c>
      <c r="GR16" s="134" t="s">
        <v>635</v>
      </c>
      <c r="GS16" s="134" t="s">
        <v>635</v>
      </c>
      <c r="GT16" s="134" t="s">
        <v>635</v>
      </c>
      <c r="GU16" s="126" t="s">
        <v>635</v>
      </c>
      <c r="GV16" s="126" t="s">
        <v>635</v>
      </c>
      <c r="GW16" s="126" t="s">
        <v>635</v>
      </c>
      <c r="GX16" s="145" t="s">
        <v>635</v>
      </c>
      <c r="GY16" s="145" t="s">
        <v>635</v>
      </c>
      <c r="GZ16" s="145" t="s">
        <v>635</v>
      </c>
      <c r="HA16" s="139" t="s">
        <v>657</v>
      </c>
      <c r="HB16" s="140" t="s">
        <v>658</v>
      </c>
      <c r="HC16" s="123">
        <v>12</v>
      </c>
      <c r="HD16" s="123">
        <v>12</v>
      </c>
      <c r="HE16" s="127" t="s">
        <v>657</v>
      </c>
      <c r="HF16" s="130" t="s">
        <v>658</v>
      </c>
      <c r="HG16" s="131">
        <v>12</v>
      </c>
      <c r="HH16" s="131">
        <v>12</v>
      </c>
      <c r="HI16" s="141" t="s">
        <v>635</v>
      </c>
      <c r="HJ16" s="141" t="s">
        <v>635</v>
      </c>
      <c r="HK16" s="141" t="s">
        <v>635</v>
      </c>
      <c r="HL16" s="141" t="s">
        <v>635</v>
      </c>
      <c r="HM16" s="131" t="s">
        <v>635</v>
      </c>
      <c r="HN16" s="131" t="s">
        <v>635</v>
      </c>
      <c r="HO16" s="131" t="s">
        <v>635</v>
      </c>
      <c r="HP16" s="131" t="s">
        <v>635</v>
      </c>
      <c r="HQ16" s="106" t="s">
        <v>635</v>
      </c>
      <c r="HR16" s="106" t="s">
        <v>635</v>
      </c>
      <c r="HS16" s="106" t="s">
        <v>635</v>
      </c>
      <c r="HT16" s="106" t="s">
        <v>635</v>
      </c>
      <c r="HU16" s="132" t="s">
        <v>635</v>
      </c>
      <c r="HV16" s="132" t="s">
        <v>635</v>
      </c>
      <c r="HW16" s="132" t="s">
        <v>635</v>
      </c>
      <c r="HX16" s="132" t="s">
        <v>635</v>
      </c>
      <c r="HY16" s="118" t="s">
        <v>635</v>
      </c>
      <c r="HZ16" s="118" t="s">
        <v>635</v>
      </c>
      <c r="IA16" s="118" t="s">
        <v>635</v>
      </c>
      <c r="IB16" s="118" t="s">
        <v>635</v>
      </c>
      <c r="IC16" s="125" t="s">
        <v>635</v>
      </c>
      <c r="ID16" s="125" t="s">
        <v>635</v>
      </c>
      <c r="IE16" s="125" t="s">
        <v>635</v>
      </c>
      <c r="IF16" s="125" t="s">
        <v>635</v>
      </c>
      <c r="IG16" s="105" t="s">
        <v>807</v>
      </c>
      <c r="IH16" s="105" t="s">
        <v>783</v>
      </c>
      <c r="II16" s="105" t="s">
        <v>660</v>
      </c>
      <c r="IJ16" s="105" t="s">
        <v>661</v>
      </c>
      <c r="IK16" s="105" t="s">
        <v>662</v>
      </c>
      <c r="IL16" s="105" t="s">
        <v>855</v>
      </c>
      <c r="IM16" s="105" t="s">
        <v>635</v>
      </c>
      <c r="IN16" s="105" t="s">
        <v>635</v>
      </c>
      <c r="IO16" s="105" t="s">
        <v>635</v>
      </c>
      <c r="IP16" s="103">
        <v>6</v>
      </c>
      <c r="IQ16" s="102" t="s">
        <v>709</v>
      </c>
      <c r="IR16" s="102" t="s">
        <v>635</v>
      </c>
      <c r="IS16" s="142">
        <v>0</v>
      </c>
      <c r="IT16" s="142">
        <v>1</v>
      </c>
      <c r="IU16" s="128" t="s">
        <v>709</v>
      </c>
      <c r="IV16" s="128" t="s">
        <v>635</v>
      </c>
      <c r="IW16" s="143">
        <v>0</v>
      </c>
      <c r="IX16" s="143">
        <v>1</v>
      </c>
      <c r="IY16" s="124" t="s">
        <v>709</v>
      </c>
      <c r="IZ16" s="229">
        <v>0</v>
      </c>
      <c r="JA16" s="229">
        <v>1</v>
      </c>
      <c r="JB16" s="123" t="s">
        <v>709</v>
      </c>
      <c r="JC16" s="155">
        <v>0</v>
      </c>
      <c r="JD16" s="155">
        <v>1</v>
      </c>
      <c r="JE16" s="144" t="s">
        <v>635</v>
      </c>
      <c r="JF16" s="144" t="s">
        <v>635</v>
      </c>
      <c r="JG16" s="144" t="s">
        <v>635</v>
      </c>
      <c r="JH16" s="141" t="s">
        <v>635</v>
      </c>
      <c r="JI16" s="141" t="s">
        <v>635</v>
      </c>
      <c r="JJ16" s="141" t="s">
        <v>635</v>
      </c>
      <c r="JK16" s="144" t="s">
        <v>635</v>
      </c>
      <c r="JL16" s="144" t="s">
        <v>635</v>
      </c>
      <c r="JM16" s="144" t="s">
        <v>635</v>
      </c>
      <c r="JN16" s="135" t="s">
        <v>635</v>
      </c>
      <c r="JO16" s="135" t="s">
        <v>635</v>
      </c>
      <c r="JP16" s="135" t="s">
        <v>635</v>
      </c>
      <c r="JQ16" s="144" t="s">
        <v>709</v>
      </c>
      <c r="JR16" s="144" t="s">
        <v>635</v>
      </c>
      <c r="JS16" s="208">
        <v>0</v>
      </c>
      <c r="JT16" s="208">
        <v>1</v>
      </c>
      <c r="JU16" s="145" t="s">
        <v>709</v>
      </c>
      <c r="JV16" s="145" t="s">
        <v>635</v>
      </c>
      <c r="JW16" s="209">
        <v>0</v>
      </c>
      <c r="JX16" s="209">
        <v>1</v>
      </c>
      <c r="JY16" s="141" t="s">
        <v>635</v>
      </c>
      <c r="JZ16" s="141" t="s">
        <v>635</v>
      </c>
      <c r="KA16" s="141" t="s">
        <v>635</v>
      </c>
      <c r="KB16" s="141" t="s">
        <v>635</v>
      </c>
      <c r="KC16" s="128" t="s">
        <v>635</v>
      </c>
      <c r="KD16" s="128" t="s">
        <v>635</v>
      </c>
      <c r="KE16" s="128" t="s">
        <v>635</v>
      </c>
      <c r="KF16" s="128" t="s">
        <v>635</v>
      </c>
      <c r="KG16" s="146" t="s">
        <v>635</v>
      </c>
      <c r="KH16" s="146" t="s">
        <v>635</v>
      </c>
      <c r="KI16" s="146" t="s">
        <v>635</v>
      </c>
      <c r="KJ16" s="146" t="s">
        <v>635</v>
      </c>
      <c r="KK16" s="147" t="s">
        <v>635</v>
      </c>
      <c r="KL16" s="147" t="s">
        <v>635</v>
      </c>
      <c r="KM16" s="147" t="s">
        <v>635</v>
      </c>
      <c r="KN16" s="147" t="s">
        <v>635</v>
      </c>
      <c r="KO16" s="148" t="s">
        <v>635</v>
      </c>
      <c r="KP16" s="148" t="s">
        <v>635</v>
      </c>
      <c r="KQ16" s="148" t="s">
        <v>635</v>
      </c>
      <c r="KR16" s="148" t="s">
        <v>635</v>
      </c>
      <c r="KS16" s="149" t="s">
        <v>635</v>
      </c>
      <c r="KT16" s="149" t="s">
        <v>635</v>
      </c>
      <c r="KU16" s="149" t="s">
        <v>635</v>
      </c>
      <c r="KV16" s="149" t="s">
        <v>635</v>
      </c>
      <c r="KW16" s="105" t="s">
        <v>1002</v>
      </c>
      <c r="KX16" s="106" t="s">
        <v>635</v>
      </c>
      <c r="KY16" s="106" t="s">
        <v>635</v>
      </c>
      <c r="KZ16" s="150">
        <v>0</v>
      </c>
      <c r="LA16" s="150">
        <v>0</v>
      </c>
      <c r="LB16" s="150">
        <v>0</v>
      </c>
      <c r="LC16" s="150">
        <v>0</v>
      </c>
      <c r="LD16" s="150">
        <v>0</v>
      </c>
      <c r="LE16" s="150">
        <v>0</v>
      </c>
      <c r="LF16" s="150">
        <v>1</v>
      </c>
      <c r="LG16" s="150">
        <v>0</v>
      </c>
      <c r="LH16" s="151">
        <f t="shared" si="0"/>
        <v>1</v>
      </c>
      <c r="LI16" s="152">
        <v>0</v>
      </c>
      <c r="LJ16" s="152">
        <v>0</v>
      </c>
      <c r="LK16" s="152">
        <v>0</v>
      </c>
      <c r="LL16" s="152">
        <v>0</v>
      </c>
      <c r="LM16" s="152">
        <v>0</v>
      </c>
      <c r="LN16" s="152">
        <v>0</v>
      </c>
      <c r="LO16" s="152">
        <v>1</v>
      </c>
      <c r="LP16" s="152">
        <v>0</v>
      </c>
      <c r="LQ16" s="153">
        <f t="shared" si="1"/>
        <v>1</v>
      </c>
      <c r="LR16" s="142">
        <v>0</v>
      </c>
      <c r="LS16" s="142">
        <v>0</v>
      </c>
      <c r="LT16" s="142">
        <v>0</v>
      </c>
      <c r="LU16" s="142">
        <v>0</v>
      </c>
      <c r="LV16" s="142">
        <v>0</v>
      </c>
      <c r="LW16" s="142">
        <v>0</v>
      </c>
      <c r="LX16" s="142">
        <v>0</v>
      </c>
      <c r="LY16" s="142">
        <v>0</v>
      </c>
      <c r="LZ16" s="142">
        <v>0</v>
      </c>
      <c r="MA16" s="45">
        <v>0</v>
      </c>
      <c r="MB16" s="45">
        <v>0</v>
      </c>
      <c r="MC16" s="45">
        <v>0</v>
      </c>
      <c r="MD16" s="45">
        <v>0</v>
      </c>
      <c r="ME16" s="45">
        <v>0</v>
      </c>
      <c r="MF16" s="45">
        <v>0</v>
      </c>
      <c r="MG16" s="45">
        <v>0</v>
      </c>
      <c r="MH16" s="45">
        <v>0</v>
      </c>
      <c r="MI16" s="45">
        <v>0</v>
      </c>
      <c r="MJ16" s="155" t="s">
        <v>635</v>
      </c>
      <c r="MK16" s="155" t="s">
        <v>635</v>
      </c>
      <c r="ML16" s="155" t="s">
        <v>635</v>
      </c>
      <c r="MM16" s="155" t="s">
        <v>635</v>
      </c>
      <c r="MN16" s="155" t="s">
        <v>635</v>
      </c>
      <c r="MO16" s="155" t="s">
        <v>635</v>
      </c>
      <c r="MP16" s="155" t="s">
        <v>635</v>
      </c>
      <c r="MQ16" s="155" t="s">
        <v>635</v>
      </c>
      <c r="MR16" s="156" t="s">
        <v>635</v>
      </c>
      <c r="MS16" s="157" t="s">
        <v>635</v>
      </c>
      <c r="MT16" s="157" t="s">
        <v>635</v>
      </c>
      <c r="MU16" s="157" t="s">
        <v>635</v>
      </c>
      <c r="MV16" s="157" t="s">
        <v>635</v>
      </c>
      <c r="MW16" s="157" t="s">
        <v>635</v>
      </c>
      <c r="MX16" s="157" t="s">
        <v>635</v>
      </c>
      <c r="MY16" s="157" t="s">
        <v>635</v>
      </c>
      <c r="MZ16" s="157" t="s">
        <v>635</v>
      </c>
      <c r="NA16" s="157" t="s">
        <v>635</v>
      </c>
      <c r="NB16" s="158">
        <v>0</v>
      </c>
      <c r="NC16" s="158">
        <v>0</v>
      </c>
      <c r="ND16" s="158">
        <v>0</v>
      </c>
      <c r="NE16" s="158">
        <v>0</v>
      </c>
      <c r="NF16" s="158">
        <v>0</v>
      </c>
      <c r="NG16" s="158">
        <v>0</v>
      </c>
      <c r="NH16" s="158">
        <v>0</v>
      </c>
      <c r="NI16" s="158">
        <v>0</v>
      </c>
      <c r="NJ16" s="159">
        <v>0</v>
      </c>
      <c r="NK16" s="160" t="s">
        <v>635</v>
      </c>
      <c r="NL16" s="160" t="s">
        <v>635</v>
      </c>
      <c r="NM16" s="160" t="s">
        <v>635</v>
      </c>
      <c r="NN16" s="160" t="s">
        <v>635</v>
      </c>
      <c r="NO16" s="160" t="s">
        <v>635</v>
      </c>
      <c r="NP16" s="160" t="s">
        <v>635</v>
      </c>
      <c r="NQ16" s="160" t="s">
        <v>635</v>
      </c>
      <c r="NR16" s="160" t="s">
        <v>635</v>
      </c>
      <c r="NS16" s="161" t="s">
        <v>635</v>
      </c>
      <c r="NT16" s="162" t="s">
        <v>635</v>
      </c>
      <c r="NU16" s="162" t="s">
        <v>635</v>
      </c>
      <c r="NV16" s="162" t="s">
        <v>635</v>
      </c>
      <c r="NW16" s="162" t="s">
        <v>635</v>
      </c>
      <c r="NX16" s="162" t="s">
        <v>635</v>
      </c>
      <c r="NY16" s="162" t="s">
        <v>635</v>
      </c>
      <c r="NZ16" s="162" t="s">
        <v>635</v>
      </c>
      <c r="OA16" s="162" t="s">
        <v>635</v>
      </c>
      <c r="OB16" s="163" t="s">
        <v>635</v>
      </c>
      <c r="OC16" s="142" t="s">
        <v>635</v>
      </c>
      <c r="OD16" s="142" t="s">
        <v>635</v>
      </c>
      <c r="OE16" s="142" t="s">
        <v>635</v>
      </c>
      <c r="OF16" s="142" t="s">
        <v>635</v>
      </c>
      <c r="OG16" s="142" t="s">
        <v>635</v>
      </c>
      <c r="OH16" s="142" t="s">
        <v>635</v>
      </c>
      <c r="OI16" s="142" t="s">
        <v>635</v>
      </c>
      <c r="OJ16" s="142" t="s">
        <v>635</v>
      </c>
      <c r="OK16" s="142" t="s">
        <v>635</v>
      </c>
      <c r="OL16" s="45">
        <v>0</v>
      </c>
      <c r="OM16" s="45">
        <v>0</v>
      </c>
      <c r="ON16" s="45">
        <v>0</v>
      </c>
      <c r="OO16" s="45">
        <v>0</v>
      </c>
      <c r="OP16" s="45">
        <v>0</v>
      </c>
      <c r="OQ16" s="45">
        <v>0</v>
      </c>
      <c r="OR16" s="45">
        <v>0</v>
      </c>
      <c r="OS16" s="45">
        <v>0</v>
      </c>
      <c r="OT16" s="44">
        <v>0</v>
      </c>
      <c r="OU16" s="158">
        <v>0</v>
      </c>
      <c r="OV16" s="158">
        <v>0</v>
      </c>
      <c r="OW16" s="158">
        <v>0</v>
      </c>
      <c r="OX16" s="158">
        <v>0</v>
      </c>
      <c r="OY16" s="158">
        <v>0</v>
      </c>
      <c r="OZ16" s="158">
        <v>0</v>
      </c>
      <c r="PA16" s="158">
        <v>0</v>
      </c>
      <c r="PB16" s="158">
        <v>0</v>
      </c>
      <c r="PC16" s="159">
        <v>0</v>
      </c>
      <c r="PD16" s="152" t="s">
        <v>635</v>
      </c>
      <c r="PE16" s="152" t="s">
        <v>635</v>
      </c>
      <c r="PF16" s="152" t="s">
        <v>635</v>
      </c>
      <c r="PG16" s="152" t="s">
        <v>635</v>
      </c>
      <c r="PH16" s="152" t="s">
        <v>635</v>
      </c>
      <c r="PI16" s="152" t="s">
        <v>635</v>
      </c>
      <c r="PJ16" s="152" t="s">
        <v>635</v>
      </c>
      <c r="PK16" s="152" t="s">
        <v>635</v>
      </c>
      <c r="PL16" s="164" t="s">
        <v>635</v>
      </c>
      <c r="PM16" s="158" t="s">
        <v>635</v>
      </c>
      <c r="PN16" s="158" t="s">
        <v>635</v>
      </c>
      <c r="PO16" s="158" t="s">
        <v>635</v>
      </c>
      <c r="PP16" s="158" t="s">
        <v>635</v>
      </c>
      <c r="PQ16" s="158" t="s">
        <v>635</v>
      </c>
      <c r="PR16" s="158" t="s">
        <v>635</v>
      </c>
      <c r="PS16" s="158" t="s">
        <v>635</v>
      </c>
      <c r="PT16" s="158" t="s">
        <v>635</v>
      </c>
      <c r="PU16" s="159" t="s">
        <v>635</v>
      </c>
      <c r="PV16" s="157">
        <v>0</v>
      </c>
      <c r="PW16" s="157">
        <v>0</v>
      </c>
      <c r="PX16" s="157">
        <v>0</v>
      </c>
      <c r="PY16" s="157">
        <v>0</v>
      </c>
      <c r="PZ16" s="157">
        <v>0</v>
      </c>
      <c r="QA16" s="157">
        <v>0</v>
      </c>
      <c r="QB16" s="157">
        <v>0</v>
      </c>
      <c r="QC16" s="157">
        <v>0</v>
      </c>
      <c r="QD16" s="165">
        <v>0</v>
      </c>
      <c r="QE16" s="166" t="s">
        <v>635</v>
      </c>
      <c r="QF16" s="166" t="s">
        <v>635</v>
      </c>
      <c r="QG16" s="166" t="s">
        <v>635</v>
      </c>
      <c r="QH16" s="166" t="s">
        <v>635</v>
      </c>
      <c r="QI16" s="166" t="s">
        <v>635</v>
      </c>
      <c r="QJ16" s="166" t="s">
        <v>635</v>
      </c>
      <c r="QK16" s="166" t="s">
        <v>635</v>
      </c>
      <c r="QL16" s="166" t="s">
        <v>635</v>
      </c>
      <c r="QM16" s="167" t="s">
        <v>635</v>
      </c>
      <c r="QN16" s="120" t="s">
        <v>635</v>
      </c>
      <c r="QO16" s="120" t="s">
        <v>635</v>
      </c>
      <c r="QP16" s="120" t="s">
        <v>635</v>
      </c>
      <c r="QQ16" s="120" t="s">
        <v>635</v>
      </c>
      <c r="QR16" s="120" t="s">
        <v>635</v>
      </c>
      <c r="QS16" s="120" t="s">
        <v>635</v>
      </c>
      <c r="QT16" s="120" t="s">
        <v>635</v>
      </c>
      <c r="QU16" s="120" t="s">
        <v>635</v>
      </c>
      <c r="QV16" s="168" t="s">
        <v>635</v>
      </c>
      <c r="QW16" s="169" t="s">
        <v>635</v>
      </c>
      <c r="QX16" s="169" t="s">
        <v>635</v>
      </c>
      <c r="QY16" s="169" t="s">
        <v>635</v>
      </c>
      <c r="QZ16" s="169" t="s">
        <v>635</v>
      </c>
      <c r="RA16" s="169" t="s">
        <v>635</v>
      </c>
      <c r="RB16" s="169" t="s">
        <v>635</v>
      </c>
      <c r="RC16" s="169" t="s">
        <v>635</v>
      </c>
      <c r="RD16" s="169" t="s">
        <v>635</v>
      </c>
      <c r="RE16" s="170" t="s">
        <v>635</v>
      </c>
      <c r="RF16" s="136" t="s">
        <v>656</v>
      </c>
      <c r="RG16" s="136" t="s">
        <v>854</v>
      </c>
      <c r="RH16" s="136" t="s">
        <v>743</v>
      </c>
      <c r="RI16" s="137" t="s">
        <v>711</v>
      </c>
      <c r="RJ16" s="137" t="s">
        <v>635</v>
      </c>
      <c r="RK16" s="137" t="s">
        <v>635</v>
      </c>
      <c r="RL16" s="105" t="s">
        <v>1002</v>
      </c>
      <c r="RM16" s="106" t="s">
        <v>635</v>
      </c>
      <c r="RN16" s="106" t="s">
        <v>635</v>
      </c>
      <c r="RO16" s="171">
        <v>0</v>
      </c>
      <c r="RP16" s="171">
        <v>0</v>
      </c>
      <c r="RQ16" s="171">
        <v>0</v>
      </c>
      <c r="RR16" s="171">
        <v>0</v>
      </c>
      <c r="RS16" s="171">
        <v>0</v>
      </c>
      <c r="RT16" s="171">
        <v>0</v>
      </c>
      <c r="RU16" s="171">
        <v>1</v>
      </c>
      <c r="RV16" s="171">
        <v>0</v>
      </c>
      <c r="RW16" s="172">
        <f t="shared" si="9"/>
        <v>1</v>
      </c>
      <c r="RX16" s="158">
        <v>0</v>
      </c>
      <c r="RY16" s="158">
        <v>0</v>
      </c>
      <c r="RZ16" s="158">
        <v>0</v>
      </c>
      <c r="SA16" s="158">
        <v>0</v>
      </c>
      <c r="SB16" s="158">
        <v>0</v>
      </c>
      <c r="SC16" s="158">
        <v>0</v>
      </c>
      <c r="SD16" s="158">
        <v>1</v>
      </c>
      <c r="SE16" s="158">
        <v>0</v>
      </c>
      <c r="SF16" s="159">
        <f>SUM(RX16:SE16)</f>
        <v>1</v>
      </c>
      <c r="SG16" s="132" t="s">
        <v>635</v>
      </c>
      <c r="SH16" s="132" t="s">
        <v>635</v>
      </c>
      <c r="SI16" s="132" t="s">
        <v>635</v>
      </c>
      <c r="SJ16" s="132" t="s">
        <v>635</v>
      </c>
      <c r="SK16" s="132" t="s">
        <v>635</v>
      </c>
      <c r="SL16" s="132" t="s">
        <v>635</v>
      </c>
      <c r="SM16" s="132" t="s">
        <v>635</v>
      </c>
      <c r="SN16" s="132" t="s">
        <v>635</v>
      </c>
      <c r="SO16" s="173" t="s">
        <v>635</v>
      </c>
      <c r="SP16" s="102" t="s">
        <v>635</v>
      </c>
      <c r="SQ16" s="102" t="s">
        <v>635</v>
      </c>
      <c r="SR16" s="102" t="s">
        <v>635</v>
      </c>
      <c r="SS16" s="102" t="s">
        <v>635</v>
      </c>
      <c r="ST16" s="102" t="s">
        <v>635</v>
      </c>
      <c r="SU16" s="102" t="s">
        <v>635</v>
      </c>
      <c r="SV16" s="102" t="s">
        <v>635</v>
      </c>
      <c r="SW16" s="102" t="s">
        <v>635</v>
      </c>
      <c r="SX16" s="174" t="s">
        <v>635</v>
      </c>
      <c r="SY16" s="125" t="s">
        <v>635</v>
      </c>
      <c r="SZ16" s="125" t="s">
        <v>635</v>
      </c>
      <c r="TA16" s="125" t="s">
        <v>635</v>
      </c>
      <c r="TB16" s="125" t="s">
        <v>635</v>
      </c>
      <c r="TC16" s="125" t="s">
        <v>635</v>
      </c>
      <c r="TD16" s="125" t="s">
        <v>635</v>
      </c>
      <c r="TE16" s="125" t="s">
        <v>635</v>
      </c>
      <c r="TF16" s="125" t="s">
        <v>635</v>
      </c>
      <c r="TG16" s="175" t="s">
        <v>635</v>
      </c>
      <c r="TH16" s="256">
        <v>0</v>
      </c>
      <c r="TI16" s="256">
        <v>0</v>
      </c>
      <c r="TJ16" s="256">
        <v>0</v>
      </c>
      <c r="TK16" s="256">
        <v>0</v>
      </c>
      <c r="TL16" s="256">
        <v>0</v>
      </c>
      <c r="TM16" s="256">
        <v>0</v>
      </c>
      <c r="TN16" s="256">
        <v>1</v>
      </c>
      <c r="TO16" s="256">
        <v>0</v>
      </c>
      <c r="TP16" s="204">
        <f t="shared" si="5"/>
        <v>1</v>
      </c>
      <c r="TQ16" s="210">
        <v>0</v>
      </c>
      <c r="TR16" s="210">
        <v>0</v>
      </c>
      <c r="TS16" s="210">
        <v>0</v>
      </c>
      <c r="TT16" s="210">
        <v>0</v>
      </c>
      <c r="TU16" s="210">
        <v>0</v>
      </c>
      <c r="TV16" s="210">
        <v>0</v>
      </c>
      <c r="TW16" s="210">
        <v>1</v>
      </c>
      <c r="TX16" s="210">
        <v>0</v>
      </c>
      <c r="TY16" s="211">
        <f t="shared" si="7"/>
        <v>1</v>
      </c>
      <c r="TZ16" s="179" t="s">
        <v>635</v>
      </c>
      <c r="UA16" s="179" t="s">
        <v>635</v>
      </c>
      <c r="UB16" s="179" t="s">
        <v>635</v>
      </c>
      <c r="UC16" s="179" t="s">
        <v>635</v>
      </c>
      <c r="UD16" s="179" t="s">
        <v>635</v>
      </c>
      <c r="UE16" s="179" t="s">
        <v>635</v>
      </c>
      <c r="UF16" s="179" t="s">
        <v>635</v>
      </c>
      <c r="UG16" s="179" t="s">
        <v>635</v>
      </c>
      <c r="UH16" s="180" t="s">
        <v>635</v>
      </c>
      <c r="UI16" s="171">
        <v>0</v>
      </c>
      <c r="UJ16" s="171">
        <v>0</v>
      </c>
      <c r="UK16" s="171">
        <v>0</v>
      </c>
      <c r="UL16" s="171">
        <v>0</v>
      </c>
      <c r="UM16" s="171">
        <v>0</v>
      </c>
      <c r="UN16" s="171">
        <v>0</v>
      </c>
      <c r="UO16" s="171">
        <v>1</v>
      </c>
      <c r="UP16" s="171">
        <v>0</v>
      </c>
      <c r="UQ16" s="181">
        <f t="shared" si="10"/>
        <v>1</v>
      </c>
      <c r="UR16" s="45">
        <v>0</v>
      </c>
      <c r="US16" s="45">
        <v>0</v>
      </c>
      <c r="UT16" s="45">
        <v>0</v>
      </c>
      <c r="UU16" s="45">
        <v>0</v>
      </c>
      <c r="UV16" s="45">
        <v>0</v>
      </c>
      <c r="UW16" s="45">
        <v>0</v>
      </c>
      <c r="UX16" s="45">
        <v>1</v>
      </c>
      <c r="UY16" s="45">
        <v>0</v>
      </c>
      <c r="UZ16" s="231">
        <f>SUBTOTAL(9,UR16:UY16)</f>
        <v>1</v>
      </c>
      <c r="VA16" s="169" t="s">
        <v>635</v>
      </c>
      <c r="VB16" s="169" t="s">
        <v>635</v>
      </c>
      <c r="VC16" s="169" t="s">
        <v>635</v>
      </c>
      <c r="VD16" s="169" t="s">
        <v>635</v>
      </c>
      <c r="VE16" s="169" t="s">
        <v>635</v>
      </c>
      <c r="VF16" s="169" t="s">
        <v>635</v>
      </c>
      <c r="VG16" s="169" t="s">
        <v>635</v>
      </c>
      <c r="VH16" s="169" t="s">
        <v>635</v>
      </c>
      <c r="VI16" s="183" t="s">
        <v>635</v>
      </c>
      <c r="VJ16" s="177" t="s">
        <v>635</v>
      </c>
      <c r="VK16" s="177" t="s">
        <v>635</v>
      </c>
      <c r="VL16" s="177" t="s">
        <v>635</v>
      </c>
      <c r="VM16" s="177" t="s">
        <v>635</v>
      </c>
      <c r="VN16" s="177" t="s">
        <v>635</v>
      </c>
      <c r="VO16" s="177" t="s">
        <v>635</v>
      </c>
      <c r="VP16" s="177" t="s">
        <v>635</v>
      </c>
      <c r="VQ16" s="177" t="s">
        <v>635</v>
      </c>
      <c r="VR16" s="178" t="s">
        <v>635</v>
      </c>
      <c r="VS16" s="184" t="s">
        <v>635</v>
      </c>
      <c r="VT16" s="184" t="s">
        <v>635</v>
      </c>
      <c r="VU16" s="184" t="s">
        <v>635</v>
      </c>
      <c r="VV16" s="184" t="s">
        <v>635</v>
      </c>
      <c r="VW16" s="184" t="s">
        <v>635</v>
      </c>
      <c r="VX16" s="184" t="s">
        <v>635</v>
      </c>
      <c r="VY16" s="184" t="s">
        <v>635</v>
      </c>
      <c r="VZ16" s="184" t="s">
        <v>635</v>
      </c>
      <c r="WA16" s="185" t="s">
        <v>635</v>
      </c>
      <c r="WB16" s="205">
        <v>0</v>
      </c>
      <c r="WC16" s="205">
        <v>0</v>
      </c>
      <c r="WD16" s="205">
        <v>0</v>
      </c>
      <c r="WE16" s="205">
        <v>0</v>
      </c>
      <c r="WF16" s="205">
        <v>0</v>
      </c>
      <c r="WG16" s="205">
        <v>0</v>
      </c>
      <c r="WH16" s="205">
        <v>1</v>
      </c>
      <c r="WI16" s="205">
        <v>0</v>
      </c>
      <c r="WJ16" s="206">
        <f t="shared" si="4"/>
        <v>1</v>
      </c>
      <c r="WK16" s="212">
        <v>0</v>
      </c>
      <c r="WL16" s="212">
        <v>0</v>
      </c>
      <c r="WM16" s="212">
        <v>0</v>
      </c>
      <c r="WN16" s="212">
        <v>0</v>
      </c>
      <c r="WO16" s="212">
        <v>0</v>
      </c>
      <c r="WP16" s="212">
        <v>0</v>
      </c>
      <c r="WQ16" s="212">
        <v>1</v>
      </c>
      <c r="WR16" s="212">
        <v>0</v>
      </c>
      <c r="WS16" s="188">
        <f t="shared" si="8"/>
        <v>1</v>
      </c>
      <c r="WT16" s="133" t="s">
        <v>635</v>
      </c>
      <c r="WU16" s="133" t="s">
        <v>635</v>
      </c>
      <c r="WV16" s="133" t="s">
        <v>635</v>
      </c>
      <c r="WW16" s="133" t="s">
        <v>635</v>
      </c>
      <c r="WX16" s="133" t="s">
        <v>635</v>
      </c>
      <c r="WY16" s="133" t="s">
        <v>635</v>
      </c>
      <c r="WZ16" s="133" t="s">
        <v>635</v>
      </c>
      <c r="XA16" s="133" t="s">
        <v>635</v>
      </c>
      <c r="XB16" s="189" t="s">
        <v>635</v>
      </c>
      <c r="XC16" s="105" t="s">
        <v>665</v>
      </c>
      <c r="XD16" s="105" t="s">
        <v>666</v>
      </c>
      <c r="XE16" s="105" t="s">
        <v>749</v>
      </c>
      <c r="XF16" s="111" t="s">
        <v>750</v>
      </c>
      <c r="XG16" s="190" t="s">
        <v>670</v>
      </c>
      <c r="XH16" s="190" t="s">
        <v>671</v>
      </c>
      <c r="XI16" s="190" t="s">
        <v>672</v>
      </c>
      <c r="XJ16" s="190" t="s">
        <v>673</v>
      </c>
      <c r="XK16" s="190" t="s">
        <v>635</v>
      </c>
      <c r="XL16" s="190" t="s">
        <v>635</v>
      </c>
      <c r="XM16" s="191" t="s">
        <v>667</v>
      </c>
      <c r="XN16" s="191" t="s">
        <v>668</v>
      </c>
      <c r="XO16" s="191" t="s">
        <v>712</v>
      </c>
      <c r="XP16" s="191" t="s">
        <v>635</v>
      </c>
      <c r="XQ16" s="191" t="s">
        <v>635</v>
      </c>
      <c r="XR16" s="191" t="s">
        <v>635</v>
      </c>
      <c r="XS16" s="191" t="s">
        <v>635</v>
      </c>
      <c r="XT16" s="191" t="s">
        <v>635</v>
      </c>
      <c r="XU16" s="192" t="s">
        <v>635</v>
      </c>
      <c r="XV16" s="192" t="s">
        <v>635</v>
      </c>
      <c r="XW16" s="192" t="s">
        <v>635</v>
      </c>
      <c r="XX16" s="192" t="s">
        <v>635</v>
      </c>
      <c r="XY16" s="192" t="s">
        <v>635</v>
      </c>
      <c r="XZ16" s="192" t="s">
        <v>635</v>
      </c>
      <c r="YA16" s="144" t="s">
        <v>667</v>
      </c>
      <c r="YB16" s="144" t="s">
        <v>668</v>
      </c>
      <c r="YC16" s="144" t="s">
        <v>635</v>
      </c>
      <c r="YD16" s="144" t="s">
        <v>635</v>
      </c>
      <c r="YE16" s="144" t="s">
        <v>635</v>
      </c>
      <c r="YF16" s="144" t="s">
        <v>635</v>
      </c>
      <c r="YG16" s="144" t="s">
        <v>635</v>
      </c>
      <c r="YH16" s="111" t="s">
        <v>751</v>
      </c>
      <c r="YI16" s="111" t="s">
        <v>635</v>
      </c>
      <c r="YJ16" s="111" t="s">
        <v>635</v>
      </c>
      <c r="YK16" s="190" t="s">
        <v>752</v>
      </c>
      <c r="YL16" s="190" t="s">
        <v>1384</v>
      </c>
      <c r="YM16" s="190" t="s">
        <v>1385</v>
      </c>
      <c r="YN16" s="190" t="s">
        <v>677</v>
      </c>
      <c r="YO16" s="190" t="s">
        <v>2318</v>
      </c>
      <c r="YP16" s="130" t="s">
        <v>635</v>
      </c>
      <c r="YQ16" s="130" t="s">
        <v>635</v>
      </c>
      <c r="YR16" s="130" t="s">
        <v>635</v>
      </c>
      <c r="YS16" s="130" t="s">
        <v>635</v>
      </c>
      <c r="YT16" s="130" t="s">
        <v>635</v>
      </c>
      <c r="YU16" s="130" t="s">
        <v>635</v>
      </c>
      <c r="YV16" s="112" t="s">
        <v>635</v>
      </c>
      <c r="YW16" s="112" t="s">
        <v>635</v>
      </c>
      <c r="YX16" s="112" t="s">
        <v>635</v>
      </c>
      <c r="YY16" s="112" t="s">
        <v>635</v>
      </c>
      <c r="YZ16" s="105" t="s">
        <v>674</v>
      </c>
      <c r="ZA16" s="105" t="s">
        <v>635</v>
      </c>
      <c r="ZB16" s="126" t="s">
        <v>635</v>
      </c>
      <c r="ZC16" s="126" t="s">
        <v>635</v>
      </c>
      <c r="ZD16" s="126" t="s">
        <v>635</v>
      </c>
      <c r="ZE16" s="126" t="s">
        <v>635</v>
      </c>
      <c r="ZF16" s="126" t="s">
        <v>635</v>
      </c>
      <c r="ZG16" s="125" t="s">
        <v>714</v>
      </c>
      <c r="ZH16" s="125" t="s">
        <v>675</v>
      </c>
      <c r="ZI16" s="125" t="s">
        <v>676</v>
      </c>
      <c r="ZJ16" s="125" t="s">
        <v>753</v>
      </c>
      <c r="ZK16" s="125" t="s">
        <v>678</v>
      </c>
      <c r="ZL16" s="125" t="s">
        <v>635</v>
      </c>
      <c r="ZM16" s="125" t="s">
        <v>635</v>
      </c>
      <c r="ZN16" s="125" t="s">
        <v>635</v>
      </c>
      <c r="ZO16" s="147" t="s">
        <v>635</v>
      </c>
      <c r="ZP16" s="147" t="s">
        <v>635</v>
      </c>
      <c r="ZQ16" s="147" t="s">
        <v>635</v>
      </c>
      <c r="ZR16" s="147" t="s">
        <v>635</v>
      </c>
      <c r="ZS16" s="147" t="s">
        <v>635</v>
      </c>
      <c r="ZT16" s="184" t="s">
        <v>635</v>
      </c>
      <c r="ZU16" s="184">
        <v>2</v>
      </c>
      <c r="ZV16" s="184">
        <v>2.25</v>
      </c>
      <c r="ZW16" s="184" t="s">
        <v>635</v>
      </c>
      <c r="ZX16" s="131">
        <v>1</v>
      </c>
      <c r="ZY16" s="131" t="s">
        <v>635</v>
      </c>
      <c r="ZZ16" s="131">
        <v>3</v>
      </c>
      <c r="AAA16" s="131" t="s">
        <v>635</v>
      </c>
      <c r="AAB16" s="132" t="s">
        <v>635</v>
      </c>
      <c r="AAC16" s="132" t="s">
        <v>635</v>
      </c>
      <c r="AAD16" s="132" t="s">
        <v>635</v>
      </c>
      <c r="AAE16" s="193" t="s">
        <v>635</v>
      </c>
      <c r="AAF16" s="102" t="s">
        <v>635</v>
      </c>
      <c r="AAG16" s="102">
        <v>1</v>
      </c>
      <c r="AAH16" s="102" t="s">
        <v>635</v>
      </c>
      <c r="AAI16" s="102" t="s">
        <v>635</v>
      </c>
      <c r="AAJ16" s="125" t="s">
        <v>635</v>
      </c>
      <c r="AAK16" s="125">
        <v>0.5</v>
      </c>
      <c r="AAL16" s="125" t="s">
        <v>635</v>
      </c>
      <c r="AAM16" s="125" t="s">
        <v>635</v>
      </c>
      <c r="AAN16" s="131" t="s">
        <v>635</v>
      </c>
      <c r="AAO16" s="131">
        <v>7</v>
      </c>
      <c r="AAP16" s="131" t="s">
        <v>635</v>
      </c>
      <c r="AAQ16" s="131" t="s">
        <v>635</v>
      </c>
      <c r="AAR16" s="149" t="s">
        <v>635</v>
      </c>
      <c r="AAS16" s="149">
        <v>3</v>
      </c>
      <c r="AAT16" s="149" t="s">
        <v>635</v>
      </c>
      <c r="AAU16" s="149" t="s">
        <v>635</v>
      </c>
      <c r="AAV16" s="184">
        <v>2</v>
      </c>
      <c r="AAW16" s="184" t="s">
        <v>635</v>
      </c>
      <c r="AAX16" s="184" t="s">
        <v>635</v>
      </c>
      <c r="AAY16" s="184" t="s">
        <v>635</v>
      </c>
      <c r="AAZ16" s="103" t="s">
        <v>632</v>
      </c>
      <c r="ABA16" s="100" t="s">
        <v>679</v>
      </c>
      <c r="ABB16" s="100" t="s">
        <v>635</v>
      </c>
      <c r="ABC16" s="100" t="s">
        <v>635</v>
      </c>
      <c r="ABD16" s="100" t="s">
        <v>635</v>
      </c>
      <c r="ABE16" s="100" t="s">
        <v>635</v>
      </c>
      <c r="ABF16" s="103" t="s">
        <v>635</v>
      </c>
      <c r="ABG16" s="194">
        <v>70000</v>
      </c>
      <c r="ABH16" s="195" t="s">
        <v>788</v>
      </c>
      <c r="ABI16" s="195" t="s">
        <v>681</v>
      </c>
      <c r="ABJ16" s="195" t="s">
        <v>635</v>
      </c>
      <c r="ABK16" s="195" t="s">
        <v>635</v>
      </c>
      <c r="ABL16" s="177" t="s">
        <v>635</v>
      </c>
      <c r="ABM16" s="177" t="s">
        <v>635</v>
      </c>
      <c r="ABN16" s="177" t="s">
        <v>635</v>
      </c>
      <c r="ABO16" s="195" t="s">
        <v>635</v>
      </c>
      <c r="ABP16" s="112" t="s">
        <v>2319</v>
      </c>
      <c r="ABQ16" s="112" t="s">
        <v>635</v>
      </c>
      <c r="ABR16" s="112" t="s">
        <v>635</v>
      </c>
      <c r="ABS16" s="103" t="s">
        <v>632</v>
      </c>
      <c r="ABT16" s="97" t="s">
        <v>632</v>
      </c>
      <c r="ABU16" s="196" t="s">
        <v>718</v>
      </c>
      <c r="ABV16" s="196" t="s">
        <v>790</v>
      </c>
      <c r="ABW16" s="196" t="s">
        <v>684</v>
      </c>
      <c r="ABX16" s="196" t="s">
        <v>2320</v>
      </c>
      <c r="ABY16" s="196" t="s">
        <v>635</v>
      </c>
      <c r="ABZ16" s="196" t="s">
        <v>635</v>
      </c>
      <c r="ACA16" s="196" t="s">
        <v>635</v>
      </c>
      <c r="ACB16" s="97" t="s">
        <v>626</v>
      </c>
      <c r="ACC16" s="97" t="s">
        <v>632</v>
      </c>
      <c r="ACD16" s="112" t="s">
        <v>685</v>
      </c>
      <c r="ACE16" s="112" t="s">
        <v>686</v>
      </c>
      <c r="ACF16" s="112" t="s">
        <v>835</v>
      </c>
      <c r="ACG16" s="112" t="s">
        <v>635</v>
      </c>
      <c r="ACH16" s="277" t="s">
        <v>2321</v>
      </c>
      <c r="ACI16" s="97" t="s">
        <v>2322</v>
      </c>
      <c r="ACJ16" s="97"/>
    </row>
    <row r="17" spans="1:764" ht="15" customHeight="1">
      <c r="A17">
        <v>1</v>
      </c>
      <c r="B17" s="97" t="s">
        <v>616</v>
      </c>
      <c r="C17" s="97" t="s">
        <v>617</v>
      </c>
      <c r="D17" s="97" t="s">
        <v>618</v>
      </c>
      <c r="E17" s="97" t="s">
        <v>619</v>
      </c>
      <c r="F17" s="98" t="s">
        <v>620</v>
      </c>
      <c r="G17" s="98" t="s">
        <v>621</v>
      </c>
      <c r="H17" s="99">
        <v>35.572600000000001</v>
      </c>
      <c r="I17" s="99">
        <v>5.9439999999999996E-3</v>
      </c>
      <c r="J17" s="98" t="s">
        <v>622</v>
      </c>
      <c r="K17" s="98" t="s">
        <v>623</v>
      </c>
      <c r="L17" s="98" t="s">
        <v>624</v>
      </c>
      <c r="M17" s="100" t="s">
        <v>625</v>
      </c>
      <c r="N17" s="101">
        <v>721576788</v>
      </c>
      <c r="O17" s="102">
        <v>720770562</v>
      </c>
      <c r="P17" s="100">
        <v>7.365E-3</v>
      </c>
      <c r="Q17" s="100">
        <v>35.572003000000002</v>
      </c>
      <c r="R17" s="100">
        <v>2619.5</v>
      </c>
      <c r="S17" s="102">
        <v>4.0999999999999996</v>
      </c>
      <c r="T17" s="103" t="s">
        <v>626</v>
      </c>
      <c r="U17" s="97" t="s">
        <v>627</v>
      </c>
      <c r="V17" s="97" t="s">
        <v>628</v>
      </c>
      <c r="W17" s="97" t="s">
        <v>629</v>
      </c>
      <c r="X17" s="97" t="s">
        <v>630</v>
      </c>
      <c r="Y17" s="97" t="s">
        <v>631</v>
      </c>
      <c r="Z17" s="103" t="s">
        <v>632</v>
      </c>
      <c r="AA17" s="104" t="s">
        <v>633</v>
      </c>
      <c r="AB17" s="104" t="s">
        <v>634</v>
      </c>
      <c r="AC17" s="104" t="s">
        <v>635</v>
      </c>
      <c r="AD17" s="104" t="s">
        <v>635</v>
      </c>
      <c r="AE17" s="104" t="s">
        <v>635</v>
      </c>
      <c r="AF17" s="103">
        <v>6</v>
      </c>
      <c r="AG17" s="103">
        <v>2</v>
      </c>
      <c r="AH17" s="97" t="s">
        <v>636</v>
      </c>
      <c r="AI17" s="97" t="s">
        <v>637</v>
      </c>
      <c r="AJ17" s="97" t="s">
        <v>638</v>
      </c>
      <c r="AK17" s="97" t="s">
        <v>639</v>
      </c>
      <c r="AL17" s="105" t="s">
        <v>640</v>
      </c>
      <c r="AM17" s="106" t="s">
        <v>641</v>
      </c>
      <c r="AN17" s="106" t="s">
        <v>635</v>
      </c>
      <c r="AO17" s="106" t="s">
        <v>635</v>
      </c>
      <c r="AP17" s="97" t="s">
        <v>642</v>
      </c>
      <c r="AQ17" s="97" t="s">
        <v>642</v>
      </c>
      <c r="AR17" s="103" t="s">
        <v>635</v>
      </c>
      <c r="AS17" s="107" t="s">
        <v>635</v>
      </c>
      <c r="AT17" s="103" t="s">
        <v>635</v>
      </c>
      <c r="AU17" s="103" t="s">
        <v>635</v>
      </c>
      <c r="AV17" s="106" t="s">
        <v>632</v>
      </c>
      <c r="AW17" s="105" t="s">
        <v>640</v>
      </c>
      <c r="AX17" s="103" t="s">
        <v>641</v>
      </c>
      <c r="AY17" s="105" t="s">
        <v>640</v>
      </c>
      <c r="AZ17" s="107" t="s">
        <v>641</v>
      </c>
      <c r="BA17" s="106" t="s">
        <v>641</v>
      </c>
      <c r="BB17" s="107" t="s">
        <v>640</v>
      </c>
      <c r="BC17" s="106" t="s">
        <v>640</v>
      </c>
      <c r="BD17" s="103" t="s">
        <v>641</v>
      </c>
      <c r="BE17" s="106" t="s">
        <v>626</v>
      </c>
      <c r="BF17" s="103" t="s">
        <v>635</v>
      </c>
      <c r="BG17" s="103" t="s">
        <v>635</v>
      </c>
      <c r="BH17" s="103" t="s">
        <v>635</v>
      </c>
      <c r="BI17" s="97" t="s">
        <v>640</v>
      </c>
      <c r="BJ17" s="108" t="s">
        <v>643</v>
      </c>
      <c r="BK17" s="108" t="s">
        <v>644</v>
      </c>
      <c r="BL17" s="108" t="s">
        <v>635</v>
      </c>
      <c r="BM17" s="108" t="s">
        <v>635</v>
      </c>
      <c r="BN17" s="108" t="s">
        <v>635</v>
      </c>
      <c r="BO17" s="103" t="s">
        <v>632</v>
      </c>
      <c r="BP17" s="103" t="s">
        <v>641</v>
      </c>
      <c r="BQ17" s="103" t="s">
        <v>635</v>
      </c>
      <c r="BR17" s="109" t="s">
        <v>645</v>
      </c>
      <c r="BS17" s="109" t="s">
        <v>635</v>
      </c>
      <c r="BT17" s="110" t="s">
        <v>635</v>
      </c>
      <c r="BU17" s="110" t="s">
        <v>635</v>
      </c>
      <c r="BV17" s="109" t="s">
        <v>635</v>
      </c>
      <c r="BW17" s="97" t="s">
        <v>646</v>
      </c>
      <c r="BX17" s="97" t="s">
        <v>2462</v>
      </c>
      <c r="BY17" s="97" t="s">
        <v>647</v>
      </c>
      <c r="BZ17" s="97" t="s">
        <v>648</v>
      </c>
      <c r="CA17" s="111" t="s">
        <v>635</v>
      </c>
      <c r="CB17" s="111" t="s">
        <v>635</v>
      </c>
      <c r="CC17" s="111" t="s">
        <v>635</v>
      </c>
      <c r="CD17" s="106" t="s">
        <v>635</v>
      </c>
      <c r="CE17" s="111" t="s">
        <v>635</v>
      </c>
      <c r="CF17" s="103">
        <v>3</v>
      </c>
      <c r="CG17" s="103">
        <v>3</v>
      </c>
      <c r="CH17" s="112" t="s">
        <v>649</v>
      </c>
      <c r="CI17" s="113" t="s">
        <v>641</v>
      </c>
      <c r="CJ17" s="113" t="s">
        <v>635</v>
      </c>
      <c r="CK17" s="113" t="s">
        <v>635</v>
      </c>
      <c r="CL17" s="103">
        <v>6</v>
      </c>
      <c r="CM17" s="114">
        <v>0</v>
      </c>
      <c r="CN17" s="103" t="s">
        <v>635</v>
      </c>
      <c r="CO17" s="106" t="s">
        <v>635</v>
      </c>
      <c r="CP17" s="103">
        <v>0.1</v>
      </c>
      <c r="CQ17" s="106">
        <v>150</v>
      </c>
      <c r="CR17" s="103" t="s">
        <v>635</v>
      </c>
      <c r="CS17" s="106" t="s">
        <v>635</v>
      </c>
      <c r="CT17" s="103" t="s">
        <v>635</v>
      </c>
      <c r="CU17" s="106" t="s">
        <v>635</v>
      </c>
      <c r="CV17" s="103" t="s">
        <v>635</v>
      </c>
      <c r="CW17" s="103" t="s">
        <v>635</v>
      </c>
      <c r="CX17" s="111" t="s">
        <v>650</v>
      </c>
      <c r="CY17" s="106" t="s">
        <v>635</v>
      </c>
      <c r="CZ17" s="115">
        <v>1</v>
      </c>
      <c r="DA17" s="115">
        <v>0</v>
      </c>
      <c r="DB17" s="116">
        <f t="shared" si="11"/>
        <v>1</v>
      </c>
      <c r="DC17" s="117" t="s">
        <v>635</v>
      </c>
      <c r="DD17" s="118" t="s">
        <v>635</v>
      </c>
      <c r="DE17" s="118" t="s">
        <v>635</v>
      </c>
      <c r="DF17" s="118" t="s">
        <v>635</v>
      </c>
      <c r="DG17" s="119" t="s">
        <v>635</v>
      </c>
      <c r="DH17" s="105" t="s">
        <v>651</v>
      </c>
      <c r="DI17" s="120">
        <v>1</v>
      </c>
      <c r="DJ17" s="121" t="s">
        <v>635</v>
      </c>
      <c r="DK17" s="122" t="s">
        <v>635</v>
      </c>
      <c r="DL17" s="123" t="s">
        <v>635</v>
      </c>
      <c r="DM17" s="123" t="s">
        <v>635</v>
      </c>
      <c r="DN17" s="124" t="s">
        <v>635</v>
      </c>
      <c r="DO17" s="124" t="s">
        <v>635</v>
      </c>
      <c r="DP17" s="124" t="s">
        <v>635</v>
      </c>
      <c r="DQ17" s="125">
        <v>0.2</v>
      </c>
      <c r="DR17" s="125">
        <v>0.5</v>
      </c>
      <c r="DS17" s="125">
        <v>7</v>
      </c>
      <c r="DT17" s="106" t="s">
        <v>635</v>
      </c>
      <c r="DU17" s="106" t="s">
        <v>635</v>
      </c>
      <c r="DV17" s="106" t="s">
        <v>635</v>
      </c>
      <c r="DW17" s="126" t="s">
        <v>635</v>
      </c>
      <c r="DX17" s="126" t="s">
        <v>635</v>
      </c>
      <c r="DY17" s="126" t="s">
        <v>635</v>
      </c>
      <c r="DZ17" s="97" t="s">
        <v>652</v>
      </c>
      <c r="EA17" s="103" t="s">
        <v>626</v>
      </c>
      <c r="EB17" s="97" t="s">
        <v>635</v>
      </c>
      <c r="EC17" s="103" t="s">
        <v>626</v>
      </c>
      <c r="ED17" s="103" t="s">
        <v>635</v>
      </c>
      <c r="EE17" s="103" t="s">
        <v>635</v>
      </c>
      <c r="EF17" s="127" t="s">
        <v>653</v>
      </c>
      <c r="EG17" s="127" t="s">
        <v>635</v>
      </c>
      <c r="EH17" s="103" t="s">
        <v>653</v>
      </c>
      <c r="EI17" s="97" t="s">
        <v>640</v>
      </c>
      <c r="EJ17" s="97" t="s">
        <v>640</v>
      </c>
      <c r="EK17" s="122">
        <v>0.5</v>
      </c>
      <c r="EL17" s="122">
        <v>0.5</v>
      </c>
      <c r="EM17" s="122">
        <v>0.2</v>
      </c>
      <c r="EN17" s="122">
        <v>0.2</v>
      </c>
      <c r="EO17" s="128" t="s">
        <v>635</v>
      </c>
      <c r="EP17" s="128" t="s">
        <v>635</v>
      </c>
      <c r="EQ17" s="128" t="s">
        <v>635</v>
      </c>
      <c r="ER17" s="128" t="s">
        <v>635</v>
      </c>
      <c r="ES17" s="129" t="s">
        <v>635</v>
      </c>
      <c r="ET17" s="129" t="s">
        <v>635</v>
      </c>
      <c r="EU17" s="129" t="s">
        <v>635</v>
      </c>
      <c r="EV17" s="129" t="s">
        <v>635</v>
      </c>
      <c r="EW17" s="97" t="s">
        <v>654</v>
      </c>
      <c r="EX17" s="97" t="s">
        <v>654</v>
      </c>
      <c r="EY17" s="103" t="s">
        <v>635</v>
      </c>
      <c r="EZ17" s="107" t="s">
        <v>635</v>
      </c>
      <c r="FA17" s="97" t="s">
        <v>655</v>
      </c>
      <c r="FB17" s="130" t="s">
        <v>656</v>
      </c>
      <c r="FC17" s="130" t="s">
        <v>635</v>
      </c>
      <c r="FD17" s="131" t="s">
        <v>635</v>
      </c>
      <c r="FE17" s="131" t="s">
        <v>635</v>
      </c>
      <c r="FF17" s="131" t="s">
        <v>635</v>
      </c>
      <c r="FG17" s="131" t="s">
        <v>635</v>
      </c>
      <c r="FH17" s="131" t="s">
        <v>635</v>
      </c>
      <c r="FI17" s="132">
        <v>5</v>
      </c>
      <c r="FJ17" s="133" t="s">
        <v>635</v>
      </c>
      <c r="FK17" s="103" t="s">
        <v>635</v>
      </c>
      <c r="FL17" s="134" t="s">
        <v>635</v>
      </c>
      <c r="FM17" s="135" t="s">
        <v>635</v>
      </c>
      <c r="FN17" s="135" t="s">
        <v>635</v>
      </c>
      <c r="FO17" s="135" t="s">
        <v>635</v>
      </c>
      <c r="FP17" s="103" t="s">
        <v>635</v>
      </c>
      <c r="FQ17" s="132">
        <v>20</v>
      </c>
      <c r="FR17" s="133" t="s">
        <v>635</v>
      </c>
      <c r="FS17" s="103" t="s">
        <v>635</v>
      </c>
      <c r="FT17" s="134" t="s">
        <v>635</v>
      </c>
      <c r="FU17" s="135" t="s">
        <v>635</v>
      </c>
      <c r="FV17" s="135" t="s">
        <v>635</v>
      </c>
      <c r="FW17" s="131" t="s">
        <v>635</v>
      </c>
      <c r="FX17" s="103" t="s">
        <v>635</v>
      </c>
      <c r="FY17" s="100" t="s">
        <v>657</v>
      </c>
      <c r="FZ17" s="102" t="s">
        <v>658</v>
      </c>
      <c r="GA17" s="102">
        <v>10</v>
      </c>
      <c r="GB17" s="102">
        <v>14</v>
      </c>
      <c r="GC17" s="136" t="s">
        <v>657</v>
      </c>
      <c r="GD17" s="137" t="s">
        <v>658</v>
      </c>
      <c r="GE17" s="137">
        <v>10</v>
      </c>
      <c r="GF17" s="137">
        <v>14</v>
      </c>
      <c r="GG17" s="125" t="s">
        <v>635</v>
      </c>
      <c r="GH17" s="125" t="s">
        <v>635</v>
      </c>
      <c r="GI17" s="125" t="s">
        <v>635</v>
      </c>
      <c r="GJ17" s="125" t="s">
        <v>635</v>
      </c>
      <c r="GK17" s="122" t="s">
        <v>635</v>
      </c>
      <c r="GL17" s="122" t="s">
        <v>635</v>
      </c>
      <c r="GM17" s="122" t="s">
        <v>635</v>
      </c>
      <c r="GN17" s="122" t="s">
        <v>635</v>
      </c>
      <c r="GO17" s="135" t="s">
        <v>635</v>
      </c>
      <c r="GP17" s="135" t="s">
        <v>635</v>
      </c>
      <c r="GQ17" s="135" t="s">
        <v>635</v>
      </c>
      <c r="GR17" s="134" t="s">
        <v>635</v>
      </c>
      <c r="GS17" s="134" t="s">
        <v>635</v>
      </c>
      <c r="GT17" s="134" t="s">
        <v>635</v>
      </c>
      <c r="GU17" s="126" t="s">
        <v>635</v>
      </c>
      <c r="GV17" s="126" t="s">
        <v>635</v>
      </c>
      <c r="GW17" s="126" t="s">
        <v>635</v>
      </c>
      <c r="GX17" s="138" t="s">
        <v>635</v>
      </c>
      <c r="GY17" s="138" t="s">
        <v>635</v>
      </c>
      <c r="GZ17" s="138" t="s">
        <v>635</v>
      </c>
      <c r="HA17" s="139" t="s">
        <v>635</v>
      </c>
      <c r="HB17" s="140" t="s">
        <v>635</v>
      </c>
      <c r="HC17" s="123" t="s">
        <v>635</v>
      </c>
      <c r="HD17" s="123" t="s">
        <v>635</v>
      </c>
      <c r="HE17" s="127" t="s">
        <v>635</v>
      </c>
      <c r="HF17" s="130" t="s">
        <v>635</v>
      </c>
      <c r="HG17" s="130" t="s">
        <v>635</v>
      </c>
      <c r="HH17" s="130" t="s">
        <v>635</v>
      </c>
      <c r="HI17" s="141" t="s">
        <v>635</v>
      </c>
      <c r="HJ17" s="141" t="s">
        <v>635</v>
      </c>
      <c r="HK17" s="141" t="s">
        <v>635</v>
      </c>
      <c r="HL17" s="141" t="s">
        <v>635</v>
      </c>
      <c r="HM17" s="131" t="s">
        <v>635</v>
      </c>
      <c r="HN17" s="131" t="s">
        <v>635</v>
      </c>
      <c r="HO17" s="131" t="s">
        <v>635</v>
      </c>
      <c r="HP17" s="131" t="s">
        <v>635</v>
      </c>
      <c r="HQ17" s="106" t="s">
        <v>635</v>
      </c>
      <c r="HR17" s="106" t="s">
        <v>635</v>
      </c>
      <c r="HS17" s="106" t="s">
        <v>635</v>
      </c>
      <c r="HT17" s="106" t="s">
        <v>635</v>
      </c>
      <c r="HU17" s="132" t="s">
        <v>635</v>
      </c>
      <c r="HV17" s="132" t="s">
        <v>635</v>
      </c>
      <c r="HW17" s="132" t="s">
        <v>635</v>
      </c>
      <c r="HX17" s="132" t="s">
        <v>635</v>
      </c>
      <c r="HY17" s="118" t="s">
        <v>635</v>
      </c>
      <c r="HZ17" s="118" t="s">
        <v>635</v>
      </c>
      <c r="IA17" s="118" t="s">
        <v>635</v>
      </c>
      <c r="IB17" s="118" t="s">
        <v>635</v>
      </c>
      <c r="IC17" s="125" t="s">
        <v>635</v>
      </c>
      <c r="ID17" s="125" t="s">
        <v>635</v>
      </c>
      <c r="IE17" s="125" t="s">
        <v>635</v>
      </c>
      <c r="IF17" s="125" t="s">
        <v>635</v>
      </c>
      <c r="IG17" s="105" t="s">
        <v>659</v>
      </c>
      <c r="IH17" s="105" t="s">
        <v>660</v>
      </c>
      <c r="II17" s="105" t="s">
        <v>661</v>
      </c>
      <c r="IJ17" s="105" t="s">
        <v>662</v>
      </c>
      <c r="IK17" s="105" t="s">
        <v>635</v>
      </c>
      <c r="IL17" s="105" t="s">
        <v>635</v>
      </c>
      <c r="IM17" s="105" t="s">
        <v>635</v>
      </c>
      <c r="IN17" s="105" t="s">
        <v>635</v>
      </c>
      <c r="IO17" s="105" t="s">
        <v>635</v>
      </c>
      <c r="IP17" s="103">
        <v>4</v>
      </c>
      <c r="IQ17" s="102" t="s">
        <v>663</v>
      </c>
      <c r="IR17" s="102" t="s">
        <v>635</v>
      </c>
      <c r="IS17" s="142">
        <v>1</v>
      </c>
      <c r="IT17" s="142">
        <v>0</v>
      </c>
      <c r="IU17" s="128" t="s">
        <v>663</v>
      </c>
      <c r="IV17" s="143" t="s">
        <v>635</v>
      </c>
      <c r="IW17" s="143">
        <v>1</v>
      </c>
      <c r="IX17" s="143">
        <v>0</v>
      </c>
      <c r="IY17" s="124" t="s">
        <v>635</v>
      </c>
      <c r="IZ17" s="124" t="s">
        <v>635</v>
      </c>
      <c r="JA17" s="124" t="s">
        <v>635</v>
      </c>
      <c r="JB17" s="123" t="s">
        <v>635</v>
      </c>
      <c r="JC17" s="123" t="s">
        <v>635</v>
      </c>
      <c r="JD17" s="123" t="s">
        <v>635</v>
      </c>
      <c r="JE17" s="144" t="s">
        <v>635</v>
      </c>
      <c r="JF17" s="144" t="s">
        <v>635</v>
      </c>
      <c r="JG17" s="144" t="s">
        <v>635</v>
      </c>
      <c r="JH17" s="141" t="s">
        <v>635</v>
      </c>
      <c r="JI17" s="141" t="s">
        <v>635</v>
      </c>
      <c r="JJ17" s="141" t="s">
        <v>635</v>
      </c>
      <c r="JK17" s="144" t="s">
        <v>635</v>
      </c>
      <c r="JL17" s="144" t="s">
        <v>635</v>
      </c>
      <c r="JM17" s="144" t="s">
        <v>635</v>
      </c>
      <c r="JN17" s="135" t="s">
        <v>635</v>
      </c>
      <c r="JO17" s="135" t="s">
        <v>635</v>
      </c>
      <c r="JP17" s="135" t="s">
        <v>635</v>
      </c>
      <c r="JQ17" s="144" t="s">
        <v>635</v>
      </c>
      <c r="JR17" s="144" t="s">
        <v>635</v>
      </c>
      <c r="JS17" s="144" t="s">
        <v>635</v>
      </c>
      <c r="JT17" s="144" t="s">
        <v>635</v>
      </c>
      <c r="JU17" s="145" t="s">
        <v>635</v>
      </c>
      <c r="JV17" s="145" t="s">
        <v>635</v>
      </c>
      <c r="JW17" s="145" t="s">
        <v>635</v>
      </c>
      <c r="JX17" s="145" t="s">
        <v>635</v>
      </c>
      <c r="JY17" s="141" t="s">
        <v>635</v>
      </c>
      <c r="JZ17" s="141" t="s">
        <v>635</v>
      </c>
      <c r="KA17" s="141" t="s">
        <v>635</v>
      </c>
      <c r="KB17" s="141" t="s">
        <v>635</v>
      </c>
      <c r="KC17" s="128" t="s">
        <v>635</v>
      </c>
      <c r="KD17" s="128" t="s">
        <v>635</v>
      </c>
      <c r="KE17" s="128" t="s">
        <v>635</v>
      </c>
      <c r="KF17" s="128" t="s">
        <v>635</v>
      </c>
      <c r="KG17" s="146" t="s">
        <v>635</v>
      </c>
      <c r="KH17" s="146" t="s">
        <v>635</v>
      </c>
      <c r="KI17" s="146" t="s">
        <v>635</v>
      </c>
      <c r="KJ17" s="146" t="s">
        <v>635</v>
      </c>
      <c r="KK17" s="147" t="s">
        <v>635</v>
      </c>
      <c r="KL17" s="147" t="s">
        <v>635</v>
      </c>
      <c r="KM17" s="147" t="s">
        <v>635</v>
      </c>
      <c r="KN17" s="147" t="s">
        <v>635</v>
      </c>
      <c r="KO17" s="148" t="s">
        <v>635</v>
      </c>
      <c r="KP17" s="148" t="s">
        <v>635</v>
      </c>
      <c r="KQ17" s="148" t="s">
        <v>635</v>
      </c>
      <c r="KR17" s="148" t="s">
        <v>635</v>
      </c>
      <c r="KS17" s="149" t="s">
        <v>635</v>
      </c>
      <c r="KT17" s="149" t="s">
        <v>635</v>
      </c>
      <c r="KU17" s="149" t="s">
        <v>635</v>
      </c>
      <c r="KV17" s="149" t="s">
        <v>635</v>
      </c>
      <c r="KW17" s="105" t="s">
        <v>664</v>
      </c>
      <c r="KX17" s="106" t="s">
        <v>635</v>
      </c>
      <c r="KY17" s="106" t="s">
        <v>635</v>
      </c>
      <c r="KZ17" s="150">
        <v>0</v>
      </c>
      <c r="LA17" s="150">
        <v>0</v>
      </c>
      <c r="LB17" s="150">
        <v>0</v>
      </c>
      <c r="LC17" s="150">
        <v>0</v>
      </c>
      <c r="LD17" s="150">
        <v>1</v>
      </c>
      <c r="LE17" s="150">
        <v>0</v>
      </c>
      <c r="LF17" s="150">
        <v>0</v>
      </c>
      <c r="LG17" s="150">
        <v>0</v>
      </c>
      <c r="LH17" s="151">
        <f t="shared" si="0"/>
        <v>1</v>
      </c>
      <c r="LI17" s="152">
        <v>0</v>
      </c>
      <c r="LJ17" s="152">
        <v>0</v>
      </c>
      <c r="LK17" s="152">
        <v>0</v>
      </c>
      <c r="LL17" s="152">
        <v>0</v>
      </c>
      <c r="LM17" s="152">
        <v>1</v>
      </c>
      <c r="LN17" s="152">
        <v>0</v>
      </c>
      <c r="LO17" s="152">
        <v>0</v>
      </c>
      <c r="LP17" s="152">
        <v>0</v>
      </c>
      <c r="LQ17" s="153">
        <f t="shared" si="1"/>
        <v>1</v>
      </c>
      <c r="LR17" s="142">
        <v>0</v>
      </c>
      <c r="LS17" s="142">
        <v>0</v>
      </c>
      <c r="LT17" s="142">
        <v>0</v>
      </c>
      <c r="LU17" s="142">
        <v>0</v>
      </c>
      <c r="LV17" s="142">
        <v>1</v>
      </c>
      <c r="LW17" s="142">
        <v>0</v>
      </c>
      <c r="LX17" s="142">
        <v>0</v>
      </c>
      <c r="LY17" s="142">
        <v>0</v>
      </c>
      <c r="LZ17" s="154">
        <f>SUBTOTAL(9,LR17:LY17)</f>
        <v>1</v>
      </c>
      <c r="MA17" s="45" t="s">
        <v>635</v>
      </c>
      <c r="MB17" s="45" t="s">
        <v>635</v>
      </c>
      <c r="MC17" s="45" t="s">
        <v>635</v>
      </c>
      <c r="MD17" s="45" t="s">
        <v>635</v>
      </c>
      <c r="ME17" s="45" t="s">
        <v>635</v>
      </c>
      <c r="MF17" s="45" t="s">
        <v>635</v>
      </c>
      <c r="MG17" s="45" t="s">
        <v>635</v>
      </c>
      <c r="MH17" s="45" t="s">
        <v>635</v>
      </c>
      <c r="MI17" s="44" t="s">
        <v>635</v>
      </c>
      <c r="MJ17" s="155" t="s">
        <v>635</v>
      </c>
      <c r="MK17" s="155" t="s">
        <v>635</v>
      </c>
      <c r="ML17" s="155" t="s">
        <v>635</v>
      </c>
      <c r="MM17" s="155" t="s">
        <v>635</v>
      </c>
      <c r="MN17" s="155" t="s">
        <v>635</v>
      </c>
      <c r="MO17" s="155" t="s">
        <v>635</v>
      </c>
      <c r="MP17" s="155" t="s">
        <v>635</v>
      </c>
      <c r="MQ17" s="155" t="s">
        <v>635</v>
      </c>
      <c r="MR17" s="156" t="s">
        <v>635</v>
      </c>
      <c r="MS17" s="157" t="s">
        <v>635</v>
      </c>
      <c r="MT17" s="157" t="s">
        <v>635</v>
      </c>
      <c r="MU17" s="157" t="s">
        <v>635</v>
      </c>
      <c r="MV17" s="157" t="s">
        <v>635</v>
      </c>
      <c r="MW17" s="157" t="s">
        <v>635</v>
      </c>
      <c r="MX17" s="157" t="s">
        <v>635</v>
      </c>
      <c r="MY17" s="157" t="s">
        <v>635</v>
      </c>
      <c r="MZ17" s="157" t="s">
        <v>635</v>
      </c>
      <c r="NA17" s="157" t="s">
        <v>635</v>
      </c>
      <c r="NB17" s="158" t="s">
        <v>635</v>
      </c>
      <c r="NC17" s="158" t="s">
        <v>635</v>
      </c>
      <c r="ND17" s="158" t="s">
        <v>635</v>
      </c>
      <c r="NE17" s="158" t="s">
        <v>635</v>
      </c>
      <c r="NF17" s="158" t="s">
        <v>635</v>
      </c>
      <c r="NG17" s="158" t="s">
        <v>635</v>
      </c>
      <c r="NH17" s="158" t="s">
        <v>635</v>
      </c>
      <c r="NI17" s="158" t="s">
        <v>635</v>
      </c>
      <c r="NJ17" s="159" t="s">
        <v>635</v>
      </c>
      <c r="NK17" s="160" t="s">
        <v>635</v>
      </c>
      <c r="NL17" s="160" t="s">
        <v>635</v>
      </c>
      <c r="NM17" s="160" t="s">
        <v>635</v>
      </c>
      <c r="NN17" s="160" t="s">
        <v>635</v>
      </c>
      <c r="NO17" s="160" t="s">
        <v>635</v>
      </c>
      <c r="NP17" s="160" t="s">
        <v>635</v>
      </c>
      <c r="NQ17" s="160" t="s">
        <v>635</v>
      </c>
      <c r="NR17" s="160" t="s">
        <v>635</v>
      </c>
      <c r="NS17" s="161" t="s">
        <v>635</v>
      </c>
      <c r="NT17" s="162" t="s">
        <v>635</v>
      </c>
      <c r="NU17" s="162" t="s">
        <v>635</v>
      </c>
      <c r="NV17" s="162" t="s">
        <v>635</v>
      </c>
      <c r="NW17" s="162" t="s">
        <v>635</v>
      </c>
      <c r="NX17" s="162" t="s">
        <v>635</v>
      </c>
      <c r="NY17" s="162" t="s">
        <v>635</v>
      </c>
      <c r="NZ17" s="162" t="s">
        <v>635</v>
      </c>
      <c r="OA17" s="162" t="s">
        <v>635</v>
      </c>
      <c r="OB17" s="163" t="s">
        <v>635</v>
      </c>
      <c r="OC17" s="142" t="s">
        <v>635</v>
      </c>
      <c r="OD17" s="142" t="s">
        <v>635</v>
      </c>
      <c r="OE17" s="142" t="s">
        <v>635</v>
      </c>
      <c r="OF17" s="142" t="s">
        <v>635</v>
      </c>
      <c r="OG17" s="142" t="s">
        <v>635</v>
      </c>
      <c r="OH17" s="142" t="s">
        <v>635</v>
      </c>
      <c r="OI17" s="142" t="s">
        <v>635</v>
      </c>
      <c r="OJ17" s="142" t="s">
        <v>635</v>
      </c>
      <c r="OK17" s="142" t="s">
        <v>635</v>
      </c>
      <c r="OL17" s="45">
        <v>0</v>
      </c>
      <c r="OM17" s="45">
        <v>0</v>
      </c>
      <c r="ON17" s="45">
        <v>0</v>
      </c>
      <c r="OO17" s="45">
        <v>0</v>
      </c>
      <c r="OP17" s="45">
        <v>1</v>
      </c>
      <c r="OQ17" s="45">
        <v>0</v>
      </c>
      <c r="OR17" s="45">
        <v>0</v>
      </c>
      <c r="OS17" s="45">
        <v>0</v>
      </c>
      <c r="OT17" s="44">
        <f>SUBTOTAL(9,OL17:OS17)</f>
        <v>1</v>
      </c>
      <c r="OU17" s="158" t="s">
        <v>635</v>
      </c>
      <c r="OV17" s="158" t="s">
        <v>635</v>
      </c>
      <c r="OW17" s="158" t="s">
        <v>635</v>
      </c>
      <c r="OX17" s="158" t="s">
        <v>635</v>
      </c>
      <c r="OY17" s="158" t="s">
        <v>635</v>
      </c>
      <c r="OZ17" s="158" t="s">
        <v>635</v>
      </c>
      <c r="PA17" s="158" t="s">
        <v>635</v>
      </c>
      <c r="PB17" s="158" t="s">
        <v>635</v>
      </c>
      <c r="PC17" s="159" t="s">
        <v>635</v>
      </c>
      <c r="PD17" s="152" t="s">
        <v>635</v>
      </c>
      <c r="PE17" s="152" t="s">
        <v>635</v>
      </c>
      <c r="PF17" s="152" t="s">
        <v>635</v>
      </c>
      <c r="PG17" s="152" t="s">
        <v>635</v>
      </c>
      <c r="PH17" s="152" t="s">
        <v>635</v>
      </c>
      <c r="PI17" s="152" t="s">
        <v>635</v>
      </c>
      <c r="PJ17" s="152" t="s">
        <v>635</v>
      </c>
      <c r="PK17" s="152" t="s">
        <v>635</v>
      </c>
      <c r="PL17" s="164" t="s">
        <v>635</v>
      </c>
      <c r="PM17" s="158" t="s">
        <v>635</v>
      </c>
      <c r="PN17" s="158" t="s">
        <v>635</v>
      </c>
      <c r="PO17" s="158" t="s">
        <v>635</v>
      </c>
      <c r="PP17" s="158" t="s">
        <v>635</v>
      </c>
      <c r="PQ17" s="158" t="s">
        <v>635</v>
      </c>
      <c r="PR17" s="158" t="s">
        <v>635</v>
      </c>
      <c r="PS17" s="158" t="s">
        <v>635</v>
      </c>
      <c r="PT17" s="158" t="s">
        <v>635</v>
      </c>
      <c r="PU17" s="159" t="s">
        <v>635</v>
      </c>
      <c r="PV17" s="157" t="s">
        <v>635</v>
      </c>
      <c r="PW17" s="157" t="s">
        <v>635</v>
      </c>
      <c r="PX17" s="157" t="s">
        <v>635</v>
      </c>
      <c r="PY17" s="157" t="s">
        <v>635</v>
      </c>
      <c r="PZ17" s="157" t="s">
        <v>635</v>
      </c>
      <c r="QA17" s="157" t="s">
        <v>635</v>
      </c>
      <c r="QB17" s="157" t="s">
        <v>635</v>
      </c>
      <c r="QC17" s="157" t="s">
        <v>635</v>
      </c>
      <c r="QD17" s="165" t="s">
        <v>635</v>
      </c>
      <c r="QE17" s="166" t="s">
        <v>635</v>
      </c>
      <c r="QF17" s="166" t="s">
        <v>635</v>
      </c>
      <c r="QG17" s="166" t="s">
        <v>635</v>
      </c>
      <c r="QH17" s="166" t="s">
        <v>635</v>
      </c>
      <c r="QI17" s="166" t="s">
        <v>635</v>
      </c>
      <c r="QJ17" s="166" t="s">
        <v>635</v>
      </c>
      <c r="QK17" s="166" t="s">
        <v>635</v>
      </c>
      <c r="QL17" s="166" t="s">
        <v>635</v>
      </c>
      <c r="QM17" s="167" t="s">
        <v>635</v>
      </c>
      <c r="QN17" s="120" t="s">
        <v>635</v>
      </c>
      <c r="QO17" s="120" t="s">
        <v>635</v>
      </c>
      <c r="QP17" s="120" t="s">
        <v>635</v>
      </c>
      <c r="QQ17" s="120" t="s">
        <v>635</v>
      </c>
      <c r="QR17" s="120" t="s">
        <v>635</v>
      </c>
      <c r="QS17" s="120" t="s">
        <v>635</v>
      </c>
      <c r="QT17" s="120" t="s">
        <v>635</v>
      </c>
      <c r="QU17" s="120" t="s">
        <v>635</v>
      </c>
      <c r="QV17" s="168" t="s">
        <v>635</v>
      </c>
      <c r="QW17" s="169" t="s">
        <v>635</v>
      </c>
      <c r="QX17" s="169" t="s">
        <v>635</v>
      </c>
      <c r="QY17" s="169" t="s">
        <v>635</v>
      </c>
      <c r="QZ17" s="169" t="s">
        <v>635</v>
      </c>
      <c r="RA17" s="169" t="s">
        <v>635</v>
      </c>
      <c r="RB17" s="169" t="s">
        <v>635</v>
      </c>
      <c r="RC17" s="169" t="s">
        <v>635</v>
      </c>
      <c r="RD17" s="169" t="s">
        <v>635</v>
      </c>
      <c r="RE17" s="170" t="s">
        <v>635</v>
      </c>
      <c r="RF17" s="136" t="s">
        <v>656</v>
      </c>
      <c r="RG17" s="136" t="s">
        <v>635</v>
      </c>
      <c r="RH17" s="136" t="s">
        <v>635</v>
      </c>
      <c r="RI17" s="137" t="s">
        <v>635</v>
      </c>
      <c r="RJ17" s="137" t="s">
        <v>635</v>
      </c>
      <c r="RK17" s="137" t="s">
        <v>635</v>
      </c>
      <c r="RL17" s="105" t="s">
        <v>664</v>
      </c>
      <c r="RM17" s="106" t="s">
        <v>635</v>
      </c>
      <c r="RN17" s="106" t="s">
        <v>635</v>
      </c>
      <c r="RO17" s="171">
        <v>0</v>
      </c>
      <c r="RP17" s="171">
        <v>0</v>
      </c>
      <c r="RQ17" s="171">
        <v>0</v>
      </c>
      <c r="RR17" s="171">
        <v>0</v>
      </c>
      <c r="RS17" s="171">
        <v>1</v>
      </c>
      <c r="RT17" s="171">
        <v>0</v>
      </c>
      <c r="RU17" s="171">
        <v>0</v>
      </c>
      <c r="RV17" s="171">
        <v>0</v>
      </c>
      <c r="RW17" s="172">
        <f t="shared" si="9"/>
        <v>1</v>
      </c>
      <c r="RX17" s="133" t="s">
        <v>635</v>
      </c>
      <c r="RY17" s="133" t="s">
        <v>635</v>
      </c>
      <c r="RZ17" s="133" t="s">
        <v>635</v>
      </c>
      <c r="SA17" s="133" t="s">
        <v>635</v>
      </c>
      <c r="SB17" s="133" t="s">
        <v>635</v>
      </c>
      <c r="SC17" s="133" t="s">
        <v>635</v>
      </c>
      <c r="SD17" s="133" t="s">
        <v>635</v>
      </c>
      <c r="SE17" s="133" t="s">
        <v>635</v>
      </c>
      <c r="SF17" s="159" t="s">
        <v>635</v>
      </c>
      <c r="SG17" s="112" t="s">
        <v>635</v>
      </c>
      <c r="SH17" s="112" t="s">
        <v>635</v>
      </c>
      <c r="SI17" s="112" t="s">
        <v>635</v>
      </c>
      <c r="SJ17" s="112" t="s">
        <v>635</v>
      </c>
      <c r="SK17" s="112" t="s">
        <v>635</v>
      </c>
      <c r="SL17" s="112" t="s">
        <v>635</v>
      </c>
      <c r="SM17" s="112" t="s">
        <v>635</v>
      </c>
      <c r="SN17" s="112" t="s">
        <v>635</v>
      </c>
      <c r="SO17" s="173" t="s">
        <v>635</v>
      </c>
      <c r="SP17" s="102" t="s">
        <v>635</v>
      </c>
      <c r="SQ17" s="102" t="s">
        <v>635</v>
      </c>
      <c r="SR17" s="102" t="s">
        <v>635</v>
      </c>
      <c r="SS17" s="102" t="s">
        <v>635</v>
      </c>
      <c r="ST17" s="102" t="s">
        <v>635</v>
      </c>
      <c r="SU17" s="102" t="s">
        <v>635</v>
      </c>
      <c r="SV17" s="102" t="s">
        <v>635</v>
      </c>
      <c r="SW17" s="102" t="s">
        <v>635</v>
      </c>
      <c r="SX17" s="174" t="s">
        <v>635</v>
      </c>
      <c r="SY17" s="125" t="s">
        <v>635</v>
      </c>
      <c r="SZ17" s="125" t="s">
        <v>635</v>
      </c>
      <c r="TA17" s="125" t="s">
        <v>635</v>
      </c>
      <c r="TB17" s="125" t="s">
        <v>635</v>
      </c>
      <c r="TC17" s="125" t="s">
        <v>635</v>
      </c>
      <c r="TD17" s="125" t="s">
        <v>635</v>
      </c>
      <c r="TE17" s="125" t="s">
        <v>635</v>
      </c>
      <c r="TF17" s="125" t="s">
        <v>635</v>
      </c>
      <c r="TG17" s="175" t="s">
        <v>635</v>
      </c>
      <c r="TH17" s="149" t="s">
        <v>635</v>
      </c>
      <c r="TI17" s="149" t="s">
        <v>635</v>
      </c>
      <c r="TJ17" s="149" t="s">
        <v>635</v>
      </c>
      <c r="TK17" s="149" t="s">
        <v>635</v>
      </c>
      <c r="TL17" s="149" t="s">
        <v>635</v>
      </c>
      <c r="TM17" s="149" t="s">
        <v>635</v>
      </c>
      <c r="TN17" s="149" t="s">
        <v>635</v>
      </c>
      <c r="TO17" s="149" t="s">
        <v>635</v>
      </c>
      <c r="TP17" s="176" t="s">
        <v>635</v>
      </c>
      <c r="TQ17" s="177" t="s">
        <v>635</v>
      </c>
      <c r="TR17" s="177" t="s">
        <v>635</v>
      </c>
      <c r="TS17" s="177" t="s">
        <v>635</v>
      </c>
      <c r="TT17" s="177" t="s">
        <v>635</v>
      </c>
      <c r="TU17" s="177" t="s">
        <v>635</v>
      </c>
      <c r="TV17" s="177" t="s">
        <v>635</v>
      </c>
      <c r="TW17" s="177" t="s">
        <v>635</v>
      </c>
      <c r="TX17" s="177" t="s">
        <v>635</v>
      </c>
      <c r="TY17" s="178" t="s">
        <v>635</v>
      </c>
      <c r="TZ17" s="179" t="s">
        <v>635</v>
      </c>
      <c r="UA17" s="179" t="s">
        <v>635</v>
      </c>
      <c r="UB17" s="179" t="s">
        <v>635</v>
      </c>
      <c r="UC17" s="179" t="s">
        <v>635</v>
      </c>
      <c r="UD17" s="179" t="s">
        <v>635</v>
      </c>
      <c r="UE17" s="179" t="s">
        <v>635</v>
      </c>
      <c r="UF17" s="179" t="s">
        <v>635</v>
      </c>
      <c r="UG17" s="179" t="s">
        <v>635</v>
      </c>
      <c r="UH17" s="180" t="s">
        <v>635</v>
      </c>
      <c r="UI17" s="171">
        <v>0</v>
      </c>
      <c r="UJ17" s="171">
        <v>0</v>
      </c>
      <c r="UK17" s="171">
        <v>0</v>
      </c>
      <c r="UL17" s="171">
        <v>0</v>
      </c>
      <c r="UM17" s="171">
        <v>1</v>
      </c>
      <c r="UN17" s="171">
        <v>0</v>
      </c>
      <c r="UO17" s="171">
        <v>0</v>
      </c>
      <c r="UP17" s="171">
        <v>0</v>
      </c>
      <c r="UQ17" s="181">
        <f t="shared" si="10"/>
        <v>1</v>
      </c>
      <c r="UR17" s="131" t="s">
        <v>635</v>
      </c>
      <c r="US17" s="131" t="s">
        <v>635</v>
      </c>
      <c r="UT17" s="131" t="s">
        <v>635</v>
      </c>
      <c r="UU17" s="131" t="s">
        <v>635</v>
      </c>
      <c r="UV17" s="131" t="s">
        <v>635</v>
      </c>
      <c r="UW17" s="131" t="s">
        <v>635</v>
      </c>
      <c r="UX17" s="131" t="s">
        <v>635</v>
      </c>
      <c r="UY17" s="131" t="s">
        <v>635</v>
      </c>
      <c r="UZ17" s="182" t="s">
        <v>635</v>
      </c>
      <c r="VA17" s="169" t="s">
        <v>635</v>
      </c>
      <c r="VB17" s="169" t="s">
        <v>635</v>
      </c>
      <c r="VC17" s="169" t="s">
        <v>635</v>
      </c>
      <c r="VD17" s="169" t="s">
        <v>635</v>
      </c>
      <c r="VE17" s="169" t="s">
        <v>635</v>
      </c>
      <c r="VF17" s="169" t="s">
        <v>635</v>
      </c>
      <c r="VG17" s="169" t="s">
        <v>635</v>
      </c>
      <c r="VH17" s="169" t="s">
        <v>635</v>
      </c>
      <c r="VI17" s="183" t="s">
        <v>635</v>
      </c>
      <c r="VJ17" s="177" t="s">
        <v>635</v>
      </c>
      <c r="VK17" s="177" t="s">
        <v>635</v>
      </c>
      <c r="VL17" s="177" t="s">
        <v>635</v>
      </c>
      <c r="VM17" s="177" t="s">
        <v>635</v>
      </c>
      <c r="VN17" s="177" t="s">
        <v>635</v>
      </c>
      <c r="VO17" s="177" t="s">
        <v>635</v>
      </c>
      <c r="VP17" s="177" t="s">
        <v>635</v>
      </c>
      <c r="VQ17" s="177" t="s">
        <v>635</v>
      </c>
      <c r="VR17" s="178" t="s">
        <v>635</v>
      </c>
      <c r="VS17" s="184" t="s">
        <v>635</v>
      </c>
      <c r="VT17" s="184" t="s">
        <v>635</v>
      </c>
      <c r="VU17" s="184" t="s">
        <v>635</v>
      </c>
      <c r="VV17" s="184" t="s">
        <v>635</v>
      </c>
      <c r="VW17" s="184" t="s">
        <v>635</v>
      </c>
      <c r="VX17" s="184" t="s">
        <v>635</v>
      </c>
      <c r="VY17" s="184" t="s">
        <v>635</v>
      </c>
      <c r="VZ17" s="184" t="s">
        <v>635</v>
      </c>
      <c r="WA17" s="185" t="s">
        <v>635</v>
      </c>
      <c r="WB17" s="186" t="s">
        <v>635</v>
      </c>
      <c r="WC17" s="186" t="s">
        <v>635</v>
      </c>
      <c r="WD17" s="186" t="s">
        <v>635</v>
      </c>
      <c r="WE17" s="186" t="s">
        <v>635</v>
      </c>
      <c r="WF17" s="186" t="s">
        <v>635</v>
      </c>
      <c r="WG17" s="186" t="s">
        <v>635</v>
      </c>
      <c r="WH17" s="186" t="s">
        <v>635</v>
      </c>
      <c r="WI17" s="186" t="s">
        <v>635</v>
      </c>
      <c r="WJ17" s="187" t="s">
        <v>635</v>
      </c>
      <c r="WK17" s="137" t="s">
        <v>635</v>
      </c>
      <c r="WL17" s="137" t="s">
        <v>635</v>
      </c>
      <c r="WM17" s="137" t="s">
        <v>635</v>
      </c>
      <c r="WN17" s="137" t="s">
        <v>635</v>
      </c>
      <c r="WO17" s="137" t="s">
        <v>635</v>
      </c>
      <c r="WP17" s="137" t="s">
        <v>635</v>
      </c>
      <c r="WQ17" s="137" t="s">
        <v>635</v>
      </c>
      <c r="WR17" s="137" t="s">
        <v>635</v>
      </c>
      <c r="WS17" s="188" t="s">
        <v>635</v>
      </c>
      <c r="WT17" s="133" t="s">
        <v>635</v>
      </c>
      <c r="WU17" s="133" t="s">
        <v>635</v>
      </c>
      <c r="WV17" s="133" t="s">
        <v>635</v>
      </c>
      <c r="WW17" s="133" t="s">
        <v>635</v>
      </c>
      <c r="WX17" s="133" t="s">
        <v>635</v>
      </c>
      <c r="WY17" s="133" t="s">
        <v>635</v>
      </c>
      <c r="WZ17" s="133" t="s">
        <v>635</v>
      </c>
      <c r="XA17" s="133" t="s">
        <v>635</v>
      </c>
      <c r="XB17" s="189" t="s">
        <v>635</v>
      </c>
      <c r="XC17" s="105" t="s">
        <v>665</v>
      </c>
      <c r="XD17" s="105" t="s">
        <v>666</v>
      </c>
      <c r="XE17" s="105" t="s">
        <v>635</v>
      </c>
      <c r="XF17" s="111" t="s">
        <v>635</v>
      </c>
      <c r="XG17" s="190" t="s">
        <v>635</v>
      </c>
      <c r="XH17" s="190" t="s">
        <v>635</v>
      </c>
      <c r="XI17" s="190" t="s">
        <v>635</v>
      </c>
      <c r="XJ17" s="190" t="s">
        <v>635</v>
      </c>
      <c r="XK17" s="190" t="s">
        <v>635</v>
      </c>
      <c r="XL17" s="190" t="s">
        <v>635</v>
      </c>
      <c r="XM17" s="191" t="s">
        <v>667</v>
      </c>
      <c r="XN17" s="191" t="s">
        <v>668</v>
      </c>
      <c r="XO17" s="191" t="s">
        <v>669</v>
      </c>
      <c r="XP17" s="191" t="s">
        <v>670</v>
      </c>
      <c r="XQ17" s="191" t="s">
        <v>671</v>
      </c>
      <c r="XR17" s="191" t="s">
        <v>672</v>
      </c>
      <c r="XS17" s="191" t="s">
        <v>673</v>
      </c>
      <c r="XT17" s="191" t="s">
        <v>635</v>
      </c>
      <c r="XU17" s="192" t="s">
        <v>635</v>
      </c>
      <c r="XV17" s="192" t="s">
        <v>635</v>
      </c>
      <c r="XW17" s="192" t="s">
        <v>635</v>
      </c>
      <c r="XX17" s="192" t="s">
        <v>635</v>
      </c>
      <c r="XY17" s="192" t="s">
        <v>635</v>
      </c>
      <c r="XZ17" s="192" t="s">
        <v>635</v>
      </c>
      <c r="YA17" s="144" t="s">
        <v>635</v>
      </c>
      <c r="YB17" s="144" t="s">
        <v>635</v>
      </c>
      <c r="YC17" s="144" t="s">
        <v>635</v>
      </c>
      <c r="YD17" s="144" t="s">
        <v>635</v>
      </c>
      <c r="YE17" s="144" t="s">
        <v>635</v>
      </c>
      <c r="YF17" s="144" t="s">
        <v>635</v>
      </c>
      <c r="YG17" s="144" t="s">
        <v>635</v>
      </c>
      <c r="YH17" s="111" t="s">
        <v>635</v>
      </c>
      <c r="YI17" s="111" t="s">
        <v>635</v>
      </c>
      <c r="YJ17" s="111" t="s">
        <v>635</v>
      </c>
      <c r="YK17" s="190" t="s">
        <v>635</v>
      </c>
      <c r="YL17" s="190" t="s">
        <v>635</v>
      </c>
      <c r="YM17" s="190" t="s">
        <v>635</v>
      </c>
      <c r="YN17" s="190" t="s">
        <v>635</v>
      </c>
      <c r="YO17" s="190" t="s">
        <v>635</v>
      </c>
      <c r="YP17" s="130" t="s">
        <v>635</v>
      </c>
      <c r="YQ17" s="130" t="s">
        <v>635</v>
      </c>
      <c r="YR17" s="130" t="s">
        <v>635</v>
      </c>
      <c r="YS17" s="130" t="s">
        <v>635</v>
      </c>
      <c r="YT17" s="130" t="s">
        <v>635</v>
      </c>
      <c r="YU17" s="130" t="s">
        <v>635</v>
      </c>
      <c r="YV17" s="112" t="s">
        <v>635</v>
      </c>
      <c r="YW17" s="112" t="s">
        <v>635</v>
      </c>
      <c r="YX17" s="112" t="s">
        <v>635</v>
      </c>
      <c r="YY17" s="112" t="s">
        <v>635</v>
      </c>
      <c r="YZ17" s="105" t="s">
        <v>674</v>
      </c>
      <c r="ZA17" s="105" t="s">
        <v>635</v>
      </c>
      <c r="ZB17" s="126" t="s">
        <v>635</v>
      </c>
      <c r="ZC17" s="126" t="s">
        <v>635</v>
      </c>
      <c r="ZD17" s="126" t="s">
        <v>635</v>
      </c>
      <c r="ZE17" s="126" t="s">
        <v>635</v>
      </c>
      <c r="ZF17" s="126" t="s">
        <v>635</v>
      </c>
      <c r="ZG17" s="125" t="s">
        <v>675</v>
      </c>
      <c r="ZH17" s="125" t="s">
        <v>676</v>
      </c>
      <c r="ZI17" s="125" t="s">
        <v>677</v>
      </c>
      <c r="ZJ17" s="125" t="s">
        <v>678</v>
      </c>
      <c r="ZK17" s="125" t="s">
        <v>635</v>
      </c>
      <c r="ZL17" s="125" t="s">
        <v>635</v>
      </c>
      <c r="ZM17" s="125" t="s">
        <v>635</v>
      </c>
      <c r="ZN17" s="125" t="s">
        <v>635</v>
      </c>
      <c r="ZO17" s="147" t="s">
        <v>635</v>
      </c>
      <c r="ZP17" s="147" t="s">
        <v>635</v>
      </c>
      <c r="ZQ17" s="147" t="s">
        <v>635</v>
      </c>
      <c r="ZR17" s="147" t="s">
        <v>635</v>
      </c>
      <c r="ZS17" s="147" t="s">
        <v>635</v>
      </c>
      <c r="ZT17" s="184" t="s">
        <v>635</v>
      </c>
      <c r="ZU17" s="184">
        <v>2</v>
      </c>
      <c r="ZV17" s="184" t="s">
        <v>635</v>
      </c>
      <c r="ZW17" s="184" t="s">
        <v>635</v>
      </c>
      <c r="ZX17" s="131">
        <v>1</v>
      </c>
      <c r="ZY17" s="131" t="s">
        <v>635</v>
      </c>
      <c r="ZZ17" s="131" t="s">
        <v>635</v>
      </c>
      <c r="AAA17" s="131" t="s">
        <v>635</v>
      </c>
      <c r="AAB17" s="132">
        <v>1</v>
      </c>
      <c r="AAC17" s="132" t="s">
        <v>635</v>
      </c>
      <c r="AAD17" s="132" t="s">
        <v>635</v>
      </c>
      <c r="AAE17" s="193" t="s">
        <v>635</v>
      </c>
      <c r="AAF17" s="102">
        <v>1</v>
      </c>
      <c r="AAG17" s="102" t="s">
        <v>635</v>
      </c>
      <c r="AAH17" s="102" t="s">
        <v>635</v>
      </c>
      <c r="AAI17" s="102" t="s">
        <v>635</v>
      </c>
      <c r="AAJ17" s="125">
        <v>1</v>
      </c>
      <c r="AAK17" s="125" t="s">
        <v>635</v>
      </c>
      <c r="AAL17" s="125" t="s">
        <v>635</v>
      </c>
      <c r="AAM17" s="125" t="s">
        <v>635</v>
      </c>
      <c r="AAN17" s="131">
        <v>1</v>
      </c>
      <c r="AAO17" s="131" t="s">
        <v>635</v>
      </c>
      <c r="AAP17" s="131" t="s">
        <v>635</v>
      </c>
      <c r="AAQ17" s="131" t="s">
        <v>635</v>
      </c>
      <c r="AAR17" s="149">
        <v>1</v>
      </c>
      <c r="AAS17" s="149" t="s">
        <v>635</v>
      </c>
      <c r="AAT17" s="149" t="s">
        <v>635</v>
      </c>
      <c r="AAU17" s="149" t="s">
        <v>635</v>
      </c>
      <c r="AAV17" s="184" t="s">
        <v>635</v>
      </c>
      <c r="AAW17" s="184" t="s">
        <v>635</v>
      </c>
      <c r="AAX17" s="184" t="s">
        <v>635</v>
      </c>
      <c r="AAY17" s="184" t="s">
        <v>635</v>
      </c>
      <c r="AAZ17" s="103" t="s">
        <v>632</v>
      </c>
      <c r="ABA17" s="100" t="s">
        <v>679</v>
      </c>
      <c r="ABB17" s="100" t="s">
        <v>635</v>
      </c>
      <c r="ABC17" s="100" t="s">
        <v>635</v>
      </c>
      <c r="ABD17" s="100" t="s">
        <v>635</v>
      </c>
      <c r="ABE17" s="100" t="s">
        <v>635</v>
      </c>
      <c r="ABF17" s="103" t="s">
        <v>635</v>
      </c>
      <c r="ABG17" s="194">
        <v>100000</v>
      </c>
      <c r="ABH17" s="195" t="s">
        <v>680</v>
      </c>
      <c r="ABI17" s="195" t="s">
        <v>681</v>
      </c>
      <c r="ABJ17" s="195" t="s">
        <v>635</v>
      </c>
      <c r="ABK17" s="195" t="s">
        <v>635</v>
      </c>
      <c r="ABL17" s="177" t="s">
        <v>635</v>
      </c>
      <c r="ABM17" s="177" t="s">
        <v>635</v>
      </c>
      <c r="ABN17" s="177" t="s">
        <v>635</v>
      </c>
      <c r="ABO17" s="195" t="s">
        <v>635</v>
      </c>
      <c r="ABP17" s="112" t="s">
        <v>682</v>
      </c>
      <c r="ABQ17" s="112" t="s">
        <v>635</v>
      </c>
      <c r="ABR17" s="112" t="s">
        <v>635</v>
      </c>
      <c r="ABS17" s="103" t="s">
        <v>632</v>
      </c>
      <c r="ABT17" s="103" t="s">
        <v>632</v>
      </c>
      <c r="ABU17" s="196" t="s">
        <v>683</v>
      </c>
      <c r="ABV17" s="196" t="s">
        <v>684</v>
      </c>
      <c r="ABW17" s="196" t="s">
        <v>635</v>
      </c>
      <c r="ABX17" s="196" t="s">
        <v>635</v>
      </c>
      <c r="ABY17" s="196" t="s">
        <v>635</v>
      </c>
      <c r="ABZ17" s="196" t="s">
        <v>635</v>
      </c>
      <c r="ACA17" s="196" t="s">
        <v>635</v>
      </c>
      <c r="ACB17" s="97" t="s">
        <v>626</v>
      </c>
      <c r="ACC17" s="97" t="s">
        <v>632</v>
      </c>
      <c r="ACD17" s="112" t="s">
        <v>685</v>
      </c>
      <c r="ACE17" s="112" t="s">
        <v>686</v>
      </c>
      <c r="ACF17" s="112" t="s">
        <v>635</v>
      </c>
      <c r="ACG17" s="112" t="s">
        <v>635</v>
      </c>
      <c r="ACH17" s="97" t="s">
        <v>687</v>
      </c>
      <c r="ACI17" s="97" t="s">
        <v>688</v>
      </c>
      <c r="ACJ17" s="97"/>
    </row>
    <row r="18" spans="1:764" ht="15" customHeight="1">
      <c r="A18">
        <v>3</v>
      </c>
      <c r="B18" s="97" t="s">
        <v>722</v>
      </c>
      <c r="C18" s="97" t="s">
        <v>723</v>
      </c>
      <c r="D18" s="97" t="s">
        <v>724</v>
      </c>
      <c r="E18" s="97" t="s">
        <v>725</v>
      </c>
      <c r="F18" s="98" t="s">
        <v>726</v>
      </c>
      <c r="G18" s="98" t="s">
        <v>727</v>
      </c>
      <c r="H18" s="99">
        <v>37.465491999999998</v>
      </c>
      <c r="I18" s="99">
        <v>-1.6753229999999999</v>
      </c>
      <c r="J18" s="98" t="s">
        <v>728</v>
      </c>
      <c r="K18" s="98" t="s">
        <v>729</v>
      </c>
      <c r="L18" s="98" t="s">
        <v>730</v>
      </c>
      <c r="M18" s="100" t="s">
        <v>731</v>
      </c>
      <c r="N18" s="101">
        <v>721417150</v>
      </c>
      <c r="O18" s="102">
        <v>724453494</v>
      </c>
      <c r="P18" s="100">
        <v>-1.6735679999999999</v>
      </c>
      <c r="Q18" s="100">
        <v>37.466135999999999</v>
      </c>
      <c r="R18" s="100">
        <v>1823.3530000000001</v>
      </c>
      <c r="S18" s="102">
        <v>7.1027959999999997</v>
      </c>
      <c r="T18" s="103" t="s">
        <v>626</v>
      </c>
      <c r="U18" s="97" t="s">
        <v>627</v>
      </c>
      <c r="V18" s="97" t="s">
        <v>732</v>
      </c>
      <c r="W18" s="97" t="s">
        <v>629</v>
      </c>
      <c r="X18" s="97" t="s">
        <v>630</v>
      </c>
      <c r="Y18" s="97" t="s">
        <v>631</v>
      </c>
      <c r="Z18" s="103" t="s">
        <v>632</v>
      </c>
      <c r="AA18" s="104" t="s">
        <v>633</v>
      </c>
      <c r="AB18" s="104" t="s">
        <v>634</v>
      </c>
      <c r="AC18" s="104" t="s">
        <v>635</v>
      </c>
      <c r="AD18" s="104" t="s">
        <v>635</v>
      </c>
      <c r="AE18" s="104" t="s">
        <v>635</v>
      </c>
      <c r="AF18" s="103">
        <v>7</v>
      </c>
      <c r="AG18" s="103">
        <v>3</v>
      </c>
      <c r="AH18" s="97" t="s">
        <v>636</v>
      </c>
      <c r="AI18" s="97" t="s">
        <v>637</v>
      </c>
      <c r="AJ18" s="97" t="s">
        <v>638</v>
      </c>
      <c r="AK18" s="97" t="s">
        <v>639</v>
      </c>
      <c r="AL18" s="105" t="s">
        <v>640</v>
      </c>
      <c r="AM18" s="106" t="s">
        <v>641</v>
      </c>
      <c r="AN18" s="106" t="s">
        <v>702</v>
      </c>
      <c r="AO18" s="106" t="s">
        <v>635</v>
      </c>
      <c r="AP18" s="97" t="s">
        <v>642</v>
      </c>
      <c r="AQ18" s="97" t="s">
        <v>642</v>
      </c>
      <c r="AR18" s="103" t="s">
        <v>635</v>
      </c>
      <c r="AS18" s="103" t="s">
        <v>642</v>
      </c>
      <c r="AT18" s="103" t="s">
        <v>635</v>
      </c>
      <c r="AU18" s="103" t="s">
        <v>635</v>
      </c>
      <c r="AV18" s="106" t="s">
        <v>632</v>
      </c>
      <c r="AW18" s="105" t="s">
        <v>641</v>
      </c>
      <c r="AX18" s="103" t="s">
        <v>702</v>
      </c>
      <c r="AY18" s="105" t="s">
        <v>702</v>
      </c>
      <c r="AZ18" s="107" t="s">
        <v>640</v>
      </c>
      <c r="BA18" s="105" t="s">
        <v>702</v>
      </c>
      <c r="BB18" s="107" t="s">
        <v>635</v>
      </c>
      <c r="BC18" s="106" t="s">
        <v>640</v>
      </c>
      <c r="BD18" s="103" t="s">
        <v>702</v>
      </c>
      <c r="BE18" s="106" t="s">
        <v>626</v>
      </c>
      <c r="BF18" s="103" t="s">
        <v>635</v>
      </c>
      <c r="BG18" s="103" t="s">
        <v>635</v>
      </c>
      <c r="BH18" s="103" t="s">
        <v>635</v>
      </c>
      <c r="BI18" s="97" t="s">
        <v>702</v>
      </c>
      <c r="BJ18" s="108" t="s">
        <v>733</v>
      </c>
      <c r="BK18" s="108" t="s">
        <v>635</v>
      </c>
      <c r="BL18" s="108" t="s">
        <v>635</v>
      </c>
      <c r="BM18" s="108" t="s">
        <v>635</v>
      </c>
      <c r="BN18" s="108" t="s">
        <v>635</v>
      </c>
      <c r="BO18" s="103" t="s">
        <v>632</v>
      </c>
      <c r="BP18" s="103" t="s">
        <v>641</v>
      </c>
      <c r="BQ18" s="103" t="s">
        <v>640</v>
      </c>
      <c r="BR18" s="109" t="s">
        <v>645</v>
      </c>
      <c r="BS18" s="109" t="s">
        <v>703</v>
      </c>
      <c r="BT18" s="110" t="s">
        <v>635</v>
      </c>
      <c r="BU18" s="110" t="s">
        <v>635</v>
      </c>
      <c r="BV18" s="109" t="s">
        <v>635</v>
      </c>
      <c r="BW18" s="97" t="s">
        <v>646</v>
      </c>
      <c r="BX18" s="338"/>
      <c r="BY18" s="97" t="s">
        <v>734</v>
      </c>
      <c r="BZ18" s="97" t="s">
        <v>705</v>
      </c>
      <c r="CA18" s="111" t="s">
        <v>706</v>
      </c>
      <c r="CB18" s="111" t="s">
        <v>735</v>
      </c>
      <c r="CC18" s="111" t="s">
        <v>736</v>
      </c>
      <c r="CD18" s="111" t="s">
        <v>737</v>
      </c>
      <c r="CE18" s="111" t="s">
        <v>635</v>
      </c>
      <c r="CF18" s="103">
        <v>3</v>
      </c>
      <c r="CG18" s="103">
        <v>7</v>
      </c>
      <c r="CH18" s="112" t="s">
        <v>649</v>
      </c>
      <c r="CI18" s="113" t="s">
        <v>702</v>
      </c>
      <c r="CJ18" s="113" t="s">
        <v>641</v>
      </c>
      <c r="CK18" s="113" t="s">
        <v>635</v>
      </c>
      <c r="CL18" s="103">
        <v>21</v>
      </c>
      <c r="CM18" s="114">
        <v>0</v>
      </c>
      <c r="CN18" s="103">
        <v>1</v>
      </c>
      <c r="CO18" s="106">
        <v>350</v>
      </c>
      <c r="CP18" s="103">
        <v>0.2</v>
      </c>
      <c r="CQ18" s="106">
        <v>325</v>
      </c>
      <c r="CR18" s="103" t="s">
        <v>635</v>
      </c>
      <c r="CS18" s="106" t="s">
        <v>635</v>
      </c>
      <c r="CT18" s="103" t="s">
        <v>635</v>
      </c>
      <c r="CU18" s="106" t="s">
        <v>635</v>
      </c>
      <c r="CV18" s="103" t="s">
        <v>635</v>
      </c>
      <c r="CW18" s="103" t="s">
        <v>635</v>
      </c>
      <c r="CX18" s="111" t="s">
        <v>650</v>
      </c>
      <c r="CY18" s="106" t="s">
        <v>635</v>
      </c>
      <c r="CZ18" s="115">
        <v>1</v>
      </c>
      <c r="DA18" s="115">
        <v>0</v>
      </c>
      <c r="DB18" s="116">
        <f t="shared" si="11"/>
        <v>1</v>
      </c>
      <c r="DC18" s="117" t="s">
        <v>650</v>
      </c>
      <c r="DD18" s="118" t="s">
        <v>651</v>
      </c>
      <c r="DE18" s="207">
        <v>0.9</v>
      </c>
      <c r="DF18" s="207">
        <v>0.1</v>
      </c>
      <c r="DG18" s="200">
        <f>SUBTOTAL(9,DE18:DF18)</f>
        <v>1</v>
      </c>
      <c r="DH18" s="105" t="s">
        <v>651</v>
      </c>
      <c r="DI18" s="120">
        <v>1</v>
      </c>
      <c r="DJ18" s="121" t="s">
        <v>635</v>
      </c>
      <c r="DK18" s="122" t="s">
        <v>635</v>
      </c>
      <c r="DL18" s="123" t="s">
        <v>635</v>
      </c>
      <c r="DM18" s="123" t="s">
        <v>635</v>
      </c>
      <c r="DN18" s="124" t="s">
        <v>635</v>
      </c>
      <c r="DO18" s="124" t="s">
        <v>635</v>
      </c>
      <c r="DP18" s="124" t="s">
        <v>635</v>
      </c>
      <c r="DQ18" s="125">
        <v>0.2</v>
      </c>
      <c r="DR18" s="125">
        <v>1</v>
      </c>
      <c r="DS18" s="125" t="s">
        <v>738</v>
      </c>
      <c r="DT18" s="106">
        <v>0.3</v>
      </c>
      <c r="DU18" s="106">
        <v>252</v>
      </c>
      <c r="DV18" s="106" t="s">
        <v>739</v>
      </c>
      <c r="DW18" s="126" t="s">
        <v>635</v>
      </c>
      <c r="DX18" s="126" t="s">
        <v>635</v>
      </c>
      <c r="DY18" s="126" t="s">
        <v>635</v>
      </c>
      <c r="DZ18" s="97" t="s">
        <v>652</v>
      </c>
      <c r="EA18" s="103" t="s">
        <v>632</v>
      </c>
      <c r="EB18" s="97" t="s">
        <v>707</v>
      </c>
      <c r="EC18" s="103" t="s">
        <v>632</v>
      </c>
      <c r="ED18" s="107" t="s">
        <v>740</v>
      </c>
      <c r="EE18" s="97" t="s">
        <v>741</v>
      </c>
      <c r="EF18" s="127" t="s">
        <v>653</v>
      </c>
      <c r="EG18" s="127" t="s">
        <v>635</v>
      </c>
      <c r="EH18" s="103" t="s">
        <v>653</v>
      </c>
      <c r="EI18" s="97" t="s">
        <v>702</v>
      </c>
      <c r="EJ18" s="97" t="s">
        <v>702</v>
      </c>
      <c r="EK18" s="122">
        <v>1</v>
      </c>
      <c r="EL18" s="122">
        <v>1</v>
      </c>
      <c r="EM18" s="122">
        <v>0.2</v>
      </c>
      <c r="EN18" s="122">
        <v>0.2</v>
      </c>
      <c r="EO18" s="128">
        <v>252</v>
      </c>
      <c r="EP18" s="128">
        <v>252</v>
      </c>
      <c r="EQ18" s="128">
        <v>0.3</v>
      </c>
      <c r="ER18" s="128">
        <v>0.3</v>
      </c>
      <c r="ES18" s="129" t="s">
        <v>635</v>
      </c>
      <c r="ET18" s="129" t="s">
        <v>635</v>
      </c>
      <c r="EU18" s="129" t="s">
        <v>635</v>
      </c>
      <c r="EV18" s="129" t="s">
        <v>635</v>
      </c>
      <c r="EW18" s="97" t="s">
        <v>654</v>
      </c>
      <c r="EX18" s="97" t="s">
        <v>654</v>
      </c>
      <c r="EY18" s="103" t="s">
        <v>635</v>
      </c>
      <c r="EZ18" s="107" t="s">
        <v>635</v>
      </c>
      <c r="FA18" s="97" t="s">
        <v>742</v>
      </c>
      <c r="FB18" s="130" t="s">
        <v>656</v>
      </c>
      <c r="FC18" s="130" t="s">
        <v>743</v>
      </c>
      <c r="FD18" s="131" t="s">
        <v>635</v>
      </c>
      <c r="FE18" s="131" t="s">
        <v>635</v>
      </c>
      <c r="FF18" s="131" t="s">
        <v>635</v>
      </c>
      <c r="FG18" s="131" t="s">
        <v>635</v>
      </c>
      <c r="FH18" s="131" t="s">
        <v>635</v>
      </c>
      <c r="FI18" s="132">
        <v>2</v>
      </c>
      <c r="FJ18" s="133" t="s">
        <v>635</v>
      </c>
      <c r="FK18" s="103" t="s">
        <v>635</v>
      </c>
      <c r="FL18" s="134" t="s">
        <v>635</v>
      </c>
      <c r="FM18" s="135">
        <v>30</v>
      </c>
      <c r="FN18" s="135" t="s">
        <v>635</v>
      </c>
      <c r="FO18" s="135" t="s">
        <v>635</v>
      </c>
      <c r="FP18" s="103" t="s">
        <v>635</v>
      </c>
      <c r="FQ18" s="132">
        <v>32</v>
      </c>
      <c r="FR18" s="133" t="s">
        <v>635</v>
      </c>
      <c r="FS18" s="103" t="s">
        <v>635</v>
      </c>
      <c r="FT18" s="134" t="s">
        <v>635</v>
      </c>
      <c r="FU18" s="135">
        <v>3</v>
      </c>
      <c r="FV18" s="135" t="s">
        <v>635</v>
      </c>
      <c r="FW18" s="131" t="s">
        <v>635</v>
      </c>
      <c r="FX18" s="103" t="s">
        <v>635</v>
      </c>
      <c r="FY18" s="100" t="s">
        <v>658</v>
      </c>
      <c r="FZ18" s="102" t="s">
        <v>635</v>
      </c>
      <c r="GA18" s="102">
        <v>0</v>
      </c>
      <c r="GB18" s="102">
        <v>24</v>
      </c>
      <c r="GC18" s="136" t="s">
        <v>658</v>
      </c>
      <c r="GD18" s="137" t="s">
        <v>635</v>
      </c>
      <c r="GE18" s="137">
        <v>0</v>
      </c>
      <c r="GF18" s="137">
        <v>24</v>
      </c>
      <c r="GG18" s="125" t="s">
        <v>635</v>
      </c>
      <c r="GH18" s="125" t="s">
        <v>635</v>
      </c>
      <c r="GI18" s="125" t="s">
        <v>635</v>
      </c>
      <c r="GJ18" s="125" t="s">
        <v>635</v>
      </c>
      <c r="GK18" s="122" t="s">
        <v>635</v>
      </c>
      <c r="GL18" s="122" t="s">
        <v>635</v>
      </c>
      <c r="GM18" s="122" t="s">
        <v>635</v>
      </c>
      <c r="GN18" s="122" t="s">
        <v>635</v>
      </c>
      <c r="GO18" s="135" t="s">
        <v>635</v>
      </c>
      <c r="GP18" s="135" t="s">
        <v>635</v>
      </c>
      <c r="GQ18" s="135" t="s">
        <v>635</v>
      </c>
      <c r="GR18" s="134" t="s">
        <v>635</v>
      </c>
      <c r="GS18" s="134" t="s">
        <v>635</v>
      </c>
      <c r="GT18" s="134" t="s">
        <v>635</v>
      </c>
      <c r="GU18" s="126" t="s">
        <v>635</v>
      </c>
      <c r="GV18" s="126" t="s">
        <v>635</v>
      </c>
      <c r="GW18" s="126" t="s">
        <v>635</v>
      </c>
      <c r="GX18" s="145" t="s">
        <v>635</v>
      </c>
      <c r="GY18" s="145" t="s">
        <v>635</v>
      </c>
      <c r="GZ18" s="145" t="s">
        <v>635</v>
      </c>
      <c r="HA18" s="139" t="s">
        <v>657</v>
      </c>
      <c r="HB18" s="140" t="s">
        <v>658</v>
      </c>
      <c r="HC18" s="123">
        <v>12</v>
      </c>
      <c r="HD18" s="123">
        <v>12</v>
      </c>
      <c r="HE18" s="127" t="s">
        <v>658</v>
      </c>
      <c r="HF18" s="130" t="s">
        <v>635</v>
      </c>
      <c r="HG18" s="131">
        <v>0</v>
      </c>
      <c r="HH18" s="131">
        <v>24</v>
      </c>
      <c r="HI18" s="141" t="s">
        <v>635</v>
      </c>
      <c r="HJ18" s="141" t="s">
        <v>635</v>
      </c>
      <c r="HK18" s="141" t="s">
        <v>635</v>
      </c>
      <c r="HL18" s="141" t="s">
        <v>635</v>
      </c>
      <c r="HM18" s="131" t="s">
        <v>635</v>
      </c>
      <c r="HN18" s="131" t="s">
        <v>635</v>
      </c>
      <c r="HO18" s="131" t="s">
        <v>635</v>
      </c>
      <c r="HP18" s="131" t="s">
        <v>635</v>
      </c>
      <c r="HQ18" s="106" t="s">
        <v>635</v>
      </c>
      <c r="HR18" s="106" t="s">
        <v>635</v>
      </c>
      <c r="HS18" s="106" t="s">
        <v>635</v>
      </c>
      <c r="HT18" s="106" t="s">
        <v>635</v>
      </c>
      <c r="HU18" s="132" t="s">
        <v>635</v>
      </c>
      <c r="HV18" s="132" t="s">
        <v>635</v>
      </c>
      <c r="HW18" s="132" t="s">
        <v>635</v>
      </c>
      <c r="HX18" s="132" t="s">
        <v>635</v>
      </c>
      <c r="HY18" s="118" t="s">
        <v>635</v>
      </c>
      <c r="HZ18" s="118" t="s">
        <v>635</v>
      </c>
      <c r="IA18" s="118" t="s">
        <v>635</v>
      </c>
      <c r="IB18" s="118" t="s">
        <v>635</v>
      </c>
      <c r="IC18" s="125" t="s">
        <v>635</v>
      </c>
      <c r="ID18" s="125" t="s">
        <v>635</v>
      </c>
      <c r="IE18" s="125" t="s">
        <v>635</v>
      </c>
      <c r="IF18" s="125" t="s">
        <v>635</v>
      </c>
      <c r="IG18" s="105" t="s">
        <v>659</v>
      </c>
      <c r="IH18" s="105" t="s">
        <v>744</v>
      </c>
      <c r="II18" s="105" t="s">
        <v>745</v>
      </c>
      <c r="IJ18" s="105" t="s">
        <v>746</v>
      </c>
      <c r="IK18" s="105" t="s">
        <v>747</v>
      </c>
      <c r="IL18" s="105" t="s">
        <v>635</v>
      </c>
      <c r="IM18" s="105" t="s">
        <v>635</v>
      </c>
      <c r="IN18" s="105" t="s">
        <v>635</v>
      </c>
      <c r="IO18" s="105" t="s">
        <v>635</v>
      </c>
      <c r="IP18" s="103">
        <v>5</v>
      </c>
      <c r="IQ18" s="102" t="s">
        <v>635</v>
      </c>
      <c r="IR18" s="102" t="s">
        <v>635</v>
      </c>
      <c r="IS18" s="142" t="s">
        <v>635</v>
      </c>
      <c r="IT18" s="142" t="s">
        <v>635</v>
      </c>
      <c r="IU18" s="128" t="s">
        <v>635</v>
      </c>
      <c r="IV18" s="128" t="s">
        <v>635</v>
      </c>
      <c r="IW18" s="143" t="s">
        <v>635</v>
      </c>
      <c r="IX18" s="143" t="s">
        <v>635</v>
      </c>
      <c r="IY18" s="124" t="s">
        <v>635</v>
      </c>
      <c r="IZ18" s="124" t="s">
        <v>635</v>
      </c>
      <c r="JA18" s="124" t="s">
        <v>635</v>
      </c>
      <c r="JB18" s="123" t="s">
        <v>635</v>
      </c>
      <c r="JC18" s="123" t="s">
        <v>635</v>
      </c>
      <c r="JD18" s="123" t="s">
        <v>635</v>
      </c>
      <c r="JE18" s="144" t="s">
        <v>635</v>
      </c>
      <c r="JF18" s="144" t="s">
        <v>635</v>
      </c>
      <c r="JG18" s="144" t="s">
        <v>635</v>
      </c>
      <c r="JH18" s="141" t="s">
        <v>635</v>
      </c>
      <c r="JI18" s="141" t="s">
        <v>635</v>
      </c>
      <c r="JJ18" s="141" t="s">
        <v>635</v>
      </c>
      <c r="JK18" s="144" t="s">
        <v>635</v>
      </c>
      <c r="JL18" s="144" t="s">
        <v>635</v>
      </c>
      <c r="JM18" s="144" t="s">
        <v>635</v>
      </c>
      <c r="JN18" s="135" t="s">
        <v>635</v>
      </c>
      <c r="JO18" s="135" t="s">
        <v>635</v>
      </c>
      <c r="JP18" s="135" t="s">
        <v>635</v>
      </c>
      <c r="JQ18" s="144" t="s">
        <v>709</v>
      </c>
      <c r="JR18" s="144" t="s">
        <v>663</v>
      </c>
      <c r="JS18" s="208">
        <v>0.8</v>
      </c>
      <c r="JT18" s="208">
        <v>0.2</v>
      </c>
      <c r="JU18" s="145" t="s">
        <v>635</v>
      </c>
      <c r="JV18" s="145" t="s">
        <v>635</v>
      </c>
      <c r="JW18" s="209" t="s">
        <v>635</v>
      </c>
      <c r="JX18" s="145" t="s">
        <v>635</v>
      </c>
      <c r="JY18" s="141" t="s">
        <v>635</v>
      </c>
      <c r="JZ18" s="141" t="s">
        <v>635</v>
      </c>
      <c r="KA18" s="141" t="s">
        <v>635</v>
      </c>
      <c r="KB18" s="141" t="s">
        <v>635</v>
      </c>
      <c r="KC18" s="128" t="s">
        <v>635</v>
      </c>
      <c r="KD18" s="128" t="s">
        <v>635</v>
      </c>
      <c r="KE18" s="128" t="s">
        <v>635</v>
      </c>
      <c r="KF18" s="128" t="s">
        <v>635</v>
      </c>
      <c r="KG18" s="146" t="s">
        <v>635</v>
      </c>
      <c r="KH18" s="146" t="s">
        <v>635</v>
      </c>
      <c r="KI18" s="146" t="s">
        <v>635</v>
      </c>
      <c r="KJ18" s="146" t="s">
        <v>635</v>
      </c>
      <c r="KK18" s="147" t="s">
        <v>635</v>
      </c>
      <c r="KL18" s="147" t="s">
        <v>635</v>
      </c>
      <c r="KM18" s="147" t="s">
        <v>635</v>
      </c>
      <c r="KN18" s="147" t="s">
        <v>635</v>
      </c>
      <c r="KO18" s="148" t="s">
        <v>635</v>
      </c>
      <c r="KP18" s="148" t="s">
        <v>635</v>
      </c>
      <c r="KQ18" s="148" t="s">
        <v>635</v>
      </c>
      <c r="KR18" s="148" t="s">
        <v>635</v>
      </c>
      <c r="KS18" s="149" t="s">
        <v>635</v>
      </c>
      <c r="KT18" s="149" t="s">
        <v>635</v>
      </c>
      <c r="KU18" s="149" t="s">
        <v>635</v>
      </c>
      <c r="KV18" s="149" t="s">
        <v>635</v>
      </c>
      <c r="KW18" s="105" t="s">
        <v>748</v>
      </c>
      <c r="KX18" s="106" t="s">
        <v>710</v>
      </c>
      <c r="KY18" s="106" t="s">
        <v>635</v>
      </c>
      <c r="KZ18" s="150">
        <v>0</v>
      </c>
      <c r="LA18" s="150">
        <v>0.5</v>
      </c>
      <c r="LB18" s="150">
        <v>0.5</v>
      </c>
      <c r="LC18" s="150">
        <v>0</v>
      </c>
      <c r="LD18" s="150">
        <v>0</v>
      </c>
      <c r="LE18" s="150">
        <v>0</v>
      </c>
      <c r="LF18" s="150">
        <v>0</v>
      </c>
      <c r="LG18" s="150">
        <v>0</v>
      </c>
      <c r="LH18" s="151">
        <f t="shared" si="0"/>
        <v>1</v>
      </c>
      <c r="LI18" s="152">
        <v>0</v>
      </c>
      <c r="LJ18" s="152">
        <v>0.5</v>
      </c>
      <c r="LK18" s="152">
        <v>0.5</v>
      </c>
      <c r="LL18" s="152">
        <v>0</v>
      </c>
      <c r="LM18" s="152">
        <v>0</v>
      </c>
      <c r="LN18" s="152">
        <v>0</v>
      </c>
      <c r="LO18" s="152">
        <v>0</v>
      </c>
      <c r="LP18" s="152">
        <v>0</v>
      </c>
      <c r="LQ18" s="153">
        <f t="shared" si="1"/>
        <v>1</v>
      </c>
      <c r="LR18" s="142">
        <v>0</v>
      </c>
      <c r="LS18" s="142">
        <v>0</v>
      </c>
      <c r="LT18" s="142">
        <v>0</v>
      </c>
      <c r="LU18" s="142">
        <v>0</v>
      </c>
      <c r="LV18" s="142">
        <v>0</v>
      </c>
      <c r="LW18" s="142">
        <v>0</v>
      </c>
      <c r="LX18" s="142">
        <v>0</v>
      </c>
      <c r="LY18" s="142">
        <v>0</v>
      </c>
      <c r="LZ18" s="142">
        <v>0</v>
      </c>
      <c r="MA18" s="45" t="s">
        <v>635</v>
      </c>
      <c r="MB18" s="45" t="s">
        <v>635</v>
      </c>
      <c r="MC18" s="45" t="s">
        <v>635</v>
      </c>
      <c r="MD18" s="45" t="s">
        <v>635</v>
      </c>
      <c r="ME18" s="45" t="s">
        <v>635</v>
      </c>
      <c r="MF18" s="45" t="s">
        <v>635</v>
      </c>
      <c r="MG18" s="45" t="s">
        <v>635</v>
      </c>
      <c r="MH18" s="45" t="s">
        <v>635</v>
      </c>
      <c r="MI18" s="44" t="s">
        <v>635</v>
      </c>
      <c r="MJ18" s="155" t="s">
        <v>635</v>
      </c>
      <c r="MK18" s="155" t="s">
        <v>635</v>
      </c>
      <c r="ML18" s="155" t="s">
        <v>635</v>
      </c>
      <c r="MM18" s="155" t="s">
        <v>635</v>
      </c>
      <c r="MN18" s="155" t="s">
        <v>635</v>
      </c>
      <c r="MO18" s="155" t="s">
        <v>635</v>
      </c>
      <c r="MP18" s="155" t="s">
        <v>635</v>
      </c>
      <c r="MQ18" s="155" t="s">
        <v>635</v>
      </c>
      <c r="MR18" s="156" t="s">
        <v>635</v>
      </c>
      <c r="MS18" s="157" t="s">
        <v>635</v>
      </c>
      <c r="MT18" s="157" t="s">
        <v>635</v>
      </c>
      <c r="MU18" s="157" t="s">
        <v>635</v>
      </c>
      <c r="MV18" s="157" t="s">
        <v>635</v>
      </c>
      <c r="MW18" s="157" t="s">
        <v>635</v>
      </c>
      <c r="MX18" s="157" t="s">
        <v>635</v>
      </c>
      <c r="MY18" s="157" t="s">
        <v>635</v>
      </c>
      <c r="MZ18" s="157" t="s">
        <v>635</v>
      </c>
      <c r="NA18" s="157" t="s">
        <v>635</v>
      </c>
      <c r="NB18" s="158">
        <v>0</v>
      </c>
      <c r="NC18" s="158">
        <v>0.5</v>
      </c>
      <c r="ND18" s="158">
        <v>0.5</v>
      </c>
      <c r="NE18" s="158">
        <v>0</v>
      </c>
      <c r="NF18" s="158">
        <v>0</v>
      </c>
      <c r="NG18" s="158">
        <v>0</v>
      </c>
      <c r="NH18" s="158">
        <v>0</v>
      </c>
      <c r="NI18" s="158">
        <v>0</v>
      </c>
      <c r="NJ18" s="159">
        <f>SUBTOTAL(9,NB18:NI18)</f>
        <v>1</v>
      </c>
      <c r="NK18" s="160" t="s">
        <v>635</v>
      </c>
      <c r="NL18" s="160" t="s">
        <v>635</v>
      </c>
      <c r="NM18" s="160" t="s">
        <v>635</v>
      </c>
      <c r="NN18" s="160" t="s">
        <v>635</v>
      </c>
      <c r="NO18" s="160" t="s">
        <v>635</v>
      </c>
      <c r="NP18" s="160" t="s">
        <v>635</v>
      </c>
      <c r="NQ18" s="160" t="s">
        <v>635</v>
      </c>
      <c r="NR18" s="160" t="s">
        <v>635</v>
      </c>
      <c r="NS18" s="161" t="s">
        <v>635</v>
      </c>
      <c r="NT18" s="162" t="s">
        <v>635</v>
      </c>
      <c r="NU18" s="162" t="s">
        <v>635</v>
      </c>
      <c r="NV18" s="162" t="s">
        <v>635</v>
      </c>
      <c r="NW18" s="162" t="s">
        <v>635</v>
      </c>
      <c r="NX18" s="162" t="s">
        <v>635</v>
      </c>
      <c r="NY18" s="162" t="s">
        <v>635</v>
      </c>
      <c r="NZ18" s="162" t="s">
        <v>635</v>
      </c>
      <c r="OA18" s="162" t="s">
        <v>635</v>
      </c>
      <c r="OB18" s="163" t="s">
        <v>635</v>
      </c>
      <c r="OC18" s="142" t="s">
        <v>635</v>
      </c>
      <c r="OD18" s="142" t="s">
        <v>635</v>
      </c>
      <c r="OE18" s="142" t="s">
        <v>635</v>
      </c>
      <c r="OF18" s="142" t="s">
        <v>635</v>
      </c>
      <c r="OG18" s="142" t="s">
        <v>635</v>
      </c>
      <c r="OH18" s="142" t="s">
        <v>635</v>
      </c>
      <c r="OI18" s="142" t="s">
        <v>635</v>
      </c>
      <c r="OJ18" s="142" t="s">
        <v>635</v>
      </c>
      <c r="OK18" s="142" t="s">
        <v>635</v>
      </c>
      <c r="OL18" s="45">
        <v>0</v>
      </c>
      <c r="OM18" s="45">
        <v>0</v>
      </c>
      <c r="ON18" s="45">
        <v>0</v>
      </c>
      <c r="OO18" s="45">
        <v>0</v>
      </c>
      <c r="OP18" s="45">
        <v>0</v>
      </c>
      <c r="OQ18" s="45">
        <v>0</v>
      </c>
      <c r="OR18" s="45">
        <v>0</v>
      </c>
      <c r="OS18" s="45">
        <v>0</v>
      </c>
      <c r="OT18" s="44">
        <v>0</v>
      </c>
      <c r="OU18" s="158" t="s">
        <v>635</v>
      </c>
      <c r="OV18" s="158" t="s">
        <v>635</v>
      </c>
      <c r="OW18" s="158" t="s">
        <v>635</v>
      </c>
      <c r="OX18" s="158" t="s">
        <v>635</v>
      </c>
      <c r="OY18" s="158" t="s">
        <v>635</v>
      </c>
      <c r="OZ18" s="158" t="s">
        <v>635</v>
      </c>
      <c r="PA18" s="158" t="s">
        <v>635</v>
      </c>
      <c r="PB18" s="158" t="s">
        <v>635</v>
      </c>
      <c r="PC18" s="159" t="s">
        <v>635</v>
      </c>
      <c r="PD18" s="152" t="s">
        <v>635</v>
      </c>
      <c r="PE18" s="152" t="s">
        <v>635</v>
      </c>
      <c r="PF18" s="152" t="s">
        <v>635</v>
      </c>
      <c r="PG18" s="152" t="s">
        <v>635</v>
      </c>
      <c r="PH18" s="152" t="s">
        <v>635</v>
      </c>
      <c r="PI18" s="152" t="s">
        <v>635</v>
      </c>
      <c r="PJ18" s="152" t="s">
        <v>635</v>
      </c>
      <c r="PK18" s="152" t="s">
        <v>635</v>
      </c>
      <c r="PL18" s="164" t="s">
        <v>635</v>
      </c>
      <c r="PM18" s="158" t="s">
        <v>635</v>
      </c>
      <c r="PN18" s="158" t="s">
        <v>635</v>
      </c>
      <c r="PO18" s="158" t="s">
        <v>635</v>
      </c>
      <c r="PP18" s="158" t="s">
        <v>635</v>
      </c>
      <c r="PQ18" s="158" t="s">
        <v>635</v>
      </c>
      <c r="PR18" s="158" t="s">
        <v>635</v>
      </c>
      <c r="PS18" s="158" t="s">
        <v>635</v>
      </c>
      <c r="PT18" s="158" t="s">
        <v>635</v>
      </c>
      <c r="PU18" s="159" t="s">
        <v>635</v>
      </c>
      <c r="PV18" s="157">
        <v>0</v>
      </c>
      <c r="PW18" s="157">
        <v>0</v>
      </c>
      <c r="PX18" s="157">
        <v>0</v>
      </c>
      <c r="PY18" s="157">
        <v>0</v>
      </c>
      <c r="PZ18" s="157">
        <v>0</v>
      </c>
      <c r="QA18" s="157">
        <v>0</v>
      </c>
      <c r="QB18" s="157">
        <v>0</v>
      </c>
      <c r="QC18" s="157">
        <v>0</v>
      </c>
      <c r="QD18" s="165">
        <v>0</v>
      </c>
      <c r="QE18" s="166" t="s">
        <v>635</v>
      </c>
      <c r="QF18" s="166" t="s">
        <v>635</v>
      </c>
      <c r="QG18" s="166" t="s">
        <v>635</v>
      </c>
      <c r="QH18" s="166" t="s">
        <v>635</v>
      </c>
      <c r="QI18" s="166" t="s">
        <v>635</v>
      </c>
      <c r="QJ18" s="166" t="s">
        <v>635</v>
      </c>
      <c r="QK18" s="166" t="s">
        <v>635</v>
      </c>
      <c r="QL18" s="166" t="s">
        <v>635</v>
      </c>
      <c r="QM18" s="167" t="s">
        <v>635</v>
      </c>
      <c r="QN18" s="120" t="s">
        <v>635</v>
      </c>
      <c r="QO18" s="120" t="s">
        <v>635</v>
      </c>
      <c r="QP18" s="120" t="s">
        <v>635</v>
      </c>
      <c r="QQ18" s="120" t="s">
        <v>635</v>
      </c>
      <c r="QR18" s="120" t="s">
        <v>635</v>
      </c>
      <c r="QS18" s="120" t="s">
        <v>635</v>
      </c>
      <c r="QT18" s="120" t="s">
        <v>635</v>
      </c>
      <c r="QU18" s="120" t="s">
        <v>635</v>
      </c>
      <c r="QV18" s="168" t="s">
        <v>635</v>
      </c>
      <c r="QW18" s="169" t="s">
        <v>635</v>
      </c>
      <c r="QX18" s="169" t="s">
        <v>635</v>
      </c>
      <c r="QY18" s="169" t="s">
        <v>635</v>
      </c>
      <c r="QZ18" s="169" t="s">
        <v>635</v>
      </c>
      <c r="RA18" s="169" t="s">
        <v>635</v>
      </c>
      <c r="RB18" s="169" t="s">
        <v>635</v>
      </c>
      <c r="RC18" s="169" t="s">
        <v>635</v>
      </c>
      <c r="RD18" s="169" t="s">
        <v>635</v>
      </c>
      <c r="RE18" s="170" t="s">
        <v>635</v>
      </c>
      <c r="RF18" s="136" t="s">
        <v>656</v>
      </c>
      <c r="RG18" s="136" t="s">
        <v>743</v>
      </c>
      <c r="RH18" s="136" t="s">
        <v>635</v>
      </c>
      <c r="RI18" s="137" t="s">
        <v>635</v>
      </c>
      <c r="RJ18" s="137" t="s">
        <v>635</v>
      </c>
      <c r="RK18" s="137" t="s">
        <v>635</v>
      </c>
      <c r="RL18" s="105" t="s">
        <v>748</v>
      </c>
      <c r="RM18" s="106" t="s">
        <v>710</v>
      </c>
      <c r="RN18" s="106" t="s">
        <v>635</v>
      </c>
      <c r="RO18" s="171">
        <v>0</v>
      </c>
      <c r="RP18" s="171">
        <v>0.5</v>
      </c>
      <c r="RQ18" s="171">
        <v>0.5</v>
      </c>
      <c r="RR18" s="171">
        <v>0</v>
      </c>
      <c r="RS18" s="171">
        <v>0</v>
      </c>
      <c r="RT18" s="171">
        <v>0</v>
      </c>
      <c r="RU18" s="171">
        <v>0</v>
      </c>
      <c r="RV18" s="171">
        <v>0</v>
      </c>
      <c r="RW18" s="172">
        <f t="shared" si="9"/>
        <v>1</v>
      </c>
      <c r="RX18" s="133" t="s">
        <v>635</v>
      </c>
      <c r="RY18" s="133" t="s">
        <v>635</v>
      </c>
      <c r="RZ18" s="133" t="s">
        <v>635</v>
      </c>
      <c r="SA18" s="133" t="s">
        <v>635</v>
      </c>
      <c r="SB18" s="133" t="s">
        <v>635</v>
      </c>
      <c r="SC18" s="133" t="s">
        <v>635</v>
      </c>
      <c r="SD18" s="133" t="s">
        <v>635</v>
      </c>
      <c r="SE18" s="133" t="s">
        <v>635</v>
      </c>
      <c r="SF18" s="189" t="s">
        <v>635</v>
      </c>
      <c r="SG18" s="132" t="s">
        <v>635</v>
      </c>
      <c r="SH18" s="132" t="s">
        <v>635</v>
      </c>
      <c r="SI18" s="132" t="s">
        <v>635</v>
      </c>
      <c r="SJ18" s="132" t="s">
        <v>635</v>
      </c>
      <c r="SK18" s="132" t="s">
        <v>635</v>
      </c>
      <c r="SL18" s="132" t="s">
        <v>635</v>
      </c>
      <c r="SM18" s="132" t="s">
        <v>635</v>
      </c>
      <c r="SN18" s="132" t="s">
        <v>635</v>
      </c>
      <c r="SO18" s="173" t="s">
        <v>635</v>
      </c>
      <c r="SP18" s="102" t="s">
        <v>635</v>
      </c>
      <c r="SQ18" s="102" t="s">
        <v>635</v>
      </c>
      <c r="SR18" s="102" t="s">
        <v>635</v>
      </c>
      <c r="SS18" s="102" t="s">
        <v>635</v>
      </c>
      <c r="ST18" s="102" t="s">
        <v>635</v>
      </c>
      <c r="SU18" s="102" t="s">
        <v>635</v>
      </c>
      <c r="SV18" s="102" t="s">
        <v>635</v>
      </c>
      <c r="SW18" s="102" t="s">
        <v>635</v>
      </c>
      <c r="SX18" s="174" t="s">
        <v>635</v>
      </c>
      <c r="SY18" s="125" t="s">
        <v>635</v>
      </c>
      <c r="SZ18" s="125" t="s">
        <v>635</v>
      </c>
      <c r="TA18" s="125" t="s">
        <v>635</v>
      </c>
      <c r="TB18" s="125" t="s">
        <v>635</v>
      </c>
      <c r="TC18" s="125" t="s">
        <v>635</v>
      </c>
      <c r="TD18" s="125" t="s">
        <v>635</v>
      </c>
      <c r="TE18" s="125" t="s">
        <v>635</v>
      </c>
      <c r="TF18" s="125" t="s">
        <v>635</v>
      </c>
      <c r="TG18" s="175" t="s">
        <v>635</v>
      </c>
      <c r="TH18" s="149" t="s">
        <v>635</v>
      </c>
      <c r="TI18" s="149" t="s">
        <v>635</v>
      </c>
      <c r="TJ18" s="149" t="s">
        <v>635</v>
      </c>
      <c r="TK18" s="149" t="s">
        <v>635</v>
      </c>
      <c r="TL18" s="149" t="s">
        <v>635</v>
      </c>
      <c r="TM18" s="149" t="s">
        <v>635</v>
      </c>
      <c r="TN18" s="149" t="s">
        <v>635</v>
      </c>
      <c r="TO18" s="149" t="s">
        <v>635</v>
      </c>
      <c r="TP18" s="176" t="s">
        <v>635</v>
      </c>
      <c r="TQ18" s="210">
        <v>0</v>
      </c>
      <c r="TR18" s="210">
        <v>0.5</v>
      </c>
      <c r="TS18" s="210">
        <v>0.5</v>
      </c>
      <c r="TT18" s="210">
        <v>0</v>
      </c>
      <c r="TU18" s="210">
        <v>0</v>
      </c>
      <c r="TV18" s="210">
        <v>0</v>
      </c>
      <c r="TW18" s="210">
        <v>0</v>
      </c>
      <c r="TX18" s="210">
        <v>0</v>
      </c>
      <c r="TY18" s="211">
        <f>SUBTOTAL(9,TQ18:TX18)</f>
        <v>1</v>
      </c>
      <c r="TZ18" s="179" t="s">
        <v>635</v>
      </c>
      <c r="UA18" s="179" t="s">
        <v>635</v>
      </c>
      <c r="UB18" s="179" t="s">
        <v>635</v>
      </c>
      <c r="UC18" s="179" t="s">
        <v>635</v>
      </c>
      <c r="UD18" s="179" t="s">
        <v>635</v>
      </c>
      <c r="UE18" s="179" t="s">
        <v>635</v>
      </c>
      <c r="UF18" s="179" t="s">
        <v>635</v>
      </c>
      <c r="UG18" s="179" t="s">
        <v>635</v>
      </c>
      <c r="UH18" s="180" t="s">
        <v>635</v>
      </c>
      <c r="UI18" s="171">
        <v>0</v>
      </c>
      <c r="UJ18" s="171">
        <v>0.5</v>
      </c>
      <c r="UK18" s="171">
        <v>0.5</v>
      </c>
      <c r="UL18" s="171">
        <v>0</v>
      </c>
      <c r="UM18" s="171">
        <v>0</v>
      </c>
      <c r="UN18" s="171">
        <v>0</v>
      </c>
      <c r="UO18" s="171">
        <v>0</v>
      </c>
      <c r="UP18" s="171">
        <v>0</v>
      </c>
      <c r="UQ18" s="181">
        <f t="shared" si="10"/>
        <v>1</v>
      </c>
      <c r="UR18" s="131" t="s">
        <v>635</v>
      </c>
      <c r="US18" s="131" t="s">
        <v>635</v>
      </c>
      <c r="UT18" s="131" t="s">
        <v>635</v>
      </c>
      <c r="UU18" s="131" t="s">
        <v>635</v>
      </c>
      <c r="UV18" s="131" t="s">
        <v>635</v>
      </c>
      <c r="UW18" s="131" t="s">
        <v>635</v>
      </c>
      <c r="UX18" s="131" t="s">
        <v>635</v>
      </c>
      <c r="UY18" s="131" t="s">
        <v>635</v>
      </c>
      <c r="UZ18" s="182" t="s">
        <v>635</v>
      </c>
      <c r="VA18" s="169" t="s">
        <v>635</v>
      </c>
      <c r="VB18" s="169" t="s">
        <v>635</v>
      </c>
      <c r="VC18" s="169" t="s">
        <v>635</v>
      </c>
      <c r="VD18" s="169" t="s">
        <v>635</v>
      </c>
      <c r="VE18" s="169" t="s">
        <v>635</v>
      </c>
      <c r="VF18" s="169" t="s">
        <v>635</v>
      </c>
      <c r="VG18" s="169" t="s">
        <v>635</v>
      </c>
      <c r="VH18" s="169" t="s">
        <v>635</v>
      </c>
      <c r="VI18" s="183" t="s">
        <v>635</v>
      </c>
      <c r="VJ18" s="177" t="s">
        <v>635</v>
      </c>
      <c r="VK18" s="177" t="s">
        <v>635</v>
      </c>
      <c r="VL18" s="177" t="s">
        <v>635</v>
      </c>
      <c r="VM18" s="177" t="s">
        <v>635</v>
      </c>
      <c r="VN18" s="177" t="s">
        <v>635</v>
      </c>
      <c r="VO18" s="177" t="s">
        <v>635</v>
      </c>
      <c r="VP18" s="177" t="s">
        <v>635</v>
      </c>
      <c r="VQ18" s="177" t="s">
        <v>635</v>
      </c>
      <c r="VR18" s="178" t="s">
        <v>635</v>
      </c>
      <c r="VS18" s="184" t="s">
        <v>635</v>
      </c>
      <c r="VT18" s="184" t="s">
        <v>635</v>
      </c>
      <c r="VU18" s="184" t="s">
        <v>635</v>
      </c>
      <c r="VV18" s="184" t="s">
        <v>635</v>
      </c>
      <c r="VW18" s="184" t="s">
        <v>635</v>
      </c>
      <c r="VX18" s="184" t="s">
        <v>635</v>
      </c>
      <c r="VY18" s="184" t="s">
        <v>635</v>
      </c>
      <c r="VZ18" s="184" t="s">
        <v>635</v>
      </c>
      <c r="WA18" s="185" t="s">
        <v>635</v>
      </c>
      <c r="WB18" s="186" t="s">
        <v>635</v>
      </c>
      <c r="WC18" s="186" t="s">
        <v>635</v>
      </c>
      <c r="WD18" s="186" t="s">
        <v>635</v>
      </c>
      <c r="WE18" s="186" t="s">
        <v>635</v>
      </c>
      <c r="WF18" s="186" t="s">
        <v>635</v>
      </c>
      <c r="WG18" s="186" t="s">
        <v>635</v>
      </c>
      <c r="WH18" s="186" t="s">
        <v>635</v>
      </c>
      <c r="WI18" s="186" t="s">
        <v>635</v>
      </c>
      <c r="WJ18" s="187" t="s">
        <v>635</v>
      </c>
      <c r="WK18" s="212">
        <v>0</v>
      </c>
      <c r="WL18" s="212">
        <v>0.5</v>
      </c>
      <c r="WM18" s="212">
        <v>0.5</v>
      </c>
      <c r="WN18" s="212">
        <v>0</v>
      </c>
      <c r="WO18" s="212">
        <v>0</v>
      </c>
      <c r="WP18" s="212">
        <v>0</v>
      </c>
      <c r="WQ18" s="212">
        <v>0</v>
      </c>
      <c r="WR18" s="212">
        <v>0</v>
      </c>
      <c r="WS18" s="188">
        <f>SUBTOTAL(9,WK18:WR18)</f>
        <v>1</v>
      </c>
      <c r="WT18" s="133" t="s">
        <v>635</v>
      </c>
      <c r="WU18" s="133" t="s">
        <v>635</v>
      </c>
      <c r="WV18" s="133" t="s">
        <v>635</v>
      </c>
      <c r="WW18" s="133" t="s">
        <v>635</v>
      </c>
      <c r="WX18" s="133" t="s">
        <v>635</v>
      </c>
      <c r="WY18" s="133" t="s">
        <v>635</v>
      </c>
      <c r="WZ18" s="133" t="s">
        <v>635</v>
      </c>
      <c r="XA18" s="133" t="s">
        <v>635</v>
      </c>
      <c r="XB18" s="189" t="s">
        <v>635</v>
      </c>
      <c r="XC18" s="105" t="s">
        <v>665</v>
      </c>
      <c r="XD18" s="105" t="s">
        <v>666</v>
      </c>
      <c r="XE18" s="105" t="s">
        <v>749</v>
      </c>
      <c r="XF18" s="111" t="s">
        <v>750</v>
      </c>
      <c r="XG18" s="190" t="s">
        <v>672</v>
      </c>
      <c r="XH18" s="190" t="s">
        <v>635</v>
      </c>
      <c r="XI18" s="190" t="s">
        <v>635</v>
      </c>
      <c r="XJ18" s="190" t="s">
        <v>635</v>
      </c>
      <c r="XK18" s="190" t="s">
        <v>635</v>
      </c>
      <c r="XL18" s="190" t="s">
        <v>635</v>
      </c>
      <c r="XM18" s="191" t="s">
        <v>667</v>
      </c>
      <c r="XN18" s="191" t="s">
        <v>669</v>
      </c>
      <c r="XO18" s="191" t="s">
        <v>670</v>
      </c>
      <c r="XP18" s="191" t="s">
        <v>635</v>
      </c>
      <c r="XQ18" s="191" t="s">
        <v>635</v>
      </c>
      <c r="XR18" s="191" t="s">
        <v>635</v>
      </c>
      <c r="XS18" s="191" t="s">
        <v>635</v>
      </c>
      <c r="XT18" s="191" t="s">
        <v>635</v>
      </c>
      <c r="XU18" s="192" t="s">
        <v>672</v>
      </c>
      <c r="XV18" s="192" t="s">
        <v>635</v>
      </c>
      <c r="XW18" s="192" t="s">
        <v>635</v>
      </c>
      <c r="XX18" s="192" t="s">
        <v>635</v>
      </c>
      <c r="XY18" s="192" t="s">
        <v>635</v>
      </c>
      <c r="XZ18" s="192" t="s">
        <v>635</v>
      </c>
      <c r="YA18" s="144" t="s">
        <v>667</v>
      </c>
      <c r="YB18" s="144" t="s">
        <v>668</v>
      </c>
      <c r="YC18" s="144" t="s">
        <v>635</v>
      </c>
      <c r="YD18" s="144" t="s">
        <v>635</v>
      </c>
      <c r="YE18" s="144" t="s">
        <v>635</v>
      </c>
      <c r="YF18" s="144" t="s">
        <v>635</v>
      </c>
      <c r="YG18" s="144" t="s">
        <v>635</v>
      </c>
      <c r="YH18" s="111" t="s">
        <v>751</v>
      </c>
      <c r="YI18" s="111" t="s">
        <v>635</v>
      </c>
      <c r="YJ18" s="111" t="s">
        <v>635</v>
      </c>
      <c r="YK18" s="190" t="s">
        <v>752</v>
      </c>
      <c r="YL18" s="190" t="s">
        <v>635</v>
      </c>
      <c r="YM18" s="190" t="s">
        <v>635</v>
      </c>
      <c r="YN18" s="190" t="s">
        <v>635</v>
      </c>
      <c r="YO18" s="190" t="s">
        <v>635</v>
      </c>
      <c r="YP18" s="130" t="s">
        <v>635</v>
      </c>
      <c r="YQ18" s="130" t="s">
        <v>635</v>
      </c>
      <c r="YR18" s="130" t="s">
        <v>635</v>
      </c>
      <c r="YS18" s="130" t="s">
        <v>635</v>
      </c>
      <c r="YT18" s="130" t="s">
        <v>635</v>
      </c>
      <c r="YU18" s="130" t="s">
        <v>635</v>
      </c>
      <c r="YV18" s="112" t="s">
        <v>635</v>
      </c>
      <c r="YW18" s="112" t="s">
        <v>635</v>
      </c>
      <c r="YX18" s="112" t="s">
        <v>635</v>
      </c>
      <c r="YY18" s="112" t="s">
        <v>635</v>
      </c>
      <c r="YZ18" s="105" t="s">
        <v>674</v>
      </c>
      <c r="ZA18" s="105" t="s">
        <v>635</v>
      </c>
      <c r="ZB18" s="126" t="s">
        <v>635</v>
      </c>
      <c r="ZC18" s="126" t="s">
        <v>635</v>
      </c>
      <c r="ZD18" s="126" t="s">
        <v>635</v>
      </c>
      <c r="ZE18" s="126" t="s">
        <v>635</v>
      </c>
      <c r="ZF18" s="126" t="s">
        <v>635</v>
      </c>
      <c r="ZG18" s="125" t="s">
        <v>753</v>
      </c>
      <c r="ZH18" s="125" t="s">
        <v>635</v>
      </c>
      <c r="ZI18" s="125" t="s">
        <v>635</v>
      </c>
      <c r="ZJ18" s="125" t="s">
        <v>635</v>
      </c>
      <c r="ZK18" s="125" t="s">
        <v>635</v>
      </c>
      <c r="ZL18" s="125" t="s">
        <v>635</v>
      </c>
      <c r="ZM18" s="125" t="s">
        <v>635</v>
      </c>
      <c r="ZN18" s="125" t="s">
        <v>635</v>
      </c>
      <c r="ZO18" s="147" t="s">
        <v>635</v>
      </c>
      <c r="ZP18" s="147" t="s">
        <v>635</v>
      </c>
      <c r="ZQ18" s="147" t="s">
        <v>635</v>
      </c>
      <c r="ZR18" s="147" t="s">
        <v>635</v>
      </c>
      <c r="ZS18" s="147" t="s">
        <v>635</v>
      </c>
      <c r="ZT18" s="184" t="s">
        <v>635</v>
      </c>
      <c r="ZU18" s="184">
        <v>4</v>
      </c>
      <c r="ZV18" s="184">
        <v>1</v>
      </c>
      <c r="ZW18" s="184" t="s">
        <v>635</v>
      </c>
      <c r="ZX18" s="131" t="s">
        <v>635</v>
      </c>
      <c r="ZY18" s="131" t="s">
        <v>635</v>
      </c>
      <c r="ZZ18" s="131">
        <v>1</v>
      </c>
      <c r="AAA18" s="131" t="s">
        <v>635</v>
      </c>
      <c r="AAB18" s="132">
        <v>0.1</v>
      </c>
      <c r="AAC18" s="132" t="s">
        <v>635</v>
      </c>
      <c r="AAD18" s="132" t="s">
        <v>635</v>
      </c>
      <c r="AAE18" s="193" t="s">
        <v>635</v>
      </c>
      <c r="AAF18" s="102">
        <v>0.1</v>
      </c>
      <c r="AAG18" s="102" t="s">
        <v>635</v>
      </c>
      <c r="AAH18" s="102" t="s">
        <v>635</v>
      </c>
      <c r="AAI18" s="102" t="s">
        <v>635</v>
      </c>
      <c r="AAJ18" s="125" t="s">
        <v>635</v>
      </c>
      <c r="AAK18" s="125" t="s">
        <v>635</v>
      </c>
      <c r="AAL18" s="125" t="s">
        <v>635</v>
      </c>
      <c r="AAM18" s="125" t="s">
        <v>635</v>
      </c>
      <c r="AAN18" s="131" t="s">
        <v>635</v>
      </c>
      <c r="AAO18" s="131">
        <v>1</v>
      </c>
      <c r="AAP18" s="131" t="s">
        <v>635</v>
      </c>
      <c r="AAQ18" s="131">
        <v>1</v>
      </c>
      <c r="AAR18" s="149" t="s">
        <v>635</v>
      </c>
      <c r="AAS18" s="149" t="s">
        <v>635</v>
      </c>
      <c r="AAT18" s="149" t="s">
        <v>635</v>
      </c>
      <c r="AAU18" s="149" t="s">
        <v>635</v>
      </c>
      <c r="AAV18" s="184" t="s">
        <v>635</v>
      </c>
      <c r="AAW18" s="184" t="s">
        <v>635</v>
      </c>
      <c r="AAX18" s="184" t="s">
        <v>635</v>
      </c>
      <c r="AAY18" s="184" t="s">
        <v>635</v>
      </c>
      <c r="AAZ18" s="103" t="s">
        <v>632</v>
      </c>
      <c r="ABA18" s="100" t="s">
        <v>679</v>
      </c>
      <c r="ABB18" s="100" t="s">
        <v>635</v>
      </c>
      <c r="ABC18" s="100" t="s">
        <v>635</v>
      </c>
      <c r="ABD18" s="100" t="s">
        <v>635</v>
      </c>
      <c r="ABE18" s="100" t="s">
        <v>635</v>
      </c>
      <c r="ABF18" s="103" t="s">
        <v>635</v>
      </c>
      <c r="ABG18" s="194">
        <v>50000</v>
      </c>
      <c r="ABH18" s="195" t="s">
        <v>754</v>
      </c>
      <c r="ABI18" s="195" t="s">
        <v>716</v>
      </c>
      <c r="ABJ18" s="195" t="s">
        <v>635</v>
      </c>
      <c r="ABK18" s="195" t="s">
        <v>635</v>
      </c>
      <c r="ABL18" s="177" t="s">
        <v>635</v>
      </c>
      <c r="ABM18" s="177" t="s">
        <v>635</v>
      </c>
      <c r="ABN18" s="177" t="s">
        <v>635</v>
      </c>
      <c r="ABO18" s="195" t="s">
        <v>635</v>
      </c>
      <c r="ABP18" s="112" t="s">
        <v>755</v>
      </c>
      <c r="ABQ18" s="112" t="s">
        <v>635</v>
      </c>
      <c r="ABR18" s="112" t="s">
        <v>635</v>
      </c>
      <c r="ABS18" s="103" t="s">
        <v>632</v>
      </c>
      <c r="ABT18" s="103" t="s">
        <v>632</v>
      </c>
      <c r="ABU18" s="196" t="s">
        <v>718</v>
      </c>
      <c r="ABV18" s="196" t="s">
        <v>756</v>
      </c>
      <c r="ABW18" s="196" t="s">
        <v>635</v>
      </c>
      <c r="ABX18" s="196" t="s">
        <v>635</v>
      </c>
      <c r="ABY18" s="196" t="s">
        <v>635</v>
      </c>
      <c r="ABZ18" s="196" t="s">
        <v>635</v>
      </c>
      <c r="ACA18" s="196" t="s">
        <v>635</v>
      </c>
      <c r="ACB18" s="97" t="s">
        <v>626</v>
      </c>
      <c r="ACC18" s="97" t="s">
        <v>632</v>
      </c>
      <c r="ACD18" s="112" t="s">
        <v>757</v>
      </c>
      <c r="ACE18" s="112" t="s">
        <v>635</v>
      </c>
      <c r="ACF18" s="112" t="s">
        <v>635</v>
      </c>
      <c r="ACG18" s="112" t="s">
        <v>635</v>
      </c>
      <c r="ACH18" s="97" t="s">
        <v>758</v>
      </c>
      <c r="ACI18" s="97" t="s">
        <v>759</v>
      </c>
      <c r="ACJ18" s="97"/>
    </row>
    <row r="19" spans="1:764" ht="15" customHeight="1">
      <c r="A19">
        <v>4</v>
      </c>
      <c r="B19" s="97" t="s">
        <v>760</v>
      </c>
      <c r="C19" s="97" t="s">
        <v>761</v>
      </c>
      <c r="D19" s="97" t="s">
        <v>762</v>
      </c>
      <c r="E19" s="97" t="s">
        <v>763</v>
      </c>
      <c r="F19" s="98" t="s">
        <v>764</v>
      </c>
      <c r="G19" s="98" t="s">
        <v>765</v>
      </c>
      <c r="H19" s="99">
        <v>38.322972</v>
      </c>
      <c r="I19" s="99">
        <v>-3.35493</v>
      </c>
      <c r="J19" s="98" t="s">
        <v>766</v>
      </c>
      <c r="K19" s="98" t="s">
        <v>767</v>
      </c>
      <c r="L19" s="98" t="s">
        <v>768</v>
      </c>
      <c r="M19" s="100" t="s">
        <v>769</v>
      </c>
      <c r="N19" s="101">
        <v>725025453</v>
      </c>
      <c r="O19" s="102">
        <v>789496372</v>
      </c>
      <c r="P19" s="100">
        <v>-3.3558400000000002</v>
      </c>
      <c r="Q19" s="100">
        <v>38.323587000000003</v>
      </c>
      <c r="R19" s="100">
        <v>1663</v>
      </c>
      <c r="S19" s="102">
        <v>5</v>
      </c>
      <c r="T19" s="103" t="s">
        <v>626</v>
      </c>
      <c r="U19" s="97" t="s">
        <v>629</v>
      </c>
      <c r="V19" s="97" t="s">
        <v>699</v>
      </c>
      <c r="W19" s="97" t="s">
        <v>629</v>
      </c>
      <c r="X19" s="97" t="s">
        <v>630</v>
      </c>
      <c r="Y19" s="97" t="s">
        <v>770</v>
      </c>
      <c r="Z19" s="103" t="s">
        <v>632</v>
      </c>
      <c r="AA19" s="104" t="s">
        <v>633</v>
      </c>
      <c r="AB19" s="104" t="s">
        <v>634</v>
      </c>
      <c r="AC19" s="104" t="s">
        <v>635</v>
      </c>
      <c r="AD19" s="104" t="s">
        <v>635</v>
      </c>
      <c r="AE19" s="104" t="s">
        <v>635</v>
      </c>
      <c r="AF19" s="103">
        <v>3</v>
      </c>
      <c r="AG19" s="103">
        <v>0</v>
      </c>
      <c r="AH19" s="97" t="s">
        <v>636</v>
      </c>
      <c r="AI19" s="97" t="s">
        <v>638</v>
      </c>
      <c r="AJ19" s="97" t="s">
        <v>639</v>
      </c>
      <c r="AK19" s="97" t="s">
        <v>635</v>
      </c>
      <c r="AL19" s="105" t="s">
        <v>640</v>
      </c>
      <c r="AM19" s="106" t="s">
        <v>771</v>
      </c>
      <c r="AN19" s="106" t="s">
        <v>702</v>
      </c>
      <c r="AO19" s="106" t="s">
        <v>635</v>
      </c>
      <c r="AP19" s="97" t="s">
        <v>642</v>
      </c>
      <c r="AQ19" s="97" t="s">
        <v>635</v>
      </c>
      <c r="AR19" s="103" t="s">
        <v>635</v>
      </c>
      <c r="AS19" s="107" t="s">
        <v>772</v>
      </c>
      <c r="AT19" s="103" t="s">
        <v>773</v>
      </c>
      <c r="AU19" s="103" t="s">
        <v>635</v>
      </c>
      <c r="AV19" s="106" t="s">
        <v>632</v>
      </c>
      <c r="AW19" s="105" t="s">
        <v>640</v>
      </c>
      <c r="AX19" s="103" t="s">
        <v>771</v>
      </c>
      <c r="AY19" s="106" t="s">
        <v>635</v>
      </c>
      <c r="AZ19" s="107" t="s">
        <v>635</v>
      </c>
      <c r="BA19" s="105" t="s">
        <v>640</v>
      </c>
      <c r="BB19" s="107" t="s">
        <v>771</v>
      </c>
      <c r="BC19" s="106" t="s">
        <v>640</v>
      </c>
      <c r="BD19" s="103" t="s">
        <v>702</v>
      </c>
      <c r="BE19" s="106" t="s">
        <v>626</v>
      </c>
      <c r="BF19" s="103" t="s">
        <v>635</v>
      </c>
      <c r="BG19" s="103" t="s">
        <v>635</v>
      </c>
      <c r="BH19" s="103" t="s">
        <v>635</v>
      </c>
      <c r="BI19" s="97" t="s">
        <v>640</v>
      </c>
      <c r="BJ19" s="108" t="s">
        <v>643</v>
      </c>
      <c r="BK19" s="108" t="s">
        <v>774</v>
      </c>
      <c r="BL19" s="108" t="s">
        <v>644</v>
      </c>
      <c r="BM19" s="108" t="s">
        <v>635</v>
      </c>
      <c r="BN19" s="108" t="s">
        <v>635</v>
      </c>
      <c r="BO19" s="103" t="s">
        <v>632</v>
      </c>
      <c r="BP19" s="103" t="s">
        <v>771</v>
      </c>
      <c r="BQ19" s="103" t="s">
        <v>702</v>
      </c>
      <c r="BR19" s="109" t="s">
        <v>645</v>
      </c>
      <c r="BS19" s="109" t="s">
        <v>775</v>
      </c>
      <c r="BT19" s="109" t="s">
        <v>776</v>
      </c>
      <c r="BU19" s="110" t="s">
        <v>635</v>
      </c>
      <c r="BV19" s="109" t="s">
        <v>635</v>
      </c>
      <c r="BW19" s="97" t="s">
        <v>777</v>
      </c>
      <c r="BX19" s="97" t="s">
        <v>2434</v>
      </c>
      <c r="BY19" s="97" t="s">
        <v>778</v>
      </c>
      <c r="BZ19" s="97" t="s">
        <v>779</v>
      </c>
      <c r="CA19" s="111" t="s">
        <v>736</v>
      </c>
      <c r="CB19" s="111" t="s">
        <v>737</v>
      </c>
      <c r="CC19" s="111" t="s">
        <v>635</v>
      </c>
      <c r="CD19" s="106" t="s">
        <v>635</v>
      </c>
      <c r="CE19" s="111" t="s">
        <v>635</v>
      </c>
      <c r="CF19" s="103">
        <v>2</v>
      </c>
      <c r="CG19" s="103">
        <v>3</v>
      </c>
      <c r="CH19" s="112" t="s">
        <v>649</v>
      </c>
      <c r="CI19" s="113" t="s">
        <v>702</v>
      </c>
      <c r="CJ19" s="113" t="s">
        <v>771</v>
      </c>
      <c r="CK19" s="113" t="s">
        <v>635</v>
      </c>
      <c r="CL19" s="103">
        <v>4</v>
      </c>
      <c r="CM19" s="114">
        <v>0</v>
      </c>
      <c r="CN19" s="103">
        <v>1</v>
      </c>
      <c r="CO19" s="106">
        <v>20</v>
      </c>
      <c r="CP19" s="103" t="s">
        <v>635</v>
      </c>
      <c r="CQ19" s="106" t="s">
        <v>635</v>
      </c>
      <c r="CR19" s="103">
        <v>1</v>
      </c>
      <c r="CS19" s="106">
        <v>80</v>
      </c>
      <c r="CT19" s="103" t="s">
        <v>635</v>
      </c>
      <c r="CU19" s="106" t="s">
        <v>635</v>
      </c>
      <c r="CV19" s="103" t="s">
        <v>635</v>
      </c>
      <c r="CW19" s="103" t="s">
        <v>635</v>
      </c>
      <c r="CX19" s="111" t="s">
        <v>650</v>
      </c>
      <c r="CY19" s="106" t="s">
        <v>635</v>
      </c>
      <c r="CZ19" s="115">
        <v>1</v>
      </c>
      <c r="DA19" s="115">
        <v>0</v>
      </c>
      <c r="DB19" s="116">
        <f t="shared" si="11"/>
        <v>1</v>
      </c>
      <c r="DC19" s="117" t="s">
        <v>651</v>
      </c>
      <c r="DD19" s="118" t="s">
        <v>635</v>
      </c>
      <c r="DE19" s="198">
        <v>0</v>
      </c>
      <c r="DF19" s="198">
        <v>1</v>
      </c>
      <c r="DG19" s="200">
        <f>SUBTOTAL(9,DE19:DF19)</f>
        <v>1</v>
      </c>
      <c r="DH19" s="106" t="s">
        <v>635</v>
      </c>
      <c r="DI19" s="106" t="s">
        <v>635</v>
      </c>
      <c r="DJ19" s="121" t="s">
        <v>651</v>
      </c>
      <c r="DK19" s="213">
        <v>1</v>
      </c>
      <c r="DL19" s="123" t="s">
        <v>635</v>
      </c>
      <c r="DM19" s="123" t="s">
        <v>635</v>
      </c>
      <c r="DN19" s="124" t="s">
        <v>635</v>
      </c>
      <c r="DO19" s="124" t="s">
        <v>635</v>
      </c>
      <c r="DP19" s="124" t="s">
        <v>635</v>
      </c>
      <c r="DQ19" s="125">
        <v>0.2</v>
      </c>
      <c r="DR19" s="125">
        <v>0.5</v>
      </c>
      <c r="DS19" s="125" t="s">
        <v>780</v>
      </c>
      <c r="DT19" s="106" t="s">
        <v>635</v>
      </c>
      <c r="DU19" s="106" t="s">
        <v>635</v>
      </c>
      <c r="DV19" s="106" t="s">
        <v>635</v>
      </c>
      <c r="DW19" s="126" t="s">
        <v>635</v>
      </c>
      <c r="DX19" s="126" t="s">
        <v>635</v>
      </c>
      <c r="DY19" s="126" t="s">
        <v>635</v>
      </c>
      <c r="DZ19" s="97" t="s">
        <v>781</v>
      </c>
      <c r="EA19" s="103" t="s">
        <v>626</v>
      </c>
      <c r="EB19" s="97" t="s">
        <v>635</v>
      </c>
      <c r="EC19" s="103" t="s">
        <v>626</v>
      </c>
      <c r="ED19" s="103" t="s">
        <v>635</v>
      </c>
      <c r="EE19" s="103" t="s">
        <v>635</v>
      </c>
      <c r="EF19" s="127" t="s">
        <v>653</v>
      </c>
      <c r="EG19" s="127" t="s">
        <v>635</v>
      </c>
      <c r="EH19" s="103" t="s">
        <v>653</v>
      </c>
      <c r="EI19" s="97" t="s">
        <v>640</v>
      </c>
      <c r="EJ19" s="97" t="s">
        <v>640</v>
      </c>
      <c r="EK19" s="122">
        <v>0.5</v>
      </c>
      <c r="EL19" s="122">
        <v>0.5</v>
      </c>
      <c r="EM19" s="122">
        <v>0.2</v>
      </c>
      <c r="EN19" s="122">
        <v>0.2</v>
      </c>
      <c r="EO19" s="128" t="s">
        <v>635</v>
      </c>
      <c r="EP19" s="128" t="s">
        <v>635</v>
      </c>
      <c r="EQ19" s="128" t="s">
        <v>635</v>
      </c>
      <c r="ER19" s="128" t="s">
        <v>635</v>
      </c>
      <c r="ES19" s="129" t="s">
        <v>635</v>
      </c>
      <c r="ET19" s="129" t="s">
        <v>635</v>
      </c>
      <c r="EU19" s="129" t="s">
        <v>635</v>
      </c>
      <c r="EV19" s="129" t="s">
        <v>635</v>
      </c>
      <c r="EW19" s="97" t="s">
        <v>654</v>
      </c>
      <c r="EX19" s="97" t="s">
        <v>654</v>
      </c>
      <c r="EY19" s="103" t="s">
        <v>635</v>
      </c>
      <c r="EZ19" s="107" t="s">
        <v>635</v>
      </c>
      <c r="FA19" s="97" t="s">
        <v>655</v>
      </c>
      <c r="FB19" s="130" t="s">
        <v>656</v>
      </c>
      <c r="FC19" s="130" t="s">
        <v>743</v>
      </c>
      <c r="FD19" s="131" t="s">
        <v>635</v>
      </c>
      <c r="FE19" s="131" t="s">
        <v>635</v>
      </c>
      <c r="FF19" s="131" t="s">
        <v>635</v>
      </c>
      <c r="FG19" s="131" t="s">
        <v>635</v>
      </c>
      <c r="FH19" s="131" t="s">
        <v>635</v>
      </c>
      <c r="FI19" s="132">
        <v>2</v>
      </c>
      <c r="FJ19" s="133" t="s">
        <v>635</v>
      </c>
      <c r="FK19" s="103" t="s">
        <v>635</v>
      </c>
      <c r="FL19" s="134" t="s">
        <v>635</v>
      </c>
      <c r="FM19" s="135">
        <v>11</v>
      </c>
      <c r="FN19" s="135" t="s">
        <v>635</v>
      </c>
      <c r="FO19" s="135" t="s">
        <v>635</v>
      </c>
      <c r="FP19" s="103" t="s">
        <v>635</v>
      </c>
      <c r="FQ19" s="132">
        <v>40</v>
      </c>
      <c r="FR19" s="133" t="s">
        <v>635</v>
      </c>
      <c r="FS19" s="103" t="s">
        <v>635</v>
      </c>
      <c r="FT19" s="134" t="s">
        <v>635</v>
      </c>
      <c r="FU19" s="135">
        <v>1</v>
      </c>
      <c r="FV19" s="135" t="s">
        <v>635</v>
      </c>
      <c r="FW19" s="131" t="s">
        <v>635</v>
      </c>
      <c r="FX19" s="103" t="s">
        <v>635</v>
      </c>
      <c r="FY19" s="100" t="s">
        <v>658</v>
      </c>
      <c r="FZ19" s="102" t="s">
        <v>635</v>
      </c>
      <c r="GA19" s="102">
        <v>0</v>
      </c>
      <c r="GB19" s="102">
        <v>24</v>
      </c>
      <c r="GC19" s="136" t="s">
        <v>658</v>
      </c>
      <c r="GD19" s="137" t="s">
        <v>635</v>
      </c>
      <c r="GE19" s="137">
        <v>0</v>
      </c>
      <c r="GF19" s="137">
        <v>24</v>
      </c>
      <c r="GG19" s="125" t="s">
        <v>635</v>
      </c>
      <c r="GH19" s="125" t="s">
        <v>635</v>
      </c>
      <c r="GI19" s="125" t="s">
        <v>635</v>
      </c>
      <c r="GJ19" s="125" t="s">
        <v>635</v>
      </c>
      <c r="GK19" s="122" t="s">
        <v>635</v>
      </c>
      <c r="GL19" s="122" t="s">
        <v>635</v>
      </c>
      <c r="GM19" s="122" t="s">
        <v>635</v>
      </c>
      <c r="GN19" s="122" t="s">
        <v>635</v>
      </c>
      <c r="GO19" s="135" t="s">
        <v>635</v>
      </c>
      <c r="GP19" s="135" t="s">
        <v>635</v>
      </c>
      <c r="GQ19" s="135" t="s">
        <v>635</v>
      </c>
      <c r="GR19" s="134" t="s">
        <v>635</v>
      </c>
      <c r="GS19" s="134" t="s">
        <v>635</v>
      </c>
      <c r="GT19" s="134" t="s">
        <v>635</v>
      </c>
      <c r="GU19" s="126" t="s">
        <v>635</v>
      </c>
      <c r="GV19" s="126" t="s">
        <v>635</v>
      </c>
      <c r="GW19" s="126" t="s">
        <v>635</v>
      </c>
      <c r="GX19" s="145" t="s">
        <v>635</v>
      </c>
      <c r="GY19" s="145" t="s">
        <v>635</v>
      </c>
      <c r="GZ19" s="145" t="s">
        <v>635</v>
      </c>
      <c r="HA19" s="139" t="s">
        <v>658</v>
      </c>
      <c r="HB19" s="140" t="s">
        <v>635</v>
      </c>
      <c r="HC19" s="123">
        <v>0</v>
      </c>
      <c r="HD19" s="123">
        <v>24</v>
      </c>
      <c r="HE19" s="127" t="s">
        <v>658</v>
      </c>
      <c r="HF19" s="131" t="s">
        <v>635</v>
      </c>
      <c r="HG19" s="131">
        <v>0</v>
      </c>
      <c r="HH19" s="131">
        <v>24</v>
      </c>
      <c r="HI19" s="141" t="s">
        <v>635</v>
      </c>
      <c r="HJ19" s="141" t="s">
        <v>635</v>
      </c>
      <c r="HK19" s="141" t="s">
        <v>635</v>
      </c>
      <c r="HL19" s="141" t="s">
        <v>635</v>
      </c>
      <c r="HM19" s="131" t="s">
        <v>635</v>
      </c>
      <c r="HN19" s="131" t="s">
        <v>635</v>
      </c>
      <c r="HO19" s="131" t="s">
        <v>635</v>
      </c>
      <c r="HP19" s="131" t="s">
        <v>635</v>
      </c>
      <c r="HQ19" s="106" t="s">
        <v>635</v>
      </c>
      <c r="HR19" s="106" t="s">
        <v>635</v>
      </c>
      <c r="HS19" s="106" t="s">
        <v>635</v>
      </c>
      <c r="HT19" s="106" t="s">
        <v>635</v>
      </c>
      <c r="HU19" s="132" t="s">
        <v>635</v>
      </c>
      <c r="HV19" s="132" t="s">
        <v>635</v>
      </c>
      <c r="HW19" s="132" t="s">
        <v>635</v>
      </c>
      <c r="HX19" s="132" t="s">
        <v>635</v>
      </c>
      <c r="HY19" s="118" t="s">
        <v>635</v>
      </c>
      <c r="HZ19" s="118" t="s">
        <v>635</v>
      </c>
      <c r="IA19" s="118" t="s">
        <v>635</v>
      </c>
      <c r="IB19" s="118" t="s">
        <v>635</v>
      </c>
      <c r="IC19" s="125" t="s">
        <v>635</v>
      </c>
      <c r="ID19" s="125" t="s">
        <v>635</v>
      </c>
      <c r="IE19" s="125" t="s">
        <v>635</v>
      </c>
      <c r="IF19" s="125" t="s">
        <v>635</v>
      </c>
      <c r="IG19" s="105" t="s">
        <v>782</v>
      </c>
      <c r="IH19" s="105" t="s">
        <v>747</v>
      </c>
      <c r="II19" s="105" t="s">
        <v>783</v>
      </c>
      <c r="IJ19" s="105" t="s">
        <v>660</v>
      </c>
      <c r="IK19" s="105" t="s">
        <v>635</v>
      </c>
      <c r="IL19" s="105" t="s">
        <v>635</v>
      </c>
      <c r="IM19" s="105" t="s">
        <v>635</v>
      </c>
      <c r="IN19" s="105" t="s">
        <v>635</v>
      </c>
      <c r="IO19" s="105" t="s">
        <v>635</v>
      </c>
      <c r="IP19" s="103">
        <v>4</v>
      </c>
      <c r="IQ19" s="102" t="s">
        <v>635</v>
      </c>
      <c r="IR19" s="102" t="s">
        <v>635</v>
      </c>
      <c r="IS19" s="142" t="s">
        <v>635</v>
      </c>
      <c r="IT19" s="142" t="s">
        <v>635</v>
      </c>
      <c r="IU19" s="128" t="s">
        <v>635</v>
      </c>
      <c r="IV19" s="128" t="s">
        <v>635</v>
      </c>
      <c r="IW19" s="143" t="s">
        <v>635</v>
      </c>
      <c r="IX19" s="143" t="s">
        <v>635</v>
      </c>
      <c r="IY19" s="124" t="s">
        <v>635</v>
      </c>
      <c r="IZ19" s="124" t="s">
        <v>635</v>
      </c>
      <c r="JA19" s="124" t="s">
        <v>635</v>
      </c>
      <c r="JB19" s="123" t="s">
        <v>635</v>
      </c>
      <c r="JC19" s="123" t="s">
        <v>635</v>
      </c>
      <c r="JD19" s="123" t="s">
        <v>635</v>
      </c>
      <c r="JE19" s="144" t="s">
        <v>635</v>
      </c>
      <c r="JF19" s="144" t="s">
        <v>635</v>
      </c>
      <c r="JG19" s="144" t="s">
        <v>635</v>
      </c>
      <c r="JH19" s="141" t="s">
        <v>635</v>
      </c>
      <c r="JI19" s="141" t="s">
        <v>635</v>
      </c>
      <c r="JJ19" s="141" t="s">
        <v>635</v>
      </c>
      <c r="JK19" s="144" t="s">
        <v>635</v>
      </c>
      <c r="JL19" s="144" t="s">
        <v>635</v>
      </c>
      <c r="JM19" s="144" t="s">
        <v>635</v>
      </c>
      <c r="JN19" s="135" t="s">
        <v>635</v>
      </c>
      <c r="JO19" s="135" t="s">
        <v>635</v>
      </c>
      <c r="JP19" s="135" t="s">
        <v>635</v>
      </c>
      <c r="JQ19" s="144" t="s">
        <v>635</v>
      </c>
      <c r="JR19" s="144" t="s">
        <v>635</v>
      </c>
      <c r="JS19" s="208" t="s">
        <v>635</v>
      </c>
      <c r="JT19" s="208" t="s">
        <v>635</v>
      </c>
      <c r="JU19" s="145" t="s">
        <v>635</v>
      </c>
      <c r="JV19" s="145" t="s">
        <v>635</v>
      </c>
      <c r="JW19" s="209" t="s">
        <v>635</v>
      </c>
      <c r="JX19" s="209" t="s">
        <v>635</v>
      </c>
      <c r="JY19" s="141" t="s">
        <v>635</v>
      </c>
      <c r="JZ19" s="141" t="s">
        <v>635</v>
      </c>
      <c r="KA19" s="141" t="s">
        <v>635</v>
      </c>
      <c r="KB19" s="141" t="s">
        <v>635</v>
      </c>
      <c r="KC19" s="128" t="s">
        <v>635</v>
      </c>
      <c r="KD19" s="128" t="s">
        <v>635</v>
      </c>
      <c r="KE19" s="128" t="s">
        <v>635</v>
      </c>
      <c r="KF19" s="128" t="s">
        <v>635</v>
      </c>
      <c r="KG19" s="146" t="s">
        <v>635</v>
      </c>
      <c r="KH19" s="146" t="s">
        <v>635</v>
      </c>
      <c r="KI19" s="146" t="s">
        <v>635</v>
      </c>
      <c r="KJ19" s="146" t="s">
        <v>635</v>
      </c>
      <c r="KK19" s="147" t="s">
        <v>635</v>
      </c>
      <c r="KL19" s="147" t="s">
        <v>635</v>
      </c>
      <c r="KM19" s="147" t="s">
        <v>635</v>
      </c>
      <c r="KN19" s="147" t="s">
        <v>635</v>
      </c>
      <c r="KO19" s="148" t="s">
        <v>635</v>
      </c>
      <c r="KP19" s="148" t="s">
        <v>635</v>
      </c>
      <c r="KQ19" s="148" t="s">
        <v>635</v>
      </c>
      <c r="KR19" s="148" t="s">
        <v>635</v>
      </c>
      <c r="KS19" s="149" t="s">
        <v>635</v>
      </c>
      <c r="KT19" s="149" t="s">
        <v>635</v>
      </c>
      <c r="KU19" s="149" t="s">
        <v>635</v>
      </c>
      <c r="KV19" s="149" t="s">
        <v>635</v>
      </c>
      <c r="KW19" s="105" t="s">
        <v>664</v>
      </c>
      <c r="KX19" s="106" t="s">
        <v>710</v>
      </c>
      <c r="KY19" s="106" t="s">
        <v>635</v>
      </c>
      <c r="KZ19" s="150">
        <v>0</v>
      </c>
      <c r="LA19" s="150">
        <v>0</v>
      </c>
      <c r="LB19" s="150">
        <v>0.8</v>
      </c>
      <c r="LC19" s="150">
        <v>0</v>
      </c>
      <c r="LD19" s="150">
        <v>0.2</v>
      </c>
      <c r="LE19" s="150">
        <v>0</v>
      </c>
      <c r="LF19" s="150">
        <v>0</v>
      </c>
      <c r="LG19" s="150">
        <v>0</v>
      </c>
      <c r="LH19" s="151">
        <f t="shared" si="0"/>
        <v>1</v>
      </c>
      <c r="LI19" s="152">
        <v>0</v>
      </c>
      <c r="LJ19" s="152">
        <v>0</v>
      </c>
      <c r="LK19" s="152">
        <v>0.8</v>
      </c>
      <c r="LL19" s="152">
        <v>0</v>
      </c>
      <c r="LM19" s="152">
        <v>0.2</v>
      </c>
      <c r="LN19" s="152">
        <v>0</v>
      </c>
      <c r="LO19" s="152">
        <v>0</v>
      </c>
      <c r="LP19" s="152">
        <v>0</v>
      </c>
      <c r="LQ19" s="153">
        <f t="shared" si="1"/>
        <v>1</v>
      </c>
      <c r="LR19" s="142">
        <v>0</v>
      </c>
      <c r="LS19" s="142">
        <v>0</v>
      </c>
      <c r="LT19" s="142">
        <v>0</v>
      </c>
      <c r="LU19" s="142">
        <v>0</v>
      </c>
      <c r="LV19" s="142">
        <v>0</v>
      </c>
      <c r="LW19" s="142">
        <v>0</v>
      </c>
      <c r="LX19" s="142">
        <v>0</v>
      </c>
      <c r="LY19" s="142">
        <v>0</v>
      </c>
      <c r="LZ19" s="142">
        <v>0</v>
      </c>
      <c r="MA19" s="45" t="s">
        <v>635</v>
      </c>
      <c r="MB19" s="45" t="s">
        <v>635</v>
      </c>
      <c r="MC19" s="45" t="s">
        <v>635</v>
      </c>
      <c r="MD19" s="45" t="s">
        <v>635</v>
      </c>
      <c r="ME19" s="45" t="s">
        <v>635</v>
      </c>
      <c r="MF19" s="45" t="s">
        <v>635</v>
      </c>
      <c r="MG19" s="45" t="s">
        <v>635</v>
      </c>
      <c r="MH19" s="45" t="s">
        <v>635</v>
      </c>
      <c r="MI19" s="44" t="s">
        <v>635</v>
      </c>
      <c r="MJ19" s="155" t="s">
        <v>635</v>
      </c>
      <c r="MK19" s="155" t="s">
        <v>635</v>
      </c>
      <c r="ML19" s="155" t="s">
        <v>635</v>
      </c>
      <c r="MM19" s="155" t="s">
        <v>635</v>
      </c>
      <c r="MN19" s="155" t="s">
        <v>635</v>
      </c>
      <c r="MO19" s="155" t="s">
        <v>635</v>
      </c>
      <c r="MP19" s="155" t="s">
        <v>635</v>
      </c>
      <c r="MQ19" s="155" t="s">
        <v>635</v>
      </c>
      <c r="MR19" s="156" t="s">
        <v>635</v>
      </c>
      <c r="MS19" s="157" t="s">
        <v>635</v>
      </c>
      <c r="MT19" s="157" t="s">
        <v>635</v>
      </c>
      <c r="MU19" s="157" t="s">
        <v>635</v>
      </c>
      <c r="MV19" s="157" t="s">
        <v>635</v>
      </c>
      <c r="MW19" s="157" t="s">
        <v>635</v>
      </c>
      <c r="MX19" s="157" t="s">
        <v>635</v>
      </c>
      <c r="MY19" s="157" t="s">
        <v>635</v>
      </c>
      <c r="MZ19" s="157" t="s">
        <v>635</v>
      </c>
      <c r="NA19" s="157" t="s">
        <v>635</v>
      </c>
      <c r="NB19" s="158">
        <v>0</v>
      </c>
      <c r="NC19" s="158">
        <v>0</v>
      </c>
      <c r="ND19" s="158">
        <v>0</v>
      </c>
      <c r="NE19" s="158">
        <v>0</v>
      </c>
      <c r="NF19" s="158">
        <v>0</v>
      </c>
      <c r="NG19" s="158">
        <v>0</v>
      </c>
      <c r="NH19" s="158">
        <v>0</v>
      </c>
      <c r="NI19" s="158">
        <v>0</v>
      </c>
      <c r="NJ19" s="159">
        <v>0</v>
      </c>
      <c r="NK19" s="160" t="s">
        <v>635</v>
      </c>
      <c r="NL19" s="160" t="s">
        <v>635</v>
      </c>
      <c r="NM19" s="160" t="s">
        <v>635</v>
      </c>
      <c r="NN19" s="160" t="s">
        <v>635</v>
      </c>
      <c r="NO19" s="160" t="s">
        <v>635</v>
      </c>
      <c r="NP19" s="160" t="s">
        <v>635</v>
      </c>
      <c r="NQ19" s="160" t="s">
        <v>635</v>
      </c>
      <c r="NR19" s="160" t="s">
        <v>635</v>
      </c>
      <c r="NS19" s="161" t="s">
        <v>635</v>
      </c>
      <c r="NT19" s="162" t="s">
        <v>635</v>
      </c>
      <c r="NU19" s="162" t="s">
        <v>635</v>
      </c>
      <c r="NV19" s="162" t="s">
        <v>635</v>
      </c>
      <c r="NW19" s="162" t="s">
        <v>635</v>
      </c>
      <c r="NX19" s="162" t="s">
        <v>635</v>
      </c>
      <c r="NY19" s="162" t="s">
        <v>635</v>
      </c>
      <c r="NZ19" s="162" t="s">
        <v>635</v>
      </c>
      <c r="OA19" s="162" t="s">
        <v>635</v>
      </c>
      <c r="OB19" s="163" t="s">
        <v>635</v>
      </c>
      <c r="OC19" s="142" t="s">
        <v>635</v>
      </c>
      <c r="OD19" s="142" t="s">
        <v>635</v>
      </c>
      <c r="OE19" s="142" t="s">
        <v>635</v>
      </c>
      <c r="OF19" s="142" t="s">
        <v>635</v>
      </c>
      <c r="OG19" s="142" t="s">
        <v>635</v>
      </c>
      <c r="OH19" s="142" t="s">
        <v>635</v>
      </c>
      <c r="OI19" s="142" t="s">
        <v>635</v>
      </c>
      <c r="OJ19" s="142" t="s">
        <v>635</v>
      </c>
      <c r="OK19" s="142" t="s">
        <v>635</v>
      </c>
      <c r="OL19" s="45">
        <v>0</v>
      </c>
      <c r="OM19" s="45">
        <v>0</v>
      </c>
      <c r="ON19" s="45">
        <v>0</v>
      </c>
      <c r="OO19" s="45">
        <v>0</v>
      </c>
      <c r="OP19" s="45">
        <v>0</v>
      </c>
      <c r="OQ19" s="45">
        <v>0</v>
      </c>
      <c r="OR19" s="45">
        <v>0</v>
      </c>
      <c r="OS19" s="45">
        <v>0</v>
      </c>
      <c r="OT19" s="44">
        <v>0</v>
      </c>
      <c r="OU19" s="158" t="s">
        <v>635</v>
      </c>
      <c r="OV19" s="158" t="s">
        <v>635</v>
      </c>
      <c r="OW19" s="158" t="s">
        <v>635</v>
      </c>
      <c r="OX19" s="158" t="s">
        <v>635</v>
      </c>
      <c r="OY19" s="158" t="s">
        <v>635</v>
      </c>
      <c r="OZ19" s="158" t="s">
        <v>635</v>
      </c>
      <c r="PA19" s="158" t="s">
        <v>635</v>
      </c>
      <c r="PB19" s="158" t="s">
        <v>635</v>
      </c>
      <c r="PC19" s="159" t="s">
        <v>635</v>
      </c>
      <c r="PD19" s="152" t="s">
        <v>635</v>
      </c>
      <c r="PE19" s="152" t="s">
        <v>635</v>
      </c>
      <c r="PF19" s="152" t="s">
        <v>635</v>
      </c>
      <c r="PG19" s="152" t="s">
        <v>635</v>
      </c>
      <c r="PH19" s="152" t="s">
        <v>635</v>
      </c>
      <c r="PI19" s="152" t="s">
        <v>635</v>
      </c>
      <c r="PJ19" s="152" t="s">
        <v>635</v>
      </c>
      <c r="PK19" s="152" t="s">
        <v>635</v>
      </c>
      <c r="PL19" s="164" t="s">
        <v>635</v>
      </c>
      <c r="PM19" s="158" t="s">
        <v>635</v>
      </c>
      <c r="PN19" s="158" t="s">
        <v>635</v>
      </c>
      <c r="PO19" s="158" t="s">
        <v>635</v>
      </c>
      <c r="PP19" s="158" t="s">
        <v>635</v>
      </c>
      <c r="PQ19" s="158" t="s">
        <v>635</v>
      </c>
      <c r="PR19" s="158" t="s">
        <v>635</v>
      </c>
      <c r="PS19" s="158" t="s">
        <v>635</v>
      </c>
      <c r="PT19" s="158" t="s">
        <v>635</v>
      </c>
      <c r="PU19" s="159" t="s">
        <v>635</v>
      </c>
      <c r="PV19" s="157">
        <v>0</v>
      </c>
      <c r="PW19" s="157">
        <v>0</v>
      </c>
      <c r="PX19" s="157">
        <v>0</v>
      </c>
      <c r="PY19" s="157">
        <v>0</v>
      </c>
      <c r="PZ19" s="157">
        <v>0</v>
      </c>
      <c r="QA19" s="157">
        <v>0</v>
      </c>
      <c r="QB19" s="157">
        <v>0</v>
      </c>
      <c r="QC19" s="157">
        <v>0</v>
      </c>
      <c r="QD19" s="165">
        <v>0</v>
      </c>
      <c r="QE19" s="166" t="s">
        <v>635</v>
      </c>
      <c r="QF19" s="166" t="s">
        <v>635</v>
      </c>
      <c r="QG19" s="166" t="s">
        <v>635</v>
      </c>
      <c r="QH19" s="166" t="s">
        <v>635</v>
      </c>
      <c r="QI19" s="166" t="s">
        <v>635</v>
      </c>
      <c r="QJ19" s="166" t="s">
        <v>635</v>
      </c>
      <c r="QK19" s="166" t="s">
        <v>635</v>
      </c>
      <c r="QL19" s="166" t="s">
        <v>635</v>
      </c>
      <c r="QM19" s="167" t="s">
        <v>635</v>
      </c>
      <c r="QN19" s="120" t="s">
        <v>635</v>
      </c>
      <c r="QO19" s="120" t="s">
        <v>635</v>
      </c>
      <c r="QP19" s="120" t="s">
        <v>635</v>
      </c>
      <c r="QQ19" s="120" t="s">
        <v>635</v>
      </c>
      <c r="QR19" s="120" t="s">
        <v>635</v>
      </c>
      <c r="QS19" s="120" t="s">
        <v>635</v>
      </c>
      <c r="QT19" s="120" t="s">
        <v>635</v>
      </c>
      <c r="QU19" s="120" t="s">
        <v>635</v>
      </c>
      <c r="QV19" s="168" t="s">
        <v>635</v>
      </c>
      <c r="QW19" s="169" t="s">
        <v>635</v>
      </c>
      <c r="QX19" s="169" t="s">
        <v>635</v>
      </c>
      <c r="QY19" s="169" t="s">
        <v>635</v>
      </c>
      <c r="QZ19" s="169" t="s">
        <v>635</v>
      </c>
      <c r="RA19" s="169" t="s">
        <v>635</v>
      </c>
      <c r="RB19" s="169" t="s">
        <v>635</v>
      </c>
      <c r="RC19" s="169" t="s">
        <v>635</v>
      </c>
      <c r="RD19" s="169" t="s">
        <v>635</v>
      </c>
      <c r="RE19" s="170" t="s">
        <v>635</v>
      </c>
      <c r="RF19" s="136" t="s">
        <v>656</v>
      </c>
      <c r="RG19" s="136" t="s">
        <v>743</v>
      </c>
      <c r="RH19" s="136" t="s">
        <v>635</v>
      </c>
      <c r="RI19" s="137" t="s">
        <v>635</v>
      </c>
      <c r="RJ19" s="137" t="s">
        <v>635</v>
      </c>
      <c r="RK19" s="137" t="s">
        <v>635</v>
      </c>
      <c r="RL19" s="105" t="s">
        <v>664</v>
      </c>
      <c r="RM19" s="106" t="s">
        <v>710</v>
      </c>
      <c r="RN19" s="106" t="s">
        <v>635</v>
      </c>
      <c r="RO19" s="171">
        <v>0</v>
      </c>
      <c r="RP19" s="171">
        <v>0</v>
      </c>
      <c r="RQ19" s="171">
        <v>0.8</v>
      </c>
      <c r="RR19" s="171">
        <v>0</v>
      </c>
      <c r="RS19" s="171">
        <v>0.2</v>
      </c>
      <c r="RT19" s="171">
        <v>0</v>
      </c>
      <c r="RU19" s="171">
        <v>0</v>
      </c>
      <c r="RV19" s="171">
        <v>0</v>
      </c>
      <c r="RW19" s="172">
        <f t="shared" si="9"/>
        <v>1</v>
      </c>
      <c r="RX19" s="133" t="s">
        <v>635</v>
      </c>
      <c r="RY19" s="133" t="s">
        <v>635</v>
      </c>
      <c r="RZ19" s="133" t="s">
        <v>635</v>
      </c>
      <c r="SA19" s="133" t="s">
        <v>635</v>
      </c>
      <c r="SB19" s="133" t="s">
        <v>635</v>
      </c>
      <c r="SC19" s="133" t="s">
        <v>635</v>
      </c>
      <c r="SD19" s="133" t="s">
        <v>635</v>
      </c>
      <c r="SE19" s="133" t="s">
        <v>635</v>
      </c>
      <c r="SF19" s="189" t="s">
        <v>635</v>
      </c>
      <c r="SG19" s="132" t="s">
        <v>635</v>
      </c>
      <c r="SH19" s="132" t="s">
        <v>635</v>
      </c>
      <c r="SI19" s="132" t="s">
        <v>635</v>
      </c>
      <c r="SJ19" s="132" t="s">
        <v>635</v>
      </c>
      <c r="SK19" s="132" t="s">
        <v>635</v>
      </c>
      <c r="SL19" s="132" t="s">
        <v>635</v>
      </c>
      <c r="SM19" s="132" t="s">
        <v>635</v>
      </c>
      <c r="SN19" s="132" t="s">
        <v>635</v>
      </c>
      <c r="SO19" s="173" t="s">
        <v>635</v>
      </c>
      <c r="SP19" s="102" t="s">
        <v>635</v>
      </c>
      <c r="SQ19" s="102" t="s">
        <v>635</v>
      </c>
      <c r="SR19" s="102" t="s">
        <v>635</v>
      </c>
      <c r="SS19" s="102" t="s">
        <v>635</v>
      </c>
      <c r="ST19" s="102" t="s">
        <v>635</v>
      </c>
      <c r="SU19" s="102" t="s">
        <v>635</v>
      </c>
      <c r="SV19" s="102" t="s">
        <v>635</v>
      </c>
      <c r="SW19" s="102" t="s">
        <v>635</v>
      </c>
      <c r="SX19" s="174" t="s">
        <v>635</v>
      </c>
      <c r="SY19" s="125" t="s">
        <v>635</v>
      </c>
      <c r="SZ19" s="125" t="s">
        <v>635</v>
      </c>
      <c r="TA19" s="125" t="s">
        <v>635</v>
      </c>
      <c r="TB19" s="125" t="s">
        <v>635</v>
      </c>
      <c r="TC19" s="125" t="s">
        <v>635</v>
      </c>
      <c r="TD19" s="125" t="s">
        <v>635</v>
      </c>
      <c r="TE19" s="125" t="s">
        <v>635</v>
      </c>
      <c r="TF19" s="125" t="s">
        <v>635</v>
      </c>
      <c r="TG19" s="175" t="s">
        <v>635</v>
      </c>
      <c r="TH19" s="149" t="s">
        <v>635</v>
      </c>
      <c r="TI19" s="149" t="s">
        <v>635</v>
      </c>
      <c r="TJ19" s="149" t="s">
        <v>635</v>
      </c>
      <c r="TK19" s="149" t="s">
        <v>635</v>
      </c>
      <c r="TL19" s="149" t="s">
        <v>635</v>
      </c>
      <c r="TM19" s="149" t="s">
        <v>635</v>
      </c>
      <c r="TN19" s="149" t="s">
        <v>635</v>
      </c>
      <c r="TO19" s="149" t="s">
        <v>635</v>
      </c>
      <c r="TP19" s="176" t="s">
        <v>635</v>
      </c>
      <c r="TQ19" s="210">
        <v>0</v>
      </c>
      <c r="TR19" s="210">
        <v>0</v>
      </c>
      <c r="TS19" s="210">
        <v>0.8</v>
      </c>
      <c r="TT19" s="210">
        <v>0</v>
      </c>
      <c r="TU19" s="210">
        <v>0.2</v>
      </c>
      <c r="TV19" s="210">
        <v>0</v>
      </c>
      <c r="TW19" s="210">
        <v>0</v>
      </c>
      <c r="TX19" s="210">
        <v>0</v>
      </c>
      <c r="TY19" s="211">
        <f>SUBTOTAL(9,TQ19:TX19)</f>
        <v>1</v>
      </c>
      <c r="TZ19" s="179" t="s">
        <v>635</v>
      </c>
      <c r="UA19" s="179" t="s">
        <v>635</v>
      </c>
      <c r="UB19" s="179" t="s">
        <v>635</v>
      </c>
      <c r="UC19" s="179" t="s">
        <v>635</v>
      </c>
      <c r="UD19" s="179" t="s">
        <v>635</v>
      </c>
      <c r="UE19" s="179" t="s">
        <v>635</v>
      </c>
      <c r="UF19" s="179" t="s">
        <v>635</v>
      </c>
      <c r="UG19" s="179" t="s">
        <v>635</v>
      </c>
      <c r="UH19" s="180" t="s">
        <v>635</v>
      </c>
      <c r="UI19" s="171">
        <v>0</v>
      </c>
      <c r="UJ19" s="171">
        <v>0</v>
      </c>
      <c r="UK19" s="171">
        <v>0.8</v>
      </c>
      <c r="UL19" s="171">
        <v>0</v>
      </c>
      <c r="UM19" s="171">
        <v>0.2</v>
      </c>
      <c r="UN19" s="171">
        <v>0</v>
      </c>
      <c r="UO19" s="171">
        <v>0</v>
      </c>
      <c r="UP19" s="171">
        <v>0</v>
      </c>
      <c r="UQ19" s="181">
        <f t="shared" si="10"/>
        <v>1</v>
      </c>
      <c r="UR19" s="131" t="s">
        <v>635</v>
      </c>
      <c r="US19" s="131" t="s">
        <v>635</v>
      </c>
      <c r="UT19" s="131" t="s">
        <v>635</v>
      </c>
      <c r="UU19" s="131" t="s">
        <v>635</v>
      </c>
      <c r="UV19" s="131" t="s">
        <v>635</v>
      </c>
      <c r="UW19" s="131" t="s">
        <v>635</v>
      </c>
      <c r="UX19" s="131" t="s">
        <v>635</v>
      </c>
      <c r="UY19" s="131" t="s">
        <v>635</v>
      </c>
      <c r="UZ19" s="182" t="s">
        <v>635</v>
      </c>
      <c r="VA19" s="169" t="s">
        <v>635</v>
      </c>
      <c r="VB19" s="169" t="s">
        <v>635</v>
      </c>
      <c r="VC19" s="169" t="s">
        <v>635</v>
      </c>
      <c r="VD19" s="169" t="s">
        <v>635</v>
      </c>
      <c r="VE19" s="169" t="s">
        <v>635</v>
      </c>
      <c r="VF19" s="169" t="s">
        <v>635</v>
      </c>
      <c r="VG19" s="169" t="s">
        <v>635</v>
      </c>
      <c r="VH19" s="169" t="s">
        <v>635</v>
      </c>
      <c r="VI19" s="183" t="s">
        <v>635</v>
      </c>
      <c r="VJ19" s="177" t="s">
        <v>635</v>
      </c>
      <c r="VK19" s="177" t="s">
        <v>635</v>
      </c>
      <c r="VL19" s="177" t="s">
        <v>635</v>
      </c>
      <c r="VM19" s="177" t="s">
        <v>635</v>
      </c>
      <c r="VN19" s="177" t="s">
        <v>635</v>
      </c>
      <c r="VO19" s="177" t="s">
        <v>635</v>
      </c>
      <c r="VP19" s="177" t="s">
        <v>635</v>
      </c>
      <c r="VQ19" s="177" t="s">
        <v>635</v>
      </c>
      <c r="VR19" s="178" t="s">
        <v>635</v>
      </c>
      <c r="VS19" s="184" t="s">
        <v>635</v>
      </c>
      <c r="VT19" s="184" t="s">
        <v>635</v>
      </c>
      <c r="VU19" s="184" t="s">
        <v>635</v>
      </c>
      <c r="VV19" s="184" t="s">
        <v>635</v>
      </c>
      <c r="VW19" s="184" t="s">
        <v>635</v>
      </c>
      <c r="VX19" s="184" t="s">
        <v>635</v>
      </c>
      <c r="VY19" s="184" t="s">
        <v>635</v>
      </c>
      <c r="VZ19" s="184" t="s">
        <v>635</v>
      </c>
      <c r="WA19" s="185" t="s">
        <v>635</v>
      </c>
      <c r="WB19" s="186" t="s">
        <v>635</v>
      </c>
      <c r="WC19" s="186" t="s">
        <v>635</v>
      </c>
      <c r="WD19" s="186" t="s">
        <v>635</v>
      </c>
      <c r="WE19" s="186" t="s">
        <v>635</v>
      </c>
      <c r="WF19" s="186" t="s">
        <v>635</v>
      </c>
      <c r="WG19" s="186" t="s">
        <v>635</v>
      </c>
      <c r="WH19" s="186" t="s">
        <v>635</v>
      </c>
      <c r="WI19" s="186" t="s">
        <v>635</v>
      </c>
      <c r="WJ19" s="187" t="s">
        <v>635</v>
      </c>
      <c r="WK19" s="212">
        <v>0</v>
      </c>
      <c r="WL19" s="212">
        <v>0</v>
      </c>
      <c r="WM19" s="212">
        <v>0.8</v>
      </c>
      <c r="WN19" s="212">
        <v>0</v>
      </c>
      <c r="WO19" s="212">
        <v>0.2</v>
      </c>
      <c r="WP19" s="212">
        <v>0</v>
      </c>
      <c r="WQ19" s="212">
        <v>0</v>
      </c>
      <c r="WR19" s="212">
        <v>0</v>
      </c>
      <c r="WS19" s="188">
        <f>SUBTOTAL(9,WK19:WR19)</f>
        <v>1</v>
      </c>
      <c r="WT19" s="133" t="s">
        <v>635</v>
      </c>
      <c r="WU19" s="133" t="s">
        <v>635</v>
      </c>
      <c r="WV19" s="133" t="s">
        <v>635</v>
      </c>
      <c r="WW19" s="133" t="s">
        <v>635</v>
      </c>
      <c r="WX19" s="133" t="s">
        <v>635</v>
      </c>
      <c r="WY19" s="133" t="s">
        <v>635</v>
      </c>
      <c r="WZ19" s="133" t="s">
        <v>635</v>
      </c>
      <c r="XA19" s="133" t="s">
        <v>635</v>
      </c>
      <c r="XB19" s="189" t="s">
        <v>635</v>
      </c>
      <c r="XC19" s="105" t="s">
        <v>665</v>
      </c>
      <c r="XD19" s="105" t="s">
        <v>666</v>
      </c>
      <c r="XE19" s="105" t="s">
        <v>635</v>
      </c>
      <c r="XF19" s="111" t="s">
        <v>635</v>
      </c>
      <c r="XG19" s="190" t="s">
        <v>670</v>
      </c>
      <c r="XH19" s="190" t="s">
        <v>671</v>
      </c>
      <c r="XI19" s="190" t="s">
        <v>672</v>
      </c>
      <c r="XJ19" s="190" t="s">
        <v>673</v>
      </c>
      <c r="XK19" s="190" t="s">
        <v>635</v>
      </c>
      <c r="XL19" s="190" t="s">
        <v>635</v>
      </c>
      <c r="XM19" s="191" t="s">
        <v>667</v>
      </c>
      <c r="XN19" s="191" t="s">
        <v>668</v>
      </c>
      <c r="XO19" s="191" t="s">
        <v>712</v>
      </c>
      <c r="XP19" s="191" t="s">
        <v>635</v>
      </c>
      <c r="XQ19" s="191" t="s">
        <v>635</v>
      </c>
      <c r="XR19" s="191" t="s">
        <v>635</v>
      </c>
      <c r="XS19" s="191" t="s">
        <v>635</v>
      </c>
      <c r="XT19" s="191" t="s">
        <v>635</v>
      </c>
      <c r="XU19" s="192" t="s">
        <v>635</v>
      </c>
      <c r="XV19" s="192" t="s">
        <v>635</v>
      </c>
      <c r="XW19" s="192" t="s">
        <v>635</v>
      </c>
      <c r="XX19" s="192" t="s">
        <v>635</v>
      </c>
      <c r="XY19" s="192" t="s">
        <v>635</v>
      </c>
      <c r="XZ19" s="192" t="s">
        <v>635</v>
      </c>
      <c r="YA19" s="144" t="s">
        <v>635</v>
      </c>
      <c r="YB19" s="144" t="s">
        <v>635</v>
      </c>
      <c r="YC19" s="144" t="s">
        <v>635</v>
      </c>
      <c r="YD19" s="144" t="s">
        <v>635</v>
      </c>
      <c r="YE19" s="144" t="s">
        <v>635</v>
      </c>
      <c r="YF19" s="144" t="s">
        <v>635</v>
      </c>
      <c r="YG19" s="144" t="s">
        <v>635</v>
      </c>
      <c r="YH19" s="111" t="s">
        <v>635</v>
      </c>
      <c r="YI19" s="111" t="s">
        <v>635</v>
      </c>
      <c r="YJ19" s="111" t="s">
        <v>635</v>
      </c>
      <c r="YK19" s="190" t="s">
        <v>784</v>
      </c>
      <c r="YL19" s="190" t="s">
        <v>785</v>
      </c>
      <c r="YM19" s="190" t="s">
        <v>635</v>
      </c>
      <c r="YN19" s="190" t="s">
        <v>635</v>
      </c>
      <c r="YO19" s="190" t="s">
        <v>635</v>
      </c>
      <c r="YP19" s="130" t="s">
        <v>635</v>
      </c>
      <c r="YQ19" s="130" t="s">
        <v>635</v>
      </c>
      <c r="YR19" s="130" t="s">
        <v>635</v>
      </c>
      <c r="YS19" s="130" t="s">
        <v>635</v>
      </c>
      <c r="YT19" s="130" t="s">
        <v>635</v>
      </c>
      <c r="YU19" s="130" t="s">
        <v>635</v>
      </c>
      <c r="YV19" s="112" t="s">
        <v>635</v>
      </c>
      <c r="YW19" s="112" t="s">
        <v>635</v>
      </c>
      <c r="YX19" s="112" t="s">
        <v>635</v>
      </c>
      <c r="YY19" s="112" t="s">
        <v>635</v>
      </c>
      <c r="YZ19" s="105" t="s">
        <v>674</v>
      </c>
      <c r="ZA19" s="105" t="s">
        <v>635</v>
      </c>
      <c r="ZB19" s="126" t="s">
        <v>635</v>
      </c>
      <c r="ZC19" s="126" t="s">
        <v>635</v>
      </c>
      <c r="ZD19" s="126" t="s">
        <v>635</v>
      </c>
      <c r="ZE19" s="126" t="s">
        <v>635</v>
      </c>
      <c r="ZF19" s="126" t="s">
        <v>635</v>
      </c>
      <c r="ZG19" s="125" t="s">
        <v>713</v>
      </c>
      <c r="ZH19" s="125" t="s">
        <v>714</v>
      </c>
      <c r="ZI19" s="125" t="s">
        <v>675</v>
      </c>
      <c r="ZJ19" s="125" t="s">
        <v>676</v>
      </c>
      <c r="ZK19" s="125" t="s">
        <v>635</v>
      </c>
      <c r="ZL19" s="125" t="s">
        <v>635</v>
      </c>
      <c r="ZM19" s="125" t="s">
        <v>635</v>
      </c>
      <c r="ZN19" s="125" t="s">
        <v>635</v>
      </c>
      <c r="ZO19" s="147" t="s">
        <v>635</v>
      </c>
      <c r="ZP19" s="147" t="s">
        <v>635</v>
      </c>
      <c r="ZQ19" s="147" t="s">
        <v>635</v>
      </c>
      <c r="ZR19" s="147" t="s">
        <v>635</v>
      </c>
      <c r="ZS19" s="147" t="s">
        <v>635</v>
      </c>
      <c r="ZT19" s="184" t="s">
        <v>635</v>
      </c>
      <c r="ZU19" s="184">
        <v>1</v>
      </c>
      <c r="ZV19" s="184" t="s">
        <v>635</v>
      </c>
      <c r="ZW19" s="184" t="s">
        <v>635</v>
      </c>
      <c r="ZX19" s="131">
        <v>1</v>
      </c>
      <c r="ZY19" s="131" t="s">
        <v>635</v>
      </c>
      <c r="ZZ19" s="131" t="s">
        <v>635</v>
      </c>
      <c r="AAA19" s="131" t="s">
        <v>635</v>
      </c>
      <c r="AAB19" s="132" t="s">
        <v>635</v>
      </c>
      <c r="AAC19" s="132" t="s">
        <v>635</v>
      </c>
      <c r="AAD19" s="132" t="s">
        <v>635</v>
      </c>
      <c r="AAE19" s="193" t="s">
        <v>635</v>
      </c>
      <c r="AAF19" s="102">
        <v>0.5</v>
      </c>
      <c r="AAG19" s="102">
        <v>0.5</v>
      </c>
      <c r="AAH19" s="102" t="s">
        <v>635</v>
      </c>
      <c r="AAI19" s="102" t="s">
        <v>635</v>
      </c>
      <c r="AAJ19" s="125" t="s">
        <v>635</v>
      </c>
      <c r="AAK19" s="125">
        <v>4</v>
      </c>
      <c r="AAL19" s="125" t="s">
        <v>635</v>
      </c>
      <c r="AAM19" s="125" t="s">
        <v>635</v>
      </c>
      <c r="AAN19" s="131" t="s">
        <v>635</v>
      </c>
      <c r="AAO19" s="131">
        <v>4</v>
      </c>
      <c r="AAP19" s="131" t="s">
        <v>635</v>
      </c>
      <c r="AAQ19" s="131" t="s">
        <v>635</v>
      </c>
      <c r="AAR19" s="149" t="s">
        <v>635</v>
      </c>
      <c r="AAS19" s="149">
        <v>2</v>
      </c>
      <c r="AAT19" s="149" t="s">
        <v>635</v>
      </c>
      <c r="AAU19" s="149" t="s">
        <v>635</v>
      </c>
      <c r="AAV19" s="184">
        <v>2</v>
      </c>
      <c r="AAW19" s="184" t="s">
        <v>635</v>
      </c>
      <c r="AAX19" s="184" t="s">
        <v>635</v>
      </c>
      <c r="AAY19" s="184" t="s">
        <v>635</v>
      </c>
      <c r="AAZ19" s="103" t="s">
        <v>632</v>
      </c>
      <c r="ABA19" s="100" t="s">
        <v>679</v>
      </c>
      <c r="ABB19" s="100" t="s">
        <v>786</v>
      </c>
      <c r="ABC19" s="100" t="s">
        <v>635</v>
      </c>
      <c r="ABD19" s="100" t="s">
        <v>635</v>
      </c>
      <c r="ABE19" s="100" t="s">
        <v>635</v>
      </c>
      <c r="ABF19" s="103" t="s">
        <v>635</v>
      </c>
      <c r="ABG19" s="194">
        <v>90000</v>
      </c>
      <c r="ABH19" s="195" t="s">
        <v>754</v>
      </c>
      <c r="ABI19" s="195" t="s">
        <v>716</v>
      </c>
      <c r="ABJ19" s="195" t="s">
        <v>787</v>
      </c>
      <c r="ABK19" s="195" t="s">
        <v>680</v>
      </c>
      <c r="ABL19" s="177" t="s">
        <v>788</v>
      </c>
      <c r="ABM19" s="177" t="s">
        <v>681</v>
      </c>
      <c r="ABN19" s="177" t="s">
        <v>635</v>
      </c>
      <c r="ABO19" s="195" t="s">
        <v>635</v>
      </c>
      <c r="ABP19" s="112" t="s">
        <v>682</v>
      </c>
      <c r="ABQ19" s="112" t="s">
        <v>635</v>
      </c>
      <c r="ABR19" s="112" t="s">
        <v>635</v>
      </c>
      <c r="ABS19" s="103" t="s">
        <v>632</v>
      </c>
      <c r="ABT19" s="103" t="s">
        <v>632</v>
      </c>
      <c r="ABU19" s="196" t="s">
        <v>683</v>
      </c>
      <c r="ABV19" s="196" t="s">
        <v>718</v>
      </c>
      <c r="ABW19" s="196" t="s">
        <v>789</v>
      </c>
      <c r="ABX19" s="196" t="s">
        <v>756</v>
      </c>
      <c r="ABY19" s="196" t="s">
        <v>790</v>
      </c>
      <c r="ABZ19" s="196" t="s">
        <v>684</v>
      </c>
      <c r="ACA19" s="196" t="s">
        <v>635</v>
      </c>
      <c r="ACB19" s="97" t="s">
        <v>626</v>
      </c>
      <c r="ACC19" s="97" t="s">
        <v>632</v>
      </c>
      <c r="ACD19" s="112" t="s">
        <v>685</v>
      </c>
      <c r="ACE19" s="112" t="s">
        <v>635</v>
      </c>
      <c r="ACF19" s="112" t="s">
        <v>635</v>
      </c>
      <c r="ACG19" s="112" t="s">
        <v>635</v>
      </c>
      <c r="ACH19" s="97" t="s">
        <v>791</v>
      </c>
      <c r="ACI19" s="97" t="s">
        <v>792</v>
      </c>
      <c r="ACJ19" s="97"/>
    </row>
    <row r="20" spans="1:764" ht="15" customHeight="1">
      <c r="A20">
        <v>5</v>
      </c>
      <c r="B20" s="214" t="s">
        <v>793</v>
      </c>
      <c r="C20" s="214" t="s">
        <v>794</v>
      </c>
      <c r="D20" s="214" t="s">
        <v>795</v>
      </c>
      <c r="E20" s="214" t="s">
        <v>796</v>
      </c>
      <c r="F20" s="215" t="s">
        <v>797</v>
      </c>
      <c r="G20" s="215" t="s">
        <v>798</v>
      </c>
      <c r="H20" s="216">
        <v>38.329712000000001</v>
      </c>
      <c r="I20" s="216">
        <v>-3.3624049999999999</v>
      </c>
      <c r="J20" s="215" t="s">
        <v>766</v>
      </c>
      <c r="K20" s="215" t="s">
        <v>767</v>
      </c>
      <c r="L20" s="215" t="s">
        <v>768</v>
      </c>
      <c r="M20" s="214" t="s">
        <v>799</v>
      </c>
      <c r="N20" s="217">
        <v>711810623</v>
      </c>
      <c r="O20" s="128">
        <v>0</v>
      </c>
      <c r="P20" s="214">
        <v>-3.3609149999999999</v>
      </c>
      <c r="Q20" s="214">
        <v>38.328563000000003</v>
      </c>
      <c r="R20" s="214">
        <v>1631.3</v>
      </c>
      <c r="S20" s="128">
        <v>4.7</v>
      </c>
      <c r="T20" s="128" t="s">
        <v>626</v>
      </c>
      <c r="U20" s="214" t="s">
        <v>627</v>
      </c>
      <c r="V20" s="214" t="s">
        <v>800</v>
      </c>
      <c r="W20" s="214" t="s">
        <v>629</v>
      </c>
      <c r="X20" s="214" t="s">
        <v>700</v>
      </c>
      <c r="Y20" s="214" t="s">
        <v>631</v>
      </c>
      <c r="Z20" s="128" t="s">
        <v>632</v>
      </c>
      <c r="AA20" s="218" t="s">
        <v>634</v>
      </c>
      <c r="AB20" s="219" t="s">
        <v>635</v>
      </c>
      <c r="AC20" s="218" t="s">
        <v>635</v>
      </c>
      <c r="AD20" s="218" t="s">
        <v>635</v>
      </c>
      <c r="AE20" s="218" t="s">
        <v>635</v>
      </c>
      <c r="AF20" s="128">
        <v>3</v>
      </c>
      <c r="AG20" s="128">
        <v>0</v>
      </c>
      <c r="AH20" s="214" t="s">
        <v>636</v>
      </c>
      <c r="AI20" s="214" t="s">
        <v>637</v>
      </c>
      <c r="AJ20" s="214" t="s">
        <v>638</v>
      </c>
      <c r="AK20" s="214" t="s">
        <v>639</v>
      </c>
      <c r="AL20" s="214" t="s">
        <v>640</v>
      </c>
      <c r="AM20" s="128" t="s">
        <v>641</v>
      </c>
      <c r="AN20" s="128" t="s">
        <v>702</v>
      </c>
      <c r="AO20" s="128" t="s">
        <v>635</v>
      </c>
      <c r="AP20" s="214" t="s">
        <v>642</v>
      </c>
      <c r="AQ20" s="214" t="s">
        <v>801</v>
      </c>
      <c r="AR20" s="128" t="s">
        <v>635</v>
      </c>
      <c r="AS20" s="217" t="s">
        <v>773</v>
      </c>
      <c r="AT20" s="128" t="s">
        <v>635</v>
      </c>
      <c r="AU20" s="128" t="s">
        <v>635</v>
      </c>
      <c r="AV20" s="128" t="s">
        <v>632</v>
      </c>
      <c r="AW20" s="214" t="s">
        <v>640</v>
      </c>
      <c r="AX20" s="128" t="s">
        <v>641</v>
      </c>
      <c r="AY20" s="214" t="s">
        <v>640</v>
      </c>
      <c r="AZ20" s="217" t="s">
        <v>702</v>
      </c>
      <c r="BA20" s="214" t="s">
        <v>640</v>
      </c>
      <c r="BB20" s="217" t="s">
        <v>702</v>
      </c>
      <c r="BC20" s="128" t="s">
        <v>640</v>
      </c>
      <c r="BD20" s="128" t="s">
        <v>702</v>
      </c>
      <c r="BE20" s="128" t="s">
        <v>632</v>
      </c>
      <c r="BF20" s="128" t="s">
        <v>640</v>
      </c>
      <c r="BG20" s="128" t="s">
        <v>641</v>
      </c>
      <c r="BH20" s="128" t="s">
        <v>802</v>
      </c>
      <c r="BI20" s="214" t="s">
        <v>640</v>
      </c>
      <c r="BJ20" s="217" t="s">
        <v>643</v>
      </c>
      <c r="BK20" s="217" t="s">
        <v>774</v>
      </c>
      <c r="BL20" s="217" t="s">
        <v>635</v>
      </c>
      <c r="BM20" s="217" t="s">
        <v>635</v>
      </c>
      <c r="BN20" s="217" t="s">
        <v>635</v>
      </c>
      <c r="BO20" s="128" t="s">
        <v>632</v>
      </c>
      <c r="BP20" s="128" t="s">
        <v>641</v>
      </c>
      <c r="BQ20" s="128" t="s">
        <v>702</v>
      </c>
      <c r="BR20" s="214" t="s">
        <v>645</v>
      </c>
      <c r="BS20" s="214" t="s">
        <v>703</v>
      </c>
      <c r="BT20" s="128" t="s">
        <v>635</v>
      </c>
      <c r="BU20" s="128" t="s">
        <v>635</v>
      </c>
      <c r="BV20" s="214" t="s">
        <v>635</v>
      </c>
      <c r="BW20" s="214" t="s">
        <v>646</v>
      </c>
      <c r="BX20" s="97" t="s">
        <v>2462</v>
      </c>
      <c r="BY20" s="214" t="s">
        <v>803</v>
      </c>
      <c r="BZ20" s="214" t="s">
        <v>648</v>
      </c>
      <c r="CA20" s="217" t="s">
        <v>736</v>
      </c>
      <c r="CB20" s="217" t="s">
        <v>635</v>
      </c>
      <c r="CC20" s="217" t="s">
        <v>635</v>
      </c>
      <c r="CD20" s="128" t="s">
        <v>635</v>
      </c>
      <c r="CE20" s="217" t="s">
        <v>635</v>
      </c>
      <c r="CF20" s="128" t="s">
        <v>804</v>
      </c>
      <c r="CG20" s="128">
        <v>5</v>
      </c>
      <c r="CH20" s="214" t="s">
        <v>649</v>
      </c>
      <c r="CI20" s="217" t="s">
        <v>702</v>
      </c>
      <c r="CJ20" s="217" t="s">
        <v>641</v>
      </c>
      <c r="CK20" s="217" t="s">
        <v>635</v>
      </c>
      <c r="CL20" s="128">
        <v>15</v>
      </c>
      <c r="CM20" s="220">
        <v>200</v>
      </c>
      <c r="CN20" s="128">
        <v>1</v>
      </c>
      <c r="CO20" s="128">
        <v>700</v>
      </c>
      <c r="CP20" s="234">
        <v>0.12</v>
      </c>
      <c r="CQ20" s="234">
        <v>185</v>
      </c>
      <c r="CR20" s="128" t="s">
        <v>635</v>
      </c>
      <c r="CS20" s="128" t="s">
        <v>635</v>
      </c>
      <c r="CT20" s="128" t="s">
        <v>635</v>
      </c>
      <c r="CU20" s="128" t="s">
        <v>635</v>
      </c>
      <c r="CV20" s="128" t="s">
        <v>635</v>
      </c>
      <c r="CW20" s="128" t="s">
        <v>635</v>
      </c>
      <c r="CX20" s="217" t="s">
        <v>650</v>
      </c>
      <c r="CY20" s="128" t="s">
        <v>635</v>
      </c>
      <c r="CZ20" s="221">
        <v>1</v>
      </c>
      <c r="DA20" s="221">
        <v>0</v>
      </c>
      <c r="DB20" s="222">
        <f t="shared" si="11"/>
        <v>1</v>
      </c>
      <c r="DC20" s="214" t="s">
        <v>651</v>
      </c>
      <c r="DD20" s="128" t="s">
        <v>635</v>
      </c>
      <c r="DE20" s="143">
        <v>0</v>
      </c>
      <c r="DF20" s="143">
        <v>1</v>
      </c>
      <c r="DG20" s="222">
        <f>SUBTOTAL(9,DE20:DF20)</f>
        <v>1</v>
      </c>
      <c r="DH20" s="214" t="s">
        <v>651</v>
      </c>
      <c r="DI20" s="143">
        <v>1</v>
      </c>
      <c r="DJ20" s="214" t="s">
        <v>635</v>
      </c>
      <c r="DK20" s="128" t="s">
        <v>635</v>
      </c>
      <c r="DL20" s="128" t="s">
        <v>635</v>
      </c>
      <c r="DM20" s="128" t="s">
        <v>635</v>
      </c>
      <c r="DN20" s="128" t="s">
        <v>635</v>
      </c>
      <c r="DO20" s="128" t="s">
        <v>635</v>
      </c>
      <c r="DP20" s="128" t="s">
        <v>635</v>
      </c>
      <c r="DQ20" s="128">
        <v>0.2</v>
      </c>
      <c r="DR20" s="128">
        <v>2</v>
      </c>
      <c r="DS20" s="128">
        <v>2</v>
      </c>
      <c r="DT20" s="128" t="s">
        <v>635</v>
      </c>
      <c r="DU20" s="128" t="s">
        <v>635</v>
      </c>
      <c r="DV20" s="128" t="s">
        <v>635</v>
      </c>
      <c r="DW20" s="128" t="s">
        <v>635</v>
      </c>
      <c r="DX20" s="128" t="s">
        <v>635</v>
      </c>
      <c r="DY20" s="128" t="s">
        <v>635</v>
      </c>
      <c r="DZ20" s="214" t="s">
        <v>652</v>
      </c>
      <c r="EA20" s="128" t="s">
        <v>626</v>
      </c>
      <c r="EB20" s="214" t="s">
        <v>635</v>
      </c>
      <c r="EC20" s="128" t="s">
        <v>626</v>
      </c>
      <c r="ED20" s="128" t="s">
        <v>635</v>
      </c>
      <c r="EE20" s="128" t="s">
        <v>635</v>
      </c>
      <c r="EF20" s="217" t="s">
        <v>653</v>
      </c>
      <c r="EG20" s="217" t="s">
        <v>635</v>
      </c>
      <c r="EH20" s="128" t="s">
        <v>653</v>
      </c>
      <c r="EI20" s="214" t="s">
        <v>640</v>
      </c>
      <c r="EJ20" s="214" t="s">
        <v>640</v>
      </c>
      <c r="EK20" s="128">
        <v>1</v>
      </c>
      <c r="EL20" s="128">
        <v>2</v>
      </c>
      <c r="EM20" s="128">
        <v>0.1</v>
      </c>
      <c r="EN20" s="128">
        <v>0.2</v>
      </c>
      <c r="EO20" s="128" t="s">
        <v>635</v>
      </c>
      <c r="EP20" s="128" t="s">
        <v>635</v>
      </c>
      <c r="EQ20" s="128" t="s">
        <v>635</v>
      </c>
      <c r="ER20" s="128" t="s">
        <v>635</v>
      </c>
      <c r="ES20" s="128" t="s">
        <v>635</v>
      </c>
      <c r="ET20" s="128" t="s">
        <v>635</v>
      </c>
      <c r="EU20" s="128" t="s">
        <v>635</v>
      </c>
      <c r="EV20" s="128" t="s">
        <v>635</v>
      </c>
      <c r="EW20" s="214" t="s">
        <v>805</v>
      </c>
      <c r="EX20" s="214" t="s">
        <v>805</v>
      </c>
      <c r="EY20" s="128" t="s">
        <v>635</v>
      </c>
      <c r="EZ20" s="217" t="s">
        <v>635</v>
      </c>
      <c r="FA20" s="214" t="s">
        <v>742</v>
      </c>
      <c r="FB20" s="214" t="s">
        <v>656</v>
      </c>
      <c r="FC20" s="214" t="s">
        <v>743</v>
      </c>
      <c r="FD20" s="128" t="s">
        <v>806</v>
      </c>
      <c r="FE20" s="128" t="s">
        <v>635</v>
      </c>
      <c r="FF20" s="128" t="s">
        <v>635</v>
      </c>
      <c r="FG20" s="128" t="s">
        <v>635</v>
      </c>
      <c r="FH20" s="128" t="s">
        <v>635</v>
      </c>
      <c r="FI20" s="128">
        <v>2</v>
      </c>
      <c r="FJ20" s="128" t="s">
        <v>635</v>
      </c>
      <c r="FK20" s="128" t="s">
        <v>635</v>
      </c>
      <c r="FL20" s="128" t="s">
        <v>635</v>
      </c>
      <c r="FM20" s="128">
        <v>80</v>
      </c>
      <c r="FN20" s="128">
        <v>5</v>
      </c>
      <c r="FO20" s="128" t="s">
        <v>635</v>
      </c>
      <c r="FP20" s="128" t="s">
        <v>635</v>
      </c>
      <c r="FQ20" s="128">
        <v>50</v>
      </c>
      <c r="FR20" s="128" t="s">
        <v>635</v>
      </c>
      <c r="FS20" s="128" t="s">
        <v>635</v>
      </c>
      <c r="FT20" s="128" t="s">
        <v>635</v>
      </c>
      <c r="FU20" s="128">
        <v>10</v>
      </c>
      <c r="FV20" s="128">
        <v>1</v>
      </c>
      <c r="FW20" s="128" t="s">
        <v>635</v>
      </c>
      <c r="FX20" s="128" t="s">
        <v>635</v>
      </c>
      <c r="FY20" s="214" t="s">
        <v>658</v>
      </c>
      <c r="FZ20" s="128" t="s">
        <v>635</v>
      </c>
      <c r="GA20" s="128">
        <v>0</v>
      </c>
      <c r="GB20" s="128">
        <v>24</v>
      </c>
      <c r="GC20" s="214" t="s">
        <v>658</v>
      </c>
      <c r="GD20" s="128" t="s">
        <v>635</v>
      </c>
      <c r="GE20" s="128">
        <v>0</v>
      </c>
      <c r="GF20" s="128">
        <v>24</v>
      </c>
      <c r="GG20" s="128" t="s">
        <v>635</v>
      </c>
      <c r="GH20" s="128" t="s">
        <v>635</v>
      </c>
      <c r="GI20" s="128" t="s">
        <v>635</v>
      </c>
      <c r="GJ20" s="128" t="s">
        <v>635</v>
      </c>
      <c r="GK20" s="128" t="s">
        <v>635</v>
      </c>
      <c r="GL20" s="128" t="s">
        <v>635</v>
      </c>
      <c r="GM20" s="128" t="s">
        <v>635</v>
      </c>
      <c r="GN20" s="128" t="s">
        <v>635</v>
      </c>
      <c r="GO20" s="128" t="s">
        <v>635</v>
      </c>
      <c r="GP20" s="128" t="s">
        <v>635</v>
      </c>
      <c r="GQ20" s="128" t="s">
        <v>635</v>
      </c>
      <c r="GR20" s="128" t="s">
        <v>635</v>
      </c>
      <c r="GS20" s="128" t="s">
        <v>635</v>
      </c>
      <c r="GT20" s="128" t="s">
        <v>635</v>
      </c>
      <c r="GU20" s="128" t="s">
        <v>635</v>
      </c>
      <c r="GV20" s="128" t="s">
        <v>635</v>
      </c>
      <c r="GW20" s="128" t="s">
        <v>635</v>
      </c>
      <c r="GX20" s="128" t="s">
        <v>635</v>
      </c>
      <c r="GY20" s="128" t="s">
        <v>635</v>
      </c>
      <c r="GZ20" s="128" t="s">
        <v>635</v>
      </c>
      <c r="HA20" s="214" t="s">
        <v>658</v>
      </c>
      <c r="HB20" s="217" t="s">
        <v>635</v>
      </c>
      <c r="HC20" s="128">
        <v>0</v>
      </c>
      <c r="HD20" s="128">
        <v>24</v>
      </c>
      <c r="HE20" s="217" t="s">
        <v>658</v>
      </c>
      <c r="HF20" s="128" t="s">
        <v>635</v>
      </c>
      <c r="HG20" s="128">
        <v>0</v>
      </c>
      <c r="HH20" s="128">
        <v>24</v>
      </c>
      <c r="HI20" s="128" t="s">
        <v>657</v>
      </c>
      <c r="HJ20" s="128" t="s">
        <v>658</v>
      </c>
      <c r="HK20" s="128">
        <v>12</v>
      </c>
      <c r="HL20" s="128">
        <v>12</v>
      </c>
      <c r="HM20" s="214" t="s">
        <v>657</v>
      </c>
      <c r="HN20" s="128" t="s">
        <v>658</v>
      </c>
      <c r="HO20" s="128">
        <v>12</v>
      </c>
      <c r="HP20" s="128">
        <v>12</v>
      </c>
      <c r="HQ20" s="128" t="s">
        <v>635</v>
      </c>
      <c r="HR20" s="128" t="s">
        <v>635</v>
      </c>
      <c r="HS20" s="128" t="s">
        <v>635</v>
      </c>
      <c r="HT20" s="128" t="s">
        <v>635</v>
      </c>
      <c r="HU20" s="128" t="s">
        <v>635</v>
      </c>
      <c r="HV20" s="128" t="s">
        <v>635</v>
      </c>
      <c r="HW20" s="128" t="s">
        <v>635</v>
      </c>
      <c r="HX20" s="128" t="s">
        <v>635</v>
      </c>
      <c r="HY20" s="128" t="s">
        <v>635</v>
      </c>
      <c r="HZ20" s="128" t="s">
        <v>635</v>
      </c>
      <c r="IA20" s="128" t="s">
        <v>635</v>
      </c>
      <c r="IB20" s="128" t="s">
        <v>635</v>
      </c>
      <c r="IC20" s="128" t="s">
        <v>635</v>
      </c>
      <c r="ID20" s="128" t="s">
        <v>635</v>
      </c>
      <c r="IE20" s="128" t="s">
        <v>635</v>
      </c>
      <c r="IF20" s="128" t="s">
        <v>635</v>
      </c>
      <c r="IG20" s="214" t="s">
        <v>807</v>
      </c>
      <c r="IH20" s="214" t="s">
        <v>808</v>
      </c>
      <c r="II20" s="214" t="s">
        <v>635</v>
      </c>
      <c r="IJ20" s="214" t="s">
        <v>635</v>
      </c>
      <c r="IK20" s="214" t="s">
        <v>635</v>
      </c>
      <c r="IL20" s="214" t="s">
        <v>635</v>
      </c>
      <c r="IM20" s="214" t="s">
        <v>635</v>
      </c>
      <c r="IN20" s="214" t="s">
        <v>635</v>
      </c>
      <c r="IO20" s="214" t="s">
        <v>635</v>
      </c>
      <c r="IP20" s="128">
        <v>2</v>
      </c>
      <c r="IQ20" s="128" t="s">
        <v>635</v>
      </c>
      <c r="IR20" s="128" t="s">
        <v>635</v>
      </c>
      <c r="IS20" s="143" t="s">
        <v>635</v>
      </c>
      <c r="IT20" s="143" t="s">
        <v>635</v>
      </c>
      <c r="IU20" s="128" t="s">
        <v>635</v>
      </c>
      <c r="IV20" s="128" t="s">
        <v>635</v>
      </c>
      <c r="IW20" s="143" t="s">
        <v>635</v>
      </c>
      <c r="IX20" s="143" t="s">
        <v>635</v>
      </c>
      <c r="IY20" s="128" t="s">
        <v>635</v>
      </c>
      <c r="IZ20" s="128" t="s">
        <v>635</v>
      </c>
      <c r="JA20" s="128" t="s">
        <v>635</v>
      </c>
      <c r="JB20" s="128" t="s">
        <v>635</v>
      </c>
      <c r="JC20" s="128" t="s">
        <v>635</v>
      </c>
      <c r="JD20" s="128" t="s">
        <v>635</v>
      </c>
      <c r="JE20" s="128" t="s">
        <v>635</v>
      </c>
      <c r="JF20" s="128" t="s">
        <v>635</v>
      </c>
      <c r="JG20" s="128" t="s">
        <v>635</v>
      </c>
      <c r="JH20" s="128" t="s">
        <v>635</v>
      </c>
      <c r="JI20" s="128" t="s">
        <v>635</v>
      </c>
      <c r="JJ20" s="128" t="s">
        <v>635</v>
      </c>
      <c r="JK20" s="128" t="s">
        <v>635</v>
      </c>
      <c r="JL20" s="128" t="s">
        <v>635</v>
      </c>
      <c r="JM20" s="128" t="s">
        <v>635</v>
      </c>
      <c r="JN20" s="128" t="s">
        <v>635</v>
      </c>
      <c r="JO20" s="128" t="s">
        <v>635</v>
      </c>
      <c r="JP20" s="128" t="s">
        <v>635</v>
      </c>
      <c r="JQ20" s="128" t="s">
        <v>635</v>
      </c>
      <c r="JR20" s="128" t="s">
        <v>635</v>
      </c>
      <c r="JS20" s="143" t="s">
        <v>635</v>
      </c>
      <c r="JT20" s="143" t="s">
        <v>635</v>
      </c>
      <c r="JU20" s="128" t="s">
        <v>635</v>
      </c>
      <c r="JV20" s="128" t="s">
        <v>635</v>
      </c>
      <c r="JW20" s="143" t="s">
        <v>635</v>
      </c>
      <c r="JX20" s="143" t="s">
        <v>635</v>
      </c>
      <c r="JY20" s="128" t="s">
        <v>709</v>
      </c>
      <c r="JZ20" s="128" t="s">
        <v>635</v>
      </c>
      <c r="KA20" s="143">
        <v>0</v>
      </c>
      <c r="KB20" s="143">
        <v>1</v>
      </c>
      <c r="KC20" s="128" t="s">
        <v>709</v>
      </c>
      <c r="KD20" s="128" t="s">
        <v>635</v>
      </c>
      <c r="KE20" s="143">
        <v>0</v>
      </c>
      <c r="KF20" s="143">
        <v>1</v>
      </c>
      <c r="KG20" s="128" t="s">
        <v>635</v>
      </c>
      <c r="KH20" s="128" t="s">
        <v>635</v>
      </c>
      <c r="KI20" s="128" t="s">
        <v>635</v>
      </c>
      <c r="KJ20" s="128" t="s">
        <v>635</v>
      </c>
      <c r="KK20" s="128" t="s">
        <v>635</v>
      </c>
      <c r="KL20" s="128" t="s">
        <v>635</v>
      </c>
      <c r="KM20" s="128" t="s">
        <v>635</v>
      </c>
      <c r="KN20" s="128" t="s">
        <v>635</v>
      </c>
      <c r="KO20" s="128" t="s">
        <v>635</v>
      </c>
      <c r="KP20" s="128" t="s">
        <v>635</v>
      </c>
      <c r="KQ20" s="128" t="s">
        <v>635</v>
      </c>
      <c r="KR20" s="128" t="s">
        <v>635</v>
      </c>
      <c r="KS20" s="128" t="s">
        <v>635</v>
      </c>
      <c r="KT20" s="128" t="s">
        <v>635</v>
      </c>
      <c r="KU20" s="128" t="s">
        <v>635</v>
      </c>
      <c r="KV20" s="128" t="s">
        <v>635</v>
      </c>
      <c r="KW20" s="214" t="s">
        <v>710</v>
      </c>
      <c r="KX20" s="128" t="s">
        <v>635</v>
      </c>
      <c r="KY20" s="128" t="s">
        <v>635</v>
      </c>
      <c r="KZ20" s="143">
        <v>0</v>
      </c>
      <c r="LA20" s="143">
        <v>0</v>
      </c>
      <c r="LB20" s="143">
        <v>1</v>
      </c>
      <c r="LC20" s="143">
        <v>0</v>
      </c>
      <c r="LD20" s="143">
        <v>0</v>
      </c>
      <c r="LE20" s="143">
        <v>0</v>
      </c>
      <c r="LF20" s="143">
        <v>0</v>
      </c>
      <c r="LG20" s="143">
        <v>0</v>
      </c>
      <c r="LH20" s="223">
        <f t="shared" si="0"/>
        <v>1</v>
      </c>
      <c r="LI20" s="143">
        <v>0</v>
      </c>
      <c r="LJ20" s="143">
        <v>0</v>
      </c>
      <c r="LK20" s="143">
        <v>1</v>
      </c>
      <c r="LL20" s="143">
        <v>0</v>
      </c>
      <c r="LM20" s="143">
        <v>0</v>
      </c>
      <c r="LN20" s="143">
        <v>0</v>
      </c>
      <c r="LO20" s="143">
        <v>0</v>
      </c>
      <c r="LP20" s="143">
        <v>0</v>
      </c>
      <c r="LQ20" s="224">
        <f t="shared" si="1"/>
        <v>1</v>
      </c>
      <c r="LR20" s="143">
        <v>0</v>
      </c>
      <c r="LS20" s="143">
        <v>0</v>
      </c>
      <c r="LT20" s="143">
        <v>0</v>
      </c>
      <c r="LU20" s="143">
        <v>0</v>
      </c>
      <c r="LV20" s="143">
        <v>0</v>
      </c>
      <c r="LW20" s="143">
        <v>0</v>
      </c>
      <c r="LX20" s="143">
        <v>0</v>
      </c>
      <c r="LY20" s="143">
        <v>0</v>
      </c>
      <c r="LZ20" s="143">
        <v>0</v>
      </c>
      <c r="MA20" s="143" t="s">
        <v>635</v>
      </c>
      <c r="MB20" s="143" t="s">
        <v>635</v>
      </c>
      <c r="MC20" s="143" t="s">
        <v>635</v>
      </c>
      <c r="MD20" s="143" t="s">
        <v>635</v>
      </c>
      <c r="ME20" s="143" t="s">
        <v>635</v>
      </c>
      <c r="MF20" s="143" t="s">
        <v>635</v>
      </c>
      <c r="MG20" s="143" t="s">
        <v>635</v>
      </c>
      <c r="MH20" s="143" t="s">
        <v>635</v>
      </c>
      <c r="MI20" s="223" t="s">
        <v>635</v>
      </c>
      <c r="MJ20" s="143" t="s">
        <v>635</v>
      </c>
      <c r="MK20" s="143" t="s">
        <v>635</v>
      </c>
      <c r="ML20" s="143" t="s">
        <v>635</v>
      </c>
      <c r="MM20" s="143" t="s">
        <v>635</v>
      </c>
      <c r="MN20" s="143" t="s">
        <v>635</v>
      </c>
      <c r="MO20" s="143" t="s">
        <v>635</v>
      </c>
      <c r="MP20" s="143" t="s">
        <v>635</v>
      </c>
      <c r="MQ20" s="143" t="s">
        <v>635</v>
      </c>
      <c r="MR20" s="223" t="s">
        <v>635</v>
      </c>
      <c r="MS20" s="143" t="s">
        <v>635</v>
      </c>
      <c r="MT20" s="143" t="s">
        <v>635</v>
      </c>
      <c r="MU20" s="143" t="s">
        <v>635</v>
      </c>
      <c r="MV20" s="143" t="s">
        <v>635</v>
      </c>
      <c r="MW20" s="143" t="s">
        <v>635</v>
      </c>
      <c r="MX20" s="143" t="s">
        <v>635</v>
      </c>
      <c r="MY20" s="143" t="s">
        <v>635</v>
      </c>
      <c r="MZ20" s="143" t="s">
        <v>635</v>
      </c>
      <c r="NA20" s="143" t="s">
        <v>635</v>
      </c>
      <c r="NB20" s="143">
        <v>0</v>
      </c>
      <c r="NC20" s="143">
        <v>0</v>
      </c>
      <c r="ND20" s="143">
        <v>0</v>
      </c>
      <c r="NE20" s="143">
        <v>0</v>
      </c>
      <c r="NF20" s="143">
        <v>0</v>
      </c>
      <c r="NG20" s="143">
        <v>0</v>
      </c>
      <c r="NH20" s="143">
        <v>0</v>
      </c>
      <c r="NI20" s="143">
        <v>0</v>
      </c>
      <c r="NJ20" s="223">
        <v>0</v>
      </c>
      <c r="NK20" s="143">
        <v>0</v>
      </c>
      <c r="NL20" s="143">
        <v>0</v>
      </c>
      <c r="NM20" s="143">
        <v>0</v>
      </c>
      <c r="NN20" s="143">
        <v>0</v>
      </c>
      <c r="NO20" s="143">
        <v>0</v>
      </c>
      <c r="NP20" s="143">
        <v>0</v>
      </c>
      <c r="NQ20" s="143">
        <v>0</v>
      </c>
      <c r="NR20" s="143">
        <v>0</v>
      </c>
      <c r="NS20" s="143">
        <v>0</v>
      </c>
      <c r="NT20" s="225" t="s">
        <v>635</v>
      </c>
      <c r="NU20" s="225" t="s">
        <v>635</v>
      </c>
      <c r="NV20" s="225" t="s">
        <v>635</v>
      </c>
      <c r="NW20" s="225" t="s">
        <v>635</v>
      </c>
      <c r="NX20" s="225" t="s">
        <v>635</v>
      </c>
      <c r="NY20" s="225" t="s">
        <v>635</v>
      </c>
      <c r="NZ20" s="225" t="s">
        <v>635</v>
      </c>
      <c r="OA20" s="225" t="s">
        <v>635</v>
      </c>
      <c r="OB20" s="226" t="s">
        <v>635</v>
      </c>
      <c r="OC20" s="143" t="s">
        <v>635</v>
      </c>
      <c r="OD20" s="143" t="s">
        <v>635</v>
      </c>
      <c r="OE20" s="143" t="s">
        <v>635</v>
      </c>
      <c r="OF20" s="143" t="s">
        <v>635</v>
      </c>
      <c r="OG20" s="143" t="s">
        <v>635</v>
      </c>
      <c r="OH20" s="143" t="s">
        <v>635</v>
      </c>
      <c r="OI20" s="143" t="s">
        <v>635</v>
      </c>
      <c r="OJ20" s="143" t="s">
        <v>635</v>
      </c>
      <c r="OK20" s="143" t="s">
        <v>635</v>
      </c>
      <c r="OL20" s="143">
        <v>0</v>
      </c>
      <c r="OM20" s="143">
        <v>0</v>
      </c>
      <c r="ON20" s="143">
        <v>0</v>
      </c>
      <c r="OO20" s="143">
        <v>0</v>
      </c>
      <c r="OP20" s="143">
        <v>0</v>
      </c>
      <c r="OQ20" s="143">
        <v>0</v>
      </c>
      <c r="OR20" s="143">
        <v>0</v>
      </c>
      <c r="OS20" s="143">
        <v>0</v>
      </c>
      <c r="OT20" s="223">
        <v>0</v>
      </c>
      <c r="OU20" s="143" t="s">
        <v>635</v>
      </c>
      <c r="OV20" s="143" t="s">
        <v>635</v>
      </c>
      <c r="OW20" s="143" t="s">
        <v>635</v>
      </c>
      <c r="OX20" s="143" t="s">
        <v>635</v>
      </c>
      <c r="OY20" s="143" t="s">
        <v>635</v>
      </c>
      <c r="OZ20" s="143" t="s">
        <v>635</v>
      </c>
      <c r="PA20" s="143" t="s">
        <v>635</v>
      </c>
      <c r="PB20" s="143" t="s">
        <v>635</v>
      </c>
      <c r="PC20" s="223" t="s">
        <v>635</v>
      </c>
      <c r="PD20" s="143" t="s">
        <v>635</v>
      </c>
      <c r="PE20" s="143" t="s">
        <v>635</v>
      </c>
      <c r="PF20" s="143" t="s">
        <v>635</v>
      </c>
      <c r="PG20" s="143" t="s">
        <v>635</v>
      </c>
      <c r="PH20" s="143" t="s">
        <v>635</v>
      </c>
      <c r="PI20" s="143" t="s">
        <v>635</v>
      </c>
      <c r="PJ20" s="143" t="s">
        <v>635</v>
      </c>
      <c r="PK20" s="143" t="s">
        <v>635</v>
      </c>
      <c r="PL20" s="223" t="s">
        <v>635</v>
      </c>
      <c r="PM20" s="143" t="s">
        <v>635</v>
      </c>
      <c r="PN20" s="143" t="s">
        <v>635</v>
      </c>
      <c r="PO20" s="143" t="s">
        <v>635</v>
      </c>
      <c r="PP20" s="143" t="s">
        <v>635</v>
      </c>
      <c r="PQ20" s="143" t="s">
        <v>635</v>
      </c>
      <c r="PR20" s="143" t="s">
        <v>635</v>
      </c>
      <c r="PS20" s="143" t="s">
        <v>635</v>
      </c>
      <c r="PT20" s="143" t="s">
        <v>635</v>
      </c>
      <c r="PU20" s="223" t="s">
        <v>635</v>
      </c>
      <c r="PV20" s="143">
        <v>0</v>
      </c>
      <c r="PW20" s="143">
        <v>0</v>
      </c>
      <c r="PX20" s="143">
        <v>0</v>
      </c>
      <c r="PY20" s="143">
        <v>0</v>
      </c>
      <c r="PZ20" s="143">
        <v>0</v>
      </c>
      <c r="QA20" s="143">
        <v>0</v>
      </c>
      <c r="QB20" s="143">
        <v>0</v>
      </c>
      <c r="QC20" s="143">
        <v>0</v>
      </c>
      <c r="QD20" s="223">
        <v>0</v>
      </c>
      <c r="QE20" s="143">
        <v>0</v>
      </c>
      <c r="QF20" s="143">
        <v>0</v>
      </c>
      <c r="QG20" s="143">
        <v>0</v>
      </c>
      <c r="QH20" s="143">
        <v>0</v>
      </c>
      <c r="QI20" s="143">
        <v>0</v>
      </c>
      <c r="QJ20" s="143">
        <v>0</v>
      </c>
      <c r="QK20" s="143">
        <v>0</v>
      </c>
      <c r="QL20" s="143">
        <v>0</v>
      </c>
      <c r="QM20" s="143">
        <v>0</v>
      </c>
      <c r="QN20" s="143" t="s">
        <v>635</v>
      </c>
      <c r="QO20" s="143" t="s">
        <v>635</v>
      </c>
      <c r="QP20" s="143" t="s">
        <v>635</v>
      </c>
      <c r="QQ20" s="143" t="s">
        <v>635</v>
      </c>
      <c r="QR20" s="143" t="s">
        <v>635</v>
      </c>
      <c r="QS20" s="143" t="s">
        <v>635</v>
      </c>
      <c r="QT20" s="143" t="s">
        <v>635</v>
      </c>
      <c r="QU20" s="143" t="s">
        <v>635</v>
      </c>
      <c r="QV20" s="223" t="s">
        <v>635</v>
      </c>
      <c r="QW20" s="143" t="s">
        <v>635</v>
      </c>
      <c r="QX20" s="143" t="s">
        <v>635</v>
      </c>
      <c r="QY20" s="143" t="s">
        <v>635</v>
      </c>
      <c r="QZ20" s="143" t="s">
        <v>635</v>
      </c>
      <c r="RA20" s="143" t="s">
        <v>635</v>
      </c>
      <c r="RB20" s="143" t="s">
        <v>635</v>
      </c>
      <c r="RC20" s="143" t="s">
        <v>635</v>
      </c>
      <c r="RD20" s="143" t="s">
        <v>635</v>
      </c>
      <c r="RE20" s="223" t="s">
        <v>635</v>
      </c>
      <c r="RF20" s="214" t="s">
        <v>656</v>
      </c>
      <c r="RG20" s="214" t="s">
        <v>743</v>
      </c>
      <c r="RH20" s="214" t="s">
        <v>806</v>
      </c>
      <c r="RI20" s="128" t="s">
        <v>635</v>
      </c>
      <c r="RJ20" s="128" t="s">
        <v>635</v>
      </c>
      <c r="RK20" s="128" t="s">
        <v>635</v>
      </c>
      <c r="RL20" s="214" t="s">
        <v>710</v>
      </c>
      <c r="RM20" s="128" t="s">
        <v>635</v>
      </c>
      <c r="RN20" s="128" t="s">
        <v>635</v>
      </c>
      <c r="RO20" s="143">
        <v>0</v>
      </c>
      <c r="RP20" s="143">
        <v>0</v>
      </c>
      <c r="RQ20" s="143">
        <v>1</v>
      </c>
      <c r="RR20" s="143">
        <v>0</v>
      </c>
      <c r="RS20" s="143">
        <v>0</v>
      </c>
      <c r="RT20" s="143">
        <v>0</v>
      </c>
      <c r="RU20" s="143">
        <v>0</v>
      </c>
      <c r="RV20" s="143">
        <v>0</v>
      </c>
      <c r="RW20" s="223">
        <f t="shared" si="9"/>
        <v>1</v>
      </c>
      <c r="RX20" s="128" t="s">
        <v>635</v>
      </c>
      <c r="RY20" s="128" t="s">
        <v>635</v>
      </c>
      <c r="RZ20" s="143" t="s">
        <v>635</v>
      </c>
      <c r="SA20" s="128" t="s">
        <v>635</v>
      </c>
      <c r="SB20" s="128" t="s">
        <v>635</v>
      </c>
      <c r="SC20" s="128" t="s">
        <v>635</v>
      </c>
      <c r="SD20" s="128" t="s">
        <v>635</v>
      </c>
      <c r="SE20" s="128" t="s">
        <v>635</v>
      </c>
      <c r="SF20" s="227" t="s">
        <v>635</v>
      </c>
      <c r="SG20" s="128" t="s">
        <v>635</v>
      </c>
      <c r="SH20" s="128" t="s">
        <v>635</v>
      </c>
      <c r="SI20" s="128" t="s">
        <v>635</v>
      </c>
      <c r="SJ20" s="128" t="s">
        <v>635</v>
      </c>
      <c r="SK20" s="128" t="s">
        <v>635</v>
      </c>
      <c r="SL20" s="128" t="s">
        <v>635</v>
      </c>
      <c r="SM20" s="128" t="s">
        <v>635</v>
      </c>
      <c r="SN20" s="128" t="s">
        <v>635</v>
      </c>
      <c r="SO20" s="227" t="s">
        <v>635</v>
      </c>
      <c r="SP20" s="128" t="s">
        <v>635</v>
      </c>
      <c r="SQ20" s="128" t="s">
        <v>635</v>
      </c>
      <c r="SR20" s="128" t="s">
        <v>635</v>
      </c>
      <c r="SS20" s="128" t="s">
        <v>635</v>
      </c>
      <c r="ST20" s="128" t="s">
        <v>635</v>
      </c>
      <c r="SU20" s="128" t="s">
        <v>635</v>
      </c>
      <c r="SV20" s="128" t="s">
        <v>635</v>
      </c>
      <c r="SW20" s="128" t="s">
        <v>635</v>
      </c>
      <c r="SX20" s="227" t="s">
        <v>635</v>
      </c>
      <c r="SY20" s="143">
        <v>0</v>
      </c>
      <c r="SZ20" s="143">
        <v>0</v>
      </c>
      <c r="TA20" s="143">
        <v>1</v>
      </c>
      <c r="TB20" s="143">
        <v>0</v>
      </c>
      <c r="TC20" s="143">
        <v>0</v>
      </c>
      <c r="TD20" s="143">
        <v>0</v>
      </c>
      <c r="TE20" s="143">
        <v>0</v>
      </c>
      <c r="TF20" s="143">
        <v>0</v>
      </c>
      <c r="TG20" s="222">
        <f>SUBTOTAL(9,SY20:TF20)</f>
        <v>1</v>
      </c>
      <c r="TH20" s="128" t="s">
        <v>635</v>
      </c>
      <c r="TI20" s="128" t="s">
        <v>635</v>
      </c>
      <c r="TJ20" s="128" t="s">
        <v>635</v>
      </c>
      <c r="TK20" s="128" t="s">
        <v>635</v>
      </c>
      <c r="TL20" s="128" t="s">
        <v>635</v>
      </c>
      <c r="TM20" s="128" t="s">
        <v>635</v>
      </c>
      <c r="TN20" s="128" t="s">
        <v>635</v>
      </c>
      <c r="TO20" s="128" t="s">
        <v>635</v>
      </c>
      <c r="TP20" s="227" t="s">
        <v>635</v>
      </c>
      <c r="TQ20" s="143">
        <v>0</v>
      </c>
      <c r="TR20" s="143">
        <v>0</v>
      </c>
      <c r="TS20" s="143">
        <v>1</v>
      </c>
      <c r="TT20" s="143">
        <v>0</v>
      </c>
      <c r="TU20" s="143">
        <v>0</v>
      </c>
      <c r="TV20" s="143">
        <v>0</v>
      </c>
      <c r="TW20" s="143">
        <v>0</v>
      </c>
      <c r="TX20" s="143">
        <v>0</v>
      </c>
      <c r="TY20" s="222">
        <f>SUBTOTAL(9,TQ20:TX20)</f>
        <v>1</v>
      </c>
      <c r="TZ20" s="128" t="s">
        <v>635</v>
      </c>
      <c r="UA20" s="128" t="s">
        <v>635</v>
      </c>
      <c r="UB20" s="128" t="s">
        <v>635</v>
      </c>
      <c r="UC20" s="128" t="s">
        <v>635</v>
      </c>
      <c r="UD20" s="128" t="s">
        <v>635</v>
      </c>
      <c r="UE20" s="128" t="s">
        <v>635</v>
      </c>
      <c r="UF20" s="128" t="s">
        <v>635</v>
      </c>
      <c r="UG20" s="128" t="s">
        <v>635</v>
      </c>
      <c r="UH20" s="227" t="s">
        <v>635</v>
      </c>
      <c r="UI20" s="143">
        <v>0</v>
      </c>
      <c r="UJ20" s="143">
        <v>0</v>
      </c>
      <c r="UK20" s="143">
        <v>1</v>
      </c>
      <c r="UL20" s="143">
        <v>0</v>
      </c>
      <c r="UM20" s="143">
        <v>0</v>
      </c>
      <c r="UN20" s="143">
        <v>0</v>
      </c>
      <c r="UO20" s="143">
        <v>0</v>
      </c>
      <c r="UP20" s="143">
        <v>0</v>
      </c>
      <c r="UQ20" s="222">
        <f t="shared" si="10"/>
        <v>1</v>
      </c>
      <c r="UR20" s="128" t="s">
        <v>635</v>
      </c>
      <c r="US20" s="128" t="s">
        <v>635</v>
      </c>
      <c r="UT20" s="128" t="s">
        <v>635</v>
      </c>
      <c r="UU20" s="128" t="s">
        <v>635</v>
      </c>
      <c r="UV20" s="128" t="s">
        <v>635</v>
      </c>
      <c r="UW20" s="128" t="s">
        <v>635</v>
      </c>
      <c r="UX20" s="128" t="s">
        <v>635</v>
      </c>
      <c r="UY20" s="128" t="s">
        <v>635</v>
      </c>
      <c r="UZ20" s="227" t="s">
        <v>635</v>
      </c>
      <c r="VA20" s="143" t="s">
        <v>635</v>
      </c>
      <c r="VB20" s="143" t="s">
        <v>635</v>
      </c>
      <c r="VC20" s="143" t="s">
        <v>635</v>
      </c>
      <c r="VD20" s="143" t="s">
        <v>635</v>
      </c>
      <c r="VE20" s="143" t="s">
        <v>635</v>
      </c>
      <c r="VF20" s="143" t="s">
        <v>635</v>
      </c>
      <c r="VG20" s="143" t="s">
        <v>635</v>
      </c>
      <c r="VH20" s="143" t="s">
        <v>635</v>
      </c>
      <c r="VI20" s="222" t="s">
        <v>635</v>
      </c>
      <c r="VJ20" s="128" t="s">
        <v>635</v>
      </c>
      <c r="VK20" s="128" t="s">
        <v>635</v>
      </c>
      <c r="VL20" s="128" t="s">
        <v>635</v>
      </c>
      <c r="VM20" s="128" t="s">
        <v>635</v>
      </c>
      <c r="VN20" s="128" t="s">
        <v>635</v>
      </c>
      <c r="VO20" s="128" t="s">
        <v>635</v>
      </c>
      <c r="VP20" s="128" t="s">
        <v>635</v>
      </c>
      <c r="VQ20" s="128" t="s">
        <v>635</v>
      </c>
      <c r="VR20" s="227" t="s">
        <v>635</v>
      </c>
      <c r="VS20" s="143">
        <v>0</v>
      </c>
      <c r="VT20" s="143">
        <v>0</v>
      </c>
      <c r="VU20" s="143">
        <v>1</v>
      </c>
      <c r="VV20" s="143">
        <v>0</v>
      </c>
      <c r="VW20" s="143">
        <v>0</v>
      </c>
      <c r="VX20" s="143">
        <v>0</v>
      </c>
      <c r="VY20" s="143">
        <v>0</v>
      </c>
      <c r="VZ20" s="143">
        <v>0</v>
      </c>
      <c r="WA20" s="222">
        <f>SUBTOTAL(9,VS20:VZ20)</f>
        <v>1</v>
      </c>
      <c r="WB20" s="128" t="s">
        <v>635</v>
      </c>
      <c r="WC20" s="128" t="s">
        <v>635</v>
      </c>
      <c r="WD20" s="128" t="s">
        <v>635</v>
      </c>
      <c r="WE20" s="128" t="s">
        <v>635</v>
      </c>
      <c r="WF20" s="128" t="s">
        <v>635</v>
      </c>
      <c r="WG20" s="128" t="s">
        <v>635</v>
      </c>
      <c r="WH20" s="128" t="s">
        <v>635</v>
      </c>
      <c r="WI20" s="128" t="s">
        <v>635</v>
      </c>
      <c r="WJ20" s="227" t="s">
        <v>635</v>
      </c>
      <c r="WK20" s="143">
        <v>0</v>
      </c>
      <c r="WL20" s="143">
        <v>0</v>
      </c>
      <c r="WM20" s="143">
        <v>1</v>
      </c>
      <c r="WN20" s="143">
        <v>0</v>
      </c>
      <c r="WO20" s="143">
        <v>0</v>
      </c>
      <c r="WP20" s="143">
        <v>0</v>
      </c>
      <c r="WQ20" s="143">
        <v>0</v>
      </c>
      <c r="WR20" s="143">
        <v>0</v>
      </c>
      <c r="WS20" s="222">
        <f>SUBTOTAL(9,WK20:WR20)</f>
        <v>1</v>
      </c>
      <c r="WT20" s="128" t="s">
        <v>635</v>
      </c>
      <c r="WU20" s="128" t="s">
        <v>635</v>
      </c>
      <c r="WV20" s="128" t="s">
        <v>635</v>
      </c>
      <c r="WW20" s="128" t="s">
        <v>635</v>
      </c>
      <c r="WX20" s="128" t="s">
        <v>635</v>
      </c>
      <c r="WY20" s="128" t="s">
        <v>635</v>
      </c>
      <c r="WZ20" s="128" t="s">
        <v>635</v>
      </c>
      <c r="XA20" s="128" t="s">
        <v>635</v>
      </c>
      <c r="XB20" s="227" t="s">
        <v>635</v>
      </c>
      <c r="XC20" s="214" t="s">
        <v>665</v>
      </c>
      <c r="XD20" s="214" t="s">
        <v>666</v>
      </c>
      <c r="XE20" s="214" t="s">
        <v>635</v>
      </c>
      <c r="XF20" s="217" t="s">
        <v>635</v>
      </c>
      <c r="XG20" s="214" t="s">
        <v>672</v>
      </c>
      <c r="XH20" s="214" t="s">
        <v>635</v>
      </c>
      <c r="XI20" s="214" t="s">
        <v>635</v>
      </c>
      <c r="XJ20" s="214" t="s">
        <v>635</v>
      </c>
      <c r="XK20" s="214" t="s">
        <v>635</v>
      </c>
      <c r="XL20" s="214" t="s">
        <v>635</v>
      </c>
      <c r="XM20" s="214" t="s">
        <v>667</v>
      </c>
      <c r="XN20" s="214" t="s">
        <v>668</v>
      </c>
      <c r="XO20" s="214" t="s">
        <v>670</v>
      </c>
      <c r="XP20" s="214" t="s">
        <v>671</v>
      </c>
      <c r="XQ20" s="214" t="s">
        <v>672</v>
      </c>
      <c r="XR20" s="214" t="s">
        <v>673</v>
      </c>
      <c r="XS20" s="214" t="s">
        <v>635</v>
      </c>
      <c r="XT20" s="214" t="s">
        <v>635</v>
      </c>
      <c r="XU20" s="128" t="s">
        <v>635</v>
      </c>
      <c r="XV20" s="128" t="s">
        <v>635</v>
      </c>
      <c r="XW20" s="128" t="s">
        <v>635</v>
      </c>
      <c r="XX20" s="128" t="s">
        <v>635</v>
      </c>
      <c r="XY20" s="128" t="s">
        <v>635</v>
      </c>
      <c r="XZ20" s="128" t="s">
        <v>635</v>
      </c>
      <c r="YA20" s="128" t="s">
        <v>635</v>
      </c>
      <c r="YB20" s="128" t="s">
        <v>635</v>
      </c>
      <c r="YC20" s="128" t="s">
        <v>635</v>
      </c>
      <c r="YD20" s="128" t="s">
        <v>635</v>
      </c>
      <c r="YE20" s="128" t="s">
        <v>635</v>
      </c>
      <c r="YF20" s="128" t="s">
        <v>635</v>
      </c>
      <c r="YG20" s="128" t="s">
        <v>635</v>
      </c>
      <c r="YH20" s="217" t="s">
        <v>635</v>
      </c>
      <c r="YI20" s="217" t="s">
        <v>635</v>
      </c>
      <c r="YJ20" s="217" t="s">
        <v>635</v>
      </c>
      <c r="YK20" s="214" t="s">
        <v>635</v>
      </c>
      <c r="YL20" s="214" t="s">
        <v>635</v>
      </c>
      <c r="YM20" s="214" t="s">
        <v>635</v>
      </c>
      <c r="YN20" s="214" t="s">
        <v>635</v>
      </c>
      <c r="YO20" s="214" t="s">
        <v>635</v>
      </c>
      <c r="YP20" s="214" t="s">
        <v>635</v>
      </c>
      <c r="YQ20" s="214" t="s">
        <v>635</v>
      </c>
      <c r="YR20" s="214" t="s">
        <v>635</v>
      </c>
      <c r="YS20" s="214" t="s">
        <v>635</v>
      </c>
      <c r="YT20" s="214" t="s">
        <v>635</v>
      </c>
      <c r="YU20" s="214" t="s">
        <v>635</v>
      </c>
      <c r="YV20" s="214" t="s">
        <v>635</v>
      </c>
      <c r="YW20" s="214" t="s">
        <v>635</v>
      </c>
      <c r="YX20" s="214" t="s">
        <v>635</v>
      </c>
      <c r="YY20" s="214" t="s">
        <v>635</v>
      </c>
      <c r="YZ20" s="214" t="s">
        <v>674</v>
      </c>
      <c r="ZA20" s="214" t="s">
        <v>635</v>
      </c>
      <c r="ZB20" s="128" t="s">
        <v>635</v>
      </c>
      <c r="ZC20" s="128" t="s">
        <v>635</v>
      </c>
      <c r="ZD20" s="128" t="s">
        <v>635</v>
      </c>
      <c r="ZE20" s="128" t="s">
        <v>635</v>
      </c>
      <c r="ZF20" s="128" t="s">
        <v>635</v>
      </c>
      <c r="ZG20" s="128" t="s">
        <v>675</v>
      </c>
      <c r="ZH20" s="128" t="s">
        <v>635</v>
      </c>
      <c r="ZI20" s="128" t="s">
        <v>635</v>
      </c>
      <c r="ZJ20" s="128" t="s">
        <v>635</v>
      </c>
      <c r="ZK20" s="128" t="s">
        <v>635</v>
      </c>
      <c r="ZL20" s="128" t="s">
        <v>635</v>
      </c>
      <c r="ZM20" s="128" t="s">
        <v>635</v>
      </c>
      <c r="ZN20" s="128" t="s">
        <v>635</v>
      </c>
      <c r="ZO20" s="128" t="s">
        <v>635</v>
      </c>
      <c r="ZP20" s="128" t="s">
        <v>635</v>
      </c>
      <c r="ZQ20" s="128" t="s">
        <v>635</v>
      </c>
      <c r="ZR20" s="128" t="s">
        <v>635</v>
      </c>
      <c r="ZS20" s="128" t="s">
        <v>635</v>
      </c>
      <c r="ZT20" s="128" t="s">
        <v>635</v>
      </c>
      <c r="ZU20" s="128">
        <v>3</v>
      </c>
      <c r="ZV20" s="128" t="s">
        <v>635</v>
      </c>
      <c r="ZW20" s="128" t="s">
        <v>635</v>
      </c>
      <c r="ZX20" s="128">
        <v>1</v>
      </c>
      <c r="ZY20" s="128" t="s">
        <v>635</v>
      </c>
      <c r="ZZ20" s="128" t="s">
        <v>635</v>
      </c>
      <c r="AAA20" s="128" t="s">
        <v>635</v>
      </c>
      <c r="AAB20" s="128" t="s">
        <v>635</v>
      </c>
      <c r="AAC20" s="128" t="s">
        <v>635</v>
      </c>
      <c r="AAD20" s="128" t="s">
        <v>635</v>
      </c>
      <c r="AAE20" s="219" t="s">
        <v>635</v>
      </c>
      <c r="AAF20" s="128">
        <v>2</v>
      </c>
      <c r="AAG20" s="128" t="s">
        <v>635</v>
      </c>
      <c r="AAH20" s="128" t="s">
        <v>635</v>
      </c>
      <c r="AAI20" s="128" t="s">
        <v>635</v>
      </c>
      <c r="AAJ20" s="128">
        <v>2</v>
      </c>
      <c r="AAK20" s="128" t="s">
        <v>635</v>
      </c>
      <c r="AAL20" s="128" t="s">
        <v>635</v>
      </c>
      <c r="AAM20" s="128" t="s">
        <v>635</v>
      </c>
      <c r="AAN20" s="128">
        <v>3</v>
      </c>
      <c r="AAO20" s="128">
        <v>3</v>
      </c>
      <c r="AAP20" s="128" t="s">
        <v>635</v>
      </c>
      <c r="AAQ20" s="128" t="s">
        <v>635</v>
      </c>
      <c r="AAR20" s="128">
        <v>2</v>
      </c>
      <c r="AAS20" s="128" t="s">
        <v>635</v>
      </c>
      <c r="AAT20" s="128" t="s">
        <v>635</v>
      </c>
      <c r="AAU20" s="128" t="s">
        <v>635</v>
      </c>
      <c r="AAV20" s="128" t="s">
        <v>635</v>
      </c>
      <c r="AAW20" s="128" t="s">
        <v>635</v>
      </c>
      <c r="AAX20" s="128" t="s">
        <v>635</v>
      </c>
      <c r="AAY20" s="128" t="s">
        <v>635</v>
      </c>
      <c r="AAZ20" s="128" t="s">
        <v>632</v>
      </c>
      <c r="ABA20" s="214" t="s">
        <v>679</v>
      </c>
      <c r="ABB20" s="214" t="s">
        <v>786</v>
      </c>
      <c r="ABC20" s="214" t="s">
        <v>809</v>
      </c>
      <c r="ABD20" s="214" t="s">
        <v>635</v>
      </c>
      <c r="ABE20" s="214" t="s">
        <v>635</v>
      </c>
      <c r="ABF20" s="128" t="s">
        <v>635</v>
      </c>
      <c r="ABG20" s="228">
        <v>25000</v>
      </c>
      <c r="ABH20" s="214" t="s">
        <v>754</v>
      </c>
      <c r="ABI20" s="214" t="s">
        <v>716</v>
      </c>
      <c r="ABJ20" s="214" t="s">
        <v>810</v>
      </c>
      <c r="ABK20" s="214" t="s">
        <v>635</v>
      </c>
      <c r="ABL20" s="128" t="s">
        <v>635</v>
      </c>
      <c r="ABM20" s="128" t="s">
        <v>635</v>
      </c>
      <c r="ABN20" s="128" t="s">
        <v>635</v>
      </c>
      <c r="ABO20" s="214" t="s">
        <v>635</v>
      </c>
      <c r="ABP20" s="214" t="s">
        <v>682</v>
      </c>
      <c r="ABQ20" s="214" t="s">
        <v>811</v>
      </c>
      <c r="ABR20" s="214" t="s">
        <v>635</v>
      </c>
      <c r="ABS20" s="128" t="s">
        <v>632</v>
      </c>
      <c r="ABT20" s="128" t="s">
        <v>632</v>
      </c>
      <c r="ABU20" s="214" t="s">
        <v>789</v>
      </c>
      <c r="ABV20" s="214" t="s">
        <v>790</v>
      </c>
      <c r="ABW20" s="214" t="s">
        <v>635</v>
      </c>
      <c r="ABX20" s="214" t="s">
        <v>635</v>
      </c>
      <c r="ABY20" s="214" t="s">
        <v>635</v>
      </c>
      <c r="ABZ20" s="214" t="s">
        <v>635</v>
      </c>
      <c r="ACA20" s="214" t="s">
        <v>635</v>
      </c>
      <c r="ACB20" s="214" t="s">
        <v>626</v>
      </c>
      <c r="ACC20" s="214" t="s">
        <v>632</v>
      </c>
      <c r="ACD20" s="214" t="s">
        <v>685</v>
      </c>
      <c r="ACE20" s="214" t="s">
        <v>635</v>
      </c>
      <c r="ACF20" s="214" t="s">
        <v>635</v>
      </c>
      <c r="ACG20" s="214" t="s">
        <v>635</v>
      </c>
      <c r="ACH20" s="214" t="s">
        <v>812</v>
      </c>
      <c r="ACI20" s="214" t="s">
        <v>813</v>
      </c>
      <c r="ACJ20" s="214" t="s">
        <v>814</v>
      </c>
    </row>
    <row r="21" spans="1:764" ht="15" customHeight="1">
      <c r="A21">
        <v>6</v>
      </c>
      <c r="B21" s="97" t="s">
        <v>815</v>
      </c>
      <c r="C21" s="97" t="s">
        <v>816</v>
      </c>
      <c r="D21" s="97" t="s">
        <v>817</v>
      </c>
      <c r="E21" s="97" t="s">
        <v>818</v>
      </c>
      <c r="F21" s="98" t="s">
        <v>819</v>
      </c>
      <c r="G21" s="98" t="s">
        <v>820</v>
      </c>
      <c r="H21" s="99">
        <v>36.602654999999999</v>
      </c>
      <c r="I21" s="99">
        <v>-0.86265099999999995</v>
      </c>
      <c r="J21" s="98" t="s">
        <v>821</v>
      </c>
      <c r="K21" s="98" t="s">
        <v>822</v>
      </c>
      <c r="L21" s="98" t="s">
        <v>823</v>
      </c>
      <c r="M21" s="100" t="s">
        <v>824</v>
      </c>
      <c r="N21" s="101">
        <v>718520648</v>
      </c>
      <c r="O21" s="102">
        <v>727269294</v>
      </c>
      <c r="P21" s="100">
        <v>-0.86151800000000001</v>
      </c>
      <c r="Q21" s="100">
        <v>36.604548000000001</v>
      </c>
      <c r="R21" s="100">
        <v>2709.9</v>
      </c>
      <c r="S21" s="102">
        <v>4.4000000000000004</v>
      </c>
      <c r="T21" s="103" t="s">
        <v>626</v>
      </c>
      <c r="U21" s="97" t="s">
        <v>627</v>
      </c>
      <c r="V21" s="97" t="s">
        <v>628</v>
      </c>
      <c r="W21" s="97" t="s">
        <v>629</v>
      </c>
      <c r="X21" s="97" t="s">
        <v>825</v>
      </c>
      <c r="Y21" s="97" t="s">
        <v>770</v>
      </c>
      <c r="Z21" s="103" t="s">
        <v>632</v>
      </c>
      <c r="AA21" s="104" t="s">
        <v>633</v>
      </c>
      <c r="AB21" s="104" t="s">
        <v>634</v>
      </c>
      <c r="AC21" s="104" t="s">
        <v>635</v>
      </c>
      <c r="AD21" s="104" t="s">
        <v>635</v>
      </c>
      <c r="AE21" s="104" t="s">
        <v>635</v>
      </c>
      <c r="AF21" s="103">
        <v>6</v>
      </c>
      <c r="AG21" s="103">
        <v>4</v>
      </c>
      <c r="AH21" s="97" t="s">
        <v>636</v>
      </c>
      <c r="AI21" s="97" t="s">
        <v>638</v>
      </c>
      <c r="AJ21" s="97" t="s">
        <v>639</v>
      </c>
      <c r="AK21" s="97" t="s">
        <v>635</v>
      </c>
      <c r="AL21" s="105" t="s">
        <v>640</v>
      </c>
      <c r="AM21" s="106" t="s">
        <v>641</v>
      </c>
      <c r="AN21" s="106" t="s">
        <v>702</v>
      </c>
      <c r="AO21" s="106" t="s">
        <v>635</v>
      </c>
      <c r="AP21" s="97" t="s">
        <v>642</v>
      </c>
      <c r="AQ21" s="97" t="s">
        <v>642</v>
      </c>
      <c r="AR21" s="103" t="s">
        <v>635</v>
      </c>
      <c r="AS21" s="107" t="s">
        <v>642</v>
      </c>
      <c r="AT21" s="103" t="s">
        <v>635</v>
      </c>
      <c r="AU21" s="103" t="s">
        <v>635</v>
      </c>
      <c r="AV21" s="106" t="s">
        <v>632</v>
      </c>
      <c r="AW21" s="105" t="s">
        <v>640</v>
      </c>
      <c r="AX21" s="103" t="s">
        <v>641</v>
      </c>
      <c r="AY21" s="106" t="s">
        <v>635</v>
      </c>
      <c r="AZ21" s="107" t="s">
        <v>635</v>
      </c>
      <c r="BA21" s="105" t="s">
        <v>702</v>
      </c>
      <c r="BB21" s="107" t="s">
        <v>640</v>
      </c>
      <c r="BC21" s="106" t="s">
        <v>640</v>
      </c>
      <c r="BD21" s="103" t="s">
        <v>702</v>
      </c>
      <c r="BE21" s="106" t="s">
        <v>626</v>
      </c>
      <c r="BF21" s="103" t="s">
        <v>635</v>
      </c>
      <c r="BG21" s="103" t="s">
        <v>635</v>
      </c>
      <c r="BH21" s="103" t="s">
        <v>635</v>
      </c>
      <c r="BI21" s="97" t="s">
        <v>640</v>
      </c>
      <c r="BJ21" s="108" t="s">
        <v>733</v>
      </c>
      <c r="BK21" s="108" t="s">
        <v>826</v>
      </c>
      <c r="BL21" s="108" t="s">
        <v>635</v>
      </c>
      <c r="BM21" s="108" t="s">
        <v>635</v>
      </c>
      <c r="BN21" s="108" t="s">
        <v>635</v>
      </c>
      <c r="BO21" s="103" t="s">
        <v>632</v>
      </c>
      <c r="BP21" s="103" t="s">
        <v>641</v>
      </c>
      <c r="BQ21" s="103" t="s">
        <v>702</v>
      </c>
      <c r="BR21" s="109" t="s">
        <v>775</v>
      </c>
      <c r="BS21" s="109" t="s">
        <v>635</v>
      </c>
      <c r="BT21" s="110" t="s">
        <v>635</v>
      </c>
      <c r="BU21" s="110" t="s">
        <v>635</v>
      </c>
      <c r="BV21" s="109" t="s">
        <v>635</v>
      </c>
      <c r="BW21" s="97" t="s">
        <v>646</v>
      </c>
      <c r="BX21" s="97" t="s">
        <v>2462</v>
      </c>
      <c r="BY21" s="97" t="s">
        <v>827</v>
      </c>
      <c r="BZ21" s="97" t="s">
        <v>779</v>
      </c>
      <c r="CA21" s="111" t="s">
        <v>706</v>
      </c>
      <c r="CB21" s="111" t="s">
        <v>737</v>
      </c>
      <c r="CC21" s="111" t="s">
        <v>635</v>
      </c>
      <c r="CD21" s="106" t="s">
        <v>635</v>
      </c>
      <c r="CE21" s="111" t="s">
        <v>635</v>
      </c>
      <c r="CF21" s="103">
        <v>2</v>
      </c>
      <c r="CG21" s="103">
        <v>6</v>
      </c>
      <c r="CH21" s="112" t="s">
        <v>649</v>
      </c>
      <c r="CI21" s="113" t="s">
        <v>635</v>
      </c>
      <c r="CJ21" s="113" t="s">
        <v>635</v>
      </c>
      <c r="CK21" s="113" t="s">
        <v>635</v>
      </c>
      <c r="CL21" s="103">
        <v>12</v>
      </c>
      <c r="CM21" s="114">
        <v>600</v>
      </c>
      <c r="CN21" s="103" t="s">
        <v>635</v>
      </c>
      <c r="CO21" s="106" t="s">
        <v>635</v>
      </c>
      <c r="CP21" s="103">
        <v>0.2</v>
      </c>
      <c r="CQ21" s="106">
        <v>300</v>
      </c>
      <c r="CR21" s="103" t="s">
        <v>635</v>
      </c>
      <c r="CS21" s="106" t="s">
        <v>635</v>
      </c>
      <c r="CT21" s="103" t="s">
        <v>635</v>
      </c>
      <c r="CU21" s="106" t="s">
        <v>635</v>
      </c>
      <c r="CV21" s="103" t="s">
        <v>635</v>
      </c>
      <c r="CW21" s="103" t="s">
        <v>635</v>
      </c>
      <c r="CX21" s="111" t="s">
        <v>651</v>
      </c>
      <c r="CY21" s="106" t="s">
        <v>635</v>
      </c>
      <c r="CZ21" s="115">
        <v>0</v>
      </c>
      <c r="DA21" s="115">
        <v>1</v>
      </c>
      <c r="DB21" s="116">
        <f t="shared" si="11"/>
        <v>1</v>
      </c>
      <c r="DC21" s="117" t="s">
        <v>635</v>
      </c>
      <c r="DD21" s="118" t="s">
        <v>635</v>
      </c>
      <c r="DE21" s="118" t="s">
        <v>635</v>
      </c>
      <c r="DF21" s="118" t="s">
        <v>635</v>
      </c>
      <c r="DG21" s="119" t="s">
        <v>635</v>
      </c>
      <c r="DH21" s="106" t="s">
        <v>635</v>
      </c>
      <c r="DI21" s="106" t="s">
        <v>635</v>
      </c>
      <c r="DJ21" s="121" t="s">
        <v>635</v>
      </c>
      <c r="DK21" s="122" t="s">
        <v>635</v>
      </c>
      <c r="DL21" s="123" t="s">
        <v>635</v>
      </c>
      <c r="DM21" s="123" t="s">
        <v>635</v>
      </c>
      <c r="DN21" s="124" t="s">
        <v>635</v>
      </c>
      <c r="DO21" s="124" t="s">
        <v>635</v>
      </c>
      <c r="DP21" s="124" t="s">
        <v>635</v>
      </c>
      <c r="DQ21" s="125" t="s">
        <v>635</v>
      </c>
      <c r="DR21" s="125" t="s">
        <v>635</v>
      </c>
      <c r="DS21" s="125" t="s">
        <v>635</v>
      </c>
      <c r="DT21" s="106" t="s">
        <v>635</v>
      </c>
      <c r="DU21" s="106" t="s">
        <v>635</v>
      </c>
      <c r="DV21" s="106" t="s">
        <v>635</v>
      </c>
      <c r="DW21" s="126" t="s">
        <v>635</v>
      </c>
      <c r="DX21" s="126" t="s">
        <v>635</v>
      </c>
      <c r="DY21" s="126" t="s">
        <v>635</v>
      </c>
      <c r="DZ21" s="97" t="s">
        <v>635</v>
      </c>
      <c r="EA21" s="103" t="s">
        <v>626</v>
      </c>
      <c r="EB21" s="97" t="s">
        <v>635</v>
      </c>
      <c r="EC21" s="103" t="s">
        <v>632</v>
      </c>
      <c r="ED21" s="107" t="s">
        <v>828</v>
      </c>
      <c r="EE21" s="97" t="s">
        <v>741</v>
      </c>
      <c r="EF21" s="127" t="s">
        <v>651</v>
      </c>
      <c r="EG21" s="127" t="s">
        <v>635</v>
      </c>
      <c r="EH21" s="103" t="s">
        <v>651</v>
      </c>
      <c r="EI21" s="97" t="s">
        <v>640</v>
      </c>
      <c r="EJ21" s="97" t="s">
        <v>640</v>
      </c>
      <c r="EK21" s="122" t="s">
        <v>635</v>
      </c>
      <c r="EL21" s="122" t="s">
        <v>635</v>
      </c>
      <c r="EM21" s="122" t="s">
        <v>635</v>
      </c>
      <c r="EN21" s="122" t="s">
        <v>635</v>
      </c>
      <c r="EO21" s="128" t="s">
        <v>635</v>
      </c>
      <c r="EP21" s="128" t="s">
        <v>635</v>
      </c>
      <c r="EQ21" s="128" t="s">
        <v>635</v>
      </c>
      <c r="ER21" s="128" t="s">
        <v>635</v>
      </c>
      <c r="ES21" s="129" t="s">
        <v>635</v>
      </c>
      <c r="ET21" s="129" t="s">
        <v>635</v>
      </c>
      <c r="EU21" s="129" t="s">
        <v>635</v>
      </c>
      <c r="EV21" s="129" t="s">
        <v>635</v>
      </c>
      <c r="EW21" s="97" t="s">
        <v>654</v>
      </c>
      <c r="EX21" s="97" t="s">
        <v>654</v>
      </c>
      <c r="EY21" s="103" t="s">
        <v>805</v>
      </c>
      <c r="EZ21" s="107" t="s">
        <v>829</v>
      </c>
      <c r="FA21" s="97" t="s">
        <v>635</v>
      </c>
      <c r="FB21" s="130" t="s">
        <v>656</v>
      </c>
      <c r="FC21" s="130" t="s">
        <v>635</v>
      </c>
      <c r="FD21" s="131" t="s">
        <v>635</v>
      </c>
      <c r="FE21" s="131" t="s">
        <v>635</v>
      </c>
      <c r="FF21" s="131" t="s">
        <v>635</v>
      </c>
      <c r="FG21" s="131" t="s">
        <v>635</v>
      </c>
      <c r="FH21" s="131" t="s">
        <v>635</v>
      </c>
      <c r="FI21" s="132">
        <v>2</v>
      </c>
      <c r="FJ21" s="133" t="s">
        <v>635</v>
      </c>
      <c r="FK21" s="103" t="s">
        <v>635</v>
      </c>
      <c r="FL21" s="134" t="s">
        <v>635</v>
      </c>
      <c r="FM21" s="135" t="s">
        <v>635</v>
      </c>
      <c r="FN21" s="135" t="s">
        <v>635</v>
      </c>
      <c r="FO21" s="135" t="s">
        <v>635</v>
      </c>
      <c r="FP21" s="103" t="s">
        <v>635</v>
      </c>
      <c r="FQ21" s="132">
        <v>50</v>
      </c>
      <c r="FR21" s="133" t="s">
        <v>635</v>
      </c>
      <c r="FS21" s="103" t="s">
        <v>635</v>
      </c>
      <c r="FT21" s="134" t="s">
        <v>635</v>
      </c>
      <c r="FU21" s="135" t="s">
        <v>635</v>
      </c>
      <c r="FV21" s="135" t="s">
        <v>635</v>
      </c>
      <c r="FW21" s="131" t="s">
        <v>635</v>
      </c>
      <c r="FX21" s="103" t="s">
        <v>635</v>
      </c>
      <c r="FY21" s="100" t="s">
        <v>658</v>
      </c>
      <c r="FZ21" s="102" t="s">
        <v>635</v>
      </c>
      <c r="GA21" s="102">
        <v>0</v>
      </c>
      <c r="GB21" s="102">
        <v>24</v>
      </c>
      <c r="GC21" s="136" t="s">
        <v>658</v>
      </c>
      <c r="GD21" s="137" t="s">
        <v>635</v>
      </c>
      <c r="GE21" s="137">
        <v>0</v>
      </c>
      <c r="GF21" s="137">
        <v>24</v>
      </c>
      <c r="GG21" s="125" t="s">
        <v>635</v>
      </c>
      <c r="GH21" s="125" t="s">
        <v>635</v>
      </c>
      <c r="GI21" s="125" t="s">
        <v>635</v>
      </c>
      <c r="GJ21" s="125" t="s">
        <v>635</v>
      </c>
      <c r="GK21" s="122" t="s">
        <v>635</v>
      </c>
      <c r="GL21" s="122" t="s">
        <v>635</v>
      </c>
      <c r="GM21" s="122" t="s">
        <v>635</v>
      </c>
      <c r="GN21" s="122" t="s">
        <v>635</v>
      </c>
      <c r="GO21" s="135" t="s">
        <v>635</v>
      </c>
      <c r="GP21" s="135" t="s">
        <v>635</v>
      </c>
      <c r="GQ21" s="135" t="s">
        <v>635</v>
      </c>
      <c r="GR21" s="134" t="s">
        <v>635</v>
      </c>
      <c r="GS21" s="134" t="s">
        <v>635</v>
      </c>
      <c r="GT21" s="134" t="s">
        <v>635</v>
      </c>
      <c r="GU21" s="126" t="s">
        <v>635</v>
      </c>
      <c r="GV21" s="126" t="s">
        <v>635</v>
      </c>
      <c r="GW21" s="126" t="s">
        <v>635</v>
      </c>
      <c r="GX21" s="145" t="s">
        <v>635</v>
      </c>
      <c r="GY21" s="145" t="s">
        <v>635</v>
      </c>
      <c r="GZ21" s="145" t="s">
        <v>635</v>
      </c>
      <c r="HA21" s="139" t="s">
        <v>635</v>
      </c>
      <c r="HB21" s="140" t="s">
        <v>635</v>
      </c>
      <c r="HC21" s="123" t="s">
        <v>635</v>
      </c>
      <c r="HD21" s="123" t="s">
        <v>635</v>
      </c>
      <c r="HE21" s="127" t="s">
        <v>635</v>
      </c>
      <c r="HF21" s="131" t="s">
        <v>635</v>
      </c>
      <c r="HG21" s="131" t="s">
        <v>635</v>
      </c>
      <c r="HH21" s="131" t="s">
        <v>635</v>
      </c>
      <c r="HI21" s="141" t="s">
        <v>635</v>
      </c>
      <c r="HJ21" s="141" t="s">
        <v>635</v>
      </c>
      <c r="HK21" s="141" t="s">
        <v>635</v>
      </c>
      <c r="HL21" s="141" t="s">
        <v>635</v>
      </c>
      <c r="HM21" s="131" t="s">
        <v>635</v>
      </c>
      <c r="HN21" s="131" t="s">
        <v>635</v>
      </c>
      <c r="HO21" s="131" t="s">
        <v>635</v>
      </c>
      <c r="HP21" s="131" t="s">
        <v>635</v>
      </c>
      <c r="HQ21" s="106" t="s">
        <v>635</v>
      </c>
      <c r="HR21" s="106" t="s">
        <v>635</v>
      </c>
      <c r="HS21" s="106" t="s">
        <v>635</v>
      </c>
      <c r="HT21" s="106" t="s">
        <v>635</v>
      </c>
      <c r="HU21" s="132" t="s">
        <v>635</v>
      </c>
      <c r="HV21" s="132" t="s">
        <v>635</v>
      </c>
      <c r="HW21" s="132" t="s">
        <v>635</v>
      </c>
      <c r="HX21" s="132" t="s">
        <v>635</v>
      </c>
      <c r="HY21" s="118" t="s">
        <v>635</v>
      </c>
      <c r="HZ21" s="118" t="s">
        <v>635</v>
      </c>
      <c r="IA21" s="118" t="s">
        <v>635</v>
      </c>
      <c r="IB21" s="118" t="s">
        <v>635</v>
      </c>
      <c r="IC21" s="125" t="s">
        <v>635</v>
      </c>
      <c r="ID21" s="125" t="s">
        <v>635</v>
      </c>
      <c r="IE21" s="125" t="s">
        <v>635</v>
      </c>
      <c r="IF21" s="125" t="s">
        <v>635</v>
      </c>
      <c r="IG21" s="105" t="s">
        <v>659</v>
      </c>
      <c r="IH21" s="105" t="s">
        <v>660</v>
      </c>
      <c r="II21" s="105" t="s">
        <v>830</v>
      </c>
      <c r="IJ21" s="105" t="s">
        <v>831</v>
      </c>
      <c r="IK21" s="105" t="s">
        <v>635</v>
      </c>
      <c r="IL21" s="105" t="s">
        <v>635</v>
      </c>
      <c r="IM21" s="105" t="s">
        <v>635</v>
      </c>
      <c r="IN21" s="105" t="s">
        <v>635</v>
      </c>
      <c r="IO21" s="105" t="s">
        <v>635</v>
      </c>
      <c r="IP21" s="103">
        <v>4</v>
      </c>
      <c r="IQ21" s="102" t="s">
        <v>635</v>
      </c>
      <c r="IR21" s="102" t="s">
        <v>635</v>
      </c>
      <c r="IS21" s="142" t="s">
        <v>635</v>
      </c>
      <c r="IT21" s="142" t="s">
        <v>635</v>
      </c>
      <c r="IU21" s="128" t="s">
        <v>635</v>
      </c>
      <c r="IV21" s="128" t="s">
        <v>635</v>
      </c>
      <c r="IW21" s="143" t="s">
        <v>635</v>
      </c>
      <c r="IX21" s="143" t="s">
        <v>635</v>
      </c>
      <c r="IY21" s="124" t="s">
        <v>635</v>
      </c>
      <c r="IZ21" s="124" t="s">
        <v>635</v>
      </c>
      <c r="JA21" s="124" t="s">
        <v>635</v>
      </c>
      <c r="JB21" s="123" t="s">
        <v>635</v>
      </c>
      <c r="JC21" s="123" t="s">
        <v>635</v>
      </c>
      <c r="JD21" s="123" t="s">
        <v>635</v>
      </c>
      <c r="JE21" s="144" t="s">
        <v>635</v>
      </c>
      <c r="JF21" s="144" t="s">
        <v>635</v>
      </c>
      <c r="JG21" s="144" t="s">
        <v>635</v>
      </c>
      <c r="JH21" s="141" t="s">
        <v>635</v>
      </c>
      <c r="JI21" s="141" t="s">
        <v>635</v>
      </c>
      <c r="JJ21" s="141" t="s">
        <v>635</v>
      </c>
      <c r="JK21" s="144" t="s">
        <v>635</v>
      </c>
      <c r="JL21" s="144" t="s">
        <v>635</v>
      </c>
      <c r="JM21" s="144" t="s">
        <v>635</v>
      </c>
      <c r="JN21" s="135" t="s">
        <v>635</v>
      </c>
      <c r="JO21" s="135" t="s">
        <v>635</v>
      </c>
      <c r="JP21" s="135" t="s">
        <v>635</v>
      </c>
      <c r="JQ21" s="144" t="s">
        <v>635</v>
      </c>
      <c r="JR21" s="144" t="s">
        <v>635</v>
      </c>
      <c r="JS21" s="144" t="s">
        <v>635</v>
      </c>
      <c r="JT21" s="144" t="s">
        <v>635</v>
      </c>
      <c r="JU21" s="145" t="s">
        <v>635</v>
      </c>
      <c r="JV21" s="145" t="s">
        <v>635</v>
      </c>
      <c r="JW21" s="145" t="s">
        <v>635</v>
      </c>
      <c r="JX21" s="145" t="s">
        <v>635</v>
      </c>
      <c r="JY21" s="141" t="s">
        <v>635</v>
      </c>
      <c r="JZ21" s="141" t="s">
        <v>635</v>
      </c>
      <c r="KA21" s="141" t="s">
        <v>635</v>
      </c>
      <c r="KB21" s="141" t="s">
        <v>635</v>
      </c>
      <c r="KC21" s="128" t="s">
        <v>635</v>
      </c>
      <c r="KD21" s="128" t="s">
        <v>635</v>
      </c>
      <c r="KE21" s="128" t="s">
        <v>635</v>
      </c>
      <c r="KF21" s="128" t="s">
        <v>635</v>
      </c>
      <c r="KG21" s="146" t="s">
        <v>635</v>
      </c>
      <c r="KH21" s="146" t="s">
        <v>635</v>
      </c>
      <c r="KI21" s="146" t="s">
        <v>635</v>
      </c>
      <c r="KJ21" s="146" t="s">
        <v>635</v>
      </c>
      <c r="KK21" s="147" t="s">
        <v>635</v>
      </c>
      <c r="KL21" s="147" t="s">
        <v>635</v>
      </c>
      <c r="KM21" s="147" t="s">
        <v>635</v>
      </c>
      <c r="KN21" s="147" t="s">
        <v>635</v>
      </c>
      <c r="KO21" s="148" t="s">
        <v>635</v>
      </c>
      <c r="KP21" s="148" t="s">
        <v>635</v>
      </c>
      <c r="KQ21" s="148" t="s">
        <v>635</v>
      </c>
      <c r="KR21" s="148" t="s">
        <v>635</v>
      </c>
      <c r="KS21" s="149" t="s">
        <v>635</v>
      </c>
      <c r="KT21" s="149" t="s">
        <v>635</v>
      </c>
      <c r="KU21" s="149" t="s">
        <v>635</v>
      </c>
      <c r="KV21" s="149" t="s">
        <v>635</v>
      </c>
      <c r="KW21" s="105" t="s">
        <v>748</v>
      </c>
      <c r="KX21" s="106" t="s">
        <v>635</v>
      </c>
      <c r="KY21" s="106" t="s">
        <v>635</v>
      </c>
      <c r="KZ21" s="150">
        <v>0</v>
      </c>
      <c r="LA21" s="150">
        <v>1</v>
      </c>
      <c r="LB21" s="150">
        <v>0</v>
      </c>
      <c r="LC21" s="150">
        <v>0</v>
      </c>
      <c r="LD21" s="150">
        <v>0</v>
      </c>
      <c r="LE21" s="150">
        <v>0</v>
      </c>
      <c r="LF21" s="150">
        <v>0</v>
      </c>
      <c r="LG21" s="150">
        <v>0</v>
      </c>
      <c r="LH21" s="151">
        <f t="shared" si="0"/>
        <v>1</v>
      </c>
      <c r="LI21" s="152">
        <v>0</v>
      </c>
      <c r="LJ21" s="152">
        <v>1</v>
      </c>
      <c r="LK21" s="152">
        <v>0</v>
      </c>
      <c r="LL21" s="152">
        <v>0</v>
      </c>
      <c r="LM21" s="152">
        <v>0</v>
      </c>
      <c r="LN21" s="152">
        <v>0</v>
      </c>
      <c r="LO21" s="152">
        <v>0</v>
      </c>
      <c r="LP21" s="152">
        <v>0</v>
      </c>
      <c r="LQ21" s="153">
        <f t="shared" si="1"/>
        <v>1</v>
      </c>
      <c r="LR21" s="142">
        <v>0</v>
      </c>
      <c r="LS21" s="142">
        <v>0</v>
      </c>
      <c r="LT21" s="142">
        <v>0</v>
      </c>
      <c r="LU21" s="142">
        <v>0</v>
      </c>
      <c r="LV21" s="142">
        <v>0</v>
      </c>
      <c r="LW21" s="142">
        <v>0</v>
      </c>
      <c r="LX21" s="142">
        <v>0</v>
      </c>
      <c r="LY21" s="142">
        <v>0</v>
      </c>
      <c r="LZ21" s="142">
        <v>0</v>
      </c>
      <c r="MA21" s="45" t="s">
        <v>635</v>
      </c>
      <c r="MB21" s="45" t="s">
        <v>635</v>
      </c>
      <c r="MC21" s="45" t="s">
        <v>635</v>
      </c>
      <c r="MD21" s="45" t="s">
        <v>635</v>
      </c>
      <c r="ME21" s="45" t="s">
        <v>635</v>
      </c>
      <c r="MF21" s="45" t="s">
        <v>635</v>
      </c>
      <c r="MG21" s="45" t="s">
        <v>635</v>
      </c>
      <c r="MH21" s="45" t="s">
        <v>635</v>
      </c>
      <c r="MI21" s="44" t="s">
        <v>635</v>
      </c>
      <c r="MJ21" s="155" t="s">
        <v>635</v>
      </c>
      <c r="MK21" s="155" t="s">
        <v>635</v>
      </c>
      <c r="ML21" s="155" t="s">
        <v>635</v>
      </c>
      <c r="MM21" s="155" t="s">
        <v>635</v>
      </c>
      <c r="MN21" s="155" t="s">
        <v>635</v>
      </c>
      <c r="MO21" s="155" t="s">
        <v>635</v>
      </c>
      <c r="MP21" s="155" t="s">
        <v>635</v>
      </c>
      <c r="MQ21" s="155" t="s">
        <v>635</v>
      </c>
      <c r="MR21" s="156" t="s">
        <v>635</v>
      </c>
      <c r="MS21" s="157" t="s">
        <v>635</v>
      </c>
      <c r="MT21" s="157" t="s">
        <v>635</v>
      </c>
      <c r="MU21" s="157" t="s">
        <v>635</v>
      </c>
      <c r="MV21" s="157" t="s">
        <v>635</v>
      </c>
      <c r="MW21" s="157" t="s">
        <v>635</v>
      </c>
      <c r="MX21" s="157" t="s">
        <v>635</v>
      </c>
      <c r="MY21" s="157" t="s">
        <v>635</v>
      </c>
      <c r="MZ21" s="157" t="s">
        <v>635</v>
      </c>
      <c r="NA21" s="157" t="s">
        <v>635</v>
      </c>
      <c r="NB21" s="158" t="s">
        <v>635</v>
      </c>
      <c r="NC21" s="158" t="s">
        <v>635</v>
      </c>
      <c r="ND21" s="158" t="s">
        <v>635</v>
      </c>
      <c r="NE21" s="158" t="s">
        <v>635</v>
      </c>
      <c r="NF21" s="158" t="s">
        <v>635</v>
      </c>
      <c r="NG21" s="158" t="s">
        <v>635</v>
      </c>
      <c r="NH21" s="158" t="s">
        <v>635</v>
      </c>
      <c r="NI21" s="158" t="s">
        <v>635</v>
      </c>
      <c r="NJ21" s="159" t="s">
        <v>635</v>
      </c>
      <c r="NK21" s="160" t="s">
        <v>635</v>
      </c>
      <c r="NL21" s="160" t="s">
        <v>635</v>
      </c>
      <c r="NM21" s="160" t="s">
        <v>635</v>
      </c>
      <c r="NN21" s="160" t="s">
        <v>635</v>
      </c>
      <c r="NO21" s="160" t="s">
        <v>635</v>
      </c>
      <c r="NP21" s="160" t="s">
        <v>635</v>
      </c>
      <c r="NQ21" s="160" t="s">
        <v>635</v>
      </c>
      <c r="NR21" s="160" t="s">
        <v>635</v>
      </c>
      <c r="NS21" s="161" t="s">
        <v>635</v>
      </c>
      <c r="NT21" s="201" t="s">
        <v>635</v>
      </c>
      <c r="NU21" s="201" t="s">
        <v>635</v>
      </c>
      <c r="NV21" s="201" t="s">
        <v>635</v>
      </c>
      <c r="NW21" s="201" t="s">
        <v>635</v>
      </c>
      <c r="NX21" s="201" t="s">
        <v>635</v>
      </c>
      <c r="NY21" s="201" t="s">
        <v>635</v>
      </c>
      <c r="NZ21" s="201" t="s">
        <v>635</v>
      </c>
      <c r="OA21" s="201" t="s">
        <v>635</v>
      </c>
      <c r="OB21" s="202" t="s">
        <v>635</v>
      </c>
      <c r="OC21" s="142" t="s">
        <v>635</v>
      </c>
      <c r="OD21" s="142" t="s">
        <v>635</v>
      </c>
      <c r="OE21" s="142" t="s">
        <v>635</v>
      </c>
      <c r="OF21" s="142" t="s">
        <v>635</v>
      </c>
      <c r="OG21" s="142" t="s">
        <v>635</v>
      </c>
      <c r="OH21" s="142" t="s">
        <v>635</v>
      </c>
      <c r="OI21" s="142" t="s">
        <v>635</v>
      </c>
      <c r="OJ21" s="142" t="s">
        <v>635</v>
      </c>
      <c r="OK21" s="142" t="s">
        <v>635</v>
      </c>
      <c r="OL21" s="45">
        <v>0</v>
      </c>
      <c r="OM21" s="45">
        <v>0</v>
      </c>
      <c r="ON21" s="45">
        <v>0</v>
      </c>
      <c r="OO21" s="45">
        <v>0</v>
      </c>
      <c r="OP21" s="45">
        <v>0</v>
      </c>
      <c r="OQ21" s="45">
        <v>0</v>
      </c>
      <c r="OR21" s="45">
        <v>0</v>
      </c>
      <c r="OS21" s="45">
        <v>0</v>
      </c>
      <c r="OT21" s="44">
        <v>0</v>
      </c>
      <c r="OU21" s="158" t="s">
        <v>635</v>
      </c>
      <c r="OV21" s="158" t="s">
        <v>635</v>
      </c>
      <c r="OW21" s="158" t="s">
        <v>635</v>
      </c>
      <c r="OX21" s="158" t="s">
        <v>635</v>
      </c>
      <c r="OY21" s="158" t="s">
        <v>635</v>
      </c>
      <c r="OZ21" s="158" t="s">
        <v>635</v>
      </c>
      <c r="PA21" s="158" t="s">
        <v>635</v>
      </c>
      <c r="PB21" s="158" t="s">
        <v>635</v>
      </c>
      <c r="PC21" s="159" t="s">
        <v>635</v>
      </c>
      <c r="PD21" s="152" t="s">
        <v>635</v>
      </c>
      <c r="PE21" s="152" t="s">
        <v>635</v>
      </c>
      <c r="PF21" s="152" t="s">
        <v>635</v>
      </c>
      <c r="PG21" s="152" t="s">
        <v>635</v>
      </c>
      <c r="PH21" s="152" t="s">
        <v>635</v>
      </c>
      <c r="PI21" s="152" t="s">
        <v>635</v>
      </c>
      <c r="PJ21" s="152" t="s">
        <v>635</v>
      </c>
      <c r="PK21" s="152" t="s">
        <v>635</v>
      </c>
      <c r="PL21" s="164" t="s">
        <v>635</v>
      </c>
      <c r="PM21" s="158" t="s">
        <v>635</v>
      </c>
      <c r="PN21" s="158" t="s">
        <v>635</v>
      </c>
      <c r="PO21" s="158" t="s">
        <v>635</v>
      </c>
      <c r="PP21" s="158" t="s">
        <v>635</v>
      </c>
      <c r="PQ21" s="158" t="s">
        <v>635</v>
      </c>
      <c r="PR21" s="158" t="s">
        <v>635</v>
      </c>
      <c r="PS21" s="158" t="s">
        <v>635</v>
      </c>
      <c r="PT21" s="158" t="s">
        <v>635</v>
      </c>
      <c r="PU21" s="159" t="s">
        <v>635</v>
      </c>
      <c r="PV21" s="157" t="s">
        <v>635</v>
      </c>
      <c r="PW21" s="157" t="s">
        <v>635</v>
      </c>
      <c r="PX21" s="157" t="s">
        <v>635</v>
      </c>
      <c r="PY21" s="157" t="s">
        <v>635</v>
      </c>
      <c r="PZ21" s="157" t="s">
        <v>635</v>
      </c>
      <c r="QA21" s="157" t="s">
        <v>635</v>
      </c>
      <c r="QB21" s="157" t="s">
        <v>635</v>
      </c>
      <c r="QC21" s="157" t="s">
        <v>635</v>
      </c>
      <c r="QD21" s="165" t="s">
        <v>635</v>
      </c>
      <c r="QE21" s="166" t="s">
        <v>635</v>
      </c>
      <c r="QF21" s="166" t="s">
        <v>635</v>
      </c>
      <c r="QG21" s="166" t="s">
        <v>635</v>
      </c>
      <c r="QH21" s="166" t="s">
        <v>635</v>
      </c>
      <c r="QI21" s="166" t="s">
        <v>635</v>
      </c>
      <c r="QJ21" s="166" t="s">
        <v>635</v>
      </c>
      <c r="QK21" s="166" t="s">
        <v>635</v>
      </c>
      <c r="QL21" s="166" t="s">
        <v>635</v>
      </c>
      <c r="QM21" s="167" t="s">
        <v>635</v>
      </c>
      <c r="QN21" s="120" t="s">
        <v>635</v>
      </c>
      <c r="QO21" s="120" t="s">
        <v>635</v>
      </c>
      <c r="QP21" s="120" t="s">
        <v>635</v>
      </c>
      <c r="QQ21" s="120" t="s">
        <v>635</v>
      </c>
      <c r="QR21" s="120" t="s">
        <v>635</v>
      </c>
      <c r="QS21" s="120" t="s">
        <v>635</v>
      </c>
      <c r="QT21" s="120" t="s">
        <v>635</v>
      </c>
      <c r="QU21" s="120" t="s">
        <v>635</v>
      </c>
      <c r="QV21" s="168" t="s">
        <v>635</v>
      </c>
      <c r="QW21" s="169" t="s">
        <v>635</v>
      </c>
      <c r="QX21" s="169" t="s">
        <v>635</v>
      </c>
      <c r="QY21" s="169" t="s">
        <v>635</v>
      </c>
      <c r="QZ21" s="169" t="s">
        <v>635</v>
      </c>
      <c r="RA21" s="169" t="s">
        <v>635</v>
      </c>
      <c r="RB21" s="169" t="s">
        <v>635</v>
      </c>
      <c r="RC21" s="169" t="s">
        <v>635</v>
      </c>
      <c r="RD21" s="169" t="s">
        <v>635</v>
      </c>
      <c r="RE21" s="170" t="s">
        <v>635</v>
      </c>
      <c r="RF21" s="136" t="s">
        <v>656</v>
      </c>
      <c r="RG21" s="137" t="s">
        <v>635</v>
      </c>
      <c r="RH21" s="137" t="s">
        <v>635</v>
      </c>
      <c r="RI21" s="137" t="s">
        <v>635</v>
      </c>
      <c r="RJ21" s="137" t="s">
        <v>635</v>
      </c>
      <c r="RK21" s="137" t="s">
        <v>635</v>
      </c>
      <c r="RL21" s="105" t="s">
        <v>748</v>
      </c>
      <c r="RM21" s="106" t="s">
        <v>635</v>
      </c>
      <c r="RN21" s="106" t="s">
        <v>635</v>
      </c>
      <c r="RO21" s="171">
        <v>0</v>
      </c>
      <c r="RP21" s="171">
        <v>1</v>
      </c>
      <c r="RQ21" s="171">
        <v>0</v>
      </c>
      <c r="RR21" s="171">
        <v>0</v>
      </c>
      <c r="RS21" s="171">
        <v>0</v>
      </c>
      <c r="RT21" s="171">
        <v>0</v>
      </c>
      <c r="RU21" s="171">
        <v>0</v>
      </c>
      <c r="RV21" s="171">
        <v>0</v>
      </c>
      <c r="RW21" s="172">
        <f t="shared" si="9"/>
        <v>1</v>
      </c>
      <c r="RX21" s="133" t="s">
        <v>635</v>
      </c>
      <c r="RY21" s="133" t="s">
        <v>635</v>
      </c>
      <c r="RZ21" s="133" t="s">
        <v>635</v>
      </c>
      <c r="SA21" s="133" t="s">
        <v>635</v>
      </c>
      <c r="SB21" s="133" t="s">
        <v>635</v>
      </c>
      <c r="SC21" s="133" t="s">
        <v>635</v>
      </c>
      <c r="SD21" s="133" t="s">
        <v>635</v>
      </c>
      <c r="SE21" s="133" t="s">
        <v>635</v>
      </c>
      <c r="SF21" s="189" t="s">
        <v>635</v>
      </c>
      <c r="SG21" s="132" t="s">
        <v>635</v>
      </c>
      <c r="SH21" s="132" t="s">
        <v>635</v>
      </c>
      <c r="SI21" s="132" t="s">
        <v>635</v>
      </c>
      <c r="SJ21" s="132" t="s">
        <v>635</v>
      </c>
      <c r="SK21" s="132" t="s">
        <v>635</v>
      </c>
      <c r="SL21" s="132" t="s">
        <v>635</v>
      </c>
      <c r="SM21" s="132" t="s">
        <v>635</v>
      </c>
      <c r="SN21" s="132" t="s">
        <v>635</v>
      </c>
      <c r="SO21" s="173" t="s">
        <v>635</v>
      </c>
      <c r="SP21" s="102" t="s">
        <v>635</v>
      </c>
      <c r="SQ21" s="102" t="s">
        <v>635</v>
      </c>
      <c r="SR21" s="102" t="s">
        <v>635</v>
      </c>
      <c r="SS21" s="102" t="s">
        <v>635</v>
      </c>
      <c r="ST21" s="102" t="s">
        <v>635</v>
      </c>
      <c r="SU21" s="102" t="s">
        <v>635</v>
      </c>
      <c r="SV21" s="102" t="s">
        <v>635</v>
      </c>
      <c r="SW21" s="102" t="s">
        <v>635</v>
      </c>
      <c r="SX21" s="174" t="s">
        <v>635</v>
      </c>
      <c r="SY21" s="125" t="s">
        <v>635</v>
      </c>
      <c r="SZ21" s="125" t="s">
        <v>635</v>
      </c>
      <c r="TA21" s="125" t="s">
        <v>635</v>
      </c>
      <c r="TB21" s="125" t="s">
        <v>635</v>
      </c>
      <c r="TC21" s="125" t="s">
        <v>635</v>
      </c>
      <c r="TD21" s="125" t="s">
        <v>635</v>
      </c>
      <c r="TE21" s="125" t="s">
        <v>635</v>
      </c>
      <c r="TF21" s="125" t="s">
        <v>635</v>
      </c>
      <c r="TG21" s="175" t="s">
        <v>635</v>
      </c>
      <c r="TH21" s="149" t="s">
        <v>635</v>
      </c>
      <c r="TI21" s="149" t="s">
        <v>635</v>
      </c>
      <c r="TJ21" s="149" t="s">
        <v>635</v>
      </c>
      <c r="TK21" s="149" t="s">
        <v>635</v>
      </c>
      <c r="TL21" s="149" t="s">
        <v>635</v>
      </c>
      <c r="TM21" s="149" t="s">
        <v>635</v>
      </c>
      <c r="TN21" s="149" t="s">
        <v>635</v>
      </c>
      <c r="TO21" s="149" t="s">
        <v>635</v>
      </c>
      <c r="TP21" s="176" t="s">
        <v>635</v>
      </c>
      <c r="TQ21" s="177" t="s">
        <v>635</v>
      </c>
      <c r="TR21" s="177" t="s">
        <v>635</v>
      </c>
      <c r="TS21" s="177" t="s">
        <v>635</v>
      </c>
      <c r="TT21" s="177" t="s">
        <v>635</v>
      </c>
      <c r="TU21" s="177" t="s">
        <v>635</v>
      </c>
      <c r="TV21" s="177" t="s">
        <v>635</v>
      </c>
      <c r="TW21" s="177" t="s">
        <v>635</v>
      </c>
      <c r="TX21" s="177" t="s">
        <v>635</v>
      </c>
      <c r="TY21" s="178" t="s">
        <v>635</v>
      </c>
      <c r="TZ21" s="179" t="s">
        <v>635</v>
      </c>
      <c r="UA21" s="179" t="s">
        <v>635</v>
      </c>
      <c r="UB21" s="179" t="s">
        <v>635</v>
      </c>
      <c r="UC21" s="179" t="s">
        <v>635</v>
      </c>
      <c r="UD21" s="179" t="s">
        <v>635</v>
      </c>
      <c r="UE21" s="179" t="s">
        <v>635</v>
      </c>
      <c r="UF21" s="179" t="s">
        <v>635</v>
      </c>
      <c r="UG21" s="179" t="s">
        <v>635</v>
      </c>
      <c r="UH21" s="180" t="s">
        <v>635</v>
      </c>
      <c r="UI21" s="171">
        <v>0</v>
      </c>
      <c r="UJ21" s="171">
        <v>1</v>
      </c>
      <c r="UK21" s="171">
        <v>0</v>
      </c>
      <c r="UL21" s="171">
        <v>0</v>
      </c>
      <c r="UM21" s="171">
        <v>0</v>
      </c>
      <c r="UN21" s="171">
        <v>0</v>
      </c>
      <c r="UO21" s="171">
        <v>0</v>
      </c>
      <c r="UP21" s="171">
        <v>0</v>
      </c>
      <c r="UQ21" s="181">
        <f t="shared" si="10"/>
        <v>1</v>
      </c>
      <c r="UR21" s="131" t="s">
        <v>635</v>
      </c>
      <c r="US21" s="131" t="s">
        <v>635</v>
      </c>
      <c r="UT21" s="131" t="s">
        <v>635</v>
      </c>
      <c r="UU21" s="131" t="s">
        <v>635</v>
      </c>
      <c r="UV21" s="131" t="s">
        <v>635</v>
      </c>
      <c r="UW21" s="131" t="s">
        <v>635</v>
      </c>
      <c r="UX21" s="131" t="s">
        <v>635</v>
      </c>
      <c r="UY21" s="131" t="s">
        <v>635</v>
      </c>
      <c r="UZ21" s="182" t="s">
        <v>635</v>
      </c>
      <c r="VA21" s="169" t="s">
        <v>635</v>
      </c>
      <c r="VB21" s="169" t="s">
        <v>635</v>
      </c>
      <c r="VC21" s="169" t="s">
        <v>635</v>
      </c>
      <c r="VD21" s="169" t="s">
        <v>635</v>
      </c>
      <c r="VE21" s="169" t="s">
        <v>635</v>
      </c>
      <c r="VF21" s="169" t="s">
        <v>635</v>
      </c>
      <c r="VG21" s="169" t="s">
        <v>635</v>
      </c>
      <c r="VH21" s="169" t="s">
        <v>635</v>
      </c>
      <c r="VI21" s="183" t="s">
        <v>635</v>
      </c>
      <c r="VJ21" s="177" t="s">
        <v>635</v>
      </c>
      <c r="VK21" s="177" t="s">
        <v>635</v>
      </c>
      <c r="VL21" s="177" t="s">
        <v>635</v>
      </c>
      <c r="VM21" s="177" t="s">
        <v>635</v>
      </c>
      <c r="VN21" s="177" t="s">
        <v>635</v>
      </c>
      <c r="VO21" s="177" t="s">
        <v>635</v>
      </c>
      <c r="VP21" s="177" t="s">
        <v>635</v>
      </c>
      <c r="VQ21" s="177" t="s">
        <v>635</v>
      </c>
      <c r="VR21" s="178" t="s">
        <v>635</v>
      </c>
      <c r="VS21" s="184" t="s">
        <v>635</v>
      </c>
      <c r="VT21" s="184" t="s">
        <v>635</v>
      </c>
      <c r="VU21" s="184" t="s">
        <v>635</v>
      </c>
      <c r="VV21" s="184" t="s">
        <v>635</v>
      </c>
      <c r="VW21" s="184" t="s">
        <v>635</v>
      </c>
      <c r="VX21" s="184" t="s">
        <v>635</v>
      </c>
      <c r="VY21" s="184" t="s">
        <v>635</v>
      </c>
      <c r="VZ21" s="184" t="s">
        <v>635</v>
      </c>
      <c r="WA21" s="185" t="s">
        <v>635</v>
      </c>
      <c r="WB21" s="186" t="s">
        <v>635</v>
      </c>
      <c r="WC21" s="186" t="s">
        <v>635</v>
      </c>
      <c r="WD21" s="186" t="s">
        <v>635</v>
      </c>
      <c r="WE21" s="186" t="s">
        <v>635</v>
      </c>
      <c r="WF21" s="186" t="s">
        <v>635</v>
      </c>
      <c r="WG21" s="186" t="s">
        <v>635</v>
      </c>
      <c r="WH21" s="186" t="s">
        <v>635</v>
      </c>
      <c r="WI21" s="186" t="s">
        <v>635</v>
      </c>
      <c r="WJ21" s="187" t="s">
        <v>635</v>
      </c>
      <c r="WK21" s="137" t="s">
        <v>635</v>
      </c>
      <c r="WL21" s="137" t="s">
        <v>635</v>
      </c>
      <c r="WM21" s="137" t="s">
        <v>635</v>
      </c>
      <c r="WN21" s="137" t="s">
        <v>635</v>
      </c>
      <c r="WO21" s="137" t="s">
        <v>635</v>
      </c>
      <c r="WP21" s="137" t="s">
        <v>635</v>
      </c>
      <c r="WQ21" s="137" t="s">
        <v>635</v>
      </c>
      <c r="WR21" s="137" t="s">
        <v>635</v>
      </c>
      <c r="WS21" s="188" t="s">
        <v>635</v>
      </c>
      <c r="WT21" s="133" t="s">
        <v>635</v>
      </c>
      <c r="WU21" s="133" t="s">
        <v>635</v>
      </c>
      <c r="WV21" s="133" t="s">
        <v>635</v>
      </c>
      <c r="WW21" s="133" t="s">
        <v>635</v>
      </c>
      <c r="WX21" s="133" t="s">
        <v>635</v>
      </c>
      <c r="WY21" s="133" t="s">
        <v>635</v>
      </c>
      <c r="WZ21" s="133" t="s">
        <v>635</v>
      </c>
      <c r="XA21" s="133" t="s">
        <v>635</v>
      </c>
      <c r="XB21" s="189" t="s">
        <v>635</v>
      </c>
      <c r="XC21" s="105" t="s">
        <v>665</v>
      </c>
      <c r="XD21" s="105" t="s">
        <v>666</v>
      </c>
      <c r="XE21" s="105" t="s">
        <v>749</v>
      </c>
      <c r="XF21" s="111" t="s">
        <v>635</v>
      </c>
      <c r="XG21" s="190" t="s">
        <v>671</v>
      </c>
      <c r="XH21" s="190" t="s">
        <v>672</v>
      </c>
      <c r="XI21" s="190" t="s">
        <v>673</v>
      </c>
      <c r="XJ21" s="190" t="s">
        <v>712</v>
      </c>
      <c r="XK21" s="190" t="s">
        <v>635</v>
      </c>
      <c r="XL21" s="190" t="s">
        <v>635</v>
      </c>
      <c r="XM21" s="191" t="s">
        <v>667</v>
      </c>
      <c r="XN21" s="191" t="s">
        <v>668</v>
      </c>
      <c r="XO21" s="191" t="s">
        <v>669</v>
      </c>
      <c r="XP21" s="191" t="s">
        <v>671</v>
      </c>
      <c r="XQ21" s="191" t="s">
        <v>672</v>
      </c>
      <c r="XR21" s="191" t="s">
        <v>673</v>
      </c>
      <c r="XS21" s="191" t="s">
        <v>635</v>
      </c>
      <c r="XT21" s="191" t="s">
        <v>635</v>
      </c>
      <c r="XU21" s="192" t="s">
        <v>635</v>
      </c>
      <c r="XV21" s="192" t="s">
        <v>635</v>
      </c>
      <c r="XW21" s="192" t="s">
        <v>635</v>
      </c>
      <c r="XX21" s="192" t="s">
        <v>635</v>
      </c>
      <c r="XY21" s="192" t="s">
        <v>635</v>
      </c>
      <c r="XZ21" s="192" t="s">
        <v>635</v>
      </c>
      <c r="YA21" s="144" t="s">
        <v>669</v>
      </c>
      <c r="YB21" s="144" t="s">
        <v>671</v>
      </c>
      <c r="YC21" s="144" t="s">
        <v>672</v>
      </c>
      <c r="YD21" s="144" t="s">
        <v>673</v>
      </c>
      <c r="YE21" s="144" t="s">
        <v>712</v>
      </c>
      <c r="YF21" s="144" t="s">
        <v>635</v>
      </c>
      <c r="YG21" s="144" t="s">
        <v>635</v>
      </c>
      <c r="YH21" s="111" t="s">
        <v>635</v>
      </c>
      <c r="YI21" s="111" t="s">
        <v>635</v>
      </c>
      <c r="YJ21" s="111" t="s">
        <v>635</v>
      </c>
      <c r="YK21" s="190" t="s">
        <v>635</v>
      </c>
      <c r="YL21" s="190" t="s">
        <v>635</v>
      </c>
      <c r="YM21" s="190" t="s">
        <v>635</v>
      </c>
      <c r="YN21" s="190" t="s">
        <v>635</v>
      </c>
      <c r="YO21" s="190" t="s">
        <v>635</v>
      </c>
      <c r="YP21" s="130" t="s">
        <v>635</v>
      </c>
      <c r="YQ21" s="130" t="s">
        <v>635</v>
      </c>
      <c r="YR21" s="130" t="s">
        <v>635</v>
      </c>
      <c r="YS21" s="130" t="s">
        <v>635</v>
      </c>
      <c r="YT21" s="130" t="s">
        <v>635</v>
      </c>
      <c r="YU21" s="130" t="s">
        <v>635</v>
      </c>
      <c r="YV21" s="112" t="s">
        <v>635</v>
      </c>
      <c r="YW21" s="112" t="s">
        <v>635</v>
      </c>
      <c r="YX21" s="112" t="s">
        <v>635</v>
      </c>
      <c r="YY21" s="112" t="s">
        <v>635</v>
      </c>
      <c r="YZ21" s="105" t="s">
        <v>674</v>
      </c>
      <c r="ZA21" s="105" t="s">
        <v>800</v>
      </c>
      <c r="ZB21" s="126" t="s">
        <v>635</v>
      </c>
      <c r="ZC21" s="126" t="s">
        <v>635</v>
      </c>
      <c r="ZD21" s="126" t="s">
        <v>635</v>
      </c>
      <c r="ZE21" s="126" t="s">
        <v>635</v>
      </c>
      <c r="ZF21" s="126" t="s">
        <v>635</v>
      </c>
      <c r="ZG21" s="125" t="s">
        <v>713</v>
      </c>
      <c r="ZH21" s="125" t="s">
        <v>714</v>
      </c>
      <c r="ZI21" s="125" t="s">
        <v>675</v>
      </c>
      <c r="ZJ21" s="125" t="s">
        <v>676</v>
      </c>
      <c r="ZK21" s="125" t="s">
        <v>677</v>
      </c>
      <c r="ZL21" s="125" t="s">
        <v>753</v>
      </c>
      <c r="ZM21" s="125" t="s">
        <v>635</v>
      </c>
      <c r="ZN21" s="125" t="s">
        <v>635</v>
      </c>
      <c r="ZO21" s="147" t="s">
        <v>713</v>
      </c>
      <c r="ZP21" s="147" t="s">
        <v>714</v>
      </c>
      <c r="ZQ21" s="147" t="s">
        <v>676</v>
      </c>
      <c r="ZR21" s="147" t="s">
        <v>677</v>
      </c>
      <c r="ZS21" s="147" t="s">
        <v>753</v>
      </c>
      <c r="ZT21" s="184" t="s">
        <v>635</v>
      </c>
      <c r="ZU21" s="184">
        <v>1</v>
      </c>
      <c r="ZV21" s="184" t="s">
        <v>635</v>
      </c>
      <c r="ZW21" s="184" t="s">
        <v>635</v>
      </c>
      <c r="ZX21" s="131">
        <v>0.5</v>
      </c>
      <c r="ZY21" s="131" t="s">
        <v>635</v>
      </c>
      <c r="ZZ21" s="131" t="s">
        <v>635</v>
      </c>
      <c r="AAA21" s="131" t="s">
        <v>635</v>
      </c>
      <c r="AAB21" s="132">
        <v>1</v>
      </c>
      <c r="AAC21" s="132" t="s">
        <v>635</v>
      </c>
      <c r="AAD21" s="132">
        <v>1</v>
      </c>
      <c r="AAE21" s="193" t="s">
        <v>635</v>
      </c>
      <c r="AAF21" s="102" t="s">
        <v>635</v>
      </c>
      <c r="AAG21" s="102" t="s">
        <v>635</v>
      </c>
      <c r="AAH21" s="102" t="s">
        <v>635</v>
      </c>
      <c r="AAI21" s="102" t="s">
        <v>635</v>
      </c>
      <c r="AAJ21" s="125">
        <v>1</v>
      </c>
      <c r="AAK21" s="125">
        <v>1</v>
      </c>
      <c r="AAL21" s="125">
        <v>1</v>
      </c>
      <c r="AAM21" s="125" t="s">
        <v>635</v>
      </c>
      <c r="AAN21" s="131">
        <v>1</v>
      </c>
      <c r="AAO21" s="131">
        <v>1</v>
      </c>
      <c r="AAP21" s="131">
        <v>1</v>
      </c>
      <c r="AAQ21" s="131" t="s">
        <v>635</v>
      </c>
      <c r="AAR21" s="149">
        <v>8</v>
      </c>
      <c r="AAS21" s="149">
        <v>8</v>
      </c>
      <c r="AAT21" s="149">
        <v>8</v>
      </c>
      <c r="AAU21" s="149" t="s">
        <v>635</v>
      </c>
      <c r="AAV21" s="184" t="s">
        <v>635</v>
      </c>
      <c r="AAW21" s="184">
        <v>6</v>
      </c>
      <c r="AAX21" s="184">
        <v>6</v>
      </c>
      <c r="AAY21" s="184" t="s">
        <v>635</v>
      </c>
      <c r="AAZ21" s="103" t="s">
        <v>632</v>
      </c>
      <c r="ABA21" s="100" t="s">
        <v>679</v>
      </c>
      <c r="ABB21" s="100" t="s">
        <v>786</v>
      </c>
      <c r="ABC21" s="100" t="s">
        <v>635</v>
      </c>
      <c r="ABD21" s="100" t="s">
        <v>635</v>
      </c>
      <c r="ABE21" s="100" t="s">
        <v>635</v>
      </c>
      <c r="ABF21" s="103" t="s">
        <v>635</v>
      </c>
      <c r="ABG21" s="194">
        <v>50000</v>
      </c>
      <c r="ABH21" s="195" t="s">
        <v>754</v>
      </c>
      <c r="ABI21" s="195" t="s">
        <v>716</v>
      </c>
      <c r="ABJ21" s="195" t="s">
        <v>680</v>
      </c>
      <c r="ABK21" s="195" t="s">
        <v>788</v>
      </c>
      <c r="ABL21" s="177" t="s">
        <v>832</v>
      </c>
      <c r="ABM21" s="177" t="s">
        <v>833</v>
      </c>
      <c r="ABN21" s="177" t="s">
        <v>635</v>
      </c>
      <c r="ABO21" s="195" t="s">
        <v>635</v>
      </c>
      <c r="ABP21" s="112" t="s">
        <v>834</v>
      </c>
      <c r="ABQ21" s="112" t="s">
        <v>635</v>
      </c>
      <c r="ABR21" s="112" t="s">
        <v>635</v>
      </c>
      <c r="ABS21" s="103" t="s">
        <v>632</v>
      </c>
      <c r="ABT21" s="103" t="s">
        <v>632</v>
      </c>
      <c r="ABU21" s="196" t="s">
        <v>683</v>
      </c>
      <c r="ABV21" s="196" t="s">
        <v>718</v>
      </c>
      <c r="ABW21" s="196" t="s">
        <v>790</v>
      </c>
      <c r="ABX21" s="196" t="s">
        <v>635</v>
      </c>
      <c r="ABY21" s="196" t="s">
        <v>635</v>
      </c>
      <c r="ABZ21" s="196" t="s">
        <v>635</v>
      </c>
      <c r="ACA21" s="196" t="s">
        <v>635</v>
      </c>
      <c r="ACB21" s="97" t="s">
        <v>626</v>
      </c>
      <c r="ACC21" s="97" t="s">
        <v>632</v>
      </c>
      <c r="ACD21" s="112" t="s">
        <v>835</v>
      </c>
      <c r="ACE21" s="112" t="s">
        <v>635</v>
      </c>
      <c r="ACF21" s="112" t="s">
        <v>635</v>
      </c>
      <c r="ACG21" s="112" t="s">
        <v>635</v>
      </c>
      <c r="ACH21" s="97"/>
      <c r="ACI21" s="97" t="s">
        <v>836</v>
      </c>
      <c r="ACJ21" s="97"/>
    </row>
    <row r="22" spans="1:764" ht="15" customHeight="1">
      <c r="A22">
        <v>7</v>
      </c>
      <c r="B22" s="97" t="s">
        <v>837</v>
      </c>
      <c r="C22" s="97" t="s">
        <v>838</v>
      </c>
      <c r="D22" s="97" t="s">
        <v>839</v>
      </c>
      <c r="E22" s="97" t="s">
        <v>840</v>
      </c>
      <c r="F22" s="98" t="s">
        <v>841</v>
      </c>
      <c r="G22" s="98" t="s">
        <v>842</v>
      </c>
      <c r="H22" s="99">
        <v>34.935248000000001</v>
      </c>
      <c r="I22" s="99">
        <v>-0.56685200000000002</v>
      </c>
      <c r="J22" s="98" t="s">
        <v>843</v>
      </c>
      <c r="K22" s="98" t="s">
        <v>844</v>
      </c>
      <c r="L22" s="98" t="s">
        <v>845</v>
      </c>
      <c r="M22" s="100" t="s">
        <v>846</v>
      </c>
      <c r="N22" s="101">
        <v>724798275</v>
      </c>
      <c r="O22" s="102">
        <v>723315841</v>
      </c>
      <c r="P22" s="100">
        <v>-0.56710499999999997</v>
      </c>
      <c r="Q22" s="100">
        <v>34.934694999999998</v>
      </c>
      <c r="R22" s="100">
        <v>1985.5</v>
      </c>
      <c r="S22" s="102">
        <v>4.7</v>
      </c>
      <c r="T22" s="103" t="s">
        <v>626</v>
      </c>
      <c r="U22" s="97" t="s">
        <v>629</v>
      </c>
      <c r="V22" s="97" t="s">
        <v>699</v>
      </c>
      <c r="W22" s="97" t="s">
        <v>629</v>
      </c>
      <c r="X22" s="97" t="s">
        <v>700</v>
      </c>
      <c r="Y22" s="97" t="s">
        <v>770</v>
      </c>
      <c r="Z22" s="103" t="s">
        <v>632</v>
      </c>
      <c r="AA22" s="104" t="s">
        <v>634</v>
      </c>
      <c r="AB22" s="197" t="s">
        <v>635</v>
      </c>
      <c r="AC22" s="104" t="s">
        <v>635</v>
      </c>
      <c r="AD22" s="104" t="s">
        <v>635</v>
      </c>
      <c r="AE22" s="104" t="s">
        <v>635</v>
      </c>
      <c r="AF22" s="103">
        <v>5</v>
      </c>
      <c r="AG22" s="103">
        <v>0</v>
      </c>
      <c r="AH22" s="97" t="s">
        <v>636</v>
      </c>
      <c r="AI22" s="97" t="s">
        <v>637</v>
      </c>
      <c r="AJ22" s="97" t="s">
        <v>638</v>
      </c>
      <c r="AK22" s="97" t="s">
        <v>635</v>
      </c>
      <c r="AL22" s="105" t="s">
        <v>640</v>
      </c>
      <c r="AM22" s="106" t="s">
        <v>641</v>
      </c>
      <c r="AN22" s="106" t="s">
        <v>635</v>
      </c>
      <c r="AO22" s="106" t="s">
        <v>635</v>
      </c>
      <c r="AP22" s="97" t="s">
        <v>642</v>
      </c>
      <c r="AQ22" s="97" t="s">
        <v>642</v>
      </c>
      <c r="AR22" s="103" t="s">
        <v>635</v>
      </c>
      <c r="AS22" s="107" t="s">
        <v>635</v>
      </c>
      <c r="AT22" s="103" t="s">
        <v>635</v>
      </c>
      <c r="AU22" s="103" t="s">
        <v>635</v>
      </c>
      <c r="AV22" s="106" t="s">
        <v>632</v>
      </c>
      <c r="AW22" s="105" t="s">
        <v>640</v>
      </c>
      <c r="AX22" s="103" t="s">
        <v>641</v>
      </c>
      <c r="AY22" s="105" t="s">
        <v>640</v>
      </c>
      <c r="AZ22" s="107" t="s">
        <v>641</v>
      </c>
      <c r="BA22" s="105" t="s">
        <v>640</v>
      </c>
      <c r="BB22" s="107" t="s">
        <v>641</v>
      </c>
      <c r="BC22" s="106" t="s">
        <v>635</v>
      </c>
      <c r="BD22" s="103" t="s">
        <v>635</v>
      </c>
      <c r="BE22" s="106" t="s">
        <v>632</v>
      </c>
      <c r="BF22" s="103" t="s">
        <v>641</v>
      </c>
      <c r="BG22" s="103" t="s">
        <v>640</v>
      </c>
      <c r="BH22" s="103" t="s">
        <v>847</v>
      </c>
      <c r="BI22" s="97" t="s">
        <v>640</v>
      </c>
      <c r="BJ22" s="108" t="s">
        <v>643</v>
      </c>
      <c r="BK22" s="108" t="s">
        <v>644</v>
      </c>
      <c r="BL22" s="108" t="s">
        <v>635</v>
      </c>
      <c r="BM22" s="108" t="s">
        <v>635</v>
      </c>
      <c r="BN22" s="108" t="s">
        <v>635</v>
      </c>
      <c r="BO22" s="103" t="s">
        <v>632</v>
      </c>
      <c r="BP22" s="103" t="s">
        <v>641</v>
      </c>
      <c r="BQ22" s="103" t="s">
        <v>635</v>
      </c>
      <c r="BR22" s="109" t="s">
        <v>645</v>
      </c>
      <c r="BS22" s="109" t="s">
        <v>775</v>
      </c>
      <c r="BT22" s="109" t="s">
        <v>776</v>
      </c>
      <c r="BU22" s="110" t="s">
        <v>635</v>
      </c>
      <c r="BV22" s="109" t="s">
        <v>635</v>
      </c>
      <c r="BW22" s="97" t="s">
        <v>848</v>
      </c>
      <c r="BX22" s="97" t="s">
        <v>848</v>
      </c>
      <c r="BY22" s="97" t="s">
        <v>849</v>
      </c>
      <c r="BZ22" s="97" t="s">
        <v>705</v>
      </c>
      <c r="CA22" s="111" t="s">
        <v>635</v>
      </c>
      <c r="CB22" s="111" t="s">
        <v>635</v>
      </c>
      <c r="CC22" s="111" t="s">
        <v>635</v>
      </c>
      <c r="CD22" s="106" t="s">
        <v>635</v>
      </c>
      <c r="CE22" s="111" t="s">
        <v>635</v>
      </c>
      <c r="CF22" s="103">
        <v>3</v>
      </c>
      <c r="CG22" s="103">
        <v>5</v>
      </c>
      <c r="CH22" s="112" t="s">
        <v>649</v>
      </c>
      <c r="CI22" s="113" t="s">
        <v>635</v>
      </c>
      <c r="CJ22" s="113" t="s">
        <v>635</v>
      </c>
      <c r="CK22" s="113" t="s">
        <v>635</v>
      </c>
      <c r="CL22" s="103">
        <v>21.5</v>
      </c>
      <c r="CM22" s="114">
        <v>1500</v>
      </c>
      <c r="CN22" s="103" t="s">
        <v>635</v>
      </c>
      <c r="CO22" s="106" t="s">
        <v>635</v>
      </c>
      <c r="CP22" s="103" t="s">
        <v>635</v>
      </c>
      <c r="CQ22" s="106" t="s">
        <v>635</v>
      </c>
      <c r="CR22" s="103" t="s">
        <v>635</v>
      </c>
      <c r="CS22" s="106" t="s">
        <v>635</v>
      </c>
      <c r="CT22" s="103" t="s">
        <v>635</v>
      </c>
      <c r="CU22" s="106" t="s">
        <v>635</v>
      </c>
      <c r="CV22" s="103" t="s">
        <v>635</v>
      </c>
      <c r="CW22" s="103" t="s">
        <v>635</v>
      </c>
      <c r="CX22" s="111" t="s">
        <v>650</v>
      </c>
      <c r="CY22" s="106" t="s">
        <v>651</v>
      </c>
      <c r="CZ22" s="115">
        <v>0.8</v>
      </c>
      <c r="DA22" s="115">
        <v>0.2</v>
      </c>
      <c r="DB22" s="116">
        <f t="shared" si="11"/>
        <v>1</v>
      </c>
      <c r="DC22" s="117" t="s">
        <v>635</v>
      </c>
      <c r="DD22" s="118" t="s">
        <v>635</v>
      </c>
      <c r="DE22" s="118" t="s">
        <v>635</v>
      </c>
      <c r="DF22" s="118" t="s">
        <v>635</v>
      </c>
      <c r="DG22" s="119" t="s">
        <v>635</v>
      </c>
      <c r="DH22" s="106" t="s">
        <v>635</v>
      </c>
      <c r="DI22" s="106" t="s">
        <v>635</v>
      </c>
      <c r="DJ22" s="121" t="s">
        <v>635</v>
      </c>
      <c r="DK22" s="122" t="s">
        <v>635</v>
      </c>
      <c r="DL22" s="123" t="s">
        <v>635</v>
      </c>
      <c r="DM22" s="123" t="s">
        <v>635</v>
      </c>
      <c r="DN22" s="124" t="s">
        <v>635</v>
      </c>
      <c r="DO22" s="124" t="s">
        <v>635</v>
      </c>
      <c r="DP22" s="124" t="s">
        <v>635</v>
      </c>
      <c r="DQ22" s="125">
        <v>0.3</v>
      </c>
      <c r="DR22" s="125">
        <v>12</v>
      </c>
      <c r="DS22" s="125" t="s">
        <v>850</v>
      </c>
      <c r="DT22" s="106" t="s">
        <v>635</v>
      </c>
      <c r="DU22" s="106" t="s">
        <v>635</v>
      </c>
      <c r="DV22" s="106" t="s">
        <v>635</v>
      </c>
      <c r="DW22" s="126" t="s">
        <v>635</v>
      </c>
      <c r="DX22" s="126" t="s">
        <v>635</v>
      </c>
      <c r="DY22" s="126" t="s">
        <v>635</v>
      </c>
      <c r="DZ22" s="97" t="s">
        <v>851</v>
      </c>
      <c r="EA22" s="103" t="s">
        <v>626</v>
      </c>
      <c r="EB22" s="97" t="s">
        <v>635</v>
      </c>
      <c r="EC22" s="103" t="s">
        <v>626</v>
      </c>
      <c r="ED22" s="103" t="s">
        <v>635</v>
      </c>
      <c r="EE22" s="103" t="s">
        <v>635</v>
      </c>
      <c r="EF22" s="127" t="s">
        <v>653</v>
      </c>
      <c r="EG22" s="127" t="s">
        <v>651</v>
      </c>
      <c r="EH22" s="103" t="s">
        <v>653</v>
      </c>
      <c r="EI22" s="97" t="s">
        <v>640</v>
      </c>
      <c r="EJ22" s="97" t="s">
        <v>640</v>
      </c>
      <c r="EK22" s="122">
        <v>12</v>
      </c>
      <c r="EL22" s="122">
        <v>12</v>
      </c>
      <c r="EM22" s="122">
        <v>0.3</v>
      </c>
      <c r="EN22" s="122">
        <v>0.3</v>
      </c>
      <c r="EO22" s="128" t="s">
        <v>635</v>
      </c>
      <c r="EP22" s="128" t="s">
        <v>635</v>
      </c>
      <c r="EQ22" s="128" t="s">
        <v>635</v>
      </c>
      <c r="ER22" s="128" t="s">
        <v>635</v>
      </c>
      <c r="ES22" s="129" t="s">
        <v>635</v>
      </c>
      <c r="ET22" s="129" t="s">
        <v>635</v>
      </c>
      <c r="EU22" s="129" t="s">
        <v>635</v>
      </c>
      <c r="EV22" s="129" t="s">
        <v>635</v>
      </c>
      <c r="EW22" s="97" t="s">
        <v>654</v>
      </c>
      <c r="EX22" s="97" t="s">
        <v>654</v>
      </c>
      <c r="EY22" s="103" t="s">
        <v>805</v>
      </c>
      <c r="EZ22" s="107" t="s">
        <v>852</v>
      </c>
      <c r="FA22" s="97" t="s">
        <v>853</v>
      </c>
      <c r="FB22" s="130" t="s">
        <v>854</v>
      </c>
      <c r="FC22" s="130" t="s">
        <v>743</v>
      </c>
      <c r="FD22" s="131" t="s">
        <v>635</v>
      </c>
      <c r="FE22" s="131" t="s">
        <v>635</v>
      </c>
      <c r="FF22" s="131" t="s">
        <v>635</v>
      </c>
      <c r="FG22" s="131" t="s">
        <v>635</v>
      </c>
      <c r="FH22" s="131" t="s">
        <v>635</v>
      </c>
      <c r="FI22" s="132" t="s">
        <v>635</v>
      </c>
      <c r="FJ22" s="133">
        <v>2</v>
      </c>
      <c r="FK22" s="103" t="s">
        <v>635</v>
      </c>
      <c r="FL22" s="134" t="s">
        <v>635</v>
      </c>
      <c r="FM22" s="135">
        <v>60</v>
      </c>
      <c r="FN22" s="135" t="s">
        <v>635</v>
      </c>
      <c r="FO22" s="135" t="s">
        <v>635</v>
      </c>
      <c r="FP22" s="103" t="s">
        <v>635</v>
      </c>
      <c r="FQ22" s="132" t="s">
        <v>635</v>
      </c>
      <c r="FR22" s="133">
        <v>20</v>
      </c>
      <c r="FS22" s="103" t="s">
        <v>635</v>
      </c>
      <c r="FT22" s="134" t="s">
        <v>635</v>
      </c>
      <c r="FU22" s="135">
        <v>10</v>
      </c>
      <c r="FV22" s="135" t="s">
        <v>635</v>
      </c>
      <c r="FW22" s="131" t="s">
        <v>635</v>
      </c>
      <c r="FX22" s="103" t="s">
        <v>635</v>
      </c>
      <c r="FY22" s="100" t="s">
        <v>635</v>
      </c>
      <c r="FZ22" s="102" t="s">
        <v>635</v>
      </c>
      <c r="GA22" s="102" t="s">
        <v>635</v>
      </c>
      <c r="GB22" s="102" t="s">
        <v>635</v>
      </c>
      <c r="GC22" s="136" t="s">
        <v>635</v>
      </c>
      <c r="GD22" s="137" t="s">
        <v>635</v>
      </c>
      <c r="GE22" s="137" t="s">
        <v>635</v>
      </c>
      <c r="GF22" s="137" t="s">
        <v>635</v>
      </c>
      <c r="GG22" s="125" t="s">
        <v>658</v>
      </c>
      <c r="GH22" s="125" t="s">
        <v>635</v>
      </c>
      <c r="GI22" s="125">
        <v>0</v>
      </c>
      <c r="GJ22" s="125">
        <v>24</v>
      </c>
      <c r="GK22" s="122" t="s">
        <v>657</v>
      </c>
      <c r="GL22" s="122" t="s">
        <v>658</v>
      </c>
      <c r="GM22" s="122">
        <v>9</v>
      </c>
      <c r="GN22" s="122">
        <v>15</v>
      </c>
      <c r="GO22" s="135" t="s">
        <v>635</v>
      </c>
      <c r="GP22" s="135" t="s">
        <v>635</v>
      </c>
      <c r="GQ22" s="135" t="s">
        <v>635</v>
      </c>
      <c r="GR22" s="134" t="s">
        <v>635</v>
      </c>
      <c r="GS22" s="134" t="s">
        <v>635</v>
      </c>
      <c r="GT22" s="134" t="s">
        <v>635</v>
      </c>
      <c r="GU22" s="126" t="s">
        <v>635</v>
      </c>
      <c r="GV22" s="126" t="s">
        <v>635</v>
      </c>
      <c r="GW22" s="126" t="s">
        <v>635</v>
      </c>
      <c r="GX22" s="145" t="s">
        <v>635</v>
      </c>
      <c r="GY22" s="145" t="s">
        <v>635</v>
      </c>
      <c r="GZ22" s="145" t="s">
        <v>635</v>
      </c>
      <c r="HA22" s="139" t="s">
        <v>658</v>
      </c>
      <c r="HB22" s="140" t="s">
        <v>635</v>
      </c>
      <c r="HC22" s="123">
        <v>0</v>
      </c>
      <c r="HD22" s="123">
        <v>24</v>
      </c>
      <c r="HE22" s="127" t="s">
        <v>658</v>
      </c>
      <c r="HF22" s="131" t="s">
        <v>635</v>
      </c>
      <c r="HG22" s="131">
        <v>0</v>
      </c>
      <c r="HH22" s="131">
        <v>24</v>
      </c>
      <c r="HI22" s="141" t="s">
        <v>635</v>
      </c>
      <c r="HJ22" s="141" t="s">
        <v>635</v>
      </c>
      <c r="HK22" s="141" t="s">
        <v>635</v>
      </c>
      <c r="HL22" s="141" t="s">
        <v>635</v>
      </c>
      <c r="HM22" s="131" t="s">
        <v>635</v>
      </c>
      <c r="HN22" s="131" t="s">
        <v>635</v>
      </c>
      <c r="HO22" s="131" t="s">
        <v>635</v>
      </c>
      <c r="HP22" s="131" t="s">
        <v>635</v>
      </c>
      <c r="HQ22" s="106" t="s">
        <v>635</v>
      </c>
      <c r="HR22" s="106" t="s">
        <v>635</v>
      </c>
      <c r="HS22" s="106" t="s">
        <v>635</v>
      </c>
      <c r="HT22" s="106" t="s">
        <v>635</v>
      </c>
      <c r="HU22" s="132" t="s">
        <v>635</v>
      </c>
      <c r="HV22" s="132" t="s">
        <v>635</v>
      </c>
      <c r="HW22" s="132" t="s">
        <v>635</v>
      </c>
      <c r="HX22" s="132" t="s">
        <v>635</v>
      </c>
      <c r="HY22" s="118" t="s">
        <v>635</v>
      </c>
      <c r="HZ22" s="118" t="s">
        <v>635</v>
      </c>
      <c r="IA22" s="118" t="s">
        <v>635</v>
      </c>
      <c r="IB22" s="118" t="s">
        <v>635</v>
      </c>
      <c r="IC22" s="125" t="s">
        <v>635</v>
      </c>
      <c r="ID22" s="125" t="s">
        <v>635</v>
      </c>
      <c r="IE22" s="125" t="s">
        <v>635</v>
      </c>
      <c r="IF22" s="125" t="s">
        <v>635</v>
      </c>
      <c r="IG22" s="105" t="s">
        <v>807</v>
      </c>
      <c r="IH22" s="105" t="s">
        <v>783</v>
      </c>
      <c r="II22" s="105" t="s">
        <v>660</v>
      </c>
      <c r="IJ22" s="105" t="s">
        <v>855</v>
      </c>
      <c r="IK22" s="105" t="s">
        <v>856</v>
      </c>
      <c r="IL22" s="105" t="s">
        <v>830</v>
      </c>
      <c r="IM22" s="105" t="s">
        <v>635</v>
      </c>
      <c r="IN22" s="105" t="s">
        <v>635</v>
      </c>
      <c r="IO22" s="105" t="s">
        <v>635</v>
      </c>
      <c r="IP22" s="103">
        <v>6</v>
      </c>
      <c r="IQ22" s="102" t="s">
        <v>635</v>
      </c>
      <c r="IR22" s="102" t="s">
        <v>635</v>
      </c>
      <c r="IS22" s="102" t="s">
        <v>635</v>
      </c>
      <c r="IT22" s="102" t="s">
        <v>635</v>
      </c>
      <c r="IU22" s="128" t="s">
        <v>635</v>
      </c>
      <c r="IV22" s="128" t="s">
        <v>635</v>
      </c>
      <c r="IW22" s="128" t="s">
        <v>635</v>
      </c>
      <c r="IX22" s="128" t="s">
        <v>635</v>
      </c>
      <c r="IY22" s="124" t="s">
        <v>635</v>
      </c>
      <c r="IZ22" s="229" t="s">
        <v>635</v>
      </c>
      <c r="JA22" s="229" t="s">
        <v>635</v>
      </c>
      <c r="JB22" s="123" t="s">
        <v>709</v>
      </c>
      <c r="JC22" s="155">
        <v>0</v>
      </c>
      <c r="JD22" s="155">
        <v>1</v>
      </c>
      <c r="JE22" s="144" t="s">
        <v>635</v>
      </c>
      <c r="JF22" s="144" t="s">
        <v>635</v>
      </c>
      <c r="JG22" s="144" t="s">
        <v>635</v>
      </c>
      <c r="JH22" s="141" t="s">
        <v>635</v>
      </c>
      <c r="JI22" s="141" t="s">
        <v>635</v>
      </c>
      <c r="JJ22" s="141" t="s">
        <v>635</v>
      </c>
      <c r="JK22" s="144" t="s">
        <v>635</v>
      </c>
      <c r="JL22" s="144" t="s">
        <v>635</v>
      </c>
      <c r="JM22" s="144" t="s">
        <v>635</v>
      </c>
      <c r="JN22" s="135" t="s">
        <v>635</v>
      </c>
      <c r="JO22" s="135" t="s">
        <v>635</v>
      </c>
      <c r="JP22" s="135" t="s">
        <v>635</v>
      </c>
      <c r="JQ22" s="144" t="s">
        <v>635</v>
      </c>
      <c r="JR22" s="144" t="s">
        <v>635</v>
      </c>
      <c r="JS22" s="208" t="s">
        <v>635</v>
      </c>
      <c r="JT22" s="208" t="s">
        <v>635</v>
      </c>
      <c r="JU22" s="145" t="s">
        <v>635</v>
      </c>
      <c r="JV22" s="145" t="s">
        <v>635</v>
      </c>
      <c r="JW22" s="209" t="s">
        <v>635</v>
      </c>
      <c r="JX22" s="209" t="s">
        <v>635</v>
      </c>
      <c r="JY22" s="141" t="s">
        <v>635</v>
      </c>
      <c r="JZ22" s="141" t="s">
        <v>635</v>
      </c>
      <c r="KA22" s="141" t="s">
        <v>635</v>
      </c>
      <c r="KB22" s="141" t="s">
        <v>635</v>
      </c>
      <c r="KC22" s="128" t="s">
        <v>635</v>
      </c>
      <c r="KD22" s="128" t="s">
        <v>635</v>
      </c>
      <c r="KE22" s="128" t="s">
        <v>635</v>
      </c>
      <c r="KF22" s="128" t="s">
        <v>635</v>
      </c>
      <c r="KG22" s="146" t="s">
        <v>635</v>
      </c>
      <c r="KH22" s="146" t="s">
        <v>635</v>
      </c>
      <c r="KI22" s="146" t="s">
        <v>635</v>
      </c>
      <c r="KJ22" s="146" t="s">
        <v>635</v>
      </c>
      <c r="KK22" s="147" t="s">
        <v>635</v>
      </c>
      <c r="KL22" s="147" t="s">
        <v>635</v>
      </c>
      <c r="KM22" s="147" t="s">
        <v>635</v>
      </c>
      <c r="KN22" s="147" t="s">
        <v>635</v>
      </c>
      <c r="KO22" s="148" t="s">
        <v>635</v>
      </c>
      <c r="KP22" s="148" t="s">
        <v>635</v>
      </c>
      <c r="KQ22" s="148" t="s">
        <v>635</v>
      </c>
      <c r="KR22" s="148" t="s">
        <v>635</v>
      </c>
      <c r="KS22" s="149" t="s">
        <v>635</v>
      </c>
      <c r="KT22" s="149" t="s">
        <v>635</v>
      </c>
      <c r="KU22" s="149" t="s">
        <v>635</v>
      </c>
      <c r="KV22" s="149" t="s">
        <v>635</v>
      </c>
      <c r="KW22" s="105" t="s">
        <v>857</v>
      </c>
      <c r="KX22" s="106" t="s">
        <v>635</v>
      </c>
      <c r="KY22" s="106" t="s">
        <v>635</v>
      </c>
      <c r="KZ22" s="141" t="s">
        <v>635</v>
      </c>
      <c r="LA22" s="141" t="s">
        <v>635</v>
      </c>
      <c r="LB22" s="141" t="s">
        <v>635</v>
      </c>
      <c r="LC22" s="141" t="s">
        <v>635</v>
      </c>
      <c r="LD22" s="141" t="s">
        <v>635</v>
      </c>
      <c r="LE22" s="141" t="s">
        <v>635</v>
      </c>
      <c r="LF22" s="141" t="s">
        <v>635</v>
      </c>
      <c r="LG22" s="150">
        <v>1</v>
      </c>
      <c r="LH22" s="151">
        <f t="shared" si="0"/>
        <v>1</v>
      </c>
      <c r="LI22" s="152">
        <v>0</v>
      </c>
      <c r="LJ22" s="152">
        <v>0</v>
      </c>
      <c r="LK22" s="152">
        <v>0</v>
      </c>
      <c r="LL22" s="152">
        <v>0</v>
      </c>
      <c r="LM22" s="152">
        <v>0</v>
      </c>
      <c r="LN22" s="152">
        <v>0</v>
      </c>
      <c r="LO22" s="152">
        <v>0</v>
      </c>
      <c r="LP22" s="152">
        <v>1</v>
      </c>
      <c r="LQ22" s="153">
        <f t="shared" si="1"/>
        <v>1</v>
      </c>
      <c r="LR22" s="142" t="s">
        <v>635</v>
      </c>
      <c r="LS22" s="142" t="s">
        <v>635</v>
      </c>
      <c r="LT22" s="142" t="s">
        <v>635</v>
      </c>
      <c r="LU22" s="142" t="s">
        <v>635</v>
      </c>
      <c r="LV22" s="142" t="s">
        <v>635</v>
      </c>
      <c r="LW22" s="142" t="s">
        <v>635</v>
      </c>
      <c r="LX22" s="142" t="s">
        <v>635</v>
      </c>
      <c r="LY22" s="142" t="s">
        <v>635</v>
      </c>
      <c r="LZ22" s="142" t="s">
        <v>635</v>
      </c>
      <c r="MA22" s="45">
        <v>0</v>
      </c>
      <c r="MB22" s="45">
        <v>0</v>
      </c>
      <c r="MC22" s="45">
        <v>0</v>
      </c>
      <c r="MD22" s="45">
        <v>0</v>
      </c>
      <c r="ME22" s="45">
        <v>0</v>
      </c>
      <c r="MF22" s="45">
        <v>0</v>
      </c>
      <c r="MG22" s="45">
        <v>0</v>
      </c>
      <c r="MH22" s="45">
        <v>0</v>
      </c>
      <c r="MI22" s="45">
        <v>0</v>
      </c>
      <c r="MJ22" s="155" t="s">
        <v>635</v>
      </c>
      <c r="MK22" s="155" t="s">
        <v>635</v>
      </c>
      <c r="ML22" s="155" t="s">
        <v>635</v>
      </c>
      <c r="MM22" s="155" t="s">
        <v>635</v>
      </c>
      <c r="MN22" s="155" t="s">
        <v>635</v>
      </c>
      <c r="MO22" s="155" t="s">
        <v>635</v>
      </c>
      <c r="MP22" s="155" t="s">
        <v>635</v>
      </c>
      <c r="MQ22" s="155" t="s">
        <v>635</v>
      </c>
      <c r="MR22" s="156" t="s">
        <v>635</v>
      </c>
      <c r="MS22" s="157" t="s">
        <v>635</v>
      </c>
      <c r="MT22" s="157" t="s">
        <v>635</v>
      </c>
      <c r="MU22" s="157" t="s">
        <v>635</v>
      </c>
      <c r="MV22" s="157" t="s">
        <v>635</v>
      </c>
      <c r="MW22" s="157" t="s">
        <v>635</v>
      </c>
      <c r="MX22" s="157" t="s">
        <v>635</v>
      </c>
      <c r="MY22" s="157" t="s">
        <v>635</v>
      </c>
      <c r="MZ22" s="157" t="s">
        <v>635</v>
      </c>
      <c r="NA22" s="157" t="s">
        <v>635</v>
      </c>
      <c r="NB22" s="158">
        <v>0</v>
      </c>
      <c r="NC22" s="158">
        <v>0</v>
      </c>
      <c r="ND22" s="158">
        <v>0</v>
      </c>
      <c r="NE22" s="158">
        <v>0</v>
      </c>
      <c r="NF22" s="158">
        <v>0</v>
      </c>
      <c r="NG22" s="158">
        <v>0</v>
      </c>
      <c r="NH22" s="158">
        <v>0</v>
      </c>
      <c r="NI22" s="158">
        <v>0</v>
      </c>
      <c r="NJ22" s="159">
        <v>0</v>
      </c>
      <c r="NK22" s="160" t="s">
        <v>635</v>
      </c>
      <c r="NL22" s="160" t="s">
        <v>635</v>
      </c>
      <c r="NM22" s="160" t="s">
        <v>635</v>
      </c>
      <c r="NN22" s="160" t="s">
        <v>635</v>
      </c>
      <c r="NO22" s="160" t="s">
        <v>635</v>
      </c>
      <c r="NP22" s="160" t="s">
        <v>635</v>
      </c>
      <c r="NQ22" s="160" t="s">
        <v>635</v>
      </c>
      <c r="NR22" s="160" t="s">
        <v>635</v>
      </c>
      <c r="NS22" s="161" t="s">
        <v>635</v>
      </c>
      <c r="NT22" s="162" t="s">
        <v>635</v>
      </c>
      <c r="NU22" s="162" t="s">
        <v>635</v>
      </c>
      <c r="NV22" s="162" t="s">
        <v>635</v>
      </c>
      <c r="NW22" s="162" t="s">
        <v>635</v>
      </c>
      <c r="NX22" s="162" t="s">
        <v>635</v>
      </c>
      <c r="NY22" s="162" t="s">
        <v>635</v>
      </c>
      <c r="NZ22" s="162" t="s">
        <v>635</v>
      </c>
      <c r="OA22" s="162" t="s">
        <v>635</v>
      </c>
      <c r="OB22" s="163" t="s">
        <v>635</v>
      </c>
      <c r="OC22" s="142" t="s">
        <v>635</v>
      </c>
      <c r="OD22" s="142" t="s">
        <v>635</v>
      </c>
      <c r="OE22" s="142" t="s">
        <v>635</v>
      </c>
      <c r="OF22" s="142" t="s">
        <v>635</v>
      </c>
      <c r="OG22" s="142" t="s">
        <v>635</v>
      </c>
      <c r="OH22" s="142" t="s">
        <v>635</v>
      </c>
      <c r="OI22" s="142" t="s">
        <v>635</v>
      </c>
      <c r="OJ22" s="142" t="s">
        <v>635</v>
      </c>
      <c r="OK22" s="142" t="s">
        <v>635</v>
      </c>
      <c r="OL22" s="45" t="s">
        <v>635</v>
      </c>
      <c r="OM22" s="45" t="s">
        <v>635</v>
      </c>
      <c r="ON22" s="45" t="s">
        <v>635</v>
      </c>
      <c r="OO22" s="45" t="s">
        <v>635</v>
      </c>
      <c r="OP22" s="45" t="s">
        <v>635</v>
      </c>
      <c r="OQ22" s="45" t="s">
        <v>635</v>
      </c>
      <c r="OR22" s="45" t="s">
        <v>635</v>
      </c>
      <c r="OS22" s="45" t="s">
        <v>635</v>
      </c>
      <c r="OT22" s="44" t="s">
        <v>635</v>
      </c>
      <c r="OU22" s="158">
        <v>0</v>
      </c>
      <c r="OV22" s="158">
        <v>0</v>
      </c>
      <c r="OW22" s="158">
        <v>0</v>
      </c>
      <c r="OX22" s="158">
        <v>0</v>
      </c>
      <c r="OY22" s="158">
        <v>0</v>
      </c>
      <c r="OZ22" s="158">
        <v>0</v>
      </c>
      <c r="PA22" s="158">
        <v>0</v>
      </c>
      <c r="PB22" s="158">
        <v>0</v>
      </c>
      <c r="PC22" s="159">
        <v>0</v>
      </c>
      <c r="PD22" s="152" t="s">
        <v>635</v>
      </c>
      <c r="PE22" s="152" t="s">
        <v>635</v>
      </c>
      <c r="PF22" s="152" t="s">
        <v>635</v>
      </c>
      <c r="PG22" s="152" t="s">
        <v>635</v>
      </c>
      <c r="PH22" s="152" t="s">
        <v>635</v>
      </c>
      <c r="PI22" s="152" t="s">
        <v>635</v>
      </c>
      <c r="PJ22" s="152" t="s">
        <v>635</v>
      </c>
      <c r="PK22" s="152" t="s">
        <v>635</v>
      </c>
      <c r="PL22" s="164" t="s">
        <v>635</v>
      </c>
      <c r="PM22" s="158" t="s">
        <v>635</v>
      </c>
      <c r="PN22" s="158" t="s">
        <v>635</v>
      </c>
      <c r="PO22" s="158" t="s">
        <v>635</v>
      </c>
      <c r="PP22" s="158" t="s">
        <v>635</v>
      </c>
      <c r="PQ22" s="158" t="s">
        <v>635</v>
      </c>
      <c r="PR22" s="158" t="s">
        <v>635</v>
      </c>
      <c r="PS22" s="158" t="s">
        <v>635</v>
      </c>
      <c r="PT22" s="158" t="s">
        <v>635</v>
      </c>
      <c r="PU22" s="159" t="s">
        <v>635</v>
      </c>
      <c r="PV22" s="157">
        <v>0</v>
      </c>
      <c r="PW22" s="157">
        <v>0</v>
      </c>
      <c r="PX22" s="157">
        <v>0</v>
      </c>
      <c r="PY22" s="157">
        <v>0</v>
      </c>
      <c r="PZ22" s="157">
        <v>0</v>
      </c>
      <c r="QA22" s="157">
        <v>0</v>
      </c>
      <c r="QB22" s="157">
        <v>0</v>
      </c>
      <c r="QC22" s="157">
        <v>0</v>
      </c>
      <c r="QD22" s="165">
        <v>0</v>
      </c>
      <c r="QE22" s="166" t="s">
        <v>635</v>
      </c>
      <c r="QF22" s="166" t="s">
        <v>635</v>
      </c>
      <c r="QG22" s="166" t="s">
        <v>635</v>
      </c>
      <c r="QH22" s="166" t="s">
        <v>635</v>
      </c>
      <c r="QI22" s="166" t="s">
        <v>635</v>
      </c>
      <c r="QJ22" s="166" t="s">
        <v>635</v>
      </c>
      <c r="QK22" s="166" t="s">
        <v>635</v>
      </c>
      <c r="QL22" s="166" t="s">
        <v>635</v>
      </c>
      <c r="QM22" s="167" t="s">
        <v>635</v>
      </c>
      <c r="QN22" s="120" t="s">
        <v>635</v>
      </c>
      <c r="QO22" s="120" t="s">
        <v>635</v>
      </c>
      <c r="QP22" s="120" t="s">
        <v>635</v>
      </c>
      <c r="QQ22" s="120" t="s">
        <v>635</v>
      </c>
      <c r="QR22" s="120" t="s">
        <v>635</v>
      </c>
      <c r="QS22" s="120" t="s">
        <v>635</v>
      </c>
      <c r="QT22" s="120" t="s">
        <v>635</v>
      </c>
      <c r="QU22" s="120" t="s">
        <v>635</v>
      </c>
      <c r="QV22" s="168" t="s">
        <v>635</v>
      </c>
      <c r="QW22" s="169" t="s">
        <v>635</v>
      </c>
      <c r="QX22" s="169" t="s">
        <v>635</v>
      </c>
      <c r="QY22" s="169" t="s">
        <v>635</v>
      </c>
      <c r="QZ22" s="169" t="s">
        <v>635</v>
      </c>
      <c r="RA22" s="169" t="s">
        <v>635</v>
      </c>
      <c r="RB22" s="169" t="s">
        <v>635</v>
      </c>
      <c r="RC22" s="169" t="s">
        <v>635</v>
      </c>
      <c r="RD22" s="169" t="s">
        <v>635</v>
      </c>
      <c r="RE22" s="170" t="s">
        <v>635</v>
      </c>
      <c r="RF22" s="136" t="s">
        <v>854</v>
      </c>
      <c r="RG22" s="136" t="s">
        <v>743</v>
      </c>
      <c r="RH22" s="137" t="s">
        <v>635</v>
      </c>
      <c r="RI22" s="137" t="s">
        <v>635</v>
      </c>
      <c r="RJ22" s="137" t="s">
        <v>635</v>
      </c>
      <c r="RK22" s="137" t="s">
        <v>635</v>
      </c>
      <c r="RL22" s="105" t="s">
        <v>857</v>
      </c>
      <c r="RM22" s="106" t="s">
        <v>635</v>
      </c>
      <c r="RN22" s="106" t="s">
        <v>635</v>
      </c>
      <c r="RO22" s="135" t="s">
        <v>635</v>
      </c>
      <c r="RP22" s="135" t="s">
        <v>635</v>
      </c>
      <c r="RQ22" s="135" t="s">
        <v>635</v>
      </c>
      <c r="RR22" s="135" t="s">
        <v>635</v>
      </c>
      <c r="RS22" s="135" t="s">
        <v>635</v>
      </c>
      <c r="RT22" s="135" t="s">
        <v>635</v>
      </c>
      <c r="RU22" s="135" t="s">
        <v>635</v>
      </c>
      <c r="RV22" s="135" t="s">
        <v>635</v>
      </c>
      <c r="RW22" s="230" t="s">
        <v>635</v>
      </c>
      <c r="RX22" s="158">
        <v>0</v>
      </c>
      <c r="RY22" s="158">
        <v>0</v>
      </c>
      <c r="RZ22" s="158">
        <v>0</v>
      </c>
      <c r="SA22" s="158">
        <v>0</v>
      </c>
      <c r="SB22" s="158">
        <v>0</v>
      </c>
      <c r="SC22" s="158">
        <v>0</v>
      </c>
      <c r="SD22" s="158">
        <v>0</v>
      </c>
      <c r="SE22" s="158">
        <v>1</v>
      </c>
      <c r="SF22" s="159">
        <f>SUM(RX22:SE22)</f>
        <v>1</v>
      </c>
      <c r="SG22" s="132" t="s">
        <v>635</v>
      </c>
      <c r="SH22" s="132" t="s">
        <v>635</v>
      </c>
      <c r="SI22" s="132" t="s">
        <v>635</v>
      </c>
      <c r="SJ22" s="132" t="s">
        <v>635</v>
      </c>
      <c r="SK22" s="132" t="s">
        <v>635</v>
      </c>
      <c r="SL22" s="132" t="s">
        <v>635</v>
      </c>
      <c r="SM22" s="132" t="s">
        <v>635</v>
      </c>
      <c r="SN22" s="132" t="s">
        <v>635</v>
      </c>
      <c r="SO22" s="173" t="s">
        <v>635</v>
      </c>
      <c r="SP22" s="102" t="s">
        <v>635</v>
      </c>
      <c r="SQ22" s="102" t="s">
        <v>635</v>
      </c>
      <c r="SR22" s="102" t="s">
        <v>635</v>
      </c>
      <c r="SS22" s="102" t="s">
        <v>635</v>
      </c>
      <c r="ST22" s="102" t="s">
        <v>635</v>
      </c>
      <c r="SU22" s="102" t="s">
        <v>635</v>
      </c>
      <c r="SV22" s="102" t="s">
        <v>635</v>
      </c>
      <c r="SW22" s="102" t="s">
        <v>635</v>
      </c>
      <c r="SX22" s="174" t="s">
        <v>635</v>
      </c>
      <c r="SY22" s="125" t="s">
        <v>635</v>
      </c>
      <c r="SZ22" s="125" t="s">
        <v>635</v>
      </c>
      <c r="TA22" s="125" t="s">
        <v>635</v>
      </c>
      <c r="TB22" s="125" t="s">
        <v>635</v>
      </c>
      <c r="TC22" s="125" t="s">
        <v>635</v>
      </c>
      <c r="TD22" s="125" t="s">
        <v>635</v>
      </c>
      <c r="TE22" s="125" t="s">
        <v>635</v>
      </c>
      <c r="TF22" s="125" t="s">
        <v>635</v>
      </c>
      <c r="TG22" s="175" t="s">
        <v>635</v>
      </c>
      <c r="TH22" s="149" t="s">
        <v>635</v>
      </c>
      <c r="TI22" s="149" t="s">
        <v>635</v>
      </c>
      <c r="TJ22" s="149" t="s">
        <v>635</v>
      </c>
      <c r="TK22" s="149" t="s">
        <v>635</v>
      </c>
      <c r="TL22" s="149" t="s">
        <v>635</v>
      </c>
      <c r="TM22" s="149" t="s">
        <v>635</v>
      </c>
      <c r="TN22" s="149" t="s">
        <v>635</v>
      </c>
      <c r="TO22" s="149" t="s">
        <v>635</v>
      </c>
      <c r="TP22" s="176" t="s">
        <v>635</v>
      </c>
      <c r="TQ22" s="210">
        <v>0</v>
      </c>
      <c r="TR22" s="210">
        <v>0</v>
      </c>
      <c r="TS22" s="210">
        <v>0</v>
      </c>
      <c r="TT22" s="210">
        <v>0</v>
      </c>
      <c r="TU22" s="210">
        <v>0</v>
      </c>
      <c r="TV22" s="210">
        <v>0</v>
      </c>
      <c r="TW22" s="210">
        <v>0</v>
      </c>
      <c r="TX22" s="210">
        <v>1</v>
      </c>
      <c r="TY22" s="211">
        <f>SUBTOTAL(9,TQ22:TX22)</f>
        <v>1</v>
      </c>
      <c r="TZ22" s="179" t="s">
        <v>635</v>
      </c>
      <c r="UA22" s="179" t="s">
        <v>635</v>
      </c>
      <c r="UB22" s="179" t="s">
        <v>635</v>
      </c>
      <c r="UC22" s="179" t="s">
        <v>635</v>
      </c>
      <c r="UD22" s="179" t="s">
        <v>635</v>
      </c>
      <c r="UE22" s="179" t="s">
        <v>635</v>
      </c>
      <c r="UF22" s="179" t="s">
        <v>635</v>
      </c>
      <c r="UG22" s="179" t="s">
        <v>635</v>
      </c>
      <c r="UH22" s="180" t="s">
        <v>635</v>
      </c>
      <c r="UI22" s="135" t="s">
        <v>635</v>
      </c>
      <c r="UJ22" s="135" t="s">
        <v>635</v>
      </c>
      <c r="UK22" s="135" t="s">
        <v>635</v>
      </c>
      <c r="UL22" s="135" t="s">
        <v>635</v>
      </c>
      <c r="UM22" s="135" t="s">
        <v>635</v>
      </c>
      <c r="UN22" s="135" t="s">
        <v>635</v>
      </c>
      <c r="UO22" s="135" t="s">
        <v>635</v>
      </c>
      <c r="UP22" s="135" t="s">
        <v>635</v>
      </c>
      <c r="UQ22" s="230" t="s">
        <v>635</v>
      </c>
      <c r="UR22" s="45">
        <v>0</v>
      </c>
      <c r="US22" s="45">
        <v>0</v>
      </c>
      <c r="UT22" s="45">
        <v>0</v>
      </c>
      <c r="UU22" s="45">
        <v>0</v>
      </c>
      <c r="UV22" s="45">
        <v>0</v>
      </c>
      <c r="UW22" s="45">
        <v>0</v>
      </c>
      <c r="UX22" s="45">
        <v>0</v>
      </c>
      <c r="UY22" s="45">
        <v>1</v>
      </c>
      <c r="UZ22" s="231">
        <f>SUBTOTAL(9,UR22:UY22)</f>
        <v>1</v>
      </c>
      <c r="VA22" s="169" t="s">
        <v>635</v>
      </c>
      <c r="VB22" s="169" t="s">
        <v>635</v>
      </c>
      <c r="VC22" s="169" t="s">
        <v>635</v>
      </c>
      <c r="VD22" s="169" t="s">
        <v>635</v>
      </c>
      <c r="VE22" s="169" t="s">
        <v>635</v>
      </c>
      <c r="VF22" s="169" t="s">
        <v>635</v>
      </c>
      <c r="VG22" s="169" t="s">
        <v>635</v>
      </c>
      <c r="VH22" s="169" t="s">
        <v>635</v>
      </c>
      <c r="VI22" s="183" t="s">
        <v>635</v>
      </c>
      <c r="VJ22" s="177" t="s">
        <v>635</v>
      </c>
      <c r="VK22" s="177" t="s">
        <v>635</v>
      </c>
      <c r="VL22" s="177" t="s">
        <v>635</v>
      </c>
      <c r="VM22" s="177" t="s">
        <v>635</v>
      </c>
      <c r="VN22" s="177" t="s">
        <v>635</v>
      </c>
      <c r="VO22" s="177" t="s">
        <v>635</v>
      </c>
      <c r="VP22" s="177" t="s">
        <v>635</v>
      </c>
      <c r="VQ22" s="177" t="s">
        <v>635</v>
      </c>
      <c r="VR22" s="178" t="s">
        <v>635</v>
      </c>
      <c r="VS22" s="184" t="s">
        <v>635</v>
      </c>
      <c r="VT22" s="184" t="s">
        <v>635</v>
      </c>
      <c r="VU22" s="184" t="s">
        <v>635</v>
      </c>
      <c r="VV22" s="184" t="s">
        <v>635</v>
      </c>
      <c r="VW22" s="184" t="s">
        <v>635</v>
      </c>
      <c r="VX22" s="184" t="s">
        <v>635</v>
      </c>
      <c r="VY22" s="184" t="s">
        <v>635</v>
      </c>
      <c r="VZ22" s="184" t="s">
        <v>635</v>
      </c>
      <c r="WA22" s="185" t="s">
        <v>635</v>
      </c>
      <c r="WB22" s="186" t="s">
        <v>635</v>
      </c>
      <c r="WC22" s="186" t="s">
        <v>635</v>
      </c>
      <c r="WD22" s="186" t="s">
        <v>635</v>
      </c>
      <c r="WE22" s="186" t="s">
        <v>635</v>
      </c>
      <c r="WF22" s="186" t="s">
        <v>635</v>
      </c>
      <c r="WG22" s="186" t="s">
        <v>635</v>
      </c>
      <c r="WH22" s="186" t="s">
        <v>635</v>
      </c>
      <c r="WI22" s="186" t="s">
        <v>635</v>
      </c>
      <c r="WJ22" s="187" t="s">
        <v>635</v>
      </c>
      <c r="WK22" s="212">
        <v>0</v>
      </c>
      <c r="WL22" s="212">
        <v>0</v>
      </c>
      <c r="WM22" s="212">
        <v>0</v>
      </c>
      <c r="WN22" s="212">
        <v>0</v>
      </c>
      <c r="WO22" s="212">
        <v>0</v>
      </c>
      <c r="WP22" s="212">
        <v>0</v>
      </c>
      <c r="WQ22" s="212">
        <v>0</v>
      </c>
      <c r="WR22" s="212">
        <v>1</v>
      </c>
      <c r="WS22" s="188">
        <f>SUBTOTAL(9,WK22:WR22)</f>
        <v>1</v>
      </c>
      <c r="WT22" s="133" t="s">
        <v>635</v>
      </c>
      <c r="WU22" s="133" t="s">
        <v>635</v>
      </c>
      <c r="WV22" s="133" t="s">
        <v>635</v>
      </c>
      <c r="WW22" s="133" t="s">
        <v>635</v>
      </c>
      <c r="WX22" s="133" t="s">
        <v>635</v>
      </c>
      <c r="WY22" s="133" t="s">
        <v>635</v>
      </c>
      <c r="WZ22" s="133" t="s">
        <v>635</v>
      </c>
      <c r="XA22" s="133" t="s">
        <v>635</v>
      </c>
      <c r="XB22" s="189" t="s">
        <v>635</v>
      </c>
      <c r="XC22" s="105" t="s">
        <v>665</v>
      </c>
      <c r="XD22" s="105" t="s">
        <v>666</v>
      </c>
      <c r="XE22" s="105" t="s">
        <v>635</v>
      </c>
      <c r="XF22" s="111" t="s">
        <v>635</v>
      </c>
      <c r="XG22" s="190" t="s">
        <v>671</v>
      </c>
      <c r="XH22" s="190" t="s">
        <v>672</v>
      </c>
      <c r="XI22" s="190" t="s">
        <v>673</v>
      </c>
      <c r="XJ22" s="190" t="s">
        <v>635</v>
      </c>
      <c r="XK22" s="190" t="s">
        <v>635</v>
      </c>
      <c r="XL22" s="190" t="s">
        <v>635</v>
      </c>
      <c r="XM22" s="191" t="s">
        <v>667</v>
      </c>
      <c r="XN22" s="191" t="s">
        <v>668</v>
      </c>
      <c r="XO22" s="191" t="s">
        <v>669</v>
      </c>
      <c r="XP22" s="191" t="s">
        <v>712</v>
      </c>
      <c r="XQ22" s="191" t="s">
        <v>635</v>
      </c>
      <c r="XR22" s="191" t="s">
        <v>635</v>
      </c>
      <c r="XS22" s="191" t="s">
        <v>635</v>
      </c>
      <c r="XT22" s="191" t="s">
        <v>635</v>
      </c>
      <c r="XU22" s="192" t="s">
        <v>635</v>
      </c>
      <c r="XV22" s="192" t="s">
        <v>635</v>
      </c>
      <c r="XW22" s="192" t="s">
        <v>635</v>
      </c>
      <c r="XX22" s="192" t="s">
        <v>635</v>
      </c>
      <c r="XY22" s="192" t="s">
        <v>635</v>
      </c>
      <c r="XZ22" s="192" t="s">
        <v>635</v>
      </c>
      <c r="YA22" s="144" t="s">
        <v>635</v>
      </c>
      <c r="YB22" s="144" t="s">
        <v>635</v>
      </c>
      <c r="YC22" s="144" t="s">
        <v>635</v>
      </c>
      <c r="YD22" s="144" t="s">
        <v>635</v>
      </c>
      <c r="YE22" s="144" t="s">
        <v>635</v>
      </c>
      <c r="YF22" s="144" t="s">
        <v>635</v>
      </c>
      <c r="YG22" s="144" t="s">
        <v>635</v>
      </c>
      <c r="YH22" s="111" t="s">
        <v>635</v>
      </c>
      <c r="YI22" s="111" t="s">
        <v>635</v>
      </c>
      <c r="YJ22" s="111" t="s">
        <v>635</v>
      </c>
      <c r="YK22" s="190" t="s">
        <v>858</v>
      </c>
      <c r="YL22" s="190" t="s">
        <v>635</v>
      </c>
      <c r="YM22" s="190" t="s">
        <v>635</v>
      </c>
      <c r="YN22" s="190" t="s">
        <v>635</v>
      </c>
      <c r="YO22" s="190" t="s">
        <v>635</v>
      </c>
      <c r="YP22" s="130" t="s">
        <v>635</v>
      </c>
      <c r="YQ22" s="130" t="s">
        <v>635</v>
      </c>
      <c r="YR22" s="130" t="s">
        <v>635</v>
      </c>
      <c r="YS22" s="130" t="s">
        <v>635</v>
      </c>
      <c r="YT22" s="130" t="s">
        <v>635</v>
      </c>
      <c r="YU22" s="130" t="s">
        <v>635</v>
      </c>
      <c r="YV22" s="112" t="s">
        <v>635</v>
      </c>
      <c r="YW22" s="112" t="s">
        <v>635</v>
      </c>
      <c r="YX22" s="112" t="s">
        <v>635</v>
      </c>
      <c r="YY22" s="112" t="s">
        <v>635</v>
      </c>
      <c r="YZ22" s="105" t="s">
        <v>674</v>
      </c>
      <c r="ZA22" s="105" t="s">
        <v>635</v>
      </c>
      <c r="ZB22" s="126" t="s">
        <v>635</v>
      </c>
      <c r="ZC22" s="126" t="s">
        <v>635</v>
      </c>
      <c r="ZD22" s="126" t="s">
        <v>635</v>
      </c>
      <c r="ZE22" s="126" t="s">
        <v>635</v>
      </c>
      <c r="ZF22" s="126" t="s">
        <v>635</v>
      </c>
      <c r="ZG22" s="125" t="s">
        <v>635</v>
      </c>
      <c r="ZH22" s="125" t="s">
        <v>635</v>
      </c>
      <c r="ZI22" s="125" t="s">
        <v>785</v>
      </c>
      <c r="ZJ22" s="125" t="s">
        <v>635</v>
      </c>
      <c r="ZK22" s="125" t="s">
        <v>635</v>
      </c>
      <c r="ZL22" s="125" t="s">
        <v>635</v>
      </c>
      <c r="ZM22" s="125" t="s">
        <v>635</v>
      </c>
      <c r="ZN22" s="125" t="s">
        <v>635</v>
      </c>
      <c r="ZO22" s="147" t="s">
        <v>635</v>
      </c>
      <c r="ZP22" s="147" t="s">
        <v>635</v>
      </c>
      <c r="ZQ22" s="147" t="s">
        <v>635</v>
      </c>
      <c r="ZR22" s="147" t="s">
        <v>635</v>
      </c>
      <c r="ZS22" s="147" t="s">
        <v>635</v>
      </c>
      <c r="ZT22" s="184" t="s">
        <v>635</v>
      </c>
      <c r="ZU22" s="184">
        <v>4</v>
      </c>
      <c r="ZV22" s="184" t="s">
        <v>635</v>
      </c>
      <c r="ZW22" s="184" t="s">
        <v>635</v>
      </c>
      <c r="ZX22" s="131">
        <v>1</v>
      </c>
      <c r="ZY22" s="131" t="s">
        <v>635</v>
      </c>
      <c r="ZZ22" s="131" t="s">
        <v>635</v>
      </c>
      <c r="AAA22" s="131" t="s">
        <v>635</v>
      </c>
      <c r="AAB22" s="132">
        <v>1</v>
      </c>
      <c r="AAC22" s="132" t="s">
        <v>635</v>
      </c>
      <c r="AAD22" s="132" t="s">
        <v>635</v>
      </c>
      <c r="AAE22" s="193" t="s">
        <v>635</v>
      </c>
      <c r="AAF22" s="102">
        <v>12</v>
      </c>
      <c r="AAG22" s="102" t="s">
        <v>635</v>
      </c>
      <c r="AAH22" s="102" t="s">
        <v>635</v>
      </c>
      <c r="AAI22" s="102" t="s">
        <v>635</v>
      </c>
      <c r="AAJ22" s="125" t="s">
        <v>635</v>
      </c>
      <c r="AAK22" s="125">
        <v>1</v>
      </c>
      <c r="AAL22" s="125" t="s">
        <v>635</v>
      </c>
      <c r="AAM22" s="125" t="s">
        <v>635</v>
      </c>
      <c r="AAN22" s="131" t="s">
        <v>635</v>
      </c>
      <c r="AAO22" s="131">
        <v>1</v>
      </c>
      <c r="AAP22" s="131" t="s">
        <v>635</v>
      </c>
      <c r="AAQ22" s="131" t="s">
        <v>635</v>
      </c>
      <c r="AAR22" s="149" t="s">
        <v>635</v>
      </c>
      <c r="AAS22" s="149">
        <v>1</v>
      </c>
      <c r="AAT22" s="149" t="s">
        <v>635</v>
      </c>
      <c r="AAU22" s="149" t="s">
        <v>635</v>
      </c>
      <c r="AAV22" s="184">
        <v>2</v>
      </c>
      <c r="AAW22" s="184" t="s">
        <v>635</v>
      </c>
      <c r="AAX22" s="184" t="s">
        <v>635</v>
      </c>
      <c r="AAY22" s="184" t="s">
        <v>635</v>
      </c>
      <c r="AAZ22" s="103" t="s">
        <v>632</v>
      </c>
      <c r="ABA22" s="100" t="s">
        <v>859</v>
      </c>
      <c r="ABB22" s="100" t="s">
        <v>635</v>
      </c>
      <c r="ABC22" s="100" t="s">
        <v>635</v>
      </c>
      <c r="ABD22" s="100" t="s">
        <v>635</v>
      </c>
      <c r="ABE22" s="100" t="s">
        <v>635</v>
      </c>
      <c r="ABF22" s="103" t="s">
        <v>635</v>
      </c>
      <c r="ABG22" s="194">
        <v>700000</v>
      </c>
      <c r="ABH22" s="195" t="s">
        <v>754</v>
      </c>
      <c r="ABI22" s="195" t="s">
        <v>860</v>
      </c>
      <c r="ABJ22" s="195" t="s">
        <v>635</v>
      </c>
      <c r="ABK22" s="195" t="s">
        <v>635</v>
      </c>
      <c r="ABL22" s="177" t="s">
        <v>635</v>
      </c>
      <c r="ABM22" s="177" t="s">
        <v>635</v>
      </c>
      <c r="ABN22" s="177" t="s">
        <v>635</v>
      </c>
      <c r="ABO22" s="195" t="s">
        <v>635</v>
      </c>
      <c r="ABP22" s="112" t="s">
        <v>861</v>
      </c>
      <c r="ABQ22" s="112" t="s">
        <v>635</v>
      </c>
      <c r="ABR22" s="112" t="s">
        <v>635</v>
      </c>
      <c r="ABS22" s="103" t="s">
        <v>632</v>
      </c>
      <c r="ABT22" s="103" t="s">
        <v>632</v>
      </c>
      <c r="ABU22" s="196" t="s">
        <v>683</v>
      </c>
      <c r="ABV22" s="196" t="s">
        <v>862</v>
      </c>
      <c r="ABW22" s="196" t="s">
        <v>635</v>
      </c>
      <c r="ABX22" s="196" t="s">
        <v>635</v>
      </c>
      <c r="ABY22" s="196" t="s">
        <v>635</v>
      </c>
      <c r="ABZ22" s="196" t="s">
        <v>635</v>
      </c>
      <c r="ACA22" s="196" t="s">
        <v>635</v>
      </c>
      <c r="ACB22" s="97" t="s">
        <v>626</v>
      </c>
      <c r="ACC22" s="97" t="s">
        <v>632</v>
      </c>
      <c r="ACD22" s="112" t="s">
        <v>685</v>
      </c>
      <c r="ACE22" s="112" t="s">
        <v>686</v>
      </c>
      <c r="ACF22" s="112" t="s">
        <v>835</v>
      </c>
      <c r="ACG22" s="112" t="s">
        <v>635</v>
      </c>
      <c r="ACH22" s="97" t="s">
        <v>863</v>
      </c>
      <c r="ACI22" s="97" t="s">
        <v>864</v>
      </c>
      <c r="ACJ22" s="97"/>
    </row>
    <row r="23" spans="1:764" ht="15" customHeight="1">
      <c r="A23">
        <v>8</v>
      </c>
      <c r="B23" s="97" t="s">
        <v>865</v>
      </c>
      <c r="C23" s="97" t="s">
        <v>866</v>
      </c>
      <c r="D23" s="97" t="s">
        <v>867</v>
      </c>
      <c r="E23" s="97" t="s">
        <v>868</v>
      </c>
      <c r="F23" s="98" t="s">
        <v>869</v>
      </c>
      <c r="G23" s="98" t="s">
        <v>870</v>
      </c>
      <c r="H23" s="99">
        <v>36.788749000000003</v>
      </c>
      <c r="I23" s="99">
        <v>-1.0521130000000001</v>
      </c>
      <c r="J23" s="98" t="s">
        <v>821</v>
      </c>
      <c r="K23" s="98" t="s">
        <v>871</v>
      </c>
      <c r="L23" s="98" t="s">
        <v>871</v>
      </c>
      <c r="M23" s="100" t="s">
        <v>872</v>
      </c>
      <c r="N23" s="101">
        <v>717907988</v>
      </c>
      <c r="O23" s="102">
        <v>0</v>
      </c>
      <c r="P23" s="100">
        <v>-1.051137</v>
      </c>
      <c r="Q23" s="100">
        <v>36.788960000000003</v>
      </c>
      <c r="R23" s="100">
        <v>1881.1</v>
      </c>
      <c r="S23" s="102">
        <v>5.8</v>
      </c>
      <c r="T23" s="103" t="s">
        <v>626</v>
      </c>
      <c r="U23" s="97" t="s">
        <v>627</v>
      </c>
      <c r="V23" s="97" t="s">
        <v>699</v>
      </c>
      <c r="W23" s="97" t="s">
        <v>627</v>
      </c>
      <c r="X23" s="97" t="s">
        <v>630</v>
      </c>
      <c r="Y23" s="97" t="s">
        <v>873</v>
      </c>
      <c r="Z23" s="103" t="s">
        <v>632</v>
      </c>
      <c r="AA23" s="104" t="s">
        <v>634</v>
      </c>
      <c r="AB23" s="197" t="s">
        <v>635</v>
      </c>
      <c r="AC23" s="104" t="s">
        <v>635</v>
      </c>
      <c r="AD23" s="104" t="s">
        <v>635</v>
      </c>
      <c r="AE23" s="104" t="s">
        <v>635</v>
      </c>
      <c r="AF23" s="103">
        <v>4</v>
      </c>
      <c r="AG23" s="103">
        <v>2</v>
      </c>
      <c r="AH23" s="97" t="s">
        <v>636</v>
      </c>
      <c r="AI23" s="97" t="s">
        <v>637</v>
      </c>
      <c r="AJ23" s="97" t="s">
        <v>638</v>
      </c>
      <c r="AK23" s="97" t="s">
        <v>635</v>
      </c>
      <c r="AL23" s="105" t="s">
        <v>640</v>
      </c>
      <c r="AM23" s="106" t="s">
        <v>641</v>
      </c>
      <c r="AN23" s="106" t="s">
        <v>635</v>
      </c>
      <c r="AO23" s="106" t="s">
        <v>635</v>
      </c>
      <c r="AP23" s="97" t="s">
        <v>874</v>
      </c>
      <c r="AQ23" s="97" t="s">
        <v>642</v>
      </c>
      <c r="AR23" s="103" t="s">
        <v>635</v>
      </c>
      <c r="AS23" s="103" t="s">
        <v>635</v>
      </c>
      <c r="AT23" s="103" t="s">
        <v>635</v>
      </c>
      <c r="AU23" s="103" t="s">
        <v>635</v>
      </c>
      <c r="AV23" s="106" t="s">
        <v>632</v>
      </c>
      <c r="AW23" s="105" t="s">
        <v>641</v>
      </c>
      <c r="AX23" s="103" t="s">
        <v>635</v>
      </c>
      <c r="AY23" s="105" t="s">
        <v>641</v>
      </c>
      <c r="AZ23" s="107" t="s">
        <v>635</v>
      </c>
      <c r="BA23" s="106" t="s">
        <v>641</v>
      </c>
      <c r="BB23" s="107" t="s">
        <v>635</v>
      </c>
      <c r="BC23" s="106" t="s">
        <v>635</v>
      </c>
      <c r="BD23" s="103" t="s">
        <v>635</v>
      </c>
      <c r="BE23" s="106" t="s">
        <v>632</v>
      </c>
      <c r="BF23" s="103" t="s">
        <v>640</v>
      </c>
      <c r="BG23" s="103" t="s">
        <v>635</v>
      </c>
      <c r="BH23" s="103" t="s">
        <v>847</v>
      </c>
      <c r="BI23" s="97" t="s">
        <v>641</v>
      </c>
      <c r="BJ23" s="108" t="s">
        <v>875</v>
      </c>
      <c r="BK23" s="108" t="s">
        <v>733</v>
      </c>
      <c r="BL23" s="108" t="s">
        <v>774</v>
      </c>
      <c r="BM23" s="108" t="s">
        <v>635</v>
      </c>
      <c r="BN23" s="108" t="s">
        <v>635</v>
      </c>
      <c r="BO23" s="103" t="s">
        <v>632</v>
      </c>
      <c r="BP23" s="103" t="s">
        <v>640</v>
      </c>
      <c r="BQ23" s="103" t="s">
        <v>635</v>
      </c>
      <c r="BR23" s="109" t="s">
        <v>775</v>
      </c>
      <c r="BS23" s="109" t="s">
        <v>876</v>
      </c>
      <c r="BT23" s="110" t="s">
        <v>635</v>
      </c>
      <c r="BU23" s="110" t="s">
        <v>635</v>
      </c>
      <c r="BV23" s="109" t="s">
        <v>635</v>
      </c>
      <c r="BW23" s="97" t="s">
        <v>877</v>
      </c>
      <c r="BX23" s="97" t="s">
        <v>641</v>
      </c>
      <c r="BY23" s="97" t="s">
        <v>878</v>
      </c>
      <c r="BZ23" s="97" t="s">
        <v>648</v>
      </c>
      <c r="CA23" s="111" t="s">
        <v>736</v>
      </c>
      <c r="CB23" s="111" t="s">
        <v>737</v>
      </c>
      <c r="CC23" s="111" t="s">
        <v>635</v>
      </c>
      <c r="CD23" s="106" t="s">
        <v>635</v>
      </c>
      <c r="CE23" s="111" t="s">
        <v>635</v>
      </c>
      <c r="CF23" s="103" t="s">
        <v>804</v>
      </c>
      <c r="CG23" s="103">
        <v>4</v>
      </c>
      <c r="CH23" s="112" t="s">
        <v>649</v>
      </c>
      <c r="CI23" s="113" t="s">
        <v>641</v>
      </c>
      <c r="CJ23" s="113" t="s">
        <v>635</v>
      </c>
      <c r="CK23" s="113" t="s">
        <v>635</v>
      </c>
      <c r="CL23" s="103">
        <v>3</v>
      </c>
      <c r="CM23" s="114">
        <v>100</v>
      </c>
      <c r="CN23" s="103" t="s">
        <v>635</v>
      </c>
      <c r="CO23" s="106" t="s">
        <v>635</v>
      </c>
      <c r="CP23" s="103">
        <v>0.2</v>
      </c>
      <c r="CQ23" s="106">
        <v>340</v>
      </c>
      <c r="CR23" s="103" t="s">
        <v>635</v>
      </c>
      <c r="CS23" s="106" t="s">
        <v>635</v>
      </c>
      <c r="CT23" s="103" t="s">
        <v>635</v>
      </c>
      <c r="CU23" s="106" t="s">
        <v>635</v>
      </c>
      <c r="CV23" s="103" t="s">
        <v>635</v>
      </c>
      <c r="CW23" s="103" t="s">
        <v>635</v>
      </c>
      <c r="CX23" s="111" t="s">
        <v>651</v>
      </c>
      <c r="CY23" s="106" t="s">
        <v>635</v>
      </c>
      <c r="CZ23" s="115">
        <v>0</v>
      </c>
      <c r="DA23" s="115">
        <v>1</v>
      </c>
      <c r="DB23" s="116">
        <f t="shared" si="11"/>
        <v>1</v>
      </c>
      <c r="DC23" s="117" t="s">
        <v>635</v>
      </c>
      <c r="DD23" s="118" t="s">
        <v>635</v>
      </c>
      <c r="DE23" s="118" t="s">
        <v>635</v>
      </c>
      <c r="DF23" s="118" t="s">
        <v>635</v>
      </c>
      <c r="DG23" s="119" t="s">
        <v>635</v>
      </c>
      <c r="DH23" s="105" t="s">
        <v>651</v>
      </c>
      <c r="DI23" s="120">
        <v>1</v>
      </c>
      <c r="DJ23" s="121" t="s">
        <v>635</v>
      </c>
      <c r="DK23" s="122" t="s">
        <v>635</v>
      </c>
      <c r="DL23" s="123" t="s">
        <v>635</v>
      </c>
      <c r="DM23" s="123" t="s">
        <v>635</v>
      </c>
      <c r="DN23" s="124" t="s">
        <v>635</v>
      </c>
      <c r="DO23" s="124" t="s">
        <v>635</v>
      </c>
      <c r="DP23" s="124" t="s">
        <v>635</v>
      </c>
      <c r="DQ23" s="125" t="s">
        <v>635</v>
      </c>
      <c r="DR23" s="125" t="s">
        <v>635</v>
      </c>
      <c r="DS23" s="125" t="s">
        <v>635</v>
      </c>
      <c r="DT23" s="106" t="s">
        <v>635</v>
      </c>
      <c r="DU23" s="106" t="s">
        <v>635</v>
      </c>
      <c r="DV23" s="106" t="s">
        <v>635</v>
      </c>
      <c r="DW23" s="126" t="s">
        <v>635</v>
      </c>
      <c r="DX23" s="126" t="s">
        <v>635</v>
      </c>
      <c r="DY23" s="126" t="s">
        <v>635</v>
      </c>
      <c r="DZ23" s="97" t="s">
        <v>635</v>
      </c>
      <c r="EA23" s="103" t="s">
        <v>626</v>
      </c>
      <c r="EB23" s="97" t="s">
        <v>635</v>
      </c>
      <c r="EC23" s="103" t="s">
        <v>626</v>
      </c>
      <c r="ED23" s="103" t="s">
        <v>635</v>
      </c>
      <c r="EE23" s="103" t="s">
        <v>635</v>
      </c>
      <c r="EF23" s="127" t="s">
        <v>651</v>
      </c>
      <c r="EG23" s="127" t="s">
        <v>635</v>
      </c>
      <c r="EH23" s="103" t="s">
        <v>651</v>
      </c>
      <c r="EI23" s="97" t="s">
        <v>640</v>
      </c>
      <c r="EJ23" s="97" t="s">
        <v>641</v>
      </c>
      <c r="EK23" s="122" t="s">
        <v>635</v>
      </c>
      <c r="EL23" s="122" t="s">
        <v>635</v>
      </c>
      <c r="EM23" s="122" t="s">
        <v>635</v>
      </c>
      <c r="EN23" s="122" t="s">
        <v>635</v>
      </c>
      <c r="EO23" s="128" t="s">
        <v>635</v>
      </c>
      <c r="EP23" s="128" t="s">
        <v>635</v>
      </c>
      <c r="EQ23" s="128" t="s">
        <v>635</v>
      </c>
      <c r="ER23" s="128" t="s">
        <v>635</v>
      </c>
      <c r="ES23" s="129" t="s">
        <v>635</v>
      </c>
      <c r="ET23" s="129" t="s">
        <v>635</v>
      </c>
      <c r="EU23" s="129" t="s">
        <v>635</v>
      </c>
      <c r="EV23" s="129" t="s">
        <v>635</v>
      </c>
      <c r="EW23" s="97" t="s">
        <v>635</v>
      </c>
      <c r="EX23" s="97" t="s">
        <v>635</v>
      </c>
      <c r="EY23" s="103" t="s">
        <v>805</v>
      </c>
      <c r="EZ23" s="107" t="s">
        <v>879</v>
      </c>
      <c r="FA23" s="97" t="s">
        <v>635</v>
      </c>
      <c r="FB23" s="130" t="s">
        <v>656</v>
      </c>
      <c r="FC23" s="130" t="s">
        <v>880</v>
      </c>
      <c r="FD23" s="131" t="s">
        <v>635</v>
      </c>
      <c r="FE23" s="131" t="s">
        <v>635</v>
      </c>
      <c r="FF23" s="131" t="s">
        <v>635</v>
      </c>
      <c r="FG23" s="131" t="s">
        <v>635</v>
      </c>
      <c r="FH23" s="131" t="s">
        <v>635</v>
      </c>
      <c r="FI23" s="132">
        <v>9</v>
      </c>
      <c r="FJ23" s="133" t="s">
        <v>635</v>
      </c>
      <c r="FK23" s="103">
        <v>4</v>
      </c>
      <c r="FL23" s="134" t="s">
        <v>635</v>
      </c>
      <c r="FM23" s="135" t="s">
        <v>635</v>
      </c>
      <c r="FN23" s="135" t="s">
        <v>635</v>
      </c>
      <c r="FO23" s="135" t="s">
        <v>635</v>
      </c>
      <c r="FP23" s="103" t="s">
        <v>635</v>
      </c>
      <c r="FQ23" s="132">
        <v>100</v>
      </c>
      <c r="FR23" s="133" t="s">
        <v>635</v>
      </c>
      <c r="FS23" s="103">
        <v>10</v>
      </c>
      <c r="FT23" s="134" t="s">
        <v>635</v>
      </c>
      <c r="FU23" s="135" t="s">
        <v>635</v>
      </c>
      <c r="FV23" s="135" t="s">
        <v>635</v>
      </c>
      <c r="FW23" s="131" t="s">
        <v>635</v>
      </c>
      <c r="FX23" s="103" t="s">
        <v>635</v>
      </c>
      <c r="FY23" s="100" t="s">
        <v>658</v>
      </c>
      <c r="FZ23" s="102" t="s">
        <v>635</v>
      </c>
      <c r="GA23" s="102">
        <v>0</v>
      </c>
      <c r="GB23" s="102">
        <v>24</v>
      </c>
      <c r="GC23" s="136" t="s">
        <v>658</v>
      </c>
      <c r="GD23" s="137" t="s">
        <v>635</v>
      </c>
      <c r="GE23" s="137">
        <v>0</v>
      </c>
      <c r="GF23" s="137">
        <v>24</v>
      </c>
      <c r="GG23" s="125" t="s">
        <v>635</v>
      </c>
      <c r="GH23" s="125" t="s">
        <v>635</v>
      </c>
      <c r="GI23" s="125" t="s">
        <v>635</v>
      </c>
      <c r="GJ23" s="125" t="s">
        <v>635</v>
      </c>
      <c r="GK23" s="122" t="s">
        <v>635</v>
      </c>
      <c r="GL23" s="122" t="s">
        <v>635</v>
      </c>
      <c r="GM23" s="122" t="s">
        <v>635</v>
      </c>
      <c r="GN23" s="122" t="s">
        <v>635</v>
      </c>
      <c r="GO23" s="135" t="s">
        <v>658</v>
      </c>
      <c r="GP23" s="135">
        <v>0</v>
      </c>
      <c r="GQ23" s="135">
        <v>24</v>
      </c>
      <c r="GR23" s="134" t="s">
        <v>658</v>
      </c>
      <c r="GS23" s="134">
        <v>0</v>
      </c>
      <c r="GT23" s="134">
        <v>24</v>
      </c>
      <c r="GU23" s="126" t="s">
        <v>635</v>
      </c>
      <c r="GV23" s="126" t="s">
        <v>635</v>
      </c>
      <c r="GW23" s="126" t="s">
        <v>635</v>
      </c>
      <c r="GX23" s="145" t="s">
        <v>635</v>
      </c>
      <c r="GY23" s="145" t="s">
        <v>635</v>
      </c>
      <c r="GZ23" s="145" t="s">
        <v>635</v>
      </c>
      <c r="HA23" s="123" t="s">
        <v>635</v>
      </c>
      <c r="HB23" s="140" t="s">
        <v>635</v>
      </c>
      <c r="HC23" s="123" t="s">
        <v>635</v>
      </c>
      <c r="HD23" s="123" t="s">
        <v>635</v>
      </c>
      <c r="HE23" s="127" t="s">
        <v>635</v>
      </c>
      <c r="HF23" s="131" t="s">
        <v>635</v>
      </c>
      <c r="HG23" s="131" t="s">
        <v>635</v>
      </c>
      <c r="HH23" s="131" t="s">
        <v>635</v>
      </c>
      <c r="HI23" s="141" t="s">
        <v>635</v>
      </c>
      <c r="HJ23" s="141" t="s">
        <v>635</v>
      </c>
      <c r="HK23" s="141" t="s">
        <v>635</v>
      </c>
      <c r="HL23" s="141" t="s">
        <v>635</v>
      </c>
      <c r="HM23" s="131" t="s">
        <v>635</v>
      </c>
      <c r="HN23" s="131" t="s">
        <v>635</v>
      </c>
      <c r="HO23" s="131" t="s">
        <v>635</v>
      </c>
      <c r="HP23" s="131" t="s">
        <v>635</v>
      </c>
      <c r="HQ23" s="106" t="s">
        <v>635</v>
      </c>
      <c r="HR23" s="106" t="s">
        <v>635</v>
      </c>
      <c r="HS23" s="106" t="s">
        <v>635</v>
      </c>
      <c r="HT23" s="106" t="s">
        <v>635</v>
      </c>
      <c r="HU23" s="132" t="s">
        <v>635</v>
      </c>
      <c r="HV23" s="132" t="s">
        <v>635</v>
      </c>
      <c r="HW23" s="132" t="s">
        <v>635</v>
      </c>
      <c r="HX23" s="132" t="s">
        <v>635</v>
      </c>
      <c r="HY23" s="118" t="s">
        <v>635</v>
      </c>
      <c r="HZ23" s="118" t="s">
        <v>635</v>
      </c>
      <c r="IA23" s="118" t="s">
        <v>635</v>
      </c>
      <c r="IB23" s="118" t="s">
        <v>635</v>
      </c>
      <c r="IC23" s="125" t="s">
        <v>635</v>
      </c>
      <c r="ID23" s="125" t="s">
        <v>635</v>
      </c>
      <c r="IE23" s="125" t="s">
        <v>635</v>
      </c>
      <c r="IF23" s="125" t="s">
        <v>635</v>
      </c>
      <c r="IG23" s="105" t="s">
        <v>881</v>
      </c>
      <c r="IH23" s="105" t="s">
        <v>662</v>
      </c>
      <c r="II23" s="105" t="s">
        <v>830</v>
      </c>
      <c r="IJ23" s="105" t="s">
        <v>808</v>
      </c>
      <c r="IK23" s="105" t="s">
        <v>831</v>
      </c>
      <c r="IL23" s="105" t="s">
        <v>635</v>
      </c>
      <c r="IM23" s="105" t="s">
        <v>635</v>
      </c>
      <c r="IN23" s="105" t="s">
        <v>635</v>
      </c>
      <c r="IO23" s="105" t="s">
        <v>635</v>
      </c>
      <c r="IP23" s="103">
        <v>5</v>
      </c>
      <c r="IQ23" s="102" t="s">
        <v>635</v>
      </c>
      <c r="IR23" s="102" t="s">
        <v>635</v>
      </c>
      <c r="IS23" s="142" t="s">
        <v>635</v>
      </c>
      <c r="IT23" s="142" t="s">
        <v>635</v>
      </c>
      <c r="IU23" s="128" t="s">
        <v>635</v>
      </c>
      <c r="IV23" s="128" t="s">
        <v>635</v>
      </c>
      <c r="IW23" s="143" t="s">
        <v>635</v>
      </c>
      <c r="IX23" s="143" t="s">
        <v>635</v>
      </c>
      <c r="IY23" s="124" t="s">
        <v>635</v>
      </c>
      <c r="IZ23" s="124" t="s">
        <v>635</v>
      </c>
      <c r="JA23" s="124" t="s">
        <v>635</v>
      </c>
      <c r="JB23" s="123" t="s">
        <v>635</v>
      </c>
      <c r="JC23" s="123" t="s">
        <v>635</v>
      </c>
      <c r="JD23" s="123" t="s">
        <v>635</v>
      </c>
      <c r="JE23" s="144" t="s">
        <v>635</v>
      </c>
      <c r="JF23" s="208">
        <v>0</v>
      </c>
      <c r="JG23" s="208">
        <v>0</v>
      </c>
      <c r="JH23" s="141" t="s">
        <v>635</v>
      </c>
      <c r="JI23" s="150">
        <v>0</v>
      </c>
      <c r="JJ23" s="150">
        <v>0</v>
      </c>
      <c r="JK23" s="144" t="s">
        <v>635</v>
      </c>
      <c r="JL23" s="144" t="s">
        <v>635</v>
      </c>
      <c r="JM23" s="144" t="s">
        <v>635</v>
      </c>
      <c r="JN23" s="135" t="s">
        <v>635</v>
      </c>
      <c r="JO23" s="135" t="s">
        <v>635</v>
      </c>
      <c r="JP23" s="135" t="s">
        <v>635</v>
      </c>
      <c r="JQ23" s="144" t="s">
        <v>635</v>
      </c>
      <c r="JR23" s="144" t="s">
        <v>635</v>
      </c>
      <c r="JS23" s="144" t="s">
        <v>635</v>
      </c>
      <c r="JT23" s="144" t="s">
        <v>635</v>
      </c>
      <c r="JU23" s="145" t="s">
        <v>635</v>
      </c>
      <c r="JV23" s="145" t="s">
        <v>635</v>
      </c>
      <c r="JW23" s="145" t="s">
        <v>635</v>
      </c>
      <c r="JX23" s="145" t="s">
        <v>635</v>
      </c>
      <c r="JY23" s="141" t="s">
        <v>635</v>
      </c>
      <c r="JZ23" s="141" t="s">
        <v>635</v>
      </c>
      <c r="KA23" s="141" t="s">
        <v>635</v>
      </c>
      <c r="KB23" s="141" t="s">
        <v>635</v>
      </c>
      <c r="KC23" s="128" t="s">
        <v>635</v>
      </c>
      <c r="KD23" s="128" t="s">
        <v>635</v>
      </c>
      <c r="KE23" s="128" t="s">
        <v>635</v>
      </c>
      <c r="KF23" s="128" t="s">
        <v>635</v>
      </c>
      <c r="KG23" s="146" t="s">
        <v>635</v>
      </c>
      <c r="KH23" s="146" t="s">
        <v>635</v>
      </c>
      <c r="KI23" s="146" t="s">
        <v>635</v>
      </c>
      <c r="KJ23" s="146" t="s">
        <v>635</v>
      </c>
      <c r="KK23" s="147" t="s">
        <v>635</v>
      </c>
      <c r="KL23" s="147" t="s">
        <v>635</v>
      </c>
      <c r="KM23" s="147" t="s">
        <v>635</v>
      </c>
      <c r="KN23" s="147" t="s">
        <v>635</v>
      </c>
      <c r="KO23" s="148" t="s">
        <v>635</v>
      </c>
      <c r="KP23" s="148" t="s">
        <v>635</v>
      </c>
      <c r="KQ23" s="148" t="s">
        <v>635</v>
      </c>
      <c r="KR23" s="148" t="s">
        <v>635</v>
      </c>
      <c r="KS23" s="149" t="s">
        <v>635</v>
      </c>
      <c r="KT23" s="149" t="s">
        <v>635</v>
      </c>
      <c r="KU23" s="149" t="s">
        <v>635</v>
      </c>
      <c r="KV23" s="149" t="s">
        <v>635</v>
      </c>
      <c r="KW23" s="105" t="s">
        <v>710</v>
      </c>
      <c r="KX23" s="106" t="s">
        <v>635</v>
      </c>
      <c r="KY23" s="106" t="s">
        <v>635</v>
      </c>
      <c r="KZ23" s="150">
        <v>0</v>
      </c>
      <c r="LA23" s="150">
        <v>0</v>
      </c>
      <c r="LB23" s="150">
        <v>1</v>
      </c>
      <c r="LC23" s="150">
        <v>0</v>
      </c>
      <c r="LD23" s="150">
        <v>0</v>
      </c>
      <c r="LE23" s="150">
        <v>0</v>
      </c>
      <c r="LF23" s="150">
        <v>0</v>
      </c>
      <c r="LG23" s="150">
        <v>0</v>
      </c>
      <c r="LH23" s="151">
        <f t="shared" si="0"/>
        <v>1</v>
      </c>
      <c r="LI23" s="152">
        <v>0</v>
      </c>
      <c r="LJ23" s="152">
        <v>0</v>
      </c>
      <c r="LK23" s="152">
        <v>1</v>
      </c>
      <c r="LL23" s="152">
        <v>0</v>
      </c>
      <c r="LM23" s="152">
        <v>0</v>
      </c>
      <c r="LN23" s="152">
        <v>0</v>
      </c>
      <c r="LO23" s="152">
        <v>0</v>
      </c>
      <c r="LP23" s="152">
        <v>0</v>
      </c>
      <c r="LQ23" s="153">
        <f t="shared" si="1"/>
        <v>1</v>
      </c>
      <c r="LR23" s="142">
        <v>0</v>
      </c>
      <c r="LS23" s="142">
        <v>0</v>
      </c>
      <c r="LT23" s="142">
        <v>0</v>
      </c>
      <c r="LU23" s="142">
        <v>0</v>
      </c>
      <c r="LV23" s="142">
        <v>0</v>
      </c>
      <c r="LW23" s="142">
        <v>0</v>
      </c>
      <c r="LX23" s="142">
        <v>0</v>
      </c>
      <c r="LY23" s="142">
        <v>0</v>
      </c>
      <c r="LZ23" s="142">
        <v>0</v>
      </c>
      <c r="MA23" s="45" t="s">
        <v>635</v>
      </c>
      <c r="MB23" s="45" t="s">
        <v>635</v>
      </c>
      <c r="MC23" s="45" t="s">
        <v>635</v>
      </c>
      <c r="MD23" s="45" t="s">
        <v>635</v>
      </c>
      <c r="ME23" s="45" t="s">
        <v>635</v>
      </c>
      <c r="MF23" s="45" t="s">
        <v>635</v>
      </c>
      <c r="MG23" s="45" t="s">
        <v>635</v>
      </c>
      <c r="MH23" s="45" t="s">
        <v>635</v>
      </c>
      <c r="MI23" s="44" t="s">
        <v>635</v>
      </c>
      <c r="MJ23" s="155">
        <v>0</v>
      </c>
      <c r="MK23" s="155">
        <v>0</v>
      </c>
      <c r="ML23" s="155">
        <v>0</v>
      </c>
      <c r="MM23" s="155">
        <v>0</v>
      </c>
      <c r="MN23" s="155">
        <v>0</v>
      </c>
      <c r="MO23" s="155">
        <v>0</v>
      </c>
      <c r="MP23" s="155">
        <v>0</v>
      </c>
      <c r="MQ23" s="155">
        <v>0</v>
      </c>
      <c r="MR23" s="155">
        <v>0</v>
      </c>
      <c r="MS23" s="157" t="s">
        <v>635</v>
      </c>
      <c r="MT23" s="157" t="s">
        <v>635</v>
      </c>
      <c r="MU23" s="157" t="s">
        <v>635</v>
      </c>
      <c r="MV23" s="157" t="s">
        <v>635</v>
      </c>
      <c r="MW23" s="157" t="s">
        <v>635</v>
      </c>
      <c r="MX23" s="157" t="s">
        <v>635</v>
      </c>
      <c r="MY23" s="157" t="s">
        <v>635</v>
      </c>
      <c r="MZ23" s="157" t="s">
        <v>635</v>
      </c>
      <c r="NA23" s="157" t="s">
        <v>635</v>
      </c>
      <c r="NB23" s="158" t="s">
        <v>635</v>
      </c>
      <c r="NC23" s="158" t="s">
        <v>635</v>
      </c>
      <c r="ND23" s="158" t="s">
        <v>635</v>
      </c>
      <c r="NE23" s="158" t="s">
        <v>635</v>
      </c>
      <c r="NF23" s="158" t="s">
        <v>635</v>
      </c>
      <c r="NG23" s="158" t="s">
        <v>635</v>
      </c>
      <c r="NH23" s="158" t="s">
        <v>635</v>
      </c>
      <c r="NI23" s="158" t="s">
        <v>635</v>
      </c>
      <c r="NJ23" s="159" t="s">
        <v>635</v>
      </c>
      <c r="NK23" s="160" t="s">
        <v>635</v>
      </c>
      <c r="NL23" s="160" t="s">
        <v>635</v>
      </c>
      <c r="NM23" s="160" t="s">
        <v>635</v>
      </c>
      <c r="NN23" s="160" t="s">
        <v>635</v>
      </c>
      <c r="NO23" s="160" t="s">
        <v>635</v>
      </c>
      <c r="NP23" s="160" t="s">
        <v>635</v>
      </c>
      <c r="NQ23" s="160" t="s">
        <v>635</v>
      </c>
      <c r="NR23" s="160" t="s">
        <v>635</v>
      </c>
      <c r="NS23" s="161" t="s">
        <v>635</v>
      </c>
      <c r="NT23" s="162" t="s">
        <v>635</v>
      </c>
      <c r="NU23" s="162" t="s">
        <v>635</v>
      </c>
      <c r="NV23" s="162" t="s">
        <v>635</v>
      </c>
      <c r="NW23" s="162" t="s">
        <v>635</v>
      </c>
      <c r="NX23" s="162" t="s">
        <v>635</v>
      </c>
      <c r="NY23" s="162" t="s">
        <v>635</v>
      </c>
      <c r="NZ23" s="162" t="s">
        <v>635</v>
      </c>
      <c r="OA23" s="162" t="s">
        <v>635</v>
      </c>
      <c r="OB23" s="163" t="s">
        <v>635</v>
      </c>
      <c r="OC23" s="142" t="s">
        <v>635</v>
      </c>
      <c r="OD23" s="142" t="s">
        <v>635</v>
      </c>
      <c r="OE23" s="142" t="s">
        <v>635</v>
      </c>
      <c r="OF23" s="142" t="s">
        <v>635</v>
      </c>
      <c r="OG23" s="142" t="s">
        <v>635</v>
      </c>
      <c r="OH23" s="142" t="s">
        <v>635</v>
      </c>
      <c r="OI23" s="142" t="s">
        <v>635</v>
      </c>
      <c r="OJ23" s="142" t="s">
        <v>635</v>
      </c>
      <c r="OK23" s="142" t="s">
        <v>635</v>
      </c>
      <c r="OL23" s="45">
        <v>0</v>
      </c>
      <c r="OM23" s="45">
        <v>0</v>
      </c>
      <c r="ON23" s="45">
        <v>0</v>
      </c>
      <c r="OO23" s="45">
        <v>0</v>
      </c>
      <c r="OP23" s="45">
        <v>0</v>
      </c>
      <c r="OQ23" s="45">
        <v>0</v>
      </c>
      <c r="OR23" s="45">
        <v>0</v>
      </c>
      <c r="OS23" s="45">
        <v>0</v>
      </c>
      <c r="OT23" s="44">
        <v>0</v>
      </c>
      <c r="OU23" s="158" t="s">
        <v>635</v>
      </c>
      <c r="OV23" s="158" t="s">
        <v>635</v>
      </c>
      <c r="OW23" s="158" t="s">
        <v>635</v>
      </c>
      <c r="OX23" s="158" t="s">
        <v>635</v>
      </c>
      <c r="OY23" s="158" t="s">
        <v>635</v>
      </c>
      <c r="OZ23" s="158" t="s">
        <v>635</v>
      </c>
      <c r="PA23" s="158" t="s">
        <v>635</v>
      </c>
      <c r="PB23" s="158" t="s">
        <v>635</v>
      </c>
      <c r="PC23" s="159" t="s">
        <v>635</v>
      </c>
      <c r="PD23" s="152">
        <v>0</v>
      </c>
      <c r="PE23" s="152">
        <v>0</v>
      </c>
      <c r="PF23" s="152">
        <v>0</v>
      </c>
      <c r="PG23" s="152">
        <v>0</v>
      </c>
      <c r="PH23" s="152">
        <v>0</v>
      </c>
      <c r="PI23" s="152">
        <v>0</v>
      </c>
      <c r="PJ23" s="152">
        <v>0</v>
      </c>
      <c r="PK23" s="152">
        <v>0</v>
      </c>
      <c r="PL23" s="164">
        <v>0</v>
      </c>
      <c r="PM23" s="158" t="s">
        <v>635</v>
      </c>
      <c r="PN23" s="158" t="s">
        <v>635</v>
      </c>
      <c r="PO23" s="158" t="s">
        <v>635</v>
      </c>
      <c r="PP23" s="158" t="s">
        <v>635</v>
      </c>
      <c r="PQ23" s="158" t="s">
        <v>635</v>
      </c>
      <c r="PR23" s="158" t="s">
        <v>635</v>
      </c>
      <c r="PS23" s="158" t="s">
        <v>635</v>
      </c>
      <c r="PT23" s="158" t="s">
        <v>635</v>
      </c>
      <c r="PU23" s="159" t="s">
        <v>635</v>
      </c>
      <c r="PV23" s="157" t="s">
        <v>635</v>
      </c>
      <c r="PW23" s="157" t="s">
        <v>635</v>
      </c>
      <c r="PX23" s="157" t="s">
        <v>635</v>
      </c>
      <c r="PY23" s="157" t="s">
        <v>635</v>
      </c>
      <c r="PZ23" s="157" t="s">
        <v>635</v>
      </c>
      <c r="QA23" s="157" t="s">
        <v>635</v>
      </c>
      <c r="QB23" s="157" t="s">
        <v>635</v>
      </c>
      <c r="QC23" s="157" t="s">
        <v>635</v>
      </c>
      <c r="QD23" s="165" t="s">
        <v>635</v>
      </c>
      <c r="QE23" s="166" t="s">
        <v>635</v>
      </c>
      <c r="QF23" s="166" t="s">
        <v>635</v>
      </c>
      <c r="QG23" s="166" t="s">
        <v>635</v>
      </c>
      <c r="QH23" s="166" t="s">
        <v>635</v>
      </c>
      <c r="QI23" s="166" t="s">
        <v>635</v>
      </c>
      <c r="QJ23" s="166" t="s">
        <v>635</v>
      </c>
      <c r="QK23" s="166" t="s">
        <v>635</v>
      </c>
      <c r="QL23" s="166" t="s">
        <v>635</v>
      </c>
      <c r="QM23" s="167" t="s">
        <v>635</v>
      </c>
      <c r="QN23" s="120" t="s">
        <v>635</v>
      </c>
      <c r="QO23" s="120" t="s">
        <v>635</v>
      </c>
      <c r="QP23" s="120" t="s">
        <v>635</v>
      </c>
      <c r="QQ23" s="120" t="s">
        <v>635</v>
      </c>
      <c r="QR23" s="120" t="s">
        <v>635</v>
      </c>
      <c r="QS23" s="120" t="s">
        <v>635</v>
      </c>
      <c r="QT23" s="120" t="s">
        <v>635</v>
      </c>
      <c r="QU23" s="120" t="s">
        <v>635</v>
      </c>
      <c r="QV23" s="168" t="s">
        <v>635</v>
      </c>
      <c r="QW23" s="169" t="s">
        <v>635</v>
      </c>
      <c r="QX23" s="169" t="s">
        <v>635</v>
      </c>
      <c r="QY23" s="169" t="s">
        <v>635</v>
      </c>
      <c r="QZ23" s="169" t="s">
        <v>635</v>
      </c>
      <c r="RA23" s="169" t="s">
        <v>635</v>
      </c>
      <c r="RB23" s="169" t="s">
        <v>635</v>
      </c>
      <c r="RC23" s="169" t="s">
        <v>635</v>
      </c>
      <c r="RD23" s="169" t="s">
        <v>635</v>
      </c>
      <c r="RE23" s="170" t="s">
        <v>635</v>
      </c>
      <c r="RF23" s="136" t="s">
        <v>656</v>
      </c>
      <c r="RG23" s="136" t="s">
        <v>880</v>
      </c>
      <c r="RH23" s="136" t="s">
        <v>635</v>
      </c>
      <c r="RI23" s="137" t="s">
        <v>635</v>
      </c>
      <c r="RJ23" s="137" t="s">
        <v>635</v>
      </c>
      <c r="RK23" s="137" t="s">
        <v>635</v>
      </c>
      <c r="RL23" s="105" t="s">
        <v>710</v>
      </c>
      <c r="RM23" s="106" t="s">
        <v>635</v>
      </c>
      <c r="RN23" s="106" t="s">
        <v>635</v>
      </c>
      <c r="RO23" s="171">
        <v>0</v>
      </c>
      <c r="RP23" s="171">
        <v>0</v>
      </c>
      <c r="RQ23" s="171">
        <v>1</v>
      </c>
      <c r="RR23" s="171">
        <v>0</v>
      </c>
      <c r="RS23" s="171">
        <v>0</v>
      </c>
      <c r="RT23" s="171">
        <v>0</v>
      </c>
      <c r="RU23" s="171">
        <v>0</v>
      </c>
      <c r="RV23" s="171">
        <v>0</v>
      </c>
      <c r="RW23" s="172">
        <f>SUM(RO23:RV23)</f>
        <v>1</v>
      </c>
      <c r="RX23" s="133" t="s">
        <v>635</v>
      </c>
      <c r="RY23" s="133" t="s">
        <v>635</v>
      </c>
      <c r="RZ23" s="133" t="s">
        <v>635</v>
      </c>
      <c r="SA23" s="133" t="s">
        <v>635</v>
      </c>
      <c r="SB23" s="133" t="s">
        <v>635</v>
      </c>
      <c r="SC23" s="133" t="s">
        <v>635</v>
      </c>
      <c r="SD23" s="133" t="s">
        <v>635</v>
      </c>
      <c r="SE23" s="133" t="s">
        <v>635</v>
      </c>
      <c r="SF23" s="189" t="s">
        <v>635</v>
      </c>
      <c r="SG23" s="232">
        <v>0</v>
      </c>
      <c r="SH23" s="232">
        <v>0</v>
      </c>
      <c r="SI23" s="232">
        <v>1</v>
      </c>
      <c r="SJ23" s="232">
        <v>0</v>
      </c>
      <c r="SK23" s="232">
        <v>0</v>
      </c>
      <c r="SL23" s="232">
        <v>0</v>
      </c>
      <c r="SM23" s="232">
        <v>0</v>
      </c>
      <c r="SN23" s="232">
        <v>0</v>
      </c>
      <c r="SO23" s="233">
        <f>SUBTOTAL(9,SG23:SN23)</f>
        <v>1</v>
      </c>
      <c r="SP23" s="102" t="s">
        <v>635</v>
      </c>
      <c r="SQ23" s="102" t="s">
        <v>635</v>
      </c>
      <c r="SR23" s="102" t="s">
        <v>635</v>
      </c>
      <c r="SS23" s="102" t="s">
        <v>635</v>
      </c>
      <c r="ST23" s="102" t="s">
        <v>635</v>
      </c>
      <c r="SU23" s="102" t="s">
        <v>635</v>
      </c>
      <c r="SV23" s="102" t="s">
        <v>635</v>
      </c>
      <c r="SW23" s="102" t="s">
        <v>635</v>
      </c>
      <c r="SX23" s="174" t="s">
        <v>635</v>
      </c>
      <c r="SY23" s="125" t="s">
        <v>635</v>
      </c>
      <c r="SZ23" s="125" t="s">
        <v>635</v>
      </c>
      <c r="TA23" s="125" t="s">
        <v>635</v>
      </c>
      <c r="TB23" s="125" t="s">
        <v>635</v>
      </c>
      <c r="TC23" s="125" t="s">
        <v>635</v>
      </c>
      <c r="TD23" s="125" t="s">
        <v>635</v>
      </c>
      <c r="TE23" s="125" t="s">
        <v>635</v>
      </c>
      <c r="TF23" s="125" t="s">
        <v>635</v>
      </c>
      <c r="TG23" s="175" t="s">
        <v>635</v>
      </c>
      <c r="TH23" s="149" t="s">
        <v>635</v>
      </c>
      <c r="TI23" s="149" t="s">
        <v>635</v>
      </c>
      <c r="TJ23" s="149" t="s">
        <v>635</v>
      </c>
      <c r="TK23" s="149" t="s">
        <v>635</v>
      </c>
      <c r="TL23" s="149" t="s">
        <v>635</v>
      </c>
      <c r="TM23" s="149" t="s">
        <v>635</v>
      </c>
      <c r="TN23" s="149" t="s">
        <v>635</v>
      </c>
      <c r="TO23" s="149" t="s">
        <v>635</v>
      </c>
      <c r="TP23" s="176" t="s">
        <v>635</v>
      </c>
      <c r="TQ23" s="177" t="s">
        <v>635</v>
      </c>
      <c r="TR23" s="177" t="s">
        <v>635</v>
      </c>
      <c r="TS23" s="177" t="s">
        <v>635</v>
      </c>
      <c r="TT23" s="177" t="s">
        <v>635</v>
      </c>
      <c r="TU23" s="177" t="s">
        <v>635</v>
      </c>
      <c r="TV23" s="177" t="s">
        <v>635</v>
      </c>
      <c r="TW23" s="177" t="s">
        <v>635</v>
      </c>
      <c r="TX23" s="177" t="s">
        <v>635</v>
      </c>
      <c r="TY23" s="178" t="s">
        <v>635</v>
      </c>
      <c r="TZ23" s="179" t="s">
        <v>635</v>
      </c>
      <c r="UA23" s="179" t="s">
        <v>635</v>
      </c>
      <c r="UB23" s="179" t="s">
        <v>635</v>
      </c>
      <c r="UC23" s="179" t="s">
        <v>635</v>
      </c>
      <c r="UD23" s="179" t="s">
        <v>635</v>
      </c>
      <c r="UE23" s="179" t="s">
        <v>635</v>
      </c>
      <c r="UF23" s="179" t="s">
        <v>635</v>
      </c>
      <c r="UG23" s="179" t="s">
        <v>635</v>
      </c>
      <c r="UH23" s="180" t="s">
        <v>635</v>
      </c>
      <c r="UI23" s="171">
        <v>0</v>
      </c>
      <c r="UJ23" s="171">
        <v>0</v>
      </c>
      <c r="UK23" s="171">
        <v>1</v>
      </c>
      <c r="UL23" s="171">
        <v>0</v>
      </c>
      <c r="UM23" s="171">
        <v>0</v>
      </c>
      <c r="UN23" s="171">
        <v>0</v>
      </c>
      <c r="UO23" s="171">
        <v>0</v>
      </c>
      <c r="UP23" s="171">
        <v>0</v>
      </c>
      <c r="UQ23" s="181">
        <f>SUBTOTAL(9,UI23:UP23)</f>
        <v>1</v>
      </c>
      <c r="UR23" s="131" t="s">
        <v>635</v>
      </c>
      <c r="US23" s="131" t="s">
        <v>635</v>
      </c>
      <c r="UT23" s="131" t="s">
        <v>635</v>
      </c>
      <c r="UU23" s="131" t="s">
        <v>635</v>
      </c>
      <c r="UV23" s="131" t="s">
        <v>635</v>
      </c>
      <c r="UW23" s="131" t="s">
        <v>635</v>
      </c>
      <c r="UX23" s="131" t="s">
        <v>635</v>
      </c>
      <c r="UY23" s="131" t="s">
        <v>635</v>
      </c>
      <c r="UZ23" s="182" t="s">
        <v>635</v>
      </c>
      <c r="VA23" s="169" t="s">
        <v>635</v>
      </c>
      <c r="VB23" s="169" t="s">
        <v>635</v>
      </c>
      <c r="VC23" s="169" t="s">
        <v>635</v>
      </c>
      <c r="VD23" s="169" t="s">
        <v>635</v>
      </c>
      <c r="VE23" s="169" t="s">
        <v>635</v>
      </c>
      <c r="VF23" s="169" t="s">
        <v>635</v>
      </c>
      <c r="VG23" s="169" t="s">
        <v>635</v>
      </c>
      <c r="VH23" s="169" t="s">
        <v>635</v>
      </c>
      <c r="VI23" s="183" t="s">
        <v>635</v>
      </c>
      <c r="VJ23" s="210">
        <v>0</v>
      </c>
      <c r="VK23" s="210">
        <v>0</v>
      </c>
      <c r="VL23" s="210">
        <v>1</v>
      </c>
      <c r="VM23" s="210">
        <v>0</v>
      </c>
      <c r="VN23" s="210">
        <v>0</v>
      </c>
      <c r="VO23" s="210">
        <v>0</v>
      </c>
      <c r="VP23" s="210">
        <v>0</v>
      </c>
      <c r="VQ23" s="210">
        <v>0</v>
      </c>
      <c r="VR23" s="211">
        <f>SUBTOTAL(9,VJ23:VQ23)</f>
        <v>1</v>
      </c>
      <c r="VS23" s="184" t="s">
        <v>635</v>
      </c>
      <c r="VT23" s="184" t="s">
        <v>635</v>
      </c>
      <c r="VU23" s="184" t="s">
        <v>635</v>
      </c>
      <c r="VV23" s="184" t="s">
        <v>635</v>
      </c>
      <c r="VW23" s="184" t="s">
        <v>635</v>
      </c>
      <c r="VX23" s="184" t="s">
        <v>635</v>
      </c>
      <c r="VY23" s="184" t="s">
        <v>635</v>
      </c>
      <c r="VZ23" s="184" t="s">
        <v>635</v>
      </c>
      <c r="WA23" s="185" t="s">
        <v>635</v>
      </c>
      <c r="WB23" s="186" t="s">
        <v>635</v>
      </c>
      <c r="WC23" s="186" t="s">
        <v>635</v>
      </c>
      <c r="WD23" s="186" t="s">
        <v>635</v>
      </c>
      <c r="WE23" s="186" t="s">
        <v>635</v>
      </c>
      <c r="WF23" s="186" t="s">
        <v>635</v>
      </c>
      <c r="WG23" s="186" t="s">
        <v>635</v>
      </c>
      <c r="WH23" s="186" t="s">
        <v>635</v>
      </c>
      <c r="WI23" s="186" t="s">
        <v>635</v>
      </c>
      <c r="WJ23" s="187" t="s">
        <v>635</v>
      </c>
      <c r="WK23" s="137" t="s">
        <v>635</v>
      </c>
      <c r="WL23" s="137" t="s">
        <v>635</v>
      </c>
      <c r="WM23" s="137" t="s">
        <v>635</v>
      </c>
      <c r="WN23" s="137" t="s">
        <v>635</v>
      </c>
      <c r="WO23" s="137" t="s">
        <v>635</v>
      </c>
      <c r="WP23" s="137" t="s">
        <v>635</v>
      </c>
      <c r="WQ23" s="137" t="s">
        <v>635</v>
      </c>
      <c r="WR23" s="137" t="s">
        <v>635</v>
      </c>
      <c r="WS23" s="188" t="s">
        <v>635</v>
      </c>
      <c r="WT23" s="133" t="s">
        <v>635</v>
      </c>
      <c r="WU23" s="133" t="s">
        <v>635</v>
      </c>
      <c r="WV23" s="133" t="s">
        <v>635</v>
      </c>
      <c r="WW23" s="133" t="s">
        <v>635</v>
      </c>
      <c r="WX23" s="133" t="s">
        <v>635</v>
      </c>
      <c r="WY23" s="133" t="s">
        <v>635</v>
      </c>
      <c r="WZ23" s="133" t="s">
        <v>635</v>
      </c>
      <c r="XA23" s="133" t="s">
        <v>635</v>
      </c>
      <c r="XB23" s="189" t="s">
        <v>635</v>
      </c>
      <c r="XC23" s="105" t="s">
        <v>665</v>
      </c>
      <c r="XD23" s="105" t="s">
        <v>666</v>
      </c>
      <c r="XE23" s="105" t="s">
        <v>635</v>
      </c>
      <c r="XF23" s="111" t="s">
        <v>635</v>
      </c>
      <c r="XG23" s="190" t="s">
        <v>667</v>
      </c>
      <c r="XH23" s="190" t="s">
        <v>671</v>
      </c>
      <c r="XI23" s="190" t="s">
        <v>672</v>
      </c>
      <c r="XJ23" s="190" t="s">
        <v>635</v>
      </c>
      <c r="XK23" s="190" t="s">
        <v>635</v>
      </c>
      <c r="XL23" s="190" t="s">
        <v>635</v>
      </c>
      <c r="XM23" s="191" t="s">
        <v>667</v>
      </c>
      <c r="XN23" s="191" t="s">
        <v>668</v>
      </c>
      <c r="XO23" s="191" t="s">
        <v>670</v>
      </c>
      <c r="XP23" s="191" t="s">
        <v>672</v>
      </c>
      <c r="XQ23" s="191" t="s">
        <v>712</v>
      </c>
      <c r="XR23" s="191" t="s">
        <v>635</v>
      </c>
      <c r="XS23" s="191" t="s">
        <v>635</v>
      </c>
      <c r="XT23" s="191" t="s">
        <v>635</v>
      </c>
      <c r="XU23" s="192" t="s">
        <v>635</v>
      </c>
      <c r="XV23" s="192" t="s">
        <v>635</v>
      </c>
      <c r="XW23" s="192" t="s">
        <v>635</v>
      </c>
      <c r="XX23" s="192" t="s">
        <v>635</v>
      </c>
      <c r="XY23" s="192" t="s">
        <v>635</v>
      </c>
      <c r="XZ23" s="192" t="s">
        <v>635</v>
      </c>
      <c r="YA23" s="144" t="s">
        <v>635</v>
      </c>
      <c r="YB23" s="144" t="s">
        <v>635</v>
      </c>
      <c r="YC23" s="144" t="s">
        <v>635</v>
      </c>
      <c r="YD23" s="144" t="s">
        <v>635</v>
      </c>
      <c r="YE23" s="144" t="s">
        <v>635</v>
      </c>
      <c r="YF23" s="144" t="s">
        <v>635</v>
      </c>
      <c r="YG23" s="144" t="s">
        <v>635</v>
      </c>
      <c r="YH23" s="111" t="s">
        <v>635</v>
      </c>
      <c r="YI23" s="111" t="s">
        <v>635</v>
      </c>
      <c r="YJ23" s="111" t="s">
        <v>635</v>
      </c>
      <c r="YK23" s="190" t="s">
        <v>635</v>
      </c>
      <c r="YL23" s="190" t="s">
        <v>635</v>
      </c>
      <c r="YM23" s="190" t="s">
        <v>635</v>
      </c>
      <c r="YN23" s="190" t="s">
        <v>635</v>
      </c>
      <c r="YO23" s="190" t="s">
        <v>635</v>
      </c>
      <c r="YP23" s="130" t="s">
        <v>635</v>
      </c>
      <c r="YQ23" s="130" t="s">
        <v>635</v>
      </c>
      <c r="YR23" s="130" t="s">
        <v>635</v>
      </c>
      <c r="YS23" s="130" t="s">
        <v>635</v>
      </c>
      <c r="YT23" s="130" t="s">
        <v>635</v>
      </c>
      <c r="YU23" s="130" t="s">
        <v>635</v>
      </c>
      <c r="YV23" s="112" t="s">
        <v>635</v>
      </c>
      <c r="YW23" s="112" t="s">
        <v>635</v>
      </c>
      <c r="YX23" s="112" t="s">
        <v>635</v>
      </c>
      <c r="YY23" s="112" t="s">
        <v>635</v>
      </c>
      <c r="YZ23" s="105" t="s">
        <v>751</v>
      </c>
      <c r="ZA23" s="105" t="s">
        <v>674</v>
      </c>
      <c r="ZB23" s="126" t="s">
        <v>882</v>
      </c>
      <c r="ZC23" s="126" t="s">
        <v>753</v>
      </c>
      <c r="ZD23" s="126" t="s">
        <v>678</v>
      </c>
      <c r="ZE23" s="126" t="s">
        <v>635</v>
      </c>
      <c r="ZF23" s="126" t="s">
        <v>635</v>
      </c>
      <c r="ZG23" s="125" t="s">
        <v>882</v>
      </c>
      <c r="ZH23" s="125" t="s">
        <v>675</v>
      </c>
      <c r="ZI23" s="125" t="s">
        <v>753</v>
      </c>
      <c r="ZJ23" s="125" t="s">
        <v>678</v>
      </c>
      <c r="ZK23" s="125" t="s">
        <v>635</v>
      </c>
      <c r="ZL23" s="125" t="s">
        <v>635</v>
      </c>
      <c r="ZM23" s="125" t="s">
        <v>635</v>
      </c>
      <c r="ZN23" s="125" t="s">
        <v>635</v>
      </c>
      <c r="ZO23" s="147" t="s">
        <v>635</v>
      </c>
      <c r="ZP23" s="147" t="s">
        <v>635</v>
      </c>
      <c r="ZQ23" s="147" t="s">
        <v>635</v>
      </c>
      <c r="ZR23" s="147" t="s">
        <v>635</v>
      </c>
      <c r="ZS23" s="147" t="s">
        <v>635</v>
      </c>
      <c r="ZT23" s="184">
        <v>1</v>
      </c>
      <c r="ZU23" s="184">
        <v>5</v>
      </c>
      <c r="ZV23" s="184" t="s">
        <v>635</v>
      </c>
      <c r="ZW23" s="184" t="s">
        <v>635</v>
      </c>
      <c r="ZX23" s="131">
        <v>1</v>
      </c>
      <c r="ZY23" s="131" t="s">
        <v>635</v>
      </c>
      <c r="ZZ23" s="131" t="s">
        <v>635</v>
      </c>
      <c r="AAA23" s="131" t="s">
        <v>635</v>
      </c>
      <c r="AAB23" s="132" t="s">
        <v>635</v>
      </c>
      <c r="AAC23" s="132" t="s">
        <v>635</v>
      </c>
      <c r="AAD23" s="132" t="s">
        <v>635</v>
      </c>
      <c r="AAE23" s="193" t="s">
        <v>635</v>
      </c>
      <c r="AAF23" s="102" t="s">
        <v>635</v>
      </c>
      <c r="AAG23" s="102" t="s">
        <v>635</v>
      </c>
      <c r="AAH23" s="102" t="s">
        <v>635</v>
      </c>
      <c r="AAI23" s="102" t="s">
        <v>635</v>
      </c>
      <c r="AAJ23" s="125" t="s">
        <v>635</v>
      </c>
      <c r="AAK23" s="125">
        <v>3</v>
      </c>
      <c r="AAL23" s="125" t="s">
        <v>635</v>
      </c>
      <c r="AAM23" s="125" t="s">
        <v>635</v>
      </c>
      <c r="AAN23" s="131">
        <v>2</v>
      </c>
      <c r="AAO23" s="131">
        <v>5</v>
      </c>
      <c r="AAP23" s="131" t="s">
        <v>635</v>
      </c>
      <c r="AAQ23" s="131" t="s">
        <v>635</v>
      </c>
      <c r="AAR23" s="149" t="s">
        <v>635</v>
      </c>
      <c r="AAS23" s="149" t="s">
        <v>635</v>
      </c>
      <c r="AAT23" s="149" t="s">
        <v>635</v>
      </c>
      <c r="AAU23" s="149" t="s">
        <v>635</v>
      </c>
      <c r="AAV23" s="184">
        <v>1</v>
      </c>
      <c r="AAW23" s="184" t="s">
        <v>635</v>
      </c>
      <c r="AAX23" s="184" t="s">
        <v>635</v>
      </c>
      <c r="AAY23" s="184" t="s">
        <v>635</v>
      </c>
      <c r="AAZ23" s="103" t="s">
        <v>632</v>
      </c>
      <c r="ABA23" s="100" t="s">
        <v>679</v>
      </c>
      <c r="ABB23" s="100" t="s">
        <v>635</v>
      </c>
      <c r="ABC23" s="100" t="s">
        <v>635</v>
      </c>
      <c r="ABD23" s="100" t="s">
        <v>635</v>
      </c>
      <c r="ABE23" s="100" t="s">
        <v>635</v>
      </c>
      <c r="ABF23" s="103" t="s">
        <v>635</v>
      </c>
      <c r="ABG23" s="194">
        <v>50000</v>
      </c>
      <c r="ABH23" s="195" t="s">
        <v>754</v>
      </c>
      <c r="ABI23" s="195" t="s">
        <v>787</v>
      </c>
      <c r="ABJ23" s="195" t="s">
        <v>788</v>
      </c>
      <c r="ABK23" s="195" t="s">
        <v>635</v>
      </c>
      <c r="ABL23" s="177" t="s">
        <v>635</v>
      </c>
      <c r="ABM23" s="177" t="s">
        <v>635</v>
      </c>
      <c r="ABN23" s="177" t="s">
        <v>635</v>
      </c>
      <c r="ABO23" s="195" t="s">
        <v>635</v>
      </c>
      <c r="ABP23" s="112" t="s">
        <v>682</v>
      </c>
      <c r="ABQ23" s="112" t="s">
        <v>635</v>
      </c>
      <c r="ABR23" s="112" t="s">
        <v>635</v>
      </c>
      <c r="ABS23" s="103" t="s">
        <v>632</v>
      </c>
      <c r="ABT23" s="103" t="s">
        <v>632</v>
      </c>
      <c r="ABU23" s="196" t="s">
        <v>683</v>
      </c>
      <c r="ABV23" s="196" t="s">
        <v>756</v>
      </c>
      <c r="ABW23" s="196" t="s">
        <v>790</v>
      </c>
      <c r="ABX23" s="196" t="s">
        <v>684</v>
      </c>
      <c r="ABY23" s="196" t="s">
        <v>635</v>
      </c>
      <c r="ABZ23" s="196" t="s">
        <v>635</v>
      </c>
      <c r="ACA23" s="196" t="s">
        <v>635</v>
      </c>
      <c r="ACB23" s="97" t="s">
        <v>626</v>
      </c>
      <c r="ACC23" s="97" t="s">
        <v>632</v>
      </c>
      <c r="ACD23" s="112" t="s">
        <v>883</v>
      </c>
      <c r="ACE23" s="112" t="s">
        <v>884</v>
      </c>
      <c r="ACF23" s="112" t="s">
        <v>635</v>
      </c>
      <c r="ACG23" s="112" t="s">
        <v>635</v>
      </c>
      <c r="ACH23" s="97" t="s">
        <v>885</v>
      </c>
      <c r="ACI23" s="97" t="s">
        <v>886</v>
      </c>
      <c r="ACJ23" s="97"/>
    </row>
    <row r="24" spans="1:764" ht="15" customHeight="1">
      <c r="A24">
        <v>9</v>
      </c>
      <c r="B24" s="214" t="s">
        <v>887</v>
      </c>
      <c r="C24" s="214" t="s">
        <v>888</v>
      </c>
      <c r="D24" s="214" t="s">
        <v>889</v>
      </c>
      <c r="E24" s="214" t="s">
        <v>890</v>
      </c>
      <c r="F24" s="215" t="s">
        <v>891</v>
      </c>
      <c r="G24" s="215" t="s">
        <v>892</v>
      </c>
      <c r="H24" s="216">
        <v>35.362754000000002</v>
      </c>
      <c r="I24" s="216">
        <v>0.24293699999999999</v>
      </c>
      <c r="J24" s="215" t="s">
        <v>893</v>
      </c>
      <c r="K24" s="215" t="s">
        <v>894</v>
      </c>
      <c r="L24" s="215" t="s">
        <v>895</v>
      </c>
      <c r="M24" s="214" t="s">
        <v>896</v>
      </c>
      <c r="N24" s="217">
        <v>720566943</v>
      </c>
      <c r="O24" s="128">
        <v>728514429</v>
      </c>
      <c r="P24" s="214">
        <v>0.238118</v>
      </c>
      <c r="Q24" s="214">
        <v>35.356597000000001</v>
      </c>
      <c r="R24" s="214">
        <v>2286.3000000000002</v>
      </c>
      <c r="S24" s="128">
        <v>4.8</v>
      </c>
      <c r="T24" s="128" t="s">
        <v>626</v>
      </c>
      <c r="U24" s="214" t="s">
        <v>629</v>
      </c>
      <c r="V24" s="214" t="s">
        <v>699</v>
      </c>
      <c r="W24" s="214" t="s">
        <v>629</v>
      </c>
      <c r="X24" s="214" t="s">
        <v>700</v>
      </c>
      <c r="Y24" s="214" t="s">
        <v>770</v>
      </c>
      <c r="Z24" s="128" t="s">
        <v>632</v>
      </c>
      <c r="AA24" s="218" t="s">
        <v>633</v>
      </c>
      <c r="AB24" s="218" t="s">
        <v>634</v>
      </c>
      <c r="AC24" s="218" t="s">
        <v>635</v>
      </c>
      <c r="AD24" s="218" t="s">
        <v>635</v>
      </c>
      <c r="AE24" s="218" t="s">
        <v>635</v>
      </c>
      <c r="AF24" s="128">
        <v>6</v>
      </c>
      <c r="AG24" s="128">
        <v>1</v>
      </c>
      <c r="AH24" s="214" t="s">
        <v>636</v>
      </c>
      <c r="AI24" s="214" t="s">
        <v>637</v>
      </c>
      <c r="AJ24" s="214" t="s">
        <v>638</v>
      </c>
      <c r="AK24" s="214" t="s">
        <v>639</v>
      </c>
      <c r="AL24" s="214" t="s">
        <v>640</v>
      </c>
      <c r="AM24" s="128" t="s">
        <v>635</v>
      </c>
      <c r="AN24" s="128" t="s">
        <v>635</v>
      </c>
      <c r="AO24" s="128" t="s">
        <v>635</v>
      </c>
      <c r="AP24" s="214" t="s">
        <v>642</v>
      </c>
      <c r="AQ24" s="214" t="s">
        <v>635</v>
      </c>
      <c r="AR24" s="128" t="s">
        <v>635</v>
      </c>
      <c r="AS24" s="217" t="s">
        <v>635</v>
      </c>
      <c r="AT24" s="128" t="s">
        <v>635</v>
      </c>
      <c r="AU24" s="128" t="s">
        <v>635</v>
      </c>
      <c r="AV24" s="128" t="s">
        <v>626</v>
      </c>
      <c r="AW24" s="214" t="s">
        <v>640</v>
      </c>
      <c r="AX24" s="128" t="s">
        <v>635</v>
      </c>
      <c r="AY24" s="214" t="s">
        <v>640</v>
      </c>
      <c r="AZ24" s="217" t="s">
        <v>635</v>
      </c>
      <c r="BA24" s="214" t="s">
        <v>640</v>
      </c>
      <c r="BB24" s="217" t="s">
        <v>635</v>
      </c>
      <c r="BC24" s="128" t="s">
        <v>640</v>
      </c>
      <c r="BD24" s="128" t="s">
        <v>635</v>
      </c>
      <c r="BE24" s="128" t="s">
        <v>632</v>
      </c>
      <c r="BF24" s="128" t="s">
        <v>640</v>
      </c>
      <c r="BG24" s="128" t="s">
        <v>635</v>
      </c>
      <c r="BH24" s="128" t="s">
        <v>897</v>
      </c>
      <c r="BI24" s="214" t="s">
        <v>640</v>
      </c>
      <c r="BJ24" s="217" t="s">
        <v>643</v>
      </c>
      <c r="BK24" s="217" t="s">
        <v>898</v>
      </c>
      <c r="BL24" s="217" t="s">
        <v>774</v>
      </c>
      <c r="BM24" s="217" t="s">
        <v>635</v>
      </c>
      <c r="BN24" s="217" t="s">
        <v>635</v>
      </c>
      <c r="BO24" s="128" t="s">
        <v>626</v>
      </c>
      <c r="BP24" s="128" t="s">
        <v>635</v>
      </c>
      <c r="BQ24" s="128" t="s">
        <v>635</v>
      </c>
      <c r="BR24" s="214" t="s">
        <v>635</v>
      </c>
      <c r="BS24" s="214" t="s">
        <v>635</v>
      </c>
      <c r="BT24" s="128" t="s">
        <v>635</v>
      </c>
      <c r="BU24" s="128" t="s">
        <v>635</v>
      </c>
      <c r="BV24" s="214" t="s">
        <v>635</v>
      </c>
      <c r="BW24" s="214" t="s">
        <v>646</v>
      </c>
      <c r="BX24" s="97" t="s">
        <v>2462</v>
      </c>
      <c r="BY24" s="214" t="s">
        <v>899</v>
      </c>
      <c r="BZ24" s="214" t="s">
        <v>779</v>
      </c>
      <c r="CA24" s="217" t="s">
        <v>736</v>
      </c>
      <c r="CB24" s="217" t="s">
        <v>635</v>
      </c>
      <c r="CC24" s="217" t="s">
        <v>635</v>
      </c>
      <c r="CD24" s="128" t="s">
        <v>635</v>
      </c>
      <c r="CE24" s="217" t="s">
        <v>635</v>
      </c>
      <c r="CF24" s="128" t="s">
        <v>804</v>
      </c>
      <c r="CG24" s="128">
        <v>6</v>
      </c>
      <c r="CH24" s="214" t="s">
        <v>649</v>
      </c>
      <c r="CI24" s="217" t="s">
        <v>635</v>
      </c>
      <c r="CJ24" s="217" t="s">
        <v>635</v>
      </c>
      <c r="CK24" s="217" t="s">
        <v>635</v>
      </c>
      <c r="CL24" s="128">
        <v>15</v>
      </c>
      <c r="CM24" s="220">
        <v>0</v>
      </c>
      <c r="CN24" s="128" t="s">
        <v>635</v>
      </c>
      <c r="CO24" s="128" t="s">
        <v>635</v>
      </c>
      <c r="CP24" s="128" t="s">
        <v>635</v>
      </c>
      <c r="CQ24" s="128" t="s">
        <v>635</v>
      </c>
      <c r="CR24" s="128" t="s">
        <v>635</v>
      </c>
      <c r="CS24" s="128" t="s">
        <v>635</v>
      </c>
      <c r="CT24" s="128" t="s">
        <v>635</v>
      </c>
      <c r="CU24" s="128" t="s">
        <v>635</v>
      </c>
      <c r="CV24" s="128" t="s">
        <v>635</v>
      </c>
      <c r="CW24" s="128" t="s">
        <v>635</v>
      </c>
      <c r="CX24" s="217" t="s">
        <v>650</v>
      </c>
      <c r="CY24" s="128" t="s">
        <v>635</v>
      </c>
      <c r="CZ24" s="221">
        <v>1</v>
      </c>
      <c r="DA24" s="221">
        <v>0</v>
      </c>
      <c r="DB24" s="222">
        <f t="shared" si="11"/>
        <v>1</v>
      </c>
      <c r="DC24" s="214" t="s">
        <v>635</v>
      </c>
      <c r="DD24" s="128" t="s">
        <v>635</v>
      </c>
      <c r="DE24" s="128" t="s">
        <v>635</v>
      </c>
      <c r="DF24" s="128" t="s">
        <v>635</v>
      </c>
      <c r="DG24" s="227" t="s">
        <v>635</v>
      </c>
      <c r="DH24" s="128" t="s">
        <v>635</v>
      </c>
      <c r="DI24" s="128" t="s">
        <v>635</v>
      </c>
      <c r="DJ24" s="214" t="s">
        <v>635</v>
      </c>
      <c r="DK24" s="128" t="s">
        <v>635</v>
      </c>
      <c r="DL24" s="128" t="s">
        <v>635</v>
      </c>
      <c r="DM24" s="128" t="s">
        <v>635</v>
      </c>
      <c r="DN24" s="128" t="s">
        <v>635</v>
      </c>
      <c r="DO24" s="128" t="s">
        <v>635</v>
      </c>
      <c r="DP24" s="128" t="s">
        <v>635</v>
      </c>
      <c r="DQ24" s="128">
        <v>0.3</v>
      </c>
      <c r="DR24" s="128">
        <v>4</v>
      </c>
      <c r="DS24" s="128" t="s">
        <v>738</v>
      </c>
      <c r="DT24" s="128" t="s">
        <v>635</v>
      </c>
      <c r="DU24" s="128" t="s">
        <v>635</v>
      </c>
      <c r="DV24" s="128" t="s">
        <v>635</v>
      </c>
      <c r="DW24" s="128" t="s">
        <v>635</v>
      </c>
      <c r="DX24" s="128" t="s">
        <v>635</v>
      </c>
      <c r="DY24" s="128" t="s">
        <v>635</v>
      </c>
      <c r="DZ24" s="214" t="s">
        <v>652</v>
      </c>
      <c r="EA24" s="128" t="s">
        <v>626</v>
      </c>
      <c r="EB24" s="214" t="s">
        <v>635</v>
      </c>
      <c r="EC24" s="234" t="s">
        <v>632</v>
      </c>
      <c r="ED24" s="234" t="s">
        <v>900</v>
      </c>
      <c r="EE24" s="234" t="s">
        <v>741</v>
      </c>
      <c r="EF24" s="217" t="s">
        <v>653</v>
      </c>
      <c r="EG24" s="217" t="s">
        <v>635</v>
      </c>
      <c r="EH24" s="128" t="s">
        <v>653</v>
      </c>
      <c r="EI24" s="214" t="s">
        <v>640</v>
      </c>
      <c r="EJ24" s="214" t="s">
        <v>640</v>
      </c>
      <c r="EK24" s="128">
        <v>5</v>
      </c>
      <c r="EL24" s="128">
        <v>4</v>
      </c>
      <c r="EM24" s="128">
        <v>0.5</v>
      </c>
      <c r="EN24" s="128">
        <v>0.3</v>
      </c>
      <c r="EO24" s="128" t="s">
        <v>635</v>
      </c>
      <c r="EP24" s="128" t="s">
        <v>635</v>
      </c>
      <c r="EQ24" s="128" t="s">
        <v>635</v>
      </c>
      <c r="ER24" s="128" t="s">
        <v>635</v>
      </c>
      <c r="ES24" s="128" t="s">
        <v>635</v>
      </c>
      <c r="ET24" s="128" t="s">
        <v>635</v>
      </c>
      <c r="EU24" s="128" t="s">
        <v>635</v>
      </c>
      <c r="EV24" s="128" t="s">
        <v>635</v>
      </c>
      <c r="EW24" s="214" t="s">
        <v>901</v>
      </c>
      <c r="EX24" s="214" t="s">
        <v>901</v>
      </c>
      <c r="EY24" s="128" t="s">
        <v>635</v>
      </c>
      <c r="EZ24" s="217" t="s">
        <v>635</v>
      </c>
      <c r="FA24" s="214" t="s">
        <v>655</v>
      </c>
      <c r="FB24" s="214" t="s">
        <v>656</v>
      </c>
      <c r="FC24" s="214" t="s">
        <v>743</v>
      </c>
      <c r="FD24" s="128" t="s">
        <v>635</v>
      </c>
      <c r="FE24" s="128" t="s">
        <v>635</v>
      </c>
      <c r="FF24" s="128" t="s">
        <v>635</v>
      </c>
      <c r="FG24" s="128" t="s">
        <v>635</v>
      </c>
      <c r="FH24" s="128" t="s">
        <v>635</v>
      </c>
      <c r="FI24" s="128">
        <v>5</v>
      </c>
      <c r="FJ24" s="128" t="s">
        <v>635</v>
      </c>
      <c r="FK24" s="128" t="s">
        <v>635</v>
      </c>
      <c r="FL24" s="128" t="s">
        <v>635</v>
      </c>
      <c r="FM24" s="128">
        <v>20</v>
      </c>
      <c r="FN24" s="128" t="s">
        <v>635</v>
      </c>
      <c r="FO24" s="128" t="s">
        <v>635</v>
      </c>
      <c r="FP24" s="128" t="s">
        <v>635</v>
      </c>
      <c r="FQ24" s="128">
        <v>120</v>
      </c>
      <c r="FR24" s="128" t="s">
        <v>635</v>
      </c>
      <c r="FS24" s="128" t="s">
        <v>635</v>
      </c>
      <c r="FT24" s="128" t="s">
        <v>635</v>
      </c>
      <c r="FU24" s="128">
        <v>1</v>
      </c>
      <c r="FV24" s="128" t="s">
        <v>635</v>
      </c>
      <c r="FW24" s="128" t="s">
        <v>635</v>
      </c>
      <c r="FX24" s="128" t="s">
        <v>635</v>
      </c>
      <c r="FY24" s="214" t="s">
        <v>657</v>
      </c>
      <c r="FZ24" s="128" t="s">
        <v>635</v>
      </c>
      <c r="GA24" s="128">
        <v>24</v>
      </c>
      <c r="GB24" s="128">
        <v>0</v>
      </c>
      <c r="GC24" s="214" t="s">
        <v>657</v>
      </c>
      <c r="GD24" s="128" t="s">
        <v>635</v>
      </c>
      <c r="GE24" s="128">
        <v>24</v>
      </c>
      <c r="GF24" s="128">
        <v>0</v>
      </c>
      <c r="GG24" s="128" t="s">
        <v>635</v>
      </c>
      <c r="GH24" s="128" t="s">
        <v>635</v>
      </c>
      <c r="GI24" s="128" t="s">
        <v>635</v>
      </c>
      <c r="GJ24" s="128" t="s">
        <v>635</v>
      </c>
      <c r="GK24" s="128" t="s">
        <v>635</v>
      </c>
      <c r="GL24" s="128" t="s">
        <v>635</v>
      </c>
      <c r="GM24" s="128" t="s">
        <v>635</v>
      </c>
      <c r="GN24" s="128" t="s">
        <v>635</v>
      </c>
      <c r="GO24" s="128" t="s">
        <v>635</v>
      </c>
      <c r="GP24" s="128" t="s">
        <v>635</v>
      </c>
      <c r="GQ24" s="128" t="s">
        <v>635</v>
      </c>
      <c r="GR24" s="128" t="s">
        <v>635</v>
      </c>
      <c r="GS24" s="128" t="s">
        <v>635</v>
      </c>
      <c r="GT24" s="128" t="s">
        <v>635</v>
      </c>
      <c r="GU24" s="128" t="s">
        <v>635</v>
      </c>
      <c r="GV24" s="128" t="s">
        <v>635</v>
      </c>
      <c r="GW24" s="128" t="s">
        <v>635</v>
      </c>
      <c r="GX24" s="128" t="s">
        <v>635</v>
      </c>
      <c r="GY24" s="128" t="s">
        <v>635</v>
      </c>
      <c r="GZ24" s="128" t="s">
        <v>635</v>
      </c>
      <c r="HA24" s="214" t="s">
        <v>658</v>
      </c>
      <c r="HB24" s="217" t="s">
        <v>635</v>
      </c>
      <c r="HC24" s="128">
        <v>0</v>
      </c>
      <c r="HD24" s="128">
        <v>24</v>
      </c>
      <c r="HE24" s="217" t="s">
        <v>658</v>
      </c>
      <c r="HF24" s="128" t="s">
        <v>635</v>
      </c>
      <c r="HG24" s="128">
        <v>0</v>
      </c>
      <c r="HH24" s="128">
        <v>24</v>
      </c>
      <c r="HI24" s="128" t="s">
        <v>635</v>
      </c>
      <c r="HJ24" s="128" t="s">
        <v>635</v>
      </c>
      <c r="HK24" s="128" t="s">
        <v>635</v>
      </c>
      <c r="HL24" s="128" t="s">
        <v>635</v>
      </c>
      <c r="HM24" s="128" t="s">
        <v>635</v>
      </c>
      <c r="HN24" s="128" t="s">
        <v>635</v>
      </c>
      <c r="HO24" s="128" t="s">
        <v>635</v>
      </c>
      <c r="HP24" s="128" t="s">
        <v>635</v>
      </c>
      <c r="HQ24" s="128" t="s">
        <v>635</v>
      </c>
      <c r="HR24" s="128" t="s">
        <v>635</v>
      </c>
      <c r="HS24" s="128" t="s">
        <v>635</v>
      </c>
      <c r="HT24" s="128" t="s">
        <v>635</v>
      </c>
      <c r="HU24" s="128" t="s">
        <v>635</v>
      </c>
      <c r="HV24" s="128" t="s">
        <v>635</v>
      </c>
      <c r="HW24" s="128" t="s">
        <v>635</v>
      </c>
      <c r="HX24" s="128" t="s">
        <v>635</v>
      </c>
      <c r="HY24" s="128" t="s">
        <v>635</v>
      </c>
      <c r="HZ24" s="128" t="s">
        <v>635</v>
      </c>
      <c r="IA24" s="128" t="s">
        <v>635</v>
      </c>
      <c r="IB24" s="128" t="s">
        <v>635</v>
      </c>
      <c r="IC24" s="128" t="s">
        <v>635</v>
      </c>
      <c r="ID24" s="128" t="s">
        <v>635</v>
      </c>
      <c r="IE24" s="128" t="s">
        <v>635</v>
      </c>
      <c r="IF24" s="128" t="s">
        <v>635</v>
      </c>
      <c r="IG24" s="214" t="s">
        <v>807</v>
      </c>
      <c r="IH24" s="214" t="s">
        <v>659</v>
      </c>
      <c r="II24" s="214" t="s">
        <v>902</v>
      </c>
      <c r="IJ24" s="214" t="s">
        <v>881</v>
      </c>
      <c r="IK24" s="214" t="s">
        <v>903</v>
      </c>
      <c r="IL24" s="214" t="s">
        <v>904</v>
      </c>
      <c r="IM24" s="214" t="s">
        <v>905</v>
      </c>
      <c r="IN24" s="214" t="s">
        <v>906</v>
      </c>
      <c r="IO24" s="214" t="s">
        <v>635</v>
      </c>
      <c r="IP24" s="128">
        <v>8</v>
      </c>
      <c r="IQ24" s="128" t="s">
        <v>709</v>
      </c>
      <c r="IR24" s="128" t="s">
        <v>635</v>
      </c>
      <c r="IS24" s="143">
        <v>0</v>
      </c>
      <c r="IT24" s="143">
        <v>1</v>
      </c>
      <c r="IU24" s="128" t="s">
        <v>709</v>
      </c>
      <c r="IV24" s="128" t="s">
        <v>635</v>
      </c>
      <c r="IW24" s="143">
        <v>0</v>
      </c>
      <c r="IX24" s="143">
        <v>1</v>
      </c>
      <c r="IY24" s="128" t="s">
        <v>635</v>
      </c>
      <c r="IZ24" s="128" t="s">
        <v>635</v>
      </c>
      <c r="JA24" s="128" t="s">
        <v>635</v>
      </c>
      <c r="JB24" s="128" t="s">
        <v>635</v>
      </c>
      <c r="JC24" s="128" t="s">
        <v>635</v>
      </c>
      <c r="JD24" s="128" t="s">
        <v>635</v>
      </c>
      <c r="JE24" s="128" t="s">
        <v>635</v>
      </c>
      <c r="JF24" s="128" t="s">
        <v>635</v>
      </c>
      <c r="JG24" s="128" t="s">
        <v>635</v>
      </c>
      <c r="JH24" s="128" t="s">
        <v>635</v>
      </c>
      <c r="JI24" s="128" t="s">
        <v>635</v>
      </c>
      <c r="JJ24" s="128" t="s">
        <v>635</v>
      </c>
      <c r="JK24" s="128" t="s">
        <v>635</v>
      </c>
      <c r="JL24" s="128" t="s">
        <v>635</v>
      </c>
      <c r="JM24" s="128" t="s">
        <v>635</v>
      </c>
      <c r="JN24" s="128" t="s">
        <v>635</v>
      </c>
      <c r="JO24" s="128" t="s">
        <v>635</v>
      </c>
      <c r="JP24" s="128" t="s">
        <v>635</v>
      </c>
      <c r="JQ24" s="128" t="s">
        <v>635</v>
      </c>
      <c r="JR24" s="128" t="s">
        <v>635</v>
      </c>
      <c r="JS24" s="143" t="s">
        <v>635</v>
      </c>
      <c r="JT24" s="143" t="s">
        <v>635</v>
      </c>
      <c r="JU24" s="128" t="s">
        <v>635</v>
      </c>
      <c r="JV24" s="128" t="s">
        <v>635</v>
      </c>
      <c r="JW24" s="143" t="s">
        <v>635</v>
      </c>
      <c r="JX24" s="143" t="s">
        <v>635</v>
      </c>
      <c r="JY24" s="128" t="s">
        <v>635</v>
      </c>
      <c r="JZ24" s="128" t="s">
        <v>635</v>
      </c>
      <c r="KA24" s="128" t="s">
        <v>635</v>
      </c>
      <c r="KB24" s="128" t="s">
        <v>635</v>
      </c>
      <c r="KC24" s="128" t="s">
        <v>635</v>
      </c>
      <c r="KD24" s="128" t="s">
        <v>635</v>
      </c>
      <c r="KE24" s="128" t="s">
        <v>635</v>
      </c>
      <c r="KF24" s="128" t="s">
        <v>635</v>
      </c>
      <c r="KG24" s="128" t="s">
        <v>635</v>
      </c>
      <c r="KH24" s="128" t="s">
        <v>635</v>
      </c>
      <c r="KI24" s="128" t="s">
        <v>635</v>
      </c>
      <c r="KJ24" s="128" t="s">
        <v>635</v>
      </c>
      <c r="KK24" s="128" t="s">
        <v>635</v>
      </c>
      <c r="KL24" s="128" t="s">
        <v>635</v>
      </c>
      <c r="KM24" s="128" t="s">
        <v>635</v>
      </c>
      <c r="KN24" s="128" t="s">
        <v>635</v>
      </c>
      <c r="KO24" s="128" t="s">
        <v>635</v>
      </c>
      <c r="KP24" s="128" t="s">
        <v>635</v>
      </c>
      <c r="KQ24" s="128" t="s">
        <v>635</v>
      </c>
      <c r="KR24" s="128" t="s">
        <v>635</v>
      </c>
      <c r="KS24" s="128" t="s">
        <v>635</v>
      </c>
      <c r="KT24" s="128" t="s">
        <v>635</v>
      </c>
      <c r="KU24" s="128" t="s">
        <v>635</v>
      </c>
      <c r="KV24" s="128" t="s">
        <v>635</v>
      </c>
      <c r="KW24" s="214" t="s">
        <v>857</v>
      </c>
      <c r="KX24" s="128" t="s">
        <v>635</v>
      </c>
      <c r="KY24" s="128" t="s">
        <v>635</v>
      </c>
      <c r="KZ24" s="143">
        <v>0</v>
      </c>
      <c r="LA24" s="143">
        <v>0</v>
      </c>
      <c r="LB24" s="143">
        <v>0</v>
      </c>
      <c r="LC24" s="143">
        <v>0</v>
      </c>
      <c r="LD24" s="143">
        <v>0</v>
      </c>
      <c r="LE24" s="143">
        <v>0</v>
      </c>
      <c r="LF24" s="143">
        <v>0</v>
      </c>
      <c r="LG24" s="143">
        <v>1</v>
      </c>
      <c r="LH24" s="223">
        <f t="shared" si="0"/>
        <v>1</v>
      </c>
      <c r="LI24" s="143">
        <v>0</v>
      </c>
      <c r="LJ24" s="143">
        <v>0</v>
      </c>
      <c r="LK24" s="143">
        <v>0</v>
      </c>
      <c r="LL24" s="143">
        <v>0</v>
      </c>
      <c r="LM24" s="143">
        <v>0</v>
      </c>
      <c r="LN24" s="143">
        <v>0</v>
      </c>
      <c r="LO24" s="143">
        <v>0</v>
      </c>
      <c r="LP24" s="143">
        <v>1</v>
      </c>
      <c r="LQ24" s="224">
        <f t="shared" si="1"/>
        <v>1</v>
      </c>
      <c r="LR24" s="143">
        <v>0</v>
      </c>
      <c r="LS24" s="143">
        <v>0</v>
      </c>
      <c r="LT24" s="143">
        <v>0</v>
      </c>
      <c r="LU24" s="143">
        <v>0</v>
      </c>
      <c r="LV24" s="143">
        <v>0</v>
      </c>
      <c r="LW24" s="143">
        <v>0</v>
      </c>
      <c r="LX24" s="143">
        <v>0</v>
      </c>
      <c r="LY24" s="143">
        <v>0</v>
      </c>
      <c r="LZ24" s="143">
        <v>0</v>
      </c>
      <c r="MA24" s="143" t="s">
        <v>635</v>
      </c>
      <c r="MB24" s="143" t="s">
        <v>635</v>
      </c>
      <c r="MC24" s="143" t="s">
        <v>635</v>
      </c>
      <c r="MD24" s="143" t="s">
        <v>635</v>
      </c>
      <c r="ME24" s="143" t="s">
        <v>635</v>
      </c>
      <c r="MF24" s="143" t="s">
        <v>635</v>
      </c>
      <c r="MG24" s="143" t="s">
        <v>635</v>
      </c>
      <c r="MH24" s="143" t="s">
        <v>635</v>
      </c>
      <c r="MI24" s="223" t="s">
        <v>635</v>
      </c>
      <c r="MJ24" s="143" t="s">
        <v>635</v>
      </c>
      <c r="MK24" s="143" t="s">
        <v>635</v>
      </c>
      <c r="ML24" s="143" t="s">
        <v>635</v>
      </c>
      <c r="MM24" s="143" t="s">
        <v>635</v>
      </c>
      <c r="MN24" s="143" t="s">
        <v>635</v>
      </c>
      <c r="MO24" s="143" t="s">
        <v>635</v>
      </c>
      <c r="MP24" s="143" t="s">
        <v>635</v>
      </c>
      <c r="MQ24" s="143" t="s">
        <v>635</v>
      </c>
      <c r="MR24" s="223" t="s">
        <v>635</v>
      </c>
      <c r="MS24" s="143" t="s">
        <v>635</v>
      </c>
      <c r="MT24" s="143" t="s">
        <v>635</v>
      </c>
      <c r="MU24" s="143" t="s">
        <v>635</v>
      </c>
      <c r="MV24" s="143" t="s">
        <v>635</v>
      </c>
      <c r="MW24" s="143" t="s">
        <v>635</v>
      </c>
      <c r="MX24" s="143" t="s">
        <v>635</v>
      </c>
      <c r="MY24" s="143" t="s">
        <v>635</v>
      </c>
      <c r="MZ24" s="143" t="s">
        <v>635</v>
      </c>
      <c r="NA24" s="143" t="s">
        <v>635</v>
      </c>
      <c r="NB24" s="143">
        <v>0</v>
      </c>
      <c r="NC24" s="143">
        <v>0</v>
      </c>
      <c r="ND24" s="143">
        <v>0</v>
      </c>
      <c r="NE24" s="143">
        <v>0</v>
      </c>
      <c r="NF24" s="143">
        <v>0</v>
      </c>
      <c r="NG24" s="143">
        <v>0</v>
      </c>
      <c r="NH24" s="143">
        <v>0</v>
      </c>
      <c r="NI24" s="143">
        <v>0</v>
      </c>
      <c r="NJ24" s="223">
        <v>0</v>
      </c>
      <c r="NK24" s="143" t="s">
        <v>635</v>
      </c>
      <c r="NL24" s="143" t="s">
        <v>635</v>
      </c>
      <c r="NM24" s="143" t="s">
        <v>635</v>
      </c>
      <c r="NN24" s="143" t="s">
        <v>635</v>
      </c>
      <c r="NO24" s="143" t="s">
        <v>635</v>
      </c>
      <c r="NP24" s="143" t="s">
        <v>635</v>
      </c>
      <c r="NQ24" s="143" t="s">
        <v>635</v>
      </c>
      <c r="NR24" s="143" t="s">
        <v>635</v>
      </c>
      <c r="NS24" s="223" t="s">
        <v>635</v>
      </c>
      <c r="NT24" s="225" t="s">
        <v>635</v>
      </c>
      <c r="NU24" s="225" t="s">
        <v>635</v>
      </c>
      <c r="NV24" s="225" t="s">
        <v>635</v>
      </c>
      <c r="NW24" s="225" t="s">
        <v>635</v>
      </c>
      <c r="NX24" s="225" t="s">
        <v>635</v>
      </c>
      <c r="NY24" s="225" t="s">
        <v>635</v>
      </c>
      <c r="NZ24" s="225" t="s">
        <v>635</v>
      </c>
      <c r="OA24" s="225" t="s">
        <v>635</v>
      </c>
      <c r="OB24" s="226" t="s">
        <v>635</v>
      </c>
      <c r="OC24" s="143" t="s">
        <v>635</v>
      </c>
      <c r="OD24" s="143" t="s">
        <v>635</v>
      </c>
      <c r="OE24" s="143" t="s">
        <v>635</v>
      </c>
      <c r="OF24" s="143" t="s">
        <v>635</v>
      </c>
      <c r="OG24" s="143" t="s">
        <v>635</v>
      </c>
      <c r="OH24" s="143" t="s">
        <v>635</v>
      </c>
      <c r="OI24" s="143" t="s">
        <v>635</v>
      </c>
      <c r="OJ24" s="143" t="s">
        <v>635</v>
      </c>
      <c r="OK24" s="143" t="s">
        <v>635</v>
      </c>
      <c r="OL24" s="143">
        <v>0</v>
      </c>
      <c r="OM24" s="143">
        <v>0</v>
      </c>
      <c r="ON24" s="143">
        <v>0</v>
      </c>
      <c r="OO24" s="143">
        <v>0</v>
      </c>
      <c r="OP24" s="143">
        <v>0</v>
      </c>
      <c r="OQ24" s="143">
        <v>0</v>
      </c>
      <c r="OR24" s="143">
        <v>0</v>
      </c>
      <c r="OS24" s="143">
        <v>0</v>
      </c>
      <c r="OT24" s="223">
        <v>0</v>
      </c>
      <c r="OU24" s="143" t="s">
        <v>635</v>
      </c>
      <c r="OV24" s="143" t="s">
        <v>635</v>
      </c>
      <c r="OW24" s="143" t="s">
        <v>635</v>
      </c>
      <c r="OX24" s="143" t="s">
        <v>635</v>
      </c>
      <c r="OY24" s="143" t="s">
        <v>635</v>
      </c>
      <c r="OZ24" s="143" t="s">
        <v>635</v>
      </c>
      <c r="PA24" s="143" t="s">
        <v>635</v>
      </c>
      <c r="PB24" s="143" t="s">
        <v>635</v>
      </c>
      <c r="PC24" s="223" t="s">
        <v>635</v>
      </c>
      <c r="PD24" s="143" t="s">
        <v>635</v>
      </c>
      <c r="PE24" s="143" t="s">
        <v>635</v>
      </c>
      <c r="PF24" s="143" t="s">
        <v>635</v>
      </c>
      <c r="PG24" s="143" t="s">
        <v>635</v>
      </c>
      <c r="PH24" s="143" t="s">
        <v>635</v>
      </c>
      <c r="PI24" s="143" t="s">
        <v>635</v>
      </c>
      <c r="PJ24" s="143" t="s">
        <v>635</v>
      </c>
      <c r="PK24" s="143" t="s">
        <v>635</v>
      </c>
      <c r="PL24" s="223" t="s">
        <v>635</v>
      </c>
      <c r="PM24" s="143" t="s">
        <v>635</v>
      </c>
      <c r="PN24" s="143" t="s">
        <v>635</v>
      </c>
      <c r="PO24" s="143" t="s">
        <v>635</v>
      </c>
      <c r="PP24" s="143" t="s">
        <v>635</v>
      </c>
      <c r="PQ24" s="143" t="s">
        <v>635</v>
      </c>
      <c r="PR24" s="143" t="s">
        <v>635</v>
      </c>
      <c r="PS24" s="143" t="s">
        <v>635</v>
      </c>
      <c r="PT24" s="143" t="s">
        <v>635</v>
      </c>
      <c r="PU24" s="223" t="s">
        <v>635</v>
      </c>
      <c r="PV24" s="143">
        <v>0</v>
      </c>
      <c r="PW24" s="143">
        <v>0</v>
      </c>
      <c r="PX24" s="143">
        <v>0</v>
      </c>
      <c r="PY24" s="143">
        <v>0</v>
      </c>
      <c r="PZ24" s="143">
        <v>0</v>
      </c>
      <c r="QA24" s="143">
        <v>0</v>
      </c>
      <c r="QB24" s="143">
        <v>0</v>
      </c>
      <c r="QC24" s="143">
        <v>0</v>
      </c>
      <c r="QD24" s="223">
        <v>0</v>
      </c>
      <c r="QE24" s="143" t="s">
        <v>635</v>
      </c>
      <c r="QF24" s="143" t="s">
        <v>635</v>
      </c>
      <c r="QG24" s="143" t="s">
        <v>635</v>
      </c>
      <c r="QH24" s="143" t="s">
        <v>635</v>
      </c>
      <c r="QI24" s="143" t="s">
        <v>635</v>
      </c>
      <c r="QJ24" s="143" t="s">
        <v>635</v>
      </c>
      <c r="QK24" s="143" t="s">
        <v>635</v>
      </c>
      <c r="QL24" s="143" t="s">
        <v>635</v>
      </c>
      <c r="QM24" s="223" t="s">
        <v>635</v>
      </c>
      <c r="QN24" s="143" t="s">
        <v>635</v>
      </c>
      <c r="QO24" s="143" t="s">
        <v>635</v>
      </c>
      <c r="QP24" s="143" t="s">
        <v>635</v>
      </c>
      <c r="QQ24" s="143" t="s">
        <v>635</v>
      </c>
      <c r="QR24" s="143" t="s">
        <v>635</v>
      </c>
      <c r="QS24" s="143" t="s">
        <v>635</v>
      </c>
      <c r="QT24" s="143" t="s">
        <v>635</v>
      </c>
      <c r="QU24" s="143" t="s">
        <v>635</v>
      </c>
      <c r="QV24" s="223" t="s">
        <v>635</v>
      </c>
      <c r="QW24" s="143" t="s">
        <v>635</v>
      </c>
      <c r="QX24" s="143" t="s">
        <v>635</v>
      </c>
      <c r="QY24" s="143" t="s">
        <v>635</v>
      </c>
      <c r="QZ24" s="143" t="s">
        <v>635</v>
      </c>
      <c r="RA24" s="143" t="s">
        <v>635</v>
      </c>
      <c r="RB24" s="143" t="s">
        <v>635</v>
      </c>
      <c r="RC24" s="143" t="s">
        <v>635</v>
      </c>
      <c r="RD24" s="143" t="s">
        <v>635</v>
      </c>
      <c r="RE24" s="223" t="s">
        <v>635</v>
      </c>
      <c r="RF24" s="214" t="s">
        <v>656</v>
      </c>
      <c r="RG24" s="214" t="s">
        <v>743</v>
      </c>
      <c r="RH24" s="214" t="s">
        <v>635</v>
      </c>
      <c r="RI24" s="128" t="s">
        <v>635</v>
      </c>
      <c r="RJ24" s="128" t="s">
        <v>635</v>
      </c>
      <c r="RK24" s="128" t="s">
        <v>635</v>
      </c>
      <c r="RL24" s="214" t="s">
        <v>857</v>
      </c>
      <c r="RM24" s="128" t="s">
        <v>635</v>
      </c>
      <c r="RN24" s="128" t="s">
        <v>635</v>
      </c>
      <c r="RO24" s="143">
        <v>0</v>
      </c>
      <c r="RP24" s="143">
        <v>0</v>
      </c>
      <c r="RQ24" s="143">
        <v>0</v>
      </c>
      <c r="RR24" s="143">
        <v>0</v>
      </c>
      <c r="RS24" s="143">
        <v>0</v>
      </c>
      <c r="RT24" s="143">
        <v>0</v>
      </c>
      <c r="RU24" s="143">
        <v>0</v>
      </c>
      <c r="RV24" s="143">
        <v>1</v>
      </c>
      <c r="RW24" s="223">
        <f>SUM(RO24:RV24)</f>
        <v>1</v>
      </c>
      <c r="RX24" s="128" t="s">
        <v>635</v>
      </c>
      <c r="RY24" s="128" t="s">
        <v>635</v>
      </c>
      <c r="RZ24" s="128" t="s">
        <v>635</v>
      </c>
      <c r="SA24" s="128" t="s">
        <v>635</v>
      </c>
      <c r="SB24" s="128" t="s">
        <v>635</v>
      </c>
      <c r="SC24" s="128" t="s">
        <v>635</v>
      </c>
      <c r="SD24" s="128" t="s">
        <v>635</v>
      </c>
      <c r="SE24" s="128" t="s">
        <v>635</v>
      </c>
      <c r="SF24" s="227" t="s">
        <v>635</v>
      </c>
      <c r="SG24" s="128" t="s">
        <v>635</v>
      </c>
      <c r="SH24" s="128" t="s">
        <v>635</v>
      </c>
      <c r="SI24" s="128" t="s">
        <v>635</v>
      </c>
      <c r="SJ24" s="128" t="s">
        <v>635</v>
      </c>
      <c r="SK24" s="128" t="s">
        <v>635</v>
      </c>
      <c r="SL24" s="128" t="s">
        <v>635</v>
      </c>
      <c r="SM24" s="128" t="s">
        <v>635</v>
      </c>
      <c r="SN24" s="128" t="s">
        <v>635</v>
      </c>
      <c r="SO24" s="227" t="s">
        <v>635</v>
      </c>
      <c r="SP24" s="128" t="s">
        <v>635</v>
      </c>
      <c r="SQ24" s="128" t="s">
        <v>635</v>
      </c>
      <c r="SR24" s="128" t="s">
        <v>635</v>
      </c>
      <c r="SS24" s="128" t="s">
        <v>635</v>
      </c>
      <c r="ST24" s="128" t="s">
        <v>635</v>
      </c>
      <c r="SU24" s="128" t="s">
        <v>635</v>
      </c>
      <c r="SV24" s="128" t="s">
        <v>635</v>
      </c>
      <c r="SW24" s="128" t="s">
        <v>635</v>
      </c>
      <c r="SX24" s="227" t="s">
        <v>635</v>
      </c>
      <c r="SY24" s="128" t="s">
        <v>635</v>
      </c>
      <c r="SZ24" s="128" t="s">
        <v>635</v>
      </c>
      <c r="TA24" s="128" t="s">
        <v>635</v>
      </c>
      <c r="TB24" s="128" t="s">
        <v>635</v>
      </c>
      <c r="TC24" s="128" t="s">
        <v>635</v>
      </c>
      <c r="TD24" s="128" t="s">
        <v>635</v>
      </c>
      <c r="TE24" s="128" t="s">
        <v>635</v>
      </c>
      <c r="TF24" s="128" t="s">
        <v>635</v>
      </c>
      <c r="TG24" s="227" t="s">
        <v>635</v>
      </c>
      <c r="TH24" s="128" t="s">
        <v>635</v>
      </c>
      <c r="TI24" s="128" t="s">
        <v>635</v>
      </c>
      <c r="TJ24" s="128" t="s">
        <v>635</v>
      </c>
      <c r="TK24" s="128" t="s">
        <v>635</v>
      </c>
      <c r="TL24" s="128" t="s">
        <v>635</v>
      </c>
      <c r="TM24" s="128" t="s">
        <v>635</v>
      </c>
      <c r="TN24" s="128" t="s">
        <v>635</v>
      </c>
      <c r="TO24" s="128" t="s">
        <v>635</v>
      </c>
      <c r="TP24" s="227" t="s">
        <v>635</v>
      </c>
      <c r="TQ24" s="143">
        <v>0</v>
      </c>
      <c r="TR24" s="143">
        <v>0</v>
      </c>
      <c r="TS24" s="143">
        <v>0</v>
      </c>
      <c r="TT24" s="143">
        <v>0</v>
      </c>
      <c r="TU24" s="143">
        <v>0</v>
      </c>
      <c r="TV24" s="143">
        <v>0</v>
      </c>
      <c r="TW24" s="143">
        <v>0</v>
      </c>
      <c r="TX24" s="143">
        <v>1</v>
      </c>
      <c r="TY24" s="222">
        <f>SUBTOTAL(9,TQ24:TX24)</f>
        <v>1</v>
      </c>
      <c r="TZ24" s="128" t="s">
        <v>635</v>
      </c>
      <c r="UA24" s="128" t="s">
        <v>635</v>
      </c>
      <c r="UB24" s="128" t="s">
        <v>635</v>
      </c>
      <c r="UC24" s="128" t="s">
        <v>635</v>
      </c>
      <c r="UD24" s="128" t="s">
        <v>635</v>
      </c>
      <c r="UE24" s="128" t="s">
        <v>635</v>
      </c>
      <c r="UF24" s="128" t="s">
        <v>635</v>
      </c>
      <c r="UG24" s="128" t="s">
        <v>635</v>
      </c>
      <c r="UH24" s="227" t="s">
        <v>635</v>
      </c>
      <c r="UI24" s="143">
        <v>0</v>
      </c>
      <c r="UJ24" s="143">
        <v>0</v>
      </c>
      <c r="UK24" s="143">
        <v>0</v>
      </c>
      <c r="UL24" s="143">
        <v>0</v>
      </c>
      <c r="UM24" s="143">
        <v>0</v>
      </c>
      <c r="UN24" s="143">
        <v>0</v>
      </c>
      <c r="UO24" s="143">
        <v>0</v>
      </c>
      <c r="UP24" s="143">
        <v>1</v>
      </c>
      <c r="UQ24" s="222">
        <f>SUBTOTAL(9,UI24:UP24)</f>
        <v>1</v>
      </c>
      <c r="UR24" s="128" t="s">
        <v>635</v>
      </c>
      <c r="US24" s="128" t="s">
        <v>635</v>
      </c>
      <c r="UT24" s="128" t="s">
        <v>635</v>
      </c>
      <c r="UU24" s="128" t="s">
        <v>635</v>
      </c>
      <c r="UV24" s="128" t="s">
        <v>635</v>
      </c>
      <c r="UW24" s="128" t="s">
        <v>635</v>
      </c>
      <c r="UX24" s="128" t="s">
        <v>635</v>
      </c>
      <c r="UY24" s="128" t="s">
        <v>635</v>
      </c>
      <c r="UZ24" s="227" t="s">
        <v>635</v>
      </c>
      <c r="VA24" s="143" t="s">
        <v>635</v>
      </c>
      <c r="VB24" s="143" t="s">
        <v>635</v>
      </c>
      <c r="VC24" s="143" t="s">
        <v>635</v>
      </c>
      <c r="VD24" s="143" t="s">
        <v>635</v>
      </c>
      <c r="VE24" s="143" t="s">
        <v>635</v>
      </c>
      <c r="VF24" s="143" t="s">
        <v>635</v>
      </c>
      <c r="VG24" s="143" t="s">
        <v>635</v>
      </c>
      <c r="VH24" s="143" t="s">
        <v>635</v>
      </c>
      <c r="VI24" s="222" t="s">
        <v>635</v>
      </c>
      <c r="VJ24" s="128" t="s">
        <v>635</v>
      </c>
      <c r="VK24" s="128" t="s">
        <v>635</v>
      </c>
      <c r="VL24" s="128" t="s">
        <v>635</v>
      </c>
      <c r="VM24" s="128" t="s">
        <v>635</v>
      </c>
      <c r="VN24" s="128" t="s">
        <v>635</v>
      </c>
      <c r="VO24" s="128" t="s">
        <v>635</v>
      </c>
      <c r="VP24" s="128" t="s">
        <v>635</v>
      </c>
      <c r="VQ24" s="128" t="s">
        <v>635</v>
      </c>
      <c r="VR24" s="227" t="s">
        <v>635</v>
      </c>
      <c r="VS24" s="128" t="s">
        <v>635</v>
      </c>
      <c r="VT24" s="128" t="s">
        <v>635</v>
      </c>
      <c r="VU24" s="128" t="s">
        <v>635</v>
      </c>
      <c r="VV24" s="128" t="s">
        <v>635</v>
      </c>
      <c r="VW24" s="128" t="s">
        <v>635</v>
      </c>
      <c r="VX24" s="128" t="s">
        <v>635</v>
      </c>
      <c r="VY24" s="128" t="s">
        <v>635</v>
      </c>
      <c r="VZ24" s="128" t="s">
        <v>635</v>
      </c>
      <c r="WA24" s="227" t="s">
        <v>635</v>
      </c>
      <c r="WB24" s="128" t="s">
        <v>635</v>
      </c>
      <c r="WC24" s="128" t="s">
        <v>635</v>
      </c>
      <c r="WD24" s="128" t="s">
        <v>635</v>
      </c>
      <c r="WE24" s="128" t="s">
        <v>635</v>
      </c>
      <c r="WF24" s="128" t="s">
        <v>635</v>
      </c>
      <c r="WG24" s="128" t="s">
        <v>635</v>
      </c>
      <c r="WH24" s="128" t="s">
        <v>635</v>
      </c>
      <c r="WI24" s="128" t="s">
        <v>635</v>
      </c>
      <c r="WJ24" s="227" t="s">
        <v>635</v>
      </c>
      <c r="WK24" s="143">
        <v>0</v>
      </c>
      <c r="WL24" s="143">
        <v>0</v>
      </c>
      <c r="WM24" s="143">
        <v>0</v>
      </c>
      <c r="WN24" s="143">
        <v>0</v>
      </c>
      <c r="WO24" s="143">
        <v>0</v>
      </c>
      <c r="WP24" s="143">
        <v>0</v>
      </c>
      <c r="WQ24" s="143">
        <v>0</v>
      </c>
      <c r="WR24" s="143">
        <v>1</v>
      </c>
      <c r="WS24" s="222">
        <f>SUBTOTAL(9,WK24:WR24)</f>
        <v>1</v>
      </c>
      <c r="WT24" s="128" t="s">
        <v>635</v>
      </c>
      <c r="WU24" s="128" t="s">
        <v>635</v>
      </c>
      <c r="WV24" s="128" t="s">
        <v>635</v>
      </c>
      <c r="WW24" s="128" t="s">
        <v>635</v>
      </c>
      <c r="WX24" s="128" t="s">
        <v>635</v>
      </c>
      <c r="WY24" s="128" t="s">
        <v>635</v>
      </c>
      <c r="WZ24" s="128" t="s">
        <v>635</v>
      </c>
      <c r="XA24" s="128" t="s">
        <v>635</v>
      </c>
      <c r="XB24" s="227" t="s">
        <v>635</v>
      </c>
      <c r="XC24" s="214" t="s">
        <v>665</v>
      </c>
      <c r="XD24" s="214" t="s">
        <v>666</v>
      </c>
      <c r="XE24" s="214" t="s">
        <v>749</v>
      </c>
      <c r="XF24" s="217" t="s">
        <v>635</v>
      </c>
      <c r="XG24" s="214" t="s">
        <v>669</v>
      </c>
      <c r="XH24" s="214" t="s">
        <v>672</v>
      </c>
      <c r="XI24" s="214" t="s">
        <v>635</v>
      </c>
      <c r="XJ24" s="214" t="s">
        <v>635</v>
      </c>
      <c r="XK24" s="214" t="s">
        <v>635</v>
      </c>
      <c r="XL24" s="214" t="s">
        <v>635</v>
      </c>
      <c r="XM24" s="214" t="s">
        <v>667</v>
      </c>
      <c r="XN24" s="214" t="s">
        <v>668</v>
      </c>
      <c r="XO24" s="214" t="s">
        <v>669</v>
      </c>
      <c r="XP24" s="214" t="s">
        <v>670</v>
      </c>
      <c r="XQ24" s="214" t="s">
        <v>712</v>
      </c>
      <c r="XR24" s="214" t="s">
        <v>635</v>
      </c>
      <c r="XS24" s="214" t="s">
        <v>635</v>
      </c>
      <c r="XT24" s="214" t="s">
        <v>635</v>
      </c>
      <c r="XU24" s="128" t="s">
        <v>635</v>
      </c>
      <c r="XV24" s="128" t="s">
        <v>635</v>
      </c>
      <c r="XW24" s="128" t="s">
        <v>635</v>
      </c>
      <c r="XX24" s="128" t="s">
        <v>635</v>
      </c>
      <c r="XY24" s="128" t="s">
        <v>635</v>
      </c>
      <c r="XZ24" s="128" t="s">
        <v>635</v>
      </c>
      <c r="YA24" s="128" t="s">
        <v>670</v>
      </c>
      <c r="YB24" s="128" t="s">
        <v>635</v>
      </c>
      <c r="YC24" s="128" t="s">
        <v>635</v>
      </c>
      <c r="YD24" s="128" t="s">
        <v>635</v>
      </c>
      <c r="YE24" s="128" t="s">
        <v>635</v>
      </c>
      <c r="YF24" s="128" t="s">
        <v>635</v>
      </c>
      <c r="YG24" s="128" t="s">
        <v>635</v>
      </c>
      <c r="YH24" s="217" t="s">
        <v>635</v>
      </c>
      <c r="YI24" s="217" t="s">
        <v>635</v>
      </c>
      <c r="YJ24" s="217" t="s">
        <v>635</v>
      </c>
      <c r="YK24" s="214" t="s">
        <v>635</v>
      </c>
      <c r="YL24" s="214" t="s">
        <v>635</v>
      </c>
      <c r="YM24" s="214" t="s">
        <v>635</v>
      </c>
      <c r="YN24" s="214" t="s">
        <v>635</v>
      </c>
      <c r="YO24" s="214" t="s">
        <v>635</v>
      </c>
      <c r="YP24" s="214" t="s">
        <v>635</v>
      </c>
      <c r="YQ24" s="214" t="s">
        <v>635</v>
      </c>
      <c r="YR24" s="214" t="s">
        <v>635</v>
      </c>
      <c r="YS24" s="214" t="s">
        <v>635</v>
      </c>
      <c r="YT24" s="214" t="s">
        <v>635</v>
      </c>
      <c r="YU24" s="214" t="s">
        <v>635</v>
      </c>
      <c r="YV24" s="214" t="s">
        <v>635</v>
      </c>
      <c r="YW24" s="214" t="s">
        <v>635</v>
      </c>
      <c r="YX24" s="214" t="s">
        <v>635</v>
      </c>
      <c r="YY24" s="214" t="s">
        <v>635</v>
      </c>
      <c r="YZ24" s="214" t="s">
        <v>674</v>
      </c>
      <c r="ZA24" s="214" t="s">
        <v>635</v>
      </c>
      <c r="ZB24" s="128" t="s">
        <v>635</v>
      </c>
      <c r="ZC24" s="128" t="s">
        <v>635</v>
      </c>
      <c r="ZD24" s="128" t="s">
        <v>635</v>
      </c>
      <c r="ZE24" s="128" t="s">
        <v>635</v>
      </c>
      <c r="ZF24" s="128" t="s">
        <v>635</v>
      </c>
      <c r="ZG24" s="128" t="s">
        <v>882</v>
      </c>
      <c r="ZH24" s="128" t="s">
        <v>713</v>
      </c>
      <c r="ZI24" s="128" t="s">
        <v>676</v>
      </c>
      <c r="ZJ24" s="128" t="s">
        <v>635</v>
      </c>
      <c r="ZK24" s="128" t="s">
        <v>635</v>
      </c>
      <c r="ZL24" s="128" t="s">
        <v>635</v>
      </c>
      <c r="ZM24" s="128" t="s">
        <v>635</v>
      </c>
      <c r="ZN24" s="128" t="s">
        <v>635</v>
      </c>
      <c r="ZO24" s="128" t="s">
        <v>635</v>
      </c>
      <c r="ZP24" s="128" t="s">
        <v>635</v>
      </c>
      <c r="ZQ24" s="128" t="s">
        <v>635</v>
      </c>
      <c r="ZR24" s="128" t="s">
        <v>635</v>
      </c>
      <c r="ZS24" s="128" t="s">
        <v>635</v>
      </c>
      <c r="ZT24" s="128" t="s">
        <v>635</v>
      </c>
      <c r="ZU24" s="128">
        <v>3</v>
      </c>
      <c r="ZV24" s="128" t="s">
        <v>635</v>
      </c>
      <c r="ZW24" s="128" t="s">
        <v>635</v>
      </c>
      <c r="ZX24" s="128">
        <v>2</v>
      </c>
      <c r="ZY24" s="128" t="s">
        <v>635</v>
      </c>
      <c r="ZZ24" s="128" t="s">
        <v>635</v>
      </c>
      <c r="AAA24" s="128" t="s">
        <v>635</v>
      </c>
      <c r="AAB24" s="128">
        <v>1</v>
      </c>
      <c r="AAC24" s="128">
        <v>1</v>
      </c>
      <c r="AAD24" s="128" t="s">
        <v>635</v>
      </c>
      <c r="AAE24" s="219" t="s">
        <v>635</v>
      </c>
      <c r="AAF24" s="128">
        <v>4</v>
      </c>
      <c r="AAG24" s="128" t="s">
        <v>635</v>
      </c>
      <c r="AAH24" s="128">
        <v>1</v>
      </c>
      <c r="AAI24" s="128" t="s">
        <v>635</v>
      </c>
      <c r="AAJ24" s="128" t="s">
        <v>635</v>
      </c>
      <c r="AAK24" s="128" t="s">
        <v>635</v>
      </c>
      <c r="AAL24" s="128" t="s">
        <v>635</v>
      </c>
      <c r="AAM24" s="128" t="s">
        <v>635</v>
      </c>
      <c r="AAN24" s="128" t="s">
        <v>635</v>
      </c>
      <c r="AAO24" s="128">
        <v>1</v>
      </c>
      <c r="AAP24" s="128" t="s">
        <v>635</v>
      </c>
      <c r="AAQ24" s="128" t="s">
        <v>635</v>
      </c>
      <c r="AAR24" s="128" t="s">
        <v>635</v>
      </c>
      <c r="AAS24" s="128" t="s">
        <v>635</v>
      </c>
      <c r="AAT24" s="128" t="s">
        <v>635</v>
      </c>
      <c r="AAU24" s="128" t="s">
        <v>635</v>
      </c>
      <c r="AAV24" s="128">
        <v>1</v>
      </c>
      <c r="AAW24" s="128" t="s">
        <v>635</v>
      </c>
      <c r="AAX24" s="128" t="s">
        <v>635</v>
      </c>
      <c r="AAY24" s="128" t="s">
        <v>635</v>
      </c>
      <c r="AAZ24" s="128" t="s">
        <v>632</v>
      </c>
      <c r="ABA24" s="214" t="s">
        <v>679</v>
      </c>
      <c r="ABB24" s="214" t="s">
        <v>786</v>
      </c>
      <c r="ABC24" s="214" t="s">
        <v>635</v>
      </c>
      <c r="ABD24" s="214" t="s">
        <v>635</v>
      </c>
      <c r="ABE24" s="214" t="s">
        <v>635</v>
      </c>
      <c r="ABF24" s="128" t="s">
        <v>635</v>
      </c>
      <c r="ABG24" s="228" t="s">
        <v>873</v>
      </c>
      <c r="ABH24" s="214" t="s">
        <v>754</v>
      </c>
      <c r="ABI24" s="214" t="s">
        <v>716</v>
      </c>
      <c r="ABJ24" s="214" t="s">
        <v>787</v>
      </c>
      <c r="ABK24" s="214" t="s">
        <v>788</v>
      </c>
      <c r="ABL24" s="128" t="s">
        <v>681</v>
      </c>
      <c r="ABM24" s="128" t="s">
        <v>635</v>
      </c>
      <c r="ABN24" s="128" t="s">
        <v>635</v>
      </c>
      <c r="ABO24" s="214" t="s">
        <v>635</v>
      </c>
      <c r="ABP24" s="214" t="s">
        <v>682</v>
      </c>
      <c r="ABQ24" s="214" t="s">
        <v>907</v>
      </c>
      <c r="ABR24" s="214" t="s">
        <v>635</v>
      </c>
      <c r="ABS24" s="128" t="s">
        <v>632</v>
      </c>
      <c r="ABT24" s="128" t="s">
        <v>632</v>
      </c>
      <c r="ABU24" s="214" t="s">
        <v>683</v>
      </c>
      <c r="ABV24" s="214" t="s">
        <v>789</v>
      </c>
      <c r="ABW24" s="214" t="s">
        <v>756</v>
      </c>
      <c r="ABX24" s="214" t="s">
        <v>684</v>
      </c>
      <c r="ABY24" s="214" t="s">
        <v>635</v>
      </c>
      <c r="ABZ24" s="214" t="s">
        <v>635</v>
      </c>
      <c r="ACA24" s="214" t="s">
        <v>635</v>
      </c>
      <c r="ACB24" s="214" t="s">
        <v>632</v>
      </c>
      <c r="ACC24" s="214" t="s">
        <v>635</v>
      </c>
      <c r="ACD24" s="214" t="s">
        <v>685</v>
      </c>
      <c r="ACE24" s="214" t="s">
        <v>686</v>
      </c>
      <c r="ACF24" s="214" t="s">
        <v>635</v>
      </c>
      <c r="ACG24" s="214" t="s">
        <v>635</v>
      </c>
      <c r="ACH24" s="214"/>
      <c r="ACI24" s="214" t="s">
        <v>908</v>
      </c>
      <c r="ACJ24" s="214" t="s">
        <v>909</v>
      </c>
    </row>
    <row r="25" spans="1:764" ht="15" customHeight="1">
      <c r="A25">
        <v>10</v>
      </c>
      <c r="B25" s="97" t="s">
        <v>910</v>
      </c>
      <c r="C25" s="97" t="s">
        <v>911</v>
      </c>
      <c r="D25" s="97" t="s">
        <v>912</v>
      </c>
      <c r="E25" s="235" t="s">
        <v>913</v>
      </c>
      <c r="F25" s="98" t="s">
        <v>914</v>
      </c>
      <c r="G25" s="98" t="s">
        <v>915</v>
      </c>
      <c r="H25" s="99">
        <v>35.041497</v>
      </c>
      <c r="I25" s="99">
        <v>0.51571699999999998</v>
      </c>
      <c r="J25" s="98" t="s">
        <v>916</v>
      </c>
      <c r="K25" s="98" t="s">
        <v>917</v>
      </c>
      <c r="L25" s="98" t="s">
        <v>918</v>
      </c>
      <c r="M25" s="100" t="s">
        <v>919</v>
      </c>
      <c r="N25" s="101">
        <v>710141758</v>
      </c>
      <c r="O25" s="102">
        <v>723857821</v>
      </c>
      <c r="P25" s="100">
        <v>0.51487000000000005</v>
      </c>
      <c r="Q25" s="100">
        <v>35.034235000000002</v>
      </c>
      <c r="R25" s="100">
        <v>1786.5</v>
      </c>
      <c r="S25" s="102">
        <v>5.9</v>
      </c>
      <c r="T25" s="103" t="s">
        <v>626</v>
      </c>
      <c r="U25" s="97" t="s">
        <v>629</v>
      </c>
      <c r="V25" s="97" t="s">
        <v>699</v>
      </c>
      <c r="W25" s="97" t="s">
        <v>629</v>
      </c>
      <c r="X25" s="97" t="s">
        <v>825</v>
      </c>
      <c r="Y25" s="97" t="s">
        <v>770</v>
      </c>
      <c r="Z25" s="103" t="s">
        <v>632</v>
      </c>
      <c r="AA25" s="104" t="s">
        <v>633</v>
      </c>
      <c r="AB25" s="197" t="s">
        <v>635</v>
      </c>
      <c r="AC25" s="104" t="s">
        <v>635</v>
      </c>
      <c r="AD25" s="104" t="s">
        <v>635</v>
      </c>
      <c r="AE25" s="104" t="s">
        <v>635</v>
      </c>
      <c r="AF25" s="103">
        <v>5</v>
      </c>
      <c r="AG25" s="103">
        <v>3</v>
      </c>
      <c r="AH25" s="97" t="s">
        <v>636</v>
      </c>
      <c r="AI25" s="97" t="s">
        <v>637</v>
      </c>
      <c r="AJ25" s="97" t="s">
        <v>638</v>
      </c>
      <c r="AK25" s="97" t="s">
        <v>635</v>
      </c>
      <c r="AL25" s="105" t="s">
        <v>640</v>
      </c>
      <c r="AM25" s="106" t="s">
        <v>635</v>
      </c>
      <c r="AN25" s="106" t="s">
        <v>635</v>
      </c>
      <c r="AO25" s="106" t="s">
        <v>635</v>
      </c>
      <c r="AP25" s="97" t="s">
        <v>642</v>
      </c>
      <c r="AQ25" s="97" t="s">
        <v>635</v>
      </c>
      <c r="AR25" s="103" t="s">
        <v>635</v>
      </c>
      <c r="AS25" s="107" t="s">
        <v>635</v>
      </c>
      <c r="AT25" s="103" t="s">
        <v>635</v>
      </c>
      <c r="AU25" s="103" t="s">
        <v>635</v>
      </c>
      <c r="AV25" s="106" t="s">
        <v>626</v>
      </c>
      <c r="AW25" s="105" t="s">
        <v>640</v>
      </c>
      <c r="AX25" s="103" t="s">
        <v>635</v>
      </c>
      <c r="AY25" s="105" t="s">
        <v>640</v>
      </c>
      <c r="AZ25" s="107" t="s">
        <v>635</v>
      </c>
      <c r="BA25" s="105" t="s">
        <v>640</v>
      </c>
      <c r="BB25" s="107" t="s">
        <v>635</v>
      </c>
      <c r="BC25" s="106" t="s">
        <v>635</v>
      </c>
      <c r="BD25" s="103" t="s">
        <v>635</v>
      </c>
      <c r="BE25" s="106" t="s">
        <v>626</v>
      </c>
      <c r="BF25" s="103" t="s">
        <v>635</v>
      </c>
      <c r="BG25" s="103" t="s">
        <v>635</v>
      </c>
      <c r="BH25" s="103" t="s">
        <v>635</v>
      </c>
      <c r="BI25" s="97" t="s">
        <v>640</v>
      </c>
      <c r="BJ25" s="108" t="s">
        <v>898</v>
      </c>
      <c r="BK25" s="108" t="s">
        <v>644</v>
      </c>
      <c r="BL25" s="108" t="s">
        <v>635</v>
      </c>
      <c r="BM25" s="108" t="s">
        <v>635</v>
      </c>
      <c r="BN25" s="108" t="s">
        <v>635</v>
      </c>
      <c r="BO25" s="103" t="s">
        <v>626</v>
      </c>
      <c r="BP25" s="103" t="s">
        <v>635</v>
      </c>
      <c r="BQ25" s="103" t="s">
        <v>635</v>
      </c>
      <c r="BR25" s="109" t="s">
        <v>635</v>
      </c>
      <c r="BS25" s="109" t="s">
        <v>635</v>
      </c>
      <c r="BT25" s="110" t="s">
        <v>635</v>
      </c>
      <c r="BU25" s="110" t="s">
        <v>635</v>
      </c>
      <c r="BV25" s="109" t="s">
        <v>635</v>
      </c>
      <c r="BW25" s="97" t="s">
        <v>646</v>
      </c>
      <c r="BX25" s="97" t="s">
        <v>2462</v>
      </c>
      <c r="BY25" s="97" t="s">
        <v>920</v>
      </c>
      <c r="BZ25" s="97" t="s">
        <v>779</v>
      </c>
      <c r="CA25" s="111" t="s">
        <v>736</v>
      </c>
      <c r="CB25" s="111" t="s">
        <v>635</v>
      </c>
      <c r="CC25" s="111" t="s">
        <v>635</v>
      </c>
      <c r="CD25" s="106" t="s">
        <v>635</v>
      </c>
      <c r="CE25" s="111" t="s">
        <v>635</v>
      </c>
      <c r="CF25" s="103">
        <v>3</v>
      </c>
      <c r="CG25" s="103">
        <v>5</v>
      </c>
      <c r="CH25" s="112" t="s">
        <v>649</v>
      </c>
      <c r="CI25" s="113" t="s">
        <v>635</v>
      </c>
      <c r="CJ25" s="113" t="s">
        <v>635</v>
      </c>
      <c r="CK25" s="113" t="s">
        <v>635</v>
      </c>
      <c r="CL25" s="103">
        <v>15</v>
      </c>
      <c r="CM25" s="114">
        <v>0</v>
      </c>
      <c r="CN25" s="103" t="s">
        <v>635</v>
      </c>
      <c r="CO25" s="106" t="s">
        <v>635</v>
      </c>
      <c r="CP25" s="103" t="s">
        <v>635</v>
      </c>
      <c r="CQ25" s="106" t="s">
        <v>635</v>
      </c>
      <c r="CR25" s="103" t="s">
        <v>635</v>
      </c>
      <c r="CS25" s="106" t="s">
        <v>635</v>
      </c>
      <c r="CT25" s="103" t="s">
        <v>635</v>
      </c>
      <c r="CU25" s="106" t="s">
        <v>635</v>
      </c>
      <c r="CV25" s="103" t="s">
        <v>635</v>
      </c>
      <c r="CW25" s="103" t="s">
        <v>635</v>
      </c>
      <c r="CX25" s="111" t="s">
        <v>650</v>
      </c>
      <c r="CY25" s="106" t="s">
        <v>635</v>
      </c>
      <c r="CZ25" s="115">
        <v>1</v>
      </c>
      <c r="DA25" s="115">
        <v>0</v>
      </c>
      <c r="DB25" s="116">
        <f t="shared" si="11"/>
        <v>1</v>
      </c>
      <c r="DC25" s="117" t="s">
        <v>635</v>
      </c>
      <c r="DD25" s="118" t="s">
        <v>635</v>
      </c>
      <c r="DE25" s="118" t="s">
        <v>635</v>
      </c>
      <c r="DF25" s="118" t="s">
        <v>635</v>
      </c>
      <c r="DG25" s="119" t="s">
        <v>635</v>
      </c>
      <c r="DH25" s="106" t="s">
        <v>635</v>
      </c>
      <c r="DI25" s="106" t="s">
        <v>635</v>
      </c>
      <c r="DJ25" s="121" t="s">
        <v>635</v>
      </c>
      <c r="DK25" s="122" t="s">
        <v>635</v>
      </c>
      <c r="DL25" s="123" t="s">
        <v>635</v>
      </c>
      <c r="DM25" s="123" t="s">
        <v>635</v>
      </c>
      <c r="DN25" s="124" t="s">
        <v>635</v>
      </c>
      <c r="DO25" s="124" t="s">
        <v>635</v>
      </c>
      <c r="DP25" s="124" t="s">
        <v>635</v>
      </c>
      <c r="DQ25" s="125">
        <v>0.2</v>
      </c>
      <c r="DR25" s="125">
        <v>0.5</v>
      </c>
      <c r="DS25" s="125" t="s">
        <v>780</v>
      </c>
      <c r="DT25" s="106" t="s">
        <v>635</v>
      </c>
      <c r="DU25" s="106" t="s">
        <v>635</v>
      </c>
      <c r="DV25" s="106" t="s">
        <v>635</v>
      </c>
      <c r="DW25" s="126" t="s">
        <v>635</v>
      </c>
      <c r="DX25" s="126" t="s">
        <v>635</v>
      </c>
      <c r="DY25" s="126" t="s">
        <v>635</v>
      </c>
      <c r="DZ25" s="97" t="s">
        <v>652</v>
      </c>
      <c r="EA25" s="103" t="s">
        <v>626</v>
      </c>
      <c r="EB25" s="97" t="s">
        <v>635</v>
      </c>
      <c r="EC25" s="103" t="s">
        <v>626</v>
      </c>
      <c r="ED25" s="103" t="s">
        <v>635</v>
      </c>
      <c r="EE25" s="103" t="s">
        <v>635</v>
      </c>
      <c r="EF25" s="127" t="s">
        <v>653</v>
      </c>
      <c r="EG25" s="127" t="s">
        <v>635</v>
      </c>
      <c r="EH25" s="103" t="s">
        <v>653</v>
      </c>
      <c r="EI25" s="97" t="s">
        <v>640</v>
      </c>
      <c r="EJ25" s="97" t="s">
        <v>640</v>
      </c>
      <c r="EK25" s="122">
        <v>0.5</v>
      </c>
      <c r="EL25" s="122">
        <v>0.5</v>
      </c>
      <c r="EM25" s="122">
        <v>0.2</v>
      </c>
      <c r="EN25" s="122">
        <v>0.2</v>
      </c>
      <c r="EO25" s="128" t="s">
        <v>635</v>
      </c>
      <c r="EP25" s="128" t="s">
        <v>635</v>
      </c>
      <c r="EQ25" s="128" t="s">
        <v>635</v>
      </c>
      <c r="ER25" s="128" t="s">
        <v>635</v>
      </c>
      <c r="ES25" s="129" t="s">
        <v>635</v>
      </c>
      <c r="ET25" s="129" t="s">
        <v>635</v>
      </c>
      <c r="EU25" s="129" t="s">
        <v>635</v>
      </c>
      <c r="EV25" s="129" t="s">
        <v>635</v>
      </c>
      <c r="EW25" s="97" t="s">
        <v>654</v>
      </c>
      <c r="EX25" s="97" t="s">
        <v>654</v>
      </c>
      <c r="EY25" s="103" t="s">
        <v>635</v>
      </c>
      <c r="EZ25" s="107" t="s">
        <v>635</v>
      </c>
      <c r="FA25" s="97" t="s">
        <v>655</v>
      </c>
      <c r="FB25" s="130" t="s">
        <v>854</v>
      </c>
      <c r="FC25" s="130" t="s">
        <v>635</v>
      </c>
      <c r="FD25" s="131" t="s">
        <v>635</v>
      </c>
      <c r="FE25" s="131" t="s">
        <v>635</v>
      </c>
      <c r="FF25" s="131" t="s">
        <v>635</v>
      </c>
      <c r="FG25" s="131" t="s">
        <v>635</v>
      </c>
      <c r="FH25" s="131" t="s">
        <v>635</v>
      </c>
      <c r="FI25" s="132" t="s">
        <v>635</v>
      </c>
      <c r="FJ25" s="133">
        <v>5</v>
      </c>
      <c r="FK25" s="103" t="s">
        <v>635</v>
      </c>
      <c r="FL25" s="134" t="s">
        <v>635</v>
      </c>
      <c r="FM25" s="135" t="s">
        <v>635</v>
      </c>
      <c r="FN25" s="135" t="s">
        <v>635</v>
      </c>
      <c r="FO25" s="135" t="s">
        <v>635</v>
      </c>
      <c r="FP25" s="103" t="s">
        <v>635</v>
      </c>
      <c r="FQ25" s="132" t="s">
        <v>635</v>
      </c>
      <c r="FR25" s="133">
        <v>40</v>
      </c>
      <c r="FS25" s="103" t="s">
        <v>635</v>
      </c>
      <c r="FT25" s="134" t="s">
        <v>635</v>
      </c>
      <c r="FU25" s="135" t="s">
        <v>635</v>
      </c>
      <c r="FV25" s="135" t="s">
        <v>635</v>
      </c>
      <c r="FW25" s="131" t="s">
        <v>635</v>
      </c>
      <c r="FX25" s="103" t="s">
        <v>635</v>
      </c>
      <c r="FY25" s="100" t="s">
        <v>635</v>
      </c>
      <c r="FZ25" s="102" t="s">
        <v>635</v>
      </c>
      <c r="GA25" s="102" t="s">
        <v>635</v>
      </c>
      <c r="GB25" s="102" t="s">
        <v>635</v>
      </c>
      <c r="GC25" s="136" t="s">
        <v>635</v>
      </c>
      <c r="GD25" s="137" t="s">
        <v>635</v>
      </c>
      <c r="GE25" s="137" t="s">
        <v>635</v>
      </c>
      <c r="GF25" s="137" t="s">
        <v>635</v>
      </c>
      <c r="GG25" s="125" t="s">
        <v>657</v>
      </c>
      <c r="GH25" s="125" t="s">
        <v>658</v>
      </c>
      <c r="GI25" s="125">
        <v>12</v>
      </c>
      <c r="GJ25" s="125">
        <v>12</v>
      </c>
      <c r="GK25" s="122" t="s">
        <v>657</v>
      </c>
      <c r="GL25" s="122" t="s">
        <v>658</v>
      </c>
      <c r="GM25" s="122">
        <v>12</v>
      </c>
      <c r="GN25" s="122">
        <v>12</v>
      </c>
      <c r="GO25" s="135" t="s">
        <v>635</v>
      </c>
      <c r="GP25" s="135" t="s">
        <v>635</v>
      </c>
      <c r="GQ25" s="135" t="s">
        <v>635</v>
      </c>
      <c r="GR25" s="134" t="s">
        <v>635</v>
      </c>
      <c r="GS25" s="134" t="s">
        <v>635</v>
      </c>
      <c r="GT25" s="134" t="s">
        <v>635</v>
      </c>
      <c r="GU25" s="126" t="s">
        <v>635</v>
      </c>
      <c r="GV25" s="126" t="s">
        <v>635</v>
      </c>
      <c r="GW25" s="126" t="s">
        <v>635</v>
      </c>
      <c r="GX25" s="145" t="s">
        <v>635</v>
      </c>
      <c r="GY25" s="145" t="s">
        <v>635</v>
      </c>
      <c r="GZ25" s="145" t="s">
        <v>635</v>
      </c>
      <c r="HA25" s="123" t="s">
        <v>635</v>
      </c>
      <c r="HB25" s="140" t="s">
        <v>635</v>
      </c>
      <c r="HC25" s="123" t="s">
        <v>635</v>
      </c>
      <c r="HD25" s="123" t="s">
        <v>635</v>
      </c>
      <c r="HE25" s="127" t="s">
        <v>635</v>
      </c>
      <c r="HF25" s="131" t="s">
        <v>635</v>
      </c>
      <c r="HG25" s="131" t="s">
        <v>635</v>
      </c>
      <c r="HH25" s="131" t="s">
        <v>635</v>
      </c>
      <c r="HI25" s="141" t="s">
        <v>635</v>
      </c>
      <c r="HJ25" s="141" t="s">
        <v>635</v>
      </c>
      <c r="HK25" s="141" t="s">
        <v>635</v>
      </c>
      <c r="HL25" s="141" t="s">
        <v>635</v>
      </c>
      <c r="HM25" s="131" t="s">
        <v>635</v>
      </c>
      <c r="HN25" s="131" t="s">
        <v>635</v>
      </c>
      <c r="HO25" s="131" t="s">
        <v>635</v>
      </c>
      <c r="HP25" s="131" t="s">
        <v>635</v>
      </c>
      <c r="HQ25" s="106" t="s">
        <v>635</v>
      </c>
      <c r="HR25" s="106" t="s">
        <v>635</v>
      </c>
      <c r="HS25" s="106" t="s">
        <v>635</v>
      </c>
      <c r="HT25" s="106" t="s">
        <v>635</v>
      </c>
      <c r="HU25" s="132" t="s">
        <v>635</v>
      </c>
      <c r="HV25" s="132" t="s">
        <v>635</v>
      </c>
      <c r="HW25" s="132" t="s">
        <v>635</v>
      </c>
      <c r="HX25" s="132" t="s">
        <v>635</v>
      </c>
      <c r="HY25" s="118" t="s">
        <v>635</v>
      </c>
      <c r="HZ25" s="118" t="s">
        <v>635</v>
      </c>
      <c r="IA25" s="118" t="s">
        <v>635</v>
      </c>
      <c r="IB25" s="118" t="s">
        <v>635</v>
      </c>
      <c r="IC25" s="125" t="s">
        <v>635</v>
      </c>
      <c r="ID25" s="125" t="s">
        <v>635</v>
      </c>
      <c r="IE25" s="125" t="s">
        <v>635</v>
      </c>
      <c r="IF25" s="125" t="s">
        <v>635</v>
      </c>
      <c r="IG25" s="105" t="s">
        <v>807</v>
      </c>
      <c r="IH25" s="105" t="s">
        <v>783</v>
      </c>
      <c r="II25" s="105" t="s">
        <v>660</v>
      </c>
      <c r="IJ25" s="105" t="s">
        <v>855</v>
      </c>
      <c r="IK25" s="105" t="s">
        <v>856</v>
      </c>
      <c r="IL25" s="105" t="s">
        <v>635</v>
      </c>
      <c r="IM25" s="105" t="s">
        <v>635</v>
      </c>
      <c r="IN25" s="105" t="s">
        <v>635</v>
      </c>
      <c r="IO25" s="105" t="s">
        <v>635</v>
      </c>
      <c r="IP25" s="103">
        <v>5</v>
      </c>
      <c r="IQ25" s="102" t="s">
        <v>635</v>
      </c>
      <c r="IR25" s="102" t="s">
        <v>635</v>
      </c>
      <c r="IS25" s="102" t="s">
        <v>635</v>
      </c>
      <c r="IT25" s="102" t="s">
        <v>635</v>
      </c>
      <c r="IU25" s="128" t="s">
        <v>635</v>
      </c>
      <c r="IV25" s="128" t="s">
        <v>635</v>
      </c>
      <c r="IW25" s="128" t="s">
        <v>635</v>
      </c>
      <c r="IX25" s="128" t="s">
        <v>635</v>
      </c>
      <c r="IY25" s="124" t="s">
        <v>709</v>
      </c>
      <c r="IZ25" s="229">
        <v>0</v>
      </c>
      <c r="JA25" s="229">
        <v>1</v>
      </c>
      <c r="JB25" s="123" t="s">
        <v>709</v>
      </c>
      <c r="JC25" s="155">
        <v>0</v>
      </c>
      <c r="JD25" s="155">
        <v>1</v>
      </c>
      <c r="JE25" s="144" t="s">
        <v>635</v>
      </c>
      <c r="JF25" s="144" t="s">
        <v>635</v>
      </c>
      <c r="JG25" s="144" t="s">
        <v>635</v>
      </c>
      <c r="JH25" s="141" t="s">
        <v>635</v>
      </c>
      <c r="JI25" s="141" t="s">
        <v>635</v>
      </c>
      <c r="JJ25" s="141" t="s">
        <v>635</v>
      </c>
      <c r="JK25" s="144" t="s">
        <v>635</v>
      </c>
      <c r="JL25" s="144" t="s">
        <v>635</v>
      </c>
      <c r="JM25" s="144" t="s">
        <v>635</v>
      </c>
      <c r="JN25" s="135" t="s">
        <v>635</v>
      </c>
      <c r="JO25" s="135" t="s">
        <v>635</v>
      </c>
      <c r="JP25" s="135" t="s">
        <v>635</v>
      </c>
      <c r="JQ25" s="144" t="s">
        <v>635</v>
      </c>
      <c r="JR25" s="144" t="s">
        <v>635</v>
      </c>
      <c r="JS25" s="144" t="s">
        <v>635</v>
      </c>
      <c r="JT25" s="144" t="s">
        <v>635</v>
      </c>
      <c r="JU25" s="145" t="s">
        <v>635</v>
      </c>
      <c r="JV25" s="145" t="s">
        <v>635</v>
      </c>
      <c r="JW25" s="145" t="s">
        <v>635</v>
      </c>
      <c r="JX25" s="145" t="s">
        <v>635</v>
      </c>
      <c r="JY25" s="141" t="s">
        <v>635</v>
      </c>
      <c r="JZ25" s="141" t="s">
        <v>635</v>
      </c>
      <c r="KA25" s="141" t="s">
        <v>635</v>
      </c>
      <c r="KB25" s="141" t="s">
        <v>635</v>
      </c>
      <c r="KC25" s="128" t="s">
        <v>635</v>
      </c>
      <c r="KD25" s="128" t="s">
        <v>635</v>
      </c>
      <c r="KE25" s="128" t="s">
        <v>635</v>
      </c>
      <c r="KF25" s="128" t="s">
        <v>635</v>
      </c>
      <c r="KG25" s="146" t="s">
        <v>635</v>
      </c>
      <c r="KH25" s="146" t="s">
        <v>635</v>
      </c>
      <c r="KI25" s="146" t="s">
        <v>635</v>
      </c>
      <c r="KJ25" s="146" t="s">
        <v>635</v>
      </c>
      <c r="KK25" s="147" t="s">
        <v>635</v>
      </c>
      <c r="KL25" s="147" t="s">
        <v>635</v>
      </c>
      <c r="KM25" s="147" t="s">
        <v>635</v>
      </c>
      <c r="KN25" s="147" t="s">
        <v>635</v>
      </c>
      <c r="KO25" s="148" t="s">
        <v>635</v>
      </c>
      <c r="KP25" s="148" t="s">
        <v>635</v>
      </c>
      <c r="KQ25" s="148" t="s">
        <v>635</v>
      </c>
      <c r="KR25" s="148" t="s">
        <v>635</v>
      </c>
      <c r="KS25" s="149" t="s">
        <v>635</v>
      </c>
      <c r="KT25" s="149" t="s">
        <v>635</v>
      </c>
      <c r="KU25" s="149" t="s">
        <v>635</v>
      </c>
      <c r="KV25" s="149" t="s">
        <v>635</v>
      </c>
      <c r="KW25" s="105" t="s">
        <v>664</v>
      </c>
      <c r="KX25" s="106" t="s">
        <v>635</v>
      </c>
      <c r="KY25" s="106" t="s">
        <v>635</v>
      </c>
      <c r="KZ25" s="141" t="s">
        <v>635</v>
      </c>
      <c r="LA25" s="141" t="s">
        <v>635</v>
      </c>
      <c r="LB25" s="141" t="s">
        <v>635</v>
      </c>
      <c r="LC25" s="141" t="s">
        <v>635</v>
      </c>
      <c r="LD25" s="150">
        <v>1</v>
      </c>
      <c r="LE25" s="141" t="s">
        <v>635</v>
      </c>
      <c r="LF25" s="141" t="s">
        <v>635</v>
      </c>
      <c r="LG25" s="141" t="s">
        <v>635</v>
      </c>
      <c r="LH25" s="151">
        <f t="shared" si="0"/>
        <v>1</v>
      </c>
      <c r="LI25" s="152">
        <v>0</v>
      </c>
      <c r="LJ25" s="152">
        <v>0</v>
      </c>
      <c r="LK25" s="152">
        <v>0</v>
      </c>
      <c r="LL25" s="152">
        <v>0</v>
      </c>
      <c r="LM25" s="152">
        <v>1</v>
      </c>
      <c r="LN25" s="152">
        <v>0</v>
      </c>
      <c r="LO25" s="152">
        <v>0</v>
      </c>
      <c r="LP25" s="152">
        <v>0</v>
      </c>
      <c r="LQ25" s="153">
        <f t="shared" si="1"/>
        <v>1</v>
      </c>
      <c r="LR25" s="142" t="s">
        <v>635</v>
      </c>
      <c r="LS25" s="142" t="s">
        <v>635</v>
      </c>
      <c r="LT25" s="142" t="s">
        <v>635</v>
      </c>
      <c r="LU25" s="142" t="s">
        <v>635</v>
      </c>
      <c r="LV25" s="142" t="s">
        <v>635</v>
      </c>
      <c r="LW25" s="142" t="s">
        <v>635</v>
      </c>
      <c r="LX25" s="142" t="s">
        <v>635</v>
      </c>
      <c r="LY25" s="142" t="s">
        <v>635</v>
      </c>
      <c r="LZ25" s="142" t="s">
        <v>635</v>
      </c>
      <c r="MA25" s="45">
        <v>0</v>
      </c>
      <c r="MB25" s="45">
        <v>0</v>
      </c>
      <c r="MC25" s="45">
        <v>0</v>
      </c>
      <c r="MD25" s="45">
        <v>0</v>
      </c>
      <c r="ME25" s="45">
        <v>0</v>
      </c>
      <c r="MF25" s="45">
        <v>0</v>
      </c>
      <c r="MG25" s="45">
        <v>0</v>
      </c>
      <c r="MH25" s="45">
        <v>0</v>
      </c>
      <c r="MI25" s="45">
        <v>0</v>
      </c>
      <c r="MJ25" s="155" t="s">
        <v>635</v>
      </c>
      <c r="MK25" s="155" t="s">
        <v>635</v>
      </c>
      <c r="ML25" s="155" t="s">
        <v>635</v>
      </c>
      <c r="MM25" s="155" t="s">
        <v>635</v>
      </c>
      <c r="MN25" s="155" t="s">
        <v>635</v>
      </c>
      <c r="MO25" s="155" t="s">
        <v>635</v>
      </c>
      <c r="MP25" s="155" t="s">
        <v>635</v>
      </c>
      <c r="MQ25" s="155" t="s">
        <v>635</v>
      </c>
      <c r="MR25" s="156" t="s">
        <v>635</v>
      </c>
      <c r="MS25" s="157" t="s">
        <v>635</v>
      </c>
      <c r="MT25" s="157" t="s">
        <v>635</v>
      </c>
      <c r="MU25" s="157" t="s">
        <v>635</v>
      </c>
      <c r="MV25" s="157" t="s">
        <v>635</v>
      </c>
      <c r="MW25" s="157" t="s">
        <v>635</v>
      </c>
      <c r="MX25" s="157" t="s">
        <v>635</v>
      </c>
      <c r="MY25" s="157" t="s">
        <v>635</v>
      </c>
      <c r="MZ25" s="157" t="s">
        <v>635</v>
      </c>
      <c r="NA25" s="157" t="s">
        <v>635</v>
      </c>
      <c r="NB25" s="158" t="s">
        <v>635</v>
      </c>
      <c r="NC25" s="158" t="s">
        <v>635</v>
      </c>
      <c r="ND25" s="158" t="s">
        <v>635</v>
      </c>
      <c r="NE25" s="158" t="s">
        <v>635</v>
      </c>
      <c r="NF25" s="158" t="s">
        <v>635</v>
      </c>
      <c r="NG25" s="158" t="s">
        <v>635</v>
      </c>
      <c r="NH25" s="158" t="s">
        <v>635</v>
      </c>
      <c r="NI25" s="158" t="s">
        <v>635</v>
      </c>
      <c r="NJ25" s="159" t="s">
        <v>635</v>
      </c>
      <c r="NK25" s="160" t="s">
        <v>635</v>
      </c>
      <c r="NL25" s="160" t="s">
        <v>635</v>
      </c>
      <c r="NM25" s="160" t="s">
        <v>635</v>
      </c>
      <c r="NN25" s="160" t="s">
        <v>635</v>
      </c>
      <c r="NO25" s="160" t="s">
        <v>635</v>
      </c>
      <c r="NP25" s="160" t="s">
        <v>635</v>
      </c>
      <c r="NQ25" s="160" t="s">
        <v>635</v>
      </c>
      <c r="NR25" s="160" t="s">
        <v>635</v>
      </c>
      <c r="NS25" s="161" t="s">
        <v>635</v>
      </c>
      <c r="NT25" s="162" t="s">
        <v>635</v>
      </c>
      <c r="NU25" s="162" t="s">
        <v>635</v>
      </c>
      <c r="NV25" s="162" t="s">
        <v>635</v>
      </c>
      <c r="NW25" s="162" t="s">
        <v>635</v>
      </c>
      <c r="NX25" s="162" t="s">
        <v>635</v>
      </c>
      <c r="NY25" s="162" t="s">
        <v>635</v>
      </c>
      <c r="NZ25" s="162" t="s">
        <v>635</v>
      </c>
      <c r="OA25" s="162" t="s">
        <v>635</v>
      </c>
      <c r="OB25" s="163" t="s">
        <v>635</v>
      </c>
      <c r="OC25" s="142" t="s">
        <v>635</v>
      </c>
      <c r="OD25" s="142" t="s">
        <v>635</v>
      </c>
      <c r="OE25" s="142" t="s">
        <v>635</v>
      </c>
      <c r="OF25" s="142" t="s">
        <v>635</v>
      </c>
      <c r="OG25" s="142" t="s">
        <v>635</v>
      </c>
      <c r="OH25" s="142" t="s">
        <v>635</v>
      </c>
      <c r="OI25" s="142" t="s">
        <v>635</v>
      </c>
      <c r="OJ25" s="142" t="s">
        <v>635</v>
      </c>
      <c r="OK25" s="142" t="s">
        <v>635</v>
      </c>
      <c r="OL25" s="45" t="s">
        <v>635</v>
      </c>
      <c r="OM25" s="45" t="s">
        <v>635</v>
      </c>
      <c r="ON25" s="45" t="s">
        <v>635</v>
      </c>
      <c r="OO25" s="45" t="s">
        <v>635</v>
      </c>
      <c r="OP25" s="45" t="s">
        <v>635</v>
      </c>
      <c r="OQ25" s="45" t="s">
        <v>635</v>
      </c>
      <c r="OR25" s="45" t="s">
        <v>635</v>
      </c>
      <c r="OS25" s="45" t="s">
        <v>635</v>
      </c>
      <c r="OT25" s="44" t="s">
        <v>635</v>
      </c>
      <c r="OU25" s="158">
        <v>0</v>
      </c>
      <c r="OV25" s="158">
        <v>0</v>
      </c>
      <c r="OW25" s="158">
        <v>0</v>
      </c>
      <c r="OX25" s="158">
        <v>0</v>
      </c>
      <c r="OY25" s="158">
        <v>0</v>
      </c>
      <c r="OZ25" s="158">
        <v>0</v>
      </c>
      <c r="PA25" s="158">
        <v>0</v>
      </c>
      <c r="PB25" s="158">
        <v>0</v>
      </c>
      <c r="PC25" s="159">
        <v>0</v>
      </c>
      <c r="PD25" s="152" t="s">
        <v>635</v>
      </c>
      <c r="PE25" s="152" t="s">
        <v>635</v>
      </c>
      <c r="PF25" s="152" t="s">
        <v>635</v>
      </c>
      <c r="PG25" s="152" t="s">
        <v>635</v>
      </c>
      <c r="PH25" s="152" t="s">
        <v>635</v>
      </c>
      <c r="PI25" s="152" t="s">
        <v>635</v>
      </c>
      <c r="PJ25" s="152" t="s">
        <v>635</v>
      </c>
      <c r="PK25" s="152" t="s">
        <v>635</v>
      </c>
      <c r="PL25" s="164" t="s">
        <v>635</v>
      </c>
      <c r="PM25" s="158" t="s">
        <v>635</v>
      </c>
      <c r="PN25" s="158" t="s">
        <v>635</v>
      </c>
      <c r="PO25" s="158" t="s">
        <v>635</v>
      </c>
      <c r="PP25" s="158" t="s">
        <v>635</v>
      </c>
      <c r="PQ25" s="158" t="s">
        <v>635</v>
      </c>
      <c r="PR25" s="158" t="s">
        <v>635</v>
      </c>
      <c r="PS25" s="158" t="s">
        <v>635</v>
      </c>
      <c r="PT25" s="158" t="s">
        <v>635</v>
      </c>
      <c r="PU25" s="159" t="s">
        <v>635</v>
      </c>
      <c r="PV25" s="157" t="s">
        <v>635</v>
      </c>
      <c r="PW25" s="157" t="s">
        <v>635</v>
      </c>
      <c r="PX25" s="157" t="s">
        <v>635</v>
      </c>
      <c r="PY25" s="157" t="s">
        <v>635</v>
      </c>
      <c r="PZ25" s="157" t="s">
        <v>635</v>
      </c>
      <c r="QA25" s="157" t="s">
        <v>635</v>
      </c>
      <c r="QB25" s="157" t="s">
        <v>635</v>
      </c>
      <c r="QC25" s="157" t="s">
        <v>635</v>
      </c>
      <c r="QD25" s="165" t="s">
        <v>635</v>
      </c>
      <c r="QE25" s="166" t="s">
        <v>635</v>
      </c>
      <c r="QF25" s="166" t="s">
        <v>635</v>
      </c>
      <c r="QG25" s="166" t="s">
        <v>635</v>
      </c>
      <c r="QH25" s="166" t="s">
        <v>635</v>
      </c>
      <c r="QI25" s="166" t="s">
        <v>635</v>
      </c>
      <c r="QJ25" s="166" t="s">
        <v>635</v>
      </c>
      <c r="QK25" s="166" t="s">
        <v>635</v>
      </c>
      <c r="QL25" s="166" t="s">
        <v>635</v>
      </c>
      <c r="QM25" s="167" t="s">
        <v>635</v>
      </c>
      <c r="QN25" s="120" t="s">
        <v>635</v>
      </c>
      <c r="QO25" s="120" t="s">
        <v>635</v>
      </c>
      <c r="QP25" s="120" t="s">
        <v>635</v>
      </c>
      <c r="QQ25" s="120" t="s">
        <v>635</v>
      </c>
      <c r="QR25" s="120" t="s">
        <v>635</v>
      </c>
      <c r="QS25" s="120" t="s">
        <v>635</v>
      </c>
      <c r="QT25" s="120" t="s">
        <v>635</v>
      </c>
      <c r="QU25" s="120" t="s">
        <v>635</v>
      </c>
      <c r="QV25" s="168" t="s">
        <v>635</v>
      </c>
      <c r="QW25" s="169" t="s">
        <v>635</v>
      </c>
      <c r="QX25" s="169" t="s">
        <v>635</v>
      </c>
      <c r="QY25" s="169" t="s">
        <v>635</v>
      </c>
      <c r="QZ25" s="169" t="s">
        <v>635</v>
      </c>
      <c r="RA25" s="169" t="s">
        <v>635</v>
      </c>
      <c r="RB25" s="169" t="s">
        <v>635</v>
      </c>
      <c r="RC25" s="169" t="s">
        <v>635</v>
      </c>
      <c r="RD25" s="169" t="s">
        <v>635</v>
      </c>
      <c r="RE25" s="170" t="s">
        <v>635</v>
      </c>
      <c r="RF25" s="136" t="s">
        <v>854</v>
      </c>
      <c r="RG25" s="137" t="s">
        <v>635</v>
      </c>
      <c r="RH25" s="137" t="s">
        <v>635</v>
      </c>
      <c r="RI25" s="137" t="s">
        <v>635</v>
      </c>
      <c r="RJ25" s="137" t="s">
        <v>635</v>
      </c>
      <c r="RK25" s="137" t="s">
        <v>635</v>
      </c>
      <c r="RL25" s="105" t="s">
        <v>664</v>
      </c>
      <c r="RM25" s="106" t="s">
        <v>635</v>
      </c>
      <c r="RN25" s="106" t="s">
        <v>635</v>
      </c>
      <c r="RO25" s="135" t="s">
        <v>635</v>
      </c>
      <c r="RP25" s="135" t="s">
        <v>635</v>
      </c>
      <c r="RQ25" s="135" t="s">
        <v>635</v>
      </c>
      <c r="RR25" s="135" t="s">
        <v>635</v>
      </c>
      <c r="RS25" s="135" t="s">
        <v>635</v>
      </c>
      <c r="RT25" s="135" t="s">
        <v>635</v>
      </c>
      <c r="RU25" s="135" t="s">
        <v>635</v>
      </c>
      <c r="RV25" s="135" t="s">
        <v>635</v>
      </c>
      <c r="RW25" s="230" t="s">
        <v>635</v>
      </c>
      <c r="RX25" s="158">
        <v>0</v>
      </c>
      <c r="RY25" s="158">
        <v>0</v>
      </c>
      <c r="RZ25" s="158">
        <v>0</v>
      </c>
      <c r="SA25" s="158">
        <v>0</v>
      </c>
      <c r="SB25" s="158">
        <v>1</v>
      </c>
      <c r="SC25" s="158">
        <v>0</v>
      </c>
      <c r="SD25" s="158">
        <v>0</v>
      </c>
      <c r="SE25" s="158">
        <v>0</v>
      </c>
      <c r="SF25" s="159">
        <f>SUM(RX25:SE25)</f>
        <v>1</v>
      </c>
      <c r="SG25" s="132" t="s">
        <v>635</v>
      </c>
      <c r="SH25" s="132" t="s">
        <v>635</v>
      </c>
      <c r="SI25" s="132" t="s">
        <v>635</v>
      </c>
      <c r="SJ25" s="132" t="s">
        <v>635</v>
      </c>
      <c r="SK25" s="132" t="s">
        <v>635</v>
      </c>
      <c r="SL25" s="132" t="s">
        <v>635</v>
      </c>
      <c r="SM25" s="132" t="s">
        <v>635</v>
      </c>
      <c r="SN25" s="132" t="s">
        <v>635</v>
      </c>
      <c r="SO25" s="173" t="s">
        <v>635</v>
      </c>
      <c r="SP25" s="102" t="s">
        <v>635</v>
      </c>
      <c r="SQ25" s="102" t="s">
        <v>635</v>
      </c>
      <c r="SR25" s="102" t="s">
        <v>635</v>
      </c>
      <c r="SS25" s="102" t="s">
        <v>635</v>
      </c>
      <c r="ST25" s="102" t="s">
        <v>635</v>
      </c>
      <c r="SU25" s="102" t="s">
        <v>635</v>
      </c>
      <c r="SV25" s="102" t="s">
        <v>635</v>
      </c>
      <c r="SW25" s="102" t="s">
        <v>635</v>
      </c>
      <c r="SX25" s="174" t="s">
        <v>635</v>
      </c>
      <c r="SY25" s="125" t="s">
        <v>635</v>
      </c>
      <c r="SZ25" s="125" t="s">
        <v>635</v>
      </c>
      <c r="TA25" s="125" t="s">
        <v>635</v>
      </c>
      <c r="TB25" s="125" t="s">
        <v>635</v>
      </c>
      <c r="TC25" s="125" t="s">
        <v>635</v>
      </c>
      <c r="TD25" s="125" t="s">
        <v>635</v>
      </c>
      <c r="TE25" s="125" t="s">
        <v>635</v>
      </c>
      <c r="TF25" s="125" t="s">
        <v>635</v>
      </c>
      <c r="TG25" s="175" t="s">
        <v>635</v>
      </c>
      <c r="TH25" s="149" t="s">
        <v>635</v>
      </c>
      <c r="TI25" s="149" t="s">
        <v>635</v>
      </c>
      <c r="TJ25" s="149" t="s">
        <v>635</v>
      </c>
      <c r="TK25" s="149" t="s">
        <v>635</v>
      </c>
      <c r="TL25" s="149" t="s">
        <v>635</v>
      </c>
      <c r="TM25" s="149" t="s">
        <v>635</v>
      </c>
      <c r="TN25" s="149" t="s">
        <v>635</v>
      </c>
      <c r="TO25" s="149" t="s">
        <v>635</v>
      </c>
      <c r="TP25" s="176" t="s">
        <v>635</v>
      </c>
      <c r="TQ25" s="177" t="s">
        <v>635</v>
      </c>
      <c r="TR25" s="177" t="s">
        <v>635</v>
      </c>
      <c r="TS25" s="177" t="s">
        <v>635</v>
      </c>
      <c r="TT25" s="177" t="s">
        <v>635</v>
      </c>
      <c r="TU25" s="177" t="s">
        <v>635</v>
      </c>
      <c r="TV25" s="177" t="s">
        <v>635</v>
      </c>
      <c r="TW25" s="177" t="s">
        <v>635</v>
      </c>
      <c r="TX25" s="177" t="s">
        <v>635</v>
      </c>
      <c r="TY25" s="178" t="s">
        <v>635</v>
      </c>
      <c r="TZ25" s="179" t="s">
        <v>635</v>
      </c>
      <c r="UA25" s="179" t="s">
        <v>635</v>
      </c>
      <c r="UB25" s="179" t="s">
        <v>635</v>
      </c>
      <c r="UC25" s="179" t="s">
        <v>635</v>
      </c>
      <c r="UD25" s="179" t="s">
        <v>635</v>
      </c>
      <c r="UE25" s="179" t="s">
        <v>635</v>
      </c>
      <c r="UF25" s="179" t="s">
        <v>635</v>
      </c>
      <c r="UG25" s="179" t="s">
        <v>635</v>
      </c>
      <c r="UH25" s="180" t="s">
        <v>635</v>
      </c>
      <c r="UI25" s="135" t="s">
        <v>635</v>
      </c>
      <c r="UJ25" s="135" t="s">
        <v>635</v>
      </c>
      <c r="UK25" s="135" t="s">
        <v>635</v>
      </c>
      <c r="UL25" s="135" t="s">
        <v>635</v>
      </c>
      <c r="UM25" s="135" t="s">
        <v>635</v>
      </c>
      <c r="UN25" s="135" t="s">
        <v>635</v>
      </c>
      <c r="UO25" s="135" t="s">
        <v>635</v>
      </c>
      <c r="UP25" s="135" t="s">
        <v>635</v>
      </c>
      <c r="UQ25" s="230" t="s">
        <v>635</v>
      </c>
      <c r="UR25" s="45">
        <v>0</v>
      </c>
      <c r="US25" s="45">
        <v>0</v>
      </c>
      <c r="UT25" s="45">
        <v>0</v>
      </c>
      <c r="UU25" s="45">
        <v>0</v>
      </c>
      <c r="UV25" s="45">
        <v>1</v>
      </c>
      <c r="UW25" s="45">
        <v>0</v>
      </c>
      <c r="UX25" s="45">
        <v>0</v>
      </c>
      <c r="UY25" s="45">
        <v>0</v>
      </c>
      <c r="UZ25" s="231">
        <f>SUBTOTAL(9,UR25:UY25)</f>
        <v>1</v>
      </c>
      <c r="VA25" s="169" t="s">
        <v>635</v>
      </c>
      <c r="VB25" s="169" t="s">
        <v>635</v>
      </c>
      <c r="VC25" s="169" t="s">
        <v>635</v>
      </c>
      <c r="VD25" s="169" t="s">
        <v>635</v>
      </c>
      <c r="VE25" s="169" t="s">
        <v>635</v>
      </c>
      <c r="VF25" s="169" t="s">
        <v>635</v>
      </c>
      <c r="VG25" s="169" t="s">
        <v>635</v>
      </c>
      <c r="VH25" s="169" t="s">
        <v>635</v>
      </c>
      <c r="VI25" s="183" t="s">
        <v>635</v>
      </c>
      <c r="VJ25" s="177" t="s">
        <v>635</v>
      </c>
      <c r="VK25" s="177" t="s">
        <v>635</v>
      </c>
      <c r="VL25" s="177" t="s">
        <v>635</v>
      </c>
      <c r="VM25" s="177" t="s">
        <v>635</v>
      </c>
      <c r="VN25" s="177" t="s">
        <v>635</v>
      </c>
      <c r="VO25" s="177" t="s">
        <v>635</v>
      </c>
      <c r="VP25" s="177" t="s">
        <v>635</v>
      </c>
      <c r="VQ25" s="177" t="s">
        <v>635</v>
      </c>
      <c r="VR25" s="178" t="s">
        <v>635</v>
      </c>
      <c r="VS25" s="184" t="s">
        <v>635</v>
      </c>
      <c r="VT25" s="184" t="s">
        <v>635</v>
      </c>
      <c r="VU25" s="184" t="s">
        <v>635</v>
      </c>
      <c r="VV25" s="184" t="s">
        <v>635</v>
      </c>
      <c r="VW25" s="184" t="s">
        <v>635</v>
      </c>
      <c r="VX25" s="184" t="s">
        <v>635</v>
      </c>
      <c r="VY25" s="184" t="s">
        <v>635</v>
      </c>
      <c r="VZ25" s="184" t="s">
        <v>635</v>
      </c>
      <c r="WA25" s="185" t="s">
        <v>635</v>
      </c>
      <c r="WB25" s="186" t="s">
        <v>635</v>
      </c>
      <c r="WC25" s="186" t="s">
        <v>635</v>
      </c>
      <c r="WD25" s="186" t="s">
        <v>635</v>
      </c>
      <c r="WE25" s="186" t="s">
        <v>635</v>
      </c>
      <c r="WF25" s="186" t="s">
        <v>635</v>
      </c>
      <c r="WG25" s="186" t="s">
        <v>635</v>
      </c>
      <c r="WH25" s="186" t="s">
        <v>635</v>
      </c>
      <c r="WI25" s="186" t="s">
        <v>635</v>
      </c>
      <c r="WJ25" s="187" t="s">
        <v>635</v>
      </c>
      <c r="WK25" s="137" t="s">
        <v>635</v>
      </c>
      <c r="WL25" s="137" t="s">
        <v>635</v>
      </c>
      <c r="WM25" s="137" t="s">
        <v>635</v>
      </c>
      <c r="WN25" s="137" t="s">
        <v>635</v>
      </c>
      <c r="WO25" s="137" t="s">
        <v>635</v>
      </c>
      <c r="WP25" s="137" t="s">
        <v>635</v>
      </c>
      <c r="WQ25" s="137" t="s">
        <v>635</v>
      </c>
      <c r="WR25" s="137" t="s">
        <v>635</v>
      </c>
      <c r="WS25" s="188" t="s">
        <v>635</v>
      </c>
      <c r="WT25" s="133" t="s">
        <v>635</v>
      </c>
      <c r="WU25" s="133" t="s">
        <v>635</v>
      </c>
      <c r="WV25" s="133" t="s">
        <v>635</v>
      </c>
      <c r="WW25" s="133" t="s">
        <v>635</v>
      </c>
      <c r="WX25" s="133" t="s">
        <v>635</v>
      </c>
      <c r="WY25" s="133" t="s">
        <v>635</v>
      </c>
      <c r="WZ25" s="133" t="s">
        <v>635</v>
      </c>
      <c r="XA25" s="133" t="s">
        <v>635</v>
      </c>
      <c r="XB25" s="189" t="s">
        <v>635</v>
      </c>
      <c r="XC25" s="105" t="s">
        <v>665</v>
      </c>
      <c r="XD25" s="105" t="s">
        <v>666</v>
      </c>
      <c r="XE25" s="105" t="s">
        <v>749</v>
      </c>
      <c r="XF25" s="111" t="s">
        <v>750</v>
      </c>
      <c r="XG25" s="190" t="s">
        <v>671</v>
      </c>
      <c r="XH25" s="190" t="s">
        <v>672</v>
      </c>
      <c r="XI25" s="190" t="s">
        <v>673</v>
      </c>
      <c r="XJ25" s="190" t="s">
        <v>712</v>
      </c>
      <c r="XK25" s="190" t="s">
        <v>635</v>
      </c>
      <c r="XL25" s="190" t="s">
        <v>635</v>
      </c>
      <c r="XM25" s="191" t="s">
        <v>667</v>
      </c>
      <c r="XN25" s="191" t="s">
        <v>668</v>
      </c>
      <c r="XO25" s="191" t="s">
        <v>670</v>
      </c>
      <c r="XP25" s="191" t="s">
        <v>635</v>
      </c>
      <c r="XQ25" s="191" t="s">
        <v>635</v>
      </c>
      <c r="XR25" s="191" t="s">
        <v>635</v>
      </c>
      <c r="XS25" s="191" t="s">
        <v>635</v>
      </c>
      <c r="XT25" s="191" t="s">
        <v>635</v>
      </c>
      <c r="XU25" s="192" t="s">
        <v>635</v>
      </c>
      <c r="XV25" s="192" t="s">
        <v>635</v>
      </c>
      <c r="XW25" s="192" t="s">
        <v>635</v>
      </c>
      <c r="XX25" s="192" t="s">
        <v>635</v>
      </c>
      <c r="XY25" s="192" t="s">
        <v>635</v>
      </c>
      <c r="XZ25" s="192" t="s">
        <v>635</v>
      </c>
      <c r="YA25" s="144" t="s">
        <v>635</v>
      </c>
      <c r="YB25" s="144" t="s">
        <v>635</v>
      </c>
      <c r="YC25" s="144" t="s">
        <v>635</v>
      </c>
      <c r="YD25" s="144" t="s">
        <v>635</v>
      </c>
      <c r="YE25" s="144" t="s">
        <v>635</v>
      </c>
      <c r="YF25" s="144" t="s">
        <v>635</v>
      </c>
      <c r="YG25" s="144" t="s">
        <v>635</v>
      </c>
      <c r="YH25" s="111" t="s">
        <v>674</v>
      </c>
      <c r="YI25" s="111" t="s">
        <v>635</v>
      </c>
      <c r="YJ25" s="111" t="s">
        <v>635</v>
      </c>
      <c r="YK25" s="190" t="s">
        <v>635</v>
      </c>
      <c r="YL25" s="190" t="s">
        <v>635</v>
      </c>
      <c r="YM25" s="190" t="s">
        <v>635</v>
      </c>
      <c r="YN25" s="190" t="s">
        <v>635</v>
      </c>
      <c r="YO25" s="190" t="s">
        <v>635</v>
      </c>
      <c r="YP25" s="130" t="s">
        <v>752</v>
      </c>
      <c r="YQ25" s="130" t="s">
        <v>635</v>
      </c>
      <c r="YR25" s="130" t="s">
        <v>635</v>
      </c>
      <c r="YS25" s="130" t="s">
        <v>635</v>
      </c>
      <c r="YT25" s="130" t="s">
        <v>635</v>
      </c>
      <c r="YU25" s="130" t="s">
        <v>635</v>
      </c>
      <c r="YV25" s="112" t="s">
        <v>635</v>
      </c>
      <c r="YW25" s="112" t="s">
        <v>635</v>
      </c>
      <c r="YX25" s="112" t="s">
        <v>635</v>
      </c>
      <c r="YY25" s="112" t="s">
        <v>635</v>
      </c>
      <c r="YZ25" s="105" t="s">
        <v>674</v>
      </c>
      <c r="ZA25" s="105" t="s">
        <v>635</v>
      </c>
      <c r="ZB25" s="126" t="s">
        <v>635</v>
      </c>
      <c r="ZC25" s="126" t="s">
        <v>635</v>
      </c>
      <c r="ZD25" s="126" t="s">
        <v>635</v>
      </c>
      <c r="ZE25" s="126" t="s">
        <v>635</v>
      </c>
      <c r="ZF25" s="126" t="s">
        <v>635</v>
      </c>
      <c r="ZG25" s="125" t="s">
        <v>635</v>
      </c>
      <c r="ZH25" s="125" t="s">
        <v>714</v>
      </c>
      <c r="ZI25" s="125" t="s">
        <v>635</v>
      </c>
      <c r="ZJ25" s="125" t="s">
        <v>635</v>
      </c>
      <c r="ZK25" s="125" t="s">
        <v>635</v>
      </c>
      <c r="ZL25" s="125" t="s">
        <v>635</v>
      </c>
      <c r="ZM25" s="125" t="s">
        <v>635</v>
      </c>
      <c r="ZN25" s="125" t="s">
        <v>635</v>
      </c>
      <c r="ZO25" s="147" t="s">
        <v>635</v>
      </c>
      <c r="ZP25" s="147" t="s">
        <v>635</v>
      </c>
      <c r="ZQ25" s="147" t="s">
        <v>635</v>
      </c>
      <c r="ZR25" s="147" t="s">
        <v>635</v>
      </c>
      <c r="ZS25" s="147" t="s">
        <v>635</v>
      </c>
      <c r="ZT25" s="184" t="s">
        <v>635</v>
      </c>
      <c r="ZU25" s="184">
        <v>2</v>
      </c>
      <c r="ZV25" s="184" t="s">
        <v>635</v>
      </c>
      <c r="ZW25" s="184" t="s">
        <v>635</v>
      </c>
      <c r="ZX25" s="131">
        <v>1</v>
      </c>
      <c r="ZY25" s="131" t="s">
        <v>635</v>
      </c>
      <c r="ZZ25" s="131" t="s">
        <v>635</v>
      </c>
      <c r="AAA25" s="131" t="s">
        <v>635</v>
      </c>
      <c r="AAB25" s="132" t="s">
        <v>635</v>
      </c>
      <c r="AAC25" s="132" t="s">
        <v>635</v>
      </c>
      <c r="AAD25" s="132" t="s">
        <v>635</v>
      </c>
      <c r="AAE25" s="193" t="s">
        <v>635</v>
      </c>
      <c r="AAF25" s="102">
        <v>1</v>
      </c>
      <c r="AAG25" s="102" t="s">
        <v>635</v>
      </c>
      <c r="AAH25" s="102" t="s">
        <v>635</v>
      </c>
      <c r="AAI25" s="102" t="s">
        <v>635</v>
      </c>
      <c r="AAJ25" s="125" t="s">
        <v>635</v>
      </c>
      <c r="AAK25" s="125">
        <v>2</v>
      </c>
      <c r="AAL25" s="125" t="s">
        <v>635</v>
      </c>
      <c r="AAM25" s="125" t="s">
        <v>635</v>
      </c>
      <c r="AAN25" s="131" t="s">
        <v>635</v>
      </c>
      <c r="AAO25" s="131">
        <v>1</v>
      </c>
      <c r="AAP25" s="131" t="s">
        <v>635</v>
      </c>
      <c r="AAQ25" s="131" t="s">
        <v>635</v>
      </c>
      <c r="AAR25" s="149" t="s">
        <v>635</v>
      </c>
      <c r="AAS25" s="149">
        <v>1</v>
      </c>
      <c r="AAT25" s="149" t="s">
        <v>635</v>
      </c>
      <c r="AAU25" s="149" t="s">
        <v>635</v>
      </c>
      <c r="AAV25" s="184" t="s">
        <v>635</v>
      </c>
      <c r="AAW25" s="184">
        <v>1</v>
      </c>
      <c r="AAX25" s="184" t="s">
        <v>635</v>
      </c>
      <c r="AAY25" s="184" t="s">
        <v>635</v>
      </c>
      <c r="AAZ25" s="103" t="s">
        <v>632</v>
      </c>
      <c r="ABA25" s="100" t="s">
        <v>679</v>
      </c>
      <c r="ABB25" s="100" t="s">
        <v>635</v>
      </c>
      <c r="ABC25" s="100" t="s">
        <v>635</v>
      </c>
      <c r="ABD25" s="100" t="s">
        <v>635</v>
      </c>
      <c r="ABE25" s="100" t="s">
        <v>635</v>
      </c>
      <c r="ABF25" s="103" t="s">
        <v>635</v>
      </c>
      <c r="ABG25" s="194">
        <v>50000</v>
      </c>
      <c r="ABH25" s="195" t="s">
        <v>754</v>
      </c>
      <c r="ABI25" s="195" t="s">
        <v>717</v>
      </c>
      <c r="ABJ25" s="195" t="s">
        <v>833</v>
      </c>
      <c r="ABK25" s="195" t="s">
        <v>635</v>
      </c>
      <c r="ABL25" s="177" t="s">
        <v>635</v>
      </c>
      <c r="ABM25" s="177" t="s">
        <v>635</v>
      </c>
      <c r="ABN25" s="177" t="s">
        <v>635</v>
      </c>
      <c r="ABO25" s="195" t="s">
        <v>635</v>
      </c>
      <c r="ABP25" s="112" t="s">
        <v>921</v>
      </c>
      <c r="ABQ25" s="112" t="s">
        <v>635</v>
      </c>
      <c r="ABR25" s="112" t="s">
        <v>635</v>
      </c>
      <c r="ABS25" s="103" t="s">
        <v>632</v>
      </c>
      <c r="ABT25" s="103" t="s">
        <v>632</v>
      </c>
      <c r="ABU25" s="196" t="s">
        <v>683</v>
      </c>
      <c r="ABV25" s="196" t="s">
        <v>789</v>
      </c>
      <c r="ABW25" s="196" t="s">
        <v>635</v>
      </c>
      <c r="ABX25" s="196" t="s">
        <v>635</v>
      </c>
      <c r="ABY25" s="196" t="s">
        <v>635</v>
      </c>
      <c r="ABZ25" s="196" t="s">
        <v>635</v>
      </c>
      <c r="ACA25" s="196" t="s">
        <v>635</v>
      </c>
      <c r="ACB25" s="97" t="s">
        <v>632</v>
      </c>
      <c r="ACC25" s="97" t="s">
        <v>635</v>
      </c>
      <c r="ACD25" s="112" t="s">
        <v>835</v>
      </c>
      <c r="ACE25" s="112" t="s">
        <v>635</v>
      </c>
      <c r="ACF25" s="112" t="s">
        <v>635</v>
      </c>
      <c r="ACG25" s="112" t="s">
        <v>635</v>
      </c>
      <c r="ACH25" s="97" t="s">
        <v>922</v>
      </c>
      <c r="ACI25" s="97" t="s">
        <v>923</v>
      </c>
      <c r="ACJ25" s="97"/>
    </row>
    <row r="26" spans="1:764" ht="15" customHeight="1">
      <c r="A26">
        <v>12</v>
      </c>
      <c r="B26" s="97" t="s">
        <v>939</v>
      </c>
      <c r="C26" s="97" t="s">
        <v>940</v>
      </c>
      <c r="D26" s="97" t="s">
        <v>817</v>
      </c>
      <c r="E26" s="97" t="s">
        <v>941</v>
      </c>
      <c r="F26" s="98" t="s">
        <v>942</v>
      </c>
      <c r="G26" s="98" t="s">
        <v>943</v>
      </c>
      <c r="H26" s="99">
        <v>36.602485000000001</v>
      </c>
      <c r="I26" s="99">
        <v>-0.83410300000000004</v>
      </c>
      <c r="J26" s="98" t="s">
        <v>821</v>
      </c>
      <c r="K26" s="98" t="s">
        <v>822</v>
      </c>
      <c r="L26" s="98" t="s">
        <v>944</v>
      </c>
      <c r="M26" s="100" t="s">
        <v>945</v>
      </c>
      <c r="N26" s="101">
        <v>728164940</v>
      </c>
      <c r="O26" s="102">
        <v>0</v>
      </c>
      <c r="P26" s="100">
        <v>-0.83503799999999995</v>
      </c>
      <c r="Q26" s="100">
        <v>36.601703000000001</v>
      </c>
      <c r="R26" s="100">
        <v>2722.2</v>
      </c>
      <c r="S26" s="102">
        <v>4.5999999999999996</v>
      </c>
      <c r="T26" s="103" t="s">
        <v>626</v>
      </c>
      <c r="U26" s="97" t="s">
        <v>629</v>
      </c>
      <c r="V26" s="97" t="s">
        <v>699</v>
      </c>
      <c r="W26" s="97" t="s">
        <v>629</v>
      </c>
      <c r="X26" s="97" t="s">
        <v>825</v>
      </c>
      <c r="Y26" s="97" t="s">
        <v>701</v>
      </c>
      <c r="Z26" s="103" t="s">
        <v>632</v>
      </c>
      <c r="AA26" s="104" t="s">
        <v>633</v>
      </c>
      <c r="AB26" s="197" t="s">
        <v>635</v>
      </c>
      <c r="AC26" s="104" t="s">
        <v>635</v>
      </c>
      <c r="AD26" s="104" t="s">
        <v>635</v>
      </c>
      <c r="AE26" s="104" t="s">
        <v>635</v>
      </c>
      <c r="AF26" s="103">
        <v>5</v>
      </c>
      <c r="AG26" s="103">
        <v>3</v>
      </c>
      <c r="AH26" s="97" t="s">
        <v>636</v>
      </c>
      <c r="AI26" s="97" t="s">
        <v>637</v>
      </c>
      <c r="AJ26" s="97" t="s">
        <v>638</v>
      </c>
      <c r="AK26" s="97" t="s">
        <v>639</v>
      </c>
      <c r="AL26" s="105" t="s">
        <v>640</v>
      </c>
      <c r="AM26" s="106" t="s">
        <v>641</v>
      </c>
      <c r="AN26" s="106" t="s">
        <v>635</v>
      </c>
      <c r="AO26" s="106" t="s">
        <v>635</v>
      </c>
      <c r="AP26" s="97" t="s">
        <v>642</v>
      </c>
      <c r="AQ26" s="97" t="s">
        <v>642</v>
      </c>
      <c r="AR26" s="103" t="s">
        <v>635</v>
      </c>
      <c r="AS26" s="103" t="s">
        <v>635</v>
      </c>
      <c r="AT26" s="103" t="s">
        <v>635</v>
      </c>
      <c r="AU26" s="103" t="s">
        <v>635</v>
      </c>
      <c r="AV26" s="106" t="s">
        <v>632</v>
      </c>
      <c r="AW26" s="105" t="s">
        <v>641</v>
      </c>
      <c r="AX26" s="103" t="s">
        <v>640</v>
      </c>
      <c r="AY26" s="105" t="s">
        <v>641</v>
      </c>
      <c r="AZ26" s="107" t="s">
        <v>640</v>
      </c>
      <c r="BA26" s="106" t="s">
        <v>641</v>
      </c>
      <c r="BB26" s="107" t="s">
        <v>640</v>
      </c>
      <c r="BC26" s="106" t="s">
        <v>640</v>
      </c>
      <c r="BD26" s="103" t="s">
        <v>641</v>
      </c>
      <c r="BE26" s="106" t="s">
        <v>626</v>
      </c>
      <c r="BF26" s="103" t="s">
        <v>635</v>
      </c>
      <c r="BG26" s="103" t="s">
        <v>635</v>
      </c>
      <c r="BH26" s="103" t="s">
        <v>635</v>
      </c>
      <c r="BI26" s="97" t="s">
        <v>641</v>
      </c>
      <c r="BJ26" s="108" t="s">
        <v>733</v>
      </c>
      <c r="BK26" s="108" t="s">
        <v>635</v>
      </c>
      <c r="BL26" s="108" t="s">
        <v>635</v>
      </c>
      <c r="BM26" s="108" t="s">
        <v>635</v>
      </c>
      <c r="BN26" s="108" t="s">
        <v>635</v>
      </c>
      <c r="BO26" s="103" t="s">
        <v>632</v>
      </c>
      <c r="BP26" s="103" t="s">
        <v>640</v>
      </c>
      <c r="BQ26" s="103" t="s">
        <v>635</v>
      </c>
      <c r="BR26" s="109" t="s">
        <v>775</v>
      </c>
      <c r="BS26" s="109" t="s">
        <v>946</v>
      </c>
      <c r="BT26" s="110" t="s">
        <v>635</v>
      </c>
      <c r="BU26" s="110" t="s">
        <v>635</v>
      </c>
      <c r="BV26" s="109" t="s">
        <v>635</v>
      </c>
      <c r="BW26" s="97" t="s">
        <v>877</v>
      </c>
      <c r="BX26" s="97" t="s">
        <v>641</v>
      </c>
      <c r="BY26" s="97" t="s">
        <v>947</v>
      </c>
      <c r="BZ26" s="97" t="s">
        <v>648</v>
      </c>
      <c r="CA26" s="111" t="s">
        <v>736</v>
      </c>
      <c r="CB26" s="111" t="s">
        <v>737</v>
      </c>
      <c r="CC26" s="111" t="s">
        <v>948</v>
      </c>
      <c r="CD26" s="106" t="s">
        <v>635</v>
      </c>
      <c r="CE26" s="111" t="s">
        <v>635</v>
      </c>
      <c r="CF26" s="103">
        <v>3</v>
      </c>
      <c r="CG26" s="103">
        <v>5</v>
      </c>
      <c r="CH26" s="112" t="s">
        <v>641</v>
      </c>
      <c r="CI26" s="113" t="s">
        <v>635</v>
      </c>
      <c r="CJ26" s="113" t="s">
        <v>635</v>
      </c>
      <c r="CK26" s="113" t="s">
        <v>635</v>
      </c>
      <c r="CL26" s="103">
        <v>0</v>
      </c>
      <c r="CM26" s="114" t="s">
        <v>635</v>
      </c>
      <c r="CN26" s="103" t="s">
        <v>635</v>
      </c>
      <c r="CO26" s="106" t="s">
        <v>635</v>
      </c>
      <c r="CP26" s="443">
        <v>0.2</v>
      </c>
      <c r="CQ26" s="444">
        <v>325</v>
      </c>
      <c r="CR26" s="103" t="s">
        <v>635</v>
      </c>
      <c r="CS26" s="106" t="s">
        <v>635</v>
      </c>
      <c r="CT26" s="103" t="s">
        <v>635</v>
      </c>
      <c r="CU26" s="106" t="s">
        <v>635</v>
      </c>
      <c r="CV26" s="103" t="s">
        <v>635</v>
      </c>
      <c r="CW26" s="103" t="s">
        <v>635</v>
      </c>
      <c r="CX26" s="111" t="s">
        <v>635</v>
      </c>
      <c r="CY26" s="106" t="s">
        <v>635</v>
      </c>
      <c r="CZ26" s="106" t="s">
        <v>635</v>
      </c>
      <c r="DA26" s="106" t="s">
        <v>635</v>
      </c>
      <c r="DB26" s="106" t="s">
        <v>635</v>
      </c>
      <c r="DC26" s="117" t="s">
        <v>635</v>
      </c>
      <c r="DD26" s="118" t="s">
        <v>635</v>
      </c>
      <c r="DE26" s="118" t="s">
        <v>635</v>
      </c>
      <c r="DF26" s="118" t="s">
        <v>635</v>
      </c>
      <c r="DG26" s="119" t="s">
        <v>635</v>
      </c>
      <c r="DH26" s="105" t="s">
        <v>651</v>
      </c>
      <c r="DI26" s="120">
        <v>1</v>
      </c>
      <c r="DJ26" s="121" t="s">
        <v>635</v>
      </c>
      <c r="DK26" s="122" t="s">
        <v>635</v>
      </c>
      <c r="DL26" s="123" t="s">
        <v>635</v>
      </c>
      <c r="DM26" s="123" t="s">
        <v>635</v>
      </c>
      <c r="DN26" s="124" t="s">
        <v>635</v>
      </c>
      <c r="DO26" s="124" t="s">
        <v>635</v>
      </c>
      <c r="DP26" s="124" t="s">
        <v>635</v>
      </c>
      <c r="DQ26" s="125" t="s">
        <v>635</v>
      </c>
      <c r="DR26" s="125" t="s">
        <v>635</v>
      </c>
      <c r="DS26" s="125" t="s">
        <v>635</v>
      </c>
      <c r="DT26" s="106" t="s">
        <v>635</v>
      </c>
      <c r="DU26" s="106" t="s">
        <v>635</v>
      </c>
      <c r="DV26" s="106" t="s">
        <v>635</v>
      </c>
      <c r="DW26" s="126" t="s">
        <v>635</v>
      </c>
      <c r="DX26" s="126" t="s">
        <v>635</v>
      </c>
      <c r="DY26" s="126" t="s">
        <v>635</v>
      </c>
      <c r="DZ26" s="97" t="s">
        <v>635</v>
      </c>
      <c r="EA26" s="103" t="s">
        <v>626</v>
      </c>
      <c r="EB26" s="97" t="s">
        <v>635</v>
      </c>
      <c r="EC26" s="103" t="s">
        <v>632</v>
      </c>
      <c r="ED26" s="107" t="s">
        <v>949</v>
      </c>
      <c r="EE26" s="97" t="s">
        <v>741</v>
      </c>
      <c r="EF26" s="127" t="s">
        <v>635</v>
      </c>
      <c r="EG26" s="127" t="s">
        <v>635</v>
      </c>
      <c r="EH26" s="103" t="s">
        <v>635</v>
      </c>
      <c r="EI26" s="97" t="s">
        <v>640</v>
      </c>
      <c r="EJ26" s="97" t="s">
        <v>641</v>
      </c>
      <c r="EK26" s="122" t="s">
        <v>635</v>
      </c>
      <c r="EL26" s="122" t="s">
        <v>635</v>
      </c>
      <c r="EM26" s="122" t="s">
        <v>635</v>
      </c>
      <c r="EN26" s="122" t="s">
        <v>635</v>
      </c>
      <c r="EO26" s="128" t="s">
        <v>635</v>
      </c>
      <c r="EP26" s="128" t="s">
        <v>635</v>
      </c>
      <c r="EQ26" s="128" t="s">
        <v>635</v>
      </c>
      <c r="ER26" s="128" t="s">
        <v>635</v>
      </c>
      <c r="ES26" s="129" t="s">
        <v>635</v>
      </c>
      <c r="ET26" s="129" t="s">
        <v>635</v>
      </c>
      <c r="EU26" s="129" t="s">
        <v>635</v>
      </c>
      <c r="EV26" s="129" t="s">
        <v>635</v>
      </c>
      <c r="EW26" s="97" t="s">
        <v>635</v>
      </c>
      <c r="EX26" s="103" t="s">
        <v>635</v>
      </c>
      <c r="EY26" s="103" t="s">
        <v>635</v>
      </c>
      <c r="EZ26" s="107" t="s">
        <v>635</v>
      </c>
      <c r="FA26" s="103" t="s">
        <v>635</v>
      </c>
      <c r="FB26" s="130" t="s">
        <v>656</v>
      </c>
      <c r="FC26" s="130" t="s">
        <v>635</v>
      </c>
      <c r="FD26" s="131" t="s">
        <v>635</v>
      </c>
      <c r="FE26" s="131" t="s">
        <v>635</v>
      </c>
      <c r="FF26" s="131" t="s">
        <v>635</v>
      </c>
      <c r="FG26" s="131" t="s">
        <v>635</v>
      </c>
      <c r="FH26" s="131" t="s">
        <v>635</v>
      </c>
      <c r="FI26" s="132">
        <v>2</v>
      </c>
      <c r="FJ26" s="133" t="s">
        <v>635</v>
      </c>
      <c r="FK26" s="103" t="s">
        <v>635</v>
      </c>
      <c r="FL26" s="134" t="s">
        <v>635</v>
      </c>
      <c r="FM26" s="135" t="s">
        <v>635</v>
      </c>
      <c r="FN26" s="135" t="s">
        <v>635</v>
      </c>
      <c r="FO26" s="135" t="s">
        <v>635</v>
      </c>
      <c r="FP26" s="103" t="s">
        <v>635</v>
      </c>
      <c r="FQ26" s="132">
        <v>60</v>
      </c>
      <c r="FR26" s="133" t="s">
        <v>635</v>
      </c>
      <c r="FS26" s="103" t="s">
        <v>635</v>
      </c>
      <c r="FT26" s="134" t="s">
        <v>635</v>
      </c>
      <c r="FU26" s="135" t="s">
        <v>635</v>
      </c>
      <c r="FV26" s="135" t="s">
        <v>635</v>
      </c>
      <c r="FW26" s="131" t="s">
        <v>635</v>
      </c>
      <c r="FX26" s="103" t="s">
        <v>635</v>
      </c>
      <c r="FY26" s="100" t="s">
        <v>658</v>
      </c>
      <c r="FZ26" s="102" t="s">
        <v>635</v>
      </c>
      <c r="GA26" s="102">
        <v>0</v>
      </c>
      <c r="GB26" s="102">
        <v>24</v>
      </c>
      <c r="GC26" s="136" t="s">
        <v>658</v>
      </c>
      <c r="GD26" s="137" t="s">
        <v>635</v>
      </c>
      <c r="GE26" s="137">
        <v>0</v>
      </c>
      <c r="GF26" s="137">
        <v>24</v>
      </c>
      <c r="GG26" s="125" t="s">
        <v>635</v>
      </c>
      <c r="GH26" s="125" t="s">
        <v>635</v>
      </c>
      <c r="GI26" s="125" t="s">
        <v>635</v>
      </c>
      <c r="GJ26" s="125" t="s">
        <v>635</v>
      </c>
      <c r="GK26" s="122" t="s">
        <v>635</v>
      </c>
      <c r="GL26" s="122" t="s">
        <v>635</v>
      </c>
      <c r="GM26" s="122" t="s">
        <v>635</v>
      </c>
      <c r="GN26" s="122" t="s">
        <v>635</v>
      </c>
      <c r="GO26" s="135" t="s">
        <v>635</v>
      </c>
      <c r="GP26" s="135" t="s">
        <v>635</v>
      </c>
      <c r="GQ26" s="135" t="s">
        <v>635</v>
      </c>
      <c r="GR26" s="134" t="s">
        <v>635</v>
      </c>
      <c r="GS26" s="134" t="s">
        <v>635</v>
      </c>
      <c r="GT26" s="134" t="s">
        <v>635</v>
      </c>
      <c r="GU26" s="126" t="s">
        <v>635</v>
      </c>
      <c r="GV26" s="126" t="s">
        <v>635</v>
      </c>
      <c r="GW26" s="126" t="s">
        <v>635</v>
      </c>
      <c r="GX26" s="145" t="s">
        <v>635</v>
      </c>
      <c r="GY26" s="145" t="s">
        <v>635</v>
      </c>
      <c r="GZ26" s="145" t="s">
        <v>635</v>
      </c>
      <c r="HA26" s="123" t="s">
        <v>635</v>
      </c>
      <c r="HB26" s="140" t="s">
        <v>635</v>
      </c>
      <c r="HC26" s="123" t="s">
        <v>635</v>
      </c>
      <c r="HD26" s="123" t="s">
        <v>635</v>
      </c>
      <c r="HE26" s="127" t="s">
        <v>635</v>
      </c>
      <c r="HF26" s="131" t="s">
        <v>635</v>
      </c>
      <c r="HG26" s="131" t="s">
        <v>635</v>
      </c>
      <c r="HH26" s="131" t="s">
        <v>635</v>
      </c>
      <c r="HI26" s="141" t="s">
        <v>635</v>
      </c>
      <c r="HJ26" s="141" t="s">
        <v>635</v>
      </c>
      <c r="HK26" s="141" t="s">
        <v>635</v>
      </c>
      <c r="HL26" s="141" t="s">
        <v>635</v>
      </c>
      <c r="HM26" s="131" t="s">
        <v>635</v>
      </c>
      <c r="HN26" s="131" t="s">
        <v>635</v>
      </c>
      <c r="HO26" s="131" t="s">
        <v>635</v>
      </c>
      <c r="HP26" s="131" t="s">
        <v>635</v>
      </c>
      <c r="HQ26" s="106" t="s">
        <v>635</v>
      </c>
      <c r="HR26" s="106" t="s">
        <v>635</v>
      </c>
      <c r="HS26" s="106" t="s">
        <v>635</v>
      </c>
      <c r="HT26" s="106" t="s">
        <v>635</v>
      </c>
      <c r="HU26" s="132" t="s">
        <v>635</v>
      </c>
      <c r="HV26" s="132" t="s">
        <v>635</v>
      </c>
      <c r="HW26" s="132" t="s">
        <v>635</v>
      </c>
      <c r="HX26" s="132" t="s">
        <v>635</v>
      </c>
      <c r="HY26" s="118" t="s">
        <v>635</v>
      </c>
      <c r="HZ26" s="118" t="s">
        <v>635</v>
      </c>
      <c r="IA26" s="118" t="s">
        <v>635</v>
      </c>
      <c r="IB26" s="118" t="s">
        <v>635</v>
      </c>
      <c r="IC26" s="125" t="s">
        <v>635</v>
      </c>
      <c r="ID26" s="125" t="s">
        <v>635</v>
      </c>
      <c r="IE26" s="125" t="s">
        <v>635</v>
      </c>
      <c r="IF26" s="125" t="s">
        <v>635</v>
      </c>
      <c r="IG26" s="105" t="s">
        <v>659</v>
      </c>
      <c r="IH26" s="105" t="s">
        <v>661</v>
      </c>
      <c r="II26" s="105" t="s">
        <v>855</v>
      </c>
      <c r="IJ26" s="105" t="s">
        <v>856</v>
      </c>
      <c r="IK26" s="105" t="s">
        <v>635</v>
      </c>
      <c r="IL26" s="105" t="s">
        <v>635</v>
      </c>
      <c r="IM26" s="105" t="s">
        <v>635</v>
      </c>
      <c r="IN26" s="105" t="s">
        <v>635</v>
      </c>
      <c r="IO26" s="105" t="s">
        <v>635</v>
      </c>
      <c r="IP26" s="103">
        <v>4</v>
      </c>
      <c r="IQ26" s="102" t="s">
        <v>635</v>
      </c>
      <c r="IR26" s="102" t="s">
        <v>635</v>
      </c>
      <c r="IS26" s="142" t="s">
        <v>635</v>
      </c>
      <c r="IT26" s="142" t="s">
        <v>635</v>
      </c>
      <c r="IU26" s="128" t="s">
        <v>635</v>
      </c>
      <c r="IV26" s="128" t="s">
        <v>635</v>
      </c>
      <c r="IW26" s="143" t="s">
        <v>635</v>
      </c>
      <c r="IX26" s="143" t="s">
        <v>635</v>
      </c>
      <c r="IY26" s="124" t="s">
        <v>635</v>
      </c>
      <c r="IZ26" s="124" t="s">
        <v>635</v>
      </c>
      <c r="JA26" s="124" t="s">
        <v>635</v>
      </c>
      <c r="JB26" s="123" t="s">
        <v>635</v>
      </c>
      <c r="JC26" s="123" t="s">
        <v>635</v>
      </c>
      <c r="JD26" s="123" t="s">
        <v>635</v>
      </c>
      <c r="JE26" s="144" t="s">
        <v>635</v>
      </c>
      <c r="JF26" s="144" t="s">
        <v>635</v>
      </c>
      <c r="JG26" s="144" t="s">
        <v>635</v>
      </c>
      <c r="JH26" s="141" t="s">
        <v>635</v>
      </c>
      <c r="JI26" s="141" t="s">
        <v>635</v>
      </c>
      <c r="JJ26" s="141" t="s">
        <v>635</v>
      </c>
      <c r="JK26" s="144" t="s">
        <v>635</v>
      </c>
      <c r="JL26" s="144" t="s">
        <v>635</v>
      </c>
      <c r="JM26" s="144" t="s">
        <v>635</v>
      </c>
      <c r="JN26" s="135" t="s">
        <v>635</v>
      </c>
      <c r="JO26" s="135" t="s">
        <v>635</v>
      </c>
      <c r="JP26" s="135" t="s">
        <v>635</v>
      </c>
      <c r="JQ26" s="144" t="s">
        <v>635</v>
      </c>
      <c r="JR26" s="144" t="s">
        <v>635</v>
      </c>
      <c r="JS26" s="144" t="s">
        <v>635</v>
      </c>
      <c r="JT26" s="144" t="s">
        <v>635</v>
      </c>
      <c r="JU26" s="145" t="s">
        <v>635</v>
      </c>
      <c r="JV26" s="145" t="s">
        <v>635</v>
      </c>
      <c r="JW26" s="145" t="s">
        <v>635</v>
      </c>
      <c r="JX26" s="145" t="s">
        <v>635</v>
      </c>
      <c r="JY26" s="141" t="s">
        <v>635</v>
      </c>
      <c r="JZ26" s="141" t="s">
        <v>635</v>
      </c>
      <c r="KA26" s="141" t="s">
        <v>635</v>
      </c>
      <c r="KB26" s="141" t="s">
        <v>635</v>
      </c>
      <c r="KC26" s="128" t="s">
        <v>635</v>
      </c>
      <c r="KD26" s="128" t="s">
        <v>635</v>
      </c>
      <c r="KE26" s="128" t="s">
        <v>635</v>
      </c>
      <c r="KF26" s="128" t="s">
        <v>635</v>
      </c>
      <c r="KG26" s="146" t="s">
        <v>635</v>
      </c>
      <c r="KH26" s="146" t="s">
        <v>635</v>
      </c>
      <c r="KI26" s="146" t="s">
        <v>635</v>
      </c>
      <c r="KJ26" s="146" t="s">
        <v>635</v>
      </c>
      <c r="KK26" s="147" t="s">
        <v>635</v>
      </c>
      <c r="KL26" s="147" t="s">
        <v>635</v>
      </c>
      <c r="KM26" s="147" t="s">
        <v>635</v>
      </c>
      <c r="KN26" s="147" t="s">
        <v>635</v>
      </c>
      <c r="KO26" s="148" t="s">
        <v>635</v>
      </c>
      <c r="KP26" s="148" t="s">
        <v>635</v>
      </c>
      <c r="KQ26" s="148" t="s">
        <v>635</v>
      </c>
      <c r="KR26" s="148" t="s">
        <v>635</v>
      </c>
      <c r="KS26" s="149" t="s">
        <v>635</v>
      </c>
      <c r="KT26" s="149" t="s">
        <v>635</v>
      </c>
      <c r="KU26" s="149" t="s">
        <v>635</v>
      </c>
      <c r="KV26" s="149" t="s">
        <v>635</v>
      </c>
      <c r="KW26" s="105" t="s">
        <v>950</v>
      </c>
      <c r="KX26" s="106" t="s">
        <v>635</v>
      </c>
      <c r="KY26" s="106" t="s">
        <v>635</v>
      </c>
      <c r="KZ26" s="150">
        <v>1</v>
      </c>
      <c r="LA26" s="150">
        <v>0</v>
      </c>
      <c r="LB26" s="150">
        <v>0</v>
      </c>
      <c r="LC26" s="150">
        <v>0</v>
      </c>
      <c r="LD26" s="150">
        <v>0</v>
      </c>
      <c r="LE26" s="150">
        <v>0</v>
      </c>
      <c r="LF26" s="150">
        <v>0</v>
      </c>
      <c r="LG26" s="150">
        <v>0</v>
      </c>
      <c r="LH26" s="151">
        <f t="shared" si="0"/>
        <v>1</v>
      </c>
      <c r="LI26" s="152">
        <v>1</v>
      </c>
      <c r="LJ26" s="152">
        <v>0</v>
      </c>
      <c r="LK26" s="152">
        <v>0</v>
      </c>
      <c r="LL26" s="152">
        <v>0</v>
      </c>
      <c r="LM26" s="152">
        <v>0</v>
      </c>
      <c r="LN26" s="152">
        <v>0</v>
      </c>
      <c r="LO26" s="152">
        <v>0</v>
      </c>
      <c r="LP26" s="152">
        <v>0</v>
      </c>
      <c r="LQ26" s="153">
        <f t="shared" si="1"/>
        <v>1</v>
      </c>
      <c r="LR26" s="142">
        <v>0</v>
      </c>
      <c r="LS26" s="142">
        <v>0</v>
      </c>
      <c r="LT26" s="142">
        <v>0</v>
      </c>
      <c r="LU26" s="142">
        <v>0</v>
      </c>
      <c r="LV26" s="142">
        <v>0</v>
      </c>
      <c r="LW26" s="142">
        <v>0</v>
      </c>
      <c r="LX26" s="142">
        <v>0</v>
      </c>
      <c r="LY26" s="142">
        <v>0</v>
      </c>
      <c r="LZ26" s="142">
        <v>0</v>
      </c>
      <c r="MA26" s="45" t="s">
        <v>635</v>
      </c>
      <c r="MB26" s="45" t="s">
        <v>635</v>
      </c>
      <c r="MC26" s="45" t="s">
        <v>635</v>
      </c>
      <c r="MD26" s="45" t="s">
        <v>635</v>
      </c>
      <c r="ME26" s="45" t="s">
        <v>635</v>
      </c>
      <c r="MF26" s="45" t="s">
        <v>635</v>
      </c>
      <c r="MG26" s="45" t="s">
        <v>635</v>
      </c>
      <c r="MH26" s="45" t="s">
        <v>635</v>
      </c>
      <c r="MI26" s="44" t="s">
        <v>635</v>
      </c>
      <c r="MJ26" s="155" t="s">
        <v>635</v>
      </c>
      <c r="MK26" s="155" t="s">
        <v>635</v>
      </c>
      <c r="ML26" s="155" t="s">
        <v>635</v>
      </c>
      <c r="MM26" s="155" t="s">
        <v>635</v>
      </c>
      <c r="MN26" s="155" t="s">
        <v>635</v>
      </c>
      <c r="MO26" s="155" t="s">
        <v>635</v>
      </c>
      <c r="MP26" s="155" t="s">
        <v>635</v>
      </c>
      <c r="MQ26" s="155" t="s">
        <v>635</v>
      </c>
      <c r="MR26" s="156" t="s">
        <v>635</v>
      </c>
      <c r="MS26" s="157" t="s">
        <v>635</v>
      </c>
      <c r="MT26" s="157" t="s">
        <v>635</v>
      </c>
      <c r="MU26" s="157" t="s">
        <v>635</v>
      </c>
      <c r="MV26" s="157" t="s">
        <v>635</v>
      </c>
      <c r="MW26" s="157" t="s">
        <v>635</v>
      </c>
      <c r="MX26" s="157" t="s">
        <v>635</v>
      </c>
      <c r="MY26" s="157" t="s">
        <v>635</v>
      </c>
      <c r="MZ26" s="157" t="s">
        <v>635</v>
      </c>
      <c r="NA26" s="157" t="s">
        <v>635</v>
      </c>
      <c r="NB26" s="158" t="s">
        <v>635</v>
      </c>
      <c r="NC26" s="158" t="s">
        <v>635</v>
      </c>
      <c r="ND26" s="158" t="s">
        <v>635</v>
      </c>
      <c r="NE26" s="158" t="s">
        <v>635</v>
      </c>
      <c r="NF26" s="158" t="s">
        <v>635</v>
      </c>
      <c r="NG26" s="158" t="s">
        <v>635</v>
      </c>
      <c r="NH26" s="158" t="s">
        <v>635</v>
      </c>
      <c r="NI26" s="158" t="s">
        <v>635</v>
      </c>
      <c r="NJ26" s="159" t="s">
        <v>635</v>
      </c>
      <c r="NK26" s="160" t="s">
        <v>635</v>
      </c>
      <c r="NL26" s="160" t="s">
        <v>635</v>
      </c>
      <c r="NM26" s="160" t="s">
        <v>635</v>
      </c>
      <c r="NN26" s="160" t="s">
        <v>635</v>
      </c>
      <c r="NO26" s="160" t="s">
        <v>635</v>
      </c>
      <c r="NP26" s="160" t="s">
        <v>635</v>
      </c>
      <c r="NQ26" s="160" t="s">
        <v>635</v>
      </c>
      <c r="NR26" s="160" t="s">
        <v>635</v>
      </c>
      <c r="NS26" s="161" t="s">
        <v>635</v>
      </c>
      <c r="NT26" s="162" t="s">
        <v>635</v>
      </c>
      <c r="NU26" s="162" t="s">
        <v>635</v>
      </c>
      <c r="NV26" s="162" t="s">
        <v>635</v>
      </c>
      <c r="NW26" s="162" t="s">
        <v>635</v>
      </c>
      <c r="NX26" s="162" t="s">
        <v>635</v>
      </c>
      <c r="NY26" s="162" t="s">
        <v>635</v>
      </c>
      <c r="NZ26" s="162" t="s">
        <v>635</v>
      </c>
      <c r="OA26" s="162" t="s">
        <v>635</v>
      </c>
      <c r="OB26" s="163" t="s">
        <v>635</v>
      </c>
      <c r="OC26" s="142" t="s">
        <v>635</v>
      </c>
      <c r="OD26" s="142" t="s">
        <v>635</v>
      </c>
      <c r="OE26" s="142" t="s">
        <v>635</v>
      </c>
      <c r="OF26" s="142" t="s">
        <v>635</v>
      </c>
      <c r="OG26" s="142" t="s">
        <v>635</v>
      </c>
      <c r="OH26" s="142" t="s">
        <v>635</v>
      </c>
      <c r="OI26" s="142" t="s">
        <v>635</v>
      </c>
      <c r="OJ26" s="142" t="s">
        <v>635</v>
      </c>
      <c r="OK26" s="142" t="s">
        <v>635</v>
      </c>
      <c r="OL26" s="45">
        <v>0</v>
      </c>
      <c r="OM26" s="45">
        <v>0</v>
      </c>
      <c r="ON26" s="45">
        <v>0</v>
      </c>
      <c r="OO26" s="45">
        <v>0</v>
      </c>
      <c r="OP26" s="45">
        <v>0</v>
      </c>
      <c r="OQ26" s="45">
        <v>0</v>
      </c>
      <c r="OR26" s="45">
        <v>0</v>
      </c>
      <c r="OS26" s="45">
        <v>0</v>
      </c>
      <c r="OT26" s="44">
        <v>0</v>
      </c>
      <c r="OU26" s="158" t="s">
        <v>635</v>
      </c>
      <c r="OV26" s="158" t="s">
        <v>635</v>
      </c>
      <c r="OW26" s="158" t="s">
        <v>635</v>
      </c>
      <c r="OX26" s="158" t="s">
        <v>635</v>
      </c>
      <c r="OY26" s="158" t="s">
        <v>635</v>
      </c>
      <c r="OZ26" s="158" t="s">
        <v>635</v>
      </c>
      <c r="PA26" s="158" t="s">
        <v>635</v>
      </c>
      <c r="PB26" s="158" t="s">
        <v>635</v>
      </c>
      <c r="PC26" s="159" t="s">
        <v>635</v>
      </c>
      <c r="PD26" s="152" t="s">
        <v>635</v>
      </c>
      <c r="PE26" s="152" t="s">
        <v>635</v>
      </c>
      <c r="PF26" s="152" t="s">
        <v>635</v>
      </c>
      <c r="PG26" s="152" t="s">
        <v>635</v>
      </c>
      <c r="PH26" s="152" t="s">
        <v>635</v>
      </c>
      <c r="PI26" s="152" t="s">
        <v>635</v>
      </c>
      <c r="PJ26" s="152" t="s">
        <v>635</v>
      </c>
      <c r="PK26" s="152" t="s">
        <v>635</v>
      </c>
      <c r="PL26" s="164" t="s">
        <v>635</v>
      </c>
      <c r="PM26" s="158" t="s">
        <v>635</v>
      </c>
      <c r="PN26" s="158" t="s">
        <v>635</v>
      </c>
      <c r="PO26" s="158" t="s">
        <v>635</v>
      </c>
      <c r="PP26" s="158" t="s">
        <v>635</v>
      </c>
      <c r="PQ26" s="158" t="s">
        <v>635</v>
      </c>
      <c r="PR26" s="158" t="s">
        <v>635</v>
      </c>
      <c r="PS26" s="158" t="s">
        <v>635</v>
      </c>
      <c r="PT26" s="158" t="s">
        <v>635</v>
      </c>
      <c r="PU26" s="159" t="s">
        <v>635</v>
      </c>
      <c r="PV26" s="157" t="s">
        <v>635</v>
      </c>
      <c r="PW26" s="157" t="s">
        <v>635</v>
      </c>
      <c r="PX26" s="157" t="s">
        <v>635</v>
      </c>
      <c r="PY26" s="157" t="s">
        <v>635</v>
      </c>
      <c r="PZ26" s="157" t="s">
        <v>635</v>
      </c>
      <c r="QA26" s="157" t="s">
        <v>635</v>
      </c>
      <c r="QB26" s="157" t="s">
        <v>635</v>
      </c>
      <c r="QC26" s="157" t="s">
        <v>635</v>
      </c>
      <c r="QD26" s="165" t="s">
        <v>635</v>
      </c>
      <c r="QE26" s="166" t="s">
        <v>635</v>
      </c>
      <c r="QF26" s="166" t="s">
        <v>635</v>
      </c>
      <c r="QG26" s="166" t="s">
        <v>635</v>
      </c>
      <c r="QH26" s="166" t="s">
        <v>635</v>
      </c>
      <c r="QI26" s="166" t="s">
        <v>635</v>
      </c>
      <c r="QJ26" s="166" t="s">
        <v>635</v>
      </c>
      <c r="QK26" s="166" t="s">
        <v>635</v>
      </c>
      <c r="QL26" s="166" t="s">
        <v>635</v>
      </c>
      <c r="QM26" s="167" t="s">
        <v>635</v>
      </c>
      <c r="QN26" s="120" t="s">
        <v>635</v>
      </c>
      <c r="QO26" s="120" t="s">
        <v>635</v>
      </c>
      <c r="QP26" s="120" t="s">
        <v>635</v>
      </c>
      <c r="QQ26" s="120" t="s">
        <v>635</v>
      </c>
      <c r="QR26" s="120" t="s">
        <v>635</v>
      </c>
      <c r="QS26" s="120" t="s">
        <v>635</v>
      </c>
      <c r="QT26" s="120" t="s">
        <v>635</v>
      </c>
      <c r="QU26" s="120" t="s">
        <v>635</v>
      </c>
      <c r="QV26" s="168" t="s">
        <v>635</v>
      </c>
      <c r="QW26" s="169" t="s">
        <v>635</v>
      </c>
      <c r="QX26" s="169" t="s">
        <v>635</v>
      </c>
      <c r="QY26" s="169" t="s">
        <v>635</v>
      </c>
      <c r="QZ26" s="169" t="s">
        <v>635</v>
      </c>
      <c r="RA26" s="169" t="s">
        <v>635</v>
      </c>
      <c r="RB26" s="169" t="s">
        <v>635</v>
      </c>
      <c r="RC26" s="169" t="s">
        <v>635</v>
      </c>
      <c r="RD26" s="169" t="s">
        <v>635</v>
      </c>
      <c r="RE26" s="170" t="s">
        <v>635</v>
      </c>
      <c r="RF26" s="136" t="s">
        <v>656</v>
      </c>
      <c r="RG26" s="137" t="s">
        <v>635</v>
      </c>
      <c r="RH26" s="137" t="s">
        <v>635</v>
      </c>
      <c r="RI26" s="137" t="s">
        <v>635</v>
      </c>
      <c r="RJ26" s="137" t="s">
        <v>635</v>
      </c>
      <c r="RK26" s="137" t="s">
        <v>635</v>
      </c>
      <c r="RL26" s="105" t="s">
        <v>950</v>
      </c>
      <c r="RM26" s="106" t="s">
        <v>635</v>
      </c>
      <c r="RN26" s="106" t="s">
        <v>635</v>
      </c>
      <c r="RO26" s="171">
        <v>1</v>
      </c>
      <c r="RP26" s="171">
        <v>0</v>
      </c>
      <c r="RQ26" s="171">
        <v>0</v>
      </c>
      <c r="RR26" s="171">
        <v>0</v>
      </c>
      <c r="RS26" s="171">
        <v>0</v>
      </c>
      <c r="RT26" s="171">
        <v>0</v>
      </c>
      <c r="RU26" s="171">
        <v>0</v>
      </c>
      <c r="RV26" s="171">
        <v>0</v>
      </c>
      <c r="RW26" s="172">
        <f>SUM(RO26:RV26)</f>
        <v>1</v>
      </c>
      <c r="RX26" s="133" t="s">
        <v>635</v>
      </c>
      <c r="RY26" s="133" t="s">
        <v>635</v>
      </c>
      <c r="RZ26" s="133" t="s">
        <v>635</v>
      </c>
      <c r="SA26" s="133" t="s">
        <v>635</v>
      </c>
      <c r="SB26" s="133" t="s">
        <v>635</v>
      </c>
      <c r="SC26" s="133" t="s">
        <v>635</v>
      </c>
      <c r="SD26" s="133" t="s">
        <v>635</v>
      </c>
      <c r="SE26" s="133" t="s">
        <v>635</v>
      </c>
      <c r="SF26" s="189" t="s">
        <v>635</v>
      </c>
      <c r="SG26" s="132" t="s">
        <v>635</v>
      </c>
      <c r="SH26" s="132" t="s">
        <v>635</v>
      </c>
      <c r="SI26" s="132" t="s">
        <v>635</v>
      </c>
      <c r="SJ26" s="132" t="s">
        <v>635</v>
      </c>
      <c r="SK26" s="132" t="s">
        <v>635</v>
      </c>
      <c r="SL26" s="132" t="s">
        <v>635</v>
      </c>
      <c r="SM26" s="132" t="s">
        <v>635</v>
      </c>
      <c r="SN26" s="132" t="s">
        <v>635</v>
      </c>
      <c r="SO26" s="173" t="s">
        <v>635</v>
      </c>
      <c r="SP26" s="102" t="s">
        <v>635</v>
      </c>
      <c r="SQ26" s="102" t="s">
        <v>635</v>
      </c>
      <c r="SR26" s="102" t="s">
        <v>635</v>
      </c>
      <c r="SS26" s="102" t="s">
        <v>635</v>
      </c>
      <c r="ST26" s="102" t="s">
        <v>635</v>
      </c>
      <c r="SU26" s="102" t="s">
        <v>635</v>
      </c>
      <c r="SV26" s="102" t="s">
        <v>635</v>
      </c>
      <c r="SW26" s="102" t="s">
        <v>635</v>
      </c>
      <c r="SX26" s="174" t="s">
        <v>635</v>
      </c>
      <c r="SY26" s="125" t="s">
        <v>635</v>
      </c>
      <c r="SZ26" s="125" t="s">
        <v>635</v>
      </c>
      <c r="TA26" s="125" t="s">
        <v>635</v>
      </c>
      <c r="TB26" s="125" t="s">
        <v>635</v>
      </c>
      <c r="TC26" s="125" t="s">
        <v>635</v>
      </c>
      <c r="TD26" s="125" t="s">
        <v>635</v>
      </c>
      <c r="TE26" s="125" t="s">
        <v>635</v>
      </c>
      <c r="TF26" s="125" t="s">
        <v>635</v>
      </c>
      <c r="TG26" s="175" t="s">
        <v>635</v>
      </c>
      <c r="TH26" s="149" t="s">
        <v>635</v>
      </c>
      <c r="TI26" s="149" t="s">
        <v>635</v>
      </c>
      <c r="TJ26" s="149" t="s">
        <v>635</v>
      </c>
      <c r="TK26" s="149" t="s">
        <v>635</v>
      </c>
      <c r="TL26" s="149" t="s">
        <v>635</v>
      </c>
      <c r="TM26" s="149" t="s">
        <v>635</v>
      </c>
      <c r="TN26" s="149" t="s">
        <v>635</v>
      </c>
      <c r="TO26" s="149" t="s">
        <v>635</v>
      </c>
      <c r="TP26" s="176" t="s">
        <v>635</v>
      </c>
      <c r="TQ26" s="177" t="s">
        <v>635</v>
      </c>
      <c r="TR26" s="177" t="s">
        <v>635</v>
      </c>
      <c r="TS26" s="177" t="s">
        <v>635</v>
      </c>
      <c r="TT26" s="177" t="s">
        <v>635</v>
      </c>
      <c r="TU26" s="177" t="s">
        <v>635</v>
      </c>
      <c r="TV26" s="177" t="s">
        <v>635</v>
      </c>
      <c r="TW26" s="177" t="s">
        <v>635</v>
      </c>
      <c r="TX26" s="177" t="s">
        <v>635</v>
      </c>
      <c r="TY26" s="178" t="s">
        <v>635</v>
      </c>
      <c r="TZ26" s="179" t="s">
        <v>635</v>
      </c>
      <c r="UA26" s="179" t="s">
        <v>635</v>
      </c>
      <c r="UB26" s="179" t="s">
        <v>635</v>
      </c>
      <c r="UC26" s="179" t="s">
        <v>635</v>
      </c>
      <c r="UD26" s="179" t="s">
        <v>635</v>
      </c>
      <c r="UE26" s="179" t="s">
        <v>635</v>
      </c>
      <c r="UF26" s="179" t="s">
        <v>635</v>
      </c>
      <c r="UG26" s="179" t="s">
        <v>635</v>
      </c>
      <c r="UH26" s="180" t="s">
        <v>635</v>
      </c>
      <c r="UI26" s="171">
        <v>1</v>
      </c>
      <c r="UJ26" s="171">
        <v>0</v>
      </c>
      <c r="UK26" s="171">
        <v>0</v>
      </c>
      <c r="UL26" s="171">
        <v>0</v>
      </c>
      <c r="UM26" s="171">
        <v>0</v>
      </c>
      <c r="UN26" s="171">
        <v>0</v>
      </c>
      <c r="UO26" s="171">
        <v>0</v>
      </c>
      <c r="UP26" s="171">
        <v>0</v>
      </c>
      <c r="UQ26" s="181">
        <f>SUBTOTAL(9,UI26:UP26)</f>
        <v>1</v>
      </c>
      <c r="UR26" s="131" t="s">
        <v>635</v>
      </c>
      <c r="US26" s="131" t="s">
        <v>635</v>
      </c>
      <c r="UT26" s="131" t="s">
        <v>635</v>
      </c>
      <c r="UU26" s="131" t="s">
        <v>635</v>
      </c>
      <c r="UV26" s="131" t="s">
        <v>635</v>
      </c>
      <c r="UW26" s="131" t="s">
        <v>635</v>
      </c>
      <c r="UX26" s="131" t="s">
        <v>635</v>
      </c>
      <c r="UY26" s="131" t="s">
        <v>635</v>
      </c>
      <c r="UZ26" s="182" t="s">
        <v>635</v>
      </c>
      <c r="VA26" s="169" t="s">
        <v>635</v>
      </c>
      <c r="VB26" s="169" t="s">
        <v>635</v>
      </c>
      <c r="VC26" s="169" t="s">
        <v>635</v>
      </c>
      <c r="VD26" s="169" t="s">
        <v>635</v>
      </c>
      <c r="VE26" s="169" t="s">
        <v>635</v>
      </c>
      <c r="VF26" s="169" t="s">
        <v>635</v>
      </c>
      <c r="VG26" s="169" t="s">
        <v>635</v>
      </c>
      <c r="VH26" s="169" t="s">
        <v>635</v>
      </c>
      <c r="VI26" s="183" t="s">
        <v>635</v>
      </c>
      <c r="VJ26" s="177" t="s">
        <v>635</v>
      </c>
      <c r="VK26" s="177" t="s">
        <v>635</v>
      </c>
      <c r="VL26" s="177" t="s">
        <v>635</v>
      </c>
      <c r="VM26" s="177" t="s">
        <v>635</v>
      </c>
      <c r="VN26" s="177" t="s">
        <v>635</v>
      </c>
      <c r="VO26" s="177" t="s">
        <v>635</v>
      </c>
      <c r="VP26" s="177" t="s">
        <v>635</v>
      </c>
      <c r="VQ26" s="177" t="s">
        <v>635</v>
      </c>
      <c r="VR26" s="178" t="s">
        <v>635</v>
      </c>
      <c r="VS26" s="184" t="s">
        <v>635</v>
      </c>
      <c r="VT26" s="184" t="s">
        <v>635</v>
      </c>
      <c r="VU26" s="184" t="s">
        <v>635</v>
      </c>
      <c r="VV26" s="184" t="s">
        <v>635</v>
      </c>
      <c r="VW26" s="184" t="s">
        <v>635</v>
      </c>
      <c r="VX26" s="184" t="s">
        <v>635</v>
      </c>
      <c r="VY26" s="184" t="s">
        <v>635</v>
      </c>
      <c r="VZ26" s="184" t="s">
        <v>635</v>
      </c>
      <c r="WA26" s="185" t="s">
        <v>635</v>
      </c>
      <c r="WB26" s="186" t="s">
        <v>635</v>
      </c>
      <c r="WC26" s="186" t="s">
        <v>635</v>
      </c>
      <c r="WD26" s="186" t="s">
        <v>635</v>
      </c>
      <c r="WE26" s="186" t="s">
        <v>635</v>
      </c>
      <c r="WF26" s="186" t="s">
        <v>635</v>
      </c>
      <c r="WG26" s="186" t="s">
        <v>635</v>
      </c>
      <c r="WH26" s="186" t="s">
        <v>635</v>
      </c>
      <c r="WI26" s="186" t="s">
        <v>635</v>
      </c>
      <c r="WJ26" s="187" t="s">
        <v>635</v>
      </c>
      <c r="WK26" s="137" t="s">
        <v>635</v>
      </c>
      <c r="WL26" s="137" t="s">
        <v>635</v>
      </c>
      <c r="WM26" s="137" t="s">
        <v>635</v>
      </c>
      <c r="WN26" s="137" t="s">
        <v>635</v>
      </c>
      <c r="WO26" s="137" t="s">
        <v>635</v>
      </c>
      <c r="WP26" s="137" t="s">
        <v>635</v>
      </c>
      <c r="WQ26" s="137" t="s">
        <v>635</v>
      </c>
      <c r="WR26" s="137" t="s">
        <v>635</v>
      </c>
      <c r="WS26" s="188" t="s">
        <v>635</v>
      </c>
      <c r="WT26" s="133" t="s">
        <v>635</v>
      </c>
      <c r="WU26" s="133" t="s">
        <v>635</v>
      </c>
      <c r="WV26" s="133" t="s">
        <v>635</v>
      </c>
      <c r="WW26" s="133" t="s">
        <v>635</v>
      </c>
      <c r="WX26" s="133" t="s">
        <v>635</v>
      </c>
      <c r="WY26" s="133" t="s">
        <v>635</v>
      </c>
      <c r="WZ26" s="133" t="s">
        <v>635</v>
      </c>
      <c r="XA26" s="133" t="s">
        <v>635</v>
      </c>
      <c r="XB26" s="189" t="s">
        <v>635</v>
      </c>
      <c r="XC26" s="105" t="s">
        <v>665</v>
      </c>
      <c r="XD26" s="105" t="s">
        <v>666</v>
      </c>
      <c r="XE26" s="105" t="s">
        <v>749</v>
      </c>
      <c r="XF26" s="111" t="s">
        <v>750</v>
      </c>
      <c r="XG26" s="190" t="s">
        <v>671</v>
      </c>
      <c r="XH26" s="190" t="s">
        <v>672</v>
      </c>
      <c r="XI26" s="190" t="s">
        <v>673</v>
      </c>
      <c r="XJ26" s="190" t="s">
        <v>712</v>
      </c>
      <c r="XK26" s="190" t="s">
        <v>635</v>
      </c>
      <c r="XL26" s="190" t="s">
        <v>635</v>
      </c>
      <c r="XM26" s="191" t="s">
        <v>667</v>
      </c>
      <c r="XN26" s="191" t="s">
        <v>668</v>
      </c>
      <c r="XO26" s="191" t="s">
        <v>669</v>
      </c>
      <c r="XP26" s="191" t="s">
        <v>670</v>
      </c>
      <c r="XQ26" s="191" t="s">
        <v>635</v>
      </c>
      <c r="XR26" s="191" t="s">
        <v>635</v>
      </c>
      <c r="XS26" s="191" t="s">
        <v>635</v>
      </c>
      <c r="XT26" s="191" t="s">
        <v>635</v>
      </c>
      <c r="XU26" s="192" t="s">
        <v>635</v>
      </c>
      <c r="XV26" s="192" t="s">
        <v>635</v>
      </c>
      <c r="XW26" s="192" t="s">
        <v>635</v>
      </c>
      <c r="XX26" s="192" t="s">
        <v>635</v>
      </c>
      <c r="XY26" s="192" t="s">
        <v>635</v>
      </c>
      <c r="XZ26" s="192" t="s">
        <v>635</v>
      </c>
      <c r="YA26" s="144" t="s">
        <v>672</v>
      </c>
      <c r="YB26" s="144" t="s">
        <v>635</v>
      </c>
      <c r="YC26" s="144" t="s">
        <v>635</v>
      </c>
      <c r="YD26" s="144" t="s">
        <v>635</v>
      </c>
      <c r="YE26" s="144" t="s">
        <v>635</v>
      </c>
      <c r="YF26" s="144" t="s">
        <v>635</v>
      </c>
      <c r="YG26" s="144" t="s">
        <v>635</v>
      </c>
      <c r="YH26" s="111" t="s">
        <v>674</v>
      </c>
      <c r="YI26" s="111" t="s">
        <v>635</v>
      </c>
      <c r="YJ26" s="111" t="s">
        <v>635</v>
      </c>
      <c r="YK26" s="190" t="s">
        <v>635</v>
      </c>
      <c r="YL26" s="190" t="s">
        <v>635</v>
      </c>
      <c r="YM26" s="190" t="s">
        <v>635</v>
      </c>
      <c r="YN26" s="190" t="s">
        <v>635</v>
      </c>
      <c r="YO26" s="190" t="s">
        <v>635</v>
      </c>
      <c r="YP26" s="130" t="s">
        <v>752</v>
      </c>
      <c r="YQ26" s="130" t="s">
        <v>951</v>
      </c>
      <c r="YR26" s="130" t="s">
        <v>635</v>
      </c>
      <c r="YS26" s="130" t="s">
        <v>635</v>
      </c>
      <c r="YT26" s="130" t="s">
        <v>635</v>
      </c>
      <c r="YU26" s="130" t="s">
        <v>635</v>
      </c>
      <c r="YV26" s="112" t="s">
        <v>635</v>
      </c>
      <c r="YW26" s="112" t="s">
        <v>635</v>
      </c>
      <c r="YX26" s="112" t="s">
        <v>635</v>
      </c>
      <c r="YY26" s="112" t="s">
        <v>635</v>
      </c>
      <c r="YZ26" s="105" t="s">
        <v>674</v>
      </c>
      <c r="ZA26" s="105" t="s">
        <v>635</v>
      </c>
      <c r="ZB26" s="126" t="s">
        <v>635</v>
      </c>
      <c r="ZC26" s="126" t="s">
        <v>635</v>
      </c>
      <c r="ZD26" s="126" t="s">
        <v>635</v>
      </c>
      <c r="ZE26" s="126" t="s">
        <v>635</v>
      </c>
      <c r="ZF26" s="126" t="s">
        <v>635</v>
      </c>
      <c r="ZG26" s="125" t="s">
        <v>882</v>
      </c>
      <c r="ZH26" s="125" t="s">
        <v>713</v>
      </c>
      <c r="ZI26" s="125" t="s">
        <v>676</v>
      </c>
      <c r="ZJ26" s="125" t="s">
        <v>677</v>
      </c>
      <c r="ZK26" s="125" t="s">
        <v>753</v>
      </c>
      <c r="ZL26" s="125" t="s">
        <v>635</v>
      </c>
      <c r="ZM26" s="125" t="s">
        <v>635</v>
      </c>
      <c r="ZN26" s="125" t="s">
        <v>635</v>
      </c>
      <c r="ZO26" s="147" t="s">
        <v>635</v>
      </c>
      <c r="ZP26" s="147" t="s">
        <v>635</v>
      </c>
      <c r="ZQ26" s="147" t="s">
        <v>635</v>
      </c>
      <c r="ZR26" s="147" t="s">
        <v>635</v>
      </c>
      <c r="ZS26" s="147" t="s">
        <v>635</v>
      </c>
      <c r="ZT26" s="184" t="s">
        <v>635</v>
      </c>
      <c r="ZU26" s="184">
        <v>2</v>
      </c>
      <c r="ZV26" s="184" t="s">
        <v>635</v>
      </c>
      <c r="ZW26" s="184" t="s">
        <v>635</v>
      </c>
      <c r="ZX26" s="131">
        <v>1</v>
      </c>
      <c r="ZY26" s="131" t="s">
        <v>635</v>
      </c>
      <c r="ZZ26" s="131" t="s">
        <v>635</v>
      </c>
      <c r="AAA26" s="131" t="s">
        <v>635</v>
      </c>
      <c r="AAB26" s="132">
        <v>0.5</v>
      </c>
      <c r="AAC26" s="132" t="s">
        <v>635</v>
      </c>
      <c r="AAD26" s="132" t="s">
        <v>635</v>
      </c>
      <c r="AAE26" s="193" t="s">
        <v>635</v>
      </c>
      <c r="AAF26" s="102">
        <v>3</v>
      </c>
      <c r="AAG26" s="102" t="s">
        <v>635</v>
      </c>
      <c r="AAH26" s="102" t="s">
        <v>635</v>
      </c>
      <c r="AAI26" s="102" t="s">
        <v>635</v>
      </c>
      <c r="AAJ26" s="125" t="s">
        <v>635</v>
      </c>
      <c r="AAK26" s="125">
        <v>0.5</v>
      </c>
      <c r="AAL26" s="125" t="s">
        <v>635</v>
      </c>
      <c r="AAM26" s="125" t="s">
        <v>635</v>
      </c>
      <c r="AAN26" s="131" t="s">
        <v>635</v>
      </c>
      <c r="AAO26" s="131">
        <v>3</v>
      </c>
      <c r="AAP26" s="131" t="s">
        <v>635</v>
      </c>
      <c r="AAQ26" s="131" t="s">
        <v>635</v>
      </c>
      <c r="AAR26" s="149" t="s">
        <v>635</v>
      </c>
      <c r="AAS26" s="149">
        <v>10</v>
      </c>
      <c r="AAT26" s="149" t="s">
        <v>635</v>
      </c>
      <c r="AAU26" s="149" t="s">
        <v>635</v>
      </c>
      <c r="AAV26" s="184" t="s">
        <v>635</v>
      </c>
      <c r="AAW26" s="184">
        <v>10</v>
      </c>
      <c r="AAX26" s="184" t="s">
        <v>635</v>
      </c>
      <c r="AAY26" s="184" t="s">
        <v>635</v>
      </c>
      <c r="AAZ26" s="103" t="s">
        <v>632</v>
      </c>
      <c r="ABA26" s="100" t="s">
        <v>715</v>
      </c>
      <c r="ABB26" s="100" t="s">
        <v>679</v>
      </c>
      <c r="ABC26" s="100" t="s">
        <v>786</v>
      </c>
      <c r="ABD26" s="100" t="s">
        <v>635</v>
      </c>
      <c r="ABE26" s="100" t="s">
        <v>635</v>
      </c>
      <c r="ABF26" s="103" t="s">
        <v>635</v>
      </c>
      <c r="ABG26" s="194" t="s">
        <v>873</v>
      </c>
      <c r="ABH26" s="195" t="s">
        <v>754</v>
      </c>
      <c r="ABI26" s="195" t="s">
        <v>716</v>
      </c>
      <c r="ABJ26" s="195" t="s">
        <v>635</v>
      </c>
      <c r="ABK26" s="195" t="s">
        <v>635</v>
      </c>
      <c r="ABL26" s="177" t="s">
        <v>635</v>
      </c>
      <c r="ABM26" s="177" t="s">
        <v>635</v>
      </c>
      <c r="ABN26" s="177" t="s">
        <v>635</v>
      </c>
      <c r="ABO26" s="195" t="s">
        <v>635</v>
      </c>
      <c r="ABP26" s="112" t="s">
        <v>952</v>
      </c>
      <c r="ABQ26" s="112" t="s">
        <v>635</v>
      </c>
      <c r="ABR26" s="112" t="s">
        <v>635</v>
      </c>
      <c r="ABS26" s="103" t="s">
        <v>632</v>
      </c>
      <c r="ABT26" s="103" t="s">
        <v>632</v>
      </c>
      <c r="ABU26" s="196" t="s">
        <v>683</v>
      </c>
      <c r="ABV26" s="196" t="s">
        <v>718</v>
      </c>
      <c r="ABW26" s="196" t="s">
        <v>635</v>
      </c>
      <c r="ABX26" s="196" t="s">
        <v>635</v>
      </c>
      <c r="ABY26" s="196" t="s">
        <v>635</v>
      </c>
      <c r="ABZ26" s="196" t="s">
        <v>635</v>
      </c>
      <c r="ACA26" s="196" t="s">
        <v>635</v>
      </c>
      <c r="ACB26" s="97" t="s">
        <v>626</v>
      </c>
      <c r="ACC26" s="97" t="s">
        <v>632</v>
      </c>
      <c r="ACD26" s="112" t="s">
        <v>835</v>
      </c>
      <c r="ACE26" s="112" t="s">
        <v>635</v>
      </c>
      <c r="ACF26" s="112" t="s">
        <v>635</v>
      </c>
      <c r="ACG26" s="112" t="s">
        <v>635</v>
      </c>
      <c r="ACH26" s="97"/>
      <c r="ACI26" s="97" t="s">
        <v>953</v>
      </c>
      <c r="ACJ26" s="97"/>
    </row>
    <row r="27" spans="1:764" ht="15" customHeight="1">
      <c r="A27">
        <v>13</v>
      </c>
      <c r="B27" s="97" t="s">
        <v>954</v>
      </c>
      <c r="C27" s="97" t="s">
        <v>955</v>
      </c>
      <c r="D27" s="97" t="s">
        <v>956</v>
      </c>
      <c r="E27" s="97" t="s">
        <v>957</v>
      </c>
      <c r="F27" s="98" t="s">
        <v>958</v>
      </c>
      <c r="G27" s="98" t="s">
        <v>959</v>
      </c>
      <c r="H27" s="99">
        <v>37.116343000000001</v>
      </c>
      <c r="I27" s="99">
        <v>5.0756999999999997E-2</v>
      </c>
      <c r="J27" s="98" t="s">
        <v>960</v>
      </c>
      <c r="K27" s="98" t="s">
        <v>961</v>
      </c>
      <c r="L27" s="98" t="s">
        <v>962</v>
      </c>
      <c r="M27" s="100" t="s">
        <v>963</v>
      </c>
      <c r="N27" s="101">
        <v>725128535</v>
      </c>
      <c r="O27" s="102">
        <v>0</v>
      </c>
      <c r="P27" s="100">
        <v>5.1001999999999999E-2</v>
      </c>
      <c r="Q27" s="100">
        <v>37.114182999999997</v>
      </c>
      <c r="R27" s="100">
        <v>1944.023682</v>
      </c>
      <c r="S27" s="102">
        <v>4.5510000000000002</v>
      </c>
      <c r="T27" s="103" t="s">
        <v>626</v>
      </c>
      <c r="U27" s="97" t="s">
        <v>629</v>
      </c>
      <c r="V27" s="97" t="s">
        <v>699</v>
      </c>
      <c r="W27" s="97" t="s">
        <v>629</v>
      </c>
      <c r="X27" s="97" t="s">
        <v>700</v>
      </c>
      <c r="Y27" s="97" t="s">
        <v>701</v>
      </c>
      <c r="Z27" s="103" t="s">
        <v>626</v>
      </c>
      <c r="AA27" s="104" t="s">
        <v>635</v>
      </c>
      <c r="AB27" s="197" t="s">
        <v>635</v>
      </c>
      <c r="AC27" s="104" t="s">
        <v>635</v>
      </c>
      <c r="AD27" s="104" t="s">
        <v>635</v>
      </c>
      <c r="AE27" s="104" t="s">
        <v>635</v>
      </c>
      <c r="AF27" s="103">
        <v>5</v>
      </c>
      <c r="AG27" s="103">
        <v>1</v>
      </c>
      <c r="AH27" s="97" t="s">
        <v>636</v>
      </c>
      <c r="AI27" s="97" t="s">
        <v>637</v>
      </c>
      <c r="AJ27" s="97" t="s">
        <v>638</v>
      </c>
      <c r="AK27" s="97" t="s">
        <v>635</v>
      </c>
      <c r="AL27" s="105" t="s">
        <v>641</v>
      </c>
      <c r="AM27" s="106" t="s">
        <v>635</v>
      </c>
      <c r="AN27" s="106" t="s">
        <v>635</v>
      </c>
      <c r="AO27" s="106" t="s">
        <v>635</v>
      </c>
      <c r="AP27" s="97" t="s">
        <v>635</v>
      </c>
      <c r="AQ27" s="97" t="s">
        <v>642</v>
      </c>
      <c r="AR27" s="103" t="s">
        <v>635</v>
      </c>
      <c r="AS27" s="103" t="s">
        <v>635</v>
      </c>
      <c r="AT27" s="103" t="s">
        <v>635</v>
      </c>
      <c r="AU27" s="103" t="s">
        <v>635</v>
      </c>
      <c r="AV27" s="106" t="s">
        <v>626</v>
      </c>
      <c r="AW27" s="105" t="s">
        <v>641</v>
      </c>
      <c r="AX27" s="103" t="s">
        <v>635</v>
      </c>
      <c r="AY27" s="105" t="s">
        <v>641</v>
      </c>
      <c r="AZ27" s="107" t="s">
        <v>635</v>
      </c>
      <c r="BA27" s="106" t="s">
        <v>641</v>
      </c>
      <c r="BB27" s="107" t="s">
        <v>635</v>
      </c>
      <c r="BC27" s="106" t="s">
        <v>635</v>
      </c>
      <c r="BD27" s="103" t="s">
        <v>635</v>
      </c>
      <c r="BE27" s="106" t="s">
        <v>626</v>
      </c>
      <c r="BF27" s="103" t="s">
        <v>635</v>
      </c>
      <c r="BG27" s="103" t="s">
        <v>635</v>
      </c>
      <c r="BH27" s="103" t="s">
        <v>635</v>
      </c>
      <c r="BI27" s="97" t="s">
        <v>641</v>
      </c>
      <c r="BJ27" s="108" t="s">
        <v>875</v>
      </c>
      <c r="BK27" s="108" t="s">
        <v>733</v>
      </c>
      <c r="BL27" s="108" t="s">
        <v>635</v>
      </c>
      <c r="BM27" s="108" t="s">
        <v>635</v>
      </c>
      <c r="BN27" s="108" t="s">
        <v>635</v>
      </c>
      <c r="BO27" s="103" t="s">
        <v>626</v>
      </c>
      <c r="BP27" s="103" t="s">
        <v>635</v>
      </c>
      <c r="BQ27" s="103" t="s">
        <v>635</v>
      </c>
      <c r="BR27" s="109" t="s">
        <v>635</v>
      </c>
      <c r="BS27" s="109" t="s">
        <v>635</v>
      </c>
      <c r="BT27" s="110" t="s">
        <v>635</v>
      </c>
      <c r="BU27" s="110" t="s">
        <v>635</v>
      </c>
      <c r="BV27" s="109" t="s">
        <v>635</v>
      </c>
      <c r="BW27" s="97" t="s">
        <v>877</v>
      </c>
      <c r="BX27" s="97" t="s">
        <v>641</v>
      </c>
      <c r="BY27" s="97" t="s">
        <v>964</v>
      </c>
      <c r="BZ27" s="97" t="s">
        <v>648</v>
      </c>
      <c r="CA27" s="111" t="s">
        <v>635</v>
      </c>
      <c r="CB27" s="111" t="s">
        <v>635</v>
      </c>
      <c r="CC27" s="111" t="s">
        <v>635</v>
      </c>
      <c r="CD27" s="106" t="s">
        <v>635</v>
      </c>
      <c r="CE27" s="111" t="s">
        <v>635</v>
      </c>
      <c r="CF27" s="103">
        <v>3</v>
      </c>
      <c r="CG27" s="103">
        <v>5</v>
      </c>
      <c r="CH27" s="112" t="s">
        <v>641</v>
      </c>
      <c r="CI27" s="113" t="s">
        <v>635</v>
      </c>
      <c r="CJ27" s="113" t="s">
        <v>635</v>
      </c>
      <c r="CK27" s="113" t="s">
        <v>635</v>
      </c>
      <c r="CL27" s="103">
        <v>0</v>
      </c>
      <c r="CM27" s="114" t="s">
        <v>635</v>
      </c>
      <c r="CN27" s="103" t="s">
        <v>635</v>
      </c>
      <c r="CO27" s="106" t="s">
        <v>635</v>
      </c>
      <c r="CP27" s="443">
        <v>0.33</v>
      </c>
      <c r="CQ27" s="106">
        <v>450</v>
      </c>
      <c r="CR27" s="103" t="s">
        <v>635</v>
      </c>
      <c r="CS27" s="106" t="s">
        <v>635</v>
      </c>
      <c r="CT27" s="103" t="s">
        <v>635</v>
      </c>
      <c r="CU27" s="106" t="s">
        <v>635</v>
      </c>
      <c r="CV27" s="103" t="s">
        <v>635</v>
      </c>
      <c r="CW27" s="103" t="s">
        <v>635</v>
      </c>
      <c r="CX27" s="111" t="s">
        <v>635</v>
      </c>
      <c r="CY27" s="106" t="s">
        <v>635</v>
      </c>
      <c r="CZ27" s="106" t="s">
        <v>635</v>
      </c>
      <c r="DA27" s="106" t="s">
        <v>635</v>
      </c>
      <c r="DB27" s="106" t="s">
        <v>635</v>
      </c>
      <c r="DC27" s="117" t="s">
        <v>635</v>
      </c>
      <c r="DD27" s="118" t="s">
        <v>635</v>
      </c>
      <c r="DE27" s="118" t="s">
        <v>635</v>
      </c>
      <c r="DF27" s="118" t="s">
        <v>635</v>
      </c>
      <c r="DG27" s="119" t="s">
        <v>635</v>
      </c>
      <c r="DH27" s="105" t="s">
        <v>651</v>
      </c>
      <c r="DI27" s="120">
        <v>1</v>
      </c>
      <c r="DJ27" s="121" t="s">
        <v>635</v>
      </c>
      <c r="DK27" s="122" t="s">
        <v>635</v>
      </c>
      <c r="DL27" s="123" t="s">
        <v>635</v>
      </c>
      <c r="DM27" s="123" t="s">
        <v>635</v>
      </c>
      <c r="DN27" s="124" t="s">
        <v>635</v>
      </c>
      <c r="DO27" s="124" t="s">
        <v>635</v>
      </c>
      <c r="DP27" s="124" t="s">
        <v>635</v>
      </c>
      <c r="DQ27" s="125" t="s">
        <v>635</v>
      </c>
      <c r="DR27" s="125" t="s">
        <v>635</v>
      </c>
      <c r="DS27" s="125" t="s">
        <v>635</v>
      </c>
      <c r="DT27" s="106" t="s">
        <v>635</v>
      </c>
      <c r="DU27" s="106" t="s">
        <v>635</v>
      </c>
      <c r="DV27" s="106" t="s">
        <v>635</v>
      </c>
      <c r="DW27" s="126" t="s">
        <v>635</v>
      </c>
      <c r="DX27" s="126" t="s">
        <v>635</v>
      </c>
      <c r="DY27" s="126" t="s">
        <v>635</v>
      </c>
      <c r="DZ27" s="97" t="s">
        <v>635</v>
      </c>
      <c r="EA27" s="103" t="s">
        <v>626</v>
      </c>
      <c r="EB27" s="97" t="s">
        <v>635</v>
      </c>
      <c r="EC27" s="103" t="s">
        <v>626</v>
      </c>
      <c r="ED27" s="103" t="s">
        <v>635</v>
      </c>
      <c r="EE27" s="103" t="s">
        <v>635</v>
      </c>
      <c r="EF27" s="127" t="s">
        <v>635</v>
      </c>
      <c r="EG27" s="127" t="s">
        <v>635</v>
      </c>
      <c r="EH27" s="103" t="s">
        <v>635</v>
      </c>
      <c r="EI27" s="97" t="s">
        <v>641</v>
      </c>
      <c r="EJ27" s="97" t="s">
        <v>641</v>
      </c>
      <c r="EK27" s="122" t="s">
        <v>635</v>
      </c>
      <c r="EL27" s="122" t="s">
        <v>635</v>
      </c>
      <c r="EM27" s="122" t="s">
        <v>635</v>
      </c>
      <c r="EN27" s="122" t="s">
        <v>635</v>
      </c>
      <c r="EO27" s="128" t="s">
        <v>635</v>
      </c>
      <c r="EP27" s="128" t="s">
        <v>635</v>
      </c>
      <c r="EQ27" s="128" t="s">
        <v>635</v>
      </c>
      <c r="ER27" s="128" t="s">
        <v>635</v>
      </c>
      <c r="ES27" s="129" t="s">
        <v>635</v>
      </c>
      <c r="ET27" s="129" t="s">
        <v>635</v>
      </c>
      <c r="EU27" s="129" t="s">
        <v>635</v>
      </c>
      <c r="EV27" s="129" t="s">
        <v>635</v>
      </c>
      <c r="EW27" s="97" t="s">
        <v>635</v>
      </c>
      <c r="EX27" s="103" t="s">
        <v>635</v>
      </c>
      <c r="EY27" s="103" t="s">
        <v>635</v>
      </c>
      <c r="EZ27" s="107" t="s">
        <v>635</v>
      </c>
      <c r="FA27" s="103" t="s">
        <v>635</v>
      </c>
      <c r="FB27" s="130" t="s">
        <v>854</v>
      </c>
      <c r="FC27" s="130" t="s">
        <v>743</v>
      </c>
      <c r="FD27" s="131" t="s">
        <v>635</v>
      </c>
      <c r="FE27" s="131" t="s">
        <v>635</v>
      </c>
      <c r="FF27" s="131" t="s">
        <v>635</v>
      </c>
      <c r="FG27" s="131" t="s">
        <v>635</v>
      </c>
      <c r="FH27" s="131" t="s">
        <v>635</v>
      </c>
      <c r="FI27" s="132" t="s">
        <v>635</v>
      </c>
      <c r="FJ27" s="133">
        <v>3</v>
      </c>
      <c r="FK27" s="103" t="s">
        <v>635</v>
      </c>
      <c r="FL27" s="134" t="s">
        <v>635</v>
      </c>
      <c r="FM27" s="135">
        <v>5</v>
      </c>
      <c r="FN27" s="135" t="s">
        <v>635</v>
      </c>
      <c r="FO27" s="135" t="s">
        <v>635</v>
      </c>
      <c r="FP27" s="103" t="s">
        <v>635</v>
      </c>
      <c r="FQ27" s="132" t="s">
        <v>635</v>
      </c>
      <c r="FR27" s="133">
        <v>15</v>
      </c>
      <c r="FS27" s="103" t="s">
        <v>635</v>
      </c>
      <c r="FT27" s="134" t="s">
        <v>635</v>
      </c>
      <c r="FU27" s="135">
        <v>2</v>
      </c>
      <c r="FV27" s="135" t="s">
        <v>635</v>
      </c>
      <c r="FW27" s="131" t="s">
        <v>635</v>
      </c>
      <c r="FX27" s="103" t="s">
        <v>635</v>
      </c>
      <c r="FY27" s="100" t="s">
        <v>635</v>
      </c>
      <c r="FZ27" s="102" t="s">
        <v>635</v>
      </c>
      <c r="GA27" s="102" t="s">
        <v>635</v>
      </c>
      <c r="GB27" s="102" t="s">
        <v>635</v>
      </c>
      <c r="GC27" s="136" t="s">
        <v>635</v>
      </c>
      <c r="GD27" s="137" t="s">
        <v>635</v>
      </c>
      <c r="GE27" s="137" t="s">
        <v>635</v>
      </c>
      <c r="GF27" s="137" t="s">
        <v>635</v>
      </c>
      <c r="GG27" s="125" t="s">
        <v>657</v>
      </c>
      <c r="GH27" s="125" t="s">
        <v>658</v>
      </c>
      <c r="GI27" s="125">
        <v>8</v>
      </c>
      <c r="GJ27" s="125">
        <v>16</v>
      </c>
      <c r="GK27" s="122" t="s">
        <v>657</v>
      </c>
      <c r="GL27" s="122" t="s">
        <v>658</v>
      </c>
      <c r="GM27" s="122">
        <v>8</v>
      </c>
      <c r="GN27" s="122">
        <v>16</v>
      </c>
      <c r="GO27" s="135" t="s">
        <v>635</v>
      </c>
      <c r="GP27" s="135" t="s">
        <v>635</v>
      </c>
      <c r="GQ27" s="135" t="s">
        <v>635</v>
      </c>
      <c r="GR27" s="134" t="s">
        <v>635</v>
      </c>
      <c r="GS27" s="134" t="s">
        <v>635</v>
      </c>
      <c r="GT27" s="134" t="s">
        <v>635</v>
      </c>
      <c r="GU27" s="126" t="s">
        <v>635</v>
      </c>
      <c r="GV27" s="126" t="s">
        <v>635</v>
      </c>
      <c r="GW27" s="126" t="s">
        <v>635</v>
      </c>
      <c r="GX27" s="145" t="s">
        <v>635</v>
      </c>
      <c r="GY27" s="145" t="s">
        <v>635</v>
      </c>
      <c r="GZ27" s="145" t="s">
        <v>635</v>
      </c>
      <c r="HA27" s="139" t="s">
        <v>658</v>
      </c>
      <c r="HB27" s="140" t="s">
        <v>635</v>
      </c>
      <c r="HC27" s="123">
        <v>0</v>
      </c>
      <c r="HD27" s="123">
        <v>24</v>
      </c>
      <c r="HE27" s="127" t="s">
        <v>658</v>
      </c>
      <c r="HF27" s="131" t="s">
        <v>635</v>
      </c>
      <c r="HG27" s="131">
        <v>0</v>
      </c>
      <c r="HH27" s="131">
        <v>24</v>
      </c>
      <c r="HI27" s="141" t="s">
        <v>635</v>
      </c>
      <c r="HJ27" s="141" t="s">
        <v>635</v>
      </c>
      <c r="HK27" s="141" t="s">
        <v>635</v>
      </c>
      <c r="HL27" s="141" t="s">
        <v>635</v>
      </c>
      <c r="HM27" s="131" t="s">
        <v>635</v>
      </c>
      <c r="HN27" s="131" t="s">
        <v>635</v>
      </c>
      <c r="HO27" s="131" t="s">
        <v>635</v>
      </c>
      <c r="HP27" s="131" t="s">
        <v>635</v>
      </c>
      <c r="HQ27" s="106" t="s">
        <v>635</v>
      </c>
      <c r="HR27" s="106" t="s">
        <v>635</v>
      </c>
      <c r="HS27" s="106" t="s">
        <v>635</v>
      </c>
      <c r="HT27" s="106" t="s">
        <v>635</v>
      </c>
      <c r="HU27" s="132" t="s">
        <v>635</v>
      </c>
      <c r="HV27" s="132" t="s">
        <v>635</v>
      </c>
      <c r="HW27" s="132" t="s">
        <v>635</v>
      </c>
      <c r="HX27" s="132" t="s">
        <v>635</v>
      </c>
      <c r="HY27" s="118" t="s">
        <v>635</v>
      </c>
      <c r="HZ27" s="118" t="s">
        <v>635</v>
      </c>
      <c r="IA27" s="118" t="s">
        <v>635</v>
      </c>
      <c r="IB27" s="118" t="s">
        <v>635</v>
      </c>
      <c r="IC27" s="125" t="s">
        <v>635</v>
      </c>
      <c r="ID27" s="125" t="s">
        <v>635</v>
      </c>
      <c r="IE27" s="125" t="s">
        <v>635</v>
      </c>
      <c r="IF27" s="125" t="s">
        <v>635</v>
      </c>
      <c r="IG27" s="105" t="s">
        <v>659</v>
      </c>
      <c r="IH27" s="105" t="s">
        <v>660</v>
      </c>
      <c r="II27" s="105" t="s">
        <v>661</v>
      </c>
      <c r="IJ27" s="105" t="s">
        <v>635</v>
      </c>
      <c r="IK27" s="105" t="s">
        <v>635</v>
      </c>
      <c r="IL27" s="105" t="s">
        <v>635</v>
      </c>
      <c r="IM27" s="105" t="s">
        <v>635</v>
      </c>
      <c r="IN27" s="105" t="s">
        <v>635</v>
      </c>
      <c r="IO27" s="105" t="s">
        <v>635</v>
      </c>
      <c r="IP27" s="103">
        <v>3</v>
      </c>
      <c r="IQ27" s="102" t="s">
        <v>635</v>
      </c>
      <c r="IR27" s="102" t="s">
        <v>635</v>
      </c>
      <c r="IS27" s="102" t="s">
        <v>635</v>
      </c>
      <c r="IT27" s="102" t="s">
        <v>635</v>
      </c>
      <c r="IU27" s="128" t="s">
        <v>635</v>
      </c>
      <c r="IV27" s="128" t="s">
        <v>635</v>
      </c>
      <c r="IW27" s="128" t="s">
        <v>635</v>
      </c>
      <c r="IX27" s="128" t="s">
        <v>635</v>
      </c>
      <c r="IY27" s="124" t="s">
        <v>709</v>
      </c>
      <c r="IZ27" s="229">
        <v>0</v>
      </c>
      <c r="JA27" s="229">
        <v>1</v>
      </c>
      <c r="JB27" s="123" t="s">
        <v>709</v>
      </c>
      <c r="JC27" s="155">
        <v>0</v>
      </c>
      <c r="JD27" s="155">
        <v>1</v>
      </c>
      <c r="JE27" s="144" t="s">
        <v>635</v>
      </c>
      <c r="JF27" s="144" t="s">
        <v>635</v>
      </c>
      <c r="JG27" s="144" t="s">
        <v>635</v>
      </c>
      <c r="JH27" s="141" t="s">
        <v>635</v>
      </c>
      <c r="JI27" s="141" t="s">
        <v>635</v>
      </c>
      <c r="JJ27" s="141" t="s">
        <v>635</v>
      </c>
      <c r="JK27" s="144" t="s">
        <v>635</v>
      </c>
      <c r="JL27" s="144" t="s">
        <v>635</v>
      </c>
      <c r="JM27" s="144" t="s">
        <v>635</v>
      </c>
      <c r="JN27" s="135" t="s">
        <v>635</v>
      </c>
      <c r="JO27" s="135" t="s">
        <v>635</v>
      </c>
      <c r="JP27" s="135" t="s">
        <v>635</v>
      </c>
      <c r="JQ27" s="144" t="s">
        <v>635</v>
      </c>
      <c r="JR27" s="144" t="s">
        <v>635</v>
      </c>
      <c r="JS27" s="208" t="s">
        <v>635</v>
      </c>
      <c r="JT27" s="208" t="s">
        <v>635</v>
      </c>
      <c r="JU27" s="145" t="s">
        <v>635</v>
      </c>
      <c r="JV27" s="145" t="s">
        <v>635</v>
      </c>
      <c r="JW27" s="209" t="s">
        <v>635</v>
      </c>
      <c r="JX27" s="209" t="s">
        <v>635</v>
      </c>
      <c r="JY27" s="141" t="s">
        <v>635</v>
      </c>
      <c r="JZ27" s="141" t="s">
        <v>635</v>
      </c>
      <c r="KA27" s="141" t="s">
        <v>635</v>
      </c>
      <c r="KB27" s="141" t="s">
        <v>635</v>
      </c>
      <c r="KC27" s="128" t="s">
        <v>635</v>
      </c>
      <c r="KD27" s="128" t="s">
        <v>635</v>
      </c>
      <c r="KE27" s="128" t="s">
        <v>635</v>
      </c>
      <c r="KF27" s="128" t="s">
        <v>635</v>
      </c>
      <c r="KG27" s="146" t="s">
        <v>635</v>
      </c>
      <c r="KH27" s="146" t="s">
        <v>635</v>
      </c>
      <c r="KI27" s="146" t="s">
        <v>635</v>
      </c>
      <c r="KJ27" s="146" t="s">
        <v>635</v>
      </c>
      <c r="KK27" s="147" t="s">
        <v>635</v>
      </c>
      <c r="KL27" s="147" t="s">
        <v>635</v>
      </c>
      <c r="KM27" s="147" t="s">
        <v>635</v>
      </c>
      <c r="KN27" s="147" t="s">
        <v>635</v>
      </c>
      <c r="KO27" s="148" t="s">
        <v>635</v>
      </c>
      <c r="KP27" s="148" t="s">
        <v>635</v>
      </c>
      <c r="KQ27" s="148" t="s">
        <v>635</v>
      </c>
      <c r="KR27" s="148" t="s">
        <v>635</v>
      </c>
      <c r="KS27" s="149" t="s">
        <v>635</v>
      </c>
      <c r="KT27" s="149" t="s">
        <v>635</v>
      </c>
      <c r="KU27" s="149" t="s">
        <v>635</v>
      </c>
      <c r="KV27" s="149" t="s">
        <v>635</v>
      </c>
      <c r="KW27" s="105" t="s">
        <v>965</v>
      </c>
      <c r="KX27" s="106" t="s">
        <v>635</v>
      </c>
      <c r="KY27" s="106" t="s">
        <v>635</v>
      </c>
      <c r="KZ27" s="141" t="s">
        <v>635</v>
      </c>
      <c r="LA27" s="141" t="s">
        <v>635</v>
      </c>
      <c r="LB27" s="141" t="s">
        <v>635</v>
      </c>
      <c r="LC27" s="150">
        <v>1</v>
      </c>
      <c r="LD27" s="141" t="s">
        <v>635</v>
      </c>
      <c r="LE27" s="141" t="s">
        <v>635</v>
      </c>
      <c r="LF27" s="141" t="s">
        <v>635</v>
      </c>
      <c r="LG27" s="141" t="s">
        <v>635</v>
      </c>
      <c r="LH27" s="151">
        <f t="shared" si="0"/>
        <v>1</v>
      </c>
      <c r="LI27" s="152">
        <v>0</v>
      </c>
      <c r="LJ27" s="152">
        <v>0</v>
      </c>
      <c r="LK27" s="152">
        <v>0</v>
      </c>
      <c r="LL27" s="152">
        <v>1</v>
      </c>
      <c r="LM27" s="152">
        <v>0</v>
      </c>
      <c r="LN27" s="152">
        <v>0</v>
      </c>
      <c r="LO27" s="152">
        <v>0</v>
      </c>
      <c r="LP27" s="152">
        <v>0</v>
      </c>
      <c r="LQ27" s="153">
        <f t="shared" si="1"/>
        <v>1</v>
      </c>
      <c r="LR27" s="142" t="s">
        <v>635</v>
      </c>
      <c r="LS27" s="142" t="s">
        <v>635</v>
      </c>
      <c r="LT27" s="142" t="s">
        <v>635</v>
      </c>
      <c r="LU27" s="142" t="s">
        <v>635</v>
      </c>
      <c r="LV27" s="142" t="s">
        <v>635</v>
      </c>
      <c r="LW27" s="142" t="s">
        <v>635</v>
      </c>
      <c r="LX27" s="142" t="s">
        <v>635</v>
      </c>
      <c r="LY27" s="142" t="s">
        <v>635</v>
      </c>
      <c r="LZ27" s="142" t="s">
        <v>635</v>
      </c>
      <c r="MA27" s="45">
        <v>0</v>
      </c>
      <c r="MB27" s="45">
        <v>0</v>
      </c>
      <c r="MC27" s="45">
        <v>0</v>
      </c>
      <c r="MD27" s="45">
        <v>0</v>
      </c>
      <c r="ME27" s="45">
        <v>0</v>
      </c>
      <c r="MF27" s="45">
        <v>0</v>
      </c>
      <c r="MG27" s="45">
        <v>0</v>
      </c>
      <c r="MH27" s="45">
        <v>0</v>
      </c>
      <c r="MI27" s="45">
        <v>0</v>
      </c>
      <c r="MJ27" s="155" t="s">
        <v>635</v>
      </c>
      <c r="MK27" s="155" t="s">
        <v>635</v>
      </c>
      <c r="ML27" s="155" t="s">
        <v>635</v>
      </c>
      <c r="MM27" s="155" t="s">
        <v>635</v>
      </c>
      <c r="MN27" s="155" t="s">
        <v>635</v>
      </c>
      <c r="MO27" s="155" t="s">
        <v>635</v>
      </c>
      <c r="MP27" s="155" t="s">
        <v>635</v>
      </c>
      <c r="MQ27" s="155" t="s">
        <v>635</v>
      </c>
      <c r="MR27" s="156" t="s">
        <v>635</v>
      </c>
      <c r="MS27" s="157" t="s">
        <v>635</v>
      </c>
      <c r="MT27" s="157" t="s">
        <v>635</v>
      </c>
      <c r="MU27" s="157" t="s">
        <v>635</v>
      </c>
      <c r="MV27" s="157" t="s">
        <v>635</v>
      </c>
      <c r="MW27" s="157" t="s">
        <v>635</v>
      </c>
      <c r="MX27" s="157" t="s">
        <v>635</v>
      </c>
      <c r="MY27" s="157" t="s">
        <v>635</v>
      </c>
      <c r="MZ27" s="157" t="s">
        <v>635</v>
      </c>
      <c r="NA27" s="157" t="s">
        <v>635</v>
      </c>
      <c r="NB27" s="158">
        <v>0</v>
      </c>
      <c r="NC27" s="158">
        <v>0</v>
      </c>
      <c r="ND27" s="158">
        <v>0</v>
      </c>
      <c r="NE27" s="158">
        <v>0</v>
      </c>
      <c r="NF27" s="158">
        <v>0</v>
      </c>
      <c r="NG27" s="158">
        <v>0</v>
      </c>
      <c r="NH27" s="158">
        <v>0</v>
      </c>
      <c r="NI27" s="158">
        <v>0</v>
      </c>
      <c r="NJ27" s="159">
        <v>0</v>
      </c>
      <c r="NK27" s="160" t="s">
        <v>635</v>
      </c>
      <c r="NL27" s="160" t="s">
        <v>635</v>
      </c>
      <c r="NM27" s="160" t="s">
        <v>635</v>
      </c>
      <c r="NN27" s="160" t="s">
        <v>635</v>
      </c>
      <c r="NO27" s="160" t="s">
        <v>635</v>
      </c>
      <c r="NP27" s="160" t="s">
        <v>635</v>
      </c>
      <c r="NQ27" s="160" t="s">
        <v>635</v>
      </c>
      <c r="NR27" s="160" t="s">
        <v>635</v>
      </c>
      <c r="NS27" s="161" t="s">
        <v>635</v>
      </c>
      <c r="NT27" s="162" t="s">
        <v>635</v>
      </c>
      <c r="NU27" s="162" t="s">
        <v>635</v>
      </c>
      <c r="NV27" s="162" t="s">
        <v>635</v>
      </c>
      <c r="NW27" s="162" t="s">
        <v>635</v>
      </c>
      <c r="NX27" s="162" t="s">
        <v>635</v>
      </c>
      <c r="NY27" s="162" t="s">
        <v>635</v>
      </c>
      <c r="NZ27" s="162" t="s">
        <v>635</v>
      </c>
      <c r="OA27" s="162" t="s">
        <v>635</v>
      </c>
      <c r="OB27" s="163" t="s">
        <v>635</v>
      </c>
      <c r="OC27" s="142" t="s">
        <v>635</v>
      </c>
      <c r="OD27" s="142" t="s">
        <v>635</v>
      </c>
      <c r="OE27" s="142" t="s">
        <v>635</v>
      </c>
      <c r="OF27" s="142" t="s">
        <v>635</v>
      </c>
      <c r="OG27" s="142" t="s">
        <v>635</v>
      </c>
      <c r="OH27" s="142" t="s">
        <v>635</v>
      </c>
      <c r="OI27" s="142" t="s">
        <v>635</v>
      </c>
      <c r="OJ27" s="142" t="s">
        <v>635</v>
      </c>
      <c r="OK27" s="142" t="s">
        <v>635</v>
      </c>
      <c r="OL27" s="45" t="s">
        <v>635</v>
      </c>
      <c r="OM27" s="45" t="s">
        <v>635</v>
      </c>
      <c r="ON27" s="45" t="s">
        <v>635</v>
      </c>
      <c r="OO27" s="45" t="s">
        <v>635</v>
      </c>
      <c r="OP27" s="45" t="s">
        <v>635</v>
      </c>
      <c r="OQ27" s="45" t="s">
        <v>635</v>
      </c>
      <c r="OR27" s="45" t="s">
        <v>635</v>
      </c>
      <c r="OS27" s="45" t="s">
        <v>635</v>
      </c>
      <c r="OT27" s="44" t="s">
        <v>635</v>
      </c>
      <c r="OU27" s="158">
        <v>0</v>
      </c>
      <c r="OV27" s="158">
        <v>0</v>
      </c>
      <c r="OW27" s="158">
        <v>0</v>
      </c>
      <c r="OX27" s="158">
        <v>0</v>
      </c>
      <c r="OY27" s="158">
        <v>0</v>
      </c>
      <c r="OZ27" s="158">
        <v>0</v>
      </c>
      <c r="PA27" s="158">
        <v>0</v>
      </c>
      <c r="PB27" s="158">
        <v>0</v>
      </c>
      <c r="PC27" s="159">
        <v>0</v>
      </c>
      <c r="PD27" s="152" t="s">
        <v>635</v>
      </c>
      <c r="PE27" s="152" t="s">
        <v>635</v>
      </c>
      <c r="PF27" s="152" t="s">
        <v>635</v>
      </c>
      <c r="PG27" s="152" t="s">
        <v>635</v>
      </c>
      <c r="PH27" s="152" t="s">
        <v>635</v>
      </c>
      <c r="PI27" s="152" t="s">
        <v>635</v>
      </c>
      <c r="PJ27" s="152" t="s">
        <v>635</v>
      </c>
      <c r="PK27" s="152" t="s">
        <v>635</v>
      </c>
      <c r="PL27" s="164" t="s">
        <v>635</v>
      </c>
      <c r="PM27" s="158" t="s">
        <v>635</v>
      </c>
      <c r="PN27" s="158" t="s">
        <v>635</v>
      </c>
      <c r="PO27" s="158" t="s">
        <v>635</v>
      </c>
      <c r="PP27" s="158" t="s">
        <v>635</v>
      </c>
      <c r="PQ27" s="158" t="s">
        <v>635</v>
      </c>
      <c r="PR27" s="158" t="s">
        <v>635</v>
      </c>
      <c r="PS27" s="158" t="s">
        <v>635</v>
      </c>
      <c r="PT27" s="158" t="s">
        <v>635</v>
      </c>
      <c r="PU27" s="159" t="s">
        <v>635</v>
      </c>
      <c r="PV27" s="157">
        <v>0</v>
      </c>
      <c r="PW27" s="157">
        <v>0</v>
      </c>
      <c r="PX27" s="157">
        <v>0</v>
      </c>
      <c r="PY27" s="157">
        <v>0</v>
      </c>
      <c r="PZ27" s="157">
        <v>0</v>
      </c>
      <c r="QA27" s="157">
        <v>0</v>
      </c>
      <c r="QB27" s="157">
        <v>0</v>
      </c>
      <c r="QC27" s="157">
        <v>0</v>
      </c>
      <c r="QD27" s="165">
        <v>0</v>
      </c>
      <c r="QE27" s="166" t="s">
        <v>635</v>
      </c>
      <c r="QF27" s="166" t="s">
        <v>635</v>
      </c>
      <c r="QG27" s="166" t="s">
        <v>635</v>
      </c>
      <c r="QH27" s="166" t="s">
        <v>635</v>
      </c>
      <c r="QI27" s="166" t="s">
        <v>635</v>
      </c>
      <c r="QJ27" s="166" t="s">
        <v>635</v>
      </c>
      <c r="QK27" s="166" t="s">
        <v>635</v>
      </c>
      <c r="QL27" s="166" t="s">
        <v>635</v>
      </c>
      <c r="QM27" s="167" t="s">
        <v>635</v>
      </c>
      <c r="QN27" s="120" t="s">
        <v>635</v>
      </c>
      <c r="QO27" s="120" t="s">
        <v>635</v>
      </c>
      <c r="QP27" s="120" t="s">
        <v>635</v>
      </c>
      <c r="QQ27" s="120" t="s">
        <v>635</v>
      </c>
      <c r="QR27" s="120" t="s">
        <v>635</v>
      </c>
      <c r="QS27" s="120" t="s">
        <v>635</v>
      </c>
      <c r="QT27" s="120" t="s">
        <v>635</v>
      </c>
      <c r="QU27" s="120" t="s">
        <v>635</v>
      </c>
      <c r="QV27" s="168" t="s">
        <v>635</v>
      </c>
      <c r="QW27" s="169" t="s">
        <v>635</v>
      </c>
      <c r="QX27" s="169" t="s">
        <v>635</v>
      </c>
      <c r="QY27" s="169" t="s">
        <v>635</v>
      </c>
      <c r="QZ27" s="169" t="s">
        <v>635</v>
      </c>
      <c r="RA27" s="169" t="s">
        <v>635</v>
      </c>
      <c r="RB27" s="169" t="s">
        <v>635</v>
      </c>
      <c r="RC27" s="169" t="s">
        <v>635</v>
      </c>
      <c r="RD27" s="169" t="s">
        <v>635</v>
      </c>
      <c r="RE27" s="170" t="s">
        <v>635</v>
      </c>
      <c r="RF27" s="136" t="s">
        <v>854</v>
      </c>
      <c r="RG27" s="136" t="s">
        <v>743</v>
      </c>
      <c r="RH27" s="137" t="s">
        <v>635</v>
      </c>
      <c r="RI27" s="137" t="s">
        <v>635</v>
      </c>
      <c r="RJ27" s="137" t="s">
        <v>635</v>
      </c>
      <c r="RK27" s="137" t="s">
        <v>635</v>
      </c>
      <c r="RL27" s="105" t="s">
        <v>965</v>
      </c>
      <c r="RM27" s="106" t="s">
        <v>635</v>
      </c>
      <c r="RN27" s="106" t="s">
        <v>635</v>
      </c>
      <c r="RO27" s="135" t="s">
        <v>635</v>
      </c>
      <c r="RP27" s="135" t="s">
        <v>635</v>
      </c>
      <c r="RQ27" s="135" t="s">
        <v>635</v>
      </c>
      <c r="RR27" s="135" t="s">
        <v>635</v>
      </c>
      <c r="RS27" s="135" t="s">
        <v>635</v>
      </c>
      <c r="RT27" s="135" t="s">
        <v>635</v>
      </c>
      <c r="RU27" s="135" t="s">
        <v>635</v>
      </c>
      <c r="RV27" s="135" t="s">
        <v>635</v>
      </c>
      <c r="RW27" s="230" t="s">
        <v>635</v>
      </c>
      <c r="RX27" s="158">
        <v>0</v>
      </c>
      <c r="RY27" s="158">
        <v>0</v>
      </c>
      <c r="RZ27" s="158">
        <v>0</v>
      </c>
      <c r="SA27" s="158">
        <v>1</v>
      </c>
      <c r="SB27" s="158">
        <v>0</v>
      </c>
      <c r="SC27" s="158">
        <v>0</v>
      </c>
      <c r="SD27" s="158">
        <v>0</v>
      </c>
      <c r="SE27" s="158">
        <v>0</v>
      </c>
      <c r="SF27" s="159">
        <f>SUM(RX27:SE27)</f>
        <v>1</v>
      </c>
      <c r="SG27" s="132" t="s">
        <v>635</v>
      </c>
      <c r="SH27" s="132" t="s">
        <v>635</v>
      </c>
      <c r="SI27" s="132" t="s">
        <v>635</v>
      </c>
      <c r="SJ27" s="132" t="s">
        <v>635</v>
      </c>
      <c r="SK27" s="132" t="s">
        <v>635</v>
      </c>
      <c r="SL27" s="132" t="s">
        <v>635</v>
      </c>
      <c r="SM27" s="132" t="s">
        <v>635</v>
      </c>
      <c r="SN27" s="132" t="s">
        <v>635</v>
      </c>
      <c r="SO27" s="173" t="s">
        <v>635</v>
      </c>
      <c r="SP27" s="102" t="s">
        <v>635</v>
      </c>
      <c r="SQ27" s="102" t="s">
        <v>635</v>
      </c>
      <c r="SR27" s="102" t="s">
        <v>635</v>
      </c>
      <c r="SS27" s="102" t="s">
        <v>635</v>
      </c>
      <c r="ST27" s="102" t="s">
        <v>635</v>
      </c>
      <c r="SU27" s="102" t="s">
        <v>635</v>
      </c>
      <c r="SV27" s="102" t="s">
        <v>635</v>
      </c>
      <c r="SW27" s="102" t="s">
        <v>635</v>
      </c>
      <c r="SX27" s="174" t="s">
        <v>635</v>
      </c>
      <c r="SY27" s="125" t="s">
        <v>635</v>
      </c>
      <c r="SZ27" s="125" t="s">
        <v>635</v>
      </c>
      <c r="TA27" s="125" t="s">
        <v>635</v>
      </c>
      <c r="TB27" s="125" t="s">
        <v>635</v>
      </c>
      <c r="TC27" s="125" t="s">
        <v>635</v>
      </c>
      <c r="TD27" s="125" t="s">
        <v>635</v>
      </c>
      <c r="TE27" s="125" t="s">
        <v>635</v>
      </c>
      <c r="TF27" s="125" t="s">
        <v>635</v>
      </c>
      <c r="TG27" s="175" t="s">
        <v>635</v>
      </c>
      <c r="TH27" s="149" t="s">
        <v>635</v>
      </c>
      <c r="TI27" s="149" t="s">
        <v>635</v>
      </c>
      <c r="TJ27" s="149" t="s">
        <v>635</v>
      </c>
      <c r="TK27" s="149" t="s">
        <v>635</v>
      </c>
      <c r="TL27" s="149" t="s">
        <v>635</v>
      </c>
      <c r="TM27" s="149" t="s">
        <v>635</v>
      </c>
      <c r="TN27" s="149" t="s">
        <v>635</v>
      </c>
      <c r="TO27" s="149" t="s">
        <v>635</v>
      </c>
      <c r="TP27" s="176" t="s">
        <v>635</v>
      </c>
      <c r="TQ27" s="210">
        <v>0</v>
      </c>
      <c r="TR27" s="210">
        <v>0</v>
      </c>
      <c r="TS27" s="210">
        <v>0</v>
      </c>
      <c r="TT27" s="210">
        <v>1</v>
      </c>
      <c r="TU27" s="210">
        <v>0</v>
      </c>
      <c r="TV27" s="210">
        <v>0</v>
      </c>
      <c r="TW27" s="210">
        <v>0</v>
      </c>
      <c r="TX27" s="210">
        <v>0</v>
      </c>
      <c r="TY27" s="211">
        <f>SUBTOTAL(9,TQ27:TX27)</f>
        <v>1</v>
      </c>
      <c r="TZ27" s="179" t="s">
        <v>635</v>
      </c>
      <c r="UA27" s="179" t="s">
        <v>635</v>
      </c>
      <c r="UB27" s="179" t="s">
        <v>635</v>
      </c>
      <c r="UC27" s="179" t="s">
        <v>635</v>
      </c>
      <c r="UD27" s="179" t="s">
        <v>635</v>
      </c>
      <c r="UE27" s="179" t="s">
        <v>635</v>
      </c>
      <c r="UF27" s="179" t="s">
        <v>635</v>
      </c>
      <c r="UG27" s="179" t="s">
        <v>635</v>
      </c>
      <c r="UH27" s="180" t="s">
        <v>635</v>
      </c>
      <c r="UI27" s="135" t="s">
        <v>635</v>
      </c>
      <c r="UJ27" s="135" t="s">
        <v>635</v>
      </c>
      <c r="UK27" s="135" t="s">
        <v>635</v>
      </c>
      <c r="UL27" s="135" t="s">
        <v>635</v>
      </c>
      <c r="UM27" s="135" t="s">
        <v>635</v>
      </c>
      <c r="UN27" s="135" t="s">
        <v>635</v>
      </c>
      <c r="UO27" s="135" t="s">
        <v>635</v>
      </c>
      <c r="UP27" s="135" t="s">
        <v>635</v>
      </c>
      <c r="UQ27" s="230" t="s">
        <v>635</v>
      </c>
      <c r="UR27" s="45">
        <v>0</v>
      </c>
      <c r="US27" s="45">
        <v>0</v>
      </c>
      <c r="UT27" s="45">
        <v>0</v>
      </c>
      <c r="UU27" s="45">
        <v>1</v>
      </c>
      <c r="UV27" s="45">
        <v>0</v>
      </c>
      <c r="UW27" s="45">
        <v>0</v>
      </c>
      <c r="UX27" s="45">
        <v>0</v>
      </c>
      <c r="UY27" s="45">
        <v>0</v>
      </c>
      <c r="UZ27" s="231">
        <f>SUBTOTAL(9,UR27:UY27)</f>
        <v>1</v>
      </c>
      <c r="VA27" s="169" t="s">
        <v>635</v>
      </c>
      <c r="VB27" s="169" t="s">
        <v>635</v>
      </c>
      <c r="VC27" s="169" t="s">
        <v>635</v>
      </c>
      <c r="VD27" s="169" t="s">
        <v>635</v>
      </c>
      <c r="VE27" s="169" t="s">
        <v>635</v>
      </c>
      <c r="VF27" s="169" t="s">
        <v>635</v>
      </c>
      <c r="VG27" s="169" t="s">
        <v>635</v>
      </c>
      <c r="VH27" s="169" t="s">
        <v>635</v>
      </c>
      <c r="VI27" s="183" t="s">
        <v>635</v>
      </c>
      <c r="VJ27" s="177" t="s">
        <v>635</v>
      </c>
      <c r="VK27" s="177" t="s">
        <v>635</v>
      </c>
      <c r="VL27" s="177" t="s">
        <v>635</v>
      </c>
      <c r="VM27" s="177" t="s">
        <v>635</v>
      </c>
      <c r="VN27" s="177" t="s">
        <v>635</v>
      </c>
      <c r="VO27" s="177" t="s">
        <v>635</v>
      </c>
      <c r="VP27" s="177" t="s">
        <v>635</v>
      </c>
      <c r="VQ27" s="177" t="s">
        <v>635</v>
      </c>
      <c r="VR27" s="178" t="s">
        <v>635</v>
      </c>
      <c r="VS27" s="184" t="s">
        <v>635</v>
      </c>
      <c r="VT27" s="184" t="s">
        <v>635</v>
      </c>
      <c r="VU27" s="184" t="s">
        <v>635</v>
      </c>
      <c r="VV27" s="184" t="s">
        <v>635</v>
      </c>
      <c r="VW27" s="184" t="s">
        <v>635</v>
      </c>
      <c r="VX27" s="184" t="s">
        <v>635</v>
      </c>
      <c r="VY27" s="184" t="s">
        <v>635</v>
      </c>
      <c r="VZ27" s="184" t="s">
        <v>635</v>
      </c>
      <c r="WA27" s="185" t="s">
        <v>635</v>
      </c>
      <c r="WB27" s="186" t="s">
        <v>635</v>
      </c>
      <c r="WC27" s="186" t="s">
        <v>635</v>
      </c>
      <c r="WD27" s="186" t="s">
        <v>635</v>
      </c>
      <c r="WE27" s="186" t="s">
        <v>635</v>
      </c>
      <c r="WF27" s="186" t="s">
        <v>635</v>
      </c>
      <c r="WG27" s="186" t="s">
        <v>635</v>
      </c>
      <c r="WH27" s="186" t="s">
        <v>635</v>
      </c>
      <c r="WI27" s="186" t="s">
        <v>635</v>
      </c>
      <c r="WJ27" s="187" t="s">
        <v>635</v>
      </c>
      <c r="WK27" s="212">
        <v>0</v>
      </c>
      <c r="WL27" s="212">
        <v>0</v>
      </c>
      <c r="WM27" s="212">
        <v>0</v>
      </c>
      <c r="WN27" s="212">
        <v>1</v>
      </c>
      <c r="WO27" s="212">
        <v>0</v>
      </c>
      <c r="WP27" s="212">
        <v>0</v>
      </c>
      <c r="WQ27" s="212">
        <v>0</v>
      </c>
      <c r="WR27" s="212">
        <v>0</v>
      </c>
      <c r="WS27" s="188">
        <f>SUBTOTAL(9,WK27:WR27)</f>
        <v>1</v>
      </c>
      <c r="WT27" s="133" t="s">
        <v>635</v>
      </c>
      <c r="WU27" s="133" t="s">
        <v>635</v>
      </c>
      <c r="WV27" s="133" t="s">
        <v>635</v>
      </c>
      <c r="WW27" s="133" t="s">
        <v>635</v>
      </c>
      <c r="WX27" s="133" t="s">
        <v>635</v>
      </c>
      <c r="WY27" s="133" t="s">
        <v>635</v>
      </c>
      <c r="WZ27" s="133" t="s">
        <v>635</v>
      </c>
      <c r="XA27" s="133" t="s">
        <v>635</v>
      </c>
      <c r="XB27" s="189" t="s">
        <v>635</v>
      </c>
      <c r="XC27" s="105" t="s">
        <v>665</v>
      </c>
      <c r="XD27" s="105" t="s">
        <v>666</v>
      </c>
      <c r="XE27" s="105" t="s">
        <v>749</v>
      </c>
      <c r="XF27" s="111" t="s">
        <v>635</v>
      </c>
      <c r="XG27" s="190" t="s">
        <v>672</v>
      </c>
      <c r="XH27" s="190" t="s">
        <v>673</v>
      </c>
      <c r="XI27" s="190" t="s">
        <v>635</v>
      </c>
      <c r="XJ27" s="190" t="s">
        <v>635</v>
      </c>
      <c r="XK27" s="190" t="s">
        <v>635</v>
      </c>
      <c r="XL27" s="190" t="s">
        <v>635</v>
      </c>
      <c r="XM27" s="191" t="s">
        <v>667</v>
      </c>
      <c r="XN27" s="191" t="s">
        <v>668</v>
      </c>
      <c r="XO27" s="191" t="s">
        <v>635</v>
      </c>
      <c r="XP27" s="191" t="s">
        <v>635</v>
      </c>
      <c r="XQ27" s="191" t="s">
        <v>635</v>
      </c>
      <c r="XR27" s="191" t="s">
        <v>635</v>
      </c>
      <c r="XS27" s="191" t="s">
        <v>635</v>
      </c>
      <c r="XT27" s="191" t="s">
        <v>635</v>
      </c>
      <c r="XU27" s="192" t="s">
        <v>635</v>
      </c>
      <c r="XV27" s="192" t="s">
        <v>635</v>
      </c>
      <c r="XW27" s="192" t="s">
        <v>635</v>
      </c>
      <c r="XX27" s="192" t="s">
        <v>635</v>
      </c>
      <c r="XY27" s="192" t="s">
        <v>635</v>
      </c>
      <c r="XZ27" s="192" t="s">
        <v>635</v>
      </c>
      <c r="YA27" s="144" t="s">
        <v>667</v>
      </c>
      <c r="YB27" s="144" t="s">
        <v>635</v>
      </c>
      <c r="YC27" s="144" t="s">
        <v>635</v>
      </c>
      <c r="YD27" s="144" t="s">
        <v>635</v>
      </c>
      <c r="YE27" s="144" t="s">
        <v>635</v>
      </c>
      <c r="YF27" s="144" t="s">
        <v>635</v>
      </c>
      <c r="YG27" s="144" t="s">
        <v>635</v>
      </c>
      <c r="YH27" s="111" t="s">
        <v>635</v>
      </c>
      <c r="YI27" s="111" t="s">
        <v>635</v>
      </c>
      <c r="YJ27" s="111" t="s">
        <v>635</v>
      </c>
      <c r="YK27" s="190" t="s">
        <v>635</v>
      </c>
      <c r="YL27" s="190" t="s">
        <v>635</v>
      </c>
      <c r="YM27" s="190" t="s">
        <v>635</v>
      </c>
      <c r="YN27" s="190" t="s">
        <v>635</v>
      </c>
      <c r="YO27" s="190" t="s">
        <v>635</v>
      </c>
      <c r="YP27" s="130" t="s">
        <v>635</v>
      </c>
      <c r="YQ27" s="130" t="s">
        <v>635</v>
      </c>
      <c r="YR27" s="130" t="s">
        <v>635</v>
      </c>
      <c r="YS27" s="130" t="s">
        <v>635</v>
      </c>
      <c r="YT27" s="130" t="s">
        <v>635</v>
      </c>
      <c r="YU27" s="130" t="s">
        <v>635</v>
      </c>
      <c r="YV27" s="112" t="s">
        <v>635</v>
      </c>
      <c r="YW27" s="112" t="s">
        <v>635</v>
      </c>
      <c r="YX27" s="112" t="s">
        <v>635</v>
      </c>
      <c r="YY27" s="112" t="s">
        <v>635</v>
      </c>
      <c r="YZ27" s="105" t="s">
        <v>674</v>
      </c>
      <c r="ZA27" s="105" t="s">
        <v>635</v>
      </c>
      <c r="ZB27" s="126" t="s">
        <v>635</v>
      </c>
      <c r="ZC27" s="126" t="s">
        <v>635</v>
      </c>
      <c r="ZD27" s="126" t="s">
        <v>635</v>
      </c>
      <c r="ZE27" s="126" t="s">
        <v>635</v>
      </c>
      <c r="ZF27" s="126" t="s">
        <v>635</v>
      </c>
      <c r="ZG27" s="125" t="s">
        <v>635</v>
      </c>
      <c r="ZH27" s="125" t="s">
        <v>635</v>
      </c>
      <c r="ZI27" s="125" t="s">
        <v>635</v>
      </c>
      <c r="ZJ27" s="125" t="s">
        <v>635</v>
      </c>
      <c r="ZK27" s="125" t="s">
        <v>635</v>
      </c>
      <c r="ZL27" s="125" t="s">
        <v>635</v>
      </c>
      <c r="ZM27" s="125" t="s">
        <v>635</v>
      </c>
      <c r="ZN27" s="125" t="s">
        <v>635</v>
      </c>
      <c r="ZO27" s="147" t="s">
        <v>635</v>
      </c>
      <c r="ZP27" s="147" t="s">
        <v>635</v>
      </c>
      <c r="ZQ27" s="147" t="s">
        <v>635</v>
      </c>
      <c r="ZR27" s="147" t="s">
        <v>635</v>
      </c>
      <c r="ZS27" s="147" t="s">
        <v>635</v>
      </c>
      <c r="ZT27" s="184" t="s">
        <v>635</v>
      </c>
      <c r="ZU27" s="184">
        <v>3</v>
      </c>
      <c r="ZV27" s="184">
        <v>1</v>
      </c>
      <c r="ZW27" s="184" t="s">
        <v>635</v>
      </c>
      <c r="ZX27" s="131">
        <v>2</v>
      </c>
      <c r="ZY27" s="131" t="s">
        <v>635</v>
      </c>
      <c r="ZZ27" s="131" t="s">
        <v>635</v>
      </c>
      <c r="AAA27" s="131" t="s">
        <v>635</v>
      </c>
      <c r="AAB27" s="132" t="s">
        <v>635</v>
      </c>
      <c r="AAC27" s="132" t="s">
        <v>635</v>
      </c>
      <c r="AAD27" s="132" t="s">
        <v>635</v>
      </c>
      <c r="AAE27" s="193" t="s">
        <v>635</v>
      </c>
      <c r="AAF27" s="102" t="s">
        <v>635</v>
      </c>
      <c r="AAG27" s="102" t="s">
        <v>635</v>
      </c>
      <c r="AAH27" s="102" t="s">
        <v>635</v>
      </c>
      <c r="AAI27" s="102" t="s">
        <v>635</v>
      </c>
      <c r="AAJ27" s="125" t="s">
        <v>635</v>
      </c>
      <c r="AAK27" s="125" t="s">
        <v>635</v>
      </c>
      <c r="AAL27" s="125" t="s">
        <v>635</v>
      </c>
      <c r="AAM27" s="125" t="s">
        <v>635</v>
      </c>
      <c r="AAN27" s="131" t="s">
        <v>635</v>
      </c>
      <c r="AAO27" s="131">
        <v>8</v>
      </c>
      <c r="AAP27" s="131" t="s">
        <v>635</v>
      </c>
      <c r="AAQ27" s="131" t="s">
        <v>635</v>
      </c>
      <c r="AAR27" s="149" t="s">
        <v>635</v>
      </c>
      <c r="AAS27" s="149">
        <v>2</v>
      </c>
      <c r="AAT27" s="149" t="s">
        <v>635</v>
      </c>
      <c r="AAU27" s="149" t="s">
        <v>635</v>
      </c>
      <c r="AAV27" s="184" t="s">
        <v>635</v>
      </c>
      <c r="AAW27" s="184" t="s">
        <v>635</v>
      </c>
      <c r="AAX27" s="184" t="s">
        <v>635</v>
      </c>
      <c r="AAY27" s="184" t="s">
        <v>635</v>
      </c>
      <c r="AAZ27" s="103" t="s">
        <v>626</v>
      </c>
      <c r="ABA27" s="100" t="s">
        <v>635</v>
      </c>
      <c r="ABB27" s="100" t="s">
        <v>635</v>
      </c>
      <c r="ABC27" s="100" t="s">
        <v>635</v>
      </c>
      <c r="ABD27" s="100" t="s">
        <v>635</v>
      </c>
      <c r="ABE27" s="100" t="s">
        <v>635</v>
      </c>
      <c r="ABF27" s="103" t="s">
        <v>635</v>
      </c>
      <c r="ABG27" s="194" t="s">
        <v>635</v>
      </c>
      <c r="ABH27" s="195" t="s">
        <v>635</v>
      </c>
      <c r="ABI27" s="177" t="s">
        <v>635</v>
      </c>
      <c r="ABJ27" s="177" t="s">
        <v>635</v>
      </c>
      <c r="ABK27" s="177" t="s">
        <v>635</v>
      </c>
      <c r="ABL27" s="177" t="s">
        <v>635</v>
      </c>
      <c r="ABM27" s="177" t="s">
        <v>635</v>
      </c>
      <c r="ABN27" s="177" t="s">
        <v>635</v>
      </c>
      <c r="ABO27" s="195" t="s">
        <v>635</v>
      </c>
      <c r="ABP27" s="112" t="s">
        <v>635</v>
      </c>
      <c r="ABQ27" s="112" t="s">
        <v>635</v>
      </c>
      <c r="ABR27" s="112" t="s">
        <v>635</v>
      </c>
      <c r="ABS27" s="103" t="s">
        <v>632</v>
      </c>
      <c r="ABT27" s="103" t="s">
        <v>626</v>
      </c>
      <c r="ABU27" s="196" t="s">
        <v>635</v>
      </c>
      <c r="ABV27" s="196" t="s">
        <v>635</v>
      </c>
      <c r="ABW27" s="196" t="s">
        <v>635</v>
      </c>
      <c r="ABX27" s="196" t="s">
        <v>635</v>
      </c>
      <c r="ABY27" s="196" t="s">
        <v>635</v>
      </c>
      <c r="ABZ27" s="196" t="s">
        <v>635</v>
      </c>
      <c r="ACA27" s="196" t="s">
        <v>635</v>
      </c>
      <c r="ACB27" s="97" t="s">
        <v>626</v>
      </c>
      <c r="ACC27" s="97" t="s">
        <v>626</v>
      </c>
      <c r="ACD27" s="112" t="s">
        <v>966</v>
      </c>
      <c r="ACE27" s="112" t="s">
        <v>635</v>
      </c>
      <c r="ACF27" s="112" t="s">
        <v>635</v>
      </c>
      <c r="ACG27" s="112" t="s">
        <v>635</v>
      </c>
      <c r="ACH27" s="97" t="s">
        <v>967</v>
      </c>
      <c r="ACI27" s="97" t="s">
        <v>968</v>
      </c>
      <c r="ACJ27" s="97"/>
    </row>
    <row r="28" spans="1:764" ht="15" customHeight="1">
      <c r="A28">
        <v>14</v>
      </c>
      <c r="B28" s="97" t="s">
        <v>969</v>
      </c>
      <c r="C28" s="97" t="s">
        <v>970</v>
      </c>
      <c r="D28" s="97" t="s">
        <v>618</v>
      </c>
      <c r="E28" s="97" t="s">
        <v>971</v>
      </c>
      <c r="F28" s="98" t="s">
        <v>972</v>
      </c>
      <c r="G28" s="98" t="s">
        <v>973</v>
      </c>
      <c r="H28" s="99">
        <v>35.446976999999997</v>
      </c>
      <c r="I28" s="99">
        <v>0.63663400000000003</v>
      </c>
      <c r="J28" s="98" t="s">
        <v>974</v>
      </c>
      <c r="K28" s="98" t="s">
        <v>975</v>
      </c>
      <c r="L28" s="98" t="s">
        <v>976</v>
      </c>
      <c r="M28" s="100" t="s">
        <v>977</v>
      </c>
      <c r="N28" s="101">
        <v>722741485</v>
      </c>
      <c r="O28" s="102">
        <v>707215512</v>
      </c>
      <c r="P28" s="100">
        <v>0.63636800000000004</v>
      </c>
      <c r="Q28" s="100">
        <v>35.446227</v>
      </c>
      <c r="R28" s="100">
        <v>2258</v>
      </c>
      <c r="S28" s="102">
        <v>4.2</v>
      </c>
      <c r="T28" s="103" t="s">
        <v>626</v>
      </c>
      <c r="U28" s="97" t="s">
        <v>627</v>
      </c>
      <c r="V28" s="97" t="s">
        <v>628</v>
      </c>
      <c r="W28" s="97" t="s">
        <v>629</v>
      </c>
      <c r="X28" s="97" t="s">
        <v>825</v>
      </c>
      <c r="Y28" s="97" t="s">
        <v>631</v>
      </c>
      <c r="Z28" s="103" t="s">
        <v>632</v>
      </c>
      <c r="AA28" s="104" t="s">
        <v>633</v>
      </c>
      <c r="AB28" s="104" t="s">
        <v>634</v>
      </c>
      <c r="AC28" s="104" t="s">
        <v>635</v>
      </c>
      <c r="AD28" s="104" t="s">
        <v>635</v>
      </c>
      <c r="AE28" s="104" t="s">
        <v>635</v>
      </c>
      <c r="AF28" s="103">
        <v>4</v>
      </c>
      <c r="AG28" s="103">
        <v>2</v>
      </c>
      <c r="AH28" s="97" t="s">
        <v>636</v>
      </c>
      <c r="AI28" s="97" t="s">
        <v>637</v>
      </c>
      <c r="AJ28" s="97" t="s">
        <v>638</v>
      </c>
      <c r="AK28" s="97" t="s">
        <v>639</v>
      </c>
      <c r="AL28" s="105" t="s">
        <v>640</v>
      </c>
      <c r="AM28" s="106" t="s">
        <v>641</v>
      </c>
      <c r="AN28" s="106" t="s">
        <v>702</v>
      </c>
      <c r="AO28" s="106" t="s">
        <v>635</v>
      </c>
      <c r="AP28" s="97" t="s">
        <v>642</v>
      </c>
      <c r="AQ28" s="97" t="s">
        <v>642</v>
      </c>
      <c r="AR28" s="103" t="s">
        <v>635</v>
      </c>
      <c r="AS28" s="107" t="s">
        <v>772</v>
      </c>
      <c r="AT28" s="103" t="s">
        <v>635</v>
      </c>
      <c r="AU28" s="103" t="s">
        <v>635</v>
      </c>
      <c r="AV28" s="106" t="s">
        <v>632</v>
      </c>
      <c r="AW28" s="105" t="s">
        <v>641</v>
      </c>
      <c r="AX28" s="103" t="s">
        <v>640</v>
      </c>
      <c r="AY28" s="105" t="s">
        <v>640</v>
      </c>
      <c r="AZ28" s="107" t="s">
        <v>641</v>
      </c>
      <c r="BA28" s="105" t="s">
        <v>640</v>
      </c>
      <c r="BB28" s="107" t="s">
        <v>641</v>
      </c>
      <c r="BC28" s="106" t="s">
        <v>640</v>
      </c>
      <c r="BD28" s="103" t="s">
        <v>635</v>
      </c>
      <c r="BE28" s="106" t="s">
        <v>626</v>
      </c>
      <c r="BF28" s="103" t="s">
        <v>635</v>
      </c>
      <c r="BG28" s="103" t="s">
        <v>635</v>
      </c>
      <c r="BH28" s="103" t="s">
        <v>635</v>
      </c>
      <c r="BI28" s="97" t="s">
        <v>640</v>
      </c>
      <c r="BJ28" s="108" t="s">
        <v>643</v>
      </c>
      <c r="BK28" s="108" t="s">
        <v>733</v>
      </c>
      <c r="BL28" s="108" t="s">
        <v>635</v>
      </c>
      <c r="BM28" s="108" t="s">
        <v>635</v>
      </c>
      <c r="BN28" s="108" t="s">
        <v>635</v>
      </c>
      <c r="BO28" s="103" t="s">
        <v>632</v>
      </c>
      <c r="BP28" s="103" t="s">
        <v>641</v>
      </c>
      <c r="BQ28" s="103" t="s">
        <v>635</v>
      </c>
      <c r="BR28" s="109" t="s">
        <v>645</v>
      </c>
      <c r="BS28" s="109" t="s">
        <v>776</v>
      </c>
      <c r="BT28" s="110" t="s">
        <v>635</v>
      </c>
      <c r="BU28" s="110" t="s">
        <v>635</v>
      </c>
      <c r="BV28" s="109" t="s">
        <v>635</v>
      </c>
      <c r="BW28" s="97" t="s">
        <v>777</v>
      </c>
      <c r="BX28" s="97"/>
      <c r="BY28" s="97" t="s">
        <v>978</v>
      </c>
      <c r="BZ28" s="97" t="s">
        <v>779</v>
      </c>
      <c r="CA28" s="111" t="s">
        <v>635</v>
      </c>
      <c r="CB28" s="111" t="s">
        <v>635</v>
      </c>
      <c r="CC28" s="111" t="s">
        <v>635</v>
      </c>
      <c r="CD28" s="106" t="s">
        <v>635</v>
      </c>
      <c r="CE28" s="111" t="s">
        <v>635</v>
      </c>
      <c r="CF28" s="103">
        <v>3</v>
      </c>
      <c r="CG28" s="103">
        <v>3</v>
      </c>
      <c r="CH28" s="112" t="s">
        <v>649</v>
      </c>
      <c r="CI28" s="113" t="s">
        <v>635</v>
      </c>
      <c r="CJ28" s="113" t="s">
        <v>641</v>
      </c>
      <c r="CK28" s="113" t="s">
        <v>635</v>
      </c>
      <c r="CL28" s="103">
        <v>6</v>
      </c>
      <c r="CM28" s="114">
        <v>0</v>
      </c>
      <c r="CN28" s="103">
        <v>1</v>
      </c>
      <c r="CO28" s="106">
        <v>1</v>
      </c>
      <c r="CP28" s="443">
        <v>0.5</v>
      </c>
      <c r="CQ28" s="444">
        <v>600</v>
      </c>
      <c r="CR28" s="103" t="s">
        <v>635</v>
      </c>
      <c r="CS28" s="106" t="s">
        <v>635</v>
      </c>
      <c r="CT28" s="103" t="s">
        <v>635</v>
      </c>
      <c r="CU28" s="106" t="s">
        <v>635</v>
      </c>
      <c r="CV28" s="103" t="s">
        <v>635</v>
      </c>
      <c r="CW28" s="103" t="s">
        <v>635</v>
      </c>
      <c r="CX28" s="111" t="s">
        <v>650</v>
      </c>
      <c r="CY28" s="106" t="s">
        <v>635</v>
      </c>
      <c r="CZ28" s="115">
        <v>0.5</v>
      </c>
      <c r="DA28" s="115">
        <v>0.5</v>
      </c>
      <c r="DB28" s="116">
        <f t="shared" ref="DB28:DB34" si="12">SUM(CZ28:DA28)</f>
        <v>1</v>
      </c>
      <c r="DC28" s="117" t="s">
        <v>651</v>
      </c>
      <c r="DD28" s="118" t="s">
        <v>635</v>
      </c>
      <c r="DE28" s="198">
        <v>0</v>
      </c>
      <c r="DF28" s="198">
        <v>1</v>
      </c>
      <c r="DG28" s="200">
        <f>SUBTOTAL(9,DE28:DF28)</f>
        <v>1</v>
      </c>
      <c r="DH28" s="105" t="s">
        <v>651</v>
      </c>
      <c r="DI28" s="120">
        <v>1</v>
      </c>
      <c r="DJ28" s="121" t="s">
        <v>635</v>
      </c>
      <c r="DK28" s="122" t="s">
        <v>635</v>
      </c>
      <c r="DL28" s="123" t="s">
        <v>635</v>
      </c>
      <c r="DM28" s="123" t="s">
        <v>635</v>
      </c>
      <c r="DN28" s="124" t="s">
        <v>635</v>
      </c>
      <c r="DO28" s="124" t="s">
        <v>635</v>
      </c>
      <c r="DP28" s="124" t="s">
        <v>635</v>
      </c>
      <c r="DQ28" s="125">
        <v>0.2</v>
      </c>
      <c r="DR28" s="125">
        <v>8</v>
      </c>
      <c r="DS28" s="125" t="s">
        <v>979</v>
      </c>
      <c r="DT28" s="106" t="s">
        <v>635</v>
      </c>
      <c r="DU28" s="106" t="s">
        <v>635</v>
      </c>
      <c r="DV28" s="106" t="s">
        <v>635</v>
      </c>
      <c r="DW28" s="126" t="s">
        <v>635</v>
      </c>
      <c r="DX28" s="126" t="s">
        <v>635</v>
      </c>
      <c r="DY28" s="126" t="s">
        <v>635</v>
      </c>
      <c r="DZ28" s="97" t="s">
        <v>851</v>
      </c>
      <c r="EA28" s="103" t="s">
        <v>626</v>
      </c>
      <c r="EB28" s="97" t="s">
        <v>635</v>
      </c>
      <c r="EC28" s="103" t="s">
        <v>626</v>
      </c>
      <c r="ED28" s="103" t="s">
        <v>635</v>
      </c>
      <c r="EE28" s="103" t="s">
        <v>635</v>
      </c>
      <c r="EF28" s="127" t="s">
        <v>653</v>
      </c>
      <c r="EG28" s="127" t="s">
        <v>635</v>
      </c>
      <c r="EH28" s="103" t="s">
        <v>653</v>
      </c>
      <c r="EI28" s="97" t="s">
        <v>640</v>
      </c>
      <c r="EJ28" s="97" t="s">
        <v>640</v>
      </c>
      <c r="EK28" s="122">
        <v>12</v>
      </c>
      <c r="EL28" s="122">
        <v>8</v>
      </c>
      <c r="EM28" s="122">
        <v>0.3</v>
      </c>
      <c r="EN28" s="122">
        <v>0.2</v>
      </c>
      <c r="EO28" s="128" t="s">
        <v>635</v>
      </c>
      <c r="EP28" s="128" t="s">
        <v>635</v>
      </c>
      <c r="EQ28" s="128" t="s">
        <v>635</v>
      </c>
      <c r="ER28" s="128" t="s">
        <v>635</v>
      </c>
      <c r="ES28" s="129" t="s">
        <v>635</v>
      </c>
      <c r="ET28" s="129" t="s">
        <v>635</v>
      </c>
      <c r="EU28" s="129" t="s">
        <v>635</v>
      </c>
      <c r="EV28" s="129" t="s">
        <v>635</v>
      </c>
      <c r="EW28" s="97" t="s">
        <v>901</v>
      </c>
      <c r="EX28" s="97" t="s">
        <v>901</v>
      </c>
      <c r="EY28" s="103" t="s">
        <v>805</v>
      </c>
      <c r="EZ28" s="107" t="s">
        <v>980</v>
      </c>
      <c r="FA28" s="97" t="s">
        <v>853</v>
      </c>
      <c r="FB28" s="130" t="s">
        <v>854</v>
      </c>
      <c r="FC28" s="130" t="s">
        <v>743</v>
      </c>
      <c r="FD28" s="131" t="s">
        <v>635</v>
      </c>
      <c r="FE28" s="131" t="s">
        <v>635</v>
      </c>
      <c r="FF28" s="131" t="s">
        <v>635</v>
      </c>
      <c r="FG28" s="131" t="s">
        <v>635</v>
      </c>
      <c r="FH28" s="131" t="s">
        <v>635</v>
      </c>
      <c r="FI28" s="132" t="s">
        <v>635</v>
      </c>
      <c r="FJ28" s="133">
        <v>2</v>
      </c>
      <c r="FK28" s="103" t="s">
        <v>635</v>
      </c>
      <c r="FL28" s="134" t="s">
        <v>635</v>
      </c>
      <c r="FM28" s="135">
        <v>20</v>
      </c>
      <c r="FN28" s="135" t="s">
        <v>635</v>
      </c>
      <c r="FO28" s="135" t="s">
        <v>635</v>
      </c>
      <c r="FP28" s="103" t="s">
        <v>635</v>
      </c>
      <c r="FQ28" s="132" t="s">
        <v>635</v>
      </c>
      <c r="FR28" s="133">
        <v>10</v>
      </c>
      <c r="FS28" s="103" t="s">
        <v>635</v>
      </c>
      <c r="FT28" s="134" t="s">
        <v>635</v>
      </c>
      <c r="FU28" s="135">
        <v>1</v>
      </c>
      <c r="FV28" s="135" t="s">
        <v>635</v>
      </c>
      <c r="FW28" s="131" t="s">
        <v>635</v>
      </c>
      <c r="FX28" s="103" t="s">
        <v>635</v>
      </c>
      <c r="FY28" s="100" t="s">
        <v>635</v>
      </c>
      <c r="FZ28" s="102" t="s">
        <v>635</v>
      </c>
      <c r="GA28" s="102" t="s">
        <v>635</v>
      </c>
      <c r="GB28" s="102" t="s">
        <v>635</v>
      </c>
      <c r="GC28" s="136" t="s">
        <v>635</v>
      </c>
      <c r="GD28" s="137" t="s">
        <v>635</v>
      </c>
      <c r="GE28" s="137" t="s">
        <v>635</v>
      </c>
      <c r="GF28" s="137" t="s">
        <v>635</v>
      </c>
      <c r="GG28" s="125" t="s">
        <v>657</v>
      </c>
      <c r="GH28" s="125" t="s">
        <v>658</v>
      </c>
      <c r="GI28" s="125">
        <v>12</v>
      </c>
      <c r="GJ28" s="125">
        <v>12</v>
      </c>
      <c r="GK28" s="122" t="s">
        <v>657</v>
      </c>
      <c r="GL28" s="122" t="s">
        <v>658</v>
      </c>
      <c r="GM28" s="122">
        <v>12</v>
      </c>
      <c r="GN28" s="122">
        <v>12</v>
      </c>
      <c r="GO28" s="135" t="s">
        <v>635</v>
      </c>
      <c r="GP28" s="135" t="s">
        <v>635</v>
      </c>
      <c r="GQ28" s="135" t="s">
        <v>635</v>
      </c>
      <c r="GR28" s="134" t="s">
        <v>635</v>
      </c>
      <c r="GS28" s="134" t="s">
        <v>635</v>
      </c>
      <c r="GT28" s="134" t="s">
        <v>635</v>
      </c>
      <c r="GU28" s="126" t="s">
        <v>635</v>
      </c>
      <c r="GV28" s="126" t="s">
        <v>635</v>
      </c>
      <c r="GW28" s="126" t="s">
        <v>635</v>
      </c>
      <c r="GX28" s="145" t="s">
        <v>635</v>
      </c>
      <c r="GY28" s="145" t="s">
        <v>635</v>
      </c>
      <c r="GZ28" s="145" t="s">
        <v>635</v>
      </c>
      <c r="HA28" s="139" t="s">
        <v>657</v>
      </c>
      <c r="HB28" s="140" t="s">
        <v>658</v>
      </c>
      <c r="HC28" s="123">
        <v>12</v>
      </c>
      <c r="HD28" s="123">
        <v>12</v>
      </c>
      <c r="HE28" s="127" t="s">
        <v>657</v>
      </c>
      <c r="HF28" s="130" t="s">
        <v>658</v>
      </c>
      <c r="HG28" s="131">
        <v>12</v>
      </c>
      <c r="HH28" s="131">
        <v>12</v>
      </c>
      <c r="HI28" s="141" t="s">
        <v>635</v>
      </c>
      <c r="HJ28" s="141" t="s">
        <v>635</v>
      </c>
      <c r="HK28" s="141" t="s">
        <v>635</v>
      </c>
      <c r="HL28" s="141" t="s">
        <v>635</v>
      </c>
      <c r="HM28" s="131" t="s">
        <v>635</v>
      </c>
      <c r="HN28" s="131" t="s">
        <v>635</v>
      </c>
      <c r="HO28" s="131" t="s">
        <v>635</v>
      </c>
      <c r="HP28" s="131" t="s">
        <v>635</v>
      </c>
      <c r="HQ28" s="106" t="s">
        <v>635</v>
      </c>
      <c r="HR28" s="106" t="s">
        <v>635</v>
      </c>
      <c r="HS28" s="106" t="s">
        <v>635</v>
      </c>
      <c r="HT28" s="106" t="s">
        <v>635</v>
      </c>
      <c r="HU28" s="132" t="s">
        <v>635</v>
      </c>
      <c r="HV28" s="132" t="s">
        <v>635</v>
      </c>
      <c r="HW28" s="132" t="s">
        <v>635</v>
      </c>
      <c r="HX28" s="132" t="s">
        <v>635</v>
      </c>
      <c r="HY28" s="118" t="s">
        <v>635</v>
      </c>
      <c r="HZ28" s="118" t="s">
        <v>635</v>
      </c>
      <c r="IA28" s="118" t="s">
        <v>635</v>
      </c>
      <c r="IB28" s="118" t="s">
        <v>635</v>
      </c>
      <c r="IC28" s="125" t="s">
        <v>635</v>
      </c>
      <c r="ID28" s="125" t="s">
        <v>635</v>
      </c>
      <c r="IE28" s="125" t="s">
        <v>635</v>
      </c>
      <c r="IF28" s="125" t="s">
        <v>635</v>
      </c>
      <c r="IG28" s="105" t="s">
        <v>902</v>
      </c>
      <c r="IH28" s="105" t="s">
        <v>661</v>
      </c>
      <c r="II28" s="105" t="s">
        <v>662</v>
      </c>
      <c r="IJ28" s="105" t="s">
        <v>855</v>
      </c>
      <c r="IK28" s="105" t="s">
        <v>856</v>
      </c>
      <c r="IL28" s="105" t="s">
        <v>830</v>
      </c>
      <c r="IM28" s="105" t="s">
        <v>635</v>
      </c>
      <c r="IN28" s="105" t="s">
        <v>635</v>
      </c>
      <c r="IO28" s="105" t="s">
        <v>635</v>
      </c>
      <c r="IP28" s="103">
        <v>6</v>
      </c>
      <c r="IQ28" s="102" t="s">
        <v>635</v>
      </c>
      <c r="IR28" s="102" t="s">
        <v>635</v>
      </c>
      <c r="IS28" s="102" t="s">
        <v>635</v>
      </c>
      <c r="IT28" s="102" t="s">
        <v>635</v>
      </c>
      <c r="IU28" s="128" t="s">
        <v>635</v>
      </c>
      <c r="IV28" s="128" t="s">
        <v>635</v>
      </c>
      <c r="IW28" s="128" t="s">
        <v>635</v>
      </c>
      <c r="IX28" s="128" t="s">
        <v>635</v>
      </c>
      <c r="IY28" s="124" t="s">
        <v>709</v>
      </c>
      <c r="IZ28" s="229">
        <v>0</v>
      </c>
      <c r="JA28" s="229">
        <v>1</v>
      </c>
      <c r="JB28" s="123" t="s">
        <v>709</v>
      </c>
      <c r="JC28" s="155">
        <v>0</v>
      </c>
      <c r="JD28" s="155">
        <v>1</v>
      </c>
      <c r="JE28" s="144" t="s">
        <v>635</v>
      </c>
      <c r="JF28" s="144" t="s">
        <v>635</v>
      </c>
      <c r="JG28" s="144" t="s">
        <v>635</v>
      </c>
      <c r="JH28" s="141" t="s">
        <v>635</v>
      </c>
      <c r="JI28" s="141" t="s">
        <v>635</v>
      </c>
      <c r="JJ28" s="141" t="s">
        <v>635</v>
      </c>
      <c r="JK28" s="144" t="s">
        <v>635</v>
      </c>
      <c r="JL28" s="144" t="s">
        <v>635</v>
      </c>
      <c r="JM28" s="144" t="s">
        <v>635</v>
      </c>
      <c r="JN28" s="135" t="s">
        <v>635</v>
      </c>
      <c r="JO28" s="135" t="s">
        <v>635</v>
      </c>
      <c r="JP28" s="135" t="s">
        <v>635</v>
      </c>
      <c r="JQ28" s="144" t="s">
        <v>709</v>
      </c>
      <c r="JR28" s="144" t="s">
        <v>635</v>
      </c>
      <c r="JS28" s="208">
        <v>0</v>
      </c>
      <c r="JT28" s="208">
        <v>1</v>
      </c>
      <c r="JU28" s="145" t="s">
        <v>709</v>
      </c>
      <c r="JV28" s="145" t="s">
        <v>635</v>
      </c>
      <c r="JW28" s="209">
        <v>0</v>
      </c>
      <c r="JX28" s="209">
        <v>1</v>
      </c>
      <c r="JY28" s="141" t="s">
        <v>635</v>
      </c>
      <c r="JZ28" s="141" t="s">
        <v>635</v>
      </c>
      <c r="KA28" s="141" t="s">
        <v>635</v>
      </c>
      <c r="KB28" s="141" t="s">
        <v>635</v>
      </c>
      <c r="KC28" s="128" t="s">
        <v>635</v>
      </c>
      <c r="KD28" s="128" t="s">
        <v>635</v>
      </c>
      <c r="KE28" s="128" t="s">
        <v>635</v>
      </c>
      <c r="KF28" s="128" t="s">
        <v>635</v>
      </c>
      <c r="KG28" s="146" t="s">
        <v>635</v>
      </c>
      <c r="KH28" s="146" t="s">
        <v>635</v>
      </c>
      <c r="KI28" s="146" t="s">
        <v>635</v>
      </c>
      <c r="KJ28" s="146" t="s">
        <v>635</v>
      </c>
      <c r="KK28" s="147" t="s">
        <v>635</v>
      </c>
      <c r="KL28" s="147" t="s">
        <v>635</v>
      </c>
      <c r="KM28" s="147" t="s">
        <v>635</v>
      </c>
      <c r="KN28" s="147" t="s">
        <v>635</v>
      </c>
      <c r="KO28" s="148" t="s">
        <v>635</v>
      </c>
      <c r="KP28" s="148" t="s">
        <v>635</v>
      </c>
      <c r="KQ28" s="148" t="s">
        <v>635</v>
      </c>
      <c r="KR28" s="148" t="s">
        <v>635</v>
      </c>
      <c r="KS28" s="149" t="s">
        <v>635</v>
      </c>
      <c r="KT28" s="149" t="s">
        <v>635</v>
      </c>
      <c r="KU28" s="149" t="s">
        <v>635</v>
      </c>
      <c r="KV28" s="149" t="s">
        <v>635</v>
      </c>
      <c r="KW28" s="105" t="s">
        <v>710</v>
      </c>
      <c r="KX28" s="106" t="s">
        <v>635</v>
      </c>
      <c r="KY28" s="106" t="s">
        <v>635</v>
      </c>
      <c r="KZ28" s="141" t="s">
        <v>635</v>
      </c>
      <c r="LA28" s="141" t="s">
        <v>635</v>
      </c>
      <c r="LB28" s="150">
        <v>1</v>
      </c>
      <c r="LC28" s="141" t="s">
        <v>635</v>
      </c>
      <c r="LD28" s="141" t="s">
        <v>635</v>
      </c>
      <c r="LE28" s="141" t="s">
        <v>635</v>
      </c>
      <c r="LF28" s="141" t="s">
        <v>635</v>
      </c>
      <c r="LG28" s="141" t="s">
        <v>635</v>
      </c>
      <c r="LH28" s="151">
        <f t="shared" si="0"/>
        <v>1</v>
      </c>
      <c r="LI28" s="152">
        <v>0</v>
      </c>
      <c r="LJ28" s="152">
        <v>0</v>
      </c>
      <c r="LK28" s="152">
        <v>1</v>
      </c>
      <c r="LL28" s="152">
        <v>0</v>
      </c>
      <c r="LM28" s="152">
        <v>0</v>
      </c>
      <c r="LN28" s="152">
        <v>0</v>
      </c>
      <c r="LO28" s="152">
        <v>0</v>
      </c>
      <c r="LP28" s="152">
        <v>0</v>
      </c>
      <c r="LQ28" s="153">
        <f t="shared" si="1"/>
        <v>1</v>
      </c>
      <c r="LR28" s="142" t="s">
        <v>635</v>
      </c>
      <c r="LS28" s="142" t="s">
        <v>635</v>
      </c>
      <c r="LT28" s="142" t="s">
        <v>635</v>
      </c>
      <c r="LU28" s="142" t="s">
        <v>635</v>
      </c>
      <c r="LV28" s="142" t="s">
        <v>635</v>
      </c>
      <c r="LW28" s="142" t="s">
        <v>635</v>
      </c>
      <c r="LX28" s="142" t="s">
        <v>635</v>
      </c>
      <c r="LY28" s="142" t="s">
        <v>635</v>
      </c>
      <c r="LZ28" s="142" t="s">
        <v>635</v>
      </c>
      <c r="MA28" s="45">
        <v>0</v>
      </c>
      <c r="MB28" s="45">
        <v>0</v>
      </c>
      <c r="MC28" s="45">
        <v>0</v>
      </c>
      <c r="MD28" s="45">
        <v>0</v>
      </c>
      <c r="ME28" s="45">
        <v>0</v>
      </c>
      <c r="MF28" s="45">
        <v>0</v>
      </c>
      <c r="MG28" s="45">
        <v>0</v>
      </c>
      <c r="MH28" s="45">
        <v>0</v>
      </c>
      <c r="MI28" s="45">
        <v>0</v>
      </c>
      <c r="MJ28" s="155" t="s">
        <v>635</v>
      </c>
      <c r="MK28" s="155" t="s">
        <v>635</v>
      </c>
      <c r="ML28" s="155" t="s">
        <v>635</v>
      </c>
      <c r="MM28" s="155" t="s">
        <v>635</v>
      </c>
      <c r="MN28" s="155" t="s">
        <v>635</v>
      </c>
      <c r="MO28" s="155" t="s">
        <v>635</v>
      </c>
      <c r="MP28" s="155" t="s">
        <v>635</v>
      </c>
      <c r="MQ28" s="155" t="s">
        <v>635</v>
      </c>
      <c r="MR28" s="156" t="s">
        <v>635</v>
      </c>
      <c r="MS28" s="157" t="s">
        <v>635</v>
      </c>
      <c r="MT28" s="157" t="s">
        <v>635</v>
      </c>
      <c r="MU28" s="157" t="s">
        <v>635</v>
      </c>
      <c r="MV28" s="157" t="s">
        <v>635</v>
      </c>
      <c r="MW28" s="157" t="s">
        <v>635</v>
      </c>
      <c r="MX28" s="157" t="s">
        <v>635</v>
      </c>
      <c r="MY28" s="157" t="s">
        <v>635</v>
      </c>
      <c r="MZ28" s="157" t="s">
        <v>635</v>
      </c>
      <c r="NA28" s="157" t="s">
        <v>635</v>
      </c>
      <c r="NB28" s="158">
        <v>0</v>
      </c>
      <c r="NC28" s="158">
        <v>0</v>
      </c>
      <c r="ND28" s="158">
        <v>0</v>
      </c>
      <c r="NE28" s="158">
        <v>0</v>
      </c>
      <c r="NF28" s="158">
        <v>0</v>
      </c>
      <c r="NG28" s="158">
        <v>0</v>
      </c>
      <c r="NH28" s="158">
        <v>0</v>
      </c>
      <c r="NI28" s="158">
        <v>0</v>
      </c>
      <c r="NJ28" s="159">
        <v>0</v>
      </c>
      <c r="NK28" s="160" t="s">
        <v>635</v>
      </c>
      <c r="NL28" s="160" t="s">
        <v>635</v>
      </c>
      <c r="NM28" s="160" t="s">
        <v>635</v>
      </c>
      <c r="NN28" s="160" t="s">
        <v>635</v>
      </c>
      <c r="NO28" s="160" t="s">
        <v>635</v>
      </c>
      <c r="NP28" s="160" t="s">
        <v>635</v>
      </c>
      <c r="NQ28" s="160" t="s">
        <v>635</v>
      </c>
      <c r="NR28" s="160" t="s">
        <v>635</v>
      </c>
      <c r="NS28" s="161" t="s">
        <v>635</v>
      </c>
      <c r="NT28" s="162" t="s">
        <v>635</v>
      </c>
      <c r="NU28" s="162" t="s">
        <v>635</v>
      </c>
      <c r="NV28" s="162" t="s">
        <v>635</v>
      </c>
      <c r="NW28" s="162" t="s">
        <v>635</v>
      </c>
      <c r="NX28" s="162" t="s">
        <v>635</v>
      </c>
      <c r="NY28" s="162" t="s">
        <v>635</v>
      </c>
      <c r="NZ28" s="162" t="s">
        <v>635</v>
      </c>
      <c r="OA28" s="162" t="s">
        <v>635</v>
      </c>
      <c r="OB28" s="163" t="s">
        <v>635</v>
      </c>
      <c r="OC28" s="142" t="s">
        <v>635</v>
      </c>
      <c r="OD28" s="142" t="s">
        <v>635</v>
      </c>
      <c r="OE28" s="142" t="s">
        <v>635</v>
      </c>
      <c r="OF28" s="142" t="s">
        <v>635</v>
      </c>
      <c r="OG28" s="142" t="s">
        <v>635</v>
      </c>
      <c r="OH28" s="142" t="s">
        <v>635</v>
      </c>
      <c r="OI28" s="142" t="s">
        <v>635</v>
      </c>
      <c r="OJ28" s="142" t="s">
        <v>635</v>
      </c>
      <c r="OK28" s="142" t="s">
        <v>635</v>
      </c>
      <c r="OL28" s="45" t="s">
        <v>635</v>
      </c>
      <c r="OM28" s="45" t="s">
        <v>635</v>
      </c>
      <c r="ON28" s="45" t="s">
        <v>635</v>
      </c>
      <c r="OO28" s="45" t="s">
        <v>635</v>
      </c>
      <c r="OP28" s="45" t="s">
        <v>635</v>
      </c>
      <c r="OQ28" s="45" t="s">
        <v>635</v>
      </c>
      <c r="OR28" s="45" t="s">
        <v>635</v>
      </c>
      <c r="OS28" s="45" t="s">
        <v>635</v>
      </c>
      <c r="OT28" s="44" t="s">
        <v>635</v>
      </c>
      <c r="OU28" s="158">
        <v>0</v>
      </c>
      <c r="OV28" s="158">
        <v>0</v>
      </c>
      <c r="OW28" s="158">
        <v>0</v>
      </c>
      <c r="OX28" s="158">
        <v>0</v>
      </c>
      <c r="OY28" s="158">
        <v>0</v>
      </c>
      <c r="OZ28" s="158">
        <v>0</v>
      </c>
      <c r="PA28" s="158">
        <v>0</v>
      </c>
      <c r="PB28" s="158">
        <v>0</v>
      </c>
      <c r="PC28" s="159">
        <v>0</v>
      </c>
      <c r="PD28" s="152" t="s">
        <v>635</v>
      </c>
      <c r="PE28" s="152" t="s">
        <v>635</v>
      </c>
      <c r="PF28" s="152" t="s">
        <v>635</v>
      </c>
      <c r="PG28" s="152" t="s">
        <v>635</v>
      </c>
      <c r="PH28" s="152" t="s">
        <v>635</v>
      </c>
      <c r="PI28" s="152" t="s">
        <v>635</v>
      </c>
      <c r="PJ28" s="152" t="s">
        <v>635</v>
      </c>
      <c r="PK28" s="152" t="s">
        <v>635</v>
      </c>
      <c r="PL28" s="164" t="s">
        <v>635</v>
      </c>
      <c r="PM28" s="158" t="s">
        <v>635</v>
      </c>
      <c r="PN28" s="158" t="s">
        <v>635</v>
      </c>
      <c r="PO28" s="158" t="s">
        <v>635</v>
      </c>
      <c r="PP28" s="158" t="s">
        <v>635</v>
      </c>
      <c r="PQ28" s="158" t="s">
        <v>635</v>
      </c>
      <c r="PR28" s="158" t="s">
        <v>635</v>
      </c>
      <c r="PS28" s="158" t="s">
        <v>635</v>
      </c>
      <c r="PT28" s="158" t="s">
        <v>635</v>
      </c>
      <c r="PU28" s="159" t="s">
        <v>635</v>
      </c>
      <c r="PV28" s="157">
        <v>0</v>
      </c>
      <c r="PW28" s="157">
        <v>0</v>
      </c>
      <c r="PX28" s="157">
        <v>0</v>
      </c>
      <c r="PY28" s="157">
        <v>0</v>
      </c>
      <c r="PZ28" s="157">
        <v>0</v>
      </c>
      <c r="QA28" s="157">
        <v>0</v>
      </c>
      <c r="QB28" s="157">
        <v>0</v>
      </c>
      <c r="QC28" s="157">
        <v>0</v>
      </c>
      <c r="QD28" s="165">
        <v>0</v>
      </c>
      <c r="QE28" s="166" t="s">
        <v>635</v>
      </c>
      <c r="QF28" s="166" t="s">
        <v>635</v>
      </c>
      <c r="QG28" s="166" t="s">
        <v>635</v>
      </c>
      <c r="QH28" s="166" t="s">
        <v>635</v>
      </c>
      <c r="QI28" s="166" t="s">
        <v>635</v>
      </c>
      <c r="QJ28" s="166" t="s">
        <v>635</v>
      </c>
      <c r="QK28" s="166" t="s">
        <v>635</v>
      </c>
      <c r="QL28" s="166" t="s">
        <v>635</v>
      </c>
      <c r="QM28" s="167" t="s">
        <v>635</v>
      </c>
      <c r="QN28" s="120" t="s">
        <v>635</v>
      </c>
      <c r="QO28" s="120" t="s">
        <v>635</v>
      </c>
      <c r="QP28" s="120" t="s">
        <v>635</v>
      </c>
      <c r="QQ28" s="120" t="s">
        <v>635</v>
      </c>
      <c r="QR28" s="120" t="s">
        <v>635</v>
      </c>
      <c r="QS28" s="120" t="s">
        <v>635</v>
      </c>
      <c r="QT28" s="120" t="s">
        <v>635</v>
      </c>
      <c r="QU28" s="120" t="s">
        <v>635</v>
      </c>
      <c r="QV28" s="168" t="s">
        <v>635</v>
      </c>
      <c r="QW28" s="169" t="s">
        <v>635</v>
      </c>
      <c r="QX28" s="169" t="s">
        <v>635</v>
      </c>
      <c r="QY28" s="169" t="s">
        <v>635</v>
      </c>
      <c r="QZ28" s="169" t="s">
        <v>635</v>
      </c>
      <c r="RA28" s="169" t="s">
        <v>635</v>
      </c>
      <c r="RB28" s="169" t="s">
        <v>635</v>
      </c>
      <c r="RC28" s="169" t="s">
        <v>635</v>
      </c>
      <c r="RD28" s="169" t="s">
        <v>635</v>
      </c>
      <c r="RE28" s="170" t="s">
        <v>635</v>
      </c>
      <c r="RF28" s="136" t="s">
        <v>854</v>
      </c>
      <c r="RG28" s="136" t="s">
        <v>743</v>
      </c>
      <c r="RH28" s="137" t="s">
        <v>635</v>
      </c>
      <c r="RI28" s="137" t="s">
        <v>635</v>
      </c>
      <c r="RJ28" s="137" t="s">
        <v>635</v>
      </c>
      <c r="RK28" s="137" t="s">
        <v>635</v>
      </c>
      <c r="RL28" s="105" t="s">
        <v>710</v>
      </c>
      <c r="RM28" s="106" t="s">
        <v>635</v>
      </c>
      <c r="RN28" s="106" t="s">
        <v>635</v>
      </c>
      <c r="RO28" s="135" t="s">
        <v>635</v>
      </c>
      <c r="RP28" s="135" t="s">
        <v>635</v>
      </c>
      <c r="RQ28" s="135" t="s">
        <v>635</v>
      </c>
      <c r="RR28" s="135" t="s">
        <v>635</v>
      </c>
      <c r="RS28" s="135" t="s">
        <v>635</v>
      </c>
      <c r="RT28" s="135" t="s">
        <v>635</v>
      </c>
      <c r="RU28" s="135" t="s">
        <v>635</v>
      </c>
      <c r="RV28" s="135" t="s">
        <v>635</v>
      </c>
      <c r="RW28" s="230" t="s">
        <v>635</v>
      </c>
      <c r="RX28" s="158">
        <v>0</v>
      </c>
      <c r="RY28" s="158">
        <v>0</v>
      </c>
      <c r="RZ28" s="158">
        <v>1</v>
      </c>
      <c r="SA28" s="158">
        <v>0</v>
      </c>
      <c r="SB28" s="158">
        <v>0</v>
      </c>
      <c r="SC28" s="158">
        <v>0</v>
      </c>
      <c r="SD28" s="158">
        <v>0</v>
      </c>
      <c r="SE28" s="158">
        <v>0</v>
      </c>
      <c r="SF28" s="159">
        <f>SUM(RX28:SE28)</f>
        <v>1</v>
      </c>
      <c r="SG28" s="132" t="s">
        <v>635</v>
      </c>
      <c r="SH28" s="132" t="s">
        <v>635</v>
      </c>
      <c r="SI28" s="132" t="s">
        <v>635</v>
      </c>
      <c r="SJ28" s="132" t="s">
        <v>635</v>
      </c>
      <c r="SK28" s="132" t="s">
        <v>635</v>
      </c>
      <c r="SL28" s="132" t="s">
        <v>635</v>
      </c>
      <c r="SM28" s="132" t="s">
        <v>635</v>
      </c>
      <c r="SN28" s="132" t="s">
        <v>635</v>
      </c>
      <c r="SO28" s="173" t="s">
        <v>635</v>
      </c>
      <c r="SP28" s="102" t="s">
        <v>635</v>
      </c>
      <c r="SQ28" s="102" t="s">
        <v>635</v>
      </c>
      <c r="SR28" s="102" t="s">
        <v>635</v>
      </c>
      <c r="SS28" s="102" t="s">
        <v>635</v>
      </c>
      <c r="ST28" s="102" t="s">
        <v>635</v>
      </c>
      <c r="SU28" s="102" t="s">
        <v>635</v>
      </c>
      <c r="SV28" s="102" t="s">
        <v>635</v>
      </c>
      <c r="SW28" s="102" t="s">
        <v>635</v>
      </c>
      <c r="SX28" s="174" t="s">
        <v>635</v>
      </c>
      <c r="SY28" s="125" t="s">
        <v>635</v>
      </c>
      <c r="SZ28" s="125" t="s">
        <v>635</v>
      </c>
      <c r="TA28" s="125" t="s">
        <v>635</v>
      </c>
      <c r="TB28" s="125" t="s">
        <v>635</v>
      </c>
      <c r="TC28" s="125" t="s">
        <v>635</v>
      </c>
      <c r="TD28" s="125" t="s">
        <v>635</v>
      </c>
      <c r="TE28" s="125" t="s">
        <v>635</v>
      </c>
      <c r="TF28" s="125" t="s">
        <v>635</v>
      </c>
      <c r="TG28" s="175" t="s">
        <v>635</v>
      </c>
      <c r="TH28" s="149" t="s">
        <v>635</v>
      </c>
      <c r="TI28" s="149" t="s">
        <v>635</v>
      </c>
      <c r="TJ28" s="149" t="s">
        <v>635</v>
      </c>
      <c r="TK28" s="149" t="s">
        <v>635</v>
      </c>
      <c r="TL28" s="149" t="s">
        <v>635</v>
      </c>
      <c r="TM28" s="149" t="s">
        <v>635</v>
      </c>
      <c r="TN28" s="149" t="s">
        <v>635</v>
      </c>
      <c r="TO28" s="149" t="s">
        <v>635</v>
      </c>
      <c r="TP28" s="176" t="s">
        <v>635</v>
      </c>
      <c r="TQ28" s="210">
        <v>0</v>
      </c>
      <c r="TR28" s="210">
        <v>0</v>
      </c>
      <c r="TS28" s="210">
        <v>1</v>
      </c>
      <c r="TT28" s="210">
        <v>0</v>
      </c>
      <c r="TU28" s="210">
        <v>0</v>
      </c>
      <c r="TV28" s="210">
        <v>0</v>
      </c>
      <c r="TW28" s="210">
        <v>0</v>
      </c>
      <c r="TX28" s="210">
        <v>0</v>
      </c>
      <c r="TY28" s="211">
        <f>SUBTOTAL(9,TQ28:TX28)</f>
        <v>1</v>
      </c>
      <c r="TZ28" s="179" t="s">
        <v>635</v>
      </c>
      <c r="UA28" s="179" t="s">
        <v>635</v>
      </c>
      <c r="UB28" s="179" t="s">
        <v>635</v>
      </c>
      <c r="UC28" s="179" t="s">
        <v>635</v>
      </c>
      <c r="UD28" s="179" t="s">
        <v>635</v>
      </c>
      <c r="UE28" s="179" t="s">
        <v>635</v>
      </c>
      <c r="UF28" s="179" t="s">
        <v>635</v>
      </c>
      <c r="UG28" s="179" t="s">
        <v>635</v>
      </c>
      <c r="UH28" s="180" t="s">
        <v>635</v>
      </c>
      <c r="UI28" s="135" t="s">
        <v>635</v>
      </c>
      <c r="UJ28" s="135" t="s">
        <v>635</v>
      </c>
      <c r="UK28" s="135" t="s">
        <v>635</v>
      </c>
      <c r="UL28" s="135" t="s">
        <v>635</v>
      </c>
      <c r="UM28" s="135" t="s">
        <v>635</v>
      </c>
      <c r="UN28" s="135" t="s">
        <v>635</v>
      </c>
      <c r="UO28" s="135" t="s">
        <v>635</v>
      </c>
      <c r="UP28" s="135" t="s">
        <v>635</v>
      </c>
      <c r="UQ28" s="230" t="s">
        <v>635</v>
      </c>
      <c r="UR28" s="45">
        <v>0</v>
      </c>
      <c r="US28" s="45">
        <v>0</v>
      </c>
      <c r="UT28" s="45">
        <v>1</v>
      </c>
      <c r="UU28" s="45">
        <v>0</v>
      </c>
      <c r="UV28" s="45">
        <v>0</v>
      </c>
      <c r="UW28" s="45">
        <v>0</v>
      </c>
      <c r="UX28" s="45">
        <v>0</v>
      </c>
      <c r="UY28" s="45">
        <v>0</v>
      </c>
      <c r="UZ28" s="231">
        <f>SUBTOTAL(9,UR28:UY28)</f>
        <v>1</v>
      </c>
      <c r="VA28" s="169" t="s">
        <v>635</v>
      </c>
      <c r="VB28" s="169" t="s">
        <v>635</v>
      </c>
      <c r="VC28" s="169" t="s">
        <v>635</v>
      </c>
      <c r="VD28" s="169" t="s">
        <v>635</v>
      </c>
      <c r="VE28" s="169" t="s">
        <v>635</v>
      </c>
      <c r="VF28" s="169" t="s">
        <v>635</v>
      </c>
      <c r="VG28" s="169" t="s">
        <v>635</v>
      </c>
      <c r="VH28" s="169" t="s">
        <v>635</v>
      </c>
      <c r="VI28" s="183" t="s">
        <v>635</v>
      </c>
      <c r="VJ28" s="177" t="s">
        <v>635</v>
      </c>
      <c r="VK28" s="177" t="s">
        <v>635</v>
      </c>
      <c r="VL28" s="177" t="s">
        <v>635</v>
      </c>
      <c r="VM28" s="177" t="s">
        <v>635</v>
      </c>
      <c r="VN28" s="177" t="s">
        <v>635</v>
      </c>
      <c r="VO28" s="177" t="s">
        <v>635</v>
      </c>
      <c r="VP28" s="177" t="s">
        <v>635</v>
      </c>
      <c r="VQ28" s="177" t="s">
        <v>635</v>
      </c>
      <c r="VR28" s="178" t="s">
        <v>635</v>
      </c>
      <c r="VS28" s="184" t="s">
        <v>635</v>
      </c>
      <c r="VT28" s="184" t="s">
        <v>635</v>
      </c>
      <c r="VU28" s="184" t="s">
        <v>635</v>
      </c>
      <c r="VV28" s="184" t="s">
        <v>635</v>
      </c>
      <c r="VW28" s="184" t="s">
        <v>635</v>
      </c>
      <c r="VX28" s="184" t="s">
        <v>635</v>
      </c>
      <c r="VY28" s="184" t="s">
        <v>635</v>
      </c>
      <c r="VZ28" s="184" t="s">
        <v>635</v>
      </c>
      <c r="WA28" s="185" t="s">
        <v>635</v>
      </c>
      <c r="WB28" s="186" t="s">
        <v>635</v>
      </c>
      <c r="WC28" s="186" t="s">
        <v>635</v>
      </c>
      <c r="WD28" s="186" t="s">
        <v>635</v>
      </c>
      <c r="WE28" s="186" t="s">
        <v>635</v>
      </c>
      <c r="WF28" s="186" t="s">
        <v>635</v>
      </c>
      <c r="WG28" s="186" t="s">
        <v>635</v>
      </c>
      <c r="WH28" s="186" t="s">
        <v>635</v>
      </c>
      <c r="WI28" s="186" t="s">
        <v>635</v>
      </c>
      <c r="WJ28" s="187" t="s">
        <v>635</v>
      </c>
      <c r="WK28" s="212">
        <v>0</v>
      </c>
      <c r="WL28" s="212">
        <v>0</v>
      </c>
      <c r="WM28" s="212">
        <v>1</v>
      </c>
      <c r="WN28" s="212">
        <v>0</v>
      </c>
      <c r="WO28" s="212">
        <v>0</v>
      </c>
      <c r="WP28" s="212">
        <v>0</v>
      </c>
      <c r="WQ28" s="212">
        <v>0</v>
      </c>
      <c r="WR28" s="212">
        <v>0</v>
      </c>
      <c r="WS28" s="188">
        <f>SUBTOTAL(9,WK28:WR28)</f>
        <v>1</v>
      </c>
      <c r="WT28" s="133" t="s">
        <v>635</v>
      </c>
      <c r="WU28" s="133" t="s">
        <v>635</v>
      </c>
      <c r="WV28" s="133" t="s">
        <v>635</v>
      </c>
      <c r="WW28" s="133" t="s">
        <v>635</v>
      </c>
      <c r="WX28" s="133" t="s">
        <v>635</v>
      </c>
      <c r="WY28" s="133" t="s">
        <v>635</v>
      </c>
      <c r="WZ28" s="133" t="s">
        <v>635</v>
      </c>
      <c r="XA28" s="133" t="s">
        <v>635</v>
      </c>
      <c r="XB28" s="189" t="s">
        <v>635</v>
      </c>
      <c r="XC28" s="105" t="s">
        <v>665</v>
      </c>
      <c r="XD28" s="105" t="s">
        <v>666</v>
      </c>
      <c r="XE28" s="105" t="s">
        <v>749</v>
      </c>
      <c r="XF28" s="111" t="s">
        <v>750</v>
      </c>
      <c r="XG28" s="190" t="s">
        <v>671</v>
      </c>
      <c r="XH28" s="190" t="s">
        <v>672</v>
      </c>
      <c r="XI28" s="190" t="s">
        <v>635</v>
      </c>
      <c r="XJ28" s="190" t="s">
        <v>635</v>
      </c>
      <c r="XK28" s="190" t="s">
        <v>635</v>
      </c>
      <c r="XL28" s="190" t="s">
        <v>635</v>
      </c>
      <c r="XM28" s="191" t="s">
        <v>667</v>
      </c>
      <c r="XN28" s="191" t="s">
        <v>668</v>
      </c>
      <c r="XO28" s="191" t="s">
        <v>670</v>
      </c>
      <c r="XP28" s="191" t="s">
        <v>671</v>
      </c>
      <c r="XQ28" s="191" t="s">
        <v>672</v>
      </c>
      <c r="XR28" s="191" t="s">
        <v>673</v>
      </c>
      <c r="XS28" s="191" t="s">
        <v>635</v>
      </c>
      <c r="XT28" s="191" t="s">
        <v>635</v>
      </c>
      <c r="XU28" s="192" t="s">
        <v>672</v>
      </c>
      <c r="XV28" s="192" t="s">
        <v>635</v>
      </c>
      <c r="XW28" s="192" t="s">
        <v>635</v>
      </c>
      <c r="XX28" s="192" t="s">
        <v>635</v>
      </c>
      <c r="XY28" s="192" t="s">
        <v>635</v>
      </c>
      <c r="XZ28" s="192" t="s">
        <v>635</v>
      </c>
      <c r="YA28" s="144" t="s">
        <v>635</v>
      </c>
      <c r="YB28" s="144" t="s">
        <v>635</v>
      </c>
      <c r="YC28" s="144" t="s">
        <v>635</v>
      </c>
      <c r="YD28" s="144" t="s">
        <v>635</v>
      </c>
      <c r="YE28" s="144" t="s">
        <v>635</v>
      </c>
      <c r="YF28" s="144" t="s">
        <v>635</v>
      </c>
      <c r="YG28" s="144" t="s">
        <v>635</v>
      </c>
      <c r="YH28" s="111" t="s">
        <v>674</v>
      </c>
      <c r="YI28" s="111" t="s">
        <v>635</v>
      </c>
      <c r="YJ28" s="111" t="s">
        <v>635</v>
      </c>
      <c r="YK28" s="190" t="s">
        <v>635</v>
      </c>
      <c r="YL28" s="190" t="s">
        <v>635</v>
      </c>
      <c r="YM28" s="190" t="s">
        <v>635</v>
      </c>
      <c r="YN28" s="190" t="s">
        <v>635</v>
      </c>
      <c r="YO28" s="190" t="s">
        <v>635</v>
      </c>
      <c r="YP28" s="130" t="s">
        <v>752</v>
      </c>
      <c r="YQ28" s="130" t="s">
        <v>635</v>
      </c>
      <c r="YR28" s="130" t="s">
        <v>635</v>
      </c>
      <c r="YS28" s="130" t="s">
        <v>635</v>
      </c>
      <c r="YT28" s="130" t="s">
        <v>635</v>
      </c>
      <c r="YU28" s="130" t="s">
        <v>635</v>
      </c>
      <c r="YV28" s="112" t="s">
        <v>635</v>
      </c>
      <c r="YW28" s="112" t="s">
        <v>635</v>
      </c>
      <c r="YX28" s="112" t="s">
        <v>635</v>
      </c>
      <c r="YY28" s="112" t="s">
        <v>635</v>
      </c>
      <c r="YZ28" s="105" t="s">
        <v>674</v>
      </c>
      <c r="ZA28" s="105" t="s">
        <v>635</v>
      </c>
      <c r="ZB28" s="126" t="s">
        <v>635</v>
      </c>
      <c r="ZC28" s="126" t="s">
        <v>635</v>
      </c>
      <c r="ZD28" s="126" t="s">
        <v>635</v>
      </c>
      <c r="ZE28" s="126" t="s">
        <v>635</v>
      </c>
      <c r="ZF28" s="126" t="s">
        <v>635</v>
      </c>
      <c r="ZG28" s="125" t="s">
        <v>675</v>
      </c>
      <c r="ZH28" s="125" t="s">
        <v>678</v>
      </c>
      <c r="ZI28" s="125" t="s">
        <v>635</v>
      </c>
      <c r="ZJ28" s="125" t="s">
        <v>635</v>
      </c>
      <c r="ZK28" s="125" t="s">
        <v>635</v>
      </c>
      <c r="ZL28" s="125" t="s">
        <v>635</v>
      </c>
      <c r="ZM28" s="125" t="s">
        <v>635</v>
      </c>
      <c r="ZN28" s="125" t="s">
        <v>635</v>
      </c>
      <c r="ZO28" s="147" t="s">
        <v>635</v>
      </c>
      <c r="ZP28" s="147" t="s">
        <v>635</v>
      </c>
      <c r="ZQ28" s="147" t="s">
        <v>635</v>
      </c>
      <c r="ZR28" s="147" t="s">
        <v>635</v>
      </c>
      <c r="ZS28" s="147" t="s">
        <v>635</v>
      </c>
      <c r="ZT28" s="184" t="s">
        <v>635</v>
      </c>
      <c r="ZU28" s="184">
        <v>1</v>
      </c>
      <c r="ZV28" s="184" t="s">
        <v>635</v>
      </c>
      <c r="ZW28" s="184" t="s">
        <v>635</v>
      </c>
      <c r="ZX28" s="131">
        <v>1</v>
      </c>
      <c r="ZY28" s="131" t="s">
        <v>635</v>
      </c>
      <c r="ZZ28" s="131" t="s">
        <v>635</v>
      </c>
      <c r="AAA28" s="131" t="s">
        <v>635</v>
      </c>
      <c r="AAB28" s="132" t="s">
        <v>635</v>
      </c>
      <c r="AAC28" s="132" t="s">
        <v>635</v>
      </c>
      <c r="AAD28" s="132" t="s">
        <v>635</v>
      </c>
      <c r="AAE28" s="193" t="s">
        <v>635</v>
      </c>
      <c r="AAF28" s="102">
        <v>1</v>
      </c>
      <c r="AAG28" s="102" t="s">
        <v>635</v>
      </c>
      <c r="AAH28" s="102" t="s">
        <v>635</v>
      </c>
      <c r="AAI28" s="102" t="s">
        <v>635</v>
      </c>
      <c r="AAJ28" s="125">
        <v>1</v>
      </c>
      <c r="AAK28" s="125">
        <v>1</v>
      </c>
      <c r="AAL28" s="125" t="s">
        <v>635</v>
      </c>
      <c r="AAM28" s="125" t="s">
        <v>635</v>
      </c>
      <c r="AAN28" s="131">
        <v>1</v>
      </c>
      <c r="AAO28" s="131">
        <v>1</v>
      </c>
      <c r="AAP28" s="131" t="s">
        <v>635</v>
      </c>
      <c r="AAQ28" s="131">
        <v>1</v>
      </c>
      <c r="AAR28" s="149">
        <v>1</v>
      </c>
      <c r="AAS28" s="149" t="s">
        <v>635</v>
      </c>
      <c r="AAT28" s="149" t="s">
        <v>635</v>
      </c>
      <c r="AAU28" s="149" t="s">
        <v>635</v>
      </c>
      <c r="AAV28" s="184" t="s">
        <v>635</v>
      </c>
      <c r="AAW28" s="184" t="s">
        <v>635</v>
      </c>
      <c r="AAX28" s="184" t="s">
        <v>635</v>
      </c>
      <c r="AAY28" s="184" t="s">
        <v>635</v>
      </c>
      <c r="AAZ28" s="103" t="s">
        <v>632</v>
      </c>
      <c r="ABA28" s="100" t="s">
        <v>679</v>
      </c>
      <c r="ABB28" s="100" t="s">
        <v>635</v>
      </c>
      <c r="ABC28" s="100" t="s">
        <v>635</v>
      </c>
      <c r="ABD28" s="100" t="s">
        <v>635</v>
      </c>
      <c r="ABE28" s="100" t="s">
        <v>635</v>
      </c>
      <c r="ABF28" s="103" t="s">
        <v>635</v>
      </c>
      <c r="ABG28" s="194">
        <v>60000</v>
      </c>
      <c r="ABH28" s="195" t="s">
        <v>716</v>
      </c>
      <c r="ABI28" s="195" t="s">
        <v>681</v>
      </c>
      <c r="ABJ28" s="195" t="s">
        <v>635</v>
      </c>
      <c r="ABK28" s="195" t="s">
        <v>635</v>
      </c>
      <c r="ABL28" s="177" t="s">
        <v>635</v>
      </c>
      <c r="ABM28" s="177" t="s">
        <v>635</v>
      </c>
      <c r="ABN28" s="177" t="s">
        <v>635</v>
      </c>
      <c r="ABO28" s="195" t="s">
        <v>635</v>
      </c>
      <c r="ABP28" s="112" t="s">
        <v>981</v>
      </c>
      <c r="ABQ28" s="112" t="s">
        <v>635</v>
      </c>
      <c r="ABR28" s="112" t="s">
        <v>635</v>
      </c>
      <c r="ABS28" s="103" t="s">
        <v>632</v>
      </c>
      <c r="ABT28" s="103" t="s">
        <v>632</v>
      </c>
      <c r="ABU28" s="196" t="s">
        <v>683</v>
      </c>
      <c r="ABV28" s="196" t="s">
        <v>718</v>
      </c>
      <c r="ABW28" s="196" t="s">
        <v>684</v>
      </c>
      <c r="ABX28" s="196" t="s">
        <v>635</v>
      </c>
      <c r="ABY28" s="196" t="s">
        <v>635</v>
      </c>
      <c r="ABZ28" s="196" t="s">
        <v>635</v>
      </c>
      <c r="ACA28" s="196" t="s">
        <v>635</v>
      </c>
      <c r="ACB28" s="97" t="s">
        <v>626</v>
      </c>
      <c r="ACC28" s="97" t="s">
        <v>632</v>
      </c>
      <c r="ACD28" s="112" t="s">
        <v>685</v>
      </c>
      <c r="ACE28" s="112" t="s">
        <v>686</v>
      </c>
      <c r="ACF28" s="112" t="s">
        <v>635</v>
      </c>
      <c r="ACG28" s="112" t="s">
        <v>635</v>
      </c>
      <c r="ACH28" s="97" t="s">
        <v>982</v>
      </c>
      <c r="ACI28" s="97" t="s">
        <v>983</v>
      </c>
      <c r="ACJ28" s="97"/>
    </row>
    <row r="29" spans="1:764" ht="15" customHeight="1">
      <c r="A29">
        <v>15</v>
      </c>
      <c r="B29" s="97" t="s">
        <v>984</v>
      </c>
      <c r="C29" s="97" t="s">
        <v>985</v>
      </c>
      <c r="D29" s="97" t="s">
        <v>795</v>
      </c>
      <c r="E29" s="97" t="s">
        <v>986</v>
      </c>
      <c r="F29" s="98" t="s">
        <v>987</v>
      </c>
      <c r="G29" s="98" t="s">
        <v>988</v>
      </c>
      <c r="H29" s="99">
        <v>38.322432999999997</v>
      </c>
      <c r="I29" s="99">
        <v>-3.3544480000000001</v>
      </c>
      <c r="J29" s="98" t="s">
        <v>766</v>
      </c>
      <c r="K29" s="98" t="s">
        <v>767</v>
      </c>
      <c r="L29" s="98" t="s">
        <v>768</v>
      </c>
      <c r="M29" s="100" t="s">
        <v>989</v>
      </c>
      <c r="N29" s="101">
        <v>724755628</v>
      </c>
      <c r="O29" s="102">
        <v>0</v>
      </c>
      <c r="P29" s="100">
        <v>-3.361542</v>
      </c>
      <c r="Q29" s="100">
        <v>38.320217999999997</v>
      </c>
      <c r="R29" s="100">
        <v>1659.7</v>
      </c>
      <c r="S29" s="102">
        <v>4.7</v>
      </c>
      <c r="T29" s="103" t="s">
        <v>626</v>
      </c>
      <c r="U29" s="97" t="s">
        <v>629</v>
      </c>
      <c r="V29" s="97" t="s">
        <v>800</v>
      </c>
      <c r="W29" s="97" t="s">
        <v>629</v>
      </c>
      <c r="X29" s="97" t="s">
        <v>700</v>
      </c>
      <c r="Y29" s="97" t="s">
        <v>631</v>
      </c>
      <c r="Z29" s="103" t="s">
        <v>632</v>
      </c>
      <c r="AA29" s="104" t="s">
        <v>633</v>
      </c>
      <c r="AB29" s="104" t="s">
        <v>634</v>
      </c>
      <c r="AC29" s="104" t="s">
        <v>635</v>
      </c>
      <c r="AD29" s="104" t="s">
        <v>635</v>
      </c>
      <c r="AE29" s="104" t="s">
        <v>635</v>
      </c>
      <c r="AF29" s="103">
        <v>6</v>
      </c>
      <c r="AG29" s="103">
        <v>3</v>
      </c>
      <c r="AH29" s="97" t="s">
        <v>636</v>
      </c>
      <c r="AI29" s="97" t="s">
        <v>637</v>
      </c>
      <c r="AJ29" s="97" t="s">
        <v>638</v>
      </c>
      <c r="AK29" s="97" t="s">
        <v>639</v>
      </c>
      <c r="AL29" s="105" t="s">
        <v>640</v>
      </c>
      <c r="AM29" s="106" t="s">
        <v>635</v>
      </c>
      <c r="AN29" s="106" t="s">
        <v>702</v>
      </c>
      <c r="AO29" s="106" t="s">
        <v>635</v>
      </c>
      <c r="AP29" s="97" t="s">
        <v>642</v>
      </c>
      <c r="AQ29" s="97" t="s">
        <v>635</v>
      </c>
      <c r="AR29" s="103" t="s">
        <v>635</v>
      </c>
      <c r="AS29" s="107" t="s">
        <v>642</v>
      </c>
      <c r="AT29" s="103" t="s">
        <v>635</v>
      </c>
      <c r="AU29" s="103" t="s">
        <v>635</v>
      </c>
      <c r="AV29" s="106" t="s">
        <v>632</v>
      </c>
      <c r="AW29" s="105" t="s">
        <v>702</v>
      </c>
      <c r="AX29" s="103" t="s">
        <v>640</v>
      </c>
      <c r="AY29" s="105" t="s">
        <v>640</v>
      </c>
      <c r="AZ29" s="107" t="s">
        <v>702</v>
      </c>
      <c r="BA29" s="105" t="s">
        <v>702</v>
      </c>
      <c r="BB29" s="107" t="s">
        <v>640</v>
      </c>
      <c r="BC29" s="106" t="s">
        <v>702</v>
      </c>
      <c r="BD29" s="103" t="s">
        <v>640</v>
      </c>
      <c r="BE29" s="106" t="s">
        <v>632</v>
      </c>
      <c r="BF29" s="103" t="s">
        <v>640</v>
      </c>
      <c r="BG29" s="103" t="s">
        <v>702</v>
      </c>
      <c r="BH29" s="103" t="s">
        <v>897</v>
      </c>
      <c r="BI29" s="97" t="s">
        <v>702</v>
      </c>
      <c r="BJ29" s="108" t="s">
        <v>898</v>
      </c>
      <c r="BK29" s="108" t="s">
        <v>635</v>
      </c>
      <c r="BL29" s="108" t="s">
        <v>635</v>
      </c>
      <c r="BM29" s="108" t="s">
        <v>635</v>
      </c>
      <c r="BN29" s="108" t="s">
        <v>635</v>
      </c>
      <c r="BO29" s="103" t="s">
        <v>632</v>
      </c>
      <c r="BP29" s="103" t="s">
        <v>640</v>
      </c>
      <c r="BQ29" s="103" t="s">
        <v>635</v>
      </c>
      <c r="BR29" s="109" t="s">
        <v>645</v>
      </c>
      <c r="BS29" s="109" t="s">
        <v>635</v>
      </c>
      <c r="BT29" s="110" t="s">
        <v>635</v>
      </c>
      <c r="BU29" s="110" t="s">
        <v>635</v>
      </c>
      <c r="BV29" s="109" t="s">
        <v>635</v>
      </c>
      <c r="BW29" s="97" t="s">
        <v>646</v>
      </c>
      <c r="BX29" s="97" t="s">
        <v>2461</v>
      </c>
      <c r="BY29" s="97" t="s">
        <v>990</v>
      </c>
      <c r="BZ29" s="97" t="s">
        <v>648</v>
      </c>
      <c r="CA29" s="111" t="s">
        <v>736</v>
      </c>
      <c r="CB29" s="111" t="s">
        <v>737</v>
      </c>
      <c r="CC29" s="111" t="s">
        <v>635</v>
      </c>
      <c r="CD29" s="106" t="s">
        <v>635</v>
      </c>
      <c r="CE29" s="111" t="s">
        <v>635</v>
      </c>
      <c r="CF29" s="103" t="s">
        <v>804</v>
      </c>
      <c r="CG29" s="103">
        <v>6</v>
      </c>
      <c r="CH29" s="112" t="s">
        <v>649</v>
      </c>
      <c r="CI29" s="113" t="s">
        <v>702</v>
      </c>
      <c r="CJ29" s="113" t="s">
        <v>641</v>
      </c>
      <c r="CK29" s="113" t="s">
        <v>635</v>
      </c>
      <c r="CL29" s="103">
        <v>4</v>
      </c>
      <c r="CM29" s="114">
        <v>0</v>
      </c>
      <c r="CN29" s="103">
        <v>3</v>
      </c>
      <c r="CO29" s="106">
        <v>350</v>
      </c>
      <c r="CP29" s="103">
        <v>0.5</v>
      </c>
      <c r="CQ29" s="444">
        <v>600</v>
      </c>
      <c r="CR29" s="103" t="s">
        <v>635</v>
      </c>
      <c r="CS29" s="106" t="s">
        <v>635</v>
      </c>
      <c r="CT29" s="103" t="s">
        <v>635</v>
      </c>
      <c r="CU29" s="106" t="s">
        <v>635</v>
      </c>
      <c r="CV29" s="103" t="s">
        <v>635</v>
      </c>
      <c r="CW29" s="103" t="s">
        <v>635</v>
      </c>
      <c r="CX29" s="111" t="s">
        <v>650</v>
      </c>
      <c r="CY29" s="106" t="s">
        <v>635</v>
      </c>
      <c r="CZ29" s="115">
        <v>1</v>
      </c>
      <c r="DA29" s="115">
        <v>0</v>
      </c>
      <c r="DB29" s="116">
        <f t="shared" si="12"/>
        <v>1</v>
      </c>
      <c r="DC29" s="117" t="s">
        <v>651</v>
      </c>
      <c r="DD29" s="118" t="s">
        <v>635</v>
      </c>
      <c r="DE29" s="198">
        <v>0</v>
      </c>
      <c r="DF29" s="198">
        <v>1</v>
      </c>
      <c r="DG29" s="200">
        <f>SUBTOTAL(9,DE29:DF29)</f>
        <v>1</v>
      </c>
      <c r="DH29" s="105" t="s">
        <v>651</v>
      </c>
      <c r="DI29" s="120">
        <v>1</v>
      </c>
      <c r="DJ29" s="121" t="s">
        <v>635</v>
      </c>
      <c r="DK29" s="122" t="s">
        <v>635</v>
      </c>
      <c r="DL29" s="123" t="s">
        <v>635</v>
      </c>
      <c r="DM29" s="123" t="s">
        <v>635</v>
      </c>
      <c r="DN29" s="124" t="s">
        <v>635</v>
      </c>
      <c r="DO29" s="124" t="s">
        <v>635</v>
      </c>
      <c r="DP29" s="124" t="s">
        <v>635</v>
      </c>
      <c r="DQ29" s="125">
        <v>0.2</v>
      </c>
      <c r="DR29" s="125">
        <v>2</v>
      </c>
      <c r="DS29" s="125">
        <v>3</v>
      </c>
      <c r="DT29" s="106" t="s">
        <v>635</v>
      </c>
      <c r="DU29" s="106" t="s">
        <v>635</v>
      </c>
      <c r="DV29" s="106" t="s">
        <v>635</v>
      </c>
      <c r="DW29" s="126" t="s">
        <v>635</v>
      </c>
      <c r="DX29" s="126" t="s">
        <v>635</v>
      </c>
      <c r="DY29" s="126" t="s">
        <v>635</v>
      </c>
      <c r="DZ29" s="97" t="s">
        <v>652</v>
      </c>
      <c r="EA29" s="103" t="s">
        <v>626</v>
      </c>
      <c r="EB29" s="97" t="s">
        <v>635</v>
      </c>
      <c r="EC29" s="103" t="s">
        <v>626</v>
      </c>
      <c r="ED29" s="103" t="s">
        <v>635</v>
      </c>
      <c r="EE29" s="103" t="s">
        <v>635</v>
      </c>
      <c r="EF29" s="127" t="s">
        <v>653</v>
      </c>
      <c r="EG29" s="127" t="s">
        <v>635</v>
      </c>
      <c r="EH29" s="103" t="s">
        <v>653</v>
      </c>
      <c r="EI29" s="97" t="s">
        <v>640</v>
      </c>
      <c r="EJ29" s="97" t="s">
        <v>702</v>
      </c>
      <c r="EK29" s="122">
        <v>1</v>
      </c>
      <c r="EL29" s="122">
        <v>2</v>
      </c>
      <c r="EM29" s="122">
        <v>0.2</v>
      </c>
      <c r="EN29" s="122">
        <v>0.2</v>
      </c>
      <c r="EO29" s="128" t="s">
        <v>635</v>
      </c>
      <c r="EP29" s="128" t="s">
        <v>635</v>
      </c>
      <c r="EQ29" s="128" t="s">
        <v>635</v>
      </c>
      <c r="ER29" s="128" t="s">
        <v>635</v>
      </c>
      <c r="ES29" s="129" t="s">
        <v>635</v>
      </c>
      <c r="ET29" s="129" t="s">
        <v>635</v>
      </c>
      <c r="EU29" s="129" t="s">
        <v>635</v>
      </c>
      <c r="EV29" s="129" t="s">
        <v>635</v>
      </c>
      <c r="EW29" s="97" t="s">
        <v>654</v>
      </c>
      <c r="EX29" s="97" t="s">
        <v>805</v>
      </c>
      <c r="EY29" s="103" t="s">
        <v>635</v>
      </c>
      <c r="EZ29" s="107" t="s">
        <v>635</v>
      </c>
      <c r="FA29" s="97" t="s">
        <v>742</v>
      </c>
      <c r="FB29" s="130" t="s">
        <v>656</v>
      </c>
      <c r="FC29" s="130" t="s">
        <v>743</v>
      </c>
      <c r="FD29" s="131" t="s">
        <v>806</v>
      </c>
      <c r="FE29" s="131" t="s">
        <v>635</v>
      </c>
      <c r="FF29" s="131" t="s">
        <v>635</v>
      </c>
      <c r="FG29" s="131" t="s">
        <v>635</v>
      </c>
      <c r="FH29" s="131" t="s">
        <v>635</v>
      </c>
      <c r="FI29" s="132">
        <v>5</v>
      </c>
      <c r="FJ29" s="133" t="s">
        <v>635</v>
      </c>
      <c r="FK29" s="103" t="s">
        <v>635</v>
      </c>
      <c r="FL29" s="134" t="s">
        <v>635</v>
      </c>
      <c r="FM29" s="135">
        <v>7</v>
      </c>
      <c r="FN29" s="135">
        <v>5</v>
      </c>
      <c r="FO29" s="135" t="s">
        <v>635</v>
      </c>
      <c r="FP29" s="103" t="s">
        <v>635</v>
      </c>
      <c r="FQ29" s="132">
        <v>50</v>
      </c>
      <c r="FR29" s="133" t="s">
        <v>635</v>
      </c>
      <c r="FS29" s="103" t="s">
        <v>635</v>
      </c>
      <c r="FT29" s="134" t="s">
        <v>635</v>
      </c>
      <c r="FU29" s="135">
        <v>1</v>
      </c>
      <c r="FV29" s="135">
        <v>1</v>
      </c>
      <c r="FW29" s="131" t="s">
        <v>635</v>
      </c>
      <c r="FX29" s="103" t="s">
        <v>635</v>
      </c>
      <c r="FY29" s="100" t="s">
        <v>658</v>
      </c>
      <c r="FZ29" s="102" t="s">
        <v>635</v>
      </c>
      <c r="GA29" s="102">
        <v>0</v>
      </c>
      <c r="GB29" s="102">
        <v>24</v>
      </c>
      <c r="GC29" s="136" t="s">
        <v>658</v>
      </c>
      <c r="GD29" s="137" t="s">
        <v>635</v>
      </c>
      <c r="GE29" s="137">
        <v>0</v>
      </c>
      <c r="GF29" s="137">
        <v>24</v>
      </c>
      <c r="GG29" s="125" t="s">
        <v>635</v>
      </c>
      <c r="GH29" s="125" t="s">
        <v>635</v>
      </c>
      <c r="GI29" s="125" t="s">
        <v>635</v>
      </c>
      <c r="GJ29" s="125" t="s">
        <v>635</v>
      </c>
      <c r="GK29" s="122" t="s">
        <v>635</v>
      </c>
      <c r="GL29" s="122" t="s">
        <v>635</v>
      </c>
      <c r="GM29" s="122" t="s">
        <v>635</v>
      </c>
      <c r="GN29" s="122" t="s">
        <v>635</v>
      </c>
      <c r="GO29" s="135" t="s">
        <v>635</v>
      </c>
      <c r="GP29" s="135" t="s">
        <v>635</v>
      </c>
      <c r="GQ29" s="135" t="s">
        <v>635</v>
      </c>
      <c r="GR29" s="134" t="s">
        <v>635</v>
      </c>
      <c r="GS29" s="134" t="s">
        <v>635</v>
      </c>
      <c r="GT29" s="134" t="s">
        <v>635</v>
      </c>
      <c r="GU29" s="126" t="s">
        <v>635</v>
      </c>
      <c r="GV29" s="126" t="s">
        <v>635</v>
      </c>
      <c r="GW29" s="126" t="s">
        <v>635</v>
      </c>
      <c r="GX29" s="145" t="s">
        <v>635</v>
      </c>
      <c r="GY29" s="145" t="s">
        <v>635</v>
      </c>
      <c r="GZ29" s="145" t="s">
        <v>635</v>
      </c>
      <c r="HA29" s="139" t="s">
        <v>657</v>
      </c>
      <c r="HB29" s="123" t="s">
        <v>635</v>
      </c>
      <c r="HC29" s="123">
        <v>12</v>
      </c>
      <c r="HD29" s="123">
        <v>12</v>
      </c>
      <c r="HE29" s="127" t="s">
        <v>657</v>
      </c>
      <c r="HF29" s="130" t="s">
        <v>658</v>
      </c>
      <c r="HG29" s="131">
        <v>12</v>
      </c>
      <c r="HH29" s="131">
        <v>12</v>
      </c>
      <c r="HI29" s="141" t="s">
        <v>657</v>
      </c>
      <c r="HJ29" s="141" t="s">
        <v>658</v>
      </c>
      <c r="HK29" s="141">
        <v>12</v>
      </c>
      <c r="HL29" s="141">
        <v>12</v>
      </c>
      <c r="HM29" s="131" t="s">
        <v>657</v>
      </c>
      <c r="HN29" s="131" t="s">
        <v>658</v>
      </c>
      <c r="HO29" s="131">
        <v>12</v>
      </c>
      <c r="HP29" s="131">
        <v>12</v>
      </c>
      <c r="HQ29" s="106" t="s">
        <v>635</v>
      </c>
      <c r="HR29" s="106" t="s">
        <v>635</v>
      </c>
      <c r="HS29" s="106" t="s">
        <v>635</v>
      </c>
      <c r="HT29" s="106" t="s">
        <v>635</v>
      </c>
      <c r="HU29" s="132" t="s">
        <v>635</v>
      </c>
      <c r="HV29" s="132" t="s">
        <v>635</v>
      </c>
      <c r="HW29" s="132" t="s">
        <v>635</v>
      </c>
      <c r="HX29" s="132" t="s">
        <v>635</v>
      </c>
      <c r="HY29" s="118" t="s">
        <v>635</v>
      </c>
      <c r="HZ29" s="118" t="s">
        <v>635</v>
      </c>
      <c r="IA29" s="118" t="s">
        <v>635</v>
      </c>
      <c r="IB29" s="118" t="s">
        <v>635</v>
      </c>
      <c r="IC29" s="125" t="s">
        <v>635</v>
      </c>
      <c r="ID29" s="125" t="s">
        <v>635</v>
      </c>
      <c r="IE29" s="125" t="s">
        <v>635</v>
      </c>
      <c r="IF29" s="125" t="s">
        <v>635</v>
      </c>
      <c r="IG29" s="105" t="s">
        <v>991</v>
      </c>
      <c r="IH29" s="105" t="s">
        <v>808</v>
      </c>
      <c r="II29" s="105" t="s">
        <v>635</v>
      </c>
      <c r="IJ29" s="105" t="s">
        <v>635</v>
      </c>
      <c r="IK29" s="105" t="s">
        <v>635</v>
      </c>
      <c r="IL29" s="105" t="s">
        <v>635</v>
      </c>
      <c r="IM29" s="105" t="s">
        <v>635</v>
      </c>
      <c r="IN29" s="105" t="s">
        <v>635</v>
      </c>
      <c r="IO29" s="105" t="s">
        <v>635</v>
      </c>
      <c r="IP29" s="103">
        <v>2</v>
      </c>
      <c r="IQ29" s="102" t="s">
        <v>635</v>
      </c>
      <c r="IR29" s="102" t="s">
        <v>635</v>
      </c>
      <c r="IS29" s="142" t="s">
        <v>635</v>
      </c>
      <c r="IT29" s="142" t="s">
        <v>635</v>
      </c>
      <c r="IU29" s="128" t="s">
        <v>635</v>
      </c>
      <c r="IV29" s="128" t="s">
        <v>635</v>
      </c>
      <c r="IW29" s="143" t="s">
        <v>635</v>
      </c>
      <c r="IX29" s="143" t="s">
        <v>635</v>
      </c>
      <c r="IY29" s="124" t="s">
        <v>635</v>
      </c>
      <c r="IZ29" s="124" t="s">
        <v>635</v>
      </c>
      <c r="JA29" s="124" t="s">
        <v>635</v>
      </c>
      <c r="JB29" s="123" t="s">
        <v>635</v>
      </c>
      <c r="JC29" s="123" t="s">
        <v>635</v>
      </c>
      <c r="JD29" s="123" t="s">
        <v>635</v>
      </c>
      <c r="JE29" s="144" t="s">
        <v>635</v>
      </c>
      <c r="JF29" s="144" t="s">
        <v>635</v>
      </c>
      <c r="JG29" s="144" t="s">
        <v>635</v>
      </c>
      <c r="JH29" s="141" t="s">
        <v>635</v>
      </c>
      <c r="JI29" s="141" t="s">
        <v>635</v>
      </c>
      <c r="JJ29" s="141" t="s">
        <v>635</v>
      </c>
      <c r="JK29" s="144" t="s">
        <v>635</v>
      </c>
      <c r="JL29" s="144" t="s">
        <v>635</v>
      </c>
      <c r="JM29" s="144" t="s">
        <v>635</v>
      </c>
      <c r="JN29" s="135" t="s">
        <v>635</v>
      </c>
      <c r="JO29" s="135" t="s">
        <v>635</v>
      </c>
      <c r="JP29" s="135" t="s">
        <v>635</v>
      </c>
      <c r="JQ29" s="144" t="s">
        <v>709</v>
      </c>
      <c r="JR29" s="144" t="s">
        <v>635</v>
      </c>
      <c r="JS29" s="208">
        <v>0</v>
      </c>
      <c r="JT29" s="208">
        <v>1</v>
      </c>
      <c r="JU29" s="145" t="s">
        <v>709</v>
      </c>
      <c r="JV29" s="145" t="s">
        <v>635</v>
      </c>
      <c r="JW29" s="209">
        <v>0</v>
      </c>
      <c r="JX29" s="209">
        <v>1</v>
      </c>
      <c r="JY29" s="150" t="s">
        <v>709</v>
      </c>
      <c r="JZ29" s="150" t="s">
        <v>635</v>
      </c>
      <c r="KA29" s="150">
        <v>0</v>
      </c>
      <c r="KB29" s="150">
        <v>1</v>
      </c>
      <c r="KC29" s="143" t="s">
        <v>709</v>
      </c>
      <c r="KD29" s="143" t="s">
        <v>635</v>
      </c>
      <c r="KE29" s="143">
        <v>0</v>
      </c>
      <c r="KF29" s="143">
        <v>1</v>
      </c>
      <c r="KG29" s="146" t="s">
        <v>635</v>
      </c>
      <c r="KH29" s="146" t="s">
        <v>635</v>
      </c>
      <c r="KI29" s="146" t="s">
        <v>635</v>
      </c>
      <c r="KJ29" s="146" t="s">
        <v>635</v>
      </c>
      <c r="KK29" s="147" t="s">
        <v>635</v>
      </c>
      <c r="KL29" s="147" t="s">
        <v>635</v>
      </c>
      <c r="KM29" s="147" t="s">
        <v>635</v>
      </c>
      <c r="KN29" s="147" t="s">
        <v>635</v>
      </c>
      <c r="KO29" s="148" t="s">
        <v>635</v>
      </c>
      <c r="KP29" s="148" t="s">
        <v>635</v>
      </c>
      <c r="KQ29" s="148" t="s">
        <v>635</v>
      </c>
      <c r="KR29" s="148" t="s">
        <v>635</v>
      </c>
      <c r="KS29" s="149" t="s">
        <v>635</v>
      </c>
      <c r="KT29" s="149" t="s">
        <v>635</v>
      </c>
      <c r="KU29" s="149" t="s">
        <v>635</v>
      </c>
      <c r="KV29" s="149" t="s">
        <v>635</v>
      </c>
      <c r="KW29" s="105" t="s">
        <v>710</v>
      </c>
      <c r="KX29" s="106" t="s">
        <v>635</v>
      </c>
      <c r="KY29" s="106" t="s">
        <v>635</v>
      </c>
      <c r="KZ29" s="150">
        <v>0</v>
      </c>
      <c r="LA29" s="150">
        <v>0</v>
      </c>
      <c r="LB29" s="150">
        <v>1</v>
      </c>
      <c r="LC29" s="150">
        <v>0</v>
      </c>
      <c r="LD29" s="150">
        <v>0</v>
      </c>
      <c r="LE29" s="150">
        <v>0</v>
      </c>
      <c r="LF29" s="150">
        <v>0</v>
      </c>
      <c r="LG29" s="150">
        <v>0</v>
      </c>
      <c r="LH29" s="151">
        <f t="shared" si="0"/>
        <v>1</v>
      </c>
      <c r="LI29" s="152">
        <v>0</v>
      </c>
      <c r="LJ29" s="152">
        <v>0</v>
      </c>
      <c r="LK29" s="152">
        <v>1</v>
      </c>
      <c r="LL29" s="152">
        <v>0</v>
      </c>
      <c r="LM29" s="152">
        <v>0</v>
      </c>
      <c r="LN29" s="152">
        <v>0</v>
      </c>
      <c r="LO29" s="152">
        <v>0</v>
      </c>
      <c r="LP29" s="152">
        <v>0</v>
      </c>
      <c r="LQ29" s="153">
        <f t="shared" si="1"/>
        <v>1</v>
      </c>
      <c r="LR29" s="142">
        <v>0</v>
      </c>
      <c r="LS29" s="142">
        <v>0</v>
      </c>
      <c r="LT29" s="142">
        <v>0</v>
      </c>
      <c r="LU29" s="142">
        <v>0</v>
      </c>
      <c r="LV29" s="142">
        <v>0</v>
      </c>
      <c r="LW29" s="142">
        <v>0</v>
      </c>
      <c r="LX29" s="142">
        <v>0</v>
      </c>
      <c r="LY29" s="142">
        <v>0</v>
      </c>
      <c r="LZ29" s="142">
        <v>0</v>
      </c>
      <c r="MA29" s="45" t="s">
        <v>635</v>
      </c>
      <c r="MB29" s="45" t="s">
        <v>635</v>
      </c>
      <c r="MC29" s="45" t="s">
        <v>635</v>
      </c>
      <c r="MD29" s="45" t="s">
        <v>635</v>
      </c>
      <c r="ME29" s="45" t="s">
        <v>635</v>
      </c>
      <c r="MF29" s="45" t="s">
        <v>635</v>
      </c>
      <c r="MG29" s="45" t="s">
        <v>635</v>
      </c>
      <c r="MH29" s="45" t="s">
        <v>635</v>
      </c>
      <c r="MI29" s="44" t="s">
        <v>635</v>
      </c>
      <c r="MJ29" s="155" t="s">
        <v>635</v>
      </c>
      <c r="MK29" s="155" t="s">
        <v>635</v>
      </c>
      <c r="ML29" s="155" t="s">
        <v>635</v>
      </c>
      <c r="MM29" s="155" t="s">
        <v>635</v>
      </c>
      <c r="MN29" s="155" t="s">
        <v>635</v>
      </c>
      <c r="MO29" s="155" t="s">
        <v>635</v>
      </c>
      <c r="MP29" s="155" t="s">
        <v>635</v>
      </c>
      <c r="MQ29" s="155" t="s">
        <v>635</v>
      </c>
      <c r="MR29" s="156" t="s">
        <v>635</v>
      </c>
      <c r="MS29" s="157" t="s">
        <v>635</v>
      </c>
      <c r="MT29" s="157" t="s">
        <v>635</v>
      </c>
      <c r="MU29" s="157" t="s">
        <v>635</v>
      </c>
      <c r="MV29" s="157" t="s">
        <v>635</v>
      </c>
      <c r="MW29" s="157" t="s">
        <v>635</v>
      </c>
      <c r="MX29" s="157" t="s">
        <v>635</v>
      </c>
      <c r="MY29" s="157" t="s">
        <v>635</v>
      </c>
      <c r="MZ29" s="157" t="s">
        <v>635</v>
      </c>
      <c r="NA29" s="157" t="s">
        <v>635</v>
      </c>
      <c r="NB29" s="158">
        <v>0</v>
      </c>
      <c r="NC29" s="158">
        <v>0</v>
      </c>
      <c r="ND29" s="158">
        <v>0</v>
      </c>
      <c r="NE29" s="158">
        <v>0</v>
      </c>
      <c r="NF29" s="158">
        <v>0</v>
      </c>
      <c r="NG29" s="158">
        <v>0</v>
      </c>
      <c r="NH29" s="158">
        <v>0</v>
      </c>
      <c r="NI29" s="158">
        <v>0</v>
      </c>
      <c r="NJ29" s="159">
        <v>0</v>
      </c>
      <c r="NK29" s="160">
        <v>0</v>
      </c>
      <c r="NL29" s="160">
        <v>0</v>
      </c>
      <c r="NM29" s="160">
        <v>0</v>
      </c>
      <c r="NN29" s="160">
        <v>0</v>
      </c>
      <c r="NO29" s="160">
        <v>0</v>
      </c>
      <c r="NP29" s="160">
        <v>0</v>
      </c>
      <c r="NQ29" s="160">
        <v>0</v>
      </c>
      <c r="NR29" s="160">
        <v>0</v>
      </c>
      <c r="NS29" s="160">
        <v>0</v>
      </c>
      <c r="NT29" s="162" t="s">
        <v>635</v>
      </c>
      <c r="NU29" s="162" t="s">
        <v>635</v>
      </c>
      <c r="NV29" s="162" t="s">
        <v>635</v>
      </c>
      <c r="NW29" s="162" t="s">
        <v>635</v>
      </c>
      <c r="NX29" s="162" t="s">
        <v>635</v>
      </c>
      <c r="NY29" s="162" t="s">
        <v>635</v>
      </c>
      <c r="NZ29" s="162" t="s">
        <v>635</v>
      </c>
      <c r="OA29" s="162" t="s">
        <v>635</v>
      </c>
      <c r="OB29" s="163" t="s">
        <v>635</v>
      </c>
      <c r="OC29" s="142" t="s">
        <v>635</v>
      </c>
      <c r="OD29" s="142" t="s">
        <v>635</v>
      </c>
      <c r="OE29" s="142" t="s">
        <v>635</v>
      </c>
      <c r="OF29" s="142" t="s">
        <v>635</v>
      </c>
      <c r="OG29" s="142" t="s">
        <v>635</v>
      </c>
      <c r="OH29" s="142" t="s">
        <v>635</v>
      </c>
      <c r="OI29" s="142" t="s">
        <v>635</v>
      </c>
      <c r="OJ29" s="142" t="s">
        <v>635</v>
      </c>
      <c r="OK29" s="142" t="s">
        <v>635</v>
      </c>
      <c r="OL29" s="45">
        <v>0</v>
      </c>
      <c r="OM29" s="45">
        <v>0</v>
      </c>
      <c r="ON29" s="45">
        <v>0</v>
      </c>
      <c r="OO29" s="45">
        <v>0</v>
      </c>
      <c r="OP29" s="45">
        <v>0</v>
      </c>
      <c r="OQ29" s="45">
        <v>0</v>
      </c>
      <c r="OR29" s="45">
        <v>0</v>
      </c>
      <c r="OS29" s="45">
        <v>0</v>
      </c>
      <c r="OT29" s="44">
        <v>0</v>
      </c>
      <c r="OU29" s="158" t="s">
        <v>635</v>
      </c>
      <c r="OV29" s="158" t="s">
        <v>635</v>
      </c>
      <c r="OW29" s="158" t="s">
        <v>635</v>
      </c>
      <c r="OX29" s="158" t="s">
        <v>635</v>
      </c>
      <c r="OY29" s="158" t="s">
        <v>635</v>
      </c>
      <c r="OZ29" s="158" t="s">
        <v>635</v>
      </c>
      <c r="PA29" s="158" t="s">
        <v>635</v>
      </c>
      <c r="PB29" s="158" t="s">
        <v>635</v>
      </c>
      <c r="PC29" s="159" t="s">
        <v>635</v>
      </c>
      <c r="PD29" s="152" t="s">
        <v>635</v>
      </c>
      <c r="PE29" s="152" t="s">
        <v>635</v>
      </c>
      <c r="PF29" s="152" t="s">
        <v>635</v>
      </c>
      <c r="PG29" s="152" t="s">
        <v>635</v>
      </c>
      <c r="PH29" s="152" t="s">
        <v>635</v>
      </c>
      <c r="PI29" s="152" t="s">
        <v>635</v>
      </c>
      <c r="PJ29" s="152" t="s">
        <v>635</v>
      </c>
      <c r="PK29" s="152" t="s">
        <v>635</v>
      </c>
      <c r="PL29" s="164" t="s">
        <v>635</v>
      </c>
      <c r="PM29" s="158" t="s">
        <v>635</v>
      </c>
      <c r="PN29" s="158" t="s">
        <v>635</v>
      </c>
      <c r="PO29" s="158" t="s">
        <v>635</v>
      </c>
      <c r="PP29" s="158" t="s">
        <v>635</v>
      </c>
      <c r="PQ29" s="158" t="s">
        <v>635</v>
      </c>
      <c r="PR29" s="158" t="s">
        <v>635</v>
      </c>
      <c r="PS29" s="158" t="s">
        <v>635</v>
      </c>
      <c r="PT29" s="158" t="s">
        <v>635</v>
      </c>
      <c r="PU29" s="159" t="s">
        <v>635</v>
      </c>
      <c r="PV29" s="157">
        <v>0</v>
      </c>
      <c r="PW29" s="157">
        <v>0</v>
      </c>
      <c r="PX29" s="157">
        <v>0</v>
      </c>
      <c r="PY29" s="157">
        <v>0</v>
      </c>
      <c r="PZ29" s="157">
        <v>0</v>
      </c>
      <c r="QA29" s="157">
        <v>0</v>
      </c>
      <c r="QB29" s="157">
        <v>0</v>
      </c>
      <c r="QC29" s="157">
        <v>0</v>
      </c>
      <c r="QD29" s="165">
        <v>0</v>
      </c>
      <c r="QE29" s="166">
        <v>0</v>
      </c>
      <c r="QF29" s="166">
        <v>0</v>
      </c>
      <c r="QG29" s="166">
        <v>0</v>
      </c>
      <c r="QH29" s="166">
        <v>0</v>
      </c>
      <c r="QI29" s="166">
        <v>0</v>
      </c>
      <c r="QJ29" s="166">
        <v>0</v>
      </c>
      <c r="QK29" s="166">
        <v>0</v>
      </c>
      <c r="QL29" s="166">
        <v>0</v>
      </c>
      <c r="QM29" s="166">
        <v>0</v>
      </c>
      <c r="QN29" s="120" t="s">
        <v>635</v>
      </c>
      <c r="QO29" s="120" t="s">
        <v>635</v>
      </c>
      <c r="QP29" s="120" t="s">
        <v>635</v>
      </c>
      <c r="QQ29" s="120" t="s">
        <v>635</v>
      </c>
      <c r="QR29" s="120" t="s">
        <v>635</v>
      </c>
      <c r="QS29" s="120" t="s">
        <v>635</v>
      </c>
      <c r="QT29" s="120" t="s">
        <v>635</v>
      </c>
      <c r="QU29" s="120" t="s">
        <v>635</v>
      </c>
      <c r="QV29" s="168" t="s">
        <v>635</v>
      </c>
      <c r="QW29" s="169" t="s">
        <v>635</v>
      </c>
      <c r="QX29" s="169" t="s">
        <v>635</v>
      </c>
      <c r="QY29" s="169" t="s">
        <v>635</v>
      </c>
      <c r="QZ29" s="169" t="s">
        <v>635</v>
      </c>
      <c r="RA29" s="169" t="s">
        <v>635</v>
      </c>
      <c r="RB29" s="169" t="s">
        <v>635</v>
      </c>
      <c r="RC29" s="169" t="s">
        <v>635</v>
      </c>
      <c r="RD29" s="169" t="s">
        <v>635</v>
      </c>
      <c r="RE29" s="170" t="s">
        <v>635</v>
      </c>
      <c r="RF29" s="136" t="s">
        <v>656</v>
      </c>
      <c r="RG29" s="136" t="s">
        <v>743</v>
      </c>
      <c r="RH29" s="136" t="s">
        <v>806</v>
      </c>
      <c r="RI29" s="137" t="s">
        <v>635</v>
      </c>
      <c r="RJ29" s="137" t="s">
        <v>635</v>
      </c>
      <c r="RK29" s="137" t="s">
        <v>635</v>
      </c>
      <c r="RL29" s="105" t="s">
        <v>710</v>
      </c>
      <c r="RM29" s="106" t="s">
        <v>635</v>
      </c>
      <c r="RN29" s="106" t="s">
        <v>635</v>
      </c>
      <c r="RO29" s="171">
        <v>0</v>
      </c>
      <c r="RP29" s="171">
        <v>0</v>
      </c>
      <c r="RQ29" s="171">
        <v>1</v>
      </c>
      <c r="RR29" s="171">
        <v>0</v>
      </c>
      <c r="RS29" s="171">
        <v>0</v>
      </c>
      <c r="RT29" s="171">
        <v>0</v>
      </c>
      <c r="RU29" s="171">
        <v>0</v>
      </c>
      <c r="RV29" s="171">
        <v>0</v>
      </c>
      <c r="RW29" s="172">
        <f t="shared" ref="RW29:RW38" si="13">SUM(RO29:RV29)</f>
        <v>1</v>
      </c>
      <c r="RX29" s="133" t="s">
        <v>635</v>
      </c>
      <c r="RY29" s="133" t="s">
        <v>635</v>
      </c>
      <c r="RZ29" s="133" t="s">
        <v>635</v>
      </c>
      <c r="SA29" s="133" t="s">
        <v>635</v>
      </c>
      <c r="SB29" s="133" t="s">
        <v>635</v>
      </c>
      <c r="SC29" s="133" t="s">
        <v>635</v>
      </c>
      <c r="SD29" s="133" t="s">
        <v>635</v>
      </c>
      <c r="SE29" s="133" t="s">
        <v>635</v>
      </c>
      <c r="SF29" s="189" t="s">
        <v>635</v>
      </c>
      <c r="SG29" s="132" t="s">
        <v>635</v>
      </c>
      <c r="SH29" s="132" t="s">
        <v>635</v>
      </c>
      <c r="SI29" s="132" t="s">
        <v>635</v>
      </c>
      <c r="SJ29" s="132" t="s">
        <v>635</v>
      </c>
      <c r="SK29" s="132" t="s">
        <v>635</v>
      </c>
      <c r="SL29" s="132" t="s">
        <v>635</v>
      </c>
      <c r="SM29" s="132" t="s">
        <v>635</v>
      </c>
      <c r="SN29" s="132" t="s">
        <v>635</v>
      </c>
      <c r="SO29" s="173" t="s">
        <v>635</v>
      </c>
      <c r="SP29" s="102" t="s">
        <v>635</v>
      </c>
      <c r="SQ29" s="102" t="s">
        <v>635</v>
      </c>
      <c r="SR29" s="102" t="s">
        <v>635</v>
      </c>
      <c r="SS29" s="102" t="s">
        <v>635</v>
      </c>
      <c r="ST29" s="102" t="s">
        <v>635</v>
      </c>
      <c r="SU29" s="102" t="s">
        <v>635</v>
      </c>
      <c r="SV29" s="102" t="s">
        <v>635</v>
      </c>
      <c r="SW29" s="102" t="s">
        <v>635</v>
      </c>
      <c r="SX29" s="174" t="s">
        <v>635</v>
      </c>
      <c r="SY29" s="236">
        <v>0</v>
      </c>
      <c r="SZ29" s="236">
        <v>0</v>
      </c>
      <c r="TA29" s="236">
        <v>1</v>
      </c>
      <c r="TB29" s="236">
        <v>0</v>
      </c>
      <c r="TC29" s="236">
        <v>0</v>
      </c>
      <c r="TD29" s="236">
        <v>0</v>
      </c>
      <c r="TE29" s="236">
        <v>0</v>
      </c>
      <c r="TF29" s="236">
        <v>0</v>
      </c>
      <c r="TG29" s="237">
        <f>SUBTOTAL(9,SY29:TF29)</f>
        <v>1</v>
      </c>
      <c r="TH29" s="149" t="s">
        <v>635</v>
      </c>
      <c r="TI29" s="149" t="s">
        <v>635</v>
      </c>
      <c r="TJ29" s="149" t="s">
        <v>635</v>
      </c>
      <c r="TK29" s="149" t="s">
        <v>635</v>
      </c>
      <c r="TL29" s="149" t="s">
        <v>635</v>
      </c>
      <c r="TM29" s="149" t="s">
        <v>635</v>
      </c>
      <c r="TN29" s="149" t="s">
        <v>635</v>
      </c>
      <c r="TO29" s="149" t="s">
        <v>635</v>
      </c>
      <c r="TP29" s="176" t="s">
        <v>635</v>
      </c>
      <c r="TQ29" s="210">
        <v>0</v>
      </c>
      <c r="TR29" s="210">
        <v>0</v>
      </c>
      <c r="TS29" s="210">
        <v>1</v>
      </c>
      <c r="TT29" s="210">
        <v>0</v>
      </c>
      <c r="TU29" s="210">
        <v>0</v>
      </c>
      <c r="TV29" s="210">
        <v>0</v>
      </c>
      <c r="TW29" s="210">
        <v>0</v>
      </c>
      <c r="TX29" s="210">
        <v>0</v>
      </c>
      <c r="TY29" s="211">
        <f>SUBTOTAL(9,TQ29:TX29)</f>
        <v>1</v>
      </c>
      <c r="TZ29" s="179" t="s">
        <v>635</v>
      </c>
      <c r="UA29" s="179" t="s">
        <v>635</v>
      </c>
      <c r="UB29" s="179" t="s">
        <v>635</v>
      </c>
      <c r="UC29" s="179" t="s">
        <v>635</v>
      </c>
      <c r="UD29" s="179" t="s">
        <v>635</v>
      </c>
      <c r="UE29" s="179" t="s">
        <v>635</v>
      </c>
      <c r="UF29" s="179" t="s">
        <v>635</v>
      </c>
      <c r="UG29" s="179" t="s">
        <v>635</v>
      </c>
      <c r="UH29" s="180" t="s">
        <v>635</v>
      </c>
      <c r="UI29" s="171">
        <v>0</v>
      </c>
      <c r="UJ29" s="171">
        <v>0</v>
      </c>
      <c r="UK29" s="171">
        <v>1</v>
      </c>
      <c r="UL29" s="171">
        <v>0</v>
      </c>
      <c r="UM29" s="171">
        <v>0</v>
      </c>
      <c r="UN29" s="171">
        <v>0</v>
      </c>
      <c r="UO29" s="171">
        <v>0</v>
      </c>
      <c r="UP29" s="171">
        <v>0</v>
      </c>
      <c r="UQ29" s="181">
        <f t="shared" ref="UQ29:UQ38" si="14">SUBTOTAL(9,UI29:UP29)</f>
        <v>1</v>
      </c>
      <c r="UR29" s="131" t="s">
        <v>635</v>
      </c>
      <c r="US29" s="131" t="s">
        <v>635</v>
      </c>
      <c r="UT29" s="131" t="s">
        <v>635</v>
      </c>
      <c r="UU29" s="131" t="s">
        <v>635</v>
      </c>
      <c r="UV29" s="131" t="s">
        <v>635</v>
      </c>
      <c r="UW29" s="131" t="s">
        <v>635</v>
      </c>
      <c r="UX29" s="131" t="s">
        <v>635</v>
      </c>
      <c r="UY29" s="131" t="s">
        <v>635</v>
      </c>
      <c r="UZ29" s="182" t="s">
        <v>635</v>
      </c>
      <c r="VA29" s="169" t="s">
        <v>635</v>
      </c>
      <c r="VB29" s="169" t="s">
        <v>635</v>
      </c>
      <c r="VC29" s="169" t="s">
        <v>635</v>
      </c>
      <c r="VD29" s="169" t="s">
        <v>635</v>
      </c>
      <c r="VE29" s="169" t="s">
        <v>635</v>
      </c>
      <c r="VF29" s="169" t="s">
        <v>635</v>
      </c>
      <c r="VG29" s="169" t="s">
        <v>635</v>
      </c>
      <c r="VH29" s="169" t="s">
        <v>635</v>
      </c>
      <c r="VI29" s="183" t="s">
        <v>635</v>
      </c>
      <c r="VJ29" s="177" t="s">
        <v>635</v>
      </c>
      <c r="VK29" s="177" t="s">
        <v>635</v>
      </c>
      <c r="VL29" s="177" t="s">
        <v>635</v>
      </c>
      <c r="VM29" s="177" t="s">
        <v>635</v>
      </c>
      <c r="VN29" s="177" t="s">
        <v>635</v>
      </c>
      <c r="VO29" s="177" t="s">
        <v>635</v>
      </c>
      <c r="VP29" s="177" t="s">
        <v>635</v>
      </c>
      <c r="VQ29" s="177" t="s">
        <v>635</v>
      </c>
      <c r="VR29" s="178" t="s">
        <v>635</v>
      </c>
      <c r="VS29" s="169">
        <v>0</v>
      </c>
      <c r="VT29" s="169">
        <v>0</v>
      </c>
      <c r="VU29" s="169">
        <v>1</v>
      </c>
      <c r="VV29" s="169">
        <v>0</v>
      </c>
      <c r="VW29" s="169">
        <v>0</v>
      </c>
      <c r="VX29" s="169">
        <v>0</v>
      </c>
      <c r="VY29" s="169">
        <v>0</v>
      </c>
      <c r="VZ29" s="169">
        <v>0</v>
      </c>
      <c r="WA29" s="183">
        <f>SUBTOTAL(9,VS29:VZ29)</f>
        <v>1</v>
      </c>
      <c r="WB29" s="186" t="s">
        <v>635</v>
      </c>
      <c r="WC29" s="186" t="s">
        <v>635</v>
      </c>
      <c r="WD29" s="186" t="s">
        <v>635</v>
      </c>
      <c r="WE29" s="186" t="s">
        <v>635</v>
      </c>
      <c r="WF29" s="186" t="s">
        <v>635</v>
      </c>
      <c r="WG29" s="186" t="s">
        <v>635</v>
      </c>
      <c r="WH29" s="186" t="s">
        <v>635</v>
      </c>
      <c r="WI29" s="186" t="s">
        <v>635</v>
      </c>
      <c r="WJ29" s="187" t="s">
        <v>635</v>
      </c>
      <c r="WK29" s="212">
        <v>0</v>
      </c>
      <c r="WL29" s="212">
        <v>0</v>
      </c>
      <c r="WM29" s="212">
        <v>1</v>
      </c>
      <c r="WN29" s="212">
        <v>0</v>
      </c>
      <c r="WO29" s="212">
        <v>0</v>
      </c>
      <c r="WP29" s="212">
        <v>0</v>
      </c>
      <c r="WQ29" s="212">
        <v>0</v>
      </c>
      <c r="WR29" s="212">
        <v>0</v>
      </c>
      <c r="WS29" s="188">
        <f>SUBTOTAL(9,WK29:WR29)</f>
        <v>1</v>
      </c>
      <c r="WT29" s="133" t="s">
        <v>635</v>
      </c>
      <c r="WU29" s="133" t="s">
        <v>635</v>
      </c>
      <c r="WV29" s="133" t="s">
        <v>635</v>
      </c>
      <c r="WW29" s="133" t="s">
        <v>635</v>
      </c>
      <c r="WX29" s="133" t="s">
        <v>635</v>
      </c>
      <c r="WY29" s="133" t="s">
        <v>635</v>
      </c>
      <c r="WZ29" s="133" t="s">
        <v>635</v>
      </c>
      <c r="XA29" s="133" t="s">
        <v>635</v>
      </c>
      <c r="XB29" s="189" t="s">
        <v>635</v>
      </c>
      <c r="XC29" s="105" t="s">
        <v>665</v>
      </c>
      <c r="XD29" s="105" t="s">
        <v>666</v>
      </c>
      <c r="XE29" s="105" t="s">
        <v>749</v>
      </c>
      <c r="XF29" s="111" t="s">
        <v>750</v>
      </c>
      <c r="XG29" s="190" t="s">
        <v>671</v>
      </c>
      <c r="XH29" s="190" t="s">
        <v>672</v>
      </c>
      <c r="XI29" s="190" t="s">
        <v>673</v>
      </c>
      <c r="XJ29" s="190" t="s">
        <v>635</v>
      </c>
      <c r="XK29" s="190" t="s">
        <v>635</v>
      </c>
      <c r="XL29" s="190" t="s">
        <v>635</v>
      </c>
      <c r="XM29" s="191" t="s">
        <v>667</v>
      </c>
      <c r="XN29" s="191" t="s">
        <v>668</v>
      </c>
      <c r="XO29" s="191" t="s">
        <v>669</v>
      </c>
      <c r="XP29" s="191" t="s">
        <v>635</v>
      </c>
      <c r="XQ29" s="191" t="s">
        <v>635</v>
      </c>
      <c r="XR29" s="191" t="s">
        <v>635</v>
      </c>
      <c r="XS29" s="191" t="s">
        <v>635</v>
      </c>
      <c r="XT29" s="191" t="s">
        <v>635</v>
      </c>
      <c r="XU29" s="192" t="s">
        <v>667</v>
      </c>
      <c r="XV29" s="192" t="s">
        <v>668</v>
      </c>
      <c r="XW29" s="192" t="s">
        <v>635</v>
      </c>
      <c r="XX29" s="192" t="s">
        <v>635</v>
      </c>
      <c r="XY29" s="192" t="s">
        <v>635</v>
      </c>
      <c r="XZ29" s="192" t="s">
        <v>635</v>
      </c>
      <c r="YA29" s="144" t="s">
        <v>667</v>
      </c>
      <c r="YB29" s="144" t="s">
        <v>668</v>
      </c>
      <c r="YC29" s="144" t="s">
        <v>635</v>
      </c>
      <c r="YD29" s="144" t="s">
        <v>635</v>
      </c>
      <c r="YE29" s="144" t="s">
        <v>635</v>
      </c>
      <c r="YF29" s="144" t="s">
        <v>635</v>
      </c>
      <c r="YG29" s="144" t="s">
        <v>635</v>
      </c>
      <c r="YH29" s="111" t="s">
        <v>751</v>
      </c>
      <c r="YI29" s="111" t="s">
        <v>635</v>
      </c>
      <c r="YJ29" s="111" t="s">
        <v>635</v>
      </c>
      <c r="YK29" s="190" t="s">
        <v>752</v>
      </c>
      <c r="YL29" s="190" t="s">
        <v>936</v>
      </c>
      <c r="YM29" s="190" t="s">
        <v>635</v>
      </c>
      <c r="YN29" s="190" t="s">
        <v>635</v>
      </c>
      <c r="YO29" s="190" t="s">
        <v>635</v>
      </c>
      <c r="YP29" s="130" t="s">
        <v>635</v>
      </c>
      <c r="YQ29" s="130" t="s">
        <v>635</v>
      </c>
      <c r="YR29" s="130" t="s">
        <v>635</v>
      </c>
      <c r="YS29" s="130" t="s">
        <v>635</v>
      </c>
      <c r="YT29" s="130" t="s">
        <v>635</v>
      </c>
      <c r="YU29" s="130" t="s">
        <v>635</v>
      </c>
      <c r="YV29" s="112" t="s">
        <v>635</v>
      </c>
      <c r="YW29" s="112" t="s">
        <v>635</v>
      </c>
      <c r="YX29" s="112" t="s">
        <v>635</v>
      </c>
      <c r="YY29" s="112" t="s">
        <v>635</v>
      </c>
      <c r="YZ29" s="105" t="s">
        <v>674</v>
      </c>
      <c r="ZA29" s="105" t="s">
        <v>635</v>
      </c>
      <c r="ZB29" s="126" t="s">
        <v>635</v>
      </c>
      <c r="ZC29" s="126" t="s">
        <v>635</v>
      </c>
      <c r="ZD29" s="126" t="s">
        <v>635</v>
      </c>
      <c r="ZE29" s="126" t="s">
        <v>635</v>
      </c>
      <c r="ZF29" s="126" t="s">
        <v>635</v>
      </c>
      <c r="ZG29" s="125" t="s">
        <v>675</v>
      </c>
      <c r="ZH29" s="125" t="s">
        <v>676</v>
      </c>
      <c r="ZI29" s="125" t="s">
        <v>635</v>
      </c>
      <c r="ZJ29" s="125" t="s">
        <v>635</v>
      </c>
      <c r="ZK29" s="125" t="s">
        <v>635</v>
      </c>
      <c r="ZL29" s="125" t="s">
        <v>635</v>
      </c>
      <c r="ZM29" s="125" t="s">
        <v>635</v>
      </c>
      <c r="ZN29" s="125" t="s">
        <v>635</v>
      </c>
      <c r="ZO29" s="147" t="s">
        <v>635</v>
      </c>
      <c r="ZP29" s="147" t="s">
        <v>635</v>
      </c>
      <c r="ZQ29" s="147" t="s">
        <v>635</v>
      </c>
      <c r="ZR29" s="147" t="s">
        <v>635</v>
      </c>
      <c r="ZS29" s="147" t="s">
        <v>635</v>
      </c>
      <c r="ZT29" s="184" t="s">
        <v>635</v>
      </c>
      <c r="ZU29" s="184">
        <v>2</v>
      </c>
      <c r="ZV29" s="184">
        <v>3</v>
      </c>
      <c r="ZW29" s="184">
        <v>3</v>
      </c>
      <c r="ZX29" s="131">
        <v>1</v>
      </c>
      <c r="ZY29" s="131" t="s">
        <v>635</v>
      </c>
      <c r="ZZ29" s="131">
        <v>2</v>
      </c>
      <c r="AAA29" s="131">
        <v>2</v>
      </c>
      <c r="AAB29" s="132">
        <v>1</v>
      </c>
      <c r="AAC29" s="132" t="s">
        <v>635</v>
      </c>
      <c r="AAD29" s="132" t="s">
        <v>635</v>
      </c>
      <c r="AAE29" s="193" t="s">
        <v>635</v>
      </c>
      <c r="AAF29" s="102" t="s">
        <v>635</v>
      </c>
      <c r="AAG29" s="102" t="s">
        <v>635</v>
      </c>
      <c r="AAH29" s="102" t="s">
        <v>635</v>
      </c>
      <c r="AAI29" s="102" t="s">
        <v>635</v>
      </c>
      <c r="AAJ29" s="125" t="s">
        <v>635</v>
      </c>
      <c r="AAK29" s="125">
        <v>3</v>
      </c>
      <c r="AAL29" s="125" t="s">
        <v>635</v>
      </c>
      <c r="AAM29" s="125" t="s">
        <v>635</v>
      </c>
      <c r="AAN29" s="131" t="s">
        <v>635</v>
      </c>
      <c r="AAO29" s="131">
        <v>5</v>
      </c>
      <c r="AAP29" s="131" t="s">
        <v>635</v>
      </c>
      <c r="AAQ29" s="131" t="s">
        <v>635</v>
      </c>
      <c r="AAR29" s="149" t="s">
        <v>635</v>
      </c>
      <c r="AAS29" s="149">
        <v>2</v>
      </c>
      <c r="AAT29" s="149" t="s">
        <v>635</v>
      </c>
      <c r="AAU29" s="149" t="s">
        <v>635</v>
      </c>
      <c r="AAV29" s="184" t="s">
        <v>635</v>
      </c>
      <c r="AAW29" s="184" t="s">
        <v>635</v>
      </c>
      <c r="AAX29" s="184" t="s">
        <v>635</v>
      </c>
      <c r="AAY29" s="184" t="s">
        <v>635</v>
      </c>
      <c r="AAZ29" s="103" t="s">
        <v>632</v>
      </c>
      <c r="ABA29" s="100" t="s">
        <v>679</v>
      </c>
      <c r="ABB29" s="100" t="s">
        <v>635</v>
      </c>
      <c r="ABC29" s="100" t="s">
        <v>635</v>
      </c>
      <c r="ABD29" s="100" t="s">
        <v>635</v>
      </c>
      <c r="ABE29" s="100" t="s">
        <v>635</v>
      </c>
      <c r="ABF29" s="103" t="s">
        <v>635</v>
      </c>
      <c r="ABG29" s="194">
        <v>35000</v>
      </c>
      <c r="ABH29" s="195" t="s">
        <v>716</v>
      </c>
      <c r="ABI29" s="195" t="s">
        <v>788</v>
      </c>
      <c r="ABJ29" s="195" t="s">
        <v>635</v>
      </c>
      <c r="ABK29" s="195" t="s">
        <v>635</v>
      </c>
      <c r="ABL29" s="177" t="s">
        <v>635</v>
      </c>
      <c r="ABM29" s="177" t="s">
        <v>635</v>
      </c>
      <c r="ABN29" s="177" t="s">
        <v>635</v>
      </c>
      <c r="ABO29" s="195" t="s">
        <v>635</v>
      </c>
      <c r="ABP29" s="112" t="s">
        <v>907</v>
      </c>
      <c r="ABQ29" s="112" t="s">
        <v>635</v>
      </c>
      <c r="ABR29" s="112" t="s">
        <v>635</v>
      </c>
      <c r="ABS29" s="103" t="s">
        <v>632</v>
      </c>
      <c r="ABT29" s="103" t="s">
        <v>632</v>
      </c>
      <c r="ABU29" s="196" t="s">
        <v>683</v>
      </c>
      <c r="ABV29" s="196" t="s">
        <v>718</v>
      </c>
      <c r="ABW29" s="196" t="s">
        <v>635</v>
      </c>
      <c r="ABX29" s="196" t="s">
        <v>635</v>
      </c>
      <c r="ABY29" s="196" t="s">
        <v>635</v>
      </c>
      <c r="ABZ29" s="196" t="s">
        <v>635</v>
      </c>
      <c r="ACA29" s="196" t="s">
        <v>635</v>
      </c>
      <c r="ACB29" s="97" t="s">
        <v>626</v>
      </c>
      <c r="ACC29" s="97" t="s">
        <v>632</v>
      </c>
      <c r="ACD29" s="112" t="s">
        <v>835</v>
      </c>
      <c r="ACE29" s="112" t="s">
        <v>635</v>
      </c>
      <c r="ACF29" s="112" t="s">
        <v>635</v>
      </c>
      <c r="ACG29" s="112" t="s">
        <v>635</v>
      </c>
      <c r="ACH29" s="97" t="s">
        <v>992</v>
      </c>
      <c r="ACI29" s="97" t="s">
        <v>993</v>
      </c>
      <c r="ACJ29" s="97"/>
    </row>
    <row r="30" spans="1:764" ht="15" customHeight="1">
      <c r="A30">
        <v>16</v>
      </c>
      <c r="B30" s="97" t="s">
        <v>994</v>
      </c>
      <c r="C30" s="97" t="s">
        <v>995</v>
      </c>
      <c r="D30" s="97" t="s">
        <v>867</v>
      </c>
      <c r="E30" s="97" t="s">
        <v>996</v>
      </c>
      <c r="F30" s="98" t="s">
        <v>997</v>
      </c>
      <c r="G30" s="98" t="s">
        <v>998</v>
      </c>
      <c r="H30" s="99">
        <v>36.788029000000002</v>
      </c>
      <c r="I30" s="99">
        <v>-1.089199</v>
      </c>
      <c r="J30" s="98" t="s">
        <v>821</v>
      </c>
      <c r="K30" s="98" t="s">
        <v>871</v>
      </c>
      <c r="L30" s="98" t="s">
        <v>871</v>
      </c>
      <c r="M30" s="100" t="s">
        <v>999</v>
      </c>
      <c r="N30" s="101">
        <v>727995109</v>
      </c>
      <c r="O30" s="102">
        <v>0</v>
      </c>
      <c r="P30" s="100">
        <v>-1.0891</v>
      </c>
      <c r="Q30" s="100">
        <v>36.787177</v>
      </c>
      <c r="R30" s="100">
        <v>1847.5</v>
      </c>
      <c r="S30" s="102">
        <v>6.4</v>
      </c>
      <c r="T30" s="103" t="s">
        <v>626</v>
      </c>
      <c r="U30" s="97" t="s">
        <v>627</v>
      </c>
      <c r="V30" s="97" t="s">
        <v>699</v>
      </c>
      <c r="W30" s="97" t="s">
        <v>627</v>
      </c>
      <c r="X30" s="97" t="s">
        <v>700</v>
      </c>
      <c r="Y30" s="97" t="s">
        <v>631</v>
      </c>
      <c r="Z30" s="103" t="s">
        <v>632</v>
      </c>
      <c r="AA30" s="104" t="s">
        <v>634</v>
      </c>
      <c r="AB30" s="197" t="s">
        <v>635</v>
      </c>
      <c r="AC30" s="104" t="s">
        <v>635</v>
      </c>
      <c r="AD30" s="104" t="s">
        <v>635</v>
      </c>
      <c r="AE30" s="104" t="s">
        <v>635</v>
      </c>
      <c r="AF30" s="103">
        <v>5</v>
      </c>
      <c r="AG30" s="103">
        <v>2</v>
      </c>
      <c r="AH30" s="97" t="s">
        <v>636</v>
      </c>
      <c r="AI30" s="97" t="s">
        <v>637</v>
      </c>
      <c r="AJ30" s="97" t="s">
        <v>639</v>
      </c>
      <c r="AK30" s="97" t="s">
        <v>635</v>
      </c>
      <c r="AL30" s="105" t="s">
        <v>640</v>
      </c>
      <c r="AM30" s="106" t="s">
        <v>641</v>
      </c>
      <c r="AN30" s="106" t="s">
        <v>635</v>
      </c>
      <c r="AO30" s="106" t="s">
        <v>635</v>
      </c>
      <c r="AP30" s="97" t="s">
        <v>642</v>
      </c>
      <c r="AQ30" s="97" t="s">
        <v>642</v>
      </c>
      <c r="AR30" s="103" t="s">
        <v>635</v>
      </c>
      <c r="AS30" s="107" t="s">
        <v>635</v>
      </c>
      <c r="AT30" s="103" t="s">
        <v>635</v>
      </c>
      <c r="AU30" s="103" t="s">
        <v>635</v>
      </c>
      <c r="AV30" s="106" t="s">
        <v>632</v>
      </c>
      <c r="AW30" s="105" t="s">
        <v>641</v>
      </c>
      <c r="AX30" s="103" t="s">
        <v>635</v>
      </c>
      <c r="AY30" s="105" t="s">
        <v>640</v>
      </c>
      <c r="AZ30" s="107" t="s">
        <v>635</v>
      </c>
      <c r="BA30" s="105" t="s">
        <v>635</v>
      </c>
      <c r="BB30" s="107" t="s">
        <v>635</v>
      </c>
      <c r="BC30" s="106" t="s">
        <v>640</v>
      </c>
      <c r="BD30" s="103" t="s">
        <v>635</v>
      </c>
      <c r="BE30" s="106" t="s">
        <v>626</v>
      </c>
      <c r="BF30" s="103" t="s">
        <v>635</v>
      </c>
      <c r="BG30" s="103" t="s">
        <v>635</v>
      </c>
      <c r="BH30" s="103" t="s">
        <v>635</v>
      </c>
      <c r="BI30" s="97" t="s">
        <v>640</v>
      </c>
      <c r="BJ30" s="108" t="s">
        <v>643</v>
      </c>
      <c r="BK30" s="108" t="s">
        <v>875</v>
      </c>
      <c r="BL30" s="108" t="s">
        <v>733</v>
      </c>
      <c r="BM30" s="108" t="s">
        <v>826</v>
      </c>
      <c r="BN30" s="108" t="s">
        <v>774</v>
      </c>
      <c r="BO30" s="103" t="s">
        <v>632</v>
      </c>
      <c r="BP30" s="103" t="s">
        <v>641</v>
      </c>
      <c r="BQ30" s="103" t="s">
        <v>635</v>
      </c>
      <c r="BR30" s="109" t="s">
        <v>645</v>
      </c>
      <c r="BS30" s="109" t="s">
        <v>776</v>
      </c>
      <c r="BT30" s="110" t="s">
        <v>635</v>
      </c>
      <c r="BU30" s="110" t="s">
        <v>635</v>
      </c>
      <c r="BV30" s="109" t="s">
        <v>635</v>
      </c>
      <c r="BW30" s="97" t="s">
        <v>848</v>
      </c>
      <c r="BX30" s="97" t="s">
        <v>848</v>
      </c>
      <c r="BY30" s="97" t="s">
        <v>1000</v>
      </c>
      <c r="BZ30" s="97" t="s">
        <v>779</v>
      </c>
      <c r="CA30" s="111" t="s">
        <v>706</v>
      </c>
      <c r="CB30" s="111" t="s">
        <v>737</v>
      </c>
      <c r="CC30" s="111" t="s">
        <v>635</v>
      </c>
      <c r="CD30" s="106" t="s">
        <v>635</v>
      </c>
      <c r="CE30" s="111" t="s">
        <v>635</v>
      </c>
      <c r="CF30" s="103">
        <v>2</v>
      </c>
      <c r="CG30" s="103">
        <v>2</v>
      </c>
      <c r="CH30" s="112" t="s">
        <v>649</v>
      </c>
      <c r="CI30" s="113" t="s">
        <v>641</v>
      </c>
      <c r="CJ30" s="113" t="s">
        <v>635</v>
      </c>
      <c r="CK30" s="113" t="s">
        <v>635</v>
      </c>
      <c r="CL30" s="103">
        <v>3</v>
      </c>
      <c r="CM30" s="114">
        <v>350</v>
      </c>
      <c r="CN30" s="103" t="s">
        <v>635</v>
      </c>
      <c r="CO30" s="106" t="s">
        <v>635</v>
      </c>
      <c r="CP30" s="103">
        <v>0.1</v>
      </c>
      <c r="CQ30" s="106">
        <v>125</v>
      </c>
      <c r="CR30" s="103" t="s">
        <v>635</v>
      </c>
      <c r="CS30" s="106" t="s">
        <v>635</v>
      </c>
      <c r="CT30" s="103" t="s">
        <v>635</v>
      </c>
      <c r="CU30" s="106" t="s">
        <v>635</v>
      </c>
      <c r="CV30" s="103" t="s">
        <v>635</v>
      </c>
      <c r="CW30" s="103" t="s">
        <v>635</v>
      </c>
      <c r="CX30" s="111" t="s">
        <v>650</v>
      </c>
      <c r="CY30" s="106" t="s">
        <v>651</v>
      </c>
      <c r="CZ30" s="115">
        <v>0.7</v>
      </c>
      <c r="DA30" s="115">
        <v>0.3</v>
      </c>
      <c r="DB30" s="116">
        <f t="shared" si="12"/>
        <v>1</v>
      </c>
      <c r="DC30" s="117" t="s">
        <v>635</v>
      </c>
      <c r="DD30" s="118" t="s">
        <v>635</v>
      </c>
      <c r="DE30" s="118" t="s">
        <v>635</v>
      </c>
      <c r="DF30" s="118" t="s">
        <v>635</v>
      </c>
      <c r="DG30" s="119" t="s">
        <v>635</v>
      </c>
      <c r="DH30" s="105" t="s">
        <v>651</v>
      </c>
      <c r="DI30" s="120">
        <v>1</v>
      </c>
      <c r="DJ30" s="121" t="s">
        <v>635</v>
      </c>
      <c r="DK30" s="122" t="s">
        <v>635</v>
      </c>
      <c r="DL30" s="123" t="s">
        <v>635</v>
      </c>
      <c r="DM30" s="123" t="s">
        <v>635</v>
      </c>
      <c r="DN30" s="124" t="s">
        <v>635</v>
      </c>
      <c r="DO30" s="124" t="s">
        <v>635</v>
      </c>
      <c r="DP30" s="124" t="s">
        <v>635</v>
      </c>
      <c r="DQ30" s="125">
        <v>0.2</v>
      </c>
      <c r="DR30" s="125">
        <v>7</v>
      </c>
      <c r="DS30" s="125" t="s">
        <v>738</v>
      </c>
      <c r="DT30" s="106" t="s">
        <v>635</v>
      </c>
      <c r="DU30" s="106" t="s">
        <v>635</v>
      </c>
      <c r="DV30" s="106" t="s">
        <v>635</v>
      </c>
      <c r="DW30" s="126" t="s">
        <v>635</v>
      </c>
      <c r="DX30" s="126" t="s">
        <v>635</v>
      </c>
      <c r="DY30" s="126" t="s">
        <v>635</v>
      </c>
      <c r="DZ30" s="97" t="s">
        <v>781</v>
      </c>
      <c r="EA30" s="103" t="s">
        <v>626</v>
      </c>
      <c r="EB30" s="97" t="s">
        <v>635</v>
      </c>
      <c r="EC30" s="103" t="s">
        <v>626</v>
      </c>
      <c r="ED30" s="103" t="s">
        <v>635</v>
      </c>
      <c r="EE30" s="103" t="s">
        <v>635</v>
      </c>
      <c r="EF30" s="127" t="s">
        <v>653</v>
      </c>
      <c r="EG30" s="131" t="s">
        <v>651</v>
      </c>
      <c r="EH30" s="103" t="s">
        <v>653</v>
      </c>
      <c r="EI30" s="97" t="s">
        <v>640</v>
      </c>
      <c r="EJ30" s="97" t="s">
        <v>640</v>
      </c>
      <c r="EK30" s="122">
        <v>8</v>
      </c>
      <c r="EL30" s="122">
        <v>7</v>
      </c>
      <c r="EM30" s="122">
        <v>0.2</v>
      </c>
      <c r="EN30" s="122">
        <v>0.2</v>
      </c>
      <c r="EO30" s="128" t="s">
        <v>635</v>
      </c>
      <c r="EP30" s="128" t="s">
        <v>635</v>
      </c>
      <c r="EQ30" s="128" t="s">
        <v>635</v>
      </c>
      <c r="ER30" s="128" t="s">
        <v>635</v>
      </c>
      <c r="ES30" s="129" t="s">
        <v>635</v>
      </c>
      <c r="ET30" s="129" t="s">
        <v>635</v>
      </c>
      <c r="EU30" s="129" t="s">
        <v>635</v>
      </c>
      <c r="EV30" s="129" t="s">
        <v>635</v>
      </c>
      <c r="EW30" s="97" t="s">
        <v>654</v>
      </c>
      <c r="EX30" s="97" t="s">
        <v>901</v>
      </c>
      <c r="EY30" s="103" t="s">
        <v>805</v>
      </c>
      <c r="EZ30" s="107" t="s">
        <v>1001</v>
      </c>
      <c r="FA30" s="97" t="s">
        <v>853</v>
      </c>
      <c r="FB30" s="130" t="s">
        <v>656</v>
      </c>
      <c r="FC30" s="130" t="s">
        <v>880</v>
      </c>
      <c r="FD30" s="131" t="s">
        <v>635</v>
      </c>
      <c r="FE30" s="131" t="s">
        <v>635</v>
      </c>
      <c r="FF30" s="131" t="s">
        <v>635</v>
      </c>
      <c r="FG30" s="131" t="s">
        <v>635</v>
      </c>
      <c r="FH30" s="131" t="s">
        <v>635</v>
      </c>
      <c r="FI30" s="132">
        <v>7</v>
      </c>
      <c r="FJ30" s="133" t="s">
        <v>635</v>
      </c>
      <c r="FK30" s="103">
        <v>11</v>
      </c>
      <c r="FL30" s="134" t="s">
        <v>635</v>
      </c>
      <c r="FM30" s="135" t="s">
        <v>635</v>
      </c>
      <c r="FN30" s="135" t="s">
        <v>635</v>
      </c>
      <c r="FO30" s="135" t="s">
        <v>635</v>
      </c>
      <c r="FP30" s="103" t="s">
        <v>635</v>
      </c>
      <c r="FQ30" s="132">
        <v>90</v>
      </c>
      <c r="FR30" s="133" t="s">
        <v>635</v>
      </c>
      <c r="FS30" s="103">
        <v>30</v>
      </c>
      <c r="FT30" s="134" t="s">
        <v>635</v>
      </c>
      <c r="FU30" s="135" t="s">
        <v>635</v>
      </c>
      <c r="FV30" s="135" t="s">
        <v>635</v>
      </c>
      <c r="FW30" s="131" t="s">
        <v>635</v>
      </c>
      <c r="FX30" s="103" t="s">
        <v>635</v>
      </c>
      <c r="FY30" s="100" t="s">
        <v>658</v>
      </c>
      <c r="FZ30" s="102" t="s">
        <v>635</v>
      </c>
      <c r="GA30" s="102">
        <v>0</v>
      </c>
      <c r="GB30" s="102">
        <v>24</v>
      </c>
      <c r="GC30" s="136" t="s">
        <v>658</v>
      </c>
      <c r="GD30" s="137" t="s">
        <v>635</v>
      </c>
      <c r="GE30" s="137">
        <v>0</v>
      </c>
      <c r="GF30" s="137">
        <v>24</v>
      </c>
      <c r="GG30" s="125" t="s">
        <v>635</v>
      </c>
      <c r="GH30" s="125" t="s">
        <v>635</v>
      </c>
      <c r="GI30" s="125" t="s">
        <v>635</v>
      </c>
      <c r="GJ30" s="125" t="s">
        <v>635</v>
      </c>
      <c r="GK30" s="122" t="s">
        <v>635</v>
      </c>
      <c r="GL30" s="122" t="s">
        <v>635</v>
      </c>
      <c r="GM30" s="122" t="s">
        <v>635</v>
      </c>
      <c r="GN30" s="122" t="s">
        <v>635</v>
      </c>
      <c r="GO30" s="135" t="s">
        <v>658</v>
      </c>
      <c r="GP30" s="135">
        <v>0</v>
      </c>
      <c r="GQ30" s="135">
        <v>24</v>
      </c>
      <c r="GR30" s="134" t="s">
        <v>658</v>
      </c>
      <c r="GS30" s="134">
        <v>0</v>
      </c>
      <c r="GT30" s="134">
        <v>24</v>
      </c>
      <c r="GU30" s="126" t="s">
        <v>635</v>
      </c>
      <c r="GV30" s="126" t="s">
        <v>635</v>
      </c>
      <c r="GW30" s="126" t="s">
        <v>635</v>
      </c>
      <c r="GX30" s="145" t="s">
        <v>635</v>
      </c>
      <c r="GY30" s="145" t="s">
        <v>635</v>
      </c>
      <c r="GZ30" s="145" t="s">
        <v>635</v>
      </c>
      <c r="HA30" s="123" t="s">
        <v>635</v>
      </c>
      <c r="HB30" s="140" t="s">
        <v>635</v>
      </c>
      <c r="HC30" s="123" t="s">
        <v>635</v>
      </c>
      <c r="HD30" s="123" t="s">
        <v>635</v>
      </c>
      <c r="HE30" s="127" t="s">
        <v>635</v>
      </c>
      <c r="HF30" s="131" t="s">
        <v>635</v>
      </c>
      <c r="HG30" s="131" t="s">
        <v>635</v>
      </c>
      <c r="HH30" s="131" t="s">
        <v>635</v>
      </c>
      <c r="HI30" s="141" t="s">
        <v>635</v>
      </c>
      <c r="HJ30" s="141" t="s">
        <v>635</v>
      </c>
      <c r="HK30" s="141" t="s">
        <v>635</v>
      </c>
      <c r="HL30" s="141" t="s">
        <v>635</v>
      </c>
      <c r="HM30" s="131" t="s">
        <v>635</v>
      </c>
      <c r="HN30" s="131" t="s">
        <v>635</v>
      </c>
      <c r="HO30" s="131" t="s">
        <v>635</v>
      </c>
      <c r="HP30" s="131" t="s">
        <v>635</v>
      </c>
      <c r="HQ30" s="106" t="s">
        <v>635</v>
      </c>
      <c r="HR30" s="106" t="s">
        <v>635</v>
      </c>
      <c r="HS30" s="106" t="s">
        <v>635</v>
      </c>
      <c r="HT30" s="106" t="s">
        <v>635</v>
      </c>
      <c r="HU30" s="132" t="s">
        <v>635</v>
      </c>
      <c r="HV30" s="132" t="s">
        <v>635</v>
      </c>
      <c r="HW30" s="132" t="s">
        <v>635</v>
      </c>
      <c r="HX30" s="132" t="s">
        <v>635</v>
      </c>
      <c r="HY30" s="118" t="s">
        <v>635</v>
      </c>
      <c r="HZ30" s="118" t="s">
        <v>635</v>
      </c>
      <c r="IA30" s="118" t="s">
        <v>635</v>
      </c>
      <c r="IB30" s="118" t="s">
        <v>635</v>
      </c>
      <c r="IC30" s="125" t="s">
        <v>635</v>
      </c>
      <c r="ID30" s="125" t="s">
        <v>635</v>
      </c>
      <c r="IE30" s="125" t="s">
        <v>635</v>
      </c>
      <c r="IF30" s="125" t="s">
        <v>635</v>
      </c>
      <c r="IG30" s="105" t="s">
        <v>659</v>
      </c>
      <c r="IH30" s="105" t="s">
        <v>660</v>
      </c>
      <c r="II30" s="105" t="s">
        <v>808</v>
      </c>
      <c r="IJ30" s="105" t="s">
        <v>831</v>
      </c>
      <c r="IK30" s="105" t="s">
        <v>635</v>
      </c>
      <c r="IL30" s="105" t="s">
        <v>635</v>
      </c>
      <c r="IM30" s="105" t="s">
        <v>635</v>
      </c>
      <c r="IN30" s="105" t="s">
        <v>635</v>
      </c>
      <c r="IO30" s="105" t="s">
        <v>635</v>
      </c>
      <c r="IP30" s="103">
        <v>4</v>
      </c>
      <c r="IQ30" s="102" t="s">
        <v>635</v>
      </c>
      <c r="IR30" s="102" t="s">
        <v>635</v>
      </c>
      <c r="IS30" s="142" t="s">
        <v>635</v>
      </c>
      <c r="IT30" s="142" t="s">
        <v>635</v>
      </c>
      <c r="IU30" s="128" t="s">
        <v>635</v>
      </c>
      <c r="IV30" s="128" t="s">
        <v>635</v>
      </c>
      <c r="IW30" s="143" t="s">
        <v>635</v>
      </c>
      <c r="IX30" s="143" t="s">
        <v>635</v>
      </c>
      <c r="IY30" s="124" t="s">
        <v>635</v>
      </c>
      <c r="IZ30" s="124" t="s">
        <v>635</v>
      </c>
      <c r="JA30" s="124" t="s">
        <v>635</v>
      </c>
      <c r="JB30" s="123" t="s">
        <v>635</v>
      </c>
      <c r="JC30" s="123" t="s">
        <v>635</v>
      </c>
      <c r="JD30" s="123" t="s">
        <v>635</v>
      </c>
      <c r="JE30" s="144" t="s">
        <v>635</v>
      </c>
      <c r="JF30" s="208">
        <v>0</v>
      </c>
      <c r="JG30" s="208">
        <v>0</v>
      </c>
      <c r="JH30" s="141" t="s">
        <v>635</v>
      </c>
      <c r="JI30" s="150">
        <v>0</v>
      </c>
      <c r="JJ30" s="150">
        <v>0</v>
      </c>
      <c r="JK30" s="144" t="s">
        <v>635</v>
      </c>
      <c r="JL30" s="144" t="s">
        <v>635</v>
      </c>
      <c r="JM30" s="144" t="s">
        <v>635</v>
      </c>
      <c r="JN30" s="135" t="s">
        <v>635</v>
      </c>
      <c r="JO30" s="135" t="s">
        <v>635</v>
      </c>
      <c r="JP30" s="135" t="s">
        <v>635</v>
      </c>
      <c r="JQ30" s="144" t="s">
        <v>635</v>
      </c>
      <c r="JR30" s="144" t="s">
        <v>635</v>
      </c>
      <c r="JS30" s="144" t="s">
        <v>635</v>
      </c>
      <c r="JT30" s="144" t="s">
        <v>635</v>
      </c>
      <c r="JU30" s="145" t="s">
        <v>635</v>
      </c>
      <c r="JV30" s="145" t="s">
        <v>635</v>
      </c>
      <c r="JW30" s="145" t="s">
        <v>635</v>
      </c>
      <c r="JX30" s="145" t="s">
        <v>635</v>
      </c>
      <c r="JY30" s="141" t="s">
        <v>635</v>
      </c>
      <c r="JZ30" s="141" t="s">
        <v>635</v>
      </c>
      <c r="KA30" s="141" t="s">
        <v>635</v>
      </c>
      <c r="KB30" s="141" t="s">
        <v>635</v>
      </c>
      <c r="KC30" s="128" t="s">
        <v>635</v>
      </c>
      <c r="KD30" s="128" t="s">
        <v>635</v>
      </c>
      <c r="KE30" s="128" t="s">
        <v>635</v>
      </c>
      <c r="KF30" s="128" t="s">
        <v>635</v>
      </c>
      <c r="KG30" s="146" t="s">
        <v>635</v>
      </c>
      <c r="KH30" s="146" t="s">
        <v>635</v>
      </c>
      <c r="KI30" s="146" t="s">
        <v>635</v>
      </c>
      <c r="KJ30" s="146" t="s">
        <v>635</v>
      </c>
      <c r="KK30" s="147" t="s">
        <v>635</v>
      </c>
      <c r="KL30" s="147" t="s">
        <v>635</v>
      </c>
      <c r="KM30" s="147" t="s">
        <v>635</v>
      </c>
      <c r="KN30" s="147" t="s">
        <v>635</v>
      </c>
      <c r="KO30" s="148" t="s">
        <v>635</v>
      </c>
      <c r="KP30" s="148" t="s">
        <v>635</v>
      </c>
      <c r="KQ30" s="148" t="s">
        <v>635</v>
      </c>
      <c r="KR30" s="148" t="s">
        <v>635</v>
      </c>
      <c r="KS30" s="149" t="s">
        <v>635</v>
      </c>
      <c r="KT30" s="149" t="s">
        <v>635</v>
      </c>
      <c r="KU30" s="149" t="s">
        <v>635</v>
      </c>
      <c r="KV30" s="149" t="s">
        <v>635</v>
      </c>
      <c r="KW30" s="105" t="s">
        <v>1002</v>
      </c>
      <c r="KX30" s="106" t="s">
        <v>635</v>
      </c>
      <c r="KY30" s="106" t="s">
        <v>635</v>
      </c>
      <c r="KZ30" s="150">
        <v>0</v>
      </c>
      <c r="LA30" s="150">
        <v>0</v>
      </c>
      <c r="LB30" s="150">
        <v>0</v>
      </c>
      <c r="LC30" s="150">
        <v>0</v>
      </c>
      <c r="LD30" s="150">
        <v>0</v>
      </c>
      <c r="LE30" s="150">
        <v>0</v>
      </c>
      <c r="LF30" s="150">
        <v>1</v>
      </c>
      <c r="LG30" s="150">
        <v>0</v>
      </c>
      <c r="LH30" s="151">
        <f t="shared" si="0"/>
        <v>1</v>
      </c>
      <c r="LI30" s="152">
        <v>0</v>
      </c>
      <c r="LJ30" s="152">
        <v>0</v>
      </c>
      <c r="LK30" s="152">
        <v>0</v>
      </c>
      <c r="LL30" s="152">
        <v>0</v>
      </c>
      <c r="LM30" s="152">
        <v>0</v>
      </c>
      <c r="LN30" s="152">
        <v>0</v>
      </c>
      <c r="LO30" s="152">
        <v>1</v>
      </c>
      <c r="LP30" s="152">
        <v>0</v>
      </c>
      <c r="LQ30" s="153">
        <f t="shared" si="1"/>
        <v>1</v>
      </c>
      <c r="LR30" s="142">
        <v>0</v>
      </c>
      <c r="LS30" s="142">
        <v>0</v>
      </c>
      <c r="LT30" s="142">
        <v>0</v>
      </c>
      <c r="LU30" s="142">
        <v>0</v>
      </c>
      <c r="LV30" s="142">
        <v>0</v>
      </c>
      <c r="LW30" s="142">
        <v>0</v>
      </c>
      <c r="LX30" s="142">
        <v>0</v>
      </c>
      <c r="LY30" s="142">
        <v>0</v>
      </c>
      <c r="LZ30" s="142">
        <v>0</v>
      </c>
      <c r="MA30" s="45" t="s">
        <v>635</v>
      </c>
      <c r="MB30" s="45" t="s">
        <v>635</v>
      </c>
      <c r="MC30" s="45" t="s">
        <v>635</v>
      </c>
      <c r="MD30" s="45" t="s">
        <v>635</v>
      </c>
      <c r="ME30" s="45" t="s">
        <v>635</v>
      </c>
      <c r="MF30" s="45" t="s">
        <v>635</v>
      </c>
      <c r="MG30" s="45" t="s">
        <v>635</v>
      </c>
      <c r="MH30" s="45" t="s">
        <v>635</v>
      </c>
      <c r="MI30" s="44" t="s">
        <v>635</v>
      </c>
      <c r="MJ30" s="155">
        <v>0</v>
      </c>
      <c r="MK30" s="155">
        <v>0</v>
      </c>
      <c r="ML30" s="155">
        <v>0</v>
      </c>
      <c r="MM30" s="155">
        <v>0</v>
      </c>
      <c r="MN30" s="155">
        <v>0</v>
      </c>
      <c r="MO30" s="155">
        <v>0</v>
      </c>
      <c r="MP30" s="155">
        <v>0</v>
      </c>
      <c r="MQ30" s="155">
        <v>0</v>
      </c>
      <c r="MR30" s="155">
        <v>0</v>
      </c>
      <c r="MS30" s="157" t="s">
        <v>635</v>
      </c>
      <c r="MT30" s="157" t="s">
        <v>635</v>
      </c>
      <c r="MU30" s="157" t="s">
        <v>635</v>
      </c>
      <c r="MV30" s="157" t="s">
        <v>635</v>
      </c>
      <c r="MW30" s="157" t="s">
        <v>635</v>
      </c>
      <c r="MX30" s="157" t="s">
        <v>635</v>
      </c>
      <c r="MY30" s="157" t="s">
        <v>635</v>
      </c>
      <c r="MZ30" s="157" t="s">
        <v>635</v>
      </c>
      <c r="NA30" s="157" t="s">
        <v>635</v>
      </c>
      <c r="NB30" s="158" t="s">
        <v>635</v>
      </c>
      <c r="NC30" s="158" t="s">
        <v>635</v>
      </c>
      <c r="ND30" s="158" t="s">
        <v>635</v>
      </c>
      <c r="NE30" s="158" t="s">
        <v>635</v>
      </c>
      <c r="NF30" s="158" t="s">
        <v>635</v>
      </c>
      <c r="NG30" s="158" t="s">
        <v>635</v>
      </c>
      <c r="NH30" s="158" t="s">
        <v>635</v>
      </c>
      <c r="NI30" s="158" t="s">
        <v>635</v>
      </c>
      <c r="NJ30" s="159" t="s">
        <v>635</v>
      </c>
      <c r="NK30" s="160" t="s">
        <v>635</v>
      </c>
      <c r="NL30" s="160" t="s">
        <v>635</v>
      </c>
      <c r="NM30" s="160" t="s">
        <v>635</v>
      </c>
      <c r="NN30" s="160" t="s">
        <v>635</v>
      </c>
      <c r="NO30" s="160" t="s">
        <v>635</v>
      </c>
      <c r="NP30" s="160" t="s">
        <v>635</v>
      </c>
      <c r="NQ30" s="160" t="s">
        <v>635</v>
      </c>
      <c r="NR30" s="160" t="s">
        <v>635</v>
      </c>
      <c r="NS30" s="161" t="s">
        <v>635</v>
      </c>
      <c r="NT30" s="162" t="s">
        <v>635</v>
      </c>
      <c r="NU30" s="162" t="s">
        <v>635</v>
      </c>
      <c r="NV30" s="162" t="s">
        <v>635</v>
      </c>
      <c r="NW30" s="162" t="s">
        <v>635</v>
      </c>
      <c r="NX30" s="162" t="s">
        <v>635</v>
      </c>
      <c r="NY30" s="162" t="s">
        <v>635</v>
      </c>
      <c r="NZ30" s="162" t="s">
        <v>635</v>
      </c>
      <c r="OA30" s="162" t="s">
        <v>635</v>
      </c>
      <c r="OB30" s="163" t="s">
        <v>635</v>
      </c>
      <c r="OC30" s="142" t="s">
        <v>635</v>
      </c>
      <c r="OD30" s="142" t="s">
        <v>635</v>
      </c>
      <c r="OE30" s="142" t="s">
        <v>635</v>
      </c>
      <c r="OF30" s="142" t="s">
        <v>635</v>
      </c>
      <c r="OG30" s="142" t="s">
        <v>635</v>
      </c>
      <c r="OH30" s="142" t="s">
        <v>635</v>
      </c>
      <c r="OI30" s="142" t="s">
        <v>635</v>
      </c>
      <c r="OJ30" s="142" t="s">
        <v>635</v>
      </c>
      <c r="OK30" s="142" t="s">
        <v>635</v>
      </c>
      <c r="OL30" s="45">
        <v>0</v>
      </c>
      <c r="OM30" s="45">
        <v>0</v>
      </c>
      <c r="ON30" s="45">
        <v>0</v>
      </c>
      <c r="OO30" s="45">
        <v>0</v>
      </c>
      <c r="OP30" s="45">
        <v>0</v>
      </c>
      <c r="OQ30" s="45">
        <v>0</v>
      </c>
      <c r="OR30" s="45">
        <v>0</v>
      </c>
      <c r="OS30" s="45">
        <v>0</v>
      </c>
      <c r="OT30" s="44">
        <v>0</v>
      </c>
      <c r="OU30" s="158" t="s">
        <v>635</v>
      </c>
      <c r="OV30" s="158" t="s">
        <v>635</v>
      </c>
      <c r="OW30" s="158" t="s">
        <v>635</v>
      </c>
      <c r="OX30" s="158" t="s">
        <v>635</v>
      </c>
      <c r="OY30" s="158" t="s">
        <v>635</v>
      </c>
      <c r="OZ30" s="158" t="s">
        <v>635</v>
      </c>
      <c r="PA30" s="158" t="s">
        <v>635</v>
      </c>
      <c r="PB30" s="158" t="s">
        <v>635</v>
      </c>
      <c r="PC30" s="159" t="s">
        <v>635</v>
      </c>
      <c r="PD30" s="152">
        <v>0</v>
      </c>
      <c r="PE30" s="152">
        <v>0</v>
      </c>
      <c r="PF30" s="152">
        <v>0</v>
      </c>
      <c r="PG30" s="152">
        <v>0</v>
      </c>
      <c r="PH30" s="152">
        <v>0</v>
      </c>
      <c r="PI30" s="152">
        <v>0</v>
      </c>
      <c r="PJ30" s="152">
        <v>0</v>
      </c>
      <c r="PK30" s="152">
        <v>0</v>
      </c>
      <c r="PL30" s="164">
        <v>0</v>
      </c>
      <c r="PM30" s="158" t="s">
        <v>635</v>
      </c>
      <c r="PN30" s="158" t="s">
        <v>635</v>
      </c>
      <c r="PO30" s="158" t="s">
        <v>635</v>
      </c>
      <c r="PP30" s="158" t="s">
        <v>635</v>
      </c>
      <c r="PQ30" s="158" t="s">
        <v>635</v>
      </c>
      <c r="PR30" s="158" t="s">
        <v>635</v>
      </c>
      <c r="PS30" s="158" t="s">
        <v>635</v>
      </c>
      <c r="PT30" s="158" t="s">
        <v>635</v>
      </c>
      <c r="PU30" s="159" t="s">
        <v>635</v>
      </c>
      <c r="PV30" s="157" t="s">
        <v>635</v>
      </c>
      <c r="PW30" s="157" t="s">
        <v>635</v>
      </c>
      <c r="PX30" s="157" t="s">
        <v>635</v>
      </c>
      <c r="PY30" s="157" t="s">
        <v>635</v>
      </c>
      <c r="PZ30" s="157" t="s">
        <v>635</v>
      </c>
      <c r="QA30" s="157" t="s">
        <v>635</v>
      </c>
      <c r="QB30" s="157" t="s">
        <v>635</v>
      </c>
      <c r="QC30" s="157" t="s">
        <v>635</v>
      </c>
      <c r="QD30" s="165" t="s">
        <v>635</v>
      </c>
      <c r="QE30" s="166" t="s">
        <v>635</v>
      </c>
      <c r="QF30" s="166" t="s">
        <v>635</v>
      </c>
      <c r="QG30" s="166" t="s">
        <v>635</v>
      </c>
      <c r="QH30" s="166" t="s">
        <v>635</v>
      </c>
      <c r="QI30" s="166" t="s">
        <v>635</v>
      </c>
      <c r="QJ30" s="166" t="s">
        <v>635</v>
      </c>
      <c r="QK30" s="166" t="s">
        <v>635</v>
      </c>
      <c r="QL30" s="166" t="s">
        <v>635</v>
      </c>
      <c r="QM30" s="167" t="s">
        <v>635</v>
      </c>
      <c r="QN30" s="120" t="s">
        <v>635</v>
      </c>
      <c r="QO30" s="120" t="s">
        <v>635</v>
      </c>
      <c r="QP30" s="120" t="s">
        <v>635</v>
      </c>
      <c r="QQ30" s="120" t="s">
        <v>635</v>
      </c>
      <c r="QR30" s="120" t="s">
        <v>635</v>
      </c>
      <c r="QS30" s="120" t="s">
        <v>635</v>
      </c>
      <c r="QT30" s="120" t="s">
        <v>635</v>
      </c>
      <c r="QU30" s="120" t="s">
        <v>635</v>
      </c>
      <c r="QV30" s="168" t="s">
        <v>635</v>
      </c>
      <c r="QW30" s="169" t="s">
        <v>635</v>
      </c>
      <c r="QX30" s="169" t="s">
        <v>635</v>
      </c>
      <c r="QY30" s="169" t="s">
        <v>635</v>
      </c>
      <c r="QZ30" s="169" t="s">
        <v>635</v>
      </c>
      <c r="RA30" s="169" t="s">
        <v>635</v>
      </c>
      <c r="RB30" s="169" t="s">
        <v>635</v>
      </c>
      <c r="RC30" s="169" t="s">
        <v>635</v>
      </c>
      <c r="RD30" s="169" t="s">
        <v>635</v>
      </c>
      <c r="RE30" s="170" t="s">
        <v>635</v>
      </c>
      <c r="RF30" s="136" t="s">
        <v>656</v>
      </c>
      <c r="RG30" s="136" t="s">
        <v>880</v>
      </c>
      <c r="RH30" s="136" t="s">
        <v>635</v>
      </c>
      <c r="RI30" s="137" t="s">
        <v>635</v>
      </c>
      <c r="RJ30" s="137" t="s">
        <v>635</v>
      </c>
      <c r="RK30" s="137" t="s">
        <v>635</v>
      </c>
      <c r="RL30" s="105" t="s">
        <v>1002</v>
      </c>
      <c r="RM30" s="106" t="s">
        <v>635</v>
      </c>
      <c r="RN30" s="106" t="s">
        <v>635</v>
      </c>
      <c r="RO30" s="171">
        <v>0</v>
      </c>
      <c r="RP30" s="171">
        <v>0</v>
      </c>
      <c r="RQ30" s="171">
        <v>0</v>
      </c>
      <c r="RR30" s="171">
        <v>0</v>
      </c>
      <c r="RS30" s="171">
        <v>0</v>
      </c>
      <c r="RT30" s="171">
        <v>0</v>
      </c>
      <c r="RU30" s="171">
        <v>1</v>
      </c>
      <c r="RV30" s="171">
        <v>0</v>
      </c>
      <c r="RW30" s="172">
        <f t="shared" si="13"/>
        <v>1</v>
      </c>
      <c r="RX30" s="158">
        <v>0</v>
      </c>
      <c r="RY30" s="158">
        <v>0</v>
      </c>
      <c r="RZ30" s="158">
        <v>0</v>
      </c>
      <c r="SA30" s="158">
        <v>0</v>
      </c>
      <c r="SB30" s="158">
        <v>0</v>
      </c>
      <c r="SC30" s="158">
        <v>0</v>
      </c>
      <c r="SD30" s="158">
        <v>1</v>
      </c>
      <c r="SE30" s="158">
        <v>0</v>
      </c>
      <c r="SF30" s="159">
        <f>SUM(RX30:SE30)</f>
        <v>1</v>
      </c>
      <c r="SG30" s="152">
        <v>0</v>
      </c>
      <c r="SH30" s="152">
        <v>0</v>
      </c>
      <c r="SI30" s="152">
        <v>0</v>
      </c>
      <c r="SJ30" s="152">
        <v>0</v>
      </c>
      <c r="SK30" s="152">
        <v>0</v>
      </c>
      <c r="SL30" s="152">
        <v>0</v>
      </c>
      <c r="SM30" s="152">
        <v>1</v>
      </c>
      <c r="SN30" s="152">
        <v>0</v>
      </c>
      <c r="SO30" s="233">
        <f>SUBTOTAL(9,SG30:SN30)</f>
        <v>1</v>
      </c>
      <c r="SP30" s="102" t="s">
        <v>635</v>
      </c>
      <c r="SQ30" s="102" t="s">
        <v>635</v>
      </c>
      <c r="SR30" s="102" t="s">
        <v>635</v>
      </c>
      <c r="SS30" s="102" t="s">
        <v>635</v>
      </c>
      <c r="ST30" s="102" t="s">
        <v>635</v>
      </c>
      <c r="SU30" s="102" t="s">
        <v>635</v>
      </c>
      <c r="SV30" s="102" t="s">
        <v>635</v>
      </c>
      <c r="SW30" s="102" t="s">
        <v>635</v>
      </c>
      <c r="SX30" s="174" t="s">
        <v>635</v>
      </c>
      <c r="SY30" s="125" t="s">
        <v>635</v>
      </c>
      <c r="SZ30" s="125" t="s">
        <v>635</v>
      </c>
      <c r="TA30" s="125" t="s">
        <v>635</v>
      </c>
      <c r="TB30" s="125" t="s">
        <v>635</v>
      </c>
      <c r="TC30" s="125" t="s">
        <v>635</v>
      </c>
      <c r="TD30" s="125" t="s">
        <v>635</v>
      </c>
      <c r="TE30" s="125" t="s">
        <v>635</v>
      </c>
      <c r="TF30" s="125" t="s">
        <v>635</v>
      </c>
      <c r="TG30" s="175" t="s">
        <v>635</v>
      </c>
      <c r="TH30" s="149" t="s">
        <v>635</v>
      </c>
      <c r="TI30" s="149" t="s">
        <v>635</v>
      </c>
      <c r="TJ30" s="149" t="s">
        <v>635</v>
      </c>
      <c r="TK30" s="149" t="s">
        <v>635</v>
      </c>
      <c r="TL30" s="149" t="s">
        <v>635</v>
      </c>
      <c r="TM30" s="149" t="s">
        <v>635</v>
      </c>
      <c r="TN30" s="149" t="s">
        <v>635</v>
      </c>
      <c r="TO30" s="149" t="s">
        <v>635</v>
      </c>
      <c r="TP30" s="176" t="s">
        <v>635</v>
      </c>
      <c r="TQ30" s="177" t="s">
        <v>635</v>
      </c>
      <c r="TR30" s="177" t="s">
        <v>635</v>
      </c>
      <c r="TS30" s="177" t="s">
        <v>635</v>
      </c>
      <c r="TT30" s="177" t="s">
        <v>635</v>
      </c>
      <c r="TU30" s="177" t="s">
        <v>635</v>
      </c>
      <c r="TV30" s="177" t="s">
        <v>635</v>
      </c>
      <c r="TW30" s="177" t="s">
        <v>635</v>
      </c>
      <c r="TX30" s="177" t="s">
        <v>635</v>
      </c>
      <c r="TY30" s="178" t="s">
        <v>635</v>
      </c>
      <c r="TZ30" s="179" t="s">
        <v>635</v>
      </c>
      <c r="UA30" s="179" t="s">
        <v>635</v>
      </c>
      <c r="UB30" s="179" t="s">
        <v>635</v>
      </c>
      <c r="UC30" s="179" t="s">
        <v>635</v>
      </c>
      <c r="UD30" s="179" t="s">
        <v>635</v>
      </c>
      <c r="UE30" s="179" t="s">
        <v>635</v>
      </c>
      <c r="UF30" s="179" t="s">
        <v>635</v>
      </c>
      <c r="UG30" s="179" t="s">
        <v>635</v>
      </c>
      <c r="UH30" s="180" t="s">
        <v>635</v>
      </c>
      <c r="UI30" s="171">
        <v>0</v>
      </c>
      <c r="UJ30" s="171">
        <v>0</v>
      </c>
      <c r="UK30" s="171">
        <v>0</v>
      </c>
      <c r="UL30" s="171">
        <v>0</v>
      </c>
      <c r="UM30" s="171">
        <v>0</v>
      </c>
      <c r="UN30" s="171">
        <v>0</v>
      </c>
      <c r="UO30" s="171">
        <v>1</v>
      </c>
      <c r="UP30" s="171">
        <v>0</v>
      </c>
      <c r="UQ30" s="181">
        <f t="shared" si="14"/>
        <v>1</v>
      </c>
      <c r="UR30" s="131" t="s">
        <v>635</v>
      </c>
      <c r="US30" s="131" t="s">
        <v>635</v>
      </c>
      <c r="UT30" s="131" t="s">
        <v>635</v>
      </c>
      <c r="UU30" s="131" t="s">
        <v>635</v>
      </c>
      <c r="UV30" s="131" t="s">
        <v>635</v>
      </c>
      <c r="UW30" s="131" t="s">
        <v>635</v>
      </c>
      <c r="UX30" s="131" t="s">
        <v>635</v>
      </c>
      <c r="UY30" s="131" t="s">
        <v>635</v>
      </c>
      <c r="UZ30" s="182" t="s">
        <v>635</v>
      </c>
      <c r="VA30" s="169" t="s">
        <v>635</v>
      </c>
      <c r="VB30" s="169" t="s">
        <v>635</v>
      </c>
      <c r="VC30" s="169" t="s">
        <v>635</v>
      </c>
      <c r="VD30" s="169" t="s">
        <v>635</v>
      </c>
      <c r="VE30" s="169" t="s">
        <v>635</v>
      </c>
      <c r="VF30" s="169" t="s">
        <v>635</v>
      </c>
      <c r="VG30" s="169" t="s">
        <v>635</v>
      </c>
      <c r="VH30" s="169" t="s">
        <v>635</v>
      </c>
      <c r="VI30" s="183" t="s">
        <v>635</v>
      </c>
      <c r="VJ30" s="210">
        <v>0</v>
      </c>
      <c r="VK30" s="210">
        <v>0</v>
      </c>
      <c r="VL30" s="210">
        <v>0</v>
      </c>
      <c r="VM30" s="210">
        <v>0</v>
      </c>
      <c r="VN30" s="210">
        <v>0</v>
      </c>
      <c r="VO30" s="210">
        <v>0</v>
      </c>
      <c r="VP30" s="210">
        <v>1</v>
      </c>
      <c r="VQ30" s="210">
        <v>0</v>
      </c>
      <c r="VR30" s="211">
        <f>SUBTOTAL(9,VJ30:VQ30)</f>
        <v>1</v>
      </c>
      <c r="VS30" s="184" t="s">
        <v>635</v>
      </c>
      <c r="VT30" s="184" t="s">
        <v>635</v>
      </c>
      <c r="VU30" s="184" t="s">
        <v>635</v>
      </c>
      <c r="VV30" s="184" t="s">
        <v>635</v>
      </c>
      <c r="VW30" s="184" t="s">
        <v>635</v>
      </c>
      <c r="VX30" s="184" t="s">
        <v>635</v>
      </c>
      <c r="VY30" s="184" t="s">
        <v>635</v>
      </c>
      <c r="VZ30" s="184" t="s">
        <v>635</v>
      </c>
      <c r="WA30" s="185" t="s">
        <v>635</v>
      </c>
      <c r="WB30" s="186" t="s">
        <v>635</v>
      </c>
      <c r="WC30" s="186" t="s">
        <v>635</v>
      </c>
      <c r="WD30" s="186" t="s">
        <v>635</v>
      </c>
      <c r="WE30" s="186" t="s">
        <v>635</v>
      </c>
      <c r="WF30" s="186" t="s">
        <v>635</v>
      </c>
      <c r="WG30" s="186" t="s">
        <v>635</v>
      </c>
      <c r="WH30" s="186" t="s">
        <v>635</v>
      </c>
      <c r="WI30" s="186" t="s">
        <v>635</v>
      </c>
      <c r="WJ30" s="187" t="s">
        <v>635</v>
      </c>
      <c r="WK30" s="137" t="s">
        <v>635</v>
      </c>
      <c r="WL30" s="137" t="s">
        <v>635</v>
      </c>
      <c r="WM30" s="137" t="s">
        <v>635</v>
      </c>
      <c r="WN30" s="137" t="s">
        <v>635</v>
      </c>
      <c r="WO30" s="137" t="s">
        <v>635</v>
      </c>
      <c r="WP30" s="137" t="s">
        <v>635</v>
      </c>
      <c r="WQ30" s="137" t="s">
        <v>635</v>
      </c>
      <c r="WR30" s="137" t="s">
        <v>635</v>
      </c>
      <c r="WS30" s="188" t="s">
        <v>635</v>
      </c>
      <c r="WT30" s="133" t="s">
        <v>635</v>
      </c>
      <c r="WU30" s="133" t="s">
        <v>635</v>
      </c>
      <c r="WV30" s="133" t="s">
        <v>635</v>
      </c>
      <c r="WW30" s="133" t="s">
        <v>635</v>
      </c>
      <c r="WX30" s="133" t="s">
        <v>635</v>
      </c>
      <c r="WY30" s="133" t="s">
        <v>635</v>
      </c>
      <c r="WZ30" s="133" t="s">
        <v>635</v>
      </c>
      <c r="XA30" s="133" t="s">
        <v>635</v>
      </c>
      <c r="XB30" s="189" t="s">
        <v>635</v>
      </c>
      <c r="XC30" s="105" t="s">
        <v>665</v>
      </c>
      <c r="XD30" s="105" t="s">
        <v>666</v>
      </c>
      <c r="XE30" s="105" t="s">
        <v>635</v>
      </c>
      <c r="XF30" s="111" t="s">
        <v>635</v>
      </c>
      <c r="XG30" s="190" t="s">
        <v>670</v>
      </c>
      <c r="XH30" s="190" t="s">
        <v>671</v>
      </c>
      <c r="XI30" s="190" t="s">
        <v>672</v>
      </c>
      <c r="XJ30" s="190" t="s">
        <v>673</v>
      </c>
      <c r="XK30" s="190" t="s">
        <v>635</v>
      </c>
      <c r="XL30" s="190" t="s">
        <v>635</v>
      </c>
      <c r="XM30" s="191" t="s">
        <v>667</v>
      </c>
      <c r="XN30" s="191" t="s">
        <v>668</v>
      </c>
      <c r="XO30" s="191" t="s">
        <v>712</v>
      </c>
      <c r="XP30" s="191" t="s">
        <v>635</v>
      </c>
      <c r="XQ30" s="191" t="s">
        <v>635</v>
      </c>
      <c r="XR30" s="191" t="s">
        <v>635</v>
      </c>
      <c r="XS30" s="191" t="s">
        <v>635</v>
      </c>
      <c r="XT30" s="191" t="s">
        <v>635</v>
      </c>
      <c r="XU30" s="192" t="s">
        <v>635</v>
      </c>
      <c r="XV30" s="192" t="s">
        <v>635</v>
      </c>
      <c r="XW30" s="192" t="s">
        <v>635</v>
      </c>
      <c r="XX30" s="192" t="s">
        <v>635</v>
      </c>
      <c r="XY30" s="192" t="s">
        <v>635</v>
      </c>
      <c r="XZ30" s="192" t="s">
        <v>635</v>
      </c>
      <c r="YA30" s="144" t="s">
        <v>635</v>
      </c>
      <c r="YB30" s="144" t="s">
        <v>635</v>
      </c>
      <c r="YC30" s="144" t="s">
        <v>635</v>
      </c>
      <c r="YD30" s="144" t="s">
        <v>635</v>
      </c>
      <c r="YE30" s="144" t="s">
        <v>635</v>
      </c>
      <c r="YF30" s="144" t="s">
        <v>635</v>
      </c>
      <c r="YG30" s="144" t="s">
        <v>635</v>
      </c>
      <c r="YH30" s="111" t="s">
        <v>635</v>
      </c>
      <c r="YI30" s="111" t="s">
        <v>635</v>
      </c>
      <c r="YJ30" s="111" t="s">
        <v>635</v>
      </c>
      <c r="YK30" s="190" t="s">
        <v>752</v>
      </c>
      <c r="YL30" s="190" t="s">
        <v>951</v>
      </c>
      <c r="YM30" s="190" t="s">
        <v>635</v>
      </c>
      <c r="YN30" s="190" t="s">
        <v>635</v>
      </c>
      <c r="YO30" s="190" t="s">
        <v>635</v>
      </c>
      <c r="YP30" s="130" t="s">
        <v>635</v>
      </c>
      <c r="YQ30" s="130" t="s">
        <v>635</v>
      </c>
      <c r="YR30" s="130" t="s">
        <v>635</v>
      </c>
      <c r="YS30" s="130" t="s">
        <v>635</v>
      </c>
      <c r="YT30" s="130" t="s">
        <v>635</v>
      </c>
      <c r="YU30" s="130" t="s">
        <v>635</v>
      </c>
      <c r="YV30" s="112" t="s">
        <v>635</v>
      </c>
      <c r="YW30" s="112" t="s">
        <v>635</v>
      </c>
      <c r="YX30" s="112" t="s">
        <v>635</v>
      </c>
      <c r="YY30" s="112" t="s">
        <v>635</v>
      </c>
      <c r="YZ30" s="105" t="s">
        <v>674</v>
      </c>
      <c r="ZA30" s="105" t="s">
        <v>635</v>
      </c>
      <c r="ZB30" s="126" t="s">
        <v>635</v>
      </c>
      <c r="ZC30" s="126" t="s">
        <v>635</v>
      </c>
      <c r="ZD30" s="126" t="s">
        <v>635</v>
      </c>
      <c r="ZE30" s="126" t="s">
        <v>635</v>
      </c>
      <c r="ZF30" s="126" t="s">
        <v>635</v>
      </c>
      <c r="ZG30" s="125" t="s">
        <v>882</v>
      </c>
      <c r="ZH30" s="125" t="s">
        <v>675</v>
      </c>
      <c r="ZI30" s="125" t="s">
        <v>677</v>
      </c>
      <c r="ZJ30" s="125" t="s">
        <v>753</v>
      </c>
      <c r="ZK30" s="125" t="s">
        <v>635</v>
      </c>
      <c r="ZL30" s="125" t="s">
        <v>635</v>
      </c>
      <c r="ZM30" s="125" t="s">
        <v>635</v>
      </c>
      <c r="ZN30" s="125" t="s">
        <v>635</v>
      </c>
      <c r="ZO30" s="147" t="s">
        <v>635</v>
      </c>
      <c r="ZP30" s="147" t="s">
        <v>635</v>
      </c>
      <c r="ZQ30" s="147" t="s">
        <v>635</v>
      </c>
      <c r="ZR30" s="147" t="s">
        <v>635</v>
      </c>
      <c r="ZS30" s="147" t="s">
        <v>635</v>
      </c>
      <c r="ZT30" s="184" t="s">
        <v>635</v>
      </c>
      <c r="ZU30" s="184">
        <v>3</v>
      </c>
      <c r="ZV30" s="184" t="s">
        <v>635</v>
      </c>
      <c r="ZW30" s="184" t="s">
        <v>635</v>
      </c>
      <c r="ZX30" s="131">
        <v>1</v>
      </c>
      <c r="ZY30" s="131" t="s">
        <v>635</v>
      </c>
      <c r="ZZ30" s="131" t="s">
        <v>635</v>
      </c>
      <c r="AAA30" s="131" t="s">
        <v>635</v>
      </c>
      <c r="AAB30" s="132" t="s">
        <v>635</v>
      </c>
      <c r="AAC30" s="132" t="s">
        <v>635</v>
      </c>
      <c r="AAD30" s="132" t="s">
        <v>635</v>
      </c>
      <c r="AAE30" s="193" t="s">
        <v>635</v>
      </c>
      <c r="AAF30" s="102" t="s">
        <v>635</v>
      </c>
      <c r="AAG30" s="102">
        <v>3</v>
      </c>
      <c r="AAH30" s="102" t="s">
        <v>635</v>
      </c>
      <c r="AAI30" s="102" t="s">
        <v>635</v>
      </c>
      <c r="AAJ30" s="125" t="s">
        <v>635</v>
      </c>
      <c r="AAK30" s="125">
        <v>4</v>
      </c>
      <c r="AAL30" s="125" t="s">
        <v>635</v>
      </c>
      <c r="AAM30" s="125" t="s">
        <v>635</v>
      </c>
      <c r="AAN30" s="131" t="s">
        <v>635</v>
      </c>
      <c r="AAO30" s="131">
        <v>4</v>
      </c>
      <c r="AAP30" s="131" t="s">
        <v>635</v>
      </c>
      <c r="AAQ30" s="131" t="s">
        <v>635</v>
      </c>
      <c r="AAR30" s="149" t="s">
        <v>635</v>
      </c>
      <c r="AAS30" s="149">
        <v>4</v>
      </c>
      <c r="AAT30" s="149" t="s">
        <v>635</v>
      </c>
      <c r="AAU30" s="149" t="s">
        <v>635</v>
      </c>
      <c r="AAV30" s="184">
        <v>1</v>
      </c>
      <c r="AAW30" s="184" t="s">
        <v>635</v>
      </c>
      <c r="AAX30" s="184" t="s">
        <v>635</v>
      </c>
      <c r="AAY30" s="184" t="s">
        <v>635</v>
      </c>
      <c r="AAZ30" s="103" t="s">
        <v>632</v>
      </c>
      <c r="ABA30" s="100" t="s">
        <v>679</v>
      </c>
      <c r="ABB30" s="100" t="s">
        <v>1003</v>
      </c>
      <c r="ABC30" s="100" t="s">
        <v>635</v>
      </c>
      <c r="ABD30" s="100" t="s">
        <v>635</v>
      </c>
      <c r="ABE30" s="100" t="s">
        <v>635</v>
      </c>
      <c r="ABF30" s="103" t="s">
        <v>635</v>
      </c>
      <c r="ABG30" s="194">
        <v>65000</v>
      </c>
      <c r="ABH30" s="195" t="s">
        <v>716</v>
      </c>
      <c r="ABI30" s="195" t="s">
        <v>788</v>
      </c>
      <c r="ABJ30" s="195" t="s">
        <v>717</v>
      </c>
      <c r="ABK30" s="195" t="s">
        <v>635</v>
      </c>
      <c r="ABL30" s="177" t="s">
        <v>635</v>
      </c>
      <c r="ABM30" s="177" t="s">
        <v>635</v>
      </c>
      <c r="ABN30" s="177" t="s">
        <v>635</v>
      </c>
      <c r="ABO30" s="195" t="s">
        <v>635</v>
      </c>
      <c r="ABP30" s="112" t="s">
        <v>907</v>
      </c>
      <c r="ABQ30" s="112" t="s">
        <v>635</v>
      </c>
      <c r="ABR30" s="112" t="s">
        <v>635</v>
      </c>
      <c r="ABS30" s="103" t="s">
        <v>632</v>
      </c>
      <c r="ABT30" s="103" t="s">
        <v>632</v>
      </c>
      <c r="ABU30" s="196" t="s">
        <v>683</v>
      </c>
      <c r="ABV30" s="196" t="s">
        <v>718</v>
      </c>
      <c r="ABW30" s="196" t="s">
        <v>789</v>
      </c>
      <c r="ABX30" s="196" t="s">
        <v>756</v>
      </c>
      <c r="ABY30" s="196" t="s">
        <v>719</v>
      </c>
      <c r="ABZ30" s="196" t="s">
        <v>635</v>
      </c>
      <c r="ACA30" s="196" t="s">
        <v>635</v>
      </c>
      <c r="ACB30" s="97" t="s">
        <v>632</v>
      </c>
      <c r="ACC30" s="97" t="s">
        <v>635</v>
      </c>
      <c r="ACD30" s="112" t="s">
        <v>883</v>
      </c>
      <c r="ACE30" s="112" t="s">
        <v>635</v>
      </c>
      <c r="ACF30" s="112" t="s">
        <v>635</v>
      </c>
      <c r="ACG30" s="112" t="s">
        <v>635</v>
      </c>
      <c r="ACH30" s="97" t="s">
        <v>1004</v>
      </c>
      <c r="ACI30" s="97" t="s">
        <v>1005</v>
      </c>
      <c r="ACJ30" s="97"/>
    </row>
    <row r="31" spans="1:764" ht="15" customHeight="1">
      <c r="A31">
        <v>17</v>
      </c>
      <c r="B31" s="97" t="s">
        <v>1006</v>
      </c>
      <c r="C31" s="97" t="s">
        <v>1007</v>
      </c>
      <c r="D31" s="97" t="s">
        <v>691</v>
      </c>
      <c r="E31" s="97" t="s">
        <v>1008</v>
      </c>
      <c r="F31" s="98" t="s">
        <v>1009</v>
      </c>
      <c r="G31" s="98" t="s">
        <v>1010</v>
      </c>
      <c r="H31" s="99">
        <v>35.978464000000002</v>
      </c>
      <c r="I31" s="99">
        <v>-0.23375599999999999</v>
      </c>
      <c r="J31" s="98" t="s">
        <v>695</v>
      </c>
      <c r="K31" s="98" t="s">
        <v>1011</v>
      </c>
      <c r="L31" s="98" t="s">
        <v>1012</v>
      </c>
      <c r="M31" s="100" t="s">
        <v>1013</v>
      </c>
      <c r="N31" s="101">
        <v>722268713</v>
      </c>
      <c r="O31" s="102">
        <v>0</v>
      </c>
      <c r="P31" s="100">
        <v>-0.23333100000000001</v>
      </c>
      <c r="Q31" s="100">
        <v>35.978614999999998</v>
      </c>
      <c r="R31" s="100">
        <v>2109.328</v>
      </c>
      <c r="S31" s="102">
        <v>2.2834660000000002</v>
      </c>
      <c r="T31" s="103" t="s">
        <v>626</v>
      </c>
      <c r="U31" s="97" t="s">
        <v>627</v>
      </c>
      <c r="V31" s="97" t="s">
        <v>628</v>
      </c>
      <c r="W31" s="97" t="s">
        <v>629</v>
      </c>
      <c r="X31" s="97" t="s">
        <v>630</v>
      </c>
      <c r="Y31" s="97" t="s">
        <v>631</v>
      </c>
      <c r="Z31" s="103" t="s">
        <v>632</v>
      </c>
      <c r="AA31" s="104" t="s">
        <v>633</v>
      </c>
      <c r="AB31" s="104" t="s">
        <v>1014</v>
      </c>
      <c r="AC31" s="104" t="s">
        <v>634</v>
      </c>
      <c r="AD31" s="104" t="s">
        <v>635</v>
      </c>
      <c r="AE31" s="104" t="s">
        <v>635</v>
      </c>
      <c r="AF31" s="103">
        <v>5</v>
      </c>
      <c r="AG31" s="103">
        <v>3</v>
      </c>
      <c r="AH31" s="97" t="s">
        <v>636</v>
      </c>
      <c r="AI31" s="97" t="s">
        <v>637</v>
      </c>
      <c r="AJ31" s="97" t="s">
        <v>638</v>
      </c>
      <c r="AK31" s="97" t="s">
        <v>639</v>
      </c>
      <c r="AL31" s="105" t="s">
        <v>640</v>
      </c>
      <c r="AM31" s="106" t="s">
        <v>641</v>
      </c>
      <c r="AN31" s="106" t="s">
        <v>702</v>
      </c>
      <c r="AO31" s="106" t="s">
        <v>635</v>
      </c>
      <c r="AP31" s="97" t="s">
        <v>642</v>
      </c>
      <c r="AQ31" s="97" t="s">
        <v>1015</v>
      </c>
      <c r="AR31" s="103" t="s">
        <v>635</v>
      </c>
      <c r="AS31" s="107" t="s">
        <v>642</v>
      </c>
      <c r="AT31" s="103" t="s">
        <v>635</v>
      </c>
      <c r="AU31" s="103" t="s">
        <v>635</v>
      </c>
      <c r="AV31" s="106" t="s">
        <v>632</v>
      </c>
      <c r="AW31" s="105" t="s">
        <v>640</v>
      </c>
      <c r="AX31" s="103" t="s">
        <v>641</v>
      </c>
      <c r="AY31" s="105" t="s">
        <v>640</v>
      </c>
      <c r="AZ31" s="107" t="s">
        <v>641</v>
      </c>
      <c r="BA31" s="105" t="s">
        <v>640</v>
      </c>
      <c r="BB31" s="107" t="s">
        <v>702</v>
      </c>
      <c r="BC31" s="106" t="s">
        <v>640</v>
      </c>
      <c r="BD31" s="103" t="s">
        <v>702</v>
      </c>
      <c r="BE31" s="106" t="s">
        <v>632</v>
      </c>
      <c r="BF31" s="103" t="s">
        <v>640</v>
      </c>
      <c r="BG31" s="103" t="s">
        <v>702</v>
      </c>
      <c r="BH31" s="103" t="s">
        <v>1016</v>
      </c>
      <c r="BI31" s="97" t="s">
        <v>640</v>
      </c>
      <c r="BJ31" s="108" t="s">
        <v>643</v>
      </c>
      <c r="BK31" s="108" t="s">
        <v>635</v>
      </c>
      <c r="BL31" s="108" t="s">
        <v>635</v>
      </c>
      <c r="BM31" s="108" t="s">
        <v>635</v>
      </c>
      <c r="BN31" s="108" t="s">
        <v>635</v>
      </c>
      <c r="BO31" s="103" t="s">
        <v>632</v>
      </c>
      <c r="BP31" s="103" t="s">
        <v>702</v>
      </c>
      <c r="BQ31" s="103" t="s">
        <v>641</v>
      </c>
      <c r="BR31" s="109" t="s">
        <v>645</v>
      </c>
      <c r="BS31" s="109" t="s">
        <v>703</v>
      </c>
      <c r="BT31" s="110" t="s">
        <v>635</v>
      </c>
      <c r="BU31" s="110" t="s">
        <v>635</v>
      </c>
      <c r="BV31" s="109" t="s">
        <v>635</v>
      </c>
      <c r="BW31" s="97" t="s">
        <v>848</v>
      </c>
      <c r="BX31" s="97" t="s">
        <v>848</v>
      </c>
      <c r="BY31" s="97" t="s">
        <v>704</v>
      </c>
      <c r="BZ31" s="97" t="s">
        <v>1017</v>
      </c>
      <c r="CA31" s="111" t="s">
        <v>635</v>
      </c>
      <c r="CB31" s="111" t="s">
        <v>635</v>
      </c>
      <c r="CC31" s="111" t="s">
        <v>635</v>
      </c>
      <c r="CD31" s="106" t="s">
        <v>635</v>
      </c>
      <c r="CE31" s="111" t="s">
        <v>635</v>
      </c>
      <c r="CF31" s="103">
        <v>3</v>
      </c>
      <c r="CG31" s="103">
        <v>5</v>
      </c>
      <c r="CH31" s="112" t="s">
        <v>649</v>
      </c>
      <c r="CI31" s="113" t="s">
        <v>702</v>
      </c>
      <c r="CJ31" s="113" t="s">
        <v>641</v>
      </c>
      <c r="CK31" s="113" t="s">
        <v>635</v>
      </c>
      <c r="CL31" s="103">
        <v>7</v>
      </c>
      <c r="CM31" s="114">
        <v>500</v>
      </c>
      <c r="CN31" s="103">
        <v>3</v>
      </c>
      <c r="CO31" s="106">
        <v>200</v>
      </c>
      <c r="CP31" s="103">
        <v>0.2</v>
      </c>
      <c r="CQ31" s="106">
        <v>375</v>
      </c>
      <c r="CR31" s="103" t="s">
        <v>635</v>
      </c>
      <c r="CS31" s="106" t="s">
        <v>635</v>
      </c>
      <c r="CT31" s="103" t="s">
        <v>635</v>
      </c>
      <c r="CU31" s="106" t="s">
        <v>635</v>
      </c>
      <c r="CV31" s="103" t="s">
        <v>635</v>
      </c>
      <c r="CW31" s="103" t="s">
        <v>635</v>
      </c>
      <c r="CX31" s="111" t="s">
        <v>651</v>
      </c>
      <c r="CY31" s="106" t="s">
        <v>635</v>
      </c>
      <c r="CZ31" s="115">
        <v>0</v>
      </c>
      <c r="DA31" s="115">
        <v>1</v>
      </c>
      <c r="DB31" s="116">
        <f t="shared" si="12"/>
        <v>1</v>
      </c>
      <c r="DC31" s="117" t="s">
        <v>651</v>
      </c>
      <c r="DD31" s="118" t="s">
        <v>635</v>
      </c>
      <c r="DE31" s="198">
        <v>0</v>
      </c>
      <c r="DF31" s="198">
        <v>1</v>
      </c>
      <c r="DG31" s="200">
        <f>SUBTOTAL(9,DE31:DF31)</f>
        <v>1</v>
      </c>
      <c r="DH31" s="105" t="s">
        <v>651</v>
      </c>
      <c r="DI31" s="120">
        <v>1</v>
      </c>
      <c r="DJ31" s="121" t="s">
        <v>635</v>
      </c>
      <c r="DK31" s="122" t="s">
        <v>635</v>
      </c>
      <c r="DL31" s="123" t="s">
        <v>635</v>
      </c>
      <c r="DM31" s="123" t="s">
        <v>635</v>
      </c>
      <c r="DN31" s="124" t="s">
        <v>635</v>
      </c>
      <c r="DO31" s="124" t="s">
        <v>635</v>
      </c>
      <c r="DP31" s="124" t="s">
        <v>635</v>
      </c>
      <c r="DQ31" s="125" t="s">
        <v>635</v>
      </c>
      <c r="DR31" s="125" t="s">
        <v>635</v>
      </c>
      <c r="DS31" s="125" t="s">
        <v>635</v>
      </c>
      <c r="DT31" s="106" t="s">
        <v>635</v>
      </c>
      <c r="DU31" s="106" t="s">
        <v>635</v>
      </c>
      <c r="DV31" s="106" t="s">
        <v>635</v>
      </c>
      <c r="DW31" s="126" t="s">
        <v>635</v>
      </c>
      <c r="DX31" s="126" t="s">
        <v>635</v>
      </c>
      <c r="DY31" s="126" t="s">
        <v>635</v>
      </c>
      <c r="DZ31" s="97" t="s">
        <v>635</v>
      </c>
      <c r="EA31" s="103" t="s">
        <v>632</v>
      </c>
      <c r="EB31" s="97" t="s">
        <v>707</v>
      </c>
      <c r="EC31" s="103" t="s">
        <v>632</v>
      </c>
      <c r="ED31" s="107" t="s">
        <v>740</v>
      </c>
      <c r="EE31" s="97" t="s">
        <v>741</v>
      </c>
      <c r="EF31" s="127" t="s">
        <v>651</v>
      </c>
      <c r="EG31" s="127" t="s">
        <v>635</v>
      </c>
      <c r="EH31" s="103" t="s">
        <v>651</v>
      </c>
      <c r="EI31" s="97" t="s">
        <v>640</v>
      </c>
      <c r="EJ31" s="97" t="s">
        <v>640</v>
      </c>
      <c r="EK31" s="122" t="s">
        <v>635</v>
      </c>
      <c r="EL31" s="122" t="s">
        <v>635</v>
      </c>
      <c r="EM31" s="122" t="s">
        <v>635</v>
      </c>
      <c r="EN31" s="122" t="s">
        <v>635</v>
      </c>
      <c r="EO31" s="128" t="s">
        <v>635</v>
      </c>
      <c r="EP31" s="128" t="s">
        <v>635</v>
      </c>
      <c r="EQ31" s="128" t="s">
        <v>635</v>
      </c>
      <c r="ER31" s="128" t="s">
        <v>635</v>
      </c>
      <c r="ES31" s="129" t="s">
        <v>635</v>
      </c>
      <c r="ET31" s="129" t="s">
        <v>635</v>
      </c>
      <c r="EU31" s="129" t="s">
        <v>635</v>
      </c>
      <c r="EV31" s="129" t="s">
        <v>635</v>
      </c>
      <c r="EW31" s="97" t="s">
        <v>654</v>
      </c>
      <c r="EX31" s="97" t="s">
        <v>654</v>
      </c>
      <c r="EY31" s="103" t="s">
        <v>805</v>
      </c>
      <c r="EZ31" s="107" t="s">
        <v>1018</v>
      </c>
      <c r="FA31" s="97" t="s">
        <v>635</v>
      </c>
      <c r="FB31" s="130" t="s">
        <v>656</v>
      </c>
      <c r="FC31" s="130" t="s">
        <v>743</v>
      </c>
      <c r="FD31" s="131" t="s">
        <v>635</v>
      </c>
      <c r="FE31" s="131" t="s">
        <v>635</v>
      </c>
      <c r="FF31" s="131" t="s">
        <v>635</v>
      </c>
      <c r="FG31" s="131" t="s">
        <v>635</v>
      </c>
      <c r="FH31" s="131" t="s">
        <v>635</v>
      </c>
      <c r="FI31" s="132">
        <v>2</v>
      </c>
      <c r="FJ31" s="133" t="s">
        <v>635</v>
      </c>
      <c r="FK31" s="103" t="s">
        <v>635</v>
      </c>
      <c r="FL31" s="134" t="s">
        <v>635</v>
      </c>
      <c r="FM31" s="135">
        <v>20</v>
      </c>
      <c r="FN31" s="135" t="s">
        <v>635</v>
      </c>
      <c r="FO31" s="135" t="s">
        <v>635</v>
      </c>
      <c r="FP31" s="103" t="s">
        <v>635</v>
      </c>
      <c r="FQ31" s="132">
        <v>60</v>
      </c>
      <c r="FR31" s="133" t="s">
        <v>635</v>
      </c>
      <c r="FS31" s="103" t="s">
        <v>635</v>
      </c>
      <c r="FT31" s="134" t="s">
        <v>635</v>
      </c>
      <c r="FU31" s="135">
        <v>3</v>
      </c>
      <c r="FV31" s="135" t="s">
        <v>635</v>
      </c>
      <c r="FW31" s="131" t="s">
        <v>635</v>
      </c>
      <c r="FX31" s="103" t="s">
        <v>635</v>
      </c>
      <c r="FY31" s="100" t="s">
        <v>657</v>
      </c>
      <c r="FZ31" s="102" t="s">
        <v>658</v>
      </c>
      <c r="GA31" s="102">
        <v>4</v>
      </c>
      <c r="GB31" s="102">
        <v>20</v>
      </c>
      <c r="GC31" s="136" t="s">
        <v>658</v>
      </c>
      <c r="GD31" s="137" t="s">
        <v>635</v>
      </c>
      <c r="GE31" s="137">
        <v>0</v>
      </c>
      <c r="GF31" s="137">
        <v>24</v>
      </c>
      <c r="GG31" s="125" t="s">
        <v>635</v>
      </c>
      <c r="GH31" s="125" t="s">
        <v>635</v>
      </c>
      <c r="GI31" s="125" t="s">
        <v>635</v>
      </c>
      <c r="GJ31" s="125" t="s">
        <v>635</v>
      </c>
      <c r="GK31" s="122" t="s">
        <v>635</v>
      </c>
      <c r="GL31" s="122" t="s">
        <v>635</v>
      </c>
      <c r="GM31" s="122" t="s">
        <v>635</v>
      </c>
      <c r="GN31" s="122" t="s">
        <v>635</v>
      </c>
      <c r="GO31" s="135" t="s">
        <v>635</v>
      </c>
      <c r="GP31" s="135" t="s">
        <v>635</v>
      </c>
      <c r="GQ31" s="135" t="s">
        <v>635</v>
      </c>
      <c r="GR31" s="134" t="s">
        <v>635</v>
      </c>
      <c r="GS31" s="134" t="s">
        <v>635</v>
      </c>
      <c r="GT31" s="134" t="s">
        <v>635</v>
      </c>
      <c r="GU31" s="126" t="s">
        <v>635</v>
      </c>
      <c r="GV31" s="126" t="s">
        <v>635</v>
      </c>
      <c r="GW31" s="126" t="s">
        <v>635</v>
      </c>
      <c r="GX31" s="145" t="s">
        <v>635</v>
      </c>
      <c r="GY31" s="145" t="s">
        <v>635</v>
      </c>
      <c r="GZ31" s="145" t="s">
        <v>635</v>
      </c>
      <c r="HA31" s="139" t="s">
        <v>657</v>
      </c>
      <c r="HB31" s="123" t="s">
        <v>635</v>
      </c>
      <c r="HC31" s="123">
        <v>12</v>
      </c>
      <c r="HD31" s="123">
        <v>12</v>
      </c>
      <c r="HE31" s="127" t="s">
        <v>658</v>
      </c>
      <c r="HF31" s="131" t="s">
        <v>635</v>
      </c>
      <c r="HG31" s="131">
        <v>0</v>
      </c>
      <c r="HH31" s="131">
        <v>24</v>
      </c>
      <c r="HI31" s="141" t="s">
        <v>635</v>
      </c>
      <c r="HJ31" s="141" t="s">
        <v>635</v>
      </c>
      <c r="HK31" s="141" t="s">
        <v>635</v>
      </c>
      <c r="HL31" s="141" t="s">
        <v>635</v>
      </c>
      <c r="HM31" s="131" t="s">
        <v>635</v>
      </c>
      <c r="HN31" s="131" t="s">
        <v>635</v>
      </c>
      <c r="HO31" s="131" t="s">
        <v>635</v>
      </c>
      <c r="HP31" s="131" t="s">
        <v>635</v>
      </c>
      <c r="HQ31" s="106" t="s">
        <v>635</v>
      </c>
      <c r="HR31" s="106" t="s">
        <v>635</v>
      </c>
      <c r="HS31" s="106" t="s">
        <v>635</v>
      </c>
      <c r="HT31" s="106" t="s">
        <v>635</v>
      </c>
      <c r="HU31" s="132" t="s">
        <v>635</v>
      </c>
      <c r="HV31" s="132" t="s">
        <v>635</v>
      </c>
      <c r="HW31" s="132" t="s">
        <v>635</v>
      </c>
      <c r="HX31" s="132" t="s">
        <v>635</v>
      </c>
      <c r="HY31" s="118" t="s">
        <v>635</v>
      </c>
      <c r="HZ31" s="118" t="s">
        <v>635</v>
      </c>
      <c r="IA31" s="118" t="s">
        <v>635</v>
      </c>
      <c r="IB31" s="118" t="s">
        <v>635</v>
      </c>
      <c r="IC31" s="125" t="s">
        <v>635</v>
      </c>
      <c r="ID31" s="125" t="s">
        <v>635</v>
      </c>
      <c r="IE31" s="125" t="s">
        <v>635</v>
      </c>
      <c r="IF31" s="125" t="s">
        <v>635</v>
      </c>
      <c r="IG31" s="105" t="s">
        <v>659</v>
      </c>
      <c r="IH31" s="105" t="s">
        <v>660</v>
      </c>
      <c r="II31" s="105" t="s">
        <v>661</v>
      </c>
      <c r="IJ31" s="105" t="s">
        <v>635</v>
      </c>
      <c r="IK31" s="105" t="s">
        <v>635</v>
      </c>
      <c r="IL31" s="105" t="s">
        <v>635</v>
      </c>
      <c r="IM31" s="105" t="s">
        <v>635</v>
      </c>
      <c r="IN31" s="105" t="s">
        <v>635</v>
      </c>
      <c r="IO31" s="105" t="s">
        <v>635</v>
      </c>
      <c r="IP31" s="103">
        <v>4</v>
      </c>
      <c r="IQ31" s="102" t="s">
        <v>709</v>
      </c>
      <c r="IR31" s="102" t="s">
        <v>635</v>
      </c>
      <c r="IS31" s="142">
        <v>0</v>
      </c>
      <c r="IT31" s="142">
        <v>1</v>
      </c>
      <c r="IU31" s="128" t="s">
        <v>635</v>
      </c>
      <c r="IV31" s="128" t="s">
        <v>635</v>
      </c>
      <c r="IW31" s="143" t="s">
        <v>635</v>
      </c>
      <c r="IX31" s="143" t="s">
        <v>635</v>
      </c>
      <c r="IY31" s="124" t="s">
        <v>635</v>
      </c>
      <c r="IZ31" s="124" t="s">
        <v>635</v>
      </c>
      <c r="JA31" s="124" t="s">
        <v>635</v>
      </c>
      <c r="JB31" s="123" t="s">
        <v>635</v>
      </c>
      <c r="JC31" s="123" t="s">
        <v>635</v>
      </c>
      <c r="JD31" s="123" t="s">
        <v>635</v>
      </c>
      <c r="JE31" s="144" t="s">
        <v>635</v>
      </c>
      <c r="JF31" s="144" t="s">
        <v>635</v>
      </c>
      <c r="JG31" s="144" t="s">
        <v>635</v>
      </c>
      <c r="JH31" s="141" t="s">
        <v>635</v>
      </c>
      <c r="JI31" s="141" t="s">
        <v>635</v>
      </c>
      <c r="JJ31" s="141" t="s">
        <v>635</v>
      </c>
      <c r="JK31" s="144" t="s">
        <v>635</v>
      </c>
      <c r="JL31" s="144" t="s">
        <v>635</v>
      </c>
      <c r="JM31" s="144" t="s">
        <v>635</v>
      </c>
      <c r="JN31" s="135" t="s">
        <v>635</v>
      </c>
      <c r="JO31" s="135" t="s">
        <v>635</v>
      </c>
      <c r="JP31" s="135" t="s">
        <v>635</v>
      </c>
      <c r="JQ31" s="144" t="s">
        <v>709</v>
      </c>
      <c r="JR31" s="144" t="s">
        <v>635</v>
      </c>
      <c r="JS31" s="208">
        <v>0</v>
      </c>
      <c r="JT31" s="208">
        <v>1</v>
      </c>
      <c r="JU31" s="145" t="s">
        <v>635</v>
      </c>
      <c r="JV31" s="145" t="s">
        <v>635</v>
      </c>
      <c r="JW31" s="209" t="s">
        <v>635</v>
      </c>
      <c r="JX31" s="209" t="s">
        <v>635</v>
      </c>
      <c r="JY31" s="141" t="s">
        <v>635</v>
      </c>
      <c r="JZ31" s="141" t="s">
        <v>635</v>
      </c>
      <c r="KA31" s="141" t="s">
        <v>635</v>
      </c>
      <c r="KB31" s="141" t="s">
        <v>635</v>
      </c>
      <c r="KC31" s="128" t="s">
        <v>635</v>
      </c>
      <c r="KD31" s="128" t="s">
        <v>635</v>
      </c>
      <c r="KE31" s="128" t="s">
        <v>635</v>
      </c>
      <c r="KF31" s="128" t="s">
        <v>635</v>
      </c>
      <c r="KG31" s="146" t="s">
        <v>635</v>
      </c>
      <c r="KH31" s="146" t="s">
        <v>635</v>
      </c>
      <c r="KI31" s="146" t="s">
        <v>635</v>
      </c>
      <c r="KJ31" s="146" t="s">
        <v>635</v>
      </c>
      <c r="KK31" s="147" t="s">
        <v>635</v>
      </c>
      <c r="KL31" s="147" t="s">
        <v>635</v>
      </c>
      <c r="KM31" s="147" t="s">
        <v>635</v>
      </c>
      <c r="KN31" s="147" t="s">
        <v>635</v>
      </c>
      <c r="KO31" s="148" t="s">
        <v>635</v>
      </c>
      <c r="KP31" s="148" t="s">
        <v>635</v>
      </c>
      <c r="KQ31" s="148" t="s">
        <v>635</v>
      </c>
      <c r="KR31" s="148" t="s">
        <v>635</v>
      </c>
      <c r="KS31" s="149" t="s">
        <v>635</v>
      </c>
      <c r="KT31" s="149" t="s">
        <v>635</v>
      </c>
      <c r="KU31" s="149" t="s">
        <v>635</v>
      </c>
      <c r="KV31" s="149" t="s">
        <v>635</v>
      </c>
      <c r="KW31" s="105" t="s">
        <v>664</v>
      </c>
      <c r="KX31" s="106" t="s">
        <v>710</v>
      </c>
      <c r="KY31" s="106" t="s">
        <v>635</v>
      </c>
      <c r="KZ31" s="150">
        <v>0</v>
      </c>
      <c r="LA31" s="150">
        <v>0</v>
      </c>
      <c r="LB31" s="150">
        <v>0.75</v>
      </c>
      <c r="LC31" s="150">
        <v>0</v>
      </c>
      <c r="LD31" s="150">
        <v>0.25</v>
      </c>
      <c r="LE31" s="150">
        <v>0</v>
      </c>
      <c r="LF31" s="150">
        <v>0</v>
      </c>
      <c r="LG31" s="150">
        <v>0</v>
      </c>
      <c r="LH31" s="151">
        <f t="shared" si="0"/>
        <v>1</v>
      </c>
      <c r="LI31" s="152">
        <v>0</v>
      </c>
      <c r="LJ31" s="152">
        <v>0</v>
      </c>
      <c r="LK31" s="152">
        <v>0.5</v>
      </c>
      <c r="LL31" s="152">
        <v>0</v>
      </c>
      <c r="LM31" s="152">
        <v>0.5</v>
      </c>
      <c r="LN31" s="152">
        <v>0</v>
      </c>
      <c r="LO31" s="152">
        <v>0</v>
      </c>
      <c r="LP31" s="152">
        <v>0</v>
      </c>
      <c r="LQ31" s="153">
        <f t="shared" si="1"/>
        <v>1</v>
      </c>
      <c r="LR31" s="142">
        <v>0</v>
      </c>
      <c r="LS31" s="142">
        <v>0</v>
      </c>
      <c r="LT31" s="142">
        <v>0</v>
      </c>
      <c r="LU31" s="142">
        <v>0</v>
      </c>
      <c r="LV31" s="142">
        <v>0</v>
      </c>
      <c r="LW31" s="142">
        <v>0</v>
      </c>
      <c r="LX31" s="142">
        <v>0</v>
      </c>
      <c r="LY31" s="142">
        <v>0</v>
      </c>
      <c r="LZ31" s="142">
        <v>0</v>
      </c>
      <c r="MA31" s="45" t="s">
        <v>635</v>
      </c>
      <c r="MB31" s="45" t="s">
        <v>635</v>
      </c>
      <c r="MC31" s="45" t="s">
        <v>635</v>
      </c>
      <c r="MD31" s="45" t="s">
        <v>635</v>
      </c>
      <c r="ME31" s="45" t="s">
        <v>635</v>
      </c>
      <c r="MF31" s="45" t="s">
        <v>635</v>
      </c>
      <c r="MG31" s="45" t="s">
        <v>635</v>
      </c>
      <c r="MH31" s="45" t="s">
        <v>635</v>
      </c>
      <c r="MI31" s="44" t="s">
        <v>635</v>
      </c>
      <c r="MJ31" s="155" t="s">
        <v>635</v>
      </c>
      <c r="MK31" s="155" t="s">
        <v>635</v>
      </c>
      <c r="ML31" s="155" t="s">
        <v>635</v>
      </c>
      <c r="MM31" s="155" t="s">
        <v>635</v>
      </c>
      <c r="MN31" s="155" t="s">
        <v>635</v>
      </c>
      <c r="MO31" s="155" t="s">
        <v>635</v>
      </c>
      <c r="MP31" s="155" t="s">
        <v>635</v>
      </c>
      <c r="MQ31" s="155" t="s">
        <v>635</v>
      </c>
      <c r="MR31" s="156" t="s">
        <v>635</v>
      </c>
      <c r="MS31" s="157" t="s">
        <v>635</v>
      </c>
      <c r="MT31" s="157" t="s">
        <v>635</v>
      </c>
      <c r="MU31" s="157" t="s">
        <v>635</v>
      </c>
      <c r="MV31" s="157" t="s">
        <v>635</v>
      </c>
      <c r="MW31" s="157" t="s">
        <v>635</v>
      </c>
      <c r="MX31" s="157" t="s">
        <v>635</v>
      </c>
      <c r="MY31" s="157" t="s">
        <v>635</v>
      </c>
      <c r="MZ31" s="157" t="s">
        <v>635</v>
      </c>
      <c r="NA31" s="157" t="s">
        <v>635</v>
      </c>
      <c r="NB31" s="158">
        <v>0</v>
      </c>
      <c r="NC31" s="158">
        <v>0</v>
      </c>
      <c r="ND31" s="158">
        <v>0</v>
      </c>
      <c r="NE31" s="158">
        <v>0</v>
      </c>
      <c r="NF31" s="158">
        <v>0</v>
      </c>
      <c r="NG31" s="158">
        <v>0</v>
      </c>
      <c r="NH31" s="158">
        <v>0</v>
      </c>
      <c r="NI31" s="158">
        <v>0</v>
      </c>
      <c r="NJ31" s="159">
        <v>0</v>
      </c>
      <c r="NK31" s="160" t="s">
        <v>635</v>
      </c>
      <c r="NL31" s="160" t="s">
        <v>635</v>
      </c>
      <c r="NM31" s="160" t="s">
        <v>635</v>
      </c>
      <c r="NN31" s="160" t="s">
        <v>635</v>
      </c>
      <c r="NO31" s="160" t="s">
        <v>635</v>
      </c>
      <c r="NP31" s="160" t="s">
        <v>635</v>
      </c>
      <c r="NQ31" s="160" t="s">
        <v>635</v>
      </c>
      <c r="NR31" s="160" t="s">
        <v>635</v>
      </c>
      <c r="NS31" s="161" t="s">
        <v>635</v>
      </c>
      <c r="NT31" s="162" t="s">
        <v>635</v>
      </c>
      <c r="NU31" s="162" t="s">
        <v>635</v>
      </c>
      <c r="NV31" s="162" t="s">
        <v>635</v>
      </c>
      <c r="NW31" s="162" t="s">
        <v>635</v>
      </c>
      <c r="NX31" s="162" t="s">
        <v>635</v>
      </c>
      <c r="NY31" s="162" t="s">
        <v>635</v>
      </c>
      <c r="NZ31" s="162" t="s">
        <v>635</v>
      </c>
      <c r="OA31" s="162" t="s">
        <v>635</v>
      </c>
      <c r="OB31" s="163" t="s">
        <v>635</v>
      </c>
      <c r="OC31" s="142" t="s">
        <v>635</v>
      </c>
      <c r="OD31" s="142" t="s">
        <v>635</v>
      </c>
      <c r="OE31" s="142" t="s">
        <v>635</v>
      </c>
      <c r="OF31" s="142" t="s">
        <v>635</v>
      </c>
      <c r="OG31" s="142" t="s">
        <v>635</v>
      </c>
      <c r="OH31" s="142" t="s">
        <v>635</v>
      </c>
      <c r="OI31" s="142" t="s">
        <v>635</v>
      </c>
      <c r="OJ31" s="142" t="s">
        <v>635</v>
      </c>
      <c r="OK31" s="142" t="s">
        <v>635</v>
      </c>
      <c r="OL31" s="45">
        <v>0</v>
      </c>
      <c r="OM31" s="45">
        <v>0</v>
      </c>
      <c r="ON31" s="45">
        <v>0</v>
      </c>
      <c r="OO31" s="45">
        <v>0</v>
      </c>
      <c r="OP31" s="45">
        <v>0</v>
      </c>
      <c r="OQ31" s="45">
        <v>0</v>
      </c>
      <c r="OR31" s="45">
        <v>0</v>
      </c>
      <c r="OS31" s="45">
        <v>0</v>
      </c>
      <c r="OT31" s="44">
        <v>0</v>
      </c>
      <c r="OU31" s="158" t="s">
        <v>635</v>
      </c>
      <c r="OV31" s="158" t="s">
        <v>635</v>
      </c>
      <c r="OW31" s="158" t="s">
        <v>635</v>
      </c>
      <c r="OX31" s="158" t="s">
        <v>635</v>
      </c>
      <c r="OY31" s="158" t="s">
        <v>635</v>
      </c>
      <c r="OZ31" s="158" t="s">
        <v>635</v>
      </c>
      <c r="PA31" s="158" t="s">
        <v>635</v>
      </c>
      <c r="PB31" s="158" t="s">
        <v>635</v>
      </c>
      <c r="PC31" s="159" t="s">
        <v>635</v>
      </c>
      <c r="PD31" s="152" t="s">
        <v>635</v>
      </c>
      <c r="PE31" s="152" t="s">
        <v>635</v>
      </c>
      <c r="PF31" s="152" t="s">
        <v>635</v>
      </c>
      <c r="PG31" s="152" t="s">
        <v>635</v>
      </c>
      <c r="PH31" s="152" t="s">
        <v>635</v>
      </c>
      <c r="PI31" s="152" t="s">
        <v>635</v>
      </c>
      <c r="PJ31" s="152" t="s">
        <v>635</v>
      </c>
      <c r="PK31" s="152" t="s">
        <v>635</v>
      </c>
      <c r="PL31" s="164" t="s">
        <v>635</v>
      </c>
      <c r="PM31" s="158" t="s">
        <v>635</v>
      </c>
      <c r="PN31" s="158" t="s">
        <v>635</v>
      </c>
      <c r="PO31" s="158" t="s">
        <v>635</v>
      </c>
      <c r="PP31" s="158" t="s">
        <v>635</v>
      </c>
      <c r="PQ31" s="158" t="s">
        <v>635</v>
      </c>
      <c r="PR31" s="158" t="s">
        <v>635</v>
      </c>
      <c r="PS31" s="158" t="s">
        <v>635</v>
      </c>
      <c r="PT31" s="158" t="s">
        <v>635</v>
      </c>
      <c r="PU31" s="159" t="s">
        <v>635</v>
      </c>
      <c r="PV31" s="157">
        <v>0</v>
      </c>
      <c r="PW31" s="157">
        <v>0</v>
      </c>
      <c r="PX31" s="157">
        <v>0</v>
      </c>
      <c r="PY31" s="157">
        <v>0</v>
      </c>
      <c r="PZ31" s="157">
        <v>0</v>
      </c>
      <c r="QA31" s="157">
        <v>0</v>
      </c>
      <c r="QB31" s="157">
        <v>0</v>
      </c>
      <c r="QC31" s="157">
        <v>0</v>
      </c>
      <c r="QD31" s="165">
        <v>0</v>
      </c>
      <c r="QE31" s="166" t="s">
        <v>635</v>
      </c>
      <c r="QF31" s="166" t="s">
        <v>635</v>
      </c>
      <c r="QG31" s="166" t="s">
        <v>635</v>
      </c>
      <c r="QH31" s="166" t="s">
        <v>635</v>
      </c>
      <c r="QI31" s="166" t="s">
        <v>635</v>
      </c>
      <c r="QJ31" s="166" t="s">
        <v>635</v>
      </c>
      <c r="QK31" s="166" t="s">
        <v>635</v>
      </c>
      <c r="QL31" s="166" t="s">
        <v>635</v>
      </c>
      <c r="QM31" s="167" t="s">
        <v>635</v>
      </c>
      <c r="QN31" s="120" t="s">
        <v>635</v>
      </c>
      <c r="QO31" s="120" t="s">
        <v>635</v>
      </c>
      <c r="QP31" s="120" t="s">
        <v>635</v>
      </c>
      <c r="QQ31" s="120" t="s">
        <v>635</v>
      </c>
      <c r="QR31" s="120" t="s">
        <v>635</v>
      </c>
      <c r="QS31" s="120" t="s">
        <v>635</v>
      </c>
      <c r="QT31" s="120" t="s">
        <v>635</v>
      </c>
      <c r="QU31" s="120" t="s">
        <v>635</v>
      </c>
      <c r="QV31" s="168" t="s">
        <v>635</v>
      </c>
      <c r="QW31" s="169" t="s">
        <v>635</v>
      </c>
      <c r="QX31" s="169" t="s">
        <v>635</v>
      </c>
      <c r="QY31" s="169" t="s">
        <v>635</v>
      </c>
      <c r="QZ31" s="169" t="s">
        <v>635</v>
      </c>
      <c r="RA31" s="169" t="s">
        <v>635</v>
      </c>
      <c r="RB31" s="169" t="s">
        <v>635</v>
      </c>
      <c r="RC31" s="169" t="s">
        <v>635</v>
      </c>
      <c r="RD31" s="169" t="s">
        <v>635</v>
      </c>
      <c r="RE31" s="170" t="s">
        <v>635</v>
      </c>
      <c r="RF31" s="136" t="s">
        <v>656</v>
      </c>
      <c r="RG31" s="136" t="s">
        <v>743</v>
      </c>
      <c r="RH31" s="136" t="s">
        <v>635</v>
      </c>
      <c r="RI31" s="137" t="s">
        <v>635</v>
      </c>
      <c r="RJ31" s="137" t="s">
        <v>635</v>
      </c>
      <c r="RK31" s="137" t="s">
        <v>635</v>
      </c>
      <c r="RL31" s="105" t="s">
        <v>664</v>
      </c>
      <c r="RM31" s="106" t="s">
        <v>710</v>
      </c>
      <c r="RN31" s="106" t="s">
        <v>635</v>
      </c>
      <c r="RO31" s="171">
        <v>0</v>
      </c>
      <c r="RP31" s="171">
        <v>0</v>
      </c>
      <c r="RQ31" s="171">
        <v>0.75</v>
      </c>
      <c r="RR31" s="171">
        <v>0</v>
      </c>
      <c r="RS31" s="171">
        <v>0.25</v>
      </c>
      <c r="RT31" s="171">
        <v>0</v>
      </c>
      <c r="RU31" s="171">
        <v>0</v>
      </c>
      <c r="RV31" s="171">
        <v>0</v>
      </c>
      <c r="RW31" s="172">
        <f t="shared" si="13"/>
        <v>1</v>
      </c>
      <c r="RX31" s="133" t="s">
        <v>635</v>
      </c>
      <c r="RY31" s="133" t="s">
        <v>635</v>
      </c>
      <c r="RZ31" s="133" t="s">
        <v>635</v>
      </c>
      <c r="SA31" s="133" t="s">
        <v>635</v>
      </c>
      <c r="SB31" s="133" t="s">
        <v>635</v>
      </c>
      <c r="SC31" s="133" t="s">
        <v>635</v>
      </c>
      <c r="SD31" s="133" t="s">
        <v>635</v>
      </c>
      <c r="SE31" s="133" t="s">
        <v>635</v>
      </c>
      <c r="SF31" s="189" t="s">
        <v>635</v>
      </c>
      <c r="SG31" s="132" t="s">
        <v>635</v>
      </c>
      <c r="SH31" s="132" t="s">
        <v>635</v>
      </c>
      <c r="SI31" s="132" t="s">
        <v>635</v>
      </c>
      <c r="SJ31" s="132" t="s">
        <v>635</v>
      </c>
      <c r="SK31" s="132" t="s">
        <v>635</v>
      </c>
      <c r="SL31" s="132" t="s">
        <v>635</v>
      </c>
      <c r="SM31" s="132" t="s">
        <v>635</v>
      </c>
      <c r="SN31" s="132" t="s">
        <v>635</v>
      </c>
      <c r="SO31" s="173" t="s">
        <v>635</v>
      </c>
      <c r="SP31" s="102" t="s">
        <v>635</v>
      </c>
      <c r="SQ31" s="102" t="s">
        <v>635</v>
      </c>
      <c r="SR31" s="102" t="s">
        <v>635</v>
      </c>
      <c r="SS31" s="102" t="s">
        <v>635</v>
      </c>
      <c r="ST31" s="102" t="s">
        <v>635</v>
      </c>
      <c r="SU31" s="102" t="s">
        <v>635</v>
      </c>
      <c r="SV31" s="102" t="s">
        <v>635</v>
      </c>
      <c r="SW31" s="102" t="s">
        <v>635</v>
      </c>
      <c r="SX31" s="174" t="s">
        <v>635</v>
      </c>
      <c r="SY31" s="125" t="s">
        <v>635</v>
      </c>
      <c r="SZ31" s="125" t="s">
        <v>635</v>
      </c>
      <c r="TA31" s="125" t="s">
        <v>635</v>
      </c>
      <c r="TB31" s="125" t="s">
        <v>635</v>
      </c>
      <c r="TC31" s="125" t="s">
        <v>635</v>
      </c>
      <c r="TD31" s="125" t="s">
        <v>635</v>
      </c>
      <c r="TE31" s="125" t="s">
        <v>635</v>
      </c>
      <c r="TF31" s="125" t="s">
        <v>635</v>
      </c>
      <c r="TG31" s="175" t="s">
        <v>635</v>
      </c>
      <c r="TH31" s="149" t="s">
        <v>635</v>
      </c>
      <c r="TI31" s="149" t="s">
        <v>635</v>
      </c>
      <c r="TJ31" s="149" t="s">
        <v>635</v>
      </c>
      <c r="TK31" s="149" t="s">
        <v>635</v>
      </c>
      <c r="TL31" s="149" t="s">
        <v>635</v>
      </c>
      <c r="TM31" s="149" t="s">
        <v>635</v>
      </c>
      <c r="TN31" s="149" t="s">
        <v>635</v>
      </c>
      <c r="TO31" s="149" t="s">
        <v>635</v>
      </c>
      <c r="TP31" s="176" t="s">
        <v>635</v>
      </c>
      <c r="TQ31" s="210">
        <v>0</v>
      </c>
      <c r="TR31" s="210">
        <v>0</v>
      </c>
      <c r="TS31" s="210">
        <v>0.75</v>
      </c>
      <c r="TT31" s="210">
        <v>0</v>
      </c>
      <c r="TU31" s="210">
        <v>0.25</v>
      </c>
      <c r="TV31" s="210">
        <v>0</v>
      </c>
      <c r="TW31" s="210">
        <v>0</v>
      </c>
      <c r="TX31" s="210">
        <v>0</v>
      </c>
      <c r="TY31" s="211">
        <f>SUBTOTAL(9,TQ31:TX31)</f>
        <v>1</v>
      </c>
      <c r="TZ31" s="179" t="s">
        <v>635</v>
      </c>
      <c r="UA31" s="179" t="s">
        <v>635</v>
      </c>
      <c r="UB31" s="179" t="s">
        <v>635</v>
      </c>
      <c r="UC31" s="179" t="s">
        <v>635</v>
      </c>
      <c r="UD31" s="179" t="s">
        <v>635</v>
      </c>
      <c r="UE31" s="179" t="s">
        <v>635</v>
      </c>
      <c r="UF31" s="179" t="s">
        <v>635</v>
      </c>
      <c r="UG31" s="179" t="s">
        <v>635</v>
      </c>
      <c r="UH31" s="180" t="s">
        <v>635</v>
      </c>
      <c r="UI31" s="171">
        <v>0</v>
      </c>
      <c r="UJ31" s="171">
        <v>0</v>
      </c>
      <c r="UK31" s="171">
        <v>0.5</v>
      </c>
      <c r="UL31" s="171">
        <v>0</v>
      </c>
      <c r="UM31" s="171">
        <v>0.5</v>
      </c>
      <c r="UN31" s="171">
        <v>0</v>
      </c>
      <c r="UO31" s="171">
        <v>0</v>
      </c>
      <c r="UP31" s="171">
        <v>0</v>
      </c>
      <c r="UQ31" s="181">
        <f t="shared" si="14"/>
        <v>1</v>
      </c>
      <c r="UR31" s="131" t="s">
        <v>635</v>
      </c>
      <c r="US31" s="131" t="s">
        <v>635</v>
      </c>
      <c r="UT31" s="131" t="s">
        <v>635</v>
      </c>
      <c r="UU31" s="131" t="s">
        <v>635</v>
      </c>
      <c r="UV31" s="131" t="s">
        <v>635</v>
      </c>
      <c r="UW31" s="131" t="s">
        <v>635</v>
      </c>
      <c r="UX31" s="131" t="s">
        <v>635</v>
      </c>
      <c r="UY31" s="131" t="s">
        <v>635</v>
      </c>
      <c r="UZ31" s="182" t="s">
        <v>635</v>
      </c>
      <c r="VA31" s="169" t="s">
        <v>635</v>
      </c>
      <c r="VB31" s="169" t="s">
        <v>635</v>
      </c>
      <c r="VC31" s="169" t="s">
        <v>635</v>
      </c>
      <c r="VD31" s="169" t="s">
        <v>635</v>
      </c>
      <c r="VE31" s="169" t="s">
        <v>635</v>
      </c>
      <c r="VF31" s="169" t="s">
        <v>635</v>
      </c>
      <c r="VG31" s="169" t="s">
        <v>635</v>
      </c>
      <c r="VH31" s="169" t="s">
        <v>635</v>
      </c>
      <c r="VI31" s="183" t="s">
        <v>635</v>
      </c>
      <c r="VJ31" s="177" t="s">
        <v>635</v>
      </c>
      <c r="VK31" s="177" t="s">
        <v>635</v>
      </c>
      <c r="VL31" s="177" t="s">
        <v>635</v>
      </c>
      <c r="VM31" s="177" t="s">
        <v>635</v>
      </c>
      <c r="VN31" s="177" t="s">
        <v>635</v>
      </c>
      <c r="VO31" s="177" t="s">
        <v>635</v>
      </c>
      <c r="VP31" s="177" t="s">
        <v>635</v>
      </c>
      <c r="VQ31" s="177" t="s">
        <v>635</v>
      </c>
      <c r="VR31" s="178" t="s">
        <v>635</v>
      </c>
      <c r="VS31" s="184" t="s">
        <v>635</v>
      </c>
      <c r="VT31" s="184" t="s">
        <v>635</v>
      </c>
      <c r="VU31" s="184" t="s">
        <v>635</v>
      </c>
      <c r="VV31" s="184" t="s">
        <v>635</v>
      </c>
      <c r="VW31" s="184" t="s">
        <v>635</v>
      </c>
      <c r="VX31" s="184" t="s">
        <v>635</v>
      </c>
      <c r="VY31" s="184" t="s">
        <v>635</v>
      </c>
      <c r="VZ31" s="184" t="s">
        <v>635</v>
      </c>
      <c r="WA31" s="185" t="s">
        <v>635</v>
      </c>
      <c r="WB31" s="186" t="s">
        <v>635</v>
      </c>
      <c r="WC31" s="186" t="s">
        <v>635</v>
      </c>
      <c r="WD31" s="186" t="s">
        <v>635</v>
      </c>
      <c r="WE31" s="186" t="s">
        <v>635</v>
      </c>
      <c r="WF31" s="186" t="s">
        <v>635</v>
      </c>
      <c r="WG31" s="186" t="s">
        <v>635</v>
      </c>
      <c r="WH31" s="186" t="s">
        <v>635</v>
      </c>
      <c r="WI31" s="186" t="s">
        <v>635</v>
      </c>
      <c r="WJ31" s="187" t="s">
        <v>635</v>
      </c>
      <c r="WK31" s="212">
        <v>0</v>
      </c>
      <c r="WL31" s="212">
        <v>0</v>
      </c>
      <c r="WM31" s="212">
        <v>0.5</v>
      </c>
      <c r="WN31" s="212">
        <v>0</v>
      </c>
      <c r="WO31" s="212">
        <v>0.5</v>
      </c>
      <c r="WP31" s="212">
        <v>0</v>
      </c>
      <c r="WQ31" s="212">
        <v>0</v>
      </c>
      <c r="WR31" s="212">
        <v>0</v>
      </c>
      <c r="WS31" s="188">
        <f>SUBTOTAL(9,WK31:WR31)</f>
        <v>1</v>
      </c>
      <c r="WT31" s="133" t="s">
        <v>635</v>
      </c>
      <c r="WU31" s="133" t="s">
        <v>635</v>
      </c>
      <c r="WV31" s="133" t="s">
        <v>635</v>
      </c>
      <c r="WW31" s="133" t="s">
        <v>635</v>
      </c>
      <c r="WX31" s="133" t="s">
        <v>635</v>
      </c>
      <c r="WY31" s="133" t="s">
        <v>635</v>
      </c>
      <c r="WZ31" s="133" t="s">
        <v>635</v>
      </c>
      <c r="XA31" s="133" t="s">
        <v>635</v>
      </c>
      <c r="XB31" s="189" t="s">
        <v>635</v>
      </c>
      <c r="XC31" s="105" t="s">
        <v>665</v>
      </c>
      <c r="XD31" s="105" t="s">
        <v>666</v>
      </c>
      <c r="XE31" s="105" t="s">
        <v>750</v>
      </c>
      <c r="XF31" s="111" t="s">
        <v>635</v>
      </c>
      <c r="XG31" s="190" t="s">
        <v>671</v>
      </c>
      <c r="XH31" s="190" t="s">
        <v>672</v>
      </c>
      <c r="XI31" s="190" t="s">
        <v>673</v>
      </c>
      <c r="XJ31" s="190" t="s">
        <v>635</v>
      </c>
      <c r="XK31" s="190" t="s">
        <v>635</v>
      </c>
      <c r="XL31" s="190" t="s">
        <v>635</v>
      </c>
      <c r="XM31" s="191" t="s">
        <v>667</v>
      </c>
      <c r="XN31" s="191" t="s">
        <v>668</v>
      </c>
      <c r="XO31" s="191" t="s">
        <v>671</v>
      </c>
      <c r="XP31" s="191" t="s">
        <v>672</v>
      </c>
      <c r="XQ31" s="191" t="s">
        <v>673</v>
      </c>
      <c r="XR31" s="191" t="s">
        <v>712</v>
      </c>
      <c r="XS31" s="191" t="s">
        <v>635</v>
      </c>
      <c r="XT31" s="191" t="s">
        <v>635</v>
      </c>
      <c r="XU31" s="192" t="s">
        <v>667</v>
      </c>
      <c r="XV31" s="192" t="s">
        <v>668</v>
      </c>
      <c r="XW31" s="192" t="s">
        <v>671</v>
      </c>
      <c r="XX31" s="192" t="s">
        <v>672</v>
      </c>
      <c r="XY31" s="192" t="s">
        <v>635</v>
      </c>
      <c r="XZ31" s="192" t="s">
        <v>635</v>
      </c>
      <c r="YA31" s="144" t="s">
        <v>635</v>
      </c>
      <c r="YB31" s="144" t="s">
        <v>635</v>
      </c>
      <c r="YC31" s="144" t="s">
        <v>635</v>
      </c>
      <c r="YD31" s="144" t="s">
        <v>635</v>
      </c>
      <c r="YE31" s="144" t="s">
        <v>635</v>
      </c>
      <c r="YF31" s="144" t="s">
        <v>635</v>
      </c>
      <c r="YG31" s="144" t="s">
        <v>635</v>
      </c>
      <c r="YH31" s="111" t="s">
        <v>635</v>
      </c>
      <c r="YI31" s="111" t="s">
        <v>635</v>
      </c>
      <c r="YJ31" s="111" t="s">
        <v>635</v>
      </c>
      <c r="YK31" s="190" t="s">
        <v>635</v>
      </c>
      <c r="YL31" s="190" t="s">
        <v>635</v>
      </c>
      <c r="YM31" s="190" t="s">
        <v>635</v>
      </c>
      <c r="YN31" s="190" t="s">
        <v>635</v>
      </c>
      <c r="YO31" s="190" t="s">
        <v>635</v>
      </c>
      <c r="YP31" s="130" t="s">
        <v>635</v>
      </c>
      <c r="YQ31" s="130" t="s">
        <v>635</v>
      </c>
      <c r="YR31" s="130" t="s">
        <v>635</v>
      </c>
      <c r="YS31" s="130" t="s">
        <v>635</v>
      </c>
      <c r="YT31" s="130" t="s">
        <v>635</v>
      </c>
      <c r="YU31" s="130" t="s">
        <v>635</v>
      </c>
      <c r="YV31" s="112" t="s">
        <v>635</v>
      </c>
      <c r="YW31" s="112" t="s">
        <v>635</v>
      </c>
      <c r="YX31" s="112" t="s">
        <v>635</v>
      </c>
      <c r="YY31" s="112" t="s">
        <v>635</v>
      </c>
      <c r="YZ31" s="105" t="s">
        <v>674</v>
      </c>
      <c r="ZA31" s="105" t="s">
        <v>800</v>
      </c>
      <c r="ZB31" s="126" t="s">
        <v>635</v>
      </c>
      <c r="ZC31" s="126" t="s">
        <v>635</v>
      </c>
      <c r="ZD31" s="126" t="s">
        <v>635</v>
      </c>
      <c r="ZE31" s="126" t="s">
        <v>635</v>
      </c>
      <c r="ZF31" s="126" t="s">
        <v>635</v>
      </c>
      <c r="ZG31" s="125" t="s">
        <v>713</v>
      </c>
      <c r="ZH31" s="125" t="s">
        <v>714</v>
      </c>
      <c r="ZI31" s="125" t="s">
        <v>675</v>
      </c>
      <c r="ZJ31" s="125" t="s">
        <v>677</v>
      </c>
      <c r="ZK31" s="125" t="s">
        <v>753</v>
      </c>
      <c r="ZL31" s="125" t="s">
        <v>678</v>
      </c>
      <c r="ZM31" s="125" t="s">
        <v>635</v>
      </c>
      <c r="ZN31" s="125" t="s">
        <v>635</v>
      </c>
      <c r="ZO31" s="147" t="s">
        <v>753</v>
      </c>
      <c r="ZP31" s="147" t="s">
        <v>675</v>
      </c>
      <c r="ZQ31" s="147" t="s">
        <v>635</v>
      </c>
      <c r="ZR31" s="147" t="s">
        <v>635</v>
      </c>
      <c r="ZS31" s="147" t="s">
        <v>635</v>
      </c>
      <c r="ZT31" s="184" t="s">
        <v>635</v>
      </c>
      <c r="ZU31" s="184">
        <v>3</v>
      </c>
      <c r="ZV31" s="184" t="s">
        <v>635</v>
      </c>
      <c r="ZW31" s="184">
        <v>5</v>
      </c>
      <c r="ZX31" s="131">
        <v>0.3</v>
      </c>
      <c r="ZY31" s="131" t="s">
        <v>635</v>
      </c>
      <c r="ZZ31" s="131" t="s">
        <v>635</v>
      </c>
      <c r="AAA31" s="131">
        <v>0.5</v>
      </c>
      <c r="AAB31" s="132" t="s">
        <v>635</v>
      </c>
      <c r="AAC31" s="132" t="s">
        <v>635</v>
      </c>
      <c r="AAD31" s="132" t="s">
        <v>635</v>
      </c>
      <c r="AAE31" s="193" t="s">
        <v>635</v>
      </c>
      <c r="AAF31" s="102" t="s">
        <v>635</v>
      </c>
      <c r="AAG31" s="102" t="s">
        <v>635</v>
      </c>
      <c r="AAH31" s="102" t="s">
        <v>635</v>
      </c>
      <c r="AAI31" s="102" t="s">
        <v>635</v>
      </c>
      <c r="AAJ31" s="125">
        <v>2</v>
      </c>
      <c r="AAK31" s="125">
        <v>1</v>
      </c>
      <c r="AAL31" s="125" t="s">
        <v>635</v>
      </c>
      <c r="AAM31" s="125">
        <v>3</v>
      </c>
      <c r="AAN31" s="131">
        <v>4</v>
      </c>
      <c r="AAO31" s="131">
        <v>4</v>
      </c>
      <c r="AAP31" s="131" t="s">
        <v>635</v>
      </c>
      <c r="AAQ31" s="131">
        <v>4</v>
      </c>
      <c r="AAR31" s="149">
        <v>3</v>
      </c>
      <c r="AAS31" s="149">
        <v>3</v>
      </c>
      <c r="AAT31" s="149" t="s">
        <v>635</v>
      </c>
      <c r="AAU31" s="149" t="s">
        <v>635</v>
      </c>
      <c r="AAV31" s="184">
        <v>3</v>
      </c>
      <c r="AAW31" s="184" t="s">
        <v>635</v>
      </c>
      <c r="AAX31" s="184" t="s">
        <v>635</v>
      </c>
      <c r="AAY31" s="184" t="s">
        <v>635</v>
      </c>
      <c r="AAZ31" s="103" t="s">
        <v>632</v>
      </c>
      <c r="ABA31" s="100" t="s">
        <v>1019</v>
      </c>
      <c r="ABB31" s="100" t="s">
        <v>679</v>
      </c>
      <c r="ABC31" s="100" t="s">
        <v>1020</v>
      </c>
      <c r="ABD31" s="100" t="s">
        <v>635</v>
      </c>
      <c r="ABE31" s="100" t="s">
        <v>635</v>
      </c>
      <c r="ABF31" s="103" t="s">
        <v>635</v>
      </c>
      <c r="ABG31" s="194">
        <v>150000</v>
      </c>
      <c r="ABH31" s="195" t="s">
        <v>716</v>
      </c>
      <c r="ABI31" s="195" t="s">
        <v>680</v>
      </c>
      <c r="ABJ31" s="195" t="s">
        <v>635</v>
      </c>
      <c r="ABK31" s="195" t="s">
        <v>635</v>
      </c>
      <c r="ABL31" s="177" t="s">
        <v>635</v>
      </c>
      <c r="ABM31" s="177" t="s">
        <v>635</v>
      </c>
      <c r="ABN31" s="177" t="s">
        <v>635</v>
      </c>
      <c r="ABO31" s="195" t="s">
        <v>635</v>
      </c>
      <c r="ABP31" s="112" t="s">
        <v>682</v>
      </c>
      <c r="ABQ31" s="112" t="s">
        <v>1021</v>
      </c>
      <c r="ABR31" s="112" t="s">
        <v>635</v>
      </c>
      <c r="ABS31" s="103" t="s">
        <v>632</v>
      </c>
      <c r="ABT31" s="103" t="s">
        <v>632</v>
      </c>
      <c r="ABU31" s="196" t="s">
        <v>718</v>
      </c>
      <c r="ABV31" s="196" t="s">
        <v>790</v>
      </c>
      <c r="ABW31" s="196" t="s">
        <v>684</v>
      </c>
      <c r="ABX31" s="196" t="s">
        <v>635</v>
      </c>
      <c r="ABY31" s="196" t="s">
        <v>635</v>
      </c>
      <c r="ABZ31" s="196" t="s">
        <v>635</v>
      </c>
      <c r="ACA31" s="196" t="s">
        <v>635</v>
      </c>
      <c r="ACB31" s="97" t="s">
        <v>626</v>
      </c>
      <c r="ACC31" s="97" t="s">
        <v>632</v>
      </c>
      <c r="ACD31" s="112" t="s">
        <v>685</v>
      </c>
      <c r="ACE31" s="112" t="s">
        <v>635</v>
      </c>
      <c r="ACF31" s="112" t="s">
        <v>635</v>
      </c>
      <c r="ACG31" s="112" t="s">
        <v>635</v>
      </c>
      <c r="ACH31" s="97" t="s">
        <v>1022</v>
      </c>
      <c r="ACI31" s="97" t="s">
        <v>1023</v>
      </c>
      <c r="ACJ31" s="97"/>
    </row>
    <row r="32" spans="1:764" ht="15" customHeight="1">
      <c r="A32">
        <v>18</v>
      </c>
      <c r="B32" s="214" t="s">
        <v>1024</v>
      </c>
      <c r="C32" s="214" t="s">
        <v>1025</v>
      </c>
      <c r="D32" s="214" t="s">
        <v>1026</v>
      </c>
      <c r="E32" s="214" t="s">
        <v>1027</v>
      </c>
      <c r="F32" s="215" t="s">
        <v>1028</v>
      </c>
      <c r="G32" s="215" t="s">
        <v>1029</v>
      </c>
      <c r="H32" s="216">
        <v>37.049844</v>
      </c>
      <c r="I32" s="216">
        <v>-0.93659000000000003</v>
      </c>
      <c r="J32" s="215" t="s">
        <v>1030</v>
      </c>
      <c r="K32" s="215" t="s">
        <v>1031</v>
      </c>
      <c r="L32" s="215" t="s">
        <v>1032</v>
      </c>
      <c r="M32" s="214" t="s">
        <v>1033</v>
      </c>
      <c r="N32" s="217">
        <v>701380337</v>
      </c>
      <c r="O32" s="128">
        <v>0</v>
      </c>
      <c r="P32" s="214">
        <v>-1.037196</v>
      </c>
      <c r="Q32" s="214">
        <v>37.074710000000003</v>
      </c>
      <c r="R32" s="214">
        <v>1478.2387699999999</v>
      </c>
      <c r="S32" s="128">
        <v>4.2880000000000003</v>
      </c>
      <c r="T32" s="128" t="s">
        <v>626</v>
      </c>
      <c r="U32" s="214" t="s">
        <v>627</v>
      </c>
      <c r="V32" s="214" t="s">
        <v>699</v>
      </c>
      <c r="W32" s="214" t="s">
        <v>627</v>
      </c>
      <c r="X32" s="214" t="s">
        <v>700</v>
      </c>
      <c r="Y32" s="214" t="s">
        <v>701</v>
      </c>
      <c r="Z32" s="128" t="s">
        <v>626</v>
      </c>
      <c r="AA32" s="218" t="s">
        <v>635</v>
      </c>
      <c r="AB32" s="219" t="s">
        <v>635</v>
      </c>
      <c r="AC32" s="218" t="s">
        <v>635</v>
      </c>
      <c r="AD32" s="218" t="s">
        <v>635</v>
      </c>
      <c r="AE32" s="218" t="s">
        <v>635</v>
      </c>
      <c r="AF32" s="234">
        <v>3</v>
      </c>
      <c r="AG32" s="128">
        <v>0</v>
      </c>
      <c r="AH32" s="214" t="s">
        <v>636</v>
      </c>
      <c r="AI32" s="214" t="s">
        <v>637</v>
      </c>
      <c r="AJ32" s="214" t="s">
        <v>638</v>
      </c>
      <c r="AK32" s="214" t="s">
        <v>635</v>
      </c>
      <c r="AL32" s="214" t="s">
        <v>640</v>
      </c>
      <c r="AM32" s="128" t="s">
        <v>635</v>
      </c>
      <c r="AN32" s="128" t="s">
        <v>635</v>
      </c>
      <c r="AO32" s="128" t="s">
        <v>635</v>
      </c>
      <c r="AP32" s="214" t="s">
        <v>642</v>
      </c>
      <c r="AQ32" s="214" t="s">
        <v>635</v>
      </c>
      <c r="AR32" s="128" t="s">
        <v>635</v>
      </c>
      <c r="AS32" s="217" t="s">
        <v>635</v>
      </c>
      <c r="AT32" s="128" t="s">
        <v>635</v>
      </c>
      <c r="AU32" s="128" t="s">
        <v>635</v>
      </c>
      <c r="AV32" s="128" t="s">
        <v>626</v>
      </c>
      <c r="AW32" s="214" t="s">
        <v>640</v>
      </c>
      <c r="AX32" s="128" t="s">
        <v>635</v>
      </c>
      <c r="AY32" s="214" t="s">
        <v>640</v>
      </c>
      <c r="AZ32" s="217" t="s">
        <v>635</v>
      </c>
      <c r="BA32" s="214" t="s">
        <v>640</v>
      </c>
      <c r="BB32" s="217" t="s">
        <v>635</v>
      </c>
      <c r="BC32" s="128" t="s">
        <v>635</v>
      </c>
      <c r="BD32" s="128" t="s">
        <v>635</v>
      </c>
      <c r="BE32" s="128" t="s">
        <v>626</v>
      </c>
      <c r="BF32" s="128" t="s">
        <v>635</v>
      </c>
      <c r="BG32" s="128" t="s">
        <v>635</v>
      </c>
      <c r="BH32" s="128" t="s">
        <v>635</v>
      </c>
      <c r="BI32" s="214" t="s">
        <v>640</v>
      </c>
      <c r="BJ32" s="217" t="s">
        <v>643</v>
      </c>
      <c r="BK32" s="217" t="s">
        <v>875</v>
      </c>
      <c r="BL32" s="217" t="s">
        <v>774</v>
      </c>
      <c r="BM32" s="217" t="s">
        <v>635</v>
      </c>
      <c r="BN32" s="217" t="s">
        <v>635</v>
      </c>
      <c r="BO32" s="128" t="s">
        <v>626</v>
      </c>
      <c r="BP32" s="128" t="s">
        <v>635</v>
      </c>
      <c r="BQ32" s="128" t="s">
        <v>635</v>
      </c>
      <c r="BR32" s="214" t="s">
        <v>635</v>
      </c>
      <c r="BS32" s="214" t="s">
        <v>635</v>
      </c>
      <c r="BT32" s="128" t="s">
        <v>635</v>
      </c>
      <c r="BU32" s="128" t="s">
        <v>635</v>
      </c>
      <c r="BV32" s="214" t="s">
        <v>635</v>
      </c>
      <c r="BW32" s="214" t="s">
        <v>848</v>
      </c>
      <c r="BX32" s="97" t="s">
        <v>848</v>
      </c>
      <c r="BY32" s="214" t="s">
        <v>1034</v>
      </c>
      <c r="BZ32" s="214" t="s">
        <v>648</v>
      </c>
      <c r="CA32" s="217" t="s">
        <v>635</v>
      </c>
      <c r="CB32" s="217" t="s">
        <v>635</v>
      </c>
      <c r="CC32" s="217" t="s">
        <v>635</v>
      </c>
      <c r="CD32" s="128" t="s">
        <v>635</v>
      </c>
      <c r="CE32" s="217" t="s">
        <v>635</v>
      </c>
      <c r="CF32" s="128">
        <v>3</v>
      </c>
      <c r="CG32" s="128">
        <v>5</v>
      </c>
      <c r="CH32" s="214" t="s">
        <v>649</v>
      </c>
      <c r="CI32" s="217" t="s">
        <v>635</v>
      </c>
      <c r="CJ32" s="217" t="s">
        <v>635</v>
      </c>
      <c r="CK32" s="217" t="s">
        <v>635</v>
      </c>
      <c r="CL32" s="128">
        <v>2</v>
      </c>
      <c r="CM32" s="220">
        <v>300</v>
      </c>
      <c r="CN32" s="128" t="s">
        <v>635</v>
      </c>
      <c r="CO32" s="128" t="s">
        <v>635</v>
      </c>
      <c r="CP32" s="128" t="s">
        <v>635</v>
      </c>
      <c r="CQ32" s="128" t="s">
        <v>635</v>
      </c>
      <c r="CR32" s="128" t="s">
        <v>635</v>
      </c>
      <c r="CS32" s="128" t="s">
        <v>635</v>
      </c>
      <c r="CT32" s="128" t="s">
        <v>635</v>
      </c>
      <c r="CU32" s="128" t="s">
        <v>635</v>
      </c>
      <c r="CV32" s="128" t="s">
        <v>635</v>
      </c>
      <c r="CW32" s="128" t="s">
        <v>635</v>
      </c>
      <c r="CX32" s="217" t="s">
        <v>651</v>
      </c>
      <c r="CY32" s="128" t="s">
        <v>635</v>
      </c>
      <c r="CZ32" s="221">
        <v>0</v>
      </c>
      <c r="DA32" s="221">
        <v>1</v>
      </c>
      <c r="DB32" s="222">
        <f t="shared" si="12"/>
        <v>1</v>
      </c>
      <c r="DC32" s="214" t="s">
        <v>635</v>
      </c>
      <c r="DD32" s="128" t="s">
        <v>635</v>
      </c>
      <c r="DE32" s="128" t="s">
        <v>635</v>
      </c>
      <c r="DF32" s="128" t="s">
        <v>635</v>
      </c>
      <c r="DG32" s="227" t="s">
        <v>635</v>
      </c>
      <c r="DH32" s="128" t="s">
        <v>635</v>
      </c>
      <c r="DI32" s="128" t="s">
        <v>635</v>
      </c>
      <c r="DJ32" s="214" t="s">
        <v>635</v>
      </c>
      <c r="DK32" s="128" t="s">
        <v>635</v>
      </c>
      <c r="DL32" s="128" t="s">
        <v>635</v>
      </c>
      <c r="DM32" s="128" t="s">
        <v>635</v>
      </c>
      <c r="DN32" s="128" t="s">
        <v>635</v>
      </c>
      <c r="DO32" s="128" t="s">
        <v>635</v>
      </c>
      <c r="DP32" s="128" t="s">
        <v>635</v>
      </c>
      <c r="DQ32" s="128" t="s">
        <v>635</v>
      </c>
      <c r="DR32" s="128" t="s">
        <v>635</v>
      </c>
      <c r="DS32" s="128" t="s">
        <v>635</v>
      </c>
      <c r="DT32" s="128" t="s">
        <v>635</v>
      </c>
      <c r="DU32" s="128" t="s">
        <v>635</v>
      </c>
      <c r="DV32" s="128" t="s">
        <v>635</v>
      </c>
      <c r="DW32" s="128" t="s">
        <v>635</v>
      </c>
      <c r="DX32" s="128" t="s">
        <v>635</v>
      </c>
      <c r="DY32" s="128" t="s">
        <v>635</v>
      </c>
      <c r="DZ32" s="214" t="s">
        <v>635</v>
      </c>
      <c r="EA32" s="128" t="s">
        <v>626</v>
      </c>
      <c r="EB32" s="214" t="s">
        <v>635</v>
      </c>
      <c r="EC32" s="128" t="s">
        <v>626</v>
      </c>
      <c r="ED32" s="128" t="s">
        <v>635</v>
      </c>
      <c r="EE32" s="128" t="s">
        <v>635</v>
      </c>
      <c r="EF32" s="217" t="s">
        <v>651</v>
      </c>
      <c r="EG32" s="217" t="s">
        <v>635</v>
      </c>
      <c r="EH32" s="128" t="s">
        <v>651</v>
      </c>
      <c r="EI32" s="214" t="s">
        <v>640</v>
      </c>
      <c r="EJ32" s="214" t="s">
        <v>640</v>
      </c>
      <c r="EK32" s="128" t="s">
        <v>635</v>
      </c>
      <c r="EL32" s="128" t="s">
        <v>635</v>
      </c>
      <c r="EM32" s="128" t="s">
        <v>635</v>
      </c>
      <c r="EN32" s="128" t="s">
        <v>635</v>
      </c>
      <c r="EO32" s="128" t="s">
        <v>635</v>
      </c>
      <c r="EP32" s="128" t="s">
        <v>635</v>
      </c>
      <c r="EQ32" s="128" t="s">
        <v>635</v>
      </c>
      <c r="ER32" s="128" t="s">
        <v>635</v>
      </c>
      <c r="ES32" s="128" t="s">
        <v>635</v>
      </c>
      <c r="ET32" s="128" t="s">
        <v>635</v>
      </c>
      <c r="EU32" s="128" t="s">
        <v>635</v>
      </c>
      <c r="EV32" s="128" t="s">
        <v>635</v>
      </c>
      <c r="EW32" s="214" t="s">
        <v>654</v>
      </c>
      <c r="EX32" s="214" t="s">
        <v>654</v>
      </c>
      <c r="EY32" s="128" t="s">
        <v>654</v>
      </c>
      <c r="EZ32" s="217" t="s">
        <v>635</v>
      </c>
      <c r="FA32" s="214" t="s">
        <v>635</v>
      </c>
      <c r="FB32" s="214" t="s">
        <v>656</v>
      </c>
      <c r="FC32" s="214" t="s">
        <v>635</v>
      </c>
      <c r="FD32" s="128" t="s">
        <v>635</v>
      </c>
      <c r="FE32" s="128" t="s">
        <v>635</v>
      </c>
      <c r="FF32" s="128" t="s">
        <v>635</v>
      </c>
      <c r="FG32" s="128" t="s">
        <v>635</v>
      </c>
      <c r="FH32" s="128" t="s">
        <v>635</v>
      </c>
      <c r="FI32" s="234">
        <v>4</v>
      </c>
      <c r="FJ32" s="128" t="s">
        <v>635</v>
      </c>
      <c r="FK32" s="128" t="s">
        <v>635</v>
      </c>
      <c r="FL32" s="128" t="s">
        <v>635</v>
      </c>
      <c r="FM32" s="128" t="s">
        <v>635</v>
      </c>
      <c r="FN32" s="128" t="s">
        <v>635</v>
      </c>
      <c r="FO32" s="128" t="s">
        <v>635</v>
      </c>
      <c r="FP32" s="128" t="s">
        <v>635</v>
      </c>
      <c r="FQ32" s="128">
        <v>2</v>
      </c>
      <c r="FR32" s="128" t="s">
        <v>635</v>
      </c>
      <c r="FS32" s="128" t="s">
        <v>635</v>
      </c>
      <c r="FT32" s="128" t="s">
        <v>635</v>
      </c>
      <c r="FU32" s="128" t="s">
        <v>635</v>
      </c>
      <c r="FV32" s="128" t="s">
        <v>635</v>
      </c>
      <c r="FW32" s="128" t="s">
        <v>635</v>
      </c>
      <c r="FX32" s="128" t="s">
        <v>635</v>
      </c>
      <c r="FY32" s="214" t="s">
        <v>658</v>
      </c>
      <c r="FZ32" s="128" t="s">
        <v>635</v>
      </c>
      <c r="GA32" s="128">
        <v>0</v>
      </c>
      <c r="GB32" s="128">
        <v>24</v>
      </c>
      <c r="GC32" s="214" t="s">
        <v>658</v>
      </c>
      <c r="GD32" s="128" t="s">
        <v>635</v>
      </c>
      <c r="GE32" s="128">
        <v>0</v>
      </c>
      <c r="GF32" s="128">
        <v>24</v>
      </c>
      <c r="GG32" s="128" t="s">
        <v>635</v>
      </c>
      <c r="GH32" s="128" t="s">
        <v>635</v>
      </c>
      <c r="GI32" s="128" t="s">
        <v>635</v>
      </c>
      <c r="GJ32" s="128" t="s">
        <v>635</v>
      </c>
      <c r="GK32" s="128" t="s">
        <v>635</v>
      </c>
      <c r="GL32" s="128" t="s">
        <v>635</v>
      </c>
      <c r="GM32" s="128" t="s">
        <v>635</v>
      </c>
      <c r="GN32" s="128" t="s">
        <v>635</v>
      </c>
      <c r="GO32" s="128" t="s">
        <v>635</v>
      </c>
      <c r="GP32" s="128" t="s">
        <v>635</v>
      </c>
      <c r="GQ32" s="128" t="s">
        <v>635</v>
      </c>
      <c r="GR32" s="128" t="s">
        <v>635</v>
      </c>
      <c r="GS32" s="128" t="s">
        <v>635</v>
      </c>
      <c r="GT32" s="128" t="s">
        <v>635</v>
      </c>
      <c r="GU32" s="128" t="s">
        <v>635</v>
      </c>
      <c r="GV32" s="128" t="s">
        <v>635</v>
      </c>
      <c r="GW32" s="128" t="s">
        <v>635</v>
      </c>
      <c r="GX32" s="128" t="s">
        <v>635</v>
      </c>
      <c r="GY32" s="128" t="s">
        <v>635</v>
      </c>
      <c r="GZ32" s="128" t="s">
        <v>635</v>
      </c>
      <c r="HA32" s="128" t="s">
        <v>635</v>
      </c>
      <c r="HB32" s="217" t="s">
        <v>635</v>
      </c>
      <c r="HC32" s="128" t="s">
        <v>635</v>
      </c>
      <c r="HD32" s="128" t="s">
        <v>635</v>
      </c>
      <c r="HE32" s="217" t="s">
        <v>635</v>
      </c>
      <c r="HF32" s="128" t="s">
        <v>635</v>
      </c>
      <c r="HG32" s="128" t="s">
        <v>635</v>
      </c>
      <c r="HH32" s="128" t="s">
        <v>635</v>
      </c>
      <c r="HI32" s="128" t="s">
        <v>635</v>
      </c>
      <c r="HJ32" s="128" t="s">
        <v>635</v>
      </c>
      <c r="HK32" s="128" t="s">
        <v>635</v>
      </c>
      <c r="HL32" s="128" t="s">
        <v>635</v>
      </c>
      <c r="HM32" s="128" t="s">
        <v>635</v>
      </c>
      <c r="HN32" s="128" t="s">
        <v>635</v>
      </c>
      <c r="HO32" s="128" t="s">
        <v>635</v>
      </c>
      <c r="HP32" s="128" t="s">
        <v>635</v>
      </c>
      <c r="HQ32" s="128" t="s">
        <v>635</v>
      </c>
      <c r="HR32" s="128" t="s">
        <v>635</v>
      </c>
      <c r="HS32" s="128" t="s">
        <v>635</v>
      </c>
      <c r="HT32" s="128" t="s">
        <v>635</v>
      </c>
      <c r="HU32" s="128" t="s">
        <v>635</v>
      </c>
      <c r="HV32" s="128" t="s">
        <v>635</v>
      </c>
      <c r="HW32" s="128" t="s">
        <v>635</v>
      </c>
      <c r="HX32" s="128" t="s">
        <v>635</v>
      </c>
      <c r="HY32" s="128" t="s">
        <v>635</v>
      </c>
      <c r="HZ32" s="128" t="s">
        <v>635</v>
      </c>
      <c r="IA32" s="128" t="s">
        <v>635</v>
      </c>
      <c r="IB32" s="128" t="s">
        <v>635</v>
      </c>
      <c r="IC32" s="128" t="s">
        <v>635</v>
      </c>
      <c r="ID32" s="128" t="s">
        <v>635</v>
      </c>
      <c r="IE32" s="128" t="s">
        <v>635</v>
      </c>
      <c r="IF32" s="128" t="s">
        <v>635</v>
      </c>
      <c r="IG32" s="214" t="s">
        <v>807</v>
      </c>
      <c r="IH32" s="214" t="s">
        <v>661</v>
      </c>
      <c r="II32" s="214" t="s">
        <v>635</v>
      </c>
      <c r="IJ32" s="214" t="s">
        <v>635</v>
      </c>
      <c r="IK32" s="214" t="s">
        <v>635</v>
      </c>
      <c r="IL32" s="214" t="s">
        <v>635</v>
      </c>
      <c r="IM32" s="214" t="s">
        <v>635</v>
      </c>
      <c r="IN32" s="214" t="s">
        <v>635</v>
      </c>
      <c r="IO32" s="214" t="s">
        <v>635</v>
      </c>
      <c r="IP32" s="128">
        <v>2</v>
      </c>
      <c r="IQ32" s="128" t="s">
        <v>635</v>
      </c>
      <c r="IR32" s="128" t="s">
        <v>635</v>
      </c>
      <c r="IS32" s="143" t="s">
        <v>635</v>
      </c>
      <c r="IT32" s="143" t="s">
        <v>635</v>
      </c>
      <c r="IU32" s="128" t="s">
        <v>635</v>
      </c>
      <c r="IV32" s="128" t="s">
        <v>635</v>
      </c>
      <c r="IW32" s="143" t="s">
        <v>635</v>
      </c>
      <c r="IX32" s="143" t="s">
        <v>635</v>
      </c>
      <c r="IY32" s="128" t="s">
        <v>635</v>
      </c>
      <c r="IZ32" s="128" t="s">
        <v>635</v>
      </c>
      <c r="JA32" s="128" t="s">
        <v>635</v>
      </c>
      <c r="JB32" s="128" t="s">
        <v>635</v>
      </c>
      <c r="JC32" s="128" t="s">
        <v>635</v>
      </c>
      <c r="JD32" s="128" t="s">
        <v>635</v>
      </c>
      <c r="JE32" s="128" t="s">
        <v>635</v>
      </c>
      <c r="JF32" s="128" t="s">
        <v>635</v>
      </c>
      <c r="JG32" s="128" t="s">
        <v>635</v>
      </c>
      <c r="JH32" s="128" t="s">
        <v>635</v>
      </c>
      <c r="JI32" s="128" t="s">
        <v>635</v>
      </c>
      <c r="JJ32" s="128" t="s">
        <v>635</v>
      </c>
      <c r="JK32" s="128" t="s">
        <v>635</v>
      </c>
      <c r="JL32" s="128" t="s">
        <v>635</v>
      </c>
      <c r="JM32" s="128" t="s">
        <v>635</v>
      </c>
      <c r="JN32" s="128" t="s">
        <v>635</v>
      </c>
      <c r="JO32" s="128" t="s">
        <v>635</v>
      </c>
      <c r="JP32" s="128" t="s">
        <v>635</v>
      </c>
      <c r="JQ32" s="128" t="s">
        <v>635</v>
      </c>
      <c r="JR32" s="128" t="s">
        <v>635</v>
      </c>
      <c r="JS32" s="128" t="s">
        <v>635</v>
      </c>
      <c r="JT32" s="128" t="s">
        <v>635</v>
      </c>
      <c r="JU32" s="128" t="s">
        <v>635</v>
      </c>
      <c r="JV32" s="128" t="s">
        <v>635</v>
      </c>
      <c r="JW32" s="128" t="s">
        <v>635</v>
      </c>
      <c r="JX32" s="128" t="s">
        <v>635</v>
      </c>
      <c r="JY32" s="128" t="s">
        <v>635</v>
      </c>
      <c r="JZ32" s="128" t="s">
        <v>635</v>
      </c>
      <c r="KA32" s="128" t="s">
        <v>635</v>
      </c>
      <c r="KB32" s="128" t="s">
        <v>635</v>
      </c>
      <c r="KC32" s="128" t="s">
        <v>635</v>
      </c>
      <c r="KD32" s="128" t="s">
        <v>635</v>
      </c>
      <c r="KE32" s="128" t="s">
        <v>635</v>
      </c>
      <c r="KF32" s="128" t="s">
        <v>635</v>
      </c>
      <c r="KG32" s="128" t="s">
        <v>635</v>
      </c>
      <c r="KH32" s="128" t="s">
        <v>635</v>
      </c>
      <c r="KI32" s="128" t="s">
        <v>635</v>
      </c>
      <c r="KJ32" s="128" t="s">
        <v>635</v>
      </c>
      <c r="KK32" s="128" t="s">
        <v>635</v>
      </c>
      <c r="KL32" s="128" t="s">
        <v>635</v>
      </c>
      <c r="KM32" s="128" t="s">
        <v>635</v>
      </c>
      <c r="KN32" s="128" t="s">
        <v>635</v>
      </c>
      <c r="KO32" s="128" t="s">
        <v>635</v>
      </c>
      <c r="KP32" s="128" t="s">
        <v>635</v>
      </c>
      <c r="KQ32" s="128" t="s">
        <v>635</v>
      </c>
      <c r="KR32" s="128" t="s">
        <v>635</v>
      </c>
      <c r="KS32" s="128" t="s">
        <v>635</v>
      </c>
      <c r="KT32" s="128" t="s">
        <v>635</v>
      </c>
      <c r="KU32" s="128" t="s">
        <v>635</v>
      </c>
      <c r="KV32" s="128" t="s">
        <v>635</v>
      </c>
      <c r="KW32" s="214" t="s">
        <v>664</v>
      </c>
      <c r="KX32" s="128" t="s">
        <v>635</v>
      </c>
      <c r="KY32" s="128" t="s">
        <v>635</v>
      </c>
      <c r="KZ32" s="143">
        <v>0</v>
      </c>
      <c r="LA32" s="143">
        <v>0</v>
      </c>
      <c r="LB32" s="143">
        <v>0</v>
      </c>
      <c r="LC32" s="143">
        <v>0</v>
      </c>
      <c r="LD32" s="143">
        <v>1</v>
      </c>
      <c r="LE32" s="143">
        <v>0</v>
      </c>
      <c r="LF32" s="143">
        <v>0</v>
      </c>
      <c r="LG32" s="143">
        <v>0</v>
      </c>
      <c r="LH32" s="223">
        <f t="shared" si="0"/>
        <v>1</v>
      </c>
      <c r="LI32" s="143">
        <v>0</v>
      </c>
      <c r="LJ32" s="143">
        <v>0</v>
      </c>
      <c r="LK32" s="143">
        <v>0</v>
      </c>
      <c r="LL32" s="143">
        <v>0</v>
      </c>
      <c r="LM32" s="143">
        <v>1</v>
      </c>
      <c r="LN32" s="143">
        <v>0</v>
      </c>
      <c r="LO32" s="143">
        <v>0</v>
      </c>
      <c r="LP32" s="143">
        <v>0</v>
      </c>
      <c r="LQ32" s="224">
        <f t="shared" si="1"/>
        <v>1</v>
      </c>
      <c r="LR32" s="143">
        <v>0</v>
      </c>
      <c r="LS32" s="143">
        <v>0</v>
      </c>
      <c r="LT32" s="143">
        <v>0</v>
      </c>
      <c r="LU32" s="143">
        <v>0</v>
      </c>
      <c r="LV32" s="143">
        <v>0</v>
      </c>
      <c r="LW32" s="143">
        <v>0</v>
      </c>
      <c r="LX32" s="143">
        <v>0</v>
      </c>
      <c r="LY32" s="143">
        <v>0</v>
      </c>
      <c r="LZ32" s="143">
        <v>0</v>
      </c>
      <c r="MA32" s="143" t="s">
        <v>635</v>
      </c>
      <c r="MB32" s="143" t="s">
        <v>635</v>
      </c>
      <c r="MC32" s="143" t="s">
        <v>635</v>
      </c>
      <c r="MD32" s="143" t="s">
        <v>635</v>
      </c>
      <c r="ME32" s="143" t="s">
        <v>635</v>
      </c>
      <c r="MF32" s="143" t="s">
        <v>635</v>
      </c>
      <c r="MG32" s="143" t="s">
        <v>635</v>
      </c>
      <c r="MH32" s="143" t="s">
        <v>635</v>
      </c>
      <c r="MI32" s="223" t="s">
        <v>635</v>
      </c>
      <c r="MJ32" s="143" t="s">
        <v>635</v>
      </c>
      <c r="MK32" s="143" t="s">
        <v>635</v>
      </c>
      <c r="ML32" s="143" t="s">
        <v>635</v>
      </c>
      <c r="MM32" s="143" t="s">
        <v>635</v>
      </c>
      <c r="MN32" s="143" t="s">
        <v>635</v>
      </c>
      <c r="MO32" s="143" t="s">
        <v>635</v>
      </c>
      <c r="MP32" s="143" t="s">
        <v>635</v>
      </c>
      <c r="MQ32" s="143" t="s">
        <v>635</v>
      </c>
      <c r="MR32" s="223" t="s">
        <v>635</v>
      </c>
      <c r="MS32" s="143" t="s">
        <v>635</v>
      </c>
      <c r="MT32" s="143" t="s">
        <v>635</v>
      </c>
      <c r="MU32" s="143" t="s">
        <v>635</v>
      </c>
      <c r="MV32" s="143" t="s">
        <v>635</v>
      </c>
      <c r="MW32" s="143" t="s">
        <v>635</v>
      </c>
      <c r="MX32" s="143" t="s">
        <v>635</v>
      </c>
      <c r="MY32" s="143" t="s">
        <v>635</v>
      </c>
      <c r="MZ32" s="143" t="s">
        <v>635</v>
      </c>
      <c r="NA32" s="143" t="s">
        <v>635</v>
      </c>
      <c r="NB32" s="143" t="s">
        <v>635</v>
      </c>
      <c r="NC32" s="143" t="s">
        <v>635</v>
      </c>
      <c r="ND32" s="143" t="s">
        <v>635</v>
      </c>
      <c r="NE32" s="143" t="s">
        <v>635</v>
      </c>
      <c r="NF32" s="143" t="s">
        <v>635</v>
      </c>
      <c r="NG32" s="143" t="s">
        <v>635</v>
      </c>
      <c r="NH32" s="143" t="s">
        <v>635</v>
      </c>
      <c r="NI32" s="143" t="s">
        <v>635</v>
      </c>
      <c r="NJ32" s="223" t="s">
        <v>635</v>
      </c>
      <c r="NK32" s="143" t="s">
        <v>635</v>
      </c>
      <c r="NL32" s="143" t="s">
        <v>635</v>
      </c>
      <c r="NM32" s="143" t="s">
        <v>635</v>
      </c>
      <c r="NN32" s="143" t="s">
        <v>635</v>
      </c>
      <c r="NO32" s="143" t="s">
        <v>635</v>
      </c>
      <c r="NP32" s="143" t="s">
        <v>635</v>
      </c>
      <c r="NQ32" s="143" t="s">
        <v>635</v>
      </c>
      <c r="NR32" s="143" t="s">
        <v>635</v>
      </c>
      <c r="NS32" s="223" t="s">
        <v>635</v>
      </c>
      <c r="NT32" s="225" t="s">
        <v>635</v>
      </c>
      <c r="NU32" s="225" t="s">
        <v>635</v>
      </c>
      <c r="NV32" s="225" t="s">
        <v>635</v>
      </c>
      <c r="NW32" s="225" t="s">
        <v>635</v>
      </c>
      <c r="NX32" s="225" t="s">
        <v>635</v>
      </c>
      <c r="NY32" s="225" t="s">
        <v>635</v>
      </c>
      <c r="NZ32" s="225" t="s">
        <v>635</v>
      </c>
      <c r="OA32" s="225" t="s">
        <v>635</v>
      </c>
      <c r="OB32" s="226" t="s">
        <v>635</v>
      </c>
      <c r="OC32" s="143" t="s">
        <v>635</v>
      </c>
      <c r="OD32" s="143" t="s">
        <v>635</v>
      </c>
      <c r="OE32" s="143" t="s">
        <v>635</v>
      </c>
      <c r="OF32" s="143" t="s">
        <v>635</v>
      </c>
      <c r="OG32" s="143" t="s">
        <v>635</v>
      </c>
      <c r="OH32" s="143" t="s">
        <v>635</v>
      </c>
      <c r="OI32" s="143" t="s">
        <v>635</v>
      </c>
      <c r="OJ32" s="143" t="s">
        <v>635</v>
      </c>
      <c r="OK32" s="143" t="s">
        <v>635</v>
      </c>
      <c r="OL32" s="143">
        <v>0</v>
      </c>
      <c r="OM32" s="143">
        <v>0</v>
      </c>
      <c r="ON32" s="143">
        <v>0</v>
      </c>
      <c r="OO32" s="143">
        <v>0</v>
      </c>
      <c r="OP32" s="143">
        <v>0</v>
      </c>
      <c r="OQ32" s="143">
        <v>0</v>
      </c>
      <c r="OR32" s="143">
        <v>0</v>
      </c>
      <c r="OS32" s="143">
        <v>0</v>
      </c>
      <c r="OT32" s="223">
        <v>0</v>
      </c>
      <c r="OU32" s="143" t="s">
        <v>635</v>
      </c>
      <c r="OV32" s="143" t="s">
        <v>635</v>
      </c>
      <c r="OW32" s="143" t="s">
        <v>635</v>
      </c>
      <c r="OX32" s="143" t="s">
        <v>635</v>
      </c>
      <c r="OY32" s="143" t="s">
        <v>635</v>
      </c>
      <c r="OZ32" s="143" t="s">
        <v>635</v>
      </c>
      <c r="PA32" s="143" t="s">
        <v>635</v>
      </c>
      <c r="PB32" s="143" t="s">
        <v>635</v>
      </c>
      <c r="PC32" s="223" t="s">
        <v>635</v>
      </c>
      <c r="PD32" s="143" t="s">
        <v>635</v>
      </c>
      <c r="PE32" s="143" t="s">
        <v>635</v>
      </c>
      <c r="PF32" s="143" t="s">
        <v>635</v>
      </c>
      <c r="PG32" s="143" t="s">
        <v>635</v>
      </c>
      <c r="PH32" s="143" t="s">
        <v>635</v>
      </c>
      <c r="PI32" s="143" t="s">
        <v>635</v>
      </c>
      <c r="PJ32" s="143" t="s">
        <v>635</v>
      </c>
      <c r="PK32" s="143" t="s">
        <v>635</v>
      </c>
      <c r="PL32" s="223" t="s">
        <v>635</v>
      </c>
      <c r="PM32" s="143" t="s">
        <v>635</v>
      </c>
      <c r="PN32" s="143" t="s">
        <v>635</v>
      </c>
      <c r="PO32" s="143" t="s">
        <v>635</v>
      </c>
      <c r="PP32" s="143" t="s">
        <v>635</v>
      </c>
      <c r="PQ32" s="143" t="s">
        <v>635</v>
      </c>
      <c r="PR32" s="143" t="s">
        <v>635</v>
      </c>
      <c r="PS32" s="143" t="s">
        <v>635</v>
      </c>
      <c r="PT32" s="143" t="s">
        <v>635</v>
      </c>
      <c r="PU32" s="223" t="s">
        <v>635</v>
      </c>
      <c r="PV32" s="143" t="s">
        <v>635</v>
      </c>
      <c r="PW32" s="143" t="s">
        <v>635</v>
      </c>
      <c r="PX32" s="143" t="s">
        <v>635</v>
      </c>
      <c r="PY32" s="143" t="s">
        <v>635</v>
      </c>
      <c r="PZ32" s="143" t="s">
        <v>635</v>
      </c>
      <c r="QA32" s="143" t="s">
        <v>635</v>
      </c>
      <c r="QB32" s="143" t="s">
        <v>635</v>
      </c>
      <c r="QC32" s="143" t="s">
        <v>635</v>
      </c>
      <c r="QD32" s="223" t="s">
        <v>635</v>
      </c>
      <c r="QE32" s="143" t="s">
        <v>635</v>
      </c>
      <c r="QF32" s="143" t="s">
        <v>635</v>
      </c>
      <c r="QG32" s="143" t="s">
        <v>635</v>
      </c>
      <c r="QH32" s="143" t="s">
        <v>635</v>
      </c>
      <c r="QI32" s="143" t="s">
        <v>635</v>
      </c>
      <c r="QJ32" s="143" t="s">
        <v>635</v>
      </c>
      <c r="QK32" s="143" t="s">
        <v>635</v>
      </c>
      <c r="QL32" s="143" t="s">
        <v>635</v>
      </c>
      <c r="QM32" s="223" t="s">
        <v>635</v>
      </c>
      <c r="QN32" s="143" t="s">
        <v>635</v>
      </c>
      <c r="QO32" s="143" t="s">
        <v>635</v>
      </c>
      <c r="QP32" s="143" t="s">
        <v>635</v>
      </c>
      <c r="QQ32" s="143" t="s">
        <v>635</v>
      </c>
      <c r="QR32" s="143" t="s">
        <v>635</v>
      </c>
      <c r="QS32" s="143" t="s">
        <v>635</v>
      </c>
      <c r="QT32" s="143" t="s">
        <v>635</v>
      </c>
      <c r="QU32" s="143" t="s">
        <v>635</v>
      </c>
      <c r="QV32" s="223" t="s">
        <v>635</v>
      </c>
      <c r="QW32" s="143" t="s">
        <v>635</v>
      </c>
      <c r="QX32" s="143" t="s">
        <v>635</v>
      </c>
      <c r="QY32" s="143" t="s">
        <v>635</v>
      </c>
      <c r="QZ32" s="143" t="s">
        <v>635</v>
      </c>
      <c r="RA32" s="143" t="s">
        <v>635</v>
      </c>
      <c r="RB32" s="143" t="s">
        <v>635</v>
      </c>
      <c r="RC32" s="143" t="s">
        <v>635</v>
      </c>
      <c r="RD32" s="143" t="s">
        <v>635</v>
      </c>
      <c r="RE32" s="223" t="s">
        <v>635</v>
      </c>
      <c r="RF32" s="214" t="s">
        <v>656</v>
      </c>
      <c r="RG32" s="128" t="s">
        <v>635</v>
      </c>
      <c r="RH32" s="128" t="s">
        <v>635</v>
      </c>
      <c r="RI32" s="128" t="s">
        <v>635</v>
      </c>
      <c r="RJ32" s="128" t="s">
        <v>635</v>
      </c>
      <c r="RK32" s="128" t="s">
        <v>635</v>
      </c>
      <c r="RL32" s="214" t="s">
        <v>664</v>
      </c>
      <c r="RM32" s="128" t="s">
        <v>635</v>
      </c>
      <c r="RN32" s="128" t="s">
        <v>635</v>
      </c>
      <c r="RO32" s="143">
        <v>0</v>
      </c>
      <c r="RP32" s="143">
        <v>0</v>
      </c>
      <c r="RQ32" s="143">
        <v>0</v>
      </c>
      <c r="RR32" s="143">
        <v>0</v>
      </c>
      <c r="RS32" s="143">
        <v>1</v>
      </c>
      <c r="RT32" s="143">
        <v>0</v>
      </c>
      <c r="RU32" s="143">
        <v>0</v>
      </c>
      <c r="RV32" s="143">
        <v>0</v>
      </c>
      <c r="RW32" s="223">
        <f t="shared" si="13"/>
        <v>1</v>
      </c>
      <c r="RX32" s="128" t="s">
        <v>635</v>
      </c>
      <c r="RY32" s="128" t="s">
        <v>635</v>
      </c>
      <c r="RZ32" s="128" t="s">
        <v>635</v>
      </c>
      <c r="SA32" s="128" t="s">
        <v>635</v>
      </c>
      <c r="SB32" s="128" t="s">
        <v>635</v>
      </c>
      <c r="SC32" s="128" t="s">
        <v>635</v>
      </c>
      <c r="SD32" s="128" t="s">
        <v>635</v>
      </c>
      <c r="SE32" s="128" t="s">
        <v>635</v>
      </c>
      <c r="SF32" s="227" t="s">
        <v>635</v>
      </c>
      <c r="SG32" s="128" t="s">
        <v>635</v>
      </c>
      <c r="SH32" s="128" t="s">
        <v>635</v>
      </c>
      <c r="SI32" s="128" t="s">
        <v>635</v>
      </c>
      <c r="SJ32" s="128" t="s">
        <v>635</v>
      </c>
      <c r="SK32" s="128" t="s">
        <v>635</v>
      </c>
      <c r="SL32" s="128" t="s">
        <v>635</v>
      </c>
      <c r="SM32" s="128" t="s">
        <v>635</v>
      </c>
      <c r="SN32" s="128" t="s">
        <v>635</v>
      </c>
      <c r="SO32" s="227" t="s">
        <v>635</v>
      </c>
      <c r="SP32" s="128" t="s">
        <v>635</v>
      </c>
      <c r="SQ32" s="128" t="s">
        <v>635</v>
      </c>
      <c r="SR32" s="128" t="s">
        <v>635</v>
      </c>
      <c r="SS32" s="128" t="s">
        <v>635</v>
      </c>
      <c r="ST32" s="128" t="s">
        <v>635</v>
      </c>
      <c r="SU32" s="128" t="s">
        <v>635</v>
      </c>
      <c r="SV32" s="128" t="s">
        <v>635</v>
      </c>
      <c r="SW32" s="128" t="s">
        <v>635</v>
      </c>
      <c r="SX32" s="227" t="s">
        <v>635</v>
      </c>
      <c r="SY32" s="128" t="s">
        <v>635</v>
      </c>
      <c r="SZ32" s="128" t="s">
        <v>635</v>
      </c>
      <c r="TA32" s="128" t="s">
        <v>635</v>
      </c>
      <c r="TB32" s="128" t="s">
        <v>635</v>
      </c>
      <c r="TC32" s="128" t="s">
        <v>635</v>
      </c>
      <c r="TD32" s="128" t="s">
        <v>635</v>
      </c>
      <c r="TE32" s="128" t="s">
        <v>635</v>
      </c>
      <c r="TF32" s="128" t="s">
        <v>635</v>
      </c>
      <c r="TG32" s="227" t="s">
        <v>635</v>
      </c>
      <c r="TH32" s="128" t="s">
        <v>635</v>
      </c>
      <c r="TI32" s="128" t="s">
        <v>635</v>
      </c>
      <c r="TJ32" s="128" t="s">
        <v>635</v>
      </c>
      <c r="TK32" s="128" t="s">
        <v>635</v>
      </c>
      <c r="TL32" s="128" t="s">
        <v>635</v>
      </c>
      <c r="TM32" s="128" t="s">
        <v>635</v>
      </c>
      <c r="TN32" s="128" t="s">
        <v>635</v>
      </c>
      <c r="TO32" s="128" t="s">
        <v>635</v>
      </c>
      <c r="TP32" s="227" t="s">
        <v>635</v>
      </c>
      <c r="TQ32" s="128" t="s">
        <v>635</v>
      </c>
      <c r="TR32" s="128" t="s">
        <v>635</v>
      </c>
      <c r="TS32" s="128" t="s">
        <v>635</v>
      </c>
      <c r="TT32" s="128" t="s">
        <v>635</v>
      </c>
      <c r="TU32" s="128" t="s">
        <v>635</v>
      </c>
      <c r="TV32" s="128" t="s">
        <v>635</v>
      </c>
      <c r="TW32" s="128" t="s">
        <v>635</v>
      </c>
      <c r="TX32" s="128" t="s">
        <v>635</v>
      </c>
      <c r="TY32" s="227" t="s">
        <v>635</v>
      </c>
      <c r="TZ32" s="128" t="s">
        <v>635</v>
      </c>
      <c r="UA32" s="128" t="s">
        <v>635</v>
      </c>
      <c r="UB32" s="128" t="s">
        <v>635</v>
      </c>
      <c r="UC32" s="128" t="s">
        <v>635</v>
      </c>
      <c r="UD32" s="128" t="s">
        <v>635</v>
      </c>
      <c r="UE32" s="128" t="s">
        <v>635</v>
      </c>
      <c r="UF32" s="128" t="s">
        <v>635</v>
      </c>
      <c r="UG32" s="128" t="s">
        <v>635</v>
      </c>
      <c r="UH32" s="227" t="s">
        <v>635</v>
      </c>
      <c r="UI32" s="143">
        <v>0</v>
      </c>
      <c r="UJ32" s="143">
        <v>0</v>
      </c>
      <c r="UK32" s="143">
        <v>0</v>
      </c>
      <c r="UL32" s="143">
        <v>0</v>
      </c>
      <c r="UM32" s="143">
        <v>1</v>
      </c>
      <c r="UN32" s="143">
        <v>0</v>
      </c>
      <c r="UO32" s="143">
        <v>0</v>
      </c>
      <c r="UP32" s="143">
        <v>0</v>
      </c>
      <c r="UQ32" s="222">
        <f t="shared" si="14"/>
        <v>1</v>
      </c>
      <c r="UR32" s="128" t="s">
        <v>635</v>
      </c>
      <c r="US32" s="128" t="s">
        <v>635</v>
      </c>
      <c r="UT32" s="128" t="s">
        <v>635</v>
      </c>
      <c r="UU32" s="128" t="s">
        <v>635</v>
      </c>
      <c r="UV32" s="128" t="s">
        <v>635</v>
      </c>
      <c r="UW32" s="128" t="s">
        <v>635</v>
      </c>
      <c r="UX32" s="128" t="s">
        <v>635</v>
      </c>
      <c r="UY32" s="128" t="s">
        <v>635</v>
      </c>
      <c r="UZ32" s="227" t="s">
        <v>635</v>
      </c>
      <c r="VA32" s="143" t="s">
        <v>635</v>
      </c>
      <c r="VB32" s="143" t="s">
        <v>635</v>
      </c>
      <c r="VC32" s="143" t="s">
        <v>635</v>
      </c>
      <c r="VD32" s="143" t="s">
        <v>635</v>
      </c>
      <c r="VE32" s="143" t="s">
        <v>635</v>
      </c>
      <c r="VF32" s="143" t="s">
        <v>635</v>
      </c>
      <c r="VG32" s="143" t="s">
        <v>635</v>
      </c>
      <c r="VH32" s="143" t="s">
        <v>635</v>
      </c>
      <c r="VI32" s="222" t="s">
        <v>635</v>
      </c>
      <c r="VJ32" s="128" t="s">
        <v>635</v>
      </c>
      <c r="VK32" s="128" t="s">
        <v>635</v>
      </c>
      <c r="VL32" s="128" t="s">
        <v>635</v>
      </c>
      <c r="VM32" s="128" t="s">
        <v>635</v>
      </c>
      <c r="VN32" s="128" t="s">
        <v>635</v>
      </c>
      <c r="VO32" s="128" t="s">
        <v>635</v>
      </c>
      <c r="VP32" s="128" t="s">
        <v>635</v>
      </c>
      <c r="VQ32" s="128" t="s">
        <v>635</v>
      </c>
      <c r="VR32" s="227" t="s">
        <v>635</v>
      </c>
      <c r="VS32" s="128" t="s">
        <v>635</v>
      </c>
      <c r="VT32" s="128" t="s">
        <v>635</v>
      </c>
      <c r="VU32" s="128" t="s">
        <v>635</v>
      </c>
      <c r="VV32" s="128" t="s">
        <v>635</v>
      </c>
      <c r="VW32" s="128" t="s">
        <v>635</v>
      </c>
      <c r="VX32" s="128" t="s">
        <v>635</v>
      </c>
      <c r="VY32" s="128" t="s">
        <v>635</v>
      </c>
      <c r="VZ32" s="128" t="s">
        <v>635</v>
      </c>
      <c r="WA32" s="227" t="s">
        <v>635</v>
      </c>
      <c r="WB32" s="128" t="s">
        <v>635</v>
      </c>
      <c r="WC32" s="128" t="s">
        <v>635</v>
      </c>
      <c r="WD32" s="128" t="s">
        <v>635</v>
      </c>
      <c r="WE32" s="128" t="s">
        <v>635</v>
      </c>
      <c r="WF32" s="128" t="s">
        <v>635</v>
      </c>
      <c r="WG32" s="128" t="s">
        <v>635</v>
      </c>
      <c r="WH32" s="128" t="s">
        <v>635</v>
      </c>
      <c r="WI32" s="128" t="s">
        <v>635</v>
      </c>
      <c r="WJ32" s="227" t="s">
        <v>635</v>
      </c>
      <c r="WK32" s="128" t="s">
        <v>635</v>
      </c>
      <c r="WL32" s="128" t="s">
        <v>635</v>
      </c>
      <c r="WM32" s="128" t="s">
        <v>635</v>
      </c>
      <c r="WN32" s="128" t="s">
        <v>635</v>
      </c>
      <c r="WO32" s="128" t="s">
        <v>635</v>
      </c>
      <c r="WP32" s="128" t="s">
        <v>635</v>
      </c>
      <c r="WQ32" s="128" t="s">
        <v>635</v>
      </c>
      <c r="WR32" s="128" t="s">
        <v>635</v>
      </c>
      <c r="WS32" s="222" t="s">
        <v>635</v>
      </c>
      <c r="WT32" s="128" t="s">
        <v>635</v>
      </c>
      <c r="WU32" s="128" t="s">
        <v>635</v>
      </c>
      <c r="WV32" s="128" t="s">
        <v>635</v>
      </c>
      <c r="WW32" s="128" t="s">
        <v>635</v>
      </c>
      <c r="WX32" s="128" t="s">
        <v>635</v>
      </c>
      <c r="WY32" s="128" t="s">
        <v>635</v>
      </c>
      <c r="WZ32" s="128" t="s">
        <v>635</v>
      </c>
      <c r="XA32" s="128" t="s">
        <v>635</v>
      </c>
      <c r="XB32" s="227" t="s">
        <v>635</v>
      </c>
      <c r="XC32" s="214" t="s">
        <v>665</v>
      </c>
      <c r="XD32" s="214" t="s">
        <v>666</v>
      </c>
      <c r="XE32" s="214" t="s">
        <v>749</v>
      </c>
      <c r="XF32" s="217" t="s">
        <v>750</v>
      </c>
      <c r="XG32" s="214" t="s">
        <v>669</v>
      </c>
      <c r="XH32" s="214" t="s">
        <v>672</v>
      </c>
      <c r="XI32" s="214" t="s">
        <v>635</v>
      </c>
      <c r="XJ32" s="214" t="s">
        <v>635</v>
      </c>
      <c r="XK32" s="214" t="s">
        <v>635</v>
      </c>
      <c r="XL32" s="214" t="s">
        <v>635</v>
      </c>
      <c r="XM32" s="214" t="s">
        <v>667</v>
      </c>
      <c r="XN32" s="214" t="s">
        <v>669</v>
      </c>
      <c r="XO32" s="214" t="s">
        <v>635</v>
      </c>
      <c r="XP32" s="214" t="s">
        <v>635</v>
      </c>
      <c r="XQ32" s="214" t="s">
        <v>635</v>
      </c>
      <c r="XR32" s="214" t="s">
        <v>635</v>
      </c>
      <c r="XS32" s="214" t="s">
        <v>635</v>
      </c>
      <c r="XT32" s="214" t="s">
        <v>635</v>
      </c>
      <c r="XU32" s="128" t="s">
        <v>669</v>
      </c>
      <c r="XV32" s="128" t="s">
        <v>635</v>
      </c>
      <c r="XW32" s="128" t="s">
        <v>635</v>
      </c>
      <c r="XX32" s="128" t="s">
        <v>635</v>
      </c>
      <c r="XY32" s="128" t="s">
        <v>635</v>
      </c>
      <c r="XZ32" s="128" t="s">
        <v>635</v>
      </c>
      <c r="YA32" s="128" t="s">
        <v>669</v>
      </c>
      <c r="YB32" s="128" t="s">
        <v>635</v>
      </c>
      <c r="YC32" s="128" t="s">
        <v>635</v>
      </c>
      <c r="YD32" s="128" t="s">
        <v>635</v>
      </c>
      <c r="YE32" s="128" t="s">
        <v>635</v>
      </c>
      <c r="YF32" s="128" t="s">
        <v>635</v>
      </c>
      <c r="YG32" s="128" t="s">
        <v>635</v>
      </c>
      <c r="YH32" s="217" t="s">
        <v>751</v>
      </c>
      <c r="YI32" s="217" t="s">
        <v>674</v>
      </c>
      <c r="YJ32" s="217" t="s">
        <v>635</v>
      </c>
      <c r="YK32" s="214" t="s">
        <v>858</v>
      </c>
      <c r="YL32" s="214" t="s">
        <v>635</v>
      </c>
      <c r="YM32" s="214" t="s">
        <v>635</v>
      </c>
      <c r="YN32" s="214" t="s">
        <v>635</v>
      </c>
      <c r="YO32" s="214" t="s">
        <v>635</v>
      </c>
      <c r="YP32" s="214" t="s">
        <v>1035</v>
      </c>
      <c r="YQ32" s="214" t="s">
        <v>635</v>
      </c>
      <c r="YR32" s="214" t="s">
        <v>635</v>
      </c>
      <c r="YS32" s="214" t="s">
        <v>635</v>
      </c>
      <c r="YT32" s="214" t="s">
        <v>635</v>
      </c>
      <c r="YU32" s="214" t="s">
        <v>635</v>
      </c>
      <c r="YV32" s="214" t="s">
        <v>635</v>
      </c>
      <c r="YW32" s="214" t="s">
        <v>635</v>
      </c>
      <c r="YX32" s="214" t="s">
        <v>635</v>
      </c>
      <c r="YY32" s="214" t="s">
        <v>635</v>
      </c>
      <c r="YZ32" s="214" t="s">
        <v>674</v>
      </c>
      <c r="ZA32" s="214" t="s">
        <v>635</v>
      </c>
      <c r="ZB32" s="128" t="s">
        <v>635</v>
      </c>
      <c r="ZC32" s="128" t="s">
        <v>635</v>
      </c>
      <c r="ZD32" s="128" t="s">
        <v>635</v>
      </c>
      <c r="ZE32" s="128" t="s">
        <v>635</v>
      </c>
      <c r="ZF32" s="128" t="s">
        <v>635</v>
      </c>
      <c r="ZG32" s="128" t="s">
        <v>635</v>
      </c>
      <c r="ZH32" s="128" t="s">
        <v>635</v>
      </c>
      <c r="ZI32" s="128" t="s">
        <v>635</v>
      </c>
      <c r="ZJ32" s="128" t="s">
        <v>635</v>
      </c>
      <c r="ZK32" s="128" t="s">
        <v>635</v>
      </c>
      <c r="ZL32" s="128" t="s">
        <v>635</v>
      </c>
      <c r="ZM32" s="128" t="s">
        <v>635</v>
      </c>
      <c r="ZN32" s="128" t="s">
        <v>635</v>
      </c>
      <c r="ZO32" s="128" t="s">
        <v>635</v>
      </c>
      <c r="ZP32" s="128" t="s">
        <v>635</v>
      </c>
      <c r="ZQ32" s="128" t="s">
        <v>635</v>
      </c>
      <c r="ZR32" s="128" t="s">
        <v>635</v>
      </c>
      <c r="ZS32" s="128" t="s">
        <v>635</v>
      </c>
      <c r="ZT32" s="128" t="s">
        <v>635</v>
      </c>
      <c r="ZU32" s="128">
        <v>2</v>
      </c>
      <c r="ZV32" s="128" t="s">
        <v>635</v>
      </c>
      <c r="ZW32" s="128" t="s">
        <v>635</v>
      </c>
      <c r="ZX32" s="128" t="s">
        <v>635</v>
      </c>
      <c r="ZY32" s="128" t="s">
        <v>635</v>
      </c>
      <c r="ZZ32" s="128" t="s">
        <v>635</v>
      </c>
      <c r="AAA32" s="128" t="s">
        <v>635</v>
      </c>
      <c r="AAB32" s="128">
        <v>2</v>
      </c>
      <c r="AAC32" s="128">
        <v>1</v>
      </c>
      <c r="AAD32" s="128">
        <v>2</v>
      </c>
      <c r="AAE32" s="219">
        <v>2</v>
      </c>
      <c r="AAF32" s="128" t="s">
        <v>635</v>
      </c>
      <c r="AAG32" s="128" t="s">
        <v>635</v>
      </c>
      <c r="AAH32" s="128" t="s">
        <v>635</v>
      </c>
      <c r="AAI32" s="128" t="s">
        <v>635</v>
      </c>
      <c r="AAJ32" s="128" t="s">
        <v>635</v>
      </c>
      <c r="AAK32" s="128" t="s">
        <v>635</v>
      </c>
      <c r="AAL32" s="128" t="s">
        <v>635</v>
      </c>
      <c r="AAM32" s="128" t="s">
        <v>635</v>
      </c>
      <c r="AAN32" s="128" t="s">
        <v>635</v>
      </c>
      <c r="AAO32" s="128">
        <v>3</v>
      </c>
      <c r="AAP32" s="128" t="s">
        <v>635</v>
      </c>
      <c r="AAQ32" s="128" t="s">
        <v>635</v>
      </c>
      <c r="AAR32" s="128" t="s">
        <v>635</v>
      </c>
      <c r="AAS32" s="128" t="s">
        <v>635</v>
      </c>
      <c r="AAT32" s="128" t="s">
        <v>635</v>
      </c>
      <c r="AAU32" s="128" t="s">
        <v>635</v>
      </c>
      <c r="AAV32" s="128" t="s">
        <v>635</v>
      </c>
      <c r="AAW32" s="128" t="s">
        <v>635</v>
      </c>
      <c r="AAX32" s="128" t="s">
        <v>635</v>
      </c>
      <c r="AAY32" s="128" t="s">
        <v>635</v>
      </c>
      <c r="AAZ32" s="128" t="s">
        <v>626</v>
      </c>
      <c r="ABA32" s="214" t="s">
        <v>635</v>
      </c>
      <c r="ABB32" s="214" t="s">
        <v>635</v>
      </c>
      <c r="ABC32" s="214" t="s">
        <v>635</v>
      </c>
      <c r="ABD32" s="214" t="s">
        <v>635</v>
      </c>
      <c r="ABE32" s="214" t="s">
        <v>635</v>
      </c>
      <c r="ABF32" s="128" t="s">
        <v>635</v>
      </c>
      <c r="ABG32" s="228" t="s">
        <v>635</v>
      </c>
      <c r="ABH32" s="214" t="s">
        <v>635</v>
      </c>
      <c r="ABI32" s="128" t="s">
        <v>635</v>
      </c>
      <c r="ABJ32" s="128" t="s">
        <v>635</v>
      </c>
      <c r="ABK32" s="128" t="s">
        <v>635</v>
      </c>
      <c r="ABL32" s="128" t="s">
        <v>635</v>
      </c>
      <c r="ABM32" s="128" t="s">
        <v>635</v>
      </c>
      <c r="ABN32" s="128" t="s">
        <v>635</v>
      </c>
      <c r="ABO32" s="214" t="s">
        <v>635</v>
      </c>
      <c r="ABP32" s="214" t="s">
        <v>635</v>
      </c>
      <c r="ABQ32" s="214" t="s">
        <v>635</v>
      </c>
      <c r="ABR32" s="214" t="s">
        <v>635</v>
      </c>
      <c r="ABS32" s="128" t="s">
        <v>632</v>
      </c>
      <c r="ABT32" s="128" t="s">
        <v>632</v>
      </c>
      <c r="ABU32" s="214" t="s">
        <v>683</v>
      </c>
      <c r="ABV32" s="214" t="s">
        <v>789</v>
      </c>
      <c r="ABW32" s="214" t="s">
        <v>756</v>
      </c>
      <c r="ABX32" s="214" t="s">
        <v>635</v>
      </c>
      <c r="ABY32" s="214" t="s">
        <v>635</v>
      </c>
      <c r="ABZ32" s="214" t="s">
        <v>635</v>
      </c>
      <c r="ACA32" s="214" t="s">
        <v>635</v>
      </c>
      <c r="ACB32" s="214" t="s">
        <v>626</v>
      </c>
      <c r="ACC32" s="214" t="s">
        <v>632</v>
      </c>
      <c r="ACD32" s="214" t="s">
        <v>685</v>
      </c>
      <c r="ACE32" s="214" t="s">
        <v>635</v>
      </c>
      <c r="ACF32" s="214" t="s">
        <v>635</v>
      </c>
      <c r="ACG32" s="214" t="s">
        <v>635</v>
      </c>
      <c r="ACH32" s="214" t="s">
        <v>1036</v>
      </c>
      <c r="ACI32" s="214" t="s">
        <v>1037</v>
      </c>
      <c r="ACJ32" s="214" t="s">
        <v>1038</v>
      </c>
    </row>
    <row r="33" spans="1:764" ht="15" customHeight="1">
      <c r="A33">
        <v>19</v>
      </c>
      <c r="B33" s="97" t="s">
        <v>1039</v>
      </c>
      <c r="C33" s="97" t="s">
        <v>1040</v>
      </c>
      <c r="D33" s="97" t="s">
        <v>1026</v>
      </c>
      <c r="E33" s="97" t="s">
        <v>1041</v>
      </c>
      <c r="F33" s="98" t="s">
        <v>1042</v>
      </c>
      <c r="G33" s="98" t="s">
        <v>1043</v>
      </c>
      <c r="H33" s="99">
        <v>37.100149999999999</v>
      </c>
      <c r="I33" s="99">
        <v>-0.89135699999999995</v>
      </c>
      <c r="J33" s="98" t="s">
        <v>1030</v>
      </c>
      <c r="K33" s="98" t="s">
        <v>1031</v>
      </c>
      <c r="L33" s="98" t="s">
        <v>1044</v>
      </c>
      <c r="M33" s="100" t="s">
        <v>1045</v>
      </c>
      <c r="N33" s="101">
        <v>716721803</v>
      </c>
      <c r="O33" s="102">
        <v>729446605</v>
      </c>
      <c r="P33" s="100">
        <v>-1.036761</v>
      </c>
      <c r="Q33" s="100">
        <v>37.076555999999997</v>
      </c>
      <c r="R33" s="100">
        <v>1486.2391359999999</v>
      </c>
      <c r="S33" s="102">
        <v>4.2880000000000003</v>
      </c>
      <c r="T33" s="103" t="s">
        <v>626</v>
      </c>
      <c r="U33" s="97" t="s">
        <v>627</v>
      </c>
      <c r="V33" s="97" t="s">
        <v>800</v>
      </c>
      <c r="W33" s="97" t="s">
        <v>629</v>
      </c>
      <c r="X33" s="97" t="s">
        <v>700</v>
      </c>
      <c r="Y33" s="97" t="s">
        <v>631</v>
      </c>
      <c r="Z33" s="103" t="s">
        <v>632</v>
      </c>
      <c r="AA33" s="104" t="s">
        <v>633</v>
      </c>
      <c r="AB33" s="104" t="s">
        <v>634</v>
      </c>
      <c r="AC33" s="104" t="s">
        <v>635</v>
      </c>
      <c r="AD33" s="104" t="s">
        <v>635</v>
      </c>
      <c r="AE33" s="104" t="s">
        <v>635</v>
      </c>
      <c r="AF33" s="103">
        <v>4</v>
      </c>
      <c r="AG33" s="103">
        <v>2</v>
      </c>
      <c r="AH33" s="97" t="s">
        <v>636</v>
      </c>
      <c r="AI33" s="97" t="s">
        <v>637</v>
      </c>
      <c r="AJ33" s="97" t="s">
        <v>638</v>
      </c>
      <c r="AK33" s="97" t="s">
        <v>635</v>
      </c>
      <c r="AL33" s="105" t="s">
        <v>640</v>
      </c>
      <c r="AM33" s="106" t="s">
        <v>641</v>
      </c>
      <c r="AN33" s="106" t="s">
        <v>635</v>
      </c>
      <c r="AO33" s="106" t="s">
        <v>635</v>
      </c>
      <c r="AP33" s="97" t="s">
        <v>642</v>
      </c>
      <c r="AQ33" s="97" t="s">
        <v>642</v>
      </c>
      <c r="AR33" s="103" t="s">
        <v>635</v>
      </c>
      <c r="AS33" s="103" t="s">
        <v>635</v>
      </c>
      <c r="AT33" s="103" t="s">
        <v>635</v>
      </c>
      <c r="AU33" s="103" t="s">
        <v>635</v>
      </c>
      <c r="AV33" s="106" t="s">
        <v>632</v>
      </c>
      <c r="AW33" s="105" t="s">
        <v>641</v>
      </c>
      <c r="AX33" s="103" t="s">
        <v>640</v>
      </c>
      <c r="AY33" s="105" t="s">
        <v>641</v>
      </c>
      <c r="AZ33" s="107" t="s">
        <v>640</v>
      </c>
      <c r="BA33" s="106" t="s">
        <v>641</v>
      </c>
      <c r="BB33" s="107" t="s">
        <v>640</v>
      </c>
      <c r="BC33" s="106" t="s">
        <v>635</v>
      </c>
      <c r="BD33" s="103" t="s">
        <v>635</v>
      </c>
      <c r="BE33" s="106" t="s">
        <v>626</v>
      </c>
      <c r="BF33" s="103" t="s">
        <v>635</v>
      </c>
      <c r="BG33" s="103" t="s">
        <v>635</v>
      </c>
      <c r="BH33" s="103" t="s">
        <v>635</v>
      </c>
      <c r="BI33" s="97" t="s">
        <v>641</v>
      </c>
      <c r="BJ33" s="108" t="s">
        <v>643</v>
      </c>
      <c r="BK33" s="108" t="s">
        <v>875</v>
      </c>
      <c r="BL33" s="108" t="s">
        <v>635</v>
      </c>
      <c r="BM33" s="108" t="s">
        <v>635</v>
      </c>
      <c r="BN33" s="108" t="s">
        <v>635</v>
      </c>
      <c r="BO33" s="103" t="s">
        <v>632</v>
      </c>
      <c r="BP33" s="103" t="s">
        <v>640</v>
      </c>
      <c r="BQ33" s="103" t="s">
        <v>635</v>
      </c>
      <c r="BR33" s="109" t="s">
        <v>775</v>
      </c>
      <c r="BS33" s="109" t="s">
        <v>876</v>
      </c>
      <c r="BT33" s="110" t="s">
        <v>635</v>
      </c>
      <c r="BU33" s="110" t="s">
        <v>635</v>
      </c>
      <c r="BV33" s="109" t="s">
        <v>635</v>
      </c>
      <c r="BW33" s="97" t="s">
        <v>877</v>
      </c>
      <c r="BX33" s="97" t="s">
        <v>641</v>
      </c>
      <c r="BY33" s="97" t="s">
        <v>1046</v>
      </c>
      <c r="BZ33" s="97" t="s">
        <v>648</v>
      </c>
      <c r="CA33" s="111" t="s">
        <v>735</v>
      </c>
      <c r="CB33" s="111" t="s">
        <v>635</v>
      </c>
      <c r="CC33" s="111" t="s">
        <v>635</v>
      </c>
      <c r="CD33" s="106" t="s">
        <v>635</v>
      </c>
      <c r="CE33" s="111" t="s">
        <v>635</v>
      </c>
      <c r="CF33" s="103">
        <v>3</v>
      </c>
      <c r="CG33" s="103">
        <v>4</v>
      </c>
      <c r="CH33" s="112" t="s">
        <v>649</v>
      </c>
      <c r="CI33" s="113" t="s">
        <v>641</v>
      </c>
      <c r="CJ33" s="113" t="s">
        <v>635</v>
      </c>
      <c r="CK33" s="113" t="s">
        <v>635</v>
      </c>
      <c r="CL33" s="103">
        <v>2</v>
      </c>
      <c r="CM33" s="114">
        <v>280</v>
      </c>
      <c r="CN33" s="103" t="s">
        <v>635</v>
      </c>
      <c r="CO33" s="106" t="s">
        <v>635</v>
      </c>
      <c r="CP33" s="103">
        <v>0.5</v>
      </c>
      <c r="CQ33" s="444">
        <v>615</v>
      </c>
      <c r="CR33" s="103" t="s">
        <v>635</v>
      </c>
      <c r="CS33" s="106" t="s">
        <v>635</v>
      </c>
      <c r="CT33" s="103" t="s">
        <v>635</v>
      </c>
      <c r="CU33" s="106" t="s">
        <v>635</v>
      </c>
      <c r="CV33" s="103" t="s">
        <v>635</v>
      </c>
      <c r="CW33" s="103" t="s">
        <v>635</v>
      </c>
      <c r="CX33" s="111" t="s">
        <v>650</v>
      </c>
      <c r="CY33" s="106" t="s">
        <v>635</v>
      </c>
      <c r="CZ33" s="115">
        <v>1</v>
      </c>
      <c r="DA33" s="115">
        <v>0</v>
      </c>
      <c r="DB33" s="116">
        <f t="shared" si="12"/>
        <v>1</v>
      </c>
      <c r="DC33" s="117" t="s">
        <v>635</v>
      </c>
      <c r="DD33" s="118" t="s">
        <v>635</v>
      </c>
      <c r="DE33" s="118" t="s">
        <v>635</v>
      </c>
      <c r="DF33" s="118" t="s">
        <v>635</v>
      </c>
      <c r="DG33" s="119" t="s">
        <v>635</v>
      </c>
      <c r="DH33" s="105" t="s">
        <v>651</v>
      </c>
      <c r="DI33" s="120">
        <v>1</v>
      </c>
      <c r="DJ33" s="121" t="s">
        <v>635</v>
      </c>
      <c r="DK33" s="122" t="s">
        <v>635</v>
      </c>
      <c r="DL33" s="123" t="s">
        <v>635</v>
      </c>
      <c r="DM33" s="123" t="s">
        <v>635</v>
      </c>
      <c r="DN33" s="124" t="s">
        <v>635</v>
      </c>
      <c r="DO33" s="124" t="s">
        <v>635</v>
      </c>
      <c r="DP33" s="124" t="s">
        <v>635</v>
      </c>
      <c r="DQ33" s="125">
        <v>0.3</v>
      </c>
      <c r="DR33" s="125">
        <v>0.5</v>
      </c>
      <c r="DS33" s="125">
        <v>1</v>
      </c>
      <c r="DT33" s="106" t="s">
        <v>635</v>
      </c>
      <c r="DU33" s="106" t="s">
        <v>635</v>
      </c>
      <c r="DV33" s="106" t="s">
        <v>635</v>
      </c>
      <c r="DW33" s="126" t="s">
        <v>635</v>
      </c>
      <c r="DX33" s="126" t="s">
        <v>635</v>
      </c>
      <c r="DY33" s="126" t="s">
        <v>635</v>
      </c>
      <c r="DZ33" s="97" t="s">
        <v>781</v>
      </c>
      <c r="EA33" s="103" t="s">
        <v>626</v>
      </c>
      <c r="EB33" s="97" t="s">
        <v>635</v>
      </c>
      <c r="EC33" s="103" t="s">
        <v>632</v>
      </c>
      <c r="ED33" s="107" t="s">
        <v>1047</v>
      </c>
      <c r="EE33" s="97" t="s">
        <v>741</v>
      </c>
      <c r="EF33" s="127" t="s">
        <v>653</v>
      </c>
      <c r="EG33" s="127" t="s">
        <v>635</v>
      </c>
      <c r="EH33" s="103" t="s">
        <v>653</v>
      </c>
      <c r="EI33" s="97" t="s">
        <v>640</v>
      </c>
      <c r="EJ33" s="97" t="s">
        <v>641</v>
      </c>
      <c r="EK33" s="122">
        <v>0.5</v>
      </c>
      <c r="EL33" s="122">
        <v>0.5</v>
      </c>
      <c r="EM33" s="122">
        <v>0.3</v>
      </c>
      <c r="EN33" s="122">
        <v>0.3</v>
      </c>
      <c r="EO33" s="128" t="s">
        <v>635</v>
      </c>
      <c r="EP33" s="128" t="s">
        <v>635</v>
      </c>
      <c r="EQ33" s="128" t="s">
        <v>635</v>
      </c>
      <c r="ER33" s="128" t="s">
        <v>635</v>
      </c>
      <c r="ES33" s="129" t="s">
        <v>635</v>
      </c>
      <c r="ET33" s="129" t="s">
        <v>635</v>
      </c>
      <c r="EU33" s="129" t="s">
        <v>635</v>
      </c>
      <c r="EV33" s="129" t="s">
        <v>635</v>
      </c>
      <c r="EW33" s="97" t="s">
        <v>654</v>
      </c>
      <c r="EX33" s="97" t="s">
        <v>654</v>
      </c>
      <c r="EY33" s="103" t="s">
        <v>635</v>
      </c>
      <c r="EZ33" s="107" t="s">
        <v>635</v>
      </c>
      <c r="FA33" s="97" t="s">
        <v>742</v>
      </c>
      <c r="FB33" s="130" t="s">
        <v>656</v>
      </c>
      <c r="FC33" s="130" t="s">
        <v>880</v>
      </c>
      <c r="FD33" s="131" t="s">
        <v>635</v>
      </c>
      <c r="FE33" s="131" t="s">
        <v>635</v>
      </c>
      <c r="FF33" s="131" t="s">
        <v>635</v>
      </c>
      <c r="FG33" s="131" t="s">
        <v>635</v>
      </c>
      <c r="FH33" s="131" t="s">
        <v>635</v>
      </c>
      <c r="FI33" s="132">
        <v>7</v>
      </c>
      <c r="FJ33" s="133" t="s">
        <v>635</v>
      </c>
      <c r="FK33" s="103">
        <v>30</v>
      </c>
      <c r="FL33" s="134" t="s">
        <v>635</v>
      </c>
      <c r="FM33" s="135" t="s">
        <v>635</v>
      </c>
      <c r="FN33" s="135" t="s">
        <v>635</v>
      </c>
      <c r="FO33" s="135" t="s">
        <v>635</v>
      </c>
      <c r="FP33" s="103" t="s">
        <v>635</v>
      </c>
      <c r="FQ33" s="132">
        <v>6</v>
      </c>
      <c r="FR33" s="133" t="s">
        <v>635</v>
      </c>
      <c r="FS33" s="103">
        <v>2</v>
      </c>
      <c r="FT33" s="134" t="s">
        <v>635</v>
      </c>
      <c r="FU33" s="135" t="s">
        <v>635</v>
      </c>
      <c r="FV33" s="135" t="s">
        <v>635</v>
      </c>
      <c r="FW33" s="131" t="s">
        <v>635</v>
      </c>
      <c r="FX33" s="103" t="s">
        <v>635</v>
      </c>
      <c r="FY33" s="100" t="s">
        <v>658</v>
      </c>
      <c r="FZ33" s="102" t="s">
        <v>635</v>
      </c>
      <c r="GA33" s="102">
        <v>0</v>
      </c>
      <c r="GB33" s="102">
        <v>24</v>
      </c>
      <c r="GC33" s="136" t="s">
        <v>658</v>
      </c>
      <c r="GD33" s="137" t="s">
        <v>635</v>
      </c>
      <c r="GE33" s="137">
        <v>0</v>
      </c>
      <c r="GF33" s="137">
        <v>24</v>
      </c>
      <c r="GG33" s="125" t="s">
        <v>635</v>
      </c>
      <c r="GH33" s="125" t="s">
        <v>635</v>
      </c>
      <c r="GI33" s="125" t="s">
        <v>635</v>
      </c>
      <c r="GJ33" s="125" t="s">
        <v>635</v>
      </c>
      <c r="GK33" s="122" t="s">
        <v>635</v>
      </c>
      <c r="GL33" s="122" t="s">
        <v>635</v>
      </c>
      <c r="GM33" s="122" t="s">
        <v>635</v>
      </c>
      <c r="GN33" s="122" t="s">
        <v>635</v>
      </c>
      <c r="GO33" s="135" t="s">
        <v>658</v>
      </c>
      <c r="GP33" s="135">
        <v>0</v>
      </c>
      <c r="GQ33" s="135">
        <v>24</v>
      </c>
      <c r="GR33" s="134" t="s">
        <v>658</v>
      </c>
      <c r="GS33" s="134">
        <v>0</v>
      </c>
      <c r="GT33" s="134">
        <v>24</v>
      </c>
      <c r="GU33" s="126" t="s">
        <v>635</v>
      </c>
      <c r="GV33" s="126" t="s">
        <v>635</v>
      </c>
      <c r="GW33" s="126" t="s">
        <v>635</v>
      </c>
      <c r="GX33" s="145" t="s">
        <v>635</v>
      </c>
      <c r="GY33" s="145" t="s">
        <v>635</v>
      </c>
      <c r="GZ33" s="145" t="s">
        <v>635</v>
      </c>
      <c r="HA33" s="123" t="s">
        <v>635</v>
      </c>
      <c r="HB33" s="140" t="s">
        <v>635</v>
      </c>
      <c r="HC33" s="123" t="s">
        <v>635</v>
      </c>
      <c r="HD33" s="123" t="s">
        <v>635</v>
      </c>
      <c r="HE33" s="127" t="s">
        <v>635</v>
      </c>
      <c r="HF33" s="131" t="s">
        <v>635</v>
      </c>
      <c r="HG33" s="131" t="s">
        <v>635</v>
      </c>
      <c r="HH33" s="131" t="s">
        <v>635</v>
      </c>
      <c r="HI33" s="141" t="s">
        <v>635</v>
      </c>
      <c r="HJ33" s="141" t="s">
        <v>635</v>
      </c>
      <c r="HK33" s="141" t="s">
        <v>635</v>
      </c>
      <c r="HL33" s="141" t="s">
        <v>635</v>
      </c>
      <c r="HM33" s="131" t="s">
        <v>635</v>
      </c>
      <c r="HN33" s="131" t="s">
        <v>635</v>
      </c>
      <c r="HO33" s="131" t="s">
        <v>635</v>
      </c>
      <c r="HP33" s="131" t="s">
        <v>635</v>
      </c>
      <c r="HQ33" s="106" t="s">
        <v>635</v>
      </c>
      <c r="HR33" s="106" t="s">
        <v>635</v>
      </c>
      <c r="HS33" s="106" t="s">
        <v>635</v>
      </c>
      <c r="HT33" s="106" t="s">
        <v>635</v>
      </c>
      <c r="HU33" s="132" t="s">
        <v>635</v>
      </c>
      <c r="HV33" s="132" t="s">
        <v>635</v>
      </c>
      <c r="HW33" s="132" t="s">
        <v>635</v>
      </c>
      <c r="HX33" s="132" t="s">
        <v>635</v>
      </c>
      <c r="HY33" s="118" t="s">
        <v>635</v>
      </c>
      <c r="HZ33" s="118" t="s">
        <v>635</v>
      </c>
      <c r="IA33" s="118" t="s">
        <v>635</v>
      </c>
      <c r="IB33" s="118" t="s">
        <v>635</v>
      </c>
      <c r="IC33" s="125" t="s">
        <v>635</v>
      </c>
      <c r="ID33" s="125" t="s">
        <v>635</v>
      </c>
      <c r="IE33" s="125" t="s">
        <v>635</v>
      </c>
      <c r="IF33" s="125" t="s">
        <v>635</v>
      </c>
      <c r="IG33" s="105" t="s">
        <v>807</v>
      </c>
      <c r="IH33" s="105" t="s">
        <v>783</v>
      </c>
      <c r="II33" s="105" t="s">
        <v>660</v>
      </c>
      <c r="IJ33" s="105" t="s">
        <v>661</v>
      </c>
      <c r="IK33" s="105" t="s">
        <v>635</v>
      </c>
      <c r="IL33" s="105" t="s">
        <v>635</v>
      </c>
      <c r="IM33" s="105" t="s">
        <v>635</v>
      </c>
      <c r="IN33" s="105" t="s">
        <v>635</v>
      </c>
      <c r="IO33" s="105" t="s">
        <v>635</v>
      </c>
      <c r="IP33" s="103">
        <v>4</v>
      </c>
      <c r="IQ33" s="102" t="s">
        <v>635</v>
      </c>
      <c r="IR33" s="102" t="s">
        <v>635</v>
      </c>
      <c r="IS33" s="142" t="s">
        <v>635</v>
      </c>
      <c r="IT33" s="142" t="s">
        <v>635</v>
      </c>
      <c r="IU33" s="128" t="s">
        <v>635</v>
      </c>
      <c r="IV33" s="128" t="s">
        <v>635</v>
      </c>
      <c r="IW33" s="143" t="s">
        <v>635</v>
      </c>
      <c r="IX33" s="143" t="s">
        <v>635</v>
      </c>
      <c r="IY33" s="124" t="s">
        <v>635</v>
      </c>
      <c r="IZ33" s="124" t="s">
        <v>635</v>
      </c>
      <c r="JA33" s="124" t="s">
        <v>635</v>
      </c>
      <c r="JB33" s="123" t="s">
        <v>635</v>
      </c>
      <c r="JC33" s="123" t="s">
        <v>635</v>
      </c>
      <c r="JD33" s="123" t="s">
        <v>635</v>
      </c>
      <c r="JE33" s="144" t="s">
        <v>635</v>
      </c>
      <c r="JF33" s="208">
        <v>0</v>
      </c>
      <c r="JG33" s="208">
        <v>0</v>
      </c>
      <c r="JH33" s="141" t="s">
        <v>635</v>
      </c>
      <c r="JI33" s="150">
        <v>0</v>
      </c>
      <c r="JJ33" s="150">
        <v>0</v>
      </c>
      <c r="JK33" s="144" t="s">
        <v>635</v>
      </c>
      <c r="JL33" s="144" t="s">
        <v>635</v>
      </c>
      <c r="JM33" s="144" t="s">
        <v>635</v>
      </c>
      <c r="JN33" s="135" t="s">
        <v>635</v>
      </c>
      <c r="JO33" s="135" t="s">
        <v>635</v>
      </c>
      <c r="JP33" s="135" t="s">
        <v>635</v>
      </c>
      <c r="JQ33" s="144" t="s">
        <v>635</v>
      </c>
      <c r="JR33" s="144" t="s">
        <v>635</v>
      </c>
      <c r="JS33" s="144" t="s">
        <v>635</v>
      </c>
      <c r="JT33" s="144" t="s">
        <v>635</v>
      </c>
      <c r="JU33" s="145" t="s">
        <v>635</v>
      </c>
      <c r="JV33" s="145" t="s">
        <v>635</v>
      </c>
      <c r="JW33" s="145" t="s">
        <v>635</v>
      </c>
      <c r="JX33" s="145" t="s">
        <v>635</v>
      </c>
      <c r="JY33" s="141" t="s">
        <v>635</v>
      </c>
      <c r="JZ33" s="141" t="s">
        <v>635</v>
      </c>
      <c r="KA33" s="141" t="s">
        <v>635</v>
      </c>
      <c r="KB33" s="141" t="s">
        <v>635</v>
      </c>
      <c r="KC33" s="128" t="s">
        <v>635</v>
      </c>
      <c r="KD33" s="128" t="s">
        <v>635</v>
      </c>
      <c r="KE33" s="128" t="s">
        <v>635</v>
      </c>
      <c r="KF33" s="128" t="s">
        <v>635</v>
      </c>
      <c r="KG33" s="146" t="s">
        <v>635</v>
      </c>
      <c r="KH33" s="146" t="s">
        <v>635</v>
      </c>
      <c r="KI33" s="146" t="s">
        <v>635</v>
      </c>
      <c r="KJ33" s="146" t="s">
        <v>635</v>
      </c>
      <c r="KK33" s="147" t="s">
        <v>635</v>
      </c>
      <c r="KL33" s="147" t="s">
        <v>635</v>
      </c>
      <c r="KM33" s="147" t="s">
        <v>635</v>
      </c>
      <c r="KN33" s="147" t="s">
        <v>635</v>
      </c>
      <c r="KO33" s="148" t="s">
        <v>635</v>
      </c>
      <c r="KP33" s="148" t="s">
        <v>635</v>
      </c>
      <c r="KQ33" s="148" t="s">
        <v>635</v>
      </c>
      <c r="KR33" s="148" t="s">
        <v>635</v>
      </c>
      <c r="KS33" s="149" t="s">
        <v>635</v>
      </c>
      <c r="KT33" s="149" t="s">
        <v>635</v>
      </c>
      <c r="KU33" s="149" t="s">
        <v>635</v>
      </c>
      <c r="KV33" s="149" t="s">
        <v>635</v>
      </c>
      <c r="KW33" s="105" t="s">
        <v>664</v>
      </c>
      <c r="KX33" s="106" t="s">
        <v>635</v>
      </c>
      <c r="KY33" s="106" t="s">
        <v>635</v>
      </c>
      <c r="KZ33" s="150">
        <v>0</v>
      </c>
      <c r="LA33" s="150">
        <v>0</v>
      </c>
      <c r="LB33" s="150">
        <v>0</v>
      </c>
      <c r="LC33" s="150">
        <v>0</v>
      </c>
      <c r="LD33" s="150">
        <v>1</v>
      </c>
      <c r="LE33" s="150">
        <v>0</v>
      </c>
      <c r="LF33" s="150">
        <v>0</v>
      </c>
      <c r="LG33" s="150">
        <v>0</v>
      </c>
      <c r="LH33" s="151">
        <f t="shared" si="0"/>
        <v>1</v>
      </c>
      <c r="LI33" s="152">
        <v>0</v>
      </c>
      <c r="LJ33" s="152">
        <v>0</v>
      </c>
      <c r="LK33" s="152">
        <v>0</v>
      </c>
      <c r="LL33" s="152">
        <v>0</v>
      </c>
      <c r="LM33" s="152">
        <v>1</v>
      </c>
      <c r="LN33" s="152">
        <v>0</v>
      </c>
      <c r="LO33" s="152">
        <v>0</v>
      </c>
      <c r="LP33" s="152">
        <v>0</v>
      </c>
      <c r="LQ33" s="153">
        <f t="shared" si="1"/>
        <v>1</v>
      </c>
      <c r="LR33" s="142">
        <v>0</v>
      </c>
      <c r="LS33" s="142">
        <v>0</v>
      </c>
      <c r="LT33" s="142">
        <v>0</v>
      </c>
      <c r="LU33" s="142">
        <v>0</v>
      </c>
      <c r="LV33" s="142">
        <v>0</v>
      </c>
      <c r="LW33" s="142">
        <v>0</v>
      </c>
      <c r="LX33" s="142">
        <v>0</v>
      </c>
      <c r="LY33" s="142">
        <v>0</v>
      </c>
      <c r="LZ33" s="142">
        <v>0</v>
      </c>
      <c r="MA33" s="45" t="s">
        <v>635</v>
      </c>
      <c r="MB33" s="45" t="s">
        <v>635</v>
      </c>
      <c r="MC33" s="45" t="s">
        <v>635</v>
      </c>
      <c r="MD33" s="45" t="s">
        <v>635</v>
      </c>
      <c r="ME33" s="45" t="s">
        <v>635</v>
      </c>
      <c r="MF33" s="45" t="s">
        <v>635</v>
      </c>
      <c r="MG33" s="45" t="s">
        <v>635</v>
      </c>
      <c r="MH33" s="45" t="s">
        <v>635</v>
      </c>
      <c r="MI33" s="44" t="s">
        <v>635</v>
      </c>
      <c r="MJ33" s="155">
        <v>0</v>
      </c>
      <c r="MK33" s="155">
        <v>0</v>
      </c>
      <c r="ML33" s="155">
        <v>0</v>
      </c>
      <c r="MM33" s="155">
        <v>0</v>
      </c>
      <c r="MN33" s="155">
        <v>0</v>
      </c>
      <c r="MO33" s="155">
        <v>0</v>
      </c>
      <c r="MP33" s="155">
        <v>0</v>
      </c>
      <c r="MQ33" s="155">
        <v>0</v>
      </c>
      <c r="MR33" s="155">
        <v>0</v>
      </c>
      <c r="MS33" s="157" t="s">
        <v>635</v>
      </c>
      <c r="MT33" s="157" t="s">
        <v>635</v>
      </c>
      <c r="MU33" s="157" t="s">
        <v>635</v>
      </c>
      <c r="MV33" s="157" t="s">
        <v>635</v>
      </c>
      <c r="MW33" s="157" t="s">
        <v>635</v>
      </c>
      <c r="MX33" s="157" t="s">
        <v>635</v>
      </c>
      <c r="MY33" s="157" t="s">
        <v>635</v>
      </c>
      <c r="MZ33" s="157" t="s">
        <v>635</v>
      </c>
      <c r="NA33" s="157" t="s">
        <v>635</v>
      </c>
      <c r="NB33" s="158" t="s">
        <v>635</v>
      </c>
      <c r="NC33" s="158" t="s">
        <v>635</v>
      </c>
      <c r="ND33" s="158" t="s">
        <v>635</v>
      </c>
      <c r="NE33" s="158" t="s">
        <v>635</v>
      </c>
      <c r="NF33" s="158" t="s">
        <v>635</v>
      </c>
      <c r="NG33" s="158" t="s">
        <v>635</v>
      </c>
      <c r="NH33" s="158" t="s">
        <v>635</v>
      </c>
      <c r="NI33" s="158" t="s">
        <v>635</v>
      </c>
      <c r="NJ33" s="159" t="s">
        <v>635</v>
      </c>
      <c r="NK33" s="160" t="s">
        <v>635</v>
      </c>
      <c r="NL33" s="160" t="s">
        <v>635</v>
      </c>
      <c r="NM33" s="160" t="s">
        <v>635</v>
      </c>
      <c r="NN33" s="160" t="s">
        <v>635</v>
      </c>
      <c r="NO33" s="160" t="s">
        <v>635</v>
      </c>
      <c r="NP33" s="160" t="s">
        <v>635</v>
      </c>
      <c r="NQ33" s="160" t="s">
        <v>635</v>
      </c>
      <c r="NR33" s="160" t="s">
        <v>635</v>
      </c>
      <c r="NS33" s="161" t="s">
        <v>635</v>
      </c>
      <c r="NT33" s="162" t="s">
        <v>635</v>
      </c>
      <c r="NU33" s="162" t="s">
        <v>635</v>
      </c>
      <c r="NV33" s="162" t="s">
        <v>635</v>
      </c>
      <c r="NW33" s="162" t="s">
        <v>635</v>
      </c>
      <c r="NX33" s="162" t="s">
        <v>635</v>
      </c>
      <c r="NY33" s="162" t="s">
        <v>635</v>
      </c>
      <c r="NZ33" s="162" t="s">
        <v>635</v>
      </c>
      <c r="OA33" s="162" t="s">
        <v>635</v>
      </c>
      <c r="OB33" s="163" t="s">
        <v>635</v>
      </c>
      <c r="OC33" s="142" t="s">
        <v>635</v>
      </c>
      <c r="OD33" s="142" t="s">
        <v>635</v>
      </c>
      <c r="OE33" s="142" t="s">
        <v>635</v>
      </c>
      <c r="OF33" s="142" t="s">
        <v>635</v>
      </c>
      <c r="OG33" s="142" t="s">
        <v>635</v>
      </c>
      <c r="OH33" s="142" t="s">
        <v>635</v>
      </c>
      <c r="OI33" s="142" t="s">
        <v>635</v>
      </c>
      <c r="OJ33" s="142" t="s">
        <v>635</v>
      </c>
      <c r="OK33" s="142" t="s">
        <v>635</v>
      </c>
      <c r="OL33" s="45">
        <v>0</v>
      </c>
      <c r="OM33" s="45">
        <v>0</v>
      </c>
      <c r="ON33" s="45">
        <v>0</v>
      </c>
      <c r="OO33" s="45">
        <v>0</v>
      </c>
      <c r="OP33" s="45">
        <v>0</v>
      </c>
      <c r="OQ33" s="45">
        <v>0</v>
      </c>
      <c r="OR33" s="45">
        <v>0</v>
      </c>
      <c r="OS33" s="45">
        <v>0</v>
      </c>
      <c r="OT33" s="44">
        <v>0</v>
      </c>
      <c r="OU33" s="158" t="s">
        <v>635</v>
      </c>
      <c r="OV33" s="158" t="s">
        <v>635</v>
      </c>
      <c r="OW33" s="158" t="s">
        <v>635</v>
      </c>
      <c r="OX33" s="158" t="s">
        <v>635</v>
      </c>
      <c r="OY33" s="158" t="s">
        <v>635</v>
      </c>
      <c r="OZ33" s="158" t="s">
        <v>635</v>
      </c>
      <c r="PA33" s="158" t="s">
        <v>635</v>
      </c>
      <c r="PB33" s="158" t="s">
        <v>635</v>
      </c>
      <c r="PC33" s="159" t="s">
        <v>635</v>
      </c>
      <c r="PD33" s="152">
        <v>0</v>
      </c>
      <c r="PE33" s="152">
        <v>0</v>
      </c>
      <c r="PF33" s="152">
        <v>0</v>
      </c>
      <c r="PG33" s="152">
        <v>0</v>
      </c>
      <c r="PH33" s="152">
        <v>0</v>
      </c>
      <c r="PI33" s="152">
        <v>0</v>
      </c>
      <c r="PJ33" s="152">
        <v>0</v>
      </c>
      <c r="PK33" s="152">
        <v>0</v>
      </c>
      <c r="PL33" s="164">
        <v>0</v>
      </c>
      <c r="PM33" s="158" t="s">
        <v>635</v>
      </c>
      <c r="PN33" s="158" t="s">
        <v>635</v>
      </c>
      <c r="PO33" s="158" t="s">
        <v>635</v>
      </c>
      <c r="PP33" s="158" t="s">
        <v>635</v>
      </c>
      <c r="PQ33" s="158" t="s">
        <v>635</v>
      </c>
      <c r="PR33" s="158" t="s">
        <v>635</v>
      </c>
      <c r="PS33" s="158" t="s">
        <v>635</v>
      </c>
      <c r="PT33" s="158" t="s">
        <v>635</v>
      </c>
      <c r="PU33" s="159" t="s">
        <v>635</v>
      </c>
      <c r="PV33" s="157" t="s">
        <v>635</v>
      </c>
      <c r="PW33" s="157" t="s">
        <v>635</v>
      </c>
      <c r="PX33" s="157" t="s">
        <v>635</v>
      </c>
      <c r="PY33" s="157" t="s">
        <v>635</v>
      </c>
      <c r="PZ33" s="157" t="s">
        <v>635</v>
      </c>
      <c r="QA33" s="157" t="s">
        <v>635</v>
      </c>
      <c r="QB33" s="157" t="s">
        <v>635</v>
      </c>
      <c r="QC33" s="157" t="s">
        <v>635</v>
      </c>
      <c r="QD33" s="165" t="s">
        <v>635</v>
      </c>
      <c r="QE33" s="166" t="s">
        <v>635</v>
      </c>
      <c r="QF33" s="166" t="s">
        <v>635</v>
      </c>
      <c r="QG33" s="166" t="s">
        <v>635</v>
      </c>
      <c r="QH33" s="166" t="s">
        <v>635</v>
      </c>
      <c r="QI33" s="166" t="s">
        <v>635</v>
      </c>
      <c r="QJ33" s="166" t="s">
        <v>635</v>
      </c>
      <c r="QK33" s="166" t="s">
        <v>635</v>
      </c>
      <c r="QL33" s="166" t="s">
        <v>635</v>
      </c>
      <c r="QM33" s="167" t="s">
        <v>635</v>
      </c>
      <c r="QN33" s="120" t="s">
        <v>635</v>
      </c>
      <c r="QO33" s="120" t="s">
        <v>635</v>
      </c>
      <c r="QP33" s="120" t="s">
        <v>635</v>
      </c>
      <c r="QQ33" s="120" t="s">
        <v>635</v>
      </c>
      <c r="QR33" s="120" t="s">
        <v>635</v>
      </c>
      <c r="QS33" s="120" t="s">
        <v>635</v>
      </c>
      <c r="QT33" s="120" t="s">
        <v>635</v>
      </c>
      <c r="QU33" s="120" t="s">
        <v>635</v>
      </c>
      <c r="QV33" s="168" t="s">
        <v>635</v>
      </c>
      <c r="QW33" s="169" t="s">
        <v>635</v>
      </c>
      <c r="QX33" s="169" t="s">
        <v>635</v>
      </c>
      <c r="QY33" s="169" t="s">
        <v>635</v>
      </c>
      <c r="QZ33" s="169" t="s">
        <v>635</v>
      </c>
      <c r="RA33" s="169" t="s">
        <v>635</v>
      </c>
      <c r="RB33" s="169" t="s">
        <v>635</v>
      </c>
      <c r="RC33" s="169" t="s">
        <v>635</v>
      </c>
      <c r="RD33" s="169" t="s">
        <v>635</v>
      </c>
      <c r="RE33" s="170" t="s">
        <v>635</v>
      </c>
      <c r="RF33" s="136" t="s">
        <v>656</v>
      </c>
      <c r="RG33" s="136" t="s">
        <v>880</v>
      </c>
      <c r="RH33" s="136" t="s">
        <v>635</v>
      </c>
      <c r="RI33" s="137" t="s">
        <v>635</v>
      </c>
      <c r="RJ33" s="137" t="s">
        <v>635</v>
      </c>
      <c r="RK33" s="137" t="s">
        <v>635</v>
      </c>
      <c r="RL33" s="105" t="s">
        <v>664</v>
      </c>
      <c r="RM33" s="106" t="s">
        <v>635</v>
      </c>
      <c r="RN33" s="106" t="s">
        <v>635</v>
      </c>
      <c r="RO33" s="171">
        <v>0</v>
      </c>
      <c r="RP33" s="171">
        <v>0</v>
      </c>
      <c r="RQ33" s="171">
        <v>0</v>
      </c>
      <c r="RR33" s="171">
        <v>0</v>
      </c>
      <c r="RS33" s="171">
        <v>1</v>
      </c>
      <c r="RT33" s="171">
        <v>0</v>
      </c>
      <c r="RU33" s="171">
        <v>0</v>
      </c>
      <c r="RV33" s="171">
        <v>0</v>
      </c>
      <c r="RW33" s="172">
        <f t="shared" si="13"/>
        <v>1</v>
      </c>
      <c r="RX33" s="133" t="s">
        <v>635</v>
      </c>
      <c r="RY33" s="133" t="s">
        <v>635</v>
      </c>
      <c r="RZ33" s="133" t="s">
        <v>635</v>
      </c>
      <c r="SA33" s="133" t="s">
        <v>635</v>
      </c>
      <c r="SB33" s="133" t="s">
        <v>635</v>
      </c>
      <c r="SC33" s="133" t="s">
        <v>635</v>
      </c>
      <c r="SD33" s="133" t="s">
        <v>635</v>
      </c>
      <c r="SE33" s="133" t="s">
        <v>635</v>
      </c>
      <c r="SF33" s="189" t="s">
        <v>635</v>
      </c>
      <c r="SG33" s="152">
        <v>0</v>
      </c>
      <c r="SH33" s="152">
        <v>0</v>
      </c>
      <c r="SI33" s="152">
        <v>0</v>
      </c>
      <c r="SJ33" s="152">
        <v>0</v>
      </c>
      <c r="SK33" s="152">
        <v>1</v>
      </c>
      <c r="SL33" s="152">
        <v>0</v>
      </c>
      <c r="SM33" s="152">
        <v>0</v>
      </c>
      <c r="SN33" s="152">
        <v>0</v>
      </c>
      <c r="SO33" s="233">
        <f>SUBTOTAL(9,SG33:SN33)</f>
        <v>1</v>
      </c>
      <c r="SP33" s="102" t="s">
        <v>635</v>
      </c>
      <c r="SQ33" s="102" t="s">
        <v>635</v>
      </c>
      <c r="SR33" s="102" t="s">
        <v>635</v>
      </c>
      <c r="SS33" s="102" t="s">
        <v>635</v>
      </c>
      <c r="ST33" s="102" t="s">
        <v>635</v>
      </c>
      <c r="SU33" s="102" t="s">
        <v>635</v>
      </c>
      <c r="SV33" s="102" t="s">
        <v>635</v>
      </c>
      <c r="SW33" s="102" t="s">
        <v>635</v>
      </c>
      <c r="SX33" s="174" t="s">
        <v>635</v>
      </c>
      <c r="SY33" s="125" t="s">
        <v>635</v>
      </c>
      <c r="SZ33" s="125" t="s">
        <v>635</v>
      </c>
      <c r="TA33" s="125" t="s">
        <v>635</v>
      </c>
      <c r="TB33" s="125" t="s">
        <v>635</v>
      </c>
      <c r="TC33" s="125" t="s">
        <v>635</v>
      </c>
      <c r="TD33" s="125" t="s">
        <v>635</v>
      </c>
      <c r="TE33" s="125" t="s">
        <v>635</v>
      </c>
      <c r="TF33" s="125" t="s">
        <v>635</v>
      </c>
      <c r="TG33" s="175" t="s">
        <v>635</v>
      </c>
      <c r="TH33" s="149" t="s">
        <v>635</v>
      </c>
      <c r="TI33" s="149" t="s">
        <v>635</v>
      </c>
      <c r="TJ33" s="149" t="s">
        <v>635</v>
      </c>
      <c r="TK33" s="149" t="s">
        <v>635</v>
      </c>
      <c r="TL33" s="149" t="s">
        <v>635</v>
      </c>
      <c r="TM33" s="149" t="s">
        <v>635</v>
      </c>
      <c r="TN33" s="149" t="s">
        <v>635</v>
      </c>
      <c r="TO33" s="149" t="s">
        <v>635</v>
      </c>
      <c r="TP33" s="176" t="s">
        <v>635</v>
      </c>
      <c r="TQ33" s="177" t="s">
        <v>635</v>
      </c>
      <c r="TR33" s="177" t="s">
        <v>635</v>
      </c>
      <c r="TS33" s="177" t="s">
        <v>635</v>
      </c>
      <c r="TT33" s="177" t="s">
        <v>635</v>
      </c>
      <c r="TU33" s="177" t="s">
        <v>635</v>
      </c>
      <c r="TV33" s="177" t="s">
        <v>635</v>
      </c>
      <c r="TW33" s="177" t="s">
        <v>635</v>
      </c>
      <c r="TX33" s="177" t="s">
        <v>635</v>
      </c>
      <c r="TY33" s="178" t="s">
        <v>635</v>
      </c>
      <c r="TZ33" s="179" t="s">
        <v>635</v>
      </c>
      <c r="UA33" s="179" t="s">
        <v>635</v>
      </c>
      <c r="UB33" s="179" t="s">
        <v>635</v>
      </c>
      <c r="UC33" s="179" t="s">
        <v>635</v>
      </c>
      <c r="UD33" s="179" t="s">
        <v>635</v>
      </c>
      <c r="UE33" s="179" t="s">
        <v>635</v>
      </c>
      <c r="UF33" s="179" t="s">
        <v>635</v>
      </c>
      <c r="UG33" s="179" t="s">
        <v>635</v>
      </c>
      <c r="UH33" s="180" t="s">
        <v>635</v>
      </c>
      <c r="UI33" s="171">
        <v>0</v>
      </c>
      <c r="UJ33" s="171">
        <v>0</v>
      </c>
      <c r="UK33" s="171">
        <v>0</v>
      </c>
      <c r="UL33" s="171">
        <v>0</v>
      </c>
      <c r="UM33" s="171">
        <v>1</v>
      </c>
      <c r="UN33" s="171">
        <v>0</v>
      </c>
      <c r="UO33" s="171">
        <v>0</v>
      </c>
      <c r="UP33" s="171">
        <v>0</v>
      </c>
      <c r="UQ33" s="181">
        <f t="shared" si="14"/>
        <v>1</v>
      </c>
      <c r="UR33" s="131" t="s">
        <v>635</v>
      </c>
      <c r="US33" s="131" t="s">
        <v>635</v>
      </c>
      <c r="UT33" s="131" t="s">
        <v>635</v>
      </c>
      <c r="UU33" s="131" t="s">
        <v>635</v>
      </c>
      <c r="UV33" s="131" t="s">
        <v>635</v>
      </c>
      <c r="UW33" s="131" t="s">
        <v>635</v>
      </c>
      <c r="UX33" s="131" t="s">
        <v>635</v>
      </c>
      <c r="UY33" s="131" t="s">
        <v>635</v>
      </c>
      <c r="UZ33" s="182" t="s">
        <v>635</v>
      </c>
      <c r="VA33" s="169" t="s">
        <v>635</v>
      </c>
      <c r="VB33" s="169" t="s">
        <v>635</v>
      </c>
      <c r="VC33" s="169" t="s">
        <v>635</v>
      </c>
      <c r="VD33" s="169" t="s">
        <v>635</v>
      </c>
      <c r="VE33" s="169" t="s">
        <v>635</v>
      </c>
      <c r="VF33" s="169" t="s">
        <v>635</v>
      </c>
      <c r="VG33" s="169" t="s">
        <v>635</v>
      </c>
      <c r="VH33" s="169" t="s">
        <v>635</v>
      </c>
      <c r="VI33" s="183" t="s">
        <v>635</v>
      </c>
      <c r="VJ33" s="210">
        <v>0</v>
      </c>
      <c r="VK33" s="210">
        <v>0</v>
      </c>
      <c r="VL33" s="210">
        <v>0</v>
      </c>
      <c r="VM33" s="210">
        <v>0</v>
      </c>
      <c r="VN33" s="210">
        <v>1</v>
      </c>
      <c r="VO33" s="210">
        <v>0</v>
      </c>
      <c r="VP33" s="210">
        <v>0</v>
      </c>
      <c r="VQ33" s="210">
        <v>0</v>
      </c>
      <c r="VR33" s="211">
        <f>SUBTOTAL(9,VJ33:VQ33)</f>
        <v>1</v>
      </c>
      <c r="VS33" s="184" t="s">
        <v>635</v>
      </c>
      <c r="VT33" s="184" t="s">
        <v>635</v>
      </c>
      <c r="VU33" s="184" t="s">
        <v>635</v>
      </c>
      <c r="VV33" s="184" t="s">
        <v>635</v>
      </c>
      <c r="VW33" s="184" t="s">
        <v>635</v>
      </c>
      <c r="VX33" s="184" t="s">
        <v>635</v>
      </c>
      <c r="VY33" s="184" t="s">
        <v>635</v>
      </c>
      <c r="VZ33" s="184" t="s">
        <v>635</v>
      </c>
      <c r="WA33" s="185" t="s">
        <v>635</v>
      </c>
      <c r="WB33" s="186" t="s">
        <v>635</v>
      </c>
      <c r="WC33" s="186" t="s">
        <v>635</v>
      </c>
      <c r="WD33" s="186" t="s">
        <v>635</v>
      </c>
      <c r="WE33" s="186" t="s">
        <v>635</v>
      </c>
      <c r="WF33" s="186" t="s">
        <v>635</v>
      </c>
      <c r="WG33" s="186" t="s">
        <v>635</v>
      </c>
      <c r="WH33" s="186" t="s">
        <v>635</v>
      </c>
      <c r="WI33" s="186" t="s">
        <v>635</v>
      </c>
      <c r="WJ33" s="187" t="s">
        <v>635</v>
      </c>
      <c r="WK33" s="137" t="s">
        <v>635</v>
      </c>
      <c r="WL33" s="137" t="s">
        <v>635</v>
      </c>
      <c r="WM33" s="137" t="s">
        <v>635</v>
      </c>
      <c r="WN33" s="137" t="s">
        <v>635</v>
      </c>
      <c r="WO33" s="137" t="s">
        <v>635</v>
      </c>
      <c r="WP33" s="137" t="s">
        <v>635</v>
      </c>
      <c r="WQ33" s="137" t="s">
        <v>635</v>
      </c>
      <c r="WR33" s="137" t="s">
        <v>635</v>
      </c>
      <c r="WS33" s="188" t="s">
        <v>635</v>
      </c>
      <c r="WT33" s="133" t="s">
        <v>635</v>
      </c>
      <c r="WU33" s="133" t="s">
        <v>635</v>
      </c>
      <c r="WV33" s="133" t="s">
        <v>635</v>
      </c>
      <c r="WW33" s="133" t="s">
        <v>635</v>
      </c>
      <c r="WX33" s="133" t="s">
        <v>635</v>
      </c>
      <c r="WY33" s="133" t="s">
        <v>635</v>
      </c>
      <c r="WZ33" s="133" t="s">
        <v>635</v>
      </c>
      <c r="XA33" s="133" t="s">
        <v>635</v>
      </c>
      <c r="XB33" s="189" t="s">
        <v>635</v>
      </c>
      <c r="XC33" s="105" t="s">
        <v>665</v>
      </c>
      <c r="XD33" s="105" t="s">
        <v>666</v>
      </c>
      <c r="XE33" s="105" t="s">
        <v>749</v>
      </c>
      <c r="XF33" s="111" t="s">
        <v>750</v>
      </c>
      <c r="XG33" s="190" t="s">
        <v>671</v>
      </c>
      <c r="XH33" s="190" t="s">
        <v>635</v>
      </c>
      <c r="XI33" s="190" t="s">
        <v>635</v>
      </c>
      <c r="XJ33" s="190" t="s">
        <v>635</v>
      </c>
      <c r="XK33" s="190" t="s">
        <v>635</v>
      </c>
      <c r="XL33" s="190" t="s">
        <v>635</v>
      </c>
      <c r="XM33" s="191" t="s">
        <v>667</v>
      </c>
      <c r="XN33" s="191" t="s">
        <v>635</v>
      </c>
      <c r="XO33" s="191" t="s">
        <v>635</v>
      </c>
      <c r="XP33" s="191" t="s">
        <v>635</v>
      </c>
      <c r="XQ33" s="191" t="s">
        <v>635</v>
      </c>
      <c r="XR33" s="191" t="s">
        <v>635</v>
      </c>
      <c r="XS33" s="191" t="s">
        <v>635</v>
      </c>
      <c r="XT33" s="191" t="s">
        <v>635</v>
      </c>
      <c r="XU33" s="192" t="s">
        <v>669</v>
      </c>
      <c r="XV33" s="192" t="s">
        <v>635</v>
      </c>
      <c r="XW33" s="192" t="s">
        <v>635</v>
      </c>
      <c r="XX33" s="192" t="s">
        <v>635</v>
      </c>
      <c r="XY33" s="192" t="s">
        <v>635</v>
      </c>
      <c r="XZ33" s="192" t="s">
        <v>635</v>
      </c>
      <c r="YA33" s="144" t="s">
        <v>669</v>
      </c>
      <c r="YB33" s="144" t="s">
        <v>635</v>
      </c>
      <c r="YC33" s="144" t="s">
        <v>635</v>
      </c>
      <c r="YD33" s="144" t="s">
        <v>635</v>
      </c>
      <c r="YE33" s="144" t="s">
        <v>635</v>
      </c>
      <c r="YF33" s="144" t="s">
        <v>635</v>
      </c>
      <c r="YG33" s="144" t="s">
        <v>635</v>
      </c>
      <c r="YH33" s="111" t="s">
        <v>751</v>
      </c>
      <c r="YI33" s="111" t="s">
        <v>674</v>
      </c>
      <c r="YJ33" s="111" t="s">
        <v>635</v>
      </c>
      <c r="YK33" s="190" t="s">
        <v>635</v>
      </c>
      <c r="YL33" s="190" t="s">
        <v>635</v>
      </c>
      <c r="YM33" s="190" t="s">
        <v>635</v>
      </c>
      <c r="YN33" s="190" t="s">
        <v>635</v>
      </c>
      <c r="YO33" s="190" t="s">
        <v>635</v>
      </c>
      <c r="YP33" s="130" t="s">
        <v>635</v>
      </c>
      <c r="YQ33" s="130" t="s">
        <v>635</v>
      </c>
      <c r="YR33" s="130" t="s">
        <v>635</v>
      </c>
      <c r="YS33" s="130" t="s">
        <v>635</v>
      </c>
      <c r="YT33" s="130" t="s">
        <v>635</v>
      </c>
      <c r="YU33" s="130" t="s">
        <v>635</v>
      </c>
      <c r="YV33" s="112" t="s">
        <v>635</v>
      </c>
      <c r="YW33" s="112" t="s">
        <v>635</v>
      </c>
      <c r="YX33" s="112" t="s">
        <v>635</v>
      </c>
      <c r="YY33" s="112" t="s">
        <v>635</v>
      </c>
      <c r="YZ33" s="105" t="s">
        <v>674</v>
      </c>
      <c r="ZA33" s="105" t="s">
        <v>635</v>
      </c>
      <c r="ZB33" s="126" t="s">
        <v>635</v>
      </c>
      <c r="ZC33" s="126" t="s">
        <v>635</v>
      </c>
      <c r="ZD33" s="126" t="s">
        <v>635</v>
      </c>
      <c r="ZE33" s="126" t="s">
        <v>635</v>
      </c>
      <c r="ZF33" s="126" t="s">
        <v>635</v>
      </c>
      <c r="ZG33" s="125" t="s">
        <v>635</v>
      </c>
      <c r="ZH33" s="125" t="s">
        <v>635</v>
      </c>
      <c r="ZI33" s="125" t="s">
        <v>635</v>
      </c>
      <c r="ZJ33" s="125" t="s">
        <v>635</v>
      </c>
      <c r="ZK33" s="125" t="s">
        <v>635</v>
      </c>
      <c r="ZL33" s="125" t="s">
        <v>635</v>
      </c>
      <c r="ZM33" s="125" t="s">
        <v>635</v>
      </c>
      <c r="ZN33" s="125" t="s">
        <v>635</v>
      </c>
      <c r="ZO33" s="147" t="s">
        <v>635</v>
      </c>
      <c r="ZP33" s="147" t="s">
        <v>635</v>
      </c>
      <c r="ZQ33" s="147" t="s">
        <v>635</v>
      </c>
      <c r="ZR33" s="147" t="s">
        <v>635</v>
      </c>
      <c r="ZS33" s="147" t="s">
        <v>635</v>
      </c>
      <c r="ZT33" s="184" t="s">
        <v>635</v>
      </c>
      <c r="ZU33" s="184">
        <v>2</v>
      </c>
      <c r="ZV33" s="184" t="s">
        <v>635</v>
      </c>
      <c r="ZW33" s="184" t="s">
        <v>635</v>
      </c>
      <c r="ZX33" s="131" t="s">
        <v>635</v>
      </c>
      <c r="ZY33" s="131" t="s">
        <v>635</v>
      </c>
      <c r="ZZ33" s="131" t="s">
        <v>635</v>
      </c>
      <c r="AAA33" s="131" t="s">
        <v>635</v>
      </c>
      <c r="AAB33" s="132" t="s">
        <v>635</v>
      </c>
      <c r="AAC33" s="132" t="s">
        <v>635</v>
      </c>
      <c r="AAD33" s="132">
        <v>3</v>
      </c>
      <c r="AAE33" s="193">
        <v>3</v>
      </c>
      <c r="AAF33" s="102" t="s">
        <v>635</v>
      </c>
      <c r="AAG33" s="102" t="s">
        <v>635</v>
      </c>
      <c r="AAH33" s="102" t="s">
        <v>635</v>
      </c>
      <c r="AAI33" s="102" t="s">
        <v>635</v>
      </c>
      <c r="AAJ33" s="125" t="s">
        <v>635</v>
      </c>
      <c r="AAK33" s="125">
        <v>4</v>
      </c>
      <c r="AAL33" s="125" t="s">
        <v>635</v>
      </c>
      <c r="AAM33" s="125" t="s">
        <v>635</v>
      </c>
      <c r="AAN33" s="131" t="s">
        <v>635</v>
      </c>
      <c r="AAO33" s="131" t="s">
        <v>635</v>
      </c>
      <c r="AAP33" s="131" t="s">
        <v>635</v>
      </c>
      <c r="AAQ33" s="131" t="s">
        <v>635</v>
      </c>
      <c r="AAR33" s="149" t="s">
        <v>635</v>
      </c>
      <c r="AAS33" s="149" t="s">
        <v>635</v>
      </c>
      <c r="AAT33" s="149" t="s">
        <v>635</v>
      </c>
      <c r="AAU33" s="149" t="s">
        <v>635</v>
      </c>
      <c r="AAV33" s="184" t="s">
        <v>635</v>
      </c>
      <c r="AAW33" s="184" t="s">
        <v>635</v>
      </c>
      <c r="AAX33" s="184" t="s">
        <v>635</v>
      </c>
      <c r="AAY33" s="184" t="s">
        <v>635</v>
      </c>
      <c r="AAZ33" s="103" t="s">
        <v>632</v>
      </c>
      <c r="ABA33" s="100" t="s">
        <v>679</v>
      </c>
      <c r="ABB33" s="100" t="s">
        <v>635</v>
      </c>
      <c r="ABC33" s="100" t="s">
        <v>635</v>
      </c>
      <c r="ABD33" s="100" t="s">
        <v>635</v>
      </c>
      <c r="ABE33" s="100" t="s">
        <v>635</v>
      </c>
      <c r="ABF33" s="103" t="s">
        <v>635</v>
      </c>
      <c r="ABG33" s="194" t="s">
        <v>873</v>
      </c>
      <c r="ABH33" s="195" t="s">
        <v>754</v>
      </c>
      <c r="ABI33" s="195" t="s">
        <v>787</v>
      </c>
      <c r="ABJ33" s="195" t="s">
        <v>635</v>
      </c>
      <c r="ABK33" s="195" t="s">
        <v>635</v>
      </c>
      <c r="ABL33" s="177" t="s">
        <v>635</v>
      </c>
      <c r="ABM33" s="177" t="s">
        <v>635</v>
      </c>
      <c r="ABN33" s="177" t="s">
        <v>635</v>
      </c>
      <c r="ABO33" s="195" t="s">
        <v>635</v>
      </c>
      <c r="ABP33" s="112" t="s">
        <v>682</v>
      </c>
      <c r="ABQ33" s="112" t="s">
        <v>635</v>
      </c>
      <c r="ABR33" s="112" t="s">
        <v>635</v>
      </c>
      <c r="ABS33" s="103" t="s">
        <v>632</v>
      </c>
      <c r="ABT33" s="103" t="s">
        <v>632</v>
      </c>
      <c r="ABU33" s="196" t="s">
        <v>683</v>
      </c>
      <c r="ABV33" s="196" t="s">
        <v>718</v>
      </c>
      <c r="ABW33" s="196" t="s">
        <v>789</v>
      </c>
      <c r="ABX33" s="196" t="s">
        <v>684</v>
      </c>
      <c r="ABY33" s="196" t="s">
        <v>635</v>
      </c>
      <c r="ABZ33" s="196" t="s">
        <v>635</v>
      </c>
      <c r="ACA33" s="196" t="s">
        <v>635</v>
      </c>
      <c r="ACB33" s="97" t="s">
        <v>626</v>
      </c>
      <c r="ACC33" s="97" t="s">
        <v>632</v>
      </c>
      <c r="ACD33" s="112" t="s">
        <v>685</v>
      </c>
      <c r="ACE33" s="112" t="s">
        <v>883</v>
      </c>
      <c r="ACF33" s="112" t="s">
        <v>635</v>
      </c>
      <c r="ACG33" s="112" t="s">
        <v>635</v>
      </c>
      <c r="ACH33" s="97" t="s">
        <v>1048</v>
      </c>
      <c r="ACI33" s="97" t="s">
        <v>1049</v>
      </c>
      <c r="ACJ33" s="97"/>
    </row>
    <row r="34" spans="1:764" ht="15" customHeight="1">
      <c r="A34">
        <v>21</v>
      </c>
      <c r="B34" s="97" t="s">
        <v>1070</v>
      </c>
      <c r="C34" s="97" t="s">
        <v>1051</v>
      </c>
      <c r="D34" s="97" t="s">
        <v>839</v>
      </c>
      <c r="E34" s="97" t="s">
        <v>1071</v>
      </c>
      <c r="F34" s="98" t="s">
        <v>1072</v>
      </c>
      <c r="G34" s="98" t="s">
        <v>1073</v>
      </c>
      <c r="H34" s="99">
        <v>34.944097999999997</v>
      </c>
      <c r="I34" s="99">
        <v>-0.58839300000000005</v>
      </c>
      <c r="J34" s="98" t="s">
        <v>843</v>
      </c>
      <c r="K34" s="98" t="s">
        <v>843</v>
      </c>
      <c r="L34" s="98" t="s">
        <v>1074</v>
      </c>
      <c r="M34" s="100" t="s">
        <v>1075</v>
      </c>
      <c r="N34" s="101">
        <v>720156990</v>
      </c>
      <c r="O34" s="102">
        <v>0</v>
      </c>
      <c r="P34" s="100">
        <v>-0.58724299999999996</v>
      </c>
      <c r="Q34" s="100">
        <v>34.943795000000001</v>
      </c>
      <c r="R34" s="100">
        <v>2046.6</v>
      </c>
      <c r="S34" s="102">
        <v>4.7</v>
      </c>
      <c r="T34" s="103" t="s">
        <v>626</v>
      </c>
      <c r="U34" s="97" t="s">
        <v>627</v>
      </c>
      <c r="V34" s="97" t="s">
        <v>699</v>
      </c>
      <c r="W34" s="97" t="s">
        <v>627</v>
      </c>
      <c r="X34" s="97" t="s">
        <v>700</v>
      </c>
      <c r="Y34" s="97" t="s">
        <v>701</v>
      </c>
      <c r="Z34" s="103" t="s">
        <v>626</v>
      </c>
      <c r="AA34" s="104" t="s">
        <v>635</v>
      </c>
      <c r="AB34" s="197" t="s">
        <v>635</v>
      </c>
      <c r="AC34" s="104" t="s">
        <v>635</v>
      </c>
      <c r="AD34" s="104" t="s">
        <v>635</v>
      </c>
      <c r="AE34" s="104" t="s">
        <v>635</v>
      </c>
      <c r="AF34" s="103">
        <v>7</v>
      </c>
      <c r="AG34" s="103">
        <v>6</v>
      </c>
      <c r="AH34" s="97" t="s">
        <v>636</v>
      </c>
      <c r="AI34" s="97" t="s">
        <v>637</v>
      </c>
      <c r="AJ34" s="97" t="s">
        <v>638</v>
      </c>
      <c r="AK34" s="97" t="s">
        <v>635</v>
      </c>
      <c r="AL34" s="105" t="s">
        <v>640</v>
      </c>
      <c r="AM34" s="106" t="s">
        <v>635</v>
      </c>
      <c r="AN34" s="106" t="s">
        <v>635</v>
      </c>
      <c r="AO34" s="106" t="s">
        <v>635</v>
      </c>
      <c r="AP34" s="97" t="s">
        <v>642</v>
      </c>
      <c r="AQ34" s="97" t="s">
        <v>635</v>
      </c>
      <c r="AR34" s="103" t="s">
        <v>635</v>
      </c>
      <c r="AS34" s="107" t="s">
        <v>635</v>
      </c>
      <c r="AT34" s="103" t="s">
        <v>635</v>
      </c>
      <c r="AU34" s="103" t="s">
        <v>635</v>
      </c>
      <c r="AV34" s="106" t="s">
        <v>626</v>
      </c>
      <c r="AW34" s="105" t="s">
        <v>640</v>
      </c>
      <c r="AX34" s="103" t="s">
        <v>635</v>
      </c>
      <c r="AY34" s="105" t="s">
        <v>640</v>
      </c>
      <c r="AZ34" s="107" t="s">
        <v>635</v>
      </c>
      <c r="BA34" s="105" t="s">
        <v>640</v>
      </c>
      <c r="BB34" s="107" t="s">
        <v>635</v>
      </c>
      <c r="BC34" s="106" t="s">
        <v>635</v>
      </c>
      <c r="BD34" s="103" t="s">
        <v>635</v>
      </c>
      <c r="BE34" s="106" t="s">
        <v>632</v>
      </c>
      <c r="BF34" s="103" t="s">
        <v>640</v>
      </c>
      <c r="BG34" s="103" t="s">
        <v>635</v>
      </c>
      <c r="BH34" s="103" t="s">
        <v>897</v>
      </c>
      <c r="BI34" s="97" t="s">
        <v>640</v>
      </c>
      <c r="BJ34" s="108" t="s">
        <v>1076</v>
      </c>
      <c r="BK34" s="108" t="s">
        <v>635</v>
      </c>
      <c r="BL34" s="108" t="s">
        <v>635</v>
      </c>
      <c r="BM34" s="108" t="s">
        <v>635</v>
      </c>
      <c r="BN34" s="108" t="s">
        <v>635</v>
      </c>
      <c r="BO34" s="103" t="s">
        <v>626</v>
      </c>
      <c r="BP34" s="103" t="s">
        <v>635</v>
      </c>
      <c r="BQ34" s="103" t="s">
        <v>635</v>
      </c>
      <c r="BR34" s="109" t="s">
        <v>635</v>
      </c>
      <c r="BS34" s="109" t="s">
        <v>635</v>
      </c>
      <c r="BT34" s="110" t="s">
        <v>635</v>
      </c>
      <c r="BU34" s="110" t="s">
        <v>635</v>
      </c>
      <c r="BV34" s="109" t="s">
        <v>635</v>
      </c>
      <c r="BW34" s="97" t="s">
        <v>848</v>
      </c>
      <c r="BX34" s="97" t="s">
        <v>848</v>
      </c>
      <c r="BY34" s="97" t="s">
        <v>1077</v>
      </c>
      <c r="BZ34" s="97" t="s">
        <v>705</v>
      </c>
      <c r="CA34" s="111" t="s">
        <v>635</v>
      </c>
      <c r="CB34" s="111" t="s">
        <v>635</v>
      </c>
      <c r="CC34" s="111" t="s">
        <v>635</v>
      </c>
      <c r="CD34" s="106" t="s">
        <v>635</v>
      </c>
      <c r="CE34" s="111" t="s">
        <v>635</v>
      </c>
      <c r="CF34" s="103">
        <v>3</v>
      </c>
      <c r="CG34" s="103">
        <v>7</v>
      </c>
      <c r="CH34" s="112" t="s">
        <v>649</v>
      </c>
      <c r="CI34" s="113" t="s">
        <v>635</v>
      </c>
      <c r="CJ34" s="113" t="s">
        <v>635</v>
      </c>
      <c r="CK34" s="113" t="s">
        <v>635</v>
      </c>
      <c r="CL34" s="103">
        <v>20</v>
      </c>
      <c r="CM34" s="114">
        <v>200</v>
      </c>
      <c r="CN34" s="103" t="s">
        <v>635</v>
      </c>
      <c r="CO34" s="106" t="s">
        <v>635</v>
      </c>
      <c r="CP34" s="103" t="s">
        <v>635</v>
      </c>
      <c r="CQ34" s="106" t="s">
        <v>635</v>
      </c>
      <c r="CR34" s="103" t="s">
        <v>635</v>
      </c>
      <c r="CS34" s="106" t="s">
        <v>635</v>
      </c>
      <c r="CT34" s="103" t="s">
        <v>635</v>
      </c>
      <c r="CU34" s="106" t="s">
        <v>635</v>
      </c>
      <c r="CV34" s="103" t="s">
        <v>635</v>
      </c>
      <c r="CW34" s="103" t="s">
        <v>635</v>
      </c>
      <c r="CX34" s="111" t="s">
        <v>650</v>
      </c>
      <c r="CY34" s="106" t="s">
        <v>651</v>
      </c>
      <c r="CZ34" s="115">
        <v>0.5</v>
      </c>
      <c r="DA34" s="115">
        <v>0.5</v>
      </c>
      <c r="DB34" s="116">
        <f t="shared" si="12"/>
        <v>1</v>
      </c>
      <c r="DC34" s="117" t="s">
        <v>635</v>
      </c>
      <c r="DD34" s="118" t="s">
        <v>635</v>
      </c>
      <c r="DE34" s="118" t="s">
        <v>635</v>
      </c>
      <c r="DF34" s="118" t="s">
        <v>635</v>
      </c>
      <c r="DG34" s="119" t="s">
        <v>635</v>
      </c>
      <c r="DH34" s="106" t="s">
        <v>635</v>
      </c>
      <c r="DI34" s="106" t="s">
        <v>635</v>
      </c>
      <c r="DJ34" s="121" t="s">
        <v>635</v>
      </c>
      <c r="DK34" s="122" t="s">
        <v>635</v>
      </c>
      <c r="DL34" s="123" t="s">
        <v>635</v>
      </c>
      <c r="DM34" s="123" t="s">
        <v>635</v>
      </c>
      <c r="DN34" s="124" t="s">
        <v>635</v>
      </c>
      <c r="DO34" s="124" t="s">
        <v>635</v>
      </c>
      <c r="DP34" s="124" t="s">
        <v>635</v>
      </c>
      <c r="DQ34" s="125">
        <v>0.7</v>
      </c>
      <c r="DR34" s="125">
        <v>5</v>
      </c>
      <c r="DS34" s="125">
        <v>1</v>
      </c>
      <c r="DT34" s="106" t="s">
        <v>635</v>
      </c>
      <c r="DU34" s="106" t="s">
        <v>635</v>
      </c>
      <c r="DV34" s="106" t="s">
        <v>635</v>
      </c>
      <c r="DW34" s="126" t="s">
        <v>635</v>
      </c>
      <c r="DX34" s="126" t="s">
        <v>635</v>
      </c>
      <c r="DY34" s="126" t="s">
        <v>635</v>
      </c>
      <c r="DZ34" s="97" t="s">
        <v>851</v>
      </c>
      <c r="EA34" s="103" t="s">
        <v>626</v>
      </c>
      <c r="EB34" s="97" t="s">
        <v>635</v>
      </c>
      <c r="EC34" s="103" t="s">
        <v>626</v>
      </c>
      <c r="ED34" s="103" t="s">
        <v>635</v>
      </c>
      <c r="EE34" s="103" t="s">
        <v>635</v>
      </c>
      <c r="EF34" s="127" t="s">
        <v>653</v>
      </c>
      <c r="EG34" s="127" t="s">
        <v>651</v>
      </c>
      <c r="EH34" s="103" t="s">
        <v>653</v>
      </c>
      <c r="EI34" s="97" t="s">
        <v>640</v>
      </c>
      <c r="EJ34" s="97" t="s">
        <v>640</v>
      </c>
      <c r="EK34" s="122">
        <v>4</v>
      </c>
      <c r="EL34" s="122">
        <v>5</v>
      </c>
      <c r="EM34" s="122">
        <v>0.4</v>
      </c>
      <c r="EN34" s="122">
        <v>0.7</v>
      </c>
      <c r="EO34" s="128" t="s">
        <v>635</v>
      </c>
      <c r="EP34" s="128" t="s">
        <v>635</v>
      </c>
      <c r="EQ34" s="128" t="s">
        <v>635</v>
      </c>
      <c r="ER34" s="128" t="s">
        <v>635</v>
      </c>
      <c r="ES34" s="129" t="s">
        <v>635</v>
      </c>
      <c r="ET34" s="129" t="s">
        <v>635</v>
      </c>
      <c r="EU34" s="129" t="s">
        <v>635</v>
      </c>
      <c r="EV34" s="129" t="s">
        <v>635</v>
      </c>
      <c r="EW34" s="97" t="s">
        <v>805</v>
      </c>
      <c r="EX34" s="97" t="s">
        <v>805</v>
      </c>
      <c r="EY34" s="103" t="s">
        <v>805</v>
      </c>
      <c r="EZ34" s="107" t="s">
        <v>1078</v>
      </c>
      <c r="FA34" s="97" t="s">
        <v>853</v>
      </c>
      <c r="FB34" s="130" t="s">
        <v>656</v>
      </c>
      <c r="FC34" s="130" t="s">
        <v>743</v>
      </c>
      <c r="FD34" s="131" t="s">
        <v>635</v>
      </c>
      <c r="FE34" s="131" t="s">
        <v>635</v>
      </c>
      <c r="FF34" s="131" t="s">
        <v>635</v>
      </c>
      <c r="FG34" s="131" t="s">
        <v>635</v>
      </c>
      <c r="FH34" s="131" t="s">
        <v>635</v>
      </c>
      <c r="FI34" s="132">
        <v>3</v>
      </c>
      <c r="FJ34" s="133" t="s">
        <v>635</v>
      </c>
      <c r="FK34" s="103" t="s">
        <v>635</v>
      </c>
      <c r="FL34" s="134" t="s">
        <v>635</v>
      </c>
      <c r="FM34" s="135">
        <v>7</v>
      </c>
      <c r="FN34" s="135" t="s">
        <v>635</v>
      </c>
      <c r="FO34" s="135" t="s">
        <v>635</v>
      </c>
      <c r="FP34" s="103" t="s">
        <v>635</v>
      </c>
      <c r="FQ34" s="132">
        <v>23</v>
      </c>
      <c r="FR34" s="133" t="s">
        <v>635</v>
      </c>
      <c r="FS34" s="103" t="s">
        <v>635</v>
      </c>
      <c r="FT34" s="134" t="s">
        <v>635</v>
      </c>
      <c r="FU34" s="135">
        <v>1</v>
      </c>
      <c r="FV34" s="135" t="s">
        <v>635</v>
      </c>
      <c r="FW34" s="131" t="s">
        <v>635</v>
      </c>
      <c r="FX34" s="103" t="s">
        <v>635</v>
      </c>
      <c r="FY34" s="100" t="s">
        <v>658</v>
      </c>
      <c r="FZ34" s="102" t="s">
        <v>635</v>
      </c>
      <c r="GA34" s="102">
        <v>0</v>
      </c>
      <c r="GB34" s="102">
        <v>24</v>
      </c>
      <c r="GC34" s="136" t="s">
        <v>658</v>
      </c>
      <c r="GD34" s="137" t="s">
        <v>635</v>
      </c>
      <c r="GE34" s="137">
        <v>0</v>
      </c>
      <c r="GF34" s="137">
        <v>24</v>
      </c>
      <c r="GG34" s="125" t="s">
        <v>635</v>
      </c>
      <c r="GH34" s="125" t="s">
        <v>635</v>
      </c>
      <c r="GI34" s="125" t="s">
        <v>635</v>
      </c>
      <c r="GJ34" s="125" t="s">
        <v>635</v>
      </c>
      <c r="GK34" s="122" t="s">
        <v>635</v>
      </c>
      <c r="GL34" s="122" t="s">
        <v>635</v>
      </c>
      <c r="GM34" s="122" t="s">
        <v>635</v>
      </c>
      <c r="GN34" s="122" t="s">
        <v>635</v>
      </c>
      <c r="GO34" s="135" t="s">
        <v>635</v>
      </c>
      <c r="GP34" s="135" t="s">
        <v>635</v>
      </c>
      <c r="GQ34" s="135" t="s">
        <v>635</v>
      </c>
      <c r="GR34" s="134" t="s">
        <v>635</v>
      </c>
      <c r="GS34" s="134" t="s">
        <v>635</v>
      </c>
      <c r="GT34" s="134" t="s">
        <v>635</v>
      </c>
      <c r="GU34" s="126" t="s">
        <v>635</v>
      </c>
      <c r="GV34" s="126" t="s">
        <v>635</v>
      </c>
      <c r="GW34" s="126" t="s">
        <v>635</v>
      </c>
      <c r="GX34" s="145" t="s">
        <v>635</v>
      </c>
      <c r="GY34" s="145" t="s">
        <v>635</v>
      </c>
      <c r="GZ34" s="145" t="s">
        <v>635</v>
      </c>
      <c r="HA34" s="139" t="s">
        <v>657</v>
      </c>
      <c r="HB34" s="140" t="s">
        <v>658</v>
      </c>
      <c r="HC34" s="123">
        <v>3</v>
      </c>
      <c r="HD34" s="123">
        <v>21</v>
      </c>
      <c r="HE34" s="127" t="s">
        <v>657</v>
      </c>
      <c r="HF34" s="130" t="s">
        <v>658</v>
      </c>
      <c r="HG34" s="131">
        <v>3</v>
      </c>
      <c r="HH34" s="131">
        <v>21</v>
      </c>
      <c r="HI34" s="141" t="s">
        <v>635</v>
      </c>
      <c r="HJ34" s="141" t="s">
        <v>635</v>
      </c>
      <c r="HK34" s="141" t="s">
        <v>635</v>
      </c>
      <c r="HL34" s="141" t="s">
        <v>635</v>
      </c>
      <c r="HM34" s="131" t="s">
        <v>635</v>
      </c>
      <c r="HN34" s="131" t="s">
        <v>635</v>
      </c>
      <c r="HO34" s="131" t="s">
        <v>635</v>
      </c>
      <c r="HP34" s="131" t="s">
        <v>635</v>
      </c>
      <c r="HQ34" s="106" t="s">
        <v>635</v>
      </c>
      <c r="HR34" s="106" t="s">
        <v>635</v>
      </c>
      <c r="HS34" s="106" t="s">
        <v>635</v>
      </c>
      <c r="HT34" s="106" t="s">
        <v>635</v>
      </c>
      <c r="HU34" s="132" t="s">
        <v>635</v>
      </c>
      <c r="HV34" s="132" t="s">
        <v>635</v>
      </c>
      <c r="HW34" s="132" t="s">
        <v>635</v>
      </c>
      <c r="HX34" s="132" t="s">
        <v>635</v>
      </c>
      <c r="HY34" s="118" t="s">
        <v>635</v>
      </c>
      <c r="HZ34" s="118" t="s">
        <v>635</v>
      </c>
      <c r="IA34" s="118" t="s">
        <v>635</v>
      </c>
      <c r="IB34" s="118" t="s">
        <v>635</v>
      </c>
      <c r="IC34" s="125" t="s">
        <v>635</v>
      </c>
      <c r="ID34" s="125" t="s">
        <v>635</v>
      </c>
      <c r="IE34" s="125" t="s">
        <v>635</v>
      </c>
      <c r="IF34" s="125" t="s">
        <v>635</v>
      </c>
      <c r="IG34" s="105" t="s">
        <v>659</v>
      </c>
      <c r="IH34" s="105" t="s">
        <v>660</v>
      </c>
      <c r="II34" s="105" t="s">
        <v>661</v>
      </c>
      <c r="IJ34" s="105" t="s">
        <v>830</v>
      </c>
      <c r="IK34" s="105" t="s">
        <v>808</v>
      </c>
      <c r="IL34" s="105" t="s">
        <v>831</v>
      </c>
      <c r="IM34" s="105" t="s">
        <v>635</v>
      </c>
      <c r="IN34" s="105" t="s">
        <v>635</v>
      </c>
      <c r="IO34" s="105" t="s">
        <v>635</v>
      </c>
      <c r="IP34" s="103">
        <v>6</v>
      </c>
      <c r="IQ34" s="102" t="s">
        <v>635</v>
      </c>
      <c r="IR34" s="102" t="s">
        <v>635</v>
      </c>
      <c r="IS34" s="142" t="s">
        <v>635</v>
      </c>
      <c r="IT34" s="142" t="s">
        <v>635</v>
      </c>
      <c r="IU34" s="128" t="s">
        <v>635</v>
      </c>
      <c r="IV34" s="128" t="s">
        <v>635</v>
      </c>
      <c r="IW34" s="143" t="s">
        <v>635</v>
      </c>
      <c r="IX34" s="143" t="s">
        <v>635</v>
      </c>
      <c r="IY34" s="124" t="s">
        <v>635</v>
      </c>
      <c r="IZ34" s="124" t="s">
        <v>635</v>
      </c>
      <c r="JA34" s="124" t="s">
        <v>635</v>
      </c>
      <c r="JB34" s="123" t="s">
        <v>635</v>
      </c>
      <c r="JC34" s="123" t="s">
        <v>635</v>
      </c>
      <c r="JD34" s="123" t="s">
        <v>635</v>
      </c>
      <c r="JE34" s="144" t="s">
        <v>635</v>
      </c>
      <c r="JF34" s="144" t="s">
        <v>635</v>
      </c>
      <c r="JG34" s="144" t="s">
        <v>635</v>
      </c>
      <c r="JH34" s="141" t="s">
        <v>635</v>
      </c>
      <c r="JI34" s="141" t="s">
        <v>635</v>
      </c>
      <c r="JJ34" s="141" t="s">
        <v>635</v>
      </c>
      <c r="JK34" s="144" t="s">
        <v>635</v>
      </c>
      <c r="JL34" s="144" t="s">
        <v>635</v>
      </c>
      <c r="JM34" s="144" t="s">
        <v>635</v>
      </c>
      <c r="JN34" s="135" t="s">
        <v>635</v>
      </c>
      <c r="JO34" s="135" t="s">
        <v>635</v>
      </c>
      <c r="JP34" s="135" t="s">
        <v>635</v>
      </c>
      <c r="JQ34" s="144" t="s">
        <v>709</v>
      </c>
      <c r="JR34" s="144" t="s">
        <v>635</v>
      </c>
      <c r="JS34" s="208">
        <v>0</v>
      </c>
      <c r="JT34" s="208">
        <v>1</v>
      </c>
      <c r="JU34" s="145" t="s">
        <v>709</v>
      </c>
      <c r="JV34" s="145" t="s">
        <v>635</v>
      </c>
      <c r="JW34" s="209">
        <v>0</v>
      </c>
      <c r="JX34" s="209">
        <v>1</v>
      </c>
      <c r="JY34" s="141" t="s">
        <v>635</v>
      </c>
      <c r="JZ34" s="141" t="s">
        <v>635</v>
      </c>
      <c r="KA34" s="141" t="s">
        <v>635</v>
      </c>
      <c r="KB34" s="141" t="s">
        <v>635</v>
      </c>
      <c r="KC34" s="128" t="s">
        <v>635</v>
      </c>
      <c r="KD34" s="128" t="s">
        <v>635</v>
      </c>
      <c r="KE34" s="128" t="s">
        <v>635</v>
      </c>
      <c r="KF34" s="128" t="s">
        <v>635</v>
      </c>
      <c r="KG34" s="146" t="s">
        <v>635</v>
      </c>
      <c r="KH34" s="146" t="s">
        <v>635</v>
      </c>
      <c r="KI34" s="146" t="s">
        <v>635</v>
      </c>
      <c r="KJ34" s="146" t="s">
        <v>635</v>
      </c>
      <c r="KK34" s="147" t="s">
        <v>635</v>
      </c>
      <c r="KL34" s="147" t="s">
        <v>635</v>
      </c>
      <c r="KM34" s="147" t="s">
        <v>635</v>
      </c>
      <c r="KN34" s="147" t="s">
        <v>635</v>
      </c>
      <c r="KO34" s="148" t="s">
        <v>635</v>
      </c>
      <c r="KP34" s="148" t="s">
        <v>635</v>
      </c>
      <c r="KQ34" s="148" t="s">
        <v>635</v>
      </c>
      <c r="KR34" s="148" t="s">
        <v>635</v>
      </c>
      <c r="KS34" s="149" t="s">
        <v>635</v>
      </c>
      <c r="KT34" s="149" t="s">
        <v>635</v>
      </c>
      <c r="KU34" s="149" t="s">
        <v>635</v>
      </c>
      <c r="KV34" s="149" t="s">
        <v>635</v>
      </c>
      <c r="KW34" s="105" t="s">
        <v>664</v>
      </c>
      <c r="KX34" s="106" t="s">
        <v>857</v>
      </c>
      <c r="KY34" s="106" t="s">
        <v>635</v>
      </c>
      <c r="KZ34" s="150">
        <v>0</v>
      </c>
      <c r="LA34" s="150">
        <v>0</v>
      </c>
      <c r="LB34" s="150">
        <v>0</v>
      </c>
      <c r="LC34" s="150">
        <v>0</v>
      </c>
      <c r="LD34" s="150">
        <v>0.8</v>
      </c>
      <c r="LE34" s="150">
        <v>0</v>
      </c>
      <c r="LF34" s="150">
        <v>0</v>
      </c>
      <c r="LG34" s="150">
        <v>0.2</v>
      </c>
      <c r="LH34" s="151">
        <f t="shared" ref="LH34:LH65" si="15">SUM(KZ34:LG34)</f>
        <v>1</v>
      </c>
      <c r="LI34" s="152">
        <v>0</v>
      </c>
      <c r="LJ34" s="152">
        <v>0</v>
      </c>
      <c r="LK34" s="152">
        <v>0</v>
      </c>
      <c r="LL34" s="152">
        <v>0</v>
      </c>
      <c r="LM34" s="152">
        <v>0.8</v>
      </c>
      <c r="LN34" s="152">
        <v>0</v>
      </c>
      <c r="LO34" s="152">
        <v>0</v>
      </c>
      <c r="LP34" s="152">
        <v>0.2</v>
      </c>
      <c r="LQ34" s="153">
        <f t="shared" ref="LQ34:LQ65" si="16">SUM(LI34:LP34)</f>
        <v>1</v>
      </c>
      <c r="LR34" s="142">
        <v>0</v>
      </c>
      <c r="LS34" s="142">
        <v>0</v>
      </c>
      <c r="LT34" s="142">
        <v>0</v>
      </c>
      <c r="LU34" s="142">
        <v>0</v>
      </c>
      <c r="LV34" s="142">
        <v>0</v>
      </c>
      <c r="LW34" s="142">
        <v>0</v>
      </c>
      <c r="LX34" s="142">
        <v>0</v>
      </c>
      <c r="LY34" s="142">
        <v>0</v>
      </c>
      <c r="LZ34" s="142">
        <v>0</v>
      </c>
      <c r="MA34" s="45" t="s">
        <v>635</v>
      </c>
      <c r="MB34" s="45" t="s">
        <v>635</v>
      </c>
      <c r="MC34" s="45" t="s">
        <v>635</v>
      </c>
      <c r="MD34" s="45" t="s">
        <v>635</v>
      </c>
      <c r="ME34" s="45" t="s">
        <v>635</v>
      </c>
      <c r="MF34" s="45" t="s">
        <v>635</v>
      </c>
      <c r="MG34" s="45" t="s">
        <v>635</v>
      </c>
      <c r="MH34" s="45" t="s">
        <v>635</v>
      </c>
      <c r="MI34" s="44" t="s">
        <v>635</v>
      </c>
      <c r="MJ34" s="155" t="s">
        <v>635</v>
      </c>
      <c r="MK34" s="155" t="s">
        <v>635</v>
      </c>
      <c r="ML34" s="155" t="s">
        <v>635</v>
      </c>
      <c r="MM34" s="155" t="s">
        <v>635</v>
      </c>
      <c r="MN34" s="155" t="s">
        <v>635</v>
      </c>
      <c r="MO34" s="155" t="s">
        <v>635</v>
      </c>
      <c r="MP34" s="155" t="s">
        <v>635</v>
      </c>
      <c r="MQ34" s="155" t="s">
        <v>635</v>
      </c>
      <c r="MR34" s="156" t="s">
        <v>635</v>
      </c>
      <c r="MS34" s="157" t="s">
        <v>635</v>
      </c>
      <c r="MT34" s="157" t="s">
        <v>635</v>
      </c>
      <c r="MU34" s="157" t="s">
        <v>635</v>
      </c>
      <c r="MV34" s="157" t="s">
        <v>635</v>
      </c>
      <c r="MW34" s="157" t="s">
        <v>635</v>
      </c>
      <c r="MX34" s="157" t="s">
        <v>635</v>
      </c>
      <c r="MY34" s="157" t="s">
        <v>635</v>
      </c>
      <c r="MZ34" s="157" t="s">
        <v>635</v>
      </c>
      <c r="NA34" s="157" t="s">
        <v>635</v>
      </c>
      <c r="NB34" s="158">
        <v>0</v>
      </c>
      <c r="NC34" s="158">
        <v>0</v>
      </c>
      <c r="ND34" s="158">
        <v>0</v>
      </c>
      <c r="NE34" s="158">
        <v>0</v>
      </c>
      <c r="NF34" s="158">
        <v>0</v>
      </c>
      <c r="NG34" s="158">
        <v>0</v>
      </c>
      <c r="NH34" s="158">
        <v>0</v>
      </c>
      <c r="NI34" s="158">
        <v>0</v>
      </c>
      <c r="NJ34" s="159">
        <v>0</v>
      </c>
      <c r="NK34" s="160" t="s">
        <v>635</v>
      </c>
      <c r="NL34" s="160" t="s">
        <v>635</v>
      </c>
      <c r="NM34" s="160" t="s">
        <v>635</v>
      </c>
      <c r="NN34" s="160" t="s">
        <v>635</v>
      </c>
      <c r="NO34" s="160" t="s">
        <v>635</v>
      </c>
      <c r="NP34" s="160" t="s">
        <v>635</v>
      </c>
      <c r="NQ34" s="160" t="s">
        <v>635</v>
      </c>
      <c r="NR34" s="160" t="s">
        <v>635</v>
      </c>
      <c r="NS34" s="161" t="s">
        <v>635</v>
      </c>
      <c r="NT34" s="162" t="s">
        <v>635</v>
      </c>
      <c r="NU34" s="162" t="s">
        <v>635</v>
      </c>
      <c r="NV34" s="162" t="s">
        <v>635</v>
      </c>
      <c r="NW34" s="162" t="s">
        <v>635</v>
      </c>
      <c r="NX34" s="162" t="s">
        <v>635</v>
      </c>
      <c r="NY34" s="162" t="s">
        <v>635</v>
      </c>
      <c r="NZ34" s="162" t="s">
        <v>635</v>
      </c>
      <c r="OA34" s="162" t="s">
        <v>635</v>
      </c>
      <c r="OB34" s="163" t="s">
        <v>635</v>
      </c>
      <c r="OC34" s="142" t="s">
        <v>635</v>
      </c>
      <c r="OD34" s="142" t="s">
        <v>635</v>
      </c>
      <c r="OE34" s="142" t="s">
        <v>635</v>
      </c>
      <c r="OF34" s="142" t="s">
        <v>635</v>
      </c>
      <c r="OG34" s="142" t="s">
        <v>635</v>
      </c>
      <c r="OH34" s="142" t="s">
        <v>635</v>
      </c>
      <c r="OI34" s="142" t="s">
        <v>635</v>
      </c>
      <c r="OJ34" s="142" t="s">
        <v>635</v>
      </c>
      <c r="OK34" s="142" t="s">
        <v>635</v>
      </c>
      <c r="OL34" s="45">
        <v>0</v>
      </c>
      <c r="OM34" s="45">
        <v>0</v>
      </c>
      <c r="ON34" s="45">
        <v>0</v>
      </c>
      <c r="OO34" s="45">
        <v>0</v>
      </c>
      <c r="OP34" s="45">
        <v>0</v>
      </c>
      <c r="OQ34" s="45">
        <v>0</v>
      </c>
      <c r="OR34" s="45">
        <v>0</v>
      </c>
      <c r="OS34" s="45">
        <v>0</v>
      </c>
      <c r="OT34" s="44">
        <v>0</v>
      </c>
      <c r="OU34" s="158" t="s">
        <v>635</v>
      </c>
      <c r="OV34" s="158" t="s">
        <v>635</v>
      </c>
      <c r="OW34" s="158" t="s">
        <v>635</v>
      </c>
      <c r="OX34" s="158" t="s">
        <v>635</v>
      </c>
      <c r="OY34" s="158" t="s">
        <v>635</v>
      </c>
      <c r="OZ34" s="158" t="s">
        <v>635</v>
      </c>
      <c r="PA34" s="158" t="s">
        <v>635</v>
      </c>
      <c r="PB34" s="158" t="s">
        <v>635</v>
      </c>
      <c r="PC34" s="159" t="s">
        <v>635</v>
      </c>
      <c r="PD34" s="152" t="s">
        <v>635</v>
      </c>
      <c r="PE34" s="152" t="s">
        <v>635</v>
      </c>
      <c r="PF34" s="152" t="s">
        <v>635</v>
      </c>
      <c r="PG34" s="152" t="s">
        <v>635</v>
      </c>
      <c r="PH34" s="152" t="s">
        <v>635</v>
      </c>
      <c r="PI34" s="152" t="s">
        <v>635</v>
      </c>
      <c r="PJ34" s="152" t="s">
        <v>635</v>
      </c>
      <c r="PK34" s="152" t="s">
        <v>635</v>
      </c>
      <c r="PL34" s="164" t="s">
        <v>635</v>
      </c>
      <c r="PM34" s="158" t="s">
        <v>635</v>
      </c>
      <c r="PN34" s="158" t="s">
        <v>635</v>
      </c>
      <c r="PO34" s="158" t="s">
        <v>635</v>
      </c>
      <c r="PP34" s="158" t="s">
        <v>635</v>
      </c>
      <c r="PQ34" s="158" t="s">
        <v>635</v>
      </c>
      <c r="PR34" s="158" t="s">
        <v>635</v>
      </c>
      <c r="PS34" s="158" t="s">
        <v>635</v>
      </c>
      <c r="PT34" s="158" t="s">
        <v>635</v>
      </c>
      <c r="PU34" s="159" t="s">
        <v>635</v>
      </c>
      <c r="PV34" s="157">
        <v>0</v>
      </c>
      <c r="PW34" s="157">
        <v>0</v>
      </c>
      <c r="PX34" s="157">
        <v>0</v>
      </c>
      <c r="PY34" s="157">
        <v>0</v>
      </c>
      <c r="PZ34" s="157">
        <v>0</v>
      </c>
      <c r="QA34" s="157">
        <v>0</v>
      </c>
      <c r="QB34" s="157">
        <v>0</v>
      </c>
      <c r="QC34" s="157">
        <v>0</v>
      </c>
      <c r="QD34" s="165">
        <v>0</v>
      </c>
      <c r="QE34" s="166" t="s">
        <v>635</v>
      </c>
      <c r="QF34" s="166" t="s">
        <v>635</v>
      </c>
      <c r="QG34" s="166" t="s">
        <v>635</v>
      </c>
      <c r="QH34" s="166" t="s">
        <v>635</v>
      </c>
      <c r="QI34" s="166" t="s">
        <v>635</v>
      </c>
      <c r="QJ34" s="166" t="s">
        <v>635</v>
      </c>
      <c r="QK34" s="166" t="s">
        <v>635</v>
      </c>
      <c r="QL34" s="166" t="s">
        <v>635</v>
      </c>
      <c r="QM34" s="167" t="s">
        <v>635</v>
      </c>
      <c r="QN34" s="120" t="s">
        <v>635</v>
      </c>
      <c r="QO34" s="120" t="s">
        <v>635</v>
      </c>
      <c r="QP34" s="120" t="s">
        <v>635</v>
      </c>
      <c r="QQ34" s="120" t="s">
        <v>635</v>
      </c>
      <c r="QR34" s="120" t="s">
        <v>635</v>
      </c>
      <c r="QS34" s="120" t="s">
        <v>635</v>
      </c>
      <c r="QT34" s="120" t="s">
        <v>635</v>
      </c>
      <c r="QU34" s="120" t="s">
        <v>635</v>
      </c>
      <c r="QV34" s="168" t="s">
        <v>635</v>
      </c>
      <c r="QW34" s="169" t="s">
        <v>635</v>
      </c>
      <c r="QX34" s="169" t="s">
        <v>635</v>
      </c>
      <c r="QY34" s="169" t="s">
        <v>635</v>
      </c>
      <c r="QZ34" s="169" t="s">
        <v>635</v>
      </c>
      <c r="RA34" s="169" t="s">
        <v>635</v>
      </c>
      <c r="RB34" s="169" t="s">
        <v>635</v>
      </c>
      <c r="RC34" s="169" t="s">
        <v>635</v>
      </c>
      <c r="RD34" s="169" t="s">
        <v>635</v>
      </c>
      <c r="RE34" s="170" t="s">
        <v>635</v>
      </c>
      <c r="RF34" s="136" t="s">
        <v>656</v>
      </c>
      <c r="RG34" s="136" t="s">
        <v>743</v>
      </c>
      <c r="RH34" s="136" t="s">
        <v>635</v>
      </c>
      <c r="RI34" s="137" t="s">
        <v>635</v>
      </c>
      <c r="RJ34" s="137" t="s">
        <v>635</v>
      </c>
      <c r="RK34" s="137" t="s">
        <v>635</v>
      </c>
      <c r="RL34" s="105" t="s">
        <v>664</v>
      </c>
      <c r="RM34" s="106" t="s">
        <v>857</v>
      </c>
      <c r="RN34" s="106" t="s">
        <v>635</v>
      </c>
      <c r="RO34" s="171">
        <v>0</v>
      </c>
      <c r="RP34" s="171">
        <v>0</v>
      </c>
      <c r="RQ34" s="171">
        <v>0</v>
      </c>
      <c r="RR34" s="171">
        <v>0</v>
      </c>
      <c r="RS34" s="171">
        <v>0.8</v>
      </c>
      <c r="RT34" s="171">
        <v>0</v>
      </c>
      <c r="RU34" s="171">
        <v>0</v>
      </c>
      <c r="RV34" s="171">
        <v>0.2</v>
      </c>
      <c r="RW34" s="172">
        <f t="shared" si="13"/>
        <v>1</v>
      </c>
      <c r="RX34" s="133" t="s">
        <v>635</v>
      </c>
      <c r="RY34" s="133" t="s">
        <v>635</v>
      </c>
      <c r="RZ34" s="133" t="s">
        <v>635</v>
      </c>
      <c r="SA34" s="133" t="s">
        <v>635</v>
      </c>
      <c r="SB34" s="133" t="s">
        <v>635</v>
      </c>
      <c r="SC34" s="133" t="s">
        <v>635</v>
      </c>
      <c r="SD34" s="133" t="s">
        <v>635</v>
      </c>
      <c r="SE34" s="133" t="s">
        <v>635</v>
      </c>
      <c r="SF34" s="189" t="s">
        <v>635</v>
      </c>
      <c r="SG34" s="132" t="s">
        <v>635</v>
      </c>
      <c r="SH34" s="132" t="s">
        <v>635</v>
      </c>
      <c r="SI34" s="132" t="s">
        <v>635</v>
      </c>
      <c r="SJ34" s="132" t="s">
        <v>635</v>
      </c>
      <c r="SK34" s="132" t="s">
        <v>635</v>
      </c>
      <c r="SL34" s="132" t="s">
        <v>635</v>
      </c>
      <c r="SM34" s="132" t="s">
        <v>635</v>
      </c>
      <c r="SN34" s="132" t="s">
        <v>635</v>
      </c>
      <c r="SO34" s="173" t="s">
        <v>635</v>
      </c>
      <c r="SP34" s="102" t="s">
        <v>635</v>
      </c>
      <c r="SQ34" s="102" t="s">
        <v>635</v>
      </c>
      <c r="SR34" s="102" t="s">
        <v>635</v>
      </c>
      <c r="SS34" s="102" t="s">
        <v>635</v>
      </c>
      <c r="ST34" s="102" t="s">
        <v>635</v>
      </c>
      <c r="SU34" s="102" t="s">
        <v>635</v>
      </c>
      <c r="SV34" s="102" t="s">
        <v>635</v>
      </c>
      <c r="SW34" s="102" t="s">
        <v>635</v>
      </c>
      <c r="SX34" s="174" t="s">
        <v>635</v>
      </c>
      <c r="SY34" s="125" t="s">
        <v>635</v>
      </c>
      <c r="SZ34" s="125" t="s">
        <v>635</v>
      </c>
      <c r="TA34" s="125" t="s">
        <v>635</v>
      </c>
      <c r="TB34" s="125" t="s">
        <v>635</v>
      </c>
      <c r="TC34" s="125" t="s">
        <v>635</v>
      </c>
      <c r="TD34" s="125" t="s">
        <v>635</v>
      </c>
      <c r="TE34" s="125" t="s">
        <v>635</v>
      </c>
      <c r="TF34" s="125" t="s">
        <v>635</v>
      </c>
      <c r="TG34" s="175" t="s">
        <v>635</v>
      </c>
      <c r="TH34" s="149" t="s">
        <v>635</v>
      </c>
      <c r="TI34" s="149" t="s">
        <v>635</v>
      </c>
      <c r="TJ34" s="149" t="s">
        <v>635</v>
      </c>
      <c r="TK34" s="149" t="s">
        <v>635</v>
      </c>
      <c r="TL34" s="149" t="s">
        <v>635</v>
      </c>
      <c r="TM34" s="149" t="s">
        <v>635</v>
      </c>
      <c r="TN34" s="149" t="s">
        <v>635</v>
      </c>
      <c r="TO34" s="149" t="s">
        <v>635</v>
      </c>
      <c r="TP34" s="176" t="s">
        <v>635</v>
      </c>
      <c r="TQ34" s="210">
        <v>0</v>
      </c>
      <c r="TR34" s="210">
        <v>0</v>
      </c>
      <c r="TS34" s="210">
        <v>0</v>
      </c>
      <c r="TT34" s="210">
        <v>0</v>
      </c>
      <c r="TU34" s="210">
        <v>0.8</v>
      </c>
      <c r="TV34" s="210">
        <v>0</v>
      </c>
      <c r="TW34" s="210">
        <v>0</v>
      </c>
      <c r="TX34" s="210">
        <v>0.2</v>
      </c>
      <c r="TY34" s="211">
        <f>SUBTOTAL(9,TQ34:TX34)</f>
        <v>1</v>
      </c>
      <c r="TZ34" s="179" t="s">
        <v>635</v>
      </c>
      <c r="UA34" s="179" t="s">
        <v>635</v>
      </c>
      <c r="UB34" s="179" t="s">
        <v>635</v>
      </c>
      <c r="UC34" s="179" t="s">
        <v>635</v>
      </c>
      <c r="UD34" s="179" t="s">
        <v>635</v>
      </c>
      <c r="UE34" s="179" t="s">
        <v>635</v>
      </c>
      <c r="UF34" s="179" t="s">
        <v>635</v>
      </c>
      <c r="UG34" s="179" t="s">
        <v>635</v>
      </c>
      <c r="UH34" s="180" t="s">
        <v>635</v>
      </c>
      <c r="UI34" s="171">
        <v>0</v>
      </c>
      <c r="UJ34" s="171">
        <v>0</v>
      </c>
      <c r="UK34" s="171">
        <v>0</v>
      </c>
      <c r="UL34" s="171">
        <v>0</v>
      </c>
      <c r="UM34" s="171">
        <v>0.8</v>
      </c>
      <c r="UN34" s="171">
        <v>0</v>
      </c>
      <c r="UO34" s="171">
        <v>0</v>
      </c>
      <c r="UP34" s="171">
        <v>0.2</v>
      </c>
      <c r="UQ34" s="181">
        <f t="shared" si="14"/>
        <v>1</v>
      </c>
      <c r="UR34" s="131" t="s">
        <v>635</v>
      </c>
      <c r="US34" s="131" t="s">
        <v>635</v>
      </c>
      <c r="UT34" s="131" t="s">
        <v>635</v>
      </c>
      <c r="UU34" s="131" t="s">
        <v>635</v>
      </c>
      <c r="UV34" s="131" t="s">
        <v>635</v>
      </c>
      <c r="UW34" s="131" t="s">
        <v>635</v>
      </c>
      <c r="UX34" s="131" t="s">
        <v>635</v>
      </c>
      <c r="UY34" s="131" t="s">
        <v>635</v>
      </c>
      <c r="UZ34" s="182" t="s">
        <v>635</v>
      </c>
      <c r="VA34" s="169" t="s">
        <v>635</v>
      </c>
      <c r="VB34" s="169" t="s">
        <v>635</v>
      </c>
      <c r="VC34" s="169" t="s">
        <v>635</v>
      </c>
      <c r="VD34" s="169" t="s">
        <v>635</v>
      </c>
      <c r="VE34" s="169" t="s">
        <v>635</v>
      </c>
      <c r="VF34" s="169" t="s">
        <v>635</v>
      </c>
      <c r="VG34" s="169" t="s">
        <v>635</v>
      </c>
      <c r="VH34" s="169" t="s">
        <v>635</v>
      </c>
      <c r="VI34" s="183" t="s">
        <v>635</v>
      </c>
      <c r="VJ34" s="177" t="s">
        <v>635</v>
      </c>
      <c r="VK34" s="177" t="s">
        <v>635</v>
      </c>
      <c r="VL34" s="177" t="s">
        <v>635</v>
      </c>
      <c r="VM34" s="177" t="s">
        <v>635</v>
      </c>
      <c r="VN34" s="177" t="s">
        <v>635</v>
      </c>
      <c r="VO34" s="177" t="s">
        <v>635</v>
      </c>
      <c r="VP34" s="177" t="s">
        <v>635</v>
      </c>
      <c r="VQ34" s="177" t="s">
        <v>635</v>
      </c>
      <c r="VR34" s="178" t="s">
        <v>635</v>
      </c>
      <c r="VS34" s="184" t="s">
        <v>635</v>
      </c>
      <c r="VT34" s="184" t="s">
        <v>635</v>
      </c>
      <c r="VU34" s="184" t="s">
        <v>635</v>
      </c>
      <c r="VV34" s="184" t="s">
        <v>635</v>
      </c>
      <c r="VW34" s="184" t="s">
        <v>635</v>
      </c>
      <c r="VX34" s="184" t="s">
        <v>635</v>
      </c>
      <c r="VY34" s="184" t="s">
        <v>635</v>
      </c>
      <c r="VZ34" s="184" t="s">
        <v>635</v>
      </c>
      <c r="WA34" s="185" t="s">
        <v>635</v>
      </c>
      <c r="WB34" s="186" t="s">
        <v>635</v>
      </c>
      <c r="WC34" s="186" t="s">
        <v>635</v>
      </c>
      <c r="WD34" s="186" t="s">
        <v>635</v>
      </c>
      <c r="WE34" s="186" t="s">
        <v>635</v>
      </c>
      <c r="WF34" s="186" t="s">
        <v>635</v>
      </c>
      <c r="WG34" s="186" t="s">
        <v>635</v>
      </c>
      <c r="WH34" s="186" t="s">
        <v>635</v>
      </c>
      <c r="WI34" s="186" t="s">
        <v>635</v>
      </c>
      <c r="WJ34" s="187" t="s">
        <v>635</v>
      </c>
      <c r="WK34" s="212">
        <v>0</v>
      </c>
      <c r="WL34" s="212">
        <v>0</v>
      </c>
      <c r="WM34" s="212">
        <v>0</v>
      </c>
      <c r="WN34" s="212">
        <v>0</v>
      </c>
      <c r="WO34" s="212">
        <v>0.8</v>
      </c>
      <c r="WP34" s="212">
        <v>0</v>
      </c>
      <c r="WQ34" s="212">
        <v>0</v>
      </c>
      <c r="WR34" s="212">
        <v>0.2</v>
      </c>
      <c r="WS34" s="188">
        <f>SUBTOTAL(9,WK34:WR34)</f>
        <v>1</v>
      </c>
      <c r="WT34" s="133" t="s">
        <v>635</v>
      </c>
      <c r="WU34" s="133" t="s">
        <v>635</v>
      </c>
      <c r="WV34" s="133" t="s">
        <v>635</v>
      </c>
      <c r="WW34" s="133" t="s">
        <v>635</v>
      </c>
      <c r="WX34" s="133" t="s">
        <v>635</v>
      </c>
      <c r="WY34" s="133" t="s">
        <v>635</v>
      </c>
      <c r="WZ34" s="133" t="s">
        <v>635</v>
      </c>
      <c r="XA34" s="133" t="s">
        <v>635</v>
      </c>
      <c r="XB34" s="189" t="s">
        <v>635</v>
      </c>
      <c r="XC34" s="105" t="s">
        <v>665</v>
      </c>
      <c r="XD34" s="105" t="s">
        <v>749</v>
      </c>
      <c r="XE34" s="105" t="s">
        <v>750</v>
      </c>
      <c r="XF34" s="111" t="s">
        <v>635</v>
      </c>
      <c r="XG34" s="190" t="s">
        <v>635</v>
      </c>
      <c r="XH34" s="190" t="s">
        <v>635</v>
      </c>
      <c r="XI34" s="190" t="s">
        <v>635</v>
      </c>
      <c r="XJ34" s="190" t="s">
        <v>635</v>
      </c>
      <c r="XK34" s="190" t="s">
        <v>635</v>
      </c>
      <c r="XL34" s="190" t="s">
        <v>635</v>
      </c>
      <c r="XM34" s="191" t="s">
        <v>667</v>
      </c>
      <c r="XN34" s="191" t="s">
        <v>668</v>
      </c>
      <c r="XO34" s="191" t="s">
        <v>670</v>
      </c>
      <c r="XP34" s="191" t="s">
        <v>671</v>
      </c>
      <c r="XQ34" s="191" t="s">
        <v>672</v>
      </c>
      <c r="XR34" s="191" t="s">
        <v>673</v>
      </c>
      <c r="XS34" s="191" t="s">
        <v>712</v>
      </c>
      <c r="XT34" s="191" t="s">
        <v>635</v>
      </c>
      <c r="XU34" s="192" t="s">
        <v>669</v>
      </c>
      <c r="XV34" s="192" t="s">
        <v>635</v>
      </c>
      <c r="XW34" s="192" t="s">
        <v>635</v>
      </c>
      <c r="XX34" s="192" t="s">
        <v>635</v>
      </c>
      <c r="XY34" s="192" t="s">
        <v>635</v>
      </c>
      <c r="XZ34" s="192" t="s">
        <v>635</v>
      </c>
      <c r="YA34" s="144" t="s">
        <v>669</v>
      </c>
      <c r="YB34" s="144" t="s">
        <v>635</v>
      </c>
      <c r="YC34" s="144" t="s">
        <v>635</v>
      </c>
      <c r="YD34" s="144" t="s">
        <v>635</v>
      </c>
      <c r="YE34" s="144" t="s">
        <v>635</v>
      </c>
      <c r="YF34" s="144" t="s">
        <v>635</v>
      </c>
      <c r="YG34" s="144" t="s">
        <v>635</v>
      </c>
      <c r="YH34" s="111" t="s">
        <v>635</v>
      </c>
      <c r="YI34" s="111" t="s">
        <v>635</v>
      </c>
      <c r="YJ34" s="111" t="s">
        <v>635</v>
      </c>
      <c r="YK34" s="190" t="s">
        <v>635</v>
      </c>
      <c r="YL34" s="190" t="s">
        <v>635</v>
      </c>
      <c r="YM34" s="190" t="s">
        <v>635</v>
      </c>
      <c r="YN34" s="190" t="s">
        <v>635</v>
      </c>
      <c r="YO34" s="190" t="s">
        <v>635</v>
      </c>
      <c r="YP34" s="130" t="s">
        <v>635</v>
      </c>
      <c r="YQ34" s="130" t="s">
        <v>635</v>
      </c>
      <c r="YR34" s="130" t="s">
        <v>635</v>
      </c>
      <c r="YS34" s="130" t="s">
        <v>635</v>
      </c>
      <c r="YT34" s="130" t="s">
        <v>635</v>
      </c>
      <c r="YU34" s="130" t="s">
        <v>635</v>
      </c>
      <c r="YV34" s="112" t="s">
        <v>635</v>
      </c>
      <c r="YW34" s="112" t="s">
        <v>635</v>
      </c>
      <c r="YX34" s="112" t="s">
        <v>635</v>
      </c>
      <c r="YY34" s="112" t="s">
        <v>635</v>
      </c>
      <c r="YZ34" s="105" t="s">
        <v>674</v>
      </c>
      <c r="ZA34" s="105" t="s">
        <v>635</v>
      </c>
      <c r="ZB34" s="126" t="s">
        <v>635</v>
      </c>
      <c r="ZC34" s="126" t="s">
        <v>635</v>
      </c>
      <c r="ZD34" s="126" t="s">
        <v>635</v>
      </c>
      <c r="ZE34" s="126" t="s">
        <v>635</v>
      </c>
      <c r="ZF34" s="126" t="s">
        <v>635</v>
      </c>
      <c r="ZG34" s="125" t="s">
        <v>785</v>
      </c>
      <c r="ZH34" s="125" t="s">
        <v>635</v>
      </c>
      <c r="ZI34" s="125" t="s">
        <v>635</v>
      </c>
      <c r="ZJ34" s="125" t="s">
        <v>635</v>
      </c>
      <c r="ZK34" s="125" t="s">
        <v>635</v>
      </c>
      <c r="ZL34" s="125" t="s">
        <v>635</v>
      </c>
      <c r="ZM34" s="125" t="s">
        <v>635</v>
      </c>
      <c r="ZN34" s="125" t="s">
        <v>635</v>
      </c>
      <c r="ZO34" s="147" t="s">
        <v>635</v>
      </c>
      <c r="ZP34" s="147" t="s">
        <v>635</v>
      </c>
      <c r="ZQ34" s="147" t="s">
        <v>635</v>
      </c>
      <c r="ZR34" s="147" t="s">
        <v>635</v>
      </c>
      <c r="ZS34" s="147" t="s">
        <v>635</v>
      </c>
      <c r="ZT34" s="184" t="s">
        <v>635</v>
      </c>
      <c r="ZU34" s="184">
        <v>3</v>
      </c>
      <c r="ZV34" s="184" t="s">
        <v>635</v>
      </c>
      <c r="ZW34" s="184" t="s">
        <v>635</v>
      </c>
      <c r="ZX34" s="131">
        <v>1</v>
      </c>
      <c r="ZY34" s="131" t="s">
        <v>635</v>
      </c>
      <c r="ZZ34" s="131" t="s">
        <v>635</v>
      </c>
      <c r="AAA34" s="131" t="s">
        <v>635</v>
      </c>
      <c r="AAB34" s="132" t="s">
        <v>635</v>
      </c>
      <c r="AAC34" s="132" t="s">
        <v>635</v>
      </c>
      <c r="AAD34" s="132">
        <v>2</v>
      </c>
      <c r="AAE34" s="193">
        <v>2</v>
      </c>
      <c r="AAF34" s="102">
        <v>5</v>
      </c>
      <c r="AAG34" s="102" t="s">
        <v>635</v>
      </c>
      <c r="AAH34" s="102" t="s">
        <v>635</v>
      </c>
      <c r="AAI34" s="102" t="s">
        <v>635</v>
      </c>
      <c r="AAJ34" s="125">
        <v>1</v>
      </c>
      <c r="AAK34" s="125" t="s">
        <v>635</v>
      </c>
      <c r="AAL34" s="125" t="s">
        <v>635</v>
      </c>
      <c r="AAM34" s="125" t="s">
        <v>635</v>
      </c>
      <c r="AAN34" s="131">
        <v>5</v>
      </c>
      <c r="AAO34" s="131" t="s">
        <v>635</v>
      </c>
      <c r="AAP34" s="131" t="s">
        <v>635</v>
      </c>
      <c r="AAQ34" s="131" t="s">
        <v>635</v>
      </c>
      <c r="AAR34" s="149">
        <v>1</v>
      </c>
      <c r="AAS34" s="149" t="s">
        <v>635</v>
      </c>
      <c r="AAT34" s="149" t="s">
        <v>635</v>
      </c>
      <c r="AAU34" s="149" t="s">
        <v>635</v>
      </c>
      <c r="AAV34" s="184">
        <v>2</v>
      </c>
      <c r="AAW34" s="184" t="s">
        <v>635</v>
      </c>
      <c r="AAX34" s="184" t="s">
        <v>635</v>
      </c>
      <c r="AAY34" s="184" t="s">
        <v>635</v>
      </c>
      <c r="AAZ34" s="103" t="s">
        <v>632</v>
      </c>
      <c r="ABA34" s="100" t="s">
        <v>679</v>
      </c>
      <c r="ABB34" s="100" t="s">
        <v>635</v>
      </c>
      <c r="ABC34" s="100" t="s">
        <v>635</v>
      </c>
      <c r="ABD34" s="100" t="s">
        <v>635</v>
      </c>
      <c r="ABE34" s="100" t="s">
        <v>635</v>
      </c>
      <c r="ABF34" s="103" t="s">
        <v>635</v>
      </c>
      <c r="ABG34" s="194" t="s">
        <v>873</v>
      </c>
      <c r="ABH34" s="195" t="s">
        <v>754</v>
      </c>
      <c r="ABI34" s="177" t="s">
        <v>635</v>
      </c>
      <c r="ABJ34" s="177" t="s">
        <v>635</v>
      </c>
      <c r="ABK34" s="177" t="s">
        <v>635</v>
      </c>
      <c r="ABL34" s="177" t="s">
        <v>635</v>
      </c>
      <c r="ABM34" s="177" t="s">
        <v>635</v>
      </c>
      <c r="ABN34" s="177" t="s">
        <v>635</v>
      </c>
      <c r="ABO34" s="195" t="s">
        <v>635</v>
      </c>
      <c r="ABP34" s="112" t="s">
        <v>1079</v>
      </c>
      <c r="ABQ34" s="112" t="s">
        <v>635</v>
      </c>
      <c r="ABR34" s="112" t="s">
        <v>635</v>
      </c>
      <c r="ABS34" s="103" t="s">
        <v>632</v>
      </c>
      <c r="ABT34" s="103" t="s">
        <v>632</v>
      </c>
      <c r="ABU34" s="196" t="s">
        <v>683</v>
      </c>
      <c r="ABV34" s="196" t="s">
        <v>756</v>
      </c>
      <c r="ABW34" s="196" t="s">
        <v>635</v>
      </c>
      <c r="ABX34" s="196" t="s">
        <v>635</v>
      </c>
      <c r="ABY34" s="196" t="s">
        <v>635</v>
      </c>
      <c r="ABZ34" s="196" t="s">
        <v>635</v>
      </c>
      <c r="ACA34" s="196" t="s">
        <v>635</v>
      </c>
      <c r="ACB34" s="97" t="s">
        <v>626</v>
      </c>
      <c r="ACC34" s="97" t="s">
        <v>632</v>
      </c>
      <c r="ACD34" s="112" t="s">
        <v>685</v>
      </c>
      <c r="ACE34" s="112" t="s">
        <v>1080</v>
      </c>
      <c r="ACF34" s="112" t="s">
        <v>635</v>
      </c>
      <c r="ACG34" s="112" t="s">
        <v>635</v>
      </c>
      <c r="ACH34" s="97" t="s">
        <v>1081</v>
      </c>
      <c r="ACI34" s="97" t="s">
        <v>1082</v>
      </c>
      <c r="ACJ34" s="97"/>
    </row>
    <row r="35" spans="1:764" ht="15" customHeight="1">
      <c r="A35">
        <v>22</v>
      </c>
      <c r="B35" s="103" t="s">
        <v>1083</v>
      </c>
      <c r="C35" s="103" t="s">
        <v>1084</v>
      </c>
      <c r="D35" s="103" t="s">
        <v>1085</v>
      </c>
      <c r="E35" s="103" t="s">
        <v>1086</v>
      </c>
      <c r="F35" s="244" t="s">
        <v>1087</v>
      </c>
      <c r="G35" s="244" t="s">
        <v>1088</v>
      </c>
      <c r="H35" s="244">
        <v>37.506148000000003</v>
      </c>
      <c r="I35" s="244">
        <v>-0.47850199999999998</v>
      </c>
      <c r="J35" s="244" t="s">
        <v>1089</v>
      </c>
      <c r="K35" s="244" t="s">
        <v>1090</v>
      </c>
      <c r="L35" s="244" t="s">
        <v>1091</v>
      </c>
      <c r="M35" s="102" t="s">
        <v>1092</v>
      </c>
      <c r="N35" s="102">
        <v>720805313</v>
      </c>
      <c r="O35" s="102">
        <v>0</v>
      </c>
      <c r="P35" s="102">
        <v>-0.478547</v>
      </c>
      <c r="Q35" s="102">
        <v>37.506991999999997</v>
      </c>
      <c r="R35" s="102">
        <v>1543.7</v>
      </c>
      <c r="S35" s="102">
        <v>5.6</v>
      </c>
      <c r="T35" s="103" t="s">
        <v>626</v>
      </c>
      <c r="U35" s="103" t="s">
        <v>627</v>
      </c>
      <c r="V35" s="103" t="s">
        <v>800</v>
      </c>
      <c r="W35" s="103" t="s">
        <v>629</v>
      </c>
      <c r="X35" s="103" t="s">
        <v>700</v>
      </c>
      <c r="Y35" s="103" t="s">
        <v>631</v>
      </c>
      <c r="Z35" s="103" t="s">
        <v>632</v>
      </c>
      <c r="AA35" s="197" t="s">
        <v>633</v>
      </c>
      <c r="AB35" s="197" t="s">
        <v>1093</v>
      </c>
      <c r="AC35" s="197" t="s">
        <v>1014</v>
      </c>
      <c r="AD35" s="197" t="s">
        <v>634</v>
      </c>
      <c r="AE35" s="197" t="s">
        <v>1094</v>
      </c>
      <c r="AF35" s="103">
        <v>5</v>
      </c>
      <c r="AG35" s="103">
        <v>5</v>
      </c>
      <c r="AH35" s="103" t="s">
        <v>636</v>
      </c>
      <c r="AI35" s="103" t="s">
        <v>637</v>
      </c>
      <c r="AJ35" s="103" t="s">
        <v>638</v>
      </c>
      <c r="AK35" s="103" t="s">
        <v>639</v>
      </c>
      <c r="AL35" s="106" t="s">
        <v>640</v>
      </c>
      <c r="AM35" s="106" t="s">
        <v>641</v>
      </c>
      <c r="AN35" s="106" t="s">
        <v>635</v>
      </c>
      <c r="AO35" s="106" t="s">
        <v>635</v>
      </c>
      <c r="AP35" s="103" t="s">
        <v>642</v>
      </c>
      <c r="AQ35" s="103" t="s">
        <v>642</v>
      </c>
      <c r="AR35" s="103" t="s">
        <v>635</v>
      </c>
      <c r="AS35" s="103" t="s">
        <v>635</v>
      </c>
      <c r="AT35" s="103" t="s">
        <v>635</v>
      </c>
      <c r="AU35" s="103" t="s">
        <v>635</v>
      </c>
      <c r="AV35" s="106" t="s">
        <v>632</v>
      </c>
      <c r="AW35" s="106" t="s">
        <v>641</v>
      </c>
      <c r="AX35" s="103" t="s">
        <v>640</v>
      </c>
      <c r="AY35" s="106" t="s">
        <v>641</v>
      </c>
      <c r="AZ35" s="103" t="s">
        <v>635</v>
      </c>
      <c r="BA35" s="106" t="s">
        <v>641</v>
      </c>
      <c r="BB35" s="103" t="s">
        <v>640</v>
      </c>
      <c r="BC35" s="106" t="s">
        <v>641</v>
      </c>
      <c r="BD35" s="103" t="s">
        <v>640</v>
      </c>
      <c r="BE35" s="106" t="s">
        <v>626</v>
      </c>
      <c r="BF35" s="103" t="s">
        <v>635</v>
      </c>
      <c r="BG35" s="103" t="s">
        <v>635</v>
      </c>
      <c r="BH35" s="103" t="s">
        <v>635</v>
      </c>
      <c r="BI35" s="103" t="s">
        <v>641</v>
      </c>
      <c r="BJ35" s="126" t="s">
        <v>643</v>
      </c>
      <c r="BK35" s="126" t="s">
        <v>733</v>
      </c>
      <c r="BL35" s="126" t="s">
        <v>826</v>
      </c>
      <c r="BM35" s="126" t="s">
        <v>635</v>
      </c>
      <c r="BN35" s="126" t="s">
        <v>635</v>
      </c>
      <c r="BO35" s="103" t="s">
        <v>632</v>
      </c>
      <c r="BP35" s="103" t="s">
        <v>640</v>
      </c>
      <c r="BQ35" s="103" t="s">
        <v>635</v>
      </c>
      <c r="BR35" s="110" t="s">
        <v>645</v>
      </c>
      <c r="BS35" s="110" t="s">
        <v>635</v>
      </c>
      <c r="BT35" s="110" t="s">
        <v>635</v>
      </c>
      <c r="BU35" s="110" t="s">
        <v>635</v>
      </c>
      <c r="BV35" s="110" t="s">
        <v>635</v>
      </c>
      <c r="BW35" s="103" t="s">
        <v>877</v>
      </c>
      <c r="BX35" s="97" t="s">
        <v>641</v>
      </c>
      <c r="BY35" s="103" t="s">
        <v>1095</v>
      </c>
      <c r="BZ35" s="103" t="s">
        <v>648</v>
      </c>
      <c r="CA35" s="106" t="s">
        <v>737</v>
      </c>
      <c r="CB35" s="106" t="s">
        <v>635</v>
      </c>
      <c r="CC35" s="106" t="s">
        <v>635</v>
      </c>
      <c r="CD35" s="106" t="s">
        <v>635</v>
      </c>
      <c r="CE35" s="106" t="s">
        <v>635</v>
      </c>
      <c r="CF35" s="103">
        <v>3</v>
      </c>
      <c r="CG35" s="103">
        <v>5</v>
      </c>
      <c r="CH35" s="132" t="s">
        <v>641</v>
      </c>
      <c r="CI35" s="132" t="s">
        <v>635</v>
      </c>
      <c r="CJ35" s="132" t="s">
        <v>635</v>
      </c>
      <c r="CK35" s="132" t="s">
        <v>635</v>
      </c>
      <c r="CL35" s="103">
        <v>0</v>
      </c>
      <c r="CM35" s="245" t="s">
        <v>635</v>
      </c>
      <c r="CN35" s="103" t="s">
        <v>635</v>
      </c>
      <c r="CO35" s="106" t="s">
        <v>635</v>
      </c>
      <c r="CP35" s="443">
        <v>0.2</v>
      </c>
      <c r="CQ35" s="106">
        <v>350</v>
      </c>
      <c r="CR35" s="103" t="s">
        <v>635</v>
      </c>
      <c r="CS35" s="106" t="s">
        <v>635</v>
      </c>
      <c r="CT35" s="103" t="s">
        <v>635</v>
      </c>
      <c r="CU35" s="106" t="s">
        <v>635</v>
      </c>
      <c r="CV35" s="103" t="s">
        <v>635</v>
      </c>
      <c r="CW35" s="103" t="s">
        <v>635</v>
      </c>
      <c r="CX35" s="106" t="s">
        <v>635</v>
      </c>
      <c r="CY35" s="106" t="s">
        <v>635</v>
      </c>
      <c r="CZ35" s="106" t="s">
        <v>635</v>
      </c>
      <c r="DA35" s="106" t="s">
        <v>635</v>
      </c>
      <c r="DB35" s="106" t="s">
        <v>635</v>
      </c>
      <c r="DC35" s="118" t="s">
        <v>635</v>
      </c>
      <c r="DD35" s="118" t="s">
        <v>635</v>
      </c>
      <c r="DE35" s="118" t="s">
        <v>635</v>
      </c>
      <c r="DF35" s="118" t="s">
        <v>635</v>
      </c>
      <c r="DG35" s="119" t="s">
        <v>635</v>
      </c>
      <c r="DH35" s="106" t="s">
        <v>651</v>
      </c>
      <c r="DI35" s="120">
        <v>1</v>
      </c>
      <c r="DJ35" s="122" t="s">
        <v>635</v>
      </c>
      <c r="DK35" s="122" t="s">
        <v>635</v>
      </c>
      <c r="DL35" s="123" t="s">
        <v>635</v>
      </c>
      <c r="DM35" s="123" t="s">
        <v>635</v>
      </c>
      <c r="DN35" s="124" t="s">
        <v>635</v>
      </c>
      <c r="DO35" s="124" t="s">
        <v>635</v>
      </c>
      <c r="DP35" s="124" t="s">
        <v>635</v>
      </c>
      <c r="DQ35" s="125" t="s">
        <v>635</v>
      </c>
      <c r="DR35" s="125" t="s">
        <v>635</v>
      </c>
      <c r="DS35" s="125" t="s">
        <v>635</v>
      </c>
      <c r="DT35" s="106" t="s">
        <v>635</v>
      </c>
      <c r="DU35" s="106" t="s">
        <v>635</v>
      </c>
      <c r="DV35" s="106" t="s">
        <v>635</v>
      </c>
      <c r="DW35" s="126" t="s">
        <v>635</v>
      </c>
      <c r="DX35" s="126" t="s">
        <v>635</v>
      </c>
      <c r="DY35" s="126" t="s">
        <v>635</v>
      </c>
      <c r="DZ35" s="103" t="s">
        <v>635</v>
      </c>
      <c r="EA35" s="103" t="s">
        <v>626</v>
      </c>
      <c r="EB35" s="103" t="s">
        <v>635</v>
      </c>
      <c r="EC35" s="103" t="s">
        <v>626</v>
      </c>
      <c r="ED35" s="103" t="s">
        <v>635</v>
      </c>
      <c r="EE35" s="103" t="s">
        <v>635</v>
      </c>
      <c r="EF35" s="131" t="s">
        <v>635</v>
      </c>
      <c r="EG35" s="131" t="s">
        <v>635</v>
      </c>
      <c r="EH35" s="103" t="s">
        <v>635</v>
      </c>
      <c r="EI35" s="103" t="s">
        <v>640</v>
      </c>
      <c r="EJ35" s="103" t="s">
        <v>641</v>
      </c>
      <c r="EK35" s="122" t="s">
        <v>635</v>
      </c>
      <c r="EL35" s="122" t="s">
        <v>635</v>
      </c>
      <c r="EM35" s="122" t="s">
        <v>635</v>
      </c>
      <c r="EN35" s="122" t="s">
        <v>635</v>
      </c>
      <c r="EO35" s="128" t="s">
        <v>635</v>
      </c>
      <c r="EP35" s="128" t="s">
        <v>635</v>
      </c>
      <c r="EQ35" s="128" t="s">
        <v>635</v>
      </c>
      <c r="ER35" s="128" t="s">
        <v>635</v>
      </c>
      <c r="ES35" s="129" t="s">
        <v>635</v>
      </c>
      <c r="ET35" s="129" t="s">
        <v>635</v>
      </c>
      <c r="EU35" s="129" t="s">
        <v>635</v>
      </c>
      <c r="EV35" s="129" t="s">
        <v>635</v>
      </c>
      <c r="EW35" s="103" t="s">
        <v>635</v>
      </c>
      <c r="EX35" s="103" t="s">
        <v>635</v>
      </c>
      <c r="EY35" s="103" t="s">
        <v>635</v>
      </c>
      <c r="EZ35" s="103" t="s">
        <v>635</v>
      </c>
      <c r="FA35" s="103" t="s">
        <v>635</v>
      </c>
      <c r="FB35" s="131" t="s">
        <v>656</v>
      </c>
      <c r="FC35" s="130" t="s">
        <v>854</v>
      </c>
      <c r="FD35" s="131" t="s">
        <v>743</v>
      </c>
      <c r="FE35" s="131" t="s">
        <v>635</v>
      </c>
      <c r="FF35" s="131" t="s">
        <v>635</v>
      </c>
      <c r="FG35" s="131" t="s">
        <v>635</v>
      </c>
      <c r="FH35" s="131" t="s">
        <v>635</v>
      </c>
      <c r="FI35" s="132">
        <v>3</v>
      </c>
      <c r="FJ35" s="133">
        <v>3</v>
      </c>
      <c r="FK35" s="103" t="s">
        <v>635</v>
      </c>
      <c r="FL35" s="134" t="s">
        <v>635</v>
      </c>
      <c r="FM35" s="135">
        <v>30</v>
      </c>
      <c r="FN35" s="135" t="s">
        <v>635</v>
      </c>
      <c r="FO35" s="135" t="s">
        <v>635</v>
      </c>
      <c r="FP35" s="103" t="s">
        <v>635</v>
      </c>
      <c r="FQ35" s="132">
        <v>20</v>
      </c>
      <c r="FR35" s="133">
        <v>20</v>
      </c>
      <c r="FS35" s="103" t="s">
        <v>635</v>
      </c>
      <c r="FT35" s="134" t="s">
        <v>635</v>
      </c>
      <c r="FU35" s="135">
        <v>2</v>
      </c>
      <c r="FV35" s="135" t="s">
        <v>635</v>
      </c>
      <c r="FW35" s="131" t="s">
        <v>635</v>
      </c>
      <c r="FX35" s="103" t="s">
        <v>635</v>
      </c>
      <c r="FY35" s="102" t="s">
        <v>658</v>
      </c>
      <c r="FZ35" s="102" t="s">
        <v>635</v>
      </c>
      <c r="GA35" s="102">
        <v>0</v>
      </c>
      <c r="GB35" s="102">
        <v>24</v>
      </c>
      <c r="GC35" s="137" t="s">
        <v>658</v>
      </c>
      <c r="GD35" s="137" t="s">
        <v>635</v>
      </c>
      <c r="GE35" s="137">
        <v>0</v>
      </c>
      <c r="GF35" s="137">
        <v>24</v>
      </c>
      <c r="GG35" s="125" t="s">
        <v>658</v>
      </c>
      <c r="GH35" s="125" t="s">
        <v>635</v>
      </c>
      <c r="GI35" s="125">
        <v>0</v>
      </c>
      <c r="GJ35" s="125">
        <v>24</v>
      </c>
      <c r="GK35" s="122" t="s">
        <v>658</v>
      </c>
      <c r="GL35" s="122" t="s">
        <v>635</v>
      </c>
      <c r="GM35" s="122">
        <v>0</v>
      </c>
      <c r="GN35" s="122">
        <v>24</v>
      </c>
      <c r="GO35" s="135" t="s">
        <v>635</v>
      </c>
      <c r="GP35" s="135" t="s">
        <v>635</v>
      </c>
      <c r="GQ35" s="135" t="s">
        <v>635</v>
      </c>
      <c r="GR35" s="134" t="s">
        <v>635</v>
      </c>
      <c r="GS35" s="134" t="s">
        <v>635</v>
      </c>
      <c r="GT35" s="134" t="s">
        <v>635</v>
      </c>
      <c r="GU35" s="126" t="s">
        <v>635</v>
      </c>
      <c r="GV35" s="126" t="s">
        <v>635</v>
      </c>
      <c r="GW35" s="126" t="s">
        <v>635</v>
      </c>
      <c r="GX35" s="145" t="s">
        <v>635</v>
      </c>
      <c r="GY35" s="145" t="s">
        <v>635</v>
      </c>
      <c r="GZ35" s="145" t="s">
        <v>635</v>
      </c>
      <c r="HA35" s="123" t="s">
        <v>657</v>
      </c>
      <c r="HB35" s="123" t="s">
        <v>658</v>
      </c>
      <c r="HC35" s="123">
        <v>12</v>
      </c>
      <c r="HD35" s="123">
        <v>12</v>
      </c>
      <c r="HE35" s="131" t="s">
        <v>658</v>
      </c>
      <c r="HF35" s="131" t="s">
        <v>635</v>
      </c>
      <c r="HG35" s="131">
        <v>0</v>
      </c>
      <c r="HH35" s="131">
        <v>24</v>
      </c>
      <c r="HI35" s="141" t="s">
        <v>635</v>
      </c>
      <c r="HJ35" s="141" t="s">
        <v>635</v>
      </c>
      <c r="HK35" s="141" t="s">
        <v>635</v>
      </c>
      <c r="HL35" s="141" t="s">
        <v>635</v>
      </c>
      <c r="HM35" s="131" t="s">
        <v>635</v>
      </c>
      <c r="HN35" s="131" t="s">
        <v>635</v>
      </c>
      <c r="HO35" s="131" t="s">
        <v>635</v>
      </c>
      <c r="HP35" s="131" t="s">
        <v>635</v>
      </c>
      <c r="HQ35" s="106" t="s">
        <v>635</v>
      </c>
      <c r="HR35" s="106" t="s">
        <v>635</v>
      </c>
      <c r="HS35" s="106" t="s">
        <v>635</v>
      </c>
      <c r="HT35" s="106" t="s">
        <v>635</v>
      </c>
      <c r="HU35" s="132" t="s">
        <v>635</v>
      </c>
      <c r="HV35" s="132" t="s">
        <v>635</v>
      </c>
      <c r="HW35" s="132" t="s">
        <v>635</v>
      </c>
      <c r="HX35" s="132" t="s">
        <v>635</v>
      </c>
      <c r="HY35" s="118" t="s">
        <v>635</v>
      </c>
      <c r="HZ35" s="118" t="s">
        <v>635</v>
      </c>
      <c r="IA35" s="118" t="s">
        <v>635</v>
      </c>
      <c r="IB35" s="118" t="s">
        <v>635</v>
      </c>
      <c r="IC35" s="125" t="s">
        <v>635</v>
      </c>
      <c r="ID35" s="125" t="s">
        <v>635</v>
      </c>
      <c r="IE35" s="125" t="s">
        <v>635</v>
      </c>
      <c r="IF35" s="125" t="s">
        <v>635</v>
      </c>
      <c r="IG35" s="106" t="s">
        <v>1096</v>
      </c>
      <c r="IH35" s="106" t="s">
        <v>855</v>
      </c>
      <c r="II35" s="106" t="s">
        <v>830</v>
      </c>
      <c r="IJ35" s="106" t="s">
        <v>831</v>
      </c>
      <c r="IK35" s="106" t="s">
        <v>635</v>
      </c>
      <c r="IL35" s="106" t="s">
        <v>635</v>
      </c>
      <c r="IM35" s="106" t="s">
        <v>635</v>
      </c>
      <c r="IN35" s="106" t="s">
        <v>635</v>
      </c>
      <c r="IO35" s="106" t="s">
        <v>635</v>
      </c>
      <c r="IP35" s="103">
        <v>4</v>
      </c>
      <c r="IQ35" s="102" t="s">
        <v>635</v>
      </c>
      <c r="IR35" s="102" t="s">
        <v>635</v>
      </c>
      <c r="IS35" s="142" t="s">
        <v>635</v>
      </c>
      <c r="IT35" s="142" t="s">
        <v>635</v>
      </c>
      <c r="IU35" s="128" t="s">
        <v>635</v>
      </c>
      <c r="IV35" s="128" t="s">
        <v>635</v>
      </c>
      <c r="IW35" s="143" t="s">
        <v>635</v>
      </c>
      <c r="IX35" s="143" t="s">
        <v>635</v>
      </c>
      <c r="IY35" s="124" t="s">
        <v>635</v>
      </c>
      <c r="IZ35" s="229" t="s">
        <v>635</v>
      </c>
      <c r="JA35" s="229" t="s">
        <v>635</v>
      </c>
      <c r="JB35" s="123" t="s">
        <v>635</v>
      </c>
      <c r="JC35" s="155" t="s">
        <v>635</v>
      </c>
      <c r="JD35" s="155" t="s">
        <v>635</v>
      </c>
      <c r="JE35" s="144" t="s">
        <v>635</v>
      </c>
      <c r="JF35" s="144" t="s">
        <v>635</v>
      </c>
      <c r="JG35" s="144" t="s">
        <v>635</v>
      </c>
      <c r="JH35" s="141" t="s">
        <v>635</v>
      </c>
      <c r="JI35" s="141" t="s">
        <v>635</v>
      </c>
      <c r="JJ35" s="141" t="s">
        <v>635</v>
      </c>
      <c r="JK35" s="144" t="s">
        <v>635</v>
      </c>
      <c r="JL35" s="144" t="s">
        <v>635</v>
      </c>
      <c r="JM35" s="144" t="s">
        <v>635</v>
      </c>
      <c r="JN35" s="135" t="s">
        <v>635</v>
      </c>
      <c r="JO35" s="135" t="s">
        <v>635</v>
      </c>
      <c r="JP35" s="135" t="s">
        <v>635</v>
      </c>
      <c r="JQ35" s="144" t="s">
        <v>663</v>
      </c>
      <c r="JR35" s="144" t="s">
        <v>635</v>
      </c>
      <c r="JS35" s="208">
        <v>1</v>
      </c>
      <c r="JT35" s="208">
        <v>0</v>
      </c>
      <c r="JU35" s="145" t="s">
        <v>635</v>
      </c>
      <c r="JV35" s="145" t="s">
        <v>635</v>
      </c>
      <c r="JW35" s="145" t="s">
        <v>635</v>
      </c>
      <c r="JX35" s="145" t="s">
        <v>635</v>
      </c>
      <c r="JY35" s="141" t="s">
        <v>635</v>
      </c>
      <c r="JZ35" s="141" t="s">
        <v>635</v>
      </c>
      <c r="KA35" s="141" t="s">
        <v>635</v>
      </c>
      <c r="KB35" s="141" t="s">
        <v>635</v>
      </c>
      <c r="KC35" s="128" t="s">
        <v>635</v>
      </c>
      <c r="KD35" s="128" t="s">
        <v>635</v>
      </c>
      <c r="KE35" s="128" t="s">
        <v>635</v>
      </c>
      <c r="KF35" s="128" t="s">
        <v>635</v>
      </c>
      <c r="KG35" s="146" t="s">
        <v>635</v>
      </c>
      <c r="KH35" s="146" t="s">
        <v>635</v>
      </c>
      <c r="KI35" s="146" t="s">
        <v>635</v>
      </c>
      <c r="KJ35" s="146" t="s">
        <v>635</v>
      </c>
      <c r="KK35" s="147" t="s">
        <v>635</v>
      </c>
      <c r="KL35" s="147" t="s">
        <v>635</v>
      </c>
      <c r="KM35" s="147" t="s">
        <v>635</v>
      </c>
      <c r="KN35" s="147" t="s">
        <v>635</v>
      </c>
      <c r="KO35" s="148" t="s">
        <v>635</v>
      </c>
      <c r="KP35" s="148" t="s">
        <v>635</v>
      </c>
      <c r="KQ35" s="148" t="s">
        <v>635</v>
      </c>
      <c r="KR35" s="148" t="s">
        <v>635</v>
      </c>
      <c r="KS35" s="149" t="s">
        <v>635</v>
      </c>
      <c r="KT35" s="149" t="s">
        <v>635</v>
      </c>
      <c r="KU35" s="149" t="s">
        <v>635</v>
      </c>
      <c r="KV35" s="149" t="s">
        <v>635</v>
      </c>
      <c r="KW35" s="106" t="s">
        <v>710</v>
      </c>
      <c r="KX35" s="106" t="s">
        <v>635</v>
      </c>
      <c r="KY35" s="106" t="s">
        <v>635</v>
      </c>
      <c r="KZ35" s="150">
        <v>0</v>
      </c>
      <c r="LA35" s="150">
        <v>0</v>
      </c>
      <c r="LB35" s="150">
        <v>1</v>
      </c>
      <c r="LC35" s="150">
        <v>0</v>
      </c>
      <c r="LD35" s="150">
        <v>0</v>
      </c>
      <c r="LE35" s="150">
        <v>0</v>
      </c>
      <c r="LF35" s="150">
        <v>0</v>
      </c>
      <c r="LG35" s="150">
        <v>0</v>
      </c>
      <c r="LH35" s="151">
        <f t="shared" si="15"/>
        <v>1</v>
      </c>
      <c r="LI35" s="152">
        <v>0</v>
      </c>
      <c r="LJ35" s="152">
        <v>0</v>
      </c>
      <c r="LK35" s="152">
        <v>1</v>
      </c>
      <c r="LL35" s="152">
        <v>0</v>
      </c>
      <c r="LM35" s="152">
        <v>0</v>
      </c>
      <c r="LN35" s="152">
        <v>0</v>
      </c>
      <c r="LO35" s="152">
        <v>0</v>
      </c>
      <c r="LP35" s="152">
        <v>0</v>
      </c>
      <c r="LQ35" s="164">
        <f t="shared" si="16"/>
        <v>1</v>
      </c>
      <c r="LR35" s="142">
        <v>0</v>
      </c>
      <c r="LS35" s="142">
        <v>0</v>
      </c>
      <c r="LT35" s="142">
        <v>0</v>
      </c>
      <c r="LU35" s="142">
        <v>0</v>
      </c>
      <c r="LV35" s="142">
        <v>0</v>
      </c>
      <c r="LW35" s="142">
        <v>0</v>
      </c>
      <c r="LX35" s="142">
        <v>0</v>
      </c>
      <c r="LY35" s="142">
        <v>0</v>
      </c>
      <c r="LZ35" s="142">
        <v>0</v>
      </c>
      <c r="MA35" s="45">
        <v>0</v>
      </c>
      <c r="MB35" s="45">
        <v>0</v>
      </c>
      <c r="MC35" s="45">
        <v>0</v>
      </c>
      <c r="MD35" s="45">
        <v>0</v>
      </c>
      <c r="ME35" s="45">
        <v>0</v>
      </c>
      <c r="MF35" s="45">
        <v>0</v>
      </c>
      <c r="MG35" s="45">
        <v>0</v>
      </c>
      <c r="MH35" s="45">
        <v>0</v>
      </c>
      <c r="MI35" s="45">
        <v>0</v>
      </c>
      <c r="MJ35" s="155" t="s">
        <v>635</v>
      </c>
      <c r="MK35" s="155" t="s">
        <v>635</v>
      </c>
      <c r="ML35" s="155" t="s">
        <v>635</v>
      </c>
      <c r="MM35" s="155" t="s">
        <v>635</v>
      </c>
      <c r="MN35" s="155" t="s">
        <v>635</v>
      </c>
      <c r="MO35" s="155" t="s">
        <v>635</v>
      </c>
      <c r="MP35" s="155" t="s">
        <v>635</v>
      </c>
      <c r="MQ35" s="155" t="s">
        <v>635</v>
      </c>
      <c r="MR35" s="156" t="s">
        <v>635</v>
      </c>
      <c r="MS35" s="157" t="s">
        <v>635</v>
      </c>
      <c r="MT35" s="157" t="s">
        <v>635</v>
      </c>
      <c r="MU35" s="157" t="s">
        <v>635</v>
      </c>
      <c r="MV35" s="157" t="s">
        <v>635</v>
      </c>
      <c r="MW35" s="157" t="s">
        <v>635</v>
      </c>
      <c r="MX35" s="157" t="s">
        <v>635</v>
      </c>
      <c r="MY35" s="157" t="s">
        <v>635</v>
      </c>
      <c r="MZ35" s="157" t="s">
        <v>635</v>
      </c>
      <c r="NA35" s="157" t="s">
        <v>635</v>
      </c>
      <c r="NB35" s="158">
        <v>0</v>
      </c>
      <c r="NC35" s="158">
        <v>0</v>
      </c>
      <c r="ND35" s="158">
        <v>1</v>
      </c>
      <c r="NE35" s="158">
        <v>0</v>
      </c>
      <c r="NF35" s="158">
        <v>0</v>
      </c>
      <c r="NG35" s="158">
        <v>0</v>
      </c>
      <c r="NH35" s="158">
        <v>0</v>
      </c>
      <c r="NI35" s="158">
        <v>0</v>
      </c>
      <c r="NJ35" s="159">
        <f>SUBTOTAL(9,NB35:NI35)</f>
        <v>1</v>
      </c>
      <c r="NK35" s="160" t="s">
        <v>635</v>
      </c>
      <c r="NL35" s="160" t="s">
        <v>635</v>
      </c>
      <c r="NM35" s="160" t="s">
        <v>635</v>
      </c>
      <c r="NN35" s="160" t="s">
        <v>635</v>
      </c>
      <c r="NO35" s="160" t="s">
        <v>635</v>
      </c>
      <c r="NP35" s="160" t="s">
        <v>635</v>
      </c>
      <c r="NQ35" s="160" t="s">
        <v>635</v>
      </c>
      <c r="NR35" s="160" t="s">
        <v>635</v>
      </c>
      <c r="NS35" s="161" t="s">
        <v>635</v>
      </c>
      <c r="NT35" s="162" t="s">
        <v>635</v>
      </c>
      <c r="NU35" s="162" t="s">
        <v>635</v>
      </c>
      <c r="NV35" s="162" t="s">
        <v>635</v>
      </c>
      <c r="NW35" s="162" t="s">
        <v>635</v>
      </c>
      <c r="NX35" s="162" t="s">
        <v>635</v>
      </c>
      <c r="NY35" s="162" t="s">
        <v>635</v>
      </c>
      <c r="NZ35" s="162" t="s">
        <v>635</v>
      </c>
      <c r="OA35" s="162" t="s">
        <v>635</v>
      </c>
      <c r="OB35" s="163" t="s">
        <v>635</v>
      </c>
      <c r="OC35" s="142" t="s">
        <v>635</v>
      </c>
      <c r="OD35" s="142" t="s">
        <v>635</v>
      </c>
      <c r="OE35" s="142" t="s">
        <v>635</v>
      </c>
      <c r="OF35" s="142" t="s">
        <v>635</v>
      </c>
      <c r="OG35" s="142" t="s">
        <v>635</v>
      </c>
      <c r="OH35" s="142" t="s">
        <v>635</v>
      </c>
      <c r="OI35" s="142" t="s">
        <v>635</v>
      </c>
      <c r="OJ35" s="142" t="s">
        <v>635</v>
      </c>
      <c r="OK35" s="142" t="s">
        <v>635</v>
      </c>
      <c r="OL35" s="45">
        <v>0</v>
      </c>
      <c r="OM35" s="45">
        <v>0</v>
      </c>
      <c r="ON35" s="45">
        <v>0</v>
      </c>
      <c r="OO35" s="45">
        <v>0</v>
      </c>
      <c r="OP35" s="45">
        <v>0</v>
      </c>
      <c r="OQ35" s="45">
        <v>0</v>
      </c>
      <c r="OR35" s="45">
        <v>0</v>
      </c>
      <c r="OS35" s="45">
        <v>0</v>
      </c>
      <c r="OT35" s="44">
        <v>0</v>
      </c>
      <c r="OU35" s="158">
        <v>0</v>
      </c>
      <c r="OV35" s="158">
        <v>0</v>
      </c>
      <c r="OW35" s="158">
        <v>0</v>
      </c>
      <c r="OX35" s="158">
        <v>0</v>
      </c>
      <c r="OY35" s="158">
        <v>0</v>
      </c>
      <c r="OZ35" s="158">
        <v>0</v>
      </c>
      <c r="PA35" s="158">
        <v>0</v>
      </c>
      <c r="PB35" s="158">
        <v>0</v>
      </c>
      <c r="PC35" s="159">
        <v>0</v>
      </c>
      <c r="PD35" s="152" t="s">
        <v>635</v>
      </c>
      <c r="PE35" s="152" t="s">
        <v>635</v>
      </c>
      <c r="PF35" s="152" t="s">
        <v>635</v>
      </c>
      <c r="PG35" s="152" t="s">
        <v>635</v>
      </c>
      <c r="PH35" s="152" t="s">
        <v>635</v>
      </c>
      <c r="PI35" s="152" t="s">
        <v>635</v>
      </c>
      <c r="PJ35" s="152" t="s">
        <v>635</v>
      </c>
      <c r="PK35" s="152" t="s">
        <v>635</v>
      </c>
      <c r="PL35" s="164" t="s">
        <v>635</v>
      </c>
      <c r="PM35" s="158" t="s">
        <v>635</v>
      </c>
      <c r="PN35" s="158" t="s">
        <v>635</v>
      </c>
      <c r="PO35" s="158" t="s">
        <v>635</v>
      </c>
      <c r="PP35" s="158" t="s">
        <v>635</v>
      </c>
      <c r="PQ35" s="158" t="s">
        <v>635</v>
      </c>
      <c r="PR35" s="158" t="s">
        <v>635</v>
      </c>
      <c r="PS35" s="158" t="s">
        <v>635</v>
      </c>
      <c r="PT35" s="158" t="s">
        <v>635</v>
      </c>
      <c r="PU35" s="159" t="s">
        <v>635</v>
      </c>
      <c r="PV35" s="157">
        <v>0</v>
      </c>
      <c r="PW35" s="157">
        <v>0</v>
      </c>
      <c r="PX35" s="157">
        <v>0</v>
      </c>
      <c r="PY35" s="157">
        <v>0</v>
      </c>
      <c r="PZ35" s="157">
        <v>0</v>
      </c>
      <c r="QA35" s="157">
        <v>0</v>
      </c>
      <c r="QB35" s="157">
        <v>0</v>
      </c>
      <c r="QC35" s="157">
        <v>0</v>
      </c>
      <c r="QD35" s="165">
        <v>0</v>
      </c>
      <c r="QE35" s="166" t="s">
        <v>635</v>
      </c>
      <c r="QF35" s="166" t="s">
        <v>635</v>
      </c>
      <c r="QG35" s="166" t="s">
        <v>635</v>
      </c>
      <c r="QH35" s="166" t="s">
        <v>635</v>
      </c>
      <c r="QI35" s="166" t="s">
        <v>635</v>
      </c>
      <c r="QJ35" s="166" t="s">
        <v>635</v>
      </c>
      <c r="QK35" s="166" t="s">
        <v>635</v>
      </c>
      <c r="QL35" s="166" t="s">
        <v>635</v>
      </c>
      <c r="QM35" s="167" t="s">
        <v>635</v>
      </c>
      <c r="QN35" s="120" t="s">
        <v>635</v>
      </c>
      <c r="QO35" s="120" t="s">
        <v>635</v>
      </c>
      <c r="QP35" s="120" t="s">
        <v>635</v>
      </c>
      <c r="QQ35" s="120" t="s">
        <v>635</v>
      </c>
      <c r="QR35" s="120" t="s">
        <v>635</v>
      </c>
      <c r="QS35" s="120" t="s">
        <v>635</v>
      </c>
      <c r="QT35" s="120" t="s">
        <v>635</v>
      </c>
      <c r="QU35" s="120" t="s">
        <v>635</v>
      </c>
      <c r="QV35" s="168" t="s">
        <v>635</v>
      </c>
      <c r="QW35" s="169" t="s">
        <v>635</v>
      </c>
      <c r="QX35" s="169" t="s">
        <v>635</v>
      </c>
      <c r="QY35" s="169" t="s">
        <v>635</v>
      </c>
      <c r="QZ35" s="169" t="s">
        <v>635</v>
      </c>
      <c r="RA35" s="169" t="s">
        <v>635</v>
      </c>
      <c r="RB35" s="169" t="s">
        <v>635</v>
      </c>
      <c r="RC35" s="169" t="s">
        <v>635</v>
      </c>
      <c r="RD35" s="169" t="s">
        <v>635</v>
      </c>
      <c r="RE35" s="170" t="s">
        <v>635</v>
      </c>
      <c r="RF35" s="137" t="s">
        <v>656</v>
      </c>
      <c r="RG35" s="137" t="s">
        <v>854</v>
      </c>
      <c r="RH35" s="137" t="s">
        <v>743</v>
      </c>
      <c r="RI35" s="137" t="s">
        <v>635</v>
      </c>
      <c r="RJ35" s="137" t="s">
        <v>635</v>
      </c>
      <c r="RK35" s="137" t="s">
        <v>635</v>
      </c>
      <c r="RL35" s="106" t="s">
        <v>710</v>
      </c>
      <c r="RM35" s="106" t="s">
        <v>635</v>
      </c>
      <c r="RN35" s="106" t="s">
        <v>635</v>
      </c>
      <c r="RO35" s="171">
        <v>0</v>
      </c>
      <c r="RP35" s="171">
        <v>0</v>
      </c>
      <c r="RQ35" s="171">
        <v>1</v>
      </c>
      <c r="RR35" s="171">
        <v>0</v>
      </c>
      <c r="RS35" s="171">
        <v>0</v>
      </c>
      <c r="RT35" s="171">
        <v>0</v>
      </c>
      <c r="RU35" s="171">
        <v>0</v>
      </c>
      <c r="RV35" s="171">
        <v>0</v>
      </c>
      <c r="RW35" s="172">
        <f t="shared" si="13"/>
        <v>1</v>
      </c>
      <c r="RX35" s="158">
        <v>0</v>
      </c>
      <c r="RY35" s="158">
        <v>0</v>
      </c>
      <c r="RZ35" s="158">
        <v>1</v>
      </c>
      <c r="SA35" s="158">
        <v>0</v>
      </c>
      <c r="SB35" s="158">
        <v>0</v>
      </c>
      <c r="SC35" s="158">
        <v>0</v>
      </c>
      <c r="SD35" s="158">
        <v>0</v>
      </c>
      <c r="SE35" s="158">
        <v>0</v>
      </c>
      <c r="SF35" s="159">
        <f>SUM(RX35:SE35)</f>
        <v>1</v>
      </c>
      <c r="SG35" s="132" t="s">
        <v>635</v>
      </c>
      <c r="SH35" s="132" t="s">
        <v>635</v>
      </c>
      <c r="SI35" s="132" t="s">
        <v>635</v>
      </c>
      <c r="SJ35" s="132" t="s">
        <v>635</v>
      </c>
      <c r="SK35" s="132" t="s">
        <v>635</v>
      </c>
      <c r="SL35" s="132" t="s">
        <v>635</v>
      </c>
      <c r="SM35" s="132" t="s">
        <v>635</v>
      </c>
      <c r="SN35" s="132" t="s">
        <v>635</v>
      </c>
      <c r="SO35" s="173" t="s">
        <v>635</v>
      </c>
      <c r="SP35" s="102" t="s">
        <v>635</v>
      </c>
      <c r="SQ35" s="102" t="s">
        <v>635</v>
      </c>
      <c r="SR35" s="102" t="s">
        <v>635</v>
      </c>
      <c r="SS35" s="102" t="s">
        <v>635</v>
      </c>
      <c r="ST35" s="102" t="s">
        <v>635</v>
      </c>
      <c r="SU35" s="102" t="s">
        <v>635</v>
      </c>
      <c r="SV35" s="102" t="s">
        <v>635</v>
      </c>
      <c r="SW35" s="102" t="s">
        <v>635</v>
      </c>
      <c r="SX35" s="174" t="s">
        <v>635</v>
      </c>
      <c r="SY35" s="125" t="s">
        <v>635</v>
      </c>
      <c r="SZ35" s="125" t="s">
        <v>635</v>
      </c>
      <c r="TA35" s="125" t="s">
        <v>635</v>
      </c>
      <c r="TB35" s="125" t="s">
        <v>635</v>
      </c>
      <c r="TC35" s="125" t="s">
        <v>635</v>
      </c>
      <c r="TD35" s="125" t="s">
        <v>635</v>
      </c>
      <c r="TE35" s="125" t="s">
        <v>635</v>
      </c>
      <c r="TF35" s="125" t="s">
        <v>635</v>
      </c>
      <c r="TG35" s="175" t="s">
        <v>635</v>
      </c>
      <c r="TH35" s="149" t="s">
        <v>635</v>
      </c>
      <c r="TI35" s="149" t="s">
        <v>635</v>
      </c>
      <c r="TJ35" s="149" t="s">
        <v>635</v>
      </c>
      <c r="TK35" s="149" t="s">
        <v>635</v>
      </c>
      <c r="TL35" s="149" t="s">
        <v>635</v>
      </c>
      <c r="TM35" s="149" t="s">
        <v>635</v>
      </c>
      <c r="TN35" s="149" t="s">
        <v>635</v>
      </c>
      <c r="TO35" s="149" t="s">
        <v>635</v>
      </c>
      <c r="TP35" s="176" t="s">
        <v>635</v>
      </c>
      <c r="TQ35" s="210">
        <v>0</v>
      </c>
      <c r="TR35" s="210">
        <v>0</v>
      </c>
      <c r="TS35" s="210">
        <v>1</v>
      </c>
      <c r="TT35" s="210">
        <v>0</v>
      </c>
      <c r="TU35" s="210">
        <v>0</v>
      </c>
      <c r="TV35" s="210">
        <v>0</v>
      </c>
      <c r="TW35" s="210">
        <v>0</v>
      </c>
      <c r="TX35" s="210">
        <v>0</v>
      </c>
      <c r="TY35" s="211">
        <f>SUBTOTAL(9,TQ35:TX35)</f>
        <v>1</v>
      </c>
      <c r="TZ35" s="179" t="s">
        <v>635</v>
      </c>
      <c r="UA35" s="179" t="s">
        <v>635</v>
      </c>
      <c r="UB35" s="179" t="s">
        <v>635</v>
      </c>
      <c r="UC35" s="179" t="s">
        <v>635</v>
      </c>
      <c r="UD35" s="179" t="s">
        <v>635</v>
      </c>
      <c r="UE35" s="179" t="s">
        <v>635</v>
      </c>
      <c r="UF35" s="179" t="s">
        <v>635</v>
      </c>
      <c r="UG35" s="179" t="s">
        <v>635</v>
      </c>
      <c r="UH35" s="180" t="s">
        <v>635</v>
      </c>
      <c r="UI35" s="171">
        <v>0</v>
      </c>
      <c r="UJ35" s="171">
        <v>0</v>
      </c>
      <c r="UK35" s="171">
        <v>1</v>
      </c>
      <c r="UL35" s="171">
        <v>0</v>
      </c>
      <c r="UM35" s="171">
        <v>0</v>
      </c>
      <c r="UN35" s="171">
        <v>0</v>
      </c>
      <c r="UO35" s="171">
        <v>0</v>
      </c>
      <c r="UP35" s="171">
        <v>0</v>
      </c>
      <c r="UQ35" s="181">
        <f t="shared" si="14"/>
        <v>1</v>
      </c>
      <c r="UR35" s="45">
        <v>0</v>
      </c>
      <c r="US35" s="45">
        <v>0</v>
      </c>
      <c r="UT35" s="45">
        <v>1</v>
      </c>
      <c r="UU35" s="45">
        <v>0</v>
      </c>
      <c r="UV35" s="45">
        <v>0</v>
      </c>
      <c r="UW35" s="45">
        <v>0</v>
      </c>
      <c r="UX35" s="45">
        <v>0</v>
      </c>
      <c r="UY35" s="45">
        <v>0</v>
      </c>
      <c r="UZ35" s="231">
        <f>SUBTOTAL(9,UR35:UY35)</f>
        <v>1</v>
      </c>
      <c r="VA35" s="169" t="s">
        <v>635</v>
      </c>
      <c r="VB35" s="169" t="s">
        <v>635</v>
      </c>
      <c r="VC35" s="169" t="s">
        <v>635</v>
      </c>
      <c r="VD35" s="169" t="s">
        <v>635</v>
      </c>
      <c r="VE35" s="169" t="s">
        <v>635</v>
      </c>
      <c r="VF35" s="169" t="s">
        <v>635</v>
      </c>
      <c r="VG35" s="169" t="s">
        <v>635</v>
      </c>
      <c r="VH35" s="169" t="s">
        <v>635</v>
      </c>
      <c r="VI35" s="183" t="s">
        <v>635</v>
      </c>
      <c r="VJ35" s="177" t="s">
        <v>635</v>
      </c>
      <c r="VK35" s="177" t="s">
        <v>635</v>
      </c>
      <c r="VL35" s="177" t="s">
        <v>635</v>
      </c>
      <c r="VM35" s="177" t="s">
        <v>635</v>
      </c>
      <c r="VN35" s="177" t="s">
        <v>635</v>
      </c>
      <c r="VO35" s="177" t="s">
        <v>635</v>
      </c>
      <c r="VP35" s="177" t="s">
        <v>635</v>
      </c>
      <c r="VQ35" s="177" t="s">
        <v>635</v>
      </c>
      <c r="VR35" s="178" t="s">
        <v>635</v>
      </c>
      <c r="VS35" s="184" t="s">
        <v>635</v>
      </c>
      <c r="VT35" s="184" t="s">
        <v>635</v>
      </c>
      <c r="VU35" s="184" t="s">
        <v>635</v>
      </c>
      <c r="VV35" s="184" t="s">
        <v>635</v>
      </c>
      <c r="VW35" s="184" t="s">
        <v>635</v>
      </c>
      <c r="VX35" s="184" t="s">
        <v>635</v>
      </c>
      <c r="VY35" s="184" t="s">
        <v>635</v>
      </c>
      <c r="VZ35" s="184" t="s">
        <v>635</v>
      </c>
      <c r="WA35" s="185" t="s">
        <v>635</v>
      </c>
      <c r="WB35" s="186" t="s">
        <v>635</v>
      </c>
      <c r="WC35" s="186" t="s">
        <v>635</v>
      </c>
      <c r="WD35" s="186" t="s">
        <v>635</v>
      </c>
      <c r="WE35" s="186" t="s">
        <v>635</v>
      </c>
      <c r="WF35" s="186" t="s">
        <v>635</v>
      </c>
      <c r="WG35" s="186" t="s">
        <v>635</v>
      </c>
      <c r="WH35" s="186" t="s">
        <v>635</v>
      </c>
      <c r="WI35" s="186" t="s">
        <v>635</v>
      </c>
      <c r="WJ35" s="187" t="s">
        <v>635</v>
      </c>
      <c r="WK35" s="212">
        <v>0</v>
      </c>
      <c r="WL35" s="212">
        <v>0</v>
      </c>
      <c r="WM35" s="212">
        <v>1</v>
      </c>
      <c r="WN35" s="212">
        <v>0</v>
      </c>
      <c r="WO35" s="212">
        <v>0</v>
      </c>
      <c r="WP35" s="212">
        <v>0</v>
      </c>
      <c r="WQ35" s="212">
        <v>0</v>
      </c>
      <c r="WR35" s="212">
        <v>0</v>
      </c>
      <c r="WS35" s="188">
        <f>SUBTOTAL(9,WK35:WR35)</f>
        <v>1</v>
      </c>
      <c r="WT35" s="133" t="s">
        <v>635</v>
      </c>
      <c r="WU35" s="133" t="s">
        <v>635</v>
      </c>
      <c r="WV35" s="133" t="s">
        <v>635</v>
      </c>
      <c r="WW35" s="133" t="s">
        <v>635</v>
      </c>
      <c r="WX35" s="133" t="s">
        <v>635</v>
      </c>
      <c r="WY35" s="133" t="s">
        <v>635</v>
      </c>
      <c r="WZ35" s="133" t="s">
        <v>635</v>
      </c>
      <c r="XA35" s="133" t="s">
        <v>635</v>
      </c>
      <c r="XB35" s="189" t="s">
        <v>635</v>
      </c>
      <c r="XC35" s="106" t="s">
        <v>665</v>
      </c>
      <c r="XD35" s="106" t="s">
        <v>666</v>
      </c>
      <c r="XE35" s="106" t="s">
        <v>635</v>
      </c>
      <c r="XF35" s="106" t="s">
        <v>635</v>
      </c>
      <c r="XG35" s="135" t="s">
        <v>671</v>
      </c>
      <c r="XH35" s="135" t="s">
        <v>672</v>
      </c>
      <c r="XI35" s="135" t="s">
        <v>635</v>
      </c>
      <c r="XJ35" s="135" t="s">
        <v>635</v>
      </c>
      <c r="XK35" s="135" t="s">
        <v>635</v>
      </c>
      <c r="XL35" s="135" t="s">
        <v>635</v>
      </c>
      <c r="XM35" s="126" t="s">
        <v>667</v>
      </c>
      <c r="XN35" s="126" t="s">
        <v>668</v>
      </c>
      <c r="XO35" s="126" t="s">
        <v>635</v>
      </c>
      <c r="XP35" s="126" t="s">
        <v>635</v>
      </c>
      <c r="XQ35" s="126" t="s">
        <v>635</v>
      </c>
      <c r="XR35" s="126" t="s">
        <v>635</v>
      </c>
      <c r="XS35" s="126" t="s">
        <v>635</v>
      </c>
      <c r="XT35" s="126" t="s">
        <v>635</v>
      </c>
      <c r="XU35" s="192" t="s">
        <v>635</v>
      </c>
      <c r="XV35" s="192" t="s">
        <v>635</v>
      </c>
      <c r="XW35" s="192" t="s">
        <v>635</v>
      </c>
      <c r="XX35" s="192" t="s">
        <v>635</v>
      </c>
      <c r="XY35" s="192" t="s">
        <v>635</v>
      </c>
      <c r="XZ35" s="192" t="s">
        <v>635</v>
      </c>
      <c r="YA35" s="144" t="s">
        <v>635</v>
      </c>
      <c r="YB35" s="144" t="s">
        <v>635</v>
      </c>
      <c r="YC35" s="144" t="s">
        <v>635</v>
      </c>
      <c r="YD35" s="144" t="s">
        <v>635</v>
      </c>
      <c r="YE35" s="144" t="s">
        <v>635</v>
      </c>
      <c r="YF35" s="144" t="s">
        <v>635</v>
      </c>
      <c r="YG35" s="144" t="s">
        <v>635</v>
      </c>
      <c r="YH35" s="106" t="s">
        <v>635</v>
      </c>
      <c r="YI35" s="106" t="s">
        <v>635</v>
      </c>
      <c r="YJ35" s="106" t="s">
        <v>635</v>
      </c>
      <c r="YK35" s="135" t="s">
        <v>635</v>
      </c>
      <c r="YL35" s="135" t="s">
        <v>635</v>
      </c>
      <c r="YM35" s="135" t="s">
        <v>635</v>
      </c>
      <c r="YN35" s="135" t="s">
        <v>635</v>
      </c>
      <c r="YO35" s="135" t="s">
        <v>635</v>
      </c>
      <c r="YP35" s="131" t="s">
        <v>635</v>
      </c>
      <c r="YQ35" s="131" t="s">
        <v>635</v>
      </c>
      <c r="YR35" s="131" t="s">
        <v>635</v>
      </c>
      <c r="YS35" s="131" t="s">
        <v>635</v>
      </c>
      <c r="YT35" s="131" t="s">
        <v>635</v>
      </c>
      <c r="YU35" s="131" t="s">
        <v>635</v>
      </c>
      <c r="YV35" s="132" t="s">
        <v>635</v>
      </c>
      <c r="YW35" s="132" t="s">
        <v>635</v>
      </c>
      <c r="YX35" s="132" t="s">
        <v>635</v>
      </c>
      <c r="YY35" s="132" t="s">
        <v>635</v>
      </c>
      <c r="YZ35" s="106" t="s">
        <v>674</v>
      </c>
      <c r="ZA35" s="106" t="s">
        <v>635</v>
      </c>
      <c r="ZB35" s="126" t="s">
        <v>635</v>
      </c>
      <c r="ZC35" s="126" t="s">
        <v>635</v>
      </c>
      <c r="ZD35" s="126" t="s">
        <v>635</v>
      </c>
      <c r="ZE35" s="126" t="s">
        <v>635</v>
      </c>
      <c r="ZF35" s="126" t="s">
        <v>635</v>
      </c>
      <c r="ZG35" s="125" t="s">
        <v>635</v>
      </c>
      <c r="ZH35" s="125" t="s">
        <v>635</v>
      </c>
      <c r="ZI35" s="125" t="s">
        <v>635</v>
      </c>
      <c r="ZJ35" s="125" t="s">
        <v>635</v>
      </c>
      <c r="ZK35" s="125" t="s">
        <v>635</v>
      </c>
      <c r="ZL35" s="125" t="s">
        <v>635</v>
      </c>
      <c r="ZM35" s="125" t="s">
        <v>635</v>
      </c>
      <c r="ZN35" s="125" t="s">
        <v>635</v>
      </c>
      <c r="ZO35" s="147" t="s">
        <v>635</v>
      </c>
      <c r="ZP35" s="147" t="s">
        <v>635</v>
      </c>
      <c r="ZQ35" s="147" t="s">
        <v>635</v>
      </c>
      <c r="ZR35" s="147" t="s">
        <v>635</v>
      </c>
      <c r="ZS35" s="147" t="s">
        <v>635</v>
      </c>
      <c r="ZT35" s="184" t="s">
        <v>635</v>
      </c>
      <c r="ZU35" s="184">
        <v>2</v>
      </c>
      <c r="ZV35" s="184" t="s">
        <v>635</v>
      </c>
      <c r="ZW35" s="184" t="s">
        <v>635</v>
      </c>
      <c r="ZX35" s="131">
        <v>1</v>
      </c>
      <c r="ZY35" s="131" t="s">
        <v>635</v>
      </c>
      <c r="ZZ35" s="131" t="s">
        <v>635</v>
      </c>
      <c r="AAA35" s="131" t="s">
        <v>635</v>
      </c>
      <c r="AAB35" s="132" t="s">
        <v>635</v>
      </c>
      <c r="AAC35" s="132" t="s">
        <v>635</v>
      </c>
      <c r="AAD35" s="132" t="s">
        <v>635</v>
      </c>
      <c r="AAE35" s="193" t="s">
        <v>635</v>
      </c>
      <c r="AAF35" s="102" t="s">
        <v>635</v>
      </c>
      <c r="AAG35" s="102" t="s">
        <v>635</v>
      </c>
      <c r="AAH35" s="102" t="s">
        <v>635</v>
      </c>
      <c r="AAI35" s="102" t="s">
        <v>635</v>
      </c>
      <c r="AAJ35" s="125" t="s">
        <v>635</v>
      </c>
      <c r="AAK35" s="125">
        <v>2</v>
      </c>
      <c r="AAL35" s="125" t="s">
        <v>635</v>
      </c>
      <c r="AAM35" s="125" t="s">
        <v>635</v>
      </c>
      <c r="AAN35" s="131" t="s">
        <v>635</v>
      </c>
      <c r="AAO35" s="131">
        <v>2</v>
      </c>
      <c r="AAP35" s="131" t="s">
        <v>635</v>
      </c>
      <c r="AAQ35" s="131" t="s">
        <v>635</v>
      </c>
      <c r="AAR35" s="149" t="s">
        <v>635</v>
      </c>
      <c r="AAS35" s="149" t="s">
        <v>635</v>
      </c>
      <c r="AAT35" s="149" t="s">
        <v>635</v>
      </c>
      <c r="AAU35" s="149" t="s">
        <v>635</v>
      </c>
      <c r="AAV35" s="184" t="s">
        <v>635</v>
      </c>
      <c r="AAW35" s="184" t="s">
        <v>635</v>
      </c>
      <c r="AAX35" s="184" t="s">
        <v>635</v>
      </c>
      <c r="AAY35" s="184" t="s">
        <v>635</v>
      </c>
      <c r="AAZ35" s="103" t="s">
        <v>632</v>
      </c>
      <c r="ABA35" s="102" t="s">
        <v>679</v>
      </c>
      <c r="ABB35" s="102" t="s">
        <v>635</v>
      </c>
      <c r="ABC35" s="102" t="s">
        <v>635</v>
      </c>
      <c r="ABD35" s="102" t="s">
        <v>635</v>
      </c>
      <c r="ABE35" s="102" t="s">
        <v>635</v>
      </c>
      <c r="ABF35" s="103" t="s">
        <v>635</v>
      </c>
      <c r="ABG35" s="246">
        <v>50000</v>
      </c>
      <c r="ABH35" s="177" t="s">
        <v>681</v>
      </c>
      <c r="ABI35" s="177" t="s">
        <v>635</v>
      </c>
      <c r="ABJ35" s="177" t="s">
        <v>635</v>
      </c>
      <c r="ABK35" s="177" t="s">
        <v>635</v>
      </c>
      <c r="ABL35" s="177" t="s">
        <v>635</v>
      </c>
      <c r="ABM35" s="177" t="s">
        <v>635</v>
      </c>
      <c r="ABN35" s="177" t="s">
        <v>635</v>
      </c>
      <c r="ABO35" s="177" t="s">
        <v>635</v>
      </c>
      <c r="ABP35" s="132" t="s">
        <v>635</v>
      </c>
      <c r="ABQ35" s="132" t="s">
        <v>635</v>
      </c>
      <c r="ABR35" s="132" t="s">
        <v>635</v>
      </c>
      <c r="ABS35" s="103" t="s">
        <v>632</v>
      </c>
      <c r="ABT35" s="103" t="s">
        <v>632</v>
      </c>
      <c r="ABU35" s="149" t="s">
        <v>718</v>
      </c>
      <c r="ABV35" s="149" t="s">
        <v>635</v>
      </c>
      <c r="ABW35" s="149" t="s">
        <v>635</v>
      </c>
      <c r="ABX35" s="149" t="s">
        <v>635</v>
      </c>
      <c r="ABY35" s="149" t="s">
        <v>635</v>
      </c>
      <c r="ABZ35" s="149" t="s">
        <v>635</v>
      </c>
      <c r="ACA35" s="149" t="s">
        <v>635</v>
      </c>
      <c r="ACB35" s="103" t="s">
        <v>626</v>
      </c>
      <c r="ACC35" s="103" t="s">
        <v>632</v>
      </c>
      <c r="ACD35" s="132" t="s">
        <v>883</v>
      </c>
      <c r="ACE35" s="132" t="s">
        <v>635</v>
      </c>
      <c r="ACF35" s="132" t="s">
        <v>635</v>
      </c>
      <c r="ACG35" s="132" t="s">
        <v>635</v>
      </c>
      <c r="ACH35" s="103"/>
      <c r="ACI35" s="103" t="s">
        <v>1097</v>
      </c>
      <c r="ACJ35" s="103"/>
    </row>
    <row r="36" spans="1:764" ht="15" customHeight="1">
      <c r="A36">
        <v>23</v>
      </c>
      <c r="B36" s="97" t="s">
        <v>1098</v>
      </c>
      <c r="C36" s="97" t="s">
        <v>1099</v>
      </c>
      <c r="D36" s="97" t="s">
        <v>1100</v>
      </c>
      <c r="E36" s="97" t="s">
        <v>1101</v>
      </c>
      <c r="F36" s="98" t="s">
        <v>1102</v>
      </c>
      <c r="G36" s="98" t="s">
        <v>1103</v>
      </c>
      <c r="H36" s="99">
        <v>37.587007999999997</v>
      </c>
      <c r="I36" s="99">
        <v>-7.6912999999999995E-2</v>
      </c>
      <c r="J36" s="98" t="s">
        <v>1104</v>
      </c>
      <c r="K36" s="98" t="s">
        <v>1105</v>
      </c>
      <c r="L36" s="98" t="s">
        <v>1106</v>
      </c>
      <c r="M36" s="100" t="s">
        <v>1107</v>
      </c>
      <c r="N36" s="101">
        <v>727230487</v>
      </c>
      <c r="O36" s="102">
        <v>0</v>
      </c>
      <c r="P36" s="100">
        <v>-1.968E-2</v>
      </c>
      <c r="Q36" s="100">
        <v>37.572972999999998</v>
      </c>
      <c r="R36" s="100">
        <v>2002.3</v>
      </c>
      <c r="S36" s="102">
        <v>5</v>
      </c>
      <c r="T36" s="103" t="s">
        <v>626</v>
      </c>
      <c r="U36" s="97" t="s">
        <v>629</v>
      </c>
      <c r="V36" s="97" t="s">
        <v>699</v>
      </c>
      <c r="W36" s="97" t="s">
        <v>629</v>
      </c>
      <c r="X36" s="97" t="s">
        <v>700</v>
      </c>
      <c r="Y36" s="97" t="s">
        <v>770</v>
      </c>
      <c r="Z36" s="103" t="s">
        <v>632</v>
      </c>
      <c r="AA36" s="104" t="s">
        <v>633</v>
      </c>
      <c r="AB36" s="104" t="s">
        <v>634</v>
      </c>
      <c r="AC36" s="104" t="s">
        <v>635</v>
      </c>
      <c r="AD36" s="104" t="s">
        <v>635</v>
      </c>
      <c r="AE36" s="104" t="s">
        <v>635</v>
      </c>
      <c r="AF36" s="103">
        <v>2</v>
      </c>
      <c r="AG36" s="103">
        <v>0</v>
      </c>
      <c r="AH36" s="97" t="s">
        <v>636</v>
      </c>
      <c r="AI36" s="97" t="s">
        <v>637</v>
      </c>
      <c r="AJ36" s="97" t="s">
        <v>638</v>
      </c>
      <c r="AK36" s="97" t="s">
        <v>639</v>
      </c>
      <c r="AL36" s="105" t="s">
        <v>640</v>
      </c>
      <c r="AM36" s="106" t="s">
        <v>641</v>
      </c>
      <c r="AN36" s="106" t="s">
        <v>635</v>
      </c>
      <c r="AO36" s="106" t="s">
        <v>635</v>
      </c>
      <c r="AP36" s="97" t="s">
        <v>642</v>
      </c>
      <c r="AQ36" s="97" t="s">
        <v>874</v>
      </c>
      <c r="AR36" s="103" t="s">
        <v>635</v>
      </c>
      <c r="AS36" s="107" t="s">
        <v>635</v>
      </c>
      <c r="AT36" s="103" t="s">
        <v>635</v>
      </c>
      <c r="AU36" s="103" t="s">
        <v>635</v>
      </c>
      <c r="AV36" s="106" t="s">
        <v>632</v>
      </c>
      <c r="AW36" s="105" t="s">
        <v>640</v>
      </c>
      <c r="AX36" s="103" t="s">
        <v>641</v>
      </c>
      <c r="AY36" s="105" t="s">
        <v>640</v>
      </c>
      <c r="AZ36" s="107" t="s">
        <v>641</v>
      </c>
      <c r="BA36" s="105" t="s">
        <v>640</v>
      </c>
      <c r="BB36" s="107" t="s">
        <v>641</v>
      </c>
      <c r="BC36" s="106" t="s">
        <v>640</v>
      </c>
      <c r="BD36" s="103" t="s">
        <v>635</v>
      </c>
      <c r="BE36" s="106" t="s">
        <v>632</v>
      </c>
      <c r="BF36" s="103" t="s">
        <v>640</v>
      </c>
      <c r="BG36" s="103" t="s">
        <v>641</v>
      </c>
      <c r="BH36" s="103" t="s">
        <v>897</v>
      </c>
      <c r="BI36" s="97" t="s">
        <v>640</v>
      </c>
      <c r="BJ36" s="108" t="s">
        <v>898</v>
      </c>
      <c r="BK36" s="108" t="s">
        <v>774</v>
      </c>
      <c r="BL36" s="108" t="s">
        <v>644</v>
      </c>
      <c r="BM36" s="108" t="s">
        <v>635</v>
      </c>
      <c r="BN36" s="108" t="s">
        <v>635</v>
      </c>
      <c r="BO36" s="103" t="s">
        <v>632</v>
      </c>
      <c r="BP36" s="103" t="s">
        <v>641</v>
      </c>
      <c r="BQ36" s="103" t="s">
        <v>635</v>
      </c>
      <c r="BR36" s="109" t="s">
        <v>776</v>
      </c>
      <c r="BS36" s="109" t="s">
        <v>635</v>
      </c>
      <c r="BT36" s="110" t="s">
        <v>635</v>
      </c>
      <c r="BU36" s="110" t="s">
        <v>635</v>
      </c>
      <c r="BV36" s="109" t="s">
        <v>635</v>
      </c>
      <c r="BW36" s="97" t="s">
        <v>777</v>
      </c>
      <c r="BX36" s="97"/>
      <c r="BY36" s="97" t="s">
        <v>1108</v>
      </c>
      <c r="BZ36" s="97" t="s">
        <v>648</v>
      </c>
      <c r="CA36" s="111" t="s">
        <v>736</v>
      </c>
      <c r="CB36" s="111" t="s">
        <v>737</v>
      </c>
      <c r="CC36" s="111" t="s">
        <v>1109</v>
      </c>
      <c r="CD36" s="106" t="s">
        <v>635</v>
      </c>
      <c r="CE36" s="111" t="s">
        <v>635</v>
      </c>
      <c r="CF36" s="103">
        <v>3</v>
      </c>
      <c r="CG36" s="103">
        <v>2</v>
      </c>
      <c r="CH36" s="112" t="s">
        <v>649</v>
      </c>
      <c r="CI36" s="113" t="s">
        <v>635</v>
      </c>
      <c r="CJ36" s="113" t="s">
        <v>635</v>
      </c>
      <c r="CK36" s="113" t="s">
        <v>635</v>
      </c>
      <c r="CL36" s="103">
        <v>9</v>
      </c>
      <c r="CM36" s="114">
        <v>0</v>
      </c>
      <c r="CN36" s="103" t="s">
        <v>635</v>
      </c>
      <c r="CO36" s="106" t="s">
        <v>635</v>
      </c>
      <c r="CP36" s="103" t="s">
        <v>635</v>
      </c>
      <c r="CQ36" s="106" t="s">
        <v>635</v>
      </c>
      <c r="CR36" s="103" t="s">
        <v>635</v>
      </c>
      <c r="CS36" s="106" t="s">
        <v>635</v>
      </c>
      <c r="CT36" s="103" t="s">
        <v>635</v>
      </c>
      <c r="CU36" s="106" t="s">
        <v>635</v>
      </c>
      <c r="CV36" s="103" t="s">
        <v>635</v>
      </c>
      <c r="CW36" s="103" t="s">
        <v>635</v>
      </c>
      <c r="CX36" s="111" t="s">
        <v>650</v>
      </c>
      <c r="CY36" s="106" t="s">
        <v>635</v>
      </c>
      <c r="CZ36" s="115">
        <v>1</v>
      </c>
      <c r="DA36" s="115">
        <v>0</v>
      </c>
      <c r="DB36" s="116">
        <f>SUM(CZ36:DA36)</f>
        <v>1</v>
      </c>
      <c r="DC36" s="117" t="s">
        <v>635</v>
      </c>
      <c r="DD36" s="118" t="s">
        <v>635</v>
      </c>
      <c r="DE36" s="118" t="s">
        <v>635</v>
      </c>
      <c r="DF36" s="118" t="s">
        <v>635</v>
      </c>
      <c r="DG36" s="119" t="s">
        <v>635</v>
      </c>
      <c r="DH36" s="106" t="s">
        <v>635</v>
      </c>
      <c r="DI36" s="106" t="s">
        <v>635</v>
      </c>
      <c r="DJ36" s="121" t="s">
        <v>635</v>
      </c>
      <c r="DK36" s="122" t="s">
        <v>635</v>
      </c>
      <c r="DL36" s="123" t="s">
        <v>635</v>
      </c>
      <c r="DM36" s="123" t="s">
        <v>635</v>
      </c>
      <c r="DN36" s="124" t="s">
        <v>635</v>
      </c>
      <c r="DO36" s="124" t="s">
        <v>635</v>
      </c>
      <c r="DP36" s="124" t="s">
        <v>635</v>
      </c>
      <c r="DQ36" s="125">
        <v>0.1</v>
      </c>
      <c r="DR36" s="125">
        <v>2</v>
      </c>
      <c r="DS36" s="125" t="s">
        <v>932</v>
      </c>
      <c r="DT36" s="106" t="s">
        <v>635</v>
      </c>
      <c r="DU36" s="106" t="s">
        <v>635</v>
      </c>
      <c r="DV36" s="106" t="s">
        <v>635</v>
      </c>
      <c r="DW36" s="126" t="s">
        <v>635</v>
      </c>
      <c r="DX36" s="126" t="s">
        <v>635</v>
      </c>
      <c r="DY36" s="126" t="s">
        <v>635</v>
      </c>
      <c r="DZ36" s="97" t="s">
        <v>652</v>
      </c>
      <c r="EA36" s="103" t="s">
        <v>626</v>
      </c>
      <c r="EB36" s="97" t="s">
        <v>635</v>
      </c>
      <c r="EC36" s="103" t="s">
        <v>626</v>
      </c>
      <c r="ED36" s="103" t="s">
        <v>635</v>
      </c>
      <c r="EE36" s="103" t="s">
        <v>635</v>
      </c>
      <c r="EF36" s="127" t="s">
        <v>653</v>
      </c>
      <c r="EG36" s="127" t="s">
        <v>635</v>
      </c>
      <c r="EH36" s="103" t="s">
        <v>653</v>
      </c>
      <c r="EI36" s="97" t="s">
        <v>640</v>
      </c>
      <c r="EJ36" s="97" t="s">
        <v>640</v>
      </c>
      <c r="EK36" s="122">
        <v>2</v>
      </c>
      <c r="EL36" s="122">
        <v>2</v>
      </c>
      <c r="EM36" s="122">
        <v>0.1</v>
      </c>
      <c r="EN36" s="122">
        <v>0.1</v>
      </c>
      <c r="EO36" s="128" t="s">
        <v>635</v>
      </c>
      <c r="EP36" s="128" t="s">
        <v>635</v>
      </c>
      <c r="EQ36" s="128" t="s">
        <v>635</v>
      </c>
      <c r="ER36" s="128" t="s">
        <v>635</v>
      </c>
      <c r="ES36" s="129" t="s">
        <v>635</v>
      </c>
      <c r="ET36" s="129" t="s">
        <v>635</v>
      </c>
      <c r="EU36" s="129" t="s">
        <v>635</v>
      </c>
      <c r="EV36" s="129" t="s">
        <v>635</v>
      </c>
      <c r="EW36" s="97" t="s">
        <v>654</v>
      </c>
      <c r="EX36" s="97" t="s">
        <v>654</v>
      </c>
      <c r="EY36" s="103" t="s">
        <v>635</v>
      </c>
      <c r="EZ36" s="107" t="s">
        <v>635</v>
      </c>
      <c r="FA36" s="97" t="s">
        <v>655</v>
      </c>
      <c r="FB36" s="130" t="s">
        <v>656</v>
      </c>
      <c r="FC36" s="130" t="s">
        <v>743</v>
      </c>
      <c r="FD36" s="131" t="s">
        <v>635</v>
      </c>
      <c r="FE36" s="131" t="s">
        <v>635</v>
      </c>
      <c r="FF36" s="131" t="s">
        <v>635</v>
      </c>
      <c r="FG36" s="131" t="s">
        <v>635</v>
      </c>
      <c r="FH36" s="131" t="s">
        <v>635</v>
      </c>
      <c r="FI36" s="132">
        <v>2</v>
      </c>
      <c r="FJ36" s="133" t="s">
        <v>635</v>
      </c>
      <c r="FK36" s="103" t="s">
        <v>635</v>
      </c>
      <c r="FL36" s="134" t="s">
        <v>635</v>
      </c>
      <c r="FM36" s="135">
        <v>18</v>
      </c>
      <c r="FN36" s="135" t="s">
        <v>635</v>
      </c>
      <c r="FO36" s="135" t="s">
        <v>635</v>
      </c>
      <c r="FP36" s="103" t="s">
        <v>635</v>
      </c>
      <c r="FQ36" s="132">
        <v>60</v>
      </c>
      <c r="FR36" s="133" t="s">
        <v>635</v>
      </c>
      <c r="FS36" s="103" t="s">
        <v>635</v>
      </c>
      <c r="FT36" s="134" t="s">
        <v>635</v>
      </c>
      <c r="FU36" s="135">
        <v>2</v>
      </c>
      <c r="FV36" s="135" t="s">
        <v>635</v>
      </c>
      <c r="FW36" s="131" t="s">
        <v>635</v>
      </c>
      <c r="FX36" s="103" t="s">
        <v>635</v>
      </c>
      <c r="FY36" s="100" t="s">
        <v>658</v>
      </c>
      <c r="FZ36" s="102" t="s">
        <v>635</v>
      </c>
      <c r="GA36" s="102">
        <v>0</v>
      </c>
      <c r="GB36" s="102">
        <v>24</v>
      </c>
      <c r="GC36" s="136" t="s">
        <v>658</v>
      </c>
      <c r="GD36" s="137" t="s">
        <v>635</v>
      </c>
      <c r="GE36" s="137">
        <v>0</v>
      </c>
      <c r="GF36" s="137">
        <v>24</v>
      </c>
      <c r="GG36" s="125" t="s">
        <v>635</v>
      </c>
      <c r="GH36" s="125" t="s">
        <v>635</v>
      </c>
      <c r="GI36" s="125" t="s">
        <v>635</v>
      </c>
      <c r="GJ36" s="125" t="s">
        <v>635</v>
      </c>
      <c r="GK36" s="122" t="s">
        <v>635</v>
      </c>
      <c r="GL36" s="122" t="s">
        <v>635</v>
      </c>
      <c r="GM36" s="122" t="s">
        <v>635</v>
      </c>
      <c r="GN36" s="122" t="s">
        <v>635</v>
      </c>
      <c r="GO36" s="135" t="s">
        <v>635</v>
      </c>
      <c r="GP36" s="135" t="s">
        <v>635</v>
      </c>
      <c r="GQ36" s="135" t="s">
        <v>635</v>
      </c>
      <c r="GR36" s="134" t="s">
        <v>635</v>
      </c>
      <c r="GS36" s="134" t="s">
        <v>635</v>
      </c>
      <c r="GT36" s="134" t="s">
        <v>635</v>
      </c>
      <c r="GU36" s="126" t="s">
        <v>635</v>
      </c>
      <c r="GV36" s="126" t="s">
        <v>635</v>
      </c>
      <c r="GW36" s="126" t="s">
        <v>635</v>
      </c>
      <c r="GX36" s="145" t="s">
        <v>635</v>
      </c>
      <c r="GY36" s="145" t="s">
        <v>635</v>
      </c>
      <c r="GZ36" s="145" t="s">
        <v>635</v>
      </c>
      <c r="HA36" s="139" t="s">
        <v>658</v>
      </c>
      <c r="HB36" s="140" t="s">
        <v>635</v>
      </c>
      <c r="HC36" s="123">
        <v>0</v>
      </c>
      <c r="HD36" s="123">
        <v>24</v>
      </c>
      <c r="HE36" s="127" t="s">
        <v>658</v>
      </c>
      <c r="HF36" s="131" t="s">
        <v>635</v>
      </c>
      <c r="HG36" s="131">
        <v>0</v>
      </c>
      <c r="HH36" s="131">
        <v>24</v>
      </c>
      <c r="HI36" s="141" t="s">
        <v>635</v>
      </c>
      <c r="HJ36" s="141" t="s">
        <v>635</v>
      </c>
      <c r="HK36" s="141" t="s">
        <v>635</v>
      </c>
      <c r="HL36" s="141" t="s">
        <v>635</v>
      </c>
      <c r="HM36" s="131" t="s">
        <v>635</v>
      </c>
      <c r="HN36" s="131" t="s">
        <v>635</v>
      </c>
      <c r="HO36" s="131" t="s">
        <v>635</v>
      </c>
      <c r="HP36" s="131" t="s">
        <v>635</v>
      </c>
      <c r="HQ36" s="106" t="s">
        <v>635</v>
      </c>
      <c r="HR36" s="106" t="s">
        <v>635</v>
      </c>
      <c r="HS36" s="106" t="s">
        <v>635</v>
      </c>
      <c r="HT36" s="106" t="s">
        <v>635</v>
      </c>
      <c r="HU36" s="132" t="s">
        <v>635</v>
      </c>
      <c r="HV36" s="132" t="s">
        <v>635</v>
      </c>
      <c r="HW36" s="132" t="s">
        <v>635</v>
      </c>
      <c r="HX36" s="132" t="s">
        <v>635</v>
      </c>
      <c r="HY36" s="118" t="s">
        <v>635</v>
      </c>
      <c r="HZ36" s="118" t="s">
        <v>635</v>
      </c>
      <c r="IA36" s="118" t="s">
        <v>635</v>
      </c>
      <c r="IB36" s="118" t="s">
        <v>635</v>
      </c>
      <c r="IC36" s="125" t="s">
        <v>635</v>
      </c>
      <c r="ID36" s="125" t="s">
        <v>635</v>
      </c>
      <c r="IE36" s="125" t="s">
        <v>635</v>
      </c>
      <c r="IF36" s="125" t="s">
        <v>635</v>
      </c>
      <c r="IG36" s="105" t="s">
        <v>991</v>
      </c>
      <c r="IH36" s="105" t="s">
        <v>807</v>
      </c>
      <c r="II36" s="105" t="s">
        <v>659</v>
      </c>
      <c r="IJ36" s="105" t="s">
        <v>902</v>
      </c>
      <c r="IK36" s="105" t="s">
        <v>635</v>
      </c>
      <c r="IL36" s="105" t="s">
        <v>635</v>
      </c>
      <c r="IM36" s="105" t="s">
        <v>635</v>
      </c>
      <c r="IN36" s="105" t="s">
        <v>635</v>
      </c>
      <c r="IO36" s="105" t="s">
        <v>635</v>
      </c>
      <c r="IP36" s="103">
        <v>4</v>
      </c>
      <c r="IQ36" s="102" t="s">
        <v>635</v>
      </c>
      <c r="IR36" s="102" t="s">
        <v>635</v>
      </c>
      <c r="IS36" s="142" t="s">
        <v>635</v>
      </c>
      <c r="IT36" s="142" t="s">
        <v>635</v>
      </c>
      <c r="IU36" s="128" t="s">
        <v>635</v>
      </c>
      <c r="IV36" s="128" t="s">
        <v>635</v>
      </c>
      <c r="IW36" s="143" t="s">
        <v>635</v>
      </c>
      <c r="IX36" s="143" t="s">
        <v>635</v>
      </c>
      <c r="IY36" s="124" t="s">
        <v>635</v>
      </c>
      <c r="IZ36" s="124" t="s">
        <v>635</v>
      </c>
      <c r="JA36" s="124" t="s">
        <v>635</v>
      </c>
      <c r="JB36" s="123" t="s">
        <v>635</v>
      </c>
      <c r="JC36" s="123" t="s">
        <v>635</v>
      </c>
      <c r="JD36" s="123" t="s">
        <v>635</v>
      </c>
      <c r="JE36" s="144" t="s">
        <v>635</v>
      </c>
      <c r="JF36" s="144" t="s">
        <v>635</v>
      </c>
      <c r="JG36" s="144" t="s">
        <v>635</v>
      </c>
      <c r="JH36" s="141" t="s">
        <v>635</v>
      </c>
      <c r="JI36" s="141" t="s">
        <v>635</v>
      </c>
      <c r="JJ36" s="141" t="s">
        <v>635</v>
      </c>
      <c r="JK36" s="144" t="s">
        <v>635</v>
      </c>
      <c r="JL36" s="144" t="s">
        <v>635</v>
      </c>
      <c r="JM36" s="144" t="s">
        <v>635</v>
      </c>
      <c r="JN36" s="135" t="s">
        <v>635</v>
      </c>
      <c r="JO36" s="135" t="s">
        <v>635</v>
      </c>
      <c r="JP36" s="135" t="s">
        <v>635</v>
      </c>
      <c r="JQ36" s="144" t="s">
        <v>635</v>
      </c>
      <c r="JR36" s="144" t="s">
        <v>635</v>
      </c>
      <c r="JS36" s="208" t="s">
        <v>635</v>
      </c>
      <c r="JT36" s="208" t="s">
        <v>635</v>
      </c>
      <c r="JU36" s="145" t="s">
        <v>635</v>
      </c>
      <c r="JV36" s="145" t="s">
        <v>635</v>
      </c>
      <c r="JW36" s="209" t="s">
        <v>635</v>
      </c>
      <c r="JX36" s="209" t="s">
        <v>635</v>
      </c>
      <c r="JY36" s="141" t="s">
        <v>635</v>
      </c>
      <c r="JZ36" s="141" t="s">
        <v>635</v>
      </c>
      <c r="KA36" s="141" t="s">
        <v>635</v>
      </c>
      <c r="KB36" s="141" t="s">
        <v>635</v>
      </c>
      <c r="KC36" s="128" t="s">
        <v>635</v>
      </c>
      <c r="KD36" s="128" t="s">
        <v>635</v>
      </c>
      <c r="KE36" s="128" t="s">
        <v>635</v>
      </c>
      <c r="KF36" s="128" t="s">
        <v>635</v>
      </c>
      <c r="KG36" s="146" t="s">
        <v>635</v>
      </c>
      <c r="KH36" s="146" t="s">
        <v>635</v>
      </c>
      <c r="KI36" s="146" t="s">
        <v>635</v>
      </c>
      <c r="KJ36" s="146" t="s">
        <v>635</v>
      </c>
      <c r="KK36" s="147" t="s">
        <v>635</v>
      </c>
      <c r="KL36" s="147" t="s">
        <v>635</v>
      </c>
      <c r="KM36" s="147" t="s">
        <v>635</v>
      </c>
      <c r="KN36" s="147" t="s">
        <v>635</v>
      </c>
      <c r="KO36" s="148" t="s">
        <v>635</v>
      </c>
      <c r="KP36" s="148" t="s">
        <v>635</v>
      </c>
      <c r="KQ36" s="148" t="s">
        <v>635</v>
      </c>
      <c r="KR36" s="148" t="s">
        <v>635</v>
      </c>
      <c r="KS36" s="149" t="s">
        <v>635</v>
      </c>
      <c r="KT36" s="149" t="s">
        <v>635</v>
      </c>
      <c r="KU36" s="149" t="s">
        <v>635</v>
      </c>
      <c r="KV36" s="149" t="s">
        <v>635</v>
      </c>
      <c r="KW36" s="105" t="s">
        <v>664</v>
      </c>
      <c r="KX36" s="106" t="s">
        <v>710</v>
      </c>
      <c r="KY36" s="106" t="s">
        <v>635</v>
      </c>
      <c r="KZ36" s="150">
        <v>0</v>
      </c>
      <c r="LA36" s="150">
        <v>0</v>
      </c>
      <c r="LB36" s="150">
        <v>0.8</v>
      </c>
      <c r="LC36" s="150">
        <v>0</v>
      </c>
      <c r="LD36" s="150">
        <v>0.2</v>
      </c>
      <c r="LE36" s="150">
        <v>0</v>
      </c>
      <c r="LF36" s="150">
        <v>0</v>
      </c>
      <c r="LG36" s="150">
        <v>0</v>
      </c>
      <c r="LH36" s="151">
        <f t="shared" si="15"/>
        <v>1</v>
      </c>
      <c r="LI36" s="152">
        <v>0</v>
      </c>
      <c r="LJ36" s="152">
        <v>0</v>
      </c>
      <c r="LK36" s="152">
        <v>0.8</v>
      </c>
      <c r="LL36" s="152">
        <v>0</v>
      </c>
      <c r="LM36" s="152">
        <v>0.2</v>
      </c>
      <c r="LN36" s="152">
        <v>0</v>
      </c>
      <c r="LO36" s="152">
        <v>0</v>
      </c>
      <c r="LP36" s="152">
        <v>0</v>
      </c>
      <c r="LQ36" s="153">
        <f t="shared" si="16"/>
        <v>1</v>
      </c>
      <c r="LR36" s="142">
        <v>0</v>
      </c>
      <c r="LS36" s="142">
        <v>0</v>
      </c>
      <c r="LT36" s="142">
        <v>0</v>
      </c>
      <c r="LU36" s="142">
        <v>0</v>
      </c>
      <c r="LV36" s="142">
        <v>0</v>
      </c>
      <c r="LW36" s="142">
        <v>0</v>
      </c>
      <c r="LX36" s="142">
        <v>0</v>
      </c>
      <c r="LY36" s="142">
        <v>0</v>
      </c>
      <c r="LZ36" s="142">
        <v>0</v>
      </c>
      <c r="MA36" s="45" t="s">
        <v>635</v>
      </c>
      <c r="MB36" s="45" t="s">
        <v>635</v>
      </c>
      <c r="MC36" s="45" t="s">
        <v>635</v>
      </c>
      <c r="MD36" s="45" t="s">
        <v>635</v>
      </c>
      <c r="ME36" s="45" t="s">
        <v>635</v>
      </c>
      <c r="MF36" s="45" t="s">
        <v>635</v>
      </c>
      <c r="MG36" s="45" t="s">
        <v>635</v>
      </c>
      <c r="MH36" s="45" t="s">
        <v>635</v>
      </c>
      <c r="MI36" s="44" t="s">
        <v>635</v>
      </c>
      <c r="MJ36" s="155" t="s">
        <v>635</v>
      </c>
      <c r="MK36" s="155" t="s">
        <v>635</v>
      </c>
      <c r="ML36" s="155" t="s">
        <v>635</v>
      </c>
      <c r="MM36" s="155" t="s">
        <v>635</v>
      </c>
      <c r="MN36" s="155" t="s">
        <v>635</v>
      </c>
      <c r="MO36" s="155" t="s">
        <v>635</v>
      </c>
      <c r="MP36" s="155" t="s">
        <v>635</v>
      </c>
      <c r="MQ36" s="155" t="s">
        <v>635</v>
      </c>
      <c r="MR36" s="156" t="s">
        <v>635</v>
      </c>
      <c r="MS36" s="157" t="s">
        <v>635</v>
      </c>
      <c r="MT36" s="157" t="s">
        <v>635</v>
      </c>
      <c r="MU36" s="157" t="s">
        <v>635</v>
      </c>
      <c r="MV36" s="157" t="s">
        <v>635</v>
      </c>
      <c r="MW36" s="157" t="s">
        <v>635</v>
      </c>
      <c r="MX36" s="157" t="s">
        <v>635</v>
      </c>
      <c r="MY36" s="157" t="s">
        <v>635</v>
      </c>
      <c r="MZ36" s="157" t="s">
        <v>635</v>
      </c>
      <c r="NA36" s="157" t="s">
        <v>635</v>
      </c>
      <c r="NB36" s="158">
        <v>0</v>
      </c>
      <c r="NC36" s="158">
        <v>0</v>
      </c>
      <c r="ND36" s="158">
        <v>0</v>
      </c>
      <c r="NE36" s="158">
        <v>0</v>
      </c>
      <c r="NF36" s="158">
        <v>0</v>
      </c>
      <c r="NG36" s="158">
        <v>0</v>
      </c>
      <c r="NH36" s="158">
        <v>0</v>
      </c>
      <c r="NI36" s="158">
        <v>0</v>
      </c>
      <c r="NJ36" s="159">
        <v>0</v>
      </c>
      <c r="NK36" s="160" t="s">
        <v>635</v>
      </c>
      <c r="NL36" s="160" t="s">
        <v>635</v>
      </c>
      <c r="NM36" s="160" t="s">
        <v>635</v>
      </c>
      <c r="NN36" s="160" t="s">
        <v>635</v>
      </c>
      <c r="NO36" s="160" t="s">
        <v>635</v>
      </c>
      <c r="NP36" s="160" t="s">
        <v>635</v>
      </c>
      <c r="NQ36" s="160" t="s">
        <v>635</v>
      </c>
      <c r="NR36" s="160" t="s">
        <v>635</v>
      </c>
      <c r="NS36" s="161" t="s">
        <v>635</v>
      </c>
      <c r="NT36" s="162" t="s">
        <v>635</v>
      </c>
      <c r="NU36" s="162" t="s">
        <v>635</v>
      </c>
      <c r="NV36" s="162" t="s">
        <v>635</v>
      </c>
      <c r="NW36" s="162" t="s">
        <v>635</v>
      </c>
      <c r="NX36" s="162" t="s">
        <v>635</v>
      </c>
      <c r="NY36" s="162" t="s">
        <v>635</v>
      </c>
      <c r="NZ36" s="162" t="s">
        <v>635</v>
      </c>
      <c r="OA36" s="162" t="s">
        <v>635</v>
      </c>
      <c r="OB36" s="163" t="s">
        <v>635</v>
      </c>
      <c r="OC36" s="142" t="s">
        <v>635</v>
      </c>
      <c r="OD36" s="142" t="s">
        <v>635</v>
      </c>
      <c r="OE36" s="142" t="s">
        <v>635</v>
      </c>
      <c r="OF36" s="142" t="s">
        <v>635</v>
      </c>
      <c r="OG36" s="142" t="s">
        <v>635</v>
      </c>
      <c r="OH36" s="142" t="s">
        <v>635</v>
      </c>
      <c r="OI36" s="142" t="s">
        <v>635</v>
      </c>
      <c r="OJ36" s="142" t="s">
        <v>635</v>
      </c>
      <c r="OK36" s="142" t="s">
        <v>635</v>
      </c>
      <c r="OL36" s="45">
        <v>0</v>
      </c>
      <c r="OM36" s="45">
        <v>0</v>
      </c>
      <c r="ON36" s="45">
        <v>0</v>
      </c>
      <c r="OO36" s="45">
        <v>0</v>
      </c>
      <c r="OP36" s="45">
        <v>0</v>
      </c>
      <c r="OQ36" s="45">
        <v>0</v>
      </c>
      <c r="OR36" s="45">
        <v>0</v>
      </c>
      <c r="OS36" s="45">
        <v>0</v>
      </c>
      <c r="OT36" s="44">
        <v>0</v>
      </c>
      <c r="OU36" s="158" t="s">
        <v>635</v>
      </c>
      <c r="OV36" s="158" t="s">
        <v>635</v>
      </c>
      <c r="OW36" s="158" t="s">
        <v>635</v>
      </c>
      <c r="OX36" s="158" t="s">
        <v>635</v>
      </c>
      <c r="OY36" s="158" t="s">
        <v>635</v>
      </c>
      <c r="OZ36" s="158" t="s">
        <v>635</v>
      </c>
      <c r="PA36" s="158" t="s">
        <v>635</v>
      </c>
      <c r="PB36" s="158" t="s">
        <v>635</v>
      </c>
      <c r="PC36" s="159" t="s">
        <v>635</v>
      </c>
      <c r="PD36" s="152" t="s">
        <v>635</v>
      </c>
      <c r="PE36" s="152" t="s">
        <v>635</v>
      </c>
      <c r="PF36" s="152" t="s">
        <v>635</v>
      </c>
      <c r="PG36" s="152" t="s">
        <v>635</v>
      </c>
      <c r="PH36" s="152" t="s">
        <v>635</v>
      </c>
      <c r="PI36" s="152" t="s">
        <v>635</v>
      </c>
      <c r="PJ36" s="152" t="s">
        <v>635</v>
      </c>
      <c r="PK36" s="152" t="s">
        <v>635</v>
      </c>
      <c r="PL36" s="164" t="s">
        <v>635</v>
      </c>
      <c r="PM36" s="158" t="s">
        <v>635</v>
      </c>
      <c r="PN36" s="158" t="s">
        <v>635</v>
      </c>
      <c r="PO36" s="158" t="s">
        <v>635</v>
      </c>
      <c r="PP36" s="158" t="s">
        <v>635</v>
      </c>
      <c r="PQ36" s="158" t="s">
        <v>635</v>
      </c>
      <c r="PR36" s="158" t="s">
        <v>635</v>
      </c>
      <c r="PS36" s="158" t="s">
        <v>635</v>
      </c>
      <c r="PT36" s="158" t="s">
        <v>635</v>
      </c>
      <c r="PU36" s="159" t="s">
        <v>635</v>
      </c>
      <c r="PV36" s="157">
        <v>0</v>
      </c>
      <c r="PW36" s="157">
        <v>0</v>
      </c>
      <c r="PX36" s="157">
        <v>0</v>
      </c>
      <c r="PY36" s="157">
        <v>0</v>
      </c>
      <c r="PZ36" s="157">
        <v>0</v>
      </c>
      <c r="QA36" s="157">
        <v>0</v>
      </c>
      <c r="QB36" s="157">
        <v>0</v>
      </c>
      <c r="QC36" s="157">
        <v>0</v>
      </c>
      <c r="QD36" s="165">
        <v>0</v>
      </c>
      <c r="QE36" s="166" t="s">
        <v>635</v>
      </c>
      <c r="QF36" s="166" t="s">
        <v>635</v>
      </c>
      <c r="QG36" s="166" t="s">
        <v>635</v>
      </c>
      <c r="QH36" s="166" t="s">
        <v>635</v>
      </c>
      <c r="QI36" s="166" t="s">
        <v>635</v>
      </c>
      <c r="QJ36" s="166" t="s">
        <v>635</v>
      </c>
      <c r="QK36" s="166" t="s">
        <v>635</v>
      </c>
      <c r="QL36" s="166" t="s">
        <v>635</v>
      </c>
      <c r="QM36" s="167" t="s">
        <v>635</v>
      </c>
      <c r="QN36" s="120" t="s">
        <v>635</v>
      </c>
      <c r="QO36" s="120" t="s">
        <v>635</v>
      </c>
      <c r="QP36" s="120" t="s">
        <v>635</v>
      </c>
      <c r="QQ36" s="120" t="s">
        <v>635</v>
      </c>
      <c r="QR36" s="120" t="s">
        <v>635</v>
      </c>
      <c r="QS36" s="120" t="s">
        <v>635</v>
      </c>
      <c r="QT36" s="120" t="s">
        <v>635</v>
      </c>
      <c r="QU36" s="120" t="s">
        <v>635</v>
      </c>
      <c r="QV36" s="168" t="s">
        <v>635</v>
      </c>
      <c r="QW36" s="169" t="s">
        <v>635</v>
      </c>
      <c r="QX36" s="169" t="s">
        <v>635</v>
      </c>
      <c r="QY36" s="169" t="s">
        <v>635</v>
      </c>
      <c r="QZ36" s="169" t="s">
        <v>635</v>
      </c>
      <c r="RA36" s="169" t="s">
        <v>635</v>
      </c>
      <c r="RB36" s="169" t="s">
        <v>635</v>
      </c>
      <c r="RC36" s="169" t="s">
        <v>635</v>
      </c>
      <c r="RD36" s="169" t="s">
        <v>635</v>
      </c>
      <c r="RE36" s="170" t="s">
        <v>635</v>
      </c>
      <c r="RF36" s="136" t="s">
        <v>656</v>
      </c>
      <c r="RG36" s="136" t="s">
        <v>743</v>
      </c>
      <c r="RH36" s="136" t="s">
        <v>635</v>
      </c>
      <c r="RI36" s="137" t="s">
        <v>635</v>
      </c>
      <c r="RJ36" s="137" t="s">
        <v>635</v>
      </c>
      <c r="RK36" s="137" t="s">
        <v>635</v>
      </c>
      <c r="RL36" s="105" t="s">
        <v>664</v>
      </c>
      <c r="RM36" s="106" t="s">
        <v>710</v>
      </c>
      <c r="RN36" s="106" t="s">
        <v>635</v>
      </c>
      <c r="RO36" s="171">
        <v>0</v>
      </c>
      <c r="RP36" s="171">
        <v>0</v>
      </c>
      <c r="RQ36" s="171">
        <v>0.8</v>
      </c>
      <c r="RR36" s="171">
        <v>0</v>
      </c>
      <c r="RS36" s="171">
        <v>0.2</v>
      </c>
      <c r="RT36" s="171">
        <v>0</v>
      </c>
      <c r="RU36" s="171">
        <v>0</v>
      </c>
      <c r="RV36" s="171">
        <v>0</v>
      </c>
      <c r="RW36" s="172">
        <f t="shared" si="13"/>
        <v>1</v>
      </c>
      <c r="RX36" s="133" t="s">
        <v>635</v>
      </c>
      <c r="RY36" s="133" t="s">
        <v>635</v>
      </c>
      <c r="RZ36" s="133" t="s">
        <v>635</v>
      </c>
      <c r="SA36" s="133" t="s">
        <v>635</v>
      </c>
      <c r="SB36" s="133" t="s">
        <v>635</v>
      </c>
      <c r="SC36" s="133" t="s">
        <v>635</v>
      </c>
      <c r="SD36" s="133" t="s">
        <v>635</v>
      </c>
      <c r="SE36" s="133" t="s">
        <v>635</v>
      </c>
      <c r="SF36" s="189" t="s">
        <v>635</v>
      </c>
      <c r="SG36" s="132" t="s">
        <v>635</v>
      </c>
      <c r="SH36" s="132" t="s">
        <v>635</v>
      </c>
      <c r="SI36" s="132" t="s">
        <v>635</v>
      </c>
      <c r="SJ36" s="132" t="s">
        <v>635</v>
      </c>
      <c r="SK36" s="132" t="s">
        <v>635</v>
      </c>
      <c r="SL36" s="132" t="s">
        <v>635</v>
      </c>
      <c r="SM36" s="132" t="s">
        <v>635</v>
      </c>
      <c r="SN36" s="132" t="s">
        <v>635</v>
      </c>
      <c r="SO36" s="173" t="s">
        <v>635</v>
      </c>
      <c r="SP36" s="102" t="s">
        <v>635</v>
      </c>
      <c r="SQ36" s="102" t="s">
        <v>635</v>
      </c>
      <c r="SR36" s="102" t="s">
        <v>635</v>
      </c>
      <c r="SS36" s="102" t="s">
        <v>635</v>
      </c>
      <c r="ST36" s="102" t="s">
        <v>635</v>
      </c>
      <c r="SU36" s="102" t="s">
        <v>635</v>
      </c>
      <c r="SV36" s="102" t="s">
        <v>635</v>
      </c>
      <c r="SW36" s="102" t="s">
        <v>635</v>
      </c>
      <c r="SX36" s="174" t="s">
        <v>635</v>
      </c>
      <c r="SY36" s="125" t="s">
        <v>635</v>
      </c>
      <c r="SZ36" s="125" t="s">
        <v>635</v>
      </c>
      <c r="TA36" s="125" t="s">
        <v>635</v>
      </c>
      <c r="TB36" s="125" t="s">
        <v>635</v>
      </c>
      <c r="TC36" s="125" t="s">
        <v>635</v>
      </c>
      <c r="TD36" s="125" t="s">
        <v>635</v>
      </c>
      <c r="TE36" s="125" t="s">
        <v>635</v>
      </c>
      <c r="TF36" s="125" t="s">
        <v>635</v>
      </c>
      <c r="TG36" s="175" t="s">
        <v>635</v>
      </c>
      <c r="TH36" s="149" t="s">
        <v>635</v>
      </c>
      <c r="TI36" s="149" t="s">
        <v>635</v>
      </c>
      <c r="TJ36" s="149" t="s">
        <v>635</v>
      </c>
      <c r="TK36" s="149" t="s">
        <v>635</v>
      </c>
      <c r="TL36" s="149" t="s">
        <v>635</v>
      </c>
      <c r="TM36" s="149" t="s">
        <v>635</v>
      </c>
      <c r="TN36" s="149" t="s">
        <v>635</v>
      </c>
      <c r="TO36" s="149" t="s">
        <v>635</v>
      </c>
      <c r="TP36" s="176" t="s">
        <v>635</v>
      </c>
      <c r="TQ36" s="210">
        <v>0</v>
      </c>
      <c r="TR36" s="210">
        <v>0</v>
      </c>
      <c r="TS36" s="210">
        <v>0.8</v>
      </c>
      <c r="TT36" s="210">
        <v>0</v>
      </c>
      <c r="TU36" s="210">
        <v>0.2</v>
      </c>
      <c r="TV36" s="210">
        <v>0</v>
      </c>
      <c r="TW36" s="210">
        <v>0</v>
      </c>
      <c r="TX36" s="210">
        <v>0</v>
      </c>
      <c r="TY36" s="211">
        <f>SUBTOTAL(9,TQ36:TX36)</f>
        <v>1</v>
      </c>
      <c r="TZ36" s="179" t="s">
        <v>635</v>
      </c>
      <c r="UA36" s="179" t="s">
        <v>635</v>
      </c>
      <c r="UB36" s="179" t="s">
        <v>635</v>
      </c>
      <c r="UC36" s="179" t="s">
        <v>635</v>
      </c>
      <c r="UD36" s="179" t="s">
        <v>635</v>
      </c>
      <c r="UE36" s="179" t="s">
        <v>635</v>
      </c>
      <c r="UF36" s="179" t="s">
        <v>635</v>
      </c>
      <c r="UG36" s="179" t="s">
        <v>635</v>
      </c>
      <c r="UH36" s="180" t="s">
        <v>635</v>
      </c>
      <c r="UI36" s="171">
        <v>0</v>
      </c>
      <c r="UJ36" s="171">
        <v>0</v>
      </c>
      <c r="UK36" s="171">
        <v>0.8</v>
      </c>
      <c r="UL36" s="171">
        <v>0</v>
      </c>
      <c r="UM36" s="171">
        <v>0.2</v>
      </c>
      <c r="UN36" s="171">
        <v>0</v>
      </c>
      <c r="UO36" s="171">
        <v>0</v>
      </c>
      <c r="UP36" s="171">
        <v>0</v>
      </c>
      <c r="UQ36" s="181">
        <f t="shared" si="14"/>
        <v>1</v>
      </c>
      <c r="UR36" s="131" t="s">
        <v>635</v>
      </c>
      <c r="US36" s="131" t="s">
        <v>635</v>
      </c>
      <c r="UT36" s="131" t="s">
        <v>635</v>
      </c>
      <c r="UU36" s="131" t="s">
        <v>635</v>
      </c>
      <c r="UV36" s="131" t="s">
        <v>635</v>
      </c>
      <c r="UW36" s="131" t="s">
        <v>635</v>
      </c>
      <c r="UX36" s="131" t="s">
        <v>635</v>
      </c>
      <c r="UY36" s="131" t="s">
        <v>635</v>
      </c>
      <c r="UZ36" s="182" t="s">
        <v>635</v>
      </c>
      <c r="VA36" s="169" t="s">
        <v>635</v>
      </c>
      <c r="VB36" s="169" t="s">
        <v>635</v>
      </c>
      <c r="VC36" s="169" t="s">
        <v>635</v>
      </c>
      <c r="VD36" s="169" t="s">
        <v>635</v>
      </c>
      <c r="VE36" s="169" t="s">
        <v>635</v>
      </c>
      <c r="VF36" s="169" t="s">
        <v>635</v>
      </c>
      <c r="VG36" s="169" t="s">
        <v>635</v>
      </c>
      <c r="VH36" s="169" t="s">
        <v>635</v>
      </c>
      <c r="VI36" s="183" t="s">
        <v>635</v>
      </c>
      <c r="VJ36" s="177" t="s">
        <v>635</v>
      </c>
      <c r="VK36" s="177" t="s">
        <v>635</v>
      </c>
      <c r="VL36" s="177" t="s">
        <v>635</v>
      </c>
      <c r="VM36" s="177" t="s">
        <v>635</v>
      </c>
      <c r="VN36" s="177" t="s">
        <v>635</v>
      </c>
      <c r="VO36" s="177" t="s">
        <v>635</v>
      </c>
      <c r="VP36" s="177" t="s">
        <v>635</v>
      </c>
      <c r="VQ36" s="177" t="s">
        <v>635</v>
      </c>
      <c r="VR36" s="178" t="s">
        <v>635</v>
      </c>
      <c r="VS36" s="184" t="s">
        <v>635</v>
      </c>
      <c r="VT36" s="184" t="s">
        <v>635</v>
      </c>
      <c r="VU36" s="184" t="s">
        <v>635</v>
      </c>
      <c r="VV36" s="184" t="s">
        <v>635</v>
      </c>
      <c r="VW36" s="184" t="s">
        <v>635</v>
      </c>
      <c r="VX36" s="184" t="s">
        <v>635</v>
      </c>
      <c r="VY36" s="184" t="s">
        <v>635</v>
      </c>
      <c r="VZ36" s="184" t="s">
        <v>635</v>
      </c>
      <c r="WA36" s="185" t="s">
        <v>635</v>
      </c>
      <c r="WB36" s="186" t="s">
        <v>635</v>
      </c>
      <c r="WC36" s="186" t="s">
        <v>635</v>
      </c>
      <c r="WD36" s="186" t="s">
        <v>635</v>
      </c>
      <c r="WE36" s="186" t="s">
        <v>635</v>
      </c>
      <c r="WF36" s="186" t="s">
        <v>635</v>
      </c>
      <c r="WG36" s="186" t="s">
        <v>635</v>
      </c>
      <c r="WH36" s="186" t="s">
        <v>635</v>
      </c>
      <c r="WI36" s="186" t="s">
        <v>635</v>
      </c>
      <c r="WJ36" s="187" t="s">
        <v>635</v>
      </c>
      <c r="WK36" s="212">
        <v>0</v>
      </c>
      <c r="WL36" s="212">
        <v>0</v>
      </c>
      <c r="WM36" s="212">
        <v>1</v>
      </c>
      <c r="WN36" s="212">
        <v>0</v>
      </c>
      <c r="WO36" s="212">
        <v>0</v>
      </c>
      <c r="WP36" s="212">
        <v>0</v>
      </c>
      <c r="WQ36" s="212">
        <v>0</v>
      </c>
      <c r="WR36" s="212">
        <v>0</v>
      </c>
      <c r="WS36" s="188">
        <f>SUBTOTAL(9,WK36:WR36)</f>
        <v>1</v>
      </c>
      <c r="WT36" s="133" t="s">
        <v>635</v>
      </c>
      <c r="WU36" s="133" t="s">
        <v>635</v>
      </c>
      <c r="WV36" s="133" t="s">
        <v>635</v>
      </c>
      <c r="WW36" s="133" t="s">
        <v>635</v>
      </c>
      <c r="WX36" s="133" t="s">
        <v>635</v>
      </c>
      <c r="WY36" s="133" t="s">
        <v>635</v>
      </c>
      <c r="WZ36" s="133" t="s">
        <v>635</v>
      </c>
      <c r="XA36" s="133" t="s">
        <v>635</v>
      </c>
      <c r="XB36" s="189" t="s">
        <v>635</v>
      </c>
      <c r="XC36" s="105" t="s">
        <v>665</v>
      </c>
      <c r="XD36" s="105" t="s">
        <v>666</v>
      </c>
      <c r="XE36" s="105" t="s">
        <v>635</v>
      </c>
      <c r="XF36" s="111" t="s">
        <v>635</v>
      </c>
      <c r="XG36" s="190" t="s">
        <v>671</v>
      </c>
      <c r="XH36" s="190" t="s">
        <v>672</v>
      </c>
      <c r="XI36" s="190" t="s">
        <v>673</v>
      </c>
      <c r="XJ36" s="190" t="s">
        <v>712</v>
      </c>
      <c r="XK36" s="190" t="s">
        <v>635</v>
      </c>
      <c r="XL36" s="190" t="s">
        <v>635</v>
      </c>
      <c r="XM36" s="191" t="s">
        <v>667</v>
      </c>
      <c r="XN36" s="191" t="s">
        <v>668</v>
      </c>
      <c r="XO36" s="191" t="s">
        <v>669</v>
      </c>
      <c r="XP36" s="191" t="s">
        <v>670</v>
      </c>
      <c r="XQ36" s="191" t="s">
        <v>671</v>
      </c>
      <c r="XR36" s="191" t="s">
        <v>672</v>
      </c>
      <c r="XS36" s="191" t="s">
        <v>673</v>
      </c>
      <c r="XT36" s="191" t="s">
        <v>712</v>
      </c>
      <c r="XU36" s="192" t="s">
        <v>635</v>
      </c>
      <c r="XV36" s="192" t="s">
        <v>635</v>
      </c>
      <c r="XW36" s="192" t="s">
        <v>635</v>
      </c>
      <c r="XX36" s="192" t="s">
        <v>635</v>
      </c>
      <c r="XY36" s="192" t="s">
        <v>635</v>
      </c>
      <c r="XZ36" s="192" t="s">
        <v>635</v>
      </c>
      <c r="YA36" s="144" t="s">
        <v>635</v>
      </c>
      <c r="YB36" s="144" t="s">
        <v>635</v>
      </c>
      <c r="YC36" s="144" t="s">
        <v>635</v>
      </c>
      <c r="YD36" s="144" t="s">
        <v>635</v>
      </c>
      <c r="YE36" s="144" t="s">
        <v>635</v>
      </c>
      <c r="YF36" s="144" t="s">
        <v>635</v>
      </c>
      <c r="YG36" s="144" t="s">
        <v>635</v>
      </c>
      <c r="YH36" s="111" t="s">
        <v>635</v>
      </c>
      <c r="YI36" s="111" t="s">
        <v>635</v>
      </c>
      <c r="YJ36" s="111" t="s">
        <v>635</v>
      </c>
      <c r="YK36" s="190" t="s">
        <v>752</v>
      </c>
      <c r="YL36" s="190" t="s">
        <v>635</v>
      </c>
      <c r="YM36" s="190" t="s">
        <v>635</v>
      </c>
      <c r="YN36" s="190" t="s">
        <v>635</v>
      </c>
      <c r="YO36" s="190" t="s">
        <v>635</v>
      </c>
      <c r="YP36" s="130" t="s">
        <v>635</v>
      </c>
      <c r="YQ36" s="130" t="s">
        <v>635</v>
      </c>
      <c r="YR36" s="130" t="s">
        <v>635</v>
      </c>
      <c r="YS36" s="130" t="s">
        <v>635</v>
      </c>
      <c r="YT36" s="130" t="s">
        <v>635</v>
      </c>
      <c r="YU36" s="130" t="s">
        <v>635</v>
      </c>
      <c r="YV36" s="112" t="s">
        <v>635</v>
      </c>
      <c r="YW36" s="112" t="s">
        <v>635</v>
      </c>
      <c r="YX36" s="112" t="s">
        <v>635</v>
      </c>
      <c r="YY36" s="112" t="s">
        <v>635</v>
      </c>
      <c r="YZ36" s="105" t="s">
        <v>674</v>
      </c>
      <c r="ZA36" s="105" t="s">
        <v>635</v>
      </c>
      <c r="ZB36" s="126" t="s">
        <v>635</v>
      </c>
      <c r="ZC36" s="126" t="s">
        <v>635</v>
      </c>
      <c r="ZD36" s="126" t="s">
        <v>635</v>
      </c>
      <c r="ZE36" s="126" t="s">
        <v>635</v>
      </c>
      <c r="ZF36" s="126" t="s">
        <v>635</v>
      </c>
      <c r="ZG36" s="125" t="s">
        <v>676</v>
      </c>
      <c r="ZH36" s="125" t="s">
        <v>635</v>
      </c>
      <c r="ZI36" s="125" t="s">
        <v>635</v>
      </c>
      <c r="ZJ36" s="125" t="s">
        <v>635</v>
      </c>
      <c r="ZK36" s="125" t="s">
        <v>635</v>
      </c>
      <c r="ZL36" s="125" t="s">
        <v>635</v>
      </c>
      <c r="ZM36" s="125" t="s">
        <v>635</v>
      </c>
      <c r="ZN36" s="125" t="s">
        <v>635</v>
      </c>
      <c r="ZO36" s="147" t="s">
        <v>635</v>
      </c>
      <c r="ZP36" s="147" t="s">
        <v>635</v>
      </c>
      <c r="ZQ36" s="147" t="s">
        <v>635</v>
      </c>
      <c r="ZR36" s="147" t="s">
        <v>635</v>
      </c>
      <c r="ZS36" s="147" t="s">
        <v>635</v>
      </c>
      <c r="ZT36" s="184" t="s">
        <v>635</v>
      </c>
      <c r="ZU36" s="184">
        <v>3</v>
      </c>
      <c r="ZV36" s="184" t="s">
        <v>635</v>
      </c>
      <c r="ZW36" s="184" t="s">
        <v>635</v>
      </c>
      <c r="ZX36" s="131">
        <v>1</v>
      </c>
      <c r="ZY36" s="131" t="s">
        <v>635</v>
      </c>
      <c r="ZZ36" s="131" t="s">
        <v>635</v>
      </c>
      <c r="AAA36" s="131" t="s">
        <v>635</v>
      </c>
      <c r="AAB36" s="132">
        <v>1</v>
      </c>
      <c r="AAC36" s="132" t="s">
        <v>635</v>
      </c>
      <c r="AAD36" s="132" t="s">
        <v>635</v>
      </c>
      <c r="AAE36" s="193" t="s">
        <v>635</v>
      </c>
      <c r="AAF36" s="102">
        <v>2</v>
      </c>
      <c r="AAG36" s="102" t="s">
        <v>635</v>
      </c>
      <c r="AAH36" s="102" t="s">
        <v>635</v>
      </c>
      <c r="AAI36" s="102" t="s">
        <v>635</v>
      </c>
      <c r="AAJ36" s="125">
        <v>2</v>
      </c>
      <c r="AAK36" s="125">
        <v>5</v>
      </c>
      <c r="AAL36" s="125" t="s">
        <v>635</v>
      </c>
      <c r="AAM36" s="125" t="s">
        <v>635</v>
      </c>
      <c r="AAN36" s="131">
        <v>3</v>
      </c>
      <c r="AAO36" s="131">
        <v>3</v>
      </c>
      <c r="AAP36" s="131" t="s">
        <v>635</v>
      </c>
      <c r="AAQ36" s="131" t="s">
        <v>635</v>
      </c>
      <c r="AAR36" s="149">
        <v>5</v>
      </c>
      <c r="AAS36" s="149">
        <v>5</v>
      </c>
      <c r="AAT36" s="149" t="s">
        <v>635</v>
      </c>
      <c r="AAU36" s="149" t="s">
        <v>635</v>
      </c>
      <c r="AAV36" s="184">
        <v>4</v>
      </c>
      <c r="AAW36" s="184">
        <v>4</v>
      </c>
      <c r="AAX36" s="184" t="s">
        <v>635</v>
      </c>
      <c r="AAY36" s="184" t="s">
        <v>635</v>
      </c>
      <c r="AAZ36" s="103" t="s">
        <v>632</v>
      </c>
      <c r="ABA36" s="100" t="s">
        <v>679</v>
      </c>
      <c r="ABB36" s="100" t="s">
        <v>635</v>
      </c>
      <c r="ABC36" s="100" t="s">
        <v>635</v>
      </c>
      <c r="ABD36" s="100" t="s">
        <v>635</v>
      </c>
      <c r="ABE36" s="100" t="s">
        <v>635</v>
      </c>
      <c r="ABF36" s="103" t="s">
        <v>635</v>
      </c>
      <c r="ABG36" s="194">
        <v>50000</v>
      </c>
      <c r="ABH36" s="195" t="s">
        <v>716</v>
      </c>
      <c r="ABI36" s="195" t="s">
        <v>681</v>
      </c>
      <c r="ABJ36" s="195" t="s">
        <v>635</v>
      </c>
      <c r="ABK36" s="195" t="s">
        <v>635</v>
      </c>
      <c r="ABL36" s="177" t="s">
        <v>635</v>
      </c>
      <c r="ABM36" s="177" t="s">
        <v>635</v>
      </c>
      <c r="ABN36" s="177" t="s">
        <v>635</v>
      </c>
      <c r="ABO36" s="195" t="s">
        <v>635</v>
      </c>
      <c r="ABP36" s="112" t="s">
        <v>682</v>
      </c>
      <c r="ABQ36" s="112" t="s">
        <v>635</v>
      </c>
      <c r="ABR36" s="112" t="s">
        <v>635</v>
      </c>
      <c r="ABS36" s="103" t="s">
        <v>632</v>
      </c>
      <c r="ABT36" s="103" t="s">
        <v>632</v>
      </c>
      <c r="ABU36" s="196" t="s">
        <v>683</v>
      </c>
      <c r="ABV36" s="196" t="s">
        <v>718</v>
      </c>
      <c r="ABW36" s="196" t="s">
        <v>789</v>
      </c>
      <c r="ABX36" s="196" t="s">
        <v>719</v>
      </c>
      <c r="ABY36" s="196" t="s">
        <v>635</v>
      </c>
      <c r="ABZ36" s="196" t="s">
        <v>635</v>
      </c>
      <c r="ACA36" s="196" t="s">
        <v>635</v>
      </c>
      <c r="ACB36" s="97" t="s">
        <v>626</v>
      </c>
      <c r="ACC36" s="97" t="s">
        <v>632</v>
      </c>
      <c r="ACD36" s="112" t="s">
        <v>883</v>
      </c>
      <c r="ACE36" s="112" t="s">
        <v>635</v>
      </c>
      <c r="ACF36" s="112" t="s">
        <v>635</v>
      </c>
      <c r="ACG36" s="112" t="s">
        <v>635</v>
      </c>
      <c r="ACH36" s="97" t="s">
        <v>1110</v>
      </c>
      <c r="ACI36" s="97" t="s">
        <v>1111</v>
      </c>
      <c r="ACJ36" s="97"/>
    </row>
    <row r="37" spans="1:764" ht="15" customHeight="1">
      <c r="A37">
        <v>24</v>
      </c>
      <c r="B37" s="214" t="s">
        <v>1112</v>
      </c>
      <c r="C37" s="214" t="s">
        <v>1113</v>
      </c>
      <c r="D37" s="214" t="s">
        <v>889</v>
      </c>
      <c r="E37" s="214" t="s">
        <v>1114</v>
      </c>
      <c r="F37" s="215" t="s">
        <v>1115</v>
      </c>
      <c r="G37" s="215" t="s">
        <v>1116</v>
      </c>
      <c r="H37" s="216">
        <v>35.124642999999999</v>
      </c>
      <c r="I37" s="216">
        <v>0.89048799999999995</v>
      </c>
      <c r="J37" s="215" t="s">
        <v>893</v>
      </c>
      <c r="K37" s="215" t="s">
        <v>1117</v>
      </c>
      <c r="L37" s="215" t="s">
        <v>1118</v>
      </c>
      <c r="M37" s="214" t="s">
        <v>1119</v>
      </c>
      <c r="N37" s="217">
        <v>723721759</v>
      </c>
      <c r="O37" s="128">
        <v>715147125</v>
      </c>
      <c r="P37" s="214">
        <v>0.88248700000000002</v>
      </c>
      <c r="Q37" s="214">
        <v>35.128202999999999</v>
      </c>
      <c r="R37" s="214">
        <v>1788.9</v>
      </c>
      <c r="S37" s="128">
        <v>2.2999999999999998</v>
      </c>
      <c r="T37" s="128" t="s">
        <v>626</v>
      </c>
      <c r="U37" s="214" t="s">
        <v>627</v>
      </c>
      <c r="V37" s="214" t="s">
        <v>628</v>
      </c>
      <c r="W37" s="214" t="s">
        <v>629</v>
      </c>
      <c r="X37" s="214" t="s">
        <v>700</v>
      </c>
      <c r="Y37" s="214" t="s">
        <v>701</v>
      </c>
      <c r="Z37" s="128" t="s">
        <v>626</v>
      </c>
      <c r="AA37" s="218" t="s">
        <v>635</v>
      </c>
      <c r="AB37" s="219" t="s">
        <v>635</v>
      </c>
      <c r="AC37" s="218" t="s">
        <v>635</v>
      </c>
      <c r="AD37" s="218" t="s">
        <v>635</v>
      </c>
      <c r="AE37" s="218" t="s">
        <v>635</v>
      </c>
      <c r="AF37" s="234">
        <v>7</v>
      </c>
      <c r="AG37" s="128">
        <v>5</v>
      </c>
      <c r="AH37" s="214" t="s">
        <v>636</v>
      </c>
      <c r="AI37" s="214" t="s">
        <v>637</v>
      </c>
      <c r="AJ37" s="214" t="s">
        <v>638</v>
      </c>
      <c r="AK37" s="214" t="s">
        <v>639</v>
      </c>
      <c r="AL37" s="214" t="s">
        <v>640</v>
      </c>
      <c r="AM37" s="128" t="s">
        <v>1120</v>
      </c>
      <c r="AN37" s="128" t="s">
        <v>635</v>
      </c>
      <c r="AO37" s="128" t="s">
        <v>635</v>
      </c>
      <c r="AP37" s="214" t="s">
        <v>642</v>
      </c>
      <c r="AQ37" s="214" t="s">
        <v>635</v>
      </c>
      <c r="AR37" s="128" t="s">
        <v>635</v>
      </c>
      <c r="AS37" s="217" t="s">
        <v>635</v>
      </c>
      <c r="AT37" s="128" t="s">
        <v>635</v>
      </c>
      <c r="AU37" s="128" t="s">
        <v>642</v>
      </c>
      <c r="AV37" s="128" t="s">
        <v>632</v>
      </c>
      <c r="AW37" s="214" t="s">
        <v>640</v>
      </c>
      <c r="AX37" s="128" t="s">
        <v>1120</v>
      </c>
      <c r="AY37" s="214" t="s">
        <v>640</v>
      </c>
      <c r="AZ37" s="217" t="s">
        <v>1120</v>
      </c>
      <c r="BA37" s="214" t="s">
        <v>640</v>
      </c>
      <c r="BB37" s="217" t="s">
        <v>1120</v>
      </c>
      <c r="BC37" s="128" t="s">
        <v>640</v>
      </c>
      <c r="BD37" s="128" t="s">
        <v>1120</v>
      </c>
      <c r="BE37" s="128" t="s">
        <v>626</v>
      </c>
      <c r="BF37" s="128" t="s">
        <v>635</v>
      </c>
      <c r="BG37" s="128" t="s">
        <v>635</v>
      </c>
      <c r="BH37" s="128" t="s">
        <v>635</v>
      </c>
      <c r="BI37" s="214" t="s">
        <v>640</v>
      </c>
      <c r="BJ37" s="217" t="s">
        <v>643</v>
      </c>
      <c r="BK37" s="217" t="s">
        <v>898</v>
      </c>
      <c r="BL37" s="217" t="s">
        <v>774</v>
      </c>
      <c r="BM37" s="217" t="s">
        <v>635</v>
      </c>
      <c r="BN37" s="217" t="s">
        <v>635</v>
      </c>
      <c r="BO37" s="128" t="s">
        <v>632</v>
      </c>
      <c r="BP37" s="128" t="s">
        <v>1120</v>
      </c>
      <c r="BQ37" s="128" t="s">
        <v>635</v>
      </c>
      <c r="BR37" s="214" t="s">
        <v>645</v>
      </c>
      <c r="BS37" s="214" t="s">
        <v>703</v>
      </c>
      <c r="BT37" s="214" t="s">
        <v>946</v>
      </c>
      <c r="BU37" s="128" t="s">
        <v>635</v>
      </c>
      <c r="BV37" s="214" t="s">
        <v>635</v>
      </c>
      <c r="BW37" s="214" t="s">
        <v>646</v>
      </c>
      <c r="BX37" s="97" t="s">
        <v>2462</v>
      </c>
      <c r="BY37" s="214" t="s">
        <v>1121</v>
      </c>
      <c r="BZ37" s="214" t="s">
        <v>779</v>
      </c>
      <c r="CA37" s="217" t="s">
        <v>737</v>
      </c>
      <c r="CB37" s="217" t="s">
        <v>635</v>
      </c>
      <c r="CC37" s="217" t="s">
        <v>635</v>
      </c>
      <c r="CD37" s="128" t="s">
        <v>635</v>
      </c>
      <c r="CE37" s="217" t="s">
        <v>635</v>
      </c>
      <c r="CF37" s="128">
        <v>3</v>
      </c>
      <c r="CG37" s="128">
        <v>8</v>
      </c>
      <c r="CH37" s="214" t="s">
        <v>649</v>
      </c>
      <c r="CI37" s="217" t="s">
        <v>635</v>
      </c>
      <c r="CJ37" s="217" t="s">
        <v>635</v>
      </c>
      <c r="CK37" s="217" t="s">
        <v>635</v>
      </c>
      <c r="CL37" s="128">
        <v>10</v>
      </c>
      <c r="CM37" s="220">
        <v>0</v>
      </c>
      <c r="CN37" s="128" t="s">
        <v>635</v>
      </c>
      <c r="CO37" s="128" t="s">
        <v>635</v>
      </c>
      <c r="CP37" s="128" t="s">
        <v>635</v>
      </c>
      <c r="CQ37" s="128" t="s">
        <v>635</v>
      </c>
      <c r="CR37" s="128" t="s">
        <v>635</v>
      </c>
      <c r="CS37" s="128" t="s">
        <v>635</v>
      </c>
      <c r="CT37" s="128" t="s">
        <v>635</v>
      </c>
      <c r="CU37" s="128" t="s">
        <v>635</v>
      </c>
      <c r="CV37" s="128" t="s">
        <v>635</v>
      </c>
      <c r="CW37" s="128" t="s">
        <v>635</v>
      </c>
      <c r="CX37" s="217" t="s">
        <v>650</v>
      </c>
      <c r="CY37" s="128" t="s">
        <v>635</v>
      </c>
      <c r="CZ37" s="221">
        <v>1</v>
      </c>
      <c r="DA37" s="221">
        <v>0</v>
      </c>
      <c r="DB37" s="222">
        <f>SUM(CZ37:DA37)</f>
        <v>1</v>
      </c>
      <c r="DC37" s="214" t="s">
        <v>635</v>
      </c>
      <c r="DD37" s="128" t="s">
        <v>635</v>
      </c>
      <c r="DE37" s="128" t="s">
        <v>635</v>
      </c>
      <c r="DF37" s="128" t="s">
        <v>635</v>
      </c>
      <c r="DG37" s="227" t="s">
        <v>635</v>
      </c>
      <c r="DH37" s="128" t="s">
        <v>635</v>
      </c>
      <c r="DI37" s="128" t="s">
        <v>635</v>
      </c>
      <c r="DJ37" s="214" t="s">
        <v>635</v>
      </c>
      <c r="DK37" s="128" t="s">
        <v>635</v>
      </c>
      <c r="DL37" s="128" t="s">
        <v>635</v>
      </c>
      <c r="DM37" s="128" t="s">
        <v>635</v>
      </c>
      <c r="DN37" s="128" t="s">
        <v>635</v>
      </c>
      <c r="DO37" s="128" t="s">
        <v>635</v>
      </c>
      <c r="DP37" s="128" t="s">
        <v>635</v>
      </c>
      <c r="DQ37" s="128">
        <v>0.1</v>
      </c>
      <c r="DR37" s="128">
        <v>4</v>
      </c>
      <c r="DS37" s="128" t="s">
        <v>979</v>
      </c>
      <c r="DT37" s="128" t="s">
        <v>635</v>
      </c>
      <c r="DU37" s="128" t="s">
        <v>635</v>
      </c>
      <c r="DV37" s="128" t="s">
        <v>635</v>
      </c>
      <c r="DW37" s="128" t="s">
        <v>635</v>
      </c>
      <c r="DX37" s="128" t="s">
        <v>635</v>
      </c>
      <c r="DY37" s="128" t="s">
        <v>635</v>
      </c>
      <c r="DZ37" s="214" t="s">
        <v>781</v>
      </c>
      <c r="EA37" s="128" t="s">
        <v>626</v>
      </c>
      <c r="EB37" s="214" t="s">
        <v>635</v>
      </c>
      <c r="EC37" s="128" t="s">
        <v>626</v>
      </c>
      <c r="ED37" s="128" t="s">
        <v>635</v>
      </c>
      <c r="EE37" s="128" t="s">
        <v>635</v>
      </c>
      <c r="EF37" s="217" t="s">
        <v>653</v>
      </c>
      <c r="EG37" s="217" t="s">
        <v>635</v>
      </c>
      <c r="EH37" s="128" t="s">
        <v>653</v>
      </c>
      <c r="EI37" s="214" t="s">
        <v>640</v>
      </c>
      <c r="EJ37" s="214" t="s">
        <v>640</v>
      </c>
      <c r="EK37" s="128">
        <v>5</v>
      </c>
      <c r="EL37" s="128">
        <v>4</v>
      </c>
      <c r="EM37" s="128">
        <v>0.6</v>
      </c>
      <c r="EN37" s="128">
        <v>0.1</v>
      </c>
      <c r="EO37" s="128" t="s">
        <v>635</v>
      </c>
      <c r="EP37" s="128" t="s">
        <v>635</v>
      </c>
      <c r="EQ37" s="128" t="s">
        <v>635</v>
      </c>
      <c r="ER37" s="128" t="s">
        <v>635</v>
      </c>
      <c r="ES37" s="128" t="s">
        <v>635</v>
      </c>
      <c r="ET37" s="128" t="s">
        <v>635</v>
      </c>
      <c r="EU37" s="128" t="s">
        <v>635</v>
      </c>
      <c r="EV37" s="128" t="s">
        <v>635</v>
      </c>
      <c r="EW37" s="214" t="s">
        <v>901</v>
      </c>
      <c r="EX37" s="214" t="s">
        <v>901</v>
      </c>
      <c r="EY37" s="128" t="s">
        <v>635</v>
      </c>
      <c r="EZ37" s="217" t="s">
        <v>635</v>
      </c>
      <c r="FA37" s="214" t="s">
        <v>655</v>
      </c>
      <c r="FB37" s="214" t="s">
        <v>656</v>
      </c>
      <c r="FC37" s="214" t="s">
        <v>806</v>
      </c>
      <c r="FD37" s="234" t="s">
        <v>743</v>
      </c>
      <c r="FE37" s="128" t="s">
        <v>635</v>
      </c>
      <c r="FF37" s="128" t="s">
        <v>635</v>
      </c>
      <c r="FG37" s="128" t="s">
        <v>635</v>
      </c>
      <c r="FH37" s="128" t="s">
        <v>635</v>
      </c>
      <c r="FI37" s="128">
        <v>4</v>
      </c>
      <c r="FJ37" s="128" t="s">
        <v>635</v>
      </c>
      <c r="FK37" s="128" t="s">
        <v>635</v>
      </c>
      <c r="FL37" s="128" t="s">
        <v>635</v>
      </c>
      <c r="FM37" s="234">
        <v>5</v>
      </c>
      <c r="FN37" s="234">
        <v>6</v>
      </c>
      <c r="FO37" s="128" t="s">
        <v>635</v>
      </c>
      <c r="FP37" s="128" t="s">
        <v>635</v>
      </c>
      <c r="FQ37" s="128">
        <v>60</v>
      </c>
      <c r="FR37" s="128" t="s">
        <v>635</v>
      </c>
      <c r="FS37" s="128" t="s">
        <v>635</v>
      </c>
      <c r="FT37" s="128" t="s">
        <v>635</v>
      </c>
      <c r="FU37" s="234">
        <v>0.5</v>
      </c>
      <c r="FV37" s="128">
        <v>1</v>
      </c>
      <c r="FW37" s="128" t="s">
        <v>635</v>
      </c>
      <c r="FX37" s="128" t="s">
        <v>635</v>
      </c>
      <c r="FY37" s="214" t="s">
        <v>657</v>
      </c>
      <c r="FZ37" s="128" t="s">
        <v>658</v>
      </c>
      <c r="GA37" s="128">
        <v>12</v>
      </c>
      <c r="GB37" s="128">
        <v>12</v>
      </c>
      <c r="GC37" s="214" t="s">
        <v>657</v>
      </c>
      <c r="GD37" s="128" t="s">
        <v>658</v>
      </c>
      <c r="GE37" s="128">
        <v>12</v>
      </c>
      <c r="GF37" s="128">
        <v>12</v>
      </c>
      <c r="GG37" s="128" t="s">
        <v>635</v>
      </c>
      <c r="GH37" s="128" t="s">
        <v>635</v>
      </c>
      <c r="GI37" s="128" t="s">
        <v>635</v>
      </c>
      <c r="GJ37" s="128" t="s">
        <v>635</v>
      </c>
      <c r="GK37" s="128" t="s">
        <v>635</v>
      </c>
      <c r="GL37" s="128" t="s">
        <v>635</v>
      </c>
      <c r="GM37" s="128" t="s">
        <v>635</v>
      </c>
      <c r="GN37" s="128" t="s">
        <v>635</v>
      </c>
      <c r="GO37" s="128" t="s">
        <v>635</v>
      </c>
      <c r="GP37" s="128" t="s">
        <v>635</v>
      </c>
      <c r="GQ37" s="128" t="s">
        <v>635</v>
      </c>
      <c r="GR37" s="128" t="s">
        <v>635</v>
      </c>
      <c r="GS37" s="128" t="s">
        <v>635</v>
      </c>
      <c r="GT37" s="128" t="s">
        <v>635</v>
      </c>
      <c r="GU37" s="128" t="s">
        <v>635</v>
      </c>
      <c r="GV37" s="128" t="s">
        <v>635</v>
      </c>
      <c r="GW37" s="128" t="s">
        <v>635</v>
      </c>
      <c r="GX37" s="128" t="s">
        <v>635</v>
      </c>
      <c r="GY37" s="128" t="s">
        <v>635</v>
      </c>
      <c r="GZ37" s="128" t="s">
        <v>635</v>
      </c>
      <c r="HA37" s="234" t="s">
        <v>657</v>
      </c>
      <c r="HB37" s="247" t="s">
        <v>658</v>
      </c>
      <c r="HC37" s="234">
        <v>12</v>
      </c>
      <c r="HD37" s="234">
        <v>12</v>
      </c>
      <c r="HE37" s="247" t="s">
        <v>657</v>
      </c>
      <c r="HF37" s="234" t="s">
        <v>658</v>
      </c>
      <c r="HG37" s="234">
        <v>12</v>
      </c>
      <c r="HH37" s="234">
        <v>12</v>
      </c>
      <c r="HI37" s="128" t="s">
        <v>657</v>
      </c>
      <c r="HJ37" s="128" t="s">
        <v>658</v>
      </c>
      <c r="HK37" s="128">
        <v>12</v>
      </c>
      <c r="HL37" s="128">
        <v>12</v>
      </c>
      <c r="HM37" s="214" t="s">
        <v>657</v>
      </c>
      <c r="HN37" s="128" t="s">
        <v>658</v>
      </c>
      <c r="HO37" s="128">
        <v>12</v>
      </c>
      <c r="HP37" s="128">
        <v>12</v>
      </c>
      <c r="HQ37" s="128" t="s">
        <v>635</v>
      </c>
      <c r="HR37" s="128" t="s">
        <v>635</v>
      </c>
      <c r="HS37" s="128" t="s">
        <v>635</v>
      </c>
      <c r="HT37" s="128" t="s">
        <v>635</v>
      </c>
      <c r="HU37" s="128" t="s">
        <v>635</v>
      </c>
      <c r="HV37" s="128" t="s">
        <v>635</v>
      </c>
      <c r="HW37" s="128" t="s">
        <v>635</v>
      </c>
      <c r="HX37" s="128" t="s">
        <v>635</v>
      </c>
      <c r="HY37" s="128" t="s">
        <v>635</v>
      </c>
      <c r="HZ37" s="128" t="s">
        <v>635</v>
      </c>
      <c r="IA37" s="128" t="s">
        <v>635</v>
      </c>
      <c r="IB37" s="128" t="s">
        <v>635</v>
      </c>
      <c r="IC37" s="128" t="s">
        <v>635</v>
      </c>
      <c r="ID37" s="128" t="s">
        <v>635</v>
      </c>
      <c r="IE37" s="128" t="s">
        <v>635</v>
      </c>
      <c r="IF37" s="128" t="s">
        <v>635</v>
      </c>
      <c r="IG37" s="214" t="s">
        <v>807</v>
      </c>
      <c r="IH37" s="214" t="s">
        <v>783</v>
      </c>
      <c r="II37" s="214" t="s">
        <v>660</v>
      </c>
      <c r="IJ37" s="214" t="s">
        <v>661</v>
      </c>
      <c r="IK37" s="214" t="s">
        <v>662</v>
      </c>
      <c r="IL37" s="214" t="s">
        <v>855</v>
      </c>
      <c r="IM37" s="214" t="s">
        <v>856</v>
      </c>
      <c r="IN37" s="214" t="s">
        <v>635</v>
      </c>
      <c r="IO37" s="214" t="s">
        <v>635</v>
      </c>
      <c r="IP37" s="128">
        <v>7</v>
      </c>
      <c r="IQ37" s="128" t="s">
        <v>709</v>
      </c>
      <c r="IR37" s="128" t="s">
        <v>635</v>
      </c>
      <c r="IS37" s="143">
        <v>0</v>
      </c>
      <c r="IT37" s="143">
        <v>1</v>
      </c>
      <c r="IU37" s="128" t="s">
        <v>709</v>
      </c>
      <c r="IV37" s="128" t="s">
        <v>635</v>
      </c>
      <c r="IW37" s="143">
        <v>0</v>
      </c>
      <c r="IX37" s="143">
        <v>1</v>
      </c>
      <c r="IY37" s="128" t="s">
        <v>635</v>
      </c>
      <c r="IZ37" s="128" t="s">
        <v>635</v>
      </c>
      <c r="JA37" s="128" t="s">
        <v>635</v>
      </c>
      <c r="JB37" s="128" t="s">
        <v>635</v>
      </c>
      <c r="JC37" s="128" t="s">
        <v>635</v>
      </c>
      <c r="JD37" s="128" t="s">
        <v>635</v>
      </c>
      <c r="JE37" s="128" t="s">
        <v>635</v>
      </c>
      <c r="JF37" s="128" t="s">
        <v>635</v>
      </c>
      <c r="JG37" s="128" t="s">
        <v>635</v>
      </c>
      <c r="JH37" s="128" t="s">
        <v>635</v>
      </c>
      <c r="JI37" s="128" t="s">
        <v>635</v>
      </c>
      <c r="JJ37" s="128" t="s">
        <v>635</v>
      </c>
      <c r="JK37" s="128" t="s">
        <v>635</v>
      </c>
      <c r="JL37" s="128" t="s">
        <v>635</v>
      </c>
      <c r="JM37" s="128" t="s">
        <v>635</v>
      </c>
      <c r="JN37" s="128" t="s">
        <v>635</v>
      </c>
      <c r="JO37" s="128" t="s">
        <v>635</v>
      </c>
      <c r="JP37" s="128" t="s">
        <v>635</v>
      </c>
      <c r="JQ37" s="234" t="s">
        <v>709</v>
      </c>
      <c r="JR37" s="234" t="s">
        <v>635</v>
      </c>
      <c r="JS37" s="248">
        <v>0</v>
      </c>
      <c r="JT37" s="248">
        <v>1</v>
      </c>
      <c r="JU37" s="234" t="s">
        <v>709</v>
      </c>
      <c r="JV37" s="234" t="s">
        <v>635</v>
      </c>
      <c r="JW37" s="248">
        <v>0</v>
      </c>
      <c r="JX37" s="248">
        <v>1</v>
      </c>
      <c r="JY37" s="128" t="s">
        <v>709</v>
      </c>
      <c r="JZ37" s="128" t="s">
        <v>635</v>
      </c>
      <c r="KA37" s="143">
        <v>0</v>
      </c>
      <c r="KB37" s="143">
        <v>1</v>
      </c>
      <c r="KC37" s="128" t="s">
        <v>709</v>
      </c>
      <c r="KD37" s="128" t="s">
        <v>635</v>
      </c>
      <c r="KE37" s="143">
        <v>0</v>
      </c>
      <c r="KF37" s="143">
        <v>1</v>
      </c>
      <c r="KG37" s="143" t="s">
        <v>709</v>
      </c>
      <c r="KH37" s="143" t="s">
        <v>635</v>
      </c>
      <c r="KI37" s="143">
        <v>0</v>
      </c>
      <c r="KJ37" s="143">
        <v>1</v>
      </c>
      <c r="KK37" s="128" t="s">
        <v>635</v>
      </c>
      <c r="KL37" s="128" t="s">
        <v>635</v>
      </c>
      <c r="KM37" s="128" t="s">
        <v>635</v>
      </c>
      <c r="KN37" s="128" t="s">
        <v>635</v>
      </c>
      <c r="KO37" s="128" t="s">
        <v>635</v>
      </c>
      <c r="KP37" s="128" t="s">
        <v>635</v>
      </c>
      <c r="KQ37" s="128" t="s">
        <v>635</v>
      </c>
      <c r="KR37" s="128" t="s">
        <v>635</v>
      </c>
      <c r="KS37" s="128" t="s">
        <v>635</v>
      </c>
      <c r="KT37" s="128" t="s">
        <v>635</v>
      </c>
      <c r="KU37" s="128" t="s">
        <v>635</v>
      </c>
      <c r="KV37" s="128" t="s">
        <v>635</v>
      </c>
      <c r="KW37" s="214" t="s">
        <v>857</v>
      </c>
      <c r="KX37" s="128" t="s">
        <v>635</v>
      </c>
      <c r="KY37" s="128" t="s">
        <v>635</v>
      </c>
      <c r="KZ37" s="143">
        <v>0</v>
      </c>
      <c r="LA37" s="143">
        <v>0</v>
      </c>
      <c r="LB37" s="143">
        <v>0</v>
      </c>
      <c r="LC37" s="143">
        <v>0</v>
      </c>
      <c r="LD37" s="143">
        <v>0</v>
      </c>
      <c r="LE37" s="143">
        <v>0</v>
      </c>
      <c r="LF37" s="143">
        <v>0</v>
      </c>
      <c r="LG37" s="143">
        <v>1</v>
      </c>
      <c r="LH37" s="223">
        <f t="shared" si="15"/>
        <v>1</v>
      </c>
      <c r="LI37" s="143">
        <v>0</v>
      </c>
      <c r="LJ37" s="143">
        <v>0</v>
      </c>
      <c r="LK37" s="143">
        <v>0</v>
      </c>
      <c r="LL37" s="143">
        <v>0</v>
      </c>
      <c r="LM37" s="143">
        <v>0</v>
      </c>
      <c r="LN37" s="143">
        <v>0</v>
      </c>
      <c r="LO37" s="143">
        <v>0</v>
      </c>
      <c r="LP37" s="143">
        <v>1</v>
      </c>
      <c r="LQ37" s="224">
        <f t="shared" si="16"/>
        <v>1</v>
      </c>
      <c r="LR37" s="143">
        <v>0</v>
      </c>
      <c r="LS37" s="143">
        <v>0</v>
      </c>
      <c r="LT37" s="143">
        <v>0</v>
      </c>
      <c r="LU37" s="143">
        <v>0</v>
      </c>
      <c r="LV37" s="143">
        <v>0</v>
      </c>
      <c r="LW37" s="143">
        <v>0</v>
      </c>
      <c r="LX37" s="143">
        <v>0</v>
      </c>
      <c r="LY37" s="143">
        <v>0</v>
      </c>
      <c r="LZ37" s="143">
        <v>0</v>
      </c>
      <c r="MA37" s="143" t="s">
        <v>635</v>
      </c>
      <c r="MB37" s="143" t="s">
        <v>635</v>
      </c>
      <c r="MC37" s="143" t="s">
        <v>635</v>
      </c>
      <c r="MD37" s="143" t="s">
        <v>635</v>
      </c>
      <c r="ME37" s="143" t="s">
        <v>635</v>
      </c>
      <c r="MF37" s="143" t="s">
        <v>635</v>
      </c>
      <c r="MG37" s="143" t="s">
        <v>635</v>
      </c>
      <c r="MH37" s="143" t="s">
        <v>635</v>
      </c>
      <c r="MI37" s="223" t="s">
        <v>635</v>
      </c>
      <c r="MJ37" s="143" t="s">
        <v>635</v>
      </c>
      <c r="MK37" s="143" t="s">
        <v>635</v>
      </c>
      <c r="ML37" s="143" t="s">
        <v>635</v>
      </c>
      <c r="MM37" s="143" t="s">
        <v>635</v>
      </c>
      <c r="MN37" s="143" t="s">
        <v>635</v>
      </c>
      <c r="MO37" s="143" t="s">
        <v>635</v>
      </c>
      <c r="MP37" s="143" t="s">
        <v>635</v>
      </c>
      <c r="MQ37" s="143" t="s">
        <v>635</v>
      </c>
      <c r="MR37" s="223" t="s">
        <v>635</v>
      </c>
      <c r="MS37" s="143" t="s">
        <v>635</v>
      </c>
      <c r="MT37" s="143" t="s">
        <v>635</v>
      </c>
      <c r="MU37" s="143" t="s">
        <v>635</v>
      </c>
      <c r="MV37" s="143" t="s">
        <v>635</v>
      </c>
      <c r="MW37" s="143" t="s">
        <v>635</v>
      </c>
      <c r="MX37" s="143" t="s">
        <v>635</v>
      </c>
      <c r="MY37" s="143" t="s">
        <v>635</v>
      </c>
      <c r="MZ37" s="143" t="s">
        <v>635</v>
      </c>
      <c r="NA37" s="143" t="s">
        <v>635</v>
      </c>
      <c r="NB37" s="248">
        <v>0</v>
      </c>
      <c r="NC37" s="248">
        <v>0</v>
      </c>
      <c r="ND37" s="248">
        <v>0</v>
      </c>
      <c r="NE37" s="248">
        <v>0</v>
      </c>
      <c r="NF37" s="248">
        <v>0</v>
      </c>
      <c r="NG37" s="248">
        <v>0</v>
      </c>
      <c r="NH37" s="248">
        <v>0</v>
      </c>
      <c r="NI37" s="248">
        <v>0</v>
      </c>
      <c r="NJ37" s="249">
        <v>0</v>
      </c>
      <c r="NK37" s="143">
        <v>0</v>
      </c>
      <c r="NL37" s="143">
        <v>0</v>
      </c>
      <c r="NM37" s="143">
        <v>0</v>
      </c>
      <c r="NN37" s="143">
        <v>0</v>
      </c>
      <c r="NO37" s="143">
        <v>0</v>
      </c>
      <c r="NP37" s="143">
        <v>0</v>
      </c>
      <c r="NQ37" s="143">
        <v>0</v>
      </c>
      <c r="NR37" s="143">
        <v>0</v>
      </c>
      <c r="NS37" s="223">
        <v>0</v>
      </c>
      <c r="NT37" s="225" t="s">
        <v>635</v>
      </c>
      <c r="NU37" s="225" t="s">
        <v>635</v>
      </c>
      <c r="NV37" s="225" t="s">
        <v>635</v>
      </c>
      <c r="NW37" s="225" t="s">
        <v>635</v>
      </c>
      <c r="NX37" s="225" t="s">
        <v>635</v>
      </c>
      <c r="NY37" s="225" t="s">
        <v>635</v>
      </c>
      <c r="NZ37" s="225" t="s">
        <v>635</v>
      </c>
      <c r="OA37" s="225" t="s">
        <v>635</v>
      </c>
      <c r="OB37" s="226" t="s">
        <v>635</v>
      </c>
      <c r="OC37" s="143" t="s">
        <v>635</v>
      </c>
      <c r="OD37" s="143" t="s">
        <v>635</v>
      </c>
      <c r="OE37" s="143" t="s">
        <v>635</v>
      </c>
      <c r="OF37" s="143" t="s">
        <v>635</v>
      </c>
      <c r="OG37" s="143" t="s">
        <v>635</v>
      </c>
      <c r="OH37" s="143" t="s">
        <v>635</v>
      </c>
      <c r="OI37" s="143" t="s">
        <v>635</v>
      </c>
      <c r="OJ37" s="143" t="s">
        <v>635</v>
      </c>
      <c r="OK37" s="143" t="s">
        <v>635</v>
      </c>
      <c r="OL37" s="143">
        <v>0</v>
      </c>
      <c r="OM37" s="143">
        <v>0</v>
      </c>
      <c r="ON37" s="143">
        <v>0</v>
      </c>
      <c r="OO37" s="143">
        <v>0</v>
      </c>
      <c r="OP37" s="143">
        <v>0</v>
      </c>
      <c r="OQ37" s="143">
        <v>0</v>
      </c>
      <c r="OR37" s="143">
        <v>0</v>
      </c>
      <c r="OS37" s="143">
        <v>0</v>
      </c>
      <c r="OT37" s="223">
        <v>0</v>
      </c>
      <c r="OU37" s="143" t="s">
        <v>635</v>
      </c>
      <c r="OV37" s="143" t="s">
        <v>635</v>
      </c>
      <c r="OW37" s="143" t="s">
        <v>635</v>
      </c>
      <c r="OX37" s="143" t="s">
        <v>635</v>
      </c>
      <c r="OY37" s="143" t="s">
        <v>635</v>
      </c>
      <c r="OZ37" s="143" t="s">
        <v>635</v>
      </c>
      <c r="PA37" s="143" t="s">
        <v>635</v>
      </c>
      <c r="PB37" s="143" t="s">
        <v>635</v>
      </c>
      <c r="PC37" s="223" t="s">
        <v>635</v>
      </c>
      <c r="PD37" s="143" t="s">
        <v>635</v>
      </c>
      <c r="PE37" s="143" t="s">
        <v>635</v>
      </c>
      <c r="PF37" s="143" t="s">
        <v>635</v>
      </c>
      <c r="PG37" s="143" t="s">
        <v>635</v>
      </c>
      <c r="PH37" s="143" t="s">
        <v>635</v>
      </c>
      <c r="PI37" s="143" t="s">
        <v>635</v>
      </c>
      <c r="PJ37" s="143" t="s">
        <v>635</v>
      </c>
      <c r="PK37" s="143" t="s">
        <v>635</v>
      </c>
      <c r="PL37" s="223" t="s">
        <v>635</v>
      </c>
      <c r="PM37" s="143" t="s">
        <v>635</v>
      </c>
      <c r="PN37" s="143" t="s">
        <v>635</v>
      </c>
      <c r="PO37" s="143" t="s">
        <v>635</v>
      </c>
      <c r="PP37" s="143" t="s">
        <v>635</v>
      </c>
      <c r="PQ37" s="143" t="s">
        <v>635</v>
      </c>
      <c r="PR37" s="143" t="s">
        <v>635</v>
      </c>
      <c r="PS37" s="143" t="s">
        <v>635</v>
      </c>
      <c r="PT37" s="143" t="s">
        <v>635</v>
      </c>
      <c r="PU37" s="223" t="s">
        <v>635</v>
      </c>
      <c r="PV37" s="248">
        <v>0</v>
      </c>
      <c r="PW37" s="248">
        <v>0</v>
      </c>
      <c r="PX37" s="248">
        <v>0</v>
      </c>
      <c r="PY37" s="248">
        <v>0</v>
      </c>
      <c r="PZ37" s="248">
        <v>0</v>
      </c>
      <c r="QA37" s="248">
        <v>0</v>
      </c>
      <c r="QB37" s="248">
        <v>0</v>
      </c>
      <c r="QC37" s="248">
        <v>0</v>
      </c>
      <c r="QD37" s="249">
        <v>0</v>
      </c>
      <c r="QE37" s="143">
        <v>0</v>
      </c>
      <c r="QF37" s="143">
        <v>0</v>
      </c>
      <c r="QG37" s="143">
        <v>0</v>
      </c>
      <c r="QH37" s="143">
        <v>0</v>
      </c>
      <c r="QI37" s="143">
        <v>0</v>
      </c>
      <c r="QJ37" s="143">
        <v>0</v>
      </c>
      <c r="QK37" s="143">
        <v>0</v>
      </c>
      <c r="QL37" s="143">
        <v>0</v>
      </c>
      <c r="QM37" s="223">
        <v>0</v>
      </c>
      <c r="QN37" s="143" t="s">
        <v>635</v>
      </c>
      <c r="QO37" s="143" t="s">
        <v>635</v>
      </c>
      <c r="QP37" s="143" t="s">
        <v>635</v>
      </c>
      <c r="QQ37" s="143" t="s">
        <v>635</v>
      </c>
      <c r="QR37" s="143" t="s">
        <v>635</v>
      </c>
      <c r="QS37" s="143" t="s">
        <v>635</v>
      </c>
      <c r="QT37" s="143" t="s">
        <v>635</v>
      </c>
      <c r="QU37" s="143" t="s">
        <v>635</v>
      </c>
      <c r="QV37" s="223" t="s">
        <v>635</v>
      </c>
      <c r="QW37" s="143" t="s">
        <v>635</v>
      </c>
      <c r="QX37" s="143" t="s">
        <v>635</v>
      </c>
      <c r="QY37" s="143" t="s">
        <v>635</v>
      </c>
      <c r="QZ37" s="143" t="s">
        <v>635</v>
      </c>
      <c r="RA37" s="143" t="s">
        <v>635</v>
      </c>
      <c r="RB37" s="143" t="s">
        <v>635</v>
      </c>
      <c r="RC37" s="143" t="s">
        <v>635</v>
      </c>
      <c r="RD37" s="143" t="s">
        <v>635</v>
      </c>
      <c r="RE37" s="223" t="s">
        <v>635</v>
      </c>
      <c r="RF37" s="214" t="s">
        <v>656</v>
      </c>
      <c r="RG37" s="214" t="s">
        <v>806</v>
      </c>
      <c r="RH37" s="214" t="s">
        <v>635</v>
      </c>
      <c r="RI37" s="128" t="s">
        <v>635</v>
      </c>
      <c r="RJ37" s="128" t="s">
        <v>635</v>
      </c>
      <c r="RK37" s="128" t="s">
        <v>635</v>
      </c>
      <c r="RL37" s="214" t="s">
        <v>857</v>
      </c>
      <c r="RM37" s="128" t="s">
        <v>635</v>
      </c>
      <c r="RN37" s="128" t="s">
        <v>635</v>
      </c>
      <c r="RO37" s="143">
        <v>0</v>
      </c>
      <c r="RP37" s="143">
        <v>0</v>
      </c>
      <c r="RQ37" s="143">
        <v>0</v>
      </c>
      <c r="RR37" s="143">
        <v>0</v>
      </c>
      <c r="RS37" s="143">
        <v>0</v>
      </c>
      <c r="RT37" s="143">
        <v>0</v>
      </c>
      <c r="RU37" s="143">
        <v>0</v>
      </c>
      <c r="RV37" s="143">
        <v>1</v>
      </c>
      <c r="RW37" s="223">
        <f t="shared" si="13"/>
        <v>1</v>
      </c>
      <c r="RX37" s="128" t="s">
        <v>635</v>
      </c>
      <c r="RY37" s="128" t="s">
        <v>635</v>
      </c>
      <c r="RZ37" s="128" t="s">
        <v>635</v>
      </c>
      <c r="SA37" s="128" t="s">
        <v>635</v>
      </c>
      <c r="SB37" s="128" t="s">
        <v>635</v>
      </c>
      <c r="SC37" s="128" t="s">
        <v>635</v>
      </c>
      <c r="SD37" s="128" t="s">
        <v>635</v>
      </c>
      <c r="SE37" s="128" t="s">
        <v>635</v>
      </c>
      <c r="SF37" s="227" t="s">
        <v>635</v>
      </c>
      <c r="SG37" s="128" t="s">
        <v>635</v>
      </c>
      <c r="SH37" s="128" t="s">
        <v>635</v>
      </c>
      <c r="SI37" s="128" t="s">
        <v>635</v>
      </c>
      <c r="SJ37" s="128" t="s">
        <v>635</v>
      </c>
      <c r="SK37" s="128" t="s">
        <v>635</v>
      </c>
      <c r="SL37" s="128" t="s">
        <v>635</v>
      </c>
      <c r="SM37" s="128" t="s">
        <v>635</v>
      </c>
      <c r="SN37" s="128" t="s">
        <v>635</v>
      </c>
      <c r="SO37" s="227" t="s">
        <v>635</v>
      </c>
      <c r="SP37" s="128" t="s">
        <v>635</v>
      </c>
      <c r="SQ37" s="128" t="s">
        <v>635</v>
      </c>
      <c r="SR37" s="128" t="s">
        <v>635</v>
      </c>
      <c r="SS37" s="128" t="s">
        <v>635</v>
      </c>
      <c r="ST37" s="128" t="s">
        <v>635</v>
      </c>
      <c r="SU37" s="128" t="s">
        <v>635</v>
      </c>
      <c r="SV37" s="128" t="s">
        <v>635</v>
      </c>
      <c r="SW37" s="128" t="s">
        <v>635</v>
      </c>
      <c r="SX37" s="227" t="s">
        <v>635</v>
      </c>
      <c r="SY37" s="221">
        <v>0</v>
      </c>
      <c r="SZ37" s="221">
        <v>0</v>
      </c>
      <c r="TA37" s="221">
        <v>0</v>
      </c>
      <c r="TB37" s="221">
        <v>0</v>
      </c>
      <c r="TC37" s="221">
        <v>0</v>
      </c>
      <c r="TD37" s="221">
        <v>0</v>
      </c>
      <c r="TE37" s="221">
        <v>0</v>
      </c>
      <c r="TF37" s="221">
        <v>1</v>
      </c>
      <c r="TG37" s="222">
        <f>SUBTOTAL(9,SY37:TF37)</f>
        <v>1</v>
      </c>
      <c r="TH37" s="128" t="s">
        <v>635</v>
      </c>
      <c r="TI37" s="128" t="s">
        <v>635</v>
      </c>
      <c r="TJ37" s="128" t="s">
        <v>635</v>
      </c>
      <c r="TK37" s="128" t="s">
        <v>635</v>
      </c>
      <c r="TL37" s="128" t="s">
        <v>635</v>
      </c>
      <c r="TM37" s="128" t="s">
        <v>635</v>
      </c>
      <c r="TN37" s="128" t="s">
        <v>635</v>
      </c>
      <c r="TO37" s="128" t="s">
        <v>635</v>
      </c>
      <c r="TP37" s="227" t="s">
        <v>635</v>
      </c>
      <c r="TQ37" s="250">
        <v>0</v>
      </c>
      <c r="TR37" s="250">
        <v>0</v>
      </c>
      <c r="TS37" s="250">
        <v>0</v>
      </c>
      <c r="TT37" s="250">
        <v>0</v>
      </c>
      <c r="TU37" s="250">
        <v>1</v>
      </c>
      <c r="TV37" s="250">
        <v>0</v>
      </c>
      <c r="TW37" s="250">
        <v>0</v>
      </c>
      <c r="TX37" s="250">
        <v>0</v>
      </c>
      <c r="TY37" s="251">
        <f>SUBTOTAL(9,TQ37:TX37)</f>
        <v>1</v>
      </c>
      <c r="TZ37" s="128" t="s">
        <v>635</v>
      </c>
      <c r="UA37" s="128" t="s">
        <v>635</v>
      </c>
      <c r="UB37" s="128" t="s">
        <v>635</v>
      </c>
      <c r="UC37" s="128" t="s">
        <v>635</v>
      </c>
      <c r="UD37" s="128" t="s">
        <v>635</v>
      </c>
      <c r="UE37" s="128" t="s">
        <v>635</v>
      </c>
      <c r="UF37" s="128" t="s">
        <v>635</v>
      </c>
      <c r="UG37" s="128" t="s">
        <v>635</v>
      </c>
      <c r="UH37" s="227" t="s">
        <v>635</v>
      </c>
      <c r="UI37" s="143">
        <v>0</v>
      </c>
      <c r="UJ37" s="143">
        <v>0</v>
      </c>
      <c r="UK37" s="143">
        <v>0</v>
      </c>
      <c r="UL37" s="143">
        <v>0</v>
      </c>
      <c r="UM37" s="143">
        <v>0</v>
      </c>
      <c r="UN37" s="143">
        <v>0</v>
      </c>
      <c r="UO37" s="143">
        <v>0</v>
      </c>
      <c r="UP37" s="143">
        <v>1</v>
      </c>
      <c r="UQ37" s="222">
        <f t="shared" si="14"/>
        <v>1</v>
      </c>
      <c r="UR37" s="128" t="s">
        <v>635</v>
      </c>
      <c r="US37" s="128" t="s">
        <v>635</v>
      </c>
      <c r="UT37" s="128" t="s">
        <v>635</v>
      </c>
      <c r="UU37" s="128" t="s">
        <v>635</v>
      </c>
      <c r="UV37" s="128" t="s">
        <v>635</v>
      </c>
      <c r="UW37" s="128" t="s">
        <v>635</v>
      </c>
      <c r="UX37" s="128" t="s">
        <v>635</v>
      </c>
      <c r="UY37" s="128" t="s">
        <v>635</v>
      </c>
      <c r="UZ37" s="227" t="s">
        <v>635</v>
      </c>
      <c r="VA37" s="143" t="s">
        <v>635</v>
      </c>
      <c r="VB37" s="143" t="s">
        <v>635</v>
      </c>
      <c r="VC37" s="143" t="s">
        <v>635</v>
      </c>
      <c r="VD37" s="143" t="s">
        <v>635</v>
      </c>
      <c r="VE37" s="143" t="s">
        <v>635</v>
      </c>
      <c r="VF37" s="143" t="s">
        <v>635</v>
      </c>
      <c r="VG37" s="143" t="s">
        <v>635</v>
      </c>
      <c r="VH37" s="143" t="s">
        <v>635</v>
      </c>
      <c r="VI37" s="222" t="s">
        <v>635</v>
      </c>
      <c r="VJ37" s="128" t="s">
        <v>635</v>
      </c>
      <c r="VK37" s="128" t="s">
        <v>635</v>
      </c>
      <c r="VL37" s="128" t="s">
        <v>635</v>
      </c>
      <c r="VM37" s="128" t="s">
        <v>635</v>
      </c>
      <c r="VN37" s="128" t="s">
        <v>635</v>
      </c>
      <c r="VO37" s="128" t="s">
        <v>635</v>
      </c>
      <c r="VP37" s="128" t="s">
        <v>635</v>
      </c>
      <c r="VQ37" s="128" t="s">
        <v>635</v>
      </c>
      <c r="VR37" s="227" t="s">
        <v>635</v>
      </c>
      <c r="VS37" s="143">
        <v>0</v>
      </c>
      <c r="VT37" s="143">
        <v>0</v>
      </c>
      <c r="VU37" s="143">
        <v>0</v>
      </c>
      <c r="VV37" s="143">
        <v>0</v>
      </c>
      <c r="VW37" s="143">
        <v>0</v>
      </c>
      <c r="VX37" s="143">
        <v>0</v>
      </c>
      <c r="VY37" s="143">
        <v>0</v>
      </c>
      <c r="VZ37" s="143">
        <v>1</v>
      </c>
      <c r="WA37" s="222">
        <f>SUBTOTAL(9,VS37:VZ37)</f>
        <v>1</v>
      </c>
      <c r="WB37" s="128" t="s">
        <v>635</v>
      </c>
      <c r="WC37" s="128" t="s">
        <v>635</v>
      </c>
      <c r="WD37" s="128" t="s">
        <v>635</v>
      </c>
      <c r="WE37" s="128" t="s">
        <v>635</v>
      </c>
      <c r="WF37" s="128" t="s">
        <v>635</v>
      </c>
      <c r="WG37" s="128" t="s">
        <v>635</v>
      </c>
      <c r="WH37" s="128" t="s">
        <v>635</v>
      </c>
      <c r="WI37" s="128" t="s">
        <v>635</v>
      </c>
      <c r="WJ37" s="227" t="s">
        <v>635</v>
      </c>
      <c r="WK37" s="128" t="s">
        <v>635</v>
      </c>
      <c r="WL37" s="128" t="s">
        <v>635</v>
      </c>
      <c r="WM37" s="128" t="s">
        <v>635</v>
      </c>
      <c r="WN37" s="128" t="s">
        <v>635</v>
      </c>
      <c r="WO37" s="128" t="s">
        <v>635</v>
      </c>
      <c r="WP37" s="128" t="s">
        <v>635</v>
      </c>
      <c r="WQ37" s="128" t="s">
        <v>635</v>
      </c>
      <c r="WR37" s="128" t="s">
        <v>635</v>
      </c>
      <c r="WS37" s="222" t="s">
        <v>635</v>
      </c>
      <c r="WT37" s="128" t="s">
        <v>635</v>
      </c>
      <c r="WU37" s="128" t="s">
        <v>635</v>
      </c>
      <c r="WV37" s="128" t="s">
        <v>635</v>
      </c>
      <c r="WW37" s="128" t="s">
        <v>635</v>
      </c>
      <c r="WX37" s="128" t="s">
        <v>635</v>
      </c>
      <c r="WY37" s="128" t="s">
        <v>635</v>
      </c>
      <c r="WZ37" s="128" t="s">
        <v>635</v>
      </c>
      <c r="XA37" s="128" t="s">
        <v>635</v>
      </c>
      <c r="XB37" s="227" t="s">
        <v>635</v>
      </c>
      <c r="XC37" s="214" t="s">
        <v>665</v>
      </c>
      <c r="XD37" s="214" t="s">
        <v>666</v>
      </c>
      <c r="XE37" s="214" t="s">
        <v>749</v>
      </c>
      <c r="XF37" s="217" t="s">
        <v>750</v>
      </c>
      <c r="XG37" s="214" t="s">
        <v>669</v>
      </c>
      <c r="XH37" s="214" t="s">
        <v>672</v>
      </c>
      <c r="XI37" s="214" t="s">
        <v>670</v>
      </c>
      <c r="XJ37" s="214" t="s">
        <v>635</v>
      </c>
      <c r="XK37" s="214" t="s">
        <v>635</v>
      </c>
      <c r="XL37" s="214" t="s">
        <v>635</v>
      </c>
      <c r="XM37" s="214" t="s">
        <v>667</v>
      </c>
      <c r="XN37" s="214" t="s">
        <v>668</v>
      </c>
      <c r="XO37" s="214" t="s">
        <v>669</v>
      </c>
      <c r="XP37" s="214" t="s">
        <v>670</v>
      </c>
      <c r="XQ37" s="214" t="s">
        <v>672</v>
      </c>
      <c r="XR37" s="214" t="s">
        <v>712</v>
      </c>
      <c r="XS37" s="214" t="s">
        <v>635</v>
      </c>
      <c r="XT37" s="214" t="s">
        <v>635</v>
      </c>
      <c r="XU37" s="128" t="s">
        <v>669</v>
      </c>
      <c r="XV37" s="128" t="s">
        <v>670</v>
      </c>
      <c r="XW37" s="128" t="s">
        <v>672</v>
      </c>
      <c r="XX37" s="128" t="s">
        <v>712</v>
      </c>
      <c r="XY37" s="128" t="s">
        <v>635</v>
      </c>
      <c r="XZ37" s="128" t="s">
        <v>635</v>
      </c>
      <c r="YA37" s="128" t="s">
        <v>667</v>
      </c>
      <c r="YB37" s="128" t="s">
        <v>668</v>
      </c>
      <c r="YC37" s="128" t="s">
        <v>669</v>
      </c>
      <c r="YD37" s="128" t="s">
        <v>670</v>
      </c>
      <c r="YE37" s="128" t="s">
        <v>712</v>
      </c>
      <c r="YF37" s="128" t="s">
        <v>635</v>
      </c>
      <c r="YG37" s="128" t="s">
        <v>635</v>
      </c>
      <c r="YH37" s="217" t="s">
        <v>751</v>
      </c>
      <c r="YI37" s="217" t="s">
        <v>674</v>
      </c>
      <c r="YJ37" s="217" t="s">
        <v>635</v>
      </c>
      <c r="YK37" s="214" t="s">
        <v>635</v>
      </c>
      <c r="YL37" s="214" t="s">
        <v>635</v>
      </c>
      <c r="YM37" s="214" t="s">
        <v>635</v>
      </c>
      <c r="YN37" s="214" t="s">
        <v>635</v>
      </c>
      <c r="YO37" s="214" t="s">
        <v>635</v>
      </c>
      <c r="YP37" s="214" t="s">
        <v>752</v>
      </c>
      <c r="YQ37" s="214" t="s">
        <v>635</v>
      </c>
      <c r="YR37" s="214" t="s">
        <v>635</v>
      </c>
      <c r="YS37" s="214" t="s">
        <v>635</v>
      </c>
      <c r="YT37" s="214" t="s">
        <v>635</v>
      </c>
      <c r="YU37" s="214" t="s">
        <v>635</v>
      </c>
      <c r="YV37" s="214" t="s">
        <v>635</v>
      </c>
      <c r="YW37" s="214" t="s">
        <v>635</v>
      </c>
      <c r="YX37" s="214" t="s">
        <v>635</v>
      </c>
      <c r="YY37" s="214" t="s">
        <v>635</v>
      </c>
      <c r="YZ37" s="214" t="s">
        <v>674</v>
      </c>
      <c r="ZA37" s="214" t="s">
        <v>635</v>
      </c>
      <c r="ZB37" s="128" t="s">
        <v>635</v>
      </c>
      <c r="ZC37" s="128" t="s">
        <v>635</v>
      </c>
      <c r="ZD37" s="128" t="s">
        <v>635</v>
      </c>
      <c r="ZE37" s="128" t="s">
        <v>635</v>
      </c>
      <c r="ZF37" s="128" t="s">
        <v>635</v>
      </c>
      <c r="ZG37" s="128" t="s">
        <v>678</v>
      </c>
      <c r="ZH37" s="128" t="s">
        <v>635</v>
      </c>
      <c r="ZI37" s="128" t="s">
        <v>635</v>
      </c>
      <c r="ZJ37" s="128" t="s">
        <v>635</v>
      </c>
      <c r="ZK37" s="128" t="s">
        <v>635</v>
      </c>
      <c r="ZL37" s="128" t="s">
        <v>635</v>
      </c>
      <c r="ZM37" s="128" t="s">
        <v>635</v>
      </c>
      <c r="ZN37" s="128" t="s">
        <v>635</v>
      </c>
      <c r="ZO37" s="128" t="s">
        <v>635</v>
      </c>
      <c r="ZP37" s="128" t="s">
        <v>635</v>
      </c>
      <c r="ZQ37" s="128" t="s">
        <v>635</v>
      </c>
      <c r="ZR37" s="128" t="s">
        <v>635</v>
      </c>
      <c r="ZS37" s="128" t="s">
        <v>635</v>
      </c>
      <c r="ZT37" s="128" t="s">
        <v>635</v>
      </c>
      <c r="ZU37" s="128">
        <v>3</v>
      </c>
      <c r="ZV37" s="128">
        <v>3</v>
      </c>
      <c r="ZW37" s="128" t="s">
        <v>635</v>
      </c>
      <c r="ZX37" s="128">
        <v>2</v>
      </c>
      <c r="ZY37" s="128" t="s">
        <v>635</v>
      </c>
      <c r="ZZ37" s="128">
        <v>2</v>
      </c>
      <c r="AAA37" s="128" t="s">
        <v>635</v>
      </c>
      <c r="AAB37" s="128">
        <v>1</v>
      </c>
      <c r="AAC37" s="128">
        <v>1</v>
      </c>
      <c r="AAD37" s="128">
        <v>1</v>
      </c>
      <c r="AAE37" s="219">
        <v>1</v>
      </c>
      <c r="AAF37" s="128">
        <v>1</v>
      </c>
      <c r="AAG37" s="128">
        <v>2</v>
      </c>
      <c r="AAH37" s="128">
        <v>1</v>
      </c>
      <c r="AAI37" s="128">
        <v>1</v>
      </c>
      <c r="AAJ37" s="128" t="s">
        <v>635</v>
      </c>
      <c r="AAK37" s="128" t="s">
        <v>635</v>
      </c>
      <c r="AAL37" s="128" t="s">
        <v>635</v>
      </c>
      <c r="AAM37" s="128" t="s">
        <v>635</v>
      </c>
      <c r="AAN37" s="128">
        <v>1</v>
      </c>
      <c r="AAO37" s="128">
        <v>2</v>
      </c>
      <c r="AAP37" s="128" t="s">
        <v>635</v>
      </c>
      <c r="AAQ37" s="128">
        <v>2</v>
      </c>
      <c r="AAR37" s="128" t="s">
        <v>635</v>
      </c>
      <c r="AAS37" s="128" t="s">
        <v>635</v>
      </c>
      <c r="AAT37" s="128" t="s">
        <v>635</v>
      </c>
      <c r="AAU37" s="128" t="s">
        <v>635</v>
      </c>
      <c r="AAV37" s="128">
        <v>1</v>
      </c>
      <c r="AAW37" s="128" t="s">
        <v>635</v>
      </c>
      <c r="AAX37" s="128">
        <v>1</v>
      </c>
      <c r="AAY37" s="128">
        <v>1</v>
      </c>
      <c r="AAZ37" s="128" t="s">
        <v>632</v>
      </c>
      <c r="ABA37" s="214" t="s">
        <v>679</v>
      </c>
      <c r="ABB37" s="214" t="s">
        <v>786</v>
      </c>
      <c r="ABC37" s="214" t="s">
        <v>635</v>
      </c>
      <c r="ABD37" s="214" t="s">
        <v>635</v>
      </c>
      <c r="ABE37" s="214" t="s">
        <v>635</v>
      </c>
      <c r="ABF37" s="128" t="s">
        <v>635</v>
      </c>
      <c r="ABG37" s="228" t="s">
        <v>873</v>
      </c>
      <c r="ABH37" s="214" t="s">
        <v>754</v>
      </c>
      <c r="ABI37" s="214" t="s">
        <v>680</v>
      </c>
      <c r="ABJ37" s="214" t="s">
        <v>788</v>
      </c>
      <c r="ABK37" s="214" t="s">
        <v>635</v>
      </c>
      <c r="ABL37" s="128" t="s">
        <v>635</v>
      </c>
      <c r="ABM37" s="128" t="s">
        <v>635</v>
      </c>
      <c r="ABN37" s="128" t="s">
        <v>635</v>
      </c>
      <c r="ABO37" s="214" t="s">
        <v>635</v>
      </c>
      <c r="ABP37" s="214" t="s">
        <v>682</v>
      </c>
      <c r="ABQ37" s="214" t="s">
        <v>635</v>
      </c>
      <c r="ABR37" s="214" t="s">
        <v>635</v>
      </c>
      <c r="ABS37" s="128" t="s">
        <v>632</v>
      </c>
      <c r="ABT37" s="128" t="s">
        <v>632</v>
      </c>
      <c r="ABU37" s="214" t="s">
        <v>683</v>
      </c>
      <c r="ABV37" s="214" t="s">
        <v>789</v>
      </c>
      <c r="ABW37" s="214" t="s">
        <v>790</v>
      </c>
      <c r="ABX37" s="214" t="s">
        <v>684</v>
      </c>
      <c r="ABY37" s="214" t="s">
        <v>635</v>
      </c>
      <c r="ABZ37" s="214" t="s">
        <v>635</v>
      </c>
      <c r="ACA37" s="214" t="s">
        <v>635</v>
      </c>
      <c r="ACB37" s="214" t="s">
        <v>626</v>
      </c>
      <c r="ACC37" s="214" t="s">
        <v>632</v>
      </c>
      <c r="ACD37" s="214" t="s">
        <v>685</v>
      </c>
      <c r="ACE37" s="214" t="s">
        <v>686</v>
      </c>
      <c r="ACF37" s="214" t="s">
        <v>835</v>
      </c>
      <c r="ACG37" s="214" t="s">
        <v>1122</v>
      </c>
      <c r="ACH37" s="214" t="s">
        <v>1123</v>
      </c>
      <c r="ACI37" s="214" t="s">
        <v>1124</v>
      </c>
      <c r="ACJ37" s="214" t="s">
        <v>1125</v>
      </c>
    </row>
    <row r="38" spans="1:764" ht="15" customHeight="1">
      <c r="A38">
        <v>25</v>
      </c>
      <c r="B38" s="97" t="s">
        <v>1126</v>
      </c>
      <c r="C38" s="97" t="s">
        <v>1127</v>
      </c>
      <c r="D38" s="97" t="s">
        <v>1128</v>
      </c>
      <c r="E38" s="97" t="s">
        <v>1129</v>
      </c>
      <c r="F38" s="98" t="s">
        <v>1130</v>
      </c>
      <c r="G38" s="98" t="s">
        <v>1131</v>
      </c>
      <c r="H38" s="99">
        <v>37.154918000000002</v>
      </c>
      <c r="I38" s="99">
        <v>-0.41730800000000001</v>
      </c>
      <c r="J38" s="98" t="s">
        <v>1056</v>
      </c>
      <c r="K38" s="98" t="s">
        <v>1132</v>
      </c>
      <c r="L38" s="98" t="s">
        <v>1133</v>
      </c>
      <c r="M38" s="100" t="s">
        <v>1134</v>
      </c>
      <c r="N38" s="101">
        <v>717674667</v>
      </c>
      <c r="O38" s="102">
        <v>0</v>
      </c>
      <c r="P38" s="100">
        <v>-0.41774699999999998</v>
      </c>
      <c r="Q38" s="100">
        <v>37.155147999999997</v>
      </c>
      <c r="R38" s="100">
        <v>1915.4</v>
      </c>
      <c r="S38" s="102">
        <v>5</v>
      </c>
      <c r="T38" s="103" t="s">
        <v>626</v>
      </c>
      <c r="U38" s="97" t="s">
        <v>629</v>
      </c>
      <c r="V38" s="97" t="s">
        <v>699</v>
      </c>
      <c r="W38" s="97" t="s">
        <v>629</v>
      </c>
      <c r="X38" s="97" t="s">
        <v>700</v>
      </c>
      <c r="Y38" s="97" t="s">
        <v>701</v>
      </c>
      <c r="Z38" s="103" t="s">
        <v>626</v>
      </c>
      <c r="AA38" s="104" t="s">
        <v>635</v>
      </c>
      <c r="AB38" s="197" t="s">
        <v>635</v>
      </c>
      <c r="AC38" s="104" t="s">
        <v>635</v>
      </c>
      <c r="AD38" s="104" t="s">
        <v>635</v>
      </c>
      <c r="AE38" s="104" t="s">
        <v>635</v>
      </c>
      <c r="AF38" s="103">
        <v>1</v>
      </c>
      <c r="AG38" s="103">
        <v>0</v>
      </c>
      <c r="AH38" s="97" t="s">
        <v>636</v>
      </c>
      <c r="AI38" s="97" t="s">
        <v>637</v>
      </c>
      <c r="AJ38" s="97" t="s">
        <v>638</v>
      </c>
      <c r="AK38" s="97" t="s">
        <v>639</v>
      </c>
      <c r="AL38" s="105" t="s">
        <v>640</v>
      </c>
      <c r="AM38" s="106" t="s">
        <v>641</v>
      </c>
      <c r="AN38" s="106" t="s">
        <v>635</v>
      </c>
      <c r="AO38" s="106" t="s">
        <v>635</v>
      </c>
      <c r="AP38" s="97" t="s">
        <v>642</v>
      </c>
      <c r="AQ38" s="97" t="s">
        <v>642</v>
      </c>
      <c r="AR38" s="103" t="s">
        <v>635</v>
      </c>
      <c r="AS38" s="103" t="s">
        <v>635</v>
      </c>
      <c r="AT38" s="103" t="s">
        <v>635</v>
      </c>
      <c r="AU38" s="103" t="s">
        <v>635</v>
      </c>
      <c r="AV38" s="106" t="s">
        <v>632</v>
      </c>
      <c r="AW38" s="105" t="s">
        <v>641</v>
      </c>
      <c r="AX38" s="103" t="s">
        <v>640</v>
      </c>
      <c r="AY38" s="105" t="s">
        <v>641</v>
      </c>
      <c r="AZ38" s="107" t="s">
        <v>640</v>
      </c>
      <c r="BA38" s="106" t="s">
        <v>641</v>
      </c>
      <c r="BB38" s="107" t="s">
        <v>640</v>
      </c>
      <c r="BC38" s="106" t="s">
        <v>641</v>
      </c>
      <c r="BD38" s="103" t="s">
        <v>640</v>
      </c>
      <c r="BE38" s="106" t="s">
        <v>626</v>
      </c>
      <c r="BF38" s="103" t="s">
        <v>635</v>
      </c>
      <c r="BG38" s="103" t="s">
        <v>635</v>
      </c>
      <c r="BH38" s="103" t="s">
        <v>635</v>
      </c>
      <c r="BI38" s="97" t="s">
        <v>641</v>
      </c>
      <c r="BJ38" s="108" t="s">
        <v>643</v>
      </c>
      <c r="BK38" s="108" t="s">
        <v>875</v>
      </c>
      <c r="BL38" s="108" t="s">
        <v>635</v>
      </c>
      <c r="BM38" s="108" t="s">
        <v>635</v>
      </c>
      <c r="BN38" s="108" t="s">
        <v>635</v>
      </c>
      <c r="BO38" s="103" t="s">
        <v>632</v>
      </c>
      <c r="BP38" s="103" t="s">
        <v>640</v>
      </c>
      <c r="BQ38" s="103" t="s">
        <v>635</v>
      </c>
      <c r="BR38" s="109" t="s">
        <v>645</v>
      </c>
      <c r="BS38" s="109" t="s">
        <v>635</v>
      </c>
      <c r="BT38" s="110" t="s">
        <v>635</v>
      </c>
      <c r="BU38" s="110" t="s">
        <v>635</v>
      </c>
      <c r="BV38" s="109" t="s">
        <v>635</v>
      </c>
      <c r="BW38" s="97" t="s">
        <v>877</v>
      </c>
      <c r="BX38" s="97" t="s">
        <v>641</v>
      </c>
      <c r="BY38" s="97" t="s">
        <v>1135</v>
      </c>
      <c r="BZ38" s="97" t="s">
        <v>648</v>
      </c>
      <c r="CA38" s="111" t="s">
        <v>737</v>
      </c>
      <c r="CB38" s="111" t="s">
        <v>635</v>
      </c>
      <c r="CC38" s="111" t="s">
        <v>635</v>
      </c>
      <c r="CD38" s="106" t="s">
        <v>635</v>
      </c>
      <c r="CE38" s="111" t="s">
        <v>635</v>
      </c>
      <c r="CF38" s="103">
        <v>3</v>
      </c>
      <c r="CG38" s="103">
        <v>1</v>
      </c>
      <c r="CH38" s="112" t="s">
        <v>641</v>
      </c>
      <c r="CI38" s="113" t="s">
        <v>635</v>
      </c>
      <c r="CJ38" s="113" t="s">
        <v>635</v>
      </c>
      <c r="CK38" s="113" t="s">
        <v>635</v>
      </c>
      <c r="CL38" s="103">
        <v>0</v>
      </c>
      <c r="CM38" s="114" t="s">
        <v>635</v>
      </c>
      <c r="CN38" s="103" t="s">
        <v>635</v>
      </c>
      <c r="CO38" s="106" t="s">
        <v>635</v>
      </c>
      <c r="CP38" s="103">
        <v>0.5</v>
      </c>
      <c r="CQ38" s="444">
        <v>600</v>
      </c>
      <c r="CR38" s="103" t="s">
        <v>635</v>
      </c>
      <c r="CS38" s="106" t="s">
        <v>635</v>
      </c>
      <c r="CT38" s="103" t="s">
        <v>635</v>
      </c>
      <c r="CU38" s="106" t="s">
        <v>635</v>
      </c>
      <c r="CV38" s="103" t="s">
        <v>635</v>
      </c>
      <c r="CW38" s="103" t="s">
        <v>635</v>
      </c>
      <c r="CX38" s="111" t="s">
        <v>635</v>
      </c>
      <c r="CY38" s="106" t="s">
        <v>635</v>
      </c>
      <c r="CZ38" s="106" t="s">
        <v>635</v>
      </c>
      <c r="DA38" s="106" t="s">
        <v>635</v>
      </c>
      <c r="DB38" s="106" t="s">
        <v>635</v>
      </c>
      <c r="DC38" s="117" t="s">
        <v>635</v>
      </c>
      <c r="DD38" s="118" t="s">
        <v>635</v>
      </c>
      <c r="DE38" s="118" t="s">
        <v>635</v>
      </c>
      <c r="DF38" s="118" t="s">
        <v>635</v>
      </c>
      <c r="DG38" s="119" t="s">
        <v>635</v>
      </c>
      <c r="DH38" s="105" t="s">
        <v>651</v>
      </c>
      <c r="DI38" s="120">
        <v>1</v>
      </c>
      <c r="DJ38" s="121" t="s">
        <v>635</v>
      </c>
      <c r="DK38" s="122" t="s">
        <v>635</v>
      </c>
      <c r="DL38" s="123" t="s">
        <v>635</v>
      </c>
      <c r="DM38" s="123" t="s">
        <v>635</v>
      </c>
      <c r="DN38" s="124" t="s">
        <v>635</v>
      </c>
      <c r="DO38" s="124" t="s">
        <v>635</v>
      </c>
      <c r="DP38" s="124" t="s">
        <v>635</v>
      </c>
      <c r="DQ38" s="125" t="s">
        <v>635</v>
      </c>
      <c r="DR38" s="125" t="s">
        <v>635</v>
      </c>
      <c r="DS38" s="125" t="s">
        <v>635</v>
      </c>
      <c r="DT38" s="106" t="s">
        <v>635</v>
      </c>
      <c r="DU38" s="106" t="s">
        <v>635</v>
      </c>
      <c r="DV38" s="106" t="s">
        <v>635</v>
      </c>
      <c r="DW38" s="126" t="s">
        <v>635</v>
      </c>
      <c r="DX38" s="126" t="s">
        <v>635</v>
      </c>
      <c r="DY38" s="126" t="s">
        <v>635</v>
      </c>
      <c r="DZ38" s="97" t="s">
        <v>635</v>
      </c>
      <c r="EA38" s="103" t="s">
        <v>632</v>
      </c>
      <c r="EB38" s="97" t="s">
        <v>1136</v>
      </c>
      <c r="EC38" s="103" t="s">
        <v>632</v>
      </c>
      <c r="ED38" s="107" t="s">
        <v>1047</v>
      </c>
      <c r="EE38" s="97" t="s">
        <v>741</v>
      </c>
      <c r="EF38" s="127" t="s">
        <v>635</v>
      </c>
      <c r="EG38" s="127" t="s">
        <v>635</v>
      </c>
      <c r="EH38" s="103" t="s">
        <v>635</v>
      </c>
      <c r="EI38" s="97" t="s">
        <v>641</v>
      </c>
      <c r="EJ38" s="97" t="s">
        <v>641</v>
      </c>
      <c r="EK38" s="122" t="s">
        <v>635</v>
      </c>
      <c r="EL38" s="122" t="s">
        <v>635</v>
      </c>
      <c r="EM38" s="122" t="s">
        <v>635</v>
      </c>
      <c r="EN38" s="122" t="s">
        <v>635</v>
      </c>
      <c r="EO38" s="128" t="s">
        <v>635</v>
      </c>
      <c r="EP38" s="128" t="s">
        <v>635</v>
      </c>
      <c r="EQ38" s="128" t="s">
        <v>635</v>
      </c>
      <c r="ER38" s="128" t="s">
        <v>635</v>
      </c>
      <c r="ES38" s="129" t="s">
        <v>635</v>
      </c>
      <c r="ET38" s="129" t="s">
        <v>635</v>
      </c>
      <c r="EU38" s="129" t="s">
        <v>635</v>
      </c>
      <c r="EV38" s="129" t="s">
        <v>635</v>
      </c>
      <c r="EW38" s="97" t="s">
        <v>635</v>
      </c>
      <c r="EX38" s="103" t="s">
        <v>635</v>
      </c>
      <c r="EY38" s="103" t="s">
        <v>635</v>
      </c>
      <c r="EZ38" s="107" t="s">
        <v>635</v>
      </c>
      <c r="FA38" s="103" t="s">
        <v>635</v>
      </c>
      <c r="FB38" s="130" t="s">
        <v>656</v>
      </c>
      <c r="FC38" s="130" t="s">
        <v>635</v>
      </c>
      <c r="FD38" s="131" t="s">
        <v>635</v>
      </c>
      <c r="FE38" s="131" t="s">
        <v>635</v>
      </c>
      <c r="FF38" s="131" t="s">
        <v>635</v>
      </c>
      <c r="FG38" s="131" t="s">
        <v>635</v>
      </c>
      <c r="FH38" s="131" t="s">
        <v>635</v>
      </c>
      <c r="FI38" s="132">
        <v>2</v>
      </c>
      <c r="FJ38" s="133" t="s">
        <v>635</v>
      </c>
      <c r="FK38" s="103" t="s">
        <v>635</v>
      </c>
      <c r="FL38" s="134" t="s">
        <v>635</v>
      </c>
      <c r="FM38" s="135" t="s">
        <v>635</v>
      </c>
      <c r="FN38" s="135" t="s">
        <v>635</v>
      </c>
      <c r="FO38" s="135" t="s">
        <v>635</v>
      </c>
      <c r="FP38" s="103" t="s">
        <v>635</v>
      </c>
      <c r="FQ38" s="132">
        <v>20</v>
      </c>
      <c r="FR38" s="133" t="s">
        <v>635</v>
      </c>
      <c r="FS38" s="103" t="s">
        <v>635</v>
      </c>
      <c r="FT38" s="134" t="s">
        <v>635</v>
      </c>
      <c r="FU38" s="135" t="s">
        <v>635</v>
      </c>
      <c r="FV38" s="135" t="s">
        <v>635</v>
      </c>
      <c r="FW38" s="131" t="s">
        <v>635</v>
      </c>
      <c r="FX38" s="103" t="s">
        <v>635</v>
      </c>
      <c r="FY38" s="100" t="s">
        <v>658</v>
      </c>
      <c r="FZ38" s="102" t="s">
        <v>635</v>
      </c>
      <c r="GA38" s="102">
        <v>0</v>
      </c>
      <c r="GB38" s="102">
        <v>24</v>
      </c>
      <c r="GC38" s="136" t="s">
        <v>658</v>
      </c>
      <c r="GD38" s="137" t="s">
        <v>635</v>
      </c>
      <c r="GE38" s="137">
        <v>0</v>
      </c>
      <c r="GF38" s="137">
        <v>24</v>
      </c>
      <c r="GG38" s="125" t="s">
        <v>635</v>
      </c>
      <c r="GH38" s="125" t="s">
        <v>635</v>
      </c>
      <c r="GI38" s="125" t="s">
        <v>635</v>
      </c>
      <c r="GJ38" s="125" t="s">
        <v>635</v>
      </c>
      <c r="GK38" s="122" t="s">
        <v>635</v>
      </c>
      <c r="GL38" s="122" t="s">
        <v>635</v>
      </c>
      <c r="GM38" s="122" t="s">
        <v>635</v>
      </c>
      <c r="GN38" s="122" t="s">
        <v>635</v>
      </c>
      <c r="GO38" s="135" t="s">
        <v>635</v>
      </c>
      <c r="GP38" s="135" t="s">
        <v>635</v>
      </c>
      <c r="GQ38" s="135" t="s">
        <v>635</v>
      </c>
      <c r="GR38" s="134" t="s">
        <v>635</v>
      </c>
      <c r="GS38" s="134" t="s">
        <v>635</v>
      </c>
      <c r="GT38" s="134" t="s">
        <v>635</v>
      </c>
      <c r="GU38" s="126" t="s">
        <v>635</v>
      </c>
      <c r="GV38" s="126" t="s">
        <v>635</v>
      </c>
      <c r="GW38" s="126" t="s">
        <v>635</v>
      </c>
      <c r="GX38" s="145" t="s">
        <v>635</v>
      </c>
      <c r="GY38" s="145" t="s">
        <v>635</v>
      </c>
      <c r="GZ38" s="145" t="s">
        <v>635</v>
      </c>
      <c r="HA38" s="123" t="s">
        <v>635</v>
      </c>
      <c r="HB38" s="140" t="s">
        <v>635</v>
      </c>
      <c r="HC38" s="123" t="s">
        <v>635</v>
      </c>
      <c r="HD38" s="123" t="s">
        <v>635</v>
      </c>
      <c r="HE38" s="127" t="s">
        <v>635</v>
      </c>
      <c r="HF38" s="131" t="s">
        <v>635</v>
      </c>
      <c r="HG38" s="131" t="s">
        <v>635</v>
      </c>
      <c r="HH38" s="131" t="s">
        <v>635</v>
      </c>
      <c r="HI38" s="141" t="s">
        <v>635</v>
      </c>
      <c r="HJ38" s="141" t="s">
        <v>635</v>
      </c>
      <c r="HK38" s="141" t="s">
        <v>635</v>
      </c>
      <c r="HL38" s="141" t="s">
        <v>635</v>
      </c>
      <c r="HM38" s="131" t="s">
        <v>635</v>
      </c>
      <c r="HN38" s="131" t="s">
        <v>635</v>
      </c>
      <c r="HO38" s="131" t="s">
        <v>635</v>
      </c>
      <c r="HP38" s="131" t="s">
        <v>635</v>
      </c>
      <c r="HQ38" s="106" t="s">
        <v>635</v>
      </c>
      <c r="HR38" s="106" t="s">
        <v>635</v>
      </c>
      <c r="HS38" s="106" t="s">
        <v>635</v>
      </c>
      <c r="HT38" s="106" t="s">
        <v>635</v>
      </c>
      <c r="HU38" s="132" t="s">
        <v>635</v>
      </c>
      <c r="HV38" s="132" t="s">
        <v>635</v>
      </c>
      <c r="HW38" s="132" t="s">
        <v>635</v>
      </c>
      <c r="HX38" s="132" t="s">
        <v>635</v>
      </c>
      <c r="HY38" s="118" t="s">
        <v>635</v>
      </c>
      <c r="HZ38" s="118" t="s">
        <v>635</v>
      </c>
      <c r="IA38" s="118" t="s">
        <v>635</v>
      </c>
      <c r="IB38" s="118" t="s">
        <v>635</v>
      </c>
      <c r="IC38" s="125" t="s">
        <v>635</v>
      </c>
      <c r="ID38" s="125" t="s">
        <v>635</v>
      </c>
      <c r="IE38" s="125" t="s">
        <v>635</v>
      </c>
      <c r="IF38" s="125" t="s">
        <v>635</v>
      </c>
      <c r="IG38" s="105" t="s">
        <v>807</v>
      </c>
      <c r="IH38" s="105" t="s">
        <v>830</v>
      </c>
      <c r="II38" s="105" t="s">
        <v>831</v>
      </c>
      <c r="IJ38" s="105" t="s">
        <v>635</v>
      </c>
      <c r="IK38" s="105" t="s">
        <v>635</v>
      </c>
      <c r="IL38" s="105" t="s">
        <v>635</v>
      </c>
      <c r="IM38" s="105" t="s">
        <v>635</v>
      </c>
      <c r="IN38" s="105" t="s">
        <v>635</v>
      </c>
      <c r="IO38" s="105" t="s">
        <v>635</v>
      </c>
      <c r="IP38" s="103">
        <v>3</v>
      </c>
      <c r="IQ38" s="102" t="s">
        <v>635</v>
      </c>
      <c r="IR38" s="102" t="s">
        <v>635</v>
      </c>
      <c r="IS38" s="142" t="s">
        <v>635</v>
      </c>
      <c r="IT38" s="142" t="s">
        <v>635</v>
      </c>
      <c r="IU38" s="128" t="s">
        <v>635</v>
      </c>
      <c r="IV38" s="128" t="s">
        <v>635</v>
      </c>
      <c r="IW38" s="143" t="s">
        <v>635</v>
      </c>
      <c r="IX38" s="143" t="s">
        <v>635</v>
      </c>
      <c r="IY38" s="124" t="s">
        <v>635</v>
      </c>
      <c r="IZ38" s="124" t="s">
        <v>635</v>
      </c>
      <c r="JA38" s="124" t="s">
        <v>635</v>
      </c>
      <c r="JB38" s="123" t="s">
        <v>635</v>
      </c>
      <c r="JC38" s="123" t="s">
        <v>635</v>
      </c>
      <c r="JD38" s="123" t="s">
        <v>635</v>
      </c>
      <c r="JE38" s="144" t="s">
        <v>635</v>
      </c>
      <c r="JF38" s="144" t="s">
        <v>635</v>
      </c>
      <c r="JG38" s="144" t="s">
        <v>635</v>
      </c>
      <c r="JH38" s="141" t="s">
        <v>635</v>
      </c>
      <c r="JI38" s="141" t="s">
        <v>635</v>
      </c>
      <c r="JJ38" s="141" t="s">
        <v>635</v>
      </c>
      <c r="JK38" s="144" t="s">
        <v>635</v>
      </c>
      <c r="JL38" s="144" t="s">
        <v>635</v>
      </c>
      <c r="JM38" s="144" t="s">
        <v>635</v>
      </c>
      <c r="JN38" s="135" t="s">
        <v>635</v>
      </c>
      <c r="JO38" s="135" t="s">
        <v>635</v>
      </c>
      <c r="JP38" s="135" t="s">
        <v>635</v>
      </c>
      <c r="JQ38" s="144" t="s">
        <v>635</v>
      </c>
      <c r="JR38" s="144" t="s">
        <v>635</v>
      </c>
      <c r="JS38" s="144" t="s">
        <v>635</v>
      </c>
      <c r="JT38" s="144" t="s">
        <v>635</v>
      </c>
      <c r="JU38" s="145" t="s">
        <v>635</v>
      </c>
      <c r="JV38" s="145" t="s">
        <v>635</v>
      </c>
      <c r="JW38" s="145" t="s">
        <v>635</v>
      </c>
      <c r="JX38" s="145" t="s">
        <v>635</v>
      </c>
      <c r="JY38" s="141" t="s">
        <v>635</v>
      </c>
      <c r="JZ38" s="141" t="s">
        <v>635</v>
      </c>
      <c r="KA38" s="141" t="s">
        <v>635</v>
      </c>
      <c r="KB38" s="141" t="s">
        <v>635</v>
      </c>
      <c r="KC38" s="128" t="s">
        <v>635</v>
      </c>
      <c r="KD38" s="128" t="s">
        <v>635</v>
      </c>
      <c r="KE38" s="128" t="s">
        <v>635</v>
      </c>
      <c r="KF38" s="128" t="s">
        <v>635</v>
      </c>
      <c r="KG38" s="146" t="s">
        <v>635</v>
      </c>
      <c r="KH38" s="146" t="s">
        <v>635</v>
      </c>
      <c r="KI38" s="146" t="s">
        <v>635</v>
      </c>
      <c r="KJ38" s="146" t="s">
        <v>635</v>
      </c>
      <c r="KK38" s="147" t="s">
        <v>635</v>
      </c>
      <c r="KL38" s="147" t="s">
        <v>635</v>
      </c>
      <c r="KM38" s="147" t="s">
        <v>635</v>
      </c>
      <c r="KN38" s="147" t="s">
        <v>635</v>
      </c>
      <c r="KO38" s="148" t="s">
        <v>635</v>
      </c>
      <c r="KP38" s="148" t="s">
        <v>635</v>
      </c>
      <c r="KQ38" s="148" t="s">
        <v>635</v>
      </c>
      <c r="KR38" s="148" t="s">
        <v>635</v>
      </c>
      <c r="KS38" s="149" t="s">
        <v>635</v>
      </c>
      <c r="KT38" s="149" t="s">
        <v>635</v>
      </c>
      <c r="KU38" s="149" t="s">
        <v>635</v>
      </c>
      <c r="KV38" s="149" t="s">
        <v>635</v>
      </c>
      <c r="KW38" s="105" t="s">
        <v>950</v>
      </c>
      <c r="KX38" s="106" t="s">
        <v>635</v>
      </c>
      <c r="KY38" s="106" t="s">
        <v>635</v>
      </c>
      <c r="KZ38" s="150">
        <v>1</v>
      </c>
      <c r="LA38" s="150">
        <v>0</v>
      </c>
      <c r="LB38" s="150">
        <v>0</v>
      </c>
      <c r="LC38" s="150">
        <v>0</v>
      </c>
      <c r="LD38" s="150">
        <v>0</v>
      </c>
      <c r="LE38" s="150">
        <v>0</v>
      </c>
      <c r="LF38" s="150">
        <v>0</v>
      </c>
      <c r="LG38" s="150">
        <v>0</v>
      </c>
      <c r="LH38" s="151">
        <f t="shared" si="15"/>
        <v>1</v>
      </c>
      <c r="LI38" s="152">
        <v>1</v>
      </c>
      <c r="LJ38" s="152">
        <v>0</v>
      </c>
      <c r="LK38" s="152">
        <v>0</v>
      </c>
      <c r="LL38" s="152">
        <v>0</v>
      </c>
      <c r="LM38" s="152">
        <v>0</v>
      </c>
      <c r="LN38" s="152">
        <v>0</v>
      </c>
      <c r="LO38" s="152">
        <v>0</v>
      </c>
      <c r="LP38" s="152">
        <v>0</v>
      </c>
      <c r="LQ38" s="153">
        <f t="shared" si="16"/>
        <v>1</v>
      </c>
      <c r="LR38" s="142">
        <v>0</v>
      </c>
      <c r="LS38" s="142">
        <v>0</v>
      </c>
      <c r="LT38" s="142">
        <v>0</v>
      </c>
      <c r="LU38" s="142">
        <v>0</v>
      </c>
      <c r="LV38" s="142">
        <v>0</v>
      </c>
      <c r="LW38" s="142">
        <v>0</v>
      </c>
      <c r="LX38" s="142">
        <v>0</v>
      </c>
      <c r="LY38" s="142">
        <v>0</v>
      </c>
      <c r="LZ38" s="142">
        <v>0</v>
      </c>
      <c r="MA38" s="45" t="s">
        <v>635</v>
      </c>
      <c r="MB38" s="45" t="s">
        <v>635</v>
      </c>
      <c r="MC38" s="45" t="s">
        <v>635</v>
      </c>
      <c r="MD38" s="45" t="s">
        <v>635</v>
      </c>
      <c r="ME38" s="45" t="s">
        <v>635</v>
      </c>
      <c r="MF38" s="45" t="s">
        <v>635</v>
      </c>
      <c r="MG38" s="45" t="s">
        <v>635</v>
      </c>
      <c r="MH38" s="45" t="s">
        <v>635</v>
      </c>
      <c r="MI38" s="44" t="s">
        <v>635</v>
      </c>
      <c r="MJ38" s="155" t="s">
        <v>635</v>
      </c>
      <c r="MK38" s="155" t="s">
        <v>635</v>
      </c>
      <c r="ML38" s="155" t="s">
        <v>635</v>
      </c>
      <c r="MM38" s="155" t="s">
        <v>635</v>
      </c>
      <c r="MN38" s="155" t="s">
        <v>635</v>
      </c>
      <c r="MO38" s="155" t="s">
        <v>635</v>
      </c>
      <c r="MP38" s="155" t="s">
        <v>635</v>
      </c>
      <c r="MQ38" s="155" t="s">
        <v>635</v>
      </c>
      <c r="MR38" s="156" t="s">
        <v>635</v>
      </c>
      <c r="MS38" s="157" t="s">
        <v>635</v>
      </c>
      <c r="MT38" s="157" t="s">
        <v>635</v>
      </c>
      <c r="MU38" s="157" t="s">
        <v>635</v>
      </c>
      <c r="MV38" s="157" t="s">
        <v>635</v>
      </c>
      <c r="MW38" s="157" t="s">
        <v>635</v>
      </c>
      <c r="MX38" s="157" t="s">
        <v>635</v>
      </c>
      <c r="MY38" s="157" t="s">
        <v>635</v>
      </c>
      <c r="MZ38" s="157" t="s">
        <v>635</v>
      </c>
      <c r="NA38" s="157" t="s">
        <v>635</v>
      </c>
      <c r="NB38" s="158" t="s">
        <v>635</v>
      </c>
      <c r="NC38" s="158" t="s">
        <v>635</v>
      </c>
      <c r="ND38" s="158" t="s">
        <v>635</v>
      </c>
      <c r="NE38" s="158" t="s">
        <v>635</v>
      </c>
      <c r="NF38" s="158" t="s">
        <v>635</v>
      </c>
      <c r="NG38" s="158" t="s">
        <v>635</v>
      </c>
      <c r="NH38" s="158" t="s">
        <v>635</v>
      </c>
      <c r="NI38" s="158" t="s">
        <v>635</v>
      </c>
      <c r="NJ38" s="159" t="s">
        <v>635</v>
      </c>
      <c r="NK38" s="160" t="s">
        <v>635</v>
      </c>
      <c r="NL38" s="160" t="s">
        <v>635</v>
      </c>
      <c r="NM38" s="160" t="s">
        <v>635</v>
      </c>
      <c r="NN38" s="160" t="s">
        <v>635</v>
      </c>
      <c r="NO38" s="160" t="s">
        <v>635</v>
      </c>
      <c r="NP38" s="160" t="s">
        <v>635</v>
      </c>
      <c r="NQ38" s="160" t="s">
        <v>635</v>
      </c>
      <c r="NR38" s="160" t="s">
        <v>635</v>
      </c>
      <c r="NS38" s="161" t="s">
        <v>635</v>
      </c>
      <c r="NT38" s="162" t="s">
        <v>635</v>
      </c>
      <c r="NU38" s="162" t="s">
        <v>635</v>
      </c>
      <c r="NV38" s="162" t="s">
        <v>635</v>
      </c>
      <c r="NW38" s="162" t="s">
        <v>635</v>
      </c>
      <c r="NX38" s="162" t="s">
        <v>635</v>
      </c>
      <c r="NY38" s="162" t="s">
        <v>635</v>
      </c>
      <c r="NZ38" s="162" t="s">
        <v>635</v>
      </c>
      <c r="OA38" s="162" t="s">
        <v>635</v>
      </c>
      <c r="OB38" s="163" t="s">
        <v>635</v>
      </c>
      <c r="OC38" s="142" t="s">
        <v>635</v>
      </c>
      <c r="OD38" s="142" t="s">
        <v>635</v>
      </c>
      <c r="OE38" s="142" t="s">
        <v>635</v>
      </c>
      <c r="OF38" s="142" t="s">
        <v>635</v>
      </c>
      <c r="OG38" s="142" t="s">
        <v>635</v>
      </c>
      <c r="OH38" s="142" t="s">
        <v>635</v>
      </c>
      <c r="OI38" s="142" t="s">
        <v>635</v>
      </c>
      <c r="OJ38" s="142" t="s">
        <v>635</v>
      </c>
      <c r="OK38" s="142" t="s">
        <v>635</v>
      </c>
      <c r="OL38" s="45">
        <v>0</v>
      </c>
      <c r="OM38" s="45">
        <v>0</v>
      </c>
      <c r="ON38" s="45">
        <v>0</v>
      </c>
      <c r="OO38" s="45">
        <v>0</v>
      </c>
      <c r="OP38" s="45">
        <v>0</v>
      </c>
      <c r="OQ38" s="45">
        <v>0</v>
      </c>
      <c r="OR38" s="45">
        <v>0</v>
      </c>
      <c r="OS38" s="45">
        <v>0</v>
      </c>
      <c r="OT38" s="44">
        <v>0</v>
      </c>
      <c r="OU38" s="158" t="s">
        <v>635</v>
      </c>
      <c r="OV38" s="158" t="s">
        <v>635</v>
      </c>
      <c r="OW38" s="158" t="s">
        <v>635</v>
      </c>
      <c r="OX38" s="158" t="s">
        <v>635</v>
      </c>
      <c r="OY38" s="158" t="s">
        <v>635</v>
      </c>
      <c r="OZ38" s="158" t="s">
        <v>635</v>
      </c>
      <c r="PA38" s="158" t="s">
        <v>635</v>
      </c>
      <c r="PB38" s="158" t="s">
        <v>635</v>
      </c>
      <c r="PC38" s="159" t="s">
        <v>635</v>
      </c>
      <c r="PD38" s="152" t="s">
        <v>635</v>
      </c>
      <c r="PE38" s="152" t="s">
        <v>635</v>
      </c>
      <c r="PF38" s="152" t="s">
        <v>635</v>
      </c>
      <c r="PG38" s="152" t="s">
        <v>635</v>
      </c>
      <c r="PH38" s="152" t="s">
        <v>635</v>
      </c>
      <c r="PI38" s="152" t="s">
        <v>635</v>
      </c>
      <c r="PJ38" s="152" t="s">
        <v>635</v>
      </c>
      <c r="PK38" s="152" t="s">
        <v>635</v>
      </c>
      <c r="PL38" s="164" t="s">
        <v>635</v>
      </c>
      <c r="PM38" s="158" t="s">
        <v>635</v>
      </c>
      <c r="PN38" s="158" t="s">
        <v>635</v>
      </c>
      <c r="PO38" s="158" t="s">
        <v>635</v>
      </c>
      <c r="PP38" s="158" t="s">
        <v>635</v>
      </c>
      <c r="PQ38" s="158" t="s">
        <v>635</v>
      </c>
      <c r="PR38" s="158" t="s">
        <v>635</v>
      </c>
      <c r="PS38" s="158" t="s">
        <v>635</v>
      </c>
      <c r="PT38" s="158" t="s">
        <v>635</v>
      </c>
      <c r="PU38" s="159" t="s">
        <v>635</v>
      </c>
      <c r="PV38" s="157" t="s">
        <v>635</v>
      </c>
      <c r="PW38" s="157" t="s">
        <v>635</v>
      </c>
      <c r="PX38" s="157" t="s">
        <v>635</v>
      </c>
      <c r="PY38" s="157" t="s">
        <v>635</v>
      </c>
      <c r="PZ38" s="157" t="s">
        <v>635</v>
      </c>
      <c r="QA38" s="157" t="s">
        <v>635</v>
      </c>
      <c r="QB38" s="157" t="s">
        <v>635</v>
      </c>
      <c r="QC38" s="157" t="s">
        <v>635</v>
      </c>
      <c r="QD38" s="165" t="s">
        <v>635</v>
      </c>
      <c r="QE38" s="166" t="s">
        <v>635</v>
      </c>
      <c r="QF38" s="166" t="s">
        <v>635</v>
      </c>
      <c r="QG38" s="166" t="s">
        <v>635</v>
      </c>
      <c r="QH38" s="166" t="s">
        <v>635</v>
      </c>
      <c r="QI38" s="166" t="s">
        <v>635</v>
      </c>
      <c r="QJ38" s="166" t="s">
        <v>635</v>
      </c>
      <c r="QK38" s="166" t="s">
        <v>635</v>
      </c>
      <c r="QL38" s="166" t="s">
        <v>635</v>
      </c>
      <c r="QM38" s="167" t="s">
        <v>635</v>
      </c>
      <c r="QN38" s="120" t="s">
        <v>635</v>
      </c>
      <c r="QO38" s="120" t="s">
        <v>635</v>
      </c>
      <c r="QP38" s="120" t="s">
        <v>635</v>
      </c>
      <c r="QQ38" s="120" t="s">
        <v>635</v>
      </c>
      <c r="QR38" s="120" t="s">
        <v>635</v>
      </c>
      <c r="QS38" s="120" t="s">
        <v>635</v>
      </c>
      <c r="QT38" s="120" t="s">
        <v>635</v>
      </c>
      <c r="QU38" s="120" t="s">
        <v>635</v>
      </c>
      <c r="QV38" s="168" t="s">
        <v>635</v>
      </c>
      <c r="QW38" s="169" t="s">
        <v>635</v>
      </c>
      <c r="QX38" s="169" t="s">
        <v>635</v>
      </c>
      <c r="QY38" s="169" t="s">
        <v>635</v>
      </c>
      <c r="QZ38" s="169" t="s">
        <v>635</v>
      </c>
      <c r="RA38" s="169" t="s">
        <v>635</v>
      </c>
      <c r="RB38" s="169" t="s">
        <v>635</v>
      </c>
      <c r="RC38" s="169" t="s">
        <v>635</v>
      </c>
      <c r="RD38" s="169" t="s">
        <v>635</v>
      </c>
      <c r="RE38" s="170" t="s">
        <v>635</v>
      </c>
      <c r="RF38" s="136" t="s">
        <v>656</v>
      </c>
      <c r="RG38" s="137" t="s">
        <v>635</v>
      </c>
      <c r="RH38" s="137" t="s">
        <v>635</v>
      </c>
      <c r="RI38" s="137" t="s">
        <v>635</v>
      </c>
      <c r="RJ38" s="137" t="s">
        <v>635</v>
      </c>
      <c r="RK38" s="137" t="s">
        <v>635</v>
      </c>
      <c r="RL38" s="105" t="s">
        <v>950</v>
      </c>
      <c r="RM38" s="106" t="s">
        <v>635</v>
      </c>
      <c r="RN38" s="106" t="s">
        <v>635</v>
      </c>
      <c r="RO38" s="171">
        <v>1</v>
      </c>
      <c r="RP38" s="171">
        <v>0</v>
      </c>
      <c r="RQ38" s="171">
        <v>0</v>
      </c>
      <c r="RR38" s="171">
        <v>0</v>
      </c>
      <c r="RS38" s="171">
        <v>0</v>
      </c>
      <c r="RT38" s="171">
        <v>0</v>
      </c>
      <c r="RU38" s="171">
        <v>0</v>
      </c>
      <c r="RV38" s="171">
        <v>0</v>
      </c>
      <c r="RW38" s="172">
        <f t="shared" si="13"/>
        <v>1</v>
      </c>
      <c r="RX38" s="133" t="s">
        <v>635</v>
      </c>
      <c r="RY38" s="133" t="s">
        <v>635</v>
      </c>
      <c r="RZ38" s="133" t="s">
        <v>635</v>
      </c>
      <c r="SA38" s="133" t="s">
        <v>635</v>
      </c>
      <c r="SB38" s="133" t="s">
        <v>635</v>
      </c>
      <c r="SC38" s="133" t="s">
        <v>635</v>
      </c>
      <c r="SD38" s="133" t="s">
        <v>635</v>
      </c>
      <c r="SE38" s="133" t="s">
        <v>635</v>
      </c>
      <c r="SF38" s="189" t="s">
        <v>635</v>
      </c>
      <c r="SG38" s="132" t="s">
        <v>635</v>
      </c>
      <c r="SH38" s="132" t="s">
        <v>635</v>
      </c>
      <c r="SI38" s="132" t="s">
        <v>635</v>
      </c>
      <c r="SJ38" s="132" t="s">
        <v>635</v>
      </c>
      <c r="SK38" s="132" t="s">
        <v>635</v>
      </c>
      <c r="SL38" s="132" t="s">
        <v>635</v>
      </c>
      <c r="SM38" s="132" t="s">
        <v>635</v>
      </c>
      <c r="SN38" s="132" t="s">
        <v>635</v>
      </c>
      <c r="SO38" s="173" t="s">
        <v>635</v>
      </c>
      <c r="SP38" s="102" t="s">
        <v>635</v>
      </c>
      <c r="SQ38" s="102" t="s">
        <v>635</v>
      </c>
      <c r="SR38" s="102" t="s">
        <v>635</v>
      </c>
      <c r="SS38" s="102" t="s">
        <v>635</v>
      </c>
      <c r="ST38" s="102" t="s">
        <v>635</v>
      </c>
      <c r="SU38" s="102" t="s">
        <v>635</v>
      </c>
      <c r="SV38" s="102" t="s">
        <v>635</v>
      </c>
      <c r="SW38" s="102" t="s">
        <v>635</v>
      </c>
      <c r="SX38" s="174" t="s">
        <v>635</v>
      </c>
      <c r="SY38" s="125" t="s">
        <v>635</v>
      </c>
      <c r="SZ38" s="125" t="s">
        <v>635</v>
      </c>
      <c r="TA38" s="125" t="s">
        <v>635</v>
      </c>
      <c r="TB38" s="125" t="s">
        <v>635</v>
      </c>
      <c r="TC38" s="125" t="s">
        <v>635</v>
      </c>
      <c r="TD38" s="125" t="s">
        <v>635</v>
      </c>
      <c r="TE38" s="125" t="s">
        <v>635</v>
      </c>
      <c r="TF38" s="125" t="s">
        <v>635</v>
      </c>
      <c r="TG38" s="175" t="s">
        <v>635</v>
      </c>
      <c r="TH38" s="149" t="s">
        <v>635</v>
      </c>
      <c r="TI38" s="149" t="s">
        <v>635</v>
      </c>
      <c r="TJ38" s="149" t="s">
        <v>635</v>
      </c>
      <c r="TK38" s="149" t="s">
        <v>635</v>
      </c>
      <c r="TL38" s="149" t="s">
        <v>635</v>
      </c>
      <c r="TM38" s="149" t="s">
        <v>635</v>
      </c>
      <c r="TN38" s="149" t="s">
        <v>635</v>
      </c>
      <c r="TO38" s="149" t="s">
        <v>635</v>
      </c>
      <c r="TP38" s="176" t="s">
        <v>635</v>
      </c>
      <c r="TQ38" s="177" t="s">
        <v>635</v>
      </c>
      <c r="TR38" s="177" t="s">
        <v>635</v>
      </c>
      <c r="TS38" s="177" t="s">
        <v>635</v>
      </c>
      <c r="TT38" s="177" t="s">
        <v>635</v>
      </c>
      <c r="TU38" s="177" t="s">
        <v>635</v>
      </c>
      <c r="TV38" s="177" t="s">
        <v>635</v>
      </c>
      <c r="TW38" s="177" t="s">
        <v>635</v>
      </c>
      <c r="TX38" s="177" t="s">
        <v>635</v>
      </c>
      <c r="TY38" s="178" t="s">
        <v>635</v>
      </c>
      <c r="TZ38" s="179" t="s">
        <v>635</v>
      </c>
      <c r="UA38" s="179" t="s">
        <v>635</v>
      </c>
      <c r="UB38" s="179" t="s">
        <v>635</v>
      </c>
      <c r="UC38" s="179" t="s">
        <v>635</v>
      </c>
      <c r="UD38" s="179" t="s">
        <v>635</v>
      </c>
      <c r="UE38" s="179" t="s">
        <v>635</v>
      </c>
      <c r="UF38" s="179" t="s">
        <v>635</v>
      </c>
      <c r="UG38" s="179" t="s">
        <v>635</v>
      </c>
      <c r="UH38" s="180" t="s">
        <v>635</v>
      </c>
      <c r="UI38" s="171">
        <v>1</v>
      </c>
      <c r="UJ38" s="171">
        <v>0</v>
      </c>
      <c r="UK38" s="171">
        <v>0</v>
      </c>
      <c r="UL38" s="171">
        <v>0</v>
      </c>
      <c r="UM38" s="171">
        <v>0</v>
      </c>
      <c r="UN38" s="171">
        <v>0</v>
      </c>
      <c r="UO38" s="171">
        <v>0</v>
      </c>
      <c r="UP38" s="171">
        <v>0</v>
      </c>
      <c r="UQ38" s="181">
        <f t="shared" si="14"/>
        <v>1</v>
      </c>
      <c r="UR38" s="131" t="s">
        <v>635</v>
      </c>
      <c r="US38" s="131" t="s">
        <v>635</v>
      </c>
      <c r="UT38" s="131" t="s">
        <v>635</v>
      </c>
      <c r="UU38" s="131" t="s">
        <v>635</v>
      </c>
      <c r="UV38" s="131" t="s">
        <v>635</v>
      </c>
      <c r="UW38" s="131" t="s">
        <v>635</v>
      </c>
      <c r="UX38" s="131" t="s">
        <v>635</v>
      </c>
      <c r="UY38" s="131" t="s">
        <v>635</v>
      </c>
      <c r="UZ38" s="182" t="s">
        <v>635</v>
      </c>
      <c r="VA38" s="169" t="s">
        <v>635</v>
      </c>
      <c r="VB38" s="169" t="s">
        <v>635</v>
      </c>
      <c r="VC38" s="169" t="s">
        <v>635</v>
      </c>
      <c r="VD38" s="169" t="s">
        <v>635</v>
      </c>
      <c r="VE38" s="169" t="s">
        <v>635</v>
      </c>
      <c r="VF38" s="169" t="s">
        <v>635</v>
      </c>
      <c r="VG38" s="169" t="s">
        <v>635</v>
      </c>
      <c r="VH38" s="169" t="s">
        <v>635</v>
      </c>
      <c r="VI38" s="183" t="s">
        <v>635</v>
      </c>
      <c r="VJ38" s="177" t="s">
        <v>635</v>
      </c>
      <c r="VK38" s="177" t="s">
        <v>635</v>
      </c>
      <c r="VL38" s="177" t="s">
        <v>635</v>
      </c>
      <c r="VM38" s="177" t="s">
        <v>635</v>
      </c>
      <c r="VN38" s="177" t="s">
        <v>635</v>
      </c>
      <c r="VO38" s="177" t="s">
        <v>635</v>
      </c>
      <c r="VP38" s="177" t="s">
        <v>635</v>
      </c>
      <c r="VQ38" s="177" t="s">
        <v>635</v>
      </c>
      <c r="VR38" s="178" t="s">
        <v>635</v>
      </c>
      <c r="VS38" s="184" t="s">
        <v>635</v>
      </c>
      <c r="VT38" s="184" t="s">
        <v>635</v>
      </c>
      <c r="VU38" s="184" t="s">
        <v>635</v>
      </c>
      <c r="VV38" s="184" t="s">
        <v>635</v>
      </c>
      <c r="VW38" s="184" t="s">
        <v>635</v>
      </c>
      <c r="VX38" s="184" t="s">
        <v>635</v>
      </c>
      <c r="VY38" s="184" t="s">
        <v>635</v>
      </c>
      <c r="VZ38" s="184" t="s">
        <v>635</v>
      </c>
      <c r="WA38" s="185" t="s">
        <v>635</v>
      </c>
      <c r="WB38" s="186" t="s">
        <v>635</v>
      </c>
      <c r="WC38" s="186" t="s">
        <v>635</v>
      </c>
      <c r="WD38" s="186" t="s">
        <v>635</v>
      </c>
      <c r="WE38" s="186" t="s">
        <v>635</v>
      </c>
      <c r="WF38" s="186" t="s">
        <v>635</v>
      </c>
      <c r="WG38" s="186" t="s">
        <v>635</v>
      </c>
      <c r="WH38" s="186" t="s">
        <v>635</v>
      </c>
      <c r="WI38" s="186" t="s">
        <v>635</v>
      </c>
      <c r="WJ38" s="187" t="s">
        <v>635</v>
      </c>
      <c r="WK38" s="137" t="s">
        <v>635</v>
      </c>
      <c r="WL38" s="137" t="s">
        <v>635</v>
      </c>
      <c r="WM38" s="137" t="s">
        <v>635</v>
      </c>
      <c r="WN38" s="137" t="s">
        <v>635</v>
      </c>
      <c r="WO38" s="137" t="s">
        <v>635</v>
      </c>
      <c r="WP38" s="137" t="s">
        <v>635</v>
      </c>
      <c r="WQ38" s="137" t="s">
        <v>635</v>
      </c>
      <c r="WR38" s="137" t="s">
        <v>635</v>
      </c>
      <c r="WS38" s="188" t="s">
        <v>635</v>
      </c>
      <c r="WT38" s="133" t="s">
        <v>635</v>
      </c>
      <c r="WU38" s="133" t="s">
        <v>635</v>
      </c>
      <c r="WV38" s="133" t="s">
        <v>635</v>
      </c>
      <c r="WW38" s="133" t="s">
        <v>635</v>
      </c>
      <c r="WX38" s="133" t="s">
        <v>635</v>
      </c>
      <c r="WY38" s="133" t="s">
        <v>635</v>
      </c>
      <c r="WZ38" s="133" t="s">
        <v>635</v>
      </c>
      <c r="XA38" s="133" t="s">
        <v>635</v>
      </c>
      <c r="XB38" s="189" t="s">
        <v>635</v>
      </c>
      <c r="XC38" s="105" t="s">
        <v>666</v>
      </c>
      <c r="XD38" s="105" t="s">
        <v>635</v>
      </c>
      <c r="XE38" s="105" t="s">
        <v>635</v>
      </c>
      <c r="XF38" s="111" t="s">
        <v>635</v>
      </c>
      <c r="XG38" s="190" t="s">
        <v>667</v>
      </c>
      <c r="XH38" s="190" t="s">
        <v>671</v>
      </c>
      <c r="XI38" s="190" t="s">
        <v>635</v>
      </c>
      <c r="XJ38" s="190" t="s">
        <v>635</v>
      </c>
      <c r="XK38" s="190" t="s">
        <v>635</v>
      </c>
      <c r="XL38" s="190" t="s">
        <v>635</v>
      </c>
      <c r="XM38" s="191" t="s">
        <v>635</v>
      </c>
      <c r="XN38" s="191" t="s">
        <v>635</v>
      </c>
      <c r="XO38" s="191" t="s">
        <v>635</v>
      </c>
      <c r="XP38" s="191" t="s">
        <v>635</v>
      </c>
      <c r="XQ38" s="191" t="s">
        <v>635</v>
      </c>
      <c r="XR38" s="191" t="s">
        <v>635</v>
      </c>
      <c r="XS38" s="191" t="s">
        <v>635</v>
      </c>
      <c r="XT38" s="191" t="s">
        <v>635</v>
      </c>
      <c r="XU38" s="192" t="s">
        <v>635</v>
      </c>
      <c r="XV38" s="192" t="s">
        <v>635</v>
      </c>
      <c r="XW38" s="192" t="s">
        <v>635</v>
      </c>
      <c r="XX38" s="192" t="s">
        <v>635</v>
      </c>
      <c r="XY38" s="192" t="s">
        <v>635</v>
      </c>
      <c r="XZ38" s="192" t="s">
        <v>635</v>
      </c>
      <c r="YA38" s="144" t="s">
        <v>635</v>
      </c>
      <c r="YB38" s="144" t="s">
        <v>635</v>
      </c>
      <c r="YC38" s="144" t="s">
        <v>635</v>
      </c>
      <c r="YD38" s="144" t="s">
        <v>635</v>
      </c>
      <c r="YE38" s="144" t="s">
        <v>635</v>
      </c>
      <c r="YF38" s="144" t="s">
        <v>635</v>
      </c>
      <c r="YG38" s="144" t="s">
        <v>635</v>
      </c>
      <c r="YH38" s="111" t="s">
        <v>635</v>
      </c>
      <c r="YI38" s="111" t="s">
        <v>635</v>
      </c>
      <c r="YJ38" s="111" t="s">
        <v>635</v>
      </c>
      <c r="YK38" s="190" t="s">
        <v>635</v>
      </c>
      <c r="YL38" s="190" t="s">
        <v>635</v>
      </c>
      <c r="YM38" s="190" t="s">
        <v>635</v>
      </c>
      <c r="YN38" s="190" t="s">
        <v>635</v>
      </c>
      <c r="YO38" s="190" t="s">
        <v>635</v>
      </c>
      <c r="YP38" s="130" t="s">
        <v>635</v>
      </c>
      <c r="YQ38" s="130" t="s">
        <v>635</v>
      </c>
      <c r="YR38" s="130" t="s">
        <v>635</v>
      </c>
      <c r="YS38" s="130" t="s">
        <v>635</v>
      </c>
      <c r="YT38" s="130" t="s">
        <v>635</v>
      </c>
      <c r="YU38" s="130" t="s">
        <v>635</v>
      </c>
      <c r="YV38" s="112" t="s">
        <v>635</v>
      </c>
      <c r="YW38" s="112" t="s">
        <v>635</v>
      </c>
      <c r="YX38" s="112" t="s">
        <v>635</v>
      </c>
      <c r="YY38" s="112" t="s">
        <v>635</v>
      </c>
      <c r="YZ38" s="105" t="s">
        <v>751</v>
      </c>
      <c r="ZA38" s="105" t="s">
        <v>635</v>
      </c>
      <c r="ZB38" s="126" t="s">
        <v>678</v>
      </c>
      <c r="ZC38" s="126" t="s">
        <v>635</v>
      </c>
      <c r="ZD38" s="126" t="s">
        <v>635</v>
      </c>
      <c r="ZE38" s="126" t="s">
        <v>635</v>
      </c>
      <c r="ZF38" s="126" t="s">
        <v>635</v>
      </c>
      <c r="ZG38" s="125" t="s">
        <v>635</v>
      </c>
      <c r="ZH38" s="125" t="s">
        <v>635</v>
      </c>
      <c r="ZI38" s="125" t="s">
        <v>635</v>
      </c>
      <c r="ZJ38" s="125" t="s">
        <v>635</v>
      </c>
      <c r="ZK38" s="125" t="s">
        <v>635</v>
      </c>
      <c r="ZL38" s="125" t="s">
        <v>635</v>
      </c>
      <c r="ZM38" s="125" t="s">
        <v>635</v>
      </c>
      <c r="ZN38" s="125" t="s">
        <v>635</v>
      </c>
      <c r="ZO38" s="147" t="s">
        <v>635</v>
      </c>
      <c r="ZP38" s="147" t="s">
        <v>635</v>
      </c>
      <c r="ZQ38" s="147" t="s">
        <v>635</v>
      </c>
      <c r="ZR38" s="147" t="s">
        <v>635</v>
      </c>
      <c r="ZS38" s="147" t="s">
        <v>635</v>
      </c>
      <c r="ZT38" s="184">
        <v>3</v>
      </c>
      <c r="ZU38" s="184" t="s">
        <v>635</v>
      </c>
      <c r="ZV38" s="184" t="s">
        <v>635</v>
      </c>
      <c r="ZW38" s="184" t="s">
        <v>635</v>
      </c>
      <c r="ZX38" s="131" t="s">
        <v>635</v>
      </c>
      <c r="ZY38" s="131" t="s">
        <v>635</v>
      </c>
      <c r="ZZ38" s="131" t="s">
        <v>635</v>
      </c>
      <c r="AAA38" s="131" t="s">
        <v>635</v>
      </c>
      <c r="AAB38" s="132" t="s">
        <v>635</v>
      </c>
      <c r="AAC38" s="132" t="s">
        <v>635</v>
      </c>
      <c r="AAD38" s="132" t="s">
        <v>635</v>
      </c>
      <c r="AAE38" s="193" t="s">
        <v>635</v>
      </c>
      <c r="AAF38" s="102" t="s">
        <v>635</v>
      </c>
      <c r="AAG38" s="102" t="s">
        <v>635</v>
      </c>
      <c r="AAH38" s="102" t="s">
        <v>635</v>
      </c>
      <c r="AAI38" s="102" t="s">
        <v>635</v>
      </c>
      <c r="AAJ38" s="125" t="s">
        <v>635</v>
      </c>
      <c r="AAK38" s="125">
        <v>2</v>
      </c>
      <c r="AAL38" s="125" t="s">
        <v>635</v>
      </c>
      <c r="AAM38" s="125" t="s">
        <v>635</v>
      </c>
      <c r="AAN38" s="127" t="s">
        <v>635</v>
      </c>
      <c r="AAO38" s="131" t="s">
        <v>635</v>
      </c>
      <c r="AAP38" s="131" t="s">
        <v>635</v>
      </c>
      <c r="AAQ38" s="131" t="s">
        <v>635</v>
      </c>
      <c r="AAR38" s="149" t="s">
        <v>635</v>
      </c>
      <c r="AAS38" s="149" t="s">
        <v>635</v>
      </c>
      <c r="AAT38" s="149" t="s">
        <v>635</v>
      </c>
      <c r="AAU38" s="149" t="s">
        <v>635</v>
      </c>
      <c r="AAV38" s="184" t="s">
        <v>635</v>
      </c>
      <c r="AAW38" s="184" t="s">
        <v>635</v>
      </c>
      <c r="AAX38" s="184" t="s">
        <v>635</v>
      </c>
      <c r="AAY38" s="184" t="s">
        <v>635</v>
      </c>
      <c r="AAZ38" s="103" t="s">
        <v>626</v>
      </c>
      <c r="ABA38" s="100" t="s">
        <v>635</v>
      </c>
      <c r="ABB38" s="100" t="s">
        <v>635</v>
      </c>
      <c r="ABC38" s="100" t="s">
        <v>635</v>
      </c>
      <c r="ABD38" s="100" t="s">
        <v>635</v>
      </c>
      <c r="ABE38" s="100" t="s">
        <v>635</v>
      </c>
      <c r="ABF38" s="103" t="s">
        <v>635</v>
      </c>
      <c r="ABG38" s="194">
        <v>80000</v>
      </c>
      <c r="ABH38" s="195" t="s">
        <v>635</v>
      </c>
      <c r="ABI38" s="177" t="s">
        <v>635</v>
      </c>
      <c r="ABJ38" s="177" t="s">
        <v>635</v>
      </c>
      <c r="ABK38" s="177" t="s">
        <v>635</v>
      </c>
      <c r="ABL38" s="177" t="s">
        <v>635</v>
      </c>
      <c r="ABM38" s="177" t="s">
        <v>635</v>
      </c>
      <c r="ABN38" s="177" t="s">
        <v>635</v>
      </c>
      <c r="ABO38" s="195" t="s">
        <v>635</v>
      </c>
      <c r="ABP38" s="112" t="s">
        <v>635</v>
      </c>
      <c r="ABQ38" s="112" t="s">
        <v>635</v>
      </c>
      <c r="ABR38" s="112" t="s">
        <v>635</v>
      </c>
      <c r="ABS38" s="103" t="s">
        <v>632</v>
      </c>
      <c r="ABT38" s="103" t="s">
        <v>626</v>
      </c>
      <c r="ABU38" s="196" t="s">
        <v>635</v>
      </c>
      <c r="ABV38" s="196" t="s">
        <v>635</v>
      </c>
      <c r="ABW38" s="196" t="s">
        <v>635</v>
      </c>
      <c r="ABX38" s="196" t="s">
        <v>635</v>
      </c>
      <c r="ABY38" s="196" t="s">
        <v>635</v>
      </c>
      <c r="ABZ38" s="196" t="s">
        <v>635</v>
      </c>
      <c r="ACA38" s="196" t="s">
        <v>635</v>
      </c>
      <c r="ACB38" s="97" t="s">
        <v>626</v>
      </c>
      <c r="ACC38" s="97" t="s">
        <v>632</v>
      </c>
      <c r="ACD38" s="112" t="s">
        <v>685</v>
      </c>
      <c r="ACE38" s="112" t="s">
        <v>635</v>
      </c>
      <c r="ACF38" s="112" t="s">
        <v>635</v>
      </c>
      <c r="ACG38" s="112" t="s">
        <v>635</v>
      </c>
      <c r="ACH38" s="97"/>
      <c r="ACI38" s="97" t="s">
        <v>1137</v>
      </c>
      <c r="ACJ38" s="97"/>
    </row>
    <row r="39" spans="1:764" ht="15" customHeight="1">
      <c r="A39">
        <v>26</v>
      </c>
      <c r="B39" s="97" t="s">
        <v>1138</v>
      </c>
      <c r="C39" s="97" t="s">
        <v>1139</v>
      </c>
      <c r="D39" s="97" t="s">
        <v>956</v>
      </c>
      <c r="E39" s="97" t="s">
        <v>1140</v>
      </c>
      <c r="F39" s="98" t="s">
        <v>1141</v>
      </c>
      <c r="G39" s="98" t="s">
        <v>1142</v>
      </c>
      <c r="H39" s="99">
        <v>36.578110000000002</v>
      </c>
      <c r="I39" s="99">
        <v>-7.1152999999999994E-2</v>
      </c>
      <c r="J39" s="98" t="s">
        <v>960</v>
      </c>
      <c r="K39" s="98" t="s">
        <v>961</v>
      </c>
      <c r="L39" s="98" t="s">
        <v>1143</v>
      </c>
      <c r="M39" s="100" t="s">
        <v>1144</v>
      </c>
      <c r="N39" s="101">
        <v>717611287</v>
      </c>
      <c r="O39" s="102">
        <v>727772097</v>
      </c>
      <c r="P39" s="100">
        <v>-7.3396000000000003E-2</v>
      </c>
      <c r="Q39" s="100">
        <v>36.579492000000002</v>
      </c>
      <c r="R39" s="100">
        <v>2196.1435550000001</v>
      </c>
      <c r="S39" s="102">
        <v>21.237998999999999</v>
      </c>
      <c r="T39" s="103" t="s">
        <v>626</v>
      </c>
      <c r="U39" s="97" t="s">
        <v>627</v>
      </c>
      <c r="V39" s="97" t="s">
        <v>699</v>
      </c>
      <c r="W39" s="97" t="s">
        <v>627</v>
      </c>
      <c r="X39" s="97" t="s">
        <v>700</v>
      </c>
      <c r="Y39" s="97" t="s">
        <v>701</v>
      </c>
      <c r="Z39" s="103" t="s">
        <v>626</v>
      </c>
      <c r="AA39" s="104" t="s">
        <v>635</v>
      </c>
      <c r="AB39" s="197" t="s">
        <v>635</v>
      </c>
      <c r="AC39" s="104" t="s">
        <v>635</v>
      </c>
      <c r="AD39" s="104" t="s">
        <v>635</v>
      </c>
      <c r="AE39" s="104" t="s">
        <v>635</v>
      </c>
      <c r="AF39" s="103">
        <v>3</v>
      </c>
      <c r="AG39" s="103">
        <v>1</v>
      </c>
      <c r="AH39" s="97" t="s">
        <v>636</v>
      </c>
      <c r="AI39" s="97" t="s">
        <v>638</v>
      </c>
      <c r="AJ39" s="97" t="s">
        <v>635</v>
      </c>
      <c r="AK39" s="97" t="s">
        <v>635</v>
      </c>
      <c r="AL39" s="105" t="s">
        <v>640</v>
      </c>
      <c r="AM39" s="106" t="s">
        <v>635</v>
      </c>
      <c r="AN39" s="106" t="s">
        <v>635</v>
      </c>
      <c r="AO39" s="106" t="s">
        <v>635</v>
      </c>
      <c r="AP39" s="97" t="s">
        <v>642</v>
      </c>
      <c r="AQ39" s="97" t="s">
        <v>635</v>
      </c>
      <c r="AR39" s="103" t="s">
        <v>635</v>
      </c>
      <c r="AS39" s="107" t="s">
        <v>635</v>
      </c>
      <c r="AT39" s="103" t="s">
        <v>635</v>
      </c>
      <c r="AU39" s="103" t="s">
        <v>635</v>
      </c>
      <c r="AV39" s="106" t="s">
        <v>626</v>
      </c>
      <c r="AW39" s="105" t="s">
        <v>640</v>
      </c>
      <c r="AX39" s="103" t="s">
        <v>635</v>
      </c>
      <c r="AY39" s="106" t="s">
        <v>635</v>
      </c>
      <c r="AZ39" s="107" t="s">
        <v>635</v>
      </c>
      <c r="BA39" s="105" t="s">
        <v>640</v>
      </c>
      <c r="BB39" s="107" t="s">
        <v>635</v>
      </c>
      <c r="BC39" s="106" t="s">
        <v>635</v>
      </c>
      <c r="BD39" s="103" t="s">
        <v>635</v>
      </c>
      <c r="BE39" s="106" t="s">
        <v>626</v>
      </c>
      <c r="BF39" s="103" t="s">
        <v>635</v>
      </c>
      <c r="BG39" s="103" t="s">
        <v>635</v>
      </c>
      <c r="BH39" s="103" t="s">
        <v>635</v>
      </c>
      <c r="BI39" s="97" t="s">
        <v>640</v>
      </c>
      <c r="BJ39" s="108" t="s">
        <v>644</v>
      </c>
      <c r="BK39" s="108" t="s">
        <v>635</v>
      </c>
      <c r="BL39" s="108" t="s">
        <v>635</v>
      </c>
      <c r="BM39" s="108" t="s">
        <v>635</v>
      </c>
      <c r="BN39" s="108" t="s">
        <v>635</v>
      </c>
      <c r="BO39" s="103" t="s">
        <v>626</v>
      </c>
      <c r="BP39" s="103" t="s">
        <v>635</v>
      </c>
      <c r="BQ39" s="103" t="s">
        <v>635</v>
      </c>
      <c r="BR39" s="109" t="s">
        <v>635</v>
      </c>
      <c r="BS39" s="109" t="s">
        <v>635</v>
      </c>
      <c r="BT39" s="110" t="s">
        <v>635</v>
      </c>
      <c r="BU39" s="110" t="s">
        <v>635</v>
      </c>
      <c r="BV39" s="109" t="s">
        <v>635</v>
      </c>
      <c r="BW39" s="97" t="s">
        <v>646</v>
      </c>
      <c r="BX39" s="97" t="s">
        <v>2462</v>
      </c>
      <c r="BY39" s="97" t="s">
        <v>1145</v>
      </c>
      <c r="BZ39" s="97" t="s">
        <v>779</v>
      </c>
      <c r="CA39" s="111" t="s">
        <v>635</v>
      </c>
      <c r="CB39" s="111" t="s">
        <v>635</v>
      </c>
      <c r="CC39" s="111" t="s">
        <v>635</v>
      </c>
      <c r="CD39" s="106" t="s">
        <v>635</v>
      </c>
      <c r="CE39" s="111" t="s">
        <v>635</v>
      </c>
      <c r="CF39" s="103">
        <v>2</v>
      </c>
      <c r="CG39" s="103">
        <v>3</v>
      </c>
      <c r="CH39" s="112" t="s">
        <v>649</v>
      </c>
      <c r="CI39" s="113" t="s">
        <v>635</v>
      </c>
      <c r="CJ39" s="113" t="s">
        <v>635</v>
      </c>
      <c r="CK39" s="113" t="s">
        <v>635</v>
      </c>
      <c r="CL39" s="103">
        <v>5</v>
      </c>
      <c r="CM39" s="114">
        <v>0</v>
      </c>
      <c r="CN39" s="103" t="s">
        <v>635</v>
      </c>
      <c r="CO39" s="106" t="s">
        <v>635</v>
      </c>
      <c r="CP39" s="103" t="s">
        <v>635</v>
      </c>
      <c r="CQ39" s="106" t="s">
        <v>635</v>
      </c>
      <c r="CR39" s="103" t="s">
        <v>635</v>
      </c>
      <c r="CS39" s="106" t="s">
        <v>635</v>
      </c>
      <c r="CT39" s="103" t="s">
        <v>635</v>
      </c>
      <c r="CU39" s="106" t="s">
        <v>635</v>
      </c>
      <c r="CV39" s="103" t="s">
        <v>635</v>
      </c>
      <c r="CW39" s="103" t="s">
        <v>635</v>
      </c>
      <c r="CX39" s="111" t="s">
        <v>650</v>
      </c>
      <c r="CY39" s="106" t="s">
        <v>635</v>
      </c>
      <c r="CZ39" s="115">
        <v>1</v>
      </c>
      <c r="DA39" s="115">
        <v>0</v>
      </c>
      <c r="DB39" s="116">
        <f>SUM(CZ39:DA39)</f>
        <v>1</v>
      </c>
      <c r="DC39" s="117" t="s">
        <v>635</v>
      </c>
      <c r="DD39" s="118" t="s">
        <v>635</v>
      </c>
      <c r="DE39" s="118" t="s">
        <v>635</v>
      </c>
      <c r="DF39" s="118" t="s">
        <v>635</v>
      </c>
      <c r="DG39" s="119" t="s">
        <v>635</v>
      </c>
      <c r="DH39" s="106" t="s">
        <v>635</v>
      </c>
      <c r="DI39" s="106" t="s">
        <v>635</v>
      </c>
      <c r="DJ39" s="121" t="s">
        <v>635</v>
      </c>
      <c r="DK39" s="122" t="s">
        <v>635</v>
      </c>
      <c r="DL39" s="123" t="s">
        <v>635</v>
      </c>
      <c r="DM39" s="123" t="s">
        <v>635</v>
      </c>
      <c r="DN39" s="124" t="s">
        <v>635</v>
      </c>
      <c r="DO39" s="124" t="s">
        <v>635</v>
      </c>
      <c r="DP39" s="124" t="s">
        <v>635</v>
      </c>
      <c r="DQ39" s="125">
        <v>0.2</v>
      </c>
      <c r="DR39" s="125">
        <v>2</v>
      </c>
      <c r="DS39" s="125" t="s">
        <v>1146</v>
      </c>
      <c r="DT39" s="106" t="s">
        <v>635</v>
      </c>
      <c r="DU39" s="106" t="s">
        <v>635</v>
      </c>
      <c r="DV39" s="106" t="s">
        <v>635</v>
      </c>
      <c r="DW39" s="126" t="s">
        <v>635</v>
      </c>
      <c r="DX39" s="126" t="s">
        <v>635</v>
      </c>
      <c r="DY39" s="126" t="s">
        <v>635</v>
      </c>
      <c r="DZ39" s="97" t="s">
        <v>652</v>
      </c>
      <c r="EA39" s="103" t="s">
        <v>626</v>
      </c>
      <c r="EB39" s="97" t="s">
        <v>635</v>
      </c>
      <c r="EC39" s="103" t="s">
        <v>626</v>
      </c>
      <c r="ED39" s="103" t="s">
        <v>635</v>
      </c>
      <c r="EE39" s="103" t="s">
        <v>635</v>
      </c>
      <c r="EF39" s="127" t="s">
        <v>653</v>
      </c>
      <c r="EG39" s="127" t="s">
        <v>635</v>
      </c>
      <c r="EH39" s="103" t="s">
        <v>653</v>
      </c>
      <c r="EI39" s="97" t="s">
        <v>640</v>
      </c>
      <c r="EJ39" s="97" t="s">
        <v>640</v>
      </c>
      <c r="EK39" s="122">
        <v>2</v>
      </c>
      <c r="EL39" s="122">
        <v>2</v>
      </c>
      <c r="EM39" s="122">
        <v>0.2</v>
      </c>
      <c r="EN39" s="122">
        <v>0.2</v>
      </c>
      <c r="EO39" s="128" t="s">
        <v>635</v>
      </c>
      <c r="EP39" s="128" t="s">
        <v>635</v>
      </c>
      <c r="EQ39" s="128" t="s">
        <v>635</v>
      </c>
      <c r="ER39" s="128" t="s">
        <v>635</v>
      </c>
      <c r="ES39" s="129" t="s">
        <v>635</v>
      </c>
      <c r="ET39" s="129" t="s">
        <v>635</v>
      </c>
      <c r="EU39" s="129" t="s">
        <v>635</v>
      </c>
      <c r="EV39" s="129" t="s">
        <v>635</v>
      </c>
      <c r="EW39" s="97" t="s">
        <v>654</v>
      </c>
      <c r="EX39" s="97" t="s">
        <v>654</v>
      </c>
      <c r="EY39" s="103" t="s">
        <v>635</v>
      </c>
      <c r="EZ39" s="107" t="s">
        <v>635</v>
      </c>
      <c r="FA39" s="97" t="s">
        <v>655</v>
      </c>
      <c r="FB39" s="130" t="s">
        <v>854</v>
      </c>
      <c r="FC39" s="130" t="s">
        <v>743</v>
      </c>
      <c r="FD39" s="131" t="s">
        <v>635</v>
      </c>
      <c r="FE39" s="131" t="s">
        <v>635</v>
      </c>
      <c r="FF39" s="131" t="s">
        <v>635</v>
      </c>
      <c r="FG39" s="131" t="s">
        <v>635</v>
      </c>
      <c r="FH39" s="131" t="s">
        <v>635</v>
      </c>
      <c r="FI39" s="132" t="s">
        <v>635</v>
      </c>
      <c r="FJ39" s="133">
        <v>2</v>
      </c>
      <c r="FK39" s="103" t="s">
        <v>635</v>
      </c>
      <c r="FL39" s="134" t="s">
        <v>635</v>
      </c>
      <c r="FM39" s="135">
        <v>15</v>
      </c>
      <c r="FN39" s="135" t="s">
        <v>635</v>
      </c>
      <c r="FO39" s="135" t="s">
        <v>635</v>
      </c>
      <c r="FP39" s="103" t="s">
        <v>635</v>
      </c>
      <c r="FQ39" s="132" t="s">
        <v>635</v>
      </c>
      <c r="FR39" s="133">
        <v>6</v>
      </c>
      <c r="FS39" s="103" t="s">
        <v>635</v>
      </c>
      <c r="FT39" s="134" t="s">
        <v>635</v>
      </c>
      <c r="FU39" s="135">
        <v>15</v>
      </c>
      <c r="FV39" s="135" t="s">
        <v>635</v>
      </c>
      <c r="FW39" s="131" t="s">
        <v>635</v>
      </c>
      <c r="FX39" s="103" t="s">
        <v>635</v>
      </c>
      <c r="FY39" s="100" t="s">
        <v>635</v>
      </c>
      <c r="FZ39" s="102" t="s">
        <v>635</v>
      </c>
      <c r="GA39" s="102" t="s">
        <v>635</v>
      </c>
      <c r="GB39" s="102" t="s">
        <v>635</v>
      </c>
      <c r="GC39" s="136" t="s">
        <v>635</v>
      </c>
      <c r="GD39" s="137" t="s">
        <v>635</v>
      </c>
      <c r="GE39" s="137" t="s">
        <v>635</v>
      </c>
      <c r="GF39" s="137" t="s">
        <v>635</v>
      </c>
      <c r="GG39" s="125" t="s">
        <v>657</v>
      </c>
      <c r="GH39" s="125" t="s">
        <v>658</v>
      </c>
      <c r="GI39" s="125">
        <v>4</v>
      </c>
      <c r="GJ39" s="125">
        <v>20</v>
      </c>
      <c r="GK39" s="122" t="s">
        <v>657</v>
      </c>
      <c r="GL39" s="122" t="s">
        <v>658</v>
      </c>
      <c r="GM39" s="122">
        <v>4</v>
      </c>
      <c r="GN39" s="122">
        <v>20</v>
      </c>
      <c r="GO39" s="135" t="s">
        <v>635</v>
      </c>
      <c r="GP39" s="135" t="s">
        <v>635</v>
      </c>
      <c r="GQ39" s="135" t="s">
        <v>635</v>
      </c>
      <c r="GR39" s="134" t="s">
        <v>635</v>
      </c>
      <c r="GS39" s="134" t="s">
        <v>635</v>
      </c>
      <c r="GT39" s="134" t="s">
        <v>635</v>
      </c>
      <c r="GU39" s="126" t="s">
        <v>635</v>
      </c>
      <c r="GV39" s="126" t="s">
        <v>635</v>
      </c>
      <c r="GW39" s="126" t="s">
        <v>635</v>
      </c>
      <c r="GX39" s="145" t="s">
        <v>635</v>
      </c>
      <c r="GY39" s="145" t="s">
        <v>635</v>
      </c>
      <c r="GZ39" s="145" t="s">
        <v>635</v>
      </c>
      <c r="HA39" s="139" t="s">
        <v>657</v>
      </c>
      <c r="HB39" s="140" t="s">
        <v>658</v>
      </c>
      <c r="HC39" s="123">
        <v>12</v>
      </c>
      <c r="HD39" s="123">
        <v>12</v>
      </c>
      <c r="HE39" s="127" t="s">
        <v>657</v>
      </c>
      <c r="HF39" s="130" t="s">
        <v>658</v>
      </c>
      <c r="HG39" s="131">
        <v>12</v>
      </c>
      <c r="HH39" s="131">
        <v>12</v>
      </c>
      <c r="HI39" s="141" t="s">
        <v>635</v>
      </c>
      <c r="HJ39" s="141" t="s">
        <v>635</v>
      </c>
      <c r="HK39" s="141" t="s">
        <v>635</v>
      </c>
      <c r="HL39" s="141" t="s">
        <v>635</v>
      </c>
      <c r="HM39" s="131" t="s">
        <v>635</v>
      </c>
      <c r="HN39" s="131" t="s">
        <v>635</v>
      </c>
      <c r="HO39" s="131" t="s">
        <v>635</v>
      </c>
      <c r="HP39" s="131" t="s">
        <v>635</v>
      </c>
      <c r="HQ39" s="106" t="s">
        <v>635</v>
      </c>
      <c r="HR39" s="106" t="s">
        <v>635</v>
      </c>
      <c r="HS39" s="106" t="s">
        <v>635</v>
      </c>
      <c r="HT39" s="106" t="s">
        <v>635</v>
      </c>
      <c r="HU39" s="132" t="s">
        <v>635</v>
      </c>
      <c r="HV39" s="132" t="s">
        <v>635</v>
      </c>
      <c r="HW39" s="132" t="s">
        <v>635</v>
      </c>
      <c r="HX39" s="132" t="s">
        <v>635</v>
      </c>
      <c r="HY39" s="118" t="s">
        <v>635</v>
      </c>
      <c r="HZ39" s="118" t="s">
        <v>635</v>
      </c>
      <c r="IA39" s="118" t="s">
        <v>635</v>
      </c>
      <c r="IB39" s="118" t="s">
        <v>635</v>
      </c>
      <c r="IC39" s="125" t="s">
        <v>635</v>
      </c>
      <c r="ID39" s="125" t="s">
        <v>635</v>
      </c>
      <c r="IE39" s="125" t="s">
        <v>635</v>
      </c>
      <c r="IF39" s="125" t="s">
        <v>635</v>
      </c>
      <c r="IG39" s="105" t="s">
        <v>659</v>
      </c>
      <c r="IH39" s="105" t="s">
        <v>660</v>
      </c>
      <c r="II39" s="105" t="s">
        <v>635</v>
      </c>
      <c r="IJ39" s="105" t="s">
        <v>635</v>
      </c>
      <c r="IK39" s="105" t="s">
        <v>635</v>
      </c>
      <c r="IL39" s="105" t="s">
        <v>635</v>
      </c>
      <c r="IM39" s="105" t="s">
        <v>635</v>
      </c>
      <c r="IN39" s="105" t="s">
        <v>635</v>
      </c>
      <c r="IO39" s="105" t="s">
        <v>635</v>
      </c>
      <c r="IP39" s="103">
        <v>2</v>
      </c>
      <c r="IQ39" s="102" t="s">
        <v>635</v>
      </c>
      <c r="IR39" s="102" t="s">
        <v>635</v>
      </c>
      <c r="IS39" s="102" t="s">
        <v>635</v>
      </c>
      <c r="IT39" s="102" t="s">
        <v>635</v>
      </c>
      <c r="IU39" s="128" t="s">
        <v>635</v>
      </c>
      <c r="IV39" s="128" t="s">
        <v>635</v>
      </c>
      <c r="IW39" s="128" t="s">
        <v>635</v>
      </c>
      <c r="IX39" s="128" t="s">
        <v>635</v>
      </c>
      <c r="IY39" s="124" t="s">
        <v>709</v>
      </c>
      <c r="IZ39" s="229">
        <v>0</v>
      </c>
      <c r="JA39" s="229">
        <v>1</v>
      </c>
      <c r="JB39" s="123" t="s">
        <v>709</v>
      </c>
      <c r="JC39" s="155">
        <v>0</v>
      </c>
      <c r="JD39" s="155">
        <v>1</v>
      </c>
      <c r="JE39" s="144" t="s">
        <v>635</v>
      </c>
      <c r="JF39" s="144" t="s">
        <v>635</v>
      </c>
      <c r="JG39" s="144" t="s">
        <v>635</v>
      </c>
      <c r="JH39" s="141" t="s">
        <v>635</v>
      </c>
      <c r="JI39" s="141" t="s">
        <v>635</v>
      </c>
      <c r="JJ39" s="141" t="s">
        <v>635</v>
      </c>
      <c r="JK39" s="144" t="s">
        <v>635</v>
      </c>
      <c r="JL39" s="144" t="s">
        <v>635</v>
      </c>
      <c r="JM39" s="144" t="s">
        <v>635</v>
      </c>
      <c r="JN39" s="135" t="s">
        <v>635</v>
      </c>
      <c r="JO39" s="135" t="s">
        <v>635</v>
      </c>
      <c r="JP39" s="135" t="s">
        <v>635</v>
      </c>
      <c r="JQ39" s="144" t="s">
        <v>709</v>
      </c>
      <c r="JR39" s="144" t="s">
        <v>635</v>
      </c>
      <c r="JS39" s="208">
        <v>0</v>
      </c>
      <c r="JT39" s="208">
        <v>1</v>
      </c>
      <c r="JU39" s="145" t="s">
        <v>709</v>
      </c>
      <c r="JV39" s="145" t="s">
        <v>635</v>
      </c>
      <c r="JW39" s="209">
        <v>0</v>
      </c>
      <c r="JX39" s="209">
        <v>1</v>
      </c>
      <c r="JY39" s="141" t="s">
        <v>635</v>
      </c>
      <c r="JZ39" s="141" t="s">
        <v>635</v>
      </c>
      <c r="KA39" s="141" t="s">
        <v>635</v>
      </c>
      <c r="KB39" s="141" t="s">
        <v>635</v>
      </c>
      <c r="KC39" s="128" t="s">
        <v>635</v>
      </c>
      <c r="KD39" s="128" t="s">
        <v>635</v>
      </c>
      <c r="KE39" s="128" t="s">
        <v>635</v>
      </c>
      <c r="KF39" s="128" t="s">
        <v>635</v>
      </c>
      <c r="KG39" s="146" t="s">
        <v>635</v>
      </c>
      <c r="KH39" s="146" t="s">
        <v>635</v>
      </c>
      <c r="KI39" s="146" t="s">
        <v>635</v>
      </c>
      <c r="KJ39" s="146" t="s">
        <v>635</v>
      </c>
      <c r="KK39" s="147" t="s">
        <v>635</v>
      </c>
      <c r="KL39" s="147" t="s">
        <v>635</v>
      </c>
      <c r="KM39" s="147" t="s">
        <v>635</v>
      </c>
      <c r="KN39" s="147" t="s">
        <v>635</v>
      </c>
      <c r="KO39" s="148" t="s">
        <v>635</v>
      </c>
      <c r="KP39" s="148" t="s">
        <v>635</v>
      </c>
      <c r="KQ39" s="148" t="s">
        <v>635</v>
      </c>
      <c r="KR39" s="148" t="s">
        <v>635</v>
      </c>
      <c r="KS39" s="149" t="s">
        <v>635</v>
      </c>
      <c r="KT39" s="149" t="s">
        <v>635</v>
      </c>
      <c r="KU39" s="149" t="s">
        <v>635</v>
      </c>
      <c r="KV39" s="149" t="s">
        <v>635</v>
      </c>
      <c r="KW39" s="105" t="s">
        <v>1002</v>
      </c>
      <c r="KX39" s="106" t="s">
        <v>635</v>
      </c>
      <c r="KY39" s="106" t="s">
        <v>635</v>
      </c>
      <c r="KZ39" s="141" t="s">
        <v>635</v>
      </c>
      <c r="LA39" s="141" t="s">
        <v>635</v>
      </c>
      <c r="LB39" s="141" t="s">
        <v>635</v>
      </c>
      <c r="LC39" s="141" t="s">
        <v>635</v>
      </c>
      <c r="LD39" s="141" t="s">
        <v>635</v>
      </c>
      <c r="LE39" s="141" t="s">
        <v>635</v>
      </c>
      <c r="LF39" s="150">
        <v>1</v>
      </c>
      <c r="LG39" s="141" t="s">
        <v>635</v>
      </c>
      <c r="LH39" s="151">
        <f t="shared" si="15"/>
        <v>1</v>
      </c>
      <c r="LI39" s="152">
        <v>0</v>
      </c>
      <c r="LJ39" s="152">
        <v>0</v>
      </c>
      <c r="LK39" s="152">
        <v>0</v>
      </c>
      <c r="LL39" s="152">
        <v>0</v>
      </c>
      <c r="LM39" s="152">
        <v>0</v>
      </c>
      <c r="LN39" s="152">
        <v>0</v>
      </c>
      <c r="LO39" s="152">
        <v>1</v>
      </c>
      <c r="LP39" s="152">
        <v>0</v>
      </c>
      <c r="LQ39" s="153">
        <f t="shared" si="16"/>
        <v>1</v>
      </c>
      <c r="LR39" s="142" t="s">
        <v>635</v>
      </c>
      <c r="LS39" s="142" t="s">
        <v>635</v>
      </c>
      <c r="LT39" s="142" t="s">
        <v>635</v>
      </c>
      <c r="LU39" s="142" t="s">
        <v>635</v>
      </c>
      <c r="LV39" s="142" t="s">
        <v>635</v>
      </c>
      <c r="LW39" s="142" t="s">
        <v>635</v>
      </c>
      <c r="LX39" s="142" t="s">
        <v>635</v>
      </c>
      <c r="LY39" s="142" t="s">
        <v>635</v>
      </c>
      <c r="LZ39" s="142" t="s">
        <v>635</v>
      </c>
      <c r="MA39" s="45">
        <v>0</v>
      </c>
      <c r="MB39" s="45">
        <v>0</v>
      </c>
      <c r="MC39" s="45">
        <v>0</v>
      </c>
      <c r="MD39" s="45">
        <v>0</v>
      </c>
      <c r="ME39" s="45">
        <v>0</v>
      </c>
      <c r="MF39" s="45">
        <v>0</v>
      </c>
      <c r="MG39" s="45">
        <v>0</v>
      </c>
      <c r="MH39" s="45">
        <v>0</v>
      </c>
      <c r="MI39" s="45">
        <v>0</v>
      </c>
      <c r="MJ39" s="155" t="s">
        <v>635</v>
      </c>
      <c r="MK39" s="155" t="s">
        <v>635</v>
      </c>
      <c r="ML39" s="155" t="s">
        <v>635</v>
      </c>
      <c r="MM39" s="155" t="s">
        <v>635</v>
      </c>
      <c r="MN39" s="155" t="s">
        <v>635</v>
      </c>
      <c r="MO39" s="155" t="s">
        <v>635</v>
      </c>
      <c r="MP39" s="155" t="s">
        <v>635</v>
      </c>
      <c r="MQ39" s="155" t="s">
        <v>635</v>
      </c>
      <c r="MR39" s="156" t="s">
        <v>635</v>
      </c>
      <c r="MS39" s="157" t="s">
        <v>635</v>
      </c>
      <c r="MT39" s="157" t="s">
        <v>635</v>
      </c>
      <c r="MU39" s="157" t="s">
        <v>635</v>
      </c>
      <c r="MV39" s="157" t="s">
        <v>635</v>
      </c>
      <c r="MW39" s="157" t="s">
        <v>635</v>
      </c>
      <c r="MX39" s="157" t="s">
        <v>635</v>
      </c>
      <c r="MY39" s="157" t="s">
        <v>635</v>
      </c>
      <c r="MZ39" s="157" t="s">
        <v>635</v>
      </c>
      <c r="NA39" s="157" t="s">
        <v>635</v>
      </c>
      <c r="NB39" s="158">
        <v>0</v>
      </c>
      <c r="NC39" s="158">
        <v>0</v>
      </c>
      <c r="ND39" s="158">
        <v>0</v>
      </c>
      <c r="NE39" s="158">
        <v>0</v>
      </c>
      <c r="NF39" s="158">
        <v>0</v>
      </c>
      <c r="NG39" s="158">
        <v>0</v>
      </c>
      <c r="NH39" s="158">
        <v>0</v>
      </c>
      <c r="NI39" s="158">
        <v>0</v>
      </c>
      <c r="NJ39" s="159">
        <v>0</v>
      </c>
      <c r="NK39" s="160" t="s">
        <v>635</v>
      </c>
      <c r="NL39" s="160" t="s">
        <v>635</v>
      </c>
      <c r="NM39" s="160" t="s">
        <v>635</v>
      </c>
      <c r="NN39" s="160" t="s">
        <v>635</v>
      </c>
      <c r="NO39" s="160" t="s">
        <v>635</v>
      </c>
      <c r="NP39" s="160" t="s">
        <v>635</v>
      </c>
      <c r="NQ39" s="160" t="s">
        <v>635</v>
      </c>
      <c r="NR39" s="160" t="s">
        <v>635</v>
      </c>
      <c r="NS39" s="161" t="s">
        <v>635</v>
      </c>
      <c r="NT39" s="162" t="s">
        <v>635</v>
      </c>
      <c r="NU39" s="162" t="s">
        <v>635</v>
      </c>
      <c r="NV39" s="162" t="s">
        <v>635</v>
      </c>
      <c r="NW39" s="162" t="s">
        <v>635</v>
      </c>
      <c r="NX39" s="162" t="s">
        <v>635</v>
      </c>
      <c r="NY39" s="162" t="s">
        <v>635</v>
      </c>
      <c r="NZ39" s="162" t="s">
        <v>635</v>
      </c>
      <c r="OA39" s="162" t="s">
        <v>635</v>
      </c>
      <c r="OB39" s="163" t="s">
        <v>635</v>
      </c>
      <c r="OC39" s="142" t="s">
        <v>635</v>
      </c>
      <c r="OD39" s="142" t="s">
        <v>635</v>
      </c>
      <c r="OE39" s="142" t="s">
        <v>635</v>
      </c>
      <c r="OF39" s="142" t="s">
        <v>635</v>
      </c>
      <c r="OG39" s="142" t="s">
        <v>635</v>
      </c>
      <c r="OH39" s="142" t="s">
        <v>635</v>
      </c>
      <c r="OI39" s="142" t="s">
        <v>635</v>
      </c>
      <c r="OJ39" s="142" t="s">
        <v>635</v>
      </c>
      <c r="OK39" s="142" t="s">
        <v>635</v>
      </c>
      <c r="OL39" s="45" t="s">
        <v>635</v>
      </c>
      <c r="OM39" s="45" t="s">
        <v>635</v>
      </c>
      <c r="ON39" s="45" t="s">
        <v>635</v>
      </c>
      <c r="OO39" s="45" t="s">
        <v>635</v>
      </c>
      <c r="OP39" s="45" t="s">
        <v>635</v>
      </c>
      <c r="OQ39" s="45" t="s">
        <v>635</v>
      </c>
      <c r="OR39" s="45" t="s">
        <v>635</v>
      </c>
      <c r="OS39" s="45" t="s">
        <v>635</v>
      </c>
      <c r="OT39" s="44" t="s">
        <v>635</v>
      </c>
      <c r="OU39" s="158">
        <v>0</v>
      </c>
      <c r="OV39" s="158">
        <v>0</v>
      </c>
      <c r="OW39" s="158">
        <v>0</v>
      </c>
      <c r="OX39" s="158">
        <v>0</v>
      </c>
      <c r="OY39" s="158">
        <v>0</v>
      </c>
      <c r="OZ39" s="158">
        <v>0</v>
      </c>
      <c r="PA39" s="158">
        <v>0</v>
      </c>
      <c r="PB39" s="158">
        <v>0</v>
      </c>
      <c r="PC39" s="159">
        <v>0</v>
      </c>
      <c r="PD39" s="152" t="s">
        <v>635</v>
      </c>
      <c r="PE39" s="152" t="s">
        <v>635</v>
      </c>
      <c r="PF39" s="152" t="s">
        <v>635</v>
      </c>
      <c r="PG39" s="152" t="s">
        <v>635</v>
      </c>
      <c r="PH39" s="152" t="s">
        <v>635</v>
      </c>
      <c r="PI39" s="152" t="s">
        <v>635</v>
      </c>
      <c r="PJ39" s="152" t="s">
        <v>635</v>
      </c>
      <c r="PK39" s="152" t="s">
        <v>635</v>
      </c>
      <c r="PL39" s="164" t="s">
        <v>635</v>
      </c>
      <c r="PM39" s="158" t="s">
        <v>635</v>
      </c>
      <c r="PN39" s="158" t="s">
        <v>635</v>
      </c>
      <c r="PO39" s="158" t="s">
        <v>635</v>
      </c>
      <c r="PP39" s="158" t="s">
        <v>635</v>
      </c>
      <c r="PQ39" s="158" t="s">
        <v>635</v>
      </c>
      <c r="PR39" s="158" t="s">
        <v>635</v>
      </c>
      <c r="PS39" s="158" t="s">
        <v>635</v>
      </c>
      <c r="PT39" s="158" t="s">
        <v>635</v>
      </c>
      <c r="PU39" s="159" t="s">
        <v>635</v>
      </c>
      <c r="PV39" s="157">
        <v>0</v>
      </c>
      <c r="PW39" s="157">
        <v>0</v>
      </c>
      <c r="PX39" s="157">
        <v>0</v>
      </c>
      <c r="PY39" s="157">
        <v>0</v>
      </c>
      <c r="PZ39" s="157">
        <v>0</v>
      </c>
      <c r="QA39" s="157">
        <v>0</v>
      </c>
      <c r="QB39" s="157">
        <v>0</v>
      </c>
      <c r="QC39" s="157">
        <v>0</v>
      </c>
      <c r="QD39" s="165">
        <v>0</v>
      </c>
      <c r="QE39" s="166" t="s">
        <v>635</v>
      </c>
      <c r="QF39" s="166" t="s">
        <v>635</v>
      </c>
      <c r="QG39" s="166" t="s">
        <v>635</v>
      </c>
      <c r="QH39" s="166" t="s">
        <v>635</v>
      </c>
      <c r="QI39" s="166" t="s">
        <v>635</v>
      </c>
      <c r="QJ39" s="166" t="s">
        <v>635</v>
      </c>
      <c r="QK39" s="166" t="s">
        <v>635</v>
      </c>
      <c r="QL39" s="166" t="s">
        <v>635</v>
      </c>
      <c r="QM39" s="167" t="s">
        <v>635</v>
      </c>
      <c r="QN39" s="120" t="s">
        <v>635</v>
      </c>
      <c r="QO39" s="120" t="s">
        <v>635</v>
      </c>
      <c r="QP39" s="120" t="s">
        <v>635</v>
      </c>
      <c r="QQ39" s="120" t="s">
        <v>635</v>
      </c>
      <c r="QR39" s="120" t="s">
        <v>635</v>
      </c>
      <c r="QS39" s="120" t="s">
        <v>635</v>
      </c>
      <c r="QT39" s="120" t="s">
        <v>635</v>
      </c>
      <c r="QU39" s="120" t="s">
        <v>635</v>
      </c>
      <c r="QV39" s="168" t="s">
        <v>635</v>
      </c>
      <c r="QW39" s="169" t="s">
        <v>635</v>
      </c>
      <c r="QX39" s="169" t="s">
        <v>635</v>
      </c>
      <c r="QY39" s="169" t="s">
        <v>635</v>
      </c>
      <c r="QZ39" s="169" t="s">
        <v>635</v>
      </c>
      <c r="RA39" s="169" t="s">
        <v>635</v>
      </c>
      <c r="RB39" s="169" t="s">
        <v>635</v>
      </c>
      <c r="RC39" s="169" t="s">
        <v>635</v>
      </c>
      <c r="RD39" s="169" t="s">
        <v>635</v>
      </c>
      <c r="RE39" s="170" t="s">
        <v>635</v>
      </c>
      <c r="RF39" s="136" t="s">
        <v>854</v>
      </c>
      <c r="RG39" s="136" t="s">
        <v>743</v>
      </c>
      <c r="RH39" s="137" t="s">
        <v>635</v>
      </c>
      <c r="RI39" s="137" t="s">
        <v>635</v>
      </c>
      <c r="RJ39" s="137" t="s">
        <v>635</v>
      </c>
      <c r="RK39" s="137" t="s">
        <v>635</v>
      </c>
      <c r="RL39" s="105" t="s">
        <v>1002</v>
      </c>
      <c r="RM39" s="106" t="s">
        <v>635</v>
      </c>
      <c r="RN39" s="106" t="s">
        <v>635</v>
      </c>
      <c r="RO39" s="135" t="s">
        <v>635</v>
      </c>
      <c r="RP39" s="135" t="s">
        <v>635</v>
      </c>
      <c r="RQ39" s="135" t="s">
        <v>635</v>
      </c>
      <c r="RR39" s="135" t="s">
        <v>635</v>
      </c>
      <c r="RS39" s="135" t="s">
        <v>635</v>
      </c>
      <c r="RT39" s="135" t="s">
        <v>635</v>
      </c>
      <c r="RU39" s="135" t="s">
        <v>635</v>
      </c>
      <c r="RV39" s="135" t="s">
        <v>635</v>
      </c>
      <c r="RW39" s="230" t="s">
        <v>635</v>
      </c>
      <c r="RX39" s="158">
        <v>0</v>
      </c>
      <c r="RY39" s="158">
        <v>0</v>
      </c>
      <c r="RZ39" s="158">
        <v>0</v>
      </c>
      <c r="SA39" s="158">
        <v>0</v>
      </c>
      <c r="SB39" s="158">
        <v>0</v>
      </c>
      <c r="SC39" s="158">
        <v>0</v>
      </c>
      <c r="SD39" s="158">
        <v>1</v>
      </c>
      <c r="SE39" s="158">
        <v>0</v>
      </c>
      <c r="SF39" s="159">
        <f>SUM(RX39:SE39)</f>
        <v>1</v>
      </c>
      <c r="SG39" s="132" t="s">
        <v>635</v>
      </c>
      <c r="SH39" s="132" t="s">
        <v>635</v>
      </c>
      <c r="SI39" s="132" t="s">
        <v>635</v>
      </c>
      <c r="SJ39" s="132" t="s">
        <v>635</v>
      </c>
      <c r="SK39" s="132" t="s">
        <v>635</v>
      </c>
      <c r="SL39" s="132" t="s">
        <v>635</v>
      </c>
      <c r="SM39" s="132" t="s">
        <v>635</v>
      </c>
      <c r="SN39" s="132" t="s">
        <v>635</v>
      </c>
      <c r="SO39" s="173" t="s">
        <v>635</v>
      </c>
      <c r="SP39" s="102" t="s">
        <v>635</v>
      </c>
      <c r="SQ39" s="102" t="s">
        <v>635</v>
      </c>
      <c r="SR39" s="102" t="s">
        <v>635</v>
      </c>
      <c r="SS39" s="102" t="s">
        <v>635</v>
      </c>
      <c r="ST39" s="102" t="s">
        <v>635</v>
      </c>
      <c r="SU39" s="102" t="s">
        <v>635</v>
      </c>
      <c r="SV39" s="102" t="s">
        <v>635</v>
      </c>
      <c r="SW39" s="102" t="s">
        <v>635</v>
      </c>
      <c r="SX39" s="174" t="s">
        <v>635</v>
      </c>
      <c r="SY39" s="125" t="s">
        <v>635</v>
      </c>
      <c r="SZ39" s="125" t="s">
        <v>635</v>
      </c>
      <c r="TA39" s="125" t="s">
        <v>635</v>
      </c>
      <c r="TB39" s="125" t="s">
        <v>635</v>
      </c>
      <c r="TC39" s="125" t="s">
        <v>635</v>
      </c>
      <c r="TD39" s="125" t="s">
        <v>635</v>
      </c>
      <c r="TE39" s="125" t="s">
        <v>635</v>
      </c>
      <c r="TF39" s="125" t="s">
        <v>635</v>
      </c>
      <c r="TG39" s="175" t="s">
        <v>635</v>
      </c>
      <c r="TH39" s="149" t="s">
        <v>635</v>
      </c>
      <c r="TI39" s="149" t="s">
        <v>635</v>
      </c>
      <c r="TJ39" s="149" t="s">
        <v>635</v>
      </c>
      <c r="TK39" s="149" t="s">
        <v>635</v>
      </c>
      <c r="TL39" s="149" t="s">
        <v>635</v>
      </c>
      <c r="TM39" s="149" t="s">
        <v>635</v>
      </c>
      <c r="TN39" s="149" t="s">
        <v>635</v>
      </c>
      <c r="TO39" s="149" t="s">
        <v>635</v>
      </c>
      <c r="TP39" s="176" t="s">
        <v>635</v>
      </c>
      <c r="TQ39" s="210">
        <v>0</v>
      </c>
      <c r="TR39" s="210">
        <v>0</v>
      </c>
      <c r="TS39" s="210">
        <v>0</v>
      </c>
      <c r="TT39" s="210">
        <v>0</v>
      </c>
      <c r="TU39" s="210">
        <v>0</v>
      </c>
      <c r="TV39" s="210">
        <v>0</v>
      </c>
      <c r="TW39" s="210">
        <v>1</v>
      </c>
      <c r="TX39" s="210">
        <v>0</v>
      </c>
      <c r="TY39" s="211">
        <f>SUBTOTAL(9,TQ39:TX39)</f>
        <v>1</v>
      </c>
      <c r="TZ39" s="179" t="s">
        <v>635</v>
      </c>
      <c r="UA39" s="179" t="s">
        <v>635</v>
      </c>
      <c r="UB39" s="179" t="s">
        <v>635</v>
      </c>
      <c r="UC39" s="179" t="s">
        <v>635</v>
      </c>
      <c r="UD39" s="179" t="s">
        <v>635</v>
      </c>
      <c r="UE39" s="179" t="s">
        <v>635</v>
      </c>
      <c r="UF39" s="179" t="s">
        <v>635</v>
      </c>
      <c r="UG39" s="179" t="s">
        <v>635</v>
      </c>
      <c r="UH39" s="180" t="s">
        <v>635</v>
      </c>
      <c r="UI39" s="135" t="s">
        <v>635</v>
      </c>
      <c r="UJ39" s="135" t="s">
        <v>635</v>
      </c>
      <c r="UK39" s="135" t="s">
        <v>635</v>
      </c>
      <c r="UL39" s="135" t="s">
        <v>635</v>
      </c>
      <c r="UM39" s="135" t="s">
        <v>635</v>
      </c>
      <c r="UN39" s="135" t="s">
        <v>635</v>
      </c>
      <c r="UO39" s="135" t="s">
        <v>635</v>
      </c>
      <c r="UP39" s="135" t="s">
        <v>635</v>
      </c>
      <c r="UQ39" s="230" t="s">
        <v>635</v>
      </c>
      <c r="UR39" s="45">
        <v>0</v>
      </c>
      <c r="US39" s="45">
        <v>0</v>
      </c>
      <c r="UT39" s="45">
        <v>0</v>
      </c>
      <c r="UU39" s="45">
        <v>0</v>
      </c>
      <c r="UV39" s="45">
        <v>0</v>
      </c>
      <c r="UW39" s="45">
        <v>0</v>
      </c>
      <c r="UX39" s="45">
        <v>1</v>
      </c>
      <c r="UY39" s="45">
        <v>0</v>
      </c>
      <c r="UZ39" s="231">
        <f>SUBTOTAL(9,UR39:UY39)</f>
        <v>1</v>
      </c>
      <c r="VA39" s="169" t="s">
        <v>635</v>
      </c>
      <c r="VB39" s="169" t="s">
        <v>635</v>
      </c>
      <c r="VC39" s="169" t="s">
        <v>635</v>
      </c>
      <c r="VD39" s="169" t="s">
        <v>635</v>
      </c>
      <c r="VE39" s="169" t="s">
        <v>635</v>
      </c>
      <c r="VF39" s="169" t="s">
        <v>635</v>
      </c>
      <c r="VG39" s="169" t="s">
        <v>635</v>
      </c>
      <c r="VH39" s="169" t="s">
        <v>635</v>
      </c>
      <c r="VI39" s="183" t="s">
        <v>635</v>
      </c>
      <c r="VJ39" s="177" t="s">
        <v>635</v>
      </c>
      <c r="VK39" s="177" t="s">
        <v>635</v>
      </c>
      <c r="VL39" s="177" t="s">
        <v>635</v>
      </c>
      <c r="VM39" s="177" t="s">
        <v>635</v>
      </c>
      <c r="VN39" s="177" t="s">
        <v>635</v>
      </c>
      <c r="VO39" s="177" t="s">
        <v>635</v>
      </c>
      <c r="VP39" s="177" t="s">
        <v>635</v>
      </c>
      <c r="VQ39" s="177" t="s">
        <v>635</v>
      </c>
      <c r="VR39" s="178" t="s">
        <v>635</v>
      </c>
      <c r="VS39" s="184" t="s">
        <v>635</v>
      </c>
      <c r="VT39" s="184" t="s">
        <v>635</v>
      </c>
      <c r="VU39" s="184" t="s">
        <v>635</v>
      </c>
      <c r="VV39" s="184" t="s">
        <v>635</v>
      </c>
      <c r="VW39" s="184" t="s">
        <v>635</v>
      </c>
      <c r="VX39" s="184" t="s">
        <v>635</v>
      </c>
      <c r="VY39" s="184" t="s">
        <v>635</v>
      </c>
      <c r="VZ39" s="184" t="s">
        <v>635</v>
      </c>
      <c r="WA39" s="185" t="s">
        <v>635</v>
      </c>
      <c r="WB39" s="186" t="s">
        <v>635</v>
      </c>
      <c r="WC39" s="186" t="s">
        <v>635</v>
      </c>
      <c r="WD39" s="186" t="s">
        <v>635</v>
      </c>
      <c r="WE39" s="186" t="s">
        <v>635</v>
      </c>
      <c r="WF39" s="186" t="s">
        <v>635</v>
      </c>
      <c r="WG39" s="186" t="s">
        <v>635</v>
      </c>
      <c r="WH39" s="186" t="s">
        <v>635</v>
      </c>
      <c r="WI39" s="186" t="s">
        <v>635</v>
      </c>
      <c r="WJ39" s="187" t="s">
        <v>635</v>
      </c>
      <c r="WK39" s="212">
        <v>0</v>
      </c>
      <c r="WL39" s="212">
        <v>0</v>
      </c>
      <c r="WM39" s="212">
        <v>0</v>
      </c>
      <c r="WN39" s="212">
        <v>0</v>
      </c>
      <c r="WO39" s="212">
        <v>0</v>
      </c>
      <c r="WP39" s="212">
        <v>0</v>
      </c>
      <c r="WQ39" s="212">
        <v>1</v>
      </c>
      <c r="WR39" s="212">
        <v>0</v>
      </c>
      <c r="WS39" s="188">
        <f>SUBTOTAL(9,WK39:WR39)</f>
        <v>1</v>
      </c>
      <c r="WT39" s="133" t="s">
        <v>635</v>
      </c>
      <c r="WU39" s="133" t="s">
        <v>635</v>
      </c>
      <c r="WV39" s="133" t="s">
        <v>635</v>
      </c>
      <c r="WW39" s="133" t="s">
        <v>635</v>
      </c>
      <c r="WX39" s="133" t="s">
        <v>635</v>
      </c>
      <c r="WY39" s="133" t="s">
        <v>635</v>
      </c>
      <c r="WZ39" s="133" t="s">
        <v>635</v>
      </c>
      <c r="XA39" s="133" t="s">
        <v>635</v>
      </c>
      <c r="XB39" s="189" t="s">
        <v>635</v>
      </c>
      <c r="XC39" s="105" t="s">
        <v>665</v>
      </c>
      <c r="XD39" s="105" t="s">
        <v>749</v>
      </c>
      <c r="XE39" s="105" t="s">
        <v>635</v>
      </c>
      <c r="XF39" s="111" t="s">
        <v>635</v>
      </c>
      <c r="XG39" s="190" t="s">
        <v>635</v>
      </c>
      <c r="XH39" s="190" t="s">
        <v>635</v>
      </c>
      <c r="XI39" s="190" t="s">
        <v>635</v>
      </c>
      <c r="XJ39" s="190" t="s">
        <v>635</v>
      </c>
      <c r="XK39" s="190" t="s">
        <v>635</v>
      </c>
      <c r="XL39" s="190" t="s">
        <v>635</v>
      </c>
      <c r="XM39" s="191" t="s">
        <v>671</v>
      </c>
      <c r="XN39" s="191" t="s">
        <v>672</v>
      </c>
      <c r="XO39" s="191" t="s">
        <v>635</v>
      </c>
      <c r="XP39" s="191" t="s">
        <v>635</v>
      </c>
      <c r="XQ39" s="191" t="s">
        <v>635</v>
      </c>
      <c r="XR39" s="191" t="s">
        <v>635</v>
      </c>
      <c r="XS39" s="191" t="s">
        <v>635</v>
      </c>
      <c r="XT39" s="191" t="s">
        <v>635</v>
      </c>
      <c r="XU39" s="192" t="s">
        <v>635</v>
      </c>
      <c r="XV39" s="192" t="s">
        <v>635</v>
      </c>
      <c r="XW39" s="192" t="s">
        <v>635</v>
      </c>
      <c r="XX39" s="192" t="s">
        <v>635</v>
      </c>
      <c r="XY39" s="192" t="s">
        <v>635</v>
      </c>
      <c r="XZ39" s="192" t="s">
        <v>635</v>
      </c>
      <c r="YA39" s="144" t="s">
        <v>667</v>
      </c>
      <c r="YB39" s="144" t="s">
        <v>668</v>
      </c>
      <c r="YC39" s="144" t="s">
        <v>635</v>
      </c>
      <c r="YD39" s="144" t="s">
        <v>635</v>
      </c>
      <c r="YE39" s="144" t="s">
        <v>635</v>
      </c>
      <c r="YF39" s="144" t="s">
        <v>635</v>
      </c>
      <c r="YG39" s="144" t="s">
        <v>635</v>
      </c>
      <c r="YH39" s="111" t="s">
        <v>635</v>
      </c>
      <c r="YI39" s="111" t="s">
        <v>635</v>
      </c>
      <c r="YJ39" s="111" t="s">
        <v>635</v>
      </c>
      <c r="YK39" s="190" t="s">
        <v>635</v>
      </c>
      <c r="YL39" s="190" t="s">
        <v>635</v>
      </c>
      <c r="YM39" s="190" t="s">
        <v>635</v>
      </c>
      <c r="YN39" s="190" t="s">
        <v>635</v>
      </c>
      <c r="YO39" s="190" t="s">
        <v>635</v>
      </c>
      <c r="YP39" s="130" t="s">
        <v>635</v>
      </c>
      <c r="YQ39" s="130" t="s">
        <v>635</v>
      </c>
      <c r="YR39" s="130" t="s">
        <v>635</v>
      </c>
      <c r="YS39" s="130" t="s">
        <v>635</v>
      </c>
      <c r="YT39" s="130" t="s">
        <v>635</v>
      </c>
      <c r="YU39" s="130" t="s">
        <v>635</v>
      </c>
      <c r="YV39" s="112" t="s">
        <v>635</v>
      </c>
      <c r="YW39" s="112" t="s">
        <v>635</v>
      </c>
      <c r="YX39" s="112" t="s">
        <v>635</v>
      </c>
      <c r="YY39" s="112" t="s">
        <v>635</v>
      </c>
      <c r="YZ39" s="105" t="s">
        <v>674</v>
      </c>
      <c r="ZA39" s="105" t="s">
        <v>635</v>
      </c>
      <c r="ZB39" s="126" t="s">
        <v>635</v>
      </c>
      <c r="ZC39" s="126" t="s">
        <v>635</v>
      </c>
      <c r="ZD39" s="126" t="s">
        <v>635</v>
      </c>
      <c r="ZE39" s="126" t="s">
        <v>635</v>
      </c>
      <c r="ZF39" s="126" t="s">
        <v>635</v>
      </c>
      <c r="ZG39" s="125" t="s">
        <v>882</v>
      </c>
      <c r="ZH39" s="125" t="s">
        <v>677</v>
      </c>
      <c r="ZI39" s="125" t="s">
        <v>678</v>
      </c>
      <c r="ZJ39" s="125" t="s">
        <v>635</v>
      </c>
      <c r="ZK39" s="125" t="s">
        <v>635</v>
      </c>
      <c r="ZL39" s="125" t="s">
        <v>635</v>
      </c>
      <c r="ZM39" s="125" t="s">
        <v>635</v>
      </c>
      <c r="ZN39" s="125" t="s">
        <v>635</v>
      </c>
      <c r="ZO39" s="147" t="s">
        <v>635</v>
      </c>
      <c r="ZP39" s="147" t="s">
        <v>635</v>
      </c>
      <c r="ZQ39" s="147" t="s">
        <v>635</v>
      </c>
      <c r="ZR39" s="147" t="s">
        <v>635</v>
      </c>
      <c r="ZS39" s="147" t="s">
        <v>635</v>
      </c>
      <c r="ZT39" s="184" t="s">
        <v>635</v>
      </c>
      <c r="ZU39" s="184" t="s">
        <v>635</v>
      </c>
      <c r="ZV39" s="184">
        <v>2</v>
      </c>
      <c r="ZW39" s="184" t="s">
        <v>635</v>
      </c>
      <c r="ZX39" s="131" t="s">
        <v>635</v>
      </c>
      <c r="ZY39" s="131" t="s">
        <v>635</v>
      </c>
      <c r="ZZ39" s="131">
        <v>1</v>
      </c>
      <c r="AAA39" s="131" t="s">
        <v>635</v>
      </c>
      <c r="AAB39" s="132" t="s">
        <v>635</v>
      </c>
      <c r="AAC39" s="132" t="s">
        <v>635</v>
      </c>
      <c r="AAD39" s="132" t="s">
        <v>635</v>
      </c>
      <c r="AAE39" s="193" t="s">
        <v>635</v>
      </c>
      <c r="AAF39" s="102" t="s">
        <v>635</v>
      </c>
      <c r="AAG39" s="102" t="s">
        <v>635</v>
      </c>
      <c r="AAH39" s="102" t="s">
        <v>635</v>
      </c>
      <c r="AAI39" s="102" t="s">
        <v>635</v>
      </c>
      <c r="AAJ39" s="125">
        <v>1</v>
      </c>
      <c r="AAK39" s="125" t="s">
        <v>635</v>
      </c>
      <c r="AAL39" s="125" t="s">
        <v>635</v>
      </c>
      <c r="AAM39" s="125" t="s">
        <v>635</v>
      </c>
      <c r="AAN39" s="131">
        <v>5</v>
      </c>
      <c r="AAO39" s="131" t="s">
        <v>635</v>
      </c>
      <c r="AAP39" s="131" t="s">
        <v>635</v>
      </c>
      <c r="AAQ39" s="131" t="s">
        <v>635</v>
      </c>
      <c r="AAR39" s="149" t="s">
        <v>635</v>
      </c>
      <c r="AAS39" s="149" t="s">
        <v>635</v>
      </c>
      <c r="AAT39" s="149" t="s">
        <v>635</v>
      </c>
      <c r="AAU39" s="149" t="s">
        <v>635</v>
      </c>
      <c r="AAV39" s="184" t="s">
        <v>635</v>
      </c>
      <c r="AAW39" s="184" t="s">
        <v>635</v>
      </c>
      <c r="AAX39" s="184" t="s">
        <v>635</v>
      </c>
      <c r="AAY39" s="184" t="s">
        <v>635</v>
      </c>
      <c r="AAZ39" s="103" t="s">
        <v>632</v>
      </c>
      <c r="ABA39" s="100" t="s">
        <v>679</v>
      </c>
      <c r="ABB39" s="100" t="s">
        <v>635</v>
      </c>
      <c r="ABC39" s="100" t="s">
        <v>635</v>
      </c>
      <c r="ABD39" s="100" t="s">
        <v>635</v>
      </c>
      <c r="ABE39" s="100" t="s">
        <v>635</v>
      </c>
      <c r="ABF39" s="103" t="s">
        <v>635</v>
      </c>
      <c r="ABG39" s="194" t="s">
        <v>873</v>
      </c>
      <c r="ABH39" s="195" t="s">
        <v>754</v>
      </c>
      <c r="ABI39" s="195" t="s">
        <v>716</v>
      </c>
      <c r="ABJ39" s="195" t="s">
        <v>635</v>
      </c>
      <c r="ABK39" s="195" t="s">
        <v>635</v>
      </c>
      <c r="ABL39" s="177" t="s">
        <v>635</v>
      </c>
      <c r="ABM39" s="177" t="s">
        <v>635</v>
      </c>
      <c r="ABN39" s="177" t="s">
        <v>635</v>
      </c>
      <c r="ABO39" s="195" t="s">
        <v>635</v>
      </c>
      <c r="ABP39" s="112" t="s">
        <v>682</v>
      </c>
      <c r="ABQ39" s="112" t="s">
        <v>635</v>
      </c>
      <c r="ABR39" s="112" t="s">
        <v>635</v>
      </c>
      <c r="ABS39" s="103" t="s">
        <v>632</v>
      </c>
      <c r="ABT39" s="103" t="s">
        <v>632</v>
      </c>
      <c r="ABU39" s="196" t="s">
        <v>683</v>
      </c>
      <c r="ABV39" s="196" t="s">
        <v>790</v>
      </c>
      <c r="ABW39" s="196" t="s">
        <v>719</v>
      </c>
      <c r="ABX39" s="196" t="s">
        <v>635</v>
      </c>
      <c r="ABY39" s="196" t="s">
        <v>635</v>
      </c>
      <c r="ABZ39" s="196" t="s">
        <v>635</v>
      </c>
      <c r="ACA39" s="196" t="s">
        <v>635</v>
      </c>
      <c r="ACB39" s="97" t="s">
        <v>626</v>
      </c>
      <c r="ACC39" s="97" t="s">
        <v>632</v>
      </c>
      <c r="ACD39" s="112" t="s">
        <v>685</v>
      </c>
      <c r="ACE39" s="112" t="s">
        <v>635</v>
      </c>
      <c r="ACF39" s="112" t="s">
        <v>635</v>
      </c>
      <c r="ACG39" s="112" t="s">
        <v>635</v>
      </c>
      <c r="ACH39" s="97" t="s">
        <v>1147</v>
      </c>
      <c r="ACI39" s="97" t="s">
        <v>1148</v>
      </c>
      <c r="ACJ39" s="97"/>
    </row>
    <row r="40" spans="1:764" ht="15" customHeight="1">
      <c r="A40">
        <v>27</v>
      </c>
      <c r="B40" s="97" t="s">
        <v>1149</v>
      </c>
      <c r="C40" s="97" t="s">
        <v>1150</v>
      </c>
      <c r="D40" s="97" t="s">
        <v>1100</v>
      </c>
      <c r="E40" s="97" t="s">
        <v>1151</v>
      </c>
      <c r="F40" s="98" t="s">
        <v>1152</v>
      </c>
      <c r="G40" s="98" t="s">
        <v>1153</v>
      </c>
      <c r="H40" s="99">
        <v>37.597307000000001</v>
      </c>
      <c r="I40" s="99">
        <v>-1.5876999999999999E-2</v>
      </c>
      <c r="J40" s="98" t="s">
        <v>1104</v>
      </c>
      <c r="K40" s="98" t="s">
        <v>1105</v>
      </c>
      <c r="L40" s="98" t="s">
        <v>1154</v>
      </c>
      <c r="M40" s="100" t="s">
        <v>1155</v>
      </c>
      <c r="N40" s="101">
        <v>724094509</v>
      </c>
      <c r="O40" s="102">
        <v>0</v>
      </c>
      <c r="P40" s="100">
        <v>-1.5432E-2</v>
      </c>
      <c r="Q40" s="100">
        <v>37.592979999999997</v>
      </c>
      <c r="R40" s="100">
        <v>1908.1</v>
      </c>
      <c r="S40" s="102">
        <v>4.5</v>
      </c>
      <c r="T40" s="103" t="s">
        <v>626</v>
      </c>
      <c r="U40" s="97" t="s">
        <v>629</v>
      </c>
      <c r="V40" s="97" t="s">
        <v>699</v>
      </c>
      <c r="W40" s="97" t="s">
        <v>629</v>
      </c>
      <c r="X40" s="97" t="s">
        <v>700</v>
      </c>
      <c r="Y40" s="97" t="s">
        <v>770</v>
      </c>
      <c r="Z40" s="103" t="s">
        <v>632</v>
      </c>
      <c r="AA40" s="104" t="s">
        <v>633</v>
      </c>
      <c r="AB40" s="104" t="s">
        <v>634</v>
      </c>
      <c r="AC40" s="104" t="s">
        <v>635</v>
      </c>
      <c r="AD40" s="104" t="s">
        <v>635</v>
      </c>
      <c r="AE40" s="104" t="s">
        <v>635</v>
      </c>
      <c r="AF40" s="103">
        <v>3</v>
      </c>
      <c r="AG40" s="103">
        <v>0</v>
      </c>
      <c r="AH40" s="97" t="s">
        <v>636</v>
      </c>
      <c r="AI40" s="97" t="s">
        <v>637</v>
      </c>
      <c r="AJ40" s="97" t="s">
        <v>638</v>
      </c>
      <c r="AK40" s="97" t="s">
        <v>639</v>
      </c>
      <c r="AL40" s="105" t="s">
        <v>640</v>
      </c>
      <c r="AM40" s="106" t="s">
        <v>641</v>
      </c>
      <c r="AN40" s="106" t="s">
        <v>635</v>
      </c>
      <c r="AO40" s="106" t="s">
        <v>635</v>
      </c>
      <c r="AP40" s="97" t="s">
        <v>642</v>
      </c>
      <c r="AQ40" s="97" t="s">
        <v>642</v>
      </c>
      <c r="AR40" s="103" t="s">
        <v>635</v>
      </c>
      <c r="AS40" s="107" t="s">
        <v>635</v>
      </c>
      <c r="AT40" s="103" t="s">
        <v>635</v>
      </c>
      <c r="AU40" s="103" t="s">
        <v>635</v>
      </c>
      <c r="AV40" s="106" t="s">
        <v>632</v>
      </c>
      <c r="AW40" s="105" t="s">
        <v>641</v>
      </c>
      <c r="AX40" s="103" t="s">
        <v>640</v>
      </c>
      <c r="AY40" s="105" t="s">
        <v>640</v>
      </c>
      <c r="AZ40" s="107" t="s">
        <v>641</v>
      </c>
      <c r="BA40" s="105" t="s">
        <v>640</v>
      </c>
      <c r="BB40" s="107" t="s">
        <v>641</v>
      </c>
      <c r="BC40" s="106" t="s">
        <v>640</v>
      </c>
      <c r="BD40" s="103" t="s">
        <v>635</v>
      </c>
      <c r="BE40" s="106" t="s">
        <v>632</v>
      </c>
      <c r="BF40" s="103" t="s">
        <v>640</v>
      </c>
      <c r="BG40" s="103" t="s">
        <v>641</v>
      </c>
      <c r="BH40" s="103" t="s">
        <v>897</v>
      </c>
      <c r="BI40" s="97" t="s">
        <v>640</v>
      </c>
      <c r="BJ40" s="108" t="s">
        <v>643</v>
      </c>
      <c r="BK40" s="108" t="s">
        <v>644</v>
      </c>
      <c r="BL40" s="108" t="s">
        <v>635</v>
      </c>
      <c r="BM40" s="108" t="s">
        <v>635</v>
      </c>
      <c r="BN40" s="108" t="s">
        <v>635</v>
      </c>
      <c r="BO40" s="103" t="s">
        <v>632</v>
      </c>
      <c r="BP40" s="103" t="s">
        <v>641</v>
      </c>
      <c r="BQ40" s="103" t="s">
        <v>635</v>
      </c>
      <c r="BR40" s="109" t="s">
        <v>645</v>
      </c>
      <c r="BS40" s="109" t="s">
        <v>776</v>
      </c>
      <c r="BT40" s="110" t="s">
        <v>635</v>
      </c>
      <c r="BU40" s="110" t="s">
        <v>635</v>
      </c>
      <c r="BV40" s="109" t="s">
        <v>635</v>
      </c>
      <c r="BW40" s="97" t="s">
        <v>646</v>
      </c>
      <c r="BX40" s="97" t="s">
        <v>2462</v>
      </c>
      <c r="BY40" s="97" t="s">
        <v>1156</v>
      </c>
      <c r="BZ40" s="97" t="s">
        <v>648</v>
      </c>
      <c r="CA40" s="111" t="s">
        <v>735</v>
      </c>
      <c r="CB40" s="111" t="s">
        <v>736</v>
      </c>
      <c r="CC40" s="111" t="s">
        <v>737</v>
      </c>
      <c r="CD40" s="111" t="s">
        <v>1109</v>
      </c>
      <c r="CE40" s="111" t="s">
        <v>635</v>
      </c>
      <c r="CF40" s="103">
        <v>3</v>
      </c>
      <c r="CG40" s="103">
        <v>5</v>
      </c>
      <c r="CH40" s="112" t="s">
        <v>649</v>
      </c>
      <c r="CI40" s="113" t="s">
        <v>635</v>
      </c>
      <c r="CJ40" s="113" t="s">
        <v>635</v>
      </c>
      <c r="CK40" s="113" t="s">
        <v>635</v>
      </c>
      <c r="CL40" s="103">
        <v>25</v>
      </c>
      <c r="CM40" s="114">
        <v>0</v>
      </c>
      <c r="CN40" s="103" t="s">
        <v>635</v>
      </c>
      <c r="CO40" s="106" t="s">
        <v>635</v>
      </c>
      <c r="CP40" s="103" t="s">
        <v>635</v>
      </c>
      <c r="CQ40" s="106" t="s">
        <v>635</v>
      </c>
      <c r="CR40" s="103" t="s">
        <v>635</v>
      </c>
      <c r="CS40" s="106" t="s">
        <v>635</v>
      </c>
      <c r="CT40" s="103" t="s">
        <v>635</v>
      </c>
      <c r="CU40" s="106" t="s">
        <v>635</v>
      </c>
      <c r="CV40" s="103" t="s">
        <v>635</v>
      </c>
      <c r="CW40" s="103" t="s">
        <v>635</v>
      </c>
      <c r="CX40" s="111" t="s">
        <v>650</v>
      </c>
      <c r="CY40" s="106" t="s">
        <v>635</v>
      </c>
      <c r="CZ40" s="115">
        <v>1</v>
      </c>
      <c r="DA40" s="115">
        <v>0</v>
      </c>
      <c r="DB40" s="116">
        <f>SUM(CZ40:DA40)</f>
        <v>1</v>
      </c>
      <c r="DC40" s="117" t="s">
        <v>635</v>
      </c>
      <c r="DD40" s="118" t="s">
        <v>635</v>
      </c>
      <c r="DE40" s="118" t="s">
        <v>635</v>
      </c>
      <c r="DF40" s="118" t="s">
        <v>635</v>
      </c>
      <c r="DG40" s="119" t="s">
        <v>635</v>
      </c>
      <c r="DH40" s="106" t="s">
        <v>635</v>
      </c>
      <c r="DI40" s="106" t="s">
        <v>635</v>
      </c>
      <c r="DJ40" s="121" t="s">
        <v>635</v>
      </c>
      <c r="DK40" s="122" t="s">
        <v>635</v>
      </c>
      <c r="DL40" s="123" t="s">
        <v>635</v>
      </c>
      <c r="DM40" s="123" t="s">
        <v>635</v>
      </c>
      <c r="DN40" s="124" t="s">
        <v>635</v>
      </c>
      <c r="DO40" s="124" t="s">
        <v>635</v>
      </c>
      <c r="DP40" s="124" t="s">
        <v>635</v>
      </c>
      <c r="DQ40" s="125">
        <v>0.2</v>
      </c>
      <c r="DR40" s="125">
        <v>3</v>
      </c>
      <c r="DS40" s="125" t="s">
        <v>850</v>
      </c>
      <c r="DT40" s="106" t="s">
        <v>635</v>
      </c>
      <c r="DU40" s="106" t="s">
        <v>635</v>
      </c>
      <c r="DV40" s="106" t="s">
        <v>635</v>
      </c>
      <c r="DW40" s="126" t="s">
        <v>635</v>
      </c>
      <c r="DX40" s="126" t="s">
        <v>635</v>
      </c>
      <c r="DY40" s="126" t="s">
        <v>635</v>
      </c>
      <c r="DZ40" s="97" t="s">
        <v>851</v>
      </c>
      <c r="EA40" s="103" t="s">
        <v>626</v>
      </c>
      <c r="EB40" s="97" t="s">
        <v>635</v>
      </c>
      <c r="EC40" s="103" t="s">
        <v>626</v>
      </c>
      <c r="ED40" s="103" t="s">
        <v>635</v>
      </c>
      <c r="EE40" s="103" t="s">
        <v>635</v>
      </c>
      <c r="EF40" s="127" t="s">
        <v>653</v>
      </c>
      <c r="EG40" s="127" t="s">
        <v>635</v>
      </c>
      <c r="EH40" s="103" t="s">
        <v>653</v>
      </c>
      <c r="EI40" s="97" t="s">
        <v>640</v>
      </c>
      <c r="EJ40" s="97" t="s">
        <v>640</v>
      </c>
      <c r="EK40" s="122">
        <v>3</v>
      </c>
      <c r="EL40" s="122">
        <v>3</v>
      </c>
      <c r="EM40" s="122">
        <v>0.2</v>
      </c>
      <c r="EN40" s="122">
        <v>0.2</v>
      </c>
      <c r="EO40" s="128" t="s">
        <v>635</v>
      </c>
      <c r="EP40" s="128" t="s">
        <v>635</v>
      </c>
      <c r="EQ40" s="128" t="s">
        <v>635</v>
      </c>
      <c r="ER40" s="128" t="s">
        <v>635</v>
      </c>
      <c r="ES40" s="129" t="s">
        <v>635</v>
      </c>
      <c r="ET40" s="129" t="s">
        <v>635</v>
      </c>
      <c r="EU40" s="129" t="s">
        <v>635</v>
      </c>
      <c r="EV40" s="129" t="s">
        <v>635</v>
      </c>
      <c r="EW40" s="97" t="s">
        <v>654</v>
      </c>
      <c r="EX40" s="97" t="s">
        <v>654</v>
      </c>
      <c r="EY40" s="103" t="s">
        <v>635</v>
      </c>
      <c r="EZ40" s="107" t="s">
        <v>635</v>
      </c>
      <c r="FA40" s="97" t="s">
        <v>655</v>
      </c>
      <c r="FB40" s="130" t="s">
        <v>656</v>
      </c>
      <c r="FC40" s="130" t="s">
        <v>854</v>
      </c>
      <c r="FD40" s="131" t="s">
        <v>743</v>
      </c>
      <c r="FE40" s="131" t="s">
        <v>635</v>
      </c>
      <c r="FF40" s="131" t="s">
        <v>635</v>
      </c>
      <c r="FG40" s="131" t="s">
        <v>635</v>
      </c>
      <c r="FH40" s="131" t="s">
        <v>635</v>
      </c>
      <c r="FI40" s="132">
        <v>4</v>
      </c>
      <c r="FJ40" s="133">
        <v>4</v>
      </c>
      <c r="FK40" s="103" t="s">
        <v>635</v>
      </c>
      <c r="FL40" s="134" t="s">
        <v>635</v>
      </c>
      <c r="FM40" s="135">
        <v>20</v>
      </c>
      <c r="FN40" s="135" t="s">
        <v>635</v>
      </c>
      <c r="FO40" s="135" t="s">
        <v>635</v>
      </c>
      <c r="FP40" s="103" t="s">
        <v>635</v>
      </c>
      <c r="FQ40" s="132">
        <v>80</v>
      </c>
      <c r="FR40" s="133">
        <v>30</v>
      </c>
      <c r="FS40" s="103" t="s">
        <v>635</v>
      </c>
      <c r="FT40" s="134" t="s">
        <v>635</v>
      </c>
      <c r="FU40" s="135">
        <v>4</v>
      </c>
      <c r="FV40" s="135" t="s">
        <v>635</v>
      </c>
      <c r="FW40" s="131" t="s">
        <v>635</v>
      </c>
      <c r="FX40" s="103" t="s">
        <v>635</v>
      </c>
      <c r="FY40" s="100" t="s">
        <v>658</v>
      </c>
      <c r="FZ40" s="102" t="s">
        <v>635</v>
      </c>
      <c r="GA40" s="102">
        <v>0</v>
      </c>
      <c r="GB40" s="102">
        <v>24</v>
      </c>
      <c r="GC40" s="136" t="s">
        <v>658</v>
      </c>
      <c r="GD40" s="137" t="s">
        <v>635</v>
      </c>
      <c r="GE40" s="137">
        <v>0</v>
      </c>
      <c r="GF40" s="137">
        <v>24</v>
      </c>
      <c r="GG40" s="125" t="s">
        <v>657</v>
      </c>
      <c r="GH40" s="125" t="s">
        <v>658</v>
      </c>
      <c r="GI40" s="125">
        <v>12</v>
      </c>
      <c r="GJ40" s="125">
        <v>12</v>
      </c>
      <c r="GK40" s="122" t="s">
        <v>657</v>
      </c>
      <c r="GL40" s="122" t="s">
        <v>658</v>
      </c>
      <c r="GM40" s="122">
        <v>12</v>
      </c>
      <c r="GN40" s="122">
        <v>12</v>
      </c>
      <c r="GO40" s="135" t="s">
        <v>635</v>
      </c>
      <c r="GP40" s="135" t="s">
        <v>635</v>
      </c>
      <c r="GQ40" s="135" t="s">
        <v>635</v>
      </c>
      <c r="GR40" s="134" t="s">
        <v>635</v>
      </c>
      <c r="GS40" s="134" t="s">
        <v>635</v>
      </c>
      <c r="GT40" s="134" t="s">
        <v>635</v>
      </c>
      <c r="GU40" s="126" t="s">
        <v>635</v>
      </c>
      <c r="GV40" s="126" t="s">
        <v>635</v>
      </c>
      <c r="GW40" s="126" t="s">
        <v>635</v>
      </c>
      <c r="GX40" s="145" t="s">
        <v>635</v>
      </c>
      <c r="GY40" s="145" t="s">
        <v>635</v>
      </c>
      <c r="GZ40" s="145" t="s">
        <v>635</v>
      </c>
      <c r="HA40" s="139" t="s">
        <v>658</v>
      </c>
      <c r="HB40" s="140" t="s">
        <v>635</v>
      </c>
      <c r="HC40" s="123">
        <v>0</v>
      </c>
      <c r="HD40" s="123">
        <v>24</v>
      </c>
      <c r="HE40" s="127" t="s">
        <v>658</v>
      </c>
      <c r="HF40" s="131" t="s">
        <v>635</v>
      </c>
      <c r="HG40" s="131">
        <v>0</v>
      </c>
      <c r="HH40" s="131">
        <v>24</v>
      </c>
      <c r="HI40" s="141" t="s">
        <v>635</v>
      </c>
      <c r="HJ40" s="141" t="s">
        <v>635</v>
      </c>
      <c r="HK40" s="141" t="s">
        <v>635</v>
      </c>
      <c r="HL40" s="141" t="s">
        <v>635</v>
      </c>
      <c r="HM40" s="131" t="s">
        <v>635</v>
      </c>
      <c r="HN40" s="131" t="s">
        <v>635</v>
      </c>
      <c r="HO40" s="131" t="s">
        <v>635</v>
      </c>
      <c r="HP40" s="131" t="s">
        <v>635</v>
      </c>
      <c r="HQ40" s="106" t="s">
        <v>635</v>
      </c>
      <c r="HR40" s="106" t="s">
        <v>635</v>
      </c>
      <c r="HS40" s="106" t="s">
        <v>635</v>
      </c>
      <c r="HT40" s="106" t="s">
        <v>635</v>
      </c>
      <c r="HU40" s="132" t="s">
        <v>635</v>
      </c>
      <c r="HV40" s="132" t="s">
        <v>635</v>
      </c>
      <c r="HW40" s="132" t="s">
        <v>635</v>
      </c>
      <c r="HX40" s="132" t="s">
        <v>635</v>
      </c>
      <c r="HY40" s="118" t="s">
        <v>635</v>
      </c>
      <c r="HZ40" s="118" t="s">
        <v>635</v>
      </c>
      <c r="IA40" s="118" t="s">
        <v>635</v>
      </c>
      <c r="IB40" s="118" t="s">
        <v>635</v>
      </c>
      <c r="IC40" s="125" t="s">
        <v>635</v>
      </c>
      <c r="ID40" s="125" t="s">
        <v>635</v>
      </c>
      <c r="IE40" s="125" t="s">
        <v>635</v>
      </c>
      <c r="IF40" s="125" t="s">
        <v>635</v>
      </c>
      <c r="IG40" s="105" t="s">
        <v>991</v>
      </c>
      <c r="IH40" s="105" t="s">
        <v>935</v>
      </c>
      <c r="II40" s="105" t="s">
        <v>783</v>
      </c>
      <c r="IJ40" s="105" t="s">
        <v>902</v>
      </c>
      <c r="IK40" s="105" t="s">
        <v>635</v>
      </c>
      <c r="IL40" s="105" t="s">
        <v>635</v>
      </c>
      <c r="IM40" s="105" t="s">
        <v>635</v>
      </c>
      <c r="IN40" s="105" t="s">
        <v>635</v>
      </c>
      <c r="IO40" s="105" t="s">
        <v>635</v>
      </c>
      <c r="IP40" s="103">
        <v>4</v>
      </c>
      <c r="IQ40" s="102" t="s">
        <v>635</v>
      </c>
      <c r="IR40" s="102" t="s">
        <v>635</v>
      </c>
      <c r="IS40" s="142" t="s">
        <v>635</v>
      </c>
      <c r="IT40" s="142" t="s">
        <v>635</v>
      </c>
      <c r="IU40" s="128" t="s">
        <v>635</v>
      </c>
      <c r="IV40" s="128" t="s">
        <v>635</v>
      </c>
      <c r="IW40" s="143" t="s">
        <v>635</v>
      </c>
      <c r="IX40" s="143" t="s">
        <v>635</v>
      </c>
      <c r="IY40" s="124" t="s">
        <v>709</v>
      </c>
      <c r="IZ40" s="229">
        <v>0</v>
      </c>
      <c r="JA40" s="229">
        <v>1</v>
      </c>
      <c r="JB40" s="123" t="s">
        <v>709</v>
      </c>
      <c r="JC40" s="155">
        <v>0</v>
      </c>
      <c r="JD40" s="155">
        <v>1</v>
      </c>
      <c r="JE40" s="144" t="s">
        <v>635</v>
      </c>
      <c r="JF40" s="144" t="s">
        <v>635</v>
      </c>
      <c r="JG40" s="144" t="s">
        <v>635</v>
      </c>
      <c r="JH40" s="141" t="s">
        <v>635</v>
      </c>
      <c r="JI40" s="141" t="s">
        <v>635</v>
      </c>
      <c r="JJ40" s="141" t="s">
        <v>635</v>
      </c>
      <c r="JK40" s="144" t="s">
        <v>635</v>
      </c>
      <c r="JL40" s="144" t="s">
        <v>635</v>
      </c>
      <c r="JM40" s="144" t="s">
        <v>635</v>
      </c>
      <c r="JN40" s="135" t="s">
        <v>635</v>
      </c>
      <c r="JO40" s="135" t="s">
        <v>635</v>
      </c>
      <c r="JP40" s="135" t="s">
        <v>635</v>
      </c>
      <c r="JQ40" s="144" t="s">
        <v>635</v>
      </c>
      <c r="JR40" s="144" t="s">
        <v>635</v>
      </c>
      <c r="JS40" s="144" t="s">
        <v>635</v>
      </c>
      <c r="JT40" s="144" t="s">
        <v>635</v>
      </c>
      <c r="JU40" s="145" t="s">
        <v>635</v>
      </c>
      <c r="JV40" s="145" t="s">
        <v>635</v>
      </c>
      <c r="JW40" s="145" t="s">
        <v>635</v>
      </c>
      <c r="JX40" s="145" t="s">
        <v>635</v>
      </c>
      <c r="JY40" s="141" t="s">
        <v>635</v>
      </c>
      <c r="JZ40" s="141" t="s">
        <v>635</v>
      </c>
      <c r="KA40" s="141" t="s">
        <v>635</v>
      </c>
      <c r="KB40" s="141" t="s">
        <v>635</v>
      </c>
      <c r="KC40" s="128" t="s">
        <v>635</v>
      </c>
      <c r="KD40" s="128" t="s">
        <v>635</v>
      </c>
      <c r="KE40" s="128" t="s">
        <v>635</v>
      </c>
      <c r="KF40" s="128" t="s">
        <v>635</v>
      </c>
      <c r="KG40" s="146" t="s">
        <v>635</v>
      </c>
      <c r="KH40" s="146" t="s">
        <v>635</v>
      </c>
      <c r="KI40" s="146" t="s">
        <v>635</v>
      </c>
      <c r="KJ40" s="146" t="s">
        <v>635</v>
      </c>
      <c r="KK40" s="147" t="s">
        <v>635</v>
      </c>
      <c r="KL40" s="147" t="s">
        <v>635</v>
      </c>
      <c r="KM40" s="147" t="s">
        <v>635</v>
      </c>
      <c r="KN40" s="147" t="s">
        <v>635</v>
      </c>
      <c r="KO40" s="148" t="s">
        <v>635</v>
      </c>
      <c r="KP40" s="148" t="s">
        <v>635</v>
      </c>
      <c r="KQ40" s="148" t="s">
        <v>635</v>
      </c>
      <c r="KR40" s="148" t="s">
        <v>635</v>
      </c>
      <c r="KS40" s="149" t="s">
        <v>635</v>
      </c>
      <c r="KT40" s="149" t="s">
        <v>635</v>
      </c>
      <c r="KU40" s="149" t="s">
        <v>635</v>
      </c>
      <c r="KV40" s="149" t="s">
        <v>635</v>
      </c>
      <c r="KW40" s="105" t="s">
        <v>664</v>
      </c>
      <c r="KX40" s="106" t="s">
        <v>710</v>
      </c>
      <c r="KY40" s="106" t="s">
        <v>965</v>
      </c>
      <c r="KZ40" s="150">
        <v>0</v>
      </c>
      <c r="LA40" s="150">
        <v>0</v>
      </c>
      <c r="LB40" s="150">
        <v>0.3</v>
      </c>
      <c r="LC40" s="150">
        <v>0.6</v>
      </c>
      <c r="LD40" s="150">
        <v>0.1</v>
      </c>
      <c r="LE40" s="150">
        <v>0</v>
      </c>
      <c r="LF40" s="150">
        <v>0</v>
      </c>
      <c r="LG40" s="150">
        <v>0</v>
      </c>
      <c r="LH40" s="151">
        <f t="shared" si="15"/>
        <v>0.99999999999999989</v>
      </c>
      <c r="LI40" s="152">
        <v>0</v>
      </c>
      <c r="LJ40" s="152">
        <v>0</v>
      </c>
      <c r="LK40" s="152">
        <v>0.3</v>
      </c>
      <c r="LL40" s="152">
        <v>0.6</v>
      </c>
      <c r="LM40" s="152">
        <v>0.1</v>
      </c>
      <c r="LN40" s="152">
        <v>0</v>
      </c>
      <c r="LO40" s="152">
        <v>0</v>
      </c>
      <c r="LP40" s="152">
        <v>0</v>
      </c>
      <c r="LQ40" s="153">
        <f t="shared" si="16"/>
        <v>0.99999999999999989</v>
      </c>
      <c r="LR40" s="142">
        <v>0</v>
      </c>
      <c r="LS40" s="142">
        <v>0</v>
      </c>
      <c r="LT40" s="142">
        <v>0</v>
      </c>
      <c r="LU40" s="142">
        <v>0</v>
      </c>
      <c r="LV40" s="142">
        <v>0</v>
      </c>
      <c r="LW40" s="142">
        <v>0</v>
      </c>
      <c r="LX40" s="142">
        <v>0</v>
      </c>
      <c r="LY40" s="142">
        <v>0</v>
      </c>
      <c r="LZ40" s="142">
        <v>0</v>
      </c>
      <c r="MA40" s="45">
        <v>0</v>
      </c>
      <c r="MB40" s="45">
        <v>0</v>
      </c>
      <c r="MC40" s="45">
        <v>0</v>
      </c>
      <c r="MD40" s="45">
        <v>0</v>
      </c>
      <c r="ME40" s="45">
        <v>0</v>
      </c>
      <c r="MF40" s="45">
        <v>0</v>
      </c>
      <c r="MG40" s="45">
        <v>0</v>
      </c>
      <c r="MH40" s="45">
        <v>0</v>
      </c>
      <c r="MI40" s="45">
        <v>0</v>
      </c>
      <c r="MJ40" s="155" t="s">
        <v>635</v>
      </c>
      <c r="MK40" s="155" t="s">
        <v>635</v>
      </c>
      <c r="ML40" s="155" t="s">
        <v>635</v>
      </c>
      <c r="MM40" s="155" t="s">
        <v>635</v>
      </c>
      <c r="MN40" s="155" t="s">
        <v>635</v>
      </c>
      <c r="MO40" s="155" t="s">
        <v>635</v>
      </c>
      <c r="MP40" s="155" t="s">
        <v>635</v>
      </c>
      <c r="MQ40" s="155" t="s">
        <v>635</v>
      </c>
      <c r="MR40" s="156" t="s">
        <v>635</v>
      </c>
      <c r="MS40" s="157" t="s">
        <v>635</v>
      </c>
      <c r="MT40" s="157" t="s">
        <v>635</v>
      </c>
      <c r="MU40" s="157" t="s">
        <v>635</v>
      </c>
      <c r="MV40" s="157" t="s">
        <v>635</v>
      </c>
      <c r="MW40" s="157" t="s">
        <v>635</v>
      </c>
      <c r="MX40" s="157" t="s">
        <v>635</v>
      </c>
      <c r="MY40" s="157" t="s">
        <v>635</v>
      </c>
      <c r="MZ40" s="157" t="s">
        <v>635</v>
      </c>
      <c r="NA40" s="157" t="s">
        <v>635</v>
      </c>
      <c r="NB40" s="158">
        <v>0</v>
      </c>
      <c r="NC40" s="158">
        <v>0</v>
      </c>
      <c r="ND40" s="158">
        <v>0</v>
      </c>
      <c r="NE40" s="158">
        <v>0</v>
      </c>
      <c r="NF40" s="158">
        <v>0</v>
      </c>
      <c r="NG40" s="158">
        <v>0</v>
      </c>
      <c r="NH40" s="158">
        <v>0</v>
      </c>
      <c r="NI40" s="158">
        <v>0</v>
      </c>
      <c r="NJ40" s="159">
        <v>0</v>
      </c>
      <c r="NK40" s="160" t="s">
        <v>635</v>
      </c>
      <c r="NL40" s="160" t="s">
        <v>635</v>
      </c>
      <c r="NM40" s="160" t="s">
        <v>635</v>
      </c>
      <c r="NN40" s="160" t="s">
        <v>635</v>
      </c>
      <c r="NO40" s="160" t="s">
        <v>635</v>
      </c>
      <c r="NP40" s="160" t="s">
        <v>635</v>
      </c>
      <c r="NQ40" s="160" t="s">
        <v>635</v>
      </c>
      <c r="NR40" s="160" t="s">
        <v>635</v>
      </c>
      <c r="NS40" s="161" t="s">
        <v>635</v>
      </c>
      <c r="NT40" s="162" t="s">
        <v>635</v>
      </c>
      <c r="NU40" s="162" t="s">
        <v>635</v>
      </c>
      <c r="NV40" s="162" t="s">
        <v>635</v>
      </c>
      <c r="NW40" s="162" t="s">
        <v>635</v>
      </c>
      <c r="NX40" s="162" t="s">
        <v>635</v>
      </c>
      <c r="NY40" s="162" t="s">
        <v>635</v>
      </c>
      <c r="NZ40" s="162" t="s">
        <v>635</v>
      </c>
      <c r="OA40" s="162" t="s">
        <v>635</v>
      </c>
      <c r="OB40" s="163" t="s">
        <v>635</v>
      </c>
      <c r="OC40" s="142" t="s">
        <v>635</v>
      </c>
      <c r="OD40" s="142" t="s">
        <v>635</v>
      </c>
      <c r="OE40" s="142" t="s">
        <v>635</v>
      </c>
      <c r="OF40" s="142" t="s">
        <v>635</v>
      </c>
      <c r="OG40" s="142" t="s">
        <v>635</v>
      </c>
      <c r="OH40" s="142" t="s">
        <v>635</v>
      </c>
      <c r="OI40" s="142" t="s">
        <v>635</v>
      </c>
      <c r="OJ40" s="142" t="s">
        <v>635</v>
      </c>
      <c r="OK40" s="142" t="s">
        <v>635</v>
      </c>
      <c r="OL40" s="45">
        <v>0</v>
      </c>
      <c r="OM40" s="45">
        <v>0</v>
      </c>
      <c r="ON40" s="45">
        <v>0</v>
      </c>
      <c r="OO40" s="45">
        <v>0</v>
      </c>
      <c r="OP40" s="45">
        <v>0</v>
      </c>
      <c r="OQ40" s="45">
        <v>0</v>
      </c>
      <c r="OR40" s="45">
        <v>0</v>
      </c>
      <c r="OS40" s="45">
        <v>0</v>
      </c>
      <c r="OT40" s="44">
        <v>0</v>
      </c>
      <c r="OU40" s="158">
        <v>0</v>
      </c>
      <c r="OV40" s="158">
        <v>0</v>
      </c>
      <c r="OW40" s="158">
        <v>0</v>
      </c>
      <c r="OX40" s="158">
        <v>0</v>
      </c>
      <c r="OY40" s="158">
        <v>0</v>
      </c>
      <c r="OZ40" s="158">
        <v>0</v>
      </c>
      <c r="PA40" s="158">
        <v>0</v>
      </c>
      <c r="PB40" s="158">
        <v>0</v>
      </c>
      <c r="PC40" s="159">
        <v>0</v>
      </c>
      <c r="PD40" s="152" t="s">
        <v>635</v>
      </c>
      <c r="PE40" s="152" t="s">
        <v>635</v>
      </c>
      <c r="PF40" s="152" t="s">
        <v>635</v>
      </c>
      <c r="PG40" s="152" t="s">
        <v>635</v>
      </c>
      <c r="PH40" s="152" t="s">
        <v>635</v>
      </c>
      <c r="PI40" s="152" t="s">
        <v>635</v>
      </c>
      <c r="PJ40" s="152" t="s">
        <v>635</v>
      </c>
      <c r="PK40" s="152" t="s">
        <v>635</v>
      </c>
      <c r="PL40" s="164" t="s">
        <v>635</v>
      </c>
      <c r="PM40" s="158" t="s">
        <v>635</v>
      </c>
      <c r="PN40" s="158" t="s">
        <v>635</v>
      </c>
      <c r="PO40" s="158" t="s">
        <v>635</v>
      </c>
      <c r="PP40" s="158" t="s">
        <v>635</v>
      </c>
      <c r="PQ40" s="158" t="s">
        <v>635</v>
      </c>
      <c r="PR40" s="158" t="s">
        <v>635</v>
      </c>
      <c r="PS40" s="158" t="s">
        <v>635</v>
      </c>
      <c r="PT40" s="158" t="s">
        <v>635</v>
      </c>
      <c r="PU40" s="159" t="s">
        <v>635</v>
      </c>
      <c r="PV40" s="157">
        <v>0</v>
      </c>
      <c r="PW40" s="157">
        <v>0</v>
      </c>
      <c r="PX40" s="157">
        <v>0</v>
      </c>
      <c r="PY40" s="157">
        <v>0</v>
      </c>
      <c r="PZ40" s="157">
        <v>0</v>
      </c>
      <c r="QA40" s="157">
        <v>0</v>
      </c>
      <c r="QB40" s="157">
        <v>0</v>
      </c>
      <c r="QC40" s="157">
        <v>0</v>
      </c>
      <c r="QD40" s="165">
        <v>0</v>
      </c>
      <c r="QE40" s="166" t="s">
        <v>635</v>
      </c>
      <c r="QF40" s="166" t="s">
        <v>635</v>
      </c>
      <c r="QG40" s="166" t="s">
        <v>635</v>
      </c>
      <c r="QH40" s="166" t="s">
        <v>635</v>
      </c>
      <c r="QI40" s="166" t="s">
        <v>635</v>
      </c>
      <c r="QJ40" s="166" t="s">
        <v>635</v>
      </c>
      <c r="QK40" s="166" t="s">
        <v>635</v>
      </c>
      <c r="QL40" s="166" t="s">
        <v>635</v>
      </c>
      <c r="QM40" s="167" t="s">
        <v>635</v>
      </c>
      <c r="QN40" s="120" t="s">
        <v>635</v>
      </c>
      <c r="QO40" s="120" t="s">
        <v>635</v>
      </c>
      <c r="QP40" s="120" t="s">
        <v>635</v>
      </c>
      <c r="QQ40" s="120" t="s">
        <v>635</v>
      </c>
      <c r="QR40" s="120" t="s">
        <v>635</v>
      </c>
      <c r="QS40" s="120" t="s">
        <v>635</v>
      </c>
      <c r="QT40" s="120" t="s">
        <v>635</v>
      </c>
      <c r="QU40" s="120" t="s">
        <v>635</v>
      </c>
      <c r="QV40" s="168" t="s">
        <v>635</v>
      </c>
      <c r="QW40" s="169" t="s">
        <v>635</v>
      </c>
      <c r="QX40" s="169" t="s">
        <v>635</v>
      </c>
      <c r="QY40" s="169" t="s">
        <v>635</v>
      </c>
      <c r="QZ40" s="169" t="s">
        <v>635</v>
      </c>
      <c r="RA40" s="169" t="s">
        <v>635</v>
      </c>
      <c r="RB40" s="169" t="s">
        <v>635</v>
      </c>
      <c r="RC40" s="169" t="s">
        <v>635</v>
      </c>
      <c r="RD40" s="169" t="s">
        <v>635</v>
      </c>
      <c r="RE40" s="170" t="s">
        <v>635</v>
      </c>
      <c r="RF40" s="136" t="s">
        <v>656</v>
      </c>
      <c r="RG40" s="136" t="s">
        <v>854</v>
      </c>
      <c r="RH40" s="136" t="s">
        <v>743</v>
      </c>
      <c r="RI40" s="137" t="s">
        <v>635</v>
      </c>
      <c r="RJ40" s="137" t="s">
        <v>635</v>
      </c>
      <c r="RK40" s="137" t="s">
        <v>635</v>
      </c>
      <c r="RL40" s="105" t="s">
        <v>664</v>
      </c>
      <c r="RM40" s="106" t="s">
        <v>710</v>
      </c>
      <c r="RN40" s="106" t="s">
        <v>965</v>
      </c>
      <c r="RO40" s="171">
        <v>0</v>
      </c>
      <c r="RP40" s="171">
        <v>0</v>
      </c>
      <c r="RQ40" s="171">
        <v>0.3</v>
      </c>
      <c r="RR40" s="171">
        <v>0.6</v>
      </c>
      <c r="RS40" s="171">
        <v>0.1</v>
      </c>
      <c r="RT40" s="171">
        <v>0</v>
      </c>
      <c r="RU40" s="171">
        <v>0</v>
      </c>
      <c r="RV40" s="171">
        <v>0</v>
      </c>
      <c r="RW40" s="172">
        <f>SUM(RO40:RV40)</f>
        <v>0.99999999999999989</v>
      </c>
      <c r="RX40" s="158">
        <v>0</v>
      </c>
      <c r="RY40" s="158">
        <v>0</v>
      </c>
      <c r="RZ40" s="158">
        <v>0.3</v>
      </c>
      <c r="SA40" s="158">
        <v>0.6</v>
      </c>
      <c r="SB40" s="158">
        <v>0.1</v>
      </c>
      <c r="SC40" s="158">
        <v>0</v>
      </c>
      <c r="SD40" s="158">
        <v>0</v>
      </c>
      <c r="SE40" s="158">
        <v>0</v>
      </c>
      <c r="SF40" s="159">
        <f>SUM(RX40:SE40)</f>
        <v>0.99999999999999989</v>
      </c>
      <c r="SG40" s="132" t="s">
        <v>635</v>
      </c>
      <c r="SH40" s="132" t="s">
        <v>635</v>
      </c>
      <c r="SI40" s="132" t="s">
        <v>635</v>
      </c>
      <c r="SJ40" s="132" t="s">
        <v>635</v>
      </c>
      <c r="SK40" s="132" t="s">
        <v>635</v>
      </c>
      <c r="SL40" s="132" t="s">
        <v>635</v>
      </c>
      <c r="SM40" s="132" t="s">
        <v>635</v>
      </c>
      <c r="SN40" s="132" t="s">
        <v>635</v>
      </c>
      <c r="SO40" s="173" t="s">
        <v>635</v>
      </c>
      <c r="SP40" s="102" t="s">
        <v>635</v>
      </c>
      <c r="SQ40" s="102" t="s">
        <v>635</v>
      </c>
      <c r="SR40" s="102" t="s">
        <v>635</v>
      </c>
      <c r="SS40" s="102" t="s">
        <v>635</v>
      </c>
      <c r="ST40" s="102" t="s">
        <v>635</v>
      </c>
      <c r="SU40" s="102" t="s">
        <v>635</v>
      </c>
      <c r="SV40" s="102" t="s">
        <v>635</v>
      </c>
      <c r="SW40" s="102" t="s">
        <v>635</v>
      </c>
      <c r="SX40" s="174" t="s">
        <v>635</v>
      </c>
      <c r="SY40" s="125" t="s">
        <v>635</v>
      </c>
      <c r="SZ40" s="125" t="s">
        <v>635</v>
      </c>
      <c r="TA40" s="125" t="s">
        <v>635</v>
      </c>
      <c r="TB40" s="125" t="s">
        <v>635</v>
      </c>
      <c r="TC40" s="125" t="s">
        <v>635</v>
      </c>
      <c r="TD40" s="125" t="s">
        <v>635</v>
      </c>
      <c r="TE40" s="125" t="s">
        <v>635</v>
      </c>
      <c r="TF40" s="125" t="s">
        <v>635</v>
      </c>
      <c r="TG40" s="175" t="s">
        <v>635</v>
      </c>
      <c r="TH40" s="149" t="s">
        <v>635</v>
      </c>
      <c r="TI40" s="149" t="s">
        <v>635</v>
      </c>
      <c r="TJ40" s="149" t="s">
        <v>635</v>
      </c>
      <c r="TK40" s="149" t="s">
        <v>635</v>
      </c>
      <c r="TL40" s="149" t="s">
        <v>635</v>
      </c>
      <c r="TM40" s="149" t="s">
        <v>635</v>
      </c>
      <c r="TN40" s="149" t="s">
        <v>635</v>
      </c>
      <c r="TO40" s="149" t="s">
        <v>635</v>
      </c>
      <c r="TP40" s="176" t="s">
        <v>635</v>
      </c>
      <c r="TQ40" s="210">
        <v>0</v>
      </c>
      <c r="TR40" s="210">
        <v>0</v>
      </c>
      <c r="TS40" s="210">
        <v>0.3</v>
      </c>
      <c r="TT40" s="210">
        <v>0.6</v>
      </c>
      <c r="TU40" s="210">
        <v>0.1</v>
      </c>
      <c r="TV40" s="210">
        <v>0</v>
      </c>
      <c r="TW40" s="210">
        <v>0</v>
      </c>
      <c r="TX40" s="210">
        <v>0</v>
      </c>
      <c r="TY40" s="211">
        <f>SUBTOTAL(9,TQ40:TX40)</f>
        <v>0.99999999999999989</v>
      </c>
      <c r="TZ40" s="179" t="s">
        <v>635</v>
      </c>
      <c r="UA40" s="179" t="s">
        <v>635</v>
      </c>
      <c r="UB40" s="179" t="s">
        <v>635</v>
      </c>
      <c r="UC40" s="179" t="s">
        <v>635</v>
      </c>
      <c r="UD40" s="179" t="s">
        <v>635</v>
      </c>
      <c r="UE40" s="179" t="s">
        <v>635</v>
      </c>
      <c r="UF40" s="179" t="s">
        <v>635</v>
      </c>
      <c r="UG40" s="179" t="s">
        <v>635</v>
      </c>
      <c r="UH40" s="180" t="s">
        <v>635</v>
      </c>
      <c r="UI40" s="171">
        <v>0</v>
      </c>
      <c r="UJ40" s="171">
        <v>0</v>
      </c>
      <c r="UK40" s="171">
        <v>0.3</v>
      </c>
      <c r="UL40" s="171">
        <v>0.6</v>
      </c>
      <c r="UM40" s="171">
        <v>0.1</v>
      </c>
      <c r="UN40" s="171">
        <v>0</v>
      </c>
      <c r="UO40" s="171">
        <v>0</v>
      </c>
      <c r="UP40" s="171">
        <v>0</v>
      </c>
      <c r="UQ40" s="181">
        <f>SUBTOTAL(9,UI40:UP40)</f>
        <v>0.99999999999999989</v>
      </c>
      <c r="UR40" s="45">
        <v>0</v>
      </c>
      <c r="US40" s="45">
        <v>0</v>
      </c>
      <c r="UT40" s="45">
        <v>0.3</v>
      </c>
      <c r="UU40" s="45">
        <v>0.6</v>
      </c>
      <c r="UV40" s="45">
        <v>0.1</v>
      </c>
      <c r="UW40" s="45">
        <v>0</v>
      </c>
      <c r="UX40" s="45">
        <v>0</v>
      </c>
      <c r="UY40" s="45">
        <v>0</v>
      </c>
      <c r="UZ40" s="231">
        <f>SUBTOTAL(9,UR40:UY40)</f>
        <v>0.99999999999999989</v>
      </c>
      <c r="VA40" s="169" t="s">
        <v>635</v>
      </c>
      <c r="VB40" s="169" t="s">
        <v>635</v>
      </c>
      <c r="VC40" s="169" t="s">
        <v>635</v>
      </c>
      <c r="VD40" s="169" t="s">
        <v>635</v>
      </c>
      <c r="VE40" s="169" t="s">
        <v>635</v>
      </c>
      <c r="VF40" s="169" t="s">
        <v>635</v>
      </c>
      <c r="VG40" s="169" t="s">
        <v>635</v>
      </c>
      <c r="VH40" s="169" t="s">
        <v>635</v>
      </c>
      <c r="VI40" s="183" t="s">
        <v>635</v>
      </c>
      <c r="VJ40" s="177" t="s">
        <v>635</v>
      </c>
      <c r="VK40" s="177" t="s">
        <v>635</v>
      </c>
      <c r="VL40" s="177" t="s">
        <v>635</v>
      </c>
      <c r="VM40" s="177" t="s">
        <v>635</v>
      </c>
      <c r="VN40" s="177" t="s">
        <v>635</v>
      </c>
      <c r="VO40" s="177" t="s">
        <v>635</v>
      </c>
      <c r="VP40" s="177" t="s">
        <v>635</v>
      </c>
      <c r="VQ40" s="177" t="s">
        <v>635</v>
      </c>
      <c r="VR40" s="178" t="s">
        <v>635</v>
      </c>
      <c r="VS40" s="184" t="s">
        <v>635</v>
      </c>
      <c r="VT40" s="184" t="s">
        <v>635</v>
      </c>
      <c r="VU40" s="184" t="s">
        <v>635</v>
      </c>
      <c r="VV40" s="184" t="s">
        <v>635</v>
      </c>
      <c r="VW40" s="184" t="s">
        <v>635</v>
      </c>
      <c r="VX40" s="184" t="s">
        <v>635</v>
      </c>
      <c r="VY40" s="184" t="s">
        <v>635</v>
      </c>
      <c r="VZ40" s="184" t="s">
        <v>635</v>
      </c>
      <c r="WA40" s="185" t="s">
        <v>635</v>
      </c>
      <c r="WB40" s="186" t="s">
        <v>635</v>
      </c>
      <c r="WC40" s="186" t="s">
        <v>635</v>
      </c>
      <c r="WD40" s="186" t="s">
        <v>635</v>
      </c>
      <c r="WE40" s="186" t="s">
        <v>635</v>
      </c>
      <c r="WF40" s="186" t="s">
        <v>635</v>
      </c>
      <c r="WG40" s="186" t="s">
        <v>635</v>
      </c>
      <c r="WH40" s="186" t="s">
        <v>635</v>
      </c>
      <c r="WI40" s="186" t="s">
        <v>635</v>
      </c>
      <c r="WJ40" s="187" t="s">
        <v>635</v>
      </c>
      <c r="WK40" s="212">
        <v>0</v>
      </c>
      <c r="WL40" s="212">
        <v>0</v>
      </c>
      <c r="WM40" s="212">
        <v>0.3</v>
      </c>
      <c r="WN40" s="212">
        <v>0.6</v>
      </c>
      <c r="WO40" s="212">
        <v>0.1</v>
      </c>
      <c r="WP40" s="212">
        <v>0</v>
      </c>
      <c r="WQ40" s="212">
        <v>0</v>
      </c>
      <c r="WR40" s="212">
        <v>0</v>
      </c>
      <c r="WS40" s="188">
        <f>SUBTOTAL(9,WK40:WR40)</f>
        <v>0.99999999999999989</v>
      </c>
      <c r="WT40" s="133" t="s">
        <v>635</v>
      </c>
      <c r="WU40" s="133" t="s">
        <v>635</v>
      </c>
      <c r="WV40" s="133" t="s">
        <v>635</v>
      </c>
      <c r="WW40" s="133" t="s">
        <v>635</v>
      </c>
      <c r="WX40" s="133" t="s">
        <v>635</v>
      </c>
      <c r="WY40" s="133" t="s">
        <v>635</v>
      </c>
      <c r="WZ40" s="133" t="s">
        <v>635</v>
      </c>
      <c r="XA40" s="133" t="s">
        <v>635</v>
      </c>
      <c r="XB40" s="189" t="s">
        <v>635</v>
      </c>
      <c r="XC40" s="105" t="s">
        <v>665</v>
      </c>
      <c r="XD40" s="105" t="s">
        <v>666</v>
      </c>
      <c r="XE40" s="105" t="s">
        <v>635</v>
      </c>
      <c r="XF40" s="111" t="s">
        <v>635</v>
      </c>
      <c r="XG40" s="190" t="s">
        <v>669</v>
      </c>
      <c r="XH40" s="190" t="s">
        <v>670</v>
      </c>
      <c r="XI40" s="190" t="s">
        <v>671</v>
      </c>
      <c r="XJ40" s="190" t="s">
        <v>672</v>
      </c>
      <c r="XK40" s="190" t="s">
        <v>673</v>
      </c>
      <c r="XL40" s="190" t="s">
        <v>712</v>
      </c>
      <c r="XM40" s="191" t="s">
        <v>667</v>
      </c>
      <c r="XN40" s="191" t="s">
        <v>668</v>
      </c>
      <c r="XO40" s="191" t="s">
        <v>669</v>
      </c>
      <c r="XP40" s="191" t="s">
        <v>635</v>
      </c>
      <c r="XQ40" s="191" t="s">
        <v>635</v>
      </c>
      <c r="XR40" s="191" t="s">
        <v>635</v>
      </c>
      <c r="XS40" s="191" t="s">
        <v>635</v>
      </c>
      <c r="XT40" s="191" t="s">
        <v>635</v>
      </c>
      <c r="XU40" s="192" t="s">
        <v>635</v>
      </c>
      <c r="XV40" s="192" t="s">
        <v>635</v>
      </c>
      <c r="XW40" s="192" t="s">
        <v>635</v>
      </c>
      <c r="XX40" s="192" t="s">
        <v>635</v>
      </c>
      <c r="XY40" s="192" t="s">
        <v>635</v>
      </c>
      <c r="XZ40" s="192" t="s">
        <v>635</v>
      </c>
      <c r="YA40" s="144" t="s">
        <v>635</v>
      </c>
      <c r="YB40" s="144" t="s">
        <v>635</v>
      </c>
      <c r="YC40" s="144" t="s">
        <v>635</v>
      </c>
      <c r="YD40" s="144" t="s">
        <v>635</v>
      </c>
      <c r="YE40" s="144" t="s">
        <v>635</v>
      </c>
      <c r="YF40" s="144" t="s">
        <v>635</v>
      </c>
      <c r="YG40" s="144" t="s">
        <v>635</v>
      </c>
      <c r="YH40" s="111" t="s">
        <v>635</v>
      </c>
      <c r="YI40" s="111" t="s">
        <v>635</v>
      </c>
      <c r="YJ40" s="111" t="s">
        <v>635</v>
      </c>
      <c r="YK40" s="190" t="s">
        <v>752</v>
      </c>
      <c r="YL40" s="190" t="s">
        <v>635</v>
      </c>
      <c r="YM40" s="190" t="s">
        <v>635</v>
      </c>
      <c r="YN40" s="190" t="s">
        <v>635</v>
      </c>
      <c r="YO40" s="190" t="s">
        <v>635</v>
      </c>
      <c r="YP40" s="130" t="s">
        <v>635</v>
      </c>
      <c r="YQ40" s="130" t="s">
        <v>635</v>
      </c>
      <c r="YR40" s="130" t="s">
        <v>635</v>
      </c>
      <c r="YS40" s="130" t="s">
        <v>635</v>
      </c>
      <c r="YT40" s="130" t="s">
        <v>635</v>
      </c>
      <c r="YU40" s="130" t="s">
        <v>635</v>
      </c>
      <c r="YV40" s="112" t="s">
        <v>635</v>
      </c>
      <c r="YW40" s="112" t="s">
        <v>635</v>
      </c>
      <c r="YX40" s="112" t="s">
        <v>635</v>
      </c>
      <c r="YY40" s="112" t="s">
        <v>635</v>
      </c>
      <c r="YZ40" s="105" t="s">
        <v>674</v>
      </c>
      <c r="ZA40" s="105" t="s">
        <v>635</v>
      </c>
      <c r="ZB40" s="126" t="s">
        <v>635</v>
      </c>
      <c r="ZC40" s="126" t="s">
        <v>635</v>
      </c>
      <c r="ZD40" s="126" t="s">
        <v>635</v>
      </c>
      <c r="ZE40" s="126" t="s">
        <v>635</v>
      </c>
      <c r="ZF40" s="126" t="s">
        <v>635</v>
      </c>
      <c r="ZG40" s="125" t="s">
        <v>676</v>
      </c>
      <c r="ZH40" s="125" t="s">
        <v>678</v>
      </c>
      <c r="ZI40" s="125" t="s">
        <v>635</v>
      </c>
      <c r="ZJ40" s="125" t="s">
        <v>635</v>
      </c>
      <c r="ZK40" s="125" t="s">
        <v>635</v>
      </c>
      <c r="ZL40" s="125" t="s">
        <v>635</v>
      </c>
      <c r="ZM40" s="125" t="s">
        <v>635</v>
      </c>
      <c r="ZN40" s="125" t="s">
        <v>635</v>
      </c>
      <c r="ZO40" s="147" t="s">
        <v>635</v>
      </c>
      <c r="ZP40" s="147" t="s">
        <v>635</v>
      </c>
      <c r="ZQ40" s="147" t="s">
        <v>635</v>
      </c>
      <c r="ZR40" s="147" t="s">
        <v>635</v>
      </c>
      <c r="ZS40" s="147" t="s">
        <v>635</v>
      </c>
      <c r="ZT40" s="184" t="s">
        <v>635</v>
      </c>
      <c r="ZU40" s="184">
        <v>3</v>
      </c>
      <c r="ZV40" s="184" t="s">
        <v>635</v>
      </c>
      <c r="ZW40" s="184" t="s">
        <v>635</v>
      </c>
      <c r="ZX40" s="131">
        <v>2</v>
      </c>
      <c r="ZY40" s="131" t="s">
        <v>635</v>
      </c>
      <c r="ZZ40" s="131" t="s">
        <v>635</v>
      </c>
      <c r="AAA40" s="131" t="s">
        <v>635</v>
      </c>
      <c r="AAB40" s="132">
        <v>3</v>
      </c>
      <c r="AAC40" s="132">
        <v>2</v>
      </c>
      <c r="AAD40" s="132" t="s">
        <v>635</v>
      </c>
      <c r="AAE40" s="193" t="s">
        <v>635</v>
      </c>
      <c r="AAF40" s="102" t="s">
        <v>635</v>
      </c>
      <c r="AAG40" s="102">
        <v>3</v>
      </c>
      <c r="AAH40" s="102" t="s">
        <v>635</v>
      </c>
      <c r="AAI40" s="102" t="s">
        <v>635</v>
      </c>
      <c r="AAJ40" s="125" t="s">
        <v>635</v>
      </c>
      <c r="AAK40" s="125">
        <v>5</v>
      </c>
      <c r="AAL40" s="125" t="s">
        <v>635</v>
      </c>
      <c r="AAM40" s="125" t="s">
        <v>635</v>
      </c>
      <c r="AAN40" s="131" t="s">
        <v>635</v>
      </c>
      <c r="AAO40" s="131">
        <v>3</v>
      </c>
      <c r="AAP40" s="131" t="s">
        <v>635</v>
      </c>
      <c r="AAQ40" s="131" t="s">
        <v>635</v>
      </c>
      <c r="AAR40" s="149" t="s">
        <v>635</v>
      </c>
      <c r="AAS40" s="149">
        <v>7</v>
      </c>
      <c r="AAT40" s="149" t="s">
        <v>635</v>
      </c>
      <c r="AAU40" s="149" t="s">
        <v>635</v>
      </c>
      <c r="AAV40" s="184" t="s">
        <v>635</v>
      </c>
      <c r="AAW40" s="184">
        <v>4</v>
      </c>
      <c r="AAX40" s="184" t="s">
        <v>635</v>
      </c>
      <c r="AAY40" s="184" t="s">
        <v>635</v>
      </c>
      <c r="AAZ40" s="103" t="s">
        <v>632</v>
      </c>
      <c r="ABA40" s="100" t="s">
        <v>679</v>
      </c>
      <c r="ABB40" s="100" t="s">
        <v>635</v>
      </c>
      <c r="ABC40" s="100" t="s">
        <v>635</v>
      </c>
      <c r="ABD40" s="100" t="s">
        <v>635</v>
      </c>
      <c r="ABE40" s="100" t="s">
        <v>635</v>
      </c>
      <c r="ABF40" s="103" t="s">
        <v>635</v>
      </c>
      <c r="ABG40" s="194">
        <v>40000</v>
      </c>
      <c r="ABH40" s="195" t="s">
        <v>681</v>
      </c>
      <c r="ABI40" s="195" t="s">
        <v>717</v>
      </c>
      <c r="ABJ40" s="195" t="s">
        <v>635</v>
      </c>
      <c r="ABK40" s="195" t="s">
        <v>635</v>
      </c>
      <c r="ABL40" s="177" t="s">
        <v>635</v>
      </c>
      <c r="ABM40" s="177" t="s">
        <v>635</v>
      </c>
      <c r="ABN40" s="177" t="s">
        <v>635</v>
      </c>
      <c r="ABO40" s="195" t="s">
        <v>635</v>
      </c>
      <c r="ABP40" s="112" t="s">
        <v>755</v>
      </c>
      <c r="ABQ40" s="112" t="s">
        <v>635</v>
      </c>
      <c r="ABR40" s="112" t="s">
        <v>635</v>
      </c>
      <c r="ABS40" s="103" t="s">
        <v>632</v>
      </c>
      <c r="ABT40" s="103" t="s">
        <v>632</v>
      </c>
      <c r="ABU40" s="196" t="s">
        <v>789</v>
      </c>
      <c r="ABV40" s="196" t="s">
        <v>684</v>
      </c>
      <c r="ABW40" s="196" t="s">
        <v>719</v>
      </c>
      <c r="ABX40" s="196" t="s">
        <v>635</v>
      </c>
      <c r="ABY40" s="196" t="s">
        <v>635</v>
      </c>
      <c r="ABZ40" s="196" t="s">
        <v>635</v>
      </c>
      <c r="ACA40" s="196" t="s">
        <v>635</v>
      </c>
      <c r="ACB40" s="97" t="s">
        <v>632</v>
      </c>
      <c r="ACC40" s="97" t="s">
        <v>635</v>
      </c>
      <c r="ACD40" s="112" t="s">
        <v>685</v>
      </c>
      <c r="ACE40" s="112" t="s">
        <v>635</v>
      </c>
      <c r="ACF40" s="112" t="s">
        <v>635</v>
      </c>
      <c r="ACG40" s="112" t="s">
        <v>635</v>
      </c>
      <c r="ACH40" s="97" t="s">
        <v>1157</v>
      </c>
      <c r="ACI40" s="97" t="s">
        <v>1158</v>
      </c>
      <c r="ACJ40" s="97"/>
    </row>
    <row r="41" spans="1:764" ht="15" customHeight="1">
      <c r="A41">
        <v>28</v>
      </c>
      <c r="B41" s="97" t="s">
        <v>1159</v>
      </c>
      <c r="C41" s="97" t="s">
        <v>1160</v>
      </c>
      <c r="D41" s="97" t="s">
        <v>1085</v>
      </c>
      <c r="E41" s="97" t="s">
        <v>1161</v>
      </c>
      <c r="F41" s="98" t="s">
        <v>1162</v>
      </c>
      <c r="G41" s="98" t="s">
        <v>1163</v>
      </c>
      <c r="H41" s="99">
        <v>37.508744999999998</v>
      </c>
      <c r="I41" s="99">
        <v>-0.421402</v>
      </c>
      <c r="J41" s="98" t="s">
        <v>1089</v>
      </c>
      <c r="K41" s="98" t="s">
        <v>1164</v>
      </c>
      <c r="L41" s="98" t="s">
        <v>1165</v>
      </c>
      <c r="M41" s="100" t="s">
        <v>1166</v>
      </c>
      <c r="N41" s="101">
        <v>721547114</v>
      </c>
      <c r="O41" s="102">
        <v>0</v>
      </c>
      <c r="P41" s="100">
        <v>-0.479408</v>
      </c>
      <c r="Q41" s="100">
        <v>37.467222999999997</v>
      </c>
      <c r="R41" s="100">
        <v>0</v>
      </c>
      <c r="S41" s="102">
        <v>2508</v>
      </c>
      <c r="T41" s="103" t="s">
        <v>626</v>
      </c>
      <c r="U41" s="97" t="s">
        <v>629</v>
      </c>
      <c r="V41" s="97" t="s">
        <v>732</v>
      </c>
      <c r="W41" s="97" t="s">
        <v>629</v>
      </c>
      <c r="X41" s="97" t="s">
        <v>700</v>
      </c>
      <c r="Y41" s="97" t="s">
        <v>1167</v>
      </c>
      <c r="Z41" s="103" t="s">
        <v>632</v>
      </c>
      <c r="AA41" s="104" t="s">
        <v>633</v>
      </c>
      <c r="AB41" s="197" t="s">
        <v>635</v>
      </c>
      <c r="AC41" s="104" t="s">
        <v>635</v>
      </c>
      <c r="AD41" s="104" t="s">
        <v>635</v>
      </c>
      <c r="AE41" s="104" t="s">
        <v>635</v>
      </c>
      <c r="AF41" s="103">
        <v>3</v>
      </c>
      <c r="AG41" s="103">
        <v>3</v>
      </c>
      <c r="AH41" s="97" t="s">
        <v>636</v>
      </c>
      <c r="AI41" s="97" t="s">
        <v>637</v>
      </c>
      <c r="AJ41" s="97" t="s">
        <v>638</v>
      </c>
      <c r="AK41" s="97" t="s">
        <v>635</v>
      </c>
      <c r="AL41" s="105" t="s">
        <v>640</v>
      </c>
      <c r="AM41" s="106" t="s">
        <v>641</v>
      </c>
      <c r="AN41" s="106" t="s">
        <v>635</v>
      </c>
      <c r="AO41" s="106" t="s">
        <v>635</v>
      </c>
      <c r="AP41" s="97" t="s">
        <v>642</v>
      </c>
      <c r="AQ41" s="97" t="s">
        <v>642</v>
      </c>
      <c r="AR41" s="103" t="s">
        <v>635</v>
      </c>
      <c r="AS41" s="103" t="s">
        <v>635</v>
      </c>
      <c r="AT41" s="103" t="s">
        <v>635</v>
      </c>
      <c r="AU41" s="103" t="s">
        <v>635</v>
      </c>
      <c r="AV41" s="106" t="s">
        <v>632</v>
      </c>
      <c r="AW41" s="105" t="s">
        <v>640</v>
      </c>
      <c r="AX41" s="103" t="s">
        <v>641</v>
      </c>
      <c r="AY41" s="105" t="s">
        <v>641</v>
      </c>
      <c r="AZ41" s="107" t="s">
        <v>635</v>
      </c>
      <c r="BA41" s="106" t="s">
        <v>641</v>
      </c>
      <c r="BB41" s="107" t="s">
        <v>640</v>
      </c>
      <c r="BC41" s="106" t="s">
        <v>635</v>
      </c>
      <c r="BD41" s="103" t="s">
        <v>635</v>
      </c>
      <c r="BE41" s="106" t="s">
        <v>626</v>
      </c>
      <c r="BF41" s="103" t="s">
        <v>635</v>
      </c>
      <c r="BG41" s="103" t="s">
        <v>635</v>
      </c>
      <c r="BH41" s="103" t="s">
        <v>635</v>
      </c>
      <c r="BI41" s="97" t="s">
        <v>641</v>
      </c>
      <c r="BJ41" s="108" t="s">
        <v>733</v>
      </c>
      <c r="BK41" s="108" t="s">
        <v>826</v>
      </c>
      <c r="BL41" s="108" t="s">
        <v>635</v>
      </c>
      <c r="BM41" s="108" t="s">
        <v>635</v>
      </c>
      <c r="BN41" s="108" t="s">
        <v>635</v>
      </c>
      <c r="BO41" s="103" t="s">
        <v>632</v>
      </c>
      <c r="BP41" s="103" t="s">
        <v>640</v>
      </c>
      <c r="BQ41" s="103" t="s">
        <v>635</v>
      </c>
      <c r="BR41" s="109" t="s">
        <v>645</v>
      </c>
      <c r="BS41" s="109" t="s">
        <v>635</v>
      </c>
      <c r="BT41" s="110" t="s">
        <v>635</v>
      </c>
      <c r="BU41" s="110" t="s">
        <v>635</v>
      </c>
      <c r="BV41" s="109" t="s">
        <v>635</v>
      </c>
      <c r="BW41" s="97" t="s">
        <v>877</v>
      </c>
      <c r="BX41" s="97" t="s">
        <v>641</v>
      </c>
      <c r="BY41" s="97" t="s">
        <v>1168</v>
      </c>
      <c r="BZ41" s="97" t="s">
        <v>779</v>
      </c>
      <c r="CA41" s="111" t="s">
        <v>736</v>
      </c>
      <c r="CB41" s="111" t="s">
        <v>635</v>
      </c>
      <c r="CC41" s="111" t="s">
        <v>635</v>
      </c>
      <c r="CD41" s="106" t="s">
        <v>635</v>
      </c>
      <c r="CE41" s="111" t="s">
        <v>635</v>
      </c>
      <c r="CF41" s="103">
        <v>3</v>
      </c>
      <c r="CG41" s="103">
        <v>3</v>
      </c>
      <c r="CH41" s="112" t="s">
        <v>641</v>
      </c>
      <c r="CI41" s="113" t="s">
        <v>635</v>
      </c>
      <c r="CJ41" s="113" t="s">
        <v>635</v>
      </c>
      <c r="CK41" s="113" t="s">
        <v>635</v>
      </c>
      <c r="CL41" s="103">
        <v>0</v>
      </c>
      <c r="CM41" s="114" t="s">
        <v>635</v>
      </c>
      <c r="CN41" s="103" t="s">
        <v>635</v>
      </c>
      <c r="CO41" s="106" t="s">
        <v>635</v>
      </c>
      <c r="CP41" s="443">
        <v>0.2</v>
      </c>
      <c r="CQ41" s="106">
        <v>350</v>
      </c>
      <c r="CR41" s="103" t="s">
        <v>635</v>
      </c>
      <c r="CS41" s="106" t="s">
        <v>635</v>
      </c>
      <c r="CT41" s="103" t="s">
        <v>635</v>
      </c>
      <c r="CU41" s="106" t="s">
        <v>635</v>
      </c>
      <c r="CV41" s="103" t="s">
        <v>635</v>
      </c>
      <c r="CW41" s="103" t="s">
        <v>635</v>
      </c>
      <c r="CX41" s="111" t="s">
        <v>635</v>
      </c>
      <c r="CY41" s="106" t="s">
        <v>635</v>
      </c>
      <c r="CZ41" s="106" t="s">
        <v>635</v>
      </c>
      <c r="DA41" s="106" t="s">
        <v>635</v>
      </c>
      <c r="DB41" s="106" t="s">
        <v>635</v>
      </c>
      <c r="DC41" s="117" t="s">
        <v>635</v>
      </c>
      <c r="DD41" s="118" t="s">
        <v>635</v>
      </c>
      <c r="DE41" s="118" t="s">
        <v>635</v>
      </c>
      <c r="DF41" s="118" t="s">
        <v>635</v>
      </c>
      <c r="DG41" s="119" t="s">
        <v>635</v>
      </c>
      <c r="DH41" s="105" t="s">
        <v>651</v>
      </c>
      <c r="DI41" s="120">
        <v>1</v>
      </c>
      <c r="DJ41" s="121" t="s">
        <v>635</v>
      </c>
      <c r="DK41" s="122" t="s">
        <v>635</v>
      </c>
      <c r="DL41" s="123" t="s">
        <v>635</v>
      </c>
      <c r="DM41" s="123" t="s">
        <v>635</v>
      </c>
      <c r="DN41" s="124" t="s">
        <v>635</v>
      </c>
      <c r="DO41" s="124" t="s">
        <v>635</v>
      </c>
      <c r="DP41" s="124" t="s">
        <v>635</v>
      </c>
      <c r="DQ41" s="125" t="s">
        <v>635</v>
      </c>
      <c r="DR41" s="125" t="s">
        <v>635</v>
      </c>
      <c r="DS41" s="125" t="s">
        <v>635</v>
      </c>
      <c r="DT41" s="106" t="s">
        <v>635</v>
      </c>
      <c r="DU41" s="106" t="s">
        <v>635</v>
      </c>
      <c r="DV41" s="106" t="s">
        <v>635</v>
      </c>
      <c r="DW41" s="126" t="s">
        <v>635</v>
      </c>
      <c r="DX41" s="126" t="s">
        <v>635</v>
      </c>
      <c r="DY41" s="126" t="s">
        <v>635</v>
      </c>
      <c r="DZ41" s="97" t="s">
        <v>635</v>
      </c>
      <c r="EA41" s="103" t="s">
        <v>626</v>
      </c>
      <c r="EB41" s="97" t="s">
        <v>635</v>
      </c>
      <c r="EC41" s="103" t="s">
        <v>626</v>
      </c>
      <c r="ED41" s="103" t="s">
        <v>635</v>
      </c>
      <c r="EE41" s="103" t="s">
        <v>635</v>
      </c>
      <c r="EF41" s="127" t="s">
        <v>635</v>
      </c>
      <c r="EG41" s="127" t="s">
        <v>635</v>
      </c>
      <c r="EH41" s="103" t="s">
        <v>635</v>
      </c>
      <c r="EI41" s="97" t="s">
        <v>1169</v>
      </c>
      <c r="EJ41" s="97" t="s">
        <v>641</v>
      </c>
      <c r="EK41" s="122" t="s">
        <v>635</v>
      </c>
      <c r="EL41" s="122" t="s">
        <v>635</v>
      </c>
      <c r="EM41" s="122" t="s">
        <v>635</v>
      </c>
      <c r="EN41" s="122" t="s">
        <v>635</v>
      </c>
      <c r="EO41" s="128" t="s">
        <v>635</v>
      </c>
      <c r="EP41" s="128" t="s">
        <v>635</v>
      </c>
      <c r="EQ41" s="128" t="s">
        <v>635</v>
      </c>
      <c r="ER41" s="128" t="s">
        <v>635</v>
      </c>
      <c r="ES41" s="129" t="s">
        <v>635</v>
      </c>
      <c r="ET41" s="129" t="s">
        <v>635</v>
      </c>
      <c r="EU41" s="129" t="s">
        <v>635</v>
      </c>
      <c r="EV41" s="129" t="s">
        <v>635</v>
      </c>
      <c r="EW41" s="97" t="s">
        <v>635</v>
      </c>
      <c r="EX41" s="97" t="s">
        <v>635</v>
      </c>
      <c r="EY41" s="103" t="s">
        <v>635</v>
      </c>
      <c r="EZ41" s="107" t="s">
        <v>635</v>
      </c>
      <c r="FA41" s="103" t="s">
        <v>635</v>
      </c>
      <c r="FB41" s="130" t="s">
        <v>854</v>
      </c>
      <c r="FC41" s="130" t="s">
        <v>635</v>
      </c>
      <c r="FD41" s="131" t="s">
        <v>635</v>
      </c>
      <c r="FE41" s="131" t="s">
        <v>635</v>
      </c>
      <c r="FF41" s="131" t="s">
        <v>635</v>
      </c>
      <c r="FG41" s="131" t="s">
        <v>635</v>
      </c>
      <c r="FH41" s="131" t="s">
        <v>635</v>
      </c>
      <c r="FI41" s="132" t="s">
        <v>635</v>
      </c>
      <c r="FJ41" s="133">
        <v>2</v>
      </c>
      <c r="FK41" s="103" t="s">
        <v>635</v>
      </c>
      <c r="FL41" s="134" t="s">
        <v>635</v>
      </c>
      <c r="FM41" s="135" t="s">
        <v>635</v>
      </c>
      <c r="FN41" s="135" t="s">
        <v>635</v>
      </c>
      <c r="FO41" s="135" t="s">
        <v>635</v>
      </c>
      <c r="FP41" s="103" t="s">
        <v>635</v>
      </c>
      <c r="FQ41" s="132" t="s">
        <v>635</v>
      </c>
      <c r="FR41" s="133">
        <v>10</v>
      </c>
      <c r="FS41" s="103" t="s">
        <v>635</v>
      </c>
      <c r="FT41" s="134" t="s">
        <v>635</v>
      </c>
      <c r="FU41" s="135" t="s">
        <v>635</v>
      </c>
      <c r="FV41" s="135" t="s">
        <v>635</v>
      </c>
      <c r="FW41" s="131" t="s">
        <v>635</v>
      </c>
      <c r="FX41" s="103" t="s">
        <v>635</v>
      </c>
      <c r="FY41" s="100" t="s">
        <v>635</v>
      </c>
      <c r="FZ41" s="102" t="s">
        <v>635</v>
      </c>
      <c r="GA41" s="102" t="s">
        <v>635</v>
      </c>
      <c r="GB41" s="102" t="s">
        <v>635</v>
      </c>
      <c r="GC41" s="136" t="s">
        <v>635</v>
      </c>
      <c r="GD41" s="137" t="s">
        <v>635</v>
      </c>
      <c r="GE41" s="137" t="s">
        <v>635</v>
      </c>
      <c r="GF41" s="137" t="s">
        <v>635</v>
      </c>
      <c r="GG41" s="125" t="s">
        <v>658</v>
      </c>
      <c r="GH41" s="125" t="s">
        <v>635</v>
      </c>
      <c r="GI41" s="125">
        <v>0</v>
      </c>
      <c r="GJ41" s="125">
        <v>24</v>
      </c>
      <c r="GK41" s="122" t="s">
        <v>658</v>
      </c>
      <c r="GL41" s="122" t="s">
        <v>635</v>
      </c>
      <c r="GM41" s="122">
        <v>0</v>
      </c>
      <c r="GN41" s="122">
        <v>24</v>
      </c>
      <c r="GO41" s="135" t="s">
        <v>635</v>
      </c>
      <c r="GP41" s="135" t="s">
        <v>635</v>
      </c>
      <c r="GQ41" s="135" t="s">
        <v>635</v>
      </c>
      <c r="GR41" s="134" t="s">
        <v>635</v>
      </c>
      <c r="GS41" s="134" t="s">
        <v>635</v>
      </c>
      <c r="GT41" s="134" t="s">
        <v>635</v>
      </c>
      <c r="GU41" s="126" t="s">
        <v>635</v>
      </c>
      <c r="GV41" s="126" t="s">
        <v>635</v>
      </c>
      <c r="GW41" s="126" t="s">
        <v>635</v>
      </c>
      <c r="GX41" s="145" t="s">
        <v>635</v>
      </c>
      <c r="GY41" s="145" t="s">
        <v>635</v>
      </c>
      <c r="GZ41" s="145" t="s">
        <v>635</v>
      </c>
      <c r="HA41" s="123" t="s">
        <v>635</v>
      </c>
      <c r="HB41" s="140" t="s">
        <v>635</v>
      </c>
      <c r="HC41" s="123" t="s">
        <v>635</v>
      </c>
      <c r="HD41" s="123" t="s">
        <v>635</v>
      </c>
      <c r="HE41" s="127" t="s">
        <v>635</v>
      </c>
      <c r="HF41" s="131" t="s">
        <v>635</v>
      </c>
      <c r="HG41" s="131" t="s">
        <v>635</v>
      </c>
      <c r="HH41" s="131" t="s">
        <v>635</v>
      </c>
      <c r="HI41" s="141" t="s">
        <v>635</v>
      </c>
      <c r="HJ41" s="141" t="s">
        <v>635</v>
      </c>
      <c r="HK41" s="141" t="s">
        <v>635</v>
      </c>
      <c r="HL41" s="141" t="s">
        <v>635</v>
      </c>
      <c r="HM41" s="131" t="s">
        <v>635</v>
      </c>
      <c r="HN41" s="131" t="s">
        <v>635</v>
      </c>
      <c r="HO41" s="131" t="s">
        <v>635</v>
      </c>
      <c r="HP41" s="131" t="s">
        <v>635</v>
      </c>
      <c r="HQ41" s="106" t="s">
        <v>635</v>
      </c>
      <c r="HR41" s="106" t="s">
        <v>635</v>
      </c>
      <c r="HS41" s="106" t="s">
        <v>635</v>
      </c>
      <c r="HT41" s="106" t="s">
        <v>635</v>
      </c>
      <c r="HU41" s="132" t="s">
        <v>635</v>
      </c>
      <c r="HV41" s="132" t="s">
        <v>635</v>
      </c>
      <c r="HW41" s="132" t="s">
        <v>635</v>
      </c>
      <c r="HX41" s="132" t="s">
        <v>635</v>
      </c>
      <c r="HY41" s="118" t="s">
        <v>635</v>
      </c>
      <c r="HZ41" s="118" t="s">
        <v>635</v>
      </c>
      <c r="IA41" s="118" t="s">
        <v>635</v>
      </c>
      <c r="IB41" s="118" t="s">
        <v>635</v>
      </c>
      <c r="IC41" s="125" t="s">
        <v>635</v>
      </c>
      <c r="ID41" s="125" t="s">
        <v>635</v>
      </c>
      <c r="IE41" s="125" t="s">
        <v>635</v>
      </c>
      <c r="IF41" s="125" t="s">
        <v>635</v>
      </c>
      <c r="IG41" s="105" t="s">
        <v>659</v>
      </c>
      <c r="IH41" s="105" t="s">
        <v>830</v>
      </c>
      <c r="II41" s="105" t="s">
        <v>808</v>
      </c>
      <c r="IJ41" s="105" t="s">
        <v>635</v>
      </c>
      <c r="IK41" s="105" t="s">
        <v>635</v>
      </c>
      <c r="IL41" s="105" t="s">
        <v>635</v>
      </c>
      <c r="IM41" s="105" t="s">
        <v>635</v>
      </c>
      <c r="IN41" s="105" t="s">
        <v>635</v>
      </c>
      <c r="IO41" s="105" t="s">
        <v>635</v>
      </c>
      <c r="IP41" s="103">
        <v>3</v>
      </c>
      <c r="IQ41" s="102" t="s">
        <v>635</v>
      </c>
      <c r="IR41" s="102" t="s">
        <v>635</v>
      </c>
      <c r="IS41" s="102" t="s">
        <v>635</v>
      </c>
      <c r="IT41" s="102" t="s">
        <v>635</v>
      </c>
      <c r="IU41" s="128" t="s">
        <v>635</v>
      </c>
      <c r="IV41" s="128" t="s">
        <v>635</v>
      </c>
      <c r="IW41" s="128" t="s">
        <v>635</v>
      </c>
      <c r="IX41" s="128" t="s">
        <v>635</v>
      </c>
      <c r="IY41" s="124" t="s">
        <v>635</v>
      </c>
      <c r="IZ41" s="229" t="s">
        <v>635</v>
      </c>
      <c r="JA41" s="229" t="s">
        <v>635</v>
      </c>
      <c r="JB41" s="123" t="s">
        <v>635</v>
      </c>
      <c r="JC41" s="155" t="s">
        <v>635</v>
      </c>
      <c r="JD41" s="155" t="s">
        <v>635</v>
      </c>
      <c r="JE41" s="144" t="s">
        <v>635</v>
      </c>
      <c r="JF41" s="144" t="s">
        <v>635</v>
      </c>
      <c r="JG41" s="144" t="s">
        <v>635</v>
      </c>
      <c r="JH41" s="141" t="s">
        <v>635</v>
      </c>
      <c r="JI41" s="141" t="s">
        <v>635</v>
      </c>
      <c r="JJ41" s="141" t="s">
        <v>635</v>
      </c>
      <c r="JK41" s="144" t="s">
        <v>635</v>
      </c>
      <c r="JL41" s="144" t="s">
        <v>635</v>
      </c>
      <c r="JM41" s="144" t="s">
        <v>635</v>
      </c>
      <c r="JN41" s="135" t="s">
        <v>635</v>
      </c>
      <c r="JO41" s="135" t="s">
        <v>635</v>
      </c>
      <c r="JP41" s="135" t="s">
        <v>635</v>
      </c>
      <c r="JQ41" s="144" t="s">
        <v>635</v>
      </c>
      <c r="JR41" s="144" t="s">
        <v>635</v>
      </c>
      <c r="JS41" s="144" t="s">
        <v>635</v>
      </c>
      <c r="JT41" s="144" t="s">
        <v>635</v>
      </c>
      <c r="JU41" s="145" t="s">
        <v>635</v>
      </c>
      <c r="JV41" s="145" t="s">
        <v>635</v>
      </c>
      <c r="JW41" s="145" t="s">
        <v>635</v>
      </c>
      <c r="JX41" s="145" t="s">
        <v>635</v>
      </c>
      <c r="JY41" s="141" t="s">
        <v>635</v>
      </c>
      <c r="JZ41" s="141" t="s">
        <v>635</v>
      </c>
      <c r="KA41" s="141" t="s">
        <v>635</v>
      </c>
      <c r="KB41" s="141" t="s">
        <v>635</v>
      </c>
      <c r="KC41" s="128" t="s">
        <v>635</v>
      </c>
      <c r="KD41" s="128" t="s">
        <v>635</v>
      </c>
      <c r="KE41" s="128" t="s">
        <v>635</v>
      </c>
      <c r="KF41" s="128" t="s">
        <v>635</v>
      </c>
      <c r="KG41" s="146" t="s">
        <v>635</v>
      </c>
      <c r="KH41" s="146" t="s">
        <v>635</v>
      </c>
      <c r="KI41" s="146" t="s">
        <v>635</v>
      </c>
      <c r="KJ41" s="146" t="s">
        <v>635</v>
      </c>
      <c r="KK41" s="147" t="s">
        <v>635</v>
      </c>
      <c r="KL41" s="147" t="s">
        <v>635</v>
      </c>
      <c r="KM41" s="147" t="s">
        <v>635</v>
      </c>
      <c r="KN41" s="147" t="s">
        <v>635</v>
      </c>
      <c r="KO41" s="148" t="s">
        <v>635</v>
      </c>
      <c r="KP41" s="148" t="s">
        <v>635</v>
      </c>
      <c r="KQ41" s="148" t="s">
        <v>635</v>
      </c>
      <c r="KR41" s="148" t="s">
        <v>635</v>
      </c>
      <c r="KS41" s="149" t="s">
        <v>635</v>
      </c>
      <c r="KT41" s="149" t="s">
        <v>635</v>
      </c>
      <c r="KU41" s="149" t="s">
        <v>635</v>
      </c>
      <c r="KV41" s="149" t="s">
        <v>635</v>
      </c>
      <c r="KW41" s="105" t="s">
        <v>710</v>
      </c>
      <c r="KX41" s="106" t="s">
        <v>635</v>
      </c>
      <c r="KY41" s="106" t="s">
        <v>635</v>
      </c>
      <c r="KZ41" s="141" t="s">
        <v>635</v>
      </c>
      <c r="LA41" s="141" t="s">
        <v>635</v>
      </c>
      <c r="LB41" s="150">
        <v>1</v>
      </c>
      <c r="LC41" s="141" t="s">
        <v>635</v>
      </c>
      <c r="LD41" s="141" t="s">
        <v>635</v>
      </c>
      <c r="LE41" s="141" t="s">
        <v>635</v>
      </c>
      <c r="LF41" s="141" t="s">
        <v>635</v>
      </c>
      <c r="LG41" s="141" t="s">
        <v>635</v>
      </c>
      <c r="LH41" s="151">
        <f t="shared" si="15"/>
        <v>1</v>
      </c>
      <c r="LI41" s="152">
        <v>0</v>
      </c>
      <c r="LJ41" s="152">
        <v>0</v>
      </c>
      <c r="LK41" s="152">
        <v>1</v>
      </c>
      <c r="LL41" s="152">
        <v>0</v>
      </c>
      <c r="LM41" s="152">
        <v>0</v>
      </c>
      <c r="LN41" s="152">
        <v>0</v>
      </c>
      <c r="LO41" s="152">
        <v>0</v>
      </c>
      <c r="LP41" s="152">
        <v>0</v>
      </c>
      <c r="LQ41" s="153">
        <f t="shared" si="16"/>
        <v>1</v>
      </c>
      <c r="LR41" s="142" t="s">
        <v>635</v>
      </c>
      <c r="LS41" s="142" t="s">
        <v>635</v>
      </c>
      <c r="LT41" s="142" t="s">
        <v>635</v>
      </c>
      <c r="LU41" s="142" t="s">
        <v>635</v>
      </c>
      <c r="LV41" s="142" t="s">
        <v>635</v>
      </c>
      <c r="LW41" s="142" t="s">
        <v>635</v>
      </c>
      <c r="LX41" s="142" t="s">
        <v>635</v>
      </c>
      <c r="LY41" s="142" t="s">
        <v>635</v>
      </c>
      <c r="LZ41" s="142" t="s">
        <v>635</v>
      </c>
      <c r="MA41" s="45">
        <v>0</v>
      </c>
      <c r="MB41" s="45">
        <v>0</v>
      </c>
      <c r="MC41" s="45">
        <v>0</v>
      </c>
      <c r="MD41" s="45">
        <v>0</v>
      </c>
      <c r="ME41" s="45">
        <v>0</v>
      </c>
      <c r="MF41" s="45">
        <v>0</v>
      </c>
      <c r="MG41" s="45">
        <v>0</v>
      </c>
      <c r="MH41" s="45">
        <v>0</v>
      </c>
      <c r="MI41" s="45">
        <v>0</v>
      </c>
      <c r="MJ41" s="155" t="s">
        <v>635</v>
      </c>
      <c r="MK41" s="155" t="s">
        <v>635</v>
      </c>
      <c r="ML41" s="155" t="s">
        <v>635</v>
      </c>
      <c r="MM41" s="155" t="s">
        <v>635</v>
      </c>
      <c r="MN41" s="155" t="s">
        <v>635</v>
      </c>
      <c r="MO41" s="155" t="s">
        <v>635</v>
      </c>
      <c r="MP41" s="155" t="s">
        <v>635</v>
      </c>
      <c r="MQ41" s="155" t="s">
        <v>635</v>
      </c>
      <c r="MR41" s="156" t="s">
        <v>635</v>
      </c>
      <c r="MS41" s="157" t="s">
        <v>635</v>
      </c>
      <c r="MT41" s="157" t="s">
        <v>635</v>
      </c>
      <c r="MU41" s="157" t="s">
        <v>635</v>
      </c>
      <c r="MV41" s="157" t="s">
        <v>635</v>
      </c>
      <c r="MW41" s="157" t="s">
        <v>635</v>
      </c>
      <c r="MX41" s="157" t="s">
        <v>635</v>
      </c>
      <c r="MY41" s="157" t="s">
        <v>635</v>
      </c>
      <c r="MZ41" s="157" t="s">
        <v>635</v>
      </c>
      <c r="NA41" s="157" t="s">
        <v>635</v>
      </c>
      <c r="NB41" s="158" t="s">
        <v>635</v>
      </c>
      <c r="NC41" s="158" t="s">
        <v>635</v>
      </c>
      <c r="ND41" s="158" t="s">
        <v>635</v>
      </c>
      <c r="NE41" s="158" t="s">
        <v>635</v>
      </c>
      <c r="NF41" s="158" t="s">
        <v>635</v>
      </c>
      <c r="NG41" s="158" t="s">
        <v>635</v>
      </c>
      <c r="NH41" s="158" t="s">
        <v>635</v>
      </c>
      <c r="NI41" s="158" t="s">
        <v>635</v>
      </c>
      <c r="NJ41" s="159" t="s">
        <v>635</v>
      </c>
      <c r="NK41" s="160" t="s">
        <v>635</v>
      </c>
      <c r="NL41" s="160" t="s">
        <v>635</v>
      </c>
      <c r="NM41" s="160" t="s">
        <v>635</v>
      </c>
      <c r="NN41" s="160" t="s">
        <v>635</v>
      </c>
      <c r="NO41" s="160" t="s">
        <v>635</v>
      </c>
      <c r="NP41" s="160" t="s">
        <v>635</v>
      </c>
      <c r="NQ41" s="160" t="s">
        <v>635</v>
      </c>
      <c r="NR41" s="160" t="s">
        <v>635</v>
      </c>
      <c r="NS41" s="161" t="s">
        <v>635</v>
      </c>
      <c r="NT41" s="162" t="s">
        <v>635</v>
      </c>
      <c r="NU41" s="162" t="s">
        <v>635</v>
      </c>
      <c r="NV41" s="162" t="s">
        <v>635</v>
      </c>
      <c r="NW41" s="162" t="s">
        <v>635</v>
      </c>
      <c r="NX41" s="162" t="s">
        <v>635</v>
      </c>
      <c r="NY41" s="162" t="s">
        <v>635</v>
      </c>
      <c r="NZ41" s="162" t="s">
        <v>635</v>
      </c>
      <c r="OA41" s="162" t="s">
        <v>635</v>
      </c>
      <c r="OB41" s="163" t="s">
        <v>635</v>
      </c>
      <c r="OC41" s="142" t="s">
        <v>635</v>
      </c>
      <c r="OD41" s="142" t="s">
        <v>635</v>
      </c>
      <c r="OE41" s="142" t="s">
        <v>635</v>
      </c>
      <c r="OF41" s="142" t="s">
        <v>635</v>
      </c>
      <c r="OG41" s="142" t="s">
        <v>635</v>
      </c>
      <c r="OH41" s="142" t="s">
        <v>635</v>
      </c>
      <c r="OI41" s="142" t="s">
        <v>635</v>
      </c>
      <c r="OJ41" s="142" t="s">
        <v>635</v>
      </c>
      <c r="OK41" s="142" t="s">
        <v>635</v>
      </c>
      <c r="OL41" s="45" t="s">
        <v>635</v>
      </c>
      <c r="OM41" s="45" t="s">
        <v>635</v>
      </c>
      <c r="ON41" s="45" t="s">
        <v>635</v>
      </c>
      <c r="OO41" s="45" t="s">
        <v>635</v>
      </c>
      <c r="OP41" s="45" t="s">
        <v>635</v>
      </c>
      <c r="OQ41" s="45" t="s">
        <v>635</v>
      </c>
      <c r="OR41" s="45" t="s">
        <v>635</v>
      </c>
      <c r="OS41" s="45" t="s">
        <v>635</v>
      </c>
      <c r="OT41" s="44" t="s">
        <v>635</v>
      </c>
      <c r="OU41" s="158">
        <v>0</v>
      </c>
      <c r="OV41" s="158">
        <v>0</v>
      </c>
      <c r="OW41" s="158">
        <v>0</v>
      </c>
      <c r="OX41" s="158">
        <v>0</v>
      </c>
      <c r="OY41" s="158">
        <v>0</v>
      </c>
      <c r="OZ41" s="158">
        <v>0</v>
      </c>
      <c r="PA41" s="158">
        <v>0</v>
      </c>
      <c r="PB41" s="158">
        <v>0</v>
      </c>
      <c r="PC41" s="159">
        <v>0</v>
      </c>
      <c r="PD41" s="152" t="s">
        <v>635</v>
      </c>
      <c r="PE41" s="152" t="s">
        <v>635</v>
      </c>
      <c r="PF41" s="152" t="s">
        <v>635</v>
      </c>
      <c r="PG41" s="152" t="s">
        <v>635</v>
      </c>
      <c r="PH41" s="152" t="s">
        <v>635</v>
      </c>
      <c r="PI41" s="152" t="s">
        <v>635</v>
      </c>
      <c r="PJ41" s="152" t="s">
        <v>635</v>
      </c>
      <c r="PK41" s="152" t="s">
        <v>635</v>
      </c>
      <c r="PL41" s="164" t="s">
        <v>635</v>
      </c>
      <c r="PM41" s="158" t="s">
        <v>635</v>
      </c>
      <c r="PN41" s="158" t="s">
        <v>635</v>
      </c>
      <c r="PO41" s="158" t="s">
        <v>635</v>
      </c>
      <c r="PP41" s="158" t="s">
        <v>635</v>
      </c>
      <c r="PQ41" s="158" t="s">
        <v>635</v>
      </c>
      <c r="PR41" s="158" t="s">
        <v>635</v>
      </c>
      <c r="PS41" s="158" t="s">
        <v>635</v>
      </c>
      <c r="PT41" s="158" t="s">
        <v>635</v>
      </c>
      <c r="PU41" s="159" t="s">
        <v>635</v>
      </c>
      <c r="PV41" s="157" t="s">
        <v>635</v>
      </c>
      <c r="PW41" s="157" t="s">
        <v>635</v>
      </c>
      <c r="PX41" s="157" t="s">
        <v>635</v>
      </c>
      <c r="PY41" s="157" t="s">
        <v>635</v>
      </c>
      <c r="PZ41" s="157" t="s">
        <v>635</v>
      </c>
      <c r="QA41" s="157" t="s">
        <v>635</v>
      </c>
      <c r="QB41" s="157" t="s">
        <v>635</v>
      </c>
      <c r="QC41" s="157" t="s">
        <v>635</v>
      </c>
      <c r="QD41" s="165" t="s">
        <v>635</v>
      </c>
      <c r="QE41" s="166" t="s">
        <v>635</v>
      </c>
      <c r="QF41" s="166" t="s">
        <v>635</v>
      </c>
      <c r="QG41" s="166" t="s">
        <v>635</v>
      </c>
      <c r="QH41" s="166" t="s">
        <v>635</v>
      </c>
      <c r="QI41" s="166" t="s">
        <v>635</v>
      </c>
      <c r="QJ41" s="166" t="s">
        <v>635</v>
      </c>
      <c r="QK41" s="166" t="s">
        <v>635</v>
      </c>
      <c r="QL41" s="166" t="s">
        <v>635</v>
      </c>
      <c r="QM41" s="167" t="s">
        <v>635</v>
      </c>
      <c r="QN41" s="120" t="s">
        <v>635</v>
      </c>
      <c r="QO41" s="120" t="s">
        <v>635</v>
      </c>
      <c r="QP41" s="120" t="s">
        <v>635</v>
      </c>
      <c r="QQ41" s="120" t="s">
        <v>635</v>
      </c>
      <c r="QR41" s="120" t="s">
        <v>635</v>
      </c>
      <c r="QS41" s="120" t="s">
        <v>635</v>
      </c>
      <c r="QT41" s="120" t="s">
        <v>635</v>
      </c>
      <c r="QU41" s="120" t="s">
        <v>635</v>
      </c>
      <c r="QV41" s="168" t="s">
        <v>635</v>
      </c>
      <c r="QW41" s="169" t="s">
        <v>635</v>
      </c>
      <c r="QX41" s="169" t="s">
        <v>635</v>
      </c>
      <c r="QY41" s="169" t="s">
        <v>635</v>
      </c>
      <c r="QZ41" s="169" t="s">
        <v>635</v>
      </c>
      <c r="RA41" s="169" t="s">
        <v>635</v>
      </c>
      <c r="RB41" s="169" t="s">
        <v>635</v>
      </c>
      <c r="RC41" s="169" t="s">
        <v>635</v>
      </c>
      <c r="RD41" s="169" t="s">
        <v>635</v>
      </c>
      <c r="RE41" s="170" t="s">
        <v>635</v>
      </c>
      <c r="RF41" s="136" t="s">
        <v>854</v>
      </c>
      <c r="RG41" s="137" t="s">
        <v>635</v>
      </c>
      <c r="RH41" s="137" t="s">
        <v>635</v>
      </c>
      <c r="RI41" s="137" t="s">
        <v>635</v>
      </c>
      <c r="RJ41" s="137" t="s">
        <v>635</v>
      </c>
      <c r="RK41" s="137" t="s">
        <v>635</v>
      </c>
      <c r="RL41" s="105" t="s">
        <v>710</v>
      </c>
      <c r="RM41" s="106" t="s">
        <v>635</v>
      </c>
      <c r="RN41" s="106" t="s">
        <v>635</v>
      </c>
      <c r="RO41" s="135" t="s">
        <v>635</v>
      </c>
      <c r="RP41" s="135" t="s">
        <v>635</v>
      </c>
      <c r="RQ41" s="135" t="s">
        <v>635</v>
      </c>
      <c r="RR41" s="135" t="s">
        <v>635</v>
      </c>
      <c r="RS41" s="135" t="s">
        <v>635</v>
      </c>
      <c r="RT41" s="135" t="s">
        <v>635</v>
      </c>
      <c r="RU41" s="135" t="s">
        <v>635</v>
      </c>
      <c r="RV41" s="135" t="s">
        <v>635</v>
      </c>
      <c r="RW41" s="230" t="s">
        <v>635</v>
      </c>
      <c r="RX41" s="158">
        <v>0</v>
      </c>
      <c r="RY41" s="158">
        <v>0</v>
      </c>
      <c r="RZ41" s="158">
        <v>1</v>
      </c>
      <c r="SA41" s="158">
        <v>0</v>
      </c>
      <c r="SB41" s="158">
        <v>0</v>
      </c>
      <c r="SC41" s="158">
        <v>0</v>
      </c>
      <c r="SD41" s="158">
        <v>0</v>
      </c>
      <c r="SE41" s="158">
        <v>0</v>
      </c>
      <c r="SF41" s="159">
        <f>SUM(RX41:SE41)</f>
        <v>1</v>
      </c>
      <c r="SG41" s="132" t="s">
        <v>635</v>
      </c>
      <c r="SH41" s="132" t="s">
        <v>635</v>
      </c>
      <c r="SI41" s="132" t="s">
        <v>635</v>
      </c>
      <c r="SJ41" s="132" t="s">
        <v>635</v>
      </c>
      <c r="SK41" s="132" t="s">
        <v>635</v>
      </c>
      <c r="SL41" s="132" t="s">
        <v>635</v>
      </c>
      <c r="SM41" s="132" t="s">
        <v>635</v>
      </c>
      <c r="SN41" s="132" t="s">
        <v>635</v>
      </c>
      <c r="SO41" s="173" t="s">
        <v>635</v>
      </c>
      <c r="SP41" s="102" t="s">
        <v>635</v>
      </c>
      <c r="SQ41" s="102" t="s">
        <v>635</v>
      </c>
      <c r="SR41" s="102" t="s">
        <v>635</v>
      </c>
      <c r="SS41" s="102" t="s">
        <v>635</v>
      </c>
      <c r="ST41" s="102" t="s">
        <v>635</v>
      </c>
      <c r="SU41" s="102" t="s">
        <v>635</v>
      </c>
      <c r="SV41" s="102" t="s">
        <v>635</v>
      </c>
      <c r="SW41" s="102" t="s">
        <v>635</v>
      </c>
      <c r="SX41" s="174" t="s">
        <v>635</v>
      </c>
      <c r="SY41" s="125" t="s">
        <v>635</v>
      </c>
      <c r="SZ41" s="125" t="s">
        <v>635</v>
      </c>
      <c r="TA41" s="125" t="s">
        <v>635</v>
      </c>
      <c r="TB41" s="125" t="s">
        <v>635</v>
      </c>
      <c r="TC41" s="125" t="s">
        <v>635</v>
      </c>
      <c r="TD41" s="125" t="s">
        <v>635</v>
      </c>
      <c r="TE41" s="125" t="s">
        <v>635</v>
      </c>
      <c r="TF41" s="125" t="s">
        <v>635</v>
      </c>
      <c r="TG41" s="175" t="s">
        <v>635</v>
      </c>
      <c r="TH41" s="149" t="s">
        <v>635</v>
      </c>
      <c r="TI41" s="149" t="s">
        <v>635</v>
      </c>
      <c r="TJ41" s="149" t="s">
        <v>635</v>
      </c>
      <c r="TK41" s="149" t="s">
        <v>635</v>
      </c>
      <c r="TL41" s="149" t="s">
        <v>635</v>
      </c>
      <c r="TM41" s="149" t="s">
        <v>635</v>
      </c>
      <c r="TN41" s="149" t="s">
        <v>635</v>
      </c>
      <c r="TO41" s="149" t="s">
        <v>635</v>
      </c>
      <c r="TP41" s="176" t="s">
        <v>635</v>
      </c>
      <c r="TQ41" s="177" t="s">
        <v>635</v>
      </c>
      <c r="TR41" s="177" t="s">
        <v>635</v>
      </c>
      <c r="TS41" s="177" t="s">
        <v>635</v>
      </c>
      <c r="TT41" s="177" t="s">
        <v>635</v>
      </c>
      <c r="TU41" s="177" t="s">
        <v>635</v>
      </c>
      <c r="TV41" s="177" t="s">
        <v>635</v>
      </c>
      <c r="TW41" s="177" t="s">
        <v>635</v>
      </c>
      <c r="TX41" s="177" t="s">
        <v>635</v>
      </c>
      <c r="TY41" s="178" t="s">
        <v>635</v>
      </c>
      <c r="TZ41" s="179" t="s">
        <v>635</v>
      </c>
      <c r="UA41" s="179" t="s">
        <v>635</v>
      </c>
      <c r="UB41" s="179" t="s">
        <v>635</v>
      </c>
      <c r="UC41" s="179" t="s">
        <v>635</v>
      </c>
      <c r="UD41" s="179" t="s">
        <v>635</v>
      </c>
      <c r="UE41" s="179" t="s">
        <v>635</v>
      </c>
      <c r="UF41" s="179" t="s">
        <v>635</v>
      </c>
      <c r="UG41" s="179" t="s">
        <v>635</v>
      </c>
      <c r="UH41" s="180" t="s">
        <v>635</v>
      </c>
      <c r="UI41" s="135" t="s">
        <v>635</v>
      </c>
      <c r="UJ41" s="135" t="s">
        <v>635</v>
      </c>
      <c r="UK41" s="135" t="s">
        <v>635</v>
      </c>
      <c r="UL41" s="135" t="s">
        <v>635</v>
      </c>
      <c r="UM41" s="135" t="s">
        <v>635</v>
      </c>
      <c r="UN41" s="135" t="s">
        <v>635</v>
      </c>
      <c r="UO41" s="135" t="s">
        <v>635</v>
      </c>
      <c r="UP41" s="135" t="s">
        <v>635</v>
      </c>
      <c r="UQ41" s="230" t="s">
        <v>635</v>
      </c>
      <c r="UR41" s="45">
        <v>0</v>
      </c>
      <c r="US41" s="45">
        <v>0</v>
      </c>
      <c r="UT41" s="45">
        <v>1</v>
      </c>
      <c r="UU41" s="45">
        <v>0</v>
      </c>
      <c r="UV41" s="45">
        <v>0</v>
      </c>
      <c r="UW41" s="45">
        <v>0</v>
      </c>
      <c r="UX41" s="45">
        <v>0</v>
      </c>
      <c r="UY41" s="45">
        <v>0</v>
      </c>
      <c r="UZ41" s="231">
        <f>SUBTOTAL(9,UR41:UY41)</f>
        <v>1</v>
      </c>
      <c r="VA41" s="169" t="s">
        <v>635</v>
      </c>
      <c r="VB41" s="169" t="s">
        <v>635</v>
      </c>
      <c r="VC41" s="169" t="s">
        <v>635</v>
      </c>
      <c r="VD41" s="169" t="s">
        <v>635</v>
      </c>
      <c r="VE41" s="169" t="s">
        <v>635</v>
      </c>
      <c r="VF41" s="169" t="s">
        <v>635</v>
      </c>
      <c r="VG41" s="169" t="s">
        <v>635</v>
      </c>
      <c r="VH41" s="169" t="s">
        <v>635</v>
      </c>
      <c r="VI41" s="183" t="s">
        <v>635</v>
      </c>
      <c r="VJ41" s="177" t="s">
        <v>635</v>
      </c>
      <c r="VK41" s="177" t="s">
        <v>635</v>
      </c>
      <c r="VL41" s="177" t="s">
        <v>635</v>
      </c>
      <c r="VM41" s="177" t="s">
        <v>635</v>
      </c>
      <c r="VN41" s="177" t="s">
        <v>635</v>
      </c>
      <c r="VO41" s="177" t="s">
        <v>635</v>
      </c>
      <c r="VP41" s="177" t="s">
        <v>635</v>
      </c>
      <c r="VQ41" s="177" t="s">
        <v>635</v>
      </c>
      <c r="VR41" s="178" t="s">
        <v>635</v>
      </c>
      <c r="VS41" s="184" t="s">
        <v>635</v>
      </c>
      <c r="VT41" s="184" t="s">
        <v>635</v>
      </c>
      <c r="VU41" s="184" t="s">
        <v>635</v>
      </c>
      <c r="VV41" s="184" t="s">
        <v>635</v>
      </c>
      <c r="VW41" s="184" t="s">
        <v>635</v>
      </c>
      <c r="VX41" s="184" t="s">
        <v>635</v>
      </c>
      <c r="VY41" s="184" t="s">
        <v>635</v>
      </c>
      <c r="VZ41" s="184" t="s">
        <v>635</v>
      </c>
      <c r="WA41" s="185" t="s">
        <v>635</v>
      </c>
      <c r="WB41" s="186" t="s">
        <v>635</v>
      </c>
      <c r="WC41" s="186" t="s">
        <v>635</v>
      </c>
      <c r="WD41" s="186" t="s">
        <v>635</v>
      </c>
      <c r="WE41" s="186" t="s">
        <v>635</v>
      </c>
      <c r="WF41" s="186" t="s">
        <v>635</v>
      </c>
      <c r="WG41" s="186" t="s">
        <v>635</v>
      </c>
      <c r="WH41" s="186" t="s">
        <v>635</v>
      </c>
      <c r="WI41" s="186" t="s">
        <v>635</v>
      </c>
      <c r="WJ41" s="187" t="s">
        <v>635</v>
      </c>
      <c r="WK41" s="137" t="s">
        <v>635</v>
      </c>
      <c r="WL41" s="137" t="s">
        <v>635</v>
      </c>
      <c r="WM41" s="137" t="s">
        <v>635</v>
      </c>
      <c r="WN41" s="137" t="s">
        <v>635</v>
      </c>
      <c r="WO41" s="137" t="s">
        <v>635</v>
      </c>
      <c r="WP41" s="137" t="s">
        <v>635</v>
      </c>
      <c r="WQ41" s="137" t="s">
        <v>635</v>
      </c>
      <c r="WR41" s="137" t="s">
        <v>635</v>
      </c>
      <c r="WS41" s="188" t="s">
        <v>635</v>
      </c>
      <c r="WT41" s="133" t="s">
        <v>635</v>
      </c>
      <c r="WU41" s="133" t="s">
        <v>635</v>
      </c>
      <c r="WV41" s="133" t="s">
        <v>635</v>
      </c>
      <c r="WW41" s="133" t="s">
        <v>635</v>
      </c>
      <c r="WX41" s="133" t="s">
        <v>635</v>
      </c>
      <c r="WY41" s="133" t="s">
        <v>635</v>
      </c>
      <c r="WZ41" s="133" t="s">
        <v>635</v>
      </c>
      <c r="XA41" s="133" t="s">
        <v>635</v>
      </c>
      <c r="XB41" s="189" t="s">
        <v>635</v>
      </c>
      <c r="XC41" s="105" t="s">
        <v>665</v>
      </c>
      <c r="XD41" s="105" t="s">
        <v>666</v>
      </c>
      <c r="XE41" s="105" t="s">
        <v>635</v>
      </c>
      <c r="XF41" s="111" t="s">
        <v>635</v>
      </c>
      <c r="XG41" s="190" t="s">
        <v>671</v>
      </c>
      <c r="XH41" s="190" t="s">
        <v>635</v>
      </c>
      <c r="XI41" s="190" t="s">
        <v>635</v>
      </c>
      <c r="XJ41" s="190" t="s">
        <v>635</v>
      </c>
      <c r="XK41" s="190" t="s">
        <v>635</v>
      </c>
      <c r="XL41" s="190" t="s">
        <v>635</v>
      </c>
      <c r="XM41" s="191" t="s">
        <v>667</v>
      </c>
      <c r="XN41" s="191" t="s">
        <v>668</v>
      </c>
      <c r="XO41" s="191" t="s">
        <v>669</v>
      </c>
      <c r="XP41" s="191" t="s">
        <v>635</v>
      </c>
      <c r="XQ41" s="191" t="s">
        <v>635</v>
      </c>
      <c r="XR41" s="191" t="s">
        <v>635</v>
      </c>
      <c r="XS41" s="191" t="s">
        <v>635</v>
      </c>
      <c r="XT41" s="191" t="s">
        <v>635</v>
      </c>
      <c r="XU41" s="192" t="s">
        <v>635</v>
      </c>
      <c r="XV41" s="192" t="s">
        <v>635</v>
      </c>
      <c r="XW41" s="192" t="s">
        <v>635</v>
      </c>
      <c r="XX41" s="192" t="s">
        <v>635</v>
      </c>
      <c r="XY41" s="192" t="s">
        <v>635</v>
      </c>
      <c r="XZ41" s="192" t="s">
        <v>635</v>
      </c>
      <c r="YA41" s="144" t="s">
        <v>635</v>
      </c>
      <c r="YB41" s="144" t="s">
        <v>635</v>
      </c>
      <c r="YC41" s="144" t="s">
        <v>635</v>
      </c>
      <c r="YD41" s="144" t="s">
        <v>635</v>
      </c>
      <c r="YE41" s="144" t="s">
        <v>635</v>
      </c>
      <c r="YF41" s="144" t="s">
        <v>635</v>
      </c>
      <c r="YG41" s="144" t="s">
        <v>635</v>
      </c>
      <c r="YH41" s="111" t="s">
        <v>635</v>
      </c>
      <c r="YI41" s="111" t="s">
        <v>635</v>
      </c>
      <c r="YJ41" s="111" t="s">
        <v>635</v>
      </c>
      <c r="YK41" s="190" t="s">
        <v>635</v>
      </c>
      <c r="YL41" s="190" t="s">
        <v>635</v>
      </c>
      <c r="YM41" s="190" t="s">
        <v>635</v>
      </c>
      <c r="YN41" s="190" t="s">
        <v>635</v>
      </c>
      <c r="YO41" s="190" t="s">
        <v>635</v>
      </c>
      <c r="YP41" s="130" t="s">
        <v>635</v>
      </c>
      <c r="YQ41" s="130" t="s">
        <v>635</v>
      </c>
      <c r="YR41" s="130" t="s">
        <v>635</v>
      </c>
      <c r="YS41" s="130" t="s">
        <v>635</v>
      </c>
      <c r="YT41" s="130" t="s">
        <v>635</v>
      </c>
      <c r="YU41" s="130" t="s">
        <v>635</v>
      </c>
      <c r="YV41" s="112" t="s">
        <v>635</v>
      </c>
      <c r="YW41" s="112" t="s">
        <v>635</v>
      </c>
      <c r="YX41" s="112" t="s">
        <v>635</v>
      </c>
      <c r="YY41" s="112" t="s">
        <v>635</v>
      </c>
      <c r="YZ41" s="105" t="s">
        <v>674</v>
      </c>
      <c r="ZA41" s="105" t="s">
        <v>635</v>
      </c>
      <c r="ZB41" s="126" t="s">
        <v>635</v>
      </c>
      <c r="ZC41" s="126" t="s">
        <v>635</v>
      </c>
      <c r="ZD41" s="126" t="s">
        <v>635</v>
      </c>
      <c r="ZE41" s="126" t="s">
        <v>635</v>
      </c>
      <c r="ZF41" s="126" t="s">
        <v>635</v>
      </c>
      <c r="ZG41" s="125" t="s">
        <v>635</v>
      </c>
      <c r="ZH41" s="125" t="s">
        <v>635</v>
      </c>
      <c r="ZI41" s="125" t="s">
        <v>635</v>
      </c>
      <c r="ZJ41" s="125" t="s">
        <v>635</v>
      </c>
      <c r="ZK41" s="125" t="s">
        <v>635</v>
      </c>
      <c r="ZL41" s="125" t="s">
        <v>635</v>
      </c>
      <c r="ZM41" s="125" t="s">
        <v>635</v>
      </c>
      <c r="ZN41" s="125" t="s">
        <v>635</v>
      </c>
      <c r="ZO41" s="147" t="s">
        <v>635</v>
      </c>
      <c r="ZP41" s="147" t="s">
        <v>635</v>
      </c>
      <c r="ZQ41" s="147" t="s">
        <v>635</v>
      </c>
      <c r="ZR41" s="147" t="s">
        <v>635</v>
      </c>
      <c r="ZS41" s="147" t="s">
        <v>635</v>
      </c>
      <c r="ZT41" s="184" t="s">
        <v>635</v>
      </c>
      <c r="ZU41" s="184">
        <v>2</v>
      </c>
      <c r="ZV41" s="184" t="s">
        <v>635</v>
      </c>
      <c r="ZW41" s="184" t="s">
        <v>635</v>
      </c>
      <c r="ZX41" s="131">
        <v>0.5</v>
      </c>
      <c r="ZY41" s="131" t="s">
        <v>635</v>
      </c>
      <c r="ZZ41" s="131" t="s">
        <v>635</v>
      </c>
      <c r="AAA41" s="131" t="s">
        <v>635</v>
      </c>
      <c r="AAB41" s="132">
        <v>0.5</v>
      </c>
      <c r="AAC41" s="132" t="s">
        <v>635</v>
      </c>
      <c r="AAD41" s="132" t="s">
        <v>635</v>
      </c>
      <c r="AAE41" s="193" t="s">
        <v>635</v>
      </c>
      <c r="AAF41" s="102" t="s">
        <v>635</v>
      </c>
      <c r="AAG41" s="102" t="s">
        <v>635</v>
      </c>
      <c r="AAH41" s="102" t="s">
        <v>635</v>
      </c>
      <c r="AAI41" s="102" t="s">
        <v>635</v>
      </c>
      <c r="AAJ41" s="125" t="s">
        <v>635</v>
      </c>
      <c r="AAK41" s="125">
        <v>1.5</v>
      </c>
      <c r="AAL41" s="125" t="s">
        <v>635</v>
      </c>
      <c r="AAM41" s="125" t="s">
        <v>635</v>
      </c>
      <c r="AAN41" s="131" t="s">
        <v>635</v>
      </c>
      <c r="AAO41" s="131" t="s">
        <v>635</v>
      </c>
      <c r="AAP41" s="131" t="s">
        <v>635</v>
      </c>
      <c r="AAQ41" s="131" t="s">
        <v>635</v>
      </c>
      <c r="AAR41" s="149" t="s">
        <v>635</v>
      </c>
      <c r="AAS41" s="149" t="s">
        <v>635</v>
      </c>
      <c r="AAT41" s="149" t="s">
        <v>635</v>
      </c>
      <c r="AAU41" s="149" t="s">
        <v>635</v>
      </c>
      <c r="AAV41" s="184" t="s">
        <v>635</v>
      </c>
      <c r="AAW41" s="184" t="s">
        <v>635</v>
      </c>
      <c r="AAX41" s="184" t="s">
        <v>635</v>
      </c>
      <c r="AAY41" s="184" t="s">
        <v>635</v>
      </c>
      <c r="AAZ41" s="103" t="s">
        <v>632</v>
      </c>
      <c r="ABA41" s="100" t="s">
        <v>679</v>
      </c>
      <c r="ABB41" s="100" t="s">
        <v>635</v>
      </c>
      <c r="ABC41" s="100" t="s">
        <v>635</v>
      </c>
      <c r="ABD41" s="100" t="s">
        <v>635</v>
      </c>
      <c r="ABE41" s="100" t="s">
        <v>635</v>
      </c>
      <c r="ABF41" s="103" t="s">
        <v>635</v>
      </c>
      <c r="ABG41" s="194">
        <v>30000</v>
      </c>
      <c r="ABH41" s="195" t="s">
        <v>716</v>
      </c>
      <c r="ABI41" s="177" t="s">
        <v>635</v>
      </c>
      <c r="ABJ41" s="177" t="s">
        <v>635</v>
      </c>
      <c r="ABK41" s="177" t="s">
        <v>635</v>
      </c>
      <c r="ABL41" s="177" t="s">
        <v>635</v>
      </c>
      <c r="ABM41" s="177" t="s">
        <v>635</v>
      </c>
      <c r="ABN41" s="177" t="s">
        <v>635</v>
      </c>
      <c r="ABO41" s="195" t="s">
        <v>635</v>
      </c>
      <c r="ABP41" s="112" t="s">
        <v>755</v>
      </c>
      <c r="ABQ41" s="112" t="s">
        <v>635</v>
      </c>
      <c r="ABR41" s="112" t="s">
        <v>635</v>
      </c>
      <c r="ABS41" s="103" t="s">
        <v>632</v>
      </c>
      <c r="ABT41" s="103" t="s">
        <v>626</v>
      </c>
      <c r="ABU41" s="196" t="s">
        <v>635</v>
      </c>
      <c r="ABV41" s="196" t="s">
        <v>635</v>
      </c>
      <c r="ABW41" s="196" t="s">
        <v>635</v>
      </c>
      <c r="ABX41" s="196" t="s">
        <v>635</v>
      </c>
      <c r="ABY41" s="196" t="s">
        <v>635</v>
      </c>
      <c r="ABZ41" s="196" t="s">
        <v>635</v>
      </c>
      <c r="ACA41" s="196" t="s">
        <v>635</v>
      </c>
      <c r="ACB41" s="97" t="s">
        <v>626</v>
      </c>
      <c r="ACC41" s="97" t="s">
        <v>632</v>
      </c>
      <c r="ACD41" s="112" t="s">
        <v>835</v>
      </c>
      <c r="ACE41" s="112" t="s">
        <v>635</v>
      </c>
      <c r="ACF41" s="112" t="s">
        <v>635</v>
      </c>
      <c r="ACG41" s="112" t="s">
        <v>635</v>
      </c>
      <c r="ACH41" s="97" t="s">
        <v>1170</v>
      </c>
      <c r="ACI41" s="97" t="s">
        <v>1171</v>
      </c>
      <c r="ACJ41" s="97"/>
    </row>
    <row r="42" spans="1:764" ht="15" customHeight="1">
      <c r="A42">
        <v>29</v>
      </c>
      <c r="B42" s="97" t="s">
        <v>1172</v>
      </c>
      <c r="C42" s="97" t="s">
        <v>1173</v>
      </c>
      <c r="D42" s="97" t="s">
        <v>912</v>
      </c>
      <c r="E42" s="97" t="s">
        <v>1174</v>
      </c>
      <c r="F42" s="98" t="s">
        <v>1175</v>
      </c>
      <c r="G42" s="98" t="s">
        <v>1176</v>
      </c>
      <c r="H42" s="99">
        <v>35.239407999999997</v>
      </c>
      <c r="I42" s="99">
        <v>0.197737</v>
      </c>
      <c r="J42" s="98" t="s">
        <v>916</v>
      </c>
      <c r="K42" s="98" t="s">
        <v>1177</v>
      </c>
      <c r="L42" s="98" t="s">
        <v>1178</v>
      </c>
      <c r="M42" s="100" t="s">
        <v>1179</v>
      </c>
      <c r="N42" s="101">
        <v>723972803</v>
      </c>
      <c r="O42" s="102">
        <v>762456570</v>
      </c>
      <c r="P42" s="100">
        <v>0.20002500000000001</v>
      </c>
      <c r="Q42" s="100">
        <v>35.238315</v>
      </c>
      <c r="R42" s="100">
        <v>2052.3000000000002</v>
      </c>
      <c r="S42" s="102">
        <v>5.6</v>
      </c>
      <c r="T42" s="103" t="s">
        <v>626</v>
      </c>
      <c r="U42" s="97" t="s">
        <v>629</v>
      </c>
      <c r="V42" s="97" t="s">
        <v>699</v>
      </c>
      <c r="W42" s="97" t="s">
        <v>629</v>
      </c>
      <c r="X42" s="97" t="s">
        <v>700</v>
      </c>
      <c r="Y42" s="97" t="s">
        <v>631</v>
      </c>
      <c r="Z42" s="103" t="s">
        <v>632</v>
      </c>
      <c r="AA42" s="104" t="s">
        <v>633</v>
      </c>
      <c r="AB42" s="104" t="s">
        <v>1093</v>
      </c>
      <c r="AC42" s="104" t="s">
        <v>1014</v>
      </c>
      <c r="AD42" s="104" t="s">
        <v>634</v>
      </c>
      <c r="AE42" s="104" t="s">
        <v>635</v>
      </c>
      <c r="AF42" s="103">
        <v>9</v>
      </c>
      <c r="AG42" s="103">
        <v>3</v>
      </c>
      <c r="AH42" s="97" t="s">
        <v>636</v>
      </c>
      <c r="AI42" s="97" t="s">
        <v>637</v>
      </c>
      <c r="AJ42" s="97" t="s">
        <v>638</v>
      </c>
      <c r="AK42" s="97" t="s">
        <v>635</v>
      </c>
      <c r="AL42" s="105" t="s">
        <v>641</v>
      </c>
      <c r="AM42" s="106" t="s">
        <v>635</v>
      </c>
      <c r="AN42" s="106" t="s">
        <v>635</v>
      </c>
      <c r="AO42" s="106" t="s">
        <v>635</v>
      </c>
      <c r="AP42" s="97" t="s">
        <v>635</v>
      </c>
      <c r="AQ42" s="97" t="s">
        <v>642</v>
      </c>
      <c r="AR42" s="103" t="s">
        <v>635</v>
      </c>
      <c r="AS42" s="103" t="s">
        <v>635</v>
      </c>
      <c r="AT42" s="103" t="s">
        <v>635</v>
      </c>
      <c r="AU42" s="103" t="s">
        <v>635</v>
      </c>
      <c r="AV42" s="106" t="s">
        <v>626</v>
      </c>
      <c r="AW42" s="105" t="s">
        <v>641</v>
      </c>
      <c r="AX42" s="103" t="s">
        <v>635</v>
      </c>
      <c r="AY42" s="105" t="s">
        <v>641</v>
      </c>
      <c r="AZ42" s="107" t="s">
        <v>635</v>
      </c>
      <c r="BA42" s="105" t="s">
        <v>641</v>
      </c>
      <c r="BB42" s="107" t="s">
        <v>635</v>
      </c>
      <c r="BC42" s="106" t="s">
        <v>635</v>
      </c>
      <c r="BD42" s="103" t="s">
        <v>635</v>
      </c>
      <c r="BE42" s="106" t="s">
        <v>626</v>
      </c>
      <c r="BF42" s="103" t="s">
        <v>635</v>
      </c>
      <c r="BG42" s="103" t="s">
        <v>635</v>
      </c>
      <c r="BH42" s="103" t="s">
        <v>635</v>
      </c>
      <c r="BI42" s="97" t="s">
        <v>641</v>
      </c>
      <c r="BJ42" s="108" t="s">
        <v>643</v>
      </c>
      <c r="BK42" s="108" t="s">
        <v>635</v>
      </c>
      <c r="BL42" s="108" t="s">
        <v>635</v>
      </c>
      <c r="BM42" s="108" t="s">
        <v>635</v>
      </c>
      <c r="BN42" s="108" t="s">
        <v>635</v>
      </c>
      <c r="BO42" s="103" t="s">
        <v>626</v>
      </c>
      <c r="BP42" s="103" t="s">
        <v>635</v>
      </c>
      <c r="BQ42" s="103" t="s">
        <v>635</v>
      </c>
      <c r="BR42" s="109" t="s">
        <v>635</v>
      </c>
      <c r="BS42" s="109" t="s">
        <v>635</v>
      </c>
      <c r="BT42" s="110" t="s">
        <v>635</v>
      </c>
      <c r="BU42" s="110" t="s">
        <v>635</v>
      </c>
      <c r="BV42" s="109" t="s">
        <v>635</v>
      </c>
      <c r="BW42" s="97" t="s">
        <v>877</v>
      </c>
      <c r="BX42" s="97" t="s">
        <v>641</v>
      </c>
      <c r="BY42" s="97" t="s">
        <v>1180</v>
      </c>
      <c r="BZ42" s="97" t="s">
        <v>648</v>
      </c>
      <c r="CA42" s="111" t="s">
        <v>736</v>
      </c>
      <c r="CB42" s="111" t="s">
        <v>737</v>
      </c>
      <c r="CC42" s="111" t="s">
        <v>635</v>
      </c>
      <c r="CD42" s="106" t="s">
        <v>635</v>
      </c>
      <c r="CE42" s="111" t="s">
        <v>635</v>
      </c>
      <c r="CF42" s="103">
        <v>3</v>
      </c>
      <c r="CG42" s="103">
        <v>9</v>
      </c>
      <c r="CH42" s="112" t="s">
        <v>641</v>
      </c>
      <c r="CI42" s="113" t="s">
        <v>635</v>
      </c>
      <c r="CJ42" s="113" t="s">
        <v>635</v>
      </c>
      <c r="CK42" s="113" t="s">
        <v>635</v>
      </c>
      <c r="CL42" s="103">
        <v>0</v>
      </c>
      <c r="CM42" s="114" t="s">
        <v>635</v>
      </c>
      <c r="CN42" s="103" t="s">
        <v>635</v>
      </c>
      <c r="CO42" s="106" t="s">
        <v>635</v>
      </c>
      <c r="CP42" s="103">
        <v>0.9</v>
      </c>
      <c r="CQ42" s="444">
        <v>1100</v>
      </c>
      <c r="CR42" s="103" t="s">
        <v>635</v>
      </c>
      <c r="CS42" s="106" t="s">
        <v>635</v>
      </c>
      <c r="CT42" s="103" t="s">
        <v>635</v>
      </c>
      <c r="CU42" s="106" t="s">
        <v>635</v>
      </c>
      <c r="CV42" s="103" t="s">
        <v>635</v>
      </c>
      <c r="CW42" s="103" t="s">
        <v>635</v>
      </c>
      <c r="CX42" s="111" t="s">
        <v>635</v>
      </c>
      <c r="CY42" s="106" t="s">
        <v>635</v>
      </c>
      <c r="CZ42" s="106" t="s">
        <v>635</v>
      </c>
      <c r="DA42" s="106" t="s">
        <v>635</v>
      </c>
      <c r="DB42" s="106" t="s">
        <v>635</v>
      </c>
      <c r="DC42" s="117" t="s">
        <v>635</v>
      </c>
      <c r="DD42" s="118" t="s">
        <v>635</v>
      </c>
      <c r="DE42" s="118" t="s">
        <v>635</v>
      </c>
      <c r="DF42" s="118" t="s">
        <v>635</v>
      </c>
      <c r="DG42" s="119" t="s">
        <v>635</v>
      </c>
      <c r="DH42" s="105" t="s">
        <v>651</v>
      </c>
      <c r="DI42" s="120">
        <v>1</v>
      </c>
      <c r="DJ42" s="121" t="s">
        <v>635</v>
      </c>
      <c r="DK42" s="122" t="s">
        <v>635</v>
      </c>
      <c r="DL42" s="123" t="s">
        <v>635</v>
      </c>
      <c r="DM42" s="123" t="s">
        <v>635</v>
      </c>
      <c r="DN42" s="124" t="s">
        <v>635</v>
      </c>
      <c r="DO42" s="124" t="s">
        <v>635</v>
      </c>
      <c r="DP42" s="124" t="s">
        <v>635</v>
      </c>
      <c r="DQ42" s="125" t="s">
        <v>635</v>
      </c>
      <c r="DR42" s="125" t="s">
        <v>635</v>
      </c>
      <c r="DS42" s="125" t="s">
        <v>635</v>
      </c>
      <c r="DT42" s="106" t="s">
        <v>635</v>
      </c>
      <c r="DU42" s="106" t="s">
        <v>635</v>
      </c>
      <c r="DV42" s="106" t="s">
        <v>635</v>
      </c>
      <c r="DW42" s="126" t="s">
        <v>635</v>
      </c>
      <c r="DX42" s="126" t="s">
        <v>635</v>
      </c>
      <c r="DY42" s="126" t="s">
        <v>635</v>
      </c>
      <c r="DZ42" s="97" t="s">
        <v>635</v>
      </c>
      <c r="EA42" s="103" t="s">
        <v>626</v>
      </c>
      <c r="EB42" s="97" t="s">
        <v>635</v>
      </c>
      <c r="EC42" s="103" t="s">
        <v>626</v>
      </c>
      <c r="ED42" s="103" t="s">
        <v>635</v>
      </c>
      <c r="EE42" s="103" t="s">
        <v>635</v>
      </c>
      <c r="EF42" s="127" t="s">
        <v>635</v>
      </c>
      <c r="EG42" s="127" t="s">
        <v>635</v>
      </c>
      <c r="EH42" s="103" t="s">
        <v>635</v>
      </c>
      <c r="EI42" s="97" t="s">
        <v>640</v>
      </c>
      <c r="EJ42" s="97" t="s">
        <v>641</v>
      </c>
      <c r="EK42" s="122" t="s">
        <v>635</v>
      </c>
      <c r="EL42" s="122" t="s">
        <v>635</v>
      </c>
      <c r="EM42" s="122" t="s">
        <v>635</v>
      </c>
      <c r="EN42" s="122" t="s">
        <v>635</v>
      </c>
      <c r="EO42" s="128" t="s">
        <v>635</v>
      </c>
      <c r="EP42" s="128" t="s">
        <v>635</v>
      </c>
      <c r="EQ42" s="128" t="s">
        <v>635</v>
      </c>
      <c r="ER42" s="128" t="s">
        <v>635</v>
      </c>
      <c r="ES42" s="129" t="s">
        <v>635</v>
      </c>
      <c r="ET42" s="129" t="s">
        <v>635</v>
      </c>
      <c r="EU42" s="129" t="s">
        <v>635</v>
      </c>
      <c r="EV42" s="129" t="s">
        <v>635</v>
      </c>
      <c r="EW42" s="97" t="s">
        <v>635</v>
      </c>
      <c r="EX42" s="103" t="s">
        <v>635</v>
      </c>
      <c r="EY42" s="103" t="s">
        <v>635</v>
      </c>
      <c r="EZ42" s="107" t="s">
        <v>635</v>
      </c>
      <c r="FA42" s="103" t="s">
        <v>635</v>
      </c>
      <c r="FB42" s="130" t="s">
        <v>656</v>
      </c>
      <c r="FC42" s="130" t="s">
        <v>635</v>
      </c>
      <c r="FD42" s="131" t="s">
        <v>635</v>
      </c>
      <c r="FE42" s="131" t="s">
        <v>635</v>
      </c>
      <c r="FF42" s="131" t="s">
        <v>635</v>
      </c>
      <c r="FG42" s="131" t="s">
        <v>635</v>
      </c>
      <c r="FH42" s="131" t="s">
        <v>635</v>
      </c>
      <c r="FI42" s="132">
        <v>15</v>
      </c>
      <c r="FJ42" s="133" t="s">
        <v>635</v>
      </c>
      <c r="FK42" s="103" t="s">
        <v>635</v>
      </c>
      <c r="FL42" s="134" t="s">
        <v>635</v>
      </c>
      <c r="FM42" s="135" t="s">
        <v>635</v>
      </c>
      <c r="FN42" s="135" t="s">
        <v>635</v>
      </c>
      <c r="FO42" s="135" t="s">
        <v>635</v>
      </c>
      <c r="FP42" s="103" t="s">
        <v>635</v>
      </c>
      <c r="FQ42" s="132">
        <v>100</v>
      </c>
      <c r="FR42" s="133" t="s">
        <v>635</v>
      </c>
      <c r="FS42" s="103" t="s">
        <v>635</v>
      </c>
      <c r="FT42" s="134" t="s">
        <v>635</v>
      </c>
      <c r="FU42" s="135" t="s">
        <v>635</v>
      </c>
      <c r="FV42" s="135" t="s">
        <v>635</v>
      </c>
      <c r="FW42" s="131" t="s">
        <v>635</v>
      </c>
      <c r="FX42" s="103" t="s">
        <v>635</v>
      </c>
      <c r="FY42" s="100" t="s">
        <v>658</v>
      </c>
      <c r="FZ42" s="102" t="s">
        <v>635</v>
      </c>
      <c r="GA42" s="102">
        <v>0</v>
      </c>
      <c r="GB42" s="102">
        <v>24</v>
      </c>
      <c r="GC42" s="136" t="s">
        <v>658</v>
      </c>
      <c r="GD42" s="137" t="s">
        <v>635</v>
      </c>
      <c r="GE42" s="137">
        <v>0</v>
      </c>
      <c r="GF42" s="137">
        <v>24</v>
      </c>
      <c r="GG42" s="125" t="s">
        <v>635</v>
      </c>
      <c r="GH42" s="125" t="s">
        <v>635</v>
      </c>
      <c r="GI42" s="125" t="s">
        <v>635</v>
      </c>
      <c r="GJ42" s="125" t="s">
        <v>635</v>
      </c>
      <c r="GK42" s="122" t="s">
        <v>635</v>
      </c>
      <c r="GL42" s="122" t="s">
        <v>635</v>
      </c>
      <c r="GM42" s="122" t="s">
        <v>635</v>
      </c>
      <c r="GN42" s="122" t="s">
        <v>635</v>
      </c>
      <c r="GO42" s="135" t="s">
        <v>635</v>
      </c>
      <c r="GP42" s="135" t="s">
        <v>635</v>
      </c>
      <c r="GQ42" s="135" t="s">
        <v>635</v>
      </c>
      <c r="GR42" s="134" t="s">
        <v>635</v>
      </c>
      <c r="GS42" s="134" t="s">
        <v>635</v>
      </c>
      <c r="GT42" s="134" t="s">
        <v>635</v>
      </c>
      <c r="GU42" s="126" t="s">
        <v>635</v>
      </c>
      <c r="GV42" s="126" t="s">
        <v>635</v>
      </c>
      <c r="GW42" s="126" t="s">
        <v>635</v>
      </c>
      <c r="GX42" s="145" t="s">
        <v>635</v>
      </c>
      <c r="GY42" s="145" t="s">
        <v>635</v>
      </c>
      <c r="GZ42" s="145" t="s">
        <v>635</v>
      </c>
      <c r="HA42" s="123" t="s">
        <v>635</v>
      </c>
      <c r="HB42" s="140" t="s">
        <v>635</v>
      </c>
      <c r="HC42" s="123" t="s">
        <v>635</v>
      </c>
      <c r="HD42" s="123" t="s">
        <v>635</v>
      </c>
      <c r="HE42" s="127" t="s">
        <v>635</v>
      </c>
      <c r="HF42" s="131" t="s">
        <v>635</v>
      </c>
      <c r="HG42" s="131" t="s">
        <v>635</v>
      </c>
      <c r="HH42" s="131" t="s">
        <v>635</v>
      </c>
      <c r="HI42" s="141" t="s">
        <v>635</v>
      </c>
      <c r="HJ42" s="141" t="s">
        <v>635</v>
      </c>
      <c r="HK42" s="141" t="s">
        <v>635</v>
      </c>
      <c r="HL42" s="141" t="s">
        <v>635</v>
      </c>
      <c r="HM42" s="131" t="s">
        <v>635</v>
      </c>
      <c r="HN42" s="131" t="s">
        <v>635</v>
      </c>
      <c r="HO42" s="131" t="s">
        <v>635</v>
      </c>
      <c r="HP42" s="131" t="s">
        <v>635</v>
      </c>
      <c r="HQ42" s="106" t="s">
        <v>635</v>
      </c>
      <c r="HR42" s="106" t="s">
        <v>635</v>
      </c>
      <c r="HS42" s="106" t="s">
        <v>635</v>
      </c>
      <c r="HT42" s="106" t="s">
        <v>635</v>
      </c>
      <c r="HU42" s="132" t="s">
        <v>635</v>
      </c>
      <c r="HV42" s="132" t="s">
        <v>635</v>
      </c>
      <c r="HW42" s="132" t="s">
        <v>635</v>
      </c>
      <c r="HX42" s="132" t="s">
        <v>635</v>
      </c>
      <c r="HY42" s="118" t="s">
        <v>635</v>
      </c>
      <c r="HZ42" s="118" t="s">
        <v>635</v>
      </c>
      <c r="IA42" s="118" t="s">
        <v>635</v>
      </c>
      <c r="IB42" s="118" t="s">
        <v>635</v>
      </c>
      <c r="IC42" s="125" t="s">
        <v>635</v>
      </c>
      <c r="ID42" s="125" t="s">
        <v>635</v>
      </c>
      <c r="IE42" s="125" t="s">
        <v>635</v>
      </c>
      <c r="IF42" s="125" t="s">
        <v>635</v>
      </c>
      <c r="IG42" s="105" t="s">
        <v>659</v>
      </c>
      <c r="IH42" s="105" t="s">
        <v>660</v>
      </c>
      <c r="II42" s="105" t="s">
        <v>661</v>
      </c>
      <c r="IJ42" s="105" t="s">
        <v>662</v>
      </c>
      <c r="IK42" s="105" t="s">
        <v>855</v>
      </c>
      <c r="IL42" s="105" t="s">
        <v>856</v>
      </c>
      <c r="IM42" s="105" t="s">
        <v>635</v>
      </c>
      <c r="IN42" s="105" t="s">
        <v>635</v>
      </c>
      <c r="IO42" s="105" t="s">
        <v>635</v>
      </c>
      <c r="IP42" s="103">
        <v>6</v>
      </c>
      <c r="IQ42" s="102" t="s">
        <v>635</v>
      </c>
      <c r="IR42" s="102" t="s">
        <v>635</v>
      </c>
      <c r="IS42" s="142" t="s">
        <v>635</v>
      </c>
      <c r="IT42" s="142" t="s">
        <v>635</v>
      </c>
      <c r="IU42" s="128" t="s">
        <v>635</v>
      </c>
      <c r="IV42" s="128" t="s">
        <v>635</v>
      </c>
      <c r="IW42" s="143" t="s">
        <v>635</v>
      </c>
      <c r="IX42" s="143" t="s">
        <v>635</v>
      </c>
      <c r="IY42" s="124" t="s">
        <v>635</v>
      </c>
      <c r="IZ42" s="124" t="s">
        <v>635</v>
      </c>
      <c r="JA42" s="124" t="s">
        <v>635</v>
      </c>
      <c r="JB42" s="123" t="s">
        <v>635</v>
      </c>
      <c r="JC42" s="123" t="s">
        <v>635</v>
      </c>
      <c r="JD42" s="123" t="s">
        <v>635</v>
      </c>
      <c r="JE42" s="144" t="s">
        <v>635</v>
      </c>
      <c r="JF42" s="144" t="s">
        <v>635</v>
      </c>
      <c r="JG42" s="144" t="s">
        <v>635</v>
      </c>
      <c r="JH42" s="141" t="s">
        <v>635</v>
      </c>
      <c r="JI42" s="141" t="s">
        <v>635</v>
      </c>
      <c r="JJ42" s="141" t="s">
        <v>635</v>
      </c>
      <c r="JK42" s="144" t="s">
        <v>635</v>
      </c>
      <c r="JL42" s="144" t="s">
        <v>635</v>
      </c>
      <c r="JM42" s="144" t="s">
        <v>635</v>
      </c>
      <c r="JN42" s="135" t="s">
        <v>635</v>
      </c>
      <c r="JO42" s="135" t="s">
        <v>635</v>
      </c>
      <c r="JP42" s="135" t="s">
        <v>635</v>
      </c>
      <c r="JQ42" s="144" t="s">
        <v>635</v>
      </c>
      <c r="JR42" s="144" t="s">
        <v>635</v>
      </c>
      <c r="JS42" s="144" t="s">
        <v>635</v>
      </c>
      <c r="JT42" s="144" t="s">
        <v>635</v>
      </c>
      <c r="JU42" s="145" t="s">
        <v>635</v>
      </c>
      <c r="JV42" s="145" t="s">
        <v>635</v>
      </c>
      <c r="JW42" s="145" t="s">
        <v>635</v>
      </c>
      <c r="JX42" s="145" t="s">
        <v>635</v>
      </c>
      <c r="JY42" s="141" t="s">
        <v>635</v>
      </c>
      <c r="JZ42" s="141" t="s">
        <v>635</v>
      </c>
      <c r="KA42" s="141" t="s">
        <v>635</v>
      </c>
      <c r="KB42" s="141" t="s">
        <v>635</v>
      </c>
      <c r="KC42" s="128" t="s">
        <v>635</v>
      </c>
      <c r="KD42" s="128" t="s">
        <v>635</v>
      </c>
      <c r="KE42" s="128" t="s">
        <v>635</v>
      </c>
      <c r="KF42" s="128" t="s">
        <v>635</v>
      </c>
      <c r="KG42" s="146" t="s">
        <v>635</v>
      </c>
      <c r="KH42" s="146" t="s">
        <v>635</v>
      </c>
      <c r="KI42" s="146" t="s">
        <v>635</v>
      </c>
      <c r="KJ42" s="146" t="s">
        <v>635</v>
      </c>
      <c r="KK42" s="147" t="s">
        <v>635</v>
      </c>
      <c r="KL42" s="147" t="s">
        <v>635</v>
      </c>
      <c r="KM42" s="147" t="s">
        <v>635</v>
      </c>
      <c r="KN42" s="147" t="s">
        <v>635</v>
      </c>
      <c r="KO42" s="148" t="s">
        <v>635</v>
      </c>
      <c r="KP42" s="148" t="s">
        <v>635</v>
      </c>
      <c r="KQ42" s="148" t="s">
        <v>635</v>
      </c>
      <c r="KR42" s="148" t="s">
        <v>635</v>
      </c>
      <c r="KS42" s="149" t="s">
        <v>635</v>
      </c>
      <c r="KT42" s="149" t="s">
        <v>635</v>
      </c>
      <c r="KU42" s="149" t="s">
        <v>635</v>
      </c>
      <c r="KV42" s="149" t="s">
        <v>635</v>
      </c>
      <c r="KW42" s="105" t="s">
        <v>1002</v>
      </c>
      <c r="KX42" s="106" t="s">
        <v>635</v>
      </c>
      <c r="KY42" s="106" t="s">
        <v>635</v>
      </c>
      <c r="KZ42" s="150">
        <v>0</v>
      </c>
      <c r="LA42" s="150">
        <v>0</v>
      </c>
      <c r="LB42" s="150">
        <v>0</v>
      </c>
      <c r="LC42" s="150">
        <v>0</v>
      </c>
      <c r="LD42" s="150">
        <v>0</v>
      </c>
      <c r="LE42" s="150">
        <v>0</v>
      </c>
      <c r="LF42" s="150">
        <v>1</v>
      </c>
      <c r="LG42" s="150">
        <v>0</v>
      </c>
      <c r="LH42" s="151">
        <f t="shared" si="15"/>
        <v>1</v>
      </c>
      <c r="LI42" s="152">
        <v>0</v>
      </c>
      <c r="LJ42" s="152">
        <v>0</v>
      </c>
      <c r="LK42" s="152">
        <v>0</v>
      </c>
      <c r="LL42" s="152">
        <v>0</v>
      </c>
      <c r="LM42" s="152">
        <v>0</v>
      </c>
      <c r="LN42" s="152">
        <v>0</v>
      </c>
      <c r="LO42" s="152">
        <v>1</v>
      </c>
      <c r="LP42" s="152">
        <v>0</v>
      </c>
      <c r="LQ42" s="153">
        <f t="shared" si="16"/>
        <v>1</v>
      </c>
      <c r="LR42" s="142">
        <v>0</v>
      </c>
      <c r="LS42" s="142">
        <v>0</v>
      </c>
      <c r="LT42" s="142">
        <v>0</v>
      </c>
      <c r="LU42" s="142">
        <v>0</v>
      </c>
      <c r="LV42" s="142">
        <v>0</v>
      </c>
      <c r="LW42" s="142">
        <v>0</v>
      </c>
      <c r="LX42" s="142">
        <v>0</v>
      </c>
      <c r="LY42" s="142">
        <v>0</v>
      </c>
      <c r="LZ42" s="142">
        <v>0</v>
      </c>
      <c r="MA42" s="45" t="s">
        <v>635</v>
      </c>
      <c r="MB42" s="45" t="s">
        <v>635</v>
      </c>
      <c r="MC42" s="45" t="s">
        <v>635</v>
      </c>
      <c r="MD42" s="45" t="s">
        <v>635</v>
      </c>
      <c r="ME42" s="45" t="s">
        <v>635</v>
      </c>
      <c r="MF42" s="45" t="s">
        <v>635</v>
      </c>
      <c r="MG42" s="45" t="s">
        <v>635</v>
      </c>
      <c r="MH42" s="45" t="s">
        <v>635</v>
      </c>
      <c r="MI42" s="44" t="s">
        <v>635</v>
      </c>
      <c r="MJ42" s="155" t="s">
        <v>635</v>
      </c>
      <c r="MK42" s="155" t="s">
        <v>635</v>
      </c>
      <c r="ML42" s="155" t="s">
        <v>635</v>
      </c>
      <c r="MM42" s="155" t="s">
        <v>635</v>
      </c>
      <c r="MN42" s="155" t="s">
        <v>635</v>
      </c>
      <c r="MO42" s="155" t="s">
        <v>635</v>
      </c>
      <c r="MP42" s="155" t="s">
        <v>635</v>
      </c>
      <c r="MQ42" s="155" t="s">
        <v>635</v>
      </c>
      <c r="MR42" s="156" t="s">
        <v>635</v>
      </c>
      <c r="MS42" s="157" t="s">
        <v>635</v>
      </c>
      <c r="MT42" s="157" t="s">
        <v>635</v>
      </c>
      <c r="MU42" s="157" t="s">
        <v>635</v>
      </c>
      <c r="MV42" s="157" t="s">
        <v>635</v>
      </c>
      <c r="MW42" s="157" t="s">
        <v>635</v>
      </c>
      <c r="MX42" s="157" t="s">
        <v>635</v>
      </c>
      <c r="MY42" s="157" t="s">
        <v>635</v>
      </c>
      <c r="MZ42" s="157" t="s">
        <v>635</v>
      </c>
      <c r="NA42" s="157" t="s">
        <v>635</v>
      </c>
      <c r="NB42" s="158" t="s">
        <v>635</v>
      </c>
      <c r="NC42" s="158" t="s">
        <v>635</v>
      </c>
      <c r="ND42" s="158" t="s">
        <v>635</v>
      </c>
      <c r="NE42" s="158" t="s">
        <v>635</v>
      </c>
      <c r="NF42" s="158" t="s">
        <v>635</v>
      </c>
      <c r="NG42" s="158" t="s">
        <v>635</v>
      </c>
      <c r="NH42" s="158" t="s">
        <v>635</v>
      </c>
      <c r="NI42" s="158" t="s">
        <v>635</v>
      </c>
      <c r="NJ42" s="159" t="s">
        <v>635</v>
      </c>
      <c r="NK42" s="160" t="s">
        <v>635</v>
      </c>
      <c r="NL42" s="160" t="s">
        <v>635</v>
      </c>
      <c r="NM42" s="160" t="s">
        <v>635</v>
      </c>
      <c r="NN42" s="160" t="s">
        <v>635</v>
      </c>
      <c r="NO42" s="160" t="s">
        <v>635</v>
      </c>
      <c r="NP42" s="160" t="s">
        <v>635</v>
      </c>
      <c r="NQ42" s="160" t="s">
        <v>635</v>
      </c>
      <c r="NR42" s="160" t="s">
        <v>635</v>
      </c>
      <c r="NS42" s="161" t="s">
        <v>635</v>
      </c>
      <c r="NT42" s="162" t="s">
        <v>635</v>
      </c>
      <c r="NU42" s="162" t="s">
        <v>635</v>
      </c>
      <c r="NV42" s="162" t="s">
        <v>635</v>
      </c>
      <c r="NW42" s="162" t="s">
        <v>635</v>
      </c>
      <c r="NX42" s="162" t="s">
        <v>635</v>
      </c>
      <c r="NY42" s="162" t="s">
        <v>635</v>
      </c>
      <c r="NZ42" s="162" t="s">
        <v>635</v>
      </c>
      <c r="OA42" s="162" t="s">
        <v>635</v>
      </c>
      <c r="OB42" s="163" t="s">
        <v>635</v>
      </c>
      <c r="OC42" s="142" t="s">
        <v>635</v>
      </c>
      <c r="OD42" s="142" t="s">
        <v>635</v>
      </c>
      <c r="OE42" s="142" t="s">
        <v>635</v>
      </c>
      <c r="OF42" s="142" t="s">
        <v>635</v>
      </c>
      <c r="OG42" s="142" t="s">
        <v>635</v>
      </c>
      <c r="OH42" s="142" t="s">
        <v>635</v>
      </c>
      <c r="OI42" s="142" t="s">
        <v>635</v>
      </c>
      <c r="OJ42" s="142" t="s">
        <v>635</v>
      </c>
      <c r="OK42" s="142" t="s">
        <v>635</v>
      </c>
      <c r="OL42" s="45">
        <v>0</v>
      </c>
      <c r="OM42" s="45">
        <v>0</v>
      </c>
      <c r="ON42" s="45">
        <v>0</v>
      </c>
      <c r="OO42" s="45">
        <v>0</v>
      </c>
      <c r="OP42" s="45">
        <v>0</v>
      </c>
      <c r="OQ42" s="45">
        <v>0</v>
      </c>
      <c r="OR42" s="45">
        <v>0</v>
      </c>
      <c r="OS42" s="45">
        <v>0</v>
      </c>
      <c r="OT42" s="44">
        <v>0</v>
      </c>
      <c r="OU42" s="158" t="s">
        <v>635</v>
      </c>
      <c r="OV42" s="158" t="s">
        <v>635</v>
      </c>
      <c r="OW42" s="158" t="s">
        <v>635</v>
      </c>
      <c r="OX42" s="158" t="s">
        <v>635</v>
      </c>
      <c r="OY42" s="158" t="s">
        <v>635</v>
      </c>
      <c r="OZ42" s="158" t="s">
        <v>635</v>
      </c>
      <c r="PA42" s="158" t="s">
        <v>635</v>
      </c>
      <c r="PB42" s="158" t="s">
        <v>635</v>
      </c>
      <c r="PC42" s="159" t="s">
        <v>635</v>
      </c>
      <c r="PD42" s="152" t="s">
        <v>635</v>
      </c>
      <c r="PE42" s="152" t="s">
        <v>635</v>
      </c>
      <c r="PF42" s="152" t="s">
        <v>635</v>
      </c>
      <c r="PG42" s="152" t="s">
        <v>635</v>
      </c>
      <c r="PH42" s="152" t="s">
        <v>635</v>
      </c>
      <c r="PI42" s="152" t="s">
        <v>635</v>
      </c>
      <c r="PJ42" s="152" t="s">
        <v>635</v>
      </c>
      <c r="PK42" s="152" t="s">
        <v>635</v>
      </c>
      <c r="PL42" s="164" t="s">
        <v>635</v>
      </c>
      <c r="PM42" s="158" t="s">
        <v>635</v>
      </c>
      <c r="PN42" s="158" t="s">
        <v>635</v>
      </c>
      <c r="PO42" s="158" t="s">
        <v>635</v>
      </c>
      <c r="PP42" s="158" t="s">
        <v>635</v>
      </c>
      <c r="PQ42" s="158" t="s">
        <v>635</v>
      </c>
      <c r="PR42" s="158" t="s">
        <v>635</v>
      </c>
      <c r="PS42" s="158" t="s">
        <v>635</v>
      </c>
      <c r="PT42" s="158" t="s">
        <v>635</v>
      </c>
      <c r="PU42" s="159" t="s">
        <v>635</v>
      </c>
      <c r="PV42" s="157" t="s">
        <v>635</v>
      </c>
      <c r="PW42" s="157" t="s">
        <v>635</v>
      </c>
      <c r="PX42" s="157" t="s">
        <v>635</v>
      </c>
      <c r="PY42" s="157" t="s">
        <v>635</v>
      </c>
      <c r="PZ42" s="157" t="s">
        <v>635</v>
      </c>
      <c r="QA42" s="157" t="s">
        <v>635</v>
      </c>
      <c r="QB42" s="157" t="s">
        <v>635</v>
      </c>
      <c r="QC42" s="157" t="s">
        <v>635</v>
      </c>
      <c r="QD42" s="165" t="s">
        <v>635</v>
      </c>
      <c r="QE42" s="166" t="s">
        <v>635</v>
      </c>
      <c r="QF42" s="166" t="s">
        <v>635</v>
      </c>
      <c r="QG42" s="166" t="s">
        <v>635</v>
      </c>
      <c r="QH42" s="166" t="s">
        <v>635</v>
      </c>
      <c r="QI42" s="166" t="s">
        <v>635</v>
      </c>
      <c r="QJ42" s="166" t="s">
        <v>635</v>
      </c>
      <c r="QK42" s="166" t="s">
        <v>635</v>
      </c>
      <c r="QL42" s="166" t="s">
        <v>635</v>
      </c>
      <c r="QM42" s="167" t="s">
        <v>635</v>
      </c>
      <c r="QN42" s="120" t="s">
        <v>635</v>
      </c>
      <c r="QO42" s="120" t="s">
        <v>635</v>
      </c>
      <c r="QP42" s="120" t="s">
        <v>635</v>
      </c>
      <c r="QQ42" s="120" t="s">
        <v>635</v>
      </c>
      <c r="QR42" s="120" t="s">
        <v>635</v>
      </c>
      <c r="QS42" s="120" t="s">
        <v>635</v>
      </c>
      <c r="QT42" s="120" t="s">
        <v>635</v>
      </c>
      <c r="QU42" s="120" t="s">
        <v>635</v>
      </c>
      <c r="QV42" s="168" t="s">
        <v>635</v>
      </c>
      <c r="QW42" s="169" t="s">
        <v>635</v>
      </c>
      <c r="QX42" s="169" t="s">
        <v>635</v>
      </c>
      <c r="QY42" s="169" t="s">
        <v>635</v>
      </c>
      <c r="QZ42" s="169" t="s">
        <v>635</v>
      </c>
      <c r="RA42" s="169" t="s">
        <v>635</v>
      </c>
      <c r="RB42" s="169" t="s">
        <v>635</v>
      </c>
      <c r="RC42" s="169" t="s">
        <v>635</v>
      </c>
      <c r="RD42" s="169" t="s">
        <v>635</v>
      </c>
      <c r="RE42" s="170" t="s">
        <v>635</v>
      </c>
      <c r="RF42" s="136" t="s">
        <v>656</v>
      </c>
      <c r="RG42" s="137" t="s">
        <v>635</v>
      </c>
      <c r="RH42" s="137" t="s">
        <v>635</v>
      </c>
      <c r="RI42" s="137" t="s">
        <v>635</v>
      </c>
      <c r="RJ42" s="137" t="s">
        <v>635</v>
      </c>
      <c r="RK42" s="137" t="s">
        <v>635</v>
      </c>
      <c r="RL42" s="105" t="s">
        <v>1002</v>
      </c>
      <c r="RM42" s="106" t="s">
        <v>635</v>
      </c>
      <c r="RN42" s="106" t="s">
        <v>635</v>
      </c>
      <c r="RO42" s="171">
        <v>0</v>
      </c>
      <c r="RP42" s="171">
        <v>0</v>
      </c>
      <c r="RQ42" s="171">
        <v>0</v>
      </c>
      <c r="RR42" s="171">
        <v>0</v>
      </c>
      <c r="RS42" s="171">
        <v>0</v>
      </c>
      <c r="RT42" s="171">
        <v>0</v>
      </c>
      <c r="RU42" s="171">
        <v>1</v>
      </c>
      <c r="RV42" s="171">
        <v>0</v>
      </c>
      <c r="RW42" s="172">
        <f t="shared" ref="RW42:RW56" si="17">SUM(RO42:RV42)</f>
        <v>1</v>
      </c>
      <c r="RX42" s="158">
        <v>0</v>
      </c>
      <c r="RY42" s="158">
        <v>0</v>
      </c>
      <c r="RZ42" s="158">
        <v>0</v>
      </c>
      <c r="SA42" s="158">
        <v>0</v>
      </c>
      <c r="SB42" s="158">
        <v>0</v>
      </c>
      <c r="SC42" s="158">
        <v>0</v>
      </c>
      <c r="SD42" s="158">
        <v>1</v>
      </c>
      <c r="SE42" s="158">
        <v>0</v>
      </c>
      <c r="SF42" s="159">
        <f>SUM(RX42:SE42)</f>
        <v>1</v>
      </c>
      <c r="SG42" s="132" t="s">
        <v>635</v>
      </c>
      <c r="SH42" s="132" t="s">
        <v>635</v>
      </c>
      <c r="SI42" s="132" t="s">
        <v>635</v>
      </c>
      <c r="SJ42" s="132" t="s">
        <v>635</v>
      </c>
      <c r="SK42" s="132" t="s">
        <v>635</v>
      </c>
      <c r="SL42" s="132" t="s">
        <v>635</v>
      </c>
      <c r="SM42" s="132" t="s">
        <v>635</v>
      </c>
      <c r="SN42" s="132" t="s">
        <v>635</v>
      </c>
      <c r="SO42" s="173" t="s">
        <v>635</v>
      </c>
      <c r="SP42" s="102" t="s">
        <v>635</v>
      </c>
      <c r="SQ42" s="102" t="s">
        <v>635</v>
      </c>
      <c r="SR42" s="102" t="s">
        <v>635</v>
      </c>
      <c r="SS42" s="102" t="s">
        <v>635</v>
      </c>
      <c r="ST42" s="102" t="s">
        <v>635</v>
      </c>
      <c r="SU42" s="102" t="s">
        <v>635</v>
      </c>
      <c r="SV42" s="102" t="s">
        <v>635</v>
      </c>
      <c r="SW42" s="102" t="s">
        <v>635</v>
      </c>
      <c r="SX42" s="174" t="s">
        <v>635</v>
      </c>
      <c r="SY42" s="125" t="s">
        <v>635</v>
      </c>
      <c r="SZ42" s="125" t="s">
        <v>635</v>
      </c>
      <c r="TA42" s="125" t="s">
        <v>635</v>
      </c>
      <c r="TB42" s="125" t="s">
        <v>635</v>
      </c>
      <c r="TC42" s="125" t="s">
        <v>635</v>
      </c>
      <c r="TD42" s="125" t="s">
        <v>635</v>
      </c>
      <c r="TE42" s="125" t="s">
        <v>635</v>
      </c>
      <c r="TF42" s="125" t="s">
        <v>635</v>
      </c>
      <c r="TG42" s="175" t="s">
        <v>635</v>
      </c>
      <c r="TH42" s="149" t="s">
        <v>635</v>
      </c>
      <c r="TI42" s="149" t="s">
        <v>635</v>
      </c>
      <c r="TJ42" s="149" t="s">
        <v>635</v>
      </c>
      <c r="TK42" s="149" t="s">
        <v>635</v>
      </c>
      <c r="TL42" s="149" t="s">
        <v>635</v>
      </c>
      <c r="TM42" s="149" t="s">
        <v>635</v>
      </c>
      <c r="TN42" s="149" t="s">
        <v>635</v>
      </c>
      <c r="TO42" s="149" t="s">
        <v>635</v>
      </c>
      <c r="TP42" s="176" t="s">
        <v>635</v>
      </c>
      <c r="TQ42" s="177" t="s">
        <v>635</v>
      </c>
      <c r="TR42" s="177" t="s">
        <v>635</v>
      </c>
      <c r="TS42" s="177" t="s">
        <v>635</v>
      </c>
      <c r="TT42" s="177" t="s">
        <v>635</v>
      </c>
      <c r="TU42" s="177" t="s">
        <v>635</v>
      </c>
      <c r="TV42" s="177" t="s">
        <v>635</v>
      </c>
      <c r="TW42" s="177" t="s">
        <v>635</v>
      </c>
      <c r="TX42" s="177" t="s">
        <v>635</v>
      </c>
      <c r="TY42" s="178" t="s">
        <v>635</v>
      </c>
      <c r="TZ42" s="179" t="s">
        <v>635</v>
      </c>
      <c r="UA42" s="179" t="s">
        <v>635</v>
      </c>
      <c r="UB42" s="179" t="s">
        <v>635</v>
      </c>
      <c r="UC42" s="179" t="s">
        <v>635</v>
      </c>
      <c r="UD42" s="179" t="s">
        <v>635</v>
      </c>
      <c r="UE42" s="179" t="s">
        <v>635</v>
      </c>
      <c r="UF42" s="179" t="s">
        <v>635</v>
      </c>
      <c r="UG42" s="179" t="s">
        <v>635</v>
      </c>
      <c r="UH42" s="180" t="s">
        <v>635</v>
      </c>
      <c r="UI42" s="171">
        <v>0</v>
      </c>
      <c r="UJ42" s="171">
        <v>0</v>
      </c>
      <c r="UK42" s="171">
        <v>0</v>
      </c>
      <c r="UL42" s="171">
        <v>0</v>
      </c>
      <c r="UM42" s="171">
        <v>0</v>
      </c>
      <c r="UN42" s="171">
        <v>0</v>
      </c>
      <c r="UO42" s="171">
        <v>1</v>
      </c>
      <c r="UP42" s="171">
        <v>0</v>
      </c>
      <c r="UQ42" s="181">
        <f t="shared" ref="UQ42:UQ56" si="18">SUBTOTAL(9,UI42:UP42)</f>
        <v>1</v>
      </c>
      <c r="UR42" s="131" t="s">
        <v>635</v>
      </c>
      <c r="US42" s="131" t="s">
        <v>635</v>
      </c>
      <c r="UT42" s="131" t="s">
        <v>635</v>
      </c>
      <c r="UU42" s="131" t="s">
        <v>635</v>
      </c>
      <c r="UV42" s="131" t="s">
        <v>635</v>
      </c>
      <c r="UW42" s="131" t="s">
        <v>635</v>
      </c>
      <c r="UX42" s="131" t="s">
        <v>635</v>
      </c>
      <c r="UY42" s="131" t="s">
        <v>635</v>
      </c>
      <c r="UZ42" s="182" t="s">
        <v>635</v>
      </c>
      <c r="VA42" s="169" t="s">
        <v>635</v>
      </c>
      <c r="VB42" s="169" t="s">
        <v>635</v>
      </c>
      <c r="VC42" s="169" t="s">
        <v>635</v>
      </c>
      <c r="VD42" s="169" t="s">
        <v>635</v>
      </c>
      <c r="VE42" s="169" t="s">
        <v>635</v>
      </c>
      <c r="VF42" s="169" t="s">
        <v>635</v>
      </c>
      <c r="VG42" s="169" t="s">
        <v>635</v>
      </c>
      <c r="VH42" s="169" t="s">
        <v>635</v>
      </c>
      <c r="VI42" s="183" t="s">
        <v>635</v>
      </c>
      <c r="VJ42" s="177" t="s">
        <v>635</v>
      </c>
      <c r="VK42" s="177" t="s">
        <v>635</v>
      </c>
      <c r="VL42" s="177" t="s">
        <v>635</v>
      </c>
      <c r="VM42" s="177" t="s">
        <v>635</v>
      </c>
      <c r="VN42" s="177" t="s">
        <v>635</v>
      </c>
      <c r="VO42" s="177" t="s">
        <v>635</v>
      </c>
      <c r="VP42" s="177" t="s">
        <v>635</v>
      </c>
      <c r="VQ42" s="177" t="s">
        <v>635</v>
      </c>
      <c r="VR42" s="178" t="s">
        <v>635</v>
      </c>
      <c r="VS42" s="184" t="s">
        <v>635</v>
      </c>
      <c r="VT42" s="184" t="s">
        <v>635</v>
      </c>
      <c r="VU42" s="184" t="s">
        <v>635</v>
      </c>
      <c r="VV42" s="184" t="s">
        <v>635</v>
      </c>
      <c r="VW42" s="184" t="s">
        <v>635</v>
      </c>
      <c r="VX42" s="184" t="s">
        <v>635</v>
      </c>
      <c r="VY42" s="184" t="s">
        <v>635</v>
      </c>
      <c r="VZ42" s="184" t="s">
        <v>635</v>
      </c>
      <c r="WA42" s="185" t="s">
        <v>635</v>
      </c>
      <c r="WB42" s="186" t="s">
        <v>635</v>
      </c>
      <c r="WC42" s="186" t="s">
        <v>635</v>
      </c>
      <c r="WD42" s="186" t="s">
        <v>635</v>
      </c>
      <c r="WE42" s="186" t="s">
        <v>635</v>
      </c>
      <c r="WF42" s="186" t="s">
        <v>635</v>
      </c>
      <c r="WG42" s="186" t="s">
        <v>635</v>
      </c>
      <c r="WH42" s="186" t="s">
        <v>635</v>
      </c>
      <c r="WI42" s="186" t="s">
        <v>635</v>
      </c>
      <c r="WJ42" s="187" t="s">
        <v>635</v>
      </c>
      <c r="WK42" s="137" t="s">
        <v>635</v>
      </c>
      <c r="WL42" s="137" t="s">
        <v>635</v>
      </c>
      <c r="WM42" s="137" t="s">
        <v>635</v>
      </c>
      <c r="WN42" s="137" t="s">
        <v>635</v>
      </c>
      <c r="WO42" s="137" t="s">
        <v>635</v>
      </c>
      <c r="WP42" s="137" t="s">
        <v>635</v>
      </c>
      <c r="WQ42" s="137" t="s">
        <v>635</v>
      </c>
      <c r="WR42" s="137" t="s">
        <v>635</v>
      </c>
      <c r="WS42" s="188" t="s">
        <v>635</v>
      </c>
      <c r="WT42" s="133" t="s">
        <v>635</v>
      </c>
      <c r="WU42" s="133" t="s">
        <v>635</v>
      </c>
      <c r="WV42" s="133" t="s">
        <v>635</v>
      </c>
      <c r="WW42" s="133" t="s">
        <v>635</v>
      </c>
      <c r="WX42" s="133" t="s">
        <v>635</v>
      </c>
      <c r="WY42" s="133" t="s">
        <v>635</v>
      </c>
      <c r="WZ42" s="133" t="s">
        <v>635</v>
      </c>
      <c r="XA42" s="133" t="s">
        <v>635</v>
      </c>
      <c r="XB42" s="189" t="s">
        <v>635</v>
      </c>
      <c r="XC42" s="105" t="s">
        <v>665</v>
      </c>
      <c r="XD42" s="105" t="s">
        <v>666</v>
      </c>
      <c r="XE42" s="105" t="s">
        <v>749</v>
      </c>
      <c r="XF42" s="111" t="s">
        <v>750</v>
      </c>
      <c r="XG42" s="190" t="s">
        <v>671</v>
      </c>
      <c r="XH42" s="190" t="s">
        <v>672</v>
      </c>
      <c r="XI42" s="190" t="s">
        <v>673</v>
      </c>
      <c r="XJ42" s="190" t="s">
        <v>712</v>
      </c>
      <c r="XK42" s="190" t="s">
        <v>635</v>
      </c>
      <c r="XL42" s="190" t="s">
        <v>635</v>
      </c>
      <c r="XM42" s="191" t="s">
        <v>667</v>
      </c>
      <c r="XN42" s="191" t="s">
        <v>668</v>
      </c>
      <c r="XO42" s="191" t="s">
        <v>635</v>
      </c>
      <c r="XP42" s="191" t="s">
        <v>635</v>
      </c>
      <c r="XQ42" s="191" t="s">
        <v>635</v>
      </c>
      <c r="XR42" s="191" t="s">
        <v>635</v>
      </c>
      <c r="XS42" s="191" t="s">
        <v>635</v>
      </c>
      <c r="XT42" s="191" t="s">
        <v>635</v>
      </c>
      <c r="XU42" s="192" t="s">
        <v>635</v>
      </c>
      <c r="XV42" s="192" t="s">
        <v>635</v>
      </c>
      <c r="XW42" s="192" t="s">
        <v>635</v>
      </c>
      <c r="XX42" s="192" t="s">
        <v>635</v>
      </c>
      <c r="XY42" s="192" t="s">
        <v>635</v>
      </c>
      <c r="XZ42" s="192" t="s">
        <v>635</v>
      </c>
      <c r="YA42" s="144" t="s">
        <v>635</v>
      </c>
      <c r="YB42" s="144" t="s">
        <v>635</v>
      </c>
      <c r="YC42" s="144" t="s">
        <v>635</v>
      </c>
      <c r="YD42" s="144" t="s">
        <v>635</v>
      </c>
      <c r="YE42" s="144" t="s">
        <v>635</v>
      </c>
      <c r="YF42" s="144" t="s">
        <v>635</v>
      </c>
      <c r="YG42" s="144" t="s">
        <v>635</v>
      </c>
      <c r="YH42" s="111" t="s">
        <v>635</v>
      </c>
      <c r="YI42" s="111" t="s">
        <v>635</v>
      </c>
      <c r="YJ42" s="111" t="s">
        <v>635</v>
      </c>
      <c r="YK42" s="190" t="s">
        <v>635</v>
      </c>
      <c r="YL42" s="190" t="s">
        <v>635</v>
      </c>
      <c r="YM42" s="190" t="s">
        <v>635</v>
      </c>
      <c r="YN42" s="190" t="s">
        <v>635</v>
      </c>
      <c r="YO42" s="190" t="s">
        <v>635</v>
      </c>
      <c r="YP42" s="130" t="s">
        <v>635</v>
      </c>
      <c r="YQ42" s="130" t="s">
        <v>635</v>
      </c>
      <c r="YR42" s="130" t="s">
        <v>635</v>
      </c>
      <c r="YS42" s="130" t="s">
        <v>635</v>
      </c>
      <c r="YT42" s="130" t="s">
        <v>635</v>
      </c>
      <c r="YU42" s="130" t="s">
        <v>635</v>
      </c>
      <c r="YV42" s="112" t="s">
        <v>635</v>
      </c>
      <c r="YW42" s="112" t="s">
        <v>635</v>
      </c>
      <c r="YX42" s="112" t="s">
        <v>635</v>
      </c>
      <c r="YY42" s="112" t="s">
        <v>635</v>
      </c>
      <c r="YZ42" s="105" t="s">
        <v>674</v>
      </c>
      <c r="ZA42" s="105" t="s">
        <v>635</v>
      </c>
      <c r="ZB42" s="126" t="s">
        <v>635</v>
      </c>
      <c r="ZC42" s="126" t="s">
        <v>635</v>
      </c>
      <c r="ZD42" s="126" t="s">
        <v>635</v>
      </c>
      <c r="ZE42" s="126" t="s">
        <v>635</v>
      </c>
      <c r="ZF42" s="126" t="s">
        <v>635</v>
      </c>
      <c r="ZG42" s="125" t="s">
        <v>753</v>
      </c>
      <c r="ZH42" s="125" t="s">
        <v>635</v>
      </c>
      <c r="ZI42" s="125" t="s">
        <v>635</v>
      </c>
      <c r="ZJ42" s="125" t="s">
        <v>635</v>
      </c>
      <c r="ZK42" s="125" t="s">
        <v>635</v>
      </c>
      <c r="ZL42" s="125" t="s">
        <v>635</v>
      </c>
      <c r="ZM42" s="125" t="s">
        <v>635</v>
      </c>
      <c r="ZN42" s="125" t="s">
        <v>635</v>
      </c>
      <c r="ZO42" s="147" t="s">
        <v>635</v>
      </c>
      <c r="ZP42" s="147" t="s">
        <v>635</v>
      </c>
      <c r="ZQ42" s="147" t="s">
        <v>635</v>
      </c>
      <c r="ZR42" s="147" t="s">
        <v>635</v>
      </c>
      <c r="ZS42" s="147" t="s">
        <v>635</v>
      </c>
      <c r="ZT42" s="184" t="s">
        <v>635</v>
      </c>
      <c r="ZU42" s="184">
        <v>3</v>
      </c>
      <c r="ZV42" s="184" t="s">
        <v>635</v>
      </c>
      <c r="ZW42" s="184" t="s">
        <v>635</v>
      </c>
      <c r="ZX42" s="131">
        <v>1</v>
      </c>
      <c r="ZY42" s="131" t="s">
        <v>635</v>
      </c>
      <c r="ZZ42" s="131" t="s">
        <v>635</v>
      </c>
      <c r="AAA42" s="131" t="s">
        <v>635</v>
      </c>
      <c r="AAB42" s="132" t="s">
        <v>635</v>
      </c>
      <c r="AAC42" s="132" t="s">
        <v>635</v>
      </c>
      <c r="AAD42" s="132" t="s">
        <v>635</v>
      </c>
      <c r="AAE42" s="193" t="s">
        <v>635</v>
      </c>
      <c r="AAF42" s="102" t="s">
        <v>635</v>
      </c>
      <c r="AAG42" s="102" t="s">
        <v>635</v>
      </c>
      <c r="AAH42" s="102" t="s">
        <v>635</v>
      </c>
      <c r="AAI42" s="102" t="s">
        <v>635</v>
      </c>
      <c r="AAJ42" s="125" t="s">
        <v>635</v>
      </c>
      <c r="AAK42" s="125">
        <v>3</v>
      </c>
      <c r="AAL42" s="125" t="s">
        <v>635</v>
      </c>
      <c r="AAM42" s="125" t="s">
        <v>635</v>
      </c>
      <c r="AAN42" s="131" t="s">
        <v>635</v>
      </c>
      <c r="AAO42" s="131">
        <v>4</v>
      </c>
      <c r="AAP42" s="131" t="s">
        <v>635</v>
      </c>
      <c r="AAQ42" s="131" t="s">
        <v>635</v>
      </c>
      <c r="AAR42" s="149" t="s">
        <v>635</v>
      </c>
      <c r="AAS42" s="149">
        <v>3</v>
      </c>
      <c r="AAT42" s="149" t="s">
        <v>635</v>
      </c>
      <c r="AAU42" s="149" t="s">
        <v>635</v>
      </c>
      <c r="AAV42" s="184" t="s">
        <v>635</v>
      </c>
      <c r="AAW42" s="184">
        <v>2</v>
      </c>
      <c r="AAX42" s="184" t="s">
        <v>635</v>
      </c>
      <c r="AAY42" s="184" t="s">
        <v>635</v>
      </c>
      <c r="AAZ42" s="103" t="s">
        <v>632</v>
      </c>
      <c r="ABA42" s="100" t="s">
        <v>786</v>
      </c>
      <c r="ABB42" s="100" t="s">
        <v>635</v>
      </c>
      <c r="ABC42" s="100" t="s">
        <v>635</v>
      </c>
      <c r="ABD42" s="100" t="s">
        <v>635</v>
      </c>
      <c r="ABE42" s="100" t="s">
        <v>635</v>
      </c>
      <c r="ABF42" s="103" t="s">
        <v>635</v>
      </c>
      <c r="ABG42" s="194">
        <v>200000</v>
      </c>
      <c r="ABH42" s="195" t="s">
        <v>716</v>
      </c>
      <c r="ABI42" s="195" t="s">
        <v>832</v>
      </c>
      <c r="ABJ42" s="195" t="s">
        <v>681</v>
      </c>
      <c r="ABK42" s="195" t="s">
        <v>717</v>
      </c>
      <c r="ABL42" s="177" t="s">
        <v>833</v>
      </c>
      <c r="ABM42" s="177" t="s">
        <v>635</v>
      </c>
      <c r="ABN42" s="177" t="s">
        <v>635</v>
      </c>
      <c r="ABO42" s="195" t="s">
        <v>635</v>
      </c>
      <c r="ABP42" s="112" t="s">
        <v>635</v>
      </c>
      <c r="ABQ42" s="112" t="s">
        <v>635</v>
      </c>
      <c r="ABR42" s="112" t="s">
        <v>635</v>
      </c>
      <c r="ABS42" s="103" t="s">
        <v>632</v>
      </c>
      <c r="ABT42" s="103" t="s">
        <v>632</v>
      </c>
      <c r="ABU42" s="196" t="s">
        <v>683</v>
      </c>
      <c r="ABV42" s="196" t="s">
        <v>718</v>
      </c>
      <c r="ABW42" s="196" t="s">
        <v>756</v>
      </c>
      <c r="ABX42" s="196" t="s">
        <v>790</v>
      </c>
      <c r="ABY42" s="196" t="s">
        <v>684</v>
      </c>
      <c r="ABZ42" s="196" t="s">
        <v>719</v>
      </c>
      <c r="ACA42" s="196" t="s">
        <v>635</v>
      </c>
      <c r="ACB42" s="97" t="s">
        <v>632</v>
      </c>
      <c r="ACC42" s="97" t="s">
        <v>635</v>
      </c>
      <c r="ACD42" s="112" t="s">
        <v>1181</v>
      </c>
      <c r="ACE42" s="112" t="s">
        <v>635</v>
      </c>
      <c r="ACF42" s="112" t="s">
        <v>635</v>
      </c>
      <c r="ACG42" s="112" t="s">
        <v>635</v>
      </c>
      <c r="ACH42" s="97" t="s">
        <v>1182</v>
      </c>
      <c r="ACI42" s="97" t="s">
        <v>1183</v>
      </c>
      <c r="ACJ42" s="97"/>
    </row>
    <row r="43" spans="1:764" ht="15" customHeight="1">
      <c r="A43">
        <v>30</v>
      </c>
      <c r="B43" s="97" t="s">
        <v>1184</v>
      </c>
      <c r="C43" s="97" t="s">
        <v>1185</v>
      </c>
      <c r="D43" s="97" t="s">
        <v>618</v>
      </c>
      <c r="E43" s="97" t="s">
        <v>1186</v>
      </c>
      <c r="F43" s="98" t="s">
        <v>1187</v>
      </c>
      <c r="G43" s="98" t="s">
        <v>1188</v>
      </c>
      <c r="H43" s="99">
        <v>35.020097999999997</v>
      </c>
      <c r="I43" s="99">
        <v>0.90599200000000002</v>
      </c>
      <c r="J43" s="98" t="s">
        <v>1189</v>
      </c>
      <c r="K43" s="98" t="s">
        <v>1190</v>
      </c>
      <c r="L43" s="98" t="s">
        <v>1191</v>
      </c>
      <c r="M43" s="100" t="s">
        <v>1192</v>
      </c>
      <c r="N43" s="101">
        <v>712383237</v>
      </c>
      <c r="O43" s="102">
        <v>0</v>
      </c>
      <c r="P43" s="100">
        <v>0.90395000000000003</v>
      </c>
      <c r="Q43" s="100">
        <v>35.020743000000003</v>
      </c>
      <c r="R43" s="100">
        <v>1780.3</v>
      </c>
      <c r="S43" s="102">
        <v>2.2000000000000002</v>
      </c>
      <c r="T43" s="103" t="s">
        <v>626</v>
      </c>
      <c r="U43" s="97" t="s">
        <v>627</v>
      </c>
      <c r="V43" s="97" t="s">
        <v>699</v>
      </c>
      <c r="W43" s="97" t="s">
        <v>627</v>
      </c>
      <c r="X43" s="97" t="s">
        <v>700</v>
      </c>
      <c r="Y43" s="97" t="s">
        <v>701</v>
      </c>
      <c r="Z43" s="103" t="s">
        <v>626</v>
      </c>
      <c r="AA43" s="104" t="s">
        <v>635</v>
      </c>
      <c r="AB43" s="197" t="s">
        <v>635</v>
      </c>
      <c r="AC43" s="104" t="s">
        <v>635</v>
      </c>
      <c r="AD43" s="104" t="s">
        <v>635</v>
      </c>
      <c r="AE43" s="104" t="s">
        <v>635</v>
      </c>
      <c r="AF43" s="103">
        <v>9</v>
      </c>
      <c r="AG43" s="103">
        <v>4</v>
      </c>
      <c r="AH43" s="97" t="s">
        <v>636</v>
      </c>
      <c r="AI43" s="97" t="s">
        <v>637</v>
      </c>
      <c r="AJ43" s="97" t="s">
        <v>638</v>
      </c>
      <c r="AK43" s="97" t="s">
        <v>635</v>
      </c>
      <c r="AL43" s="105" t="s">
        <v>640</v>
      </c>
      <c r="AM43" s="106" t="s">
        <v>635</v>
      </c>
      <c r="AN43" s="106" t="s">
        <v>635</v>
      </c>
      <c r="AO43" s="106" t="s">
        <v>635</v>
      </c>
      <c r="AP43" s="97" t="s">
        <v>642</v>
      </c>
      <c r="AQ43" s="97" t="s">
        <v>635</v>
      </c>
      <c r="AR43" s="103" t="s">
        <v>635</v>
      </c>
      <c r="AS43" s="107" t="s">
        <v>635</v>
      </c>
      <c r="AT43" s="103" t="s">
        <v>635</v>
      </c>
      <c r="AU43" s="103" t="s">
        <v>635</v>
      </c>
      <c r="AV43" s="106" t="s">
        <v>626</v>
      </c>
      <c r="AW43" s="105" t="s">
        <v>640</v>
      </c>
      <c r="AX43" s="103" t="s">
        <v>635</v>
      </c>
      <c r="AY43" s="105" t="s">
        <v>640</v>
      </c>
      <c r="AZ43" s="107" t="s">
        <v>635</v>
      </c>
      <c r="BA43" s="105" t="s">
        <v>640</v>
      </c>
      <c r="BB43" s="107" t="s">
        <v>635</v>
      </c>
      <c r="BC43" s="106" t="s">
        <v>635</v>
      </c>
      <c r="BD43" s="103" t="s">
        <v>635</v>
      </c>
      <c r="BE43" s="106" t="s">
        <v>626</v>
      </c>
      <c r="BF43" s="103" t="s">
        <v>635</v>
      </c>
      <c r="BG43" s="103" t="s">
        <v>635</v>
      </c>
      <c r="BH43" s="103" t="s">
        <v>635</v>
      </c>
      <c r="BI43" s="97" t="s">
        <v>640</v>
      </c>
      <c r="BJ43" s="108" t="s">
        <v>643</v>
      </c>
      <c r="BK43" s="108" t="s">
        <v>898</v>
      </c>
      <c r="BL43" s="108" t="s">
        <v>644</v>
      </c>
      <c r="BM43" s="108" t="s">
        <v>635</v>
      </c>
      <c r="BN43" s="108" t="s">
        <v>635</v>
      </c>
      <c r="BO43" s="103" t="s">
        <v>626</v>
      </c>
      <c r="BP43" s="103" t="s">
        <v>635</v>
      </c>
      <c r="BQ43" s="103" t="s">
        <v>635</v>
      </c>
      <c r="BR43" s="109" t="s">
        <v>635</v>
      </c>
      <c r="BS43" s="109" t="s">
        <v>635</v>
      </c>
      <c r="BT43" s="110" t="s">
        <v>635</v>
      </c>
      <c r="BU43" s="110" t="s">
        <v>635</v>
      </c>
      <c r="BV43" s="109" t="s">
        <v>635</v>
      </c>
      <c r="BW43" s="97" t="s">
        <v>848</v>
      </c>
      <c r="BX43" s="97" t="s">
        <v>848</v>
      </c>
      <c r="BY43" s="97" t="s">
        <v>1193</v>
      </c>
      <c r="BZ43" s="97" t="s">
        <v>779</v>
      </c>
      <c r="CA43" s="111" t="s">
        <v>737</v>
      </c>
      <c r="CB43" s="111" t="s">
        <v>635</v>
      </c>
      <c r="CC43" s="111" t="s">
        <v>635</v>
      </c>
      <c r="CD43" s="106" t="s">
        <v>635</v>
      </c>
      <c r="CE43" s="111" t="s">
        <v>635</v>
      </c>
      <c r="CF43" s="103">
        <v>3</v>
      </c>
      <c r="CG43" s="103">
        <v>9</v>
      </c>
      <c r="CH43" s="112" t="s">
        <v>649</v>
      </c>
      <c r="CI43" s="113" t="s">
        <v>635</v>
      </c>
      <c r="CJ43" s="113" t="s">
        <v>635</v>
      </c>
      <c r="CK43" s="113" t="s">
        <v>635</v>
      </c>
      <c r="CL43" s="103">
        <v>10</v>
      </c>
      <c r="CM43" s="114">
        <v>0</v>
      </c>
      <c r="CN43" s="103" t="s">
        <v>635</v>
      </c>
      <c r="CO43" s="106" t="s">
        <v>635</v>
      </c>
      <c r="CP43" s="103" t="s">
        <v>635</v>
      </c>
      <c r="CQ43" s="106" t="s">
        <v>635</v>
      </c>
      <c r="CR43" s="103" t="s">
        <v>635</v>
      </c>
      <c r="CS43" s="106" t="s">
        <v>635</v>
      </c>
      <c r="CT43" s="103" t="s">
        <v>635</v>
      </c>
      <c r="CU43" s="106" t="s">
        <v>635</v>
      </c>
      <c r="CV43" s="103" t="s">
        <v>635</v>
      </c>
      <c r="CW43" s="103" t="s">
        <v>635</v>
      </c>
      <c r="CX43" s="111" t="s">
        <v>650</v>
      </c>
      <c r="CY43" s="106" t="s">
        <v>635</v>
      </c>
      <c r="CZ43" s="115">
        <v>1</v>
      </c>
      <c r="DA43" s="115">
        <v>0</v>
      </c>
      <c r="DB43" s="116">
        <f>SUM(CZ43:DA43)</f>
        <v>1</v>
      </c>
      <c r="DC43" s="117" t="s">
        <v>635</v>
      </c>
      <c r="DD43" s="118" t="s">
        <v>635</v>
      </c>
      <c r="DE43" s="118" t="s">
        <v>635</v>
      </c>
      <c r="DF43" s="118" t="s">
        <v>635</v>
      </c>
      <c r="DG43" s="119" t="s">
        <v>635</v>
      </c>
      <c r="DH43" s="106" t="s">
        <v>635</v>
      </c>
      <c r="DI43" s="106" t="s">
        <v>635</v>
      </c>
      <c r="DJ43" s="121" t="s">
        <v>635</v>
      </c>
      <c r="DK43" s="122" t="s">
        <v>635</v>
      </c>
      <c r="DL43" s="123" t="s">
        <v>635</v>
      </c>
      <c r="DM43" s="123" t="s">
        <v>635</v>
      </c>
      <c r="DN43" s="124" t="s">
        <v>635</v>
      </c>
      <c r="DO43" s="124" t="s">
        <v>635</v>
      </c>
      <c r="DP43" s="124" t="s">
        <v>635</v>
      </c>
      <c r="DQ43" s="125">
        <v>0.1</v>
      </c>
      <c r="DR43" s="125">
        <v>0.5</v>
      </c>
      <c r="DS43" s="125">
        <v>7</v>
      </c>
      <c r="DT43" s="106" t="s">
        <v>635</v>
      </c>
      <c r="DU43" s="106" t="s">
        <v>635</v>
      </c>
      <c r="DV43" s="106" t="s">
        <v>635</v>
      </c>
      <c r="DW43" s="126" t="s">
        <v>635</v>
      </c>
      <c r="DX43" s="126" t="s">
        <v>635</v>
      </c>
      <c r="DY43" s="126" t="s">
        <v>635</v>
      </c>
      <c r="DZ43" s="97" t="s">
        <v>652</v>
      </c>
      <c r="EA43" s="103" t="s">
        <v>626</v>
      </c>
      <c r="EB43" s="97" t="s">
        <v>635</v>
      </c>
      <c r="EC43" s="103" t="s">
        <v>626</v>
      </c>
      <c r="ED43" s="103" t="s">
        <v>635</v>
      </c>
      <c r="EE43" s="103" t="s">
        <v>635</v>
      </c>
      <c r="EF43" s="127" t="s">
        <v>653</v>
      </c>
      <c r="EG43" s="130" t="s">
        <v>1194</v>
      </c>
      <c r="EH43" s="103" t="s">
        <v>653</v>
      </c>
      <c r="EI43" s="97" t="s">
        <v>640</v>
      </c>
      <c r="EJ43" s="97" t="s">
        <v>640</v>
      </c>
      <c r="EK43" s="122">
        <v>0.5</v>
      </c>
      <c r="EL43" s="122">
        <v>0.5</v>
      </c>
      <c r="EM43" s="122">
        <v>1</v>
      </c>
      <c r="EN43" s="122">
        <v>0.1</v>
      </c>
      <c r="EO43" s="128" t="s">
        <v>635</v>
      </c>
      <c r="EP43" s="128" t="s">
        <v>635</v>
      </c>
      <c r="EQ43" s="128" t="s">
        <v>635</v>
      </c>
      <c r="ER43" s="128" t="s">
        <v>635</v>
      </c>
      <c r="ES43" s="129" t="s">
        <v>635</v>
      </c>
      <c r="ET43" s="129" t="s">
        <v>635</v>
      </c>
      <c r="EU43" s="129" t="s">
        <v>635</v>
      </c>
      <c r="EV43" s="129" t="s">
        <v>635</v>
      </c>
      <c r="EW43" s="97" t="s">
        <v>654</v>
      </c>
      <c r="EX43" s="97" t="s">
        <v>654</v>
      </c>
      <c r="EY43" s="103" t="s">
        <v>635</v>
      </c>
      <c r="EZ43" s="107" t="s">
        <v>635</v>
      </c>
      <c r="FA43" s="97" t="s">
        <v>1195</v>
      </c>
      <c r="FB43" s="130" t="s">
        <v>656</v>
      </c>
      <c r="FC43" s="130" t="s">
        <v>854</v>
      </c>
      <c r="FD43" s="131" t="s">
        <v>635</v>
      </c>
      <c r="FE43" s="131" t="s">
        <v>635</v>
      </c>
      <c r="FF43" s="131" t="s">
        <v>635</v>
      </c>
      <c r="FG43" s="131" t="s">
        <v>635</v>
      </c>
      <c r="FH43" s="131" t="s">
        <v>635</v>
      </c>
      <c r="FI43" s="132">
        <v>1</v>
      </c>
      <c r="FJ43" s="133">
        <v>3</v>
      </c>
      <c r="FK43" s="103" t="s">
        <v>635</v>
      </c>
      <c r="FL43" s="134" t="s">
        <v>635</v>
      </c>
      <c r="FM43" s="135" t="s">
        <v>635</v>
      </c>
      <c r="FN43" s="135" t="s">
        <v>635</v>
      </c>
      <c r="FO43" s="135" t="s">
        <v>635</v>
      </c>
      <c r="FP43" s="103" t="s">
        <v>635</v>
      </c>
      <c r="FQ43" s="132">
        <v>2</v>
      </c>
      <c r="FR43" s="133">
        <v>8</v>
      </c>
      <c r="FS43" s="103" t="s">
        <v>635</v>
      </c>
      <c r="FT43" s="134" t="s">
        <v>635</v>
      </c>
      <c r="FU43" s="135" t="s">
        <v>635</v>
      </c>
      <c r="FV43" s="135" t="s">
        <v>635</v>
      </c>
      <c r="FW43" s="131" t="s">
        <v>635</v>
      </c>
      <c r="FX43" s="103" t="s">
        <v>635</v>
      </c>
      <c r="FY43" s="100" t="s">
        <v>657</v>
      </c>
      <c r="FZ43" s="102" t="s">
        <v>658</v>
      </c>
      <c r="GA43" s="102">
        <v>12</v>
      </c>
      <c r="GB43" s="102">
        <v>12</v>
      </c>
      <c r="GC43" s="136" t="s">
        <v>657</v>
      </c>
      <c r="GD43" s="137" t="s">
        <v>658</v>
      </c>
      <c r="GE43" s="137">
        <v>12</v>
      </c>
      <c r="GF43" s="137">
        <v>12</v>
      </c>
      <c r="GG43" s="125" t="s">
        <v>657</v>
      </c>
      <c r="GH43" s="125" t="s">
        <v>658</v>
      </c>
      <c r="GI43" s="125">
        <v>12</v>
      </c>
      <c r="GJ43" s="125">
        <v>12</v>
      </c>
      <c r="GK43" s="122" t="s">
        <v>657</v>
      </c>
      <c r="GL43" s="122" t="s">
        <v>658</v>
      </c>
      <c r="GM43" s="122">
        <v>12</v>
      </c>
      <c r="GN43" s="122">
        <v>12</v>
      </c>
      <c r="GO43" s="135" t="s">
        <v>635</v>
      </c>
      <c r="GP43" s="135" t="s">
        <v>635</v>
      </c>
      <c r="GQ43" s="135" t="s">
        <v>635</v>
      </c>
      <c r="GR43" s="134" t="s">
        <v>635</v>
      </c>
      <c r="GS43" s="134" t="s">
        <v>635</v>
      </c>
      <c r="GT43" s="134" t="s">
        <v>635</v>
      </c>
      <c r="GU43" s="126" t="s">
        <v>635</v>
      </c>
      <c r="GV43" s="126" t="s">
        <v>635</v>
      </c>
      <c r="GW43" s="126" t="s">
        <v>635</v>
      </c>
      <c r="GX43" s="145" t="s">
        <v>635</v>
      </c>
      <c r="GY43" s="145" t="s">
        <v>635</v>
      </c>
      <c r="GZ43" s="145" t="s">
        <v>635</v>
      </c>
      <c r="HA43" s="123" t="s">
        <v>635</v>
      </c>
      <c r="HB43" s="140" t="s">
        <v>635</v>
      </c>
      <c r="HC43" s="123" t="s">
        <v>635</v>
      </c>
      <c r="HD43" s="123" t="s">
        <v>635</v>
      </c>
      <c r="HE43" s="127" t="s">
        <v>635</v>
      </c>
      <c r="HF43" s="131" t="s">
        <v>635</v>
      </c>
      <c r="HG43" s="131" t="s">
        <v>635</v>
      </c>
      <c r="HH43" s="131" t="s">
        <v>635</v>
      </c>
      <c r="HI43" s="141" t="s">
        <v>635</v>
      </c>
      <c r="HJ43" s="141" t="s">
        <v>635</v>
      </c>
      <c r="HK43" s="141" t="s">
        <v>635</v>
      </c>
      <c r="HL43" s="141" t="s">
        <v>635</v>
      </c>
      <c r="HM43" s="131" t="s">
        <v>635</v>
      </c>
      <c r="HN43" s="131" t="s">
        <v>635</v>
      </c>
      <c r="HO43" s="131" t="s">
        <v>635</v>
      </c>
      <c r="HP43" s="131" t="s">
        <v>635</v>
      </c>
      <c r="HQ43" s="106" t="s">
        <v>635</v>
      </c>
      <c r="HR43" s="106" t="s">
        <v>635</v>
      </c>
      <c r="HS43" s="106" t="s">
        <v>635</v>
      </c>
      <c r="HT43" s="106" t="s">
        <v>635</v>
      </c>
      <c r="HU43" s="132" t="s">
        <v>635</v>
      </c>
      <c r="HV43" s="132" t="s">
        <v>635</v>
      </c>
      <c r="HW43" s="132" t="s">
        <v>635</v>
      </c>
      <c r="HX43" s="132" t="s">
        <v>635</v>
      </c>
      <c r="HY43" s="118" t="s">
        <v>635</v>
      </c>
      <c r="HZ43" s="118" t="s">
        <v>635</v>
      </c>
      <c r="IA43" s="118" t="s">
        <v>635</v>
      </c>
      <c r="IB43" s="118" t="s">
        <v>635</v>
      </c>
      <c r="IC43" s="125" t="s">
        <v>635</v>
      </c>
      <c r="ID43" s="125" t="s">
        <v>635</v>
      </c>
      <c r="IE43" s="125" t="s">
        <v>635</v>
      </c>
      <c r="IF43" s="125" t="s">
        <v>635</v>
      </c>
      <c r="IG43" s="105" t="s">
        <v>659</v>
      </c>
      <c r="IH43" s="105" t="s">
        <v>660</v>
      </c>
      <c r="II43" s="105" t="s">
        <v>661</v>
      </c>
      <c r="IJ43" s="105" t="s">
        <v>662</v>
      </c>
      <c r="IK43" s="105" t="s">
        <v>855</v>
      </c>
      <c r="IL43" s="105" t="s">
        <v>856</v>
      </c>
      <c r="IM43" s="105" t="s">
        <v>635</v>
      </c>
      <c r="IN43" s="105" t="s">
        <v>635</v>
      </c>
      <c r="IO43" s="105" t="s">
        <v>635</v>
      </c>
      <c r="IP43" s="103">
        <v>6</v>
      </c>
      <c r="IQ43" s="102" t="s">
        <v>709</v>
      </c>
      <c r="IR43" s="102" t="s">
        <v>635</v>
      </c>
      <c r="IS43" s="142">
        <v>0</v>
      </c>
      <c r="IT43" s="142">
        <v>1</v>
      </c>
      <c r="IU43" s="128" t="s">
        <v>709</v>
      </c>
      <c r="IV43" s="128" t="s">
        <v>635</v>
      </c>
      <c r="IW43" s="143">
        <v>0</v>
      </c>
      <c r="IX43" s="143">
        <v>1</v>
      </c>
      <c r="IY43" s="124" t="s">
        <v>709</v>
      </c>
      <c r="IZ43" s="229">
        <v>0</v>
      </c>
      <c r="JA43" s="229">
        <v>1</v>
      </c>
      <c r="JB43" s="123" t="s">
        <v>709</v>
      </c>
      <c r="JC43" s="155">
        <v>0</v>
      </c>
      <c r="JD43" s="155">
        <v>1</v>
      </c>
      <c r="JE43" s="144" t="s">
        <v>635</v>
      </c>
      <c r="JF43" s="144" t="s">
        <v>635</v>
      </c>
      <c r="JG43" s="144" t="s">
        <v>635</v>
      </c>
      <c r="JH43" s="141" t="s">
        <v>635</v>
      </c>
      <c r="JI43" s="141" t="s">
        <v>635</v>
      </c>
      <c r="JJ43" s="141" t="s">
        <v>635</v>
      </c>
      <c r="JK43" s="144" t="s">
        <v>635</v>
      </c>
      <c r="JL43" s="144" t="s">
        <v>635</v>
      </c>
      <c r="JM43" s="144" t="s">
        <v>635</v>
      </c>
      <c r="JN43" s="135" t="s">
        <v>635</v>
      </c>
      <c r="JO43" s="135" t="s">
        <v>635</v>
      </c>
      <c r="JP43" s="135" t="s">
        <v>635</v>
      </c>
      <c r="JQ43" s="144" t="s">
        <v>635</v>
      </c>
      <c r="JR43" s="144" t="s">
        <v>635</v>
      </c>
      <c r="JS43" s="144" t="s">
        <v>635</v>
      </c>
      <c r="JT43" s="144" t="s">
        <v>635</v>
      </c>
      <c r="JU43" s="145" t="s">
        <v>635</v>
      </c>
      <c r="JV43" s="145" t="s">
        <v>635</v>
      </c>
      <c r="JW43" s="145" t="s">
        <v>635</v>
      </c>
      <c r="JX43" s="145" t="s">
        <v>635</v>
      </c>
      <c r="JY43" s="141" t="s">
        <v>635</v>
      </c>
      <c r="JZ43" s="141" t="s">
        <v>635</v>
      </c>
      <c r="KA43" s="141" t="s">
        <v>635</v>
      </c>
      <c r="KB43" s="141" t="s">
        <v>635</v>
      </c>
      <c r="KC43" s="128" t="s">
        <v>635</v>
      </c>
      <c r="KD43" s="128" t="s">
        <v>635</v>
      </c>
      <c r="KE43" s="128" t="s">
        <v>635</v>
      </c>
      <c r="KF43" s="128" t="s">
        <v>635</v>
      </c>
      <c r="KG43" s="146" t="s">
        <v>635</v>
      </c>
      <c r="KH43" s="146" t="s">
        <v>635</v>
      </c>
      <c r="KI43" s="146" t="s">
        <v>635</v>
      </c>
      <c r="KJ43" s="146" t="s">
        <v>635</v>
      </c>
      <c r="KK43" s="147" t="s">
        <v>635</v>
      </c>
      <c r="KL43" s="147" t="s">
        <v>635</v>
      </c>
      <c r="KM43" s="147" t="s">
        <v>635</v>
      </c>
      <c r="KN43" s="147" t="s">
        <v>635</v>
      </c>
      <c r="KO43" s="148" t="s">
        <v>635</v>
      </c>
      <c r="KP43" s="148" t="s">
        <v>635</v>
      </c>
      <c r="KQ43" s="148" t="s">
        <v>635</v>
      </c>
      <c r="KR43" s="148" t="s">
        <v>635</v>
      </c>
      <c r="KS43" s="149" t="s">
        <v>635</v>
      </c>
      <c r="KT43" s="149" t="s">
        <v>635</v>
      </c>
      <c r="KU43" s="149" t="s">
        <v>635</v>
      </c>
      <c r="KV43" s="149" t="s">
        <v>635</v>
      </c>
      <c r="KW43" s="105" t="s">
        <v>857</v>
      </c>
      <c r="KX43" s="106" t="s">
        <v>635</v>
      </c>
      <c r="KY43" s="106" t="s">
        <v>635</v>
      </c>
      <c r="KZ43" s="150">
        <v>0</v>
      </c>
      <c r="LA43" s="150">
        <v>0</v>
      </c>
      <c r="LB43" s="150">
        <v>0</v>
      </c>
      <c r="LC43" s="150">
        <v>0</v>
      </c>
      <c r="LD43" s="150">
        <v>0</v>
      </c>
      <c r="LE43" s="150">
        <v>0</v>
      </c>
      <c r="LF43" s="150">
        <v>0</v>
      </c>
      <c r="LG43" s="150">
        <v>1</v>
      </c>
      <c r="LH43" s="151">
        <f t="shared" si="15"/>
        <v>1</v>
      </c>
      <c r="LI43" s="152">
        <v>0</v>
      </c>
      <c r="LJ43" s="152">
        <v>0</v>
      </c>
      <c r="LK43" s="152">
        <v>0</v>
      </c>
      <c r="LL43" s="152">
        <v>0</v>
      </c>
      <c r="LM43" s="152">
        <v>0</v>
      </c>
      <c r="LN43" s="152">
        <v>0</v>
      </c>
      <c r="LO43" s="152">
        <v>0</v>
      </c>
      <c r="LP43" s="152">
        <v>1</v>
      </c>
      <c r="LQ43" s="153">
        <f t="shared" si="16"/>
        <v>1</v>
      </c>
      <c r="LR43" s="142">
        <v>0</v>
      </c>
      <c r="LS43" s="142">
        <v>0</v>
      </c>
      <c r="LT43" s="142">
        <v>0</v>
      </c>
      <c r="LU43" s="142">
        <v>0</v>
      </c>
      <c r="LV43" s="142">
        <v>0</v>
      </c>
      <c r="LW43" s="142">
        <v>0</v>
      </c>
      <c r="LX43" s="142">
        <v>0</v>
      </c>
      <c r="LY43" s="142">
        <v>0</v>
      </c>
      <c r="LZ43" s="142">
        <v>0</v>
      </c>
      <c r="MA43" s="45">
        <v>0</v>
      </c>
      <c r="MB43" s="45">
        <v>0</v>
      </c>
      <c r="MC43" s="45">
        <v>0</v>
      </c>
      <c r="MD43" s="45">
        <v>0</v>
      </c>
      <c r="ME43" s="45">
        <v>0</v>
      </c>
      <c r="MF43" s="45">
        <v>0</v>
      </c>
      <c r="MG43" s="45">
        <v>0</v>
      </c>
      <c r="MH43" s="45">
        <v>0</v>
      </c>
      <c r="MI43" s="45">
        <v>0</v>
      </c>
      <c r="MJ43" s="155" t="s">
        <v>635</v>
      </c>
      <c r="MK43" s="155" t="s">
        <v>635</v>
      </c>
      <c r="ML43" s="155" t="s">
        <v>635</v>
      </c>
      <c r="MM43" s="155" t="s">
        <v>635</v>
      </c>
      <c r="MN43" s="155" t="s">
        <v>635</v>
      </c>
      <c r="MO43" s="155" t="s">
        <v>635</v>
      </c>
      <c r="MP43" s="155" t="s">
        <v>635</v>
      </c>
      <c r="MQ43" s="155" t="s">
        <v>635</v>
      </c>
      <c r="MR43" s="156" t="s">
        <v>635</v>
      </c>
      <c r="MS43" s="157" t="s">
        <v>635</v>
      </c>
      <c r="MT43" s="157" t="s">
        <v>635</v>
      </c>
      <c r="MU43" s="157" t="s">
        <v>635</v>
      </c>
      <c r="MV43" s="157" t="s">
        <v>635</v>
      </c>
      <c r="MW43" s="157" t="s">
        <v>635</v>
      </c>
      <c r="MX43" s="157" t="s">
        <v>635</v>
      </c>
      <c r="MY43" s="157" t="s">
        <v>635</v>
      </c>
      <c r="MZ43" s="157" t="s">
        <v>635</v>
      </c>
      <c r="NA43" s="157" t="s">
        <v>635</v>
      </c>
      <c r="NB43" s="158" t="s">
        <v>635</v>
      </c>
      <c r="NC43" s="158" t="s">
        <v>635</v>
      </c>
      <c r="ND43" s="158" t="s">
        <v>635</v>
      </c>
      <c r="NE43" s="158" t="s">
        <v>635</v>
      </c>
      <c r="NF43" s="158" t="s">
        <v>635</v>
      </c>
      <c r="NG43" s="158" t="s">
        <v>635</v>
      </c>
      <c r="NH43" s="158" t="s">
        <v>635</v>
      </c>
      <c r="NI43" s="158" t="s">
        <v>635</v>
      </c>
      <c r="NJ43" s="159" t="s">
        <v>635</v>
      </c>
      <c r="NK43" s="160" t="s">
        <v>635</v>
      </c>
      <c r="NL43" s="160" t="s">
        <v>635</v>
      </c>
      <c r="NM43" s="160" t="s">
        <v>635</v>
      </c>
      <c r="NN43" s="160" t="s">
        <v>635</v>
      </c>
      <c r="NO43" s="160" t="s">
        <v>635</v>
      </c>
      <c r="NP43" s="160" t="s">
        <v>635</v>
      </c>
      <c r="NQ43" s="160" t="s">
        <v>635</v>
      </c>
      <c r="NR43" s="160" t="s">
        <v>635</v>
      </c>
      <c r="NS43" s="161" t="s">
        <v>635</v>
      </c>
      <c r="NT43" s="162" t="s">
        <v>635</v>
      </c>
      <c r="NU43" s="162" t="s">
        <v>635</v>
      </c>
      <c r="NV43" s="162" t="s">
        <v>635</v>
      </c>
      <c r="NW43" s="162" t="s">
        <v>635</v>
      </c>
      <c r="NX43" s="162" t="s">
        <v>635</v>
      </c>
      <c r="NY43" s="162" t="s">
        <v>635</v>
      </c>
      <c r="NZ43" s="162" t="s">
        <v>635</v>
      </c>
      <c r="OA43" s="162" t="s">
        <v>635</v>
      </c>
      <c r="OB43" s="163" t="s">
        <v>635</v>
      </c>
      <c r="OC43" s="142" t="s">
        <v>635</v>
      </c>
      <c r="OD43" s="142" t="s">
        <v>635</v>
      </c>
      <c r="OE43" s="142" t="s">
        <v>635</v>
      </c>
      <c r="OF43" s="142" t="s">
        <v>635</v>
      </c>
      <c r="OG43" s="142" t="s">
        <v>635</v>
      </c>
      <c r="OH43" s="142" t="s">
        <v>635</v>
      </c>
      <c r="OI43" s="142" t="s">
        <v>635</v>
      </c>
      <c r="OJ43" s="142" t="s">
        <v>635</v>
      </c>
      <c r="OK43" s="142" t="s">
        <v>635</v>
      </c>
      <c r="OL43" s="45">
        <v>0</v>
      </c>
      <c r="OM43" s="45">
        <v>0</v>
      </c>
      <c r="ON43" s="45">
        <v>0</v>
      </c>
      <c r="OO43" s="45">
        <v>0</v>
      </c>
      <c r="OP43" s="45">
        <v>0</v>
      </c>
      <c r="OQ43" s="45">
        <v>0</v>
      </c>
      <c r="OR43" s="45">
        <v>0</v>
      </c>
      <c r="OS43" s="45">
        <v>0</v>
      </c>
      <c r="OT43" s="44">
        <v>0</v>
      </c>
      <c r="OU43" s="158">
        <v>0</v>
      </c>
      <c r="OV43" s="158">
        <v>0</v>
      </c>
      <c r="OW43" s="158">
        <v>0</v>
      </c>
      <c r="OX43" s="158">
        <v>0</v>
      </c>
      <c r="OY43" s="158">
        <v>0</v>
      </c>
      <c r="OZ43" s="158">
        <v>0</v>
      </c>
      <c r="PA43" s="158">
        <v>0</v>
      </c>
      <c r="PB43" s="158">
        <v>0</v>
      </c>
      <c r="PC43" s="159">
        <v>0</v>
      </c>
      <c r="PD43" s="152" t="s">
        <v>635</v>
      </c>
      <c r="PE43" s="152" t="s">
        <v>635</v>
      </c>
      <c r="PF43" s="152" t="s">
        <v>635</v>
      </c>
      <c r="PG43" s="152" t="s">
        <v>635</v>
      </c>
      <c r="PH43" s="152" t="s">
        <v>635</v>
      </c>
      <c r="PI43" s="152" t="s">
        <v>635</v>
      </c>
      <c r="PJ43" s="152" t="s">
        <v>635</v>
      </c>
      <c r="PK43" s="152" t="s">
        <v>635</v>
      </c>
      <c r="PL43" s="164" t="s">
        <v>635</v>
      </c>
      <c r="PM43" s="158" t="s">
        <v>635</v>
      </c>
      <c r="PN43" s="158" t="s">
        <v>635</v>
      </c>
      <c r="PO43" s="158" t="s">
        <v>635</v>
      </c>
      <c r="PP43" s="158" t="s">
        <v>635</v>
      </c>
      <c r="PQ43" s="158" t="s">
        <v>635</v>
      </c>
      <c r="PR43" s="158" t="s">
        <v>635</v>
      </c>
      <c r="PS43" s="158" t="s">
        <v>635</v>
      </c>
      <c r="PT43" s="158" t="s">
        <v>635</v>
      </c>
      <c r="PU43" s="159" t="s">
        <v>635</v>
      </c>
      <c r="PV43" s="157" t="s">
        <v>635</v>
      </c>
      <c r="PW43" s="157" t="s">
        <v>635</v>
      </c>
      <c r="PX43" s="157" t="s">
        <v>635</v>
      </c>
      <c r="PY43" s="157" t="s">
        <v>635</v>
      </c>
      <c r="PZ43" s="157" t="s">
        <v>635</v>
      </c>
      <c r="QA43" s="157" t="s">
        <v>635</v>
      </c>
      <c r="QB43" s="157" t="s">
        <v>635</v>
      </c>
      <c r="QC43" s="157" t="s">
        <v>635</v>
      </c>
      <c r="QD43" s="165" t="s">
        <v>635</v>
      </c>
      <c r="QE43" s="166" t="s">
        <v>635</v>
      </c>
      <c r="QF43" s="166" t="s">
        <v>635</v>
      </c>
      <c r="QG43" s="166" t="s">
        <v>635</v>
      </c>
      <c r="QH43" s="166" t="s">
        <v>635</v>
      </c>
      <c r="QI43" s="166" t="s">
        <v>635</v>
      </c>
      <c r="QJ43" s="166" t="s">
        <v>635</v>
      </c>
      <c r="QK43" s="166" t="s">
        <v>635</v>
      </c>
      <c r="QL43" s="166" t="s">
        <v>635</v>
      </c>
      <c r="QM43" s="167" t="s">
        <v>635</v>
      </c>
      <c r="QN43" s="120" t="s">
        <v>635</v>
      </c>
      <c r="QO43" s="120" t="s">
        <v>635</v>
      </c>
      <c r="QP43" s="120" t="s">
        <v>635</v>
      </c>
      <c r="QQ43" s="120" t="s">
        <v>635</v>
      </c>
      <c r="QR43" s="120" t="s">
        <v>635</v>
      </c>
      <c r="QS43" s="120" t="s">
        <v>635</v>
      </c>
      <c r="QT43" s="120" t="s">
        <v>635</v>
      </c>
      <c r="QU43" s="120" t="s">
        <v>635</v>
      </c>
      <c r="QV43" s="168" t="s">
        <v>635</v>
      </c>
      <c r="QW43" s="169" t="s">
        <v>635</v>
      </c>
      <c r="QX43" s="169" t="s">
        <v>635</v>
      </c>
      <c r="QY43" s="169" t="s">
        <v>635</v>
      </c>
      <c r="QZ43" s="169" t="s">
        <v>635</v>
      </c>
      <c r="RA43" s="169" t="s">
        <v>635</v>
      </c>
      <c r="RB43" s="169" t="s">
        <v>635</v>
      </c>
      <c r="RC43" s="169" t="s">
        <v>635</v>
      </c>
      <c r="RD43" s="169" t="s">
        <v>635</v>
      </c>
      <c r="RE43" s="170" t="s">
        <v>635</v>
      </c>
      <c r="RF43" s="136" t="s">
        <v>656</v>
      </c>
      <c r="RG43" s="136" t="s">
        <v>854</v>
      </c>
      <c r="RH43" s="136" t="s">
        <v>635</v>
      </c>
      <c r="RI43" s="137" t="s">
        <v>635</v>
      </c>
      <c r="RJ43" s="137" t="s">
        <v>635</v>
      </c>
      <c r="RK43" s="137" t="s">
        <v>635</v>
      </c>
      <c r="RL43" s="105" t="s">
        <v>857</v>
      </c>
      <c r="RM43" s="106" t="s">
        <v>635</v>
      </c>
      <c r="RN43" s="106" t="s">
        <v>635</v>
      </c>
      <c r="RO43" s="171">
        <v>0</v>
      </c>
      <c r="RP43" s="171">
        <v>0</v>
      </c>
      <c r="RQ43" s="171">
        <v>0</v>
      </c>
      <c r="RR43" s="171">
        <v>0</v>
      </c>
      <c r="RS43" s="171">
        <v>0</v>
      </c>
      <c r="RT43" s="171">
        <v>0</v>
      </c>
      <c r="RU43" s="171">
        <v>0</v>
      </c>
      <c r="RV43" s="171">
        <v>1</v>
      </c>
      <c r="RW43" s="172">
        <f t="shared" si="17"/>
        <v>1</v>
      </c>
      <c r="RX43" s="158">
        <v>0</v>
      </c>
      <c r="RY43" s="158">
        <v>0</v>
      </c>
      <c r="RZ43" s="158">
        <v>0</v>
      </c>
      <c r="SA43" s="158">
        <v>0</v>
      </c>
      <c r="SB43" s="158">
        <v>0</v>
      </c>
      <c r="SC43" s="158">
        <v>0</v>
      </c>
      <c r="SD43" s="158">
        <v>0</v>
      </c>
      <c r="SE43" s="158">
        <v>1</v>
      </c>
      <c r="SF43" s="159">
        <f>SUM(RX43:SE43)</f>
        <v>1</v>
      </c>
      <c r="SG43" s="132" t="s">
        <v>635</v>
      </c>
      <c r="SH43" s="132" t="s">
        <v>635</v>
      </c>
      <c r="SI43" s="132" t="s">
        <v>635</v>
      </c>
      <c r="SJ43" s="132" t="s">
        <v>635</v>
      </c>
      <c r="SK43" s="132" t="s">
        <v>635</v>
      </c>
      <c r="SL43" s="132" t="s">
        <v>635</v>
      </c>
      <c r="SM43" s="132" t="s">
        <v>635</v>
      </c>
      <c r="SN43" s="132" t="s">
        <v>635</v>
      </c>
      <c r="SO43" s="173" t="s">
        <v>635</v>
      </c>
      <c r="SP43" s="102" t="s">
        <v>635</v>
      </c>
      <c r="SQ43" s="102" t="s">
        <v>635</v>
      </c>
      <c r="SR43" s="102" t="s">
        <v>635</v>
      </c>
      <c r="SS43" s="102" t="s">
        <v>635</v>
      </c>
      <c r="ST43" s="102" t="s">
        <v>635</v>
      </c>
      <c r="SU43" s="102" t="s">
        <v>635</v>
      </c>
      <c r="SV43" s="102" t="s">
        <v>635</v>
      </c>
      <c r="SW43" s="102" t="s">
        <v>635</v>
      </c>
      <c r="SX43" s="174" t="s">
        <v>635</v>
      </c>
      <c r="SY43" s="125" t="s">
        <v>635</v>
      </c>
      <c r="SZ43" s="125" t="s">
        <v>635</v>
      </c>
      <c r="TA43" s="125" t="s">
        <v>635</v>
      </c>
      <c r="TB43" s="125" t="s">
        <v>635</v>
      </c>
      <c r="TC43" s="125" t="s">
        <v>635</v>
      </c>
      <c r="TD43" s="125" t="s">
        <v>635</v>
      </c>
      <c r="TE43" s="125" t="s">
        <v>635</v>
      </c>
      <c r="TF43" s="125" t="s">
        <v>635</v>
      </c>
      <c r="TG43" s="175" t="s">
        <v>635</v>
      </c>
      <c r="TH43" s="149" t="s">
        <v>635</v>
      </c>
      <c r="TI43" s="149" t="s">
        <v>635</v>
      </c>
      <c r="TJ43" s="149" t="s">
        <v>635</v>
      </c>
      <c r="TK43" s="149" t="s">
        <v>635</v>
      </c>
      <c r="TL43" s="149" t="s">
        <v>635</v>
      </c>
      <c r="TM43" s="149" t="s">
        <v>635</v>
      </c>
      <c r="TN43" s="149" t="s">
        <v>635</v>
      </c>
      <c r="TO43" s="149" t="s">
        <v>635</v>
      </c>
      <c r="TP43" s="176" t="s">
        <v>635</v>
      </c>
      <c r="TQ43" s="177" t="s">
        <v>635</v>
      </c>
      <c r="TR43" s="177" t="s">
        <v>635</v>
      </c>
      <c r="TS43" s="177" t="s">
        <v>635</v>
      </c>
      <c r="TT43" s="177" t="s">
        <v>635</v>
      </c>
      <c r="TU43" s="177" t="s">
        <v>635</v>
      </c>
      <c r="TV43" s="177" t="s">
        <v>635</v>
      </c>
      <c r="TW43" s="177" t="s">
        <v>635</v>
      </c>
      <c r="TX43" s="177" t="s">
        <v>635</v>
      </c>
      <c r="TY43" s="178" t="s">
        <v>635</v>
      </c>
      <c r="TZ43" s="179" t="s">
        <v>635</v>
      </c>
      <c r="UA43" s="179" t="s">
        <v>635</v>
      </c>
      <c r="UB43" s="179" t="s">
        <v>635</v>
      </c>
      <c r="UC43" s="179" t="s">
        <v>635</v>
      </c>
      <c r="UD43" s="179" t="s">
        <v>635</v>
      </c>
      <c r="UE43" s="179" t="s">
        <v>635</v>
      </c>
      <c r="UF43" s="179" t="s">
        <v>635</v>
      </c>
      <c r="UG43" s="179" t="s">
        <v>635</v>
      </c>
      <c r="UH43" s="180" t="s">
        <v>635</v>
      </c>
      <c r="UI43" s="171">
        <v>0</v>
      </c>
      <c r="UJ43" s="171">
        <v>0</v>
      </c>
      <c r="UK43" s="171">
        <v>0</v>
      </c>
      <c r="UL43" s="171">
        <v>0</v>
      </c>
      <c r="UM43" s="171">
        <v>0</v>
      </c>
      <c r="UN43" s="171">
        <v>0</v>
      </c>
      <c r="UO43" s="171">
        <v>0</v>
      </c>
      <c r="UP43" s="171">
        <v>1</v>
      </c>
      <c r="UQ43" s="181">
        <f t="shared" si="18"/>
        <v>1</v>
      </c>
      <c r="UR43" s="45">
        <v>0</v>
      </c>
      <c r="US43" s="45">
        <v>0</v>
      </c>
      <c r="UT43" s="45">
        <v>0</v>
      </c>
      <c r="UU43" s="45">
        <v>0</v>
      </c>
      <c r="UV43" s="45">
        <v>0</v>
      </c>
      <c r="UW43" s="45">
        <v>0</v>
      </c>
      <c r="UX43" s="45">
        <v>0</v>
      </c>
      <c r="UY43" s="45">
        <v>1</v>
      </c>
      <c r="UZ43" s="231">
        <f>SUBTOTAL(9,UR43:UY43)</f>
        <v>1</v>
      </c>
      <c r="VA43" s="169" t="s">
        <v>635</v>
      </c>
      <c r="VB43" s="169" t="s">
        <v>635</v>
      </c>
      <c r="VC43" s="169" t="s">
        <v>635</v>
      </c>
      <c r="VD43" s="169" t="s">
        <v>635</v>
      </c>
      <c r="VE43" s="169" t="s">
        <v>635</v>
      </c>
      <c r="VF43" s="169" t="s">
        <v>635</v>
      </c>
      <c r="VG43" s="169" t="s">
        <v>635</v>
      </c>
      <c r="VH43" s="169" t="s">
        <v>635</v>
      </c>
      <c r="VI43" s="183" t="s">
        <v>635</v>
      </c>
      <c r="VJ43" s="177" t="s">
        <v>635</v>
      </c>
      <c r="VK43" s="177" t="s">
        <v>635</v>
      </c>
      <c r="VL43" s="177" t="s">
        <v>635</v>
      </c>
      <c r="VM43" s="177" t="s">
        <v>635</v>
      </c>
      <c r="VN43" s="177" t="s">
        <v>635</v>
      </c>
      <c r="VO43" s="177" t="s">
        <v>635</v>
      </c>
      <c r="VP43" s="177" t="s">
        <v>635</v>
      </c>
      <c r="VQ43" s="177" t="s">
        <v>635</v>
      </c>
      <c r="VR43" s="178" t="s">
        <v>635</v>
      </c>
      <c r="VS43" s="184" t="s">
        <v>635</v>
      </c>
      <c r="VT43" s="184" t="s">
        <v>635</v>
      </c>
      <c r="VU43" s="184" t="s">
        <v>635</v>
      </c>
      <c r="VV43" s="184" t="s">
        <v>635</v>
      </c>
      <c r="VW43" s="184" t="s">
        <v>635</v>
      </c>
      <c r="VX43" s="184" t="s">
        <v>635</v>
      </c>
      <c r="VY43" s="184" t="s">
        <v>635</v>
      </c>
      <c r="VZ43" s="184" t="s">
        <v>635</v>
      </c>
      <c r="WA43" s="185" t="s">
        <v>635</v>
      </c>
      <c r="WB43" s="186" t="s">
        <v>635</v>
      </c>
      <c r="WC43" s="186" t="s">
        <v>635</v>
      </c>
      <c r="WD43" s="186" t="s">
        <v>635</v>
      </c>
      <c r="WE43" s="186" t="s">
        <v>635</v>
      </c>
      <c r="WF43" s="186" t="s">
        <v>635</v>
      </c>
      <c r="WG43" s="186" t="s">
        <v>635</v>
      </c>
      <c r="WH43" s="186" t="s">
        <v>635</v>
      </c>
      <c r="WI43" s="186" t="s">
        <v>635</v>
      </c>
      <c r="WJ43" s="187" t="s">
        <v>635</v>
      </c>
      <c r="WK43" s="137" t="s">
        <v>635</v>
      </c>
      <c r="WL43" s="137" t="s">
        <v>635</v>
      </c>
      <c r="WM43" s="137" t="s">
        <v>635</v>
      </c>
      <c r="WN43" s="137" t="s">
        <v>635</v>
      </c>
      <c r="WO43" s="137" t="s">
        <v>635</v>
      </c>
      <c r="WP43" s="137" t="s">
        <v>635</v>
      </c>
      <c r="WQ43" s="137" t="s">
        <v>635</v>
      </c>
      <c r="WR43" s="137" t="s">
        <v>635</v>
      </c>
      <c r="WS43" s="188" t="s">
        <v>635</v>
      </c>
      <c r="WT43" s="133" t="s">
        <v>635</v>
      </c>
      <c r="WU43" s="133" t="s">
        <v>635</v>
      </c>
      <c r="WV43" s="133" t="s">
        <v>635</v>
      </c>
      <c r="WW43" s="133" t="s">
        <v>635</v>
      </c>
      <c r="WX43" s="133" t="s">
        <v>635</v>
      </c>
      <c r="WY43" s="133" t="s">
        <v>635</v>
      </c>
      <c r="WZ43" s="133" t="s">
        <v>635</v>
      </c>
      <c r="XA43" s="133" t="s">
        <v>635</v>
      </c>
      <c r="XB43" s="189" t="s">
        <v>635</v>
      </c>
      <c r="XC43" s="105" t="s">
        <v>665</v>
      </c>
      <c r="XD43" s="105" t="s">
        <v>666</v>
      </c>
      <c r="XE43" s="105" t="s">
        <v>749</v>
      </c>
      <c r="XF43" s="111" t="s">
        <v>750</v>
      </c>
      <c r="XG43" s="190" t="s">
        <v>671</v>
      </c>
      <c r="XH43" s="190" t="s">
        <v>672</v>
      </c>
      <c r="XI43" s="190" t="s">
        <v>635</v>
      </c>
      <c r="XJ43" s="190" t="s">
        <v>635</v>
      </c>
      <c r="XK43" s="190" t="s">
        <v>635</v>
      </c>
      <c r="XL43" s="190" t="s">
        <v>635</v>
      </c>
      <c r="XM43" s="191" t="s">
        <v>667</v>
      </c>
      <c r="XN43" s="191" t="s">
        <v>669</v>
      </c>
      <c r="XO43" s="191" t="s">
        <v>670</v>
      </c>
      <c r="XP43" s="191" t="s">
        <v>635</v>
      </c>
      <c r="XQ43" s="191" t="s">
        <v>635</v>
      </c>
      <c r="XR43" s="191" t="s">
        <v>635</v>
      </c>
      <c r="XS43" s="191" t="s">
        <v>635</v>
      </c>
      <c r="XT43" s="191" t="s">
        <v>635</v>
      </c>
      <c r="XU43" s="192" t="s">
        <v>635</v>
      </c>
      <c r="XV43" s="192" t="s">
        <v>635</v>
      </c>
      <c r="XW43" s="192" t="s">
        <v>635</v>
      </c>
      <c r="XX43" s="192" t="s">
        <v>635</v>
      </c>
      <c r="XY43" s="192" t="s">
        <v>635</v>
      </c>
      <c r="XZ43" s="192" t="s">
        <v>635</v>
      </c>
      <c r="YA43" s="144" t="s">
        <v>667</v>
      </c>
      <c r="YB43" s="144" t="s">
        <v>668</v>
      </c>
      <c r="YC43" s="144" t="s">
        <v>669</v>
      </c>
      <c r="YD43" s="144" t="s">
        <v>635</v>
      </c>
      <c r="YE43" s="144" t="s">
        <v>635</v>
      </c>
      <c r="YF43" s="144" t="s">
        <v>635</v>
      </c>
      <c r="YG43" s="144" t="s">
        <v>635</v>
      </c>
      <c r="YH43" s="111" t="s">
        <v>674</v>
      </c>
      <c r="YI43" s="111" t="s">
        <v>800</v>
      </c>
      <c r="YJ43" s="111" t="s">
        <v>635</v>
      </c>
      <c r="YK43" s="190" t="s">
        <v>635</v>
      </c>
      <c r="YL43" s="190" t="s">
        <v>635</v>
      </c>
      <c r="YM43" s="190" t="s">
        <v>635</v>
      </c>
      <c r="YN43" s="190" t="s">
        <v>635</v>
      </c>
      <c r="YO43" s="190" t="s">
        <v>635</v>
      </c>
      <c r="YP43" s="130" t="s">
        <v>752</v>
      </c>
      <c r="YQ43" s="130" t="s">
        <v>951</v>
      </c>
      <c r="YR43" s="130" t="s">
        <v>635</v>
      </c>
      <c r="YS43" s="130" t="s">
        <v>635</v>
      </c>
      <c r="YT43" s="130" t="s">
        <v>635</v>
      </c>
      <c r="YU43" s="130" t="s">
        <v>635</v>
      </c>
      <c r="YV43" s="112" t="s">
        <v>752</v>
      </c>
      <c r="YW43" s="112" t="s">
        <v>635</v>
      </c>
      <c r="YX43" s="112" t="s">
        <v>635</v>
      </c>
      <c r="YY43" s="112" t="s">
        <v>635</v>
      </c>
      <c r="YZ43" s="105" t="s">
        <v>674</v>
      </c>
      <c r="ZA43" s="105" t="s">
        <v>635</v>
      </c>
      <c r="ZB43" s="126" t="s">
        <v>635</v>
      </c>
      <c r="ZC43" s="126" t="s">
        <v>635</v>
      </c>
      <c r="ZD43" s="126" t="s">
        <v>635</v>
      </c>
      <c r="ZE43" s="126" t="s">
        <v>635</v>
      </c>
      <c r="ZF43" s="126" t="s">
        <v>635</v>
      </c>
      <c r="ZG43" s="125" t="s">
        <v>678</v>
      </c>
      <c r="ZH43" s="125" t="s">
        <v>635</v>
      </c>
      <c r="ZI43" s="125" t="s">
        <v>635</v>
      </c>
      <c r="ZJ43" s="125" t="s">
        <v>635</v>
      </c>
      <c r="ZK43" s="125" t="s">
        <v>635</v>
      </c>
      <c r="ZL43" s="125" t="s">
        <v>635</v>
      </c>
      <c r="ZM43" s="125" t="s">
        <v>635</v>
      </c>
      <c r="ZN43" s="125" t="s">
        <v>635</v>
      </c>
      <c r="ZO43" s="147" t="s">
        <v>635</v>
      </c>
      <c r="ZP43" s="147" t="s">
        <v>635</v>
      </c>
      <c r="ZQ43" s="147" t="s">
        <v>635</v>
      </c>
      <c r="ZR43" s="147" t="s">
        <v>635</v>
      </c>
      <c r="ZS43" s="147" t="s">
        <v>635</v>
      </c>
      <c r="ZT43" s="184" t="s">
        <v>635</v>
      </c>
      <c r="ZU43" s="184">
        <v>1</v>
      </c>
      <c r="ZV43" s="184">
        <v>1</v>
      </c>
      <c r="ZW43" s="184" t="s">
        <v>635</v>
      </c>
      <c r="ZX43" s="131" t="s">
        <v>635</v>
      </c>
      <c r="ZY43" s="131" t="s">
        <v>635</v>
      </c>
      <c r="ZZ43" s="131">
        <v>1</v>
      </c>
      <c r="AAA43" s="131" t="s">
        <v>635</v>
      </c>
      <c r="AAB43" s="132">
        <v>1</v>
      </c>
      <c r="AAC43" s="132" t="s">
        <v>635</v>
      </c>
      <c r="AAD43" s="132">
        <v>1</v>
      </c>
      <c r="AAE43" s="193" t="s">
        <v>635</v>
      </c>
      <c r="AAF43" s="102">
        <v>1</v>
      </c>
      <c r="AAG43" s="102" t="s">
        <v>635</v>
      </c>
      <c r="AAH43" s="102" t="s">
        <v>635</v>
      </c>
      <c r="AAI43" s="102" t="s">
        <v>635</v>
      </c>
      <c r="AAJ43" s="125" t="s">
        <v>635</v>
      </c>
      <c r="AAK43" s="125">
        <v>1</v>
      </c>
      <c r="AAL43" s="125" t="s">
        <v>635</v>
      </c>
      <c r="AAM43" s="125" t="s">
        <v>635</v>
      </c>
      <c r="AAN43" s="131" t="s">
        <v>635</v>
      </c>
      <c r="AAO43" s="131">
        <v>1</v>
      </c>
      <c r="AAP43" s="131" t="s">
        <v>635</v>
      </c>
      <c r="AAQ43" s="131" t="s">
        <v>635</v>
      </c>
      <c r="AAR43" s="149" t="s">
        <v>635</v>
      </c>
      <c r="AAS43" s="149" t="s">
        <v>635</v>
      </c>
      <c r="AAT43" s="149" t="s">
        <v>635</v>
      </c>
      <c r="AAU43" s="149" t="s">
        <v>635</v>
      </c>
      <c r="AAV43" s="184" t="s">
        <v>635</v>
      </c>
      <c r="AAW43" s="184" t="s">
        <v>635</v>
      </c>
      <c r="AAX43" s="184" t="s">
        <v>635</v>
      </c>
      <c r="AAY43" s="184" t="s">
        <v>635</v>
      </c>
      <c r="AAZ43" s="103" t="s">
        <v>632</v>
      </c>
      <c r="ABA43" s="100" t="s">
        <v>1019</v>
      </c>
      <c r="ABB43" s="100" t="s">
        <v>679</v>
      </c>
      <c r="ABC43" s="100" t="s">
        <v>786</v>
      </c>
      <c r="ABD43" s="100" t="s">
        <v>635</v>
      </c>
      <c r="ABE43" s="100" t="s">
        <v>635</v>
      </c>
      <c r="ABF43" s="103" t="s">
        <v>635</v>
      </c>
      <c r="ABG43" s="194">
        <v>200000</v>
      </c>
      <c r="ABH43" s="195" t="s">
        <v>680</v>
      </c>
      <c r="ABI43" s="195" t="s">
        <v>788</v>
      </c>
      <c r="ABJ43" s="195" t="s">
        <v>681</v>
      </c>
      <c r="ABK43" s="195" t="s">
        <v>635</v>
      </c>
      <c r="ABL43" s="177" t="s">
        <v>635</v>
      </c>
      <c r="ABM43" s="177" t="s">
        <v>635</v>
      </c>
      <c r="ABN43" s="177" t="s">
        <v>635</v>
      </c>
      <c r="ABO43" s="195" t="s">
        <v>635</v>
      </c>
      <c r="ABP43" s="112" t="s">
        <v>682</v>
      </c>
      <c r="ABQ43" s="112" t="s">
        <v>635</v>
      </c>
      <c r="ABR43" s="112" t="s">
        <v>635</v>
      </c>
      <c r="ABS43" s="103" t="s">
        <v>632</v>
      </c>
      <c r="ABT43" s="103" t="s">
        <v>632</v>
      </c>
      <c r="ABU43" s="196" t="s">
        <v>684</v>
      </c>
      <c r="ABV43" s="196" t="s">
        <v>635</v>
      </c>
      <c r="ABW43" s="196" t="s">
        <v>635</v>
      </c>
      <c r="ABX43" s="196" t="s">
        <v>635</v>
      </c>
      <c r="ABY43" s="196" t="s">
        <v>635</v>
      </c>
      <c r="ABZ43" s="196" t="s">
        <v>635</v>
      </c>
      <c r="ACA43" s="196" t="s">
        <v>635</v>
      </c>
      <c r="ACB43" s="97" t="s">
        <v>626</v>
      </c>
      <c r="ACC43" s="97" t="s">
        <v>632</v>
      </c>
      <c r="ACD43" s="112" t="s">
        <v>685</v>
      </c>
      <c r="ACE43" s="112" t="s">
        <v>635</v>
      </c>
      <c r="ACF43" s="112" t="s">
        <v>635</v>
      </c>
      <c r="ACG43" s="112" t="s">
        <v>635</v>
      </c>
      <c r="ACH43" s="97" t="s">
        <v>1196</v>
      </c>
      <c r="ACI43" s="97" t="s">
        <v>1197</v>
      </c>
      <c r="ACJ43" s="97"/>
    </row>
    <row r="44" spans="1:764" ht="15" customHeight="1">
      <c r="A44">
        <v>31</v>
      </c>
      <c r="B44" s="97" t="s">
        <v>1198</v>
      </c>
      <c r="C44" s="97" t="s">
        <v>1199</v>
      </c>
      <c r="D44" s="97" t="s">
        <v>1200</v>
      </c>
      <c r="E44" s="103" t="s">
        <v>1201</v>
      </c>
      <c r="F44" s="98" t="s">
        <v>1202</v>
      </c>
      <c r="G44" s="98" t="s">
        <v>1203</v>
      </c>
      <c r="H44" s="99">
        <v>36.128382999999999</v>
      </c>
      <c r="I44" s="99">
        <v>-0.18032599999999999</v>
      </c>
      <c r="J44" s="98" t="s">
        <v>695</v>
      </c>
      <c r="K44" s="98" t="s">
        <v>1204</v>
      </c>
      <c r="L44" s="98" t="s">
        <v>1205</v>
      </c>
      <c r="M44" s="100" t="s">
        <v>1206</v>
      </c>
      <c r="N44" s="101">
        <v>724740935</v>
      </c>
      <c r="O44" s="102">
        <v>712341853</v>
      </c>
      <c r="P44" s="100">
        <v>-0.18127199999999999</v>
      </c>
      <c r="Q44" s="100">
        <v>36.129823000000002</v>
      </c>
      <c r="R44" s="100">
        <v>1998.3</v>
      </c>
      <c r="S44" s="102">
        <v>5</v>
      </c>
      <c r="T44" s="103" t="s">
        <v>626</v>
      </c>
      <c r="U44" s="97" t="s">
        <v>627</v>
      </c>
      <c r="V44" s="97" t="s">
        <v>1207</v>
      </c>
      <c r="W44" s="97" t="s">
        <v>627</v>
      </c>
      <c r="X44" s="97" t="s">
        <v>700</v>
      </c>
      <c r="Y44" s="97" t="s">
        <v>701</v>
      </c>
      <c r="Z44" s="103" t="s">
        <v>626</v>
      </c>
      <c r="AA44" s="104" t="s">
        <v>635</v>
      </c>
      <c r="AB44" s="197" t="s">
        <v>635</v>
      </c>
      <c r="AC44" s="104" t="s">
        <v>635</v>
      </c>
      <c r="AD44" s="104" t="s">
        <v>635</v>
      </c>
      <c r="AE44" s="104" t="s">
        <v>635</v>
      </c>
      <c r="AF44" s="103">
        <v>7</v>
      </c>
      <c r="AG44" s="103">
        <v>3</v>
      </c>
      <c r="AH44" s="97" t="s">
        <v>636</v>
      </c>
      <c r="AI44" s="97" t="s">
        <v>637</v>
      </c>
      <c r="AJ44" s="97" t="s">
        <v>638</v>
      </c>
      <c r="AK44" s="97" t="s">
        <v>635</v>
      </c>
      <c r="AL44" s="105" t="s">
        <v>640</v>
      </c>
      <c r="AM44" s="106" t="s">
        <v>641</v>
      </c>
      <c r="AN44" s="106" t="s">
        <v>635</v>
      </c>
      <c r="AO44" s="106" t="s">
        <v>635</v>
      </c>
      <c r="AP44" s="97" t="s">
        <v>642</v>
      </c>
      <c r="AQ44" s="97" t="s">
        <v>642</v>
      </c>
      <c r="AR44" s="103" t="s">
        <v>635</v>
      </c>
      <c r="AS44" s="107" t="s">
        <v>635</v>
      </c>
      <c r="AT44" s="103" t="s">
        <v>635</v>
      </c>
      <c r="AU44" s="103" t="s">
        <v>635</v>
      </c>
      <c r="AV44" s="106" t="s">
        <v>632</v>
      </c>
      <c r="AW44" s="105" t="s">
        <v>641</v>
      </c>
      <c r="AX44" s="103" t="s">
        <v>635</v>
      </c>
      <c r="AY44" s="105" t="s">
        <v>640</v>
      </c>
      <c r="AZ44" s="107" t="s">
        <v>635</v>
      </c>
      <c r="BA44" s="105" t="s">
        <v>640</v>
      </c>
      <c r="BB44" s="107" t="s">
        <v>635</v>
      </c>
      <c r="BC44" s="106" t="s">
        <v>635</v>
      </c>
      <c r="BD44" s="103" t="s">
        <v>635</v>
      </c>
      <c r="BE44" s="106" t="s">
        <v>626</v>
      </c>
      <c r="BF44" s="103" t="s">
        <v>635</v>
      </c>
      <c r="BG44" s="103" t="s">
        <v>635</v>
      </c>
      <c r="BH44" s="103" t="s">
        <v>635</v>
      </c>
      <c r="BI44" s="97" t="s">
        <v>640</v>
      </c>
      <c r="BJ44" s="108" t="s">
        <v>643</v>
      </c>
      <c r="BK44" s="108" t="s">
        <v>875</v>
      </c>
      <c r="BL44" s="108" t="s">
        <v>826</v>
      </c>
      <c r="BM44" s="108" t="s">
        <v>635</v>
      </c>
      <c r="BN44" s="108" t="s">
        <v>635</v>
      </c>
      <c r="BO44" s="103" t="s">
        <v>632</v>
      </c>
      <c r="BP44" s="103" t="s">
        <v>641</v>
      </c>
      <c r="BQ44" s="103" t="s">
        <v>635</v>
      </c>
      <c r="BR44" s="109" t="s">
        <v>703</v>
      </c>
      <c r="BS44" s="109" t="s">
        <v>776</v>
      </c>
      <c r="BT44" s="110" t="s">
        <v>635</v>
      </c>
      <c r="BU44" s="110" t="s">
        <v>635</v>
      </c>
      <c r="BV44" s="109" t="s">
        <v>635</v>
      </c>
      <c r="BW44" s="97" t="s">
        <v>848</v>
      </c>
      <c r="BX44" s="97" t="s">
        <v>848</v>
      </c>
      <c r="BY44" s="97" t="s">
        <v>1208</v>
      </c>
      <c r="BZ44" s="97" t="s">
        <v>779</v>
      </c>
      <c r="CA44" s="111" t="s">
        <v>635</v>
      </c>
      <c r="CB44" s="111" t="s">
        <v>635</v>
      </c>
      <c r="CC44" s="111" t="s">
        <v>635</v>
      </c>
      <c r="CD44" s="106" t="s">
        <v>635</v>
      </c>
      <c r="CE44" s="111" t="s">
        <v>635</v>
      </c>
      <c r="CF44" s="103">
        <v>3</v>
      </c>
      <c r="CG44" s="103">
        <v>5</v>
      </c>
      <c r="CH44" s="112" t="s">
        <v>649</v>
      </c>
      <c r="CI44" s="113" t="s">
        <v>641</v>
      </c>
      <c r="CJ44" s="113" t="s">
        <v>635</v>
      </c>
      <c r="CK44" s="113" t="s">
        <v>635</v>
      </c>
      <c r="CL44" s="103">
        <v>15</v>
      </c>
      <c r="CM44" s="114">
        <v>100</v>
      </c>
      <c r="CN44" s="103" t="s">
        <v>635</v>
      </c>
      <c r="CO44" s="106" t="s">
        <v>635</v>
      </c>
      <c r="CP44" s="103">
        <v>0.1</v>
      </c>
      <c r="CQ44" s="106">
        <v>130</v>
      </c>
      <c r="CR44" s="103" t="s">
        <v>635</v>
      </c>
      <c r="CS44" s="106" t="s">
        <v>635</v>
      </c>
      <c r="CT44" s="103" t="s">
        <v>635</v>
      </c>
      <c r="CU44" s="106" t="s">
        <v>635</v>
      </c>
      <c r="CV44" s="103" t="s">
        <v>635</v>
      </c>
      <c r="CW44" s="103" t="s">
        <v>635</v>
      </c>
      <c r="CX44" s="111" t="s">
        <v>651</v>
      </c>
      <c r="CY44" s="106" t="s">
        <v>635</v>
      </c>
      <c r="CZ44" s="115">
        <v>0</v>
      </c>
      <c r="DA44" s="115">
        <v>1</v>
      </c>
      <c r="DB44" s="116">
        <f>SUM(CZ44:DA44)</f>
        <v>1</v>
      </c>
      <c r="DC44" s="117" t="s">
        <v>635</v>
      </c>
      <c r="DD44" s="118" t="s">
        <v>635</v>
      </c>
      <c r="DE44" s="118" t="s">
        <v>635</v>
      </c>
      <c r="DF44" s="118" t="s">
        <v>635</v>
      </c>
      <c r="DG44" s="119" t="s">
        <v>635</v>
      </c>
      <c r="DH44" s="105" t="s">
        <v>651</v>
      </c>
      <c r="DI44" s="120">
        <v>1</v>
      </c>
      <c r="DJ44" s="121" t="s">
        <v>635</v>
      </c>
      <c r="DK44" s="122" t="s">
        <v>635</v>
      </c>
      <c r="DL44" s="123" t="s">
        <v>635</v>
      </c>
      <c r="DM44" s="123" t="s">
        <v>635</v>
      </c>
      <c r="DN44" s="124" t="s">
        <v>635</v>
      </c>
      <c r="DO44" s="124" t="s">
        <v>635</v>
      </c>
      <c r="DP44" s="124" t="s">
        <v>635</v>
      </c>
      <c r="DQ44" s="125" t="s">
        <v>635</v>
      </c>
      <c r="DR44" s="125" t="s">
        <v>635</v>
      </c>
      <c r="DS44" s="125" t="s">
        <v>635</v>
      </c>
      <c r="DT44" s="106" t="s">
        <v>635</v>
      </c>
      <c r="DU44" s="106" t="s">
        <v>635</v>
      </c>
      <c r="DV44" s="106" t="s">
        <v>635</v>
      </c>
      <c r="DW44" s="126" t="s">
        <v>635</v>
      </c>
      <c r="DX44" s="126" t="s">
        <v>635</v>
      </c>
      <c r="DY44" s="126" t="s">
        <v>635</v>
      </c>
      <c r="DZ44" s="97" t="s">
        <v>635</v>
      </c>
      <c r="EA44" s="103" t="s">
        <v>632</v>
      </c>
      <c r="EB44" s="97" t="s">
        <v>1209</v>
      </c>
      <c r="EC44" s="103" t="s">
        <v>626</v>
      </c>
      <c r="ED44" s="103" t="s">
        <v>635</v>
      </c>
      <c r="EE44" s="103" t="s">
        <v>635</v>
      </c>
      <c r="EF44" s="127" t="s">
        <v>651</v>
      </c>
      <c r="EG44" s="127" t="s">
        <v>635</v>
      </c>
      <c r="EH44" s="103" t="s">
        <v>651</v>
      </c>
      <c r="EI44" s="97" t="s">
        <v>640</v>
      </c>
      <c r="EJ44" s="97" t="s">
        <v>640</v>
      </c>
      <c r="EK44" s="122" t="s">
        <v>635</v>
      </c>
      <c r="EL44" s="122" t="s">
        <v>635</v>
      </c>
      <c r="EM44" s="122" t="s">
        <v>635</v>
      </c>
      <c r="EN44" s="122" t="s">
        <v>635</v>
      </c>
      <c r="EO44" s="128" t="s">
        <v>635</v>
      </c>
      <c r="EP44" s="128" t="s">
        <v>635</v>
      </c>
      <c r="EQ44" s="128" t="s">
        <v>635</v>
      </c>
      <c r="ER44" s="128" t="s">
        <v>635</v>
      </c>
      <c r="ES44" s="129" t="s">
        <v>635</v>
      </c>
      <c r="ET44" s="129" t="s">
        <v>635</v>
      </c>
      <c r="EU44" s="129" t="s">
        <v>635</v>
      </c>
      <c r="EV44" s="129" t="s">
        <v>635</v>
      </c>
      <c r="EW44" s="97" t="s">
        <v>635</v>
      </c>
      <c r="EX44" s="97" t="s">
        <v>635</v>
      </c>
      <c r="EY44" s="103" t="s">
        <v>654</v>
      </c>
      <c r="EZ44" s="107" t="s">
        <v>635</v>
      </c>
      <c r="FA44" s="97" t="s">
        <v>635</v>
      </c>
      <c r="FB44" s="130" t="s">
        <v>656</v>
      </c>
      <c r="FC44" s="130" t="s">
        <v>743</v>
      </c>
      <c r="FD44" s="131" t="s">
        <v>635</v>
      </c>
      <c r="FE44" s="131" t="s">
        <v>635</v>
      </c>
      <c r="FF44" s="131" t="s">
        <v>635</v>
      </c>
      <c r="FG44" s="131" t="s">
        <v>635</v>
      </c>
      <c r="FH44" s="131" t="s">
        <v>635</v>
      </c>
      <c r="FI44" s="132">
        <v>4</v>
      </c>
      <c r="FJ44" s="133" t="s">
        <v>635</v>
      </c>
      <c r="FK44" s="103" t="s">
        <v>635</v>
      </c>
      <c r="FL44" s="134" t="s">
        <v>635</v>
      </c>
      <c r="FM44" s="135">
        <v>20</v>
      </c>
      <c r="FN44" s="135" t="s">
        <v>635</v>
      </c>
      <c r="FO44" s="135" t="s">
        <v>635</v>
      </c>
      <c r="FP44" s="103" t="s">
        <v>635</v>
      </c>
      <c r="FQ44" s="132">
        <v>40</v>
      </c>
      <c r="FR44" s="133" t="s">
        <v>635</v>
      </c>
      <c r="FS44" s="103" t="s">
        <v>635</v>
      </c>
      <c r="FT44" s="134" t="s">
        <v>635</v>
      </c>
      <c r="FU44" s="135">
        <v>1</v>
      </c>
      <c r="FV44" s="135" t="s">
        <v>635</v>
      </c>
      <c r="FW44" s="131" t="s">
        <v>635</v>
      </c>
      <c r="FX44" s="103" t="s">
        <v>635</v>
      </c>
      <c r="FY44" s="100" t="s">
        <v>657</v>
      </c>
      <c r="FZ44" s="102" t="s">
        <v>658</v>
      </c>
      <c r="GA44" s="102">
        <v>4</v>
      </c>
      <c r="GB44" s="102">
        <v>20</v>
      </c>
      <c r="GC44" s="136" t="s">
        <v>657</v>
      </c>
      <c r="GD44" s="137" t="s">
        <v>658</v>
      </c>
      <c r="GE44" s="137">
        <v>12</v>
      </c>
      <c r="GF44" s="137">
        <v>12</v>
      </c>
      <c r="GG44" s="125" t="s">
        <v>635</v>
      </c>
      <c r="GH44" s="125" t="s">
        <v>635</v>
      </c>
      <c r="GI44" s="125" t="s">
        <v>635</v>
      </c>
      <c r="GJ44" s="125" t="s">
        <v>635</v>
      </c>
      <c r="GK44" s="122" t="s">
        <v>635</v>
      </c>
      <c r="GL44" s="122" t="s">
        <v>635</v>
      </c>
      <c r="GM44" s="122" t="s">
        <v>635</v>
      </c>
      <c r="GN44" s="122" t="s">
        <v>635</v>
      </c>
      <c r="GO44" s="135" t="s">
        <v>635</v>
      </c>
      <c r="GP44" s="135" t="s">
        <v>635</v>
      </c>
      <c r="GQ44" s="135" t="s">
        <v>635</v>
      </c>
      <c r="GR44" s="134" t="s">
        <v>635</v>
      </c>
      <c r="GS44" s="134" t="s">
        <v>635</v>
      </c>
      <c r="GT44" s="134" t="s">
        <v>635</v>
      </c>
      <c r="GU44" s="126" t="s">
        <v>635</v>
      </c>
      <c r="GV44" s="126" t="s">
        <v>635</v>
      </c>
      <c r="GW44" s="126" t="s">
        <v>635</v>
      </c>
      <c r="GX44" s="145" t="s">
        <v>635</v>
      </c>
      <c r="GY44" s="145" t="s">
        <v>635</v>
      </c>
      <c r="GZ44" s="145" t="s">
        <v>635</v>
      </c>
      <c r="HA44" s="139" t="s">
        <v>657</v>
      </c>
      <c r="HB44" s="123" t="s">
        <v>635</v>
      </c>
      <c r="HC44" s="123">
        <v>12</v>
      </c>
      <c r="HD44" s="123">
        <v>12</v>
      </c>
      <c r="HE44" s="127" t="s">
        <v>657</v>
      </c>
      <c r="HF44" s="130" t="s">
        <v>658</v>
      </c>
      <c r="HG44" s="131">
        <v>12</v>
      </c>
      <c r="HH44" s="131">
        <v>12</v>
      </c>
      <c r="HI44" s="141" t="s">
        <v>635</v>
      </c>
      <c r="HJ44" s="141" t="s">
        <v>635</v>
      </c>
      <c r="HK44" s="141" t="s">
        <v>635</v>
      </c>
      <c r="HL44" s="141" t="s">
        <v>635</v>
      </c>
      <c r="HM44" s="131" t="s">
        <v>635</v>
      </c>
      <c r="HN44" s="131" t="s">
        <v>635</v>
      </c>
      <c r="HO44" s="131" t="s">
        <v>635</v>
      </c>
      <c r="HP44" s="131" t="s">
        <v>635</v>
      </c>
      <c r="HQ44" s="106" t="s">
        <v>635</v>
      </c>
      <c r="HR44" s="106" t="s">
        <v>635</v>
      </c>
      <c r="HS44" s="106" t="s">
        <v>635</v>
      </c>
      <c r="HT44" s="106" t="s">
        <v>635</v>
      </c>
      <c r="HU44" s="132" t="s">
        <v>635</v>
      </c>
      <c r="HV44" s="132" t="s">
        <v>635</v>
      </c>
      <c r="HW44" s="132" t="s">
        <v>635</v>
      </c>
      <c r="HX44" s="132" t="s">
        <v>635</v>
      </c>
      <c r="HY44" s="118" t="s">
        <v>635</v>
      </c>
      <c r="HZ44" s="118" t="s">
        <v>635</v>
      </c>
      <c r="IA44" s="118" t="s">
        <v>635</v>
      </c>
      <c r="IB44" s="118" t="s">
        <v>635</v>
      </c>
      <c r="IC44" s="125" t="s">
        <v>635</v>
      </c>
      <c r="ID44" s="125" t="s">
        <v>635</v>
      </c>
      <c r="IE44" s="125" t="s">
        <v>635</v>
      </c>
      <c r="IF44" s="125" t="s">
        <v>635</v>
      </c>
      <c r="IG44" s="105" t="s">
        <v>659</v>
      </c>
      <c r="IH44" s="105" t="s">
        <v>855</v>
      </c>
      <c r="II44" s="105" t="s">
        <v>831</v>
      </c>
      <c r="IJ44" s="105" t="s">
        <v>635</v>
      </c>
      <c r="IK44" s="105" t="s">
        <v>635</v>
      </c>
      <c r="IL44" s="105" t="s">
        <v>635</v>
      </c>
      <c r="IM44" s="105" t="s">
        <v>635</v>
      </c>
      <c r="IN44" s="105" t="s">
        <v>635</v>
      </c>
      <c r="IO44" s="105" t="s">
        <v>635</v>
      </c>
      <c r="IP44" s="103">
        <v>3</v>
      </c>
      <c r="IQ44" s="102" t="s">
        <v>709</v>
      </c>
      <c r="IR44" s="102" t="s">
        <v>635</v>
      </c>
      <c r="IS44" s="142">
        <v>0</v>
      </c>
      <c r="IT44" s="142">
        <v>1</v>
      </c>
      <c r="IU44" s="128" t="s">
        <v>663</v>
      </c>
      <c r="IV44" s="143" t="s">
        <v>635</v>
      </c>
      <c r="IW44" s="143">
        <v>1</v>
      </c>
      <c r="IX44" s="143">
        <v>0</v>
      </c>
      <c r="IY44" s="124" t="s">
        <v>635</v>
      </c>
      <c r="IZ44" s="124" t="s">
        <v>635</v>
      </c>
      <c r="JA44" s="124" t="s">
        <v>635</v>
      </c>
      <c r="JB44" s="123" t="s">
        <v>635</v>
      </c>
      <c r="JC44" s="123" t="s">
        <v>635</v>
      </c>
      <c r="JD44" s="123" t="s">
        <v>635</v>
      </c>
      <c r="JE44" s="144" t="s">
        <v>635</v>
      </c>
      <c r="JF44" s="144" t="s">
        <v>635</v>
      </c>
      <c r="JG44" s="144" t="s">
        <v>635</v>
      </c>
      <c r="JH44" s="141" t="s">
        <v>635</v>
      </c>
      <c r="JI44" s="141" t="s">
        <v>635</v>
      </c>
      <c r="JJ44" s="141" t="s">
        <v>635</v>
      </c>
      <c r="JK44" s="144" t="s">
        <v>635</v>
      </c>
      <c r="JL44" s="144" t="s">
        <v>635</v>
      </c>
      <c r="JM44" s="144" t="s">
        <v>635</v>
      </c>
      <c r="JN44" s="135" t="s">
        <v>635</v>
      </c>
      <c r="JO44" s="135" t="s">
        <v>635</v>
      </c>
      <c r="JP44" s="135" t="s">
        <v>635</v>
      </c>
      <c r="JQ44" s="144" t="s">
        <v>709</v>
      </c>
      <c r="JR44" s="144" t="s">
        <v>635</v>
      </c>
      <c r="JS44" s="208">
        <v>0</v>
      </c>
      <c r="JT44" s="208">
        <v>1</v>
      </c>
      <c r="JU44" s="145" t="s">
        <v>709</v>
      </c>
      <c r="JV44" s="145" t="s">
        <v>635</v>
      </c>
      <c r="JW44" s="209">
        <v>0</v>
      </c>
      <c r="JX44" s="209">
        <v>1</v>
      </c>
      <c r="JY44" s="141" t="s">
        <v>635</v>
      </c>
      <c r="JZ44" s="141" t="s">
        <v>635</v>
      </c>
      <c r="KA44" s="141" t="s">
        <v>635</v>
      </c>
      <c r="KB44" s="141" t="s">
        <v>635</v>
      </c>
      <c r="KC44" s="128" t="s">
        <v>635</v>
      </c>
      <c r="KD44" s="128" t="s">
        <v>635</v>
      </c>
      <c r="KE44" s="128" t="s">
        <v>635</v>
      </c>
      <c r="KF44" s="128" t="s">
        <v>635</v>
      </c>
      <c r="KG44" s="146" t="s">
        <v>635</v>
      </c>
      <c r="KH44" s="146" t="s">
        <v>635</v>
      </c>
      <c r="KI44" s="146" t="s">
        <v>635</v>
      </c>
      <c r="KJ44" s="146" t="s">
        <v>635</v>
      </c>
      <c r="KK44" s="147" t="s">
        <v>635</v>
      </c>
      <c r="KL44" s="147" t="s">
        <v>635</v>
      </c>
      <c r="KM44" s="147" t="s">
        <v>635</v>
      </c>
      <c r="KN44" s="147" t="s">
        <v>635</v>
      </c>
      <c r="KO44" s="148" t="s">
        <v>635</v>
      </c>
      <c r="KP44" s="148" t="s">
        <v>635</v>
      </c>
      <c r="KQ44" s="148" t="s">
        <v>635</v>
      </c>
      <c r="KR44" s="148" t="s">
        <v>635</v>
      </c>
      <c r="KS44" s="149" t="s">
        <v>635</v>
      </c>
      <c r="KT44" s="149" t="s">
        <v>635</v>
      </c>
      <c r="KU44" s="149" t="s">
        <v>635</v>
      </c>
      <c r="KV44" s="149" t="s">
        <v>635</v>
      </c>
      <c r="KW44" s="105" t="s">
        <v>664</v>
      </c>
      <c r="KX44" s="106" t="s">
        <v>635</v>
      </c>
      <c r="KY44" s="106" t="s">
        <v>635</v>
      </c>
      <c r="KZ44" s="150">
        <v>0</v>
      </c>
      <c r="LA44" s="150">
        <v>0</v>
      </c>
      <c r="LB44" s="150">
        <v>0</v>
      </c>
      <c r="LC44" s="150">
        <v>0</v>
      </c>
      <c r="LD44" s="150">
        <v>1</v>
      </c>
      <c r="LE44" s="150">
        <v>0</v>
      </c>
      <c r="LF44" s="150">
        <v>0</v>
      </c>
      <c r="LG44" s="150">
        <v>0</v>
      </c>
      <c r="LH44" s="151">
        <f t="shared" si="15"/>
        <v>1</v>
      </c>
      <c r="LI44" s="152">
        <v>0</v>
      </c>
      <c r="LJ44" s="152">
        <v>0</v>
      </c>
      <c r="LK44" s="152">
        <v>0</v>
      </c>
      <c r="LL44" s="152">
        <v>0</v>
      </c>
      <c r="LM44" s="152">
        <v>1</v>
      </c>
      <c r="LN44" s="152">
        <v>0</v>
      </c>
      <c r="LO44" s="152">
        <v>0</v>
      </c>
      <c r="LP44" s="152">
        <v>0</v>
      </c>
      <c r="LQ44" s="153">
        <f t="shared" si="16"/>
        <v>1</v>
      </c>
      <c r="LR44" s="142">
        <v>0</v>
      </c>
      <c r="LS44" s="142">
        <v>0</v>
      </c>
      <c r="LT44" s="142">
        <v>0</v>
      </c>
      <c r="LU44" s="142">
        <v>0</v>
      </c>
      <c r="LV44" s="142">
        <v>0</v>
      </c>
      <c r="LW44" s="142">
        <v>0</v>
      </c>
      <c r="LX44" s="142">
        <v>0</v>
      </c>
      <c r="LY44" s="142">
        <v>0</v>
      </c>
      <c r="LZ44" s="142">
        <v>0</v>
      </c>
      <c r="MA44" s="45" t="s">
        <v>635</v>
      </c>
      <c r="MB44" s="45" t="s">
        <v>635</v>
      </c>
      <c r="MC44" s="45" t="s">
        <v>635</v>
      </c>
      <c r="MD44" s="45" t="s">
        <v>635</v>
      </c>
      <c r="ME44" s="45" t="s">
        <v>635</v>
      </c>
      <c r="MF44" s="45" t="s">
        <v>635</v>
      </c>
      <c r="MG44" s="45" t="s">
        <v>635</v>
      </c>
      <c r="MH44" s="45" t="s">
        <v>635</v>
      </c>
      <c r="MI44" s="44" t="s">
        <v>635</v>
      </c>
      <c r="MJ44" s="155" t="s">
        <v>635</v>
      </c>
      <c r="MK44" s="155" t="s">
        <v>635</v>
      </c>
      <c r="ML44" s="155" t="s">
        <v>635</v>
      </c>
      <c r="MM44" s="155" t="s">
        <v>635</v>
      </c>
      <c r="MN44" s="155" t="s">
        <v>635</v>
      </c>
      <c r="MO44" s="155" t="s">
        <v>635</v>
      </c>
      <c r="MP44" s="155" t="s">
        <v>635</v>
      </c>
      <c r="MQ44" s="155" t="s">
        <v>635</v>
      </c>
      <c r="MR44" s="156" t="s">
        <v>635</v>
      </c>
      <c r="MS44" s="157" t="s">
        <v>635</v>
      </c>
      <c r="MT44" s="157" t="s">
        <v>635</v>
      </c>
      <c r="MU44" s="157" t="s">
        <v>635</v>
      </c>
      <c r="MV44" s="157" t="s">
        <v>635</v>
      </c>
      <c r="MW44" s="157" t="s">
        <v>635</v>
      </c>
      <c r="MX44" s="157" t="s">
        <v>635</v>
      </c>
      <c r="MY44" s="157" t="s">
        <v>635</v>
      </c>
      <c r="MZ44" s="157" t="s">
        <v>635</v>
      </c>
      <c r="NA44" s="157" t="s">
        <v>635</v>
      </c>
      <c r="NB44" s="158">
        <v>0</v>
      </c>
      <c r="NC44" s="158">
        <v>0</v>
      </c>
      <c r="ND44" s="158">
        <v>0</v>
      </c>
      <c r="NE44" s="158">
        <v>0</v>
      </c>
      <c r="NF44" s="158">
        <v>0</v>
      </c>
      <c r="NG44" s="158">
        <v>0</v>
      </c>
      <c r="NH44" s="158">
        <v>0</v>
      </c>
      <c r="NI44" s="158">
        <v>0</v>
      </c>
      <c r="NJ44" s="159">
        <v>0</v>
      </c>
      <c r="NK44" s="160" t="s">
        <v>635</v>
      </c>
      <c r="NL44" s="160" t="s">
        <v>635</v>
      </c>
      <c r="NM44" s="160" t="s">
        <v>635</v>
      </c>
      <c r="NN44" s="160" t="s">
        <v>635</v>
      </c>
      <c r="NO44" s="160" t="s">
        <v>635</v>
      </c>
      <c r="NP44" s="160" t="s">
        <v>635</v>
      </c>
      <c r="NQ44" s="160" t="s">
        <v>635</v>
      </c>
      <c r="NR44" s="160" t="s">
        <v>635</v>
      </c>
      <c r="NS44" s="161" t="s">
        <v>635</v>
      </c>
      <c r="NT44" s="162" t="s">
        <v>635</v>
      </c>
      <c r="NU44" s="162" t="s">
        <v>635</v>
      </c>
      <c r="NV44" s="162" t="s">
        <v>635</v>
      </c>
      <c r="NW44" s="162" t="s">
        <v>635</v>
      </c>
      <c r="NX44" s="162" t="s">
        <v>635</v>
      </c>
      <c r="NY44" s="162" t="s">
        <v>635</v>
      </c>
      <c r="NZ44" s="162" t="s">
        <v>635</v>
      </c>
      <c r="OA44" s="162" t="s">
        <v>635</v>
      </c>
      <c r="OB44" s="163" t="s">
        <v>635</v>
      </c>
      <c r="OC44" s="142" t="s">
        <v>635</v>
      </c>
      <c r="OD44" s="142" t="s">
        <v>635</v>
      </c>
      <c r="OE44" s="142" t="s">
        <v>635</v>
      </c>
      <c r="OF44" s="142" t="s">
        <v>635</v>
      </c>
      <c r="OG44" s="142" t="s">
        <v>635</v>
      </c>
      <c r="OH44" s="142" t="s">
        <v>635</v>
      </c>
      <c r="OI44" s="142" t="s">
        <v>635</v>
      </c>
      <c r="OJ44" s="142" t="s">
        <v>635</v>
      </c>
      <c r="OK44" s="142" t="s">
        <v>635</v>
      </c>
      <c r="OL44" s="45">
        <v>0</v>
      </c>
      <c r="OM44" s="45">
        <v>0</v>
      </c>
      <c r="ON44" s="45">
        <v>0</v>
      </c>
      <c r="OO44" s="45">
        <v>0</v>
      </c>
      <c r="OP44" s="45">
        <v>1</v>
      </c>
      <c r="OQ44" s="45">
        <v>0</v>
      </c>
      <c r="OR44" s="45">
        <v>0</v>
      </c>
      <c r="OS44" s="45">
        <v>0</v>
      </c>
      <c r="OT44" s="44">
        <f>SUBTOTAL(9,OL44:OS44)</f>
        <v>1</v>
      </c>
      <c r="OU44" s="158" t="s">
        <v>635</v>
      </c>
      <c r="OV44" s="158" t="s">
        <v>635</v>
      </c>
      <c r="OW44" s="158" t="s">
        <v>635</v>
      </c>
      <c r="OX44" s="158" t="s">
        <v>635</v>
      </c>
      <c r="OY44" s="158" t="s">
        <v>635</v>
      </c>
      <c r="OZ44" s="158" t="s">
        <v>635</v>
      </c>
      <c r="PA44" s="158" t="s">
        <v>635</v>
      </c>
      <c r="PB44" s="158" t="s">
        <v>635</v>
      </c>
      <c r="PC44" s="159" t="s">
        <v>635</v>
      </c>
      <c r="PD44" s="152" t="s">
        <v>635</v>
      </c>
      <c r="PE44" s="152" t="s">
        <v>635</v>
      </c>
      <c r="PF44" s="152" t="s">
        <v>635</v>
      </c>
      <c r="PG44" s="152" t="s">
        <v>635</v>
      </c>
      <c r="PH44" s="152" t="s">
        <v>635</v>
      </c>
      <c r="PI44" s="152" t="s">
        <v>635</v>
      </c>
      <c r="PJ44" s="152" t="s">
        <v>635</v>
      </c>
      <c r="PK44" s="152" t="s">
        <v>635</v>
      </c>
      <c r="PL44" s="164" t="s">
        <v>635</v>
      </c>
      <c r="PM44" s="158" t="s">
        <v>635</v>
      </c>
      <c r="PN44" s="158" t="s">
        <v>635</v>
      </c>
      <c r="PO44" s="158" t="s">
        <v>635</v>
      </c>
      <c r="PP44" s="158" t="s">
        <v>635</v>
      </c>
      <c r="PQ44" s="158" t="s">
        <v>635</v>
      </c>
      <c r="PR44" s="158" t="s">
        <v>635</v>
      </c>
      <c r="PS44" s="158" t="s">
        <v>635</v>
      </c>
      <c r="PT44" s="158" t="s">
        <v>635</v>
      </c>
      <c r="PU44" s="159" t="s">
        <v>635</v>
      </c>
      <c r="PV44" s="157">
        <v>0</v>
      </c>
      <c r="PW44" s="157">
        <v>0</v>
      </c>
      <c r="PX44" s="157">
        <v>0</v>
      </c>
      <c r="PY44" s="157">
        <v>0</v>
      </c>
      <c r="PZ44" s="157">
        <v>0</v>
      </c>
      <c r="QA44" s="157">
        <v>0</v>
      </c>
      <c r="QB44" s="157">
        <v>0</v>
      </c>
      <c r="QC44" s="157">
        <v>0</v>
      </c>
      <c r="QD44" s="165">
        <v>0</v>
      </c>
      <c r="QE44" s="166" t="s">
        <v>635</v>
      </c>
      <c r="QF44" s="166" t="s">
        <v>635</v>
      </c>
      <c r="QG44" s="166" t="s">
        <v>635</v>
      </c>
      <c r="QH44" s="166" t="s">
        <v>635</v>
      </c>
      <c r="QI44" s="166" t="s">
        <v>635</v>
      </c>
      <c r="QJ44" s="166" t="s">
        <v>635</v>
      </c>
      <c r="QK44" s="166" t="s">
        <v>635</v>
      </c>
      <c r="QL44" s="166" t="s">
        <v>635</v>
      </c>
      <c r="QM44" s="167" t="s">
        <v>635</v>
      </c>
      <c r="QN44" s="120" t="s">
        <v>635</v>
      </c>
      <c r="QO44" s="120" t="s">
        <v>635</v>
      </c>
      <c r="QP44" s="120" t="s">
        <v>635</v>
      </c>
      <c r="QQ44" s="120" t="s">
        <v>635</v>
      </c>
      <c r="QR44" s="120" t="s">
        <v>635</v>
      </c>
      <c r="QS44" s="120" t="s">
        <v>635</v>
      </c>
      <c r="QT44" s="120" t="s">
        <v>635</v>
      </c>
      <c r="QU44" s="120" t="s">
        <v>635</v>
      </c>
      <c r="QV44" s="168" t="s">
        <v>635</v>
      </c>
      <c r="QW44" s="169" t="s">
        <v>635</v>
      </c>
      <c r="QX44" s="169" t="s">
        <v>635</v>
      </c>
      <c r="QY44" s="169" t="s">
        <v>635</v>
      </c>
      <c r="QZ44" s="169" t="s">
        <v>635</v>
      </c>
      <c r="RA44" s="169" t="s">
        <v>635</v>
      </c>
      <c r="RB44" s="169" t="s">
        <v>635</v>
      </c>
      <c r="RC44" s="169" t="s">
        <v>635</v>
      </c>
      <c r="RD44" s="169" t="s">
        <v>635</v>
      </c>
      <c r="RE44" s="170" t="s">
        <v>635</v>
      </c>
      <c r="RF44" s="136" t="s">
        <v>656</v>
      </c>
      <c r="RG44" s="136" t="s">
        <v>743</v>
      </c>
      <c r="RH44" s="136" t="s">
        <v>635</v>
      </c>
      <c r="RI44" s="137" t="s">
        <v>635</v>
      </c>
      <c r="RJ44" s="137" t="s">
        <v>635</v>
      </c>
      <c r="RK44" s="137" t="s">
        <v>635</v>
      </c>
      <c r="RL44" s="105" t="s">
        <v>664</v>
      </c>
      <c r="RM44" s="106" t="s">
        <v>635</v>
      </c>
      <c r="RN44" s="106" t="s">
        <v>635</v>
      </c>
      <c r="RO44" s="171">
        <v>0</v>
      </c>
      <c r="RP44" s="171">
        <v>0</v>
      </c>
      <c r="RQ44" s="171">
        <v>0</v>
      </c>
      <c r="RR44" s="171">
        <v>0</v>
      </c>
      <c r="RS44" s="171">
        <v>1</v>
      </c>
      <c r="RT44" s="171">
        <v>0</v>
      </c>
      <c r="RU44" s="171">
        <v>0</v>
      </c>
      <c r="RV44" s="171">
        <v>0</v>
      </c>
      <c r="RW44" s="172">
        <f t="shared" si="17"/>
        <v>1</v>
      </c>
      <c r="RX44" s="133" t="s">
        <v>635</v>
      </c>
      <c r="RY44" s="133" t="s">
        <v>635</v>
      </c>
      <c r="RZ44" s="133" t="s">
        <v>635</v>
      </c>
      <c r="SA44" s="133" t="s">
        <v>635</v>
      </c>
      <c r="SB44" s="133" t="s">
        <v>635</v>
      </c>
      <c r="SC44" s="133" t="s">
        <v>635</v>
      </c>
      <c r="SD44" s="133" t="s">
        <v>635</v>
      </c>
      <c r="SE44" s="133" t="s">
        <v>635</v>
      </c>
      <c r="SF44" s="189" t="s">
        <v>635</v>
      </c>
      <c r="SG44" s="132" t="s">
        <v>635</v>
      </c>
      <c r="SH44" s="132" t="s">
        <v>635</v>
      </c>
      <c r="SI44" s="132" t="s">
        <v>635</v>
      </c>
      <c r="SJ44" s="132" t="s">
        <v>635</v>
      </c>
      <c r="SK44" s="132" t="s">
        <v>635</v>
      </c>
      <c r="SL44" s="132" t="s">
        <v>635</v>
      </c>
      <c r="SM44" s="132" t="s">
        <v>635</v>
      </c>
      <c r="SN44" s="132" t="s">
        <v>635</v>
      </c>
      <c r="SO44" s="173" t="s">
        <v>635</v>
      </c>
      <c r="SP44" s="102" t="s">
        <v>635</v>
      </c>
      <c r="SQ44" s="102" t="s">
        <v>635</v>
      </c>
      <c r="SR44" s="102" t="s">
        <v>635</v>
      </c>
      <c r="SS44" s="102" t="s">
        <v>635</v>
      </c>
      <c r="ST44" s="102" t="s">
        <v>635</v>
      </c>
      <c r="SU44" s="102" t="s">
        <v>635</v>
      </c>
      <c r="SV44" s="102" t="s">
        <v>635</v>
      </c>
      <c r="SW44" s="102" t="s">
        <v>635</v>
      </c>
      <c r="SX44" s="174" t="s">
        <v>635</v>
      </c>
      <c r="SY44" s="125" t="s">
        <v>635</v>
      </c>
      <c r="SZ44" s="125" t="s">
        <v>635</v>
      </c>
      <c r="TA44" s="125" t="s">
        <v>635</v>
      </c>
      <c r="TB44" s="125" t="s">
        <v>635</v>
      </c>
      <c r="TC44" s="125" t="s">
        <v>635</v>
      </c>
      <c r="TD44" s="125" t="s">
        <v>635</v>
      </c>
      <c r="TE44" s="125" t="s">
        <v>635</v>
      </c>
      <c r="TF44" s="125" t="s">
        <v>635</v>
      </c>
      <c r="TG44" s="175" t="s">
        <v>635</v>
      </c>
      <c r="TH44" s="149" t="s">
        <v>635</v>
      </c>
      <c r="TI44" s="149" t="s">
        <v>635</v>
      </c>
      <c r="TJ44" s="149" t="s">
        <v>635</v>
      </c>
      <c r="TK44" s="149" t="s">
        <v>635</v>
      </c>
      <c r="TL44" s="149" t="s">
        <v>635</v>
      </c>
      <c r="TM44" s="149" t="s">
        <v>635</v>
      </c>
      <c r="TN44" s="149" t="s">
        <v>635</v>
      </c>
      <c r="TO44" s="149" t="s">
        <v>635</v>
      </c>
      <c r="TP44" s="176" t="s">
        <v>635</v>
      </c>
      <c r="TQ44" s="210">
        <v>0</v>
      </c>
      <c r="TR44" s="210">
        <v>0</v>
      </c>
      <c r="TS44" s="210">
        <v>0</v>
      </c>
      <c r="TT44" s="210">
        <v>0</v>
      </c>
      <c r="TU44" s="210">
        <v>1</v>
      </c>
      <c r="TV44" s="210">
        <v>0</v>
      </c>
      <c r="TW44" s="210">
        <v>0</v>
      </c>
      <c r="TX44" s="210">
        <v>0</v>
      </c>
      <c r="TY44" s="211">
        <f>SUBTOTAL(9,TQ44:TX44)</f>
        <v>1</v>
      </c>
      <c r="TZ44" s="179" t="s">
        <v>635</v>
      </c>
      <c r="UA44" s="179" t="s">
        <v>635</v>
      </c>
      <c r="UB44" s="179" t="s">
        <v>635</v>
      </c>
      <c r="UC44" s="179" t="s">
        <v>635</v>
      </c>
      <c r="UD44" s="179" t="s">
        <v>635</v>
      </c>
      <c r="UE44" s="179" t="s">
        <v>635</v>
      </c>
      <c r="UF44" s="179" t="s">
        <v>635</v>
      </c>
      <c r="UG44" s="179" t="s">
        <v>635</v>
      </c>
      <c r="UH44" s="180" t="s">
        <v>635</v>
      </c>
      <c r="UI44" s="171">
        <v>0</v>
      </c>
      <c r="UJ44" s="171">
        <v>0</v>
      </c>
      <c r="UK44" s="171">
        <v>0</v>
      </c>
      <c r="UL44" s="171">
        <v>0</v>
      </c>
      <c r="UM44" s="171">
        <v>1</v>
      </c>
      <c r="UN44" s="171">
        <v>0</v>
      </c>
      <c r="UO44" s="171">
        <v>0</v>
      </c>
      <c r="UP44" s="171">
        <v>0</v>
      </c>
      <c r="UQ44" s="181">
        <f t="shared" si="18"/>
        <v>1</v>
      </c>
      <c r="UR44" s="131" t="s">
        <v>635</v>
      </c>
      <c r="US44" s="131" t="s">
        <v>635</v>
      </c>
      <c r="UT44" s="131" t="s">
        <v>635</v>
      </c>
      <c r="UU44" s="131" t="s">
        <v>635</v>
      </c>
      <c r="UV44" s="131" t="s">
        <v>635</v>
      </c>
      <c r="UW44" s="131" t="s">
        <v>635</v>
      </c>
      <c r="UX44" s="131" t="s">
        <v>635</v>
      </c>
      <c r="UY44" s="131" t="s">
        <v>635</v>
      </c>
      <c r="UZ44" s="182" t="s">
        <v>635</v>
      </c>
      <c r="VA44" s="169" t="s">
        <v>635</v>
      </c>
      <c r="VB44" s="169" t="s">
        <v>635</v>
      </c>
      <c r="VC44" s="169" t="s">
        <v>635</v>
      </c>
      <c r="VD44" s="169" t="s">
        <v>635</v>
      </c>
      <c r="VE44" s="169" t="s">
        <v>635</v>
      </c>
      <c r="VF44" s="169" t="s">
        <v>635</v>
      </c>
      <c r="VG44" s="169" t="s">
        <v>635</v>
      </c>
      <c r="VH44" s="169" t="s">
        <v>635</v>
      </c>
      <c r="VI44" s="183" t="s">
        <v>635</v>
      </c>
      <c r="VJ44" s="177" t="s">
        <v>635</v>
      </c>
      <c r="VK44" s="177" t="s">
        <v>635</v>
      </c>
      <c r="VL44" s="177" t="s">
        <v>635</v>
      </c>
      <c r="VM44" s="177" t="s">
        <v>635</v>
      </c>
      <c r="VN44" s="177" t="s">
        <v>635</v>
      </c>
      <c r="VO44" s="177" t="s">
        <v>635</v>
      </c>
      <c r="VP44" s="177" t="s">
        <v>635</v>
      </c>
      <c r="VQ44" s="177" t="s">
        <v>635</v>
      </c>
      <c r="VR44" s="178" t="s">
        <v>635</v>
      </c>
      <c r="VS44" s="184" t="s">
        <v>635</v>
      </c>
      <c r="VT44" s="184" t="s">
        <v>635</v>
      </c>
      <c r="VU44" s="184" t="s">
        <v>635</v>
      </c>
      <c r="VV44" s="184" t="s">
        <v>635</v>
      </c>
      <c r="VW44" s="184" t="s">
        <v>635</v>
      </c>
      <c r="VX44" s="184" t="s">
        <v>635</v>
      </c>
      <c r="VY44" s="184" t="s">
        <v>635</v>
      </c>
      <c r="VZ44" s="184" t="s">
        <v>635</v>
      </c>
      <c r="WA44" s="185" t="s">
        <v>635</v>
      </c>
      <c r="WB44" s="186" t="s">
        <v>635</v>
      </c>
      <c r="WC44" s="186" t="s">
        <v>635</v>
      </c>
      <c r="WD44" s="186" t="s">
        <v>635</v>
      </c>
      <c r="WE44" s="186" t="s">
        <v>635</v>
      </c>
      <c r="WF44" s="186" t="s">
        <v>635</v>
      </c>
      <c r="WG44" s="186" t="s">
        <v>635</v>
      </c>
      <c r="WH44" s="186" t="s">
        <v>635</v>
      </c>
      <c r="WI44" s="186" t="s">
        <v>635</v>
      </c>
      <c r="WJ44" s="187" t="s">
        <v>635</v>
      </c>
      <c r="WK44" s="212">
        <v>0</v>
      </c>
      <c r="WL44" s="212">
        <v>0</v>
      </c>
      <c r="WM44" s="212">
        <v>0</v>
      </c>
      <c r="WN44" s="212">
        <v>0</v>
      </c>
      <c r="WO44" s="212">
        <v>1</v>
      </c>
      <c r="WP44" s="212">
        <v>0</v>
      </c>
      <c r="WQ44" s="212">
        <v>0</v>
      </c>
      <c r="WR44" s="212">
        <v>0</v>
      </c>
      <c r="WS44" s="188">
        <f>SUBTOTAL(9,WK44:WR44)</f>
        <v>1</v>
      </c>
      <c r="WT44" s="133" t="s">
        <v>635</v>
      </c>
      <c r="WU44" s="133" t="s">
        <v>635</v>
      </c>
      <c r="WV44" s="133" t="s">
        <v>635</v>
      </c>
      <c r="WW44" s="133" t="s">
        <v>635</v>
      </c>
      <c r="WX44" s="133" t="s">
        <v>635</v>
      </c>
      <c r="WY44" s="133" t="s">
        <v>635</v>
      </c>
      <c r="WZ44" s="133" t="s">
        <v>635</v>
      </c>
      <c r="XA44" s="133" t="s">
        <v>635</v>
      </c>
      <c r="XB44" s="189" t="s">
        <v>635</v>
      </c>
      <c r="XC44" s="105" t="s">
        <v>665</v>
      </c>
      <c r="XD44" s="105" t="s">
        <v>666</v>
      </c>
      <c r="XE44" s="105" t="s">
        <v>750</v>
      </c>
      <c r="XF44" s="111" t="s">
        <v>635</v>
      </c>
      <c r="XG44" s="190" t="s">
        <v>672</v>
      </c>
      <c r="XH44" s="190" t="s">
        <v>635</v>
      </c>
      <c r="XI44" s="190" t="s">
        <v>635</v>
      </c>
      <c r="XJ44" s="190" t="s">
        <v>635</v>
      </c>
      <c r="XK44" s="190" t="s">
        <v>635</v>
      </c>
      <c r="XL44" s="190" t="s">
        <v>635</v>
      </c>
      <c r="XM44" s="191" t="s">
        <v>667</v>
      </c>
      <c r="XN44" s="191" t="s">
        <v>668</v>
      </c>
      <c r="XO44" s="191" t="s">
        <v>669</v>
      </c>
      <c r="XP44" s="191" t="s">
        <v>635</v>
      </c>
      <c r="XQ44" s="191" t="s">
        <v>635</v>
      </c>
      <c r="XR44" s="191" t="s">
        <v>635</v>
      </c>
      <c r="XS44" s="191" t="s">
        <v>635</v>
      </c>
      <c r="XT44" s="191" t="s">
        <v>635</v>
      </c>
      <c r="XU44" s="192" t="s">
        <v>635</v>
      </c>
      <c r="XV44" s="192" t="s">
        <v>635</v>
      </c>
      <c r="XW44" s="192" t="s">
        <v>635</v>
      </c>
      <c r="XX44" s="192" t="s">
        <v>635</v>
      </c>
      <c r="XY44" s="192" t="s">
        <v>635</v>
      </c>
      <c r="XZ44" s="192" t="s">
        <v>635</v>
      </c>
      <c r="YA44" s="144" t="s">
        <v>635</v>
      </c>
      <c r="YB44" s="144" t="s">
        <v>635</v>
      </c>
      <c r="YC44" s="144" t="s">
        <v>635</v>
      </c>
      <c r="YD44" s="144" t="s">
        <v>635</v>
      </c>
      <c r="YE44" s="144" t="s">
        <v>635</v>
      </c>
      <c r="YF44" s="144" t="s">
        <v>635</v>
      </c>
      <c r="YG44" s="144" t="s">
        <v>635</v>
      </c>
      <c r="YH44" s="111" t="s">
        <v>635</v>
      </c>
      <c r="YI44" s="111" t="s">
        <v>635</v>
      </c>
      <c r="YJ44" s="111" t="s">
        <v>635</v>
      </c>
      <c r="YK44" s="190" t="s">
        <v>635</v>
      </c>
      <c r="YL44" s="190" t="s">
        <v>635</v>
      </c>
      <c r="YM44" s="190" t="s">
        <v>635</v>
      </c>
      <c r="YN44" s="190" t="s">
        <v>635</v>
      </c>
      <c r="YO44" s="190" t="s">
        <v>635</v>
      </c>
      <c r="YP44" s="130" t="s">
        <v>635</v>
      </c>
      <c r="YQ44" s="130" t="s">
        <v>635</v>
      </c>
      <c r="YR44" s="130" t="s">
        <v>635</v>
      </c>
      <c r="YS44" s="130" t="s">
        <v>635</v>
      </c>
      <c r="YT44" s="130" t="s">
        <v>635</v>
      </c>
      <c r="YU44" s="130" t="s">
        <v>635</v>
      </c>
      <c r="YV44" s="112" t="s">
        <v>635</v>
      </c>
      <c r="YW44" s="112" t="s">
        <v>635</v>
      </c>
      <c r="YX44" s="112" t="s">
        <v>635</v>
      </c>
      <c r="YY44" s="112" t="s">
        <v>635</v>
      </c>
      <c r="YZ44" s="105" t="s">
        <v>674</v>
      </c>
      <c r="ZA44" s="105" t="s">
        <v>635</v>
      </c>
      <c r="ZB44" s="126" t="s">
        <v>635</v>
      </c>
      <c r="ZC44" s="126" t="s">
        <v>635</v>
      </c>
      <c r="ZD44" s="126" t="s">
        <v>635</v>
      </c>
      <c r="ZE44" s="126" t="s">
        <v>635</v>
      </c>
      <c r="ZF44" s="126" t="s">
        <v>635</v>
      </c>
      <c r="ZG44" s="125" t="s">
        <v>753</v>
      </c>
      <c r="ZH44" s="125" t="s">
        <v>635</v>
      </c>
      <c r="ZI44" s="125" t="s">
        <v>635</v>
      </c>
      <c r="ZJ44" s="125" t="s">
        <v>635</v>
      </c>
      <c r="ZK44" s="125" t="s">
        <v>635</v>
      </c>
      <c r="ZL44" s="125" t="s">
        <v>635</v>
      </c>
      <c r="ZM44" s="125" t="s">
        <v>635</v>
      </c>
      <c r="ZN44" s="125" t="s">
        <v>635</v>
      </c>
      <c r="ZO44" s="147" t="s">
        <v>635</v>
      </c>
      <c r="ZP44" s="147" t="s">
        <v>635</v>
      </c>
      <c r="ZQ44" s="147" t="s">
        <v>635</v>
      </c>
      <c r="ZR44" s="147" t="s">
        <v>635</v>
      </c>
      <c r="ZS44" s="147" t="s">
        <v>635</v>
      </c>
      <c r="ZT44" s="184" t="s">
        <v>635</v>
      </c>
      <c r="ZU44" s="184">
        <v>3</v>
      </c>
      <c r="ZV44" s="184" t="s">
        <v>635</v>
      </c>
      <c r="ZW44" s="184" t="s">
        <v>635</v>
      </c>
      <c r="ZX44" s="131">
        <v>3</v>
      </c>
      <c r="ZY44" s="131" t="s">
        <v>635</v>
      </c>
      <c r="ZZ44" s="131" t="s">
        <v>635</v>
      </c>
      <c r="AAA44" s="131" t="s">
        <v>635</v>
      </c>
      <c r="AAB44" s="132">
        <v>1</v>
      </c>
      <c r="AAC44" s="132" t="s">
        <v>635</v>
      </c>
      <c r="AAD44" s="132" t="s">
        <v>635</v>
      </c>
      <c r="AAE44" s="193" t="s">
        <v>635</v>
      </c>
      <c r="AAF44" s="102" t="s">
        <v>635</v>
      </c>
      <c r="AAG44" s="102" t="s">
        <v>635</v>
      </c>
      <c r="AAH44" s="102" t="s">
        <v>635</v>
      </c>
      <c r="AAI44" s="102" t="s">
        <v>635</v>
      </c>
      <c r="AAJ44" s="125" t="s">
        <v>635</v>
      </c>
      <c r="AAK44" s="125" t="s">
        <v>635</v>
      </c>
      <c r="AAL44" s="125" t="s">
        <v>635</v>
      </c>
      <c r="AAM44" s="125" t="s">
        <v>635</v>
      </c>
      <c r="AAN44" s="131" t="s">
        <v>635</v>
      </c>
      <c r="AAO44" s="131">
        <v>5</v>
      </c>
      <c r="AAP44" s="131" t="s">
        <v>635</v>
      </c>
      <c r="AAQ44" s="131" t="s">
        <v>635</v>
      </c>
      <c r="AAR44" s="149" t="s">
        <v>635</v>
      </c>
      <c r="AAS44" s="149" t="s">
        <v>635</v>
      </c>
      <c r="AAT44" s="149" t="s">
        <v>635</v>
      </c>
      <c r="AAU44" s="149" t="s">
        <v>635</v>
      </c>
      <c r="AAV44" s="184" t="s">
        <v>635</v>
      </c>
      <c r="AAW44" s="184" t="s">
        <v>635</v>
      </c>
      <c r="AAX44" s="184" t="s">
        <v>635</v>
      </c>
      <c r="AAY44" s="184" t="s">
        <v>635</v>
      </c>
      <c r="AAZ44" s="103" t="s">
        <v>632</v>
      </c>
      <c r="ABA44" s="100" t="s">
        <v>679</v>
      </c>
      <c r="ABB44" s="100" t="s">
        <v>635</v>
      </c>
      <c r="ABC44" s="100" t="s">
        <v>635</v>
      </c>
      <c r="ABD44" s="100" t="s">
        <v>635</v>
      </c>
      <c r="ABE44" s="100" t="s">
        <v>635</v>
      </c>
      <c r="ABF44" s="103" t="s">
        <v>635</v>
      </c>
      <c r="ABG44" s="194">
        <v>40000</v>
      </c>
      <c r="ABH44" s="195" t="s">
        <v>635</v>
      </c>
      <c r="ABI44" s="195" t="s">
        <v>635</v>
      </c>
      <c r="ABJ44" s="195" t="s">
        <v>635</v>
      </c>
      <c r="ABK44" s="195" t="s">
        <v>635</v>
      </c>
      <c r="ABL44" s="177" t="s">
        <v>635</v>
      </c>
      <c r="ABM44" s="177" t="s">
        <v>635</v>
      </c>
      <c r="ABN44" s="177" t="s">
        <v>635</v>
      </c>
      <c r="ABO44" s="195" t="s">
        <v>635</v>
      </c>
      <c r="ABP44" s="112" t="s">
        <v>635</v>
      </c>
      <c r="ABQ44" s="112" t="s">
        <v>635</v>
      </c>
      <c r="ABR44" s="112" t="s">
        <v>635</v>
      </c>
      <c r="ABS44" s="103" t="s">
        <v>632</v>
      </c>
      <c r="ABT44" s="103" t="s">
        <v>632</v>
      </c>
      <c r="ABU44" s="196" t="s">
        <v>756</v>
      </c>
      <c r="ABV44" s="196" t="s">
        <v>684</v>
      </c>
      <c r="ABW44" s="196" t="s">
        <v>719</v>
      </c>
      <c r="ABX44" s="196" t="s">
        <v>635</v>
      </c>
      <c r="ABY44" s="196" t="s">
        <v>635</v>
      </c>
      <c r="ABZ44" s="196" t="s">
        <v>635</v>
      </c>
      <c r="ACA44" s="196" t="s">
        <v>635</v>
      </c>
      <c r="ACB44" s="97" t="s">
        <v>626</v>
      </c>
      <c r="ACC44" s="97" t="s">
        <v>632</v>
      </c>
      <c r="ACD44" s="112" t="s">
        <v>685</v>
      </c>
      <c r="ACE44" s="112" t="s">
        <v>635</v>
      </c>
      <c r="ACF44" s="112" t="s">
        <v>635</v>
      </c>
      <c r="ACG44" s="112" t="s">
        <v>635</v>
      </c>
      <c r="ACH44" s="97" t="s">
        <v>1210</v>
      </c>
      <c r="ACI44" s="97" t="s">
        <v>1211</v>
      </c>
      <c r="ACJ44" s="97"/>
    </row>
    <row r="45" spans="1:764" ht="15" customHeight="1">
      <c r="A45">
        <v>32</v>
      </c>
      <c r="B45" s="97" t="s">
        <v>1212</v>
      </c>
      <c r="C45" s="97" t="s">
        <v>1213</v>
      </c>
      <c r="D45" s="97" t="s">
        <v>1200</v>
      </c>
      <c r="E45" s="103" t="s">
        <v>1214</v>
      </c>
      <c r="F45" s="98" t="s">
        <v>1215</v>
      </c>
      <c r="G45" s="98" t="s">
        <v>1216</v>
      </c>
      <c r="H45" s="99">
        <v>36.140993000000002</v>
      </c>
      <c r="I45" s="99">
        <v>-0.23100999999999999</v>
      </c>
      <c r="J45" s="98" t="s">
        <v>695</v>
      </c>
      <c r="K45" s="98" t="s">
        <v>1204</v>
      </c>
      <c r="L45" s="98" t="s">
        <v>1217</v>
      </c>
      <c r="M45" s="100" t="s">
        <v>1218</v>
      </c>
      <c r="N45" s="101">
        <v>710947638</v>
      </c>
      <c r="O45" s="102">
        <v>0</v>
      </c>
      <c r="P45" s="100">
        <v>-0.23016</v>
      </c>
      <c r="Q45" s="100">
        <v>36.140925000000003</v>
      </c>
      <c r="R45" s="100">
        <v>1948.7</v>
      </c>
      <c r="S45" s="102">
        <v>2.7</v>
      </c>
      <c r="T45" s="103" t="s">
        <v>626</v>
      </c>
      <c r="U45" s="97" t="s">
        <v>627</v>
      </c>
      <c r="V45" s="97" t="s">
        <v>699</v>
      </c>
      <c r="W45" s="97" t="s">
        <v>627</v>
      </c>
      <c r="X45" s="97" t="s">
        <v>700</v>
      </c>
      <c r="Y45" s="97" t="s">
        <v>701</v>
      </c>
      <c r="Z45" s="103" t="s">
        <v>626</v>
      </c>
      <c r="AA45" s="104" t="s">
        <v>635</v>
      </c>
      <c r="AB45" s="197" t="s">
        <v>635</v>
      </c>
      <c r="AC45" s="104" t="s">
        <v>635</v>
      </c>
      <c r="AD45" s="104" t="s">
        <v>635</v>
      </c>
      <c r="AE45" s="104" t="s">
        <v>635</v>
      </c>
      <c r="AF45" s="103">
        <v>3</v>
      </c>
      <c r="AG45" s="103">
        <v>1</v>
      </c>
      <c r="AH45" s="97" t="s">
        <v>636</v>
      </c>
      <c r="AI45" s="97" t="s">
        <v>637</v>
      </c>
      <c r="AJ45" s="97" t="s">
        <v>638</v>
      </c>
      <c r="AK45" s="97" t="s">
        <v>635</v>
      </c>
      <c r="AL45" s="105" t="s">
        <v>640</v>
      </c>
      <c r="AM45" s="106" t="s">
        <v>702</v>
      </c>
      <c r="AN45" s="106" t="s">
        <v>635</v>
      </c>
      <c r="AO45" s="106" t="s">
        <v>635</v>
      </c>
      <c r="AP45" s="97" t="s">
        <v>642</v>
      </c>
      <c r="AQ45" s="97" t="s">
        <v>635</v>
      </c>
      <c r="AR45" s="103" t="s">
        <v>635</v>
      </c>
      <c r="AS45" s="97" t="s">
        <v>1060</v>
      </c>
      <c r="AT45" s="103" t="s">
        <v>635</v>
      </c>
      <c r="AU45" s="103" t="s">
        <v>635</v>
      </c>
      <c r="AV45" s="106" t="s">
        <v>632</v>
      </c>
      <c r="AW45" s="105" t="s">
        <v>640</v>
      </c>
      <c r="AX45" s="103" t="s">
        <v>702</v>
      </c>
      <c r="AY45" s="105" t="s">
        <v>640</v>
      </c>
      <c r="AZ45" s="107" t="s">
        <v>635</v>
      </c>
      <c r="BA45" s="105" t="s">
        <v>640</v>
      </c>
      <c r="BB45" s="107" t="s">
        <v>635</v>
      </c>
      <c r="BC45" s="106" t="s">
        <v>635</v>
      </c>
      <c r="BD45" s="103" t="s">
        <v>635</v>
      </c>
      <c r="BE45" s="106" t="s">
        <v>626</v>
      </c>
      <c r="BF45" s="103" t="s">
        <v>635</v>
      </c>
      <c r="BG45" s="103" t="s">
        <v>635</v>
      </c>
      <c r="BH45" s="103" t="s">
        <v>635</v>
      </c>
      <c r="BI45" s="97" t="s">
        <v>640</v>
      </c>
      <c r="BJ45" s="108" t="s">
        <v>774</v>
      </c>
      <c r="BK45" s="108" t="s">
        <v>635</v>
      </c>
      <c r="BL45" s="108" t="s">
        <v>635</v>
      </c>
      <c r="BM45" s="108" t="s">
        <v>635</v>
      </c>
      <c r="BN45" s="108" t="s">
        <v>635</v>
      </c>
      <c r="BO45" s="103" t="s">
        <v>632</v>
      </c>
      <c r="BP45" s="103" t="s">
        <v>702</v>
      </c>
      <c r="BQ45" s="103" t="s">
        <v>635</v>
      </c>
      <c r="BR45" s="109" t="s">
        <v>775</v>
      </c>
      <c r="BS45" s="109" t="s">
        <v>635</v>
      </c>
      <c r="BT45" s="110" t="s">
        <v>635</v>
      </c>
      <c r="BU45" s="110" t="s">
        <v>635</v>
      </c>
      <c r="BV45" s="109" t="s">
        <v>635</v>
      </c>
      <c r="BW45" s="97" t="s">
        <v>848</v>
      </c>
      <c r="BX45" s="97" t="s">
        <v>848</v>
      </c>
      <c r="BY45" s="97" t="s">
        <v>1219</v>
      </c>
      <c r="BZ45" s="97" t="s">
        <v>779</v>
      </c>
      <c r="CA45" s="111" t="s">
        <v>736</v>
      </c>
      <c r="CB45" s="111" t="s">
        <v>635</v>
      </c>
      <c r="CC45" s="111" t="s">
        <v>635</v>
      </c>
      <c r="CD45" s="106" t="s">
        <v>635</v>
      </c>
      <c r="CE45" s="111" t="s">
        <v>635</v>
      </c>
      <c r="CF45" s="103">
        <v>3</v>
      </c>
      <c r="CG45" s="103">
        <v>3</v>
      </c>
      <c r="CH45" s="112" t="s">
        <v>649</v>
      </c>
      <c r="CI45" s="113" t="s">
        <v>702</v>
      </c>
      <c r="CJ45" s="113" t="s">
        <v>635</v>
      </c>
      <c r="CK45" s="113" t="s">
        <v>635</v>
      </c>
      <c r="CL45" s="103">
        <v>10</v>
      </c>
      <c r="CM45" s="114">
        <v>200</v>
      </c>
      <c r="CN45" s="103">
        <v>2</v>
      </c>
      <c r="CO45" s="106">
        <v>100</v>
      </c>
      <c r="CP45" s="103" t="s">
        <v>635</v>
      </c>
      <c r="CQ45" s="106" t="s">
        <v>635</v>
      </c>
      <c r="CR45" s="103" t="s">
        <v>635</v>
      </c>
      <c r="CS45" s="106" t="s">
        <v>635</v>
      </c>
      <c r="CT45" s="103" t="s">
        <v>635</v>
      </c>
      <c r="CU45" s="106" t="s">
        <v>635</v>
      </c>
      <c r="CV45" s="103" t="s">
        <v>635</v>
      </c>
      <c r="CW45" s="103" t="s">
        <v>635</v>
      </c>
      <c r="CX45" s="111" t="s">
        <v>651</v>
      </c>
      <c r="CY45" s="106" t="s">
        <v>635</v>
      </c>
      <c r="CZ45" s="115">
        <v>0</v>
      </c>
      <c r="DA45" s="115">
        <v>1</v>
      </c>
      <c r="DB45" s="116">
        <f>SUM(CZ45:DA45)</f>
        <v>1</v>
      </c>
      <c r="DC45" s="117" t="s">
        <v>651</v>
      </c>
      <c r="DD45" s="118" t="s">
        <v>635</v>
      </c>
      <c r="DE45" s="198">
        <v>0</v>
      </c>
      <c r="DF45" s="198">
        <v>1</v>
      </c>
      <c r="DG45" s="200">
        <f>SUBTOTAL(9,DE45:DF45)</f>
        <v>1</v>
      </c>
      <c r="DH45" s="106" t="s">
        <v>635</v>
      </c>
      <c r="DI45" s="106" t="s">
        <v>635</v>
      </c>
      <c r="DJ45" s="121" t="s">
        <v>635</v>
      </c>
      <c r="DK45" s="122" t="s">
        <v>635</v>
      </c>
      <c r="DL45" s="123" t="s">
        <v>635</v>
      </c>
      <c r="DM45" s="123" t="s">
        <v>635</v>
      </c>
      <c r="DN45" s="124" t="s">
        <v>635</v>
      </c>
      <c r="DO45" s="124" t="s">
        <v>635</v>
      </c>
      <c r="DP45" s="124" t="s">
        <v>635</v>
      </c>
      <c r="DQ45" s="125" t="s">
        <v>635</v>
      </c>
      <c r="DR45" s="125" t="s">
        <v>635</v>
      </c>
      <c r="DS45" s="125" t="s">
        <v>635</v>
      </c>
      <c r="DT45" s="106" t="s">
        <v>635</v>
      </c>
      <c r="DU45" s="106" t="s">
        <v>635</v>
      </c>
      <c r="DV45" s="106" t="s">
        <v>635</v>
      </c>
      <c r="DW45" s="126" t="s">
        <v>635</v>
      </c>
      <c r="DX45" s="126" t="s">
        <v>635</v>
      </c>
      <c r="DY45" s="126" t="s">
        <v>635</v>
      </c>
      <c r="DZ45" s="97" t="s">
        <v>635</v>
      </c>
      <c r="EA45" s="103" t="s">
        <v>632</v>
      </c>
      <c r="EB45" s="97" t="s">
        <v>1220</v>
      </c>
      <c r="EC45" s="103" t="s">
        <v>632</v>
      </c>
      <c r="ED45" s="107" t="s">
        <v>1221</v>
      </c>
      <c r="EE45" s="97" t="s">
        <v>741</v>
      </c>
      <c r="EF45" s="127" t="s">
        <v>651</v>
      </c>
      <c r="EG45" s="127" t="s">
        <v>635</v>
      </c>
      <c r="EH45" s="103" t="s">
        <v>651</v>
      </c>
      <c r="EI45" s="97" t="s">
        <v>640</v>
      </c>
      <c r="EJ45" s="97" t="s">
        <v>640</v>
      </c>
      <c r="EK45" s="122" t="s">
        <v>635</v>
      </c>
      <c r="EL45" s="122" t="s">
        <v>635</v>
      </c>
      <c r="EM45" s="122" t="s">
        <v>635</v>
      </c>
      <c r="EN45" s="122" t="s">
        <v>635</v>
      </c>
      <c r="EO45" s="128" t="s">
        <v>635</v>
      </c>
      <c r="EP45" s="128" t="s">
        <v>635</v>
      </c>
      <c r="EQ45" s="128" t="s">
        <v>635</v>
      </c>
      <c r="ER45" s="128" t="s">
        <v>635</v>
      </c>
      <c r="ES45" s="129" t="s">
        <v>635</v>
      </c>
      <c r="ET45" s="129" t="s">
        <v>635</v>
      </c>
      <c r="EU45" s="129" t="s">
        <v>635</v>
      </c>
      <c r="EV45" s="129" t="s">
        <v>635</v>
      </c>
      <c r="EW45" s="97" t="s">
        <v>635</v>
      </c>
      <c r="EX45" s="97" t="s">
        <v>635</v>
      </c>
      <c r="EY45" s="103" t="s">
        <v>654</v>
      </c>
      <c r="EZ45" s="107" t="s">
        <v>635</v>
      </c>
      <c r="FA45" s="97" t="s">
        <v>635</v>
      </c>
      <c r="FB45" s="130" t="s">
        <v>656</v>
      </c>
      <c r="FC45" s="130" t="s">
        <v>743</v>
      </c>
      <c r="FD45" s="131" t="s">
        <v>635</v>
      </c>
      <c r="FE45" s="131" t="s">
        <v>635</v>
      </c>
      <c r="FF45" s="131" t="s">
        <v>635</v>
      </c>
      <c r="FG45" s="131" t="s">
        <v>635</v>
      </c>
      <c r="FH45" s="131" t="s">
        <v>635</v>
      </c>
      <c r="FI45" s="132">
        <v>2</v>
      </c>
      <c r="FJ45" s="133" t="s">
        <v>635</v>
      </c>
      <c r="FK45" s="103" t="s">
        <v>635</v>
      </c>
      <c r="FL45" s="134" t="s">
        <v>635</v>
      </c>
      <c r="FM45" s="135">
        <v>7</v>
      </c>
      <c r="FN45" s="135" t="s">
        <v>635</v>
      </c>
      <c r="FO45" s="135" t="s">
        <v>635</v>
      </c>
      <c r="FP45" s="103" t="s">
        <v>635</v>
      </c>
      <c r="FQ45" s="132">
        <v>30</v>
      </c>
      <c r="FR45" s="133" t="s">
        <v>635</v>
      </c>
      <c r="FS45" s="103" t="s">
        <v>635</v>
      </c>
      <c r="FT45" s="134" t="s">
        <v>635</v>
      </c>
      <c r="FU45" s="135">
        <v>1</v>
      </c>
      <c r="FV45" s="135" t="s">
        <v>635</v>
      </c>
      <c r="FW45" s="131" t="s">
        <v>635</v>
      </c>
      <c r="FX45" s="103" t="s">
        <v>635</v>
      </c>
      <c r="FY45" s="100" t="s">
        <v>658</v>
      </c>
      <c r="FZ45" s="102" t="s">
        <v>635</v>
      </c>
      <c r="GA45" s="102">
        <v>0</v>
      </c>
      <c r="GB45" s="102">
        <v>24</v>
      </c>
      <c r="GC45" s="136" t="s">
        <v>658</v>
      </c>
      <c r="GD45" s="137" t="s">
        <v>635</v>
      </c>
      <c r="GE45" s="137">
        <v>0</v>
      </c>
      <c r="GF45" s="137">
        <v>24</v>
      </c>
      <c r="GG45" s="125" t="s">
        <v>635</v>
      </c>
      <c r="GH45" s="125" t="s">
        <v>635</v>
      </c>
      <c r="GI45" s="125" t="s">
        <v>635</v>
      </c>
      <c r="GJ45" s="125" t="s">
        <v>635</v>
      </c>
      <c r="GK45" s="122" t="s">
        <v>635</v>
      </c>
      <c r="GL45" s="122" t="s">
        <v>635</v>
      </c>
      <c r="GM45" s="122" t="s">
        <v>635</v>
      </c>
      <c r="GN45" s="122" t="s">
        <v>635</v>
      </c>
      <c r="GO45" s="135" t="s">
        <v>635</v>
      </c>
      <c r="GP45" s="135" t="s">
        <v>635</v>
      </c>
      <c r="GQ45" s="135" t="s">
        <v>635</v>
      </c>
      <c r="GR45" s="134" t="s">
        <v>635</v>
      </c>
      <c r="GS45" s="134" t="s">
        <v>635</v>
      </c>
      <c r="GT45" s="134" t="s">
        <v>635</v>
      </c>
      <c r="GU45" s="126" t="s">
        <v>635</v>
      </c>
      <c r="GV45" s="126" t="s">
        <v>635</v>
      </c>
      <c r="GW45" s="126" t="s">
        <v>635</v>
      </c>
      <c r="GX45" s="145" t="s">
        <v>635</v>
      </c>
      <c r="GY45" s="145" t="s">
        <v>635</v>
      </c>
      <c r="GZ45" s="145" t="s">
        <v>635</v>
      </c>
      <c r="HA45" s="139" t="s">
        <v>657</v>
      </c>
      <c r="HB45" s="123" t="s">
        <v>635</v>
      </c>
      <c r="HC45" s="123">
        <v>12</v>
      </c>
      <c r="HD45" s="123">
        <v>12</v>
      </c>
      <c r="HE45" s="127" t="s">
        <v>657</v>
      </c>
      <c r="HF45" s="130" t="s">
        <v>658</v>
      </c>
      <c r="HG45" s="131">
        <v>12</v>
      </c>
      <c r="HH45" s="131">
        <v>12</v>
      </c>
      <c r="HI45" s="141" t="s">
        <v>635</v>
      </c>
      <c r="HJ45" s="141" t="s">
        <v>635</v>
      </c>
      <c r="HK45" s="141" t="s">
        <v>635</v>
      </c>
      <c r="HL45" s="141" t="s">
        <v>635</v>
      </c>
      <c r="HM45" s="131" t="s">
        <v>635</v>
      </c>
      <c r="HN45" s="131" t="s">
        <v>635</v>
      </c>
      <c r="HO45" s="131" t="s">
        <v>635</v>
      </c>
      <c r="HP45" s="131" t="s">
        <v>635</v>
      </c>
      <c r="HQ45" s="106" t="s">
        <v>635</v>
      </c>
      <c r="HR45" s="106" t="s">
        <v>635</v>
      </c>
      <c r="HS45" s="106" t="s">
        <v>635</v>
      </c>
      <c r="HT45" s="106" t="s">
        <v>635</v>
      </c>
      <c r="HU45" s="132" t="s">
        <v>635</v>
      </c>
      <c r="HV45" s="132" t="s">
        <v>635</v>
      </c>
      <c r="HW45" s="132" t="s">
        <v>635</v>
      </c>
      <c r="HX45" s="132" t="s">
        <v>635</v>
      </c>
      <c r="HY45" s="118" t="s">
        <v>635</v>
      </c>
      <c r="HZ45" s="118" t="s">
        <v>635</v>
      </c>
      <c r="IA45" s="118" t="s">
        <v>635</v>
      </c>
      <c r="IB45" s="118" t="s">
        <v>635</v>
      </c>
      <c r="IC45" s="125" t="s">
        <v>635</v>
      </c>
      <c r="ID45" s="125" t="s">
        <v>635</v>
      </c>
      <c r="IE45" s="125" t="s">
        <v>635</v>
      </c>
      <c r="IF45" s="125" t="s">
        <v>635</v>
      </c>
      <c r="IG45" s="105" t="s">
        <v>659</v>
      </c>
      <c r="IH45" s="105" t="s">
        <v>855</v>
      </c>
      <c r="II45" s="105" t="s">
        <v>831</v>
      </c>
      <c r="IJ45" s="105" t="s">
        <v>635</v>
      </c>
      <c r="IK45" s="105" t="s">
        <v>635</v>
      </c>
      <c r="IL45" s="105" t="s">
        <v>635</v>
      </c>
      <c r="IM45" s="105" t="s">
        <v>635</v>
      </c>
      <c r="IN45" s="105" t="s">
        <v>635</v>
      </c>
      <c r="IO45" s="105" t="s">
        <v>635</v>
      </c>
      <c r="IP45" s="103">
        <v>3</v>
      </c>
      <c r="IQ45" s="102" t="s">
        <v>635</v>
      </c>
      <c r="IR45" s="102" t="s">
        <v>635</v>
      </c>
      <c r="IS45" s="142" t="s">
        <v>635</v>
      </c>
      <c r="IT45" s="142" t="s">
        <v>635</v>
      </c>
      <c r="IU45" s="128" t="s">
        <v>635</v>
      </c>
      <c r="IV45" s="128" t="s">
        <v>635</v>
      </c>
      <c r="IW45" s="143" t="s">
        <v>635</v>
      </c>
      <c r="IX45" s="143" t="s">
        <v>635</v>
      </c>
      <c r="IY45" s="124" t="s">
        <v>635</v>
      </c>
      <c r="IZ45" s="124" t="s">
        <v>635</v>
      </c>
      <c r="JA45" s="124" t="s">
        <v>635</v>
      </c>
      <c r="JB45" s="123" t="s">
        <v>635</v>
      </c>
      <c r="JC45" s="123" t="s">
        <v>635</v>
      </c>
      <c r="JD45" s="123" t="s">
        <v>635</v>
      </c>
      <c r="JE45" s="144" t="s">
        <v>635</v>
      </c>
      <c r="JF45" s="144" t="s">
        <v>635</v>
      </c>
      <c r="JG45" s="144" t="s">
        <v>635</v>
      </c>
      <c r="JH45" s="141" t="s">
        <v>635</v>
      </c>
      <c r="JI45" s="141" t="s">
        <v>635</v>
      </c>
      <c r="JJ45" s="141" t="s">
        <v>635</v>
      </c>
      <c r="JK45" s="144" t="s">
        <v>635</v>
      </c>
      <c r="JL45" s="144" t="s">
        <v>635</v>
      </c>
      <c r="JM45" s="144" t="s">
        <v>635</v>
      </c>
      <c r="JN45" s="135" t="s">
        <v>635</v>
      </c>
      <c r="JO45" s="135" t="s">
        <v>635</v>
      </c>
      <c r="JP45" s="135" t="s">
        <v>635</v>
      </c>
      <c r="JQ45" s="144" t="s">
        <v>709</v>
      </c>
      <c r="JR45" s="144" t="s">
        <v>635</v>
      </c>
      <c r="JS45" s="208">
        <v>0</v>
      </c>
      <c r="JT45" s="208">
        <v>1</v>
      </c>
      <c r="JU45" s="145" t="s">
        <v>709</v>
      </c>
      <c r="JV45" s="145" t="s">
        <v>635</v>
      </c>
      <c r="JW45" s="209">
        <v>0</v>
      </c>
      <c r="JX45" s="209">
        <v>1</v>
      </c>
      <c r="JY45" s="141" t="s">
        <v>635</v>
      </c>
      <c r="JZ45" s="141" t="s">
        <v>635</v>
      </c>
      <c r="KA45" s="141" t="s">
        <v>635</v>
      </c>
      <c r="KB45" s="141" t="s">
        <v>635</v>
      </c>
      <c r="KC45" s="128" t="s">
        <v>635</v>
      </c>
      <c r="KD45" s="128" t="s">
        <v>635</v>
      </c>
      <c r="KE45" s="128" t="s">
        <v>635</v>
      </c>
      <c r="KF45" s="128" t="s">
        <v>635</v>
      </c>
      <c r="KG45" s="146" t="s">
        <v>635</v>
      </c>
      <c r="KH45" s="146" t="s">
        <v>635</v>
      </c>
      <c r="KI45" s="146" t="s">
        <v>635</v>
      </c>
      <c r="KJ45" s="146" t="s">
        <v>635</v>
      </c>
      <c r="KK45" s="147" t="s">
        <v>635</v>
      </c>
      <c r="KL45" s="147" t="s">
        <v>635</v>
      </c>
      <c r="KM45" s="147" t="s">
        <v>635</v>
      </c>
      <c r="KN45" s="147" t="s">
        <v>635</v>
      </c>
      <c r="KO45" s="148" t="s">
        <v>635</v>
      </c>
      <c r="KP45" s="148" t="s">
        <v>635</v>
      </c>
      <c r="KQ45" s="148" t="s">
        <v>635</v>
      </c>
      <c r="KR45" s="148" t="s">
        <v>635</v>
      </c>
      <c r="KS45" s="149" t="s">
        <v>635</v>
      </c>
      <c r="KT45" s="149" t="s">
        <v>635</v>
      </c>
      <c r="KU45" s="149" t="s">
        <v>635</v>
      </c>
      <c r="KV45" s="149" t="s">
        <v>635</v>
      </c>
      <c r="KW45" s="105" t="s">
        <v>965</v>
      </c>
      <c r="KX45" s="106" t="s">
        <v>635</v>
      </c>
      <c r="KY45" s="106" t="s">
        <v>635</v>
      </c>
      <c r="KZ45" s="150">
        <v>0</v>
      </c>
      <c r="LA45" s="150">
        <v>0</v>
      </c>
      <c r="LB45" s="150">
        <v>0</v>
      </c>
      <c r="LC45" s="150">
        <v>1</v>
      </c>
      <c r="LD45" s="150">
        <v>0</v>
      </c>
      <c r="LE45" s="150">
        <v>0</v>
      </c>
      <c r="LF45" s="150">
        <v>0</v>
      </c>
      <c r="LG45" s="150">
        <v>0</v>
      </c>
      <c r="LH45" s="151">
        <f t="shared" si="15"/>
        <v>1</v>
      </c>
      <c r="LI45" s="152">
        <v>0</v>
      </c>
      <c r="LJ45" s="152">
        <v>0</v>
      </c>
      <c r="LK45" s="152">
        <v>0</v>
      </c>
      <c r="LL45" s="152">
        <v>1</v>
      </c>
      <c r="LM45" s="152">
        <v>0</v>
      </c>
      <c r="LN45" s="152">
        <v>0</v>
      </c>
      <c r="LO45" s="152">
        <v>0</v>
      </c>
      <c r="LP45" s="152">
        <v>0</v>
      </c>
      <c r="LQ45" s="153">
        <f t="shared" si="16"/>
        <v>1</v>
      </c>
      <c r="LR45" s="142">
        <v>0</v>
      </c>
      <c r="LS45" s="142">
        <v>0</v>
      </c>
      <c r="LT45" s="142">
        <v>0</v>
      </c>
      <c r="LU45" s="142">
        <v>0</v>
      </c>
      <c r="LV45" s="142">
        <v>0</v>
      </c>
      <c r="LW45" s="142">
        <v>0</v>
      </c>
      <c r="LX45" s="142">
        <v>0</v>
      </c>
      <c r="LY45" s="142">
        <v>0</v>
      </c>
      <c r="LZ45" s="142">
        <v>0</v>
      </c>
      <c r="MA45" s="45" t="s">
        <v>635</v>
      </c>
      <c r="MB45" s="45" t="s">
        <v>635</v>
      </c>
      <c r="MC45" s="45" t="s">
        <v>635</v>
      </c>
      <c r="MD45" s="45" t="s">
        <v>635</v>
      </c>
      <c r="ME45" s="45" t="s">
        <v>635</v>
      </c>
      <c r="MF45" s="45" t="s">
        <v>635</v>
      </c>
      <c r="MG45" s="45" t="s">
        <v>635</v>
      </c>
      <c r="MH45" s="45" t="s">
        <v>635</v>
      </c>
      <c r="MI45" s="44" t="s">
        <v>635</v>
      </c>
      <c r="MJ45" s="155" t="s">
        <v>635</v>
      </c>
      <c r="MK45" s="155" t="s">
        <v>635</v>
      </c>
      <c r="ML45" s="155" t="s">
        <v>635</v>
      </c>
      <c r="MM45" s="155" t="s">
        <v>635</v>
      </c>
      <c r="MN45" s="155" t="s">
        <v>635</v>
      </c>
      <c r="MO45" s="155" t="s">
        <v>635</v>
      </c>
      <c r="MP45" s="155" t="s">
        <v>635</v>
      </c>
      <c r="MQ45" s="155" t="s">
        <v>635</v>
      </c>
      <c r="MR45" s="156" t="s">
        <v>635</v>
      </c>
      <c r="MS45" s="157" t="s">
        <v>635</v>
      </c>
      <c r="MT45" s="157" t="s">
        <v>635</v>
      </c>
      <c r="MU45" s="157" t="s">
        <v>635</v>
      </c>
      <c r="MV45" s="157" t="s">
        <v>635</v>
      </c>
      <c r="MW45" s="157" t="s">
        <v>635</v>
      </c>
      <c r="MX45" s="157" t="s">
        <v>635</v>
      </c>
      <c r="MY45" s="157" t="s">
        <v>635</v>
      </c>
      <c r="MZ45" s="157" t="s">
        <v>635</v>
      </c>
      <c r="NA45" s="157" t="s">
        <v>635</v>
      </c>
      <c r="NB45" s="158">
        <v>0</v>
      </c>
      <c r="NC45" s="158">
        <v>0</v>
      </c>
      <c r="ND45" s="158">
        <v>0</v>
      </c>
      <c r="NE45" s="158">
        <v>0</v>
      </c>
      <c r="NF45" s="158">
        <v>0</v>
      </c>
      <c r="NG45" s="158">
        <v>0</v>
      </c>
      <c r="NH45" s="158">
        <v>0</v>
      </c>
      <c r="NI45" s="158">
        <v>0</v>
      </c>
      <c r="NJ45" s="159">
        <v>0</v>
      </c>
      <c r="NK45" s="160" t="s">
        <v>635</v>
      </c>
      <c r="NL45" s="160" t="s">
        <v>635</v>
      </c>
      <c r="NM45" s="160" t="s">
        <v>635</v>
      </c>
      <c r="NN45" s="160" t="s">
        <v>635</v>
      </c>
      <c r="NO45" s="160" t="s">
        <v>635</v>
      </c>
      <c r="NP45" s="160" t="s">
        <v>635</v>
      </c>
      <c r="NQ45" s="160" t="s">
        <v>635</v>
      </c>
      <c r="NR45" s="160" t="s">
        <v>635</v>
      </c>
      <c r="NS45" s="161" t="s">
        <v>635</v>
      </c>
      <c r="NT45" s="201" t="s">
        <v>635</v>
      </c>
      <c r="NU45" s="201" t="s">
        <v>635</v>
      </c>
      <c r="NV45" s="201" t="s">
        <v>635</v>
      </c>
      <c r="NW45" s="201" t="s">
        <v>635</v>
      </c>
      <c r="NX45" s="201" t="s">
        <v>635</v>
      </c>
      <c r="NY45" s="201" t="s">
        <v>635</v>
      </c>
      <c r="NZ45" s="201" t="s">
        <v>635</v>
      </c>
      <c r="OA45" s="201" t="s">
        <v>635</v>
      </c>
      <c r="OB45" s="202" t="s">
        <v>635</v>
      </c>
      <c r="OC45" s="142" t="s">
        <v>635</v>
      </c>
      <c r="OD45" s="142" t="s">
        <v>635</v>
      </c>
      <c r="OE45" s="142" t="s">
        <v>635</v>
      </c>
      <c r="OF45" s="142" t="s">
        <v>635</v>
      </c>
      <c r="OG45" s="142" t="s">
        <v>635</v>
      </c>
      <c r="OH45" s="142" t="s">
        <v>635</v>
      </c>
      <c r="OI45" s="142" t="s">
        <v>635</v>
      </c>
      <c r="OJ45" s="142" t="s">
        <v>635</v>
      </c>
      <c r="OK45" s="142" t="s">
        <v>635</v>
      </c>
      <c r="OL45" s="45">
        <v>0</v>
      </c>
      <c r="OM45" s="45">
        <v>0</v>
      </c>
      <c r="ON45" s="45">
        <v>0</v>
      </c>
      <c r="OO45" s="45">
        <v>0</v>
      </c>
      <c r="OP45" s="45">
        <v>0</v>
      </c>
      <c r="OQ45" s="45">
        <v>0</v>
      </c>
      <c r="OR45" s="45">
        <v>0</v>
      </c>
      <c r="OS45" s="45">
        <v>0</v>
      </c>
      <c r="OT45" s="44">
        <v>0</v>
      </c>
      <c r="OU45" s="158" t="s">
        <v>635</v>
      </c>
      <c r="OV45" s="158" t="s">
        <v>635</v>
      </c>
      <c r="OW45" s="158" t="s">
        <v>635</v>
      </c>
      <c r="OX45" s="158" t="s">
        <v>635</v>
      </c>
      <c r="OY45" s="158" t="s">
        <v>635</v>
      </c>
      <c r="OZ45" s="158" t="s">
        <v>635</v>
      </c>
      <c r="PA45" s="158" t="s">
        <v>635</v>
      </c>
      <c r="PB45" s="158" t="s">
        <v>635</v>
      </c>
      <c r="PC45" s="159" t="s">
        <v>635</v>
      </c>
      <c r="PD45" s="152" t="s">
        <v>635</v>
      </c>
      <c r="PE45" s="152" t="s">
        <v>635</v>
      </c>
      <c r="PF45" s="152" t="s">
        <v>635</v>
      </c>
      <c r="PG45" s="152" t="s">
        <v>635</v>
      </c>
      <c r="PH45" s="152" t="s">
        <v>635</v>
      </c>
      <c r="PI45" s="152" t="s">
        <v>635</v>
      </c>
      <c r="PJ45" s="152" t="s">
        <v>635</v>
      </c>
      <c r="PK45" s="152" t="s">
        <v>635</v>
      </c>
      <c r="PL45" s="164" t="s">
        <v>635</v>
      </c>
      <c r="PM45" s="158" t="s">
        <v>635</v>
      </c>
      <c r="PN45" s="158" t="s">
        <v>635</v>
      </c>
      <c r="PO45" s="158" t="s">
        <v>635</v>
      </c>
      <c r="PP45" s="158" t="s">
        <v>635</v>
      </c>
      <c r="PQ45" s="158" t="s">
        <v>635</v>
      </c>
      <c r="PR45" s="158" t="s">
        <v>635</v>
      </c>
      <c r="PS45" s="158" t="s">
        <v>635</v>
      </c>
      <c r="PT45" s="158" t="s">
        <v>635</v>
      </c>
      <c r="PU45" s="159" t="s">
        <v>635</v>
      </c>
      <c r="PV45" s="157">
        <v>0</v>
      </c>
      <c r="PW45" s="157">
        <v>0</v>
      </c>
      <c r="PX45" s="157">
        <v>0</v>
      </c>
      <c r="PY45" s="157">
        <v>0</v>
      </c>
      <c r="PZ45" s="157">
        <v>0</v>
      </c>
      <c r="QA45" s="157">
        <v>0</v>
      </c>
      <c r="QB45" s="157">
        <v>0</v>
      </c>
      <c r="QC45" s="157">
        <v>0</v>
      </c>
      <c r="QD45" s="165">
        <v>0</v>
      </c>
      <c r="QE45" s="166" t="s">
        <v>635</v>
      </c>
      <c r="QF45" s="166" t="s">
        <v>635</v>
      </c>
      <c r="QG45" s="166" t="s">
        <v>635</v>
      </c>
      <c r="QH45" s="166" t="s">
        <v>635</v>
      </c>
      <c r="QI45" s="166" t="s">
        <v>635</v>
      </c>
      <c r="QJ45" s="166" t="s">
        <v>635</v>
      </c>
      <c r="QK45" s="166" t="s">
        <v>635</v>
      </c>
      <c r="QL45" s="166" t="s">
        <v>635</v>
      </c>
      <c r="QM45" s="167" t="s">
        <v>635</v>
      </c>
      <c r="QN45" s="120" t="s">
        <v>635</v>
      </c>
      <c r="QO45" s="120" t="s">
        <v>635</v>
      </c>
      <c r="QP45" s="120" t="s">
        <v>635</v>
      </c>
      <c r="QQ45" s="120" t="s">
        <v>635</v>
      </c>
      <c r="QR45" s="120" t="s">
        <v>635</v>
      </c>
      <c r="QS45" s="120" t="s">
        <v>635</v>
      </c>
      <c r="QT45" s="120" t="s">
        <v>635</v>
      </c>
      <c r="QU45" s="120" t="s">
        <v>635</v>
      </c>
      <c r="QV45" s="168" t="s">
        <v>635</v>
      </c>
      <c r="QW45" s="169" t="s">
        <v>635</v>
      </c>
      <c r="QX45" s="169" t="s">
        <v>635</v>
      </c>
      <c r="QY45" s="169" t="s">
        <v>635</v>
      </c>
      <c r="QZ45" s="169" t="s">
        <v>635</v>
      </c>
      <c r="RA45" s="169" t="s">
        <v>635</v>
      </c>
      <c r="RB45" s="169" t="s">
        <v>635</v>
      </c>
      <c r="RC45" s="169" t="s">
        <v>635</v>
      </c>
      <c r="RD45" s="169" t="s">
        <v>635</v>
      </c>
      <c r="RE45" s="170" t="s">
        <v>635</v>
      </c>
      <c r="RF45" s="136" t="s">
        <v>656</v>
      </c>
      <c r="RG45" s="136" t="s">
        <v>743</v>
      </c>
      <c r="RH45" s="136" t="s">
        <v>635</v>
      </c>
      <c r="RI45" s="137" t="s">
        <v>635</v>
      </c>
      <c r="RJ45" s="137" t="s">
        <v>635</v>
      </c>
      <c r="RK45" s="137" t="s">
        <v>635</v>
      </c>
      <c r="RL45" s="105" t="s">
        <v>965</v>
      </c>
      <c r="RM45" s="106" t="s">
        <v>635</v>
      </c>
      <c r="RN45" s="106" t="s">
        <v>635</v>
      </c>
      <c r="RO45" s="171">
        <v>0</v>
      </c>
      <c r="RP45" s="171">
        <v>0</v>
      </c>
      <c r="RQ45" s="171">
        <v>0</v>
      </c>
      <c r="RR45" s="171">
        <v>1</v>
      </c>
      <c r="RS45" s="171">
        <v>0</v>
      </c>
      <c r="RT45" s="171">
        <v>0</v>
      </c>
      <c r="RU45" s="171">
        <v>0</v>
      </c>
      <c r="RV45" s="171">
        <v>0</v>
      </c>
      <c r="RW45" s="172">
        <f t="shared" si="17"/>
        <v>1</v>
      </c>
      <c r="RX45" s="133" t="s">
        <v>635</v>
      </c>
      <c r="RY45" s="133" t="s">
        <v>635</v>
      </c>
      <c r="RZ45" s="133" t="s">
        <v>635</v>
      </c>
      <c r="SA45" s="133" t="s">
        <v>635</v>
      </c>
      <c r="SB45" s="133" t="s">
        <v>635</v>
      </c>
      <c r="SC45" s="133" t="s">
        <v>635</v>
      </c>
      <c r="SD45" s="133" t="s">
        <v>635</v>
      </c>
      <c r="SE45" s="133" t="s">
        <v>635</v>
      </c>
      <c r="SF45" s="189" t="s">
        <v>635</v>
      </c>
      <c r="SG45" s="132" t="s">
        <v>635</v>
      </c>
      <c r="SH45" s="132" t="s">
        <v>635</v>
      </c>
      <c r="SI45" s="132" t="s">
        <v>635</v>
      </c>
      <c r="SJ45" s="132" t="s">
        <v>635</v>
      </c>
      <c r="SK45" s="132" t="s">
        <v>635</v>
      </c>
      <c r="SL45" s="132" t="s">
        <v>635</v>
      </c>
      <c r="SM45" s="132" t="s">
        <v>635</v>
      </c>
      <c r="SN45" s="132" t="s">
        <v>635</v>
      </c>
      <c r="SO45" s="173" t="s">
        <v>635</v>
      </c>
      <c r="SP45" s="102" t="s">
        <v>635</v>
      </c>
      <c r="SQ45" s="102" t="s">
        <v>635</v>
      </c>
      <c r="SR45" s="102" t="s">
        <v>635</v>
      </c>
      <c r="SS45" s="102" t="s">
        <v>635</v>
      </c>
      <c r="ST45" s="102" t="s">
        <v>635</v>
      </c>
      <c r="SU45" s="102" t="s">
        <v>635</v>
      </c>
      <c r="SV45" s="102" t="s">
        <v>635</v>
      </c>
      <c r="SW45" s="102" t="s">
        <v>635</v>
      </c>
      <c r="SX45" s="174" t="s">
        <v>635</v>
      </c>
      <c r="SY45" s="125" t="s">
        <v>635</v>
      </c>
      <c r="SZ45" s="125" t="s">
        <v>635</v>
      </c>
      <c r="TA45" s="125" t="s">
        <v>635</v>
      </c>
      <c r="TB45" s="125" t="s">
        <v>635</v>
      </c>
      <c r="TC45" s="125" t="s">
        <v>635</v>
      </c>
      <c r="TD45" s="125" t="s">
        <v>635</v>
      </c>
      <c r="TE45" s="125" t="s">
        <v>635</v>
      </c>
      <c r="TF45" s="125" t="s">
        <v>635</v>
      </c>
      <c r="TG45" s="175" t="s">
        <v>635</v>
      </c>
      <c r="TH45" s="149" t="s">
        <v>635</v>
      </c>
      <c r="TI45" s="149" t="s">
        <v>635</v>
      </c>
      <c r="TJ45" s="149" t="s">
        <v>635</v>
      </c>
      <c r="TK45" s="149" t="s">
        <v>635</v>
      </c>
      <c r="TL45" s="149" t="s">
        <v>635</v>
      </c>
      <c r="TM45" s="149" t="s">
        <v>635</v>
      </c>
      <c r="TN45" s="149" t="s">
        <v>635</v>
      </c>
      <c r="TO45" s="149" t="s">
        <v>635</v>
      </c>
      <c r="TP45" s="176" t="s">
        <v>635</v>
      </c>
      <c r="TQ45" s="210">
        <v>0</v>
      </c>
      <c r="TR45" s="210">
        <v>0</v>
      </c>
      <c r="TS45" s="210">
        <v>0</v>
      </c>
      <c r="TT45" s="210">
        <v>1</v>
      </c>
      <c r="TU45" s="210">
        <v>0</v>
      </c>
      <c r="TV45" s="210">
        <v>0</v>
      </c>
      <c r="TW45" s="210">
        <v>0</v>
      </c>
      <c r="TX45" s="210">
        <v>0</v>
      </c>
      <c r="TY45" s="211">
        <f>SUBTOTAL(9,TQ45:TX45)</f>
        <v>1</v>
      </c>
      <c r="TZ45" s="179" t="s">
        <v>635</v>
      </c>
      <c r="UA45" s="179" t="s">
        <v>635</v>
      </c>
      <c r="UB45" s="179" t="s">
        <v>635</v>
      </c>
      <c r="UC45" s="179" t="s">
        <v>635</v>
      </c>
      <c r="UD45" s="179" t="s">
        <v>635</v>
      </c>
      <c r="UE45" s="179" t="s">
        <v>635</v>
      </c>
      <c r="UF45" s="179" t="s">
        <v>635</v>
      </c>
      <c r="UG45" s="179" t="s">
        <v>635</v>
      </c>
      <c r="UH45" s="180" t="s">
        <v>635</v>
      </c>
      <c r="UI45" s="171">
        <v>0</v>
      </c>
      <c r="UJ45" s="171">
        <v>0</v>
      </c>
      <c r="UK45" s="171">
        <v>0</v>
      </c>
      <c r="UL45" s="171">
        <v>1</v>
      </c>
      <c r="UM45" s="171">
        <v>0</v>
      </c>
      <c r="UN45" s="171">
        <v>0</v>
      </c>
      <c r="UO45" s="171">
        <v>0</v>
      </c>
      <c r="UP45" s="171">
        <v>0</v>
      </c>
      <c r="UQ45" s="181">
        <f t="shared" si="18"/>
        <v>1</v>
      </c>
      <c r="UR45" s="131" t="s">
        <v>635</v>
      </c>
      <c r="US45" s="131" t="s">
        <v>635</v>
      </c>
      <c r="UT45" s="131" t="s">
        <v>635</v>
      </c>
      <c r="UU45" s="131" t="s">
        <v>635</v>
      </c>
      <c r="UV45" s="131" t="s">
        <v>635</v>
      </c>
      <c r="UW45" s="131" t="s">
        <v>635</v>
      </c>
      <c r="UX45" s="131" t="s">
        <v>635</v>
      </c>
      <c r="UY45" s="131" t="s">
        <v>635</v>
      </c>
      <c r="UZ45" s="182" t="s">
        <v>635</v>
      </c>
      <c r="VA45" s="169" t="s">
        <v>635</v>
      </c>
      <c r="VB45" s="169" t="s">
        <v>635</v>
      </c>
      <c r="VC45" s="169" t="s">
        <v>635</v>
      </c>
      <c r="VD45" s="169" t="s">
        <v>635</v>
      </c>
      <c r="VE45" s="169" t="s">
        <v>635</v>
      </c>
      <c r="VF45" s="169" t="s">
        <v>635</v>
      </c>
      <c r="VG45" s="169" t="s">
        <v>635</v>
      </c>
      <c r="VH45" s="169" t="s">
        <v>635</v>
      </c>
      <c r="VI45" s="183" t="s">
        <v>635</v>
      </c>
      <c r="VJ45" s="177" t="s">
        <v>635</v>
      </c>
      <c r="VK45" s="177" t="s">
        <v>635</v>
      </c>
      <c r="VL45" s="177" t="s">
        <v>635</v>
      </c>
      <c r="VM45" s="177" t="s">
        <v>635</v>
      </c>
      <c r="VN45" s="177" t="s">
        <v>635</v>
      </c>
      <c r="VO45" s="177" t="s">
        <v>635</v>
      </c>
      <c r="VP45" s="177" t="s">
        <v>635</v>
      </c>
      <c r="VQ45" s="177" t="s">
        <v>635</v>
      </c>
      <c r="VR45" s="178" t="s">
        <v>635</v>
      </c>
      <c r="VS45" s="184" t="s">
        <v>635</v>
      </c>
      <c r="VT45" s="184" t="s">
        <v>635</v>
      </c>
      <c r="VU45" s="184" t="s">
        <v>635</v>
      </c>
      <c r="VV45" s="184" t="s">
        <v>635</v>
      </c>
      <c r="VW45" s="184" t="s">
        <v>635</v>
      </c>
      <c r="VX45" s="184" t="s">
        <v>635</v>
      </c>
      <c r="VY45" s="184" t="s">
        <v>635</v>
      </c>
      <c r="VZ45" s="184" t="s">
        <v>635</v>
      </c>
      <c r="WA45" s="185" t="s">
        <v>635</v>
      </c>
      <c r="WB45" s="186" t="s">
        <v>635</v>
      </c>
      <c r="WC45" s="186" t="s">
        <v>635</v>
      </c>
      <c r="WD45" s="186" t="s">
        <v>635</v>
      </c>
      <c r="WE45" s="186" t="s">
        <v>635</v>
      </c>
      <c r="WF45" s="186" t="s">
        <v>635</v>
      </c>
      <c r="WG45" s="186" t="s">
        <v>635</v>
      </c>
      <c r="WH45" s="186" t="s">
        <v>635</v>
      </c>
      <c r="WI45" s="186" t="s">
        <v>635</v>
      </c>
      <c r="WJ45" s="187" t="s">
        <v>635</v>
      </c>
      <c r="WK45" s="212">
        <v>0</v>
      </c>
      <c r="WL45" s="212">
        <v>0</v>
      </c>
      <c r="WM45" s="212">
        <v>0</v>
      </c>
      <c r="WN45" s="212">
        <v>1</v>
      </c>
      <c r="WO45" s="212">
        <v>0</v>
      </c>
      <c r="WP45" s="212">
        <v>0</v>
      </c>
      <c r="WQ45" s="212">
        <v>0</v>
      </c>
      <c r="WR45" s="212">
        <v>0</v>
      </c>
      <c r="WS45" s="188">
        <f>SUBTOTAL(9,WK45:WR45)</f>
        <v>1</v>
      </c>
      <c r="WT45" s="133" t="s">
        <v>635</v>
      </c>
      <c r="WU45" s="133" t="s">
        <v>635</v>
      </c>
      <c r="WV45" s="133" t="s">
        <v>635</v>
      </c>
      <c r="WW45" s="133" t="s">
        <v>635</v>
      </c>
      <c r="WX45" s="133" t="s">
        <v>635</v>
      </c>
      <c r="WY45" s="133" t="s">
        <v>635</v>
      </c>
      <c r="WZ45" s="133" t="s">
        <v>635</v>
      </c>
      <c r="XA45" s="133" t="s">
        <v>635</v>
      </c>
      <c r="XB45" s="189" t="s">
        <v>635</v>
      </c>
      <c r="XC45" s="105" t="s">
        <v>665</v>
      </c>
      <c r="XD45" s="105" t="s">
        <v>666</v>
      </c>
      <c r="XE45" s="105" t="s">
        <v>750</v>
      </c>
      <c r="XF45" s="111" t="s">
        <v>635</v>
      </c>
      <c r="XG45" s="190" t="s">
        <v>671</v>
      </c>
      <c r="XH45" s="190" t="s">
        <v>672</v>
      </c>
      <c r="XI45" s="190" t="s">
        <v>635</v>
      </c>
      <c r="XJ45" s="190" t="s">
        <v>635</v>
      </c>
      <c r="XK45" s="190" t="s">
        <v>635</v>
      </c>
      <c r="XL45" s="190" t="s">
        <v>635</v>
      </c>
      <c r="XM45" s="191" t="s">
        <v>667</v>
      </c>
      <c r="XN45" s="191" t="s">
        <v>668</v>
      </c>
      <c r="XO45" s="191" t="s">
        <v>712</v>
      </c>
      <c r="XP45" s="191" t="s">
        <v>635</v>
      </c>
      <c r="XQ45" s="191" t="s">
        <v>635</v>
      </c>
      <c r="XR45" s="191" t="s">
        <v>635</v>
      </c>
      <c r="XS45" s="191" t="s">
        <v>635</v>
      </c>
      <c r="XT45" s="191" t="s">
        <v>635</v>
      </c>
      <c r="XU45" s="192" t="s">
        <v>671</v>
      </c>
      <c r="XV45" s="192" t="s">
        <v>672</v>
      </c>
      <c r="XW45" s="192" t="s">
        <v>635</v>
      </c>
      <c r="XX45" s="192" t="s">
        <v>635</v>
      </c>
      <c r="XY45" s="192" t="s">
        <v>635</v>
      </c>
      <c r="XZ45" s="192" t="s">
        <v>635</v>
      </c>
      <c r="YA45" s="144" t="s">
        <v>635</v>
      </c>
      <c r="YB45" s="144" t="s">
        <v>635</v>
      </c>
      <c r="YC45" s="144" t="s">
        <v>635</v>
      </c>
      <c r="YD45" s="144" t="s">
        <v>635</v>
      </c>
      <c r="YE45" s="144" t="s">
        <v>635</v>
      </c>
      <c r="YF45" s="144" t="s">
        <v>635</v>
      </c>
      <c r="YG45" s="144" t="s">
        <v>635</v>
      </c>
      <c r="YH45" s="111" t="s">
        <v>635</v>
      </c>
      <c r="YI45" s="111" t="s">
        <v>635</v>
      </c>
      <c r="YJ45" s="111" t="s">
        <v>635</v>
      </c>
      <c r="YK45" s="190" t="s">
        <v>635</v>
      </c>
      <c r="YL45" s="190" t="s">
        <v>635</v>
      </c>
      <c r="YM45" s="190" t="s">
        <v>635</v>
      </c>
      <c r="YN45" s="190" t="s">
        <v>635</v>
      </c>
      <c r="YO45" s="190" t="s">
        <v>635</v>
      </c>
      <c r="YP45" s="130" t="s">
        <v>635</v>
      </c>
      <c r="YQ45" s="130" t="s">
        <v>635</v>
      </c>
      <c r="YR45" s="130" t="s">
        <v>635</v>
      </c>
      <c r="YS45" s="130" t="s">
        <v>635</v>
      </c>
      <c r="YT45" s="130" t="s">
        <v>635</v>
      </c>
      <c r="YU45" s="130" t="s">
        <v>635</v>
      </c>
      <c r="YV45" s="112" t="s">
        <v>635</v>
      </c>
      <c r="YW45" s="112" t="s">
        <v>635</v>
      </c>
      <c r="YX45" s="112" t="s">
        <v>635</v>
      </c>
      <c r="YY45" s="112" t="s">
        <v>635</v>
      </c>
      <c r="YZ45" s="105" t="s">
        <v>674</v>
      </c>
      <c r="ZA45" s="105" t="s">
        <v>635</v>
      </c>
      <c r="ZB45" s="126" t="s">
        <v>635</v>
      </c>
      <c r="ZC45" s="126" t="s">
        <v>635</v>
      </c>
      <c r="ZD45" s="126" t="s">
        <v>635</v>
      </c>
      <c r="ZE45" s="126" t="s">
        <v>635</v>
      </c>
      <c r="ZF45" s="126" t="s">
        <v>635</v>
      </c>
      <c r="ZG45" s="125" t="s">
        <v>635</v>
      </c>
      <c r="ZH45" s="125" t="s">
        <v>635</v>
      </c>
      <c r="ZI45" s="125" t="s">
        <v>635</v>
      </c>
      <c r="ZJ45" s="125" t="s">
        <v>635</v>
      </c>
      <c r="ZK45" s="125" t="s">
        <v>635</v>
      </c>
      <c r="ZL45" s="125" t="s">
        <v>635</v>
      </c>
      <c r="ZM45" s="125" t="s">
        <v>635</v>
      </c>
      <c r="ZN45" s="125" t="s">
        <v>635</v>
      </c>
      <c r="ZO45" s="147" t="s">
        <v>635</v>
      </c>
      <c r="ZP45" s="147" t="s">
        <v>635</v>
      </c>
      <c r="ZQ45" s="147" t="s">
        <v>635</v>
      </c>
      <c r="ZR45" s="147" t="s">
        <v>635</v>
      </c>
      <c r="ZS45" s="147" t="s">
        <v>635</v>
      </c>
      <c r="ZT45" s="184" t="s">
        <v>635</v>
      </c>
      <c r="ZU45" s="184">
        <v>3</v>
      </c>
      <c r="ZV45" s="184" t="s">
        <v>635</v>
      </c>
      <c r="ZW45" s="184" t="s">
        <v>635</v>
      </c>
      <c r="ZX45" s="131">
        <v>1</v>
      </c>
      <c r="ZY45" s="131" t="s">
        <v>635</v>
      </c>
      <c r="ZZ45" s="131" t="s">
        <v>635</v>
      </c>
      <c r="AAA45" s="131" t="s">
        <v>635</v>
      </c>
      <c r="AAB45" s="132" t="s">
        <v>635</v>
      </c>
      <c r="AAC45" s="132" t="s">
        <v>635</v>
      </c>
      <c r="AAD45" s="132" t="s">
        <v>635</v>
      </c>
      <c r="AAE45" s="193" t="s">
        <v>635</v>
      </c>
      <c r="AAF45" s="102" t="s">
        <v>635</v>
      </c>
      <c r="AAG45" s="102" t="s">
        <v>635</v>
      </c>
      <c r="AAH45" s="102" t="s">
        <v>635</v>
      </c>
      <c r="AAI45" s="102" t="s">
        <v>635</v>
      </c>
      <c r="AAJ45" s="125" t="s">
        <v>635</v>
      </c>
      <c r="AAK45" s="125">
        <v>1</v>
      </c>
      <c r="AAL45" s="125" t="s">
        <v>635</v>
      </c>
      <c r="AAM45" s="125">
        <v>1</v>
      </c>
      <c r="AAN45" s="131" t="s">
        <v>635</v>
      </c>
      <c r="AAO45" s="131">
        <v>1</v>
      </c>
      <c r="AAP45" s="131" t="s">
        <v>635</v>
      </c>
      <c r="AAQ45" s="131">
        <v>1</v>
      </c>
      <c r="AAR45" s="149" t="s">
        <v>635</v>
      </c>
      <c r="AAS45" s="149" t="s">
        <v>635</v>
      </c>
      <c r="AAT45" s="149" t="s">
        <v>635</v>
      </c>
      <c r="AAU45" s="149" t="s">
        <v>635</v>
      </c>
      <c r="AAV45" s="184">
        <v>2</v>
      </c>
      <c r="AAW45" s="184" t="s">
        <v>635</v>
      </c>
      <c r="AAX45" s="184" t="s">
        <v>635</v>
      </c>
      <c r="AAY45" s="184" t="s">
        <v>635</v>
      </c>
      <c r="AAZ45" s="103" t="s">
        <v>632</v>
      </c>
      <c r="ABA45" s="100" t="s">
        <v>679</v>
      </c>
      <c r="ABB45" s="100" t="s">
        <v>786</v>
      </c>
      <c r="ABC45" s="100" t="s">
        <v>635</v>
      </c>
      <c r="ABD45" s="100" t="s">
        <v>635</v>
      </c>
      <c r="ABE45" s="100" t="s">
        <v>635</v>
      </c>
      <c r="ABF45" s="103" t="s">
        <v>635</v>
      </c>
      <c r="ABG45" s="194" t="s">
        <v>873</v>
      </c>
      <c r="ABH45" s="195" t="s">
        <v>754</v>
      </c>
      <c r="ABI45" s="177" t="s">
        <v>635</v>
      </c>
      <c r="ABJ45" s="177" t="s">
        <v>635</v>
      </c>
      <c r="ABK45" s="177" t="s">
        <v>635</v>
      </c>
      <c r="ABL45" s="177" t="s">
        <v>635</v>
      </c>
      <c r="ABM45" s="177" t="s">
        <v>635</v>
      </c>
      <c r="ABN45" s="177" t="s">
        <v>635</v>
      </c>
      <c r="ABO45" s="195" t="s">
        <v>635</v>
      </c>
      <c r="ABP45" s="112" t="s">
        <v>635</v>
      </c>
      <c r="ABQ45" s="112" t="s">
        <v>635</v>
      </c>
      <c r="ABR45" s="112" t="s">
        <v>635</v>
      </c>
      <c r="ABS45" s="103" t="s">
        <v>632</v>
      </c>
      <c r="ABT45" s="103" t="s">
        <v>632</v>
      </c>
      <c r="ABU45" s="196" t="s">
        <v>756</v>
      </c>
      <c r="ABV45" s="196" t="s">
        <v>719</v>
      </c>
      <c r="ABW45" s="196" t="s">
        <v>635</v>
      </c>
      <c r="ABX45" s="196" t="s">
        <v>635</v>
      </c>
      <c r="ABY45" s="196" t="s">
        <v>635</v>
      </c>
      <c r="ABZ45" s="196" t="s">
        <v>635</v>
      </c>
      <c r="ACA45" s="196" t="s">
        <v>635</v>
      </c>
      <c r="ACB45" s="97" t="s">
        <v>626</v>
      </c>
      <c r="ACC45" s="97" t="s">
        <v>632</v>
      </c>
      <c r="ACD45" s="112" t="s">
        <v>685</v>
      </c>
      <c r="ACE45" s="112" t="s">
        <v>635</v>
      </c>
      <c r="ACF45" s="112" t="s">
        <v>635</v>
      </c>
      <c r="ACG45" s="112" t="s">
        <v>635</v>
      </c>
      <c r="ACH45" s="97"/>
      <c r="ACI45" s="97" t="s">
        <v>1222</v>
      </c>
      <c r="ACJ45" s="97"/>
    </row>
    <row r="46" spans="1:764" ht="15" customHeight="1">
      <c r="A46">
        <v>33</v>
      </c>
      <c r="B46" s="97" t="s">
        <v>1223</v>
      </c>
      <c r="C46" s="97" t="s">
        <v>1224</v>
      </c>
      <c r="D46" s="97" t="s">
        <v>956</v>
      </c>
      <c r="E46" s="97" t="s">
        <v>1225</v>
      </c>
      <c r="F46" s="98" t="s">
        <v>1226</v>
      </c>
      <c r="G46" s="98" t="s">
        <v>1227</v>
      </c>
      <c r="H46" s="99">
        <v>36.483935000000002</v>
      </c>
      <c r="I46" s="99">
        <v>-7.5148000000000006E-2</v>
      </c>
      <c r="J46" s="98" t="s">
        <v>1228</v>
      </c>
      <c r="K46" s="98" t="s">
        <v>1229</v>
      </c>
      <c r="L46" s="98" t="s">
        <v>1230</v>
      </c>
      <c r="M46" s="100" t="s">
        <v>1231</v>
      </c>
      <c r="N46" s="101">
        <v>721112074</v>
      </c>
      <c r="O46" s="102">
        <v>727414002</v>
      </c>
      <c r="P46" s="100">
        <v>-7.5186000000000003E-2</v>
      </c>
      <c r="Q46" s="100">
        <v>36.484366999999999</v>
      </c>
      <c r="R46" s="100">
        <v>2473.3195799999999</v>
      </c>
      <c r="S46" s="100">
        <v>4.5510000000000002</v>
      </c>
      <c r="T46" s="103" t="s">
        <v>626</v>
      </c>
      <c r="U46" s="97" t="s">
        <v>627</v>
      </c>
      <c r="V46" s="97" t="s">
        <v>628</v>
      </c>
      <c r="W46" s="97" t="s">
        <v>629</v>
      </c>
      <c r="X46" s="97" t="s">
        <v>630</v>
      </c>
      <c r="Y46" s="97" t="s">
        <v>701</v>
      </c>
      <c r="Z46" s="103" t="s">
        <v>626</v>
      </c>
      <c r="AA46" s="104" t="s">
        <v>635</v>
      </c>
      <c r="AB46" s="197" t="s">
        <v>635</v>
      </c>
      <c r="AC46" s="104" t="s">
        <v>635</v>
      </c>
      <c r="AD46" s="104" t="s">
        <v>635</v>
      </c>
      <c r="AE46" s="104" t="s">
        <v>635</v>
      </c>
      <c r="AF46" s="103">
        <v>7</v>
      </c>
      <c r="AG46" s="103">
        <v>5</v>
      </c>
      <c r="AH46" s="97" t="s">
        <v>636</v>
      </c>
      <c r="AI46" s="97" t="s">
        <v>637</v>
      </c>
      <c r="AJ46" s="97" t="s">
        <v>638</v>
      </c>
      <c r="AK46" s="97" t="s">
        <v>639</v>
      </c>
      <c r="AL46" s="105" t="s">
        <v>640</v>
      </c>
      <c r="AM46" s="106" t="s">
        <v>702</v>
      </c>
      <c r="AN46" s="106" t="s">
        <v>635</v>
      </c>
      <c r="AO46" s="106" t="s">
        <v>635</v>
      </c>
      <c r="AP46" s="97" t="s">
        <v>642</v>
      </c>
      <c r="AQ46" s="97" t="s">
        <v>635</v>
      </c>
      <c r="AR46" s="103" t="s">
        <v>635</v>
      </c>
      <c r="AS46" s="97" t="s">
        <v>1232</v>
      </c>
      <c r="AT46" s="103" t="s">
        <v>635</v>
      </c>
      <c r="AU46" s="103" t="s">
        <v>635</v>
      </c>
      <c r="AV46" s="106" t="s">
        <v>632</v>
      </c>
      <c r="AW46" s="105" t="s">
        <v>640</v>
      </c>
      <c r="AX46" s="103" t="s">
        <v>635</v>
      </c>
      <c r="AY46" s="105" t="s">
        <v>640</v>
      </c>
      <c r="AZ46" s="107" t="s">
        <v>635</v>
      </c>
      <c r="BA46" s="105" t="s">
        <v>702</v>
      </c>
      <c r="BB46" s="107" t="s">
        <v>635</v>
      </c>
      <c r="BC46" s="106" t="s">
        <v>640</v>
      </c>
      <c r="BD46" s="103" t="s">
        <v>635</v>
      </c>
      <c r="BE46" s="106" t="s">
        <v>626</v>
      </c>
      <c r="BF46" s="103" t="s">
        <v>635</v>
      </c>
      <c r="BG46" s="103" t="s">
        <v>635</v>
      </c>
      <c r="BH46" s="103" t="s">
        <v>635</v>
      </c>
      <c r="BI46" s="97" t="s">
        <v>640</v>
      </c>
      <c r="BJ46" s="108" t="s">
        <v>643</v>
      </c>
      <c r="BK46" s="108" t="s">
        <v>635</v>
      </c>
      <c r="BL46" s="108" t="s">
        <v>635</v>
      </c>
      <c r="BM46" s="108" t="s">
        <v>635</v>
      </c>
      <c r="BN46" s="108" t="s">
        <v>635</v>
      </c>
      <c r="BO46" s="103" t="s">
        <v>632</v>
      </c>
      <c r="BP46" s="103" t="s">
        <v>702</v>
      </c>
      <c r="BQ46" s="103" t="s">
        <v>635</v>
      </c>
      <c r="BR46" s="109" t="s">
        <v>645</v>
      </c>
      <c r="BS46" s="109" t="s">
        <v>776</v>
      </c>
      <c r="BT46" s="110" t="s">
        <v>635</v>
      </c>
      <c r="BU46" s="110" t="s">
        <v>635</v>
      </c>
      <c r="BV46" s="109" t="s">
        <v>635</v>
      </c>
      <c r="BW46" s="97" t="s">
        <v>848</v>
      </c>
      <c r="BX46" s="97" t="s">
        <v>848</v>
      </c>
      <c r="BY46" s="97" t="s">
        <v>1233</v>
      </c>
      <c r="BZ46" s="97" t="s">
        <v>779</v>
      </c>
      <c r="CA46" s="111" t="s">
        <v>735</v>
      </c>
      <c r="CB46" s="111" t="s">
        <v>736</v>
      </c>
      <c r="CC46" s="111" t="s">
        <v>635</v>
      </c>
      <c r="CD46" s="106" t="s">
        <v>635</v>
      </c>
      <c r="CE46" s="111" t="s">
        <v>635</v>
      </c>
      <c r="CF46" s="103">
        <v>3</v>
      </c>
      <c r="CG46" s="103">
        <v>7</v>
      </c>
      <c r="CH46" s="112" t="s">
        <v>649</v>
      </c>
      <c r="CI46" s="113" t="s">
        <v>635</v>
      </c>
      <c r="CJ46" s="113" t="s">
        <v>635</v>
      </c>
      <c r="CK46" s="113" t="s">
        <v>635</v>
      </c>
      <c r="CL46" s="103">
        <v>10</v>
      </c>
      <c r="CM46" s="114">
        <v>300</v>
      </c>
      <c r="CN46" s="103" t="s">
        <v>635</v>
      </c>
      <c r="CO46" s="106" t="s">
        <v>635</v>
      </c>
      <c r="CP46" s="103" t="s">
        <v>635</v>
      </c>
      <c r="CQ46" s="106" t="s">
        <v>635</v>
      </c>
      <c r="CR46" s="103" t="s">
        <v>635</v>
      </c>
      <c r="CS46" s="106" t="s">
        <v>635</v>
      </c>
      <c r="CT46" s="103" t="s">
        <v>635</v>
      </c>
      <c r="CU46" s="106" t="s">
        <v>635</v>
      </c>
      <c r="CV46" s="103" t="s">
        <v>635</v>
      </c>
      <c r="CW46" s="103" t="s">
        <v>635</v>
      </c>
      <c r="CX46" s="111" t="s">
        <v>651</v>
      </c>
      <c r="CY46" s="106" t="s">
        <v>635</v>
      </c>
      <c r="CZ46" s="115">
        <v>0</v>
      </c>
      <c r="DA46" s="115">
        <v>1</v>
      </c>
      <c r="DB46" s="116">
        <f>SUM(CZ46:DA46)</f>
        <v>1</v>
      </c>
      <c r="DC46" s="117" t="s">
        <v>635</v>
      </c>
      <c r="DD46" s="118" t="s">
        <v>635</v>
      </c>
      <c r="DE46" s="118" t="s">
        <v>635</v>
      </c>
      <c r="DF46" s="118" t="s">
        <v>635</v>
      </c>
      <c r="DG46" s="119" t="s">
        <v>635</v>
      </c>
      <c r="DH46" s="106" t="s">
        <v>635</v>
      </c>
      <c r="DI46" s="106" t="s">
        <v>635</v>
      </c>
      <c r="DJ46" s="121" t="s">
        <v>635</v>
      </c>
      <c r="DK46" s="122" t="s">
        <v>635</v>
      </c>
      <c r="DL46" s="123" t="s">
        <v>635</v>
      </c>
      <c r="DM46" s="123" t="s">
        <v>635</v>
      </c>
      <c r="DN46" s="124" t="s">
        <v>635</v>
      </c>
      <c r="DO46" s="124" t="s">
        <v>635</v>
      </c>
      <c r="DP46" s="124" t="s">
        <v>635</v>
      </c>
      <c r="DQ46" s="125" t="s">
        <v>635</v>
      </c>
      <c r="DR46" s="125" t="s">
        <v>635</v>
      </c>
      <c r="DS46" s="125" t="s">
        <v>635</v>
      </c>
      <c r="DT46" s="106" t="s">
        <v>635</v>
      </c>
      <c r="DU46" s="106" t="s">
        <v>635</v>
      </c>
      <c r="DV46" s="106" t="s">
        <v>635</v>
      </c>
      <c r="DW46" s="126" t="s">
        <v>635</v>
      </c>
      <c r="DX46" s="126" t="s">
        <v>635</v>
      </c>
      <c r="DY46" s="126" t="s">
        <v>635</v>
      </c>
      <c r="DZ46" s="97" t="s">
        <v>635</v>
      </c>
      <c r="EA46" s="103" t="s">
        <v>626</v>
      </c>
      <c r="EB46" s="97" t="s">
        <v>635</v>
      </c>
      <c r="EC46" s="103" t="s">
        <v>626</v>
      </c>
      <c r="ED46" s="103" t="s">
        <v>635</v>
      </c>
      <c r="EE46" s="103" t="s">
        <v>635</v>
      </c>
      <c r="EF46" s="127" t="s">
        <v>651</v>
      </c>
      <c r="EG46" s="127" t="s">
        <v>635</v>
      </c>
      <c r="EH46" s="103" t="s">
        <v>651</v>
      </c>
      <c r="EI46" s="97" t="s">
        <v>640</v>
      </c>
      <c r="EJ46" s="97" t="s">
        <v>640</v>
      </c>
      <c r="EK46" s="122" t="s">
        <v>635</v>
      </c>
      <c r="EL46" s="122" t="s">
        <v>635</v>
      </c>
      <c r="EM46" s="122" t="s">
        <v>635</v>
      </c>
      <c r="EN46" s="122" t="s">
        <v>635</v>
      </c>
      <c r="EO46" s="128" t="s">
        <v>635</v>
      </c>
      <c r="EP46" s="128" t="s">
        <v>635</v>
      </c>
      <c r="EQ46" s="128" t="s">
        <v>635</v>
      </c>
      <c r="ER46" s="128" t="s">
        <v>635</v>
      </c>
      <c r="ES46" s="129" t="s">
        <v>635</v>
      </c>
      <c r="ET46" s="129" t="s">
        <v>635</v>
      </c>
      <c r="EU46" s="129" t="s">
        <v>635</v>
      </c>
      <c r="EV46" s="129" t="s">
        <v>635</v>
      </c>
      <c r="EW46" s="97" t="s">
        <v>635</v>
      </c>
      <c r="EX46" s="97" t="s">
        <v>635</v>
      </c>
      <c r="EY46" s="103" t="s">
        <v>805</v>
      </c>
      <c r="EZ46" s="107" t="s">
        <v>1234</v>
      </c>
      <c r="FA46" s="97" t="s">
        <v>635</v>
      </c>
      <c r="FB46" s="130" t="s">
        <v>656</v>
      </c>
      <c r="FC46" s="130" t="s">
        <v>854</v>
      </c>
      <c r="FD46" s="131" t="s">
        <v>743</v>
      </c>
      <c r="FE46" s="131" t="s">
        <v>635</v>
      </c>
      <c r="FF46" s="131" t="s">
        <v>635</v>
      </c>
      <c r="FG46" s="131" t="s">
        <v>635</v>
      </c>
      <c r="FH46" s="131" t="s">
        <v>635</v>
      </c>
      <c r="FI46" s="132">
        <v>2</v>
      </c>
      <c r="FJ46" s="133">
        <v>1</v>
      </c>
      <c r="FK46" s="103" t="s">
        <v>635</v>
      </c>
      <c r="FL46" s="134" t="s">
        <v>635</v>
      </c>
      <c r="FM46" s="135">
        <v>6</v>
      </c>
      <c r="FN46" s="135" t="s">
        <v>635</v>
      </c>
      <c r="FO46" s="135" t="s">
        <v>635</v>
      </c>
      <c r="FP46" s="103" t="s">
        <v>635</v>
      </c>
      <c r="FQ46" s="132">
        <v>50</v>
      </c>
      <c r="FR46" s="133">
        <v>5</v>
      </c>
      <c r="FS46" s="103" t="s">
        <v>635</v>
      </c>
      <c r="FT46" s="134" t="s">
        <v>635</v>
      </c>
      <c r="FU46" s="135">
        <v>10</v>
      </c>
      <c r="FV46" s="135" t="s">
        <v>635</v>
      </c>
      <c r="FW46" s="131" t="s">
        <v>635</v>
      </c>
      <c r="FX46" s="103" t="s">
        <v>635</v>
      </c>
      <c r="FY46" s="100" t="s">
        <v>658</v>
      </c>
      <c r="FZ46" s="102" t="s">
        <v>635</v>
      </c>
      <c r="GA46" s="102">
        <v>0</v>
      </c>
      <c r="GB46" s="102">
        <v>24</v>
      </c>
      <c r="GC46" s="136" t="s">
        <v>658</v>
      </c>
      <c r="GD46" s="137" t="s">
        <v>635</v>
      </c>
      <c r="GE46" s="137">
        <v>0</v>
      </c>
      <c r="GF46" s="137">
        <v>24</v>
      </c>
      <c r="GG46" s="125" t="s">
        <v>658</v>
      </c>
      <c r="GH46" s="125" t="s">
        <v>635</v>
      </c>
      <c r="GI46" s="125">
        <v>0</v>
      </c>
      <c r="GJ46" s="125">
        <v>24</v>
      </c>
      <c r="GK46" s="122" t="s">
        <v>658</v>
      </c>
      <c r="GL46" s="122" t="s">
        <v>635</v>
      </c>
      <c r="GM46" s="122">
        <v>0</v>
      </c>
      <c r="GN46" s="122">
        <v>24</v>
      </c>
      <c r="GO46" s="135" t="s">
        <v>635</v>
      </c>
      <c r="GP46" s="135" t="s">
        <v>635</v>
      </c>
      <c r="GQ46" s="135" t="s">
        <v>635</v>
      </c>
      <c r="GR46" s="134" t="s">
        <v>635</v>
      </c>
      <c r="GS46" s="134" t="s">
        <v>635</v>
      </c>
      <c r="GT46" s="134" t="s">
        <v>635</v>
      </c>
      <c r="GU46" s="126" t="s">
        <v>635</v>
      </c>
      <c r="GV46" s="126" t="s">
        <v>635</v>
      </c>
      <c r="GW46" s="126" t="s">
        <v>635</v>
      </c>
      <c r="GX46" s="145" t="s">
        <v>635</v>
      </c>
      <c r="GY46" s="145" t="s">
        <v>635</v>
      </c>
      <c r="GZ46" s="145" t="s">
        <v>635</v>
      </c>
      <c r="HA46" s="139" t="s">
        <v>658</v>
      </c>
      <c r="HB46" s="140" t="s">
        <v>635</v>
      </c>
      <c r="HC46" s="123">
        <v>0</v>
      </c>
      <c r="HD46" s="123">
        <v>24</v>
      </c>
      <c r="HE46" s="127" t="s">
        <v>658</v>
      </c>
      <c r="HF46" s="131" t="s">
        <v>635</v>
      </c>
      <c r="HG46" s="131">
        <v>0</v>
      </c>
      <c r="HH46" s="131">
        <v>24</v>
      </c>
      <c r="HI46" s="141" t="s">
        <v>635</v>
      </c>
      <c r="HJ46" s="141" t="s">
        <v>635</v>
      </c>
      <c r="HK46" s="141" t="s">
        <v>635</v>
      </c>
      <c r="HL46" s="141" t="s">
        <v>635</v>
      </c>
      <c r="HM46" s="131" t="s">
        <v>635</v>
      </c>
      <c r="HN46" s="131" t="s">
        <v>635</v>
      </c>
      <c r="HO46" s="131" t="s">
        <v>635</v>
      </c>
      <c r="HP46" s="131" t="s">
        <v>635</v>
      </c>
      <c r="HQ46" s="106" t="s">
        <v>635</v>
      </c>
      <c r="HR46" s="106" t="s">
        <v>635</v>
      </c>
      <c r="HS46" s="106" t="s">
        <v>635</v>
      </c>
      <c r="HT46" s="106" t="s">
        <v>635</v>
      </c>
      <c r="HU46" s="132" t="s">
        <v>635</v>
      </c>
      <c r="HV46" s="132" t="s">
        <v>635</v>
      </c>
      <c r="HW46" s="132" t="s">
        <v>635</v>
      </c>
      <c r="HX46" s="132" t="s">
        <v>635</v>
      </c>
      <c r="HY46" s="118" t="s">
        <v>635</v>
      </c>
      <c r="HZ46" s="118" t="s">
        <v>635</v>
      </c>
      <c r="IA46" s="118" t="s">
        <v>635</v>
      </c>
      <c r="IB46" s="118" t="s">
        <v>635</v>
      </c>
      <c r="IC46" s="125" t="s">
        <v>635</v>
      </c>
      <c r="ID46" s="125" t="s">
        <v>635</v>
      </c>
      <c r="IE46" s="125" t="s">
        <v>635</v>
      </c>
      <c r="IF46" s="125" t="s">
        <v>635</v>
      </c>
      <c r="IG46" s="105" t="s">
        <v>659</v>
      </c>
      <c r="IH46" s="105" t="s">
        <v>660</v>
      </c>
      <c r="II46" s="105" t="s">
        <v>661</v>
      </c>
      <c r="IJ46" s="105" t="s">
        <v>635</v>
      </c>
      <c r="IK46" s="105" t="s">
        <v>635</v>
      </c>
      <c r="IL46" s="105" t="s">
        <v>635</v>
      </c>
      <c r="IM46" s="105" t="s">
        <v>635</v>
      </c>
      <c r="IN46" s="105" t="s">
        <v>635</v>
      </c>
      <c r="IO46" s="105" t="s">
        <v>635</v>
      </c>
      <c r="IP46" s="103">
        <v>3</v>
      </c>
      <c r="IQ46" s="102" t="s">
        <v>635</v>
      </c>
      <c r="IR46" s="102" t="s">
        <v>635</v>
      </c>
      <c r="IS46" s="142" t="s">
        <v>635</v>
      </c>
      <c r="IT46" s="142" t="s">
        <v>635</v>
      </c>
      <c r="IU46" s="128" t="s">
        <v>635</v>
      </c>
      <c r="IV46" s="128" t="s">
        <v>635</v>
      </c>
      <c r="IW46" s="143" t="s">
        <v>635</v>
      </c>
      <c r="IX46" s="143" t="s">
        <v>635</v>
      </c>
      <c r="IY46" s="124" t="s">
        <v>635</v>
      </c>
      <c r="IZ46" s="229" t="s">
        <v>635</v>
      </c>
      <c r="JA46" s="229" t="s">
        <v>635</v>
      </c>
      <c r="JB46" s="123" t="s">
        <v>635</v>
      </c>
      <c r="JC46" s="155" t="s">
        <v>635</v>
      </c>
      <c r="JD46" s="155" t="s">
        <v>635</v>
      </c>
      <c r="JE46" s="144" t="s">
        <v>635</v>
      </c>
      <c r="JF46" s="144" t="s">
        <v>635</v>
      </c>
      <c r="JG46" s="144" t="s">
        <v>635</v>
      </c>
      <c r="JH46" s="141" t="s">
        <v>635</v>
      </c>
      <c r="JI46" s="141" t="s">
        <v>635</v>
      </c>
      <c r="JJ46" s="141" t="s">
        <v>635</v>
      </c>
      <c r="JK46" s="144" t="s">
        <v>635</v>
      </c>
      <c r="JL46" s="144" t="s">
        <v>635</v>
      </c>
      <c r="JM46" s="144" t="s">
        <v>635</v>
      </c>
      <c r="JN46" s="135" t="s">
        <v>635</v>
      </c>
      <c r="JO46" s="135" t="s">
        <v>635</v>
      </c>
      <c r="JP46" s="135" t="s">
        <v>635</v>
      </c>
      <c r="JQ46" s="144" t="s">
        <v>635</v>
      </c>
      <c r="JR46" s="144" t="s">
        <v>635</v>
      </c>
      <c r="JS46" s="144" t="s">
        <v>635</v>
      </c>
      <c r="JT46" s="144" t="s">
        <v>635</v>
      </c>
      <c r="JU46" s="145" t="s">
        <v>635</v>
      </c>
      <c r="JV46" s="145" t="s">
        <v>635</v>
      </c>
      <c r="JW46" s="145" t="s">
        <v>635</v>
      </c>
      <c r="JX46" s="145" t="s">
        <v>635</v>
      </c>
      <c r="JY46" s="141" t="s">
        <v>635</v>
      </c>
      <c r="JZ46" s="141" t="s">
        <v>635</v>
      </c>
      <c r="KA46" s="141" t="s">
        <v>635</v>
      </c>
      <c r="KB46" s="141" t="s">
        <v>635</v>
      </c>
      <c r="KC46" s="128" t="s">
        <v>635</v>
      </c>
      <c r="KD46" s="128" t="s">
        <v>635</v>
      </c>
      <c r="KE46" s="128" t="s">
        <v>635</v>
      </c>
      <c r="KF46" s="128" t="s">
        <v>635</v>
      </c>
      <c r="KG46" s="146" t="s">
        <v>635</v>
      </c>
      <c r="KH46" s="146" t="s">
        <v>635</v>
      </c>
      <c r="KI46" s="146" t="s">
        <v>635</v>
      </c>
      <c r="KJ46" s="146" t="s">
        <v>635</v>
      </c>
      <c r="KK46" s="147" t="s">
        <v>635</v>
      </c>
      <c r="KL46" s="147" t="s">
        <v>635</v>
      </c>
      <c r="KM46" s="147" t="s">
        <v>635</v>
      </c>
      <c r="KN46" s="147" t="s">
        <v>635</v>
      </c>
      <c r="KO46" s="148" t="s">
        <v>635</v>
      </c>
      <c r="KP46" s="148" t="s">
        <v>635</v>
      </c>
      <c r="KQ46" s="148" t="s">
        <v>635</v>
      </c>
      <c r="KR46" s="148" t="s">
        <v>635</v>
      </c>
      <c r="KS46" s="149" t="s">
        <v>635</v>
      </c>
      <c r="KT46" s="149" t="s">
        <v>635</v>
      </c>
      <c r="KU46" s="149" t="s">
        <v>635</v>
      </c>
      <c r="KV46" s="149" t="s">
        <v>635</v>
      </c>
      <c r="KW46" s="105" t="s">
        <v>1002</v>
      </c>
      <c r="KX46" s="106" t="s">
        <v>635</v>
      </c>
      <c r="KY46" s="106" t="s">
        <v>635</v>
      </c>
      <c r="KZ46" s="150">
        <v>0</v>
      </c>
      <c r="LA46" s="150">
        <v>0</v>
      </c>
      <c r="LB46" s="150">
        <v>0</v>
      </c>
      <c r="LC46" s="150">
        <v>0</v>
      </c>
      <c r="LD46" s="150">
        <v>0</v>
      </c>
      <c r="LE46" s="150">
        <v>0</v>
      </c>
      <c r="LF46" s="150">
        <v>1</v>
      </c>
      <c r="LG46" s="150">
        <v>0</v>
      </c>
      <c r="LH46" s="151">
        <f t="shared" si="15"/>
        <v>1</v>
      </c>
      <c r="LI46" s="152">
        <v>0</v>
      </c>
      <c r="LJ46" s="152">
        <v>0</v>
      </c>
      <c r="LK46" s="152">
        <v>0</v>
      </c>
      <c r="LL46" s="152">
        <v>0</v>
      </c>
      <c r="LM46" s="152">
        <v>0</v>
      </c>
      <c r="LN46" s="152">
        <v>0</v>
      </c>
      <c r="LO46" s="152">
        <v>1</v>
      </c>
      <c r="LP46" s="152">
        <v>0</v>
      </c>
      <c r="LQ46" s="153">
        <f t="shared" si="16"/>
        <v>1</v>
      </c>
      <c r="LR46" s="142">
        <v>0</v>
      </c>
      <c r="LS46" s="142">
        <v>0</v>
      </c>
      <c r="LT46" s="142">
        <v>0</v>
      </c>
      <c r="LU46" s="142">
        <v>0</v>
      </c>
      <c r="LV46" s="142">
        <v>0</v>
      </c>
      <c r="LW46" s="142">
        <v>0</v>
      </c>
      <c r="LX46" s="142">
        <v>0</v>
      </c>
      <c r="LY46" s="142">
        <v>0</v>
      </c>
      <c r="LZ46" s="142">
        <v>0</v>
      </c>
      <c r="MA46" s="45">
        <v>0</v>
      </c>
      <c r="MB46" s="45">
        <v>0</v>
      </c>
      <c r="MC46" s="45">
        <v>0</v>
      </c>
      <c r="MD46" s="45">
        <v>0</v>
      </c>
      <c r="ME46" s="45">
        <v>0</v>
      </c>
      <c r="MF46" s="45">
        <v>0</v>
      </c>
      <c r="MG46" s="45">
        <v>0</v>
      </c>
      <c r="MH46" s="45">
        <v>0</v>
      </c>
      <c r="MI46" s="45">
        <v>0</v>
      </c>
      <c r="MJ46" s="155" t="s">
        <v>635</v>
      </c>
      <c r="MK46" s="155" t="s">
        <v>635</v>
      </c>
      <c r="ML46" s="155" t="s">
        <v>635</v>
      </c>
      <c r="MM46" s="155" t="s">
        <v>635</v>
      </c>
      <c r="MN46" s="155" t="s">
        <v>635</v>
      </c>
      <c r="MO46" s="155" t="s">
        <v>635</v>
      </c>
      <c r="MP46" s="155" t="s">
        <v>635</v>
      </c>
      <c r="MQ46" s="155" t="s">
        <v>635</v>
      </c>
      <c r="MR46" s="156" t="s">
        <v>635</v>
      </c>
      <c r="MS46" s="157" t="s">
        <v>635</v>
      </c>
      <c r="MT46" s="157" t="s">
        <v>635</v>
      </c>
      <c r="MU46" s="157" t="s">
        <v>635</v>
      </c>
      <c r="MV46" s="157" t="s">
        <v>635</v>
      </c>
      <c r="MW46" s="157" t="s">
        <v>635</v>
      </c>
      <c r="MX46" s="157" t="s">
        <v>635</v>
      </c>
      <c r="MY46" s="157" t="s">
        <v>635</v>
      </c>
      <c r="MZ46" s="157" t="s">
        <v>635</v>
      </c>
      <c r="NA46" s="157" t="s">
        <v>635</v>
      </c>
      <c r="NB46" s="158">
        <v>0</v>
      </c>
      <c r="NC46" s="158">
        <v>0</v>
      </c>
      <c r="ND46" s="158">
        <v>0</v>
      </c>
      <c r="NE46" s="158">
        <v>0</v>
      </c>
      <c r="NF46" s="158">
        <v>0</v>
      </c>
      <c r="NG46" s="158">
        <v>0</v>
      </c>
      <c r="NH46" s="158">
        <v>0</v>
      </c>
      <c r="NI46" s="158">
        <v>0</v>
      </c>
      <c r="NJ46" s="159">
        <v>0</v>
      </c>
      <c r="NK46" s="160" t="s">
        <v>635</v>
      </c>
      <c r="NL46" s="160" t="s">
        <v>635</v>
      </c>
      <c r="NM46" s="160" t="s">
        <v>635</v>
      </c>
      <c r="NN46" s="160" t="s">
        <v>635</v>
      </c>
      <c r="NO46" s="160" t="s">
        <v>635</v>
      </c>
      <c r="NP46" s="160" t="s">
        <v>635</v>
      </c>
      <c r="NQ46" s="160" t="s">
        <v>635</v>
      </c>
      <c r="NR46" s="160" t="s">
        <v>635</v>
      </c>
      <c r="NS46" s="161" t="s">
        <v>635</v>
      </c>
      <c r="NT46" s="162" t="s">
        <v>635</v>
      </c>
      <c r="NU46" s="162" t="s">
        <v>635</v>
      </c>
      <c r="NV46" s="162" t="s">
        <v>635</v>
      </c>
      <c r="NW46" s="162" t="s">
        <v>635</v>
      </c>
      <c r="NX46" s="162" t="s">
        <v>635</v>
      </c>
      <c r="NY46" s="162" t="s">
        <v>635</v>
      </c>
      <c r="NZ46" s="162" t="s">
        <v>635</v>
      </c>
      <c r="OA46" s="162" t="s">
        <v>635</v>
      </c>
      <c r="OB46" s="163" t="s">
        <v>635</v>
      </c>
      <c r="OC46" s="142" t="s">
        <v>635</v>
      </c>
      <c r="OD46" s="142" t="s">
        <v>635</v>
      </c>
      <c r="OE46" s="142" t="s">
        <v>635</v>
      </c>
      <c r="OF46" s="142" t="s">
        <v>635</v>
      </c>
      <c r="OG46" s="142" t="s">
        <v>635</v>
      </c>
      <c r="OH46" s="142" t="s">
        <v>635</v>
      </c>
      <c r="OI46" s="142" t="s">
        <v>635</v>
      </c>
      <c r="OJ46" s="142" t="s">
        <v>635</v>
      </c>
      <c r="OK46" s="142" t="s">
        <v>635</v>
      </c>
      <c r="OL46" s="45">
        <v>0</v>
      </c>
      <c r="OM46" s="45">
        <v>0</v>
      </c>
      <c r="ON46" s="45">
        <v>0</v>
      </c>
      <c r="OO46" s="45">
        <v>0</v>
      </c>
      <c r="OP46" s="45">
        <v>0</v>
      </c>
      <c r="OQ46" s="45">
        <v>0</v>
      </c>
      <c r="OR46" s="45">
        <v>0</v>
      </c>
      <c r="OS46" s="45">
        <v>0</v>
      </c>
      <c r="OT46" s="44">
        <v>0</v>
      </c>
      <c r="OU46" s="158">
        <v>0</v>
      </c>
      <c r="OV46" s="158">
        <v>0</v>
      </c>
      <c r="OW46" s="158">
        <v>0</v>
      </c>
      <c r="OX46" s="158">
        <v>0</v>
      </c>
      <c r="OY46" s="158">
        <v>0</v>
      </c>
      <c r="OZ46" s="158">
        <v>0</v>
      </c>
      <c r="PA46" s="158">
        <v>0</v>
      </c>
      <c r="PB46" s="158">
        <v>0</v>
      </c>
      <c r="PC46" s="159">
        <v>0</v>
      </c>
      <c r="PD46" s="152" t="s">
        <v>635</v>
      </c>
      <c r="PE46" s="152" t="s">
        <v>635</v>
      </c>
      <c r="PF46" s="152" t="s">
        <v>635</v>
      </c>
      <c r="PG46" s="152" t="s">
        <v>635</v>
      </c>
      <c r="PH46" s="152" t="s">
        <v>635</v>
      </c>
      <c r="PI46" s="152" t="s">
        <v>635</v>
      </c>
      <c r="PJ46" s="152" t="s">
        <v>635</v>
      </c>
      <c r="PK46" s="152" t="s">
        <v>635</v>
      </c>
      <c r="PL46" s="164" t="s">
        <v>635</v>
      </c>
      <c r="PM46" s="158" t="s">
        <v>635</v>
      </c>
      <c r="PN46" s="158" t="s">
        <v>635</v>
      </c>
      <c r="PO46" s="158" t="s">
        <v>635</v>
      </c>
      <c r="PP46" s="158" t="s">
        <v>635</v>
      </c>
      <c r="PQ46" s="158" t="s">
        <v>635</v>
      </c>
      <c r="PR46" s="158" t="s">
        <v>635</v>
      </c>
      <c r="PS46" s="158" t="s">
        <v>635</v>
      </c>
      <c r="PT46" s="158" t="s">
        <v>635</v>
      </c>
      <c r="PU46" s="159" t="s">
        <v>635</v>
      </c>
      <c r="PV46" s="157">
        <v>0</v>
      </c>
      <c r="PW46" s="157">
        <v>0</v>
      </c>
      <c r="PX46" s="157">
        <v>0</v>
      </c>
      <c r="PY46" s="157">
        <v>0</v>
      </c>
      <c r="PZ46" s="157">
        <v>0</v>
      </c>
      <c r="QA46" s="157">
        <v>0</v>
      </c>
      <c r="QB46" s="157">
        <v>0</v>
      </c>
      <c r="QC46" s="157">
        <v>0</v>
      </c>
      <c r="QD46" s="165">
        <v>0</v>
      </c>
      <c r="QE46" s="166" t="s">
        <v>635</v>
      </c>
      <c r="QF46" s="166" t="s">
        <v>635</v>
      </c>
      <c r="QG46" s="166" t="s">
        <v>635</v>
      </c>
      <c r="QH46" s="166" t="s">
        <v>635</v>
      </c>
      <c r="QI46" s="166" t="s">
        <v>635</v>
      </c>
      <c r="QJ46" s="166" t="s">
        <v>635</v>
      </c>
      <c r="QK46" s="166" t="s">
        <v>635</v>
      </c>
      <c r="QL46" s="166" t="s">
        <v>635</v>
      </c>
      <c r="QM46" s="167" t="s">
        <v>635</v>
      </c>
      <c r="QN46" s="120" t="s">
        <v>635</v>
      </c>
      <c r="QO46" s="120" t="s">
        <v>635</v>
      </c>
      <c r="QP46" s="120" t="s">
        <v>635</v>
      </c>
      <c r="QQ46" s="120" t="s">
        <v>635</v>
      </c>
      <c r="QR46" s="120" t="s">
        <v>635</v>
      </c>
      <c r="QS46" s="120" t="s">
        <v>635</v>
      </c>
      <c r="QT46" s="120" t="s">
        <v>635</v>
      </c>
      <c r="QU46" s="120" t="s">
        <v>635</v>
      </c>
      <c r="QV46" s="168" t="s">
        <v>635</v>
      </c>
      <c r="QW46" s="169" t="s">
        <v>635</v>
      </c>
      <c r="QX46" s="169" t="s">
        <v>635</v>
      </c>
      <c r="QY46" s="169" t="s">
        <v>635</v>
      </c>
      <c r="QZ46" s="169" t="s">
        <v>635</v>
      </c>
      <c r="RA46" s="169" t="s">
        <v>635</v>
      </c>
      <c r="RB46" s="169" t="s">
        <v>635</v>
      </c>
      <c r="RC46" s="169" t="s">
        <v>635</v>
      </c>
      <c r="RD46" s="169" t="s">
        <v>635</v>
      </c>
      <c r="RE46" s="170" t="s">
        <v>635</v>
      </c>
      <c r="RF46" s="136" t="s">
        <v>656</v>
      </c>
      <c r="RG46" s="136" t="s">
        <v>854</v>
      </c>
      <c r="RH46" s="136" t="s">
        <v>743</v>
      </c>
      <c r="RI46" s="137" t="s">
        <v>635</v>
      </c>
      <c r="RJ46" s="137" t="s">
        <v>635</v>
      </c>
      <c r="RK46" s="137" t="s">
        <v>635</v>
      </c>
      <c r="RL46" s="105" t="s">
        <v>1002</v>
      </c>
      <c r="RM46" s="106" t="s">
        <v>635</v>
      </c>
      <c r="RN46" s="106" t="s">
        <v>635</v>
      </c>
      <c r="RO46" s="171">
        <v>0</v>
      </c>
      <c r="RP46" s="171">
        <v>0</v>
      </c>
      <c r="RQ46" s="171">
        <v>0</v>
      </c>
      <c r="RR46" s="171">
        <v>0</v>
      </c>
      <c r="RS46" s="171">
        <v>0</v>
      </c>
      <c r="RT46" s="171">
        <v>0</v>
      </c>
      <c r="RU46" s="171">
        <v>1</v>
      </c>
      <c r="RV46" s="171">
        <v>0</v>
      </c>
      <c r="RW46" s="172">
        <f t="shared" si="17"/>
        <v>1</v>
      </c>
      <c r="RX46" s="158">
        <v>0</v>
      </c>
      <c r="RY46" s="158">
        <v>0</v>
      </c>
      <c r="RZ46" s="158">
        <v>0</v>
      </c>
      <c r="SA46" s="158">
        <v>0</v>
      </c>
      <c r="SB46" s="158">
        <v>0</v>
      </c>
      <c r="SC46" s="158">
        <v>0</v>
      </c>
      <c r="SD46" s="158">
        <v>1</v>
      </c>
      <c r="SE46" s="158">
        <v>0</v>
      </c>
      <c r="SF46" s="159">
        <f>SUM(RX46:SE46)</f>
        <v>1</v>
      </c>
      <c r="SG46" s="132" t="s">
        <v>635</v>
      </c>
      <c r="SH46" s="132" t="s">
        <v>635</v>
      </c>
      <c r="SI46" s="132" t="s">
        <v>635</v>
      </c>
      <c r="SJ46" s="132" t="s">
        <v>635</v>
      </c>
      <c r="SK46" s="132" t="s">
        <v>635</v>
      </c>
      <c r="SL46" s="132" t="s">
        <v>635</v>
      </c>
      <c r="SM46" s="132" t="s">
        <v>635</v>
      </c>
      <c r="SN46" s="132" t="s">
        <v>635</v>
      </c>
      <c r="SO46" s="173" t="s">
        <v>635</v>
      </c>
      <c r="SP46" s="102" t="s">
        <v>635</v>
      </c>
      <c r="SQ46" s="102" t="s">
        <v>635</v>
      </c>
      <c r="SR46" s="102" t="s">
        <v>635</v>
      </c>
      <c r="SS46" s="102" t="s">
        <v>635</v>
      </c>
      <c r="ST46" s="102" t="s">
        <v>635</v>
      </c>
      <c r="SU46" s="102" t="s">
        <v>635</v>
      </c>
      <c r="SV46" s="102" t="s">
        <v>635</v>
      </c>
      <c r="SW46" s="102" t="s">
        <v>635</v>
      </c>
      <c r="SX46" s="174" t="s">
        <v>635</v>
      </c>
      <c r="SY46" s="125" t="s">
        <v>635</v>
      </c>
      <c r="SZ46" s="125" t="s">
        <v>635</v>
      </c>
      <c r="TA46" s="125" t="s">
        <v>635</v>
      </c>
      <c r="TB46" s="125" t="s">
        <v>635</v>
      </c>
      <c r="TC46" s="125" t="s">
        <v>635</v>
      </c>
      <c r="TD46" s="125" t="s">
        <v>635</v>
      </c>
      <c r="TE46" s="125" t="s">
        <v>635</v>
      </c>
      <c r="TF46" s="125" t="s">
        <v>635</v>
      </c>
      <c r="TG46" s="175" t="s">
        <v>635</v>
      </c>
      <c r="TH46" s="149" t="s">
        <v>635</v>
      </c>
      <c r="TI46" s="149" t="s">
        <v>635</v>
      </c>
      <c r="TJ46" s="149" t="s">
        <v>635</v>
      </c>
      <c r="TK46" s="149" t="s">
        <v>635</v>
      </c>
      <c r="TL46" s="149" t="s">
        <v>635</v>
      </c>
      <c r="TM46" s="149" t="s">
        <v>635</v>
      </c>
      <c r="TN46" s="149" t="s">
        <v>635</v>
      </c>
      <c r="TO46" s="149" t="s">
        <v>635</v>
      </c>
      <c r="TP46" s="176" t="s">
        <v>635</v>
      </c>
      <c r="TQ46" s="210">
        <v>0</v>
      </c>
      <c r="TR46" s="210">
        <v>0</v>
      </c>
      <c r="TS46" s="210">
        <v>0</v>
      </c>
      <c r="TT46" s="210">
        <v>0</v>
      </c>
      <c r="TU46" s="210">
        <v>0</v>
      </c>
      <c r="TV46" s="210">
        <v>0</v>
      </c>
      <c r="TW46" s="210">
        <v>1</v>
      </c>
      <c r="TX46" s="210">
        <v>0</v>
      </c>
      <c r="TY46" s="211">
        <f>SUBTOTAL(9,TQ46:TX46)</f>
        <v>1</v>
      </c>
      <c r="TZ46" s="179" t="s">
        <v>635</v>
      </c>
      <c r="UA46" s="179" t="s">
        <v>635</v>
      </c>
      <c r="UB46" s="179" t="s">
        <v>635</v>
      </c>
      <c r="UC46" s="179" t="s">
        <v>635</v>
      </c>
      <c r="UD46" s="179" t="s">
        <v>635</v>
      </c>
      <c r="UE46" s="179" t="s">
        <v>635</v>
      </c>
      <c r="UF46" s="179" t="s">
        <v>635</v>
      </c>
      <c r="UG46" s="179" t="s">
        <v>635</v>
      </c>
      <c r="UH46" s="180" t="s">
        <v>635</v>
      </c>
      <c r="UI46" s="171">
        <v>0</v>
      </c>
      <c r="UJ46" s="171">
        <v>0</v>
      </c>
      <c r="UK46" s="171">
        <v>0</v>
      </c>
      <c r="UL46" s="171">
        <v>0</v>
      </c>
      <c r="UM46" s="171">
        <v>0</v>
      </c>
      <c r="UN46" s="171">
        <v>0</v>
      </c>
      <c r="UO46" s="171">
        <v>1</v>
      </c>
      <c r="UP46" s="171">
        <v>0</v>
      </c>
      <c r="UQ46" s="181">
        <f t="shared" si="18"/>
        <v>1</v>
      </c>
      <c r="UR46" s="45">
        <v>0</v>
      </c>
      <c r="US46" s="45">
        <v>0</v>
      </c>
      <c r="UT46" s="45">
        <v>0</v>
      </c>
      <c r="UU46" s="45">
        <v>0</v>
      </c>
      <c r="UV46" s="45">
        <v>0</v>
      </c>
      <c r="UW46" s="45">
        <v>0</v>
      </c>
      <c r="UX46" s="45">
        <v>1</v>
      </c>
      <c r="UY46" s="45">
        <v>0</v>
      </c>
      <c r="UZ46" s="231">
        <f>SUBTOTAL(9,UR46:UY46)</f>
        <v>1</v>
      </c>
      <c r="VA46" s="169" t="s">
        <v>635</v>
      </c>
      <c r="VB46" s="169" t="s">
        <v>635</v>
      </c>
      <c r="VC46" s="169" t="s">
        <v>635</v>
      </c>
      <c r="VD46" s="169" t="s">
        <v>635</v>
      </c>
      <c r="VE46" s="169" t="s">
        <v>635</v>
      </c>
      <c r="VF46" s="169" t="s">
        <v>635</v>
      </c>
      <c r="VG46" s="169" t="s">
        <v>635</v>
      </c>
      <c r="VH46" s="169" t="s">
        <v>635</v>
      </c>
      <c r="VI46" s="183" t="s">
        <v>635</v>
      </c>
      <c r="VJ46" s="177" t="s">
        <v>635</v>
      </c>
      <c r="VK46" s="177" t="s">
        <v>635</v>
      </c>
      <c r="VL46" s="177" t="s">
        <v>635</v>
      </c>
      <c r="VM46" s="177" t="s">
        <v>635</v>
      </c>
      <c r="VN46" s="177" t="s">
        <v>635</v>
      </c>
      <c r="VO46" s="177" t="s">
        <v>635</v>
      </c>
      <c r="VP46" s="177" t="s">
        <v>635</v>
      </c>
      <c r="VQ46" s="177" t="s">
        <v>635</v>
      </c>
      <c r="VR46" s="178" t="s">
        <v>635</v>
      </c>
      <c r="VS46" s="184" t="s">
        <v>635</v>
      </c>
      <c r="VT46" s="184" t="s">
        <v>635</v>
      </c>
      <c r="VU46" s="184" t="s">
        <v>635</v>
      </c>
      <c r="VV46" s="184" t="s">
        <v>635</v>
      </c>
      <c r="VW46" s="184" t="s">
        <v>635</v>
      </c>
      <c r="VX46" s="184" t="s">
        <v>635</v>
      </c>
      <c r="VY46" s="184" t="s">
        <v>635</v>
      </c>
      <c r="VZ46" s="184" t="s">
        <v>635</v>
      </c>
      <c r="WA46" s="185" t="s">
        <v>635</v>
      </c>
      <c r="WB46" s="186" t="s">
        <v>635</v>
      </c>
      <c r="WC46" s="186" t="s">
        <v>635</v>
      </c>
      <c r="WD46" s="186" t="s">
        <v>635</v>
      </c>
      <c r="WE46" s="186" t="s">
        <v>635</v>
      </c>
      <c r="WF46" s="186" t="s">
        <v>635</v>
      </c>
      <c r="WG46" s="186" t="s">
        <v>635</v>
      </c>
      <c r="WH46" s="186" t="s">
        <v>635</v>
      </c>
      <c r="WI46" s="186" t="s">
        <v>635</v>
      </c>
      <c r="WJ46" s="187" t="s">
        <v>635</v>
      </c>
      <c r="WK46" s="212">
        <v>0</v>
      </c>
      <c r="WL46" s="212">
        <v>0</v>
      </c>
      <c r="WM46" s="212">
        <v>0</v>
      </c>
      <c r="WN46" s="212">
        <v>0</v>
      </c>
      <c r="WO46" s="212">
        <v>0</v>
      </c>
      <c r="WP46" s="212">
        <v>0</v>
      </c>
      <c r="WQ46" s="212">
        <v>1</v>
      </c>
      <c r="WR46" s="212">
        <v>0</v>
      </c>
      <c r="WS46" s="188">
        <f>SUBTOTAL(9,WK46:WR46)</f>
        <v>1</v>
      </c>
      <c r="WT46" s="133" t="s">
        <v>635</v>
      </c>
      <c r="WU46" s="133" t="s">
        <v>635</v>
      </c>
      <c r="WV46" s="133" t="s">
        <v>635</v>
      </c>
      <c r="WW46" s="133" t="s">
        <v>635</v>
      </c>
      <c r="WX46" s="133" t="s">
        <v>635</v>
      </c>
      <c r="WY46" s="133" t="s">
        <v>635</v>
      </c>
      <c r="WZ46" s="133" t="s">
        <v>635</v>
      </c>
      <c r="XA46" s="133" t="s">
        <v>635</v>
      </c>
      <c r="XB46" s="189" t="s">
        <v>635</v>
      </c>
      <c r="XC46" s="105" t="s">
        <v>665</v>
      </c>
      <c r="XD46" s="105" t="s">
        <v>666</v>
      </c>
      <c r="XE46" s="105" t="s">
        <v>749</v>
      </c>
      <c r="XF46" s="111" t="s">
        <v>635</v>
      </c>
      <c r="XG46" s="190" t="s">
        <v>672</v>
      </c>
      <c r="XH46" s="190" t="s">
        <v>635</v>
      </c>
      <c r="XI46" s="190" t="s">
        <v>635</v>
      </c>
      <c r="XJ46" s="190" t="s">
        <v>635</v>
      </c>
      <c r="XK46" s="190" t="s">
        <v>635</v>
      </c>
      <c r="XL46" s="190" t="s">
        <v>635</v>
      </c>
      <c r="XM46" s="191" t="s">
        <v>667</v>
      </c>
      <c r="XN46" s="191" t="s">
        <v>668</v>
      </c>
      <c r="XO46" s="191" t="s">
        <v>669</v>
      </c>
      <c r="XP46" s="191" t="s">
        <v>635</v>
      </c>
      <c r="XQ46" s="191" t="s">
        <v>635</v>
      </c>
      <c r="XR46" s="191" t="s">
        <v>635</v>
      </c>
      <c r="XS46" s="191" t="s">
        <v>635</v>
      </c>
      <c r="XT46" s="191" t="s">
        <v>635</v>
      </c>
      <c r="XU46" s="192" t="s">
        <v>635</v>
      </c>
      <c r="XV46" s="192" t="s">
        <v>635</v>
      </c>
      <c r="XW46" s="192" t="s">
        <v>635</v>
      </c>
      <c r="XX46" s="192" t="s">
        <v>635</v>
      </c>
      <c r="XY46" s="192" t="s">
        <v>635</v>
      </c>
      <c r="XZ46" s="192" t="s">
        <v>635</v>
      </c>
      <c r="YA46" s="144" t="s">
        <v>667</v>
      </c>
      <c r="YB46" s="144" t="s">
        <v>668</v>
      </c>
      <c r="YC46" s="144" t="s">
        <v>669</v>
      </c>
      <c r="YD46" s="144" t="s">
        <v>635</v>
      </c>
      <c r="YE46" s="144" t="s">
        <v>635</v>
      </c>
      <c r="YF46" s="144" t="s">
        <v>635</v>
      </c>
      <c r="YG46" s="144" t="s">
        <v>635</v>
      </c>
      <c r="YH46" s="111" t="s">
        <v>635</v>
      </c>
      <c r="YI46" s="111" t="s">
        <v>635</v>
      </c>
      <c r="YJ46" s="111" t="s">
        <v>635</v>
      </c>
      <c r="YK46" s="190" t="s">
        <v>635</v>
      </c>
      <c r="YL46" s="190" t="s">
        <v>635</v>
      </c>
      <c r="YM46" s="190" t="s">
        <v>635</v>
      </c>
      <c r="YN46" s="190" t="s">
        <v>635</v>
      </c>
      <c r="YO46" s="190" t="s">
        <v>635</v>
      </c>
      <c r="YP46" s="130" t="s">
        <v>635</v>
      </c>
      <c r="YQ46" s="130" t="s">
        <v>635</v>
      </c>
      <c r="YR46" s="130" t="s">
        <v>635</v>
      </c>
      <c r="YS46" s="130" t="s">
        <v>635</v>
      </c>
      <c r="YT46" s="130" t="s">
        <v>635</v>
      </c>
      <c r="YU46" s="130" t="s">
        <v>635</v>
      </c>
      <c r="YV46" s="112" t="s">
        <v>635</v>
      </c>
      <c r="YW46" s="112" t="s">
        <v>635</v>
      </c>
      <c r="YX46" s="112" t="s">
        <v>635</v>
      </c>
      <c r="YY46" s="112" t="s">
        <v>635</v>
      </c>
      <c r="YZ46" s="105" t="s">
        <v>674</v>
      </c>
      <c r="ZA46" s="105" t="s">
        <v>635</v>
      </c>
      <c r="ZB46" s="126" t="s">
        <v>635</v>
      </c>
      <c r="ZC46" s="126" t="s">
        <v>635</v>
      </c>
      <c r="ZD46" s="126" t="s">
        <v>635</v>
      </c>
      <c r="ZE46" s="126" t="s">
        <v>635</v>
      </c>
      <c r="ZF46" s="126" t="s">
        <v>635</v>
      </c>
      <c r="ZG46" s="125" t="s">
        <v>676</v>
      </c>
      <c r="ZH46" s="125" t="s">
        <v>677</v>
      </c>
      <c r="ZI46" s="125" t="s">
        <v>678</v>
      </c>
      <c r="ZJ46" s="125" t="s">
        <v>635</v>
      </c>
      <c r="ZK46" s="125" t="s">
        <v>635</v>
      </c>
      <c r="ZL46" s="125" t="s">
        <v>635</v>
      </c>
      <c r="ZM46" s="125" t="s">
        <v>635</v>
      </c>
      <c r="ZN46" s="125" t="s">
        <v>635</v>
      </c>
      <c r="ZO46" s="147" t="s">
        <v>635</v>
      </c>
      <c r="ZP46" s="147" t="s">
        <v>635</v>
      </c>
      <c r="ZQ46" s="147" t="s">
        <v>635</v>
      </c>
      <c r="ZR46" s="147" t="s">
        <v>635</v>
      </c>
      <c r="ZS46" s="147" t="s">
        <v>635</v>
      </c>
      <c r="ZT46" s="184" t="s">
        <v>635</v>
      </c>
      <c r="ZU46" s="184">
        <v>3</v>
      </c>
      <c r="ZV46" s="184">
        <v>2</v>
      </c>
      <c r="ZW46" s="184" t="s">
        <v>635</v>
      </c>
      <c r="ZX46" s="131">
        <v>1</v>
      </c>
      <c r="ZY46" s="131" t="s">
        <v>635</v>
      </c>
      <c r="ZZ46" s="131">
        <v>1</v>
      </c>
      <c r="AAA46" s="131" t="s">
        <v>635</v>
      </c>
      <c r="AAB46" s="132">
        <v>2</v>
      </c>
      <c r="AAC46" s="132" t="s">
        <v>635</v>
      </c>
      <c r="AAD46" s="132">
        <v>1</v>
      </c>
      <c r="AAE46" s="193" t="s">
        <v>635</v>
      </c>
      <c r="AAF46" s="102" t="s">
        <v>635</v>
      </c>
      <c r="AAG46" s="102" t="s">
        <v>635</v>
      </c>
      <c r="AAH46" s="102" t="s">
        <v>635</v>
      </c>
      <c r="AAI46" s="102" t="s">
        <v>635</v>
      </c>
      <c r="AAJ46" s="125" t="s">
        <v>635</v>
      </c>
      <c r="AAK46" s="125" t="s">
        <v>635</v>
      </c>
      <c r="AAL46" s="125" t="s">
        <v>635</v>
      </c>
      <c r="AAM46" s="125" t="s">
        <v>635</v>
      </c>
      <c r="AAN46" s="131" t="s">
        <v>635</v>
      </c>
      <c r="AAO46" s="131">
        <v>2</v>
      </c>
      <c r="AAP46" s="131" t="s">
        <v>635</v>
      </c>
      <c r="AAQ46" s="131" t="s">
        <v>635</v>
      </c>
      <c r="AAR46" s="149" t="s">
        <v>635</v>
      </c>
      <c r="AAS46" s="149" t="s">
        <v>635</v>
      </c>
      <c r="AAT46" s="149" t="s">
        <v>635</v>
      </c>
      <c r="AAU46" s="149" t="s">
        <v>635</v>
      </c>
      <c r="AAV46" s="184" t="s">
        <v>635</v>
      </c>
      <c r="AAW46" s="184" t="s">
        <v>635</v>
      </c>
      <c r="AAX46" s="184" t="s">
        <v>635</v>
      </c>
      <c r="AAY46" s="184" t="s">
        <v>635</v>
      </c>
      <c r="AAZ46" s="103" t="s">
        <v>632</v>
      </c>
      <c r="ABA46" s="100" t="s">
        <v>679</v>
      </c>
      <c r="ABB46" s="100" t="s">
        <v>635</v>
      </c>
      <c r="ABC46" s="100" t="s">
        <v>635</v>
      </c>
      <c r="ABD46" s="100" t="s">
        <v>635</v>
      </c>
      <c r="ABE46" s="100" t="s">
        <v>635</v>
      </c>
      <c r="ABF46" s="103" t="s">
        <v>635</v>
      </c>
      <c r="ABG46" s="194">
        <v>70000</v>
      </c>
      <c r="ABH46" s="195" t="s">
        <v>754</v>
      </c>
      <c r="ABI46" s="195" t="s">
        <v>716</v>
      </c>
      <c r="ABJ46" s="195" t="s">
        <v>787</v>
      </c>
      <c r="ABK46" s="195" t="s">
        <v>635</v>
      </c>
      <c r="ABL46" s="177" t="s">
        <v>635</v>
      </c>
      <c r="ABM46" s="177" t="s">
        <v>635</v>
      </c>
      <c r="ABN46" s="177" t="s">
        <v>635</v>
      </c>
      <c r="ABO46" s="195" t="s">
        <v>635</v>
      </c>
      <c r="ABP46" s="112" t="s">
        <v>682</v>
      </c>
      <c r="ABQ46" s="112" t="s">
        <v>635</v>
      </c>
      <c r="ABR46" s="112" t="s">
        <v>635</v>
      </c>
      <c r="ABS46" s="103" t="s">
        <v>632</v>
      </c>
      <c r="ABT46" s="97" t="s">
        <v>632</v>
      </c>
      <c r="ABU46" s="196" t="s">
        <v>683</v>
      </c>
      <c r="ABV46" s="196" t="s">
        <v>718</v>
      </c>
      <c r="ABW46" s="196" t="s">
        <v>789</v>
      </c>
      <c r="ABX46" s="196" t="s">
        <v>635</v>
      </c>
      <c r="ABY46" s="196" t="s">
        <v>635</v>
      </c>
      <c r="ABZ46" s="196" t="s">
        <v>635</v>
      </c>
      <c r="ACA46" s="196" t="s">
        <v>635</v>
      </c>
      <c r="ACB46" s="97" t="s">
        <v>632</v>
      </c>
      <c r="ACC46" s="97" t="s">
        <v>635</v>
      </c>
      <c r="ACD46" s="112" t="s">
        <v>685</v>
      </c>
      <c r="ACE46" s="112" t="s">
        <v>635</v>
      </c>
      <c r="ACF46" s="112" t="s">
        <v>635</v>
      </c>
      <c r="ACG46" s="112" t="s">
        <v>635</v>
      </c>
      <c r="ACH46" s="97"/>
      <c r="ACI46" s="97" t="s">
        <v>1235</v>
      </c>
      <c r="ACJ46" s="97"/>
    </row>
    <row r="47" spans="1:764" ht="15" customHeight="1">
      <c r="A47">
        <v>34</v>
      </c>
      <c r="B47" s="97" t="s">
        <v>1236</v>
      </c>
      <c r="C47" s="97" t="s">
        <v>1237</v>
      </c>
      <c r="D47" s="97" t="s">
        <v>956</v>
      </c>
      <c r="E47" s="97" t="s">
        <v>1238</v>
      </c>
      <c r="F47" s="98" t="s">
        <v>1239</v>
      </c>
      <c r="G47" s="98" t="s">
        <v>1240</v>
      </c>
      <c r="H47" s="99">
        <v>36.332127</v>
      </c>
      <c r="I47" s="99">
        <v>4.7952000000000002E-2</v>
      </c>
      <c r="J47" s="98" t="s">
        <v>960</v>
      </c>
      <c r="K47" s="98" t="s">
        <v>1241</v>
      </c>
      <c r="L47" s="98" t="s">
        <v>1242</v>
      </c>
      <c r="M47" s="100" t="s">
        <v>1243</v>
      </c>
      <c r="N47" s="101">
        <v>738092920</v>
      </c>
      <c r="O47" s="102">
        <v>719253620</v>
      </c>
      <c r="P47" s="100">
        <v>4.7844999999999999E-2</v>
      </c>
      <c r="Q47" s="100">
        <v>36.333883999999998</v>
      </c>
      <c r="R47" s="100">
        <v>2422.4536130000001</v>
      </c>
      <c r="S47" s="100">
        <v>6.0679999999999996</v>
      </c>
      <c r="T47" s="103" t="s">
        <v>626</v>
      </c>
      <c r="U47" s="97" t="s">
        <v>627</v>
      </c>
      <c r="V47" s="97" t="s">
        <v>628</v>
      </c>
      <c r="W47" s="97" t="s">
        <v>629</v>
      </c>
      <c r="X47" s="97" t="s">
        <v>700</v>
      </c>
      <c r="Y47" s="97" t="s">
        <v>631</v>
      </c>
      <c r="Z47" s="103" t="s">
        <v>632</v>
      </c>
      <c r="AA47" s="104" t="s">
        <v>633</v>
      </c>
      <c r="AB47" s="104" t="s">
        <v>1014</v>
      </c>
      <c r="AC47" s="104" t="s">
        <v>634</v>
      </c>
      <c r="AD47" s="104" t="s">
        <v>1094</v>
      </c>
      <c r="AE47" s="104" t="s">
        <v>1244</v>
      </c>
      <c r="AF47" s="103">
        <v>6</v>
      </c>
      <c r="AG47" s="103">
        <v>3</v>
      </c>
      <c r="AH47" s="97" t="s">
        <v>636</v>
      </c>
      <c r="AI47" s="97" t="s">
        <v>638</v>
      </c>
      <c r="AJ47" s="97" t="s">
        <v>639</v>
      </c>
      <c r="AK47" s="97" t="s">
        <v>635</v>
      </c>
      <c r="AL47" s="105" t="s">
        <v>641</v>
      </c>
      <c r="AM47" s="106" t="s">
        <v>635</v>
      </c>
      <c r="AN47" s="106" t="s">
        <v>635</v>
      </c>
      <c r="AO47" s="106" t="s">
        <v>635</v>
      </c>
      <c r="AP47" s="97" t="s">
        <v>635</v>
      </c>
      <c r="AQ47" s="97" t="s">
        <v>642</v>
      </c>
      <c r="AR47" s="103" t="s">
        <v>635</v>
      </c>
      <c r="AS47" s="103" t="s">
        <v>635</v>
      </c>
      <c r="AT47" s="103" t="s">
        <v>635</v>
      </c>
      <c r="AU47" s="103" t="s">
        <v>635</v>
      </c>
      <c r="AV47" s="106" t="s">
        <v>626</v>
      </c>
      <c r="AW47" s="105" t="s">
        <v>641</v>
      </c>
      <c r="AX47" s="103" t="s">
        <v>635</v>
      </c>
      <c r="AY47" s="105" t="s">
        <v>635</v>
      </c>
      <c r="AZ47" s="107" t="s">
        <v>635</v>
      </c>
      <c r="BA47" s="105" t="s">
        <v>641</v>
      </c>
      <c r="BB47" s="107" t="s">
        <v>635</v>
      </c>
      <c r="BC47" s="106" t="s">
        <v>641</v>
      </c>
      <c r="BD47" s="103" t="s">
        <v>635</v>
      </c>
      <c r="BE47" s="106" t="s">
        <v>626</v>
      </c>
      <c r="BF47" s="103" t="s">
        <v>635</v>
      </c>
      <c r="BG47" s="103" t="s">
        <v>635</v>
      </c>
      <c r="BH47" s="103" t="s">
        <v>635</v>
      </c>
      <c r="BI47" s="97" t="s">
        <v>641</v>
      </c>
      <c r="BJ47" s="108" t="s">
        <v>1076</v>
      </c>
      <c r="BK47" s="108" t="s">
        <v>635</v>
      </c>
      <c r="BL47" s="108" t="s">
        <v>635</v>
      </c>
      <c r="BM47" s="108" t="s">
        <v>635</v>
      </c>
      <c r="BN47" s="108" t="s">
        <v>635</v>
      </c>
      <c r="BO47" s="103" t="s">
        <v>626</v>
      </c>
      <c r="BP47" s="103" t="s">
        <v>635</v>
      </c>
      <c r="BQ47" s="103" t="s">
        <v>635</v>
      </c>
      <c r="BR47" s="109" t="s">
        <v>635</v>
      </c>
      <c r="BS47" s="109" t="s">
        <v>635</v>
      </c>
      <c r="BT47" s="110" t="s">
        <v>635</v>
      </c>
      <c r="BU47" s="110" t="s">
        <v>635</v>
      </c>
      <c r="BV47" s="109" t="s">
        <v>635</v>
      </c>
      <c r="BW47" s="97" t="s">
        <v>877</v>
      </c>
      <c r="BX47" s="97" t="s">
        <v>641</v>
      </c>
      <c r="BY47" s="97" t="s">
        <v>1245</v>
      </c>
      <c r="BZ47" s="97" t="s">
        <v>648</v>
      </c>
      <c r="CA47" s="111" t="s">
        <v>635</v>
      </c>
      <c r="CB47" s="111" t="s">
        <v>635</v>
      </c>
      <c r="CC47" s="111" t="s">
        <v>635</v>
      </c>
      <c r="CD47" s="106" t="s">
        <v>635</v>
      </c>
      <c r="CE47" s="111" t="s">
        <v>635</v>
      </c>
      <c r="CF47" s="103">
        <v>2</v>
      </c>
      <c r="CG47" s="103">
        <v>6</v>
      </c>
      <c r="CH47" s="112" t="s">
        <v>641</v>
      </c>
      <c r="CI47" s="113" t="s">
        <v>635</v>
      </c>
      <c r="CJ47" s="113" t="s">
        <v>635</v>
      </c>
      <c r="CK47" s="113" t="s">
        <v>635</v>
      </c>
      <c r="CL47" s="103">
        <v>0</v>
      </c>
      <c r="CM47" s="114" t="s">
        <v>635</v>
      </c>
      <c r="CN47" s="103" t="s">
        <v>635</v>
      </c>
      <c r="CO47" s="106" t="s">
        <v>635</v>
      </c>
      <c r="CP47" s="103">
        <v>0.1</v>
      </c>
      <c r="CQ47" s="106">
        <v>120</v>
      </c>
      <c r="CR47" s="103" t="s">
        <v>635</v>
      </c>
      <c r="CS47" s="106" t="s">
        <v>635</v>
      </c>
      <c r="CT47" s="103" t="s">
        <v>635</v>
      </c>
      <c r="CU47" s="106" t="s">
        <v>635</v>
      </c>
      <c r="CV47" s="103" t="s">
        <v>635</v>
      </c>
      <c r="CW47" s="103" t="s">
        <v>635</v>
      </c>
      <c r="CX47" s="111" t="s">
        <v>635</v>
      </c>
      <c r="CY47" s="106" t="s">
        <v>635</v>
      </c>
      <c r="CZ47" s="106" t="s">
        <v>635</v>
      </c>
      <c r="DA47" s="106" t="s">
        <v>635</v>
      </c>
      <c r="DB47" s="106" t="s">
        <v>635</v>
      </c>
      <c r="DC47" s="117" t="s">
        <v>635</v>
      </c>
      <c r="DD47" s="118" t="s">
        <v>635</v>
      </c>
      <c r="DE47" s="118" t="s">
        <v>635</v>
      </c>
      <c r="DF47" s="118" t="s">
        <v>635</v>
      </c>
      <c r="DG47" s="119" t="s">
        <v>635</v>
      </c>
      <c r="DH47" s="105" t="s">
        <v>651</v>
      </c>
      <c r="DI47" s="120">
        <v>1</v>
      </c>
      <c r="DJ47" s="121" t="s">
        <v>635</v>
      </c>
      <c r="DK47" s="122" t="s">
        <v>635</v>
      </c>
      <c r="DL47" s="123" t="s">
        <v>635</v>
      </c>
      <c r="DM47" s="123" t="s">
        <v>635</v>
      </c>
      <c r="DN47" s="124" t="s">
        <v>635</v>
      </c>
      <c r="DO47" s="124" t="s">
        <v>635</v>
      </c>
      <c r="DP47" s="124" t="s">
        <v>635</v>
      </c>
      <c r="DQ47" s="125" t="s">
        <v>635</v>
      </c>
      <c r="DR47" s="125" t="s">
        <v>635</v>
      </c>
      <c r="DS47" s="125" t="s">
        <v>635</v>
      </c>
      <c r="DT47" s="106" t="s">
        <v>635</v>
      </c>
      <c r="DU47" s="106" t="s">
        <v>635</v>
      </c>
      <c r="DV47" s="106" t="s">
        <v>635</v>
      </c>
      <c r="DW47" s="126" t="s">
        <v>635</v>
      </c>
      <c r="DX47" s="126" t="s">
        <v>635</v>
      </c>
      <c r="DY47" s="126" t="s">
        <v>635</v>
      </c>
      <c r="DZ47" s="97" t="s">
        <v>635</v>
      </c>
      <c r="EA47" s="103" t="s">
        <v>626</v>
      </c>
      <c r="EB47" s="97" t="s">
        <v>635</v>
      </c>
      <c r="EC47" s="103" t="s">
        <v>626</v>
      </c>
      <c r="ED47" s="103" t="s">
        <v>635</v>
      </c>
      <c r="EE47" s="103" t="s">
        <v>635</v>
      </c>
      <c r="EF47" s="127" t="s">
        <v>635</v>
      </c>
      <c r="EG47" s="127" t="s">
        <v>635</v>
      </c>
      <c r="EH47" s="103" t="s">
        <v>635</v>
      </c>
      <c r="EI47" s="97" t="s">
        <v>640</v>
      </c>
      <c r="EJ47" s="97" t="s">
        <v>641</v>
      </c>
      <c r="EK47" s="122" t="s">
        <v>635</v>
      </c>
      <c r="EL47" s="122" t="s">
        <v>635</v>
      </c>
      <c r="EM47" s="122" t="s">
        <v>635</v>
      </c>
      <c r="EN47" s="122" t="s">
        <v>635</v>
      </c>
      <c r="EO47" s="128" t="s">
        <v>635</v>
      </c>
      <c r="EP47" s="128" t="s">
        <v>635</v>
      </c>
      <c r="EQ47" s="128" t="s">
        <v>635</v>
      </c>
      <c r="ER47" s="128" t="s">
        <v>635</v>
      </c>
      <c r="ES47" s="129" t="s">
        <v>635</v>
      </c>
      <c r="ET47" s="129" t="s">
        <v>635</v>
      </c>
      <c r="EU47" s="129" t="s">
        <v>635</v>
      </c>
      <c r="EV47" s="129" t="s">
        <v>635</v>
      </c>
      <c r="EW47" s="97" t="s">
        <v>635</v>
      </c>
      <c r="EX47" s="97" t="s">
        <v>635</v>
      </c>
      <c r="EY47" s="103" t="s">
        <v>635</v>
      </c>
      <c r="EZ47" s="107" t="s">
        <v>635</v>
      </c>
      <c r="FA47" s="103" t="s">
        <v>635</v>
      </c>
      <c r="FB47" s="130" t="s">
        <v>656</v>
      </c>
      <c r="FC47" s="130" t="s">
        <v>743</v>
      </c>
      <c r="FD47" s="131" t="s">
        <v>635</v>
      </c>
      <c r="FE47" s="131" t="s">
        <v>635</v>
      </c>
      <c r="FF47" s="131" t="s">
        <v>635</v>
      </c>
      <c r="FG47" s="131" t="s">
        <v>635</v>
      </c>
      <c r="FH47" s="131" t="s">
        <v>635</v>
      </c>
      <c r="FI47" s="132">
        <v>2</v>
      </c>
      <c r="FJ47" s="133" t="s">
        <v>635</v>
      </c>
      <c r="FK47" s="103" t="s">
        <v>635</v>
      </c>
      <c r="FL47" s="134" t="s">
        <v>635</v>
      </c>
      <c r="FM47" s="135">
        <v>10</v>
      </c>
      <c r="FN47" s="135" t="s">
        <v>635</v>
      </c>
      <c r="FO47" s="135" t="s">
        <v>635</v>
      </c>
      <c r="FP47" s="103" t="s">
        <v>635</v>
      </c>
      <c r="FQ47" s="132">
        <v>50</v>
      </c>
      <c r="FR47" s="133" t="s">
        <v>635</v>
      </c>
      <c r="FS47" s="103" t="s">
        <v>635</v>
      </c>
      <c r="FT47" s="134" t="s">
        <v>635</v>
      </c>
      <c r="FU47" s="135">
        <v>3</v>
      </c>
      <c r="FV47" s="135" t="s">
        <v>635</v>
      </c>
      <c r="FW47" s="131" t="s">
        <v>635</v>
      </c>
      <c r="FX47" s="103" t="s">
        <v>635</v>
      </c>
      <c r="FY47" s="100" t="s">
        <v>658</v>
      </c>
      <c r="FZ47" s="102" t="s">
        <v>635</v>
      </c>
      <c r="GA47" s="102">
        <v>0</v>
      </c>
      <c r="GB47" s="102">
        <v>24</v>
      </c>
      <c r="GC47" s="136" t="s">
        <v>658</v>
      </c>
      <c r="GD47" s="137" t="s">
        <v>635</v>
      </c>
      <c r="GE47" s="137">
        <v>0</v>
      </c>
      <c r="GF47" s="137">
        <v>24</v>
      </c>
      <c r="GG47" s="125" t="s">
        <v>635</v>
      </c>
      <c r="GH47" s="125" t="s">
        <v>635</v>
      </c>
      <c r="GI47" s="125" t="s">
        <v>635</v>
      </c>
      <c r="GJ47" s="125" t="s">
        <v>635</v>
      </c>
      <c r="GK47" s="122" t="s">
        <v>635</v>
      </c>
      <c r="GL47" s="122" t="s">
        <v>635</v>
      </c>
      <c r="GM47" s="122" t="s">
        <v>635</v>
      </c>
      <c r="GN47" s="122" t="s">
        <v>635</v>
      </c>
      <c r="GO47" s="135" t="s">
        <v>635</v>
      </c>
      <c r="GP47" s="135" t="s">
        <v>635</v>
      </c>
      <c r="GQ47" s="135" t="s">
        <v>635</v>
      </c>
      <c r="GR47" s="134" t="s">
        <v>635</v>
      </c>
      <c r="GS47" s="134" t="s">
        <v>635</v>
      </c>
      <c r="GT47" s="134" t="s">
        <v>635</v>
      </c>
      <c r="GU47" s="126" t="s">
        <v>635</v>
      </c>
      <c r="GV47" s="126" t="s">
        <v>635</v>
      </c>
      <c r="GW47" s="126" t="s">
        <v>635</v>
      </c>
      <c r="GX47" s="145" t="s">
        <v>635</v>
      </c>
      <c r="GY47" s="145" t="s">
        <v>635</v>
      </c>
      <c r="GZ47" s="145" t="s">
        <v>635</v>
      </c>
      <c r="HA47" s="139" t="s">
        <v>658</v>
      </c>
      <c r="HB47" s="140" t="s">
        <v>635</v>
      </c>
      <c r="HC47" s="123">
        <v>0</v>
      </c>
      <c r="HD47" s="123">
        <v>24</v>
      </c>
      <c r="HE47" s="127" t="s">
        <v>658</v>
      </c>
      <c r="HF47" s="131" t="s">
        <v>635</v>
      </c>
      <c r="HG47" s="131">
        <v>0</v>
      </c>
      <c r="HH47" s="131">
        <v>24</v>
      </c>
      <c r="HI47" s="141" t="s">
        <v>635</v>
      </c>
      <c r="HJ47" s="141" t="s">
        <v>635</v>
      </c>
      <c r="HK47" s="141" t="s">
        <v>635</v>
      </c>
      <c r="HL47" s="141" t="s">
        <v>635</v>
      </c>
      <c r="HM47" s="131" t="s">
        <v>635</v>
      </c>
      <c r="HN47" s="131" t="s">
        <v>635</v>
      </c>
      <c r="HO47" s="131" t="s">
        <v>635</v>
      </c>
      <c r="HP47" s="131" t="s">
        <v>635</v>
      </c>
      <c r="HQ47" s="106" t="s">
        <v>635</v>
      </c>
      <c r="HR47" s="106" t="s">
        <v>635</v>
      </c>
      <c r="HS47" s="106" t="s">
        <v>635</v>
      </c>
      <c r="HT47" s="106" t="s">
        <v>635</v>
      </c>
      <c r="HU47" s="132" t="s">
        <v>635</v>
      </c>
      <c r="HV47" s="132" t="s">
        <v>635</v>
      </c>
      <c r="HW47" s="132" t="s">
        <v>635</v>
      </c>
      <c r="HX47" s="132" t="s">
        <v>635</v>
      </c>
      <c r="HY47" s="118" t="s">
        <v>635</v>
      </c>
      <c r="HZ47" s="118" t="s">
        <v>635</v>
      </c>
      <c r="IA47" s="118" t="s">
        <v>635</v>
      </c>
      <c r="IB47" s="118" t="s">
        <v>635</v>
      </c>
      <c r="IC47" s="125" t="s">
        <v>635</v>
      </c>
      <c r="ID47" s="125" t="s">
        <v>635</v>
      </c>
      <c r="IE47" s="125" t="s">
        <v>635</v>
      </c>
      <c r="IF47" s="125" t="s">
        <v>635</v>
      </c>
      <c r="IG47" s="105" t="s">
        <v>659</v>
      </c>
      <c r="IH47" s="105" t="s">
        <v>660</v>
      </c>
      <c r="II47" s="105" t="s">
        <v>661</v>
      </c>
      <c r="IJ47" s="105" t="s">
        <v>635</v>
      </c>
      <c r="IK47" s="105" t="s">
        <v>635</v>
      </c>
      <c r="IL47" s="105" t="s">
        <v>635</v>
      </c>
      <c r="IM47" s="105" t="s">
        <v>635</v>
      </c>
      <c r="IN47" s="105" t="s">
        <v>635</v>
      </c>
      <c r="IO47" s="105" t="s">
        <v>635</v>
      </c>
      <c r="IP47" s="103">
        <v>3</v>
      </c>
      <c r="IQ47" s="102" t="s">
        <v>635</v>
      </c>
      <c r="IR47" s="102" t="s">
        <v>635</v>
      </c>
      <c r="IS47" s="142" t="s">
        <v>635</v>
      </c>
      <c r="IT47" s="142" t="s">
        <v>635</v>
      </c>
      <c r="IU47" s="128" t="s">
        <v>635</v>
      </c>
      <c r="IV47" s="128" t="s">
        <v>635</v>
      </c>
      <c r="IW47" s="143" t="s">
        <v>635</v>
      </c>
      <c r="IX47" s="143" t="s">
        <v>635</v>
      </c>
      <c r="IY47" s="124" t="s">
        <v>635</v>
      </c>
      <c r="IZ47" s="124" t="s">
        <v>635</v>
      </c>
      <c r="JA47" s="124" t="s">
        <v>635</v>
      </c>
      <c r="JB47" s="123" t="s">
        <v>635</v>
      </c>
      <c r="JC47" s="123" t="s">
        <v>635</v>
      </c>
      <c r="JD47" s="123" t="s">
        <v>635</v>
      </c>
      <c r="JE47" s="144" t="s">
        <v>635</v>
      </c>
      <c r="JF47" s="144" t="s">
        <v>635</v>
      </c>
      <c r="JG47" s="144" t="s">
        <v>635</v>
      </c>
      <c r="JH47" s="141" t="s">
        <v>635</v>
      </c>
      <c r="JI47" s="141" t="s">
        <v>635</v>
      </c>
      <c r="JJ47" s="141" t="s">
        <v>635</v>
      </c>
      <c r="JK47" s="144" t="s">
        <v>635</v>
      </c>
      <c r="JL47" s="144" t="s">
        <v>635</v>
      </c>
      <c r="JM47" s="144" t="s">
        <v>635</v>
      </c>
      <c r="JN47" s="135" t="s">
        <v>635</v>
      </c>
      <c r="JO47" s="135" t="s">
        <v>635</v>
      </c>
      <c r="JP47" s="135" t="s">
        <v>635</v>
      </c>
      <c r="JQ47" s="144" t="s">
        <v>635</v>
      </c>
      <c r="JR47" s="144" t="s">
        <v>635</v>
      </c>
      <c r="JS47" s="208" t="s">
        <v>635</v>
      </c>
      <c r="JT47" s="208" t="s">
        <v>635</v>
      </c>
      <c r="JU47" s="145" t="s">
        <v>635</v>
      </c>
      <c r="JV47" s="145" t="s">
        <v>635</v>
      </c>
      <c r="JW47" s="209" t="s">
        <v>635</v>
      </c>
      <c r="JX47" s="209" t="s">
        <v>635</v>
      </c>
      <c r="JY47" s="141" t="s">
        <v>635</v>
      </c>
      <c r="JZ47" s="141" t="s">
        <v>635</v>
      </c>
      <c r="KA47" s="141" t="s">
        <v>635</v>
      </c>
      <c r="KB47" s="141" t="s">
        <v>635</v>
      </c>
      <c r="KC47" s="128" t="s">
        <v>635</v>
      </c>
      <c r="KD47" s="128" t="s">
        <v>635</v>
      </c>
      <c r="KE47" s="128" t="s">
        <v>635</v>
      </c>
      <c r="KF47" s="128" t="s">
        <v>635</v>
      </c>
      <c r="KG47" s="146" t="s">
        <v>635</v>
      </c>
      <c r="KH47" s="146" t="s">
        <v>635</v>
      </c>
      <c r="KI47" s="146" t="s">
        <v>635</v>
      </c>
      <c r="KJ47" s="146" t="s">
        <v>635</v>
      </c>
      <c r="KK47" s="147" t="s">
        <v>635</v>
      </c>
      <c r="KL47" s="147" t="s">
        <v>635</v>
      </c>
      <c r="KM47" s="147" t="s">
        <v>635</v>
      </c>
      <c r="KN47" s="147" t="s">
        <v>635</v>
      </c>
      <c r="KO47" s="148" t="s">
        <v>635</v>
      </c>
      <c r="KP47" s="148" t="s">
        <v>635</v>
      </c>
      <c r="KQ47" s="148" t="s">
        <v>635</v>
      </c>
      <c r="KR47" s="148" t="s">
        <v>635</v>
      </c>
      <c r="KS47" s="149" t="s">
        <v>635</v>
      </c>
      <c r="KT47" s="149" t="s">
        <v>635</v>
      </c>
      <c r="KU47" s="149" t="s">
        <v>635</v>
      </c>
      <c r="KV47" s="149" t="s">
        <v>635</v>
      </c>
      <c r="KW47" s="105" t="s">
        <v>1002</v>
      </c>
      <c r="KX47" s="106" t="s">
        <v>635</v>
      </c>
      <c r="KY47" s="106" t="s">
        <v>635</v>
      </c>
      <c r="KZ47" s="150">
        <v>0</v>
      </c>
      <c r="LA47" s="150">
        <v>0</v>
      </c>
      <c r="LB47" s="150">
        <v>0</v>
      </c>
      <c r="LC47" s="150">
        <v>0</v>
      </c>
      <c r="LD47" s="150">
        <v>0</v>
      </c>
      <c r="LE47" s="150">
        <v>0</v>
      </c>
      <c r="LF47" s="150">
        <v>1</v>
      </c>
      <c r="LG47" s="150">
        <v>0</v>
      </c>
      <c r="LH47" s="151">
        <f t="shared" si="15"/>
        <v>1</v>
      </c>
      <c r="LI47" s="152">
        <v>0</v>
      </c>
      <c r="LJ47" s="152">
        <v>0</v>
      </c>
      <c r="LK47" s="152">
        <v>0</v>
      </c>
      <c r="LL47" s="152">
        <v>0</v>
      </c>
      <c r="LM47" s="152">
        <v>0</v>
      </c>
      <c r="LN47" s="152">
        <v>0</v>
      </c>
      <c r="LO47" s="152">
        <v>1</v>
      </c>
      <c r="LP47" s="152">
        <v>0</v>
      </c>
      <c r="LQ47" s="153">
        <f t="shared" si="16"/>
        <v>1</v>
      </c>
      <c r="LR47" s="142">
        <v>0</v>
      </c>
      <c r="LS47" s="142">
        <v>0</v>
      </c>
      <c r="LT47" s="142">
        <v>0</v>
      </c>
      <c r="LU47" s="142">
        <v>0</v>
      </c>
      <c r="LV47" s="142">
        <v>0</v>
      </c>
      <c r="LW47" s="142">
        <v>0</v>
      </c>
      <c r="LX47" s="142">
        <v>0</v>
      </c>
      <c r="LY47" s="142">
        <v>0</v>
      </c>
      <c r="LZ47" s="142">
        <v>0</v>
      </c>
      <c r="MA47" s="45" t="s">
        <v>635</v>
      </c>
      <c r="MB47" s="45" t="s">
        <v>635</v>
      </c>
      <c r="MC47" s="45" t="s">
        <v>635</v>
      </c>
      <c r="MD47" s="45" t="s">
        <v>635</v>
      </c>
      <c r="ME47" s="45" t="s">
        <v>635</v>
      </c>
      <c r="MF47" s="45" t="s">
        <v>635</v>
      </c>
      <c r="MG47" s="45" t="s">
        <v>635</v>
      </c>
      <c r="MH47" s="45" t="s">
        <v>635</v>
      </c>
      <c r="MI47" s="44" t="s">
        <v>635</v>
      </c>
      <c r="MJ47" s="155" t="s">
        <v>635</v>
      </c>
      <c r="MK47" s="155" t="s">
        <v>635</v>
      </c>
      <c r="ML47" s="155" t="s">
        <v>635</v>
      </c>
      <c r="MM47" s="155" t="s">
        <v>635</v>
      </c>
      <c r="MN47" s="155" t="s">
        <v>635</v>
      </c>
      <c r="MO47" s="155" t="s">
        <v>635</v>
      </c>
      <c r="MP47" s="155" t="s">
        <v>635</v>
      </c>
      <c r="MQ47" s="155" t="s">
        <v>635</v>
      </c>
      <c r="MR47" s="156" t="s">
        <v>635</v>
      </c>
      <c r="MS47" s="157" t="s">
        <v>635</v>
      </c>
      <c r="MT47" s="157" t="s">
        <v>635</v>
      </c>
      <c r="MU47" s="157" t="s">
        <v>635</v>
      </c>
      <c r="MV47" s="157" t="s">
        <v>635</v>
      </c>
      <c r="MW47" s="157" t="s">
        <v>635</v>
      </c>
      <c r="MX47" s="157" t="s">
        <v>635</v>
      </c>
      <c r="MY47" s="157" t="s">
        <v>635</v>
      </c>
      <c r="MZ47" s="157" t="s">
        <v>635</v>
      </c>
      <c r="NA47" s="157" t="s">
        <v>635</v>
      </c>
      <c r="NB47" s="158">
        <v>0</v>
      </c>
      <c r="NC47" s="158">
        <v>0</v>
      </c>
      <c r="ND47" s="158">
        <v>0</v>
      </c>
      <c r="NE47" s="158">
        <v>0</v>
      </c>
      <c r="NF47" s="158">
        <v>0</v>
      </c>
      <c r="NG47" s="158">
        <v>0</v>
      </c>
      <c r="NH47" s="158">
        <v>0</v>
      </c>
      <c r="NI47" s="158">
        <v>0</v>
      </c>
      <c r="NJ47" s="159">
        <v>0</v>
      </c>
      <c r="NK47" s="160" t="s">
        <v>635</v>
      </c>
      <c r="NL47" s="160" t="s">
        <v>635</v>
      </c>
      <c r="NM47" s="160" t="s">
        <v>635</v>
      </c>
      <c r="NN47" s="160" t="s">
        <v>635</v>
      </c>
      <c r="NO47" s="160" t="s">
        <v>635</v>
      </c>
      <c r="NP47" s="160" t="s">
        <v>635</v>
      </c>
      <c r="NQ47" s="160" t="s">
        <v>635</v>
      </c>
      <c r="NR47" s="160" t="s">
        <v>635</v>
      </c>
      <c r="NS47" s="161" t="s">
        <v>635</v>
      </c>
      <c r="NT47" s="162" t="s">
        <v>635</v>
      </c>
      <c r="NU47" s="162" t="s">
        <v>635</v>
      </c>
      <c r="NV47" s="162" t="s">
        <v>635</v>
      </c>
      <c r="NW47" s="162" t="s">
        <v>635</v>
      </c>
      <c r="NX47" s="162" t="s">
        <v>635</v>
      </c>
      <c r="NY47" s="162" t="s">
        <v>635</v>
      </c>
      <c r="NZ47" s="162" t="s">
        <v>635</v>
      </c>
      <c r="OA47" s="162" t="s">
        <v>635</v>
      </c>
      <c r="OB47" s="163" t="s">
        <v>635</v>
      </c>
      <c r="OC47" s="142" t="s">
        <v>635</v>
      </c>
      <c r="OD47" s="142" t="s">
        <v>635</v>
      </c>
      <c r="OE47" s="142" t="s">
        <v>635</v>
      </c>
      <c r="OF47" s="142" t="s">
        <v>635</v>
      </c>
      <c r="OG47" s="142" t="s">
        <v>635</v>
      </c>
      <c r="OH47" s="142" t="s">
        <v>635</v>
      </c>
      <c r="OI47" s="142" t="s">
        <v>635</v>
      </c>
      <c r="OJ47" s="142" t="s">
        <v>635</v>
      </c>
      <c r="OK47" s="142" t="s">
        <v>635</v>
      </c>
      <c r="OL47" s="45">
        <v>0</v>
      </c>
      <c r="OM47" s="45">
        <v>0</v>
      </c>
      <c r="ON47" s="45">
        <v>0</v>
      </c>
      <c r="OO47" s="45">
        <v>0</v>
      </c>
      <c r="OP47" s="45">
        <v>0</v>
      </c>
      <c r="OQ47" s="45">
        <v>0</v>
      </c>
      <c r="OR47" s="45">
        <v>0</v>
      </c>
      <c r="OS47" s="45">
        <v>0</v>
      </c>
      <c r="OT47" s="44">
        <v>0</v>
      </c>
      <c r="OU47" s="158" t="s">
        <v>635</v>
      </c>
      <c r="OV47" s="158" t="s">
        <v>635</v>
      </c>
      <c r="OW47" s="158" t="s">
        <v>635</v>
      </c>
      <c r="OX47" s="158" t="s">
        <v>635</v>
      </c>
      <c r="OY47" s="158" t="s">
        <v>635</v>
      </c>
      <c r="OZ47" s="158" t="s">
        <v>635</v>
      </c>
      <c r="PA47" s="158" t="s">
        <v>635</v>
      </c>
      <c r="PB47" s="158" t="s">
        <v>635</v>
      </c>
      <c r="PC47" s="159" t="s">
        <v>635</v>
      </c>
      <c r="PD47" s="152" t="s">
        <v>635</v>
      </c>
      <c r="PE47" s="152" t="s">
        <v>635</v>
      </c>
      <c r="PF47" s="152" t="s">
        <v>635</v>
      </c>
      <c r="PG47" s="152" t="s">
        <v>635</v>
      </c>
      <c r="PH47" s="152" t="s">
        <v>635</v>
      </c>
      <c r="PI47" s="152" t="s">
        <v>635</v>
      </c>
      <c r="PJ47" s="152" t="s">
        <v>635</v>
      </c>
      <c r="PK47" s="152" t="s">
        <v>635</v>
      </c>
      <c r="PL47" s="164" t="s">
        <v>635</v>
      </c>
      <c r="PM47" s="158" t="s">
        <v>635</v>
      </c>
      <c r="PN47" s="158" t="s">
        <v>635</v>
      </c>
      <c r="PO47" s="158" t="s">
        <v>635</v>
      </c>
      <c r="PP47" s="158" t="s">
        <v>635</v>
      </c>
      <c r="PQ47" s="158" t="s">
        <v>635</v>
      </c>
      <c r="PR47" s="158" t="s">
        <v>635</v>
      </c>
      <c r="PS47" s="158" t="s">
        <v>635</v>
      </c>
      <c r="PT47" s="158" t="s">
        <v>635</v>
      </c>
      <c r="PU47" s="159" t="s">
        <v>635</v>
      </c>
      <c r="PV47" s="157">
        <v>0</v>
      </c>
      <c r="PW47" s="157">
        <v>0</v>
      </c>
      <c r="PX47" s="157">
        <v>0</v>
      </c>
      <c r="PY47" s="157">
        <v>0</v>
      </c>
      <c r="PZ47" s="157">
        <v>0</v>
      </c>
      <c r="QA47" s="157">
        <v>0</v>
      </c>
      <c r="QB47" s="157">
        <v>0</v>
      </c>
      <c r="QC47" s="157">
        <v>0</v>
      </c>
      <c r="QD47" s="165">
        <v>0</v>
      </c>
      <c r="QE47" s="166" t="s">
        <v>635</v>
      </c>
      <c r="QF47" s="166" t="s">
        <v>635</v>
      </c>
      <c r="QG47" s="166" t="s">
        <v>635</v>
      </c>
      <c r="QH47" s="166" t="s">
        <v>635</v>
      </c>
      <c r="QI47" s="166" t="s">
        <v>635</v>
      </c>
      <c r="QJ47" s="166" t="s">
        <v>635</v>
      </c>
      <c r="QK47" s="166" t="s">
        <v>635</v>
      </c>
      <c r="QL47" s="166" t="s">
        <v>635</v>
      </c>
      <c r="QM47" s="167" t="s">
        <v>635</v>
      </c>
      <c r="QN47" s="120" t="s">
        <v>635</v>
      </c>
      <c r="QO47" s="120" t="s">
        <v>635</v>
      </c>
      <c r="QP47" s="120" t="s">
        <v>635</v>
      </c>
      <c r="QQ47" s="120" t="s">
        <v>635</v>
      </c>
      <c r="QR47" s="120" t="s">
        <v>635</v>
      </c>
      <c r="QS47" s="120" t="s">
        <v>635</v>
      </c>
      <c r="QT47" s="120" t="s">
        <v>635</v>
      </c>
      <c r="QU47" s="120" t="s">
        <v>635</v>
      </c>
      <c r="QV47" s="168" t="s">
        <v>635</v>
      </c>
      <c r="QW47" s="169" t="s">
        <v>635</v>
      </c>
      <c r="QX47" s="169" t="s">
        <v>635</v>
      </c>
      <c r="QY47" s="169" t="s">
        <v>635</v>
      </c>
      <c r="QZ47" s="169" t="s">
        <v>635</v>
      </c>
      <c r="RA47" s="169" t="s">
        <v>635</v>
      </c>
      <c r="RB47" s="169" t="s">
        <v>635</v>
      </c>
      <c r="RC47" s="169" t="s">
        <v>635</v>
      </c>
      <c r="RD47" s="169" t="s">
        <v>635</v>
      </c>
      <c r="RE47" s="170" t="s">
        <v>635</v>
      </c>
      <c r="RF47" s="136" t="s">
        <v>656</v>
      </c>
      <c r="RG47" s="136" t="s">
        <v>743</v>
      </c>
      <c r="RH47" s="136" t="s">
        <v>635</v>
      </c>
      <c r="RI47" s="137" t="s">
        <v>635</v>
      </c>
      <c r="RJ47" s="137" t="s">
        <v>635</v>
      </c>
      <c r="RK47" s="137" t="s">
        <v>635</v>
      </c>
      <c r="RL47" s="105" t="s">
        <v>1002</v>
      </c>
      <c r="RM47" s="106" t="s">
        <v>635</v>
      </c>
      <c r="RN47" s="106" t="s">
        <v>635</v>
      </c>
      <c r="RO47" s="171">
        <v>0</v>
      </c>
      <c r="RP47" s="171">
        <v>0</v>
      </c>
      <c r="RQ47" s="171">
        <v>0</v>
      </c>
      <c r="RR47" s="171">
        <v>0</v>
      </c>
      <c r="RS47" s="171">
        <v>0</v>
      </c>
      <c r="RT47" s="171">
        <v>0</v>
      </c>
      <c r="RU47" s="171">
        <v>1</v>
      </c>
      <c r="RV47" s="171">
        <v>0</v>
      </c>
      <c r="RW47" s="172">
        <f t="shared" si="17"/>
        <v>1</v>
      </c>
      <c r="RX47" s="158">
        <v>0</v>
      </c>
      <c r="RY47" s="158">
        <v>0</v>
      </c>
      <c r="RZ47" s="158">
        <v>0</v>
      </c>
      <c r="SA47" s="158">
        <v>0</v>
      </c>
      <c r="SB47" s="158">
        <v>0</v>
      </c>
      <c r="SC47" s="158">
        <v>0</v>
      </c>
      <c r="SD47" s="158">
        <v>1</v>
      </c>
      <c r="SE47" s="158">
        <v>0</v>
      </c>
      <c r="SF47" s="159">
        <f>SUM(RX47:SE47)</f>
        <v>1</v>
      </c>
      <c r="SG47" s="132" t="s">
        <v>635</v>
      </c>
      <c r="SH47" s="132" t="s">
        <v>635</v>
      </c>
      <c r="SI47" s="132" t="s">
        <v>635</v>
      </c>
      <c r="SJ47" s="132" t="s">
        <v>635</v>
      </c>
      <c r="SK47" s="132" t="s">
        <v>635</v>
      </c>
      <c r="SL47" s="132" t="s">
        <v>635</v>
      </c>
      <c r="SM47" s="132" t="s">
        <v>635</v>
      </c>
      <c r="SN47" s="132" t="s">
        <v>635</v>
      </c>
      <c r="SO47" s="173" t="s">
        <v>635</v>
      </c>
      <c r="SP47" s="102" t="s">
        <v>635</v>
      </c>
      <c r="SQ47" s="102" t="s">
        <v>635</v>
      </c>
      <c r="SR47" s="102" t="s">
        <v>635</v>
      </c>
      <c r="SS47" s="102" t="s">
        <v>635</v>
      </c>
      <c r="ST47" s="102" t="s">
        <v>635</v>
      </c>
      <c r="SU47" s="102" t="s">
        <v>635</v>
      </c>
      <c r="SV47" s="102" t="s">
        <v>635</v>
      </c>
      <c r="SW47" s="102" t="s">
        <v>635</v>
      </c>
      <c r="SX47" s="174" t="s">
        <v>635</v>
      </c>
      <c r="SY47" s="125" t="s">
        <v>635</v>
      </c>
      <c r="SZ47" s="125" t="s">
        <v>635</v>
      </c>
      <c r="TA47" s="125" t="s">
        <v>635</v>
      </c>
      <c r="TB47" s="125" t="s">
        <v>635</v>
      </c>
      <c r="TC47" s="125" t="s">
        <v>635</v>
      </c>
      <c r="TD47" s="125" t="s">
        <v>635</v>
      </c>
      <c r="TE47" s="125" t="s">
        <v>635</v>
      </c>
      <c r="TF47" s="125" t="s">
        <v>635</v>
      </c>
      <c r="TG47" s="175" t="s">
        <v>635</v>
      </c>
      <c r="TH47" s="149" t="s">
        <v>635</v>
      </c>
      <c r="TI47" s="149" t="s">
        <v>635</v>
      </c>
      <c r="TJ47" s="149" t="s">
        <v>635</v>
      </c>
      <c r="TK47" s="149" t="s">
        <v>635</v>
      </c>
      <c r="TL47" s="149" t="s">
        <v>635</v>
      </c>
      <c r="TM47" s="149" t="s">
        <v>635</v>
      </c>
      <c r="TN47" s="149" t="s">
        <v>635</v>
      </c>
      <c r="TO47" s="149" t="s">
        <v>635</v>
      </c>
      <c r="TP47" s="176" t="s">
        <v>635</v>
      </c>
      <c r="TQ47" s="210">
        <v>0</v>
      </c>
      <c r="TR47" s="210">
        <v>0</v>
      </c>
      <c r="TS47" s="210">
        <v>0</v>
      </c>
      <c r="TT47" s="210">
        <v>0</v>
      </c>
      <c r="TU47" s="210">
        <v>0</v>
      </c>
      <c r="TV47" s="210">
        <v>0</v>
      </c>
      <c r="TW47" s="210">
        <v>1</v>
      </c>
      <c r="TX47" s="210">
        <v>0</v>
      </c>
      <c r="TY47" s="211">
        <f>SUBTOTAL(9,TQ47:TX47)</f>
        <v>1</v>
      </c>
      <c r="TZ47" s="179" t="s">
        <v>635</v>
      </c>
      <c r="UA47" s="179" t="s">
        <v>635</v>
      </c>
      <c r="UB47" s="179" t="s">
        <v>635</v>
      </c>
      <c r="UC47" s="179" t="s">
        <v>635</v>
      </c>
      <c r="UD47" s="179" t="s">
        <v>635</v>
      </c>
      <c r="UE47" s="179" t="s">
        <v>635</v>
      </c>
      <c r="UF47" s="179" t="s">
        <v>635</v>
      </c>
      <c r="UG47" s="179" t="s">
        <v>635</v>
      </c>
      <c r="UH47" s="180" t="s">
        <v>635</v>
      </c>
      <c r="UI47" s="171">
        <v>0</v>
      </c>
      <c r="UJ47" s="171">
        <v>0</v>
      </c>
      <c r="UK47" s="171">
        <v>0</v>
      </c>
      <c r="UL47" s="171">
        <v>0</v>
      </c>
      <c r="UM47" s="171">
        <v>0</v>
      </c>
      <c r="UN47" s="171">
        <v>0</v>
      </c>
      <c r="UO47" s="171">
        <v>1</v>
      </c>
      <c r="UP47" s="171">
        <v>0</v>
      </c>
      <c r="UQ47" s="181">
        <f t="shared" si="18"/>
        <v>1</v>
      </c>
      <c r="UR47" s="131" t="s">
        <v>635</v>
      </c>
      <c r="US47" s="131" t="s">
        <v>635</v>
      </c>
      <c r="UT47" s="131" t="s">
        <v>635</v>
      </c>
      <c r="UU47" s="131" t="s">
        <v>635</v>
      </c>
      <c r="UV47" s="131" t="s">
        <v>635</v>
      </c>
      <c r="UW47" s="131" t="s">
        <v>635</v>
      </c>
      <c r="UX47" s="131" t="s">
        <v>635</v>
      </c>
      <c r="UY47" s="131" t="s">
        <v>635</v>
      </c>
      <c r="UZ47" s="182" t="s">
        <v>635</v>
      </c>
      <c r="VA47" s="169" t="s">
        <v>635</v>
      </c>
      <c r="VB47" s="169" t="s">
        <v>635</v>
      </c>
      <c r="VC47" s="169" t="s">
        <v>635</v>
      </c>
      <c r="VD47" s="169" t="s">
        <v>635</v>
      </c>
      <c r="VE47" s="169" t="s">
        <v>635</v>
      </c>
      <c r="VF47" s="169" t="s">
        <v>635</v>
      </c>
      <c r="VG47" s="169" t="s">
        <v>635</v>
      </c>
      <c r="VH47" s="169" t="s">
        <v>635</v>
      </c>
      <c r="VI47" s="183" t="s">
        <v>635</v>
      </c>
      <c r="VJ47" s="177" t="s">
        <v>635</v>
      </c>
      <c r="VK47" s="177" t="s">
        <v>635</v>
      </c>
      <c r="VL47" s="177" t="s">
        <v>635</v>
      </c>
      <c r="VM47" s="177" t="s">
        <v>635</v>
      </c>
      <c r="VN47" s="177" t="s">
        <v>635</v>
      </c>
      <c r="VO47" s="177" t="s">
        <v>635</v>
      </c>
      <c r="VP47" s="177" t="s">
        <v>635</v>
      </c>
      <c r="VQ47" s="177" t="s">
        <v>635</v>
      </c>
      <c r="VR47" s="178" t="s">
        <v>635</v>
      </c>
      <c r="VS47" s="184" t="s">
        <v>635</v>
      </c>
      <c r="VT47" s="184" t="s">
        <v>635</v>
      </c>
      <c r="VU47" s="184" t="s">
        <v>635</v>
      </c>
      <c r="VV47" s="184" t="s">
        <v>635</v>
      </c>
      <c r="VW47" s="184" t="s">
        <v>635</v>
      </c>
      <c r="VX47" s="184" t="s">
        <v>635</v>
      </c>
      <c r="VY47" s="184" t="s">
        <v>635</v>
      </c>
      <c r="VZ47" s="184" t="s">
        <v>635</v>
      </c>
      <c r="WA47" s="185" t="s">
        <v>635</v>
      </c>
      <c r="WB47" s="186" t="s">
        <v>635</v>
      </c>
      <c r="WC47" s="186" t="s">
        <v>635</v>
      </c>
      <c r="WD47" s="186" t="s">
        <v>635</v>
      </c>
      <c r="WE47" s="186" t="s">
        <v>635</v>
      </c>
      <c r="WF47" s="186" t="s">
        <v>635</v>
      </c>
      <c r="WG47" s="186" t="s">
        <v>635</v>
      </c>
      <c r="WH47" s="186" t="s">
        <v>635</v>
      </c>
      <c r="WI47" s="186" t="s">
        <v>635</v>
      </c>
      <c r="WJ47" s="187" t="s">
        <v>635</v>
      </c>
      <c r="WK47" s="212">
        <v>0</v>
      </c>
      <c r="WL47" s="212">
        <v>0</v>
      </c>
      <c r="WM47" s="212">
        <v>0</v>
      </c>
      <c r="WN47" s="212">
        <v>0</v>
      </c>
      <c r="WO47" s="212">
        <v>0</v>
      </c>
      <c r="WP47" s="212">
        <v>0</v>
      </c>
      <c r="WQ47" s="212">
        <v>1</v>
      </c>
      <c r="WR47" s="212">
        <v>0</v>
      </c>
      <c r="WS47" s="188">
        <f>SUBTOTAL(9,WK47:WR47)</f>
        <v>1</v>
      </c>
      <c r="WT47" s="133" t="s">
        <v>635</v>
      </c>
      <c r="WU47" s="133" t="s">
        <v>635</v>
      </c>
      <c r="WV47" s="133" t="s">
        <v>635</v>
      </c>
      <c r="WW47" s="133" t="s">
        <v>635</v>
      </c>
      <c r="WX47" s="133" t="s">
        <v>635</v>
      </c>
      <c r="WY47" s="133" t="s">
        <v>635</v>
      </c>
      <c r="WZ47" s="133" t="s">
        <v>635</v>
      </c>
      <c r="XA47" s="133" t="s">
        <v>635</v>
      </c>
      <c r="XB47" s="189" t="s">
        <v>635</v>
      </c>
      <c r="XC47" s="105" t="s">
        <v>665</v>
      </c>
      <c r="XD47" s="105" t="s">
        <v>666</v>
      </c>
      <c r="XE47" s="105" t="s">
        <v>749</v>
      </c>
      <c r="XF47" s="111" t="s">
        <v>635</v>
      </c>
      <c r="XG47" s="190" t="s">
        <v>635</v>
      </c>
      <c r="XH47" s="190" t="s">
        <v>635</v>
      </c>
      <c r="XI47" s="190" t="s">
        <v>635</v>
      </c>
      <c r="XJ47" s="190" t="s">
        <v>635</v>
      </c>
      <c r="XK47" s="190" t="s">
        <v>635</v>
      </c>
      <c r="XL47" s="190" t="s">
        <v>635</v>
      </c>
      <c r="XM47" s="191" t="s">
        <v>667</v>
      </c>
      <c r="XN47" s="191" t="s">
        <v>668</v>
      </c>
      <c r="XO47" s="191" t="s">
        <v>671</v>
      </c>
      <c r="XP47" s="191" t="s">
        <v>672</v>
      </c>
      <c r="XQ47" s="191" t="s">
        <v>635</v>
      </c>
      <c r="XR47" s="191" t="s">
        <v>635</v>
      </c>
      <c r="XS47" s="191" t="s">
        <v>635</v>
      </c>
      <c r="XT47" s="191" t="s">
        <v>635</v>
      </c>
      <c r="XU47" s="192" t="s">
        <v>635</v>
      </c>
      <c r="XV47" s="192" t="s">
        <v>635</v>
      </c>
      <c r="XW47" s="192" t="s">
        <v>635</v>
      </c>
      <c r="XX47" s="192" t="s">
        <v>635</v>
      </c>
      <c r="XY47" s="192" t="s">
        <v>635</v>
      </c>
      <c r="XZ47" s="192" t="s">
        <v>635</v>
      </c>
      <c r="YA47" s="144" t="s">
        <v>667</v>
      </c>
      <c r="YB47" s="144" t="s">
        <v>668</v>
      </c>
      <c r="YC47" s="144" t="s">
        <v>635</v>
      </c>
      <c r="YD47" s="144" t="s">
        <v>635</v>
      </c>
      <c r="YE47" s="144" t="s">
        <v>635</v>
      </c>
      <c r="YF47" s="144" t="s">
        <v>635</v>
      </c>
      <c r="YG47" s="144" t="s">
        <v>635</v>
      </c>
      <c r="YH47" s="111" t="s">
        <v>635</v>
      </c>
      <c r="YI47" s="111" t="s">
        <v>635</v>
      </c>
      <c r="YJ47" s="111" t="s">
        <v>635</v>
      </c>
      <c r="YK47" s="190" t="s">
        <v>635</v>
      </c>
      <c r="YL47" s="190" t="s">
        <v>635</v>
      </c>
      <c r="YM47" s="190" t="s">
        <v>635</v>
      </c>
      <c r="YN47" s="190" t="s">
        <v>635</v>
      </c>
      <c r="YO47" s="190" t="s">
        <v>635</v>
      </c>
      <c r="YP47" s="130" t="s">
        <v>635</v>
      </c>
      <c r="YQ47" s="130" t="s">
        <v>635</v>
      </c>
      <c r="YR47" s="130" t="s">
        <v>635</v>
      </c>
      <c r="YS47" s="130" t="s">
        <v>635</v>
      </c>
      <c r="YT47" s="130" t="s">
        <v>635</v>
      </c>
      <c r="YU47" s="130" t="s">
        <v>635</v>
      </c>
      <c r="YV47" s="112" t="s">
        <v>635</v>
      </c>
      <c r="YW47" s="112" t="s">
        <v>635</v>
      </c>
      <c r="YX47" s="112" t="s">
        <v>635</v>
      </c>
      <c r="YY47" s="112" t="s">
        <v>635</v>
      </c>
      <c r="YZ47" s="105" t="s">
        <v>674</v>
      </c>
      <c r="ZA47" s="105" t="s">
        <v>635</v>
      </c>
      <c r="ZB47" s="126" t="s">
        <v>635</v>
      </c>
      <c r="ZC47" s="126" t="s">
        <v>635</v>
      </c>
      <c r="ZD47" s="126" t="s">
        <v>635</v>
      </c>
      <c r="ZE47" s="126" t="s">
        <v>635</v>
      </c>
      <c r="ZF47" s="126" t="s">
        <v>635</v>
      </c>
      <c r="ZG47" s="125" t="s">
        <v>677</v>
      </c>
      <c r="ZH47" s="125" t="s">
        <v>678</v>
      </c>
      <c r="ZI47" s="125" t="s">
        <v>635</v>
      </c>
      <c r="ZJ47" s="125" t="s">
        <v>635</v>
      </c>
      <c r="ZK47" s="125" t="s">
        <v>635</v>
      </c>
      <c r="ZL47" s="125" t="s">
        <v>635</v>
      </c>
      <c r="ZM47" s="125" t="s">
        <v>635</v>
      </c>
      <c r="ZN47" s="125" t="s">
        <v>635</v>
      </c>
      <c r="ZO47" s="147" t="s">
        <v>635</v>
      </c>
      <c r="ZP47" s="147" t="s">
        <v>635</v>
      </c>
      <c r="ZQ47" s="147" t="s">
        <v>635</v>
      </c>
      <c r="ZR47" s="147" t="s">
        <v>635</v>
      </c>
      <c r="ZS47" s="147" t="s">
        <v>635</v>
      </c>
      <c r="ZT47" s="184" t="s">
        <v>635</v>
      </c>
      <c r="ZU47" s="184">
        <v>3</v>
      </c>
      <c r="ZV47" s="184">
        <v>1</v>
      </c>
      <c r="ZW47" s="184" t="s">
        <v>635</v>
      </c>
      <c r="ZX47" s="131">
        <v>1</v>
      </c>
      <c r="ZY47" s="131" t="s">
        <v>635</v>
      </c>
      <c r="ZZ47" s="131">
        <v>2</v>
      </c>
      <c r="AAA47" s="131" t="s">
        <v>635</v>
      </c>
      <c r="AAB47" s="132" t="s">
        <v>635</v>
      </c>
      <c r="AAC47" s="132" t="s">
        <v>635</v>
      </c>
      <c r="AAD47" s="132" t="s">
        <v>635</v>
      </c>
      <c r="AAE47" s="193" t="s">
        <v>635</v>
      </c>
      <c r="AAF47" s="102" t="s">
        <v>635</v>
      </c>
      <c r="AAG47" s="102" t="s">
        <v>635</v>
      </c>
      <c r="AAH47" s="102" t="s">
        <v>635</v>
      </c>
      <c r="AAI47" s="102" t="s">
        <v>635</v>
      </c>
      <c r="AAJ47" s="125">
        <v>1</v>
      </c>
      <c r="AAK47" s="125" t="s">
        <v>635</v>
      </c>
      <c r="AAL47" s="125" t="s">
        <v>635</v>
      </c>
      <c r="AAM47" s="125" t="s">
        <v>635</v>
      </c>
      <c r="AAN47" s="131">
        <v>5</v>
      </c>
      <c r="AAO47" s="131" t="s">
        <v>635</v>
      </c>
      <c r="AAP47" s="131" t="s">
        <v>635</v>
      </c>
      <c r="AAQ47" s="131" t="s">
        <v>635</v>
      </c>
      <c r="AAR47" s="149" t="s">
        <v>635</v>
      </c>
      <c r="AAS47" s="149" t="s">
        <v>635</v>
      </c>
      <c r="AAT47" s="149" t="s">
        <v>635</v>
      </c>
      <c r="AAU47" s="149" t="s">
        <v>635</v>
      </c>
      <c r="AAV47" s="184" t="s">
        <v>635</v>
      </c>
      <c r="AAW47" s="184" t="s">
        <v>635</v>
      </c>
      <c r="AAX47" s="184" t="s">
        <v>635</v>
      </c>
      <c r="AAY47" s="184" t="s">
        <v>635</v>
      </c>
      <c r="AAZ47" s="103" t="s">
        <v>632</v>
      </c>
      <c r="ABA47" s="100" t="s">
        <v>679</v>
      </c>
      <c r="ABB47" s="100" t="s">
        <v>635</v>
      </c>
      <c r="ABC47" s="100" t="s">
        <v>635</v>
      </c>
      <c r="ABD47" s="100" t="s">
        <v>635</v>
      </c>
      <c r="ABE47" s="100" t="s">
        <v>635</v>
      </c>
      <c r="ABF47" s="103" t="s">
        <v>635</v>
      </c>
      <c r="ABG47" s="194">
        <v>100000</v>
      </c>
      <c r="ABH47" s="195" t="s">
        <v>787</v>
      </c>
      <c r="ABI47" s="195" t="s">
        <v>680</v>
      </c>
      <c r="ABJ47" s="195" t="s">
        <v>788</v>
      </c>
      <c r="ABK47" s="195" t="s">
        <v>635</v>
      </c>
      <c r="ABL47" s="177" t="s">
        <v>635</v>
      </c>
      <c r="ABM47" s="177" t="s">
        <v>635</v>
      </c>
      <c r="ABN47" s="177" t="s">
        <v>635</v>
      </c>
      <c r="ABO47" s="195" t="s">
        <v>635</v>
      </c>
      <c r="ABP47" s="112" t="s">
        <v>682</v>
      </c>
      <c r="ABQ47" s="112" t="s">
        <v>635</v>
      </c>
      <c r="ABR47" s="112" t="s">
        <v>635</v>
      </c>
      <c r="ABS47" s="103" t="s">
        <v>632</v>
      </c>
      <c r="ABT47" s="97" t="s">
        <v>632</v>
      </c>
      <c r="ABU47" s="196" t="s">
        <v>683</v>
      </c>
      <c r="ABV47" s="196" t="s">
        <v>718</v>
      </c>
      <c r="ABW47" s="196" t="s">
        <v>756</v>
      </c>
      <c r="ABX47" s="196" t="s">
        <v>790</v>
      </c>
      <c r="ABY47" s="196" t="s">
        <v>635</v>
      </c>
      <c r="ABZ47" s="196" t="s">
        <v>635</v>
      </c>
      <c r="ACA47" s="196" t="s">
        <v>635</v>
      </c>
      <c r="ACB47" s="97" t="s">
        <v>632</v>
      </c>
      <c r="ACC47" s="97" t="s">
        <v>635</v>
      </c>
      <c r="ACD47" s="112" t="s">
        <v>685</v>
      </c>
      <c r="ACE47" s="112" t="s">
        <v>1246</v>
      </c>
      <c r="ACF47" s="112" t="s">
        <v>635</v>
      </c>
      <c r="ACG47" s="112" t="s">
        <v>635</v>
      </c>
      <c r="ACH47" s="97"/>
      <c r="ACI47" s="97" t="s">
        <v>1247</v>
      </c>
      <c r="ACJ47" s="97"/>
    </row>
    <row r="48" spans="1:764" ht="15" customHeight="1">
      <c r="A48">
        <v>35</v>
      </c>
      <c r="B48" s="97" t="s">
        <v>1248</v>
      </c>
      <c r="C48" s="97" t="s">
        <v>1249</v>
      </c>
      <c r="D48" s="97" t="s">
        <v>618</v>
      </c>
      <c r="E48" s="97" t="s">
        <v>1250</v>
      </c>
      <c r="F48" s="98" t="s">
        <v>1251</v>
      </c>
      <c r="G48" s="98" t="s">
        <v>1252</v>
      </c>
      <c r="H48" s="99">
        <v>34.995072</v>
      </c>
      <c r="I48" s="99">
        <v>0.90582300000000004</v>
      </c>
      <c r="J48" s="98" t="s">
        <v>1189</v>
      </c>
      <c r="K48" s="98" t="s">
        <v>1190</v>
      </c>
      <c r="L48" s="98" t="s">
        <v>1253</v>
      </c>
      <c r="M48" s="100" t="s">
        <v>1254</v>
      </c>
      <c r="N48" s="101">
        <v>716087031</v>
      </c>
      <c r="O48" s="102">
        <v>110019759</v>
      </c>
      <c r="P48" s="100">
        <v>0.90636700000000003</v>
      </c>
      <c r="Q48" s="100">
        <v>34.995570000000001</v>
      </c>
      <c r="R48" s="100">
        <v>1807.6</v>
      </c>
      <c r="S48" s="100">
        <v>5.0999999999999996</v>
      </c>
      <c r="T48" s="103" t="s">
        <v>626</v>
      </c>
      <c r="U48" s="97" t="s">
        <v>629</v>
      </c>
      <c r="V48" s="97" t="s">
        <v>699</v>
      </c>
      <c r="W48" s="97" t="s">
        <v>629</v>
      </c>
      <c r="X48" s="97" t="s">
        <v>630</v>
      </c>
      <c r="Y48" s="97" t="s">
        <v>631</v>
      </c>
      <c r="Z48" s="103" t="s">
        <v>626</v>
      </c>
      <c r="AA48" s="104" t="s">
        <v>635</v>
      </c>
      <c r="AB48" s="197" t="s">
        <v>635</v>
      </c>
      <c r="AC48" s="104" t="s">
        <v>635</v>
      </c>
      <c r="AD48" s="104" t="s">
        <v>635</v>
      </c>
      <c r="AE48" s="104" t="s">
        <v>635</v>
      </c>
      <c r="AF48" s="103">
        <v>4</v>
      </c>
      <c r="AG48" s="103">
        <v>1</v>
      </c>
      <c r="AH48" s="97" t="s">
        <v>636</v>
      </c>
      <c r="AI48" s="97" t="s">
        <v>637</v>
      </c>
      <c r="AJ48" s="97" t="s">
        <v>638</v>
      </c>
      <c r="AK48" s="97" t="s">
        <v>639</v>
      </c>
      <c r="AL48" s="105" t="s">
        <v>640</v>
      </c>
      <c r="AM48" s="106" t="s">
        <v>702</v>
      </c>
      <c r="AN48" s="106" t="s">
        <v>635</v>
      </c>
      <c r="AO48" s="106" t="s">
        <v>635</v>
      </c>
      <c r="AP48" s="97" t="s">
        <v>642</v>
      </c>
      <c r="AQ48" s="97" t="s">
        <v>635</v>
      </c>
      <c r="AR48" s="103" t="s">
        <v>635</v>
      </c>
      <c r="AS48" s="97" t="s">
        <v>642</v>
      </c>
      <c r="AT48" s="103" t="s">
        <v>635</v>
      </c>
      <c r="AU48" s="103" t="s">
        <v>635</v>
      </c>
      <c r="AV48" s="106" t="s">
        <v>632</v>
      </c>
      <c r="AW48" s="105" t="s">
        <v>640</v>
      </c>
      <c r="AX48" s="103" t="s">
        <v>702</v>
      </c>
      <c r="AY48" s="105" t="s">
        <v>640</v>
      </c>
      <c r="AZ48" s="107" t="s">
        <v>702</v>
      </c>
      <c r="BA48" s="105" t="s">
        <v>702</v>
      </c>
      <c r="BB48" s="107" t="s">
        <v>640</v>
      </c>
      <c r="BC48" s="106" t="s">
        <v>640</v>
      </c>
      <c r="BD48" s="103" t="s">
        <v>702</v>
      </c>
      <c r="BE48" s="106" t="s">
        <v>626</v>
      </c>
      <c r="BF48" s="103" t="s">
        <v>635</v>
      </c>
      <c r="BG48" s="103" t="s">
        <v>635</v>
      </c>
      <c r="BH48" s="103" t="s">
        <v>635</v>
      </c>
      <c r="BI48" s="97" t="s">
        <v>640</v>
      </c>
      <c r="BJ48" s="108" t="s">
        <v>643</v>
      </c>
      <c r="BK48" s="108" t="s">
        <v>898</v>
      </c>
      <c r="BL48" s="108" t="s">
        <v>635</v>
      </c>
      <c r="BM48" s="108" t="s">
        <v>635</v>
      </c>
      <c r="BN48" s="108" t="s">
        <v>635</v>
      </c>
      <c r="BO48" s="103" t="s">
        <v>632</v>
      </c>
      <c r="BP48" s="103" t="s">
        <v>702</v>
      </c>
      <c r="BQ48" s="103" t="s">
        <v>635</v>
      </c>
      <c r="BR48" s="109" t="s">
        <v>645</v>
      </c>
      <c r="BS48" s="109" t="s">
        <v>635</v>
      </c>
      <c r="BT48" s="110" t="s">
        <v>635</v>
      </c>
      <c r="BU48" s="110" t="s">
        <v>635</v>
      </c>
      <c r="BV48" s="109" t="s">
        <v>635</v>
      </c>
      <c r="BW48" s="97" t="s">
        <v>848</v>
      </c>
      <c r="BX48" s="97" t="s">
        <v>848</v>
      </c>
      <c r="BY48" s="97" t="s">
        <v>1255</v>
      </c>
      <c r="BZ48" s="97" t="s">
        <v>779</v>
      </c>
      <c r="CA48" s="111" t="s">
        <v>635</v>
      </c>
      <c r="CB48" s="111" t="s">
        <v>635</v>
      </c>
      <c r="CC48" s="111" t="s">
        <v>635</v>
      </c>
      <c r="CD48" s="106" t="s">
        <v>635</v>
      </c>
      <c r="CE48" s="111" t="s">
        <v>635</v>
      </c>
      <c r="CF48" s="103">
        <v>3</v>
      </c>
      <c r="CG48" s="103">
        <v>4</v>
      </c>
      <c r="CH48" s="112" t="s">
        <v>649</v>
      </c>
      <c r="CI48" s="113" t="s">
        <v>702</v>
      </c>
      <c r="CJ48" s="113" t="s">
        <v>635</v>
      </c>
      <c r="CK48" s="113" t="s">
        <v>635</v>
      </c>
      <c r="CL48" s="103">
        <v>10</v>
      </c>
      <c r="CM48" s="114">
        <v>0</v>
      </c>
      <c r="CN48" s="103">
        <v>2</v>
      </c>
      <c r="CO48" s="106">
        <v>490</v>
      </c>
      <c r="CP48" s="103" t="s">
        <v>635</v>
      </c>
      <c r="CQ48" s="106" t="s">
        <v>635</v>
      </c>
      <c r="CR48" s="103" t="s">
        <v>635</v>
      </c>
      <c r="CS48" s="106" t="s">
        <v>635</v>
      </c>
      <c r="CT48" s="103" t="s">
        <v>635</v>
      </c>
      <c r="CU48" s="106" t="s">
        <v>635</v>
      </c>
      <c r="CV48" s="103" t="s">
        <v>635</v>
      </c>
      <c r="CW48" s="103" t="s">
        <v>635</v>
      </c>
      <c r="CX48" s="111" t="s">
        <v>650</v>
      </c>
      <c r="CY48" s="106" t="s">
        <v>635</v>
      </c>
      <c r="CZ48" s="115">
        <v>1</v>
      </c>
      <c r="DA48" s="115">
        <v>0</v>
      </c>
      <c r="DB48" s="116">
        <f>SUM(CZ48:DA48)</f>
        <v>1</v>
      </c>
      <c r="DC48" s="117" t="s">
        <v>651</v>
      </c>
      <c r="DD48" s="118" t="s">
        <v>635</v>
      </c>
      <c r="DE48" s="198">
        <v>0</v>
      </c>
      <c r="DF48" s="198">
        <v>1</v>
      </c>
      <c r="DG48" s="200">
        <f>SUBTOTAL(9,DE48:DF48)</f>
        <v>1</v>
      </c>
      <c r="DH48" s="106" t="s">
        <v>635</v>
      </c>
      <c r="DI48" s="106" t="s">
        <v>635</v>
      </c>
      <c r="DJ48" s="121" t="s">
        <v>635</v>
      </c>
      <c r="DK48" s="122" t="s">
        <v>635</v>
      </c>
      <c r="DL48" s="123" t="s">
        <v>635</v>
      </c>
      <c r="DM48" s="123" t="s">
        <v>635</v>
      </c>
      <c r="DN48" s="124" t="s">
        <v>635</v>
      </c>
      <c r="DO48" s="124" t="s">
        <v>635</v>
      </c>
      <c r="DP48" s="124" t="s">
        <v>635</v>
      </c>
      <c r="DQ48" s="125">
        <v>0.2</v>
      </c>
      <c r="DR48" s="125">
        <v>0.5</v>
      </c>
      <c r="DS48" s="125">
        <v>7</v>
      </c>
      <c r="DT48" s="106" t="s">
        <v>635</v>
      </c>
      <c r="DU48" s="106" t="s">
        <v>635</v>
      </c>
      <c r="DV48" s="106" t="s">
        <v>635</v>
      </c>
      <c r="DW48" s="126" t="s">
        <v>635</v>
      </c>
      <c r="DX48" s="126" t="s">
        <v>635</v>
      </c>
      <c r="DY48" s="126" t="s">
        <v>635</v>
      </c>
      <c r="DZ48" s="97" t="s">
        <v>652</v>
      </c>
      <c r="EA48" s="103" t="s">
        <v>626</v>
      </c>
      <c r="EB48" s="97" t="s">
        <v>635</v>
      </c>
      <c r="EC48" s="103" t="s">
        <v>626</v>
      </c>
      <c r="ED48" s="103" t="s">
        <v>635</v>
      </c>
      <c r="EE48" s="103" t="s">
        <v>635</v>
      </c>
      <c r="EF48" s="127" t="s">
        <v>653</v>
      </c>
      <c r="EG48" s="127" t="s">
        <v>635</v>
      </c>
      <c r="EH48" s="103" t="s">
        <v>653</v>
      </c>
      <c r="EI48" s="97" t="s">
        <v>640</v>
      </c>
      <c r="EJ48" s="97" t="s">
        <v>640</v>
      </c>
      <c r="EK48" s="122">
        <v>0.5</v>
      </c>
      <c r="EL48" s="122">
        <v>0.5</v>
      </c>
      <c r="EM48" s="122">
        <v>0.2</v>
      </c>
      <c r="EN48" s="122">
        <v>0.2</v>
      </c>
      <c r="EO48" s="128" t="s">
        <v>635</v>
      </c>
      <c r="EP48" s="128" t="s">
        <v>635</v>
      </c>
      <c r="EQ48" s="128" t="s">
        <v>635</v>
      </c>
      <c r="ER48" s="128" t="s">
        <v>635</v>
      </c>
      <c r="ES48" s="129" t="s">
        <v>635</v>
      </c>
      <c r="ET48" s="129" t="s">
        <v>635</v>
      </c>
      <c r="EU48" s="129" t="s">
        <v>635</v>
      </c>
      <c r="EV48" s="129" t="s">
        <v>635</v>
      </c>
      <c r="EW48" s="97" t="s">
        <v>654</v>
      </c>
      <c r="EX48" s="97" t="s">
        <v>654</v>
      </c>
      <c r="EY48" s="103" t="s">
        <v>635</v>
      </c>
      <c r="EZ48" s="107" t="s">
        <v>635</v>
      </c>
      <c r="FA48" s="97" t="s">
        <v>655</v>
      </c>
      <c r="FB48" s="130" t="s">
        <v>656</v>
      </c>
      <c r="FC48" s="130" t="s">
        <v>854</v>
      </c>
      <c r="FD48" s="131" t="s">
        <v>635</v>
      </c>
      <c r="FE48" s="131" t="s">
        <v>635</v>
      </c>
      <c r="FF48" s="131" t="s">
        <v>635</v>
      </c>
      <c r="FG48" s="131" t="s">
        <v>635</v>
      </c>
      <c r="FH48" s="131" t="s">
        <v>635</v>
      </c>
      <c r="FI48" s="132">
        <v>2</v>
      </c>
      <c r="FJ48" s="133">
        <v>3</v>
      </c>
      <c r="FK48" s="103" t="s">
        <v>635</v>
      </c>
      <c r="FL48" s="134" t="s">
        <v>635</v>
      </c>
      <c r="FM48" s="135" t="s">
        <v>635</v>
      </c>
      <c r="FN48" s="135" t="s">
        <v>635</v>
      </c>
      <c r="FO48" s="135" t="s">
        <v>635</v>
      </c>
      <c r="FP48" s="103" t="s">
        <v>635</v>
      </c>
      <c r="FQ48" s="132">
        <v>20</v>
      </c>
      <c r="FR48" s="133">
        <v>15</v>
      </c>
      <c r="FS48" s="103" t="s">
        <v>635</v>
      </c>
      <c r="FT48" s="134" t="s">
        <v>635</v>
      </c>
      <c r="FU48" s="135" t="s">
        <v>635</v>
      </c>
      <c r="FV48" s="135" t="s">
        <v>635</v>
      </c>
      <c r="FW48" s="131" t="s">
        <v>635</v>
      </c>
      <c r="FX48" s="103" t="s">
        <v>635</v>
      </c>
      <c r="FY48" s="100" t="s">
        <v>658</v>
      </c>
      <c r="FZ48" s="102" t="s">
        <v>635</v>
      </c>
      <c r="GA48" s="102">
        <v>0</v>
      </c>
      <c r="GB48" s="102">
        <v>24</v>
      </c>
      <c r="GC48" s="136" t="s">
        <v>658</v>
      </c>
      <c r="GD48" s="137" t="s">
        <v>635</v>
      </c>
      <c r="GE48" s="137">
        <v>0</v>
      </c>
      <c r="GF48" s="137">
        <v>24</v>
      </c>
      <c r="GG48" s="125" t="s">
        <v>657</v>
      </c>
      <c r="GH48" s="125" t="s">
        <v>658</v>
      </c>
      <c r="GI48" s="125">
        <v>12</v>
      </c>
      <c r="GJ48" s="125">
        <v>12</v>
      </c>
      <c r="GK48" s="122" t="s">
        <v>657</v>
      </c>
      <c r="GL48" s="122" t="s">
        <v>658</v>
      </c>
      <c r="GM48" s="122">
        <v>12</v>
      </c>
      <c r="GN48" s="122">
        <v>12</v>
      </c>
      <c r="GO48" s="135" t="s">
        <v>635</v>
      </c>
      <c r="GP48" s="135" t="s">
        <v>635</v>
      </c>
      <c r="GQ48" s="135" t="s">
        <v>635</v>
      </c>
      <c r="GR48" s="134" t="s">
        <v>635</v>
      </c>
      <c r="GS48" s="134" t="s">
        <v>635</v>
      </c>
      <c r="GT48" s="134" t="s">
        <v>635</v>
      </c>
      <c r="GU48" s="126" t="s">
        <v>635</v>
      </c>
      <c r="GV48" s="126" t="s">
        <v>635</v>
      </c>
      <c r="GW48" s="126" t="s">
        <v>635</v>
      </c>
      <c r="GX48" s="145" t="s">
        <v>635</v>
      </c>
      <c r="GY48" s="145" t="s">
        <v>635</v>
      </c>
      <c r="GZ48" s="145" t="s">
        <v>635</v>
      </c>
      <c r="HA48" s="123" t="s">
        <v>635</v>
      </c>
      <c r="HB48" s="140" t="s">
        <v>635</v>
      </c>
      <c r="HC48" s="123" t="s">
        <v>635</v>
      </c>
      <c r="HD48" s="123" t="s">
        <v>635</v>
      </c>
      <c r="HE48" s="127" t="s">
        <v>635</v>
      </c>
      <c r="HF48" s="131" t="s">
        <v>635</v>
      </c>
      <c r="HG48" s="131" t="s">
        <v>635</v>
      </c>
      <c r="HH48" s="131" t="s">
        <v>635</v>
      </c>
      <c r="HI48" s="141" t="s">
        <v>635</v>
      </c>
      <c r="HJ48" s="141" t="s">
        <v>635</v>
      </c>
      <c r="HK48" s="141" t="s">
        <v>635</v>
      </c>
      <c r="HL48" s="141" t="s">
        <v>635</v>
      </c>
      <c r="HM48" s="131" t="s">
        <v>635</v>
      </c>
      <c r="HN48" s="131" t="s">
        <v>635</v>
      </c>
      <c r="HO48" s="131" t="s">
        <v>635</v>
      </c>
      <c r="HP48" s="131" t="s">
        <v>635</v>
      </c>
      <c r="HQ48" s="106" t="s">
        <v>635</v>
      </c>
      <c r="HR48" s="106" t="s">
        <v>635</v>
      </c>
      <c r="HS48" s="106" t="s">
        <v>635</v>
      </c>
      <c r="HT48" s="106" t="s">
        <v>635</v>
      </c>
      <c r="HU48" s="132" t="s">
        <v>635</v>
      </c>
      <c r="HV48" s="132" t="s">
        <v>635</v>
      </c>
      <c r="HW48" s="132" t="s">
        <v>635</v>
      </c>
      <c r="HX48" s="132" t="s">
        <v>635</v>
      </c>
      <c r="HY48" s="118" t="s">
        <v>635</v>
      </c>
      <c r="HZ48" s="118" t="s">
        <v>635</v>
      </c>
      <c r="IA48" s="118" t="s">
        <v>635</v>
      </c>
      <c r="IB48" s="118" t="s">
        <v>635</v>
      </c>
      <c r="IC48" s="125" t="s">
        <v>635</v>
      </c>
      <c r="ID48" s="125" t="s">
        <v>635</v>
      </c>
      <c r="IE48" s="125" t="s">
        <v>635</v>
      </c>
      <c r="IF48" s="125" t="s">
        <v>635</v>
      </c>
      <c r="IG48" s="105" t="s">
        <v>807</v>
      </c>
      <c r="IH48" s="105" t="s">
        <v>783</v>
      </c>
      <c r="II48" s="105" t="s">
        <v>660</v>
      </c>
      <c r="IJ48" s="105" t="s">
        <v>661</v>
      </c>
      <c r="IK48" s="105" t="s">
        <v>662</v>
      </c>
      <c r="IL48" s="105" t="s">
        <v>855</v>
      </c>
      <c r="IM48" s="105" t="s">
        <v>856</v>
      </c>
      <c r="IN48" s="105" t="s">
        <v>635</v>
      </c>
      <c r="IO48" s="105" t="s">
        <v>635</v>
      </c>
      <c r="IP48" s="103">
        <v>7</v>
      </c>
      <c r="IQ48" s="102" t="s">
        <v>635</v>
      </c>
      <c r="IR48" s="102" t="s">
        <v>635</v>
      </c>
      <c r="IS48" s="142" t="s">
        <v>635</v>
      </c>
      <c r="IT48" s="142" t="s">
        <v>635</v>
      </c>
      <c r="IU48" s="128" t="s">
        <v>635</v>
      </c>
      <c r="IV48" s="128" t="s">
        <v>635</v>
      </c>
      <c r="IW48" s="143" t="s">
        <v>635</v>
      </c>
      <c r="IX48" s="143" t="s">
        <v>635</v>
      </c>
      <c r="IY48" s="124" t="s">
        <v>709</v>
      </c>
      <c r="IZ48" s="229">
        <v>0</v>
      </c>
      <c r="JA48" s="229">
        <v>1</v>
      </c>
      <c r="JB48" s="123" t="s">
        <v>709</v>
      </c>
      <c r="JC48" s="155">
        <v>0</v>
      </c>
      <c r="JD48" s="155">
        <v>1</v>
      </c>
      <c r="JE48" s="144" t="s">
        <v>635</v>
      </c>
      <c r="JF48" s="144" t="s">
        <v>635</v>
      </c>
      <c r="JG48" s="144" t="s">
        <v>635</v>
      </c>
      <c r="JH48" s="141" t="s">
        <v>635</v>
      </c>
      <c r="JI48" s="141" t="s">
        <v>635</v>
      </c>
      <c r="JJ48" s="141" t="s">
        <v>635</v>
      </c>
      <c r="JK48" s="144" t="s">
        <v>635</v>
      </c>
      <c r="JL48" s="144" t="s">
        <v>635</v>
      </c>
      <c r="JM48" s="144" t="s">
        <v>635</v>
      </c>
      <c r="JN48" s="135" t="s">
        <v>635</v>
      </c>
      <c r="JO48" s="135" t="s">
        <v>635</v>
      </c>
      <c r="JP48" s="135" t="s">
        <v>635</v>
      </c>
      <c r="JQ48" s="144" t="s">
        <v>635</v>
      </c>
      <c r="JR48" s="144" t="s">
        <v>635</v>
      </c>
      <c r="JS48" s="144" t="s">
        <v>635</v>
      </c>
      <c r="JT48" s="144" t="s">
        <v>635</v>
      </c>
      <c r="JU48" s="145" t="s">
        <v>635</v>
      </c>
      <c r="JV48" s="145" t="s">
        <v>635</v>
      </c>
      <c r="JW48" s="145" t="s">
        <v>635</v>
      </c>
      <c r="JX48" s="145" t="s">
        <v>635</v>
      </c>
      <c r="JY48" s="141" t="s">
        <v>635</v>
      </c>
      <c r="JZ48" s="141" t="s">
        <v>635</v>
      </c>
      <c r="KA48" s="141" t="s">
        <v>635</v>
      </c>
      <c r="KB48" s="141" t="s">
        <v>635</v>
      </c>
      <c r="KC48" s="128" t="s">
        <v>635</v>
      </c>
      <c r="KD48" s="128" t="s">
        <v>635</v>
      </c>
      <c r="KE48" s="128" t="s">
        <v>635</v>
      </c>
      <c r="KF48" s="128" t="s">
        <v>635</v>
      </c>
      <c r="KG48" s="146" t="s">
        <v>635</v>
      </c>
      <c r="KH48" s="146" t="s">
        <v>635</v>
      </c>
      <c r="KI48" s="146" t="s">
        <v>635</v>
      </c>
      <c r="KJ48" s="146" t="s">
        <v>635</v>
      </c>
      <c r="KK48" s="147" t="s">
        <v>635</v>
      </c>
      <c r="KL48" s="147" t="s">
        <v>635</v>
      </c>
      <c r="KM48" s="147" t="s">
        <v>635</v>
      </c>
      <c r="KN48" s="147" t="s">
        <v>635</v>
      </c>
      <c r="KO48" s="148" t="s">
        <v>635</v>
      </c>
      <c r="KP48" s="148" t="s">
        <v>635</v>
      </c>
      <c r="KQ48" s="148" t="s">
        <v>635</v>
      </c>
      <c r="KR48" s="148" t="s">
        <v>635</v>
      </c>
      <c r="KS48" s="149" t="s">
        <v>635</v>
      </c>
      <c r="KT48" s="149" t="s">
        <v>635</v>
      </c>
      <c r="KU48" s="149" t="s">
        <v>635</v>
      </c>
      <c r="KV48" s="149" t="s">
        <v>635</v>
      </c>
      <c r="KW48" s="105" t="s">
        <v>1002</v>
      </c>
      <c r="KX48" s="106" t="s">
        <v>635</v>
      </c>
      <c r="KY48" s="106" t="s">
        <v>635</v>
      </c>
      <c r="KZ48" s="150">
        <v>0</v>
      </c>
      <c r="LA48" s="150">
        <v>0</v>
      </c>
      <c r="LB48" s="150">
        <v>0</v>
      </c>
      <c r="LC48" s="150">
        <v>0</v>
      </c>
      <c r="LD48" s="150">
        <v>0</v>
      </c>
      <c r="LE48" s="150">
        <v>0</v>
      </c>
      <c r="LF48" s="150">
        <v>1</v>
      </c>
      <c r="LG48" s="150">
        <v>0</v>
      </c>
      <c r="LH48" s="151">
        <f t="shared" si="15"/>
        <v>1</v>
      </c>
      <c r="LI48" s="152">
        <v>0</v>
      </c>
      <c r="LJ48" s="152">
        <v>0</v>
      </c>
      <c r="LK48" s="152">
        <v>0</v>
      </c>
      <c r="LL48" s="152">
        <v>0</v>
      </c>
      <c r="LM48" s="152">
        <v>0</v>
      </c>
      <c r="LN48" s="152">
        <v>0</v>
      </c>
      <c r="LO48" s="152">
        <v>1</v>
      </c>
      <c r="LP48" s="152">
        <v>0</v>
      </c>
      <c r="LQ48" s="153">
        <f t="shared" si="16"/>
        <v>1</v>
      </c>
      <c r="LR48" s="142">
        <v>0</v>
      </c>
      <c r="LS48" s="142">
        <v>0</v>
      </c>
      <c r="LT48" s="142">
        <v>0</v>
      </c>
      <c r="LU48" s="142">
        <v>0</v>
      </c>
      <c r="LV48" s="142">
        <v>0</v>
      </c>
      <c r="LW48" s="142">
        <v>0</v>
      </c>
      <c r="LX48" s="142">
        <v>0</v>
      </c>
      <c r="LY48" s="142">
        <v>0</v>
      </c>
      <c r="LZ48" s="142">
        <v>0</v>
      </c>
      <c r="MA48" s="45">
        <v>0</v>
      </c>
      <c r="MB48" s="45">
        <v>0</v>
      </c>
      <c r="MC48" s="45">
        <v>0</v>
      </c>
      <c r="MD48" s="45">
        <v>0</v>
      </c>
      <c r="ME48" s="45">
        <v>0</v>
      </c>
      <c r="MF48" s="45">
        <v>0</v>
      </c>
      <c r="MG48" s="45">
        <v>0</v>
      </c>
      <c r="MH48" s="45">
        <v>0</v>
      </c>
      <c r="MI48" s="45">
        <v>0</v>
      </c>
      <c r="MJ48" s="155" t="s">
        <v>635</v>
      </c>
      <c r="MK48" s="155" t="s">
        <v>635</v>
      </c>
      <c r="ML48" s="155" t="s">
        <v>635</v>
      </c>
      <c r="MM48" s="155" t="s">
        <v>635</v>
      </c>
      <c r="MN48" s="155" t="s">
        <v>635</v>
      </c>
      <c r="MO48" s="155" t="s">
        <v>635</v>
      </c>
      <c r="MP48" s="155" t="s">
        <v>635</v>
      </c>
      <c r="MQ48" s="155" t="s">
        <v>635</v>
      </c>
      <c r="MR48" s="156" t="s">
        <v>635</v>
      </c>
      <c r="MS48" s="157" t="s">
        <v>635</v>
      </c>
      <c r="MT48" s="157" t="s">
        <v>635</v>
      </c>
      <c r="MU48" s="157" t="s">
        <v>635</v>
      </c>
      <c r="MV48" s="157" t="s">
        <v>635</v>
      </c>
      <c r="MW48" s="157" t="s">
        <v>635</v>
      </c>
      <c r="MX48" s="157" t="s">
        <v>635</v>
      </c>
      <c r="MY48" s="157" t="s">
        <v>635</v>
      </c>
      <c r="MZ48" s="157" t="s">
        <v>635</v>
      </c>
      <c r="NA48" s="157" t="s">
        <v>635</v>
      </c>
      <c r="NB48" s="158" t="s">
        <v>635</v>
      </c>
      <c r="NC48" s="158" t="s">
        <v>635</v>
      </c>
      <c r="ND48" s="158" t="s">
        <v>635</v>
      </c>
      <c r="NE48" s="158" t="s">
        <v>635</v>
      </c>
      <c r="NF48" s="158" t="s">
        <v>635</v>
      </c>
      <c r="NG48" s="158" t="s">
        <v>635</v>
      </c>
      <c r="NH48" s="158" t="s">
        <v>635</v>
      </c>
      <c r="NI48" s="158" t="s">
        <v>635</v>
      </c>
      <c r="NJ48" s="159" t="s">
        <v>635</v>
      </c>
      <c r="NK48" s="160" t="s">
        <v>635</v>
      </c>
      <c r="NL48" s="160" t="s">
        <v>635</v>
      </c>
      <c r="NM48" s="160" t="s">
        <v>635</v>
      </c>
      <c r="NN48" s="160" t="s">
        <v>635</v>
      </c>
      <c r="NO48" s="160" t="s">
        <v>635</v>
      </c>
      <c r="NP48" s="160" t="s">
        <v>635</v>
      </c>
      <c r="NQ48" s="160" t="s">
        <v>635</v>
      </c>
      <c r="NR48" s="160" t="s">
        <v>635</v>
      </c>
      <c r="NS48" s="161" t="s">
        <v>635</v>
      </c>
      <c r="NT48" s="162" t="s">
        <v>635</v>
      </c>
      <c r="NU48" s="162" t="s">
        <v>635</v>
      </c>
      <c r="NV48" s="162" t="s">
        <v>635</v>
      </c>
      <c r="NW48" s="162" t="s">
        <v>635</v>
      </c>
      <c r="NX48" s="162" t="s">
        <v>635</v>
      </c>
      <c r="NY48" s="162" t="s">
        <v>635</v>
      </c>
      <c r="NZ48" s="162" t="s">
        <v>635</v>
      </c>
      <c r="OA48" s="162" t="s">
        <v>635</v>
      </c>
      <c r="OB48" s="163" t="s">
        <v>635</v>
      </c>
      <c r="OC48" s="142" t="s">
        <v>635</v>
      </c>
      <c r="OD48" s="142" t="s">
        <v>635</v>
      </c>
      <c r="OE48" s="142" t="s">
        <v>635</v>
      </c>
      <c r="OF48" s="142" t="s">
        <v>635</v>
      </c>
      <c r="OG48" s="142" t="s">
        <v>635</v>
      </c>
      <c r="OH48" s="142" t="s">
        <v>635</v>
      </c>
      <c r="OI48" s="142" t="s">
        <v>635</v>
      </c>
      <c r="OJ48" s="142" t="s">
        <v>635</v>
      </c>
      <c r="OK48" s="142" t="s">
        <v>635</v>
      </c>
      <c r="OL48" s="45">
        <v>0</v>
      </c>
      <c r="OM48" s="45">
        <v>0</v>
      </c>
      <c r="ON48" s="45">
        <v>0</v>
      </c>
      <c r="OO48" s="45">
        <v>0</v>
      </c>
      <c r="OP48" s="45">
        <v>0</v>
      </c>
      <c r="OQ48" s="45">
        <v>0</v>
      </c>
      <c r="OR48" s="45">
        <v>0</v>
      </c>
      <c r="OS48" s="45">
        <v>0</v>
      </c>
      <c r="OT48" s="44">
        <v>0</v>
      </c>
      <c r="OU48" s="158">
        <v>0</v>
      </c>
      <c r="OV48" s="158">
        <v>0</v>
      </c>
      <c r="OW48" s="158">
        <v>0</v>
      </c>
      <c r="OX48" s="158">
        <v>0</v>
      </c>
      <c r="OY48" s="158">
        <v>0</v>
      </c>
      <c r="OZ48" s="158">
        <v>0</v>
      </c>
      <c r="PA48" s="158">
        <v>0</v>
      </c>
      <c r="PB48" s="158">
        <v>0</v>
      </c>
      <c r="PC48" s="159">
        <v>0</v>
      </c>
      <c r="PD48" s="152" t="s">
        <v>635</v>
      </c>
      <c r="PE48" s="152" t="s">
        <v>635</v>
      </c>
      <c r="PF48" s="152" t="s">
        <v>635</v>
      </c>
      <c r="PG48" s="152" t="s">
        <v>635</v>
      </c>
      <c r="PH48" s="152" t="s">
        <v>635</v>
      </c>
      <c r="PI48" s="152" t="s">
        <v>635</v>
      </c>
      <c r="PJ48" s="152" t="s">
        <v>635</v>
      </c>
      <c r="PK48" s="152" t="s">
        <v>635</v>
      </c>
      <c r="PL48" s="164" t="s">
        <v>635</v>
      </c>
      <c r="PM48" s="158" t="s">
        <v>635</v>
      </c>
      <c r="PN48" s="158" t="s">
        <v>635</v>
      </c>
      <c r="PO48" s="158" t="s">
        <v>635</v>
      </c>
      <c r="PP48" s="158" t="s">
        <v>635</v>
      </c>
      <c r="PQ48" s="158" t="s">
        <v>635</v>
      </c>
      <c r="PR48" s="158" t="s">
        <v>635</v>
      </c>
      <c r="PS48" s="158" t="s">
        <v>635</v>
      </c>
      <c r="PT48" s="158" t="s">
        <v>635</v>
      </c>
      <c r="PU48" s="159" t="s">
        <v>635</v>
      </c>
      <c r="PV48" s="157" t="s">
        <v>635</v>
      </c>
      <c r="PW48" s="157" t="s">
        <v>635</v>
      </c>
      <c r="PX48" s="157" t="s">
        <v>635</v>
      </c>
      <c r="PY48" s="157" t="s">
        <v>635</v>
      </c>
      <c r="PZ48" s="157" t="s">
        <v>635</v>
      </c>
      <c r="QA48" s="157" t="s">
        <v>635</v>
      </c>
      <c r="QB48" s="157" t="s">
        <v>635</v>
      </c>
      <c r="QC48" s="157" t="s">
        <v>635</v>
      </c>
      <c r="QD48" s="165" t="s">
        <v>635</v>
      </c>
      <c r="QE48" s="166" t="s">
        <v>635</v>
      </c>
      <c r="QF48" s="166" t="s">
        <v>635</v>
      </c>
      <c r="QG48" s="166" t="s">
        <v>635</v>
      </c>
      <c r="QH48" s="166" t="s">
        <v>635</v>
      </c>
      <c r="QI48" s="166" t="s">
        <v>635</v>
      </c>
      <c r="QJ48" s="166" t="s">
        <v>635</v>
      </c>
      <c r="QK48" s="166" t="s">
        <v>635</v>
      </c>
      <c r="QL48" s="166" t="s">
        <v>635</v>
      </c>
      <c r="QM48" s="167" t="s">
        <v>635</v>
      </c>
      <c r="QN48" s="120" t="s">
        <v>635</v>
      </c>
      <c r="QO48" s="120" t="s">
        <v>635</v>
      </c>
      <c r="QP48" s="120" t="s">
        <v>635</v>
      </c>
      <c r="QQ48" s="120" t="s">
        <v>635</v>
      </c>
      <c r="QR48" s="120" t="s">
        <v>635</v>
      </c>
      <c r="QS48" s="120" t="s">
        <v>635</v>
      </c>
      <c r="QT48" s="120" t="s">
        <v>635</v>
      </c>
      <c r="QU48" s="120" t="s">
        <v>635</v>
      </c>
      <c r="QV48" s="168" t="s">
        <v>635</v>
      </c>
      <c r="QW48" s="169" t="s">
        <v>635</v>
      </c>
      <c r="QX48" s="169" t="s">
        <v>635</v>
      </c>
      <c r="QY48" s="169" t="s">
        <v>635</v>
      </c>
      <c r="QZ48" s="169" t="s">
        <v>635</v>
      </c>
      <c r="RA48" s="169" t="s">
        <v>635</v>
      </c>
      <c r="RB48" s="169" t="s">
        <v>635</v>
      </c>
      <c r="RC48" s="169" t="s">
        <v>635</v>
      </c>
      <c r="RD48" s="169" t="s">
        <v>635</v>
      </c>
      <c r="RE48" s="170" t="s">
        <v>635</v>
      </c>
      <c r="RF48" s="136" t="s">
        <v>656</v>
      </c>
      <c r="RG48" s="136" t="s">
        <v>854</v>
      </c>
      <c r="RH48" s="136" t="s">
        <v>635</v>
      </c>
      <c r="RI48" s="137" t="s">
        <v>635</v>
      </c>
      <c r="RJ48" s="137" t="s">
        <v>635</v>
      </c>
      <c r="RK48" s="137" t="s">
        <v>635</v>
      </c>
      <c r="RL48" s="105" t="s">
        <v>1002</v>
      </c>
      <c r="RM48" s="106" t="s">
        <v>635</v>
      </c>
      <c r="RN48" s="106" t="s">
        <v>635</v>
      </c>
      <c r="RO48" s="171">
        <v>0</v>
      </c>
      <c r="RP48" s="171">
        <v>0</v>
      </c>
      <c r="RQ48" s="171">
        <v>0</v>
      </c>
      <c r="RR48" s="171">
        <v>0</v>
      </c>
      <c r="RS48" s="171">
        <v>0</v>
      </c>
      <c r="RT48" s="171">
        <v>0</v>
      </c>
      <c r="RU48" s="171">
        <v>1</v>
      </c>
      <c r="RV48" s="171">
        <v>0</v>
      </c>
      <c r="RW48" s="172">
        <f t="shared" si="17"/>
        <v>1</v>
      </c>
      <c r="RX48" s="158">
        <v>0</v>
      </c>
      <c r="RY48" s="158">
        <v>0</v>
      </c>
      <c r="RZ48" s="158">
        <v>0</v>
      </c>
      <c r="SA48" s="158">
        <v>0</v>
      </c>
      <c r="SB48" s="158">
        <v>0</v>
      </c>
      <c r="SC48" s="158">
        <v>0</v>
      </c>
      <c r="SD48" s="158">
        <v>1</v>
      </c>
      <c r="SE48" s="158">
        <v>0</v>
      </c>
      <c r="SF48" s="159">
        <f>SUM(RX48:SE48)</f>
        <v>1</v>
      </c>
      <c r="SG48" s="132" t="s">
        <v>635</v>
      </c>
      <c r="SH48" s="132" t="s">
        <v>635</v>
      </c>
      <c r="SI48" s="132" t="s">
        <v>635</v>
      </c>
      <c r="SJ48" s="132" t="s">
        <v>635</v>
      </c>
      <c r="SK48" s="132" t="s">
        <v>635</v>
      </c>
      <c r="SL48" s="132" t="s">
        <v>635</v>
      </c>
      <c r="SM48" s="132" t="s">
        <v>635</v>
      </c>
      <c r="SN48" s="132" t="s">
        <v>635</v>
      </c>
      <c r="SO48" s="173" t="s">
        <v>635</v>
      </c>
      <c r="SP48" s="102" t="s">
        <v>635</v>
      </c>
      <c r="SQ48" s="102" t="s">
        <v>635</v>
      </c>
      <c r="SR48" s="102" t="s">
        <v>635</v>
      </c>
      <c r="SS48" s="102" t="s">
        <v>635</v>
      </c>
      <c r="ST48" s="102" t="s">
        <v>635</v>
      </c>
      <c r="SU48" s="102" t="s">
        <v>635</v>
      </c>
      <c r="SV48" s="102" t="s">
        <v>635</v>
      </c>
      <c r="SW48" s="102" t="s">
        <v>635</v>
      </c>
      <c r="SX48" s="174" t="s">
        <v>635</v>
      </c>
      <c r="SY48" s="125" t="s">
        <v>635</v>
      </c>
      <c r="SZ48" s="125" t="s">
        <v>635</v>
      </c>
      <c r="TA48" s="125" t="s">
        <v>635</v>
      </c>
      <c r="TB48" s="125" t="s">
        <v>635</v>
      </c>
      <c r="TC48" s="125" t="s">
        <v>635</v>
      </c>
      <c r="TD48" s="125" t="s">
        <v>635</v>
      </c>
      <c r="TE48" s="125" t="s">
        <v>635</v>
      </c>
      <c r="TF48" s="125" t="s">
        <v>635</v>
      </c>
      <c r="TG48" s="175" t="s">
        <v>635</v>
      </c>
      <c r="TH48" s="149" t="s">
        <v>635</v>
      </c>
      <c r="TI48" s="149" t="s">
        <v>635</v>
      </c>
      <c r="TJ48" s="149" t="s">
        <v>635</v>
      </c>
      <c r="TK48" s="149" t="s">
        <v>635</v>
      </c>
      <c r="TL48" s="149" t="s">
        <v>635</v>
      </c>
      <c r="TM48" s="149" t="s">
        <v>635</v>
      </c>
      <c r="TN48" s="149" t="s">
        <v>635</v>
      </c>
      <c r="TO48" s="149" t="s">
        <v>635</v>
      </c>
      <c r="TP48" s="176" t="s">
        <v>635</v>
      </c>
      <c r="TQ48" s="177" t="s">
        <v>635</v>
      </c>
      <c r="TR48" s="177" t="s">
        <v>635</v>
      </c>
      <c r="TS48" s="177" t="s">
        <v>635</v>
      </c>
      <c r="TT48" s="177" t="s">
        <v>635</v>
      </c>
      <c r="TU48" s="177" t="s">
        <v>635</v>
      </c>
      <c r="TV48" s="177" t="s">
        <v>635</v>
      </c>
      <c r="TW48" s="177" t="s">
        <v>635</v>
      </c>
      <c r="TX48" s="177" t="s">
        <v>635</v>
      </c>
      <c r="TY48" s="178" t="s">
        <v>635</v>
      </c>
      <c r="TZ48" s="179" t="s">
        <v>635</v>
      </c>
      <c r="UA48" s="179" t="s">
        <v>635</v>
      </c>
      <c r="UB48" s="179" t="s">
        <v>635</v>
      </c>
      <c r="UC48" s="179" t="s">
        <v>635</v>
      </c>
      <c r="UD48" s="179" t="s">
        <v>635</v>
      </c>
      <c r="UE48" s="179" t="s">
        <v>635</v>
      </c>
      <c r="UF48" s="179" t="s">
        <v>635</v>
      </c>
      <c r="UG48" s="179" t="s">
        <v>635</v>
      </c>
      <c r="UH48" s="180" t="s">
        <v>635</v>
      </c>
      <c r="UI48" s="171">
        <v>0</v>
      </c>
      <c r="UJ48" s="171">
        <v>0</v>
      </c>
      <c r="UK48" s="171">
        <v>0</v>
      </c>
      <c r="UL48" s="171">
        <v>0</v>
      </c>
      <c r="UM48" s="171">
        <v>0</v>
      </c>
      <c r="UN48" s="171">
        <v>0</v>
      </c>
      <c r="UO48" s="171">
        <v>1</v>
      </c>
      <c r="UP48" s="171">
        <v>0</v>
      </c>
      <c r="UQ48" s="181">
        <f t="shared" si="18"/>
        <v>1</v>
      </c>
      <c r="UR48" s="45">
        <v>0</v>
      </c>
      <c r="US48" s="45">
        <v>0</v>
      </c>
      <c r="UT48" s="45">
        <v>0</v>
      </c>
      <c r="UU48" s="45">
        <v>0</v>
      </c>
      <c r="UV48" s="45">
        <v>0</v>
      </c>
      <c r="UW48" s="45">
        <v>0</v>
      </c>
      <c r="UX48" s="45">
        <v>1</v>
      </c>
      <c r="UY48" s="45">
        <v>0</v>
      </c>
      <c r="UZ48" s="231">
        <f>SUBTOTAL(9,UR48:UY48)</f>
        <v>1</v>
      </c>
      <c r="VA48" s="169" t="s">
        <v>635</v>
      </c>
      <c r="VB48" s="169" t="s">
        <v>635</v>
      </c>
      <c r="VC48" s="169" t="s">
        <v>635</v>
      </c>
      <c r="VD48" s="169" t="s">
        <v>635</v>
      </c>
      <c r="VE48" s="169" t="s">
        <v>635</v>
      </c>
      <c r="VF48" s="169" t="s">
        <v>635</v>
      </c>
      <c r="VG48" s="169" t="s">
        <v>635</v>
      </c>
      <c r="VH48" s="169" t="s">
        <v>635</v>
      </c>
      <c r="VI48" s="183" t="s">
        <v>635</v>
      </c>
      <c r="VJ48" s="177" t="s">
        <v>635</v>
      </c>
      <c r="VK48" s="177" t="s">
        <v>635</v>
      </c>
      <c r="VL48" s="177" t="s">
        <v>635</v>
      </c>
      <c r="VM48" s="177" t="s">
        <v>635</v>
      </c>
      <c r="VN48" s="177" t="s">
        <v>635</v>
      </c>
      <c r="VO48" s="177" t="s">
        <v>635</v>
      </c>
      <c r="VP48" s="177" t="s">
        <v>635</v>
      </c>
      <c r="VQ48" s="177" t="s">
        <v>635</v>
      </c>
      <c r="VR48" s="178" t="s">
        <v>635</v>
      </c>
      <c r="VS48" s="184" t="s">
        <v>635</v>
      </c>
      <c r="VT48" s="184" t="s">
        <v>635</v>
      </c>
      <c r="VU48" s="184" t="s">
        <v>635</v>
      </c>
      <c r="VV48" s="184" t="s">
        <v>635</v>
      </c>
      <c r="VW48" s="184" t="s">
        <v>635</v>
      </c>
      <c r="VX48" s="184" t="s">
        <v>635</v>
      </c>
      <c r="VY48" s="184" t="s">
        <v>635</v>
      </c>
      <c r="VZ48" s="184" t="s">
        <v>635</v>
      </c>
      <c r="WA48" s="185" t="s">
        <v>635</v>
      </c>
      <c r="WB48" s="186" t="s">
        <v>635</v>
      </c>
      <c r="WC48" s="186" t="s">
        <v>635</v>
      </c>
      <c r="WD48" s="186" t="s">
        <v>635</v>
      </c>
      <c r="WE48" s="186" t="s">
        <v>635</v>
      </c>
      <c r="WF48" s="186" t="s">
        <v>635</v>
      </c>
      <c r="WG48" s="186" t="s">
        <v>635</v>
      </c>
      <c r="WH48" s="186" t="s">
        <v>635</v>
      </c>
      <c r="WI48" s="186" t="s">
        <v>635</v>
      </c>
      <c r="WJ48" s="187" t="s">
        <v>635</v>
      </c>
      <c r="WK48" s="137" t="s">
        <v>635</v>
      </c>
      <c r="WL48" s="137" t="s">
        <v>635</v>
      </c>
      <c r="WM48" s="137" t="s">
        <v>635</v>
      </c>
      <c r="WN48" s="137" t="s">
        <v>635</v>
      </c>
      <c r="WO48" s="137" t="s">
        <v>635</v>
      </c>
      <c r="WP48" s="137" t="s">
        <v>635</v>
      </c>
      <c r="WQ48" s="137" t="s">
        <v>635</v>
      </c>
      <c r="WR48" s="137" t="s">
        <v>635</v>
      </c>
      <c r="WS48" s="188" t="s">
        <v>635</v>
      </c>
      <c r="WT48" s="133" t="s">
        <v>635</v>
      </c>
      <c r="WU48" s="133" t="s">
        <v>635</v>
      </c>
      <c r="WV48" s="133" t="s">
        <v>635</v>
      </c>
      <c r="WW48" s="133" t="s">
        <v>635</v>
      </c>
      <c r="WX48" s="133" t="s">
        <v>635</v>
      </c>
      <c r="WY48" s="133" t="s">
        <v>635</v>
      </c>
      <c r="WZ48" s="133" t="s">
        <v>635</v>
      </c>
      <c r="XA48" s="133" t="s">
        <v>635</v>
      </c>
      <c r="XB48" s="189" t="s">
        <v>635</v>
      </c>
      <c r="XC48" s="105" t="s">
        <v>665</v>
      </c>
      <c r="XD48" s="105" t="s">
        <v>666</v>
      </c>
      <c r="XE48" s="105" t="s">
        <v>750</v>
      </c>
      <c r="XF48" s="111" t="s">
        <v>635</v>
      </c>
      <c r="XG48" s="190" t="s">
        <v>671</v>
      </c>
      <c r="XH48" s="190" t="s">
        <v>672</v>
      </c>
      <c r="XI48" s="190" t="s">
        <v>673</v>
      </c>
      <c r="XJ48" s="190" t="s">
        <v>635</v>
      </c>
      <c r="XK48" s="190" t="s">
        <v>635</v>
      </c>
      <c r="XL48" s="190" t="s">
        <v>635</v>
      </c>
      <c r="XM48" s="191" t="s">
        <v>667</v>
      </c>
      <c r="XN48" s="191" t="s">
        <v>668</v>
      </c>
      <c r="XO48" s="191" t="s">
        <v>669</v>
      </c>
      <c r="XP48" s="191" t="s">
        <v>670</v>
      </c>
      <c r="XQ48" s="191" t="s">
        <v>635</v>
      </c>
      <c r="XR48" s="191" t="s">
        <v>635</v>
      </c>
      <c r="XS48" s="191" t="s">
        <v>635</v>
      </c>
      <c r="XT48" s="191" t="s">
        <v>635</v>
      </c>
      <c r="XU48" s="192" t="s">
        <v>635</v>
      </c>
      <c r="XV48" s="192" t="s">
        <v>635</v>
      </c>
      <c r="XW48" s="192" t="s">
        <v>635</v>
      </c>
      <c r="XX48" s="192" t="s">
        <v>635</v>
      </c>
      <c r="XY48" s="192" t="s">
        <v>635</v>
      </c>
      <c r="XZ48" s="192" t="s">
        <v>635</v>
      </c>
      <c r="YA48" s="144" t="s">
        <v>635</v>
      </c>
      <c r="YB48" s="144" t="s">
        <v>635</v>
      </c>
      <c r="YC48" s="144" t="s">
        <v>635</v>
      </c>
      <c r="YD48" s="144" t="s">
        <v>635</v>
      </c>
      <c r="YE48" s="144" t="s">
        <v>635</v>
      </c>
      <c r="YF48" s="144" t="s">
        <v>635</v>
      </c>
      <c r="YG48" s="144" t="s">
        <v>635</v>
      </c>
      <c r="YH48" s="111" t="s">
        <v>635</v>
      </c>
      <c r="YI48" s="111" t="s">
        <v>635</v>
      </c>
      <c r="YJ48" s="111" t="s">
        <v>635</v>
      </c>
      <c r="YK48" s="190" t="s">
        <v>635</v>
      </c>
      <c r="YL48" s="190" t="s">
        <v>635</v>
      </c>
      <c r="YM48" s="190" t="s">
        <v>635</v>
      </c>
      <c r="YN48" s="190" t="s">
        <v>635</v>
      </c>
      <c r="YO48" s="190" t="s">
        <v>635</v>
      </c>
      <c r="YP48" s="130" t="s">
        <v>635</v>
      </c>
      <c r="YQ48" s="130" t="s">
        <v>635</v>
      </c>
      <c r="YR48" s="130" t="s">
        <v>635</v>
      </c>
      <c r="YS48" s="130" t="s">
        <v>635</v>
      </c>
      <c r="YT48" s="130" t="s">
        <v>635</v>
      </c>
      <c r="YU48" s="130" t="s">
        <v>635</v>
      </c>
      <c r="YV48" s="112" t="s">
        <v>635</v>
      </c>
      <c r="YW48" s="112" t="s">
        <v>635</v>
      </c>
      <c r="YX48" s="112" t="s">
        <v>635</v>
      </c>
      <c r="YY48" s="112" t="s">
        <v>635</v>
      </c>
      <c r="YZ48" s="105" t="s">
        <v>674</v>
      </c>
      <c r="ZA48" s="105" t="s">
        <v>635</v>
      </c>
      <c r="ZB48" s="126" t="s">
        <v>635</v>
      </c>
      <c r="ZC48" s="126" t="s">
        <v>635</v>
      </c>
      <c r="ZD48" s="126" t="s">
        <v>635</v>
      </c>
      <c r="ZE48" s="126" t="s">
        <v>635</v>
      </c>
      <c r="ZF48" s="126" t="s">
        <v>635</v>
      </c>
      <c r="ZG48" s="125" t="s">
        <v>882</v>
      </c>
      <c r="ZH48" s="125" t="s">
        <v>678</v>
      </c>
      <c r="ZI48" s="125" t="s">
        <v>635</v>
      </c>
      <c r="ZJ48" s="125" t="s">
        <v>635</v>
      </c>
      <c r="ZK48" s="125" t="s">
        <v>635</v>
      </c>
      <c r="ZL48" s="125" t="s">
        <v>635</v>
      </c>
      <c r="ZM48" s="125" t="s">
        <v>635</v>
      </c>
      <c r="ZN48" s="125" t="s">
        <v>635</v>
      </c>
      <c r="ZO48" s="147" t="s">
        <v>635</v>
      </c>
      <c r="ZP48" s="147" t="s">
        <v>635</v>
      </c>
      <c r="ZQ48" s="147" t="s">
        <v>635</v>
      </c>
      <c r="ZR48" s="147" t="s">
        <v>635</v>
      </c>
      <c r="ZS48" s="147" t="s">
        <v>635</v>
      </c>
      <c r="ZT48" s="184" t="s">
        <v>635</v>
      </c>
      <c r="ZU48" s="184">
        <v>1</v>
      </c>
      <c r="ZV48" s="184" t="s">
        <v>635</v>
      </c>
      <c r="ZW48" s="184" t="s">
        <v>635</v>
      </c>
      <c r="ZX48" s="131">
        <v>1</v>
      </c>
      <c r="ZY48" s="131" t="s">
        <v>635</v>
      </c>
      <c r="ZZ48" s="131" t="s">
        <v>635</v>
      </c>
      <c r="AAA48" s="131" t="s">
        <v>635</v>
      </c>
      <c r="AAB48" s="132">
        <v>1</v>
      </c>
      <c r="AAC48" s="132" t="s">
        <v>635</v>
      </c>
      <c r="AAD48" s="132" t="s">
        <v>635</v>
      </c>
      <c r="AAE48" s="193" t="s">
        <v>635</v>
      </c>
      <c r="AAF48" s="102">
        <v>1</v>
      </c>
      <c r="AAG48" s="102" t="s">
        <v>635</v>
      </c>
      <c r="AAH48" s="102" t="s">
        <v>635</v>
      </c>
      <c r="AAI48" s="102" t="s">
        <v>635</v>
      </c>
      <c r="AAJ48" s="125" t="s">
        <v>635</v>
      </c>
      <c r="AAK48" s="125">
        <v>1</v>
      </c>
      <c r="AAL48" s="125" t="s">
        <v>635</v>
      </c>
      <c r="AAM48" s="125" t="s">
        <v>635</v>
      </c>
      <c r="AAN48" s="131" t="s">
        <v>635</v>
      </c>
      <c r="AAO48" s="131">
        <v>2</v>
      </c>
      <c r="AAP48" s="131" t="s">
        <v>635</v>
      </c>
      <c r="AAQ48" s="131" t="s">
        <v>635</v>
      </c>
      <c r="AAR48" s="149" t="s">
        <v>635</v>
      </c>
      <c r="AAS48" s="149">
        <v>1</v>
      </c>
      <c r="AAT48" s="149" t="s">
        <v>635</v>
      </c>
      <c r="AAU48" s="149" t="s">
        <v>635</v>
      </c>
      <c r="AAV48" s="184" t="s">
        <v>635</v>
      </c>
      <c r="AAW48" s="184" t="s">
        <v>635</v>
      </c>
      <c r="AAX48" s="184" t="s">
        <v>635</v>
      </c>
      <c r="AAY48" s="184" t="s">
        <v>635</v>
      </c>
      <c r="AAZ48" s="103" t="s">
        <v>632</v>
      </c>
      <c r="ABA48" s="100" t="s">
        <v>679</v>
      </c>
      <c r="ABB48" s="100" t="s">
        <v>1256</v>
      </c>
      <c r="ABC48" s="100" t="s">
        <v>635</v>
      </c>
      <c r="ABD48" s="100" t="s">
        <v>635</v>
      </c>
      <c r="ABE48" s="100" t="s">
        <v>635</v>
      </c>
      <c r="ABF48" s="103" t="s">
        <v>635</v>
      </c>
      <c r="ABG48" s="194">
        <v>100000</v>
      </c>
      <c r="ABH48" s="195" t="s">
        <v>754</v>
      </c>
      <c r="ABI48" s="195" t="s">
        <v>788</v>
      </c>
      <c r="ABJ48" s="195" t="s">
        <v>1257</v>
      </c>
      <c r="ABK48" s="195" t="s">
        <v>635</v>
      </c>
      <c r="ABL48" s="177" t="s">
        <v>635</v>
      </c>
      <c r="ABM48" s="177" t="s">
        <v>635</v>
      </c>
      <c r="ABN48" s="177" t="s">
        <v>635</v>
      </c>
      <c r="ABO48" s="195" t="s">
        <v>635</v>
      </c>
      <c r="ABP48" s="112" t="s">
        <v>1258</v>
      </c>
      <c r="ABQ48" s="112" t="s">
        <v>635</v>
      </c>
      <c r="ABR48" s="112" t="s">
        <v>635</v>
      </c>
      <c r="ABS48" s="103" t="s">
        <v>632</v>
      </c>
      <c r="ABT48" s="97" t="s">
        <v>632</v>
      </c>
      <c r="ABU48" s="196" t="s">
        <v>683</v>
      </c>
      <c r="ABV48" s="196" t="s">
        <v>718</v>
      </c>
      <c r="ABW48" s="196" t="s">
        <v>789</v>
      </c>
      <c r="ABX48" s="196" t="s">
        <v>684</v>
      </c>
      <c r="ABY48" s="196" t="s">
        <v>635</v>
      </c>
      <c r="ABZ48" s="196" t="s">
        <v>635</v>
      </c>
      <c r="ACA48" s="196" t="s">
        <v>635</v>
      </c>
      <c r="ACB48" s="97" t="s">
        <v>626</v>
      </c>
      <c r="ACC48" s="97" t="s">
        <v>632</v>
      </c>
      <c r="ACD48" s="112" t="s">
        <v>685</v>
      </c>
      <c r="ACE48" s="112" t="s">
        <v>635</v>
      </c>
      <c r="ACF48" s="112" t="s">
        <v>635</v>
      </c>
      <c r="ACG48" s="112" t="s">
        <v>635</v>
      </c>
      <c r="ACH48" s="97" t="s">
        <v>1259</v>
      </c>
      <c r="ACI48" s="97" t="s">
        <v>1260</v>
      </c>
      <c r="ACJ48" s="97"/>
    </row>
    <row r="49" spans="1:764" ht="15" customHeight="1">
      <c r="A49">
        <v>36</v>
      </c>
      <c r="B49" s="214" t="s">
        <v>1261</v>
      </c>
      <c r="C49" s="214" t="s">
        <v>1262</v>
      </c>
      <c r="D49" s="214" t="s">
        <v>1085</v>
      </c>
      <c r="E49" s="214" t="s">
        <v>1263</v>
      </c>
      <c r="F49" s="215" t="s">
        <v>1264</v>
      </c>
      <c r="G49" s="215" t="s">
        <v>1265</v>
      </c>
      <c r="H49" s="216">
        <v>37.638395000000003</v>
      </c>
      <c r="I49" s="216">
        <v>-0.25126700000000002</v>
      </c>
      <c r="J49" s="215" t="s">
        <v>1266</v>
      </c>
      <c r="K49" s="215" t="s">
        <v>1267</v>
      </c>
      <c r="L49" s="215" t="s">
        <v>1268</v>
      </c>
      <c r="M49" s="214" t="s">
        <v>1269</v>
      </c>
      <c r="N49" s="217">
        <v>723211775</v>
      </c>
      <c r="O49" s="128">
        <v>722471346</v>
      </c>
      <c r="P49" s="214">
        <v>-0.25449100000000002</v>
      </c>
      <c r="Q49" s="214">
        <v>37.641198000000003</v>
      </c>
      <c r="R49" s="214">
        <v>0</v>
      </c>
      <c r="S49" s="214">
        <v>3589</v>
      </c>
      <c r="T49" s="128" t="s">
        <v>626</v>
      </c>
      <c r="U49" s="214" t="s">
        <v>629</v>
      </c>
      <c r="V49" s="214" t="s">
        <v>699</v>
      </c>
      <c r="W49" s="214" t="s">
        <v>629</v>
      </c>
      <c r="X49" s="214" t="s">
        <v>700</v>
      </c>
      <c r="Y49" s="214" t="s">
        <v>770</v>
      </c>
      <c r="Z49" s="128" t="s">
        <v>626</v>
      </c>
      <c r="AA49" s="218" t="s">
        <v>635</v>
      </c>
      <c r="AB49" s="219" t="s">
        <v>635</v>
      </c>
      <c r="AC49" s="218" t="s">
        <v>635</v>
      </c>
      <c r="AD49" s="218" t="s">
        <v>635</v>
      </c>
      <c r="AE49" s="218" t="s">
        <v>635</v>
      </c>
      <c r="AF49" s="234">
        <v>5</v>
      </c>
      <c r="AG49" s="128">
        <v>1</v>
      </c>
      <c r="AH49" s="214" t="s">
        <v>636</v>
      </c>
      <c r="AI49" s="214" t="s">
        <v>637</v>
      </c>
      <c r="AJ49" s="214" t="s">
        <v>638</v>
      </c>
      <c r="AK49" s="214" t="s">
        <v>639</v>
      </c>
      <c r="AL49" s="214" t="s">
        <v>640</v>
      </c>
      <c r="AM49" s="128" t="s">
        <v>641</v>
      </c>
      <c r="AN49" s="128" t="s">
        <v>702</v>
      </c>
      <c r="AO49" s="128" t="s">
        <v>635</v>
      </c>
      <c r="AP49" s="214" t="s">
        <v>642</v>
      </c>
      <c r="AQ49" s="214" t="s">
        <v>642</v>
      </c>
      <c r="AR49" s="128" t="s">
        <v>635</v>
      </c>
      <c r="AS49" s="217" t="s">
        <v>1060</v>
      </c>
      <c r="AT49" s="128" t="s">
        <v>635</v>
      </c>
      <c r="AU49" s="128" t="s">
        <v>635</v>
      </c>
      <c r="AV49" s="128" t="s">
        <v>632</v>
      </c>
      <c r="AW49" s="214" t="s">
        <v>641</v>
      </c>
      <c r="AX49" s="128" t="s">
        <v>702</v>
      </c>
      <c r="AY49" s="214" t="s">
        <v>640</v>
      </c>
      <c r="AZ49" s="217" t="s">
        <v>641</v>
      </c>
      <c r="BA49" s="214" t="s">
        <v>640</v>
      </c>
      <c r="BB49" s="217" t="s">
        <v>641</v>
      </c>
      <c r="BC49" s="128" t="s">
        <v>640</v>
      </c>
      <c r="BD49" s="128" t="s">
        <v>702</v>
      </c>
      <c r="BE49" s="128" t="s">
        <v>626</v>
      </c>
      <c r="BF49" s="128" t="s">
        <v>635</v>
      </c>
      <c r="BG49" s="128" t="s">
        <v>635</v>
      </c>
      <c r="BH49" s="128" t="s">
        <v>635</v>
      </c>
      <c r="BI49" s="214" t="s">
        <v>640</v>
      </c>
      <c r="BJ49" s="217" t="s">
        <v>643</v>
      </c>
      <c r="BK49" s="217" t="s">
        <v>635</v>
      </c>
      <c r="BL49" s="217" t="s">
        <v>635</v>
      </c>
      <c r="BM49" s="217" t="s">
        <v>635</v>
      </c>
      <c r="BN49" s="217" t="s">
        <v>635</v>
      </c>
      <c r="BO49" s="128" t="s">
        <v>632</v>
      </c>
      <c r="BP49" s="128" t="s">
        <v>702</v>
      </c>
      <c r="BQ49" s="128" t="s">
        <v>641</v>
      </c>
      <c r="BR49" s="214" t="s">
        <v>645</v>
      </c>
      <c r="BS49" s="214" t="s">
        <v>775</v>
      </c>
      <c r="BT49" s="128" t="s">
        <v>635</v>
      </c>
      <c r="BU49" s="128" t="s">
        <v>635</v>
      </c>
      <c r="BV49" s="214" t="s">
        <v>635</v>
      </c>
      <c r="BW49" s="214" t="s">
        <v>777</v>
      </c>
      <c r="BX49" s="214"/>
      <c r="BY49" s="214" t="s">
        <v>1270</v>
      </c>
      <c r="BZ49" s="214" t="s">
        <v>779</v>
      </c>
      <c r="CA49" s="217" t="s">
        <v>737</v>
      </c>
      <c r="CB49" s="217" t="s">
        <v>635</v>
      </c>
      <c r="CC49" s="217" t="s">
        <v>635</v>
      </c>
      <c r="CD49" s="128" t="s">
        <v>635</v>
      </c>
      <c r="CE49" s="217" t="s">
        <v>635</v>
      </c>
      <c r="CF49" s="128">
        <v>3</v>
      </c>
      <c r="CG49" s="128">
        <v>4</v>
      </c>
      <c r="CH49" s="214" t="s">
        <v>640</v>
      </c>
      <c r="CI49" s="217" t="s">
        <v>641</v>
      </c>
      <c r="CJ49" s="217" t="s">
        <v>702</v>
      </c>
      <c r="CK49" s="217" t="s">
        <v>635</v>
      </c>
      <c r="CL49" s="128">
        <v>0</v>
      </c>
      <c r="CM49" s="220" t="s">
        <v>635</v>
      </c>
      <c r="CN49" s="128">
        <v>4</v>
      </c>
      <c r="CO49" s="128">
        <v>300</v>
      </c>
      <c r="CP49" s="234">
        <v>0.05</v>
      </c>
      <c r="CQ49" s="234">
        <v>100</v>
      </c>
      <c r="CR49" s="128" t="s">
        <v>635</v>
      </c>
      <c r="CS49" s="128" t="s">
        <v>635</v>
      </c>
      <c r="CT49" s="128" t="s">
        <v>635</v>
      </c>
      <c r="CU49" s="128" t="s">
        <v>635</v>
      </c>
      <c r="CV49" s="128" t="s">
        <v>635</v>
      </c>
      <c r="CW49" s="128" t="s">
        <v>635</v>
      </c>
      <c r="CX49" s="217" t="s">
        <v>650</v>
      </c>
      <c r="CY49" s="128" t="s">
        <v>635</v>
      </c>
      <c r="CZ49" s="128" t="s">
        <v>635</v>
      </c>
      <c r="DA49" s="128" t="s">
        <v>635</v>
      </c>
      <c r="DB49" s="128" t="s">
        <v>635</v>
      </c>
      <c r="DC49" s="214" t="s">
        <v>651</v>
      </c>
      <c r="DD49" s="128" t="s">
        <v>635</v>
      </c>
      <c r="DE49" s="143">
        <v>0</v>
      </c>
      <c r="DF49" s="252">
        <v>1</v>
      </c>
      <c r="DG49" s="222">
        <f>SUBTOTAL(9,DE49:DF49)</f>
        <v>1</v>
      </c>
      <c r="DH49" s="214" t="s">
        <v>651</v>
      </c>
      <c r="DI49" s="143">
        <v>1</v>
      </c>
      <c r="DJ49" s="214" t="s">
        <v>635</v>
      </c>
      <c r="DK49" s="128" t="s">
        <v>635</v>
      </c>
      <c r="DL49" s="128" t="s">
        <v>635</v>
      </c>
      <c r="DM49" s="128" t="s">
        <v>635</v>
      </c>
      <c r="DN49" s="128" t="s">
        <v>635</v>
      </c>
      <c r="DO49" s="128" t="s">
        <v>635</v>
      </c>
      <c r="DP49" s="128" t="s">
        <v>635</v>
      </c>
      <c r="DQ49" s="128" t="s">
        <v>635</v>
      </c>
      <c r="DR49" s="128" t="s">
        <v>635</v>
      </c>
      <c r="DS49" s="128" t="s">
        <v>635</v>
      </c>
      <c r="DT49" s="128" t="s">
        <v>635</v>
      </c>
      <c r="DU49" s="128" t="s">
        <v>635</v>
      </c>
      <c r="DV49" s="128" t="s">
        <v>635</v>
      </c>
      <c r="DW49" s="128" t="s">
        <v>635</v>
      </c>
      <c r="DX49" s="128" t="s">
        <v>635</v>
      </c>
      <c r="DY49" s="128" t="s">
        <v>635</v>
      </c>
      <c r="DZ49" s="214" t="s">
        <v>652</v>
      </c>
      <c r="EA49" s="128" t="s">
        <v>626</v>
      </c>
      <c r="EB49" s="214" t="s">
        <v>635</v>
      </c>
      <c r="EC49" s="128" t="s">
        <v>626</v>
      </c>
      <c r="ED49" s="128" t="s">
        <v>635</v>
      </c>
      <c r="EE49" s="128" t="s">
        <v>635</v>
      </c>
      <c r="EF49" s="217" t="s">
        <v>635</v>
      </c>
      <c r="EG49" s="217" t="s">
        <v>635</v>
      </c>
      <c r="EH49" s="128" t="s">
        <v>635</v>
      </c>
      <c r="EI49" s="214" t="s">
        <v>640</v>
      </c>
      <c r="EJ49" s="214" t="s">
        <v>635</v>
      </c>
      <c r="EK49" s="128" t="s">
        <v>635</v>
      </c>
      <c r="EL49" s="128" t="s">
        <v>635</v>
      </c>
      <c r="EM49" s="128" t="s">
        <v>635</v>
      </c>
      <c r="EN49" s="128" t="s">
        <v>635</v>
      </c>
      <c r="EO49" s="128" t="s">
        <v>635</v>
      </c>
      <c r="EP49" s="128" t="s">
        <v>635</v>
      </c>
      <c r="EQ49" s="128" t="s">
        <v>635</v>
      </c>
      <c r="ER49" s="128" t="s">
        <v>635</v>
      </c>
      <c r="ES49" s="128" t="s">
        <v>635</v>
      </c>
      <c r="ET49" s="128" t="s">
        <v>635</v>
      </c>
      <c r="EU49" s="128" t="s">
        <v>635</v>
      </c>
      <c r="EV49" s="128" t="s">
        <v>635</v>
      </c>
      <c r="EW49" s="214" t="s">
        <v>635</v>
      </c>
      <c r="EX49" s="128" t="s">
        <v>635</v>
      </c>
      <c r="EY49" s="128" t="s">
        <v>635</v>
      </c>
      <c r="EZ49" s="217" t="s">
        <v>635</v>
      </c>
      <c r="FA49" s="217" t="s">
        <v>635</v>
      </c>
      <c r="FB49" s="214" t="s">
        <v>656</v>
      </c>
      <c r="FC49" s="253" t="s">
        <v>743</v>
      </c>
      <c r="FD49" s="234" t="s">
        <v>880</v>
      </c>
      <c r="FE49" s="128" t="s">
        <v>635</v>
      </c>
      <c r="FF49" s="128" t="s">
        <v>635</v>
      </c>
      <c r="FG49" s="128" t="s">
        <v>635</v>
      </c>
      <c r="FH49" s="128" t="s">
        <v>635</v>
      </c>
      <c r="FI49" s="128">
        <v>2</v>
      </c>
      <c r="FJ49" s="128" t="s">
        <v>635</v>
      </c>
      <c r="FK49" s="234">
        <v>1</v>
      </c>
      <c r="FL49" s="128" t="s">
        <v>635</v>
      </c>
      <c r="FM49" s="234">
        <v>15</v>
      </c>
      <c r="FN49" s="128" t="s">
        <v>635</v>
      </c>
      <c r="FO49" s="128" t="s">
        <v>635</v>
      </c>
      <c r="FP49" s="128" t="s">
        <v>635</v>
      </c>
      <c r="FQ49" s="234">
        <v>50</v>
      </c>
      <c r="FR49" s="128" t="s">
        <v>635</v>
      </c>
      <c r="FS49" s="128" t="s">
        <v>635</v>
      </c>
      <c r="FT49" s="128" t="s">
        <v>635</v>
      </c>
      <c r="FU49" s="128" t="s">
        <v>635</v>
      </c>
      <c r="FV49" s="128" t="s">
        <v>635</v>
      </c>
      <c r="FW49" s="128" t="s">
        <v>635</v>
      </c>
      <c r="FX49" s="128" t="s">
        <v>635</v>
      </c>
      <c r="FY49" s="214" t="s">
        <v>658</v>
      </c>
      <c r="FZ49" s="128" t="s">
        <v>635</v>
      </c>
      <c r="GA49" s="128">
        <v>0</v>
      </c>
      <c r="GB49" s="128">
        <v>24</v>
      </c>
      <c r="GC49" s="214" t="s">
        <v>658</v>
      </c>
      <c r="GD49" s="128" t="s">
        <v>635</v>
      </c>
      <c r="GE49" s="128">
        <v>0</v>
      </c>
      <c r="GF49" s="128">
        <v>24</v>
      </c>
      <c r="GG49" s="128" t="s">
        <v>635</v>
      </c>
      <c r="GH49" s="128" t="s">
        <v>635</v>
      </c>
      <c r="GI49" s="128" t="s">
        <v>635</v>
      </c>
      <c r="GJ49" s="128" t="s">
        <v>635</v>
      </c>
      <c r="GK49" s="128" t="s">
        <v>635</v>
      </c>
      <c r="GL49" s="128" t="s">
        <v>635</v>
      </c>
      <c r="GM49" s="128" t="s">
        <v>635</v>
      </c>
      <c r="GN49" s="128" t="s">
        <v>635</v>
      </c>
      <c r="GO49" s="234" t="s">
        <v>658</v>
      </c>
      <c r="GP49" s="234">
        <v>0</v>
      </c>
      <c r="GQ49" s="234">
        <v>24</v>
      </c>
      <c r="GR49" s="234" t="s">
        <v>658</v>
      </c>
      <c r="GS49" s="234">
        <v>0</v>
      </c>
      <c r="GT49" s="234">
        <v>24</v>
      </c>
      <c r="GU49" s="128" t="s">
        <v>635</v>
      </c>
      <c r="GV49" s="128" t="s">
        <v>635</v>
      </c>
      <c r="GW49" s="128" t="s">
        <v>635</v>
      </c>
      <c r="GX49" s="128" t="s">
        <v>635</v>
      </c>
      <c r="GY49" s="128" t="s">
        <v>635</v>
      </c>
      <c r="GZ49" s="128" t="s">
        <v>635</v>
      </c>
      <c r="HA49" s="234" t="s">
        <v>657</v>
      </c>
      <c r="HB49" s="247" t="s">
        <v>658</v>
      </c>
      <c r="HC49" s="234">
        <v>12</v>
      </c>
      <c r="HD49" s="234">
        <v>12</v>
      </c>
      <c r="HE49" s="247" t="s">
        <v>657</v>
      </c>
      <c r="HF49" s="234" t="s">
        <v>658</v>
      </c>
      <c r="HG49" s="234">
        <v>12</v>
      </c>
      <c r="HH49" s="234">
        <v>12</v>
      </c>
      <c r="HI49" s="128" t="s">
        <v>635</v>
      </c>
      <c r="HJ49" s="128" t="s">
        <v>635</v>
      </c>
      <c r="HK49" s="128" t="s">
        <v>635</v>
      </c>
      <c r="HL49" s="128" t="s">
        <v>635</v>
      </c>
      <c r="HM49" s="128" t="s">
        <v>635</v>
      </c>
      <c r="HN49" s="128" t="s">
        <v>635</v>
      </c>
      <c r="HO49" s="128" t="s">
        <v>635</v>
      </c>
      <c r="HP49" s="128" t="s">
        <v>635</v>
      </c>
      <c r="HQ49" s="128" t="s">
        <v>635</v>
      </c>
      <c r="HR49" s="128" t="s">
        <v>635</v>
      </c>
      <c r="HS49" s="128" t="s">
        <v>635</v>
      </c>
      <c r="HT49" s="128" t="s">
        <v>635</v>
      </c>
      <c r="HU49" s="128" t="s">
        <v>635</v>
      </c>
      <c r="HV49" s="128" t="s">
        <v>635</v>
      </c>
      <c r="HW49" s="128" t="s">
        <v>635</v>
      </c>
      <c r="HX49" s="128" t="s">
        <v>635</v>
      </c>
      <c r="HY49" s="128" t="s">
        <v>635</v>
      </c>
      <c r="HZ49" s="128" t="s">
        <v>635</v>
      </c>
      <c r="IA49" s="128" t="s">
        <v>635</v>
      </c>
      <c r="IB49" s="128" t="s">
        <v>635</v>
      </c>
      <c r="IC49" s="128" t="s">
        <v>635</v>
      </c>
      <c r="ID49" s="128" t="s">
        <v>635</v>
      </c>
      <c r="IE49" s="128" t="s">
        <v>635</v>
      </c>
      <c r="IF49" s="128" t="s">
        <v>635</v>
      </c>
      <c r="IG49" s="214" t="s">
        <v>906</v>
      </c>
      <c r="IH49" s="214" t="s">
        <v>808</v>
      </c>
      <c r="II49" s="214" t="s">
        <v>831</v>
      </c>
      <c r="IJ49" s="214" t="s">
        <v>783</v>
      </c>
      <c r="IK49" s="214" t="s">
        <v>635</v>
      </c>
      <c r="IL49" s="214" t="s">
        <v>635</v>
      </c>
      <c r="IM49" s="214" t="s">
        <v>635</v>
      </c>
      <c r="IN49" s="214" t="s">
        <v>635</v>
      </c>
      <c r="IO49" s="214" t="s">
        <v>635</v>
      </c>
      <c r="IP49" s="128">
        <v>4</v>
      </c>
      <c r="IQ49" s="128" t="s">
        <v>635</v>
      </c>
      <c r="IR49" s="128" t="s">
        <v>635</v>
      </c>
      <c r="IS49" s="143" t="s">
        <v>635</v>
      </c>
      <c r="IT49" s="143" t="s">
        <v>635</v>
      </c>
      <c r="IU49" s="128" t="s">
        <v>635</v>
      </c>
      <c r="IV49" s="128" t="s">
        <v>635</v>
      </c>
      <c r="IW49" s="143" t="s">
        <v>635</v>
      </c>
      <c r="IX49" s="143" t="s">
        <v>635</v>
      </c>
      <c r="IY49" s="128" t="s">
        <v>635</v>
      </c>
      <c r="IZ49" s="128" t="s">
        <v>635</v>
      </c>
      <c r="JA49" s="128" t="s">
        <v>635</v>
      </c>
      <c r="JB49" s="128" t="s">
        <v>635</v>
      </c>
      <c r="JC49" s="128" t="s">
        <v>635</v>
      </c>
      <c r="JD49" s="128" t="s">
        <v>635</v>
      </c>
      <c r="JE49" s="128" t="s">
        <v>635</v>
      </c>
      <c r="JF49" s="128" t="s">
        <v>635</v>
      </c>
      <c r="JG49" s="128" t="s">
        <v>635</v>
      </c>
      <c r="JH49" s="128" t="s">
        <v>635</v>
      </c>
      <c r="JI49" s="128" t="s">
        <v>635</v>
      </c>
      <c r="JJ49" s="128" t="s">
        <v>635</v>
      </c>
      <c r="JK49" s="128" t="s">
        <v>635</v>
      </c>
      <c r="JL49" s="128" t="s">
        <v>635</v>
      </c>
      <c r="JM49" s="128" t="s">
        <v>635</v>
      </c>
      <c r="JN49" s="128" t="s">
        <v>635</v>
      </c>
      <c r="JO49" s="128" t="s">
        <v>635</v>
      </c>
      <c r="JP49" s="128" t="s">
        <v>635</v>
      </c>
      <c r="JQ49" s="234" t="s">
        <v>709</v>
      </c>
      <c r="JR49" s="234" t="s">
        <v>635</v>
      </c>
      <c r="JS49" s="234">
        <v>0</v>
      </c>
      <c r="JT49" s="248">
        <v>1</v>
      </c>
      <c r="JU49" s="234" t="s">
        <v>709</v>
      </c>
      <c r="JV49" s="234" t="s">
        <v>635</v>
      </c>
      <c r="JW49" s="248">
        <v>0</v>
      </c>
      <c r="JX49" s="248">
        <v>1</v>
      </c>
      <c r="JY49" s="128" t="s">
        <v>635</v>
      </c>
      <c r="JZ49" s="128" t="s">
        <v>635</v>
      </c>
      <c r="KA49" s="128" t="s">
        <v>635</v>
      </c>
      <c r="KB49" s="128" t="s">
        <v>635</v>
      </c>
      <c r="KC49" s="128" t="s">
        <v>635</v>
      </c>
      <c r="KD49" s="128" t="s">
        <v>635</v>
      </c>
      <c r="KE49" s="128" t="s">
        <v>635</v>
      </c>
      <c r="KF49" s="128" t="s">
        <v>635</v>
      </c>
      <c r="KG49" s="128" t="s">
        <v>635</v>
      </c>
      <c r="KH49" s="128" t="s">
        <v>635</v>
      </c>
      <c r="KI49" s="128" t="s">
        <v>635</v>
      </c>
      <c r="KJ49" s="128" t="s">
        <v>635</v>
      </c>
      <c r="KK49" s="128" t="s">
        <v>635</v>
      </c>
      <c r="KL49" s="128" t="s">
        <v>635</v>
      </c>
      <c r="KM49" s="128" t="s">
        <v>635</v>
      </c>
      <c r="KN49" s="128" t="s">
        <v>635</v>
      </c>
      <c r="KO49" s="128" t="s">
        <v>635</v>
      </c>
      <c r="KP49" s="128" t="s">
        <v>635</v>
      </c>
      <c r="KQ49" s="128" t="s">
        <v>635</v>
      </c>
      <c r="KR49" s="128" t="s">
        <v>635</v>
      </c>
      <c r="KS49" s="128" t="s">
        <v>635</v>
      </c>
      <c r="KT49" s="128" t="s">
        <v>635</v>
      </c>
      <c r="KU49" s="128" t="s">
        <v>635</v>
      </c>
      <c r="KV49" s="128" t="s">
        <v>635</v>
      </c>
      <c r="KW49" s="214" t="s">
        <v>857</v>
      </c>
      <c r="KX49" s="128" t="s">
        <v>635</v>
      </c>
      <c r="KY49" s="128" t="s">
        <v>635</v>
      </c>
      <c r="KZ49" s="143">
        <v>0</v>
      </c>
      <c r="LA49" s="143">
        <v>0</v>
      </c>
      <c r="LB49" s="143">
        <v>0</v>
      </c>
      <c r="LC49" s="143">
        <v>0</v>
      </c>
      <c r="LD49" s="143">
        <v>0</v>
      </c>
      <c r="LE49" s="143">
        <v>0</v>
      </c>
      <c r="LF49" s="143">
        <v>0</v>
      </c>
      <c r="LG49" s="143">
        <v>1</v>
      </c>
      <c r="LH49" s="223">
        <f t="shared" si="15"/>
        <v>1</v>
      </c>
      <c r="LI49" s="143">
        <v>0</v>
      </c>
      <c r="LJ49" s="143">
        <v>0</v>
      </c>
      <c r="LK49" s="143">
        <v>0</v>
      </c>
      <c r="LL49" s="143">
        <v>0</v>
      </c>
      <c r="LM49" s="143">
        <v>0</v>
      </c>
      <c r="LN49" s="143">
        <v>0</v>
      </c>
      <c r="LO49" s="143">
        <v>0</v>
      </c>
      <c r="LP49" s="143">
        <v>1</v>
      </c>
      <c r="LQ49" s="224">
        <f t="shared" si="16"/>
        <v>1</v>
      </c>
      <c r="LR49" s="143">
        <v>0</v>
      </c>
      <c r="LS49" s="143">
        <v>0</v>
      </c>
      <c r="LT49" s="143">
        <v>0</v>
      </c>
      <c r="LU49" s="143">
        <v>0</v>
      </c>
      <c r="LV49" s="143">
        <v>0</v>
      </c>
      <c r="LW49" s="143">
        <v>0</v>
      </c>
      <c r="LX49" s="143">
        <v>0</v>
      </c>
      <c r="LY49" s="143">
        <v>0</v>
      </c>
      <c r="LZ49" s="143">
        <v>0</v>
      </c>
      <c r="MA49" s="143" t="s">
        <v>635</v>
      </c>
      <c r="MB49" s="143" t="s">
        <v>635</v>
      </c>
      <c r="MC49" s="143" t="s">
        <v>635</v>
      </c>
      <c r="MD49" s="143" t="s">
        <v>635</v>
      </c>
      <c r="ME49" s="143" t="s">
        <v>635</v>
      </c>
      <c r="MF49" s="143" t="s">
        <v>635</v>
      </c>
      <c r="MG49" s="143" t="s">
        <v>635</v>
      </c>
      <c r="MH49" s="143" t="s">
        <v>635</v>
      </c>
      <c r="MI49" s="223" t="s">
        <v>635</v>
      </c>
      <c r="MJ49" s="248">
        <v>0</v>
      </c>
      <c r="MK49" s="248">
        <v>0</v>
      </c>
      <c r="ML49" s="248">
        <v>0</v>
      </c>
      <c r="MM49" s="248">
        <v>0</v>
      </c>
      <c r="MN49" s="248">
        <v>0</v>
      </c>
      <c r="MO49" s="248">
        <v>0</v>
      </c>
      <c r="MP49" s="248">
        <v>0</v>
      </c>
      <c r="MQ49" s="248">
        <v>0</v>
      </c>
      <c r="MR49" s="249">
        <v>0</v>
      </c>
      <c r="MS49" s="143" t="s">
        <v>635</v>
      </c>
      <c r="MT49" s="143" t="s">
        <v>635</v>
      </c>
      <c r="MU49" s="143" t="s">
        <v>635</v>
      </c>
      <c r="MV49" s="143" t="s">
        <v>635</v>
      </c>
      <c r="MW49" s="143" t="s">
        <v>635</v>
      </c>
      <c r="MX49" s="143" t="s">
        <v>635</v>
      </c>
      <c r="MY49" s="143" t="s">
        <v>635</v>
      </c>
      <c r="MZ49" s="143" t="s">
        <v>635</v>
      </c>
      <c r="NA49" s="143" t="s">
        <v>635</v>
      </c>
      <c r="NB49" s="248">
        <v>0</v>
      </c>
      <c r="NC49" s="248">
        <v>0</v>
      </c>
      <c r="ND49" s="248">
        <v>0</v>
      </c>
      <c r="NE49" s="248">
        <v>0</v>
      </c>
      <c r="NF49" s="248">
        <v>0</v>
      </c>
      <c r="NG49" s="248">
        <v>0</v>
      </c>
      <c r="NH49" s="248">
        <v>0</v>
      </c>
      <c r="NI49" s="248">
        <v>0</v>
      </c>
      <c r="NJ49" s="249">
        <v>0</v>
      </c>
      <c r="NK49" s="143" t="s">
        <v>635</v>
      </c>
      <c r="NL49" s="143" t="s">
        <v>635</v>
      </c>
      <c r="NM49" s="143" t="s">
        <v>635</v>
      </c>
      <c r="NN49" s="143" t="s">
        <v>635</v>
      </c>
      <c r="NO49" s="143" t="s">
        <v>635</v>
      </c>
      <c r="NP49" s="143" t="s">
        <v>635</v>
      </c>
      <c r="NQ49" s="143" t="s">
        <v>635</v>
      </c>
      <c r="NR49" s="143" t="s">
        <v>635</v>
      </c>
      <c r="NS49" s="223" t="s">
        <v>635</v>
      </c>
      <c r="NT49" s="225" t="s">
        <v>635</v>
      </c>
      <c r="NU49" s="225" t="s">
        <v>635</v>
      </c>
      <c r="NV49" s="225" t="s">
        <v>635</v>
      </c>
      <c r="NW49" s="225" t="s">
        <v>635</v>
      </c>
      <c r="NX49" s="225" t="s">
        <v>635</v>
      </c>
      <c r="NY49" s="225" t="s">
        <v>635</v>
      </c>
      <c r="NZ49" s="225" t="s">
        <v>635</v>
      </c>
      <c r="OA49" s="225" t="s">
        <v>635</v>
      </c>
      <c r="OB49" s="226" t="s">
        <v>635</v>
      </c>
      <c r="OC49" s="143" t="s">
        <v>635</v>
      </c>
      <c r="OD49" s="143" t="s">
        <v>635</v>
      </c>
      <c r="OE49" s="143" t="s">
        <v>635</v>
      </c>
      <c r="OF49" s="143" t="s">
        <v>635</v>
      </c>
      <c r="OG49" s="143" t="s">
        <v>635</v>
      </c>
      <c r="OH49" s="143" t="s">
        <v>635</v>
      </c>
      <c r="OI49" s="143" t="s">
        <v>635</v>
      </c>
      <c r="OJ49" s="143" t="s">
        <v>635</v>
      </c>
      <c r="OK49" s="143" t="s">
        <v>635</v>
      </c>
      <c r="OL49" s="143">
        <v>0</v>
      </c>
      <c r="OM49" s="143">
        <v>0</v>
      </c>
      <c r="ON49" s="143">
        <v>0</v>
      </c>
      <c r="OO49" s="143">
        <v>0</v>
      </c>
      <c r="OP49" s="143">
        <v>0</v>
      </c>
      <c r="OQ49" s="143">
        <v>0</v>
      </c>
      <c r="OR49" s="143">
        <v>0</v>
      </c>
      <c r="OS49" s="143">
        <v>0</v>
      </c>
      <c r="OT49" s="223">
        <v>0</v>
      </c>
      <c r="OU49" s="143" t="s">
        <v>635</v>
      </c>
      <c r="OV49" s="143" t="s">
        <v>635</v>
      </c>
      <c r="OW49" s="143" t="s">
        <v>635</v>
      </c>
      <c r="OX49" s="143" t="s">
        <v>635</v>
      </c>
      <c r="OY49" s="143" t="s">
        <v>635</v>
      </c>
      <c r="OZ49" s="143" t="s">
        <v>635</v>
      </c>
      <c r="PA49" s="143" t="s">
        <v>635</v>
      </c>
      <c r="PB49" s="143" t="s">
        <v>635</v>
      </c>
      <c r="PC49" s="223" t="s">
        <v>635</v>
      </c>
      <c r="PD49" s="248">
        <v>0</v>
      </c>
      <c r="PE49" s="248">
        <v>0</v>
      </c>
      <c r="PF49" s="248">
        <v>0</v>
      </c>
      <c r="PG49" s="248">
        <v>0</v>
      </c>
      <c r="PH49" s="248">
        <v>0</v>
      </c>
      <c r="PI49" s="248">
        <v>0</v>
      </c>
      <c r="PJ49" s="248">
        <v>0</v>
      </c>
      <c r="PK49" s="248">
        <v>0</v>
      </c>
      <c r="PL49" s="249">
        <v>0</v>
      </c>
      <c r="PM49" s="143" t="s">
        <v>635</v>
      </c>
      <c r="PN49" s="143" t="s">
        <v>635</v>
      </c>
      <c r="PO49" s="143" t="s">
        <v>635</v>
      </c>
      <c r="PP49" s="143" t="s">
        <v>635</v>
      </c>
      <c r="PQ49" s="143" t="s">
        <v>635</v>
      </c>
      <c r="PR49" s="143" t="s">
        <v>635</v>
      </c>
      <c r="PS49" s="143" t="s">
        <v>635</v>
      </c>
      <c r="PT49" s="143" t="s">
        <v>635</v>
      </c>
      <c r="PU49" s="223" t="s">
        <v>635</v>
      </c>
      <c r="PV49" s="248">
        <v>0</v>
      </c>
      <c r="PW49" s="248">
        <v>0</v>
      </c>
      <c r="PX49" s="248">
        <v>0</v>
      </c>
      <c r="PY49" s="248">
        <v>0</v>
      </c>
      <c r="PZ49" s="248">
        <v>0</v>
      </c>
      <c r="QA49" s="248">
        <v>0</v>
      </c>
      <c r="QB49" s="248">
        <v>0</v>
      </c>
      <c r="QC49" s="248">
        <v>0</v>
      </c>
      <c r="QD49" s="249">
        <v>0</v>
      </c>
      <c r="QE49" s="143" t="s">
        <v>635</v>
      </c>
      <c r="QF49" s="143" t="s">
        <v>635</v>
      </c>
      <c r="QG49" s="143" t="s">
        <v>635</v>
      </c>
      <c r="QH49" s="143" t="s">
        <v>635</v>
      </c>
      <c r="QI49" s="143" t="s">
        <v>635</v>
      </c>
      <c r="QJ49" s="143" t="s">
        <v>635</v>
      </c>
      <c r="QK49" s="143" t="s">
        <v>635</v>
      </c>
      <c r="QL49" s="143" t="s">
        <v>635</v>
      </c>
      <c r="QM49" s="223" t="s">
        <v>635</v>
      </c>
      <c r="QN49" s="143" t="s">
        <v>635</v>
      </c>
      <c r="QO49" s="143" t="s">
        <v>635</v>
      </c>
      <c r="QP49" s="143" t="s">
        <v>635</v>
      </c>
      <c r="QQ49" s="143" t="s">
        <v>635</v>
      </c>
      <c r="QR49" s="143" t="s">
        <v>635</v>
      </c>
      <c r="QS49" s="143" t="s">
        <v>635</v>
      </c>
      <c r="QT49" s="143" t="s">
        <v>635</v>
      </c>
      <c r="QU49" s="143" t="s">
        <v>635</v>
      </c>
      <c r="QV49" s="223" t="s">
        <v>635</v>
      </c>
      <c r="QW49" s="143" t="s">
        <v>635</v>
      </c>
      <c r="QX49" s="143" t="s">
        <v>635</v>
      </c>
      <c r="QY49" s="143" t="s">
        <v>635</v>
      </c>
      <c r="QZ49" s="143" t="s">
        <v>635</v>
      </c>
      <c r="RA49" s="143" t="s">
        <v>635</v>
      </c>
      <c r="RB49" s="143" t="s">
        <v>635</v>
      </c>
      <c r="RC49" s="143" t="s">
        <v>635</v>
      </c>
      <c r="RD49" s="143" t="s">
        <v>635</v>
      </c>
      <c r="RE49" s="223" t="s">
        <v>635</v>
      </c>
      <c r="RF49" s="214" t="s">
        <v>656</v>
      </c>
      <c r="RG49" s="128" t="s">
        <v>635</v>
      </c>
      <c r="RH49" s="128" t="s">
        <v>635</v>
      </c>
      <c r="RI49" s="128" t="s">
        <v>635</v>
      </c>
      <c r="RJ49" s="128" t="s">
        <v>635</v>
      </c>
      <c r="RK49" s="128" t="s">
        <v>635</v>
      </c>
      <c r="RL49" s="214" t="s">
        <v>857</v>
      </c>
      <c r="RM49" s="128" t="s">
        <v>635</v>
      </c>
      <c r="RN49" s="128" t="s">
        <v>635</v>
      </c>
      <c r="RO49" s="143">
        <v>0</v>
      </c>
      <c r="RP49" s="143">
        <v>0</v>
      </c>
      <c r="RQ49" s="143">
        <v>0</v>
      </c>
      <c r="RR49" s="143">
        <v>0</v>
      </c>
      <c r="RS49" s="248">
        <v>1</v>
      </c>
      <c r="RT49" s="143">
        <v>0</v>
      </c>
      <c r="RU49" s="143">
        <v>0</v>
      </c>
      <c r="RV49" s="143">
        <v>0</v>
      </c>
      <c r="RW49" s="223">
        <f t="shared" si="17"/>
        <v>1</v>
      </c>
      <c r="RX49" s="128" t="s">
        <v>635</v>
      </c>
      <c r="RY49" s="128" t="s">
        <v>635</v>
      </c>
      <c r="RZ49" s="128" t="s">
        <v>635</v>
      </c>
      <c r="SA49" s="128" t="s">
        <v>635</v>
      </c>
      <c r="SB49" s="128" t="s">
        <v>635</v>
      </c>
      <c r="SC49" s="128" t="s">
        <v>635</v>
      </c>
      <c r="SD49" s="128" t="s">
        <v>635</v>
      </c>
      <c r="SE49" s="128" t="s">
        <v>635</v>
      </c>
      <c r="SF49" s="227" t="s">
        <v>635</v>
      </c>
      <c r="SG49" s="143">
        <v>0</v>
      </c>
      <c r="SH49" s="143">
        <v>0</v>
      </c>
      <c r="SI49" s="143">
        <v>0</v>
      </c>
      <c r="SJ49" s="143">
        <v>0</v>
      </c>
      <c r="SK49" s="143">
        <v>1</v>
      </c>
      <c r="SL49" s="143">
        <v>0</v>
      </c>
      <c r="SM49" s="143">
        <v>0</v>
      </c>
      <c r="SN49" s="143">
        <v>0</v>
      </c>
      <c r="SO49" s="143">
        <f>SUBTOTAL(9,SG49:SN49)</f>
        <v>1</v>
      </c>
      <c r="SP49" s="128" t="s">
        <v>635</v>
      </c>
      <c r="SQ49" s="128" t="s">
        <v>635</v>
      </c>
      <c r="SR49" s="128" t="s">
        <v>635</v>
      </c>
      <c r="SS49" s="128" t="s">
        <v>635</v>
      </c>
      <c r="ST49" s="128" t="s">
        <v>635</v>
      </c>
      <c r="SU49" s="128" t="s">
        <v>635</v>
      </c>
      <c r="SV49" s="128" t="s">
        <v>635</v>
      </c>
      <c r="SW49" s="128" t="s">
        <v>635</v>
      </c>
      <c r="SX49" s="227" t="s">
        <v>635</v>
      </c>
      <c r="SY49" s="128" t="s">
        <v>635</v>
      </c>
      <c r="SZ49" s="128" t="s">
        <v>635</v>
      </c>
      <c r="TA49" s="128" t="s">
        <v>635</v>
      </c>
      <c r="TB49" s="128" t="s">
        <v>635</v>
      </c>
      <c r="TC49" s="128" t="s">
        <v>635</v>
      </c>
      <c r="TD49" s="128" t="s">
        <v>635</v>
      </c>
      <c r="TE49" s="128" t="s">
        <v>635</v>
      </c>
      <c r="TF49" s="128" t="s">
        <v>635</v>
      </c>
      <c r="TG49" s="227" t="s">
        <v>635</v>
      </c>
      <c r="TH49" s="128" t="s">
        <v>635</v>
      </c>
      <c r="TI49" s="128" t="s">
        <v>635</v>
      </c>
      <c r="TJ49" s="128" t="s">
        <v>635</v>
      </c>
      <c r="TK49" s="128" t="s">
        <v>635</v>
      </c>
      <c r="TL49" s="128" t="s">
        <v>635</v>
      </c>
      <c r="TM49" s="128" t="s">
        <v>635</v>
      </c>
      <c r="TN49" s="128" t="s">
        <v>635</v>
      </c>
      <c r="TO49" s="128" t="s">
        <v>635</v>
      </c>
      <c r="TP49" s="227" t="s">
        <v>635</v>
      </c>
      <c r="TQ49" s="143">
        <v>0</v>
      </c>
      <c r="TR49" s="143">
        <v>0</v>
      </c>
      <c r="TS49" s="143">
        <v>0</v>
      </c>
      <c r="TT49" s="143">
        <v>0</v>
      </c>
      <c r="TU49" s="143">
        <v>0</v>
      </c>
      <c r="TV49" s="143">
        <v>0</v>
      </c>
      <c r="TW49" s="143">
        <v>0</v>
      </c>
      <c r="TX49" s="143">
        <v>1</v>
      </c>
      <c r="TY49" s="143">
        <f>SUBTOTAL(9,TQ49:TX49)</f>
        <v>1</v>
      </c>
      <c r="TZ49" s="128" t="s">
        <v>635</v>
      </c>
      <c r="UA49" s="128" t="s">
        <v>635</v>
      </c>
      <c r="UB49" s="128" t="s">
        <v>635</v>
      </c>
      <c r="UC49" s="128" t="s">
        <v>635</v>
      </c>
      <c r="UD49" s="128" t="s">
        <v>635</v>
      </c>
      <c r="UE49" s="128" t="s">
        <v>635</v>
      </c>
      <c r="UF49" s="128" t="s">
        <v>635</v>
      </c>
      <c r="UG49" s="128" t="s">
        <v>635</v>
      </c>
      <c r="UH49" s="227" t="s">
        <v>635</v>
      </c>
      <c r="UI49" s="143">
        <v>0</v>
      </c>
      <c r="UJ49" s="143">
        <v>0</v>
      </c>
      <c r="UK49" s="143">
        <v>0</v>
      </c>
      <c r="UL49" s="143">
        <v>0</v>
      </c>
      <c r="UM49" s="143">
        <v>1</v>
      </c>
      <c r="UN49" s="143">
        <v>0</v>
      </c>
      <c r="UO49" s="143">
        <v>0</v>
      </c>
      <c r="UP49" s="143">
        <v>0</v>
      </c>
      <c r="UQ49" s="222">
        <f t="shared" si="18"/>
        <v>1</v>
      </c>
      <c r="UR49" s="128" t="s">
        <v>635</v>
      </c>
      <c r="US49" s="128" t="s">
        <v>635</v>
      </c>
      <c r="UT49" s="128" t="s">
        <v>635</v>
      </c>
      <c r="UU49" s="128" t="s">
        <v>635</v>
      </c>
      <c r="UV49" s="128" t="s">
        <v>635</v>
      </c>
      <c r="UW49" s="128" t="s">
        <v>635</v>
      </c>
      <c r="UX49" s="128" t="s">
        <v>635</v>
      </c>
      <c r="UY49" s="128" t="s">
        <v>635</v>
      </c>
      <c r="UZ49" s="227" t="s">
        <v>635</v>
      </c>
      <c r="VA49" s="143" t="s">
        <v>635</v>
      </c>
      <c r="VB49" s="143" t="s">
        <v>635</v>
      </c>
      <c r="VC49" s="143" t="s">
        <v>635</v>
      </c>
      <c r="VD49" s="143" t="s">
        <v>635</v>
      </c>
      <c r="VE49" s="143" t="s">
        <v>635</v>
      </c>
      <c r="VF49" s="143" t="s">
        <v>635</v>
      </c>
      <c r="VG49" s="143" t="s">
        <v>635</v>
      </c>
      <c r="VH49" s="143" t="s">
        <v>635</v>
      </c>
      <c r="VI49" s="222" t="s">
        <v>635</v>
      </c>
      <c r="VJ49" s="248">
        <v>0</v>
      </c>
      <c r="VK49" s="248">
        <v>0</v>
      </c>
      <c r="VL49" s="248">
        <v>0</v>
      </c>
      <c r="VM49" s="248">
        <v>0</v>
      </c>
      <c r="VN49" s="248">
        <v>1</v>
      </c>
      <c r="VO49" s="248">
        <v>0</v>
      </c>
      <c r="VP49" s="248">
        <v>0</v>
      </c>
      <c r="VQ49" s="248">
        <v>0</v>
      </c>
      <c r="VR49" s="248">
        <f>SUBTOTAL(9,VJ49:VQ49)</f>
        <v>1</v>
      </c>
      <c r="VS49" s="128" t="s">
        <v>635</v>
      </c>
      <c r="VT49" s="128" t="s">
        <v>635</v>
      </c>
      <c r="VU49" s="128" t="s">
        <v>635</v>
      </c>
      <c r="VV49" s="128" t="s">
        <v>635</v>
      </c>
      <c r="VW49" s="128" t="s">
        <v>635</v>
      </c>
      <c r="VX49" s="128" t="s">
        <v>635</v>
      </c>
      <c r="VY49" s="128" t="s">
        <v>635</v>
      </c>
      <c r="VZ49" s="128" t="s">
        <v>635</v>
      </c>
      <c r="WA49" s="227" t="s">
        <v>635</v>
      </c>
      <c r="WB49" s="128" t="s">
        <v>635</v>
      </c>
      <c r="WC49" s="128" t="s">
        <v>635</v>
      </c>
      <c r="WD49" s="128" t="s">
        <v>635</v>
      </c>
      <c r="WE49" s="128" t="s">
        <v>635</v>
      </c>
      <c r="WF49" s="128" t="s">
        <v>635</v>
      </c>
      <c r="WG49" s="128" t="s">
        <v>635</v>
      </c>
      <c r="WH49" s="128" t="s">
        <v>635</v>
      </c>
      <c r="WI49" s="128" t="s">
        <v>635</v>
      </c>
      <c r="WJ49" s="227" t="s">
        <v>635</v>
      </c>
      <c r="WK49" s="143">
        <v>0</v>
      </c>
      <c r="WL49" s="143">
        <v>0</v>
      </c>
      <c r="WM49" s="143">
        <v>0</v>
      </c>
      <c r="WN49" s="143">
        <v>0</v>
      </c>
      <c r="WO49" s="143">
        <v>0</v>
      </c>
      <c r="WP49" s="143">
        <v>0</v>
      </c>
      <c r="WQ49" s="143">
        <v>0</v>
      </c>
      <c r="WR49" s="143">
        <v>1</v>
      </c>
      <c r="WS49" s="143">
        <f>SUBTOTAL(9,WK49:WR49)</f>
        <v>1</v>
      </c>
      <c r="WT49" s="128" t="s">
        <v>635</v>
      </c>
      <c r="WU49" s="128" t="s">
        <v>635</v>
      </c>
      <c r="WV49" s="128" t="s">
        <v>635</v>
      </c>
      <c r="WW49" s="128" t="s">
        <v>635</v>
      </c>
      <c r="WX49" s="128" t="s">
        <v>635</v>
      </c>
      <c r="WY49" s="128" t="s">
        <v>635</v>
      </c>
      <c r="WZ49" s="128" t="s">
        <v>635</v>
      </c>
      <c r="XA49" s="128" t="s">
        <v>635</v>
      </c>
      <c r="XB49" s="227" t="s">
        <v>635</v>
      </c>
      <c r="XC49" s="214" t="s">
        <v>665</v>
      </c>
      <c r="XD49" s="214" t="s">
        <v>666</v>
      </c>
      <c r="XE49" s="214" t="s">
        <v>635</v>
      </c>
      <c r="XF49" s="217" t="s">
        <v>635</v>
      </c>
      <c r="XG49" s="214" t="s">
        <v>670</v>
      </c>
      <c r="XH49" s="214" t="s">
        <v>671</v>
      </c>
      <c r="XI49" s="214" t="s">
        <v>635</v>
      </c>
      <c r="XJ49" s="214" t="s">
        <v>635</v>
      </c>
      <c r="XK49" s="214" t="s">
        <v>635</v>
      </c>
      <c r="XL49" s="214" t="s">
        <v>635</v>
      </c>
      <c r="XM49" s="214" t="s">
        <v>667</v>
      </c>
      <c r="XN49" s="214" t="s">
        <v>668</v>
      </c>
      <c r="XO49" s="214" t="s">
        <v>635</v>
      </c>
      <c r="XP49" s="214" t="s">
        <v>635</v>
      </c>
      <c r="XQ49" s="214" t="s">
        <v>635</v>
      </c>
      <c r="XR49" s="214" t="s">
        <v>635</v>
      </c>
      <c r="XS49" s="214" t="s">
        <v>635</v>
      </c>
      <c r="XT49" s="214" t="s">
        <v>635</v>
      </c>
      <c r="XU49" s="128" t="s">
        <v>635</v>
      </c>
      <c r="XV49" s="128" t="s">
        <v>635</v>
      </c>
      <c r="XW49" s="128" t="s">
        <v>635</v>
      </c>
      <c r="XX49" s="128" t="s">
        <v>635</v>
      </c>
      <c r="XY49" s="128" t="s">
        <v>635</v>
      </c>
      <c r="XZ49" s="128" t="s">
        <v>635</v>
      </c>
      <c r="YA49" s="128" t="s">
        <v>635</v>
      </c>
      <c r="YB49" s="128" t="s">
        <v>635</v>
      </c>
      <c r="YC49" s="128" t="s">
        <v>635</v>
      </c>
      <c r="YD49" s="128" t="s">
        <v>635</v>
      </c>
      <c r="YE49" s="128" t="s">
        <v>635</v>
      </c>
      <c r="YF49" s="128" t="s">
        <v>635</v>
      </c>
      <c r="YG49" s="128" t="s">
        <v>635</v>
      </c>
      <c r="YH49" s="217" t="s">
        <v>635</v>
      </c>
      <c r="YI49" s="217" t="s">
        <v>635</v>
      </c>
      <c r="YJ49" s="217" t="s">
        <v>635</v>
      </c>
      <c r="YK49" s="214" t="s">
        <v>635</v>
      </c>
      <c r="YL49" s="214" t="s">
        <v>635</v>
      </c>
      <c r="YM49" s="214" t="s">
        <v>635</v>
      </c>
      <c r="YN49" s="214" t="s">
        <v>635</v>
      </c>
      <c r="YO49" s="214" t="s">
        <v>635</v>
      </c>
      <c r="YP49" s="214" t="s">
        <v>635</v>
      </c>
      <c r="YQ49" s="214" t="s">
        <v>635</v>
      </c>
      <c r="YR49" s="214" t="s">
        <v>635</v>
      </c>
      <c r="YS49" s="214" t="s">
        <v>635</v>
      </c>
      <c r="YT49" s="214" t="s">
        <v>635</v>
      </c>
      <c r="YU49" s="214" t="s">
        <v>635</v>
      </c>
      <c r="YV49" s="214" t="s">
        <v>635</v>
      </c>
      <c r="YW49" s="214" t="s">
        <v>635</v>
      </c>
      <c r="YX49" s="214" t="s">
        <v>635</v>
      </c>
      <c r="YY49" s="214" t="s">
        <v>635</v>
      </c>
      <c r="YZ49" s="214" t="s">
        <v>674</v>
      </c>
      <c r="ZA49" s="214" t="s">
        <v>635</v>
      </c>
      <c r="ZB49" s="128" t="s">
        <v>635</v>
      </c>
      <c r="ZC49" s="128" t="s">
        <v>635</v>
      </c>
      <c r="ZD49" s="128" t="s">
        <v>635</v>
      </c>
      <c r="ZE49" s="128" t="s">
        <v>635</v>
      </c>
      <c r="ZF49" s="128" t="s">
        <v>635</v>
      </c>
      <c r="ZG49" s="128" t="s">
        <v>635</v>
      </c>
      <c r="ZH49" s="128" t="s">
        <v>635</v>
      </c>
      <c r="ZI49" s="128" t="s">
        <v>635</v>
      </c>
      <c r="ZJ49" s="128" t="s">
        <v>635</v>
      </c>
      <c r="ZK49" s="128" t="s">
        <v>635</v>
      </c>
      <c r="ZL49" s="128" t="s">
        <v>635</v>
      </c>
      <c r="ZM49" s="128" t="s">
        <v>635</v>
      </c>
      <c r="ZN49" s="128" t="s">
        <v>635</v>
      </c>
      <c r="ZO49" s="128" t="s">
        <v>635</v>
      </c>
      <c r="ZP49" s="128" t="s">
        <v>635</v>
      </c>
      <c r="ZQ49" s="128" t="s">
        <v>635</v>
      </c>
      <c r="ZR49" s="128" t="s">
        <v>635</v>
      </c>
      <c r="ZS49" s="128" t="s">
        <v>635</v>
      </c>
      <c r="ZT49" s="128" t="s">
        <v>635</v>
      </c>
      <c r="ZU49" s="128">
        <v>2</v>
      </c>
      <c r="ZV49" s="128" t="s">
        <v>635</v>
      </c>
      <c r="ZW49" s="128" t="s">
        <v>635</v>
      </c>
      <c r="ZX49" s="128">
        <v>1</v>
      </c>
      <c r="ZY49" s="128" t="s">
        <v>635</v>
      </c>
      <c r="ZZ49" s="128" t="s">
        <v>635</v>
      </c>
      <c r="AAA49" s="128" t="s">
        <v>635</v>
      </c>
      <c r="AAB49" s="128" t="s">
        <v>635</v>
      </c>
      <c r="AAC49" s="128" t="s">
        <v>635</v>
      </c>
      <c r="AAD49" s="128" t="s">
        <v>635</v>
      </c>
      <c r="AAE49" s="219" t="s">
        <v>635</v>
      </c>
      <c r="AAF49" s="128" t="s">
        <v>635</v>
      </c>
      <c r="AAG49" s="128" t="s">
        <v>635</v>
      </c>
      <c r="AAH49" s="128" t="s">
        <v>635</v>
      </c>
      <c r="AAI49" s="128" t="s">
        <v>635</v>
      </c>
      <c r="AAJ49" s="128" t="s">
        <v>635</v>
      </c>
      <c r="AAK49" s="128">
        <v>2</v>
      </c>
      <c r="AAL49" s="128" t="s">
        <v>635</v>
      </c>
      <c r="AAM49" s="128" t="s">
        <v>635</v>
      </c>
      <c r="AAN49" s="128" t="s">
        <v>635</v>
      </c>
      <c r="AAO49" s="128" t="s">
        <v>635</v>
      </c>
      <c r="AAP49" s="128" t="s">
        <v>635</v>
      </c>
      <c r="AAQ49" s="128" t="s">
        <v>635</v>
      </c>
      <c r="AAR49" s="128" t="s">
        <v>635</v>
      </c>
      <c r="AAS49" s="128" t="s">
        <v>635</v>
      </c>
      <c r="AAT49" s="128" t="s">
        <v>635</v>
      </c>
      <c r="AAU49" s="128" t="s">
        <v>635</v>
      </c>
      <c r="AAV49" s="128" t="s">
        <v>635</v>
      </c>
      <c r="AAW49" s="128" t="s">
        <v>635</v>
      </c>
      <c r="AAX49" s="128" t="s">
        <v>635</v>
      </c>
      <c r="AAY49" s="128" t="s">
        <v>635</v>
      </c>
      <c r="AAZ49" s="128" t="s">
        <v>632</v>
      </c>
      <c r="ABA49" s="214" t="s">
        <v>679</v>
      </c>
      <c r="ABB49" s="214" t="s">
        <v>635</v>
      </c>
      <c r="ABC49" s="214" t="s">
        <v>635</v>
      </c>
      <c r="ABD49" s="214" t="s">
        <v>635</v>
      </c>
      <c r="ABE49" s="214" t="s">
        <v>635</v>
      </c>
      <c r="ABF49" s="128" t="s">
        <v>635</v>
      </c>
      <c r="ABG49" s="228">
        <v>100000</v>
      </c>
      <c r="ABH49" s="214" t="s">
        <v>754</v>
      </c>
      <c r="ABI49" s="214" t="s">
        <v>716</v>
      </c>
      <c r="ABJ49" s="214" t="s">
        <v>635</v>
      </c>
      <c r="ABK49" s="214" t="s">
        <v>635</v>
      </c>
      <c r="ABL49" s="128" t="s">
        <v>635</v>
      </c>
      <c r="ABM49" s="128" t="s">
        <v>635</v>
      </c>
      <c r="ABN49" s="128" t="s">
        <v>635</v>
      </c>
      <c r="ABO49" s="214" t="s">
        <v>635</v>
      </c>
      <c r="ABP49" s="214" t="s">
        <v>635</v>
      </c>
      <c r="ABQ49" s="214" t="s">
        <v>635</v>
      </c>
      <c r="ABR49" s="214" t="s">
        <v>635</v>
      </c>
      <c r="ABS49" s="128" t="s">
        <v>632</v>
      </c>
      <c r="ABT49" s="214" t="s">
        <v>632</v>
      </c>
      <c r="ABU49" s="214" t="s">
        <v>683</v>
      </c>
      <c r="ABV49" s="214" t="s">
        <v>718</v>
      </c>
      <c r="ABW49" s="214" t="s">
        <v>789</v>
      </c>
      <c r="ABX49" s="214" t="s">
        <v>756</v>
      </c>
      <c r="ABY49" s="214" t="s">
        <v>635</v>
      </c>
      <c r="ABZ49" s="214" t="s">
        <v>635</v>
      </c>
      <c r="ACA49" s="214" t="s">
        <v>635</v>
      </c>
      <c r="ACB49" s="214" t="s">
        <v>632</v>
      </c>
      <c r="ACC49" s="214" t="s">
        <v>635</v>
      </c>
      <c r="ACD49" s="214" t="s">
        <v>1246</v>
      </c>
      <c r="ACE49" s="214" t="s">
        <v>635</v>
      </c>
      <c r="ACF49" s="214" t="s">
        <v>635</v>
      </c>
      <c r="ACG49" s="214" t="s">
        <v>635</v>
      </c>
      <c r="ACH49" s="214"/>
      <c r="ACI49" s="214" t="s">
        <v>1271</v>
      </c>
      <c r="ACJ49" s="214" t="s">
        <v>1272</v>
      </c>
    </row>
    <row r="50" spans="1:764" ht="15" customHeight="1">
      <c r="A50">
        <v>37</v>
      </c>
      <c r="B50" s="97" t="s">
        <v>1273</v>
      </c>
      <c r="C50" s="97" t="s">
        <v>1262</v>
      </c>
      <c r="D50" s="97" t="s">
        <v>1100</v>
      </c>
      <c r="E50" s="97" t="s">
        <v>1274</v>
      </c>
      <c r="F50" s="98" t="s">
        <v>1275</v>
      </c>
      <c r="G50" s="98" t="s">
        <v>1276</v>
      </c>
      <c r="H50" s="99">
        <v>37.653368</v>
      </c>
      <c r="I50" s="99">
        <v>3.1215E-2</v>
      </c>
      <c r="J50" s="98" t="s">
        <v>1104</v>
      </c>
      <c r="K50" s="98" t="s">
        <v>1277</v>
      </c>
      <c r="L50" s="98" t="s">
        <v>1277</v>
      </c>
      <c r="M50" s="100" t="s">
        <v>1278</v>
      </c>
      <c r="N50" s="101">
        <v>723090209</v>
      </c>
      <c r="O50" s="102">
        <v>0</v>
      </c>
      <c r="P50" s="100">
        <v>3.1808000000000003E-2</v>
      </c>
      <c r="Q50" s="100">
        <v>37.653762</v>
      </c>
      <c r="R50" s="100">
        <v>1533</v>
      </c>
      <c r="S50" s="100">
        <v>3.1</v>
      </c>
      <c r="T50" s="103" t="s">
        <v>626</v>
      </c>
      <c r="U50" s="97" t="s">
        <v>627</v>
      </c>
      <c r="V50" s="97" t="s">
        <v>699</v>
      </c>
      <c r="W50" s="97" t="s">
        <v>627</v>
      </c>
      <c r="X50" s="97" t="s">
        <v>630</v>
      </c>
      <c r="Y50" s="97" t="s">
        <v>701</v>
      </c>
      <c r="Z50" s="103" t="s">
        <v>632</v>
      </c>
      <c r="AA50" s="104" t="s">
        <v>633</v>
      </c>
      <c r="AB50" s="104" t="s">
        <v>634</v>
      </c>
      <c r="AC50" s="104" t="s">
        <v>635</v>
      </c>
      <c r="AD50" s="104" t="s">
        <v>635</v>
      </c>
      <c r="AE50" s="104" t="s">
        <v>635</v>
      </c>
      <c r="AF50" s="103">
        <v>4</v>
      </c>
      <c r="AG50" s="103">
        <v>0</v>
      </c>
      <c r="AH50" s="97" t="s">
        <v>636</v>
      </c>
      <c r="AI50" s="97" t="s">
        <v>637</v>
      </c>
      <c r="AJ50" s="97" t="s">
        <v>638</v>
      </c>
      <c r="AK50" s="97" t="s">
        <v>639</v>
      </c>
      <c r="AL50" s="105" t="s">
        <v>640</v>
      </c>
      <c r="AM50" s="106" t="s">
        <v>641</v>
      </c>
      <c r="AN50" s="106" t="s">
        <v>702</v>
      </c>
      <c r="AO50" s="106" t="s">
        <v>635</v>
      </c>
      <c r="AP50" s="97" t="s">
        <v>642</v>
      </c>
      <c r="AQ50" s="97" t="s">
        <v>1060</v>
      </c>
      <c r="AR50" s="103" t="s">
        <v>635</v>
      </c>
      <c r="AS50" s="107" t="s">
        <v>1060</v>
      </c>
      <c r="AT50" s="103" t="s">
        <v>635</v>
      </c>
      <c r="AU50" s="103" t="s">
        <v>635</v>
      </c>
      <c r="AV50" s="106" t="s">
        <v>632</v>
      </c>
      <c r="AW50" s="105" t="s">
        <v>640</v>
      </c>
      <c r="AX50" s="103" t="s">
        <v>641</v>
      </c>
      <c r="AY50" s="105" t="s">
        <v>640</v>
      </c>
      <c r="AZ50" s="107" t="s">
        <v>702</v>
      </c>
      <c r="BA50" s="105" t="s">
        <v>640</v>
      </c>
      <c r="BB50" s="107" t="s">
        <v>702</v>
      </c>
      <c r="BC50" s="106" t="s">
        <v>640</v>
      </c>
      <c r="BD50" s="103" t="s">
        <v>702</v>
      </c>
      <c r="BE50" s="106" t="s">
        <v>632</v>
      </c>
      <c r="BF50" s="103" t="s">
        <v>640</v>
      </c>
      <c r="BG50" s="103" t="s">
        <v>641</v>
      </c>
      <c r="BH50" s="103" t="s">
        <v>847</v>
      </c>
      <c r="BI50" s="97" t="s">
        <v>640</v>
      </c>
      <c r="BJ50" s="108" t="s">
        <v>643</v>
      </c>
      <c r="BK50" s="108" t="s">
        <v>774</v>
      </c>
      <c r="BL50" s="108" t="s">
        <v>1279</v>
      </c>
      <c r="BM50" s="108" t="s">
        <v>635</v>
      </c>
      <c r="BN50" s="108" t="s">
        <v>635</v>
      </c>
      <c r="BO50" s="103" t="s">
        <v>632</v>
      </c>
      <c r="BP50" s="103" t="s">
        <v>641</v>
      </c>
      <c r="BQ50" s="103" t="s">
        <v>702</v>
      </c>
      <c r="BR50" s="109" t="s">
        <v>645</v>
      </c>
      <c r="BS50" s="109" t="s">
        <v>776</v>
      </c>
      <c r="BT50" s="110" t="s">
        <v>635</v>
      </c>
      <c r="BU50" s="110" t="s">
        <v>635</v>
      </c>
      <c r="BV50" s="109" t="s">
        <v>635</v>
      </c>
      <c r="BW50" s="97" t="s">
        <v>848</v>
      </c>
      <c r="BX50" s="97" t="s">
        <v>848</v>
      </c>
      <c r="BY50" s="97" t="s">
        <v>1280</v>
      </c>
      <c r="BZ50" s="97" t="s">
        <v>779</v>
      </c>
      <c r="CA50" s="111" t="s">
        <v>736</v>
      </c>
      <c r="CB50" s="111" t="s">
        <v>737</v>
      </c>
      <c r="CC50" s="111" t="s">
        <v>1109</v>
      </c>
      <c r="CD50" s="106" t="s">
        <v>635</v>
      </c>
      <c r="CE50" s="111" t="s">
        <v>635</v>
      </c>
      <c r="CF50" s="103">
        <v>3</v>
      </c>
      <c r="CG50" s="103">
        <v>4</v>
      </c>
      <c r="CH50" s="112" t="s">
        <v>649</v>
      </c>
      <c r="CI50" s="113" t="s">
        <v>635</v>
      </c>
      <c r="CJ50" s="113" t="s">
        <v>635</v>
      </c>
      <c r="CK50" s="113" t="s">
        <v>635</v>
      </c>
      <c r="CL50" s="103">
        <v>10</v>
      </c>
      <c r="CM50" s="114">
        <v>300</v>
      </c>
      <c r="CN50" s="103" t="s">
        <v>635</v>
      </c>
      <c r="CO50" s="106" t="s">
        <v>635</v>
      </c>
      <c r="CP50" s="103" t="s">
        <v>635</v>
      </c>
      <c r="CQ50" s="106" t="s">
        <v>635</v>
      </c>
      <c r="CR50" s="103" t="s">
        <v>635</v>
      </c>
      <c r="CS50" s="106" t="s">
        <v>635</v>
      </c>
      <c r="CT50" s="103" t="s">
        <v>635</v>
      </c>
      <c r="CU50" s="106" t="s">
        <v>635</v>
      </c>
      <c r="CV50" s="103" t="s">
        <v>635</v>
      </c>
      <c r="CW50" s="103" t="s">
        <v>635</v>
      </c>
      <c r="CX50" s="111" t="s">
        <v>650</v>
      </c>
      <c r="CY50" s="106" t="s">
        <v>651</v>
      </c>
      <c r="CZ50" s="115">
        <v>0.8</v>
      </c>
      <c r="DA50" s="115">
        <v>0.2</v>
      </c>
      <c r="DB50" s="116">
        <f t="shared" ref="DB50:DB57" si="19">SUM(CZ50:DA50)</f>
        <v>1</v>
      </c>
      <c r="DC50" s="117" t="s">
        <v>635</v>
      </c>
      <c r="DD50" s="118" t="s">
        <v>635</v>
      </c>
      <c r="DE50" s="118" t="s">
        <v>635</v>
      </c>
      <c r="DF50" s="118" t="s">
        <v>635</v>
      </c>
      <c r="DG50" s="119" t="s">
        <v>635</v>
      </c>
      <c r="DH50" s="106" t="s">
        <v>635</v>
      </c>
      <c r="DI50" s="106" t="s">
        <v>635</v>
      </c>
      <c r="DJ50" s="121" t="s">
        <v>635</v>
      </c>
      <c r="DK50" s="122" t="s">
        <v>635</v>
      </c>
      <c r="DL50" s="123" t="s">
        <v>635</v>
      </c>
      <c r="DM50" s="123" t="s">
        <v>635</v>
      </c>
      <c r="DN50" s="124" t="s">
        <v>635</v>
      </c>
      <c r="DO50" s="124" t="s">
        <v>635</v>
      </c>
      <c r="DP50" s="124" t="s">
        <v>635</v>
      </c>
      <c r="DQ50" s="125">
        <v>0.1</v>
      </c>
      <c r="DR50" s="125">
        <v>1</v>
      </c>
      <c r="DS50" s="125">
        <v>3</v>
      </c>
      <c r="DT50" s="106" t="s">
        <v>635</v>
      </c>
      <c r="DU50" s="106" t="s">
        <v>635</v>
      </c>
      <c r="DV50" s="106" t="s">
        <v>635</v>
      </c>
      <c r="DW50" s="126" t="s">
        <v>635</v>
      </c>
      <c r="DX50" s="126" t="s">
        <v>635</v>
      </c>
      <c r="DY50" s="126" t="s">
        <v>635</v>
      </c>
      <c r="DZ50" s="97" t="s">
        <v>652</v>
      </c>
      <c r="EA50" s="103" t="s">
        <v>632</v>
      </c>
      <c r="EB50" s="97" t="s">
        <v>1281</v>
      </c>
      <c r="EC50" s="103" t="s">
        <v>626</v>
      </c>
      <c r="ED50" s="103" t="s">
        <v>635</v>
      </c>
      <c r="EE50" s="103" t="s">
        <v>635</v>
      </c>
      <c r="EF50" s="127" t="s">
        <v>653</v>
      </c>
      <c r="EG50" s="127" t="s">
        <v>651</v>
      </c>
      <c r="EH50" s="103" t="s">
        <v>653</v>
      </c>
      <c r="EI50" s="97" t="s">
        <v>640</v>
      </c>
      <c r="EJ50" s="97" t="s">
        <v>640</v>
      </c>
      <c r="EK50" s="122">
        <v>1</v>
      </c>
      <c r="EL50" s="122">
        <v>1</v>
      </c>
      <c r="EM50" s="122">
        <v>0.1</v>
      </c>
      <c r="EN50" s="122">
        <v>0.1</v>
      </c>
      <c r="EO50" s="128" t="s">
        <v>635</v>
      </c>
      <c r="EP50" s="128" t="s">
        <v>635</v>
      </c>
      <c r="EQ50" s="128" t="s">
        <v>635</v>
      </c>
      <c r="ER50" s="128" t="s">
        <v>635</v>
      </c>
      <c r="ES50" s="129" t="s">
        <v>635</v>
      </c>
      <c r="ET50" s="129" t="s">
        <v>635</v>
      </c>
      <c r="EU50" s="129" t="s">
        <v>635</v>
      </c>
      <c r="EV50" s="129" t="s">
        <v>635</v>
      </c>
      <c r="EW50" s="97" t="s">
        <v>654</v>
      </c>
      <c r="EX50" s="97" t="s">
        <v>654</v>
      </c>
      <c r="EY50" s="103" t="s">
        <v>654</v>
      </c>
      <c r="EZ50" s="107" t="s">
        <v>635</v>
      </c>
      <c r="FA50" s="97" t="s">
        <v>853</v>
      </c>
      <c r="FB50" s="130" t="s">
        <v>656</v>
      </c>
      <c r="FC50" s="130" t="s">
        <v>854</v>
      </c>
      <c r="FD50" s="131" t="s">
        <v>743</v>
      </c>
      <c r="FE50" s="131" t="s">
        <v>635</v>
      </c>
      <c r="FF50" s="131" t="s">
        <v>635</v>
      </c>
      <c r="FG50" s="131" t="s">
        <v>635</v>
      </c>
      <c r="FH50" s="131" t="s">
        <v>635</v>
      </c>
      <c r="FI50" s="132">
        <v>2</v>
      </c>
      <c r="FJ50" s="133">
        <v>1</v>
      </c>
      <c r="FK50" s="103" t="s">
        <v>635</v>
      </c>
      <c r="FL50" s="134" t="s">
        <v>635</v>
      </c>
      <c r="FM50" s="135">
        <v>10</v>
      </c>
      <c r="FN50" s="135" t="s">
        <v>635</v>
      </c>
      <c r="FO50" s="135" t="s">
        <v>635</v>
      </c>
      <c r="FP50" s="103" t="s">
        <v>635</v>
      </c>
      <c r="FQ50" s="132">
        <v>40</v>
      </c>
      <c r="FR50" s="133">
        <v>1</v>
      </c>
      <c r="FS50" s="103" t="s">
        <v>635</v>
      </c>
      <c r="FT50" s="134" t="s">
        <v>635</v>
      </c>
      <c r="FU50" s="135">
        <v>1</v>
      </c>
      <c r="FV50" s="135" t="s">
        <v>635</v>
      </c>
      <c r="FW50" s="131" t="s">
        <v>635</v>
      </c>
      <c r="FX50" s="103" t="s">
        <v>635</v>
      </c>
      <c r="FY50" s="100" t="s">
        <v>658</v>
      </c>
      <c r="FZ50" s="102" t="s">
        <v>635</v>
      </c>
      <c r="GA50" s="102">
        <v>0</v>
      </c>
      <c r="GB50" s="102">
        <v>24</v>
      </c>
      <c r="GC50" s="136" t="s">
        <v>658</v>
      </c>
      <c r="GD50" s="137" t="s">
        <v>635</v>
      </c>
      <c r="GE50" s="137">
        <v>0</v>
      </c>
      <c r="GF50" s="137">
        <v>24</v>
      </c>
      <c r="GG50" s="125" t="s">
        <v>658</v>
      </c>
      <c r="GH50" s="125" t="s">
        <v>635</v>
      </c>
      <c r="GI50" s="125">
        <v>0</v>
      </c>
      <c r="GJ50" s="125">
        <v>24</v>
      </c>
      <c r="GK50" s="122" t="s">
        <v>658</v>
      </c>
      <c r="GL50" s="122" t="s">
        <v>635</v>
      </c>
      <c r="GM50" s="122">
        <v>0</v>
      </c>
      <c r="GN50" s="122">
        <v>24</v>
      </c>
      <c r="GO50" s="135" t="s">
        <v>635</v>
      </c>
      <c r="GP50" s="135" t="s">
        <v>635</v>
      </c>
      <c r="GQ50" s="135" t="s">
        <v>635</v>
      </c>
      <c r="GR50" s="134" t="s">
        <v>635</v>
      </c>
      <c r="GS50" s="134" t="s">
        <v>635</v>
      </c>
      <c r="GT50" s="134" t="s">
        <v>635</v>
      </c>
      <c r="GU50" s="126" t="s">
        <v>635</v>
      </c>
      <c r="GV50" s="126" t="s">
        <v>635</v>
      </c>
      <c r="GW50" s="126" t="s">
        <v>635</v>
      </c>
      <c r="GX50" s="145" t="s">
        <v>635</v>
      </c>
      <c r="GY50" s="145" t="s">
        <v>635</v>
      </c>
      <c r="GZ50" s="145" t="s">
        <v>635</v>
      </c>
      <c r="HA50" s="139" t="s">
        <v>657</v>
      </c>
      <c r="HB50" s="123" t="s">
        <v>635</v>
      </c>
      <c r="HC50" s="123">
        <v>12</v>
      </c>
      <c r="HD50" s="123">
        <v>12</v>
      </c>
      <c r="HE50" s="127" t="s">
        <v>657</v>
      </c>
      <c r="HF50" s="130" t="s">
        <v>658</v>
      </c>
      <c r="HG50" s="131">
        <v>12</v>
      </c>
      <c r="HH50" s="131">
        <v>12</v>
      </c>
      <c r="HI50" s="141" t="s">
        <v>635</v>
      </c>
      <c r="HJ50" s="141" t="s">
        <v>635</v>
      </c>
      <c r="HK50" s="141" t="s">
        <v>635</v>
      </c>
      <c r="HL50" s="141" t="s">
        <v>635</v>
      </c>
      <c r="HM50" s="131" t="s">
        <v>635</v>
      </c>
      <c r="HN50" s="131" t="s">
        <v>635</v>
      </c>
      <c r="HO50" s="131" t="s">
        <v>635</v>
      </c>
      <c r="HP50" s="131" t="s">
        <v>635</v>
      </c>
      <c r="HQ50" s="106" t="s">
        <v>635</v>
      </c>
      <c r="HR50" s="106" t="s">
        <v>635</v>
      </c>
      <c r="HS50" s="106" t="s">
        <v>635</v>
      </c>
      <c r="HT50" s="106" t="s">
        <v>635</v>
      </c>
      <c r="HU50" s="132" t="s">
        <v>635</v>
      </c>
      <c r="HV50" s="132" t="s">
        <v>635</v>
      </c>
      <c r="HW50" s="132" t="s">
        <v>635</v>
      </c>
      <c r="HX50" s="132" t="s">
        <v>635</v>
      </c>
      <c r="HY50" s="118" t="s">
        <v>635</v>
      </c>
      <c r="HZ50" s="118" t="s">
        <v>635</v>
      </c>
      <c r="IA50" s="118" t="s">
        <v>635</v>
      </c>
      <c r="IB50" s="118" t="s">
        <v>635</v>
      </c>
      <c r="IC50" s="125" t="s">
        <v>635</v>
      </c>
      <c r="ID50" s="125" t="s">
        <v>635</v>
      </c>
      <c r="IE50" s="125" t="s">
        <v>635</v>
      </c>
      <c r="IF50" s="125" t="s">
        <v>635</v>
      </c>
      <c r="IG50" s="105" t="s">
        <v>906</v>
      </c>
      <c r="IH50" s="105" t="s">
        <v>808</v>
      </c>
      <c r="II50" s="105" t="s">
        <v>831</v>
      </c>
      <c r="IJ50" s="105" t="s">
        <v>635</v>
      </c>
      <c r="IK50" s="105" t="s">
        <v>635</v>
      </c>
      <c r="IL50" s="105" t="s">
        <v>635</v>
      </c>
      <c r="IM50" s="105" t="s">
        <v>635</v>
      </c>
      <c r="IN50" s="105" t="s">
        <v>635</v>
      </c>
      <c r="IO50" s="105" t="s">
        <v>635</v>
      </c>
      <c r="IP50" s="103">
        <v>3</v>
      </c>
      <c r="IQ50" s="102" t="s">
        <v>635</v>
      </c>
      <c r="IR50" s="102" t="s">
        <v>635</v>
      </c>
      <c r="IS50" s="142" t="s">
        <v>635</v>
      </c>
      <c r="IT50" s="142" t="s">
        <v>635</v>
      </c>
      <c r="IU50" s="128" t="s">
        <v>635</v>
      </c>
      <c r="IV50" s="128" t="s">
        <v>635</v>
      </c>
      <c r="IW50" s="143" t="s">
        <v>635</v>
      </c>
      <c r="IX50" s="143" t="s">
        <v>635</v>
      </c>
      <c r="IY50" s="124" t="s">
        <v>635</v>
      </c>
      <c r="IZ50" s="229" t="s">
        <v>635</v>
      </c>
      <c r="JA50" s="229" t="s">
        <v>635</v>
      </c>
      <c r="JB50" s="123" t="s">
        <v>635</v>
      </c>
      <c r="JC50" s="155" t="s">
        <v>635</v>
      </c>
      <c r="JD50" s="155" t="s">
        <v>635</v>
      </c>
      <c r="JE50" s="144" t="s">
        <v>635</v>
      </c>
      <c r="JF50" s="144" t="s">
        <v>635</v>
      </c>
      <c r="JG50" s="144" t="s">
        <v>635</v>
      </c>
      <c r="JH50" s="141" t="s">
        <v>635</v>
      </c>
      <c r="JI50" s="141" t="s">
        <v>635</v>
      </c>
      <c r="JJ50" s="141" t="s">
        <v>635</v>
      </c>
      <c r="JK50" s="144" t="s">
        <v>635</v>
      </c>
      <c r="JL50" s="144" t="s">
        <v>635</v>
      </c>
      <c r="JM50" s="144" t="s">
        <v>635</v>
      </c>
      <c r="JN50" s="135" t="s">
        <v>635</v>
      </c>
      <c r="JO50" s="135" t="s">
        <v>635</v>
      </c>
      <c r="JP50" s="135" t="s">
        <v>635</v>
      </c>
      <c r="JQ50" s="144" t="s">
        <v>709</v>
      </c>
      <c r="JR50" s="144" t="s">
        <v>635</v>
      </c>
      <c r="JS50" s="208">
        <v>0</v>
      </c>
      <c r="JT50" s="208">
        <v>1</v>
      </c>
      <c r="JU50" s="145" t="s">
        <v>709</v>
      </c>
      <c r="JV50" s="145" t="s">
        <v>635</v>
      </c>
      <c r="JW50" s="209">
        <v>0</v>
      </c>
      <c r="JX50" s="209">
        <v>1</v>
      </c>
      <c r="JY50" s="141" t="s">
        <v>635</v>
      </c>
      <c r="JZ50" s="141" t="s">
        <v>635</v>
      </c>
      <c r="KA50" s="141" t="s">
        <v>635</v>
      </c>
      <c r="KB50" s="141" t="s">
        <v>635</v>
      </c>
      <c r="KC50" s="128" t="s">
        <v>635</v>
      </c>
      <c r="KD50" s="128" t="s">
        <v>635</v>
      </c>
      <c r="KE50" s="128" t="s">
        <v>635</v>
      </c>
      <c r="KF50" s="128" t="s">
        <v>635</v>
      </c>
      <c r="KG50" s="146" t="s">
        <v>635</v>
      </c>
      <c r="KH50" s="146" t="s">
        <v>635</v>
      </c>
      <c r="KI50" s="146" t="s">
        <v>635</v>
      </c>
      <c r="KJ50" s="146" t="s">
        <v>635</v>
      </c>
      <c r="KK50" s="147" t="s">
        <v>635</v>
      </c>
      <c r="KL50" s="147" t="s">
        <v>635</v>
      </c>
      <c r="KM50" s="147" t="s">
        <v>635</v>
      </c>
      <c r="KN50" s="147" t="s">
        <v>635</v>
      </c>
      <c r="KO50" s="148" t="s">
        <v>635</v>
      </c>
      <c r="KP50" s="148" t="s">
        <v>635</v>
      </c>
      <c r="KQ50" s="148" t="s">
        <v>635</v>
      </c>
      <c r="KR50" s="148" t="s">
        <v>635</v>
      </c>
      <c r="KS50" s="149" t="s">
        <v>635</v>
      </c>
      <c r="KT50" s="149" t="s">
        <v>635</v>
      </c>
      <c r="KU50" s="149" t="s">
        <v>635</v>
      </c>
      <c r="KV50" s="149" t="s">
        <v>635</v>
      </c>
      <c r="KW50" s="105" t="s">
        <v>664</v>
      </c>
      <c r="KX50" s="106" t="s">
        <v>710</v>
      </c>
      <c r="KY50" s="106" t="s">
        <v>635</v>
      </c>
      <c r="KZ50" s="150">
        <v>0</v>
      </c>
      <c r="LA50" s="150">
        <v>0</v>
      </c>
      <c r="LB50" s="150">
        <v>0.7</v>
      </c>
      <c r="LC50" s="150">
        <v>0</v>
      </c>
      <c r="LD50" s="150">
        <v>0.3</v>
      </c>
      <c r="LE50" s="150">
        <v>0</v>
      </c>
      <c r="LF50" s="150">
        <v>0</v>
      </c>
      <c r="LG50" s="150">
        <v>0</v>
      </c>
      <c r="LH50" s="151">
        <f t="shared" si="15"/>
        <v>1</v>
      </c>
      <c r="LI50" s="152">
        <v>0</v>
      </c>
      <c r="LJ50" s="152">
        <v>0</v>
      </c>
      <c r="LK50" s="152">
        <v>0.7</v>
      </c>
      <c r="LL50" s="152">
        <v>0</v>
      </c>
      <c r="LM50" s="152">
        <v>0.3</v>
      </c>
      <c r="LN50" s="152">
        <v>0</v>
      </c>
      <c r="LO50" s="152">
        <v>0</v>
      </c>
      <c r="LP50" s="152">
        <v>0</v>
      </c>
      <c r="LQ50" s="153">
        <f t="shared" si="16"/>
        <v>1</v>
      </c>
      <c r="LR50" s="142">
        <v>0</v>
      </c>
      <c r="LS50" s="142">
        <v>0</v>
      </c>
      <c r="LT50" s="142">
        <v>0</v>
      </c>
      <c r="LU50" s="142">
        <v>0</v>
      </c>
      <c r="LV50" s="142">
        <v>0</v>
      </c>
      <c r="LW50" s="142">
        <v>0</v>
      </c>
      <c r="LX50" s="142">
        <v>0</v>
      </c>
      <c r="LY50" s="142">
        <v>0</v>
      </c>
      <c r="LZ50" s="142">
        <v>0</v>
      </c>
      <c r="MA50" s="45">
        <v>0</v>
      </c>
      <c r="MB50" s="45">
        <v>0</v>
      </c>
      <c r="MC50" s="45">
        <v>0</v>
      </c>
      <c r="MD50" s="45">
        <v>0</v>
      </c>
      <c r="ME50" s="45">
        <v>0</v>
      </c>
      <c r="MF50" s="45">
        <v>0</v>
      </c>
      <c r="MG50" s="45">
        <v>0</v>
      </c>
      <c r="MH50" s="45">
        <v>0</v>
      </c>
      <c r="MI50" s="45">
        <v>0</v>
      </c>
      <c r="MJ50" s="155" t="s">
        <v>635</v>
      </c>
      <c r="MK50" s="155" t="s">
        <v>635</v>
      </c>
      <c r="ML50" s="155" t="s">
        <v>635</v>
      </c>
      <c r="MM50" s="155" t="s">
        <v>635</v>
      </c>
      <c r="MN50" s="155" t="s">
        <v>635</v>
      </c>
      <c r="MO50" s="155" t="s">
        <v>635</v>
      </c>
      <c r="MP50" s="155" t="s">
        <v>635</v>
      </c>
      <c r="MQ50" s="155" t="s">
        <v>635</v>
      </c>
      <c r="MR50" s="156" t="s">
        <v>635</v>
      </c>
      <c r="MS50" s="157" t="s">
        <v>635</v>
      </c>
      <c r="MT50" s="157" t="s">
        <v>635</v>
      </c>
      <c r="MU50" s="157" t="s">
        <v>635</v>
      </c>
      <c r="MV50" s="157" t="s">
        <v>635</v>
      </c>
      <c r="MW50" s="157" t="s">
        <v>635</v>
      </c>
      <c r="MX50" s="157" t="s">
        <v>635</v>
      </c>
      <c r="MY50" s="157" t="s">
        <v>635</v>
      </c>
      <c r="MZ50" s="157" t="s">
        <v>635</v>
      </c>
      <c r="NA50" s="157" t="s">
        <v>635</v>
      </c>
      <c r="NB50" s="158">
        <v>0</v>
      </c>
      <c r="NC50" s="158">
        <v>0</v>
      </c>
      <c r="ND50" s="158">
        <v>0</v>
      </c>
      <c r="NE50" s="158">
        <v>0</v>
      </c>
      <c r="NF50" s="158">
        <v>0</v>
      </c>
      <c r="NG50" s="158">
        <v>0</v>
      </c>
      <c r="NH50" s="158">
        <v>0</v>
      </c>
      <c r="NI50" s="158">
        <v>0</v>
      </c>
      <c r="NJ50" s="159">
        <v>0</v>
      </c>
      <c r="NK50" s="160" t="s">
        <v>635</v>
      </c>
      <c r="NL50" s="160" t="s">
        <v>635</v>
      </c>
      <c r="NM50" s="160" t="s">
        <v>635</v>
      </c>
      <c r="NN50" s="160" t="s">
        <v>635</v>
      </c>
      <c r="NO50" s="160" t="s">
        <v>635</v>
      </c>
      <c r="NP50" s="160" t="s">
        <v>635</v>
      </c>
      <c r="NQ50" s="160" t="s">
        <v>635</v>
      </c>
      <c r="NR50" s="160" t="s">
        <v>635</v>
      </c>
      <c r="NS50" s="161" t="s">
        <v>635</v>
      </c>
      <c r="NT50" s="162" t="s">
        <v>635</v>
      </c>
      <c r="NU50" s="162" t="s">
        <v>635</v>
      </c>
      <c r="NV50" s="162" t="s">
        <v>635</v>
      </c>
      <c r="NW50" s="162" t="s">
        <v>635</v>
      </c>
      <c r="NX50" s="162" t="s">
        <v>635</v>
      </c>
      <c r="NY50" s="162" t="s">
        <v>635</v>
      </c>
      <c r="NZ50" s="162" t="s">
        <v>635</v>
      </c>
      <c r="OA50" s="162" t="s">
        <v>635</v>
      </c>
      <c r="OB50" s="163" t="s">
        <v>635</v>
      </c>
      <c r="OC50" s="142" t="s">
        <v>635</v>
      </c>
      <c r="OD50" s="142" t="s">
        <v>635</v>
      </c>
      <c r="OE50" s="142" t="s">
        <v>635</v>
      </c>
      <c r="OF50" s="142" t="s">
        <v>635</v>
      </c>
      <c r="OG50" s="142" t="s">
        <v>635</v>
      </c>
      <c r="OH50" s="142" t="s">
        <v>635</v>
      </c>
      <c r="OI50" s="142" t="s">
        <v>635</v>
      </c>
      <c r="OJ50" s="142" t="s">
        <v>635</v>
      </c>
      <c r="OK50" s="142" t="s">
        <v>635</v>
      </c>
      <c r="OL50" s="45">
        <v>0</v>
      </c>
      <c r="OM50" s="45">
        <v>0</v>
      </c>
      <c r="ON50" s="45">
        <v>0</v>
      </c>
      <c r="OO50" s="45">
        <v>0</v>
      </c>
      <c r="OP50" s="45">
        <v>0</v>
      </c>
      <c r="OQ50" s="45">
        <v>0</v>
      </c>
      <c r="OR50" s="45">
        <v>0</v>
      </c>
      <c r="OS50" s="45">
        <v>0</v>
      </c>
      <c r="OT50" s="44">
        <v>0</v>
      </c>
      <c r="OU50" s="158">
        <v>0</v>
      </c>
      <c r="OV50" s="158">
        <v>0</v>
      </c>
      <c r="OW50" s="158">
        <v>0</v>
      </c>
      <c r="OX50" s="158">
        <v>0</v>
      </c>
      <c r="OY50" s="158">
        <v>0</v>
      </c>
      <c r="OZ50" s="158">
        <v>0</v>
      </c>
      <c r="PA50" s="158">
        <v>0</v>
      </c>
      <c r="PB50" s="158">
        <v>0</v>
      </c>
      <c r="PC50" s="159">
        <v>0</v>
      </c>
      <c r="PD50" s="152" t="s">
        <v>635</v>
      </c>
      <c r="PE50" s="152" t="s">
        <v>635</v>
      </c>
      <c r="PF50" s="152" t="s">
        <v>635</v>
      </c>
      <c r="PG50" s="152" t="s">
        <v>635</v>
      </c>
      <c r="PH50" s="152" t="s">
        <v>635</v>
      </c>
      <c r="PI50" s="152" t="s">
        <v>635</v>
      </c>
      <c r="PJ50" s="152" t="s">
        <v>635</v>
      </c>
      <c r="PK50" s="152" t="s">
        <v>635</v>
      </c>
      <c r="PL50" s="164" t="s">
        <v>635</v>
      </c>
      <c r="PM50" s="158" t="s">
        <v>635</v>
      </c>
      <c r="PN50" s="158" t="s">
        <v>635</v>
      </c>
      <c r="PO50" s="158" t="s">
        <v>635</v>
      </c>
      <c r="PP50" s="158" t="s">
        <v>635</v>
      </c>
      <c r="PQ50" s="158" t="s">
        <v>635</v>
      </c>
      <c r="PR50" s="158" t="s">
        <v>635</v>
      </c>
      <c r="PS50" s="158" t="s">
        <v>635</v>
      </c>
      <c r="PT50" s="158" t="s">
        <v>635</v>
      </c>
      <c r="PU50" s="159" t="s">
        <v>635</v>
      </c>
      <c r="PV50" s="157">
        <v>0</v>
      </c>
      <c r="PW50" s="157">
        <v>0</v>
      </c>
      <c r="PX50" s="157">
        <v>0</v>
      </c>
      <c r="PY50" s="157">
        <v>0</v>
      </c>
      <c r="PZ50" s="157">
        <v>0</v>
      </c>
      <c r="QA50" s="157">
        <v>0</v>
      </c>
      <c r="QB50" s="157">
        <v>0</v>
      </c>
      <c r="QC50" s="157">
        <v>0</v>
      </c>
      <c r="QD50" s="165">
        <v>0</v>
      </c>
      <c r="QE50" s="166" t="s">
        <v>635</v>
      </c>
      <c r="QF50" s="166" t="s">
        <v>635</v>
      </c>
      <c r="QG50" s="166" t="s">
        <v>635</v>
      </c>
      <c r="QH50" s="166" t="s">
        <v>635</v>
      </c>
      <c r="QI50" s="166" t="s">
        <v>635</v>
      </c>
      <c r="QJ50" s="166" t="s">
        <v>635</v>
      </c>
      <c r="QK50" s="166" t="s">
        <v>635</v>
      </c>
      <c r="QL50" s="166" t="s">
        <v>635</v>
      </c>
      <c r="QM50" s="167" t="s">
        <v>635</v>
      </c>
      <c r="QN50" s="120" t="s">
        <v>635</v>
      </c>
      <c r="QO50" s="120" t="s">
        <v>635</v>
      </c>
      <c r="QP50" s="120" t="s">
        <v>635</v>
      </c>
      <c r="QQ50" s="120" t="s">
        <v>635</v>
      </c>
      <c r="QR50" s="120" t="s">
        <v>635</v>
      </c>
      <c r="QS50" s="120" t="s">
        <v>635</v>
      </c>
      <c r="QT50" s="120" t="s">
        <v>635</v>
      </c>
      <c r="QU50" s="120" t="s">
        <v>635</v>
      </c>
      <c r="QV50" s="168" t="s">
        <v>635</v>
      </c>
      <c r="QW50" s="169" t="s">
        <v>635</v>
      </c>
      <c r="QX50" s="169" t="s">
        <v>635</v>
      </c>
      <c r="QY50" s="169" t="s">
        <v>635</v>
      </c>
      <c r="QZ50" s="169" t="s">
        <v>635</v>
      </c>
      <c r="RA50" s="169" t="s">
        <v>635</v>
      </c>
      <c r="RB50" s="169" t="s">
        <v>635</v>
      </c>
      <c r="RC50" s="169" t="s">
        <v>635</v>
      </c>
      <c r="RD50" s="169" t="s">
        <v>635</v>
      </c>
      <c r="RE50" s="170" t="s">
        <v>635</v>
      </c>
      <c r="RF50" s="136" t="s">
        <v>656</v>
      </c>
      <c r="RG50" s="136" t="s">
        <v>854</v>
      </c>
      <c r="RH50" s="136" t="s">
        <v>743</v>
      </c>
      <c r="RI50" s="137" t="s">
        <v>635</v>
      </c>
      <c r="RJ50" s="137" t="s">
        <v>635</v>
      </c>
      <c r="RK50" s="137" t="s">
        <v>635</v>
      </c>
      <c r="RL50" s="105" t="s">
        <v>664</v>
      </c>
      <c r="RM50" s="106" t="s">
        <v>710</v>
      </c>
      <c r="RN50" s="106" t="s">
        <v>635</v>
      </c>
      <c r="RO50" s="171">
        <v>0</v>
      </c>
      <c r="RP50" s="171">
        <v>0</v>
      </c>
      <c r="RQ50" s="171">
        <v>0.7</v>
      </c>
      <c r="RR50" s="171">
        <v>0</v>
      </c>
      <c r="RS50" s="171">
        <v>0.3</v>
      </c>
      <c r="RT50" s="171">
        <v>0</v>
      </c>
      <c r="RU50" s="171">
        <v>0</v>
      </c>
      <c r="RV50" s="171">
        <v>0</v>
      </c>
      <c r="RW50" s="172">
        <f t="shared" si="17"/>
        <v>1</v>
      </c>
      <c r="RX50" s="158">
        <v>0</v>
      </c>
      <c r="RY50" s="158">
        <v>0</v>
      </c>
      <c r="RZ50" s="158">
        <v>0.7</v>
      </c>
      <c r="SA50" s="158">
        <v>0</v>
      </c>
      <c r="SB50" s="158">
        <v>0.3</v>
      </c>
      <c r="SC50" s="158">
        <v>0</v>
      </c>
      <c r="SD50" s="158">
        <v>0</v>
      </c>
      <c r="SE50" s="158">
        <v>0</v>
      </c>
      <c r="SF50" s="159">
        <f>SUM(RX50:SE50)</f>
        <v>1</v>
      </c>
      <c r="SG50" s="132" t="s">
        <v>635</v>
      </c>
      <c r="SH50" s="132" t="s">
        <v>635</v>
      </c>
      <c r="SI50" s="132" t="s">
        <v>635</v>
      </c>
      <c r="SJ50" s="132" t="s">
        <v>635</v>
      </c>
      <c r="SK50" s="132" t="s">
        <v>635</v>
      </c>
      <c r="SL50" s="132" t="s">
        <v>635</v>
      </c>
      <c r="SM50" s="132" t="s">
        <v>635</v>
      </c>
      <c r="SN50" s="132" t="s">
        <v>635</v>
      </c>
      <c r="SO50" s="173" t="s">
        <v>635</v>
      </c>
      <c r="SP50" s="102" t="s">
        <v>635</v>
      </c>
      <c r="SQ50" s="102" t="s">
        <v>635</v>
      </c>
      <c r="SR50" s="102" t="s">
        <v>635</v>
      </c>
      <c r="SS50" s="102" t="s">
        <v>635</v>
      </c>
      <c r="ST50" s="102" t="s">
        <v>635</v>
      </c>
      <c r="SU50" s="102" t="s">
        <v>635</v>
      </c>
      <c r="SV50" s="102" t="s">
        <v>635</v>
      </c>
      <c r="SW50" s="102" t="s">
        <v>635</v>
      </c>
      <c r="SX50" s="174" t="s">
        <v>635</v>
      </c>
      <c r="SY50" s="125" t="s">
        <v>635</v>
      </c>
      <c r="SZ50" s="125" t="s">
        <v>635</v>
      </c>
      <c r="TA50" s="125" t="s">
        <v>635</v>
      </c>
      <c r="TB50" s="125" t="s">
        <v>635</v>
      </c>
      <c r="TC50" s="125" t="s">
        <v>635</v>
      </c>
      <c r="TD50" s="125" t="s">
        <v>635</v>
      </c>
      <c r="TE50" s="125" t="s">
        <v>635</v>
      </c>
      <c r="TF50" s="125" t="s">
        <v>635</v>
      </c>
      <c r="TG50" s="175" t="s">
        <v>635</v>
      </c>
      <c r="TH50" s="149" t="s">
        <v>635</v>
      </c>
      <c r="TI50" s="149" t="s">
        <v>635</v>
      </c>
      <c r="TJ50" s="149" t="s">
        <v>635</v>
      </c>
      <c r="TK50" s="149" t="s">
        <v>635</v>
      </c>
      <c r="TL50" s="149" t="s">
        <v>635</v>
      </c>
      <c r="TM50" s="149" t="s">
        <v>635</v>
      </c>
      <c r="TN50" s="149" t="s">
        <v>635</v>
      </c>
      <c r="TO50" s="149" t="s">
        <v>635</v>
      </c>
      <c r="TP50" s="176" t="s">
        <v>635</v>
      </c>
      <c r="TQ50" s="210">
        <v>0</v>
      </c>
      <c r="TR50" s="210">
        <v>0</v>
      </c>
      <c r="TS50" s="210">
        <v>0.7</v>
      </c>
      <c r="TT50" s="210">
        <v>0</v>
      </c>
      <c r="TU50" s="210">
        <v>0.3</v>
      </c>
      <c r="TV50" s="210">
        <v>0</v>
      </c>
      <c r="TW50" s="210">
        <v>0</v>
      </c>
      <c r="TX50" s="210">
        <v>0</v>
      </c>
      <c r="TY50" s="211">
        <f>SUBTOTAL(9,TQ50:TX50)</f>
        <v>1</v>
      </c>
      <c r="TZ50" s="179" t="s">
        <v>635</v>
      </c>
      <c r="UA50" s="179" t="s">
        <v>635</v>
      </c>
      <c r="UB50" s="179" t="s">
        <v>635</v>
      </c>
      <c r="UC50" s="179" t="s">
        <v>635</v>
      </c>
      <c r="UD50" s="179" t="s">
        <v>635</v>
      </c>
      <c r="UE50" s="179" t="s">
        <v>635</v>
      </c>
      <c r="UF50" s="179" t="s">
        <v>635</v>
      </c>
      <c r="UG50" s="179" t="s">
        <v>635</v>
      </c>
      <c r="UH50" s="180" t="s">
        <v>635</v>
      </c>
      <c r="UI50" s="171">
        <v>0</v>
      </c>
      <c r="UJ50" s="171">
        <v>0</v>
      </c>
      <c r="UK50" s="171">
        <v>0.7</v>
      </c>
      <c r="UL50" s="171">
        <v>0</v>
      </c>
      <c r="UM50" s="171">
        <v>0.3</v>
      </c>
      <c r="UN50" s="171">
        <v>0</v>
      </c>
      <c r="UO50" s="171">
        <v>0</v>
      </c>
      <c r="UP50" s="171">
        <v>0</v>
      </c>
      <c r="UQ50" s="181">
        <f t="shared" si="18"/>
        <v>1</v>
      </c>
      <c r="UR50" s="45">
        <v>0</v>
      </c>
      <c r="US50" s="45">
        <v>0</v>
      </c>
      <c r="UT50" s="45">
        <v>0.7</v>
      </c>
      <c r="UU50" s="131">
        <v>0</v>
      </c>
      <c r="UV50" s="45">
        <v>0.3</v>
      </c>
      <c r="UW50" s="45">
        <v>0</v>
      </c>
      <c r="UX50" s="45">
        <v>0</v>
      </c>
      <c r="UY50" s="45">
        <v>0</v>
      </c>
      <c r="UZ50" s="231">
        <f>SUBTOTAL(9,UR50:UY50)</f>
        <v>1</v>
      </c>
      <c r="VA50" s="169" t="s">
        <v>635</v>
      </c>
      <c r="VB50" s="169" t="s">
        <v>635</v>
      </c>
      <c r="VC50" s="169" t="s">
        <v>635</v>
      </c>
      <c r="VD50" s="169" t="s">
        <v>635</v>
      </c>
      <c r="VE50" s="169" t="s">
        <v>635</v>
      </c>
      <c r="VF50" s="169" t="s">
        <v>635</v>
      </c>
      <c r="VG50" s="169" t="s">
        <v>635</v>
      </c>
      <c r="VH50" s="169" t="s">
        <v>635</v>
      </c>
      <c r="VI50" s="183" t="s">
        <v>635</v>
      </c>
      <c r="VJ50" s="177" t="s">
        <v>635</v>
      </c>
      <c r="VK50" s="177" t="s">
        <v>635</v>
      </c>
      <c r="VL50" s="177" t="s">
        <v>635</v>
      </c>
      <c r="VM50" s="177" t="s">
        <v>635</v>
      </c>
      <c r="VN50" s="177" t="s">
        <v>635</v>
      </c>
      <c r="VO50" s="177" t="s">
        <v>635</v>
      </c>
      <c r="VP50" s="177" t="s">
        <v>635</v>
      </c>
      <c r="VQ50" s="177" t="s">
        <v>635</v>
      </c>
      <c r="VR50" s="178" t="s">
        <v>635</v>
      </c>
      <c r="VS50" s="184" t="s">
        <v>635</v>
      </c>
      <c r="VT50" s="184" t="s">
        <v>635</v>
      </c>
      <c r="VU50" s="184" t="s">
        <v>635</v>
      </c>
      <c r="VV50" s="184" t="s">
        <v>635</v>
      </c>
      <c r="VW50" s="184" t="s">
        <v>635</v>
      </c>
      <c r="VX50" s="184" t="s">
        <v>635</v>
      </c>
      <c r="VY50" s="184" t="s">
        <v>635</v>
      </c>
      <c r="VZ50" s="184" t="s">
        <v>635</v>
      </c>
      <c r="WA50" s="185" t="s">
        <v>635</v>
      </c>
      <c r="WB50" s="186" t="s">
        <v>635</v>
      </c>
      <c r="WC50" s="186" t="s">
        <v>635</v>
      </c>
      <c r="WD50" s="186" t="s">
        <v>635</v>
      </c>
      <c r="WE50" s="186" t="s">
        <v>635</v>
      </c>
      <c r="WF50" s="186" t="s">
        <v>635</v>
      </c>
      <c r="WG50" s="186" t="s">
        <v>635</v>
      </c>
      <c r="WH50" s="186" t="s">
        <v>635</v>
      </c>
      <c r="WI50" s="186" t="s">
        <v>635</v>
      </c>
      <c r="WJ50" s="187" t="s">
        <v>635</v>
      </c>
      <c r="WK50" s="212">
        <v>0</v>
      </c>
      <c r="WL50" s="212">
        <v>0</v>
      </c>
      <c r="WM50" s="212">
        <v>0.7</v>
      </c>
      <c r="WN50" s="212">
        <v>0</v>
      </c>
      <c r="WO50" s="212">
        <v>0.3</v>
      </c>
      <c r="WP50" s="212">
        <v>0</v>
      </c>
      <c r="WQ50" s="212">
        <v>0</v>
      </c>
      <c r="WR50" s="212">
        <v>0</v>
      </c>
      <c r="WS50" s="188">
        <f>SUBTOTAL(9,WK50:WR50)</f>
        <v>1</v>
      </c>
      <c r="WT50" s="133" t="s">
        <v>635</v>
      </c>
      <c r="WU50" s="133" t="s">
        <v>635</v>
      </c>
      <c r="WV50" s="133" t="s">
        <v>635</v>
      </c>
      <c r="WW50" s="133" t="s">
        <v>635</v>
      </c>
      <c r="WX50" s="133" t="s">
        <v>635</v>
      </c>
      <c r="WY50" s="133" t="s">
        <v>635</v>
      </c>
      <c r="WZ50" s="133" t="s">
        <v>635</v>
      </c>
      <c r="XA50" s="133" t="s">
        <v>635</v>
      </c>
      <c r="XB50" s="189" t="s">
        <v>635</v>
      </c>
      <c r="XC50" s="105" t="s">
        <v>665</v>
      </c>
      <c r="XD50" s="105" t="s">
        <v>666</v>
      </c>
      <c r="XE50" s="105" t="s">
        <v>635</v>
      </c>
      <c r="XF50" s="111" t="s">
        <v>635</v>
      </c>
      <c r="XG50" s="190" t="s">
        <v>670</v>
      </c>
      <c r="XH50" s="190" t="s">
        <v>671</v>
      </c>
      <c r="XI50" s="190" t="s">
        <v>672</v>
      </c>
      <c r="XJ50" s="190" t="s">
        <v>673</v>
      </c>
      <c r="XK50" s="190" t="s">
        <v>712</v>
      </c>
      <c r="XL50" s="135" t="s">
        <v>635</v>
      </c>
      <c r="XM50" s="191" t="s">
        <v>667</v>
      </c>
      <c r="XN50" s="191" t="s">
        <v>668</v>
      </c>
      <c r="XO50" s="191" t="s">
        <v>669</v>
      </c>
      <c r="XP50" s="191" t="s">
        <v>670</v>
      </c>
      <c r="XQ50" s="191" t="s">
        <v>672</v>
      </c>
      <c r="XR50" s="191" t="s">
        <v>635</v>
      </c>
      <c r="XS50" s="191" t="s">
        <v>635</v>
      </c>
      <c r="XT50" s="191" t="s">
        <v>635</v>
      </c>
      <c r="XU50" s="192" t="s">
        <v>635</v>
      </c>
      <c r="XV50" s="192" t="s">
        <v>635</v>
      </c>
      <c r="XW50" s="192" t="s">
        <v>635</v>
      </c>
      <c r="XX50" s="192" t="s">
        <v>635</v>
      </c>
      <c r="XY50" s="192" t="s">
        <v>635</v>
      </c>
      <c r="XZ50" s="192" t="s">
        <v>635</v>
      </c>
      <c r="YA50" s="144" t="s">
        <v>635</v>
      </c>
      <c r="YB50" s="144" t="s">
        <v>635</v>
      </c>
      <c r="YC50" s="144" t="s">
        <v>635</v>
      </c>
      <c r="YD50" s="144" t="s">
        <v>635</v>
      </c>
      <c r="YE50" s="144" t="s">
        <v>635</v>
      </c>
      <c r="YF50" s="144" t="s">
        <v>635</v>
      </c>
      <c r="YG50" s="144" t="s">
        <v>635</v>
      </c>
      <c r="YH50" s="111" t="s">
        <v>635</v>
      </c>
      <c r="YI50" s="111" t="s">
        <v>635</v>
      </c>
      <c r="YJ50" s="111" t="s">
        <v>635</v>
      </c>
      <c r="YK50" s="190" t="s">
        <v>635</v>
      </c>
      <c r="YL50" s="190" t="s">
        <v>635</v>
      </c>
      <c r="YM50" s="190" t="s">
        <v>635</v>
      </c>
      <c r="YN50" s="190" t="s">
        <v>635</v>
      </c>
      <c r="YO50" s="190" t="s">
        <v>635</v>
      </c>
      <c r="YP50" s="130" t="s">
        <v>635</v>
      </c>
      <c r="YQ50" s="130" t="s">
        <v>635</v>
      </c>
      <c r="YR50" s="130" t="s">
        <v>635</v>
      </c>
      <c r="YS50" s="130" t="s">
        <v>635</v>
      </c>
      <c r="YT50" s="130" t="s">
        <v>635</v>
      </c>
      <c r="YU50" s="130" t="s">
        <v>635</v>
      </c>
      <c r="YV50" s="112" t="s">
        <v>635</v>
      </c>
      <c r="YW50" s="112" t="s">
        <v>635</v>
      </c>
      <c r="YX50" s="112" t="s">
        <v>635</v>
      </c>
      <c r="YY50" s="112" t="s">
        <v>635</v>
      </c>
      <c r="YZ50" s="105" t="s">
        <v>674</v>
      </c>
      <c r="ZA50" s="105" t="s">
        <v>635</v>
      </c>
      <c r="ZB50" s="126" t="s">
        <v>635</v>
      </c>
      <c r="ZC50" s="126" t="s">
        <v>635</v>
      </c>
      <c r="ZD50" s="126" t="s">
        <v>635</v>
      </c>
      <c r="ZE50" s="126" t="s">
        <v>635</v>
      </c>
      <c r="ZF50" s="126" t="s">
        <v>635</v>
      </c>
      <c r="ZG50" s="125" t="s">
        <v>676</v>
      </c>
      <c r="ZH50" s="125" t="s">
        <v>635</v>
      </c>
      <c r="ZI50" s="125" t="s">
        <v>635</v>
      </c>
      <c r="ZJ50" s="125" t="s">
        <v>635</v>
      </c>
      <c r="ZK50" s="125" t="s">
        <v>635</v>
      </c>
      <c r="ZL50" s="125" t="s">
        <v>635</v>
      </c>
      <c r="ZM50" s="125" t="s">
        <v>635</v>
      </c>
      <c r="ZN50" s="125" t="s">
        <v>635</v>
      </c>
      <c r="ZO50" s="147" t="s">
        <v>635</v>
      </c>
      <c r="ZP50" s="147" t="s">
        <v>635</v>
      </c>
      <c r="ZQ50" s="147" t="s">
        <v>635</v>
      </c>
      <c r="ZR50" s="147" t="s">
        <v>635</v>
      </c>
      <c r="ZS50" s="147" t="s">
        <v>635</v>
      </c>
      <c r="ZT50" s="184" t="s">
        <v>635</v>
      </c>
      <c r="ZU50" s="184">
        <v>4</v>
      </c>
      <c r="ZV50" s="184" t="s">
        <v>635</v>
      </c>
      <c r="ZW50" s="184" t="s">
        <v>635</v>
      </c>
      <c r="ZX50" s="131">
        <v>1</v>
      </c>
      <c r="ZY50" s="131" t="s">
        <v>635</v>
      </c>
      <c r="ZZ50" s="131" t="s">
        <v>635</v>
      </c>
      <c r="AAA50" s="131" t="s">
        <v>635</v>
      </c>
      <c r="AAB50" s="132">
        <v>1</v>
      </c>
      <c r="AAC50" s="132" t="s">
        <v>635</v>
      </c>
      <c r="AAD50" s="132" t="s">
        <v>635</v>
      </c>
      <c r="AAE50" s="193" t="s">
        <v>635</v>
      </c>
      <c r="AAF50" s="102">
        <v>1</v>
      </c>
      <c r="AAG50" s="102">
        <v>1</v>
      </c>
      <c r="AAH50" s="102" t="s">
        <v>635</v>
      </c>
      <c r="AAI50" s="102" t="s">
        <v>635</v>
      </c>
      <c r="AAJ50" s="125" t="s">
        <v>635</v>
      </c>
      <c r="AAK50" s="125">
        <v>8</v>
      </c>
      <c r="AAL50" s="125" t="s">
        <v>635</v>
      </c>
      <c r="AAM50" s="125" t="s">
        <v>635</v>
      </c>
      <c r="AAN50" s="131">
        <v>8</v>
      </c>
      <c r="AAO50" s="131">
        <v>8</v>
      </c>
      <c r="AAP50" s="131" t="s">
        <v>635</v>
      </c>
      <c r="AAQ50" s="131" t="s">
        <v>635</v>
      </c>
      <c r="AAR50" s="149" t="s">
        <v>635</v>
      </c>
      <c r="AAS50" s="149">
        <v>8</v>
      </c>
      <c r="AAT50" s="149" t="s">
        <v>635</v>
      </c>
      <c r="AAU50" s="149" t="s">
        <v>635</v>
      </c>
      <c r="AAV50" s="184" t="s">
        <v>635</v>
      </c>
      <c r="AAW50" s="184">
        <v>6</v>
      </c>
      <c r="AAX50" s="184" t="s">
        <v>635</v>
      </c>
      <c r="AAY50" s="184" t="s">
        <v>635</v>
      </c>
      <c r="AAZ50" s="103" t="s">
        <v>632</v>
      </c>
      <c r="ABA50" s="100" t="s">
        <v>679</v>
      </c>
      <c r="ABB50" s="100" t="s">
        <v>635</v>
      </c>
      <c r="ABC50" s="100" t="s">
        <v>635</v>
      </c>
      <c r="ABD50" s="100" t="s">
        <v>635</v>
      </c>
      <c r="ABE50" s="100" t="s">
        <v>635</v>
      </c>
      <c r="ABF50" s="103" t="s">
        <v>635</v>
      </c>
      <c r="ABG50" s="194">
        <v>60000</v>
      </c>
      <c r="ABH50" s="195" t="s">
        <v>716</v>
      </c>
      <c r="ABI50" s="177" t="s">
        <v>635</v>
      </c>
      <c r="ABJ50" s="177" t="s">
        <v>635</v>
      </c>
      <c r="ABK50" s="177" t="s">
        <v>635</v>
      </c>
      <c r="ABL50" s="177" t="s">
        <v>635</v>
      </c>
      <c r="ABM50" s="177" t="s">
        <v>635</v>
      </c>
      <c r="ABN50" s="177" t="s">
        <v>635</v>
      </c>
      <c r="ABO50" s="195" t="s">
        <v>635</v>
      </c>
      <c r="ABP50" s="112" t="s">
        <v>755</v>
      </c>
      <c r="ABQ50" s="112" t="s">
        <v>635</v>
      </c>
      <c r="ABR50" s="112" t="s">
        <v>635</v>
      </c>
      <c r="ABS50" s="103" t="s">
        <v>632</v>
      </c>
      <c r="ABT50" s="97" t="s">
        <v>632</v>
      </c>
      <c r="ABU50" s="196" t="s">
        <v>683</v>
      </c>
      <c r="ABV50" s="196" t="s">
        <v>718</v>
      </c>
      <c r="ABW50" s="196" t="s">
        <v>635</v>
      </c>
      <c r="ABX50" s="196" t="s">
        <v>635</v>
      </c>
      <c r="ABY50" s="196" t="s">
        <v>635</v>
      </c>
      <c r="ABZ50" s="196" t="s">
        <v>635</v>
      </c>
      <c r="ACA50" s="196" t="s">
        <v>635</v>
      </c>
      <c r="ACB50" s="97" t="s">
        <v>626</v>
      </c>
      <c r="ACC50" s="97" t="s">
        <v>632</v>
      </c>
      <c r="ACD50" s="112" t="s">
        <v>685</v>
      </c>
      <c r="ACE50" s="112" t="s">
        <v>635</v>
      </c>
      <c r="ACF50" s="112" t="s">
        <v>635</v>
      </c>
      <c r="ACG50" s="112" t="s">
        <v>635</v>
      </c>
      <c r="ACH50" s="97" t="s">
        <v>1282</v>
      </c>
      <c r="ACI50" s="97" t="s">
        <v>1283</v>
      </c>
      <c r="ACJ50" s="97"/>
    </row>
    <row r="51" spans="1:764" ht="15" customHeight="1">
      <c r="A51">
        <v>38</v>
      </c>
      <c r="B51" s="97" t="s">
        <v>1284</v>
      </c>
      <c r="C51" s="97" t="s">
        <v>1285</v>
      </c>
      <c r="D51" s="97" t="s">
        <v>1128</v>
      </c>
      <c r="E51" s="97" t="s">
        <v>1286</v>
      </c>
      <c r="F51" s="98" t="s">
        <v>1287</v>
      </c>
      <c r="G51" s="98" t="s">
        <v>1288</v>
      </c>
      <c r="H51" s="99">
        <v>37.018374999999999</v>
      </c>
      <c r="I51" s="99">
        <v>-0.52944000000000002</v>
      </c>
      <c r="J51" s="98" t="s">
        <v>1056</v>
      </c>
      <c r="K51" s="98" t="s">
        <v>1289</v>
      </c>
      <c r="L51" s="98" t="s">
        <v>1290</v>
      </c>
      <c r="M51" s="100" t="s">
        <v>1291</v>
      </c>
      <c r="N51" s="101">
        <v>727393042</v>
      </c>
      <c r="O51" s="102">
        <v>720924633</v>
      </c>
      <c r="P51" s="100">
        <v>-0.53146000000000004</v>
      </c>
      <c r="Q51" s="100">
        <v>37.020265000000002</v>
      </c>
      <c r="R51" s="100">
        <v>1654.2</v>
      </c>
      <c r="S51" s="100">
        <v>4.4000000000000004</v>
      </c>
      <c r="T51" s="103" t="s">
        <v>626</v>
      </c>
      <c r="U51" s="97" t="s">
        <v>629</v>
      </c>
      <c r="V51" s="97" t="s">
        <v>699</v>
      </c>
      <c r="W51" s="97" t="s">
        <v>629</v>
      </c>
      <c r="X51" s="97" t="s">
        <v>700</v>
      </c>
      <c r="Y51" s="97" t="s">
        <v>770</v>
      </c>
      <c r="Z51" s="103" t="s">
        <v>626</v>
      </c>
      <c r="AA51" s="104" t="s">
        <v>635</v>
      </c>
      <c r="AB51" s="197" t="s">
        <v>635</v>
      </c>
      <c r="AC51" s="104" t="s">
        <v>635</v>
      </c>
      <c r="AD51" s="104" t="s">
        <v>635</v>
      </c>
      <c r="AE51" s="104" t="s">
        <v>635</v>
      </c>
      <c r="AF51" s="103">
        <v>5</v>
      </c>
      <c r="AG51" s="103">
        <v>3</v>
      </c>
      <c r="AH51" s="97" t="s">
        <v>636</v>
      </c>
      <c r="AI51" s="97" t="s">
        <v>637</v>
      </c>
      <c r="AJ51" s="97" t="s">
        <v>638</v>
      </c>
      <c r="AK51" s="97" t="s">
        <v>639</v>
      </c>
      <c r="AL51" s="105" t="s">
        <v>640</v>
      </c>
      <c r="AM51" s="106" t="s">
        <v>702</v>
      </c>
      <c r="AN51" s="106" t="s">
        <v>635</v>
      </c>
      <c r="AO51" s="106" t="s">
        <v>635</v>
      </c>
      <c r="AP51" s="97" t="s">
        <v>642</v>
      </c>
      <c r="AQ51" s="97" t="s">
        <v>635</v>
      </c>
      <c r="AR51" s="103" t="s">
        <v>635</v>
      </c>
      <c r="AS51" s="97" t="s">
        <v>773</v>
      </c>
      <c r="AT51" s="103" t="s">
        <v>635</v>
      </c>
      <c r="AU51" s="103" t="s">
        <v>635</v>
      </c>
      <c r="AV51" s="106" t="s">
        <v>632</v>
      </c>
      <c r="AW51" s="105" t="s">
        <v>640</v>
      </c>
      <c r="AX51" s="103" t="s">
        <v>702</v>
      </c>
      <c r="AY51" s="105" t="s">
        <v>640</v>
      </c>
      <c r="AZ51" s="107" t="s">
        <v>702</v>
      </c>
      <c r="BA51" s="105" t="s">
        <v>640</v>
      </c>
      <c r="BB51" s="107" t="s">
        <v>702</v>
      </c>
      <c r="BC51" s="106" t="s">
        <v>640</v>
      </c>
      <c r="BD51" s="103" t="s">
        <v>702</v>
      </c>
      <c r="BE51" s="106" t="s">
        <v>632</v>
      </c>
      <c r="BF51" s="103" t="s">
        <v>640</v>
      </c>
      <c r="BG51" s="103" t="s">
        <v>702</v>
      </c>
      <c r="BH51" s="103" t="s">
        <v>847</v>
      </c>
      <c r="BI51" s="97" t="s">
        <v>640</v>
      </c>
      <c r="BJ51" s="108" t="s">
        <v>643</v>
      </c>
      <c r="BK51" s="108" t="s">
        <v>875</v>
      </c>
      <c r="BL51" s="108" t="s">
        <v>635</v>
      </c>
      <c r="BM51" s="108" t="s">
        <v>635</v>
      </c>
      <c r="BN51" s="108" t="s">
        <v>635</v>
      </c>
      <c r="BO51" s="103" t="s">
        <v>632</v>
      </c>
      <c r="BP51" s="103" t="s">
        <v>702</v>
      </c>
      <c r="BQ51" s="103" t="s">
        <v>635</v>
      </c>
      <c r="BR51" s="109" t="s">
        <v>645</v>
      </c>
      <c r="BS51" s="109" t="s">
        <v>703</v>
      </c>
      <c r="BT51" s="110" t="s">
        <v>635</v>
      </c>
      <c r="BU51" s="110" t="s">
        <v>635</v>
      </c>
      <c r="BV51" s="109" t="s">
        <v>635</v>
      </c>
      <c r="BW51" s="97" t="s">
        <v>848</v>
      </c>
      <c r="BX51" s="97" t="s">
        <v>848</v>
      </c>
      <c r="BY51" s="97" t="s">
        <v>1292</v>
      </c>
      <c r="BZ51" s="97" t="s">
        <v>648</v>
      </c>
      <c r="CA51" s="111" t="s">
        <v>737</v>
      </c>
      <c r="CB51" s="111" t="s">
        <v>635</v>
      </c>
      <c r="CC51" s="111" t="s">
        <v>635</v>
      </c>
      <c r="CD51" s="106" t="s">
        <v>635</v>
      </c>
      <c r="CE51" s="111" t="s">
        <v>635</v>
      </c>
      <c r="CF51" s="103" t="s">
        <v>804</v>
      </c>
      <c r="CG51" s="103">
        <v>5</v>
      </c>
      <c r="CH51" s="112" t="s">
        <v>649</v>
      </c>
      <c r="CI51" s="113" t="s">
        <v>635</v>
      </c>
      <c r="CJ51" s="113" t="s">
        <v>635</v>
      </c>
      <c r="CK51" s="113" t="s">
        <v>635</v>
      </c>
      <c r="CL51" s="103">
        <v>40</v>
      </c>
      <c r="CM51" s="114" t="s">
        <v>635</v>
      </c>
      <c r="CN51" s="103" t="s">
        <v>635</v>
      </c>
      <c r="CO51" s="106" t="s">
        <v>635</v>
      </c>
      <c r="CP51" s="103" t="s">
        <v>635</v>
      </c>
      <c r="CQ51" s="106" t="s">
        <v>635</v>
      </c>
      <c r="CR51" s="103" t="s">
        <v>635</v>
      </c>
      <c r="CS51" s="106" t="s">
        <v>635</v>
      </c>
      <c r="CT51" s="103" t="s">
        <v>635</v>
      </c>
      <c r="CU51" s="106" t="s">
        <v>635</v>
      </c>
      <c r="CV51" s="103" t="s">
        <v>635</v>
      </c>
      <c r="CW51" s="103" t="s">
        <v>635</v>
      </c>
      <c r="CX51" s="111" t="s">
        <v>650</v>
      </c>
      <c r="CY51" s="106" t="s">
        <v>635</v>
      </c>
      <c r="CZ51" s="115">
        <v>1</v>
      </c>
      <c r="DA51" s="115">
        <v>0</v>
      </c>
      <c r="DB51" s="116">
        <f t="shared" si="19"/>
        <v>1</v>
      </c>
      <c r="DC51" s="117" t="s">
        <v>635</v>
      </c>
      <c r="DD51" s="118" t="s">
        <v>635</v>
      </c>
      <c r="DE51" s="118" t="s">
        <v>635</v>
      </c>
      <c r="DF51" s="118" t="s">
        <v>635</v>
      </c>
      <c r="DG51" s="119" t="s">
        <v>635</v>
      </c>
      <c r="DH51" s="106" t="s">
        <v>635</v>
      </c>
      <c r="DI51" s="106" t="s">
        <v>635</v>
      </c>
      <c r="DJ51" s="121" t="s">
        <v>635</v>
      </c>
      <c r="DK51" s="122" t="s">
        <v>635</v>
      </c>
      <c r="DL51" s="123" t="s">
        <v>635</v>
      </c>
      <c r="DM51" s="123" t="s">
        <v>635</v>
      </c>
      <c r="DN51" s="124" t="s">
        <v>635</v>
      </c>
      <c r="DO51" s="124" t="s">
        <v>635</v>
      </c>
      <c r="DP51" s="124" t="s">
        <v>635</v>
      </c>
      <c r="DQ51" s="125">
        <v>0.1</v>
      </c>
      <c r="DR51" s="125">
        <v>8</v>
      </c>
      <c r="DS51" s="125" t="s">
        <v>850</v>
      </c>
      <c r="DT51" s="106" t="s">
        <v>635</v>
      </c>
      <c r="DU51" s="106" t="s">
        <v>635</v>
      </c>
      <c r="DV51" s="106" t="s">
        <v>635</v>
      </c>
      <c r="DW51" s="126" t="s">
        <v>635</v>
      </c>
      <c r="DX51" s="126" t="s">
        <v>635</v>
      </c>
      <c r="DY51" s="126" t="s">
        <v>635</v>
      </c>
      <c r="DZ51" s="97" t="s">
        <v>851</v>
      </c>
      <c r="EA51" s="103" t="s">
        <v>632</v>
      </c>
      <c r="EB51" s="97" t="s">
        <v>1136</v>
      </c>
      <c r="EC51" s="103" t="s">
        <v>632</v>
      </c>
      <c r="ED51" s="107" t="s">
        <v>740</v>
      </c>
      <c r="EE51" s="97" t="s">
        <v>741</v>
      </c>
      <c r="EF51" s="127" t="s">
        <v>653</v>
      </c>
      <c r="EG51" s="127" t="s">
        <v>635</v>
      </c>
      <c r="EH51" s="103" t="s">
        <v>653</v>
      </c>
      <c r="EI51" s="97" t="s">
        <v>640</v>
      </c>
      <c r="EJ51" s="97" t="s">
        <v>640</v>
      </c>
      <c r="EK51" s="122">
        <v>8</v>
      </c>
      <c r="EL51" s="122">
        <v>8</v>
      </c>
      <c r="EM51" s="122">
        <v>0.1</v>
      </c>
      <c r="EN51" s="122">
        <v>0.1</v>
      </c>
      <c r="EO51" s="128" t="s">
        <v>635</v>
      </c>
      <c r="EP51" s="128" t="s">
        <v>635</v>
      </c>
      <c r="EQ51" s="128" t="s">
        <v>635</v>
      </c>
      <c r="ER51" s="128" t="s">
        <v>635</v>
      </c>
      <c r="ES51" s="129" t="s">
        <v>635</v>
      </c>
      <c r="ET51" s="129" t="s">
        <v>635</v>
      </c>
      <c r="EU51" s="129" t="s">
        <v>635</v>
      </c>
      <c r="EV51" s="129" t="s">
        <v>635</v>
      </c>
      <c r="EW51" s="97" t="s">
        <v>654</v>
      </c>
      <c r="EX51" s="97" t="s">
        <v>654</v>
      </c>
      <c r="EY51" s="103" t="s">
        <v>635</v>
      </c>
      <c r="EZ51" s="107" t="s">
        <v>635</v>
      </c>
      <c r="FA51" s="97" t="s">
        <v>655</v>
      </c>
      <c r="FB51" s="130" t="s">
        <v>656</v>
      </c>
      <c r="FC51" s="130" t="s">
        <v>635</v>
      </c>
      <c r="FD51" s="131" t="s">
        <v>635</v>
      </c>
      <c r="FE51" s="131" t="s">
        <v>635</v>
      </c>
      <c r="FF51" s="131" t="s">
        <v>635</v>
      </c>
      <c r="FG51" s="131" t="s">
        <v>635</v>
      </c>
      <c r="FH51" s="131" t="s">
        <v>635</v>
      </c>
      <c r="FI51" s="132">
        <v>4</v>
      </c>
      <c r="FJ51" s="133" t="s">
        <v>635</v>
      </c>
      <c r="FK51" s="103" t="s">
        <v>635</v>
      </c>
      <c r="FL51" s="134" t="s">
        <v>635</v>
      </c>
      <c r="FM51" s="135" t="s">
        <v>635</v>
      </c>
      <c r="FN51" s="135" t="s">
        <v>635</v>
      </c>
      <c r="FO51" s="135" t="s">
        <v>635</v>
      </c>
      <c r="FP51" s="103" t="s">
        <v>635</v>
      </c>
      <c r="FQ51" s="132">
        <v>20</v>
      </c>
      <c r="FR51" s="133" t="s">
        <v>635</v>
      </c>
      <c r="FS51" s="103" t="s">
        <v>635</v>
      </c>
      <c r="FT51" s="134" t="s">
        <v>635</v>
      </c>
      <c r="FU51" s="135" t="s">
        <v>635</v>
      </c>
      <c r="FV51" s="135" t="s">
        <v>635</v>
      </c>
      <c r="FW51" s="131" t="s">
        <v>635</v>
      </c>
      <c r="FX51" s="103" t="s">
        <v>635</v>
      </c>
      <c r="FY51" s="100" t="s">
        <v>658</v>
      </c>
      <c r="FZ51" s="102" t="s">
        <v>635</v>
      </c>
      <c r="GA51" s="102">
        <v>0</v>
      </c>
      <c r="GB51" s="102">
        <v>24</v>
      </c>
      <c r="GC51" s="136" t="s">
        <v>658</v>
      </c>
      <c r="GD51" s="137" t="s">
        <v>635</v>
      </c>
      <c r="GE51" s="137">
        <v>0</v>
      </c>
      <c r="GF51" s="137">
        <v>24</v>
      </c>
      <c r="GG51" s="125" t="s">
        <v>635</v>
      </c>
      <c r="GH51" s="125" t="s">
        <v>635</v>
      </c>
      <c r="GI51" s="125" t="s">
        <v>635</v>
      </c>
      <c r="GJ51" s="125" t="s">
        <v>635</v>
      </c>
      <c r="GK51" s="122" t="s">
        <v>635</v>
      </c>
      <c r="GL51" s="122" t="s">
        <v>635</v>
      </c>
      <c r="GM51" s="122" t="s">
        <v>635</v>
      </c>
      <c r="GN51" s="122" t="s">
        <v>635</v>
      </c>
      <c r="GO51" s="135" t="s">
        <v>635</v>
      </c>
      <c r="GP51" s="135" t="s">
        <v>635</v>
      </c>
      <c r="GQ51" s="135" t="s">
        <v>635</v>
      </c>
      <c r="GR51" s="134" t="s">
        <v>635</v>
      </c>
      <c r="GS51" s="134" t="s">
        <v>635</v>
      </c>
      <c r="GT51" s="134" t="s">
        <v>635</v>
      </c>
      <c r="GU51" s="126" t="s">
        <v>635</v>
      </c>
      <c r="GV51" s="126" t="s">
        <v>635</v>
      </c>
      <c r="GW51" s="126" t="s">
        <v>635</v>
      </c>
      <c r="GX51" s="145" t="s">
        <v>635</v>
      </c>
      <c r="GY51" s="145" t="s">
        <v>635</v>
      </c>
      <c r="GZ51" s="145" t="s">
        <v>635</v>
      </c>
      <c r="HA51" s="123" t="s">
        <v>635</v>
      </c>
      <c r="HB51" s="140" t="s">
        <v>635</v>
      </c>
      <c r="HC51" s="123" t="s">
        <v>635</v>
      </c>
      <c r="HD51" s="123" t="s">
        <v>635</v>
      </c>
      <c r="HE51" s="127" t="s">
        <v>635</v>
      </c>
      <c r="HF51" s="131" t="s">
        <v>635</v>
      </c>
      <c r="HG51" s="131" t="s">
        <v>635</v>
      </c>
      <c r="HH51" s="131" t="s">
        <v>635</v>
      </c>
      <c r="HI51" s="141" t="s">
        <v>635</v>
      </c>
      <c r="HJ51" s="141" t="s">
        <v>635</v>
      </c>
      <c r="HK51" s="141" t="s">
        <v>635</v>
      </c>
      <c r="HL51" s="141" t="s">
        <v>635</v>
      </c>
      <c r="HM51" s="131" t="s">
        <v>635</v>
      </c>
      <c r="HN51" s="131" t="s">
        <v>635</v>
      </c>
      <c r="HO51" s="131" t="s">
        <v>635</v>
      </c>
      <c r="HP51" s="131" t="s">
        <v>635</v>
      </c>
      <c r="HQ51" s="106" t="s">
        <v>635</v>
      </c>
      <c r="HR51" s="106" t="s">
        <v>635</v>
      </c>
      <c r="HS51" s="106" t="s">
        <v>635</v>
      </c>
      <c r="HT51" s="106" t="s">
        <v>635</v>
      </c>
      <c r="HU51" s="132" t="s">
        <v>635</v>
      </c>
      <c r="HV51" s="132" t="s">
        <v>635</v>
      </c>
      <c r="HW51" s="132" t="s">
        <v>635</v>
      </c>
      <c r="HX51" s="132" t="s">
        <v>635</v>
      </c>
      <c r="HY51" s="118" t="s">
        <v>635</v>
      </c>
      <c r="HZ51" s="118" t="s">
        <v>635</v>
      </c>
      <c r="IA51" s="118" t="s">
        <v>635</v>
      </c>
      <c r="IB51" s="118" t="s">
        <v>635</v>
      </c>
      <c r="IC51" s="125" t="s">
        <v>635</v>
      </c>
      <c r="ID51" s="125" t="s">
        <v>635</v>
      </c>
      <c r="IE51" s="125" t="s">
        <v>635</v>
      </c>
      <c r="IF51" s="125" t="s">
        <v>635</v>
      </c>
      <c r="IG51" s="105" t="s">
        <v>807</v>
      </c>
      <c r="IH51" s="105" t="s">
        <v>783</v>
      </c>
      <c r="II51" s="105" t="s">
        <v>830</v>
      </c>
      <c r="IJ51" s="105" t="s">
        <v>635</v>
      </c>
      <c r="IK51" s="105" t="s">
        <v>635</v>
      </c>
      <c r="IL51" s="105" t="s">
        <v>635</v>
      </c>
      <c r="IM51" s="105" t="s">
        <v>635</v>
      </c>
      <c r="IN51" s="105" t="s">
        <v>635</v>
      </c>
      <c r="IO51" s="105" t="s">
        <v>635</v>
      </c>
      <c r="IP51" s="103">
        <v>3</v>
      </c>
      <c r="IQ51" s="102" t="s">
        <v>635</v>
      </c>
      <c r="IR51" s="102" t="s">
        <v>635</v>
      </c>
      <c r="IS51" s="142" t="s">
        <v>635</v>
      </c>
      <c r="IT51" s="142" t="s">
        <v>635</v>
      </c>
      <c r="IU51" s="128" t="s">
        <v>635</v>
      </c>
      <c r="IV51" s="128" t="s">
        <v>635</v>
      </c>
      <c r="IW51" s="143" t="s">
        <v>635</v>
      </c>
      <c r="IX51" s="143" t="s">
        <v>635</v>
      </c>
      <c r="IY51" s="124" t="s">
        <v>635</v>
      </c>
      <c r="IZ51" s="124" t="s">
        <v>635</v>
      </c>
      <c r="JA51" s="124" t="s">
        <v>635</v>
      </c>
      <c r="JB51" s="123" t="s">
        <v>635</v>
      </c>
      <c r="JC51" s="123" t="s">
        <v>635</v>
      </c>
      <c r="JD51" s="123" t="s">
        <v>635</v>
      </c>
      <c r="JE51" s="144" t="s">
        <v>635</v>
      </c>
      <c r="JF51" s="144" t="s">
        <v>635</v>
      </c>
      <c r="JG51" s="144" t="s">
        <v>635</v>
      </c>
      <c r="JH51" s="141" t="s">
        <v>635</v>
      </c>
      <c r="JI51" s="141" t="s">
        <v>635</v>
      </c>
      <c r="JJ51" s="141" t="s">
        <v>635</v>
      </c>
      <c r="JK51" s="144" t="s">
        <v>635</v>
      </c>
      <c r="JL51" s="144" t="s">
        <v>635</v>
      </c>
      <c r="JM51" s="144" t="s">
        <v>635</v>
      </c>
      <c r="JN51" s="135" t="s">
        <v>635</v>
      </c>
      <c r="JO51" s="135" t="s">
        <v>635</v>
      </c>
      <c r="JP51" s="135" t="s">
        <v>635</v>
      </c>
      <c r="JQ51" s="144" t="s">
        <v>635</v>
      </c>
      <c r="JR51" s="144" t="s">
        <v>635</v>
      </c>
      <c r="JS51" s="144" t="s">
        <v>635</v>
      </c>
      <c r="JT51" s="144" t="s">
        <v>635</v>
      </c>
      <c r="JU51" s="145" t="s">
        <v>635</v>
      </c>
      <c r="JV51" s="145" t="s">
        <v>635</v>
      </c>
      <c r="JW51" s="145" t="s">
        <v>635</v>
      </c>
      <c r="JX51" s="145" t="s">
        <v>635</v>
      </c>
      <c r="JY51" s="141" t="s">
        <v>635</v>
      </c>
      <c r="JZ51" s="141" t="s">
        <v>635</v>
      </c>
      <c r="KA51" s="141" t="s">
        <v>635</v>
      </c>
      <c r="KB51" s="141" t="s">
        <v>635</v>
      </c>
      <c r="KC51" s="128" t="s">
        <v>635</v>
      </c>
      <c r="KD51" s="128" t="s">
        <v>635</v>
      </c>
      <c r="KE51" s="128" t="s">
        <v>635</v>
      </c>
      <c r="KF51" s="128" t="s">
        <v>635</v>
      </c>
      <c r="KG51" s="146" t="s">
        <v>635</v>
      </c>
      <c r="KH51" s="146" t="s">
        <v>635</v>
      </c>
      <c r="KI51" s="146" t="s">
        <v>635</v>
      </c>
      <c r="KJ51" s="146" t="s">
        <v>635</v>
      </c>
      <c r="KK51" s="147" t="s">
        <v>635</v>
      </c>
      <c r="KL51" s="147" t="s">
        <v>635</v>
      </c>
      <c r="KM51" s="147" t="s">
        <v>635</v>
      </c>
      <c r="KN51" s="147" t="s">
        <v>635</v>
      </c>
      <c r="KO51" s="148" t="s">
        <v>635</v>
      </c>
      <c r="KP51" s="148" t="s">
        <v>635</v>
      </c>
      <c r="KQ51" s="148" t="s">
        <v>635</v>
      </c>
      <c r="KR51" s="148" t="s">
        <v>635</v>
      </c>
      <c r="KS51" s="149" t="s">
        <v>635</v>
      </c>
      <c r="KT51" s="149" t="s">
        <v>635</v>
      </c>
      <c r="KU51" s="149" t="s">
        <v>635</v>
      </c>
      <c r="KV51" s="149" t="s">
        <v>635</v>
      </c>
      <c r="KW51" s="105" t="s">
        <v>710</v>
      </c>
      <c r="KX51" s="106" t="s">
        <v>635</v>
      </c>
      <c r="KY51" s="106" t="s">
        <v>635</v>
      </c>
      <c r="KZ51" s="150">
        <v>0</v>
      </c>
      <c r="LA51" s="150">
        <v>0</v>
      </c>
      <c r="LB51" s="150">
        <v>1</v>
      </c>
      <c r="LC51" s="150">
        <v>0</v>
      </c>
      <c r="LD51" s="150">
        <v>0</v>
      </c>
      <c r="LE51" s="150">
        <v>0</v>
      </c>
      <c r="LF51" s="150">
        <v>0</v>
      </c>
      <c r="LG51" s="150">
        <v>0</v>
      </c>
      <c r="LH51" s="151">
        <f t="shared" si="15"/>
        <v>1</v>
      </c>
      <c r="LI51" s="152">
        <v>0</v>
      </c>
      <c r="LJ51" s="152">
        <v>0</v>
      </c>
      <c r="LK51" s="152">
        <v>1</v>
      </c>
      <c r="LL51" s="152">
        <v>0</v>
      </c>
      <c r="LM51" s="152">
        <v>0</v>
      </c>
      <c r="LN51" s="152">
        <v>0</v>
      </c>
      <c r="LO51" s="152">
        <v>0</v>
      </c>
      <c r="LP51" s="152">
        <v>0</v>
      </c>
      <c r="LQ51" s="153">
        <f t="shared" si="16"/>
        <v>1</v>
      </c>
      <c r="LR51" s="142">
        <v>0</v>
      </c>
      <c r="LS51" s="142">
        <v>0</v>
      </c>
      <c r="LT51" s="142">
        <v>0</v>
      </c>
      <c r="LU51" s="142">
        <v>0</v>
      </c>
      <c r="LV51" s="142">
        <v>0</v>
      </c>
      <c r="LW51" s="142">
        <v>0</v>
      </c>
      <c r="LX51" s="142">
        <v>0</v>
      </c>
      <c r="LY51" s="142">
        <v>0</v>
      </c>
      <c r="LZ51" s="142">
        <v>0</v>
      </c>
      <c r="MA51" s="45" t="s">
        <v>635</v>
      </c>
      <c r="MB51" s="45" t="s">
        <v>635</v>
      </c>
      <c r="MC51" s="45" t="s">
        <v>635</v>
      </c>
      <c r="MD51" s="45" t="s">
        <v>635</v>
      </c>
      <c r="ME51" s="45" t="s">
        <v>635</v>
      </c>
      <c r="MF51" s="45" t="s">
        <v>635</v>
      </c>
      <c r="MG51" s="45" t="s">
        <v>635</v>
      </c>
      <c r="MH51" s="45" t="s">
        <v>635</v>
      </c>
      <c r="MI51" s="44" t="s">
        <v>635</v>
      </c>
      <c r="MJ51" s="155" t="s">
        <v>635</v>
      </c>
      <c r="MK51" s="155" t="s">
        <v>635</v>
      </c>
      <c r="ML51" s="155" t="s">
        <v>635</v>
      </c>
      <c r="MM51" s="155" t="s">
        <v>635</v>
      </c>
      <c r="MN51" s="155" t="s">
        <v>635</v>
      </c>
      <c r="MO51" s="155" t="s">
        <v>635</v>
      </c>
      <c r="MP51" s="155" t="s">
        <v>635</v>
      </c>
      <c r="MQ51" s="155" t="s">
        <v>635</v>
      </c>
      <c r="MR51" s="156" t="s">
        <v>635</v>
      </c>
      <c r="MS51" s="157" t="s">
        <v>635</v>
      </c>
      <c r="MT51" s="157" t="s">
        <v>635</v>
      </c>
      <c r="MU51" s="157" t="s">
        <v>635</v>
      </c>
      <c r="MV51" s="157" t="s">
        <v>635</v>
      </c>
      <c r="MW51" s="157" t="s">
        <v>635</v>
      </c>
      <c r="MX51" s="157" t="s">
        <v>635</v>
      </c>
      <c r="MY51" s="157" t="s">
        <v>635</v>
      </c>
      <c r="MZ51" s="157" t="s">
        <v>635</v>
      </c>
      <c r="NA51" s="157" t="s">
        <v>635</v>
      </c>
      <c r="NB51" s="158" t="s">
        <v>635</v>
      </c>
      <c r="NC51" s="158" t="s">
        <v>635</v>
      </c>
      <c r="ND51" s="158" t="s">
        <v>635</v>
      </c>
      <c r="NE51" s="158" t="s">
        <v>635</v>
      </c>
      <c r="NF51" s="158" t="s">
        <v>635</v>
      </c>
      <c r="NG51" s="158" t="s">
        <v>635</v>
      </c>
      <c r="NH51" s="158" t="s">
        <v>635</v>
      </c>
      <c r="NI51" s="158" t="s">
        <v>635</v>
      </c>
      <c r="NJ51" s="159" t="s">
        <v>635</v>
      </c>
      <c r="NK51" s="160" t="s">
        <v>635</v>
      </c>
      <c r="NL51" s="160" t="s">
        <v>635</v>
      </c>
      <c r="NM51" s="160" t="s">
        <v>635</v>
      </c>
      <c r="NN51" s="160" t="s">
        <v>635</v>
      </c>
      <c r="NO51" s="160" t="s">
        <v>635</v>
      </c>
      <c r="NP51" s="160" t="s">
        <v>635</v>
      </c>
      <c r="NQ51" s="160" t="s">
        <v>635</v>
      </c>
      <c r="NR51" s="160" t="s">
        <v>635</v>
      </c>
      <c r="NS51" s="161" t="s">
        <v>635</v>
      </c>
      <c r="NT51" s="162" t="s">
        <v>635</v>
      </c>
      <c r="NU51" s="162" t="s">
        <v>635</v>
      </c>
      <c r="NV51" s="162" t="s">
        <v>635</v>
      </c>
      <c r="NW51" s="162" t="s">
        <v>635</v>
      </c>
      <c r="NX51" s="162" t="s">
        <v>635</v>
      </c>
      <c r="NY51" s="162" t="s">
        <v>635</v>
      </c>
      <c r="NZ51" s="162" t="s">
        <v>635</v>
      </c>
      <c r="OA51" s="162" t="s">
        <v>635</v>
      </c>
      <c r="OB51" s="163" t="s">
        <v>635</v>
      </c>
      <c r="OC51" s="142" t="s">
        <v>635</v>
      </c>
      <c r="OD51" s="142" t="s">
        <v>635</v>
      </c>
      <c r="OE51" s="142" t="s">
        <v>635</v>
      </c>
      <c r="OF51" s="142" t="s">
        <v>635</v>
      </c>
      <c r="OG51" s="142" t="s">
        <v>635</v>
      </c>
      <c r="OH51" s="142" t="s">
        <v>635</v>
      </c>
      <c r="OI51" s="142" t="s">
        <v>635</v>
      </c>
      <c r="OJ51" s="142" t="s">
        <v>635</v>
      </c>
      <c r="OK51" s="142" t="s">
        <v>635</v>
      </c>
      <c r="OL51" s="45">
        <v>0</v>
      </c>
      <c r="OM51" s="45">
        <v>0</v>
      </c>
      <c r="ON51" s="45">
        <v>0</v>
      </c>
      <c r="OO51" s="45">
        <v>0</v>
      </c>
      <c r="OP51" s="45">
        <v>0</v>
      </c>
      <c r="OQ51" s="45">
        <v>0</v>
      </c>
      <c r="OR51" s="45">
        <v>0</v>
      </c>
      <c r="OS51" s="45">
        <v>0</v>
      </c>
      <c r="OT51" s="44">
        <v>0</v>
      </c>
      <c r="OU51" s="158" t="s">
        <v>635</v>
      </c>
      <c r="OV51" s="158" t="s">
        <v>635</v>
      </c>
      <c r="OW51" s="158" t="s">
        <v>635</v>
      </c>
      <c r="OX51" s="158" t="s">
        <v>635</v>
      </c>
      <c r="OY51" s="158" t="s">
        <v>635</v>
      </c>
      <c r="OZ51" s="158" t="s">
        <v>635</v>
      </c>
      <c r="PA51" s="158" t="s">
        <v>635</v>
      </c>
      <c r="PB51" s="158" t="s">
        <v>635</v>
      </c>
      <c r="PC51" s="159" t="s">
        <v>635</v>
      </c>
      <c r="PD51" s="152" t="s">
        <v>635</v>
      </c>
      <c r="PE51" s="152" t="s">
        <v>635</v>
      </c>
      <c r="PF51" s="152" t="s">
        <v>635</v>
      </c>
      <c r="PG51" s="152" t="s">
        <v>635</v>
      </c>
      <c r="PH51" s="152" t="s">
        <v>635</v>
      </c>
      <c r="PI51" s="152" t="s">
        <v>635</v>
      </c>
      <c r="PJ51" s="152" t="s">
        <v>635</v>
      </c>
      <c r="PK51" s="152" t="s">
        <v>635</v>
      </c>
      <c r="PL51" s="164" t="s">
        <v>635</v>
      </c>
      <c r="PM51" s="158" t="s">
        <v>635</v>
      </c>
      <c r="PN51" s="158" t="s">
        <v>635</v>
      </c>
      <c r="PO51" s="158" t="s">
        <v>635</v>
      </c>
      <c r="PP51" s="158" t="s">
        <v>635</v>
      </c>
      <c r="PQ51" s="158" t="s">
        <v>635</v>
      </c>
      <c r="PR51" s="158" t="s">
        <v>635</v>
      </c>
      <c r="PS51" s="158" t="s">
        <v>635</v>
      </c>
      <c r="PT51" s="158" t="s">
        <v>635</v>
      </c>
      <c r="PU51" s="159" t="s">
        <v>635</v>
      </c>
      <c r="PV51" s="157" t="s">
        <v>635</v>
      </c>
      <c r="PW51" s="157" t="s">
        <v>635</v>
      </c>
      <c r="PX51" s="157" t="s">
        <v>635</v>
      </c>
      <c r="PY51" s="157" t="s">
        <v>635</v>
      </c>
      <c r="PZ51" s="157" t="s">
        <v>635</v>
      </c>
      <c r="QA51" s="157" t="s">
        <v>635</v>
      </c>
      <c r="QB51" s="157" t="s">
        <v>635</v>
      </c>
      <c r="QC51" s="157" t="s">
        <v>635</v>
      </c>
      <c r="QD51" s="165" t="s">
        <v>635</v>
      </c>
      <c r="QE51" s="166" t="s">
        <v>635</v>
      </c>
      <c r="QF51" s="166" t="s">
        <v>635</v>
      </c>
      <c r="QG51" s="166" t="s">
        <v>635</v>
      </c>
      <c r="QH51" s="166" t="s">
        <v>635</v>
      </c>
      <c r="QI51" s="166" t="s">
        <v>635</v>
      </c>
      <c r="QJ51" s="166" t="s">
        <v>635</v>
      </c>
      <c r="QK51" s="166" t="s">
        <v>635</v>
      </c>
      <c r="QL51" s="166" t="s">
        <v>635</v>
      </c>
      <c r="QM51" s="167" t="s">
        <v>635</v>
      </c>
      <c r="QN51" s="120" t="s">
        <v>635</v>
      </c>
      <c r="QO51" s="120" t="s">
        <v>635</v>
      </c>
      <c r="QP51" s="120" t="s">
        <v>635</v>
      </c>
      <c r="QQ51" s="120" t="s">
        <v>635</v>
      </c>
      <c r="QR51" s="120" t="s">
        <v>635</v>
      </c>
      <c r="QS51" s="120" t="s">
        <v>635</v>
      </c>
      <c r="QT51" s="120" t="s">
        <v>635</v>
      </c>
      <c r="QU51" s="120" t="s">
        <v>635</v>
      </c>
      <c r="QV51" s="168" t="s">
        <v>635</v>
      </c>
      <c r="QW51" s="169" t="s">
        <v>635</v>
      </c>
      <c r="QX51" s="169" t="s">
        <v>635</v>
      </c>
      <c r="QY51" s="169" t="s">
        <v>635</v>
      </c>
      <c r="QZ51" s="169" t="s">
        <v>635</v>
      </c>
      <c r="RA51" s="169" t="s">
        <v>635</v>
      </c>
      <c r="RB51" s="169" t="s">
        <v>635</v>
      </c>
      <c r="RC51" s="169" t="s">
        <v>635</v>
      </c>
      <c r="RD51" s="169" t="s">
        <v>635</v>
      </c>
      <c r="RE51" s="170" t="s">
        <v>635</v>
      </c>
      <c r="RF51" s="136" t="s">
        <v>656</v>
      </c>
      <c r="RG51" s="137" t="s">
        <v>635</v>
      </c>
      <c r="RH51" s="137" t="s">
        <v>635</v>
      </c>
      <c r="RI51" s="137" t="s">
        <v>635</v>
      </c>
      <c r="RJ51" s="137" t="s">
        <v>635</v>
      </c>
      <c r="RK51" s="137" t="s">
        <v>635</v>
      </c>
      <c r="RL51" s="105" t="s">
        <v>710</v>
      </c>
      <c r="RM51" s="106" t="s">
        <v>635</v>
      </c>
      <c r="RN51" s="106" t="s">
        <v>635</v>
      </c>
      <c r="RO51" s="171">
        <v>0</v>
      </c>
      <c r="RP51" s="171">
        <v>0</v>
      </c>
      <c r="RQ51" s="171">
        <v>1</v>
      </c>
      <c r="RR51" s="171">
        <v>0</v>
      </c>
      <c r="RS51" s="171">
        <v>0</v>
      </c>
      <c r="RT51" s="171">
        <v>0</v>
      </c>
      <c r="RU51" s="171">
        <v>0</v>
      </c>
      <c r="RV51" s="171">
        <v>0</v>
      </c>
      <c r="RW51" s="172">
        <f t="shared" si="17"/>
        <v>1</v>
      </c>
      <c r="RX51" s="133" t="s">
        <v>635</v>
      </c>
      <c r="RY51" s="133" t="s">
        <v>635</v>
      </c>
      <c r="RZ51" s="133" t="s">
        <v>635</v>
      </c>
      <c r="SA51" s="133" t="s">
        <v>635</v>
      </c>
      <c r="SB51" s="133" t="s">
        <v>635</v>
      </c>
      <c r="SC51" s="133" t="s">
        <v>635</v>
      </c>
      <c r="SD51" s="133" t="s">
        <v>635</v>
      </c>
      <c r="SE51" s="133" t="s">
        <v>635</v>
      </c>
      <c r="SF51" s="189" t="s">
        <v>635</v>
      </c>
      <c r="SG51" s="132" t="s">
        <v>635</v>
      </c>
      <c r="SH51" s="132" t="s">
        <v>635</v>
      </c>
      <c r="SI51" s="132" t="s">
        <v>635</v>
      </c>
      <c r="SJ51" s="132" t="s">
        <v>635</v>
      </c>
      <c r="SK51" s="132" t="s">
        <v>635</v>
      </c>
      <c r="SL51" s="132" t="s">
        <v>635</v>
      </c>
      <c r="SM51" s="132" t="s">
        <v>635</v>
      </c>
      <c r="SN51" s="132" t="s">
        <v>635</v>
      </c>
      <c r="SO51" s="173" t="s">
        <v>635</v>
      </c>
      <c r="SP51" s="102" t="s">
        <v>635</v>
      </c>
      <c r="SQ51" s="102" t="s">
        <v>635</v>
      </c>
      <c r="SR51" s="102" t="s">
        <v>635</v>
      </c>
      <c r="SS51" s="102" t="s">
        <v>635</v>
      </c>
      <c r="ST51" s="102" t="s">
        <v>635</v>
      </c>
      <c r="SU51" s="102" t="s">
        <v>635</v>
      </c>
      <c r="SV51" s="102" t="s">
        <v>635</v>
      </c>
      <c r="SW51" s="102" t="s">
        <v>635</v>
      </c>
      <c r="SX51" s="174" t="s">
        <v>635</v>
      </c>
      <c r="SY51" s="125" t="s">
        <v>635</v>
      </c>
      <c r="SZ51" s="125" t="s">
        <v>635</v>
      </c>
      <c r="TA51" s="125" t="s">
        <v>635</v>
      </c>
      <c r="TB51" s="125" t="s">
        <v>635</v>
      </c>
      <c r="TC51" s="125" t="s">
        <v>635</v>
      </c>
      <c r="TD51" s="125" t="s">
        <v>635</v>
      </c>
      <c r="TE51" s="125" t="s">
        <v>635</v>
      </c>
      <c r="TF51" s="125" t="s">
        <v>635</v>
      </c>
      <c r="TG51" s="175" t="s">
        <v>635</v>
      </c>
      <c r="TH51" s="149" t="s">
        <v>635</v>
      </c>
      <c r="TI51" s="149" t="s">
        <v>635</v>
      </c>
      <c r="TJ51" s="149" t="s">
        <v>635</v>
      </c>
      <c r="TK51" s="149" t="s">
        <v>635</v>
      </c>
      <c r="TL51" s="149" t="s">
        <v>635</v>
      </c>
      <c r="TM51" s="149" t="s">
        <v>635</v>
      </c>
      <c r="TN51" s="149" t="s">
        <v>635</v>
      </c>
      <c r="TO51" s="149" t="s">
        <v>635</v>
      </c>
      <c r="TP51" s="176" t="s">
        <v>635</v>
      </c>
      <c r="TQ51" s="177" t="s">
        <v>635</v>
      </c>
      <c r="TR51" s="177" t="s">
        <v>635</v>
      </c>
      <c r="TS51" s="177" t="s">
        <v>635</v>
      </c>
      <c r="TT51" s="177" t="s">
        <v>635</v>
      </c>
      <c r="TU51" s="177" t="s">
        <v>635</v>
      </c>
      <c r="TV51" s="177" t="s">
        <v>635</v>
      </c>
      <c r="TW51" s="177" t="s">
        <v>635</v>
      </c>
      <c r="TX51" s="177" t="s">
        <v>635</v>
      </c>
      <c r="TY51" s="178" t="s">
        <v>635</v>
      </c>
      <c r="TZ51" s="179" t="s">
        <v>635</v>
      </c>
      <c r="UA51" s="179" t="s">
        <v>635</v>
      </c>
      <c r="UB51" s="179" t="s">
        <v>635</v>
      </c>
      <c r="UC51" s="179" t="s">
        <v>635</v>
      </c>
      <c r="UD51" s="179" t="s">
        <v>635</v>
      </c>
      <c r="UE51" s="179" t="s">
        <v>635</v>
      </c>
      <c r="UF51" s="179" t="s">
        <v>635</v>
      </c>
      <c r="UG51" s="179" t="s">
        <v>635</v>
      </c>
      <c r="UH51" s="180" t="s">
        <v>635</v>
      </c>
      <c r="UI51" s="171">
        <v>0</v>
      </c>
      <c r="UJ51" s="171">
        <v>0</v>
      </c>
      <c r="UK51" s="171">
        <v>1</v>
      </c>
      <c r="UL51" s="171">
        <v>0</v>
      </c>
      <c r="UM51" s="171">
        <v>0</v>
      </c>
      <c r="UN51" s="171">
        <v>0</v>
      </c>
      <c r="UO51" s="171">
        <v>0</v>
      </c>
      <c r="UP51" s="171">
        <v>0</v>
      </c>
      <c r="UQ51" s="181">
        <f t="shared" si="18"/>
        <v>1</v>
      </c>
      <c r="UR51" s="131" t="s">
        <v>635</v>
      </c>
      <c r="US51" s="131" t="s">
        <v>635</v>
      </c>
      <c r="UT51" s="131" t="s">
        <v>635</v>
      </c>
      <c r="UU51" s="131" t="s">
        <v>635</v>
      </c>
      <c r="UV51" s="131" t="s">
        <v>635</v>
      </c>
      <c r="UW51" s="131" t="s">
        <v>635</v>
      </c>
      <c r="UX51" s="131" t="s">
        <v>635</v>
      </c>
      <c r="UY51" s="131" t="s">
        <v>635</v>
      </c>
      <c r="UZ51" s="182" t="s">
        <v>635</v>
      </c>
      <c r="VA51" s="169" t="s">
        <v>635</v>
      </c>
      <c r="VB51" s="169" t="s">
        <v>635</v>
      </c>
      <c r="VC51" s="169" t="s">
        <v>635</v>
      </c>
      <c r="VD51" s="169" t="s">
        <v>635</v>
      </c>
      <c r="VE51" s="169" t="s">
        <v>635</v>
      </c>
      <c r="VF51" s="169" t="s">
        <v>635</v>
      </c>
      <c r="VG51" s="169" t="s">
        <v>635</v>
      </c>
      <c r="VH51" s="169" t="s">
        <v>635</v>
      </c>
      <c r="VI51" s="183" t="s">
        <v>635</v>
      </c>
      <c r="VJ51" s="177" t="s">
        <v>635</v>
      </c>
      <c r="VK51" s="177" t="s">
        <v>635</v>
      </c>
      <c r="VL51" s="177" t="s">
        <v>635</v>
      </c>
      <c r="VM51" s="177" t="s">
        <v>635</v>
      </c>
      <c r="VN51" s="177" t="s">
        <v>635</v>
      </c>
      <c r="VO51" s="177" t="s">
        <v>635</v>
      </c>
      <c r="VP51" s="177" t="s">
        <v>635</v>
      </c>
      <c r="VQ51" s="177" t="s">
        <v>635</v>
      </c>
      <c r="VR51" s="178" t="s">
        <v>635</v>
      </c>
      <c r="VS51" s="184" t="s">
        <v>635</v>
      </c>
      <c r="VT51" s="184" t="s">
        <v>635</v>
      </c>
      <c r="VU51" s="184" t="s">
        <v>635</v>
      </c>
      <c r="VV51" s="184" t="s">
        <v>635</v>
      </c>
      <c r="VW51" s="184" t="s">
        <v>635</v>
      </c>
      <c r="VX51" s="184" t="s">
        <v>635</v>
      </c>
      <c r="VY51" s="184" t="s">
        <v>635</v>
      </c>
      <c r="VZ51" s="184" t="s">
        <v>635</v>
      </c>
      <c r="WA51" s="185" t="s">
        <v>635</v>
      </c>
      <c r="WB51" s="186" t="s">
        <v>635</v>
      </c>
      <c r="WC51" s="186" t="s">
        <v>635</v>
      </c>
      <c r="WD51" s="186" t="s">
        <v>635</v>
      </c>
      <c r="WE51" s="186" t="s">
        <v>635</v>
      </c>
      <c r="WF51" s="186" t="s">
        <v>635</v>
      </c>
      <c r="WG51" s="186" t="s">
        <v>635</v>
      </c>
      <c r="WH51" s="186" t="s">
        <v>635</v>
      </c>
      <c r="WI51" s="186" t="s">
        <v>635</v>
      </c>
      <c r="WJ51" s="187" t="s">
        <v>635</v>
      </c>
      <c r="WK51" s="137" t="s">
        <v>635</v>
      </c>
      <c r="WL51" s="137" t="s">
        <v>635</v>
      </c>
      <c r="WM51" s="137" t="s">
        <v>635</v>
      </c>
      <c r="WN51" s="137" t="s">
        <v>635</v>
      </c>
      <c r="WO51" s="137" t="s">
        <v>635</v>
      </c>
      <c r="WP51" s="137" t="s">
        <v>635</v>
      </c>
      <c r="WQ51" s="137" t="s">
        <v>635</v>
      </c>
      <c r="WR51" s="137" t="s">
        <v>635</v>
      </c>
      <c r="WS51" s="188" t="s">
        <v>635</v>
      </c>
      <c r="WT51" s="133" t="s">
        <v>635</v>
      </c>
      <c r="WU51" s="133" t="s">
        <v>635</v>
      </c>
      <c r="WV51" s="133" t="s">
        <v>635</v>
      </c>
      <c r="WW51" s="133" t="s">
        <v>635</v>
      </c>
      <c r="WX51" s="133" t="s">
        <v>635</v>
      </c>
      <c r="WY51" s="133" t="s">
        <v>635</v>
      </c>
      <c r="WZ51" s="133" t="s">
        <v>635</v>
      </c>
      <c r="XA51" s="133" t="s">
        <v>635</v>
      </c>
      <c r="XB51" s="189" t="s">
        <v>635</v>
      </c>
      <c r="XC51" s="105" t="s">
        <v>665</v>
      </c>
      <c r="XD51" s="105" t="s">
        <v>666</v>
      </c>
      <c r="XE51" s="105" t="s">
        <v>749</v>
      </c>
      <c r="XF51" s="111" t="s">
        <v>750</v>
      </c>
      <c r="XG51" s="190" t="s">
        <v>671</v>
      </c>
      <c r="XH51" s="190" t="s">
        <v>672</v>
      </c>
      <c r="XI51" s="190" t="s">
        <v>673</v>
      </c>
      <c r="XJ51" s="190" t="s">
        <v>712</v>
      </c>
      <c r="XK51" s="190" t="s">
        <v>635</v>
      </c>
      <c r="XL51" s="190" t="s">
        <v>635</v>
      </c>
      <c r="XM51" s="191" t="s">
        <v>667</v>
      </c>
      <c r="XN51" s="191" t="s">
        <v>669</v>
      </c>
      <c r="XO51" s="191" t="s">
        <v>635</v>
      </c>
      <c r="XP51" s="191" t="s">
        <v>635</v>
      </c>
      <c r="XQ51" s="191" t="s">
        <v>635</v>
      </c>
      <c r="XR51" s="191" t="s">
        <v>635</v>
      </c>
      <c r="XS51" s="191" t="s">
        <v>635</v>
      </c>
      <c r="XT51" s="191" t="s">
        <v>635</v>
      </c>
      <c r="XU51" s="192" t="s">
        <v>635</v>
      </c>
      <c r="XV51" s="192" t="s">
        <v>635</v>
      </c>
      <c r="XW51" s="192" t="s">
        <v>635</v>
      </c>
      <c r="XX51" s="192" t="s">
        <v>635</v>
      </c>
      <c r="XY51" s="192" t="s">
        <v>635</v>
      </c>
      <c r="XZ51" s="192" t="s">
        <v>635</v>
      </c>
      <c r="YA51" s="144" t="s">
        <v>668</v>
      </c>
      <c r="YB51" s="144" t="s">
        <v>635</v>
      </c>
      <c r="YC51" s="144" t="s">
        <v>635</v>
      </c>
      <c r="YD51" s="144" t="s">
        <v>635</v>
      </c>
      <c r="YE51" s="144" t="s">
        <v>635</v>
      </c>
      <c r="YF51" s="144" t="s">
        <v>635</v>
      </c>
      <c r="YG51" s="144" t="s">
        <v>635</v>
      </c>
      <c r="YH51" s="111" t="s">
        <v>751</v>
      </c>
      <c r="YI51" s="111" t="s">
        <v>635</v>
      </c>
      <c r="YJ51" s="111" t="s">
        <v>635</v>
      </c>
      <c r="YK51" s="190" t="s">
        <v>677</v>
      </c>
      <c r="YL51" s="190" t="s">
        <v>951</v>
      </c>
      <c r="YM51" s="190"/>
      <c r="YN51" s="190" t="s">
        <v>635</v>
      </c>
      <c r="YO51" s="190" t="s">
        <v>635</v>
      </c>
      <c r="YP51" s="130" t="s">
        <v>635</v>
      </c>
      <c r="YQ51" s="130" t="s">
        <v>635</v>
      </c>
      <c r="YR51" s="130" t="s">
        <v>635</v>
      </c>
      <c r="YS51" s="130" t="s">
        <v>635</v>
      </c>
      <c r="YT51" s="130" t="s">
        <v>635</v>
      </c>
      <c r="YU51" s="130" t="s">
        <v>635</v>
      </c>
      <c r="YV51" s="112" t="s">
        <v>635</v>
      </c>
      <c r="YW51" s="112" t="s">
        <v>635</v>
      </c>
      <c r="YX51" s="112" t="s">
        <v>635</v>
      </c>
      <c r="YY51" s="112" t="s">
        <v>635</v>
      </c>
      <c r="YZ51" s="105" t="s">
        <v>674</v>
      </c>
      <c r="ZA51" s="105" t="s">
        <v>635</v>
      </c>
      <c r="ZB51" s="126" t="s">
        <v>635</v>
      </c>
      <c r="ZC51" s="126" t="s">
        <v>635</v>
      </c>
      <c r="ZD51" s="126" t="s">
        <v>635</v>
      </c>
      <c r="ZE51" s="126" t="s">
        <v>635</v>
      </c>
      <c r="ZF51" s="126" t="s">
        <v>635</v>
      </c>
      <c r="ZG51" s="125" t="s">
        <v>882</v>
      </c>
      <c r="ZH51" s="125" t="s">
        <v>675</v>
      </c>
      <c r="ZI51" s="125" t="s">
        <v>635</v>
      </c>
      <c r="ZJ51" s="125" t="s">
        <v>635</v>
      </c>
      <c r="ZK51" s="125" t="s">
        <v>635</v>
      </c>
      <c r="ZL51" s="125" t="s">
        <v>635</v>
      </c>
      <c r="ZM51" s="125" t="s">
        <v>635</v>
      </c>
      <c r="ZN51" s="125" t="s">
        <v>635</v>
      </c>
      <c r="ZO51" s="147" t="s">
        <v>635</v>
      </c>
      <c r="ZP51" s="147" t="s">
        <v>635</v>
      </c>
      <c r="ZQ51" s="147" t="s">
        <v>635</v>
      </c>
      <c r="ZR51" s="147" t="s">
        <v>635</v>
      </c>
      <c r="ZS51" s="147" t="s">
        <v>635</v>
      </c>
      <c r="ZT51" s="184" t="s">
        <v>635</v>
      </c>
      <c r="ZU51" s="184">
        <v>4</v>
      </c>
      <c r="ZV51" s="184" t="s">
        <v>635</v>
      </c>
      <c r="ZW51" s="184" t="s">
        <v>635</v>
      </c>
      <c r="ZX51" s="131" t="s">
        <v>635</v>
      </c>
      <c r="ZY51" s="131" t="s">
        <v>635</v>
      </c>
      <c r="ZZ51" s="131">
        <v>3</v>
      </c>
      <c r="AAA51" s="131" t="s">
        <v>635</v>
      </c>
      <c r="AAB51" s="132">
        <v>2</v>
      </c>
      <c r="AAC51" s="132" t="s">
        <v>635</v>
      </c>
      <c r="AAD51" s="132" t="s">
        <v>635</v>
      </c>
      <c r="AAE51" s="193" t="s">
        <v>635</v>
      </c>
      <c r="AAF51" s="102" t="s">
        <v>635</v>
      </c>
      <c r="AAG51" s="102" t="s">
        <v>635</v>
      </c>
      <c r="AAH51" s="102" t="s">
        <v>635</v>
      </c>
      <c r="AAI51" s="102" t="s">
        <v>635</v>
      </c>
      <c r="AAJ51" s="125" t="s">
        <v>635</v>
      </c>
      <c r="AAK51" s="125">
        <v>3</v>
      </c>
      <c r="AAL51" s="125" t="s">
        <v>635</v>
      </c>
      <c r="AAM51" s="125" t="s">
        <v>635</v>
      </c>
      <c r="AAN51" s="131" t="s">
        <v>635</v>
      </c>
      <c r="AAO51" s="131">
        <v>2</v>
      </c>
      <c r="AAP51" s="131" t="s">
        <v>635</v>
      </c>
      <c r="AAQ51" s="131" t="s">
        <v>635</v>
      </c>
      <c r="AAR51" s="149" t="s">
        <v>635</v>
      </c>
      <c r="AAS51" s="149">
        <v>4</v>
      </c>
      <c r="AAT51" s="149" t="s">
        <v>635</v>
      </c>
      <c r="AAU51" s="149" t="s">
        <v>635</v>
      </c>
      <c r="AAV51" s="184" t="s">
        <v>635</v>
      </c>
      <c r="AAW51" s="184">
        <v>3</v>
      </c>
      <c r="AAX51" s="184" t="s">
        <v>635</v>
      </c>
      <c r="AAY51" s="184" t="s">
        <v>635</v>
      </c>
      <c r="AAZ51" s="103" t="s">
        <v>632</v>
      </c>
      <c r="ABA51" s="100" t="s">
        <v>679</v>
      </c>
      <c r="ABB51" s="100" t="s">
        <v>635</v>
      </c>
      <c r="ABC51" s="100" t="s">
        <v>635</v>
      </c>
      <c r="ABD51" s="100" t="s">
        <v>635</v>
      </c>
      <c r="ABE51" s="100" t="s">
        <v>635</v>
      </c>
      <c r="ABF51" s="103" t="s">
        <v>635</v>
      </c>
      <c r="ABG51" s="194">
        <v>100000</v>
      </c>
      <c r="ABH51" s="195" t="s">
        <v>754</v>
      </c>
      <c r="ABI51" s="195" t="s">
        <v>716</v>
      </c>
      <c r="ABJ51" s="195" t="s">
        <v>787</v>
      </c>
      <c r="ABK51" s="195" t="s">
        <v>788</v>
      </c>
      <c r="ABL51" s="177" t="s">
        <v>635</v>
      </c>
      <c r="ABM51" s="177" t="s">
        <v>635</v>
      </c>
      <c r="ABN51" s="177" t="s">
        <v>635</v>
      </c>
      <c r="ABO51" s="195" t="s">
        <v>635</v>
      </c>
      <c r="ABP51" s="112" t="s">
        <v>1293</v>
      </c>
      <c r="ABQ51" s="112" t="s">
        <v>635</v>
      </c>
      <c r="ABR51" s="112" t="s">
        <v>635</v>
      </c>
      <c r="ABS51" s="103" t="s">
        <v>632</v>
      </c>
      <c r="ABT51" s="97" t="s">
        <v>632</v>
      </c>
      <c r="ABU51" s="196" t="s">
        <v>683</v>
      </c>
      <c r="ABV51" s="196" t="s">
        <v>718</v>
      </c>
      <c r="ABW51" s="196" t="s">
        <v>789</v>
      </c>
      <c r="ABX51" s="196" t="s">
        <v>756</v>
      </c>
      <c r="ABY51" s="196" t="s">
        <v>635</v>
      </c>
      <c r="ABZ51" s="196" t="s">
        <v>635</v>
      </c>
      <c r="ACA51" s="196" t="s">
        <v>635</v>
      </c>
      <c r="ACB51" s="97" t="s">
        <v>632</v>
      </c>
      <c r="ACC51" s="97" t="s">
        <v>635</v>
      </c>
      <c r="ACD51" s="112" t="s">
        <v>685</v>
      </c>
      <c r="ACE51" s="112" t="s">
        <v>1246</v>
      </c>
      <c r="ACF51" s="112" t="s">
        <v>635</v>
      </c>
      <c r="ACG51" s="112" t="s">
        <v>635</v>
      </c>
      <c r="ACH51" s="97"/>
      <c r="ACI51" s="97" t="s">
        <v>1294</v>
      </c>
      <c r="ACJ51" s="97"/>
    </row>
    <row r="52" spans="1:764" ht="15" customHeight="1">
      <c r="A52">
        <v>39</v>
      </c>
      <c r="B52" s="97" t="s">
        <v>1295</v>
      </c>
      <c r="C52" s="97" t="s">
        <v>1296</v>
      </c>
      <c r="D52" s="97" t="s">
        <v>762</v>
      </c>
      <c r="E52" s="97" t="s">
        <v>1297</v>
      </c>
      <c r="F52" s="98" t="s">
        <v>1298</v>
      </c>
      <c r="G52" s="98" t="s">
        <v>1299</v>
      </c>
      <c r="H52" s="99">
        <v>38.327513000000003</v>
      </c>
      <c r="I52" s="99">
        <v>-3.3490980000000001</v>
      </c>
      <c r="J52" s="98" t="s">
        <v>766</v>
      </c>
      <c r="K52" s="98" t="s">
        <v>767</v>
      </c>
      <c r="L52" s="98" t="s">
        <v>929</v>
      </c>
      <c r="M52" s="100" t="s">
        <v>1300</v>
      </c>
      <c r="N52" s="101">
        <v>727158358</v>
      </c>
      <c r="O52" s="102">
        <v>0</v>
      </c>
      <c r="P52" s="100">
        <v>-3.3384779999999998</v>
      </c>
      <c r="Q52" s="100">
        <v>38.346687000000003</v>
      </c>
      <c r="R52" s="100">
        <v>1550.5</v>
      </c>
      <c r="S52" s="100">
        <v>4.8</v>
      </c>
      <c r="T52" s="103" t="s">
        <v>626</v>
      </c>
      <c r="U52" s="97" t="s">
        <v>627</v>
      </c>
      <c r="V52" s="97" t="s">
        <v>699</v>
      </c>
      <c r="W52" s="97" t="s">
        <v>627</v>
      </c>
      <c r="X52" s="97" t="s">
        <v>700</v>
      </c>
      <c r="Y52" s="97" t="s">
        <v>770</v>
      </c>
      <c r="Z52" s="103" t="s">
        <v>626</v>
      </c>
      <c r="AA52" s="104" t="s">
        <v>635</v>
      </c>
      <c r="AB52" s="197" t="s">
        <v>635</v>
      </c>
      <c r="AC52" s="104" t="s">
        <v>635</v>
      </c>
      <c r="AD52" s="104" t="s">
        <v>635</v>
      </c>
      <c r="AE52" s="104" t="s">
        <v>635</v>
      </c>
      <c r="AF52" s="103">
        <v>4</v>
      </c>
      <c r="AG52" s="103">
        <v>0</v>
      </c>
      <c r="AH52" s="97" t="s">
        <v>636</v>
      </c>
      <c r="AI52" s="97" t="s">
        <v>637</v>
      </c>
      <c r="AJ52" s="97" t="s">
        <v>638</v>
      </c>
      <c r="AK52" s="97" t="s">
        <v>639</v>
      </c>
      <c r="AL52" s="105" t="s">
        <v>640</v>
      </c>
      <c r="AM52" s="106" t="s">
        <v>641</v>
      </c>
      <c r="AN52" s="106" t="s">
        <v>702</v>
      </c>
      <c r="AO52" s="106" t="s">
        <v>635</v>
      </c>
      <c r="AP52" s="97" t="s">
        <v>642</v>
      </c>
      <c r="AQ52" s="97" t="s">
        <v>642</v>
      </c>
      <c r="AR52" s="103" t="s">
        <v>635</v>
      </c>
      <c r="AS52" s="107" t="s">
        <v>642</v>
      </c>
      <c r="AT52" s="103" t="s">
        <v>635</v>
      </c>
      <c r="AU52" s="103" t="s">
        <v>635</v>
      </c>
      <c r="AV52" s="106" t="s">
        <v>632</v>
      </c>
      <c r="AW52" s="105" t="s">
        <v>640</v>
      </c>
      <c r="AX52" s="103" t="s">
        <v>641</v>
      </c>
      <c r="AY52" s="105" t="s">
        <v>640</v>
      </c>
      <c r="AZ52" s="107" t="s">
        <v>641</v>
      </c>
      <c r="BA52" s="105" t="s">
        <v>640</v>
      </c>
      <c r="BB52" s="107" t="s">
        <v>702</v>
      </c>
      <c r="BC52" s="106" t="s">
        <v>640</v>
      </c>
      <c r="BD52" s="103" t="s">
        <v>702</v>
      </c>
      <c r="BE52" s="106" t="s">
        <v>626</v>
      </c>
      <c r="BF52" s="103" t="s">
        <v>635</v>
      </c>
      <c r="BG52" s="103" t="s">
        <v>635</v>
      </c>
      <c r="BH52" s="103" t="s">
        <v>635</v>
      </c>
      <c r="BI52" s="97" t="s">
        <v>640</v>
      </c>
      <c r="BJ52" s="108" t="s">
        <v>643</v>
      </c>
      <c r="BK52" s="108" t="s">
        <v>774</v>
      </c>
      <c r="BL52" s="108" t="s">
        <v>644</v>
      </c>
      <c r="BM52" s="108" t="s">
        <v>635</v>
      </c>
      <c r="BN52" s="108" t="s">
        <v>635</v>
      </c>
      <c r="BO52" s="103" t="s">
        <v>632</v>
      </c>
      <c r="BP52" s="103" t="s">
        <v>702</v>
      </c>
      <c r="BQ52" s="103" t="s">
        <v>641</v>
      </c>
      <c r="BR52" s="109" t="s">
        <v>703</v>
      </c>
      <c r="BS52" s="109" t="s">
        <v>776</v>
      </c>
      <c r="BT52" s="110" t="s">
        <v>635</v>
      </c>
      <c r="BU52" s="110" t="s">
        <v>635</v>
      </c>
      <c r="BV52" s="109" t="s">
        <v>635</v>
      </c>
      <c r="BW52" s="97" t="s">
        <v>848</v>
      </c>
      <c r="BX52" s="97" t="s">
        <v>848</v>
      </c>
      <c r="BY52" s="97" t="s">
        <v>1301</v>
      </c>
      <c r="BZ52" s="97" t="s">
        <v>779</v>
      </c>
      <c r="CA52" s="111" t="s">
        <v>736</v>
      </c>
      <c r="CB52" s="111" t="s">
        <v>737</v>
      </c>
      <c r="CC52" s="111" t="s">
        <v>948</v>
      </c>
      <c r="CD52" s="106" t="s">
        <v>635</v>
      </c>
      <c r="CE52" s="111" t="s">
        <v>635</v>
      </c>
      <c r="CF52" s="103">
        <v>3</v>
      </c>
      <c r="CG52" s="103">
        <v>4</v>
      </c>
      <c r="CH52" s="112" t="s">
        <v>649</v>
      </c>
      <c r="CI52" s="113" t="s">
        <v>702</v>
      </c>
      <c r="CJ52" s="113" t="s">
        <v>641</v>
      </c>
      <c r="CK52" s="113" t="s">
        <v>635</v>
      </c>
      <c r="CL52" s="103">
        <v>6</v>
      </c>
      <c r="CM52" s="114">
        <v>0</v>
      </c>
      <c r="CN52" s="103">
        <v>1</v>
      </c>
      <c r="CO52" s="106">
        <v>560</v>
      </c>
      <c r="CP52" s="103">
        <v>0.1</v>
      </c>
      <c r="CQ52" s="106">
        <v>150</v>
      </c>
      <c r="CR52" s="103" t="s">
        <v>635</v>
      </c>
      <c r="CS52" s="106" t="s">
        <v>635</v>
      </c>
      <c r="CT52" s="103" t="s">
        <v>635</v>
      </c>
      <c r="CU52" s="106" t="s">
        <v>635</v>
      </c>
      <c r="CV52" s="103" t="s">
        <v>635</v>
      </c>
      <c r="CW52" s="103" t="s">
        <v>635</v>
      </c>
      <c r="CX52" s="111" t="s">
        <v>650</v>
      </c>
      <c r="CY52" s="106" t="s">
        <v>635</v>
      </c>
      <c r="CZ52" s="115">
        <v>1</v>
      </c>
      <c r="DA52" s="115">
        <v>0</v>
      </c>
      <c r="DB52" s="116">
        <f t="shared" si="19"/>
        <v>1</v>
      </c>
      <c r="DC52" s="117" t="s">
        <v>651</v>
      </c>
      <c r="DD52" s="118" t="s">
        <v>635</v>
      </c>
      <c r="DE52" s="198">
        <v>0</v>
      </c>
      <c r="DF52" s="198">
        <v>1</v>
      </c>
      <c r="DG52" s="200">
        <f>SUBTOTAL(9,DE52:DF52)</f>
        <v>1</v>
      </c>
      <c r="DH52" s="105" t="s">
        <v>651</v>
      </c>
      <c r="DI52" s="120">
        <v>1</v>
      </c>
      <c r="DJ52" s="121" t="s">
        <v>635</v>
      </c>
      <c r="DK52" s="122" t="s">
        <v>635</v>
      </c>
      <c r="DL52" s="123" t="s">
        <v>635</v>
      </c>
      <c r="DM52" s="123" t="s">
        <v>635</v>
      </c>
      <c r="DN52" s="124" t="s">
        <v>635</v>
      </c>
      <c r="DO52" s="124" t="s">
        <v>635</v>
      </c>
      <c r="DP52" s="124" t="s">
        <v>635</v>
      </c>
      <c r="DQ52" s="125">
        <v>0.3</v>
      </c>
      <c r="DR52" s="125">
        <v>0.5</v>
      </c>
      <c r="DS52" s="125">
        <v>7</v>
      </c>
      <c r="DT52" s="106" t="s">
        <v>635</v>
      </c>
      <c r="DU52" s="106" t="s">
        <v>635</v>
      </c>
      <c r="DV52" s="106" t="s">
        <v>635</v>
      </c>
      <c r="DW52" s="126" t="s">
        <v>635</v>
      </c>
      <c r="DX52" s="126" t="s">
        <v>635</v>
      </c>
      <c r="DY52" s="126" t="s">
        <v>635</v>
      </c>
      <c r="DZ52" s="97" t="s">
        <v>652</v>
      </c>
      <c r="EA52" s="103" t="s">
        <v>632</v>
      </c>
      <c r="EB52" s="97" t="s">
        <v>1136</v>
      </c>
      <c r="EC52" s="103" t="s">
        <v>632</v>
      </c>
      <c r="ED52" s="107" t="s">
        <v>740</v>
      </c>
      <c r="EE52" s="97" t="s">
        <v>741</v>
      </c>
      <c r="EF52" s="127" t="s">
        <v>653</v>
      </c>
      <c r="EG52" s="127" t="s">
        <v>635</v>
      </c>
      <c r="EH52" s="103" t="s">
        <v>653</v>
      </c>
      <c r="EI52" s="97" t="s">
        <v>640</v>
      </c>
      <c r="EJ52" s="97" t="s">
        <v>640</v>
      </c>
      <c r="EK52" s="122">
        <v>0.5</v>
      </c>
      <c r="EL52" s="122">
        <v>0.5</v>
      </c>
      <c r="EM52" s="122">
        <v>0.1</v>
      </c>
      <c r="EN52" s="122">
        <v>0.3</v>
      </c>
      <c r="EO52" s="128" t="s">
        <v>635</v>
      </c>
      <c r="EP52" s="128" t="s">
        <v>635</v>
      </c>
      <c r="EQ52" s="128" t="s">
        <v>635</v>
      </c>
      <c r="ER52" s="128" t="s">
        <v>635</v>
      </c>
      <c r="ES52" s="129" t="s">
        <v>635</v>
      </c>
      <c r="ET52" s="129" t="s">
        <v>635</v>
      </c>
      <c r="EU52" s="129" t="s">
        <v>635</v>
      </c>
      <c r="EV52" s="129" t="s">
        <v>635</v>
      </c>
      <c r="EW52" s="97" t="s">
        <v>654</v>
      </c>
      <c r="EX52" s="97" t="s">
        <v>654</v>
      </c>
      <c r="EY52" s="103" t="s">
        <v>635</v>
      </c>
      <c r="EZ52" s="107" t="s">
        <v>635</v>
      </c>
      <c r="FA52" s="97" t="s">
        <v>742</v>
      </c>
      <c r="FB52" s="130" t="s">
        <v>656</v>
      </c>
      <c r="FC52" s="130" t="s">
        <v>743</v>
      </c>
      <c r="FD52" s="131" t="s">
        <v>635</v>
      </c>
      <c r="FE52" s="131" t="s">
        <v>635</v>
      </c>
      <c r="FF52" s="131" t="s">
        <v>635</v>
      </c>
      <c r="FG52" s="131" t="s">
        <v>635</v>
      </c>
      <c r="FH52" s="131" t="s">
        <v>635</v>
      </c>
      <c r="FI52" s="132">
        <v>2</v>
      </c>
      <c r="FJ52" s="133" t="s">
        <v>635</v>
      </c>
      <c r="FK52" s="103" t="s">
        <v>635</v>
      </c>
      <c r="FL52" s="134" t="s">
        <v>635</v>
      </c>
      <c r="FM52" s="135">
        <v>6</v>
      </c>
      <c r="FN52" s="135" t="s">
        <v>635</v>
      </c>
      <c r="FO52" s="135" t="s">
        <v>635</v>
      </c>
      <c r="FP52" s="103" t="s">
        <v>635</v>
      </c>
      <c r="FQ52" s="132">
        <v>10</v>
      </c>
      <c r="FR52" s="133" t="s">
        <v>635</v>
      </c>
      <c r="FS52" s="103" t="s">
        <v>635</v>
      </c>
      <c r="FT52" s="134" t="s">
        <v>635</v>
      </c>
      <c r="FU52" s="135">
        <v>1</v>
      </c>
      <c r="FV52" s="135" t="s">
        <v>635</v>
      </c>
      <c r="FW52" s="131" t="s">
        <v>635</v>
      </c>
      <c r="FX52" s="103" t="s">
        <v>635</v>
      </c>
      <c r="FY52" s="100" t="s">
        <v>658</v>
      </c>
      <c r="FZ52" s="102" t="s">
        <v>635</v>
      </c>
      <c r="GA52" s="102">
        <v>0</v>
      </c>
      <c r="GB52" s="102">
        <v>24</v>
      </c>
      <c r="GC52" s="136" t="s">
        <v>658</v>
      </c>
      <c r="GD52" s="137" t="s">
        <v>635</v>
      </c>
      <c r="GE52" s="137">
        <v>0</v>
      </c>
      <c r="GF52" s="137">
        <v>24</v>
      </c>
      <c r="GG52" s="125" t="s">
        <v>635</v>
      </c>
      <c r="GH52" s="125" t="s">
        <v>635</v>
      </c>
      <c r="GI52" s="125" t="s">
        <v>635</v>
      </c>
      <c r="GJ52" s="125" t="s">
        <v>635</v>
      </c>
      <c r="GK52" s="122" t="s">
        <v>635</v>
      </c>
      <c r="GL52" s="122" t="s">
        <v>635</v>
      </c>
      <c r="GM52" s="122" t="s">
        <v>635</v>
      </c>
      <c r="GN52" s="122" t="s">
        <v>635</v>
      </c>
      <c r="GO52" s="135" t="s">
        <v>635</v>
      </c>
      <c r="GP52" s="135" t="s">
        <v>635</v>
      </c>
      <c r="GQ52" s="135" t="s">
        <v>635</v>
      </c>
      <c r="GR52" s="134" t="s">
        <v>635</v>
      </c>
      <c r="GS52" s="134" t="s">
        <v>635</v>
      </c>
      <c r="GT52" s="134" t="s">
        <v>635</v>
      </c>
      <c r="GU52" s="126" t="s">
        <v>635</v>
      </c>
      <c r="GV52" s="126" t="s">
        <v>635</v>
      </c>
      <c r="GW52" s="126" t="s">
        <v>635</v>
      </c>
      <c r="GX52" s="145" t="s">
        <v>635</v>
      </c>
      <c r="GY52" s="145" t="s">
        <v>635</v>
      </c>
      <c r="GZ52" s="145" t="s">
        <v>635</v>
      </c>
      <c r="HA52" s="139" t="s">
        <v>658</v>
      </c>
      <c r="HB52" s="140" t="s">
        <v>635</v>
      </c>
      <c r="HC52" s="123">
        <v>0</v>
      </c>
      <c r="HD52" s="123">
        <v>24</v>
      </c>
      <c r="HE52" s="127" t="s">
        <v>658</v>
      </c>
      <c r="HF52" s="131" t="s">
        <v>635</v>
      </c>
      <c r="HG52" s="131">
        <v>0</v>
      </c>
      <c r="HH52" s="131">
        <v>24</v>
      </c>
      <c r="HI52" s="141" t="s">
        <v>635</v>
      </c>
      <c r="HJ52" s="141" t="s">
        <v>635</v>
      </c>
      <c r="HK52" s="141" t="s">
        <v>635</v>
      </c>
      <c r="HL52" s="141" t="s">
        <v>635</v>
      </c>
      <c r="HM52" s="131" t="s">
        <v>635</v>
      </c>
      <c r="HN52" s="131" t="s">
        <v>635</v>
      </c>
      <c r="HO52" s="131" t="s">
        <v>635</v>
      </c>
      <c r="HP52" s="131" t="s">
        <v>635</v>
      </c>
      <c r="HQ52" s="106" t="s">
        <v>635</v>
      </c>
      <c r="HR52" s="106" t="s">
        <v>635</v>
      </c>
      <c r="HS52" s="106" t="s">
        <v>635</v>
      </c>
      <c r="HT52" s="106" t="s">
        <v>635</v>
      </c>
      <c r="HU52" s="132" t="s">
        <v>635</v>
      </c>
      <c r="HV52" s="132" t="s">
        <v>635</v>
      </c>
      <c r="HW52" s="132" t="s">
        <v>635</v>
      </c>
      <c r="HX52" s="132" t="s">
        <v>635</v>
      </c>
      <c r="HY52" s="118" t="s">
        <v>635</v>
      </c>
      <c r="HZ52" s="118" t="s">
        <v>635</v>
      </c>
      <c r="IA52" s="118" t="s">
        <v>635</v>
      </c>
      <c r="IB52" s="118" t="s">
        <v>635</v>
      </c>
      <c r="IC52" s="125" t="s">
        <v>635</v>
      </c>
      <c r="ID52" s="125" t="s">
        <v>635</v>
      </c>
      <c r="IE52" s="125" t="s">
        <v>635</v>
      </c>
      <c r="IF52" s="125" t="s">
        <v>635</v>
      </c>
      <c r="IG52" s="105" t="s">
        <v>1066</v>
      </c>
      <c r="IH52" s="105" t="s">
        <v>831</v>
      </c>
      <c r="II52" s="105" t="s">
        <v>935</v>
      </c>
      <c r="IJ52" s="105" t="s">
        <v>783</v>
      </c>
      <c r="IK52" s="105" t="s">
        <v>1302</v>
      </c>
      <c r="IL52" s="105" t="s">
        <v>635</v>
      </c>
      <c r="IM52" s="105" t="s">
        <v>635</v>
      </c>
      <c r="IN52" s="105" t="s">
        <v>635</v>
      </c>
      <c r="IO52" s="105" t="s">
        <v>635</v>
      </c>
      <c r="IP52" s="103">
        <v>4</v>
      </c>
      <c r="IQ52" s="102" t="s">
        <v>635</v>
      </c>
      <c r="IR52" s="102" t="s">
        <v>635</v>
      </c>
      <c r="IS52" s="142" t="s">
        <v>635</v>
      </c>
      <c r="IT52" s="142" t="s">
        <v>635</v>
      </c>
      <c r="IU52" s="128" t="s">
        <v>635</v>
      </c>
      <c r="IV52" s="128" t="s">
        <v>635</v>
      </c>
      <c r="IW52" s="143" t="s">
        <v>635</v>
      </c>
      <c r="IX52" s="143" t="s">
        <v>635</v>
      </c>
      <c r="IY52" s="124" t="s">
        <v>635</v>
      </c>
      <c r="IZ52" s="124" t="s">
        <v>635</v>
      </c>
      <c r="JA52" s="124" t="s">
        <v>635</v>
      </c>
      <c r="JB52" s="123" t="s">
        <v>635</v>
      </c>
      <c r="JC52" s="123" t="s">
        <v>635</v>
      </c>
      <c r="JD52" s="123" t="s">
        <v>635</v>
      </c>
      <c r="JE52" s="144" t="s">
        <v>635</v>
      </c>
      <c r="JF52" s="144" t="s">
        <v>635</v>
      </c>
      <c r="JG52" s="144" t="s">
        <v>635</v>
      </c>
      <c r="JH52" s="141" t="s">
        <v>635</v>
      </c>
      <c r="JI52" s="141" t="s">
        <v>635</v>
      </c>
      <c r="JJ52" s="141" t="s">
        <v>635</v>
      </c>
      <c r="JK52" s="144" t="s">
        <v>635</v>
      </c>
      <c r="JL52" s="144" t="s">
        <v>635</v>
      </c>
      <c r="JM52" s="144" t="s">
        <v>635</v>
      </c>
      <c r="JN52" s="135" t="s">
        <v>635</v>
      </c>
      <c r="JO52" s="135" t="s">
        <v>635</v>
      </c>
      <c r="JP52" s="135" t="s">
        <v>635</v>
      </c>
      <c r="JQ52" s="144" t="s">
        <v>635</v>
      </c>
      <c r="JR52" s="144" t="s">
        <v>635</v>
      </c>
      <c r="JS52" s="208" t="s">
        <v>635</v>
      </c>
      <c r="JT52" s="208" t="s">
        <v>635</v>
      </c>
      <c r="JU52" s="145" t="s">
        <v>635</v>
      </c>
      <c r="JV52" s="145" t="s">
        <v>635</v>
      </c>
      <c r="JW52" s="209" t="s">
        <v>635</v>
      </c>
      <c r="JX52" s="209" t="s">
        <v>635</v>
      </c>
      <c r="JY52" s="141" t="s">
        <v>635</v>
      </c>
      <c r="JZ52" s="141" t="s">
        <v>635</v>
      </c>
      <c r="KA52" s="141" t="s">
        <v>635</v>
      </c>
      <c r="KB52" s="141" t="s">
        <v>635</v>
      </c>
      <c r="KC52" s="128" t="s">
        <v>635</v>
      </c>
      <c r="KD52" s="128" t="s">
        <v>635</v>
      </c>
      <c r="KE52" s="128" t="s">
        <v>635</v>
      </c>
      <c r="KF52" s="128" t="s">
        <v>635</v>
      </c>
      <c r="KG52" s="146" t="s">
        <v>635</v>
      </c>
      <c r="KH52" s="146" t="s">
        <v>635</v>
      </c>
      <c r="KI52" s="146" t="s">
        <v>635</v>
      </c>
      <c r="KJ52" s="146" t="s">
        <v>635</v>
      </c>
      <c r="KK52" s="147" t="s">
        <v>635</v>
      </c>
      <c r="KL52" s="147" t="s">
        <v>635</v>
      </c>
      <c r="KM52" s="147" t="s">
        <v>635</v>
      </c>
      <c r="KN52" s="147" t="s">
        <v>635</v>
      </c>
      <c r="KO52" s="148" t="s">
        <v>635</v>
      </c>
      <c r="KP52" s="148" t="s">
        <v>635</v>
      </c>
      <c r="KQ52" s="148" t="s">
        <v>635</v>
      </c>
      <c r="KR52" s="148" t="s">
        <v>635</v>
      </c>
      <c r="KS52" s="149" t="s">
        <v>635</v>
      </c>
      <c r="KT52" s="149" t="s">
        <v>635</v>
      </c>
      <c r="KU52" s="149" t="s">
        <v>635</v>
      </c>
      <c r="KV52" s="149" t="s">
        <v>635</v>
      </c>
      <c r="KW52" s="105" t="s">
        <v>664</v>
      </c>
      <c r="KX52" s="106" t="s">
        <v>710</v>
      </c>
      <c r="KY52" s="106" t="s">
        <v>635</v>
      </c>
      <c r="KZ52" s="150">
        <v>0</v>
      </c>
      <c r="LA52" s="150">
        <v>0</v>
      </c>
      <c r="LB52" s="150">
        <v>0.9</v>
      </c>
      <c r="LC52" s="150">
        <v>0</v>
      </c>
      <c r="LD52" s="150">
        <v>0.1</v>
      </c>
      <c r="LE52" s="150">
        <v>0</v>
      </c>
      <c r="LF52" s="150">
        <v>0</v>
      </c>
      <c r="LG52" s="150">
        <v>0</v>
      </c>
      <c r="LH52" s="151">
        <f t="shared" si="15"/>
        <v>1</v>
      </c>
      <c r="LI52" s="152">
        <v>0</v>
      </c>
      <c r="LJ52" s="152">
        <v>0</v>
      </c>
      <c r="LK52" s="152">
        <v>0.8</v>
      </c>
      <c r="LL52" s="152">
        <v>0</v>
      </c>
      <c r="LM52" s="152">
        <v>0.2</v>
      </c>
      <c r="LN52" s="152">
        <v>0</v>
      </c>
      <c r="LO52" s="152">
        <v>0</v>
      </c>
      <c r="LP52" s="152">
        <v>0</v>
      </c>
      <c r="LQ52" s="153">
        <f t="shared" si="16"/>
        <v>1</v>
      </c>
      <c r="LR52" s="142">
        <v>0</v>
      </c>
      <c r="LS52" s="142">
        <v>0</v>
      </c>
      <c r="LT52" s="142">
        <v>0</v>
      </c>
      <c r="LU52" s="142">
        <v>0</v>
      </c>
      <c r="LV52" s="142">
        <v>0</v>
      </c>
      <c r="LW52" s="142">
        <v>0</v>
      </c>
      <c r="LX52" s="142">
        <v>0</v>
      </c>
      <c r="LY52" s="142">
        <v>0</v>
      </c>
      <c r="LZ52" s="142">
        <v>0</v>
      </c>
      <c r="MA52" s="45" t="s">
        <v>635</v>
      </c>
      <c r="MB52" s="45" t="s">
        <v>635</v>
      </c>
      <c r="MC52" s="45" t="s">
        <v>635</v>
      </c>
      <c r="MD52" s="45" t="s">
        <v>635</v>
      </c>
      <c r="ME52" s="45" t="s">
        <v>635</v>
      </c>
      <c r="MF52" s="45" t="s">
        <v>635</v>
      </c>
      <c r="MG52" s="45" t="s">
        <v>635</v>
      </c>
      <c r="MH52" s="45" t="s">
        <v>635</v>
      </c>
      <c r="MI52" s="44" t="s">
        <v>635</v>
      </c>
      <c r="MJ52" s="155" t="s">
        <v>635</v>
      </c>
      <c r="MK52" s="155" t="s">
        <v>635</v>
      </c>
      <c r="ML52" s="155" t="s">
        <v>635</v>
      </c>
      <c r="MM52" s="155" t="s">
        <v>635</v>
      </c>
      <c r="MN52" s="155" t="s">
        <v>635</v>
      </c>
      <c r="MO52" s="155" t="s">
        <v>635</v>
      </c>
      <c r="MP52" s="155" t="s">
        <v>635</v>
      </c>
      <c r="MQ52" s="155" t="s">
        <v>635</v>
      </c>
      <c r="MR52" s="156" t="s">
        <v>635</v>
      </c>
      <c r="MS52" s="157" t="s">
        <v>635</v>
      </c>
      <c r="MT52" s="157" t="s">
        <v>635</v>
      </c>
      <c r="MU52" s="157" t="s">
        <v>635</v>
      </c>
      <c r="MV52" s="157" t="s">
        <v>635</v>
      </c>
      <c r="MW52" s="157" t="s">
        <v>635</v>
      </c>
      <c r="MX52" s="157" t="s">
        <v>635</v>
      </c>
      <c r="MY52" s="157" t="s">
        <v>635</v>
      </c>
      <c r="MZ52" s="157" t="s">
        <v>635</v>
      </c>
      <c r="NA52" s="157" t="s">
        <v>635</v>
      </c>
      <c r="NB52" s="158">
        <v>0</v>
      </c>
      <c r="NC52" s="158">
        <v>0</v>
      </c>
      <c r="ND52" s="158">
        <v>0</v>
      </c>
      <c r="NE52" s="158">
        <v>0</v>
      </c>
      <c r="NF52" s="158">
        <v>0</v>
      </c>
      <c r="NG52" s="158">
        <v>0</v>
      </c>
      <c r="NH52" s="158">
        <v>0</v>
      </c>
      <c r="NI52" s="158">
        <v>0</v>
      </c>
      <c r="NJ52" s="159">
        <v>0</v>
      </c>
      <c r="NK52" s="160" t="s">
        <v>635</v>
      </c>
      <c r="NL52" s="160" t="s">
        <v>635</v>
      </c>
      <c r="NM52" s="160" t="s">
        <v>635</v>
      </c>
      <c r="NN52" s="160" t="s">
        <v>635</v>
      </c>
      <c r="NO52" s="160" t="s">
        <v>635</v>
      </c>
      <c r="NP52" s="160" t="s">
        <v>635</v>
      </c>
      <c r="NQ52" s="160" t="s">
        <v>635</v>
      </c>
      <c r="NR52" s="160" t="s">
        <v>635</v>
      </c>
      <c r="NS52" s="161" t="s">
        <v>635</v>
      </c>
      <c r="NT52" s="162" t="s">
        <v>635</v>
      </c>
      <c r="NU52" s="162" t="s">
        <v>635</v>
      </c>
      <c r="NV52" s="162" t="s">
        <v>635</v>
      </c>
      <c r="NW52" s="162" t="s">
        <v>635</v>
      </c>
      <c r="NX52" s="162" t="s">
        <v>635</v>
      </c>
      <c r="NY52" s="162" t="s">
        <v>635</v>
      </c>
      <c r="NZ52" s="162" t="s">
        <v>635</v>
      </c>
      <c r="OA52" s="162" t="s">
        <v>635</v>
      </c>
      <c r="OB52" s="163" t="s">
        <v>635</v>
      </c>
      <c r="OC52" s="142" t="s">
        <v>635</v>
      </c>
      <c r="OD52" s="142" t="s">
        <v>635</v>
      </c>
      <c r="OE52" s="142" t="s">
        <v>635</v>
      </c>
      <c r="OF52" s="142" t="s">
        <v>635</v>
      </c>
      <c r="OG52" s="142" t="s">
        <v>635</v>
      </c>
      <c r="OH52" s="142" t="s">
        <v>635</v>
      </c>
      <c r="OI52" s="142" t="s">
        <v>635</v>
      </c>
      <c r="OJ52" s="142" t="s">
        <v>635</v>
      </c>
      <c r="OK52" s="142" t="s">
        <v>635</v>
      </c>
      <c r="OL52" s="45">
        <v>0</v>
      </c>
      <c r="OM52" s="45">
        <v>0</v>
      </c>
      <c r="ON52" s="45">
        <v>0</v>
      </c>
      <c r="OO52" s="45">
        <v>0</v>
      </c>
      <c r="OP52" s="45">
        <v>0</v>
      </c>
      <c r="OQ52" s="45">
        <v>0</v>
      </c>
      <c r="OR52" s="45">
        <v>0</v>
      </c>
      <c r="OS52" s="45">
        <v>0</v>
      </c>
      <c r="OT52" s="44">
        <v>0</v>
      </c>
      <c r="OU52" s="158" t="s">
        <v>635</v>
      </c>
      <c r="OV52" s="158" t="s">
        <v>635</v>
      </c>
      <c r="OW52" s="158" t="s">
        <v>635</v>
      </c>
      <c r="OX52" s="158" t="s">
        <v>635</v>
      </c>
      <c r="OY52" s="158" t="s">
        <v>635</v>
      </c>
      <c r="OZ52" s="158" t="s">
        <v>635</v>
      </c>
      <c r="PA52" s="158" t="s">
        <v>635</v>
      </c>
      <c r="PB52" s="158" t="s">
        <v>635</v>
      </c>
      <c r="PC52" s="159" t="s">
        <v>635</v>
      </c>
      <c r="PD52" s="152" t="s">
        <v>635</v>
      </c>
      <c r="PE52" s="152" t="s">
        <v>635</v>
      </c>
      <c r="PF52" s="152" t="s">
        <v>635</v>
      </c>
      <c r="PG52" s="152" t="s">
        <v>635</v>
      </c>
      <c r="PH52" s="152" t="s">
        <v>635</v>
      </c>
      <c r="PI52" s="152" t="s">
        <v>635</v>
      </c>
      <c r="PJ52" s="152" t="s">
        <v>635</v>
      </c>
      <c r="PK52" s="152" t="s">
        <v>635</v>
      </c>
      <c r="PL52" s="164" t="s">
        <v>635</v>
      </c>
      <c r="PM52" s="158" t="s">
        <v>635</v>
      </c>
      <c r="PN52" s="158" t="s">
        <v>635</v>
      </c>
      <c r="PO52" s="158" t="s">
        <v>635</v>
      </c>
      <c r="PP52" s="158" t="s">
        <v>635</v>
      </c>
      <c r="PQ52" s="158" t="s">
        <v>635</v>
      </c>
      <c r="PR52" s="158" t="s">
        <v>635</v>
      </c>
      <c r="PS52" s="158" t="s">
        <v>635</v>
      </c>
      <c r="PT52" s="158" t="s">
        <v>635</v>
      </c>
      <c r="PU52" s="159" t="s">
        <v>635</v>
      </c>
      <c r="PV52" s="157">
        <v>0</v>
      </c>
      <c r="PW52" s="157">
        <v>0</v>
      </c>
      <c r="PX52" s="157">
        <v>0</v>
      </c>
      <c r="PY52" s="157">
        <v>0</v>
      </c>
      <c r="PZ52" s="157">
        <v>0</v>
      </c>
      <c r="QA52" s="157">
        <v>0</v>
      </c>
      <c r="QB52" s="157">
        <v>0</v>
      </c>
      <c r="QC52" s="157">
        <v>0</v>
      </c>
      <c r="QD52" s="165">
        <v>0</v>
      </c>
      <c r="QE52" s="166" t="s">
        <v>635</v>
      </c>
      <c r="QF52" s="166" t="s">
        <v>635</v>
      </c>
      <c r="QG52" s="166" t="s">
        <v>635</v>
      </c>
      <c r="QH52" s="166" t="s">
        <v>635</v>
      </c>
      <c r="QI52" s="166" t="s">
        <v>635</v>
      </c>
      <c r="QJ52" s="166" t="s">
        <v>635</v>
      </c>
      <c r="QK52" s="166" t="s">
        <v>635</v>
      </c>
      <c r="QL52" s="166" t="s">
        <v>635</v>
      </c>
      <c r="QM52" s="167" t="s">
        <v>635</v>
      </c>
      <c r="QN52" s="120" t="s">
        <v>635</v>
      </c>
      <c r="QO52" s="120" t="s">
        <v>635</v>
      </c>
      <c r="QP52" s="120" t="s">
        <v>635</v>
      </c>
      <c r="QQ52" s="120" t="s">
        <v>635</v>
      </c>
      <c r="QR52" s="120" t="s">
        <v>635</v>
      </c>
      <c r="QS52" s="120" t="s">
        <v>635</v>
      </c>
      <c r="QT52" s="120" t="s">
        <v>635</v>
      </c>
      <c r="QU52" s="120" t="s">
        <v>635</v>
      </c>
      <c r="QV52" s="168" t="s">
        <v>635</v>
      </c>
      <c r="QW52" s="169" t="s">
        <v>635</v>
      </c>
      <c r="QX52" s="169" t="s">
        <v>635</v>
      </c>
      <c r="QY52" s="169" t="s">
        <v>635</v>
      </c>
      <c r="QZ52" s="169" t="s">
        <v>635</v>
      </c>
      <c r="RA52" s="169" t="s">
        <v>635</v>
      </c>
      <c r="RB52" s="169" t="s">
        <v>635</v>
      </c>
      <c r="RC52" s="169" t="s">
        <v>635</v>
      </c>
      <c r="RD52" s="169" t="s">
        <v>635</v>
      </c>
      <c r="RE52" s="170" t="s">
        <v>635</v>
      </c>
      <c r="RF52" s="136" t="s">
        <v>656</v>
      </c>
      <c r="RG52" s="136" t="s">
        <v>743</v>
      </c>
      <c r="RH52" s="136" t="s">
        <v>635</v>
      </c>
      <c r="RI52" s="137" t="s">
        <v>635</v>
      </c>
      <c r="RJ52" s="137" t="s">
        <v>635</v>
      </c>
      <c r="RK52" s="137" t="s">
        <v>635</v>
      </c>
      <c r="RL52" s="105" t="s">
        <v>664</v>
      </c>
      <c r="RM52" s="106" t="s">
        <v>710</v>
      </c>
      <c r="RN52" s="106" t="s">
        <v>635</v>
      </c>
      <c r="RO52" s="171">
        <v>0</v>
      </c>
      <c r="RP52" s="171">
        <v>0</v>
      </c>
      <c r="RQ52" s="171">
        <v>0.9</v>
      </c>
      <c r="RR52" s="171">
        <v>0</v>
      </c>
      <c r="RS52" s="171">
        <v>0.1</v>
      </c>
      <c r="RT52" s="171">
        <v>0</v>
      </c>
      <c r="RU52" s="171">
        <v>0</v>
      </c>
      <c r="RV52" s="171">
        <v>0</v>
      </c>
      <c r="RW52" s="172">
        <f t="shared" si="17"/>
        <v>1</v>
      </c>
      <c r="RX52" s="133" t="s">
        <v>635</v>
      </c>
      <c r="RY52" s="133" t="s">
        <v>635</v>
      </c>
      <c r="RZ52" s="133" t="s">
        <v>635</v>
      </c>
      <c r="SA52" s="133" t="s">
        <v>635</v>
      </c>
      <c r="SB52" s="133" t="s">
        <v>635</v>
      </c>
      <c r="SC52" s="133" t="s">
        <v>635</v>
      </c>
      <c r="SD52" s="133" t="s">
        <v>635</v>
      </c>
      <c r="SE52" s="133" t="s">
        <v>635</v>
      </c>
      <c r="SF52" s="189" t="s">
        <v>635</v>
      </c>
      <c r="SG52" s="132" t="s">
        <v>635</v>
      </c>
      <c r="SH52" s="132" t="s">
        <v>635</v>
      </c>
      <c r="SI52" s="132" t="s">
        <v>635</v>
      </c>
      <c r="SJ52" s="132" t="s">
        <v>635</v>
      </c>
      <c r="SK52" s="132" t="s">
        <v>635</v>
      </c>
      <c r="SL52" s="132" t="s">
        <v>635</v>
      </c>
      <c r="SM52" s="132" t="s">
        <v>635</v>
      </c>
      <c r="SN52" s="132" t="s">
        <v>635</v>
      </c>
      <c r="SO52" s="173" t="s">
        <v>635</v>
      </c>
      <c r="SP52" s="102" t="s">
        <v>635</v>
      </c>
      <c r="SQ52" s="102" t="s">
        <v>635</v>
      </c>
      <c r="SR52" s="102" t="s">
        <v>635</v>
      </c>
      <c r="SS52" s="102" t="s">
        <v>635</v>
      </c>
      <c r="ST52" s="102" t="s">
        <v>635</v>
      </c>
      <c r="SU52" s="102" t="s">
        <v>635</v>
      </c>
      <c r="SV52" s="102" t="s">
        <v>635</v>
      </c>
      <c r="SW52" s="102" t="s">
        <v>635</v>
      </c>
      <c r="SX52" s="174" t="s">
        <v>635</v>
      </c>
      <c r="SY52" s="125" t="s">
        <v>635</v>
      </c>
      <c r="SZ52" s="125" t="s">
        <v>635</v>
      </c>
      <c r="TA52" s="125" t="s">
        <v>635</v>
      </c>
      <c r="TB52" s="125" t="s">
        <v>635</v>
      </c>
      <c r="TC52" s="125" t="s">
        <v>635</v>
      </c>
      <c r="TD52" s="125" t="s">
        <v>635</v>
      </c>
      <c r="TE52" s="125" t="s">
        <v>635</v>
      </c>
      <c r="TF52" s="125" t="s">
        <v>635</v>
      </c>
      <c r="TG52" s="175" t="s">
        <v>635</v>
      </c>
      <c r="TH52" s="149" t="s">
        <v>635</v>
      </c>
      <c r="TI52" s="149" t="s">
        <v>635</v>
      </c>
      <c r="TJ52" s="149" t="s">
        <v>635</v>
      </c>
      <c r="TK52" s="149" t="s">
        <v>635</v>
      </c>
      <c r="TL52" s="149" t="s">
        <v>635</v>
      </c>
      <c r="TM52" s="149" t="s">
        <v>635</v>
      </c>
      <c r="TN52" s="149" t="s">
        <v>635</v>
      </c>
      <c r="TO52" s="149" t="s">
        <v>635</v>
      </c>
      <c r="TP52" s="176" t="s">
        <v>635</v>
      </c>
      <c r="TQ52" s="210">
        <v>0</v>
      </c>
      <c r="TR52" s="210">
        <v>0</v>
      </c>
      <c r="TS52" s="210">
        <v>0.9</v>
      </c>
      <c r="TT52" s="210">
        <v>0</v>
      </c>
      <c r="TU52" s="210">
        <v>0.1</v>
      </c>
      <c r="TV52" s="210">
        <v>0</v>
      </c>
      <c r="TW52" s="210">
        <v>0</v>
      </c>
      <c r="TX52" s="210">
        <v>0</v>
      </c>
      <c r="TY52" s="211">
        <f>SUBTOTAL(9,TQ52:TX52)</f>
        <v>1</v>
      </c>
      <c r="TZ52" s="179" t="s">
        <v>635</v>
      </c>
      <c r="UA52" s="179" t="s">
        <v>635</v>
      </c>
      <c r="UB52" s="179" t="s">
        <v>635</v>
      </c>
      <c r="UC52" s="179" t="s">
        <v>635</v>
      </c>
      <c r="UD52" s="179" t="s">
        <v>635</v>
      </c>
      <c r="UE52" s="179" t="s">
        <v>635</v>
      </c>
      <c r="UF52" s="179" t="s">
        <v>635</v>
      </c>
      <c r="UG52" s="179" t="s">
        <v>635</v>
      </c>
      <c r="UH52" s="180" t="s">
        <v>635</v>
      </c>
      <c r="UI52" s="171">
        <v>0</v>
      </c>
      <c r="UJ52" s="171">
        <v>0</v>
      </c>
      <c r="UK52" s="171">
        <v>0.8</v>
      </c>
      <c r="UL52" s="171">
        <v>0</v>
      </c>
      <c r="UM52" s="171">
        <v>0.2</v>
      </c>
      <c r="UN52" s="171">
        <v>0</v>
      </c>
      <c r="UO52" s="171">
        <v>0</v>
      </c>
      <c r="UP52" s="171">
        <v>0</v>
      </c>
      <c r="UQ52" s="181">
        <f t="shared" si="18"/>
        <v>1</v>
      </c>
      <c r="UR52" s="131" t="s">
        <v>635</v>
      </c>
      <c r="US52" s="131" t="s">
        <v>635</v>
      </c>
      <c r="UT52" s="131" t="s">
        <v>635</v>
      </c>
      <c r="UU52" s="131" t="s">
        <v>635</v>
      </c>
      <c r="UV52" s="131" t="s">
        <v>635</v>
      </c>
      <c r="UW52" s="131" t="s">
        <v>635</v>
      </c>
      <c r="UX52" s="131" t="s">
        <v>635</v>
      </c>
      <c r="UY52" s="131" t="s">
        <v>635</v>
      </c>
      <c r="UZ52" s="182" t="s">
        <v>635</v>
      </c>
      <c r="VA52" s="169" t="s">
        <v>635</v>
      </c>
      <c r="VB52" s="169" t="s">
        <v>635</v>
      </c>
      <c r="VC52" s="169" t="s">
        <v>635</v>
      </c>
      <c r="VD52" s="169" t="s">
        <v>635</v>
      </c>
      <c r="VE52" s="169" t="s">
        <v>635</v>
      </c>
      <c r="VF52" s="169" t="s">
        <v>635</v>
      </c>
      <c r="VG52" s="169" t="s">
        <v>635</v>
      </c>
      <c r="VH52" s="169" t="s">
        <v>635</v>
      </c>
      <c r="VI52" s="183" t="s">
        <v>635</v>
      </c>
      <c r="VJ52" s="177" t="s">
        <v>635</v>
      </c>
      <c r="VK52" s="177" t="s">
        <v>635</v>
      </c>
      <c r="VL52" s="177" t="s">
        <v>635</v>
      </c>
      <c r="VM52" s="177" t="s">
        <v>635</v>
      </c>
      <c r="VN52" s="177" t="s">
        <v>635</v>
      </c>
      <c r="VO52" s="177" t="s">
        <v>635</v>
      </c>
      <c r="VP52" s="177" t="s">
        <v>635</v>
      </c>
      <c r="VQ52" s="177" t="s">
        <v>635</v>
      </c>
      <c r="VR52" s="178" t="s">
        <v>635</v>
      </c>
      <c r="VS52" s="184" t="s">
        <v>635</v>
      </c>
      <c r="VT52" s="184" t="s">
        <v>635</v>
      </c>
      <c r="VU52" s="184" t="s">
        <v>635</v>
      </c>
      <c r="VV52" s="184" t="s">
        <v>635</v>
      </c>
      <c r="VW52" s="184" t="s">
        <v>635</v>
      </c>
      <c r="VX52" s="184" t="s">
        <v>635</v>
      </c>
      <c r="VY52" s="184" t="s">
        <v>635</v>
      </c>
      <c r="VZ52" s="184" t="s">
        <v>635</v>
      </c>
      <c r="WA52" s="185" t="s">
        <v>635</v>
      </c>
      <c r="WB52" s="186" t="s">
        <v>635</v>
      </c>
      <c r="WC52" s="186" t="s">
        <v>635</v>
      </c>
      <c r="WD52" s="186" t="s">
        <v>635</v>
      </c>
      <c r="WE52" s="186" t="s">
        <v>635</v>
      </c>
      <c r="WF52" s="186" t="s">
        <v>635</v>
      </c>
      <c r="WG52" s="186" t="s">
        <v>635</v>
      </c>
      <c r="WH52" s="186" t="s">
        <v>635</v>
      </c>
      <c r="WI52" s="186" t="s">
        <v>635</v>
      </c>
      <c r="WJ52" s="187" t="s">
        <v>635</v>
      </c>
      <c r="WK52" s="212">
        <v>0</v>
      </c>
      <c r="WL52" s="212">
        <v>0</v>
      </c>
      <c r="WM52" s="212">
        <v>0.8</v>
      </c>
      <c r="WN52" s="212">
        <v>0</v>
      </c>
      <c r="WO52" s="212">
        <v>0.2</v>
      </c>
      <c r="WP52" s="212">
        <v>0</v>
      </c>
      <c r="WQ52" s="212">
        <v>0</v>
      </c>
      <c r="WR52" s="212">
        <v>0</v>
      </c>
      <c r="WS52" s="188">
        <f>SUBTOTAL(9,WK52:WR52)</f>
        <v>1</v>
      </c>
      <c r="WT52" s="133" t="s">
        <v>635</v>
      </c>
      <c r="WU52" s="133" t="s">
        <v>635</v>
      </c>
      <c r="WV52" s="133" t="s">
        <v>635</v>
      </c>
      <c r="WW52" s="133" t="s">
        <v>635</v>
      </c>
      <c r="WX52" s="133" t="s">
        <v>635</v>
      </c>
      <c r="WY52" s="133" t="s">
        <v>635</v>
      </c>
      <c r="WZ52" s="133" t="s">
        <v>635</v>
      </c>
      <c r="XA52" s="133" t="s">
        <v>635</v>
      </c>
      <c r="XB52" s="189" t="s">
        <v>635</v>
      </c>
      <c r="XC52" s="105" t="s">
        <v>665</v>
      </c>
      <c r="XD52" s="105" t="s">
        <v>666</v>
      </c>
      <c r="XE52" s="105" t="s">
        <v>635</v>
      </c>
      <c r="XF52" s="111" t="s">
        <v>635</v>
      </c>
      <c r="XG52" s="190" t="s">
        <v>670</v>
      </c>
      <c r="XH52" s="190" t="s">
        <v>671</v>
      </c>
      <c r="XI52" s="190" t="s">
        <v>672</v>
      </c>
      <c r="XJ52" s="190" t="s">
        <v>635</v>
      </c>
      <c r="XK52" s="190" t="s">
        <v>635</v>
      </c>
      <c r="XL52" s="190" t="s">
        <v>635</v>
      </c>
      <c r="XM52" s="191" t="s">
        <v>667</v>
      </c>
      <c r="XN52" s="191" t="s">
        <v>668</v>
      </c>
      <c r="XO52" s="191" t="s">
        <v>670</v>
      </c>
      <c r="XP52" s="191" t="s">
        <v>671</v>
      </c>
      <c r="XQ52" s="191" t="s">
        <v>673</v>
      </c>
      <c r="XR52" s="191" t="s">
        <v>712</v>
      </c>
      <c r="XS52" s="191" t="s">
        <v>635</v>
      </c>
      <c r="XT52" s="191" t="s">
        <v>635</v>
      </c>
      <c r="XU52" s="192" t="s">
        <v>635</v>
      </c>
      <c r="XV52" s="192" t="s">
        <v>635</v>
      </c>
      <c r="XW52" s="192" t="s">
        <v>635</v>
      </c>
      <c r="XX52" s="192" t="s">
        <v>635</v>
      </c>
      <c r="XY52" s="192" t="s">
        <v>635</v>
      </c>
      <c r="XZ52" s="192" t="s">
        <v>635</v>
      </c>
      <c r="YA52" s="144" t="s">
        <v>635</v>
      </c>
      <c r="YB52" s="144" t="s">
        <v>635</v>
      </c>
      <c r="YC52" s="144" t="s">
        <v>635</v>
      </c>
      <c r="YD52" s="144" t="s">
        <v>635</v>
      </c>
      <c r="YE52" s="144" t="s">
        <v>635</v>
      </c>
      <c r="YF52" s="144" t="s">
        <v>635</v>
      </c>
      <c r="YG52" s="144" t="s">
        <v>635</v>
      </c>
      <c r="YH52" s="111" t="s">
        <v>635</v>
      </c>
      <c r="YI52" s="111" t="s">
        <v>635</v>
      </c>
      <c r="YJ52" s="111" t="s">
        <v>635</v>
      </c>
      <c r="YK52" s="190" t="s">
        <v>752</v>
      </c>
      <c r="YL52" s="190" t="s">
        <v>635</v>
      </c>
      <c r="YM52" s="190" t="s">
        <v>635</v>
      </c>
      <c r="YN52" s="190" t="s">
        <v>635</v>
      </c>
      <c r="YO52" s="190" t="s">
        <v>635</v>
      </c>
      <c r="YP52" s="130" t="s">
        <v>635</v>
      </c>
      <c r="YQ52" s="130" t="s">
        <v>635</v>
      </c>
      <c r="YR52" s="130" t="s">
        <v>635</v>
      </c>
      <c r="YS52" s="130" t="s">
        <v>635</v>
      </c>
      <c r="YT52" s="130" t="s">
        <v>635</v>
      </c>
      <c r="YU52" s="130" t="s">
        <v>635</v>
      </c>
      <c r="YV52" s="112" t="s">
        <v>635</v>
      </c>
      <c r="YW52" s="112" t="s">
        <v>635</v>
      </c>
      <c r="YX52" s="112" t="s">
        <v>635</v>
      </c>
      <c r="YY52" s="112" t="s">
        <v>635</v>
      </c>
      <c r="YZ52" s="105" t="s">
        <v>674</v>
      </c>
      <c r="ZA52" s="105" t="s">
        <v>635</v>
      </c>
      <c r="ZB52" s="126" t="s">
        <v>635</v>
      </c>
      <c r="ZC52" s="126" t="s">
        <v>635</v>
      </c>
      <c r="ZD52" s="126" t="s">
        <v>635</v>
      </c>
      <c r="ZE52" s="126" t="s">
        <v>635</v>
      </c>
      <c r="ZF52" s="126" t="s">
        <v>635</v>
      </c>
      <c r="ZG52" s="125" t="s">
        <v>713</v>
      </c>
      <c r="ZH52" s="125" t="s">
        <v>675</v>
      </c>
      <c r="ZI52" s="125" t="s">
        <v>676</v>
      </c>
      <c r="ZJ52" s="125" t="s">
        <v>753</v>
      </c>
      <c r="ZK52" s="125" t="s">
        <v>678</v>
      </c>
      <c r="ZL52" s="125" t="s">
        <v>635</v>
      </c>
      <c r="ZM52" s="125" t="s">
        <v>635</v>
      </c>
      <c r="ZN52" s="125" t="s">
        <v>635</v>
      </c>
      <c r="ZO52" s="147" t="s">
        <v>635</v>
      </c>
      <c r="ZP52" s="147" t="s">
        <v>635</v>
      </c>
      <c r="ZQ52" s="147" t="s">
        <v>635</v>
      </c>
      <c r="ZR52" s="147" t="s">
        <v>635</v>
      </c>
      <c r="ZS52" s="147" t="s">
        <v>635</v>
      </c>
      <c r="ZT52" s="184" t="s">
        <v>635</v>
      </c>
      <c r="ZU52" s="184">
        <v>1</v>
      </c>
      <c r="ZV52" s="184" t="s">
        <v>635</v>
      </c>
      <c r="ZW52" s="184" t="s">
        <v>635</v>
      </c>
      <c r="ZX52" s="131">
        <v>1</v>
      </c>
      <c r="ZY52" s="131" t="s">
        <v>635</v>
      </c>
      <c r="ZZ52" s="131" t="s">
        <v>635</v>
      </c>
      <c r="AAA52" s="131" t="s">
        <v>635</v>
      </c>
      <c r="AAB52" s="132" t="s">
        <v>635</v>
      </c>
      <c r="AAC52" s="132" t="s">
        <v>635</v>
      </c>
      <c r="AAD52" s="132" t="s">
        <v>635</v>
      </c>
      <c r="AAE52" s="193" t="s">
        <v>635</v>
      </c>
      <c r="AAF52" s="102">
        <v>2</v>
      </c>
      <c r="AAG52" s="102">
        <v>2</v>
      </c>
      <c r="AAH52" s="102" t="s">
        <v>635</v>
      </c>
      <c r="AAI52" s="102" t="s">
        <v>635</v>
      </c>
      <c r="AAJ52" s="125">
        <v>5</v>
      </c>
      <c r="AAK52" s="125">
        <v>5</v>
      </c>
      <c r="AAL52" s="125" t="s">
        <v>635</v>
      </c>
      <c r="AAM52" s="125" t="s">
        <v>635</v>
      </c>
      <c r="AAN52" s="131" t="s">
        <v>635</v>
      </c>
      <c r="AAO52" s="131">
        <v>5</v>
      </c>
      <c r="AAP52" s="131" t="s">
        <v>635</v>
      </c>
      <c r="AAQ52" s="131" t="s">
        <v>635</v>
      </c>
      <c r="AAR52" s="149">
        <v>2</v>
      </c>
      <c r="AAS52" s="149" t="s">
        <v>635</v>
      </c>
      <c r="AAT52" s="149" t="s">
        <v>635</v>
      </c>
      <c r="AAU52" s="149" t="s">
        <v>635</v>
      </c>
      <c r="AAV52" s="184">
        <v>4</v>
      </c>
      <c r="AAW52" s="184" t="s">
        <v>635</v>
      </c>
      <c r="AAX52" s="184" t="s">
        <v>635</v>
      </c>
      <c r="AAY52" s="184" t="s">
        <v>635</v>
      </c>
      <c r="AAZ52" s="103" t="s">
        <v>632</v>
      </c>
      <c r="ABA52" s="100" t="s">
        <v>679</v>
      </c>
      <c r="ABB52" s="100" t="s">
        <v>786</v>
      </c>
      <c r="ABC52" s="100" t="s">
        <v>635</v>
      </c>
      <c r="ABD52" s="100" t="s">
        <v>635</v>
      </c>
      <c r="ABE52" s="100" t="s">
        <v>635</v>
      </c>
      <c r="ABF52" s="103" t="s">
        <v>635</v>
      </c>
      <c r="ABG52" s="194" t="s">
        <v>873</v>
      </c>
      <c r="ABH52" s="254" t="s">
        <v>873</v>
      </c>
      <c r="ABI52" s="177" t="s">
        <v>635</v>
      </c>
      <c r="ABJ52" s="177" t="s">
        <v>635</v>
      </c>
      <c r="ABK52" s="177" t="s">
        <v>635</v>
      </c>
      <c r="ABL52" s="177" t="s">
        <v>635</v>
      </c>
      <c r="ABM52" s="177" t="s">
        <v>635</v>
      </c>
      <c r="ABN52" s="177" t="s">
        <v>635</v>
      </c>
      <c r="ABO52" s="195" t="s">
        <v>635</v>
      </c>
      <c r="ABP52" s="112" t="s">
        <v>682</v>
      </c>
      <c r="ABQ52" s="112" t="s">
        <v>635</v>
      </c>
      <c r="ABR52" s="112" t="s">
        <v>635</v>
      </c>
      <c r="ABS52" s="103" t="s">
        <v>632</v>
      </c>
      <c r="ABT52" s="97" t="s">
        <v>626</v>
      </c>
      <c r="ABU52" s="196" t="s">
        <v>635</v>
      </c>
      <c r="ABV52" s="196" t="s">
        <v>635</v>
      </c>
      <c r="ABW52" s="196" t="s">
        <v>635</v>
      </c>
      <c r="ABX52" s="196" t="s">
        <v>635</v>
      </c>
      <c r="ABY52" s="196" t="s">
        <v>635</v>
      </c>
      <c r="ABZ52" s="196" t="s">
        <v>635</v>
      </c>
      <c r="ACA52" s="196" t="s">
        <v>635</v>
      </c>
      <c r="ACB52" s="97" t="s">
        <v>626</v>
      </c>
      <c r="ACC52" s="97" t="s">
        <v>626</v>
      </c>
      <c r="ACD52" s="112" t="s">
        <v>685</v>
      </c>
      <c r="ACE52" s="112" t="s">
        <v>835</v>
      </c>
      <c r="ACF52" s="112" t="s">
        <v>635</v>
      </c>
      <c r="ACG52" s="112" t="s">
        <v>635</v>
      </c>
      <c r="ACH52" s="97" t="s">
        <v>1303</v>
      </c>
      <c r="ACI52" s="97" t="s">
        <v>1304</v>
      </c>
      <c r="ACJ52" s="97"/>
    </row>
    <row r="53" spans="1:764" ht="15" customHeight="1">
      <c r="A53">
        <v>40</v>
      </c>
      <c r="B53" s="97" t="s">
        <v>1305</v>
      </c>
      <c r="C53" s="97" t="s">
        <v>1306</v>
      </c>
      <c r="D53" s="97" t="s">
        <v>839</v>
      </c>
      <c r="E53" s="97" t="s">
        <v>1307</v>
      </c>
      <c r="F53" s="98" t="s">
        <v>1308</v>
      </c>
      <c r="G53" s="98" t="s">
        <v>1309</v>
      </c>
      <c r="H53" s="99">
        <v>35.019387999999999</v>
      </c>
      <c r="I53" s="99">
        <v>-0.56627700000000003</v>
      </c>
      <c r="J53" s="98" t="s">
        <v>843</v>
      </c>
      <c r="K53" s="98" t="s">
        <v>1310</v>
      </c>
      <c r="L53" s="98" t="s">
        <v>1311</v>
      </c>
      <c r="M53" s="100" t="s">
        <v>1312</v>
      </c>
      <c r="N53" s="101">
        <v>710984709</v>
      </c>
      <c r="O53" s="102">
        <v>780846233</v>
      </c>
      <c r="P53" s="100">
        <v>-0.56789299999999998</v>
      </c>
      <c r="Q53" s="100">
        <v>35.017788000000003</v>
      </c>
      <c r="R53" s="100">
        <v>1898.9</v>
      </c>
      <c r="S53" s="100">
        <v>4.5999999999999996</v>
      </c>
      <c r="T53" s="103" t="s">
        <v>626</v>
      </c>
      <c r="U53" s="97" t="s">
        <v>629</v>
      </c>
      <c r="V53" s="97" t="s">
        <v>699</v>
      </c>
      <c r="W53" s="97" t="s">
        <v>629</v>
      </c>
      <c r="X53" s="97" t="s">
        <v>700</v>
      </c>
      <c r="Y53" s="97" t="s">
        <v>631</v>
      </c>
      <c r="Z53" s="103" t="s">
        <v>632</v>
      </c>
      <c r="AA53" s="104" t="s">
        <v>634</v>
      </c>
      <c r="AB53" s="197" t="s">
        <v>635</v>
      </c>
      <c r="AC53" s="104" t="s">
        <v>635</v>
      </c>
      <c r="AD53" s="104" t="s">
        <v>635</v>
      </c>
      <c r="AE53" s="104" t="s">
        <v>635</v>
      </c>
      <c r="AF53" s="103">
        <v>3</v>
      </c>
      <c r="AG53" s="103">
        <v>0</v>
      </c>
      <c r="AH53" s="97" t="s">
        <v>636</v>
      </c>
      <c r="AI53" s="97" t="s">
        <v>637</v>
      </c>
      <c r="AJ53" s="97" t="s">
        <v>638</v>
      </c>
      <c r="AK53" s="97" t="s">
        <v>635</v>
      </c>
      <c r="AL53" s="105" t="s">
        <v>640</v>
      </c>
      <c r="AM53" s="106" t="s">
        <v>635</v>
      </c>
      <c r="AN53" s="106" t="s">
        <v>635</v>
      </c>
      <c r="AO53" s="106" t="s">
        <v>635</v>
      </c>
      <c r="AP53" s="97" t="s">
        <v>642</v>
      </c>
      <c r="AQ53" s="97" t="s">
        <v>635</v>
      </c>
      <c r="AR53" s="103" t="s">
        <v>635</v>
      </c>
      <c r="AS53" s="107" t="s">
        <v>635</v>
      </c>
      <c r="AT53" s="103" t="s">
        <v>635</v>
      </c>
      <c r="AU53" s="103" t="s">
        <v>635</v>
      </c>
      <c r="AV53" s="106" t="s">
        <v>626</v>
      </c>
      <c r="AW53" s="105" t="s">
        <v>640</v>
      </c>
      <c r="AX53" s="103" t="s">
        <v>635</v>
      </c>
      <c r="AY53" s="105" t="s">
        <v>640</v>
      </c>
      <c r="AZ53" s="107" t="s">
        <v>635</v>
      </c>
      <c r="BA53" s="105" t="s">
        <v>640</v>
      </c>
      <c r="BB53" s="107" t="s">
        <v>635</v>
      </c>
      <c r="BC53" s="106" t="s">
        <v>635</v>
      </c>
      <c r="BD53" s="103" t="s">
        <v>635</v>
      </c>
      <c r="BE53" s="106" t="s">
        <v>632</v>
      </c>
      <c r="BF53" s="103" t="s">
        <v>640</v>
      </c>
      <c r="BG53" s="103" t="s">
        <v>635</v>
      </c>
      <c r="BH53" s="103" t="s">
        <v>847</v>
      </c>
      <c r="BI53" s="97" t="s">
        <v>640</v>
      </c>
      <c r="BJ53" s="108" t="s">
        <v>1313</v>
      </c>
      <c r="BK53" s="108" t="s">
        <v>635</v>
      </c>
      <c r="BL53" s="108" t="s">
        <v>635</v>
      </c>
      <c r="BM53" s="108" t="s">
        <v>635</v>
      </c>
      <c r="BN53" s="108" t="s">
        <v>635</v>
      </c>
      <c r="BO53" s="103" t="s">
        <v>626</v>
      </c>
      <c r="BP53" s="103" t="s">
        <v>635</v>
      </c>
      <c r="BQ53" s="103" t="s">
        <v>635</v>
      </c>
      <c r="BR53" s="109" t="s">
        <v>635</v>
      </c>
      <c r="BS53" s="109" t="s">
        <v>635</v>
      </c>
      <c r="BT53" s="110" t="s">
        <v>635</v>
      </c>
      <c r="BU53" s="110" t="s">
        <v>635</v>
      </c>
      <c r="BV53" s="109" t="s">
        <v>635</v>
      </c>
      <c r="BW53" s="97" t="s">
        <v>848</v>
      </c>
      <c r="BX53" s="97" t="s">
        <v>848</v>
      </c>
      <c r="BY53" s="97" t="s">
        <v>1314</v>
      </c>
      <c r="BZ53" s="97" t="s">
        <v>705</v>
      </c>
      <c r="CA53" s="111" t="s">
        <v>736</v>
      </c>
      <c r="CB53" s="111" t="s">
        <v>635</v>
      </c>
      <c r="CC53" s="111" t="s">
        <v>635</v>
      </c>
      <c r="CD53" s="106" t="s">
        <v>635</v>
      </c>
      <c r="CE53" s="111" t="s">
        <v>635</v>
      </c>
      <c r="CF53" s="103">
        <v>3</v>
      </c>
      <c r="CG53" s="103">
        <v>3</v>
      </c>
      <c r="CH53" s="112" t="s">
        <v>649</v>
      </c>
      <c r="CI53" s="113" t="s">
        <v>635</v>
      </c>
      <c r="CJ53" s="113" t="s">
        <v>635</v>
      </c>
      <c r="CK53" s="113" t="s">
        <v>635</v>
      </c>
      <c r="CL53" s="103">
        <v>11</v>
      </c>
      <c r="CM53" s="114">
        <v>0</v>
      </c>
      <c r="CN53" s="103" t="s">
        <v>635</v>
      </c>
      <c r="CO53" s="106" t="s">
        <v>635</v>
      </c>
      <c r="CP53" s="103" t="s">
        <v>635</v>
      </c>
      <c r="CQ53" s="106" t="s">
        <v>635</v>
      </c>
      <c r="CR53" s="103" t="s">
        <v>635</v>
      </c>
      <c r="CS53" s="106" t="s">
        <v>635</v>
      </c>
      <c r="CT53" s="103" t="s">
        <v>635</v>
      </c>
      <c r="CU53" s="106" t="s">
        <v>635</v>
      </c>
      <c r="CV53" s="103" t="s">
        <v>635</v>
      </c>
      <c r="CW53" s="103" t="s">
        <v>635</v>
      </c>
      <c r="CX53" s="111" t="s">
        <v>650</v>
      </c>
      <c r="CY53" s="106" t="s">
        <v>635</v>
      </c>
      <c r="CZ53" s="115">
        <v>1</v>
      </c>
      <c r="DA53" s="115">
        <v>0</v>
      </c>
      <c r="DB53" s="116">
        <f t="shared" si="19"/>
        <v>1</v>
      </c>
      <c r="DC53" s="117" t="s">
        <v>635</v>
      </c>
      <c r="DD53" s="118" t="s">
        <v>635</v>
      </c>
      <c r="DE53" s="118" t="s">
        <v>635</v>
      </c>
      <c r="DF53" s="118" t="s">
        <v>635</v>
      </c>
      <c r="DG53" s="119" t="s">
        <v>635</v>
      </c>
      <c r="DH53" s="106" t="s">
        <v>635</v>
      </c>
      <c r="DI53" s="106" t="s">
        <v>635</v>
      </c>
      <c r="DJ53" s="121" t="s">
        <v>635</v>
      </c>
      <c r="DK53" s="122" t="s">
        <v>635</v>
      </c>
      <c r="DL53" s="123" t="s">
        <v>635</v>
      </c>
      <c r="DM53" s="123" t="s">
        <v>635</v>
      </c>
      <c r="DN53" s="124" t="s">
        <v>635</v>
      </c>
      <c r="DO53" s="124" t="s">
        <v>635</v>
      </c>
      <c r="DP53" s="124" t="s">
        <v>635</v>
      </c>
      <c r="DQ53" s="125">
        <v>0.2</v>
      </c>
      <c r="DR53" s="125">
        <v>3</v>
      </c>
      <c r="DS53" s="125">
        <v>1</v>
      </c>
      <c r="DT53" s="106" t="s">
        <v>635</v>
      </c>
      <c r="DU53" s="106" t="s">
        <v>635</v>
      </c>
      <c r="DV53" s="106" t="s">
        <v>635</v>
      </c>
      <c r="DW53" s="126" t="s">
        <v>635</v>
      </c>
      <c r="DX53" s="126" t="s">
        <v>635</v>
      </c>
      <c r="DY53" s="126" t="s">
        <v>635</v>
      </c>
      <c r="DZ53" s="97" t="s">
        <v>781</v>
      </c>
      <c r="EA53" s="103" t="s">
        <v>626</v>
      </c>
      <c r="EB53" s="97" t="s">
        <v>635</v>
      </c>
      <c r="EC53" s="103" t="s">
        <v>626</v>
      </c>
      <c r="ED53" s="103" t="s">
        <v>635</v>
      </c>
      <c r="EE53" s="103" t="s">
        <v>635</v>
      </c>
      <c r="EF53" s="127" t="s">
        <v>653</v>
      </c>
      <c r="EG53" s="127" t="s">
        <v>635</v>
      </c>
      <c r="EH53" s="103" t="s">
        <v>653</v>
      </c>
      <c r="EI53" s="97" t="s">
        <v>640</v>
      </c>
      <c r="EJ53" s="97" t="s">
        <v>640</v>
      </c>
      <c r="EK53" s="122">
        <v>3</v>
      </c>
      <c r="EL53" s="122">
        <v>3</v>
      </c>
      <c r="EM53" s="122">
        <v>0.2</v>
      </c>
      <c r="EN53" s="122">
        <v>0.2</v>
      </c>
      <c r="EO53" s="128" t="s">
        <v>635</v>
      </c>
      <c r="EP53" s="128" t="s">
        <v>635</v>
      </c>
      <c r="EQ53" s="128" t="s">
        <v>635</v>
      </c>
      <c r="ER53" s="128" t="s">
        <v>635</v>
      </c>
      <c r="ES53" s="129" t="s">
        <v>635</v>
      </c>
      <c r="ET53" s="129" t="s">
        <v>635</v>
      </c>
      <c r="EU53" s="129" t="s">
        <v>635</v>
      </c>
      <c r="EV53" s="129" t="s">
        <v>635</v>
      </c>
      <c r="EW53" s="97" t="s">
        <v>654</v>
      </c>
      <c r="EX53" s="97" t="s">
        <v>654</v>
      </c>
      <c r="EY53" s="103" t="s">
        <v>635</v>
      </c>
      <c r="EZ53" s="107" t="s">
        <v>635</v>
      </c>
      <c r="FA53" s="97" t="s">
        <v>655</v>
      </c>
      <c r="FB53" s="130" t="s">
        <v>656</v>
      </c>
      <c r="FC53" s="130" t="s">
        <v>743</v>
      </c>
      <c r="FD53" s="131" t="s">
        <v>635</v>
      </c>
      <c r="FE53" s="131" t="s">
        <v>635</v>
      </c>
      <c r="FF53" s="131" t="s">
        <v>635</v>
      </c>
      <c r="FG53" s="131" t="s">
        <v>635</v>
      </c>
      <c r="FH53" s="131" t="s">
        <v>635</v>
      </c>
      <c r="FI53" s="132">
        <v>3</v>
      </c>
      <c r="FJ53" s="133" t="s">
        <v>635</v>
      </c>
      <c r="FK53" s="103" t="s">
        <v>635</v>
      </c>
      <c r="FL53" s="134" t="s">
        <v>635</v>
      </c>
      <c r="FM53" s="135">
        <v>20</v>
      </c>
      <c r="FN53" s="135" t="s">
        <v>635</v>
      </c>
      <c r="FO53" s="135" t="s">
        <v>635</v>
      </c>
      <c r="FP53" s="103" t="s">
        <v>635</v>
      </c>
      <c r="FQ53" s="132">
        <v>23</v>
      </c>
      <c r="FR53" s="133" t="s">
        <v>635</v>
      </c>
      <c r="FS53" s="103" t="s">
        <v>635</v>
      </c>
      <c r="FT53" s="134" t="s">
        <v>635</v>
      </c>
      <c r="FU53" s="135">
        <v>4</v>
      </c>
      <c r="FV53" s="135" t="s">
        <v>635</v>
      </c>
      <c r="FW53" s="131" t="s">
        <v>635</v>
      </c>
      <c r="FX53" s="103" t="s">
        <v>635</v>
      </c>
      <c r="FY53" s="100" t="s">
        <v>657</v>
      </c>
      <c r="FZ53" s="102" t="s">
        <v>658</v>
      </c>
      <c r="GA53" s="102">
        <v>11</v>
      </c>
      <c r="GB53" s="102">
        <v>13</v>
      </c>
      <c r="GC53" s="136" t="s">
        <v>657</v>
      </c>
      <c r="GD53" s="137" t="s">
        <v>658</v>
      </c>
      <c r="GE53" s="137">
        <v>11</v>
      </c>
      <c r="GF53" s="137">
        <v>13</v>
      </c>
      <c r="GG53" s="125" t="s">
        <v>635</v>
      </c>
      <c r="GH53" s="125" t="s">
        <v>635</v>
      </c>
      <c r="GI53" s="125" t="s">
        <v>635</v>
      </c>
      <c r="GJ53" s="125" t="s">
        <v>635</v>
      </c>
      <c r="GK53" s="122" t="s">
        <v>635</v>
      </c>
      <c r="GL53" s="122" t="s">
        <v>635</v>
      </c>
      <c r="GM53" s="122" t="s">
        <v>635</v>
      </c>
      <c r="GN53" s="122" t="s">
        <v>635</v>
      </c>
      <c r="GO53" s="135" t="s">
        <v>635</v>
      </c>
      <c r="GP53" s="135" t="s">
        <v>635</v>
      </c>
      <c r="GQ53" s="135" t="s">
        <v>635</v>
      </c>
      <c r="GR53" s="134" t="s">
        <v>635</v>
      </c>
      <c r="GS53" s="134" t="s">
        <v>635</v>
      </c>
      <c r="GT53" s="134" t="s">
        <v>635</v>
      </c>
      <c r="GU53" s="126" t="s">
        <v>635</v>
      </c>
      <c r="GV53" s="126" t="s">
        <v>635</v>
      </c>
      <c r="GW53" s="126" t="s">
        <v>635</v>
      </c>
      <c r="GX53" s="145" t="s">
        <v>635</v>
      </c>
      <c r="GY53" s="145" t="s">
        <v>635</v>
      </c>
      <c r="GZ53" s="145" t="s">
        <v>635</v>
      </c>
      <c r="HA53" s="139" t="s">
        <v>658</v>
      </c>
      <c r="HB53" s="140" t="s">
        <v>635</v>
      </c>
      <c r="HC53" s="123">
        <v>0</v>
      </c>
      <c r="HD53" s="123">
        <v>24</v>
      </c>
      <c r="HE53" s="127" t="s">
        <v>658</v>
      </c>
      <c r="HF53" s="131" t="s">
        <v>635</v>
      </c>
      <c r="HG53" s="131">
        <v>0</v>
      </c>
      <c r="HH53" s="131">
        <v>24</v>
      </c>
      <c r="HI53" s="141" t="s">
        <v>635</v>
      </c>
      <c r="HJ53" s="141" t="s">
        <v>635</v>
      </c>
      <c r="HK53" s="141" t="s">
        <v>635</v>
      </c>
      <c r="HL53" s="141" t="s">
        <v>635</v>
      </c>
      <c r="HM53" s="131" t="s">
        <v>635</v>
      </c>
      <c r="HN53" s="131" t="s">
        <v>635</v>
      </c>
      <c r="HO53" s="131" t="s">
        <v>635</v>
      </c>
      <c r="HP53" s="131" t="s">
        <v>635</v>
      </c>
      <c r="HQ53" s="106" t="s">
        <v>635</v>
      </c>
      <c r="HR53" s="106" t="s">
        <v>635</v>
      </c>
      <c r="HS53" s="106" t="s">
        <v>635</v>
      </c>
      <c r="HT53" s="106" t="s">
        <v>635</v>
      </c>
      <c r="HU53" s="132" t="s">
        <v>635</v>
      </c>
      <c r="HV53" s="132" t="s">
        <v>635</v>
      </c>
      <c r="HW53" s="132" t="s">
        <v>635</v>
      </c>
      <c r="HX53" s="132" t="s">
        <v>635</v>
      </c>
      <c r="HY53" s="118" t="s">
        <v>635</v>
      </c>
      <c r="HZ53" s="118" t="s">
        <v>635</v>
      </c>
      <c r="IA53" s="118" t="s">
        <v>635</v>
      </c>
      <c r="IB53" s="118" t="s">
        <v>635</v>
      </c>
      <c r="IC53" s="125" t="s">
        <v>635</v>
      </c>
      <c r="ID53" s="125" t="s">
        <v>635</v>
      </c>
      <c r="IE53" s="125" t="s">
        <v>635</v>
      </c>
      <c r="IF53" s="125" t="s">
        <v>635</v>
      </c>
      <c r="IG53" s="105" t="s">
        <v>902</v>
      </c>
      <c r="IH53" s="105" t="s">
        <v>661</v>
      </c>
      <c r="II53" s="105" t="s">
        <v>661</v>
      </c>
      <c r="IJ53" s="105" t="s">
        <v>662</v>
      </c>
      <c r="IK53" s="105" t="s">
        <v>855</v>
      </c>
      <c r="IL53" s="105" t="s">
        <v>856</v>
      </c>
      <c r="IM53" s="105" t="s">
        <v>830</v>
      </c>
      <c r="IN53" s="105" t="s">
        <v>635</v>
      </c>
      <c r="IO53" s="105" t="s">
        <v>635</v>
      </c>
      <c r="IP53" s="103">
        <v>7</v>
      </c>
      <c r="IQ53" s="102" t="s">
        <v>709</v>
      </c>
      <c r="IR53" s="102" t="s">
        <v>635</v>
      </c>
      <c r="IS53" s="142">
        <v>0</v>
      </c>
      <c r="IT53" s="142">
        <v>1</v>
      </c>
      <c r="IU53" s="128" t="s">
        <v>709</v>
      </c>
      <c r="IV53" s="128" t="s">
        <v>635</v>
      </c>
      <c r="IW53" s="143">
        <v>0</v>
      </c>
      <c r="IX53" s="143">
        <v>1</v>
      </c>
      <c r="IY53" s="124" t="s">
        <v>635</v>
      </c>
      <c r="IZ53" s="124" t="s">
        <v>635</v>
      </c>
      <c r="JA53" s="124" t="s">
        <v>635</v>
      </c>
      <c r="JB53" s="123" t="s">
        <v>635</v>
      </c>
      <c r="JC53" s="123" t="s">
        <v>635</v>
      </c>
      <c r="JD53" s="123" t="s">
        <v>635</v>
      </c>
      <c r="JE53" s="144" t="s">
        <v>635</v>
      </c>
      <c r="JF53" s="144" t="s">
        <v>635</v>
      </c>
      <c r="JG53" s="144" t="s">
        <v>635</v>
      </c>
      <c r="JH53" s="141" t="s">
        <v>635</v>
      </c>
      <c r="JI53" s="141" t="s">
        <v>635</v>
      </c>
      <c r="JJ53" s="141" t="s">
        <v>635</v>
      </c>
      <c r="JK53" s="144" t="s">
        <v>635</v>
      </c>
      <c r="JL53" s="144" t="s">
        <v>635</v>
      </c>
      <c r="JM53" s="144" t="s">
        <v>635</v>
      </c>
      <c r="JN53" s="135" t="s">
        <v>635</v>
      </c>
      <c r="JO53" s="135" t="s">
        <v>635</v>
      </c>
      <c r="JP53" s="135" t="s">
        <v>635</v>
      </c>
      <c r="JQ53" s="144" t="s">
        <v>635</v>
      </c>
      <c r="JR53" s="144" t="s">
        <v>635</v>
      </c>
      <c r="JS53" s="208" t="s">
        <v>635</v>
      </c>
      <c r="JT53" s="208" t="s">
        <v>635</v>
      </c>
      <c r="JU53" s="145" t="s">
        <v>635</v>
      </c>
      <c r="JV53" s="145" t="s">
        <v>635</v>
      </c>
      <c r="JW53" s="209" t="s">
        <v>635</v>
      </c>
      <c r="JX53" s="209" t="s">
        <v>635</v>
      </c>
      <c r="JY53" s="141" t="s">
        <v>635</v>
      </c>
      <c r="JZ53" s="141" t="s">
        <v>635</v>
      </c>
      <c r="KA53" s="141" t="s">
        <v>635</v>
      </c>
      <c r="KB53" s="141" t="s">
        <v>635</v>
      </c>
      <c r="KC53" s="128" t="s">
        <v>635</v>
      </c>
      <c r="KD53" s="128" t="s">
        <v>635</v>
      </c>
      <c r="KE53" s="128" t="s">
        <v>635</v>
      </c>
      <c r="KF53" s="128" t="s">
        <v>635</v>
      </c>
      <c r="KG53" s="146" t="s">
        <v>635</v>
      </c>
      <c r="KH53" s="146" t="s">
        <v>635</v>
      </c>
      <c r="KI53" s="146" t="s">
        <v>635</v>
      </c>
      <c r="KJ53" s="146" t="s">
        <v>635</v>
      </c>
      <c r="KK53" s="147" t="s">
        <v>635</v>
      </c>
      <c r="KL53" s="147" t="s">
        <v>635</v>
      </c>
      <c r="KM53" s="147" t="s">
        <v>635</v>
      </c>
      <c r="KN53" s="147" t="s">
        <v>635</v>
      </c>
      <c r="KO53" s="148" t="s">
        <v>635</v>
      </c>
      <c r="KP53" s="148" t="s">
        <v>635</v>
      </c>
      <c r="KQ53" s="148" t="s">
        <v>635</v>
      </c>
      <c r="KR53" s="148" t="s">
        <v>635</v>
      </c>
      <c r="KS53" s="149" t="s">
        <v>635</v>
      </c>
      <c r="KT53" s="149" t="s">
        <v>635</v>
      </c>
      <c r="KU53" s="149" t="s">
        <v>635</v>
      </c>
      <c r="KV53" s="149" t="s">
        <v>635</v>
      </c>
      <c r="KW53" s="105" t="s">
        <v>664</v>
      </c>
      <c r="KX53" s="106" t="s">
        <v>635</v>
      </c>
      <c r="KY53" s="106" t="s">
        <v>635</v>
      </c>
      <c r="KZ53" s="150">
        <v>0</v>
      </c>
      <c r="LA53" s="150">
        <v>0</v>
      </c>
      <c r="LB53" s="150">
        <v>0</v>
      </c>
      <c r="LC53" s="150">
        <v>0</v>
      </c>
      <c r="LD53" s="150">
        <v>1</v>
      </c>
      <c r="LE53" s="150">
        <v>0</v>
      </c>
      <c r="LF53" s="150">
        <v>0</v>
      </c>
      <c r="LG53" s="150">
        <v>0</v>
      </c>
      <c r="LH53" s="151">
        <f t="shared" si="15"/>
        <v>1</v>
      </c>
      <c r="LI53" s="152">
        <v>0</v>
      </c>
      <c r="LJ53" s="152">
        <v>0</v>
      </c>
      <c r="LK53" s="152">
        <v>0</v>
      </c>
      <c r="LL53" s="152">
        <v>0</v>
      </c>
      <c r="LM53" s="152">
        <v>1</v>
      </c>
      <c r="LN53" s="152">
        <v>0</v>
      </c>
      <c r="LO53" s="152">
        <v>0</v>
      </c>
      <c r="LP53" s="152">
        <v>0</v>
      </c>
      <c r="LQ53" s="153">
        <f t="shared" si="16"/>
        <v>1</v>
      </c>
      <c r="LR53" s="142">
        <v>0</v>
      </c>
      <c r="LS53" s="142">
        <v>0</v>
      </c>
      <c r="LT53" s="142">
        <v>0</v>
      </c>
      <c r="LU53" s="142">
        <v>0</v>
      </c>
      <c r="LV53" s="142">
        <v>0</v>
      </c>
      <c r="LW53" s="142">
        <v>0</v>
      </c>
      <c r="LX53" s="142">
        <v>0</v>
      </c>
      <c r="LY53" s="142">
        <v>0</v>
      </c>
      <c r="LZ53" s="142">
        <v>0</v>
      </c>
      <c r="MA53" s="45" t="s">
        <v>635</v>
      </c>
      <c r="MB53" s="45" t="s">
        <v>635</v>
      </c>
      <c r="MC53" s="45" t="s">
        <v>635</v>
      </c>
      <c r="MD53" s="45" t="s">
        <v>635</v>
      </c>
      <c r="ME53" s="45" t="s">
        <v>635</v>
      </c>
      <c r="MF53" s="45" t="s">
        <v>635</v>
      </c>
      <c r="MG53" s="45" t="s">
        <v>635</v>
      </c>
      <c r="MH53" s="45" t="s">
        <v>635</v>
      </c>
      <c r="MI53" s="44" t="s">
        <v>635</v>
      </c>
      <c r="MJ53" s="155" t="s">
        <v>635</v>
      </c>
      <c r="MK53" s="155" t="s">
        <v>635</v>
      </c>
      <c r="ML53" s="155" t="s">
        <v>635</v>
      </c>
      <c r="MM53" s="155" t="s">
        <v>635</v>
      </c>
      <c r="MN53" s="155" t="s">
        <v>635</v>
      </c>
      <c r="MO53" s="155" t="s">
        <v>635</v>
      </c>
      <c r="MP53" s="155" t="s">
        <v>635</v>
      </c>
      <c r="MQ53" s="155" t="s">
        <v>635</v>
      </c>
      <c r="MR53" s="156" t="s">
        <v>635</v>
      </c>
      <c r="MS53" s="157" t="s">
        <v>635</v>
      </c>
      <c r="MT53" s="157" t="s">
        <v>635</v>
      </c>
      <c r="MU53" s="157" t="s">
        <v>635</v>
      </c>
      <c r="MV53" s="157" t="s">
        <v>635</v>
      </c>
      <c r="MW53" s="157" t="s">
        <v>635</v>
      </c>
      <c r="MX53" s="157" t="s">
        <v>635</v>
      </c>
      <c r="MY53" s="157" t="s">
        <v>635</v>
      </c>
      <c r="MZ53" s="157" t="s">
        <v>635</v>
      </c>
      <c r="NA53" s="157" t="s">
        <v>635</v>
      </c>
      <c r="NB53" s="158">
        <v>0</v>
      </c>
      <c r="NC53" s="158">
        <v>0</v>
      </c>
      <c r="ND53" s="158">
        <v>0</v>
      </c>
      <c r="NE53" s="158">
        <v>0</v>
      </c>
      <c r="NF53" s="158">
        <v>0</v>
      </c>
      <c r="NG53" s="158">
        <v>0</v>
      </c>
      <c r="NH53" s="158">
        <v>0</v>
      </c>
      <c r="NI53" s="158">
        <v>0</v>
      </c>
      <c r="NJ53" s="159">
        <v>0</v>
      </c>
      <c r="NK53" s="160" t="s">
        <v>635</v>
      </c>
      <c r="NL53" s="160" t="s">
        <v>635</v>
      </c>
      <c r="NM53" s="160" t="s">
        <v>635</v>
      </c>
      <c r="NN53" s="160" t="s">
        <v>635</v>
      </c>
      <c r="NO53" s="160" t="s">
        <v>635</v>
      </c>
      <c r="NP53" s="160" t="s">
        <v>635</v>
      </c>
      <c r="NQ53" s="160" t="s">
        <v>635</v>
      </c>
      <c r="NR53" s="160" t="s">
        <v>635</v>
      </c>
      <c r="NS53" s="161" t="s">
        <v>635</v>
      </c>
      <c r="NT53" s="201" t="s">
        <v>635</v>
      </c>
      <c r="NU53" s="201" t="s">
        <v>635</v>
      </c>
      <c r="NV53" s="201" t="s">
        <v>635</v>
      </c>
      <c r="NW53" s="201" t="s">
        <v>635</v>
      </c>
      <c r="NX53" s="201" t="s">
        <v>635</v>
      </c>
      <c r="NY53" s="201" t="s">
        <v>635</v>
      </c>
      <c r="NZ53" s="201" t="s">
        <v>635</v>
      </c>
      <c r="OA53" s="201" t="s">
        <v>635</v>
      </c>
      <c r="OB53" s="202" t="s">
        <v>635</v>
      </c>
      <c r="OC53" s="142" t="s">
        <v>635</v>
      </c>
      <c r="OD53" s="142" t="s">
        <v>635</v>
      </c>
      <c r="OE53" s="142" t="s">
        <v>635</v>
      </c>
      <c r="OF53" s="142" t="s">
        <v>635</v>
      </c>
      <c r="OG53" s="142" t="s">
        <v>635</v>
      </c>
      <c r="OH53" s="142" t="s">
        <v>635</v>
      </c>
      <c r="OI53" s="142" t="s">
        <v>635</v>
      </c>
      <c r="OJ53" s="142" t="s">
        <v>635</v>
      </c>
      <c r="OK53" s="142" t="s">
        <v>635</v>
      </c>
      <c r="OL53" s="45">
        <v>0</v>
      </c>
      <c r="OM53" s="45">
        <v>0</v>
      </c>
      <c r="ON53" s="45">
        <v>0</v>
      </c>
      <c r="OO53" s="45">
        <v>0</v>
      </c>
      <c r="OP53" s="45">
        <v>0</v>
      </c>
      <c r="OQ53" s="45">
        <v>0</v>
      </c>
      <c r="OR53" s="45">
        <v>0</v>
      </c>
      <c r="OS53" s="45">
        <v>0</v>
      </c>
      <c r="OT53" s="44">
        <v>0</v>
      </c>
      <c r="OU53" s="158" t="s">
        <v>635</v>
      </c>
      <c r="OV53" s="158" t="s">
        <v>635</v>
      </c>
      <c r="OW53" s="158" t="s">
        <v>635</v>
      </c>
      <c r="OX53" s="158" t="s">
        <v>635</v>
      </c>
      <c r="OY53" s="158" t="s">
        <v>635</v>
      </c>
      <c r="OZ53" s="158" t="s">
        <v>635</v>
      </c>
      <c r="PA53" s="158" t="s">
        <v>635</v>
      </c>
      <c r="PB53" s="158" t="s">
        <v>635</v>
      </c>
      <c r="PC53" s="159" t="s">
        <v>635</v>
      </c>
      <c r="PD53" s="152" t="s">
        <v>635</v>
      </c>
      <c r="PE53" s="152" t="s">
        <v>635</v>
      </c>
      <c r="PF53" s="152" t="s">
        <v>635</v>
      </c>
      <c r="PG53" s="152" t="s">
        <v>635</v>
      </c>
      <c r="PH53" s="152" t="s">
        <v>635</v>
      </c>
      <c r="PI53" s="152" t="s">
        <v>635</v>
      </c>
      <c r="PJ53" s="152" t="s">
        <v>635</v>
      </c>
      <c r="PK53" s="152" t="s">
        <v>635</v>
      </c>
      <c r="PL53" s="164" t="s">
        <v>635</v>
      </c>
      <c r="PM53" s="158" t="s">
        <v>635</v>
      </c>
      <c r="PN53" s="158" t="s">
        <v>635</v>
      </c>
      <c r="PO53" s="158" t="s">
        <v>635</v>
      </c>
      <c r="PP53" s="158" t="s">
        <v>635</v>
      </c>
      <c r="PQ53" s="158" t="s">
        <v>635</v>
      </c>
      <c r="PR53" s="158" t="s">
        <v>635</v>
      </c>
      <c r="PS53" s="158" t="s">
        <v>635</v>
      </c>
      <c r="PT53" s="158" t="s">
        <v>635</v>
      </c>
      <c r="PU53" s="159" t="s">
        <v>635</v>
      </c>
      <c r="PV53" s="157">
        <v>0</v>
      </c>
      <c r="PW53" s="157">
        <v>0</v>
      </c>
      <c r="PX53" s="157">
        <v>0</v>
      </c>
      <c r="PY53" s="157">
        <v>0</v>
      </c>
      <c r="PZ53" s="157">
        <v>0</v>
      </c>
      <c r="QA53" s="157">
        <v>0</v>
      </c>
      <c r="QB53" s="157">
        <v>0</v>
      </c>
      <c r="QC53" s="157">
        <v>0</v>
      </c>
      <c r="QD53" s="165">
        <v>0</v>
      </c>
      <c r="QE53" s="166" t="s">
        <v>635</v>
      </c>
      <c r="QF53" s="166" t="s">
        <v>635</v>
      </c>
      <c r="QG53" s="166" t="s">
        <v>635</v>
      </c>
      <c r="QH53" s="166" t="s">
        <v>635</v>
      </c>
      <c r="QI53" s="166" t="s">
        <v>635</v>
      </c>
      <c r="QJ53" s="166" t="s">
        <v>635</v>
      </c>
      <c r="QK53" s="166" t="s">
        <v>635</v>
      </c>
      <c r="QL53" s="166" t="s">
        <v>635</v>
      </c>
      <c r="QM53" s="167" t="s">
        <v>635</v>
      </c>
      <c r="QN53" s="120" t="s">
        <v>635</v>
      </c>
      <c r="QO53" s="120" t="s">
        <v>635</v>
      </c>
      <c r="QP53" s="120" t="s">
        <v>635</v>
      </c>
      <c r="QQ53" s="120" t="s">
        <v>635</v>
      </c>
      <c r="QR53" s="120" t="s">
        <v>635</v>
      </c>
      <c r="QS53" s="120" t="s">
        <v>635</v>
      </c>
      <c r="QT53" s="120" t="s">
        <v>635</v>
      </c>
      <c r="QU53" s="120" t="s">
        <v>635</v>
      </c>
      <c r="QV53" s="168" t="s">
        <v>635</v>
      </c>
      <c r="QW53" s="169" t="s">
        <v>635</v>
      </c>
      <c r="QX53" s="169" t="s">
        <v>635</v>
      </c>
      <c r="QY53" s="169" t="s">
        <v>635</v>
      </c>
      <c r="QZ53" s="169" t="s">
        <v>635</v>
      </c>
      <c r="RA53" s="169" t="s">
        <v>635</v>
      </c>
      <c r="RB53" s="169" t="s">
        <v>635</v>
      </c>
      <c r="RC53" s="169" t="s">
        <v>635</v>
      </c>
      <c r="RD53" s="169" t="s">
        <v>635</v>
      </c>
      <c r="RE53" s="170" t="s">
        <v>635</v>
      </c>
      <c r="RF53" s="136" t="s">
        <v>656</v>
      </c>
      <c r="RG53" s="136" t="s">
        <v>743</v>
      </c>
      <c r="RH53" s="136" t="s">
        <v>635</v>
      </c>
      <c r="RI53" s="137" t="s">
        <v>635</v>
      </c>
      <c r="RJ53" s="137" t="s">
        <v>635</v>
      </c>
      <c r="RK53" s="137" t="s">
        <v>635</v>
      </c>
      <c r="RL53" s="105" t="s">
        <v>664</v>
      </c>
      <c r="RM53" s="106" t="s">
        <v>635</v>
      </c>
      <c r="RN53" s="106" t="s">
        <v>635</v>
      </c>
      <c r="RO53" s="171">
        <v>0</v>
      </c>
      <c r="RP53" s="171">
        <v>0</v>
      </c>
      <c r="RQ53" s="171">
        <v>0</v>
      </c>
      <c r="RR53" s="171">
        <v>0</v>
      </c>
      <c r="RS53" s="171">
        <v>1</v>
      </c>
      <c r="RT53" s="171">
        <v>0</v>
      </c>
      <c r="RU53" s="171">
        <v>0</v>
      </c>
      <c r="RV53" s="171">
        <v>0</v>
      </c>
      <c r="RW53" s="172">
        <f t="shared" si="17"/>
        <v>1</v>
      </c>
      <c r="RX53" s="133" t="s">
        <v>635</v>
      </c>
      <c r="RY53" s="133" t="s">
        <v>635</v>
      </c>
      <c r="RZ53" s="133" t="s">
        <v>635</v>
      </c>
      <c r="SA53" s="133" t="s">
        <v>635</v>
      </c>
      <c r="SB53" s="133" t="s">
        <v>635</v>
      </c>
      <c r="SC53" s="133" t="s">
        <v>635</v>
      </c>
      <c r="SD53" s="133" t="s">
        <v>635</v>
      </c>
      <c r="SE53" s="133" t="s">
        <v>635</v>
      </c>
      <c r="SF53" s="189" t="s">
        <v>635</v>
      </c>
      <c r="SG53" s="132" t="s">
        <v>635</v>
      </c>
      <c r="SH53" s="132" t="s">
        <v>635</v>
      </c>
      <c r="SI53" s="132" t="s">
        <v>635</v>
      </c>
      <c r="SJ53" s="132" t="s">
        <v>635</v>
      </c>
      <c r="SK53" s="132" t="s">
        <v>635</v>
      </c>
      <c r="SL53" s="132" t="s">
        <v>635</v>
      </c>
      <c r="SM53" s="132" t="s">
        <v>635</v>
      </c>
      <c r="SN53" s="132" t="s">
        <v>635</v>
      </c>
      <c r="SO53" s="173" t="s">
        <v>635</v>
      </c>
      <c r="SP53" s="102" t="s">
        <v>635</v>
      </c>
      <c r="SQ53" s="102" t="s">
        <v>635</v>
      </c>
      <c r="SR53" s="102" t="s">
        <v>635</v>
      </c>
      <c r="SS53" s="102" t="s">
        <v>635</v>
      </c>
      <c r="ST53" s="102" t="s">
        <v>635</v>
      </c>
      <c r="SU53" s="102" t="s">
        <v>635</v>
      </c>
      <c r="SV53" s="102" t="s">
        <v>635</v>
      </c>
      <c r="SW53" s="102" t="s">
        <v>635</v>
      </c>
      <c r="SX53" s="174" t="s">
        <v>635</v>
      </c>
      <c r="SY53" s="125" t="s">
        <v>635</v>
      </c>
      <c r="SZ53" s="125" t="s">
        <v>635</v>
      </c>
      <c r="TA53" s="125" t="s">
        <v>635</v>
      </c>
      <c r="TB53" s="125" t="s">
        <v>635</v>
      </c>
      <c r="TC53" s="125" t="s">
        <v>635</v>
      </c>
      <c r="TD53" s="125" t="s">
        <v>635</v>
      </c>
      <c r="TE53" s="125" t="s">
        <v>635</v>
      </c>
      <c r="TF53" s="125" t="s">
        <v>635</v>
      </c>
      <c r="TG53" s="175" t="s">
        <v>635</v>
      </c>
      <c r="TH53" s="149" t="s">
        <v>635</v>
      </c>
      <c r="TI53" s="149" t="s">
        <v>635</v>
      </c>
      <c r="TJ53" s="149" t="s">
        <v>635</v>
      </c>
      <c r="TK53" s="149" t="s">
        <v>635</v>
      </c>
      <c r="TL53" s="149" t="s">
        <v>635</v>
      </c>
      <c r="TM53" s="149" t="s">
        <v>635</v>
      </c>
      <c r="TN53" s="149" t="s">
        <v>635</v>
      </c>
      <c r="TO53" s="149" t="s">
        <v>635</v>
      </c>
      <c r="TP53" s="176" t="s">
        <v>635</v>
      </c>
      <c r="TQ53" s="210">
        <v>0</v>
      </c>
      <c r="TR53" s="210">
        <v>0</v>
      </c>
      <c r="TS53" s="210">
        <v>0</v>
      </c>
      <c r="TT53" s="210">
        <v>0</v>
      </c>
      <c r="TU53" s="210">
        <v>1</v>
      </c>
      <c r="TV53" s="210">
        <v>0</v>
      </c>
      <c r="TW53" s="210">
        <v>0</v>
      </c>
      <c r="TX53" s="210">
        <v>0</v>
      </c>
      <c r="TY53" s="211">
        <f>SUBTOTAL(9,TQ53:TX53)</f>
        <v>1</v>
      </c>
      <c r="TZ53" s="179" t="s">
        <v>635</v>
      </c>
      <c r="UA53" s="179" t="s">
        <v>635</v>
      </c>
      <c r="UB53" s="179" t="s">
        <v>635</v>
      </c>
      <c r="UC53" s="179" t="s">
        <v>635</v>
      </c>
      <c r="UD53" s="179" t="s">
        <v>635</v>
      </c>
      <c r="UE53" s="179" t="s">
        <v>635</v>
      </c>
      <c r="UF53" s="179" t="s">
        <v>635</v>
      </c>
      <c r="UG53" s="179" t="s">
        <v>635</v>
      </c>
      <c r="UH53" s="180" t="s">
        <v>635</v>
      </c>
      <c r="UI53" s="171">
        <v>0</v>
      </c>
      <c r="UJ53" s="171">
        <v>0</v>
      </c>
      <c r="UK53" s="171">
        <v>0</v>
      </c>
      <c r="UL53" s="171">
        <v>0</v>
      </c>
      <c r="UM53" s="171">
        <v>1</v>
      </c>
      <c r="UN53" s="171">
        <v>0</v>
      </c>
      <c r="UO53" s="171">
        <v>0</v>
      </c>
      <c r="UP53" s="171">
        <v>0</v>
      </c>
      <c r="UQ53" s="181">
        <f t="shared" si="18"/>
        <v>1</v>
      </c>
      <c r="UR53" s="131" t="s">
        <v>635</v>
      </c>
      <c r="US53" s="131" t="s">
        <v>635</v>
      </c>
      <c r="UT53" s="131" t="s">
        <v>635</v>
      </c>
      <c r="UU53" s="131" t="s">
        <v>635</v>
      </c>
      <c r="UV53" s="131" t="s">
        <v>635</v>
      </c>
      <c r="UW53" s="131" t="s">
        <v>635</v>
      </c>
      <c r="UX53" s="131" t="s">
        <v>635</v>
      </c>
      <c r="UY53" s="131" t="s">
        <v>635</v>
      </c>
      <c r="UZ53" s="182" t="s">
        <v>635</v>
      </c>
      <c r="VA53" s="169" t="s">
        <v>635</v>
      </c>
      <c r="VB53" s="169" t="s">
        <v>635</v>
      </c>
      <c r="VC53" s="169" t="s">
        <v>635</v>
      </c>
      <c r="VD53" s="169" t="s">
        <v>635</v>
      </c>
      <c r="VE53" s="169" t="s">
        <v>635</v>
      </c>
      <c r="VF53" s="169" t="s">
        <v>635</v>
      </c>
      <c r="VG53" s="169" t="s">
        <v>635</v>
      </c>
      <c r="VH53" s="169" t="s">
        <v>635</v>
      </c>
      <c r="VI53" s="183" t="s">
        <v>635</v>
      </c>
      <c r="VJ53" s="177" t="s">
        <v>635</v>
      </c>
      <c r="VK53" s="177" t="s">
        <v>635</v>
      </c>
      <c r="VL53" s="177" t="s">
        <v>635</v>
      </c>
      <c r="VM53" s="177" t="s">
        <v>635</v>
      </c>
      <c r="VN53" s="177" t="s">
        <v>635</v>
      </c>
      <c r="VO53" s="177" t="s">
        <v>635</v>
      </c>
      <c r="VP53" s="177" t="s">
        <v>635</v>
      </c>
      <c r="VQ53" s="177" t="s">
        <v>635</v>
      </c>
      <c r="VR53" s="178" t="s">
        <v>635</v>
      </c>
      <c r="VS53" s="184" t="s">
        <v>635</v>
      </c>
      <c r="VT53" s="184" t="s">
        <v>635</v>
      </c>
      <c r="VU53" s="184" t="s">
        <v>635</v>
      </c>
      <c r="VV53" s="184" t="s">
        <v>635</v>
      </c>
      <c r="VW53" s="184" t="s">
        <v>635</v>
      </c>
      <c r="VX53" s="184" t="s">
        <v>635</v>
      </c>
      <c r="VY53" s="184" t="s">
        <v>635</v>
      </c>
      <c r="VZ53" s="184" t="s">
        <v>635</v>
      </c>
      <c r="WA53" s="185" t="s">
        <v>635</v>
      </c>
      <c r="WB53" s="186" t="s">
        <v>635</v>
      </c>
      <c r="WC53" s="186" t="s">
        <v>635</v>
      </c>
      <c r="WD53" s="186" t="s">
        <v>635</v>
      </c>
      <c r="WE53" s="186" t="s">
        <v>635</v>
      </c>
      <c r="WF53" s="186" t="s">
        <v>635</v>
      </c>
      <c r="WG53" s="186" t="s">
        <v>635</v>
      </c>
      <c r="WH53" s="186" t="s">
        <v>635</v>
      </c>
      <c r="WI53" s="186" t="s">
        <v>635</v>
      </c>
      <c r="WJ53" s="187" t="s">
        <v>635</v>
      </c>
      <c r="WK53" s="212">
        <v>0</v>
      </c>
      <c r="WL53" s="212">
        <v>0</v>
      </c>
      <c r="WM53" s="212">
        <v>0</v>
      </c>
      <c r="WN53" s="212">
        <v>0</v>
      </c>
      <c r="WO53" s="212">
        <v>1</v>
      </c>
      <c r="WP53" s="212">
        <v>0</v>
      </c>
      <c r="WQ53" s="212">
        <v>0</v>
      </c>
      <c r="WR53" s="212">
        <v>0</v>
      </c>
      <c r="WS53" s="188">
        <f>SUBTOTAL(9,WK53:WR53)</f>
        <v>1</v>
      </c>
      <c r="WT53" s="133" t="s">
        <v>635</v>
      </c>
      <c r="WU53" s="133" t="s">
        <v>635</v>
      </c>
      <c r="WV53" s="133" t="s">
        <v>635</v>
      </c>
      <c r="WW53" s="133" t="s">
        <v>635</v>
      </c>
      <c r="WX53" s="133" t="s">
        <v>635</v>
      </c>
      <c r="WY53" s="133" t="s">
        <v>635</v>
      </c>
      <c r="WZ53" s="133" t="s">
        <v>635</v>
      </c>
      <c r="XA53" s="133" t="s">
        <v>635</v>
      </c>
      <c r="XB53" s="189" t="s">
        <v>635</v>
      </c>
      <c r="XC53" s="105" t="s">
        <v>665</v>
      </c>
      <c r="XD53" s="105" t="s">
        <v>635</v>
      </c>
      <c r="XE53" s="105" t="s">
        <v>635</v>
      </c>
      <c r="XF53" s="111" t="s">
        <v>635</v>
      </c>
      <c r="XG53" s="190" t="s">
        <v>670</v>
      </c>
      <c r="XH53" s="190" t="s">
        <v>635</v>
      </c>
      <c r="XI53" s="190" t="s">
        <v>635</v>
      </c>
      <c r="XJ53" s="190" t="s">
        <v>635</v>
      </c>
      <c r="XK53" s="190" t="s">
        <v>635</v>
      </c>
      <c r="XL53" s="190" t="s">
        <v>635</v>
      </c>
      <c r="XM53" s="191" t="s">
        <v>667</v>
      </c>
      <c r="XN53" s="191" t="s">
        <v>668</v>
      </c>
      <c r="XO53" s="191" t="s">
        <v>670</v>
      </c>
      <c r="XP53" s="191" t="s">
        <v>671</v>
      </c>
      <c r="XQ53" s="191" t="s">
        <v>672</v>
      </c>
      <c r="XR53" s="191" t="s">
        <v>673</v>
      </c>
      <c r="XS53" s="191" t="s">
        <v>712</v>
      </c>
      <c r="XT53" s="191" t="s">
        <v>635</v>
      </c>
      <c r="XU53" s="192" t="s">
        <v>635</v>
      </c>
      <c r="XV53" s="192" t="s">
        <v>635</v>
      </c>
      <c r="XW53" s="192" t="s">
        <v>635</v>
      </c>
      <c r="XX53" s="192" t="s">
        <v>635</v>
      </c>
      <c r="XY53" s="192" t="s">
        <v>635</v>
      </c>
      <c r="XZ53" s="192" t="s">
        <v>635</v>
      </c>
      <c r="YA53" s="144" t="s">
        <v>635</v>
      </c>
      <c r="YB53" s="144" t="s">
        <v>635</v>
      </c>
      <c r="YC53" s="144" t="s">
        <v>635</v>
      </c>
      <c r="YD53" s="144" t="s">
        <v>635</v>
      </c>
      <c r="YE53" s="144" t="s">
        <v>635</v>
      </c>
      <c r="YF53" s="144" t="s">
        <v>635</v>
      </c>
      <c r="YG53" s="144" t="s">
        <v>635</v>
      </c>
      <c r="YH53" s="111" t="s">
        <v>635</v>
      </c>
      <c r="YI53" s="111" t="s">
        <v>635</v>
      </c>
      <c r="YJ53" s="111" t="s">
        <v>635</v>
      </c>
      <c r="YK53" s="190" t="s">
        <v>635</v>
      </c>
      <c r="YL53" s="190" t="s">
        <v>635</v>
      </c>
      <c r="YM53" s="190" t="s">
        <v>635</v>
      </c>
      <c r="YN53" s="190" t="s">
        <v>635</v>
      </c>
      <c r="YO53" s="190" t="s">
        <v>635</v>
      </c>
      <c r="YP53" s="130" t="s">
        <v>635</v>
      </c>
      <c r="YQ53" s="130" t="s">
        <v>635</v>
      </c>
      <c r="YR53" s="130" t="s">
        <v>635</v>
      </c>
      <c r="YS53" s="130" t="s">
        <v>635</v>
      </c>
      <c r="YT53" s="130" t="s">
        <v>635</v>
      </c>
      <c r="YU53" s="130" t="s">
        <v>635</v>
      </c>
      <c r="YV53" s="112" t="s">
        <v>635</v>
      </c>
      <c r="YW53" s="112" t="s">
        <v>635</v>
      </c>
      <c r="YX53" s="112" t="s">
        <v>635</v>
      </c>
      <c r="YY53" s="112" t="s">
        <v>635</v>
      </c>
      <c r="YZ53" s="105" t="s">
        <v>674</v>
      </c>
      <c r="ZA53" s="105" t="s">
        <v>635</v>
      </c>
      <c r="ZB53" s="126" t="s">
        <v>635</v>
      </c>
      <c r="ZC53" s="126" t="s">
        <v>635</v>
      </c>
      <c r="ZD53" s="126" t="s">
        <v>635</v>
      </c>
      <c r="ZE53" s="126" t="s">
        <v>635</v>
      </c>
      <c r="ZF53" s="126" t="s">
        <v>635</v>
      </c>
      <c r="ZG53" s="125" t="s">
        <v>785</v>
      </c>
      <c r="ZH53" s="125" t="s">
        <v>635</v>
      </c>
      <c r="ZI53" s="125" t="s">
        <v>635</v>
      </c>
      <c r="ZJ53" s="125" t="s">
        <v>635</v>
      </c>
      <c r="ZK53" s="125" t="s">
        <v>635</v>
      </c>
      <c r="ZL53" s="125" t="s">
        <v>635</v>
      </c>
      <c r="ZM53" s="125" t="s">
        <v>635</v>
      </c>
      <c r="ZN53" s="125" t="s">
        <v>635</v>
      </c>
      <c r="ZO53" s="147" t="s">
        <v>635</v>
      </c>
      <c r="ZP53" s="147" t="s">
        <v>635</v>
      </c>
      <c r="ZQ53" s="147" t="s">
        <v>635</v>
      </c>
      <c r="ZR53" s="147" t="s">
        <v>635</v>
      </c>
      <c r="ZS53" s="147" t="s">
        <v>635</v>
      </c>
      <c r="ZT53" s="184" t="s">
        <v>635</v>
      </c>
      <c r="ZU53" s="184">
        <v>2</v>
      </c>
      <c r="ZV53" s="184" t="s">
        <v>635</v>
      </c>
      <c r="ZW53" s="184" t="s">
        <v>635</v>
      </c>
      <c r="ZX53" s="131">
        <v>1</v>
      </c>
      <c r="ZY53" s="131" t="s">
        <v>635</v>
      </c>
      <c r="ZZ53" s="131" t="s">
        <v>635</v>
      </c>
      <c r="AAA53" s="131" t="s">
        <v>635</v>
      </c>
      <c r="AAB53" s="132" t="s">
        <v>635</v>
      </c>
      <c r="AAC53" s="132" t="s">
        <v>635</v>
      </c>
      <c r="AAD53" s="132" t="s">
        <v>635</v>
      </c>
      <c r="AAE53" s="193" t="s">
        <v>635</v>
      </c>
      <c r="AAF53" s="102">
        <v>3</v>
      </c>
      <c r="AAG53" s="102" t="s">
        <v>635</v>
      </c>
      <c r="AAH53" s="102" t="s">
        <v>635</v>
      </c>
      <c r="AAI53" s="102" t="s">
        <v>635</v>
      </c>
      <c r="AAJ53" s="125">
        <v>1</v>
      </c>
      <c r="AAK53" s="125" t="s">
        <v>635</v>
      </c>
      <c r="AAL53" s="125" t="s">
        <v>635</v>
      </c>
      <c r="AAM53" s="125" t="s">
        <v>635</v>
      </c>
      <c r="AAN53" s="131">
        <v>2</v>
      </c>
      <c r="AAO53" s="131" t="s">
        <v>635</v>
      </c>
      <c r="AAP53" s="131" t="s">
        <v>635</v>
      </c>
      <c r="AAQ53" s="131" t="s">
        <v>635</v>
      </c>
      <c r="AAR53" s="149">
        <v>1</v>
      </c>
      <c r="AAS53" s="149" t="s">
        <v>635</v>
      </c>
      <c r="AAT53" s="149" t="s">
        <v>635</v>
      </c>
      <c r="AAU53" s="149" t="s">
        <v>635</v>
      </c>
      <c r="AAV53" s="184">
        <v>3</v>
      </c>
      <c r="AAW53" s="184" t="s">
        <v>635</v>
      </c>
      <c r="AAX53" s="184" t="s">
        <v>635</v>
      </c>
      <c r="AAY53" s="184" t="s">
        <v>635</v>
      </c>
      <c r="AAZ53" s="103" t="s">
        <v>632</v>
      </c>
      <c r="ABA53" s="100" t="s">
        <v>679</v>
      </c>
      <c r="ABB53" s="100" t="s">
        <v>635</v>
      </c>
      <c r="ABC53" s="100" t="s">
        <v>635</v>
      </c>
      <c r="ABD53" s="100" t="s">
        <v>635</v>
      </c>
      <c r="ABE53" s="100" t="s">
        <v>635</v>
      </c>
      <c r="ABF53" s="103" t="s">
        <v>635</v>
      </c>
      <c r="ABG53" s="194">
        <v>75000</v>
      </c>
      <c r="ABH53" s="195" t="s">
        <v>754</v>
      </c>
      <c r="ABI53" s="195" t="s">
        <v>716</v>
      </c>
      <c r="ABJ53" s="195" t="s">
        <v>787</v>
      </c>
      <c r="ABK53" s="195" t="s">
        <v>680</v>
      </c>
      <c r="ABL53" s="177" t="s">
        <v>788</v>
      </c>
      <c r="ABM53" s="177" t="s">
        <v>832</v>
      </c>
      <c r="ABN53" s="177" t="s">
        <v>681</v>
      </c>
      <c r="ABO53" s="195" t="s">
        <v>635</v>
      </c>
      <c r="ABP53" s="112" t="s">
        <v>682</v>
      </c>
      <c r="ABQ53" s="112" t="s">
        <v>1315</v>
      </c>
      <c r="ABR53" s="112" t="s">
        <v>635</v>
      </c>
      <c r="ABS53" s="103" t="s">
        <v>632</v>
      </c>
      <c r="ABT53" s="97" t="s">
        <v>632</v>
      </c>
      <c r="ABU53" s="196" t="s">
        <v>789</v>
      </c>
      <c r="ABV53" s="196" t="s">
        <v>684</v>
      </c>
      <c r="ABW53" s="196" t="s">
        <v>1316</v>
      </c>
      <c r="ABX53" s="196" t="s">
        <v>635</v>
      </c>
      <c r="ABY53" s="196" t="s">
        <v>635</v>
      </c>
      <c r="ABZ53" s="196" t="s">
        <v>635</v>
      </c>
      <c r="ACA53" s="196" t="s">
        <v>635</v>
      </c>
      <c r="ACB53" s="97" t="s">
        <v>632</v>
      </c>
      <c r="ACC53" s="97" t="s">
        <v>635</v>
      </c>
      <c r="ACD53" s="112" t="s">
        <v>1317</v>
      </c>
      <c r="ACE53" s="112" t="s">
        <v>635</v>
      </c>
      <c r="ACF53" s="112" t="s">
        <v>635</v>
      </c>
      <c r="ACG53" s="112" t="s">
        <v>635</v>
      </c>
      <c r="ACH53" s="97" t="s">
        <v>1318</v>
      </c>
      <c r="ACI53" s="97" t="s">
        <v>1319</v>
      </c>
      <c r="ACJ53" s="97"/>
    </row>
    <row r="54" spans="1:764" ht="15" customHeight="1">
      <c r="A54">
        <v>41</v>
      </c>
      <c r="B54" s="214" t="s">
        <v>1320</v>
      </c>
      <c r="C54" s="214" t="s">
        <v>1321</v>
      </c>
      <c r="D54" s="214" t="s">
        <v>724</v>
      </c>
      <c r="E54" s="214" t="s">
        <v>1322</v>
      </c>
      <c r="F54" s="98" t="s">
        <v>1323</v>
      </c>
      <c r="G54" s="98" t="s">
        <v>1324</v>
      </c>
      <c r="H54" s="99">
        <v>36.703532000000003</v>
      </c>
      <c r="I54" s="99">
        <v>-1.413548</v>
      </c>
      <c r="J54" s="98" t="s">
        <v>1325</v>
      </c>
      <c r="K54" s="98" t="s">
        <v>1326</v>
      </c>
      <c r="L54" s="98" t="s">
        <v>1327</v>
      </c>
      <c r="M54" s="214" t="s">
        <v>1328</v>
      </c>
      <c r="N54" s="217">
        <v>721887836</v>
      </c>
      <c r="O54" s="128">
        <v>706000206</v>
      </c>
      <c r="P54" s="214">
        <v>-1.4133990000000001</v>
      </c>
      <c r="Q54" s="214">
        <v>36.700448999999999</v>
      </c>
      <c r="R54" s="214">
        <v>1864.598</v>
      </c>
      <c r="S54" s="214">
        <v>10.055187</v>
      </c>
      <c r="T54" s="128" t="s">
        <v>626</v>
      </c>
      <c r="U54" s="214" t="s">
        <v>627</v>
      </c>
      <c r="V54" s="214" t="s">
        <v>628</v>
      </c>
      <c r="W54" s="214" t="s">
        <v>629</v>
      </c>
      <c r="X54" s="214" t="s">
        <v>630</v>
      </c>
      <c r="Y54" s="214" t="s">
        <v>770</v>
      </c>
      <c r="Z54" s="128" t="s">
        <v>632</v>
      </c>
      <c r="AA54" s="218" t="s">
        <v>633</v>
      </c>
      <c r="AB54" s="218" t="s">
        <v>634</v>
      </c>
      <c r="AC54" s="218" t="s">
        <v>635</v>
      </c>
      <c r="AD54" s="218" t="s">
        <v>635</v>
      </c>
      <c r="AE54" s="218" t="s">
        <v>635</v>
      </c>
      <c r="AF54" s="128">
        <v>7</v>
      </c>
      <c r="AG54" s="234">
        <v>3</v>
      </c>
      <c r="AH54" s="214" t="s">
        <v>636</v>
      </c>
      <c r="AI54" s="214" t="s">
        <v>637</v>
      </c>
      <c r="AJ54" s="214" t="s">
        <v>638</v>
      </c>
      <c r="AK54" s="214" t="s">
        <v>639</v>
      </c>
      <c r="AL54" s="214" t="s">
        <v>640</v>
      </c>
      <c r="AM54" s="128" t="s">
        <v>702</v>
      </c>
      <c r="AN54" s="128" t="s">
        <v>1329</v>
      </c>
      <c r="AO54" s="128" t="s">
        <v>635</v>
      </c>
      <c r="AP54" s="214" t="s">
        <v>1060</v>
      </c>
      <c r="AQ54" s="214" t="s">
        <v>635</v>
      </c>
      <c r="AR54" s="128" t="s">
        <v>635</v>
      </c>
      <c r="AS54" s="214" t="s">
        <v>642</v>
      </c>
      <c r="AT54" s="128" t="s">
        <v>635</v>
      </c>
      <c r="AU54" s="128" t="s">
        <v>642</v>
      </c>
      <c r="AV54" s="128" t="s">
        <v>632</v>
      </c>
      <c r="AW54" s="217" t="s">
        <v>1329</v>
      </c>
      <c r="AX54" s="128" t="s">
        <v>640</v>
      </c>
      <c r="AY54" s="214" t="s">
        <v>702</v>
      </c>
      <c r="AZ54" s="217" t="s">
        <v>1329</v>
      </c>
      <c r="BA54" s="214" t="s">
        <v>702</v>
      </c>
      <c r="BB54" s="217" t="s">
        <v>635</v>
      </c>
      <c r="BC54" s="128" t="s">
        <v>702</v>
      </c>
      <c r="BD54" s="128" t="s">
        <v>635</v>
      </c>
      <c r="BE54" s="128" t="s">
        <v>632</v>
      </c>
      <c r="BF54" s="128" t="s">
        <v>1329</v>
      </c>
      <c r="BG54" s="128" t="s">
        <v>640</v>
      </c>
      <c r="BH54" s="128" t="s">
        <v>1330</v>
      </c>
      <c r="BI54" s="214" t="s">
        <v>702</v>
      </c>
      <c r="BJ54" s="217" t="s">
        <v>1331</v>
      </c>
      <c r="BK54" s="217" t="s">
        <v>635</v>
      </c>
      <c r="BL54" s="217" t="s">
        <v>635</v>
      </c>
      <c r="BM54" s="217" t="s">
        <v>635</v>
      </c>
      <c r="BN54" s="217" t="s">
        <v>635</v>
      </c>
      <c r="BO54" s="128" t="s">
        <v>632</v>
      </c>
      <c r="BP54" s="128" t="s">
        <v>1329</v>
      </c>
      <c r="BQ54" s="128" t="s">
        <v>635</v>
      </c>
      <c r="BR54" s="214" t="s">
        <v>645</v>
      </c>
      <c r="BS54" s="214" t="s">
        <v>703</v>
      </c>
      <c r="BT54" s="128" t="s">
        <v>635</v>
      </c>
      <c r="BU54" s="128" t="s">
        <v>635</v>
      </c>
      <c r="BV54" s="214" t="s">
        <v>635</v>
      </c>
      <c r="BW54" s="214" t="s">
        <v>777</v>
      </c>
      <c r="BX54" s="214" t="s">
        <v>2435</v>
      </c>
      <c r="BY54" s="214" t="s">
        <v>1332</v>
      </c>
      <c r="BZ54" s="214" t="s">
        <v>648</v>
      </c>
      <c r="CA54" s="217" t="s">
        <v>706</v>
      </c>
      <c r="CB54" s="217" t="s">
        <v>736</v>
      </c>
      <c r="CC54" s="217" t="s">
        <v>737</v>
      </c>
      <c r="CD54" s="128" t="s">
        <v>635</v>
      </c>
      <c r="CE54" s="217" t="s">
        <v>635</v>
      </c>
      <c r="CF54" s="128" t="s">
        <v>804</v>
      </c>
      <c r="CG54" s="128">
        <v>6</v>
      </c>
      <c r="CH54" s="214" t="s">
        <v>649</v>
      </c>
      <c r="CI54" s="217" t="s">
        <v>702</v>
      </c>
      <c r="CJ54" s="217" t="s">
        <v>1329</v>
      </c>
      <c r="CK54" s="217" t="s">
        <v>635</v>
      </c>
      <c r="CL54" s="128">
        <v>6</v>
      </c>
      <c r="CM54" s="220">
        <v>200</v>
      </c>
      <c r="CN54" s="128">
        <v>1</v>
      </c>
      <c r="CO54" s="128">
        <v>200</v>
      </c>
      <c r="CP54" s="128" t="s">
        <v>635</v>
      </c>
      <c r="CQ54" s="128" t="s">
        <v>635</v>
      </c>
      <c r="CR54" s="128" t="s">
        <v>635</v>
      </c>
      <c r="CS54" s="128" t="s">
        <v>635</v>
      </c>
      <c r="CT54" s="128" t="s">
        <v>635</v>
      </c>
      <c r="CU54" s="128" t="s">
        <v>635</v>
      </c>
      <c r="CV54" s="128">
        <v>1</v>
      </c>
      <c r="CW54" s="128">
        <v>356</v>
      </c>
      <c r="CX54" s="217" t="s">
        <v>650</v>
      </c>
      <c r="CY54" s="128" t="s">
        <v>651</v>
      </c>
      <c r="CZ54" s="221">
        <v>0.2</v>
      </c>
      <c r="DA54" s="221">
        <v>0.8</v>
      </c>
      <c r="DB54" s="222">
        <f t="shared" si="19"/>
        <v>1</v>
      </c>
      <c r="DC54" s="214" t="s">
        <v>651</v>
      </c>
      <c r="DD54" s="128" t="s">
        <v>635</v>
      </c>
      <c r="DE54" s="143">
        <v>0</v>
      </c>
      <c r="DF54" s="143">
        <v>1</v>
      </c>
      <c r="DG54" s="222">
        <f>SUBTOTAL(9,DE54:DF54)</f>
        <v>1</v>
      </c>
      <c r="DH54" s="128" t="s">
        <v>635</v>
      </c>
      <c r="DI54" s="128" t="s">
        <v>635</v>
      </c>
      <c r="DJ54" s="128" t="s">
        <v>635</v>
      </c>
      <c r="DK54" s="128" t="s">
        <v>635</v>
      </c>
      <c r="DL54" s="128" t="s">
        <v>635</v>
      </c>
      <c r="DM54" s="128" t="s">
        <v>635</v>
      </c>
      <c r="DN54" s="128" t="s">
        <v>651</v>
      </c>
      <c r="DO54" s="143">
        <v>0</v>
      </c>
      <c r="DP54" s="143">
        <v>1</v>
      </c>
      <c r="DQ54" s="128">
        <v>0.2</v>
      </c>
      <c r="DR54" s="128">
        <v>1</v>
      </c>
      <c r="DS54" s="128">
        <v>1</v>
      </c>
      <c r="DT54" s="128" t="s">
        <v>635</v>
      </c>
      <c r="DU54" s="128" t="s">
        <v>635</v>
      </c>
      <c r="DV54" s="128" t="s">
        <v>635</v>
      </c>
      <c r="DW54" s="128" t="s">
        <v>635</v>
      </c>
      <c r="DX54" s="128" t="s">
        <v>635</v>
      </c>
      <c r="DY54" s="128" t="s">
        <v>635</v>
      </c>
      <c r="DZ54" s="214" t="s">
        <v>652</v>
      </c>
      <c r="EA54" s="128" t="s">
        <v>626</v>
      </c>
      <c r="EB54" s="214" t="s">
        <v>635</v>
      </c>
      <c r="EC54" s="128" t="s">
        <v>626</v>
      </c>
      <c r="ED54" s="128" t="s">
        <v>635</v>
      </c>
      <c r="EE54" s="128" t="s">
        <v>635</v>
      </c>
      <c r="EF54" s="217" t="s">
        <v>653</v>
      </c>
      <c r="EG54" s="217" t="s">
        <v>635</v>
      </c>
      <c r="EH54" s="128" t="s">
        <v>653</v>
      </c>
      <c r="EI54" s="214" t="s">
        <v>702</v>
      </c>
      <c r="EJ54" s="214" t="s">
        <v>702</v>
      </c>
      <c r="EK54" s="128">
        <v>1</v>
      </c>
      <c r="EL54" s="128">
        <v>1</v>
      </c>
      <c r="EM54" s="128">
        <v>0.2</v>
      </c>
      <c r="EN54" s="128">
        <v>0.2</v>
      </c>
      <c r="EO54" s="128" t="s">
        <v>635</v>
      </c>
      <c r="EP54" s="128" t="s">
        <v>635</v>
      </c>
      <c r="EQ54" s="128" t="s">
        <v>635</v>
      </c>
      <c r="ER54" s="128" t="s">
        <v>635</v>
      </c>
      <c r="ES54" s="128" t="s">
        <v>635</v>
      </c>
      <c r="ET54" s="128" t="s">
        <v>635</v>
      </c>
      <c r="EU54" s="128" t="s">
        <v>635</v>
      </c>
      <c r="EV54" s="128" t="s">
        <v>635</v>
      </c>
      <c r="EW54" s="214" t="s">
        <v>654</v>
      </c>
      <c r="EX54" s="214" t="s">
        <v>654</v>
      </c>
      <c r="EY54" s="128" t="s">
        <v>805</v>
      </c>
      <c r="EZ54" s="217" t="s">
        <v>1333</v>
      </c>
      <c r="FA54" s="214" t="s">
        <v>853</v>
      </c>
      <c r="FB54" s="214" t="s">
        <v>656</v>
      </c>
      <c r="FC54" s="214" t="s">
        <v>880</v>
      </c>
      <c r="FD54" s="128" t="s">
        <v>743</v>
      </c>
      <c r="FE54" s="128" t="s">
        <v>806</v>
      </c>
      <c r="FF54" s="128" t="s">
        <v>708</v>
      </c>
      <c r="FG54" s="128" t="s">
        <v>1064</v>
      </c>
      <c r="FH54" s="128" t="s">
        <v>1334</v>
      </c>
      <c r="FI54" s="128">
        <v>2</v>
      </c>
      <c r="FJ54" s="128" t="s">
        <v>635</v>
      </c>
      <c r="FK54" s="128">
        <v>7</v>
      </c>
      <c r="FL54" s="128" t="s">
        <v>635</v>
      </c>
      <c r="FM54" s="128">
        <v>46</v>
      </c>
      <c r="FN54" s="128">
        <v>21</v>
      </c>
      <c r="FO54" s="128">
        <v>1</v>
      </c>
      <c r="FP54" s="128">
        <v>3</v>
      </c>
      <c r="FQ54" s="128">
        <v>32</v>
      </c>
      <c r="FR54" s="128" t="s">
        <v>635</v>
      </c>
      <c r="FS54" s="128">
        <v>16</v>
      </c>
      <c r="FT54" s="128" t="s">
        <v>635</v>
      </c>
      <c r="FU54" s="128">
        <v>16</v>
      </c>
      <c r="FV54" s="128">
        <v>13</v>
      </c>
      <c r="FW54" s="128">
        <v>1</v>
      </c>
      <c r="FX54" s="128">
        <v>2</v>
      </c>
      <c r="FY54" s="214" t="s">
        <v>658</v>
      </c>
      <c r="FZ54" s="128" t="s">
        <v>635</v>
      </c>
      <c r="GA54" s="128">
        <v>0</v>
      </c>
      <c r="GB54" s="128">
        <v>24</v>
      </c>
      <c r="GC54" s="214" t="s">
        <v>658</v>
      </c>
      <c r="GD54" s="128" t="s">
        <v>635</v>
      </c>
      <c r="GE54" s="128">
        <v>0</v>
      </c>
      <c r="GF54" s="128">
        <v>24</v>
      </c>
      <c r="GG54" s="128" t="s">
        <v>635</v>
      </c>
      <c r="GH54" s="128" t="s">
        <v>635</v>
      </c>
      <c r="GI54" s="128" t="s">
        <v>635</v>
      </c>
      <c r="GJ54" s="128" t="s">
        <v>635</v>
      </c>
      <c r="GK54" s="128" t="s">
        <v>635</v>
      </c>
      <c r="GL54" s="128" t="s">
        <v>635</v>
      </c>
      <c r="GM54" s="128" t="s">
        <v>635</v>
      </c>
      <c r="GN54" s="128" t="s">
        <v>635</v>
      </c>
      <c r="GO54" s="128" t="s">
        <v>658</v>
      </c>
      <c r="GP54" s="128">
        <v>0</v>
      </c>
      <c r="GQ54" s="128">
        <v>24</v>
      </c>
      <c r="GR54" s="128" t="s">
        <v>658</v>
      </c>
      <c r="GS54" s="128">
        <v>0</v>
      </c>
      <c r="GT54" s="128">
        <v>24</v>
      </c>
      <c r="GU54" s="128" t="s">
        <v>635</v>
      </c>
      <c r="GV54" s="128" t="s">
        <v>635</v>
      </c>
      <c r="GW54" s="128" t="s">
        <v>635</v>
      </c>
      <c r="GX54" s="128" t="s">
        <v>635</v>
      </c>
      <c r="GY54" s="128" t="s">
        <v>635</v>
      </c>
      <c r="GZ54" s="128" t="s">
        <v>635</v>
      </c>
      <c r="HA54" s="214" t="s">
        <v>657</v>
      </c>
      <c r="HB54" s="128" t="s">
        <v>635</v>
      </c>
      <c r="HC54" s="128">
        <v>12</v>
      </c>
      <c r="HD54" s="128">
        <v>12</v>
      </c>
      <c r="HE54" s="217" t="s">
        <v>658</v>
      </c>
      <c r="HF54" s="128" t="s">
        <v>635</v>
      </c>
      <c r="HG54" s="128">
        <v>0</v>
      </c>
      <c r="HH54" s="128">
        <v>24</v>
      </c>
      <c r="HI54" s="128" t="s">
        <v>658</v>
      </c>
      <c r="HJ54" s="128" t="s">
        <v>635</v>
      </c>
      <c r="HK54" s="128">
        <v>0</v>
      </c>
      <c r="HL54" s="128">
        <v>24</v>
      </c>
      <c r="HM54" s="128" t="s">
        <v>658</v>
      </c>
      <c r="HN54" s="128" t="s">
        <v>635</v>
      </c>
      <c r="HO54" s="128">
        <v>0</v>
      </c>
      <c r="HP54" s="128">
        <v>24</v>
      </c>
      <c r="HQ54" s="128" t="s">
        <v>658</v>
      </c>
      <c r="HR54" s="128" t="s">
        <v>635</v>
      </c>
      <c r="HS54" s="128">
        <v>0</v>
      </c>
      <c r="HT54" s="128">
        <v>24</v>
      </c>
      <c r="HU54" s="128" t="s">
        <v>658</v>
      </c>
      <c r="HV54" s="128" t="s">
        <v>635</v>
      </c>
      <c r="HW54" s="128">
        <v>0</v>
      </c>
      <c r="HX54" s="128">
        <v>24</v>
      </c>
      <c r="HY54" s="214" t="s">
        <v>658</v>
      </c>
      <c r="HZ54" s="128" t="s">
        <v>635</v>
      </c>
      <c r="IA54" s="128">
        <v>0</v>
      </c>
      <c r="IB54" s="128">
        <v>24</v>
      </c>
      <c r="IC54" s="214" t="s">
        <v>658</v>
      </c>
      <c r="ID54" s="128" t="s">
        <v>635</v>
      </c>
      <c r="IE54" s="128">
        <v>0</v>
      </c>
      <c r="IF54" s="128">
        <v>24</v>
      </c>
      <c r="IG54" s="214" t="s">
        <v>659</v>
      </c>
      <c r="IH54" s="214" t="s">
        <v>856</v>
      </c>
      <c r="II54" s="214" t="s">
        <v>830</v>
      </c>
      <c r="IJ54" s="214" t="s">
        <v>831</v>
      </c>
      <c r="IK54" s="214" t="s">
        <v>635</v>
      </c>
      <c r="IL54" s="214" t="s">
        <v>635</v>
      </c>
      <c r="IM54" s="214" t="s">
        <v>635</v>
      </c>
      <c r="IN54" s="214" t="s">
        <v>635</v>
      </c>
      <c r="IO54" s="214" t="s">
        <v>635</v>
      </c>
      <c r="IP54" s="128">
        <v>4</v>
      </c>
      <c r="IQ54" s="128" t="s">
        <v>635</v>
      </c>
      <c r="IR54" s="128" t="s">
        <v>635</v>
      </c>
      <c r="IS54" s="143" t="s">
        <v>635</v>
      </c>
      <c r="IT54" s="143" t="s">
        <v>635</v>
      </c>
      <c r="IU54" s="128" t="s">
        <v>635</v>
      </c>
      <c r="IV54" s="128" t="s">
        <v>635</v>
      </c>
      <c r="IW54" s="143" t="s">
        <v>635</v>
      </c>
      <c r="IX54" s="143" t="s">
        <v>635</v>
      </c>
      <c r="IY54" s="128" t="s">
        <v>635</v>
      </c>
      <c r="IZ54" s="128" t="s">
        <v>635</v>
      </c>
      <c r="JA54" s="128" t="s">
        <v>635</v>
      </c>
      <c r="JB54" s="128" t="s">
        <v>635</v>
      </c>
      <c r="JC54" s="128" t="s">
        <v>635</v>
      </c>
      <c r="JD54" s="128" t="s">
        <v>635</v>
      </c>
      <c r="JE54" s="128" t="s">
        <v>635</v>
      </c>
      <c r="JF54" s="143">
        <v>0</v>
      </c>
      <c r="JG54" s="143">
        <v>0</v>
      </c>
      <c r="JH54" s="128" t="s">
        <v>635</v>
      </c>
      <c r="JI54" s="143">
        <v>0</v>
      </c>
      <c r="JJ54" s="143">
        <v>0</v>
      </c>
      <c r="JK54" s="128" t="s">
        <v>635</v>
      </c>
      <c r="JL54" s="128" t="s">
        <v>635</v>
      </c>
      <c r="JM54" s="128" t="s">
        <v>635</v>
      </c>
      <c r="JN54" s="128" t="s">
        <v>635</v>
      </c>
      <c r="JO54" s="128" t="s">
        <v>635</v>
      </c>
      <c r="JP54" s="128" t="s">
        <v>635</v>
      </c>
      <c r="JQ54" s="128" t="s">
        <v>663</v>
      </c>
      <c r="JR54" s="128" t="s">
        <v>635</v>
      </c>
      <c r="JS54" s="143">
        <v>1</v>
      </c>
      <c r="JT54" s="143">
        <v>0</v>
      </c>
      <c r="JU54" s="128" t="s">
        <v>635</v>
      </c>
      <c r="JV54" s="128" t="s">
        <v>635</v>
      </c>
      <c r="JW54" s="128" t="s">
        <v>635</v>
      </c>
      <c r="JX54" s="128" t="s">
        <v>635</v>
      </c>
      <c r="JY54" s="128" t="s">
        <v>635</v>
      </c>
      <c r="JZ54" s="128" t="s">
        <v>635</v>
      </c>
      <c r="KA54" s="143" t="s">
        <v>635</v>
      </c>
      <c r="KB54" s="143" t="s">
        <v>635</v>
      </c>
      <c r="KC54" s="128" t="s">
        <v>635</v>
      </c>
      <c r="KD54" s="128" t="s">
        <v>635</v>
      </c>
      <c r="KE54" s="143" t="s">
        <v>635</v>
      </c>
      <c r="KF54" s="143" t="s">
        <v>635</v>
      </c>
      <c r="KG54" s="128" t="s">
        <v>635</v>
      </c>
      <c r="KH54" s="128" t="s">
        <v>635</v>
      </c>
      <c r="KI54" s="143" t="s">
        <v>635</v>
      </c>
      <c r="KJ54" s="143" t="s">
        <v>635</v>
      </c>
      <c r="KK54" s="128" t="s">
        <v>635</v>
      </c>
      <c r="KL54" s="128" t="s">
        <v>635</v>
      </c>
      <c r="KM54" s="143" t="s">
        <v>635</v>
      </c>
      <c r="KN54" s="143" t="s">
        <v>635</v>
      </c>
      <c r="KO54" s="128" t="s">
        <v>635</v>
      </c>
      <c r="KP54" s="128" t="s">
        <v>635</v>
      </c>
      <c r="KQ54" s="143" t="s">
        <v>635</v>
      </c>
      <c r="KR54" s="143" t="s">
        <v>635</v>
      </c>
      <c r="KS54" s="143" t="s">
        <v>635</v>
      </c>
      <c r="KT54" s="143" t="s">
        <v>635</v>
      </c>
      <c r="KU54" s="143" t="s">
        <v>635</v>
      </c>
      <c r="KV54" s="143" t="s">
        <v>635</v>
      </c>
      <c r="KW54" s="214" t="s">
        <v>664</v>
      </c>
      <c r="KX54" s="128" t="s">
        <v>710</v>
      </c>
      <c r="KY54" s="128" t="s">
        <v>635</v>
      </c>
      <c r="KZ54" s="143">
        <v>0</v>
      </c>
      <c r="LA54" s="143">
        <v>0</v>
      </c>
      <c r="LB54" s="143">
        <v>0.2</v>
      </c>
      <c r="LC54" s="143">
        <v>0</v>
      </c>
      <c r="LD54" s="143">
        <v>0.8</v>
      </c>
      <c r="LE54" s="143">
        <v>0</v>
      </c>
      <c r="LF54" s="143">
        <v>0</v>
      </c>
      <c r="LG54" s="143">
        <v>0</v>
      </c>
      <c r="LH54" s="223">
        <f t="shared" si="15"/>
        <v>1</v>
      </c>
      <c r="LI54" s="143">
        <v>0</v>
      </c>
      <c r="LJ54" s="143">
        <v>0</v>
      </c>
      <c r="LK54" s="143">
        <v>0.8</v>
      </c>
      <c r="LL54" s="143">
        <v>0</v>
      </c>
      <c r="LM54" s="143">
        <v>0.2</v>
      </c>
      <c r="LN54" s="143">
        <v>0</v>
      </c>
      <c r="LO54" s="143">
        <v>0</v>
      </c>
      <c r="LP54" s="143">
        <v>0</v>
      </c>
      <c r="LQ54" s="224">
        <f t="shared" si="16"/>
        <v>1</v>
      </c>
      <c r="LR54" s="143">
        <v>0</v>
      </c>
      <c r="LS54" s="143">
        <v>0</v>
      </c>
      <c r="LT54" s="143">
        <v>0</v>
      </c>
      <c r="LU54" s="143">
        <v>0</v>
      </c>
      <c r="LV54" s="143">
        <v>0</v>
      </c>
      <c r="LW54" s="143">
        <v>0</v>
      </c>
      <c r="LX54" s="143">
        <v>0</v>
      </c>
      <c r="LY54" s="143">
        <v>0</v>
      </c>
      <c r="LZ54" s="143">
        <v>0</v>
      </c>
      <c r="MA54" s="143" t="s">
        <v>635</v>
      </c>
      <c r="MB54" s="143" t="s">
        <v>635</v>
      </c>
      <c r="MC54" s="143" t="s">
        <v>635</v>
      </c>
      <c r="MD54" s="143" t="s">
        <v>635</v>
      </c>
      <c r="ME54" s="143" t="s">
        <v>635</v>
      </c>
      <c r="MF54" s="143" t="s">
        <v>635</v>
      </c>
      <c r="MG54" s="143" t="s">
        <v>635</v>
      </c>
      <c r="MH54" s="143" t="s">
        <v>635</v>
      </c>
      <c r="MI54" s="223" t="s">
        <v>635</v>
      </c>
      <c r="MJ54" s="143">
        <v>0</v>
      </c>
      <c r="MK54" s="143">
        <v>0</v>
      </c>
      <c r="ML54" s="143">
        <v>0</v>
      </c>
      <c r="MM54" s="143">
        <v>0</v>
      </c>
      <c r="MN54" s="143">
        <v>0</v>
      </c>
      <c r="MO54" s="143">
        <v>0</v>
      </c>
      <c r="MP54" s="143">
        <v>0</v>
      </c>
      <c r="MQ54" s="143">
        <v>0</v>
      </c>
      <c r="MR54" s="143">
        <v>0</v>
      </c>
      <c r="MS54" s="143" t="s">
        <v>635</v>
      </c>
      <c r="MT54" s="143" t="s">
        <v>635</v>
      </c>
      <c r="MU54" s="143" t="s">
        <v>635</v>
      </c>
      <c r="MV54" s="143" t="s">
        <v>635</v>
      </c>
      <c r="MW54" s="143" t="s">
        <v>635</v>
      </c>
      <c r="MX54" s="143" t="s">
        <v>635</v>
      </c>
      <c r="MY54" s="143" t="s">
        <v>635</v>
      </c>
      <c r="MZ54" s="143" t="s">
        <v>635</v>
      </c>
      <c r="NA54" s="143" t="s">
        <v>635</v>
      </c>
      <c r="NB54" s="143">
        <v>0</v>
      </c>
      <c r="NC54" s="143">
        <v>0</v>
      </c>
      <c r="ND54" s="143">
        <v>0.2</v>
      </c>
      <c r="NE54" s="143">
        <v>0</v>
      </c>
      <c r="NF54" s="143">
        <v>0.8</v>
      </c>
      <c r="NG54" s="143">
        <v>0</v>
      </c>
      <c r="NH54" s="143">
        <v>0</v>
      </c>
      <c r="NI54" s="143">
        <v>0</v>
      </c>
      <c r="NJ54" s="223">
        <f>SUBTOTAL(9,NB54:NI54)</f>
        <v>1</v>
      </c>
      <c r="NK54" s="143">
        <v>0</v>
      </c>
      <c r="NL54" s="143">
        <v>0</v>
      </c>
      <c r="NM54" s="143">
        <v>0</v>
      </c>
      <c r="NN54" s="143">
        <v>0</v>
      </c>
      <c r="NO54" s="143">
        <v>0</v>
      </c>
      <c r="NP54" s="143">
        <v>0</v>
      </c>
      <c r="NQ54" s="143">
        <v>0</v>
      </c>
      <c r="NR54" s="143">
        <v>0</v>
      </c>
      <c r="NS54" s="143">
        <v>0</v>
      </c>
      <c r="NT54" s="225">
        <v>0</v>
      </c>
      <c r="NU54" s="225">
        <v>0</v>
      </c>
      <c r="NV54" s="225">
        <v>0</v>
      </c>
      <c r="NW54" s="225">
        <v>0</v>
      </c>
      <c r="NX54" s="225">
        <v>0</v>
      </c>
      <c r="NY54" s="225">
        <v>0</v>
      </c>
      <c r="NZ54" s="225">
        <v>0</v>
      </c>
      <c r="OA54" s="225">
        <v>0</v>
      </c>
      <c r="OB54" s="226">
        <v>0</v>
      </c>
      <c r="OC54" s="143">
        <v>0</v>
      </c>
      <c r="OD54" s="143">
        <v>0</v>
      </c>
      <c r="OE54" s="143">
        <v>0</v>
      </c>
      <c r="OF54" s="143">
        <v>0</v>
      </c>
      <c r="OG54" s="143">
        <v>0</v>
      </c>
      <c r="OH54" s="143">
        <v>0</v>
      </c>
      <c r="OI54" s="143">
        <v>0</v>
      </c>
      <c r="OJ54" s="143">
        <v>0</v>
      </c>
      <c r="OK54" s="143">
        <v>0</v>
      </c>
      <c r="OL54" s="143">
        <v>0</v>
      </c>
      <c r="OM54" s="143">
        <v>0</v>
      </c>
      <c r="ON54" s="143">
        <v>0</v>
      </c>
      <c r="OO54" s="143">
        <v>0</v>
      </c>
      <c r="OP54" s="143">
        <v>0</v>
      </c>
      <c r="OQ54" s="143">
        <v>0</v>
      </c>
      <c r="OR54" s="143">
        <v>0</v>
      </c>
      <c r="OS54" s="143">
        <v>0</v>
      </c>
      <c r="OT54" s="223">
        <v>0</v>
      </c>
      <c r="OU54" s="143" t="s">
        <v>635</v>
      </c>
      <c r="OV54" s="143" t="s">
        <v>635</v>
      </c>
      <c r="OW54" s="143" t="s">
        <v>635</v>
      </c>
      <c r="OX54" s="143" t="s">
        <v>635</v>
      </c>
      <c r="OY54" s="143" t="s">
        <v>635</v>
      </c>
      <c r="OZ54" s="143" t="s">
        <v>635</v>
      </c>
      <c r="PA54" s="143" t="s">
        <v>635</v>
      </c>
      <c r="PB54" s="143" t="s">
        <v>635</v>
      </c>
      <c r="PC54" s="223" t="s">
        <v>635</v>
      </c>
      <c r="PD54" s="143">
        <v>0</v>
      </c>
      <c r="PE54" s="143">
        <v>0</v>
      </c>
      <c r="PF54" s="143">
        <v>0</v>
      </c>
      <c r="PG54" s="143">
        <v>0</v>
      </c>
      <c r="PH54" s="143">
        <v>0</v>
      </c>
      <c r="PI54" s="143">
        <v>0</v>
      </c>
      <c r="PJ54" s="143">
        <v>0</v>
      </c>
      <c r="PK54" s="143">
        <v>0</v>
      </c>
      <c r="PL54" s="223">
        <v>0</v>
      </c>
      <c r="PM54" s="143" t="s">
        <v>635</v>
      </c>
      <c r="PN54" s="143" t="s">
        <v>635</v>
      </c>
      <c r="PO54" s="143" t="s">
        <v>635</v>
      </c>
      <c r="PP54" s="143" t="s">
        <v>635</v>
      </c>
      <c r="PQ54" s="143" t="s">
        <v>635</v>
      </c>
      <c r="PR54" s="143" t="s">
        <v>635</v>
      </c>
      <c r="PS54" s="143" t="s">
        <v>635</v>
      </c>
      <c r="PT54" s="143" t="s">
        <v>635</v>
      </c>
      <c r="PU54" s="223" t="s">
        <v>635</v>
      </c>
      <c r="PV54" s="143">
        <v>0</v>
      </c>
      <c r="PW54" s="143">
        <v>0</v>
      </c>
      <c r="PX54" s="143">
        <v>0</v>
      </c>
      <c r="PY54" s="143">
        <v>0</v>
      </c>
      <c r="PZ54" s="143">
        <v>0</v>
      </c>
      <c r="QA54" s="143">
        <v>0</v>
      </c>
      <c r="QB54" s="143">
        <v>0</v>
      </c>
      <c r="QC54" s="143">
        <v>0</v>
      </c>
      <c r="QD54" s="223">
        <v>0</v>
      </c>
      <c r="QE54" s="143">
        <v>0</v>
      </c>
      <c r="QF54" s="143">
        <v>0</v>
      </c>
      <c r="QG54" s="143">
        <v>0</v>
      </c>
      <c r="QH54" s="143">
        <v>0</v>
      </c>
      <c r="QI54" s="143">
        <v>0</v>
      </c>
      <c r="QJ54" s="143">
        <v>0</v>
      </c>
      <c r="QK54" s="143">
        <v>0</v>
      </c>
      <c r="QL54" s="143">
        <v>0</v>
      </c>
      <c r="QM54" s="223">
        <v>0</v>
      </c>
      <c r="QN54" s="143">
        <v>0</v>
      </c>
      <c r="QO54" s="143">
        <v>0</v>
      </c>
      <c r="QP54" s="143">
        <v>0</v>
      </c>
      <c r="QQ54" s="143">
        <v>0</v>
      </c>
      <c r="QR54" s="143">
        <v>0</v>
      </c>
      <c r="QS54" s="143">
        <v>0</v>
      </c>
      <c r="QT54" s="143">
        <v>0</v>
      </c>
      <c r="QU54" s="143">
        <v>0</v>
      </c>
      <c r="QV54" s="223">
        <v>0</v>
      </c>
      <c r="QW54" s="143">
        <v>0</v>
      </c>
      <c r="QX54" s="143">
        <v>0</v>
      </c>
      <c r="QY54" s="143">
        <v>0</v>
      </c>
      <c r="QZ54" s="143">
        <v>0</v>
      </c>
      <c r="RA54" s="143">
        <v>0</v>
      </c>
      <c r="RB54" s="143">
        <v>0</v>
      </c>
      <c r="RC54" s="143">
        <v>0</v>
      </c>
      <c r="RD54" s="143">
        <v>0</v>
      </c>
      <c r="RE54" s="223">
        <v>0</v>
      </c>
      <c r="RF54" s="214" t="s">
        <v>656</v>
      </c>
      <c r="RG54" s="214" t="s">
        <v>880</v>
      </c>
      <c r="RH54" s="214" t="s">
        <v>743</v>
      </c>
      <c r="RI54" s="128" t="s">
        <v>806</v>
      </c>
      <c r="RJ54" s="128" t="s">
        <v>1335</v>
      </c>
      <c r="RK54" s="128" t="s">
        <v>1067</v>
      </c>
      <c r="RL54" s="214" t="s">
        <v>664</v>
      </c>
      <c r="RM54" s="128" t="s">
        <v>710</v>
      </c>
      <c r="RN54" s="128" t="s">
        <v>635</v>
      </c>
      <c r="RO54" s="143">
        <v>0</v>
      </c>
      <c r="RP54" s="143">
        <v>0</v>
      </c>
      <c r="RQ54" s="143">
        <v>0.2</v>
      </c>
      <c r="RR54" s="143">
        <v>0</v>
      </c>
      <c r="RS54" s="143">
        <v>0.8</v>
      </c>
      <c r="RT54" s="143">
        <v>0</v>
      </c>
      <c r="RU54" s="143">
        <v>0</v>
      </c>
      <c r="RV54" s="143">
        <v>0</v>
      </c>
      <c r="RW54" s="223">
        <f t="shared" si="17"/>
        <v>1</v>
      </c>
      <c r="RX54" s="128" t="s">
        <v>635</v>
      </c>
      <c r="RY54" s="128" t="s">
        <v>635</v>
      </c>
      <c r="RZ54" s="128" t="s">
        <v>635</v>
      </c>
      <c r="SA54" s="128" t="s">
        <v>635</v>
      </c>
      <c r="SB54" s="128" t="s">
        <v>635</v>
      </c>
      <c r="SC54" s="128" t="s">
        <v>635</v>
      </c>
      <c r="SD54" s="128" t="s">
        <v>635</v>
      </c>
      <c r="SE54" s="128" t="s">
        <v>635</v>
      </c>
      <c r="SF54" s="227" t="s">
        <v>635</v>
      </c>
      <c r="SG54" s="143">
        <v>0</v>
      </c>
      <c r="SH54" s="143">
        <v>0</v>
      </c>
      <c r="SI54" s="143">
        <v>0.2</v>
      </c>
      <c r="SJ54" s="143">
        <v>0</v>
      </c>
      <c r="SK54" s="143">
        <v>0.8</v>
      </c>
      <c r="SL54" s="143">
        <v>0</v>
      </c>
      <c r="SM54" s="143">
        <v>0</v>
      </c>
      <c r="SN54" s="143">
        <v>0</v>
      </c>
      <c r="SO54" s="222">
        <f>SUBTOTAL(9,SG54:SN54)</f>
        <v>1</v>
      </c>
      <c r="SP54" s="128" t="s">
        <v>635</v>
      </c>
      <c r="SQ54" s="128" t="s">
        <v>635</v>
      </c>
      <c r="SR54" s="128" t="s">
        <v>635</v>
      </c>
      <c r="SS54" s="128" t="s">
        <v>635</v>
      </c>
      <c r="ST54" s="128" t="s">
        <v>635</v>
      </c>
      <c r="SU54" s="128" t="s">
        <v>635</v>
      </c>
      <c r="SV54" s="128" t="s">
        <v>635</v>
      </c>
      <c r="SW54" s="128" t="s">
        <v>635</v>
      </c>
      <c r="SX54" s="227" t="s">
        <v>635</v>
      </c>
      <c r="SY54" s="143">
        <v>0</v>
      </c>
      <c r="SZ54" s="143">
        <v>0</v>
      </c>
      <c r="TA54" s="143">
        <v>0.2</v>
      </c>
      <c r="TB54" s="143">
        <v>0</v>
      </c>
      <c r="TC54" s="143">
        <v>0.8</v>
      </c>
      <c r="TD54" s="143">
        <v>0</v>
      </c>
      <c r="TE54" s="143">
        <v>0</v>
      </c>
      <c r="TF54" s="143">
        <v>0</v>
      </c>
      <c r="TG54" s="222">
        <f>SUBTOTAL(9,SY54:TF54)</f>
        <v>1</v>
      </c>
      <c r="TH54" s="128" t="s">
        <v>635</v>
      </c>
      <c r="TI54" s="128" t="s">
        <v>635</v>
      </c>
      <c r="TJ54" s="128" t="s">
        <v>635</v>
      </c>
      <c r="TK54" s="128" t="s">
        <v>635</v>
      </c>
      <c r="TL54" s="128" t="s">
        <v>635</v>
      </c>
      <c r="TM54" s="128" t="s">
        <v>635</v>
      </c>
      <c r="TN54" s="128" t="s">
        <v>635</v>
      </c>
      <c r="TO54" s="128" t="s">
        <v>635</v>
      </c>
      <c r="TP54" s="227" t="s">
        <v>635</v>
      </c>
      <c r="TQ54" s="143">
        <v>0</v>
      </c>
      <c r="TR54" s="143">
        <v>0</v>
      </c>
      <c r="TS54" s="143">
        <v>0.2</v>
      </c>
      <c r="TT54" s="143">
        <v>0</v>
      </c>
      <c r="TU54" s="143">
        <v>0.8</v>
      </c>
      <c r="TV54" s="143">
        <v>0</v>
      </c>
      <c r="TW54" s="143">
        <v>0</v>
      </c>
      <c r="TX54" s="143">
        <v>0</v>
      </c>
      <c r="TY54" s="222">
        <f>SUBTOTAL(9,TQ54:TX54)</f>
        <v>1</v>
      </c>
      <c r="TZ54" s="143">
        <v>0</v>
      </c>
      <c r="UA54" s="143">
        <v>0</v>
      </c>
      <c r="UB54" s="143">
        <v>0.2</v>
      </c>
      <c r="UC54" s="143">
        <v>0</v>
      </c>
      <c r="UD54" s="143">
        <v>0.8</v>
      </c>
      <c r="UE54" s="143">
        <v>0</v>
      </c>
      <c r="UF54" s="143">
        <v>0</v>
      </c>
      <c r="UG54" s="143">
        <v>0</v>
      </c>
      <c r="UH54" s="222">
        <f>SUBTOTAL(9,TZ54:UG54)</f>
        <v>1</v>
      </c>
      <c r="UI54" s="143">
        <v>0</v>
      </c>
      <c r="UJ54" s="143">
        <v>0</v>
      </c>
      <c r="UK54" s="143">
        <v>0.8</v>
      </c>
      <c r="UL54" s="143">
        <v>0</v>
      </c>
      <c r="UM54" s="143">
        <v>0.2</v>
      </c>
      <c r="UN54" s="143">
        <v>0</v>
      </c>
      <c r="UO54" s="143">
        <v>0</v>
      </c>
      <c r="UP54" s="143">
        <v>0</v>
      </c>
      <c r="UQ54" s="222">
        <f t="shared" si="18"/>
        <v>1</v>
      </c>
      <c r="UR54" s="128" t="s">
        <v>635</v>
      </c>
      <c r="US54" s="128" t="s">
        <v>635</v>
      </c>
      <c r="UT54" s="128" t="s">
        <v>635</v>
      </c>
      <c r="UU54" s="128" t="s">
        <v>635</v>
      </c>
      <c r="UV54" s="128" t="s">
        <v>635</v>
      </c>
      <c r="UW54" s="128" t="s">
        <v>635</v>
      </c>
      <c r="UX54" s="128" t="s">
        <v>635</v>
      </c>
      <c r="UY54" s="128" t="s">
        <v>635</v>
      </c>
      <c r="UZ54" s="227" t="s">
        <v>635</v>
      </c>
      <c r="VA54" s="143" t="s">
        <v>635</v>
      </c>
      <c r="VB54" s="143" t="s">
        <v>635</v>
      </c>
      <c r="VC54" s="143" t="s">
        <v>635</v>
      </c>
      <c r="VD54" s="143" t="s">
        <v>635</v>
      </c>
      <c r="VE54" s="143" t="s">
        <v>635</v>
      </c>
      <c r="VF54" s="143" t="s">
        <v>635</v>
      </c>
      <c r="VG54" s="143" t="s">
        <v>635</v>
      </c>
      <c r="VH54" s="143" t="s">
        <v>635</v>
      </c>
      <c r="VI54" s="222" t="s">
        <v>635</v>
      </c>
      <c r="VJ54" s="143">
        <v>0</v>
      </c>
      <c r="VK54" s="143">
        <v>0</v>
      </c>
      <c r="VL54" s="143">
        <v>0.8</v>
      </c>
      <c r="VM54" s="143">
        <v>0</v>
      </c>
      <c r="VN54" s="143">
        <v>0.2</v>
      </c>
      <c r="VO54" s="143">
        <v>0</v>
      </c>
      <c r="VP54" s="143">
        <v>0</v>
      </c>
      <c r="VQ54" s="143">
        <v>0</v>
      </c>
      <c r="VR54" s="222">
        <f>SUBTOTAL(9,VJ54:VQ54)</f>
        <v>1</v>
      </c>
      <c r="VS54" s="143">
        <v>0</v>
      </c>
      <c r="VT54" s="143">
        <v>0</v>
      </c>
      <c r="VU54" s="143">
        <v>0.8</v>
      </c>
      <c r="VV54" s="143">
        <v>0</v>
      </c>
      <c r="VW54" s="143">
        <v>0.2</v>
      </c>
      <c r="VX54" s="143">
        <v>0</v>
      </c>
      <c r="VY54" s="143">
        <v>0</v>
      </c>
      <c r="VZ54" s="143">
        <v>0</v>
      </c>
      <c r="WA54" s="222">
        <f>SUBTOTAL(9,VS54:VZ54)</f>
        <v>1</v>
      </c>
      <c r="WB54" s="128" t="s">
        <v>635</v>
      </c>
      <c r="WC54" s="128" t="s">
        <v>635</v>
      </c>
      <c r="WD54" s="128" t="s">
        <v>635</v>
      </c>
      <c r="WE54" s="128" t="s">
        <v>635</v>
      </c>
      <c r="WF54" s="128" t="s">
        <v>635</v>
      </c>
      <c r="WG54" s="128" t="s">
        <v>635</v>
      </c>
      <c r="WH54" s="128" t="s">
        <v>635</v>
      </c>
      <c r="WI54" s="128" t="s">
        <v>635</v>
      </c>
      <c r="WJ54" s="227" t="s">
        <v>635</v>
      </c>
      <c r="WK54" s="143">
        <v>0</v>
      </c>
      <c r="WL54" s="143">
        <v>0</v>
      </c>
      <c r="WM54" s="143">
        <v>0.8</v>
      </c>
      <c r="WN54" s="143">
        <v>0</v>
      </c>
      <c r="WO54" s="143">
        <v>0.2</v>
      </c>
      <c r="WP54" s="143">
        <v>0</v>
      </c>
      <c r="WQ54" s="143">
        <v>0</v>
      </c>
      <c r="WR54" s="143">
        <v>0</v>
      </c>
      <c r="WS54" s="222">
        <f>SUBTOTAL(9,WK54:WR54)</f>
        <v>1</v>
      </c>
      <c r="WT54" s="143">
        <v>0</v>
      </c>
      <c r="WU54" s="143">
        <v>0</v>
      </c>
      <c r="WV54" s="143">
        <v>0.8</v>
      </c>
      <c r="WW54" s="143">
        <v>0</v>
      </c>
      <c r="WX54" s="143">
        <v>0.2</v>
      </c>
      <c r="WY54" s="143">
        <v>0</v>
      </c>
      <c r="WZ54" s="143">
        <v>0</v>
      </c>
      <c r="XA54" s="143">
        <v>0</v>
      </c>
      <c r="XB54" s="222">
        <f>SUBTOTAL(9,WT54:XA54)</f>
        <v>1</v>
      </c>
      <c r="XC54" s="214" t="s">
        <v>665</v>
      </c>
      <c r="XD54" s="214" t="s">
        <v>666</v>
      </c>
      <c r="XE54" s="214" t="s">
        <v>750</v>
      </c>
      <c r="XF54" s="217" t="s">
        <v>635</v>
      </c>
      <c r="XG54" s="214" t="s">
        <v>671</v>
      </c>
      <c r="XH54" s="214" t="s">
        <v>672</v>
      </c>
      <c r="XI54" s="214" t="s">
        <v>673</v>
      </c>
      <c r="XJ54" s="214" t="s">
        <v>635</v>
      </c>
      <c r="XK54" s="214" t="s">
        <v>635</v>
      </c>
      <c r="XL54" s="214" t="s">
        <v>635</v>
      </c>
      <c r="XM54" s="214" t="s">
        <v>667</v>
      </c>
      <c r="XN54" s="214" t="s">
        <v>668</v>
      </c>
      <c r="XO54" s="214" t="s">
        <v>669</v>
      </c>
      <c r="XP54" s="214" t="s">
        <v>635</v>
      </c>
      <c r="XQ54" s="214" t="s">
        <v>635</v>
      </c>
      <c r="XR54" s="214" t="s">
        <v>635</v>
      </c>
      <c r="XS54" s="214" t="s">
        <v>635</v>
      </c>
      <c r="XT54" s="214" t="s">
        <v>635</v>
      </c>
      <c r="XU54" s="128" t="s">
        <v>673</v>
      </c>
      <c r="XV54" s="128" t="s">
        <v>635</v>
      </c>
      <c r="XW54" s="128" t="s">
        <v>635</v>
      </c>
      <c r="XX54" s="128" t="s">
        <v>635</v>
      </c>
      <c r="XY54" s="128" t="s">
        <v>635</v>
      </c>
      <c r="XZ54" s="128" t="s">
        <v>635</v>
      </c>
      <c r="YA54" s="128" t="s">
        <v>635</v>
      </c>
      <c r="YB54" s="128" t="s">
        <v>635</v>
      </c>
      <c r="YC54" s="128" t="s">
        <v>635</v>
      </c>
      <c r="YD54" s="128" t="s">
        <v>635</v>
      </c>
      <c r="YE54" s="128" t="s">
        <v>635</v>
      </c>
      <c r="YF54" s="128" t="s">
        <v>635</v>
      </c>
      <c r="YG54" s="128" t="s">
        <v>635</v>
      </c>
      <c r="YH54" s="217" t="s">
        <v>635</v>
      </c>
      <c r="YI54" s="217" t="s">
        <v>635</v>
      </c>
      <c r="YJ54" s="217" t="s">
        <v>635</v>
      </c>
      <c r="YK54" s="214" t="s">
        <v>635</v>
      </c>
      <c r="YL54" s="214" t="s">
        <v>635</v>
      </c>
      <c r="YM54" s="214" t="s">
        <v>635</v>
      </c>
      <c r="YN54" s="214" t="s">
        <v>635</v>
      </c>
      <c r="YO54" s="214" t="s">
        <v>635</v>
      </c>
      <c r="YP54" s="214" t="s">
        <v>635</v>
      </c>
      <c r="YQ54" s="214" t="s">
        <v>635</v>
      </c>
      <c r="YR54" s="214" t="s">
        <v>635</v>
      </c>
      <c r="YS54" s="214" t="s">
        <v>635</v>
      </c>
      <c r="YT54" s="214" t="s">
        <v>635</v>
      </c>
      <c r="YU54" s="214" t="s">
        <v>635</v>
      </c>
      <c r="YV54" s="214" t="s">
        <v>635</v>
      </c>
      <c r="YW54" s="214" t="s">
        <v>635</v>
      </c>
      <c r="YX54" s="214" t="s">
        <v>635</v>
      </c>
      <c r="YY54" s="214" t="s">
        <v>635</v>
      </c>
      <c r="YZ54" s="214" t="s">
        <v>674</v>
      </c>
      <c r="ZA54" s="214" t="s">
        <v>635</v>
      </c>
      <c r="ZB54" s="128" t="s">
        <v>635</v>
      </c>
      <c r="ZC54" s="128" t="s">
        <v>635</v>
      </c>
      <c r="ZD54" s="128" t="s">
        <v>635</v>
      </c>
      <c r="ZE54" s="128" t="s">
        <v>635</v>
      </c>
      <c r="ZF54" s="128" t="s">
        <v>635</v>
      </c>
      <c r="ZG54" s="128" t="s">
        <v>713</v>
      </c>
      <c r="ZH54" s="128" t="s">
        <v>677</v>
      </c>
      <c r="ZI54" s="128" t="s">
        <v>635</v>
      </c>
      <c r="ZJ54" s="128" t="s">
        <v>635</v>
      </c>
      <c r="ZK54" s="128" t="s">
        <v>635</v>
      </c>
      <c r="ZL54" s="128" t="s">
        <v>635</v>
      </c>
      <c r="ZM54" s="128" t="s">
        <v>635</v>
      </c>
      <c r="ZN54" s="128" t="s">
        <v>635</v>
      </c>
      <c r="ZO54" s="128" t="s">
        <v>635</v>
      </c>
      <c r="ZP54" s="128" t="s">
        <v>635</v>
      </c>
      <c r="ZQ54" s="128" t="s">
        <v>635</v>
      </c>
      <c r="ZR54" s="128" t="s">
        <v>635</v>
      </c>
      <c r="ZS54" s="128" t="s">
        <v>635</v>
      </c>
      <c r="ZT54" s="128" t="s">
        <v>635</v>
      </c>
      <c r="ZU54" s="128">
        <v>2</v>
      </c>
      <c r="ZV54" s="128" t="s">
        <v>635</v>
      </c>
      <c r="ZW54" s="128" t="s">
        <v>635</v>
      </c>
      <c r="ZX54" s="128">
        <v>1</v>
      </c>
      <c r="ZY54" s="128" t="s">
        <v>635</v>
      </c>
      <c r="ZZ54" s="128" t="s">
        <v>635</v>
      </c>
      <c r="AAA54" s="128" t="s">
        <v>635</v>
      </c>
      <c r="AAB54" s="128">
        <v>0.1</v>
      </c>
      <c r="AAC54" s="128" t="s">
        <v>635</v>
      </c>
      <c r="AAD54" s="128" t="s">
        <v>635</v>
      </c>
      <c r="AAE54" s="219" t="s">
        <v>635</v>
      </c>
      <c r="AAF54" s="128" t="s">
        <v>635</v>
      </c>
      <c r="AAG54" s="128" t="s">
        <v>635</v>
      </c>
      <c r="AAH54" s="128" t="s">
        <v>635</v>
      </c>
      <c r="AAI54" s="128" t="s">
        <v>635</v>
      </c>
      <c r="AAJ54" s="128" t="s">
        <v>635</v>
      </c>
      <c r="AAK54" s="128">
        <v>5</v>
      </c>
      <c r="AAL54" s="128" t="s">
        <v>635</v>
      </c>
      <c r="AAM54" s="128" t="s">
        <v>635</v>
      </c>
      <c r="AAN54" s="128" t="s">
        <v>635</v>
      </c>
      <c r="AAO54" s="128">
        <v>1</v>
      </c>
      <c r="AAP54" s="128" t="s">
        <v>635</v>
      </c>
      <c r="AAQ54" s="128" t="s">
        <v>635</v>
      </c>
      <c r="AAR54" s="128" t="s">
        <v>635</v>
      </c>
      <c r="AAS54" s="128">
        <v>6</v>
      </c>
      <c r="AAT54" s="128" t="s">
        <v>635</v>
      </c>
      <c r="AAU54" s="128">
        <v>8</v>
      </c>
      <c r="AAV54" s="128" t="s">
        <v>635</v>
      </c>
      <c r="AAW54" s="128" t="s">
        <v>635</v>
      </c>
      <c r="AAX54" s="128" t="s">
        <v>635</v>
      </c>
      <c r="AAY54" s="128" t="s">
        <v>635</v>
      </c>
      <c r="AAZ54" s="128" t="s">
        <v>632</v>
      </c>
      <c r="ABA54" s="214" t="s">
        <v>679</v>
      </c>
      <c r="ABB54" s="214" t="s">
        <v>1336</v>
      </c>
      <c r="ABC54" s="214" t="s">
        <v>635</v>
      </c>
      <c r="ABD54" s="214" t="s">
        <v>635</v>
      </c>
      <c r="ABE54" s="214" t="s">
        <v>635</v>
      </c>
      <c r="ABF54" s="128" t="s">
        <v>635</v>
      </c>
      <c r="ABG54" s="228">
        <v>40000</v>
      </c>
      <c r="ABH54" s="214" t="s">
        <v>754</v>
      </c>
      <c r="ABI54" s="214" t="s">
        <v>716</v>
      </c>
      <c r="ABJ54" s="214" t="s">
        <v>681</v>
      </c>
      <c r="ABK54" s="214" t="s">
        <v>635</v>
      </c>
      <c r="ABL54" s="128" t="s">
        <v>635</v>
      </c>
      <c r="ABM54" s="128" t="s">
        <v>635</v>
      </c>
      <c r="ABN54" s="128" t="s">
        <v>635</v>
      </c>
      <c r="ABO54" s="214" t="s">
        <v>635</v>
      </c>
      <c r="ABP54" s="214" t="s">
        <v>755</v>
      </c>
      <c r="ABQ54" s="214" t="s">
        <v>635</v>
      </c>
      <c r="ABR54" s="214" t="s">
        <v>635</v>
      </c>
      <c r="ABS54" s="128" t="s">
        <v>632</v>
      </c>
      <c r="ABT54" s="214" t="s">
        <v>632</v>
      </c>
      <c r="ABU54" s="214" t="s">
        <v>683</v>
      </c>
      <c r="ABV54" s="214" t="s">
        <v>718</v>
      </c>
      <c r="ABW54" s="214" t="s">
        <v>635</v>
      </c>
      <c r="ABX54" s="214" t="s">
        <v>635</v>
      </c>
      <c r="ABY54" s="214" t="s">
        <v>635</v>
      </c>
      <c r="ABZ54" s="214" t="s">
        <v>635</v>
      </c>
      <c r="ACA54" s="214" t="s">
        <v>635</v>
      </c>
      <c r="ACB54" s="214" t="s">
        <v>626</v>
      </c>
      <c r="ACC54" s="214" t="s">
        <v>632</v>
      </c>
      <c r="ACD54" s="214" t="s">
        <v>685</v>
      </c>
      <c r="ACE54" s="214" t="s">
        <v>835</v>
      </c>
      <c r="ACF54" s="214" t="s">
        <v>635</v>
      </c>
      <c r="ACG54" s="214" t="s">
        <v>635</v>
      </c>
      <c r="ACH54" s="214" t="s">
        <v>1337</v>
      </c>
      <c r="ACI54" s="214" t="s">
        <v>1338</v>
      </c>
      <c r="ACJ54" s="255" t="s">
        <v>1339</v>
      </c>
    </row>
    <row r="55" spans="1:764" ht="15" customHeight="1">
      <c r="A55">
        <v>42</v>
      </c>
      <c r="B55" s="214" t="s">
        <v>1340</v>
      </c>
      <c r="C55" s="214" t="s">
        <v>1341</v>
      </c>
      <c r="D55" s="214" t="s">
        <v>1085</v>
      </c>
      <c r="E55" s="214" t="s">
        <v>1342</v>
      </c>
      <c r="F55" s="215" t="s">
        <v>1343</v>
      </c>
      <c r="G55" s="215" t="s">
        <v>1344</v>
      </c>
      <c r="H55" s="216">
        <v>37.701912999999998</v>
      </c>
      <c r="I55" s="216">
        <v>-0.25937199999999999</v>
      </c>
      <c r="J55" s="215" t="s">
        <v>1266</v>
      </c>
      <c r="K55" s="215" t="s">
        <v>1267</v>
      </c>
      <c r="L55" s="215" t="s">
        <v>1345</v>
      </c>
      <c r="M55" s="214" t="s">
        <v>1346</v>
      </c>
      <c r="N55" s="217">
        <v>721472439</v>
      </c>
      <c r="O55" s="128">
        <v>724291421</v>
      </c>
      <c r="P55" s="214">
        <v>-0.23586099999999999</v>
      </c>
      <c r="Q55" s="214">
        <v>37.702612000000002</v>
      </c>
      <c r="R55" s="214">
        <v>0</v>
      </c>
      <c r="S55" s="214">
        <v>3561</v>
      </c>
      <c r="T55" s="128" t="s">
        <v>626</v>
      </c>
      <c r="U55" s="214" t="s">
        <v>627</v>
      </c>
      <c r="V55" s="214" t="s">
        <v>699</v>
      </c>
      <c r="W55" s="214" t="s">
        <v>629</v>
      </c>
      <c r="X55" s="214" t="s">
        <v>700</v>
      </c>
      <c r="Y55" s="214" t="s">
        <v>770</v>
      </c>
      <c r="Z55" s="128" t="s">
        <v>632</v>
      </c>
      <c r="AA55" s="218" t="s">
        <v>633</v>
      </c>
      <c r="AB55" s="218" t="s">
        <v>634</v>
      </c>
      <c r="AC55" s="218" t="s">
        <v>635</v>
      </c>
      <c r="AD55" s="218" t="s">
        <v>635</v>
      </c>
      <c r="AE55" s="218" t="s">
        <v>635</v>
      </c>
      <c r="AF55" s="234">
        <v>3</v>
      </c>
      <c r="AG55" s="128">
        <v>3</v>
      </c>
      <c r="AH55" s="214" t="s">
        <v>636</v>
      </c>
      <c r="AI55" s="214" t="s">
        <v>637</v>
      </c>
      <c r="AJ55" s="214" t="s">
        <v>638</v>
      </c>
      <c r="AK55" s="214" t="s">
        <v>635</v>
      </c>
      <c r="AL55" s="214" t="s">
        <v>640</v>
      </c>
      <c r="AM55" s="128" t="s">
        <v>635</v>
      </c>
      <c r="AN55" s="128" t="s">
        <v>635</v>
      </c>
      <c r="AO55" s="128" t="s">
        <v>635</v>
      </c>
      <c r="AP55" s="214" t="s">
        <v>642</v>
      </c>
      <c r="AQ55" s="214" t="s">
        <v>635</v>
      </c>
      <c r="AR55" s="128" t="s">
        <v>635</v>
      </c>
      <c r="AS55" s="217" t="s">
        <v>635</v>
      </c>
      <c r="AT55" s="128" t="s">
        <v>635</v>
      </c>
      <c r="AU55" s="128" t="s">
        <v>635</v>
      </c>
      <c r="AV55" s="128" t="s">
        <v>626</v>
      </c>
      <c r="AW55" s="214" t="s">
        <v>640</v>
      </c>
      <c r="AX55" s="128" t="s">
        <v>635</v>
      </c>
      <c r="AY55" s="214" t="s">
        <v>640</v>
      </c>
      <c r="AZ55" s="217" t="s">
        <v>635</v>
      </c>
      <c r="BA55" s="214" t="s">
        <v>640</v>
      </c>
      <c r="BB55" s="217" t="s">
        <v>635</v>
      </c>
      <c r="BC55" s="128" t="s">
        <v>635</v>
      </c>
      <c r="BD55" s="128" t="s">
        <v>635</v>
      </c>
      <c r="BE55" s="128" t="s">
        <v>626</v>
      </c>
      <c r="BF55" s="128" t="s">
        <v>635</v>
      </c>
      <c r="BG55" s="128" t="s">
        <v>635</v>
      </c>
      <c r="BH55" s="128" t="s">
        <v>635</v>
      </c>
      <c r="BI55" s="214" t="s">
        <v>640</v>
      </c>
      <c r="BJ55" s="217" t="s">
        <v>875</v>
      </c>
      <c r="BK55" s="217" t="s">
        <v>635</v>
      </c>
      <c r="BL55" s="217" t="s">
        <v>635</v>
      </c>
      <c r="BM55" s="217" t="s">
        <v>635</v>
      </c>
      <c r="BN55" s="217" t="s">
        <v>635</v>
      </c>
      <c r="BO55" s="128" t="s">
        <v>626</v>
      </c>
      <c r="BP55" s="128" t="s">
        <v>635</v>
      </c>
      <c r="BQ55" s="128" t="s">
        <v>635</v>
      </c>
      <c r="BR55" s="214" t="s">
        <v>635</v>
      </c>
      <c r="BS55" s="214" t="s">
        <v>635</v>
      </c>
      <c r="BT55" s="128" t="s">
        <v>635</v>
      </c>
      <c r="BU55" s="128" t="s">
        <v>635</v>
      </c>
      <c r="BV55" s="214" t="s">
        <v>635</v>
      </c>
      <c r="BW55" s="214" t="s">
        <v>848</v>
      </c>
      <c r="BX55" s="97" t="s">
        <v>848</v>
      </c>
      <c r="BY55" s="214" t="s">
        <v>1347</v>
      </c>
      <c r="BZ55" s="214" t="s">
        <v>779</v>
      </c>
      <c r="CA55" s="217" t="s">
        <v>736</v>
      </c>
      <c r="CB55" s="217" t="s">
        <v>737</v>
      </c>
      <c r="CC55" s="217" t="s">
        <v>635</v>
      </c>
      <c r="CD55" s="128" t="s">
        <v>635</v>
      </c>
      <c r="CE55" s="217" t="s">
        <v>635</v>
      </c>
      <c r="CF55" s="128">
        <v>3</v>
      </c>
      <c r="CG55" s="234">
        <v>5</v>
      </c>
      <c r="CH55" s="214" t="s">
        <v>649</v>
      </c>
      <c r="CI55" s="217" t="s">
        <v>635</v>
      </c>
      <c r="CJ55" s="217" t="s">
        <v>635</v>
      </c>
      <c r="CK55" s="217" t="s">
        <v>635</v>
      </c>
      <c r="CL55" s="128">
        <v>10</v>
      </c>
      <c r="CM55" s="220">
        <v>0</v>
      </c>
      <c r="CN55" s="128" t="s">
        <v>635</v>
      </c>
      <c r="CO55" s="128" t="s">
        <v>635</v>
      </c>
      <c r="CP55" s="128" t="s">
        <v>635</v>
      </c>
      <c r="CQ55" s="128" t="s">
        <v>635</v>
      </c>
      <c r="CR55" s="128" t="s">
        <v>635</v>
      </c>
      <c r="CS55" s="128" t="s">
        <v>635</v>
      </c>
      <c r="CT55" s="128" t="s">
        <v>635</v>
      </c>
      <c r="CU55" s="128" t="s">
        <v>635</v>
      </c>
      <c r="CV55" s="128" t="s">
        <v>635</v>
      </c>
      <c r="CW55" s="128" t="s">
        <v>635</v>
      </c>
      <c r="CX55" s="217" t="s">
        <v>650</v>
      </c>
      <c r="CY55" s="128" t="s">
        <v>635</v>
      </c>
      <c r="CZ55" s="221">
        <v>1</v>
      </c>
      <c r="DA55" s="221">
        <v>0</v>
      </c>
      <c r="DB55" s="222">
        <f t="shared" si="19"/>
        <v>1</v>
      </c>
      <c r="DC55" s="214" t="s">
        <v>635</v>
      </c>
      <c r="DD55" s="128" t="s">
        <v>635</v>
      </c>
      <c r="DE55" s="128" t="s">
        <v>635</v>
      </c>
      <c r="DF55" s="128" t="s">
        <v>635</v>
      </c>
      <c r="DG55" s="227" t="s">
        <v>635</v>
      </c>
      <c r="DH55" s="128" t="s">
        <v>635</v>
      </c>
      <c r="DI55" s="128" t="s">
        <v>635</v>
      </c>
      <c r="DJ55" s="214" t="s">
        <v>635</v>
      </c>
      <c r="DK55" s="128" t="s">
        <v>635</v>
      </c>
      <c r="DL55" s="128" t="s">
        <v>635</v>
      </c>
      <c r="DM55" s="128" t="s">
        <v>635</v>
      </c>
      <c r="DN55" s="128" t="s">
        <v>635</v>
      </c>
      <c r="DO55" s="128" t="s">
        <v>635</v>
      </c>
      <c r="DP55" s="128" t="s">
        <v>635</v>
      </c>
      <c r="DQ55" s="128">
        <v>0.1</v>
      </c>
      <c r="DR55" s="128">
        <v>1</v>
      </c>
      <c r="DS55" s="128" t="s">
        <v>1348</v>
      </c>
      <c r="DT55" s="128" t="s">
        <v>635</v>
      </c>
      <c r="DU55" s="128" t="s">
        <v>635</v>
      </c>
      <c r="DV55" s="128" t="s">
        <v>635</v>
      </c>
      <c r="DW55" s="128" t="s">
        <v>635</v>
      </c>
      <c r="DX55" s="128" t="s">
        <v>635</v>
      </c>
      <c r="DY55" s="128" t="s">
        <v>635</v>
      </c>
      <c r="DZ55" s="214" t="s">
        <v>652</v>
      </c>
      <c r="EA55" s="128" t="s">
        <v>626</v>
      </c>
      <c r="EB55" s="214" t="s">
        <v>635</v>
      </c>
      <c r="EC55" s="128" t="s">
        <v>626</v>
      </c>
      <c r="ED55" s="128" t="s">
        <v>635</v>
      </c>
      <c r="EE55" s="128" t="s">
        <v>635</v>
      </c>
      <c r="EF55" s="217" t="s">
        <v>653</v>
      </c>
      <c r="EG55" s="217" t="s">
        <v>635</v>
      </c>
      <c r="EH55" s="128" t="s">
        <v>653</v>
      </c>
      <c r="EI55" s="214" t="s">
        <v>640</v>
      </c>
      <c r="EJ55" s="214" t="s">
        <v>640</v>
      </c>
      <c r="EK55" s="128">
        <v>1</v>
      </c>
      <c r="EL55" s="128">
        <v>1</v>
      </c>
      <c r="EM55" s="128">
        <v>0.1</v>
      </c>
      <c r="EN55" s="128">
        <v>0.1</v>
      </c>
      <c r="EO55" s="128" t="s">
        <v>635</v>
      </c>
      <c r="EP55" s="128" t="s">
        <v>635</v>
      </c>
      <c r="EQ55" s="128" t="s">
        <v>635</v>
      </c>
      <c r="ER55" s="128" t="s">
        <v>635</v>
      </c>
      <c r="ES55" s="128" t="s">
        <v>635</v>
      </c>
      <c r="ET55" s="128" t="s">
        <v>635</v>
      </c>
      <c r="EU55" s="128" t="s">
        <v>635</v>
      </c>
      <c r="EV55" s="128" t="s">
        <v>635</v>
      </c>
      <c r="EW55" s="214" t="s">
        <v>654</v>
      </c>
      <c r="EX55" s="214" t="s">
        <v>654</v>
      </c>
      <c r="EY55" s="128" t="s">
        <v>635</v>
      </c>
      <c r="EZ55" s="217" t="s">
        <v>635</v>
      </c>
      <c r="FA55" s="214" t="s">
        <v>1195</v>
      </c>
      <c r="FB55" s="214" t="s">
        <v>656</v>
      </c>
      <c r="FC55" s="214" t="s">
        <v>880</v>
      </c>
      <c r="FD55" s="128" t="s">
        <v>635</v>
      </c>
      <c r="FE55" s="128" t="s">
        <v>635</v>
      </c>
      <c r="FF55" s="128" t="s">
        <v>635</v>
      </c>
      <c r="FG55" s="128" t="s">
        <v>635</v>
      </c>
      <c r="FH55" s="128" t="s">
        <v>635</v>
      </c>
      <c r="FI55" s="128">
        <v>2</v>
      </c>
      <c r="FJ55" s="128" t="s">
        <v>635</v>
      </c>
      <c r="FK55" s="128">
        <v>2</v>
      </c>
      <c r="FL55" s="128" t="s">
        <v>635</v>
      </c>
      <c r="FM55" s="128" t="s">
        <v>635</v>
      </c>
      <c r="FN55" s="128" t="s">
        <v>635</v>
      </c>
      <c r="FO55" s="128" t="s">
        <v>635</v>
      </c>
      <c r="FP55" s="128" t="s">
        <v>635</v>
      </c>
      <c r="FQ55" s="128">
        <v>20</v>
      </c>
      <c r="FR55" s="128" t="s">
        <v>635</v>
      </c>
      <c r="FS55" s="128">
        <v>2</v>
      </c>
      <c r="FT55" s="128" t="s">
        <v>635</v>
      </c>
      <c r="FU55" s="128" t="s">
        <v>635</v>
      </c>
      <c r="FV55" s="128" t="s">
        <v>635</v>
      </c>
      <c r="FW55" s="128" t="s">
        <v>635</v>
      </c>
      <c r="FX55" s="128" t="s">
        <v>635</v>
      </c>
      <c r="FY55" s="214" t="s">
        <v>658</v>
      </c>
      <c r="FZ55" s="128" t="s">
        <v>635</v>
      </c>
      <c r="GA55" s="128">
        <v>0</v>
      </c>
      <c r="GB55" s="128">
        <v>24</v>
      </c>
      <c r="GC55" s="214" t="s">
        <v>658</v>
      </c>
      <c r="GD55" s="128" t="s">
        <v>635</v>
      </c>
      <c r="GE55" s="128">
        <v>0</v>
      </c>
      <c r="GF55" s="128">
        <v>24</v>
      </c>
      <c r="GG55" s="128" t="s">
        <v>635</v>
      </c>
      <c r="GH55" s="128" t="s">
        <v>635</v>
      </c>
      <c r="GI55" s="128" t="s">
        <v>635</v>
      </c>
      <c r="GJ55" s="128" t="s">
        <v>635</v>
      </c>
      <c r="GK55" s="128" t="s">
        <v>635</v>
      </c>
      <c r="GL55" s="128" t="s">
        <v>635</v>
      </c>
      <c r="GM55" s="128" t="s">
        <v>635</v>
      </c>
      <c r="GN55" s="128" t="s">
        <v>635</v>
      </c>
      <c r="GO55" s="128" t="s">
        <v>658</v>
      </c>
      <c r="GP55" s="128">
        <v>0</v>
      </c>
      <c r="GQ55" s="128">
        <v>24</v>
      </c>
      <c r="GR55" s="128" t="s">
        <v>658</v>
      </c>
      <c r="GS55" s="128">
        <v>0</v>
      </c>
      <c r="GT55" s="128">
        <v>24</v>
      </c>
      <c r="GU55" s="128" t="s">
        <v>635</v>
      </c>
      <c r="GV55" s="128" t="s">
        <v>635</v>
      </c>
      <c r="GW55" s="128" t="s">
        <v>635</v>
      </c>
      <c r="GX55" s="128" t="s">
        <v>635</v>
      </c>
      <c r="GY55" s="128" t="s">
        <v>635</v>
      </c>
      <c r="GZ55" s="128" t="s">
        <v>635</v>
      </c>
      <c r="HA55" s="128" t="s">
        <v>635</v>
      </c>
      <c r="HB55" s="217" t="s">
        <v>635</v>
      </c>
      <c r="HC55" s="128" t="s">
        <v>635</v>
      </c>
      <c r="HD55" s="128" t="s">
        <v>635</v>
      </c>
      <c r="HE55" s="217" t="s">
        <v>635</v>
      </c>
      <c r="HF55" s="128" t="s">
        <v>635</v>
      </c>
      <c r="HG55" s="128" t="s">
        <v>635</v>
      </c>
      <c r="HH55" s="128" t="s">
        <v>635</v>
      </c>
      <c r="HI55" s="128" t="s">
        <v>635</v>
      </c>
      <c r="HJ55" s="128" t="s">
        <v>635</v>
      </c>
      <c r="HK55" s="128" t="s">
        <v>635</v>
      </c>
      <c r="HL55" s="128" t="s">
        <v>635</v>
      </c>
      <c r="HM55" s="128" t="s">
        <v>635</v>
      </c>
      <c r="HN55" s="128" t="s">
        <v>635</v>
      </c>
      <c r="HO55" s="128" t="s">
        <v>635</v>
      </c>
      <c r="HP55" s="128" t="s">
        <v>635</v>
      </c>
      <c r="HQ55" s="128" t="s">
        <v>635</v>
      </c>
      <c r="HR55" s="128" t="s">
        <v>635</v>
      </c>
      <c r="HS55" s="128" t="s">
        <v>635</v>
      </c>
      <c r="HT55" s="128" t="s">
        <v>635</v>
      </c>
      <c r="HU55" s="128" t="s">
        <v>635</v>
      </c>
      <c r="HV55" s="128" t="s">
        <v>635</v>
      </c>
      <c r="HW55" s="128" t="s">
        <v>635</v>
      </c>
      <c r="HX55" s="128" t="s">
        <v>635</v>
      </c>
      <c r="HY55" s="128" t="s">
        <v>635</v>
      </c>
      <c r="HZ55" s="128" t="s">
        <v>635</v>
      </c>
      <c r="IA55" s="128" t="s">
        <v>635</v>
      </c>
      <c r="IB55" s="128" t="s">
        <v>635</v>
      </c>
      <c r="IC55" s="128" t="s">
        <v>635</v>
      </c>
      <c r="ID55" s="128" t="s">
        <v>635</v>
      </c>
      <c r="IE55" s="128" t="s">
        <v>635</v>
      </c>
      <c r="IF55" s="128" t="s">
        <v>635</v>
      </c>
      <c r="IG55" s="214" t="s">
        <v>906</v>
      </c>
      <c r="IH55" s="214" t="s">
        <v>808</v>
      </c>
      <c r="II55" s="214" t="s">
        <v>831</v>
      </c>
      <c r="IJ55" s="214" t="s">
        <v>635</v>
      </c>
      <c r="IK55" s="214" t="s">
        <v>635</v>
      </c>
      <c r="IL55" s="214" t="s">
        <v>635</v>
      </c>
      <c r="IM55" s="214" t="s">
        <v>635</v>
      </c>
      <c r="IN55" s="214" t="s">
        <v>635</v>
      </c>
      <c r="IO55" s="214" t="s">
        <v>635</v>
      </c>
      <c r="IP55" s="128">
        <v>3</v>
      </c>
      <c r="IQ55" s="128" t="s">
        <v>635</v>
      </c>
      <c r="IR55" s="128" t="s">
        <v>635</v>
      </c>
      <c r="IS55" s="143" t="s">
        <v>635</v>
      </c>
      <c r="IT55" s="143" t="s">
        <v>635</v>
      </c>
      <c r="IU55" s="128" t="s">
        <v>635</v>
      </c>
      <c r="IV55" s="128" t="s">
        <v>635</v>
      </c>
      <c r="IW55" s="143" t="s">
        <v>635</v>
      </c>
      <c r="IX55" s="143" t="s">
        <v>635</v>
      </c>
      <c r="IY55" s="128" t="s">
        <v>635</v>
      </c>
      <c r="IZ55" s="128" t="s">
        <v>635</v>
      </c>
      <c r="JA55" s="128" t="s">
        <v>635</v>
      </c>
      <c r="JB55" s="128" t="s">
        <v>635</v>
      </c>
      <c r="JC55" s="128" t="s">
        <v>635</v>
      </c>
      <c r="JD55" s="128" t="s">
        <v>635</v>
      </c>
      <c r="JE55" s="128" t="s">
        <v>635</v>
      </c>
      <c r="JF55" s="143">
        <v>0</v>
      </c>
      <c r="JG55" s="143">
        <v>0</v>
      </c>
      <c r="JH55" s="128" t="s">
        <v>635</v>
      </c>
      <c r="JI55" s="143">
        <v>0</v>
      </c>
      <c r="JJ55" s="143">
        <v>0</v>
      </c>
      <c r="JK55" s="128" t="s">
        <v>635</v>
      </c>
      <c r="JL55" s="128" t="s">
        <v>635</v>
      </c>
      <c r="JM55" s="128" t="s">
        <v>635</v>
      </c>
      <c r="JN55" s="128" t="s">
        <v>635</v>
      </c>
      <c r="JO55" s="128" t="s">
        <v>635</v>
      </c>
      <c r="JP55" s="128" t="s">
        <v>635</v>
      </c>
      <c r="JQ55" s="128" t="s">
        <v>635</v>
      </c>
      <c r="JR55" s="128" t="s">
        <v>635</v>
      </c>
      <c r="JS55" s="128" t="s">
        <v>635</v>
      </c>
      <c r="JT55" s="128" t="s">
        <v>635</v>
      </c>
      <c r="JU55" s="128" t="s">
        <v>635</v>
      </c>
      <c r="JV55" s="128" t="s">
        <v>635</v>
      </c>
      <c r="JW55" s="128" t="s">
        <v>635</v>
      </c>
      <c r="JX55" s="128" t="s">
        <v>635</v>
      </c>
      <c r="JY55" s="128" t="s">
        <v>635</v>
      </c>
      <c r="JZ55" s="128" t="s">
        <v>635</v>
      </c>
      <c r="KA55" s="128" t="s">
        <v>635</v>
      </c>
      <c r="KB55" s="128" t="s">
        <v>635</v>
      </c>
      <c r="KC55" s="128" t="s">
        <v>635</v>
      </c>
      <c r="KD55" s="128" t="s">
        <v>635</v>
      </c>
      <c r="KE55" s="128" t="s">
        <v>635</v>
      </c>
      <c r="KF55" s="128" t="s">
        <v>635</v>
      </c>
      <c r="KG55" s="128" t="s">
        <v>635</v>
      </c>
      <c r="KH55" s="128" t="s">
        <v>635</v>
      </c>
      <c r="KI55" s="128" t="s">
        <v>635</v>
      </c>
      <c r="KJ55" s="128" t="s">
        <v>635</v>
      </c>
      <c r="KK55" s="128" t="s">
        <v>635</v>
      </c>
      <c r="KL55" s="128" t="s">
        <v>635</v>
      </c>
      <c r="KM55" s="128" t="s">
        <v>635</v>
      </c>
      <c r="KN55" s="128" t="s">
        <v>635</v>
      </c>
      <c r="KO55" s="128" t="s">
        <v>635</v>
      </c>
      <c r="KP55" s="128" t="s">
        <v>635</v>
      </c>
      <c r="KQ55" s="128" t="s">
        <v>635</v>
      </c>
      <c r="KR55" s="128" t="s">
        <v>635</v>
      </c>
      <c r="KS55" s="128" t="s">
        <v>635</v>
      </c>
      <c r="KT55" s="128" t="s">
        <v>635</v>
      </c>
      <c r="KU55" s="128" t="s">
        <v>635</v>
      </c>
      <c r="KV55" s="128" t="s">
        <v>635</v>
      </c>
      <c r="KW55" s="214" t="s">
        <v>748</v>
      </c>
      <c r="KX55" s="128" t="s">
        <v>635</v>
      </c>
      <c r="KY55" s="128" t="s">
        <v>635</v>
      </c>
      <c r="KZ55" s="143">
        <v>0</v>
      </c>
      <c r="LA55" s="143">
        <v>1</v>
      </c>
      <c r="LB55" s="143">
        <v>0</v>
      </c>
      <c r="LC55" s="143">
        <v>0</v>
      </c>
      <c r="LD55" s="143">
        <v>0</v>
      </c>
      <c r="LE55" s="143">
        <v>0</v>
      </c>
      <c r="LF55" s="143">
        <v>0</v>
      </c>
      <c r="LG55" s="143">
        <v>0</v>
      </c>
      <c r="LH55" s="223">
        <f t="shared" si="15"/>
        <v>1</v>
      </c>
      <c r="LI55" s="143">
        <v>0</v>
      </c>
      <c r="LJ55" s="143">
        <v>1</v>
      </c>
      <c r="LK55" s="143">
        <v>0</v>
      </c>
      <c r="LL55" s="143">
        <v>0</v>
      </c>
      <c r="LM55" s="143">
        <v>0</v>
      </c>
      <c r="LN55" s="143">
        <v>0</v>
      </c>
      <c r="LO55" s="143">
        <v>0</v>
      </c>
      <c r="LP55" s="143">
        <v>0</v>
      </c>
      <c r="LQ55" s="224">
        <f t="shared" si="16"/>
        <v>1</v>
      </c>
      <c r="LR55" s="143">
        <v>0</v>
      </c>
      <c r="LS55" s="143">
        <v>0</v>
      </c>
      <c r="LT55" s="143">
        <v>0</v>
      </c>
      <c r="LU55" s="143">
        <v>0</v>
      </c>
      <c r="LV55" s="143">
        <v>0</v>
      </c>
      <c r="LW55" s="143">
        <v>0</v>
      </c>
      <c r="LX55" s="143">
        <v>0</v>
      </c>
      <c r="LY55" s="143">
        <v>0</v>
      </c>
      <c r="LZ55" s="143">
        <v>0</v>
      </c>
      <c r="MA55" s="143" t="s">
        <v>635</v>
      </c>
      <c r="MB55" s="143" t="s">
        <v>635</v>
      </c>
      <c r="MC55" s="143" t="s">
        <v>635</v>
      </c>
      <c r="MD55" s="143" t="s">
        <v>635</v>
      </c>
      <c r="ME55" s="143" t="s">
        <v>635</v>
      </c>
      <c r="MF55" s="143" t="s">
        <v>635</v>
      </c>
      <c r="MG55" s="143" t="s">
        <v>635</v>
      </c>
      <c r="MH55" s="143" t="s">
        <v>635</v>
      </c>
      <c r="MI55" s="223" t="s">
        <v>635</v>
      </c>
      <c r="MJ55" s="143">
        <v>0</v>
      </c>
      <c r="MK55" s="143">
        <v>0</v>
      </c>
      <c r="ML55" s="143">
        <v>0</v>
      </c>
      <c r="MM55" s="143">
        <v>0</v>
      </c>
      <c r="MN55" s="143">
        <v>0</v>
      </c>
      <c r="MO55" s="143">
        <v>0</v>
      </c>
      <c r="MP55" s="143">
        <v>0</v>
      </c>
      <c r="MQ55" s="143">
        <v>0</v>
      </c>
      <c r="MR55" s="143">
        <v>0</v>
      </c>
      <c r="MS55" s="143" t="s">
        <v>635</v>
      </c>
      <c r="MT55" s="143" t="s">
        <v>635</v>
      </c>
      <c r="MU55" s="143" t="s">
        <v>635</v>
      </c>
      <c r="MV55" s="143" t="s">
        <v>635</v>
      </c>
      <c r="MW55" s="143" t="s">
        <v>635</v>
      </c>
      <c r="MX55" s="143" t="s">
        <v>635</v>
      </c>
      <c r="MY55" s="143" t="s">
        <v>635</v>
      </c>
      <c r="MZ55" s="143" t="s">
        <v>635</v>
      </c>
      <c r="NA55" s="143" t="s">
        <v>635</v>
      </c>
      <c r="NB55" s="143" t="s">
        <v>635</v>
      </c>
      <c r="NC55" s="143" t="s">
        <v>635</v>
      </c>
      <c r="ND55" s="143" t="s">
        <v>635</v>
      </c>
      <c r="NE55" s="143" t="s">
        <v>635</v>
      </c>
      <c r="NF55" s="143" t="s">
        <v>635</v>
      </c>
      <c r="NG55" s="143" t="s">
        <v>635</v>
      </c>
      <c r="NH55" s="143" t="s">
        <v>635</v>
      </c>
      <c r="NI55" s="143" t="s">
        <v>635</v>
      </c>
      <c r="NJ55" s="223" t="s">
        <v>635</v>
      </c>
      <c r="NK55" s="143" t="s">
        <v>635</v>
      </c>
      <c r="NL55" s="143" t="s">
        <v>635</v>
      </c>
      <c r="NM55" s="143" t="s">
        <v>635</v>
      </c>
      <c r="NN55" s="143" t="s">
        <v>635</v>
      </c>
      <c r="NO55" s="143" t="s">
        <v>635</v>
      </c>
      <c r="NP55" s="143" t="s">
        <v>635</v>
      </c>
      <c r="NQ55" s="143" t="s">
        <v>635</v>
      </c>
      <c r="NR55" s="143" t="s">
        <v>635</v>
      </c>
      <c r="NS55" s="223" t="s">
        <v>635</v>
      </c>
      <c r="NT55" s="225" t="s">
        <v>635</v>
      </c>
      <c r="NU55" s="225" t="s">
        <v>635</v>
      </c>
      <c r="NV55" s="225" t="s">
        <v>635</v>
      </c>
      <c r="NW55" s="225" t="s">
        <v>635</v>
      </c>
      <c r="NX55" s="225" t="s">
        <v>635</v>
      </c>
      <c r="NY55" s="225" t="s">
        <v>635</v>
      </c>
      <c r="NZ55" s="225" t="s">
        <v>635</v>
      </c>
      <c r="OA55" s="225" t="s">
        <v>635</v>
      </c>
      <c r="OB55" s="226" t="s">
        <v>635</v>
      </c>
      <c r="OC55" s="143" t="s">
        <v>635</v>
      </c>
      <c r="OD55" s="143" t="s">
        <v>635</v>
      </c>
      <c r="OE55" s="143" t="s">
        <v>635</v>
      </c>
      <c r="OF55" s="143" t="s">
        <v>635</v>
      </c>
      <c r="OG55" s="143" t="s">
        <v>635</v>
      </c>
      <c r="OH55" s="143" t="s">
        <v>635</v>
      </c>
      <c r="OI55" s="143" t="s">
        <v>635</v>
      </c>
      <c r="OJ55" s="143" t="s">
        <v>635</v>
      </c>
      <c r="OK55" s="143" t="s">
        <v>635</v>
      </c>
      <c r="OL55" s="143">
        <v>0</v>
      </c>
      <c r="OM55" s="143">
        <v>0</v>
      </c>
      <c r="ON55" s="143">
        <v>0</v>
      </c>
      <c r="OO55" s="143">
        <v>0</v>
      </c>
      <c r="OP55" s="143">
        <v>0</v>
      </c>
      <c r="OQ55" s="143">
        <v>0</v>
      </c>
      <c r="OR55" s="143">
        <v>0</v>
      </c>
      <c r="OS55" s="143">
        <v>0</v>
      </c>
      <c r="OT55" s="223">
        <v>0</v>
      </c>
      <c r="OU55" s="143" t="s">
        <v>635</v>
      </c>
      <c r="OV55" s="143" t="s">
        <v>635</v>
      </c>
      <c r="OW55" s="143" t="s">
        <v>635</v>
      </c>
      <c r="OX55" s="143" t="s">
        <v>635</v>
      </c>
      <c r="OY55" s="143" t="s">
        <v>635</v>
      </c>
      <c r="OZ55" s="143" t="s">
        <v>635</v>
      </c>
      <c r="PA55" s="143" t="s">
        <v>635</v>
      </c>
      <c r="PB55" s="143" t="s">
        <v>635</v>
      </c>
      <c r="PC55" s="223" t="s">
        <v>635</v>
      </c>
      <c r="PD55" s="143">
        <v>0</v>
      </c>
      <c r="PE55" s="143">
        <v>0</v>
      </c>
      <c r="PF55" s="143">
        <v>0</v>
      </c>
      <c r="PG55" s="143">
        <v>0</v>
      </c>
      <c r="PH55" s="143">
        <v>0</v>
      </c>
      <c r="PI55" s="143">
        <v>0</v>
      </c>
      <c r="PJ55" s="143">
        <v>0</v>
      </c>
      <c r="PK55" s="143">
        <v>0</v>
      </c>
      <c r="PL55" s="223">
        <v>0</v>
      </c>
      <c r="PM55" s="143" t="s">
        <v>635</v>
      </c>
      <c r="PN55" s="143" t="s">
        <v>635</v>
      </c>
      <c r="PO55" s="143" t="s">
        <v>635</v>
      </c>
      <c r="PP55" s="143" t="s">
        <v>635</v>
      </c>
      <c r="PQ55" s="143" t="s">
        <v>635</v>
      </c>
      <c r="PR55" s="143" t="s">
        <v>635</v>
      </c>
      <c r="PS55" s="143" t="s">
        <v>635</v>
      </c>
      <c r="PT55" s="143" t="s">
        <v>635</v>
      </c>
      <c r="PU55" s="223" t="s">
        <v>635</v>
      </c>
      <c r="PV55" s="143" t="s">
        <v>635</v>
      </c>
      <c r="PW55" s="143" t="s">
        <v>635</v>
      </c>
      <c r="PX55" s="143" t="s">
        <v>635</v>
      </c>
      <c r="PY55" s="143" t="s">
        <v>635</v>
      </c>
      <c r="PZ55" s="143" t="s">
        <v>635</v>
      </c>
      <c r="QA55" s="143" t="s">
        <v>635</v>
      </c>
      <c r="QB55" s="143" t="s">
        <v>635</v>
      </c>
      <c r="QC55" s="143" t="s">
        <v>635</v>
      </c>
      <c r="QD55" s="223" t="s">
        <v>635</v>
      </c>
      <c r="QE55" s="143" t="s">
        <v>635</v>
      </c>
      <c r="QF55" s="143" t="s">
        <v>635</v>
      </c>
      <c r="QG55" s="143" t="s">
        <v>635</v>
      </c>
      <c r="QH55" s="143" t="s">
        <v>635</v>
      </c>
      <c r="QI55" s="143" t="s">
        <v>635</v>
      </c>
      <c r="QJ55" s="143" t="s">
        <v>635</v>
      </c>
      <c r="QK55" s="143" t="s">
        <v>635</v>
      </c>
      <c r="QL55" s="143" t="s">
        <v>635</v>
      </c>
      <c r="QM55" s="223" t="s">
        <v>635</v>
      </c>
      <c r="QN55" s="143" t="s">
        <v>635</v>
      </c>
      <c r="QO55" s="143" t="s">
        <v>635</v>
      </c>
      <c r="QP55" s="143" t="s">
        <v>635</v>
      </c>
      <c r="QQ55" s="143" t="s">
        <v>635</v>
      </c>
      <c r="QR55" s="143" t="s">
        <v>635</v>
      </c>
      <c r="QS55" s="143" t="s">
        <v>635</v>
      </c>
      <c r="QT55" s="143" t="s">
        <v>635</v>
      </c>
      <c r="QU55" s="143" t="s">
        <v>635</v>
      </c>
      <c r="QV55" s="223" t="s">
        <v>635</v>
      </c>
      <c r="QW55" s="143" t="s">
        <v>635</v>
      </c>
      <c r="QX55" s="143" t="s">
        <v>635</v>
      </c>
      <c r="QY55" s="143" t="s">
        <v>635</v>
      </c>
      <c r="QZ55" s="143" t="s">
        <v>635</v>
      </c>
      <c r="RA55" s="143" t="s">
        <v>635</v>
      </c>
      <c r="RB55" s="143" t="s">
        <v>635</v>
      </c>
      <c r="RC55" s="143" t="s">
        <v>635</v>
      </c>
      <c r="RD55" s="143" t="s">
        <v>635</v>
      </c>
      <c r="RE55" s="223" t="s">
        <v>635</v>
      </c>
      <c r="RF55" s="214" t="s">
        <v>656</v>
      </c>
      <c r="RG55" s="214" t="s">
        <v>880</v>
      </c>
      <c r="RH55" s="214" t="s">
        <v>635</v>
      </c>
      <c r="RI55" s="128" t="s">
        <v>635</v>
      </c>
      <c r="RJ55" s="128" t="s">
        <v>635</v>
      </c>
      <c r="RK55" s="128" t="s">
        <v>635</v>
      </c>
      <c r="RL55" s="214" t="s">
        <v>748</v>
      </c>
      <c r="RM55" s="128" t="s">
        <v>635</v>
      </c>
      <c r="RN55" s="128" t="s">
        <v>635</v>
      </c>
      <c r="RO55" s="143">
        <v>0</v>
      </c>
      <c r="RP55" s="143">
        <v>1</v>
      </c>
      <c r="RQ55" s="143">
        <v>0</v>
      </c>
      <c r="RR55" s="143">
        <v>0</v>
      </c>
      <c r="RS55" s="143">
        <v>0</v>
      </c>
      <c r="RT55" s="143">
        <v>0</v>
      </c>
      <c r="RU55" s="143">
        <v>0</v>
      </c>
      <c r="RV55" s="143">
        <v>0</v>
      </c>
      <c r="RW55" s="223">
        <f t="shared" si="17"/>
        <v>1</v>
      </c>
      <c r="RX55" s="128" t="s">
        <v>635</v>
      </c>
      <c r="RY55" s="128" t="s">
        <v>635</v>
      </c>
      <c r="RZ55" s="128" t="s">
        <v>635</v>
      </c>
      <c r="SA55" s="128" t="s">
        <v>635</v>
      </c>
      <c r="SB55" s="128" t="s">
        <v>635</v>
      </c>
      <c r="SC55" s="128" t="s">
        <v>635</v>
      </c>
      <c r="SD55" s="128" t="s">
        <v>635</v>
      </c>
      <c r="SE55" s="128" t="s">
        <v>635</v>
      </c>
      <c r="SF55" s="227" t="s">
        <v>635</v>
      </c>
      <c r="SG55" s="143">
        <v>0</v>
      </c>
      <c r="SH55" s="143">
        <v>1</v>
      </c>
      <c r="SI55" s="143">
        <v>0</v>
      </c>
      <c r="SJ55" s="143">
        <v>0</v>
      </c>
      <c r="SK55" s="143">
        <v>0</v>
      </c>
      <c r="SL55" s="143">
        <v>0</v>
      </c>
      <c r="SM55" s="143">
        <v>0</v>
      </c>
      <c r="SN55" s="143">
        <v>0</v>
      </c>
      <c r="SO55" s="222">
        <f>SUBTOTAL(9,SG55:SN55)</f>
        <v>1</v>
      </c>
      <c r="SP55" s="128" t="s">
        <v>635</v>
      </c>
      <c r="SQ55" s="128" t="s">
        <v>635</v>
      </c>
      <c r="SR55" s="128" t="s">
        <v>635</v>
      </c>
      <c r="SS55" s="128" t="s">
        <v>635</v>
      </c>
      <c r="ST55" s="128" t="s">
        <v>635</v>
      </c>
      <c r="SU55" s="128" t="s">
        <v>635</v>
      </c>
      <c r="SV55" s="128" t="s">
        <v>635</v>
      </c>
      <c r="SW55" s="128" t="s">
        <v>635</v>
      </c>
      <c r="SX55" s="227" t="s">
        <v>635</v>
      </c>
      <c r="SY55" s="128" t="s">
        <v>635</v>
      </c>
      <c r="SZ55" s="128" t="s">
        <v>635</v>
      </c>
      <c r="TA55" s="128" t="s">
        <v>635</v>
      </c>
      <c r="TB55" s="128" t="s">
        <v>635</v>
      </c>
      <c r="TC55" s="128" t="s">
        <v>635</v>
      </c>
      <c r="TD55" s="128" t="s">
        <v>635</v>
      </c>
      <c r="TE55" s="128" t="s">
        <v>635</v>
      </c>
      <c r="TF55" s="128" t="s">
        <v>635</v>
      </c>
      <c r="TG55" s="227" t="s">
        <v>635</v>
      </c>
      <c r="TH55" s="128" t="s">
        <v>635</v>
      </c>
      <c r="TI55" s="128" t="s">
        <v>635</v>
      </c>
      <c r="TJ55" s="128" t="s">
        <v>635</v>
      </c>
      <c r="TK55" s="128" t="s">
        <v>635</v>
      </c>
      <c r="TL55" s="128" t="s">
        <v>635</v>
      </c>
      <c r="TM55" s="128" t="s">
        <v>635</v>
      </c>
      <c r="TN55" s="128" t="s">
        <v>635</v>
      </c>
      <c r="TO55" s="128" t="s">
        <v>635</v>
      </c>
      <c r="TP55" s="227" t="s">
        <v>635</v>
      </c>
      <c r="TQ55" s="128" t="s">
        <v>635</v>
      </c>
      <c r="TR55" s="128" t="s">
        <v>635</v>
      </c>
      <c r="TS55" s="128" t="s">
        <v>635</v>
      </c>
      <c r="TT55" s="128" t="s">
        <v>635</v>
      </c>
      <c r="TU55" s="128" t="s">
        <v>635</v>
      </c>
      <c r="TV55" s="128" t="s">
        <v>635</v>
      </c>
      <c r="TW55" s="128" t="s">
        <v>635</v>
      </c>
      <c r="TX55" s="128" t="s">
        <v>635</v>
      </c>
      <c r="TY55" s="227" t="s">
        <v>635</v>
      </c>
      <c r="TZ55" s="128" t="s">
        <v>635</v>
      </c>
      <c r="UA55" s="128" t="s">
        <v>635</v>
      </c>
      <c r="UB55" s="128" t="s">
        <v>635</v>
      </c>
      <c r="UC55" s="128" t="s">
        <v>635</v>
      </c>
      <c r="UD55" s="128" t="s">
        <v>635</v>
      </c>
      <c r="UE55" s="128" t="s">
        <v>635</v>
      </c>
      <c r="UF55" s="128" t="s">
        <v>635</v>
      </c>
      <c r="UG55" s="128" t="s">
        <v>635</v>
      </c>
      <c r="UH55" s="227" t="s">
        <v>635</v>
      </c>
      <c r="UI55" s="143">
        <v>0</v>
      </c>
      <c r="UJ55" s="143">
        <v>1</v>
      </c>
      <c r="UK55" s="143">
        <v>0</v>
      </c>
      <c r="UL55" s="143">
        <v>0</v>
      </c>
      <c r="UM55" s="143">
        <v>0</v>
      </c>
      <c r="UN55" s="143">
        <v>0</v>
      </c>
      <c r="UO55" s="143">
        <v>0</v>
      </c>
      <c r="UP55" s="143">
        <v>0</v>
      </c>
      <c r="UQ55" s="222">
        <f t="shared" si="18"/>
        <v>1</v>
      </c>
      <c r="UR55" s="128" t="s">
        <v>635</v>
      </c>
      <c r="US55" s="128" t="s">
        <v>635</v>
      </c>
      <c r="UT55" s="128" t="s">
        <v>635</v>
      </c>
      <c r="UU55" s="128" t="s">
        <v>635</v>
      </c>
      <c r="UV55" s="128" t="s">
        <v>635</v>
      </c>
      <c r="UW55" s="128" t="s">
        <v>635</v>
      </c>
      <c r="UX55" s="128" t="s">
        <v>635</v>
      </c>
      <c r="UY55" s="128" t="s">
        <v>635</v>
      </c>
      <c r="UZ55" s="227" t="s">
        <v>635</v>
      </c>
      <c r="VA55" s="143" t="s">
        <v>635</v>
      </c>
      <c r="VB55" s="143" t="s">
        <v>635</v>
      </c>
      <c r="VC55" s="143" t="s">
        <v>635</v>
      </c>
      <c r="VD55" s="143" t="s">
        <v>635</v>
      </c>
      <c r="VE55" s="143" t="s">
        <v>635</v>
      </c>
      <c r="VF55" s="143" t="s">
        <v>635</v>
      </c>
      <c r="VG55" s="143" t="s">
        <v>635</v>
      </c>
      <c r="VH55" s="143" t="s">
        <v>635</v>
      </c>
      <c r="VI55" s="222" t="s">
        <v>635</v>
      </c>
      <c r="VJ55" s="143">
        <v>0</v>
      </c>
      <c r="VK55" s="143">
        <v>1</v>
      </c>
      <c r="VL55" s="143">
        <v>0</v>
      </c>
      <c r="VM55" s="143">
        <v>0</v>
      </c>
      <c r="VN55" s="143">
        <v>0</v>
      </c>
      <c r="VO55" s="143">
        <v>0</v>
      </c>
      <c r="VP55" s="143">
        <v>0</v>
      </c>
      <c r="VQ55" s="143">
        <v>0</v>
      </c>
      <c r="VR55" s="222">
        <f>SUBTOTAL(9,VJ55:VQ55)</f>
        <v>1</v>
      </c>
      <c r="VS55" s="128" t="s">
        <v>635</v>
      </c>
      <c r="VT55" s="128" t="s">
        <v>635</v>
      </c>
      <c r="VU55" s="128" t="s">
        <v>635</v>
      </c>
      <c r="VV55" s="128" t="s">
        <v>635</v>
      </c>
      <c r="VW55" s="128" t="s">
        <v>635</v>
      </c>
      <c r="VX55" s="128" t="s">
        <v>635</v>
      </c>
      <c r="VY55" s="128" t="s">
        <v>635</v>
      </c>
      <c r="VZ55" s="128" t="s">
        <v>635</v>
      </c>
      <c r="WA55" s="227" t="s">
        <v>635</v>
      </c>
      <c r="WB55" s="128" t="s">
        <v>635</v>
      </c>
      <c r="WC55" s="128" t="s">
        <v>635</v>
      </c>
      <c r="WD55" s="128" t="s">
        <v>635</v>
      </c>
      <c r="WE55" s="128" t="s">
        <v>635</v>
      </c>
      <c r="WF55" s="128" t="s">
        <v>635</v>
      </c>
      <c r="WG55" s="128" t="s">
        <v>635</v>
      </c>
      <c r="WH55" s="128" t="s">
        <v>635</v>
      </c>
      <c r="WI55" s="128" t="s">
        <v>635</v>
      </c>
      <c r="WJ55" s="227" t="s">
        <v>635</v>
      </c>
      <c r="WK55" s="128" t="s">
        <v>635</v>
      </c>
      <c r="WL55" s="128" t="s">
        <v>635</v>
      </c>
      <c r="WM55" s="128" t="s">
        <v>635</v>
      </c>
      <c r="WN55" s="128" t="s">
        <v>635</v>
      </c>
      <c r="WO55" s="128" t="s">
        <v>635</v>
      </c>
      <c r="WP55" s="128" t="s">
        <v>635</v>
      </c>
      <c r="WQ55" s="128" t="s">
        <v>635</v>
      </c>
      <c r="WR55" s="128" t="s">
        <v>635</v>
      </c>
      <c r="WS55" s="222" t="s">
        <v>635</v>
      </c>
      <c r="WT55" s="128" t="s">
        <v>635</v>
      </c>
      <c r="WU55" s="128" t="s">
        <v>635</v>
      </c>
      <c r="WV55" s="128" t="s">
        <v>635</v>
      </c>
      <c r="WW55" s="128" t="s">
        <v>635</v>
      </c>
      <c r="WX55" s="128" t="s">
        <v>635</v>
      </c>
      <c r="WY55" s="128" t="s">
        <v>635</v>
      </c>
      <c r="WZ55" s="128" t="s">
        <v>635</v>
      </c>
      <c r="XA55" s="128" t="s">
        <v>635</v>
      </c>
      <c r="XB55" s="227" t="s">
        <v>635</v>
      </c>
      <c r="XC55" s="214" t="s">
        <v>665</v>
      </c>
      <c r="XD55" s="214" t="s">
        <v>635</v>
      </c>
      <c r="XE55" s="214" t="s">
        <v>635</v>
      </c>
      <c r="XF55" s="217" t="s">
        <v>635</v>
      </c>
      <c r="XG55" s="214" t="s">
        <v>635</v>
      </c>
      <c r="XH55" s="214" t="s">
        <v>635</v>
      </c>
      <c r="XI55" s="214" t="s">
        <v>635</v>
      </c>
      <c r="XJ55" s="214" t="s">
        <v>635</v>
      </c>
      <c r="XK55" s="214" t="s">
        <v>635</v>
      </c>
      <c r="XL55" s="214" t="s">
        <v>635</v>
      </c>
      <c r="XM55" s="214" t="s">
        <v>667</v>
      </c>
      <c r="XN55" s="214" t="s">
        <v>668</v>
      </c>
      <c r="XO55" s="214" t="s">
        <v>669</v>
      </c>
      <c r="XP55" s="214" t="s">
        <v>670</v>
      </c>
      <c r="XQ55" s="214" t="s">
        <v>635</v>
      </c>
      <c r="XR55" s="214" t="s">
        <v>635</v>
      </c>
      <c r="XS55" s="214" t="s">
        <v>635</v>
      </c>
      <c r="XT55" s="214" t="s">
        <v>635</v>
      </c>
      <c r="XU55" s="128" t="s">
        <v>635</v>
      </c>
      <c r="XV55" s="128" t="s">
        <v>635</v>
      </c>
      <c r="XW55" s="128" t="s">
        <v>635</v>
      </c>
      <c r="XX55" s="128" t="s">
        <v>635</v>
      </c>
      <c r="XY55" s="128" t="s">
        <v>635</v>
      </c>
      <c r="XZ55" s="128" t="s">
        <v>635</v>
      </c>
      <c r="YA55" s="128" t="s">
        <v>635</v>
      </c>
      <c r="YB55" s="128" t="s">
        <v>635</v>
      </c>
      <c r="YC55" s="128" t="s">
        <v>635</v>
      </c>
      <c r="YD55" s="128" t="s">
        <v>635</v>
      </c>
      <c r="YE55" s="128" t="s">
        <v>635</v>
      </c>
      <c r="YF55" s="128" t="s">
        <v>635</v>
      </c>
      <c r="YG55" s="128" t="s">
        <v>635</v>
      </c>
      <c r="YH55" s="217" t="s">
        <v>635</v>
      </c>
      <c r="YI55" s="217" t="s">
        <v>635</v>
      </c>
      <c r="YJ55" s="217" t="s">
        <v>635</v>
      </c>
      <c r="YK55" s="214" t="s">
        <v>635</v>
      </c>
      <c r="YL55" s="214" t="s">
        <v>635</v>
      </c>
      <c r="YM55" s="214" t="s">
        <v>635</v>
      </c>
      <c r="YN55" s="214" t="s">
        <v>635</v>
      </c>
      <c r="YO55" s="214" t="s">
        <v>635</v>
      </c>
      <c r="YP55" s="214" t="s">
        <v>635</v>
      </c>
      <c r="YQ55" s="214" t="s">
        <v>635</v>
      </c>
      <c r="YR55" s="214" t="s">
        <v>635</v>
      </c>
      <c r="YS55" s="214" t="s">
        <v>635</v>
      </c>
      <c r="YT55" s="214" t="s">
        <v>635</v>
      </c>
      <c r="YU55" s="214" t="s">
        <v>635</v>
      </c>
      <c r="YV55" s="214" t="s">
        <v>635</v>
      </c>
      <c r="YW55" s="214" t="s">
        <v>635</v>
      </c>
      <c r="YX55" s="214" t="s">
        <v>635</v>
      </c>
      <c r="YY55" s="214" t="s">
        <v>635</v>
      </c>
      <c r="YZ55" s="214" t="s">
        <v>674</v>
      </c>
      <c r="ZA55" s="214" t="s">
        <v>635</v>
      </c>
      <c r="ZB55" s="128" t="s">
        <v>635</v>
      </c>
      <c r="ZC55" s="128" t="s">
        <v>635</v>
      </c>
      <c r="ZD55" s="128" t="s">
        <v>635</v>
      </c>
      <c r="ZE55" s="128" t="s">
        <v>635</v>
      </c>
      <c r="ZF55" s="128" t="s">
        <v>635</v>
      </c>
      <c r="ZG55" s="128" t="s">
        <v>635</v>
      </c>
      <c r="ZH55" s="128" t="s">
        <v>635</v>
      </c>
      <c r="ZI55" s="128" t="s">
        <v>635</v>
      </c>
      <c r="ZJ55" s="128" t="s">
        <v>635</v>
      </c>
      <c r="ZK55" s="128" t="s">
        <v>635</v>
      </c>
      <c r="ZL55" s="128" t="s">
        <v>635</v>
      </c>
      <c r="ZM55" s="128" t="s">
        <v>635</v>
      </c>
      <c r="ZN55" s="128" t="s">
        <v>635</v>
      </c>
      <c r="ZO55" s="128" t="s">
        <v>635</v>
      </c>
      <c r="ZP55" s="128" t="s">
        <v>635</v>
      </c>
      <c r="ZQ55" s="128" t="s">
        <v>635</v>
      </c>
      <c r="ZR55" s="128" t="s">
        <v>635</v>
      </c>
      <c r="ZS55" s="128" t="s">
        <v>635</v>
      </c>
      <c r="ZT55" s="128" t="s">
        <v>635</v>
      </c>
      <c r="ZU55" s="128">
        <v>2</v>
      </c>
      <c r="ZV55" s="128" t="s">
        <v>635</v>
      </c>
      <c r="ZW55" s="128" t="s">
        <v>635</v>
      </c>
      <c r="ZX55" s="128">
        <v>1</v>
      </c>
      <c r="ZY55" s="128" t="s">
        <v>635</v>
      </c>
      <c r="ZZ55" s="128" t="s">
        <v>635</v>
      </c>
      <c r="AAA55" s="128" t="s">
        <v>635</v>
      </c>
      <c r="AAB55" s="128">
        <v>1</v>
      </c>
      <c r="AAC55" s="128" t="s">
        <v>635</v>
      </c>
      <c r="AAD55" s="128" t="s">
        <v>635</v>
      </c>
      <c r="AAE55" s="219" t="s">
        <v>635</v>
      </c>
      <c r="AAF55" s="128">
        <v>1</v>
      </c>
      <c r="AAG55" s="128" t="s">
        <v>635</v>
      </c>
      <c r="AAH55" s="128" t="s">
        <v>635</v>
      </c>
      <c r="AAI55" s="128" t="s">
        <v>635</v>
      </c>
      <c r="AAJ55" s="128" t="s">
        <v>635</v>
      </c>
      <c r="AAK55" s="128" t="s">
        <v>635</v>
      </c>
      <c r="AAL55" s="128" t="s">
        <v>635</v>
      </c>
      <c r="AAM55" s="128" t="s">
        <v>635</v>
      </c>
      <c r="AAN55" s="128" t="s">
        <v>635</v>
      </c>
      <c r="AAO55" s="128" t="s">
        <v>635</v>
      </c>
      <c r="AAP55" s="128" t="s">
        <v>635</v>
      </c>
      <c r="AAQ55" s="128" t="s">
        <v>635</v>
      </c>
      <c r="AAR55" s="128" t="s">
        <v>635</v>
      </c>
      <c r="AAS55" s="128" t="s">
        <v>635</v>
      </c>
      <c r="AAT55" s="128" t="s">
        <v>635</v>
      </c>
      <c r="AAU55" s="128" t="s">
        <v>635</v>
      </c>
      <c r="AAV55" s="128" t="s">
        <v>635</v>
      </c>
      <c r="AAW55" s="128" t="s">
        <v>635</v>
      </c>
      <c r="AAX55" s="128" t="s">
        <v>635</v>
      </c>
      <c r="AAY55" s="128" t="s">
        <v>635</v>
      </c>
      <c r="AAZ55" s="128" t="s">
        <v>632</v>
      </c>
      <c r="ABA55" s="214" t="s">
        <v>679</v>
      </c>
      <c r="ABB55" s="214" t="s">
        <v>635</v>
      </c>
      <c r="ABC55" s="214" t="s">
        <v>635</v>
      </c>
      <c r="ABD55" s="214" t="s">
        <v>635</v>
      </c>
      <c r="ABE55" s="214" t="s">
        <v>635</v>
      </c>
      <c r="ABF55" s="128" t="s">
        <v>635</v>
      </c>
      <c r="ABG55" s="228">
        <v>80000</v>
      </c>
      <c r="ABH55" s="214" t="s">
        <v>716</v>
      </c>
      <c r="ABI55" s="128" t="s">
        <v>635</v>
      </c>
      <c r="ABJ55" s="128" t="s">
        <v>635</v>
      </c>
      <c r="ABK55" s="128" t="s">
        <v>635</v>
      </c>
      <c r="ABL55" s="128" t="s">
        <v>635</v>
      </c>
      <c r="ABM55" s="128" t="s">
        <v>635</v>
      </c>
      <c r="ABN55" s="128" t="s">
        <v>635</v>
      </c>
      <c r="ABO55" s="214" t="s">
        <v>635</v>
      </c>
      <c r="ABP55" s="214" t="s">
        <v>635</v>
      </c>
      <c r="ABQ55" s="214" t="s">
        <v>635</v>
      </c>
      <c r="ABR55" s="214" t="s">
        <v>635</v>
      </c>
      <c r="ABS55" s="128" t="s">
        <v>632</v>
      </c>
      <c r="ABT55" s="214" t="s">
        <v>632</v>
      </c>
      <c r="ABU55" s="214" t="s">
        <v>683</v>
      </c>
      <c r="ABV55" s="214" t="s">
        <v>718</v>
      </c>
      <c r="ABW55" s="214" t="s">
        <v>789</v>
      </c>
      <c r="ABX55" s="214" t="s">
        <v>635</v>
      </c>
      <c r="ABY55" s="214" t="s">
        <v>635</v>
      </c>
      <c r="ABZ55" s="214" t="s">
        <v>635</v>
      </c>
      <c r="ACA55" s="214" t="s">
        <v>635</v>
      </c>
      <c r="ACB55" s="214" t="s">
        <v>626</v>
      </c>
      <c r="ACC55" s="214" t="s">
        <v>632</v>
      </c>
      <c r="ACD55" s="214" t="s">
        <v>1246</v>
      </c>
      <c r="ACE55" s="214" t="s">
        <v>635</v>
      </c>
      <c r="ACF55" s="214" t="s">
        <v>635</v>
      </c>
      <c r="ACG55" s="214" t="s">
        <v>635</v>
      </c>
      <c r="ACH55" s="214"/>
      <c r="ACI55" s="214" t="s">
        <v>1349</v>
      </c>
      <c r="ACJ55" s="214" t="s">
        <v>1350</v>
      </c>
    </row>
    <row r="56" spans="1:764" ht="15" customHeight="1">
      <c r="A56">
        <v>43</v>
      </c>
      <c r="B56" s="97" t="s">
        <v>1351</v>
      </c>
      <c r="C56" s="97" t="s">
        <v>1352</v>
      </c>
      <c r="D56" s="97" t="s">
        <v>889</v>
      </c>
      <c r="E56" s="97" t="s">
        <v>1353</v>
      </c>
      <c r="F56" s="98" t="s">
        <v>1354</v>
      </c>
      <c r="G56" s="98" t="s">
        <v>1355</v>
      </c>
      <c r="H56" s="99">
        <v>35.236795000000001</v>
      </c>
      <c r="I56" s="99">
        <v>0.83755999999999997</v>
      </c>
      <c r="J56" s="98" t="s">
        <v>893</v>
      </c>
      <c r="K56" s="98" t="s">
        <v>1356</v>
      </c>
      <c r="L56" s="98" t="s">
        <v>1357</v>
      </c>
      <c r="M56" s="100" t="s">
        <v>1358</v>
      </c>
      <c r="N56" s="101">
        <v>722818715</v>
      </c>
      <c r="O56" s="102">
        <v>11533554</v>
      </c>
      <c r="P56" s="100">
        <v>0.83988200000000002</v>
      </c>
      <c r="Q56" s="100">
        <v>35.237692000000003</v>
      </c>
      <c r="R56" s="100">
        <v>1966.7</v>
      </c>
      <c r="S56" s="100">
        <v>3.9</v>
      </c>
      <c r="T56" s="103" t="s">
        <v>626</v>
      </c>
      <c r="U56" s="97" t="s">
        <v>627</v>
      </c>
      <c r="V56" s="97" t="s">
        <v>628</v>
      </c>
      <c r="W56" s="97" t="s">
        <v>629</v>
      </c>
      <c r="X56" s="97" t="s">
        <v>700</v>
      </c>
      <c r="Y56" s="97" t="s">
        <v>631</v>
      </c>
      <c r="Z56" s="103" t="s">
        <v>632</v>
      </c>
      <c r="AA56" s="104" t="s">
        <v>633</v>
      </c>
      <c r="AB56" s="104" t="s">
        <v>1093</v>
      </c>
      <c r="AC56" s="104" t="s">
        <v>1014</v>
      </c>
      <c r="AD56" s="104" t="s">
        <v>634</v>
      </c>
      <c r="AE56" s="104" t="s">
        <v>635</v>
      </c>
      <c r="AF56" s="103">
        <v>6</v>
      </c>
      <c r="AG56" s="103">
        <v>2</v>
      </c>
      <c r="AH56" s="97" t="s">
        <v>636</v>
      </c>
      <c r="AI56" s="97" t="s">
        <v>637</v>
      </c>
      <c r="AJ56" s="97" t="s">
        <v>638</v>
      </c>
      <c r="AK56" s="97" t="s">
        <v>639</v>
      </c>
      <c r="AL56" s="105" t="s">
        <v>640</v>
      </c>
      <c r="AM56" s="106" t="s">
        <v>641</v>
      </c>
      <c r="AN56" s="106" t="s">
        <v>635</v>
      </c>
      <c r="AO56" s="106" t="s">
        <v>635</v>
      </c>
      <c r="AP56" s="97" t="s">
        <v>642</v>
      </c>
      <c r="AQ56" s="97" t="s">
        <v>642</v>
      </c>
      <c r="AR56" s="103" t="s">
        <v>635</v>
      </c>
      <c r="AS56" s="107" t="s">
        <v>635</v>
      </c>
      <c r="AT56" s="103" t="s">
        <v>635</v>
      </c>
      <c r="AU56" s="103" t="s">
        <v>635</v>
      </c>
      <c r="AV56" s="106" t="s">
        <v>632</v>
      </c>
      <c r="AW56" s="105" t="s">
        <v>640</v>
      </c>
      <c r="AX56" s="103" t="s">
        <v>641</v>
      </c>
      <c r="AY56" s="105" t="s">
        <v>640</v>
      </c>
      <c r="AZ56" s="107" t="s">
        <v>641</v>
      </c>
      <c r="BA56" s="105" t="s">
        <v>640</v>
      </c>
      <c r="BB56" s="107" t="s">
        <v>641</v>
      </c>
      <c r="BC56" s="106" t="s">
        <v>640</v>
      </c>
      <c r="BD56" s="103" t="s">
        <v>641</v>
      </c>
      <c r="BE56" s="106" t="s">
        <v>632</v>
      </c>
      <c r="BF56" s="103" t="s">
        <v>640</v>
      </c>
      <c r="BG56" s="103" t="s">
        <v>635</v>
      </c>
      <c r="BH56" s="103" t="s">
        <v>897</v>
      </c>
      <c r="BI56" s="97" t="s">
        <v>640</v>
      </c>
      <c r="BJ56" s="108" t="s">
        <v>898</v>
      </c>
      <c r="BK56" s="108" t="s">
        <v>774</v>
      </c>
      <c r="BL56" s="108" t="s">
        <v>644</v>
      </c>
      <c r="BM56" s="108" t="s">
        <v>635</v>
      </c>
      <c r="BN56" s="108" t="s">
        <v>635</v>
      </c>
      <c r="BO56" s="103" t="s">
        <v>632</v>
      </c>
      <c r="BP56" s="103" t="s">
        <v>641</v>
      </c>
      <c r="BQ56" s="103" t="s">
        <v>635</v>
      </c>
      <c r="BR56" s="109" t="s">
        <v>645</v>
      </c>
      <c r="BS56" s="109" t="s">
        <v>703</v>
      </c>
      <c r="BT56" s="109" t="s">
        <v>776</v>
      </c>
      <c r="BU56" s="109" t="s">
        <v>946</v>
      </c>
      <c r="BV56" s="109" t="s">
        <v>635</v>
      </c>
      <c r="BW56" s="97" t="s">
        <v>646</v>
      </c>
      <c r="BX56" s="97" t="s">
        <v>2462</v>
      </c>
      <c r="BY56" s="97" t="s">
        <v>1359</v>
      </c>
      <c r="BZ56" s="97" t="s">
        <v>779</v>
      </c>
      <c r="CA56" s="111" t="s">
        <v>706</v>
      </c>
      <c r="CB56" s="111" t="s">
        <v>735</v>
      </c>
      <c r="CC56" s="111" t="s">
        <v>736</v>
      </c>
      <c r="CD56" s="111" t="s">
        <v>737</v>
      </c>
      <c r="CE56" s="111" t="s">
        <v>948</v>
      </c>
      <c r="CF56" s="103" t="s">
        <v>804</v>
      </c>
      <c r="CG56" s="103">
        <v>6</v>
      </c>
      <c r="CH56" s="112" t="s">
        <v>649</v>
      </c>
      <c r="CI56" s="113" t="s">
        <v>641</v>
      </c>
      <c r="CJ56" s="113" t="s">
        <v>635</v>
      </c>
      <c r="CK56" s="113" t="s">
        <v>635</v>
      </c>
      <c r="CL56" s="103">
        <v>27</v>
      </c>
      <c r="CM56" s="114">
        <v>0</v>
      </c>
      <c r="CN56" s="103" t="s">
        <v>635</v>
      </c>
      <c r="CO56" s="106" t="s">
        <v>635</v>
      </c>
      <c r="CP56" s="103">
        <v>0.2</v>
      </c>
      <c r="CQ56" s="106">
        <v>300</v>
      </c>
      <c r="CR56" s="103" t="s">
        <v>635</v>
      </c>
      <c r="CS56" s="106" t="s">
        <v>635</v>
      </c>
      <c r="CT56" s="103" t="s">
        <v>635</v>
      </c>
      <c r="CU56" s="106" t="s">
        <v>635</v>
      </c>
      <c r="CV56" s="103" t="s">
        <v>635</v>
      </c>
      <c r="CW56" s="103" t="s">
        <v>635</v>
      </c>
      <c r="CX56" s="111" t="s">
        <v>650</v>
      </c>
      <c r="CY56" s="106" t="s">
        <v>635</v>
      </c>
      <c r="CZ56" s="115">
        <v>1</v>
      </c>
      <c r="DA56" s="115">
        <v>0</v>
      </c>
      <c r="DB56" s="116">
        <f t="shared" si="19"/>
        <v>1</v>
      </c>
      <c r="DC56" s="117" t="s">
        <v>635</v>
      </c>
      <c r="DD56" s="118" t="s">
        <v>635</v>
      </c>
      <c r="DE56" s="118" t="s">
        <v>635</v>
      </c>
      <c r="DF56" s="118" t="s">
        <v>635</v>
      </c>
      <c r="DG56" s="119" t="s">
        <v>635</v>
      </c>
      <c r="DH56" s="105" t="s">
        <v>651</v>
      </c>
      <c r="DI56" s="120">
        <v>1</v>
      </c>
      <c r="DJ56" s="121" t="s">
        <v>635</v>
      </c>
      <c r="DK56" s="122" t="s">
        <v>635</v>
      </c>
      <c r="DL56" s="123" t="s">
        <v>635</v>
      </c>
      <c r="DM56" s="123" t="s">
        <v>635</v>
      </c>
      <c r="DN56" s="124" t="s">
        <v>635</v>
      </c>
      <c r="DO56" s="124" t="s">
        <v>635</v>
      </c>
      <c r="DP56" s="124" t="s">
        <v>635</v>
      </c>
      <c r="DQ56" s="125">
        <v>0.1</v>
      </c>
      <c r="DR56" s="125">
        <v>2</v>
      </c>
      <c r="DS56" s="125" t="s">
        <v>979</v>
      </c>
      <c r="DT56" s="106" t="s">
        <v>635</v>
      </c>
      <c r="DU56" s="106" t="s">
        <v>635</v>
      </c>
      <c r="DV56" s="106" t="s">
        <v>635</v>
      </c>
      <c r="DW56" s="126" t="s">
        <v>635</v>
      </c>
      <c r="DX56" s="126" t="s">
        <v>635</v>
      </c>
      <c r="DY56" s="126" t="s">
        <v>635</v>
      </c>
      <c r="DZ56" s="97" t="s">
        <v>851</v>
      </c>
      <c r="EA56" s="103" t="s">
        <v>626</v>
      </c>
      <c r="EB56" s="97" t="s">
        <v>635</v>
      </c>
      <c r="EC56" s="103" t="s">
        <v>626</v>
      </c>
      <c r="ED56" s="103" t="s">
        <v>635</v>
      </c>
      <c r="EE56" s="103" t="s">
        <v>635</v>
      </c>
      <c r="EF56" s="127" t="s">
        <v>653</v>
      </c>
      <c r="EG56" s="127" t="s">
        <v>635</v>
      </c>
      <c r="EH56" s="103" t="s">
        <v>653</v>
      </c>
      <c r="EI56" s="97" t="s">
        <v>640</v>
      </c>
      <c r="EJ56" s="97" t="s">
        <v>640</v>
      </c>
      <c r="EK56" s="122">
        <v>4</v>
      </c>
      <c r="EL56" s="122">
        <v>2</v>
      </c>
      <c r="EM56" s="122">
        <v>0.1</v>
      </c>
      <c r="EN56" s="122">
        <v>0.1</v>
      </c>
      <c r="EO56" s="128" t="s">
        <v>635</v>
      </c>
      <c r="EP56" s="128" t="s">
        <v>635</v>
      </c>
      <c r="EQ56" s="128" t="s">
        <v>635</v>
      </c>
      <c r="ER56" s="128" t="s">
        <v>635</v>
      </c>
      <c r="ES56" s="129" t="s">
        <v>635</v>
      </c>
      <c r="ET56" s="129" t="s">
        <v>635</v>
      </c>
      <c r="EU56" s="129" t="s">
        <v>635</v>
      </c>
      <c r="EV56" s="129" t="s">
        <v>635</v>
      </c>
      <c r="EW56" s="97" t="s">
        <v>901</v>
      </c>
      <c r="EX56" s="97" t="s">
        <v>901</v>
      </c>
      <c r="EY56" s="103" t="s">
        <v>635</v>
      </c>
      <c r="EZ56" s="107" t="s">
        <v>635</v>
      </c>
      <c r="FA56" s="97" t="s">
        <v>655</v>
      </c>
      <c r="FB56" s="130" t="s">
        <v>656</v>
      </c>
      <c r="FC56" s="130" t="s">
        <v>743</v>
      </c>
      <c r="FD56" s="131" t="s">
        <v>806</v>
      </c>
      <c r="FE56" s="131" t="s">
        <v>635</v>
      </c>
      <c r="FF56" s="131" t="s">
        <v>635</v>
      </c>
      <c r="FG56" s="131" t="s">
        <v>635</v>
      </c>
      <c r="FH56" s="131" t="s">
        <v>635</v>
      </c>
      <c r="FI56" s="132">
        <v>7</v>
      </c>
      <c r="FJ56" s="133" t="s">
        <v>635</v>
      </c>
      <c r="FK56" s="103" t="s">
        <v>635</v>
      </c>
      <c r="FL56" s="134" t="s">
        <v>635</v>
      </c>
      <c r="FM56" s="135">
        <v>50</v>
      </c>
      <c r="FN56" s="135">
        <v>7</v>
      </c>
      <c r="FO56" s="135" t="s">
        <v>635</v>
      </c>
      <c r="FP56" s="103" t="s">
        <v>635</v>
      </c>
      <c r="FQ56" s="132">
        <v>110</v>
      </c>
      <c r="FR56" s="133" t="s">
        <v>635</v>
      </c>
      <c r="FS56" s="103" t="s">
        <v>635</v>
      </c>
      <c r="FT56" s="134" t="s">
        <v>635</v>
      </c>
      <c r="FU56" s="135">
        <v>10</v>
      </c>
      <c r="FV56" s="135">
        <v>10</v>
      </c>
      <c r="FW56" s="131" t="s">
        <v>635</v>
      </c>
      <c r="FX56" s="103" t="s">
        <v>635</v>
      </c>
      <c r="FY56" s="100" t="s">
        <v>657</v>
      </c>
      <c r="FZ56" s="102" t="s">
        <v>658</v>
      </c>
      <c r="GA56" s="102">
        <v>12</v>
      </c>
      <c r="GB56" s="102">
        <v>12</v>
      </c>
      <c r="GC56" s="136" t="s">
        <v>657</v>
      </c>
      <c r="GD56" s="137" t="s">
        <v>658</v>
      </c>
      <c r="GE56" s="137">
        <v>12</v>
      </c>
      <c r="GF56" s="137">
        <v>12</v>
      </c>
      <c r="GG56" s="125" t="s">
        <v>635</v>
      </c>
      <c r="GH56" s="125" t="s">
        <v>635</v>
      </c>
      <c r="GI56" s="125" t="s">
        <v>635</v>
      </c>
      <c r="GJ56" s="125" t="s">
        <v>635</v>
      </c>
      <c r="GK56" s="122" t="s">
        <v>635</v>
      </c>
      <c r="GL56" s="122" t="s">
        <v>635</v>
      </c>
      <c r="GM56" s="122" t="s">
        <v>635</v>
      </c>
      <c r="GN56" s="122" t="s">
        <v>635</v>
      </c>
      <c r="GO56" s="135" t="s">
        <v>635</v>
      </c>
      <c r="GP56" s="135" t="s">
        <v>635</v>
      </c>
      <c r="GQ56" s="135" t="s">
        <v>635</v>
      </c>
      <c r="GR56" s="134" t="s">
        <v>635</v>
      </c>
      <c r="GS56" s="134" t="s">
        <v>635</v>
      </c>
      <c r="GT56" s="134" t="s">
        <v>635</v>
      </c>
      <c r="GU56" s="126" t="s">
        <v>635</v>
      </c>
      <c r="GV56" s="126" t="s">
        <v>635</v>
      </c>
      <c r="GW56" s="126" t="s">
        <v>635</v>
      </c>
      <c r="GX56" s="145" t="s">
        <v>635</v>
      </c>
      <c r="GY56" s="145" t="s">
        <v>635</v>
      </c>
      <c r="GZ56" s="145" t="s">
        <v>635</v>
      </c>
      <c r="HA56" s="139" t="s">
        <v>657</v>
      </c>
      <c r="HB56" s="140" t="s">
        <v>658</v>
      </c>
      <c r="HC56" s="123">
        <v>12</v>
      </c>
      <c r="HD56" s="123">
        <v>12</v>
      </c>
      <c r="HE56" s="127" t="s">
        <v>657</v>
      </c>
      <c r="HF56" s="130" t="s">
        <v>658</v>
      </c>
      <c r="HG56" s="131">
        <v>12</v>
      </c>
      <c r="HH56" s="131">
        <v>12</v>
      </c>
      <c r="HI56" s="141" t="s">
        <v>657</v>
      </c>
      <c r="HJ56" s="141" t="s">
        <v>658</v>
      </c>
      <c r="HK56" s="141">
        <v>12</v>
      </c>
      <c r="HL56" s="141">
        <v>12</v>
      </c>
      <c r="HM56" s="131" t="s">
        <v>657</v>
      </c>
      <c r="HN56" s="131" t="s">
        <v>658</v>
      </c>
      <c r="HO56" s="131">
        <v>12</v>
      </c>
      <c r="HP56" s="131">
        <v>12</v>
      </c>
      <c r="HQ56" s="106" t="s">
        <v>635</v>
      </c>
      <c r="HR56" s="106" t="s">
        <v>635</v>
      </c>
      <c r="HS56" s="106" t="s">
        <v>635</v>
      </c>
      <c r="HT56" s="106" t="s">
        <v>635</v>
      </c>
      <c r="HU56" s="132" t="s">
        <v>635</v>
      </c>
      <c r="HV56" s="132" t="s">
        <v>635</v>
      </c>
      <c r="HW56" s="132" t="s">
        <v>635</v>
      </c>
      <c r="HX56" s="132" t="s">
        <v>635</v>
      </c>
      <c r="HY56" s="118" t="s">
        <v>635</v>
      </c>
      <c r="HZ56" s="118" t="s">
        <v>635</v>
      </c>
      <c r="IA56" s="118" t="s">
        <v>635</v>
      </c>
      <c r="IB56" s="118" t="s">
        <v>635</v>
      </c>
      <c r="IC56" s="125" t="s">
        <v>635</v>
      </c>
      <c r="ID56" s="125" t="s">
        <v>635</v>
      </c>
      <c r="IE56" s="125" t="s">
        <v>635</v>
      </c>
      <c r="IF56" s="125" t="s">
        <v>635</v>
      </c>
      <c r="IG56" s="105" t="s">
        <v>659</v>
      </c>
      <c r="IH56" s="105" t="s">
        <v>660</v>
      </c>
      <c r="II56" s="105" t="s">
        <v>661</v>
      </c>
      <c r="IJ56" s="105" t="s">
        <v>662</v>
      </c>
      <c r="IK56" s="105" t="s">
        <v>855</v>
      </c>
      <c r="IL56" s="105" t="s">
        <v>856</v>
      </c>
      <c r="IM56" s="105" t="s">
        <v>635</v>
      </c>
      <c r="IN56" s="105" t="s">
        <v>635</v>
      </c>
      <c r="IO56" s="105" t="s">
        <v>635</v>
      </c>
      <c r="IP56" s="103">
        <v>6</v>
      </c>
      <c r="IQ56" s="102" t="s">
        <v>709</v>
      </c>
      <c r="IR56" s="102" t="s">
        <v>635</v>
      </c>
      <c r="IS56" s="142">
        <v>0</v>
      </c>
      <c r="IT56" s="142">
        <v>1</v>
      </c>
      <c r="IU56" s="128" t="s">
        <v>709</v>
      </c>
      <c r="IV56" s="128" t="s">
        <v>635</v>
      </c>
      <c r="IW56" s="143">
        <v>0</v>
      </c>
      <c r="IX56" s="143">
        <v>1</v>
      </c>
      <c r="IY56" s="124" t="s">
        <v>635</v>
      </c>
      <c r="IZ56" s="124" t="s">
        <v>635</v>
      </c>
      <c r="JA56" s="124" t="s">
        <v>635</v>
      </c>
      <c r="JB56" s="123" t="s">
        <v>635</v>
      </c>
      <c r="JC56" s="123" t="s">
        <v>635</v>
      </c>
      <c r="JD56" s="123" t="s">
        <v>635</v>
      </c>
      <c r="JE56" s="144" t="s">
        <v>635</v>
      </c>
      <c r="JF56" s="144" t="s">
        <v>635</v>
      </c>
      <c r="JG56" s="144" t="s">
        <v>635</v>
      </c>
      <c r="JH56" s="141" t="s">
        <v>635</v>
      </c>
      <c r="JI56" s="141" t="s">
        <v>635</v>
      </c>
      <c r="JJ56" s="141" t="s">
        <v>635</v>
      </c>
      <c r="JK56" s="144" t="s">
        <v>635</v>
      </c>
      <c r="JL56" s="144" t="s">
        <v>635</v>
      </c>
      <c r="JM56" s="144" t="s">
        <v>635</v>
      </c>
      <c r="JN56" s="135" t="s">
        <v>635</v>
      </c>
      <c r="JO56" s="135" t="s">
        <v>635</v>
      </c>
      <c r="JP56" s="135" t="s">
        <v>635</v>
      </c>
      <c r="JQ56" s="144" t="s">
        <v>709</v>
      </c>
      <c r="JR56" s="144" t="s">
        <v>635</v>
      </c>
      <c r="JS56" s="208">
        <v>0</v>
      </c>
      <c r="JT56" s="208">
        <v>1</v>
      </c>
      <c r="JU56" s="145" t="s">
        <v>709</v>
      </c>
      <c r="JV56" s="145" t="s">
        <v>635</v>
      </c>
      <c r="JW56" s="209">
        <v>0</v>
      </c>
      <c r="JX56" s="209">
        <v>1</v>
      </c>
      <c r="JY56" s="150" t="s">
        <v>709</v>
      </c>
      <c r="JZ56" s="150" t="s">
        <v>635</v>
      </c>
      <c r="KA56" s="150">
        <v>0</v>
      </c>
      <c r="KB56" s="150">
        <v>1</v>
      </c>
      <c r="KC56" s="143" t="s">
        <v>709</v>
      </c>
      <c r="KD56" s="143" t="s">
        <v>635</v>
      </c>
      <c r="KE56" s="143">
        <v>0</v>
      </c>
      <c r="KF56" s="143">
        <v>1</v>
      </c>
      <c r="KG56" s="146" t="s">
        <v>635</v>
      </c>
      <c r="KH56" s="146" t="s">
        <v>635</v>
      </c>
      <c r="KI56" s="146" t="s">
        <v>635</v>
      </c>
      <c r="KJ56" s="146" t="s">
        <v>635</v>
      </c>
      <c r="KK56" s="147" t="s">
        <v>635</v>
      </c>
      <c r="KL56" s="147" t="s">
        <v>635</v>
      </c>
      <c r="KM56" s="147" t="s">
        <v>635</v>
      </c>
      <c r="KN56" s="147" t="s">
        <v>635</v>
      </c>
      <c r="KO56" s="148" t="s">
        <v>635</v>
      </c>
      <c r="KP56" s="148" t="s">
        <v>635</v>
      </c>
      <c r="KQ56" s="148" t="s">
        <v>635</v>
      </c>
      <c r="KR56" s="148" t="s">
        <v>635</v>
      </c>
      <c r="KS56" s="149" t="s">
        <v>635</v>
      </c>
      <c r="KT56" s="149" t="s">
        <v>635</v>
      </c>
      <c r="KU56" s="149" t="s">
        <v>635</v>
      </c>
      <c r="KV56" s="149" t="s">
        <v>635</v>
      </c>
      <c r="KW56" s="105" t="s">
        <v>857</v>
      </c>
      <c r="KX56" s="106" t="s">
        <v>635</v>
      </c>
      <c r="KY56" s="106" t="s">
        <v>635</v>
      </c>
      <c r="KZ56" s="150">
        <v>0</v>
      </c>
      <c r="LA56" s="150">
        <v>0</v>
      </c>
      <c r="LB56" s="150">
        <v>0</v>
      </c>
      <c r="LC56" s="150">
        <v>0</v>
      </c>
      <c r="LD56" s="150">
        <v>0</v>
      </c>
      <c r="LE56" s="150">
        <v>0</v>
      </c>
      <c r="LF56" s="150">
        <v>0</v>
      </c>
      <c r="LG56" s="150">
        <v>1</v>
      </c>
      <c r="LH56" s="151">
        <f t="shared" si="15"/>
        <v>1</v>
      </c>
      <c r="LI56" s="152">
        <v>0</v>
      </c>
      <c r="LJ56" s="152">
        <v>0</v>
      </c>
      <c r="LK56" s="152">
        <v>0</v>
      </c>
      <c r="LL56" s="152">
        <v>0</v>
      </c>
      <c r="LM56" s="152">
        <v>0</v>
      </c>
      <c r="LN56" s="152">
        <v>0</v>
      </c>
      <c r="LO56" s="152">
        <v>0</v>
      </c>
      <c r="LP56" s="152">
        <v>1</v>
      </c>
      <c r="LQ56" s="153">
        <f t="shared" si="16"/>
        <v>1</v>
      </c>
      <c r="LR56" s="142">
        <v>0</v>
      </c>
      <c r="LS56" s="142">
        <v>0</v>
      </c>
      <c r="LT56" s="142">
        <v>0</v>
      </c>
      <c r="LU56" s="142">
        <v>0</v>
      </c>
      <c r="LV56" s="142">
        <v>0</v>
      </c>
      <c r="LW56" s="142">
        <v>0</v>
      </c>
      <c r="LX56" s="142">
        <v>0</v>
      </c>
      <c r="LY56" s="142">
        <v>0</v>
      </c>
      <c r="LZ56" s="142">
        <v>0</v>
      </c>
      <c r="MA56" s="45" t="s">
        <v>635</v>
      </c>
      <c r="MB56" s="45" t="s">
        <v>635</v>
      </c>
      <c r="MC56" s="45" t="s">
        <v>635</v>
      </c>
      <c r="MD56" s="45" t="s">
        <v>635</v>
      </c>
      <c r="ME56" s="45" t="s">
        <v>635</v>
      </c>
      <c r="MF56" s="45" t="s">
        <v>635</v>
      </c>
      <c r="MG56" s="45" t="s">
        <v>635</v>
      </c>
      <c r="MH56" s="45" t="s">
        <v>635</v>
      </c>
      <c r="MI56" s="44" t="s">
        <v>635</v>
      </c>
      <c r="MJ56" s="155" t="s">
        <v>635</v>
      </c>
      <c r="MK56" s="155" t="s">
        <v>635</v>
      </c>
      <c r="ML56" s="155" t="s">
        <v>635</v>
      </c>
      <c r="MM56" s="155" t="s">
        <v>635</v>
      </c>
      <c r="MN56" s="155" t="s">
        <v>635</v>
      </c>
      <c r="MO56" s="155" t="s">
        <v>635</v>
      </c>
      <c r="MP56" s="155" t="s">
        <v>635</v>
      </c>
      <c r="MQ56" s="155" t="s">
        <v>635</v>
      </c>
      <c r="MR56" s="156" t="s">
        <v>635</v>
      </c>
      <c r="MS56" s="157" t="s">
        <v>635</v>
      </c>
      <c r="MT56" s="157" t="s">
        <v>635</v>
      </c>
      <c r="MU56" s="157" t="s">
        <v>635</v>
      </c>
      <c r="MV56" s="157" t="s">
        <v>635</v>
      </c>
      <c r="MW56" s="157" t="s">
        <v>635</v>
      </c>
      <c r="MX56" s="157" t="s">
        <v>635</v>
      </c>
      <c r="MY56" s="157" t="s">
        <v>635</v>
      </c>
      <c r="MZ56" s="157" t="s">
        <v>635</v>
      </c>
      <c r="NA56" s="157" t="s">
        <v>635</v>
      </c>
      <c r="NB56" s="158">
        <v>0</v>
      </c>
      <c r="NC56" s="158">
        <v>0</v>
      </c>
      <c r="ND56" s="158">
        <v>0</v>
      </c>
      <c r="NE56" s="158">
        <v>0</v>
      </c>
      <c r="NF56" s="158">
        <v>0</v>
      </c>
      <c r="NG56" s="158">
        <v>0</v>
      </c>
      <c r="NH56" s="158">
        <v>0</v>
      </c>
      <c r="NI56" s="158">
        <v>0</v>
      </c>
      <c r="NJ56" s="159">
        <v>0</v>
      </c>
      <c r="NK56" s="160">
        <v>0</v>
      </c>
      <c r="NL56" s="160">
        <v>0</v>
      </c>
      <c r="NM56" s="160">
        <v>0</v>
      </c>
      <c r="NN56" s="160">
        <v>0</v>
      </c>
      <c r="NO56" s="160">
        <v>0</v>
      </c>
      <c r="NP56" s="160">
        <v>0</v>
      </c>
      <c r="NQ56" s="160">
        <v>0</v>
      </c>
      <c r="NR56" s="160">
        <v>0</v>
      </c>
      <c r="NS56" s="160">
        <v>0</v>
      </c>
      <c r="NT56" s="162" t="s">
        <v>635</v>
      </c>
      <c r="NU56" s="162" t="s">
        <v>635</v>
      </c>
      <c r="NV56" s="162" t="s">
        <v>635</v>
      </c>
      <c r="NW56" s="162" t="s">
        <v>635</v>
      </c>
      <c r="NX56" s="162" t="s">
        <v>635</v>
      </c>
      <c r="NY56" s="162" t="s">
        <v>635</v>
      </c>
      <c r="NZ56" s="162" t="s">
        <v>635</v>
      </c>
      <c r="OA56" s="162" t="s">
        <v>635</v>
      </c>
      <c r="OB56" s="163" t="s">
        <v>635</v>
      </c>
      <c r="OC56" s="142" t="s">
        <v>635</v>
      </c>
      <c r="OD56" s="142" t="s">
        <v>635</v>
      </c>
      <c r="OE56" s="142" t="s">
        <v>635</v>
      </c>
      <c r="OF56" s="142" t="s">
        <v>635</v>
      </c>
      <c r="OG56" s="142" t="s">
        <v>635</v>
      </c>
      <c r="OH56" s="142" t="s">
        <v>635</v>
      </c>
      <c r="OI56" s="142" t="s">
        <v>635</v>
      </c>
      <c r="OJ56" s="142" t="s">
        <v>635</v>
      </c>
      <c r="OK56" s="142" t="s">
        <v>635</v>
      </c>
      <c r="OL56" s="45">
        <v>0</v>
      </c>
      <c r="OM56" s="45">
        <v>0</v>
      </c>
      <c r="ON56" s="45">
        <v>0</v>
      </c>
      <c r="OO56" s="45">
        <v>0</v>
      </c>
      <c r="OP56" s="45">
        <v>0</v>
      </c>
      <c r="OQ56" s="45">
        <v>0</v>
      </c>
      <c r="OR56" s="45">
        <v>0</v>
      </c>
      <c r="OS56" s="45">
        <v>0</v>
      </c>
      <c r="OT56" s="44">
        <v>0</v>
      </c>
      <c r="OU56" s="158" t="s">
        <v>635</v>
      </c>
      <c r="OV56" s="158" t="s">
        <v>635</v>
      </c>
      <c r="OW56" s="158" t="s">
        <v>635</v>
      </c>
      <c r="OX56" s="158" t="s">
        <v>635</v>
      </c>
      <c r="OY56" s="158" t="s">
        <v>635</v>
      </c>
      <c r="OZ56" s="158" t="s">
        <v>635</v>
      </c>
      <c r="PA56" s="158" t="s">
        <v>635</v>
      </c>
      <c r="PB56" s="158" t="s">
        <v>635</v>
      </c>
      <c r="PC56" s="159" t="s">
        <v>635</v>
      </c>
      <c r="PD56" s="152" t="s">
        <v>635</v>
      </c>
      <c r="PE56" s="152" t="s">
        <v>635</v>
      </c>
      <c r="PF56" s="152" t="s">
        <v>635</v>
      </c>
      <c r="PG56" s="152" t="s">
        <v>635</v>
      </c>
      <c r="PH56" s="152" t="s">
        <v>635</v>
      </c>
      <c r="PI56" s="152" t="s">
        <v>635</v>
      </c>
      <c r="PJ56" s="152" t="s">
        <v>635</v>
      </c>
      <c r="PK56" s="152" t="s">
        <v>635</v>
      </c>
      <c r="PL56" s="164" t="s">
        <v>635</v>
      </c>
      <c r="PM56" s="158" t="s">
        <v>635</v>
      </c>
      <c r="PN56" s="158" t="s">
        <v>635</v>
      </c>
      <c r="PO56" s="158" t="s">
        <v>635</v>
      </c>
      <c r="PP56" s="158" t="s">
        <v>635</v>
      </c>
      <c r="PQ56" s="158" t="s">
        <v>635</v>
      </c>
      <c r="PR56" s="158" t="s">
        <v>635</v>
      </c>
      <c r="PS56" s="158" t="s">
        <v>635</v>
      </c>
      <c r="PT56" s="158" t="s">
        <v>635</v>
      </c>
      <c r="PU56" s="159" t="s">
        <v>635</v>
      </c>
      <c r="PV56" s="157">
        <v>0</v>
      </c>
      <c r="PW56" s="157">
        <v>0</v>
      </c>
      <c r="PX56" s="157">
        <v>0</v>
      </c>
      <c r="PY56" s="157">
        <v>0</v>
      </c>
      <c r="PZ56" s="157">
        <v>0</v>
      </c>
      <c r="QA56" s="157">
        <v>0</v>
      </c>
      <c r="QB56" s="157">
        <v>0</v>
      </c>
      <c r="QC56" s="157">
        <v>0</v>
      </c>
      <c r="QD56" s="165">
        <v>0</v>
      </c>
      <c r="QE56" s="166">
        <v>0</v>
      </c>
      <c r="QF56" s="166">
        <v>0</v>
      </c>
      <c r="QG56" s="166">
        <v>0</v>
      </c>
      <c r="QH56" s="166">
        <v>0</v>
      </c>
      <c r="QI56" s="166">
        <v>0</v>
      </c>
      <c r="QJ56" s="166">
        <v>0</v>
      </c>
      <c r="QK56" s="166">
        <v>0</v>
      </c>
      <c r="QL56" s="166">
        <v>0</v>
      </c>
      <c r="QM56" s="166">
        <v>0</v>
      </c>
      <c r="QN56" s="120" t="s">
        <v>635</v>
      </c>
      <c r="QO56" s="120" t="s">
        <v>635</v>
      </c>
      <c r="QP56" s="120" t="s">
        <v>635</v>
      </c>
      <c r="QQ56" s="120" t="s">
        <v>635</v>
      </c>
      <c r="QR56" s="120" t="s">
        <v>635</v>
      </c>
      <c r="QS56" s="120" t="s">
        <v>635</v>
      </c>
      <c r="QT56" s="120" t="s">
        <v>635</v>
      </c>
      <c r="QU56" s="120" t="s">
        <v>635</v>
      </c>
      <c r="QV56" s="168" t="s">
        <v>635</v>
      </c>
      <c r="QW56" s="169" t="s">
        <v>635</v>
      </c>
      <c r="QX56" s="169" t="s">
        <v>635</v>
      </c>
      <c r="QY56" s="169" t="s">
        <v>635</v>
      </c>
      <c r="QZ56" s="169" t="s">
        <v>635</v>
      </c>
      <c r="RA56" s="169" t="s">
        <v>635</v>
      </c>
      <c r="RB56" s="169" t="s">
        <v>635</v>
      </c>
      <c r="RC56" s="169" t="s">
        <v>635</v>
      </c>
      <c r="RD56" s="169" t="s">
        <v>635</v>
      </c>
      <c r="RE56" s="170" t="s">
        <v>635</v>
      </c>
      <c r="RF56" s="136" t="s">
        <v>656</v>
      </c>
      <c r="RG56" s="136" t="s">
        <v>743</v>
      </c>
      <c r="RH56" s="136" t="s">
        <v>806</v>
      </c>
      <c r="RI56" s="137" t="s">
        <v>635</v>
      </c>
      <c r="RJ56" s="137" t="s">
        <v>635</v>
      </c>
      <c r="RK56" s="137" t="s">
        <v>635</v>
      </c>
      <c r="RL56" s="105" t="s">
        <v>857</v>
      </c>
      <c r="RM56" s="106" t="s">
        <v>635</v>
      </c>
      <c r="RN56" s="106" t="s">
        <v>635</v>
      </c>
      <c r="RO56" s="171">
        <v>0</v>
      </c>
      <c r="RP56" s="171">
        <v>0</v>
      </c>
      <c r="RQ56" s="171">
        <v>0</v>
      </c>
      <c r="RR56" s="171">
        <v>0</v>
      </c>
      <c r="RS56" s="171">
        <v>0</v>
      </c>
      <c r="RT56" s="171">
        <v>0</v>
      </c>
      <c r="RU56" s="171">
        <v>0</v>
      </c>
      <c r="RV56" s="171">
        <v>1</v>
      </c>
      <c r="RW56" s="172">
        <f t="shared" si="17"/>
        <v>1</v>
      </c>
      <c r="RX56" s="133" t="s">
        <v>635</v>
      </c>
      <c r="RY56" s="133" t="s">
        <v>635</v>
      </c>
      <c r="RZ56" s="133" t="s">
        <v>635</v>
      </c>
      <c r="SA56" s="133" t="s">
        <v>635</v>
      </c>
      <c r="SB56" s="133" t="s">
        <v>635</v>
      </c>
      <c r="SC56" s="133" t="s">
        <v>635</v>
      </c>
      <c r="SD56" s="133" t="s">
        <v>635</v>
      </c>
      <c r="SE56" s="133" t="s">
        <v>635</v>
      </c>
      <c r="SF56" s="189" t="s">
        <v>635</v>
      </c>
      <c r="SG56" s="132" t="s">
        <v>635</v>
      </c>
      <c r="SH56" s="132" t="s">
        <v>635</v>
      </c>
      <c r="SI56" s="132" t="s">
        <v>635</v>
      </c>
      <c r="SJ56" s="132" t="s">
        <v>635</v>
      </c>
      <c r="SK56" s="132" t="s">
        <v>635</v>
      </c>
      <c r="SL56" s="132" t="s">
        <v>635</v>
      </c>
      <c r="SM56" s="132" t="s">
        <v>635</v>
      </c>
      <c r="SN56" s="132" t="s">
        <v>635</v>
      </c>
      <c r="SO56" s="173" t="s">
        <v>635</v>
      </c>
      <c r="SP56" s="102" t="s">
        <v>635</v>
      </c>
      <c r="SQ56" s="102" t="s">
        <v>635</v>
      </c>
      <c r="SR56" s="102" t="s">
        <v>635</v>
      </c>
      <c r="SS56" s="102" t="s">
        <v>635</v>
      </c>
      <c r="ST56" s="102" t="s">
        <v>635</v>
      </c>
      <c r="SU56" s="102" t="s">
        <v>635</v>
      </c>
      <c r="SV56" s="102" t="s">
        <v>635</v>
      </c>
      <c r="SW56" s="102" t="s">
        <v>635</v>
      </c>
      <c r="SX56" s="174" t="s">
        <v>635</v>
      </c>
      <c r="SY56" s="236">
        <v>0</v>
      </c>
      <c r="SZ56" s="236">
        <v>0</v>
      </c>
      <c r="TA56" s="236">
        <v>0</v>
      </c>
      <c r="TB56" s="236">
        <v>0</v>
      </c>
      <c r="TC56" s="236">
        <v>0</v>
      </c>
      <c r="TD56" s="236">
        <v>0</v>
      </c>
      <c r="TE56" s="236">
        <v>0</v>
      </c>
      <c r="TF56" s="236">
        <v>1</v>
      </c>
      <c r="TG56" s="237">
        <f>SUBTOTAL(9,SY56:TF56)</f>
        <v>1</v>
      </c>
      <c r="TH56" s="149" t="s">
        <v>635</v>
      </c>
      <c r="TI56" s="149" t="s">
        <v>635</v>
      </c>
      <c r="TJ56" s="149" t="s">
        <v>635</v>
      </c>
      <c r="TK56" s="149" t="s">
        <v>635</v>
      </c>
      <c r="TL56" s="149" t="s">
        <v>635</v>
      </c>
      <c r="TM56" s="149" t="s">
        <v>635</v>
      </c>
      <c r="TN56" s="149" t="s">
        <v>635</v>
      </c>
      <c r="TO56" s="149" t="s">
        <v>635</v>
      </c>
      <c r="TP56" s="176" t="s">
        <v>635</v>
      </c>
      <c r="TQ56" s="210">
        <v>0</v>
      </c>
      <c r="TR56" s="210">
        <v>0</v>
      </c>
      <c r="TS56" s="210">
        <v>0</v>
      </c>
      <c r="TT56" s="210">
        <v>0</v>
      </c>
      <c r="TU56" s="210">
        <v>0</v>
      </c>
      <c r="TV56" s="210">
        <v>0</v>
      </c>
      <c r="TW56" s="210">
        <v>0</v>
      </c>
      <c r="TX56" s="210">
        <v>1</v>
      </c>
      <c r="TY56" s="211">
        <f>SUBTOTAL(9,TQ56:TX56)</f>
        <v>1</v>
      </c>
      <c r="TZ56" s="179" t="s">
        <v>635</v>
      </c>
      <c r="UA56" s="179" t="s">
        <v>635</v>
      </c>
      <c r="UB56" s="179" t="s">
        <v>635</v>
      </c>
      <c r="UC56" s="179" t="s">
        <v>635</v>
      </c>
      <c r="UD56" s="179" t="s">
        <v>635</v>
      </c>
      <c r="UE56" s="179" t="s">
        <v>635</v>
      </c>
      <c r="UF56" s="179" t="s">
        <v>635</v>
      </c>
      <c r="UG56" s="179" t="s">
        <v>635</v>
      </c>
      <c r="UH56" s="180" t="s">
        <v>635</v>
      </c>
      <c r="UI56" s="171">
        <v>0</v>
      </c>
      <c r="UJ56" s="171">
        <v>0</v>
      </c>
      <c r="UK56" s="171">
        <v>0</v>
      </c>
      <c r="UL56" s="171">
        <v>0</v>
      </c>
      <c r="UM56" s="171">
        <v>0</v>
      </c>
      <c r="UN56" s="171">
        <v>0</v>
      </c>
      <c r="UO56" s="171">
        <v>0</v>
      </c>
      <c r="UP56" s="171">
        <v>1</v>
      </c>
      <c r="UQ56" s="181">
        <f t="shared" si="18"/>
        <v>1</v>
      </c>
      <c r="UR56" s="131" t="s">
        <v>635</v>
      </c>
      <c r="US56" s="131" t="s">
        <v>635</v>
      </c>
      <c r="UT56" s="131" t="s">
        <v>635</v>
      </c>
      <c r="UU56" s="131" t="s">
        <v>635</v>
      </c>
      <c r="UV56" s="131" t="s">
        <v>635</v>
      </c>
      <c r="UW56" s="131" t="s">
        <v>635</v>
      </c>
      <c r="UX56" s="131" t="s">
        <v>635</v>
      </c>
      <c r="UY56" s="131" t="s">
        <v>635</v>
      </c>
      <c r="UZ56" s="182" t="s">
        <v>635</v>
      </c>
      <c r="VA56" s="169" t="s">
        <v>635</v>
      </c>
      <c r="VB56" s="169" t="s">
        <v>635</v>
      </c>
      <c r="VC56" s="169" t="s">
        <v>635</v>
      </c>
      <c r="VD56" s="169" t="s">
        <v>635</v>
      </c>
      <c r="VE56" s="169" t="s">
        <v>635</v>
      </c>
      <c r="VF56" s="169" t="s">
        <v>635</v>
      </c>
      <c r="VG56" s="169" t="s">
        <v>635</v>
      </c>
      <c r="VH56" s="169" t="s">
        <v>635</v>
      </c>
      <c r="VI56" s="183" t="s">
        <v>635</v>
      </c>
      <c r="VJ56" s="177" t="s">
        <v>635</v>
      </c>
      <c r="VK56" s="177" t="s">
        <v>635</v>
      </c>
      <c r="VL56" s="177" t="s">
        <v>635</v>
      </c>
      <c r="VM56" s="177" t="s">
        <v>635</v>
      </c>
      <c r="VN56" s="177" t="s">
        <v>635</v>
      </c>
      <c r="VO56" s="177" t="s">
        <v>635</v>
      </c>
      <c r="VP56" s="177" t="s">
        <v>635</v>
      </c>
      <c r="VQ56" s="177" t="s">
        <v>635</v>
      </c>
      <c r="VR56" s="178" t="s">
        <v>635</v>
      </c>
      <c r="VS56" s="169">
        <v>0</v>
      </c>
      <c r="VT56" s="169">
        <v>0</v>
      </c>
      <c r="VU56" s="169">
        <v>0</v>
      </c>
      <c r="VV56" s="169">
        <v>0</v>
      </c>
      <c r="VW56" s="169">
        <v>0</v>
      </c>
      <c r="VX56" s="169">
        <v>0</v>
      </c>
      <c r="VY56" s="169">
        <v>0</v>
      </c>
      <c r="VZ56" s="169">
        <v>1</v>
      </c>
      <c r="WA56" s="183">
        <f>SUBTOTAL(9,VS56:VZ56)</f>
        <v>1</v>
      </c>
      <c r="WB56" s="186" t="s">
        <v>635</v>
      </c>
      <c r="WC56" s="186" t="s">
        <v>635</v>
      </c>
      <c r="WD56" s="186" t="s">
        <v>635</v>
      </c>
      <c r="WE56" s="186" t="s">
        <v>635</v>
      </c>
      <c r="WF56" s="186" t="s">
        <v>635</v>
      </c>
      <c r="WG56" s="186" t="s">
        <v>635</v>
      </c>
      <c r="WH56" s="186" t="s">
        <v>635</v>
      </c>
      <c r="WI56" s="186" t="s">
        <v>635</v>
      </c>
      <c r="WJ56" s="187" t="s">
        <v>635</v>
      </c>
      <c r="WK56" s="212">
        <v>0</v>
      </c>
      <c r="WL56" s="212">
        <v>0</v>
      </c>
      <c r="WM56" s="212">
        <v>0</v>
      </c>
      <c r="WN56" s="212">
        <v>0</v>
      </c>
      <c r="WO56" s="212">
        <v>0</v>
      </c>
      <c r="WP56" s="212">
        <v>0</v>
      </c>
      <c r="WQ56" s="212">
        <v>0</v>
      </c>
      <c r="WR56" s="212">
        <v>1</v>
      </c>
      <c r="WS56" s="188">
        <f>SUBTOTAL(9,WK56:WR56)</f>
        <v>1</v>
      </c>
      <c r="WT56" s="133" t="s">
        <v>635</v>
      </c>
      <c r="WU56" s="133" t="s">
        <v>635</v>
      </c>
      <c r="WV56" s="133" t="s">
        <v>635</v>
      </c>
      <c r="WW56" s="133" t="s">
        <v>635</v>
      </c>
      <c r="WX56" s="133" t="s">
        <v>635</v>
      </c>
      <c r="WY56" s="133" t="s">
        <v>635</v>
      </c>
      <c r="WZ56" s="133" t="s">
        <v>635</v>
      </c>
      <c r="XA56" s="133" t="s">
        <v>635</v>
      </c>
      <c r="XB56" s="189" t="s">
        <v>635</v>
      </c>
      <c r="XC56" s="105" t="s">
        <v>665</v>
      </c>
      <c r="XD56" s="105" t="s">
        <v>666</v>
      </c>
      <c r="XE56" s="105" t="s">
        <v>750</v>
      </c>
      <c r="XF56" s="111" t="s">
        <v>635</v>
      </c>
      <c r="XG56" s="190" t="s">
        <v>669</v>
      </c>
      <c r="XH56" s="190" t="s">
        <v>670</v>
      </c>
      <c r="XI56" s="190" t="s">
        <v>671</v>
      </c>
      <c r="XJ56" s="190" t="s">
        <v>672</v>
      </c>
      <c r="XK56" s="190" t="s">
        <v>673</v>
      </c>
      <c r="XL56" s="190" t="s">
        <v>712</v>
      </c>
      <c r="XM56" s="191" t="s">
        <v>667</v>
      </c>
      <c r="XN56" s="191" t="s">
        <v>668</v>
      </c>
      <c r="XO56" s="191" t="s">
        <v>669</v>
      </c>
      <c r="XP56" s="191" t="s">
        <v>670</v>
      </c>
      <c r="XQ56" s="191" t="s">
        <v>671</v>
      </c>
      <c r="XR56" s="191" t="s">
        <v>672</v>
      </c>
      <c r="XS56" s="191" t="s">
        <v>673</v>
      </c>
      <c r="XT56" s="191" t="s">
        <v>712</v>
      </c>
      <c r="XU56" s="192" t="s">
        <v>670</v>
      </c>
      <c r="XV56" s="192" t="s">
        <v>635</v>
      </c>
      <c r="XW56" s="192" t="s">
        <v>635</v>
      </c>
      <c r="XX56" s="192" t="s">
        <v>635</v>
      </c>
      <c r="XY56" s="192" t="s">
        <v>635</v>
      </c>
      <c r="XZ56" s="192" t="s">
        <v>635</v>
      </c>
      <c r="YA56" s="144" t="s">
        <v>635</v>
      </c>
      <c r="YB56" s="144" t="s">
        <v>635</v>
      </c>
      <c r="YC56" s="144" t="s">
        <v>635</v>
      </c>
      <c r="YD56" s="144" t="s">
        <v>635</v>
      </c>
      <c r="YE56" s="144" t="s">
        <v>635</v>
      </c>
      <c r="YF56" s="144" t="s">
        <v>635</v>
      </c>
      <c r="YG56" s="144" t="s">
        <v>635</v>
      </c>
      <c r="YH56" s="111" t="s">
        <v>635</v>
      </c>
      <c r="YI56" s="111" t="s">
        <v>635</v>
      </c>
      <c r="YJ56" s="111" t="s">
        <v>635</v>
      </c>
      <c r="YK56" s="190" t="s">
        <v>635</v>
      </c>
      <c r="YL56" s="190" t="s">
        <v>635</v>
      </c>
      <c r="YM56" s="190" t="s">
        <v>635</v>
      </c>
      <c r="YN56" s="190" t="s">
        <v>635</v>
      </c>
      <c r="YO56" s="190" t="s">
        <v>635</v>
      </c>
      <c r="YP56" s="130" t="s">
        <v>635</v>
      </c>
      <c r="YQ56" s="130" t="s">
        <v>635</v>
      </c>
      <c r="YR56" s="130" t="s">
        <v>635</v>
      </c>
      <c r="YS56" s="130" t="s">
        <v>635</v>
      </c>
      <c r="YT56" s="130" t="s">
        <v>635</v>
      </c>
      <c r="YU56" s="130" t="s">
        <v>635</v>
      </c>
      <c r="YV56" s="112" t="s">
        <v>635</v>
      </c>
      <c r="YW56" s="112" t="s">
        <v>635</v>
      </c>
      <c r="YX56" s="112" t="s">
        <v>635</v>
      </c>
      <c r="YY56" s="112" t="s">
        <v>635</v>
      </c>
      <c r="YZ56" s="105" t="s">
        <v>674</v>
      </c>
      <c r="ZA56" s="105" t="s">
        <v>635</v>
      </c>
      <c r="ZB56" s="126" t="s">
        <v>635</v>
      </c>
      <c r="ZC56" s="126" t="s">
        <v>635</v>
      </c>
      <c r="ZD56" s="126" t="s">
        <v>635</v>
      </c>
      <c r="ZE56" s="126" t="s">
        <v>635</v>
      </c>
      <c r="ZF56" s="126" t="s">
        <v>635</v>
      </c>
      <c r="ZG56" s="125" t="s">
        <v>882</v>
      </c>
      <c r="ZH56" s="125" t="s">
        <v>714</v>
      </c>
      <c r="ZI56" s="125" t="s">
        <v>678</v>
      </c>
      <c r="ZJ56" s="125" t="s">
        <v>635</v>
      </c>
      <c r="ZK56" s="125" t="s">
        <v>635</v>
      </c>
      <c r="ZL56" s="125" t="s">
        <v>635</v>
      </c>
      <c r="ZM56" s="125" t="s">
        <v>635</v>
      </c>
      <c r="ZN56" s="125" t="s">
        <v>635</v>
      </c>
      <c r="ZO56" s="147" t="s">
        <v>635</v>
      </c>
      <c r="ZP56" s="147" t="s">
        <v>635</v>
      </c>
      <c r="ZQ56" s="147" t="s">
        <v>635</v>
      </c>
      <c r="ZR56" s="147" t="s">
        <v>635</v>
      </c>
      <c r="ZS56" s="147" t="s">
        <v>635</v>
      </c>
      <c r="ZT56" s="184" t="s">
        <v>635</v>
      </c>
      <c r="ZU56" s="184">
        <v>1</v>
      </c>
      <c r="ZV56" s="184" t="s">
        <v>635</v>
      </c>
      <c r="ZW56" s="184" t="s">
        <v>635</v>
      </c>
      <c r="ZX56" s="131">
        <v>2</v>
      </c>
      <c r="ZY56" s="131" t="s">
        <v>635</v>
      </c>
      <c r="ZZ56" s="131" t="s">
        <v>635</v>
      </c>
      <c r="AAA56" s="131" t="s">
        <v>635</v>
      </c>
      <c r="AAB56" s="132">
        <v>1</v>
      </c>
      <c r="AAC56" s="132">
        <v>1</v>
      </c>
      <c r="AAD56" s="132" t="s">
        <v>635</v>
      </c>
      <c r="AAE56" s="193" t="s">
        <v>635</v>
      </c>
      <c r="AAF56" s="102">
        <v>2</v>
      </c>
      <c r="AAG56" s="102">
        <v>2</v>
      </c>
      <c r="AAH56" s="102" t="s">
        <v>635</v>
      </c>
      <c r="AAI56" s="102">
        <v>0</v>
      </c>
      <c r="AAJ56" s="125">
        <v>1</v>
      </c>
      <c r="AAK56" s="125">
        <v>2</v>
      </c>
      <c r="AAL56" s="125" t="s">
        <v>635</v>
      </c>
      <c r="AAM56" s="125" t="s">
        <v>635</v>
      </c>
      <c r="AAN56" s="131">
        <v>2</v>
      </c>
      <c r="AAO56" s="131">
        <v>2</v>
      </c>
      <c r="AAP56" s="131" t="s">
        <v>635</v>
      </c>
      <c r="AAQ56" s="131" t="s">
        <v>635</v>
      </c>
      <c r="AAR56" s="149">
        <v>1</v>
      </c>
      <c r="AAS56" s="149">
        <v>1</v>
      </c>
      <c r="AAT56" s="149" t="s">
        <v>635</v>
      </c>
      <c r="AAU56" s="149" t="s">
        <v>635</v>
      </c>
      <c r="AAV56" s="184">
        <v>1</v>
      </c>
      <c r="AAW56" s="184">
        <v>1</v>
      </c>
      <c r="AAX56" s="184" t="s">
        <v>635</v>
      </c>
      <c r="AAY56" s="184" t="s">
        <v>635</v>
      </c>
      <c r="AAZ56" s="103" t="s">
        <v>632</v>
      </c>
      <c r="ABA56" s="100" t="s">
        <v>679</v>
      </c>
      <c r="ABB56" s="100" t="s">
        <v>786</v>
      </c>
      <c r="ABC56" s="100" t="s">
        <v>1360</v>
      </c>
      <c r="ABD56" s="100" t="s">
        <v>635</v>
      </c>
      <c r="ABE56" s="100" t="s">
        <v>635</v>
      </c>
      <c r="ABF56" s="103" t="s">
        <v>633</v>
      </c>
      <c r="ABG56" s="194" t="s">
        <v>873</v>
      </c>
      <c r="ABH56" s="195" t="s">
        <v>754</v>
      </c>
      <c r="ABI56" s="195" t="s">
        <v>716</v>
      </c>
      <c r="ABJ56" s="195" t="s">
        <v>787</v>
      </c>
      <c r="ABK56" s="195" t="s">
        <v>680</v>
      </c>
      <c r="ABL56" s="177" t="s">
        <v>788</v>
      </c>
      <c r="ABM56" s="177" t="s">
        <v>832</v>
      </c>
      <c r="ABN56" s="177" t="s">
        <v>635</v>
      </c>
      <c r="ABO56" s="195" t="s">
        <v>635</v>
      </c>
      <c r="ABP56" s="112" t="s">
        <v>682</v>
      </c>
      <c r="ABQ56" s="112" t="s">
        <v>907</v>
      </c>
      <c r="ABR56" s="112" t="s">
        <v>635</v>
      </c>
      <c r="ABS56" s="103" t="s">
        <v>632</v>
      </c>
      <c r="ABT56" s="97" t="s">
        <v>632</v>
      </c>
      <c r="ABU56" s="196" t="s">
        <v>683</v>
      </c>
      <c r="ABV56" s="196" t="s">
        <v>718</v>
      </c>
      <c r="ABW56" s="196" t="s">
        <v>789</v>
      </c>
      <c r="ABX56" s="196" t="s">
        <v>790</v>
      </c>
      <c r="ABY56" s="196" t="s">
        <v>635</v>
      </c>
      <c r="ABZ56" s="196" t="s">
        <v>635</v>
      </c>
      <c r="ACA56" s="196" t="s">
        <v>635</v>
      </c>
      <c r="ACB56" s="97" t="s">
        <v>632</v>
      </c>
      <c r="ACC56" s="97" t="s">
        <v>635</v>
      </c>
      <c r="ACD56" s="112" t="s">
        <v>685</v>
      </c>
      <c r="ACE56" s="112" t="s">
        <v>883</v>
      </c>
      <c r="ACF56" s="112" t="s">
        <v>635</v>
      </c>
      <c r="ACG56" s="112" t="s">
        <v>635</v>
      </c>
      <c r="ACH56" s="97" t="s">
        <v>1361</v>
      </c>
      <c r="ACI56" s="97" t="s">
        <v>1362</v>
      </c>
      <c r="ACJ56" s="97"/>
    </row>
    <row r="57" spans="1:764" ht="15" customHeight="1">
      <c r="A57">
        <v>45</v>
      </c>
      <c r="B57" s="97" t="s">
        <v>1374</v>
      </c>
      <c r="C57" s="97" t="s">
        <v>1375</v>
      </c>
      <c r="D57" s="97" t="s">
        <v>912</v>
      </c>
      <c r="E57" s="97" t="s">
        <v>1376</v>
      </c>
      <c r="F57" s="98" t="s">
        <v>1377</v>
      </c>
      <c r="G57" s="98" t="s">
        <v>1378</v>
      </c>
      <c r="H57" s="99">
        <v>35.082678999999999</v>
      </c>
      <c r="I57" s="99">
        <v>9.6837000000000006E-2</v>
      </c>
      <c r="J57" s="98" t="s">
        <v>916</v>
      </c>
      <c r="K57" s="98" t="s">
        <v>1379</v>
      </c>
      <c r="L57" s="98" t="s">
        <v>1380</v>
      </c>
      <c r="M57" s="100" t="s">
        <v>1381</v>
      </c>
      <c r="N57" s="101">
        <v>725608356</v>
      </c>
      <c r="O57" s="102">
        <v>708529522</v>
      </c>
      <c r="P57" s="100">
        <v>9.8430000000000004E-2</v>
      </c>
      <c r="Q57" s="100">
        <v>35.081023000000002</v>
      </c>
      <c r="R57" s="100">
        <v>2010</v>
      </c>
      <c r="S57" s="100">
        <v>4.7</v>
      </c>
      <c r="T57" s="103" t="s">
        <v>626</v>
      </c>
      <c r="U57" s="97" t="s">
        <v>627</v>
      </c>
      <c r="V57" s="97" t="s">
        <v>628</v>
      </c>
      <c r="W57" s="97" t="s">
        <v>629</v>
      </c>
      <c r="X57" s="97" t="s">
        <v>700</v>
      </c>
      <c r="Y57" s="97" t="s">
        <v>770</v>
      </c>
      <c r="Z57" s="103" t="s">
        <v>632</v>
      </c>
      <c r="AA57" s="104" t="s">
        <v>633</v>
      </c>
      <c r="AB57" s="197" t="s">
        <v>635</v>
      </c>
      <c r="AC57" s="104" t="s">
        <v>635</v>
      </c>
      <c r="AD57" s="104" t="s">
        <v>635</v>
      </c>
      <c r="AE57" s="104" t="s">
        <v>635</v>
      </c>
      <c r="AF57" s="103">
        <v>6</v>
      </c>
      <c r="AG57" s="103">
        <v>0</v>
      </c>
      <c r="AH57" s="97" t="s">
        <v>636</v>
      </c>
      <c r="AI57" s="97" t="s">
        <v>637</v>
      </c>
      <c r="AJ57" s="97" t="s">
        <v>638</v>
      </c>
      <c r="AK57" s="97" t="s">
        <v>639</v>
      </c>
      <c r="AL57" s="105" t="s">
        <v>640</v>
      </c>
      <c r="AM57" s="106" t="s">
        <v>635</v>
      </c>
      <c r="AN57" s="106" t="s">
        <v>635</v>
      </c>
      <c r="AO57" s="106" t="s">
        <v>635</v>
      </c>
      <c r="AP57" s="97" t="s">
        <v>642</v>
      </c>
      <c r="AQ57" s="97" t="s">
        <v>635</v>
      </c>
      <c r="AR57" s="103" t="s">
        <v>635</v>
      </c>
      <c r="AS57" s="107" t="s">
        <v>635</v>
      </c>
      <c r="AT57" s="103" t="s">
        <v>635</v>
      </c>
      <c r="AU57" s="103" t="s">
        <v>635</v>
      </c>
      <c r="AV57" s="106" t="s">
        <v>626</v>
      </c>
      <c r="AW57" s="105" t="s">
        <v>640</v>
      </c>
      <c r="AX57" s="103" t="s">
        <v>635</v>
      </c>
      <c r="AY57" s="105" t="s">
        <v>640</v>
      </c>
      <c r="AZ57" s="107" t="s">
        <v>635</v>
      </c>
      <c r="BA57" s="105" t="s">
        <v>640</v>
      </c>
      <c r="BB57" s="107" t="s">
        <v>635</v>
      </c>
      <c r="BC57" s="106" t="s">
        <v>640</v>
      </c>
      <c r="BD57" s="103" t="s">
        <v>635</v>
      </c>
      <c r="BE57" s="106" t="s">
        <v>632</v>
      </c>
      <c r="BF57" s="103" t="s">
        <v>640</v>
      </c>
      <c r="BG57" s="103" t="s">
        <v>635</v>
      </c>
      <c r="BH57" s="103" t="s">
        <v>847</v>
      </c>
      <c r="BI57" s="97" t="s">
        <v>640</v>
      </c>
      <c r="BJ57" s="108" t="s">
        <v>643</v>
      </c>
      <c r="BK57" s="108" t="s">
        <v>774</v>
      </c>
      <c r="BL57" s="108" t="s">
        <v>644</v>
      </c>
      <c r="BM57" s="108" t="s">
        <v>635</v>
      </c>
      <c r="BN57" s="108" t="s">
        <v>635</v>
      </c>
      <c r="BO57" s="103" t="s">
        <v>626</v>
      </c>
      <c r="BP57" s="103" t="s">
        <v>635</v>
      </c>
      <c r="BQ57" s="103" t="s">
        <v>635</v>
      </c>
      <c r="BR57" s="109" t="s">
        <v>635</v>
      </c>
      <c r="BS57" s="109" t="s">
        <v>635</v>
      </c>
      <c r="BT57" s="110" t="s">
        <v>635</v>
      </c>
      <c r="BU57" s="110" t="s">
        <v>635</v>
      </c>
      <c r="BV57" s="109" t="s">
        <v>635</v>
      </c>
      <c r="BW57" s="97" t="s">
        <v>646</v>
      </c>
      <c r="BX57" s="97" t="s">
        <v>2462</v>
      </c>
      <c r="BY57" s="97" t="s">
        <v>1382</v>
      </c>
      <c r="BZ57" s="97" t="s">
        <v>779</v>
      </c>
      <c r="CA57" s="111" t="s">
        <v>736</v>
      </c>
      <c r="CB57" s="111" t="s">
        <v>635</v>
      </c>
      <c r="CC57" s="111" t="s">
        <v>635</v>
      </c>
      <c r="CD57" s="106" t="s">
        <v>635</v>
      </c>
      <c r="CE57" s="111" t="s">
        <v>635</v>
      </c>
      <c r="CF57" s="103">
        <v>3</v>
      </c>
      <c r="CG57" s="103">
        <v>6</v>
      </c>
      <c r="CH57" s="112" t="s">
        <v>649</v>
      </c>
      <c r="CI57" s="113" t="s">
        <v>635</v>
      </c>
      <c r="CJ57" s="113" t="s">
        <v>635</v>
      </c>
      <c r="CK57" s="113" t="s">
        <v>635</v>
      </c>
      <c r="CL57" s="103">
        <v>15</v>
      </c>
      <c r="CM57" s="114">
        <v>0</v>
      </c>
      <c r="CN57" s="103" t="s">
        <v>635</v>
      </c>
      <c r="CO57" s="106" t="s">
        <v>635</v>
      </c>
      <c r="CP57" s="103" t="s">
        <v>635</v>
      </c>
      <c r="CQ57" s="106" t="s">
        <v>635</v>
      </c>
      <c r="CR57" s="103" t="s">
        <v>635</v>
      </c>
      <c r="CS57" s="106" t="s">
        <v>635</v>
      </c>
      <c r="CT57" s="103" t="s">
        <v>635</v>
      </c>
      <c r="CU57" s="106" t="s">
        <v>635</v>
      </c>
      <c r="CV57" s="103" t="s">
        <v>635</v>
      </c>
      <c r="CW57" s="103" t="s">
        <v>635</v>
      </c>
      <c r="CX57" s="111" t="s">
        <v>650</v>
      </c>
      <c r="CY57" s="106" t="s">
        <v>635</v>
      </c>
      <c r="CZ57" s="115">
        <v>1</v>
      </c>
      <c r="DA57" s="115">
        <v>0</v>
      </c>
      <c r="DB57" s="116">
        <f t="shared" si="19"/>
        <v>1</v>
      </c>
      <c r="DC57" s="117" t="s">
        <v>635</v>
      </c>
      <c r="DD57" s="118" t="s">
        <v>635</v>
      </c>
      <c r="DE57" s="118" t="s">
        <v>635</v>
      </c>
      <c r="DF57" s="118" t="s">
        <v>635</v>
      </c>
      <c r="DG57" s="119" t="s">
        <v>635</v>
      </c>
      <c r="DH57" s="106" t="s">
        <v>635</v>
      </c>
      <c r="DI57" s="106" t="s">
        <v>635</v>
      </c>
      <c r="DJ57" s="121" t="s">
        <v>635</v>
      </c>
      <c r="DK57" s="122" t="s">
        <v>635</v>
      </c>
      <c r="DL57" s="123" t="s">
        <v>635</v>
      </c>
      <c r="DM57" s="123" t="s">
        <v>635</v>
      </c>
      <c r="DN57" s="124" t="s">
        <v>635</v>
      </c>
      <c r="DO57" s="124" t="s">
        <v>635</v>
      </c>
      <c r="DP57" s="124" t="s">
        <v>635</v>
      </c>
      <c r="DQ57" s="125">
        <v>0.3</v>
      </c>
      <c r="DR57" s="125">
        <v>0.6</v>
      </c>
      <c r="DS57" s="125" t="s">
        <v>1383</v>
      </c>
      <c r="DT57" s="106" t="s">
        <v>635</v>
      </c>
      <c r="DU57" s="106" t="s">
        <v>635</v>
      </c>
      <c r="DV57" s="106" t="s">
        <v>635</v>
      </c>
      <c r="DW57" s="126" t="s">
        <v>635</v>
      </c>
      <c r="DX57" s="126" t="s">
        <v>635</v>
      </c>
      <c r="DY57" s="126" t="s">
        <v>635</v>
      </c>
      <c r="DZ57" s="97" t="s">
        <v>652</v>
      </c>
      <c r="EA57" s="103" t="s">
        <v>626</v>
      </c>
      <c r="EB57" s="97" t="s">
        <v>635</v>
      </c>
      <c r="EC57" s="103" t="s">
        <v>626</v>
      </c>
      <c r="ED57" s="103" t="s">
        <v>635</v>
      </c>
      <c r="EE57" s="103" t="s">
        <v>635</v>
      </c>
      <c r="EF57" s="127" t="s">
        <v>653</v>
      </c>
      <c r="EG57" s="127" t="s">
        <v>635</v>
      </c>
      <c r="EH57" s="103" t="s">
        <v>653</v>
      </c>
      <c r="EI57" s="97" t="s">
        <v>640</v>
      </c>
      <c r="EJ57" s="97" t="s">
        <v>640</v>
      </c>
      <c r="EK57" s="122">
        <v>0.6</v>
      </c>
      <c r="EL57" s="122">
        <v>0.6</v>
      </c>
      <c r="EM57" s="122">
        <v>0.3</v>
      </c>
      <c r="EN57" s="122">
        <v>0</v>
      </c>
      <c r="EO57" s="128" t="s">
        <v>635</v>
      </c>
      <c r="EP57" s="128" t="s">
        <v>635</v>
      </c>
      <c r="EQ57" s="128" t="s">
        <v>635</v>
      </c>
      <c r="ER57" s="128" t="s">
        <v>635</v>
      </c>
      <c r="ES57" s="129" t="s">
        <v>635</v>
      </c>
      <c r="ET57" s="129" t="s">
        <v>635</v>
      </c>
      <c r="EU57" s="129" t="s">
        <v>635</v>
      </c>
      <c r="EV57" s="129" t="s">
        <v>635</v>
      </c>
      <c r="EW57" s="97" t="s">
        <v>654</v>
      </c>
      <c r="EX57" s="97" t="s">
        <v>654</v>
      </c>
      <c r="EY57" s="103" t="s">
        <v>635</v>
      </c>
      <c r="EZ57" s="107" t="s">
        <v>635</v>
      </c>
      <c r="FA57" s="97" t="s">
        <v>655</v>
      </c>
      <c r="FB57" s="130" t="s">
        <v>854</v>
      </c>
      <c r="FC57" s="130" t="s">
        <v>635</v>
      </c>
      <c r="FD57" s="131" t="s">
        <v>635</v>
      </c>
      <c r="FE57" s="131" t="s">
        <v>635</v>
      </c>
      <c r="FF57" s="131" t="s">
        <v>635</v>
      </c>
      <c r="FG57" s="131" t="s">
        <v>635</v>
      </c>
      <c r="FH57" s="131" t="s">
        <v>635</v>
      </c>
      <c r="FI57" s="132" t="s">
        <v>635</v>
      </c>
      <c r="FJ57" s="133">
        <v>4</v>
      </c>
      <c r="FK57" s="103" t="s">
        <v>635</v>
      </c>
      <c r="FL57" s="134" t="s">
        <v>635</v>
      </c>
      <c r="FM57" s="135" t="s">
        <v>635</v>
      </c>
      <c r="FN57" s="135" t="s">
        <v>635</v>
      </c>
      <c r="FO57" s="135" t="s">
        <v>635</v>
      </c>
      <c r="FP57" s="103" t="s">
        <v>635</v>
      </c>
      <c r="FQ57" s="132" t="s">
        <v>635</v>
      </c>
      <c r="FR57" s="133">
        <v>18</v>
      </c>
      <c r="FS57" s="103" t="s">
        <v>635</v>
      </c>
      <c r="FT57" s="134" t="s">
        <v>635</v>
      </c>
      <c r="FU57" s="135" t="s">
        <v>635</v>
      </c>
      <c r="FV57" s="135" t="s">
        <v>635</v>
      </c>
      <c r="FW57" s="131" t="s">
        <v>635</v>
      </c>
      <c r="FX57" s="103" t="s">
        <v>635</v>
      </c>
      <c r="FY57" s="100" t="s">
        <v>635</v>
      </c>
      <c r="FZ57" s="102" t="s">
        <v>635</v>
      </c>
      <c r="GA57" s="102" t="s">
        <v>635</v>
      </c>
      <c r="GB57" s="102" t="s">
        <v>635</v>
      </c>
      <c r="GC57" s="136" t="s">
        <v>635</v>
      </c>
      <c r="GD57" s="137" t="s">
        <v>635</v>
      </c>
      <c r="GE57" s="137" t="s">
        <v>635</v>
      </c>
      <c r="GF57" s="137" t="s">
        <v>635</v>
      </c>
      <c r="GG57" s="125" t="s">
        <v>657</v>
      </c>
      <c r="GH57" s="125" t="s">
        <v>658</v>
      </c>
      <c r="GI57" s="125">
        <v>12</v>
      </c>
      <c r="GJ57" s="125">
        <v>12</v>
      </c>
      <c r="GK57" s="122" t="s">
        <v>657</v>
      </c>
      <c r="GL57" s="122" t="s">
        <v>658</v>
      </c>
      <c r="GM57" s="122">
        <v>12</v>
      </c>
      <c r="GN57" s="122">
        <v>12</v>
      </c>
      <c r="GO57" s="135" t="s">
        <v>635</v>
      </c>
      <c r="GP57" s="135" t="s">
        <v>635</v>
      </c>
      <c r="GQ57" s="135" t="s">
        <v>635</v>
      </c>
      <c r="GR57" s="134" t="s">
        <v>635</v>
      </c>
      <c r="GS57" s="134" t="s">
        <v>635</v>
      </c>
      <c r="GT57" s="134" t="s">
        <v>635</v>
      </c>
      <c r="GU57" s="126" t="s">
        <v>635</v>
      </c>
      <c r="GV57" s="126" t="s">
        <v>635</v>
      </c>
      <c r="GW57" s="126" t="s">
        <v>635</v>
      </c>
      <c r="GX57" s="145" t="s">
        <v>635</v>
      </c>
      <c r="GY57" s="145" t="s">
        <v>635</v>
      </c>
      <c r="GZ57" s="145" t="s">
        <v>635</v>
      </c>
      <c r="HA57" s="123" t="s">
        <v>635</v>
      </c>
      <c r="HB57" s="140" t="s">
        <v>635</v>
      </c>
      <c r="HC57" s="123" t="s">
        <v>635</v>
      </c>
      <c r="HD57" s="123" t="s">
        <v>635</v>
      </c>
      <c r="HE57" s="127" t="s">
        <v>635</v>
      </c>
      <c r="HF57" s="131" t="s">
        <v>635</v>
      </c>
      <c r="HG57" s="131" t="s">
        <v>635</v>
      </c>
      <c r="HH57" s="131" t="s">
        <v>635</v>
      </c>
      <c r="HI57" s="141" t="s">
        <v>635</v>
      </c>
      <c r="HJ57" s="141" t="s">
        <v>635</v>
      </c>
      <c r="HK57" s="141" t="s">
        <v>635</v>
      </c>
      <c r="HL57" s="141" t="s">
        <v>635</v>
      </c>
      <c r="HM57" s="131" t="s">
        <v>635</v>
      </c>
      <c r="HN57" s="131" t="s">
        <v>635</v>
      </c>
      <c r="HO57" s="131" t="s">
        <v>635</v>
      </c>
      <c r="HP57" s="131" t="s">
        <v>635</v>
      </c>
      <c r="HQ57" s="106" t="s">
        <v>635</v>
      </c>
      <c r="HR57" s="106" t="s">
        <v>635</v>
      </c>
      <c r="HS57" s="106" t="s">
        <v>635</v>
      </c>
      <c r="HT57" s="106" t="s">
        <v>635</v>
      </c>
      <c r="HU57" s="132" t="s">
        <v>635</v>
      </c>
      <c r="HV57" s="132" t="s">
        <v>635</v>
      </c>
      <c r="HW57" s="132" t="s">
        <v>635</v>
      </c>
      <c r="HX57" s="132" t="s">
        <v>635</v>
      </c>
      <c r="HY57" s="118" t="s">
        <v>635</v>
      </c>
      <c r="HZ57" s="118" t="s">
        <v>635</v>
      </c>
      <c r="IA57" s="118" t="s">
        <v>635</v>
      </c>
      <c r="IB57" s="118" t="s">
        <v>635</v>
      </c>
      <c r="IC57" s="125" t="s">
        <v>635</v>
      </c>
      <c r="ID57" s="125" t="s">
        <v>635</v>
      </c>
      <c r="IE57" s="125" t="s">
        <v>635</v>
      </c>
      <c r="IF57" s="125" t="s">
        <v>635</v>
      </c>
      <c r="IG57" s="105" t="s">
        <v>659</v>
      </c>
      <c r="IH57" s="105" t="s">
        <v>660</v>
      </c>
      <c r="II57" s="105" t="s">
        <v>661</v>
      </c>
      <c r="IJ57" s="105" t="s">
        <v>662</v>
      </c>
      <c r="IK57" s="105" t="s">
        <v>855</v>
      </c>
      <c r="IL57" s="105" t="s">
        <v>635</v>
      </c>
      <c r="IM57" s="105" t="s">
        <v>635</v>
      </c>
      <c r="IN57" s="105" t="s">
        <v>635</v>
      </c>
      <c r="IO57" s="105" t="s">
        <v>635</v>
      </c>
      <c r="IP57" s="103">
        <v>5</v>
      </c>
      <c r="IQ57" s="102" t="s">
        <v>635</v>
      </c>
      <c r="IR57" s="102" t="s">
        <v>635</v>
      </c>
      <c r="IS57" s="102" t="s">
        <v>635</v>
      </c>
      <c r="IT57" s="102" t="s">
        <v>635</v>
      </c>
      <c r="IU57" s="128" t="s">
        <v>635</v>
      </c>
      <c r="IV57" s="128" t="s">
        <v>635</v>
      </c>
      <c r="IW57" s="128" t="s">
        <v>635</v>
      </c>
      <c r="IX57" s="128" t="s">
        <v>635</v>
      </c>
      <c r="IY57" s="124" t="s">
        <v>709</v>
      </c>
      <c r="IZ57" s="229">
        <v>0</v>
      </c>
      <c r="JA57" s="229">
        <v>1</v>
      </c>
      <c r="JB57" s="123" t="s">
        <v>709</v>
      </c>
      <c r="JC57" s="155">
        <v>0</v>
      </c>
      <c r="JD57" s="155">
        <v>1</v>
      </c>
      <c r="JE57" s="144" t="s">
        <v>635</v>
      </c>
      <c r="JF57" s="144" t="s">
        <v>635</v>
      </c>
      <c r="JG57" s="144" t="s">
        <v>635</v>
      </c>
      <c r="JH57" s="141" t="s">
        <v>635</v>
      </c>
      <c r="JI57" s="141" t="s">
        <v>635</v>
      </c>
      <c r="JJ57" s="141" t="s">
        <v>635</v>
      </c>
      <c r="JK57" s="144" t="s">
        <v>635</v>
      </c>
      <c r="JL57" s="144" t="s">
        <v>635</v>
      </c>
      <c r="JM57" s="144" t="s">
        <v>635</v>
      </c>
      <c r="JN57" s="135" t="s">
        <v>635</v>
      </c>
      <c r="JO57" s="135" t="s">
        <v>635</v>
      </c>
      <c r="JP57" s="135" t="s">
        <v>635</v>
      </c>
      <c r="JQ57" s="144" t="s">
        <v>635</v>
      </c>
      <c r="JR57" s="144" t="s">
        <v>635</v>
      </c>
      <c r="JS57" s="144" t="s">
        <v>635</v>
      </c>
      <c r="JT57" s="144" t="s">
        <v>635</v>
      </c>
      <c r="JU57" s="145" t="s">
        <v>635</v>
      </c>
      <c r="JV57" s="145" t="s">
        <v>635</v>
      </c>
      <c r="JW57" s="145" t="s">
        <v>635</v>
      </c>
      <c r="JX57" s="145" t="s">
        <v>635</v>
      </c>
      <c r="JY57" s="141" t="s">
        <v>635</v>
      </c>
      <c r="JZ57" s="141" t="s">
        <v>635</v>
      </c>
      <c r="KA57" s="141" t="s">
        <v>635</v>
      </c>
      <c r="KB57" s="141" t="s">
        <v>635</v>
      </c>
      <c r="KC57" s="128" t="s">
        <v>635</v>
      </c>
      <c r="KD57" s="128" t="s">
        <v>635</v>
      </c>
      <c r="KE57" s="128" t="s">
        <v>635</v>
      </c>
      <c r="KF57" s="128" t="s">
        <v>635</v>
      </c>
      <c r="KG57" s="146" t="s">
        <v>635</v>
      </c>
      <c r="KH57" s="146" t="s">
        <v>635</v>
      </c>
      <c r="KI57" s="146" t="s">
        <v>635</v>
      </c>
      <c r="KJ57" s="146" t="s">
        <v>635</v>
      </c>
      <c r="KK57" s="147" t="s">
        <v>635</v>
      </c>
      <c r="KL57" s="147" t="s">
        <v>635</v>
      </c>
      <c r="KM57" s="147" t="s">
        <v>635</v>
      </c>
      <c r="KN57" s="147" t="s">
        <v>635</v>
      </c>
      <c r="KO57" s="148" t="s">
        <v>635</v>
      </c>
      <c r="KP57" s="148" t="s">
        <v>635</v>
      </c>
      <c r="KQ57" s="148" t="s">
        <v>635</v>
      </c>
      <c r="KR57" s="148" t="s">
        <v>635</v>
      </c>
      <c r="KS57" s="149" t="s">
        <v>635</v>
      </c>
      <c r="KT57" s="149" t="s">
        <v>635</v>
      </c>
      <c r="KU57" s="149" t="s">
        <v>635</v>
      </c>
      <c r="KV57" s="149" t="s">
        <v>635</v>
      </c>
      <c r="KW57" s="105" t="s">
        <v>664</v>
      </c>
      <c r="KX57" s="106" t="s">
        <v>1002</v>
      </c>
      <c r="KY57" s="106" t="s">
        <v>635</v>
      </c>
      <c r="KZ57" s="141" t="s">
        <v>635</v>
      </c>
      <c r="LA57" s="141" t="s">
        <v>635</v>
      </c>
      <c r="LB57" s="141" t="s">
        <v>635</v>
      </c>
      <c r="LC57" s="141" t="s">
        <v>635</v>
      </c>
      <c r="LD57" s="150">
        <v>0.5</v>
      </c>
      <c r="LE57" s="141" t="s">
        <v>635</v>
      </c>
      <c r="LF57" s="150">
        <v>0.5</v>
      </c>
      <c r="LG57" s="141" t="s">
        <v>635</v>
      </c>
      <c r="LH57" s="151">
        <f t="shared" si="15"/>
        <v>1</v>
      </c>
      <c r="LI57" s="152">
        <v>0</v>
      </c>
      <c r="LJ57" s="152">
        <v>0</v>
      </c>
      <c r="LK57" s="152">
        <v>0</v>
      </c>
      <c r="LL57" s="152">
        <v>0</v>
      </c>
      <c r="LM57" s="152">
        <v>0.5</v>
      </c>
      <c r="LN57" s="152">
        <v>0</v>
      </c>
      <c r="LO57" s="152">
        <v>0.5</v>
      </c>
      <c r="LP57" s="152">
        <v>0</v>
      </c>
      <c r="LQ57" s="153">
        <f t="shared" si="16"/>
        <v>1</v>
      </c>
      <c r="LR57" s="142" t="s">
        <v>635</v>
      </c>
      <c r="LS57" s="142" t="s">
        <v>635</v>
      </c>
      <c r="LT57" s="142" t="s">
        <v>635</v>
      </c>
      <c r="LU57" s="142" t="s">
        <v>635</v>
      </c>
      <c r="LV57" s="142" t="s">
        <v>635</v>
      </c>
      <c r="LW57" s="142" t="s">
        <v>635</v>
      </c>
      <c r="LX57" s="142" t="s">
        <v>635</v>
      </c>
      <c r="LY57" s="142" t="s">
        <v>635</v>
      </c>
      <c r="LZ57" s="142" t="s">
        <v>635</v>
      </c>
      <c r="MA57" s="45">
        <v>0</v>
      </c>
      <c r="MB57" s="45">
        <v>0</v>
      </c>
      <c r="MC57" s="45">
        <v>0</v>
      </c>
      <c r="MD57" s="45">
        <v>0</v>
      </c>
      <c r="ME57" s="45">
        <v>0</v>
      </c>
      <c r="MF57" s="45">
        <v>0</v>
      </c>
      <c r="MG57" s="45">
        <v>0</v>
      </c>
      <c r="MH57" s="45">
        <v>0</v>
      </c>
      <c r="MI57" s="45">
        <v>0</v>
      </c>
      <c r="MJ57" s="155" t="s">
        <v>635</v>
      </c>
      <c r="MK57" s="155" t="s">
        <v>635</v>
      </c>
      <c r="ML57" s="155" t="s">
        <v>635</v>
      </c>
      <c r="MM57" s="155" t="s">
        <v>635</v>
      </c>
      <c r="MN57" s="155" t="s">
        <v>635</v>
      </c>
      <c r="MO57" s="155" t="s">
        <v>635</v>
      </c>
      <c r="MP57" s="155" t="s">
        <v>635</v>
      </c>
      <c r="MQ57" s="155" t="s">
        <v>635</v>
      </c>
      <c r="MR57" s="156" t="s">
        <v>635</v>
      </c>
      <c r="MS57" s="157" t="s">
        <v>635</v>
      </c>
      <c r="MT57" s="157" t="s">
        <v>635</v>
      </c>
      <c r="MU57" s="157" t="s">
        <v>635</v>
      </c>
      <c r="MV57" s="157" t="s">
        <v>635</v>
      </c>
      <c r="MW57" s="157" t="s">
        <v>635</v>
      </c>
      <c r="MX57" s="157" t="s">
        <v>635</v>
      </c>
      <c r="MY57" s="157" t="s">
        <v>635</v>
      </c>
      <c r="MZ57" s="157" t="s">
        <v>635</v>
      </c>
      <c r="NA57" s="157" t="s">
        <v>635</v>
      </c>
      <c r="NB57" s="158" t="s">
        <v>635</v>
      </c>
      <c r="NC57" s="158" t="s">
        <v>635</v>
      </c>
      <c r="ND57" s="158" t="s">
        <v>635</v>
      </c>
      <c r="NE57" s="158" t="s">
        <v>635</v>
      </c>
      <c r="NF57" s="158" t="s">
        <v>635</v>
      </c>
      <c r="NG57" s="158" t="s">
        <v>635</v>
      </c>
      <c r="NH57" s="158" t="s">
        <v>635</v>
      </c>
      <c r="NI57" s="158" t="s">
        <v>635</v>
      </c>
      <c r="NJ57" s="159" t="s">
        <v>635</v>
      </c>
      <c r="NK57" s="160" t="s">
        <v>635</v>
      </c>
      <c r="NL57" s="160" t="s">
        <v>635</v>
      </c>
      <c r="NM57" s="160" t="s">
        <v>635</v>
      </c>
      <c r="NN57" s="160" t="s">
        <v>635</v>
      </c>
      <c r="NO57" s="160" t="s">
        <v>635</v>
      </c>
      <c r="NP57" s="160" t="s">
        <v>635</v>
      </c>
      <c r="NQ57" s="160" t="s">
        <v>635</v>
      </c>
      <c r="NR57" s="160" t="s">
        <v>635</v>
      </c>
      <c r="NS57" s="161" t="s">
        <v>635</v>
      </c>
      <c r="NT57" s="162" t="s">
        <v>635</v>
      </c>
      <c r="NU57" s="162" t="s">
        <v>635</v>
      </c>
      <c r="NV57" s="162" t="s">
        <v>635</v>
      </c>
      <c r="NW57" s="162" t="s">
        <v>635</v>
      </c>
      <c r="NX57" s="162" t="s">
        <v>635</v>
      </c>
      <c r="NY57" s="162" t="s">
        <v>635</v>
      </c>
      <c r="NZ57" s="162" t="s">
        <v>635</v>
      </c>
      <c r="OA57" s="162" t="s">
        <v>635</v>
      </c>
      <c r="OB57" s="163" t="s">
        <v>635</v>
      </c>
      <c r="OC57" s="142" t="s">
        <v>635</v>
      </c>
      <c r="OD57" s="142" t="s">
        <v>635</v>
      </c>
      <c r="OE57" s="142" t="s">
        <v>635</v>
      </c>
      <c r="OF57" s="142" t="s">
        <v>635</v>
      </c>
      <c r="OG57" s="142" t="s">
        <v>635</v>
      </c>
      <c r="OH57" s="142" t="s">
        <v>635</v>
      </c>
      <c r="OI57" s="142" t="s">
        <v>635</v>
      </c>
      <c r="OJ57" s="142" t="s">
        <v>635</v>
      </c>
      <c r="OK57" s="142" t="s">
        <v>635</v>
      </c>
      <c r="OL57" s="45" t="s">
        <v>635</v>
      </c>
      <c r="OM57" s="45" t="s">
        <v>635</v>
      </c>
      <c r="ON57" s="45" t="s">
        <v>635</v>
      </c>
      <c r="OO57" s="45" t="s">
        <v>635</v>
      </c>
      <c r="OP57" s="45" t="s">
        <v>635</v>
      </c>
      <c r="OQ57" s="45" t="s">
        <v>635</v>
      </c>
      <c r="OR57" s="45" t="s">
        <v>635</v>
      </c>
      <c r="OS57" s="45" t="s">
        <v>635</v>
      </c>
      <c r="OT57" s="44" t="s">
        <v>635</v>
      </c>
      <c r="OU57" s="158">
        <v>0</v>
      </c>
      <c r="OV57" s="158">
        <v>0</v>
      </c>
      <c r="OW57" s="158">
        <v>0</v>
      </c>
      <c r="OX57" s="158">
        <v>0</v>
      </c>
      <c r="OY57" s="158">
        <v>0</v>
      </c>
      <c r="OZ57" s="158">
        <v>0</v>
      </c>
      <c r="PA57" s="158">
        <v>0</v>
      </c>
      <c r="PB57" s="158">
        <v>0</v>
      </c>
      <c r="PC57" s="159">
        <v>0</v>
      </c>
      <c r="PD57" s="152" t="s">
        <v>635</v>
      </c>
      <c r="PE57" s="152" t="s">
        <v>635</v>
      </c>
      <c r="PF57" s="152" t="s">
        <v>635</v>
      </c>
      <c r="PG57" s="152" t="s">
        <v>635</v>
      </c>
      <c r="PH57" s="152" t="s">
        <v>635</v>
      </c>
      <c r="PI57" s="152" t="s">
        <v>635</v>
      </c>
      <c r="PJ57" s="152" t="s">
        <v>635</v>
      </c>
      <c r="PK57" s="152" t="s">
        <v>635</v>
      </c>
      <c r="PL57" s="164" t="s">
        <v>635</v>
      </c>
      <c r="PM57" s="158" t="s">
        <v>635</v>
      </c>
      <c r="PN57" s="158" t="s">
        <v>635</v>
      </c>
      <c r="PO57" s="158" t="s">
        <v>635</v>
      </c>
      <c r="PP57" s="158" t="s">
        <v>635</v>
      </c>
      <c r="PQ57" s="158" t="s">
        <v>635</v>
      </c>
      <c r="PR57" s="158" t="s">
        <v>635</v>
      </c>
      <c r="PS57" s="158" t="s">
        <v>635</v>
      </c>
      <c r="PT57" s="158" t="s">
        <v>635</v>
      </c>
      <c r="PU57" s="159" t="s">
        <v>635</v>
      </c>
      <c r="PV57" s="157" t="s">
        <v>635</v>
      </c>
      <c r="PW57" s="157" t="s">
        <v>635</v>
      </c>
      <c r="PX57" s="157" t="s">
        <v>635</v>
      </c>
      <c r="PY57" s="157" t="s">
        <v>635</v>
      </c>
      <c r="PZ57" s="157" t="s">
        <v>635</v>
      </c>
      <c r="QA57" s="157" t="s">
        <v>635</v>
      </c>
      <c r="QB57" s="157" t="s">
        <v>635</v>
      </c>
      <c r="QC57" s="157" t="s">
        <v>635</v>
      </c>
      <c r="QD57" s="165" t="s">
        <v>635</v>
      </c>
      <c r="QE57" s="166" t="s">
        <v>635</v>
      </c>
      <c r="QF57" s="166" t="s">
        <v>635</v>
      </c>
      <c r="QG57" s="166" t="s">
        <v>635</v>
      </c>
      <c r="QH57" s="166" t="s">
        <v>635</v>
      </c>
      <c r="QI57" s="166" t="s">
        <v>635</v>
      </c>
      <c r="QJ57" s="166" t="s">
        <v>635</v>
      </c>
      <c r="QK57" s="166" t="s">
        <v>635</v>
      </c>
      <c r="QL57" s="166" t="s">
        <v>635</v>
      </c>
      <c r="QM57" s="167" t="s">
        <v>635</v>
      </c>
      <c r="QN57" s="120" t="s">
        <v>635</v>
      </c>
      <c r="QO57" s="120" t="s">
        <v>635</v>
      </c>
      <c r="QP57" s="120" t="s">
        <v>635</v>
      </c>
      <c r="QQ57" s="120" t="s">
        <v>635</v>
      </c>
      <c r="QR57" s="120" t="s">
        <v>635</v>
      </c>
      <c r="QS57" s="120" t="s">
        <v>635</v>
      </c>
      <c r="QT57" s="120" t="s">
        <v>635</v>
      </c>
      <c r="QU57" s="120" t="s">
        <v>635</v>
      </c>
      <c r="QV57" s="168" t="s">
        <v>635</v>
      </c>
      <c r="QW57" s="169" t="s">
        <v>635</v>
      </c>
      <c r="QX57" s="169" t="s">
        <v>635</v>
      </c>
      <c r="QY57" s="169" t="s">
        <v>635</v>
      </c>
      <c r="QZ57" s="169" t="s">
        <v>635</v>
      </c>
      <c r="RA57" s="169" t="s">
        <v>635</v>
      </c>
      <c r="RB57" s="169" t="s">
        <v>635</v>
      </c>
      <c r="RC57" s="169" t="s">
        <v>635</v>
      </c>
      <c r="RD57" s="169" t="s">
        <v>635</v>
      </c>
      <c r="RE57" s="170" t="s">
        <v>635</v>
      </c>
      <c r="RF57" s="136" t="s">
        <v>854</v>
      </c>
      <c r="RG57" s="137" t="s">
        <v>635</v>
      </c>
      <c r="RH57" s="137" t="s">
        <v>635</v>
      </c>
      <c r="RI57" s="137" t="s">
        <v>635</v>
      </c>
      <c r="RJ57" s="137" t="s">
        <v>635</v>
      </c>
      <c r="RK57" s="137" t="s">
        <v>635</v>
      </c>
      <c r="RL57" s="105" t="s">
        <v>664</v>
      </c>
      <c r="RM57" s="106" t="s">
        <v>1002</v>
      </c>
      <c r="RN57" s="106" t="s">
        <v>635</v>
      </c>
      <c r="RO57" s="135" t="s">
        <v>635</v>
      </c>
      <c r="RP57" s="135" t="s">
        <v>635</v>
      </c>
      <c r="RQ57" s="135" t="s">
        <v>635</v>
      </c>
      <c r="RR57" s="135" t="s">
        <v>635</v>
      </c>
      <c r="RS57" s="135" t="s">
        <v>635</v>
      </c>
      <c r="RT57" s="135" t="s">
        <v>635</v>
      </c>
      <c r="RU57" s="135" t="s">
        <v>635</v>
      </c>
      <c r="RV57" s="135" t="s">
        <v>635</v>
      </c>
      <c r="RW57" s="230" t="s">
        <v>635</v>
      </c>
      <c r="RX57" s="158">
        <v>0</v>
      </c>
      <c r="RY57" s="158">
        <v>0</v>
      </c>
      <c r="RZ57" s="158">
        <v>0</v>
      </c>
      <c r="SA57" s="158">
        <v>0</v>
      </c>
      <c r="SB57" s="158">
        <v>0.5</v>
      </c>
      <c r="SC57" s="158">
        <v>0</v>
      </c>
      <c r="SD57" s="158">
        <v>0.5</v>
      </c>
      <c r="SE57" s="158">
        <v>0</v>
      </c>
      <c r="SF57" s="159">
        <f>SUM(RX57:SE57)</f>
        <v>1</v>
      </c>
      <c r="SG57" s="132" t="s">
        <v>635</v>
      </c>
      <c r="SH57" s="132" t="s">
        <v>635</v>
      </c>
      <c r="SI57" s="132" t="s">
        <v>635</v>
      </c>
      <c r="SJ57" s="132" t="s">
        <v>635</v>
      </c>
      <c r="SK57" s="132" t="s">
        <v>635</v>
      </c>
      <c r="SL57" s="132" t="s">
        <v>635</v>
      </c>
      <c r="SM57" s="132" t="s">
        <v>635</v>
      </c>
      <c r="SN57" s="132" t="s">
        <v>635</v>
      </c>
      <c r="SO57" s="173" t="s">
        <v>635</v>
      </c>
      <c r="SP57" s="102" t="s">
        <v>635</v>
      </c>
      <c r="SQ57" s="102" t="s">
        <v>635</v>
      </c>
      <c r="SR57" s="102" t="s">
        <v>635</v>
      </c>
      <c r="SS57" s="102" t="s">
        <v>635</v>
      </c>
      <c r="ST57" s="102" t="s">
        <v>635</v>
      </c>
      <c r="SU57" s="102" t="s">
        <v>635</v>
      </c>
      <c r="SV57" s="102" t="s">
        <v>635</v>
      </c>
      <c r="SW57" s="102" t="s">
        <v>635</v>
      </c>
      <c r="SX57" s="174" t="s">
        <v>635</v>
      </c>
      <c r="SY57" s="125" t="s">
        <v>635</v>
      </c>
      <c r="SZ57" s="125" t="s">
        <v>635</v>
      </c>
      <c r="TA57" s="125" t="s">
        <v>635</v>
      </c>
      <c r="TB57" s="125" t="s">
        <v>635</v>
      </c>
      <c r="TC57" s="125" t="s">
        <v>635</v>
      </c>
      <c r="TD57" s="125" t="s">
        <v>635</v>
      </c>
      <c r="TE57" s="125" t="s">
        <v>635</v>
      </c>
      <c r="TF57" s="125" t="s">
        <v>635</v>
      </c>
      <c r="TG57" s="175" t="s">
        <v>635</v>
      </c>
      <c r="TH57" s="149" t="s">
        <v>635</v>
      </c>
      <c r="TI57" s="149" t="s">
        <v>635</v>
      </c>
      <c r="TJ57" s="149" t="s">
        <v>635</v>
      </c>
      <c r="TK57" s="149" t="s">
        <v>635</v>
      </c>
      <c r="TL57" s="149" t="s">
        <v>635</v>
      </c>
      <c r="TM57" s="149" t="s">
        <v>635</v>
      </c>
      <c r="TN57" s="149" t="s">
        <v>635</v>
      </c>
      <c r="TO57" s="149" t="s">
        <v>635</v>
      </c>
      <c r="TP57" s="176" t="s">
        <v>635</v>
      </c>
      <c r="TQ57" s="177" t="s">
        <v>635</v>
      </c>
      <c r="TR57" s="177" t="s">
        <v>635</v>
      </c>
      <c r="TS57" s="177" t="s">
        <v>635</v>
      </c>
      <c r="TT57" s="177" t="s">
        <v>635</v>
      </c>
      <c r="TU57" s="177" t="s">
        <v>635</v>
      </c>
      <c r="TV57" s="177" t="s">
        <v>635</v>
      </c>
      <c r="TW57" s="177" t="s">
        <v>635</v>
      </c>
      <c r="TX57" s="177" t="s">
        <v>635</v>
      </c>
      <c r="TY57" s="178" t="s">
        <v>635</v>
      </c>
      <c r="TZ57" s="179" t="s">
        <v>635</v>
      </c>
      <c r="UA57" s="179" t="s">
        <v>635</v>
      </c>
      <c r="UB57" s="179" t="s">
        <v>635</v>
      </c>
      <c r="UC57" s="179" t="s">
        <v>635</v>
      </c>
      <c r="UD57" s="179" t="s">
        <v>635</v>
      </c>
      <c r="UE57" s="179" t="s">
        <v>635</v>
      </c>
      <c r="UF57" s="179" t="s">
        <v>635</v>
      </c>
      <c r="UG57" s="179" t="s">
        <v>635</v>
      </c>
      <c r="UH57" s="180" t="s">
        <v>635</v>
      </c>
      <c r="UI57" s="135" t="s">
        <v>635</v>
      </c>
      <c r="UJ57" s="135" t="s">
        <v>635</v>
      </c>
      <c r="UK57" s="135" t="s">
        <v>635</v>
      </c>
      <c r="UL57" s="135" t="s">
        <v>635</v>
      </c>
      <c r="UM57" s="135" t="s">
        <v>635</v>
      </c>
      <c r="UN57" s="135" t="s">
        <v>635</v>
      </c>
      <c r="UO57" s="135" t="s">
        <v>635</v>
      </c>
      <c r="UP57" s="135" t="s">
        <v>635</v>
      </c>
      <c r="UQ57" s="230" t="s">
        <v>635</v>
      </c>
      <c r="UR57" s="45">
        <v>0</v>
      </c>
      <c r="US57" s="45">
        <v>0</v>
      </c>
      <c r="UT57" s="45">
        <v>0</v>
      </c>
      <c r="UU57" s="45">
        <v>0</v>
      </c>
      <c r="UV57" s="45">
        <v>0.5</v>
      </c>
      <c r="UW57" s="45">
        <v>0</v>
      </c>
      <c r="UX57" s="45">
        <v>0.5</v>
      </c>
      <c r="UY57" s="45">
        <v>0</v>
      </c>
      <c r="UZ57" s="231">
        <f>SUBTOTAL(9,UR57:UY57)</f>
        <v>1</v>
      </c>
      <c r="VA57" s="169" t="s">
        <v>635</v>
      </c>
      <c r="VB57" s="169" t="s">
        <v>635</v>
      </c>
      <c r="VC57" s="169" t="s">
        <v>635</v>
      </c>
      <c r="VD57" s="169" t="s">
        <v>635</v>
      </c>
      <c r="VE57" s="169" t="s">
        <v>635</v>
      </c>
      <c r="VF57" s="169" t="s">
        <v>635</v>
      </c>
      <c r="VG57" s="169" t="s">
        <v>635</v>
      </c>
      <c r="VH57" s="169" t="s">
        <v>635</v>
      </c>
      <c r="VI57" s="183" t="s">
        <v>635</v>
      </c>
      <c r="VJ57" s="177" t="s">
        <v>635</v>
      </c>
      <c r="VK57" s="177" t="s">
        <v>635</v>
      </c>
      <c r="VL57" s="177" t="s">
        <v>635</v>
      </c>
      <c r="VM57" s="177" t="s">
        <v>635</v>
      </c>
      <c r="VN57" s="177" t="s">
        <v>635</v>
      </c>
      <c r="VO57" s="177" t="s">
        <v>635</v>
      </c>
      <c r="VP57" s="177" t="s">
        <v>635</v>
      </c>
      <c r="VQ57" s="177" t="s">
        <v>635</v>
      </c>
      <c r="VR57" s="178" t="s">
        <v>635</v>
      </c>
      <c r="VS57" s="184" t="s">
        <v>635</v>
      </c>
      <c r="VT57" s="184" t="s">
        <v>635</v>
      </c>
      <c r="VU57" s="184" t="s">
        <v>635</v>
      </c>
      <c r="VV57" s="184" t="s">
        <v>635</v>
      </c>
      <c r="VW57" s="184" t="s">
        <v>635</v>
      </c>
      <c r="VX57" s="184" t="s">
        <v>635</v>
      </c>
      <c r="VY57" s="184" t="s">
        <v>635</v>
      </c>
      <c r="VZ57" s="184" t="s">
        <v>635</v>
      </c>
      <c r="WA57" s="185" t="s">
        <v>635</v>
      </c>
      <c r="WB57" s="186" t="s">
        <v>635</v>
      </c>
      <c r="WC57" s="186" t="s">
        <v>635</v>
      </c>
      <c r="WD57" s="186" t="s">
        <v>635</v>
      </c>
      <c r="WE57" s="186" t="s">
        <v>635</v>
      </c>
      <c r="WF57" s="186" t="s">
        <v>635</v>
      </c>
      <c r="WG57" s="186" t="s">
        <v>635</v>
      </c>
      <c r="WH57" s="186" t="s">
        <v>635</v>
      </c>
      <c r="WI57" s="186" t="s">
        <v>635</v>
      </c>
      <c r="WJ57" s="187" t="s">
        <v>635</v>
      </c>
      <c r="WK57" s="137" t="s">
        <v>635</v>
      </c>
      <c r="WL57" s="137" t="s">
        <v>635</v>
      </c>
      <c r="WM57" s="137" t="s">
        <v>635</v>
      </c>
      <c r="WN57" s="137" t="s">
        <v>635</v>
      </c>
      <c r="WO57" s="137" t="s">
        <v>635</v>
      </c>
      <c r="WP57" s="137" t="s">
        <v>635</v>
      </c>
      <c r="WQ57" s="137" t="s">
        <v>635</v>
      </c>
      <c r="WR57" s="137" t="s">
        <v>635</v>
      </c>
      <c r="WS57" s="188" t="s">
        <v>635</v>
      </c>
      <c r="WT57" s="133" t="s">
        <v>635</v>
      </c>
      <c r="WU57" s="133" t="s">
        <v>635</v>
      </c>
      <c r="WV57" s="133" t="s">
        <v>635</v>
      </c>
      <c r="WW57" s="133" t="s">
        <v>635</v>
      </c>
      <c r="WX57" s="133" t="s">
        <v>635</v>
      </c>
      <c r="WY57" s="133" t="s">
        <v>635</v>
      </c>
      <c r="WZ57" s="133" t="s">
        <v>635</v>
      </c>
      <c r="XA57" s="133" t="s">
        <v>635</v>
      </c>
      <c r="XB57" s="189" t="s">
        <v>635</v>
      </c>
      <c r="XC57" s="105" t="s">
        <v>665</v>
      </c>
      <c r="XD57" s="105" t="s">
        <v>666</v>
      </c>
      <c r="XE57" s="105" t="s">
        <v>749</v>
      </c>
      <c r="XF57" s="111" t="s">
        <v>750</v>
      </c>
      <c r="XG57" s="190" t="s">
        <v>672</v>
      </c>
      <c r="XH57" s="190" t="s">
        <v>635</v>
      </c>
      <c r="XI57" s="190" t="s">
        <v>635</v>
      </c>
      <c r="XJ57" s="190" t="s">
        <v>635</v>
      </c>
      <c r="XK57" s="190" t="s">
        <v>635</v>
      </c>
      <c r="XL57" s="190" t="s">
        <v>635</v>
      </c>
      <c r="XM57" s="191" t="s">
        <v>667</v>
      </c>
      <c r="XN57" s="191" t="s">
        <v>668</v>
      </c>
      <c r="XO57" s="191" t="s">
        <v>670</v>
      </c>
      <c r="XP57" s="191" t="s">
        <v>712</v>
      </c>
      <c r="XQ57" s="191" t="s">
        <v>635</v>
      </c>
      <c r="XR57" s="191" t="s">
        <v>635</v>
      </c>
      <c r="XS57" s="191" t="s">
        <v>635</v>
      </c>
      <c r="XT57" s="191" t="s">
        <v>635</v>
      </c>
      <c r="XU57" s="192" t="s">
        <v>671</v>
      </c>
      <c r="XV57" s="192" t="s">
        <v>672</v>
      </c>
      <c r="XW57" s="192" t="s">
        <v>673</v>
      </c>
      <c r="XX57" s="192" t="s">
        <v>635</v>
      </c>
      <c r="XY57" s="192" t="s">
        <v>635</v>
      </c>
      <c r="XZ57" s="192" t="s">
        <v>635</v>
      </c>
      <c r="YA57" s="144" t="s">
        <v>667</v>
      </c>
      <c r="YB57" s="144" t="s">
        <v>668</v>
      </c>
      <c r="YC57" s="144" t="s">
        <v>635</v>
      </c>
      <c r="YD57" s="144" t="s">
        <v>635</v>
      </c>
      <c r="YE57" s="144" t="s">
        <v>635</v>
      </c>
      <c r="YF57" s="144" t="s">
        <v>635</v>
      </c>
      <c r="YG57" s="144" t="s">
        <v>635</v>
      </c>
      <c r="YH57" s="111" t="s">
        <v>674</v>
      </c>
      <c r="YI57" s="111" t="s">
        <v>635</v>
      </c>
      <c r="YJ57" s="111" t="s">
        <v>635</v>
      </c>
      <c r="YK57" s="190" t="s">
        <v>635</v>
      </c>
      <c r="YL57" s="190" t="s">
        <v>635</v>
      </c>
      <c r="YM57" s="190" t="s">
        <v>635</v>
      </c>
      <c r="YN57" s="190" t="s">
        <v>635</v>
      </c>
      <c r="YO57" s="190" t="s">
        <v>635</v>
      </c>
      <c r="YP57" s="130" t="s">
        <v>752</v>
      </c>
      <c r="YQ57" s="130" t="s">
        <v>1384</v>
      </c>
      <c r="YR57" s="130" t="s">
        <v>1385</v>
      </c>
      <c r="YS57" s="130" t="s">
        <v>951</v>
      </c>
      <c r="YT57" s="130" t="s">
        <v>635</v>
      </c>
      <c r="YU57" s="130" t="s">
        <v>635</v>
      </c>
      <c r="YV57" s="112" t="s">
        <v>635</v>
      </c>
      <c r="YW57" s="112" t="s">
        <v>635</v>
      </c>
      <c r="YX57" s="112" t="s">
        <v>635</v>
      </c>
      <c r="YY57" s="112" t="s">
        <v>635</v>
      </c>
      <c r="YZ57" s="105" t="s">
        <v>674</v>
      </c>
      <c r="ZA57" s="105" t="s">
        <v>635</v>
      </c>
      <c r="ZB57" s="126" t="s">
        <v>635</v>
      </c>
      <c r="ZC57" s="126" t="s">
        <v>635</v>
      </c>
      <c r="ZD57" s="126" t="s">
        <v>635</v>
      </c>
      <c r="ZE57" s="126" t="s">
        <v>635</v>
      </c>
      <c r="ZF57" s="126" t="s">
        <v>635</v>
      </c>
      <c r="ZG57" s="125" t="s">
        <v>675</v>
      </c>
      <c r="ZH57" s="125" t="s">
        <v>676</v>
      </c>
      <c r="ZI57" s="125" t="s">
        <v>753</v>
      </c>
      <c r="ZJ57" s="125" t="s">
        <v>635</v>
      </c>
      <c r="ZK57" s="125" t="s">
        <v>635</v>
      </c>
      <c r="ZL57" s="125" t="s">
        <v>635</v>
      </c>
      <c r="ZM57" s="125" t="s">
        <v>635</v>
      </c>
      <c r="ZN57" s="125" t="s">
        <v>635</v>
      </c>
      <c r="ZO57" s="147" t="s">
        <v>635</v>
      </c>
      <c r="ZP57" s="147" t="s">
        <v>635</v>
      </c>
      <c r="ZQ57" s="147" t="s">
        <v>635</v>
      </c>
      <c r="ZR57" s="147" t="s">
        <v>635</v>
      </c>
      <c r="ZS57" s="147" t="s">
        <v>635</v>
      </c>
      <c r="ZT57" s="184" t="s">
        <v>635</v>
      </c>
      <c r="ZU57" s="184">
        <v>2</v>
      </c>
      <c r="ZV57" s="184">
        <v>1</v>
      </c>
      <c r="ZW57" s="184" t="s">
        <v>635</v>
      </c>
      <c r="ZX57" s="131">
        <v>2</v>
      </c>
      <c r="ZY57" s="131" t="s">
        <v>635</v>
      </c>
      <c r="ZZ57" s="131">
        <v>1</v>
      </c>
      <c r="AAA57" s="131" t="s">
        <v>635</v>
      </c>
      <c r="AAB57" s="132" t="s">
        <v>635</v>
      </c>
      <c r="AAC57" s="132" t="s">
        <v>635</v>
      </c>
      <c r="AAD57" s="132" t="s">
        <v>635</v>
      </c>
      <c r="AAE57" s="193" t="s">
        <v>635</v>
      </c>
      <c r="AAF57" s="102">
        <v>1</v>
      </c>
      <c r="AAG57" s="102" t="s">
        <v>635</v>
      </c>
      <c r="AAH57" s="102" t="s">
        <v>635</v>
      </c>
      <c r="AAI57" s="102" t="s">
        <v>635</v>
      </c>
      <c r="AAJ57" s="125" t="s">
        <v>635</v>
      </c>
      <c r="AAK57" s="125" t="s">
        <v>635</v>
      </c>
      <c r="AAL57" s="125" t="s">
        <v>635</v>
      </c>
      <c r="AAM57" s="125">
        <v>1</v>
      </c>
      <c r="AAN57" s="131" t="s">
        <v>635</v>
      </c>
      <c r="AAO57" s="131">
        <v>4</v>
      </c>
      <c r="AAP57" s="131" t="s">
        <v>635</v>
      </c>
      <c r="AAQ57" s="131">
        <v>4</v>
      </c>
      <c r="AAR57" s="149" t="s">
        <v>635</v>
      </c>
      <c r="AAS57" s="149" t="s">
        <v>635</v>
      </c>
      <c r="AAT57" s="149" t="s">
        <v>635</v>
      </c>
      <c r="AAU57" s="149">
        <v>1</v>
      </c>
      <c r="AAV57" s="184">
        <v>2</v>
      </c>
      <c r="AAW57" s="184" t="s">
        <v>635</v>
      </c>
      <c r="AAX57" s="184" t="s">
        <v>635</v>
      </c>
      <c r="AAY57" s="184" t="s">
        <v>635</v>
      </c>
      <c r="AAZ57" s="103" t="s">
        <v>632</v>
      </c>
      <c r="ABA57" s="100" t="s">
        <v>679</v>
      </c>
      <c r="ABB57" s="100" t="s">
        <v>635</v>
      </c>
      <c r="ABC57" s="100" t="s">
        <v>635</v>
      </c>
      <c r="ABD57" s="100" t="s">
        <v>635</v>
      </c>
      <c r="ABE57" s="100" t="s">
        <v>635</v>
      </c>
      <c r="ABF57" s="103" t="s">
        <v>635</v>
      </c>
      <c r="ABG57" s="194">
        <v>50000</v>
      </c>
      <c r="ABH57" s="195" t="s">
        <v>754</v>
      </c>
      <c r="ABI57" s="195" t="s">
        <v>832</v>
      </c>
      <c r="ABJ57" s="195" t="s">
        <v>681</v>
      </c>
      <c r="ABK57" s="195" t="s">
        <v>717</v>
      </c>
      <c r="ABL57" s="177" t="s">
        <v>833</v>
      </c>
      <c r="ABM57" s="177" t="s">
        <v>635</v>
      </c>
      <c r="ABN57" s="177" t="s">
        <v>635</v>
      </c>
      <c r="ABO57" s="195" t="s">
        <v>635</v>
      </c>
      <c r="ABP57" s="112" t="s">
        <v>1386</v>
      </c>
      <c r="ABQ57" s="112" t="s">
        <v>635</v>
      </c>
      <c r="ABR57" s="112" t="s">
        <v>635</v>
      </c>
      <c r="ABS57" s="103" t="s">
        <v>632</v>
      </c>
      <c r="ABT57" s="97" t="s">
        <v>632</v>
      </c>
      <c r="ABU57" s="196" t="s">
        <v>683</v>
      </c>
      <c r="ABV57" s="196" t="s">
        <v>789</v>
      </c>
      <c r="ABW57" s="196" t="s">
        <v>756</v>
      </c>
      <c r="ABX57" s="196" t="s">
        <v>790</v>
      </c>
      <c r="ABY57" s="196" t="s">
        <v>719</v>
      </c>
      <c r="ABZ57" s="196" t="s">
        <v>635</v>
      </c>
      <c r="ACA57" s="196" t="s">
        <v>635</v>
      </c>
      <c r="ACB57" s="97" t="s">
        <v>626</v>
      </c>
      <c r="ACC57" s="97" t="s">
        <v>632</v>
      </c>
      <c r="ACD57" s="112" t="s">
        <v>685</v>
      </c>
      <c r="ACE57" s="112" t="s">
        <v>635</v>
      </c>
      <c r="ACF57" s="112" t="s">
        <v>635</v>
      </c>
      <c r="ACG57" s="112" t="s">
        <v>635</v>
      </c>
      <c r="ACH57" s="97" t="s">
        <v>1387</v>
      </c>
      <c r="ACI57" s="97" t="s">
        <v>1388</v>
      </c>
      <c r="ACJ57" s="97"/>
    </row>
    <row r="58" spans="1:764" ht="15" customHeight="1">
      <c r="A58">
        <v>46</v>
      </c>
      <c r="B58" s="97" t="s">
        <v>1389</v>
      </c>
      <c r="C58" s="97" t="s">
        <v>1390</v>
      </c>
      <c r="D58" s="97" t="s">
        <v>795</v>
      </c>
      <c r="E58" s="97" t="s">
        <v>1391</v>
      </c>
      <c r="F58" s="98" t="s">
        <v>1392</v>
      </c>
      <c r="G58" s="98" t="s">
        <v>1393</v>
      </c>
      <c r="H58" s="99">
        <v>38.560029999999998</v>
      </c>
      <c r="I58" s="99">
        <v>-3.3840249999999998</v>
      </c>
      <c r="J58" s="98" t="s">
        <v>766</v>
      </c>
      <c r="K58" s="98" t="s">
        <v>1394</v>
      </c>
      <c r="L58" s="98" t="s">
        <v>1395</v>
      </c>
      <c r="M58" s="100" t="s">
        <v>1396</v>
      </c>
      <c r="N58" s="101">
        <v>713566631</v>
      </c>
      <c r="O58" s="102">
        <v>0</v>
      </c>
      <c r="P58" s="100">
        <v>-3.3867379999999998</v>
      </c>
      <c r="Q58" s="100">
        <v>38.557186999999999</v>
      </c>
      <c r="R58" s="100">
        <v>611.70000000000005</v>
      </c>
      <c r="S58" s="100">
        <v>3.9</v>
      </c>
      <c r="T58" s="103" t="s">
        <v>626</v>
      </c>
      <c r="U58" s="97" t="s">
        <v>629</v>
      </c>
      <c r="V58" s="97" t="s">
        <v>699</v>
      </c>
      <c r="W58" s="97" t="s">
        <v>629</v>
      </c>
      <c r="X58" s="97" t="s">
        <v>700</v>
      </c>
      <c r="Y58" s="97" t="s">
        <v>631</v>
      </c>
      <c r="Z58" s="103" t="s">
        <v>626</v>
      </c>
      <c r="AA58" s="104" t="s">
        <v>635</v>
      </c>
      <c r="AB58" s="197" t="s">
        <v>635</v>
      </c>
      <c r="AC58" s="104" t="s">
        <v>635</v>
      </c>
      <c r="AD58" s="104" t="s">
        <v>635</v>
      </c>
      <c r="AE58" s="104" t="s">
        <v>635</v>
      </c>
      <c r="AF58" s="103">
        <v>5</v>
      </c>
      <c r="AG58" s="103">
        <v>1</v>
      </c>
      <c r="AH58" s="97" t="s">
        <v>636</v>
      </c>
      <c r="AI58" s="97" t="s">
        <v>637</v>
      </c>
      <c r="AJ58" s="97" t="s">
        <v>638</v>
      </c>
      <c r="AK58" s="97" t="s">
        <v>635</v>
      </c>
      <c r="AL58" s="105" t="s">
        <v>641</v>
      </c>
      <c r="AM58" s="106" t="s">
        <v>702</v>
      </c>
      <c r="AN58" s="106" t="s">
        <v>635</v>
      </c>
      <c r="AO58" s="106" t="s">
        <v>635</v>
      </c>
      <c r="AP58" s="97" t="s">
        <v>635</v>
      </c>
      <c r="AQ58" s="97" t="s">
        <v>642</v>
      </c>
      <c r="AR58" s="103" t="s">
        <v>635</v>
      </c>
      <c r="AS58" s="97" t="s">
        <v>642</v>
      </c>
      <c r="AT58" s="103" t="s">
        <v>635</v>
      </c>
      <c r="AU58" s="103" t="s">
        <v>635</v>
      </c>
      <c r="AV58" s="106" t="s">
        <v>632</v>
      </c>
      <c r="AW58" s="105" t="s">
        <v>641</v>
      </c>
      <c r="AX58" s="103" t="s">
        <v>702</v>
      </c>
      <c r="AY58" s="105" t="s">
        <v>641</v>
      </c>
      <c r="AZ58" s="107" t="s">
        <v>702</v>
      </c>
      <c r="BA58" s="105" t="s">
        <v>702</v>
      </c>
      <c r="BB58" s="107" t="s">
        <v>641</v>
      </c>
      <c r="BC58" s="106" t="s">
        <v>635</v>
      </c>
      <c r="BD58" s="103" t="s">
        <v>635</v>
      </c>
      <c r="BE58" s="106" t="s">
        <v>626</v>
      </c>
      <c r="BF58" s="103" t="s">
        <v>635</v>
      </c>
      <c r="BG58" s="103" t="s">
        <v>635</v>
      </c>
      <c r="BH58" s="103" t="s">
        <v>635</v>
      </c>
      <c r="BI58" s="97" t="s">
        <v>641</v>
      </c>
      <c r="BJ58" s="108" t="s">
        <v>898</v>
      </c>
      <c r="BK58" s="108" t="s">
        <v>733</v>
      </c>
      <c r="BL58" s="108" t="s">
        <v>635</v>
      </c>
      <c r="BM58" s="108" t="s">
        <v>635</v>
      </c>
      <c r="BN58" s="108" t="s">
        <v>635</v>
      </c>
      <c r="BO58" s="103" t="s">
        <v>632</v>
      </c>
      <c r="BP58" s="103" t="s">
        <v>702</v>
      </c>
      <c r="BQ58" s="103" t="s">
        <v>635</v>
      </c>
      <c r="BR58" s="109" t="s">
        <v>645</v>
      </c>
      <c r="BS58" s="109" t="s">
        <v>635</v>
      </c>
      <c r="BT58" s="110" t="s">
        <v>635</v>
      </c>
      <c r="BU58" s="110" t="s">
        <v>635</v>
      </c>
      <c r="BV58" s="109" t="s">
        <v>635</v>
      </c>
      <c r="BW58" s="97" t="s">
        <v>877</v>
      </c>
      <c r="BX58" s="97" t="s">
        <v>641</v>
      </c>
      <c r="BY58" s="97" t="s">
        <v>1397</v>
      </c>
      <c r="BZ58" s="97" t="s">
        <v>648</v>
      </c>
      <c r="CA58" s="111" t="s">
        <v>706</v>
      </c>
      <c r="CB58" s="111" t="s">
        <v>635</v>
      </c>
      <c r="CC58" s="111" t="s">
        <v>635</v>
      </c>
      <c r="CD58" s="106" t="s">
        <v>635</v>
      </c>
      <c r="CE58" s="111" t="s">
        <v>635</v>
      </c>
      <c r="CF58" s="103">
        <v>3</v>
      </c>
      <c r="CG58" s="103">
        <v>5</v>
      </c>
      <c r="CH58" s="112" t="s">
        <v>702</v>
      </c>
      <c r="CI58" s="113" t="s">
        <v>641</v>
      </c>
      <c r="CJ58" s="113" t="s">
        <v>635</v>
      </c>
      <c r="CK58" s="113" t="s">
        <v>635</v>
      </c>
      <c r="CL58" s="103">
        <v>0</v>
      </c>
      <c r="CM58" s="114" t="s">
        <v>635</v>
      </c>
      <c r="CN58" s="103">
        <v>2</v>
      </c>
      <c r="CO58" s="106">
        <v>420</v>
      </c>
      <c r="CP58" s="103">
        <v>0.5</v>
      </c>
      <c r="CQ58" s="444">
        <v>575</v>
      </c>
      <c r="CR58" s="103" t="s">
        <v>635</v>
      </c>
      <c r="CS58" s="106" t="s">
        <v>635</v>
      </c>
      <c r="CT58" s="103" t="s">
        <v>635</v>
      </c>
      <c r="CU58" s="106" t="s">
        <v>635</v>
      </c>
      <c r="CV58" s="103" t="s">
        <v>635</v>
      </c>
      <c r="CW58" s="103" t="s">
        <v>635</v>
      </c>
      <c r="CX58" s="111" t="s">
        <v>635</v>
      </c>
      <c r="CY58" s="106" t="s">
        <v>635</v>
      </c>
      <c r="CZ58" s="106" t="s">
        <v>635</v>
      </c>
      <c r="DA58" s="106" t="s">
        <v>635</v>
      </c>
      <c r="DB58" s="106" t="s">
        <v>635</v>
      </c>
      <c r="DC58" s="117" t="s">
        <v>651</v>
      </c>
      <c r="DD58" s="118" t="s">
        <v>635</v>
      </c>
      <c r="DE58" s="198">
        <v>0</v>
      </c>
      <c r="DF58" s="199">
        <v>1</v>
      </c>
      <c r="DG58" s="200">
        <f>SUBTOTAL(9,DE58:DF58)</f>
        <v>1</v>
      </c>
      <c r="DH58" s="105" t="s">
        <v>651</v>
      </c>
      <c r="DI58" s="120">
        <v>1</v>
      </c>
      <c r="DJ58" s="121" t="s">
        <v>635</v>
      </c>
      <c r="DK58" s="122" t="s">
        <v>635</v>
      </c>
      <c r="DL58" s="123" t="s">
        <v>635</v>
      </c>
      <c r="DM58" s="123" t="s">
        <v>635</v>
      </c>
      <c r="DN58" s="124" t="s">
        <v>635</v>
      </c>
      <c r="DO58" s="124" t="s">
        <v>635</v>
      </c>
      <c r="DP58" s="124" t="s">
        <v>635</v>
      </c>
      <c r="DQ58" s="125" t="s">
        <v>635</v>
      </c>
      <c r="DR58" s="125" t="s">
        <v>635</v>
      </c>
      <c r="DS58" s="125" t="s">
        <v>635</v>
      </c>
      <c r="DT58" s="106" t="s">
        <v>635</v>
      </c>
      <c r="DU58" s="106" t="s">
        <v>635</v>
      </c>
      <c r="DV58" s="106" t="s">
        <v>635</v>
      </c>
      <c r="DW58" s="126" t="s">
        <v>635</v>
      </c>
      <c r="DX58" s="126" t="s">
        <v>635</v>
      </c>
      <c r="DY58" s="126" t="s">
        <v>635</v>
      </c>
      <c r="DZ58" s="97" t="s">
        <v>635</v>
      </c>
      <c r="EA58" s="103" t="s">
        <v>626</v>
      </c>
      <c r="EB58" s="97" t="s">
        <v>635</v>
      </c>
      <c r="EC58" s="103" t="s">
        <v>626</v>
      </c>
      <c r="ED58" s="103" t="s">
        <v>635</v>
      </c>
      <c r="EE58" s="103" t="s">
        <v>635</v>
      </c>
      <c r="EF58" s="127" t="s">
        <v>635</v>
      </c>
      <c r="EG58" s="127" t="s">
        <v>635</v>
      </c>
      <c r="EH58" s="103" t="s">
        <v>635</v>
      </c>
      <c r="EI58" s="97" t="s">
        <v>641</v>
      </c>
      <c r="EJ58" s="97" t="s">
        <v>641</v>
      </c>
      <c r="EK58" s="122" t="s">
        <v>635</v>
      </c>
      <c r="EL58" s="122" t="s">
        <v>635</v>
      </c>
      <c r="EM58" s="122" t="s">
        <v>635</v>
      </c>
      <c r="EN58" s="122" t="s">
        <v>635</v>
      </c>
      <c r="EO58" s="128" t="s">
        <v>635</v>
      </c>
      <c r="EP58" s="128" t="s">
        <v>635</v>
      </c>
      <c r="EQ58" s="128" t="s">
        <v>635</v>
      </c>
      <c r="ER58" s="128" t="s">
        <v>635</v>
      </c>
      <c r="ES58" s="129" t="s">
        <v>635</v>
      </c>
      <c r="ET58" s="129" t="s">
        <v>635</v>
      </c>
      <c r="EU58" s="129" t="s">
        <v>635</v>
      </c>
      <c r="EV58" s="129" t="s">
        <v>635</v>
      </c>
      <c r="EW58" s="97" t="s">
        <v>635</v>
      </c>
      <c r="EX58" s="103" t="s">
        <v>635</v>
      </c>
      <c r="EY58" s="103" t="s">
        <v>635</v>
      </c>
      <c r="EZ58" s="107" t="s">
        <v>635</v>
      </c>
      <c r="FA58" s="103" t="s">
        <v>635</v>
      </c>
      <c r="FB58" s="130" t="s">
        <v>1063</v>
      </c>
      <c r="FC58" s="130" t="s">
        <v>743</v>
      </c>
      <c r="FD58" s="131" t="s">
        <v>635</v>
      </c>
      <c r="FE58" s="131" t="s">
        <v>635</v>
      </c>
      <c r="FF58" s="131" t="s">
        <v>635</v>
      </c>
      <c r="FG58" s="131" t="s">
        <v>635</v>
      </c>
      <c r="FH58" s="131" t="s">
        <v>635</v>
      </c>
      <c r="FI58" s="132" t="s">
        <v>635</v>
      </c>
      <c r="FJ58" s="133" t="s">
        <v>635</v>
      </c>
      <c r="FK58" s="103" t="s">
        <v>635</v>
      </c>
      <c r="FL58" s="134">
        <v>8</v>
      </c>
      <c r="FM58" s="135">
        <v>4</v>
      </c>
      <c r="FN58" s="135" t="s">
        <v>635</v>
      </c>
      <c r="FO58" s="135" t="s">
        <v>635</v>
      </c>
      <c r="FP58" s="103" t="s">
        <v>635</v>
      </c>
      <c r="FQ58" s="132" t="s">
        <v>635</v>
      </c>
      <c r="FR58" s="133" t="s">
        <v>635</v>
      </c>
      <c r="FS58" s="103" t="s">
        <v>635</v>
      </c>
      <c r="FT58" s="134">
        <v>3</v>
      </c>
      <c r="FU58" s="135">
        <v>1</v>
      </c>
      <c r="FV58" s="135" t="s">
        <v>635</v>
      </c>
      <c r="FW58" s="131" t="s">
        <v>635</v>
      </c>
      <c r="FX58" s="103" t="s">
        <v>635</v>
      </c>
      <c r="FY58" s="100" t="s">
        <v>635</v>
      </c>
      <c r="FZ58" s="102" t="s">
        <v>635</v>
      </c>
      <c r="GA58" s="102" t="s">
        <v>635</v>
      </c>
      <c r="GB58" s="102" t="s">
        <v>635</v>
      </c>
      <c r="GC58" s="136" t="s">
        <v>635</v>
      </c>
      <c r="GD58" s="137" t="s">
        <v>635</v>
      </c>
      <c r="GE58" s="137" t="s">
        <v>635</v>
      </c>
      <c r="GF58" s="137" t="s">
        <v>635</v>
      </c>
      <c r="GG58" s="125" t="s">
        <v>635</v>
      </c>
      <c r="GH58" s="125" t="s">
        <v>635</v>
      </c>
      <c r="GI58" s="125" t="s">
        <v>635</v>
      </c>
      <c r="GJ58" s="125" t="s">
        <v>635</v>
      </c>
      <c r="GK58" s="122" t="s">
        <v>635</v>
      </c>
      <c r="GL58" s="122" t="s">
        <v>635</v>
      </c>
      <c r="GM58" s="122" t="s">
        <v>635</v>
      </c>
      <c r="GN58" s="122" t="s">
        <v>635</v>
      </c>
      <c r="GO58" s="135" t="s">
        <v>635</v>
      </c>
      <c r="GP58" s="190" t="s">
        <v>635</v>
      </c>
      <c r="GQ58" s="190" t="s">
        <v>635</v>
      </c>
      <c r="GR58" s="134" t="s">
        <v>635</v>
      </c>
      <c r="GS58" s="134" t="s">
        <v>635</v>
      </c>
      <c r="GT58" s="134" t="s">
        <v>635</v>
      </c>
      <c r="GU58" s="191" t="s">
        <v>658</v>
      </c>
      <c r="GV58" s="126">
        <v>0</v>
      </c>
      <c r="GW58" s="126">
        <v>24</v>
      </c>
      <c r="GX58" s="138" t="s">
        <v>658</v>
      </c>
      <c r="GY58" s="145">
        <v>0</v>
      </c>
      <c r="GZ58" s="145">
        <v>24</v>
      </c>
      <c r="HA58" s="139" t="s">
        <v>657</v>
      </c>
      <c r="HB58" s="140" t="s">
        <v>658</v>
      </c>
      <c r="HC58" s="123">
        <v>12</v>
      </c>
      <c r="HD58" s="123">
        <v>12</v>
      </c>
      <c r="HE58" s="127" t="s">
        <v>657</v>
      </c>
      <c r="HF58" s="130" t="s">
        <v>658</v>
      </c>
      <c r="HG58" s="131">
        <v>12</v>
      </c>
      <c r="HH58" s="131">
        <v>12</v>
      </c>
      <c r="HI58" s="141" t="s">
        <v>635</v>
      </c>
      <c r="HJ58" s="141" t="s">
        <v>635</v>
      </c>
      <c r="HK58" s="141" t="s">
        <v>635</v>
      </c>
      <c r="HL58" s="141" t="s">
        <v>635</v>
      </c>
      <c r="HM58" s="131" t="s">
        <v>635</v>
      </c>
      <c r="HN58" s="131" t="s">
        <v>635</v>
      </c>
      <c r="HO58" s="131" t="s">
        <v>635</v>
      </c>
      <c r="HP58" s="131" t="s">
        <v>635</v>
      </c>
      <c r="HQ58" s="106" t="s">
        <v>635</v>
      </c>
      <c r="HR58" s="106" t="s">
        <v>635</v>
      </c>
      <c r="HS58" s="106" t="s">
        <v>635</v>
      </c>
      <c r="HT58" s="106" t="s">
        <v>635</v>
      </c>
      <c r="HU58" s="132" t="s">
        <v>635</v>
      </c>
      <c r="HV58" s="132" t="s">
        <v>635</v>
      </c>
      <c r="HW58" s="132" t="s">
        <v>635</v>
      </c>
      <c r="HX58" s="132" t="s">
        <v>635</v>
      </c>
      <c r="HY58" s="118" t="s">
        <v>635</v>
      </c>
      <c r="HZ58" s="118" t="s">
        <v>635</v>
      </c>
      <c r="IA58" s="118" t="s">
        <v>635</v>
      </c>
      <c r="IB58" s="118" t="s">
        <v>635</v>
      </c>
      <c r="IC58" s="125" t="s">
        <v>635</v>
      </c>
      <c r="ID58" s="125" t="s">
        <v>635</v>
      </c>
      <c r="IE58" s="125" t="s">
        <v>635</v>
      </c>
      <c r="IF58" s="125" t="s">
        <v>635</v>
      </c>
      <c r="IG58" s="105" t="s">
        <v>904</v>
      </c>
      <c r="IH58" s="105" t="s">
        <v>856</v>
      </c>
      <c r="II58" s="105" t="s">
        <v>635</v>
      </c>
      <c r="IJ58" s="105" t="s">
        <v>635</v>
      </c>
      <c r="IK58" s="105" t="s">
        <v>635</v>
      </c>
      <c r="IL58" s="105" t="s">
        <v>635</v>
      </c>
      <c r="IM58" s="105" t="s">
        <v>635</v>
      </c>
      <c r="IN58" s="105" t="s">
        <v>635</v>
      </c>
      <c r="IO58" s="105" t="s">
        <v>635</v>
      </c>
      <c r="IP58" s="103">
        <v>2</v>
      </c>
      <c r="IQ58" s="102" t="s">
        <v>635</v>
      </c>
      <c r="IR58" s="102" t="s">
        <v>635</v>
      </c>
      <c r="IS58" s="102" t="s">
        <v>635</v>
      </c>
      <c r="IT58" s="102" t="s">
        <v>635</v>
      </c>
      <c r="IU58" s="128" t="s">
        <v>635</v>
      </c>
      <c r="IV58" s="128" t="s">
        <v>635</v>
      </c>
      <c r="IW58" s="128" t="s">
        <v>635</v>
      </c>
      <c r="IX58" s="128" t="s">
        <v>635</v>
      </c>
      <c r="IY58" s="124" t="s">
        <v>635</v>
      </c>
      <c r="IZ58" s="124" t="s">
        <v>635</v>
      </c>
      <c r="JA58" s="124" t="s">
        <v>635</v>
      </c>
      <c r="JB58" s="123" t="s">
        <v>635</v>
      </c>
      <c r="JC58" s="123" t="s">
        <v>635</v>
      </c>
      <c r="JD58" s="123" t="s">
        <v>635</v>
      </c>
      <c r="JE58" s="144" t="s">
        <v>635</v>
      </c>
      <c r="JF58" s="144" t="s">
        <v>635</v>
      </c>
      <c r="JG58" s="144" t="s">
        <v>635</v>
      </c>
      <c r="JH58" s="141" t="s">
        <v>635</v>
      </c>
      <c r="JI58" s="141" t="s">
        <v>635</v>
      </c>
      <c r="JJ58" s="141" t="s">
        <v>635</v>
      </c>
      <c r="JK58" s="144" t="s">
        <v>635</v>
      </c>
      <c r="JL58" s="208">
        <v>0</v>
      </c>
      <c r="JM58" s="208">
        <v>0</v>
      </c>
      <c r="JN58" s="171">
        <v>0</v>
      </c>
      <c r="JO58" s="171">
        <v>0</v>
      </c>
      <c r="JP58" s="171">
        <v>0</v>
      </c>
      <c r="JQ58" s="144" t="s">
        <v>709</v>
      </c>
      <c r="JR58" s="144" t="s">
        <v>635</v>
      </c>
      <c r="JS58" s="208">
        <v>0</v>
      </c>
      <c r="JT58" s="208">
        <v>1</v>
      </c>
      <c r="JU58" s="145" t="s">
        <v>709</v>
      </c>
      <c r="JV58" s="145" t="s">
        <v>635</v>
      </c>
      <c r="JW58" s="209">
        <v>0</v>
      </c>
      <c r="JX58" s="209">
        <v>1</v>
      </c>
      <c r="JY58" s="141" t="s">
        <v>635</v>
      </c>
      <c r="JZ58" s="141" t="s">
        <v>635</v>
      </c>
      <c r="KA58" s="141" t="s">
        <v>635</v>
      </c>
      <c r="KB58" s="141" t="s">
        <v>635</v>
      </c>
      <c r="KC58" s="128" t="s">
        <v>635</v>
      </c>
      <c r="KD58" s="128" t="s">
        <v>635</v>
      </c>
      <c r="KE58" s="128" t="s">
        <v>635</v>
      </c>
      <c r="KF58" s="128" t="s">
        <v>635</v>
      </c>
      <c r="KG58" s="146" t="s">
        <v>635</v>
      </c>
      <c r="KH58" s="146" t="s">
        <v>635</v>
      </c>
      <c r="KI58" s="146" t="s">
        <v>635</v>
      </c>
      <c r="KJ58" s="146" t="s">
        <v>635</v>
      </c>
      <c r="KK58" s="147" t="s">
        <v>635</v>
      </c>
      <c r="KL58" s="147" t="s">
        <v>635</v>
      </c>
      <c r="KM58" s="147" t="s">
        <v>635</v>
      </c>
      <c r="KN58" s="147" t="s">
        <v>635</v>
      </c>
      <c r="KO58" s="148" t="s">
        <v>635</v>
      </c>
      <c r="KP58" s="148" t="s">
        <v>635</v>
      </c>
      <c r="KQ58" s="148" t="s">
        <v>635</v>
      </c>
      <c r="KR58" s="148" t="s">
        <v>635</v>
      </c>
      <c r="KS58" s="149" t="s">
        <v>635</v>
      </c>
      <c r="KT58" s="149" t="s">
        <v>635</v>
      </c>
      <c r="KU58" s="149" t="s">
        <v>635</v>
      </c>
      <c r="KV58" s="149" t="s">
        <v>635</v>
      </c>
      <c r="KW58" s="105" t="s">
        <v>664</v>
      </c>
      <c r="KX58" s="106" t="s">
        <v>635</v>
      </c>
      <c r="KY58" s="106" t="s">
        <v>635</v>
      </c>
      <c r="KZ58" s="150">
        <v>0</v>
      </c>
      <c r="LA58" s="150">
        <v>0</v>
      </c>
      <c r="LB58" s="150">
        <v>0</v>
      </c>
      <c r="LC58" s="150">
        <v>0</v>
      </c>
      <c r="LD58" s="150">
        <v>1</v>
      </c>
      <c r="LE58" s="150">
        <v>0</v>
      </c>
      <c r="LF58" s="150">
        <v>0</v>
      </c>
      <c r="LG58" s="150">
        <v>0</v>
      </c>
      <c r="LH58" s="151">
        <f t="shared" si="15"/>
        <v>1</v>
      </c>
      <c r="LI58" s="132" t="s">
        <v>635</v>
      </c>
      <c r="LJ58" s="132" t="s">
        <v>635</v>
      </c>
      <c r="LK58" s="132" t="s">
        <v>635</v>
      </c>
      <c r="LL58" s="132" t="s">
        <v>635</v>
      </c>
      <c r="LM58" s="152">
        <v>1</v>
      </c>
      <c r="LN58" s="132" t="s">
        <v>635</v>
      </c>
      <c r="LO58" s="132" t="s">
        <v>635</v>
      </c>
      <c r="LP58" s="132" t="s">
        <v>635</v>
      </c>
      <c r="LQ58" s="153">
        <f t="shared" si="16"/>
        <v>1</v>
      </c>
      <c r="LR58" s="142" t="s">
        <v>635</v>
      </c>
      <c r="LS58" s="142" t="s">
        <v>635</v>
      </c>
      <c r="LT58" s="142" t="s">
        <v>635</v>
      </c>
      <c r="LU58" s="142" t="s">
        <v>635</v>
      </c>
      <c r="LV58" s="142" t="s">
        <v>635</v>
      </c>
      <c r="LW58" s="142" t="s">
        <v>635</v>
      </c>
      <c r="LX58" s="142" t="s">
        <v>635</v>
      </c>
      <c r="LY58" s="142" t="s">
        <v>635</v>
      </c>
      <c r="LZ58" s="142" t="s">
        <v>635</v>
      </c>
      <c r="MA58" s="45" t="s">
        <v>635</v>
      </c>
      <c r="MB58" s="45" t="s">
        <v>635</v>
      </c>
      <c r="MC58" s="45" t="s">
        <v>635</v>
      </c>
      <c r="MD58" s="45" t="s">
        <v>635</v>
      </c>
      <c r="ME58" s="45" t="s">
        <v>635</v>
      </c>
      <c r="MF58" s="45" t="s">
        <v>635</v>
      </c>
      <c r="MG58" s="45" t="s">
        <v>635</v>
      </c>
      <c r="MH58" s="45" t="s">
        <v>635</v>
      </c>
      <c r="MI58" s="44" t="s">
        <v>635</v>
      </c>
      <c r="MJ58" s="155" t="s">
        <v>635</v>
      </c>
      <c r="MK58" s="155" t="s">
        <v>635</v>
      </c>
      <c r="ML58" s="155" t="s">
        <v>635</v>
      </c>
      <c r="MM58" s="155" t="s">
        <v>635</v>
      </c>
      <c r="MN58" s="155" t="s">
        <v>635</v>
      </c>
      <c r="MO58" s="155" t="s">
        <v>635</v>
      </c>
      <c r="MP58" s="155" t="s">
        <v>635</v>
      </c>
      <c r="MQ58" s="155" t="s">
        <v>635</v>
      </c>
      <c r="MR58" s="156" t="s">
        <v>635</v>
      </c>
      <c r="MS58" s="157">
        <v>0</v>
      </c>
      <c r="MT58" s="157">
        <v>0</v>
      </c>
      <c r="MU58" s="157">
        <v>0</v>
      </c>
      <c r="MV58" s="157">
        <v>0</v>
      </c>
      <c r="MW58" s="157">
        <v>0</v>
      </c>
      <c r="MX58" s="157">
        <v>0</v>
      </c>
      <c r="MY58" s="157">
        <v>0</v>
      </c>
      <c r="MZ58" s="157">
        <v>0</v>
      </c>
      <c r="NA58" s="157">
        <v>0</v>
      </c>
      <c r="NB58" s="158">
        <v>0</v>
      </c>
      <c r="NC58" s="158">
        <v>0</v>
      </c>
      <c r="ND58" s="158">
        <v>0</v>
      </c>
      <c r="NE58" s="158">
        <v>0</v>
      </c>
      <c r="NF58" s="158">
        <v>0</v>
      </c>
      <c r="NG58" s="158">
        <v>0</v>
      </c>
      <c r="NH58" s="158">
        <v>0</v>
      </c>
      <c r="NI58" s="158">
        <v>0</v>
      </c>
      <c r="NJ58" s="159">
        <v>0</v>
      </c>
      <c r="NK58" s="160" t="s">
        <v>635</v>
      </c>
      <c r="NL58" s="160" t="s">
        <v>635</v>
      </c>
      <c r="NM58" s="160" t="s">
        <v>635</v>
      </c>
      <c r="NN58" s="160" t="s">
        <v>635</v>
      </c>
      <c r="NO58" s="160" t="s">
        <v>635</v>
      </c>
      <c r="NP58" s="160" t="s">
        <v>635</v>
      </c>
      <c r="NQ58" s="160" t="s">
        <v>635</v>
      </c>
      <c r="NR58" s="160" t="s">
        <v>635</v>
      </c>
      <c r="NS58" s="161" t="s">
        <v>635</v>
      </c>
      <c r="NT58" s="162" t="s">
        <v>635</v>
      </c>
      <c r="NU58" s="162" t="s">
        <v>635</v>
      </c>
      <c r="NV58" s="162" t="s">
        <v>635</v>
      </c>
      <c r="NW58" s="162" t="s">
        <v>635</v>
      </c>
      <c r="NX58" s="162" t="s">
        <v>635</v>
      </c>
      <c r="NY58" s="162" t="s">
        <v>635</v>
      </c>
      <c r="NZ58" s="162" t="s">
        <v>635</v>
      </c>
      <c r="OA58" s="162" t="s">
        <v>635</v>
      </c>
      <c r="OB58" s="163" t="s">
        <v>635</v>
      </c>
      <c r="OC58" s="142" t="s">
        <v>635</v>
      </c>
      <c r="OD58" s="142" t="s">
        <v>635</v>
      </c>
      <c r="OE58" s="142" t="s">
        <v>635</v>
      </c>
      <c r="OF58" s="142" t="s">
        <v>635</v>
      </c>
      <c r="OG58" s="142" t="s">
        <v>635</v>
      </c>
      <c r="OH58" s="142" t="s">
        <v>635</v>
      </c>
      <c r="OI58" s="142" t="s">
        <v>635</v>
      </c>
      <c r="OJ58" s="142" t="s">
        <v>635</v>
      </c>
      <c r="OK58" s="142" t="s">
        <v>635</v>
      </c>
      <c r="OL58" s="45" t="s">
        <v>635</v>
      </c>
      <c r="OM58" s="45" t="s">
        <v>635</v>
      </c>
      <c r="ON58" s="45" t="s">
        <v>635</v>
      </c>
      <c r="OO58" s="45" t="s">
        <v>635</v>
      </c>
      <c r="OP58" s="45" t="s">
        <v>635</v>
      </c>
      <c r="OQ58" s="45" t="s">
        <v>635</v>
      </c>
      <c r="OR58" s="45" t="s">
        <v>635</v>
      </c>
      <c r="OS58" s="45" t="s">
        <v>635</v>
      </c>
      <c r="OT58" s="44" t="s">
        <v>635</v>
      </c>
      <c r="OU58" s="158" t="s">
        <v>635</v>
      </c>
      <c r="OV58" s="158" t="s">
        <v>635</v>
      </c>
      <c r="OW58" s="158" t="s">
        <v>635</v>
      </c>
      <c r="OX58" s="158" t="s">
        <v>635</v>
      </c>
      <c r="OY58" s="158" t="s">
        <v>635</v>
      </c>
      <c r="OZ58" s="158" t="s">
        <v>635</v>
      </c>
      <c r="PA58" s="158" t="s">
        <v>635</v>
      </c>
      <c r="PB58" s="158" t="s">
        <v>635</v>
      </c>
      <c r="PC58" s="159" t="s">
        <v>635</v>
      </c>
      <c r="PD58" s="152" t="s">
        <v>635</v>
      </c>
      <c r="PE58" s="152" t="s">
        <v>635</v>
      </c>
      <c r="PF58" s="152" t="s">
        <v>635</v>
      </c>
      <c r="PG58" s="152" t="s">
        <v>635</v>
      </c>
      <c r="PH58" s="152" t="s">
        <v>635</v>
      </c>
      <c r="PI58" s="152" t="s">
        <v>635</v>
      </c>
      <c r="PJ58" s="152" t="s">
        <v>635</v>
      </c>
      <c r="PK58" s="152" t="s">
        <v>635</v>
      </c>
      <c r="PL58" s="164" t="s">
        <v>635</v>
      </c>
      <c r="PM58" s="158">
        <v>0</v>
      </c>
      <c r="PN58" s="158">
        <v>0</v>
      </c>
      <c r="PO58" s="158">
        <v>0</v>
      </c>
      <c r="PP58" s="158">
        <v>0</v>
      </c>
      <c r="PQ58" s="158">
        <v>0</v>
      </c>
      <c r="PR58" s="158">
        <v>0</v>
      </c>
      <c r="PS58" s="158">
        <v>0</v>
      </c>
      <c r="PT58" s="158">
        <v>0</v>
      </c>
      <c r="PU58" s="158">
        <v>0</v>
      </c>
      <c r="PV58" s="157">
        <v>0</v>
      </c>
      <c r="PW58" s="157">
        <v>0</v>
      </c>
      <c r="PX58" s="157">
        <v>0</v>
      </c>
      <c r="PY58" s="157">
        <v>0</v>
      </c>
      <c r="PZ58" s="157">
        <v>0</v>
      </c>
      <c r="QA58" s="157">
        <v>0</v>
      </c>
      <c r="QB58" s="157">
        <v>0</v>
      </c>
      <c r="QC58" s="157">
        <v>0</v>
      </c>
      <c r="QD58" s="165">
        <v>0</v>
      </c>
      <c r="QE58" s="166" t="s">
        <v>635</v>
      </c>
      <c r="QF58" s="166" t="s">
        <v>635</v>
      </c>
      <c r="QG58" s="166" t="s">
        <v>635</v>
      </c>
      <c r="QH58" s="166" t="s">
        <v>635</v>
      </c>
      <c r="QI58" s="166" t="s">
        <v>635</v>
      </c>
      <c r="QJ58" s="166" t="s">
        <v>635</v>
      </c>
      <c r="QK58" s="166" t="s">
        <v>635</v>
      </c>
      <c r="QL58" s="166" t="s">
        <v>635</v>
      </c>
      <c r="QM58" s="167" t="s">
        <v>635</v>
      </c>
      <c r="QN58" s="120" t="s">
        <v>635</v>
      </c>
      <c r="QO58" s="120" t="s">
        <v>635</v>
      </c>
      <c r="QP58" s="120" t="s">
        <v>635</v>
      </c>
      <c r="QQ58" s="120" t="s">
        <v>635</v>
      </c>
      <c r="QR58" s="120" t="s">
        <v>635</v>
      </c>
      <c r="QS58" s="120" t="s">
        <v>635</v>
      </c>
      <c r="QT58" s="120" t="s">
        <v>635</v>
      </c>
      <c r="QU58" s="120" t="s">
        <v>635</v>
      </c>
      <c r="QV58" s="168" t="s">
        <v>635</v>
      </c>
      <c r="QW58" s="169" t="s">
        <v>635</v>
      </c>
      <c r="QX58" s="169" t="s">
        <v>635</v>
      </c>
      <c r="QY58" s="169" t="s">
        <v>635</v>
      </c>
      <c r="QZ58" s="169" t="s">
        <v>635</v>
      </c>
      <c r="RA58" s="169" t="s">
        <v>635</v>
      </c>
      <c r="RB58" s="169" t="s">
        <v>635</v>
      </c>
      <c r="RC58" s="169" t="s">
        <v>635</v>
      </c>
      <c r="RD58" s="169" t="s">
        <v>635</v>
      </c>
      <c r="RE58" s="170" t="s">
        <v>635</v>
      </c>
      <c r="RF58" s="136" t="s">
        <v>1063</v>
      </c>
      <c r="RG58" s="136" t="s">
        <v>743</v>
      </c>
      <c r="RH58" s="136" t="s">
        <v>635</v>
      </c>
      <c r="RI58" s="137" t="s">
        <v>635</v>
      </c>
      <c r="RJ58" s="137" t="s">
        <v>635</v>
      </c>
      <c r="RK58" s="137" t="s">
        <v>635</v>
      </c>
      <c r="RL58" s="105" t="s">
        <v>664</v>
      </c>
      <c r="RM58" s="106" t="s">
        <v>635</v>
      </c>
      <c r="RN58" s="106" t="s">
        <v>635</v>
      </c>
      <c r="RO58" s="135" t="s">
        <v>635</v>
      </c>
      <c r="RP58" s="135" t="s">
        <v>635</v>
      </c>
      <c r="RQ58" s="135" t="s">
        <v>635</v>
      </c>
      <c r="RR58" s="135" t="s">
        <v>635</v>
      </c>
      <c r="RS58" s="135" t="s">
        <v>635</v>
      </c>
      <c r="RT58" s="135" t="s">
        <v>635</v>
      </c>
      <c r="RU58" s="135" t="s">
        <v>635</v>
      </c>
      <c r="RV58" s="135" t="s">
        <v>635</v>
      </c>
      <c r="RW58" s="230" t="s">
        <v>635</v>
      </c>
      <c r="RX58" s="133" t="s">
        <v>635</v>
      </c>
      <c r="RY58" s="133" t="s">
        <v>635</v>
      </c>
      <c r="RZ58" s="133" t="s">
        <v>635</v>
      </c>
      <c r="SA58" s="133" t="s">
        <v>635</v>
      </c>
      <c r="SB58" s="133" t="s">
        <v>635</v>
      </c>
      <c r="SC58" s="133" t="s">
        <v>635</v>
      </c>
      <c r="SD58" s="133" t="s">
        <v>635</v>
      </c>
      <c r="SE58" s="133" t="s">
        <v>635</v>
      </c>
      <c r="SF58" s="189" t="s">
        <v>635</v>
      </c>
      <c r="SG58" s="132" t="s">
        <v>635</v>
      </c>
      <c r="SH58" s="132" t="s">
        <v>635</v>
      </c>
      <c r="SI58" s="132" t="s">
        <v>635</v>
      </c>
      <c r="SJ58" s="132" t="s">
        <v>635</v>
      </c>
      <c r="SK58" s="132" t="s">
        <v>635</v>
      </c>
      <c r="SL58" s="132" t="s">
        <v>635</v>
      </c>
      <c r="SM58" s="132" t="s">
        <v>635</v>
      </c>
      <c r="SN58" s="132" t="s">
        <v>635</v>
      </c>
      <c r="SO58" s="173" t="s">
        <v>635</v>
      </c>
      <c r="SP58" s="142">
        <v>0</v>
      </c>
      <c r="SQ58" s="142">
        <v>0</v>
      </c>
      <c r="SR58" s="142">
        <v>0</v>
      </c>
      <c r="SS58" s="142">
        <v>0</v>
      </c>
      <c r="ST58" s="142">
        <v>1</v>
      </c>
      <c r="SU58" s="142">
        <v>0</v>
      </c>
      <c r="SV58" s="142">
        <v>0</v>
      </c>
      <c r="SW58" s="142">
        <v>0</v>
      </c>
      <c r="SX58" s="240">
        <f>SUBTOTAL(9,SP58:SW58)</f>
        <v>1</v>
      </c>
      <c r="SY58" s="125" t="s">
        <v>635</v>
      </c>
      <c r="SZ58" s="125" t="s">
        <v>635</v>
      </c>
      <c r="TA58" s="125" t="s">
        <v>635</v>
      </c>
      <c r="TB58" s="125" t="s">
        <v>635</v>
      </c>
      <c r="TC58" s="125" t="s">
        <v>635</v>
      </c>
      <c r="TD58" s="125" t="s">
        <v>635</v>
      </c>
      <c r="TE58" s="125" t="s">
        <v>635</v>
      </c>
      <c r="TF58" s="125" t="s">
        <v>635</v>
      </c>
      <c r="TG58" s="175" t="s">
        <v>635</v>
      </c>
      <c r="TH58" s="149" t="s">
        <v>635</v>
      </c>
      <c r="TI58" s="149" t="s">
        <v>635</v>
      </c>
      <c r="TJ58" s="149" t="s">
        <v>635</v>
      </c>
      <c r="TK58" s="149" t="s">
        <v>635</v>
      </c>
      <c r="TL58" s="149" t="s">
        <v>635</v>
      </c>
      <c r="TM58" s="149" t="s">
        <v>635</v>
      </c>
      <c r="TN58" s="149" t="s">
        <v>635</v>
      </c>
      <c r="TO58" s="149" t="s">
        <v>635</v>
      </c>
      <c r="TP58" s="176" t="s">
        <v>635</v>
      </c>
      <c r="TQ58" s="210">
        <v>0</v>
      </c>
      <c r="TR58" s="210">
        <v>0</v>
      </c>
      <c r="TS58" s="210">
        <v>0</v>
      </c>
      <c r="TT58" s="210">
        <v>0</v>
      </c>
      <c r="TU58" s="210">
        <v>1</v>
      </c>
      <c r="TV58" s="210">
        <v>0</v>
      </c>
      <c r="TW58" s="210">
        <v>0</v>
      </c>
      <c r="TX58" s="210">
        <v>0</v>
      </c>
      <c r="TY58" s="211">
        <f>SUBTOTAL(9,TQ58:TX58)</f>
        <v>1</v>
      </c>
      <c r="TZ58" s="179" t="s">
        <v>635</v>
      </c>
      <c r="UA58" s="179" t="s">
        <v>635</v>
      </c>
      <c r="UB58" s="179" t="s">
        <v>635</v>
      </c>
      <c r="UC58" s="179" t="s">
        <v>635</v>
      </c>
      <c r="UD58" s="179" t="s">
        <v>635</v>
      </c>
      <c r="UE58" s="179" t="s">
        <v>635</v>
      </c>
      <c r="UF58" s="179" t="s">
        <v>635</v>
      </c>
      <c r="UG58" s="179" t="s">
        <v>635</v>
      </c>
      <c r="UH58" s="180" t="s">
        <v>635</v>
      </c>
      <c r="UI58" s="135" t="s">
        <v>635</v>
      </c>
      <c r="UJ58" s="135" t="s">
        <v>635</v>
      </c>
      <c r="UK58" s="135" t="s">
        <v>635</v>
      </c>
      <c r="UL58" s="135" t="s">
        <v>635</v>
      </c>
      <c r="UM58" s="135" t="s">
        <v>635</v>
      </c>
      <c r="UN58" s="135" t="s">
        <v>635</v>
      </c>
      <c r="UO58" s="135" t="s">
        <v>635</v>
      </c>
      <c r="UP58" s="135" t="s">
        <v>635</v>
      </c>
      <c r="UQ58" s="230" t="s">
        <v>635</v>
      </c>
      <c r="UR58" s="131" t="s">
        <v>635</v>
      </c>
      <c r="US58" s="131" t="s">
        <v>635</v>
      </c>
      <c r="UT58" s="131" t="s">
        <v>635</v>
      </c>
      <c r="UU58" s="131" t="s">
        <v>635</v>
      </c>
      <c r="UV58" s="131" t="s">
        <v>635</v>
      </c>
      <c r="UW58" s="131" t="s">
        <v>635</v>
      </c>
      <c r="UX58" s="131" t="s">
        <v>635</v>
      </c>
      <c r="UY58" s="131" t="s">
        <v>635</v>
      </c>
      <c r="UZ58" s="182" t="s">
        <v>635</v>
      </c>
      <c r="VA58" s="169">
        <v>0</v>
      </c>
      <c r="VB58" s="169">
        <v>0</v>
      </c>
      <c r="VC58" s="169">
        <v>0</v>
      </c>
      <c r="VD58" s="169">
        <v>0</v>
      </c>
      <c r="VE58" s="169">
        <v>1</v>
      </c>
      <c r="VF58" s="169">
        <v>0</v>
      </c>
      <c r="VG58" s="169">
        <v>0</v>
      </c>
      <c r="VH58" s="169">
        <v>0</v>
      </c>
      <c r="VI58" s="183">
        <f>SUBTOTAL(9,VA58:VH58)</f>
        <v>1</v>
      </c>
      <c r="VJ58" s="177" t="s">
        <v>635</v>
      </c>
      <c r="VK58" s="177" t="s">
        <v>635</v>
      </c>
      <c r="VL58" s="177" t="s">
        <v>635</v>
      </c>
      <c r="VM58" s="177" t="s">
        <v>635</v>
      </c>
      <c r="VN58" s="177" t="s">
        <v>635</v>
      </c>
      <c r="VO58" s="177" t="s">
        <v>635</v>
      </c>
      <c r="VP58" s="177" t="s">
        <v>635</v>
      </c>
      <c r="VQ58" s="177" t="s">
        <v>635</v>
      </c>
      <c r="VR58" s="178" t="s">
        <v>635</v>
      </c>
      <c r="VS58" s="184" t="s">
        <v>635</v>
      </c>
      <c r="VT58" s="184" t="s">
        <v>635</v>
      </c>
      <c r="VU58" s="184" t="s">
        <v>635</v>
      </c>
      <c r="VV58" s="184" t="s">
        <v>635</v>
      </c>
      <c r="VW58" s="184" t="s">
        <v>635</v>
      </c>
      <c r="VX58" s="184" t="s">
        <v>635</v>
      </c>
      <c r="VY58" s="184" t="s">
        <v>635</v>
      </c>
      <c r="VZ58" s="184" t="s">
        <v>635</v>
      </c>
      <c r="WA58" s="185" t="s">
        <v>635</v>
      </c>
      <c r="WB58" s="186" t="s">
        <v>635</v>
      </c>
      <c r="WC58" s="186" t="s">
        <v>635</v>
      </c>
      <c r="WD58" s="186" t="s">
        <v>635</v>
      </c>
      <c r="WE58" s="186" t="s">
        <v>635</v>
      </c>
      <c r="WF58" s="186" t="s">
        <v>635</v>
      </c>
      <c r="WG58" s="186" t="s">
        <v>635</v>
      </c>
      <c r="WH58" s="186" t="s">
        <v>635</v>
      </c>
      <c r="WI58" s="186" t="s">
        <v>635</v>
      </c>
      <c r="WJ58" s="187" t="s">
        <v>635</v>
      </c>
      <c r="WK58" s="212">
        <v>0</v>
      </c>
      <c r="WL58" s="212">
        <v>0</v>
      </c>
      <c r="WM58" s="212">
        <v>0</v>
      </c>
      <c r="WN58" s="212">
        <v>0</v>
      </c>
      <c r="WO58" s="212">
        <v>1</v>
      </c>
      <c r="WP58" s="212">
        <v>0</v>
      </c>
      <c r="WQ58" s="212">
        <v>0</v>
      </c>
      <c r="WR58" s="212">
        <v>0</v>
      </c>
      <c r="WS58" s="188">
        <f>SUBTOTAL(9,WK58:WR58)</f>
        <v>1</v>
      </c>
      <c r="WT58" s="133" t="s">
        <v>635</v>
      </c>
      <c r="WU58" s="133" t="s">
        <v>635</v>
      </c>
      <c r="WV58" s="133" t="s">
        <v>635</v>
      </c>
      <c r="WW58" s="133" t="s">
        <v>635</v>
      </c>
      <c r="WX58" s="133" t="s">
        <v>635</v>
      </c>
      <c r="WY58" s="133" t="s">
        <v>635</v>
      </c>
      <c r="WZ58" s="133" t="s">
        <v>635</v>
      </c>
      <c r="XA58" s="133" t="s">
        <v>635</v>
      </c>
      <c r="XB58" s="189" t="s">
        <v>635</v>
      </c>
      <c r="XC58" s="105" t="s">
        <v>665</v>
      </c>
      <c r="XD58" s="105" t="s">
        <v>666</v>
      </c>
      <c r="XE58" s="105" t="s">
        <v>749</v>
      </c>
      <c r="XF58" s="111" t="s">
        <v>635</v>
      </c>
      <c r="XG58" s="190" t="s">
        <v>667</v>
      </c>
      <c r="XH58" s="190" t="s">
        <v>671</v>
      </c>
      <c r="XI58" s="190" t="s">
        <v>672</v>
      </c>
      <c r="XJ58" s="190" t="s">
        <v>673</v>
      </c>
      <c r="XK58" s="190" t="s">
        <v>712</v>
      </c>
      <c r="XL58" s="135" t="s">
        <v>635</v>
      </c>
      <c r="XM58" s="191" t="s">
        <v>667</v>
      </c>
      <c r="XN58" s="191" t="s">
        <v>668</v>
      </c>
      <c r="XO58" s="191" t="s">
        <v>669</v>
      </c>
      <c r="XP58" s="191" t="s">
        <v>635</v>
      </c>
      <c r="XQ58" s="191" t="s">
        <v>635</v>
      </c>
      <c r="XR58" s="191" t="s">
        <v>635</v>
      </c>
      <c r="XS58" s="191" t="s">
        <v>635</v>
      </c>
      <c r="XT58" s="191" t="s">
        <v>635</v>
      </c>
      <c r="XU58" s="192" t="s">
        <v>635</v>
      </c>
      <c r="XV58" s="192" t="s">
        <v>635</v>
      </c>
      <c r="XW58" s="192" t="s">
        <v>635</v>
      </c>
      <c r="XX58" s="192" t="s">
        <v>635</v>
      </c>
      <c r="XY58" s="192" t="s">
        <v>635</v>
      </c>
      <c r="XZ58" s="192" t="s">
        <v>635</v>
      </c>
      <c r="YA58" s="144" t="s">
        <v>667</v>
      </c>
      <c r="YB58" s="144" t="s">
        <v>668</v>
      </c>
      <c r="YC58" s="144" t="s">
        <v>669</v>
      </c>
      <c r="YD58" s="144" t="s">
        <v>635</v>
      </c>
      <c r="YE58" s="144" t="s">
        <v>635</v>
      </c>
      <c r="YF58" s="144" t="s">
        <v>635</v>
      </c>
      <c r="YG58" s="144" t="s">
        <v>635</v>
      </c>
      <c r="YH58" s="111" t="s">
        <v>635</v>
      </c>
      <c r="YI58" s="111" t="s">
        <v>635</v>
      </c>
      <c r="YJ58" s="111" t="s">
        <v>635</v>
      </c>
      <c r="YK58" s="190" t="s">
        <v>785</v>
      </c>
      <c r="YL58" s="190" t="s">
        <v>1398</v>
      </c>
      <c r="YM58" s="190" t="s">
        <v>635</v>
      </c>
      <c r="YN58" s="190" t="s">
        <v>635</v>
      </c>
      <c r="YO58" s="190" t="s">
        <v>635</v>
      </c>
      <c r="YP58" s="130" t="s">
        <v>635</v>
      </c>
      <c r="YQ58" s="130" t="s">
        <v>635</v>
      </c>
      <c r="YR58" s="130" t="s">
        <v>635</v>
      </c>
      <c r="YS58" s="130" t="s">
        <v>635</v>
      </c>
      <c r="YT58" s="130" t="s">
        <v>635</v>
      </c>
      <c r="YU58" s="130" t="s">
        <v>635</v>
      </c>
      <c r="YV58" s="112" t="s">
        <v>635</v>
      </c>
      <c r="YW58" s="112" t="s">
        <v>635</v>
      </c>
      <c r="YX58" s="112" t="s">
        <v>635</v>
      </c>
      <c r="YY58" s="112" t="s">
        <v>635</v>
      </c>
      <c r="YZ58" s="105" t="s">
        <v>751</v>
      </c>
      <c r="ZA58" s="105" t="s">
        <v>674</v>
      </c>
      <c r="ZB58" s="126" t="s">
        <v>753</v>
      </c>
      <c r="ZC58" s="126" t="s">
        <v>635</v>
      </c>
      <c r="ZD58" s="126" t="s">
        <v>635</v>
      </c>
      <c r="ZE58" s="126" t="s">
        <v>635</v>
      </c>
      <c r="ZF58" s="126" t="s">
        <v>635</v>
      </c>
      <c r="ZG58" s="125" t="s">
        <v>753</v>
      </c>
      <c r="ZH58" s="125" t="s">
        <v>635</v>
      </c>
      <c r="ZI58" s="125" t="s">
        <v>635</v>
      </c>
      <c r="ZJ58" s="125" t="s">
        <v>635</v>
      </c>
      <c r="ZK58" s="125" t="s">
        <v>635</v>
      </c>
      <c r="ZL58" s="125" t="s">
        <v>635</v>
      </c>
      <c r="ZM58" s="125" t="s">
        <v>635</v>
      </c>
      <c r="ZN58" s="125" t="s">
        <v>635</v>
      </c>
      <c r="ZO58" s="147" t="s">
        <v>753</v>
      </c>
      <c r="ZP58" s="147" t="s">
        <v>678</v>
      </c>
      <c r="ZQ58" s="147" t="s">
        <v>635</v>
      </c>
      <c r="ZR58" s="147" t="s">
        <v>635</v>
      </c>
      <c r="ZS58" s="147" t="s">
        <v>635</v>
      </c>
      <c r="ZT58" s="184">
        <v>2</v>
      </c>
      <c r="ZU58" s="184">
        <v>2</v>
      </c>
      <c r="ZV58" s="184">
        <v>2</v>
      </c>
      <c r="ZW58" s="184" t="s">
        <v>635</v>
      </c>
      <c r="ZX58" s="131">
        <v>1</v>
      </c>
      <c r="ZY58" s="131" t="s">
        <v>635</v>
      </c>
      <c r="ZZ58" s="131">
        <v>1</v>
      </c>
      <c r="AAA58" s="131" t="s">
        <v>635</v>
      </c>
      <c r="AAB58" s="132">
        <v>1</v>
      </c>
      <c r="AAC58" s="132" t="s">
        <v>635</v>
      </c>
      <c r="AAD58" s="132">
        <v>1</v>
      </c>
      <c r="AAE58" s="193" t="s">
        <v>635</v>
      </c>
      <c r="AAF58" s="102" t="s">
        <v>635</v>
      </c>
      <c r="AAG58" s="102" t="s">
        <v>635</v>
      </c>
      <c r="AAH58" s="102" t="s">
        <v>635</v>
      </c>
      <c r="AAI58" s="102" t="s">
        <v>635</v>
      </c>
      <c r="AAJ58" s="125" t="s">
        <v>635</v>
      </c>
      <c r="AAK58" s="125">
        <v>2</v>
      </c>
      <c r="AAL58" s="125" t="s">
        <v>635</v>
      </c>
      <c r="AAM58" s="125" t="s">
        <v>635</v>
      </c>
      <c r="AAN58" s="131" t="s">
        <v>635</v>
      </c>
      <c r="AAO58" s="131">
        <v>2</v>
      </c>
      <c r="AAP58" s="131" t="s">
        <v>635</v>
      </c>
      <c r="AAQ58" s="131" t="s">
        <v>635</v>
      </c>
      <c r="AAR58" s="149" t="s">
        <v>635</v>
      </c>
      <c r="AAS58" s="149">
        <v>1</v>
      </c>
      <c r="AAT58" s="149" t="s">
        <v>635</v>
      </c>
      <c r="AAU58" s="149" t="s">
        <v>635</v>
      </c>
      <c r="AAV58" s="184" t="s">
        <v>635</v>
      </c>
      <c r="AAW58" s="184">
        <v>2</v>
      </c>
      <c r="AAX58" s="184" t="s">
        <v>635</v>
      </c>
      <c r="AAY58" s="184" t="s">
        <v>635</v>
      </c>
      <c r="AAZ58" s="103" t="s">
        <v>632</v>
      </c>
      <c r="ABA58" s="100" t="s">
        <v>679</v>
      </c>
      <c r="ABB58" s="100" t="s">
        <v>635</v>
      </c>
      <c r="ABC58" s="100" t="s">
        <v>635</v>
      </c>
      <c r="ABD58" s="100" t="s">
        <v>635</v>
      </c>
      <c r="ABE58" s="100" t="s">
        <v>635</v>
      </c>
      <c r="ABF58" s="103" t="s">
        <v>635</v>
      </c>
      <c r="ABG58" s="194">
        <v>30000</v>
      </c>
      <c r="ABH58" s="195" t="s">
        <v>754</v>
      </c>
      <c r="ABI58" s="195" t="s">
        <v>716</v>
      </c>
      <c r="ABJ58" s="195" t="s">
        <v>788</v>
      </c>
      <c r="ABK58" s="195" t="s">
        <v>635</v>
      </c>
      <c r="ABL58" s="177" t="s">
        <v>635</v>
      </c>
      <c r="ABM58" s="177" t="s">
        <v>635</v>
      </c>
      <c r="ABN58" s="177" t="s">
        <v>635</v>
      </c>
      <c r="ABO58" s="195" t="s">
        <v>635</v>
      </c>
      <c r="ABP58" s="112" t="s">
        <v>907</v>
      </c>
      <c r="ABQ58" s="112" t="s">
        <v>635</v>
      </c>
      <c r="ABR58" s="112" t="s">
        <v>635</v>
      </c>
      <c r="ABS58" s="103" t="s">
        <v>632</v>
      </c>
      <c r="ABT58" s="97" t="s">
        <v>632</v>
      </c>
      <c r="ABU58" s="196" t="s">
        <v>683</v>
      </c>
      <c r="ABV58" s="196" t="s">
        <v>718</v>
      </c>
      <c r="ABW58" s="196" t="s">
        <v>789</v>
      </c>
      <c r="ABX58" s="196" t="s">
        <v>635</v>
      </c>
      <c r="ABY58" s="196" t="s">
        <v>635</v>
      </c>
      <c r="ABZ58" s="196" t="s">
        <v>635</v>
      </c>
      <c r="ACA58" s="196" t="s">
        <v>635</v>
      </c>
      <c r="ACB58" s="97" t="s">
        <v>626</v>
      </c>
      <c r="ACC58" s="97" t="s">
        <v>632</v>
      </c>
      <c r="ACD58" s="112" t="s">
        <v>835</v>
      </c>
      <c r="ACE58" s="112" t="s">
        <v>635</v>
      </c>
      <c r="ACF58" s="112" t="s">
        <v>635</v>
      </c>
      <c r="ACG58" s="112" t="s">
        <v>635</v>
      </c>
      <c r="ACH58" s="97"/>
      <c r="ACI58" s="97" t="s">
        <v>1399</v>
      </c>
      <c r="ACJ58" s="97"/>
    </row>
    <row r="59" spans="1:764" ht="15" customHeight="1">
      <c r="A59">
        <v>47</v>
      </c>
      <c r="B59" s="97" t="s">
        <v>1400</v>
      </c>
      <c r="C59" s="97" t="s">
        <v>1401</v>
      </c>
      <c r="D59" s="97" t="s">
        <v>691</v>
      </c>
      <c r="E59" s="97" t="s">
        <v>1402</v>
      </c>
      <c r="F59" s="98" t="s">
        <v>1403</v>
      </c>
      <c r="G59" s="98" t="s">
        <v>1404</v>
      </c>
      <c r="H59" s="99">
        <v>35.963152999999998</v>
      </c>
      <c r="I59" s="99">
        <v>-0.25787199999999999</v>
      </c>
      <c r="J59" s="98" t="s">
        <v>695</v>
      </c>
      <c r="K59" s="98" t="s">
        <v>1011</v>
      </c>
      <c r="L59" s="98" t="s">
        <v>1012</v>
      </c>
      <c r="M59" s="100" t="s">
        <v>1405</v>
      </c>
      <c r="N59" s="101">
        <v>723046774</v>
      </c>
      <c r="O59" s="102">
        <v>711401520</v>
      </c>
      <c r="P59" s="100">
        <v>-0.25735200000000003</v>
      </c>
      <c r="Q59" s="100">
        <v>35.964019</v>
      </c>
      <c r="R59" s="100">
        <v>2098.145</v>
      </c>
      <c r="S59" s="100">
        <v>7.5482699999999996</v>
      </c>
      <c r="T59" s="103" t="s">
        <v>626</v>
      </c>
      <c r="U59" s="97" t="s">
        <v>627</v>
      </c>
      <c r="V59" s="97" t="s">
        <v>628</v>
      </c>
      <c r="W59" s="97" t="s">
        <v>629</v>
      </c>
      <c r="X59" s="97" t="s">
        <v>700</v>
      </c>
      <c r="Y59" s="97" t="s">
        <v>631</v>
      </c>
      <c r="Z59" s="103" t="s">
        <v>632</v>
      </c>
      <c r="AA59" s="104" t="s">
        <v>633</v>
      </c>
      <c r="AB59" s="104" t="s">
        <v>634</v>
      </c>
      <c r="AC59" s="104" t="s">
        <v>635</v>
      </c>
      <c r="AD59" s="104" t="s">
        <v>635</v>
      </c>
      <c r="AE59" s="104" t="s">
        <v>635</v>
      </c>
      <c r="AF59" s="103">
        <v>4</v>
      </c>
      <c r="AG59" s="103">
        <v>0</v>
      </c>
      <c r="AH59" s="97" t="s">
        <v>636</v>
      </c>
      <c r="AI59" s="97" t="s">
        <v>637</v>
      </c>
      <c r="AJ59" s="97" t="s">
        <v>638</v>
      </c>
      <c r="AK59" s="97" t="s">
        <v>639</v>
      </c>
      <c r="AL59" s="105" t="s">
        <v>640</v>
      </c>
      <c r="AM59" s="106" t="s">
        <v>702</v>
      </c>
      <c r="AN59" s="106" t="s">
        <v>635</v>
      </c>
      <c r="AO59" s="106" t="s">
        <v>635</v>
      </c>
      <c r="AP59" s="97" t="s">
        <v>642</v>
      </c>
      <c r="AQ59" s="97" t="s">
        <v>635</v>
      </c>
      <c r="AR59" s="103" t="s">
        <v>635</v>
      </c>
      <c r="AS59" s="97" t="s">
        <v>642</v>
      </c>
      <c r="AT59" s="103" t="s">
        <v>635</v>
      </c>
      <c r="AU59" s="103" t="s">
        <v>635</v>
      </c>
      <c r="AV59" s="106" t="s">
        <v>632</v>
      </c>
      <c r="AW59" s="105" t="s">
        <v>640</v>
      </c>
      <c r="AX59" s="103" t="s">
        <v>635</v>
      </c>
      <c r="AY59" s="105" t="s">
        <v>640</v>
      </c>
      <c r="AZ59" s="107" t="s">
        <v>635</v>
      </c>
      <c r="BA59" s="105" t="s">
        <v>640</v>
      </c>
      <c r="BB59" s="107" t="s">
        <v>702</v>
      </c>
      <c r="BC59" s="106" t="s">
        <v>640</v>
      </c>
      <c r="BD59" s="103" t="s">
        <v>702</v>
      </c>
      <c r="BE59" s="106" t="s">
        <v>626</v>
      </c>
      <c r="BF59" s="103" t="s">
        <v>635</v>
      </c>
      <c r="BG59" s="103" t="s">
        <v>635</v>
      </c>
      <c r="BH59" s="103" t="s">
        <v>635</v>
      </c>
      <c r="BI59" s="97" t="s">
        <v>640</v>
      </c>
      <c r="BJ59" s="108" t="s">
        <v>643</v>
      </c>
      <c r="BK59" s="108" t="s">
        <v>644</v>
      </c>
      <c r="BL59" s="108" t="s">
        <v>635</v>
      </c>
      <c r="BM59" s="108" t="s">
        <v>635</v>
      </c>
      <c r="BN59" s="108" t="s">
        <v>635</v>
      </c>
      <c r="BO59" s="103" t="s">
        <v>632</v>
      </c>
      <c r="BP59" s="103" t="s">
        <v>702</v>
      </c>
      <c r="BQ59" s="103" t="s">
        <v>635</v>
      </c>
      <c r="BR59" s="109" t="s">
        <v>645</v>
      </c>
      <c r="BS59" s="109" t="s">
        <v>635</v>
      </c>
      <c r="BT59" s="110" t="s">
        <v>635</v>
      </c>
      <c r="BU59" s="110" t="s">
        <v>635</v>
      </c>
      <c r="BV59" s="109" t="s">
        <v>635</v>
      </c>
      <c r="BW59" s="97" t="s">
        <v>848</v>
      </c>
      <c r="BX59" s="97" t="s">
        <v>848</v>
      </c>
      <c r="BY59" s="97" t="s">
        <v>1406</v>
      </c>
      <c r="BZ59" s="97" t="s">
        <v>705</v>
      </c>
      <c r="CA59" s="111" t="s">
        <v>736</v>
      </c>
      <c r="CB59" s="111" t="s">
        <v>737</v>
      </c>
      <c r="CC59" s="111" t="s">
        <v>635</v>
      </c>
      <c r="CD59" s="106" t="s">
        <v>635</v>
      </c>
      <c r="CE59" s="111" t="s">
        <v>635</v>
      </c>
      <c r="CF59" s="103">
        <v>3</v>
      </c>
      <c r="CG59" s="103">
        <v>4</v>
      </c>
      <c r="CH59" s="112" t="s">
        <v>649</v>
      </c>
      <c r="CI59" s="113" t="s">
        <v>702</v>
      </c>
      <c r="CJ59" s="113" t="s">
        <v>635</v>
      </c>
      <c r="CK59" s="113" t="s">
        <v>635</v>
      </c>
      <c r="CL59" s="103">
        <v>18</v>
      </c>
      <c r="CM59" s="114">
        <v>0</v>
      </c>
      <c r="CN59" s="103">
        <v>2</v>
      </c>
      <c r="CO59" s="106">
        <v>117</v>
      </c>
      <c r="CP59" s="103" t="s">
        <v>635</v>
      </c>
      <c r="CQ59" s="106" t="s">
        <v>635</v>
      </c>
      <c r="CR59" s="103" t="s">
        <v>635</v>
      </c>
      <c r="CS59" s="106" t="s">
        <v>635</v>
      </c>
      <c r="CT59" s="103" t="s">
        <v>635</v>
      </c>
      <c r="CU59" s="106" t="s">
        <v>635</v>
      </c>
      <c r="CV59" s="103" t="s">
        <v>635</v>
      </c>
      <c r="CW59" s="103" t="s">
        <v>635</v>
      </c>
      <c r="CX59" s="111" t="s">
        <v>650</v>
      </c>
      <c r="CY59" s="106" t="s">
        <v>635</v>
      </c>
      <c r="CZ59" s="115">
        <v>1</v>
      </c>
      <c r="DA59" s="115">
        <v>0</v>
      </c>
      <c r="DB59" s="116">
        <f>SUM(CZ59:DA59)</f>
        <v>1</v>
      </c>
      <c r="DC59" s="117" t="s">
        <v>651</v>
      </c>
      <c r="DD59" s="118" t="s">
        <v>635</v>
      </c>
      <c r="DE59" s="198">
        <v>0</v>
      </c>
      <c r="DF59" s="198">
        <v>1</v>
      </c>
      <c r="DG59" s="200">
        <f>SUBTOTAL(9,DE59:DF59)</f>
        <v>1</v>
      </c>
      <c r="DH59" s="106" t="s">
        <v>635</v>
      </c>
      <c r="DI59" s="106" t="s">
        <v>635</v>
      </c>
      <c r="DJ59" s="121" t="s">
        <v>635</v>
      </c>
      <c r="DK59" s="122" t="s">
        <v>635</v>
      </c>
      <c r="DL59" s="123" t="s">
        <v>635</v>
      </c>
      <c r="DM59" s="123" t="s">
        <v>635</v>
      </c>
      <c r="DN59" s="124" t="s">
        <v>635</v>
      </c>
      <c r="DO59" s="124" t="s">
        <v>635</v>
      </c>
      <c r="DP59" s="124" t="s">
        <v>635</v>
      </c>
      <c r="DQ59" s="125">
        <v>0.4</v>
      </c>
      <c r="DR59" s="125">
        <v>6</v>
      </c>
      <c r="DS59" s="125" t="s">
        <v>738</v>
      </c>
      <c r="DT59" s="106" t="s">
        <v>635</v>
      </c>
      <c r="DU59" s="106" t="s">
        <v>635</v>
      </c>
      <c r="DV59" s="106" t="s">
        <v>635</v>
      </c>
      <c r="DW59" s="126" t="s">
        <v>635</v>
      </c>
      <c r="DX59" s="126" t="s">
        <v>635</v>
      </c>
      <c r="DY59" s="126" t="s">
        <v>635</v>
      </c>
      <c r="DZ59" s="97" t="s">
        <v>851</v>
      </c>
      <c r="EA59" s="103" t="s">
        <v>632</v>
      </c>
      <c r="EB59" s="97" t="s">
        <v>707</v>
      </c>
      <c r="EC59" s="103" t="s">
        <v>632</v>
      </c>
      <c r="ED59" s="107" t="s">
        <v>740</v>
      </c>
      <c r="EE59" s="97" t="s">
        <v>741</v>
      </c>
      <c r="EF59" s="127" t="s">
        <v>653</v>
      </c>
      <c r="EG59" s="127" t="s">
        <v>635</v>
      </c>
      <c r="EH59" s="103" t="s">
        <v>653</v>
      </c>
      <c r="EI59" s="97" t="s">
        <v>640</v>
      </c>
      <c r="EJ59" s="97" t="s">
        <v>640</v>
      </c>
      <c r="EK59" s="122">
        <v>6</v>
      </c>
      <c r="EL59" s="122">
        <v>6</v>
      </c>
      <c r="EM59" s="122">
        <v>0.4</v>
      </c>
      <c r="EN59" s="122">
        <v>0.4</v>
      </c>
      <c r="EO59" s="128" t="s">
        <v>635</v>
      </c>
      <c r="EP59" s="128" t="s">
        <v>635</v>
      </c>
      <c r="EQ59" s="128" t="s">
        <v>635</v>
      </c>
      <c r="ER59" s="128" t="s">
        <v>635</v>
      </c>
      <c r="ES59" s="129" t="s">
        <v>635</v>
      </c>
      <c r="ET59" s="129" t="s">
        <v>635</v>
      </c>
      <c r="EU59" s="129" t="s">
        <v>635</v>
      </c>
      <c r="EV59" s="129" t="s">
        <v>635</v>
      </c>
      <c r="EW59" s="97" t="s">
        <v>654</v>
      </c>
      <c r="EX59" s="97" t="s">
        <v>654</v>
      </c>
      <c r="EY59" s="103" t="s">
        <v>635</v>
      </c>
      <c r="EZ59" s="107" t="s">
        <v>635</v>
      </c>
      <c r="FA59" s="97" t="s">
        <v>742</v>
      </c>
      <c r="FB59" s="130" t="s">
        <v>656</v>
      </c>
      <c r="FC59" s="130" t="s">
        <v>854</v>
      </c>
      <c r="FD59" s="131" t="s">
        <v>635</v>
      </c>
      <c r="FE59" s="131" t="s">
        <v>635</v>
      </c>
      <c r="FF59" s="131" t="s">
        <v>635</v>
      </c>
      <c r="FG59" s="131" t="s">
        <v>635</v>
      </c>
      <c r="FH59" s="131" t="s">
        <v>635</v>
      </c>
      <c r="FI59" s="132">
        <v>1</v>
      </c>
      <c r="FJ59" s="133">
        <v>3</v>
      </c>
      <c r="FK59" s="103" t="s">
        <v>635</v>
      </c>
      <c r="FL59" s="134" t="s">
        <v>635</v>
      </c>
      <c r="FM59" s="135" t="s">
        <v>635</v>
      </c>
      <c r="FN59" s="135" t="s">
        <v>635</v>
      </c>
      <c r="FO59" s="135" t="s">
        <v>635</v>
      </c>
      <c r="FP59" s="103" t="s">
        <v>635</v>
      </c>
      <c r="FQ59" s="132">
        <v>15</v>
      </c>
      <c r="FR59" s="133">
        <v>40</v>
      </c>
      <c r="FS59" s="103" t="s">
        <v>635</v>
      </c>
      <c r="FT59" s="134" t="s">
        <v>635</v>
      </c>
      <c r="FU59" s="135" t="s">
        <v>635</v>
      </c>
      <c r="FV59" s="135" t="s">
        <v>635</v>
      </c>
      <c r="FW59" s="131" t="s">
        <v>635</v>
      </c>
      <c r="FX59" s="103" t="s">
        <v>635</v>
      </c>
      <c r="FY59" s="100" t="s">
        <v>657</v>
      </c>
      <c r="FZ59" s="102" t="s">
        <v>658</v>
      </c>
      <c r="GA59" s="102">
        <v>4</v>
      </c>
      <c r="GB59" s="102">
        <v>20</v>
      </c>
      <c r="GC59" s="136" t="s">
        <v>657</v>
      </c>
      <c r="GD59" s="137" t="s">
        <v>658</v>
      </c>
      <c r="GE59" s="137">
        <v>4</v>
      </c>
      <c r="GF59" s="137">
        <v>20</v>
      </c>
      <c r="GG59" s="125" t="s">
        <v>657</v>
      </c>
      <c r="GH59" s="125" t="s">
        <v>658</v>
      </c>
      <c r="GI59" s="125">
        <v>4</v>
      </c>
      <c r="GJ59" s="125">
        <v>20</v>
      </c>
      <c r="GK59" s="122" t="s">
        <v>657</v>
      </c>
      <c r="GL59" s="122" t="s">
        <v>658</v>
      </c>
      <c r="GM59" s="122">
        <v>4</v>
      </c>
      <c r="GN59" s="122">
        <v>20</v>
      </c>
      <c r="GO59" s="135" t="s">
        <v>635</v>
      </c>
      <c r="GP59" s="135" t="s">
        <v>635</v>
      </c>
      <c r="GQ59" s="135" t="s">
        <v>635</v>
      </c>
      <c r="GR59" s="134" t="s">
        <v>635</v>
      </c>
      <c r="GS59" s="134" t="s">
        <v>635</v>
      </c>
      <c r="GT59" s="134" t="s">
        <v>635</v>
      </c>
      <c r="GU59" s="126" t="s">
        <v>635</v>
      </c>
      <c r="GV59" s="126" t="s">
        <v>635</v>
      </c>
      <c r="GW59" s="126" t="s">
        <v>635</v>
      </c>
      <c r="GX59" s="145" t="s">
        <v>635</v>
      </c>
      <c r="GY59" s="145" t="s">
        <v>635</v>
      </c>
      <c r="GZ59" s="145" t="s">
        <v>635</v>
      </c>
      <c r="HA59" s="123" t="s">
        <v>635</v>
      </c>
      <c r="HB59" s="140" t="s">
        <v>635</v>
      </c>
      <c r="HC59" s="123" t="s">
        <v>635</v>
      </c>
      <c r="HD59" s="123" t="s">
        <v>635</v>
      </c>
      <c r="HE59" s="127" t="s">
        <v>635</v>
      </c>
      <c r="HF59" s="131" t="s">
        <v>635</v>
      </c>
      <c r="HG59" s="131" t="s">
        <v>635</v>
      </c>
      <c r="HH59" s="131" t="s">
        <v>635</v>
      </c>
      <c r="HI59" s="141" t="s">
        <v>635</v>
      </c>
      <c r="HJ59" s="141" t="s">
        <v>635</v>
      </c>
      <c r="HK59" s="141" t="s">
        <v>635</v>
      </c>
      <c r="HL59" s="141" t="s">
        <v>635</v>
      </c>
      <c r="HM59" s="131" t="s">
        <v>635</v>
      </c>
      <c r="HN59" s="131" t="s">
        <v>635</v>
      </c>
      <c r="HO59" s="131" t="s">
        <v>635</v>
      </c>
      <c r="HP59" s="131" t="s">
        <v>635</v>
      </c>
      <c r="HQ59" s="106" t="s">
        <v>635</v>
      </c>
      <c r="HR59" s="106" t="s">
        <v>635</v>
      </c>
      <c r="HS59" s="106" t="s">
        <v>635</v>
      </c>
      <c r="HT59" s="106" t="s">
        <v>635</v>
      </c>
      <c r="HU59" s="132" t="s">
        <v>635</v>
      </c>
      <c r="HV59" s="132" t="s">
        <v>635</v>
      </c>
      <c r="HW59" s="132" t="s">
        <v>635</v>
      </c>
      <c r="HX59" s="132" t="s">
        <v>635</v>
      </c>
      <c r="HY59" s="118" t="s">
        <v>635</v>
      </c>
      <c r="HZ59" s="118" t="s">
        <v>635</v>
      </c>
      <c r="IA59" s="118" t="s">
        <v>635</v>
      </c>
      <c r="IB59" s="118" t="s">
        <v>635</v>
      </c>
      <c r="IC59" s="125" t="s">
        <v>635</v>
      </c>
      <c r="ID59" s="125" t="s">
        <v>635</v>
      </c>
      <c r="IE59" s="125" t="s">
        <v>635</v>
      </c>
      <c r="IF59" s="125" t="s">
        <v>635</v>
      </c>
      <c r="IG59" s="105" t="s">
        <v>807</v>
      </c>
      <c r="IH59" s="105" t="s">
        <v>783</v>
      </c>
      <c r="II59" s="105" t="s">
        <v>855</v>
      </c>
      <c r="IJ59" s="105" t="s">
        <v>856</v>
      </c>
      <c r="IK59" s="105" t="s">
        <v>635</v>
      </c>
      <c r="IL59" s="105" t="s">
        <v>635</v>
      </c>
      <c r="IM59" s="105" t="s">
        <v>635</v>
      </c>
      <c r="IN59" s="105" t="s">
        <v>635</v>
      </c>
      <c r="IO59" s="105" t="s">
        <v>635</v>
      </c>
      <c r="IP59" s="103">
        <v>4</v>
      </c>
      <c r="IQ59" s="102" t="s">
        <v>709</v>
      </c>
      <c r="IR59" s="102" t="s">
        <v>635</v>
      </c>
      <c r="IS59" s="142">
        <v>0</v>
      </c>
      <c r="IT59" s="142">
        <v>1</v>
      </c>
      <c r="IU59" s="128" t="s">
        <v>709</v>
      </c>
      <c r="IV59" s="128" t="s">
        <v>635</v>
      </c>
      <c r="IW59" s="143">
        <v>0</v>
      </c>
      <c r="IX59" s="143">
        <v>1</v>
      </c>
      <c r="IY59" s="124" t="s">
        <v>709</v>
      </c>
      <c r="IZ59" s="229">
        <v>0</v>
      </c>
      <c r="JA59" s="229">
        <v>1</v>
      </c>
      <c r="JB59" s="123" t="s">
        <v>709</v>
      </c>
      <c r="JC59" s="155">
        <v>0</v>
      </c>
      <c r="JD59" s="155">
        <v>1</v>
      </c>
      <c r="JE59" s="144" t="s">
        <v>635</v>
      </c>
      <c r="JF59" s="144" t="s">
        <v>635</v>
      </c>
      <c r="JG59" s="144" t="s">
        <v>635</v>
      </c>
      <c r="JH59" s="141" t="s">
        <v>635</v>
      </c>
      <c r="JI59" s="141" t="s">
        <v>635</v>
      </c>
      <c r="JJ59" s="141" t="s">
        <v>635</v>
      </c>
      <c r="JK59" s="144" t="s">
        <v>635</v>
      </c>
      <c r="JL59" s="144" t="s">
        <v>635</v>
      </c>
      <c r="JM59" s="144" t="s">
        <v>635</v>
      </c>
      <c r="JN59" s="135" t="s">
        <v>635</v>
      </c>
      <c r="JO59" s="135" t="s">
        <v>635</v>
      </c>
      <c r="JP59" s="135" t="s">
        <v>635</v>
      </c>
      <c r="JQ59" s="144" t="s">
        <v>635</v>
      </c>
      <c r="JR59" s="144" t="s">
        <v>635</v>
      </c>
      <c r="JS59" s="144" t="s">
        <v>635</v>
      </c>
      <c r="JT59" s="144" t="s">
        <v>635</v>
      </c>
      <c r="JU59" s="145" t="s">
        <v>635</v>
      </c>
      <c r="JV59" s="145" t="s">
        <v>635</v>
      </c>
      <c r="JW59" s="145" t="s">
        <v>635</v>
      </c>
      <c r="JX59" s="145" t="s">
        <v>635</v>
      </c>
      <c r="JY59" s="141" t="s">
        <v>635</v>
      </c>
      <c r="JZ59" s="141" t="s">
        <v>635</v>
      </c>
      <c r="KA59" s="141" t="s">
        <v>635</v>
      </c>
      <c r="KB59" s="141" t="s">
        <v>635</v>
      </c>
      <c r="KC59" s="128" t="s">
        <v>635</v>
      </c>
      <c r="KD59" s="128" t="s">
        <v>635</v>
      </c>
      <c r="KE59" s="128" t="s">
        <v>635</v>
      </c>
      <c r="KF59" s="128" t="s">
        <v>635</v>
      </c>
      <c r="KG59" s="146" t="s">
        <v>635</v>
      </c>
      <c r="KH59" s="146" t="s">
        <v>635</v>
      </c>
      <c r="KI59" s="146" t="s">
        <v>635</v>
      </c>
      <c r="KJ59" s="146" t="s">
        <v>635</v>
      </c>
      <c r="KK59" s="147" t="s">
        <v>635</v>
      </c>
      <c r="KL59" s="147" t="s">
        <v>635</v>
      </c>
      <c r="KM59" s="147" t="s">
        <v>635</v>
      </c>
      <c r="KN59" s="147" t="s">
        <v>635</v>
      </c>
      <c r="KO59" s="148" t="s">
        <v>635</v>
      </c>
      <c r="KP59" s="148" t="s">
        <v>635</v>
      </c>
      <c r="KQ59" s="148" t="s">
        <v>635</v>
      </c>
      <c r="KR59" s="148" t="s">
        <v>635</v>
      </c>
      <c r="KS59" s="149" t="s">
        <v>635</v>
      </c>
      <c r="KT59" s="149" t="s">
        <v>635</v>
      </c>
      <c r="KU59" s="149" t="s">
        <v>635</v>
      </c>
      <c r="KV59" s="149" t="s">
        <v>635</v>
      </c>
      <c r="KW59" s="105" t="s">
        <v>710</v>
      </c>
      <c r="KX59" s="106" t="s">
        <v>635</v>
      </c>
      <c r="KY59" s="106" t="s">
        <v>635</v>
      </c>
      <c r="KZ59" s="150">
        <v>0</v>
      </c>
      <c r="LA59" s="150">
        <v>0</v>
      </c>
      <c r="LB59" s="150">
        <v>1</v>
      </c>
      <c r="LC59" s="150">
        <v>0</v>
      </c>
      <c r="LD59" s="150">
        <v>0</v>
      </c>
      <c r="LE59" s="150">
        <v>0</v>
      </c>
      <c r="LF59" s="150">
        <v>0</v>
      </c>
      <c r="LG59" s="150">
        <v>0</v>
      </c>
      <c r="LH59" s="151">
        <f t="shared" si="15"/>
        <v>1</v>
      </c>
      <c r="LI59" s="152">
        <v>0</v>
      </c>
      <c r="LJ59" s="152">
        <v>0</v>
      </c>
      <c r="LK59" s="152">
        <v>1</v>
      </c>
      <c r="LL59" s="152">
        <v>0</v>
      </c>
      <c r="LM59" s="152">
        <v>0</v>
      </c>
      <c r="LN59" s="152">
        <v>0</v>
      </c>
      <c r="LO59" s="152">
        <v>0</v>
      </c>
      <c r="LP59" s="152">
        <v>0</v>
      </c>
      <c r="LQ59" s="153">
        <f t="shared" si="16"/>
        <v>1</v>
      </c>
      <c r="LR59" s="142">
        <v>0</v>
      </c>
      <c r="LS59" s="142">
        <v>0</v>
      </c>
      <c r="LT59" s="142">
        <v>0</v>
      </c>
      <c r="LU59" s="142">
        <v>0</v>
      </c>
      <c r="LV59" s="142">
        <v>0</v>
      </c>
      <c r="LW59" s="142">
        <v>0</v>
      </c>
      <c r="LX59" s="142">
        <v>0</v>
      </c>
      <c r="LY59" s="142">
        <v>0</v>
      </c>
      <c r="LZ59" s="142">
        <v>0</v>
      </c>
      <c r="MA59" s="45">
        <v>0</v>
      </c>
      <c r="MB59" s="45">
        <v>0</v>
      </c>
      <c r="MC59" s="45">
        <v>0</v>
      </c>
      <c r="MD59" s="45">
        <v>0</v>
      </c>
      <c r="ME59" s="45">
        <v>0</v>
      </c>
      <c r="MF59" s="45">
        <v>0</v>
      </c>
      <c r="MG59" s="45">
        <v>0</v>
      </c>
      <c r="MH59" s="45">
        <v>0</v>
      </c>
      <c r="MI59" s="45">
        <v>0</v>
      </c>
      <c r="MJ59" s="155" t="s">
        <v>635</v>
      </c>
      <c r="MK59" s="155" t="s">
        <v>635</v>
      </c>
      <c r="ML59" s="155" t="s">
        <v>635</v>
      </c>
      <c r="MM59" s="155" t="s">
        <v>635</v>
      </c>
      <c r="MN59" s="155" t="s">
        <v>635</v>
      </c>
      <c r="MO59" s="155" t="s">
        <v>635</v>
      </c>
      <c r="MP59" s="155" t="s">
        <v>635</v>
      </c>
      <c r="MQ59" s="155" t="s">
        <v>635</v>
      </c>
      <c r="MR59" s="156" t="s">
        <v>635</v>
      </c>
      <c r="MS59" s="157" t="s">
        <v>635</v>
      </c>
      <c r="MT59" s="157" t="s">
        <v>635</v>
      </c>
      <c r="MU59" s="157" t="s">
        <v>635</v>
      </c>
      <c r="MV59" s="157" t="s">
        <v>635</v>
      </c>
      <c r="MW59" s="157" t="s">
        <v>635</v>
      </c>
      <c r="MX59" s="157" t="s">
        <v>635</v>
      </c>
      <c r="MY59" s="157" t="s">
        <v>635</v>
      </c>
      <c r="MZ59" s="157" t="s">
        <v>635</v>
      </c>
      <c r="NA59" s="157" t="s">
        <v>635</v>
      </c>
      <c r="NB59" s="158" t="s">
        <v>635</v>
      </c>
      <c r="NC59" s="158" t="s">
        <v>635</v>
      </c>
      <c r="ND59" s="158" t="s">
        <v>635</v>
      </c>
      <c r="NE59" s="158" t="s">
        <v>635</v>
      </c>
      <c r="NF59" s="158" t="s">
        <v>635</v>
      </c>
      <c r="NG59" s="158" t="s">
        <v>635</v>
      </c>
      <c r="NH59" s="158" t="s">
        <v>635</v>
      </c>
      <c r="NI59" s="158" t="s">
        <v>635</v>
      </c>
      <c r="NJ59" s="159" t="s">
        <v>635</v>
      </c>
      <c r="NK59" s="160" t="s">
        <v>635</v>
      </c>
      <c r="NL59" s="160" t="s">
        <v>635</v>
      </c>
      <c r="NM59" s="160" t="s">
        <v>635</v>
      </c>
      <c r="NN59" s="160" t="s">
        <v>635</v>
      </c>
      <c r="NO59" s="160" t="s">
        <v>635</v>
      </c>
      <c r="NP59" s="160" t="s">
        <v>635</v>
      </c>
      <c r="NQ59" s="160" t="s">
        <v>635</v>
      </c>
      <c r="NR59" s="160" t="s">
        <v>635</v>
      </c>
      <c r="NS59" s="161" t="s">
        <v>635</v>
      </c>
      <c r="NT59" s="162" t="s">
        <v>635</v>
      </c>
      <c r="NU59" s="162" t="s">
        <v>635</v>
      </c>
      <c r="NV59" s="162" t="s">
        <v>635</v>
      </c>
      <c r="NW59" s="162" t="s">
        <v>635</v>
      </c>
      <c r="NX59" s="162" t="s">
        <v>635</v>
      </c>
      <c r="NY59" s="162" t="s">
        <v>635</v>
      </c>
      <c r="NZ59" s="162" t="s">
        <v>635</v>
      </c>
      <c r="OA59" s="162" t="s">
        <v>635</v>
      </c>
      <c r="OB59" s="163" t="s">
        <v>635</v>
      </c>
      <c r="OC59" s="142" t="s">
        <v>635</v>
      </c>
      <c r="OD59" s="142" t="s">
        <v>635</v>
      </c>
      <c r="OE59" s="142" t="s">
        <v>635</v>
      </c>
      <c r="OF59" s="142" t="s">
        <v>635</v>
      </c>
      <c r="OG59" s="142" t="s">
        <v>635</v>
      </c>
      <c r="OH59" s="142" t="s">
        <v>635</v>
      </c>
      <c r="OI59" s="142" t="s">
        <v>635</v>
      </c>
      <c r="OJ59" s="142" t="s">
        <v>635</v>
      </c>
      <c r="OK59" s="142" t="s">
        <v>635</v>
      </c>
      <c r="OL59" s="45">
        <v>0</v>
      </c>
      <c r="OM59" s="45">
        <v>0</v>
      </c>
      <c r="ON59" s="45">
        <v>0</v>
      </c>
      <c r="OO59" s="45">
        <v>0</v>
      </c>
      <c r="OP59" s="45">
        <v>0</v>
      </c>
      <c r="OQ59" s="45">
        <v>0</v>
      </c>
      <c r="OR59" s="45">
        <v>0</v>
      </c>
      <c r="OS59" s="45">
        <v>0</v>
      </c>
      <c r="OT59" s="44">
        <v>0</v>
      </c>
      <c r="OU59" s="158">
        <v>0</v>
      </c>
      <c r="OV59" s="158">
        <v>0</v>
      </c>
      <c r="OW59" s="158">
        <v>0</v>
      </c>
      <c r="OX59" s="158">
        <v>0</v>
      </c>
      <c r="OY59" s="158">
        <v>0</v>
      </c>
      <c r="OZ59" s="158">
        <v>0</v>
      </c>
      <c r="PA59" s="158">
        <v>0</v>
      </c>
      <c r="PB59" s="158">
        <v>0</v>
      </c>
      <c r="PC59" s="159">
        <v>0</v>
      </c>
      <c r="PD59" s="152" t="s">
        <v>635</v>
      </c>
      <c r="PE59" s="152" t="s">
        <v>635</v>
      </c>
      <c r="PF59" s="152" t="s">
        <v>635</v>
      </c>
      <c r="PG59" s="152" t="s">
        <v>635</v>
      </c>
      <c r="PH59" s="152" t="s">
        <v>635</v>
      </c>
      <c r="PI59" s="152" t="s">
        <v>635</v>
      </c>
      <c r="PJ59" s="152" t="s">
        <v>635</v>
      </c>
      <c r="PK59" s="152" t="s">
        <v>635</v>
      </c>
      <c r="PL59" s="164" t="s">
        <v>635</v>
      </c>
      <c r="PM59" s="158" t="s">
        <v>635</v>
      </c>
      <c r="PN59" s="158" t="s">
        <v>635</v>
      </c>
      <c r="PO59" s="158" t="s">
        <v>635</v>
      </c>
      <c r="PP59" s="158" t="s">
        <v>635</v>
      </c>
      <c r="PQ59" s="158" t="s">
        <v>635</v>
      </c>
      <c r="PR59" s="158" t="s">
        <v>635</v>
      </c>
      <c r="PS59" s="158" t="s">
        <v>635</v>
      </c>
      <c r="PT59" s="158" t="s">
        <v>635</v>
      </c>
      <c r="PU59" s="159" t="s">
        <v>635</v>
      </c>
      <c r="PV59" s="157" t="s">
        <v>635</v>
      </c>
      <c r="PW59" s="157" t="s">
        <v>635</v>
      </c>
      <c r="PX59" s="157" t="s">
        <v>635</v>
      </c>
      <c r="PY59" s="157" t="s">
        <v>635</v>
      </c>
      <c r="PZ59" s="157" t="s">
        <v>635</v>
      </c>
      <c r="QA59" s="157" t="s">
        <v>635</v>
      </c>
      <c r="QB59" s="157" t="s">
        <v>635</v>
      </c>
      <c r="QC59" s="157" t="s">
        <v>635</v>
      </c>
      <c r="QD59" s="165" t="s">
        <v>635</v>
      </c>
      <c r="QE59" s="166" t="s">
        <v>635</v>
      </c>
      <c r="QF59" s="166" t="s">
        <v>635</v>
      </c>
      <c r="QG59" s="166" t="s">
        <v>635</v>
      </c>
      <c r="QH59" s="166" t="s">
        <v>635</v>
      </c>
      <c r="QI59" s="166" t="s">
        <v>635</v>
      </c>
      <c r="QJ59" s="166" t="s">
        <v>635</v>
      </c>
      <c r="QK59" s="166" t="s">
        <v>635</v>
      </c>
      <c r="QL59" s="166" t="s">
        <v>635</v>
      </c>
      <c r="QM59" s="167" t="s">
        <v>635</v>
      </c>
      <c r="QN59" s="120" t="s">
        <v>635</v>
      </c>
      <c r="QO59" s="120" t="s">
        <v>635</v>
      </c>
      <c r="QP59" s="120" t="s">
        <v>635</v>
      </c>
      <c r="QQ59" s="120" t="s">
        <v>635</v>
      </c>
      <c r="QR59" s="120" t="s">
        <v>635</v>
      </c>
      <c r="QS59" s="120" t="s">
        <v>635</v>
      </c>
      <c r="QT59" s="120" t="s">
        <v>635</v>
      </c>
      <c r="QU59" s="120" t="s">
        <v>635</v>
      </c>
      <c r="QV59" s="168" t="s">
        <v>635</v>
      </c>
      <c r="QW59" s="169" t="s">
        <v>635</v>
      </c>
      <c r="QX59" s="169" t="s">
        <v>635</v>
      </c>
      <c r="QY59" s="169" t="s">
        <v>635</v>
      </c>
      <c r="QZ59" s="169" t="s">
        <v>635</v>
      </c>
      <c r="RA59" s="169" t="s">
        <v>635</v>
      </c>
      <c r="RB59" s="169" t="s">
        <v>635</v>
      </c>
      <c r="RC59" s="169" t="s">
        <v>635</v>
      </c>
      <c r="RD59" s="169" t="s">
        <v>635</v>
      </c>
      <c r="RE59" s="170" t="s">
        <v>635</v>
      </c>
      <c r="RF59" s="136" t="s">
        <v>656</v>
      </c>
      <c r="RG59" s="136" t="s">
        <v>854</v>
      </c>
      <c r="RH59" s="136" t="s">
        <v>635</v>
      </c>
      <c r="RI59" s="137" t="s">
        <v>635</v>
      </c>
      <c r="RJ59" s="137" t="s">
        <v>635</v>
      </c>
      <c r="RK59" s="137" t="s">
        <v>635</v>
      </c>
      <c r="RL59" s="105" t="s">
        <v>710</v>
      </c>
      <c r="RM59" s="106" t="s">
        <v>635</v>
      </c>
      <c r="RN59" s="106" t="s">
        <v>635</v>
      </c>
      <c r="RO59" s="171">
        <v>0</v>
      </c>
      <c r="RP59" s="171">
        <v>0</v>
      </c>
      <c r="RQ59" s="171">
        <v>1</v>
      </c>
      <c r="RR59" s="171">
        <v>0</v>
      </c>
      <c r="RS59" s="171">
        <v>0</v>
      </c>
      <c r="RT59" s="171">
        <v>0</v>
      </c>
      <c r="RU59" s="171">
        <v>0</v>
      </c>
      <c r="RV59" s="171">
        <v>0</v>
      </c>
      <c r="RW59" s="172">
        <f>SUM(RO59:RV59)</f>
        <v>1</v>
      </c>
      <c r="RX59" s="158">
        <v>0</v>
      </c>
      <c r="RY59" s="158">
        <v>0</v>
      </c>
      <c r="RZ59" s="158">
        <v>1</v>
      </c>
      <c r="SA59" s="158">
        <v>0</v>
      </c>
      <c r="SB59" s="158">
        <v>0</v>
      </c>
      <c r="SC59" s="158">
        <v>0</v>
      </c>
      <c r="SD59" s="158">
        <v>0</v>
      </c>
      <c r="SE59" s="158">
        <v>0</v>
      </c>
      <c r="SF59" s="159">
        <f>SUM(RX59:SE59)</f>
        <v>1</v>
      </c>
      <c r="SG59" s="132" t="s">
        <v>635</v>
      </c>
      <c r="SH59" s="132" t="s">
        <v>635</v>
      </c>
      <c r="SI59" s="132" t="s">
        <v>635</v>
      </c>
      <c r="SJ59" s="132" t="s">
        <v>635</v>
      </c>
      <c r="SK59" s="132" t="s">
        <v>635</v>
      </c>
      <c r="SL59" s="132" t="s">
        <v>635</v>
      </c>
      <c r="SM59" s="132" t="s">
        <v>635</v>
      </c>
      <c r="SN59" s="132" t="s">
        <v>635</v>
      </c>
      <c r="SO59" s="173" t="s">
        <v>635</v>
      </c>
      <c r="SP59" s="102" t="s">
        <v>635</v>
      </c>
      <c r="SQ59" s="102" t="s">
        <v>635</v>
      </c>
      <c r="SR59" s="102" t="s">
        <v>635</v>
      </c>
      <c r="SS59" s="102" t="s">
        <v>635</v>
      </c>
      <c r="ST59" s="102" t="s">
        <v>635</v>
      </c>
      <c r="SU59" s="102" t="s">
        <v>635</v>
      </c>
      <c r="SV59" s="102" t="s">
        <v>635</v>
      </c>
      <c r="SW59" s="102" t="s">
        <v>635</v>
      </c>
      <c r="SX59" s="174" t="s">
        <v>635</v>
      </c>
      <c r="SY59" s="125" t="s">
        <v>635</v>
      </c>
      <c r="SZ59" s="125" t="s">
        <v>635</v>
      </c>
      <c r="TA59" s="125" t="s">
        <v>635</v>
      </c>
      <c r="TB59" s="125" t="s">
        <v>635</v>
      </c>
      <c r="TC59" s="125" t="s">
        <v>635</v>
      </c>
      <c r="TD59" s="125" t="s">
        <v>635</v>
      </c>
      <c r="TE59" s="125" t="s">
        <v>635</v>
      </c>
      <c r="TF59" s="125" t="s">
        <v>635</v>
      </c>
      <c r="TG59" s="175" t="s">
        <v>635</v>
      </c>
      <c r="TH59" s="149" t="s">
        <v>635</v>
      </c>
      <c r="TI59" s="149" t="s">
        <v>635</v>
      </c>
      <c r="TJ59" s="149" t="s">
        <v>635</v>
      </c>
      <c r="TK59" s="149" t="s">
        <v>635</v>
      </c>
      <c r="TL59" s="149" t="s">
        <v>635</v>
      </c>
      <c r="TM59" s="149" t="s">
        <v>635</v>
      </c>
      <c r="TN59" s="149" t="s">
        <v>635</v>
      </c>
      <c r="TO59" s="149" t="s">
        <v>635</v>
      </c>
      <c r="TP59" s="176" t="s">
        <v>635</v>
      </c>
      <c r="TQ59" s="177" t="s">
        <v>635</v>
      </c>
      <c r="TR59" s="177" t="s">
        <v>635</v>
      </c>
      <c r="TS59" s="177" t="s">
        <v>635</v>
      </c>
      <c r="TT59" s="177" t="s">
        <v>635</v>
      </c>
      <c r="TU59" s="177" t="s">
        <v>635</v>
      </c>
      <c r="TV59" s="177" t="s">
        <v>635</v>
      </c>
      <c r="TW59" s="177" t="s">
        <v>635</v>
      </c>
      <c r="TX59" s="177" t="s">
        <v>635</v>
      </c>
      <c r="TY59" s="178" t="s">
        <v>635</v>
      </c>
      <c r="TZ59" s="179" t="s">
        <v>635</v>
      </c>
      <c r="UA59" s="179" t="s">
        <v>635</v>
      </c>
      <c r="UB59" s="179" t="s">
        <v>635</v>
      </c>
      <c r="UC59" s="179" t="s">
        <v>635</v>
      </c>
      <c r="UD59" s="179" t="s">
        <v>635</v>
      </c>
      <c r="UE59" s="179" t="s">
        <v>635</v>
      </c>
      <c r="UF59" s="179" t="s">
        <v>635</v>
      </c>
      <c r="UG59" s="179" t="s">
        <v>635</v>
      </c>
      <c r="UH59" s="180" t="s">
        <v>635</v>
      </c>
      <c r="UI59" s="171">
        <v>0</v>
      </c>
      <c r="UJ59" s="171">
        <v>0</v>
      </c>
      <c r="UK59" s="171">
        <v>1</v>
      </c>
      <c r="UL59" s="171">
        <v>0</v>
      </c>
      <c r="UM59" s="171">
        <v>0</v>
      </c>
      <c r="UN59" s="171">
        <v>0</v>
      </c>
      <c r="UO59" s="171">
        <v>0</v>
      </c>
      <c r="UP59" s="171">
        <v>0</v>
      </c>
      <c r="UQ59" s="181">
        <f>SUBTOTAL(9,UI59:UP59)</f>
        <v>1</v>
      </c>
      <c r="UR59" s="45">
        <v>0</v>
      </c>
      <c r="US59" s="45">
        <v>0</v>
      </c>
      <c r="UT59" s="45">
        <v>1</v>
      </c>
      <c r="UU59" s="45">
        <v>0</v>
      </c>
      <c r="UV59" s="45">
        <v>0</v>
      </c>
      <c r="UW59" s="45">
        <v>0</v>
      </c>
      <c r="UX59" s="45">
        <v>0</v>
      </c>
      <c r="UY59" s="45">
        <v>0</v>
      </c>
      <c r="UZ59" s="231">
        <f>SUBTOTAL(9,UR59:UY59)</f>
        <v>1</v>
      </c>
      <c r="VA59" s="169" t="s">
        <v>635</v>
      </c>
      <c r="VB59" s="169" t="s">
        <v>635</v>
      </c>
      <c r="VC59" s="169" t="s">
        <v>635</v>
      </c>
      <c r="VD59" s="169" t="s">
        <v>635</v>
      </c>
      <c r="VE59" s="169" t="s">
        <v>635</v>
      </c>
      <c r="VF59" s="169" t="s">
        <v>635</v>
      </c>
      <c r="VG59" s="169" t="s">
        <v>635</v>
      </c>
      <c r="VH59" s="169" t="s">
        <v>635</v>
      </c>
      <c r="VI59" s="183" t="s">
        <v>635</v>
      </c>
      <c r="VJ59" s="177" t="s">
        <v>635</v>
      </c>
      <c r="VK59" s="177" t="s">
        <v>635</v>
      </c>
      <c r="VL59" s="177" t="s">
        <v>635</v>
      </c>
      <c r="VM59" s="177" t="s">
        <v>635</v>
      </c>
      <c r="VN59" s="177" t="s">
        <v>635</v>
      </c>
      <c r="VO59" s="177" t="s">
        <v>635</v>
      </c>
      <c r="VP59" s="177" t="s">
        <v>635</v>
      </c>
      <c r="VQ59" s="177" t="s">
        <v>635</v>
      </c>
      <c r="VR59" s="178" t="s">
        <v>635</v>
      </c>
      <c r="VS59" s="184" t="s">
        <v>635</v>
      </c>
      <c r="VT59" s="184" t="s">
        <v>635</v>
      </c>
      <c r="VU59" s="184" t="s">
        <v>635</v>
      </c>
      <c r="VV59" s="184" t="s">
        <v>635</v>
      </c>
      <c r="VW59" s="184" t="s">
        <v>635</v>
      </c>
      <c r="VX59" s="184" t="s">
        <v>635</v>
      </c>
      <c r="VY59" s="184" t="s">
        <v>635</v>
      </c>
      <c r="VZ59" s="184" t="s">
        <v>635</v>
      </c>
      <c r="WA59" s="185" t="s">
        <v>635</v>
      </c>
      <c r="WB59" s="186" t="s">
        <v>635</v>
      </c>
      <c r="WC59" s="186" t="s">
        <v>635</v>
      </c>
      <c r="WD59" s="186" t="s">
        <v>635</v>
      </c>
      <c r="WE59" s="186" t="s">
        <v>635</v>
      </c>
      <c r="WF59" s="186" t="s">
        <v>635</v>
      </c>
      <c r="WG59" s="186" t="s">
        <v>635</v>
      </c>
      <c r="WH59" s="186" t="s">
        <v>635</v>
      </c>
      <c r="WI59" s="186" t="s">
        <v>635</v>
      </c>
      <c r="WJ59" s="187" t="s">
        <v>635</v>
      </c>
      <c r="WK59" s="137" t="s">
        <v>635</v>
      </c>
      <c r="WL59" s="137" t="s">
        <v>635</v>
      </c>
      <c r="WM59" s="137" t="s">
        <v>635</v>
      </c>
      <c r="WN59" s="137" t="s">
        <v>635</v>
      </c>
      <c r="WO59" s="137" t="s">
        <v>635</v>
      </c>
      <c r="WP59" s="137" t="s">
        <v>635</v>
      </c>
      <c r="WQ59" s="137" t="s">
        <v>635</v>
      </c>
      <c r="WR59" s="137" t="s">
        <v>635</v>
      </c>
      <c r="WS59" s="188" t="s">
        <v>635</v>
      </c>
      <c r="WT59" s="133" t="s">
        <v>635</v>
      </c>
      <c r="WU59" s="133" t="s">
        <v>635</v>
      </c>
      <c r="WV59" s="133" t="s">
        <v>635</v>
      </c>
      <c r="WW59" s="133" t="s">
        <v>635</v>
      </c>
      <c r="WX59" s="133" t="s">
        <v>635</v>
      </c>
      <c r="WY59" s="133" t="s">
        <v>635</v>
      </c>
      <c r="WZ59" s="133" t="s">
        <v>635</v>
      </c>
      <c r="XA59" s="133" t="s">
        <v>635</v>
      </c>
      <c r="XB59" s="189" t="s">
        <v>635</v>
      </c>
      <c r="XC59" s="105" t="s">
        <v>665</v>
      </c>
      <c r="XD59" s="105" t="s">
        <v>666</v>
      </c>
      <c r="XE59" s="105" t="s">
        <v>635</v>
      </c>
      <c r="XF59" s="111" t="s">
        <v>635</v>
      </c>
      <c r="XG59" s="190" t="s">
        <v>670</v>
      </c>
      <c r="XH59" s="190" t="s">
        <v>671</v>
      </c>
      <c r="XI59" s="190" t="s">
        <v>672</v>
      </c>
      <c r="XJ59" s="190" t="s">
        <v>673</v>
      </c>
      <c r="XK59" s="190" t="s">
        <v>635</v>
      </c>
      <c r="XL59" s="190" t="s">
        <v>635</v>
      </c>
      <c r="XM59" s="191" t="s">
        <v>667</v>
      </c>
      <c r="XN59" s="191" t="s">
        <v>668</v>
      </c>
      <c r="XO59" s="191" t="s">
        <v>672</v>
      </c>
      <c r="XP59" s="191" t="s">
        <v>712</v>
      </c>
      <c r="XQ59" s="191" t="s">
        <v>635</v>
      </c>
      <c r="XR59" s="191" t="s">
        <v>635</v>
      </c>
      <c r="XS59" s="191" t="s">
        <v>635</v>
      </c>
      <c r="XT59" s="191" t="s">
        <v>635</v>
      </c>
      <c r="XU59" s="192" t="s">
        <v>635</v>
      </c>
      <c r="XV59" s="192" t="s">
        <v>635</v>
      </c>
      <c r="XW59" s="192" t="s">
        <v>635</v>
      </c>
      <c r="XX59" s="192" t="s">
        <v>635</v>
      </c>
      <c r="XY59" s="192" t="s">
        <v>635</v>
      </c>
      <c r="XZ59" s="192" t="s">
        <v>635</v>
      </c>
      <c r="YA59" s="144" t="s">
        <v>635</v>
      </c>
      <c r="YB59" s="144" t="s">
        <v>635</v>
      </c>
      <c r="YC59" s="144" t="s">
        <v>635</v>
      </c>
      <c r="YD59" s="144" t="s">
        <v>635</v>
      </c>
      <c r="YE59" s="144" t="s">
        <v>635</v>
      </c>
      <c r="YF59" s="144" t="s">
        <v>635</v>
      </c>
      <c r="YG59" s="144" t="s">
        <v>635</v>
      </c>
      <c r="YH59" s="111" t="s">
        <v>635</v>
      </c>
      <c r="YI59" s="111" t="s">
        <v>635</v>
      </c>
      <c r="YJ59" s="111" t="s">
        <v>635</v>
      </c>
      <c r="YK59" s="190" t="s">
        <v>858</v>
      </c>
      <c r="YL59" s="190" t="s">
        <v>635</v>
      </c>
      <c r="YM59" s="190" t="s">
        <v>635</v>
      </c>
      <c r="YN59" s="190" t="s">
        <v>635</v>
      </c>
      <c r="YO59" s="190" t="s">
        <v>635</v>
      </c>
      <c r="YP59" s="130" t="s">
        <v>635</v>
      </c>
      <c r="YQ59" s="130" t="s">
        <v>635</v>
      </c>
      <c r="YR59" s="130" t="s">
        <v>635</v>
      </c>
      <c r="YS59" s="130" t="s">
        <v>635</v>
      </c>
      <c r="YT59" s="130" t="s">
        <v>635</v>
      </c>
      <c r="YU59" s="130" t="s">
        <v>635</v>
      </c>
      <c r="YV59" s="112" t="s">
        <v>635</v>
      </c>
      <c r="YW59" s="112" t="s">
        <v>635</v>
      </c>
      <c r="YX59" s="112" t="s">
        <v>635</v>
      </c>
      <c r="YY59" s="112" t="s">
        <v>635</v>
      </c>
      <c r="YZ59" s="105" t="s">
        <v>674</v>
      </c>
      <c r="ZA59" s="105" t="s">
        <v>635</v>
      </c>
      <c r="ZB59" s="126" t="s">
        <v>635</v>
      </c>
      <c r="ZC59" s="126" t="s">
        <v>635</v>
      </c>
      <c r="ZD59" s="126" t="s">
        <v>635</v>
      </c>
      <c r="ZE59" s="126" t="s">
        <v>635</v>
      </c>
      <c r="ZF59" s="126" t="s">
        <v>635</v>
      </c>
      <c r="ZG59" s="125" t="s">
        <v>675</v>
      </c>
      <c r="ZH59" s="125" t="s">
        <v>676</v>
      </c>
      <c r="ZI59" s="125" t="s">
        <v>753</v>
      </c>
      <c r="ZJ59" s="125" t="s">
        <v>678</v>
      </c>
      <c r="ZK59" s="125" t="s">
        <v>1407</v>
      </c>
      <c r="ZL59" s="125" t="s">
        <v>635</v>
      </c>
      <c r="ZM59" s="125" t="s">
        <v>635</v>
      </c>
      <c r="ZN59" s="125" t="s">
        <v>635</v>
      </c>
      <c r="ZO59" s="147" t="s">
        <v>635</v>
      </c>
      <c r="ZP59" s="147" t="s">
        <v>635</v>
      </c>
      <c r="ZQ59" s="147" t="s">
        <v>635</v>
      </c>
      <c r="ZR59" s="147" t="s">
        <v>635</v>
      </c>
      <c r="ZS59" s="147" t="s">
        <v>635</v>
      </c>
      <c r="ZT59" s="184" t="s">
        <v>635</v>
      </c>
      <c r="ZU59" s="184">
        <v>5</v>
      </c>
      <c r="ZV59" s="184" t="s">
        <v>635</v>
      </c>
      <c r="ZW59" s="184" t="s">
        <v>635</v>
      </c>
      <c r="ZX59" s="131">
        <v>0.5</v>
      </c>
      <c r="ZY59" s="131" t="s">
        <v>635</v>
      </c>
      <c r="ZZ59" s="131" t="s">
        <v>635</v>
      </c>
      <c r="AAA59" s="131" t="s">
        <v>635</v>
      </c>
      <c r="AAB59" s="132" t="s">
        <v>635</v>
      </c>
      <c r="AAC59" s="132" t="s">
        <v>635</v>
      </c>
      <c r="AAD59" s="132" t="s">
        <v>635</v>
      </c>
      <c r="AAE59" s="193" t="s">
        <v>635</v>
      </c>
      <c r="AAF59" s="102" t="s">
        <v>635</v>
      </c>
      <c r="AAG59" s="102">
        <v>6</v>
      </c>
      <c r="AAH59" s="102" t="s">
        <v>635</v>
      </c>
      <c r="AAI59" s="102" t="s">
        <v>635</v>
      </c>
      <c r="AAJ59" s="125" t="s">
        <v>635</v>
      </c>
      <c r="AAK59" s="125">
        <v>1</v>
      </c>
      <c r="AAL59" s="125" t="s">
        <v>635</v>
      </c>
      <c r="AAM59" s="125" t="s">
        <v>635</v>
      </c>
      <c r="AAN59" s="131">
        <v>1</v>
      </c>
      <c r="AAO59" s="131">
        <v>1</v>
      </c>
      <c r="AAP59" s="131" t="s">
        <v>635</v>
      </c>
      <c r="AAQ59" s="131" t="s">
        <v>635</v>
      </c>
      <c r="AAR59" s="149" t="s">
        <v>635</v>
      </c>
      <c r="AAS59" s="149">
        <v>4</v>
      </c>
      <c r="AAT59" s="149" t="s">
        <v>635</v>
      </c>
      <c r="AAU59" s="149" t="s">
        <v>635</v>
      </c>
      <c r="AAV59" s="184">
        <v>2</v>
      </c>
      <c r="AAW59" s="184" t="s">
        <v>635</v>
      </c>
      <c r="AAX59" s="184" t="s">
        <v>635</v>
      </c>
      <c r="AAY59" s="184" t="s">
        <v>635</v>
      </c>
      <c r="AAZ59" s="103" t="s">
        <v>632</v>
      </c>
      <c r="ABA59" s="100" t="s">
        <v>679</v>
      </c>
      <c r="ABB59" s="100" t="s">
        <v>1408</v>
      </c>
      <c r="ABC59" s="100" t="s">
        <v>635</v>
      </c>
      <c r="ABD59" s="100" t="s">
        <v>635</v>
      </c>
      <c r="ABE59" s="100" t="s">
        <v>635</v>
      </c>
      <c r="ABF59" s="103" t="s">
        <v>635</v>
      </c>
      <c r="ABG59" s="194">
        <v>90000</v>
      </c>
      <c r="ABH59" s="195" t="s">
        <v>716</v>
      </c>
      <c r="ABI59" s="195" t="s">
        <v>680</v>
      </c>
      <c r="ABJ59" s="195" t="s">
        <v>788</v>
      </c>
      <c r="ABK59" s="195" t="s">
        <v>681</v>
      </c>
      <c r="ABL59" s="177" t="s">
        <v>635</v>
      </c>
      <c r="ABM59" s="177" t="s">
        <v>635</v>
      </c>
      <c r="ABN59" s="177" t="s">
        <v>635</v>
      </c>
      <c r="ABO59" s="195" t="s">
        <v>635</v>
      </c>
      <c r="ABP59" s="112" t="s">
        <v>682</v>
      </c>
      <c r="ABQ59" s="112" t="s">
        <v>1409</v>
      </c>
      <c r="ABR59" s="112" t="s">
        <v>635</v>
      </c>
      <c r="ABS59" s="103" t="s">
        <v>632</v>
      </c>
      <c r="ABT59" s="97" t="s">
        <v>632</v>
      </c>
      <c r="ABU59" s="196" t="s">
        <v>683</v>
      </c>
      <c r="ABV59" s="196" t="s">
        <v>718</v>
      </c>
      <c r="ABW59" s="196" t="s">
        <v>789</v>
      </c>
      <c r="ABX59" s="196" t="s">
        <v>635</v>
      </c>
      <c r="ABY59" s="196" t="s">
        <v>635</v>
      </c>
      <c r="ABZ59" s="196" t="s">
        <v>635</v>
      </c>
      <c r="ACA59" s="196" t="s">
        <v>635</v>
      </c>
      <c r="ACB59" s="97" t="s">
        <v>632</v>
      </c>
      <c r="ACC59" s="97" t="s">
        <v>635</v>
      </c>
      <c r="ACD59" s="112" t="s">
        <v>685</v>
      </c>
      <c r="ACE59" s="112" t="s">
        <v>883</v>
      </c>
      <c r="ACF59" s="112" t="s">
        <v>635</v>
      </c>
      <c r="ACG59" s="112" t="s">
        <v>635</v>
      </c>
      <c r="ACH59" s="97" t="s">
        <v>1410</v>
      </c>
      <c r="ACI59" s="97" t="s">
        <v>1411</v>
      </c>
      <c r="ACJ59" s="97"/>
    </row>
    <row r="60" spans="1:764" ht="15" customHeight="1">
      <c r="A60">
        <v>48</v>
      </c>
      <c r="B60" s="97" t="s">
        <v>1412</v>
      </c>
      <c r="C60" s="97" t="s">
        <v>1413</v>
      </c>
      <c r="D60" s="97" t="s">
        <v>762</v>
      </c>
      <c r="E60" s="97" t="s">
        <v>1414</v>
      </c>
      <c r="F60" s="98" t="s">
        <v>1415</v>
      </c>
      <c r="G60" s="98" t="s">
        <v>1416</v>
      </c>
      <c r="H60" s="99">
        <v>38.330947000000002</v>
      </c>
      <c r="I60" s="99">
        <v>-3.3649420000000001</v>
      </c>
      <c r="J60" s="98" t="s">
        <v>766</v>
      </c>
      <c r="K60" s="98" t="s">
        <v>767</v>
      </c>
      <c r="L60" s="98" t="s">
        <v>1417</v>
      </c>
      <c r="M60" s="100" t="s">
        <v>1418</v>
      </c>
      <c r="N60" s="101">
        <v>729331965</v>
      </c>
      <c r="O60" s="102">
        <v>0</v>
      </c>
      <c r="P60" s="100">
        <v>-3.36456</v>
      </c>
      <c r="Q60" s="100">
        <v>38.324952000000003</v>
      </c>
      <c r="R60" s="100">
        <v>1609.6</v>
      </c>
      <c r="S60" s="100">
        <v>4.9000000000000004</v>
      </c>
      <c r="T60" s="103" t="s">
        <v>626</v>
      </c>
      <c r="U60" s="97" t="s">
        <v>629</v>
      </c>
      <c r="V60" s="97" t="s">
        <v>699</v>
      </c>
      <c r="W60" s="97" t="s">
        <v>629</v>
      </c>
      <c r="X60" s="97" t="s">
        <v>630</v>
      </c>
      <c r="Y60" s="97" t="s">
        <v>770</v>
      </c>
      <c r="Z60" s="103" t="s">
        <v>632</v>
      </c>
      <c r="AA60" s="104" t="s">
        <v>633</v>
      </c>
      <c r="AB60" s="104" t="s">
        <v>634</v>
      </c>
      <c r="AC60" s="104" t="s">
        <v>635</v>
      </c>
      <c r="AD60" s="104" t="s">
        <v>635</v>
      </c>
      <c r="AE60" s="104" t="s">
        <v>635</v>
      </c>
      <c r="AF60" s="103">
        <v>4</v>
      </c>
      <c r="AG60" s="103">
        <v>2</v>
      </c>
      <c r="AH60" s="97" t="s">
        <v>636</v>
      </c>
      <c r="AI60" s="97" t="s">
        <v>637</v>
      </c>
      <c r="AJ60" s="97" t="s">
        <v>638</v>
      </c>
      <c r="AK60" s="97" t="s">
        <v>639</v>
      </c>
      <c r="AL60" s="105" t="s">
        <v>640</v>
      </c>
      <c r="AM60" s="106" t="s">
        <v>641</v>
      </c>
      <c r="AN60" s="106" t="s">
        <v>702</v>
      </c>
      <c r="AO60" s="106" t="s">
        <v>635</v>
      </c>
      <c r="AP60" s="97" t="s">
        <v>773</v>
      </c>
      <c r="AQ60" s="97" t="s">
        <v>642</v>
      </c>
      <c r="AR60" s="103" t="s">
        <v>635</v>
      </c>
      <c r="AS60" s="103" t="s">
        <v>642</v>
      </c>
      <c r="AT60" s="103" t="s">
        <v>635</v>
      </c>
      <c r="AU60" s="103" t="s">
        <v>635</v>
      </c>
      <c r="AV60" s="106" t="s">
        <v>632</v>
      </c>
      <c r="AW60" s="105" t="s">
        <v>641</v>
      </c>
      <c r="AX60" s="103" t="s">
        <v>702</v>
      </c>
      <c r="AY60" s="105" t="s">
        <v>641</v>
      </c>
      <c r="AZ60" s="107" t="s">
        <v>702</v>
      </c>
      <c r="BA60" s="105" t="s">
        <v>702</v>
      </c>
      <c r="BB60" s="107" t="s">
        <v>641</v>
      </c>
      <c r="BC60" s="106" t="s">
        <v>702</v>
      </c>
      <c r="BD60" s="103" t="s">
        <v>640</v>
      </c>
      <c r="BE60" s="106" t="s">
        <v>626</v>
      </c>
      <c r="BF60" s="103" t="s">
        <v>635</v>
      </c>
      <c r="BG60" s="103" t="s">
        <v>635</v>
      </c>
      <c r="BH60" s="103" t="s">
        <v>635</v>
      </c>
      <c r="BI60" s="97" t="s">
        <v>641</v>
      </c>
      <c r="BJ60" s="108" t="s">
        <v>875</v>
      </c>
      <c r="BK60" s="108" t="s">
        <v>733</v>
      </c>
      <c r="BL60" s="108" t="s">
        <v>826</v>
      </c>
      <c r="BM60" s="108" t="s">
        <v>635</v>
      </c>
      <c r="BN60" s="108" t="s">
        <v>635</v>
      </c>
      <c r="BO60" s="103" t="s">
        <v>632</v>
      </c>
      <c r="BP60" s="103" t="s">
        <v>702</v>
      </c>
      <c r="BQ60" s="103" t="s">
        <v>640</v>
      </c>
      <c r="BR60" s="109" t="s">
        <v>645</v>
      </c>
      <c r="BS60" s="109" t="s">
        <v>703</v>
      </c>
      <c r="BT60" s="109" t="s">
        <v>776</v>
      </c>
      <c r="BU60" s="110" t="s">
        <v>635</v>
      </c>
      <c r="BV60" s="109" t="s">
        <v>635</v>
      </c>
      <c r="BW60" s="97" t="s">
        <v>877</v>
      </c>
      <c r="BX60" s="97" t="s">
        <v>641</v>
      </c>
      <c r="BY60" s="97" t="s">
        <v>1419</v>
      </c>
      <c r="BZ60" s="97" t="s">
        <v>648</v>
      </c>
      <c r="CA60" s="111" t="s">
        <v>736</v>
      </c>
      <c r="CB60" s="111" t="s">
        <v>737</v>
      </c>
      <c r="CC60" s="111" t="s">
        <v>948</v>
      </c>
      <c r="CD60" s="106" t="s">
        <v>635</v>
      </c>
      <c r="CE60" s="111" t="s">
        <v>635</v>
      </c>
      <c r="CF60" s="103">
        <v>3</v>
      </c>
      <c r="CG60" s="103">
        <v>4</v>
      </c>
      <c r="CH60" s="112" t="s">
        <v>649</v>
      </c>
      <c r="CI60" s="113" t="s">
        <v>702</v>
      </c>
      <c r="CJ60" s="113" t="s">
        <v>641</v>
      </c>
      <c r="CK60" s="113" t="s">
        <v>635</v>
      </c>
      <c r="CL60" s="103">
        <v>8</v>
      </c>
      <c r="CM60" s="114">
        <v>300</v>
      </c>
      <c r="CN60" s="103">
        <v>2</v>
      </c>
      <c r="CO60" s="106">
        <v>200</v>
      </c>
      <c r="CP60" s="103">
        <v>0.2</v>
      </c>
      <c r="CQ60" s="106">
        <v>300</v>
      </c>
      <c r="CR60" s="103" t="s">
        <v>635</v>
      </c>
      <c r="CS60" s="106" t="s">
        <v>635</v>
      </c>
      <c r="CT60" s="103" t="s">
        <v>635</v>
      </c>
      <c r="CU60" s="106" t="s">
        <v>635</v>
      </c>
      <c r="CV60" s="103" t="s">
        <v>635</v>
      </c>
      <c r="CW60" s="103" t="s">
        <v>635</v>
      </c>
      <c r="CX60" s="111" t="s">
        <v>650</v>
      </c>
      <c r="CY60" s="106" t="s">
        <v>651</v>
      </c>
      <c r="CZ60" s="115">
        <v>0.7</v>
      </c>
      <c r="DA60" s="115">
        <v>0.3</v>
      </c>
      <c r="DB60" s="116">
        <f>SUM(CZ60:DA60)</f>
        <v>1</v>
      </c>
      <c r="DC60" s="117" t="s">
        <v>651</v>
      </c>
      <c r="DD60" s="118" t="s">
        <v>635</v>
      </c>
      <c r="DE60" s="198">
        <v>0</v>
      </c>
      <c r="DF60" s="198">
        <v>1</v>
      </c>
      <c r="DG60" s="200">
        <f>SUBTOTAL(9,DE60:DF60)</f>
        <v>1</v>
      </c>
      <c r="DH60" s="105" t="s">
        <v>651</v>
      </c>
      <c r="DI60" s="120">
        <v>1</v>
      </c>
      <c r="DJ60" s="121" t="s">
        <v>635</v>
      </c>
      <c r="DK60" s="122" t="s">
        <v>635</v>
      </c>
      <c r="DL60" s="123" t="s">
        <v>635</v>
      </c>
      <c r="DM60" s="123" t="s">
        <v>635</v>
      </c>
      <c r="DN60" s="124" t="s">
        <v>635</v>
      </c>
      <c r="DO60" s="124" t="s">
        <v>635</v>
      </c>
      <c r="DP60" s="124" t="s">
        <v>635</v>
      </c>
      <c r="DQ60" s="125">
        <v>1.8</v>
      </c>
      <c r="DR60" s="125">
        <v>0.5</v>
      </c>
      <c r="DS60" s="125">
        <v>1</v>
      </c>
      <c r="DT60" s="106" t="s">
        <v>635</v>
      </c>
      <c r="DU60" s="106" t="s">
        <v>635</v>
      </c>
      <c r="DV60" s="106" t="s">
        <v>635</v>
      </c>
      <c r="DW60" s="126" t="s">
        <v>635</v>
      </c>
      <c r="DX60" s="126" t="s">
        <v>635</v>
      </c>
      <c r="DY60" s="126" t="s">
        <v>635</v>
      </c>
      <c r="DZ60" s="97" t="s">
        <v>781</v>
      </c>
      <c r="EA60" s="103" t="s">
        <v>626</v>
      </c>
      <c r="EB60" s="97" t="s">
        <v>635</v>
      </c>
      <c r="EC60" s="103" t="s">
        <v>632</v>
      </c>
      <c r="ED60" s="107" t="s">
        <v>1420</v>
      </c>
      <c r="EE60" s="97" t="s">
        <v>741</v>
      </c>
      <c r="EF60" s="127" t="s">
        <v>1421</v>
      </c>
      <c r="EG60" s="127" t="s">
        <v>651</v>
      </c>
      <c r="EH60" s="103" t="s">
        <v>1421</v>
      </c>
      <c r="EI60" s="97" t="s">
        <v>641</v>
      </c>
      <c r="EJ60" s="97" t="s">
        <v>641</v>
      </c>
      <c r="EK60" s="122">
        <v>0.5</v>
      </c>
      <c r="EL60" s="122">
        <v>0.5</v>
      </c>
      <c r="EM60" s="122">
        <v>1.8</v>
      </c>
      <c r="EN60" s="122">
        <v>1.8</v>
      </c>
      <c r="EO60" s="128" t="s">
        <v>635</v>
      </c>
      <c r="EP60" s="128" t="s">
        <v>635</v>
      </c>
      <c r="EQ60" s="128" t="s">
        <v>635</v>
      </c>
      <c r="ER60" s="128" t="s">
        <v>635</v>
      </c>
      <c r="ES60" s="129" t="s">
        <v>635</v>
      </c>
      <c r="ET60" s="129" t="s">
        <v>635</v>
      </c>
      <c r="EU60" s="129" t="s">
        <v>635</v>
      </c>
      <c r="EV60" s="129" t="s">
        <v>635</v>
      </c>
      <c r="EW60" s="97" t="s">
        <v>654</v>
      </c>
      <c r="EX60" s="103" t="s">
        <v>654</v>
      </c>
      <c r="EY60" s="103" t="s">
        <v>654</v>
      </c>
      <c r="EZ60" s="107" t="s">
        <v>635</v>
      </c>
      <c r="FA60" s="97" t="s">
        <v>853</v>
      </c>
      <c r="FB60" s="130" t="s">
        <v>656</v>
      </c>
      <c r="FC60" s="130" t="s">
        <v>743</v>
      </c>
      <c r="FD60" s="131" t="s">
        <v>635</v>
      </c>
      <c r="FE60" s="131" t="s">
        <v>635</v>
      </c>
      <c r="FF60" s="131" t="s">
        <v>635</v>
      </c>
      <c r="FG60" s="131" t="s">
        <v>635</v>
      </c>
      <c r="FH60" s="131" t="s">
        <v>635</v>
      </c>
      <c r="FI60" s="132">
        <v>4</v>
      </c>
      <c r="FJ60" s="133" t="s">
        <v>635</v>
      </c>
      <c r="FK60" s="103" t="s">
        <v>635</v>
      </c>
      <c r="FL60" s="134" t="s">
        <v>635</v>
      </c>
      <c r="FM60" s="135">
        <v>9</v>
      </c>
      <c r="FN60" s="135" t="s">
        <v>635</v>
      </c>
      <c r="FO60" s="135" t="s">
        <v>635</v>
      </c>
      <c r="FP60" s="103" t="s">
        <v>635</v>
      </c>
      <c r="FQ60" s="132">
        <v>80</v>
      </c>
      <c r="FR60" s="133" t="s">
        <v>635</v>
      </c>
      <c r="FS60" s="103" t="s">
        <v>635</v>
      </c>
      <c r="FT60" s="134" t="s">
        <v>635</v>
      </c>
      <c r="FU60" s="135">
        <v>1</v>
      </c>
      <c r="FV60" s="135" t="s">
        <v>635</v>
      </c>
      <c r="FW60" s="131" t="s">
        <v>635</v>
      </c>
      <c r="FX60" s="103" t="s">
        <v>635</v>
      </c>
      <c r="FY60" s="100" t="s">
        <v>658</v>
      </c>
      <c r="FZ60" s="102" t="s">
        <v>635</v>
      </c>
      <c r="GA60" s="102">
        <v>0</v>
      </c>
      <c r="GB60" s="102">
        <v>24</v>
      </c>
      <c r="GC60" s="136" t="s">
        <v>658</v>
      </c>
      <c r="GD60" s="137" t="s">
        <v>635</v>
      </c>
      <c r="GE60" s="137">
        <v>0</v>
      </c>
      <c r="GF60" s="137">
        <v>24</v>
      </c>
      <c r="GG60" s="125" t="s">
        <v>635</v>
      </c>
      <c r="GH60" s="125" t="s">
        <v>635</v>
      </c>
      <c r="GI60" s="125" t="s">
        <v>635</v>
      </c>
      <c r="GJ60" s="125" t="s">
        <v>635</v>
      </c>
      <c r="GK60" s="122" t="s">
        <v>635</v>
      </c>
      <c r="GL60" s="122" t="s">
        <v>635</v>
      </c>
      <c r="GM60" s="122" t="s">
        <v>635</v>
      </c>
      <c r="GN60" s="122" t="s">
        <v>635</v>
      </c>
      <c r="GO60" s="135" t="s">
        <v>635</v>
      </c>
      <c r="GP60" s="135" t="s">
        <v>635</v>
      </c>
      <c r="GQ60" s="135" t="s">
        <v>635</v>
      </c>
      <c r="GR60" s="134" t="s">
        <v>635</v>
      </c>
      <c r="GS60" s="134" t="s">
        <v>635</v>
      </c>
      <c r="GT60" s="134" t="s">
        <v>635</v>
      </c>
      <c r="GU60" s="126" t="s">
        <v>635</v>
      </c>
      <c r="GV60" s="126" t="s">
        <v>635</v>
      </c>
      <c r="GW60" s="126" t="s">
        <v>635</v>
      </c>
      <c r="GX60" s="145" t="s">
        <v>635</v>
      </c>
      <c r="GY60" s="145" t="s">
        <v>635</v>
      </c>
      <c r="GZ60" s="145" t="s">
        <v>635</v>
      </c>
      <c r="HA60" s="139" t="s">
        <v>658</v>
      </c>
      <c r="HB60" s="140" t="s">
        <v>635</v>
      </c>
      <c r="HC60" s="123">
        <v>0</v>
      </c>
      <c r="HD60" s="123">
        <v>24</v>
      </c>
      <c r="HE60" s="127" t="s">
        <v>658</v>
      </c>
      <c r="HF60" s="131" t="s">
        <v>635</v>
      </c>
      <c r="HG60" s="131">
        <v>0</v>
      </c>
      <c r="HH60" s="131">
        <v>24</v>
      </c>
      <c r="HI60" s="141" t="s">
        <v>635</v>
      </c>
      <c r="HJ60" s="141" t="s">
        <v>635</v>
      </c>
      <c r="HK60" s="141" t="s">
        <v>635</v>
      </c>
      <c r="HL60" s="141" t="s">
        <v>635</v>
      </c>
      <c r="HM60" s="131" t="s">
        <v>635</v>
      </c>
      <c r="HN60" s="131" t="s">
        <v>635</v>
      </c>
      <c r="HO60" s="131" t="s">
        <v>635</v>
      </c>
      <c r="HP60" s="131" t="s">
        <v>635</v>
      </c>
      <c r="HQ60" s="106" t="s">
        <v>635</v>
      </c>
      <c r="HR60" s="106" t="s">
        <v>635</v>
      </c>
      <c r="HS60" s="106" t="s">
        <v>635</v>
      </c>
      <c r="HT60" s="106" t="s">
        <v>635</v>
      </c>
      <c r="HU60" s="132" t="s">
        <v>635</v>
      </c>
      <c r="HV60" s="132" t="s">
        <v>635</v>
      </c>
      <c r="HW60" s="132" t="s">
        <v>635</v>
      </c>
      <c r="HX60" s="132" t="s">
        <v>635</v>
      </c>
      <c r="HY60" s="118" t="s">
        <v>635</v>
      </c>
      <c r="HZ60" s="118" t="s">
        <v>635</v>
      </c>
      <c r="IA60" s="118" t="s">
        <v>635</v>
      </c>
      <c r="IB60" s="118" t="s">
        <v>635</v>
      </c>
      <c r="IC60" s="125" t="s">
        <v>635</v>
      </c>
      <c r="ID60" s="125" t="s">
        <v>635</v>
      </c>
      <c r="IE60" s="125" t="s">
        <v>635</v>
      </c>
      <c r="IF60" s="125" t="s">
        <v>635</v>
      </c>
      <c r="IG60" s="105" t="s">
        <v>906</v>
      </c>
      <c r="IH60" s="105" t="s">
        <v>808</v>
      </c>
      <c r="II60" s="105" t="s">
        <v>935</v>
      </c>
      <c r="IJ60" s="105" t="s">
        <v>1302</v>
      </c>
      <c r="IK60" s="105" t="s">
        <v>635</v>
      </c>
      <c r="IL60" s="105" t="s">
        <v>635</v>
      </c>
      <c r="IM60" s="105" t="s">
        <v>635</v>
      </c>
      <c r="IN60" s="105" t="s">
        <v>635</v>
      </c>
      <c r="IO60" s="105" t="s">
        <v>635</v>
      </c>
      <c r="IP60" s="103">
        <v>4</v>
      </c>
      <c r="IQ60" s="102" t="s">
        <v>635</v>
      </c>
      <c r="IR60" s="102" t="s">
        <v>635</v>
      </c>
      <c r="IS60" s="142" t="s">
        <v>635</v>
      </c>
      <c r="IT60" s="142" t="s">
        <v>635</v>
      </c>
      <c r="IU60" s="128" t="s">
        <v>635</v>
      </c>
      <c r="IV60" s="128" t="s">
        <v>635</v>
      </c>
      <c r="IW60" s="143" t="s">
        <v>635</v>
      </c>
      <c r="IX60" s="143" t="s">
        <v>635</v>
      </c>
      <c r="IY60" s="124" t="s">
        <v>635</v>
      </c>
      <c r="IZ60" s="124" t="s">
        <v>635</v>
      </c>
      <c r="JA60" s="124" t="s">
        <v>635</v>
      </c>
      <c r="JB60" s="123" t="s">
        <v>635</v>
      </c>
      <c r="JC60" s="123" t="s">
        <v>635</v>
      </c>
      <c r="JD60" s="123" t="s">
        <v>635</v>
      </c>
      <c r="JE60" s="144" t="s">
        <v>635</v>
      </c>
      <c r="JF60" s="144" t="s">
        <v>635</v>
      </c>
      <c r="JG60" s="144" t="s">
        <v>635</v>
      </c>
      <c r="JH60" s="141" t="s">
        <v>635</v>
      </c>
      <c r="JI60" s="141" t="s">
        <v>635</v>
      </c>
      <c r="JJ60" s="141" t="s">
        <v>635</v>
      </c>
      <c r="JK60" s="144" t="s">
        <v>635</v>
      </c>
      <c r="JL60" s="144" t="s">
        <v>635</v>
      </c>
      <c r="JM60" s="144" t="s">
        <v>635</v>
      </c>
      <c r="JN60" s="135" t="s">
        <v>635</v>
      </c>
      <c r="JO60" s="135" t="s">
        <v>635</v>
      </c>
      <c r="JP60" s="135" t="s">
        <v>635</v>
      </c>
      <c r="JQ60" s="144" t="s">
        <v>635</v>
      </c>
      <c r="JR60" s="144" t="s">
        <v>635</v>
      </c>
      <c r="JS60" s="208" t="s">
        <v>635</v>
      </c>
      <c r="JT60" s="208" t="s">
        <v>635</v>
      </c>
      <c r="JU60" s="145" t="s">
        <v>635</v>
      </c>
      <c r="JV60" s="145" t="s">
        <v>635</v>
      </c>
      <c r="JW60" s="209" t="s">
        <v>635</v>
      </c>
      <c r="JX60" s="209" t="s">
        <v>635</v>
      </c>
      <c r="JY60" s="141" t="s">
        <v>635</v>
      </c>
      <c r="JZ60" s="141" t="s">
        <v>635</v>
      </c>
      <c r="KA60" s="141" t="s">
        <v>635</v>
      </c>
      <c r="KB60" s="141" t="s">
        <v>635</v>
      </c>
      <c r="KC60" s="128" t="s">
        <v>635</v>
      </c>
      <c r="KD60" s="128" t="s">
        <v>635</v>
      </c>
      <c r="KE60" s="128" t="s">
        <v>635</v>
      </c>
      <c r="KF60" s="128" t="s">
        <v>635</v>
      </c>
      <c r="KG60" s="146" t="s">
        <v>635</v>
      </c>
      <c r="KH60" s="146" t="s">
        <v>635</v>
      </c>
      <c r="KI60" s="146" t="s">
        <v>635</v>
      </c>
      <c r="KJ60" s="146" t="s">
        <v>635</v>
      </c>
      <c r="KK60" s="147" t="s">
        <v>635</v>
      </c>
      <c r="KL60" s="147" t="s">
        <v>635</v>
      </c>
      <c r="KM60" s="147" t="s">
        <v>635</v>
      </c>
      <c r="KN60" s="147" t="s">
        <v>635</v>
      </c>
      <c r="KO60" s="148" t="s">
        <v>635</v>
      </c>
      <c r="KP60" s="148" t="s">
        <v>635</v>
      </c>
      <c r="KQ60" s="148" t="s">
        <v>635</v>
      </c>
      <c r="KR60" s="148" t="s">
        <v>635</v>
      </c>
      <c r="KS60" s="149" t="s">
        <v>635</v>
      </c>
      <c r="KT60" s="149" t="s">
        <v>635</v>
      </c>
      <c r="KU60" s="149" t="s">
        <v>635</v>
      </c>
      <c r="KV60" s="149" t="s">
        <v>635</v>
      </c>
      <c r="KW60" s="105" t="s">
        <v>710</v>
      </c>
      <c r="KX60" s="106" t="s">
        <v>635</v>
      </c>
      <c r="KY60" s="106" t="s">
        <v>635</v>
      </c>
      <c r="KZ60" s="150">
        <v>0</v>
      </c>
      <c r="LA60" s="150">
        <v>0</v>
      </c>
      <c r="LB60" s="150">
        <v>1</v>
      </c>
      <c r="LC60" s="150">
        <v>0</v>
      </c>
      <c r="LD60" s="150">
        <v>0</v>
      </c>
      <c r="LE60" s="150">
        <v>0</v>
      </c>
      <c r="LF60" s="150">
        <v>0</v>
      </c>
      <c r="LG60" s="150">
        <v>0</v>
      </c>
      <c r="LH60" s="151">
        <f t="shared" si="15"/>
        <v>1</v>
      </c>
      <c r="LI60" s="152">
        <v>0</v>
      </c>
      <c r="LJ60" s="152">
        <v>0</v>
      </c>
      <c r="LK60" s="152">
        <v>1</v>
      </c>
      <c r="LL60" s="152">
        <v>0</v>
      </c>
      <c r="LM60" s="152">
        <v>0</v>
      </c>
      <c r="LN60" s="152">
        <v>0</v>
      </c>
      <c r="LO60" s="152">
        <v>0</v>
      </c>
      <c r="LP60" s="152">
        <v>0</v>
      </c>
      <c r="LQ60" s="153">
        <f t="shared" si="16"/>
        <v>1</v>
      </c>
      <c r="LR60" s="142">
        <v>0</v>
      </c>
      <c r="LS60" s="142">
        <v>0</v>
      </c>
      <c r="LT60" s="142">
        <v>0</v>
      </c>
      <c r="LU60" s="142">
        <v>0</v>
      </c>
      <c r="LV60" s="142">
        <v>0</v>
      </c>
      <c r="LW60" s="142">
        <v>0</v>
      </c>
      <c r="LX60" s="142">
        <v>0</v>
      </c>
      <c r="LY60" s="142">
        <v>0</v>
      </c>
      <c r="LZ60" s="142">
        <v>0</v>
      </c>
      <c r="MA60" s="45" t="s">
        <v>635</v>
      </c>
      <c r="MB60" s="45" t="s">
        <v>635</v>
      </c>
      <c r="MC60" s="45" t="s">
        <v>635</v>
      </c>
      <c r="MD60" s="45" t="s">
        <v>635</v>
      </c>
      <c r="ME60" s="45" t="s">
        <v>635</v>
      </c>
      <c r="MF60" s="45" t="s">
        <v>635</v>
      </c>
      <c r="MG60" s="45" t="s">
        <v>635</v>
      </c>
      <c r="MH60" s="45" t="s">
        <v>635</v>
      </c>
      <c r="MI60" s="44" t="s">
        <v>635</v>
      </c>
      <c r="MJ60" s="155" t="s">
        <v>635</v>
      </c>
      <c r="MK60" s="155" t="s">
        <v>635</v>
      </c>
      <c r="ML60" s="155" t="s">
        <v>635</v>
      </c>
      <c r="MM60" s="155" t="s">
        <v>635</v>
      </c>
      <c r="MN60" s="155" t="s">
        <v>635</v>
      </c>
      <c r="MO60" s="155" t="s">
        <v>635</v>
      </c>
      <c r="MP60" s="155" t="s">
        <v>635</v>
      </c>
      <c r="MQ60" s="155" t="s">
        <v>635</v>
      </c>
      <c r="MR60" s="156" t="s">
        <v>635</v>
      </c>
      <c r="MS60" s="157" t="s">
        <v>635</v>
      </c>
      <c r="MT60" s="157" t="s">
        <v>635</v>
      </c>
      <c r="MU60" s="157" t="s">
        <v>635</v>
      </c>
      <c r="MV60" s="157" t="s">
        <v>635</v>
      </c>
      <c r="MW60" s="157" t="s">
        <v>635</v>
      </c>
      <c r="MX60" s="157" t="s">
        <v>635</v>
      </c>
      <c r="MY60" s="157" t="s">
        <v>635</v>
      </c>
      <c r="MZ60" s="157" t="s">
        <v>635</v>
      </c>
      <c r="NA60" s="157" t="s">
        <v>635</v>
      </c>
      <c r="NB60" s="158">
        <v>0</v>
      </c>
      <c r="NC60" s="158">
        <v>0</v>
      </c>
      <c r="ND60" s="158">
        <v>0</v>
      </c>
      <c r="NE60" s="158">
        <v>0</v>
      </c>
      <c r="NF60" s="158">
        <v>0</v>
      </c>
      <c r="NG60" s="158">
        <v>0</v>
      </c>
      <c r="NH60" s="158">
        <v>0</v>
      </c>
      <c r="NI60" s="158">
        <v>0</v>
      </c>
      <c r="NJ60" s="159">
        <v>0</v>
      </c>
      <c r="NK60" s="160" t="s">
        <v>635</v>
      </c>
      <c r="NL60" s="160" t="s">
        <v>635</v>
      </c>
      <c r="NM60" s="160" t="s">
        <v>635</v>
      </c>
      <c r="NN60" s="160" t="s">
        <v>635</v>
      </c>
      <c r="NO60" s="160" t="s">
        <v>635</v>
      </c>
      <c r="NP60" s="160" t="s">
        <v>635</v>
      </c>
      <c r="NQ60" s="160" t="s">
        <v>635</v>
      </c>
      <c r="NR60" s="160" t="s">
        <v>635</v>
      </c>
      <c r="NS60" s="161" t="s">
        <v>635</v>
      </c>
      <c r="NT60" s="162" t="s">
        <v>635</v>
      </c>
      <c r="NU60" s="162" t="s">
        <v>635</v>
      </c>
      <c r="NV60" s="162" t="s">
        <v>635</v>
      </c>
      <c r="NW60" s="162" t="s">
        <v>635</v>
      </c>
      <c r="NX60" s="162" t="s">
        <v>635</v>
      </c>
      <c r="NY60" s="162" t="s">
        <v>635</v>
      </c>
      <c r="NZ60" s="162" t="s">
        <v>635</v>
      </c>
      <c r="OA60" s="162" t="s">
        <v>635</v>
      </c>
      <c r="OB60" s="163" t="s">
        <v>635</v>
      </c>
      <c r="OC60" s="142" t="s">
        <v>635</v>
      </c>
      <c r="OD60" s="142" t="s">
        <v>635</v>
      </c>
      <c r="OE60" s="142" t="s">
        <v>635</v>
      </c>
      <c r="OF60" s="142" t="s">
        <v>635</v>
      </c>
      <c r="OG60" s="142" t="s">
        <v>635</v>
      </c>
      <c r="OH60" s="142" t="s">
        <v>635</v>
      </c>
      <c r="OI60" s="142" t="s">
        <v>635</v>
      </c>
      <c r="OJ60" s="142" t="s">
        <v>635</v>
      </c>
      <c r="OK60" s="142" t="s">
        <v>635</v>
      </c>
      <c r="OL60" s="45">
        <v>0</v>
      </c>
      <c r="OM60" s="45">
        <v>0</v>
      </c>
      <c r="ON60" s="45">
        <v>0</v>
      </c>
      <c r="OO60" s="45">
        <v>0</v>
      </c>
      <c r="OP60" s="45">
        <v>0</v>
      </c>
      <c r="OQ60" s="45">
        <v>0</v>
      </c>
      <c r="OR60" s="45">
        <v>0</v>
      </c>
      <c r="OS60" s="45">
        <v>0</v>
      </c>
      <c r="OT60" s="44">
        <v>0</v>
      </c>
      <c r="OU60" s="158" t="s">
        <v>635</v>
      </c>
      <c r="OV60" s="158" t="s">
        <v>635</v>
      </c>
      <c r="OW60" s="158" t="s">
        <v>635</v>
      </c>
      <c r="OX60" s="158" t="s">
        <v>635</v>
      </c>
      <c r="OY60" s="158" t="s">
        <v>635</v>
      </c>
      <c r="OZ60" s="158" t="s">
        <v>635</v>
      </c>
      <c r="PA60" s="158" t="s">
        <v>635</v>
      </c>
      <c r="PB60" s="158" t="s">
        <v>635</v>
      </c>
      <c r="PC60" s="159" t="s">
        <v>635</v>
      </c>
      <c r="PD60" s="152" t="s">
        <v>635</v>
      </c>
      <c r="PE60" s="152" t="s">
        <v>635</v>
      </c>
      <c r="PF60" s="152" t="s">
        <v>635</v>
      </c>
      <c r="PG60" s="152" t="s">
        <v>635</v>
      </c>
      <c r="PH60" s="152" t="s">
        <v>635</v>
      </c>
      <c r="PI60" s="152" t="s">
        <v>635</v>
      </c>
      <c r="PJ60" s="152" t="s">
        <v>635</v>
      </c>
      <c r="PK60" s="152" t="s">
        <v>635</v>
      </c>
      <c r="PL60" s="164" t="s">
        <v>635</v>
      </c>
      <c r="PM60" s="158" t="s">
        <v>635</v>
      </c>
      <c r="PN60" s="158" t="s">
        <v>635</v>
      </c>
      <c r="PO60" s="158" t="s">
        <v>635</v>
      </c>
      <c r="PP60" s="158" t="s">
        <v>635</v>
      </c>
      <c r="PQ60" s="158" t="s">
        <v>635</v>
      </c>
      <c r="PR60" s="158" t="s">
        <v>635</v>
      </c>
      <c r="PS60" s="158" t="s">
        <v>635</v>
      </c>
      <c r="PT60" s="158" t="s">
        <v>635</v>
      </c>
      <c r="PU60" s="159" t="s">
        <v>635</v>
      </c>
      <c r="PV60" s="157">
        <v>0</v>
      </c>
      <c r="PW60" s="157">
        <v>0</v>
      </c>
      <c r="PX60" s="157">
        <v>0</v>
      </c>
      <c r="PY60" s="157">
        <v>0</v>
      </c>
      <c r="PZ60" s="157">
        <v>0</v>
      </c>
      <c r="QA60" s="157">
        <v>0</v>
      </c>
      <c r="QB60" s="157">
        <v>0</v>
      </c>
      <c r="QC60" s="157">
        <v>0</v>
      </c>
      <c r="QD60" s="165">
        <v>0</v>
      </c>
      <c r="QE60" s="166" t="s">
        <v>635</v>
      </c>
      <c r="QF60" s="166" t="s">
        <v>635</v>
      </c>
      <c r="QG60" s="166" t="s">
        <v>635</v>
      </c>
      <c r="QH60" s="166" t="s">
        <v>635</v>
      </c>
      <c r="QI60" s="166" t="s">
        <v>635</v>
      </c>
      <c r="QJ60" s="166" t="s">
        <v>635</v>
      </c>
      <c r="QK60" s="166" t="s">
        <v>635</v>
      </c>
      <c r="QL60" s="166" t="s">
        <v>635</v>
      </c>
      <c r="QM60" s="167" t="s">
        <v>635</v>
      </c>
      <c r="QN60" s="120" t="s">
        <v>635</v>
      </c>
      <c r="QO60" s="120" t="s">
        <v>635</v>
      </c>
      <c r="QP60" s="120" t="s">
        <v>635</v>
      </c>
      <c r="QQ60" s="120" t="s">
        <v>635</v>
      </c>
      <c r="QR60" s="120" t="s">
        <v>635</v>
      </c>
      <c r="QS60" s="120" t="s">
        <v>635</v>
      </c>
      <c r="QT60" s="120" t="s">
        <v>635</v>
      </c>
      <c r="QU60" s="120" t="s">
        <v>635</v>
      </c>
      <c r="QV60" s="168" t="s">
        <v>635</v>
      </c>
      <c r="QW60" s="169" t="s">
        <v>635</v>
      </c>
      <c r="QX60" s="169" t="s">
        <v>635</v>
      </c>
      <c r="QY60" s="169" t="s">
        <v>635</v>
      </c>
      <c r="QZ60" s="169" t="s">
        <v>635</v>
      </c>
      <c r="RA60" s="169" t="s">
        <v>635</v>
      </c>
      <c r="RB60" s="169" t="s">
        <v>635</v>
      </c>
      <c r="RC60" s="169" t="s">
        <v>635</v>
      </c>
      <c r="RD60" s="169" t="s">
        <v>635</v>
      </c>
      <c r="RE60" s="170" t="s">
        <v>635</v>
      </c>
      <c r="RF60" s="136" t="s">
        <v>656</v>
      </c>
      <c r="RG60" s="136" t="s">
        <v>743</v>
      </c>
      <c r="RH60" s="136" t="s">
        <v>635</v>
      </c>
      <c r="RI60" s="137" t="s">
        <v>635</v>
      </c>
      <c r="RJ60" s="137" t="s">
        <v>635</v>
      </c>
      <c r="RK60" s="137" t="s">
        <v>635</v>
      </c>
      <c r="RL60" s="105" t="s">
        <v>710</v>
      </c>
      <c r="RM60" s="106" t="s">
        <v>635</v>
      </c>
      <c r="RN60" s="106" t="s">
        <v>635</v>
      </c>
      <c r="RO60" s="171">
        <v>0</v>
      </c>
      <c r="RP60" s="171">
        <v>0</v>
      </c>
      <c r="RQ60" s="171">
        <v>1</v>
      </c>
      <c r="RR60" s="171">
        <v>0</v>
      </c>
      <c r="RS60" s="171">
        <v>0</v>
      </c>
      <c r="RT60" s="171">
        <v>0</v>
      </c>
      <c r="RU60" s="171">
        <v>0</v>
      </c>
      <c r="RV60" s="171">
        <v>0</v>
      </c>
      <c r="RW60" s="172">
        <f>SUM(RO60:RV60)</f>
        <v>1</v>
      </c>
      <c r="RX60" s="133" t="s">
        <v>635</v>
      </c>
      <c r="RY60" s="133" t="s">
        <v>635</v>
      </c>
      <c r="RZ60" s="133" t="s">
        <v>635</v>
      </c>
      <c r="SA60" s="133" t="s">
        <v>635</v>
      </c>
      <c r="SB60" s="133" t="s">
        <v>635</v>
      </c>
      <c r="SC60" s="133" t="s">
        <v>635</v>
      </c>
      <c r="SD60" s="133" t="s">
        <v>635</v>
      </c>
      <c r="SE60" s="133" t="s">
        <v>635</v>
      </c>
      <c r="SF60" s="189" t="s">
        <v>635</v>
      </c>
      <c r="SG60" s="132" t="s">
        <v>635</v>
      </c>
      <c r="SH60" s="132" t="s">
        <v>635</v>
      </c>
      <c r="SI60" s="132" t="s">
        <v>635</v>
      </c>
      <c r="SJ60" s="132" t="s">
        <v>635</v>
      </c>
      <c r="SK60" s="132" t="s">
        <v>635</v>
      </c>
      <c r="SL60" s="132" t="s">
        <v>635</v>
      </c>
      <c r="SM60" s="132" t="s">
        <v>635</v>
      </c>
      <c r="SN60" s="132" t="s">
        <v>635</v>
      </c>
      <c r="SO60" s="173" t="s">
        <v>635</v>
      </c>
      <c r="SP60" s="102" t="s">
        <v>635</v>
      </c>
      <c r="SQ60" s="102" t="s">
        <v>635</v>
      </c>
      <c r="SR60" s="102" t="s">
        <v>635</v>
      </c>
      <c r="SS60" s="102" t="s">
        <v>635</v>
      </c>
      <c r="ST60" s="102" t="s">
        <v>635</v>
      </c>
      <c r="SU60" s="102" t="s">
        <v>635</v>
      </c>
      <c r="SV60" s="102" t="s">
        <v>635</v>
      </c>
      <c r="SW60" s="102" t="s">
        <v>635</v>
      </c>
      <c r="SX60" s="174" t="s">
        <v>635</v>
      </c>
      <c r="SY60" s="125" t="s">
        <v>635</v>
      </c>
      <c r="SZ60" s="125" t="s">
        <v>635</v>
      </c>
      <c r="TA60" s="125" t="s">
        <v>635</v>
      </c>
      <c r="TB60" s="125" t="s">
        <v>635</v>
      </c>
      <c r="TC60" s="125" t="s">
        <v>635</v>
      </c>
      <c r="TD60" s="125" t="s">
        <v>635</v>
      </c>
      <c r="TE60" s="125" t="s">
        <v>635</v>
      </c>
      <c r="TF60" s="125" t="s">
        <v>635</v>
      </c>
      <c r="TG60" s="175" t="s">
        <v>635</v>
      </c>
      <c r="TH60" s="149" t="s">
        <v>635</v>
      </c>
      <c r="TI60" s="149" t="s">
        <v>635</v>
      </c>
      <c r="TJ60" s="149" t="s">
        <v>635</v>
      </c>
      <c r="TK60" s="149" t="s">
        <v>635</v>
      </c>
      <c r="TL60" s="149" t="s">
        <v>635</v>
      </c>
      <c r="TM60" s="149" t="s">
        <v>635</v>
      </c>
      <c r="TN60" s="149" t="s">
        <v>635</v>
      </c>
      <c r="TO60" s="149" t="s">
        <v>635</v>
      </c>
      <c r="TP60" s="176" t="s">
        <v>635</v>
      </c>
      <c r="TQ60" s="210">
        <v>0</v>
      </c>
      <c r="TR60" s="210">
        <v>0</v>
      </c>
      <c r="TS60" s="210">
        <v>1</v>
      </c>
      <c r="TT60" s="210">
        <v>0</v>
      </c>
      <c r="TU60" s="210">
        <v>0</v>
      </c>
      <c r="TV60" s="210">
        <v>0</v>
      </c>
      <c r="TW60" s="210">
        <v>0</v>
      </c>
      <c r="TX60" s="210">
        <v>0</v>
      </c>
      <c r="TY60" s="211">
        <f>SUBTOTAL(9,TQ60:TX60)</f>
        <v>1</v>
      </c>
      <c r="TZ60" s="179" t="s">
        <v>635</v>
      </c>
      <c r="UA60" s="179" t="s">
        <v>635</v>
      </c>
      <c r="UB60" s="179" t="s">
        <v>635</v>
      </c>
      <c r="UC60" s="179" t="s">
        <v>635</v>
      </c>
      <c r="UD60" s="179" t="s">
        <v>635</v>
      </c>
      <c r="UE60" s="179" t="s">
        <v>635</v>
      </c>
      <c r="UF60" s="179" t="s">
        <v>635</v>
      </c>
      <c r="UG60" s="179" t="s">
        <v>635</v>
      </c>
      <c r="UH60" s="180" t="s">
        <v>635</v>
      </c>
      <c r="UI60" s="171">
        <v>0</v>
      </c>
      <c r="UJ60" s="171">
        <v>0</v>
      </c>
      <c r="UK60" s="171">
        <v>1</v>
      </c>
      <c r="UL60" s="171">
        <v>0</v>
      </c>
      <c r="UM60" s="171">
        <v>0</v>
      </c>
      <c r="UN60" s="171">
        <v>0</v>
      </c>
      <c r="UO60" s="171">
        <v>0</v>
      </c>
      <c r="UP60" s="171">
        <v>0</v>
      </c>
      <c r="UQ60" s="181">
        <f>SUBTOTAL(9,UI60:UP60)</f>
        <v>1</v>
      </c>
      <c r="UR60" s="131" t="s">
        <v>635</v>
      </c>
      <c r="US60" s="131" t="s">
        <v>635</v>
      </c>
      <c r="UT60" s="131" t="s">
        <v>635</v>
      </c>
      <c r="UU60" s="131" t="s">
        <v>635</v>
      </c>
      <c r="UV60" s="131" t="s">
        <v>635</v>
      </c>
      <c r="UW60" s="131" t="s">
        <v>635</v>
      </c>
      <c r="UX60" s="131" t="s">
        <v>635</v>
      </c>
      <c r="UY60" s="131" t="s">
        <v>635</v>
      </c>
      <c r="UZ60" s="182" t="s">
        <v>635</v>
      </c>
      <c r="VA60" s="169" t="s">
        <v>635</v>
      </c>
      <c r="VB60" s="169" t="s">
        <v>635</v>
      </c>
      <c r="VC60" s="169" t="s">
        <v>635</v>
      </c>
      <c r="VD60" s="169" t="s">
        <v>635</v>
      </c>
      <c r="VE60" s="169" t="s">
        <v>635</v>
      </c>
      <c r="VF60" s="169" t="s">
        <v>635</v>
      </c>
      <c r="VG60" s="169" t="s">
        <v>635</v>
      </c>
      <c r="VH60" s="169" t="s">
        <v>635</v>
      </c>
      <c r="VI60" s="183" t="s">
        <v>635</v>
      </c>
      <c r="VJ60" s="177" t="s">
        <v>635</v>
      </c>
      <c r="VK60" s="177" t="s">
        <v>635</v>
      </c>
      <c r="VL60" s="177" t="s">
        <v>635</v>
      </c>
      <c r="VM60" s="177" t="s">
        <v>635</v>
      </c>
      <c r="VN60" s="177" t="s">
        <v>635</v>
      </c>
      <c r="VO60" s="177" t="s">
        <v>635</v>
      </c>
      <c r="VP60" s="177" t="s">
        <v>635</v>
      </c>
      <c r="VQ60" s="177" t="s">
        <v>635</v>
      </c>
      <c r="VR60" s="178" t="s">
        <v>635</v>
      </c>
      <c r="VS60" s="184" t="s">
        <v>635</v>
      </c>
      <c r="VT60" s="184" t="s">
        <v>635</v>
      </c>
      <c r="VU60" s="184" t="s">
        <v>635</v>
      </c>
      <c r="VV60" s="184" t="s">
        <v>635</v>
      </c>
      <c r="VW60" s="184" t="s">
        <v>635</v>
      </c>
      <c r="VX60" s="184" t="s">
        <v>635</v>
      </c>
      <c r="VY60" s="184" t="s">
        <v>635</v>
      </c>
      <c r="VZ60" s="184" t="s">
        <v>635</v>
      </c>
      <c r="WA60" s="185" t="s">
        <v>635</v>
      </c>
      <c r="WB60" s="186" t="s">
        <v>635</v>
      </c>
      <c r="WC60" s="186" t="s">
        <v>635</v>
      </c>
      <c r="WD60" s="186" t="s">
        <v>635</v>
      </c>
      <c r="WE60" s="186" t="s">
        <v>635</v>
      </c>
      <c r="WF60" s="186" t="s">
        <v>635</v>
      </c>
      <c r="WG60" s="186" t="s">
        <v>635</v>
      </c>
      <c r="WH60" s="186" t="s">
        <v>635</v>
      </c>
      <c r="WI60" s="186" t="s">
        <v>635</v>
      </c>
      <c r="WJ60" s="187" t="s">
        <v>635</v>
      </c>
      <c r="WK60" s="212">
        <v>0</v>
      </c>
      <c r="WL60" s="212">
        <v>0</v>
      </c>
      <c r="WM60" s="212">
        <v>1</v>
      </c>
      <c r="WN60" s="212">
        <v>0</v>
      </c>
      <c r="WO60" s="212">
        <v>0</v>
      </c>
      <c r="WP60" s="212">
        <v>0</v>
      </c>
      <c r="WQ60" s="212">
        <v>0</v>
      </c>
      <c r="WR60" s="212">
        <v>0</v>
      </c>
      <c r="WS60" s="188">
        <f>SUBTOTAL(9,WK60:WR60)</f>
        <v>1</v>
      </c>
      <c r="WT60" s="133" t="s">
        <v>635</v>
      </c>
      <c r="WU60" s="133" t="s">
        <v>635</v>
      </c>
      <c r="WV60" s="133" t="s">
        <v>635</v>
      </c>
      <c r="WW60" s="133" t="s">
        <v>635</v>
      </c>
      <c r="WX60" s="133" t="s">
        <v>635</v>
      </c>
      <c r="WY60" s="133" t="s">
        <v>635</v>
      </c>
      <c r="WZ60" s="133" t="s">
        <v>635</v>
      </c>
      <c r="XA60" s="133" t="s">
        <v>635</v>
      </c>
      <c r="XB60" s="189" t="s">
        <v>635</v>
      </c>
      <c r="XC60" s="105" t="s">
        <v>665</v>
      </c>
      <c r="XD60" s="105" t="s">
        <v>666</v>
      </c>
      <c r="XE60" s="105" t="s">
        <v>749</v>
      </c>
      <c r="XF60" s="111" t="s">
        <v>750</v>
      </c>
      <c r="XG60" s="190" t="s">
        <v>670</v>
      </c>
      <c r="XH60" s="190" t="s">
        <v>671</v>
      </c>
      <c r="XI60" s="190" t="s">
        <v>672</v>
      </c>
      <c r="XJ60" s="190" t="s">
        <v>673</v>
      </c>
      <c r="XK60" s="190" t="s">
        <v>712</v>
      </c>
      <c r="XL60" s="135" t="s">
        <v>635</v>
      </c>
      <c r="XM60" s="191" t="s">
        <v>667</v>
      </c>
      <c r="XN60" s="191" t="s">
        <v>668</v>
      </c>
      <c r="XO60" s="191" t="s">
        <v>712</v>
      </c>
      <c r="XP60" s="191" t="s">
        <v>635</v>
      </c>
      <c r="XQ60" s="191" t="s">
        <v>635</v>
      </c>
      <c r="XR60" s="191" t="s">
        <v>635</v>
      </c>
      <c r="XS60" s="191" t="s">
        <v>635</v>
      </c>
      <c r="XT60" s="191" t="s">
        <v>635</v>
      </c>
      <c r="XU60" s="192" t="s">
        <v>668</v>
      </c>
      <c r="XV60" s="192" t="s">
        <v>635</v>
      </c>
      <c r="XW60" s="192" t="s">
        <v>635</v>
      </c>
      <c r="XX60" s="192" t="s">
        <v>635</v>
      </c>
      <c r="XY60" s="192" t="s">
        <v>635</v>
      </c>
      <c r="XZ60" s="192" t="s">
        <v>635</v>
      </c>
      <c r="YA60" s="144" t="s">
        <v>668</v>
      </c>
      <c r="YB60" s="144" t="s">
        <v>635</v>
      </c>
      <c r="YC60" s="144" t="s">
        <v>635</v>
      </c>
      <c r="YD60" s="144" t="s">
        <v>635</v>
      </c>
      <c r="YE60" s="144" t="s">
        <v>635</v>
      </c>
      <c r="YF60" s="144" t="s">
        <v>635</v>
      </c>
      <c r="YG60" s="144" t="s">
        <v>635</v>
      </c>
      <c r="YH60" s="111" t="s">
        <v>751</v>
      </c>
      <c r="YI60" s="111" t="s">
        <v>635</v>
      </c>
      <c r="YJ60" s="111" t="s">
        <v>635</v>
      </c>
      <c r="YK60" s="190" t="s">
        <v>752</v>
      </c>
      <c r="YL60" s="190" t="s">
        <v>677</v>
      </c>
      <c r="YM60" s="190" t="s">
        <v>951</v>
      </c>
      <c r="YN60" s="190" t="s">
        <v>635</v>
      </c>
      <c r="YO60" s="190" t="s">
        <v>635</v>
      </c>
      <c r="YP60" s="130" t="s">
        <v>635</v>
      </c>
      <c r="YQ60" s="130" t="s">
        <v>635</v>
      </c>
      <c r="YR60" s="130" t="s">
        <v>635</v>
      </c>
      <c r="YS60" s="130" t="s">
        <v>635</v>
      </c>
      <c r="YT60" s="130" t="s">
        <v>635</v>
      </c>
      <c r="YU60" s="130" t="s">
        <v>635</v>
      </c>
      <c r="YV60" s="112" t="s">
        <v>635</v>
      </c>
      <c r="YW60" s="112" t="s">
        <v>635</v>
      </c>
      <c r="YX60" s="112" t="s">
        <v>635</v>
      </c>
      <c r="YY60" s="112" t="s">
        <v>635</v>
      </c>
      <c r="YZ60" s="105" t="s">
        <v>674</v>
      </c>
      <c r="ZA60" s="105" t="s">
        <v>635</v>
      </c>
      <c r="ZB60" s="126" t="s">
        <v>635</v>
      </c>
      <c r="ZC60" s="126" t="s">
        <v>635</v>
      </c>
      <c r="ZD60" s="126" t="s">
        <v>635</v>
      </c>
      <c r="ZE60" s="126" t="s">
        <v>635</v>
      </c>
      <c r="ZF60" s="126" t="s">
        <v>635</v>
      </c>
      <c r="ZG60" s="125" t="s">
        <v>882</v>
      </c>
      <c r="ZH60" s="125" t="s">
        <v>753</v>
      </c>
      <c r="ZI60" s="125" t="s">
        <v>635</v>
      </c>
      <c r="ZJ60" s="125" t="s">
        <v>635</v>
      </c>
      <c r="ZK60" s="125" t="s">
        <v>635</v>
      </c>
      <c r="ZL60" s="125" t="s">
        <v>635</v>
      </c>
      <c r="ZM60" s="125" t="s">
        <v>635</v>
      </c>
      <c r="ZN60" s="125" t="s">
        <v>635</v>
      </c>
      <c r="ZO60" s="147" t="s">
        <v>635</v>
      </c>
      <c r="ZP60" s="147" t="s">
        <v>635</v>
      </c>
      <c r="ZQ60" s="147" t="s">
        <v>635</v>
      </c>
      <c r="ZR60" s="147" t="s">
        <v>635</v>
      </c>
      <c r="ZS60" s="147" t="s">
        <v>635</v>
      </c>
      <c r="ZT60" s="184" t="s">
        <v>635</v>
      </c>
      <c r="ZU60" s="184">
        <v>2</v>
      </c>
      <c r="ZV60" s="184" t="s">
        <v>635</v>
      </c>
      <c r="ZW60" s="184" t="s">
        <v>635</v>
      </c>
      <c r="ZX60" s="131">
        <v>1</v>
      </c>
      <c r="ZY60" s="131" t="s">
        <v>635</v>
      </c>
      <c r="ZZ60" s="131">
        <v>1</v>
      </c>
      <c r="AAA60" s="131">
        <v>1</v>
      </c>
      <c r="AAB60" s="132" t="s">
        <v>635</v>
      </c>
      <c r="AAC60" s="132" t="s">
        <v>635</v>
      </c>
      <c r="AAD60" s="132" t="s">
        <v>635</v>
      </c>
      <c r="AAE60" s="193" t="s">
        <v>635</v>
      </c>
      <c r="AAF60" s="102" t="s">
        <v>635</v>
      </c>
      <c r="AAG60" s="102">
        <v>5</v>
      </c>
      <c r="AAH60" s="102" t="s">
        <v>635</v>
      </c>
      <c r="AAI60" s="102" t="s">
        <v>635</v>
      </c>
      <c r="AAJ60" s="125" t="s">
        <v>635</v>
      </c>
      <c r="AAK60" s="125">
        <v>5</v>
      </c>
      <c r="AAL60" s="125" t="s">
        <v>635</v>
      </c>
      <c r="AAM60" s="125" t="s">
        <v>635</v>
      </c>
      <c r="AAN60" s="131" t="s">
        <v>635</v>
      </c>
      <c r="AAO60" s="131">
        <v>6</v>
      </c>
      <c r="AAP60" s="131" t="s">
        <v>635</v>
      </c>
      <c r="AAQ60" s="131" t="s">
        <v>635</v>
      </c>
      <c r="AAR60" s="149" t="s">
        <v>635</v>
      </c>
      <c r="AAS60" s="149">
        <v>5</v>
      </c>
      <c r="AAT60" s="149" t="s">
        <v>635</v>
      </c>
      <c r="AAU60" s="149" t="s">
        <v>635</v>
      </c>
      <c r="AAV60" s="184">
        <v>4</v>
      </c>
      <c r="AAW60" s="184">
        <v>4</v>
      </c>
      <c r="AAX60" s="184" t="s">
        <v>635</v>
      </c>
      <c r="AAY60" s="184" t="s">
        <v>635</v>
      </c>
      <c r="AAZ60" s="103" t="s">
        <v>632</v>
      </c>
      <c r="ABA60" s="100" t="s">
        <v>715</v>
      </c>
      <c r="ABB60" s="100" t="s">
        <v>1019</v>
      </c>
      <c r="ABC60" s="100" t="s">
        <v>679</v>
      </c>
      <c r="ABD60" s="100" t="s">
        <v>786</v>
      </c>
      <c r="ABE60" s="100" t="s">
        <v>1360</v>
      </c>
      <c r="ABF60" s="103" t="s">
        <v>633</v>
      </c>
      <c r="ABG60" s="194">
        <v>120000</v>
      </c>
      <c r="ABH60" s="195" t="s">
        <v>754</v>
      </c>
      <c r="ABI60" s="195" t="s">
        <v>716</v>
      </c>
      <c r="ABJ60" s="195" t="s">
        <v>832</v>
      </c>
      <c r="ABK60" s="195" t="s">
        <v>681</v>
      </c>
      <c r="ABL60" s="177" t="s">
        <v>635</v>
      </c>
      <c r="ABM60" s="177" t="s">
        <v>635</v>
      </c>
      <c r="ABN60" s="177" t="s">
        <v>635</v>
      </c>
      <c r="ABO60" s="195" t="s">
        <v>635</v>
      </c>
      <c r="ABP60" s="112" t="s">
        <v>682</v>
      </c>
      <c r="ABQ60" s="112" t="s">
        <v>635</v>
      </c>
      <c r="ABR60" s="112" t="s">
        <v>635</v>
      </c>
      <c r="ABS60" s="103" t="s">
        <v>632</v>
      </c>
      <c r="ABT60" s="97" t="s">
        <v>632</v>
      </c>
      <c r="ABU60" s="196" t="s">
        <v>683</v>
      </c>
      <c r="ABV60" s="196" t="s">
        <v>718</v>
      </c>
      <c r="ABW60" s="196" t="s">
        <v>789</v>
      </c>
      <c r="ABX60" s="196" t="s">
        <v>684</v>
      </c>
      <c r="ABY60" s="196" t="s">
        <v>635</v>
      </c>
      <c r="ABZ60" s="196" t="s">
        <v>635</v>
      </c>
      <c r="ACA60" s="196" t="s">
        <v>635</v>
      </c>
      <c r="ACB60" s="97" t="s">
        <v>626</v>
      </c>
      <c r="ACC60" s="97" t="s">
        <v>632</v>
      </c>
      <c r="ACD60" s="112" t="s">
        <v>685</v>
      </c>
      <c r="ACE60" s="112" t="s">
        <v>635</v>
      </c>
      <c r="ACF60" s="112" t="s">
        <v>635</v>
      </c>
      <c r="ACG60" s="112" t="s">
        <v>635</v>
      </c>
      <c r="ACH60" s="97" t="s">
        <v>1422</v>
      </c>
      <c r="ACI60" s="97" t="s">
        <v>1423</v>
      </c>
      <c r="ACJ60" s="97"/>
    </row>
    <row r="61" spans="1:764" ht="15" customHeight="1">
      <c r="A61">
        <v>49</v>
      </c>
      <c r="B61" s="97" t="s">
        <v>1424</v>
      </c>
      <c r="C61" s="97" t="s">
        <v>1425</v>
      </c>
      <c r="D61" s="97" t="s">
        <v>817</v>
      </c>
      <c r="E61" s="97" t="s">
        <v>1426</v>
      </c>
      <c r="F61" s="98" t="s">
        <v>1427</v>
      </c>
      <c r="G61" s="98" t="s">
        <v>1428</v>
      </c>
      <c r="H61" s="99">
        <v>36.667676999999998</v>
      </c>
      <c r="I61" s="99">
        <v>-1.2086600000000001</v>
      </c>
      <c r="J61" s="98" t="s">
        <v>821</v>
      </c>
      <c r="K61" s="98" t="s">
        <v>1429</v>
      </c>
      <c r="L61" s="98" t="s">
        <v>1430</v>
      </c>
      <c r="M61" s="100" t="s">
        <v>1431</v>
      </c>
      <c r="N61" s="101">
        <v>717893619</v>
      </c>
      <c r="O61" s="102">
        <v>0</v>
      </c>
      <c r="P61" s="100">
        <v>-1.209605</v>
      </c>
      <c r="Q61" s="100">
        <v>36.666491999999998</v>
      </c>
      <c r="R61" s="100">
        <v>1985.8</v>
      </c>
      <c r="S61" s="100">
        <v>5.2</v>
      </c>
      <c r="T61" s="103" t="s">
        <v>626</v>
      </c>
      <c r="U61" s="97" t="s">
        <v>627</v>
      </c>
      <c r="V61" s="97" t="s">
        <v>800</v>
      </c>
      <c r="W61" s="97" t="s">
        <v>629</v>
      </c>
      <c r="X61" s="97" t="s">
        <v>1432</v>
      </c>
      <c r="Y61" s="97" t="s">
        <v>631</v>
      </c>
      <c r="Z61" s="103" t="s">
        <v>632</v>
      </c>
      <c r="AA61" s="104" t="s">
        <v>633</v>
      </c>
      <c r="AB61" s="104" t="s">
        <v>1014</v>
      </c>
      <c r="AC61" s="104" t="s">
        <v>634</v>
      </c>
      <c r="AD61" s="104" t="s">
        <v>1244</v>
      </c>
      <c r="AE61" s="104" t="s">
        <v>635</v>
      </c>
      <c r="AF61" s="103">
        <v>4</v>
      </c>
      <c r="AG61" s="103">
        <v>1</v>
      </c>
      <c r="AH61" s="97" t="s">
        <v>636</v>
      </c>
      <c r="AI61" s="97" t="s">
        <v>637</v>
      </c>
      <c r="AJ61" s="97" t="s">
        <v>638</v>
      </c>
      <c r="AK61" s="97" t="s">
        <v>639</v>
      </c>
      <c r="AL61" s="105" t="s">
        <v>640</v>
      </c>
      <c r="AM61" s="106" t="s">
        <v>641</v>
      </c>
      <c r="AN61" s="106" t="s">
        <v>702</v>
      </c>
      <c r="AO61" s="106" t="s">
        <v>635</v>
      </c>
      <c r="AP61" s="97" t="s">
        <v>1433</v>
      </c>
      <c r="AQ61" s="97" t="s">
        <v>642</v>
      </c>
      <c r="AR61" s="103" t="s">
        <v>635</v>
      </c>
      <c r="AS61" s="103" t="s">
        <v>1060</v>
      </c>
      <c r="AT61" s="103" t="s">
        <v>635</v>
      </c>
      <c r="AU61" s="103" t="s">
        <v>635</v>
      </c>
      <c r="AV61" s="106" t="s">
        <v>632</v>
      </c>
      <c r="AW61" s="105" t="s">
        <v>641</v>
      </c>
      <c r="AX61" s="103" t="s">
        <v>702</v>
      </c>
      <c r="AY61" s="105" t="s">
        <v>641</v>
      </c>
      <c r="AZ61" s="107" t="s">
        <v>702</v>
      </c>
      <c r="BA61" s="105" t="s">
        <v>641</v>
      </c>
      <c r="BB61" s="107" t="s">
        <v>702</v>
      </c>
      <c r="BC61" s="106" t="s">
        <v>641</v>
      </c>
      <c r="BD61" s="103" t="s">
        <v>640</v>
      </c>
      <c r="BE61" s="106" t="s">
        <v>626</v>
      </c>
      <c r="BF61" s="103" t="s">
        <v>635</v>
      </c>
      <c r="BG61" s="103" t="s">
        <v>635</v>
      </c>
      <c r="BH61" s="103" t="s">
        <v>635</v>
      </c>
      <c r="BI61" s="97" t="s">
        <v>641</v>
      </c>
      <c r="BJ61" s="108" t="s">
        <v>875</v>
      </c>
      <c r="BK61" s="108" t="s">
        <v>635</v>
      </c>
      <c r="BL61" s="108" t="s">
        <v>635</v>
      </c>
      <c r="BM61" s="108" t="s">
        <v>635</v>
      </c>
      <c r="BN61" s="108" t="s">
        <v>635</v>
      </c>
      <c r="BO61" s="103" t="s">
        <v>632</v>
      </c>
      <c r="BP61" s="103" t="s">
        <v>702</v>
      </c>
      <c r="BQ61" s="103" t="s">
        <v>640</v>
      </c>
      <c r="BR61" s="109" t="s">
        <v>775</v>
      </c>
      <c r="BS61" s="109" t="s">
        <v>635</v>
      </c>
      <c r="BT61" s="110" t="s">
        <v>635</v>
      </c>
      <c r="BU61" s="110" t="s">
        <v>635</v>
      </c>
      <c r="BV61" s="109" t="s">
        <v>635</v>
      </c>
      <c r="BW61" s="97" t="s">
        <v>877</v>
      </c>
      <c r="BX61" s="97" t="s">
        <v>641</v>
      </c>
      <c r="BY61" s="97" t="s">
        <v>1434</v>
      </c>
      <c r="BZ61" s="97" t="s">
        <v>648</v>
      </c>
      <c r="CA61" s="111" t="s">
        <v>737</v>
      </c>
      <c r="CB61" s="111" t="s">
        <v>635</v>
      </c>
      <c r="CC61" s="111" t="s">
        <v>635</v>
      </c>
      <c r="CD61" s="106" t="s">
        <v>635</v>
      </c>
      <c r="CE61" s="111" t="s">
        <v>635</v>
      </c>
      <c r="CF61" s="103">
        <v>3</v>
      </c>
      <c r="CG61" s="103">
        <v>4</v>
      </c>
      <c r="CH61" s="112" t="s">
        <v>641</v>
      </c>
      <c r="CI61" s="113" t="s">
        <v>635</v>
      </c>
      <c r="CJ61" s="113" t="s">
        <v>635</v>
      </c>
      <c r="CK61" s="113" t="s">
        <v>635</v>
      </c>
      <c r="CL61" s="103">
        <v>0</v>
      </c>
      <c r="CM61" s="114" t="s">
        <v>635</v>
      </c>
      <c r="CN61" s="103" t="s">
        <v>635</v>
      </c>
      <c r="CO61" s="106" t="s">
        <v>635</v>
      </c>
      <c r="CP61" s="103">
        <v>0.2</v>
      </c>
      <c r="CQ61" s="106">
        <v>300</v>
      </c>
      <c r="CR61" s="103" t="s">
        <v>635</v>
      </c>
      <c r="CS61" s="106" t="s">
        <v>635</v>
      </c>
      <c r="CT61" s="103" t="s">
        <v>635</v>
      </c>
      <c r="CU61" s="106" t="s">
        <v>635</v>
      </c>
      <c r="CV61" s="103" t="s">
        <v>635</v>
      </c>
      <c r="CW61" s="103" t="s">
        <v>635</v>
      </c>
      <c r="CX61" s="111" t="s">
        <v>635</v>
      </c>
      <c r="CY61" s="106" t="s">
        <v>635</v>
      </c>
      <c r="CZ61" s="106" t="s">
        <v>635</v>
      </c>
      <c r="DA61" s="106" t="s">
        <v>635</v>
      </c>
      <c r="DB61" s="106" t="s">
        <v>635</v>
      </c>
      <c r="DC61" s="117" t="s">
        <v>635</v>
      </c>
      <c r="DD61" s="118" t="s">
        <v>635</v>
      </c>
      <c r="DE61" s="118" t="s">
        <v>635</v>
      </c>
      <c r="DF61" s="118" t="s">
        <v>635</v>
      </c>
      <c r="DG61" s="119" t="s">
        <v>635</v>
      </c>
      <c r="DH61" s="105" t="s">
        <v>651</v>
      </c>
      <c r="DI61" s="120">
        <v>1</v>
      </c>
      <c r="DJ61" s="121" t="s">
        <v>635</v>
      </c>
      <c r="DK61" s="122" t="s">
        <v>635</v>
      </c>
      <c r="DL61" s="123" t="s">
        <v>635</v>
      </c>
      <c r="DM61" s="123" t="s">
        <v>635</v>
      </c>
      <c r="DN61" s="124" t="s">
        <v>635</v>
      </c>
      <c r="DO61" s="124" t="s">
        <v>635</v>
      </c>
      <c r="DP61" s="124" t="s">
        <v>635</v>
      </c>
      <c r="DQ61" s="125" t="s">
        <v>635</v>
      </c>
      <c r="DR61" s="125" t="s">
        <v>635</v>
      </c>
      <c r="DS61" s="125" t="s">
        <v>635</v>
      </c>
      <c r="DT61" s="106" t="s">
        <v>635</v>
      </c>
      <c r="DU61" s="106" t="s">
        <v>635</v>
      </c>
      <c r="DV61" s="106" t="s">
        <v>635</v>
      </c>
      <c r="DW61" s="126" t="s">
        <v>635</v>
      </c>
      <c r="DX61" s="126" t="s">
        <v>635</v>
      </c>
      <c r="DY61" s="126" t="s">
        <v>635</v>
      </c>
      <c r="DZ61" s="97" t="s">
        <v>635</v>
      </c>
      <c r="EA61" s="103" t="s">
        <v>632</v>
      </c>
      <c r="EB61" s="97" t="s">
        <v>1435</v>
      </c>
      <c r="EC61" s="103" t="s">
        <v>632</v>
      </c>
      <c r="ED61" s="107" t="s">
        <v>1436</v>
      </c>
      <c r="EE61" s="97" t="s">
        <v>741</v>
      </c>
      <c r="EF61" s="127" t="s">
        <v>635</v>
      </c>
      <c r="EG61" s="127" t="s">
        <v>635</v>
      </c>
      <c r="EH61" s="103" t="s">
        <v>635</v>
      </c>
      <c r="EI61" s="97" t="s">
        <v>702</v>
      </c>
      <c r="EJ61" s="97" t="s">
        <v>641</v>
      </c>
      <c r="EK61" s="122" t="s">
        <v>635</v>
      </c>
      <c r="EL61" s="122" t="s">
        <v>635</v>
      </c>
      <c r="EM61" s="122" t="s">
        <v>635</v>
      </c>
      <c r="EN61" s="122" t="s">
        <v>635</v>
      </c>
      <c r="EO61" s="128" t="s">
        <v>635</v>
      </c>
      <c r="EP61" s="128" t="s">
        <v>635</v>
      </c>
      <c r="EQ61" s="128" t="s">
        <v>635</v>
      </c>
      <c r="ER61" s="128" t="s">
        <v>635</v>
      </c>
      <c r="ES61" s="129" t="s">
        <v>635</v>
      </c>
      <c r="ET61" s="129" t="s">
        <v>635</v>
      </c>
      <c r="EU61" s="129" t="s">
        <v>635</v>
      </c>
      <c r="EV61" s="129" t="s">
        <v>635</v>
      </c>
      <c r="EW61" s="97" t="s">
        <v>635</v>
      </c>
      <c r="EX61" s="97" t="s">
        <v>635</v>
      </c>
      <c r="EY61" s="103" t="s">
        <v>635</v>
      </c>
      <c r="EZ61" s="107" t="s">
        <v>635</v>
      </c>
      <c r="FA61" s="103" t="s">
        <v>635</v>
      </c>
      <c r="FB61" s="130" t="s">
        <v>656</v>
      </c>
      <c r="FC61" s="130" t="s">
        <v>743</v>
      </c>
      <c r="FD61" s="131" t="s">
        <v>635</v>
      </c>
      <c r="FE61" s="131" t="s">
        <v>635</v>
      </c>
      <c r="FF61" s="131" t="s">
        <v>635</v>
      </c>
      <c r="FG61" s="131" t="s">
        <v>635</v>
      </c>
      <c r="FH61" s="131" t="s">
        <v>635</v>
      </c>
      <c r="FI61" s="132">
        <v>2</v>
      </c>
      <c r="FJ61" s="133" t="s">
        <v>635</v>
      </c>
      <c r="FK61" s="103" t="s">
        <v>635</v>
      </c>
      <c r="FL61" s="134" t="s">
        <v>635</v>
      </c>
      <c r="FM61" s="135">
        <v>3</v>
      </c>
      <c r="FN61" s="135" t="s">
        <v>635</v>
      </c>
      <c r="FO61" s="135" t="s">
        <v>635</v>
      </c>
      <c r="FP61" s="103" t="s">
        <v>635</v>
      </c>
      <c r="FQ61" s="132">
        <v>60</v>
      </c>
      <c r="FR61" s="133" t="s">
        <v>635</v>
      </c>
      <c r="FS61" s="103" t="s">
        <v>635</v>
      </c>
      <c r="FT61" s="134" t="s">
        <v>635</v>
      </c>
      <c r="FU61" s="135">
        <v>0</v>
      </c>
      <c r="FV61" s="135" t="s">
        <v>635</v>
      </c>
      <c r="FW61" s="131" t="s">
        <v>635</v>
      </c>
      <c r="FX61" s="103" t="s">
        <v>635</v>
      </c>
      <c r="FY61" s="100" t="s">
        <v>658</v>
      </c>
      <c r="FZ61" s="102" t="s">
        <v>635</v>
      </c>
      <c r="GA61" s="102">
        <v>0</v>
      </c>
      <c r="GB61" s="102">
        <v>24</v>
      </c>
      <c r="GC61" s="136" t="s">
        <v>658</v>
      </c>
      <c r="GD61" s="137" t="s">
        <v>635</v>
      </c>
      <c r="GE61" s="137">
        <v>0</v>
      </c>
      <c r="GF61" s="137">
        <v>24</v>
      </c>
      <c r="GG61" s="125" t="s">
        <v>635</v>
      </c>
      <c r="GH61" s="125" t="s">
        <v>635</v>
      </c>
      <c r="GI61" s="125" t="s">
        <v>635</v>
      </c>
      <c r="GJ61" s="125" t="s">
        <v>635</v>
      </c>
      <c r="GK61" s="122" t="s">
        <v>635</v>
      </c>
      <c r="GL61" s="122" t="s">
        <v>635</v>
      </c>
      <c r="GM61" s="122" t="s">
        <v>635</v>
      </c>
      <c r="GN61" s="122" t="s">
        <v>635</v>
      </c>
      <c r="GO61" s="135" t="s">
        <v>635</v>
      </c>
      <c r="GP61" s="135" t="s">
        <v>635</v>
      </c>
      <c r="GQ61" s="135" t="s">
        <v>635</v>
      </c>
      <c r="GR61" s="134" t="s">
        <v>635</v>
      </c>
      <c r="GS61" s="134" t="s">
        <v>635</v>
      </c>
      <c r="GT61" s="134" t="s">
        <v>635</v>
      </c>
      <c r="GU61" s="126" t="s">
        <v>635</v>
      </c>
      <c r="GV61" s="126" t="s">
        <v>635</v>
      </c>
      <c r="GW61" s="126" t="s">
        <v>635</v>
      </c>
      <c r="GX61" s="145" t="s">
        <v>635</v>
      </c>
      <c r="GY61" s="145" t="s">
        <v>635</v>
      </c>
      <c r="GZ61" s="145" t="s">
        <v>635</v>
      </c>
      <c r="HA61" s="139" t="s">
        <v>658</v>
      </c>
      <c r="HB61" s="140" t="s">
        <v>635</v>
      </c>
      <c r="HC61" s="123">
        <v>0</v>
      </c>
      <c r="HD61" s="123">
        <v>24</v>
      </c>
      <c r="HE61" s="127" t="s">
        <v>658</v>
      </c>
      <c r="HF61" s="131" t="s">
        <v>635</v>
      </c>
      <c r="HG61" s="131">
        <v>0</v>
      </c>
      <c r="HH61" s="131">
        <v>24</v>
      </c>
      <c r="HI61" s="141" t="s">
        <v>635</v>
      </c>
      <c r="HJ61" s="141" t="s">
        <v>635</v>
      </c>
      <c r="HK61" s="141" t="s">
        <v>635</v>
      </c>
      <c r="HL61" s="141" t="s">
        <v>635</v>
      </c>
      <c r="HM61" s="131" t="s">
        <v>635</v>
      </c>
      <c r="HN61" s="131" t="s">
        <v>635</v>
      </c>
      <c r="HO61" s="131" t="s">
        <v>635</v>
      </c>
      <c r="HP61" s="131" t="s">
        <v>635</v>
      </c>
      <c r="HQ61" s="106" t="s">
        <v>635</v>
      </c>
      <c r="HR61" s="106" t="s">
        <v>635</v>
      </c>
      <c r="HS61" s="106" t="s">
        <v>635</v>
      </c>
      <c r="HT61" s="106" t="s">
        <v>635</v>
      </c>
      <c r="HU61" s="132" t="s">
        <v>635</v>
      </c>
      <c r="HV61" s="132" t="s">
        <v>635</v>
      </c>
      <c r="HW61" s="132" t="s">
        <v>635</v>
      </c>
      <c r="HX61" s="132" t="s">
        <v>635</v>
      </c>
      <c r="HY61" s="118" t="s">
        <v>635</v>
      </c>
      <c r="HZ61" s="118" t="s">
        <v>635</v>
      </c>
      <c r="IA61" s="118" t="s">
        <v>635</v>
      </c>
      <c r="IB61" s="118" t="s">
        <v>635</v>
      </c>
      <c r="IC61" s="125" t="s">
        <v>635</v>
      </c>
      <c r="ID61" s="125" t="s">
        <v>635</v>
      </c>
      <c r="IE61" s="125" t="s">
        <v>635</v>
      </c>
      <c r="IF61" s="125" t="s">
        <v>635</v>
      </c>
      <c r="IG61" s="105" t="s">
        <v>1066</v>
      </c>
      <c r="IH61" s="105" t="s">
        <v>1437</v>
      </c>
      <c r="II61" s="105" t="s">
        <v>783</v>
      </c>
      <c r="IJ61" s="105" t="s">
        <v>635</v>
      </c>
      <c r="IK61" s="105" t="s">
        <v>635</v>
      </c>
      <c r="IL61" s="105" t="s">
        <v>635</v>
      </c>
      <c r="IM61" s="105" t="s">
        <v>635</v>
      </c>
      <c r="IN61" s="105" t="s">
        <v>635</v>
      </c>
      <c r="IO61" s="105" t="s">
        <v>635</v>
      </c>
      <c r="IP61" s="103">
        <v>3</v>
      </c>
      <c r="IQ61" s="102" t="s">
        <v>635</v>
      </c>
      <c r="IR61" s="102" t="s">
        <v>635</v>
      </c>
      <c r="IS61" s="142" t="s">
        <v>635</v>
      </c>
      <c r="IT61" s="142" t="s">
        <v>635</v>
      </c>
      <c r="IU61" s="128" t="s">
        <v>635</v>
      </c>
      <c r="IV61" s="128" t="s">
        <v>635</v>
      </c>
      <c r="IW61" s="143" t="s">
        <v>635</v>
      </c>
      <c r="IX61" s="143" t="s">
        <v>635</v>
      </c>
      <c r="IY61" s="124" t="s">
        <v>635</v>
      </c>
      <c r="IZ61" s="124" t="s">
        <v>635</v>
      </c>
      <c r="JA61" s="124" t="s">
        <v>635</v>
      </c>
      <c r="JB61" s="123" t="s">
        <v>635</v>
      </c>
      <c r="JC61" s="123" t="s">
        <v>635</v>
      </c>
      <c r="JD61" s="123" t="s">
        <v>635</v>
      </c>
      <c r="JE61" s="144" t="s">
        <v>635</v>
      </c>
      <c r="JF61" s="144" t="s">
        <v>635</v>
      </c>
      <c r="JG61" s="144" t="s">
        <v>635</v>
      </c>
      <c r="JH61" s="141" t="s">
        <v>635</v>
      </c>
      <c r="JI61" s="141" t="s">
        <v>635</v>
      </c>
      <c r="JJ61" s="141" t="s">
        <v>635</v>
      </c>
      <c r="JK61" s="144" t="s">
        <v>635</v>
      </c>
      <c r="JL61" s="144" t="s">
        <v>635</v>
      </c>
      <c r="JM61" s="144" t="s">
        <v>635</v>
      </c>
      <c r="JN61" s="135" t="s">
        <v>635</v>
      </c>
      <c r="JO61" s="135" t="s">
        <v>635</v>
      </c>
      <c r="JP61" s="135" t="s">
        <v>635</v>
      </c>
      <c r="JQ61" s="144" t="s">
        <v>635</v>
      </c>
      <c r="JR61" s="144" t="s">
        <v>635</v>
      </c>
      <c r="JS61" s="208" t="s">
        <v>635</v>
      </c>
      <c r="JT61" s="208" t="s">
        <v>635</v>
      </c>
      <c r="JU61" s="145" t="s">
        <v>635</v>
      </c>
      <c r="JV61" s="145" t="s">
        <v>635</v>
      </c>
      <c r="JW61" s="209" t="s">
        <v>635</v>
      </c>
      <c r="JX61" s="209" t="s">
        <v>635</v>
      </c>
      <c r="JY61" s="141" t="s">
        <v>635</v>
      </c>
      <c r="JZ61" s="141" t="s">
        <v>635</v>
      </c>
      <c r="KA61" s="141" t="s">
        <v>635</v>
      </c>
      <c r="KB61" s="141" t="s">
        <v>635</v>
      </c>
      <c r="KC61" s="128" t="s">
        <v>635</v>
      </c>
      <c r="KD61" s="128" t="s">
        <v>635</v>
      </c>
      <c r="KE61" s="128" t="s">
        <v>635</v>
      </c>
      <c r="KF61" s="128" t="s">
        <v>635</v>
      </c>
      <c r="KG61" s="146" t="s">
        <v>635</v>
      </c>
      <c r="KH61" s="146" t="s">
        <v>635</v>
      </c>
      <c r="KI61" s="146" t="s">
        <v>635</v>
      </c>
      <c r="KJ61" s="146" t="s">
        <v>635</v>
      </c>
      <c r="KK61" s="147" t="s">
        <v>635</v>
      </c>
      <c r="KL61" s="147" t="s">
        <v>635</v>
      </c>
      <c r="KM61" s="147" t="s">
        <v>635</v>
      </c>
      <c r="KN61" s="147" t="s">
        <v>635</v>
      </c>
      <c r="KO61" s="148" t="s">
        <v>635</v>
      </c>
      <c r="KP61" s="148" t="s">
        <v>635</v>
      </c>
      <c r="KQ61" s="148" t="s">
        <v>635</v>
      </c>
      <c r="KR61" s="148" t="s">
        <v>635</v>
      </c>
      <c r="KS61" s="149" t="s">
        <v>635</v>
      </c>
      <c r="KT61" s="149" t="s">
        <v>635</v>
      </c>
      <c r="KU61" s="149" t="s">
        <v>635</v>
      </c>
      <c r="KV61" s="149" t="s">
        <v>635</v>
      </c>
      <c r="KW61" s="105" t="s">
        <v>748</v>
      </c>
      <c r="KX61" s="106" t="s">
        <v>635</v>
      </c>
      <c r="KY61" s="106" t="s">
        <v>635</v>
      </c>
      <c r="KZ61" s="150">
        <v>0</v>
      </c>
      <c r="LA61" s="150">
        <v>1</v>
      </c>
      <c r="LB61" s="150">
        <v>0</v>
      </c>
      <c r="LC61" s="150">
        <v>0</v>
      </c>
      <c r="LD61" s="150">
        <v>0</v>
      </c>
      <c r="LE61" s="150">
        <v>0</v>
      </c>
      <c r="LF61" s="150">
        <v>0</v>
      </c>
      <c r="LG61" s="150">
        <v>0</v>
      </c>
      <c r="LH61" s="151">
        <f t="shared" si="15"/>
        <v>1</v>
      </c>
      <c r="LI61" s="152">
        <v>0</v>
      </c>
      <c r="LJ61" s="152">
        <v>1</v>
      </c>
      <c r="LK61" s="152">
        <v>0</v>
      </c>
      <c r="LL61" s="152">
        <v>0</v>
      </c>
      <c r="LM61" s="152">
        <v>0</v>
      </c>
      <c r="LN61" s="152">
        <v>0</v>
      </c>
      <c r="LO61" s="152">
        <v>0</v>
      </c>
      <c r="LP61" s="152">
        <v>0</v>
      </c>
      <c r="LQ61" s="153">
        <f t="shared" si="16"/>
        <v>1</v>
      </c>
      <c r="LR61" s="142">
        <v>0</v>
      </c>
      <c r="LS61" s="142">
        <v>0</v>
      </c>
      <c r="LT61" s="142">
        <v>0</v>
      </c>
      <c r="LU61" s="142">
        <v>0</v>
      </c>
      <c r="LV61" s="142">
        <v>0</v>
      </c>
      <c r="LW61" s="142">
        <v>0</v>
      </c>
      <c r="LX61" s="142">
        <v>0</v>
      </c>
      <c r="LY61" s="142">
        <v>0</v>
      </c>
      <c r="LZ61" s="142">
        <v>0</v>
      </c>
      <c r="MA61" s="45" t="s">
        <v>635</v>
      </c>
      <c r="MB61" s="45" t="s">
        <v>635</v>
      </c>
      <c r="MC61" s="45" t="s">
        <v>635</v>
      </c>
      <c r="MD61" s="45" t="s">
        <v>635</v>
      </c>
      <c r="ME61" s="45" t="s">
        <v>635</v>
      </c>
      <c r="MF61" s="45" t="s">
        <v>635</v>
      </c>
      <c r="MG61" s="45" t="s">
        <v>635</v>
      </c>
      <c r="MH61" s="45" t="s">
        <v>635</v>
      </c>
      <c r="MI61" s="44" t="s">
        <v>635</v>
      </c>
      <c r="MJ61" s="155" t="s">
        <v>635</v>
      </c>
      <c r="MK61" s="155" t="s">
        <v>635</v>
      </c>
      <c r="ML61" s="155" t="s">
        <v>635</v>
      </c>
      <c r="MM61" s="155" t="s">
        <v>635</v>
      </c>
      <c r="MN61" s="155" t="s">
        <v>635</v>
      </c>
      <c r="MO61" s="155" t="s">
        <v>635</v>
      </c>
      <c r="MP61" s="155" t="s">
        <v>635</v>
      </c>
      <c r="MQ61" s="155" t="s">
        <v>635</v>
      </c>
      <c r="MR61" s="156" t="s">
        <v>635</v>
      </c>
      <c r="MS61" s="157" t="s">
        <v>635</v>
      </c>
      <c r="MT61" s="157" t="s">
        <v>635</v>
      </c>
      <c r="MU61" s="157" t="s">
        <v>635</v>
      </c>
      <c r="MV61" s="157" t="s">
        <v>635</v>
      </c>
      <c r="MW61" s="157" t="s">
        <v>635</v>
      </c>
      <c r="MX61" s="157" t="s">
        <v>635</v>
      </c>
      <c r="MY61" s="157" t="s">
        <v>635</v>
      </c>
      <c r="MZ61" s="157" t="s">
        <v>635</v>
      </c>
      <c r="NA61" s="157" t="s">
        <v>635</v>
      </c>
      <c r="NB61" s="158">
        <v>0</v>
      </c>
      <c r="NC61" s="158">
        <v>0</v>
      </c>
      <c r="ND61" s="158">
        <v>0</v>
      </c>
      <c r="NE61" s="158">
        <v>0</v>
      </c>
      <c r="NF61" s="158">
        <v>0</v>
      </c>
      <c r="NG61" s="158">
        <v>0</v>
      </c>
      <c r="NH61" s="158">
        <v>0</v>
      </c>
      <c r="NI61" s="158">
        <v>0</v>
      </c>
      <c r="NJ61" s="159">
        <v>0</v>
      </c>
      <c r="NK61" s="160" t="s">
        <v>635</v>
      </c>
      <c r="NL61" s="160" t="s">
        <v>635</v>
      </c>
      <c r="NM61" s="160" t="s">
        <v>635</v>
      </c>
      <c r="NN61" s="160" t="s">
        <v>635</v>
      </c>
      <c r="NO61" s="160" t="s">
        <v>635</v>
      </c>
      <c r="NP61" s="160" t="s">
        <v>635</v>
      </c>
      <c r="NQ61" s="160" t="s">
        <v>635</v>
      </c>
      <c r="NR61" s="160" t="s">
        <v>635</v>
      </c>
      <c r="NS61" s="161" t="s">
        <v>635</v>
      </c>
      <c r="NT61" s="162" t="s">
        <v>635</v>
      </c>
      <c r="NU61" s="162" t="s">
        <v>635</v>
      </c>
      <c r="NV61" s="162" t="s">
        <v>635</v>
      </c>
      <c r="NW61" s="162" t="s">
        <v>635</v>
      </c>
      <c r="NX61" s="162" t="s">
        <v>635</v>
      </c>
      <c r="NY61" s="162" t="s">
        <v>635</v>
      </c>
      <c r="NZ61" s="162" t="s">
        <v>635</v>
      </c>
      <c r="OA61" s="162" t="s">
        <v>635</v>
      </c>
      <c r="OB61" s="163" t="s">
        <v>635</v>
      </c>
      <c r="OC61" s="142" t="s">
        <v>635</v>
      </c>
      <c r="OD61" s="142" t="s">
        <v>635</v>
      </c>
      <c r="OE61" s="142" t="s">
        <v>635</v>
      </c>
      <c r="OF61" s="142" t="s">
        <v>635</v>
      </c>
      <c r="OG61" s="142" t="s">
        <v>635</v>
      </c>
      <c r="OH61" s="142" t="s">
        <v>635</v>
      </c>
      <c r="OI61" s="142" t="s">
        <v>635</v>
      </c>
      <c r="OJ61" s="142" t="s">
        <v>635</v>
      </c>
      <c r="OK61" s="142" t="s">
        <v>635</v>
      </c>
      <c r="OL61" s="45">
        <v>0</v>
      </c>
      <c r="OM61" s="45">
        <v>0</v>
      </c>
      <c r="ON61" s="45">
        <v>0</v>
      </c>
      <c r="OO61" s="45">
        <v>0</v>
      </c>
      <c r="OP61" s="45">
        <v>0</v>
      </c>
      <c r="OQ61" s="45">
        <v>0</v>
      </c>
      <c r="OR61" s="45">
        <v>0</v>
      </c>
      <c r="OS61" s="45">
        <v>0</v>
      </c>
      <c r="OT61" s="44">
        <v>0</v>
      </c>
      <c r="OU61" s="158" t="s">
        <v>635</v>
      </c>
      <c r="OV61" s="158" t="s">
        <v>635</v>
      </c>
      <c r="OW61" s="158" t="s">
        <v>635</v>
      </c>
      <c r="OX61" s="158" t="s">
        <v>635</v>
      </c>
      <c r="OY61" s="158" t="s">
        <v>635</v>
      </c>
      <c r="OZ61" s="158" t="s">
        <v>635</v>
      </c>
      <c r="PA61" s="158" t="s">
        <v>635</v>
      </c>
      <c r="PB61" s="158" t="s">
        <v>635</v>
      </c>
      <c r="PC61" s="159" t="s">
        <v>635</v>
      </c>
      <c r="PD61" s="152" t="s">
        <v>635</v>
      </c>
      <c r="PE61" s="152" t="s">
        <v>635</v>
      </c>
      <c r="PF61" s="152" t="s">
        <v>635</v>
      </c>
      <c r="PG61" s="152" t="s">
        <v>635</v>
      </c>
      <c r="PH61" s="152" t="s">
        <v>635</v>
      </c>
      <c r="PI61" s="152" t="s">
        <v>635</v>
      </c>
      <c r="PJ61" s="152" t="s">
        <v>635</v>
      </c>
      <c r="PK61" s="152" t="s">
        <v>635</v>
      </c>
      <c r="PL61" s="164" t="s">
        <v>635</v>
      </c>
      <c r="PM61" s="158" t="s">
        <v>635</v>
      </c>
      <c r="PN61" s="158" t="s">
        <v>635</v>
      </c>
      <c r="PO61" s="158" t="s">
        <v>635</v>
      </c>
      <c r="PP61" s="158" t="s">
        <v>635</v>
      </c>
      <c r="PQ61" s="158" t="s">
        <v>635</v>
      </c>
      <c r="PR61" s="158" t="s">
        <v>635</v>
      </c>
      <c r="PS61" s="158" t="s">
        <v>635</v>
      </c>
      <c r="PT61" s="158" t="s">
        <v>635</v>
      </c>
      <c r="PU61" s="159" t="s">
        <v>635</v>
      </c>
      <c r="PV61" s="157">
        <v>0</v>
      </c>
      <c r="PW61" s="157">
        <v>0</v>
      </c>
      <c r="PX61" s="157">
        <v>0</v>
      </c>
      <c r="PY61" s="157">
        <v>0</v>
      </c>
      <c r="PZ61" s="157">
        <v>0</v>
      </c>
      <c r="QA61" s="157">
        <v>0</v>
      </c>
      <c r="QB61" s="157">
        <v>0</v>
      </c>
      <c r="QC61" s="157">
        <v>0</v>
      </c>
      <c r="QD61" s="165">
        <v>0</v>
      </c>
      <c r="QE61" s="166" t="s">
        <v>635</v>
      </c>
      <c r="QF61" s="166" t="s">
        <v>635</v>
      </c>
      <c r="QG61" s="166" t="s">
        <v>635</v>
      </c>
      <c r="QH61" s="166" t="s">
        <v>635</v>
      </c>
      <c r="QI61" s="166" t="s">
        <v>635</v>
      </c>
      <c r="QJ61" s="166" t="s">
        <v>635</v>
      </c>
      <c r="QK61" s="166" t="s">
        <v>635</v>
      </c>
      <c r="QL61" s="166" t="s">
        <v>635</v>
      </c>
      <c r="QM61" s="167" t="s">
        <v>635</v>
      </c>
      <c r="QN61" s="120" t="s">
        <v>635</v>
      </c>
      <c r="QO61" s="120" t="s">
        <v>635</v>
      </c>
      <c r="QP61" s="120" t="s">
        <v>635</v>
      </c>
      <c r="QQ61" s="120" t="s">
        <v>635</v>
      </c>
      <c r="QR61" s="120" t="s">
        <v>635</v>
      </c>
      <c r="QS61" s="120" t="s">
        <v>635</v>
      </c>
      <c r="QT61" s="120" t="s">
        <v>635</v>
      </c>
      <c r="QU61" s="120" t="s">
        <v>635</v>
      </c>
      <c r="QV61" s="168" t="s">
        <v>635</v>
      </c>
      <c r="QW61" s="169" t="s">
        <v>635</v>
      </c>
      <c r="QX61" s="169" t="s">
        <v>635</v>
      </c>
      <c r="QY61" s="169" t="s">
        <v>635</v>
      </c>
      <c r="QZ61" s="169" t="s">
        <v>635</v>
      </c>
      <c r="RA61" s="169" t="s">
        <v>635</v>
      </c>
      <c r="RB61" s="169" t="s">
        <v>635</v>
      </c>
      <c r="RC61" s="169" t="s">
        <v>635</v>
      </c>
      <c r="RD61" s="169" t="s">
        <v>635</v>
      </c>
      <c r="RE61" s="170" t="s">
        <v>635</v>
      </c>
      <c r="RF61" s="136" t="s">
        <v>656</v>
      </c>
      <c r="RG61" s="136" t="s">
        <v>743</v>
      </c>
      <c r="RH61" s="136" t="s">
        <v>635</v>
      </c>
      <c r="RI61" s="137" t="s">
        <v>635</v>
      </c>
      <c r="RJ61" s="137" t="s">
        <v>635</v>
      </c>
      <c r="RK61" s="137" t="s">
        <v>635</v>
      </c>
      <c r="RL61" s="105" t="s">
        <v>748</v>
      </c>
      <c r="RM61" s="106" t="s">
        <v>635</v>
      </c>
      <c r="RN61" s="106" t="s">
        <v>635</v>
      </c>
      <c r="RO61" s="171">
        <v>0</v>
      </c>
      <c r="RP61" s="171">
        <v>1</v>
      </c>
      <c r="RQ61" s="171">
        <v>0</v>
      </c>
      <c r="RR61" s="171">
        <v>0</v>
      </c>
      <c r="RS61" s="171">
        <v>0</v>
      </c>
      <c r="RT61" s="171">
        <v>0</v>
      </c>
      <c r="RU61" s="171">
        <v>0</v>
      </c>
      <c r="RV61" s="171">
        <v>0</v>
      </c>
      <c r="RW61" s="172">
        <f>SUM(RO61:RV61)</f>
        <v>1</v>
      </c>
      <c r="RX61" s="133" t="s">
        <v>635</v>
      </c>
      <c r="RY61" s="133" t="s">
        <v>635</v>
      </c>
      <c r="RZ61" s="133" t="s">
        <v>635</v>
      </c>
      <c r="SA61" s="133" t="s">
        <v>635</v>
      </c>
      <c r="SB61" s="133" t="s">
        <v>635</v>
      </c>
      <c r="SC61" s="133" t="s">
        <v>635</v>
      </c>
      <c r="SD61" s="133" t="s">
        <v>635</v>
      </c>
      <c r="SE61" s="133" t="s">
        <v>635</v>
      </c>
      <c r="SF61" s="189" t="s">
        <v>635</v>
      </c>
      <c r="SG61" s="132" t="s">
        <v>635</v>
      </c>
      <c r="SH61" s="132" t="s">
        <v>635</v>
      </c>
      <c r="SI61" s="132" t="s">
        <v>635</v>
      </c>
      <c r="SJ61" s="132" t="s">
        <v>635</v>
      </c>
      <c r="SK61" s="132" t="s">
        <v>635</v>
      </c>
      <c r="SL61" s="132" t="s">
        <v>635</v>
      </c>
      <c r="SM61" s="132" t="s">
        <v>635</v>
      </c>
      <c r="SN61" s="132" t="s">
        <v>635</v>
      </c>
      <c r="SO61" s="173" t="s">
        <v>635</v>
      </c>
      <c r="SP61" s="102" t="s">
        <v>635</v>
      </c>
      <c r="SQ61" s="102" t="s">
        <v>635</v>
      </c>
      <c r="SR61" s="102" t="s">
        <v>635</v>
      </c>
      <c r="SS61" s="102" t="s">
        <v>635</v>
      </c>
      <c r="ST61" s="102" t="s">
        <v>635</v>
      </c>
      <c r="SU61" s="102" t="s">
        <v>635</v>
      </c>
      <c r="SV61" s="102" t="s">
        <v>635</v>
      </c>
      <c r="SW61" s="102" t="s">
        <v>635</v>
      </c>
      <c r="SX61" s="174" t="s">
        <v>635</v>
      </c>
      <c r="SY61" s="125" t="s">
        <v>635</v>
      </c>
      <c r="SZ61" s="125" t="s">
        <v>635</v>
      </c>
      <c r="TA61" s="125" t="s">
        <v>635</v>
      </c>
      <c r="TB61" s="125" t="s">
        <v>635</v>
      </c>
      <c r="TC61" s="125" t="s">
        <v>635</v>
      </c>
      <c r="TD61" s="125" t="s">
        <v>635</v>
      </c>
      <c r="TE61" s="125" t="s">
        <v>635</v>
      </c>
      <c r="TF61" s="125" t="s">
        <v>635</v>
      </c>
      <c r="TG61" s="175" t="s">
        <v>635</v>
      </c>
      <c r="TH61" s="149" t="s">
        <v>635</v>
      </c>
      <c r="TI61" s="149" t="s">
        <v>635</v>
      </c>
      <c r="TJ61" s="149" t="s">
        <v>635</v>
      </c>
      <c r="TK61" s="149" t="s">
        <v>635</v>
      </c>
      <c r="TL61" s="149" t="s">
        <v>635</v>
      </c>
      <c r="TM61" s="149" t="s">
        <v>635</v>
      </c>
      <c r="TN61" s="149" t="s">
        <v>635</v>
      </c>
      <c r="TO61" s="149" t="s">
        <v>635</v>
      </c>
      <c r="TP61" s="176" t="s">
        <v>635</v>
      </c>
      <c r="TQ61" s="210">
        <v>0</v>
      </c>
      <c r="TR61" s="210">
        <v>1</v>
      </c>
      <c r="TS61" s="210">
        <v>0</v>
      </c>
      <c r="TT61" s="210">
        <v>0</v>
      </c>
      <c r="TU61" s="210">
        <v>0</v>
      </c>
      <c r="TV61" s="210">
        <v>0</v>
      </c>
      <c r="TW61" s="210">
        <v>0</v>
      </c>
      <c r="TX61" s="210">
        <v>0</v>
      </c>
      <c r="TY61" s="211">
        <f>SUBTOTAL(9,TQ61:TX61)</f>
        <v>1</v>
      </c>
      <c r="TZ61" s="179" t="s">
        <v>635</v>
      </c>
      <c r="UA61" s="179" t="s">
        <v>635</v>
      </c>
      <c r="UB61" s="179" t="s">
        <v>635</v>
      </c>
      <c r="UC61" s="179" t="s">
        <v>635</v>
      </c>
      <c r="UD61" s="179" t="s">
        <v>635</v>
      </c>
      <c r="UE61" s="179" t="s">
        <v>635</v>
      </c>
      <c r="UF61" s="179" t="s">
        <v>635</v>
      </c>
      <c r="UG61" s="179" t="s">
        <v>635</v>
      </c>
      <c r="UH61" s="180" t="s">
        <v>635</v>
      </c>
      <c r="UI61" s="171">
        <v>0</v>
      </c>
      <c r="UJ61" s="171">
        <v>1</v>
      </c>
      <c r="UK61" s="171">
        <v>0</v>
      </c>
      <c r="UL61" s="171">
        <v>0</v>
      </c>
      <c r="UM61" s="171">
        <v>0</v>
      </c>
      <c r="UN61" s="171">
        <v>0</v>
      </c>
      <c r="UO61" s="171">
        <v>0</v>
      </c>
      <c r="UP61" s="171">
        <v>0</v>
      </c>
      <c r="UQ61" s="181">
        <f>SUBTOTAL(9,UI61:UP61)</f>
        <v>1</v>
      </c>
      <c r="UR61" s="131" t="s">
        <v>635</v>
      </c>
      <c r="US61" s="131" t="s">
        <v>635</v>
      </c>
      <c r="UT61" s="131" t="s">
        <v>635</v>
      </c>
      <c r="UU61" s="131" t="s">
        <v>635</v>
      </c>
      <c r="UV61" s="131" t="s">
        <v>635</v>
      </c>
      <c r="UW61" s="131" t="s">
        <v>635</v>
      </c>
      <c r="UX61" s="131" t="s">
        <v>635</v>
      </c>
      <c r="UY61" s="131" t="s">
        <v>635</v>
      </c>
      <c r="UZ61" s="182" t="s">
        <v>635</v>
      </c>
      <c r="VA61" s="169" t="s">
        <v>635</v>
      </c>
      <c r="VB61" s="169" t="s">
        <v>635</v>
      </c>
      <c r="VC61" s="169" t="s">
        <v>635</v>
      </c>
      <c r="VD61" s="169" t="s">
        <v>635</v>
      </c>
      <c r="VE61" s="169" t="s">
        <v>635</v>
      </c>
      <c r="VF61" s="169" t="s">
        <v>635</v>
      </c>
      <c r="VG61" s="169" t="s">
        <v>635</v>
      </c>
      <c r="VH61" s="169" t="s">
        <v>635</v>
      </c>
      <c r="VI61" s="183" t="s">
        <v>635</v>
      </c>
      <c r="VJ61" s="177" t="s">
        <v>635</v>
      </c>
      <c r="VK61" s="177" t="s">
        <v>635</v>
      </c>
      <c r="VL61" s="177" t="s">
        <v>635</v>
      </c>
      <c r="VM61" s="177" t="s">
        <v>635</v>
      </c>
      <c r="VN61" s="177" t="s">
        <v>635</v>
      </c>
      <c r="VO61" s="177" t="s">
        <v>635</v>
      </c>
      <c r="VP61" s="177" t="s">
        <v>635</v>
      </c>
      <c r="VQ61" s="177" t="s">
        <v>635</v>
      </c>
      <c r="VR61" s="178" t="s">
        <v>635</v>
      </c>
      <c r="VS61" s="184" t="s">
        <v>635</v>
      </c>
      <c r="VT61" s="184" t="s">
        <v>635</v>
      </c>
      <c r="VU61" s="184" t="s">
        <v>635</v>
      </c>
      <c r="VV61" s="184" t="s">
        <v>635</v>
      </c>
      <c r="VW61" s="184" t="s">
        <v>635</v>
      </c>
      <c r="VX61" s="184" t="s">
        <v>635</v>
      </c>
      <c r="VY61" s="184" t="s">
        <v>635</v>
      </c>
      <c r="VZ61" s="184" t="s">
        <v>635</v>
      </c>
      <c r="WA61" s="185" t="s">
        <v>635</v>
      </c>
      <c r="WB61" s="186" t="s">
        <v>635</v>
      </c>
      <c r="WC61" s="186" t="s">
        <v>635</v>
      </c>
      <c r="WD61" s="186" t="s">
        <v>635</v>
      </c>
      <c r="WE61" s="186" t="s">
        <v>635</v>
      </c>
      <c r="WF61" s="186" t="s">
        <v>635</v>
      </c>
      <c r="WG61" s="186" t="s">
        <v>635</v>
      </c>
      <c r="WH61" s="186" t="s">
        <v>635</v>
      </c>
      <c r="WI61" s="186" t="s">
        <v>635</v>
      </c>
      <c r="WJ61" s="187" t="s">
        <v>635</v>
      </c>
      <c r="WK61" s="212">
        <v>0</v>
      </c>
      <c r="WL61" s="212">
        <v>1</v>
      </c>
      <c r="WM61" s="212">
        <v>0</v>
      </c>
      <c r="WN61" s="212">
        <v>0</v>
      </c>
      <c r="WO61" s="212">
        <v>0</v>
      </c>
      <c r="WP61" s="212">
        <v>0</v>
      </c>
      <c r="WQ61" s="212">
        <v>0</v>
      </c>
      <c r="WR61" s="212">
        <v>0</v>
      </c>
      <c r="WS61" s="188">
        <f>SUBTOTAL(9,WK61:WR61)</f>
        <v>1</v>
      </c>
      <c r="WT61" s="133" t="s">
        <v>635</v>
      </c>
      <c r="WU61" s="133" t="s">
        <v>635</v>
      </c>
      <c r="WV61" s="133" t="s">
        <v>635</v>
      </c>
      <c r="WW61" s="133" t="s">
        <v>635</v>
      </c>
      <c r="WX61" s="133" t="s">
        <v>635</v>
      </c>
      <c r="WY61" s="133" t="s">
        <v>635</v>
      </c>
      <c r="WZ61" s="133" t="s">
        <v>635</v>
      </c>
      <c r="XA61" s="133" t="s">
        <v>635</v>
      </c>
      <c r="XB61" s="189" t="s">
        <v>635</v>
      </c>
      <c r="XC61" s="105" t="s">
        <v>665</v>
      </c>
      <c r="XD61" s="105" t="s">
        <v>666</v>
      </c>
      <c r="XE61" s="105" t="s">
        <v>749</v>
      </c>
      <c r="XF61" s="111" t="s">
        <v>635</v>
      </c>
      <c r="XG61" s="190" t="s">
        <v>669</v>
      </c>
      <c r="XH61" s="190" t="s">
        <v>635</v>
      </c>
      <c r="XI61" s="190" t="s">
        <v>635</v>
      </c>
      <c r="XJ61" s="190" t="s">
        <v>635</v>
      </c>
      <c r="XK61" s="190" t="s">
        <v>635</v>
      </c>
      <c r="XL61" s="190" t="s">
        <v>635</v>
      </c>
      <c r="XM61" s="191" t="s">
        <v>667</v>
      </c>
      <c r="XN61" s="191" t="s">
        <v>668</v>
      </c>
      <c r="XO61" s="191" t="s">
        <v>669</v>
      </c>
      <c r="XP61" s="191" t="s">
        <v>671</v>
      </c>
      <c r="XQ61" s="191" t="s">
        <v>672</v>
      </c>
      <c r="XR61" s="191" t="s">
        <v>673</v>
      </c>
      <c r="XS61" s="191" t="s">
        <v>712</v>
      </c>
      <c r="XT61" s="191" t="s">
        <v>635</v>
      </c>
      <c r="XU61" s="192" t="s">
        <v>635</v>
      </c>
      <c r="XV61" s="192" t="s">
        <v>635</v>
      </c>
      <c r="XW61" s="192" t="s">
        <v>635</v>
      </c>
      <c r="XX61" s="192" t="s">
        <v>635</v>
      </c>
      <c r="XY61" s="192" t="s">
        <v>635</v>
      </c>
      <c r="XZ61" s="192" t="s">
        <v>635</v>
      </c>
      <c r="YA61" s="144" t="s">
        <v>667</v>
      </c>
      <c r="YB61" s="144" t="s">
        <v>668</v>
      </c>
      <c r="YC61" s="144" t="s">
        <v>669</v>
      </c>
      <c r="YD61" s="144" t="s">
        <v>635</v>
      </c>
      <c r="YE61" s="144" t="s">
        <v>635</v>
      </c>
      <c r="YF61" s="144" t="s">
        <v>635</v>
      </c>
      <c r="YG61" s="144" t="s">
        <v>635</v>
      </c>
      <c r="YH61" s="111" t="s">
        <v>635</v>
      </c>
      <c r="YI61" s="111" t="s">
        <v>635</v>
      </c>
      <c r="YJ61" s="111" t="s">
        <v>635</v>
      </c>
      <c r="YK61" s="190" t="s">
        <v>635</v>
      </c>
      <c r="YL61" s="190" t="s">
        <v>635</v>
      </c>
      <c r="YM61" s="190" t="s">
        <v>635</v>
      </c>
      <c r="YN61" s="190" t="s">
        <v>635</v>
      </c>
      <c r="YO61" s="190" t="s">
        <v>635</v>
      </c>
      <c r="YP61" s="130" t="s">
        <v>635</v>
      </c>
      <c r="YQ61" s="130" t="s">
        <v>635</v>
      </c>
      <c r="YR61" s="130" t="s">
        <v>635</v>
      </c>
      <c r="YS61" s="130" t="s">
        <v>635</v>
      </c>
      <c r="YT61" s="130" t="s">
        <v>635</v>
      </c>
      <c r="YU61" s="130" t="s">
        <v>635</v>
      </c>
      <c r="YV61" s="112" t="s">
        <v>635</v>
      </c>
      <c r="YW61" s="112" t="s">
        <v>635</v>
      </c>
      <c r="YX61" s="112" t="s">
        <v>635</v>
      </c>
      <c r="YY61" s="112" t="s">
        <v>635</v>
      </c>
      <c r="YZ61" s="105" t="s">
        <v>674</v>
      </c>
      <c r="ZA61" s="105" t="s">
        <v>635</v>
      </c>
      <c r="ZB61" s="126" t="s">
        <v>635</v>
      </c>
      <c r="ZC61" s="126" t="s">
        <v>635</v>
      </c>
      <c r="ZD61" s="126" t="s">
        <v>635</v>
      </c>
      <c r="ZE61" s="126" t="s">
        <v>635</v>
      </c>
      <c r="ZF61" s="126" t="s">
        <v>635</v>
      </c>
      <c r="ZG61" s="125" t="s">
        <v>677</v>
      </c>
      <c r="ZH61" s="125" t="s">
        <v>635</v>
      </c>
      <c r="ZI61" s="125" t="s">
        <v>635</v>
      </c>
      <c r="ZJ61" s="125" t="s">
        <v>635</v>
      </c>
      <c r="ZK61" s="125" t="s">
        <v>635</v>
      </c>
      <c r="ZL61" s="125" t="s">
        <v>635</v>
      </c>
      <c r="ZM61" s="125" t="s">
        <v>635</v>
      </c>
      <c r="ZN61" s="125" t="s">
        <v>635</v>
      </c>
      <c r="ZO61" s="147" t="s">
        <v>635</v>
      </c>
      <c r="ZP61" s="147" t="s">
        <v>635</v>
      </c>
      <c r="ZQ61" s="147" t="s">
        <v>635</v>
      </c>
      <c r="ZR61" s="147" t="s">
        <v>635</v>
      </c>
      <c r="ZS61" s="147" t="s">
        <v>635</v>
      </c>
      <c r="ZT61" s="184" t="s">
        <v>635</v>
      </c>
      <c r="ZU61" s="184">
        <v>2</v>
      </c>
      <c r="ZV61" s="184">
        <v>2</v>
      </c>
      <c r="ZW61" s="184" t="s">
        <v>635</v>
      </c>
      <c r="ZX61" s="131">
        <v>1</v>
      </c>
      <c r="ZY61" s="131" t="s">
        <v>635</v>
      </c>
      <c r="ZZ61" s="131">
        <v>1</v>
      </c>
      <c r="AAA61" s="131" t="s">
        <v>635</v>
      </c>
      <c r="AAB61" s="132">
        <v>0.5</v>
      </c>
      <c r="AAC61" s="132">
        <v>0.5</v>
      </c>
      <c r="AAD61" s="132">
        <v>1</v>
      </c>
      <c r="AAE61" s="193" t="s">
        <v>635</v>
      </c>
      <c r="AAF61" s="102" t="s">
        <v>635</v>
      </c>
      <c r="AAG61" s="102" t="s">
        <v>635</v>
      </c>
      <c r="AAH61" s="102" t="s">
        <v>635</v>
      </c>
      <c r="AAI61" s="102" t="s">
        <v>635</v>
      </c>
      <c r="AAJ61" s="125">
        <v>1</v>
      </c>
      <c r="AAK61" s="125" t="s">
        <v>635</v>
      </c>
      <c r="AAL61" s="125" t="s">
        <v>635</v>
      </c>
      <c r="AAM61" s="125" t="s">
        <v>635</v>
      </c>
      <c r="AAN61" s="131">
        <v>1</v>
      </c>
      <c r="AAO61" s="131" t="s">
        <v>635</v>
      </c>
      <c r="AAP61" s="131" t="s">
        <v>635</v>
      </c>
      <c r="AAQ61" s="131" t="s">
        <v>635</v>
      </c>
      <c r="AAR61" s="149">
        <v>3</v>
      </c>
      <c r="AAS61" s="149" t="s">
        <v>635</v>
      </c>
      <c r="AAT61" s="149" t="s">
        <v>635</v>
      </c>
      <c r="AAU61" s="149" t="s">
        <v>635</v>
      </c>
      <c r="AAV61" s="184">
        <v>3</v>
      </c>
      <c r="AAW61" s="184" t="s">
        <v>635</v>
      </c>
      <c r="AAX61" s="184" t="s">
        <v>635</v>
      </c>
      <c r="AAY61" s="184" t="s">
        <v>635</v>
      </c>
      <c r="AAZ61" s="103" t="s">
        <v>632</v>
      </c>
      <c r="ABA61" s="100" t="s">
        <v>679</v>
      </c>
      <c r="ABB61" s="100" t="s">
        <v>786</v>
      </c>
      <c r="ABC61" s="100" t="s">
        <v>635</v>
      </c>
      <c r="ABD61" s="100" t="s">
        <v>635</v>
      </c>
      <c r="ABE61" s="100" t="s">
        <v>635</v>
      </c>
      <c r="ABF61" s="103" t="s">
        <v>635</v>
      </c>
      <c r="ABG61" s="194">
        <v>80000</v>
      </c>
      <c r="ABH61" s="195" t="s">
        <v>716</v>
      </c>
      <c r="ABI61" s="177" t="s">
        <v>635</v>
      </c>
      <c r="ABJ61" s="177" t="s">
        <v>635</v>
      </c>
      <c r="ABK61" s="177" t="s">
        <v>635</v>
      </c>
      <c r="ABL61" s="177" t="s">
        <v>635</v>
      </c>
      <c r="ABM61" s="177" t="s">
        <v>635</v>
      </c>
      <c r="ABN61" s="177" t="s">
        <v>635</v>
      </c>
      <c r="ABO61" s="195" t="s">
        <v>635</v>
      </c>
      <c r="ABP61" s="112" t="s">
        <v>755</v>
      </c>
      <c r="ABQ61" s="112" t="s">
        <v>635</v>
      </c>
      <c r="ABR61" s="112" t="s">
        <v>635</v>
      </c>
      <c r="ABS61" s="103" t="s">
        <v>632</v>
      </c>
      <c r="ABT61" s="97" t="s">
        <v>632</v>
      </c>
      <c r="ABU61" s="196" t="s">
        <v>718</v>
      </c>
      <c r="ABV61" s="196" t="s">
        <v>635</v>
      </c>
      <c r="ABW61" s="196" t="s">
        <v>635</v>
      </c>
      <c r="ABX61" s="196" t="s">
        <v>635</v>
      </c>
      <c r="ABY61" s="196" t="s">
        <v>635</v>
      </c>
      <c r="ABZ61" s="196" t="s">
        <v>635</v>
      </c>
      <c r="ACA61" s="196" t="s">
        <v>635</v>
      </c>
      <c r="ACB61" s="97" t="s">
        <v>626</v>
      </c>
      <c r="ACC61" s="97" t="s">
        <v>632</v>
      </c>
      <c r="ACD61" s="112" t="s">
        <v>883</v>
      </c>
      <c r="ACE61" s="112" t="s">
        <v>835</v>
      </c>
      <c r="ACF61" s="112" t="s">
        <v>635</v>
      </c>
      <c r="ACG61" s="112" t="s">
        <v>635</v>
      </c>
      <c r="ACH61" s="97"/>
      <c r="ACI61" s="97" t="s">
        <v>1438</v>
      </c>
      <c r="ACJ61" s="97"/>
    </row>
    <row r="62" spans="1:764" ht="15" customHeight="1">
      <c r="A62">
        <v>50</v>
      </c>
      <c r="B62" s="97" t="s">
        <v>1439</v>
      </c>
      <c r="C62" s="97" t="s">
        <v>1440</v>
      </c>
      <c r="D62" s="97" t="s">
        <v>889</v>
      </c>
      <c r="E62" s="97" t="s">
        <v>1441</v>
      </c>
      <c r="F62" s="98" t="s">
        <v>1442</v>
      </c>
      <c r="G62" s="98" t="s">
        <v>1443</v>
      </c>
      <c r="H62" s="99">
        <v>35.285552000000003</v>
      </c>
      <c r="I62" s="99">
        <v>0.72950700000000002</v>
      </c>
      <c r="J62" s="98" t="s">
        <v>893</v>
      </c>
      <c r="K62" s="98" t="s">
        <v>1117</v>
      </c>
      <c r="L62" s="98" t="s">
        <v>1117</v>
      </c>
      <c r="M62" s="100" t="s">
        <v>1444</v>
      </c>
      <c r="N62" s="101">
        <v>706835646</v>
      </c>
      <c r="O62" s="102">
        <v>755868920</v>
      </c>
      <c r="P62" s="100">
        <v>0.72794800000000004</v>
      </c>
      <c r="Q62" s="100">
        <v>35.285589999999999</v>
      </c>
      <c r="R62" s="100">
        <v>1985.8</v>
      </c>
      <c r="S62" s="100">
        <v>3.8</v>
      </c>
      <c r="T62" s="103" t="s">
        <v>626</v>
      </c>
      <c r="U62" s="97" t="s">
        <v>629</v>
      </c>
      <c r="V62" s="97" t="s">
        <v>699</v>
      </c>
      <c r="W62" s="97" t="s">
        <v>629</v>
      </c>
      <c r="X62" s="97" t="s">
        <v>825</v>
      </c>
      <c r="Y62" s="97" t="s">
        <v>701</v>
      </c>
      <c r="Z62" s="103" t="s">
        <v>632</v>
      </c>
      <c r="AA62" s="104" t="s">
        <v>633</v>
      </c>
      <c r="AB62" s="104" t="s">
        <v>634</v>
      </c>
      <c r="AC62" s="104" t="s">
        <v>635</v>
      </c>
      <c r="AD62" s="104" t="s">
        <v>635</v>
      </c>
      <c r="AE62" s="104" t="s">
        <v>635</v>
      </c>
      <c r="AF62" s="103">
        <v>3</v>
      </c>
      <c r="AG62" s="103">
        <v>1</v>
      </c>
      <c r="AH62" s="97" t="s">
        <v>636</v>
      </c>
      <c r="AI62" s="97" t="s">
        <v>637</v>
      </c>
      <c r="AJ62" s="97" t="s">
        <v>638</v>
      </c>
      <c r="AK62" s="97" t="s">
        <v>639</v>
      </c>
      <c r="AL62" s="105" t="s">
        <v>640</v>
      </c>
      <c r="AM62" s="106" t="s">
        <v>1120</v>
      </c>
      <c r="AN62" s="106" t="s">
        <v>635</v>
      </c>
      <c r="AO62" s="106" t="s">
        <v>635</v>
      </c>
      <c r="AP62" s="97" t="s">
        <v>642</v>
      </c>
      <c r="AQ62" s="97" t="s">
        <v>635</v>
      </c>
      <c r="AR62" s="103" t="s">
        <v>635</v>
      </c>
      <c r="AS62" s="107" t="s">
        <v>635</v>
      </c>
      <c r="AT62" s="103" t="s">
        <v>635</v>
      </c>
      <c r="AU62" s="103" t="s">
        <v>642</v>
      </c>
      <c r="AV62" s="106" t="s">
        <v>632</v>
      </c>
      <c r="AW62" s="105" t="s">
        <v>640</v>
      </c>
      <c r="AX62" s="103" t="s">
        <v>1120</v>
      </c>
      <c r="AY62" s="105" t="s">
        <v>640</v>
      </c>
      <c r="AZ62" s="107" t="s">
        <v>1120</v>
      </c>
      <c r="BA62" s="105" t="s">
        <v>640</v>
      </c>
      <c r="BB62" s="107" t="s">
        <v>1120</v>
      </c>
      <c r="BC62" s="106" t="s">
        <v>640</v>
      </c>
      <c r="BD62" s="103" t="s">
        <v>1120</v>
      </c>
      <c r="BE62" s="106" t="s">
        <v>632</v>
      </c>
      <c r="BF62" s="103" t="s">
        <v>640</v>
      </c>
      <c r="BG62" s="103" t="s">
        <v>635</v>
      </c>
      <c r="BH62" s="103" t="s">
        <v>802</v>
      </c>
      <c r="BI62" s="97" t="s">
        <v>640</v>
      </c>
      <c r="BJ62" s="108" t="s">
        <v>643</v>
      </c>
      <c r="BK62" s="108" t="s">
        <v>875</v>
      </c>
      <c r="BL62" s="108" t="s">
        <v>898</v>
      </c>
      <c r="BM62" s="108" t="s">
        <v>774</v>
      </c>
      <c r="BN62" s="108" t="s">
        <v>635</v>
      </c>
      <c r="BO62" s="103" t="s">
        <v>632</v>
      </c>
      <c r="BP62" s="103" t="s">
        <v>1120</v>
      </c>
      <c r="BQ62" s="103" t="s">
        <v>635</v>
      </c>
      <c r="BR62" s="109" t="s">
        <v>645</v>
      </c>
      <c r="BS62" s="109" t="s">
        <v>776</v>
      </c>
      <c r="BT62" s="110" t="s">
        <v>635</v>
      </c>
      <c r="BU62" s="110" t="s">
        <v>635</v>
      </c>
      <c r="BV62" s="109" t="s">
        <v>635</v>
      </c>
      <c r="BW62" s="97" t="s">
        <v>646</v>
      </c>
      <c r="BX62" s="97" t="s">
        <v>2462</v>
      </c>
      <c r="BY62" s="97" t="s">
        <v>1445</v>
      </c>
      <c r="BZ62" s="97" t="s">
        <v>779</v>
      </c>
      <c r="CA62" s="111" t="s">
        <v>736</v>
      </c>
      <c r="CB62" s="111" t="s">
        <v>737</v>
      </c>
      <c r="CC62" s="111" t="s">
        <v>635</v>
      </c>
      <c r="CD62" s="106" t="s">
        <v>635</v>
      </c>
      <c r="CE62" s="111" t="s">
        <v>635</v>
      </c>
      <c r="CF62" s="103" t="s">
        <v>804</v>
      </c>
      <c r="CG62" s="103">
        <v>3</v>
      </c>
      <c r="CH62" s="112" t="s">
        <v>649</v>
      </c>
      <c r="CI62" s="113" t="s">
        <v>1120</v>
      </c>
      <c r="CJ62" s="113" t="s">
        <v>635</v>
      </c>
      <c r="CK62" s="113" t="s">
        <v>635</v>
      </c>
      <c r="CL62" s="103">
        <v>20</v>
      </c>
      <c r="CM62" s="114">
        <v>500</v>
      </c>
      <c r="CN62" s="103" t="s">
        <v>635</v>
      </c>
      <c r="CO62" s="106" t="s">
        <v>635</v>
      </c>
      <c r="CP62" s="103" t="s">
        <v>635</v>
      </c>
      <c r="CQ62" s="106" t="s">
        <v>635</v>
      </c>
      <c r="CR62" s="103" t="s">
        <v>635</v>
      </c>
      <c r="CS62" s="106" t="s">
        <v>635</v>
      </c>
      <c r="CT62" s="103" t="s">
        <v>635</v>
      </c>
      <c r="CU62" s="106" t="s">
        <v>635</v>
      </c>
      <c r="CV62" s="103">
        <v>6</v>
      </c>
      <c r="CW62" s="103">
        <v>300</v>
      </c>
      <c r="CX62" s="111" t="s">
        <v>651</v>
      </c>
      <c r="CY62" s="106" t="s">
        <v>635</v>
      </c>
      <c r="CZ62" s="115">
        <v>0</v>
      </c>
      <c r="DA62" s="115">
        <v>1</v>
      </c>
      <c r="DB62" s="116">
        <f t="shared" ref="DB62:DB67" si="20">SUM(CZ62:DA62)</f>
        <v>1</v>
      </c>
      <c r="DC62" s="117" t="s">
        <v>635</v>
      </c>
      <c r="DD62" s="118" t="s">
        <v>635</v>
      </c>
      <c r="DE62" s="118" t="s">
        <v>635</v>
      </c>
      <c r="DF62" s="118" t="s">
        <v>635</v>
      </c>
      <c r="DG62" s="119" t="s">
        <v>635</v>
      </c>
      <c r="DH62" s="106" t="s">
        <v>635</v>
      </c>
      <c r="DI62" s="106" t="s">
        <v>635</v>
      </c>
      <c r="DJ62" s="122" t="s">
        <v>635</v>
      </c>
      <c r="DK62" s="122" t="s">
        <v>635</v>
      </c>
      <c r="DL62" s="123" t="s">
        <v>635</v>
      </c>
      <c r="DM62" s="123" t="s">
        <v>635</v>
      </c>
      <c r="DN62" s="124" t="s">
        <v>651</v>
      </c>
      <c r="DO62" s="229">
        <v>0</v>
      </c>
      <c r="DP62" s="229">
        <v>1</v>
      </c>
      <c r="DQ62" s="125" t="s">
        <v>635</v>
      </c>
      <c r="DR62" s="125" t="s">
        <v>635</v>
      </c>
      <c r="DS62" s="125" t="s">
        <v>635</v>
      </c>
      <c r="DT62" s="106" t="s">
        <v>635</v>
      </c>
      <c r="DU62" s="106" t="s">
        <v>635</v>
      </c>
      <c r="DV62" s="106" t="s">
        <v>635</v>
      </c>
      <c r="DW62" s="126" t="s">
        <v>635</v>
      </c>
      <c r="DX62" s="126" t="s">
        <v>635</v>
      </c>
      <c r="DY62" s="126" t="s">
        <v>635</v>
      </c>
      <c r="DZ62" s="97" t="s">
        <v>635</v>
      </c>
      <c r="EA62" s="103" t="s">
        <v>626</v>
      </c>
      <c r="EB62" s="97" t="s">
        <v>635</v>
      </c>
      <c r="EC62" s="103" t="s">
        <v>626</v>
      </c>
      <c r="ED62" s="103" t="s">
        <v>635</v>
      </c>
      <c r="EE62" s="103" t="s">
        <v>635</v>
      </c>
      <c r="EF62" s="127" t="s">
        <v>651</v>
      </c>
      <c r="EG62" s="127" t="s">
        <v>635</v>
      </c>
      <c r="EH62" s="103" t="s">
        <v>651</v>
      </c>
      <c r="EI62" s="97" t="s">
        <v>640</v>
      </c>
      <c r="EJ62" s="97" t="s">
        <v>640</v>
      </c>
      <c r="EK62" s="122" t="s">
        <v>635</v>
      </c>
      <c r="EL62" s="122" t="s">
        <v>635</v>
      </c>
      <c r="EM62" s="122" t="s">
        <v>635</v>
      </c>
      <c r="EN62" s="122" t="s">
        <v>635</v>
      </c>
      <c r="EO62" s="128" t="s">
        <v>635</v>
      </c>
      <c r="EP62" s="128" t="s">
        <v>635</v>
      </c>
      <c r="EQ62" s="128" t="s">
        <v>635</v>
      </c>
      <c r="ER62" s="128" t="s">
        <v>635</v>
      </c>
      <c r="ES62" s="129" t="s">
        <v>635</v>
      </c>
      <c r="ET62" s="129" t="s">
        <v>635</v>
      </c>
      <c r="EU62" s="129" t="s">
        <v>635</v>
      </c>
      <c r="EV62" s="129" t="s">
        <v>635</v>
      </c>
      <c r="EW62" s="97" t="s">
        <v>635</v>
      </c>
      <c r="EX62" s="97" t="s">
        <v>901</v>
      </c>
      <c r="EY62" s="103" t="s">
        <v>805</v>
      </c>
      <c r="EZ62" s="107" t="s">
        <v>829</v>
      </c>
      <c r="FA62" s="97" t="s">
        <v>635</v>
      </c>
      <c r="FB62" s="130" t="s">
        <v>656</v>
      </c>
      <c r="FC62" s="130" t="s">
        <v>743</v>
      </c>
      <c r="FD62" s="131" t="s">
        <v>806</v>
      </c>
      <c r="FE62" s="131" t="s">
        <v>635</v>
      </c>
      <c r="FF62" s="131" t="s">
        <v>635</v>
      </c>
      <c r="FG62" s="131" t="s">
        <v>635</v>
      </c>
      <c r="FH62" s="131" t="s">
        <v>635</v>
      </c>
      <c r="FI62" s="132">
        <v>6</v>
      </c>
      <c r="FJ62" s="133" t="s">
        <v>635</v>
      </c>
      <c r="FK62" s="103" t="s">
        <v>635</v>
      </c>
      <c r="FL62" s="134" t="s">
        <v>635</v>
      </c>
      <c r="FM62" s="135">
        <v>20</v>
      </c>
      <c r="FN62" s="135">
        <v>5</v>
      </c>
      <c r="FO62" s="135" t="s">
        <v>635</v>
      </c>
      <c r="FP62" s="103" t="s">
        <v>635</v>
      </c>
      <c r="FQ62" s="132">
        <v>80</v>
      </c>
      <c r="FR62" s="133" t="s">
        <v>635</v>
      </c>
      <c r="FS62" s="103" t="s">
        <v>635</v>
      </c>
      <c r="FT62" s="134" t="s">
        <v>635</v>
      </c>
      <c r="FU62" s="135">
        <v>1</v>
      </c>
      <c r="FV62" s="135">
        <v>2</v>
      </c>
      <c r="FW62" s="131" t="s">
        <v>635</v>
      </c>
      <c r="FX62" s="103" t="s">
        <v>635</v>
      </c>
      <c r="FY62" s="100" t="s">
        <v>657</v>
      </c>
      <c r="FZ62" s="102" t="s">
        <v>658</v>
      </c>
      <c r="GA62" s="102">
        <v>12</v>
      </c>
      <c r="GB62" s="102">
        <v>12</v>
      </c>
      <c r="GC62" s="136" t="s">
        <v>657</v>
      </c>
      <c r="GD62" s="137" t="s">
        <v>658</v>
      </c>
      <c r="GE62" s="137">
        <v>12</v>
      </c>
      <c r="GF62" s="137">
        <v>12</v>
      </c>
      <c r="GG62" s="125" t="s">
        <v>635</v>
      </c>
      <c r="GH62" s="125" t="s">
        <v>635</v>
      </c>
      <c r="GI62" s="125" t="s">
        <v>635</v>
      </c>
      <c r="GJ62" s="125" t="s">
        <v>635</v>
      </c>
      <c r="GK62" s="122" t="s">
        <v>635</v>
      </c>
      <c r="GL62" s="122" t="s">
        <v>635</v>
      </c>
      <c r="GM62" s="122" t="s">
        <v>635</v>
      </c>
      <c r="GN62" s="122" t="s">
        <v>635</v>
      </c>
      <c r="GO62" s="135" t="s">
        <v>635</v>
      </c>
      <c r="GP62" s="135" t="s">
        <v>635</v>
      </c>
      <c r="GQ62" s="135" t="s">
        <v>635</v>
      </c>
      <c r="GR62" s="134" t="s">
        <v>635</v>
      </c>
      <c r="GS62" s="134" t="s">
        <v>635</v>
      </c>
      <c r="GT62" s="134" t="s">
        <v>635</v>
      </c>
      <c r="GU62" s="126" t="s">
        <v>635</v>
      </c>
      <c r="GV62" s="126" t="s">
        <v>635</v>
      </c>
      <c r="GW62" s="126" t="s">
        <v>635</v>
      </c>
      <c r="GX62" s="145" t="s">
        <v>635</v>
      </c>
      <c r="GY62" s="145" t="s">
        <v>635</v>
      </c>
      <c r="GZ62" s="145" t="s">
        <v>635</v>
      </c>
      <c r="HA62" s="139" t="s">
        <v>657</v>
      </c>
      <c r="HB62" s="140" t="s">
        <v>658</v>
      </c>
      <c r="HC62" s="123">
        <v>12</v>
      </c>
      <c r="HD62" s="123">
        <v>12</v>
      </c>
      <c r="HE62" s="127" t="s">
        <v>657</v>
      </c>
      <c r="HF62" s="130" t="s">
        <v>658</v>
      </c>
      <c r="HG62" s="131">
        <v>12</v>
      </c>
      <c r="HH62" s="131">
        <v>12</v>
      </c>
      <c r="HI62" s="141" t="s">
        <v>657</v>
      </c>
      <c r="HJ62" s="141" t="s">
        <v>658</v>
      </c>
      <c r="HK62" s="141">
        <v>12</v>
      </c>
      <c r="HL62" s="141">
        <v>12</v>
      </c>
      <c r="HM62" s="131" t="s">
        <v>657</v>
      </c>
      <c r="HN62" s="131" t="s">
        <v>658</v>
      </c>
      <c r="HO62" s="131">
        <v>12</v>
      </c>
      <c r="HP62" s="131">
        <v>12</v>
      </c>
      <c r="HQ62" s="106" t="s">
        <v>635</v>
      </c>
      <c r="HR62" s="106" t="s">
        <v>635</v>
      </c>
      <c r="HS62" s="106" t="s">
        <v>635</v>
      </c>
      <c r="HT62" s="106" t="s">
        <v>635</v>
      </c>
      <c r="HU62" s="132" t="s">
        <v>635</v>
      </c>
      <c r="HV62" s="132" t="s">
        <v>635</v>
      </c>
      <c r="HW62" s="132" t="s">
        <v>635</v>
      </c>
      <c r="HX62" s="132" t="s">
        <v>635</v>
      </c>
      <c r="HY62" s="118" t="s">
        <v>635</v>
      </c>
      <c r="HZ62" s="118" t="s">
        <v>635</v>
      </c>
      <c r="IA62" s="118" t="s">
        <v>635</v>
      </c>
      <c r="IB62" s="118" t="s">
        <v>635</v>
      </c>
      <c r="IC62" s="125" t="s">
        <v>635</v>
      </c>
      <c r="ID62" s="125" t="s">
        <v>635</v>
      </c>
      <c r="IE62" s="125" t="s">
        <v>635</v>
      </c>
      <c r="IF62" s="125" t="s">
        <v>635</v>
      </c>
      <c r="IG62" s="105" t="s">
        <v>659</v>
      </c>
      <c r="IH62" s="105" t="s">
        <v>660</v>
      </c>
      <c r="II62" s="105" t="s">
        <v>661</v>
      </c>
      <c r="IJ62" s="105" t="s">
        <v>662</v>
      </c>
      <c r="IK62" s="105" t="s">
        <v>855</v>
      </c>
      <c r="IL62" s="105" t="s">
        <v>856</v>
      </c>
      <c r="IM62" s="105" t="s">
        <v>635</v>
      </c>
      <c r="IN62" s="105" t="s">
        <v>635</v>
      </c>
      <c r="IO62" s="105" t="s">
        <v>635</v>
      </c>
      <c r="IP62" s="103">
        <v>6</v>
      </c>
      <c r="IQ62" s="102" t="s">
        <v>709</v>
      </c>
      <c r="IR62" s="102" t="s">
        <v>635</v>
      </c>
      <c r="IS62" s="142">
        <v>0</v>
      </c>
      <c r="IT62" s="142">
        <v>1</v>
      </c>
      <c r="IU62" s="128" t="s">
        <v>709</v>
      </c>
      <c r="IV62" s="128" t="s">
        <v>635</v>
      </c>
      <c r="IW62" s="143">
        <v>0</v>
      </c>
      <c r="IX62" s="143">
        <v>1</v>
      </c>
      <c r="IY62" s="124" t="s">
        <v>635</v>
      </c>
      <c r="IZ62" s="124" t="s">
        <v>635</v>
      </c>
      <c r="JA62" s="124" t="s">
        <v>635</v>
      </c>
      <c r="JB62" s="123" t="s">
        <v>635</v>
      </c>
      <c r="JC62" s="123" t="s">
        <v>635</v>
      </c>
      <c r="JD62" s="123" t="s">
        <v>635</v>
      </c>
      <c r="JE62" s="144" t="s">
        <v>635</v>
      </c>
      <c r="JF62" s="144" t="s">
        <v>635</v>
      </c>
      <c r="JG62" s="144" t="s">
        <v>635</v>
      </c>
      <c r="JH62" s="141" t="s">
        <v>635</v>
      </c>
      <c r="JI62" s="141" t="s">
        <v>635</v>
      </c>
      <c r="JJ62" s="141" t="s">
        <v>635</v>
      </c>
      <c r="JK62" s="144" t="s">
        <v>635</v>
      </c>
      <c r="JL62" s="144" t="s">
        <v>635</v>
      </c>
      <c r="JM62" s="144" t="s">
        <v>635</v>
      </c>
      <c r="JN62" s="135" t="s">
        <v>635</v>
      </c>
      <c r="JO62" s="135" t="s">
        <v>635</v>
      </c>
      <c r="JP62" s="135" t="s">
        <v>635</v>
      </c>
      <c r="JQ62" s="144" t="s">
        <v>709</v>
      </c>
      <c r="JR62" s="144" t="s">
        <v>635</v>
      </c>
      <c r="JS62" s="208">
        <v>0</v>
      </c>
      <c r="JT62" s="208">
        <v>1</v>
      </c>
      <c r="JU62" s="145" t="s">
        <v>709</v>
      </c>
      <c r="JV62" s="145" t="s">
        <v>635</v>
      </c>
      <c r="JW62" s="209">
        <v>0</v>
      </c>
      <c r="JX62" s="209">
        <v>1</v>
      </c>
      <c r="JY62" s="150" t="s">
        <v>709</v>
      </c>
      <c r="JZ62" s="150" t="s">
        <v>635</v>
      </c>
      <c r="KA62" s="150">
        <v>0</v>
      </c>
      <c r="KB62" s="150">
        <v>1</v>
      </c>
      <c r="KC62" s="143" t="s">
        <v>709</v>
      </c>
      <c r="KD62" s="143" t="s">
        <v>635</v>
      </c>
      <c r="KE62" s="143">
        <v>0</v>
      </c>
      <c r="KF62" s="143">
        <v>1</v>
      </c>
      <c r="KG62" s="146" t="s">
        <v>635</v>
      </c>
      <c r="KH62" s="146" t="s">
        <v>635</v>
      </c>
      <c r="KI62" s="146" t="s">
        <v>635</v>
      </c>
      <c r="KJ62" s="146" t="s">
        <v>635</v>
      </c>
      <c r="KK62" s="147" t="s">
        <v>635</v>
      </c>
      <c r="KL62" s="147" t="s">
        <v>635</v>
      </c>
      <c r="KM62" s="147" t="s">
        <v>635</v>
      </c>
      <c r="KN62" s="147" t="s">
        <v>635</v>
      </c>
      <c r="KO62" s="148" t="s">
        <v>635</v>
      </c>
      <c r="KP62" s="148" t="s">
        <v>635</v>
      </c>
      <c r="KQ62" s="148" t="s">
        <v>635</v>
      </c>
      <c r="KR62" s="148" t="s">
        <v>635</v>
      </c>
      <c r="KS62" s="149" t="s">
        <v>635</v>
      </c>
      <c r="KT62" s="149" t="s">
        <v>635</v>
      </c>
      <c r="KU62" s="149" t="s">
        <v>635</v>
      </c>
      <c r="KV62" s="149" t="s">
        <v>635</v>
      </c>
      <c r="KW62" s="105" t="s">
        <v>857</v>
      </c>
      <c r="KX62" s="106" t="s">
        <v>635</v>
      </c>
      <c r="KY62" s="106" t="s">
        <v>635</v>
      </c>
      <c r="KZ62" s="150">
        <v>0</v>
      </c>
      <c r="LA62" s="150">
        <v>0</v>
      </c>
      <c r="LB62" s="150">
        <v>0</v>
      </c>
      <c r="LC62" s="150">
        <v>0</v>
      </c>
      <c r="LD62" s="150">
        <v>0</v>
      </c>
      <c r="LE62" s="150">
        <v>0</v>
      </c>
      <c r="LF62" s="150">
        <v>0</v>
      </c>
      <c r="LG62" s="150">
        <v>1</v>
      </c>
      <c r="LH62" s="151">
        <f t="shared" si="15"/>
        <v>1</v>
      </c>
      <c r="LI62" s="152">
        <v>0</v>
      </c>
      <c r="LJ62" s="152">
        <v>0</v>
      </c>
      <c r="LK62" s="152">
        <v>0</v>
      </c>
      <c r="LL62" s="152">
        <v>0</v>
      </c>
      <c r="LM62" s="152">
        <v>0</v>
      </c>
      <c r="LN62" s="152">
        <v>0</v>
      </c>
      <c r="LO62" s="152">
        <v>0</v>
      </c>
      <c r="LP62" s="152">
        <v>1</v>
      </c>
      <c r="LQ62" s="153">
        <f t="shared" si="16"/>
        <v>1</v>
      </c>
      <c r="LR62" s="142">
        <v>0</v>
      </c>
      <c r="LS62" s="142">
        <v>0</v>
      </c>
      <c r="LT62" s="142">
        <v>0</v>
      </c>
      <c r="LU62" s="142">
        <v>0</v>
      </c>
      <c r="LV62" s="142">
        <v>0</v>
      </c>
      <c r="LW62" s="142">
        <v>0</v>
      </c>
      <c r="LX62" s="142">
        <v>0</v>
      </c>
      <c r="LY62" s="142">
        <v>0</v>
      </c>
      <c r="LZ62" s="142">
        <v>0</v>
      </c>
      <c r="MA62" s="45" t="s">
        <v>635</v>
      </c>
      <c r="MB62" s="45" t="s">
        <v>635</v>
      </c>
      <c r="MC62" s="45" t="s">
        <v>635</v>
      </c>
      <c r="MD62" s="45" t="s">
        <v>635</v>
      </c>
      <c r="ME62" s="45" t="s">
        <v>635</v>
      </c>
      <c r="MF62" s="45" t="s">
        <v>635</v>
      </c>
      <c r="MG62" s="45" t="s">
        <v>635</v>
      </c>
      <c r="MH62" s="45" t="s">
        <v>635</v>
      </c>
      <c r="MI62" s="44" t="s">
        <v>635</v>
      </c>
      <c r="MJ62" s="155" t="s">
        <v>635</v>
      </c>
      <c r="MK62" s="155" t="s">
        <v>635</v>
      </c>
      <c r="ML62" s="155" t="s">
        <v>635</v>
      </c>
      <c r="MM62" s="155" t="s">
        <v>635</v>
      </c>
      <c r="MN62" s="155" t="s">
        <v>635</v>
      </c>
      <c r="MO62" s="155" t="s">
        <v>635</v>
      </c>
      <c r="MP62" s="155" t="s">
        <v>635</v>
      </c>
      <c r="MQ62" s="155" t="s">
        <v>635</v>
      </c>
      <c r="MR62" s="156" t="s">
        <v>635</v>
      </c>
      <c r="MS62" s="157" t="s">
        <v>635</v>
      </c>
      <c r="MT62" s="157" t="s">
        <v>635</v>
      </c>
      <c r="MU62" s="157" t="s">
        <v>635</v>
      </c>
      <c r="MV62" s="157" t="s">
        <v>635</v>
      </c>
      <c r="MW62" s="157" t="s">
        <v>635</v>
      </c>
      <c r="MX62" s="157" t="s">
        <v>635</v>
      </c>
      <c r="MY62" s="157" t="s">
        <v>635</v>
      </c>
      <c r="MZ62" s="157" t="s">
        <v>635</v>
      </c>
      <c r="NA62" s="157" t="s">
        <v>635</v>
      </c>
      <c r="NB62" s="158">
        <v>0</v>
      </c>
      <c r="NC62" s="158">
        <v>0</v>
      </c>
      <c r="ND62" s="158">
        <v>0</v>
      </c>
      <c r="NE62" s="158">
        <v>0</v>
      </c>
      <c r="NF62" s="158">
        <v>0</v>
      </c>
      <c r="NG62" s="158">
        <v>0</v>
      </c>
      <c r="NH62" s="158">
        <v>0</v>
      </c>
      <c r="NI62" s="158">
        <v>0</v>
      </c>
      <c r="NJ62" s="159">
        <v>0</v>
      </c>
      <c r="NK62" s="160">
        <v>0</v>
      </c>
      <c r="NL62" s="160">
        <v>0</v>
      </c>
      <c r="NM62" s="160">
        <v>0</v>
      </c>
      <c r="NN62" s="160">
        <v>0</v>
      </c>
      <c r="NO62" s="160">
        <v>0</v>
      </c>
      <c r="NP62" s="160">
        <v>0</v>
      </c>
      <c r="NQ62" s="160">
        <v>0</v>
      </c>
      <c r="NR62" s="160">
        <v>0</v>
      </c>
      <c r="NS62" s="160">
        <v>0</v>
      </c>
      <c r="NT62" s="201" t="s">
        <v>635</v>
      </c>
      <c r="NU62" s="201" t="s">
        <v>635</v>
      </c>
      <c r="NV62" s="201" t="s">
        <v>635</v>
      </c>
      <c r="NW62" s="201" t="s">
        <v>635</v>
      </c>
      <c r="NX62" s="201" t="s">
        <v>635</v>
      </c>
      <c r="NY62" s="201" t="s">
        <v>635</v>
      </c>
      <c r="NZ62" s="201" t="s">
        <v>635</v>
      </c>
      <c r="OA62" s="201" t="s">
        <v>635</v>
      </c>
      <c r="OB62" s="202" t="s">
        <v>635</v>
      </c>
      <c r="OC62" s="142" t="s">
        <v>635</v>
      </c>
      <c r="OD62" s="142" t="s">
        <v>635</v>
      </c>
      <c r="OE62" s="142" t="s">
        <v>635</v>
      </c>
      <c r="OF62" s="142" t="s">
        <v>635</v>
      </c>
      <c r="OG62" s="142" t="s">
        <v>635</v>
      </c>
      <c r="OH62" s="142" t="s">
        <v>635</v>
      </c>
      <c r="OI62" s="142" t="s">
        <v>635</v>
      </c>
      <c r="OJ62" s="142" t="s">
        <v>635</v>
      </c>
      <c r="OK62" s="142" t="s">
        <v>635</v>
      </c>
      <c r="OL62" s="45">
        <v>0</v>
      </c>
      <c r="OM62" s="45">
        <v>0</v>
      </c>
      <c r="ON62" s="45">
        <v>0</v>
      </c>
      <c r="OO62" s="45">
        <v>0</v>
      </c>
      <c r="OP62" s="45">
        <v>0</v>
      </c>
      <c r="OQ62" s="45">
        <v>0</v>
      </c>
      <c r="OR62" s="45">
        <v>0</v>
      </c>
      <c r="OS62" s="45">
        <v>0</v>
      </c>
      <c r="OT62" s="44">
        <v>0</v>
      </c>
      <c r="OU62" s="158" t="s">
        <v>635</v>
      </c>
      <c r="OV62" s="158" t="s">
        <v>635</v>
      </c>
      <c r="OW62" s="158" t="s">
        <v>635</v>
      </c>
      <c r="OX62" s="158" t="s">
        <v>635</v>
      </c>
      <c r="OY62" s="158" t="s">
        <v>635</v>
      </c>
      <c r="OZ62" s="158" t="s">
        <v>635</v>
      </c>
      <c r="PA62" s="158" t="s">
        <v>635</v>
      </c>
      <c r="PB62" s="158" t="s">
        <v>635</v>
      </c>
      <c r="PC62" s="159" t="s">
        <v>635</v>
      </c>
      <c r="PD62" s="152" t="s">
        <v>635</v>
      </c>
      <c r="PE62" s="152" t="s">
        <v>635</v>
      </c>
      <c r="PF62" s="152" t="s">
        <v>635</v>
      </c>
      <c r="PG62" s="152" t="s">
        <v>635</v>
      </c>
      <c r="PH62" s="152" t="s">
        <v>635</v>
      </c>
      <c r="PI62" s="152" t="s">
        <v>635</v>
      </c>
      <c r="PJ62" s="152" t="s">
        <v>635</v>
      </c>
      <c r="PK62" s="152" t="s">
        <v>635</v>
      </c>
      <c r="PL62" s="164" t="s">
        <v>635</v>
      </c>
      <c r="PM62" s="158" t="s">
        <v>635</v>
      </c>
      <c r="PN62" s="158" t="s">
        <v>635</v>
      </c>
      <c r="PO62" s="158" t="s">
        <v>635</v>
      </c>
      <c r="PP62" s="158" t="s">
        <v>635</v>
      </c>
      <c r="PQ62" s="158" t="s">
        <v>635</v>
      </c>
      <c r="PR62" s="158" t="s">
        <v>635</v>
      </c>
      <c r="PS62" s="158" t="s">
        <v>635</v>
      </c>
      <c r="PT62" s="158" t="s">
        <v>635</v>
      </c>
      <c r="PU62" s="159" t="s">
        <v>635</v>
      </c>
      <c r="PV62" s="157">
        <v>0</v>
      </c>
      <c r="PW62" s="157">
        <v>0</v>
      </c>
      <c r="PX62" s="157">
        <v>0</v>
      </c>
      <c r="PY62" s="157">
        <v>0</v>
      </c>
      <c r="PZ62" s="157">
        <v>0</v>
      </c>
      <c r="QA62" s="157">
        <v>0</v>
      </c>
      <c r="QB62" s="157">
        <v>0</v>
      </c>
      <c r="QC62" s="157">
        <v>0</v>
      </c>
      <c r="QD62" s="165">
        <v>0</v>
      </c>
      <c r="QE62" s="166">
        <v>0</v>
      </c>
      <c r="QF62" s="166">
        <v>0</v>
      </c>
      <c r="QG62" s="166">
        <v>0</v>
      </c>
      <c r="QH62" s="166">
        <v>0</v>
      </c>
      <c r="QI62" s="166">
        <v>0</v>
      </c>
      <c r="QJ62" s="166">
        <v>0</v>
      </c>
      <c r="QK62" s="166">
        <v>0</v>
      </c>
      <c r="QL62" s="166">
        <v>0</v>
      </c>
      <c r="QM62" s="166">
        <v>0</v>
      </c>
      <c r="QN62" s="120" t="s">
        <v>635</v>
      </c>
      <c r="QO62" s="120" t="s">
        <v>635</v>
      </c>
      <c r="QP62" s="120" t="s">
        <v>635</v>
      </c>
      <c r="QQ62" s="120" t="s">
        <v>635</v>
      </c>
      <c r="QR62" s="120" t="s">
        <v>635</v>
      </c>
      <c r="QS62" s="120" t="s">
        <v>635</v>
      </c>
      <c r="QT62" s="120" t="s">
        <v>635</v>
      </c>
      <c r="QU62" s="120" t="s">
        <v>635</v>
      </c>
      <c r="QV62" s="168" t="s">
        <v>635</v>
      </c>
      <c r="QW62" s="169" t="s">
        <v>635</v>
      </c>
      <c r="QX62" s="169" t="s">
        <v>635</v>
      </c>
      <c r="QY62" s="169" t="s">
        <v>635</v>
      </c>
      <c r="QZ62" s="169" t="s">
        <v>635</v>
      </c>
      <c r="RA62" s="169" t="s">
        <v>635</v>
      </c>
      <c r="RB62" s="169" t="s">
        <v>635</v>
      </c>
      <c r="RC62" s="169" t="s">
        <v>635</v>
      </c>
      <c r="RD62" s="169" t="s">
        <v>635</v>
      </c>
      <c r="RE62" s="170" t="s">
        <v>635</v>
      </c>
      <c r="RF62" s="136" t="s">
        <v>656</v>
      </c>
      <c r="RG62" s="136" t="s">
        <v>743</v>
      </c>
      <c r="RH62" s="136" t="s">
        <v>806</v>
      </c>
      <c r="RI62" s="137" t="s">
        <v>635</v>
      </c>
      <c r="RJ62" s="137" t="s">
        <v>635</v>
      </c>
      <c r="RK62" s="137" t="s">
        <v>635</v>
      </c>
      <c r="RL62" s="105" t="s">
        <v>857</v>
      </c>
      <c r="RM62" s="106" t="s">
        <v>635</v>
      </c>
      <c r="RN62" s="106" t="s">
        <v>635</v>
      </c>
      <c r="RO62" s="171">
        <v>0</v>
      </c>
      <c r="RP62" s="171">
        <v>0</v>
      </c>
      <c r="RQ62" s="171">
        <v>0</v>
      </c>
      <c r="RR62" s="171">
        <v>0</v>
      </c>
      <c r="RS62" s="171">
        <v>0</v>
      </c>
      <c r="RT62" s="171">
        <v>0</v>
      </c>
      <c r="RU62" s="171">
        <v>0</v>
      </c>
      <c r="RV62" s="171">
        <v>1</v>
      </c>
      <c r="RW62" s="172">
        <f>SUM(RO62:RV62)</f>
        <v>1</v>
      </c>
      <c r="RX62" s="133" t="s">
        <v>635</v>
      </c>
      <c r="RY62" s="133" t="s">
        <v>635</v>
      </c>
      <c r="RZ62" s="133" t="s">
        <v>635</v>
      </c>
      <c r="SA62" s="133" t="s">
        <v>635</v>
      </c>
      <c r="SB62" s="133" t="s">
        <v>635</v>
      </c>
      <c r="SC62" s="133" t="s">
        <v>635</v>
      </c>
      <c r="SD62" s="133" t="s">
        <v>635</v>
      </c>
      <c r="SE62" s="133" t="s">
        <v>635</v>
      </c>
      <c r="SF62" s="189" t="s">
        <v>635</v>
      </c>
      <c r="SG62" s="132" t="s">
        <v>635</v>
      </c>
      <c r="SH62" s="132" t="s">
        <v>635</v>
      </c>
      <c r="SI62" s="132" t="s">
        <v>635</v>
      </c>
      <c r="SJ62" s="132" t="s">
        <v>635</v>
      </c>
      <c r="SK62" s="132" t="s">
        <v>635</v>
      </c>
      <c r="SL62" s="132" t="s">
        <v>635</v>
      </c>
      <c r="SM62" s="132" t="s">
        <v>635</v>
      </c>
      <c r="SN62" s="132" t="s">
        <v>635</v>
      </c>
      <c r="SO62" s="173" t="s">
        <v>635</v>
      </c>
      <c r="SP62" s="102" t="s">
        <v>635</v>
      </c>
      <c r="SQ62" s="102" t="s">
        <v>635</v>
      </c>
      <c r="SR62" s="102" t="s">
        <v>635</v>
      </c>
      <c r="SS62" s="102" t="s">
        <v>635</v>
      </c>
      <c r="ST62" s="102" t="s">
        <v>635</v>
      </c>
      <c r="SU62" s="102" t="s">
        <v>635</v>
      </c>
      <c r="SV62" s="102" t="s">
        <v>635</v>
      </c>
      <c r="SW62" s="102" t="s">
        <v>635</v>
      </c>
      <c r="SX62" s="174" t="s">
        <v>635</v>
      </c>
      <c r="SY62" s="236">
        <v>0</v>
      </c>
      <c r="SZ62" s="236">
        <v>0</v>
      </c>
      <c r="TA62" s="236">
        <v>0</v>
      </c>
      <c r="TB62" s="236">
        <v>0</v>
      </c>
      <c r="TC62" s="236">
        <v>0</v>
      </c>
      <c r="TD62" s="236">
        <v>0</v>
      </c>
      <c r="TE62" s="236">
        <v>0</v>
      </c>
      <c r="TF62" s="236">
        <v>1</v>
      </c>
      <c r="TG62" s="237">
        <f>SUBTOTAL(9,SY62:TF62)</f>
        <v>1</v>
      </c>
      <c r="TH62" s="149" t="s">
        <v>635</v>
      </c>
      <c r="TI62" s="149" t="s">
        <v>635</v>
      </c>
      <c r="TJ62" s="149" t="s">
        <v>635</v>
      </c>
      <c r="TK62" s="149" t="s">
        <v>635</v>
      </c>
      <c r="TL62" s="149" t="s">
        <v>635</v>
      </c>
      <c r="TM62" s="149" t="s">
        <v>635</v>
      </c>
      <c r="TN62" s="149" t="s">
        <v>635</v>
      </c>
      <c r="TO62" s="149" t="s">
        <v>635</v>
      </c>
      <c r="TP62" s="176" t="s">
        <v>635</v>
      </c>
      <c r="TQ62" s="210">
        <v>0</v>
      </c>
      <c r="TR62" s="210">
        <v>0</v>
      </c>
      <c r="TS62" s="210">
        <v>0</v>
      </c>
      <c r="TT62" s="210">
        <v>0</v>
      </c>
      <c r="TU62" s="210">
        <v>0</v>
      </c>
      <c r="TV62" s="210">
        <v>0</v>
      </c>
      <c r="TW62" s="210">
        <v>0</v>
      </c>
      <c r="TX62" s="210">
        <v>1</v>
      </c>
      <c r="TY62" s="211">
        <f>SUBTOTAL(9,TQ62:TX62)</f>
        <v>1</v>
      </c>
      <c r="TZ62" s="179" t="s">
        <v>635</v>
      </c>
      <c r="UA62" s="179" t="s">
        <v>635</v>
      </c>
      <c r="UB62" s="179" t="s">
        <v>635</v>
      </c>
      <c r="UC62" s="179" t="s">
        <v>635</v>
      </c>
      <c r="UD62" s="179" t="s">
        <v>635</v>
      </c>
      <c r="UE62" s="179" t="s">
        <v>635</v>
      </c>
      <c r="UF62" s="179" t="s">
        <v>635</v>
      </c>
      <c r="UG62" s="179" t="s">
        <v>635</v>
      </c>
      <c r="UH62" s="180" t="s">
        <v>635</v>
      </c>
      <c r="UI62" s="171">
        <v>0</v>
      </c>
      <c r="UJ62" s="171">
        <v>0</v>
      </c>
      <c r="UK62" s="171">
        <v>0</v>
      </c>
      <c r="UL62" s="171">
        <v>0</v>
      </c>
      <c r="UM62" s="171">
        <v>0</v>
      </c>
      <c r="UN62" s="171">
        <v>0</v>
      </c>
      <c r="UO62" s="171">
        <v>0</v>
      </c>
      <c r="UP62" s="171">
        <v>1</v>
      </c>
      <c r="UQ62" s="181">
        <f>SUBTOTAL(9,UI62:UP62)</f>
        <v>1</v>
      </c>
      <c r="UR62" s="131" t="s">
        <v>635</v>
      </c>
      <c r="US62" s="131" t="s">
        <v>635</v>
      </c>
      <c r="UT62" s="131" t="s">
        <v>635</v>
      </c>
      <c r="UU62" s="131" t="s">
        <v>635</v>
      </c>
      <c r="UV62" s="131" t="s">
        <v>635</v>
      </c>
      <c r="UW62" s="131" t="s">
        <v>635</v>
      </c>
      <c r="UX62" s="131" t="s">
        <v>635</v>
      </c>
      <c r="UY62" s="131" t="s">
        <v>635</v>
      </c>
      <c r="UZ62" s="182" t="s">
        <v>635</v>
      </c>
      <c r="VA62" s="169" t="s">
        <v>635</v>
      </c>
      <c r="VB62" s="169" t="s">
        <v>635</v>
      </c>
      <c r="VC62" s="169" t="s">
        <v>635</v>
      </c>
      <c r="VD62" s="169" t="s">
        <v>635</v>
      </c>
      <c r="VE62" s="169" t="s">
        <v>635</v>
      </c>
      <c r="VF62" s="169" t="s">
        <v>635</v>
      </c>
      <c r="VG62" s="169" t="s">
        <v>635</v>
      </c>
      <c r="VH62" s="169" t="s">
        <v>635</v>
      </c>
      <c r="VI62" s="183" t="s">
        <v>635</v>
      </c>
      <c r="VJ62" s="177" t="s">
        <v>635</v>
      </c>
      <c r="VK62" s="177" t="s">
        <v>635</v>
      </c>
      <c r="VL62" s="177" t="s">
        <v>635</v>
      </c>
      <c r="VM62" s="177" t="s">
        <v>635</v>
      </c>
      <c r="VN62" s="177" t="s">
        <v>635</v>
      </c>
      <c r="VO62" s="177" t="s">
        <v>635</v>
      </c>
      <c r="VP62" s="177" t="s">
        <v>635</v>
      </c>
      <c r="VQ62" s="177" t="s">
        <v>635</v>
      </c>
      <c r="VR62" s="178" t="s">
        <v>635</v>
      </c>
      <c r="VS62" s="169">
        <v>0</v>
      </c>
      <c r="VT62" s="169">
        <v>0</v>
      </c>
      <c r="VU62" s="169">
        <v>0</v>
      </c>
      <c r="VV62" s="169">
        <v>0</v>
      </c>
      <c r="VW62" s="169">
        <v>0</v>
      </c>
      <c r="VX62" s="169">
        <v>0</v>
      </c>
      <c r="VY62" s="169">
        <v>0</v>
      </c>
      <c r="VZ62" s="169">
        <v>1</v>
      </c>
      <c r="WA62" s="183">
        <f>SUBTOTAL(9,VS62:VZ62)</f>
        <v>1</v>
      </c>
      <c r="WB62" s="186" t="s">
        <v>635</v>
      </c>
      <c r="WC62" s="186" t="s">
        <v>635</v>
      </c>
      <c r="WD62" s="186" t="s">
        <v>635</v>
      </c>
      <c r="WE62" s="186" t="s">
        <v>635</v>
      </c>
      <c r="WF62" s="186" t="s">
        <v>635</v>
      </c>
      <c r="WG62" s="186" t="s">
        <v>635</v>
      </c>
      <c r="WH62" s="186" t="s">
        <v>635</v>
      </c>
      <c r="WI62" s="186" t="s">
        <v>635</v>
      </c>
      <c r="WJ62" s="187" t="s">
        <v>635</v>
      </c>
      <c r="WK62" s="212">
        <v>0</v>
      </c>
      <c r="WL62" s="212">
        <v>0</v>
      </c>
      <c r="WM62" s="212">
        <v>0</v>
      </c>
      <c r="WN62" s="212">
        <v>0</v>
      </c>
      <c r="WO62" s="212">
        <v>0</v>
      </c>
      <c r="WP62" s="212">
        <v>0</v>
      </c>
      <c r="WQ62" s="212">
        <v>0</v>
      </c>
      <c r="WR62" s="212">
        <v>1</v>
      </c>
      <c r="WS62" s="188">
        <f>SUBTOTAL(9,WK62:WR62)</f>
        <v>1</v>
      </c>
      <c r="WT62" s="133" t="s">
        <v>635</v>
      </c>
      <c r="WU62" s="133" t="s">
        <v>635</v>
      </c>
      <c r="WV62" s="133" t="s">
        <v>635</v>
      </c>
      <c r="WW62" s="133" t="s">
        <v>635</v>
      </c>
      <c r="WX62" s="133" t="s">
        <v>635</v>
      </c>
      <c r="WY62" s="133" t="s">
        <v>635</v>
      </c>
      <c r="WZ62" s="133" t="s">
        <v>635</v>
      </c>
      <c r="XA62" s="133" t="s">
        <v>635</v>
      </c>
      <c r="XB62" s="189" t="s">
        <v>635</v>
      </c>
      <c r="XC62" s="105" t="s">
        <v>665</v>
      </c>
      <c r="XD62" s="105" t="s">
        <v>666</v>
      </c>
      <c r="XE62" s="105" t="s">
        <v>749</v>
      </c>
      <c r="XF62" s="111" t="s">
        <v>635</v>
      </c>
      <c r="XG62" s="190" t="s">
        <v>667</v>
      </c>
      <c r="XH62" s="190" t="s">
        <v>669</v>
      </c>
      <c r="XI62" s="190" t="s">
        <v>670</v>
      </c>
      <c r="XJ62" s="190" t="s">
        <v>672</v>
      </c>
      <c r="XK62" s="190" t="s">
        <v>673</v>
      </c>
      <c r="XL62" s="190" t="s">
        <v>712</v>
      </c>
      <c r="XM62" s="191" t="s">
        <v>667</v>
      </c>
      <c r="XN62" s="191" t="s">
        <v>668</v>
      </c>
      <c r="XO62" s="191" t="s">
        <v>669</v>
      </c>
      <c r="XP62" s="191" t="s">
        <v>670</v>
      </c>
      <c r="XQ62" s="191" t="s">
        <v>672</v>
      </c>
      <c r="XR62" s="191" t="s">
        <v>673</v>
      </c>
      <c r="XS62" s="191" t="s">
        <v>712</v>
      </c>
      <c r="XT62" s="191" t="s">
        <v>635</v>
      </c>
      <c r="XU62" s="192" t="s">
        <v>635</v>
      </c>
      <c r="XV62" s="192" t="s">
        <v>635</v>
      </c>
      <c r="XW62" s="192" t="s">
        <v>635</v>
      </c>
      <c r="XX62" s="192" t="s">
        <v>635</v>
      </c>
      <c r="XY62" s="192" t="s">
        <v>635</v>
      </c>
      <c r="XZ62" s="192" t="s">
        <v>635</v>
      </c>
      <c r="YA62" s="144" t="s">
        <v>635</v>
      </c>
      <c r="YB62" s="144" t="s">
        <v>635</v>
      </c>
      <c r="YC62" s="144" t="s">
        <v>635</v>
      </c>
      <c r="YD62" s="144" t="s">
        <v>635</v>
      </c>
      <c r="YE62" s="144" t="s">
        <v>635</v>
      </c>
      <c r="YF62" s="144" t="s">
        <v>635</v>
      </c>
      <c r="YG62" s="144" t="s">
        <v>635</v>
      </c>
      <c r="YH62" s="111" t="s">
        <v>635</v>
      </c>
      <c r="YI62" s="111" t="s">
        <v>635</v>
      </c>
      <c r="YJ62" s="111" t="s">
        <v>635</v>
      </c>
      <c r="YK62" s="190" t="s">
        <v>635</v>
      </c>
      <c r="YL62" s="190" t="s">
        <v>635</v>
      </c>
      <c r="YM62" s="190" t="s">
        <v>635</v>
      </c>
      <c r="YN62" s="190" t="s">
        <v>635</v>
      </c>
      <c r="YO62" s="190" t="s">
        <v>635</v>
      </c>
      <c r="YP62" s="130" t="s">
        <v>635</v>
      </c>
      <c r="YQ62" s="130" t="s">
        <v>635</v>
      </c>
      <c r="YR62" s="130" t="s">
        <v>635</v>
      </c>
      <c r="YS62" s="130" t="s">
        <v>635</v>
      </c>
      <c r="YT62" s="130" t="s">
        <v>635</v>
      </c>
      <c r="YU62" s="130" t="s">
        <v>635</v>
      </c>
      <c r="YV62" s="112" t="s">
        <v>635</v>
      </c>
      <c r="YW62" s="112" t="s">
        <v>635</v>
      </c>
      <c r="YX62" s="112" t="s">
        <v>635</v>
      </c>
      <c r="YY62" s="112" t="s">
        <v>635</v>
      </c>
      <c r="YZ62" s="105" t="s">
        <v>751</v>
      </c>
      <c r="ZA62" s="105" t="s">
        <v>674</v>
      </c>
      <c r="ZB62" s="126" t="s">
        <v>882</v>
      </c>
      <c r="ZC62" s="126" t="s">
        <v>714</v>
      </c>
      <c r="ZD62" s="126" t="s">
        <v>676</v>
      </c>
      <c r="ZE62" s="126" t="s">
        <v>678</v>
      </c>
      <c r="ZF62" s="126" t="s">
        <v>635</v>
      </c>
      <c r="ZG62" s="125" t="s">
        <v>882</v>
      </c>
      <c r="ZH62" s="125" t="s">
        <v>714</v>
      </c>
      <c r="ZI62" s="125" t="s">
        <v>678</v>
      </c>
      <c r="ZJ62" s="125" t="s">
        <v>635</v>
      </c>
      <c r="ZK62" s="125" t="s">
        <v>635</v>
      </c>
      <c r="ZL62" s="125" t="s">
        <v>635</v>
      </c>
      <c r="ZM62" s="125" t="s">
        <v>635</v>
      </c>
      <c r="ZN62" s="125" t="s">
        <v>635</v>
      </c>
      <c r="ZO62" s="147" t="s">
        <v>635</v>
      </c>
      <c r="ZP62" s="147" t="s">
        <v>635</v>
      </c>
      <c r="ZQ62" s="147" t="s">
        <v>635</v>
      </c>
      <c r="ZR62" s="147" t="s">
        <v>635</v>
      </c>
      <c r="ZS62" s="147" t="s">
        <v>635</v>
      </c>
      <c r="ZT62" s="184">
        <v>3</v>
      </c>
      <c r="ZU62" s="184">
        <v>3</v>
      </c>
      <c r="ZV62" s="184" t="s">
        <v>635</v>
      </c>
      <c r="ZW62" s="184" t="s">
        <v>635</v>
      </c>
      <c r="ZX62" s="131">
        <v>2</v>
      </c>
      <c r="ZY62" s="131" t="s">
        <v>635</v>
      </c>
      <c r="ZZ62" s="131" t="s">
        <v>635</v>
      </c>
      <c r="AAA62" s="131" t="s">
        <v>635</v>
      </c>
      <c r="AAB62" s="132">
        <v>1</v>
      </c>
      <c r="AAC62" s="132">
        <v>1</v>
      </c>
      <c r="AAD62" s="132" t="s">
        <v>635</v>
      </c>
      <c r="AAE62" s="193" t="s">
        <v>635</v>
      </c>
      <c r="AAF62" s="102" t="s">
        <v>635</v>
      </c>
      <c r="AAG62" s="102" t="s">
        <v>635</v>
      </c>
      <c r="AAH62" s="102" t="s">
        <v>635</v>
      </c>
      <c r="AAI62" s="102" t="s">
        <v>635</v>
      </c>
      <c r="AAJ62" s="125" t="s">
        <v>635</v>
      </c>
      <c r="AAK62" s="125" t="s">
        <v>635</v>
      </c>
      <c r="AAL62" s="125" t="s">
        <v>635</v>
      </c>
      <c r="AAM62" s="125" t="s">
        <v>635</v>
      </c>
      <c r="AAN62" s="131">
        <v>4</v>
      </c>
      <c r="AAO62" s="131">
        <v>4</v>
      </c>
      <c r="AAP62" s="131" t="s">
        <v>635</v>
      </c>
      <c r="AAQ62" s="131" t="s">
        <v>635</v>
      </c>
      <c r="AAR62" s="149">
        <v>1</v>
      </c>
      <c r="AAS62" s="149">
        <v>1</v>
      </c>
      <c r="AAT62" s="149" t="s">
        <v>635</v>
      </c>
      <c r="AAU62" s="149" t="s">
        <v>635</v>
      </c>
      <c r="AAV62" s="184">
        <v>1</v>
      </c>
      <c r="AAW62" s="184">
        <v>1</v>
      </c>
      <c r="AAX62" s="184" t="s">
        <v>635</v>
      </c>
      <c r="AAY62" s="184" t="s">
        <v>635</v>
      </c>
      <c r="AAZ62" s="103" t="s">
        <v>632</v>
      </c>
      <c r="ABA62" s="100" t="s">
        <v>679</v>
      </c>
      <c r="ABB62" s="100" t="s">
        <v>786</v>
      </c>
      <c r="ABC62" s="100" t="s">
        <v>635</v>
      </c>
      <c r="ABD62" s="100" t="s">
        <v>635</v>
      </c>
      <c r="ABE62" s="100" t="s">
        <v>635</v>
      </c>
      <c r="ABF62" s="103" t="s">
        <v>635</v>
      </c>
      <c r="ABG62" s="194">
        <v>70000</v>
      </c>
      <c r="ABH62" s="195" t="s">
        <v>754</v>
      </c>
      <c r="ABI62" s="195" t="s">
        <v>716</v>
      </c>
      <c r="ABJ62" s="195" t="s">
        <v>788</v>
      </c>
      <c r="ABK62" s="195" t="s">
        <v>635</v>
      </c>
      <c r="ABL62" s="177" t="s">
        <v>635</v>
      </c>
      <c r="ABM62" s="177" t="s">
        <v>635</v>
      </c>
      <c r="ABN62" s="177" t="s">
        <v>635</v>
      </c>
      <c r="ABO62" s="195" t="s">
        <v>635</v>
      </c>
      <c r="ABP62" s="112" t="s">
        <v>635</v>
      </c>
      <c r="ABQ62" s="112" t="s">
        <v>635</v>
      </c>
      <c r="ABR62" s="112" t="s">
        <v>635</v>
      </c>
      <c r="ABS62" s="103" t="s">
        <v>632</v>
      </c>
      <c r="ABT62" s="97" t="s">
        <v>632</v>
      </c>
      <c r="ABU62" s="196" t="s">
        <v>683</v>
      </c>
      <c r="ABV62" s="196" t="s">
        <v>718</v>
      </c>
      <c r="ABW62" s="196" t="s">
        <v>789</v>
      </c>
      <c r="ABX62" s="196" t="s">
        <v>684</v>
      </c>
      <c r="ABY62" s="196" t="s">
        <v>635</v>
      </c>
      <c r="ABZ62" s="196" t="s">
        <v>635</v>
      </c>
      <c r="ACA62" s="196" t="s">
        <v>635</v>
      </c>
      <c r="ACB62" s="97" t="s">
        <v>626</v>
      </c>
      <c r="ACC62" s="97" t="s">
        <v>632</v>
      </c>
      <c r="ACD62" s="112" t="s">
        <v>685</v>
      </c>
      <c r="ACE62" s="112" t="s">
        <v>883</v>
      </c>
      <c r="ACF62" s="112" t="s">
        <v>635</v>
      </c>
      <c r="ACG62" s="112" t="s">
        <v>635</v>
      </c>
      <c r="ACH62" s="97" t="s">
        <v>1446</v>
      </c>
      <c r="ACI62" s="97" t="s">
        <v>1447</v>
      </c>
      <c r="ACJ62" s="97"/>
    </row>
    <row r="63" spans="1:764" ht="15" customHeight="1">
      <c r="A63">
        <v>51</v>
      </c>
      <c r="B63" s="214" t="s">
        <v>1448</v>
      </c>
      <c r="C63" s="214" t="s">
        <v>1449</v>
      </c>
      <c r="D63" s="214" t="s">
        <v>912</v>
      </c>
      <c r="E63" s="214" t="s">
        <v>1450</v>
      </c>
      <c r="F63" s="215" t="s">
        <v>1451</v>
      </c>
      <c r="G63" s="215" t="s">
        <v>1452</v>
      </c>
      <c r="H63" s="216">
        <v>35.110460000000003</v>
      </c>
      <c r="I63" s="216">
        <v>9.7439999999999999E-2</v>
      </c>
      <c r="J63" s="215" t="s">
        <v>916</v>
      </c>
      <c r="K63" s="215" t="s">
        <v>1379</v>
      </c>
      <c r="L63" s="215" t="s">
        <v>1453</v>
      </c>
      <c r="M63" s="214" t="s">
        <v>1454</v>
      </c>
      <c r="N63" s="217">
        <v>723075933</v>
      </c>
      <c r="O63" s="128">
        <v>726856271</v>
      </c>
      <c r="P63" s="214">
        <v>9.6287999999999999E-2</v>
      </c>
      <c r="Q63" s="214">
        <v>35.114637999999999</v>
      </c>
      <c r="R63" s="214">
        <v>1892.5</v>
      </c>
      <c r="S63" s="214">
        <v>3.9</v>
      </c>
      <c r="T63" s="128" t="s">
        <v>626</v>
      </c>
      <c r="U63" s="214" t="s">
        <v>629</v>
      </c>
      <c r="V63" s="214" t="s">
        <v>699</v>
      </c>
      <c r="W63" s="214" t="s">
        <v>629</v>
      </c>
      <c r="X63" s="214" t="s">
        <v>700</v>
      </c>
      <c r="Y63" s="214" t="s">
        <v>701</v>
      </c>
      <c r="Z63" s="128" t="s">
        <v>626</v>
      </c>
      <c r="AA63" s="218" t="s">
        <v>635</v>
      </c>
      <c r="AB63" s="219" t="s">
        <v>635</v>
      </c>
      <c r="AC63" s="218" t="s">
        <v>635</v>
      </c>
      <c r="AD63" s="218" t="s">
        <v>635</v>
      </c>
      <c r="AE63" s="218" t="s">
        <v>635</v>
      </c>
      <c r="AF63" s="128">
        <v>5</v>
      </c>
      <c r="AG63" s="128">
        <v>0</v>
      </c>
      <c r="AH63" s="214" t="s">
        <v>636</v>
      </c>
      <c r="AI63" s="214" t="s">
        <v>637</v>
      </c>
      <c r="AJ63" s="214" t="s">
        <v>638</v>
      </c>
      <c r="AK63" s="214" t="s">
        <v>639</v>
      </c>
      <c r="AL63" s="214" t="s">
        <v>640</v>
      </c>
      <c r="AM63" s="128" t="s">
        <v>635</v>
      </c>
      <c r="AN63" s="128" t="s">
        <v>635</v>
      </c>
      <c r="AO63" s="128" t="s">
        <v>635</v>
      </c>
      <c r="AP63" s="214" t="s">
        <v>642</v>
      </c>
      <c r="AQ63" s="214" t="s">
        <v>635</v>
      </c>
      <c r="AR63" s="128" t="s">
        <v>635</v>
      </c>
      <c r="AS63" s="217" t="s">
        <v>635</v>
      </c>
      <c r="AT63" s="128" t="s">
        <v>635</v>
      </c>
      <c r="AU63" s="128" t="s">
        <v>635</v>
      </c>
      <c r="AV63" s="128" t="s">
        <v>626</v>
      </c>
      <c r="AW63" s="214" t="s">
        <v>640</v>
      </c>
      <c r="AX63" s="128" t="s">
        <v>635</v>
      </c>
      <c r="AY63" s="214" t="s">
        <v>640</v>
      </c>
      <c r="AZ63" s="217" t="s">
        <v>635</v>
      </c>
      <c r="BA63" s="214" t="s">
        <v>640</v>
      </c>
      <c r="BB63" s="217" t="s">
        <v>635</v>
      </c>
      <c r="BC63" s="128" t="s">
        <v>640</v>
      </c>
      <c r="BD63" s="128" t="s">
        <v>635</v>
      </c>
      <c r="BE63" s="128" t="s">
        <v>626</v>
      </c>
      <c r="BF63" s="128" t="s">
        <v>635</v>
      </c>
      <c r="BG63" s="128" t="s">
        <v>635</v>
      </c>
      <c r="BH63" s="128" t="s">
        <v>635</v>
      </c>
      <c r="BI63" s="214" t="s">
        <v>640</v>
      </c>
      <c r="BJ63" s="217" t="s">
        <v>643</v>
      </c>
      <c r="BK63" s="217" t="s">
        <v>826</v>
      </c>
      <c r="BL63" s="217" t="s">
        <v>644</v>
      </c>
      <c r="BM63" s="217" t="s">
        <v>635</v>
      </c>
      <c r="BN63" s="217" t="s">
        <v>635</v>
      </c>
      <c r="BO63" s="128" t="s">
        <v>626</v>
      </c>
      <c r="BP63" s="128" t="s">
        <v>635</v>
      </c>
      <c r="BQ63" s="128" t="s">
        <v>635</v>
      </c>
      <c r="BR63" s="214" t="s">
        <v>635</v>
      </c>
      <c r="BS63" s="214" t="s">
        <v>635</v>
      </c>
      <c r="BT63" s="128" t="s">
        <v>635</v>
      </c>
      <c r="BU63" s="128" t="s">
        <v>635</v>
      </c>
      <c r="BV63" s="214" t="s">
        <v>635</v>
      </c>
      <c r="BW63" s="214" t="s">
        <v>646</v>
      </c>
      <c r="BX63" s="97" t="s">
        <v>2462</v>
      </c>
      <c r="BY63" s="214" t="s">
        <v>1455</v>
      </c>
      <c r="BZ63" s="214" t="s">
        <v>779</v>
      </c>
      <c r="CA63" s="217" t="s">
        <v>736</v>
      </c>
      <c r="CB63" s="217" t="s">
        <v>635</v>
      </c>
      <c r="CC63" s="217" t="s">
        <v>635</v>
      </c>
      <c r="CD63" s="128" t="s">
        <v>635</v>
      </c>
      <c r="CE63" s="217" t="s">
        <v>635</v>
      </c>
      <c r="CF63" s="234">
        <v>4</v>
      </c>
      <c r="CG63" s="128">
        <v>5</v>
      </c>
      <c r="CH63" s="214" t="s">
        <v>649</v>
      </c>
      <c r="CI63" s="217" t="s">
        <v>635</v>
      </c>
      <c r="CJ63" s="217" t="s">
        <v>635</v>
      </c>
      <c r="CK63" s="217" t="s">
        <v>635</v>
      </c>
      <c r="CL63" s="128">
        <v>19</v>
      </c>
      <c r="CM63" s="220">
        <v>0</v>
      </c>
      <c r="CN63" s="128" t="s">
        <v>635</v>
      </c>
      <c r="CO63" s="128" t="s">
        <v>635</v>
      </c>
      <c r="CP63" s="128" t="s">
        <v>635</v>
      </c>
      <c r="CQ63" s="128" t="s">
        <v>635</v>
      </c>
      <c r="CR63" s="128" t="s">
        <v>635</v>
      </c>
      <c r="CS63" s="128" t="s">
        <v>635</v>
      </c>
      <c r="CT63" s="128" t="s">
        <v>635</v>
      </c>
      <c r="CU63" s="128" t="s">
        <v>635</v>
      </c>
      <c r="CV63" s="128" t="s">
        <v>635</v>
      </c>
      <c r="CW63" s="128" t="s">
        <v>635</v>
      </c>
      <c r="CX63" s="217" t="s">
        <v>650</v>
      </c>
      <c r="CY63" s="128" t="s">
        <v>635</v>
      </c>
      <c r="CZ63" s="221">
        <v>1</v>
      </c>
      <c r="DA63" s="221">
        <v>0</v>
      </c>
      <c r="DB63" s="222">
        <f t="shared" si="20"/>
        <v>1</v>
      </c>
      <c r="DC63" s="214" t="s">
        <v>635</v>
      </c>
      <c r="DD63" s="128" t="s">
        <v>635</v>
      </c>
      <c r="DE63" s="128" t="s">
        <v>635</v>
      </c>
      <c r="DF63" s="128" t="s">
        <v>635</v>
      </c>
      <c r="DG63" s="227" t="s">
        <v>635</v>
      </c>
      <c r="DH63" s="128" t="s">
        <v>635</v>
      </c>
      <c r="DI63" s="128" t="s">
        <v>635</v>
      </c>
      <c r="DJ63" s="214" t="s">
        <v>635</v>
      </c>
      <c r="DK63" s="128" t="s">
        <v>635</v>
      </c>
      <c r="DL63" s="128" t="s">
        <v>635</v>
      </c>
      <c r="DM63" s="128" t="s">
        <v>635</v>
      </c>
      <c r="DN63" s="128" t="s">
        <v>635</v>
      </c>
      <c r="DO63" s="128" t="s">
        <v>635</v>
      </c>
      <c r="DP63" s="128" t="s">
        <v>635</v>
      </c>
      <c r="DQ63" s="128">
        <v>0.2</v>
      </c>
      <c r="DR63" s="128">
        <v>0.6</v>
      </c>
      <c r="DS63" s="234">
        <v>3</v>
      </c>
      <c r="DT63" s="128" t="s">
        <v>635</v>
      </c>
      <c r="DU63" s="128" t="s">
        <v>635</v>
      </c>
      <c r="DV63" s="128" t="s">
        <v>635</v>
      </c>
      <c r="DW63" s="128" t="s">
        <v>635</v>
      </c>
      <c r="DX63" s="128" t="s">
        <v>635</v>
      </c>
      <c r="DY63" s="128" t="s">
        <v>635</v>
      </c>
      <c r="DZ63" s="214" t="s">
        <v>851</v>
      </c>
      <c r="EA63" s="128" t="s">
        <v>626</v>
      </c>
      <c r="EB63" s="214" t="s">
        <v>635</v>
      </c>
      <c r="EC63" s="128" t="s">
        <v>626</v>
      </c>
      <c r="ED63" s="128" t="s">
        <v>635</v>
      </c>
      <c r="EE63" s="128" t="s">
        <v>635</v>
      </c>
      <c r="EF63" s="217" t="s">
        <v>653</v>
      </c>
      <c r="EG63" s="217" t="s">
        <v>635</v>
      </c>
      <c r="EH63" s="128" t="s">
        <v>653</v>
      </c>
      <c r="EI63" s="214" t="s">
        <v>640</v>
      </c>
      <c r="EJ63" s="214" t="s">
        <v>640</v>
      </c>
      <c r="EK63" s="128">
        <v>1</v>
      </c>
      <c r="EL63" s="128">
        <v>0.6</v>
      </c>
      <c r="EM63" s="128">
        <v>0.2</v>
      </c>
      <c r="EN63" s="128">
        <v>0.1</v>
      </c>
      <c r="EO63" s="128" t="s">
        <v>635</v>
      </c>
      <c r="EP63" s="128" t="s">
        <v>635</v>
      </c>
      <c r="EQ63" s="128" t="s">
        <v>635</v>
      </c>
      <c r="ER63" s="128" t="s">
        <v>635</v>
      </c>
      <c r="ES63" s="128" t="s">
        <v>635</v>
      </c>
      <c r="ET63" s="128" t="s">
        <v>635</v>
      </c>
      <c r="EU63" s="128" t="s">
        <v>635</v>
      </c>
      <c r="EV63" s="128" t="s">
        <v>635</v>
      </c>
      <c r="EW63" s="214" t="s">
        <v>901</v>
      </c>
      <c r="EX63" s="214" t="s">
        <v>901</v>
      </c>
      <c r="EY63" s="128" t="s">
        <v>635</v>
      </c>
      <c r="EZ63" s="217" t="s">
        <v>635</v>
      </c>
      <c r="FA63" s="214" t="s">
        <v>655</v>
      </c>
      <c r="FB63" s="214" t="s">
        <v>854</v>
      </c>
      <c r="FC63" s="253" t="s">
        <v>743</v>
      </c>
      <c r="FD63" s="128" t="s">
        <v>635</v>
      </c>
      <c r="FE63" s="128" t="s">
        <v>635</v>
      </c>
      <c r="FF63" s="128" t="s">
        <v>635</v>
      </c>
      <c r="FG63" s="128" t="s">
        <v>635</v>
      </c>
      <c r="FH63" s="128" t="s">
        <v>635</v>
      </c>
      <c r="FI63" s="128" t="s">
        <v>635</v>
      </c>
      <c r="FJ63" s="128">
        <v>3</v>
      </c>
      <c r="FK63" s="128" t="s">
        <v>635</v>
      </c>
      <c r="FL63" s="128" t="s">
        <v>635</v>
      </c>
      <c r="FM63" s="234">
        <v>15</v>
      </c>
      <c r="FN63" s="128" t="s">
        <v>635</v>
      </c>
      <c r="FO63" s="128" t="s">
        <v>635</v>
      </c>
      <c r="FP63" s="128" t="s">
        <v>635</v>
      </c>
      <c r="FQ63" s="128" t="s">
        <v>635</v>
      </c>
      <c r="FR63" s="128">
        <v>17</v>
      </c>
      <c r="FS63" s="128" t="s">
        <v>635</v>
      </c>
      <c r="FT63" s="128" t="s">
        <v>635</v>
      </c>
      <c r="FU63" s="128" t="s">
        <v>635</v>
      </c>
      <c r="FV63" s="128" t="s">
        <v>635</v>
      </c>
      <c r="FW63" s="128" t="s">
        <v>635</v>
      </c>
      <c r="FX63" s="128" t="s">
        <v>635</v>
      </c>
      <c r="FY63" s="214" t="s">
        <v>635</v>
      </c>
      <c r="FZ63" s="128" t="s">
        <v>635</v>
      </c>
      <c r="GA63" s="128" t="s">
        <v>635</v>
      </c>
      <c r="GB63" s="128" t="s">
        <v>635</v>
      </c>
      <c r="GC63" s="214" t="s">
        <v>635</v>
      </c>
      <c r="GD63" s="128" t="s">
        <v>635</v>
      </c>
      <c r="GE63" s="128" t="s">
        <v>635</v>
      </c>
      <c r="GF63" s="128" t="s">
        <v>635</v>
      </c>
      <c r="GG63" s="128" t="s">
        <v>657</v>
      </c>
      <c r="GH63" s="128" t="s">
        <v>658</v>
      </c>
      <c r="GI63" s="128">
        <v>12</v>
      </c>
      <c r="GJ63" s="128">
        <v>12</v>
      </c>
      <c r="GK63" s="128" t="s">
        <v>657</v>
      </c>
      <c r="GL63" s="128" t="s">
        <v>658</v>
      </c>
      <c r="GM63" s="128">
        <v>12</v>
      </c>
      <c r="GN63" s="128">
        <v>12</v>
      </c>
      <c r="GO63" s="128" t="s">
        <v>635</v>
      </c>
      <c r="GP63" s="128" t="s">
        <v>635</v>
      </c>
      <c r="GQ63" s="128" t="s">
        <v>635</v>
      </c>
      <c r="GR63" s="128" t="s">
        <v>635</v>
      </c>
      <c r="GS63" s="128" t="s">
        <v>635</v>
      </c>
      <c r="GT63" s="128" t="s">
        <v>635</v>
      </c>
      <c r="GU63" s="128" t="s">
        <v>635</v>
      </c>
      <c r="GV63" s="128" t="s">
        <v>635</v>
      </c>
      <c r="GW63" s="128" t="s">
        <v>635</v>
      </c>
      <c r="GX63" s="128" t="s">
        <v>635</v>
      </c>
      <c r="GY63" s="128" t="s">
        <v>635</v>
      </c>
      <c r="GZ63" s="128" t="s">
        <v>635</v>
      </c>
      <c r="HA63" s="234" t="s">
        <v>658</v>
      </c>
      <c r="HB63" s="247" t="s">
        <v>635</v>
      </c>
      <c r="HC63" s="234">
        <v>0</v>
      </c>
      <c r="HD63" s="234">
        <v>24</v>
      </c>
      <c r="HE63" s="247" t="s">
        <v>658</v>
      </c>
      <c r="HF63" s="234" t="s">
        <v>635</v>
      </c>
      <c r="HG63" s="234">
        <v>0</v>
      </c>
      <c r="HH63" s="234">
        <v>24</v>
      </c>
      <c r="HI63" s="128" t="s">
        <v>635</v>
      </c>
      <c r="HJ63" s="128" t="s">
        <v>635</v>
      </c>
      <c r="HK63" s="128" t="s">
        <v>635</v>
      </c>
      <c r="HL63" s="128" t="s">
        <v>635</v>
      </c>
      <c r="HM63" s="128" t="s">
        <v>635</v>
      </c>
      <c r="HN63" s="128" t="s">
        <v>635</v>
      </c>
      <c r="HO63" s="128" t="s">
        <v>635</v>
      </c>
      <c r="HP63" s="128" t="s">
        <v>635</v>
      </c>
      <c r="HQ63" s="128" t="s">
        <v>635</v>
      </c>
      <c r="HR63" s="128" t="s">
        <v>635</v>
      </c>
      <c r="HS63" s="128" t="s">
        <v>635</v>
      </c>
      <c r="HT63" s="128" t="s">
        <v>635</v>
      </c>
      <c r="HU63" s="128" t="s">
        <v>635</v>
      </c>
      <c r="HV63" s="128" t="s">
        <v>635</v>
      </c>
      <c r="HW63" s="128" t="s">
        <v>635</v>
      </c>
      <c r="HX63" s="128" t="s">
        <v>635</v>
      </c>
      <c r="HY63" s="128" t="s">
        <v>635</v>
      </c>
      <c r="HZ63" s="128" t="s">
        <v>635</v>
      </c>
      <c r="IA63" s="128" t="s">
        <v>635</v>
      </c>
      <c r="IB63" s="128" t="s">
        <v>635</v>
      </c>
      <c r="IC63" s="128" t="s">
        <v>635</v>
      </c>
      <c r="ID63" s="128" t="s">
        <v>635</v>
      </c>
      <c r="IE63" s="128" t="s">
        <v>635</v>
      </c>
      <c r="IF63" s="128" t="s">
        <v>635</v>
      </c>
      <c r="IG63" s="214" t="s">
        <v>659</v>
      </c>
      <c r="IH63" s="214" t="s">
        <v>660</v>
      </c>
      <c r="II63" s="214" t="s">
        <v>661</v>
      </c>
      <c r="IJ63" s="214" t="s">
        <v>662</v>
      </c>
      <c r="IK63" s="214" t="s">
        <v>855</v>
      </c>
      <c r="IL63" s="214" t="s">
        <v>856</v>
      </c>
      <c r="IM63" s="214" t="s">
        <v>635</v>
      </c>
      <c r="IN63" s="214" t="s">
        <v>635</v>
      </c>
      <c r="IO63" s="214" t="s">
        <v>635</v>
      </c>
      <c r="IP63" s="128">
        <v>6</v>
      </c>
      <c r="IQ63" s="128" t="s">
        <v>635</v>
      </c>
      <c r="IR63" s="128" t="s">
        <v>635</v>
      </c>
      <c r="IS63" s="128" t="s">
        <v>635</v>
      </c>
      <c r="IT63" s="128" t="s">
        <v>635</v>
      </c>
      <c r="IU63" s="128" t="s">
        <v>635</v>
      </c>
      <c r="IV63" s="128" t="s">
        <v>635</v>
      </c>
      <c r="IW63" s="128" t="s">
        <v>635</v>
      </c>
      <c r="IX63" s="128" t="s">
        <v>635</v>
      </c>
      <c r="IY63" s="128" t="s">
        <v>709</v>
      </c>
      <c r="IZ63" s="143">
        <v>0</v>
      </c>
      <c r="JA63" s="143">
        <v>1</v>
      </c>
      <c r="JB63" s="128" t="s">
        <v>709</v>
      </c>
      <c r="JC63" s="143">
        <v>0</v>
      </c>
      <c r="JD63" s="143">
        <v>1</v>
      </c>
      <c r="JE63" s="128" t="s">
        <v>635</v>
      </c>
      <c r="JF63" s="128" t="s">
        <v>635</v>
      </c>
      <c r="JG63" s="128" t="s">
        <v>635</v>
      </c>
      <c r="JH63" s="128" t="s">
        <v>635</v>
      </c>
      <c r="JI63" s="128" t="s">
        <v>635</v>
      </c>
      <c r="JJ63" s="128" t="s">
        <v>635</v>
      </c>
      <c r="JK63" s="128" t="s">
        <v>635</v>
      </c>
      <c r="JL63" s="128" t="s">
        <v>635</v>
      </c>
      <c r="JM63" s="128" t="s">
        <v>635</v>
      </c>
      <c r="JN63" s="128" t="s">
        <v>635</v>
      </c>
      <c r="JO63" s="128" t="s">
        <v>635</v>
      </c>
      <c r="JP63" s="128" t="s">
        <v>635</v>
      </c>
      <c r="JQ63" s="234" t="s">
        <v>709</v>
      </c>
      <c r="JR63" s="234" t="s">
        <v>635</v>
      </c>
      <c r="JS63" s="248">
        <v>0</v>
      </c>
      <c r="JT63" s="248">
        <v>1</v>
      </c>
      <c r="JU63" s="234" t="s">
        <v>709</v>
      </c>
      <c r="JV63" s="234" t="s">
        <v>635</v>
      </c>
      <c r="JW63" s="248">
        <v>0</v>
      </c>
      <c r="JX63" s="248">
        <v>1</v>
      </c>
      <c r="JY63" s="128" t="s">
        <v>635</v>
      </c>
      <c r="JZ63" s="128" t="s">
        <v>635</v>
      </c>
      <c r="KA63" s="128" t="s">
        <v>635</v>
      </c>
      <c r="KB63" s="128" t="s">
        <v>635</v>
      </c>
      <c r="KC63" s="128" t="s">
        <v>635</v>
      </c>
      <c r="KD63" s="128" t="s">
        <v>635</v>
      </c>
      <c r="KE63" s="128" t="s">
        <v>635</v>
      </c>
      <c r="KF63" s="128" t="s">
        <v>635</v>
      </c>
      <c r="KG63" s="128" t="s">
        <v>635</v>
      </c>
      <c r="KH63" s="128" t="s">
        <v>635</v>
      </c>
      <c r="KI63" s="128" t="s">
        <v>635</v>
      </c>
      <c r="KJ63" s="128" t="s">
        <v>635</v>
      </c>
      <c r="KK63" s="128" t="s">
        <v>635</v>
      </c>
      <c r="KL63" s="128" t="s">
        <v>635</v>
      </c>
      <c r="KM63" s="128" t="s">
        <v>635</v>
      </c>
      <c r="KN63" s="128" t="s">
        <v>635</v>
      </c>
      <c r="KO63" s="128" t="s">
        <v>635</v>
      </c>
      <c r="KP63" s="128" t="s">
        <v>635</v>
      </c>
      <c r="KQ63" s="128" t="s">
        <v>635</v>
      </c>
      <c r="KR63" s="128" t="s">
        <v>635</v>
      </c>
      <c r="KS63" s="128" t="s">
        <v>635</v>
      </c>
      <c r="KT63" s="128" t="s">
        <v>635</v>
      </c>
      <c r="KU63" s="128" t="s">
        <v>635</v>
      </c>
      <c r="KV63" s="128" t="s">
        <v>635</v>
      </c>
      <c r="KW63" s="214" t="s">
        <v>1002</v>
      </c>
      <c r="KX63" s="128" t="s">
        <v>635</v>
      </c>
      <c r="KY63" s="128" t="s">
        <v>635</v>
      </c>
      <c r="KZ63" s="128" t="s">
        <v>635</v>
      </c>
      <c r="LA63" s="128" t="s">
        <v>635</v>
      </c>
      <c r="LB63" s="128" t="s">
        <v>635</v>
      </c>
      <c r="LC63" s="128" t="s">
        <v>635</v>
      </c>
      <c r="LD63" s="128" t="s">
        <v>635</v>
      </c>
      <c r="LE63" s="128" t="s">
        <v>635</v>
      </c>
      <c r="LF63" s="143">
        <v>1</v>
      </c>
      <c r="LG63" s="128" t="s">
        <v>635</v>
      </c>
      <c r="LH63" s="223">
        <f t="shared" si="15"/>
        <v>1</v>
      </c>
      <c r="LI63" s="143">
        <v>0</v>
      </c>
      <c r="LJ63" s="143">
        <v>0</v>
      </c>
      <c r="LK63" s="143">
        <v>0</v>
      </c>
      <c r="LL63" s="143">
        <v>0</v>
      </c>
      <c r="LM63" s="143">
        <v>0</v>
      </c>
      <c r="LN63" s="143">
        <v>0</v>
      </c>
      <c r="LO63" s="143">
        <v>1</v>
      </c>
      <c r="LP63" s="143">
        <v>0</v>
      </c>
      <c r="LQ63" s="224">
        <f t="shared" si="16"/>
        <v>1</v>
      </c>
      <c r="LR63" s="143" t="s">
        <v>635</v>
      </c>
      <c r="LS63" s="143" t="s">
        <v>635</v>
      </c>
      <c r="LT63" s="143" t="s">
        <v>635</v>
      </c>
      <c r="LU63" s="143" t="s">
        <v>635</v>
      </c>
      <c r="LV63" s="143" t="s">
        <v>635</v>
      </c>
      <c r="LW63" s="143" t="s">
        <v>635</v>
      </c>
      <c r="LX63" s="143" t="s">
        <v>635</v>
      </c>
      <c r="LY63" s="143" t="s">
        <v>635</v>
      </c>
      <c r="LZ63" s="143" t="s">
        <v>635</v>
      </c>
      <c r="MA63" s="143">
        <v>0</v>
      </c>
      <c r="MB63" s="143">
        <v>0</v>
      </c>
      <c r="MC63" s="143">
        <v>0</v>
      </c>
      <c r="MD63" s="143">
        <v>0</v>
      </c>
      <c r="ME63" s="143">
        <v>0</v>
      </c>
      <c r="MF63" s="143">
        <v>0</v>
      </c>
      <c r="MG63" s="143">
        <v>0</v>
      </c>
      <c r="MH63" s="143">
        <v>0</v>
      </c>
      <c r="MI63" s="143">
        <v>0</v>
      </c>
      <c r="MJ63" s="143" t="s">
        <v>635</v>
      </c>
      <c r="MK63" s="143" t="s">
        <v>635</v>
      </c>
      <c r="ML63" s="143" t="s">
        <v>635</v>
      </c>
      <c r="MM63" s="143" t="s">
        <v>635</v>
      </c>
      <c r="MN63" s="143" t="s">
        <v>635</v>
      </c>
      <c r="MO63" s="143" t="s">
        <v>635</v>
      </c>
      <c r="MP63" s="143" t="s">
        <v>635</v>
      </c>
      <c r="MQ63" s="143" t="s">
        <v>635</v>
      </c>
      <c r="MR63" s="223" t="s">
        <v>635</v>
      </c>
      <c r="MS63" s="143" t="s">
        <v>635</v>
      </c>
      <c r="MT63" s="143" t="s">
        <v>635</v>
      </c>
      <c r="MU63" s="143" t="s">
        <v>635</v>
      </c>
      <c r="MV63" s="143" t="s">
        <v>635</v>
      </c>
      <c r="MW63" s="143" t="s">
        <v>635</v>
      </c>
      <c r="MX63" s="143" t="s">
        <v>635</v>
      </c>
      <c r="MY63" s="143" t="s">
        <v>635</v>
      </c>
      <c r="MZ63" s="143" t="s">
        <v>635</v>
      </c>
      <c r="NA63" s="143" t="s">
        <v>635</v>
      </c>
      <c r="NB63" s="143">
        <v>0</v>
      </c>
      <c r="NC63" s="143">
        <v>0</v>
      </c>
      <c r="ND63" s="143">
        <v>0</v>
      </c>
      <c r="NE63" s="143">
        <v>0</v>
      </c>
      <c r="NF63" s="143">
        <v>0</v>
      </c>
      <c r="NG63" s="143">
        <v>0</v>
      </c>
      <c r="NH63" s="143">
        <v>0</v>
      </c>
      <c r="NI63" s="143">
        <v>0</v>
      </c>
      <c r="NJ63" s="223">
        <v>0</v>
      </c>
      <c r="NK63" s="143" t="s">
        <v>635</v>
      </c>
      <c r="NL63" s="143" t="s">
        <v>635</v>
      </c>
      <c r="NM63" s="143" t="s">
        <v>635</v>
      </c>
      <c r="NN63" s="143" t="s">
        <v>635</v>
      </c>
      <c r="NO63" s="143" t="s">
        <v>635</v>
      </c>
      <c r="NP63" s="143" t="s">
        <v>635</v>
      </c>
      <c r="NQ63" s="143" t="s">
        <v>635</v>
      </c>
      <c r="NR63" s="143" t="s">
        <v>635</v>
      </c>
      <c r="NS63" s="223" t="s">
        <v>635</v>
      </c>
      <c r="NT63" s="225" t="s">
        <v>635</v>
      </c>
      <c r="NU63" s="225" t="s">
        <v>635</v>
      </c>
      <c r="NV63" s="225" t="s">
        <v>635</v>
      </c>
      <c r="NW63" s="225" t="s">
        <v>635</v>
      </c>
      <c r="NX63" s="225" t="s">
        <v>635</v>
      </c>
      <c r="NY63" s="225" t="s">
        <v>635</v>
      </c>
      <c r="NZ63" s="225" t="s">
        <v>635</v>
      </c>
      <c r="OA63" s="225" t="s">
        <v>635</v>
      </c>
      <c r="OB63" s="226" t="s">
        <v>635</v>
      </c>
      <c r="OC63" s="143" t="s">
        <v>635</v>
      </c>
      <c r="OD63" s="143" t="s">
        <v>635</v>
      </c>
      <c r="OE63" s="143" t="s">
        <v>635</v>
      </c>
      <c r="OF63" s="143" t="s">
        <v>635</v>
      </c>
      <c r="OG63" s="143" t="s">
        <v>635</v>
      </c>
      <c r="OH63" s="143" t="s">
        <v>635</v>
      </c>
      <c r="OI63" s="143" t="s">
        <v>635</v>
      </c>
      <c r="OJ63" s="143" t="s">
        <v>635</v>
      </c>
      <c r="OK63" s="143" t="s">
        <v>635</v>
      </c>
      <c r="OL63" s="143" t="s">
        <v>635</v>
      </c>
      <c r="OM63" s="143" t="s">
        <v>635</v>
      </c>
      <c r="ON63" s="143" t="s">
        <v>635</v>
      </c>
      <c r="OO63" s="143" t="s">
        <v>635</v>
      </c>
      <c r="OP63" s="143" t="s">
        <v>635</v>
      </c>
      <c r="OQ63" s="143" t="s">
        <v>635</v>
      </c>
      <c r="OR63" s="143" t="s">
        <v>635</v>
      </c>
      <c r="OS63" s="143" t="s">
        <v>635</v>
      </c>
      <c r="OT63" s="223" t="s">
        <v>635</v>
      </c>
      <c r="OU63" s="143">
        <v>0</v>
      </c>
      <c r="OV63" s="143">
        <v>0</v>
      </c>
      <c r="OW63" s="143">
        <v>0</v>
      </c>
      <c r="OX63" s="143">
        <v>0</v>
      </c>
      <c r="OY63" s="143">
        <v>0</v>
      </c>
      <c r="OZ63" s="143">
        <v>0</v>
      </c>
      <c r="PA63" s="143">
        <v>0</v>
      </c>
      <c r="PB63" s="143">
        <v>0</v>
      </c>
      <c r="PC63" s="223">
        <v>0</v>
      </c>
      <c r="PD63" s="143" t="s">
        <v>635</v>
      </c>
      <c r="PE63" s="143" t="s">
        <v>635</v>
      </c>
      <c r="PF63" s="143" t="s">
        <v>635</v>
      </c>
      <c r="PG63" s="143" t="s">
        <v>635</v>
      </c>
      <c r="PH63" s="143" t="s">
        <v>635</v>
      </c>
      <c r="PI63" s="143" t="s">
        <v>635</v>
      </c>
      <c r="PJ63" s="143" t="s">
        <v>635</v>
      </c>
      <c r="PK63" s="143" t="s">
        <v>635</v>
      </c>
      <c r="PL63" s="223" t="s">
        <v>635</v>
      </c>
      <c r="PM63" s="143" t="s">
        <v>635</v>
      </c>
      <c r="PN63" s="143" t="s">
        <v>635</v>
      </c>
      <c r="PO63" s="143" t="s">
        <v>635</v>
      </c>
      <c r="PP63" s="143" t="s">
        <v>635</v>
      </c>
      <c r="PQ63" s="143" t="s">
        <v>635</v>
      </c>
      <c r="PR63" s="143" t="s">
        <v>635</v>
      </c>
      <c r="PS63" s="143" t="s">
        <v>635</v>
      </c>
      <c r="PT63" s="143" t="s">
        <v>635</v>
      </c>
      <c r="PU63" s="223" t="s">
        <v>635</v>
      </c>
      <c r="PV63" s="248">
        <v>0</v>
      </c>
      <c r="PW63" s="248">
        <v>0</v>
      </c>
      <c r="PX63" s="248">
        <v>0</v>
      </c>
      <c r="PY63" s="248">
        <v>0</v>
      </c>
      <c r="PZ63" s="248">
        <v>0</v>
      </c>
      <c r="QA63" s="248">
        <v>0</v>
      </c>
      <c r="QB63" s="248">
        <v>0</v>
      </c>
      <c r="QC63" s="248">
        <v>0</v>
      </c>
      <c r="QD63" s="249">
        <v>0</v>
      </c>
      <c r="QE63" s="143" t="s">
        <v>635</v>
      </c>
      <c r="QF63" s="143" t="s">
        <v>635</v>
      </c>
      <c r="QG63" s="143" t="s">
        <v>635</v>
      </c>
      <c r="QH63" s="143" t="s">
        <v>635</v>
      </c>
      <c r="QI63" s="143" t="s">
        <v>635</v>
      </c>
      <c r="QJ63" s="143" t="s">
        <v>635</v>
      </c>
      <c r="QK63" s="143" t="s">
        <v>635</v>
      </c>
      <c r="QL63" s="143" t="s">
        <v>635</v>
      </c>
      <c r="QM63" s="223" t="s">
        <v>635</v>
      </c>
      <c r="QN63" s="143" t="s">
        <v>635</v>
      </c>
      <c r="QO63" s="143" t="s">
        <v>635</v>
      </c>
      <c r="QP63" s="143" t="s">
        <v>635</v>
      </c>
      <c r="QQ63" s="143" t="s">
        <v>635</v>
      </c>
      <c r="QR63" s="143" t="s">
        <v>635</v>
      </c>
      <c r="QS63" s="143" t="s">
        <v>635</v>
      </c>
      <c r="QT63" s="143" t="s">
        <v>635</v>
      </c>
      <c r="QU63" s="143" t="s">
        <v>635</v>
      </c>
      <c r="QV63" s="223" t="s">
        <v>635</v>
      </c>
      <c r="QW63" s="143" t="s">
        <v>635</v>
      </c>
      <c r="QX63" s="143" t="s">
        <v>635</v>
      </c>
      <c r="QY63" s="143" t="s">
        <v>635</v>
      </c>
      <c r="QZ63" s="143" t="s">
        <v>635</v>
      </c>
      <c r="RA63" s="143" t="s">
        <v>635</v>
      </c>
      <c r="RB63" s="143" t="s">
        <v>635</v>
      </c>
      <c r="RC63" s="143" t="s">
        <v>635</v>
      </c>
      <c r="RD63" s="143" t="s">
        <v>635</v>
      </c>
      <c r="RE63" s="223" t="s">
        <v>635</v>
      </c>
      <c r="RF63" s="214" t="s">
        <v>854</v>
      </c>
      <c r="RG63" s="128" t="s">
        <v>635</v>
      </c>
      <c r="RH63" s="128" t="s">
        <v>635</v>
      </c>
      <c r="RI63" s="128" t="s">
        <v>635</v>
      </c>
      <c r="RJ63" s="128" t="s">
        <v>635</v>
      </c>
      <c r="RK63" s="128" t="s">
        <v>635</v>
      </c>
      <c r="RL63" s="214" t="s">
        <v>1002</v>
      </c>
      <c r="RM63" s="128" t="s">
        <v>635</v>
      </c>
      <c r="RN63" s="128" t="s">
        <v>635</v>
      </c>
      <c r="RO63" s="128" t="s">
        <v>635</v>
      </c>
      <c r="RP63" s="128" t="s">
        <v>635</v>
      </c>
      <c r="RQ63" s="128" t="s">
        <v>635</v>
      </c>
      <c r="RR63" s="128" t="s">
        <v>635</v>
      </c>
      <c r="RS63" s="128" t="s">
        <v>635</v>
      </c>
      <c r="RT63" s="128" t="s">
        <v>635</v>
      </c>
      <c r="RU63" s="128" t="s">
        <v>635</v>
      </c>
      <c r="RV63" s="128" t="s">
        <v>635</v>
      </c>
      <c r="RW63" s="227" t="s">
        <v>635</v>
      </c>
      <c r="RX63" s="143">
        <v>0</v>
      </c>
      <c r="RY63" s="143">
        <v>0</v>
      </c>
      <c r="RZ63" s="143">
        <v>0</v>
      </c>
      <c r="SA63" s="143">
        <v>0</v>
      </c>
      <c r="SB63" s="143">
        <v>0</v>
      </c>
      <c r="SC63" s="143">
        <v>0</v>
      </c>
      <c r="SD63" s="143">
        <v>1</v>
      </c>
      <c r="SE63" s="143">
        <v>0</v>
      </c>
      <c r="SF63" s="223">
        <f>SUM(RX63:SE63)</f>
        <v>1</v>
      </c>
      <c r="SG63" s="128" t="s">
        <v>635</v>
      </c>
      <c r="SH63" s="128" t="s">
        <v>635</v>
      </c>
      <c r="SI63" s="128" t="s">
        <v>635</v>
      </c>
      <c r="SJ63" s="128" t="s">
        <v>635</v>
      </c>
      <c r="SK63" s="128" t="s">
        <v>635</v>
      </c>
      <c r="SL63" s="128" t="s">
        <v>635</v>
      </c>
      <c r="SM63" s="128" t="s">
        <v>635</v>
      </c>
      <c r="SN63" s="128" t="s">
        <v>635</v>
      </c>
      <c r="SO63" s="227" t="s">
        <v>635</v>
      </c>
      <c r="SP63" s="128" t="s">
        <v>635</v>
      </c>
      <c r="SQ63" s="128" t="s">
        <v>635</v>
      </c>
      <c r="SR63" s="128" t="s">
        <v>635</v>
      </c>
      <c r="SS63" s="128" t="s">
        <v>635</v>
      </c>
      <c r="ST63" s="128" t="s">
        <v>635</v>
      </c>
      <c r="SU63" s="128" t="s">
        <v>635</v>
      </c>
      <c r="SV63" s="128" t="s">
        <v>635</v>
      </c>
      <c r="SW63" s="128" t="s">
        <v>635</v>
      </c>
      <c r="SX63" s="227" t="s">
        <v>635</v>
      </c>
      <c r="SY63" s="128" t="s">
        <v>635</v>
      </c>
      <c r="SZ63" s="128" t="s">
        <v>635</v>
      </c>
      <c r="TA63" s="128" t="s">
        <v>635</v>
      </c>
      <c r="TB63" s="128" t="s">
        <v>635</v>
      </c>
      <c r="TC63" s="128" t="s">
        <v>635</v>
      </c>
      <c r="TD63" s="128" t="s">
        <v>635</v>
      </c>
      <c r="TE63" s="128" t="s">
        <v>635</v>
      </c>
      <c r="TF63" s="128" t="s">
        <v>635</v>
      </c>
      <c r="TG63" s="227" t="s">
        <v>635</v>
      </c>
      <c r="TH63" s="128" t="s">
        <v>635</v>
      </c>
      <c r="TI63" s="128" t="s">
        <v>635</v>
      </c>
      <c r="TJ63" s="128" t="s">
        <v>635</v>
      </c>
      <c r="TK63" s="128" t="s">
        <v>635</v>
      </c>
      <c r="TL63" s="128" t="s">
        <v>635</v>
      </c>
      <c r="TM63" s="128" t="s">
        <v>635</v>
      </c>
      <c r="TN63" s="128" t="s">
        <v>635</v>
      </c>
      <c r="TO63" s="128" t="s">
        <v>635</v>
      </c>
      <c r="TP63" s="227" t="s">
        <v>635</v>
      </c>
      <c r="TQ63" s="143">
        <v>0</v>
      </c>
      <c r="TR63" s="143">
        <v>0</v>
      </c>
      <c r="TS63" s="143">
        <v>0</v>
      </c>
      <c r="TT63" s="143">
        <v>0</v>
      </c>
      <c r="TU63" s="143">
        <v>0</v>
      </c>
      <c r="TV63" s="143">
        <v>0</v>
      </c>
      <c r="TW63" s="143">
        <v>1</v>
      </c>
      <c r="TX63" s="143">
        <v>0</v>
      </c>
      <c r="TY63" s="143">
        <f>SUBTOTAL(9,TQ63:TX63)</f>
        <v>1</v>
      </c>
      <c r="TZ63" s="128" t="s">
        <v>635</v>
      </c>
      <c r="UA63" s="128" t="s">
        <v>635</v>
      </c>
      <c r="UB63" s="128" t="s">
        <v>635</v>
      </c>
      <c r="UC63" s="128" t="s">
        <v>635</v>
      </c>
      <c r="UD63" s="128" t="s">
        <v>635</v>
      </c>
      <c r="UE63" s="128" t="s">
        <v>635</v>
      </c>
      <c r="UF63" s="128" t="s">
        <v>635</v>
      </c>
      <c r="UG63" s="128" t="s">
        <v>635</v>
      </c>
      <c r="UH63" s="227" t="s">
        <v>635</v>
      </c>
      <c r="UI63" s="128" t="s">
        <v>635</v>
      </c>
      <c r="UJ63" s="128" t="s">
        <v>635</v>
      </c>
      <c r="UK63" s="128" t="s">
        <v>635</v>
      </c>
      <c r="UL63" s="128" t="s">
        <v>635</v>
      </c>
      <c r="UM63" s="128" t="s">
        <v>635</v>
      </c>
      <c r="UN63" s="128" t="s">
        <v>635</v>
      </c>
      <c r="UO63" s="128" t="s">
        <v>635</v>
      </c>
      <c r="UP63" s="128" t="s">
        <v>635</v>
      </c>
      <c r="UQ63" s="227" t="s">
        <v>635</v>
      </c>
      <c r="UR63" s="143">
        <v>0</v>
      </c>
      <c r="US63" s="143">
        <v>0</v>
      </c>
      <c r="UT63" s="143">
        <v>0</v>
      </c>
      <c r="UU63" s="143">
        <v>0</v>
      </c>
      <c r="UV63" s="143">
        <v>0</v>
      </c>
      <c r="UW63" s="143">
        <v>0</v>
      </c>
      <c r="UX63" s="143">
        <v>1</v>
      </c>
      <c r="UY63" s="143">
        <v>0</v>
      </c>
      <c r="UZ63" s="222">
        <f>SUBTOTAL(9,UR63:UY63)</f>
        <v>1</v>
      </c>
      <c r="VA63" s="143" t="s">
        <v>635</v>
      </c>
      <c r="VB63" s="143" t="s">
        <v>635</v>
      </c>
      <c r="VC63" s="143" t="s">
        <v>635</v>
      </c>
      <c r="VD63" s="143" t="s">
        <v>635</v>
      </c>
      <c r="VE63" s="143" t="s">
        <v>635</v>
      </c>
      <c r="VF63" s="143" t="s">
        <v>635</v>
      </c>
      <c r="VG63" s="143" t="s">
        <v>635</v>
      </c>
      <c r="VH63" s="143" t="s">
        <v>635</v>
      </c>
      <c r="VI63" s="222" t="s">
        <v>635</v>
      </c>
      <c r="VJ63" s="128" t="s">
        <v>635</v>
      </c>
      <c r="VK63" s="128" t="s">
        <v>635</v>
      </c>
      <c r="VL63" s="128" t="s">
        <v>635</v>
      </c>
      <c r="VM63" s="128" t="s">
        <v>635</v>
      </c>
      <c r="VN63" s="128" t="s">
        <v>635</v>
      </c>
      <c r="VO63" s="128" t="s">
        <v>635</v>
      </c>
      <c r="VP63" s="128" t="s">
        <v>635</v>
      </c>
      <c r="VQ63" s="128" t="s">
        <v>635</v>
      </c>
      <c r="VR63" s="227" t="s">
        <v>635</v>
      </c>
      <c r="VS63" s="128" t="s">
        <v>635</v>
      </c>
      <c r="VT63" s="128" t="s">
        <v>635</v>
      </c>
      <c r="VU63" s="128" t="s">
        <v>635</v>
      </c>
      <c r="VV63" s="128" t="s">
        <v>635</v>
      </c>
      <c r="VW63" s="128" t="s">
        <v>635</v>
      </c>
      <c r="VX63" s="128" t="s">
        <v>635</v>
      </c>
      <c r="VY63" s="128" t="s">
        <v>635</v>
      </c>
      <c r="VZ63" s="128" t="s">
        <v>635</v>
      </c>
      <c r="WA63" s="227" t="s">
        <v>635</v>
      </c>
      <c r="WB63" s="128" t="s">
        <v>635</v>
      </c>
      <c r="WC63" s="128" t="s">
        <v>635</v>
      </c>
      <c r="WD63" s="128" t="s">
        <v>635</v>
      </c>
      <c r="WE63" s="128" t="s">
        <v>635</v>
      </c>
      <c r="WF63" s="128" t="s">
        <v>635</v>
      </c>
      <c r="WG63" s="128" t="s">
        <v>635</v>
      </c>
      <c r="WH63" s="128" t="s">
        <v>635</v>
      </c>
      <c r="WI63" s="128" t="s">
        <v>635</v>
      </c>
      <c r="WJ63" s="227" t="s">
        <v>635</v>
      </c>
      <c r="WK63" s="248">
        <v>0</v>
      </c>
      <c r="WL63" s="248">
        <v>0</v>
      </c>
      <c r="WM63" s="248">
        <v>0</v>
      </c>
      <c r="WN63" s="248">
        <v>0</v>
      </c>
      <c r="WO63" s="248">
        <v>0</v>
      </c>
      <c r="WP63" s="248">
        <v>0</v>
      </c>
      <c r="WQ63" s="248">
        <v>0</v>
      </c>
      <c r="WR63" s="248">
        <v>1</v>
      </c>
      <c r="WS63" s="251">
        <f>SUBTOTAL(9,WK63:WR63)</f>
        <v>1</v>
      </c>
      <c r="WT63" s="128" t="s">
        <v>635</v>
      </c>
      <c r="WU63" s="128" t="s">
        <v>635</v>
      </c>
      <c r="WV63" s="128" t="s">
        <v>635</v>
      </c>
      <c r="WW63" s="128" t="s">
        <v>635</v>
      </c>
      <c r="WX63" s="128" t="s">
        <v>635</v>
      </c>
      <c r="WY63" s="128" t="s">
        <v>635</v>
      </c>
      <c r="WZ63" s="128" t="s">
        <v>635</v>
      </c>
      <c r="XA63" s="128" t="s">
        <v>635</v>
      </c>
      <c r="XB63" s="227" t="s">
        <v>635</v>
      </c>
      <c r="XC63" s="214" t="s">
        <v>665</v>
      </c>
      <c r="XD63" s="214" t="s">
        <v>666</v>
      </c>
      <c r="XE63" s="214" t="s">
        <v>750</v>
      </c>
      <c r="XF63" s="217" t="s">
        <v>635</v>
      </c>
      <c r="XG63" s="214" t="s">
        <v>672</v>
      </c>
      <c r="XH63" s="214" t="s">
        <v>635</v>
      </c>
      <c r="XI63" s="214" t="s">
        <v>635</v>
      </c>
      <c r="XJ63" s="214" t="s">
        <v>635</v>
      </c>
      <c r="XK63" s="214" t="s">
        <v>635</v>
      </c>
      <c r="XL63" s="214" t="s">
        <v>635</v>
      </c>
      <c r="XM63" s="214" t="s">
        <v>667</v>
      </c>
      <c r="XN63" s="214" t="s">
        <v>668</v>
      </c>
      <c r="XO63" s="214" t="s">
        <v>669</v>
      </c>
      <c r="XP63" s="214" t="s">
        <v>670</v>
      </c>
      <c r="XQ63" s="214" t="s">
        <v>671</v>
      </c>
      <c r="XR63" s="214" t="s">
        <v>673</v>
      </c>
      <c r="XS63" s="214" t="s">
        <v>712</v>
      </c>
      <c r="XT63" s="214" t="s">
        <v>635</v>
      </c>
      <c r="XU63" s="128" t="s">
        <v>712</v>
      </c>
      <c r="XV63" s="128" t="s">
        <v>635</v>
      </c>
      <c r="XW63" s="128" t="s">
        <v>635</v>
      </c>
      <c r="XX63" s="128" t="s">
        <v>635</v>
      </c>
      <c r="XY63" s="128" t="s">
        <v>635</v>
      </c>
      <c r="XZ63" s="128" t="s">
        <v>635</v>
      </c>
      <c r="YA63" s="128" t="s">
        <v>635</v>
      </c>
      <c r="YB63" s="128" t="s">
        <v>635</v>
      </c>
      <c r="YC63" s="128" t="s">
        <v>635</v>
      </c>
      <c r="YD63" s="128" t="s">
        <v>635</v>
      </c>
      <c r="YE63" s="128" t="s">
        <v>635</v>
      </c>
      <c r="YF63" s="128" t="s">
        <v>635</v>
      </c>
      <c r="YG63" s="128" t="s">
        <v>635</v>
      </c>
      <c r="YH63" s="247" t="s">
        <v>674</v>
      </c>
      <c r="YI63" s="217" t="s">
        <v>635</v>
      </c>
      <c r="YJ63" s="217" t="s">
        <v>635</v>
      </c>
      <c r="YK63" s="214" t="s">
        <v>635</v>
      </c>
      <c r="YL63" s="214" t="s">
        <v>635</v>
      </c>
      <c r="YM63" s="214" t="s">
        <v>635</v>
      </c>
      <c r="YN63" s="214" t="s">
        <v>635</v>
      </c>
      <c r="YO63" s="214" t="s">
        <v>635</v>
      </c>
      <c r="YP63" s="214" t="s">
        <v>635</v>
      </c>
      <c r="YQ63" s="214" t="s">
        <v>635</v>
      </c>
      <c r="YR63" s="214" t="s">
        <v>635</v>
      </c>
      <c r="YS63" s="214" t="s">
        <v>635</v>
      </c>
      <c r="YT63" s="214" t="s">
        <v>635</v>
      </c>
      <c r="YU63" s="214" t="s">
        <v>635</v>
      </c>
      <c r="YV63" s="214" t="s">
        <v>635</v>
      </c>
      <c r="YW63" s="214" t="s">
        <v>635</v>
      </c>
      <c r="YX63" s="214" t="s">
        <v>635</v>
      </c>
      <c r="YY63" s="214" t="s">
        <v>635</v>
      </c>
      <c r="YZ63" s="214" t="s">
        <v>674</v>
      </c>
      <c r="ZA63" s="214" t="s">
        <v>635</v>
      </c>
      <c r="ZB63" s="128" t="s">
        <v>635</v>
      </c>
      <c r="ZC63" s="128" t="s">
        <v>635</v>
      </c>
      <c r="ZD63" s="128" t="s">
        <v>635</v>
      </c>
      <c r="ZE63" s="128" t="s">
        <v>635</v>
      </c>
      <c r="ZF63" s="128" t="s">
        <v>635</v>
      </c>
      <c r="ZG63" s="128" t="s">
        <v>713</v>
      </c>
      <c r="ZH63" s="128" t="s">
        <v>714</v>
      </c>
      <c r="ZI63" s="128" t="s">
        <v>676</v>
      </c>
      <c r="ZJ63" s="128" t="s">
        <v>677</v>
      </c>
      <c r="ZK63" s="128" t="s">
        <v>635</v>
      </c>
      <c r="ZL63" s="128" t="s">
        <v>635</v>
      </c>
      <c r="ZM63" s="128" t="s">
        <v>635</v>
      </c>
      <c r="ZN63" s="128" t="s">
        <v>635</v>
      </c>
      <c r="ZO63" s="128" t="s">
        <v>635</v>
      </c>
      <c r="ZP63" s="128" t="s">
        <v>635</v>
      </c>
      <c r="ZQ63" s="128" t="s">
        <v>635</v>
      </c>
      <c r="ZR63" s="128" t="s">
        <v>635</v>
      </c>
      <c r="ZS63" s="128" t="s">
        <v>635</v>
      </c>
      <c r="ZT63" s="128" t="s">
        <v>635</v>
      </c>
      <c r="ZU63" s="128">
        <v>3</v>
      </c>
      <c r="ZV63" s="128" t="s">
        <v>635</v>
      </c>
      <c r="ZW63" s="128" t="s">
        <v>635</v>
      </c>
      <c r="ZX63" s="128">
        <v>3</v>
      </c>
      <c r="ZY63" s="128" t="s">
        <v>635</v>
      </c>
      <c r="ZZ63" s="128" t="s">
        <v>635</v>
      </c>
      <c r="AAA63" s="128" t="s">
        <v>635</v>
      </c>
      <c r="AAB63" s="128" t="s">
        <v>635</v>
      </c>
      <c r="AAC63" s="128" t="s">
        <v>635</v>
      </c>
      <c r="AAD63" s="128" t="s">
        <v>635</v>
      </c>
      <c r="AAE63" s="219" t="s">
        <v>635</v>
      </c>
      <c r="AAF63" s="128">
        <v>1</v>
      </c>
      <c r="AAG63" s="128" t="s">
        <v>635</v>
      </c>
      <c r="AAH63" s="128" t="s">
        <v>635</v>
      </c>
      <c r="AAI63" s="128" t="s">
        <v>635</v>
      </c>
      <c r="AAJ63" s="128">
        <v>1</v>
      </c>
      <c r="AAK63" s="128" t="s">
        <v>635</v>
      </c>
      <c r="AAL63" s="128" t="s">
        <v>635</v>
      </c>
      <c r="AAM63" s="128" t="s">
        <v>635</v>
      </c>
      <c r="AAN63" s="128" t="s">
        <v>635</v>
      </c>
      <c r="AAO63" s="128">
        <v>4</v>
      </c>
      <c r="AAP63" s="128" t="s">
        <v>635</v>
      </c>
      <c r="AAQ63" s="128" t="s">
        <v>635</v>
      </c>
      <c r="AAR63" s="128">
        <v>1</v>
      </c>
      <c r="AAS63" s="128" t="s">
        <v>635</v>
      </c>
      <c r="AAT63" s="128" t="s">
        <v>635</v>
      </c>
      <c r="AAU63" s="128" t="s">
        <v>635</v>
      </c>
      <c r="AAV63" s="128">
        <v>2</v>
      </c>
      <c r="AAW63" s="128" t="s">
        <v>635</v>
      </c>
      <c r="AAX63" s="128" t="s">
        <v>635</v>
      </c>
      <c r="AAY63" s="128">
        <v>2</v>
      </c>
      <c r="AAZ63" s="128" t="s">
        <v>632</v>
      </c>
      <c r="ABA63" s="214" t="s">
        <v>679</v>
      </c>
      <c r="ABB63" s="214" t="s">
        <v>635</v>
      </c>
      <c r="ABC63" s="214" t="s">
        <v>635</v>
      </c>
      <c r="ABD63" s="214" t="s">
        <v>635</v>
      </c>
      <c r="ABE63" s="214" t="s">
        <v>635</v>
      </c>
      <c r="ABF63" s="128" t="s">
        <v>635</v>
      </c>
      <c r="ABG63" s="228" t="s">
        <v>873</v>
      </c>
      <c r="ABH63" s="214" t="s">
        <v>716</v>
      </c>
      <c r="ABI63" s="214" t="s">
        <v>788</v>
      </c>
      <c r="ABJ63" s="214" t="s">
        <v>681</v>
      </c>
      <c r="ABK63" s="214" t="s">
        <v>717</v>
      </c>
      <c r="ABL63" s="128" t="s">
        <v>635</v>
      </c>
      <c r="ABM63" s="128" t="s">
        <v>635</v>
      </c>
      <c r="ABN63" s="128" t="s">
        <v>635</v>
      </c>
      <c r="ABO63" s="214" t="s">
        <v>635</v>
      </c>
      <c r="ABP63" s="214" t="s">
        <v>1456</v>
      </c>
      <c r="ABQ63" s="214" t="s">
        <v>635</v>
      </c>
      <c r="ABR63" s="214" t="s">
        <v>635</v>
      </c>
      <c r="ABS63" s="128" t="s">
        <v>632</v>
      </c>
      <c r="ABT63" s="214" t="s">
        <v>632</v>
      </c>
      <c r="ABU63" s="214" t="s">
        <v>718</v>
      </c>
      <c r="ABV63" s="214" t="s">
        <v>789</v>
      </c>
      <c r="ABW63" s="214" t="s">
        <v>756</v>
      </c>
      <c r="ABX63" s="214" t="s">
        <v>790</v>
      </c>
      <c r="ABY63" s="214" t="s">
        <v>719</v>
      </c>
      <c r="ABZ63" s="214" t="s">
        <v>635</v>
      </c>
      <c r="ACA63" s="214" t="s">
        <v>635</v>
      </c>
      <c r="ACB63" s="214" t="s">
        <v>626</v>
      </c>
      <c r="ACC63" s="214" t="s">
        <v>632</v>
      </c>
      <c r="ACD63" s="214" t="s">
        <v>883</v>
      </c>
      <c r="ACE63" s="214" t="s">
        <v>635</v>
      </c>
      <c r="ACF63" s="214" t="s">
        <v>635</v>
      </c>
      <c r="ACG63" s="214" t="s">
        <v>635</v>
      </c>
      <c r="ACH63" s="214" t="s">
        <v>1457</v>
      </c>
      <c r="ACI63" s="214" t="s">
        <v>1458</v>
      </c>
      <c r="ACJ63" s="214" t="s">
        <v>1459</v>
      </c>
    </row>
    <row r="64" spans="1:764" ht="15" customHeight="1">
      <c r="A64">
        <v>53</v>
      </c>
      <c r="B64" s="97" t="s">
        <v>1471</v>
      </c>
      <c r="C64" s="97" t="s">
        <v>1472</v>
      </c>
      <c r="D64" s="97" t="s">
        <v>1128</v>
      </c>
      <c r="E64" s="97" t="s">
        <v>1473</v>
      </c>
      <c r="F64" s="98" t="s">
        <v>1474</v>
      </c>
      <c r="G64" s="98" t="s">
        <v>1475</v>
      </c>
      <c r="H64" s="99">
        <v>37.122953000000003</v>
      </c>
      <c r="I64" s="99">
        <v>-0.55515499999999995</v>
      </c>
      <c r="J64" s="98" t="s">
        <v>1056</v>
      </c>
      <c r="K64" s="98" t="s">
        <v>1289</v>
      </c>
      <c r="L64" s="98" t="s">
        <v>1476</v>
      </c>
      <c r="M64" s="100" t="s">
        <v>1477</v>
      </c>
      <c r="N64" s="101">
        <v>710704660</v>
      </c>
      <c r="O64" s="102">
        <v>714541449</v>
      </c>
      <c r="P64" s="100">
        <v>-0.55336300000000005</v>
      </c>
      <c r="Q64" s="100">
        <v>37.120322999999999</v>
      </c>
      <c r="R64" s="100">
        <v>1654.2</v>
      </c>
      <c r="S64" s="100">
        <v>4.9000000000000004</v>
      </c>
      <c r="T64" s="103" t="s">
        <v>626</v>
      </c>
      <c r="U64" s="97" t="s">
        <v>629</v>
      </c>
      <c r="V64" s="97" t="s">
        <v>699</v>
      </c>
      <c r="W64" s="97" t="s">
        <v>629</v>
      </c>
      <c r="X64" s="97" t="s">
        <v>700</v>
      </c>
      <c r="Y64" s="97" t="s">
        <v>701</v>
      </c>
      <c r="Z64" s="103" t="s">
        <v>626</v>
      </c>
      <c r="AA64" s="104" t="s">
        <v>635</v>
      </c>
      <c r="AB64" s="197" t="s">
        <v>635</v>
      </c>
      <c r="AC64" s="104" t="s">
        <v>635</v>
      </c>
      <c r="AD64" s="104" t="s">
        <v>635</v>
      </c>
      <c r="AE64" s="104" t="s">
        <v>635</v>
      </c>
      <c r="AF64" s="103">
        <v>5</v>
      </c>
      <c r="AG64" s="103">
        <v>1</v>
      </c>
      <c r="AH64" s="97" t="s">
        <v>636</v>
      </c>
      <c r="AI64" s="97" t="s">
        <v>637</v>
      </c>
      <c r="AJ64" s="97" t="s">
        <v>638</v>
      </c>
      <c r="AK64" s="97" t="s">
        <v>635</v>
      </c>
      <c r="AL64" s="105" t="s">
        <v>640</v>
      </c>
      <c r="AM64" s="106" t="s">
        <v>635</v>
      </c>
      <c r="AN64" s="106" t="s">
        <v>635</v>
      </c>
      <c r="AO64" s="106" t="s">
        <v>635</v>
      </c>
      <c r="AP64" s="97" t="s">
        <v>642</v>
      </c>
      <c r="AQ64" s="97" t="s">
        <v>635</v>
      </c>
      <c r="AR64" s="103" t="s">
        <v>635</v>
      </c>
      <c r="AS64" s="107" t="s">
        <v>635</v>
      </c>
      <c r="AT64" s="103" t="s">
        <v>635</v>
      </c>
      <c r="AU64" s="103" t="s">
        <v>635</v>
      </c>
      <c r="AV64" s="106" t="s">
        <v>626</v>
      </c>
      <c r="AW64" s="105" t="s">
        <v>640</v>
      </c>
      <c r="AX64" s="103" t="s">
        <v>635</v>
      </c>
      <c r="AY64" s="105" t="s">
        <v>640</v>
      </c>
      <c r="AZ64" s="107" t="s">
        <v>635</v>
      </c>
      <c r="BA64" s="105" t="s">
        <v>640</v>
      </c>
      <c r="BB64" s="107" t="s">
        <v>635</v>
      </c>
      <c r="BC64" s="106" t="s">
        <v>635</v>
      </c>
      <c r="BD64" s="103" t="s">
        <v>635</v>
      </c>
      <c r="BE64" s="106" t="s">
        <v>626</v>
      </c>
      <c r="BF64" s="103" t="s">
        <v>635</v>
      </c>
      <c r="BG64" s="103" t="s">
        <v>635</v>
      </c>
      <c r="BH64" s="103" t="s">
        <v>635</v>
      </c>
      <c r="BI64" s="97" t="s">
        <v>640</v>
      </c>
      <c r="BJ64" s="108" t="s">
        <v>643</v>
      </c>
      <c r="BK64" s="108" t="s">
        <v>875</v>
      </c>
      <c r="BL64" s="108" t="s">
        <v>898</v>
      </c>
      <c r="BM64" s="108" t="s">
        <v>644</v>
      </c>
      <c r="BN64" s="108" t="s">
        <v>635</v>
      </c>
      <c r="BO64" s="103" t="s">
        <v>626</v>
      </c>
      <c r="BP64" s="103" t="s">
        <v>635</v>
      </c>
      <c r="BQ64" s="103" t="s">
        <v>635</v>
      </c>
      <c r="BR64" s="109" t="s">
        <v>635</v>
      </c>
      <c r="BS64" s="109" t="s">
        <v>635</v>
      </c>
      <c r="BT64" s="110" t="s">
        <v>635</v>
      </c>
      <c r="BU64" s="110" t="s">
        <v>635</v>
      </c>
      <c r="BV64" s="109" t="s">
        <v>635</v>
      </c>
      <c r="BW64" s="97" t="s">
        <v>848</v>
      </c>
      <c r="BX64" s="97" t="s">
        <v>848</v>
      </c>
      <c r="BY64" s="97" t="s">
        <v>1478</v>
      </c>
      <c r="BZ64" s="97" t="s">
        <v>648</v>
      </c>
      <c r="CA64" s="111" t="s">
        <v>736</v>
      </c>
      <c r="CB64" s="111" t="s">
        <v>737</v>
      </c>
      <c r="CC64" s="111" t="s">
        <v>635</v>
      </c>
      <c r="CD64" s="106" t="s">
        <v>635</v>
      </c>
      <c r="CE64" s="111" t="s">
        <v>635</v>
      </c>
      <c r="CF64" s="103">
        <v>3</v>
      </c>
      <c r="CG64" s="103">
        <v>5</v>
      </c>
      <c r="CH64" s="112" t="s">
        <v>649</v>
      </c>
      <c r="CI64" s="113" t="s">
        <v>635</v>
      </c>
      <c r="CJ64" s="113" t="s">
        <v>635</v>
      </c>
      <c r="CK64" s="113" t="s">
        <v>635</v>
      </c>
      <c r="CL64" s="103">
        <v>13</v>
      </c>
      <c r="CM64" s="114">
        <v>350</v>
      </c>
      <c r="CN64" s="103" t="s">
        <v>635</v>
      </c>
      <c r="CO64" s="106" t="s">
        <v>635</v>
      </c>
      <c r="CP64" s="103" t="s">
        <v>635</v>
      </c>
      <c r="CQ64" s="106" t="s">
        <v>635</v>
      </c>
      <c r="CR64" s="103" t="s">
        <v>635</v>
      </c>
      <c r="CS64" s="106" t="s">
        <v>635</v>
      </c>
      <c r="CT64" s="103" t="s">
        <v>635</v>
      </c>
      <c r="CU64" s="106" t="s">
        <v>635</v>
      </c>
      <c r="CV64" s="103" t="s">
        <v>635</v>
      </c>
      <c r="CW64" s="103" t="s">
        <v>635</v>
      </c>
      <c r="CX64" s="111" t="s">
        <v>651</v>
      </c>
      <c r="CY64" s="106" t="s">
        <v>635</v>
      </c>
      <c r="CZ64" s="115">
        <v>0</v>
      </c>
      <c r="DA64" s="115">
        <v>1</v>
      </c>
      <c r="DB64" s="116">
        <f t="shared" si="20"/>
        <v>1</v>
      </c>
      <c r="DC64" s="117" t="s">
        <v>635</v>
      </c>
      <c r="DD64" s="118" t="s">
        <v>635</v>
      </c>
      <c r="DE64" s="118" t="s">
        <v>635</v>
      </c>
      <c r="DF64" s="118" t="s">
        <v>635</v>
      </c>
      <c r="DG64" s="119" t="s">
        <v>635</v>
      </c>
      <c r="DH64" s="106" t="s">
        <v>635</v>
      </c>
      <c r="DI64" s="106" t="s">
        <v>635</v>
      </c>
      <c r="DJ64" s="121" t="s">
        <v>635</v>
      </c>
      <c r="DK64" s="122" t="s">
        <v>635</v>
      </c>
      <c r="DL64" s="123" t="s">
        <v>635</v>
      </c>
      <c r="DM64" s="123" t="s">
        <v>635</v>
      </c>
      <c r="DN64" s="124" t="s">
        <v>635</v>
      </c>
      <c r="DO64" s="124" t="s">
        <v>635</v>
      </c>
      <c r="DP64" s="124" t="s">
        <v>635</v>
      </c>
      <c r="DQ64" s="125" t="s">
        <v>635</v>
      </c>
      <c r="DR64" s="125" t="s">
        <v>635</v>
      </c>
      <c r="DS64" s="125" t="s">
        <v>635</v>
      </c>
      <c r="DT64" s="106" t="s">
        <v>635</v>
      </c>
      <c r="DU64" s="106" t="s">
        <v>635</v>
      </c>
      <c r="DV64" s="106" t="s">
        <v>635</v>
      </c>
      <c r="DW64" s="126" t="s">
        <v>635</v>
      </c>
      <c r="DX64" s="126" t="s">
        <v>635</v>
      </c>
      <c r="DY64" s="126" t="s">
        <v>635</v>
      </c>
      <c r="DZ64" s="97" t="s">
        <v>635</v>
      </c>
      <c r="EA64" s="103" t="s">
        <v>626</v>
      </c>
      <c r="EB64" s="97" t="s">
        <v>635</v>
      </c>
      <c r="EC64" s="103" t="s">
        <v>632</v>
      </c>
      <c r="ED64" s="107" t="s">
        <v>740</v>
      </c>
      <c r="EE64" s="97" t="s">
        <v>741</v>
      </c>
      <c r="EF64" s="127" t="s">
        <v>651</v>
      </c>
      <c r="EG64" s="127" t="s">
        <v>635</v>
      </c>
      <c r="EH64" s="103" t="s">
        <v>651</v>
      </c>
      <c r="EI64" s="97" t="s">
        <v>640</v>
      </c>
      <c r="EJ64" s="97" t="s">
        <v>640</v>
      </c>
      <c r="EK64" s="122" t="s">
        <v>635</v>
      </c>
      <c r="EL64" s="122" t="s">
        <v>635</v>
      </c>
      <c r="EM64" s="122" t="s">
        <v>635</v>
      </c>
      <c r="EN64" s="122" t="s">
        <v>635</v>
      </c>
      <c r="EO64" s="128" t="s">
        <v>635</v>
      </c>
      <c r="EP64" s="128" t="s">
        <v>635</v>
      </c>
      <c r="EQ64" s="128" t="s">
        <v>635</v>
      </c>
      <c r="ER64" s="128" t="s">
        <v>635</v>
      </c>
      <c r="ES64" s="129" t="s">
        <v>635</v>
      </c>
      <c r="ET64" s="129" t="s">
        <v>635</v>
      </c>
      <c r="EU64" s="129" t="s">
        <v>635</v>
      </c>
      <c r="EV64" s="129" t="s">
        <v>635</v>
      </c>
      <c r="EW64" s="97" t="s">
        <v>635</v>
      </c>
      <c r="EX64" s="97" t="s">
        <v>635</v>
      </c>
      <c r="EY64" s="103" t="s">
        <v>805</v>
      </c>
      <c r="EZ64" s="107" t="s">
        <v>829</v>
      </c>
      <c r="FA64" s="97" t="s">
        <v>635</v>
      </c>
      <c r="FB64" s="130" t="s">
        <v>656</v>
      </c>
      <c r="FC64" s="130" t="s">
        <v>880</v>
      </c>
      <c r="FD64" s="131" t="s">
        <v>635</v>
      </c>
      <c r="FE64" s="131" t="s">
        <v>635</v>
      </c>
      <c r="FF64" s="131" t="s">
        <v>635</v>
      </c>
      <c r="FG64" s="131" t="s">
        <v>635</v>
      </c>
      <c r="FH64" s="131" t="s">
        <v>635</v>
      </c>
      <c r="FI64" s="132">
        <v>3</v>
      </c>
      <c r="FJ64" s="133" t="s">
        <v>635</v>
      </c>
      <c r="FK64" s="103">
        <v>4</v>
      </c>
      <c r="FL64" s="134" t="s">
        <v>635</v>
      </c>
      <c r="FM64" s="135" t="s">
        <v>635</v>
      </c>
      <c r="FN64" s="135" t="s">
        <v>635</v>
      </c>
      <c r="FO64" s="135" t="s">
        <v>635</v>
      </c>
      <c r="FP64" s="103" t="s">
        <v>635</v>
      </c>
      <c r="FQ64" s="132">
        <v>20</v>
      </c>
      <c r="FR64" s="133" t="s">
        <v>635</v>
      </c>
      <c r="FS64" s="103">
        <v>5</v>
      </c>
      <c r="FT64" s="134" t="s">
        <v>635</v>
      </c>
      <c r="FU64" s="135" t="s">
        <v>635</v>
      </c>
      <c r="FV64" s="135" t="s">
        <v>635</v>
      </c>
      <c r="FW64" s="131" t="s">
        <v>635</v>
      </c>
      <c r="FX64" s="103" t="s">
        <v>635</v>
      </c>
      <c r="FY64" s="100" t="s">
        <v>658</v>
      </c>
      <c r="FZ64" s="102" t="s">
        <v>635</v>
      </c>
      <c r="GA64" s="102">
        <v>0</v>
      </c>
      <c r="GB64" s="102">
        <v>24</v>
      </c>
      <c r="GC64" s="136" t="s">
        <v>658</v>
      </c>
      <c r="GD64" s="137" t="s">
        <v>635</v>
      </c>
      <c r="GE64" s="137">
        <v>0</v>
      </c>
      <c r="GF64" s="137">
        <v>24</v>
      </c>
      <c r="GG64" s="125" t="s">
        <v>635</v>
      </c>
      <c r="GH64" s="125" t="s">
        <v>635</v>
      </c>
      <c r="GI64" s="125" t="s">
        <v>635</v>
      </c>
      <c r="GJ64" s="125" t="s">
        <v>635</v>
      </c>
      <c r="GK64" s="122" t="s">
        <v>635</v>
      </c>
      <c r="GL64" s="122" t="s">
        <v>635</v>
      </c>
      <c r="GM64" s="122" t="s">
        <v>635</v>
      </c>
      <c r="GN64" s="122" t="s">
        <v>635</v>
      </c>
      <c r="GO64" s="135" t="s">
        <v>658</v>
      </c>
      <c r="GP64" s="135">
        <v>0</v>
      </c>
      <c r="GQ64" s="135">
        <v>24</v>
      </c>
      <c r="GR64" s="134" t="s">
        <v>658</v>
      </c>
      <c r="GS64" s="134">
        <v>0</v>
      </c>
      <c r="GT64" s="134">
        <v>24</v>
      </c>
      <c r="GU64" s="126" t="s">
        <v>635</v>
      </c>
      <c r="GV64" s="126" t="s">
        <v>635</v>
      </c>
      <c r="GW64" s="126" t="s">
        <v>635</v>
      </c>
      <c r="GX64" s="145" t="s">
        <v>635</v>
      </c>
      <c r="GY64" s="145" t="s">
        <v>635</v>
      </c>
      <c r="GZ64" s="145" t="s">
        <v>635</v>
      </c>
      <c r="HA64" s="123" t="s">
        <v>635</v>
      </c>
      <c r="HB64" s="140" t="s">
        <v>635</v>
      </c>
      <c r="HC64" s="123" t="s">
        <v>635</v>
      </c>
      <c r="HD64" s="123" t="s">
        <v>635</v>
      </c>
      <c r="HE64" s="127" t="s">
        <v>635</v>
      </c>
      <c r="HF64" s="131" t="s">
        <v>635</v>
      </c>
      <c r="HG64" s="131" t="s">
        <v>635</v>
      </c>
      <c r="HH64" s="131" t="s">
        <v>635</v>
      </c>
      <c r="HI64" s="141" t="s">
        <v>635</v>
      </c>
      <c r="HJ64" s="141" t="s">
        <v>635</v>
      </c>
      <c r="HK64" s="141" t="s">
        <v>635</v>
      </c>
      <c r="HL64" s="141" t="s">
        <v>635</v>
      </c>
      <c r="HM64" s="131" t="s">
        <v>635</v>
      </c>
      <c r="HN64" s="131" t="s">
        <v>635</v>
      </c>
      <c r="HO64" s="131" t="s">
        <v>635</v>
      </c>
      <c r="HP64" s="131" t="s">
        <v>635</v>
      </c>
      <c r="HQ64" s="106" t="s">
        <v>635</v>
      </c>
      <c r="HR64" s="106" t="s">
        <v>635</v>
      </c>
      <c r="HS64" s="106" t="s">
        <v>635</v>
      </c>
      <c r="HT64" s="106" t="s">
        <v>635</v>
      </c>
      <c r="HU64" s="132" t="s">
        <v>635</v>
      </c>
      <c r="HV64" s="132" t="s">
        <v>635</v>
      </c>
      <c r="HW64" s="132" t="s">
        <v>635</v>
      </c>
      <c r="HX64" s="132" t="s">
        <v>635</v>
      </c>
      <c r="HY64" s="118" t="s">
        <v>635</v>
      </c>
      <c r="HZ64" s="118" t="s">
        <v>635</v>
      </c>
      <c r="IA64" s="118" t="s">
        <v>635</v>
      </c>
      <c r="IB64" s="118" t="s">
        <v>635</v>
      </c>
      <c r="IC64" s="125" t="s">
        <v>635</v>
      </c>
      <c r="ID64" s="125" t="s">
        <v>635</v>
      </c>
      <c r="IE64" s="125" t="s">
        <v>635</v>
      </c>
      <c r="IF64" s="125" t="s">
        <v>635</v>
      </c>
      <c r="IG64" s="105" t="s">
        <v>659</v>
      </c>
      <c r="IH64" s="105" t="s">
        <v>902</v>
      </c>
      <c r="II64" s="105" t="s">
        <v>906</v>
      </c>
      <c r="IJ64" s="105" t="s">
        <v>635</v>
      </c>
      <c r="IK64" s="105" t="s">
        <v>635</v>
      </c>
      <c r="IL64" s="105" t="s">
        <v>635</v>
      </c>
      <c r="IM64" s="105" t="s">
        <v>635</v>
      </c>
      <c r="IN64" s="105" t="s">
        <v>635</v>
      </c>
      <c r="IO64" s="105" t="s">
        <v>635</v>
      </c>
      <c r="IP64" s="103">
        <v>3</v>
      </c>
      <c r="IQ64" s="102" t="s">
        <v>635</v>
      </c>
      <c r="IR64" s="102" t="s">
        <v>635</v>
      </c>
      <c r="IS64" s="142" t="s">
        <v>635</v>
      </c>
      <c r="IT64" s="142" t="s">
        <v>635</v>
      </c>
      <c r="IU64" s="128" t="s">
        <v>635</v>
      </c>
      <c r="IV64" s="128" t="s">
        <v>635</v>
      </c>
      <c r="IW64" s="143" t="s">
        <v>635</v>
      </c>
      <c r="IX64" s="143" t="s">
        <v>635</v>
      </c>
      <c r="IY64" s="124" t="s">
        <v>635</v>
      </c>
      <c r="IZ64" s="124" t="s">
        <v>635</v>
      </c>
      <c r="JA64" s="124" t="s">
        <v>635</v>
      </c>
      <c r="JB64" s="123" t="s">
        <v>635</v>
      </c>
      <c r="JC64" s="123" t="s">
        <v>635</v>
      </c>
      <c r="JD64" s="123" t="s">
        <v>635</v>
      </c>
      <c r="JE64" s="144" t="s">
        <v>635</v>
      </c>
      <c r="JF64" s="208">
        <v>0</v>
      </c>
      <c r="JG64" s="208">
        <v>0</v>
      </c>
      <c r="JH64" s="141" t="s">
        <v>635</v>
      </c>
      <c r="JI64" s="150">
        <v>0</v>
      </c>
      <c r="JJ64" s="150">
        <v>0</v>
      </c>
      <c r="JK64" s="144" t="s">
        <v>635</v>
      </c>
      <c r="JL64" s="144" t="s">
        <v>635</v>
      </c>
      <c r="JM64" s="144" t="s">
        <v>635</v>
      </c>
      <c r="JN64" s="135" t="s">
        <v>635</v>
      </c>
      <c r="JO64" s="135" t="s">
        <v>635</v>
      </c>
      <c r="JP64" s="135" t="s">
        <v>635</v>
      </c>
      <c r="JQ64" s="144" t="s">
        <v>635</v>
      </c>
      <c r="JR64" s="144" t="s">
        <v>635</v>
      </c>
      <c r="JS64" s="144" t="s">
        <v>635</v>
      </c>
      <c r="JT64" s="144" t="s">
        <v>635</v>
      </c>
      <c r="JU64" s="145" t="s">
        <v>635</v>
      </c>
      <c r="JV64" s="145" t="s">
        <v>635</v>
      </c>
      <c r="JW64" s="145" t="s">
        <v>635</v>
      </c>
      <c r="JX64" s="145" t="s">
        <v>635</v>
      </c>
      <c r="JY64" s="141" t="s">
        <v>635</v>
      </c>
      <c r="JZ64" s="141" t="s">
        <v>635</v>
      </c>
      <c r="KA64" s="141" t="s">
        <v>635</v>
      </c>
      <c r="KB64" s="141" t="s">
        <v>635</v>
      </c>
      <c r="KC64" s="128" t="s">
        <v>635</v>
      </c>
      <c r="KD64" s="128" t="s">
        <v>635</v>
      </c>
      <c r="KE64" s="128" t="s">
        <v>635</v>
      </c>
      <c r="KF64" s="128" t="s">
        <v>635</v>
      </c>
      <c r="KG64" s="146" t="s">
        <v>635</v>
      </c>
      <c r="KH64" s="146" t="s">
        <v>635</v>
      </c>
      <c r="KI64" s="146" t="s">
        <v>635</v>
      </c>
      <c r="KJ64" s="146" t="s">
        <v>635</v>
      </c>
      <c r="KK64" s="147" t="s">
        <v>635</v>
      </c>
      <c r="KL64" s="147" t="s">
        <v>635</v>
      </c>
      <c r="KM64" s="147" t="s">
        <v>635</v>
      </c>
      <c r="KN64" s="147" t="s">
        <v>635</v>
      </c>
      <c r="KO64" s="148" t="s">
        <v>635</v>
      </c>
      <c r="KP64" s="148" t="s">
        <v>635</v>
      </c>
      <c r="KQ64" s="148" t="s">
        <v>635</v>
      </c>
      <c r="KR64" s="148" t="s">
        <v>635</v>
      </c>
      <c r="KS64" s="149" t="s">
        <v>635</v>
      </c>
      <c r="KT64" s="149" t="s">
        <v>635</v>
      </c>
      <c r="KU64" s="149" t="s">
        <v>635</v>
      </c>
      <c r="KV64" s="149" t="s">
        <v>635</v>
      </c>
      <c r="KW64" s="105" t="s">
        <v>748</v>
      </c>
      <c r="KX64" s="106" t="s">
        <v>635</v>
      </c>
      <c r="KY64" s="106" t="s">
        <v>635</v>
      </c>
      <c r="KZ64" s="150">
        <v>0</v>
      </c>
      <c r="LA64" s="150">
        <v>1</v>
      </c>
      <c r="LB64" s="150">
        <v>0</v>
      </c>
      <c r="LC64" s="150">
        <v>0</v>
      </c>
      <c r="LD64" s="150">
        <v>0</v>
      </c>
      <c r="LE64" s="150">
        <v>0</v>
      </c>
      <c r="LF64" s="150">
        <v>0</v>
      </c>
      <c r="LG64" s="150">
        <v>0</v>
      </c>
      <c r="LH64" s="151">
        <f t="shared" si="15"/>
        <v>1</v>
      </c>
      <c r="LI64" s="152">
        <v>0</v>
      </c>
      <c r="LJ64" s="152">
        <v>1</v>
      </c>
      <c r="LK64" s="152">
        <v>0</v>
      </c>
      <c r="LL64" s="152">
        <v>0</v>
      </c>
      <c r="LM64" s="152">
        <v>0</v>
      </c>
      <c r="LN64" s="152">
        <v>0</v>
      </c>
      <c r="LO64" s="152">
        <v>0</v>
      </c>
      <c r="LP64" s="152">
        <v>0</v>
      </c>
      <c r="LQ64" s="153">
        <f t="shared" si="16"/>
        <v>1</v>
      </c>
      <c r="LR64" s="142">
        <v>0</v>
      </c>
      <c r="LS64" s="142">
        <v>0</v>
      </c>
      <c r="LT64" s="142">
        <v>0</v>
      </c>
      <c r="LU64" s="142">
        <v>0</v>
      </c>
      <c r="LV64" s="142">
        <v>0</v>
      </c>
      <c r="LW64" s="142">
        <v>0</v>
      </c>
      <c r="LX64" s="142">
        <v>0</v>
      </c>
      <c r="LY64" s="142">
        <v>0</v>
      </c>
      <c r="LZ64" s="142">
        <v>0</v>
      </c>
      <c r="MA64" s="45" t="s">
        <v>635</v>
      </c>
      <c r="MB64" s="45" t="s">
        <v>635</v>
      </c>
      <c r="MC64" s="45" t="s">
        <v>635</v>
      </c>
      <c r="MD64" s="45" t="s">
        <v>635</v>
      </c>
      <c r="ME64" s="45" t="s">
        <v>635</v>
      </c>
      <c r="MF64" s="45" t="s">
        <v>635</v>
      </c>
      <c r="MG64" s="45" t="s">
        <v>635</v>
      </c>
      <c r="MH64" s="45" t="s">
        <v>635</v>
      </c>
      <c r="MI64" s="44" t="s">
        <v>635</v>
      </c>
      <c r="MJ64" s="155">
        <v>0</v>
      </c>
      <c r="MK64" s="155">
        <v>0</v>
      </c>
      <c r="ML64" s="155">
        <v>0</v>
      </c>
      <c r="MM64" s="155">
        <v>0</v>
      </c>
      <c r="MN64" s="155">
        <v>0</v>
      </c>
      <c r="MO64" s="155">
        <v>0</v>
      </c>
      <c r="MP64" s="155">
        <v>0</v>
      </c>
      <c r="MQ64" s="155">
        <v>0</v>
      </c>
      <c r="MR64" s="155">
        <v>0</v>
      </c>
      <c r="MS64" s="157" t="s">
        <v>635</v>
      </c>
      <c r="MT64" s="157" t="s">
        <v>635</v>
      </c>
      <c r="MU64" s="157" t="s">
        <v>635</v>
      </c>
      <c r="MV64" s="157" t="s">
        <v>635</v>
      </c>
      <c r="MW64" s="157" t="s">
        <v>635</v>
      </c>
      <c r="MX64" s="157" t="s">
        <v>635</v>
      </c>
      <c r="MY64" s="157" t="s">
        <v>635</v>
      </c>
      <c r="MZ64" s="157" t="s">
        <v>635</v>
      </c>
      <c r="NA64" s="157" t="s">
        <v>635</v>
      </c>
      <c r="NB64" s="158" t="s">
        <v>635</v>
      </c>
      <c r="NC64" s="158" t="s">
        <v>635</v>
      </c>
      <c r="ND64" s="158" t="s">
        <v>635</v>
      </c>
      <c r="NE64" s="158" t="s">
        <v>635</v>
      </c>
      <c r="NF64" s="158" t="s">
        <v>635</v>
      </c>
      <c r="NG64" s="158" t="s">
        <v>635</v>
      </c>
      <c r="NH64" s="158" t="s">
        <v>635</v>
      </c>
      <c r="NI64" s="158" t="s">
        <v>635</v>
      </c>
      <c r="NJ64" s="159" t="s">
        <v>635</v>
      </c>
      <c r="NK64" s="160" t="s">
        <v>635</v>
      </c>
      <c r="NL64" s="160" t="s">
        <v>635</v>
      </c>
      <c r="NM64" s="160" t="s">
        <v>635</v>
      </c>
      <c r="NN64" s="160" t="s">
        <v>635</v>
      </c>
      <c r="NO64" s="160" t="s">
        <v>635</v>
      </c>
      <c r="NP64" s="160" t="s">
        <v>635</v>
      </c>
      <c r="NQ64" s="160" t="s">
        <v>635</v>
      </c>
      <c r="NR64" s="160" t="s">
        <v>635</v>
      </c>
      <c r="NS64" s="161" t="s">
        <v>635</v>
      </c>
      <c r="NT64" s="162" t="s">
        <v>635</v>
      </c>
      <c r="NU64" s="162" t="s">
        <v>635</v>
      </c>
      <c r="NV64" s="162" t="s">
        <v>635</v>
      </c>
      <c r="NW64" s="162" t="s">
        <v>635</v>
      </c>
      <c r="NX64" s="162" t="s">
        <v>635</v>
      </c>
      <c r="NY64" s="162" t="s">
        <v>635</v>
      </c>
      <c r="NZ64" s="162" t="s">
        <v>635</v>
      </c>
      <c r="OA64" s="162" t="s">
        <v>635</v>
      </c>
      <c r="OB64" s="163" t="s">
        <v>635</v>
      </c>
      <c r="OC64" s="142" t="s">
        <v>635</v>
      </c>
      <c r="OD64" s="142" t="s">
        <v>635</v>
      </c>
      <c r="OE64" s="142" t="s">
        <v>635</v>
      </c>
      <c r="OF64" s="142" t="s">
        <v>635</v>
      </c>
      <c r="OG64" s="142" t="s">
        <v>635</v>
      </c>
      <c r="OH64" s="142" t="s">
        <v>635</v>
      </c>
      <c r="OI64" s="142" t="s">
        <v>635</v>
      </c>
      <c r="OJ64" s="142" t="s">
        <v>635</v>
      </c>
      <c r="OK64" s="142" t="s">
        <v>635</v>
      </c>
      <c r="OL64" s="45">
        <v>0</v>
      </c>
      <c r="OM64" s="45">
        <v>0</v>
      </c>
      <c r="ON64" s="45">
        <v>0</v>
      </c>
      <c r="OO64" s="45">
        <v>0</v>
      </c>
      <c r="OP64" s="45">
        <v>0</v>
      </c>
      <c r="OQ64" s="45">
        <v>0</v>
      </c>
      <c r="OR64" s="45">
        <v>0</v>
      </c>
      <c r="OS64" s="45">
        <v>0</v>
      </c>
      <c r="OT64" s="44">
        <v>0</v>
      </c>
      <c r="OU64" s="158" t="s">
        <v>635</v>
      </c>
      <c r="OV64" s="158" t="s">
        <v>635</v>
      </c>
      <c r="OW64" s="158" t="s">
        <v>635</v>
      </c>
      <c r="OX64" s="158" t="s">
        <v>635</v>
      </c>
      <c r="OY64" s="158" t="s">
        <v>635</v>
      </c>
      <c r="OZ64" s="158" t="s">
        <v>635</v>
      </c>
      <c r="PA64" s="158" t="s">
        <v>635</v>
      </c>
      <c r="PB64" s="158" t="s">
        <v>635</v>
      </c>
      <c r="PC64" s="159" t="s">
        <v>635</v>
      </c>
      <c r="PD64" s="152">
        <v>0</v>
      </c>
      <c r="PE64" s="152">
        <v>0</v>
      </c>
      <c r="PF64" s="152">
        <v>0</v>
      </c>
      <c r="PG64" s="152">
        <v>0</v>
      </c>
      <c r="PH64" s="152">
        <v>0</v>
      </c>
      <c r="PI64" s="152">
        <v>0</v>
      </c>
      <c r="PJ64" s="152">
        <v>0</v>
      </c>
      <c r="PK64" s="152">
        <v>0</v>
      </c>
      <c r="PL64" s="164">
        <v>0</v>
      </c>
      <c r="PM64" s="158" t="s">
        <v>635</v>
      </c>
      <c r="PN64" s="158" t="s">
        <v>635</v>
      </c>
      <c r="PO64" s="158" t="s">
        <v>635</v>
      </c>
      <c r="PP64" s="158" t="s">
        <v>635</v>
      </c>
      <c r="PQ64" s="158" t="s">
        <v>635</v>
      </c>
      <c r="PR64" s="158" t="s">
        <v>635</v>
      </c>
      <c r="PS64" s="158" t="s">
        <v>635</v>
      </c>
      <c r="PT64" s="158" t="s">
        <v>635</v>
      </c>
      <c r="PU64" s="159" t="s">
        <v>635</v>
      </c>
      <c r="PV64" s="157" t="s">
        <v>635</v>
      </c>
      <c r="PW64" s="157" t="s">
        <v>635</v>
      </c>
      <c r="PX64" s="157" t="s">
        <v>635</v>
      </c>
      <c r="PY64" s="157" t="s">
        <v>635</v>
      </c>
      <c r="PZ64" s="157" t="s">
        <v>635</v>
      </c>
      <c r="QA64" s="157" t="s">
        <v>635</v>
      </c>
      <c r="QB64" s="157" t="s">
        <v>635</v>
      </c>
      <c r="QC64" s="157" t="s">
        <v>635</v>
      </c>
      <c r="QD64" s="165" t="s">
        <v>635</v>
      </c>
      <c r="QE64" s="166" t="s">
        <v>635</v>
      </c>
      <c r="QF64" s="166" t="s">
        <v>635</v>
      </c>
      <c r="QG64" s="166" t="s">
        <v>635</v>
      </c>
      <c r="QH64" s="166" t="s">
        <v>635</v>
      </c>
      <c r="QI64" s="166" t="s">
        <v>635</v>
      </c>
      <c r="QJ64" s="166" t="s">
        <v>635</v>
      </c>
      <c r="QK64" s="166" t="s">
        <v>635</v>
      </c>
      <c r="QL64" s="166" t="s">
        <v>635</v>
      </c>
      <c r="QM64" s="167" t="s">
        <v>635</v>
      </c>
      <c r="QN64" s="120" t="s">
        <v>635</v>
      </c>
      <c r="QO64" s="120" t="s">
        <v>635</v>
      </c>
      <c r="QP64" s="120" t="s">
        <v>635</v>
      </c>
      <c r="QQ64" s="120" t="s">
        <v>635</v>
      </c>
      <c r="QR64" s="120" t="s">
        <v>635</v>
      </c>
      <c r="QS64" s="120" t="s">
        <v>635</v>
      </c>
      <c r="QT64" s="120" t="s">
        <v>635</v>
      </c>
      <c r="QU64" s="120" t="s">
        <v>635</v>
      </c>
      <c r="QV64" s="168" t="s">
        <v>635</v>
      </c>
      <c r="QW64" s="169" t="s">
        <v>635</v>
      </c>
      <c r="QX64" s="169" t="s">
        <v>635</v>
      </c>
      <c r="QY64" s="169" t="s">
        <v>635</v>
      </c>
      <c r="QZ64" s="169" t="s">
        <v>635</v>
      </c>
      <c r="RA64" s="169" t="s">
        <v>635</v>
      </c>
      <c r="RB64" s="169" t="s">
        <v>635</v>
      </c>
      <c r="RC64" s="169" t="s">
        <v>635</v>
      </c>
      <c r="RD64" s="169" t="s">
        <v>635</v>
      </c>
      <c r="RE64" s="170" t="s">
        <v>635</v>
      </c>
      <c r="RF64" s="136" t="s">
        <v>656</v>
      </c>
      <c r="RG64" s="136" t="s">
        <v>880</v>
      </c>
      <c r="RH64" s="136" t="s">
        <v>635</v>
      </c>
      <c r="RI64" s="137" t="s">
        <v>635</v>
      </c>
      <c r="RJ64" s="137" t="s">
        <v>635</v>
      </c>
      <c r="RK64" s="137" t="s">
        <v>635</v>
      </c>
      <c r="RL64" s="105" t="s">
        <v>748</v>
      </c>
      <c r="RM64" s="106" t="s">
        <v>635</v>
      </c>
      <c r="RN64" s="106" t="s">
        <v>635</v>
      </c>
      <c r="RO64" s="171">
        <v>0</v>
      </c>
      <c r="RP64" s="171">
        <v>1</v>
      </c>
      <c r="RQ64" s="171">
        <v>0</v>
      </c>
      <c r="RR64" s="171">
        <v>0</v>
      </c>
      <c r="RS64" s="171">
        <v>0</v>
      </c>
      <c r="RT64" s="171">
        <v>0</v>
      </c>
      <c r="RU64" s="171">
        <v>0</v>
      </c>
      <c r="RV64" s="171">
        <v>0</v>
      </c>
      <c r="RW64" s="172">
        <f t="shared" ref="RW64:RW70" si="21">SUM(RO64:RV64)</f>
        <v>1</v>
      </c>
      <c r="RX64" s="133" t="s">
        <v>635</v>
      </c>
      <c r="RY64" s="133" t="s">
        <v>635</v>
      </c>
      <c r="RZ64" s="133" t="s">
        <v>635</v>
      </c>
      <c r="SA64" s="133" t="s">
        <v>635</v>
      </c>
      <c r="SB64" s="133" t="s">
        <v>635</v>
      </c>
      <c r="SC64" s="133" t="s">
        <v>635</v>
      </c>
      <c r="SD64" s="133" t="s">
        <v>635</v>
      </c>
      <c r="SE64" s="133" t="s">
        <v>635</v>
      </c>
      <c r="SF64" s="189" t="s">
        <v>635</v>
      </c>
      <c r="SG64" s="152">
        <v>0</v>
      </c>
      <c r="SH64" s="152">
        <v>1</v>
      </c>
      <c r="SI64" s="152">
        <v>0</v>
      </c>
      <c r="SJ64" s="152">
        <v>0</v>
      </c>
      <c r="SK64" s="152">
        <v>0</v>
      </c>
      <c r="SL64" s="152">
        <v>0</v>
      </c>
      <c r="SM64" s="152">
        <v>0</v>
      </c>
      <c r="SN64" s="152">
        <v>0</v>
      </c>
      <c r="SO64" s="233">
        <f>SUBTOTAL(9,SG64:SN64)</f>
        <v>1</v>
      </c>
      <c r="SP64" s="102" t="s">
        <v>635</v>
      </c>
      <c r="SQ64" s="102" t="s">
        <v>635</v>
      </c>
      <c r="SR64" s="102" t="s">
        <v>635</v>
      </c>
      <c r="SS64" s="102" t="s">
        <v>635</v>
      </c>
      <c r="ST64" s="102" t="s">
        <v>635</v>
      </c>
      <c r="SU64" s="102" t="s">
        <v>635</v>
      </c>
      <c r="SV64" s="102" t="s">
        <v>635</v>
      </c>
      <c r="SW64" s="102" t="s">
        <v>635</v>
      </c>
      <c r="SX64" s="174" t="s">
        <v>635</v>
      </c>
      <c r="SY64" s="125" t="s">
        <v>635</v>
      </c>
      <c r="SZ64" s="125" t="s">
        <v>635</v>
      </c>
      <c r="TA64" s="125" t="s">
        <v>635</v>
      </c>
      <c r="TB64" s="125" t="s">
        <v>635</v>
      </c>
      <c r="TC64" s="125" t="s">
        <v>635</v>
      </c>
      <c r="TD64" s="125" t="s">
        <v>635</v>
      </c>
      <c r="TE64" s="125" t="s">
        <v>635</v>
      </c>
      <c r="TF64" s="125" t="s">
        <v>635</v>
      </c>
      <c r="TG64" s="175" t="s">
        <v>635</v>
      </c>
      <c r="TH64" s="149" t="s">
        <v>635</v>
      </c>
      <c r="TI64" s="149" t="s">
        <v>635</v>
      </c>
      <c r="TJ64" s="149" t="s">
        <v>635</v>
      </c>
      <c r="TK64" s="149" t="s">
        <v>635</v>
      </c>
      <c r="TL64" s="149" t="s">
        <v>635</v>
      </c>
      <c r="TM64" s="149" t="s">
        <v>635</v>
      </c>
      <c r="TN64" s="149" t="s">
        <v>635</v>
      </c>
      <c r="TO64" s="149" t="s">
        <v>635</v>
      </c>
      <c r="TP64" s="176" t="s">
        <v>635</v>
      </c>
      <c r="TQ64" s="177" t="s">
        <v>635</v>
      </c>
      <c r="TR64" s="177" t="s">
        <v>635</v>
      </c>
      <c r="TS64" s="177" t="s">
        <v>635</v>
      </c>
      <c r="TT64" s="177" t="s">
        <v>635</v>
      </c>
      <c r="TU64" s="177" t="s">
        <v>635</v>
      </c>
      <c r="TV64" s="177" t="s">
        <v>635</v>
      </c>
      <c r="TW64" s="177" t="s">
        <v>635</v>
      </c>
      <c r="TX64" s="177" t="s">
        <v>635</v>
      </c>
      <c r="TY64" s="178" t="s">
        <v>635</v>
      </c>
      <c r="TZ64" s="179" t="s">
        <v>635</v>
      </c>
      <c r="UA64" s="179" t="s">
        <v>635</v>
      </c>
      <c r="UB64" s="179" t="s">
        <v>635</v>
      </c>
      <c r="UC64" s="179" t="s">
        <v>635</v>
      </c>
      <c r="UD64" s="179" t="s">
        <v>635</v>
      </c>
      <c r="UE64" s="179" t="s">
        <v>635</v>
      </c>
      <c r="UF64" s="179" t="s">
        <v>635</v>
      </c>
      <c r="UG64" s="179" t="s">
        <v>635</v>
      </c>
      <c r="UH64" s="180" t="s">
        <v>635</v>
      </c>
      <c r="UI64" s="171">
        <v>0</v>
      </c>
      <c r="UJ64" s="171">
        <v>1</v>
      </c>
      <c r="UK64" s="171">
        <v>0</v>
      </c>
      <c r="UL64" s="171">
        <v>0</v>
      </c>
      <c r="UM64" s="171">
        <v>0</v>
      </c>
      <c r="UN64" s="171">
        <v>0</v>
      </c>
      <c r="UO64" s="171">
        <v>0</v>
      </c>
      <c r="UP64" s="171">
        <v>0</v>
      </c>
      <c r="UQ64" s="181">
        <f t="shared" ref="UQ64:UQ70" si="22">SUBTOTAL(9,UI64:UP64)</f>
        <v>1</v>
      </c>
      <c r="UR64" s="131" t="s">
        <v>635</v>
      </c>
      <c r="US64" s="131" t="s">
        <v>635</v>
      </c>
      <c r="UT64" s="131" t="s">
        <v>635</v>
      </c>
      <c r="UU64" s="131" t="s">
        <v>635</v>
      </c>
      <c r="UV64" s="131" t="s">
        <v>635</v>
      </c>
      <c r="UW64" s="131" t="s">
        <v>635</v>
      </c>
      <c r="UX64" s="131" t="s">
        <v>635</v>
      </c>
      <c r="UY64" s="131" t="s">
        <v>635</v>
      </c>
      <c r="UZ64" s="182" t="s">
        <v>635</v>
      </c>
      <c r="VA64" s="169" t="s">
        <v>635</v>
      </c>
      <c r="VB64" s="169" t="s">
        <v>635</v>
      </c>
      <c r="VC64" s="169" t="s">
        <v>635</v>
      </c>
      <c r="VD64" s="169" t="s">
        <v>635</v>
      </c>
      <c r="VE64" s="169" t="s">
        <v>635</v>
      </c>
      <c r="VF64" s="169" t="s">
        <v>635</v>
      </c>
      <c r="VG64" s="169" t="s">
        <v>635</v>
      </c>
      <c r="VH64" s="169" t="s">
        <v>635</v>
      </c>
      <c r="VI64" s="183" t="s">
        <v>635</v>
      </c>
      <c r="VJ64" s="210">
        <v>0</v>
      </c>
      <c r="VK64" s="210">
        <v>1</v>
      </c>
      <c r="VL64" s="210">
        <v>0</v>
      </c>
      <c r="VM64" s="210">
        <v>0</v>
      </c>
      <c r="VN64" s="210">
        <v>0</v>
      </c>
      <c r="VO64" s="210">
        <v>0</v>
      </c>
      <c r="VP64" s="210">
        <v>0</v>
      </c>
      <c r="VQ64" s="210">
        <v>0</v>
      </c>
      <c r="VR64" s="211">
        <f>SUBTOTAL(9,VJ64:VQ64)</f>
        <v>1</v>
      </c>
      <c r="VS64" s="184" t="s">
        <v>635</v>
      </c>
      <c r="VT64" s="184" t="s">
        <v>635</v>
      </c>
      <c r="VU64" s="184" t="s">
        <v>635</v>
      </c>
      <c r="VV64" s="184" t="s">
        <v>635</v>
      </c>
      <c r="VW64" s="184" t="s">
        <v>635</v>
      </c>
      <c r="VX64" s="184" t="s">
        <v>635</v>
      </c>
      <c r="VY64" s="184" t="s">
        <v>635</v>
      </c>
      <c r="VZ64" s="184" t="s">
        <v>635</v>
      </c>
      <c r="WA64" s="185" t="s">
        <v>635</v>
      </c>
      <c r="WB64" s="186" t="s">
        <v>635</v>
      </c>
      <c r="WC64" s="186" t="s">
        <v>635</v>
      </c>
      <c r="WD64" s="186" t="s">
        <v>635</v>
      </c>
      <c r="WE64" s="186" t="s">
        <v>635</v>
      </c>
      <c r="WF64" s="186" t="s">
        <v>635</v>
      </c>
      <c r="WG64" s="186" t="s">
        <v>635</v>
      </c>
      <c r="WH64" s="186" t="s">
        <v>635</v>
      </c>
      <c r="WI64" s="186" t="s">
        <v>635</v>
      </c>
      <c r="WJ64" s="187" t="s">
        <v>635</v>
      </c>
      <c r="WK64" s="137" t="s">
        <v>635</v>
      </c>
      <c r="WL64" s="137" t="s">
        <v>635</v>
      </c>
      <c r="WM64" s="137" t="s">
        <v>635</v>
      </c>
      <c r="WN64" s="137" t="s">
        <v>635</v>
      </c>
      <c r="WO64" s="137" t="s">
        <v>635</v>
      </c>
      <c r="WP64" s="137" t="s">
        <v>635</v>
      </c>
      <c r="WQ64" s="137" t="s">
        <v>635</v>
      </c>
      <c r="WR64" s="137" t="s">
        <v>635</v>
      </c>
      <c r="WS64" s="188" t="s">
        <v>635</v>
      </c>
      <c r="WT64" s="133" t="s">
        <v>635</v>
      </c>
      <c r="WU64" s="133" t="s">
        <v>635</v>
      </c>
      <c r="WV64" s="133" t="s">
        <v>635</v>
      </c>
      <c r="WW64" s="133" t="s">
        <v>635</v>
      </c>
      <c r="WX64" s="133" t="s">
        <v>635</v>
      </c>
      <c r="WY64" s="133" t="s">
        <v>635</v>
      </c>
      <c r="WZ64" s="133" t="s">
        <v>635</v>
      </c>
      <c r="XA64" s="133" t="s">
        <v>635</v>
      </c>
      <c r="XB64" s="189" t="s">
        <v>635</v>
      </c>
      <c r="XC64" s="105" t="s">
        <v>665</v>
      </c>
      <c r="XD64" s="105" t="s">
        <v>666</v>
      </c>
      <c r="XE64" s="105" t="s">
        <v>749</v>
      </c>
      <c r="XF64" s="111" t="s">
        <v>750</v>
      </c>
      <c r="XG64" s="190" t="s">
        <v>671</v>
      </c>
      <c r="XH64" s="190" t="s">
        <v>672</v>
      </c>
      <c r="XI64" s="190" t="s">
        <v>635</v>
      </c>
      <c r="XJ64" s="190" t="s">
        <v>635</v>
      </c>
      <c r="XK64" s="190" t="s">
        <v>635</v>
      </c>
      <c r="XL64" s="190" t="s">
        <v>635</v>
      </c>
      <c r="XM64" s="191" t="s">
        <v>667</v>
      </c>
      <c r="XN64" s="191" t="s">
        <v>668</v>
      </c>
      <c r="XO64" s="191" t="s">
        <v>670</v>
      </c>
      <c r="XP64" s="191" t="s">
        <v>635</v>
      </c>
      <c r="XQ64" s="191" t="s">
        <v>635</v>
      </c>
      <c r="XR64" s="191" t="s">
        <v>635</v>
      </c>
      <c r="XS64" s="191" t="s">
        <v>635</v>
      </c>
      <c r="XT64" s="191" t="s">
        <v>635</v>
      </c>
      <c r="XU64" s="192" t="s">
        <v>672</v>
      </c>
      <c r="XV64" s="192" t="s">
        <v>635</v>
      </c>
      <c r="XW64" s="192" t="s">
        <v>635</v>
      </c>
      <c r="XX64" s="192" t="s">
        <v>635</v>
      </c>
      <c r="XY64" s="192" t="s">
        <v>635</v>
      </c>
      <c r="XZ64" s="192" t="s">
        <v>635</v>
      </c>
      <c r="YA64" s="144" t="s">
        <v>635</v>
      </c>
      <c r="YB64" s="144" t="s">
        <v>635</v>
      </c>
      <c r="YC64" s="144" t="s">
        <v>635</v>
      </c>
      <c r="YD64" s="144" t="s">
        <v>635</v>
      </c>
      <c r="YE64" s="144" t="s">
        <v>635</v>
      </c>
      <c r="YF64" s="144" t="s">
        <v>635</v>
      </c>
      <c r="YG64" s="144" t="s">
        <v>635</v>
      </c>
      <c r="YH64" s="111" t="s">
        <v>674</v>
      </c>
      <c r="YI64" s="111" t="s">
        <v>635</v>
      </c>
      <c r="YJ64" s="111" t="s">
        <v>635</v>
      </c>
      <c r="YK64" s="190" t="s">
        <v>951</v>
      </c>
      <c r="YL64" s="190" t="s">
        <v>635</v>
      </c>
      <c r="YM64" s="190" t="s">
        <v>635</v>
      </c>
      <c r="YN64" s="190" t="s">
        <v>635</v>
      </c>
      <c r="YO64" s="190" t="s">
        <v>635</v>
      </c>
      <c r="YP64" s="130" t="s">
        <v>752</v>
      </c>
      <c r="YQ64" s="130" t="s">
        <v>677</v>
      </c>
      <c r="YR64" s="130" t="s">
        <v>951</v>
      </c>
      <c r="YS64" s="130" t="s">
        <v>635</v>
      </c>
      <c r="YT64" s="130" t="s">
        <v>635</v>
      </c>
      <c r="YU64" s="130" t="s">
        <v>635</v>
      </c>
      <c r="YV64" s="112" t="s">
        <v>635</v>
      </c>
      <c r="YW64" s="112" t="s">
        <v>635</v>
      </c>
      <c r="YX64" s="112" t="s">
        <v>635</v>
      </c>
      <c r="YY64" s="112" t="s">
        <v>635</v>
      </c>
      <c r="YZ64" s="105" t="s">
        <v>674</v>
      </c>
      <c r="ZA64" s="105" t="s">
        <v>635</v>
      </c>
      <c r="ZB64" s="126" t="s">
        <v>635</v>
      </c>
      <c r="ZC64" s="126" t="s">
        <v>635</v>
      </c>
      <c r="ZD64" s="126" t="s">
        <v>635</v>
      </c>
      <c r="ZE64" s="126" t="s">
        <v>635</v>
      </c>
      <c r="ZF64" s="126" t="s">
        <v>635</v>
      </c>
      <c r="ZG64" s="125" t="s">
        <v>882</v>
      </c>
      <c r="ZH64" s="125" t="s">
        <v>713</v>
      </c>
      <c r="ZI64" s="125" t="s">
        <v>676</v>
      </c>
      <c r="ZJ64" s="125" t="s">
        <v>753</v>
      </c>
      <c r="ZK64" s="125" t="s">
        <v>678</v>
      </c>
      <c r="ZL64" s="125" t="s">
        <v>635</v>
      </c>
      <c r="ZM64" s="125" t="s">
        <v>635</v>
      </c>
      <c r="ZN64" s="125" t="s">
        <v>635</v>
      </c>
      <c r="ZO64" s="147" t="s">
        <v>635</v>
      </c>
      <c r="ZP64" s="147" t="s">
        <v>635</v>
      </c>
      <c r="ZQ64" s="147" t="s">
        <v>635</v>
      </c>
      <c r="ZR64" s="147" t="s">
        <v>635</v>
      </c>
      <c r="ZS64" s="147" t="s">
        <v>635</v>
      </c>
      <c r="ZT64" s="184" t="s">
        <v>635</v>
      </c>
      <c r="ZU64" s="184">
        <v>4</v>
      </c>
      <c r="ZV64" s="184" t="s">
        <v>635</v>
      </c>
      <c r="ZW64" s="184" t="s">
        <v>635</v>
      </c>
      <c r="ZX64" s="131">
        <v>2</v>
      </c>
      <c r="ZY64" s="131" t="s">
        <v>635</v>
      </c>
      <c r="ZZ64" s="131" t="s">
        <v>635</v>
      </c>
      <c r="AAA64" s="131" t="s">
        <v>635</v>
      </c>
      <c r="AAB64" s="132" t="s">
        <v>635</v>
      </c>
      <c r="AAC64" s="132" t="s">
        <v>635</v>
      </c>
      <c r="AAD64" s="132" t="s">
        <v>635</v>
      </c>
      <c r="AAE64" s="193" t="s">
        <v>635</v>
      </c>
      <c r="AAF64" s="102" t="s">
        <v>635</v>
      </c>
      <c r="AAG64" s="102" t="s">
        <v>635</v>
      </c>
      <c r="AAH64" s="102" t="s">
        <v>635</v>
      </c>
      <c r="AAI64" s="102" t="s">
        <v>635</v>
      </c>
      <c r="AAJ64" s="125" t="s">
        <v>635</v>
      </c>
      <c r="AAK64" s="125">
        <v>1</v>
      </c>
      <c r="AAL64" s="125" t="s">
        <v>635</v>
      </c>
      <c r="AAM64" s="125" t="s">
        <v>635</v>
      </c>
      <c r="AAN64" s="131" t="s">
        <v>635</v>
      </c>
      <c r="AAO64" s="131">
        <v>4</v>
      </c>
      <c r="AAP64" s="131" t="s">
        <v>635</v>
      </c>
      <c r="AAQ64" s="131">
        <v>2</v>
      </c>
      <c r="AAR64" s="149" t="s">
        <v>635</v>
      </c>
      <c r="AAS64" s="149" t="s">
        <v>635</v>
      </c>
      <c r="AAT64" s="149" t="s">
        <v>635</v>
      </c>
      <c r="AAU64" s="149" t="s">
        <v>635</v>
      </c>
      <c r="AAV64" s="184" t="s">
        <v>635</v>
      </c>
      <c r="AAW64" s="184" t="s">
        <v>635</v>
      </c>
      <c r="AAX64" s="184" t="s">
        <v>635</v>
      </c>
      <c r="AAY64" s="184" t="s">
        <v>635</v>
      </c>
      <c r="AAZ64" s="103" t="s">
        <v>632</v>
      </c>
      <c r="ABA64" s="100" t="s">
        <v>679</v>
      </c>
      <c r="ABB64" s="100" t="s">
        <v>635</v>
      </c>
      <c r="ABC64" s="100" t="s">
        <v>635</v>
      </c>
      <c r="ABD64" s="100" t="s">
        <v>635</v>
      </c>
      <c r="ABE64" s="100" t="s">
        <v>635</v>
      </c>
      <c r="ABF64" s="103" t="s">
        <v>635</v>
      </c>
      <c r="ABG64" s="194">
        <v>100000</v>
      </c>
      <c r="ABH64" s="195" t="s">
        <v>754</v>
      </c>
      <c r="ABI64" s="195" t="s">
        <v>716</v>
      </c>
      <c r="ABJ64" s="195" t="s">
        <v>788</v>
      </c>
      <c r="ABK64" s="195" t="s">
        <v>832</v>
      </c>
      <c r="ABL64" s="177" t="s">
        <v>635</v>
      </c>
      <c r="ABM64" s="177" t="s">
        <v>635</v>
      </c>
      <c r="ABN64" s="177" t="s">
        <v>635</v>
      </c>
      <c r="ABO64" s="195" t="s">
        <v>635</v>
      </c>
      <c r="ABP64" s="112" t="s">
        <v>682</v>
      </c>
      <c r="ABQ64" s="112" t="s">
        <v>635</v>
      </c>
      <c r="ABR64" s="112" t="s">
        <v>635</v>
      </c>
      <c r="ABS64" s="103" t="s">
        <v>632</v>
      </c>
      <c r="ABT64" s="97" t="s">
        <v>632</v>
      </c>
      <c r="ABU64" s="196" t="s">
        <v>683</v>
      </c>
      <c r="ABV64" s="196" t="s">
        <v>718</v>
      </c>
      <c r="ABW64" s="196" t="s">
        <v>789</v>
      </c>
      <c r="ABX64" s="196" t="s">
        <v>756</v>
      </c>
      <c r="ABY64" s="196" t="s">
        <v>635</v>
      </c>
      <c r="ABZ64" s="196" t="s">
        <v>635</v>
      </c>
      <c r="ACA64" s="196" t="s">
        <v>635</v>
      </c>
      <c r="ACB64" s="97" t="s">
        <v>626</v>
      </c>
      <c r="ACC64" s="97" t="s">
        <v>632</v>
      </c>
      <c r="ACD64" s="112" t="s">
        <v>685</v>
      </c>
      <c r="ACE64" s="112" t="s">
        <v>835</v>
      </c>
      <c r="ACF64" s="112" t="s">
        <v>635</v>
      </c>
      <c r="ACG64" s="112" t="s">
        <v>635</v>
      </c>
      <c r="ACH64" s="97"/>
      <c r="ACI64" s="97" t="s">
        <v>1479</v>
      </c>
      <c r="ACJ64" s="97"/>
    </row>
    <row r="65" spans="1:764" ht="15" customHeight="1">
      <c r="A65">
        <v>54</v>
      </c>
      <c r="B65" s="97" t="s">
        <v>1480</v>
      </c>
      <c r="C65" s="97" t="s">
        <v>1481</v>
      </c>
      <c r="D65" s="97" t="s">
        <v>867</v>
      </c>
      <c r="E65" s="97" t="s">
        <v>1482</v>
      </c>
      <c r="F65" s="98" t="s">
        <v>1483</v>
      </c>
      <c r="G65" s="98" t="s">
        <v>1484</v>
      </c>
      <c r="H65" s="99">
        <v>36.764798999999996</v>
      </c>
      <c r="I65" s="99">
        <v>-1.0710630000000001</v>
      </c>
      <c r="J65" s="98" t="s">
        <v>821</v>
      </c>
      <c r="K65" s="98" t="s">
        <v>871</v>
      </c>
      <c r="L65" s="98" t="s">
        <v>871</v>
      </c>
      <c r="M65" s="100" t="s">
        <v>1485</v>
      </c>
      <c r="N65" s="101">
        <v>727863667</v>
      </c>
      <c r="O65" s="102">
        <v>720612579</v>
      </c>
      <c r="P65" s="100">
        <v>-1.0672379999999999</v>
      </c>
      <c r="Q65" s="100">
        <v>36.765355</v>
      </c>
      <c r="R65" s="100">
        <v>1985.9</v>
      </c>
      <c r="S65" s="100">
        <v>5.0999999999999996</v>
      </c>
      <c r="T65" s="103" t="s">
        <v>626</v>
      </c>
      <c r="U65" s="97" t="s">
        <v>627</v>
      </c>
      <c r="V65" s="97" t="s">
        <v>628</v>
      </c>
      <c r="W65" s="97" t="s">
        <v>629</v>
      </c>
      <c r="X65" s="97" t="s">
        <v>630</v>
      </c>
      <c r="Y65" s="97" t="s">
        <v>770</v>
      </c>
      <c r="Z65" s="103" t="s">
        <v>632</v>
      </c>
      <c r="AA65" s="104" t="s">
        <v>634</v>
      </c>
      <c r="AB65" s="197" t="s">
        <v>635</v>
      </c>
      <c r="AC65" s="104" t="s">
        <v>635</v>
      </c>
      <c r="AD65" s="104" t="s">
        <v>635</v>
      </c>
      <c r="AE65" s="104" t="s">
        <v>635</v>
      </c>
      <c r="AF65" s="103">
        <v>5</v>
      </c>
      <c r="AG65" s="103">
        <v>3</v>
      </c>
      <c r="AH65" s="97" t="s">
        <v>636</v>
      </c>
      <c r="AI65" s="97" t="s">
        <v>637</v>
      </c>
      <c r="AJ65" s="97" t="s">
        <v>638</v>
      </c>
      <c r="AK65" s="97" t="s">
        <v>639</v>
      </c>
      <c r="AL65" s="105" t="s">
        <v>640</v>
      </c>
      <c r="AM65" s="106" t="s">
        <v>702</v>
      </c>
      <c r="AN65" s="106" t="s">
        <v>641</v>
      </c>
      <c r="AO65" s="106" t="s">
        <v>635</v>
      </c>
      <c r="AP65" s="97" t="s">
        <v>642</v>
      </c>
      <c r="AQ65" s="97" t="s">
        <v>773</v>
      </c>
      <c r="AR65" s="103" t="s">
        <v>635</v>
      </c>
      <c r="AS65" s="97" t="s">
        <v>1060</v>
      </c>
      <c r="AT65" s="103" t="s">
        <v>635</v>
      </c>
      <c r="AU65" s="103" t="s">
        <v>635</v>
      </c>
      <c r="AV65" s="106" t="s">
        <v>632</v>
      </c>
      <c r="AW65" s="105" t="s">
        <v>640</v>
      </c>
      <c r="AX65" s="103" t="s">
        <v>641</v>
      </c>
      <c r="AY65" s="105" t="s">
        <v>640</v>
      </c>
      <c r="AZ65" s="107" t="s">
        <v>702</v>
      </c>
      <c r="BA65" s="105" t="s">
        <v>640</v>
      </c>
      <c r="BB65" s="107" t="s">
        <v>702</v>
      </c>
      <c r="BC65" s="106" t="s">
        <v>640</v>
      </c>
      <c r="BD65" s="103" t="s">
        <v>702</v>
      </c>
      <c r="BE65" s="106" t="s">
        <v>632</v>
      </c>
      <c r="BF65" s="103" t="s">
        <v>640</v>
      </c>
      <c r="BG65" s="103" t="s">
        <v>641</v>
      </c>
      <c r="BH65" s="103" t="s">
        <v>847</v>
      </c>
      <c r="BI65" s="97" t="s">
        <v>640</v>
      </c>
      <c r="BJ65" s="108" t="s">
        <v>643</v>
      </c>
      <c r="BK65" s="108" t="s">
        <v>875</v>
      </c>
      <c r="BL65" s="108" t="s">
        <v>826</v>
      </c>
      <c r="BM65" s="108" t="s">
        <v>774</v>
      </c>
      <c r="BN65" s="108" t="s">
        <v>635</v>
      </c>
      <c r="BO65" s="103" t="s">
        <v>632</v>
      </c>
      <c r="BP65" s="103" t="s">
        <v>702</v>
      </c>
      <c r="BQ65" s="103" t="s">
        <v>641</v>
      </c>
      <c r="BR65" s="109" t="s">
        <v>645</v>
      </c>
      <c r="BS65" s="109" t="s">
        <v>776</v>
      </c>
      <c r="BT65" s="109" t="s">
        <v>946</v>
      </c>
      <c r="BU65" s="110" t="s">
        <v>635</v>
      </c>
      <c r="BV65" s="109" t="s">
        <v>635</v>
      </c>
      <c r="BW65" s="97" t="s">
        <v>848</v>
      </c>
      <c r="BX65" s="97" t="s">
        <v>848</v>
      </c>
      <c r="BY65" s="97" t="s">
        <v>1486</v>
      </c>
      <c r="BZ65" s="97" t="s">
        <v>779</v>
      </c>
      <c r="CA65" s="111" t="s">
        <v>737</v>
      </c>
      <c r="CB65" s="111" t="s">
        <v>635</v>
      </c>
      <c r="CC65" s="111" t="s">
        <v>635</v>
      </c>
      <c r="CD65" s="106" t="s">
        <v>635</v>
      </c>
      <c r="CE65" s="111" t="s">
        <v>635</v>
      </c>
      <c r="CF65" s="103">
        <v>3</v>
      </c>
      <c r="CG65" s="103">
        <v>5</v>
      </c>
      <c r="CH65" s="112" t="s">
        <v>649</v>
      </c>
      <c r="CI65" s="113" t="s">
        <v>635</v>
      </c>
      <c r="CJ65" s="113" t="s">
        <v>635</v>
      </c>
      <c r="CK65" s="113" t="s">
        <v>635</v>
      </c>
      <c r="CL65" s="103">
        <v>9</v>
      </c>
      <c r="CM65" s="114">
        <v>300</v>
      </c>
      <c r="CN65" s="103" t="s">
        <v>635</v>
      </c>
      <c r="CO65" s="106" t="s">
        <v>635</v>
      </c>
      <c r="CP65" s="103" t="s">
        <v>635</v>
      </c>
      <c r="CQ65" s="106" t="s">
        <v>635</v>
      </c>
      <c r="CR65" s="103" t="s">
        <v>635</v>
      </c>
      <c r="CS65" s="106" t="s">
        <v>635</v>
      </c>
      <c r="CT65" s="103" t="s">
        <v>635</v>
      </c>
      <c r="CU65" s="106" t="s">
        <v>635</v>
      </c>
      <c r="CV65" s="103" t="s">
        <v>635</v>
      </c>
      <c r="CW65" s="103" t="s">
        <v>635</v>
      </c>
      <c r="CX65" s="111" t="s">
        <v>650</v>
      </c>
      <c r="CY65" s="106" t="s">
        <v>651</v>
      </c>
      <c r="CZ65" s="115">
        <v>0.4</v>
      </c>
      <c r="DA65" s="115">
        <v>0.6</v>
      </c>
      <c r="DB65" s="116">
        <f t="shared" si="20"/>
        <v>1</v>
      </c>
      <c r="DC65" s="117" t="s">
        <v>635</v>
      </c>
      <c r="DD65" s="118" t="s">
        <v>635</v>
      </c>
      <c r="DE65" s="118" t="s">
        <v>635</v>
      </c>
      <c r="DF65" s="118" t="s">
        <v>635</v>
      </c>
      <c r="DG65" s="119" t="s">
        <v>635</v>
      </c>
      <c r="DH65" s="106" t="s">
        <v>635</v>
      </c>
      <c r="DI65" s="106" t="s">
        <v>635</v>
      </c>
      <c r="DJ65" s="121" t="s">
        <v>635</v>
      </c>
      <c r="DK65" s="122" t="s">
        <v>635</v>
      </c>
      <c r="DL65" s="123" t="s">
        <v>635</v>
      </c>
      <c r="DM65" s="123" t="s">
        <v>635</v>
      </c>
      <c r="DN65" s="124" t="s">
        <v>635</v>
      </c>
      <c r="DO65" s="124" t="s">
        <v>635</v>
      </c>
      <c r="DP65" s="124" t="s">
        <v>635</v>
      </c>
      <c r="DQ65" s="125">
        <v>0.3</v>
      </c>
      <c r="DR65" s="125">
        <v>3</v>
      </c>
      <c r="DS65" s="125">
        <v>2</v>
      </c>
      <c r="DT65" s="106" t="s">
        <v>635</v>
      </c>
      <c r="DU65" s="106" t="s">
        <v>635</v>
      </c>
      <c r="DV65" s="106" t="s">
        <v>635</v>
      </c>
      <c r="DW65" s="126" t="s">
        <v>635</v>
      </c>
      <c r="DX65" s="126" t="s">
        <v>635</v>
      </c>
      <c r="DY65" s="126" t="s">
        <v>635</v>
      </c>
      <c r="DZ65" s="97" t="s">
        <v>652</v>
      </c>
      <c r="EA65" s="103" t="s">
        <v>632</v>
      </c>
      <c r="EB65" s="97" t="s">
        <v>707</v>
      </c>
      <c r="EC65" s="103" t="s">
        <v>632</v>
      </c>
      <c r="ED65" s="107" t="s">
        <v>740</v>
      </c>
      <c r="EE65" s="97" t="s">
        <v>741</v>
      </c>
      <c r="EF65" s="127" t="s">
        <v>653</v>
      </c>
      <c r="EG65" s="127" t="s">
        <v>651</v>
      </c>
      <c r="EH65" s="103" t="s">
        <v>653</v>
      </c>
      <c r="EI65" s="97" t="s">
        <v>640</v>
      </c>
      <c r="EJ65" s="97" t="s">
        <v>640</v>
      </c>
      <c r="EK65" s="122">
        <v>3</v>
      </c>
      <c r="EL65" s="122">
        <v>3</v>
      </c>
      <c r="EM65" s="122">
        <v>0.3</v>
      </c>
      <c r="EN65" s="122">
        <v>0.3</v>
      </c>
      <c r="EO65" s="128" t="s">
        <v>635</v>
      </c>
      <c r="EP65" s="128" t="s">
        <v>635</v>
      </c>
      <c r="EQ65" s="128" t="s">
        <v>635</v>
      </c>
      <c r="ER65" s="128" t="s">
        <v>635</v>
      </c>
      <c r="ES65" s="129" t="s">
        <v>635</v>
      </c>
      <c r="ET65" s="129" t="s">
        <v>635</v>
      </c>
      <c r="EU65" s="129" t="s">
        <v>635</v>
      </c>
      <c r="EV65" s="129" t="s">
        <v>635</v>
      </c>
      <c r="EW65" s="97" t="s">
        <v>654</v>
      </c>
      <c r="EX65" s="97" t="s">
        <v>654</v>
      </c>
      <c r="EY65" s="103" t="s">
        <v>805</v>
      </c>
      <c r="EZ65" s="107" t="s">
        <v>1487</v>
      </c>
      <c r="FA65" s="97" t="s">
        <v>853</v>
      </c>
      <c r="FB65" s="130" t="s">
        <v>656</v>
      </c>
      <c r="FC65" s="130" t="s">
        <v>743</v>
      </c>
      <c r="FD65" s="131" t="s">
        <v>635</v>
      </c>
      <c r="FE65" s="131" t="s">
        <v>635</v>
      </c>
      <c r="FF65" s="131" t="s">
        <v>635</v>
      </c>
      <c r="FG65" s="131" t="s">
        <v>635</v>
      </c>
      <c r="FH65" s="131" t="s">
        <v>635</v>
      </c>
      <c r="FI65" s="132">
        <v>3</v>
      </c>
      <c r="FJ65" s="133" t="s">
        <v>635</v>
      </c>
      <c r="FK65" s="103" t="s">
        <v>635</v>
      </c>
      <c r="FL65" s="134" t="s">
        <v>635</v>
      </c>
      <c r="FM65" s="135">
        <v>15</v>
      </c>
      <c r="FN65" s="135" t="s">
        <v>635</v>
      </c>
      <c r="FO65" s="135" t="s">
        <v>635</v>
      </c>
      <c r="FP65" s="103" t="s">
        <v>635</v>
      </c>
      <c r="FQ65" s="132">
        <v>70</v>
      </c>
      <c r="FR65" s="133" t="s">
        <v>635</v>
      </c>
      <c r="FS65" s="103" t="s">
        <v>635</v>
      </c>
      <c r="FT65" s="134" t="s">
        <v>635</v>
      </c>
      <c r="FU65" s="135">
        <v>2</v>
      </c>
      <c r="FV65" s="135" t="s">
        <v>635</v>
      </c>
      <c r="FW65" s="131" t="s">
        <v>635</v>
      </c>
      <c r="FX65" s="103" t="s">
        <v>635</v>
      </c>
      <c r="FY65" s="100" t="s">
        <v>658</v>
      </c>
      <c r="FZ65" s="102" t="s">
        <v>635</v>
      </c>
      <c r="GA65" s="102">
        <v>0</v>
      </c>
      <c r="GB65" s="102">
        <v>24</v>
      </c>
      <c r="GC65" s="136" t="s">
        <v>658</v>
      </c>
      <c r="GD65" s="137" t="s">
        <v>635</v>
      </c>
      <c r="GE65" s="137">
        <v>0</v>
      </c>
      <c r="GF65" s="137">
        <v>24</v>
      </c>
      <c r="GG65" s="125" t="s">
        <v>635</v>
      </c>
      <c r="GH65" s="125" t="s">
        <v>635</v>
      </c>
      <c r="GI65" s="125" t="s">
        <v>635</v>
      </c>
      <c r="GJ65" s="125" t="s">
        <v>635</v>
      </c>
      <c r="GK65" s="122" t="s">
        <v>635</v>
      </c>
      <c r="GL65" s="122" t="s">
        <v>635</v>
      </c>
      <c r="GM65" s="122" t="s">
        <v>635</v>
      </c>
      <c r="GN65" s="122" t="s">
        <v>635</v>
      </c>
      <c r="GO65" s="135" t="s">
        <v>635</v>
      </c>
      <c r="GP65" s="135" t="s">
        <v>635</v>
      </c>
      <c r="GQ65" s="135" t="s">
        <v>635</v>
      </c>
      <c r="GR65" s="134" t="s">
        <v>635</v>
      </c>
      <c r="GS65" s="134" t="s">
        <v>635</v>
      </c>
      <c r="GT65" s="134" t="s">
        <v>635</v>
      </c>
      <c r="GU65" s="126" t="s">
        <v>635</v>
      </c>
      <c r="GV65" s="126" t="s">
        <v>635</v>
      </c>
      <c r="GW65" s="126" t="s">
        <v>635</v>
      </c>
      <c r="GX65" s="145" t="s">
        <v>635</v>
      </c>
      <c r="GY65" s="145" t="s">
        <v>635</v>
      </c>
      <c r="GZ65" s="145" t="s">
        <v>635</v>
      </c>
      <c r="HA65" s="139" t="s">
        <v>658</v>
      </c>
      <c r="HB65" s="140" t="s">
        <v>635</v>
      </c>
      <c r="HC65" s="123">
        <v>0</v>
      </c>
      <c r="HD65" s="123">
        <v>24</v>
      </c>
      <c r="HE65" s="127" t="s">
        <v>658</v>
      </c>
      <c r="HF65" s="131" t="s">
        <v>635</v>
      </c>
      <c r="HG65" s="131">
        <v>0</v>
      </c>
      <c r="HH65" s="131">
        <v>24</v>
      </c>
      <c r="HI65" s="141" t="s">
        <v>635</v>
      </c>
      <c r="HJ65" s="141" t="s">
        <v>635</v>
      </c>
      <c r="HK65" s="141" t="s">
        <v>635</v>
      </c>
      <c r="HL65" s="141" t="s">
        <v>635</v>
      </c>
      <c r="HM65" s="131" t="s">
        <v>635</v>
      </c>
      <c r="HN65" s="131" t="s">
        <v>635</v>
      </c>
      <c r="HO65" s="131" t="s">
        <v>635</v>
      </c>
      <c r="HP65" s="131" t="s">
        <v>635</v>
      </c>
      <c r="HQ65" s="106" t="s">
        <v>635</v>
      </c>
      <c r="HR65" s="106" t="s">
        <v>635</v>
      </c>
      <c r="HS65" s="106" t="s">
        <v>635</v>
      </c>
      <c r="HT65" s="106" t="s">
        <v>635</v>
      </c>
      <c r="HU65" s="132" t="s">
        <v>635</v>
      </c>
      <c r="HV65" s="132" t="s">
        <v>635</v>
      </c>
      <c r="HW65" s="132" t="s">
        <v>635</v>
      </c>
      <c r="HX65" s="132" t="s">
        <v>635</v>
      </c>
      <c r="HY65" s="118" t="s">
        <v>635</v>
      </c>
      <c r="HZ65" s="118" t="s">
        <v>635</v>
      </c>
      <c r="IA65" s="118" t="s">
        <v>635</v>
      </c>
      <c r="IB65" s="118" t="s">
        <v>635</v>
      </c>
      <c r="IC65" s="125" t="s">
        <v>635</v>
      </c>
      <c r="ID65" s="125" t="s">
        <v>635</v>
      </c>
      <c r="IE65" s="125" t="s">
        <v>635</v>
      </c>
      <c r="IF65" s="125" t="s">
        <v>635</v>
      </c>
      <c r="IG65" s="105" t="s">
        <v>1066</v>
      </c>
      <c r="IH65" s="105" t="s">
        <v>831</v>
      </c>
      <c r="II65" s="105" t="s">
        <v>783</v>
      </c>
      <c r="IJ65" s="105" t="s">
        <v>660</v>
      </c>
      <c r="IK65" s="105" t="s">
        <v>635</v>
      </c>
      <c r="IL65" s="105" t="s">
        <v>635</v>
      </c>
      <c r="IM65" s="105" t="s">
        <v>635</v>
      </c>
      <c r="IN65" s="105" t="s">
        <v>635</v>
      </c>
      <c r="IO65" s="105" t="s">
        <v>635</v>
      </c>
      <c r="IP65" s="103">
        <v>4</v>
      </c>
      <c r="IQ65" s="102" t="s">
        <v>635</v>
      </c>
      <c r="IR65" s="102" t="s">
        <v>635</v>
      </c>
      <c r="IS65" s="142" t="s">
        <v>635</v>
      </c>
      <c r="IT65" s="142" t="s">
        <v>635</v>
      </c>
      <c r="IU65" s="128" t="s">
        <v>635</v>
      </c>
      <c r="IV65" s="128" t="s">
        <v>635</v>
      </c>
      <c r="IW65" s="143" t="s">
        <v>635</v>
      </c>
      <c r="IX65" s="143" t="s">
        <v>635</v>
      </c>
      <c r="IY65" s="124" t="s">
        <v>635</v>
      </c>
      <c r="IZ65" s="124" t="s">
        <v>635</v>
      </c>
      <c r="JA65" s="124" t="s">
        <v>635</v>
      </c>
      <c r="JB65" s="123" t="s">
        <v>635</v>
      </c>
      <c r="JC65" s="123" t="s">
        <v>635</v>
      </c>
      <c r="JD65" s="123" t="s">
        <v>635</v>
      </c>
      <c r="JE65" s="144" t="s">
        <v>635</v>
      </c>
      <c r="JF65" s="144" t="s">
        <v>635</v>
      </c>
      <c r="JG65" s="144" t="s">
        <v>635</v>
      </c>
      <c r="JH65" s="141" t="s">
        <v>635</v>
      </c>
      <c r="JI65" s="141" t="s">
        <v>635</v>
      </c>
      <c r="JJ65" s="141" t="s">
        <v>635</v>
      </c>
      <c r="JK65" s="144" t="s">
        <v>635</v>
      </c>
      <c r="JL65" s="144" t="s">
        <v>635</v>
      </c>
      <c r="JM65" s="144" t="s">
        <v>635</v>
      </c>
      <c r="JN65" s="135" t="s">
        <v>635</v>
      </c>
      <c r="JO65" s="135" t="s">
        <v>635</v>
      </c>
      <c r="JP65" s="135" t="s">
        <v>635</v>
      </c>
      <c r="JQ65" s="144" t="s">
        <v>635</v>
      </c>
      <c r="JR65" s="144" t="s">
        <v>635</v>
      </c>
      <c r="JS65" s="208" t="s">
        <v>635</v>
      </c>
      <c r="JT65" s="208" t="s">
        <v>635</v>
      </c>
      <c r="JU65" s="145" t="s">
        <v>635</v>
      </c>
      <c r="JV65" s="145" t="s">
        <v>635</v>
      </c>
      <c r="JW65" s="209" t="s">
        <v>635</v>
      </c>
      <c r="JX65" s="209" t="s">
        <v>635</v>
      </c>
      <c r="JY65" s="141" t="s">
        <v>635</v>
      </c>
      <c r="JZ65" s="141" t="s">
        <v>635</v>
      </c>
      <c r="KA65" s="141" t="s">
        <v>635</v>
      </c>
      <c r="KB65" s="141" t="s">
        <v>635</v>
      </c>
      <c r="KC65" s="128" t="s">
        <v>635</v>
      </c>
      <c r="KD65" s="128" t="s">
        <v>635</v>
      </c>
      <c r="KE65" s="128" t="s">
        <v>635</v>
      </c>
      <c r="KF65" s="128" t="s">
        <v>635</v>
      </c>
      <c r="KG65" s="146" t="s">
        <v>635</v>
      </c>
      <c r="KH65" s="146" t="s">
        <v>635</v>
      </c>
      <c r="KI65" s="146" t="s">
        <v>635</v>
      </c>
      <c r="KJ65" s="146" t="s">
        <v>635</v>
      </c>
      <c r="KK65" s="147" t="s">
        <v>635</v>
      </c>
      <c r="KL65" s="147" t="s">
        <v>635</v>
      </c>
      <c r="KM65" s="147" t="s">
        <v>635</v>
      </c>
      <c r="KN65" s="147" t="s">
        <v>635</v>
      </c>
      <c r="KO65" s="148" t="s">
        <v>635</v>
      </c>
      <c r="KP65" s="148" t="s">
        <v>635</v>
      </c>
      <c r="KQ65" s="148" t="s">
        <v>635</v>
      </c>
      <c r="KR65" s="148" t="s">
        <v>635</v>
      </c>
      <c r="KS65" s="149" t="s">
        <v>635</v>
      </c>
      <c r="KT65" s="149" t="s">
        <v>635</v>
      </c>
      <c r="KU65" s="149" t="s">
        <v>635</v>
      </c>
      <c r="KV65" s="149" t="s">
        <v>635</v>
      </c>
      <c r="KW65" s="105" t="s">
        <v>1002</v>
      </c>
      <c r="KX65" s="106" t="s">
        <v>635</v>
      </c>
      <c r="KY65" s="106" t="s">
        <v>635</v>
      </c>
      <c r="KZ65" s="150">
        <v>0</v>
      </c>
      <c r="LA65" s="150">
        <v>0</v>
      </c>
      <c r="LB65" s="150">
        <v>0</v>
      </c>
      <c r="LC65" s="150">
        <v>0</v>
      </c>
      <c r="LD65" s="150">
        <v>0</v>
      </c>
      <c r="LE65" s="150">
        <v>0</v>
      </c>
      <c r="LF65" s="150">
        <v>1</v>
      </c>
      <c r="LG65" s="150">
        <v>0</v>
      </c>
      <c r="LH65" s="151">
        <f t="shared" si="15"/>
        <v>1</v>
      </c>
      <c r="LI65" s="152">
        <v>0</v>
      </c>
      <c r="LJ65" s="152">
        <v>0</v>
      </c>
      <c r="LK65" s="152">
        <v>0</v>
      </c>
      <c r="LL65" s="152">
        <v>0</v>
      </c>
      <c r="LM65" s="152">
        <v>0</v>
      </c>
      <c r="LN65" s="152">
        <v>0</v>
      </c>
      <c r="LO65" s="152">
        <v>1</v>
      </c>
      <c r="LP65" s="152">
        <v>0</v>
      </c>
      <c r="LQ65" s="153">
        <f t="shared" si="16"/>
        <v>1</v>
      </c>
      <c r="LR65" s="142">
        <v>0</v>
      </c>
      <c r="LS65" s="142">
        <v>0</v>
      </c>
      <c r="LT65" s="142">
        <v>0</v>
      </c>
      <c r="LU65" s="142">
        <v>0</v>
      </c>
      <c r="LV65" s="142">
        <v>0</v>
      </c>
      <c r="LW65" s="142">
        <v>0</v>
      </c>
      <c r="LX65" s="142">
        <v>0</v>
      </c>
      <c r="LY65" s="142">
        <v>0</v>
      </c>
      <c r="LZ65" s="142">
        <v>0</v>
      </c>
      <c r="MA65" s="45" t="s">
        <v>635</v>
      </c>
      <c r="MB65" s="45" t="s">
        <v>635</v>
      </c>
      <c r="MC65" s="45" t="s">
        <v>635</v>
      </c>
      <c r="MD65" s="45" t="s">
        <v>635</v>
      </c>
      <c r="ME65" s="45" t="s">
        <v>635</v>
      </c>
      <c r="MF65" s="45" t="s">
        <v>635</v>
      </c>
      <c r="MG65" s="45" t="s">
        <v>635</v>
      </c>
      <c r="MH65" s="45" t="s">
        <v>635</v>
      </c>
      <c r="MI65" s="44" t="s">
        <v>635</v>
      </c>
      <c r="MJ65" s="155" t="s">
        <v>635</v>
      </c>
      <c r="MK65" s="155" t="s">
        <v>635</v>
      </c>
      <c r="ML65" s="155" t="s">
        <v>635</v>
      </c>
      <c r="MM65" s="155" t="s">
        <v>635</v>
      </c>
      <c r="MN65" s="155" t="s">
        <v>635</v>
      </c>
      <c r="MO65" s="155" t="s">
        <v>635</v>
      </c>
      <c r="MP65" s="155" t="s">
        <v>635</v>
      </c>
      <c r="MQ65" s="155" t="s">
        <v>635</v>
      </c>
      <c r="MR65" s="156" t="s">
        <v>635</v>
      </c>
      <c r="MS65" s="157" t="s">
        <v>635</v>
      </c>
      <c r="MT65" s="157" t="s">
        <v>635</v>
      </c>
      <c r="MU65" s="157" t="s">
        <v>635</v>
      </c>
      <c r="MV65" s="157" t="s">
        <v>635</v>
      </c>
      <c r="MW65" s="157" t="s">
        <v>635</v>
      </c>
      <c r="MX65" s="157" t="s">
        <v>635</v>
      </c>
      <c r="MY65" s="157" t="s">
        <v>635</v>
      </c>
      <c r="MZ65" s="157" t="s">
        <v>635</v>
      </c>
      <c r="NA65" s="157" t="s">
        <v>635</v>
      </c>
      <c r="NB65" s="158">
        <v>0</v>
      </c>
      <c r="NC65" s="158">
        <v>0</v>
      </c>
      <c r="ND65" s="158">
        <v>0</v>
      </c>
      <c r="NE65" s="158">
        <v>0</v>
      </c>
      <c r="NF65" s="158">
        <v>0</v>
      </c>
      <c r="NG65" s="158">
        <v>0</v>
      </c>
      <c r="NH65" s="158">
        <v>0</v>
      </c>
      <c r="NI65" s="158">
        <v>0</v>
      </c>
      <c r="NJ65" s="159">
        <v>0</v>
      </c>
      <c r="NK65" s="160" t="s">
        <v>635</v>
      </c>
      <c r="NL65" s="160" t="s">
        <v>635</v>
      </c>
      <c r="NM65" s="160" t="s">
        <v>635</v>
      </c>
      <c r="NN65" s="160" t="s">
        <v>635</v>
      </c>
      <c r="NO65" s="160" t="s">
        <v>635</v>
      </c>
      <c r="NP65" s="160" t="s">
        <v>635</v>
      </c>
      <c r="NQ65" s="160" t="s">
        <v>635</v>
      </c>
      <c r="NR65" s="160" t="s">
        <v>635</v>
      </c>
      <c r="NS65" s="161" t="s">
        <v>635</v>
      </c>
      <c r="NT65" s="162" t="s">
        <v>635</v>
      </c>
      <c r="NU65" s="162" t="s">
        <v>635</v>
      </c>
      <c r="NV65" s="162" t="s">
        <v>635</v>
      </c>
      <c r="NW65" s="162" t="s">
        <v>635</v>
      </c>
      <c r="NX65" s="162" t="s">
        <v>635</v>
      </c>
      <c r="NY65" s="162" t="s">
        <v>635</v>
      </c>
      <c r="NZ65" s="162" t="s">
        <v>635</v>
      </c>
      <c r="OA65" s="162" t="s">
        <v>635</v>
      </c>
      <c r="OB65" s="163" t="s">
        <v>635</v>
      </c>
      <c r="OC65" s="142" t="s">
        <v>635</v>
      </c>
      <c r="OD65" s="142" t="s">
        <v>635</v>
      </c>
      <c r="OE65" s="142" t="s">
        <v>635</v>
      </c>
      <c r="OF65" s="142" t="s">
        <v>635</v>
      </c>
      <c r="OG65" s="142" t="s">
        <v>635</v>
      </c>
      <c r="OH65" s="142" t="s">
        <v>635</v>
      </c>
      <c r="OI65" s="142" t="s">
        <v>635</v>
      </c>
      <c r="OJ65" s="142" t="s">
        <v>635</v>
      </c>
      <c r="OK65" s="142" t="s">
        <v>635</v>
      </c>
      <c r="OL65" s="45">
        <v>0</v>
      </c>
      <c r="OM65" s="45">
        <v>0</v>
      </c>
      <c r="ON65" s="45">
        <v>0</v>
      </c>
      <c r="OO65" s="45">
        <v>0</v>
      </c>
      <c r="OP65" s="45">
        <v>0</v>
      </c>
      <c r="OQ65" s="45">
        <v>0</v>
      </c>
      <c r="OR65" s="45">
        <v>0</v>
      </c>
      <c r="OS65" s="45">
        <v>0</v>
      </c>
      <c r="OT65" s="44">
        <v>0</v>
      </c>
      <c r="OU65" s="158" t="s">
        <v>635</v>
      </c>
      <c r="OV65" s="158" t="s">
        <v>635</v>
      </c>
      <c r="OW65" s="158" t="s">
        <v>635</v>
      </c>
      <c r="OX65" s="158" t="s">
        <v>635</v>
      </c>
      <c r="OY65" s="158" t="s">
        <v>635</v>
      </c>
      <c r="OZ65" s="158" t="s">
        <v>635</v>
      </c>
      <c r="PA65" s="158" t="s">
        <v>635</v>
      </c>
      <c r="PB65" s="158" t="s">
        <v>635</v>
      </c>
      <c r="PC65" s="159" t="s">
        <v>635</v>
      </c>
      <c r="PD65" s="152" t="s">
        <v>635</v>
      </c>
      <c r="PE65" s="152" t="s">
        <v>635</v>
      </c>
      <c r="PF65" s="152" t="s">
        <v>635</v>
      </c>
      <c r="PG65" s="152" t="s">
        <v>635</v>
      </c>
      <c r="PH65" s="152" t="s">
        <v>635</v>
      </c>
      <c r="PI65" s="152" t="s">
        <v>635</v>
      </c>
      <c r="PJ65" s="152" t="s">
        <v>635</v>
      </c>
      <c r="PK65" s="152" t="s">
        <v>635</v>
      </c>
      <c r="PL65" s="164" t="s">
        <v>635</v>
      </c>
      <c r="PM65" s="158" t="s">
        <v>635</v>
      </c>
      <c r="PN65" s="158" t="s">
        <v>635</v>
      </c>
      <c r="PO65" s="158" t="s">
        <v>635</v>
      </c>
      <c r="PP65" s="158" t="s">
        <v>635</v>
      </c>
      <c r="PQ65" s="158" t="s">
        <v>635</v>
      </c>
      <c r="PR65" s="158" t="s">
        <v>635</v>
      </c>
      <c r="PS65" s="158" t="s">
        <v>635</v>
      </c>
      <c r="PT65" s="158" t="s">
        <v>635</v>
      </c>
      <c r="PU65" s="159" t="s">
        <v>635</v>
      </c>
      <c r="PV65" s="157">
        <v>0</v>
      </c>
      <c r="PW65" s="157">
        <v>0</v>
      </c>
      <c r="PX65" s="157">
        <v>0</v>
      </c>
      <c r="PY65" s="157">
        <v>0</v>
      </c>
      <c r="PZ65" s="157">
        <v>0</v>
      </c>
      <c r="QA65" s="157">
        <v>0</v>
      </c>
      <c r="QB65" s="157">
        <v>0</v>
      </c>
      <c r="QC65" s="157">
        <v>0</v>
      </c>
      <c r="QD65" s="165">
        <v>0</v>
      </c>
      <c r="QE65" s="166" t="s">
        <v>635</v>
      </c>
      <c r="QF65" s="166" t="s">
        <v>635</v>
      </c>
      <c r="QG65" s="166" t="s">
        <v>635</v>
      </c>
      <c r="QH65" s="166" t="s">
        <v>635</v>
      </c>
      <c r="QI65" s="166" t="s">
        <v>635</v>
      </c>
      <c r="QJ65" s="166" t="s">
        <v>635</v>
      </c>
      <c r="QK65" s="166" t="s">
        <v>635</v>
      </c>
      <c r="QL65" s="166" t="s">
        <v>635</v>
      </c>
      <c r="QM65" s="167" t="s">
        <v>635</v>
      </c>
      <c r="QN65" s="120" t="s">
        <v>635</v>
      </c>
      <c r="QO65" s="120" t="s">
        <v>635</v>
      </c>
      <c r="QP65" s="120" t="s">
        <v>635</v>
      </c>
      <c r="QQ65" s="120" t="s">
        <v>635</v>
      </c>
      <c r="QR65" s="120" t="s">
        <v>635</v>
      </c>
      <c r="QS65" s="120" t="s">
        <v>635</v>
      </c>
      <c r="QT65" s="120" t="s">
        <v>635</v>
      </c>
      <c r="QU65" s="120" t="s">
        <v>635</v>
      </c>
      <c r="QV65" s="168" t="s">
        <v>635</v>
      </c>
      <c r="QW65" s="169" t="s">
        <v>635</v>
      </c>
      <c r="QX65" s="169" t="s">
        <v>635</v>
      </c>
      <c r="QY65" s="169" t="s">
        <v>635</v>
      </c>
      <c r="QZ65" s="169" t="s">
        <v>635</v>
      </c>
      <c r="RA65" s="169" t="s">
        <v>635</v>
      </c>
      <c r="RB65" s="169" t="s">
        <v>635</v>
      </c>
      <c r="RC65" s="169" t="s">
        <v>635</v>
      </c>
      <c r="RD65" s="169" t="s">
        <v>635</v>
      </c>
      <c r="RE65" s="170" t="s">
        <v>635</v>
      </c>
      <c r="RF65" s="136" t="s">
        <v>656</v>
      </c>
      <c r="RG65" s="136" t="s">
        <v>743</v>
      </c>
      <c r="RH65" s="136" t="s">
        <v>635</v>
      </c>
      <c r="RI65" s="137" t="s">
        <v>635</v>
      </c>
      <c r="RJ65" s="137" t="s">
        <v>635</v>
      </c>
      <c r="RK65" s="137" t="s">
        <v>635</v>
      </c>
      <c r="RL65" s="105" t="s">
        <v>1002</v>
      </c>
      <c r="RM65" s="106" t="s">
        <v>635</v>
      </c>
      <c r="RN65" s="106" t="s">
        <v>635</v>
      </c>
      <c r="RO65" s="171">
        <v>0</v>
      </c>
      <c r="RP65" s="171">
        <v>0</v>
      </c>
      <c r="RQ65" s="171">
        <v>0</v>
      </c>
      <c r="RR65" s="171">
        <v>0</v>
      </c>
      <c r="RS65" s="171">
        <v>0</v>
      </c>
      <c r="RT65" s="171">
        <v>0</v>
      </c>
      <c r="RU65" s="171">
        <v>1</v>
      </c>
      <c r="RV65" s="171">
        <v>0</v>
      </c>
      <c r="RW65" s="172">
        <f t="shared" si="21"/>
        <v>1</v>
      </c>
      <c r="RX65" s="158">
        <v>0</v>
      </c>
      <c r="RY65" s="158">
        <v>0</v>
      </c>
      <c r="RZ65" s="158">
        <v>0</v>
      </c>
      <c r="SA65" s="158">
        <v>0</v>
      </c>
      <c r="SB65" s="158">
        <v>0</v>
      </c>
      <c r="SC65" s="158">
        <v>0</v>
      </c>
      <c r="SD65" s="158">
        <v>1</v>
      </c>
      <c r="SE65" s="158">
        <v>0</v>
      </c>
      <c r="SF65" s="159">
        <f>SUM(RX65:SE65)</f>
        <v>1</v>
      </c>
      <c r="SG65" s="132" t="s">
        <v>635</v>
      </c>
      <c r="SH65" s="132" t="s">
        <v>635</v>
      </c>
      <c r="SI65" s="132" t="s">
        <v>635</v>
      </c>
      <c r="SJ65" s="132" t="s">
        <v>635</v>
      </c>
      <c r="SK65" s="132" t="s">
        <v>635</v>
      </c>
      <c r="SL65" s="132" t="s">
        <v>635</v>
      </c>
      <c r="SM65" s="132" t="s">
        <v>635</v>
      </c>
      <c r="SN65" s="132" t="s">
        <v>635</v>
      </c>
      <c r="SO65" s="173" t="s">
        <v>635</v>
      </c>
      <c r="SP65" s="102" t="s">
        <v>635</v>
      </c>
      <c r="SQ65" s="102" t="s">
        <v>635</v>
      </c>
      <c r="SR65" s="102" t="s">
        <v>635</v>
      </c>
      <c r="SS65" s="102" t="s">
        <v>635</v>
      </c>
      <c r="ST65" s="102" t="s">
        <v>635</v>
      </c>
      <c r="SU65" s="102" t="s">
        <v>635</v>
      </c>
      <c r="SV65" s="102" t="s">
        <v>635</v>
      </c>
      <c r="SW65" s="102" t="s">
        <v>635</v>
      </c>
      <c r="SX65" s="174" t="s">
        <v>635</v>
      </c>
      <c r="SY65" s="125" t="s">
        <v>635</v>
      </c>
      <c r="SZ65" s="125" t="s">
        <v>635</v>
      </c>
      <c r="TA65" s="125" t="s">
        <v>635</v>
      </c>
      <c r="TB65" s="125" t="s">
        <v>635</v>
      </c>
      <c r="TC65" s="125" t="s">
        <v>635</v>
      </c>
      <c r="TD65" s="125" t="s">
        <v>635</v>
      </c>
      <c r="TE65" s="125" t="s">
        <v>635</v>
      </c>
      <c r="TF65" s="125" t="s">
        <v>635</v>
      </c>
      <c r="TG65" s="175" t="s">
        <v>635</v>
      </c>
      <c r="TH65" s="149" t="s">
        <v>635</v>
      </c>
      <c r="TI65" s="149" t="s">
        <v>635</v>
      </c>
      <c r="TJ65" s="149" t="s">
        <v>635</v>
      </c>
      <c r="TK65" s="149" t="s">
        <v>635</v>
      </c>
      <c r="TL65" s="149" t="s">
        <v>635</v>
      </c>
      <c r="TM65" s="149" t="s">
        <v>635</v>
      </c>
      <c r="TN65" s="149" t="s">
        <v>635</v>
      </c>
      <c r="TO65" s="149" t="s">
        <v>635</v>
      </c>
      <c r="TP65" s="176" t="s">
        <v>635</v>
      </c>
      <c r="TQ65" s="210">
        <v>0</v>
      </c>
      <c r="TR65" s="210">
        <v>0</v>
      </c>
      <c r="TS65" s="210">
        <v>0</v>
      </c>
      <c r="TT65" s="210">
        <v>0</v>
      </c>
      <c r="TU65" s="210">
        <v>0</v>
      </c>
      <c r="TV65" s="210">
        <v>0</v>
      </c>
      <c r="TW65" s="210">
        <v>1</v>
      </c>
      <c r="TX65" s="210">
        <v>0</v>
      </c>
      <c r="TY65" s="211">
        <f>SUBTOTAL(9,TQ65:TX65)</f>
        <v>1</v>
      </c>
      <c r="TZ65" s="179" t="s">
        <v>635</v>
      </c>
      <c r="UA65" s="179" t="s">
        <v>635</v>
      </c>
      <c r="UB65" s="179" t="s">
        <v>635</v>
      </c>
      <c r="UC65" s="179" t="s">
        <v>635</v>
      </c>
      <c r="UD65" s="179" t="s">
        <v>635</v>
      </c>
      <c r="UE65" s="179" t="s">
        <v>635</v>
      </c>
      <c r="UF65" s="179" t="s">
        <v>635</v>
      </c>
      <c r="UG65" s="179" t="s">
        <v>635</v>
      </c>
      <c r="UH65" s="180" t="s">
        <v>635</v>
      </c>
      <c r="UI65" s="171">
        <v>0</v>
      </c>
      <c r="UJ65" s="171">
        <v>0</v>
      </c>
      <c r="UK65" s="171">
        <v>0</v>
      </c>
      <c r="UL65" s="171">
        <v>0</v>
      </c>
      <c r="UM65" s="171">
        <v>0</v>
      </c>
      <c r="UN65" s="171">
        <v>0</v>
      </c>
      <c r="UO65" s="171">
        <v>1</v>
      </c>
      <c r="UP65" s="171">
        <v>0</v>
      </c>
      <c r="UQ65" s="181">
        <f t="shared" si="22"/>
        <v>1</v>
      </c>
      <c r="UR65" s="131" t="s">
        <v>635</v>
      </c>
      <c r="US65" s="131" t="s">
        <v>635</v>
      </c>
      <c r="UT65" s="131" t="s">
        <v>635</v>
      </c>
      <c r="UU65" s="131" t="s">
        <v>635</v>
      </c>
      <c r="UV65" s="131" t="s">
        <v>635</v>
      </c>
      <c r="UW65" s="131" t="s">
        <v>635</v>
      </c>
      <c r="UX65" s="131" t="s">
        <v>635</v>
      </c>
      <c r="UY65" s="131" t="s">
        <v>635</v>
      </c>
      <c r="UZ65" s="182" t="s">
        <v>635</v>
      </c>
      <c r="VA65" s="169" t="s">
        <v>635</v>
      </c>
      <c r="VB65" s="169" t="s">
        <v>635</v>
      </c>
      <c r="VC65" s="169" t="s">
        <v>635</v>
      </c>
      <c r="VD65" s="169" t="s">
        <v>635</v>
      </c>
      <c r="VE65" s="169" t="s">
        <v>635</v>
      </c>
      <c r="VF65" s="169" t="s">
        <v>635</v>
      </c>
      <c r="VG65" s="169" t="s">
        <v>635</v>
      </c>
      <c r="VH65" s="169" t="s">
        <v>635</v>
      </c>
      <c r="VI65" s="183" t="s">
        <v>635</v>
      </c>
      <c r="VJ65" s="177" t="s">
        <v>635</v>
      </c>
      <c r="VK65" s="177" t="s">
        <v>635</v>
      </c>
      <c r="VL65" s="177" t="s">
        <v>635</v>
      </c>
      <c r="VM65" s="177" t="s">
        <v>635</v>
      </c>
      <c r="VN65" s="177" t="s">
        <v>635</v>
      </c>
      <c r="VO65" s="177" t="s">
        <v>635</v>
      </c>
      <c r="VP65" s="177" t="s">
        <v>635</v>
      </c>
      <c r="VQ65" s="177" t="s">
        <v>635</v>
      </c>
      <c r="VR65" s="178" t="s">
        <v>635</v>
      </c>
      <c r="VS65" s="184" t="s">
        <v>635</v>
      </c>
      <c r="VT65" s="184" t="s">
        <v>635</v>
      </c>
      <c r="VU65" s="184" t="s">
        <v>635</v>
      </c>
      <c r="VV65" s="184" t="s">
        <v>635</v>
      </c>
      <c r="VW65" s="184" t="s">
        <v>635</v>
      </c>
      <c r="VX65" s="184" t="s">
        <v>635</v>
      </c>
      <c r="VY65" s="184" t="s">
        <v>635</v>
      </c>
      <c r="VZ65" s="184" t="s">
        <v>635</v>
      </c>
      <c r="WA65" s="185" t="s">
        <v>635</v>
      </c>
      <c r="WB65" s="186" t="s">
        <v>635</v>
      </c>
      <c r="WC65" s="186" t="s">
        <v>635</v>
      </c>
      <c r="WD65" s="186" t="s">
        <v>635</v>
      </c>
      <c r="WE65" s="186" t="s">
        <v>635</v>
      </c>
      <c r="WF65" s="186" t="s">
        <v>635</v>
      </c>
      <c r="WG65" s="186" t="s">
        <v>635</v>
      </c>
      <c r="WH65" s="186" t="s">
        <v>635</v>
      </c>
      <c r="WI65" s="186" t="s">
        <v>635</v>
      </c>
      <c r="WJ65" s="187" t="s">
        <v>635</v>
      </c>
      <c r="WK65" s="212">
        <v>0</v>
      </c>
      <c r="WL65" s="212">
        <v>0</v>
      </c>
      <c r="WM65" s="212">
        <v>0</v>
      </c>
      <c r="WN65" s="212">
        <v>0</v>
      </c>
      <c r="WO65" s="212">
        <v>0</v>
      </c>
      <c r="WP65" s="212">
        <v>0</v>
      </c>
      <c r="WQ65" s="212">
        <v>1</v>
      </c>
      <c r="WR65" s="212">
        <v>0</v>
      </c>
      <c r="WS65" s="188">
        <f>SUBTOTAL(9,WK65:WR65)</f>
        <v>1</v>
      </c>
      <c r="WT65" s="133" t="s">
        <v>635</v>
      </c>
      <c r="WU65" s="133" t="s">
        <v>635</v>
      </c>
      <c r="WV65" s="133" t="s">
        <v>635</v>
      </c>
      <c r="WW65" s="133" t="s">
        <v>635</v>
      </c>
      <c r="WX65" s="133" t="s">
        <v>635</v>
      </c>
      <c r="WY65" s="133" t="s">
        <v>635</v>
      </c>
      <c r="WZ65" s="133" t="s">
        <v>635</v>
      </c>
      <c r="XA65" s="133" t="s">
        <v>635</v>
      </c>
      <c r="XB65" s="189" t="s">
        <v>635</v>
      </c>
      <c r="XC65" s="105" t="s">
        <v>665</v>
      </c>
      <c r="XD65" s="105" t="s">
        <v>666</v>
      </c>
      <c r="XE65" s="105" t="s">
        <v>749</v>
      </c>
      <c r="XF65" s="111" t="s">
        <v>750</v>
      </c>
      <c r="XG65" s="190" t="s">
        <v>672</v>
      </c>
      <c r="XH65" s="190" t="s">
        <v>673</v>
      </c>
      <c r="XI65" s="190" t="s">
        <v>635</v>
      </c>
      <c r="XJ65" s="190" t="s">
        <v>635</v>
      </c>
      <c r="XK65" s="190" t="s">
        <v>635</v>
      </c>
      <c r="XL65" s="190" t="s">
        <v>635</v>
      </c>
      <c r="XM65" s="191" t="s">
        <v>667</v>
      </c>
      <c r="XN65" s="191" t="s">
        <v>668</v>
      </c>
      <c r="XO65" s="191" t="s">
        <v>670</v>
      </c>
      <c r="XP65" s="191" t="s">
        <v>672</v>
      </c>
      <c r="XQ65" s="191" t="s">
        <v>673</v>
      </c>
      <c r="XR65" s="191" t="s">
        <v>635</v>
      </c>
      <c r="XS65" s="191" t="s">
        <v>635</v>
      </c>
      <c r="XT65" s="191" t="s">
        <v>635</v>
      </c>
      <c r="XU65" s="192" t="s">
        <v>673</v>
      </c>
      <c r="XV65" s="192" t="s">
        <v>635</v>
      </c>
      <c r="XW65" s="192" t="s">
        <v>635</v>
      </c>
      <c r="XX65" s="192" t="s">
        <v>635</v>
      </c>
      <c r="XY65" s="192" t="s">
        <v>635</v>
      </c>
      <c r="XZ65" s="192" t="s">
        <v>635</v>
      </c>
      <c r="YA65" s="144" t="s">
        <v>667</v>
      </c>
      <c r="YB65" s="144" t="s">
        <v>668</v>
      </c>
      <c r="YC65" s="144" t="s">
        <v>635</v>
      </c>
      <c r="YD65" s="144" t="s">
        <v>635</v>
      </c>
      <c r="YE65" s="144" t="s">
        <v>635</v>
      </c>
      <c r="YF65" s="144" t="s">
        <v>635</v>
      </c>
      <c r="YG65" s="144" t="s">
        <v>635</v>
      </c>
      <c r="YH65" s="111" t="s">
        <v>674</v>
      </c>
      <c r="YI65" s="111" t="s">
        <v>635</v>
      </c>
      <c r="YJ65" s="111" t="s">
        <v>635</v>
      </c>
      <c r="YK65" s="190" t="s">
        <v>635</v>
      </c>
      <c r="YL65" s="190" t="s">
        <v>635</v>
      </c>
      <c r="YM65" s="190" t="s">
        <v>635</v>
      </c>
      <c r="YN65" s="190" t="s">
        <v>635</v>
      </c>
      <c r="YO65" s="190" t="s">
        <v>635</v>
      </c>
      <c r="YP65" s="130" t="s">
        <v>752</v>
      </c>
      <c r="YQ65" s="130" t="s">
        <v>1384</v>
      </c>
      <c r="YR65" s="130" t="s">
        <v>1385</v>
      </c>
      <c r="YS65" s="130" t="s">
        <v>677</v>
      </c>
      <c r="YT65" s="130" t="s">
        <v>951</v>
      </c>
      <c r="YU65" s="130" t="s">
        <v>936</v>
      </c>
      <c r="YV65" s="112" t="s">
        <v>635</v>
      </c>
      <c r="YW65" s="112" t="s">
        <v>635</v>
      </c>
      <c r="YX65" s="112" t="s">
        <v>635</v>
      </c>
      <c r="YY65" s="112" t="s">
        <v>635</v>
      </c>
      <c r="YZ65" s="105" t="s">
        <v>674</v>
      </c>
      <c r="ZA65" s="105" t="s">
        <v>635</v>
      </c>
      <c r="ZB65" s="126" t="s">
        <v>635</v>
      </c>
      <c r="ZC65" s="126" t="s">
        <v>635</v>
      </c>
      <c r="ZD65" s="126" t="s">
        <v>635</v>
      </c>
      <c r="ZE65" s="126" t="s">
        <v>635</v>
      </c>
      <c r="ZF65" s="126" t="s">
        <v>635</v>
      </c>
      <c r="ZG65" s="125" t="s">
        <v>882</v>
      </c>
      <c r="ZH65" s="125" t="s">
        <v>675</v>
      </c>
      <c r="ZI65" s="125" t="s">
        <v>677</v>
      </c>
      <c r="ZJ65" s="125" t="s">
        <v>753</v>
      </c>
      <c r="ZK65" s="125" t="s">
        <v>678</v>
      </c>
      <c r="ZL65" s="125" t="s">
        <v>635</v>
      </c>
      <c r="ZM65" s="125" t="s">
        <v>635</v>
      </c>
      <c r="ZN65" s="125" t="s">
        <v>635</v>
      </c>
      <c r="ZO65" s="147" t="s">
        <v>635</v>
      </c>
      <c r="ZP65" s="147" t="s">
        <v>635</v>
      </c>
      <c r="ZQ65" s="147" t="s">
        <v>635</v>
      </c>
      <c r="ZR65" s="147" t="s">
        <v>635</v>
      </c>
      <c r="ZS65" s="147" t="s">
        <v>635</v>
      </c>
      <c r="ZT65" s="184" t="s">
        <v>635</v>
      </c>
      <c r="ZU65" s="184">
        <v>5</v>
      </c>
      <c r="ZV65" s="184">
        <v>1</v>
      </c>
      <c r="ZW65" s="184" t="s">
        <v>635</v>
      </c>
      <c r="ZX65" s="131">
        <v>2</v>
      </c>
      <c r="ZY65" s="131" t="s">
        <v>635</v>
      </c>
      <c r="ZZ65" s="131">
        <v>1</v>
      </c>
      <c r="AAA65" s="131" t="s">
        <v>635</v>
      </c>
      <c r="AAB65" s="132" t="s">
        <v>635</v>
      </c>
      <c r="AAC65" s="132" t="s">
        <v>635</v>
      </c>
      <c r="AAD65" s="132" t="s">
        <v>635</v>
      </c>
      <c r="AAE65" s="193" t="s">
        <v>635</v>
      </c>
      <c r="AAF65" s="102">
        <v>0.5</v>
      </c>
      <c r="AAG65" s="102" t="s">
        <v>635</v>
      </c>
      <c r="AAH65" s="102" t="s">
        <v>635</v>
      </c>
      <c r="AAI65" s="102" t="s">
        <v>635</v>
      </c>
      <c r="AAJ65" s="125" t="s">
        <v>635</v>
      </c>
      <c r="AAK65" s="125" t="s">
        <v>635</v>
      </c>
      <c r="AAL65" s="125" t="s">
        <v>635</v>
      </c>
      <c r="AAM65" s="125" t="s">
        <v>635</v>
      </c>
      <c r="AAN65" s="131">
        <v>5</v>
      </c>
      <c r="AAO65" s="131">
        <v>2</v>
      </c>
      <c r="AAP65" s="131" t="s">
        <v>635</v>
      </c>
      <c r="AAQ65" s="131" t="s">
        <v>635</v>
      </c>
      <c r="AAR65" s="149">
        <v>4</v>
      </c>
      <c r="AAS65" s="149">
        <v>2</v>
      </c>
      <c r="AAT65" s="149" t="s">
        <v>635</v>
      </c>
      <c r="AAU65" s="149">
        <v>1</v>
      </c>
      <c r="AAV65" s="184" t="s">
        <v>635</v>
      </c>
      <c r="AAW65" s="184" t="s">
        <v>635</v>
      </c>
      <c r="AAX65" s="184" t="s">
        <v>635</v>
      </c>
      <c r="AAY65" s="184" t="s">
        <v>635</v>
      </c>
      <c r="AAZ65" s="103" t="s">
        <v>632</v>
      </c>
      <c r="ABA65" s="100" t="s">
        <v>679</v>
      </c>
      <c r="ABB65" s="100" t="s">
        <v>786</v>
      </c>
      <c r="ABC65" s="100" t="s">
        <v>1003</v>
      </c>
      <c r="ABD65" s="100" t="s">
        <v>635</v>
      </c>
      <c r="ABE65" s="100" t="s">
        <v>635</v>
      </c>
      <c r="ABF65" s="103" t="s">
        <v>635</v>
      </c>
      <c r="ABG65" s="194">
        <v>70000</v>
      </c>
      <c r="ABH65" s="195" t="s">
        <v>754</v>
      </c>
      <c r="ABI65" s="195" t="s">
        <v>716</v>
      </c>
      <c r="ABJ65" s="195" t="s">
        <v>680</v>
      </c>
      <c r="ABK65" s="195" t="s">
        <v>788</v>
      </c>
      <c r="ABL65" s="177" t="s">
        <v>635</v>
      </c>
      <c r="ABM65" s="177" t="s">
        <v>635</v>
      </c>
      <c r="ABN65" s="177" t="s">
        <v>635</v>
      </c>
      <c r="ABO65" s="195" t="s">
        <v>635</v>
      </c>
      <c r="ABP65" s="112" t="s">
        <v>682</v>
      </c>
      <c r="ABQ65" s="112" t="s">
        <v>635</v>
      </c>
      <c r="ABR65" s="112" t="s">
        <v>635</v>
      </c>
      <c r="ABS65" s="103" t="s">
        <v>632</v>
      </c>
      <c r="ABT65" s="97" t="s">
        <v>632</v>
      </c>
      <c r="ABU65" s="196" t="s">
        <v>718</v>
      </c>
      <c r="ABV65" s="196" t="s">
        <v>789</v>
      </c>
      <c r="ABW65" s="196" t="s">
        <v>756</v>
      </c>
      <c r="ABX65" s="196" t="s">
        <v>719</v>
      </c>
      <c r="ABY65" s="196" t="s">
        <v>635</v>
      </c>
      <c r="ABZ65" s="196" t="s">
        <v>635</v>
      </c>
      <c r="ACA65" s="196" t="s">
        <v>635</v>
      </c>
      <c r="ACB65" s="97" t="s">
        <v>626</v>
      </c>
      <c r="ACC65" s="97" t="s">
        <v>632</v>
      </c>
      <c r="ACD65" s="112" t="s">
        <v>685</v>
      </c>
      <c r="ACE65" s="112" t="s">
        <v>1246</v>
      </c>
      <c r="ACF65" s="112" t="s">
        <v>635</v>
      </c>
      <c r="ACG65" s="112" t="s">
        <v>635</v>
      </c>
      <c r="ACH65" s="97"/>
      <c r="ACI65" s="97" t="s">
        <v>1488</v>
      </c>
      <c r="ACJ65" s="97"/>
    </row>
    <row r="66" spans="1:764" ht="15" customHeight="1">
      <c r="A66">
        <v>55</v>
      </c>
      <c r="B66" s="214" t="s">
        <v>1489</v>
      </c>
      <c r="C66" s="214" t="s">
        <v>1490</v>
      </c>
      <c r="D66" s="214" t="s">
        <v>618</v>
      </c>
      <c r="E66" s="214" t="s">
        <v>1491</v>
      </c>
      <c r="F66" s="215" t="s">
        <v>1492</v>
      </c>
      <c r="G66" s="215" t="s">
        <v>1493</v>
      </c>
      <c r="H66" s="216">
        <v>35.134635000000003</v>
      </c>
      <c r="I66" s="216">
        <v>1.02074</v>
      </c>
      <c r="J66" s="215" t="s">
        <v>1189</v>
      </c>
      <c r="K66" s="215" t="s">
        <v>1494</v>
      </c>
      <c r="L66" s="215" t="s">
        <v>1495</v>
      </c>
      <c r="M66" s="214" t="s">
        <v>1496</v>
      </c>
      <c r="N66" s="217">
        <v>723684718</v>
      </c>
      <c r="O66" s="128"/>
      <c r="P66" s="214">
        <v>1.02694</v>
      </c>
      <c r="Q66" s="214">
        <v>35.131678000000001</v>
      </c>
      <c r="R66" s="214">
        <v>1891.8</v>
      </c>
      <c r="S66" s="214">
        <v>4.7</v>
      </c>
      <c r="T66" s="128" t="s">
        <v>626</v>
      </c>
      <c r="U66" s="214" t="s">
        <v>629</v>
      </c>
      <c r="V66" s="214" t="s">
        <v>699</v>
      </c>
      <c r="W66" s="214" t="s">
        <v>629</v>
      </c>
      <c r="X66" s="214" t="s">
        <v>700</v>
      </c>
      <c r="Y66" s="214" t="s">
        <v>631</v>
      </c>
      <c r="Z66" s="128" t="s">
        <v>626</v>
      </c>
      <c r="AA66" s="218" t="s">
        <v>635</v>
      </c>
      <c r="AB66" s="219" t="s">
        <v>635</v>
      </c>
      <c r="AC66" s="218" t="s">
        <v>635</v>
      </c>
      <c r="AD66" s="218" t="s">
        <v>635</v>
      </c>
      <c r="AE66" s="218" t="s">
        <v>635</v>
      </c>
      <c r="AF66" s="128">
        <v>2</v>
      </c>
      <c r="AG66" s="128">
        <v>0</v>
      </c>
      <c r="AH66" s="214" t="s">
        <v>636</v>
      </c>
      <c r="AI66" s="214" t="s">
        <v>637</v>
      </c>
      <c r="AJ66" s="214" t="s">
        <v>638</v>
      </c>
      <c r="AK66" s="214" t="s">
        <v>635</v>
      </c>
      <c r="AL66" s="214" t="s">
        <v>640</v>
      </c>
      <c r="AM66" s="128" t="s">
        <v>641</v>
      </c>
      <c r="AN66" s="128" t="s">
        <v>635</v>
      </c>
      <c r="AO66" s="128" t="s">
        <v>635</v>
      </c>
      <c r="AP66" s="214" t="s">
        <v>642</v>
      </c>
      <c r="AQ66" s="214" t="s">
        <v>642</v>
      </c>
      <c r="AR66" s="128" t="s">
        <v>635</v>
      </c>
      <c r="AS66" s="128" t="s">
        <v>635</v>
      </c>
      <c r="AT66" s="128" t="s">
        <v>635</v>
      </c>
      <c r="AU66" s="128" t="s">
        <v>635</v>
      </c>
      <c r="AV66" s="128" t="s">
        <v>632</v>
      </c>
      <c r="AW66" s="214" t="s">
        <v>641</v>
      </c>
      <c r="AX66" s="128" t="s">
        <v>640</v>
      </c>
      <c r="AY66" s="214" t="s">
        <v>640</v>
      </c>
      <c r="AZ66" s="217" t="s">
        <v>641</v>
      </c>
      <c r="BA66" s="214" t="s">
        <v>641</v>
      </c>
      <c r="BB66" s="217" t="s">
        <v>640</v>
      </c>
      <c r="BC66" s="128" t="s">
        <v>635</v>
      </c>
      <c r="BD66" s="128" t="s">
        <v>635</v>
      </c>
      <c r="BE66" s="128" t="s">
        <v>626</v>
      </c>
      <c r="BF66" s="128" t="s">
        <v>635</v>
      </c>
      <c r="BG66" s="128" t="s">
        <v>635</v>
      </c>
      <c r="BH66" s="128" t="s">
        <v>635</v>
      </c>
      <c r="BI66" s="214" t="s">
        <v>641</v>
      </c>
      <c r="BJ66" s="217" t="s">
        <v>1497</v>
      </c>
      <c r="BK66" s="217" t="s">
        <v>635</v>
      </c>
      <c r="BL66" s="217" t="s">
        <v>635</v>
      </c>
      <c r="BM66" s="217" t="s">
        <v>635</v>
      </c>
      <c r="BN66" s="217" t="s">
        <v>635</v>
      </c>
      <c r="BO66" s="128" t="s">
        <v>632</v>
      </c>
      <c r="BP66" s="128" t="s">
        <v>640</v>
      </c>
      <c r="BQ66" s="128" t="s">
        <v>635</v>
      </c>
      <c r="BR66" s="214" t="s">
        <v>645</v>
      </c>
      <c r="BS66" s="214" t="s">
        <v>703</v>
      </c>
      <c r="BT66" s="128" t="s">
        <v>635</v>
      </c>
      <c r="BU66" s="128" t="s">
        <v>635</v>
      </c>
      <c r="BV66" s="214" t="s">
        <v>635</v>
      </c>
      <c r="BW66" s="214" t="s">
        <v>877</v>
      </c>
      <c r="BX66" s="97" t="s">
        <v>641</v>
      </c>
      <c r="BY66" s="214" t="s">
        <v>1498</v>
      </c>
      <c r="BZ66" s="214" t="s">
        <v>648</v>
      </c>
      <c r="CA66" s="217" t="s">
        <v>737</v>
      </c>
      <c r="CB66" s="217" t="s">
        <v>635</v>
      </c>
      <c r="CC66" s="217" t="s">
        <v>635</v>
      </c>
      <c r="CD66" s="128" t="s">
        <v>635</v>
      </c>
      <c r="CE66" s="217" t="s">
        <v>635</v>
      </c>
      <c r="CF66" s="128">
        <v>3</v>
      </c>
      <c r="CG66" s="234">
        <v>3</v>
      </c>
      <c r="CH66" s="214" t="s">
        <v>649</v>
      </c>
      <c r="CI66" s="217" t="s">
        <v>641</v>
      </c>
      <c r="CJ66" s="217" t="s">
        <v>635</v>
      </c>
      <c r="CK66" s="217" t="s">
        <v>635</v>
      </c>
      <c r="CL66" s="128">
        <v>6</v>
      </c>
      <c r="CM66" s="220">
        <v>0</v>
      </c>
      <c r="CN66" s="128" t="s">
        <v>635</v>
      </c>
      <c r="CO66" s="128" t="s">
        <v>635</v>
      </c>
      <c r="CP66" s="128">
        <v>0.18</v>
      </c>
      <c r="CQ66" s="128">
        <v>250</v>
      </c>
      <c r="CR66" s="128" t="s">
        <v>635</v>
      </c>
      <c r="CS66" s="128" t="s">
        <v>635</v>
      </c>
      <c r="CT66" s="128" t="s">
        <v>635</v>
      </c>
      <c r="CU66" s="128" t="s">
        <v>635</v>
      </c>
      <c r="CV66" s="128" t="s">
        <v>635</v>
      </c>
      <c r="CW66" s="128" t="s">
        <v>635</v>
      </c>
      <c r="CX66" s="217" t="s">
        <v>650</v>
      </c>
      <c r="CY66" s="128" t="s">
        <v>635</v>
      </c>
      <c r="CZ66" s="221">
        <v>1</v>
      </c>
      <c r="DA66" s="221">
        <v>0</v>
      </c>
      <c r="DB66" s="222">
        <f t="shared" si="20"/>
        <v>1</v>
      </c>
      <c r="DC66" s="214" t="s">
        <v>635</v>
      </c>
      <c r="DD66" s="128" t="s">
        <v>635</v>
      </c>
      <c r="DE66" s="128" t="s">
        <v>635</v>
      </c>
      <c r="DF66" s="128" t="s">
        <v>635</v>
      </c>
      <c r="DG66" s="227" t="s">
        <v>635</v>
      </c>
      <c r="DH66" s="214" t="s">
        <v>651</v>
      </c>
      <c r="DI66" s="143">
        <v>1</v>
      </c>
      <c r="DJ66" s="214" t="s">
        <v>635</v>
      </c>
      <c r="DK66" s="128" t="s">
        <v>635</v>
      </c>
      <c r="DL66" s="128" t="s">
        <v>635</v>
      </c>
      <c r="DM66" s="128" t="s">
        <v>635</v>
      </c>
      <c r="DN66" s="128" t="s">
        <v>635</v>
      </c>
      <c r="DO66" s="128" t="s">
        <v>635</v>
      </c>
      <c r="DP66" s="128" t="s">
        <v>635</v>
      </c>
      <c r="DQ66" s="128">
        <v>0.1</v>
      </c>
      <c r="DR66" s="128">
        <v>12</v>
      </c>
      <c r="DS66" s="128" t="s">
        <v>979</v>
      </c>
      <c r="DT66" s="128" t="s">
        <v>635</v>
      </c>
      <c r="DU66" s="128" t="s">
        <v>635</v>
      </c>
      <c r="DV66" s="128" t="s">
        <v>635</v>
      </c>
      <c r="DW66" s="128" t="s">
        <v>635</v>
      </c>
      <c r="DX66" s="128" t="s">
        <v>635</v>
      </c>
      <c r="DY66" s="128" t="s">
        <v>635</v>
      </c>
      <c r="DZ66" s="214" t="s">
        <v>851</v>
      </c>
      <c r="EA66" s="128" t="s">
        <v>626</v>
      </c>
      <c r="EB66" s="214" t="s">
        <v>635</v>
      </c>
      <c r="EC66" s="128" t="s">
        <v>626</v>
      </c>
      <c r="ED66" s="128" t="s">
        <v>635</v>
      </c>
      <c r="EE66" s="128" t="s">
        <v>635</v>
      </c>
      <c r="EF66" s="217" t="s">
        <v>653</v>
      </c>
      <c r="EG66" s="217" t="s">
        <v>635</v>
      </c>
      <c r="EH66" s="128" t="s">
        <v>653</v>
      </c>
      <c r="EI66" s="214" t="s">
        <v>641</v>
      </c>
      <c r="EJ66" s="214" t="s">
        <v>641</v>
      </c>
      <c r="EK66" s="128">
        <v>12</v>
      </c>
      <c r="EL66" s="128">
        <v>12</v>
      </c>
      <c r="EM66" s="128">
        <v>0.1</v>
      </c>
      <c r="EN66" s="128">
        <v>0.1</v>
      </c>
      <c r="EO66" s="128" t="s">
        <v>635</v>
      </c>
      <c r="EP66" s="128" t="s">
        <v>635</v>
      </c>
      <c r="EQ66" s="128" t="s">
        <v>635</v>
      </c>
      <c r="ER66" s="128" t="s">
        <v>635</v>
      </c>
      <c r="ES66" s="128" t="s">
        <v>635</v>
      </c>
      <c r="ET66" s="128" t="s">
        <v>635</v>
      </c>
      <c r="EU66" s="128" t="s">
        <v>635</v>
      </c>
      <c r="EV66" s="128" t="s">
        <v>635</v>
      </c>
      <c r="EW66" s="214" t="s">
        <v>654</v>
      </c>
      <c r="EX66" s="128" t="s">
        <v>654</v>
      </c>
      <c r="EY66" s="128" t="s">
        <v>635</v>
      </c>
      <c r="EZ66" s="217" t="s">
        <v>635</v>
      </c>
      <c r="FA66" s="214" t="s">
        <v>655</v>
      </c>
      <c r="FB66" s="214" t="s">
        <v>656</v>
      </c>
      <c r="FC66" s="214" t="s">
        <v>854</v>
      </c>
      <c r="FD66" s="128" t="s">
        <v>1063</v>
      </c>
      <c r="FE66" s="128" t="s">
        <v>806</v>
      </c>
      <c r="FF66" s="128" t="s">
        <v>635</v>
      </c>
      <c r="FG66" s="128" t="s">
        <v>635</v>
      </c>
      <c r="FH66" s="128" t="s">
        <v>635</v>
      </c>
      <c r="FI66" s="128">
        <v>4</v>
      </c>
      <c r="FJ66" s="128">
        <v>1</v>
      </c>
      <c r="FK66" s="128" t="s">
        <v>635</v>
      </c>
      <c r="FL66" s="128">
        <v>3</v>
      </c>
      <c r="FM66" s="128" t="s">
        <v>635</v>
      </c>
      <c r="FN66" s="128">
        <v>9</v>
      </c>
      <c r="FO66" s="128" t="s">
        <v>635</v>
      </c>
      <c r="FP66" s="128" t="s">
        <v>635</v>
      </c>
      <c r="FQ66" s="128">
        <v>20</v>
      </c>
      <c r="FR66" s="128">
        <v>5</v>
      </c>
      <c r="FS66" s="128" t="s">
        <v>635</v>
      </c>
      <c r="FT66" s="128">
        <v>10</v>
      </c>
      <c r="FU66" s="128" t="s">
        <v>635</v>
      </c>
      <c r="FV66" s="128">
        <v>3</v>
      </c>
      <c r="FW66" s="128" t="s">
        <v>635</v>
      </c>
      <c r="FX66" s="214" t="s">
        <v>635</v>
      </c>
      <c r="FY66" s="214" t="s">
        <v>658</v>
      </c>
      <c r="FZ66" s="128" t="s">
        <v>635</v>
      </c>
      <c r="GA66" s="128">
        <v>0</v>
      </c>
      <c r="GB66" s="128">
        <v>24</v>
      </c>
      <c r="GC66" s="214" t="s">
        <v>658</v>
      </c>
      <c r="GD66" s="128" t="s">
        <v>635</v>
      </c>
      <c r="GE66" s="128">
        <v>0</v>
      </c>
      <c r="GF66" s="128">
        <v>24</v>
      </c>
      <c r="GG66" s="128" t="s">
        <v>657</v>
      </c>
      <c r="GH66" s="128" t="s">
        <v>658</v>
      </c>
      <c r="GI66" s="128">
        <v>12</v>
      </c>
      <c r="GJ66" s="128">
        <v>12</v>
      </c>
      <c r="GK66" s="128" t="s">
        <v>657</v>
      </c>
      <c r="GL66" s="128" t="s">
        <v>658</v>
      </c>
      <c r="GM66" s="128">
        <v>12</v>
      </c>
      <c r="GN66" s="128">
        <v>12</v>
      </c>
      <c r="GO66" s="128" t="s">
        <v>635</v>
      </c>
      <c r="GP66" s="128" t="s">
        <v>635</v>
      </c>
      <c r="GQ66" s="128" t="s">
        <v>635</v>
      </c>
      <c r="GR66" s="128" t="s">
        <v>635</v>
      </c>
      <c r="GS66" s="128" t="s">
        <v>635</v>
      </c>
      <c r="GT66" s="128" t="s">
        <v>635</v>
      </c>
      <c r="GU66" s="214" t="s">
        <v>658</v>
      </c>
      <c r="GV66" s="128">
        <v>0</v>
      </c>
      <c r="GW66" s="128">
        <v>24</v>
      </c>
      <c r="GX66" s="214" t="s">
        <v>658</v>
      </c>
      <c r="GY66" s="128">
        <v>0</v>
      </c>
      <c r="GZ66" s="128">
        <v>24</v>
      </c>
      <c r="HA66" s="128" t="s">
        <v>635</v>
      </c>
      <c r="HB66" s="217" t="s">
        <v>635</v>
      </c>
      <c r="HC66" s="128" t="s">
        <v>635</v>
      </c>
      <c r="HD66" s="128" t="s">
        <v>635</v>
      </c>
      <c r="HE66" s="217" t="s">
        <v>635</v>
      </c>
      <c r="HF66" s="128" t="s">
        <v>635</v>
      </c>
      <c r="HG66" s="128" t="s">
        <v>635</v>
      </c>
      <c r="HH66" s="128" t="s">
        <v>635</v>
      </c>
      <c r="HI66" s="128" t="s">
        <v>657</v>
      </c>
      <c r="HJ66" s="128" t="s">
        <v>658</v>
      </c>
      <c r="HK66" s="128">
        <v>12</v>
      </c>
      <c r="HL66" s="128">
        <v>12</v>
      </c>
      <c r="HM66" s="128" t="s">
        <v>657</v>
      </c>
      <c r="HN66" s="128" t="s">
        <v>658</v>
      </c>
      <c r="HO66" s="128">
        <v>12</v>
      </c>
      <c r="HP66" s="128">
        <v>12</v>
      </c>
      <c r="HQ66" s="128" t="s">
        <v>635</v>
      </c>
      <c r="HR66" s="128" t="s">
        <v>635</v>
      </c>
      <c r="HS66" s="128" t="s">
        <v>635</v>
      </c>
      <c r="HT66" s="128" t="s">
        <v>635</v>
      </c>
      <c r="HU66" s="128" t="s">
        <v>635</v>
      </c>
      <c r="HV66" s="128" t="s">
        <v>635</v>
      </c>
      <c r="HW66" s="128" t="s">
        <v>635</v>
      </c>
      <c r="HX66" s="128" t="s">
        <v>635</v>
      </c>
      <c r="HY66" s="128" t="s">
        <v>635</v>
      </c>
      <c r="HZ66" s="128" t="s">
        <v>635</v>
      </c>
      <c r="IA66" s="128" t="s">
        <v>635</v>
      </c>
      <c r="IB66" s="128" t="s">
        <v>635</v>
      </c>
      <c r="IC66" s="128" t="s">
        <v>635</v>
      </c>
      <c r="ID66" s="128" t="s">
        <v>635</v>
      </c>
      <c r="IE66" s="128" t="s">
        <v>635</v>
      </c>
      <c r="IF66" s="128" t="s">
        <v>635</v>
      </c>
      <c r="IG66" s="214" t="s">
        <v>807</v>
      </c>
      <c r="IH66" s="214" t="s">
        <v>783</v>
      </c>
      <c r="II66" s="214" t="s">
        <v>660</v>
      </c>
      <c r="IJ66" s="214" t="s">
        <v>661</v>
      </c>
      <c r="IK66" s="214" t="s">
        <v>662</v>
      </c>
      <c r="IL66" s="214" t="s">
        <v>855</v>
      </c>
      <c r="IM66" s="214" t="s">
        <v>635</v>
      </c>
      <c r="IN66" s="214" t="s">
        <v>635</v>
      </c>
      <c r="IO66" s="214" t="s">
        <v>635</v>
      </c>
      <c r="IP66" s="128">
        <v>6</v>
      </c>
      <c r="IQ66" s="128" t="s">
        <v>635</v>
      </c>
      <c r="IR66" s="128" t="s">
        <v>635</v>
      </c>
      <c r="IS66" s="143" t="s">
        <v>635</v>
      </c>
      <c r="IT66" s="143" t="s">
        <v>635</v>
      </c>
      <c r="IU66" s="128" t="s">
        <v>635</v>
      </c>
      <c r="IV66" s="128" t="s">
        <v>635</v>
      </c>
      <c r="IW66" s="143" t="s">
        <v>635</v>
      </c>
      <c r="IX66" s="143" t="s">
        <v>635</v>
      </c>
      <c r="IY66" s="128" t="s">
        <v>709</v>
      </c>
      <c r="IZ66" s="143">
        <v>0</v>
      </c>
      <c r="JA66" s="143">
        <v>1</v>
      </c>
      <c r="JB66" s="128" t="s">
        <v>709</v>
      </c>
      <c r="JC66" s="143">
        <v>0</v>
      </c>
      <c r="JD66" s="143">
        <v>1</v>
      </c>
      <c r="JE66" s="128" t="s">
        <v>635</v>
      </c>
      <c r="JF66" s="128" t="s">
        <v>635</v>
      </c>
      <c r="JG66" s="128" t="s">
        <v>635</v>
      </c>
      <c r="JH66" s="128" t="s">
        <v>635</v>
      </c>
      <c r="JI66" s="128" t="s">
        <v>635</v>
      </c>
      <c r="JJ66" s="128" t="s">
        <v>635</v>
      </c>
      <c r="JK66" s="128" t="s">
        <v>635</v>
      </c>
      <c r="JL66" s="143">
        <v>0</v>
      </c>
      <c r="JM66" s="143">
        <v>0</v>
      </c>
      <c r="JN66" s="143" t="s">
        <v>635</v>
      </c>
      <c r="JO66" s="143">
        <v>0</v>
      </c>
      <c r="JP66" s="143">
        <v>0</v>
      </c>
      <c r="JQ66" s="128" t="s">
        <v>635</v>
      </c>
      <c r="JR66" s="128" t="s">
        <v>635</v>
      </c>
      <c r="JS66" s="128" t="s">
        <v>635</v>
      </c>
      <c r="JT66" s="128" t="s">
        <v>635</v>
      </c>
      <c r="JU66" s="128" t="s">
        <v>635</v>
      </c>
      <c r="JV66" s="128" t="s">
        <v>635</v>
      </c>
      <c r="JW66" s="128" t="s">
        <v>635</v>
      </c>
      <c r="JX66" s="128" t="s">
        <v>635</v>
      </c>
      <c r="JY66" s="128" t="s">
        <v>709</v>
      </c>
      <c r="JZ66" s="128" t="s">
        <v>663</v>
      </c>
      <c r="KA66" s="143">
        <v>0.5</v>
      </c>
      <c r="KB66" s="143">
        <v>0.5</v>
      </c>
      <c r="KC66" s="128" t="s">
        <v>709</v>
      </c>
      <c r="KD66" s="128" t="s">
        <v>663</v>
      </c>
      <c r="KE66" s="143">
        <v>0.5</v>
      </c>
      <c r="KF66" s="143">
        <v>0.5</v>
      </c>
      <c r="KG66" s="128" t="s">
        <v>635</v>
      </c>
      <c r="KH66" s="128" t="s">
        <v>635</v>
      </c>
      <c r="KI66" s="128" t="s">
        <v>635</v>
      </c>
      <c r="KJ66" s="128" t="s">
        <v>635</v>
      </c>
      <c r="KK66" s="128" t="s">
        <v>635</v>
      </c>
      <c r="KL66" s="128" t="s">
        <v>635</v>
      </c>
      <c r="KM66" s="128" t="s">
        <v>635</v>
      </c>
      <c r="KN66" s="128" t="s">
        <v>635</v>
      </c>
      <c r="KO66" s="128" t="s">
        <v>635</v>
      </c>
      <c r="KP66" s="128" t="s">
        <v>635</v>
      </c>
      <c r="KQ66" s="128" t="s">
        <v>635</v>
      </c>
      <c r="KR66" s="128" t="s">
        <v>635</v>
      </c>
      <c r="KS66" s="128" t="s">
        <v>635</v>
      </c>
      <c r="KT66" s="128" t="s">
        <v>635</v>
      </c>
      <c r="KU66" s="128" t="s">
        <v>635</v>
      </c>
      <c r="KV66" s="128" t="s">
        <v>635</v>
      </c>
      <c r="KW66" s="214" t="s">
        <v>710</v>
      </c>
      <c r="KX66" s="128" t="s">
        <v>635</v>
      </c>
      <c r="KY66" s="128" t="s">
        <v>635</v>
      </c>
      <c r="KZ66" s="143">
        <v>0</v>
      </c>
      <c r="LA66" s="143">
        <v>0</v>
      </c>
      <c r="LB66" s="143">
        <v>1</v>
      </c>
      <c r="LC66" s="143">
        <v>0</v>
      </c>
      <c r="LD66" s="143">
        <v>0</v>
      </c>
      <c r="LE66" s="143">
        <v>0</v>
      </c>
      <c r="LF66" s="143">
        <v>0</v>
      </c>
      <c r="LG66" s="143">
        <v>0</v>
      </c>
      <c r="LH66" s="223">
        <f t="shared" ref="LH66:LH97" si="23">SUM(KZ66:LG66)</f>
        <v>1</v>
      </c>
      <c r="LI66" s="143">
        <v>0</v>
      </c>
      <c r="LJ66" s="143">
        <v>0</v>
      </c>
      <c r="LK66" s="143">
        <v>1</v>
      </c>
      <c r="LL66" s="143">
        <v>0</v>
      </c>
      <c r="LM66" s="143">
        <v>0</v>
      </c>
      <c r="LN66" s="143">
        <v>0</v>
      </c>
      <c r="LO66" s="143">
        <v>0</v>
      </c>
      <c r="LP66" s="143">
        <v>0</v>
      </c>
      <c r="LQ66" s="224">
        <f t="shared" ref="LQ66:LQ97" si="24">SUM(LI66:LP66)</f>
        <v>1</v>
      </c>
      <c r="LR66" s="143">
        <v>0</v>
      </c>
      <c r="LS66" s="143">
        <v>0</v>
      </c>
      <c r="LT66" s="143">
        <v>0</v>
      </c>
      <c r="LU66" s="143">
        <v>0</v>
      </c>
      <c r="LV66" s="143">
        <v>0</v>
      </c>
      <c r="LW66" s="143">
        <v>0</v>
      </c>
      <c r="LX66" s="143">
        <v>0</v>
      </c>
      <c r="LY66" s="143">
        <v>0</v>
      </c>
      <c r="LZ66" s="143">
        <v>0</v>
      </c>
      <c r="MA66" s="143">
        <v>0</v>
      </c>
      <c r="MB66" s="143">
        <v>0</v>
      </c>
      <c r="MC66" s="143">
        <v>0</v>
      </c>
      <c r="MD66" s="143">
        <v>0</v>
      </c>
      <c r="ME66" s="143">
        <v>0</v>
      </c>
      <c r="MF66" s="143">
        <v>0</v>
      </c>
      <c r="MG66" s="143">
        <v>0</v>
      </c>
      <c r="MH66" s="143">
        <v>0</v>
      </c>
      <c r="MI66" s="143">
        <v>0</v>
      </c>
      <c r="MJ66" s="143" t="s">
        <v>635</v>
      </c>
      <c r="MK66" s="143" t="s">
        <v>635</v>
      </c>
      <c r="ML66" s="143" t="s">
        <v>635</v>
      </c>
      <c r="MM66" s="143" t="s">
        <v>635</v>
      </c>
      <c r="MN66" s="143" t="s">
        <v>635</v>
      </c>
      <c r="MO66" s="143" t="s">
        <v>635</v>
      </c>
      <c r="MP66" s="143" t="s">
        <v>635</v>
      </c>
      <c r="MQ66" s="143" t="s">
        <v>635</v>
      </c>
      <c r="MR66" s="223" t="s">
        <v>635</v>
      </c>
      <c r="MS66" s="143">
        <v>0</v>
      </c>
      <c r="MT66" s="143">
        <v>0</v>
      </c>
      <c r="MU66" s="143">
        <v>0</v>
      </c>
      <c r="MV66" s="143">
        <v>0</v>
      </c>
      <c r="MW66" s="143">
        <v>0</v>
      </c>
      <c r="MX66" s="143">
        <v>0</v>
      </c>
      <c r="MY66" s="143">
        <v>0</v>
      </c>
      <c r="MZ66" s="143">
        <v>0</v>
      </c>
      <c r="NA66" s="143">
        <v>0</v>
      </c>
      <c r="NB66" s="143" t="s">
        <v>635</v>
      </c>
      <c r="NC66" s="143" t="s">
        <v>635</v>
      </c>
      <c r="ND66" s="143" t="s">
        <v>635</v>
      </c>
      <c r="NE66" s="143" t="s">
        <v>635</v>
      </c>
      <c r="NF66" s="143" t="s">
        <v>635</v>
      </c>
      <c r="NG66" s="143" t="s">
        <v>635</v>
      </c>
      <c r="NH66" s="143" t="s">
        <v>635</v>
      </c>
      <c r="NI66" s="143" t="s">
        <v>635</v>
      </c>
      <c r="NJ66" s="223" t="s">
        <v>635</v>
      </c>
      <c r="NK66" s="143">
        <v>0</v>
      </c>
      <c r="NL66" s="143">
        <v>0</v>
      </c>
      <c r="NM66" s="143">
        <v>1</v>
      </c>
      <c r="NN66" s="143">
        <v>0</v>
      </c>
      <c r="NO66" s="143">
        <v>0</v>
      </c>
      <c r="NP66" s="143">
        <v>0</v>
      </c>
      <c r="NQ66" s="143">
        <v>0</v>
      </c>
      <c r="NR66" s="143">
        <v>0</v>
      </c>
      <c r="NS66" s="143">
        <v>1</v>
      </c>
      <c r="NT66" s="225" t="s">
        <v>635</v>
      </c>
      <c r="NU66" s="225" t="s">
        <v>635</v>
      </c>
      <c r="NV66" s="225" t="s">
        <v>635</v>
      </c>
      <c r="NW66" s="225" t="s">
        <v>635</v>
      </c>
      <c r="NX66" s="225" t="s">
        <v>635</v>
      </c>
      <c r="NY66" s="225" t="s">
        <v>635</v>
      </c>
      <c r="NZ66" s="225" t="s">
        <v>635</v>
      </c>
      <c r="OA66" s="225" t="s">
        <v>635</v>
      </c>
      <c r="OB66" s="226" t="s">
        <v>635</v>
      </c>
      <c r="OC66" s="143" t="s">
        <v>635</v>
      </c>
      <c r="OD66" s="143" t="s">
        <v>635</v>
      </c>
      <c r="OE66" s="143" t="s">
        <v>635</v>
      </c>
      <c r="OF66" s="143" t="s">
        <v>635</v>
      </c>
      <c r="OG66" s="143" t="s">
        <v>635</v>
      </c>
      <c r="OH66" s="143" t="s">
        <v>635</v>
      </c>
      <c r="OI66" s="143" t="s">
        <v>635</v>
      </c>
      <c r="OJ66" s="143" t="s">
        <v>635</v>
      </c>
      <c r="OK66" s="143" t="s">
        <v>635</v>
      </c>
      <c r="OL66" s="143">
        <v>0</v>
      </c>
      <c r="OM66" s="143">
        <v>0</v>
      </c>
      <c r="ON66" s="143">
        <v>0</v>
      </c>
      <c r="OO66" s="143">
        <v>0</v>
      </c>
      <c r="OP66" s="143">
        <v>0</v>
      </c>
      <c r="OQ66" s="143">
        <v>0</v>
      </c>
      <c r="OR66" s="143">
        <v>0</v>
      </c>
      <c r="OS66" s="143">
        <v>0</v>
      </c>
      <c r="OT66" s="223">
        <v>0</v>
      </c>
      <c r="OU66" s="143">
        <v>0</v>
      </c>
      <c r="OV66" s="143">
        <v>0</v>
      </c>
      <c r="OW66" s="143">
        <v>0</v>
      </c>
      <c r="OX66" s="143">
        <v>0</v>
      </c>
      <c r="OY66" s="143">
        <v>0</v>
      </c>
      <c r="OZ66" s="143">
        <v>0</v>
      </c>
      <c r="PA66" s="143">
        <v>0</v>
      </c>
      <c r="PB66" s="143">
        <v>0</v>
      </c>
      <c r="PC66" s="223">
        <v>0</v>
      </c>
      <c r="PD66" s="143" t="s">
        <v>635</v>
      </c>
      <c r="PE66" s="143" t="s">
        <v>635</v>
      </c>
      <c r="PF66" s="143" t="s">
        <v>635</v>
      </c>
      <c r="PG66" s="143" t="s">
        <v>635</v>
      </c>
      <c r="PH66" s="143" t="s">
        <v>635</v>
      </c>
      <c r="PI66" s="143" t="s">
        <v>635</v>
      </c>
      <c r="PJ66" s="143" t="s">
        <v>635</v>
      </c>
      <c r="PK66" s="143" t="s">
        <v>635</v>
      </c>
      <c r="PL66" s="223" t="s">
        <v>635</v>
      </c>
      <c r="PM66" s="143">
        <v>0</v>
      </c>
      <c r="PN66" s="143">
        <v>0</v>
      </c>
      <c r="PO66" s="143">
        <v>0</v>
      </c>
      <c r="PP66" s="143">
        <v>0</v>
      </c>
      <c r="PQ66" s="143">
        <v>0</v>
      </c>
      <c r="PR66" s="143">
        <v>0</v>
      </c>
      <c r="PS66" s="143">
        <v>0</v>
      </c>
      <c r="PT66" s="143">
        <v>0</v>
      </c>
      <c r="PU66" s="223">
        <v>0</v>
      </c>
      <c r="PV66" s="143" t="s">
        <v>635</v>
      </c>
      <c r="PW66" s="143" t="s">
        <v>635</v>
      </c>
      <c r="PX66" s="143" t="s">
        <v>635</v>
      </c>
      <c r="PY66" s="143" t="s">
        <v>635</v>
      </c>
      <c r="PZ66" s="143" t="s">
        <v>635</v>
      </c>
      <c r="QA66" s="143" t="s">
        <v>635</v>
      </c>
      <c r="QB66" s="143" t="s">
        <v>635</v>
      </c>
      <c r="QC66" s="143" t="s">
        <v>635</v>
      </c>
      <c r="QD66" s="223" t="s">
        <v>635</v>
      </c>
      <c r="QE66" s="143">
        <v>0</v>
      </c>
      <c r="QF66" s="143">
        <v>0</v>
      </c>
      <c r="QG66" s="143">
        <v>1</v>
      </c>
      <c r="QH66" s="143">
        <v>0</v>
      </c>
      <c r="QI66" s="143">
        <v>0</v>
      </c>
      <c r="QJ66" s="143">
        <v>0</v>
      </c>
      <c r="QK66" s="143">
        <v>0</v>
      </c>
      <c r="QL66" s="143">
        <v>0</v>
      </c>
      <c r="QM66" s="143">
        <v>1</v>
      </c>
      <c r="QN66" s="143" t="s">
        <v>635</v>
      </c>
      <c r="QO66" s="143" t="s">
        <v>635</v>
      </c>
      <c r="QP66" s="143" t="s">
        <v>635</v>
      </c>
      <c r="QQ66" s="143" t="s">
        <v>635</v>
      </c>
      <c r="QR66" s="143" t="s">
        <v>635</v>
      </c>
      <c r="QS66" s="143" t="s">
        <v>635</v>
      </c>
      <c r="QT66" s="143" t="s">
        <v>635</v>
      </c>
      <c r="QU66" s="143" t="s">
        <v>635</v>
      </c>
      <c r="QV66" s="223" t="s">
        <v>635</v>
      </c>
      <c r="QW66" s="143" t="s">
        <v>635</v>
      </c>
      <c r="QX66" s="143" t="s">
        <v>635</v>
      </c>
      <c r="QY66" s="143" t="s">
        <v>635</v>
      </c>
      <c r="QZ66" s="143" t="s">
        <v>635</v>
      </c>
      <c r="RA66" s="143" t="s">
        <v>635</v>
      </c>
      <c r="RB66" s="143" t="s">
        <v>635</v>
      </c>
      <c r="RC66" s="143" t="s">
        <v>635</v>
      </c>
      <c r="RD66" s="143" t="s">
        <v>635</v>
      </c>
      <c r="RE66" s="223" t="s">
        <v>635</v>
      </c>
      <c r="RF66" s="214" t="s">
        <v>656</v>
      </c>
      <c r="RG66" s="214" t="s">
        <v>854</v>
      </c>
      <c r="RH66" s="214" t="s">
        <v>1063</v>
      </c>
      <c r="RI66" s="128" t="s">
        <v>806</v>
      </c>
      <c r="RJ66" s="128" t="s">
        <v>635</v>
      </c>
      <c r="RK66" s="128" t="s">
        <v>635</v>
      </c>
      <c r="RL66" s="214" t="s">
        <v>710</v>
      </c>
      <c r="RM66" s="128" t="s">
        <v>635</v>
      </c>
      <c r="RN66" s="128" t="s">
        <v>635</v>
      </c>
      <c r="RO66" s="143">
        <v>0</v>
      </c>
      <c r="RP66" s="143">
        <v>0</v>
      </c>
      <c r="RQ66" s="143">
        <v>1</v>
      </c>
      <c r="RR66" s="143">
        <v>0</v>
      </c>
      <c r="RS66" s="143">
        <v>0</v>
      </c>
      <c r="RT66" s="143">
        <v>0</v>
      </c>
      <c r="RU66" s="143">
        <v>0</v>
      </c>
      <c r="RV66" s="143">
        <v>0</v>
      </c>
      <c r="RW66" s="223">
        <f t="shared" si="21"/>
        <v>1</v>
      </c>
      <c r="RX66" s="143">
        <v>0</v>
      </c>
      <c r="RY66" s="143">
        <v>0</v>
      </c>
      <c r="RZ66" s="143">
        <v>1</v>
      </c>
      <c r="SA66" s="143">
        <v>0</v>
      </c>
      <c r="SB66" s="143">
        <v>0</v>
      </c>
      <c r="SC66" s="143">
        <v>0</v>
      </c>
      <c r="SD66" s="143">
        <v>0</v>
      </c>
      <c r="SE66" s="143">
        <v>0</v>
      </c>
      <c r="SF66" s="223">
        <f>SUM(RX66:SE66)</f>
        <v>1</v>
      </c>
      <c r="SG66" s="128" t="s">
        <v>635</v>
      </c>
      <c r="SH66" s="128" t="s">
        <v>635</v>
      </c>
      <c r="SI66" s="128" t="s">
        <v>635</v>
      </c>
      <c r="SJ66" s="128" t="s">
        <v>635</v>
      </c>
      <c r="SK66" s="128" t="s">
        <v>635</v>
      </c>
      <c r="SL66" s="128" t="s">
        <v>635</v>
      </c>
      <c r="SM66" s="128" t="s">
        <v>635</v>
      </c>
      <c r="SN66" s="128" t="s">
        <v>635</v>
      </c>
      <c r="SO66" s="227" t="s">
        <v>635</v>
      </c>
      <c r="SP66" s="221">
        <v>0</v>
      </c>
      <c r="SQ66" s="221">
        <v>0</v>
      </c>
      <c r="SR66" s="221">
        <v>1</v>
      </c>
      <c r="SS66" s="221">
        <v>0</v>
      </c>
      <c r="ST66" s="221">
        <v>0</v>
      </c>
      <c r="SU66" s="221">
        <v>0</v>
      </c>
      <c r="SV66" s="221">
        <v>0</v>
      </c>
      <c r="SW66" s="221">
        <v>0</v>
      </c>
      <c r="SX66" s="222">
        <f>SUBTOTAL(9,SP66:SW66)</f>
        <v>1</v>
      </c>
      <c r="SY66" s="143">
        <v>0</v>
      </c>
      <c r="SZ66" s="143">
        <v>0</v>
      </c>
      <c r="TA66" s="143">
        <v>1</v>
      </c>
      <c r="TB66" s="143">
        <v>0</v>
      </c>
      <c r="TC66" s="143">
        <v>0</v>
      </c>
      <c r="TD66" s="143">
        <v>0</v>
      </c>
      <c r="TE66" s="143">
        <v>0</v>
      </c>
      <c r="TF66" s="143">
        <v>0</v>
      </c>
      <c r="TG66" s="222">
        <f>SUBTOTAL(9,SY66:TF66)</f>
        <v>1</v>
      </c>
      <c r="TH66" s="128" t="s">
        <v>635</v>
      </c>
      <c r="TI66" s="128" t="s">
        <v>635</v>
      </c>
      <c r="TJ66" s="128" t="s">
        <v>635</v>
      </c>
      <c r="TK66" s="128" t="s">
        <v>635</v>
      </c>
      <c r="TL66" s="128" t="s">
        <v>635</v>
      </c>
      <c r="TM66" s="128" t="s">
        <v>635</v>
      </c>
      <c r="TN66" s="128" t="s">
        <v>635</v>
      </c>
      <c r="TO66" s="128" t="s">
        <v>635</v>
      </c>
      <c r="TP66" s="227" t="s">
        <v>635</v>
      </c>
      <c r="TQ66" s="128" t="s">
        <v>635</v>
      </c>
      <c r="TR66" s="128" t="s">
        <v>635</v>
      </c>
      <c r="TS66" s="128" t="s">
        <v>635</v>
      </c>
      <c r="TT66" s="128" t="s">
        <v>635</v>
      </c>
      <c r="TU66" s="128" t="s">
        <v>635</v>
      </c>
      <c r="TV66" s="128" t="s">
        <v>635</v>
      </c>
      <c r="TW66" s="128" t="s">
        <v>635</v>
      </c>
      <c r="TX66" s="128" t="s">
        <v>635</v>
      </c>
      <c r="TY66" s="227" t="s">
        <v>635</v>
      </c>
      <c r="TZ66" s="128" t="s">
        <v>635</v>
      </c>
      <c r="UA66" s="128" t="s">
        <v>635</v>
      </c>
      <c r="UB66" s="128" t="s">
        <v>635</v>
      </c>
      <c r="UC66" s="128" t="s">
        <v>635</v>
      </c>
      <c r="UD66" s="128" t="s">
        <v>635</v>
      </c>
      <c r="UE66" s="128" t="s">
        <v>635</v>
      </c>
      <c r="UF66" s="128" t="s">
        <v>635</v>
      </c>
      <c r="UG66" s="128" t="s">
        <v>635</v>
      </c>
      <c r="UH66" s="227" t="s">
        <v>635</v>
      </c>
      <c r="UI66" s="143">
        <v>0</v>
      </c>
      <c r="UJ66" s="143">
        <v>0</v>
      </c>
      <c r="UK66" s="143">
        <v>1</v>
      </c>
      <c r="UL66" s="143">
        <v>0</v>
      </c>
      <c r="UM66" s="143">
        <v>0</v>
      </c>
      <c r="UN66" s="143">
        <v>0</v>
      </c>
      <c r="UO66" s="143">
        <v>0</v>
      </c>
      <c r="UP66" s="143">
        <v>0</v>
      </c>
      <c r="UQ66" s="222">
        <f t="shared" si="22"/>
        <v>1</v>
      </c>
      <c r="UR66" s="143">
        <v>0</v>
      </c>
      <c r="US66" s="143">
        <v>0</v>
      </c>
      <c r="UT66" s="143">
        <v>1</v>
      </c>
      <c r="UU66" s="143">
        <v>0</v>
      </c>
      <c r="UV66" s="143">
        <v>0</v>
      </c>
      <c r="UW66" s="143">
        <v>0</v>
      </c>
      <c r="UX66" s="143">
        <v>0</v>
      </c>
      <c r="UY66" s="143">
        <v>0</v>
      </c>
      <c r="UZ66" s="222">
        <f>SUBTOTAL(9,UR66:UY66)</f>
        <v>1</v>
      </c>
      <c r="VA66" s="221">
        <v>0</v>
      </c>
      <c r="VB66" s="221">
        <v>0</v>
      </c>
      <c r="VC66" s="221">
        <v>1</v>
      </c>
      <c r="VD66" s="221">
        <v>0</v>
      </c>
      <c r="VE66" s="221">
        <v>0</v>
      </c>
      <c r="VF66" s="221">
        <v>0</v>
      </c>
      <c r="VG66" s="221">
        <v>0</v>
      </c>
      <c r="VH66" s="221">
        <v>0</v>
      </c>
      <c r="VI66" s="222">
        <f>SUBTOTAL(9,VA66:VH66)</f>
        <v>1</v>
      </c>
      <c r="VJ66" s="128" t="s">
        <v>635</v>
      </c>
      <c r="VK66" s="128" t="s">
        <v>635</v>
      </c>
      <c r="VL66" s="128" t="s">
        <v>635</v>
      </c>
      <c r="VM66" s="128" t="s">
        <v>635</v>
      </c>
      <c r="VN66" s="128" t="s">
        <v>635</v>
      </c>
      <c r="VO66" s="128" t="s">
        <v>635</v>
      </c>
      <c r="VP66" s="128" t="s">
        <v>635</v>
      </c>
      <c r="VQ66" s="128" t="s">
        <v>635</v>
      </c>
      <c r="VR66" s="227" t="s">
        <v>635</v>
      </c>
      <c r="VS66" s="143">
        <v>0</v>
      </c>
      <c r="VT66" s="143">
        <v>0</v>
      </c>
      <c r="VU66" s="143">
        <v>1</v>
      </c>
      <c r="VV66" s="143">
        <v>0</v>
      </c>
      <c r="VW66" s="143">
        <v>0</v>
      </c>
      <c r="VX66" s="143">
        <v>0</v>
      </c>
      <c r="VY66" s="143">
        <v>0</v>
      </c>
      <c r="VZ66" s="143">
        <v>0</v>
      </c>
      <c r="WA66" s="222">
        <f>SUBTOTAL(9,VS66:VZ66)</f>
        <v>1</v>
      </c>
      <c r="WB66" s="128" t="s">
        <v>635</v>
      </c>
      <c r="WC66" s="128" t="s">
        <v>635</v>
      </c>
      <c r="WD66" s="128" t="s">
        <v>635</v>
      </c>
      <c r="WE66" s="128" t="s">
        <v>635</v>
      </c>
      <c r="WF66" s="128" t="s">
        <v>635</v>
      </c>
      <c r="WG66" s="128" t="s">
        <v>635</v>
      </c>
      <c r="WH66" s="128" t="s">
        <v>635</v>
      </c>
      <c r="WI66" s="128" t="s">
        <v>635</v>
      </c>
      <c r="WJ66" s="227" t="s">
        <v>635</v>
      </c>
      <c r="WK66" s="128" t="s">
        <v>635</v>
      </c>
      <c r="WL66" s="128" t="s">
        <v>635</v>
      </c>
      <c r="WM66" s="128" t="s">
        <v>635</v>
      </c>
      <c r="WN66" s="128" t="s">
        <v>635</v>
      </c>
      <c r="WO66" s="128" t="s">
        <v>635</v>
      </c>
      <c r="WP66" s="128" t="s">
        <v>635</v>
      </c>
      <c r="WQ66" s="128" t="s">
        <v>635</v>
      </c>
      <c r="WR66" s="128" t="s">
        <v>635</v>
      </c>
      <c r="WS66" s="222" t="s">
        <v>635</v>
      </c>
      <c r="WT66" s="128" t="s">
        <v>635</v>
      </c>
      <c r="WU66" s="128" t="s">
        <v>635</v>
      </c>
      <c r="WV66" s="128" t="s">
        <v>635</v>
      </c>
      <c r="WW66" s="128" t="s">
        <v>635</v>
      </c>
      <c r="WX66" s="128" t="s">
        <v>635</v>
      </c>
      <c r="WY66" s="128" t="s">
        <v>635</v>
      </c>
      <c r="WZ66" s="128" t="s">
        <v>635</v>
      </c>
      <c r="XA66" s="128" t="s">
        <v>635</v>
      </c>
      <c r="XB66" s="227" t="s">
        <v>635</v>
      </c>
      <c r="XC66" s="214" t="s">
        <v>665</v>
      </c>
      <c r="XD66" s="214" t="s">
        <v>666</v>
      </c>
      <c r="XE66" s="214" t="s">
        <v>635</v>
      </c>
      <c r="XF66" s="217" t="s">
        <v>635</v>
      </c>
      <c r="XG66" s="214" t="s">
        <v>670</v>
      </c>
      <c r="XH66" s="214" t="s">
        <v>671</v>
      </c>
      <c r="XI66" s="214" t="s">
        <v>672</v>
      </c>
      <c r="XJ66" s="214" t="s">
        <v>635</v>
      </c>
      <c r="XK66" s="214" t="s">
        <v>635</v>
      </c>
      <c r="XL66" s="214" t="s">
        <v>635</v>
      </c>
      <c r="XM66" s="214" t="s">
        <v>667</v>
      </c>
      <c r="XN66" s="214" t="s">
        <v>668</v>
      </c>
      <c r="XO66" s="214" t="s">
        <v>635</v>
      </c>
      <c r="XP66" s="214" t="s">
        <v>635</v>
      </c>
      <c r="XQ66" s="214" t="s">
        <v>635</v>
      </c>
      <c r="XR66" s="214" t="s">
        <v>635</v>
      </c>
      <c r="XS66" s="214" t="s">
        <v>635</v>
      </c>
      <c r="XT66" s="214" t="s">
        <v>635</v>
      </c>
      <c r="XU66" s="128" t="s">
        <v>635</v>
      </c>
      <c r="XV66" s="128" t="s">
        <v>635</v>
      </c>
      <c r="XW66" s="128" t="s">
        <v>635</v>
      </c>
      <c r="XX66" s="128" t="s">
        <v>635</v>
      </c>
      <c r="XY66" s="128" t="s">
        <v>635</v>
      </c>
      <c r="XZ66" s="128" t="s">
        <v>635</v>
      </c>
      <c r="YA66" s="128" t="s">
        <v>635</v>
      </c>
      <c r="YB66" s="128" t="s">
        <v>635</v>
      </c>
      <c r="YC66" s="128" t="s">
        <v>635</v>
      </c>
      <c r="YD66" s="128" t="s">
        <v>635</v>
      </c>
      <c r="YE66" s="128" t="s">
        <v>635</v>
      </c>
      <c r="YF66" s="128" t="s">
        <v>635</v>
      </c>
      <c r="YG66" s="128" t="s">
        <v>635</v>
      </c>
      <c r="YH66" s="217" t="s">
        <v>635</v>
      </c>
      <c r="YI66" s="217" t="s">
        <v>635</v>
      </c>
      <c r="YJ66" s="217" t="s">
        <v>635</v>
      </c>
      <c r="YK66" s="214" t="s">
        <v>635</v>
      </c>
      <c r="YL66" s="214" t="s">
        <v>635</v>
      </c>
      <c r="YM66" s="214" t="s">
        <v>635</v>
      </c>
      <c r="YN66" s="214" t="s">
        <v>635</v>
      </c>
      <c r="YO66" s="214" t="s">
        <v>635</v>
      </c>
      <c r="YP66" s="214" t="s">
        <v>635</v>
      </c>
      <c r="YQ66" s="214" t="s">
        <v>635</v>
      </c>
      <c r="YR66" s="214" t="s">
        <v>635</v>
      </c>
      <c r="YS66" s="214" t="s">
        <v>635</v>
      </c>
      <c r="YT66" s="214" t="s">
        <v>635</v>
      </c>
      <c r="YU66" s="214" t="s">
        <v>635</v>
      </c>
      <c r="YV66" s="214" t="s">
        <v>635</v>
      </c>
      <c r="YW66" s="214" t="s">
        <v>635</v>
      </c>
      <c r="YX66" s="214" t="s">
        <v>635</v>
      </c>
      <c r="YY66" s="214" t="s">
        <v>635</v>
      </c>
      <c r="YZ66" s="214" t="s">
        <v>674</v>
      </c>
      <c r="ZA66" s="214" t="s">
        <v>635</v>
      </c>
      <c r="ZB66" s="128" t="s">
        <v>635</v>
      </c>
      <c r="ZC66" s="128" t="s">
        <v>635</v>
      </c>
      <c r="ZD66" s="128" t="s">
        <v>635</v>
      </c>
      <c r="ZE66" s="128" t="s">
        <v>635</v>
      </c>
      <c r="ZF66" s="128" t="s">
        <v>635</v>
      </c>
      <c r="ZG66" s="128" t="s">
        <v>635</v>
      </c>
      <c r="ZH66" s="128" t="s">
        <v>635</v>
      </c>
      <c r="ZI66" s="128" t="s">
        <v>635</v>
      </c>
      <c r="ZJ66" s="128" t="s">
        <v>635</v>
      </c>
      <c r="ZK66" s="128" t="s">
        <v>635</v>
      </c>
      <c r="ZL66" s="128" t="s">
        <v>635</v>
      </c>
      <c r="ZM66" s="128" t="s">
        <v>635</v>
      </c>
      <c r="ZN66" s="128" t="s">
        <v>635</v>
      </c>
      <c r="ZO66" s="128" t="s">
        <v>635</v>
      </c>
      <c r="ZP66" s="128" t="s">
        <v>635</v>
      </c>
      <c r="ZQ66" s="128" t="s">
        <v>635</v>
      </c>
      <c r="ZR66" s="128" t="s">
        <v>635</v>
      </c>
      <c r="ZS66" s="128" t="s">
        <v>635</v>
      </c>
      <c r="ZT66" s="128" t="s">
        <v>635</v>
      </c>
      <c r="ZU66" s="128">
        <v>1</v>
      </c>
      <c r="ZV66" s="128" t="s">
        <v>635</v>
      </c>
      <c r="ZW66" s="128" t="s">
        <v>635</v>
      </c>
      <c r="ZX66" s="128">
        <v>1</v>
      </c>
      <c r="ZY66" s="128" t="s">
        <v>635</v>
      </c>
      <c r="ZZ66" s="128" t="s">
        <v>635</v>
      </c>
      <c r="AAA66" s="128" t="s">
        <v>635</v>
      </c>
      <c r="AAB66" s="128" t="s">
        <v>635</v>
      </c>
      <c r="AAC66" s="128" t="s">
        <v>635</v>
      </c>
      <c r="AAD66" s="128" t="s">
        <v>635</v>
      </c>
      <c r="AAE66" s="219" t="s">
        <v>635</v>
      </c>
      <c r="AAF66" s="128" t="s">
        <v>635</v>
      </c>
      <c r="AAG66" s="128">
        <v>1</v>
      </c>
      <c r="AAH66" s="128" t="s">
        <v>635</v>
      </c>
      <c r="AAI66" s="128" t="s">
        <v>635</v>
      </c>
      <c r="AAJ66" s="128" t="s">
        <v>635</v>
      </c>
      <c r="AAK66" s="128">
        <v>1</v>
      </c>
      <c r="AAL66" s="128" t="s">
        <v>635</v>
      </c>
      <c r="AAM66" s="128" t="s">
        <v>635</v>
      </c>
      <c r="AAN66" s="128" t="s">
        <v>635</v>
      </c>
      <c r="AAO66" s="128">
        <v>12</v>
      </c>
      <c r="AAP66" s="128" t="s">
        <v>635</v>
      </c>
      <c r="AAQ66" s="128" t="s">
        <v>635</v>
      </c>
      <c r="AAR66" s="128" t="s">
        <v>635</v>
      </c>
      <c r="AAS66" s="128" t="s">
        <v>635</v>
      </c>
      <c r="AAT66" s="128" t="s">
        <v>635</v>
      </c>
      <c r="AAU66" s="128" t="s">
        <v>635</v>
      </c>
      <c r="AAV66" s="128" t="s">
        <v>635</v>
      </c>
      <c r="AAW66" s="128" t="s">
        <v>635</v>
      </c>
      <c r="AAX66" s="128" t="s">
        <v>635</v>
      </c>
      <c r="AAY66" s="128" t="s">
        <v>635</v>
      </c>
      <c r="AAZ66" s="128" t="s">
        <v>632</v>
      </c>
      <c r="ABA66" s="214" t="s">
        <v>1499</v>
      </c>
      <c r="ABB66" s="214" t="s">
        <v>679</v>
      </c>
      <c r="ABC66" s="214" t="s">
        <v>635</v>
      </c>
      <c r="ABD66" s="214" t="s">
        <v>635</v>
      </c>
      <c r="ABE66" s="214" t="s">
        <v>635</v>
      </c>
      <c r="ABF66" s="128" t="s">
        <v>635</v>
      </c>
      <c r="ABG66" s="228">
        <v>10000</v>
      </c>
      <c r="ABH66" s="214" t="s">
        <v>716</v>
      </c>
      <c r="ABI66" s="214" t="s">
        <v>832</v>
      </c>
      <c r="ABJ66" s="214" t="s">
        <v>1500</v>
      </c>
      <c r="ABK66" s="214" t="s">
        <v>635</v>
      </c>
      <c r="ABL66" s="128" t="s">
        <v>635</v>
      </c>
      <c r="ABM66" s="128" t="s">
        <v>635</v>
      </c>
      <c r="ABN66" s="128" t="s">
        <v>635</v>
      </c>
      <c r="ABO66" s="214" t="s">
        <v>635</v>
      </c>
      <c r="ABP66" s="214" t="s">
        <v>1501</v>
      </c>
      <c r="ABQ66" s="214" t="s">
        <v>635</v>
      </c>
      <c r="ABR66" s="214" t="s">
        <v>635</v>
      </c>
      <c r="ABS66" s="128" t="s">
        <v>632</v>
      </c>
      <c r="ABT66" s="214" t="s">
        <v>632</v>
      </c>
      <c r="ABU66" s="214" t="s">
        <v>718</v>
      </c>
      <c r="ABV66" s="214" t="s">
        <v>635</v>
      </c>
      <c r="ABW66" s="214" t="s">
        <v>635</v>
      </c>
      <c r="ABX66" s="214" t="s">
        <v>635</v>
      </c>
      <c r="ABY66" s="214" t="s">
        <v>635</v>
      </c>
      <c r="ABZ66" s="214" t="s">
        <v>635</v>
      </c>
      <c r="ACA66" s="214" t="s">
        <v>635</v>
      </c>
      <c r="ACB66" s="214" t="s">
        <v>626</v>
      </c>
      <c r="ACC66" s="214" t="s">
        <v>632</v>
      </c>
      <c r="ACD66" s="214" t="s">
        <v>686</v>
      </c>
      <c r="ACE66" s="214" t="s">
        <v>635</v>
      </c>
      <c r="ACF66" s="214" t="s">
        <v>635</v>
      </c>
      <c r="ACG66" s="214" t="s">
        <v>635</v>
      </c>
      <c r="ACH66" s="214" t="s">
        <v>1502</v>
      </c>
      <c r="ACI66" s="214" t="s">
        <v>1503</v>
      </c>
      <c r="ACJ66" s="214" t="s">
        <v>1504</v>
      </c>
    </row>
    <row r="67" spans="1:764" ht="15" customHeight="1">
      <c r="A67">
        <v>56</v>
      </c>
      <c r="B67" s="97" t="s">
        <v>1505</v>
      </c>
      <c r="C67" s="97" t="s">
        <v>1506</v>
      </c>
      <c r="D67" s="97" t="s">
        <v>1026</v>
      </c>
      <c r="E67" s="97" t="s">
        <v>1507</v>
      </c>
      <c r="F67" s="98" t="s">
        <v>1508</v>
      </c>
      <c r="G67" s="98" t="s">
        <v>1509</v>
      </c>
      <c r="H67" s="99">
        <v>37.007584999999999</v>
      </c>
      <c r="I67" s="99">
        <v>-0.91555699999999995</v>
      </c>
      <c r="J67" s="98" t="s">
        <v>1030</v>
      </c>
      <c r="K67" s="98" t="s">
        <v>1031</v>
      </c>
      <c r="L67" s="98" t="s">
        <v>1510</v>
      </c>
      <c r="M67" s="100" t="s">
        <v>1511</v>
      </c>
      <c r="N67" s="101">
        <v>740473451</v>
      </c>
      <c r="O67" s="102">
        <v>781253173</v>
      </c>
      <c r="P67" s="100">
        <v>-1.036816</v>
      </c>
      <c r="Q67" s="100">
        <v>37.076590000000003</v>
      </c>
      <c r="R67" s="100">
        <v>1488.9822999999999</v>
      </c>
      <c r="S67" s="100">
        <v>4.2880000000000003</v>
      </c>
      <c r="T67" s="103" t="s">
        <v>626</v>
      </c>
      <c r="U67" s="97" t="s">
        <v>629</v>
      </c>
      <c r="V67" s="97" t="s">
        <v>699</v>
      </c>
      <c r="W67" s="97" t="s">
        <v>629</v>
      </c>
      <c r="X67" s="97" t="s">
        <v>630</v>
      </c>
      <c r="Y67" s="97" t="s">
        <v>770</v>
      </c>
      <c r="Z67" s="103" t="s">
        <v>632</v>
      </c>
      <c r="AA67" s="104" t="s">
        <v>633</v>
      </c>
      <c r="AB67" s="104" t="s">
        <v>634</v>
      </c>
      <c r="AC67" s="104" t="s">
        <v>635</v>
      </c>
      <c r="AD67" s="104" t="s">
        <v>635</v>
      </c>
      <c r="AE67" s="104" t="s">
        <v>635</v>
      </c>
      <c r="AF67" s="103">
        <v>5</v>
      </c>
      <c r="AG67" s="103">
        <v>3</v>
      </c>
      <c r="AH67" s="97" t="s">
        <v>636</v>
      </c>
      <c r="AI67" s="97" t="s">
        <v>637</v>
      </c>
      <c r="AJ67" s="97" t="s">
        <v>638</v>
      </c>
      <c r="AK67" s="97" t="s">
        <v>635</v>
      </c>
      <c r="AL67" s="105" t="s">
        <v>640</v>
      </c>
      <c r="AM67" s="106" t="s">
        <v>641</v>
      </c>
      <c r="AN67" s="106" t="s">
        <v>635</v>
      </c>
      <c r="AO67" s="106" t="s">
        <v>635</v>
      </c>
      <c r="AP67" s="97" t="s">
        <v>642</v>
      </c>
      <c r="AQ67" s="97" t="s">
        <v>642</v>
      </c>
      <c r="AR67" s="103" t="s">
        <v>635</v>
      </c>
      <c r="AS67" s="107" t="s">
        <v>635</v>
      </c>
      <c r="AT67" s="103" t="s">
        <v>635</v>
      </c>
      <c r="AU67" s="103" t="s">
        <v>635</v>
      </c>
      <c r="AV67" s="106" t="s">
        <v>632</v>
      </c>
      <c r="AW67" s="105" t="s">
        <v>641</v>
      </c>
      <c r="AX67" s="103" t="s">
        <v>640</v>
      </c>
      <c r="AY67" s="105" t="s">
        <v>640</v>
      </c>
      <c r="AZ67" s="107" t="s">
        <v>635</v>
      </c>
      <c r="BA67" s="105" t="s">
        <v>640</v>
      </c>
      <c r="BB67" s="107" t="s">
        <v>641</v>
      </c>
      <c r="BC67" s="106" t="s">
        <v>635</v>
      </c>
      <c r="BD67" s="103" t="s">
        <v>635</v>
      </c>
      <c r="BE67" s="106" t="s">
        <v>626</v>
      </c>
      <c r="BF67" s="103" t="s">
        <v>635</v>
      </c>
      <c r="BG67" s="103" t="s">
        <v>635</v>
      </c>
      <c r="BH67" s="103" t="s">
        <v>635</v>
      </c>
      <c r="BI67" s="97" t="s">
        <v>640</v>
      </c>
      <c r="BJ67" s="108" t="s">
        <v>643</v>
      </c>
      <c r="BK67" s="108" t="s">
        <v>875</v>
      </c>
      <c r="BL67" s="108" t="s">
        <v>635</v>
      </c>
      <c r="BM67" s="108" t="s">
        <v>635</v>
      </c>
      <c r="BN67" s="108" t="s">
        <v>635</v>
      </c>
      <c r="BO67" s="103" t="s">
        <v>632</v>
      </c>
      <c r="BP67" s="103" t="s">
        <v>641</v>
      </c>
      <c r="BQ67" s="103" t="s">
        <v>635</v>
      </c>
      <c r="BR67" s="109" t="s">
        <v>645</v>
      </c>
      <c r="BS67" s="109" t="s">
        <v>635</v>
      </c>
      <c r="BT67" s="110" t="s">
        <v>635</v>
      </c>
      <c r="BU67" s="110" t="s">
        <v>635</v>
      </c>
      <c r="BV67" s="109" t="s">
        <v>635</v>
      </c>
      <c r="BW67" s="97" t="s">
        <v>848</v>
      </c>
      <c r="BX67" s="97" t="s">
        <v>848</v>
      </c>
      <c r="BY67" s="97" t="s">
        <v>1512</v>
      </c>
      <c r="BZ67" s="97" t="s">
        <v>1017</v>
      </c>
      <c r="CA67" s="111" t="s">
        <v>635</v>
      </c>
      <c r="CB67" s="111" t="s">
        <v>635</v>
      </c>
      <c r="CC67" s="111" t="s">
        <v>635</v>
      </c>
      <c r="CD67" s="106" t="s">
        <v>635</v>
      </c>
      <c r="CE67" s="111" t="s">
        <v>635</v>
      </c>
      <c r="CF67" s="103">
        <v>3</v>
      </c>
      <c r="CG67" s="103">
        <v>5</v>
      </c>
      <c r="CH67" s="112" t="s">
        <v>649</v>
      </c>
      <c r="CI67" s="113" t="s">
        <v>635</v>
      </c>
      <c r="CJ67" s="113" t="s">
        <v>635</v>
      </c>
      <c r="CK67" s="113" t="s">
        <v>635</v>
      </c>
      <c r="CL67" s="103">
        <v>2</v>
      </c>
      <c r="CM67" s="114">
        <v>600</v>
      </c>
      <c r="CN67" s="103" t="s">
        <v>635</v>
      </c>
      <c r="CO67" s="106" t="s">
        <v>635</v>
      </c>
      <c r="CP67" s="103" t="s">
        <v>635</v>
      </c>
      <c r="CQ67" s="106" t="s">
        <v>635</v>
      </c>
      <c r="CR67" s="103" t="s">
        <v>635</v>
      </c>
      <c r="CS67" s="106" t="s">
        <v>635</v>
      </c>
      <c r="CT67" s="103" t="s">
        <v>635</v>
      </c>
      <c r="CU67" s="106" t="s">
        <v>635</v>
      </c>
      <c r="CV67" s="103" t="s">
        <v>635</v>
      </c>
      <c r="CW67" s="103" t="s">
        <v>635</v>
      </c>
      <c r="CX67" s="111" t="s">
        <v>651</v>
      </c>
      <c r="CY67" s="106" t="s">
        <v>635</v>
      </c>
      <c r="CZ67" s="115">
        <v>0</v>
      </c>
      <c r="DA67" s="115">
        <v>1</v>
      </c>
      <c r="DB67" s="116">
        <f t="shared" si="20"/>
        <v>1</v>
      </c>
      <c r="DC67" s="117" t="s">
        <v>635</v>
      </c>
      <c r="DD67" s="118" t="s">
        <v>635</v>
      </c>
      <c r="DE67" s="118" t="s">
        <v>635</v>
      </c>
      <c r="DF67" s="118" t="s">
        <v>635</v>
      </c>
      <c r="DG67" s="119" t="s">
        <v>635</v>
      </c>
      <c r="DH67" s="106" t="s">
        <v>635</v>
      </c>
      <c r="DI67" s="106" t="s">
        <v>635</v>
      </c>
      <c r="DJ67" s="121" t="s">
        <v>635</v>
      </c>
      <c r="DK67" s="122" t="s">
        <v>635</v>
      </c>
      <c r="DL67" s="123" t="s">
        <v>635</v>
      </c>
      <c r="DM67" s="123" t="s">
        <v>635</v>
      </c>
      <c r="DN67" s="124" t="s">
        <v>635</v>
      </c>
      <c r="DO67" s="124" t="s">
        <v>635</v>
      </c>
      <c r="DP67" s="124" t="s">
        <v>635</v>
      </c>
      <c r="DQ67" s="125" t="s">
        <v>635</v>
      </c>
      <c r="DR67" s="125" t="s">
        <v>635</v>
      </c>
      <c r="DS67" s="125" t="s">
        <v>635</v>
      </c>
      <c r="DT67" s="106" t="s">
        <v>635</v>
      </c>
      <c r="DU67" s="106" t="s">
        <v>635</v>
      </c>
      <c r="DV67" s="106" t="s">
        <v>635</v>
      </c>
      <c r="DW67" s="126" t="s">
        <v>635</v>
      </c>
      <c r="DX67" s="126" t="s">
        <v>635</v>
      </c>
      <c r="DY67" s="126" t="s">
        <v>635</v>
      </c>
      <c r="DZ67" s="97" t="s">
        <v>635</v>
      </c>
      <c r="EA67" s="103" t="s">
        <v>632</v>
      </c>
      <c r="EB67" s="97" t="s">
        <v>1209</v>
      </c>
      <c r="EC67" s="103" t="s">
        <v>632</v>
      </c>
      <c r="ED67" s="107" t="s">
        <v>740</v>
      </c>
      <c r="EE67" s="97" t="s">
        <v>741</v>
      </c>
      <c r="EF67" s="127" t="s">
        <v>651</v>
      </c>
      <c r="EG67" s="127" t="s">
        <v>635</v>
      </c>
      <c r="EH67" s="103" t="s">
        <v>651</v>
      </c>
      <c r="EI67" s="97" t="s">
        <v>640</v>
      </c>
      <c r="EJ67" s="97" t="s">
        <v>640</v>
      </c>
      <c r="EK67" s="122" t="s">
        <v>635</v>
      </c>
      <c r="EL67" s="122" t="s">
        <v>635</v>
      </c>
      <c r="EM67" s="122" t="s">
        <v>635</v>
      </c>
      <c r="EN67" s="122" t="s">
        <v>635</v>
      </c>
      <c r="EO67" s="128" t="s">
        <v>635</v>
      </c>
      <c r="EP67" s="128" t="s">
        <v>635</v>
      </c>
      <c r="EQ67" s="128" t="s">
        <v>635</v>
      </c>
      <c r="ER67" s="128" t="s">
        <v>635</v>
      </c>
      <c r="ES67" s="129" t="s">
        <v>635</v>
      </c>
      <c r="ET67" s="129" t="s">
        <v>635</v>
      </c>
      <c r="EU67" s="129" t="s">
        <v>635</v>
      </c>
      <c r="EV67" s="129" t="s">
        <v>635</v>
      </c>
      <c r="EW67" s="97" t="s">
        <v>654</v>
      </c>
      <c r="EX67" s="97" t="s">
        <v>654</v>
      </c>
      <c r="EY67" s="103" t="s">
        <v>654</v>
      </c>
      <c r="EZ67" s="107" t="s">
        <v>635</v>
      </c>
      <c r="FA67" s="97" t="s">
        <v>635</v>
      </c>
      <c r="FB67" s="130" t="s">
        <v>656</v>
      </c>
      <c r="FC67" s="130" t="s">
        <v>635</v>
      </c>
      <c r="FD67" s="131" t="s">
        <v>635</v>
      </c>
      <c r="FE67" s="131" t="s">
        <v>635</v>
      </c>
      <c r="FF67" s="131" t="s">
        <v>635</v>
      </c>
      <c r="FG67" s="131" t="s">
        <v>635</v>
      </c>
      <c r="FH67" s="131" t="s">
        <v>635</v>
      </c>
      <c r="FI67" s="132">
        <v>4</v>
      </c>
      <c r="FJ67" s="133" t="s">
        <v>635</v>
      </c>
      <c r="FK67" s="103" t="s">
        <v>635</v>
      </c>
      <c r="FL67" s="134" t="s">
        <v>635</v>
      </c>
      <c r="FM67" s="135" t="s">
        <v>635</v>
      </c>
      <c r="FN67" s="135" t="s">
        <v>635</v>
      </c>
      <c r="FO67" s="135" t="s">
        <v>635</v>
      </c>
      <c r="FP67" s="103" t="s">
        <v>635</v>
      </c>
      <c r="FQ67" s="132">
        <v>2</v>
      </c>
      <c r="FR67" s="133" t="s">
        <v>635</v>
      </c>
      <c r="FS67" s="103" t="s">
        <v>635</v>
      </c>
      <c r="FT67" s="134" t="s">
        <v>635</v>
      </c>
      <c r="FU67" s="135" t="s">
        <v>635</v>
      </c>
      <c r="FV67" s="135" t="s">
        <v>635</v>
      </c>
      <c r="FW67" s="131" t="s">
        <v>635</v>
      </c>
      <c r="FX67" s="103" t="s">
        <v>635</v>
      </c>
      <c r="FY67" s="100" t="s">
        <v>658</v>
      </c>
      <c r="FZ67" s="102" t="s">
        <v>635</v>
      </c>
      <c r="GA67" s="102">
        <v>0</v>
      </c>
      <c r="GB67" s="102">
        <v>24</v>
      </c>
      <c r="GC67" s="136" t="s">
        <v>658</v>
      </c>
      <c r="GD67" s="137" t="s">
        <v>635</v>
      </c>
      <c r="GE67" s="137">
        <v>0</v>
      </c>
      <c r="GF67" s="137">
        <v>24</v>
      </c>
      <c r="GG67" s="125" t="s">
        <v>635</v>
      </c>
      <c r="GH67" s="125" t="s">
        <v>635</v>
      </c>
      <c r="GI67" s="125" t="s">
        <v>635</v>
      </c>
      <c r="GJ67" s="125" t="s">
        <v>635</v>
      </c>
      <c r="GK67" s="122" t="s">
        <v>635</v>
      </c>
      <c r="GL67" s="122" t="s">
        <v>635</v>
      </c>
      <c r="GM67" s="122" t="s">
        <v>635</v>
      </c>
      <c r="GN67" s="122" t="s">
        <v>635</v>
      </c>
      <c r="GO67" s="135" t="s">
        <v>635</v>
      </c>
      <c r="GP67" s="135" t="s">
        <v>635</v>
      </c>
      <c r="GQ67" s="135" t="s">
        <v>635</v>
      </c>
      <c r="GR67" s="134" t="s">
        <v>635</v>
      </c>
      <c r="GS67" s="134" t="s">
        <v>635</v>
      </c>
      <c r="GT67" s="134" t="s">
        <v>635</v>
      </c>
      <c r="GU67" s="126" t="s">
        <v>635</v>
      </c>
      <c r="GV67" s="126" t="s">
        <v>635</v>
      </c>
      <c r="GW67" s="126" t="s">
        <v>635</v>
      </c>
      <c r="GX67" s="145" t="s">
        <v>635</v>
      </c>
      <c r="GY67" s="145" t="s">
        <v>635</v>
      </c>
      <c r="GZ67" s="145" t="s">
        <v>635</v>
      </c>
      <c r="HA67" s="123" t="s">
        <v>635</v>
      </c>
      <c r="HB67" s="140" t="s">
        <v>635</v>
      </c>
      <c r="HC67" s="123" t="s">
        <v>635</v>
      </c>
      <c r="HD67" s="123" t="s">
        <v>635</v>
      </c>
      <c r="HE67" s="127" t="s">
        <v>635</v>
      </c>
      <c r="HF67" s="131" t="s">
        <v>635</v>
      </c>
      <c r="HG67" s="131" t="s">
        <v>635</v>
      </c>
      <c r="HH67" s="131" t="s">
        <v>635</v>
      </c>
      <c r="HI67" s="141" t="s">
        <v>635</v>
      </c>
      <c r="HJ67" s="141" t="s">
        <v>635</v>
      </c>
      <c r="HK67" s="141" t="s">
        <v>635</v>
      </c>
      <c r="HL67" s="141" t="s">
        <v>635</v>
      </c>
      <c r="HM67" s="131" t="s">
        <v>635</v>
      </c>
      <c r="HN67" s="131" t="s">
        <v>635</v>
      </c>
      <c r="HO67" s="131" t="s">
        <v>635</v>
      </c>
      <c r="HP67" s="131" t="s">
        <v>635</v>
      </c>
      <c r="HQ67" s="106" t="s">
        <v>635</v>
      </c>
      <c r="HR67" s="106" t="s">
        <v>635</v>
      </c>
      <c r="HS67" s="106" t="s">
        <v>635</v>
      </c>
      <c r="HT67" s="106" t="s">
        <v>635</v>
      </c>
      <c r="HU67" s="132" t="s">
        <v>635</v>
      </c>
      <c r="HV67" s="132" t="s">
        <v>635</v>
      </c>
      <c r="HW67" s="132" t="s">
        <v>635</v>
      </c>
      <c r="HX67" s="132" t="s">
        <v>635</v>
      </c>
      <c r="HY67" s="118" t="s">
        <v>635</v>
      </c>
      <c r="HZ67" s="118" t="s">
        <v>635</v>
      </c>
      <c r="IA67" s="118" t="s">
        <v>635</v>
      </c>
      <c r="IB67" s="118" t="s">
        <v>635</v>
      </c>
      <c r="IC67" s="125" t="s">
        <v>635</v>
      </c>
      <c r="ID67" s="125" t="s">
        <v>635</v>
      </c>
      <c r="IE67" s="125" t="s">
        <v>635</v>
      </c>
      <c r="IF67" s="125" t="s">
        <v>635</v>
      </c>
      <c r="IG67" s="105" t="s">
        <v>991</v>
      </c>
      <c r="IH67" s="105" t="s">
        <v>935</v>
      </c>
      <c r="II67" s="105" t="s">
        <v>783</v>
      </c>
      <c r="IJ67" s="105" t="s">
        <v>1302</v>
      </c>
      <c r="IK67" s="105" t="s">
        <v>635</v>
      </c>
      <c r="IL67" s="105" t="s">
        <v>635</v>
      </c>
      <c r="IM67" s="105" t="s">
        <v>635</v>
      </c>
      <c r="IN67" s="105" t="s">
        <v>635</v>
      </c>
      <c r="IO67" s="105" t="s">
        <v>635</v>
      </c>
      <c r="IP67" s="103">
        <v>4</v>
      </c>
      <c r="IQ67" s="102" t="s">
        <v>635</v>
      </c>
      <c r="IR67" s="102" t="s">
        <v>635</v>
      </c>
      <c r="IS67" s="142" t="s">
        <v>635</v>
      </c>
      <c r="IT67" s="142" t="s">
        <v>635</v>
      </c>
      <c r="IU67" s="128" t="s">
        <v>635</v>
      </c>
      <c r="IV67" s="128" t="s">
        <v>635</v>
      </c>
      <c r="IW67" s="143" t="s">
        <v>635</v>
      </c>
      <c r="IX67" s="143" t="s">
        <v>635</v>
      </c>
      <c r="IY67" s="124" t="s">
        <v>635</v>
      </c>
      <c r="IZ67" s="124" t="s">
        <v>635</v>
      </c>
      <c r="JA67" s="124" t="s">
        <v>635</v>
      </c>
      <c r="JB67" s="123" t="s">
        <v>635</v>
      </c>
      <c r="JC67" s="123" t="s">
        <v>635</v>
      </c>
      <c r="JD67" s="123" t="s">
        <v>635</v>
      </c>
      <c r="JE67" s="144" t="s">
        <v>635</v>
      </c>
      <c r="JF67" s="144" t="s">
        <v>635</v>
      </c>
      <c r="JG67" s="144" t="s">
        <v>635</v>
      </c>
      <c r="JH67" s="141" t="s">
        <v>635</v>
      </c>
      <c r="JI67" s="141" t="s">
        <v>635</v>
      </c>
      <c r="JJ67" s="141" t="s">
        <v>635</v>
      </c>
      <c r="JK67" s="144" t="s">
        <v>635</v>
      </c>
      <c r="JL67" s="144" t="s">
        <v>635</v>
      </c>
      <c r="JM67" s="144" t="s">
        <v>635</v>
      </c>
      <c r="JN67" s="135" t="s">
        <v>635</v>
      </c>
      <c r="JO67" s="135" t="s">
        <v>635</v>
      </c>
      <c r="JP67" s="135" t="s">
        <v>635</v>
      </c>
      <c r="JQ67" s="144" t="s">
        <v>635</v>
      </c>
      <c r="JR67" s="144" t="s">
        <v>635</v>
      </c>
      <c r="JS67" s="144" t="s">
        <v>635</v>
      </c>
      <c r="JT67" s="144" t="s">
        <v>635</v>
      </c>
      <c r="JU67" s="145" t="s">
        <v>635</v>
      </c>
      <c r="JV67" s="145" t="s">
        <v>635</v>
      </c>
      <c r="JW67" s="145" t="s">
        <v>635</v>
      </c>
      <c r="JX67" s="145" t="s">
        <v>635</v>
      </c>
      <c r="JY67" s="141" t="s">
        <v>635</v>
      </c>
      <c r="JZ67" s="141" t="s">
        <v>635</v>
      </c>
      <c r="KA67" s="141" t="s">
        <v>635</v>
      </c>
      <c r="KB67" s="141" t="s">
        <v>635</v>
      </c>
      <c r="KC67" s="128" t="s">
        <v>635</v>
      </c>
      <c r="KD67" s="128" t="s">
        <v>635</v>
      </c>
      <c r="KE67" s="128" t="s">
        <v>635</v>
      </c>
      <c r="KF67" s="128" t="s">
        <v>635</v>
      </c>
      <c r="KG67" s="146" t="s">
        <v>635</v>
      </c>
      <c r="KH67" s="146" t="s">
        <v>635</v>
      </c>
      <c r="KI67" s="146" t="s">
        <v>635</v>
      </c>
      <c r="KJ67" s="146" t="s">
        <v>635</v>
      </c>
      <c r="KK67" s="147" t="s">
        <v>635</v>
      </c>
      <c r="KL67" s="147" t="s">
        <v>635</v>
      </c>
      <c r="KM67" s="147" t="s">
        <v>635</v>
      </c>
      <c r="KN67" s="147" t="s">
        <v>635</v>
      </c>
      <c r="KO67" s="148" t="s">
        <v>635</v>
      </c>
      <c r="KP67" s="148" t="s">
        <v>635</v>
      </c>
      <c r="KQ67" s="148" t="s">
        <v>635</v>
      </c>
      <c r="KR67" s="148" t="s">
        <v>635</v>
      </c>
      <c r="KS67" s="149" t="s">
        <v>635</v>
      </c>
      <c r="KT67" s="149" t="s">
        <v>635</v>
      </c>
      <c r="KU67" s="149" t="s">
        <v>635</v>
      </c>
      <c r="KV67" s="149" t="s">
        <v>635</v>
      </c>
      <c r="KW67" s="105" t="s">
        <v>950</v>
      </c>
      <c r="KX67" s="106" t="s">
        <v>635</v>
      </c>
      <c r="KY67" s="106" t="s">
        <v>635</v>
      </c>
      <c r="KZ67" s="150">
        <v>1</v>
      </c>
      <c r="LA67" s="150">
        <v>0</v>
      </c>
      <c r="LB67" s="150">
        <v>0</v>
      </c>
      <c r="LC67" s="150">
        <v>0</v>
      </c>
      <c r="LD67" s="150">
        <v>0</v>
      </c>
      <c r="LE67" s="150">
        <v>0</v>
      </c>
      <c r="LF67" s="150">
        <v>0</v>
      </c>
      <c r="LG67" s="150">
        <v>0</v>
      </c>
      <c r="LH67" s="151">
        <f t="shared" si="23"/>
        <v>1</v>
      </c>
      <c r="LI67" s="152">
        <v>1</v>
      </c>
      <c r="LJ67" s="152">
        <v>0</v>
      </c>
      <c r="LK67" s="152">
        <v>0</v>
      </c>
      <c r="LL67" s="152">
        <v>0</v>
      </c>
      <c r="LM67" s="152">
        <v>0</v>
      </c>
      <c r="LN67" s="152">
        <v>0</v>
      </c>
      <c r="LO67" s="152">
        <v>0</v>
      </c>
      <c r="LP67" s="152">
        <v>0</v>
      </c>
      <c r="LQ67" s="153">
        <f t="shared" si="24"/>
        <v>1</v>
      </c>
      <c r="LR67" s="142">
        <v>0</v>
      </c>
      <c r="LS67" s="142">
        <v>0</v>
      </c>
      <c r="LT67" s="142">
        <v>0</v>
      </c>
      <c r="LU67" s="142">
        <v>0</v>
      </c>
      <c r="LV67" s="142">
        <v>0</v>
      </c>
      <c r="LW67" s="142">
        <v>0</v>
      </c>
      <c r="LX67" s="142">
        <v>0</v>
      </c>
      <c r="LY67" s="142">
        <v>0</v>
      </c>
      <c r="LZ67" s="142">
        <v>0</v>
      </c>
      <c r="MA67" s="45" t="s">
        <v>635</v>
      </c>
      <c r="MB67" s="45" t="s">
        <v>635</v>
      </c>
      <c r="MC67" s="45" t="s">
        <v>635</v>
      </c>
      <c r="MD67" s="45" t="s">
        <v>635</v>
      </c>
      <c r="ME67" s="45" t="s">
        <v>635</v>
      </c>
      <c r="MF67" s="45" t="s">
        <v>635</v>
      </c>
      <c r="MG67" s="45" t="s">
        <v>635</v>
      </c>
      <c r="MH67" s="45" t="s">
        <v>635</v>
      </c>
      <c r="MI67" s="44" t="s">
        <v>635</v>
      </c>
      <c r="MJ67" s="155" t="s">
        <v>635</v>
      </c>
      <c r="MK67" s="155" t="s">
        <v>635</v>
      </c>
      <c r="ML67" s="155" t="s">
        <v>635</v>
      </c>
      <c r="MM67" s="155" t="s">
        <v>635</v>
      </c>
      <c r="MN67" s="155" t="s">
        <v>635</v>
      </c>
      <c r="MO67" s="155" t="s">
        <v>635</v>
      </c>
      <c r="MP67" s="155" t="s">
        <v>635</v>
      </c>
      <c r="MQ67" s="155" t="s">
        <v>635</v>
      </c>
      <c r="MR67" s="156" t="s">
        <v>635</v>
      </c>
      <c r="MS67" s="157" t="s">
        <v>635</v>
      </c>
      <c r="MT67" s="157" t="s">
        <v>635</v>
      </c>
      <c r="MU67" s="157" t="s">
        <v>635</v>
      </c>
      <c r="MV67" s="157" t="s">
        <v>635</v>
      </c>
      <c r="MW67" s="157" t="s">
        <v>635</v>
      </c>
      <c r="MX67" s="157" t="s">
        <v>635</v>
      </c>
      <c r="MY67" s="157" t="s">
        <v>635</v>
      </c>
      <c r="MZ67" s="157" t="s">
        <v>635</v>
      </c>
      <c r="NA67" s="157" t="s">
        <v>635</v>
      </c>
      <c r="NB67" s="158" t="s">
        <v>635</v>
      </c>
      <c r="NC67" s="158" t="s">
        <v>635</v>
      </c>
      <c r="ND67" s="158" t="s">
        <v>635</v>
      </c>
      <c r="NE67" s="158" t="s">
        <v>635</v>
      </c>
      <c r="NF67" s="158" t="s">
        <v>635</v>
      </c>
      <c r="NG67" s="158" t="s">
        <v>635</v>
      </c>
      <c r="NH67" s="158" t="s">
        <v>635</v>
      </c>
      <c r="NI67" s="158" t="s">
        <v>635</v>
      </c>
      <c r="NJ67" s="159" t="s">
        <v>635</v>
      </c>
      <c r="NK67" s="160" t="s">
        <v>635</v>
      </c>
      <c r="NL67" s="160" t="s">
        <v>635</v>
      </c>
      <c r="NM67" s="160" t="s">
        <v>635</v>
      </c>
      <c r="NN67" s="160" t="s">
        <v>635</v>
      </c>
      <c r="NO67" s="160" t="s">
        <v>635</v>
      </c>
      <c r="NP67" s="160" t="s">
        <v>635</v>
      </c>
      <c r="NQ67" s="160" t="s">
        <v>635</v>
      </c>
      <c r="NR67" s="160" t="s">
        <v>635</v>
      </c>
      <c r="NS67" s="161" t="s">
        <v>635</v>
      </c>
      <c r="NT67" s="162" t="s">
        <v>635</v>
      </c>
      <c r="NU67" s="162" t="s">
        <v>635</v>
      </c>
      <c r="NV67" s="162" t="s">
        <v>635</v>
      </c>
      <c r="NW67" s="162" t="s">
        <v>635</v>
      </c>
      <c r="NX67" s="162" t="s">
        <v>635</v>
      </c>
      <c r="NY67" s="162" t="s">
        <v>635</v>
      </c>
      <c r="NZ67" s="162" t="s">
        <v>635</v>
      </c>
      <c r="OA67" s="162" t="s">
        <v>635</v>
      </c>
      <c r="OB67" s="163" t="s">
        <v>635</v>
      </c>
      <c r="OC67" s="142" t="s">
        <v>635</v>
      </c>
      <c r="OD67" s="142" t="s">
        <v>635</v>
      </c>
      <c r="OE67" s="142" t="s">
        <v>635</v>
      </c>
      <c r="OF67" s="142" t="s">
        <v>635</v>
      </c>
      <c r="OG67" s="142" t="s">
        <v>635</v>
      </c>
      <c r="OH67" s="142" t="s">
        <v>635</v>
      </c>
      <c r="OI67" s="142" t="s">
        <v>635</v>
      </c>
      <c r="OJ67" s="142" t="s">
        <v>635</v>
      </c>
      <c r="OK67" s="142" t="s">
        <v>635</v>
      </c>
      <c r="OL67" s="45">
        <v>0</v>
      </c>
      <c r="OM67" s="45">
        <v>0</v>
      </c>
      <c r="ON67" s="45">
        <v>0</v>
      </c>
      <c r="OO67" s="45">
        <v>0</v>
      </c>
      <c r="OP67" s="45">
        <v>0</v>
      </c>
      <c r="OQ67" s="45">
        <v>0</v>
      </c>
      <c r="OR67" s="45">
        <v>0</v>
      </c>
      <c r="OS67" s="45">
        <v>0</v>
      </c>
      <c r="OT67" s="44">
        <v>0</v>
      </c>
      <c r="OU67" s="158" t="s">
        <v>635</v>
      </c>
      <c r="OV67" s="158" t="s">
        <v>635</v>
      </c>
      <c r="OW67" s="158" t="s">
        <v>635</v>
      </c>
      <c r="OX67" s="158" t="s">
        <v>635</v>
      </c>
      <c r="OY67" s="158" t="s">
        <v>635</v>
      </c>
      <c r="OZ67" s="158" t="s">
        <v>635</v>
      </c>
      <c r="PA67" s="158" t="s">
        <v>635</v>
      </c>
      <c r="PB67" s="158" t="s">
        <v>635</v>
      </c>
      <c r="PC67" s="159" t="s">
        <v>635</v>
      </c>
      <c r="PD67" s="152" t="s">
        <v>635</v>
      </c>
      <c r="PE67" s="152" t="s">
        <v>635</v>
      </c>
      <c r="PF67" s="152" t="s">
        <v>635</v>
      </c>
      <c r="PG67" s="152" t="s">
        <v>635</v>
      </c>
      <c r="PH67" s="152" t="s">
        <v>635</v>
      </c>
      <c r="PI67" s="152" t="s">
        <v>635</v>
      </c>
      <c r="PJ67" s="152" t="s">
        <v>635</v>
      </c>
      <c r="PK67" s="152" t="s">
        <v>635</v>
      </c>
      <c r="PL67" s="164" t="s">
        <v>635</v>
      </c>
      <c r="PM67" s="158" t="s">
        <v>635</v>
      </c>
      <c r="PN67" s="158" t="s">
        <v>635</v>
      </c>
      <c r="PO67" s="158" t="s">
        <v>635</v>
      </c>
      <c r="PP67" s="158" t="s">
        <v>635</v>
      </c>
      <c r="PQ67" s="158" t="s">
        <v>635</v>
      </c>
      <c r="PR67" s="158" t="s">
        <v>635</v>
      </c>
      <c r="PS67" s="158" t="s">
        <v>635</v>
      </c>
      <c r="PT67" s="158" t="s">
        <v>635</v>
      </c>
      <c r="PU67" s="159" t="s">
        <v>635</v>
      </c>
      <c r="PV67" s="157" t="s">
        <v>635</v>
      </c>
      <c r="PW67" s="157" t="s">
        <v>635</v>
      </c>
      <c r="PX67" s="157" t="s">
        <v>635</v>
      </c>
      <c r="PY67" s="157" t="s">
        <v>635</v>
      </c>
      <c r="PZ67" s="157" t="s">
        <v>635</v>
      </c>
      <c r="QA67" s="157" t="s">
        <v>635</v>
      </c>
      <c r="QB67" s="157" t="s">
        <v>635</v>
      </c>
      <c r="QC67" s="157" t="s">
        <v>635</v>
      </c>
      <c r="QD67" s="165" t="s">
        <v>635</v>
      </c>
      <c r="QE67" s="166" t="s">
        <v>635</v>
      </c>
      <c r="QF67" s="166" t="s">
        <v>635</v>
      </c>
      <c r="QG67" s="166" t="s">
        <v>635</v>
      </c>
      <c r="QH67" s="166" t="s">
        <v>635</v>
      </c>
      <c r="QI67" s="166" t="s">
        <v>635</v>
      </c>
      <c r="QJ67" s="166" t="s">
        <v>635</v>
      </c>
      <c r="QK67" s="166" t="s">
        <v>635</v>
      </c>
      <c r="QL67" s="166" t="s">
        <v>635</v>
      </c>
      <c r="QM67" s="167" t="s">
        <v>635</v>
      </c>
      <c r="QN67" s="120" t="s">
        <v>635</v>
      </c>
      <c r="QO67" s="120" t="s">
        <v>635</v>
      </c>
      <c r="QP67" s="120" t="s">
        <v>635</v>
      </c>
      <c r="QQ67" s="120" t="s">
        <v>635</v>
      </c>
      <c r="QR67" s="120" t="s">
        <v>635</v>
      </c>
      <c r="QS67" s="120" t="s">
        <v>635</v>
      </c>
      <c r="QT67" s="120" t="s">
        <v>635</v>
      </c>
      <c r="QU67" s="120" t="s">
        <v>635</v>
      </c>
      <c r="QV67" s="168" t="s">
        <v>635</v>
      </c>
      <c r="QW67" s="169" t="s">
        <v>635</v>
      </c>
      <c r="QX67" s="169" t="s">
        <v>635</v>
      </c>
      <c r="QY67" s="169" t="s">
        <v>635</v>
      </c>
      <c r="QZ67" s="169" t="s">
        <v>635</v>
      </c>
      <c r="RA67" s="169" t="s">
        <v>635</v>
      </c>
      <c r="RB67" s="169" t="s">
        <v>635</v>
      </c>
      <c r="RC67" s="169" t="s">
        <v>635</v>
      </c>
      <c r="RD67" s="169" t="s">
        <v>635</v>
      </c>
      <c r="RE67" s="170" t="s">
        <v>635</v>
      </c>
      <c r="RF67" s="136" t="s">
        <v>656</v>
      </c>
      <c r="RG67" s="137" t="s">
        <v>635</v>
      </c>
      <c r="RH67" s="137" t="s">
        <v>635</v>
      </c>
      <c r="RI67" s="137" t="s">
        <v>635</v>
      </c>
      <c r="RJ67" s="137" t="s">
        <v>635</v>
      </c>
      <c r="RK67" s="137" t="s">
        <v>635</v>
      </c>
      <c r="RL67" s="105" t="s">
        <v>950</v>
      </c>
      <c r="RM67" s="106" t="s">
        <v>635</v>
      </c>
      <c r="RN67" s="106" t="s">
        <v>635</v>
      </c>
      <c r="RO67" s="171">
        <v>1</v>
      </c>
      <c r="RP67" s="171">
        <v>0</v>
      </c>
      <c r="RQ67" s="171">
        <v>0</v>
      </c>
      <c r="RR67" s="171">
        <v>0</v>
      </c>
      <c r="RS67" s="171">
        <v>0</v>
      </c>
      <c r="RT67" s="171">
        <v>0</v>
      </c>
      <c r="RU67" s="171">
        <v>0</v>
      </c>
      <c r="RV67" s="171">
        <v>0</v>
      </c>
      <c r="RW67" s="172">
        <f t="shared" si="21"/>
        <v>1</v>
      </c>
      <c r="RX67" s="133" t="s">
        <v>635</v>
      </c>
      <c r="RY67" s="133" t="s">
        <v>635</v>
      </c>
      <c r="RZ67" s="133" t="s">
        <v>635</v>
      </c>
      <c r="SA67" s="133" t="s">
        <v>635</v>
      </c>
      <c r="SB67" s="133" t="s">
        <v>635</v>
      </c>
      <c r="SC67" s="133" t="s">
        <v>635</v>
      </c>
      <c r="SD67" s="133" t="s">
        <v>635</v>
      </c>
      <c r="SE67" s="133" t="s">
        <v>635</v>
      </c>
      <c r="SF67" s="189" t="s">
        <v>635</v>
      </c>
      <c r="SG67" s="132" t="s">
        <v>635</v>
      </c>
      <c r="SH67" s="132" t="s">
        <v>635</v>
      </c>
      <c r="SI67" s="132" t="s">
        <v>635</v>
      </c>
      <c r="SJ67" s="132" t="s">
        <v>635</v>
      </c>
      <c r="SK67" s="132" t="s">
        <v>635</v>
      </c>
      <c r="SL67" s="132" t="s">
        <v>635</v>
      </c>
      <c r="SM67" s="132" t="s">
        <v>635</v>
      </c>
      <c r="SN67" s="132" t="s">
        <v>635</v>
      </c>
      <c r="SO67" s="173" t="s">
        <v>635</v>
      </c>
      <c r="SP67" s="102" t="s">
        <v>635</v>
      </c>
      <c r="SQ67" s="102" t="s">
        <v>635</v>
      </c>
      <c r="SR67" s="102" t="s">
        <v>635</v>
      </c>
      <c r="SS67" s="102" t="s">
        <v>635</v>
      </c>
      <c r="ST67" s="102" t="s">
        <v>635</v>
      </c>
      <c r="SU67" s="102" t="s">
        <v>635</v>
      </c>
      <c r="SV67" s="102" t="s">
        <v>635</v>
      </c>
      <c r="SW67" s="102" t="s">
        <v>635</v>
      </c>
      <c r="SX67" s="174" t="s">
        <v>635</v>
      </c>
      <c r="SY67" s="125" t="s">
        <v>635</v>
      </c>
      <c r="SZ67" s="125" t="s">
        <v>635</v>
      </c>
      <c r="TA67" s="125" t="s">
        <v>635</v>
      </c>
      <c r="TB67" s="125" t="s">
        <v>635</v>
      </c>
      <c r="TC67" s="125" t="s">
        <v>635</v>
      </c>
      <c r="TD67" s="125" t="s">
        <v>635</v>
      </c>
      <c r="TE67" s="125" t="s">
        <v>635</v>
      </c>
      <c r="TF67" s="125" t="s">
        <v>635</v>
      </c>
      <c r="TG67" s="175" t="s">
        <v>635</v>
      </c>
      <c r="TH67" s="149" t="s">
        <v>635</v>
      </c>
      <c r="TI67" s="149" t="s">
        <v>635</v>
      </c>
      <c r="TJ67" s="149" t="s">
        <v>635</v>
      </c>
      <c r="TK67" s="149" t="s">
        <v>635</v>
      </c>
      <c r="TL67" s="149" t="s">
        <v>635</v>
      </c>
      <c r="TM67" s="149" t="s">
        <v>635</v>
      </c>
      <c r="TN67" s="149" t="s">
        <v>635</v>
      </c>
      <c r="TO67" s="149" t="s">
        <v>635</v>
      </c>
      <c r="TP67" s="176" t="s">
        <v>635</v>
      </c>
      <c r="TQ67" s="177" t="s">
        <v>635</v>
      </c>
      <c r="TR67" s="177" t="s">
        <v>635</v>
      </c>
      <c r="TS67" s="177" t="s">
        <v>635</v>
      </c>
      <c r="TT67" s="177" t="s">
        <v>635</v>
      </c>
      <c r="TU67" s="177" t="s">
        <v>635</v>
      </c>
      <c r="TV67" s="177" t="s">
        <v>635</v>
      </c>
      <c r="TW67" s="177" t="s">
        <v>635</v>
      </c>
      <c r="TX67" s="177" t="s">
        <v>635</v>
      </c>
      <c r="TY67" s="178" t="s">
        <v>635</v>
      </c>
      <c r="TZ67" s="179" t="s">
        <v>635</v>
      </c>
      <c r="UA67" s="179" t="s">
        <v>635</v>
      </c>
      <c r="UB67" s="179" t="s">
        <v>635</v>
      </c>
      <c r="UC67" s="179" t="s">
        <v>635</v>
      </c>
      <c r="UD67" s="179" t="s">
        <v>635</v>
      </c>
      <c r="UE67" s="179" t="s">
        <v>635</v>
      </c>
      <c r="UF67" s="179" t="s">
        <v>635</v>
      </c>
      <c r="UG67" s="179" t="s">
        <v>635</v>
      </c>
      <c r="UH67" s="180" t="s">
        <v>635</v>
      </c>
      <c r="UI67" s="171">
        <v>1</v>
      </c>
      <c r="UJ67" s="171">
        <v>0</v>
      </c>
      <c r="UK67" s="171">
        <v>0</v>
      </c>
      <c r="UL67" s="171">
        <v>0</v>
      </c>
      <c r="UM67" s="171">
        <v>0</v>
      </c>
      <c r="UN67" s="171">
        <v>0</v>
      </c>
      <c r="UO67" s="171">
        <v>0</v>
      </c>
      <c r="UP67" s="171">
        <v>0</v>
      </c>
      <c r="UQ67" s="181">
        <f t="shared" si="22"/>
        <v>1</v>
      </c>
      <c r="UR67" s="131" t="s">
        <v>635</v>
      </c>
      <c r="US67" s="131" t="s">
        <v>635</v>
      </c>
      <c r="UT67" s="131" t="s">
        <v>635</v>
      </c>
      <c r="UU67" s="131" t="s">
        <v>635</v>
      </c>
      <c r="UV67" s="131" t="s">
        <v>635</v>
      </c>
      <c r="UW67" s="131" t="s">
        <v>635</v>
      </c>
      <c r="UX67" s="131" t="s">
        <v>635</v>
      </c>
      <c r="UY67" s="131" t="s">
        <v>635</v>
      </c>
      <c r="UZ67" s="182" t="s">
        <v>635</v>
      </c>
      <c r="VA67" s="169" t="s">
        <v>635</v>
      </c>
      <c r="VB67" s="169" t="s">
        <v>635</v>
      </c>
      <c r="VC67" s="169" t="s">
        <v>635</v>
      </c>
      <c r="VD67" s="169" t="s">
        <v>635</v>
      </c>
      <c r="VE67" s="169" t="s">
        <v>635</v>
      </c>
      <c r="VF67" s="169" t="s">
        <v>635</v>
      </c>
      <c r="VG67" s="169" t="s">
        <v>635</v>
      </c>
      <c r="VH67" s="169" t="s">
        <v>635</v>
      </c>
      <c r="VI67" s="183" t="s">
        <v>635</v>
      </c>
      <c r="VJ67" s="177" t="s">
        <v>635</v>
      </c>
      <c r="VK67" s="177" t="s">
        <v>635</v>
      </c>
      <c r="VL67" s="177" t="s">
        <v>635</v>
      </c>
      <c r="VM67" s="177" t="s">
        <v>635</v>
      </c>
      <c r="VN67" s="177" t="s">
        <v>635</v>
      </c>
      <c r="VO67" s="177" t="s">
        <v>635</v>
      </c>
      <c r="VP67" s="177" t="s">
        <v>635</v>
      </c>
      <c r="VQ67" s="177" t="s">
        <v>635</v>
      </c>
      <c r="VR67" s="178" t="s">
        <v>635</v>
      </c>
      <c r="VS67" s="184" t="s">
        <v>635</v>
      </c>
      <c r="VT67" s="184" t="s">
        <v>635</v>
      </c>
      <c r="VU67" s="184" t="s">
        <v>635</v>
      </c>
      <c r="VV67" s="184" t="s">
        <v>635</v>
      </c>
      <c r="VW67" s="184" t="s">
        <v>635</v>
      </c>
      <c r="VX67" s="184" t="s">
        <v>635</v>
      </c>
      <c r="VY67" s="184" t="s">
        <v>635</v>
      </c>
      <c r="VZ67" s="184" t="s">
        <v>635</v>
      </c>
      <c r="WA67" s="185" t="s">
        <v>635</v>
      </c>
      <c r="WB67" s="186" t="s">
        <v>635</v>
      </c>
      <c r="WC67" s="186" t="s">
        <v>635</v>
      </c>
      <c r="WD67" s="186" t="s">
        <v>635</v>
      </c>
      <c r="WE67" s="186" t="s">
        <v>635</v>
      </c>
      <c r="WF67" s="186" t="s">
        <v>635</v>
      </c>
      <c r="WG67" s="186" t="s">
        <v>635</v>
      </c>
      <c r="WH67" s="186" t="s">
        <v>635</v>
      </c>
      <c r="WI67" s="186" t="s">
        <v>635</v>
      </c>
      <c r="WJ67" s="187" t="s">
        <v>635</v>
      </c>
      <c r="WK67" s="137" t="s">
        <v>635</v>
      </c>
      <c r="WL67" s="137" t="s">
        <v>635</v>
      </c>
      <c r="WM67" s="137" t="s">
        <v>635</v>
      </c>
      <c r="WN67" s="137" t="s">
        <v>635</v>
      </c>
      <c r="WO67" s="137" t="s">
        <v>635</v>
      </c>
      <c r="WP67" s="137" t="s">
        <v>635</v>
      </c>
      <c r="WQ67" s="137" t="s">
        <v>635</v>
      </c>
      <c r="WR67" s="137" t="s">
        <v>635</v>
      </c>
      <c r="WS67" s="188" t="s">
        <v>635</v>
      </c>
      <c r="WT67" s="133" t="s">
        <v>635</v>
      </c>
      <c r="WU67" s="133" t="s">
        <v>635</v>
      </c>
      <c r="WV67" s="133" t="s">
        <v>635</v>
      </c>
      <c r="WW67" s="133" t="s">
        <v>635</v>
      </c>
      <c r="WX67" s="133" t="s">
        <v>635</v>
      </c>
      <c r="WY67" s="133" t="s">
        <v>635</v>
      </c>
      <c r="WZ67" s="133" t="s">
        <v>635</v>
      </c>
      <c r="XA67" s="133" t="s">
        <v>635</v>
      </c>
      <c r="XB67" s="189" t="s">
        <v>635</v>
      </c>
      <c r="XC67" s="105" t="s">
        <v>665</v>
      </c>
      <c r="XD67" s="105" t="s">
        <v>666</v>
      </c>
      <c r="XE67" s="105" t="s">
        <v>749</v>
      </c>
      <c r="XF67" s="111" t="s">
        <v>750</v>
      </c>
      <c r="XG67" s="190" t="s">
        <v>671</v>
      </c>
      <c r="XH67" s="190" t="s">
        <v>635</v>
      </c>
      <c r="XI67" s="190" t="s">
        <v>635</v>
      </c>
      <c r="XJ67" s="190" t="s">
        <v>635</v>
      </c>
      <c r="XK67" s="190" t="s">
        <v>635</v>
      </c>
      <c r="XL67" s="190" t="s">
        <v>635</v>
      </c>
      <c r="XM67" s="191" t="s">
        <v>667</v>
      </c>
      <c r="XN67" s="191" t="s">
        <v>670</v>
      </c>
      <c r="XO67" s="191" t="s">
        <v>635</v>
      </c>
      <c r="XP67" s="191" t="s">
        <v>635</v>
      </c>
      <c r="XQ67" s="191" t="s">
        <v>635</v>
      </c>
      <c r="XR67" s="191" t="s">
        <v>635</v>
      </c>
      <c r="XS67" s="191" t="s">
        <v>635</v>
      </c>
      <c r="XT67" s="191" t="s">
        <v>635</v>
      </c>
      <c r="XU67" s="192" t="s">
        <v>669</v>
      </c>
      <c r="XV67" s="192" t="s">
        <v>635</v>
      </c>
      <c r="XW67" s="192" t="s">
        <v>635</v>
      </c>
      <c r="XX67" s="192" t="s">
        <v>635</v>
      </c>
      <c r="XY67" s="192" t="s">
        <v>635</v>
      </c>
      <c r="XZ67" s="192" t="s">
        <v>635</v>
      </c>
      <c r="YA67" s="144" t="s">
        <v>669</v>
      </c>
      <c r="YB67" s="144" t="s">
        <v>635</v>
      </c>
      <c r="YC67" s="144" t="s">
        <v>635</v>
      </c>
      <c r="YD67" s="144" t="s">
        <v>635</v>
      </c>
      <c r="YE67" s="144" t="s">
        <v>635</v>
      </c>
      <c r="YF67" s="144" t="s">
        <v>635</v>
      </c>
      <c r="YG67" s="144" t="s">
        <v>635</v>
      </c>
      <c r="YH67" s="111" t="s">
        <v>674</v>
      </c>
      <c r="YI67" s="111" t="s">
        <v>635</v>
      </c>
      <c r="YJ67" s="111" t="s">
        <v>635</v>
      </c>
      <c r="YK67" s="190" t="s">
        <v>635</v>
      </c>
      <c r="YL67" s="190" t="s">
        <v>635</v>
      </c>
      <c r="YM67" s="190" t="s">
        <v>635</v>
      </c>
      <c r="YN67" s="190" t="s">
        <v>635</v>
      </c>
      <c r="YO67" s="190" t="s">
        <v>635</v>
      </c>
      <c r="YP67" s="130" t="s">
        <v>635</v>
      </c>
      <c r="YQ67" s="130" t="s">
        <v>635</v>
      </c>
      <c r="YR67" s="130" t="s">
        <v>635</v>
      </c>
      <c r="YS67" s="130" t="s">
        <v>635</v>
      </c>
      <c r="YT67" s="130" t="s">
        <v>635</v>
      </c>
      <c r="YU67" s="130" t="s">
        <v>635</v>
      </c>
      <c r="YV67" s="112" t="s">
        <v>635</v>
      </c>
      <c r="YW67" s="112" t="s">
        <v>635</v>
      </c>
      <c r="YX67" s="112" t="s">
        <v>635</v>
      </c>
      <c r="YY67" s="112" t="s">
        <v>635</v>
      </c>
      <c r="YZ67" s="105" t="s">
        <v>674</v>
      </c>
      <c r="ZA67" s="105" t="s">
        <v>635</v>
      </c>
      <c r="ZB67" s="126" t="s">
        <v>635</v>
      </c>
      <c r="ZC67" s="126" t="s">
        <v>635</v>
      </c>
      <c r="ZD67" s="126" t="s">
        <v>635</v>
      </c>
      <c r="ZE67" s="126" t="s">
        <v>635</v>
      </c>
      <c r="ZF67" s="126" t="s">
        <v>635</v>
      </c>
      <c r="ZG67" s="125" t="s">
        <v>635</v>
      </c>
      <c r="ZH67" s="125" t="s">
        <v>635</v>
      </c>
      <c r="ZI67" s="125" t="s">
        <v>635</v>
      </c>
      <c r="ZJ67" s="125" t="s">
        <v>635</v>
      </c>
      <c r="ZK67" s="125" t="s">
        <v>635</v>
      </c>
      <c r="ZL67" s="125" t="s">
        <v>635</v>
      </c>
      <c r="ZM67" s="125" t="s">
        <v>635</v>
      </c>
      <c r="ZN67" s="125" t="s">
        <v>635</v>
      </c>
      <c r="ZO67" s="147" t="s">
        <v>635</v>
      </c>
      <c r="ZP67" s="147" t="s">
        <v>635</v>
      </c>
      <c r="ZQ67" s="147" t="s">
        <v>635</v>
      </c>
      <c r="ZR67" s="147" t="s">
        <v>635</v>
      </c>
      <c r="ZS67" s="147" t="s">
        <v>635</v>
      </c>
      <c r="ZT67" s="184" t="s">
        <v>635</v>
      </c>
      <c r="ZU67" s="184">
        <v>3</v>
      </c>
      <c r="ZV67" s="184" t="s">
        <v>635</v>
      </c>
      <c r="ZW67" s="184" t="s">
        <v>635</v>
      </c>
      <c r="ZX67" s="131" t="s">
        <v>635</v>
      </c>
      <c r="ZY67" s="131" t="s">
        <v>635</v>
      </c>
      <c r="ZZ67" s="131" t="s">
        <v>635</v>
      </c>
      <c r="AAA67" s="131" t="s">
        <v>635</v>
      </c>
      <c r="AAB67" s="132" t="s">
        <v>635</v>
      </c>
      <c r="AAC67" s="132" t="s">
        <v>635</v>
      </c>
      <c r="AAD67" s="132">
        <v>1</v>
      </c>
      <c r="AAE67" s="193">
        <v>1</v>
      </c>
      <c r="AAF67" s="102" t="s">
        <v>635</v>
      </c>
      <c r="AAG67" s="102" t="s">
        <v>635</v>
      </c>
      <c r="AAH67" s="102" t="s">
        <v>635</v>
      </c>
      <c r="AAI67" s="102" t="s">
        <v>635</v>
      </c>
      <c r="AAJ67" s="125" t="s">
        <v>635</v>
      </c>
      <c r="AAK67" s="125">
        <v>2</v>
      </c>
      <c r="AAL67" s="125" t="s">
        <v>635</v>
      </c>
      <c r="AAM67" s="125" t="s">
        <v>635</v>
      </c>
      <c r="AAN67" s="131" t="s">
        <v>635</v>
      </c>
      <c r="AAO67" s="131" t="s">
        <v>635</v>
      </c>
      <c r="AAP67" s="131" t="s">
        <v>635</v>
      </c>
      <c r="AAQ67" s="131" t="s">
        <v>635</v>
      </c>
      <c r="AAR67" s="149" t="s">
        <v>635</v>
      </c>
      <c r="AAS67" s="149" t="s">
        <v>635</v>
      </c>
      <c r="AAT67" s="149" t="s">
        <v>635</v>
      </c>
      <c r="AAU67" s="149" t="s">
        <v>635</v>
      </c>
      <c r="AAV67" s="184" t="s">
        <v>635</v>
      </c>
      <c r="AAW67" s="184" t="s">
        <v>635</v>
      </c>
      <c r="AAX67" s="184" t="s">
        <v>635</v>
      </c>
      <c r="AAY67" s="184" t="s">
        <v>635</v>
      </c>
      <c r="AAZ67" s="103" t="s">
        <v>632</v>
      </c>
      <c r="ABA67" s="100" t="s">
        <v>679</v>
      </c>
      <c r="ABB67" s="100" t="s">
        <v>635</v>
      </c>
      <c r="ABC67" s="100" t="s">
        <v>635</v>
      </c>
      <c r="ABD67" s="100" t="s">
        <v>635</v>
      </c>
      <c r="ABE67" s="100" t="s">
        <v>635</v>
      </c>
      <c r="ABF67" s="103" t="s">
        <v>635</v>
      </c>
      <c r="ABG67" s="194" t="s">
        <v>873</v>
      </c>
      <c r="ABH67" s="195" t="s">
        <v>754</v>
      </c>
      <c r="ABI67" s="195" t="s">
        <v>716</v>
      </c>
      <c r="ABJ67" s="195" t="s">
        <v>787</v>
      </c>
      <c r="ABK67" s="195" t="s">
        <v>788</v>
      </c>
      <c r="ABL67" s="177" t="s">
        <v>635</v>
      </c>
      <c r="ABM67" s="177" t="s">
        <v>635</v>
      </c>
      <c r="ABN67" s="177" t="s">
        <v>635</v>
      </c>
      <c r="ABO67" s="195" t="s">
        <v>635</v>
      </c>
      <c r="ABP67" s="112" t="s">
        <v>682</v>
      </c>
      <c r="ABQ67" s="112" t="s">
        <v>635</v>
      </c>
      <c r="ABR67" s="112" t="s">
        <v>635</v>
      </c>
      <c r="ABS67" s="103" t="s">
        <v>632</v>
      </c>
      <c r="ABT67" s="97" t="s">
        <v>632</v>
      </c>
      <c r="ABU67" s="196" t="s">
        <v>683</v>
      </c>
      <c r="ABV67" s="196" t="s">
        <v>635</v>
      </c>
      <c r="ABW67" s="196" t="s">
        <v>635</v>
      </c>
      <c r="ABX67" s="196" t="s">
        <v>635</v>
      </c>
      <c r="ABY67" s="196" t="s">
        <v>635</v>
      </c>
      <c r="ABZ67" s="196" t="s">
        <v>635</v>
      </c>
      <c r="ACA67" s="196" t="s">
        <v>635</v>
      </c>
      <c r="ACB67" s="97" t="s">
        <v>626</v>
      </c>
      <c r="ACC67" s="97" t="s">
        <v>632</v>
      </c>
      <c r="ACD67" s="112" t="s">
        <v>685</v>
      </c>
      <c r="ACE67" s="112" t="s">
        <v>635</v>
      </c>
      <c r="ACF67" s="112" t="s">
        <v>635</v>
      </c>
      <c r="ACG67" s="112" t="s">
        <v>635</v>
      </c>
      <c r="ACH67" s="97" t="s">
        <v>1513</v>
      </c>
      <c r="ACI67" s="97" t="s">
        <v>1514</v>
      </c>
      <c r="ACJ67" s="97"/>
    </row>
    <row r="68" spans="1:764" ht="15" customHeight="1">
      <c r="A68">
        <v>57</v>
      </c>
      <c r="B68" s="97" t="s">
        <v>1515</v>
      </c>
      <c r="C68" s="97" t="s">
        <v>1516</v>
      </c>
      <c r="D68" s="97" t="s">
        <v>867</v>
      </c>
      <c r="E68" s="97" t="s">
        <v>1517</v>
      </c>
      <c r="F68" s="98" t="s">
        <v>1518</v>
      </c>
      <c r="G68" s="98" t="s">
        <v>1519</v>
      </c>
      <c r="H68" s="99">
        <v>36.780166999999999</v>
      </c>
      <c r="I68" s="99">
        <v>-1.1657470000000001</v>
      </c>
      <c r="J68" s="98" t="s">
        <v>821</v>
      </c>
      <c r="K68" s="98" t="s">
        <v>871</v>
      </c>
      <c r="L68" s="98" t="s">
        <v>1520</v>
      </c>
      <c r="M68" s="100" t="s">
        <v>1521</v>
      </c>
      <c r="N68" s="101">
        <v>722595261</v>
      </c>
      <c r="O68" s="102">
        <v>741290990</v>
      </c>
      <c r="P68" s="100">
        <v>-1.165397</v>
      </c>
      <c r="Q68" s="100">
        <v>36.780160000000002</v>
      </c>
      <c r="R68" s="100">
        <v>1921.2</v>
      </c>
      <c r="S68" s="100">
        <v>6.9</v>
      </c>
      <c r="T68" s="103" t="s">
        <v>626</v>
      </c>
      <c r="U68" s="97" t="s">
        <v>629</v>
      </c>
      <c r="V68" s="97" t="s">
        <v>699</v>
      </c>
      <c r="W68" s="97" t="s">
        <v>629</v>
      </c>
      <c r="X68" s="97" t="s">
        <v>630</v>
      </c>
      <c r="Y68" s="97" t="s">
        <v>631</v>
      </c>
      <c r="Z68" s="103" t="s">
        <v>632</v>
      </c>
      <c r="AA68" s="104" t="s">
        <v>634</v>
      </c>
      <c r="AB68" s="197" t="s">
        <v>635</v>
      </c>
      <c r="AC68" s="104" t="s">
        <v>635</v>
      </c>
      <c r="AD68" s="104" t="s">
        <v>635</v>
      </c>
      <c r="AE68" s="104" t="s">
        <v>635</v>
      </c>
      <c r="AF68" s="103">
        <v>6</v>
      </c>
      <c r="AG68" s="103">
        <v>4</v>
      </c>
      <c r="AH68" s="97" t="s">
        <v>636</v>
      </c>
      <c r="AI68" s="97" t="s">
        <v>637</v>
      </c>
      <c r="AJ68" s="97" t="s">
        <v>638</v>
      </c>
      <c r="AK68" s="97" t="s">
        <v>635</v>
      </c>
      <c r="AL68" s="105" t="s">
        <v>635</v>
      </c>
      <c r="AM68" s="106" t="s">
        <v>641</v>
      </c>
      <c r="AN68" s="106" t="s">
        <v>635</v>
      </c>
      <c r="AO68" s="106" t="s">
        <v>635</v>
      </c>
      <c r="AP68" s="97" t="s">
        <v>635</v>
      </c>
      <c r="AQ68" s="97" t="s">
        <v>642</v>
      </c>
      <c r="AR68" s="103" t="s">
        <v>635</v>
      </c>
      <c r="AS68" s="103" t="s">
        <v>635</v>
      </c>
      <c r="AT68" s="103" t="s">
        <v>635</v>
      </c>
      <c r="AU68" s="103" t="s">
        <v>635</v>
      </c>
      <c r="AV68" s="106" t="s">
        <v>626</v>
      </c>
      <c r="AW68" s="105" t="s">
        <v>641</v>
      </c>
      <c r="AX68" s="103" t="s">
        <v>635</v>
      </c>
      <c r="AY68" s="105" t="s">
        <v>641</v>
      </c>
      <c r="AZ68" s="107" t="s">
        <v>635</v>
      </c>
      <c r="BA68" s="105" t="s">
        <v>641</v>
      </c>
      <c r="BB68" s="107" t="s">
        <v>635</v>
      </c>
      <c r="BC68" s="106" t="s">
        <v>635</v>
      </c>
      <c r="BD68" s="103" t="s">
        <v>635</v>
      </c>
      <c r="BE68" s="106" t="s">
        <v>632</v>
      </c>
      <c r="BF68" s="103" t="s">
        <v>641</v>
      </c>
      <c r="BG68" s="103" t="s">
        <v>635</v>
      </c>
      <c r="BH68" s="103" t="s">
        <v>847</v>
      </c>
      <c r="BI68" s="97" t="s">
        <v>641</v>
      </c>
      <c r="BJ68" s="108" t="s">
        <v>643</v>
      </c>
      <c r="BK68" s="108" t="s">
        <v>875</v>
      </c>
      <c r="BL68" s="108" t="s">
        <v>774</v>
      </c>
      <c r="BM68" s="108" t="s">
        <v>635</v>
      </c>
      <c r="BN68" s="108" t="s">
        <v>635</v>
      </c>
      <c r="BO68" s="103" t="s">
        <v>626</v>
      </c>
      <c r="BP68" s="103" t="s">
        <v>635</v>
      </c>
      <c r="BQ68" s="103" t="s">
        <v>635</v>
      </c>
      <c r="BR68" s="109" t="s">
        <v>635</v>
      </c>
      <c r="BS68" s="109" t="s">
        <v>635</v>
      </c>
      <c r="BT68" s="110" t="s">
        <v>635</v>
      </c>
      <c r="BU68" s="110" t="s">
        <v>635</v>
      </c>
      <c r="BV68" s="109" t="s">
        <v>635</v>
      </c>
      <c r="BW68" s="97" t="s">
        <v>877</v>
      </c>
      <c r="BX68" s="97" t="s">
        <v>641</v>
      </c>
      <c r="BY68" s="97" t="s">
        <v>1522</v>
      </c>
      <c r="BZ68" s="97" t="s">
        <v>648</v>
      </c>
      <c r="CA68" s="111" t="s">
        <v>736</v>
      </c>
      <c r="CB68" s="111" t="s">
        <v>737</v>
      </c>
      <c r="CC68" s="111" t="s">
        <v>635</v>
      </c>
      <c r="CD68" s="106" t="s">
        <v>635</v>
      </c>
      <c r="CE68" s="111" t="s">
        <v>635</v>
      </c>
      <c r="CF68" s="103">
        <v>3</v>
      </c>
      <c r="CG68" s="103">
        <v>5</v>
      </c>
      <c r="CH68" s="112" t="s">
        <v>641</v>
      </c>
      <c r="CI68" s="113" t="s">
        <v>635</v>
      </c>
      <c r="CJ68" s="113" t="s">
        <v>635</v>
      </c>
      <c r="CK68" s="113" t="s">
        <v>635</v>
      </c>
      <c r="CL68" s="103">
        <v>0</v>
      </c>
      <c r="CM68" s="114" t="s">
        <v>635</v>
      </c>
      <c r="CN68" s="103" t="s">
        <v>635</v>
      </c>
      <c r="CO68" s="106" t="s">
        <v>635</v>
      </c>
      <c r="CP68" s="103">
        <v>0.4</v>
      </c>
      <c r="CQ68" s="106">
        <f>2700/4</f>
        <v>675</v>
      </c>
      <c r="CR68" s="103" t="s">
        <v>635</v>
      </c>
      <c r="CS68" s="106" t="s">
        <v>635</v>
      </c>
      <c r="CT68" s="103" t="s">
        <v>635</v>
      </c>
      <c r="CU68" s="106" t="s">
        <v>635</v>
      </c>
      <c r="CV68" s="103" t="s">
        <v>635</v>
      </c>
      <c r="CW68" s="103" t="s">
        <v>635</v>
      </c>
      <c r="CX68" s="111" t="s">
        <v>635</v>
      </c>
      <c r="CY68" s="106" t="s">
        <v>635</v>
      </c>
      <c r="CZ68" s="106" t="s">
        <v>635</v>
      </c>
      <c r="DA68" s="106" t="s">
        <v>635</v>
      </c>
      <c r="DB68" s="106" t="s">
        <v>635</v>
      </c>
      <c r="DC68" s="117" t="s">
        <v>635</v>
      </c>
      <c r="DD68" s="118" t="s">
        <v>635</v>
      </c>
      <c r="DE68" s="118" t="s">
        <v>635</v>
      </c>
      <c r="DF68" s="118" t="s">
        <v>635</v>
      </c>
      <c r="DG68" s="119" t="s">
        <v>635</v>
      </c>
      <c r="DH68" s="105" t="s">
        <v>651</v>
      </c>
      <c r="DI68" s="120">
        <v>1</v>
      </c>
      <c r="DJ68" s="121" t="s">
        <v>635</v>
      </c>
      <c r="DK68" s="122" t="s">
        <v>635</v>
      </c>
      <c r="DL68" s="123" t="s">
        <v>635</v>
      </c>
      <c r="DM68" s="123" t="s">
        <v>635</v>
      </c>
      <c r="DN68" s="124" t="s">
        <v>635</v>
      </c>
      <c r="DO68" s="124" t="s">
        <v>635</v>
      </c>
      <c r="DP68" s="124" t="s">
        <v>635</v>
      </c>
      <c r="DQ68" s="125" t="s">
        <v>635</v>
      </c>
      <c r="DR68" s="125" t="s">
        <v>635</v>
      </c>
      <c r="DS68" s="125" t="s">
        <v>635</v>
      </c>
      <c r="DT68" s="106" t="s">
        <v>635</v>
      </c>
      <c r="DU68" s="106" t="s">
        <v>635</v>
      </c>
      <c r="DV68" s="106" t="s">
        <v>635</v>
      </c>
      <c r="DW68" s="126" t="s">
        <v>635</v>
      </c>
      <c r="DX68" s="126" t="s">
        <v>635</v>
      </c>
      <c r="DY68" s="126" t="s">
        <v>635</v>
      </c>
      <c r="DZ68" s="97" t="s">
        <v>635</v>
      </c>
      <c r="EA68" s="103" t="s">
        <v>626</v>
      </c>
      <c r="EB68" s="97" t="s">
        <v>635</v>
      </c>
      <c r="EC68" s="103" t="s">
        <v>626</v>
      </c>
      <c r="ED68" s="103" t="s">
        <v>635</v>
      </c>
      <c r="EE68" s="103" t="s">
        <v>635</v>
      </c>
      <c r="EF68" s="127" t="s">
        <v>635</v>
      </c>
      <c r="EG68" s="127" t="s">
        <v>635</v>
      </c>
      <c r="EH68" s="103" t="s">
        <v>635</v>
      </c>
      <c r="EI68" s="97" t="s">
        <v>641</v>
      </c>
      <c r="EJ68" s="97" t="s">
        <v>641</v>
      </c>
      <c r="EK68" s="122" t="s">
        <v>635</v>
      </c>
      <c r="EL68" s="122" t="s">
        <v>635</v>
      </c>
      <c r="EM68" s="122" t="s">
        <v>635</v>
      </c>
      <c r="EN68" s="122" t="s">
        <v>635</v>
      </c>
      <c r="EO68" s="128" t="s">
        <v>635</v>
      </c>
      <c r="EP68" s="128" t="s">
        <v>635</v>
      </c>
      <c r="EQ68" s="128" t="s">
        <v>635</v>
      </c>
      <c r="ER68" s="128" t="s">
        <v>635</v>
      </c>
      <c r="ES68" s="129" t="s">
        <v>635</v>
      </c>
      <c r="ET68" s="129" t="s">
        <v>635</v>
      </c>
      <c r="EU68" s="129" t="s">
        <v>635</v>
      </c>
      <c r="EV68" s="129" t="s">
        <v>635</v>
      </c>
      <c r="EW68" s="97"/>
      <c r="EX68" s="103" t="s">
        <v>635</v>
      </c>
      <c r="EY68" s="103" t="s">
        <v>635</v>
      </c>
      <c r="EZ68" s="107" t="s">
        <v>635</v>
      </c>
      <c r="FA68" s="103" t="s">
        <v>635</v>
      </c>
      <c r="FB68" s="130" t="s">
        <v>656</v>
      </c>
      <c r="FC68" s="130" t="s">
        <v>743</v>
      </c>
      <c r="FD68" s="131" t="s">
        <v>635</v>
      </c>
      <c r="FE68" s="131" t="s">
        <v>635</v>
      </c>
      <c r="FF68" s="131" t="s">
        <v>635</v>
      </c>
      <c r="FG68" s="131" t="s">
        <v>635</v>
      </c>
      <c r="FH68" s="131" t="s">
        <v>635</v>
      </c>
      <c r="FI68" s="132">
        <v>3</v>
      </c>
      <c r="FJ68" s="133" t="s">
        <v>635</v>
      </c>
      <c r="FK68" s="103" t="s">
        <v>635</v>
      </c>
      <c r="FL68" s="134" t="s">
        <v>635</v>
      </c>
      <c r="FM68" s="135">
        <v>20</v>
      </c>
      <c r="FN68" s="135" t="s">
        <v>635</v>
      </c>
      <c r="FO68" s="135" t="s">
        <v>635</v>
      </c>
      <c r="FP68" s="103" t="s">
        <v>635</v>
      </c>
      <c r="FQ68" s="132">
        <v>60</v>
      </c>
      <c r="FR68" s="133" t="s">
        <v>635</v>
      </c>
      <c r="FS68" s="103" t="s">
        <v>635</v>
      </c>
      <c r="FT68" s="134" t="s">
        <v>635</v>
      </c>
      <c r="FU68" s="135">
        <v>2</v>
      </c>
      <c r="FV68" s="135" t="s">
        <v>635</v>
      </c>
      <c r="FW68" s="131" t="s">
        <v>635</v>
      </c>
      <c r="FX68" s="103" t="s">
        <v>635</v>
      </c>
      <c r="FY68" s="100" t="s">
        <v>658</v>
      </c>
      <c r="FZ68" s="102" t="s">
        <v>635</v>
      </c>
      <c r="GA68" s="102">
        <v>0</v>
      </c>
      <c r="GB68" s="102">
        <v>24</v>
      </c>
      <c r="GC68" s="136" t="s">
        <v>658</v>
      </c>
      <c r="GD68" s="137" t="s">
        <v>635</v>
      </c>
      <c r="GE68" s="137">
        <v>0</v>
      </c>
      <c r="GF68" s="137">
        <v>24</v>
      </c>
      <c r="GG68" s="125" t="s">
        <v>635</v>
      </c>
      <c r="GH68" s="125" t="s">
        <v>635</v>
      </c>
      <c r="GI68" s="125" t="s">
        <v>635</v>
      </c>
      <c r="GJ68" s="125" t="s">
        <v>635</v>
      </c>
      <c r="GK68" s="122" t="s">
        <v>635</v>
      </c>
      <c r="GL68" s="122" t="s">
        <v>635</v>
      </c>
      <c r="GM68" s="122" t="s">
        <v>635</v>
      </c>
      <c r="GN68" s="122" t="s">
        <v>635</v>
      </c>
      <c r="GO68" s="135" t="s">
        <v>635</v>
      </c>
      <c r="GP68" s="135" t="s">
        <v>635</v>
      </c>
      <c r="GQ68" s="135" t="s">
        <v>635</v>
      </c>
      <c r="GR68" s="134" t="s">
        <v>635</v>
      </c>
      <c r="GS68" s="134" t="s">
        <v>635</v>
      </c>
      <c r="GT68" s="134" t="s">
        <v>635</v>
      </c>
      <c r="GU68" s="126" t="s">
        <v>635</v>
      </c>
      <c r="GV68" s="126" t="s">
        <v>635</v>
      </c>
      <c r="GW68" s="126" t="s">
        <v>635</v>
      </c>
      <c r="GX68" s="145" t="s">
        <v>635</v>
      </c>
      <c r="GY68" s="145" t="s">
        <v>635</v>
      </c>
      <c r="GZ68" s="145" t="s">
        <v>635</v>
      </c>
      <c r="HA68" s="139" t="s">
        <v>657</v>
      </c>
      <c r="HB68" s="140" t="s">
        <v>658</v>
      </c>
      <c r="HC68" s="123">
        <v>12</v>
      </c>
      <c r="HD68" s="123">
        <v>12</v>
      </c>
      <c r="HE68" s="127" t="s">
        <v>658</v>
      </c>
      <c r="HF68" s="131" t="s">
        <v>635</v>
      </c>
      <c r="HG68" s="131">
        <v>0</v>
      </c>
      <c r="HH68" s="131">
        <v>24</v>
      </c>
      <c r="HI68" s="141" t="s">
        <v>635</v>
      </c>
      <c r="HJ68" s="141" t="s">
        <v>635</v>
      </c>
      <c r="HK68" s="141" t="s">
        <v>635</v>
      </c>
      <c r="HL68" s="141" t="s">
        <v>635</v>
      </c>
      <c r="HM68" s="131" t="s">
        <v>635</v>
      </c>
      <c r="HN68" s="131" t="s">
        <v>635</v>
      </c>
      <c r="HO68" s="131" t="s">
        <v>635</v>
      </c>
      <c r="HP68" s="131" t="s">
        <v>635</v>
      </c>
      <c r="HQ68" s="106" t="s">
        <v>635</v>
      </c>
      <c r="HR68" s="106" t="s">
        <v>635</v>
      </c>
      <c r="HS68" s="106" t="s">
        <v>635</v>
      </c>
      <c r="HT68" s="106" t="s">
        <v>635</v>
      </c>
      <c r="HU68" s="132" t="s">
        <v>635</v>
      </c>
      <c r="HV68" s="132" t="s">
        <v>635</v>
      </c>
      <c r="HW68" s="132" t="s">
        <v>635</v>
      </c>
      <c r="HX68" s="132" t="s">
        <v>635</v>
      </c>
      <c r="HY68" s="118" t="s">
        <v>635</v>
      </c>
      <c r="HZ68" s="118" t="s">
        <v>635</v>
      </c>
      <c r="IA68" s="118" t="s">
        <v>635</v>
      </c>
      <c r="IB68" s="118" t="s">
        <v>635</v>
      </c>
      <c r="IC68" s="125" t="s">
        <v>635</v>
      </c>
      <c r="ID68" s="125" t="s">
        <v>635</v>
      </c>
      <c r="IE68" s="125" t="s">
        <v>635</v>
      </c>
      <c r="IF68" s="125" t="s">
        <v>635</v>
      </c>
      <c r="IG68" s="105" t="s">
        <v>659</v>
      </c>
      <c r="IH68" s="105" t="s">
        <v>660</v>
      </c>
      <c r="II68" s="105" t="s">
        <v>830</v>
      </c>
      <c r="IJ68" s="105" t="s">
        <v>1066</v>
      </c>
      <c r="IK68" s="105" t="s">
        <v>831</v>
      </c>
      <c r="IL68" s="105" t="s">
        <v>635</v>
      </c>
      <c r="IM68" s="105" t="s">
        <v>635</v>
      </c>
      <c r="IN68" s="105" t="s">
        <v>635</v>
      </c>
      <c r="IO68" s="105" t="s">
        <v>635</v>
      </c>
      <c r="IP68" s="103">
        <v>5</v>
      </c>
      <c r="IQ68" s="102" t="s">
        <v>635</v>
      </c>
      <c r="IR68" s="102" t="s">
        <v>635</v>
      </c>
      <c r="IS68" s="142" t="s">
        <v>635</v>
      </c>
      <c r="IT68" s="142" t="s">
        <v>635</v>
      </c>
      <c r="IU68" s="128" t="s">
        <v>635</v>
      </c>
      <c r="IV68" s="128" t="s">
        <v>635</v>
      </c>
      <c r="IW68" s="143" t="s">
        <v>635</v>
      </c>
      <c r="IX68" s="143" t="s">
        <v>635</v>
      </c>
      <c r="IY68" s="124" t="s">
        <v>635</v>
      </c>
      <c r="IZ68" s="124" t="s">
        <v>635</v>
      </c>
      <c r="JA68" s="124" t="s">
        <v>635</v>
      </c>
      <c r="JB68" s="123" t="s">
        <v>635</v>
      </c>
      <c r="JC68" s="123" t="s">
        <v>635</v>
      </c>
      <c r="JD68" s="123" t="s">
        <v>635</v>
      </c>
      <c r="JE68" s="144" t="s">
        <v>635</v>
      </c>
      <c r="JF68" s="144" t="s">
        <v>635</v>
      </c>
      <c r="JG68" s="144" t="s">
        <v>635</v>
      </c>
      <c r="JH68" s="141" t="s">
        <v>635</v>
      </c>
      <c r="JI68" s="141" t="s">
        <v>635</v>
      </c>
      <c r="JJ68" s="141" t="s">
        <v>635</v>
      </c>
      <c r="JK68" s="144" t="s">
        <v>635</v>
      </c>
      <c r="JL68" s="144" t="s">
        <v>635</v>
      </c>
      <c r="JM68" s="144" t="s">
        <v>635</v>
      </c>
      <c r="JN68" s="135" t="s">
        <v>635</v>
      </c>
      <c r="JO68" s="135" t="s">
        <v>635</v>
      </c>
      <c r="JP68" s="135" t="s">
        <v>635</v>
      </c>
      <c r="JQ68" s="144" t="s">
        <v>709</v>
      </c>
      <c r="JR68" s="144" t="s">
        <v>635</v>
      </c>
      <c r="JS68" s="208">
        <v>0</v>
      </c>
      <c r="JT68" s="208">
        <v>1</v>
      </c>
      <c r="JU68" s="145" t="s">
        <v>635</v>
      </c>
      <c r="JV68" s="145" t="s">
        <v>635</v>
      </c>
      <c r="JW68" s="209" t="s">
        <v>635</v>
      </c>
      <c r="JX68" s="209" t="s">
        <v>635</v>
      </c>
      <c r="JY68" s="141" t="s">
        <v>635</v>
      </c>
      <c r="JZ68" s="141" t="s">
        <v>635</v>
      </c>
      <c r="KA68" s="141" t="s">
        <v>635</v>
      </c>
      <c r="KB68" s="141" t="s">
        <v>635</v>
      </c>
      <c r="KC68" s="128" t="s">
        <v>635</v>
      </c>
      <c r="KD68" s="128" t="s">
        <v>635</v>
      </c>
      <c r="KE68" s="128" t="s">
        <v>635</v>
      </c>
      <c r="KF68" s="128" t="s">
        <v>635</v>
      </c>
      <c r="KG68" s="146" t="s">
        <v>635</v>
      </c>
      <c r="KH68" s="146" t="s">
        <v>635</v>
      </c>
      <c r="KI68" s="146" t="s">
        <v>635</v>
      </c>
      <c r="KJ68" s="146" t="s">
        <v>635</v>
      </c>
      <c r="KK68" s="147" t="s">
        <v>635</v>
      </c>
      <c r="KL68" s="147" t="s">
        <v>635</v>
      </c>
      <c r="KM68" s="147" t="s">
        <v>635</v>
      </c>
      <c r="KN68" s="147" t="s">
        <v>635</v>
      </c>
      <c r="KO68" s="148" t="s">
        <v>635</v>
      </c>
      <c r="KP68" s="148" t="s">
        <v>635</v>
      </c>
      <c r="KQ68" s="148" t="s">
        <v>635</v>
      </c>
      <c r="KR68" s="148" t="s">
        <v>635</v>
      </c>
      <c r="KS68" s="149" t="s">
        <v>635</v>
      </c>
      <c r="KT68" s="149" t="s">
        <v>635</v>
      </c>
      <c r="KU68" s="149" t="s">
        <v>635</v>
      </c>
      <c r="KV68" s="149" t="s">
        <v>635</v>
      </c>
      <c r="KW68" s="105" t="s">
        <v>1002</v>
      </c>
      <c r="KX68" s="106" t="s">
        <v>635</v>
      </c>
      <c r="KY68" s="106" t="s">
        <v>635</v>
      </c>
      <c r="KZ68" s="150">
        <v>0</v>
      </c>
      <c r="LA68" s="150">
        <v>0</v>
      </c>
      <c r="LB68" s="150">
        <v>0</v>
      </c>
      <c r="LC68" s="150">
        <v>0</v>
      </c>
      <c r="LD68" s="150">
        <v>0</v>
      </c>
      <c r="LE68" s="150">
        <v>0</v>
      </c>
      <c r="LF68" s="150">
        <v>1</v>
      </c>
      <c r="LG68" s="150">
        <v>0</v>
      </c>
      <c r="LH68" s="151">
        <f t="shared" si="23"/>
        <v>1</v>
      </c>
      <c r="LI68" s="152">
        <v>0</v>
      </c>
      <c r="LJ68" s="152">
        <v>0</v>
      </c>
      <c r="LK68" s="152">
        <v>0</v>
      </c>
      <c r="LL68" s="152">
        <v>0</v>
      </c>
      <c r="LM68" s="152">
        <v>0</v>
      </c>
      <c r="LN68" s="152">
        <v>0</v>
      </c>
      <c r="LO68" s="152">
        <v>1</v>
      </c>
      <c r="LP68" s="152">
        <v>0</v>
      </c>
      <c r="LQ68" s="153">
        <f t="shared" si="24"/>
        <v>1</v>
      </c>
      <c r="LR68" s="142">
        <v>0</v>
      </c>
      <c r="LS68" s="142">
        <v>0</v>
      </c>
      <c r="LT68" s="142">
        <v>0</v>
      </c>
      <c r="LU68" s="142">
        <v>0</v>
      </c>
      <c r="LV68" s="142">
        <v>0</v>
      </c>
      <c r="LW68" s="142">
        <v>0</v>
      </c>
      <c r="LX68" s="142">
        <v>0</v>
      </c>
      <c r="LY68" s="142">
        <v>0</v>
      </c>
      <c r="LZ68" s="142">
        <v>0</v>
      </c>
      <c r="MA68" s="45" t="s">
        <v>635</v>
      </c>
      <c r="MB68" s="45" t="s">
        <v>635</v>
      </c>
      <c r="MC68" s="45" t="s">
        <v>635</v>
      </c>
      <c r="MD68" s="45" t="s">
        <v>635</v>
      </c>
      <c r="ME68" s="45" t="s">
        <v>635</v>
      </c>
      <c r="MF68" s="45" t="s">
        <v>635</v>
      </c>
      <c r="MG68" s="45" t="s">
        <v>635</v>
      </c>
      <c r="MH68" s="45" t="s">
        <v>635</v>
      </c>
      <c r="MI68" s="44" t="s">
        <v>635</v>
      </c>
      <c r="MJ68" s="155" t="s">
        <v>635</v>
      </c>
      <c r="MK68" s="155" t="s">
        <v>635</v>
      </c>
      <c r="ML68" s="155" t="s">
        <v>635</v>
      </c>
      <c r="MM68" s="155" t="s">
        <v>635</v>
      </c>
      <c r="MN68" s="155" t="s">
        <v>635</v>
      </c>
      <c r="MO68" s="155" t="s">
        <v>635</v>
      </c>
      <c r="MP68" s="155" t="s">
        <v>635</v>
      </c>
      <c r="MQ68" s="155" t="s">
        <v>635</v>
      </c>
      <c r="MR68" s="156" t="s">
        <v>635</v>
      </c>
      <c r="MS68" s="157" t="s">
        <v>635</v>
      </c>
      <c r="MT68" s="157" t="s">
        <v>635</v>
      </c>
      <c r="MU68" s="157" t="s">
        <v>635</v>
      </c>
      <c r="MV68" s="157" t="s">
        <v>635</v>
      </c>
      <c r="MW68" s="157" t="s">
        <v>635</v>
      </c>
      <c r="MX68" s="157" t="s">
        <v>635</v>
      </c>
      <c r="MY68" s="157" t="s">
        <v>635</v>
      </c>
      <c r="MZ68" s="157" t="s">
        <v>635</v>
      </c>
      <c r="NA68" s="157" t="s">
        <v>635</v>
      </c>
      <c r="NB68" s="158">
        <v>0</v>
      </c>
      <c r="NC68" s="158">
        <v>0</v>
      </c>
      <c r="ND68" s="158">
        <v>0</v>
      </c>
      <c r="NE68" s="158">
        <v>0</v>
      </c>
      <c r="NF68" s="158">
        <v>0</v>
      </c>
      <c r="NG68" s="158">
        <v>0</v>
      </c>
      <c r="NH68" s="158">
        <v>0</v>
      </c>
      <c r="NI68" s="158">
        <v>0</v>
      </c>
      <c r="NJ68" s="159">
        <v>0</v>
      </c>
      <c r="NK68" s="160" t="s">
        <v>635</v>
      </c>
      <c r="NL68" s="160" t="s">
        <v>635</v>
      </c>
      <c r="NM68" s="160" t="s">
        <v>635</v>
      </c>
      <c r="NN68" s="160" t="s">
        <v>635</v>
      </c>
      <c r="NO68" s="160" t="s">
        <v>635</v>
      </c>
      <c r="NP68" s="160" t="s">
        <v>635</v>
      </c>
      <c r="NQ68" s="160" t="s">
        <v>635</v>
      </c>
      <c r="NR68" s="160" t="s">
        <v>635</v>
      </c>
      <c r="NS68" s="161" t="s">
        <v>635</v>
      </c>
      <c r="NT68" s="162" t="s">
        <v>635</v>
      </c>
      <c r="NU68" s="162" t="s">
        <v>635</v>
      </c>
      <c r="NV68" s="162" t="s">
        <v>635</v>
      </c>
      <c r="NW68" s="162" t="s">
        <v>635</v>
      </c>
      <c r="NX68" s="162" t="s">
        <v>635</v>
      </c>
      <c r="NY68" s="162" t="s">
        <v>635</v>
      </c>
      <c r="NZ68" s="162" t="s">
        <v>635</v>
      </c>
      <c r="OA68" s="162" t="s">
        <v>635</v>
      </c>
      <c r="OB68" s="163" t="s">
        <v>635</v>
      </c>
      <c r="OC68" s="142" t="s">
        <v>635</v>
      </c>
      <c r="OD68" s="142" t="s">
        <v>635</v>
      </c>
      <c r="OE68" s="142" t="s">
        <v>635</v>
      </c>
      <c r="OF68" s="142" t="s">
        <v>635</v>
      </c>
      <c r="OG68" s="142" t="s">
        <v>635</v>
      </c>
      <c r="OH68" s="142" t="s">
        <v>635</v>
      </c>
      <c r="OI68" s="142" t="s">
        <v>635</v>
      </c>
      <c r="OJ68" s="142" t="s">
        <v>635</v>
      </c>
      <c r="OK68" s="142" t="s">
        <v>635</v>
      </c>
      <c r="OL68" s="45">
        <v>0</v>
      </c>
      <c r="OM68" s="45">
        <v>0</v>
      </c>
      <c r="ON68" s="45">
        <v>0</v>
      </c>
      <c r="OO68" s="45">
        <v>0</v>
      </c>
      <c r="OP68" s="45">
        <v>0</v>
      </c>
      <c r="OQ68" s="45">
        <v>0</v>
      </c>
      <c r="OR68" s="45">
        <v>0</v>
      </c>
      <c r="OS68" s="45">
        <v>0</v>
      </c>
      <c r="OT68" s="44">
        <v>0</v>
      </c>
      <c r="OU68" s="158" t="s">
        <v>635</v>
      </c>
      <c r="OV68" s="158" t="s">
        <v>635</v>
      </c>
      <c r="OW68" s="158" t="s">
        <v>635</v>
      </c>
      <c r="OX68" s="158" t="s">
        <v>635</v>
      </c>
      <c r="OY68" s="158" t="s">
        <v>635</v>
      </c>
      <c r="OZ68" s="158" t="s">
        <v>635</v>
      </c>
      <c r="PA68" s="158" t="s">
        <v>635</v>
      </c>
      <c r="PB68" s="158" t="s">
        <v>635</v>
      </c>
      <c r="PC68" s="159" t="s">
        <v>635</v>
      </c>
      <c r="PD68" s="152" t="s">
        <v>635</v>
      </c>
      <c r="PE68" s="152" t="s">
        <v>635</v>
      </c>
      <c r="PF68" s="152" t="s">
        <v>635</v>
      </c>
      <c r="PG68" s="152" t="s">
        <v>635</v>
      </c>
      <c r="PH68" s="152" t="s">
        <v>635</v>
      </c>
      <c r="PI68" s="152" t="s">
        <v>635</v>
      </c>
      <c r="PJ68" s="152" t="s">
        <v>635</v>
      </c>
      <c r="PK68" s="152" t="s">
        <v>635</v>
      </c>
      <c r="PL68" s="164" t="s">
        <v>635</v>
      </c>
      <c r="PM68" s="158" t="s">
        <v>635</v>
      </c>
      <c r="PN68" s="158" t="s">
        <v>635</v>
      </c>
      <c r="PO68" s="158" t="s">
        <v>635</v>
      </c>
      <c r="PP68" s="158" t="s">
        <v>635</v>
      </c>
      <c r="PQ68" s="158" t="s">
        <v>635</v>
      </c>
      <c r="PR68" s="158" t="s">
        <v>635</v>
      </c>
      <c r="PS68" s="158" t="s">
        <v>635</v>
      </c>
      <c r="PT68" s="158" t="s">
        <v>635</v>
      </c>
      <c r="PU68" s="159" t="s">
        <v>635</v>
      </c>
      <c r="PV68" s="157">
        <v>0</v>
      </c>
      <c r="PW68" s="157">
        <v>0</v>
      </c>
      <c r="PX68" s="157">
        <v>0</v>
      </c>
      <c r="PY68" s="157">
        <v>0</v>
      </c>
      <c r="PZ68" s="157">
        <v>0</v>
      </c>
      <c r="QA68" s="157">
        <v>0</v>
      </c>
      <c r="QB68" s="157">
        <v>0</v>
      </c>
      <c r="QC68" s="157">
        <v>0</v>
      </c>
      <c r="QD68" s="165">
        <v>0</v>
      </c>
      <c r="QE68" s="166" t="s">
        <v>635</v>
      </c>
      <c r="QF68" s="166" t="s">
        <v>635</v>
      </c>
      <c r="QG68" s="166" t="s">
        <v>635</v>
      </c>
      <c r="QH68" s="166" t="s">
        <v>635</v>
      </c>
      <c r="QI68" s="166" t="s">
        <v>635</v>
      </c>
      <c r="QJ68" s="166" t="s">
        <v>635</v>
      </c>
      <c r="QK68" s="166" t="s">
        <v>635</v>
      </c>
      <c r="QL68" s="166" t="s">
        <v>635</v>
      </c>
      <c r="QM68" s="167" t="s">
        <v>635</v>
      </c>
      <c r="QN68" s="120" t="s">
        <v>635</v>
      </c>
      <c r="QO68" s="120" t="s">
        <v>635</v>
      </c>
      <c r="QP68" s="120" t="s">
        <v>635</v>
      </c>
      <c r="QQ68" s="120" t="s">
        <v>635</v>
      </c>
      <c r="QR68" s="120" t="s">
        <v>635</v>
      </c>
      <c r="QS68" s="120" t="s">
        <v>635</v>
      </c>
      <c r="QT68" s="120" t="s">
        <v>635</v>
      </c>
      <c r="QU68" s="120" t="s">
        <v>635</v>
      </c>
      <c r="QV68" s="168" t="s">
        <v>635</v>
      </c>
      <c r="QW68" s="169" t="s">
        <v>635</v>
      </c>
      <c r="QX68" s="169" t="s">
        <v>635</v>
      </c>
      <c r="QY68" s="169" t="s">
        <v>635</v>
      </c>
      <c r="QZ68" s="169" t="s">
        <v>635</v>
      </c>
      <c r="RA68" s="169" t="s">
        <v>635</v>
      </c>
      <c r="RB68" s="169" t="s">
        <v>635</v>
      </c>
      <c r="RC68" s="169" t="s">
        <v>635</v>
      </c>
      <c r="RD68" s="169" t="s">
        <v>635</v>
      </c>
      <c r="RE68" s="170" t="s">
        <v>635</v>
      </c>
      <c r="RF68" s="136" t="s">
        <v>656</v>
      </c>
      <c r="RG68" s="136" t="s">
        <v>743</v>
      </c>
      <c r="RH68" s="136" t="s">
        <v>635</v>
      </c>
      <c r="RI68" s="137" t="s">
        <v>635</v>
      </c>
      <c r="RJ68" s="137" t="s">
        <v>635</v>
      </c>
      <c r="RK68" s="137" t="s">
        <v>635</v>
      </c>
      <c r="RL68" s="105" t="s">
        <v>1002</v>
      </c>
      <c r="RM68" s="106" t="s">
        <v>635</v>
      </c>
      <c r="RN68" s="106" t="s">
        <v>635</v>
      </c>
      <c r="RO68" s="171">
        <v>0</v>
      </c>
      <c r="RP68" s="171">
        <v>0</v>
      </c>
      <c r="RQ68" s="171">
        <v>0</v>
      </c>
      <c r="RR68" s="171">
        <v>0</v>
      </c>
      <c r="RS68" s="171">
        <v>0</v>
      </c>
      <c r="RT68" s="171">
        <v>0</v>
      </c>
      <c r="RU68" s="171">
        <v>1</v>
      </c>
      <c r="RV68" s="171">
        <v>0</v>
      </c>
      <c r="RW68" s="172">
        <f t="shared" si="21"/>
        <v>1</v>
      </c>
      <c r="RX68" s="158">
        <v>0</v>
      </c>
      <c r="RY68" s="158">
        <v>0</v>
      </c>
      <c r="RZ68" s="158">
        <v>0</v>
      </c>
      <c r="SA68" s="158">
        <v>0</v>
      </c>
      <c r="SB68" s="158">
        <v>0</v>
      </c>
      <c r="SC68" s="158">
        <v>0</v>
      </c>
      <c r="SD68" s="158">
        <v>1</v>
      </c>
      <c r="SE68" s="158">
        <v>0</v>
      </c>
      <c r="SF68" s="159">
        <f>SUM(RX68:SE68)</f>
        <v>1</v>
      </c>
      <c r="SG68" s="132" t="s">
        <v>635</v>
      </c>
      <c r="SH68" s="132" t="s">
        <v>635</v>
      </c>
      <c r="SI68" s="132" t="s">
        <v>635</v>
      </c>
      <c r="SJ68" s="132" t="s">
        <v>635</v>
      </c>
      <c r="SK68" s="132" t="s">
        <v>635</v>
      </c>
      <c r="SL68" s="132" t="s">
        <v>635</v>
      </c>
      <c r="SM68" s="132" t="s">
        <v>635</v>
      </c>
      <c r="SN68" s="132" t="s">
        <v>635</v>
      </c>
      <c r="SO68" s="173" t="s">
        <v>635</v>
      </c>
      <c r="SP68" s="102" t="s">
        <v>635</v>
      </c>
      <c r="SQ68" s="102" t="s">
        <v>635</v>
      </c>
      <c r="SR68" s="102" t="s">
        <v>635</v>
      </c>
      <c r="SS68" s="102" t="s">
        <v>635</v>
      </c>
      <c r="ST68" s="102" t="s">
        <v>635</v>
      </c>
      <c r="SU68" s="102" t="s">
        <v>635</v>
      </c>
      <c r="SV68" s="102" t="s">
        <v>635</v>
      </c>
      <c r="SW68" s="102" t="s">
        <v>635</v>
      </c>
      <c r="SX68" s="174" t="s">
        <v>635</v>
      </c>
      <c r="SY68" s="125" t="s">
        <v>635</v>
      </c>
      <c r="SZ68" s="125" t="s">
        <v>635</v>
      </c>
      <c r="TA68" s="125" t="s">
        <v>635</v>
      </c>
      <c r="TB68" s="125" t="s">
        <v>635</v>
      </c>
      <c r="TC68" s="125" t="s">
        <v>635</v>
      </c>
      <c r="TD68" s="125" t="s">
        <v>635</v>
      </c>
      <c r="TE68" s="125" t="s">
        <v>635</v>
      </c>
      <c r="TF68" s="125" t="s">
        <v>635</v>
      </c>
      <c r="TG68" s="175" t="s">
        <v>635</v>
      </c>
      <c r="TH68" s="149" t="s">
        <v>635</v>
      </c>
      <c r="TI68" s="149" t="s">
        <v>635</v>
      </c>
      <c r="TJ68" s="149" t="s">
        <v>635</v>
      </c>
      <c r="TK68" s="149" t="s">
        <v>635</v>
      </c>
      <c r="TL68" s="149" t="s">
        <v>635</v>
      </c>
      <c r="TM68" s="149" t="s">
        <v>635</v>
      </c>
      <c r="TN68" s="149" t="s">
        <v>635</v>
      </c>
      <c r="TO68" s="149" t="s">
        <v>635</v>
      </c>
      <c r="TP68" s="176" t="s">
        <v>635</v>
      </c>
      <c r="TQ68" s="210">
        <v>0</v>
      </c>
      <c r="TR68" s="210">
        <v>0</v>
      </c>
      <c r="TS68" s="210">
        <v>0</v>
      </c>
      <c r="TT68" s="210">
        <v>0</v>
      </c>
      <c r="TU68" s="210">
        <v>0</v>
      </c>
      <c r="TV68" s="210">
        <v>0</v>
      </c>
      <c r="TW68" s="210">
        <v>1</v>
      </c>
      <c r="TX68" s="210">
        <v>0</v>
      </c>
      <c r="TY68" s="211">
        <f>SUBTOTAL(9,TQ68:TX68)</f>
        <v>1</v>
      </c>
      <c r="TZ68" s="179" t="s">
        <v>635</v>
      </c>
      <c r="UA68" s="179" t="s">
        <v>635</v>
      </c>
      <c r="UB68" s="179" t="s">
        <v>635</v>
      </c>
      <c r="UC68" s="179" t="s">
        <v>635</v>
      </c>
      <c r="UD68" s="179" t="s">
        <v>635</v>
      </c>
      <c r="UE68" s="179" t="s">
        <v>635</v>
      </c>
      <c r="UF68" s="179" t="s">
        <v>635</v>
      </c>
      <c r="UG68" s="179" t="s">
        <v>635</v>
      </c>
      <c r="UH68" s="180" t="s">
        <v>635</v>
      </c>
      <c r="UI68" s="171">
        <v>0</v>
      </c>
      <c r="UJ68" s="171">
        <v>0</v>
      </c>
      <c r="UK68" s="171">
        <v>0</v>
      </c>
      <c r="UL68" s="171">
        <v>0</v>
      </c>
      <c r="UM68" s="171">
        <v>0</v>
      </c>
      <c r="UN68" s="171">
        <v>0</v>
      </c>
      <c r="UO68" s="171">
        <v>1</v>
      </c>
      <c r="UP68" s="171">
        <v>0</v>
      </c>
      <c r="UQ68" s="181">
        <f t="shared" si="22"/>
        <v>1</v>
      </c>
      <c r="UR68" s="131" t="s">
        <v>635</v>
      </c>
      <c r="US68" s="131" t="s">
        <v>635</v>
      </c>
      <c r="UT68" s="131" t="s">
        <v>635</v>
      </c>
      <c r="UU68" s="131" t="s">
        <v>635</v>
      </c>
      <c r="UV68" s="131" t="s">
        <v>635</v>
      </c>
      <c r="UW68" s="131" t="s">
        <v>635</v>
      </c>
      <c r="UX68" s="131" t="s">
        <v>635</v>
      </c>
      <c r="UY68" s="131" t="s">
        <v>635</v>
      </c>
      <c r="UZ68" s="182" t="s">
        <v>635</v>
      </c>
      <c r="VA68" s="169" t="s">
        <v>635</v>
      </c>
      <c r="VB68" s="169" t="s">
        <v>635</v>
      </c>
      <c r="VC68" s="169" t="s">
        <v>635</v>
      </c>
      <c r="VD68" s="169" t="s">
        <v>635</v>
      </c>
      <c r="VE68" s="169" t="s">
        <v>635</v>
      </c>
      <c r="VF68" s="169" t="s">
        <v>635</v>
      </c>
      <c r="VG68" s="169" t="s">
        <v>635</v>
      </c>
      <c r="VH68" s="169" t="s">
        <v>635</v>
      </c>
      <c r="VI68" s="183" t="s">
        <v>635</v>
      </c>
      <c r="VJ68" s="177" t="s">
        <v>635</v>
      </c>
      <c r="VK68" s="177" t="s">
        <v>635</v>
      </c>
      <c r="VL68" s="177" t="s">
        <v>635</v>
      </c>
      <c r="VM68" s="177" t="s">
        <v>635</v>
      </c>
      <c r="VN68" s="177" t="s">
        <v>635</v>
      </c>
      <c r="VO68" s="177" t="s">
        <v>635</v>
      </c>
      <c r="VP68" s="177" t="s">
        <v>635</v>
      </c>
      <c r="VQ68" s="177" t="s">
        <v>635</v>
      </c>
      <c r="VR68" s="178" t="s">
        <v>635</v>
      </c>
      <c r="VS68" s="184" t="s">
        <v>635</v>
      </c>
      <c r="VT68" s="184" t="s">
        <v>635</v>
      </c>
      <c r="VU68" s="184" t="s">
        <v>635</v>
      </c>
      <c r="VV68" s="184" t="s">
        <v>635</v>
      </c>
      <c r="VW68" s="184" t="s">
        <v>635</v>
      </c>
      <c r="VX68" s="184" t="s">
        <v>635</v>
      </c>
      <c r="VY68" s="184" t="s">
        <v>635</v>
      </c>
      <c r="VZ68" s="184" t="s">
        <v>635</v>
      </c>
      <c r="WA68" s="185" t="s">
        <v>635</v>
      </c>
      <c r="WB68" s="186" t="s">
        <v>635</v>
      </c>
      <c r="WC68" s="186" t="s">
        <v>635</v>
      </c>
      <c r="WD68" s="186" t="s">
        <v>635</v>
      </c>
      <c r="WE68" s="186" t="s">
        <v>635</v>
      </c>
      <c r="WF68" s="186" t="s">
        <v>635</v>
      </c>
      <c r="WG68" s="186" t="s">
        <v>635</v>
      </c>
      <c r="WH68" s="186" t="s">
        <v>635</v>
      </c>
      <c r="WI68" s="186" t="s">
        <v>635</v>
      </c>
      <c r="WJ68" s="187" t="s">
        <v>635</v>
      </c>
      <c r="WK68" s="212">
        <v>0</v>
      </c>
      <c r="WL68" s="212">
        <v>0</v>
      </c>
      <c r="WM68" s="212">
        <v>0</v>
      </c>
      <c r="WN68" s="212">
        <v>0</v>
      </c>
      <c r="WO68" s="212">
        <v>0</v>
      </c>
      <c r="WP68" s="212">
        <v>0</v>
      </c>
      <c r="WQ68" s="212">
        <v>1</v>
      </c>
      <c r="WR68" s="212">
        <v>0</v>
      </c>
      <c r="WS68" s="188">
        <f>SUBTOTAL(9,WK68:WR68)</f>
        <v>1</v>
      </c>
      <c r="WT68" s="133" t="s">
        <v>635</v>
      </c>
      <c r="WU68" s="133" t="s">
        <v>635</v>
      </c>
      <c r="WV68" s="133" t="s">
        <v>635</v>
      </c>
      <c r="WW68" s="133" t="s">
        <v>635</v>
      </c>
      <c r="WX68" s="133" t="s">
        <v>635</v>
      </c>
      <c r="WY68" s="133" t="s">
        <v>635</v>
      </c>
      <c r="WZ68" s="133" t="s">
        <v>635</v>
      </c>
      <c r="XA68" s="133" t="s">
        <v>635</v>
      </c>
      <c r="XB68" s="189" t="s">
        <v>635</v>
      </c>
      <c r="XC68" s="105" t="s">
        <v>665</v>
      </c>
      <c r="XD68" s="105" t="s">
        <v>666</v>
      </c>
      <c r="XE68" s="105" t="s">
        <v>635</v>
      </c>
      <c r="XF68" s="111" t="s">
        <v>635</v>
      </c>
      <c r="XG68" s="190" t="s">
        <v>671</v>
      </c>
      <c r="XH68" s="190" t="s">
        <v>672</v>
      </c>
      <c r="XI68" s="190" t="s">
        <v>673</v>
      </c>
      <c r="XJ68" s="190" t="s">
        <v>635</v>
      </c>
      <c r="XK68" s="190" t="s">
        <v>635</v>
      </c>
      <c r="XL68" s="190" t="s">
        <v>635</v>
      </c>
      <c r="XM68" s="191" t="s">
        <v>667</v>
      </c>
      <c r="XN68" s="191" t="s">
        <v>668</v>
      </c>
      <c r="XO68" s="191" t="s">
        <v>670</v>
      </c>
      <c r="XP68" s="191" t="s">
        <v>672</v>
      </c>
      <c r="XQ68" s="191" t="s">
        <v>635</v>
      </c>
      <c r="XR68" s="191" t="s">
        <v>635</v>
      </c>
      <c r="XS68" s="191" t="s">
        <v>635</v>
      </c>
      <c r="XT68" s="191" t="s">
        <v>635</v>
      </c>
      <c r="XU68" s="192" t="s">
        <v>635</v>
      </c>
      <c r="XV68" s="192" t="s">
        <v>635</v>
      </c>
      <c r="XW68" s="192" t="s">
        <v>635</v>
      </c>
      <c r="XX68" s="192" t="s">
        <v>635</v>
      </c>
      <c r="XY68" s="192" t="s">
        <v>635</v>
      </c>
      <c r="XZ68" s="192" t="s">
        <v>635</v>
      </c>
      <c r="YA68" s="144" t="s">
        <v>635</v>
      </c>
      <c r="YB68" s="144" t="s">
        <v>635</v>
      </c>
      <c r="YC68" s="144" t="s">
        <v>635</v>
      </c>
      <c r="YD68" s="144" t="s">
        <v>635</v>
      </c>
      <c r="YE68" s="144" t="s">
        <v>635</v>
      </c>
      <c r="YF68" s="144" t="s">
        <v>635</v>
      </c>
      <c r="YG68" s="144" t="s">
        <v>635</v>
      </c>
      <c r="YH68" s="111" t="s">
        <v>635</v>
      </c>
      <c r="YI68" s="111" t="s">
        <v>635</v>
      </c>
      <c r="YJ68" s="111" t="s">
        <v>635</v>
      </c>
      <c r="YK68" s="190" t="s">
        <v>752</v>
      </c>
      <c r="YL68" s="190" t="s">
        <v>635</v>
      </c>
      <c r="YM68" s="190" t="s">
        <v>635</v>
      </c>
      <c r="YN68" s="190" t="s">
        <v>635</v>
      </c>
      <c r="YO68" s="190" t="s">
        <v>635</v>
      </c>
      <c r="YP68" s="130" t="s">
        <v>635</v>
      </c>
      <c r="YQ68" s="130" t="s">
        <v>635</v>
      </c>
      <c r="YR68" s="130" t="s">
        <v>635</v>
      </c>
      <c r="YS68" s="130" t="s">
        <v>635</v>
      </c>
      <c r="YT68" s="130" t="s">
        <v>635</v>
      </c>
      <c r="YU68" s="130" t="s">
        <v>635</v>
      </c>
      <c r="YV68" s="112" t="s">
        <v>635</v>
      </c>
      <c r="YW68" s="112" t="s">
        <v>635</v>
      </c>
      <c r="YX68" s="112" t="s">
        <v>635</v>
      </c>
      <c r="YY68" s="112" t="s">
        <v>635</v>
      </c>
      <c r="YZ68" s="105" t="s">
        <v>674</v>
      </c>
      <c r="ZA68" s="105" t="s">
        <v>635</v>
      </c>
      <c r="ZB68" s="126" t="s">
        <v>635</v>
      </c>
      <c r="ZC68" s="126" t="s">
        <v>635</v>
      </c>
      <c r="ZD68" s="126" t="s">
        <v>635</v>
      </c>
      <c r="ZE68" s="126" t="s">
        <v>635</v>
      </c>
      <c r="ZF68" s="126" t="s">
        <v>635</v>
      </c>
      <c r="ZG68" s="125" t="s">
        <v>882</v>
      </c>
      <c r="ZH68" s="125" t="s">
        <v>713</v>
      </c>
      <c r="ZI68" s="125" t="s">
        <v>753</v>
      </c>
      <c r="ZJ68" s="125" t="s">
        <v>635</v>
      </c>
      <c r="ZK68" s="125" t="s">
        <v>635</v>
      </c>
      <c r="ZL68" s="125" t="s">
        <v>635</v>
      </c>
      <c r="ZM68" s="125" t="s">
        <v>635</v>
      </c>
      <c r="ZN68" s="125" t="s">
        <v>635</v>
      </c>
      <c r="ZO68" s="147" t="s">
        <v>635</v>
      </c>
      <c r="ZP68" s="147" t="s">
        <v>635</v>
      </c>
      <c r="ZQ68" s="147" t="s">
        <v>635</v>
      </c>
      <c r="ZR68" s="147" t="s">
        <v>635</v>
      </c>
      <c r="ZS68" s="147" t="s">
        <v>635</v>
      </c>
      <c r="ZT68" s="184" t="s">
        <v>635</v>
      </c>
      <c r="ZU68" s="184">
        <v>5</v>
      </c>
      <c r="ZV68" s="184" t="s">
        <v>635</v>
      </c>
      <c r="ZW68" s="184" t="s">
        <v>635</v>
      </c>
      <c r="ZX68" s="131">
        <v>1</v>
      </c>
      <c r="ZY68" s="131" t="s">
        <v>635</v>
      </c>
      <c r="ZZ68" s="131" t="s">
        <v>635</v>
      </c>
      <c r="AAA68" s="131" t="s">
        <v>635</v>
      </c>
      <c r="AAB68" s="132" t="s">
        <v>635</v>
      </c>
      <c r="AAC68" s="132" t="s">
        <v>635</v>
      </c>
      <c r="AAD68" s="132" t="s">
        <v>635</v>
      </c>
      <c r="AAE68" s="193" t="s">
        <v>635</v>
      </c>
      <c r="AAF68" s="102">
        <v>0.5</v>
      </c>
      <c r="AAG68" s="102" t="s">
        <v>635</v>
      </c>
      <c r="AAH68" s="102" t="s">
        <v>635</v>
      </c>
      <c r="AAI68" s="102" t="s">
        <v>635</v>
      </c>
      <c r="AAJ68" s="125" t="s">
        <v>635</v>
      </c>
      <c r="AAK68" s="125">
        <v>3</v>
      </c>
      <c r="AAL68" s="125" t="s">
        <v>635</v>
      </c>
      <c r="AAM68" s="125" t="s">
        <v>635</v>
      </c>
      <c r="AAN68" s="131">
        <v>3</v>
      </c>
      <c r="AAO68" s="131">
        <v>5</v>
      </c>
      <c r="AAP68" s="131" t="s">
        <v>635</v>
      </c>
      <c r="AAQ68" s="131" t="s">
        <v>635</v>
      </c>
      <c r="AAR68" s="149" t="s">
        <v>635</v>
      </c>
      <c r="AAS68" s="149">
        <v>3</v>
      </c>
      <c r="AAT68" s="149" t="s">
        <v>635</v>
      </c>
      <c r="AAU68" s="149" t="s">
        <v>635</v>
      </c>
      <c r="AAV68" s="184" t="s">
        <v>635</v>
      </c>
      <c r="AAW68" s="184" t="s">
        <v>635</v>
      </c>
      <c r="AAX68" s="184" t="s">
        <v>635</v>
      </c>
      <c r="AAY68" s="184" t="s">
        <v>635</v>
      </c>
      <c r="AAZ68" s="103" t="s">
        <v>632</v>
      </c>
      <c r="ABA68" s="100" t="s">
        <v>679</v>
      </c>
      <c r="ABB68" s="100" t="s">
        <v>786</v>
      </c>
      <c r="ABC68" s="100" t="s">
        <v>1003</v>
      </c>
      <c r="ABD68" s="100" t="s">
        <v>635</v>
      </c>
      <c r="ABE68" s="100" t="s">
        <v>635</v>
      </c>
      <c r="ABF68" s="103" t="s">
        <v>635</v>
      </c>
      <c r="ABG68" s="194">
        <v>60000</v>
      </c>
      <c r="ABH68" s="195" t="s">
        <v>754</v>
      </c>
      <c r="ABI68" s="195" t="s">
        <v>716</v>
      </c>
      <c r="ABJ68" s="195" t="s">
        <v>787</v>
      </c>
      <c r="ABK68" s="195" t="s">
        <v>680</v>
      </c>
      <c r="ABL68" s="177" t="s">
        <v>788</v>
      </c>
      <c r="ABM68" s="177" t="s">
        <v>681</v>
      </c>
      <c r="ABN68" s="177" t="s">
        <v>717</v>
      </c>
      <c r="ABO68" s="195" t="s">
        <v>833</v>
      </c>
      <c r="ABP68" s="112" t="s">
        <v>682</v>
      </c>
      <c r="ABQ68" s="112" t="s">
        <v>907</v>
      </c>
      <c r="ABR68" s="112" t="s">
        <v>635</v>
      </c>
      <c r="ABS68" s="103" t="s">
        <v>632</v>
      </c>
      <c r="ABT68" s="97" t="s">
        <v>632</v>
      </c>
      <c r="ABU68" s="196" t="s">
        <v>718</v>
      </c>
      <c r="ABV68" s="196" t="s">
        <v>756</v>
      </c>
      <c r="ABW68" s="196" t="s">
        <v>790</v>
      </c>
      <c r="ABX68" s="196" t="s">
        <v>684</v>
      </c>
      <c r="ABY68" s="196" t="s">
        <v>719</v>
      </c>
      <c r="ABZ68" s="196" t="s">
        <v>635</v>
      </c>
      <c r="ACA68" s="196" t="s">
        <v>635</v>
      </c>
      <c r="ACB68" s="97" t="s">
        <v>632</v>
      </c>
      <c r="ACC68" s="97" t="s">
        <v>635</v>
      </c>
      <c r="ACD68" s="112" t="s">
        <v>1246</v>
      </c>
      <c r="ACE68" s="112" t="s">
        <v>883</v>
      </c>
      <c r="ACF68" s="112" t="s">
        <v>635</v>
      </c>
      <c r="ACG68" s="112" t="s">
        <v>635</v>
      </c>
      <c r="ACH68" s="97" t="s">
        <v>1523</v>
      </c>
      <c r="ACI68" s="97" t="s">
        <v>1524</v>
      </c>
      <c r="ACJ68" s="97"/>
    </row>
    <row r="69" spans="1:764" ht="15" customHeight="1">
      <c r="A69">
        <v>58</v>
      </c>
      <c r="B69" s="97" t="s">
        <v>1525</v>
      </c>
      <c r="C69" s="97" t="s">
        <v>1526</v>
      </c>
      <c r="D69" s="97" t="s">
        <v>691</v>
      </c>
      <c r="E69" s="97" t="s">
        <v>1527</v>
      </c>
      <c r="F69" s="98" t="s">
        <v>1528</v>
      </c>
      <c r="G69" s="98" t="s">
        <v>1529</v>
      </c>
      <c r="H69" s="99">
        <v>35.930104999999998</v>
      </c>
      <c r="I69" s="99">
        <v>-0.25411099999999998</v>
      </c>
      <c r="J69" s="98" t="s">
        <v>695</v>
      </c>
      <c r="K69" s="98" t="s">
        <v>1011</v>
      </c>
      <c r="L69" s="98" t="s">
        <v>1012</v>
      </c>
      <c r="M69" s="100" t="s">
        <v>1530</v>
      </c>
      <c r="N69" s="101">
        <v>727155109</v>
      </c>
      <c r="O69" s="102">
        <v>700409076</v>
      </c>
      <c r="P69" s="100">
        <v>-0.25453399999999998</v>
      </c>
      <c r="Q69" s="100">
        <v>35.932048999999999</v>
      </c>
      <c r="R69" s="100">
        <v>2060.8629999999998</v>
      </c>
      <c r="S69" s="100">
        <v>8.2313270000000003</v>
      </c>
      <c r="T69" s="103" t="s">
        <v>626</v>
      </c>
      <c r="U69" s="97" t="s">
        <v>627</v>
      </c>
      <c r="V69" s="97" t="s">
        <v>628</v>
      </c>
      <c r="W69" s="97" t="s">
        <v>629</v>
      </c>
      <c r="X69" s="97" t="s">
        <v>630</v>
      </c>
      <c r="Y69" s="97" t="s">
        <v>770</v>
      </c>
      <c r="Z69" s="103" t="s">
        <v>632</v>
      </c>
      <c r="AA69" s="104" t="s">
        <v>633</v>
      </c>
      <c r="AB69" s="104" t="s">
        <v>634</v>
      </c>
      <c r="AC69" s="104" t="s">
        <v>1531</v>
      </c>
      <c r="AD69" s="104" t="s">
        <v>635</v>
      </c>
      <c r="AE69" s="104" t="s">
        <v>635</v>
      </c>
      <c r="AF69" s="103">
        <v>6</v>
      </c>
      <c r="AG69" s="103">
        <v>2</v>
      </c>
      <c r="AH69" s="97" t="s">
        <v>636</v>
      </c>
      <c r="AI69" s="97" t="s">
        <v>637</v>
      </c>
      <c r="AJ69" s="97" t="s">
        <v>638</v>
      </c>
      <c r="AK69" s="97" t="s">
        <v>635</v>
      </c>
      <c r="AL69" s="105" t="s">
        <v>640</v>
      </c>
      <c r="AM69" s="106" t="s">
        <v>641</v>
      </c>
      <c r="AN69" s="106" t="s">
        <v>635</v>
      </c>
      <c r="AO69" s="106" t="s">
        <v>635</v>
      </c>
      <c r="AP69" s="97" t="s">
        <v>642</v>
      </c>
      <c r="AQ69" s="97" t="s">
        <v>642</v>
      </c>
      <c r="AR69" s="103" t="s">
        <v>635</v>
      </c>
      <c r="AS69" s="103" t="s">
        <v>635</v>
      </c>
      <c r="AT69" s="103" t="s">
        <v>635</v>
      </c>
      <c r="AU69" s="103" t="s">
        <v>635</v>
      </c>
      <c r="AV69" s="106" t="s">
        <v>632</v>
      </c>
      <c r="AW69" s="105" t="s">
        <v>641</v>
      </c>
      <c r="AX69" s="103" t="s">
        <v>635</v>
      </c>
      <c r="AY69" s="105" t="s">
        <v>641</v>
      </c>
      <c r="AZ69" s="107" t="s">
        <v>635</v>
      </c>
      <c r="BA69" s="105" t="s">
        <v>641</v>
      </c>
      <c r="BB69" s="107" t="s">
        <v>640</v>
      </c>
      <c r="BC69" s="106" t="s">
        <v>635</v>
      </c>
      <c r="BD69" s="103" t="s">
        <v>635</v>
      </c>
      <c r="BE69" s="106" t="s">
        <v>626</v>
      </c>
      <c r="BF69" s="103" t="s">
        <v>635</v>
      </c>
      <c r="BG69" s="103" t="s">
        <v>635</v>
      </c>
      <c r="BH69" s="103" t="s">
        <v>635</v>
      </c>
      <c r="BI69" s="97" t="s">
        <v>641</v>
      </c>
      <c r="BJ69" s="108" t="s">
        <v>643</v>
      </c>
      <c r="BK69" s="108" t="s">
        <v>1532</v>
      </c>
      <c r="BL69" s="108" t="s">
        <v>635</v>
      </c>
      <c r="BM69" s="108" t="s">
        <v>635</v>
      </c>
      <c r="BN69" s="108" t="s">
        <v>635</v>
      </c>
      <c r="BO69" s="103" t="s">
        <v>632</v>
      </c>
      <c r="BP69" s="103" t="s">
        <v>640</v>
      </c>
      <c r="BQ69" s="103" t="s">
        <v>635</v>
      </c>
      <c r="BR69" s="109" t="s">
        <v>645</v>
      </c>
      <c r="BS69" s="109" t="s">
        <v>1533</v>
      </c>
      <c r="BT69" s="110" t="s">
        <v>635</v>
      </c>
      <c r="BU69" s="110" t="s">
        <v>635</v>
      </c>
      <c r="BV69" s="109" t="s">
        <v>635</v>
      </c>
      <c r="BW69" s="97" t="s">
        <v>877</v>
      </c>
      <c r="BX69" s="97" t="s">
        <v>641</v>
      </c>
      <c r="BY69" s="97" t="s">
        <v>704</v>
      </c>
      <c r="BZ69" s="97" t="s">
        <v>705</v>
      </c>
      <c r="CA69" s="111" t="s">
        <v>706</v>
      </c>
      <c r="CB69" s="111" t="s">
        <v>737</v>
      </c>
      <c r="CC69" s="111" t="s">
        <v>635</v>
      </c>
      <c r="CD69" s="106" t="s">
        <v>635</v>
      </c>
      <c r="CE69" s="111" t="s">
        <v>635</v>
      </c>
      <c r="CF69" s="103">
        <v>3</v>
      </c>
      <c r="CG69" s="103">
        <v>6</v>
      </c>
      <c r="CH69" s="112" t="s">
        <v>649</v>
      </c>
      <c r="CI69" s="113" t="s">
        <v>635</v>
      </c>
      <c r="CJ69" s="113" t="s">
        <v>641</v>
      </c>
      <c r="CK69" s="113" t="s">
        <v>635</v>
      </c>
      <c r="CL69" s="103">
        <v>8</v>
      </c>
      <c r="CM69" s="114">
        <v>0</v>
      </c>
      <c r="CN69" s="103">
        <v>1</v>
      </c>
      <c r="CO69" s="106">
        <v>100</v>
      </c>
      <c r="CP69" s="103">
        <v>0.2</v>
      </c>
      <c r="CQ69" s="444">
        <v>300</v>
      </c>
      <c r="CR69" s="103" t="s">
        <v>635</v>
      </c>
      <c r="CS69" s="106" t="s">
        <v>635</v>
      </c>
      <c r="CT69" s="103" t="s">
        <v>635</v>
      </c>
      <c r="CU69" s="106" t="s">
        <v>635</v>
      </c>
      <c r="CV69" s="103" t="s">
        <v>635</v>
      </c>
      <c r="CW69" s="103" t="s">
        <v>635</v>
      </c>
      <c r="CX69" s="111" t="s">
        <v>650</v>
      </c>
      <c r="CY69" s="106" t="s">
        <v>635</v>
      </c>
      <c r="CZ69" s="115">
        <v>1</v>
      </c>
      <c r="DA69" s="115">
        <v>0</v>
      </c>
      <c r="DB69" s="116">
        <f>SUM(CZ69:DA69)</f>
        <v>1</v>
      </c>
      <c r="DC69" s="117" t="s">
        <v>651</v>
      </c>
      <c r="DD69" s="118" t="s">
        <v>635</v>
      </c>
      <c r="DE69" s="198">
        <v>0</v>
      </c>
      <c r="DF69" s="198">
        <v>1</v>
      </c>
      <c r="DG69" s="200">
        <f>SUBTOTAL(9,DE69:DF69)</f>
        <v>1</v>
      </c>
      <c r="DH69" s="105" t="s">
        <v>651</v>
      </c>
      <c r="DI69" s="120">
        <v>1</v>
      </c>
      <c r="DJ69" s="121" t="s">
        <v>635</v>
      </c>
      <c r="DK69" s="122" t="s">
        <v>635</v>
      </c>
      <c r="DL69" s="123" t="s">
        <v>635</v>
      </c>
      <c r="DM69" s="123" t="s">
        <v>635</v>
      </c>
      <c r="DN69" s="124" t="s">
        <v>635</v>
      </c>
      <c r="DO69" s="124" t="s">
        <v>635</v>
      </c>
      <c r="DP69" s="124" t="s">
        <v>635</v>
      </c>
      <c r="DQ69" s="125">
        <v>0.6</v>
      </c>
      <c r="DR69" s="125">
        <v>4</v>
      </c>
      <c r="DS69" s="125" t="s">
        <v>738</v>
      </c>
      <c r="DT69" s="106" t="s">
        <v>635</v>
      </c>
      <c r="DU69" s="106" t="s">
        <v>635</v>
      </c>
      <c r="DV69" s="106" t="s">
        <v>635</v>
      </c>
      <c r="DW69" s="126" t="s">
        <v>635</v>
      </c>
      <c r="DX69" s="126" t="s">
        <v>635</v>
      </c>
      <c r="DY69" s="126" t="s">
        <v>635</v>
      </c>
      <c r="DZ69" s="97" t="s">
        <v>851</v>
      </c>
      <c r="EA69" s="103" t="s">
        <v>626</v>
      </c>
      <c r="EB69" s="97" t="s">
        <v>635</v>
      </c>
      <c r="EC69" s="103" t="s">
        <v>626</v>
      </c>
      <c r="ED69" s="103" t="s">
        <v>635</v>
      </c>
      <c r="EE69" s="103" t="s">
        <v>635</v>
      </c>
      <c r="EF69" s="127" t="s">
        <v>653</v>
      </c>
      <c r="EG69" s="127" t="s">
        <v>635</v>
      </c>
      <c r="EH69" s="103" t="s">
        <v>653</v>
      </c>
      <c r="EI69" s="97" t="s">
        <v>641</v>
      </c>
      <c r="EJ69" s="97" t="s">
        <v>641</v>
      </c>
      <c r="EK69" s="122">
        <v>4</v>
      </c>
      <c r="EL69" s="122">
        <v>4</v>
      </c>
      <c r="EM69" s="122">
        <v>0.6</v>
      </c>
      <c r="EN69" s="122">
        <v>0.6</v>
      </c>
      <c r="EO69" s="128" t="s">
        <v>635</v>
      </c>
      <c r="EP69" s="128" t="s">
        <v>635</v>
      </c>
      <c r="EQ69" s="128" t="s">
        <v>635</v>
      </c>
      <c r="ER69" s="128" t="s">
        <v>635</v>
      </c>
      <c r="ES69" s="129" t="s">
        <v>635</v>
      </c>
      <c r="ET69" s="129" t="s">
        <v>635</v>
      </c>
      <c r="EU69" s="129" t="s">
        <v>635</v>
      </c>
      <c r="EV69" s="129" t="s">
        <v>635</v>
      </c>
      <c r="EW69" s="97" t="s">
        <v>654</v>
      </c>
      <c r="EX69" s="107" t="s">
        <v>654</v>
      </c>
      <c r="EY69" s="103" t="s">
        <v>635</v>
      </c>
      <c r="EZ69" s="107" t="s">
        <v>635</v>
      </c>
      <c r="FA69" s="97" t="s">
        <v>742</v>
      </c>
      <c r="FB69" s="130" t="s">
        <v>656</v>
      </c>
      <c r="FC69" s="130" t="s">
        <v>743</v>
      </c>
      <c r="FD69" s="131" t="s">
        <v>806</v>
      </c>
      <c r="FE69" s="131" t="s">
        <v>635</v>
      </c>
      <c r="FF69" s="131" t="s">
        <v>635</v>
      </c>
      <c r="FG69" s="131" t="s">
        <v>635</v>
      </c>
      <c r="FH69" s="131" t="s">
        <v>635</v>
      </c>
      <c r="FI69" s="132">
        <v>6</v>
      </c>
      <c r="FJ69" s="133" t="s">
        <v>635</v>
      </c>
      <c r="FK69" s="103" t="s">
        <v>635</v>
      </c>
      <c r="FL69" s="134" t="s">
        <v>635</v>
      </c>
      <c r="FM69" s="135">
        <v>8</v>
      </c>
      <c r="FN69" s="135">
        <v>15</v>
      </c>
      <c r="FO69" s="135" t="s">
        <v>635</v>
      </c>
      <c r="FP69" s="103" t="s">
        <v>635</v>
      </c>
      <c r="FQ69" s="132">
        <v>130</v>
      </c>
      <c r="FR69" s="133" t="s">
        <v>635</v>
      </c>
      <c r="FS69" s="103" t="s">
        <v>635</v>
      </c>
      <c r="FT69" s="134" t="s">
        <v>635</v>
      </c>
      <c r="FU69" s="135">
        <v>1</v>
      </c>
      <c r="FV69" s="135">
        <v>10</v>
      </c>
      <c r="FW69" s="131" t="s">
        <v>635</v>
      </c>
      <c r="FX69" s="103" t="s">
        <v>635</v>
      </c>
      <c r="FY69" s="100" t="s">
        <v>658</v>
      </c>
      <c r="FZ69" s="102" t="s">
        <v>635</v>
      </c>
      <c r="GA69" s="102">
        <v>0</v>
      </c>
      <c r="GB69" s="102">
        <v>24</v>
      </c>
      <c r="GC69" s="136" t="s">
        <v>658</v>
      </c>
      <c r="GD69" s="137" t="s">
        <v>635</v>
      </c>
      <c r="GE69" s="137">
        <v>0</v>
      </c>
      <c r="GF69" s="137">
        <v>24</v>
      </c>
      <c r="GG69" s="125" t="s">
        <v>635</v>
      </c>
      <c r="GH69" s="125" t="s">
        <v>635</v>
      </c>
      <c r="GI69" s="125" t="s">
        <v>635</v>
      </c>
      <c r="GJ69" s="125" t="s">
        <v>635</v>
      </c>
      <c r="GK69" s="122" t="s">
        <v>635</v>
      </c>
      <c r="GL69" s="122" t="s">
        <v>635</v>
      </c>
      <c r="GM69" s="122" t="s">
        <v>635</v>
      </c>
      <c r="GN69" s="122" t="s">
        <v>635</v>
      </c>
      <c r="GO69" s="135" t="s">
        <v>635</v>
      </c>
      <c r="GP69" s="135" t="s">
        <v>635</v>
      </c>
      <c r="GQ69" s="135" t="s">
        <v>635</v>
      </c>
      <c r="GR69" s="134" t="s">
        <v>635</v>
      </c>
      <c r="GS69" s="134" t="s">
        <v>635</v>
      </c>
      <c r="GT69" s="134" t="s">
        <v>635</v>
      </c>
      <c r="GU69" s="126" t="s">
        <v>635</v>
      </c>
      <c r="GV69" s="126" t="s">
        <v>635</v>
      </c>
      <c r="GW69" s="126" t="s">
        <v>635</v>
      </c>
      <c r="GX69" s="145" t="s">
        <v>635</v>
      </c>
      <c r="GY69" s="145" t="s">
        <v>635</v>
      </c>
      <c r="GZ69" s="145" t="s">
        <v>635</v>
      </c>
      <c r="HA69" s="139" t="s">
        <v>657</v>
      </c>
      <c r="HB69" s="140" t="s">
        <v>658</v>
      </c>
      <c r="HC69" s="123">
        <v>12</v>
      </c>
      <c r="HD69" s="123">
        <v>12</v>
      </c>
      <c r="HE69" s="127" t="s">
        <v>657</v>
      </c>
      <c r="HF69" s="130" t="s">
        <v>658</v>
      </c>
      <c r="HG69" s="131">
        <v>12</v>
      </c>
      <c r="HH69" s="131">
        <v>12</v>
      </c>
      <c r="HI69" s="141" t="s">
        <v>657</v>
      </c>
      <c r="HJ69" s="141" t="s">
        <v>658</v>
      </c>
      <c r="HK69" s="141">
        <v>5</v>
      </c>
      <c r="HL69" s="141">
        <v>19</v>
      </c>
      <c r="HM69" s="131" t="s">
        <v>657</v>
      </c>
      <c r="HN69" s="131" t="s">
        <v>658</v>
      </c>
      <c r="HO69" s="131">
        <v>5</v>
      </c>
      <c r="HP69" s="131">
        <v>19</v>
      </c>
      <c r="HQ69" s="106" t="s">
        <v>635</v>
      </c>
      <c r="HR69" s="106" t="s">
        <v>635</v>
      </c>
      <c r="HS69" s="106" t="s">
        <v>635</v>
      </c>
      <c r="HT69" s="106" t="s">
        <v>635</v>
      </c>
      <c r="HU69" s="132" t="s">
        <v>635</v>
      </c>
      <c r="HV69" s="132" t="s">
        <v>635</v>
      </c>
      <c r="HW69" s="132" t="s">
        <v>635</v>
      </c>
      <c r="HX69" s="132" t="s">
        <v>635</v>
      </c>
      <c r="HY69" s="118" t="s">
        <v>635</v>
      </c>
      <c r="HZ69" s="118" t="s">
        <v>635</v>
      </c>
      <c r="IA69" s="118" t="s">
        <v>635</v>
      </c>
      <c r="IB69" s="118" t="s">
        <v>635</v>
      </c>
      <c r="IC69" s="125" t="s">
        <v>635</v>
      </c>
      <c r="ID69" s="125" t="s">
        <v>635</v>
      </c>
      <c r="IE69" s="125" t="s">
        <v>635</v>
      </c>
      <c r="IF69" s="125" t="s">
        <v>635</v>
      </c>
      <c r="IG69" s="105" t="s">
        <v>807</v>
      </c>
      <c r="IH69" s="105" t="s">
        <v>783</v>
      </c>
      <c r="II69" s="105" t="s">
        <v>660</v>
      </c>
      <c r="IJ69" s="105" t="s">
        <v>635</v>
      </c>
      <c r="IK69" s="105" t="s">
        <v>635</v>
      </c>
      <c r="IL69" s="105" t="s">
        <v>635</v>
      </c>
      <c r="IM69" s="105" t="s">
        <v>635</v>
      </c>
      <c r="IN69" s="105" t="s">
        <v>635</v>
      </c>
      <c r="IO69" s="105" t="s">
        <v>635</v>
      </c>
      <c r="IP69" s="103">
        <v>3</v>
      </c>
      <c r="IQ69" s="102" t="s">
        <v>635</v>
      </c>
      <c r="IR69" s="102" t="s">
        <v>635</v>
      </c>
      <c r="IS69" s="142" t="s">
        <v>635</v>
      </c>
      <c r="IT69" s="142" t="s">
        <v>635</v>
      </c>
      <c r="IU69" s="128" t="s">
        <v>635</v>
      </c>
      <c r="IV69" s="128" t="s">
        <v>635</v>
      </c>
      <c r="IW69" s="143" t="s">
        <v>635</v>
      </c>
      <c r="IX69" s="143" t="s">
        <v>635</v>
      </c>
      <c r="IY69" s="124" t="s">
        <v>635</v>
      </c>
      <c r="IZ69" s="124" t="s">
        <v>635</v>
      </c>
      <c r="JA69" s="124" t="s">
        <v>635</v>
      </c>
      <c r="JB69" s="123" t="s">
        <v>635</v>
      </c>
      <c r="JC69" s="123" t="s">
        <v>635</v>
      </c>
      <c r="JD69" s="123" t="s">
        <v>635</v>
      </c>
      <c r="JE69" s="144" t="s">
        <v>635</v>
      </c>
      <c r="JF69" s="144" t="s">
        <v>635</v>
      </c>
      <c r="JG69" s="144" t="s">
        <v>635</v>
      </c>
      <c r="JH69" s="141" t="s">
        <v>635</v>
      </c>
      <c r="JI69" s="141" t="s">
        <v>635</v>
      </c>
      <c r="JJ69" s="141" t="s">
        <v>635</v>
      </c>
      <c r="JK69" s="144" t="s">
        <v>635</v>
      </c>
      <c r="JL69" s="144" t="s">
        <v>635</v>
      </c>
      <c r="JM69" s="144" t="s">
        <v>635</v>
      </c>
      <c r="JN69" s="135" t="s">
        <v>635</v>
      </c>
      <c r="JO69" s="135" t="s">
        <v>635</v>
      </c>
      <c r="JP69" s="135" t="s">
        <v>635</v>
      </c>
      <c r="JQ69" s="144" t="s">
        <v>709</v>
      </c>
      <c r="JR69" s="144" t="s">
        <v>635</v>
      </c>
      <c r="JS69" s="208">
        <v>0</v>
      </c>
      <c r="JT69" s="208">
        <v>1</v>
      </c>
      <c r="JU69" s="145" t="s">
        <v>709</v>
      </c>
      <c r="JV69" s="145" t="s">
        <v>635</v>
      </c>
      <c r="JW69" s="209">
        <v>0</v>
      </c>
      <c r="JX69" s="209">
        <v>1</v>
      </c>
      <c r="JY69" s="150" t="s">
        <v>709</v>
      </c>
      <c r="JZ69" s="150" t="s">
        <v>635</v>
      </c>
      <c r="KA69" s="150">
        <v>0</v>
      </c>
      <c r="KB69" s="150">
        <v>1</v>
      </c>
      <c r="KC69" s="143" t="s">
        <v>709</v>
      </c>
      <c r="KD69" s="143" t="s">
        <v>635</v>
      </c>
      <c r="KE69" s="143">
        <v>0</v>
      </c>
      <c r="KF69" s="143">
        <v>1</v>
      </c>
      <c r="KG69" s="146" t="s">
        <v>635</v>
      </c>
      <c r="KH69" s="146" t="s">
        <v>635</v>
      </c>
      <c r="KI69" s="146" t="s">
        <v>635</v>
      </c>
      <c r="KJ69" s="146" t="s">
        <v>635</v>
      </c>
      <c r="KK69" s="147" t="s">
        <v>635</v>
      </c>
      <c r="KL69" s="147" t="s">
        <v>635</v>
      </c>
      <c r="KM69" s="147" t="s">
        <v>635</v>
      </c>
      <c r="KN69" s="147" t="s">
        <v>635</v>
      </c>
      <c r="KO69" s="148" t="s">
        <v>635</v>
      </c>
      <c r="KP69" s="148" t="s">
        <v>635</v>
      </c>
      <c r="KQ69" s="148" t="s">
        <v>635</v>
      </c>
      <c r="KR69" s="148" t="s">
        <v>635</v>
      </c>
      <c r="KS69" s="149" t="s">
        <v>635</v>
      </c>
      <c r="KT69" s="149" t="s">
        <v>635</v>
      </c>
      <c r="KU69" s="149" t="s">
        <v>635</v>
      </c>
      <c r="KV69" s="149" t="s">
        <v>635</v>
      </c>
      <c r="KW69" s="105" t="s">
        <v>664</v>
      </c>
      <c r="KX69" s="106" t="s">
        <v>710</v>
      </c>
      <c r="KY69" s="106" t="s">
        <v>635</v>
      </c>
      <c r="KZ69" s="150">
        <v>0</v>
      </c>
      <c r="LA69" s="150">
        <v>0</v>
      </c>
      <c r="LB69" s="150">
        <v>0.5</v>
      </c>
      <c r="LC69" s="150">
        <v>0</v>
      </c>
      <c r="LD69" s="150">
        <v>0.5</v>
      </c>
      <c r="LE69" s="150">
        <v>0</v>
      </c>
      <c r="LF69" s="150">
        <v>0</v>
      </c>
      <c r="LG69" s="150">
        <v>0</v>
      </c>
      <c r="LH69" s="151">
        <f t="shared" si="23"/>
        <v>1</v>
      </c>
      <c r="LI69" s="152">
        <v>0</v>
      </c>
      <c r="LJ69" s="152">
        <v>0</v>
      </c>
      <c r="LK69" s="152">
        <v>0.5</v>
      </c>
      <c r="LL69" s="152">
        <v>0</v>
      </c>
      <c r="LM69" s="152">
        <v>0.5</v>
      </c>
      <c r="LN69" s="152">
        <v>0</v>
      </c>
      <c r="LO69" s="152">
        <v>0</v>
      </c>
      <c r="LP69" s="152">
        <v>0</v>
      </c>
      <c r="LQ69" s="153">
        <f t="shared" si="24"/>
        <v>1</v>
      </c>
      <c r="LR69" s="142">
        <v>0</v>
      </c>
      <c r="LS69" s="142">
        <v>0</v>
      </c>
      <c r="LT69" s="142">
        <v>0</v>
      </c>
      <c r="LU69" s="142">
        <v>0</v>
      </c>
      <c r="LV69" s="142">
        <v>0</v>
      </c>
      <c r="LW69" s="142">
        <v>0</v>
      </c>
      <c r="LX69" s="142">
        <v>0</v>
      </c>
      <c r="LY69" s="142">
        <v>0</v>
      </c>
      <c r="LZ69" s="142">
        <v>0</v>
      </c>
      <c r="MA69" s="45" t="s">
        <v>635</v>
      </c>
      <c r="MB69" s="45" t="s">
        <v>635</v>
      </c>
      <c r="MC69" s="45" t="s">
        <v>635</v>
      </c>
      <c r="MD69" s="45" t="s">
        <v>635</v>
      </c>
      <c r="ME69" s="45" t="s">
        <v>635</v>
      </c>
      <c r="MF69" s="45" t="s">
        <v>635</v>
      </c>
      <c r="MG69" s="45" t="s">
        <v>635</v>
      </c>
      <c r="MH69" s="45" t="s">
        <v>635</v>
      </c>
      <c r="MI69" s="44" t="s">
        <v>635</v>
      </c>
      <c r="MJ69" s="155" t="s">
        <v>635</v>
      </c>
      <c r="MK69" s="155" t="s">
        <v>635</v>
      </c>
      <c r="ML69" s="155" t="s">
        <v>635</v>
      </c>
      <c r="MM69" s="155" t="s">
        <v>635</v>
      </c>
      <c r="MN69" s="155" t="s">
        <v>635</v>
      </c>
      <c r="MO69" s="155" t="s">
        <v>635</v>
      </c>
      <c r="MP69" s="155" t="s">
        <v>635</v>
      </c>
      <c r="MQ69" s="155" t="s">
        <v>635</v>
      </c>
      <c r="MR69" s="156" t="s">
        <v>635</v>
      </c>
      <c r="MS69" s="157" t="s">
        <v>635</v>
      </c>
      <c r="MT69" s="157" t="s">
        <v>635</v>
      </c>
      <c r="MU69" s="157" t="s">
        <v>635</v>
      </c>
      <c r="MV69" s="157" t="s">
        <v>635</v>
      </c>
      <c r="MW69" s="157" t="s">
        <v>635</v>
      </c>
      <c r="MX69" s="157" t="s">
        <v>635</v>
      </c>
      <c r="MY69" s="157" t="s">
        <v>635</v>
      </c>
      <c r="MZ69" s="157" t="s">
        <v>635</v>
      </c>
      <c r="NA69" s="157" t="s">
        <v>635</v>
      </c>
      <c r="NB69" s="158">
        <v>0</v>
      </c>
      <c r="NC69" s="158">
        <v>0</v>
      </c>
      <c r="ND69" s="158">
        <v>0</v>
      </c>
      <c r="NE69" s="158">
        <v>0</v>
      </c>
      <c r="NF69" s="158">
        <v>0</v>
      </c>
      <c r="NG69" s="158">
        <v>0</v>
      </c>
      <c r="NH69" s="158">
        <v>0</v>
      </c>
      <c r="NI69" s="158">
        <v>0</v>
      </c>
      <c r="NJ69" s="159">
        <v>0</v>
      </c>
      <c r="NK69" s="160">
        <v>0</v>
      </c>
      <c r="NL69" s="160">
        <v>0</v>
      </c>
      <c r="NM69" s="160">
        <v>0</v>
      </c>
      <c r="NN69" s="160">
        <v>0</v>
      </c>
      <c r="NO69" s="160">
        <v>0</v>
      </c>
      <c r="NP69" s="160">
        <v>0</v>
      </c>
      <c r="NQ69" s="160">
        <v>0</v>
      </c>
      <c r="NR69" s="160">
        <v>0</v>
      </c>
      <c r="NS69" s="160">
        <v>0</v>
      </c>
      <c r="NT69" s="162" t="s">
        <v>635</v>
      </c>
      <c r="NU69" s="162" t="s">
        <v>635</v>
      </c>
      <c r="NV69" s="162" t="s">
        <v>635</v>
      </c>
      <c r="NW69" s="162" t="s">
        <v>635</v>
      </c>
      <c r="NX69" s="162" t="s">
        <v>635</v>
      </c>
      <c r="NY69" s="162" t="s">
        <v>635</v>
      </c>
      <c r="NZ69" s="162" t="s">
        <v>635</v>
      </c>
      <c r="OA69" s="162" t="s">
        <v>635</v>
      </c>
      <c r="OB69" s="163" t="s">
        <v>635</v>
      </c>
      <c r="OC69" s="142" t="s">
        <v>635</v>
      </c>
      <c r="OD69" s="142" t="s">
        <v>635</v>
      </c>
      <c r="OE69" s="142" t="s">
        <v>635</v>
      </c>
      <c r="OF69" s="142" t="s">
        <v>635</v>
      </c>
      <c r="OG69" s="142" t="s">
        <v>635</v>
      </c>
      <c r="OH69" s="142" t="s">
        <v>635</v>
      </c>
      <c r="OI69" s="142" t="s">
        <v>635</v>
      </c>
      <c r="OJ69" s="142" t="s">
        <v>635</v>
      </c>
      <c r="OK69" s="142" t="s">
        <v>635</v>
      </c>
      <c r="OL69" s="45">
        <v>0</v>
      </c>
      <c r="OM69" s="45">
        <v>0</v>
      </c>
      <c r="ON69" s="45">
        <v>0</v>
      </c>
      <c r="OO69" s="45">
        <v>0</v>
      </c>
      <c r="OP69" s="45">
        <v>0</v>
      </c>
      <c r="OQ69" s="45">
        <v>0</v>
      </c>
      <c r="OR69" s="45">
        <v>0</v>
      </c>
      <c r="OS69" s="45">
        <v>0</v>
      </c>
      <c r="OT69" s="44">
        <v>0</v>
      </c>
      <c r="OU69" s="158" t="s">
        <v>635</v>
      </c>
      <c r="OV69" s="158" t="s">
        <v>635</v>
      </c>
      <c r="OW69" s="158" t="s">
        <v>635</v>
      </c>
      <c r="OX69" s="158" t="s">
        <v>635</v>
      </c>
      <c r="OY69" s="158" t="s">
        <v>635</v>
      </c>
      <c r="OZ69" s="158" t="s">
        <v>635</v>
      </c>
      <c r="PA69" s="158" t="s">
        <v>635</v>
      </c>
      <c r="PB69" s="158" t="s">
        <v>635</v>
      </c>
      <c r="PC69" s="159" t="s">
        <v>635</v>
      </c>
      <c r="PD69" s="152" t="s">
        <v>635</v>
      </c>
      <c r="PE69" s="152" t="s">
        <v>635</v>
      </c>
      <c r="PF69" s="152" t="s">
        <v>635</v>
      </c>
      <c r="PG69" s="152" t="s">
        <v>635</v>
      </c>
      <c r="PH69" s="152" t="s">
        <v>635</v>
      </c>
      <c r="PI69" s="152" t="s">
        <v>635</v>
      </c>
      <c r="PJ69" s="152" t="s">
        <v>635</v>
      </c>
      <c r="PK69" s="152" t="s">
        <v>635</v>
      </c>
      <c r="PL69" s="164" t="s">
        <v>635</v>
      </c>
      <c r="PM69" s="158" t="s">
        <v>635</v>
      </c>
      <c r="PN69" s="158" t="s">
        <v>635</v>
      </c>
      <c r="PO69" s="158" t="s">
        <v>635</v>
      </c>
      <c r="PP69" s="158" t="s">
        <v>635</v>
      </c>
      <c r="PQ69" s="158" t="s">
        <v>635</v>
      </c>
      <c r="PR69" s="158" t="s">
        <v>635</v>
      </c>
      <c r="PS69" s="158" t="s">
        <v>635</v>
      </c>
      <c r="PT69" s="158" t="s">
        <v>635</v>
      </c>
      <c r="PU69" s="159" t="s">
        <v>635</v>
      </c>
      <c r="PV69" s="157">
        <v>0</v>
      </c>
      <c r="PW69" s="157">
        <v>0</v>
      </c>
      <c r="PX69" s="157">
        <v>0</v>
      </c>
      <c r="PY69" s="157">
        <v>0</v>
      </c>
      <c r="PZ69" s="157">
        <v>0</v>
      </c>
      <c r="QA69" s="157">
        <v>0</v>
      </c>
      <c r="QB69" s="157">
        <v>0</v>
      </c>
      <c r="QC69" s="157">
        <v>0</v>
      </c>
      <c r="QD69" s="165">
        <v>0</v>
      </c>
      <c r="QE69" s="166">
        <v>0</v>
      </c>
      <c r="QF69" s="166">
        <v>0</v>
      </c>
      <c r="QG69" s="166">
        <v>0</v>
      </c>
      <c r="QH69" s="166">
        <v>0</v>
      </c>
      <c r="QI69" s="166">
        <v>0</v>
      </c>
      <c r="QJ69" s="166">
        <v>0</v>
      </c>
      <c r="QK69" s="166">
        <v>0</v>
      </c>
      <c r="QL69" s="166">
        <v>0</v>
      </c>
      <c r="QM69" s="166">
        <v>0</v>
      </c>
      <c r="QN69" s="120" t="s">
        <v>635</v>
      </c>
      <c r="QO69" s="120" t="s">
        <v>635</v>
      </c>
      <c r="QP69" s="120" t="s">
        <v>635</v>
      </c>
      <c r="QQ69" s="120" t="s">
        <v>635</v>
      </c>
      <c r="QR69" s="120" t="s">
        <v>635</v>
      </c>
      <c r="QS69" s="120" t="s">
        <v>635</v>
      </c>
      <c r="QT69" s="120" t="s">
        <v>635</v>
      </c>
      <c r="QU69" s="120" t="s">
        <v>635</v>
      </c>
      <c r="QV69" s="168" t="s">
        <v>635</v>
      </c>
      <c r="QW69" s="169" t="s">
        <v>635</v>
      </c>
      <c r="QX69" s="169" t="s">
        <v>635</v>
      </c>
      <c r="QY69" s="169" t="s">
        <v>635</v>
      </c>
      <c r="QZ69" s="169" t="s">
        <v>635</v>
      </c>
      <c r="RA69" s="169" t="s">
        <v>635</v>
      </c>
      <c r="RB69" s="169" t="s">
        <v>635</v>
      </c>
      <c r="RC69" s="169" t="s">
        <v>635</v>
      </c>
      <c r="RD69" s="169" t="s">
        <v>635</v>
      </c>
      <c r="RE69" s="170" t="s">
        <v>635</v>
      </c>
      <c r="RF69" s="136" t="s">
        <v>656</v>
      </c>
      <c r="RG69" s="136" t="s">
        <v>743</v>
      </c>
      <c r="RH69" s="136" t="s">
        <v>806</v>
      </c>
      <c r="RI69" s="137" t="s">
        <v>635</v>
      </c>
      <c r="RJ69" s="137" t="s">
        <v>635</v>
      </c>
      <c r="RK69" s="137" t="s">
        <v>635</v>
      </c>
      <c r="RL69" s="105" t="s">
        <v>664</v>
      </c>
      <c r="RM69" s="106" t="s">
        <v>710</v>
      </c>
      <c r="RN69" s="106" t="s">
        <v>635</v>
      </c>
      <c r="RO69" s="171">
        <v>0</v>
      </c>
      <c r="RP69" s="171">
        <v>0</v>
      </c>
      <c r="RQ69" s="171">
        <v>0.5</v>
      </c>
      <c r="RR69" s="171">
        <v>0</v>
      </c>
      <c r="RS69" s="171">
        <v>0.5</v>
      </c>
      <c r="RT69" s="171">
        <v>0</v>
      </c>
      <c r="RU69" s="171">
        <v>0</v>
      </c>
      <c r="RV69" s="171">
        <v>0</v>
      </c>
      <c r="RW69" s="172">
        <f t="shared" si="21"/>
        <v>1</v>
      </c>
      <c r="RX69" s="133" t="s">
        <v>635</v>
      </c>
      <c r="RY69" s="133" t="s">
        <v>635</v>
      </c>
      <c r="RZ69" s="133" t="s">
        <v>635</v>
      </c>
      <c r="SA69" s="133" t="s">
        <v>635</v>
      </c>
      <c r="SB69" s="133" t="s">
        <v>635</v>
      </c>
      <c r="SC69" s="133" t="s">
        <v>635</v>
      </c>
      <c r="SD69" s="133" t="s">
        <v>635</v>
      </c>
      <c r="SE69" s="133" t="s">
        <v>635</v>
      </c>
      <c r="SF69" s="189" t="s">
        <v>635</v>
      </c>
      <c r="SG69" s="132" t="s">
        <v>635</v>
      </c>
      <c r="SH69" s="132" t="s">
        <v>635</v>
      </c>
      <c r="SI69" s="132" t="s">
        <v>635</v>
      </c>
      <c r="SJ69" s="132" t="s">
        <v>635</v>
      </c>
      <c r="SK69" s="132" t="s">
        <v>635</v>
      </c>
      <c r="SL69" s="132" t="s">
        <v>635</v>
      </c>
      <c r="SM69" s="132" t="s">
        <v>635</v>
      </c>
      <c r="SN69" s="132" t="s">
        <v>635</v>
      </c>
      <c r="SO69" s="173" t="s">
        <v>635</v>
      </c>
      <c r="SP69" s="102" t="s">
        <v>635</v>
      </c>
      <c r="SQ69" s="102" t="s">
        <v>635</v>
      </c>
      <c r="SR69" s="102" t="s">
        <v>635</v>
      </c>
      <c r="SS69" s="102" t="s">
        <v>635</v>
      </c>
      <c r="ST69" s="102" t="s">
        <v>635</v>
      </c>
      <c r="SU69" s="102" t="s">
        <v>635</v>
      </c>
      <c r="SV69" s="102" t="s">
        <v>635</v>
      </c>
      <c r="SW69" s="102" t="s">
        <v>635</v>
      </c>
      <c r="SX69" s="174" t="s">
        <v>635</v>
      </c>
      <c r="SY69" s="236">
        <v>0</v>
      </c>
      <c r="SZ69" s="236">
        <v>0</v>
      </c>
      <c r="TA69" s="236">
        <v>0.5</v>
      </c>
      <c r="TB69" s="236">
        <v>0</v>
      </c>
      <c r="TC69" s="236">
        <v>0.5</v>
      </c>
      <c r="TD69" s="236">
        <v>0</v>
      </c>
      <c r="TE69" s="236">
        <v>0</v>
      </c>
      <c r="TF69" s="236">
        <v>0</v>
      </c>
      <c r="TG69" s="237">
        <f>SUBTOTAL(9,SY69:TF69)</f>
        <v>1</v>
      </c>
      <c r="TH69" s="149" t="s">
        <v>635</v>
      </c>
      <c r="TI69" s="149" t="s">
        <v>635</v>
      </c>
      <c r="TJ69" s="149" t="s">
        <v>635</v>
      </c>
      <c r="TK69" s="149" t="s">
        <v>635</v>
      </c>
      <c r="TL69" s="149" t="s">
        <v>635</v>
      </c>
      <c r="TM69" s="149" t="s">
        <v>635</v>
      </c>
      <c r="TN69" s="149" t="s">
        <v>635</v>
      </c>
      <c r="TO69" s="149" t="s">
        <v>635</v>
      </c>
      <c r="TP69" s="176" t="s">
        <v>635</v>
      </c>
      <c r="TQ69" s="210">
        <v>0</v>
      </c>
      <c r="TR69" s="210">
        <v>0</v>
      </c>
      <c r="TS69" s="210">
        <v>0.5</v>
      </c>
      <c r="TT69" s="210">
        <v>0</v>
      </c>
      <c r="TU69" s="210">
        <v>0.5</v>
      </c>
      <c r="TV69" s="210">
        <v>0</v>
      </c>
      <c r="TW69" s="210">
        <v>0</v>
      </c>
      <c r="TX69" s="210">
        <v>0</v>
      </c>
      <c r="TY69" s="211">
        <f>SUBTOTAL(9,TQ69:TX69)</f>
        <v>1</v>
      </c>
      <c r="TZ69" s="179" t="s">
        <v>635</v>
      </c>
      <c r="UA69" s="179" t="s">
        <v>635</v>
      </c>
      <c r="UB69" s="179" t="s">
        <v>635</v>
      </c>
      <c r="UC69" s="179" t="s">
        <v>635</v>
      </c>
      <c r="UD69" s="179" t="s">
        <v>635</v>
      </c>
      <c r="UE69" s="179" t="s">
        <v>635</v>
      </c>
      <c r="UF69" s="179" t="s">
        <v>635</v>
      </c>
      <c r="UG69" s="179" t="s">
        <v>635</v>
      </c>
      <c r="UH69" s="180" t="s">
        <v>635</v>
      </c>
      <c r="UI69" s="171">
        <v>0</v>
      </c>
      <c r="UJ69" s="171">
        <v>0</v>
      </c>
      <c r="UK69" s="171">
        <v>0.5</v>
      </c>
      <c r="UL69" s="171">
        <v>0</v>
      </c>
      <c r="UM69" s="171">
        <v>0.5</v>
      </c>
      <c r="UN69" s="171">
        <v>0</v>
      </c>
      <c r="UO69" s="171">
        <v>0</v>
      </c>
      <c r="UP69" s="171">
        <v>0</v>
      </c>
      <c r="UQ69" s="181">
        <f t="shared" si="22"/>
        <v>1</v>
      </c>
      <c r="UR69" s="131" t="s">
        <v>635</v>
      </c>
      <c r="US69" s="131" t="s">
        <v>635</v>
      </c>
      <c r="UT69" s="131" t="s">
        <v>635</v>
      </c>
      <c r="UU69" s="131" t="s">
        <v>635</v>
      </c>
      <c r="UV69" s="131" t="s">
        <v>635</v>
      </c>
      <c r="UW69" s="131" t="s">
        <v>635</v>
      </c>
      <c r="UX69" s="131" t="s">
        <v>635</v>
      </c>
      <c r="UY69" s="131" t="s">
        <v>635</v>
      </c>
      <c r="UZ69" s="182" t="s">
        <v>635</v>
      </c>
      <c r="VA69" s="169" t="s">
        <v>635</v>
      </c>
      <c r="VB69" s="169" t="s">
        <v>635</v>
      </c>
      <c r="VC69" s="169" t="s">
        <v>635</v>
      </c>
      <c r="VD69" s="169" t="s">
        <v>635</v>
      </c>
      <c r="VE69" s="169" t="s">
        <v>635</v>
      </c>
      <c r="VF69" s="169" t="s">
        <v>635</v>
      </c>
      <c r="VG69" s="169" t="s">
        <v>635</v>
      </c>
      <c r="VH69" s="169" t="s">
        <v>635</v>
      </c>
      <c r="VI69" s="183" t="s">
        <v>635</v>
      </c>
      <c r="VJ69" s="177" t="s">
        <v>635</v>
      </c>
      <c r="VK69" s="177" t="s">
        <v>635</v>
      </c>
      <c r="VL69" s="177" t="s">
        <v>635</v>
      </c>
      <c r="VM69" s="177" t="s">
        <v>635</v>
      </c>
      <c r="VN69" s="177" t="s">
        <v>635</v>
      </c>
      <c r="VO69" s="177" t="s">
        <v>635</v>
      </c>
      <c r="VP69" s="177" t="s">
        <v>635</v>
      </c>
      <c r="VQ69" s="177" t="s">
        <v>635</v>
      </c>
      <c r="VR69" s="178" t="s">
        <v>635</v>
      </c>
      <c r="VS69" s="169">
        <v>0</v>
      </c>
      <c r="VT69" s="169">
        <v>0</v>
      </c>
      <c r="VU69" s="169">
        <v>0.5</v>
      </c>
      <c r="VV69" s="169">
        <v>0</v>
      </c>
      <c r="VW69" s="169">
        <v>0.5</v>
      </c>
      <c r="VX69" s="169">
        <v>0</v>
      </c>
      <c r="VY69" s="169">
        <v>0</v>
      </c>
      <c r="VZ69" s="169">
        <v>0</v>
      </c>
      <c r="WA69" s="183">
        <f>SUBTOTAL(9,VS69:VZ69)</f>
        <v>1</v>
      </c>
      <c r="WB69" s="186" t="s">
        <v>635</v>
      </c>
      <c r="WC69" s="186" t="s">
        <v>635</v>
      </c>
      <c r="WD69" s="186" t="s">
        <v>635</v>
      </c>
      <c r="WE69" s="186" t="s">
        <v>635</v>
      </c>
      <c r="WF69" s="186" t="s">
        <v>635</v>
      </c>
      <c r="WG69" s="186" t="s">
        <v>635</v>
      </c>
      <c r="WH69" s="186" t="s">
        <v>635</v>
      </c>
      <c r="WI69" s="186" t="s">
        <v>635</v>
      </c>
      <c r="WJ69" s="187" t="s">
        <v>635</v>
      </c>
      <c r="WK69" s="212">
        <v>0</v>
      </c>
      <c r="WL69" s="212">
        <v>0</v>
      </c>
      <c r="WM69" s="212">
        <v>0.5</v>
      </c>
      <c r="WN69" s="212">
        <v>0</v>
      </c>
      <c r="WO69" s="212">
        <v>0.5</v>
      </c>
      <c r="WP69" s="212">
        <v>0</v>
      </c>
      <c r="WQ69" s="212">
        <v>0</v>
      </c>
      <c r="WR69" s="212">
        <v>0</v>
      </c>
      <c r="WS69" s="188">
        <f>SUBTOTAL(9,WK69:WR69)</f>
        <v>1</v>
      </c>
      <c r="WT69" s="133" t="s">
        <v>635</v>
      </c>
      <c r="WU69" s="133" t="s">
        <v>635</v>
      </c>
      <c r="WV69" s="133" t="s">
        <v>635</v>
      </c>
      <c r="WW69" s="133" t="s">
        <v>635</v>
      </c>
      <c r="WX69" s="133" t="s">
        <v>635</v>
      </c>
      <c r="WY69" s="133" t="s">
        <v>635</v>
      </c>
      <c r="WZ69" s="133" t="s">
        <v>635</v>
      </c>
      <c r="XA69" s="133" t="s">
        <v>635</v>
      </c>
      <c r="XB69" s="189" t="s">
        <v>635</v>
      </c>
      <c r="XC69" s="105" t="s">
        <v>665</v>
      </c>
      <c r="XD69" s="105" t="s">
        <v>666</v>
      </c>
      <c r="XE69" s="105" t="s">
        <v>749</v>
      </c>
      <c r="XF69" s="111" t="s">
        <v>750</v>
      </c>
      <c r="XG69" s="190" t="s">
        <v>670</v>
      </c>
      <c r="XH69" s="190" t="s">
        <v>671</v>
      </c>
      <c r="XI69" s="190" t="s">
        <v>672</v>
      </c>
      <c r="XJ69" s="190" t="s">
        <v>673</v>
      </c>
      <c r="XK69" s="190" t="s">
        <v>635</v>
      </c>
      <c r="XL69" s="190" t="s">
        <v>635</v>
      </c>
      <c r="XM69" s="191" t="s">
        <v>667</v>
      </c>
      <c r="XN69" s="191" t="s">
        <v>668</v>
      </c>
      <c r="XO69" s="191" t="s">
        <v>712</v>
      </c>
      <c r="XP69" s="191" t="s">
        <v>635</v>
      </c>
      <c r="XQ69" s="191" t="s">
        <v>635</v>
      </c>
      <c r="XR69" s="191" t="s">
        <v>635</v>
      </c>
      <c r="XS69" s="191" t="s">
        <v>635</v>
      </c>
      <c r="XT69" s="191" t="s">
        <v>635</v>
      </c>
      <c r="XU69" s="192" t="s">
        <v>635</v>
      </c>
      <c r="XV69" s="192" t="s">
        <v>635</v>
      </c>
      <c r="XW69" s="192" t="s">
        <v>635</v>
      </c>
      <c r="XX69" s="192" t="s">
        <v>635</v>
      </c>
      <c r="XY69" s="192" t="s">
        <v>635</v>
      </c>
      <c r="XZ69" s="192" t="s">
        <v>635</v>
      </c>
      <c r="YA69" s="144" t="s">
        <v>635</v>
      </c>
      <c r="YB69" s="144" t="s">
        <v>635</v>
      </c>
      <c r="YC69" s="144" t="s">
        <v>635</v>
      </c>
      <c r="YD69" s="144" t="s">
        <v>635</v>
      </c>
      <c r="YE69" s="144" t="s">
        <v>635</v>
      </c>
      <c r="YF69" s="144" t="s">
        <v>635</v>
      </c>
      <c r="YG69" s="144" t="s">
        <v>635</v>
      </c>
      <c r="YH69" s="111" t="s">
        <v>751</v>
      </c>
      <c r="YI69" s="111" t="s">
        <v>635</v>
      </c>
      <c r="YJ69" s="111" t="s">
        <v>635</v>
      </c>
      <c r="YK69" s="190" t="s">
        <v>752</v>
      </c>
      <c r="YL69" s="190" t="s">
        <v>635</v>
      </c>
      <c r="YM69" s="190" t="s">
        <v>635</v>
      </c>
      <c r="YN69" s="190" t="s">
        <v>635</v>
      </c>
      <c r="YO69" s="190" t="s">
        <v>635</v>
      </c>
      <c r="YP69" s="130" t="s">
        <v>635</v>
      </c>
      <c r="YQ69" s="130" t="s">
        <v>635</v>
      </c>
      <c r="YR69" s="130" t="s">
        <v>635</v>
      </c>
      <c r="YS69" s="130" t="s">
        <v>635</v>
      </c>
      <c r="YT69" s="130" t="s">
        <v>635</v>
      </c>
      <c r="YU69" s="130" t="s">
        <v>635</v>
      </c>
      <c r="YV69" s="112" t="s">
        <v>635</v>
      </c>
      <c r="YW69" s="112" t="s">
        <v>635</v>
      </c>
      <c r="YX69" s="112" t="s">
        <v>635</v>
      </c>
      <c r="YY69" s="112" t="s">
        <v>635</v>
      </c>
      <c r="YZ69" s="105" t="s">
        <v>674</v>
      </c>
      <c r="ZA69" s="105" t="s">
        <v>635</v>
      </c>
      <c r="ZB69" s="126" t="s">
        <v>635</v>
      </c>
      <c r="ZC69" s="126" t="s">
        <v>635</v>
      </c>
      <c r="ZD69" s="126" t="s">
        <v>635</v>
      </c>
      <c r="ZE69" s="126" t="s">
        <v>635</v>
      </c>
      <c r="ZF69" s="126" t="s">
        <v>635</v>
      </c>
      <c r="ZG69" s="125" t="s">
        <v>675</v>
      </c>
      <c r="ZH69" s="125" t="s">
        <v>678</v>
      </c>
      <c r="ZI69" s="125" t="s">
        <v>635</v>
      </c>
      <c r="ZJ69" s="125" t="s">
        <v>635</v>
      </c>
      <c r="ZK69" s="125" t="s">
        <v>635</v>
      </c>
      <c r="ZL69" s="125" t="s">
        <v>635</v>
      </c>
      <c r="ZM69" s="125" t="s">
        <v>635</v>
      </c>
      <c r="ZN69" s="125" t="s">
        <v>635</v>
      </c>
      <c r="ZO69" s="147" t="s">
        <v>635</v>
      </c>
      <c r="ZP69" s="147" t="s">
        <v>635</v>
      </c>
      <c r="ZQ69" s="147" t="s">
        <v>635</v>
      </c>
      <c r="ZR69" s="147" t="s">
        <v>635</v>
      </c>
      <c r="ZS69" s="147" t="s">
        <v>635</v>
      </c>
      <c r="ZT69" s="184" t="s">
        <v>635</v>
      </c>
      <c r="ZU69" s="184">
        <v>3</v>
      </c>
      <c r="ZV69" s="184" t="s">
        <v>635</v>
      </c>
      <c r="ZW69" s="184" t="s">
        <v>635</v>
      </c>
      <c r="ZX69" s="131">
        <v>0.1</v>
      </c>
      <c r="ZY69" s="131" t="s">
        <v>635</v>
      </c>
      <c r="ZZ69" s="131" t="s">
        <v>635</v>
      </c>
      <c r="AAA69" s="131" t="s">
        <v>635</v>
      </c>
      <c r="AAB69" s="132" t="s">
        <v>635</v>
      </c>
      <c r="AAC69" s="132" t="s">
        <v>635</v>
      </c>
      <c r="AAD69" s="132" t="s">
        <v>635</v>
      </c>
      <c r="AAE69" s="193" t="s">
        <v>635</v>
      </c>
      <c r="AAF69" s="102" t="s">
        <v>635</v>
      </c>
      <c r="AAG69" s="102">
        <v>4</v>
      </c>
      <c r="AAH69" s="102" t="s">
        <v>635</v>
      </c>
      <c r="AAI69" s="102" t="s">
        <v>635</v>
      </c>
      <c r="AAJ69" s="125" t="s">
        <v>635</v>
      </c>
      <c r="AAK69" s="125">
        <v>1</v>
      </c>
      <c r="AAL69" s="125" t="s">
        <v>635</v>
      </c>
      <c r="AAM69" s="125" t="s">
        <v>635</v>
      </c>
      <c r="AAN69" s="131" t="s">
        <v>635</v>
      </c>
      <c r="AAO69" s="131">
        <v>3</v>
      </c>
      <c r="AAP69" s="131" t="s">
        <v>635</v>
      </c>
      <c r="AAQ69" s="131" t="s">
        <v>635</v>
      </c>
      <c r="AAR69" s="149" t="s">
        <v>635</v>
      </c>
      <c r="AAS69" s="149">
        <v>5</v>
      </c>
      <c r="AAT69" s="149" t="s">
        <v>635</v>
      </c>
      <c r="AAU69" s="149" t="s">
        <v>635</v>
      </c>
      <c r="AAV69" s="184">
        <v>5</v>
      </c>
      <c r="AAW69" s="184" t="s">
        <v>635</v>
      </c>
      <c r="AAX69" s="184" t="s">
        <v>635</v>
      </c>
      <c r="AAY69" s="184" t="s">
        <v>635</v>
      </c>
      <c r="AAZ69" s="103" t="s">
        <v>632</v>
      </c>
      <c r="ABA69" s="100" t="s">
        <v>679</v>
      </c>
      <c r="ABB69" s="100" t="s">
        <v>635</v>
      </c>
      <c r="ABC69" s="100" t="s">
        <v>635</v>
      </c>
      <c r="ABD69" s="100" t="s">
        <v>635</v>
      </c>
      <c r="ABE69" s="100" t="s">
        <v>635</v>
      </c>
      <c r="ABF69" s="103" t="s">
        <v>635</v>
      </c>
      <c r="ABG69" s="194">
        <v>40000</v>
      </c>
      <c r="ABH69" s="195" t="s">
        <v>716</v>
      </c>
      <c r="ABI69" s="177" t="s">
        <v>635</v>
      </c>
      <c r="ABJ69" s="177" t="s">
        <v>635</v>
      </c>
      <c r="ABK69" s="177" t="s">
        <v>635</v>
      </c>
      <c r="ABL69" s="177" t="s">
        <v>635</v>
      </c>
      <c r="ABM69" s="177" t="s">
        <v>635</v>
      </c>
      <c r="ABN69" s="177" t="s">
        <v>635</v>
      </c>
      <c r="ABO69" s="195" t="s">
        <v>635</v>
      </c>
      <c r="ABP69" s="112" t="s">
        <v>1534</v>
      </c>
      <c r="ABQ69" s="112" t="s">
        <v>635</v>
      </c>
      <c r="ABR69" s="112" t="s">
        <v>635</v>
      </c>
      <c r="ABS69" s="103" t="s">
        <v>632</v>
      </c>
      <c r="ABT69" s="97" t="s">
        <v>632</v>
      </c>
      <c r="ABU69" s="196" t="s">
        <v>683</v>
      </c>
      <c r="ABV69" s="196" t="s">
        <v>684</v>
      </c>
      <c r="ABW69" s="196" t="s">
        <v>635</v>
      </c>
      <c r="ABX69" s="196" t="s">
        <v>635</v>
      </c>
      <c r="ABY69" s="196" t="s">
        <v>635</v>
      </c>
      <c r="ABZ69" s="196" t="s">
        <v>635</v>
      </c>
      <c r="ACA69" s="196" t="s">
        <v>635</v>
      </c>
      <c r="ACB69" s="97" t="s">
        <v>626</v>
      </c>
      <c r="ACC69" s="97" t="s">
        <v>632</v>
      </c>
      <c r="ACD69" s="112" t="s">
        <v>1535</v>
      </c>
      <c r="ACE69" s="112" t="s">
        <v>635</v>
      </c>
      <c r="ACF69" s="112" t="s">
        <v>635</v>
      </c>
      <c r="ACG69" s="112" t="s">
        <v>635</v>
      </c>
      <c r="ACH69" s="97" t="s">
        <v>1536</v>
      </c>
      <c r="ACI69" s="97" t="s">
        <v>1537</v>
      </c>
      <c r="ACJ69" s="97"/>
    </row>
    <row r="70" spans="1:764" ht="15" customHeight="1">
      <c r="A70">
        <v>59</v>
      </c>
      <c r="B70" s="97" t="s">
        <v>1538</v>
      </c>
      <c r="C70" s="97" t="s">
        <v>1539</v>
      </c>
      <c r="D70" s="97" t="s">
        <v>1200</v>
      </c>
      <c r="E70" s="97" t="s">
        <v>1540</v>
      </c>
      <c r="F70" s="98" t="s">
        <v>1541</v>
      </c>
      <c r="G70" s="98" t="s">
        <v>1542</v>
      </c>
      <c r="H70" s="99">
        <v>36.118811999999998</v>
      </c>
      <c r="I70" s="99">
        <v>-0.26170399999999999</v>
      </c>
      <c r="J70" s="98" t="s">
        <v>695</v>
      </c>
      <c r="K70" s="98" t="s">
        <v>1204</v>
      </c>
      <c r="L70" s="98" t="s">
        <v>1543</v>
      </c>
      <c r="M70" s="100" t="s">
        <v>1544</v>
      </c>
      <c r="N70" s="101">
        <v>722114465</v>
      </c>
      <c r="O70" s="102">
        <v>711394698</v>
      </c>
      <c r="P70" s="100">
        <v>-0.261847</v>
      </c>
      <c r="Q70" s="100">
        <v>36.118257</v>
      </c>
      <c r="R70" s="100">
        <v>1899</v>
      </c>
      <c r="S70" s="100">
        <v>3.7</v>
      </c>
      <c r="T70" s="103" t="s">
        <v>626</v>
      </c>
      <c r="U70" s="97" t="s">
        <v>627</v>
      </c>
      <c r="V70" s="97" t="s">
        <v>628</v>
      </c>
      <c r="W70" s="97" t="s">
        <v>629</v>
      </c>
      <c r="X70" s="97" t="s">
        <v>630</v>
      </c>
      <c r="Y70" s="97" t="s">
        <v>770</v>
      </c>
      <c r="Z70" s="103" t="s">
        <v>626</v>
      </c>
      <c r="AA70" s="104" t="s">
        <v>635</v>
      </c>
      <c r="AB70" s="197" t="s">
        <v>635</v>
      </c>
      <c r="AC70" s="104" t="s">
        <v>635</v>
      </c>
      <c r="AD70" s="104" t="s">
        <v>635</v>
      </c>
      <c r="AE70" s="104" t="s">
        <v>635</v>
      </c>
      <c r="AF70" s="103">
        <v>8</v>
      </c>
      <c r="AG70" s="103">
        <v>5</v>
      </c>
      <c r="AH70" s="97" t="s">
        <v>636</v>
      </c>
      <c r="AI70" s="97" t="s">
        <v>637</v>
      </c>
      <c r="AJ70" s="97" t="s">
        <v>638</v>
      </c>
      <c r="AK70" s="97" t="s">
        <v>639</v>
      </c>
      <c r="AL70" s="105" t="s">
        <v>640</v>
      </c>
      <c r="AM70" s="106" t="s">
        <v>702</v>
      </c>
      <c r="AN70" s="106" t="s">
        <v>635</v>
      </c>
      <c r="AO70" s="106" t="s">
        <v>635</v>
      </c>
      <c r="AP70" s="97" t="s">
        <v>642</v>
      </c>
      <c r="AQ70" s="97" t="s">
        <v>635</v>
      </c>
      <c r="AR70" s="103" t="s">
        <v>635</v>
      </c>
      <c r="AS70" s="97" t="s">
        <v>1060</v>
      </c>
      <c r="AT70" s="103" t="s">
        <v>635</v>
      </c>
      <c r="AU70" s="103" t="s">
        <v>635</v>
      </c>
      <c r="AV70" s="106" t="s">
        <v>632</v>
      </c>
      <c r="AW70" s="105" t="s">
        <v>640</v>
      </c>
      <c r="AX70" s="103" t="s">
        <v>635</v>
      </c>
      <c r="AY70" s="105" t="s">
        <v>640</v>
      </c>
      <c r="AZ70" s="107" t="s">
        <v>635</v>
      </c>
      <c r="BA70" s="105" t="s">
        <v>640</v>
      </c>
      <c r="BB70" s="107" t="s">
        <v>635</v>
      </c>
      <c r="BC70" s="106" t="s">
        <v>702</v>
      </c>
      <c r="BD70" s="103" t="s">
        <v>635</v>
      </c>
      <c r="BE70" s="106" t="s">
        <v>626</v>
      </c>
      <c r="BF70" s="103" t="s">
        <v>635</v>
      </c>
      <c r="BG70" s="103" t="s">
        <v>635</v>
      </c>
      <c r="BH70" s="103" t="s">
        <v>635</v>
      </c>
      <c r="BI70" s="97" t="s">
        <v>640</v>
      </c>
      <c r="BJ70" s="108" t="s">
        <v>898</v>
      </c>
      <c r="BK70" s="108" t="s">
        <v>826</v>
      </c>
      <c r="BL70" s="108" t="s">
        <v>635</v>
      </c>
      <c r="BM70" s="108" t="s">
        <v>635</v>
      </c>
      <c r="BN70" s="108" t="s">
        <v>635</v>
      </c>
      <c r="BO70" s="103" t="s">
        <v>632</v>
      </c>
      <c r="BP70" s="103" t="s">
        <v>702</v>
      </c>
      <c r="BQ70" s="103" t="s">
        <v>635</v>
      </c>
      <c r="BR70" s="109" t="s">
        <v>645</v>
      </c>
      <c r="BS70" s="109" t="s">
        <v>703</v>
      </c>
      <c r="BT70" s="110" t="s">
        <v>635</v>
      </c>
      <c r="BU70" s="110" t="s">
        <v>635</v>
      </c>
      <c r="BV70" s="109" t="s">
        <v>635</v>
      </c>
      <c r="BW70" s="97" t="s">
        <v>848</v>
      </c>
      <c r="BX70" s="97" t="s">
        <v>848</v>
      </c>
      <c r="BY70" s="97" t="s">
        <v>1545</v>
      </c>
      <c r="BZ70" s="97" t="s">
        <v>779</v>
      </c>
      <c r="CA70" s="111" t="s">
        <v>736</v>
      </c>
      <c r="CB70" s="111" t="s">
        <v>737</v>
      </c>
      <c r="CC70" s="111" t="s">
        <v>635</v>
      </c>
      <c r="CD70" s="106" t="s">
        <v>635</v>
      </c>
      <c r="CE70" s="111" t="s">
        <v>635</v>
      </c>
      <c r="CF70" s="103" t="s">
        <v>804</v>
      </c>
      <c r="CG70" s="103">
        <v>8</v>
      </c>
      <c r="CH70" s="112" t="s">
        <v>649</v>
      </c>
      <c r="CI70" s="113" t="s">
        <v>635</v>
      </c>
      <c r="CJ70" s="113" t="s">
        <v>635</v>
      </c>
      <c r="CK70" s="113" t="s">
        <v>635</v>
      </c>
      <c r="CL70" s="103">
        <v>10</v>
      </c>
      <c r="CM70" s="114">
        <v>400</v>
      </c>
      <c r="CN70" s="103" t="s">
        <v>635</v>
      </c>
      <c r="CO70" s="106" t="s">
        <v>635</v>
      </c>
      <c r="CP70" s="103" t="s">
        <v>635</v>
      </c>
      <c r="CQ70" s="106" t="s">
        <v>635</v>
      </c>
      <c r="CR70" s="103" t="s">
        <v>635</v>
      </c>
      <c r="CS70" s="106" t="s">
        <v>635</v>
      </c>
      <c r="CT70" s="103" t="s">
        <v>635</v>
      </c>
      <c r="CU70" s="106" t="s">
        <v>635</v>
      </c>
      <c r="CV70" s="103" t="s">
        <v>635</v>
      </c>
      <c r="CW70" s="103" t="s">
        <v>635</v>
      </c>
      <c r="CX70" s="111" t="s">
        <v>651</v>
      </c>
      <c r="CY70" s="106" t="s">
        <v>635</v>
      </c>
      <c r="CZ70" s="115">
        <v>0</v>
      </c>
      <c r="DA70" s="115">
        <v>1</v>
      </c>
      <c r="DB70" s="116">
        <f>SUM(CZ70:DA70)</f>
        <v>1</v>
      </c>
      <c r="DC70" s="117" t="s">
        <v>635</v>
      </c>
      <c r="DD70" s="118" t="s">
        <v>635</v>
      </c>
      <c r="DE70" s="118" t="s">
        <v>635</v>
      </c>
      <c r="DF70" s="118" t="s">
        <v>635</v>
      </c>
      <c r="DG70" s="119" t="s">
        <v>635</v>
      </c>
      <c r="DH70" s="106" t="s">
        <v>635</v>
      </c>
      <c r="DI70" s="106" t="s">
        <v>635</v>
      </c>
      <c r="DJ70" s="121" t="s">
        <v>635</v>
      </c>
      <c r="DK70" s="122" t="s">
        <v>635</v>
      </c>
      <c r="DL70" s="123" t="s">
        <v>635</v>
      </c>
      <c r="DM70" s="123" t="s">
        <v>635</v>
      </c>
      <c r="DN70" s="124" t="s">
        <v>635</v>
      </c>
      <c r="DO70" s="124" t="s">
        <v>635</v>
      </c>
      <c r="DP70" s="124" t="s">
        <v>635</v>
      </c>
      <c r="DQ70" s="125" t="s">
        <v>635</v>
      </c>
      <c r="DR70" s="125" t="s">
        <v>635</v>
      </c>
      <c r="DS70" s="125" t="s">
        <v>635</v>
      </c>
      <c r="DT70" s="106" t="s">
        <v>635</v>
      </c>
      <c r="DU70" s="106" t="s">
        <v>635</v>
      </c>
      <c r="DV70" s="106" t="s">
        <v>635</v>
      </c>
      <c r="DW70" s="126" t="s">
        <v>635</v>
      </c>
      <c r="DX70" s="126" t="s">
        <v>635</v>
      </c>
      <c r="DY70" s="126" t="s">
        <v>635</v>
      </c>
      <c r="DZ70" s="97" t="s">
        <v>635</v>
      </c>
      <c r="EA70" s="103" t="s">
        <v>626</v>
      </c>
      <c r="EB70" s="97" t="s">
        <v>635</v>
      </c>
      <c r="EC70" s="103" t="s">
        <v>632</v>
      </c>
      <c r="ED70" s="107" t="s">
        <v>1546</v>
      </c>
      <c r="EE70" s="97" t="s">
        <v>741</v>
      </c>
      <c r="EF70" s="127" t="s">
        <v>651</v>
      </c>
      <c r="EG70" s="127" t="s">
        <v>635</v>
      </c>
      <c r="EH70" s="103" t="s">
        <v>651</v>
      </c>
      <c r="EI70" s="97" t="s">
        <v>640</v>
      </c>
      <c r="EJ70" s="97" t="s">
        <v>640</v>
      </c>
      <c r="EK70" s="122" t="s">
        <v>635</v>
      </c>
      <c r="EL70" s="122" t="s">
        <v>635</v>
      </c>
      <c r="EM70" s="122" t="s">
        <v>635</v>
      </c>
      <c r="EN70" s="122" t="s">
        <v>635</v>
      </c>
      <c r="EO70" s="128" t="s">
        <v>635</v>
      </c>
      <c r="EP70" s="128" t="s">
        <v>635</v>
      </c>
      <c r="EQ70" s="128" t="s">
        <v>635</v>
      </c>
      <c r="ER70" s="128" t="s">
        <v>635</v>
      </c>
      <c r="ES70" s="129" t="s">
        <v>635</v>
      </c>
      <c r="ET70" s="129" t="s">
        <v>635</v>
      </c>
      <c r="EU70" s="129" t="s">
        <v>635</v>
      </c>
      <c r="EV70" s="129" t="s">
        <v>635</v>
      </c>
      <c r="EW70" s="97" t="s">
        <v>635</v>
      </c>
      <c r="EX70" s="97" t="s">
        <v>635</v>
      </c>
      <c r="EY70" s="103" t="s">
        <v>901</v>
      </c>
      <c r="EZ70" s="107" t="s">
        <v>635</v>
      </c>
      <c r="FA70" s="97" t="s">
        <v>635</v>
      </c>
      <c r="FB70" s="130" t="s">
        <v>656</v>
      </c>
      <c r="FC70" s="130" t="s">
        <v>1063</v>
      </c>
      <c r="FD70" s="131" t="s">
        <v>743</v>
      </c>
      <c r="FE70" s="131" t="s">
        <v>635</v>
      </c>
      <c r="FF70" s="131" t="s">
        <v>635</v>
      </c>
      <c r="FG70" s="131" t="s">
        <v>635</v>
      </c>
      <c r="FH70" s="131" t="s">
        <v>635</v>
      </c>
      <c r="FI70" s="132">
        <v>4</v>
      </c>
      <c r="FJ70" s="133" t="s">
        <v>635</v>
      </c>
      <c r="FK70" s="103" t="s">
        <v>635</v>
      </c>
      <c r="FL70" s="134">
        <v>6</v>
      </c>
      <c r="FM70" s="135">
        <v>4</v>
      </c>
      <c r="FN70" s="135" t="s">
        <v>635</v>
      </c>
      <c r="FO70" s="135" t="s">
        <v>635</v>
      </c>
      <c r="FP70" s="103" t="s">
        <v>635</v>
      </c>
      <c r="FQ70" s="132">
        <v>80</v>
      </c>
      <c r="FR70" s="133" t="s">
        <v>635</v>
      </c>
      <c r="FS70" s="103" t="s">
        <v>635</v>
      </c>
      <c r="FT70" s="134">
        <v>20</v>
      </c>
      <c r="FU70" s="135">
        <v>1</v>
      </c>
      <c r="FV70" s="135" t="s">
        <v>635</v>
      </c>
      <c r="FW70" s="131" t="s">
        <v>635</v>
      </c>
      <c r="FX70" s="103" t="s">
        <v>635</v>
      </c>
      <c r="FY70" s="100" t="s">
        <v>658</v>
      </c>
      <c r="FZ70" s="102" t="s">
        <v>635</v>
      </c>
      <c r="GA70" s="102">
        <v>0</v>
      </c>
      <c r="GB70" s="102">
        <v>24</v>
      </c>
      <c r="GC70" s="136" t="s">
        <v>658</v>
      </c>
      <c r="GD70" s="137" t="s">
        <v>635</v>
      </c>
      <c r="GE70" s="137">
        <v>0</v>
      </c>
      <c r="GF70" s="137">
        <v>24</v>
      </c>
      <c r="GG70" s="125" t="s">
        <v>635</v>
      </c>
      <c r="GH70" s="125" t="s">
        <v>635</v>
      </c>
      <c r="GI70" s="125" t="s">
        <v>635</v>
      </c>
      <c r="GJ70" s="125" t="s">
        <v>635</v>
      </c>
      <c r="GK70" s="122" t="s">
        <v>635</v>
      </c>
      <c r="GL70" s="122" t="s">
        <v>635</v>
      </c>
      <c r="GM70" s="122" t="s">
        <v>635</v>
      </c>
      <c r="GN70" s="122" t="s">
        <v>635</v>
      </c>
      <c r="GO70" s="135" t="s">
        <v>635</v>
      </c>
      <c r="GP70" s="135" t="s">
        <v>635</v>
      </c>
      <c r="GQ70" s="135" t="s">
        <v>635</v>
      </c>
      <c r="GR70" s="134" t="s">
        <v>635</v>
      </c>
      <c r="GS70" s="134" t="s">
        <v>635</v>
      </c>
      <c r="GT70" s="134" t="s">
        <v>635</v>
      </c>
      <c r="GU70" s="191" t="s">
        <v>658</v>
      </c>
      <c r="GV70" s="126">
        <v>0</v>
      </c>
      <c r="GW70" s="126">
        <v>24</v>
      </c>
      <c r="GX70" s="138" t="s">
        <v>658</v>
      </c>
      <c r="GY70" s="145">
        <v>0</v>
      </c>
      <c r="GZ70" s="145">
        <v>24</v>
      </c>
      <c r="HA70" s="139" t="s">
        <v>658</v>
      </c>
      <c r="HB70" s="140" t="s">
        <v>635</v>
      </c>
      <c r="HC70" s="123">
        <v>0</v>
      </c>
      <c r="HD70" s="123">
        <v>24</v>
      </c>
      <c r="HE70" s="127" t="s">
        <v>658</v>
      </c>
      <c r="HF70" s="131" t="s">
        <v>635</v>
      </c>
      <c r="HG70" s="131">
        <v>0</v>
      </c>
      <c r="HH70" s="131">
        <v>24</v>
      </c>
      <c r="HI70" s="141" t="s">
        <v>635</v>
      </c>
      <c r="HJ70" s="141" t="s">
        <v>635</v>
      </c>
      <c r="HK70" s="141" t="s">
        <v>635</v>
      </c>
      <c r="HL70" s="141" t="s">
        <v>635</v>
      </c>
      <c r="HM70" s="131" t="s">
        <v>635</v>
      </c>
      <c r="HN70" s="131" t="s">
        <v>635</v>
      </c>
      <c r="HO70" s="131" t="s">
        <v>635</v>
      </c>
      <c r="HP70" s="131" t="s">
        <v>635</v>
      </c>
      <c r="HQ70" s="106" t="s">
        <v>635</v>
      </c>
      <c r="HR70" s="106" t="s">
        <v>635</v>
      </c>
      <c r="HS70" s="106" t="s">
        <v>635</v>
      </c>
      <c r="HT70" s="106" t="s">
        <v>635</v>
      </c>
      <c r="HU70" s="132" t="s">
        <v>635</v>
      </c>
      <c r="HV70" s="132" t="s">
        <v>635</v>
      </c>
      <c r="HW70" s="132" t="s">
        <v>635</v>
      </c>
      <c r="HX70" s="132" t="s">
        <v>635</v>
      </c>
      <c r="HY70" s="118" t="s">
        <v>635</v>
      </c>
      <c r="HZ70" s="118" t="s">
        <v>635</v>
      </c>
      <c r="IA70" s="118" t="s">
        <v>635</v>
      </c>
      <c r="IB70" s="118" t="s">
        <v>635</v>
      </c>
      <c r="IC70" s="125" t="s">
        <v>635</v>
      </c>
      <c r="ID70" s="125" t="s">
        <v>635</v>
      </c>
      <c r="IE70" s="125" t="s">
        <v>635</v>
      </c>
      <c r="IF70" s="125" t="s">
        <v>635</v>
      </c>
      <c r="IG70" s="105" t="s">
        <v>659</v>
      </c>
      <c r="IH70" s="105" t="s">
        <v>660</v>
      </c>
      <c r="II70" s="105" t="s">
        <v>661</v>
      </c>
      <c r="IJ70" s="105" t="s">
        <v>662</v>
      </c>
      <c r="IK70" s="105" t="s">
        <v>855</v>
      </c>
      <c r="IL70" s="105" t="s">
        <v>635</v>
      </c>
      <c r="IM70" s="105" t="s">
        <v>635</v>
      </c>
      <c r="IN70" s="105" t="s">
        <v>635</v>
      </c>
      <c r="IO70" s="105" t="s">
        <v>635</v>
      </c>
      <c r="IP70" s="103">
        <v>5</v>
      </c>
      <c r="IQ70" s="102" t="s">
        <v>635</v>
      </c>
      <c r="IR70" s="102" t="s">
        <v>635</v>
      </c>
      <c r="IS70" s="142" t="s">
        <v>635</v>
      </c>
      <c r="IT70" s="142" t="s">
        <v>635</v>
      </c>
      <c r="IU70" s="128" t="s">
        <v>635</v>
      </c>
      <c r="IV70" s="128" t="s">
        <v>635</v>
      </c>
      <c r="IW70" s="143" t="s">
        <v>635</v>
      </c>
      <c r="IX70" s="143" t="s">
        <v>635</v>
      </c>
      <c r="IY70" s="124" t="s">
        <v>635</v>
      </c>
      <c r="IZ70" s="124" t="s">
        <v>635</v>
      </c>
      <c r="JA70" s="124" t="s">
        <v>635</v>
      </c>
      <c r="JB70" s="123" t="s">
        <v>635</v>
      </c>
      <c r="JC70" s="123" t="s">
        <v>635</v>
      </c>
      <c r="JD70" s="123" t="s">
        <v>635</v>
      </c>
      <c r="JE70" s="144" t="s">
        <v>635</v>
      </c>
      <c r="JF70" s="144" t="s">
        <v>635</v>
      </c>
      <c r="JG70" s="144" t="s">
        <v>635</v>
      </c>
      <c r="JH70" s="141" t="s">
        <v>635</v>
      </c>
      <c r="JI70" s="141" t="s">
        <v>635</v>
      </c>
      <c r="JJ70" s="141" t="s">
        <v>635</v>
      </c>
      <c r="JK70" s="144" t="s">
        <v>635</v>
      </c>
      <c r="JL70" s="208">
        <v>0</v>
      </c>
      <c r="JM70" s="208">
        <v>0</v>
      </c>
      <c r="JN70" s="135" t="s">
        <v>635</v>
      </c>
      <c r="JO70" s="171">
        <v>0</v>
      </c>
      <c r="JP70" s="171">
        <v>0</v>
      </c>
      <c r="JQ70" s="144" t="s">
        <v>635</v>
      </c>
      <c r="JR70" s="144" t="s">
        <v>635</v>
      </c>
      <c r="JS70" s="144" t="s">
        <v>635</v>
      </c>
      <c r="JT70" s="144" t="s">
        <v>635</v>
      </c>
      <c r="JU70" s="145" t="s">
        <v>635</v>
      </c>
      <c r="JV70" s="145" t="s">
        <v>635</v>
      </c>
      <c r="JW70" s="209" t="s">
        <v>635</v>
      </c>
      <c r="JX70" s="209" t="s">
        <v>635</v>
      </c>
      <c r="JY70" s="141" t="s">
        <v>635</v>
      </c>
      <c r="JZ70" s="141" t="s">
        <v>635</v>
      </c>
      <c r="KA70" s="141" t="s">
        <v>635</v>
      </c>
      <c r="KB70" s="141" t="s">
        <v>635</v>
      </c>
      <c r="KC70" s="128" t="s">
        <v>635</v>
      </c>
      <c r="KD70" s="128" t="s">
        <v>635</v>
      </c>
      <c r="KE70" s="128" t="s">
        <v>635</v>
      </c>
      <c r="KF70" s="128" t="s">
        <v>635</v>
      </c>
      <c r="KG70" s="146" t="s">
        <v>635</v>
      </c>
      <c r="KH70" s="146" t="s">
        <v>635</v>
      </c>
      <c r="KI70" s="146" t="s">
        <v>635</v>
      </c>
      <c r="KJ70" s="146" t="s">
        <v>635</v>
      </c>
      <c r="KK70" s="147" t="s">
        <v>635</v>
      </c>
      <c r="KL70" s="147" t="s">
        <v>635</v>
      </c>
      <c r="KM70" s="147" t="s">
        <v>635</v>
      </c>
      <c r="KN70" s="147" t="s">
        <v>635</v>
      </c>
      <c r="KO70" s="148" t="s">
        <v>635</v>
      </c>
      <c r="KP70" s="148" t="s">
        <v>635</v>
      </c>
      <c r="KQ70" s="148" t="s">
        <v>635</v>
      </c>
      <c r="KR70" s="148" t="s">
        <v>635</v>
      </c>
      <c r="KS70" s="149" t="s">
        <v>635</v>
      </c>
      <c r="KT70" s="149" t="s">
        <v>635</v>
      </c>
      <c r="KU70" s="149" t="s">
        <v>635</v>
      </c>
      <c r="KV70" s="149" t="s">
        <v>635</v>
      </c>
      <c r="KW70" s="105" t="s">
        <v>965</v>
      </c>
      <c r="KX70" s="106" t="s">
        <v>635</v>
      </c>
      <c r="KY70" s="106" t="s">
        <v>635</v>
      </c>
      <c r="KZ70" s="150">
        <v>0</v>
      </c>
      <c r="LA70" s="150">
        <v>0</v>
      </c>
      <c r="LB70" s="150">
        <v>0</v>
      </c>
      <c r="LC70" s="150">
        <v>1</v>
      </c>
      <c r="LD70" s="150">
        <v>0</v>
      </c>
      <c r="LE70" s="150">
        <v>0</v>
      </c>
      <c r="LF70" s="150">
        <v>0</v>
      </c>
      <c r="LG70" s="150">
        <v>0</v>
      </c>
      <c r="LH70" s="151">
        <f t="shared" si="23"/>
        <v>1</v>
      </c>
      <c r="LI70" s="152">
        <v>0</v>
      </c>
      <c r="LJ70" s="152">
        <v>0</v>
      </c>
      <c r="LK70" s="152">
        <v>0</v>
      </c>
      <c r="LL70" s="152">
        <v>1</v>
      </c>
      <c r="LM70" s="152">
        <v>0</v>
      </c>
      <c r="LN70" s="152">
        <v>0</v>
      </c>
      <c r="LO70" s="152">
        <v>0</v>
      </c>
      <c r="LP70" s="152">
        <v>0</v>
      </c>
      <c r="LQ70" s="153">
        <f t="shared" si="24"/>
        <v>1</v>
      </c>
      <c r="LR70" s="142">
        <v>0</v>
      </c>
      <c r="LS70" s="142">
        <v>0</v>
      </c>
      <c r="LT70" s="142">
        <v>0</v>
      </c>
      <c r="LU70" s="142">
        <v>0</v>
      </c>
      <c r="LV70" s="142">
        <v>0</v>
      </c>
      <c r="LW70" s="142">
        <v>0</v>
      </c>
      <c r="LX70" s="142">
        <v>0</v>
      </c>
      <c r="LY70" s="142">
        <v>0</v>
      </c>
      <c r="LZ70" s="142">
        <v>0</v>
      </c>
      <c r="MA70" s="45" t="s">
        <v>635</v>
      </c>
      <c r="MB70" s="45" t="s">
        <v>635</v>
      </c>
      <c r="MC70" s="45" t="s">
        <v>635</v>
      </c>
      <c r="MD70" s="45" t="s">
        <v>635</v>
      </c>
      <c r="ME70" s="45" t="s">
        <v>635</v>
      </c>
      <c r="MF70" s="45" t="s">
        <v>635</v>
      </c>
      <c r="MG70" s="45" t="s">
        <v>635</v>
      </c>
      <c r="MH70" s="45" t="s">
        <v>635</v>
      </c>
      <c r="MI70" s="44" t="s">
        <v>635</v>
      </c>
      <c r="MJ70" s="155" t="s">
        <v>635</v>
      </c>
      <c r="MK70" s="155" t="s">
        <v>635</v>
      </c>
      <c r="ML70" s="155" t="s">
        <v>635</v>
      </c>
      <c r="MM70" s="155" t="s">
        <v>635</v>
      </c>
      <c r="MN70" s="155" t="s">
        <v>635</v>
      </c>
      <c r="MO70" s="155" t="s">
        <v>635</v>
      </c>
      <c r="MP70" s="155" t="s">
        <v>635</v>
      </c>
      <c r="MQ70" s="155" t="s">
        <v>635</v>
      </c>
      <c r="MR70" s="156" t="s">
        <v>635</v>
      </c>
      <c r="MS70" s="157">
        <v>0</v>
      </c>
      <c r="MT70" s="157">
        <v>0</v>
      </c>
      <c r="MU70" s="157">
        <v>0</v>
      </c>
      <c r="MV70" s="157">
        <v>0</v>
      </c>
      <c r="MW70" s="157">
        <v>0</v>
      </c>
      <c r="MX70" s="157">
        <v>0</v>
      </c>
      <c r="MY70" s="157">
        <v>0</v>
      </c>
      <c r="MZ70" s="157">
        <v>0</v>
      </c>
      <c r="NA70" s="157">
        <v>0</v>
      </c>
      <c r="NB70" s="158">
        <v>0</v>
      </c>
      <c r="NC70" s="158">
        <v>0</v>
      </c>
      <c r="ND70" s="158">
        <v>0</v>
      </c>
      <c r="NE70" s="158">
        <v>0</v>
      </c>
      <c r="NF70" s="158">
        <v>0</v>
      </c>
      <c r="NG70" s="158">
        <v>0</v>
      </c>
      <c r="NH70" s="158">
        <v>0</v>
      </c>
      <c r="NI70" s="158">
        <v>0</v>
      </c>
      <c r="NJ70" s="159">
        <v>0</v>
      </c>
      <c r="NK70" s="160" t="s">
        <v>635</v>
      </c>
      <c r="NL70" s="160" t="s">
        <v>635</v>
      </c>
      <c r="NM70" s="160" t="s">
        <v>635</v>
      </c>
      <c r="NN70" s="160" t="s">
        <v>635</v>
      </c>
      <c r="NO70" s="160" t="s">
        <v>635</v>
      </c>
      <c r="NP70" s="160" t="s">
        <v>635</v>
      </c>
      <c r="NQ70" s="160" t="s">
        <v>635</v>
      </c>
      <c r="NR70" s="160" t="s">
        <v>635</v>
      </c>
      <c r="NS70" s="161" t="s">
        <v>635</v>
      </c>
      <c r="NT70" s="162" t="s">
        <v>635</v>
      </c>
      <c r="NU70" s="162" t="s">
        <v>635</v>
      </c>
      <c r="NV70" s="162" t="s">
        <v>635</v>
      </c>
      <c r="NW70" s="162" t="s">
        <v>635</v>
      </c>
      <c r="NX70" s="162" t="s">
        <v>635</v>
      </c>
      <c r="NY70" s="162" t="s">
        <v>635</v>
      </c>
      <c r="NZ70" s="162" t="s">
        <v>635</v>
      </c>
      <c r="OA70" s="162" t="s">
        <v>635</v>
      </c>
      <c r="OB70" s="163" t="s">
        <v>635</v>
      </c>
      <c r="OC70" s="142" t="s">
        <v>635</v>
      </c>
      <c r="OD70" s="142" t="s">
        <v>635</v>
      </c>
      <c r="OE70" s="142" t="s">
        <v>635</v>
      </c>
      <c r="OF70" s="142" t="s">
        <v>635</v>
      </c>
      <c r="OG70" s="142" t="s">
        <v>635</v>
      </c>
      <c r="OH70" s="142" t="s">
        <v>635</v>
      </c>
      <c r="OI70" s="142" t="s">
        <v>635</v>
      </c>
      <c r="OJ70" s="142" t="s">
        <v>635</v>
      </c>
      <c r="OK70" s="142" t="s">
        <v>635</v>
      </c>
      <c r="OL70" s="45">
        <v>0</v>
      </c>
      <c r="OM70" s="45">
        <v>0</v>
      </c>
      <c r="ON70" s="45">
        <v>0</v>
      </c>
      <c r="OO70" s="45">
        <v>0</v>
      </c>
      <c r="OP70" s="45">
        <v>0</v>
      </c>
      <c r="OQ70" s="45">
        <v>0</v>
      </c>
      <c r="OR70" s="45">
        <v>0</v>
      </c>
      <c r="OS70" s="45">
        <v>0</v>
      </c>
      <c r="OT70" s="44">
        <v>0</v>
      </c>
      <c r="OU70" s="158" t="s">
        <v>635</v>
      </c>
      <c r="OV70" s="158" t="s">
        <v>635</v>
      </c>
      <c r="OW70" s="158" t="s">
        <v>635</v>
      </c>
      <c r="OX70" s="158" t="s">
        <v>635</v>
      </c>
      <c r="OY70" s="158" t="s">
        <v>635</v>
      </c>
      <c r="OZ70" s="158" t="s">
        <v>635</v>
      </c>
      <c r="PA70" s="158" t="s">
        <v>635</v>
      </c>
      <c r="PB70" s="158" t="s">
        <v>635</v>
      </c>
      <c r="PC70" s="159" t="s">
        <v>635</v>
      </c>
      <c r="PD70" s="152" t="s">
        <v>635</v>
      </c>
      <c r="PE70" s="152" t="s">
        <v>635</v>
      </c>
      <c r="PF70" s="152" t="s">
        <v>635</v>
      </c>
      <c r="PG70" s="152" t="s">
        <v>635</v>
      </c>
      <c r="PH70" s="152" t="s">
        <v>635</v>
      </c>
      <c r="PI70" s="152" t="s">
        <v>635</v>
      </c>
      <c r="PJ70" s="152" t="s">
        <v>635</v>
      </c>
      <c r="PK70" s="152" t="s">
        <v>635</v>
      </c>
      <c r="PL70" s="164" t="s">
        <v>635</v>
      </c>
      <c r="PM70" s="158">
        <v>0</v>
      </c>
      <c r="PN70" s="158">
        <v>0</v>
      </c>
      <c r="PO70" s="158">
        <v>0</v>
      </c>
      <c r="PP70" s="158">
        <v>0</v>
      </c>
      <c r="PQ70" s="158">
        <v>0</v>
      </c>
      <c r="PR70" s="158">
        <v>0</v>
      </c>
      <c r="PS70" s="158">
        <v>0</v>
      </c>
      <c r="PT70" s="158">
        <v>0</v>
      </c>
      <c r="PU70" s="158">
        <v>0</v>
      </c>
      <c r="PV70" s="157">
        <v>0</v>
      </c>
      <c r="PW70" s="157">
        <v>0</v>
      </c>
      <c r="PX70" s="157">
        <v>0</v>
      </c>
      <c r="PY70" s="157">
        <v>0</v>
      </c>
      <c r="PZ70" s="157">
        <v>0</v>
      </c>
      <c r="QA70" s="157">
        <v>0</v>
      </c>
      <c r="QB70" s="157">
        <v>0</v>
      </c>
      <c r="QC70" s="157">
        <v>0</v>
      </c>
      <c r="QD70" s="165">
        <v>0</v>
      </c>
      <c r="QE70" s="166" t="s">
        <v>635</v>
      </c>
      <c r="QF70" s="166" t="s">
        <v>635</v>
      </c>
      <c r="QG70" s="166" t="s">
        <v>635</v>
      </c>
      <c r="QH70" s="166" t="s">
        <v>635</v>
      </c>
      <c r="QI70" s="166" t="s">
        <v>635</v>
      </c>
      <c r="QJ70" s="166" t="s">
        <v>635</v>
      </c>
      <c r="QK70" s="166" t="s">
        <v>635</v>
      </c>
      <c r="QL70" s="166" t="s">
        <v>635</v>
      </c>
      <c r="QM70" s="167" t="s">
        <v>635</v>
      </c>
      <c r="QN70" s="120" t="s">
        <v>635</v>
      </c>
      <c r="QO70" s="120" t="s">
        <v>635</v>
      </c>
      <c r="QP70" s="120" t="s">
        <v>635</v>
      </c>
      <c r="QQ70" s="120" t="s">
        <v>635</v>
      </c>
      <c r="QR70" s="120" t="s">
        <v>635</v>
      </c>
      <c r="QS70" s="120" t="s">
        <v>635</v>
      </c>
      <c r="QT70" s="120" t="s">
        <v>635</v>
      </c>
      <c r="QU70" s="120" t="s">
        <v>635</v>
      </c>
      <c r="QV70" s="168" t="s">
        <v>635</v>
      </c>
      <c r="QW70" s="169" t="s">
        <v>635</v>
      </c>
      <c r="QX70" s="169" t="s">
        <v>635</v>
      </c>
      <c r="QY70" s="169" t="s">
        <v>635</v>
      </c>
      <c r="QZ70" s="169" t="s">
        <v>635</v>
      </c>
      <c r="RA70" s="169" t="s">
        <v>635</v>
      </c>
      <c r="RB70" s="169" t="s">
        <v>635</v>
      </c>
      <c r="RC70" s="169" t="s">
        <v>635</v>
      </c>
      <c r="RD70" s="169" t="s">
        <v>635</v>
      </c>
      <c r="RE70" s="170" t="s">
        <v>635</v>
      </c>
      <c r="RF70" s="136" t="s">
        <v>656</v>
      </c>
      <c r="RG70" s="136" t="s">
        <v>1063</v>
      </c>
      <c r="RH70" s="136" t="s">
        <v>743</v>
      </c>
      <c r="RI70" s="137" t="s">
        <v>635</v>
      </c>
      <c r="RJ70" s="137" t="s">
        <v>635</v>
      </c>
      <c r="RK70" s="137" t="s">
        <v>635</v>
      </c>
      <c r="RL70" s="105" t="s">
        <v>965</v>
      </c>
      <c r="RM70" s="106" t="s">
        <v>635</v>
      </c>
      <c r="RN70" s="106" t="s">
        <v>635</v>
      </c>
      <c r="RO70" s="171">
        <v>0</v>
      </c>
      <c r="RP70" s="171">
        <v>0</v>
      </c>
      <c r="RQ70" s="171">
        <v>0</v>
      </c>
      <c r="RR70" s="171">
        <v>1</v>
      </c>
      <c r="RS70" s="171">
        <v>0</v>
      </c>
      <c r="RT70" s="171">
        <v>0</v>
      </c>
      <c r="RU70" s="171">
        <v>0</v>
      </c>
      <c r="RV70" s="171">
        <v>0</v>
      </c>
      <c r="RW70" s="172">
        <f t="shared" si="21"/>
        <v>1</v>
      </c>
      <c r="RX70" s="133" t="s">
        <v>635</v>
      </c>
      <c r="RY70" s="133" t="s">
        <v>635</v>
      </c>
      <c r="RZ70" s="133" t="s">
        <v>635</v>
      </c>
      <c r="SA70" s="133" t="s">
        <v>635</v>
      </c>
      <c r="SB70" s="133" t="s">
        <v>635</v>
      </c>
      <c r="SC70" s="133" t="s">
        <v>635</v>
      </c>
      <c r="SD70" s="133" t="s">
        <v>635</v>
      </c>
      <c r="SE70" s="133" t="s">
        <v>635</v>
      </c>
      <c r="SF70" s="189" t="s">
        <v>635</v>
      </c>
      <c r="SG70" s="132" t="s">
        <v>635</v>
      </c>
      <c r="SH70" s="132" t="s">
        <v>635</v>
      </c>
      <c r="SI70" s="132" t="s">
        <v>635</v>
      </c>
      <c r="SJ70" s="132" t="s">
        <v>635</v>
      </c>
      <c r="SK70" s="132" t="s">
        <v>635</v>
      </c>
      <c r="SL70" s="132" t="s">
        <v>635</v>
      </c>
      <c r="SM70" s="132" t="s">
        <v>635</v>
      </c>
      <c r="SN70" s="132" t="s">
        <v>635</v>
      </c>
      <c r="SO70" s="173" t="s">
        <v>635</v>
      </c>
      <c r="SP70" s="142">
        <v>0</v>
      </c>
      <c r="SQ70" s="142">
        <v>0</v>
      </c>
      <c r="SR70" s="142">
        <v>0</v>
      </c>
      <c r="SS70" s="142">
        <v>1</v>
      </c>
      <c r="ST70" s="142">
        <v>0</v>
      </c>
      <c r="SU70" s="142">
        <v>0</v>
      </c>
      <c r="SV70" s="142">
        <v>0</v>
      </c>
      <c r="SW70" s="142">
        <v>0</v>
      </c>
      <c r="SX70" s="240">
        <f>SUBTOTAL(9,SP70:SW70)</f>
        <v>1</v>
      </c>
      <c r="SY70" s="125" t="s">
        <v>635</v>
      </c>
      <c r="SZ70" s="125" t="s">
        <v>635</v>
      </c>
      <c r="TA70" s="125" t="s">
        <v>635</v>
      </c>
      <c r="TB70" s="125" t="s">
        <v>635</v>
      </c>
      <c r="TC70" s="125" t="s">
        <v>635</v>
      </c>
      <c r="TD70" s="125" t="s">
        <v>635</v>
      </c>
      <c r="TE70" s="125" t="s">
        <v>635</v>
      </c>
      <c r="TF70" s="125" t="s">
        <v>635</v>
      </c>
      <c r="TG70" s="175" t="s">
        <v>635</v>
      </c>
      <c r="TH70" s="149" t="s">
        <v>635</v>
      </c>
      <c r="TI70" s="149" t="s">
        <v>635</v>
      </c>
      <c r="TJ70" s="149" t="s">
        <v>635</v>
      </c>
      <c r="TK70" s="149" t="s">
        <v>635</v>
      </c>
      <c r="TL70" s="149" t="s">
        <v>635</v>
      </c>
      <c r="TM70" s="149" t="s">
        <v>635</v>
      </c>
      <c r="TN70" s="149" t="s">
        <v>635</v>
      </c>
      <c r="TO70" s="149" t="s">
        <v>635</v>
      </c>
      <c r="TP70" s="176" t="s">
        <v>635</v>
      </c>
      <c r="TQ70" s="210">
        <v>0</v>
      </c>
      <c r="TR70" s="210">
        <v>0</v>
      </c>
      <c r="TS70" s="210">
        <v>0</v>
      </c>
      <c r="TT70" s="210">
        <v>1</v>
      </c>
      <c r="TU70" s="210">
        <v>0</v>
      </c>
      <c r="TV70" s="210">
        <v>0</v>
      </c>
      <c r="TW70" s="210">
        <v>0</v>
      </c>
      <c r="TX70" s="210">
        <v>0</v>
      </c>
      <c r="TY70" s="211">
        <f>SUBTOTAL(9,TQ70:TX70)</f>
        <v>1</v>
      </c>
      <c r="TZ70" s="179" t="s">
        <v>635</v>
      </c>
      <c r="UA70" s="179" t="s">
        <v>635</v>
      </c>
      <c r="UB70" s="179" t="s">
        <v>635</v>
      </c>
      <c r="UC70" s="179" t="s">
        <v>635</v>
      </c>
      <c r="UD70" s="179" t="s">
        <v>635</v>
      </c>
      <c r="UE70" s="179" t="s">
        <v>635</v>
      </c>
      <c r="UF70" s="179" t="s">
        <v>635</v>
      </c>
      <c r="UG70" s="179" t="s">
        <v>635</v>
      </c>
      <c r="UH70" s="180" t="s">
        <v>635</v>
      </c>
      <c r="UI70" s="171">
        <v>0</v>
      </c>
      <c r="UJ70" s="171">
        <v>0</v>
      </c>
      <c r="UK70" s="171">
        <v>0</v>
      </c>
      <c r="UL70" s="171">
        <v>1</v>
      </c>
      <c r="UM70" s="171">
        <v>0</v>
      </c>
      <c r="UN70" s="171">
        <v>0</v>
      </c>
      <c r="UO70" s="171">
        <v>0</v>
      </c>
      <c r="UP70" s="171">
        <v>0</v>
      </c>
      <c r="UQ70" s="181">
        <f t="shared" si="22"/>
        <v>1</v>
      </c>
      <c r="UR70" s="131" t="s">
        <v>635</v>
      </c>
      <c r="US70" s="131" t="s">
        <v>635</v>
      </c>
      <c r="UT70" s="131" t="s">
        <v>635</v>
      </c>
      <c r="UU70" s="131" t="s">
        <v>635</v>
      </c>
      <c r="UV70" s="131" t="s">
        <v>635</v>
      </c>
      <c r="UW70" s="131" t="s">
        <v>635</v>
      </c>
      <c r="UX70" s="131" t="s">
        <v>635</v>
      </c>
      <c r="UY70" s="131" t="s">
        <v>635</v>
      </c>
      <c r="UZ70" s="182" t="s">
        <v>635</v>
      </c>
      <c r="VA70" s="169">
        <v>0</v>
      </c>
      <c r="VB70" s="169">
        <v>0</v>
      </c>
      <c r="VC70" s="169">
        <v>0</v>
      </c>
      <c r="VD70" s="169">
        <v>1</v>
      </c>
      <c r="VE70" s="169">
        <v>0</v>
      </c>
      <c r="VF70" s="169">
        <v>0</v>
      </c>
      <c r="VG70" s="169">
        <v>0</v>
      </c>
      <c r="VH70" s="169">
        <v>0</v>
      </c>
      <c r="VI70" s="183">
        <f>SUBTOTAL(9,VA70:VH70)</f>
        <v>1</v>
      </c>
      <c r="VJ70" s="177" t="s">
        <v>635</v>
      </c>
      <c r="VK70" s="177" t="s">
        <v>635</v>
      </c>
      <c r="VL70" s="177" t="s">
        <v>635</v>
      </c>
      <c r="VM70" s="177" t="s">
        <v>635</v>
      </c>
      <c r="VN70" s="177" t="s">
        <v>635</v>
      </c>
      <c r="VO70" s="177" t="s">
        <v>635</v>
      </c>
      <c r="VP70" s="177" t="s">
        <v>635</v>
      </c>
      <c r="VQ70" s="177" t="s">
        <v>635</v>
      </c>
      <c r="VR70" s="178" t="s">
        <v>635</v>
      </c>
      <c r="VS70" s="184" t="s">
        <v>635</v>
      </c>
      <c r="VT70" s="184" t="s">
        <v>635</v>
      </c>
      <c r="VU70" s="184" t="s">
        <v>635</v>
      </c>
      <c r="VV70" s="184" t="s">
        <v>635</v>
      </c>
      <c r="VW70" s="184" t="s">
        <v>635</v>
      </c>
      <c r="VX70" s="184" t="s">
        <v>635</v>
      </c>
      <c r="VY70" s="184" t="s">
        <v>635</v>
      </c>
      <c r="VZ70" s="184" t="s">
        <v>635</v>
      </c>
      <c r="WA70" s="185" t="s">
        <v>635</v>
      </c>
      <c r="WB70" s="186" t="s">
        <v>635</v>
      </c>
      <c r="WC70" s="186" t="s">
        <v>635</v>
      </c>
      <c r="WD70" s="186" t="s">
        <v>635</v>
      </c>
      <c r="WE70" s="186" t="s">
        <v>635</v>
      </c>
      <c r="WF70" s="186" t="s">
        <v>635</v>
      </c>
      <c r="WG70" s="186" t="s">
        <v>635</v>
      </c>
      <c r="WH70" s="186" t="s">
        <v>635</v>
      </c>
      <c r="WI70" s="186" t="s">
        <v>635</v>
      </c>
      <c r="WJ70" s="187" t="s">
        <v>635</v>
      </c>
      <c r="WK70" s="212">
        <v>0</v>
      </c>
      <c r="WL70" s="212">
        <v>0</v>
      </c>
      <c r="WM70" s="212">
        <v>0</v>
      </c>
      <c r="WN70" s="212">
        <v>1</v>
      </c>
      <c r="WO70" s="212">
        <v>0</v>
      </c>
      <c r="WP70" s="212">
        <v>0</v>
      </c>
      <c r="WQ70" s="212">
        <v>0</v>
      </c>
      <c r="WR70" s="212">
        <v>0</v>
      </c>
      <c r="WS70" s="188">
        <f>SUBTOTAL(9,WK70:WR70)</f>
        <v>1</v>
      </c>
      <c r="WT70" s="133" t="s">
        <v>635</v>
      </c>
      <c r="WU70" s="133" t="s">
        <v>635</v>
      </c>
      <c r="WV70" s="133" t="s">
        <v>635</v>
      </c>
      <c r="WW70" s="133" t="s">
        <v>635</v>
      </c>
      <c r="WX70" s="133" t="s">
        <v>635</v>
      </c>
      <c r="WY70" s="133" t="s">
        <v>635</v>
      </c>
      <c r="WZ70" s="133" t="s">
        <v>635</v>
      </c>
      <c r="XA70" s="133" t="s">
        <v>635</v>
      </c>
      <c r="XB70" s="189" t="s">
        <v>635</v>
      </c>
      <c r="XC70" s="105" t="s">
        <v>665</v>
      </c>
      <c r="XD70" s="105" t="s">
        <v>666</v>
      </c>
      <c r="XE70" s="105" t="s">
        <v>749</v>
      </c>
      <c r="XF70" s="111" t="s">
        <v>750</v>
      </c>
      <c r="XG70" s="190" t="s">
        <v>671</v>
      </c>
      <c r="XH70" s="190" t="s">
        <v>672</v>
      </c>
      <c r="XI70" s="190" t="s">
        <v>673</v>
      </c>
      <c r="XJ70" s="190" t="s">
        <v>635</v>
      </c>
      <c r="XK70" s="190" t="s">
        <v>635</v>
      </c>
      <c r="XL70" s="190" t="s">
        <v>635</v>
      </c>
      <c r="XM70" s="191" t="s">
        <v>667</v>
      </c>
      <c r="XN70" s="191" t="s">
        <v>668</v>
      </c>
      <c r="XO70" s="191" t="s">
        <v>635</v>
      </c>
      <c r="XP70" s="191" t="s">
        <v>635</v>
      </c>
      <c r="XQ70" s="191" t="s">
        <v>635</v>
      </c>
      <c r="XR70" s="191" t="s">
        <v>635</v>
      </c>
      <c r="XS70" s="191" t="s">
        <v>635</v>
      </c>
      <c r="XT70" s="191" t="s">
        <v>635</v>
      </c>
      <c r="XU70" s="192" t="s">
        <v>635</v>
      </c>
      <c r="XV70" s="192" t="s">
        <v>635</v>
      </c>
      <c r="XW70" s="192" t="s">
        <v>635</v>
      </c>
      <c r="XX70" s="192" t="s">
        <v>635</v>
      </c>
      <c r="XY70" s="192" t="s">
        <v>635</v>
      </c>
      <c r="XZ70" s="192" t="s">
        <v>635</v>
      </c>
      <c r="YA70" s="144" t="s">
        <v>668</v>
      </c>
      <c r="YB70" s="144" t="s">
        <v>635</v>
      </c>
      <c r="YC70" s="144" t="s">
        <v>635</v>
      </c>
      <c r="YD70" s="144" t="s">
        <v>635</v>
      </c>
      <c r="YE70" s="144" t="s">
        <v>635</v>
      </c>
      <c r="YF70" s="144" t="s">
        <v>635</v>
      </c>
      <c r="YG70" s="144" t="s">
        <v>635</v>
      </c>
      <c r="YH70" s="111" t="s">
        <v>635</v>
      </c>
      <c r="YI70" s="111" t="s">
        <v>635</v>
      </c>
      <c r="YJ70" s="111" t="s">
        <v>635</v>
      </c>
      <c r="YK70" s="190" t="s">
        <v>635</v>
      </c>
      <c r="YL70" s="190" t="s">
        <v>635</v>
      </c>
      <c r="YM70" s="190" t="s">
        <v>635</v>
      </c>
      <c r="YN70" s="190" t="s">
        <v>635</v>
      </c>
      <c r="YO70" s="190" t="s">
        <v>635</v>
      </c>
      <c r="YP70" s="130" t="s">
        <v>635</v>
      </c>
      <c r="YQ70" s="130" t="s">
        <v>635</v>
      </c>
      <c r="YR70" s="130" t="s">
        <v>635</v>
      </c>
      <c r="YS70" s="130" t="s">
        <v>635</v>
      </c>
      <c r="YT70" s="130" t="s">
        <v>635</v>
      </c>
      <c r="YU70" s="130" t="s">
        <v>635</v>
      </c>
      <c r="YV70" s="112" t="s">
        <v>635</v>
      </c>
      <c r="YW70" s="112" t="s">
        <v>635</v>
      </c>
      <c r="YX70" s="112" t="s">
        <v>635</v>
      </c>
      <c r="YY70" s="112" t="s">
        <v>635</v>
      </c>
      <c r="YZ70" s="105" t="s">
        <v>674</v>
      </c>
      <c r="ZA70" s="105" t="s">
        <v>635</v>
      </c>
      <c r="ZB70" s="126" t="s">
        <v>635</v>
      </c>
      <c r="ZC70" s="126" t="s">
        <v>635</v>
      </c>
      <c r="ZD70" s="126" t="s">
        <v>635</v>
      </c>
      <c r="ZE70" s="126" t="s">
        <v>635</v>
      </c>
      <c r="ZF70" s="126" t="s">
        <v>635</v>
      </c>
      <c r="ZG70" s="125" t="s">
        <v>635</v>
      </c>
      <c r="ZH70" s="125" t="s">
        <v>635</v>
      </c>
      <c r="ZI70" s="125" t="s">
        <v>635</v>
      </c>
      <c r="ZJ70" s="125" t="s">
        <v>635</v>
      </c>
      <c r="ZK70" s="125" t="s">
        <v>635</v>
      </c>
      <c r="ZL70" s="125" t="s">
        <v>635</v>
      </c>
      <c r="ZM70" s="125" t="s">
        <v>635</v>
      </c>
      <c r="ZN70" s="125" t="s">
        <v>635</v>
      </c>
      <c r="ZO70" s="147" t="s">
        <v>635</v>
      </c>
      <c r="ZP70" s="147" t="s">
        <v>635</v>
      </c>
      <c r="ZQ70" s="147" t="s">
        <v>635</v>
      </c>
      <c r="ZR70" s="147" t="s">
        <v>635</v>
      </c>
      <c r="ZS70" s="147" t="s">
        <v>635</v>
      </c>
      <c r="ZT70" s="184" t="s">
        <v>635</v>
      </c>
      <c r="ZU70" s="184">
        <v>4</v>
      </c>
      <c r="ZV70" s="184" t="s">
        <v>635</v>
      </c>
      <c r="ZW70" s="184" t="s">
        <v>635</v>
      </c>
      <c r="ZX70" s="131">
        <v>1</v>
      </c>
      <c r="ZY70" s="131" t="s">
        <v>635</v>
      </c>
      <c r="ZZ70" s="131">
        <v>2</v>
      </c>
      <c r="AAA70" s="131" t="s">
        <v>635</v>
      </c>
      <c r="AAB70" s="132" t="s">
        <v>635</v>
      </c>
      <c r="AAC70" s="132" t="s">
        <v>635</v>
      </c>
      <c r="AAD70" s="132" t="s">
        <v>635</v>
      </c>
      <c r="AAE70" s="193" t="s">
        <v>635</v>
      </c>
      <c r="AAF70" s="102" t="s">
        <v>635</v>
      </c>
      <c r="AAG70" s="102" t="s">
        <v>635</v>
      </c>
      <c r="AAH70" s="102" t="s">
        <v>635</v>
      </c>
      <c r="AAI70" s="102" t="s">
        <v>635</v>
      </c>
      <c r="AAJ70" s="125" t="s">
        <v>635</v>
      </c>
      <c r="AAK70" s="125">
        <v>3</v>
      </c>
      <c r="AAL70" s="125" t="s">
        <v>635</v>
      </c>
      <c r="AAM70" s="125" t="s">
        <v>635</v>
      </c>
      <c r="AAN70" s="131" t="s">
        <v>635</v>
      </c>
      <c r="AAO70" s="131">
        <v>2</v>
      </c>
      <c r="AAP70" s="131" t="s">
        <v>635</v>
      </c>
      <c r="AAQ70" s="131" t="s">
        <v>635</v>
      </c>
      <c r="AAR70" s="149" t="s">
        <v>635</v>
      </c>
      <c r="AAS70" s="149">
        <v>5</v>
      </c>
      <c r="AAT70" s="149" t="s">
        <v>635</v>
      </c>
      <c r="AAU70" s="149" t="s">
        <v>635</v>
      </c>
      <c r="AAV70" s="184" t="s">
        <v>635</v>
      </c>
      <c r="AAW70" s="184" t="s">
        <v>635</v>
      </c>
      <c r="AAX70" s="184" t="s">
        <v>635</v>
      </c>
      <c r="AAY70" s="184" t="s">
        <v>635</v>
      </c>
      <c r="AAZ70" s="103" t="s">
        <v>632</v>
      </c>
      <c r="ABA70" s="100" t="s">
        <v>679</v>
      </c>
      <c r="ABB70" s="100" t="s">
        <v>786</v>
      </c>
      <c r="ABC70" s="100" t="s">
        <v>635</v>
      </c>
      <c r="ABD70" s="100" t="s">
        <v>635</v>
      </c>
      <c r="ABE70" s="100" t="s">
        <v>635</v>
      </c>
      <c r="ABF70" s="103" t="s">
        <v>635</v>
      </c>
      <c r="ABG70" s="194">
        <v>80000</v>
      </c>
      <c r="ABH70" s="195" t="s">
        <v>754</v>
      </c>
      <c r="ABI70" s="195" t="s">
        <v>716</v>
      </c>
      <c r="ABJ70" s="195" t="s">
        <v>680</v>
      </c>
      <c r="ABK70" s="195" t="s">
        <v>788</v>
      </c>
      <c r="ABL70" s="177" t="s">
        <v>681</v>
      </c>
      <c r="ABM70" s="177" t="s">
        <v>635</v>
      </c>
      <c r="ABN70" s="177" t="s">
        <v>635</v>
      </c>
      <c r="ABO70" s="195" t="s">
        <v>635</v>
      </c>
      <c r="ABP70" s="112" t="s">
        <v>635</v>
      </c>
      <c r="ABQ70" s="112" t="s">
        <v>635</v>
      </c>
      <c r="ABR70" s="112" t="s">
        <v>635</v>
      </c>
      <c r="ABS70" s="103" t="s">
        <v>632</v>
      </c>
      <c r="ABT70" s="97" t="s">
        <v>632</v>
      </c>
      <c r="ABU70" s="196" t="s">
        <v>683</v>
      </c>
      <c r="ABV70" s="196" t="s">
        <v>718</v>
      </c>
      <c r="ABW70" s="196" t="s">
        <v>789</v>
      </c>
      <c r="ABX70" s="196" t="s">
        <v>756</v>
      </c>
      <c r="ABY70" s="196" t="s">
        <v>684</v>
      </c>
      <c r="ABZ70" s="196" t="s">
        <v>635</v>
      </c>
      <c r="ACA70" s="196" t="s">
        <v>635</v>
      </c>
      <c r="ACB70" s="97" t="s">
        <v>626</v>
      </c>
      <c r="ACC70" s="97" t="s">
        <v>632</v>
      </c>
      <c r="ACD70" s="112" t="s">
        <v>685</v>
      </c>
      <c r="ACE70" s="112" t="s">
        <v>635</v>
      </c>
      <c r="ACF70" s="112" t="s">
        <v>635</v>
      </c>
      <c r="ACG70" s="112" t="s">
        <v>635</v>
      </c>
      <c r="ACH70" s="97" t="s">
        <v>1547</v>
      </c>
      <c r="ACI70" s="97" t="s">
        <v>1548</v>
      </c>
      <c r="ACJ70" s="97"/>
    </row>
    <row r="71" spans="1:764" ht="15" customHeight="1">
      <c r="A71">
        <v>60</v>
      </c>
      <c r="B71" s="97" t="s">
        <v>1549</v>
      </c>
      <c r="C71" s="97" t="s">
        <v>1550</v>
      </c>
      <c r="D71" s="97" t="s">
        <v>1200</v>
      </c>
      <c r="E71" s="97" t="s">
        <v>1551</v>
      </c>
      <c r="F71" s="98" t="s">
        <v>1552</v>
      </c>
      <c r="G71" s="98" t="s">
        <v>1553</v>
      </c>
      <c r="H71" s="99">
        <v>36.122214999999997</v>
      </c>
      <c r="I71" s="99">
        <v>-0.15406300000000001</v>
      </c>
      <c r="J71" s="98" t="s">
        <v>695</v>
      </c>
      <c r="K71" s="98" t="s">
        <v>1204</v>
      </c>
      <c r="L71" s="98" t="s">
        <v>1204</v>
      </c>
      <c r="M71" s="100" t="s">
        <v>1554</v>
      </c>
      <c r="N71" s="101">
        <v>721815543</v>
      </c>
      <c r="O71" s="102">
        <v>702159565</v>
      </c>
      <c r="P71" s="100">
        <v>-0.15764</v>
      </c>
      <c r="Q71" s="100">
        <v>36.120365</v>
      </c>
      <c r="R71" s="100">
        <v>1920.1</v>
      </c>
      <c r="S71" s="100">
        <v>4.2</v>
      </c>
      <c r="T71" s="103" t="s">
        <v>626</v>
      </c>
      <c r="U71" s="97" t="s">
        <v>627</v>
      </c>
      <c r="V71" s="97" t="s">
        <v>628</v>
      </c>
      <c r="W71" s="97" t="s">
        <v>629</v>
      </c>
      <c r="X71" s="97" t="s">
        <v>630</v>
      </c>
      <c r="Y71" s="97" t="s">
        <v>701</v>
      </c>
      <c r="Z71" s="103" t="s">
        <v>632</v>
      </c>
      <c r="AA71" s="104" t="s">
        <v>633</v>
      </c>
      <c r="AB71" s="104" t="s">
        <v>634</v>
      </c>
      <c r="AC71" s="104" t="s">
        <v>635</v>
      </c>
      <c r="AD71" s="104" t="s">
        <v>635</v>
      </c>
      <c r="AE71" s="104" t="s">
        <v>635</v>
      </c>
      <c r="AF71" s="103">
        <v>6</v>
      </c>
      <c r="AG71" s="103">
        <v>4</v>
      </c>
      <c r="AH71" s="97" t="s">
        <v>636</v>
      </c>
      <c r="AI71" s="97" t="s">
        <v>637</v>
      </c>
      <c r="AJ71" s="97" t="s">
        <v>638</v>
      </c>
      <c r="AK71" s="97" t="s">
        <v>639</v>
      </c>
      <c r="AL71" s="105" t="s">
        <v>640</v>
      </c>
      <c r="AM71" s="106" t="s">
        <v>641</v>
      </c>
      <c r="AN71" s="106" t="s">
        <v>635</v>
      </c>
      <c r="AO71" s="106" t="s">
        <v>1555</v>
      </c>
      <c r="AP71" s="97" t="s">
        <v>642</v>
      </c>
      <c r="AQ71" s="97" t="s">
        <v>642</v>
      </c>
      <c r="AR71" s="103" t="s">
        <v>773</v>
      </c>
      <c r="AS71" s="103" t="s">
        <v>635</v>
      </c>
      <c r="AT71" s="103" t="s">
        <v>635</v>
      </c>
      <c r="AU71" s="103" t="s">
        <v>635</v>
      </c>
      <c r="AV71" s="106" t="s">
        <v>632</v>
      </c>
      <c r="AW71" s="105" t="s">
        <v>641</v>
      </c>
      <c r="AX71" s="103" t="s">
        <v>640</v>
      </c>
      <c r="AY71" s="105" t="s">
        <v>641</v>
      </c>
      <c r="AZ71" s="107" t="s">
        <v>640</v>
      </c>
      <c r="BA71" s="105" t="s">
        <v>641</v>
      </c>
      <c r="BB71" s="107" t="s">
        <v>640</v>
      </c>
      <c r="BC71" s="106" t="s">
        <v>1555</v>
      </c>
      <c r="BD71" s="103" t="s">
        <v>635</v>
      </c>
      <c r="BE71" s="106" t="s">
        <v>632</v>
      </c>
      <c r="BF71" s="103" t="s">
        <v>641</v>
      </c>
      <c r="BG71" s="103" t="s">
        <v>635</v>
      </c>
      <c r="BH71" s="103" t="s">
        <v>1556</v>
      </c>
      <c r="BI71" s="97" t="s">
        <v>641</v>
      </c>
      <c r="BJ71" s="108" t="s">
        <v>733</v>
      </c>
      <c r="BK71" s="108" t="s">
        <v>1557</v>
      </c>
      <c r="BL71" s="108" t="s">
        <v>635</v>
      </c>
      <c r="BM71" s="108" t="s">
        <v>635</v>
      </c>
      <c r="BN71" s="108" t="s">
        <v>635</v>
      </c>
      <c r="BO71" s="103" t="s">
        <v>632</v>
      </c>
      <c r="BP71" s="103" t="s">
        <v>640</v>
      </c>
      <c r="BQ71" s="103" t="s">
        <v>1555</v>
      </c>
      <c r="BR71" s="109" t="s">
        <v>645</v>
      </c>
      <c r="BS71" s="109" t="s">
        <v>703</v>
      </c>
      <c r="BT71" s="110" t="s">
        <v>635</v>
      </c>
      <c r="BU71" s="110" t="s">
        <v>635</v>
      </c>
      <c r="BV71" s="109" t="s">
        <v>635</v>
      </c>
      <c r="BW71" s="97" t="s">
        <v>877</v>
      </c>
      <c r="BX71" s="97" t="s">
        <v>641</v>
      </c>
      <c r="BY71" s="97" t="s">
        <v>1558</v>
      </c>
      <c r="BZ71" s="97" t="s">
        <v>648</v>
      </c>
      <c r="CA71" s="111" t="s">
        <v>635</v>
      </c>
      <c r="CB71" s="111" t="s">
        <v>635</v>
      </c>
      <c r="CC71" s="111" t="s">
        <v>635</v>
      </c>
      <c r="CD71" s="106" t="s">
        <v>635</v>
      </c>
      <c r="CE71" s="111" t="s">
        <v>635</v>
      </c>
      <c r="CF71" s="103">
        <v>3</v>
      </c>
      <c r="CG71" s="103">
        <v>6</v>
      </c>
      <c r="CH71" s="112" t="s">
        <v>641</v>
      </c>
      <c r="CI71" s="113" t="s">
        <v>635</v>
      </c>
      <c r="CJ71" s="113" t="s">
        <v>635</v>
      </c>
      <c r="CK71" s="113" t="s">
        <v>635</v>
      </c>
      <c r="CL71" s="103">
        <v>0</v>
      </c>
      <c r="CM71" s="114" t="s">
        <v>635</v>
      </c>
      <c r="CN71" s="103" t="s">
        <v>635</v>
      </c>
      <c r="CO71" s="106" t="s">
        <v>635</v>
      </c>
      <c r="CP71" s="103">
        <v>0.4</v>
      </c>
      <c r="CQ71" s="106">
        <v>550</v>
      </c>
      <c r="CR71" s="103" t="s">
        <v>635</v>
      </c>
      <c r="CS71" s="106" t="s">
        <v>635</v>
      </c>
      <c r="CT71" s="103" t="s">
        <v>635</v>
      </c>
      <c r="CU71" s="106" t="s">
        <v>635</v>
      </c>
      <c r="CV71" s="103" t="s">
        <v>635</v>
      </c>
      <c r="CW71" s="103" t="s">
        <v>635</v>
      </c>
      <c r="CX71" s="111" t="s">
        <v>635</v>
      </c>
      <c r="CY71" s="106" t="s">
        <v>635</v>
      </c>
      <c r="CZ71" s="106" t="s">
        <v>635</v>
      </c>
      <c r="DA71" s="106" t="s">
        <v>635</v>
      </c>
      <c r="DB71" s="106" t="s">
        <v>635</v>
      </c>
      <c r="DC71" s="117" t="s">
        <v>635</v>
      </c>
      <c r="DD71" s="118" t="s">
        <v>635</v>
      </c>
      <c r="DE71" s="118" t="s">
        <v>635</v>
      </c>
      <c r="DF71" s="118" t="s">
        <v>635</v>
      </c>
      <c r="DG71" s="119" t="s">
        <v>635</v>
      </c>
      <c r="DH71" s="105" t="s">
        <v>651</v>
      </c>
      <c r="DI71" s="120">
        <v>1</v>
      </c>
      <c r="DJ71" s="121" t="s">
        <v>635</v>
      </c>
      <c r="DK71" s="122" t="s">
        <v>635</v>
      </c>
      <c r="DL71" s="123" t="s">
        <v>635</v>
      </c>
      <c r="DM71" s="123" t="s">
        <v>635</v>
      </c>
      <c r="DN71" s="124" t="s">
        <v>635</v>
      </c>
      <c r="DO71" s="124" t="s">
        <v>635</v>
      </c>
      <c r="DP71" s="124" t="s">
        <v>635</v>
      </c>
      <c r="DQ71" s="125" t="s">
        <v>635</v>
      </c>
      <c r="DR71" s="125" t="s">
        <v>635</v>
      </c>
      <c r="DS71" s="125" t="s">
        <v>635</v>
      </c>
      <c r="DT71" s="106" t="s">
        <v>635</v>
      </c>
      <c r="DU71" s="106" t="s">
        <v>635</v>
      </c>
      <c r="DV71" s="106" t="s">
        <v>635</v>
      </c>
      <c r="DW71" s="126" t="s">
        <v>635</v>
      </c>
      <c r="DX71" s="126" t="s">
        <v>635</v>
      </c>
      <c r="DY71" s="126" t="s">
        <v>635</v>
      </c>
      <c r="DZ71" s="97" t="s">
        <v>635</v>
      </c>
      <c r="EA71" s="103" t="s">
        <v>626</v>
      </c>
      <c r="EB71" s="97" t="s">
        <v>635</v>
      </c>
      <c r="EC71" s="103" t="s">
        <v>626</v>
      </c>
      <c r="ED71" s="103" t="s">
        <v>635</v>
      </c>
      <c r="EE71" s="103" t="s">
        <v>635</v>
      </c>
      <c r="EF71" s="127" t="s">
        <v>635</v>
      </c>
      <c r="EG71" s="127" t="s">
        <v>635</v>
      </c>
      <c r="EH71" s="103" t="s">
        <v>635</v>
      </c>
      <c r="EI71" s="97" t="s">
        <v>641</v>
      </c>
      <c r="EJ71" s="97" t="s">
        <v>641</v>
      </c>
      <c r="EK71" s="122" t="s">
        <v>635</v>
      </c>
      <c r="EL71" s="122" t="s">
        <v>635</v>
      </c>
      <c r="EM71" s="122" t="s">
        <v>635</v>
      </c>
      <c r="EN71" s="122" t="s">
        <v>635</v>
      </c>
      <c r="EO71" s="128" t="s">
        <v>635</v>
      </c>
      <c r="EP71" s="128" t="s">
        <v>635</v>
      </c>
      <c r="EQ71" s="128" t="s">
        <v>635</v>
      </c>
      <c r="ER71" s="128" t="s">
        <v>635</v>
      </c>
      <c r="ES71" s="129" t="s">
        <v>635</v>
      </c>
      <c r="ET71" s="129" t="s">
        <v>635</v>
      </c>
      <c r="EU71" s="129" t="s">
        <v>635</v>
      </c>
      <c r="EV71" s="129" t="s">
        <v>635</v>
      </c>
      <c r="EW71" s="97" t="s">
        <v>635</v>
      </c>
      <c r="EX71" s="103" t="s">
        <v>635</v>
      </c>
      <c r="EY71" s="103" t="s">
        <v>635</v>
      </c>
      <c r="EZ71" s="107" t="s">
        <v>635</v>
      </c>
      <c r="FA71" s="103" t="s">
        <v>635</v>
      </c>
      <c r="FB71" s="130" t="s">
        <v>880</v>
      </c>
      <c r="FC71" s="130" t="s">
        <v>743</v>
      </c>
      <c r="FD71" s="131" t="s">
        <v>635</v>
      </c>
      <c r="FE71" s="131" t="s">
        <v>635</v>
      </c>
      <c r="FF71" s="131" t="s">
        <v>635</v>
      </c>
      <c r="FG71" s="131" t="s">
        <v>635</v>
      </c>
      <c r="FH71" s="131" t="s">
        <v>635</v>
      </c>
      <c r="FI71" s="132" t="s">
        <v>635</v>
      </c>
      <c r="FJ71" s="133" t="s">
        <v>635</v>
      </c>
      <c r="FK71" s="103">
        <v>18</v>
      </c>
      <c r="FL71" s="134" t="s">
        <v>635</v>
      </c>
      <c r="FM71" s="135">
        <v>13</v>
      </c>
      <c r="FN71" s="135" t="s">
        <v>635</v>
      </c>
      <c r="FO71" s="135" t="s">
        <v>635</v>
      </c>
      <c r="FP71" s="103" t="s">
        <v>635</v>
      </c>
      <c r="FQ71" s="132" t="s">
        <v>635</v>
      </c>
      <c r="FR71" s="133" t="s">
        <v>635</v>
      </c>
      <c r="FS71" s="103">
        <v>40</v>
      </c>
      <c r="FT71" s="134" t="s">
        <v>635</v>
      </c>
      <c r="FU71" s="135">
        <v>1</v>
      </c>
      <c r="FV71" s="135" t="s">
        <v>635</v>
      </c>
      <c r="FW71" s="131" t="s">
        <v>635</v>
      </c>
      <c r="FX71" s="103" t="s">
        <v>635</v>
      </c>
      <c r="FY71" s="100" t="s">
        <v>635</v>
      </c>
      <c r="FZ71" s="102" t="s">
        <v>635</v>
      </c>
      <c r="GA71" s="102" t="s">
        <v>635</v>
      </c>
      <c r="GB71" s="102" t="s">
        <v>635</v>
      </c>
      <c r="GC71" s="136" t="s">
        <v>635</v>
      </c>
      <c r="GD71" s="137" t="s">
        <v>635</v>
      </c>
      <c r="GE71" s="137" t="s">
        <v>635</v>
      </c>
      <c r="GF71" s="137" t="s">
        <v>635</v>
      </c>
      <c r="GG71" s="125" t="s">
        <v>635</v>
      </c>
      <c r="GH71" s="125" t="s">
        <v>635</v>
      </c>
      <c r="GI71" s="125" t="s">
        <v>635</v>
      </c>
      <c r="GJ71" s="125" t="s">
        <v>635</v>
      </c>
      <c r="GK71" s="122" t="s">
        <v>635</v>
      </c>
      <c r="GL71" s="122" t="s">
        <v>635</v>
      </c>
      <c r="GM71" s="122" t="s">
        <v>635</v>
      </c>
      <c r="GN71" s="122" t="s">
        <v>635</v>
      </c>
      <c r="GO71" s="135" t="s">
        <v>658</v>
      </c>
      <c r="GP71" s="135">
        <v>0</v>
      </c>
      <c r="GQ71" s="135">
        <v>24</v>
      </c>
      <c r="GR71" s="134" t="s">
        <v>658</v>
      </c>
      <c r="GS71" s="134">
        <v>0</v>
      </c>
      <c r="GT71" s="134">
        <v>24</v>
      </c>
      <c r="GU71" s="126" t="s">
        <v>635</v>
      </c>
      <c r="GV71" s="126" t="s">
        <v>635</v>
      </c>
      <c r="GW71" s="126" t="s">
        <v>635</v>
      </c>
      <c r="GX71" s="145" t="s">
        <v>635</v>
      </c>
      <c r="GY71" s="145" t="s">
        <v>635</v>
      </c>
      <c r="GZ71" s="145" t="s">
        <v>635</v>
      </c>
      <c r="HA71" s="139" t="s">
        <v>658</v>
      </c>
      <c r="HB71" s="140" t="s">
        <v>635</v>
      </c>
      <c r="HC71" s="123">
        <v>0</v>
      </c>
      <c r="HD71" s="123">
        <v>24</v>
      </c>
      <c r="HE71" s="127" t="s">
        <v>658</v>
      </c>
      <c r="HF71" s="131" t="s">
        <v>635</v>
      </c>
      <c r="HG71" s="131">
        <v>0</v>
      </c>
      <c r="HH71" s="131">
        <v>24</v>
      </c>
      <c r="HI71" s="141" t="s">
        <v>635</v>
      </c>
      <c r="HJ71" s="141" t="s">
        <v>635</v>
      </c>
      <c r="HK71" s="141" t="s">
        <v>635</v>
      </c>
      <c r="HL71" s="141" t="s">
        <v>635</v>
      </c>
      <c r="HM71" s="131" t="s">
        <v>635</v>
      </c>
      <c r="HN71" s="131" t="s">
        <v>635</v>
      </c>
      <c r="HO71" s="131" t="s">
        <v>635</v>
      </c>
      <c r="HP71" s="131" t="s">
        <v>635</v>
      </c>
      <c r="HQ71" s="106" t="s">
        <v>635</v>
      </c>
      <c r="HR71" s="106" t="s">
        <v>635</v>
      </c>
      <c r="HS71" s="106" t="s">
        <v>635</v>
      </c>
      <c r="HT71" s="106" t="s">
        <v>635</v>
      </c>
      <c r="HU71" s="132" t="s">
        <v>635</v>
      </c>
      <c r="HV71" s="132" t="s">
        <v>635</v>
      </c>
      <c r="HW71" s="132" t="s">
        <v>635</v>
      </c>
      <c r="HX71" s="132" t="s">
        <v>635</v>
      </c>
      <c r="HY71" s="118" t="s">
        <v>635</v>
      </c>
      <c r="HZ71" s="118" t="s">
        <v>635</v>
      </c>
      <c r="IA71" s="118" t="s">
        <v>635</v>
      </c>
      <c r="IB71" s="118" t="s">
        <v>635</v>
      </c>
      <c r="IC71" s="125" t="s">
        <v>635</v>
      </c>
      <c r="ID71" s="125" t="s">
        <v>635</v>
      </c>
      <c r="IE71" s="125" t="s">
        <v>635</v>
      </c>
      <c r="IF71" s="125" t="s">
        <v>635</v>
      </c>
      <c r="IG71" s="105" t="s">
        <v>807</v>
      </c>
      <c r="IH71" s="105" t="s">
        <v>831</v>
      </c>
      <c r="II71" s="105" t="s">
        <v>855</v>
      </c>
      <c r="IJ71" s="105" t="s">
        <v>635</v>
      </c>
      <c r="IK71" s="105" t="s">
        <v>635</v>
      </c>
      <c r="IL71" s="105" t="s">
        <v>635</v>
      </c>
      <c r="IM71" s="105" t="s">
        <v>635</v>
      </c>
      <c r="IN71" s="105" t="s">
        <v>635</v>
      </c>
      <c r="IO71" s="105" t="s">
        <v>635</v>
      </c>
      <c r="IP71" s="103">
        <v>3</v>
      </c>
      <c r="IQ71" s="102" t="s">
        <v>635</v>
      </c>
      <c r="IR71" s="102" t="s">
        <v>635</v>
      </c>
      <c r="IS71" s="102" t="s">
        <v>635</v>
      </c>
      <c r="IT71" s="102" t="s">
        <v>635</v>
      </c>
      <c r="IU71" s="128" t="s">
        <v>635</v>
      </c>
      <c r="IV71" s="128" t="s">
        <v>635</v>
      </c>
      <c r="IW71" s="128" t="s">
        <v>635</v>
      </c>
      <c r="IX71" s="128" t="s">
        <v>635</v>
      </c>
      <c r="IY71" s="124" t="s">
        <v>635</v>
      </c>
      <c r="IZ71" s="124" t="s">
        <v>635</v>
      </c>
      <c r="JA71" s="124" t="s">
        <v>635</v>
      </c>
      <c r="JB71" s="123" t="s">
        <v>635</v>
      </c>
      <c r="JC71" s="123" t="s">
        <v>635</v>
      </c>
      <c r="JD71" s="123" t="s">
        <v>635</v>
      </c>
      <c r="JE71" s="144" t="s">
        <v>635</v>
      </c>
      <c r="JF71" s="208">
        <v>0</v>
      </c>
      <c r="JG71" s="208">
        <v>0</v>
      </c>
      <c r="JH71" s="141" t="s">
        <v>635</v>
      </c>
      <c r="JI71" s="150">
        <v>0</v>
      </c>
      <c r="JJ71" s="150">
        <v>0</v>
      </c>
      <c r="JK71" s="144" t="s">
        <v>635</v>
      </c>
      <c r="JL71" s="144" t="s">
        <v>635</v>
      </c>
      <c r="JM71" s="144" t="s">
        <v>635</v>
      </c>
      <c r="JN71" s="135" t="s">
        <v>635</v>
      </c>
      <c r="JO71" s="135" t="s">
        <v>635</v>
      </c>
      <c r="JP71" s="135" t="s">
        <v>635</v>
      </c>
      <c r="JQ71" s="144" t="s">
        <v>635</v>
      </c>
      <c r="JR71" s="144" t="s">
        <v>635</v>
      </c>
      <c r="JS71" s="208" t="s">
        <v>635</v>
      </c>
      <c r="JT71" s="208" t="s">
        <v>635</v>
      </c>
      <c r="JU71" s="145" t="s">
        <v>635</v>
      </c>
      <c r="JV71" s="145" t="s">
        <v>635</v>
      </c>
      <c r="JW71" s="209" t="s">
        <v>635</v>
      </c>
      <c r="JX71" s="209" t="s">
        <v>635</v>
      </c>
      <c r="JY71" s="141" t="s">
        <v>635</v>
      </c>
      <c r="JZ71" s="141" t="s">
        <v>635</v>
      </c>
      <c r="KA71" s="141" t="s">
        <v>635</v>
      </c>
      <c r="KB71" s="141" t="s">
        <v>635</v>
      </c>
      <c r="KC71" s="128" t="s">
        <v>635</v>
      </c>
      <c r="KD71" s="128" t="s">
        <v>635</v>
      </c>
      <c r="KE71" s="128" t="s">
        <v>635</v>
      </c>
      <c r="KF71" s="128" t="s">
        <v>635</v>
      </c>
      <c r="KG71" s="146" t="s">
        <v>635</v>
      </c>
      <c r="KH71" s="146" t="s">
        <v>635</v>
      </c>
      <c r="KI71" s="146" t="s">
        <v>635</v>
      </c>
      <c r="KJ71" s="146" t="s">
        <v>635</v>
      </c>
      <c r="KK71" s="147" t="s">
        <v>635</v>
      </c>
      <c r="KL71" s="147" t="s">
        <v>635</v>
      </c>
      <c r="KM71" s="147" t="s">
        <v>635</v>
      </c>
      <c r="KN71" s="147" t="s">
        <v>635</v>
      </c>
      <c r="KO71" s="148" t="s">
        <v>635</v>
      </c>
      <c r="KP71" s="148" t="s">
        <v>635</v>
      </c>
      <c r="KQ71" s="148" t="s">
        <v>635</v>
      </c>
      <c r="KR71" s="148" t="s">
        <v>635</v>
      </c>
      <c r="KS71" s="149" t="s">
        <v>635</v>
      </c>
      <c r="KT71" s="149" t="s">
        <v>635</v>
      </c>
      <c r="KU71" s="149" t="s">
        <v>635</v>
      </c>
      <c r="KV71" s="149" t="s">
        <v>635</v>
      </c>
      <c r="KW71" s="105" t="s">
        <v>965</v>
      </c>
      <c r="KX71" s="106" t="s">
        <v>635</v>
      </c>
      <c r="KY71" s="106" t="s">
        <v>635</v>
      </c>
      <c r="KZ71" s="150">
        <v>0</v>
      </c>
      <c r="LA71" s="150">
        <v>0</v>
      </c>
      <c r="LB71" s="150">
        <v>0</v>
      </c>
      <c r="LC71" s="150">
        <v>1</v>
      </c>
      <c r="LD71" s="150">
        <v>0</v>
      </c>
      <c r="LE71" s="150">
        <v>0</v>
      </c>
      <c r="LF71" s="150">
        <v>0</v>
      </c>
      <c r="LG71" s="150">
        <v>0</v>
      </c>
      <c r="LH71" s="151">
        <f t="shared" si="23"/>
        <v>1</v>
      </c>
      <c r="LI71" s="152">
        <v>0</v>
      </c>
      <c r="LJ71" s="152">
        <v>0</v>
      </c>
      <c r="LK71" s="152">
        <v>0</v>
      </c>
      <c r="LL71" s="152">
        <v>1</v>
      </c>
      <c r="LM71" s="152">
        <v>0</v>
      </c>
      <c r="LN71" s="152">
        <v>0</v>
      </c>
      <c r="LO71" s="152">
        <v>0</v>
      </c>
      <c r="LP71" s="152">
        <v>0</v>
      </c>
      <c r="LQ71" s="153">
        <f t="shared" si="24"/>
        <v>1</v>
      </c>
      <c r="LR71" s="142" t="s">
        <v>635</v>
      </c>
      <c r="LS71" s="142" t="s">
        <v>635</v>
      </c>
      <c r="LT71" s="142" t="s">
        <v>635</v>
      </c>
      <c r="LU71" s="142" t="s">
        <v>635</v>
      </c>
      <c r="LV71" s="142" t="s">
        <v>635</v>
      </c>
      <c r="LW71" s="142" t="s">
        <v>635</v>
      </c>
      <c r="LX71" s="142" t="s">
        <v>635</v>
      </c>
      <c r="LY71" s="142" t="s">
        <v>635</v>
      </c>
      <c r="LZ71" s="142" t="s">
        <v>635</v>
      </c>
      <c r="MA71" s="45" t="s">
        <v>635</v>
      </c>
      <c r="MB71" s="45" t="s">
        <v>635</v>
      </c>
      <c r="MC71" s="45" t="s">
        <v>635</v>
      </c>
      <c r="MD71" s="45" t="s">
        <v>635</v>
      </c>
      <c r="ME71" s="45" t="s">
        <v>635</v>
      </c>
      <c r="MF71" s="45" t="s">
        <v>635</v>
      </c>
      <c r="MG71" s="45" t="s">
        <v>635</v>
      </c>
      <c r="MH71" s="45" t="s">
        <v>635</v>
      </c>
      <c r="MI71" s="44" t="s">
        <v>635</v>
      </c>
      <c r="MJ71" s="155">
        <v>0</v>
      </c>
      <c r="MK71" s="155">
        <v>0</v>
      </c>
      <c r="ML71" s="155">
        <v>0</v>
      </c>
      <c r="MM71" s="155">
        <v>0</v>
      </c>
      <c r="MN71" s="155">
        <v>0</v>
      </c>
      <c r="MO71" s="155">
        <v>0</v>
      </c>
      <c r="MP71" s="155">
        <v>0</v>
      </c>
      <c r="MQ71" s="155">
        <v>0</v>
      </c>
      <c r="MR71" s="155">
        <v>0</v>
      </c>
      <c r="MS71" s="157" t="s">
        <v>635</v>
      </c>
      <c r="MT71" s="157" t="s">
        <v>635</v>
      </c>
      <c r="MU71" s="157" t="s">
        <v>635</v>
      </c>
      <c r="MV71" s="157" t="s">
        <v>635</v>
      </c>
      <c r="MW71" s="157" t="s">
        <v>635</v>
      </c>
      <c r="MX71" s="157" t="s">
        <v>635</v>
      </c>
      <c r="MY71" s="157" t="s">
        <v>635</v>
      </c>
      <c r="MZ71" s="157" t="s">
        <v>635</v>
      </c>
      <c r="NA71" s="157" t="s">
        <v>635</v>
      </c>
      <c r="NB71" s="158">
        <v>0</v>
      </c>
      <c r="NC71" s="158">
        <v>0</v>
      </c>
      <c r="ND71" s="158">
        <v>0</v>
      </c>
      <c r="NE71" s="158">
        <v>0</v>
      </c>
      <c r="NF71" s="158">
        <v>0</v>
      </c>
      <c r="NG71" s="158">
        <v>0</v>
      </c>
      <c r="NH71" s="158">
        <v>0</v>
      </c>
      <c r="NI71" s="158">
        <v>0</v>
      </c>
      <c r="NJ71" s="159">
        <v>0</v>
      </c>
      <c r="NK71" s="160" t="s">
        <v>635</v>
      </c>
      <c r="NL71" s="160" t="s">
        <v>635</v>
      </c>
      <c r="NM71" s="160" t="s">
        <v>635</v>
      </c>
      <c r="NN71" s="160" t="s">
        <v>635</v>
      </c>
      <c r="NO71" s="160" t="s">
        <v>635</v>
      </c>
      <c r="NP71" s="160" t="s">
        <v>635</v>
      </c>
      <c r="NQ71" s="160" t="s">
        <v>635</v>
      </c>
      <c r="NR71" s="160" t="s">
        <v>635</v>
      </c>
      <c r="NS71" s="161" t="s">
        <v>635</v>
      </c>
      <c r="NT71" s="162" t="s">
        <v>635</v>
      </c>
      <c r="NU71" s="162" t="s">
        <v>635</v>
      </c>
      <c r="NV71" s="162" t="s">
        <v>635</v>
      </c>
      <c r="NW71" s="162" t="s">
        <v>635</v>
      </c>
      <c r="NX71" s="162" t="s">
        <v>635</v>
      </c>
      <c r="NY71" s="162" t="s">
        <v>635</v>
      </c>
      <c r="NZ71" s="162" t="s">
        <v>635</v>
      </c>
      <c r="OA71" s="162" t="s">
        <v>635</v>
      </c>
      <c r="OB71" s="163" t="s">
        <v>635</v>
      </c>
      <c r="OC71" s="142" t="s">
        <v>635</v>
      </c>
      <c r="OD71" s="142" t="s">
        <v>635</v>
      </c>
      <c r="OE71" s="142" t="s">
        <v>635</v>
      </c>
      <c r="OF71" s="142" t="s">
        <v>635</v>
      </c>
      <c r="OG71" s="142" t="s">
        <v>635</v>
      </c>
      <c r="OH71" s="142" t="s">
        <v>635</v>
      </c>
      <c r="OI71" s="142" t="s">
        <v>635</v>
      </c>
      <c r="OJ71" s="142" t="s">
        <v>635</v>
      </c>
      <c r="OK71" s="142" t="s">
        <v>635</v>
      </c>
      <c r="OL71" s="45" t="s">
        <v>635</v>
      </c>
      <c r="OM71" s="45" t="s">
        <v>635</v>
      </c>
      <c r="ON71" s="45" t="s">
        <v>635</v>
      </c>
      <c r="OO71" s="45" t="s">
        <v>635</v>
      </c>
      <c r="OP71" s="45" t="s">
        <v>635</v>
      </c>
      <c r="OQ71" s="45" t="s">
        <v>635</v>
      </c>
      <c r="OR71" s="45" t="s">
        <v>635</v>
      </c>
      <c r="OS71" s="45" t="s">
        <v>635</v>
      </c>
      <c r="OT71" s="44" t="s">
        <v>635</v>
      </c>
      <c r="OU71" s="158" t="s">
        <v>635</v>
      </c>
      <c r="OV71" s="158" t="s">
        <v>635</v>
      </c>
      <c r="OW71" s="158" t="s">
        <v>635</v>
      </c>
      <c r="OX71" s="158" t="s">
        <v>635</v>
      </c>
      <c r="OY71" s="158" t="s">
        <v>635</v>
      </c>
      <c r="OZ71" s="158" t="s">
        <v>635</v>
      </c>
      <c r="PA71" s="158" t="s">
        <v>635</v>
      </c>
      <c r="PB71" s="158" t="s">
        <v>635</v>
      </c>
      <c r="PC71" s="159" t="s">
        <v>635</v>
      </c>
      <c r="PD71" s="152">
        <v>0</v>
      </c>
      <c r="PE71" s="152">
        <v>0</v>
      </c>
      <c r="PF71" s="152">
        <v>0</v>
      </c>
      <c r="PG71" s="152">
        <v>0</v>
      </c>
      <c r="PH71" s="152">
        <v>0</v>
      </c>
      <c r="PI71" s="152">
        <v>0</v>
      </c>
      <c r="PJ71" s="152">
        <v>0</v>
      </c>
      <c r="PK71" s="152">
        <v>0</v>
      </c>
      <c r="PL71" s="164">
        <v>0</v>
      </c>
      <c r="PM71" s="158" t="s">
        <v>635</v>
      </c>
      <c r="PN71" s="158" t="s">
        <v>635</v>
      </c>
      <c r="PO71" s="158" t="s">
        <v>635</v>
      </c>
      <c r="PP71" s="158" t="s">
        <v>635</v>
      </c>
      <c r="PQ71" s="158" t="s">
        <v>635</v>
      </c>
      <c r="PR71" s="158" t="s">
        <v>635</v>
      </c>
      <c r="PS71" s="158" t="s">
        <v>635</v>
      </c>
      <c r="PT71" s="158" t="s">
        <v>635</v>
      </c>
      <c r="PU71" s="159" t="s">
        <v>635</v>
      </c>
      <c r="PV71" s="157">
        <v>0</v>
      </c>
      <c r="PW71" s="157">
        <v>0</v>
      </c>
      <c r="PX71" s="157">
        <v>0</v>
      </c>
      <c r="PY71" s="157">
        <v>0</v>
      </c>
      <c r="PZ71" s="157">
        <v>0</v>
      </c>
      <c r="QA71" s="157">
        <v>0</v>
      </c>
      <c r="QB71" s="157">
        <v>0</v>
      </c>
      <c r="QC71" s="157">
        <v>0</v>
      </c>
      <c r="QD71" s="165">
        <v>0</v>
      </c>
      <c r="QE71" s="166" t="s">
        <v>635</v>
      </c>
      <c r="QF71" s="166" t="s">
        <v>635</v>
      </c>
      <c r="QG71" s="166" t="s">
        <v>635</v>
      </c>
      <c r="QH71" s="166" t="s">
        <v>635</v>
      </c>
      <c r="QI71" s="166" t="s">
        <v>635</v>
      </c>
      <c r="QJ71" s="166" t="s">
        <v>635</v>
      </c>
      <c r="QK71" s="166" t="s">
        <v>635</v>
      </c>
      <c r="QL71" s="166" t="s">
        <v>635</v>
      </c>
      <c r="QM71" s="167" t="s">
        <v>635</v>
      </c>
      <c r="QN71" s="120" t="s">
        <v>635</v>
      </c>
      <c r="QO71" s="120" t="s">
        <v>635</v>
      </c>
      <c r="QP71" s="120" t="s">
        <v>635</v>
      </c>
      <c r="QQ71" s="120" t="s">
        <v>635</v>
      </c>
      <c r="QR71" s="120" t="s">
        <v>635</v>
      </c>
      <c r="QS71" s="120" t="s">
        <v>635</v>
      </c>
      <c r="QT71" s="120" t="s">
        <v>635</v>
      </c>
      <c r="QU71" s="120" t="s">
        <v>635</v>
      </c>
      <c r="QV71" s="168" t="s">
        <v>635</v>
      </c>
      <c r="QW71" s="169" t="s">
        <v>635</v>
      </c>
      <c r="QX71" s="169" t="s">
        <v>635</v>
      </c>
      <c r="QY71" s="169" t="s">
        <v>635</v>
      </c>
      <c r="QZ71" s="169" t="s">
        <v>635</v>
      </c>
      <c r="RA71" s="169" t="s">
        <v>635</v>
      </c>
      <c r="RB71" s="169" t="s">
        <v>635</v>
      </c>
      <c r="RC71" s="169" t="s">
        <v>635</v>
      </c>
      <c r="RD71" s="169" t="s">
        <v>635</v>
      </c>
      <c r="RE71" s="170" t="s">
        <v>635</v>
      </c>
      <c r="RF71" s="136" t="s">
        <v>880</v>
      </c>
      <c r="RG71" s="136" t="s">
        <v>743</v>
      </c>
      <c r="RH71" s="136" t="s">
        <v>635</v>
      </c>
      <c r="RI71" s="137" t="s">
        <v>635</v>
      </c>
      <c r="RJ71" s="137" t="s">
        <v>635</v>
      </c>
      <c r="RK71" s="137" t="s">
        <v>635</v>
      </c>
      <c r="RL71" s="105" t="s">
        <v>965</v>
      </c>
      <c r="RM71" s="106" t="s">
        <v>635</v>
      </c>
      <c r="RN71" s="106" t="s">
        <v>635</v>
      </c>
      <c r="RO71" s="135" t="s">
        <v>635</v>
      </c>
      <c r="RP71" s="135" t="s">
        <v>635</v>
      </c>
      <c r="RQ71" s="135" t="s">
        <v>635</v>
      </c>
      <c r="RR71" s="135" t="s">
        <v>635</v>
      </c>
      <c r="RS71" s="135" t="s">
        <v>635</v>
      </c>
      <c r="RT71" s="135" t="s">
        <v>635</v>
      </c>
      <c r="RU71" s="135" t="s">
        <v>635</v>
      </c>
      <c r="RV71" s="135" t="s">
        <v>635</v>
      </c>
      <c r="RW71" s="230" t="s">
        <v>635</v>
      </c>
      <c r="RX71" s="133" t="s">
        <v>635</v>
      </c>
      <c r="RY71" s="133" t="s">
        <v>635</v>
      </c>
      <c r="RZ71" s="133" t="s">
        <v>635</v>
      </c>
      <c r="SA71" s="133" t="s">
        <v>635</v>
      </c>
      <c r="SB71" s="133" t="s">
        <v>635</v>
      </c>
      <c r="SC71" s="133" t="s">
        <v>635</v>
      </c>
      <c r="SD71" s="133" t="s">
        <v>635</v>
      </c>
      <c r="SE71" s="133" t="s">
        <v>635</v>
      </c>
      <c r="SF71" s="189" t="s">
        <v>635</v>
      </c>
      <c r="SG71" s="152">
        <v>0</v>
      </c>
      <c r="SH71" s="152">
        <v>0</v>
      </c>
      <c r="SI71" s="152">
        <v>0</v>
      </c>
      <c r="SJ71" s="152">
        <v>1</v>
      </c>
      <c r="SK71" s="152">
        <v>0</v>
      </c>
      <c r="SL71" s="152">
        <v>0</v>
      </c>
      <c r="SM71" s="152">
        <v>0</v>
      </c>
      <c r="SN71" s="152">
        <v>0</v>
      </c>
      <c r="SO71" s="233">
        <f>SUBTOTAL(9,SG71:SN71)</f>
        <v>1</v>
      </c>
      <c r="SP71" s="102" t="s">
        <v>635</v>
      </c>
      <c r="SQ71" s="102" t="s">
        <v>635</v>
      </c>
      <c r="SR71" s="102" t="s">
        <v>635</v>
      </c>
      <c r="SS71" s="102" t="s">
        <v>635</v>
      </c>
      <c r="ST71" s="102" t="s">
        <v>635</v>
      </c>
      <c r="SU71" s="102" t="s">
        <v>635</v>
      </c>
      <c r="SV71" s="102" t="s">
        <v>635</v>
      </c>
      <c r="SW71" s="102" t="s">
        <v>635</v>
      </c>
      <c r="SX71" s="174" t="s">
        <v>635</v>
      </c>
      <c r="SY71" s="125" t="s">
        <v>635</v>
      </c>
      <c r="SZ71" s="125" t="s">
        <v>635</v>
      </c>
      <c r="TA71" s="125" t="s">
        <v>635</v>
      </c>
      <c r="TB71" s="125" t="s">
        <v>635</v>
      </c>
      <c r="TC71" s="125" t="s">
        <v>635</v>
      </c>
      <c r="TD71" s="125" t="s">
        <v>635</v>
      </c>
      <c r="TE71" s="125" t="s">
        <v>635</v>
      </c>
      <c r="TF71" s="125" t="s">
        <v>635</v>
      </c>
      <c r="TG71" s="175" t="s">
        <v>635</v>
      </c>
      <c r="TH71" s="149" t="s">
        <v>635</v>
      </c>
      <c r="TI71" s="149" t="s">
        <v>635</v>
      </c>
      <c r="TJ71" s="149" t="s">
        <v>635</v>
      </c>
      <c r="TK71" s="149" t="s">
        <v>635</v>
      </c>
      <c r="TL71" s="149" t="s">
        <v>635</v>
      </c>
      <c r="TM71" s="149" t="s">
        <v>635</v>
      </c>
      <c r="TN71" s="149" t="s">
        <v>635</v>
      </c>
      <c r="TO71" s="149" t="s">
        <v>635</v>
      </c>
      <c r="TP71" s="176" t="s">
        <v>635</v>
      </c>
      <c r="TQ71" s="210">
        <v>0</v>
      </c>
      <c r="TR71" s="210">
        <v>0</v>
      </c>
      <c r="TS71" s="210">
        <v>0</v>
      </c>
      <c r="TT71" s="210">
        <v>1</v>
      </c>
      <c r="TU71" s="210">
        <v>0</v>
      </c>
      <c r="TV71" s="210">
        <v>0</v>
      </c>
      <c r="TW71" s="210">
        <v>0</v>
      </c>
      <c r="TX71" s="210">
        <v>0</v>
      </c>
      <c r="TY71" s="211">
        <f>SUBTOTAL(9,TQ71:TX71)</f>
        <v>1</v>
      </c>
      <c r="TZ71" s="179" t="s">
        <v>635</v>
      </c>
      <c r="UA71" s="179" t="s">
        <v>635</v>
      </c>
      <c r="UB71" s="179" t="s">
        <v>635</v>
      </c>
      <c r="UC71" s="179" t="s">
        <v>635</v>
      </c>
      <c r="UD71" s="179" t="s">
        <v>635</v>
      </c>
      <c r="UE71" s="179" t="s">
        <v>635</v>
      </c>
      <c r="UF71" s="179" t="s">
        <v>635</v>
      </c>
      <c r="UG71" s="179" t="s">
        <v>635</v>
      </c>
      <c r="UH71" s="180" t="s">
        <v>635</v>
      </c>
      <c r="UI71" s="135" t="s">
        <v>635</v>
      </c>
      <c r="UJ71" s="135" t="s">
        <v>635</v>
      </c>
      <c r="UK71" s="135" t="s">
        <v>635</v>
      </c>
      <c r="UL71" s="135" t="s">
        <v>635</v>
      </c>
      <c r="UM71" s="135" t="s">
        <v>635</v>
      </c>
      <c r="UN71" s="135" t="s">
        <v>635</v>
      </c>
      <c r="UO71" s="135" t="s">
        <v>635</v>
      </c>
      <c r="UP71" s="135" t="s">
        <v>635</v>
      </c>
      <c r="UQ71" s="230" t="s">
        <v>635</v>
      </c>
      <c r="UR71" s="131" t="s">
        <v>635</v>
      </c>
      <c r="US71" s="131" t="s">
        <v>635</v>
      </c>
      <c r="UT71" s="131" t="s">
        <v>635</v>
      </c>
      <c r="UU71" s="131" t="s">
        <v>635</v>
      </c>
      <c r="UV71" s="131" t="s">
        <v>635</v>
      </c>
      <c r="UW71" s="131" t="s">
        <v>635</v>
      </c>
      <c r="UX71" s="131" t="s">
        <v>635</v>
      </c>
      <c r="UY71" s="131" t="s">
        <v>635</v>
      </c>
      <c r="UZ71" s="182" t="s">
        <v>635</v>
      </c>
      <c r="VA71" s="169" t="s">
        <v>635</v>
      </c>
      <c r="VB71" s="169" t="s">
        <v>635</v>
      </c>
      <c r="VC71" s="169" t="s">
        <v>635</v>
      </c>
      <c r="VD71" s="169" t="s">
        <v>635</v>
      </c>
      <c r="VE71" s="169" t="s">
        <v>635</v>
      </c>
      <c r="VF71" s="169" t="s">
        <v>635</v>
      </c>
      <c r="VG71" s="169" t="s">
        <v>635</v>
      </c>
      <c r="VH71" s="169" t="s">
        <v>635</v>
      </c>
      <c r="VI71" s="183" t="s">
        <v>635</v>
      </c>
      <c r="VJ71" s="259">
        <v>0</v>
      </c>
      <c r="VK71" s="259">
        <v>0</v>
      </c>
      <c r="VL71" s="259">
        <v>0</v>
      </c>
      <c r="VM71" s="259">
        <v>1</v>
      </c>
      <c r="VN71" s="259">
        <v>0</v>
      </c>
      <c r="VO71" s="259">
        <v>0</v>
      </c>
      <c r="VP71" s="259">
        <v>0</v>
      </c>
      <c r="VQ71" s="259">
        <v>0</v>
      </c>
      <c r="VR71" s="211">
        <f>SUBTOTAL(9,VJ71:VQ71)</f>
        <v>1</v>
      </c>
      <c r="VS71" s="184" t="s">
        <v>635</v>
      </c>
      <c r="VT71" s="184" t="s">
        <v>635</v>
      </c>
      <c r="VU71" s="184" t="s">
        <v>635</v>
      </c>
      <c r="VV71" s="184" t="s">
        <v>635</v>
      </c>
      <c r="VW71" s="184" t="s">
        <v>635</v>
      </c>
      <c r="VX71" s="184" t="s">
        <v>635</v>
      </c>
      <c r="VY71" s="184" t="s">
        <v>635</v>
      </c>
      <c r="VZ71" s="184" t="s">
        <v>635</v>
      </c>
      <c r="WA71" s="185" t="s">
        <v>635</v>
      </c>
      <c r="WB71" s="186" t="s">
        <v>635</v>
      </c>
      <c r="WC71" s="186" t="s">
        <v>635</v>
      </c>
      <c r="WD71" s="186" t="s">
        <v>635</v>
      </c>
      <c r="WE71" s="186" t="s">
        <v>635</v>
      </c>
      <c r="WF71" s="186" t="s">
        <v>635</v>
      </c>
      <c r="WG71" s="186" t="s">
        <v>635</v>
      </c>
      <c r="WH71" s="186" t="s">
        <v>635</v>
      </c>
      <c r="WI71" s="186" t="s">
        <v>635</v>
      </c>
      <c r="WJ71" s="187" t="s">
        <v>635</v>
      </c>
      <c r="WK71" s="212">
        <v>0</v>
      </c>
      <c r="WL71" s="212">
        <v>0</v>
      </c>
      <c r="WM71" s="212">
        <v>0</v>
      </c>
      <c r="WN71" s="212">
        <v>1</v>
      </c>
      <c r="WO71" s="212">
        <v>0</v>
      </c>
      <c r="WP71" s="212">
        <v>0</v>
      </c>
      <c r="WQ71" s="212">
        <v>0</v>
      </c>
      <c r="WR71" s="212">
        <v>0</v>
      </c>
      <c r="WS71" s="188">
        <f>SUBTOTAL(9,WK71:WR71)</f>
        <v>1</v>
      </c>
      <c r="WT71" s="133" t="s">
        <v>635</v>
      </c>
      <c r="WU71" s="133" t="s">
        <v>635</v>
      </c>
      <c r="WV71" s="133" t="s">
        <v>635</v>
      </c>
      <c r="WW71" s="133" t="s">
        <v>635</v>
      </c>
      <c r="WX71" s="133" t="s">
        <v>635</v>
      </c>
      <c r="WY71" s="133" t="s">
        <v>635</v>
      </c>
      <c r="WZ71" s="133" t="s">
        <v>635</v>
      </c>
      <c r="XA71" s="133" t="s">
        <v>635</v>
      </c>
      <c r="XB71" s="189" t="s">
        <v>635</v>
      </c>
      <c r="XC71" s="105" t="s">
        <v>665</v>
      </c>
      <c r="XD71" s="105" t="s">
        <v>666</v>
      </c>
      <c r="XE71" s="105" t="s">
        <v>749</v>
      </c>
      <c r="XF71" s="111" t="s">
        <v>750</v>
      </c>
      <c r="XG71" s="190" t="s">
        <v>671</v>
      </c>
      <c r="XH71" s="190" t="s">
        <v>672</v>
      </c>
      <c r="XI71" s="190" t="s">
        <v>635</v>
      </c>
      <c r="XJ71" s="190" t="s">
        <v>635</v>
      </c>
      <c r="XK71" s="190" t="s">
        <v>635</v>
      </c>
      <c r="XL71" s="190" t="s">
        <v>635</v>
      </c>
      <c r="XM71" s="191" t="s">
        <v>667</v>
      </c>
      <c r="XN71" s="191" t="s">
        <v>668</v>
      </c>
      <c r="XO71" s="191" t="s">
        <v>635</v>
      </c>
      <c r="XP71" s="191" t="s">
        <v>635</v>
      </c>
      <c r="XQ71" s="191" t="s">
        <v>635</v>
      </c>
      <c r="XR71" s="191" t="s">
        <v>635</v>
      </c>
      <c r="XS71" s="191" t="s">
        <v>635</v>
      </c>
      <c r="XT71" s="191" t="s">
        <v>635</v>
      </c>
      <c r="XU71" s="192" t="s">
        <v>671</v>
      </c>
      <c r="XV71" s="192" t="s">
        <v>635</v>
      </c>
      <c r="XW71" s="192" t="s">
        <v>635</v>
      </c>
      <c r="XX71" s="192" t="s">
        <v>635</v>
      </c>
      <c r="XY71" s="192" t="s">
        <v>635</v>
      </c>
      <c r="XZ71" s="192" t="s">
        <v>635</v>
      </c>
      <c r="YA71" s="144" t="s">
        <v>635</v>
      </c>
      <c r="YB71" s="144" t="s">
        <v>635</v>
      </c>
      <c r="YC71" s="144" t="s">
        <v>635</v>
      </c>
      <c r="YD71" s="144" t="s">
        <v>635</v>
      </c>
      <c r="YE71" s="144" t="s">
        <v>635</v>
      </c>
      <c r="YF71" s="144" t="s">
        <v>635</v>
      </c>
      <c r="YG71" s="144" t="s">
        <v>635</v>
      </c>
      <c r="YH71" s="111" t="s">
        <v>751</v>
      </c>
      <c r="YI71" s="111" t="s">
        <v>635</v>
      </c>
      <c r="YJ71" s="111" t="s">
        <v>635</v>
      </c>
      <c r="YK71" s="190" t="s">
        <v>635</v>
      </c>
      <c r="YL71" s="190" t="s">
        <v>635</v>
      </c>
      <c r="YM71" s="190" t="s">
        <v>635</v>
      </c>
      <c r="YN71" s="190" t="s">
        <v>635</v>
      </c>
      <c r="YO71" s="190" t="s">
        <v>635</v>
      </c>
      <c r="YP71" s="130" t="s">
        <v>635</v>
      </c>
      <c r="YQ71" s="130" t="s">
        <v>635</v>
      </c>
      <c r="YR71" s="130" t="s">
        <v>635</v>
      </c>
      <c r="YS71" s="130" t="s">
        <v>635</v>
      </c>
      <c r="YT71" s="130" t="s">
        <v>635</v>
      </c>
      <c r="YU71" s="130" t="s">
        <v>635</v>
      </c>
      <c r="YV71" s="112" t="s">
        <v>635</v>
      </c>
      <c r="YW71" s="112" t="s">
        <v>635</v>
      </c>
      <c r="YX71" s="112" t="s">
        <v>635</v>
      </c>
      <c r="YY71" s="112" t="s">
        <v>635</v>
      </c>
      <c r="YZ71" s="105" t="s">
        <v>674</v>
      </c>
      <c r="ZA71" s="105" t="s">
        <v>635</v>
      </c>
      <c r="ZB71" s="126" t="s">
        <v>635</v>
      </c>
      <c r="ZC71" s="126" t="s">
        <v>635</v>
      </c>
      <c r="ZD71" s="126" t="s">
        <v>635</v>
      </c>
      <c r="ZE71" s="126" t="s">
        <v>635</v>
      </c>
      <c r="ZF71" s="126" t="s">
        <v>635</v>
      </c>
      <c r="ZG71" s="125" t="s">
        <v>635</v>
      </c>
      <c r="ZH71" s="125" t="s">
        <v>635</v>
      </c>
      <c r="ZI71" s="125" t="s">
        <v>635</v>
      </c>
      <c r="ZJ71" s="125" t="s">
        <v>635</v>
      </c>
      <c r="ZK71" s="125" t="s">
        <v>635</v>
      </c>
      <c r="ZL71" s="125" t="s">
        <v>635</v>
      </c>
      <c r="ZM71" s="125" t="s">
        <v>635</v>
      </c>
      <c r="ZN71" s="125" t="s">
        <v>635</v>
      </c>
      <c r="ZO71" s="147" t="s">
        <v>635</v>
      </c>
      <c r="ZP71" s="147" t="s">
        <v>635</v>
      </c>
      <c r="ZQ71" s="147" t="s">
        <v>635</v>
      </c>
      <c r="ZR71" s="147" t="s">
        <v>635</v>
      </c>
      <c r="ZS71" s="147" t="s">
        <v>635</v>
      </c>
      <c r="ZT71" s="184" t="s">
        <v>635</v>
      </c>
      <c r="ZU71" s="184">
        <v>5</v>
      </c>
      <c r="ZV71" s="184" t="s">
        <v>635</v>
      </c>
      <c r="ZW71" s="184" t="s">
        <v>635</v>
      </c>
      <c r="ZX71" s="131">
        <v>0.5</v>
      </c>
      <c r="ZY71" s="131" t="s">
        <v>635</v>
      </c>
      <c r="ZZ71" s="131" t="s">
        <v>635</v>
      </c>
      <c r="AAA71" s="131" t="s">
        <v>635</v>
      </c>
      <c r="AAB71" s="132" t="s">
        <v>635</v>
      </c>
      <c r="AAC71" s="132" t="s">
        <v>635</v>
      </c>
      <c r="AAD71" s="132" t="s">
        <v>635</v>
      </c>
      <c r="AAE71" s="193" t="s">
        <v>635</v>
      </c>
      <c r="AAF71" s="102" t="s">
        <v>635</v>
      </c>
      <c r="AAG71" s="102" t="s">
        <v>635</v>
      </c>
      <c r="AAH71" s="102" t="s">
        <v>635</v>
      </c>
      <c r="AAI71" s="102" t="s">
        <v>635</v>
      </c>
      <c r="AAJ71" s="125" t="s">
        <v>635</v>
      </c>
      <c r="AAK71" s="125">
        <v>1</v>
      </c>
      <c r="AAL71" s="125" t="s">
        <v>635</v>
      </c>
      <c r="AAM71" s="125">
        <v>1</v>
      </c>
      <c r="AAN71" s="131" t="s">
        <v>635</v>
      </c>
      <c r="AAO71" s="131">
        <v>1</v>
      </c>
      <c r="AAP71" s="131" t="s">
        <v>635</v>
      </c>
      <c r="AAQ71" s="131" t="s">
        <v>635</v>
      </c>
      <c r="AAR71" s="149" t="s">
        <v>635</v>
      </c>
      <c r="AAS71" s="149" t="s">
        <v>635</v>
      </c>
      <c r="AAT71" s="149" t="s">
        <v>635</v>
      </c>
      <c r="AAU71" s="149" t="s">
        <v>635</v>
      </c>
      <c r="AAV71" s="184" t="s">
        <v>635</v>
      </c>
      <c r="AAW71" s="184" t="s">
        <v>635</v>
      </c>
      <c r="AAX71" s="184" t="s">
        <v>635</v>
      </c>
      <c r="AAY71" s="184" t="s">
        <v>635</v>
      </c>
      <c r="AAZ71" s="103" t="s">
        <v>626</v>
      </c>
      <c r="ABA71" s="100" t="s">
        <v>635</v>
      </c>
      <c r="ABB71" s="100" t="s">
        <v>635</v>
      </c>
      <c r="ABC71" s="100" t="s">
        <v>635</v>
      </c>
      <c r="ABD71" s="100" t="s">
        <v>635</v>
      </c>
      <c r="ABE71" s="100" t="s">
        <v>635</v>
      </c>
      <c r="ABF71" s="103" t="s">
        <v>635</v>
      </c>
      <c r="ABG71" s="194">
        <v>10000</v>
      </c>
      <c r="ABH71" s="195" t="s">
        <v>635</v>
      </c>
      <c r="ABI71" s="177" t="s">
        <v>635</v>
      </c>
      <c r="ABJ71" s="177" t="s">
        <v>635</v>
      </c>
      <c r="ABK71" s="177" t="s">
        <v>635</v>
      </c>
      <c r="ABL71" s="177" t="s">
        <v>635</v>
      </c>
      <c r="ABM71" s="177" t="s">
        <v>635</v>
      </c>
      <c r="ABN71" s="177" t="s">
        <v>635</v>
      </c>
      <c r="ABO71" s="195" t="s">
        <v>635</v>
      </c>
      <c r="ABP71" s="112" t="s">
        <v>635</v>
      </c>
      <c r="ABQ71" s="112" t="s">
        <v>635</v>
      </c>
      <c r="ABR71" s="112" t="s">
        <v>635</v>
      </c>
      <c r="ABS71" s="103" t="s">
        <v>632</v>
      </c>
      <c r="ABT71" s="97" t="s">
        <v>632</v>
      </c>
      <c r="ABU71" s="196" t="s">
        <v>718</v>
      </c>
      <c r="ABV71" s="196" t="s">
        <v>756</v>
      </c>
      <c r="ABW71" s="196" t="s">
        <v>635</v>
      </c>
      <c r="ABX71" s="196" t="s">
        <v>635</v>
      </c>
      <c r="ABY71" s="196" t="s">
        <v>635</v>
      </c>
      <c r="ABZ71" s="196" t="s">
        <v>635</v>
      </c>
      <c r="ACA71" s="196" t="s">
        <v>635</v>
      </c>
      <c r="ACB71" s="97" t="s">
        <v>626</v>
      </c>
      <c r="ACC71" s="97" t="s">
        <v>632</v>
      </c>
      <c r="ACD71" s="112" t="s">
        <v>835</v>
      </c>
      <c r="ACE71" s="112" t="s">
        <v>635</v>
      </c>
      <c r="ACF71" s="112" t="s">
        <v>635</v>
      </c>
      <c r="ACG71" s="112" t="s">
        <v>635</v>
      </c>
      <c r="ACH71" s="97" t="s">
        <v>1559</v>
      </c>
      <c r="ACI71" s="97" t="s">
        <v>1560</v>
      </c>
      <c r="ACJ71" s="97"/>
    </row>
    <row r="72" spans="1:764" ht="15" customHeight="1">
      <c r="A72">
        <v>62</v>
      </c>
      <c r="B72" s="97" t="s">
        <v>1570</v>
      </c>
      <c r="C72" s="97" t="s">
        <v>1571</v>
      </c>
      <c r="D72" s="97" t="s">
        <v>839</v>
      </c>
      <c r="E72" s="97" t="s">
        <v>1572</v>
      </c>
      <c r="F72" s="98" t="s">
        <v>1573</v>
      </c>
      <c r="G72" s="98" t="s">
        <v>1574</v>
      </c>
      <c r="H72" s="99">
        <v>34.832726999999998</v>
      </c>
      <c r="I72" s="99">
        <v>-8.8832999999999995E-2</v>
      </c>
      <c r="J72" s="98" t="s">
        <v>1575</v>
      </c>
      <c r="K72" s="98" t="s">
        <v>1576</v>
      </c>
      <c r="L72" s="98" t="s">
        <v>1577</v>
      </c>
      <c r="M72" s="100" t="s">
        <v>1578</v>
      </c>
      <c r="N72" s="101">
        <v>717218150</v>
      </c>
      <c r="O72" s="102">
        <v>0</v>
      </c>
      <c r="P72" s="100">
        <v>-8.7502999999999997E-2</v>
      </c>
      <c r="Q72" s="100">
        <v>34.834522999999997</v>
      </c>
      <c r="R72" s="100">
        <v>1148.7</v>
      </c>
      <c r="S72" s="100">
        <v>4.9000000000000004</v>
      </c>
      <c r="T72" s="103" t="s">
        <v>626</v>
      </c>
      <c r="U72" s="97" t="s">
        <v>627</v>
      </c>
      <c r="V72" s="97" t="s">
        <v>699</v>
      </c>
      <c r="W72" s="97" t="s">
        <v>627</v>
      </c>
      <c r="X72" s="97" t="s">
        <v>700</v>
      </c>
      <c r="Y72" s="97" t="s">
        <v>701</v>
      </c>
      <c r="Z72" s="103" t="s">
        <v>626</v>
      </c>
      <c r="AA72" s="104" t="s">
        <v>635</v>
      </c>
      <c r="AB72" s="197" t="s">
        <v>635</v>
      </c>
      <c r="AC72" s="104" t="s">
        <v>635</v>
      </c>
      <c r="AD72" s="104" t="s">
        <v>635</v>
      </c>
      <c r="AE72" s="104" t="s">
        <v>635</v>
      </c>
      <c r="AF72" s="103">
        <v>3</v>
      </c>
      <c r="AG72" s="103">
        <v>0</v>
      </c>
      <c r="AH72" s="97" t="s">
        <v>636</v>
      </c>
      <c r="AI72" s="97" t="s">
        <v>637</v>
      </c>
      <c r="AJ72" s="97" t="s">
        <v>638</v>
      </c>
      <c r="AK72" s="97" t="s">
        <v>635</v>
      </c>
      <c r="AL72" s="105" t="s">
        <v>640</v>
      </c>
      <c r="AM72" s="106" t="s">
        <v>641</v>
      </c>
      <c r="AN72" s="106" t="s">
        <v>635</v>
      </c>
      <c r="AO72" s="106" t="s">
        <v>635</v>
      </c>
      <c r="AP72" s="97" t="s">
        <v>642</v>
      </c>
      <c r="AQ72" s="97" t="s">
        <v>773</v>
      </c>
      <c r="AR72" s="103" t="s">
        <v>635</v>
      </c>
      <c r="AS72" s="107" t="s">
        <v>635</v>
      </c>
      <c r="AT72" s="103" t="s">
        <v>635</v>
      </c>
      <c r="AU72" s="103" t="s">
        <v>635</v>
      </c>
      <c r="AV72" s="106" t="s">
        <v>632</v>
      </c>
      <c r="AW72" s="105" t="s">
        <v>640</v>
      </c>
      <c r="AX72" s="103" t="s">
        <v>641</v>
      </c>
      <c r="AY72" s="105" t="s">
        <v>640</v>
      </c>
      <c r="AZ72" s="107" t="s">
        <v>635</v>
      </c>
      <c r="BA72" s="105" t="s">
        <v>640</v>
      </c>
      <c r="BB72" s="107" t="s">
        <v>635</v>
      </c>
      <c r="BC72" s="106" t="s">
        <v>635</v>
      </c>
      <c r="BD72" s="103" t="s">
        <v>635</v>
      </c>
      <c r="BE72" s="106" t="s">
        <v>626</v>
      </c>
      <c r="BF72" s="103" t="s">
        <v>635</v>
      </c>
      <c r="BG72" s="103" t="s">
        <v>635</v>
      </c>
      <c r="BH72" s="103" t="s">
        <v>635</v>
      </c>
      <c r="BI72" s="97" t="s">
        <v>640</v>
      </c>
      <c r="BJ72" s="108" t="s">
        <v>643</v>
      </c>
      <c r="BK72" s="108" t="s">
        <v>1579</v>
      </c>
      <c r="BL72" s="108" t="s">
        <v>635</v>
      </c>
      <c r="BM72" s="108" t="s">
        <v>635</v>
      </c>
      <c r="BN72" s="108" t="s">
        <v>635</v>
      </c>
      <c r="BO72" s="103" t="s">
        <v>632</v>
      </c>
      <c r="BP72" s="103" t="s">
        <v>641</v>
      </c>
      <c r="BQ72" s="103" t="s">
        <v>635</v>
      </c>
      <c r="BR72" s="109" t="s">
        <v>645</v>
      </c>
      <c r="BS72" s="109" t="s">
        <v>1533</v>
      </c>
      <c r="BT72" s="110" t="s">
        <v>635</v>
      </c>
      <c r="BU72" s="110" t="s">
        <v>635</v>
      </c>
      <c r="BV72" s="109" t="s">
        <v>635</v>
      </c>
      <c r="BW72" s="97" t="s">
        <v>848</v>
      </c>
      <c r="BX72" s="97" t="s">
        <v>848</v>
      </c>
      <c r="BY72" s="97" t="s">
        <v>1580</v>
      </c>
      <c r="BZ72" s="97" t="s">
        <v>705</v>
      </c>
      <c r="CA72" s="111" t="s">
        <v>635</v>
      </c>
      <c r="CB72" s="111" t="s">
        <v>635</v>
      </c>
      <c r="CC72" s="111" t="s">
        <v>635</v>
      </c>
      <c r="CD72" s="106" t="s">
        <v>635</v>
      </c>
      <c r="CE72" s="111" t="s">
        <v>635</v>
      </c>
      <c r="CF72" s="103">
        <v>3</v>
      </c>
      <c r="CG72" s="103">
        <v>3</v>
      </c>
      <c r="CH72" s="112" t="s">
        <v>649</v>
      </c>
      <c r="CI72" s="113" t="s">
        <v>635</v>
      </c>
      <c r="CJ72" s="113" t="s">
        <v>641</v>
      </c>
      <c r="CK72" s="113" t="s">
        <v>635</v>
      </c>
      <c r="CL72" s="103">
        <v>9</v>
      </c>
      <c r="CM72" s="114">
        <v>1050</v>
      </c>
      <c r="CN72" s="103">
        <v>5</v>
      </c>
      <c r="CO72" s="106">
        <v>70</v>
      </c>
      <c r="CP72" s="103">
        <v>0.1</v>
      </c>
      <c r="CQ72" s="106">
        <v>175</v>
      </c>
      <c r="CR72" s="103" t="s">
        <v>635</v>
      </c>
      <c r="CS72" s="106" t="s">
        <v>635</v>
      </c>
      <c r="CT72" s="103" t="s">
        <v>635</v>
      </c>
      <c r="CU72" s="106" t="s">
        <v>635</v>
      </c>
      <c r="CV72" s="103" t="s">
        <v>635</v>
      </c>
      <c r="CW72" s="103" t="s">
        <v>635</v>
      </c>
      <c r="CX72" s="111" t="s">
        <v>650</v>
      </c>
      <c r="CY72" s="106" t="s">
        <v>651</v>
      </c>
      <c r="CZ72" s="115">
        <v>0.85</v>
      </c>
      <c r="DA72" s="115">
        <v>0.15</v>
      </c>
      <c r="DB72" s="116">
        <f t="shared" ref="DB72:DB82" si="25">SUM(CZ72:DA72)</f>
        <v>1</v>
      </c>
      <c r="DC72" s="117" t="s">
        <v>651</v>
      </c>
      <c r="DD72" s="118" t="s">
        <v>635</v>
      </c>
      <c r="DE72" s="198">
        <v>0</v>
      </c>
      <c r="DF72" s="198">
        <v>1</v>
      </c>
      <c r="DG72" s="200">
        <f>SUBTOTAL(9,DE72:DF72)</f>
        <v>1</v>
      </c>
      <c r="DH72" s="105" t="s">
        <v>651</v>
      </c>
      <c r="DI72" s="120">
        <v>1</v>
      </c>
      <c r="DJ72" s="121" t="s">
        <v>635</v>
      </c>
      <c r="DK72" s="122" t="s">
        <v>635</v>
      </c>
      <c r="DL72" s="123" t="s">
        <v>635</v>
      </c>
      <c r="DM72" s="123" t="s">
        <v>635</v>
      </c>
      <c r="DN72" s="124" t="s">
        <v>635</v>
      </c>
      <c r="DO72" s="124" t="s">
        <v>635</v>
      </c>
      <c r="DP72" s="124" t="s">
        <v>635</v>
      </c>
      <c r="DQ72" s="125">
        <v>0.2</v>
      </c>
      <c r="DR72" s="125">
        <v>8</v>
      </c>
      <c r="DS72" s="125">
        <v>1</v>
      </c>
      <c r="DT72" s="106" t="s">
        <v>635</v>
      </c>
      <c r="DU72" s="106" t="s">
        <v>635</v>
      </c>
      <c r="DV72" s="106" t="s">
        <v>635</v>
      </c>
      <c r="DW72" s="126" t="s">
        <v>635</v>
      </c>
      <c r="DX72" s="126" t="s">
        <v>635</v>
      </c>
      <c r="DY72" s="126" t="s">
        <v>635</v>
      </c>
      <c r="DZ72" s="97" t="s">
        <v>851</v>
      </c>
      <c r="EA72" s="103" t="s">
        <v>626</v>
      </c>
      <c r="EB72" s="97" t="s">
        <v>635</v>
      </c>
      <c r="EC72" s="103" t="s">
        <v>626</v>
      </c>
      <c r="ED72" s="103" t="s">
        <v>635</v>
      </c>
      <c r="EE72" s="103" t="s">
        <v>635</v>
      </c>
      <c r="EF72" s="127" t="s">
        <v>653</v>
      </c>
      <c r="EG72" s="127" t="s">
        <v>651</v>
      </c>
      <c r="EH72" s="103" t="s">
        <v>653</v>
      </c>
      <c r="EI72" s="97" t="s">
        <v>640</v>
      </c>
      <c r="EJ72" s="97" t="s">
        <v>640</v>
      </c>
      <c r="EK72" s="122">
        <v>8</v>
      </c>
      <c r="EL72" s="122">
        <v>8</v>
      </c>
      <c r="EM72" s="122">
        <v>0.2</v>
      </c>
      <c r="EN72" s="122">
        <v>0.2</v>
      </c>
      <c r="EO72" s="128" t="s">
        <v>635</v>
      </c>
      <c r="EP72" s="128" t="s">
        <v>635</v>
      </c>
      <c r="EQ72" s="128" t="s">
        <v>635</v>
      </c>
      <c r="ER72" s="128" t="s">
        <v>635</v>
      </c>
      <c r="ES72" s="129" t="s">
        <v>635</v>
      </c>
      <c r="ET72" s="129" t="s">
        <v>635</v>
      </c>
      <c r="EU72" s="129" t="s">
        <v>635</v>
      </c>
      <c r="EV72" s="129" t="s">
        <v>635</v>
      </c>
      <c r="EW72" s="97" t="s">
        <v>654</v>
      </c>
      <c r="EX72" s="97" t="s">
        <v>654</v>
      </c>
      <c r="EY72" s="103" t="s">
        <v>805</v>
      </c>
      <c r="EZ72" s="107" t="s">
        <v>852</v>
      </c>
      <c r="FA72" s="97" t="s">
        <v>853</v>
      </c>
      <c r="FB72" s="130" t="s">
        <v>854</v>
      </c>
      <c r="FC72" s="130" t="s">
        <v>635</v>
      </c>
      <c r="FD72" s="131" t="s">
        <v>635</v>
      </c>
      <c r="FE72" s="131" t="s">
        <v>635</v>
      </c>
      <c r="FF72" s="131" t="s">
        <v>635</v>
      </c>
      <c r="FG72" s="131" t="s">
        <v>635</v>
      </c>
      <c r="FH72" s="131" t="s">
        <v>635</v>
      </c>
      <c r="FI72" s="132" t="s">
        <v>635</v>
      </c>
      <c r="FJ72" s="133">
        <v>6</v>
      </c>
      <c r="FK72" s="103" t="s">
        <v>635</v>
      </c>
      <c r="FL72" s="134" t="s">
        <v>635</v>
      </c>
      <c r="FM72" s="135" t="s">
        <v>635</v>
      </c>
      <c r="FN72" s="135" t="s">
        <v>635</v>
      </c>
      <c r="FO72" s="135" t="s">
        <v>635</v>
      </c>
      <c r="FP72" s="103" t="s">
        <v>635</v>
      </c>
      <c r="FQ72" s="132" t="s">
        <v>635</v>
      </c>
      <c r="FR72" s="133">
        <v>30</v>
      </c>
      <c r="FS72" s="103" t="s">
        <v>635</v>
      </c>
      <c r="FT72" s="134" t="s">
        <v>635</v>
      </c>
      <c r="FU72" s="135" t="s">
        <v>635</v>
      </c>
      <c r="FV72" s="135" t="s">
        <v>635</v>
      </c>
      <c r="FW72" s="131" t="s">
        <v>635</v>
      </c>
      <c r="FX72" s="103" t="s">
        <v>635</v>
      </c>
      <c r="FY72" s="100" t="s">
        <v>635</v>
      </c>
      <c r="FZ72" s="102" t="s">
        <v>635</v>
      </c>
      <c r="GA72" s="102" t="s">
        <v>635</v>
      </c>
      <c r="GB72" s="102" t="s">
        <v>635</v>
      </c>
      <c r="GC72" s="136" t="s">
        <v>635</v>
      </c>
      <c r="GD72" s="137" t="s">
        <v>635</v>
      </c>
      <c r="GE72" s="137" t="s">
        <v>635</v>
      </c>
      <c r="GF72" s="137" t="s">
        <v>635</v>
      </c>
      <c r="GG72" s="125" t="s">
        <v>657</v>
      </c>
      <c r="GH72" s="125" t="s">
        <v>658</v>
      </c>
      <c r="GI72" s="125">
        <v>8</v>
      </c>
      <c r="GJ72" s="125">
        <v>16</v>
      </c>
      <c r="GK72" s="122" t="s">
        <v>657</v>
      </c>
      <c r="GL72" s="122" t="s">
        <v>658</v>
      </c>
      <c r="GM72" s="122">
        <v>8</v>
      </c>
      <c r="GN72" s="122">
        <v>16</v>
      </c>
      <c r="GO72" s="135" t="s">
        <v>635</v>
      </c>
      <c r="GP72" s="135" t="s">
        <v>635</v>
      </c>
      <c r="GQ72" s="135" t="s">
        <v>635</v>
      </c>
      <c r="GR72" s="134" t="s">
        <v>635</v>
      </c>
      <c r="GS72" s="134" t="s">
        <v>635</v>
      </c>
      <c r="GT72" s="134" t="s">
        <v>635</v>
      </c>
      <c r="GU72" s="126" t="s">
        <v>635</v>
      </c>
      <c r="GV72" s="126" t="s">
        <v>635</v>
      </c>
      <c r="GW72" s="126" t="s">
        <v>635</v>
      </c>
      <c r="GX72" s="145" t="s">
        <v>635</v>
      </c>
      <c r="GY72" s="145" t="s">
        <v>635</v>
      </c>
      <c r="GZ72" s="145" t="s">
        <v>635</v>
      </c>
      <c r="HA72" s="123" t="s">
        <v>635</v>
      </c>
      <c r="HB72" s="140" t="s">
        <v>635</v>
      </c>
      <c r="HC72" s="123" t="s">
        <v>635</v>
      </c>
      <c r="HD72" s="123" t="s">
        <v>635</v>
      </c>
      <c r="HE72" s="127" t="s">
        <v>635</v>
      </c>
      <c r="HF72" s="131" t="s">
        <v>635</v>
      </c>
      <c r="HG72" s="131" t="s">
        <v>635</v>
      </c>
      <c r="HH72" s="131" t="s">
        <v>635</v>
      </c>
      <c r="HI72" s="141" t="s">
        <v>635</v>
      </c>
      <c r="HJ72" s="141" t="s">
        <v>635</v>
      </c>
      <c r="HK72" s="141" t="s">
        <v>635</v>
      </c>
      <c r="HL72" s="141" t="s">
        <v>635</v>
      </c>
      <c r="HM72" s="131" t="s">
        <v>635</v>
      </c>
      <c r="HN72" s="131" t="s">
        <v>635</v>
      </c>
      <c r="HO72" s="131" t="s">
        <v>635</v>
      </c>
      <c r="HP72" s="131" t="s">
        <v>635</v>
      </c>
      <c r="HQ72" s="106" t="s">
        <v>635</v>
      </c>
      <c r="HR72" s="106" t="s">
        <v>635</v>
      </c>
      <c r="HS72" s="106" t="s">
        <v>635</v>
      </c>
      <c r="HT72" s="106" t="s">
        <v>635</v>
      </c>
      <c r="HU72" s="132" t="s">
        <v>635</v>
      </c>
      <c r="HV72" s="132" t="s">
        <v>635</v>
      </c>
      <c r="HW72" s="132" t="s">
        <v>635</v>
      </c>
      <c r="HX72" s="132" t="s">
        <v>635</v>
      </c>
      <c r="HY72" s="118" t="s">
        <v>635</v>
      </c>
      <c r="HZ72" s="118" t="s">
        <v>635</v>
      </c>
      <c r="IA72" s="118" t="s">
        <v>635</v>
      </c>
      <c r="IB72" s="118" t="s">
        <v>635</v>
      </c>
      <c r="IC72" s="125" t="s">
        <v>635</v>
      </c>
      <c r="ID72" s="125" t="s">
        <v>635</v>
      </c>
      <c r="IE72" s="125" t="s">
        <v>635</v>
      </c>
      <c r="IF72" s="125" t="s">
        <v>635</v>
      </c>
      <c r="IG72" s="105" t="s">
        <v>807</v>
      </c>
      <c r="IH72" s="105" t="s">
        <v>783</v>
      </c>
      <c r="II72" s="105" t="s">
        <v>660</v>
      </c>
      <c r="IJ72" s="105" t="s">
        <v>855</v>
      </c>
      <c r="IK72" s="105" t="s">
        <v>856</v>
      </c>
      <c r="IL72" s="105" t="s">
        <v>830</v>
      </c>
      <c r="IM72" s="105" t="s">
        <v>635</v>
      </c>
      <c r="IN72" s="105" t="s">
        <v>635</v>
      </c>
      <c r="IO72" s="105" t="s">
        <v>635</v>
      </c>
      <c r="IP72" s="103">
        <v>6</v>
      </c>
      <c r="IQ72" s="102" t="s">
        <v>635</v>
      </c>
      <c r="IR72" s="102" t="s">
        <v>635</v>
      </c>
      <c r="IS72" s="102" t="s">
        <v>635</v>
      </c>
      <c r="IT72" s="102" t="s">
        <v>635</v>
      </c>
      <c r="IU72" s="128" t="s">
        <v>635</v>
      </c>
      <c r="IV72" s="128" t="s">
        <v>635</v>
      </c>
      <c r="IW72" s="128" t="s">
        <v>635</v>
      </c>
      <c r="IX72" s="128" t="s">
        <v>635</v>
      </c>
      <c r="IY72" s="124" t="s">
        <v>709</v>
      </c>
      <c r="IZ72" s="229">
        <v>0</v>
      </c>
      <c r="JA72" s="229">
        <v>1</v>
      </c>
      <c r="JB72" s="123" t="s">
        <v>709</v>
      </c>
      <c r="JC72" s="155">
        <v>0</v>
      </c>
      <c r="JD72" s="155">
        <v>1</v>
      </c>
      <c r="JE72" s="144" t="s">
        <v>635</v>
      </c>
      <c r="JF72" s="144" t="s">
        <v>635</v>
      </c>
      <c r="JG72" s="144" t="s">
        <v>635</v>
      </c>
      <c r="JH72" s="141" t="s">
        <v>635</v>
      </c>
      <c r="JI72" s="141" t="s">
        <v>635</v>
      </c>
      <c r="JJ72" s="141" t="s">
        <v>635</v>
      </c>
      <c r="JK72" s="144" t="s">
        <v>635</v>
      </c>
      <c r="JL72" s="144" t="s">
        <v>635</v>
      </c>
      <c r="JM72" s="144" t="s">
        <v>635</v>
      </c>
      <c r="JN72" s="135" t="s">
        <v>635</v>
      </c>
      <c r="JO72" s="135" t="s">
        <v>635</v>
      </c>
      <c r="JP72" s="135" t="s">
        <v>635</v>
      </c>
      <c r="JQ72" s="144" t="s">
        <v>635</v>
      </c>
      <c r="JR72" s="144" t="s">
        <v>635</v>
      </c>
      <c r="JS72" s="144" t="s">
        <v>635</v>
      </c>
      <c r="JT72" s="144" t="s">
        <v>635</v>
      </c>
      <c r="JU72" s="145" t="s">
        <v>635</v>
      </c>
      <c r="JV72" s="145" t="s">
        <v>635</v>
      </c>
      <c r="JW72" s="145" t="s">
        <v>635</v>
      </c>
      <c r="JX72" s="145" t="s">
        <v>635</v>
      </c>
      <c r="JY72" s="141" t="s">
        <v>635</v>
      </c>
      <c r="JZ72" s="141" t="s">
        <v>635</v>
      </c>
      <c r="KA72" s="141" t="s">
        <v>635</v>
      </c>
      <c r="KB72" s="141" t="s">
        <v>635</v>
      </c>
      <c r="KC72" s="128" t="s">
        <v>635</v>
      </c>
      <c r="KD72" s="128" t="s">
        <v>635</v>
      </c>
      <c r="KE72" s="128" t="s">
        <v>635</v>
      </c>
      <c r="KF72" s="128" t="s">
        <v>635</v>
      </c>
      <c r="KG72" s="146" t="s">
        <v>635</v>
      </c>
      <c r="KH72" s="146" t="s">
        <v>635</v>
      </c>
      <c r="KI72" s="146" t="s">
        <v>635</v>
      </c>
      <c r="KJ72" s="146" t="s">
        <v>635</v>
      </c>
      <c r="KK72" s="147" t="s">
        <v>635</v>
      </c>
      <c r="KL72" s="147" t="s">
        <v>635</v>
      </c>
      <c r="KM72" s="147" t="s">
        <v>635</v>
      </c>
      <c r="KN72" s="147" t="s">
        <v>635</v>
      </c>
      <c r="KO72" s="148" t="s">
        <v>635</v>
      </c>
      <c r="KP72" s="148" t="s">
        <v>635</v>
      </c>
      <c r="KQ72" s="148" t="s">
        <v>635</v>
      </c>
      <c r="KR72" s="148" t="s">
        <v>635</v>
      </c>
      <c r="KS72" s="149" t="s">
        <v>635</v>
      </c>
      <c r="KT72" s="149" t="s">
        <v>635</v>
      </c>
      <c r="KU72" s="149" t="s">
        <v>635</v>
      </c>
      <c r="KV72" s="149" t="s">
        <v>635</v>
      </c>
      <c r="KW72" s="105" t="s">
        <v>710</v>
      </c>
      <c r="KX72" s="106" t="s">
        <v>635</v>
      </c>
      <c r="KY72" s="106" t="s">
        <v>635</v>
      </c>
      <c r="KZ72" s="141" t="s">
        <v>635</v>
      </c>
      <c r="LA72" s="141" t="s">
        <v>635</v>
      </c>
      <c r="LB72" s="150">
        <v>1</v>
      </c>
      <c r="LC72" s="141" t="s">
        <v>635</v>
      </c>
      <c r="LD72" s="141" t="s">
        <v>635</v>
      </c>
      <c r="LE72" s="141" t="s">
        <v>635</v>
      </c>
      <c r="LF72" s="141" t="s">
        <v>635</v>
      </c>
      <c r="LG72" s="141" t="s">
        <v>635</v>
      </c>
      <c r="LH72" s="151">
        <f t="shared" si="23"/>
        <v>1</v>
      </c>
      <c r="LI72" s="152">
        <v>0</v>
      </c>
      <c r="LJ72" s="152">
        <v>0</v>
      </c>
      <c r="LK72" s="152">
        <v>1</v>
      </c>
      <c r="LL72" s="152">
        <v>0</v>
      </c>
      <c r="LM72" s="152">
        <v>0</v>
      </c>
      <c r="LN72" s="152">
        <v>0</v>
      </c>
      <c r="LO72" s="152">
        <v>0</v>
      </c>
      <c r="LP72" s="152">
        <v>0</v>
      </c>
      <c r="LQ72" s="153">
        <f t="shared" si="24"/>
        <v>1</v>
      </c>
      <c r="LR72" s="142" t="s">
        <v>635</v>
      </c>
      <c r="LS72" s="142" t="s">
        <v>635</v>
      </c>
      <c r="LT72" s="142" t="s">
        <v>635</v>
      </c>
      <c r="LU72" s="142" t="s">
        <v>635</v>
      </c>
      <c r="LV72" s="142" t="s">
        <v>635</v>
      </c>
      <c r="LW72" s="142" t="s">
        <v>635</v>
      </c>
      <c r="LX72" s="142" t="s">
        <v>635</v>
      </c>
      <c r="LY72" s="142" t="s">
        <v>635</v>
      </c>
      <c r="LZ72" s="142" t="s">
        <v>635</v>
      </c>
      <c r="MA72" s="45">
        <v>0</v>
      </c>
      <c r="MB72" s="45">
        <v>0</v>
      </c>
      <c r="MC72" s="45">
        <v>0</v>
      </c>
      <c r="MD72" s="45">
        <v>0</v>
      </c>
      <c r="ME72" s="45">
        <v>0</v>
      </c>
      <c r="MF72" s="45">
        <v>0</v>
      </c>
      <c r="MG72" s="45">
        <v>0</v>
      </c>
      <c r="MH72" s="45">
        <v>0</v>
      </c>
      <c r="MI72" s="45">
        <v>0</v>
      </c>
      <c r="MJ72" s="155" t="s">
        <v>635</v>
      </c>
      <c r="MK72" s="155" t="s">
        <v>635</v>
      </c>
      <c r="ML72" s="155" t="s">
        <v>635</v>
      </c>
      <c r="MM72" s="155" t="s">
        <v>635</v>
      </c>
      <c r="MN72" s="155" t="s">
        <v>635</v>
      </c>
      <c r="MO72" s="155" t="s">
        <v>635</v>
      </c>
      <c r="MP72" s="155" t="s">
        <v>635</v>
      </c>
      <c r="MQ72" s="155" t="s">
        <v>635</v>
      </c>
      <c r="MR72" s="156" t="s">
        <v>635</v>
      </c>
      <c r="MS72" s="157" t="s">
        <v>635</v>
      </c>
      <c r="MT72" s="157" t="s">
        <v>635</v>
      </c>
      <c r="MU72" s="157" t="s">
        <v>635</v>
      </c>
      <c r="MV72" s="157" t="s">
        <v>635</v>
      </c>
      <c r="MW72" s="157" t="s">
        <v>635</v>
      </c>
      <c r="MX72" s="157" t="s">
        <v>635</v>
      </c>
      <c r="MY72" s="157" t="s">
        <v>635</v>
      </c>
      <c r="MZ72" s="157" t="s">
        <v>635</v>
      </c>
      <c r="NA72" s="157" t="s">
        <v>635</v>
      </c>
      <c r="NB72" s="158" t="s">
        <v>635</v>
      </c>
      <c r="NC72" s="158" t="s">
        <v>635</v>
      </c>
      <c r="ND72" s="158" t="s">
        <v>635</v>
      </c>
      <c r="NE72" s="158" t="s">
        <v>635</v>
      </c>
      <c r="NF72" s="158" t="s">
        <v>635</v>
      </c>
      <c r="NG72" s="158" t="s">
        <v>635</v>
      </c>
      <c r="NH72" s="158" t="s">
        <v>635</v>
      </c>
      <c r="NI72" s="158" t="s">
        <v>635</v>
      </c>
      <c r="NJ72" s="159" t="s">
        <v>635</v>
      </c>
      <c r="NK72" s="160" t="s">
        <v>635</v>
      </c>
      <c r="NL72" s="160" t="s">
        <v>635</v>
      </c>
      <c r="NM72" s="160" t="s">
        <v>635</v>
      </c>
      <c r="NN72" s="160" t="s">
        <v>635</v>
      </c>
      <c r="NO72" s="160" t="s">
        <v>635</v>
      </c>
      <c r="NP72" s="160" t="s">
        <v>635</v>
      </c>
      <c r="NQ72" s="160" t="s">
        <v>635</v>
      </c>
      <c r="NR72" s="160" t="s">
        <v>635</v>
      </c>
      <c r="NS72" s="161" t="s">
        <v>635</v>
      </c>
      <c r="NT72" s="162" t="s">
        <v>635</v>
      </c>
      <c r="NU72" s="162" t="s">
        <v>635</v>
      </c>
      <c r="NV72" s="162" t="s">
        <v>635</v>
      </c>
      <c r="NW72" s="162" t="s">
        <v>635</v>
      </c>
      <c r="NX72" s="162" t="s">
        <v>635</v>
      </c>
      <c r="NY72" s="162" t="s">
        <v>635</v>
      </c>
      <c r="NZ72" s="162" t="s">
        <v>635</v>
      </c>
      <c r="OA72" s="162" t="s">
        <v>635</v>
      </c>
      <c r="OB72" s="163" t="s">
        <v>635</v>
      </c>
      <c r="OC72" s="142" t="s">
        <v>635</v>
      </c>
      <c r="OD72" s="142" t="s">
        <v>635</v>
      </c>
      <c r="OE72" s="142" t="s">
        <v>635</v>
      </c>
      <c r="OF72" s="142" t="s">
        <v>635</v>
      </c>
      <c r="OG72" s="142" t="s">
        <v>635</v>
      </c>
      <c r="OH72" s="142" t="s">
        <v>635</v>
      </c>
      <c r="OI72" s="142" t="s">
        <v>635</v>
      </c>
      <c r="OJ72" s="142" t="s">
        <v>635</v>
      </c>
      <c r="OK72" s="142" t="s">
        <v>635</v>
      </c>
      <c r="OL72" s="45" t="s">
        <v>635</v>
      </c>
      <c r="OM72" s="45" t="s">
        <v>635</v>
      </c>
      <c r="ON72" s="45" t="s">
        <v>635</v>
      </c>
      <c r="OO72" s="45" t="s">
        <v>635</v>
      </c>
      <c r="OP72" s="45" t="s">
        <v>635</v>
      </c>
      <c r="OQ72" s="45" t="s">
        <v>635</v>
      </c>
      <c r="OR72" s="45" t="s">
        <v>635</v>
      </c>
      <c r="OS72" s="45" t="s">
        <v>635</v>
      </c>
      <c r="OT72" s="44" t="s">
        <v>635</v>
      </c>
      <c r="OU72" s="158">
        <v>0</v>
      </c>
      <c r="OV72" s="158">
        <v>0</v>
      </c>
      <c r="OW72" s="158">
        <v>0</v>
      </c>
      <c r="OX72" s="158">
        <v>0</v>
      </c>
      <c r="OY72" s="158">
        <v>0</v>
      </c>
      <c r="OZ72" s="158">
        <v>0</v>
      </c>
      <c r="PA72" s="158">
        <v>0</v>
      </c>
      <c r="PB72" s="158">
        <v>0</v>
      </c>
      <c r="PC72" s="159">
        <v>0</v>
      </c>
      <c r="PD72" s="152" t="s">
        <v>635</v>
      </c>
      <c r="PE72" s="152" t="s">
        <v>635</v>
      </c>
      <c r="PF72" s="152" t="s">
        <v>635</v>
      </c>
      <c r="PG72" s="152" t="s">
        <v>635</v>
      </c>
      <c r="PH72" s="152" t="s">
        <v>635</v>
      </c>
      <c r="PI72" s="152" t="s">
        <v>635</v>
      </c>
      <c r="PJ72" s="152" t="s">
        <v>635</v>
      </c>
      <c r="PK72" s="152" t="s">
        <v>635</v>
      </c>
      <c r="PL72" s="164" t="s">
        <v>635</v>
      </c>
      <c r="PM72" s="158" t="s">
        <v>635</v>
      </c>
      <c r="PN72" s="158" t="s">
        <v>635</v>
      </c>
      <c r="PO72" s="158" t="s">
        <v>635</v>
      </c>
      <c r="PP72" s="158" t="s">
        <v>635</v>
      </c>
      <c r="PQ72" s="158" t="s">
        <v>635</v>
      </c>
      <c r="PR72" s="158" t="s">
        <v>635</v>
      </c>
      <c r="PS72" s="158" t="s">
        <v>635</v>
      </c>
      <c r="PT72" s="158" t="s">
        <v>635</v>
      </c>
      <c r="PU72" s="159" t="s">
        <v>635</v>
      </c>
      <c r="PV72" s="157" t="s">
        <v>635</v>
      </c>
      <c r="PW72" s="157" t="s">
        <v>635</v>
      </c>
      <c r="PX72" s="157" t="s">
        <v>635</v>
      </c>
      <c r="PY72" s="157" t="s">
        <v>635</v>
      </c>
      <c r="PZ72" s="157" t="s">
        <v>635</v>
      </c>
      <c r="QA72" s="157" t="s">
        <v>635</v>
      </c>
      <c r="QB72" s="157" t="s">
        <v>635</v>
      </c>
      <c r="QC72" s="157" t="s">
        <v>635</v>
      </c>
      <c r="QD72" s="165" t="s">
        <v>635</v>
      </c>
      <c r="QE72" s="166" t="s">
        <v>635</v>
      </c>
      <c r="QF72" s="166" t="s">
        <v>635</v>
      </c>
      <c r="QG72" s="166" t="s">
        <v>635</v>
      </c>
      <c r="QH72" s="166" t="s">
        <v>635</v>
      </c>
      <c r="QI72" s="166" t="s">
        <v>635</v>
      </c>
      <c r="QJ72" s="166" t="s">
        <v>635</v>
      </c>
      <c r="QK72" s="166" t="s">
        <v>635</v>
      </c>
      <c r="QL72" s="166" t="s">
        <v>635</v>
      </c>
      <c r="QM72" s="167" t="s">
        <v>635</v>
      </c>
      <c r="QN72" s="120" t="s">
        <v>635</v>
      </c>
      <c r="QO72" s="120" t="s">
        <v>635</v>
      </c>
      <c r="QP72" s="120" t="s">
        <v>635</v>
      </c>
      <c r="QQ72" s="120" t="s">
        <v>635</v>
      </c>
      <c r="QR72" s="120" t="s">
        <v>635</v>
      </c>
      <c r="QS72" s="120" t="s">
        <v>635</v>
      </c>
      <c r="QT72" s="120" t="s">
        <v>635</v>
      </c>
      <c r="QU72" s="120" t="s">
        <v>635</v>
      </c>
      <c r="QV72" s="168" t="s">
        <v>635</v>
      </c>
      <c r="QW72" s="169" t="s">
        <v>635</v>
      </c>
      <c r="QX72" s="169" t="s">
        <v>635</v>
      </c>
      <c r="QY72" s="169" t="s">
        <v>635</v>
      </c>
      <c r="QZ72" s="169" t="s">
        <v>635</v>
      </c>
      <c r="RA72" s="169" t="s">
        <v>635</v>
      </c>
      <c r="RB72" s="169" t="s">
        <v>635</v>
      </c>
      <c r="RC72" s="169" t="s">
        <v>635</v>
      </c>
      <c r="RD72" s="169" t="s">
        <v>635</v>
      </c>
      <c r="RE72" s="170" t="s">
        <v>635</v>
      </c>
      <c r="RF72" s="136" t="s">
        <v>854</v>
      </c>
      <c r="RG72" s="137" t="s">
        <v>635</v>
      </c>
      <c r="RH72" s="137" t="s">
        <v>635</v>
      </c>
      <c r="RI72" s="137" t="s">
        <v>635</v>
      </c>
      <c r="RJ72" s="137" t="s">
        <v>635</v>
      </c>
      <c r="RK72" s="137" t="s">
        <v>635</v>
      </c>
      <c r="RL72" s="105" t="s">
        <v>710</v>
      </c>
      <c r="RM72" s="106" t="s">
        <v>635</v>
      </c>
      <c r="RN72" s="106" t="s">
        <v>635</v>
      </c>
      <c r="RO72" s="135" t="s">
        <v>635</v>
      </c>
      <c r="RP72" s="135" t="s">
        <v>635</v>
      </c>
      <c r="RQ72" s="135" t="s">
        <v>635</v>
      </c>
      <c r="RR72" s="135" t="s">
        <v>635</v>
      </c>
      <c r="RS72" s="135" t="s">
        <v>635</v>
      </c>
      <c r="RT72" s="135" t="s">
        <v>635</v>
      </c>
      <c r="RU72" s="135" t="s">
        <v>635</v>
      </c>
      <c r="RV72" s="135" t="s">
        <v>635</v>
      </c>
      <c r="RW72" s="230" t="s">
        <v>635</v>
      </c>
      <c r="RX72" s="158">
        <v>0</v>
      </c>
      <c r="RY72" s="158">
        <v>0</v>
      </c>
      <c r="RZ72" s="158">
        <v>1</v>
      </c>
      <c r="SA72" s="158">
        <v>0</v>
      </c>
      <c r="SB72" s="158">
        <v>0</v>
      </c>
      <c r="SC72" s="158">
        <v>0</v>
      </c>
      <c r="SD72" s="158">
        <v>0</v>
      </c>
      <c r="SE72" s="158">
        <v>0</v>
      </c>
      <c r="SF72" s="159">
        <f>SUM(RX72:SE72)</f>
        <v>1</v>
      </c>
      <c r="SG72" s="132" t="s">
        <v>635</v>
      </c>
      <c r="SH72" s="132" t="s">
        <v>635</v>
      </c>
      <c r="SI72" s="132" t="s">
        <v>635</v>
      </c>
      <c r="SJ72" s="132" t="s">
        <v>635</v>
      </c>
      <c r="SK72" s="132" t="s">
        <v>635</v>
      </c>
      <c r="SL72" s="132" t="s">
        <v>635</v>
      </c>
      <c r="SM72" s="132" t="s">
        <v>635</v>
      </c>
      <c r="SN72" s="132" t="s">
        <v>635</v>
      </c>
      <c r="SO72" s="173" t="s">
        <v>635</v>
      </c>
      <c r="SP72" s="102" t="s">
        <v>635</v>
      </c>
      <c r="SQ72" s="102" t="s">
        <v>635</v>
      </c>
      <c r="SR72" s="102" t="s">
        <v>635</v>
      </c>
      <c r="SS72" s="102" t="s">
        <v>635</v>
      </c>
      <c r="ST72" s="102" t="s">
        <v>635</v>
      </c>
      <c r="SU72" s="102" t="s">
        <v>635</v>
      </c>
      <c r="SV72" s="102" t="s">
        <v>635</v>
      </c>
      <c r="SW72" s="102" t="s">
        <v>635</v>
      </c>
      <c r="SX72" s="174" t="s">
        <v>635</v>
      </c>
      <c r="SY72" s="125" t="s">
        <v>635</v>
      </c>
      <c r="SZ72" s="125" t="s">
        <v>635</v>
      </c>
      <c r="TA72" s="125" t="s">
        <v>635</v>
      </c>
      <c r="TB72" s="125" t="s">
        <v>635</v>
      </c>
      <c r="TC72" s="125" t="s">
        <v>635</v>
      </c>
      <c r="TD72" s="125" t="s">
        <v>635</v>
      </c>
      <c r="TE72" s="125" t="s">
        <v>635</v>
      </c>
      <c r="TF72" s="125" t="s">
        <v>635</v>
      </c>
      <c r="TG72" s="175" t="s">
        <v>635</v>
      </c>
      <c r="TH72" s="149" t="s">
        <v>635</v>
      </c>
      <c r="TI72" s="149" t="s">
        <v>635</v>
      </c>
      <c r="TJ72" s="149" t="s">
        <v>635</v>
      </c>
      <c r="TK72" s="149" t="s">
        <v>635</v>
      </c>
      <c r="TL72" s="149" t="s">
        <v>635</v>
      </c>
      <c r="TM72" s="149" t="s">
        <v>635</v>
      </c>
      <c r="TN72" s="149" t="s">
        <v>635</v>
      </c>
      <c r="TO72" s="149" t="s">
        <v>635</v>
      </c>
      <c r="TP72" s="176" t="s">
        <v>635</v>
      </c>
      <c r="TQ72" s="177" t="s">
        <v>635</v>
      </c>
      <c r="TR72" s="177" t="s">
        <v>635</v>
      </c>
      <c r="TS72" s="177" t="s">
        <v>635</v>
      </c>
      <c r="TT72" s="177" t="s">
        <v>635</v>
      </c>
      <c r="TU72" s="177" t="s">
        <v>635</v>
      </c>
      <c r="TV72" s="177" t="s">
        <v>635</v>
      </c>
      <c r="TW72" s="177" t="s">
        <v>635</v>
      </c>
      <c r="TX72" s="177" t="s">
        <v>635</v>
      </c>
      <c r="TY72" s="178" t="s">
        <v>635</v>
      </c>
      <c r="TZ72" s="179" t="s">
        <v>635</v>
      </c>
      <c r="UA72" s="179" t="s">
        <v>635</v>
      </c>
      <c r="UB72" s="179" t="s">
        <v>635</v>
      </c>
      <c r="UC72" s="179" t="s">
        <v>635</v>
      </c>
      <c r="UD72" s="179" t="s">
        <v>635</v>
      </c>
      <c r="UE72" s="179" t="s">
        <v>635</v>
      </c>
      <c r="UF72" s="179" t="s">
        <v>635</v>
      </c>
      <c r="UG72" s="179" t="s">
        <v>635</v>
      </c>
      <c r="UH72" s="180" t="s">
        <v>635</v>
      </c>
      <c r="UI72" s="135" t="s">
        <v>635</v>
      </c>
      <c r="UJ72" s="135" t="s">
        <v>635</v>
      </c>
      <c r="UK72" s="135" t="s">
        <v>635</v>
      </c>
      <c r="UL72" s="135" t="s">
        <v>635</v>
      </c>
      <c r="UM72" s="135" t="s">
        <v>635</v>
      </c>
      <c r="UN72" s="135" t="s">
        <v>635</v>
      </c>
      <c r="UO72" s="135" t="s">
        <v>635</v>
      </c>
      <c r="UP72" s="135" t="s">
        <v>635</v>
      </c>
      <c r="UQ72" s="230" t="s">
        <v>635</v>
      </c>
      <c r="UR72" s="45">
        <v>0</v>
      </c>
      <c r="US72" s="45">
        <v>0</v>
      </c>
      <c r="UT72" s="45">
        <v>1</v>
      </c>
      <c r="UU72" s="45">
        <v>0</v>
      </c>
      <c r="UV72" s="45">
        <v>0</v>
      </c>
      <c r="UW72" s="45">
        <v>0</v>
      </c>
      <c r="UX72" s="45">
        <v>0</v>
      </c>
      <c r="UY72" s="45">
        <v>0</v>
      </c>
      <c r="UZ72" s="231">
        <f>SUBTOTAL(9,UR72:UY72)</f>
        <v>1</v>
      </c>
      <c r="VA72" s="169" t="s">
        <v>635</v>
      </c>
      <c r="VB72" s="169" t="s">
        <v>635</v>
      </c>
      <c r="VC72" s="169" t="s">
        <v>635</v>
      </c>
      <c r="VD72" s="169" t="s">
        <v>635</v>
      </c>
      <c r="VE72" s="169" t="s">
        <v>635</v>
      </c>
      <c r="VF72" s="169" t="s">
        <v>635</v>
      </c>
      <c r="VG72" s="169" t="s">
        <v>635</v>
      </c>
      <c r="VH72" s="169" t="s">
        <v>635</v>
      </c>
      <c r="VI72" s="183" t="s">
        <v>635</v>
      </c>
      <c r="VJ72" s="177" t="s">
        <v>635</v>
      </c>
      <c r="VK72" s="177" t="s">
        <v>635</v>
      </c>
      <c r="VL72" s="177" t="s">
        <v>635</v>
      </c>
      <c r="VM72" s="177" t="s">
        <v>635</v>
      </c>
      <c r="VN72" s="177" t="s">
        <v>635</v>
      </c>
      <c r="VO72" s="177" t="s">
        <v>635</v>
      </c>
      <c r="VP72" s="177" t="s">
        <v>635</v>
      </c>
      <c r="VQ72" s="177" t="s">
        <v>635</v>
      </c>
      <c r="VR72" s="178" t="s">
        <v>635</v>
      </c>
      <c r="VS72" s="184" t="s">
        <v>635</v>
      </c>
      <c r="VT72" s="184" t="s">
        <v>635</v>
      </c>
      <c r="VU72" s="184" t="s">
        <v>635</v>
      </c>
      <c r="VV72" s="184" t="s">
        <v>635</v>
      </c>
      <c r="VW72" s="184" t="s">
        <v>635</v>
      </c>
      <c r="VX72" s="184" t="s">
        <v>635</v>
      </c>
      <c r="VY72" s="184" t="s">
        <v>635</v>
      </c>
      <c r="VZ72" s="184" t="s">
        <v>635</v>
      </c>
      <c r="WA72" s="185" t="s">
        <v>635</v>
      </c>
      <c r="WB72" s="186" t="s">
        <v>635</v>
      </c>
      <c r="WC72" s="186" t="s">
        <v>635</v>
      </c>
      <c r="WD72" s="186" t="s">
        <v>635</v>
      </c>
      <c r="WE72" s="186" t="s">
        <v>635</v>
      </c>
      <c r="WF72" s="186" t="s">
        <v>635</v>
      </c>
      <c r="WG72" s="186" t="s">
        <v>635</v>
      </c>
      <c r="WH72" s="186" t="s">
        <v>635</v>
      </c>
      <c r="WI72" s="186" t="s">
        <v>635</v>
      </c>
      <c r="WJ72" s="187" t="s">
        <v>635</v>
      </c>
      <c r="WK72" s="137" t="s">
        <v>635</v>
      </c>
      <c r="WL72" s="137" t="s">
        <v>635</v>
      </c>
      <c r="WM72" s="137" t="s">
        <v>635</v>
      </c>
      <c r="WN72" s="137" t="s">
        <v>635</v>
      </c>
      <c r="WO72" s="137" t="s">
        <v>635</v>
      </c>
      <c r="WP72" s="137" t="s">
        <v>635</v>
      </c>
      <c r="WQ72" s="137" t="s">
        <v>635</v>
      </c>
      <c r="WR72" s="137" t="s">
        <v>635</v>
      </c>
      <c r="WS72" s="188" t="s">
        <v>635</v>
      </c>
      <c r="WT72" s="133" t="s">
        <v>635</v>
      </c>
      <c r="WU72" s="133" t="s">
        <v>635</v>
      </c>
      <c r="WV72" s="133" t="s">
        <v>635</v>
      </c>
      <c r="WW72" s="133" t="s">
        <v>635</v>
      </c>
      <c r="WX72" s="133" t="s">
        <v>635</v>
      </c>
      <c r="WY72" s="133" t="s">
        <v>635</v>
      </c>
      <c r="WZ72" s="133" t="s">
        <v>635</v>
      </c>
      <c r="XA72" s="133" t="s">
        <v>635</v>
      </c>
      <c r="XB72" s="189" t="s">
        <v>635</v>
      </c>
      <c r="XC72" s="105" t="s">
        <v>665</v>
      </c>
      <c r="XD72" s="105" t="s">
        <v>666</v>
      </c>
      <c r="XE72" s="105" t="s">
        <v>635</v>
      </c>
      <c r="XF72" s="111" t="s">
        <v>635</v>
      </c>
      <c r="XG72" s="190" t="s">
        <v>671</v>
      </c>
      <c r="XH72" s="190" t="s">
        <v>672</v>
      </c>
      <c r="XI72" s="190" t="s">
        <v>635</v>
      </c>
      <c r="XJ72" s="190" t="s">
        <v>635</v>
      </c>
      <c r="XK72" s="190" t="s">
        <v>635</v>
      </c>
      <c r="XL72" s="190" t="s">
        <v>635</v>
      </c>
      <c r="XM72" s="191" t="s">
        <v>667</v>
      </c>
      <c r="XN72" s="191" t="s">
        <v>668</v>
      </c>
      <c r="XO72" s="191" t="s">
        <v>669</v>
      </c>
      <c r="XP72" s="191" t="s">
        <v>670</v>
      </c>
      <c r="XQ72" s="191" t="s">
        <v>635</v>
      </c>
      <c r="XR72" s="191" t="s">
        <v>635</v>
      </c>
      <c r="XS72" s="191" t="s">
        <v>635</v>
      </c>
      <c r="XT72" s="191" t="s">
        <v>635</v>
      </c>
      <c r="XU72" s="192" t="s">
        <v>635</v>
      </c>
      <c r="XV72" s="192" t="s">
        <v>635</v>
      </c>
      <c r="XW72" s="192" t="s">
        <v>635</v>
      </c>
      <c r="XX72" s="192" t="s">
        <v>635</v>
      </c>
      <c r="XY72" s="192" t="s">
        <v>635</v>
      </c>
      <c r="XZ72" s="192" t="s">
        <v>635</v>
      </c>
      <c r="YA72" s="144" t="s">
        <v>635</v>
      </c>
      <c r="YB72" s="144" t="s">
        <v>635</v>
      </c>
      <c r="YC72" s="144" t="s">
        <v>635</v>
      </c>
      <c r="YD72" s="144" t="s">
        <v>635</v>
      </c>
      <c r="YE72" s="144" t="s">
        <v>635</v>
      </c>
      <c r="YF72" s="144" t="s">
        <v>635</v>
      </c>
      <c r="YG72" s="144" t="s">
        <v>635</v>
      </c>
      <c r="YH72" s="111" t="s">
        <v>635</v>
      </c>
      <c r="YI72" s="111" t="s">
        <v>635</v>
      </c>
      <c r="YJ72" s="111" t="s">
        <v>635</v>
      </c>
      <c r="YK72" s="190" t="s">
        <v>635</v>
      </c>
      <c r="YL72" s="190" t="s">
        <v>635</v>
      </c>
      <c r="YM72" s="190" t="s">
        <v>635</v>
      </c>
      <c r="YN72" s="190" t="s">
        <v>635</v>
      </c>
      <c r="YO72" s="190" t="s">
        <v>635</v>
      </c>
      <c r="YP72" s="130" t="s">
        <v>635</v>
      </c>
      <c r="YQ72" s="130" t="s">
        <v>635</v>
      </c>
      <c r="YR72" s="130" t="s">
        <v>635</v>
      </c>
      <c r="YS72" s="130" t="s">
        <v>635</v>
      </c>
      <c r="YT72" s="130" t="s">
        <v>635</v>
      </c>
      <c r="YU72" s="130" t="s">
        <v>635</v>
      </c>
      <c r="YV72" s="112" t="s">
        <v>635</v>
      </c>
      <c r="YW72" s="112" t="s">
        <v>635</v>
      </c>
      <c r="YX72" s="112" t="s">
        <v>635</v>
      </c>
      <c r="YY72" s="112" t="s">
        <v>635</v>
      </c>
      <c r="YZ72" s="105" t="s">
        <v>674</v>
      </c>
      <c r="ZA72" s="105" t="s">
        <v>635</v>
      </c>
      <c r="ZB72" s="126" t="s">
        <v>635</v>
      </c>
      <c r="ZC72" s="126" t="s">
        <v>635</v>
      </c>
      <c r="ZD72" s="126" t="s">
        <v>635</v>
      </c>
      <c r="ZE72" s="126" t="s">
        <v>635</v>
      </c>
      <c r="ZF72" s="126" t="s">
        <v>635</v>
      </c>
      <c r="ZG72" s="125" t="s">
        <v>753</v>
      </c>
      <c r="ZH72" s="125" t="s">
        <v>678</v>
      </c>
      <c r="ZI72" s="125" t="s">
        <v>785</v>
      </c>
      <c r="ZJ72" s="125" t="s">
        <v>635</v>
      </c>
      <c r="ZK72" s="125" t="s">
        <v>635</v>
      </c>
      <c r="ZL72" s="125" t="s">
        <v>635</v>
      </c>
      <c r="ZM72" s="125" t="s">
        <v>635</v>
      </c>
      <c r="ZN72" s="125" t="s">
        <v>635</v>
      </c>
      <c r="ZO72" s="147" t="s">
        <v>635</v>
      </c>
      <c r="ZP72" s="147" t="s">
        <v>635</v>
      </c>
      <c r="ZQ72" s="147" t="s">
        <v>635</v>
      </c>
      <c r="ZR72" s="147" t="s">
        <v>635</v>
      </c>
      <c r="ZS72" s="147" t="s">
        <v>635</v>
      </c>
      <c r="ZT72" s="184" t="s">
        <v>635</v>
      </c>
      <c r="ZU72" s="184">
        <v>4</v>
      </c>
      <c r="ZV72" s="184" t="s">
        <v>635</v>
      </c>
      <c r="ZW72" s="184" t="s">
        <v>635</v>
      </c>
      <c r="ZX72" s="131">
        <v>1</v>
      </c>
      <c r="ZY72" s="131" t="s">
        <v>635</v>
      </c>
      <c r="ZZ72" s="131" t="s">
        <v>635</v>
      </c>
      <c r="AAA72" s="131" t="s">
        <v>635</v>
      </c>
      <c r="AAB72" s="132">
        <v>1</v>
      </c>
      <c r="AAC72" s="132" t="s">
        <v>635</v>
      </c>
      <c r="AAD72" s="132" t="s">
        <v>635</v>
      </c>
      <c r="AAE72" s="193" t="s">
        <v>635</v>
      </c>
      <c r="AAF72" s="102">
        <v>1</v>
      </c>
      <c r="AAG72" s="102" t="s">
        <v>635</v>
      </c>
      <c r="AAH72" s="102" t="s">
        <v>635</v>
      </c>
      <c r="AAI72" s="102" t="s">
        <v>635</v>
      </c>
      <c r="AAJ72" s="125" t="s">
        <v>635</v>
      </c>
      <c r="AAK72" s="125">
        <v>1</v>
      </c>
      <c r="AAL72" s="125" t="s">
        <v>635</v>
      </c>
      <c r="AAM72" s="125" t="s">
        <v>635</v>
      </c>
      <c r="AAN72" s="131" t="s">
        <v>635</v>
      </c>
      <c r="AAO72" s="131">
        <v>8</v>
      </c>
      <c r="AAP72" s="131" t="s">
        <v>635</v>
      </c>
      <c r="AAQ72" s="131" t="s">
        <v>635</v>
      </c>
      <c r="AAR72" s="149" t="s">
        <v>635</v>
      </c>
      <c r="AAS72" s="149" t="s">
        <v>635</v>
      </c>
      <c r="AAT72" s="149" t="s">
        <v>635</v>
      </c>
      <c r="AAU72" s="149" t="s">
        <v>635</v>
      </c>
      <c r="AAV72" s="184" t="s">
        <v>635</v>
      </c>
      <c r="AAW72" s="184" t="s">
        <v>635</v>
      </c>
      <c r="AAX72" s="184" t="s">
        <v>635</v>
      </c>
      <c r="AAY72" s="184" t="s">
        <v>635</v>
      </c>
      <c r="AAZ72" s="103" t="s">
        <v>632</v>
      </c>
      <c r="ABA72" s="100" t="s">
        <v>679</v>
      </c>
      <c r="ABB72" s="100" t="s">
        <v>635</v>
      </c>
      <c r="ABC72" s="100" t="s">
        <v>635</v>
      </c>
      <c r="ABD72" s="100" t="s">
        <v>635</v>
      </c>
      <c r="ABE72" s="100" t="s">
        <v>635</v>
      </c>
      <c r="ABF72" s="103" t="s">
        <v>635</v>
      </c>
      <c r="ABG72" s="194" t="s">
        <v>873</v>
      </c>
      <c r="ABH72" s="254" t="s">
        <v>873</v>
      </c>
      <c r="ABI72" s="177" t="s">
        <v>635</v>
      </c>
      <c r="ABJ72" s="177" t="s">
        <v>635</v>
      </c>
      <c r="ABK72" s="177" t="s">
        <v>635</v>
      </c>
      <c r="ABL72" s="177" t="s">
        <v>635</v>
      </c>
      <c r="ABM72" s="177" t="s">
        <v>635</v>
      </c>
      <c r="ABN72" s="177" t="s">
        <v>635</v>
      </c>
      <c r="ABO72" s="195" t="s">
        <v>635</v>
      </c>
      <c r="ABP72" s="112" t="s">
        <v>1581</v>
      </c>
      <c r="ABQ72" s="112" t="s">
        <v>635</v>
      </c>
      <c r="ABR72" s="112" t="s">
        <v>635</v>
      </c>
      <c r="ABS72" s="103" t="s">
        <v>632</v>
      </c>
      <c r="ABT72" s="97" t="s">
        <v>632</v>
      </c>
      <c r="ABU72" s="196" t="s">
        <v>718</v>
      </c>
      <c r="ABV72" s="196" t="s">
        <v>756</v>
      </c>
      <c r="ABW72" s="196" t="s">
        <v>635</v>
      </c>
      <c r="ABX72" s="196" t="s">
        <v>635</v>
      </c>
      <c r="ABY72" s="196" t="s">
        <v>635</v>
      </c>
      <c r="ABZ72" s="196" t="s">
        <v>635</v>
      </c>
      <c r="ACA72" s="196" t="s">
        <v>635</v>
      </c>
      <c r="ACB72" s="97" t="s">
        <v>626</v>
      </c>
      <c r="ACC72" s="97" t="s">
        <v>632</v>
      </c>
      <c r="ACD72" s="112" t="s">
        <v>686</v>
      </c>
      <c r="ACE72" s="112" t="s">
        <v>635</v>
      </c>
      <c r="ACF72" s="112" t="s">
        <v>635</v>
      </c>
      <c r="ACG72" s="112" t="s">
        <v>635</v>
      </c>
      <c r="ACH72" s="97" t="s">
        <v>1582</v>
      </c>
      <c r="ACI72" s="97" t="s">
        <v>1583</v>
      </c>
      <c r="ACJ72" s="97"/>
    </row>
    <row r="73" spans="1:764" ht="15" customHeight="1">
      <c r="A73">
        <v>63</v>
      </c>
      <c r="B73" s="97" t="s">
        <v>1584</v>
      </c>
      <c r="C73" s="97" t="s">
        <v>1585</v>
      </c>
      <c r="D73" s="97" t="s">
        <v>817</v>
      </c>
      <c r="E73" s="97" t="s">
        <v>1586</v>
      </c>
      <c r="F73" s="98" t="s">
        <v>1587</v>
      </c>
      <c r="G73" s="98" t="s">
        <v>1588</v>
      </c>
      <c r="H73" s="99">
        <v>36.745243000000002</v>
      </c>
      <c r="I73" s="99">
        <v>-1.174023</v>
      </c>
      <c r="J73" s="98" t="s">
        <v>821</v>
      </c>
      <c r="K73" s="98" t="s">
        <v>1589</v>
      </c>
      <c r="L73" s="98" t="s">
        <v>1590</v>
      </c>
      <c r="M73" s="100" t="s">
        <v>1591</v>
      </c>
      <c r="N73" s="101">
        <v>725235008</v>
      </c>
      <c r="O73" s="102">
        <v>0</v>
      </c>
      <c r="P73" s="100">
        <v>-1.171298</v>
      </c>
      <c r="Q73" s="100">
        <v>36.745542999999998</v>
      </c>
      <c r="R73" s="100">
        <v>1945.2</v>
      </c>
      <c r="S73" s="100">
        <v>8</v>
      </c>
      <c r="T73" s="103" t="s">
        <v>626</v>
      </c>
      <c r="U73" s="97" t="s">
        <v>629</v>
      </c>
      <c r="V73" s="97" t="s">
        <v>699</v>
      </c>
      <c r="W73" s="97" t="s">
        <v>629</v>
      </c>
      <c r="X73" s="97" t="s">
        <v>700</v>
      </c>
      <c r="Y73" s="97" t="s">
        <v>631</v>
      </c>
      <c r="Z73" s="103" t="s">
        <v>632</v>
      </c>
      <c r="AA73" s="104" t="s">
        <v>633</v>
      </c>
      <c r="AB73" s="104" t="s">
        <v>1093</v>
      </c>
      <c r="AC73" s="104" t="s">
        <v>1014</v>
      </c>
      <c r="AD73" s="104" t="s">
        <v>634</v>
      </c>
      <c r="AE73" s="104" t="s">
        <v>635</v>
      </c>
      <c r="AF73" s="103">
        <v>4</v>
      </c>
      <c r="AG73" s="103">
        <v>0</v>
      </c>
      <c r="AH73" s="97" t="s">
        <v>636</v>
      </c>
      <c r="AI73" s="97" t="s">
        <v>637</v>
      </c>
      <c r="AJ73" s="97" t="s">
        <v>638</v>
      </c>
      <c r="AK73" s="97" t="s">
        <v>639</v>
      </c>
      <c r="AL73" s="105" t="s">
        <v>640</v>
      </c>
      <c r="AM73" s="106" t="s">
        <v>641</v>
      </c>
      <c r="AN73" s="106" t="s">
        <v>635</v>
      </c>
      <c r="AO73" s="106" t="s">
        <v>635</v>
      </c>
      <c r="AP73" s="97" t="s">
        <v>642</v>
      </c>
      <c r="AQ73" s="97" t="s">
        <v>642</v>
      </c>
      <c r="AR73" s="103" t="s">
        <v>635</v>
      </c>
      <c r="AS73" s="103" t="s">
        <v>635</v>
      </c>
      <c r="AT73" s="103" t="s">
        <v>635</v>
      </c>
      <c r="AU73" s="103" t="s">
        <v>635</v>
      </c>
      <c r="AV73" s="106" t="s">
        <v>632</v>
      </c>
      <c r="AW73" s="105" t="s">
        <v>641</v>
      </c>
      <c r="AX73" s="103" t="s">
        <v>640</v>
      </c>
      <c r="AY73" s="105" t="s">
        <v>641</v>
      </c>
      <c r="AZ73" s="107" t="s">
        <v>640</v>
      </c>
      <c r="BA73" s="105" t="s">
        <v>641</v>
      </c>
      <c r="BB73" s="107" t="s">
        <v>640</v>
      </c>
      <c r="BC73" s="106" t="s">
        <v>640</v>
      </c>
      <c r="BD73" s="103" t="s">
        <v>641</v>
      </c>
      <c r="BE73" s="106" t="s">
        <v>632</v>
      </c>
      <c r="BF73" s="103" t="s">
        <v>641</v>
      </c>
      <c r="BG73" s="103" t="s">
        <v>640</v>
      </c>
      <c r="BH73" s="103" t="s">
        <v>802</v>
      </c>
      <c r="BI73" s="97" t="s">
        <v>641</v>
      </c>
      <c r="BJ73" s="108" t="s">
        <v>643</v>
      </c>
      <c r="BK73" s="108" t="s">
        <v>875</v>
      </c>
      <c r="BL73" s="108" t="s">
        <v>1592</v>
      </c>
      <c r="BM73" s="108" t="s">
        <v>635</v>
      </c>
      <c r="BN73" s="108" t="s">
        <v>635</v>
      </c>
      <c r="BO73" s="103" t="s">
        <v>632</v>
      </c>
      <c r="BP73" s="103" t="s">
        <v>640</v>
      </c>
      <c r="BQ73" s="103" t="s">
        <v>635</v>
      </c>
      <c r="BR73" s="109" t="s">
        <v>775</v>
      </c>
      <c r="BS73" s="109" t="s">
        <v>876</v>
      </c>
      <c r="BT73" s="110" t="s">
        <v>635</v>
      </c>
      <c r="BU73" s="110" t="s">
        <v>635</v>
      </c>
      <c r="BV73" s="109" t="s">
        <v>635</v>
      </c>
      <c r="BW73" s="97" t="s">
        <v>877</v>
      </c>
      <c r="BX73" s="97" t="s">
        <v>641</v>
      </c>
      <c r="BY73" s="97" t="s">
        <v>704</v>
      </c>
      <c r="BZ73" s="97" t="s">
        <v>648</v>
      </c>
      <c r="CA73" s="111" t="s">
        <v>706</v>
      </c>
      <c r="CB73" s="111" t="s">
        <v>737</v>
      </c>
      <c r="CC73" s="111" t="s">
        <v>635</v>
      </c>
      <c r="CD73" s="106" t="s">
        <v>635</v>
      </c>
      <c r="CE73" s="111" t="s">
        <v>635</v>
      </c>
      <c r="CF73" s="103" t="s">
        <v>804</v>
      </c>
      <c r="CG73" s="103">
        <v>4</v>
      </c>
      <c r="CH73" s="112" t="s">
        <v>649</v>
      </c>
      <c r="CI73" s="113" t="s">
        <v>635</v>
      </c>
      <c r="CJ73" s="113" t="s">
        <v>641</v>
      </c>
      <c r="CK73" s="113" t="s">
        <v>635</v>
      </c>
      <c r="CL73" s="103">
        <v>50</v>
      </c>
      <c r="CM73" s="114">
        <v>0</v>
      </c>
      <c r="CN73" s="103">
        <v>1</v>
      </c>
      <c r="CO73" s="106">
        <v>600</v>
      </c>
      <c r="CP73" s="103">
        <v>0.2</v>
      </c>
      <c r="CQ73" s="444">
        <v>325</v>
      </c>
      <c r="CR73" s="103" t="s">
        <v>635</v>
      </c>
      <c r="CS73" s="106" t="s">
        <v>635</v>
      </c>
      <c r="CT73" s="103" t="s">
        <v>635</v>
      </c>
      <c r="CU73" s="106" t="s">
        <v>635</v>
      </c>
      <c r="CV73" s="103" t="s">
        <v>635</v>
      </c>
      <c r="CW73" s="103" t="s">
        <v>635</v>
      </c>
      <c r="CX73" s="111" t="s">
        <v>650</v>
      </c>
      <c r="CY73" s="106" t="s">
        <v>635</v>
      </c>
      <c r="CZ73" s="115">
        <v>1</v>
      </c>
      <c r="DA73" s="115">
        <v>0</v>
      </c>
      <c r="DB73" s="116">
        <f t="shared" si="25"/>
        <v>1</v>
      </c>
      <c r="DC73" s="117" t="s">
        <v>651</v>
      </c>
      <c r="DD73" s="118" t="s">
        <v>635</v>
      </c>
      <c r="DE73" s="198">
        <v>0</v>
      </c>
      <c r="DF73" s="198">
        <v>1</v>
      </c>
      <c r="DG73" s="200">
        <f>SUBTOTAL(9,DE73:DF73)</f>
        <v>1</v>
      </c>
      <c r="DH73" s="105" t="s">
        <v>651</v>
      </c>
      <c r="DI73" s="120">
        <v>1</v>
      </c>
      <c r="DJ73" s="121" t="s">
        <v>635</v>
      </c>
      <c r="DK73" s="122" t="s">
        <v>635</v>
      </c>
      <c r="DL73" s="123" t="s">
        <v>635</v>
      </c>
      <c r="DM73" s="123" t="s">
        <v>635</v>
      </c>
      <c r="DN73" s="124" t="s">
        <v>635</v>
      </c>
      <c r="DO73" s="124" t="s">
        <v>635</v>
      </c>
      <c r="DP73" s="124" t="s">
        <v>635</v>
      </c>
      <c r="DQ73" s="125">
        <v>0.1</v>
      </c>
      <c r="DR73" s="125">
        <v>12</v>
      </c>
      <c r="DS73" s="125" t="s">
        <v>1593</v>
      </c>
      <c r="DT73" s="106" t="s">
        <v>635</v>
      </c>
      <c r="DU73" s="106" t="s">
        <v>635</v>
      </c>
      <c r="DV73" s="106" t="s">
        <v>635</v>
      </c>
      <c r="DW73" s="126" t="s">
        <v>635</v>
      </c>
      <c r="DX73" s="126" t="s">
        <v>635</v>
      </c>
      <c r="DY73" s="126" t="s">
        <v>635</v>
      </c>
      <c r="DZ73" s="97" t="s">
        <v>781</v>
      </c>
      <c r="EA73" s="103" t="s">
        <v>626</v>
      </c>
      <c r="EB73" s="97" t="s">
        <v>635</v>
      </c>
      <c r="EC73" s="103" t="s">
        <v>626</v>
      </c>
      <c r="ED73" s="103" t="s">
        <v>635</v>
      </c>
      <c r="EE73" s="103" t="s">
        <v>635</v>
      </c>
      <c r="EF73" s="127" t="s">
        <v>653</v>
      </c>
      <c r="EG73" s="127" t="s">
        <v>635</v>
      </c>
      <c r="EH73" s="103" t="s">
        <v>653</v>
      </c>
      <c r="EI73" s="97" t="s">
        <v>641</v>
      </c>
      <c r="EJ73" s="97" t="s">
        <v>641</v>
      </c>
      <c r="EK73" s="122">
        <v>12</v>
      </c>
      <c r="EL73" s="122">
        <v>12</v>
      </c>
      <c r="EM73" s="122">
        <v>0.1</v>
      </c>
      <c r="EN73" s="122">
        <v>0.1</v>
      </c>
      <c r="EO73" s="128" t="s">
        <v>635</v>
      </c>
      <c r="EP73" s="128" t="s">
        <v>635</v>
      </c>
      <c r="EQ73" s="128" t="s">
        <v>635</v>
      </c>
      <c r="ER73" s="128" t="s">
        <v>635</v>
      </c>
      <c r="ES73" s="129" t="s">
        <v>635</v>
      </c>
      <c r="ET73" s="129" t="s">
        <v>635</v>
      </c>
      <c r="EU73" s="129" t="s">
        <v>635</v>
      </c>
      <c r="EV73" s="129" t="s">
        <v>635</v>
      </c>
      <c r="EW73" s="97" t="s">
        <v>654</v>
      </c>
      <c r="EX73" s="103" t="s">
        <v>654</v>
      </c>
      <c r="EY73" s="103" t="s">
        <v>635</v>
      </c>
      <c r="EZ73" s="107" t="s">
        <v>635</v>
      </c>
      <c r="FA73" s="97" t="s">
        <v>655</v>
      </c>
      <c r="FB73" s="130" t="s">
        <v>656</v>
      </c>
      <c r="FC73" s="130" t="s">
        <v>743</v>
      </c>
      <c r="FD73" s="131" t="s">
        <v>635</v>
      </c>
      <c r="FE73" s="131" t="s">
        <v>635</v>
      </c>
      <c r="FF73" s="131" t="s">
        <v>635</v>
      </c>
      <c r="FG73" s="131" t="s">
        <v>635</v>
      </c>
      <c r="FH73" s="131" t="s">
        <v>635</v>
      </c>
      <c r="FI73" s="132">
        <v>7</v>
      </c>
      <c r="FJ73" s="133" t="s">
        <v>635</v>
      </c>
      <c r="FK73" s="103" t="s">
        <v>635</v>
      </c>
      <c r="FL73" s="134" t="s">
        <v>635</v>
      </c>
      <c r="FM73" s="135">
        <v>25</v>
      </c>
      <c r="FN73" s="135" t="s">
        <v>635</v>
      </c>
      <c r="FO73" s="135" t="s">
        <v>635</v>
      </c>
      <c r="FP73" s="103" t="s">
        <v>635</v>
      </c>
      <c r="FQ73" s="132">
        <v>250</v>
      </c>
      <c r="FR73" s="133" t="s">
        <v>635</v>
      </c>
      <c r="FS73" s="103" t="s">
        <v>635</v>
      </c>
      <c r="FT73" s="134" t="s">
        <v>635</v>
      </c>
      <c r="FU73" s="135">
        <v>5</v>
      </c>
      <c r="FV73" s="135" t="s">
        <v>635</v>
      </c>
      <c r="FW73" s="131" t="s">
        <v>635</v>
      </c>
      <c r="FX73" s="103" t="s">
        <v>635</v>
      </c>
      <c r="FY73" s="100" t="s">
        <v>658</v>
      </c>
      <c r="FZ73" s="102" t="s">
        <v>635</v>
      </c>
      <c r="GA73" s="102">
        <v>0</v>
      </c>
      <c r="GB73" s="102">
        <v>24</v>
      </c>
      <c r="GC73" s="136" t="s">
        <v>658</v>
      </c>
      <c r="GD73" s="137" t="s">
        <v>635</v>
      </c>
      <c r="GE73" s="137">
        <v>0</v>
      </c>
      <c r="GF73" s="137">
        <v>24</v>
      </c>
      <c r="GG73" s="125" t="s">
        <v>635</v>
      </c>
      <c r="GH73" s="125" t="s">
        <v>635</v>
      </c>
      <c r="GI73" s="125" t="s">
        <v>635</v>
      </c>
      <c r="GJ73" s="125" t="s">
        <v>635</v>
      </c>
      <c r="GK73" s="122" t="s">
        <v>635</v>
      </c>
      <c r="GL73" s="122" t="s">
        <v>635</v>
      </c>
      <c r="GM73" s="122" t="s">
        <v>635</v>
      </c>
      <c r="GN73" s="122" t="s">
        <v>635</v>
      </c>
      <c r="GO73" s="135" t="s">
        <v>635</v>
      </c>
      <c r="GP73" s="135" t="s">
        <v>635</v>
      </c>
      <c r="GQ73" s="135" t="s">
        <v>635</v>
      </c>
      <c r="GR73" s="134" t="s">
        <v>635</v>
      </c>
      <c r="GS73" s="134" t="s">
        <v>635</v>
      </c>
      <c r="GT73" s="134" t="s">
        <v>635</v>
      </c>
      <c r="GU73" s="126" t="s">
        <v>635</v>
      </c>
      <c r="GV73" s="126" t="s">
        <v>635</v>
      </c>
      <c r="GW73" s="126" t="s">
        <v>635</v>
      </c>
      <c r="GX73" s="145" t="s">
        <v>635</v>
      </c>
      <c r="GY73" s="145" t="s">
        <v>635</v>
      </c>
      <c r="GZ73" s="145" t="s">
        <v>635</v>
      </c>
      <c r="HA73" s="139" t="s">
        <v>658</v>
      </c>
      <c r="HB73" s="140" t="s">
        <v>635</v>
      </c>
      <c r="HC73" s="123">
        <v>0</v>
      </c>
      <c r="HD73" s="123">
        <v>24</v>
      </c>
      <c r="HE73" s="127" t="s">
        <v>658</v>
      </c>
      <c r="HF73" s="131" t="s">
        <v>635</v>
      </c>
      <c r="HG73" s="131">
        <v>0</v>
      </c>
      <c r="HH73" s="131">
        <v>24</v>
      </c>
      <c r="HI73" s="141" t="s">
        <v>635</v>
      </c>
      <c r="HJ73" s="141" t="s">
        <v>635</v>
      </c>
      <c r="HK73" s="141" t="s">
        <v>635</v>
      </c>
      <c r="HL73" s="141" t="s">
        <v>635</v>
      </c>
      <c r="HM73" s="131" t="s">
        <v>635</v>
      </c>
      <c r="HN73" s="131" t="s">
        <v>635</v>
      </c>
      <c r="HO73" s="131" t="s">
        <v>635</v>
      </c>
      <c r="HP73" s="131" t="s">
        <v>635</v>
      </c>
      <c r="HQ73" s="106" t="s">
        <v>635</v>
      </c>
      <c r="HR73" s="106" t="s">
        <v>635</v>
      </c>
      <c r="HS73" s="106" t="s">
        <v>635</v>
      </c>
      <c r="HT73" s="106" t="s">
        <v>635</v>
      </c>
      <c r="HU73" s="132" t="s">
        <v>635</v>
      </c>
      <c r="HV73" s="132" t="s">
        <v>635</v>
      </c>
      <c r="HW73" s="132" t="s">
        <v>635</v>
      </c>
      <c r="HX73" s="132" t="s">
        <v>635</v>
      </c>
      <c r="HY73" s="118" t="s">
        <v>635</v>
      </c>
      <c r="HZ73" s="118" t="s">
        <v>635</v>
      </c>
      <c r="IA73" s="118" t="s">
        <v>635</v>
      </c>
      <c r="IB73" s="118" t="s">
        <v>635</v>
      </c>
      <c r="IC73" s="125" t="s">
        <v>635</v>
      </c>
      <c r="ID73" s="125" t="s">
        <v>635</v>
      </c>
      <c r="IE73" s="125" t="s">
        <v>635</v>
      </c>
      <c r="IF73" s="125" t="s">
        <v>635</v>
      </c>
      <c r="IG73" s="105" t="s">
        <v>659</v>
      </c>
      <c r="IH73" s="105" t="s">
        <v>660</v>
      </c>
      <c r="II73" s="105" t="s">
        <v>830</v>
      </c>
      <c r="IJ73" s="105" t="s">
        <v>808</v>
      </c>
      <c r="IK73" s="105" t="s">
        <v>635</v>
      </c>
      <c r="IL73" s="105" t="s">
        <v>635</v>
      </c>
      <c r="IM73" s="105" t="s">
        <v>635</v>
      </c>
      <c r="IN73" s="105" t="s">
        <v>635</v>
      </c>
      <c r="IO73" s="105" t="s">
        <v>635</v>
      </c>
      <c r="IP73" s="103">
        <v>4</v>
      </c>
      <c r="IQ73" s="102" t="s">
        <v>635</v>
      </c>
      <c r="IR73" s="102" t="s">
        <v>635</v>
      </c>
      <c r="IS73" s="142" t="s">
        <v>635</v>
      </c>
      <c r="IT73" s="142" t="s">
        <v>635</v>
      </c>
      <c r="IU73" s="128" t="s">
        <v>635</v>
      </c>
      <c r="IV73" s="128" t="s">
        <v>635</v>
      </c>
      <c r="IW73" s="143" t="s">
        <v>635</v>
      </c>
      <c r="IX73" s="143" t="s">
        <v>635</v>
      </c>
      <c r="IY73" s="124" t="s">
        <v>635</v>
      </c>
      <c r="IZ73" s="124" t="s">
        <v>635</v>
      </c>
      <c r="JA73" s="124" t="s">
        <v>635</v>
      </c>
      <c r="JB73" s="123" t="s">
        <v>635</v>
      </c>
      <c r="JC73" s="123" t="s">
        <v>635</v>
      </c>
      <c r="JD73" s="123" t="s">
        <v>635</v>
      </c>
      <c r="JE73" s="144" t="s">
        <v>635</v>
      </c>
      <c r="JF73" s="144" t="s">
        <v>635</v>
      </c>
      <c r="JG73" s="144" t="s">
        <v>635</v>
      </c>
      <c r="JH73" s="141" t="s">
        <v>635</v>
      </c>
      <c r="JI73" s="141" t="s">
        <v>635</v>
      </c>
      <c r="JJ73" s="141" t="s">
        <v>635</v>
      </c>
      <c r="JK73" s="144" t="s">
        <v>635</v>
      </c>
      <c r="JL73" s="144" t="s">
        <v>635</v>
      </c>
      <c r="JM73" s="144" t="s">
        <v>635</v>
      </c>
      <c r="JN73" s="135" t="s">
        <v>635</v>
      </c>
      <c r="JO73" s="135" t="s">
        <v>635</v>
      </c>
      <c r="JP73" s="135" t="s">
        <v>635</v>
      </c>
      <c r="JQ73" s="144" t="s">
        <v>635</v>
      </c>
      <c r="JR73" s="144" t="s">
        <v>635</v>
      </c>
      <c r="JS73" s="208" t="s">
        <v>635</v>
      </c>
      <c r="JT73" s="208" t="s">
        <v>635</v>
      </c>
      <c r="JU73" s="145" t="s">
        <v>635</v>
      </c>
      <c r="JV73" s="145" t="s">
        <v>635</v>
      </c>
      <c r="JW73" s="209" t="s">
        <v>635</v>
      </c>
      <c r="JX73" s="209" t="s">
        <v>635</v>
      </c>
      <c r="JY73" s="141" t="s">
        <v>635</v>
      </c>
      <c r="JZ73" s="141" t="s">
        <v>635</v>
      </c>
      <c r="KA73" s="141" t="s">
        <v>635</v>
      </c>
      <c r="KB73" s="141" t="s">
        <v>635</v>
      </c>
      <c r="KC73" s="128" t="s">
        <v>635</v>
      </c>
      <c r="KD73" s="128" t="s">
        <v>635</v>
      </c>
      <c r="KE73" s="128" t="s">
        <v>635</v>
      </c>
      <c r="KF73" s="128" t="s">
        <v>635</v>
      </c>
      <c r="KG73" s="146" t="s">
        <v>635</v>
      </c>
      <c r="KH73" s="146" t="s">
        <v>635</v>
      </c>
      <c r="KI73" s="146" t="s">
        <v>635</v>
      </c>
      <c r="KJ73" s="146" t="s">
        <v>635</v>
      </c>
      <c r="KK73" s="147" t="s">
        <v>635</v>
      </c>
      <c r="KL73" s="147" t="s">
        <v>635</v>
      </c>
      <c r="KM73" s="147" t="s">
        <v>635</v>
      </c>
      <c r="KN73" s="147" t="s">
        <v>635</v>
      </c>
      <c r="KO73" s="148" t="s">
        <v>635</v>
      </c>
      <c r="KP73" s="148" t="s">
        <v>635</v>
      </c>
      <c r="KQ73" s="148" t="s">
        <v>635</v>
      </c>
      <c r="KR73" s="148" t="s">
        <v>635</v>
      </c>
      <c r="KS73" s="149" t="s">
        <v>635</v>
      </c>
      <c r="KT73" s="149" t="s">
        <v>635</v>
      </c>
      <c r="KU73" s="149" t="s">
        <v>635</v>
      </c>
      <c r="KV73" s="149" t="s">
        <v>635</v>
      </c>
      <c r="KW73" s="105" t="s">
        <v>710</v>
      </c>
      <c r="KX73" s="106" t="s">
        <v>635</v>
      </c>
      <c r="KY73" s="106" t="s">
        <v>635</v>
      </c>
      <c r="KZ73" s="150">
        <v>0</v>
      </c>
      <c r="LA73" s="150">
        <v>0</v>
      </c>
      <c r="LB73" s="150">
        <v>1</v>
      </c>
      <c r="LC73" s="150">
        <v>0</v>
      </c>
      <c r="LD73" s="150">
        <v>0</v>
      </c>
      <c r="LE73" s="150">
        <v>0</v>
      </c>
      <c r="LF73" s="150">
        <v>0</v>
      </c>
      <c r="LG73" s="150">
        <v>0</v>
      </c>
      <c r="LH73" s="151">
        <f t="shared" si="23"/>
        <v>1</v>
      </c>
      <c r="LI73" s="152">
        <v>0</v>
      </c>
      <c r="LJ73" s="152">
        <v>0</v>
      </c>
      <c r="LK73" s="152">
        <v>1</v>
      </c>
      <c r="LL73" s="152">
        <v>0</v>
      </c>
      <c r="LM73" s="152">
        <v>0</v>
      </c>
      <c r="LN73" s="152">
        <v>0</v>
      </c>
      <c r="LO73" s="152">
        <v>0</v>
      </c>
      <c r="LP73" s="152">
        <v>0</v>
      </c>
      <c r="LQ73" s="153">
        <f t="shared" si="24"/>
        <v>1</v>
      </c>
      <c r="LR73" s="142">
        <v>0</v>
      </c>
      <c r="LS73" s="142">
        <v>0</v>
      </c>
      <c r="LT73" s="142">
        <v>0</v>
      </c>
      <c r="LU73" s="142">
        <v>0</v>
      </c>
      <c r="LV73" s="142">
        <v>0</v>
      </c>
      <c r="LW73" s="142">
        <v>0</v>
      </c>
      <c r="LX73" s="142">
        <v>0</v>
      </c>
      <c r="LY73" s="142">
        <v>0</v>
      </c>
      <c r="LZ73" s="142">
        <v>0</v>
      </c>
      <c r="MA73" s="45" t="s">
        <v>635</v>
      </c>
      <c r="MB73" s="45" t="s">
        <v>635</v>
      </c>
      <c r="MC73" s="45" t="s">
        <v>635</v>
      </c>
      <c r="MD73" s="45" t="s">
        <v>635</v>
      </c>
      <c r="ME73" s="45" t="s">
        <v>635</v>
      </c>
      <c r="MF73" s="45" t="s">
        <v>635</v>
      </c>
      <c r="MG73" s="45" t="s">
        <v>635</v>
      </c>
      <c r="MH73" s="45" t="s">
        <v>635</v>
      </c>
      <c r="MI73" s="44" t="s">
        <v>635</v>
      </c>
      <c r="MJ73" s="155" t="s">
        <v>635</v>
      </c>
      <c r="MK73" s="155" t="s">
        <v>635</v>
      </c>
      <c r="ML73" s="155" t="s">
        <v>635</v>
      </c>
      <c r="MM73" s="155" t="s">
        <v>635</v>
      </c>
      <c r="MN73" s="155" t="s">
        <v>635</v>
      </c>
      <c r="MO73" s="155" t="s">
        <v>635</v>
      </c>
      <c r="MP73" s="155" t="s">
        <v>635</v>
      </c>
      <c r="MQ73" s="155" t="s">
        <v>635</v>
      </c>
      <c r="MR73" s="156" t="s">
        <v>635</v>
      </c>
      <c r="MS73" s="157" t="s">
        <v>635</v>
      </c>
      <c r="MT73" s="157" t="s">
        <v>635</v>
      </c>
      <c r="MU73" s="157" t="s">
        <v>635</v>
      </c>
      <c r="MV73" s="157" t="s">
        <v>635</v>
      </c>
      <c r="MW73" s="157" t="s">
        <v>635</v>
      </c>
      <c r="MX73" s="157" t="s">
        <v>635</v>
      </c>
      <c r="MY73" s="157" t="s">
        <v>635</v>
      </c>
      <c r="MZ73" s="157" t="s">
        <v>635</v>
      </c>
      <c r="NA73" s="157" t="s">
        <v>635</v>
      </c>
      <c r="NB73" s="158">
        <v>0</v>
      </c>
      <c r="NC73" s="158">
        <v>0</v>
      </c>
      <c r="ND73" s="158">
        <v>0</v>
      </c>
      <c r="NE73" s="158">
        <v>0</v>
      </c>
      <c r="NF73" s="158">
        <v>0</v>
      </c>
      <c r="NG73" s="158">
        <v>0</v>
      </c>
      <c r="NH73" s="158">
        <v>0</v>
      </c>
      <c r="NI73" s="158">
        <v>0</v>
      </c>
      <c r="NJ73" s="159">
        <v>0</v>
      </c>
      <c r="NK73" s="160" t="s">
        <v>635</v>
      </c>
      <c r="NL73" s="160" t="s">
        <v>635</v>
      </c>
      <c r="NM73" s="160" t="s">
        <v>635</v>
      </c>
      <c r="NN73" s="160" t="s">
        <v>635</v>
      </c>
      <c r="NO73" s="160" t="s">
        <v>635</v>
      </c>
      <c r="NP73" s="160" t="s">
        <v>635</v>
      </c>
      <c r="NQ73" s="160" t="s">
        <v>635</v>
      </c>
      <c r="NR73" s="160" t="s">
        <v>635</v>
      </c>
      <c r="NS73" s="161" t="s">
        <v>635</v>
      </c>
      <c r="NT73" s="162" t="s">
        <v>635</v>
      </c>
      <c r="NU73" s="162" t="s">
        <v>635</v>
      </c>
      <c r="NV73" s="162" t="s">
        <v>635</v>
      </c>
      <c r="NW73" s="162" t="s">
        <v>635</v>
      </c>
      <c r="NX73" s="162" t="s">
        <v>635</v>
      </c>
      <c r="NY73" s="162" t="s">
        <v>635</v>
      </c>
      <c r="NZ73" s="162" t="s">
        <v>635</v>
      </c>
      <c r="OA73" s="162" t="s">
        <v>635</v>
      </c>
      <c r="OB73" s="163" t="s">
        <v>635</v>
      </c>
      <c r="OC73" s="142" t="s">
        <v>635</v>
      </c>
      <c r="OD73" s="142" t="s">
        <v>635</v>
      </c>
      <c r="OE73" s="142" t="s">
        <v>635</v>
      </c>
      <c r="OF73" s="142" t="s">
        <v>635</v>
      </c>
      <c r="OG73" s="142" t="s">
        <v>635</v>
      </c>
      <c r="OH73" s="142" t="s">
        <v>635</v>
      </c>
      <c r="OI73" s="142" t="s">
        <v>635</v>
      </c>
      <c r="OJ73" s="142" t="s">
        <v>635</v>
      </c>
      <c r="OK73" s="142" t="s">
        <v>635</v>
      </c>
      <c r="OL73" s="45">
        <v>0</v>
      </c>
      <c r="OM73" s="45">
        <v>0</v>
      </c>
      <c r="ON73" s="45">
        <v>0</v>
      </c>
      <c r="OO73" s="45">
        <v>0</v>
      </c>
      <c r="OP73" s="45">
        <v>0</v>
      </c>
      <c r="OQ73" s="45">
        <v>0</v>
      </c>
      <c r="OR73" s="45">
        <v>0</v>
      </c>
      <c r="OS73" s="45">
        <v>0</v>
      </c>
      <c r="OT73" s="44">
        <v>0</v>
      </c>
      <c r="OU73" s="158" t="s">
        <v>635</v>
      </c>
      <c r="OV73" s="158" t="s">
        <v>635</v>
      </c>
      <c r="OW73" s="158" t="s">
        <v>635</v>
      </c>
      <c r="OX73" s="158" t="s">
        <v>635</v>
      </c>
      <c r="OY73" s="158" t="s">
        <v>635</v>
      </c>
      <c r="OZ73" s="158" t="s">
        <v>635</v>
      </c>
      <c r="PA73" s="158" t="s">
        <v>635</v>
      </c>
      <c r="PB73" s="158" t="s">
        <v>635</v>
      </c>
      <c r="PC73" s="159" t="s">
        <v>635</v>
      </c>
      <c r="PD73" s="152" t="s">
        <v>635</v>
      </c>
      <c r="PE73" s="152" t="s">
        <v>635</v>
      </c>
      <c r="PF73" s="152" t="s">
        <v>635</v>
      </c>
      <c r="PG73" s="152" t="s">
        <v>635</v>
      </c>
      <c r="PH73" s="152" t="s">
        <v>635</v>
      </c>
      <c r="PI73" s="152" t="s">
        <v>635</v>
      </c>
      <c r="PJ73" s="152" t="s">
        <v>635</v>
      </c>
      <c r="PK73" s="152" t="s">
        <v>635</v>
      </c>
      <c r="PL73" s="164" t="s">
        <v>635</v>
      </c>
      <c r="PM73" s="158" t="s">
        <v>635</v>
      </c>
      <c r="PN73" s="158" t="s">
        <v>635</v>
      </c>
      <c r="PO73" s="158" t="s">
        <v>635</v>
      </c>
      <c r="PP73" s="158" t="s">
        <v>635</v>
      </c>
      <c r="PQ73" s="158" t="s">
        <v>635</v>
      </c>
      <c r="PR73" s="158" t="s">
        <v>635</v>
      </c>
      <c r="PS73" s="158" t="s">
        <v>635</v>
      </c>
      <c r="PT73" s="158" t="s">
        <v>635</v>
      </c>
      <c r="PU73" s="159" t="s">
        <v>635</v>
      </c>
      <c r="PV73" s="157">
        <v>0</v>
      </c>
      <c r="PW73" s="157">
        <v>0</v>
      </c>
      <c r="PX73" s="157">
        <v>0</v>
      </c>
      <c r="PY73" s="157">
        <v>0</v>
      </c>
      <c r="PZ73" s="157">
        <v>0</v>
      </c>
      <c r="QA73" s="157">
        <v>0</v>
      </c>
      <c r="QB73" s="157">
        <v>0</v>
      </c>
      <c r="QC73" s="157">
        <v>0</v>
      </c>
      <c r="QD73" s="165">
        <v>0</v>
      </c>
      <c r="QE73" s="166" t="s">
        <v>635</v>
      </c>
      <c r="QF73" s="166" t="s">
        <v>635</v>
      </c>
      <c r="QG73" s="166" t="s">
        <v>635</v>
      </c>
      <c r="QH73" s="166" t="s">
        <v>635</v>
      </c>
      <c r="QI73" s="166" t="s">
        <v>635</v>
      </c>
      <c r="QJ73" s="166" t="s">
        <v>635</v>
      </c>
      <c r="QK73" s="166" t="s">
        <v>635</v>
      </c>
      <c r="QL73" s="166" t="s">
        <v>635</v>
      </c>
      <c r="QM73" s="167" t="s">
        <v>635</v>
      </c>
      <c r="QN73" s="120" t="s">
        <v>635</v>
      </c>
      <c r="QO73" s="120" t="s">
        <v>635</v>
      </c>
      <c r="QP73" s="120" t="s">
        <v>635</v>
      </c>
      <c r="QQ73" s="120" t="s">
        <v>635</v>
      </c>
      <c r="QR73" s="120" t="s">
        <v>635</v>
      </c>
      <c r="QS73" s="120" t="s">
        <v>635</v>
      </c>
      <c r="QT73" s="120" t="s">
        <v>635</v>
      </c>
      <c r="QU73" s="120" t="s">
        <v>635</v>
      </c>
      <c r="QV73" s="168" t="s">
        <v>635</v>
      </c>
      <c r="QW73" s="169" t="s">
        <v>635</v>
      </c>
      <c r="QX73" s="169" t="s">
        <v>635</v>
      </c>
      <c r="QY73" s="169" t="s">
        <v>635</v>
      </c>
      <c r="QZ73" s="169" t="s">
        <v>635</v>
      </c>
      <c r="RA73" s="169" t="s">
        <v>635</v>
      </c>
      <c r="RB73" s="169" t="s">
        <v>635</v>
      </c>
      <c r="RC73" s="169" t="s">
        <v>635</v>
      </c>
      <c r="RD73" s="169" t="s">
        <v>635</v>
      </c>
      <c r="RE73" s="170" t="s">
        <v>635</v>
      </c>
      <c r="RF73" s="136" t="s">
        <v>656</v>
      </c>
      <c r="RG73" s="136" t="s">
        <v>743</v>
      </c>
      <c r="RH73" s="136" t="s">
        <v>635</v>
      </c>
      <c r="RI73" s="137" t="s">
        <v>635</v>
      </c>
      <c r="RJ73" s="137" t="s">
        <v>635</v>
      </c>
      <c r="RK73" s="137" t="s">
        <v>635</v>
      </c>
      <c r="RL73" s="105" t="s">
        <v>710</v>
      </c>
      <c r="RM73" s="106" t="s">
        <v>635</v>
      </c>
      <c r="RN73" s="106" t="s">
        <v>635</v>
      </c>
      <c r="RO73" s="171">
        <v>0</v>
      </c>
      <c r="RP73" s="171">
        <v>0</v>
      </c>
      <c r="RQ73" s="171">
        <v>1</v>
      </c>
      <c r="RR73" s="171">
        <v>0</v>
      </c>
      <c r="RS73" s="171">
        <v>0</v>
      </c>
      <c r="RT73" s="171">
        <v>0</v>
      </c>
      <c r="RU73" s="171">
        <v>0</v>
      </c>
      <c r="RV73" s="171">
        <v>0</v>
      </c>
      <c r="RW73" s="172">
        <f>SUM(RO73:RV73)</f>
        <v>1</v>
      </c>
      <c r="RX73" s="133" t="s">
        <v>635</v>
      </c>
      <c r="RY73" s="133" t="s">
        <v>635</v>
      </c>
      <c r="RZ73" s="133" t="s">
        <v>635</v>
      </c>
      <c r="SA73" s="133" t="s">
        <v>635</v>
      </c>
      <c r="SB73" s="133" t="s">
        <v>635</v>
      </c>
      <c r="SC73" s="133" t="s">
        <v>635</v>
      </c>
      <c r="SD73" s="133" t="s">
        <v>635</v>
      </c>
      <c r="SE73" s="133" t="s">
        <v>635</v>
      </c>
      <c r="SF73" s="189" t="s">
        <v>635</v>
      </c>
      <c r="SG73" s="132" t="s">
        <v>635</v>
      </c>
      <c r="SH73" s="132" t="s">
        <v>635</v>
      </c>
      <c r="SI73" s="132" t="s">
        <v>635</v>
      </c>
      <c r="SJ73" s="132" t="s">
        <v>635</v>
      </c>
      <c r="SK73" s="132" t="s">
        <v>635</v>
      </c>
      <c r="SL73" s="132" t="s">
        <v>635</v>
      </c>
      <c r="SM73" s="132" t="s">
        <v>635</v>
      </c>
      <c r="SN73" s="132" t="s">
        <v>635</v>
      </c>
      <c r="SO73" s="173" t="s">
        <v>635</v>
      </c>
      <c r="SP73" s="102" t="s">
        <v>635</v>
      </c>
      <c r="SQ73" s="102" t="s">
        <v>635</v>
      </c>
      <c r="SR73" s="102" t="s">
        <v>635</v>
      </c>
      <c r="SS73" s="102" t="s">
        <v>635</v>
      </c>
      <c r="ST73" s="102" t="s">
        <v>635</v>
      </c>
      <c r="SU73" s="102" t="s">
        <v>635</v>
      </c>
      <c r="SV73" s="102" t="s">
        <v>635</v>
      </c>
      <c r="SW73" s="102" t="s">
        <v>635</v>
      </c>
      <c r="SX73" s="174" t="s">
        <v>635</v>
      </c>
      <c r="SY73" s="125" t="s">
        <v>635</v>
      </c>
      <c r="SZ73" s="125" t="s">
        <v>635</v>
      </c>
      <c r="TA73" s="125" t="s">
        <v>635</v>
      </c>
      <c r="TB73" s="125" t="s">
        <v>635</v>
      </c>
      <c r="TC73" s="125" t="s">
        <v>635</v>
      </c>
      <c r="TD73" s="125" t="s">
        <v>635</v>
      </c>
      <c r="TE73" s="125" t="s">
        <v>635</v>
      </c>
      <c r="TF73" s="125" t="s">
        <v>635</v>
      </c>
      <c r="TG73" s="175" t="s">
        <v>635</v>
      </c>
      <c r="TH73" s="149" t="s">
        <v>635</v>
      </c>
      <c r="TI73" s="149" t="s">
        <v>635</v>
      </c>
      <c r="TJ73" s="149" t="s">
        <v>635</v>
      </c>
      <c r="TK73" s="149" t="s">
        <v>635</v>
      </c>
      <c r="TL73" s="149" t="s">
        <v>635</v>
      </c>
      <c r="TM73" s="149" t="s">
        <v>635</v>
      </c>
      <c r="TN73" s="149" t="s">
        <v>635</v>
      </c>
      <c r="TO73" s="149" t="s">
        <v>635</v>
      </c>
      <c r="TP73" s="176" t="s">
        <v>635</v>
      </c>
      <c r="TQ73" s="210">
        <v>0</v>
      </c>
      <c r="TR73" s="210">
        <v>0</v>
      </c>
      <c r="TS73" s="210">
        <v>1</v>
      </c>
      <c r="TT73" s="210">
        <v>0</v>
      </c>
      <c r="TU73" s="210">
        <v>0</v>
      </c>
      <c r="TV73" s="210">
        <v>0</v>
      </c>
      <c r="TW73" s="210">
        <v>0</v>
      </c>
      <c r="TX73" s="210">
        <v>0</v>
      </c>
      <c r="TY73" s="211">
        <f>SUBTOTAL(9,TQ73:TX73)</f>
        <v>1</v>
      </c>
      <c r="TZ73" s="179" t="s">
        <v>635</v>
      </c>
      <c r="UA73" s="179" t="s">
        <v>635</v>
      </c>
      <c r="UB73" s="179" t="s">
        <v>635</v>
      </c>
      <c r="UC73" s="179" t="s">
        <v>635</v>
      </c>
      <c r="UD73" s="179" t="s">
        <v>635</v>
      </c>
      <c r="UE73" s="179" t="s">
        <v>635</v>
      </c>
      <c r="UF73" s="179" t="s">
        <v>635</v>
      </c>
      <c r="UG73" s="179" t="s">
        <v>635</v>
      </c>
      <c r="UH73" s="180" t="s">
        <v>635</v>
      </c>
      <c r="UI73" s="171">
        <v>0</v>
      </c>
      <c r="UJ73" s="171">
        <v>0</v>
      </c>
      <c r="UK73" s="171">
        <v>1</v>
      </c>
      <c r="UL73" s="171">
        <v>0</v>
      </c>
      <c r="UM73" s="171">
        <v>0</v>
      </c>
      <c r="UN73" s="171">
        <v>0</v>
      </c>
      <c r="UO73" s="171">
        <v>0</v>
      </c>
      <c r="UP73" s="171">
        <v>0</v>
      </c>
      <c r="UQ73" s="181">
        <f>SUBTOTAL(9,UI73:UP73)</f>
        <v>1</v>
      </c>
      <c r="UR73" s="131" t="s">
        <v>635</v>
      </c>
      <c r="US73" s="131" t="s">
        <v>635</v>
      </c>
      <c r="UT73" s="131" t="s">
        <v>635</v>
      </c>
      <c r="UU73" s="131" t="s">
        <v>635</v>
      </c>
      <c r="UV73" s="131" t="s">
        <v>635</v>
      </c>
      <c r="UW73" s="131" t="s">
        <v>635</v>
      </c>
      <c r="UX73" s="131" t="s">
        <v>635</v>
      </c>
      <c r="UY73" s="131" t="s">
        <v>635</v>
      </c>
      <c r="UZ73" s="182" t="s">
        <v>635</v>
      </c>
      <c r="VA73" s="169" t="s">
        <v>635</v>
      </c>
      <c r="VB73" s="169" t="s">
        <v>635</v>
      </c>
      <c r="VC73" s="169" t="s">
        <v>635</v>
      </c>
      <c r="VD73" s="169" t="s">
        <v>635</v>
      </c>
      <c r="VE73" s="169" t="s">
        <v>635</v>
      </c>
      <c r="VF73" s="169" t="s">
        <v>635</v>
      </c>
      <c r="VG73" s="169" t="s">
        <v>635</v>
      </c>
      <c r="VH73" s="169" t="s">
        <v>635</v>
      </c>
      <c r="VI73" s="183" t="s">
        <v>635</v>
      </c>
      <c r="VJ73" s="177" t="s">
        <v>635</v>
      </c>
      <c r="VK73" s="177" t="s">
        <v>635</v>
      </c>
      <c r="VL73" s="177" t="s">
        <v>635</v>
      </c>
      <c r="VM73" s="177" t="s">
        <v>635</v>
      </c>
      <c r="VN73" s="177" t="s">
        <v>635</v>
      </c>
      <c r="VO73" s="177" t="s">
        <v>635</v>
      </c>
      <c r="VP73" s="177" t="s">
        <v>635</v>
      </c>
      <c r="VQ73" s="177" t="s">
        <v>635</v>
      </c>
      <c r="VR73" s="178" t="s">
        <v>635</v>
      </c>
      <c r="VS73" s="184" t="s">
        <v>635</v>
      </c>
      <c r="VT73" s="184" t="s">
        <v>635</v>
      </c>
      <c r="VU73" s="184" t="s">
        <v>635</v>
      </c>
      <c r="VV73" s="184" t="s">
        <v>635</v>
      </c>
      <c r="VW73" s="184" t="s">
        <v>635</v>
      </c>
      <c r="VX73" s="184" t="s">
        <v>635</v>
      </c>
      <c r="VY73" s="184" t="s">
        <v>635</v>
      </c>
      <c r="VZ73" s="184" t="s">
        <v>635</v>
      </c>
      <c r="WA73" s="185" t="s">
        <v>635</v>
      </c>
      <c r="WB73" s="186" t="s">
        <v>635</v>
      </c>
      <c r="WC73" s="186" t="s">
        <v>635</v>
      </c>
      <c r="WD73" s="186" t="s">
        <v>635</v>
      </c>
      <c r="WE73" s="186" t="s">
        <v>635</v>
      </c>
      <c r="WF73" s="186" t="s">
        <v>635</v>
      </c>
      <c r="WG73" s="186" t="s">
        <v>635</v>
      </c>
      <c r="WH73" s="186" t="s">
        <v>635</v>
      </c>
      <c r="WI73" s="186" t="s">
        <v>635</v>
      </c>
      <c r="WJ73" s="187" t="s">
        <v>635</v>
      </c>
      <c r="WK73" s="212">
        <v>0</v>
      </c>
      <c r="WL73" s="212">
        <v>0</v>
      </c>
      <c r="WM73" s="212">
        <v>1</v>
      </c>
      <c r="WN73" s="212">
        <v>0</v>
      </c>
      <c r="WO73" s="212">
        <v>0</v>
      </c>
      <c r="WP73" s="212">
        <v>0</v>
      </c>
      <c r="WQ73" s="212">
        <v>0</v>
      </c>
      <c r="WR73" s="212">
        <v>0</v>
      </c>
      <c r="WS73" s="188">
        <f>SUBTOTAL(9,WK73:WR73)</f>
        <v>1</v>
      </c>
      <c r="WT73" s="133" t="s">
        <v>635</v>
      </c>
      <c r="WU73" s="133" t="s">
        <v>635</v>
      </c>
      <c r="WV73" s="133" t="s">
        <v>635</v>
      </c>
      <c r="WW73" s="133" t="s">
        <v>635</v>
      </c>
      <c r="WX73" s="133" t="s">
        <v>635</v>
      </c>
      <c r="WY73" s="133" t="s">
        <v>635</v>
      </c>
      <c r="WZ73" s="133" t="s">
        <v>635</v>
      </c>
      <c r="XA73" s="133" t="s">
        <v>635</v>
      </c>
      <c r="XB73" s="189" t="s">
        <v>635</v>
      </c>
      <c r="XC73" s="105" t="s">
        <v>665</v>
      </c>
      <c r="XD73" s="105" t="s">
        <v>666</v>
      </c>
      <c r="XE73" s="105" t="s">
        <v>635</v>
      </c>
      <c r="XF73" s="111" t="s">
        <v>635</v>
      </c>
      <c r="XG73" s="190" t="s">
        <v>669</v>
      </c>
      <c r="XH73" s="190" t="s">
        <v>670</v>
      </c>
      <c r="XI73" s="190" t="s">
        <v>671</v>
      </c>
      <c r="XJ73" s="190" t="s">
        <v>672</v>
      </c>
      <c r="XK73" s="190" t="s">
        <v>673</v>
      </c>
      <c r="XL73" s="190" t="s">
        <v>712</v>
      </c>
      <c r="XM73" s="191" t="s">
        <v>667</v>
      </c>
      <c r="XN73" s="191" t="s">
        <v>668</v>
      </c>
      <c r="XO73" s="191" t="s">
        <v>635</v>
      </c>
      <c r="XP73" s="191" t="s">
        <v>635</v>
      </c>
      <c r="XQ73" s="191" t="s">
        <v>635</v>
      </c>
      <c r="XR73" s="191" t="s">
        <v>635</v>
      </c>
      <c r="XS73" s="191" t="s">
        <v>635</v>
      </c>
      <c r="XT73" s="191" t="s">
        <v>635</v>
      </c>
      <c r="XU73" s="192" t="s">
        <v>635</v>
      </c>
      <c r="XV73" s="192" t="s">
        <v>635</v>
      </c>
      <c r="XW73" s="192" t="s">
        <v>635</v>
      </c>
      <c r="XX73" s="192" t="s">
        <v>635</v>
      </c>
      <c r="XY73" s="192" t="s">
        <v>635</v>
      </c>
      <c r="XZ73" s="192" t="s">
        <v>635</v>
      </c>
      <c r="YA73" s="144" t="s">
        <v>635</v>
      </c>
      <c r="YB73" s="144" t="s">
        <v>635</v>
      </c>
      <c r="YC73" s="144" t="s">
        <v>635</v>
      </c>
      <c r="YD73" s="144" t="s">
        <v>635</v>
      </c>
      <c r="YE73" s="144" t="s">
        <v>635</v>
      </c>
      <c r="YF73" s="144" t="s">
        <v>635</v>
      </c>
      <c r="YG73" s="144" t="s">
        <v>635</v>
      </c>
      <c r="YH73" s="111" t="s">
        <v>635</v>
      </c>
      <c r="YI73" s="111" t="s">
        <v>635</v>
      </c>
      <c r="YJ73" s="111" t="s">
        <v>635</v>
      </c>
      <c r="YK73" s="190" t="s">
        <v>635</v>
      </c>
      <c r="YL73" s="190" t="s">
        <v>635</v>
      </c>
      <c r="YM73" s="190" t="s">
        <v>635</v>
      </c>
      <c r="YN73" s="190" t="s">
        <v>635</v>
      </c>
      <c r="YO73" s="190" t="s">
        <v>635</v>
      </c>
      <c r="YP73" s="130" t="s">
        <v>635</v>
      </c>
      <c r="YQ73" s="130" t="s">
        <v>635</v>
      </c>
      <c r="YR73" s="130" t="s">
        <v>635</v>
      </c>
      <c r="YS73" s="130" t="s">
        <v>635</v>
      </c>
      <c r="YT73" s="130" t="s">
        <v>635</v>
      </c>
      <c r="YU73" s="130" t="s">
        <v>635</v>
      </c>
      <c r="YV73" s="112" t="s">
        <v>635</v>
      </c>
      <c r="YW73" s="112" t="s">
        <v>635</v>
      </c>
      <c r="YX73" s="112" t="s">
        <v>635</v>
      </c>
      <c r="YY73" s="112" t="s">
        <v>635</v>
      </c>
      <c r="YZ73" s="105" t="s">
        <v>674</v>
      </c>
      <c r="ZA73" s="105" t="s">
        <v>635</v>
      </c>
      <c r="ZB73" s="126" t="s">
        <v>635</v>
      </c>
      <c r="ZC73" s="126" t="s">
        <v>635</v>
      </c>
      <c r="ZD73" s="126" t="s">
        <v>635</v>
      </c>
      <c r="ZE73" s="126" t="s">
        <v>635</v>
      </c>
      <c r="ZF73" s="126" t="s">
        <v>635</v>
      </c>
      <c r="ZG73" s="125" t="s">
        <v>635</v>
      </c>
      <c r="ZH73" s="125" t="s">
        <v>635</v>
      </c>
      <c r="ZI73" s="125" t="s">
        <v>635</v>
      </c>
      <c r="ZJ73" s="125" t="s">
        <v>635</v>
      </c>
      <c r="ZK73" s="125" t="s">
        <v>635</v>
      </c>
      <c r="ZL73" s="125" t="s">
        <v>635</v>
      </c>
      <c r="ZM73" s="125" t="s">
        <v>635</v>
      </c>
      <c r="ZN73" s="125" t="s">
        <v>635</v>
      </c>
      <c r="ZO73" s="147" t="s">
        <v>635</v>
      </c>
      <c r="ZP73" s="147" t="s">
        <v>635</v>
      </c>
      <c r="ZQ73" s="147" t="s">
        <v>635</v>
      </c>
      <c r="ZR73" s="147" t="s">
        <v>635</v>
      </c>
      <c r="ZS73" s="147" t="s">
        <v>635</v>
      </c>
      <c r="ZT73" s="184" t="s">
        <v>635</v>
      </c>
      <c r="ZU73" s="184">
        <v>3</v>
      </c>
      <c r="ZV73" s="184" t="s">
        <v>635</v>
      </c>
      <c r="ZW73" s="184" t="s">
        <v>635</v>
      </c>
      <c r="ZX73" s="131">
        <v>1</v>
      </c>
      <c r="ZY73" s="131" t="s">
        <v>635</v>
      </c>
      <c r="ZZ73" s="131" t="s">
        <v>635</v>
      </c>
      <c r="AAA73" s="131" t="s">
        <v>635</v>
      </c>
      <c r="AAB73" s="132" t="s">
        <v>635</v>
      </c>
      <c r="AAC73" s="132">
        <v>2</v>
      </c>
      <c r="AAD73" s="132" t="s">
        <v>635</v>
      </c>
      <c r="AAE73" s="193" t="s">
        <v>635</v>
      </c>
      <c r="AAF73" s="102" t="s">
        <v>635</v>
      </c>
      <c r="AAG73" s="102">
        <v>12</v>
      </c>
      <c r="AAH73" s="102" t="s">
        <v>635</v>
      </c>
      <c r="AAI73" s="102" t="s">
        <v>635</v>
      </c>
      <c r="AAJ73" s="125" t="s">
        <v>635</v>
      </c>
      <c r="AAK73" s="125">
        <v>1</v>
      </c>
      <c r="AAL73" s="125" t="s">
        <v>635</v>
      </c>
      <c r="AAM73" s="125" t="s">
        <v>635</v>
      </c>
      <c r="AAN73" s="131" t="s">
        <v>635</v>
      </c>
      <c r="AAO73" s="131">
        <v>2</v>
      </c>
      <c r="AAP73" s="131" t="s">
        <v>635</v>
      </c>
      <c r="AAQ73" s="131" t="s">
        <v>635</v>
      </c>
      <c r="AAR73" s="149" t="s">
        <v>635</v>
      </c>
      <c r="AAS73" s="149">
        <v>2</v>
      </c>
      <c r="AAT73" s="149" t="s">
        <v>635</v>
      </c>
      <c r="AAU73" s="149" t="s">
        <v>635</v>
      </c>
      <c r="AAV73" s="184" t="s">
        <v>635</v>
      </c>
      <c r="AAW73" s="184">
        <v>12</v>
      </c>
      <c r="AAX73" s="184" t="s">
        <v>635</v>
      </c>
      <c r="AAY73" s="184" t="s">
        <v>635</v>
      </c>
      <c r="AAZ73" s="103" t="s">
        <v>626</v>
      </c>
      <c r="ABA73" s="100" t="s">
        <v>635</v>
      </c>
      <c r="ABB73" s="100" t="s">
        <v>635</v>
      </c>
      <c r="ABC73" s="100" t="s">
        <v>635</v>
      </c>
      <c r="ABD73" s="100" t="s">
        <v>635</v>
      </c>
      <c r="ABE73" s="100" t="s">
        <v>635</v>
      </c>
      <c r="ABF73" s="103" t="s">
        <v>635</v>
      </c>
      <c r="ABG73" s="194" t="s">
        <v>635</v>
      </c>
      <c r="ABH73" s="195" t="s">
        <v>635</v>
      </c>
      <c r="ABI73" s="177" t="s">
        <v>635</v>
      </c>
      <c r="ABJ73" s="177" t="s">
        <v>635</v>
      </c>
      <c r="ABK73" s="177" t="s">
        <v>635</v>
      </c>
      <c r="ABL73" s="177" t="s">
        <v>635</v>
      </c>
      <c r="ABM73" s="177" t="s">
        <v>635</v>
      </c>
      <c r="ABN73" s="177" t="s">
        <v>635</v>
      </c>
      <c r="ABO73" s="195" t="s">
        <v>635</v>
      </c>
      <c r="ABP73" s="112" t="s">
        <v>635</v>
      </c>
      <c r="ABQ73" s="112" t="s">
        <v>635</v>
      </c>
      <c r="ABR73" s="112" t="s">
        <v>635</v>
      </c>
      <c r="ABS73" s="103" t="s">
        <v>632</v>
      </c>
      <c r="ABT73" s="97" t="s">
        <v>632</v>
      </c>
      <c r="ABU73" s="196" t="s">
        <v>683</v>
      </c>
      <c r="ABV73" s="196" t="s">
        <v>718</v>
      </c>
      <c r="ABW73" s="196" t="s">
        <v>635</v>
      </c>
      <c r="ABX73" s="196" t="s">
        <v>635</v>
      </c>
      <c r="ABY73" s="196" t="s">
        <v>635</v>
      </c>
      <c r="ABZ73" s="196" t="s">
        <v>635</v>
      </c>
      <c r="ACA73" s="196" t="s">
        <v>635</v>
      </c>
      <c r="ACB73" s="97" t="s">
        <v>626</v>
      </c>
      <c r="ACC73" s="97" t="s">
        <v>632</v>
      </c>
      <c r="ACD73" s="112" t="s">
        <v>685</v>
      </c>
      <c r="ACE73" s="112" t="s">
        <v>635</v>
      </c>
      <c r="ACF73" s="112" t="s">
        <v>635</v>
      </c>
      <c r="ACG73" s="112" t="s">
        <v>635</v>
      </c>
      <c r="ACH73" s="97" t="s">
        <v>1594</v>
      </c>
      <c r="ACI73" s="97" t="s">
        <v>1595</v>
      </c>
      <c r="ACJ73" s="97"/>
    </row>
    <row r="74" spans="1:764" ht="15" customHeight="1">
      <c r="A74">
        <v>64</v>
      </c>
      <c r="B74" s="97" t="s">
        <v>1596</v>
      </c>
      <c r="C74" s="97" t="s">
        <v>1597</v>
      </c>
      <c r="D74" s="97" t="s">
        <v>618</v>
      </c>
      <c r="E74" s="97" t="s">
        <v>1598</v>
      </c>
      <c r="F74" s="98" t="s">
        <v>1599</v>
      </c>
      <c r="G74" s="98" t="s">
        <v>1600</v>
      </c>
      <c r="H74" s="99">
        <v>34.945653</v>
      </c>
      <c r="I74" s="99">
        <v>0.96247700000000003</v>
      </c>
      <c r="J74" s="98" t="s">
        <v>1189</v>
      </c>
      <c r="K74" s="98" t="s">
        <v>1368</v>
      </c>
      <c r="L74" s="98" t="s">
        <v>1601</v>
      </c>
      <c r="M74" s="100" t="s">
        <v>1602</v>
      </c>
      <c r="N74" s="101">
        <v>721582703</v>
      </c>
      <c r="O74" s="102">
        <v>721582703</v>
      </c>
      <c r="P74" s="100">
        <v>0.95958299999999996</v>
      </c>
      <c r="Q74" s="100">
        <v>34.945880000000002</v>
      </c>
      <c r="R74" s="100">
        <v>1847.2</v>
      </c>
      <c r="S74" s="100">
        <v>4.2</v>
      </c>
      <c r="T74" s="103" t="s">
        <v>626</v>
      </c>
      <c r="U74" s="97" t="s">
        <v>629</v>
      </c>
      <c r="V74" s="97" t="s">
        <v>699</v>
      </c>
      <c r="W74" s="97" t="s">
        <v>629</v>
      </c>
      <c r="X74" s="97" t="s">
        <v>700</v>
      </c>
      <c r="Y74" s="97" t="s">
        <v>631</v>
      </c>
      <c r="Z74" s="103" t="s">
        <v>626</v>
      </c>
      <c r="AA74" s="104" t="s">
        <v>635</v>
      </c>
      <c r="AB74" s="197" t="s">
        <v>635</v>
      </c>
      <c r="AC74" s="104" t="s">
        <v>635</v>
      </c>
      <c r="AD74" s="104" t="s">
        <v>635</v>
      </c>
      <c r="AE74" s="104" t="s">
        <v>635</v>
      </c>
      <c r="AF74" s="103">
        <v>6</v>
      </c>
      <c r="AG74" s="103">
        <v>2</v>
      </c>
      <c r="AH74" s="97" t="s">
        <v>636</v>
      </c>
      <c r="AI74" s="97" t="s">
        <v>637</v>
      </c>
      <c r="AJ74" s="97" t="s">
        <v>638</v>
      </c>
      <c r="AK74" s="97" t="s">
        <v>635</v>
      </c>
      <c r="AL74" s="105" t="s">
        <v>640</v>
      </c>
      <c r="AM74" s="106" t="s">
        <v>635</v>
      </c>
      <c r="AN74" s="106" t="s">
        <v>635</v>
      </c>
      <c r="AO74" s="106" t="s">
        <v>635</v>
      </c>
      <c r="AP74" s="97" t="s">
        <v>642</v>
      </c>
      <c r="AQ74" s="97" t="s">
        <v>635</v>
      </c>
      <c r="AR74" s="103" t="s">
        <v>635</v>
      </c>
      <c r="AS74" s="107" t="s">
        <v>635</v>
      </c>
      <c r="AT74" s="103" t="s">
        <v>635</v>
      </c>
      <c r="AU74" s="103" t="s">
        <v>635</v>
      </c>
      <c r="AV74" s="106" t="s">
        <v>626</v>
      </c>
      <c r="AW74" s="105" t="s">
        <v>640</v>
      </c>
      <c r="AX74" s="103" t="s">
        <v>635</v>
      </c>
      <c r="AY74" s="105" t="s">
        <v>640</v>
      </c>
      <c r="AZ74" s="107" t="s">
        <v>635</v>
      </c>
      <c r="BA74" s="105" t="s">
        <v>640</v>
      </c>
      <c r="BB74" s="107" t="s">
        <v>635</v>
      </c>
      <c r="BC74" s="106" t="s">
        <v>635</v>
      </c>
      <c r="BD74" s="103" t="s">
        <v>635</v>
      </c>
      <c r="BE74" s="106" t="s">
        <v>626</v>
      </c>
      <c r="BF74" s="103" t="s">
        <v>635</v>
      </c>
      <c r="BG74" s="103" t="s">
        <v>635</v>
      </c>
      <c r="BH74" s="103" t="s">
        <v>635</v>
      </c>
      <c r="BI74" s="97" t="s">
        <v>640</v>
      </c>
      <c r="BJ74" s="108" t="s">
        <v>643</v>
      </c>
      <c r="BK74" s="108" t="s">
        <v>898</v>
      </c>
      <c r="BL74" s="108" t="s">
        <v>635</v>
      </c>
      <c r="BM74" s="108" t="s">
        <v>635</v>
      </c>
      <c r="BN74" s="108" t="s">
        <v>635</v>
      </c>
      <c r="BO74" s="103" t="s">
        <v>626</v>
      </c>
      <c r="BP74" s="103" t="s">
        <v>635</v>
      </c>
      <c r="BQ74" s="103" t="s">
        <v>635</v>
      </c>
      <c r="BR74" s="109" t="s">
        <v>635</v>
      </c>
      <c r="BS74" s="109" t="s">
        <v>635</v>
      </c>
      <c r="BT74" s="110" t="s">
        <v>635</v>
      </c>
      <c r="BU74" s="110" t="s">
        <v>635</v>
      </c>
      <c r="BV74" s="109" t="s">
        <v>635</v>
      </c>
      <c r="BW74" s="97" t="s">
        <v>848</v>
      </c>
      <c r="BX74" s="97" t="s">
        <v>848</v>
      </c>
      <c r="BY74" s="97" t="s">
        <v>1603</v>
      </c>
      <c r="BZ74" s="97" t="s">
        <v>779</v>
      </c>
      <c r="CA74" s="111" t="s">
        <v>635</v>
      </c>
      <c r="CB74" s="111" t="s">
        <v>635</v>
      </c>
      <c r="CC74" s="111" t="s">
        <v>635</v>
      </c>
      <c r="CD74" s="106" t="s">
        <v>635</v>
      </c>
      <c r="CE74" s="111" t="s">
        <v>635</v>
      </c>
      <c r="CF74" s="103">
        <v>3</v>
      </c>
      <c r="CG74" s="103">
        <v>6</v>
      </c>
      <c r="CH74" s="112" t="s">
        <v>649</v>
      </c>
      <c r="CI74" s="113" t="s">
        <v>635</v>
      </c>
      <c r="CJ74" s="113" t="s">
        <v>635</v>
      </c>
      <c r="CK74" s="113" t="s">
        <v>635</v>
      </c>
      <c r="CL74" s="103">
        <v>18</v>
      </c>
      <c r="CM74" s="114">
        <v>0</v>
      </c>
      <c r="CN74" s="103" t="s">
        <v>635</v>
      </c>
      <c r="CO74" s="106" t="s">
        <v>635</v>
      </c>
      <c r="CP74" s="103" t="s">
        <v>635</v>
      </c>
      <c r="CQ74" s="106" t="s">
        <v>635</v>
      </c>
      <c r="CR74" s="103" t="s">
        <v>635</v>
      </c>
      <c r="CS74" s="106" t="s">
        <v>635</v>
      </c>
      <c r="CT74" s="103" t="s">
        <v>635</v>
      </c>
      <c r="CU74" s="106" t="s">
        <v>635</v>
      </c>
      <c r="CV74" s="103" t="s">
        <v>635</v>
      </c>
      <c r="CW74" s="103" t="s">
        <v>635</v>
      </c>
      <c r="CX74" s="111" t="s">
        <v>650</v>
      </c>
      <c r="CY74" s="106" t="s">
        <v>635</v>
      </c>
      <c r="CZ74" s="115">
        <v>1</v>
      </c>
      <c r="DA74" s="115">
        <v>0</v>
      </c>
      <c r="DB74" s="116">
        <f t="shared" si="25"/>
        <v>1</v>
      </c>
      <c r="DC74" s="117" t="s">
        <v>635</v>
      </c>
      <c r="DD74" s="118" t="s">
        <v>635</v>
      </c>
      <c r="DE74" s="118" t="s">
        <v>635</v>
      </c>
      <c r="DF74" s="118" t="s">
        <v>635</v>
      </c>
      <c r="DG74" s="119" t="s">
        <v>635</v>
      </c>
      <c r="DH74" s="106" t="s">
        <v>635</v>
      </c>
      <c r="DI74" s="106" t="s">
        <v>635</v>
      </c>
      <c r="DJ74" s="121" t="s">
        <v>635</v>
      </c>
      <c r="DK74" s="122" t="s">
        <v>635</v>
      </c>
      <c r="DL74" s="123" t="s">
        <v>635</v>
      </c>
      <c r="DM74" s="123" t="s">
        <v>635</v>
      </c>
      <c r="DN74" s="124" t="s">
        <v>635</v>
      </c>
      <c r="DO74" s="124" t="s">
        <v>635</v>
      </c>
      <c r="DP74" s="124" t="s">
        <v>635</v>
      </c>
      <c r="DQ74" s="125">
        <v>0.1</v>
      </c>
      <c r="DR74" s="125">
        <v>12</v>
      </c>
      <c r="DS74" s="125" t="s">
        <v>979</v>
      </c>
      <c r="DT74" s="106" t="s">
        <v>635</v>
      </c>
      <c r="DU74" s="106" t="s">
        <v>635</v>
      </c>
      <c r="DV74" s="106" t="s">
        <v>635</v>
      </c>
      <c r="DW74" s="126" t="s">
        <v>635</v>
      </c>
      <c r="DX74" s="126" t="s">
        <v>635</v>
      </c>
      <c r="DY74" s="126" t="s">
        <v>635</v>
      </c>
      <c r="DZ74" s="97" t="s">
        <v>781</v>
      </c>
      <c r="EA74" s="103" t="s">
        <v>626</v>
      </c>
      <c r="EB74" s="97" t="s">
        <v>635</v>
      </c>
      <c r="EC74" s="103" t="s">
        <v>626</v>
      </c>
      <c r="ED74" s="103" t="s">
        <v>635</v>
      </c>
      <c r="EE74" s="103" t="s">
        <v>635</v>
      </c>
      <c r="EF74" s="127" t="s">
        <v>653</v>
      </c>
      <c r="EG74" s="127" t="s">
        <v>635</v>
      </c>
      <c r="EH74" s="103" t="s">
        <v>653</v>
      </c>
      <c r="EI74" s="97" t="s">
        <v>640</v>
      </c>
      <c r="EJ74" s="97" t="s">
        <v>640</v>
      </c>
      <c r="EK74" s="122">
        <v>12</v>
      </c>
      <c r="EL74" s="122">
        <v>12</v>
      </c>
      <c r="EM74" s="122">
        <v>0.1</v>
      </c>
      <c r="EN74" s="122">
        <v>0.1</v>
      </c>
      <c r="EO74" s="128" t="s">
        <v>635</v>
      </c>
      <c r="EP74" s="128" t="s">
        <v>635</v>
      </c>
      <c r="EQ74" s="128" t="s">
        <v>635</v>
      </c>
      <c r="ER74" s="128" t="s">
        <v>635</v>
      </c>
      <c r="ES74" s="129" t="s">
        <v>635</v>
      </c>
      <c r="ET74" s="129" t="s">
        <v>635</v>
      </c>
      <c r="EU74" s="129" t="s">
        <v>635</v>
      </c>
      <c r="EV74" s="129" t="s">
        <v>635</v>
      </c>
      <c r="EW74" s="97" t="s">
        <v>654</v>
      </c>
      <c r="EX74" s="97" t="s">
        <v>654</v>
      </c>
      <c r="EY74" s="103" t="s">
        <v>635</v>
      </c>
      <c r="EZ74" s="107" t="s">
        <v>635</v>
      </c>
      <c r="FA74" s="97" t="s">
        <v>655</v>
      </c>
      <c r="FB74" s="130" t="s">
        <v>656</v>
      </c>
      <c r="FC74" s="130" t="s">
        <v>635</v>
      </c>
      <c r="FD74" s="131" t="s">
        <v>635</v>
      </c>
      <c r="FE74" s="131" t="s">
        <v>635</v>
      </c>
      <c r="FF74" s="131" t="s">
        <v>635</v>
      </c>
      <c r="FG74" s="131" t="s">
        <v>635</v>
      </c>
      <c r="FH74" s="131" t="s">
        <v>635</v>
      </c>
      <c r="FI74" s="132">
        <v>4</v>
      </c>
      <c r="FJ74" s="133" t="s">
        <v>635</v>
      </c>
      <c r="FK74" s="103" t="s">
        <v>635</v>
      </c>
      <c r="FL74" s="134" t="s">
        <v>635</v>
      </c>
      <c r="FM74" s="135" t="s">
        <v>635</v>
      </c>
      <c r="FN74" s="135" t="s">
        <v>635</v>
      </c>
      <c r="FO74" s="135" t="s">
        <v>635</v>
      </c>
      <c r="FP74" s="103" t="s">
        <v>635</v>
      </c>
      <c r="FQ74" s="132">
        <v>20</v>
      </c>
      <c r="FR74" s="133" t="s">
        <v>635</v>
      </c>
      <c r="FS74" s="103" t="s">
        <v>635</v>
      </c>
      <c r="FT74" s="134" t="s">
        <v>635</v>
      </c>
      <c r="FU74" s="135" t="s">
        <v>635</v>
      </c>
      <c r="FV74" s="135" t="s">
        <v>635</v>
      </c>
      <c r="FW74" s="131" t="s">
        <v>635</v>
      </c>
      <c r="FX74" s="103" t="s">
        <v>635</v>
      </c>
      <c r="FY74" s="100" t="s">
        <v>658</v>
      </c>
      <c r="FZ74" s="102" t="s">
        <v>635</v>
      </c>
      <c r="GA74" s="102">
        <v>0</v>
      </c>
      <c r="GB74" s="102">
        <v>24</v>
      </c>
      <c r="GC74" s="136" t="s">
        <v>658</v>
      </c>
      <c r="GD74" s="137" t="s">
        <v>635</v>
      </c>
      <c r="GE74" s="137">
        <v>0</v>
      </c>
      <c r="GF74" s="137">
        <v>24</v>
      </c>
      <c r="GG74" s="125" t="s">
        <v>635</v>
      </c>
      <c r="GH74" s="125" t="s">
        <v>635</v>
      </c>
      <c r="GI74" s="125" t="s">
        <v>635</v>
      </c>
      <c r="GJ74" s="125" t="s">
        <v>635</v>
      </c>
      <c r="GK74" s="122" t="s">
        <v>635</v>
      </c>
      <c r="GL74" s="122" t="s">
        <v>635</v>
      </c>
      <c r="GM74" s="122" t="s">
        <v>635</v>
      </c>
      <c r="GN74" s="122" t="s">
        <v>635</v>
      </c>
      <c r="GO74" s="135" t="s">
        <v>635</v>
      </c>
      <c r="GP74" s="135" t="s">
        <v>635</v>
      </c>
      <c r="GQ74" s="135" t="s">
        <v>635</v>
      </c>
      <c r="GR74" s="134" t="s">
        <v>635</v>
      </c>
      <c r="GS74" s="134" t="s">
        <v>635</v>
      </c>
      <c r="GT74" s="134" t="s">
        <v>635</v>
      </c>
      <c r="GU74" s="126" t="s">
        <v>635</v>
      </c>
      <c r="GV74" s="126" t="s">
        <v>635</v>
      </c>
      <c r="GW74" s="126" t="s">
        <v>635</v>
      </c>
      <c r="GX74" s="145" t="s">
        <v>635</v>
      </c>
      <c r="GY74" s="145" t="s">
        <v>635</v>
      </c>
      <c r="GZ74" s="145" t="s">
        <v>635</v>
      </c>
      <c r="HA74" s="123" t="s">
        <v>635</v>
      </c>
      <c r="HB74" s="140" t="s">
        <v>635</v>
      </c>
      <c r="HC74" s="123" t="s">
        <v>635</v>
      </c>
      <c r="HD74" s="123" t="s">
        <v>635</v>
      </c>
      <c r="HE74" s="127" t="s">
        <v>635</v>
      </c>
      <c r="HF74" s="131" t="s">
        <v>635</v>
      </c>
      <c r="HG74" s="131" t="s">
        <v>635</v>
      </c>
      <c r="HH74" s="131" t="s">
        <v>635</v>
      </c>
      <c r="HI74" s="141" t="s">
        <v>635</v>
      </c>
      <c r="HJ74" s="141" t="s">
        <v>635</v>
      </c>
      <c r="HK74" s="141" t="s">
        <v>635</v>
      </c>
      <c r="HL74" s="141" t="s">
        <v>635</v>
      </c>
      <c r="HM74" s="131" t="s">
        <v>635</v>
      </c>
      <c r="HN74" s="131" t="s">
        <v>635</v>
      </c>
      <c r="HO74" s="131" t="s">
        <v>635</v>
      </c>
      <c r="HP74" s="131" t="s">
        <v>635</v>
      </c>
      <c r="HQ74" s="106" t="s">
        <v>635</v>
      </c>
      <c r="HR74" s="106" t="s">
        <v>635</v>
      </c>
      <c r="HS74" s="106" t="s">
        <v>635</v>
      </c>
      <c r="HT74" s="106" t="s">
        <v>635</v>
      </c>
      <c r="HU74" s="132" t="s">
        <v>635</v>
      </c>
      <c r="HV74" s="132" t="s">
        <v>635</v>
      </c>
      <c r="HW74" s="132" t="s">
        <v>635</v>
      </c>
      <c r="HX74" s="132" t="s">
        <v>635</v>
      </c>
      <c r="HY74" s="118" t="s">
        <v>635</v>
      </c>
      <c r="HZ74" s="118" t="s">
        <v>635</v>
      </c>
      <c r="IA74" s="118" t="s">
        <v>635</v>
      </c>
      <c r="IB74" s="118" t="s">
        <v>635</v>
      </c>
      <c r="IC74" s="125" t="s">
        <v>635</v>
      </c>
      <c r="ID74" s="125" t="s">
        <v>635</v>
      </c>
      <c r="IE74" s="125" t="s">
        <v>635</v>
      </c>
      <c r="IF74" s="125" t="s">
        <v>635</v>
      </c>
      <c r="IG74" s="105" t="s">
        <v>659</v>
      </c>
      <c r="IH74" s="105" t="s">
        <v>855</v>
      </c>
      <c r="II74" s="105" t="s">
        <v>635</v>
      </c>
      <c r="IJ74" s="105" t="s">
        <v>635</v>
      </c>
      <c r="IK74" s="105" t="s">
        <v>635</v>
      </c>
      <c r="IL74" s="105" t="s">
        <v>635</v>
      </c>
      <c r="IM74" s="105" t="s">
        <v>635</v>
      </c>
      <c r="IN74" s="105" t="s">
        <v>635</v>
      </c>
      <c r="IO74" s="105" t="s">
        <v>635</v>
      </c>
      <c r="IP74" s="103">
        <v>2</v>
      </c>
      <c r="IQ74" s="102" t="s">
        <v>635</v>
      </c>
      <c r="IR74" s="102" t="s">
        <v>635</v>
      </c>
      <c r="IS74" s="142" t="s">
        <v>635</v>
      </c>
      <c r="IT74" s="142" t="s">
        <v>635</v>
      </c>
      <c r="IU74" s="128" t="s">
        <v>635</v>
      </c>
      <c r="IV74" s="128" t="s">
        <v>635</v>
      </c>
      <c r="IW74" s="143" t="s">
        <v>635</v>
      </c>
      <c r="IX74" s="143" t="s">
        <v>635</v>
      </c>
      <c r="IY74" s="124" t="s">
        <v>635</v>
      </c>
      <c r="IZ74" s="124" t="s">
        <v>635</v>
      </c>
      <c r="JA74" s="124" t="s">
        <v>635</v>
      </c>
      <c r="JB74" s="123" t="s">
        <v>635</v>
      </c>
      <c r="JC74" s="123" t="s">
        <v>635</v>
      </c>
      <c r="JD74" s="123" t="s">
        <v>635</v>
      </c>
      <c r="JE74" s="144" t="s">
        <v>635</v>
      </c>
      <c r="JF74" s="144" t="s">
        <v>635</v>
      </c>
      <c r="JG74" s="144" t="s">
        <v>635</v>
      </c>
      <c r="JH74" s="141" t="s">
        <v>635</v>
      </c>
      <c r="JI74" s="141" t="s">
        <v>635</v>
      </c>
      <c r="JJ74" s="141" t="s">
        <v>635</v>
      </c>
      <c r="JK74" s="144" t="s">
        <v>635</v>
      </c>
      <c r="JL74" s="144" t="s">
        <v>635</v>
      </c>
      <c r="JM74" s="144" t="s">
        <v>635</v>
      </c>
      <c r="JN74" s="135" t="s">
        <v>635</v>
      </c>
      <c r="JO74" s="135" t="s">
        <v>635</v>
      </c>
      <c r="JP74" s="135" t="s">
        <v>635</v>
      </c>
      <c r="JQ74" s="144" t="s">
        <v>635</v>
      </c>
      <c r="JR74" s="144" t="s">
        <v>635</v>
      </c>
      <c r="JS74" s="144" t="s">
        <v>635</v>
      </c>
      <c r="JT74" s="144" t="s">
        <v>635</v>
      </c>
      <c r="JU74" s="145" t="s">
        <v>635</v>
      </c>
      <c r="JV74" s="145" t="s">
        <v>635</v>
      </c>
      <c r="JW74" s="145" t="s">
        <v>635</v>
      </c>
      <c r="JX74" s="145" t="s">
        <v>635</v>
      </c>
      <c r="JY74" s="141" t="s">
        <v>635</v>
      </c>
      <c r="JZ74" s="141" t="s">
        <v>635</v>
      </c>
      <c r="KA74" s="141" t="s">
        <v>635</v>
      </c>
      <c r="KB74" s="141" t="s">
        <v>635</v>
      </c>
      <c r="KC74" s="128" t="s">
        <v>635</v>
      </c>
      <c r="KD74" s="128" t="s">
        <v>635</v>
      </c>
      <c r="KE74" s="128" t="s">
        <v>635</v>
      </c>
      <c r="KF74" s="128" t="s">
        <v>635</v>
      </c>
      <c r="KG74" s="146" t="s">
        <v>635</v>
      </c>
      <c r="KH74" s="146" t="s">
        <v>635</v>
      </c>
      <c r="KI74" s="146" t="s">
        <v>635</v>
      </c>
      <c r="KJ74" s="146" t="s">
        <v>635</v>
      </c>
      <c r="KK74" s="147" t="s">
        <v>635</v>
      </c>
      <c r="KL74" s="147" t="s">
        <v>635</v>
      </c>
      <c r="KM74" s="147" t="s">
        <v>635</v>
      </c>
      <c r="KN74" s="147" t="s">
        <v>635</v>
      </c>
      <c r="KO74" s="148" t="s">
        <v>635</v>
      </c>
      <c r="KP74" s="148" t="s">
        <v>635</v>
      </c>
      <c r="KQ74" s="148" t="s">
        <v>635</v>
      </c>
      <c r="KR74" s="148" t="s">
        <v>635</v>
      </c>
      <c r="KS74" s="149" t="s">
        <v>635</v>
      </c>
      <c r="KT74" s="149" t="s">
        <v>635</v>
      </c>
      <c r="KU74" s="149" t="s">
        <v>635</v>
      </c>
      <c r="KV74" s="149" t="s">
        <v>635</v>
      </c>
      <c r="KW74" s="105" t="s">
        <v>664</v>
      </c>
      <c r="KX74" s="106" t="s">
        <v>635</v>
      </c>
      <c r="KY74" s="106" t="s">
        <v>635</v>
      </c>
      <c r="KZ74" s="150">
        <v>0</v>
      </c>
      <c r="LA74" s="150">
        <v>0</v>
      </c>
      <c r="LB74" s="150">
        <v>0</v>
      </c>
      <c r="LC74" s="150">
        <v>0</v>
      </c>
      <c r="LD74" s="150">
        <v>1</v>
      </c>
      <c r="LE74" s="150">
        <v>0</v>
      </c>
      <c r="LF74" s="150">
        <v>0</v>
      </c>
      <c r="LG74" s="150">
        <v>0</v>
      </c>
      <c r="LH74" s="151">
        <f t="shared" si="23"/>
        <v>1</v>
      </c>
      <c r="LI74" s="152">
        <v>0</v>
      </c>
      <c r="LJ74" s="152">
        <v>0</v>
      </c>
      <c r="LK74" s="152">
        <v>0</v>
      </c>
      <c r="LL74" s="152">
        <v>0</v>
      </c>
      <c r="LM74" s="152">
        <v>1</v>
      </c>
      <c r="LN74" s="152">
        <v>0</v>
      </c>
      <c r="LO74" s="152">
        <v>0</v>
      </c>
      <c r="LP74" s="152">
        <v>0</v>
      </c>
      <c r="LQ74" s="153">
        <f t="shared" si="24"/>
        <v>1</v>
      </c>
      <c r="LR74" s="142">
        <v>0</v>
      </c>
      <c r="LS74" s="142">
        <v>0</v>
      </c>
      <c r="LT74" s="142">
        <v>0</v>
      </c>
      <c r="LU74" s="142">
        <v>0</v>
      </c>
      <c r="LV74" s="142">
        <v>0</v>
      </c>
      <c r="LW74" s="142">
        <v>0</v>
      </c>
      <c r="LX74" s="142">
        <v>0</v>
      </c>
      <c r="LY74" s="142">
        <v>0</v>
      </c>
      <c r="LZ74" s="142">
        <v>0</v>
      </c>
      <c r="MA74" s="45" t="s">
        <v>635</v>
      </c>
      <c r="MB74" s="45" t="s">
        <v>635</v>
      </c>
      <c r="MC74" s="45" t="s">
        <v>635</v>
      </c>
      <c r="MD74" s="45" t="s">
        <v>635</v>
      </c>
      <c r="ME74" s="45" t="s">
        <v>635</v>
      </c>
      <c r="MF74" s="45" t="s">
        <v>635</v>
      </c>
      <c r="MG74" s="45" t="s">
        <v>635</v>
      </c>
      <c r="MH74" s="45" t="s">
        <v>635</v>
      </c>
      <c r="MI74" s="44" t="s">
        <v>635</v>
      </c>
      <c r="MJ74" s="155" t="s">
        <v>635</v>
      </c>
      <c r="MK74" s="155" t="s">
        <v>635</v>
      </c>
      <c r="ML74" s="155" t="s">
        <v>635</v>
      </c>
      <c r="MM74" s="155" t="s">
        <v>635</v>
      </c>
      <c r="MN74" s="155" t="s">
        <v>635</v>
      </c>
      <c r="MO74" s="155" t="s">
        <v>635</v>
      </c>
      <c r="MP74" s="155" t="s">
        <v>635</v>
      </c>
      <c r="MQ74" s="155" t="s">
        <v>635</v>
      </c>
      <c r="MR74" s="156" t="s">
        <v>635</v>
      </c>
      <c r="MS74" s="157" t="s">
        <v>635</v>
      </c>
      <c r="MT74" s="157" t="s">
        <v>635</v>
      </c>
      <c r="MU74" s="157" t="s">
        <v>635</v>
      </c>
      <c r="MV74" s="157" t="s">
        <v>635</v>
      </c>
      <c r="MW74" s="157" t="s">
        <v>635</v>
      </c>
      <c r="MX74" s="157" t="s">
        <v>635</v>
      </c>
      <c r="MY74" s="157" t="s">
        <v>635</v>
      </c>
      <c r="MZ74" s="157" t="s">
        <v>635</v>
      </c>
      <c r="NA74" s="157" t="s">
        <v>635</v>
      </c>
      <c r="NB74" s="158" t="s">
        <v>635</v>
      </c>
      <c r="NC74" s="158" t="s">
        <v>635</v>
      </c>
      <c r="ND74" s="158" t="s">
        <v>635</v>
      </c>
      <c r="NE74" s="158" t="s">
        <v>635</v>
      </c>
      <c r="NF74" s="158" t="s">
        <v>635</v>
      </c>
      <c r="NG74" s="158" t="s">
        <v>635</v>
      </c>
      <c r="NH74" s="158" t="s">
        <v>635</v>
      </c>
      <c r="NI74" s="158" t="s">
        <v>635</v>
      </c>
      <c r="NJ74" s="159" t="s">
        <v>635</v>
      </c>
      <c r="NK74" s="160" t="s">
        <v>635</v>
      </c>
      <c r="NL74" s="160" t="s">
        <v>635</v>
      </c>
      <c r="NM74" s="160" t="s">
        <v>635</v>
      </c>
      <c r="NN74" s="160" t="s">
        <v>635</v>
      </c>
      <c r="NO74" s="160" t="s">
        <v>635</v>
      </c>
      <c r="NP74" s="160" t="s">
        <v>635</v>
      </c>
      <c r="NQ74" s="160" t="s">
        <v>635</v>
      </c>
      <c r="NR74" s="160" t="s">
        <v>635</v>
      </c>
      <c r="NS74" s="161" t="s">
        <v>635</v>
      </c>
      <c r="NT74" s="162" t="s">
        <v>635</v>
      </c>
      <c r="NU74" s="162" t="s">
        <v>635</v>
      </c>
      <c r="NV74" s="162" t="s">
        <v>635</v>
      </c>
      <c r="NW74" s="162" t="s">
        <v>635</v>
      </c>
      <c r="NX74" s="162" t="s">
        <v>635</v>
      </c>
      <c r="NY74" s="162" t="s">
        <v>635</v>
      </c>
      <c r="NZ74" s="162" t="s">
        <v>635</v>
      </c>
      <c r="OA74" s="162" t="s">
        <v>635</v>
      </c>
      <c r="OB74" s="163" t="s">
        <v>635</v>
      </c>
      <c r="OC74" s="142" t="s">
        <v>635</v>
      </c>
      <c r="OD74" s="142" t="s">
        <v>635</v>
      </c>
      <c r="OE74" s="142" t="s">
        <v>635</v>
      </c>
      <c r="OF74" s="142" t="s">
        <v>635</v>
      </c>
      <c r="OG74" s="142" t="s">
        <v>635</v>
      </c>
      <c r="OH74" s="142" t="s">
        <v>635</v>
      </c>
      <c r="OI74" s="142" t="s">
        <v>635</v>
      </c>
      <c r="OJ74" s="142" t="s">
        <v>635</v>
      </c>
      <c r="OK74" s="142" t="s">
        <v>635</v>
      </c>
      <c r="OL74" s="45">
        <v>0</v>
      </c>
      <c r="OM74" s="45">
        <v>0</v>
      </c>
      <c r="ON74" s="45">
        <v>0</v>
      </c>
      <c r="OO74" s="45">
        <v>0</v>
      </c>
      <c r="OP74" s="45">
        <v>0</v>
      </c>
      <c r="OQ74" s="45">
        <v>0</v>
      </c>
      <c r="OR74" s="45">
        <v>0</v>
      </c>
      <c r="OS74" s="45">
        <v>0</v>
      </c>
      <c r="OT74" s="44">
        <v>0</v>
      </c>
      <c r="OU74" s="158" t="s">
        <v>635</v>
      </c>
      <c r="OV74" s="158" t="s">
        <v>635</v>
      </c>
      <c r="OW74" s="158" t="s">
        <v>635</v>
      </c>
      <c r="OX74" s="158" t="s">
        <v>635</v>
      </c>
      <c r="OY74" s="158" t="s">
        <v>635</v>
      </c>
      <c r="OZ74" s="158" t="s">
        <v>635</v>
      </c>
      <c r="PA74" s="158" t="s">
        <v>635</v>
      </c>
      <c r="PB74" s="158" t="s">
        <v>635</v>
      </c>
      <c r="PC74" s="159" t="s">
        <v>635</v>
      </c>
      <c r="PD74" s="152" t="s">
        <v>635</v>
      </c>
      <c r="PE74" s="152" t="s">
        <v>635</v>
      </c>
      <c r="PF74" s="152" t="s">
        <v>635</v>
      </c>
      <c r="PG74" s="152" t="s">
        <v>635</v>
      </c>
      <c r="PH74" s="152" t="s">
        <v>635</v>
      </c>
      <c r="PI74" s="152" t="s">
        <v>635</v>
      </c>
      <c r="PJ74" s="152" t="s">
        <v>635</v>
      </c>
      <c r="PK74" s="152" t="s">
        <v>635</v>
      </c>
      <c r="PL74" s="164" t="s">
        <v>635</v>
      </c>
      <c r="PM74" s="158" t="s">
        <v>635</v>
      </c>
      <c r="PN74" s="158" t="s">
        <v>635</v>
      </c>
      <c r="PO74" s="158" t="s">
        <v>635</v>
      </c>
      <c r="PP74" s="158" t="s">
        <v>635</v>
      </c>
      <c r="PQ74" s="158" t="s">
        <v>635</v>
      </c>
      <c r="PR74" s="158" t="s">
        <v>635</v>
      </c>
      <c r="PS74" s="158" t="s">
        <v>635</v>
      </c>
      <c r="PT74" s="158" t="s">
        <v>635</v>
      </c>
      <c r="PU74" s="159" t="s">
        <v>635</v>
      </c>
      <c r="PV74" s="157" t="s">
        <v>635</v>
      </c>
      <c r="PW74" s="157" t="s">
        <v>635</v>
      </c>
      <c r="PX74" s="157" t="s">
        <v>635</v>
      </c>
      <c r="PY74" s="157" t="s">
        <v>635</v>
      </c>
      <c r="PZ74" s="157" t="s">
        <v>635</v>
      </c>
      <c r="QA74" s="157" t="s">
        <v>635</v>
      </c>
      <c r="QB74" s="157" t="s">
        <v>635</v>
      </c>
      <c r="QC74" s="157" t="s">
        <v>635</v>
      </c>
      <c r="QD74" s="165" t="s">
        <v>635</v>
      </c>
      <c r="QE74" s="166" t="s">
        <v>635</v>
      </c>
      <c r="QF74" s="166" t="s">
        <v>635</v>
      </c>
      <c r="QG74" s="166" t="s">
        <v>635</v>
      </c>
      <c r="QH74" s="166" t="s">
        <v>635</v>
      </c>
      <c r="QI74" s="166" t="s">
        <v>635</v>
      </c>
      <c r="QJ74" s="166" t="s">
        <v>635</v>
      </c>
      <c r="QK74" s="166" t="s">
        <v>635</v>
      </c>
      <c r="QL74" s="166" t="s">
        <v>635</v>
      </c>
      <c r="QM74" s="167" t="s">
        <v>635</v>
      </c>
      <c r="QN74" s="120" t="s">
        <v>635</v>
      </c>
      <c r="QO74" s="120" t="s">
        <v>635</v>
      </c>
      <c r="QP74" s="120" t="s">
        <v>635</v>
      </c>
      <c r="QQ74" s="120" t="s">
        <v>635</v>
      </c>
      <c r="QR74" s="120" t="s">
        <v>635</v>
      </c>
      <c r="QS74" s="120" t="s">
        <v>635</v>
      </c>
      <c r="QT74" s="120" t="s">
        <v>635</v>
      </c>
      <c r="QU74" s="120" t="s">
        <v>635</v>
      </c>
      <c r="QV74" s="168" t="s">
        <v>635</v>
      </c>
      <c r="QW74" s="169" t="s">
        <v>635</v>
      </c>
      <c r="QX74" s="169" t="s">
        <v>635</v>
      </c>
      <c r="QY74" s="169" t="s">
        <v>635</v>
      </c>
      <c r="QZ74" s="169" t="s">
        <v>635</v>
      </c>
      <c r="RA74" s="169" t="s">
        <v>635</v>
      </c>
      <c r="RB74" s="169" t="s">
        <v>635</v>
      </c>
      <c r="RC74" s="169" t="s">
        <v>635</v>
      </c>
      <c r="RD74" s="169" t="s">
        <v>635</v>
      </c>
      <c r="RE74" s="170" t="s">
        <v>635</v>
      </c>
      <c r="RF74" s="136" t="s">
        <v>656</v>
      </c>
      <c r="RG74" s="137" t="s">
        <v>635</v>
      </c>
      <c r="RH74" s="137" t="s">
        <v>635</v>
      </c>
      <c r="RI74" s="137" t="s">
        <v>635</v>
      </c>
      <c r="RJ74" s="137" t="s">
        <v>635</v>
      </c>
      <c r="RK74" s="137" t="s">
        <v>635</v>
      </c>
      <c r="RL74" s="105" t="s">
        <v>664</v>
      </c>
      <c r="RM74" s="106" t="s">
        <v>635</v>
      </c>
      <c r="RN74" s="106" t="s">
        <v>635</v>
      </c>
      <c r="RO74" s="171">
        <v>0</v>
      </c>
      <c r="RP74" s="171">
        <v>0</v>
      </c>
      <c r="RQ74" s="171">
        <v>0</v>
      </c>
      <c r="RR74" s="171">
        <v>0</v>
      </c>
      <c r="RS74" s="171">
        <v>1</v>
      </c>
      <c r="RT74" s="171">
        <v>0</v>
      </c>
      <c r="RU74" s="171">
        <v>0</v>
      </c>
      <c r="RV74" s="171">
        <v>0</v>
      </c>
      <c r="RW74" s="172">
        <f>SUM(RO74:RV74)</f>
        <v>1</v>
      </c>
      <c r="RX74" s="133" t="s">
        <v>635</v>
      </c>
      <c r="RY74" s="133" t="s">
        <v>635</v>
      </c>
      <c r="RZ74" s="133" t="s">
        <v>635</v>
      </c>
      <c r="SA74" s="133" t="s">
        <v>635</v>
      </c>
      <c r="SB74" s="133" t="s">
        <v>635</v>
      </c>
      <c r="SC74" s="133" t="s">
        <v>635</v>
      </c>
      <c r="SD74" s="133" t="s">
        <v>635</v>
      </c>
      <c r="SE74" s="133" t="s">
        <v>635</v>
      </c>
      <c r="SF74" s="189" t="s">
        <v>635</v>
      </c>
      <c r="SG74" s="132" t="s">
        <v>635</v>
      </c>
      <c r="SH74" s="132" t="s">
        <v>635</v>
      </c>
      <c r="SI74" s="132" t="s">
        <v>635</v>
      </c>
      <c r="SJ74" s="132" t="s">
        <v>635</v>
      </c>
      <c r="SK74" s="132" t="s">
        <v>635</v>
      </c>
      <c r="SL74" s="132" t="s">
        <v>635</v>
      </c>
      <c r="SM74" s="132" t="s">
        <v>635</v>
      </c>
      <c r="SN74" s="132" t="s">
        <v>635</v>
      </c>
      <c r="SO74" s="173" t="s">
        <v>635</v>
      </c>
      <c r="SP74" s="102" t="s">
        <v>635</v>
      </c>
      <c r="SQ74" s="102" t="s">
        <v>635</v>
      </c>
      <c r="SR74" s="102" t="s">
        <v>635</v>
      </c>
      <c r="SS74" s="102" t="s">
        <v>635</v>
      </c>
      <c r="ST74" s="102" t="s">
        <v>635</v>
      </c>
      <c r="SU74" s="102" t="s">
        <v>635</v>
      </c>
      <c r="SV74" s="102" t="s">
        <v>635</v>
      </c>
      <c r="SW74" s="102" t="s">
        <v>635</v>
      </c>
      <c r="SX74" s="174" t="s">
        <v>635</v>
      </c>
      <c r="SY74" s="125" t="s">
        <v>635</v>
      </c>
      <c r="SZ74" s="125" t="s">
        <v>635</v>
      </c>
      <c r="TA74" s="125" t="s">
        <v>635</v>
      </c>
      <c r="TB74" s="125" t="s">
        <v>635</v>
      </c>
      <c r="TC74" s="125" t="s">
        <v>635</v>
      </c>
      <c r="TD74" s="125" t="s">
        <v>635</v>
      </c>
      <c r="TE74" s="125" t="s">
        <v>635</v>
      </c>
      <c r="TF74" s="125" t="s">
        <v>635</v>
      </c>
      <c r="TG74" s="175" t="s">
        <v>635</v>
      </c>
      <c r="TH74" s="149" t="s">
        <v>635</v>
      </c>
      <c r="TI74" s="149" t="s">
        <v>635</v>
      </c>
      <c r="TJ74" s="149" t="s">
        <v>635</v>
      </c>
      <c r="TK74" s="149" t="s">
        <v>635</v>
      </c>
      <c r="TL74" s="149" t="s">
        <v>635</v>
      </c>
      <c r="TM74" s="149" t="s">
        <v>635</v>
      </c>
      <c r="TN74" s="149" t="s">
        <v>635</v>
      </c>
      <c r="TO74" s="149" t="s">
        <v>635</v>
      </c>
      <c r="TP74" s="176" t="s">
        <v>635</v>
      </c>
      <c r="TQ74" s="177" t="s">
        <v>635</v>
      </c>
      <c r="TR74" s="177" t="s">
        <v>635</v>
      </c>
      <c r="TS74" s="177" t="s">
        <v>635</v>
      </c>
      <c r="TT74" s="177" t="s">
        <v>635</v>
      </c>
      <c r="TU74" s="177" t="s">
        <v>635</v>
      </c>
      <c r="TV74" s="177" t="s">
        <v>635</v>
      </c>
      <c r="TW74" s="177" t="s">
        <v>635</v>
      </c>
      <c r="TX74" s="177" t="s">
        <v>635</v>
      </c>
      <c r="TY74" s="178" t="s">
        <v>635</v>
      </c>
      <c r="TZ74" s="179" t="s">
        <v>635</v>
      </c>
      <c r="UA74" s="179" t="s">
        <v>635</v>
      </c>
      <c r="UB74" s="179" t="s">
        <v>635</v>
      </c>
      <c r="UC74" s="179" t="s">
        <v>635</v>
      </c>
      <c r="UD74" s="179" t="s">
        <v>635</v>
      </c>
      <c r="UE74" s="179" t="s">
        <v>635</v>
      </c>
      <c r="UF74" s="179" t="s">
        <v>635</v>
      </c>
      <c r="UG74" s="179" t="s">
        <v>635</v>
      </c>
      <c r="UH74" s="180" t="s">
        <v>635</v>
      </c>
      <c r="UI74" s="171">
        <v>0</v>
      </c>
      <c r="UJ74" s="171">
        <v>0</v>
      </c>
      <c r="UK74" s="171">
        <v>0</v>
      </c>
      <c r="UL74" s="171">
        <v>0</v>
      </c>
      <c r="UM74" s="171">
        <v>1</v>
      </c>
      <c r="UN74" s="171">
        <v>0</v>
      </c>
      <c r="UO74" s="171">
        <v>0</v>
      </c>
      <c r="UP74" s="171">
        <v>0</v>
      </c>
      <c r="UQ74" s="181">
        <f>SUBTOTAL(9,UI74:UP74)</f>
        <v>1</v>
      </c>
      <c r="UR74" s="131" t="s">
        <v>635</v>
      </c>
      <c r="US74" s="131" t="s">
        <v>635</v>
      </c>
      <c r="UT74" s="131" t="s">
        <v>635</v>
      </c>
      <c r="UU74" s="131" t="s">
        <v>635</v>
      </c>
      <c r="UV74" s="131" t="s">
        <v>635</v>
      </c>
      <c r="UW74" s="131" t="s">
        <v>635</v>
      </c>
      <c r="UX74" s="131" t="s">
        <v>635</v>
      </c>
      <c r="UY74" s="131" t="s">
        <v>635</v>
      </c>
      <c r="UZ74" s="182" t="s">
        <v>635</v>
      </c>
      <c r="VA74" s="169" t="s">
        <v>635</v>
      </c>
      <c r="VB74" s="169" t="s">
        <v>635</v>
      </c>
      <c r="VC74" s="169" t="s">
        <v>635</v>
      </c>
      <c r="VD74" s="169" t="s">
        <v>635</v>
      </c>
      <c r="VE74" s="169" t="s">
        <v>635</v>
      </c>
      <c r="VF74" s="169" t="s">
        <v>635</v>
      </c>
      <c r="VG74" s="169" t="s">
        <v>635</v>
      </c>
      <c r="VH74" s="169" t="s">
        <v>635</v>
      </c>
      <c r="VI74" s="183" t="s">
        <v>635</v>
      </c>
      <c r="VJ74" s="177" t="s">
        <v>635</v>
      </c>
      <c r="VK74" s="177" t="s">
        <v>635</v>
      </c>
      <c r="VL74" s="177" t="s">
        <v>635</v>
      </c>
      <c r="VM74" s="177" t="s">
        <v>635</v>
      </c>
      <c r="VN74" s="177" t="s">
        <v>635</v>
      </c>
      <c r="VO74" s="177" t="s">
        <v>635</v>
      </c>
      <c r="VP74" s="177" t="s">
        <v>635</v>
      </c>
      <c r="VQ74" s="177" t="s">
        <v>635</v>
      </c>
      <c r="VR74" s="178" t="s">
        <v>635</v>
      </c>
      <c r="VS74" s="184" t="s">
        <v>635</v>
      </c>
      <c r="VT74" s="184" t="s">
        <v>635</v>
      </c>
      <c r="VU74" s="184" t="s">
        <v>635</v>
      </c>
      <c r="VV74" s="184" t="s">
        <v>635</v>
      </c>
      <c r="VW74" s="184" t="s">
        <v>635</v>
      </c>
      <c r="VX74" s="184" t="s">
        <v>635</v>
      </c>
      <c r="VY74" s="184" t="s">
        <v>635</v>
      </c>
      <c r="VZ74" s="184" t="s">
        <v>635</v>
      </c>
      <c r="WA74" s="185" t="s">
        <v>635</v>
      </c>
      <c r="WB74" s="186" t="s">
        <v>635</v>
      </c>
      <c r="WC74" s="186" t="s">
        <v>635</v>
      </c>
      <c r="WD74" s="186" t="s">
        <v>635</v>
      </c>
      <c r="WE74" s="186" t="s">
        <v>635</v>
      </c>
      <c r="WF74" s="186" t="s">
        <v>635</v>
      </c>
      <c r="WG74" s="186" t="s">
        <v>635</v>
      </c>
      <c r="WH74" s="186" t="s">
        <v>635</v>
      </c>
      <c r="WI74" s="186" t="s">
        <v>635</v>
      </c>
      <c r="WJ74" s="187" t="s">
        <v>635</v>
      </c>
      <c r="WK74" s="137" t="s">
        <v>635</v>
      </c>
      <c r="WL74" s="137" t="s">
        <v>635</v>
      </c>
      <c r="WM74" s="137" t="s">
        <v>635</v>
      </c>
      <c r="WN74" s="137" t="s">
        <v>635</v>
      </c>
      <c r="WO74" s="137" t="s">
        <v>635</v>
      </c>
      <c r="WP74" s="137" t="s">
        <v>635</v>
      </c>
      <c r="WQ74" s="137" t="s">
        <v>635</v>
      </c>
      <c r="WR74" s="137" t="s">
        <v>635</v>
      </c>
      <c r="WS74" s="188" t="s">
        <v>635</v>
      </c>
      <c r="WT74" s="133" t="s">
        <v>635</v>
      </c>
      <c r="WU74" s="133" t="s">
        <v>635</v>
      </c>
      <c r="WV74" s="133" t="s">
        <v>635</v>
      </c>
      <c r="WW74" s="133" t="s">
        <v>635</v>
      </c>
      <c r="WX74" s="133" t="s">
        <v>635</v>
      </c>
      <c r="WY74" s="133" t="s">
        <v>635</v>
      </c>
      <c r="WZ74" s="133" t="s">
        <v>635</v>
      </c>
      <c r="XA74" s="133" t="s">
        <v>635</v>
      </c>
      <c r="XB74" s="189" t="s">
        <v>635</v>
      </c>
      <c r="XC74" s="105" t="s">
        <v>665</v>
      </c>
      <c r="XD74" s="105" t="s">
        <v>666</v>
      </c>
      <c r="XE74" s="105" t="s">
        <v>749</v>
      </c>
      <c r="XF74" s="111" t="s">
        <v>750</v>
      </c>
      <c r="XG74" s="190" t="s">
        <v>670</v>
      </c>
      <c r="XH74" s="190" t="s">
        <v>671</v>
      </c>
      <c r="XI74" s="190" t="s">
        <v>672</v>
      </c>
      <c r="XJ74" s="190" t="s">
        <v>673</v>
      </c>
      <c r="XK74" s="190" t="s">
        <v>635</v>
      </c>
      <c r="XL74" s="190" t="s">
        <v>635</v>
      </c>
      <c r="XM74" s="191" t="s">
        <v>667</v>
      </c>
      <c r="XN74" s="191" t="s">
        <v>668</v>
      </c>
      <c r="XO74" s="191" t="s">
        <v>669</v>
      </c>
      <c r="XP74" s="191" t="s">
        <v>635</v>
      </c>
      <c r="XQ74" s="191" t="s">
        <v>635</v>
      </c>
      <c r="XR74" s="191" t="s">
        <v>635</v>
      </c>
      <c r="XS74" s="191" t="s">
        <v>635</v>
      </c>
      <c r="XT74" s="191" t="s">
        <v>635</v>
      </c>
      <c r="XU74" s="192" t="s">
        <v>669</v>
      </c>
      <c r="XV74" s="192" t="s">
        <v>635</v>
      </c>
      <c r="XW74" s="192" t="s">
        <v>635</v>
      </c>
      <c r="XX74" s="192" t="s">
        <v>635</v>
      </c>
      <c r="XY74" s="192" t="s">
        <v>635</v>
      </c>
      <c r="XZ74" s="192" t="s">
        <v>635</v>
      </c>
      <c r="YA74" s="144" t="s">
        <v>668</v>
      </c>
      <c r="YB74" s="144" t="s">
        <v>635</v>
      </c>
      <c r="YC74" s="144" t="s">
        <v>635</v>
      </c>
      <c r="YD74" s="144" t="s">
        <v>635</v>
      </c>
      <c r="YE74" s="144" t="s">
        <v>635</v>
      </c>
      <c r="YF74" s="144" t="s">
        <v>635</v>
      </c>
      <c r="YG74" s="144" t="s">
        <v>635</v>
      </c>
      <c r="YH74" s="111" t="s">
        <v>751</v>
      </c>
      <c r="YI74" s="111" t="s">
        <v>635</v>
      </c>
      <c r="YJ74" s="111" t="s">
        <v>635</v>
      </c>
      <c r="YK74" s="190" t="s">
        <v>752</v>
      </c>
      <c r="YL74" s="190" t="s">
        <v>677</v>
      </c>
      <c r="YM74" s="190" t="s">
        <v>951</v>
      </c>
      <c r="YN74" s="190" t="s">
        <v>635</v>
      </c>
      <c r="YO74" s="190" t="s">
        <v>635</v>
      </c>
      <c r="YP74" s="130" t="s">
        <v>635</v>
      </c>
      <c r="YQ74" s="130" t="s">
        <v>635</v>
      </c>
      <c r="YR74" s="130" t="s">
        <v>635</v>
      </c>
      <c r="YS74" s="130" t="s">
        <v>635</v>
      </c>
      <c r="YT74" s="130" t="s">
        <v>635</v>
      </c>
      <c r="YU74" s="130" t="s">
        <v>635</v>
      </c>
      <c r="YV74" s="112" t="s">
        <v>635</v>
      </c>
      <c r="YW74" s="112" t="s">
        <v>635</v>
      </c>
      <c r="YX74" s="112" t="s">
        <v>635</v>
      </c>
      <c r="YY74" s="112" t="s">
        <v>635</v>
      </c>
      <c r="YZ74" s="105" t="s">
        <v>674</v>
      </c>
      <c r="ZA74" s="105" t="s">
        <v>635</v>
      </c>
      <c r="ZB74" s="126" t="s">
        <v>635</v>
      </c>
      <c r="ZC74" s="126" t="s">
        <v>635</v>
      </c>
      <c r="ZD74" s="126" t="s">
        <v>635</v>
      </c>
      <c r="ZE74" s="126" t="s">
        <v>635</v>
      </c>
      <c r="ZF74" s="126" t="s">
        <v>635</v>
      </c>
      <c r="ZG74" s="125" t="s">
        <v>882</v>
      </c>
      <c r="ZH74" s="125" t="s">
        <v>677</v>
      </c>
      <c r="ZI74" s="125" t="s">
        <v>678</v>
      </c>
      <c r="ZJ74" s="125" t="s">
        <v>635</v>
      </c>
      <c r="ZK74" s="125" t="s">
        <v>635</v>
      </c>
      <c r="ZL74" s="125" t="s">
        <v>635</v>
      </c>
      <c r="ZM74" s="125" t="s">
        <v>635</v>
      </c>
      <c r="ZN74" s="125" t="s">
        <v>635</v>
      </c>
      <c r="ZO74" s="147" t="s">
        <v>635</v>
      </c>
      <c r="ZP74" s="147" t="s">
        <v>635</v>
      </c>
      <c r="ZQ74" s="147" t="s">
        <v>635</v>
      </c>
      <c r="ZR74" s="147" t="s">
        <v>635</v>
      </c>
      <c r="ZS74" s="147" t="s">
        <v>635</v>
      </c>
      <c r="ZT74" s="184" t="s">
        <v>635</v>
      </c>
      <c r="ZU74" s="184">
        <v>1</v>
      </c>
      <c r="ZV74" s="184" t="s">
        <v>635</v>
      </c>
      <c r="ZW74" s="184" t="s">
        <v>635</v>
      </c>
      <c r="ZX74" s="131">
        <v>1</v>
      </c>
      <c r="ZY74" s="131" t="s">
        <v>635</v>
      </c>
      <c r="ZZ74" s="131">
        <v>1</v>
      </c>
      <c r="AAA74" s="131" t="s">
        <v>635</v>
      </c>
      <c r="AAB74" s="132">
        <v>1</v>
      </c>
      <c r="AAC74" s="132" t="s">
        <v>635</v>
      </c>
      <c r="AAD74" s="132" t="s">
        <v>635</v>
      </c>
      <c r="AAE74" s="193">
        <v>1</v>
      </c>
      <c r="AAF74" s="102" t="s">
        <v>635</v>
      </c>
      <c r="AAG74" s="102">
        <v>3</v>
      </c>
      <c r="AAH74" s="102" t="s">
        <v>635</v>
      </c>
      <c r="AAI74" s="102" t="s">
        <v>635</v>
      </c>
      <c r="AAJ74" s="125" t="s">
        <v>635</v>
      </c>
      <c r="AAK74" s="125">
        <v>2</v>
      </c>
      <c r="AAL74" s="125" t="s">
        <v>635</v>
      </c>
      <c r="AAM74" s="125" t="s">
        <v>635</v>
      </c>
      <c r="AAN74" s="131" t="s">
        <v>635</v>
      </c>
      <c r="AAO74" s="131">
        <v>4</v>
      </c>
      <c r="AAP74" s="131" t="s">
        <v>635</v>
      </c>
      <c r="AAQ74" s="131" t="s">
        <v>635</v>
      </c>
      <c r="AAR74" s="149" t="s">
        <v>635</v>
      </c>
      <c r="AAS74" s="149">
        <v>2</v>
      </c>
      <c r="AAT74" s="149" t="s">
        <v>635</v>
      </c>
      <c r="AAU74" s="149" t="s">
        <v>635</v>
      </c>
      <c r="AAV74" s="184" t="s">
        <v>635</v>
      </c>
      <c r="AAW74" s="184" t="s">
        <v>635</v>
      </c>
      <c r="AAX74" s="184" t="s">
        <v>635</v>
      </c>
      <c r="AAY74" s="184" t="s">
        <v>635</v>
      </c>
      <c r="AAZ74" s="103" t="s">
        <v>632</v>
      </c>
      <c r="ABA74" s="100" t="s">
        <v>679</v>
      </c>
      <c r="ABB74" s="100" t="s">
        <v>786</v>
      </c>
      <c r="ABC74" s="100" t="s">
        <v>635</v>
      </c>
      <c r="ABD74" s="100" t="s">
        <v>635</v>
      </c>
      <c r="ABE74" s="100" t="s">
        <v>635</v>
      </c>
      <c r="ABF74" s="103" t="s">
        <v>635</v>
      </c>
      <c r="ABG74" s="266">
        <v>40000</v>
      </c>
      <c r="ABH74" s="195" t="s">
        <v>754</v>
      </c>
      <c r="ABI74" s="195" t="s">
        <v>788</v>
      </c>
      <c r="ABJ74" s="195" t="s">
        <v>681</v>
      </c>
      <c r="ABK74" s="195" t="s">
        <v>635</v>
      </c>
      <c r="ABL74" s="177" t="s">
        <v>635</v>
      </c>
      <c r="ABM74" s="177" t="s">
        <v>635</v>
      </c>
      <c r="ABN74" s="177" t="s">
        <v>635</v>
      </c>
      <c r="ABO74" s="195" t="s">
        <v>635</v>
      </c>
      <c r="ABP74" s="112" t="s">
        <v>682</v>
      </c>
      <c r="ABQ74" s="112" t="s">
        <v>635</v>
      </c>
      <c r="ABR74" s="112" t="s">
        <v>635</v>
      </c>
      <c r="ABS74" s="103" t="s">
        <v>632</v>
      </c>
      <c r="ABT74" s="97" t="s">
        <v>632</v>
      </c>
      <c r="ABU74" s="196" t="s">
        <v>683</v>
      </c>
      <c r="ABV74" s="196" t="s">
        <v>789</v>
      </c>
      <c r="ABW74" s="196" t="s">
        <v>684</v>
      </c>
      <c r="ABX74" s="196" t="s">
        <v>635</v>
      </c>
      <c r="ABY74" s="196" t="s">
        <v>635</v>
      </c>
      <c r="ABZ74" s="196" t="s">
        <v>635</v>
      </c>
      <c r="ACA74" s="196" t="s">
        <v>635</v>
      </c>
      <c r="ACB74" s="97" t="s">
        <v>632</v>
      </c>
      <c r="ACC74" s="97" t="s">
        <v>635</v>
      </c>
      <c r="ACD74" s="112" t="s">
        <v>685</v>
      </c>
      <c r="ACE74" s="112" t="s">
        <v>686</v>
      </c>
      <c r="ACF74" s="112" t="s">
        <v>635</v>
      </c>
      <c r="ACG74" s="112" t="s">
        <v>635</v>
      </c>
      <c r="ACH74" s="97" t="s">
        <v>1604</v>
      </c>
      <c r="ACI74" s="97" t="s">
        <v>1605</v>
      </c>
      <c r="ACJ74" s="97"/>
    </row>
    <row r="75" spans="1:764" ht="15" customHeight="1">
      <c r="A75">
        <v>65</v>
      </c>
      <c r="B75" s="97" t="s">
        <v>1606</v>
      </c>
      <c r="C75" s="97" t="s">
        <v>1607</v>
      </c>
      <c r="D75" s="97" t="s">
        <v>889</v>
      </c>
      <c r="E75" s="97" t="s">
        <v>1608</v>
      </c>
      <c r="F75" s="98" t="s">
        <v>1609</v>
      </c>
      <c r="G75" s="98" t="s">
        <v>1610</v>
      </c>
      <c r="H75" s="99">
        <v>35.330396999999998</v>
      </c>
      <c r="I75" s="99">
        <v>0.66898299999999999</v>
      </c>
      <c r="J75" s="98" t="s">
        <v>893</v>
      </c>
      <c r="K75" s="98" t="s">
        <v>1356</v>
      </c>
      <c r="L75" s="98" t="s">
        <v>1611</v>
      </c>
      <c r="M75" s="100" t="s">
        <v>1612</v>
      </c>
      <c r="N75" s="101">
        <v>721402556</v>
      </c>
      <c r="O75" s="102">
        <v>727942680</v>
      </c>
      <c r="P75" s="100">
        <v>0.67152699999999999</v>
      </c>
      <c r="Q75" s="100">
        <v>35.329231999999998</v>
      </c>
      <c r="R75" s="100">
        <v>2078.6</v>
      </c>
      <c r="S75" s="100">
        <v>1.2</v>
      </c>
      <c r="T75" s="103" t="s">
        <v>626</v>
      </c>
      <c r="U75" s="97" t="s">
        <v>629</v>
      </c>
      <c r="V75" s="97" t="s">
        <v>699</v>
      </c>
      <c r="W75" s="97" t="s">
        <v>629</v>
      </c>
      <c r="X75" s="97" t="s">
        <v>700</v>
      </c>
      <c r="Y75" s="97" t="s">
        <v>770</v>
      </c>
      <c r="Z75" s="103" t="s">
        <v>632</v>
      </c>
      <c r="AA75" s="104" t="s">
        <v>633</v>
      </c>
      <c r="AB75" s="104" t="s">
        <v>634</v>
      </c>
      <c r="AC75" s="104" t="s">
        <v>635</v>
      </c>
      <c r="AD75" s="104" t="s">
        <v>635</v>
      </c>
      <c r="AE75" s="104" t="s">
        <v>635</v>
      </c>
      <c r="AF75" s="103">
        <v>7</v>
      </c>
      <c r="AG75" s="103">
        <v>0</v>
      </c>
      <c r="AH75" s="97" t="s">
        <v>636</v>
      </c>
      <c r="AI75" s="97" t="s">
        <v>637</v>
      </c>
      <c r="AJ75" s="97" t="s">
        <v>638</v>
      </c>
      <c r="AK75" s="97" t="s">
        <v>639</v>
      </c>
      <c r="AL75" s="105" t="s">
        <v>640</v>
      </c>
      <c r="AM75" s="106" t="s">
        <v>1120</v>
      </c>
      <c r="AN75" s="106" t="s">
        <v>635</v>
      </c>
      <c r="AO75" s="106" t="s">
        <v>635</v>
      </c>
      <c r="AP75" s="97" t="s">
        <v>642</v>
      </c>
      <c r="AQ75" s="97" t="s">
        <v>635</v>
      </c>
      <c r="AR75" s="103" t="s">
        <v>635</v>
      </c>
      <c r="AS75" s="103" t="s">
        <v>635</v>
      </c>
      <c r="AT75" s="103" t="s">
        <v>635</v>
      </c>
      <c r="AU75" s="103" t="s">
        <v>642</v>
      </c>
      <c r="AV75" s="106" t="s">
        <v>632</v>
      </c>
      <c r="AW75" s="105" t="s">
        <v>1120</v>
      </c>
      <c r="AX75" s="103" t="s">
        <v>640</v>
      </c>
      <c r="AY75" s="105" t="s">
        <v>1120</v>
      </c>
      <c r="AZ75" s="107" t="s">
        <v>640</v>
      </c>
      <c r="BA75" s="105" t="s">
        <v>1120</v>
      </c>
      <c r="BB75" s="107" t="s">
        <v>640</v>
      </c>
      <c r="BC75" s="106" t="s">
        <v>1120</v>
      </c>
      <c r="BD75" s="103" t="s">
        <v>640</v>
      </c>
      <c r="BE75" s="106" t="s">
        <v>632</v>
      </c>
      <c r="BF75" s="103" t="s">
        <v>1120</v>
      </c>
      <c r="BG75" s="103" t="s">
        <v>640</v>
      </c>
      <c r="BH75" s="103" t="s">
        <v>1613</v>
      </c>
      <c r="BI75" s="97" t="s">
        <v>1120</v>
      </c>
      <c r="BJ75" s="108" t="s">
        <v>898</v>
      </c>
      <c r="BK75" s="108" t="s">
        <v>774</v>
      </c>
      <c r="BL75" s="108" t="s">
        <v>644</v>
      </c>
      <c r="BM75" s="108" t="s">
        <v>635</v>
      </c>
      <c r="BN75" s="108" t="s">
        <v>635</v>
      </c>
      <c r="BO75" s="103" t="s">
        <v>632</v>
      </c>
      <c r="BP75" s="103" t="s">
        <v>640</v>
      </c>
      <c r="BQ75" s="103" t="s">
        <v>635</v>
      </c>
      <c r="BR75" s="109" t="s">
        <v>645</v>
      </c>
      <c r="BS75" s="109" t="s">
        <v>946</v>
      </c>
      <c r="BT75" s="110" t="s">
        <v>635</v>
      </c>
      <c r="BU75" s="110" t="s">
        <v>635</v>
      </c>
      <c r="BV75" s="109" t="s">
        <v>635</v>
      </c>
      <c r="BW75" s="97" t="s">
        <v>646</v>
      </c>
      <c r="BX75" s="97" t="s">
        <v>2462</v>
      </c>
      <c r="BY75" s="97" t="s">
        <v>1614</v>
      </c>
      <c r="BZ75" s="97" t="s">
        <v>779</v>
      </c>
      <c r="CA75" s="111" t="s">
        <v>736</v>
      </c>
      <c r="CB75" s="105" t="s">
        <v>1615</v>
      </c>
      <c r="CC75" s="111" t="s">
        <v>635</v>
      </c>
      <c r="CD75" s="106" t="s">
        <v>635</v>
      </c>
      <c r="CE75" s="111" t="s">
        <v>635</v>
      </c>
      <c r="CF75" s="103" t="s">
        <v>804</v>
      </c>
      <c r="CG75" s="103">
        <v>7</v>
      </c>
      <c r="CH75" s="112" t="s">
        <v>649</v>
      </c>
      <c r="CI75" s="113" t="s">
        <v>1120</v>
      </c>
      <c r="CJ75" s="113" t="s">
        <v>635</v>
      </c>
      <c r="CK75" s="113" t="s">
        <v>635</v>
      </c>
      <c r="CL75" s="103">
        <v>10</v>
      </c>
      <c r="CM75" s="114">
        <v>0</v>
      </c>
      <c r="CN75" s="103" t="s">
        <v>635</v>
      </c>
      <c r="CO75" s="106" t="s">
        <v>635</v>
      </c>
      <c r="CP75" s="103" t="s">
        <v>635</v>
      </c>
      <c r="CQ75" s="106" t="s">
        <v>635</v>
      </c>
      <c r="CR75" s="103" t="s">
        <v>635</v>
      </c>
      <c r="CS75" s="106" t="s">
        <v>635</v>
      </c>
      <c r="CT75" s="103" t="s">
        <v>635</v>
      </c>
      <c r="CU75" s="106" t="s">
        <v>635</v>
      </c>
      <c r="CV75" s="103">
        <v>59</v>
      </c>
      <c r="CW75" s="103" t="s">
        <v>635</v>
      </c>
      <c r="CX75" s="111" t="s">
        <v>650</v>
      </c>
      <c r="CY75" s="106" t="s">
        <v>635</v>
      </c>
      <c r="CZ75" s="115">
        <v>1</v>
      </c>
      <c r="DA75" s="115">
        <v>0</v>
      </c>
      <c r="DB75" s="116">
        <f t="shared" si="25"/>
        <v>1</v>
      </c>
      <c r="DC75" s="117" t="s">
        <v>635</v>
      </c>
      <c r="DD75" s="118" t="s">
        <v>635</v>
      </c>
      <c r="DE75" s="118" t="s">
        <v>635</v>
      </c>
      <c r="DF75" s="118" t="s">
        <v>635</v>
      </c>
      <c r="DG75" s="119" t="s">
        <v>635</v>
      </c>
      <c r="DH75" s="106" t="s">
        <v>635</v>
      </c>
      <c r="DI75" s="106" t="s">
        <v>635</v>
      </c>
      <c r="DJ75" s="122" t="s">
        <v>635</v>
      </c>
      <c r="DK75" s="122" t="s">
        <v>635</v>
      </c>
      <c r="DL75" s="123" t="s">
        <v>635</v>
      </c>
      <c r="DM75" s="123" t="s">
        <v>635</v>
      </c>
      <c r="DN75" s="124" t="s">
        <v>650</v>
      </c>
      <c r="DO75" s="229">
        <v>1</v>
      </c>
      <c r="DP75" s="229">
        <v>0</v>
      </c>
      <c r="DQ75" s="125">
        <v>0.1</v>
      </c>
      <c r="DR75" s="125">
        <v>1</v>
      </c>
      <c r="DS75" s="125" t="s">
        <v>979</v>
      </c>
      <c r="DT75" s="106" t="s">
        <v>635</v>
      </c>
      <c r="DU75" s="106" t="s">
        <v>635</v>
      </c>
      <c r="DV75" s="106" t="s">
        <v>635</v>
      </c>
      <c r="DW75" s="126">
        <v>0.1</v>
      </c>
      <c r="DX75" s="126">
        <v>0.2</v>
      </c>
      <c r="DY75" s="126">
        <v>7</v>
      </c>
      <c r="DZ75" s="97" t="s">
        <v>851</v>
      </c>
      <c r="EA75" s="103" t="s">
        <v>626</v>
      </c>
      <c r="EB75" s="97" t="s">
        <v>635</v>
      </c>
      <c r="EC75" s="103" t="s">
        <v>626</v>
      </c>
      <c r="ED75" s="103" t="s">
        <v>635</v>
      </c>
      <c r="EE75" s="103" t="s">
        <v>635</v>
      </c>
      <c r="EF75" s="127" t="s">
        <v>653</v>
      </c>
      <c r="EG75" s="127" t="s">
        <v>635</v>
      </c>
      <c r="EH75" s="103" t="s">
        <v>653</v>
      </c>
      <c r="EI75" s="97" t="s">
        <v>1120</v>
      </c>
      <c r="EJ75" s="97" t="s">
        <v>1120</v>
      </c>
      <c r="EK75" s="122">
        <v>6</v>
      </c>
      <c r="EL75" s="122">
        <v>6</v>
      </c>
      <c r="EM75" s="122">
        <v>0.1</v>
      </c>
      <c r="EN75" s="122">
        <v>0.1</v>
      </c>
      <c r="EO75" s="128" t="s">
        <v>635</v>
      </c>
      <c r="EP75" s="128" t="s">
        <v>635</v>
      </c>
      <c r="EQ75" s="128" t="s">
        <v>635</v>
      </c>
      <c r="ER75" s="128" t="s">
        <v>635</v>
      </c>
      <c r="ES75" s="129">
        <v>0.1</v>
      </c>
      <c r="ET75" s="129">
        <v>0.2</v>
      </c>
      <c r="EU75" s="129">
        <v>0.1</v>
      </c>
      <c r="EV75" s="129">
        <v>0.2</v>
      </c>
      <c r="EW75" s="97" t="s">
        <v>654</v>
      </c>
      <c r="EX75" s="97" t="s">
        <v>654</v>
      </c>
      <c r="EY75" s="103" t="s">
        <v>635</v>
      </c>
      <c r="EZ75" s="107" t="s">
        <v>635</v>
      </c>
      <c r="FA75" s="97" t="s">
        <v>655</v>
      </c>
      <c r="FB75" s="130" t="s">
        <v>656</v>
      </c>
      <c r="FC75" s="130" t="s">
        <v>743</v>
      </c>
      <c r="FD75" s="131" t="s">
        <v>806</v>
      </c>
      <c r="FE75" s="131" t="s">
        <v>635</v>
      </c>
      <c r="FF75" s="131" t="s">
        <v>635</v>
      </c>
      <c r="FG75" s="131" t="s">
        <v>635</v>
      </c>
      <c r="FH75" s="131" t="s">
        <v>635</v>
      </c>
      <c r="FI75" s="132">
        <v>10</v>
      </c>
      <c r="FJ75" s="133" t="s">
        <v>635</v>
      </c>
      <c r="FK75" s="103" t="s">
        <v>635</v>
      </c>
      <c r="FL75" s="134" t="s">
        <v>635</v>
      </c>
      <c r="FM75" s="135">
        <v>20</v>
      </c>
      <c r="FN75" s="135">
        <v>15</v>
      </c>
      <c r="FO75" s="135" t="s">
        <v>635</v>
      </c>
      <c r="FP75" s="103" t="s">
        <v>635</v>
      </c>
      <c r="FQ75" s="132">
        <v>100</v>
      </c>
      <c r="FR75" s="133" t="s">
        <v>635</v>
      </c>
      <c r="FS75" s="103" t="s">
        <v>635</v>
      </c>
      <c r="FT75" s="134" t="s">
        <v>635</v>
      </c>
      <c r="FU75" s="135">
        <v>4</v>
      </c>
      <c r="FV75" s="135">
        <v>10</v>
      </c>
      <c r="FW75" s="131" t="s">
        <v>635</v>
      </c>
      <c r="FX75" s="103" t="s">
        <v>635</v>
      </c>
      <c r="FY75" s="100" t="s">
        <v>657</v>
      </c>
      <c r="FZ75" s="102" t="s">
        <v>658</v>
      </c>
      <c r="GA75" s="102">
        <v>12</v>
      </c>
      <c r="GB75" s="102">
        <v>12</v>
      </c>
      <c r="GC75" s="136" t="s">
        <v>657</v>
      </c>
      <c r="GD75" s="137" t="s">
        <v>658</v>
      </c>
      <c r="GE75" s="137">
        <v>12</v>
      </c>
      <c r="GF75" s="137">
        <v>12</v>
      </c>
      <c r="GG75" s="125" t="s">
        <v>635</v>
      </c>
      <c r="GH75" s="125" t="s">
        <v>635</v>
      </c>
      <c r="GI75" s="125" t="s">
        <v>635</v>
      </c>
      <c r="GJ75" s="125" t="s">
        <v>635</v>
      </c>
      <c r="GK75" s="122" t="s">
        <v>635</v>
      </c>
      <c r="GL75" s="122" t="s">
        <v>635</v>
      </c>
      <c r="GM75" s="122" t="s">
        <v>635</v>
      </c>
      <c r="GN75" s="122" t="s">
        <v>635</v>
      </c>
      <c r="GO75" s="135" t="s">
        <v>635</v>
      </c>
      <c r="GP75" s="135" t="s">
        <v>635</v>
      </c>
      <c r="GQ75" s="135" t="s">
        <v>635</v>
      </c>
      <c r="GR75" s="134" t="s">
        <v>635</v>
      </c>
      <c r="GS75" s="134" t="s">
        <v>635</v>
      </c>
      <c r="GT75" s="134" t="s">
        <v>635</v>
      </c>
      <c r="GU75" s="126" t="s">
        <v>635</v>
      </c>
      <c r="GV75" s="126" t="s">
        <v>635</v>
      </c>
      <c r="GW75" s="126" t="s">
        <v>635</v>
      </c>
      <c r="GX75" s="145" t="s">
        <v>635</v>
      </c>
      <c r="GY75" s="145" t="s">
        <v>635</v>
      </c>
      <c r="GZ75" s="145" t="s">
        <v>635</v>
      </c>
      <c r="HA75" s="139" t="s">
        <v>657</v>
      </c>
      <c r="HB75" s="140" t="s">
        <v>658</v>
      </c>
      <c r="HC75" s="123">
        <v>12</v>
      </c>
      <c r="HD75" s="123">
        <v>12</v>
      </c>
      <c r="HE75" s="127" t="s">
        <v>657</v>
      </c>
      <c r="HF75" s="130" t="s">
        <v>658</v>
      </c>
      <c r="HG75" s="131">
        <v>12</v>
      </c>
      <c r="HH75" s="131">
        <v>12</v>
      </c>
      <c r="HI75" s="141" t="s">
        <v>657</v>
      </c>
      <c r="HJ75" s="141" t="s">
        <v>658</v>
      </c>
      <c r="HK75" s="141">
        <v>12</v>
      </c>
      <c r="HL75" s="141">
        <v>12</v>
      </c>
      <c r="HM75" s="131" t="s">
        <v>657</v>
      </c>
      <c r="HN75" s="131" t="s">
        <v>658</v>
      </c>
      <c r="HO75" s="131">
        <v>12</v>
      </c>
      <c r="HP75" s="131">
        <v>12</v>
      </c>
      <c r="HQ75" s="106" t="s">
        <v>635</v>
      </c>
      <c r="HR75" s="106" t="s">
        <v>635</v>
      </c>
      <c r="HS75" s="106" t="s">
        <v>635</v>
      </c>
      <c r="HT75" s="106" t="s">
        <v>635</v>
      </c>
      <c r="HU75" s="132" t="s">
        <v>635</v>
      </c>
      <c r="HV75" s="132" t="s">
        <v>635</v>
      </c>
      <c r="HW75" s="132" t="s">
        <v>635</v>
      </c>
      <c r="HX75" s="132" t="s">
        <v>635</v>
      </c>
      <c r="HY75" s="118" t="s">
        <v>635</v>
      </c>
      <c r="HZ75" s="118" t="s">
        <v>635</v>
      </c>
      <c r="IA75" s="118" t="s">
        <v>635</v>
      </c>
      <c r="IB75" s="118" t="s">
        <v>635</v>
      </c>
      <c r="IC75" s="125" t="s">
        <v>635</v>
      </c>
      <c r="ID75" s="125" t="s">
        <v>635</v>
      </c>
      <c r="IE75" s="125" t="s">
        <v>635</v>
      </c>
      <c r="IF75" s="125" t="s">
        <v>635</v>
      </c>
      <c r="IG75" s="105" t="s">
        <v>807</v>
      </c>
      <c r="IH75" s="105" t="s">
        <v>855</v>
      </c>
      <c r="II75" s="105" t="s">
        <v>635</v>
      </c>
      <c r="IJ75" s="105" t="s">
        <v>635</v>
      </c>
      <c r="IK75" s="105" t="s">
        <v>635</v>
      </c>
      <c r="IL75" s="105" t="s">
        <v>635</v>
      </c>
      <c r="IM75" s="105" t="s">
        <v>635</v>
      </c>
      <c r="IN75" s="105" t="s">
        <v>635</v>
      </c>
      <c r="IO75" s="105" t="s">
        <v>635</v>
      </c>
      <c r="IP75" s="103">
        <v>2</v>
      </c>
      <c r="IQ75" s="102" t="s">
        <v>663</v>
      </c>
      <c r="IR75" s="102" t="s">
        <v>635</v>
      </c>
      <c r="IS75" s="142">
        <v>1</v>
      </c>
      <c r="IT75" s="142">
        <v>0</v>
      </c>
      <c r="IU75" s="128" t="s">
        <v>709</v>
      </c>
      <c r="IV75" s="128" t="s">
        <v>635</v>
      </c>
      <c r="IW75" s="143">
        <v>0</v>
      </c>
      <c r="IX75" s="143">
        <v>1</v>
      </c>
      <c r="IY75" s="124" t="s">
        <v>635</v>
      </c>
      <c r="IZ75" s="124" t="s">
        <v>635</v>
      </c>
      <c r="JA75" s="124" t="s">
        <v>635</v>
      </c>
      <c r="JB75" s="123" t="s">
        <v>635</v>
      </c>
      <c r="JC75" s="123" t="s">
        <v>635</v>
      </c>
      <c r="JD75" s="123" t="s">
        <v>635</v>
      </c>
      <c r="JE75" s="144" t="s">
        <v>635</v>
      </c>
      <c r="JF75" s="144" t="s">
        <v>635</v>
      </c>
      <c r="JG75" s="144" t="s">
        <v>635</v>
      </c>
      <c r="JH75" s="141" t="s">
        <v>635</v>
      </c>
      <c r="JI75" s="141" t="s">
        <v>635</v>
      </c>
      <c r="JJ75" s="141" t="s">
        <v>635</v>
      </c>
      <c r="JK75" s="144" t="s">
        <v>635</v>
      </c>
      <c r="JL75" s="144" t="s">
        <v>635</v>
      </c>
      <c r="JM75" s="144" t="s">
        <v>635</v>
      </c>
      <c r="JN75" s="135" t="s">
        <v>635</v>
      </c>
      <c r="JO75" s="135" t="s">
        <v>635</v>
      </c>
      <c r="JP75" s="135" t="s">
        <v>635</v>
      </c>
      <c r="JQ75" s="144" t="s">
        <v>709</v>
      </c>
      <c r="JR75" s="144" t="s">
        <v>635</v>
      </c>
      <c r="JS75" s="208">
        <v>0</v>
      </c>
      <c r="JT75" s="208">
        <v>1</v>
      </c>
      <c r="JU75" s="145" t="s">
        <v>709</v>
      </c>
      <c r="JV75" s="145" t="s">
        <v>635</v>
      </c>
      <c r="JW75" s="209">
        <v>0</v>
      </c>
      <c r="JX75" s="209">
        <v>1</v>
      </c>
      <c r="JY75" s="150" t="s">
        <v>709</v>
      </c>
      <c r="JZ75" s="150" t="s">
        <v>635</v>
      </c>
      <c r="KA75" s="150">
        <v>0</v>
      </c>
      <c r="KB75" s="150">
        <v>1</v>
      </c>
      <c r="KC75" s="143" t="s">
        <v>709</v>
      </c>
      <c r="KD75" s="143" t="s">
        <v>635</v>
      </c>
      <c r="KE75" s="143">
        <v>0</v>
      </c>
      <c r="KF75" s="143">
        <v>1</v>
      </c>
      <c r="KG75" s="146" t="s">
        <v>635</v>
      </c>
      <c r="KH75" s="146" t="s">
        <v>635</v>
      </c>
      <c r="KI75" s="146" t="s">
        <v>635</v>
      </c>
      <c r="KJ75" s="146" t="s">
        <v>635</v>
      </c>
      <c r="KK75" s="147" t="s">
        <v>635</v>
      </c>
      <c r="KL75" s="147" t="s">
        <v>635</v>
      </c>
      <c r="KM75" s="147" t="s">
        <v>635</v>
      </c>
      <c r="KN75" s="147" t="s">
        <v>635</v>
      </c>
      <c r="KO75" s="148" t="s">
        <v>635</v>
      </c>
      <c r="KP75" s="148" t="s">
        <v>635</v>
      </c>
      <c r="KQ75" s="148" t="s">
        <v>635</v>
      </c>
      <c r="KR75" s="148" t="s">
        <v>635</v>
      </c>
      <c r="KS75" s="149" t="s">
        <v>635</v>
      </c>
      <c r="KT75" s="149" t="s">
        <v>635</v>
      </c>
      <c r="KU75" s="149" t="s">
        <v>635</v>
      </c>
      <c r="KV75" s="149" t="s">
        <v>635</v>
      </c>
      <c r="KW75" s="105" t="s">
        <v>1002</v>
      </c>
      <c r="KX75" s="106" t="s">
        <v>635</v>
      </c>
      <c r="KY75" s="106" t="s">
        <v>635</v>
      </c>
      <c r="KZ75" s="150">
        <v>0</v>
      </c>
      <c r="LA75" s="150">
        <v>0</v>
      </c>
      <c r="LB75" s="150">
        <v>0</v>
      </c>
      <c r="LC75" s="150">
        <v>0</v>
      </c>
      <c r="LD75" s="150">
        <v>0</v>
      </c>
      <c r="LE75" s="150">
        <v>0</v>
      </c>
      <c r="LF75" s="150">
        <v>1</v>
      </c>
      <c r="LG75" s="150">
        <v>0</v>
      </c>
      <c r="LH75" s="151">
        <f t="shared" si="23"/>
        <v>1</v>
      </c>
      <c r="LI75" s="152">
        <v>0</v>
      </c>
      <c r="LJ75" s="152">
        <v>0</v>
      </c>
      <c r="LK75" s="152">
        <v>0</v>
      </c>
      <c r="LL75" s="152">
        <v>0</v>
      </c>
      <c r="LM75" s="152">
        <v>0</v>
      </c>
      <c r="LN75" s="152">
        <v>0</v>
      </c>
      <c r="LO75" s="152">
        <v>1</v>
      </c>
      <c r="LP75" s="152">
        <v>0</v>
      </c>
      <c r="LQ75" s="153">
        <f t="shared" si="24"/>
        <v>1</v>
      </c>
      <c r="LR75" s="142">
        <v>0</v>
      </c>
      <c r="LS75" s="142">
        <v>0</v>
      </c>
      <c r="LT75" s="142">
        <v>0</v>
      </c>
      <c r="LU75" s="142">
        <v>0</v>
      </c>
      <c r="LV75" s="142">
        <v>0</v>
      </c>
      <c r="LW75" s="142">
        <v>0</v>
      </c>
      <c r="LX75" s="142">
        <v>1</v>
      </c>
      <c r="LY75" s="142">
        <v>0</v>
      </c>
      <c r="LZ75" s="154">
        <f>SUBTOTAL(9,LR75:LY75)</f>
        <v>1</v>
      </c>
      <c r="MA75" s="45" t="s">
        <v>635</v>
      </c>
      <c r="MB75" s="45" t="s">
        <v>635</v>
      </c>
      <c r="MC75" s="45" t="s">
        <v>635</v>
      </c>
      <c r="MD75" s="45" t="s">
        <v>635</v>
      </c>
      <c r="ME75" s="45" t="s">
        <v>635</v>
      </c>
      <c r="MF75" s="45" t="s">
        <v>635</v>
      </c>
      <c r="MG75" s="45" t="s">
        <v>635</v>
      </c>
      <c r="MH75" s="45" t="s">
        <v>635</v>
      </c>
      <c r="MI75" s="44" t="s">
        <v>635</v>
      </c>
      <c r="MJ75" s="155" t="s">
        <v>635</v>
      </c>
      <c r="MK75" s="155" t="s">
        <v>635</v>
      </c>
      <c r="ML75" s="155" t="s">
        <v>635</v>
      </c>
      <c r="MM75" s="155" t="s">
        <v>635</v>
      </c>
      <c r="MN75" s="155" t="s">
        <v>635</v>
      </c>
      <c r="MO75" s="155" t="s">
        <v>635</v>
      </c>
      <c r="MP75" s="155" t="s">
        <v>635</v>
      </c>
      <c r="MQ75" s="155" t="s">
        <v>635</v>
      </c>
      <c r="MR75" s="156" t="s">
        <v>635</v>
      </c>
      <c r="MS75" s="157" t="s">
        <v>635</v>
      </c>
      <c r="MT75" s="157" t="s">
        <v>635</v>
      </c>
      <c r="MU75" s="157" t="s">
        <v>635</v>
      </c>
      <c r="MV75" s="157" t="s">
        <v>635</v>
      </c>
      <c r="MW75" s="157" t="s">
        <v>635</v>
      </c>
      <c r="MX75" s="157" t="s">
        <v>635</v>
      </c>
      <c r="MY75" s="157" t="s">
        <v>635</v>
      </c>
      <c r="MZ75" s="157" t="s">
        <v>635</v>
      </c>
      <c r="NA75" s="157" t="s">
        <v>635</v>
      </c>
      <c r="NB75" s="158">
        <v>0</v>
      </c>
      <c r="NC75" s="158">
        <v>0</v>
      </c>
      <c r="ND75" s="158">
        <v>0</v>
      </c>
      <c r="NE75" s="158">
        <v>0</v>
      </c>
      <c r="NF75" s="158">
        <v>0</v>
      </c>
      <c r="NG75" s="158">
        <v>0</v>
      </c>
      <c r="NH75" s="158">
        <v>0</v>
      </c>
      <c r="NI75" s="158">
        <v>0</v>
      </c>
      <c r="NJ75" s="159">
        <v>0</v>
      </c>
      <c r="NK75" s="160">
        <v>0</v>
      </c>
      <c r="NL75" s="160">
        <v>0</v>
      </c>
      <c r="NM75" s="160">
        <v>0</v>
      </c>
      <c r="NN75" s="160">
        <v>0</v>
      </c>
      <c r="NO75" s="160">
        <v>0</v>
      </c>
      <c r="NP75" s="160">
        <v>0</v>
      </c>
      <c r="NQ75" s="160">
        <v>0</v>
      </c>
      <c r="NR75" s="160">
        <v>0</v>
      </c>
      <c r="NS75" s="160">
        <v>0</v>
      </c>
      <c r="NT75" s="201" t="s">
        <v>635</v>
      </c>
      <c r="NU75" s="201" t="s">
        <v>635</v>
      </c>
      <c r="NV75" s="201" t="s">
        <v>635</v>
      </c>
      <c r="NW75" s="201" t="s">
        <v>635</v>
      </c>
      <c r="NX75" s="201" t="s">
        <v>635</v>
      </c>
      <c r="NY75" s="201" t="s">
        <v>635</v>
      </c>
      <c r="NZ75" s="201" t="s">
        <v>635</v>
      </c>
      <c r="OA75" s="201" t="s">
        <v>635</v>
      </c>
      <c r="OB75" s="202" t="s">
        <v>635</v>
      </c>
      <c r="OC75" s="142" t="s">
        <v>635</v>
      </c>
      <c r="OD75" s="142" t="s">
        <v>635</v>
      </c>
      <c r="OE75" s="142" t="s">
        <v>635</v>
      </c>
      <c r="OF75" s="142" t="s">
        <v>635</v>
      </c>
      <c r="OG75" s="142" t="s">
        <v>635</v>
      </c>
      <c r="OH75" s="142" t="s">
        <v>635</v>
      </c>
      <c r="OI75" s="142" t="s">
        <v>635</v>
      </c>
      <c r="OJ75" s="142" t="s">
        <v>635</v>
      </c>
      <c r="OK75" s="142" t="s">
        <v>635</v>
      </c>
      <c r="OL75" s="45">
        <v>0</v>
      </c>
      <c r="OM75" s="45">
        <v>0</v>
      </c>
      <c r="ON75" s="45">
        <v>0</v>
      </c>
      <c r="OO75" s="45">
        <v>0</v>
      </c>
      <c r="OP75" s="45">
        <v>0</v>
      </c>
      <c r="OQ75" s="45">
        <v>0</v>
      </c>
      <c r="OR75" s="45">
        <v>0</v>
      </c>
      <c r="OS75" s="45">
        <v>0</v>
      </c>
      <c r="OT75" s="44">
        <v>0</v>
      </c>
      <c r="OU75" s="158" t="s">
        <v>635</v>
      </c>
      <c r="OV75" s="158" t="s">
        <v>635</v>
      </c>
      <c r="OW75" s="158" t="s">
        <v>635</v>
      </c>
      <c r="OX75" s="158" t="s">
        <v>635</v>
      </c>
      <c r="OY75" s="158" t="s">
        <v>635</v>
      </c>
      <c r="OZ75" s="158" t="s">
        <v>635</v>
      </c>
      <c r="PA75" s="158" t="s">
        <v>635</v>
      </c>
      <c r="PB75" s="158" t="s">
        <v>635</v>
      </c>
      <c r="PC75" s="159" t="s">
        <v>635</v>
      </c>
      <c r="PD75" s="152" t="s">
        <v>635</v>
      </c>
      <c r="PE75" s="152" t="s">
        <v>635</v>
      </c>
      <c r="PF75" s="152" t="s">
        <v>635</v>
      </c>
      <c r="PG75" s="152" t="s">
        <v>635</v>
      </c>
      <c r="PH75" s="152" t="s">
        <v>635</v>
      </c>
      <c r="PI75" s="152" t="s">
        <v>635</v>
      </c>
      <c r="PJ75" s="152" t="s">
        <v>635</v>
      </c>
      <c r="PK75" s="152" t="s">
        <v>635</v>
      </c>
      <c r="PL75" s="164" t="s">
        <v>635</v>
      </c>
      <c r="PM75" s="158" t="s">
        <v>635</v>
      </c>
      <c r="PN75" s="158" t="s">
        <v>635</v>
      </c>
      <c r="PO75" s="158" t="s">
        <v>635</v>
      </c>
      <c r="PP75" s="158" t="s">
        <v>635</v>
      </c>
      <c r="PQ75" s="158" t="s">
        <v>635</v>
      </c>
      <c r="PR75" s="158" t="s">
        <v>635</v>
      </c>
      <c r="PS75" s="158" t="s">
        <v>635</v>
      </c>
      <c r="PT75" s="158" t="s">
        <v>635</v>
      </c>
      <c r="PU75" s="159" t="s">
        <v>635</v>
      </c>
      <c r="PV75" s="157">
        <v>0</v>
      </c>
      <c r="PW75" s="157">
        <v>0</v>
      </c>
      <c r="PX75" s="157">
        <v>0</v>
      </c>
      <c r="PY75" s="157">
        <v>0</v>
      </c>
      <c r="PZ75" s="157">
        <v>0</v>
      </c>
      <c r="QA75" s="157">
        <v>0</v>
      </c>
      <c r="QB75" s="157">
        <v>0</v>
      </c>
      <c r="QC75" s="157">
        <v>0</v>
      </c>
      <c r="QD75" s="165">
        <v>0</v>
      </c>
      <c r="QE75" s="166">
        <v>0</v>
      </c>
      <c r="QF75" s="166">
        <v>0</v>
      </c>
      <c r="QG75" s="166">
        <v>0</v>
      </c>
      <c r="QH75" s="166">
        <v>0</v>
      </c>
      <c r="QI75" s="166">
        <v>0</v>
      </c>
      <c r="QJ75" s="166">
        <v>0</v>
      </c>
      <c r="QK75" s="166">
        <v>0</v>
      </c>
      <c r="QL75" s="166">
        <v>0</v>
      </c>
      <c r="QM75" s="166">
        <v>0</v>
      </c>
      <c r="QN75" s="120" t="s">
        <v>635</v>
      </c>
      <c r="QO75" s="120" t="s">
        <v>635</v>
      </c>
      <c r="QP75" s="120" t="s">
        <v>635</v>
      </c>
      <c r="QQ75" s="120" t="s">
        <v>635</v>
      </c>
      <c r="QR75" s="120" t="s">
        <v>635</v>
      </c>
      <c r="QS75" s="120" t="s">
        <v>635</v>
      </c>
      <c r="QT75" s="120" t="s">
        <v>635</v>
      </c>
      <c r="QU75" s="120" t="s">
        <v>635</v>
      </c>
      <c r="QV75" s="168" t="s">
        <v>635</v>
      </c>
      <c r="QW75" s="169" t="s">
        <v>635</v>
      </c>
      <c r="QX75" s="169" t="s">
        <v>635</v>
      </c>
      <c r="QY75" s="169" t="s">
        <v>635</v>
      </c>
      <c r="QZ75" s="169" t="s">
        <v>635</v>
      </c>
      <c r="RA75" s="169" t="s">
        <v>635</v>
      </c>
      <c r="RB75" s="169" t="s">
        <v>635</v>
      </c>
      <c r="RC75" s="169" t="s">
        <v>635</v>
      </c>
      <c r="RD75" s="169" t="s">
        <v>635</v>
      </c>
      <c r="RE75" s="170" t="s">
        <v>635</v>
      </c>
      <c r="RF75" s="136" t="s">
        <v>656</v>
      </c>
      <c r="RG75" s="136" t="s">
        <v>743</v>
      </c>
      <c r="RH75" s="136" t="s">
        <v>806</v>
      </c>
      <c r="RI75" s="137" t="s">
        <v>635</v>
      </c>
      <c r="RJ75" s="137" t="s">
        <v>635</v>
      </c>
      <c r="RK75" s="137" t="s">
        <v>635</v>
      </c>
      <c r="RL75" s="105" t="s">
        <v>1002</v>
      </c>
      <c r="RM75" s="106" t="s">
        <v>635</v>
      </c>
      <c r="RN75" s="106" t="s">
        <v>635</v>
      </c>
      <c r="RO75" s="171">
        <v>0</v>
      </c>
      <c r="RP75" s="171">
        <v>0</v>
      </c>
      <c r="RQ75" s="171">
        <v>0</v>
      </c>
      <c r="RR75" s="171">
        <v>0</v>
      </c>
      <c r="RS75" s="171">
        <v>0</v>
      </c>
      <c r="RT75" s="171">
        <v>0</v>
      </c>
      <c r="RU75" s="171">
        <v>1</v>
      </c>
      <c r="RV75" s="171">
        <v>0</v>
      </c>
      <c r="RW75" s="172">
        <f>SUM(RO75:RV75)</f>
        <v>1</v>
      </c>
      <c r="RX75" s="158">
        <v>0</v>
      </c>
      <c r="RY75" s="158">
        <v>0</v>
      </c>
      <c r="RZ75" s="158">
        <v>0</v>
      </c>
      <c r="SA75" s="158">
        <v>0</v>
      </c>
      <c r="SB75" s="158">
        <v>0</v>
      </c>
      <c r="SC75" s="158">
        <v>0</v>
      </c>
      <c r="SD75" s="158">
        <v>1</v>
      </c>
      <c r="SE75" s="158">
        <v>0</v>
      </c>
      <c r="SF75" s="159">
        <f>SUM(RX75:SE75)</f>
        <v>1</v>
      </c>
      <c r="SG75" s="132" t="s">
        <v>635</v>
      </c>
      <c r="SH75" s="132" t="s">
        <v>635</v>
      </c>
      <c r="SI75" s="132" t="s">
        <v>635</v>
      </c>
      <c r="SJ75" s="132" t="s">
        <v>635</v>
      </c>
      <c r="SK75" s="132" t="s">
        <v>635</v>
      </c>
      <c r="SL75" s="132" t="s">
        <v>635</v>
      </c>
      <c r="SM75" s="132" t="s">
        <v>635</v>
      </c>
      <c r="SN75" s="132" t="s">
        <v>635</v>
      </c>
      <c r="SO75" s="173" t="s">
        <v>635</v>
      </c>
      <c r="SP75" s="102" t="s">
        <v>635</v>
      </c>
      <c r="SQ75" s="102" t="s">
        <v>635</v>
      </c>
      <c r="SR75" s="102" t="s">
        <v>635</v>
      </c>
      <c r="SS75" s="102" t="s">
        <v>635</v>
      </c>
      <c r="ST75" s="102" t="s">
        <v>635</v>
      </c>
      <c r="SU75" s="102" t="s">
        <v>635</v>
      </c>
      <c r="SV75" s="102" t="s">
        <v>635</v>
      </c>
      <c r="SW75" s="102" t="s">
        <v>635</v>
      </c>
      <c r="SX75" s="174" t="s">
        <v>635</v>
      </c>
      <c r="SY75" s="236">
        <v>0</v>
      </c>
      <c r="SZ75" s="236">
        <v>0</v>
      </c>
      <c r="TA75" s="236">
        <v>0</v>
      </c>
      <c r="TB75" s="236">
        <v>0</v>
      </c>
      <c r="TC75" s="236">
        <v>0</v>
      </c>
      <c r="TD75" s="236">
        <v>0</v>
      </c>
      <c r="TE75" s="236">
        <v>1</v>
      </c>
      <c r="TF75" s="236">
        <v>0</v>
      </c>
      <c r="TG75" s="237">
        <f>SUBTOTAL(9,SY75:TF75)</f>
        <v>1</v>
      </c>
      <c r="TH75" s="149" t="s">
        <v>635</v>
      </c>
      <c r="TI75" s="149" t="s">
        <v>635</v>
      </c>
      <c r="TJ75" s="149" t="s">
        <v>635</v>
      </c>
      <c r="TK75" s="149" t="s">
        <v>635</v>
      </c>
      <c r="TL75" s="149" t="s">
        <v>635</v>
      </c>
      <c r="TM75" s="149" t="s">
        <v>635</v>
      </c>
      <c r="TN75" s="149" t="s">
        <v>635</v>
      </c>
      <c r="TO75" s="149" t="s">
        <v>635</v>
      </c>
      <c r="TP75" s="176" t="s">
        <v>635</v>
      </c>
      <c r="TQ75" s="210">
        <v>0</v>
      </c>
      <c r="TR75" s="210">
        <v>0</v>
      </c>
      <c r="TS75" s="210">
        <v>0</v>
      </c>
      <c r="TT75" s="210">
        <v>0</v>
      </c>
      <c r="TU75" s="210">
        <v>0</v>
      </c>
      <c r="TV75" s="210">
        <v>0</v>
      </c>
      <c r="TW75" s="210">
        <v>1</v>
      </c>
      <c r="TX75" s="210">
        <v>0</v>
      </c>
      <c r="TY75" s="211">
        <f>SUBTOTAL(9,TQ75:TX75)</f>
        <v>1</v>
      </c>
      <c r="TZ75" s="179" t="s">
        <v>635</v>
      </c>
      <c r="UA75" s="179" t="s">
        <v>635</v>
      </c>
      <c r="UB75" s="179" t="s">
        <v>635</v>
      </c>
      <c r="UC75" s="179" t="s">
        <v>635</v>
      </c>
      <c r="UD75" s="179" t="s">
        <v>635</v>
      </c>
      <c r="UE75" s="179" t="s">
        <v>635</v>
      </c>
      <c r="UF75" s="179" t="s">
        <v>635</v>
      </c>
      <c r="UG75" s="179" t="s">
        <v>635</v>
      </c>
      <c r="UH75" s="180" t="s">
        <v>635</v>
      </c>
      <c r="UI75" s="171">
        <v>0</v>
      </c>
      <c r="UJ75" s="171">
        <v>0</v>
      </c>
      <c r="UK75" s="171">
        <v>0</v>
      </c>
      <c r="UL75" s="171">
        <v>0</v>
      </c>
      <c r="UM75" s="171">
        <v>0</v>
      </c>
      <c r="UN75" s="171">
        <v>0</v>
      </c>
      <c r="UO75" s="171">
        <v>1</v>
      </c>
      <c r="UP75" s="171">
        <v>0</v>
      </c>
      <c r="UQ75" s="181">
        <f>SUBTOTAL(9,UI75:UP75)</f>
        <v>1</v>
      </c>
      <c r="UR75" s="131" t="s">
        <v>635</v>
      </c>
      <c r="US75" s="131" t="s">
        <v>635</v>
      </c>
      <c r="UT75" s="131" t="s">
        <v>635</v>
      </c>
      <c r="UU75" s="131" t="s">
        <v>635</v>
      </c>
      <c r="UV75" s="131" t="s">
        <v>635</v>
      </c>
      <c r="UW75" s="131" t="s">
        <v>635</v>
      </c>
      <c r="UX75" s="131" t="s">
        <v>635</v>
      </c>
      <c r="UY75" s="131" t="s">
        <v>635</v>
      </c>
      <c r="UZ75" s="182" t="s">
        <v>635</v>
      </c>
      <c r="VA75" s="169" t="s">
        <v>635</v>
      </c>
      <c r="VB75" s="169" t="s">
        <v>635</v>
      </c>
      <c r="VC75" s="169" t="s">
        <v>635</v>
      </c>
      <c r="VD75" s="169" t="s">
        <v>635</v>
      </c>
      <c r="VE75" s="169" t="s">
        <v>635</v>
      </c>
      <c r="VF75" s="169" t="s">
        <v>635</v>
      </c>
      <c r="VG75" s="169" t="s">
        <v>635</v>
      </c>
      <c r="VH75" s="169" t="s">
        <v>635</v>
      </c>
      <c r="VI75" s="183" t="s">
        <v>635</v>
      </c>
      <c r="VJ75" s="177" t="s">
        <v>635</v>
      </c>
      <c r="VK75" s="177" t="s">
        <v>635</v>
      </c>
      <c r="VL75" s="177" t="s">
        <v>635</v>
      </c>
      <c r="VM75" s="177" t="s">
        <v>635</v>
      </c>
      <c r="VN75" s="177" t="s">
        <v>635</v>
      </c>
      <c r="VO75" s="177" t="s">
        <v>635</v>
      </c>
      <c r="VP75" s="177" t="s">
        <v>635</v>
      </c>
      <c r="VQ75" s="177" t="s">
        <v>635</v>
      </c>
      <c r="VR75" s="178" t="s">
        <v>635</v>
      </c>
      <c r="VS75" s="169">
        <v>0</v>
      </c>
      <c r="VT75" s="169">
        <v>0</v>
      </c>
      <c r="VU75" s="169">
        <v>0</v>
      </c>
      <c r="VV75" s="169">
        <v>0</v>
      </c>
      <c r="VW75" s="169">
        <v>0</v>
      </c>
      <c r="VX75" s="169">
        <v>0</v>
      </c>
      <c r="VY75" s="169">
        <v>1</v>
      </c>
      <c r="VZ75" s="169">
        <v>0</v>
      </c>
      <c r="WA75" s="183">
        <f>SUBTOTAL(9,VS75:VZ75)</f>
        <v>1</v>
      </c>
      <c r="WB75" s="186" t="s">
        <v>635</v>
      </c>
      <c r="WC75" s="186" t="s">
        <v>635</v>
      </c>
      <c r="WD75" s="186" t="s">
        <v>635</v>
      </c>
      <c r="WE75" s="186" t="s">
        <v>635</v>
      </c>
      <c r="WF75" s="186" t="s">
        <v>635</v>
      </c>
      <c r="WG75" s="186" t="s">
        <v>635</v>
      </c>
      <c r="WH75" s="186" t="s">
        <v>635</v>
      </c>
      <c r="WI75" s="186" t="s">
        <v>635</v>
      </c>
      <c r="WJ75" s="187" t="s">
        <v>635</v>
      </c>
      <c r="WK75" s="212">
        <v>0</v>
      </c>
      <c r="WL75" s="212">
        <v>0</v>
      </c>
      <c r="WM75" s="212">
        <v>0</v>
      </c>
      <c r="WN75" s="212">
        <v>0</v>
      </c>
      <c r="WO75" s="212">
        <v>0</v>
      </c>
      <c r="WP75" s="212">
        <v>0</v>
      </c>
      <c r="WQ75" s="212">
        <v>1</v>
      </c>
      <c r="WR75" s="212">
        <v>0</v>
      </c>
      <c r="WS75" s="188">
        <f>SUBTOTAL(9,WK75:WR75)</f>
        <v>1</v>
      </c>
      <c r="WT75" s="133" t="s">
        <v>635</v>
      </c>
      <c r="WU75" s="133" t="s">
        <v>635</v>
      </c>
      <c r="WV75" s="133" t="s">
        <v>635</v>
      </c>
      <c r="WW75" s="133" t="s">
        <v>635</v>
      </c>
      <c r="WX75" s="133" t="s">
        <v>635</v>
      </c>
      <c r="WY75" s="133" t="s">
        <v>635</v>
      </c>
      <c r="WZ75" s="133" t="s">
        <v>635</v>
      </c>
      <c r="XA75" s="133" t="s">
        <v>635</v>
      </c>
      <c r="XB75" s="189" t="s">
        <v>635</v>
      </c>
      <c r="XC75" s="105" t="s">
        <v>665</v>
      </c>
      <c r="XD75" s="105" t="s">
        <v>666</v>
      </c>
      <c r="XE75" s="105" t="s">
        <v>635</v>
      </c>
      <c r="XF75" s="111" t="s">
        <v>635</v>
      </c>
      <c r="XG75" s="190" t="s">
        <v>669</v>
      </c>
      <c r="XH75" s="190" t="s">
        <v>670</v>
      </c>
      <c r="XI75" s="190" t="s">
        <v>671</v>
      </c>
      <c r="XJ75" s="190" t="s">
        <v>672</v>
      </c>
      <c r="XK75" s="190" t="s">
        <v>673</v>
      </c>
      <c r="XL75" s="190" t="s">
        <v>712</v>
      </c>
      <c r="XM75" s="191" t="s">
        <v>667</v>
      </c>
      <c r="XN75" s="191" t="s">
        <v>668</v>
      </c>
      <c r="XO75" s="191" t="s">
        <v>669</v>
      </c>
      <c r="XP75" s="191" t="s">
        <v>670</v>
      </c>
      <c r="XQ75" s="191" t="s">
        <v>673</v>
      </c>
      <c r="XR75" s="191" t="s">
        <v>712</v>
      </c>
      <c r="XS75" s="191" t="s">
        <v>635</v>
      </c>
      <c r="XT75" s="191" t="s">
        <v>635</v>
      </c>
      <c r="XU75" s="192" t="s">
        <v>635</v>
      </c>
      <c r="XV75" s="192" t="s">
        <v>635</v>
      </c>
      <c r="XW75" s="192" t="s">
        <v>635</v>
      </c>
      <c r="XX75" s="192" t="s">
        <v>635</v>
      </c>
      <c r="XY75" s="192" t="s">
        <v>635</v>
      </c>
      <c r="XZ75" s="192" t="s">
        <v>635</v>
      </c>
      <c r="YA75" s="144" t="s">
        <v>635</v>
      </c>
      <c r="YB75" s="144" t="s">
        <v>635</v>
      </c>
      <c r="YC75" s="144" t="s">
        <v>635</v>
      </c>
      <c r="YD75" s="144" t="s">
        <v>635</v>
      </c>
      <c r="YE75" s="144" t="s">
        <v>635</v>
      </c>
      <c r="YF75" s="144" t="s">
        <v>635</v>
      </c>
      <c r="YG75" s="144" t="s">
        <v>635</v>
      </c>
      <c r="YH75" s="111" t="s">
        <v>635</v>
      </c>
      <c r="YI75" s="111" t="s">
        <v>635</v>
      </c>
      <c r="YJ75" s="111" t="s">
        <v>635</v>
      </c>
      <c r="YK75" s="190" t="s">
        <v>635</v>
      </c>
      <c r="YL75" s="190" t="s">
        <v>635</v>
      </c>
      <c r="YM75" s="190" t="s">
        <v>635</v>
      </c>
      <c r="YN75" s="190" t="s">
        <v>635</v>
      </c>
      <c r="YO75" s="190" t="s">
        <v>635</v>
      </c>
      <c r="YP75" s="130" t="s">
        <v>635</v>
      </c>
      <c r="YQ75" s="130" t="s">
        <v>635</v>
      </c>
      <c r="YR75" s="130" t="s">
        <v>635</v>
      </c>
      <c r="YS75" s="130" t="s">
        <v>635</v>
      </c>
      <c r="YT75" s="130" t="s">
        <v>635</v>
      </c>
      <c r="YU75" s="130" t="s">
        <v>635</v>
      </c>
      <c r="YV75" s="112" t="s">
        <v>635</v>
      </c>
      <c r="YW75" s="112" t="s">
        <v>635</v>
      </c>
      <c r="YX75" s="112" t="s">
        <v>635</v>
      </c>
      <c r="YY75" s="112" t="s">
        <v>635</v>
      </c>
      <c r="YZ75" s="105" t="s">
        <v>674</v>
      </c>
      <c r="ZA75" s="105" t="s">
        <v>635</v>
      </c>
      <c r="ZB75" s="126" t="s">
        <v>635</v>
      </c>
      <c r="ZC75" s="126" t="s">
        <v>635</v>
      </c>
      <c r="ZD75" s="126" t="s">
        <v>635</v>
      </c>
      <c r="ZE75" s="126" t="s">
        <v>635</v>
      </c>
      <c r="ZF75" s="126" t="s">
        <v>635</v>
      </c>
      <c r="ZG75" s="125" t="s">
        <v>714</v>
      </c>
      <c r="ZH75" s="125" t="s">
        <v>676</v>
      </c>
      <c r="ZI75" s="125" t="s">
        <v>678</v>
      </c>
      <c r="ZJ75" s="125" t="s">
        <v>635</v>
      </c>
      <c r="ZK75" s="125" t="s">
        <v>635</v>
      </c>
      <c r="ZL75" s="125" t="s">
        <v>635</v>
      </c>
      <c r="ZM75" s="125" t="s">
        <v>635</v>
      </c>
      <c r="ZN75" s="125" t="s">
        <v>635</v>
      </c>
      <c r="ZO75" s="147" t="s">
        <v>635</v>
      </c>
      <c r="ZP75" s="147" t="s">
        <v>635</v>
      </c>
      <c r="ZQ75" s="147" t="s">
        <v>635</v>
      </c>
      <c r="ZR75" s="147" t="s">
        <v>635</v>
      </c>
      <c r="ZS75" s="147" t="s">
        <v>635</v>
      </c>
      <c r="ZT75" s="184" t="s">
        <v>635</v>
      </c>
      <c r="ZU75" s="184">
        <v>1</v>
      </c>
      <c r="ZV75" s="184" t="s">
        <v>635</v>
      </c>
      <c r="ZW75" s="184" t="s">
        <v>635</v>
      </c>
      <c r="ZX75" s="131">
        <v>1</v>
      </c>
      <c r="ZY75" s="131" t="s">
        <v>635</v>
      </c>
      <c r="ZZ75" s="131" t="s">
        <v>635</v>
      </c>
      <c r="AAA75" s="131" t="s">
        <v>635</v>
      </c>
      <c r="AAB75" s="132">
        <v>1</v>
      </c>
      <c r="AAC75" s="132">
        <v>1</v>
      </c>
      <c r="AAD75" s="132" t="s">
        <v>635</v>
      </c>
      <c r="AAE75" s="193" t="s">
        <v>635</v>
      </c>
      <c r="AAF75" s="102">
        <v>1</v>
      </c>
      <c r="AAG75" s="102">
        <v>1</v>
      </c>
      <c r="AAH75" s="102" t="s">
        <v>635</v>
      </c>
      <c r="AAI75" s="102" t="s">
        <v>635</v>
      </c>
      <c r="AAJ75" s="125" t="s">
        <v>635</v>
      </c>
      <c r="AAK75" s="125">
        <v>1</v>
      </c>
      <c r="AAL75" s="125" t="s">
        <v>635</v>
      </c>
      <c r="AAM75" s="125" t="s">
        <v>635</v>
      </c>
      <c r="AAN75" s="131" t="s">
        <v>635</v>
      </c>
      <c r="AAO75" s="131">
        <v>2</v>
      </c>
      <c r="AAP75" s="131" t="s">
        <v>635</v>
      </c>
      <c r="AAQ75" s="131" t="s">
        <v>635</v>
      </c>
      <c r="AAR75" s="149">
        <v>1</v>
      </c>
      <c r="AAS75" s="149">
        <v>2</v>
      </c>
      <c r="AAT75" s="149" t="s">
        <v>635</v>
      </c>
      <c r="AAU75" s="149" t="s">
        <v>635</v>
      </c>
      <c r="AAV75" s="184">
        <v>2</v>
      </c>
      <c r="AAW75" s="184">
        <v>2</v>
      </c>
      <c r="AAX75" s="184" t="s">
        <v>635</v>
      </c>
      <c r="AAY75" s="184" t="s">
        <v>635</v>
      </c>
      <c r="AAZ75" s="103" t="s">
        <v>632</v>
      </c>
      <c r="ABA75" s="100" t="s">
        <v>1019</v>
      </c>
      <c r="ABB75" s="100" t="s">
        <v>679</v>
      </c>
      <c r="ABC75" s="100" t="s">
        <v>786</v>
      </c>
      <c r="ABD75" s="100" t="s">
        <v>635</v>
      </c>
      <c r="ABE75" s="100" t="s">
        <v>635</v>
      </c>
      <c r="ABF75" s="103" t="s">
        <v>635</v>
      </c>
      <c r="ABG75" s="266">
        <v>200000</v>
      </c>
      <c r="ABH75" s="195" t="s">
        <v>754</v>
      </c>
      <c r="ABI75" s="195" t="s">
        <v>787</v>
      </c>
      <c r="ABJ75" s="195" t="s">
        <v>788</v>
      </c>
      <c r="ABK75" s="195" t="s">
        <v>832</v>
      </c>
      <c r="ABL75" s="177" t="s">
        <v>717</v>
      </c>
      <c r="ABM75" s="177" t="s">
        <v>635</v>
      </c>
      <c r="ABN75" s="177" t="s">
        <v>635</v>
      </c>
      <c r="ABO75" s="195" t="s">
        <v>635</v>
      </c>
      <c r="ABP75" s="112" t="s">
        <v>635</v>
      </c>
      <c r="ABQ75" s="112" t="s">
        <v>635</v>
      </c>
      <c r="ABR75" s="112" t="s">
        <v>635</v>
      </c>
      <c r="ABS75" s="103" t="s">
        <v>632</v>
      </c>
      <c r="ABT75" s="97" t="s">
        <v>632</v>
      </c>
      <c r="ABU75" s="196" t="s">
        <v>683</v>
      </c>
      <c r="ABV75" s="196" t="s">
        <v>789</v>
      </c>
      <c r="ABW75" s="196" t="s">
        <v>756</v>
      </c>
      <c r="ABX75" s="196" t="s">
        <v>684</v>
      </c>
      <c r="ABY75" s="196" t="s">
        <v>635</v>
      </c>
      <c r="ABZ75" s="196" t="s">
        <v>635</v>
      </c>
      <c r="ACA75" s="196" t="s">
        <v>635</v>
      </c>
      <c r="ACB75" s="97" t="s">
        <v>632</v>
      </c>
      <c r="ACC75" s="97" t="s">
        <v>635</v>
      </c>
      <c r="ACD75" s="112" t="s">
        <v>685</v>
      </c>
      <c r="ACE75" s="112" t="s">
        <v>635</v>
      </c>
      <c r="ACF75" s="112" t="s">
        <v>635</v>
      </c>
      <c r="ACG75" s="112" t="s">
        <v>635</v>
      </c>
      <c r="ACH75" s="97" t="s">
        <v>1616</v>
      </c>
      <c r="ACI75" s="97" t="s">
        <v>1617</v>
      </c>
      <c r="ACJ75" s="97"/>
    </row>
    <row r="76" spans="1:764" ht="15" customHeight="1">
      <c r="A76">
        <v>66</v>
      </c>
      <c r="B76" s="97" t="s">
        <v>1618</v>
      </c>
      <c r="C76" s="97" t="s">
        <v>1619</v>
      </c>
      <c r="D76" s="97" t="s">
        <v>912</v>
      </c>
      <c r="E76" s="97" t="s">
        <v>1620</v>
      </c>
      <c r="F76" s="98" t="s">
        <v>1621</v>
      </c>
      <c r="G76" s="98" t="s">
        <v>1622</v>
      </c>
      <c r="H76" s="99">
        <v>35.502324000000002</v>
      </c>
      <c r="I76" s="99">
        <v>-0.80961399999999994</v>
      </c>
      <c r="J76" s="98" t="s">
        <v>1623</v>
      </c>
      <c r="K76" s="98" t="s">
        <v>1624</v>
      </c>
      <c r="L76" s="98" t="s">
        <v>1625</v>
      </c>
      <c r="M76" s="100" t="s">
        <v>1626</v>
      </c>
      <c r="N76" s="101">
        <v>703339455</v>
      </c>
      <c r="O76" s="102">
        <v>703375405</v>
      </c>
      <c r="P76" s="100">
        <v>-0.82068200000000002</v>
      </c>
      <c r="Q76" s="100">
        <v>35.508116999999999</v>
      </c>
      <c r="R76" s="100">
        <v>2015.6</v>
      </c>
      <c r="S76" s="100">
        <v>3.8</v>
      </c>
      <c r="T76" s="103" t="s">
        <v>626</v>
      </c>
      <c r="U76" s="97" t="s">
        <v>629</v>
      </c>
      <c r="V76" s="97" t="s">
        <v>699</v>
      </c>
      <c r="W76" s="97" t="s">
        <v>629</v>
      </c>
      <c r="X76" s="97" t="s">
        <v>630</v>
      </c>
      <c r="Y76" s="97" t="s">
        <v>770</v>
      </c>
      <c r="Z76" s="103" t="s">
        <v>632</v>
      </c>
      <c r="AA76" s="104" t="s">
        <v>634</v>
      </c>
      <c r="AB76" s="197" t="s">
        <v>635</v>
      </c>
      <c r="AC76" s="104" t="s">
        <v>635</v>
      </c>
      <c r="AD76" s="104" t="s">
        <v>635</v>
      </c>
      <c r="AE76" s="104" t="s">
        <v>635</v>
      </c>
      <c r="AF76" s="103">
        <v>6</v>
      </c>
      <c r="AG76" s="103">
        <v>4</v>
      </c>
      <c r="AH76" s="97" t="s">
        <v>636</v>
      </c>
      <c r="AI76" s="97" t="s">
        <v>637</v>
      </c>
      <c r="AJ76" s="97" t="s">
        <v>638</v>
      </c>
      <c r="AK76" s="97" t="s">
        <v>635</v>
      </c>
      <c r="AL76" s="105" t="s">
        <v>640</v>
      </c>
      <c r="AM76" s="106" t="s">
        <v>635</v>
      </c>
      <c r="AN76" s="106" t="s">
        <v>635</v>
      </c>
      <c r="AO76" s="106" t="s">
        <v>635</v>
      </c>
      <c r="AP76" s="97" t="s">
        <v>642</v>
      </c>
      <c r="AQ76" s="97" t="s">
        <v>635</v>
      </c>
      <c r="AR76" s="103" t="s">
        <v>635</v>
      </c>
      <c r="AS76" s="107" t="s">
        <v>635</v>
      </c>
      <c r="AT76" s="103" t="s">
        <v>635</v>
      </c>
      <c r="AU76" s="103" t="s">
        <v>635</v>
      </c>
      <c r="AV76" s="106" t="s">
        <v>626</v>
      </c>
      <c r="AW76" s="105" t="s">
        <v>640</v>
      </c>
      <c r="AX76" s="103" t="s">
        <v>635</v>
      </c>
      <c r="AY76" s="105" t="s">
        <v>640</v>
      </c>
      <c r="AZ76" s="107" t="s">
        <v>635</v>
      </c>
      <c r="BA76" s="105" t="s">
        <v>640</v>
      </c>
      <c r="BB76" s="107" t="s">
        <v>635</v>
      </c>
      <c r="BC76" s="106" t="s">
        <v>635</v>
      </c>
      <c r="BD76" s="103" t="s">
        <v>635</v>
      </c>
      <c r="BE76" s="106" t="s">
        <v>626</v>
      </c>
      <c r="BF76" s="103" t="s">
        <v>635</v>
      </c>
      <c r="BG76" s="103" t="s">
        <v>635</v>
      </c>
      <c r="BH76" s="103" t="s">
        <v>635</v>
      </c>
      <c r="BI76" s="97" t="s">
        <v>640</v>
      </c>
      <c r="BJ76" s="108" t="s">
        <v>898</v>
      </c>
      <c r="BK76" s="108" t="s">
        <v>635</v>
      </c>
      <c r="BL76" s="108" t="s">
        <v>635</v>
      </c>
      <c r="BM76" s="108" t="s">
        <v>635</v>
      </c>
      <c r="BN76" s="108" t="s">
        <v>635</v>
      </c>
      <c r="BO76" s="103" t="s">
        <v>626</v>
      </c>
      <c r="BP76" s="103" t="s">
        <v>635</v>
      </c>
      <c r="BQ76" s="103" t="s">
        <v>635</v>
      </c>
      <c r="BR76" s="109" t="s">
        <v>635</v>
      </c>
      <c r="BS76" s="109" t="s">
        <v>635</v>
      </c>
      <c r="BT76" s="110" t="s">
        <v>635</v>
      </c>
      <c r="BU76" s="110" t="s">
        <v>635</v>
      </c>
      <c r="BV76" s="109" t="s">
        <v>635</v>
      </c>
      <c r="BW76" s="97" t="s">
        <v>646</v>
      </c>
      <c r="BX76" s="97" t="s">
        <v>2462</v>
      </c>
      <c r="BY76" s="97" t="s">
        <v>1627</v>
      </c>
      <c r="BZ76" s="97" t="s">
        <v>779</v>
      </c>
      <c r="CA76" s="111" t="s">
        <v>635</v>
      </c>
      <c r="CB76" s="111" t="s">
        <v>635</v>
      </c>
      <c r="CC76" s="111" t="s">
        <v>635</v>
      </c>
      <c r="CD76" s="106" t="s">
        <v>635</v>
      </c>
      <c r="CE76" s="111" t="s">
        <v>635</v>
      </c>
      <c r="CF76" s="103">
        <v>3</v>
      </c>
      <c r="CG76" s="103">
        <v>6</v>
      </c>
      <c r="CH76" s="112" t="s">
        <v>649</v>
      </c>
      <c r="CI76" s="113" t="s">
        <v>635</v>
      </c>
      <c r="CJ76" s="113" t="s">
        <v>635</v>
      </c>
      <c r="CK76" s="113" t="s">
        <v>635</v>
      </c>
      <c r="CL76" s="103">
        <v>13</v>
      </c>
      <c r="CM76" s="114">
        <v>0</v>
      </c>
      <c r="CN76" s="103" t="s">
        <v>635</v>
      </c>
      <c r="CO76" s="106" t="s">
        <v>635</v>
      </c>
      <c r="CP76" s="103" t="s">
        <v>635</v>
      </c>
      <c r="CQ76" s="106" t="s">
        <v>635</v>
      </c>
      <c r="CR76" s="103" t="s">
        <v>635</v>
      </c>
      <c r="CS76" s="106" t="s">
        <v>635</v>
      </c>
      <c r="CT76" s="103" t="s">
        <v>635</v>
      </c>
      <c r="CU76" s="106" t="s">
        <v>635</v>
      </c>
      <c r="CV76" s="103" t="s">
        <v>635</v>
      </c>
      <c r="CW76" s="103" t="s">
        <v>635</v>
      </c>
      <c r="CX76" s="111" t="s">
        <v>650</v>
      </c>
      <c r="CY76" s="106" t="s">
        <v>635</v>
      </c>
      <c r="CZ76" s="115">
        <v>1</v>
      </c>
      <c r="DA76" s="115">
        <v>0</v>
      </c>
      <c r="DB76" s="116">
        <f t="shared" si="25"/>
        <v>1</v>
      </c>
      <c r="DC76" s="117" t="s">
        <v>635</v>
      </c>
      <c r="DD76" s="118" t="s">
        <v>635</v>
      </c>
      <c r="DE76" s="118" t="s">
        <v>635</v>
      </c>
      <c r="DF76" s="118" t="s">
        <v>635</v>
      </c>
      <c r="DG76" s="119" t="s">
        <v>635</v>
      </c>
      <c r="DH76" s="106" t="s">
        <v>635</v>
      </c>
      <c r="DI76" s="106" t="s">
        <v>635</v>
      </c>
      <c r="DJ76" s="121" t="s">
        <v>635</v>
      </c>
      <c r="DK76" s="122" t="s">
        <v>635</v>
      </c>
      <c r="DL76" s="123" t="s">
        <v>635</v>
      </c>
      <c r="DM76" s="123" t="s">
        <v>635</v>
      </c>
      <c r="DN76" s="124" t="s">
        <v>635</v>
      </c>
      <c r="DO76" s="124" t="s">
        <v>635</v>
      </c>
      <c r="DP76" s="124" t="s">
        <v>635</v>
      </c>
      <c r="DQ76" s="125">
        <v>0.2</v>
      </c>
      <c r="DR76" s="125">
        <v>36</v>
      </c>
      <c r="DS76" s="125" t="s">
        <v>1628</v>
      </c>
      <c r="DT76" s="106" t="s">
        <v>635</v>
      </c>
      <c r="DU76" s="106" t="s">
        <v>635</v>
      </c>
      <c r="DV76" s="106" t="s">
        <v>635</v>
      </c>
      <c r="DW76" s="126" t="s">
        <v>635</v>
      </c>
      <c r="DX76" s="126" t="s">
        <v>635</v>
      </c>
      <c r="DY76" s="126" t="s">
        <v>635</v>
      </c>
      <c r="DZ76" s="97" t="s">
        <v>652</v>
      </c>
      <c r="EA76" s="103" t="s">
        <v>626</v>
      </c>
      <c r="EB76" s="97" t="s">
        <v>635</v>
      </c>
      <c r="EC76" s="103" t="s">
        <v>626</v>
      </c>
      <c r="ED76" s="103" t="s">
        <v>635</v>
      </c>
      <c r="EE76" s="103" t="s">
        <v>635</v>
      </c>
      <c r="EF76" s="127" t="s">
        <v>653</v>
      </c>
      <c r="EG76" s="127" t="s">
        <v>635</v>
      </c>
      <c r="EH76" s="103" t="s">
        <v>653</v>
      </c>
      <c r="EI76" s="97" t="s">
        <v>640</v>
      </c>
      <c r="EJ76" s="97" t="s">
        <v>640</v>
      </c>
      <c r="EK76" s="122">
        <v>36</v>
      </c>
      <c r="EL76" s="122">
        <v>36</v>
      </c>
      <c r="EM76" s="122">
        <v>0.2</v>
      </c>
      <c r="EN76" s="122">
        <v>0.2</v>
      </c>
      <c r="EO76" s="128" t="s">
        <v>635</v>
      </c>
      <c r="EP76" s="128" t="s">
        <v>635</v>
      </c>
      <c r="EQ76" s="128" t="s">
        <v>635</v>
      </c>
      <c r="ER76" s="128" t="s">
        <v>635</v>
      </c>
      <c r="ES76" s="129" t="s">
        <v>635</v>
      </c>
      <c r="ET76" s="129" t="s">
        <v>635</v>
      </c>
      <c r="EU76" s="129" t="s">
        <v>635</v>
      </c>
      <c r="EV76" s="129" t="s">
        <v>635</v>
      </c>
      <c r="EW76" s="97" t="s">
        <v>654</v>
      </c>
      <c r="EX76" s="97" t="s">
        <v>654</v>
      </c>
      <c r="EY76" s="103" t="s">
        <v>635</v>
      </c>
      <c r="EZ76" s="107" t="s">
        <v>635</v>
      </c>
      <c r="FA76" s="97" t="s">
        <v>655</v>
      </c>
      <c r="FB76" s="130" t="s">
        <v>854</v>
      </c>
      <c r="FC76" s="130" t="s">
        <v>635</v>
      </c>
      <c r="FD76" s="131" t="s">
        <v>635</v>
      </c>
      <c r="FE76" s="131" t="s">
        <v>635</v>
      </c>
      <c r="FF76" s="131" t="s">
        <v>635</v>
      </c>
      <c r="FG76" s="131" t="s">
        <v>635</v>
      </c>
      <c r="FH76" s="131" t="s">
        <v>635</v>
      </c>
      <c r="FI76" s="132" t="s">
        <v>635</v>
      </c>
      <c r="FJ76" s="133">
        <v>3</v>
      </c>
      <c r="FK76" s="103" t="s">
        <v>635</v>
      </c>
      <c r="FL76" s="134" t="s">
        <v>635</v>
      </c>
      <c r="FM76" s="135" t="s">
        <v>635</v>
      </c>
      <c r="FN76" s="135" t="s">
        <v>635</v>
      </c>
      <c r="FO76" s="135" t="s">
        <v>635</v>
      </c>
      <c r="FP76" s="103" t="s">
        <v>635</v>
      </c>
      <c r="FQ76" s="132" t="s">
        <v>635</v>
      </c>
      <c r="FR76" s="133">
        <v>20</v>
      </c>
      <c r="FS76" s="103" t="s">
        <v>635</v>
      </c>
      <c r="FT76" s="134" t="s">
        <v>635</v>
      </c>
      <c r="FU76" s="135" t="s">
        <v>635</v>
      </c>
      <c r="FV76" s="135" t="s">
        <v>635</v>
      </c>
      <c r="FW76" s="131" t="s">
        <v>635</v>
      </c>
      <c r="FX76" s="103" t="s">
        <v>635</v>
      </c>
      <c r="FY76" s="100" t="s">
        <v>635</v>
      </c>
      <c r="FZ76" s="102" t="s">
        <v>635</v>
      </c>
      <c r="GA76" s="102" t="s">
        <v>635</v>
      </c>
      <c r="GB76" s="102" t="s">
        <v>635</v>
      </c>
      <c r="GC76" s="136" t="s">
        <v>635</v>
      </c>
      <c r="GD76" s="137" t="s">
        <v>635</v>
      </c>
      <c r="GE76" s="137" t="s">
        <v>635</v>
      </c>
      <c r="GF76" s="137" t="s">
        <v>635</v>
      </c>
      <c r="GG76" s="125" t="s">
        <v>657</v>
      </c>
      <c r="GH76" s="125" t="s">
        <v>658</v>
      </c>
      <c r="GI76" s="125">
        <v>9</v>
      </c>
      <c r="GJ76" s="125">
        <v>15</v>
      </c>
      <c r="GK76" s="122" t="s">
        <v>657</v>
      </c>
      <c r="GL76" s="122" t="s">
        <v>658</v>
      </c>
      <c r="GM76" s="122">
        <v>9</v>
      </c>
      <c r="GN76" s="122">
        <v>15</v>
      </c>
      <c r="GO76" s="135" t="s">
        <v>635</v>
      </c>
      <c r="GP76" s="135" t="s">
        <v>635</v>
      </c>
      <c r="GQ76" s="135" t="s">
        <v>635</v>
      </c>
      <c r="GR76" s="134" t="s">
        <v>635</v>
      </c>
      <c r="GS76" s="134" t="s">
        <v>635</v>
      </c>
      <c r="GT76" s="134" t="s">
        <v>635</v>
      </c>
      <c r="GU76" s="126" t="s">
        <v>635</v>
      </c>
      <c r="GV76" s="126" t="s">
        <v>635</v>
      </c>
      <c r="GW76" s="126" t="s">
        <v>635</v>
      </c>
      <c r="GX76" s="145" t="s">
        <v>635</v>
      </c>
      <c r="GY76" s="145" t="s">
        <v>635</v>
      </c>
      <c r="GZ76" s="145" t="s">
        <v>635</v>
      </c>
      <c r="HA76" s="123" t="s">
        <v>635</v>
      </c>
      <c r="HB76" s="140" t="s">
        <v>635</v>
      </c>
      <c r="HC76" s="123" t="s">
        <v>635</v>
      </c>
      <c r="HD76" s="123" t="s">
        <v>635</v>
      </c>
      <c r="HE76" s="127" t="s">
        <v>635</v>
      </c>
      <c r="HF76" s="131" t="s">
        <v>635</v>
      </c>
      <c r="HG76" s="131" t="s">
        <v>635</v>
      </c>
      <c r="HH76" s="131" t="s">
        <v>635</v>
      </c>
      <c r="HI76" s="141" t="s">
        <v>635</v>
      </c>
      <c r="HJ76" s="141" t="s">
        <v>635</v>
      </c>
      <c r="HK76" s="141" t="s">
        <v>635</v>
      </c>
      <c r="HL76" s="141" t="s">
        <v>635</v>
      </c>
      <c r="HM76" s="131" t="s">
        <v>635</v>
      </c>
      <c r="HN76" s="131" t="s">
        <v>635</v>
      </c>
      <c r="HO76" s="131" t="s">
        <v>635</v>
      </c>
      <c r="HP76" s="131" t="s">
        <v>635</v>
      </c>
      <c r="HQ76" s="106" t="s">
        <v>635</v>
      </c>
      <c r="HR76" s="106" t="s">
        <v>635</v>
      </c>
      <c r="HS76" s="106" t="s">
        <v>635</v>
      </c>
      <c r="HT76" s="106" t="s">
        <v>635</v>
      </c>
      <c r="HU76" s="132" t="s">
        <v>635</v>
      </c>
      <c r="HV76" s="132" t="s">
        <v>635</v>
      </c>
      <c r="HW76" s="132" t="s">
        <v>635</v>
      </c>
      <c r="HX76" s="132" t="s">
        <v>635</v>
      </c>
      <c r="HY76" s="118" t="s">
        <v>635</v>
      </c>
      <c r="HZ76" s="118" t="s">
        <v>635</v>
      </c>
      <c r="IA76" s="118" t="s">
        <v>635</v>
      </c>
      <c r="IB76" s="118" t="s">
        <v>635</v>
      </c>
      <c r="IC76" s="125" t="s">
        <v>635</v>
      </c>
      <c r="ID76" s="125" t="s">
        <v>635</v>
      </c>
      <c r="IE76" s="125" t="s">
        <v>635</v>
      </c>
      <c r="IF76" s="125" t="s">
        <v>635</v>
      </c>
      <c r="IG76" s="105" t="s">
        <v>659</v>
      </c>
      <c r="IH76" s="105" t="s">
        <v>660</v>
      </c>
      <c r="II76" s="105" t="s">
        <v>830</v>
      </c>
      <c r="IJ76" s="105" t="s">
        <v>808</v>
      </c>
      <c r="IK76" s="105" t="s">
        <v>831</v>
      </c>
      <c r="IL76" s="105" t="s">
        <v>635</v>
      </c>
      <c r="IM76" s="105" t="s">
        <v>635</v>
      </c>
      <c r="IN76" s="105" t="s">
        <v>635</v>
      </c>
      <c r="IO76" s="105" t="s">
        <v>635</v>
      </c>
      <c r="IP76" s="103">
        <v>5</v>
      </c>
      <c r="IQ76" s="102" t="s">
        <v>635</v>
      </c>
      <c r="IR76" s="102" t="s">
        <v>635</v>
      </c>
      <c r="IS76" s="102" t="s">
        <v>635</v>
      </c>
      <c r="IT76" s="102" t="s">
        <v>635</v>
      </c>
      <c r="IU76" s="128" t="s">
        <v>635</v>
      </c>
      <c r="IV76" s="128" t="s">
        <v>635</v>
      </c>
      <c r="IW76" s="128" t="s">
        <v>635</v>
      </c>
      <c r="IX76" s="128" t="s">
        <v>635</v>
      </c>
      <c r="IY76" s="124" t="s">
        <v>709</v>
      </c>
      <c r="IZ76" s="229">
        <v>0</v>
      </c>
      <c r="JA76" s="229">
        <v>1</v>
      </c>
      <c r="JB76" s="123" t="s">
        <v>709</v>
      </c>
      <c r="JC76" s="155">
        <v>0</v>
      </c>
      <c r="JD76" s="155">
        <v>1</v>
      </c>
      <c r="JE76" s="144" t="s">
        <v>635</v>
      </c>
      <c r="JF76" s="144" t="s">
        <v>635</v>
      </c>
      <c r="JG76" s="144" t="s">
        <v>635</v>
      </c>
      <c r="JH76" s="141" t="s">
        <v>635</v>
      </c>
      <c r="JI76" s="141" t="s">
        <v>635</v>
      </c>
      <c r="JJ76" s="141" t="s">
        <v>635</v>
      </c>
      <c r="JK76" s="144" t="s">
        <v>635</v>
      </c>
      <c r="JL76" s="144" t="s">
        <v>635</v>
      </c>
      <c r="JM76" s="144" t="s">
        <v>635</v>
      </c>
      <c r="JN76" s="135" t="s">
        <v>635</v>
      </c>
      <c r="JO76" s="135" t="s">
        <v>635</v>
      </c>
      <c r="JP76" s="135" t="s">
        <v>635</v>
      </c>
      <c r="JQ76" s="144" t="s">
        <v>635</v>
      </c>
      <c r="JR76" s="144" t="s">
        <v>635</v>
      </c>
      <c r="JS76" s="144" t="s">
        <v>635</v>
      </c>
      <c r="JT76" s="144" t="s">
        <v>635</v>
      </c>
      <c r="JU76" s="145" t="s">
        <v>635</v>
      </c>
      <c r="JV76" s="145" t="s">
        <v>635</v>
      </c>
      <c r="JW76" s="145" t="s">
        <v>635</v>
      </c>
      <c r="JX76" s="145" t="s">
        <v>635</v>
      </c>
      <c r="JY76" s="141" t="s">
        <v>635</v>
      </c>
      <c r="JZ76" s="141" t="s">
        <v>635</v>
      </c>
      <c r="KA76" s="141" t="s">
        <v>635</v>
      </c>
      <c r="KB76" s="141" t="s">
        <v>635</v>
      </c>
      <c r="KC76" s="128" t="s">
        <v>635</v>
      </c>
      <c r="KD76" s="128" t="s">
        <v>635</v>
      </c>
      <c r="KE76" s="128" t="s">
        <v>635</v>
      </c>
      <c r="KF76" s="128" t="s">
        <v>635</v>
      </c>
      <c r="KG76" s="146" t="s">
        <v>635</v>
      </c>
      <c r="KH76" s="146" t="s">
        <v>635</v>
      </c>
      <c r="KI76" s="146" t="s">
        <v>635</v>
      </c>
      <c r="KJ76" s="146" t="s">
        <v>635</v>
      </c>
      <c r="KK76" s="147" t="s">
        <v>635</v>
      </c>
      <c r="KL76" s="147" t="s">
        <v>635</v>
      </c>
      <c r="KM76" s="147" t="s">
        <v>635</v>
      </c>
      <c r="KN76" s="147" t="s">
        <v>635</v>
      </c>
      <c r="KO76" s="148" t="s">
        <v>635</v>
      </c>
      <c r="KP76" s="148" t="s">
        <v>635</v>
      </c>
      <c r="KQ76" s="148" t="s">
        <v>635</v>
      </c>
      <c r="KR76" s="148" t="s">
        <v>635</v>
      </c>
      <c r="KS76" s="149" t="s">
        <v>635</v>
      </c>
      <c r="KT76" s="149" t="s">
        <v>635</v>
      </c>
      <c r="KU76" s="149" t="s">
        <v>635</v>
      </c>
      <c r="KV76" s="149" t="s">
        <v>635</v>
      </c>
      <c r="KW76" s="105" t="s">
        <v>664</v>
      </c>
      <c r="KX76" s="106" t="s">
        <v>1002</v>
      </c>
      <c r="KY76" s="106" t="s">
        <v>635</v>
      </c>
      <c r="KZ76" s="141" t="s">
        <v>635</v>
      </c>
      <c r="LA76" s="141" t="s">
        <v>635</v>
      </c>
      <c r="LB76" s="141" t="s">
        <v>635</v>
      </c>
      <c r="LC76" s="141" t="s">
        <v>635</v>
      </c>
      <c r="LD76" s="150">
        <v>0.5</v>
      </c>
      <c r="LE76" s="141" t="s">
        <v>635</v>
      </c>
      <c r="LF76" s="150">
        <v>0.5</v>
      </c>
      <c r="LG76" s="141" t="s">
        <v>635</v>
      </c>
      <c r="LH76" s="151">
        <f t="shared" si="23"/>
        <v>1</v>
      </c>
      <c r="LI76" s="152">
        <v>0</v>
      </c>
      <c r="LJ76" s="152">
        <v>0</v>
      </c>
      <c r="LK76" s="152">
        <v>0</v>
      </c>
      <c r="LL76" s="152">
        <v>0</v>
      </c>
      <c r="LM76" s="152">
        <v>0.5</v>
      </c>
      <c r="LN76" s="152">
        <v>0</v>
      </c>
      <c r="LO76" s="152">
        <v>0.5</v>
      </c>
      <c r="LP76" s="152">
        <v>0</v>
      </c>
      <c r="LQ76" s="153">
        <f t="shared" si="24"/>
        <v>1</v>
      </c>
      <c r="LR76" s="142" t="s">
        <v>635</v>
      </c>
      <c r="LS76" s="142" t="s">
        <v>635</v>
      </c>
      <c r="LT76" s="142" t="s">
        <v>635</v>
      </c>
      <c r="LU76" s="142" t="s">
        <v>635</v>
      </c>
      <c r="LV76" s="142" t="s">
        <v>635</v>
      </c>
      <c r="LW76" s="142" t="s">
        <v>635</v>
      </c>
      <c r="LX76" s="142" t="s">
        <v>635</v>
      </c>
      <c r="LY76" s="142" t="s">
        <v>635</v>
      </c>
      <c r="LZ76" s="142" t="s">
        <v>635</v>
      </c>
      <c r="MA76" s="45">
        <v>0</v>
      </c>
      <c r="MB76" s="45">
        <v>0</v>
      </c>
      <c r="MC76" s="45">
        <v>0</v>
      </c>
      <c r="MD76" s="45">
        <v>0</v>
      </c>
      <c r="ME76" s="45">
        <v>0</v>
      </c>
      <c r="MF76" s="45">
        <v>0</v>
      </c>
      <c r="MG76" s="45">
        <v>0</v>
      </c>
      <c r="MH76" s="45">
        <v>0</v>
      </c>
      <c r="MI76" s="45">
        <v>0</v>
      </c>
      <c r="MJ76" s="155" t="s">
        <v>635</v>
      </c>
      <c r="MK76" s="155" t="s">
        <v>635</v>
      </c>
      <c r="ML76" s="155" t="s">
        <v>635</v>
      </c>
      <c r="MM76" s="155" t="s">
        <v>635</v>
      </c>
      <c r="MN76" s="155" t="s">
        <v>635</v>
      </c>
      <c r="MO76" s="155" t="s">
        <v>635</v>
      </c>
      <c r="MP76" s="155" t="s">
        <v>635</v>
      </c>
      <c r="MQ76" s="155" t="s">
        <v>635</v>
      </c>
      <c r="MR76" s="156" t="s">
        <v>635</v>
      </c>
      <c r="MS76" s="157" t="s">
        <v>635</v>
      </c>
      <c r="MT76" s="157" t="s">
        <v>635</v>
      </c>
      <c r="MU76" s="157" t="s">
        <v>635</v>
      </c>
      <c r="MV76" s="157" t="s">
        <v>635</v>
      </c>
      <c r="MW76" s="157" t="s">
        <v>635</v>
      </c>
      <c r="MX76" s="157" t="s">
        <v>635</v>
      </c>
      <c r="MY76" s="157" t="s">
        <v>635</v>
      </c>
      <c r="MZ76" s="157" t="s">
        <v>635</v>
      </c>
      <c r="NA76" s="157" t="s">
        <v>635</v>
      </c>
      <c r="NB76" s="158" t="s">
        <v>635</v>
      </c>
      <c r="NC76" s="158" t="s">
        <v>635</v>
      </c>
      <c r="ND76" s="158" t="s">
        <v>635</v>
      </c>
      <c r="NE76" s="158" t="s">
        <v>635</v>
      </c>
      <c r="NF76" s="158" t="s">
        <v>635</v>
      </c>
      <c r="NG76" s="158" t="s">
        <v>635</v>
      </c>
      <c r="NH76" s="158" t="s">
        <v>635</v>
      </c>
      <c r="NI76" s="158" t="s">
        <v>635</v>
      </c>
      <c r="NJ76" s="159" t="s">
        <v>635</v>
      </c>
      <c r="NK76" s="160" t="s">
        <v>635</v>
      </c>
      <c r="NL76" s="160" t="s">
        <v>635</v>
      </c>
      <c r="NM76" s="160" t="s">
        <v>635</v>
      </c>
      <c r="NN76" s="160" t="s">
        <v>635</v>
      </c>
      <c r="NO76" s="160" t="s">
        <v>635</v>
      </c>
      <c r="NP76" s="160" t="s">
        <v>635</v>
      </c>
      <c r="NQ76" s="160" t="s">
        <v>635</v>
      </c>
      <c r="NR76" s="160" t="s">
        <v>635</v>
      </c>
      <c r="NS76" s="161" t="s">
        <v>635</v>
      </c>
      <c r="NT76" s="162" t="s">
        <v>635</v>
      </c>
      <c r="NU76" s="162" t="s">
        <v>635</v>
      </c>
      <c r="NV76" s="162" t="s">
        <v>635</v>
      </c>
      <c r="NW76" s="162" t="s">
        <v>635</v>
      </c>
      <c r="NX76" s="162" t="s">
        <v>635</v>
      </c>
      <c r="NY76" s="162" t="s">
        <v>635</v>
      </c>
      <c r="NZ76" s="162" t="s">
        <v>635</v>
      </c>
      <c r="OA76" s="162" t="s">
        <v>635</v>
      </c>
      <c r="OB76" s="163" t="s">
        <v>635</v>
      </c>
      <c r="OC76" s="142" t="s">
        <v>635</v>
      </c>
      <c r="OD76" s="142" t="s">
        <v>635</v>
      </c>
      <c r="OE76" s="142" t="s">
        <v>635</v>
      </c>
      <c r="OF76" s="142" t="s">
        <v>635</v>
      </c>
      <c r="OG76" s="142" t="s">
        <v>635</v>
      </c>
      <c r="OH76" s="142" t="s">
        <v>635</v>
      </c>
      <c r="OI76" s="142" t="s">
        <v>635</v>
      </c>
      <c r="OJ76" s="142" t="s">
        <v>635</v>
      </c>
      <c r="OK76" s="142" t="s">
        <v>635</v>
      </c>
      <c r="OL76" s="45" t="s">
        <v>635</v>
      </c>
      <c r="OM76" s="45" t="s">
        <v>635</v>
      </c>
      <c r="ON76" s="45" t="s">
        <v>635</v>
      </c>
      <c r="OO76" s="45" t="s">
        <v>635</v>
      </c>
      <c r="OP76" s="45" t="s">
        <v>635</v>
      </c>
      <c r="OQ76" s="45" t="s">
        <v>635</v>
      </c>
      <c r="OR76" s="45" t="s">
        <v>635</v>
      </c>
      <c r="OS76" s="45" t="s">
        <v>635</v>
      </c>
      <c r="OT76" s="44" t="s">
        <v>635</v>
      </c>
      <c r="OU76" s="158">
        <v>0</v>
      </c>
      <c r="OV76" s="158">
        <v>0</v>
      </c>
      <c r="OW76" s="158">
        <v>0</v>
      </c>
      <c r="OX76" s="158">
        <v>0</v>
      </c>
      <c r="OY76" s="158">
        <v>0</v>
      </c>
      <c r="OZ76" s="158">
        <v>0</v>
      </c>
      <c r="PA76" s="158">
        <v>0</v>
      </c>
      <c r="PB76" s="158">
        <v>0</v>
      </c>
      <c r="PC76" s="159">
        <v>0</v>
      </c>
      <c r="PD76" s="152" t="s">
        <v>635</v>
      </c>
      <c r="PE76" s="152" t="s">
        <v>635</v>
      </c>
      <c r="PF76" s="152" t="s">
        <v>635</v>
      </c>
      <c r="PG76" s="152" t="s">
        <v>635</v>
      </c>
      <c r="PH76" s="152" t="s">
        <v>635</v>
      </c>
      <c r="PI76" s="152" t="s">
        <v>635</v>
      </c>
      <c r="PJ76" s="152" t="s">
        <v>635</v>
      </c>
      <c r="PK76" s="152" t="s">
        <v>635</v>
      </c>
      <c r="PL76" s="164" t="s">
        <v>635</v>
      </c>
      <c r="PM76" s="158" t="s">
        <v>635</v>
      </c>
      <c r="PN76" s="158" t="s">
        <v>635</v>
      </c>
      <c r="PO76" s="158" t="s">
        <v>635</v>
      </c>
      <c r="PP76" s="158" t="s">
        <v>635</v>
      </c>
      <c r="PQ76" s="158" t="s">
        <v>635</v>
      </c>
      <c r="PR76" s="158" t="s">
        <v>635</v>
      </c>
      <c r="PS76" s="158" t="s">
        <v>635</v>
      </c>
      <c r="PT76" s="158" t="s">
        <v>635</v>
      </c>
      <c r="PU76" s="159" t="s">
        <v>635</v>
      </c>
      <c r="PV76" s="157" t="s">
        <v>635</v>
      </c>
      <c r="PW76" s="157" t="s">
        <v>635</v>
      </c>
      <c r="PX76" s="157" t="s">
        <v>635</v>
      </c>
      <c r="PY76" s="157" t="s">
        <v>635</v>
      </c>
      <c r="PZ76" s="157" t="s">
        <v>635</v>
      </c>
      <c r="QA76" s="157" t="s">
        <v>635</v>
      </c>
      <c r="QB76" s="157" t="s">
        <v>635</v>
      </c>
      <c r="QC76" s="157" t="s">
        <v>635</v>
      </c>
      <c r="QD76" s="165" t="s">
        <v>635</v>
      </c>
      <c r="QE76" s="166" t="s">
        <v>635</v>
      </c>
      <c r="QF76" s="166" t="s">
        <v>635</v>
      </c>
      <c r="QG76" s="166" t="s">
        <v>635</v>
      </c>
      <c r="QH76" s="166" t="s">
        <v>635</v>
      </c>
      <c r="QI76" s="166" t="s">
        <v>635</v>
      </c>
      <c r="QJ76" s="166" t="s">
        <v>635</v>
      </c>
      <c r="QK76" s="166" t="s">
        <v>635</v>
      </c>
      <c r="QL76" s="166" t="s">
        <v>635</v>
      </c>
      <c r="QM76" s="167" t="s">
        <v>635</v>
      </c>
      <c r="QN76" s="120" t="s">
        <v>635</v>
      </c>
      <c r="QO76" s="120" t="s">
        <v>635</v>
      </c>
      <c r="QP76" s="120" t="s">
        <v>635</v>
      </c>
      <c r="QQ76" s="120" t="s">
        <v>635</v>
      </c>
      <c r="QR76" s="120" t="s">
        <v>635</v>
      </c>
      <c r="QS76" s="120" t="s">
        <v>635</v>
      </c>
      <c r="QT76" s="120" t="s">
        <v>635</v>
      </c>
      <c r="QU76" s="120" t="s">
        <v>635</v>
      </c>
      <c r="QV76" s="168" t="s">
        <v>635</v>
      </c>
      <c r="QW76" s="169" t="s">
        <v>635</v>
      </c>
      <c r="QX76" s="169" t="s">
        <v>635</v>
      </c>
      <c r="QY76" s="169" t="s">
        <v>635</v>
      </c>
      <c r="QZ76" s="169" t="s">
        <v>635</v>
      </c>
      <c r="RA76" s="169" t="s">
        <v>635</v>
      </c>
      <c r="RB76" s="169" t="s">
        <v>635</v>
      </c>
      <c r="RC76" s="169" t="s">
        <v>635</v>
      </c>
      <c r="RD76" s="169" t="s">
        <v>635</v>
      </c>
      <c r="RE76" s="170" t="s">
        <v>635</v>
      </c>
      <c r="RF76" s="136" t="s">
        <v>854</v>
      </c>
      <c r="RG76" s="137" t="s">
        <v>635</v>
      </c>
      <c r="RH76" s="137" t="s">
        <v>635</v>
      </c>
      <c r="RI76" s="137" t="s">
        <v>635</v>
      </c>
      <c r="RJ76" s="137" t="s">
        <v>635</v>
      </c>
      <c r="RK76" s="137" t="s">
        <v>635</v>
      </c>
      <c r="RL76" s="105" t="s">
        <v>664</v>
      </c>
      <c r="RM76" s="106" t="s">
        <v>1002</v>
      </c>
      <c r="RN76" s="106" t="s">
        <v>635</v>
      </c>
      <c r="RO76" s="135" t="s">
        <v>635</v>
      </c>
      <c r="RP76" s="135" t="s">
        <v>635</v>
      </c>
      <c r="RQ76" s="135" t="s">
        <v>635</v>
      </c>
      <c r="RR76" s="135" t="s">
        <v>635</v>
      </c>
      <c r="RS76" s="135" t="s">
        <v>635</v>
      </c>
      <c r="RT76" s="135" t="s">
        <v>635</v>
      </c>
      <c r="RU76" s="135" t="s">
        <v>635</v>
      </c>
      <c r="RV76" s="135" t="s">
        <v>635</v>
      </c>
      <c r="RW76" s="230" t="s">
        <v>635</v>
      </c>
      <c r="RX76" s="158">
        <v>0</v>
      </c>
      <c r="RY76" s="158">
        <v>0</v>
      </c>
      <c r="RZ76" s="158">
        <v>0</v>
      </c>
      <c r="SA76" s="158">
        <v>0</v>
      </c>
      <c r="SB76" s="158">
        <v>0.5</v>
      </c>
      <c r="SC76" s="158">
        <v>0</v>
      </c>
      <c r="SD76" s="158">
        <v>0.5</v>
      </c>
      <c r="SE76" s="158">
        <v>0</v>
      </c>
      <c r="SF76" s="159">
        <f>SUM(RX76:SE76)</f>
        <v>1</v>
      </c>
      <c r="SG76" s="132" t="s">
        <v>635</v>
      </c>
      <c r="SH76" s="132" t="s">
        <v>635</v>
      </c>
      <c r="SI76" s="132" t="s">
        <v>635</v>
      </c>
      <c r="SJ76" s="132" t="s">
        <v>635</v>
      </c>
      <c r="SK76" s="132" t="s">
        <v>635</v>
      </c>
      <c r="SL76" s="132" t="s">
        <v>635</v>
      </c>
      <c r="SM76" s="132" t="s">
        <v>635</v>
      </c>
      <c r="SN76" s="132" t="s">
        <v>635</v>
      </c>
      <c r="SO76" s="173" t="s">
        <v>635</v>
      </c>
      <c r="SP76" s="102" t="s">
        <v>635</v>
      </c>
      <c r="SQ76" s="102" t="s">
        <v>635</v>
      </c>
      <c r="SR76" s="102" t="s">
        <v>635</v>
      </c>
      <c r="SS76" s="102" t="s">
        <v>635</v>
      </c>
      <c r="ST76" s="102" t="s">
        <v>635</v>
      </c>
      <c r="SU76" s="102" t="s">
        <v>635</v>
      </c>
      <c r="SV76" s="102" t="s">
        <v>635</v>
      </c>
      <c r="SW76" s="102" t="s">
        <v>635</v>
      </c>
      <c r="SX76" s="174" t="s">
        <v>635</v>
      </c>
      <c r="SY76" s="125" t="s">
        <v>635</v>
      </c>
      <c r="SZ76" s="125" t="s">
        <v>635</v>
      </c>
      <c r="TA76" s="125" t="s">
        <v>635</v>
      </c>
      <c r="TB76" s="125" t="s">
        <v>635</v>
      </c>
      <c r="TC76" s="125" t="s">
        <v>635</v>
      </c>
      <c r="TD76" s="125" t="s">
        <v>635</v>
      </c>
      <c r="TE76" s="125" t="s">
        <v>635</v>
      </c>
      <c r="TF76" s="125" t="s">
        <v>635</v>
      </c>
      <c r="TG76" s="175" t="s">
        <v>635</v>
      </c>
      <c r="TH76" s="149" t="s">
        <v>635</v>
      </c>
      <c r="TI76" s="149" t="s">
        <v>635</v>
      </c>
      <c r="TJ76" s="149" t="s">
        <v>635</v>
      </c>
      <c r="TK76" s="149" t="s">
        <v>635</v>
      </c>
      <c r="TL76" s="149" t="s">
        <v>635</v>
      </c>
      <c r="TM76" s="149" t="s">
        <v>635</v>
      </c>
      <c r="TN76" s="149" t="s">
        <v>635</v>
      </c>
      <c r="TO76" s="149" t="s">
        <v>635</v>
      </c>
      <c r="TP76" s="176" t="s">
        <v>635</v>
      </c>
      <c r="TQ76" s="177" t="s">
        <v>635</v>
      </c>
      <c r="TR76" s="177" t="s">
        <v>635</v>
      </c>
      <c r="TS76" s="177" t="s">
        <v>635</v>
      </c>
      <c r="TT76" s="177" t="s">
        <v>635</v>
      </c>
      <c r="TU76" s="177" t="s">
        <v>635</v>
      </c>
      <c r="TV76" s="177" t="s">
        <v>635</v>
      </c>
      <c r="TW76" s="177" t="s">
        <v>635</v>
      </c>
      <c r="TX76" s="177" t="s">
        <v>635</v>
      </c>
      <c r="TY76" s="178" t="s">
        <v>635</v>
      </c>
      <c r="TZ76" s="179" t="s">
        <v>635</v>
      </c>
      <c r="UA76" s="179" t="s">
        <v>635</v>
      </c>
      <c r="UB76" s="179" t="s">
        <v>635</v>
      </c>
      <c r="UC76" s="179" t="s">
        <v>635</v>
      </c>
      <c r="UD76" s="179" t="s">
        <v>635</v>
      </c>
      <c r="UE76" s="179" t="s">
        <v>635</v>
      </c>
      <c r="UF76" s="179" t="s">
        <v>635</v>
      </c>
      <c r="UG76" s="179" t="s">
        <v>635</v>
      </c>
      <c r="UH76" s="180" t="s">
        <v>635</v>
      </c>
      <c r="UI76" s="135" t="s">
        <v>635</v>
      </c>
      <c r="UJ76" s="135" t="s">
        <v>635</v>
      </c>
      <c r="UK76" s="135" t="s">
        <v>635</v>
      </c>
      <c r="UL76" s="135" t="s">
        <v>635</v>
      </c>
      <c r="UM76" s="135" t="s">
        <v>635</v>
      </c>
      <c r="UN76" s="135" t="s">
        <v>635</v>
      </c>
      <c r="UO76" s="135" t="s">
        <v>635</v>
      </c>
      <c r="UP76" s="135" t="s">
        <v>635</v>
      </c>
      <c r="UQ76" s="230" t="s">
        <v>635</v>
      </c>
      <c r="UR76" s="45">
        <v>0</v>
      </c>
      <c r="US76" s="45">
        <v>0.4</v>
      </c>
      <c r="UT76" s="45">
        <v>0</v>
      </c>
      <c r="UU76" s="45">
        <v>0</v>
      </c>
      <c r="UV76" s="45">
        <v>0</v>
      </c>
      <c r="UW76" s="45">
        <v>0</v>
      </c>
      <c r="UX76" s="45">
        <v>0.6</v>
      </c>
      <c r="UY76" s="45">
        <v>0</v>
      </c>
      <c r="UZ76" s="231">
        <f>SUBTOTAL(9,UR76:UY76)</f>
        <v>1</v>
      </c>
      <c r="VA76" s="169" t="s">
        <v>635</v>
      </c>
      <c r="VB76" s="169" t="s">
        <v>635</v>
      </c>
      <c r="VC76" s="169" t="s">
        <v>635</v>
      </c>
      <c r="VD76" s="169" t="s">
        <v>635</v>
      </c>
      <c r="VE76" s="169" t="s">
        <v>635</v>
      </c>
      <c r="VF76" s="169" t="s">
        <v>635</v>
      </c>
      <c r="VG76" s="169" t="s">
        <v>635</v>
      </c>
      <c r="VH76" s="169" t="s">
        <v>635</v>
      </c>
      <c r="VI76" s="183" t="s">
        <v>635</v>
      </c>
      <c r="VJ76" s="177" t="s">
        <v>635</v>
      </c>
      <c r="VK76" s="177" t="s">
        <v>635</v>
      </c>
      <c r="VL76" s="177" t="s">
        <v>635</v>
      </c>
      <c r="VM76" s="177" t="s">
        <v>635</v>
      </c>
      <c r="VN76" s="177" t="s">
        <v>635</v>
      </c>
      <c r="VO76" s="177" t="s">
        <v>635</v>
      </c>
      <c r="VP76" s="177" t="s">
        <v>635</v>
      </c>
      <c r="VQ76" s="177" t="s">
        <v>635</v>
      </c>
      <c r="VR76" s="178" t="s">
        <v>635</v>
      </c>
      <c r="VS76" s="184" t="s">
        <v>635</v>
      </c>
      <c r="VT76" s="184" t="s">
        <v>635</v>
      </c>
      <c r="VU76" s="184" t="s">
        <v>635</v>
      </c>
      <c r="VV76" s="184" t="s">
        <v>635</v>
      </c>
      <c r="VW76" s="184" t="s">
        <v>635</v>
      </c>
      <c r="VX76" s="184" t="s">
        <v>635</v>
      </c>
      <c r="VY76" s="184" t="s">
        <v>635</v>
      </c>
      <c r="VZ76" s="184" t="s">
        <v>635</v>
      </c>
      <c r="WA76" s="185" t="s">
        <v>635</v>
      </c>
      <c r="WB76" s="186" t="s">
        <v>635</v>
      </c>
      <c r="WC76" s="186" t="s">
        <v>635</v>
      </c>
      <c r="WD76" s="186" t="s">
        <v>635</v>
      </c>
      <c r="WE76" s="186" t="s">
        <v>635</v>
      </c>
      <c r="WF76" s="186" t="s">
        <v>635</v>
      </c>
      <c r="WG76" s="186" t="s">
        <v>635</v>
      </c>
      <c r="WH76" s="186" t="s">
        <v>635</v>
      </c>
      <c r="WI76" s="186" t="s">
        <v>635</v>
      </c>
      <c r="WJ76" s="187" t="s">
        <v>635</v>
      </c>
      <c r="WK76" s="137" t="s">
        <v>635</v>
      </c>
      <c r="WL76" s="137" t="s">
        <v>635</v>
      </c>
      <c r="WM76" s="137" t="s">
        <v>635</v>
      </c>
      <c r="WN76" s="137" t="s">
        <v>635</v>
      </c>
      <c r="WO76" s="137" t="s">
        <v>635</v>
      </c>
      <c r="WP76" s="137" t="s">
        <v>635</v>
      </c>
      <c r="WQ76" s="137" t="s">
        <v>635</v>
      </c>
      <c r="WR76" s="137" t="s">
        <v>635</v>
      </c>
      <c r="WS76" s="188" t="s">
        <v>635</v>
      </c>
      <c r="WT76" s="133" t="s">
        <v>635</v>
      </c>
      <c r="WU76" s="133" t="s">
        <v>635</v>
      </c>
      <c r="WV76" s="133" t="s">
        <v>635</v>
      </c>
      <c r="WW76" s="133" t="s">
        <v>635</v>
      </c>
      <c r="WX76" s="133" t="s">
        <v>635</v>
      </c>
      <c r="WY76" s="133" t="s">
        <v>635</v>
      </c>
      <c r="WZ76" s="133" t="s">
        <v>635</v>
      </c>
      <c r="XA76" s="133" t="s">
        <v>635</v>
      </c>
      <c r="XB76" s="189" t="s">
        <v>635</v>
      </c>
      <c r="XC76" s="105" t="s">
        <v>665</v>
      </c>
      <c r="XD76" s="105" t="s">
        <v>666</v>
      </c>
      <c r="XE76" s="105" t="s">
        <v>749</v>
      </c>
      <c r="XF76" s="111" t="s">
        <v>750</v>
      </c>
      <c r="XG76" s="190" t="s">
        <v>671</v>
      </c>
      <c r="XH76" s="190" t="s">
        <v>672</v>
      </c>
      <c r="XI76" s="190" t="s">
        <v>673</v>
      </c>
      <c r="XJ76" s="190" t="s">
        <v>712</v>
      </c>
      <c r="XK76" s="190" t="s">
        <v>635</v>
      </c>
      <c r="XL76" s="190" t="s">
        <v>635</v>
      </c>
      <c r="XM76" s="191" t="s">
        <v>667</v>
      </c>
      <c r="XN76" s="191" t="s">
        <v>668</v>
      </c>
      <c r="XO76" s="191" t="s">
        <v>669</v>
      </c>
      <c r="XP76" s="191" t="s">
        <v>670</v>
      </c>
      <c r="XQ76" s="191" t="s">
        <v>635</v>
      </c>
      <c r="XR76" s="191" t="s">
        <v>635</v>
      </c>
      <c r="XS76" s="191" t="s">
        <v>635</v>
      </c>
      <c r="XT76" s="191" t="s">
        <v>635</v>
      </c>
      <c r="XU76" s="192" t="s">
        <v>672</v>
      </c>
      <c r="XV76" s="192" t="s">
        <v>712</v>
      </c>
      <c r="XW76" s="192" t="s">
        <v>635</v>
      </c>
      <c r="XX76" s="192" t="s">
        <v>635</v>
      </c>
      <c r="XY76" s="192" t="s">
        <v>635</v>
      </c>
      <c r="XZ76" s="192" t="s">
        <v>635</v>
      </c>
      <c r="YA76" s="144" t="s">
        <v>667</v>
      </c>
      <c r="YB76" s="144" t="s">
        <v>668</v>
      </c>
      <c r="YC76" s="144" t="s">
        <v>635</v>
      </c>
      <c r="YD76" s="144" t="s">
        <v>635</v>
      </c>
      <c r="YE76" s="144" t="s">
        <v>635</v>
      </c>
      <c r="YF76" s="144" t="s">
        <v>635</v>
      </c>
      <c r="YG76" s="144" t="s">
        <v>635</v>
      </c>
      <c r="YH76" s="111" t="s">
        <v>674</v>
      </c>
      <c r="YI76" s="111" t="s">
        <v>635</v>
      </c>
      <c r="YJ76" s="111" t="s">
        <v>635</v>
      </c>
      <c r="YK76" s="190" t="s">
        <v>635</v>
      </c>
      <c r="YL76" s="190" t="s">
        <v>635</v>
      </c>
      <c r="YM76" s="190" t="s">
        <v>635</v>
      </c>
      <c r="YN76" s="190" t="s">
        <v>635</v>
      </c>
      <c r="YO76" s="190" t="s">
        <v>635</v>
      </c>
      <c r="YP76" s="130" t="s">
        <v>752</v>
      </c>
      <c r="YQ76" s="130" t="s">
        <v>635</v>
      </c>
      <c r="YR76" s="130" t="s">
        <v>635</v>
      </c>
      <c r="YS76" s="130" t="s">
        <v>635</v>
      </c>
      <c r="YT76" s="130" t="s">
        <v>635</v>
      </c>
      <c r="YU76" s="130" t="s">
        <v>635</v>
      </c>
      <c r="YV76" s="112" t="s">
        <v>635</v>
      </c>
      <c r="YW76" s="112" t="s">
        <v>635</v>
      </c>
      <c r="YX76" s="112" t="s">
        <v>635</v>
      </c>
      <c r="YY76" s="112" t="s">
        <v>635</v>
      </c>
      <c r="YZ76" s="105" t="s">
        <v>674</v>
      </c>
      <c r="ZA76" s="105" t="s">
        <v>635</v>
      </c>
      <c r="ZB76" s="126" t="s">
        <v>635</v>
      </c>
      <c r="ZC76" s="126" t="s">
        <v>635</v>
      </c>
      <c r="ZD76" s="126" t="s">
        <v>635</v>
      </c>
      <c r="ZE76" s="126" t="s">
        <v>635</v>
      </c>
      <c r="ZF76" s="126" t="s">
        <v>635</v>
      </c>
      <c r="ZG76" s="125" t="s">
        <v>713</v>
      </c>
      <c r="ZH76" s="125" t="s">
        <v>675</v>
      </c>
      <c r="ZI76" s="125" t="s">
        <v>676</v>
      </c>
      <c r="ZJ76" s="125" t="s">
        <v>753</v>
      </c>
      <c r="ZK76" s="125" t="s">
        <v>635</v>
      </c>
      <c r="ZL76" s="125" t="s">
        <v>635</v>
      </c>
      <c r="ZM76" s="125" t="s">
        <v>635</v>
      </c>
      <c r="ZN76" s="125" t="s">
        <v>635</v>
      </c>
      <c r="ZO76" s="147" t="s">
        <v>635</v>
      </c>
      <c r="ZP76" s="147" t="s">
        <v>635</v>
      </c>
      <c r="ZQ76" s="147" t="s">
        <v>635</v>
      </c>
      <c r="ZR76" s="147" t="s">
        <v>635</v>
      </c>
      <c r="ZS76" s="147" t="s">
        <v>635</v>
      </c>
      <c r="ZT76" s="184" t="s">
        <v>635</v>
      </c>
      <c r="ZU76" s="184">
        <v>1.5</v>
      </c>
      <c r="ZV76" s="184">
        <v>2</v>
      </c>
      <c r="ZW76" s="184" t="s">
        <v>635</v>
      </c>
      <c r="ZX76" s="131">
        <v>1</v>
      </c>
      <c r="ZY76" s="131" t="s">
        <v>635</v>
      </c>
      <c r="ZZ76" s="131">
        <v>1</v>
      </c>
      <c r="AAA76" s="131" t="s">
        <v>635</v>
      </c>
      <c r="AAB76" s="132">
        <v>1</v>
      </c>
      <c r="AAC76" s="132" t="s">
        <v>635</v>
      </c>
      <c r="AAD76" s="132" t="s">
        <v>635</v>
      </c>
      <c r="AAE76" s="193" t="s">
        <v>635</v>
      </c>
      <c r="AAF76" s="102">
        <v>1</v>
      </c>
      <c r="AAG76" s="102" t="s">
        <v>635</v>
      </c>
      <c r="AAH76" s="102" t="s">
        <v>635</v>
      </c>
      <c r="AAI76" s="102" t="s">
        <v>635</v>
      </c>
      <c r="AAJ76" s="125" t="s">
        <v>635</v>
      </c>
      <c r="AAK76" s="125">
        <v>1</v>
      </c>
      <c r="AAL76" s="125" t="s">
        <v>635</v>
      </c>
      <c r="AAM76" s="125" t="s">
        <v>635</v>
      </c>
      <c r="AAN76" s="131" t="s">
        <v>635</v>
      </c>
      <c r="AAO76" s="131">
        <v>9</v>
      </c>
      <c r="AAP76" s="131" t="s">
        <v>635</v>
      </c>
      <c r="AAQ76" s="131">
        <v>1</v>
      </c>
      <c r="AAR76" s="149" t="s">
        <v>635</v>
      </c>
      <c r="AAS76" s="149">
        <v>1</v>
      </c>
      <c r="AAT76" s="149" t="s">
        <v>635</v>
      </c>
      <c r="AAU76" s="149" t="s">
        <v>635</v>
      </c>
      <c r="AAV76" s="184" t="s">
        <v>635</v>
      </c>
      <c r="AAW76" s="184">
        <v>6</v>
      </c>
      <c r="AAX76" s="184" t="s">
        <v>635</v>
      </c>
      <c r="AAY76" s="184">
        <v>1</v>
      </c>
      <c r="AAZ76" s="103" t="s">
        <v>632</v>
      </c>
      <c r="ABA76" s="100" t="s">
        <v>679</v>
      </c>
      <c r="ABB76" s="100" t="s">
        <v>1256</v>
      </c>
      <c r="ABC76" s="100" t="s">
        <v>635</v>
      </c>
      <c r="ABD76" s="100" t="s">
        <v>635</v>
      </c>
      <c r="ABE76" s="100" t="s">
        <v>635</v>
      </c>
      <c r="ABF76" s="103" t="s">
        <v>635</v>
      </c>
      <c r="ABG76" s="194" t="s">
        <v>873</v>
      </c>
      <c r="ABH76" s="195" t="s">
        <v>754</v>
      </c>
      <c r="ABI76" s="195" t="s">
        <v>788</v>
      </c>
      <c r="ABJ76" s="195" t="s">
        <v>681</v>
      </c>
      <c r="ABK76" s="195" t="s">
        <v>717</v>
      </c>
      <c r="ABL76" s="177" t="s">
        <v>833</v>
      </c>
      <c r="ABM76" s="177" t="s">
        <v>635</v>
      </c>
      <c r="ABN76" s="177" t="s">
        <v>635</v>
      </c>
      <c r="ABO76" s="195" t="s">
        <v>635</v>
      </c>
      <c r="ABP76" s="112" t="s">
        <v>1629</v>
      </c>
      <c r="ABQ76" s="112" t="s">
        <v>635</v>
      </c>
      <c r="ABR76" s="112" t="s">
        <v>635</v>
      </c>
      <c r="ABS76" s="103" t="s">
        <v>632</v>
      </c>
      <c r="ABT76" s="97" t="s">
        <v>632</v>
      </c>
      <c r="ABU76" s="196" t="s">
        <v>683</v>
      </c>
      <c r="ABV76" s="196" t="s">
        <v>789</v>
      </c>
      <c r="ABW76" s="196" t="s">
        <v>684</v>
      </c>
      <c r="ABX76" s="196" t="s">
        <v>719</v>
      </c>
      <c r="ABY76" s="196" t="s">
        <v>635</v>
      </c>
      <c r="ABZ76" s="196" t="s">
        <v>635</v>
      </c>
      <c r="ACA76" s="196" t="s">
        <v>635</v>
      </c>
      <c r="ACB76" s="97" t="s">
        <v>626</v>
      </c>
      <c r="ACC76" s="97" t="s">
        <v>632</v>
      </c>
      <c r="ACD76" s="112" t="s">
        <v>685</v>
      </c>
      <c r="ACE76" s="112" t="s">
        <v>835</v>
      </c>
      <c r="ACF76" s="112" t="s">
        <v>635</v>
      </c>
      <c r="ACG76" s="112" t="s">
        <v>635</v>
      </c>
      <c r="ACH76" s="97" t="s">
        <v>1630</v>
      </c>
      <c r="ACI76" s="97" t="s">
        <v>1631</v>
      </c>
      <c r="ACJ76" s="97"/>
    </row>
    <row r="77" spans="1:764" ht="15" customHeight="1">
      <c r="A77">
        <v>67</v>
      </c>
      <c r="B77" s="97" t="s">
        <v>1632</v>
      </c>
      <c r="C77" s="97" t="s">
        <v>1633</v>
      </c>
      <c r="D77" s="97" t="s">
        <v>691</v>
      </c>
      <c r="E77" s="97" t="s">
        <v>1634</v>
      </c>
      <c r="F77" s="98" t="s">
        <v>1635</v>
      </c>
      <c r="G77" s="98" t="s">
        <v>1636</v>
      </c>
      <c r="H77" s="99">
        <v>35.951608999999998</v>
      </c>
      <c r="I77" s="99">
        <v>-0.160493</v>
      </c>
      <c r="J77" s="98" t="s">
        <v>695</v>
      </c>
      <c r="K77" s="98" t="s">
        <v>1011</v>
      </c>
      <c r="L77" s="98" t="s">
        <v>1637</v>
      </c>
      <c r="M77" s="100" t="s">
        <v>1638</v>
      </c>
      <c r="N77" s="101">
        <v>722495680</v>
      </c>
      <c r="O77" s="102">
        <v>774495680</v>
      </c>
      <c r="P77" s="100">
        <v>-0.16097400000000001</v>
      </c>
      <c r="Q77" s="100">
        <v>35.951577999999998</v>
      </c>
      <c r="R77" s="100">
        <v>1830.306</v>
      </c>
      <c r="S77" s="100">
        <v>10.315504000000001</v>
      </c>
      <c r="T77" s="103" t="s">
        <v>626</v>
      </c>
      <c r="U77" s="97" t="s">
        <v>629</v>
      </c>
      <c r="V77" s="97" t="s">
        <v>699</v>
      </c>
      <c r="W77" s="97" t="s">
        <v>629</v>
      </c>
      <c r="X77" s="97" t="s">
        <v>700</v>
      </c>
      <c r="Y77" s="97" t="s">
        <v>770</v>
      </c>
      <c r="Z77" s="103" t="s">
        <v>632</v>
      </c>
      <c r="AA77" s="104" t="s">
        <v>634</v>
      </c>
      <c r="AB77" s="197" t="s">
        <v>635</v>
      </c>
      <c r="AC77" s="104" t="s">
        <v>635</v>
      </c>
      <c r="AD77" s="104" t="s">
        <v>635</v>
      </c>
      <c r="AE77" s="104" t="s">
        <v>635</v>
      </c>
      <c r="AF77" s="103">
        <v>8</v>
      </c>
      <c r="AG77" s="103">
        <v>5</v>
      </c>
      <c r="AH77" s="97" t="s">
        <v>636</v>
      </c>
      <c r="AI77" s="97" t="s">
        <v>637</v>
      </c>
      <c r="AJ77" s="97" t="s">
        <v>638</v>
      </c>
      <c r="AK77" s="97" t="s">
        <v>639</v>
      </c>
      <c r="AL77" s="105" t="s">
        <v>640</v>
      </c>
      <c r="AM77" s="106" t="s">
        <v>641</v>
      </c>
      <c r="AN77" s="106" t="s">
        <v>702</v>
      </c>
      <c r="AO77" s="106" t="s">
        <v>635</v>
      </c>
      <c r="AP77" s="97" t="s">
        <v>642</v>
      </c>
      <c r="AQ77" s="97" t="s">
        <v>642</v>
      </c>
      <c r="AR77" s="103" t="s">
        <v>635</v>
      </c>
      <c r="AS77" s="107" t="s">
        <v>1060</v>
      </c>
      <c r="AT77" s="103" t="s">
        <v>635</v>
      </c>
      <c r="AU77" s="103" t="s">
        <v>635</v>
      </c>
      <c r="AV77" s="106" t="s">
        <v>632</v>
      </c>
      <c r="AW77" s="105" t="s">
        <v>640</v>
      </c>
      <c r="AX77" s="103" t="s">
        <v>641</v>
      </c>
      <c r="AY77" s="105" t="s">
        <v>640</v>
      </c>
      <c r="AZ77" s="107" t="s">
        <v>641</v>
      </c>
      <c r="BA77" s="105" t="s">
        <v>640</v>
      </c>
      <c r="BB77" s="107" t="s">
        <v>702</v>
      </c>
      <c r="BC77" s="106" t="s">
        <v>640</v>
      </c>
      <c r="BD77" s="103" t="s">
        <v>702</v>
      </c>
      <c r="BE77" s="106" t="s">
        <v>626</v>
      </c>
      <c r="BF77" s="103" t="s">
        <v>635</v>
      </c>
      <c r="BG77" s="103" t="s">
        <v>635</v>
      </c>
      <c r="BH77" s="103" t="s">
        <v>635</v>
      </c>
      <c r="BI77" s="97" t="s">
        <v>640</v>
      </c>
      <c r="BJ77" s="108" t="s">
        <v>643</v>
      </c>
      <c r="BK77" s="108" t="s">
        <v>635</v>
      </c>
      <c r="BL77" s="108" t="s">
        <v>635</v>
      </c>
      <c r="BM77" s="108" t="s">
        <v>635</v>
      </c>
      <c r="BN77" s="108" t="s">
        <v>635</v>
      </c>
      <c r="BO77" s="103" t="s">
        <v>632</v>
      </c>
      <c r="BP77" s="103" t="s">
        <v>641</v>
      </c>
      <c r="BQ77" s="103" t="s">
        <v>702</v>
      </c>
      <c r="BR77" s="109" t="s">
        <v>645</v>
      </c>
      <c r="BS77" s="109" t="s">
        <v>635</v>
      </c>
      <c r="BT77" s="110" t="s">
        <v>635</v>
      </c>
      <c r="BU77" s="110" t="s">
        <v>635</v>
      </c>
      <c r="BV77" s="109" t="s">
        <v>635</v>
      </c>
      <c r="BW77" s="97" t="s">
        <v>848</v>
      </c>
      <c r="BX77" s="97" t="s">
        <v>848</v>
      </c>
      <c r="BY77" s="97" t="s">
        <v>1639</v>
      </c>
      <c r="BZ77" s="97" t="s">
        <v>705</v>
      </c>
      <c r="CA77" s="111" t="s">
        <v>736</v>
      </c>
      <c r="CB77" s="111" t="s">
        <v>737</v>
      </c>
      <c r="CC77" s="111" t="s">
        <v>635</v>
      </c>
      <c r="CD77" s="106" t="s">
        <v>635</v>
      </c>
      <c r="CE77" s="111" t="s">
        <v>635</v>
      </c>
      <c r="CF77" s="103">
        <v>3</v>
      </c>
      <c r="CG77" s="103">
        <v>8</v>
      </c>
      <c r="CH77" s="112" t="s">
        <v>649</v>
      </c>
      <c r="CI77" s="113" t="s">
        <v>702</v>
      </c>
      <c r="CJ77" s="113" t="s">
        <v>641</v>
      </c>
      <c r="CK77" s="113" t="s">
        <v>635</v>
      </c>
      <c r="CL77" s="103">
        <v>11</v>
      </c>
      <c r="CM77" s="114">
        <v>150</v>
      </c>
      <c r="CN77" s="103">
        <v>1</v>
      </c>
      <c r="CO77" s="106">
        <v>100</v>
      </c>
      <c r="CP77" s="103">
        <v>0.2</v>
      </c>
      <c r="CQ77" s="106">
        <v>350</v>
      </c>
      <c r="CR77" s="103" t="s">
        <v>635</v>
      </c>
      <c r="CS77" s="106" t="s">
        <v>635</v>
      </c>
      <c r="CT77" s="103" t="s">
        <v>635</v>
      </c>
      <c r="CU77" s="106" t="s">
        <v>635</v>
      </c>
      <c r="CV77" s="103" t="s">
        <v>635</v>
      </c>
      <c r="CW77" s="103" t="s">
        <v>635</v>
      </c>
      <c r="CX77" s="111" t="s">
        <v>650</v>
      </c>
      <c r="CY77" s="106" t="s">
        <v>651</v>
      </c>
      <c r="CZ77" s="115">
        <v>0.7</v>
      </c>
      <c r="DA77" s="115">
        <v>0.3</v>
      </c>
      <c r="DB77" s="116">
        <f t="shared" si="25"/>
        <v>1</v>
      </c>
      <c r="DC77" s="117" t="s">
        <v>651</v>
      </c>
      <c r="DD77" s="118" t="s">
        <v>635</v>
      </c>
      <c r="DE77" s="198">
        <v>0</v>
      </c>
      <c r="DF77" s="198">
        <v>1</v>
      </c>
      <c r="DG77" s="200">
        <f>SUBTOTAL(9,DE77:DF77)</f>
        <v>1</v>
      </c>
      <c r="DH77" s="105" t="s">
        <v>651</v>
      </c>
      <c r="DI77" s="120">
        <v>1</v>
      </c>
      <c r="DJ77" s="121" t="s">
        <v>635</v>
      </c>
      <c r="DK77" s="122" t="s">
        <v>635</v>
      </c>
      <c r="DL77" s="123" t="s">
        <v>635</v>
      </c>
      <c r="DM77" s="123" t="s">
        <v>635</v>
      </c>
      <c r="DN77" s="124" t="s">
        <v>635</v>
      </c>
      <c r="DO77" s="124" t="s">
        <v>635</v>
      </c>
      <c r="DP77" s="124" t="s">
        <v>635</v>
      </c>
      <c r="DQ77" s="125">
        <v>0.5</v>
      </c>
      <c r="DR77" s="125">
        <v>2</v>
      </c>
      <c r="DS77" s="125" t="s">
        <v>1146</v>
      </c>
      <c r="DT77" s="106" t="s">
        <v>635</v>
      </c>
      <c r="DU77" s="106" t="s">
        <v>635</v>
      </c>
      <c r="DV77" s="106" t="s">
        <v>635</v>
      </c>
      <c r="DW77" s="126" t="s">
        <v>635</v>
      </c>
      <c r="DX77" s="126" t="s">
        <v>635</v>
      </c>
      <c r="DY77" s="126" t="s">
        <v>635</v>
      </c>
      <c r="DZ77" s="97" t="s">
        <v>652</v>
      </c>
      <c r="EA77" s="103" t="s">
        <v>632</v>
      </c>
      <c r="EB77" s="97" t="s">
        <v>707</v>
      </c>
      <c r="EC77" s="103" t="s">
        <v>632</v>
      </c>
      <c r="ED77" s="107" t="s">
        <v>740</v>
      </c>
      <c r="EE77" s="97" t="s">
        <v>741</v>
      </c>
      <c r="EF77" s="127" t="s">
        <v>653</v>
      </c>
      <c r="EG77" s="130" t="s">
        <v>1640</v>
      </c>
      <c r="EH77" s="103" t="s">
        <v>653</v>
      </c>
      <c r="EI77" s="97" t="s">
        <v>640</v>
      </c>
      <c r="EJ77" s="97" t="s">
        <v>640</v>
      </c>
      <c r="EK77" s="122">
        <v>2</v>
      </c>
      <c r="EL77" s="122">
        <v>2</v>
      </c>
      <c r="EM77" s="122">
        <v>0.5</v>
      </c>
      <c r="EN77" s="122">
        <v>0.5</v>
      </c>
      <c r="EO77" s="128" t="s">
        <v>635</v>
      </c>
      <c r="EP77" s="128" t="s">
        <v>635</v>
      </c>
      <c r="EQ77" s="128" t="s">
        <v>635</v>
      </c>
      <c r="ER77" s="128" t="s">
        <v>635</v>
      </c>
      <c r="ES77" s="129" t="s">
        <v>635</v>
      </c>
      <c r="ET77" s="129" t="s">
        <v>635</v>
      </c>
      <c r="EU77" s="129" t="s">
        <v>635</v>
      </c>
      <c r="EV77" s="129" t="s">
        <v>635</v>
      </c>
      <c r="EW77" s="97" t="s">
        <v>654</v>
      </c>
      <c r="EX77" s="97" t="s">
        <v>654</v>
      </c>
      <c r="EY77" s="103" t="s">
        <v>805</v>
      </c>
      <c r="EZ77" s="107" t="s">
        <v>1018</v>
      </c>
      <c r="FA77" s="97" t="s">
        <v>742</v>
      </c>
      <c r="FB77" s="130" t="s">
        <v>656</v>
      </c>
      <c r="FC77" s="130" t="s">
        <v>743</v>
      </c>
      <c r="FD77" s="131" t="s">
        <v>635</v>
      </c>
      <c r="FE77" s="131" t="s">
        <v>635</v>
      </c>
      <c r="FF77" s="131" t="s">
        <v>635</v>
      </c>
      <c r="FG77" s="131" t="s">
        <v>635</v>
      </c>
      <c r="FH77" s="131" t="s">
        <v>635</v>
      </c>
      <c r="FI77" s="132">
        <v>2</v>
      </c>
      <c r="FJ77" s="133" t="s">
        <v>635</v>
      </c>
      <c r="FK77" s="103" t="s">
        <v>635</v>
      </c>
      <c r="FL77" s="134" t="s">
        <v>635</v>
      </c>
      <c r="FM77" s="135">
        <v>15</v>
      </c>
      <c r="FN77" s="135" t="s">
        <v>635</v>
      </c>
      <c r="FO77" s="135" t="s">
        <v>635</v>
      </c>
      <c r="FP77" s="103" t="s">
        <v>635</v>
      </c>
      <c r="FQ77" s="132">
        <v>50</v>
      </c>
      <c r="FR77" s="133" t="s">
        <v>635</v>
      </c>
      <c r="FS77" s="103" t="s">
        <v>635</v>
      </c>
      <c r="FT77" s="134" t="s">
        <v>635</v>
      </c>
      <c r="FU77" s="135">
        <v>4</v>
      </c>
      <c r="FV77" s="135" t="s">
        <v>635</v>
      </c>
      <c r="FW77" s="131" t="s">
        <v>635</v>
      </c>
      <c r="FX77" s="103" t="s">
        <v>635</v>
      </c>
      <c r="FY77" s="100" t="s">
        <v>657</v>
      </c>
      <c r="FZ77" s="102" t="s">
        <v>658</v>
      </c>
      <c r="GA77" s="102">
        <v>8</v>
      </c>
      <c r="GB77" s="102">
        <v>16</v>
      </c>
      <c r="GC77" s="136" t="s">
        <v>658</v>
      </c>
      <c r="GD77" s="137" t="s">
        <v>635</v>
      </c>
      <c r="GE77" s="137">
        <v>0</v>
      </c>
      <c r="GF77" s="137">
        <v>24</v>
      </c>
      <c r="GG77" s="125" t="s">
        <v>635</v>
      </c>
      <c r="GH77" s="125" t="s">
        <v>635</v>
      </c>
      <c r="GI77" s="125" t="s">
        <v>635</v>
      </c>
      <c r="GJ77" s="125" t="s">
        <v>635</v>
      </c>
      <c r="GK77" s="122" t="s">
        <v>635</v>
      </c>
      <c r="GL77" s="122" t="s">
        <v>635</v>
      </c>
      <c r="GM77" s="122" t="s">
        <v>635</v>
      </c>
      <c r="GN77" s="122" t="s">
        <v>635</v>
      </c>
      <c r="GO77" s="135" t="s">
        <v>635</v>
      </c>
      <c r="GP77" s="135" t="s">
        <v>635</v>
      </c>
      <c r="GQ77" s="135" t="s">
        <v>635</v>
      </c>
      <c r="GR77" s="134" t="s">
        <v>635</v>
      </c>
      <c r="GS77" s="134" t="s">
        <v>635</v>
      </c>
      <c r="GT77" s="134" t="s">
        <v>635</v>
      </c>
      <c r="GU77" s="126" t="s">
        <v>635</v>
      </c>
      <c r="GV77" s="126" t="s">
        <v>635</v>
      </c>
      <c r="GW77" s="126" t="s">
        <v>635</v>
      </c>
      <c r="GX77" s="145" t="s">
        <v>635</v>
      </c>
      <c r="GY77" s="145" t="s">
        <v>635</v>
      </c>
      <c r="GZ77" s="145" t="s">
        <v>635</v>
      </c>
      <c r="HA77" s="139" t="s">
        <v>657</v>
      </c>
      <c r="HB77" s="140" t="s">
        <v>658</v>
      </c>
      <c r="HC77" s="123">
        <v>12</v>
      </c>
      <c r="HD77" s="123">
        <v>12</v>
      </c>
      <c r="HE77" s="127" t="s">
        <v>657</v>
      </c>
      <c r="HF77" s="130" t="s">
        <v>658</v>
      </c>
      <c r="HG77" s="131">
        <v>12</v>
      </c>
      <c r="HH77" s="131">
        <v>12</v>
      </c>
      <c r="HI77" s="141" t="s">
        <v>635</v>
      </c>
      <c r="HJ77" s="141" t="s">
        <v>635</v>
      </c>
      <c r="HK77" s="141" t="s">
        <v>635</v>
      </c>
      <c r="HL77" s="141" t="s">
        <v>635</v>
      </c>
      <c r="HM77" s="131" t="s">
        <v>635</v>
      </c>
      <c r="HN77" s="131" t="s">
        <v>635</v>
      </c>
      <c r="HO77" s="131" t="s">
        <v>635</v>
      </c>
      <c r="HP77" s="131" t="s">
        <v>635</v>
      </c>
      <c r="HQ77" s="106" t="s">
        <v>635</v>
      </c>
      <c r="HR77" s="106" t="s">
        <v>635</v>
      </c>
      <c r="HS77" s="106" t="s">
        <v>635</v>
      </c>
      <c r="HT77" s="106" t="s">
        <v>635</v>
      </c>
      <c r="HU77" s="132" t="s">
        <v>635</v>
      </c>
      <c r="HV77" s="132" t="s">
        <v>635</v>
      </c>
      <c r="HW77" s="132" t="s">
        <v>635</v>
      </c>
      <c r="HX77" s="132" t="s">
        <v>635</v>
      </c>
      <c r="HY77" s="118" t="s">
        <v>635</v>
      </c>
      <c r="HZ77" s="118" t="s">
        <v>635</v>
      </c>
      <c r="IA77" s="118" t="s">
        <v>635</v>
      </c>
      <c r="IB77" s="118" t="s">
        <v>635</v>
      </c>
      <c r="IC77" s="125" t="s">
        <v>635</v>
      </c>
      <c r="ID77" s="125" t="s">
        <v>635</v>
      </c>
      <c r="IE77" s="125" t="s">
        <v>635</v>
      </c>
      <c r="IF77" s="125" t="s">
        <v>635</v>
      </c>
      <c r="IG77" s="105" t="s">
        <v>659</v>
      </c>
      <c r="IH77" s="105" t="s">
        <v>660</v>
      </c>
      <c r="II77" s="105" t="s">
        <v>662</v>
      </c>
      <c r="IJ77" s="105" t="s">
        <v>635</v>
      </c>
      <c r="IK77" s="105" t="s">
        <v>635</v>
      </c>
      <c r="IL77" s="105" t="s">
        <v>635</v>
      </c>
      <c r="IM77" s="105" t="s">
        <v>635</v>
      </c>
      <c r="IN77" s="105" t="s">
        <v>635</v>
      </c>
      <c r="IO77" s="105" t="s">
        <v>635</v>
      </c>
      <c r="IP77" s="103">
        <v>3</v>
      </c>
      <c r="IQ77" s="102" t="s">
        <v>709</v>
      </c>
      <c r="IR77" s="102" t="s">
        <v>635</v>
      </c>
      <c r="IS77" s="142">
        <v>0</v>
      </c>
      <c r="IT77" s="142">
        <v>1</v>
      </c>
      <c r="IU77" s="128" t="s">
        <v>635</v>
      </c>
      <c r="IV77" s="128" t="s">
        <v>635</v>
      </c>
      <c r="IW77" s="143" t="s">
        <v>635</v>
      </c>
      <c r="IX77" s="143" t="s">
        <v>635</v>
      </c>
      <c r="IY77" s="124" t="s">
        <v>635</v>
      </c>
      <c r="IZ77" s="124" t="s">
        <v>635</v>
      </c>
      <c r="JA77" s="124" t="s">
        <v>635</v>
      </c>
      <c r="JB77" s="123" t="s">
        <v>635</v>
      </c>
      <c r="JC77" s="123" t="s">
        <v>635</v>
      </c>
      <c r="JD77" s="123" t="s">
        <v>635</v>
      </c>
      <c r="JE77" s="144" t="s">
        <v>635</v>
      </c>
      <c r="JF77" s="144" t="s">
        <v>635</v>
      </c>
      <c r="JG77" s="144" t="s">
        <v>635</v>
      </c>
      <c r="JH77" s="141" t="s">
        <v>635</v>
      </c>
      <c r="JI77" s="141" t="s">
        <v>635</v>
      </c>
      <c r="JJ77" s="141" t="s">
        <v>635</v>
      </c>
      <c r="JK77" s="144" t="s">
        <v>635</v>
      </c>
      <c r="JL77" s="144" t="s">
        <v>635</v>
      </c>
      <c r="JM77" s="144" t="s">
        <v>635</v>
      </c>
      <c r="JN77" s="135" t="s">
        <v>635</v>
      </c>
      <c r="JO77" s="135" t="s">
        <v>635</v>
      </c>
      <c r="JP77" s="135" t="s">
        <v>635</v>
      </c>
      <c r="JQ77" s="144" t="s">
        <v>709</v>
      </c>
      <c r="JR77" s="144" t="s">
        <v>635</v>
      </c>
      <c r="JS77" s="208">
        <v>0</v>
      </c>
      <c r="JT77" s="208">
        <v>1</v>
      </c>
      <c r="JU77" s="145" t="s">
        <v>709</v>
      </c>
      <c r="JV77" s="145" t="s">
        <v>635</v>
      </c>
      <c r="JW77" s="209">
        <v>0</v>
      </c>
      <c r="JX77" s="209">
        <v>1</v>
      </c>
      <c r="JY77" s="141" t="s">
        <v>635</v>
      </c>
      <c r="JZ77" s="141" t="s">
        <v>635</v>
      </c>
      <c r="KA77" s="141" t="s">
        <v>635</v>
      </c>
      <c r="KB77" s="141" t="s">
        <v>635</v>
      </c>
      <c r="KC77" s="128" t="s">
        <v>635</v>
      </c>
      <c r="KD77" s="128" t="s">
        <v>635</v>
      </c>
      <c r="KE77" s="128" t="s">
        <v>635</v>
      </c>
      <c r="KF77" s="128" t="s">
        <v>635</v>
      </c>
      <c r="KG77" s="146" t="s">
        <v>635</v>
      </c>
      <c r="KH77" s="146" t="s">
        <v>635</v>
      </c>
      <c r="KI77" s="146" t="s">
        <v>635</v>
      </c>
      <c r="KJ77" s="146" t="s">
        <v>635</v>
      </c>
      <c r="KK77" s="147" t="s">
        <v>635</v>
      </c>
      <c r="KL77" s="147" t="s">
        <v>635</v>
      </c>
      <c r="KM77" s="147" t="s">
        <v>635</v>
      </c>
      <c r="KN77" s="147" t="s">
        <v>635</v>
      </c>
      <c r="KO77" s="148" t="s">
        <v>635</v>
      </c>
      <c r="KP77" s="148" t="s">
        <v>635</v>
      </c>
      <c r="KQ77" s="148" t="s">
        <v>635</v>
      </c>
      <c r="KR77" s="148" t="s">
        <v>635</v>
      </c>
      <c r="KS77" s="149" t="s">
        <v>635</v>
      </c>
      <c r="KT77" s="149" t="s">
        <v>635</v>
      </c>
      <c r="KU77" s="149" t="s">
        <v>635</v>
      </c>
      <c r="KV77" s="149" t="s">
        <v>635</v>
      </c>
      <c r="KW77" s="105" t="s">
        <v>710</v>
      </c>
      <c r="KX77" s="106" t="s">
        <v>635</v>
      </c>
      <c r="KY77" s="106" t="s">
        <v>635</v>
      </c>
      <c r="KZ77" s="150">
        <v>0</v>
      </c>
      <c r="LA77" s="150">
        <v>0</v>
      </c>
      <c r="LB77" s="150">
        <v>1</v>
      </c>
      <c r="LC77" s="150">
        <v>0</v>
      </c>
      <c r="LD77" s="150">
        <v>0</v>
      </c>
      <c r="LE77" s="150">
        <v>0</v>
      </c>
      <c r="LF77" s="150">
        <v>0</v>
      </c>
      <c r="LG77" s="150">
        <v>0</v>
      </c>
      <c r="LH77" s="151">
        <f t="shared" si="23"/>
        <v>1</v>
      </c>
      <c r="LI77" s="152">
        <v>0</v>
      </c>
      <c r="LJ77" s="152">
        <v>0</v>
      </c>
      <c r="LK77" s="152">
        <v>1</v>
      </c>
      <c r="LL77" s="152">
        <v>0</v>
      </c>
      <c r="LM77" s="152">
        <v>0</v>
      </c>
      <c r="LN77" s="152">
        <v>0</v>
      </c>
      <c r="LO77" s="152">
        <v>0</v>
      </c>
      <c r="LP77" s="152">
        <v>0</v>
      </c>
      <c r="LQ77" s="153">
        <f t="shared" si="24"/>
        <v>1</v>
      </c>
      <c r="LR77" s="142">
        <v>0</v>
      </c>
      <c r="LS77" s="142">
        <v>0</v>
      </c>
      <c r="LT77" s="142">
        <v>0</v>
      </c>
      <c r="LU77" s="142">
        <v>0</v>
      </c>
      <c r="LV77" s="142">
        <v>0</v>
      </c>
      <c r="LW77" s="142">
        <v>0</v>
      </c>
      <c r="LX77" s="142">
        <v>0</v>
      </c>
      <c r="LY77" s="142">
        <v>0</v>
      </c>
      <c r="LZ77" s="142">
        <v>0</v>
      </c>
      <c r="MA77" s="45" t="s">
        <v>635</v>
      </c>
      <c r="MB77" s="45" t="s">
        <v>635</v>
      </c>
      <c r="MC77" s="45" t="s">
        <v>635</v>
      </c>
      <c r="MD77" s="45" t="s">
        <v>635</v>
      </c>
      <c r="ME77" s="45" t="s">
        <v>635</v>
      </c>
      <c r="MF77" s="45" t="s">
        <v>635</v>
      </c>
      <c r="MG77" s="45" t="s">
        <v>635</v>
      </c>
      <c r="MH77" s="45" t="s">
        <v>635</v>
      </c>
      <c r="MI77" s="44" t="s">
        <v>635</v>
      </c>
      <c r="MJ77" s="155" t="s">
        <v>635</v>
      </c>
      <c r="MK77" s="155" t="s">
        <v>635</v>
      </c>
      <c r="ML77" s="155" t="s">
        <v>635</v>
      </c>
      <c r="MM77" s="155" t="s">
        <v>635</v>
      </c>
      <c r="MN77" s="155" t="s">
        <v>635</v>
      </c>
      <c r="MO77" s="155" t="s">
        <v>635</v>
      </c>
      <c r="MP77" s="155" t="s">
        <v>635</v>
      </c>
      <c r="MQ77" s="155" t="s">
        <v>635</v>
      </c>
      <c r="MR77" s="156" t="s">
        <v>635</v>
      </c>
      <c r="MS77" s="157" t="s">
        <v>635</v>
      </c>
      <c r="MT77" s="157" t="s">
        <v>635</v>
      </c>
      <c r="MU77" s="157" t="s">
        <v>635</v>
      </c>
      <c r="MV77" s="157" t="s">
        <v>635</v>
      </c>
      <c r="MW77" s="157" t="s">
        <v>635</v>
      </c>
      <c r="MX77" s="157" t="s">
        <v>635</v>
      </c>
      <c r="MY77" s="157" t="s">
        <v>635</v>
      </c>
      <c r="MZ77" s="157" t="s">
        <v>635</v>
      </c>
      <c r="NA77" s="157" t="s">
        <v>635</v>
      </c>
      <c r="NB77" s="158">
        <v>0</v>
      </c>
      <c r="NC77" s="158">
        <v>0</v>
      </c>
      <c r="ND77" s="158">
        <v>0</v>
      </c>
      <c r="NE77" s="158">
        <v>0</v>
      </c>
      <c r="NF77" s="158">
        <v>0</v>
      </c>
      <c r="NG77" s="158">
        <v>0</v>
      </c>
      <c r="NH77" s="158">
        <v>0</v>
      </c>
      <c r="NI77" s="158">
        <v>0</v>
      </c>
      <c r="NJ77" s="159">
        <v>0</v>
      </c>
      <c r="NK77" s="160" t="s">
        <v>635</v>
      </c>
      <c r="NL77" s="160" t="s">
        <v>635</v>
      </c>
      <c r="NM77" s="160" t="s">
        <v>635</v>
      </c>
      <c r="NN77" s="160" t="s">
        <v>635</v>
      </c>
      <c r="NO77" s="160" t="s">
        <v>635</v>
      </c>
      <c r="NP77" s="160" t="s">
        <v>635</v>
      </c>
      <c r="NQ77" s="160" t="s">
        <v>635</v>
      </c>
      <c r="NR77" s="160" t="s">
        <v>635</v>
      </c>
      <c r="NS77" s="161" t="s">
        <v>635</v>
      </c>
      <c r="NT77" s="162" t="s">
        <v>635</v>
      </c>
      <c r="NU77" s="162" t="s">
        <v>635</v>
      </c>
      <c r="NV77" s="162" t="s">
        <v>635</v>
      </c>
      <c r="NW77" s="162" t="s">
        <v>635</v>
      </c>
      <c r="NX77" s="162" t="s">
        <v>635</v>
      </c>
      <c r="NY77" s="162" t="s">
        <v>635</v>
      </c>
      <c r="NZ77" s="162" t="s">
        <v>635</v>
      </c>
      <c r="OA77" s="162" t="s">
        <v>635</v>
      </c>
      <c r="OB77" s="163" t="s">
        <v>635</v>
      </c>
      <c r="OC77" s="142" t="s">
        <v>635</v>
      </c>
      <c r="OD77" s="142" t="s">
        <v>635</v>
      </c>
      <c r="OE77" s="142" t="s">
        <v>635</v>
      </c>
      <c r="OF77" s="142" t="s">
        <v>635</v>
      </c>
      <c r="OG77" s="142" t="s">
        <v>635</v>
      </c>
      <c r="OH77" s="142" t="s">
        <v>635</v>
      </c>
      <c r="OI77" s="142" t="s">
        <v>635</v>
      </c>
      <c r="OJ77" s="142" t="s">
        <v>635</v>
      </c>
      <c r="OK77" s="142" t="s">
        <v>635</v>
      </c>
      <c r="OL77" s="45">
        <v>0</v>
      </c>
      <c r="OM77" s="45">
        <v>0</v>
      </c>
      <c r="ON77" s="45">
        <v>0</v>
      </c>
      <c r="OO77" s="45">
        <v>0</v>
      </c>
      <c r="OP77" s="45">
        <v>0</v>
      </c>
      <c r="OQ77" s="45">
        <v>0</v>
      </c>
      <c r="OR77" s="45">
        <v>0</v>
      </c>
      <c r="OS77" s="45">
        <v>0</v>
      </c>
      <c r="OT77" s="44">
        <v>0</v>
      </c>
      <c r="OU77" s="158" t="s">
        <v>635</v>
      </c>
      <c r="OV77" s="158" t="s">
        <v>635</v>
      </c>
      <c r="OW77" s="158" t="s">
        <v>635</v>
      </c>
      <c r="OX77" s="158" t="s">
        <v>635</v>
      </c>
      <c r="OY77" s="158" t="s">
        <v>635</v>
      </c>
      <c r="OZ77" s="158" t="s">
        <v>635</v>
      </c>
      <c r="PA77" s="158" t="s">
        <v>635</v>
      </c>
      <c r="PB77" s="158" t="s">
        <v>635</v>
      </c>
      <c r="PC77" s="159" t="s">
        <v>635</v>
      </c>
      <c r="PD77" s="152" t="s">
        <v>635</v>
      </c>
      <c r="PE77" s="152" t="s">
        <v>635</v>
      </c>
      <c r="PF77" s="152" t="s">
        <v>635</v>
      </c>
      <c r="PG77" s="152" t="s">
        <v>635</v>
      </c>
      <c r="PH77" s="152" t="s">
        <v>635</v>
      </c>
      <c r="PI77" s="152" t="s">
        <v>635</v>
      </c>
      <c r="PJ77" s="152" t="s">
        <v>635</v>
      </c>
      <c r="PK77" s="152" t="s">
        <v>635</v>
      </c>
      <c r="PL77" s="164" t="s">
        <v>635</v>
      </c>
      <c r="PM77" s="158" t="s">
        <v>635</v>
      </c>
      <c r="PN77" s="158" t="s">
        <v>635</v>
      </c>
      <c r="PO77" s="158" t="s">
        <v>635</v>
      </c>
      <c r="PP77" s="158" t="s">
        <v>635</v>
      </c>
      <c r="PQ77" s="158" t="s">
        <v>635</v>
      </c>
      <c r="PR77" s="158" t="s">
        <v>635</v>
      </c>
      <c r="PS77" s="158" t="s">
        <v>635</v>
      </c>
      <c r="PT77" s="158" t="s">
        <v>635</v>
      </c>
      <c r="PU77" s="159" t="s">
        <v>635</v>
      </c>
      <c r="PV77" s="157">
        <v>0</v>
      </c>
      <c r="PW77" s="157">
        <v>0</v>
      </c>
      <c r="PX77" s="157">
        <v>0</v>
      </c>
      <c r="PY77" s="157">
        <v>0</v>
      </c>
      <c r="PZ77" s="157">
        <v>0</v>
      </c>
      <c r="QA77" s="157">
        <v>0</v>
      </c>
      <c r="QB77" s="157">
        <v>0</v>
      </c>
      <c r="QC77" s="157">
        <v>0</v>
      </c>
      <c r="QD77" s="165">
        <v>0</v>
      </c>
      <c r="QE77" s="166" t="s">
        <v>635</v>
      </c>
      <c r="QF77" s="166" t="s">
        <v>635</v>
      </c>
      <c r="QG77" s="166" t="s">
        <v>635</v>
      </c>
      <c r="QH77" s="166" t="s">
        <v>635</v>
      </c>
      <c r="QI77" s="166" t="s">
        <v>635</v>
      </c>
      <c r="QJ77" s="166" t="s">
        <v>635</v>
      </c>
      <c r="QK77" s="166" t="s">
        <v>635</v>
      </c>
      <c r="QL77" s="166" t="s">
        <v>635</v>
      </c>
      <c r="QM77" s="167" t="s">
        <v>635</v>
      </c>
      <c r="QN77" s="120" t="s">
        <v>635</v>
      </c>
      <c r="QO77" s="120" t="s">
        <v>635</v>
      </c>
      <c r="QP77" s="120" t="s">
        <v>635</v>
      </c>
      <c r="QQ77" s="120" t="s">
        <v>635</v>
      </c>
      <c r="QR77" s="120" t="s">
        <v>635</v>
      </c>
      <c r="QS77" s="120" t="s">
        <v>635</v>
      </c>
      <c r="QT77" s="120" t="s">
        <v>635</v>
      </c>
      <c r="QU77" s="120" t="s">
        <v>635</v>
      </c>
      <c r="QV77" s="168" t="s">
        <v>635</v>
      </c>
      <c r="QW77" s="169" t="s">
        <v>635</v>
      </c>
      <c r="QX77" s="169" t="s">
        <v>635</v>
      </c>
      <c r="QY77" s="169" t="s">
        <v>635</v>
      </c>
      <c r="QZ77" s="169" t="s">
        <v>635</v>
      </c>
      <c r="RA77" s="169" t="s">
        <v>635</v>
      </c>
      <c r="RB77" s="169" t="s">
        <v>635</v>
      </c>
      <c r="RC77" s="169" t="s">
        <v>635</v>
      </c>
      <c r="RD77" s="169" t="s">
        <v>635</v>
      </c>
      <c r="RE77" s="170" t="s">
        <v>635</v>
      </c>
      <c r="RF77" s="136" t="s">
        <v>656</v>
      </c>
      <c r="RG77" s="136" t="s">
        <v>743</v>
      </c>
      <c r="RH77" s="136" t="s">
        <v>635</v>
      </c>
      <c r="RI77" s="137" t="s">
        <v>635</v>
      </c>
      <c r="RJ77" s="137" t="s">
        <v>635</v>
      </c>
      <c r="RK77" s="137" t="s">
        <v>635</v>
      </c>
      <c r="RL77" s="105" t="s">
        <v>710</v>
      </c>
      <c r="RM77" s="106" t="s">
        <v>635</v>
      </c>
      <c r="RN77" s="106" t="s">
        <v>635</v>
      </c>
      <c r="RO77" s="171">
        <v>0</v>
      </c>
      <c r="RP77" s="171">
        <v>0</v>
      </c>
      <c r="RQ77" s="171">
        <v>1</v>
      </c>
      <c r="RR77" s="171">
        <v>0</v>
      </c>
      <c r="RS77" s="171">
        <v>0</v>
      </c>
      <c r="RT77" s="171">
        <v>0</v>
      </c>
      <c r="RU77" s="171">
        <v>0</v>
      </c>
      <c r="RV77" s="171">
        <v>0</v>
      </c>
      <c r="RW77" s="172">
        <f>SUM(RO77:RV77)</f>
        <v>1</v>
      </c>
      <c r="RX77" s="133" t="s">
        <v>635</v>
      </c>
      <c r="RY77" s="133" t="s">
        <v>635</v>
      </c>
      <c r="RZ77" s="133" t="s">
        <v>635</v>
      </c>
      <c r="SA77" s="133" t="s">
        <v>635</v>
      </c>
      <c r="SB77" s="133" t="s">
        <v>635</v>
      </c>
      <c r="SC77" s="133" t="s">
        <v>635</v>
      </c>
      <c r="SD77" s="133" t="s">
        <v>635</v>
      </c>
      <c r="SE77" s="133" t="s">
        <v>635</v>
      </c>
      <c r="SF77" s="189" t="s">
        <v>635</v>
      </c>
      <c r="SG77" s="132" t="s">
        <v>635</v>
      </c>
      <c r="SH77" s="132" t="s">
        <v>635</v>
      </c>
      <c r="SI77" s="132" t="s">
        <v>635</v>
      </c>
      <c r="SJ77" s="132" t="s">
        <v>635</v>
      </c>
      <c r="SK77" s="132" t="s">
        <v>635</v>
      </c>
      <c r="SL77" s="132" t="s">
        <v>635</v>
      </c>
      <c r="SM77" s="132" t="s">
        <v>635</v>
      </c>
      <c r="SN77" s="132" t="s">
        <v>635</v>
      </c>
      <c r="SO77" s="173" t="s">
        <v>635</v>
      </c>
      <c r="SP77" s="102" t="s">
        <v>635</v>
      </c>
      <c r="SQ77" s="102" t="s">
        <v>635</v>
      </c>
      <c r="SR77" s="102" t="s">
        <v>635</v>
      </c>
      <c r="SS77" s="102" t="s">
        <v>635</v>
      </c>
      <c r="ST77" s="102" t="s">
        <v>635</v>
      </c>
      <c r="SU77" s="102" t="s">
        <v>635</v>
      </c>
      <c r="SV77" s="102" t="s">
        <v>635</v>
      </c>
      <c r="SW77" s="102" t="s">
        <v>635</v>
      </c>
      <c r="SX77" s="174" t="s">
        <v>635</v>
      </c>
      <c r="SY77" s="125" t="s">
        <v>635</v>
      </c>
      <c r="SZ77" s="125" t="s">
        <v>635</v>
      </c>
      <c r="TA77" s="125" t="s">
        <v>635</v>
      </c>
      <c r="TB77" s="125" t="s">
        <v>635</v>
      </c>
      <c r="TC77" s="125" t="s">
        <v>635</v>
      </c>
      <c r="TD77" s="125" t="s">
        <v>635</v>
      </c>
      <c r="TE77" s="125" t="s">
        <v>635</v>
      </c>
      <c r="TF77" s="125" t="s">
        <v>635</v>
      </c>
      <c r="TG77" s="175" t="s">
        <v>635</v>
      </c>
      <c r="TH77" s="149" t="s">
        <v>635</v>
      </c>
      <c r="TI77" s="149" t="s">
        <v>635</v>
      </c>
      <c r="TJ77" s="149" t="s">
        <v>635</v>
      </c>
      <c r="TK77" s="149" t="s">
        <v>635</v>
      </c>
      <c r="TL77" s="149" t="s">
        <v>635</v>
      </c>
      <c r="TM77" s="149" t="s">
        <v>635</v>
      </c>
      <c r="TN77" s="149" t="s">
        <v>635</v>
      </c>
      <c r="TO77" s="149" t="s">
        <v>635</v>
      </c>
      <c r="TP77" s="176" t="s">
        <v>635</v>
      </c>
      <c r="TQ77" s="210">
        <v>0</v>
      </c>
      <c r="TR77" s="210">
        <v>0</v>
      </c>
      <c r="TS77" s="210">
        <v>1</v>
      </c>
      <c r="TT77" s="210">
        <v>0</v>
      </c>
      <c r="TU77" s="210">
        <v>0</v>
      </c>
      <c r="TV77" s="210">
        <v>0</v>
      </c>
      <c r="TW77" s="210">
        <v>0</v>
      </c>
      <c r="TX77" s="210">
        <v>0</v>
      </c>
      <c r="TY77" s="211">
        <f>SUBTOTAL(9,TQ77:TX77)</f>
        <v>1</v>
      </c>
      <c r="TZ77" s="179" t="s">
        <v>635</v>
      </c>
      <c r="UA77" s="179" t="s">
        <v>635</v>
      </c>
      <c r="UB77" s="179" t="s">
        <v>635</v>
      </c>
      <c r="UC77" s="179" t="s">
        <v>635</v>
      </c>
      <c r="UD77" s="179" t="s">
        <v>635</v>
      </c>
      <c r="UE77" s="179" t="s">
        <v>635</v>
      </c>
      <c r="UF77" s="179" t="s">
        <v>635</v>
      </c>
      <c r="UG77" s="179" t="s">
        <v>635</v>
      </c>
      <c r="UH77" s="180" t="s">
        <v>635</v>
      </c>
      <c r="UI77" s="171">
        <v>0</v>
      </c>
      <c r="UJ77" s="171">
        <v>0</v>
      </c>
      <c r="UK77" s="171">
        <v>1</v>
      </c>
      <c r="UL77" s="171">
        <v>0</v>
      </c>
      <c r="UM77" s="171">
        <v>0</v>
      </c>
      <c r="UN77" s="171">
        <v>0</v>
      </c>
      <c r="UO77" s="171">
        <v>0</v>
      </c>
      <c r="UP77" s="171">
        <v>0</v>
      </c>
      <c r="UQ77" s="181">
        <f>SUBTOTAL(9,UI77:UP77)</f>
        <v>1</v>
      </c>
      <c r="UR77" s="131" t="s">
        <v>635</v>
      </c>
      <c r="US77" s="131" t="s">
        <v>635</v>
      </c>
      <c r="UT77" s="131" t="s">
        <v>635</v>
      </c>
      <c r="UU77" s="131" t="s">
        <v>635</v>
      </c>
      <c r="UV77" s="131" t="s">
        <v>635</v>
      </c>
      <c r="UW77" s="131" t="s">
        <v>635</v>
      </c>
      <c r="UX77" s="131" t="s">
        <v>635</v>
      </c>
      <c r="UY77" s="131" t="s">
        <v>635</v>
      </c>
      <c r="UZ77" s="182" t="s">
        <v>635</v>
      </c>
      <c r="VA77" s="169" t="s">
        <v>635</v>
      </c>
      <c r="VB77" s="169" t="s">
        <v>635</v>
      </c>
      <c r="VC77" s="169" t="s">
        <v>635</v>
      </c>
      <c r="VD77" s="169" t="s">
        <v>635</v>
      </c>
      <c r="VE77" s="169" t="s">
        <v>635</v>
      </c>
      <c r="VF77" s="169" t="s">
        <v>635</v>
      </c>
      <c r="VG77" s="169" t="s">
        <v>635</v>
      </c>
      <c r="VH77" s="169" t="s">
        <v>635</v>
      </c>
      <c r="VI77" s="183" t="s">
        <v>635</v>
      </c>
      <c r="VJ77" s="177" t="s">
        <v>635</v>
      </c>
      <c r="VK77" s="177" t="s">
        <v>635</v>
      </c>
      <c r="VL77" s="177" t="s">
        <v>635</v>
      </c>
      <c r="VM77" s="177" t="s">
        <v>635</v>
      </c>
      <c r="VN77" s="177" t="s">
        <v>635</v>
      </c>
      <c r="VO77" s="177" t="s">
        <v>635</v>
      </c>
      <c r="VP77" s="177" t="s">
        <v>635</v>
      </c>
      <c r="VQ77" s="177" t="s">
        <v>635</v>
      </c>
      <c r="VR77" s="178" t="s">
        <v>635</v>
      </c>
      <c r="VS77" s="184" t="s">
        <v>635</v>
      </c>
      <c r="VT77" s="184" t="s">
        <v>635</v>
      </c>
      <c r="VU77" s="184" t="s">
        <v>635</v>
      </c>
      <c r="VV77" s="184" t="s">
        <v>635</v>
      </c>
      <c r="VW77" s="184" t="s">
        <v>635</v>
      </c>
      <c r="VX77" s="184" t="s">
        <v>635</v>
      </c>
      <c r="VY77" s="184" t="s">
        <v>635</v>
      </c>
      <c r="VZ77" s="184" t="s">
        <v>635</v>
      </c>
      <c r="WA77" s="185" t="s">
        <v>635</v>
      </c>
      <c r="WB77" s="186" t="s">
        <v>635</v>
      </c>
      <c r="WC77" s="186" t="s">
        <v>635</v>
      </c>
      <c r="WD77" s="186" t="s">
        <v>635</v>
      </c>
      <c r="WE77" s="186" t="s">
        <v>635</v>
      </c>
      <c r="WF77" s="186" t="s">
        <v>635</v>
      </c>
      <c r="WG77" s="186" t="s">
        <v>635</v>
      </c>
      <c r="WH77" s="186" t="s">
        <v>635</v>
      </c>
      <c r="WI77" s="186" t="s">
        <v>635</v>
      </c>
      <c r="WJ77" s="187" t="s">
        <v>635</v>
      </c>
      <c r="WK77" s="212">
        <v>0</v>
      </c>
      <c r="WL77" s="212">
        <v>0</v>
      </c>
      <c r="WM77" s="212">
        <v>1</v>
      </c>
      <c r="WN77" s="212">
        <v>0</v>
      </c>
      <c r="WO77" s="212">
        <v>0</v>
      </c>
      <c r="WP77" s="212">
        <v>0</v>
      </c>
      <c r="WQ77" s="212">
        <v>0</v>
      </c>
      <c r="WR77" s="212">
        <v>0</v>
      </c>
      <c r="WS77" s="188">
        <f>SUBTOTAL(9,WK77:WR77)</f>
        <v>1</v>
      </c>
      <c r="WT77" s="133" t="s">
        <v>635</v>
      </c>
      <c r="WU77" s="133" t="s">
        <v>635</v>
      </c>
      <c r="WV77" s="133" t="s">
        <v>635</v>
      </c>
      <c r="WW77" s="133" t="s">
        <v>635</v>
      </c>
      <c r="WX77" s="133" t="s">
        <v>635</v>
      </c>
      <c r="WY77" s="133" t="s">
        <v>635</v>
      </c>
      <c r="WZ77" s="133" t="s">
        <v>635</v>
      </c>
      <c r="XA77" s="133" t="s">
        <v>635</v>
      </c>
      <c r="XB77" s="189" t="s">
        <v>635</v>
      </c>
      <c r="XC77" s="105" t="s">
        <v>665</v>
      </c>
      <c r="XD77" s="105" t="s">
        <v>666</v>
      </c>
      <c r="XE77" s="105" t="s">
        <v>749</v>
      </c>
      <c r="XF77" s="111" t="s">
        <v>750</v>
      </c>
      <c r="XG77" s="190" t="s">
        <v>671</v>
      </c>
      <c r="XH77" s="190" t="s">
        <v>672</v>
      </c>
      <c r="XI77" s="190" t="s">
        <v>673</v>
      </c>
      <c r="XJ77" s="190" t="s">
        <v>635</v>
      </c>
      <c r="XK77" s="190" t="s">
        <v>635</v>
      </c>
      <c r="XL77" s="190" t="s">
        <v>635</v>
      </c>
      <c r="XM77" s="191" t="s">
        <v>667</v>
      </c>
      <c r="XN77" s="191" t="s">
        <v>668</v>
      </c>
      <c r="XO77" s="191" t="s">
        <v>670</v>
      </c>
      <c r="XP77" s="191" t="s">
        <v>671</v>
      </c>
      <c r="XQ77" s="191" t="s">
        <v>672</v>
      </c>
      <c r="XR77" s="191" t="s">
        <v>673</v>
      </c>
      <c r="XS77" s="191" t="s">
        <v>712</v>
      </c>
      <c r="XT77" s="191" t="s">
        <v>635</v>
      </c>
      <c r="XU77" s="192" t="s">
        <v>668</v>
      </c>
      <c r="XV77" s="192" t="s">
        <v>635</v>
      </c>
      <c r="XW77" s="192" t="s">
        <v>635</v>
      </c>
      <c r="XX77" s="192" t="s">
        <v>635</v>
      </c>
      <c r="XY77" s="192" t="s">
        <v>635</v>
      </c>
      <c r="XZ77" s="192" t="s">
        <v>635</v>
      </c>
      <c r="YA77" s="144" t="s">
        <v>668</v>
      </c>
      <c r="YB77" s="144" t="s">
        <v>635</v>
      </c>
      <c r="YC77" s="144" t="s">
        <v>635</v>
      </c>
      <c r="YD77" s="144" t="s">
        <v>635</v>
      </c>
      <c r="YE77" s="144" t="s">
        <v>635</v>
      </c>
      <c r="YF77" s="144" t="s">
        <v>635</v>
      </c>
      <c r="YG77" s="144" t="s">
        <v>635</v>
      </c>
      <c r="YH77" s="111" t="s">
        <v>674</v>
      </c>
      <c r="YI77" s="111" t="s">
        <v>635</v>
      </c>
      <c r="YJ77" s="111" t="s">
        <v>635</v>
      </c>
      <c r="YK77" s="190" t="s">
        <v>635</v>
      </c>
      <c r="YL77" s="190" t="s">
        <v>635</v>
      </c>
      <c r="YM77" s="190" t="s">
        <v>635</v>
      </c>
      <c r="YN77" s="190" t="s">
        <v>635</v>
      </c>
      <c r="YO77" s="190" t="s">
        <v>635</v>
      </c>
      <c r="YP77" s="130" t="s">
        <v>752</v>
      </c>
      <c r="YQ77" s="130" t="s">
        <v>1641</v>
      </c>
      <c r="YR77" s="130" t="s">
        <v>635</v>
      </c>
      <c r="YS77" s="130" t="s">
        <v>635</v>
      </c>
      <c r="YT77" s="130" t="s">
        <v>635</v>
      </c>
      <c r="YU77" s="130" t="s">
        <v>635</v>
      </c>
      <c r="YV77" s="112" t="s">
        <v>635</v>
      </c>
      <c r="YW77" s="112" t="s">
        <v>635</v>
      </c>
      <c r="YX77" s="112" t="s">
        <v>635</v>
      </c>
      <c r="YY77" s="112" t="s">
        <v>635</v>
      </c>
      <c r="YZ77" s="105" t="s">
        <v>674</v>
      </c>
      <c r="ZA77" s="105" t="s">
        <v>635</v>
      </c>
      <c r="ZB77" s="126" t="s">
        <v>635</v>
      </c>
      <c r="ZC77" s="126" t="s">
        <v>635</v>
      </c>
      <c r="ZD77" s="126" t="s">
        <v>635</v>
      </c>
      <c r="ZE77" s="126" t="s">
        <v>635</v>
      </c>
      <c r="ZF77" s="126" t="s">
        <v>635</v>
      </c>
      <c r="ZG77" s="125" t="s">
        <v>882</v>
      </c>
      <c r="ZH77" s="125" t="s">
        <v>675</v>
      </c>
      <c r="ZI77" s="125" t="s">
        <v>676</v>
      </c>
      <c r="ZJ77" s="125" t="s">
        <v>753</v>
      </c>
      <c r="ZK77" s="125" t="s">
        <v>678</v>
      </c>
      <c r="ZL77" s="125" t="s">
        <v>635</v>
      </c>
      <c r="ZM77" s="125" t="s">
        <v>635</v>
      </c>
      <c r="ZN77" s="125" t="s">
        <v>635</v>
      </c>
      <c r="ZO77" s="147" t="s">
        <v>635</v>
      </c>
      <c r="ZP77" s="147" t="s">
        <v>635</v>
      </c>
      <c r="ZQ77" s="147" t="s">
        <v>635</v>
      </c>
      <c r="ZR77" s="147" t="s">
        <v>635</v>
      </c>
      <c r="ZS77" s="147" t="s">
        <v>635</v>
      </c>
      <c r="ZT77" s="184" t="s">
        <v>635</v>
      </c>
      <c r="ZU77" s="184">
        <v>7</v>
      </c>
      <c r="ZV77" s="184" t="s">
        <v>635</v>
      </c>
      <c r="ZW77" s="184" t="s">
        <v>635</v>
      </c>
      <c r="ZX77" s="131">
        <v>0.5</v>
      </c>
      <c r="ZY77" s="131" t="s">
        <v>635</v>
      </c>
      <c r="ZZ77" s="131">
        <v>0.7</v>
      </c>
      <c r="AAA77" s="131">
        <v>0.7</v>
      </c>
      <c r="AAB77" s="132" t="s">
        <v>635</v>
      </c>
      <c r="AAC77" s="132" t="s">
        <v>635</v>
      </c>
      <c r="AAD77" s="132" t="s">
        <v>635</v>
      </c>
      <c r="AAE77" s="193" t="s">
        <v>635</v>
      </c>
      <c r="AAF77" s="102">
        <v>2</v>
      </c>
      <c r="AAG77" s="102" t="s">
        <v>635</v>
      </c>
      <c r="AAH77" s="102" t="s">
        <v>635</v>
      </c>
      <c r="AAI77" s="102" t="s">
        <v>635</v>
      </c>
      <c r="AAJ77" s="125">
        <v>1</v>
      </c>
      <c r="AAK77" s="125">
        <v>0.5</v>
      </c>
      <c r="AAL77" s="125" t="s">
        <v>635</v>
      </c>
      <c r="AAM77" s="125" t="s">
        <v>635</v>
      </c>
      <c r="AAN77" s="131">
        <v>1</v>
      </c>
      <c r="AAO77" s="131">
        <v>1</v>
      </c>
      <c r="AAP77" s="131" t="s">
        <v>635</v>
      </c>
      <c r="AAQ77" s="131" t="s">
        <v>635</v>
      </c>
      <c r="AAR77" s="149">
        <v>5</v>
      </c>
      <c r="AAS77" s="149">
        <v>4</v>
      </c>
      <c r="AAT77" s="149" t="s">
        <v>635</v>
      </c>
      <c r="AAU77" s="149" t="s">
        <v>635</v>
      </c>
      <c r="AAV77" s="184">
        <v>1</v>
      </c>
      <c r="AAW77" s="184" t="s">
        <v>635</v>
      </c>
      <c r="AAX77" s="184" t="s">
        <v>635</v>
      </c>
      <c r="AAY77" s="184" t="s">
        <v>635</v>
      </c>
      <c r="AAZ77" s="103" t="s">
        <v>632</v>
      </c>
      <c r="ABA77" s="100" t="s">
        <v>1019</v>
      </c>
      <c r="ABB77" s="100" t="s">
        <v>679</v>
      </c>
      <c r="ABC77" s="100" t="s">
        <v>635</v>
      </c>
      <c r="ABD77" s="100" t="s">
        <v>635</v>
      </c>
      <c r="ABE77" s="100" t="s">
        <v>635</v>
      </c>
      <c r="ABF77" s="103" t="s">
        <v>635</v>
      </c>
      <c r="ABG77" s="194">
        <v>50000</v>
      </c>
      <c r="ABH77" s="195" t="s">
        <v>716</v>
      </c>
      <c r="ABI77" s="195" t="s">
        <v>717</v>
      </c>
      <c r="ABJ77" s="195" t="s">
        <v>635</v>
      </c>
      <c r="ABK77" s="195" t="s">
        <v>635</v>
      </c>
      <c r="ABL77" s="177" t="s">
        <v>635</v>
      </c>
      <c r="ABM77" s="177" t="s">
        <v>635</v>
      </c>
      <c r="ABN77" s="177" t="s">
        <v>635</v>
      </c>
      <c r="ABO77" s="195" t="s">
        <v>635</v>
      </c>
      <c r="ABP77" s="112" t="s">
        <v>1021</v>
      </c>
      <c r="ABQ77" s="112" t="s">
        <v>635</v>
      </c>
      <c r="ABR77" s="112" t="s">
        <v>635</v>
      </c>
      <c r="ABS77" s="103" t="s">
        <v>632</v>
      </c>
      <c r="ABT77" s="97" t="s">
        <v>632</v>
      </c>
      <c r="ABU77" s="196" t="s">
        <v>718</v>
      </c>
      <c r="ABV77" s="196" t="s">
        <v>789</v>
      </c>
      <c r="ABW77" s="196" t="s">
        <v>719</v>
      </c>
      <c r="ABX77" s="196" t="s">
        <v>635</v>
      </c>
      <c r="ABY77" s="196" t="s">
        <v>635</v>
      </c>
      <c r="ABZ77" s="196" t="s">
        <v>635</v>
      </c>
      <c r="ACA77" s="196" t="s">
        <v>635</v>
      </c>
      <c r="ACB77" s="97" t="s">
        <v>626</v>
      </c>
      <c r="ACC77" s="97" t="s">
        <v>632</v>
      </c>
      <c r="ACD77" s="112" t="s">
        <v>685</v>
      </c>
      <c r="ACE77" s="112" t="s">
        <v>635</v>
      </c>
      <c r="ACF77" s="112" t="s">
        <v>635</v>
      </c>
      <c r="ACG77" s="112" t="s">
        <v>635</v>
      </c>
      <c r="ACH77" s="97" t="s">
        <v>1642</v>
      </c>
      <c r="ACI77" s="97" t="s">
        <v>1643</v>
      </c>
      <c r="ACJ77" s="97"/>
    </row>
    <row r="78" spans="1:764" ht="15" customHeight="1">
      <c r="A78">
        <v>68</v>
      </c>
      <c r="B78" s="97" t="s">
        <v>1644</v>
      </c>
      <c r="C78" s="97" t="s">
        <v>1645</v>
      </c>
      <c r="D78" s="97" t="s">
        <v>889</v>
      </c>
      <c r="E78" s="97" t="s">
        <v>1646</v>
      </c>
      <c r="F78" s="98" t="s">
        <v>1647</v>
      </c>
      <c r="G78" s="98" t="s">
        <v>1648</v>
      </c>
      <c r="H78" s="99">
        <v>35.323197999999998</v>
      </c>
      <c r="I78" s="99">
        <v>0.65708500000000003</v>
      </c>
      <c r="J78" s="98" t="s">
        <v>893</v>
      </c>
      <c r="K78" s="98" t="s">
        <v>1356</v>
      </c>
      <c r="L78" s="98" t="s">
        <v>1649</v>
      </c>
      <c r="M78" s="100" t="s">
        <v>1650</v>
      </c>
      <c r="N78" s="101">
        <v>712709501</v>
      </c>
      <c r="O78" s="102">
        <v>723213453</v>
      </c>
      <c r="P78" s="100">
        <v>0.65763199999999999</v>
      </c>
      <c r="Q78" s="100">
        <v>35.322695000000003</v>
      </c>
      <c r="R78" s="100">
        <v>2129.6</v>
      </c>
      <c r="S78" s="100">
        <v>5</v>
      </c>
      <c r="T78" s="103" t="s">
        <v>626</v>
      </c>
      <c r="U78" s="97" t="s">
        <v>629</v>
      </c>
      <c r="V78" s="97" t="s">
        <v>699</v>
      </c>
      <c r="W78" s="97" t="s">
        <v>629</v>
      </c>
      <c r="X78" s="97" t="s">
        <v>825</v>
      </c>
      <c r="Y78" s="97" t="s">
        <v>631</v>
      </c>
      <c r="Z78" s="103" t="s">
        <v>632</v>
      </c>
      <c r="AA78" s="104" t="s">
        <v>633</v>
      </c>
      <c r="AB78" s="104" t="s">
        <v>634</v>
      </c>
      <c r="AC78" s="104" t="s">
        <v>635</v>
      </c>
      <c r="AD78" s="104" t="s">
        <v>635</v>
      </c>
      <c r="AE78" s="104" t="s">
        <v>635</v>
      </c>
      <c r="AF78" s="103">
        <v>5</v>
      </c>
      <c r="AG78" s="103">
        <v>3</v>
      </c>
      <c r="AH78" s="97" t="s">
        <v>636</v>
      </c>
      <c r="AI78" s="97" t="s">
        <v>637</v>
      </c>
      <c r="AJ78" s="97" t="s">
        <v>638</v>
      </c>
      <c r="AK78" s="97" t="s">
        <v>639</v>
      </c>
      <c r="AL78" s="105" t="s">
        <v>640</v>
      </c>
      <c r="AM78" s="106" t="s">
        <v>1120</v>
      </c>
      <c r="AN78" s="106" t="s">
        <v>635</v>
      </c>
      <c r="AO78" s="106" t="s">
        <v>635</v>
      </c>
      <c r="AP78" s="97" t="s">
        <v>642</v>
      </c>
      <c r="AQ78" s="97" t="s">
        <v>635</v>
      </c>
      <c r="AR78" s="103" t="s">
        <v>635</v>
      </c>
      <c r="AS78" s="107" t="s">
        <v>635</v>
      </c>
      <c r="AT78" s="103" t="s">
        <v>635</v>
      </c>
      <c r="AU78" s="103" t="s">
        <v>642</v>
      </c>
      <c r="AV78" s="106" t="s">
        <v>632</v>
      </c>
      <c r="AW78" s="105" t="s">
        <v>640</v>
      </c>
      <c r="AX78" s="103" t="s">
        <v>1120</v>
      </c>
      <c r="AY78" s="105" t="s">
        <v>640</v>
      </c>
      <c r="AZ78" s="107" t="s">
        <v>1120</v>
      </c>
      <c r="BA78" s="105" t="s">
        <v>640</v>
      </c>
      <c r="BB78" s="107" t="s">
        <v>1120</v>
      </c>
      <c r="BC78" s="106" t="s">
        <v>640</v>
      </c>
      <c r="BD78" s="103" t="s">
        <v>1120</v>
      </c>
      <c r="BE78" s="106" t="s">
        <v>632</v>
      </c>
      <c r="BF78" s="103" t="s">
        <v>640</v>
      </c>
      <c r="BG78" s="103" t="s">
        <v>635</v>
      </c>
      <c r="BH78" s="103" t="s">
        <v>847</v>
      </c>
      <c r="BI78" s="97" t="s">
        <v>640</v>
      </c>
      <c r="BJ78" s="108" t="s">
        <v>643</v>
      </c>
      <c r="BK78" s="108" t="s">
        <v>875</v>
      </c>
      <c r="BL78" s="108" t="s">
        <v>774</v>
      </c>
      <c r="BM78" s="108" t="s">
        <v>644</v>
      </c>
      <c r="BN78" s="108" t="s">
        <v>635</v>
      </c>
      <c r="BO78" s="103" t="s">
        <v>632</v>
      </c>
      <c r="BP78" s="103" t="s">
        <v>1120</v>
      </c>
      <c r="BQ78" s="103" t="s">
        <v>635</v>
      </c>
      <c r="BR78" s="109" t="s">
        <v>776</v>
      </c>
      <c r="BS78" s="109" t="s">
        <v>946</v>
      </c>
      <c r="BT78" s="110" t="s">
        <v>635</v>
      </c>
      <c r="BU78" s="110" t="s">
        <v>635</v>
      </c>
      <c r="BV78" s="109" t="s">
        <v>635</v>
      </c>
      <c r="BW78" s="97" t="s">
        <v>646</v>
      </c>
      <c r="BX78" s="97" t="s">
        <v>2462</v>
      </c>
      <c r="BY78" s="97" t="s">
        <v>1651</v>
      </c>
      <c r="BZ78" s="97" t="s">
        <v>779</v>
      </c>
      <c r="CA78" s="111" t="s">
        <v>736</v>
      </c>
      <c r="CB78" s="111" t="s">
        <v>737</v>
      </c>
      <c r="CC78" s="111" t="s">
        <v>635</v>
      </c>
      <c r="CD78" s="106" t="s">
        <v>635</v>
      </c>
      <c r="CE78" s="111" t="s">
        <v>635</v>
      </c>
      <c r="CF78" s="103" t="s">
        <v>804</v>
      </c>
      <c r="CG78" s="103">
        <v>5</v>
      </c>
      <c r="CH78" s="112" t="s">
        <v>649</v>
      </c>
      <c r="CI78" s="113" t="s">
        <v>1120</v>
      </c>
      <c r="CJ78" s="113" t="s">
        <v>635</v>
      </c>
      <c r="CK78" s="113" t="s">
        <v>635</v>
      </c>
      <c r="CL78" s="103">
        <v>52</v>
      </c>
      <c r="CM78" s="114">
        <v>700</v>
      </c>
      <c r="CN78" s="103" t="s">
        <v>635</v>
      </c>
      <c r="CO78" s="106" t="s">
        <v>635</v>
      </c>
      <c r="CP78" s="103" t="s">
        <v>635</v>
      </c>
      <c r="CQ78" s="106" t="s">
        <v>635</v>
      </c>
      <c r="CR78" s="103" t="s">
        <v>635</v>
      </c>
      <c r="CS78" s="106" t="s">
        <v>635</v>
      </c>
      <c r="CT78" s="103" t="s">
        <v>635</v>
      </c>
      <c r="CU78" s="106" t="s">
        <v>635</v>
      </c>
      <c r="CV78" s="103">
        <v>50</v>
      </c>
      <c r="CW78" s="103" t="s">
        <v>635</v>
      </c>
      <c r="CX78" s="111" t="s">
        <v>650</v>
      </c>
      <c r="CY78" s="106" t="s">
        <v>651</v>
      </c>
      <c r="CZ78" s="115">
        <v>0.4</v>
      </c>
      <c r="DA78" s="115">
        <v>0.6</v>
      </c>
      <c r="DB78" s="116">
        <f t="shared" si="25"/>
        <v>1</v>
      </c>
      <c r="DC78" s="117" t="s">
        <v>635</v>
      </c>
      <c r="DD78" s="118" t="s">
        <v>635</v>
      </c>
      <c r="DE78" s="118" t="s">
        <v>635</v>
      </c>
      <c r="DF78" s="118" t="s">
        <v>635</v>
      </c>
      <c r="DG78" s="119" t="s">
        <v>635</v>
      </c>
      <c r="DH78" s="106" t="s">
        <v>635</v>
      </c>
      <c r="DI78" s="106" t="s">
        <v>635</v>
      </c>
      <c r="DJ78" s="122" t="s">
        <v>635</v>
      </c>
      <c r="DK78" s="122" t="s">
        <v>635</v>
      </c>
      <c r="DL78" s="123" t="s">
        <v>635</v>
      </c>
      <c r="DM78" s="123" t="s">
        <v>635</v>
      </c>
      <c r="DN78" s="124" t="s">
        <v>650</v>
      </c>
      <c r="DO78" s="229">
        <v>1</v>
      </c>
      <c r="DP78" s="229">
        <v>0</v>
      </c>
      <c r="DQ78" s="125">
        <v>0.1</v>
      </c>
      <c r="DR78" s="125">
        <v>2</v>
      </c>
      <c r="DS78" s="125" t="s">
        <v>1348</v>
      </c>
      <c r="DT78" s="106" t="s">
        <v>635</v>
      </c>
      <c r="DU78" s="106" t="s">
        <v>635</v>
      </c>
      <c r="DV78" s="106" t="s">
        <v>635</v>
      </c>
      <c r="DW78" s="126">
        <v>0.1</v>
      </c>
      <c r="DX78" s="126">
        <v>0.2</v>
      </c>
      <c r="DY78" s="126">
        <v>7</v>
      </c>
      <c r="DZ78" s="97" t="s">
        <v>652</v>
      </c>
      <c r="EA78" s="103" t="s">
        <v>626</v>
      </c>
      <c r="EB78" s="97" t="s">
        <v>635</v>
      </c>
      <c r="EC78" s="103" t="s">
        <v>626</v>
      </c>
      <c r="ED78" s="103" t="s">
        <v>635</v>
      </c>
      <c r="EE78" s="103" t="s">
        <v>635</v>
      </c>
      <c r="EF78" s="127" t="s">
        <v>653</v>
      </c>
      <c r="EG78" s="127" t="s">
        <v>651</v>
      </c>
      <c r="EH78" s="103" t="s">
        <v>653</v>
      </c>
      <c r="EI78" s="97" t="s">
        <v>640</v>
      </c>
      <c r="EJ78" s="97" t="s">
        <v>640</v>
      </c>
      <c r="EK78" s="122">
        <v>2</v>
      </c>
      <c r="EL78" s="122">
        <v>2</v>
      </c>
      <c r="EM78" s="122">
        <v>0.1</v>
      </c>
      <c r="EN78" s="122">
        <v>0.1</v>
      </c>
      <c r="EO78" s="128" t="s">
        <v>635</v>
      </c>
      <c r="EP78" s="128" t="s">
        <v>635</v>
      </c>
      <c r="EQ78" s="128" t="s">
        <v>635</v>
      </c>
      <c r="ER78" s="128" t="s">
        <v>635</v>
      </c>
      <c r="ES78" s="129">
        <v>0.1</v>
      </c>
      <c r="ET78" s="129">
        <v>0.2</v>
      </c>
      <c r="EU78" s="129">
        <v>0.1</v>
      </c>
      <c r="EV78" s="129">
        <v>0.2</v>
      </c>
      <c r="EW78" s="97" t="s">
        <v>654</v>
      </c>
      <c r="EX78" s="97" t="s">
        <v>654</v>
      </c>
      <c r="EY78" s="103" t="s">
        <v>805</v>
      </c>
      <c r="EZ78" s="107" t="s">
        <v>1652</v>
      </c>
      <c r="FA78" s="97" t="s">
        <v>853</v>
      </c>
      <c r="FB78" s="130" t="s">
        <v>656</v>
      </c>
      <c r="FC78" s="130" t="s">
        <v>743</v>
      </c>
      <c r="FD78" s="131" t="s">
        <v>806</v>
      </c>
      <c r="FE78" s="131" t="s">
        <v>635</v>
      </c>
      <c r="FF78" s="131" t="s">
        <v>635</v>
      </c>
      <c r="FG78" s="131" t="s">
        <v>635</v>
      </c>
      <c r="FH78" s="131" t="s">
        <v>635</v>
      </c>
      <c r="FI78" s="132">
        <v>2</v>
      </c>
      <c r="FJ78" s="133" t="s">
        <v>635</v>
      </c>
      <c r="FK78" s="103" t="s">
        <v>635</v>
      </c>
      <c r="FL78" s="134" t="s">
        <v>635</v>
      </c>
      <c r="FM78" s="135">
        <v>7</v>
      </c>
      <c r="FN78" s="135">
        <v>4</v>
      </c>
      <c r="FO78" s="135" t="s">
        <v>635</v>
      </c>
      <c r="FP78" s="103" t="s">
        <v>635</v>
      </c>
      <c r="FQ78" s="132">
        <v>50</v>
      </c>
      <c r="FR78" s="133" t="s">
        <v>635</v>
      </c>
      <c r="FS78" s="103" t="s">
        <v>635</v>
      </c>
      <c r="FT78" s="134" t="s">
        <v>635</v>
      </c>
      <c r="FU78" s="135">
        <v>1</v>
      </c>
      <c r="FV78" s="135">
        <v>8</v>
      </c>
      <c r="FW78" s="131" t="s">
        <v>635</v>
      </c>
      <c r="FX78" s="103" t="s">
        <v>635</v>
      </c>
      <c r="FY78" s="100" t="s">
        <v>657</v>
      </c>
      <c r="FZ78" s="102" t="s">
        <v>658</v>
      </c>
      <c r="GA78" s="102">
        <v>12</v>
      </c>
      <c r="GB78" s="102">
        <v>12</v>
      </c>
      <c r="GC78" s="136" t="s">
        <v>657</v>
      </c>
      <c r="GD78" s="137" t="s">
        <v>658</v>
      </c>
      <c r="GE78" s="137">
        <v>14</v>
      </c>
      <c r="GF78" s="137">
        <v>10</v>
      </c>
      <c r="GG78" s="125" t="s">
        <v>635</v>
      </c>
      <c r="GH78" s="125" t="s">
        <v>635</v>
      </c>
      <c r="GI78" s="125" t="s">
        <v>635</v>
      </c>
      <c r="GJ78" s="125" t="s">
        <v>635</v>
      </c>
      <c r="GK78" s="122" t="s">
        <v>635</v>
      </c>
      <c r="GL78" s="122" t="s">
        <v>635</v>
      </c>
      <c r="GM78" s="122" t="s">
        <v>635</v>
      </c>
      <c r="GN78" s="122" t="s">
        <v>635</v>
      </c>
      <c r="GO78" s="135" t="s">
        <v>635</v>
      </c>
      <c r="GP78" s="135" t="s">
        <v>635</v>
      </c>
      <c r="GQ78" s="135" t="s">
        <v>635</v>
      </c>
      <c r="GR78" s="134" t="s">
        <v>635</v>
      </c>
      <c r="GS78" s="134" t="s">
        <v>635</v>
      </c>
      <c r="GT78" s="134" t="s">
        <v>635</v>
      </c>
      <c r="GU78" s="126" t="s">
        <v>635</v>
      </c>
      <c r="GV78" s="126" t="s">
        <v>635</v>
      </c>
      <c r="GW78" s="126" t="s">
        <v>635</v>
      </c>
      <c r="GX78" s="145" t="s">
        <v>635</v>
      </c>
      <c r="GY78" s="145" t="s">
        <v>635</v>
      </c>
      <c r="GZ78" s="145" t="s">
        <v>635</v>
      </c>
      <c r="HA78" s="139" t="s">
        <v>657</v>
      </c>
      <c r="HB78" s="140" t="s">
        <v>658</v>
      </c>
      <c r="HC78" s="123">
        <v>12</v>
      </c>
      <c r="HD78" s="123">
        <v>12</v>
      </c>
      <c r="HE78" s="127" t="s">
        <v>657</v>
      </c>
      <c r="HF78" s="130" t="s">
        <v>658</v>
      </c>
      <c r="HG78" s="131">
        <v>12</v>
      </c>
      <c r="HH78" s="131">
        <v>12</v>
      </c>
      <c r="HI78" s="141" t="s">
        <v>657</v>
      </c>
      <c r="HJ78" s="141" t="s">
        <v>658</v>
      </c>
      <c r="HK78" s="141">
        <v>12</v>
      </c>
      <c r="HL78" s="141">
        <v>12</v>
      </c>
      <c r="HM78" s="131" t="s">
        <v>657</v>
      </c>
      <c r="HN78" s="131" t="s">
        <v>658</v>
      </c>
      <c r="HO78" s="131">
        <v>12</v>
      </c>
      <c r="HP78" s="131">
        <v>12</v>
      </c>
      <c r="HQ78" s="106" t="s">
        <v>635</v>
      </c>
      <c r="HR78" s="106" t="s">
        <v>635</v>
      </c>
      <c r="HS78" s="106" t="s">
        <v>635</v>
      </c>
      <c r="HT78" s="106" t="s">
        <v>635</v>
      </c>
      <c r="HU78" s="132" t="s">
        <v>635</v>
      </c>
      <c r="HV78" s="132" t="s">
        <v>635</v>
      </c>
      <c r="HW78" s="132" t="s">
        <v>635</v>
      </c>
      <c r="HX78" s="132" t="s">
        <v>635</v>
      </c>
      <c r="HY78" s="118" t="s">
        <v>635</v>
      </c>
      <c r="HZ78" s="118" t="s">
        <v>635</v>
      </c>
      <c r="IA78" s="118" t="s">
        <v>635</v>
      </c>
      <c r="IB78" s="118" t="s">
        <v>635</v>
      </c>
      <c r="IC78" s="125" t="s">
        <v>635</v>
      </c>
      <c r="ID78" s="125" t="s">
        <v>635</v>
      </c>
      <c r="IE78" s="125" t="s">
        <v>635</v>
      </c>
      <c r="IF78" s="125" t="s">
        <v>635</v>
      </c>
      <c r="IG78" s="105" t="s">
        <v>807</v>
      </c>
      <c r="IH78" s="105" t="s">
        <v>855</v>
      </c>
      <c r="II78" s="105" t="s">
        <v>635</v>
      </c>
      <c r="IJ78" s="105" t="s">
        <v>635</v>
      </c>
      <c r="IK78" s="105" t="s">
        <v>635</v>
      </c>
      <c r="IL78" s="105" t="s">
        <v>635</v>
      </c>
      <c r="IM78" s="105" t="s">
        <v>635</v>
      </c>
      <c r="IN78" s="105" t="s">
        <v>635</v>
      </c>
      <c r="IO78" s="105" t="s">
        <v>635</v>
      </c>
      <c r="IP78" s="103">
        <v>2</v>
      </c>
      <c r="IQ78" s="102" t="s">
        <v>709</v>
      </c>
      <c r="IR78" s="102" t="s">
        <v>635</v>
      </c>
      <c r="IS78" s="142">
        <v>0</v>
      </c>
      <c r="IT78" s="142">
        <v>1</v>
      </c>
      <c r="IU78" s="128" t="s">
        <v>663</v>
      </c>
      <c r="IV78" s="143" t="s">
        <v>635</v>
      </c>
      <c r="IW78" s="143">
        <v>1</v>
      </c>
      <c r="IX78" s="143">
        <v>0</v>
      </c>
      <c r="IY78" s="124" t="s">
        <v>635</v>
      </c>
      <c r="IZ78" s="124" t="s">
        <v>635</v>
      </c>
      <c r="JA78" s="124" t="s">
        <v>635</v>
      </c>
      <c r="JB78" s="123" t="s">
        <v>635</v>
      </c>
      <c r="JC78" s="123" t="s">
        <v>635</v>
      </c>
      <c r="JD78" s="123" t="s">
        <v>635</v>
      </c>
      <c r="JE78" s="144" t="s">
        <v>635</v>
      </c>
      <c r="JF78" s="144" t="s">
        <v>635</v>
      </c>
      <c r="JG78" s="144" t="s">
        <v>635</v>
      </c>
      <c r="JH78" s="141" t="s">
        <v>635</v>
      </c>
      <c r="JI78" s="141" t="s">
        <v>635</v>
      </c>
      <c r="JJ78" s="141" t="s">
        <v>635</v>
      </c>
      <c r="JK78" s="144" t="s">
        <v>635</v>
      </c>
      <c r="JL78" s="144" t="s">
        <v>635</v>
      </c>
      <c r="JM78" s="144" t="s">
        <v>635</v>
      </c>
      <c r="JN78" s="135" t="s">
        <v>635</v>
      </c>
      <c r="JO78" s="135" t="s">
        <v>635</v>
      </c>
      <c r="JP78" s="135" t="s">
        <v>635</v>
      </c>
      <c r="JQ78" s="144" t="s">
        <v>709</v>
      </c>
      <c r="JR78" s="144" t="s">
        <v>635</v>
      </c>
      <c r="JS78" s="208">
        <v>0</v>
      </c>
      <c r="JT78" s="208">
        <v>1</v>
      </c>
      <c r="JU78" s="145" t="s">
        <v>709</v>
      </c>
      <c r="JV78" s="145" t="s">
        <v>635</v>
      </c>
      <c r="JW78" s="209">
        <v>0</v>
      </c>
      <c r="JX78" s="209">
        <v>1</v>
      </c>
      <c r="JY78" s="150" t="s">
        <v>709</v>
      </c>
      <c r="JZ78" s="150" t="s">
        <v>635</v>
      </c>
      <c r="KA78" s="150">
        <v>0</v>
      </c>
      <c r="KB78" s="150">
        <v>1</v>
      </c>
      <c r="KC78" s="143" t="s">
        <v>709</v>
      </c>
      <c r="KD78" s="143" t="s">
        <v>635</v>
      </c>
      <c r="KE78" s="143">
        <v>0</v>
      </c>
      <c r="KF78" s="143">
        <v>1</v>
      </c>
      <c r="KG78" s="146" t="s">
        <v>635</v>
      </c>
      <c r="KH78" s="146" t="s">
        <v>635</v>
      </c>
      <c r="KI78" s="146" t="s">
        <v>635</v>
      </c>
      <c r="KJ78" s="146" t="s">
        <v>635</v>
      </c>
      <c r="KK78" s="147" t="s">
        <v>635</v>
      </c>
      <c r="KL78" s="147" t="s">
        <v>635</v>
      </c>
      <c r="KM78" s="147" t="s">
        <v>635</v>
      </c>
      <c r="KN78" s="147" t="s">
        <v>635</v>
      </c>
      <c r="KO78" s="148" t="s">
        <v>635</v>
      </c>
      <c r="KP78" s="148" t="s">
        <v>635</v>
      </c>
      <c r="KQ78" s="148" t="s">
        <v>635</v>
      </c>
      <c r="KR78" s="148" t="s">
        <v>635</v>
      </c>
      <c r="KS78" s="149" t="s">
        <v>635</v>
      </c>
      <c r="KT78" s="149" t="s">
        <v>635</v>
      </c>
      <c r="KU78" s="149" t="s">
        <v>635</v>
      </c>
      <c r="KV78" s="149" t="s">
        <v>635</v>
      </c>
      <c r="KW78" s="105" t="s">
        <v>857</v>
      </c>
      <c r="KX78" s="106" t="s">
        <v>635</v>
      </c>
      <c r="KY78" s="106" t="s">
        <v>635</v>
      </c>
      <c r="KZ78" s="150">
        <v>0</v>
      </c>
      <c r="LA78" s="150">
        <v>0</v>
      </c>
      <c r="LB78" s="150">
        <v>0</v>
      </c>
      <c r="LC78" s="150">
        <v>0</v>
      </c>
      <c r="LD78" s="150">
        <v>0</v>
      </c>
      <c r="LE78" s="150">
        <v>0</v>
      </c>
      <c r="LF78" s="150">
        <v>0</v>
      </c>
      <c r="LG78" s="150">
        <v>1</v>
      </c>
      <c r="LH78" s="151">
        <f t="shared" si="23"/>
        <v>1</v>
      </c>
      <c r="LI78" s="152">
        <v>0</v>
      </c>
      <c r="LJ78" s="152">
        <v>0</v>
      </c>
      <c r="LK78" s="152">
        <v>0</v>
      </c>
      <c r="LL78" s="152">
        <v>0</v>
      </c>
      <c r="LM78" s="152">
        <v>0</v>
      </c>
      <c r="LN78" s="152">
        <v>0</v>
      </c>
      <c r="LO78" s="152">
        <v>0</v>
      </c>
      <c r="LP78" s="152">
        <v>1</v>
      </c>
      <c r="LQ78" s="153">
        <f t="shared" si="24"/>
        <v>1</v>
      </c>
      <c r="LR78" s="142">
        <v>0</v>
      </c>
      <c r="LS78" s="142">
        <v>0</v>
      </c>
      <c r="LT78" s="142">
        <v>0</v>
      </c>
      <c r="LU78" s="142">
        <v>0</v>
      </c>
      <c r="LV78" s="142">
        <v>0</v>
      </c>
      <c r="LW78" s="142">
        <v>0</v>
      </c>
      <c r="LX78" s="142">
        <v>0</v>
      </c>
      <c r="LY78" s="142">
        <v>0</v>
      </c>
      <c r="LZ78" s="142">
        <v>0</v>
      </c>
      <c r="MA78" s="45" t="s">
        <v>635</v>
      </c>
      <c r="MB78" s="45" t="s">
        <v>635</v>
      </c>
      <c r="MC78" s="45" t="s">
        <v>635</v>
      </c>
      <c r="MD78" s="45" t="s">
        <v>635</v>
      </c>
      <c r="ME78" s="45" t="s">
        <v>635</v>
      </c>
      <c r="MF78" s="45" t="s">
        <v>635</v>
      </c>
      <c r="MG78" s="45" t="s">
        <v>635</v>
      </c>
      <c r="MH78" s="45" t="s">
        <v>635</v>
      </c>
      <c r="MI78" s="44" t="s">
        <v>635</v>
      </c>
      <c r="MJ78" s="155" t="s">
        <v>635</v>
      </c>
      <c r="MK78" s="155" t="s">
        <v>635</v>
      </c>
      <c r="ML78" s="155" t="s">
        <v>635</v>
      </c>
      <c r="MM78" s="155" t="s">
        <v>635</v>
      </c>
      <c r="MN78" s="155" t="s">
        <v>635</v>
      </c>
      <c r="MO78" s="155" t="s">
        <v>635</v>
      </c>
      <c r="MP78" s="155" t="s">
        <v>635</v>
      </c>
      <c r="MQ78" s="155" t="s">
        <v>635</v>
      </c>
      <c r="MR78" s="156" t="s">
        <v>635</v>
      </c>
      <c r="MS78" s="157" t="s">
        <v>635</v>
      </c>
      <c r="MT78" s="157" t="s">
        <v>635</v>
      </c>
      <c r="MU78" s="157" t="s">
        <v>635</v>
      </c>
      <c r="MV78" s="157" t="s">
        <v>635</v>
      </c>
      <c r="MW78" s="157" t="s">
        <v>635</v>
      </c>
      <c r="MX78" s="157" t="s">
        <v>635</v>
      </c>
      <c r="MY78" s="157" t="s">
        <v>635</v>
      </c>
      <c r="MZ78" s="157" t="s">
        <v>635</v>
      </c>
      <c r="NA78" s="157" t="s">
        <v>635</v>
      </c>
      <c r="NB78" s="158">
        <v>0</v>
      </c>
      <c r="NC78" s="158">
        <v>0</v>
      </c>
      <c r="ND78" s="158">
        <v>0</v>
      </c>
      <c r="NE78" s="158">
        <v>0</v>
      </c>
      <c r="NF78" s="158">
        <v>0</v>
      </c>
      <c r="NG78" s="158">
        <v>0</v>
      </c>
      <c r="NH78" s="158">
        <v>0</v>
      </c>
      <c r="NI78" s="158">
        <v>0</v>
      </c>
      <c r="NJ78" s="159">
        <v>0</v>
      </c>
      <c r="NK78" s="160">
        <v>0</v>
      </c>
      <c r="NL78" s="160">
        <v>0</v>
      </c>
      <c r="NM78" s="160">
        <v>0</v>
      </c>
      <c r="NN78" s="160">
        <v>0</v>
      </c>
      <c r="NO78" s="160">
        <v>0</v>
      </c>
      <c r="NP78" s="160">
        <v>0</v>
      </c>
      <c r="NQ78" s="160">
        <v>0</v>
      </c>
      <c r="NR78" s="160">
        <v>0</v>
      </c>
      <c r="NS78" s="160">
        <v>0</v>
      </c>
      <c r="NT78" s="162" t="s">
        <v>635</v>
      </c>
      <c r="NU78" s="162" t="s">
        <v>635</v>
      </c>
      <c r="NV78" s="162" t="s">
        <v>635</v>
      </c>
      <c r="NW78" s="162" t="s">
        <v>635</v>
      </c>
      <c r="NX78" s="162" t="s">
        <v>635</v>
      </c>
      <c r="NY78" s="162" t="s">
        <v>635</v>
      </c>
      <c r="NZ78" s="162" t="s">
        <v>635</v>
      </c>
      <c r="OA78" s="162" t="s">
        <v>635</v>
      </c>
      <c r="OB78" s="163" t="s">
        <v>635</v>
      </c>
      <c r="OC78" s="142" t="s">
        <v>635</v>
      </c>
      <c r="OD78" s="142" t="s">
        <v>635</v>
      </c>
      <c r="OE78" s="142" t="s">
        <v>635</v>
      </c>
      <c r="OF78" s="142" t="s">
        <v>635</v>
      </c>
      <c r="OG78" s="142" t="s">
        <v>635</v>
      </c>
      <c r="OH78" s="142" t="s">
        <v>635</v>
      </c>
      <c r="OI78" s="142" t="s">
        <v>635</v>
      </c>
      <c r="OJ78" s="142" t="s">
        <v>635</v>
      </c>
      <c r="OK78" s="142" t="s">
        <v>635</v>
      </c>
      <c r="OL78" s="45">
        <v>0</v>
      </c>
      <c r="OM78" s="45">
        <v>0</v>
      </c>
      <c r="ON78" s="45">
        <v>0</v>
      </c>
      <c r="OO78" s="45">
        <v>0</v>
      </c>
      <c r="OP78" s="45">
        <v>0</v>
      </c>
      <c r="OQ78" s="45">
        <v>0</v>
      </c>
      <c r="OR78" s="45">
        <v>0</v>
      </c>
      <c r="OS78" s="45">
        <v>1</v>
      </c>
      <c r="OT78" s="44">
        <f>SUBTOTAL(9,OL78:OS78)</f>
        <v>1</v>
      </c>
      <c r="OU78" s="158" t="s">
        <v>635</v>
      </c>
      <c r="OV78" s="158" t="s">
        <v>635</v>
      </c>
      <c r="OW78" s="158" t="s">
        <v>635</v>
      </c>
      <c r="OX78" s="158" t="s">
        <v>635</v>
      </c>
      <c r="OY78" s="158" t="s">
        <v>635</v>
      </c>
      <c r="OZ78" s="158" t="s">
        <v>635</v>
      </c>
      <c r="PA78" s="158" t="s">
        <v>635</v>
      </c>
      <c r="PB78" s="158" t="s">
        <v>635</v>
      </c>
      <c r="PC78" s="159" t="s">
        <v>635</v>
      </c>
      <c r="PD78" s="152" t="s">
        <v>635</v>
      </c>
      <c r="PE78" s="152" t="s">
        <v>635</v>
      </c>
      <c r="PF78" s="152" t="s">
        <v>635</v>
      </c>
      <c r="PG78" s="152" t="s">
        <v>635</v>
      </c>
      <c r="PH78" s="152" t="s">
        <v>635</v>
      </c>
      <c r="PI78" s="152" t="s">
        <v>635</v>
      </c>
      <c r="PJ78" s="152" t="s">
        <v>635</v>
      </c>
      <c r="PK78" s="152" t="s">
        <v>635</v>
      </c>
      <c r="PL78" s="164" t="s">
        <v>635</v>
      </c>
      <c r="PM78" s="158" t="s">
        <v>635</v>
      </c>
      <c r="PN78" s="158" t="s">
        <v>635</v>
      </c>
      <c r="PO78" s="158" t="s">
        <v>635</v>
      </c>
      <c r="PP78" s="158" t="s">
        <v>635</v>
      </c>
      <c r="PQ78" s="158" t="s">
        <v>635</v>
      </c>
      <c r="PR78" s="158" t="s">
        <v>635</v>
      </c>
      <c r="PS78" s="158" t="s">
        <v>635</v>
      </c>
      <c r="PT78" s="158" t="s">
        <v>635</v>
      </c>
      <c r="PU78" s="159" t="s">
        <v>635</v>
      </c>
      <c r="PV78" s="157">
        <v>0</v>
      </c>
      <c r="PW78" s="157">
        <v>0</v>
      </c>
      <c r="PX78" s="157">
        <v>0</v>
      </c>
      <c r="PY78" s="157">
        <v>0</v>
      </c>
      <c r="PZ78" s="157">
        <v>0</v>
      </c>
      <c r="QA78" s="157">
        <v>0</v>
      </c>
      <c r="QB78" s="157">
        <v>0</v>
      </c>
      <c r="QC78" s="157">
        <v>0</v>
      </c>
      <c r="QD78" s="165">
        <v>0</v>
      </c>
      <c r="QE78" s="166">
        <v>0</v>
      </c>
      <c r="QF78" s="166">
        <v>0</v>
      </c>
      <c r="QG78" s="166">
        <v>0</v>
      </c>
      <c r="QH78" s="166">
        <v>0</v>
      </c>
      <c r="QI78" s="166">
        <v>0</v>
      </c>
      <c r="QJ78" s="166">
        <v>0</v>
      </c>
      <c r="QK78" s="166">
        <v>0</v>
      </c>
      <c r="QL78" s="166">
        <v>0</v>
      </c>
      <c r="QM78" s="166">
        <v>0</v>
      </c>
      <c r="QN78" s="120" t="s">
        <v>635</v>
      </c>
      <c r="QO78" s="120" t="s">
        <v>635</v>
      </c>
      <c r="QP78" s="120" t="s">
        <v>635</v>
      </c>
      <c r="QQ78" s="120" t="s">
        <v>635</v>
      </c>
      <c r="QR78" s="120" t="s">
        <v>635</v>
      </c>
      <c r="QS78" s="120" t="s">
        <v>635</v>
      </c>
      <c r="QT78" s="120" t="s">
        <v>635</v>
      </c>
      <c r="QU78" s="120" t="s">
        <v>635</v>
      </c>
      <c r="QV78" s="168" t="s">
        <v>635</v>
      </c>
      <c r="QW78" s="169" t="s">
        <v>635</v>
      </c>
      <c r="QX78" s="169" t="s">
        <v>635</v>
      </c>
      <c r="QY78" s="169" t="s">
        <v>635</v>
      </c>
      <c r="QZ78" s="169" t="s">
        <v>635</v>
      </c>
      <c r="RA78" s="169" t="s">
        <v>635</v>
      </c>
      <c r="RB78" s="169" t="s">
        <v>635</v>
      </c>
      <c r="RC78" s="169" t="s">
        <v>635</v>
      </c>
      <c r="RD78" s="169" t="s">
        <v>635</v>
      </c>
      <c r="RE78" s="170" t="s">
        <v>635</v>
      </c>
      <c r="RF78" s="136" t="s">
        <v>656</v>
      </c>
      <c r="RG78" s="136" t="s">
        <v>743</v>
      </c>
      <c r="RH78" s="136" t="s">
        <v>806</v>
      </c>
      <c r="RI78" s="137" t="s">
        <v>635</v>
      </c>
      <c r="RJ78" s="137" t="s">
        <v>635</v>
      </c>
      <c r="RK78" s="137" t="s">
        <v>635</v>
      </c>
      <c r="RL78" s="105" t="s">
        <v>857</v>
      </c>
      <c r="RM78" s="106" t="s">
        <v>635</v>
      </c>
      <c r="RN78" s="106" t="s">
        <v>635</v>
      </c>
      <c r="RO78" s="171">
        <v>0</v>
      </c>
      <c r="RP78" s="171">
        <v>0</v>
      </c>
      <c r="RQ78" s="171">
        <v>0</v>
      </c>
      <c r="RR78" s="171">
        <v>0</v>
      </c>
      <c r="RS78" s="171">
        <v>0</v>
      </c>
      <c r="RT78" s="171">
        <v>0</v>
      </c>
      <c r="RU78" s="171">
        <v>0</v>
      </c>
      <c r="RV78" s="171">
        <v>1</v>
      </c>
      <c r="RW78" s="172">
        <f>SUM(RO78:RV78)</f>
        <v>1</v>
      </c>
      <c r="RX78" s="133" t="s">
        <v>635</v>
      </c>
      <c r="RY78" s="133" t="s">
        <v>635</v>
      </c>
      <c r="RZ78" s="133" t="s">
        <v>635</v>
      </c>
      <c r="SA78" s="133" t="s">
        <v>635</v>
      </c>
      <c r="SB78" s="133" t="s">
        <v>635</v>
      </c>
      <c r="SC78" s="133" t="s">
        <v>635</v>
      </c>
      <c r="SD78" s="133" t="s">
        <v>635</v>
      </c>
      <c r="SE78" s="133" t="s">
        <v>635</v>
      </c>
      <c r="SF78" s="189" t="s">
        <v>635</v>
      </c>
      <c r="SG78" s="132" t="s">
        <v>635</v>
      </c>
      <c r="SH78" s="132" t="s">
        <v>635</v>
      </c>
      <c r="SI78" s="132" t="s">
        <v>635</v>
      </c>
      <c r="SJ78" s="132" t="s">
        <v>635</v>
      </c>
      <c r="SK78" s="132" t="s">
        <v>635</v>
      </c>
      <c r="SL78" s="132" t="s">
        <v>635</v>
      </c>
      <c r="SM78" s="132" t="s">
        <v>635</v>
      </c>
      <c r="SN78" s="132" t="s">
        <v>635</v>
      </c>
      <c r="SO78" s="173" t="s">
        <v>635</v>
      </c>
      <c r="SP78" s="102" t="s">
        <v>635</v>
      </c>
      <c r="SQ78" s="102" t="s">
        <v>635</v>
      </c>
      <c r="SR78" s="102" t="s">
        <v>635</v>
      </c>
      <c r="SS78" s="102" t="s">
        <v>635</v>
      </c>
      <c r="ST78" s="102" t="s">
        <v>635</v>
      </c>
      <c r="SU78" s="102" t="s">
        <v>635</v>
      </c>
      <c r="SV78" s="102" t="s">
        <v>635</v>
      </c>
      <c r="SW78" s="102" t="s">
        <v>635</v>
      </c>
      <c r="SX78" s="174" t="s">
        <v>635</v>
      </c>
      <c r="SY78" s="236">
        <v>0</v>
      </c>
      <c r="SZ78" s="236">
        <v>0</v>
      </c>
      <c r="TA78" s="236">
        <v>0</v>
      </c>
      <c r="TB78" s="236">
        <v>0</v>
      </c>
      <c r="TC78" s="236">
        <v>0</v>
      </c>
      <c r="TD78" s="236">
        <v>0</v>
      </c>
      <c r="TE78" s="236">
        <v>0</v>
      </c>
      <c r="TF78" s="236">
        <v>1</v>
      </c>
      <c r="TG78" s="237">
        <f>SUBTOTAL(9,SY78:TF78)</f>
        <v>1</v>
      </c>
      <c r="TH78" s="149" t="s">
        <v>635</v>
      </c>
      <c r="TI78" s="149" t="s">
        <v>635</v>
      </c>
      <c r="TJ78" s="149" t="s">
        <v>635</v>
      </c>
      <c r="TK78" s="149" t="s">
        <v>635</v>
      </c>
      <c r="TL78" s="149" t="s">
        <v>635</v>
      </c>
      <c r="TM78" s="149" t="s">
        <v>635</v>
      </c>
      <c r="TN78" s="149" t="s">
        <v>635</v>
      </c>
      <c r="TO78" s="149" t="s">
        <v>635</v>
      </c>
      <c r="TP78" s="176" t="s">
        <v>635</v>
      </c>
      <c r="TQ78" s="210">
        <v>0</v>
      </c>
      <c r="TR78" s="210">
        <v>0</v>
      </c>
      <c r="TS78" s="210">
        <v>0</v>
      </c>
      <c r="TT78" s="210">
        <v>0</v>
      </c>
      <c r="TU78" s="210">
        <v>0</v>
      </c>
      <c r="TV78" s="210">
        <v>0</v>
      </c>
      <c r="TW78" s="210">
        <v>0</v>
      </c>
      <c r="TX78" s="210">
        <v>1</v>
      </c>
      <c r="TY78" s="211">
        <f>SUBTOTAL(9,TQ78:TX78)</f>
        <v>1</v>
      </c>
      <c r="TZ78" s="179" t="s">
        <v>635</v>
      </c>
      <c r="UA78" s="179" t="s">
        <v>635</v>
      </c>
      <c r="UB78" s="179" t="s">
        <v>635</v>
      </c>
      <c r="UC78" s="179" t="s">
        <v>635</v>
      </c>
      <c r="UD78" s="179" t="s">
        <v>635</v>
      </c>
      <c r="UE78" s="179" t="s">
        <v>635</v>
      </c>
      <c r="UF78" s="179" t="s">
        <v>635</v>
      </c>
      <c r="UG78" s="179" t="s">
        <v>635</v>
      </c>
      <c r="UH78" s="180" t="s">
        <v>635</v>
      </c>
      <c r="UI78" s="171">
        <v>0</v>
      </c>
      <c r="UJ78" s="171">
        <v>0</v>
      </c>
      <c r="UK78" s="171">
        <v>0</v>
      </c>
      <c r="UL78" s="171">
        <v>0</v>
      </c>
      <c r="UM78" s="171">
        <v>0</v>
      </c>
      <c r="UN78" s="171">
        <v>0</v>
      </c>
      <c r="UO78" s="171">
        <v>0</v>
      </c>
      <c r="UP78" s="171">
        <v>1</v>
      </c>
      <c r="UQ78" s="181">
        <f>SUBTOTAL(9,UI78:UP78)</f>
        <v>1</v>
      </c>
      <c r="UR78" s="131" t="s">
        <v>635</v>
      </c>
      <c r="US78" s="131" t="s">
        <v>635</v>
      </c>
      <c r="UT78" s="131" t="s">
        <v>635</v>
      </c>
      <c r="UU78" s="131" t="s">
        <v>635</v>
      </c>
      <c r="UV78" s="131" t="s">
        <v>635</v>
      </c>
      <c r="UW78" s="131" t="s">
        <v>635</v>
      </c>
      <c r="UX78" s="131" t="s">
        <v>635</v>
      </c>
      <c r="UY78" s="131" t="s">
        <v>635</v>
      </c>
      <c r="UZ78" s="182" t="s">
        <v>635</v>
      </c>
      <c r="VA78" s="169" t="s">
        <v>635</v>
      </c>
      <c r="VB78" s="169" t="s">
        <v>635</v>
      </c>
      <c r="VC78" s="169" t="s">
        <v>635</v>
      </c>
      <c r="VD78" s="169" t="s">
        <v>635</v>
      </c>
      <c r="VE78" s="169" t="s">
        <v>635</v>
      </c>
      <c r="VF78" s="169" t="s">
        <v>635</v>
      </c>
      <c r="VG78" s="169" t="s">
        <v>635</v>
      </c>
      <c r="VH78" s="169" t="s">
        <v>635</v>
      </c>
      <c r="VI78" s="183" t="s">
        <v>635</v>
      </c>
      <c r="VJ78" s="177" t="s">
        <v>635</v>
      </c>
      <c r="VK78" s="177" t="s">
        <v>635</v>
      </c>
      <c r="VL78" s="177" t="s">
        <v>635</v>
      </c>
      <c r="VM78" s="177" t="s">
        <v>635</v>
      </c>
      <c r="VN78" s="177" t="s">
        <v>635</v>
      </c>
      <c r="VO78" s="177" t="s">
        <v>635</v>
      </c>
      <c r="VP78" s="177" t="s">
        <v>635</v>
      </c>
      <c r="VQ78" s="177" t="s">
        <v>635</v>
      </c>
      <c r="VR78" s="178" t="s">
        <v>635</v>
      </c>
      <c r="VS78" s="169">
        <v>0</v>
      </c>
      <c r="VT78" s="169">
        <v>0</v>
      </c>
      <c r="VU78" s="169">
        <v>0</v>
      </c>
      <c r="VV78" s="169">
        <v>0</v>
      </c>
      <c r="VW78" s="169">
        <v>0</v>
      </c>
      <c r="VX78" s="169">
        <v>0</v>
      </c>
      <c r="VY78" s="169">
        <v>0</v>
      </c>
      <c r="VZ78" s="169">
        <v>1</v>
      </c>
      <c r="WA78" s="183">
        <f>SUBTOTAL(9,VS78:VZ78)</f>
        <v>1</v>
      </c>
      <c r="WB78" s="186" t="s">
        <v>635</v>
      </c>
      <c r="WC78" s="186" t="s">
        <v>635</v>
      </c>
      <c r="WD78" s="186" t="s">
        <v>635</v>
      </c>
      <c r="WE78" s="186" t="s">
        <v>635</v>
      </c>
      <c r="WF78" s="186" t="s">
        <v>635</v>
      </c>
      <c r="WG78" s="186" t="s">
        <v>635</v>
      </c>
      <c r="WH78" s="186" t="s">
        <v>635</v>
      </c>
      <c r="WI78" s="186" t="s">
        <v>635</v>
      </c>
      <c r="WJ78" s="187" t="s">
        <v>635</v>
      </c>
      <c r="WK78" s="212">
        <v>0</v>
      </c>
      <c r="WL78" s="212">
        <v>0</v>
      </c>
      <c r="WM78" s="212">
        <v>0</v>
      </c>
      <c r="WN78" s="212">
        <v>0</v>
      </c>
      <c r="WO78" s="212">
        <v>0</v>
      </c>
      <c r="WP78" s="212">
        <v>0</v>
      </c>
      <c r="WQ78" s="212">
        <v>0</v>
      </c>
      <c r="WR78" s="212">
        <v>1</v>
      </c>
      <c r="WS78" s="188">
        <f>SUBTOTAL(9,WK78:WR78)</f>
        <v>1</v>
      </c>
      <c r="WT78" s="133" t="s">
        <v>635</v>
      </c>
      <c r="WU78" s="133" t="s">
        <v>635</v>
      </c>
      <c r="WV78" s="133" t="s">
        <v>635</v>
      </c>
      <c r="WW78" s="133" t="s">
        <v>635</v>
      </c>
      <c r="WX78" s="133" t="s">
        <v>635</v>
      </c>
      <c r="WY78" s="133" t="s">
        <v>635</v>
      </c>
      <c r="WZ78" s="133" t="s">
        <v>635</v>
      </c>
      <c r="XA78" s="133" t="s">
        <v>635</v>
      </c>
      <c r="XB78" s="189" t="s">
        <v>635</v>
      </c>
      <c r="XC78" s="105" t="s">
        <v>665</v>
      </c>
      <c r="XD78" s="105" t="s">
        <v>666</v>
      </c>
      <c r="XE78" s="105" t="s">
        <v>749</v>
      </c>
      <c r="XF78" s="111" t="s">
        <v>750</v>
      </c>
      <c r="XG78" s="190" t="s">
        <v>669</v>
      </c>
      <c r="XH78" s="190" t="s">
        <v>672</v>
      </c>
      <c r="XI78" s="190" t="s">
        <v>635</v>
      </c>
      <c r="XJ78" s="190" t="s">
        <v>635</v>
      </c>
      <c r="XK78" s="190" t="s">
        <v>635</v>
      </c>
      <c r="XL78" s="190" t="s">
        <v>635</v>
      </c>
      <c r="XM78" s="191" t="s">
        <v>667</v>
      </c>
      <c r="XN78" s="191" t="s">
        <v>668</v>
      </c>
      <c r="XO78" s="191" t="s">
        <v>669</v>
      </c>
      <c r="XP78" s="191" t="s">
        <v>670</v>
      </c>
      <c r="XQ78" s="191" t="s">
        <v>672</v>
      </c>
      <c r="XR78" s="191" t="s">
        <v>673</v>
      </c>
      <c r="XS78" s="191" t="s">
        <v>712</v>
      </c>
      <c r="XT78" s="191" t="s">
        <v>635</v>
      </c>
      <c r="XU78" s="192" t="s">
        <v>668</v>
      </c>
      <c r="XV78" s="192" t="s">
        <v>669</v>
      </c>
      <c r="XW78" s="192" t="s">
        <v>672</v>
      </c>
      <c r="XX78" s="192" t="s">
        <v>712</v>
      </c>
      <c r="XY78" s="192" t="s">
        <v>635</v>
      </c>
      <c r="XZ78" s="192" t="s">
        <v>635</v>
      </c>
      <c r="YA78" s="144" t="s">
        <v>635</v>
      </c>
      <c r="YB78" s="144" t="s">
        <v>635</v>
      </c>
      <c r="YC78" s="144" t="s">
        <v>635</v>
      </c>
      <c r="YD78" s="144" t="s">
        <v>635</v>
      </c>
      <c r="YE78" s="144" t="s">
        <v>635</v>
      </c>
      <c r="YF78" s="144" t="s">
        <v>635</v>
      </c>
      <c r="YG78" s="144" t="s">
        <v>635</v>
      </c>
      <c r="YH78" s="111" t="s">
        <v>674</v>
      </c>
      <c r="YI78" s="111" t="s">
        <v>635</v>
      </c>
      <c r="YJ78" s="111" t="s">
        <v>635</v>
      </c>
      <c r="YK78" s="190" t="s">
        <v>635</v>
      </c>
      <c r="YL78" s="190" t="s">
        <v>635</v>
      </c>
      <c r="YM78" s="190" t="s">
        <v>635</v>
      </c>
      <c r="YN78" s="190" t="s">
        <v>635</v>
      </c>
      <c r="YO78" s="190" t="s">
        <v>635</v>
      </c>
      <c r="YP78" s="130" t="s">
        <v>752</v>
      </c>
      <c r="YQ78" s="130" t="s">
        <v>951</v>
      </c>
      <c r="YR78" s="130" t="s">
        <v>635</v>
      </c>
      <c r="YS78" s="130" t="s">
        <v>635</v>
      </c>
      <c r="YT78" s="130" t="s">
        <v>635</v>
      </c>
      <c r="YU78" s="130" t="s">
        <v>635</v>
      </c>
      <c r="YV78" s="112" t="s">
        <v>635</v>
      </c>
      <c r="YW78" s="112" t="s">
        <v>635</v>
      </c>
      <c r="YX78" s="112" t="s">
        <v>635</v>
      </c>
      <c r="YY78" s="112" t="s">
        <v>635</v>
      </c>
      <c r="YZ78" s="105" t="s">
        <v>674</v>
      </c>
      <c r="ZA78" s="105" t="s">
        <v>635</v>
      </c>
      <c r="ZB78" s="126" t="s">
        <v>635</v>
      </c>
      <c r="ZC78" s="126" t="s">
        <v>635</v>
      </c>
      <c r="ZD78" s="126" t="s">
        <v>635</v>
      </c>
      <c r="ZE78" s="126" t="s">
        <v>635</v>
      </c>
      <c r="ZF78" s="126" t="s">
        <v>635</v>
      </c>
      <c r="ZG78" s="125" t="s">
        <v>882</v>
      </c>
      <c r="ZH78" s="125" t="s">
        <v>714</v>
      </c>
      <c r="ZI78" s="125" t="s">
        <v>676</v>
      </c>
      <c r="ZJ78" s="125" t="s">
        <v>678</v>
      </c>
      <c r="ZK78" s="125" t="s">
        <v>635</v>
      </c>
      <c r="ZL78" s="125" t="s">
        <v>635</v>
      </c>
      <c r="ZM78" s="125" t="s">
        <v>635</v>
      </c>
      <c r="ZN78" s="125" t="s">
        <v>635</v>
      </c>
      <c r="ZO78" s="147" t="s">
        <v>635</v>
      </c>
      <c r="ZP78" s="147" t="s">
        <v>635</v>
      </c>
      <c r="ZQ78" s="147" t="s">
        <v>635</v>
      </c>
      <c r="ZR78" s="147" t="s">
        <v>635</v>
      </c>
      <c r="ZS78" s="147" t="s">
        <v>635</v>
      </c>
      <c r="ZT78" s="184" t="s">
        <v>635</v>
      </c>
      <c r="ZU78" s="184">
        <v>3</v>
      </c>
      <c r="ZV78" s="184" t="s">
        <v>635</v>
      </c>
      <c r="ZW78" s="184" t="s">
        <v>635</v>
      </c>
      <c r="ZX78" s="131">
        <v>1</v>
      </c>
      <c r="ZY78" s="131" t="s">
        <v>635</v>
      </c>
      <c r="ZZ78" s="131" t="s">
        <v>635</v>
      </c>
      <c r="AAA78" s="131">
        <v>1</v>
      </c>
      <c r="AAB78" s="132">
        <v>1</v>
      </c>
      <c r="AAC78" s="132">
        <v>1</v>
      </c>
      <c r="AAD78" s="132" t="s">
        <v>635</v>
      </c>
      <c r="AAE78" s="193">
        <v>1</v>
      </c>
      <c r="AAF78" s="102">
        <v>1</v>
      </c>
      <c r="AAG78" s="102" t="s">
        <v>635</v>
      </c>
      <c r="AAH78" s="102" t="s">
        <v>635</v>
      </c>
      <c r="AAI78" s="102" t="s">
        <v>635</v>
      </c>
      <c r="AAJ78" s="125" t="s">
        <v>635</v>
      </c>
      <c r="AAK78" s="125" t="s">
        <v>635</v>
      </c>
      <c r="AAL78" s="125" t="s">
        <v>635</v>
      </c>
      <c r="AAM78" s="125" t="s">
        <v>635</v>
      </c>
      <c r="AAN78" s="131">
        <v>1</v>
      </c>
      <c r="AAO78" s="131">
        <v>2</v>
      </c>
      <c r="AAP78" s="131" t="s">
        <v>635</v>
      </c>
      <c r="AAQ78" s="131">
        <v>1</v>
      </c>
      <c r="AAR78" s="149">
        <v>1</v>
      </c>
      <c r="AAS78" s="149" t="s">
        <v>635</v>
      </c>
      <c r="AAT78" s="149" t="s">
        <v>635</v>
      </c>
      <c r="AAU78" s="149" t="s">
        <v>635</v>
      </c>
      <c r="AAV78" s="184">
        <v>1</v>
      </c>
      <c r="AAW78" s="184" t="s">
        <v>635</v>
      </c>
      <c r="AAX78" s="184" t="s">
        <v>635</v>
      </c>
      <c r="AAY78" s="184">
        <v>1</v>
      </c>
      <c r="AAZ78" s="103" t="s">
        <v>632</v>
      </c>
      <c r="ABA78" s="100" t="s">
        <v>679</v>
      </c>
      <c r="ABB78" s="100" t="s">
        <v>786</v>
      </c>
      <c r="ABC78" s="100" t="s">
        <v>1360</v>
      </c>
      <c r="ABD78" s="100" t="s">
        <v>635</v>
      </c>
      <c r="ABE78" s="100" t="s">
        <v>635</v>
      </c>
      <c r="ABF78" s="103" t="s">
        <v>633</v>
      </c>
      <c r="ABG78" s="194">
        <v>60000</v>
      </c>
      <c r="ABH78" s="195" t="s">
        <v>754</v>
      </c>
      <c r="ABI78" s="195" t="s">
        <v>716</v>
      </c>
      <c r="ABJ78" s="195" t="s">
        <v>787</v>
      </c>
      <c r="ABK78" s="195" t="s">
        <v>680</v>
      </c>
      <c r="ABL78" s="177" t="s">
        <v>788</v>
      </c>
      <c r="ABM78" s="177" t="s">
        <v>635</v>
      </c>
      <c r="ABN78" s="177" t="s">
        <v>635</v>
      </c>
      <c r="ABO78" s="195" t="s">
        <v>635</v>
      </c>
      <c r="ABP78" s="112" t="s">
        <v>682</v>
      </c>
      <c r="ABQ78" s="112" t="s">
        <v>635</v>
      </c>
      <c r="ABR78" s="112" t="s">
        <v>635</v>
      </c>
      <c r="ABS78" s="103" t="s">
        <v>632</v>
      </c>
      <c r="ABT78" s="97" t="s">
        <v>632</v>
      </c>
      <c r="ABU78" s="196" t="s">
        <v>683</v>
      </c>
      <c r="ABV78" s="196" t="s">
        <v>718</v>
      </c>
      <c r="ABW78" s="196" t="s">
        <v>789</v>
      </c>
      <c r="ABX78" s="196" t="s">
        <v>790</v>
      </c>
      <c r="ABY78" s="196" t="s">
        <v>684</v>
      </c>
      <c r="ABZ78" s="196" t="s">
        <v>635</v>
      </c>
      <c r="ACA78" s="196" t="s">
        <v>635</v>
      </c>
      <c r="ACB78" s="97" t="s">
        <v>626</v>
      </c>
      <c r="ACC78" s="97" t="s">
        <v>632</v>
      </c>
      <c r="ACD78" s="112" t="s">
        <v>1653</v>
      </c>
      <c r="ACE78" s="112" t="s">
        <v>635</v>
      </c>
      <c r="ACF78" s="112" t="s">
        <v>635</v>
      </c>
      <c r="ACG78" s="112" t="s">
        <v>635</v>
      </c>
      <c r="ACH78" s="97"/>
      <c r="ACI78" s="97" t="s">
        <v>1654</v>
      </c>
      <c r="ACJ78" s="97"/>
    </row>
    <row r="79" spans="1:764" ht="15" customHeight="1">
      <c r="A79">
        <v>69</v>
      </c>
      <c r="B79" s="97" t="s">
        <v>1655</v>
      </c>
      <c r="C79" s="97" t="s">
        <v>1656</v>
      </c>
      <c r="D79" s="97" t="s">
        <v>867</v>
      </c>
      <c r="E79" s="97" t="s">
        <v>1657</v>
      </c>
      <c r="F79" s="98" t="s">
        <v>1658</v>
      </c>
      <c r="G79" s="98" t="s">
        <v>1659</v>
      </c>
      <c r="H79" s="99">
        <v>36.838726999999999</v>
      </c>
      <c r="I79" s="99">
        <v>-1.0921940000000001</v>
      </c>
      <c r="J79" s="98" t="s">
        <v>821</v>
      </c>
      <c r="K79" s="98" t="s">
        <v>871</v>
      </c>
      <c r="L79" s="98" t="s">
        <v>1660</v>
      </c>
      <c r="M79" s="100" t="s">
        <v>1661</v>
      </c>
      <c r="N79" s="101">
        <v>726152611</v>
      </c>
      <c r="O79" s="102">
        <v>727762487</v>
      </c>
      <c r="P79" s="100">
        <v>-1.0929070000000001</v>
      </c>
      <c r="Q79" s="100">
        <v>36.839575000000004</v>
      </c>
      <c r="R79" s="100">
        <v>1735.7</v>
      </c>
      <c r="S79" s="100">
        <v>5.7</v>
      </c>
      <c r="T79" s="103" t="s">
        <v>626</v>
      </c>
      <c r="U79" s="97" t="s">
        <v>627</v>
      </c>
      <c r="V79" s="97" t="s">
        <v>628</v>
      </c>
      <c r="W79" s="97" t="s">
        <v>629</v>
      </c>
      <c r="X79" s="97" t="s">
        <v>700</v>
      </c>
      <c r="Y79" s="97" t="s">
        <v>770</v>
      </c>
      <c r="Z79" s="103" t="s">
        <v>632</v>
      </c>
      <c r="AA79" s="104" t="s">
        <v>634</v>
      </c>
      <c r="AB79" s="197" t="s">
        <v>635</v>
      </c>
      <c r="AC79" s="104" t="s">
        <v>635</v>
      </c>
      <c r="AD79" s="104" t="s">
        <v>635</v>
      </c>
      <c r="AE79" s="104" t="s">
        <v>635</v>
      </c>
      <c r="AF79" s="103">
        <v>5</v>
      </c>
      <c r="AG79" s="103">
        <v>1</v>
      </c>
      <c r="AH79" s="97" t="s">
        <v>636</v>
      </c>
      <c r="AI79" s="97" t="s">
        <v>637</v>
      </c>
      <c r="AJ79" s="97" t="s">
        <v>638</v>
      </c>
      <c r="AK79" s="97" t="s">
        <v>639</v>
      </c>
      <c r="AL79" s="105" t="s">
        <v>640</v>
      </c>
      <c r="AM79" s="106" t="s">
        <v>641</v>
      </c>
      <c r="AN79" s="106" t="s">
        <v>635</v>
      </c>
      <c r="AO79" s="106" t="s">
        <v>635</v>
      </c>
      <c r="AP79" s="97" t="s">
        <v>642</v>
      </c>
      <c r="AQ79" s="97" t="s">
        <v>1060</v>
      </c>
      <c r="AR79" s="103" t="s">
        <v>635</v>
      </c>
      <c r="AS79" s="107" t="s">
        <v>635</v>
      </c>
      <c r="AT79" s="103" t="s">
        <v>635</v>
      </c>
      <c r="AU79" s="103" t="s">
        <v>635</v>
      </c>
      <c r="AV79" s="106" t="s">
        <v>632</v>
      </c>
      <c r="AW79" s="105" t="s">
        <v>640</v>
      </c>
      <c r="AX79" s="103" t="s">
        <v>641</v>
      </c>
      <c r="AY79" s="105" t="s">
        <v>640</v>
      </c>
      <c r="AZ79" s="107" t="s">
        <v>641</v>
      </c>
      <c r="BA79" s="105" t="s">
        <v>640</v>
      </c>
      <c r="BB79" s="107" t="s">
        <v>641</v>
      </c>
      <c r="BC79" s="106" t="s">
        <v>640</v>
      </c>
      <c r="BD79" s="103" t="s">
        <v>635</v>
      </c>
      <c r="BE79" s="106" t="s">
        <v>632</v>
      </c>
      <c r="BF79" s="103" t="s">
        <v>640</v>
      </c>
      <c r="BG79" s="103" t="s">
        <v>641</v>
      </c>
      <c r="BH79" s="103" t="s">
        <v>847</v>
      </c>
      <c r="BI79" s="97" t="s">
        <v>640</v>
      </c>
      <c r="BJ79" s="108" t="s">
        <v>643</v>
      </c>
      <c r="BK79" s="108" t="s">
        <v>774</v>
      </c>
      <c r="BL79" s="108" t="s">
        <v>644</v>
      </c>
      <c r="BM79" s="108" t="s">
        <v>635</v>
      </c>
      <c r="BN79" s="108" t="s">
        <v>635</v>
      </c>
      <c r="BO79" s="103" t="s">
        <v>632</v>
      </c>
      <c r="BP79" s="103" t="s">
        <v>641</v>
      </c>
      <c r="BQ79" s="103" t="s">
        <v>635</v>
      </c>
      <c r="BR79" s="109" t="s">
        <v>645</v>
      </c>
      <c r="BS79" s="109" t="s">
        <v>776</v>
      </c>
      <c r="BT79" s="110" t="s">
        <v>635</v>
      </c>
      <c r="BU79" s="110" t="s">
        <v>635</v>
      </c>
      <c r="BV79" s="109" t="s">
        <v>635</v>
      </c>
      <c r="BW79" s="97" t="s">
        <v>848</v>
      </c>
      <c r="BX79" s="97" t="s">
        <v>848</v>
      </c>
      <c r="BY79" s="97" t="s">
        <v>1662</v>
      </c>
      <c r="BZ79" s="97" t="s">
        <v>779</v>
      </c>
      <c r="CA79" s="111" t="s">
        <v>736</v>
      </c>
      <c r="CB79" s="111" t="s">
        <v>737</v>
      </c>
      <c r="CC79" s="111" t="s">
        <v>635</v>
      </c>
      <c r="CD79" s="106" t="s">
        <v>635</v>
      </c>
      <c r="CE79" s="111" t="s">
        <v>635</v>
      </c>
      <c r="CF79" s="103">
        <v>3</v>
      </c>
      <c r="CG79" s="103">
        <v>4</v>
      </c>
      <c r="CH79" s="112" t="s">
        <v>649</v>
      </c>
      <c r="CI79" s="113" t="s">
        <v>641</v>
      </c>
      <c r="CJ79" s="113" t="s">
        <v>635</v>
      </c>
      <c r="CK79" s="113" t="s">
        <v>635</v>
      </c>
      <c r="CL79" s="103">
        <v>7</v>
      </c>
      <c r="CM79" s="114">
        <v>300</v>
      </c>
      <c r="CN79" s="103" t="s">
        <v>635</v>
      </c>
      <c r="CO79" s="106" t="s">
        <v>635</v>
      </c>
      <c r="CP79" s="103">
        <v>0.3</v>
      </c>
      <c r="CQ79" s="106">
        <v>475</v>
      </c>
      <c r="CR79" s="103" t="s">
        <v>635</v>
      </c>
      <c r="CS79" s="106" t="s">
        <v>635</v>
      </c>
      <c r="CT79" s="103" t="s">
        <v>635</v>
      </c>
      <c r="CU79" s="106" t="s">
        <v>635</v>
      </c>
      <c r="CV79" s="103" t="s">
        <v>635</v>
      </c>
      <c r="CW79" s="103" t="s">
        <v>635</v>
      </c>
      <c r="CX79" s="111" t="s">
        <v>650</v>
      </c>
      <c r="CY79" s="106" t="s">
        <v>635</v>
      </c>
      <c r="CZ79" s="115">
        <v>1</v>
      </c>
      <c r="DA79" s="115">
        <v>0</v>
      </c>
      <c r="DB79" s="116">
        <f t="shared" si="25"/>
        <v>1</v>
      </c>
      <c r="DC79" s="117" t="s">
        <v>635</v>
      </c>
      <c r="DD79" s="118" t="s">
        <v>635</v>
      </c>
      <c r="DE79" s="118" t="s">
        <v>635</v>
      </c>
      <c r="DF79" s="118" t="s">
        <v>635</v>
      </c>
      <c r="DG79" s="119" t="s">
        <v>635</v>
      </c>
      <c r="DH79" s="105" t="s">
        <v>651</v>
      </c>
      <c r="DI79" s="120">
        <v>1</v>
      </c>
      <c r="DJ79" s="121" t="s">
        <v>635</v>
      </c>
      <c r="DK79" s="122" t="s">
        <v>635</v>
      </c>
      <c r="DL79" s="123" t="s">
        <v>635</v>
      </c>
      <c r="DM79" s="123" t="s">
        <v>635</v>
      </c>
      <c r="DN79" s="124" t="s">
        <v>635</v>
      </c>
      <c r="DO79" s="124" t="s">
        <v>635</v>
      </c>
      <c r="DP79" s="124" t="s">
        <v>635</v>
      </c>
      <c r="DQ79" s="125">
        <v>0.3</v>
      </c>
      <c r="DR79" s="125">
        <v>4</v>
      </c>
      <c r="DS79" s="125" t="s">
        <v>1663</v>
      </c>
      <c r="DT79" s="106" t="s">
        <v>635</v>
      </c>
      <c r="DU79" s="106" t="s">
        <v>635</v>
      </c>
      <c r="DV79" s="106" t="s">
        <v>635</v>
      </c>
      <c r="DW79" s="126" t="s">
        <v>635</v>
      </c>
      <c r="DX79" s="126" t="s">
        <v>635</v>
      </c>
      <c r="DY79" s="126" t="s">
        <v>635</v>
      </c>
      <c r="DZ79" s="97" t="s">
        <v>851</v>
      </c>
      <c r="EA79" s="103" t="s">
        <v>626</v>
      </c>
      <c r="EB79" s="97" t="s">
        <v>635</v>
      </c>
      <c r="EC79" s="103" t="s">
        <v>626</v>
      </c>
      <c r="ED79" s="103" t="s">
        <v>635</v>
      </c>
      <c r="EE79" s="103" t="s">
        <v>635</v>
      </c>
      <c r="EF79" s="127" t="s">
        <v>653</v>
      </c>
      <c r="EG79" s="127" t="s">
        <v>635</v>
      </c>
      <c r="EH79" s="103" t="s">
        <v>653</v>
      </c>
      <c r="EI79" s="97" t="s">
        <v>640</v>
      </c>
      <c r="EJ79" s="97" t="s">
        <v>640</v>
      </c>
      <c r="EK79" s="122">
        <v>6</v>
      </c>
      <c r="EL79" s="122">
        <v>4</v>
      </c>
      <c r="EM79" s="122">
        <v>0.3</v>
      </c>
      <c r="EN79" s="122">
        <v>0.3</v>
      </c>
      <c r="EO79" s="128" t="s">
        <v>635</v>
      </c>
      <c r="EP79" s="128" t="s">
        <v>635</v>
      </c>
      <c r="EQ79" s="128" t="s">
        <v>635</v>
      </c>
      <c r="ER79" s="128" t="s">
        <v>635</v>
      </c>
      <c r="ES79" s="129" t="s">
        <v>635</v>
      </c>
      <c r="ET79" s="129" t="s">
        <v>635</v>
      </c>
      <c r="EU79" s="129" t="s">
        <v>635</v>
      </c>
      <c r="EV79" s="129" t="s">
        <v>635</v>
      </c>
      <c r="EW79" s="97" t="s">
        <v>654</v>
      </c>
      <c r="EX79" s="97" t="s">
        <v>901</v>
      </c>
      <c r="EY79" s="103" t="s">
        <v>635</v>
      </c>
      <c r="EZ79" s="107" t="s">
        <v>635</v>
      </c>
      <c r="FA79" s="97" t="s">
        <v>655</v>
      </c>
      <c r="FB79" s="130" t="s">
        <v>656</v>
      </c>
      <c r="FC79" s="130" t="s">
        <v>880</v>
      </c>
      <c r="FD79" s="131" t="s">
        <v>635</v>
      </c>
      <c r="FE79" s="131" t="s">
        <v>635</v>
      </c>
      <c r="FF79" s="131" t="s">
        <v>635</v>
      </c>
      <c r="FG79" s="131" t="s">
        <v>635</v>
      </c>
      <c r="FH79" s="131" t="s">
        <v>635</v>
      </c>
      <c r="FI79" s="132">
        <v>2</v>
      </c>
      <c r="FJ79" s="133" t="s">
        <v>635</v>
      </c>
      <c r="FK79" s="103">
        <v>10</v>
      </c>
      <c r="FL79" s="134" t="s">
        <v>635</v>
      </c>
      <c r="FM79" s="135" t="s">
        <v>635</v>
      </c>
      <c r="FN79" s="135" t="s">
        <v>635</v>
      </c>
      <c r="FO79" s="135" t="s">
        <v>635</v>
      </c>
      <c r="FP79" s="103" t="s">
        <v>635</v>
      </c>
      <c r="FQ79" s="132">
        <v>50</v>
      </c>
      <c r="FR79" s="133" t="s">
        <v>635</v>
      </c>
      <c r="FS79" s="103">
        <v>40</v>
      </c>
      <c r="FT79" s="134" t="s">
        <v>635</v>
      </c>
      <c r="FU79" s="135" t="s">
        <v>635</v>
      </c>
      <c r="FV79" s="135" t="s">
        <v>635</v>
      </c>
      <c r="FW79" s="131" t="s">
        <v>635</v>
      </c>
      <c r="FX79" s="103" t="s">
        <v>635</v>
      </c>
      <c r="FY79" s="100" t="s">
        <v>658</v>
      </c>
      <c r="FZ79" s="102" t="s">
        <v>635</v>
      </c>
      <c r="GA79" s="102">
        <v>0</v>
      </c>
      <c r="GB79" s="102">
        <v>24</v>
      </c>
      <c r="GC79" s="136" t="s">
        <v>658</v>
      </c>
      <c r="GD79" s="137" t="s">
        <v>635</v>
      </c>
      <c r="GE79" s="137">
        <v>0</v>
      </c>
      <c r="GF79" s="137">
        <v>24</v>
      </c>
      <c r="GG79" s="125" t="s">
        <v>635</v>
      </c>
      <c r="GH79" s="125" t="s">
        <v>635</v>
      </c>
      <c r="GI79" s="125" t="s">
        <v>635</v>
      </c>
      <c r="GJ79" s="125" t="s">
        <v>635</v>
      </c>
      <c r="GK79" s="122" t="s">
        <v>635</v>
      </c>
      <c r="GL79" s="122" t="s">
        <v>635</v>
      </c>
      <c r="GM79" s="122" t="s">
        <v>635</v>
      </c>
      <c r="GN79" s="122" t="s">
        <v>635</v>
      </c>
      <c r="GO79" s="135" t="s">
        <v>658</v>
      </c>
      <c r="GP79" s="135">
        <v>0</v>
      </c>
      <c r="GQ79" s="135">
        <v>24</v>
      </c>
      <c r="GR79" s="134" t="s">
        <v>658</v>
      </c>
      <c r="GS79" s="134">
        <v>0</v>
      </c>
      <c r="GT79" s="134">
        <v>24</v>
      </c>
      <c r="GU79" s="126" t="s">
        <v>635</v>
      </c>
      <c r="GV79" s="126" t="s">
        <v>635</v>
      </c>
      <c r="GW79" s="126" t="s">
        <v>635</v>
      </c>
      <c r="GX79" s="145" t="s">
        <v>635</v>
      </c>
      <c r="GY79" s="145" t="s">
        <v>635</v>
      </c>
      <c r="GZ79" s="145" t="s">
        <v>635</v>
      </c>
      <c r="HA79" s="123" t="s">
        <v>635</v>
      </c>
      <c r="HB79" s="140" t="s">
        <v>635</v>
      </c>
      <c r="HC79" s="123" t="s">
        <v>635</v>
      </c>
      <c r="HD79" s="123" t="s">
        <v>635</v>
      </c>
      <c r="HE79" s="127" t="s">
        <v>635</v>
      </c>
      <c r="HF79" s="131" t="s">
        <v>635</v>
      </c>
      <c r="HG79" s="131" t="s">
        <v>635</v>
      </c>
      <c r="HH79" s="131" t="s">
        <v>635</v>
      </c>
      <c r="HI79" s="141" t="s">
        <v>635</v>
      </c>
      <c r="HJ79" s="141" t="s">
        <v>635</v>
      </c>
      <c r="HK79" s="141" t="s">
        <v>635</v>
      </c>
      <c r="HL79" s="141" t="s">
        <v>635</v>
      </c>
      <c r="HM79" s="131" t="s">
        <v>635</v>
      </c>
      <c r="HN79" s="131" t="s">
        <v>635</v>
      </c>
      <c r="HO79" s="131" t="s">
        <v>635</v>
      </c>
      <c r="HP79" s="131" t="s">
        <v>635</v>
      </c>
      <c r="HQ79" s="106" t="s">
        <v>635</v>
      </c>
      <c r="HR79" s="106" t="s">
        <v>635</v>
      </c>
      <c r="HS79" s="106" t="s">
        <v>635</v>
      </c>
      <c r="HT79" s="106" t="s">
        <v>635</v>
      </c>
      <c r="HU79" s="132" t="s">
        <v>635</v>
      </c>
      <c r="HV79" s="132" t="s">
        <v>635</v>
      </c>
      <c r="HW79" s="132" t="s">
        <v>635</v>
      </c>
      <c r="HX79" s="132" t="s">
        <v>635</v>
      </c>
      <c r="HY79" s="118" t="s">
        <v>635</v>
      </c>
      <c r="HZ79" s="118" t="s">
        <v>635</v>
      </c>
      <c r="IA79" s="118" t="s">
        <v>635</v>
      </c>
      <c r="IB79" s="118" t="s">
        <v>635</v>
      </c>
      <c r="IC79" s="125" t="s">
        <v>635</v>
      </c>
      <c r="ID79" s="125" t="s">
        <v>635</v>
      </c>
      <c r="IE79" s="125" t="s">
        <v>635</v>
      </c>
      <c r="IF79" s="125" t="s">
        <v>635</v>
      </c>
      <c r="IG79" s="105" t="s">
        <v>659</v>
      </c>
      <c r="IH79" s="105" t="s">
        <v>660</v>
      </c>
      <c r="II79" s="105" t="s">
        <v>830</v>
      </c>
      <c r="IJ79" s="105" t="s">
        <v>808</v>
      </c>
      <c r="IK79" s="105" t="s">
        <v>831</v>
      </c>
      <c r="IL79" s="105" t="s">
        <v>635</v>
      </c>
      <c r="IM79" s="105" t="s">
        <v>635</v>
      </c>
      <c r="IN79" s="105" t="s">
        <v>635</v>
      </c>
      <c r="IO79" s="105" t="s">
        <v>635</v>
      </c>
      <c r="IP79" s="103">
        <v>5</v>
      </c>
      <c r="IQ79" s="102" t="s">
        <v>635</v>
      </c>
      <c r="IR79" s="102" t="s">
        <v>635</v>
      </c>
      <c r="IS79" s="142" t="s">
        <v>635</v>
      </c>
      <c r="IT79" s="142" t="s">
        <v>635</v>
      </c>
      <c r="IU79" s="128" t="s">
        <v>635</v>
      </c>
      <c r="IV79" s="128" t="s">
        <v>635</v>
      </c>
      <c r="IW79" s="143" t="s">
        <v>635</v>
      </c>
      <c r="IX79" s="143" t="s">
        <v>635</v>
      </c>
      <c r="IY79" s="124" t="s">
        <v>635</v>
      </c>
      <c r="IZ79" s="124" t="s">
        <v>635</v>
      </c>
      <c r="JA79" s="124" t="s">
        <v>635</v>
      </c>
      <c r="JB79" s="123" t="s">
        <v>635</v>
      </c>
      <c r="JC79" s="123" t="s">
        <v>635</v>
      </c>
      <c r="JD79" s="123" t="s">
        <v>635</v>
      </c>
      <c r="JE79" s="144" t="s">
        <v>635</v>
      </c>
      <c r="JF79" s="208">
        <v>0</v>
      </c>
      <c r="JG79" s="208">
        <v>0</v>
      </c>
      <c r="JH79" s="141" t="s">
        <v>635</v>
      </c>
      <c r="JI79" s="150">
        <v>0</v>
      </c>
      <c r="JJ79" s="150">
        <v>0</v>
      </c>
      <c r="JK79" s="144" t="s">
        <v>635</v>
      </c>
      <c r="JL79" s="144" t="s">
        <v>635</v>
      </c>
      <c r="JM79" s="144" t="s">
        <v>635</v>
      </c>
      <c r="JN79" s="135" t="s">
        <v>635</v>
      </c>
      <c r="JO79" s="135" t="s">
        <v>635</v>
      </c>
      <c r="JP79" s="135" t="s">
        <v>635</v>
      </c>
      <c r="JQ79" s="144" t="s">
        <v>635</v>
      </c>
      <c r="JR79" s="144" t="s">
        <v>635</v>
      </c>
      <c r="JS79" s="144" t="s">
        <v>635</v>
      </c>
      <c r="JT79" s="144" t="s">
        <v>635</v>
      </c>
      <c r="JU79" s="145" t="s">
        <v>635</v>
      </c>
      <c r="JV79" s="145" t="s">
        <v>635</v>
      </c>
      <c r="JW79" s="145" t="s">
        <v>635</v>
      </c>
      <c r="JX79" s="145" t="s">
        <v>635</v>
      </c>
      <c r="JY79" s="141" t="s">
        <v>635</v>
      </c>
      <c r="JZ79" s="141" t="s">
        <v>635</v>
      </c>
      <c r="KA79" s="141" t="s">
        <v>635</v>
      </c>
      <c r="KB79" s="141" t="s">
        <v>635</v>
      </c>
      <c r="KC79" s="128" t="s">
        <v>635</v>
      </c>
      <c r="KD79" s="128" t="s">
        <v>635</v>
      </c>
      <c r="KE79" s="128" t="s">
        <v>635</v>
      </c>
      <c r="KF79" s="128" t="s">
        <v>635</v>
      </c>
      <c r="KG79" s="146" t="s">
        <v>635</v>
      </c>
      <c r="KH79" s="146" t="s">
        <v>635</v>
      </c>
      <c r="KI79" s="146" t="s">
        <v>635</v>
      </c>
      <c r="KJ79" s="146" t="s">
        <v>635</v>
      </c>
      <c r="KK79" s="147" t="s">
        <v>635</v>
      </c>
      <c r="KL79" s="147" t="s">
        <v>635</v>
      </c>
      <c r="KM79" s="147" t="s">
        <v>635</v>
      </c>
      <c r="KN79" s="147" t="s">
        <v>635</v>
      </c>
      <c r="KO79" s="148" t="s">
        <v>635</v>
      </c>
      <c r="KP79" s="148" t="s">
        <v>635</v>
      </c>
      <c r="KQ79" s="148" t="s">
        <v>635</v>
      </c>
      <c r="KR79" s="148" t="s">
        <v>635</v>
      </c>
      <c r="KS79" s="149" t="s">
        <v>635</v>
      </c>
      <c r="KT79" s="149" t="s">
        <v>635</v>
      </c>
      <c r="KU79" s="149" t="s">
        <v>635</v>
      </c>
      <c r="KV79" s="149" t="s">
        <v>635</v>
      </c>
      <c r="KW79" s="105" t="s">
        <v>748</v>
      </c>
      <c r="KX79" s="106" t="s">
        <v>635</v>
      </c>
      <c r="KY79" s="106" t="s">
        <v>635</v>
      </c>
      <c r="KZ79" s="150">
        <v>0</v>
      </c>
      <c r="LA79" s="150">
        <v>1</v>
      </c>
      <c r="LB79" s="150">
        <v>0</v>
      </c>
      <c r="LC79" s="150">
        <v>0</v>
      </c>
      <c r="LD79" s="150">
        <v>0</v>
      </c>
      <c r="LE79" s="150">
        <v>0</v>
      </c>
      <c r="LF79" s="150">
        <v>0</v>
      </c>
      <c r="LG79" s="150">
        <v>0</v>
      </c>
      <c r="LH79" s="151">
        <f t="shared" si="23"/>
        <v>1</v>
      </c>
      <c r="LI79" s="152">
        <v>0</v>
      </c>
      <c r="LJ79" s="152">
        <v>1</v>
      </c>
      <c r="LK79" s="152">
        <v>0</v>
      </c>
      <c r="LL79" s="152">
        <v>0</v>
      </c>
      <c r="LM79" s="152">
        <v>0</v>
      </c>
      <c r="LN79" s="152">
        <v>0</v>
      </c>
      <c r="LO79" s="152">
        <v>0</v>
      </c>
      <c r="LP79" s="152">
        <v>0</v>
      </c>
      <c r="LQ79" s="153">
        <f t="shared" si="24"/>
        <v>1</v>
      </c>
      <c r="LR79" s="142">
        <v>0</v>
      </c>
      <c r="LS79" s="142">
        <v>0</v>
      </c>
      <c r="LT79" s="142">
        <v>0</v>
      </c>
      <c r="LU79" s="142">
        <v>0</v>
      </c>
      <c r="LV79" s="142">
        <v>0</v>
      </c>
      <c r="LW79" s="142">
        <v>0</v>
      </c>
      <c r="LX79" s="142">
        <v>0</v>
      </c>
      <c r="LY79" s="142">
        <v>0</v>
      </c>
      <c r="LZ79" s="142">
        <v>0</v>
      </c>
      <c r="MA79" s="45" t="s">
        <v>635</v>
      </c>
      <c r="MB79" s="45" t="s">
        <v>635</v>
      </c>
      <c r="MC79" s="45" t="s">
        <v>635</v>
      </c>
      <c r="MD79" s="45" t="s">
        <v>635</v>
      </c>
      <c r="ME79" s="45" t="s">
        <v>635</v>
      </c>
      <c r="MF79" s="45" t="s">
        <v>635</v>
      </c>
      <c r="MG79" s="45" t="s">
        <v>635</v>
      </c>
      <c r="MH79" s="45" t="s">
        <v>635</v>
      </c>
      <c r="MI79" s="44" t="s">
        <v>635</v>
      </c>
      <c r="MJ79" s="155">
        <v>0</v>
      </c>
      <c r="MK79" s="155">
        <v>0</v>
      </c>
      <c r="ML79" s="155">
        <v>0</v>
      </c>
      <c r="MM79" s="155">
        <v>0</v>
      </c>
      <c r="MN79" s="155">
        <v>0</v>
      </c>
      <c r="MO79" s="155">
        <v>0</v>
      </c>
      <c r="MP79" s="155">
        <v>0</v>
      </c>
      <c r="MQ79" s="155">
        <v>0</v>
      </c>
      <c r="MR79" s="155">
        <v>0</v>
      </c>
      <c r="MS79" s="157" t="s">
        <v>635</v>
      </c>
      <c r="MT79" s="157" t="s">
        <v>635</v>
      </c>
      <c r="MU79" s="157" t="s">
        <v>635</v>
      </c>
      <c r="MV79" s="157" t="s">
        <v>635</v>
      </c>
      <c r="MW79" s="157" t="s">
        <v>635</v>
      </c>
      <c r="MX79" s="157" t="s">
        <v>635</v>
      </c>
      <c r="MY79" s="157" t="s">
        <v>635</v>
      </c>
      <c r="MZ79" s="157" t="s">
        <v>635</v>
      </c>
      <c r="NA79" s="157" t="s">
        <v>635</v>
      </c>
      <c r="NB79" s="158" t="s">
        <v>635</v>
      </c>
      <c r="NC79" s="158" t="s">
        <v>635</v>
      </c>
      <c r="ND79" s="158" t="s">
        <v>635</v>
      </c>
      <c r="NE79" s="158" t="s">
        <v>635</v>
      </c>
      <c r="NF79" s="158" t="s">
        <v>635</v>
      </c>
      <c r="NG79" s="158" t="s">
        <v>635</v>
      </c>
      <c r="NH79" s="158" t="s">
        <v>635</v>
      </c>
      <c r="NI79" s="158" t="s">
        <v>635</v>
      </c>
      <c r="NJ79" s="159" t="s">
        <v>635</v>
      </c>
      <c r="NK79" s="160" t="s">
        <v>635</v>
      </c>
      <c r="NL79" s="160" t="s">
        <v>635</v>
      </c>
      <c r="NM79" s="160" t="s">
        <v>635</v>
      </c>
      <c r="NN79" s="160" t="s">
        <v>635</v>
      </c>
      <c r="NO79" s="160" t="s">
        <v>635</v>
      </c>
      <c r="NP79" s="160" t="s">
        <v>635</v>
      </c>
      <c r="NQ79" s="160" t="s">
        <v>635</v>
      </c>
      <c r="NR79" s="160" t="s">
        <v>635</v>
      </c>
      <c r="NS79" s="161" t="s">
        <v>635</v>
      </c>
      <c r="NT79" s="162" t="s">
        <v>635</v>
      </c>
      <c r="NU79" s="162" t="s">
        <v>635</v>
      </c>
      <c r="NV79" s="162" t="s">
        <v>635</v>
      </c>
      <c r="NW79" s="162" t="s">
        <v>635</v>
      </c>
      <c r="NX79" s="162" t="s">
        <v>635</v>
      </c>
      <c r="NY79" s="162" t="s">
        <v>635</v>
      </c>
      <c r="NZ79" s="162" t="s">
        <v>635</v>
      </c>
      <c r="OA79" s="162" t="s">
        <v>635</v>
      </c>
      <c r="OB79" s="163" t="s">
        <v>635</v>
      </c>
      <c r="OC79" s="142" t="s">
        <v>635</v>
      </c>
      <c r="OD79" s="142" t="s">
        <v>635</v>
      </c>
      <c r="OE79" s="142" t="s">
        <v>635</v>
      </c>
      <c r="OF79" s="142" t="s">
        <v>635</v>
      </c>
      <c r="OG79" s="142" t="s">
        <v>635</v>
      </c>
      <c r="OH79" s="142" t="s">
        <v>635</v>
      </c>
      <c r="OI79" s="142" t="s">
        <v>635</v>
      </c>
      <c r="OJ79" s="142" t="s">
        <v>635</v>
      </c>
      <c r="OK79" s="142" t="s">
        <v>635</v>
      </c>
      <c r="OL79" s="45" t="s">
        <v>635</v>
      </c>
      <c r="OM79" s="45" t="s">
        <v>635</v>
      </c>
      <c r="ON79" s="45" t="s">
        <v>635</v>
      </c>
      <c r="OO79" s="45" t="s">
        <v>635</v>
      </c>
      <c r="OP79" s="45" t="s">
        <v>635</v>
      </c>
      <c r="OQ79" s="45" t="s">
        <v>635</v>
      </c>
      <c r="OR79" s="45" t="s">
        <v>635</v>
      </c>
      <c r="OS79" s="45" t="s">
        <v>635</v>
      </c>
      <c r="OT79" s="44" t="s">
        <v>635</v>
      </c>
      <c r="OU79" s="158" t="s">
        <v>635</v>
      </c>
      <c r="OV79" s="158" t="s">
        <v>635</v>
      </c>
      <c r="OW79" s="158" t="s">
        <v>635</v>
      </c>
      <c r="OX79" s="158" t="s">
        <v>635</v>
      </c>
      <c r="OY79" s="158" t="s">
        <v>635</v>
      </c>
      <c r="OZ79" s="158" t="s">
        <v>635</v>
      </c>
      <c r="PA79" s="158" t="s">
        <v>635</v>
      </c>
      <c r="PB79" s="158" t="s">
        <v>635</v>
      </c>
      <c r="PC79" s="159" t="s">
        <v>635</v>
      </c>
      <c r="PD79" s="152">
        <v>0</v>
      </c>
      <c r="PE79" s="152">
        <v>0</v>
      </c>
      <c r="PF79" s="152">
        <v>0</v>
      </c>
      <c r="PG79" s="152">
        <v>0</v>
      </c>
      <c r="PH79" s="152">
        <v>0</v>
      </c>
      <c r="PI79" s="152">
        <v>0</v>
      </c>
      <c r="PJ79" s="152">
        <v>0</v>
      </c>
      <c r="PK79" s="152">
        <v>0</v>
      </c>
      <c r="PL79" s="164">
        <v>0</v>
      </c>
      <c r="PM79" s="158" t="s">
        <v>635</v>
      </c>
      <c r="PN79" s="158" t="s">
        <v>635</v>
      </c>
      <c r="PO79" s="158" t="s">
        <v>635</v>
      </c>
      <c r="PP79" s="158" t="s">
        <v>635</v>
      </c>
      <c r="PQ79" s="158" t="s">
        <v>635</v>
      </c>
      <c r="PR79" s="158" t="s">
        <v>635</v>
      </c>
      <c r="PS79" s="158" t="s">
        <v>635</v>
      </c>
      <c r="PT79" s="158" t="s">
        <v>635</v>
      </c>
      <c r="PU79" s="159" t="s">
        <v>635</v>
      </c>
      <c r="PV79" s="157" t="s">
        <v>635</v>
      </c>
      <c r="PW79" s="157" t="s">
        <v>635</v>
      </c>
      <c r="PX79" s="157" t="s">
        <v>635</v>
      </c>
      <c r="PY79" s="157" t="s">
        <v>635</v>
      </c>
      <c r="PZ79" s="157" t="s">
        <v>635</v>
      </c>
      <c r="QA79" s="157" t="s">
        <v>635</v>
      </c>
      <c r="QB79" s="157" t="s">
        <v>635</v>
      </c>
      <c r="QC79" s="157" t="s">
        <v>635</v>
      </c>
      <c r="QD79" s="165" t="s">
        <v>635</v>
      </c>
      <c r="QE79" s="166" t="s">
        <v>635</v>
      </c>
      <c r="QF79" s="166" t="s">
        <v>635</v>
      </c>
      <c r="QG79" s="166" t="s">
        <v>635</v>
      </c>
      <c r="QH79" s="166" t="s">
        <v>635</v>
      </c>
      <c r="QI79" s="166" t="s">
        <v>635</v>
      </c>
      <c r="QJ79" s="166" t="s">
        <v>635</v>
      </c>
      <c r="QK79" s="166" t="s">
        <v>635</v>
      </c>
      <c r="QL79" s="166" t="s">
        <v>635</v>
      </c>
      <c r="QM79" s="167" t="s">
        <v>635</v>
      </c>
      <c r="QN79" s="120" t="s">
        <v>635</v>
      </c>
      <c r="QO79" s="120" t="s">
        <v>635</v>
      </c>
      <c r="QP79" s="120" t="s">
        <v>635</v>
      </c>
      <c r="QQ79" s="120" t="s">
        <v>635</v>
      </c>
      <c r="QR79" s="120" t="s">
        <v>635</v>
      </c>
      <c r="QS79" s="120" t="s">
        <v>635</v>
      </c>
      <c r="QT79" s="120" t="s">
        <v>635</v>
      </c>
      <c r="QU79" s="120" t="s">
        <v>635</v>
      </c>
      <c r="QV79" s="168" t="s">
        <v>635</v>
      </c>
      <c r="QW79" s="169" t="s">
        <v>635</v>
      </c>
      <c r="QX79" s="169" t="s">
        <v>635</v>
      </c>
      <c r="QY79" s="169" t="s">
        <v>635</v>
      </c>
      <c r="QZ79" s="169" t="s">
        <v>635</v>
      </c>
      <c r="RA79" s="169" t="s">
        <v>635</v>
      </c>
      <c r="RB79" s="169" t="s">
        <v>635</v>
      </c>
      <c r="RC79" s="169" t="s">
        <v>635</v>
      </c>
      <c r="RD79" s="169" t="s">
        <v>635</v>
      </c>
      <c r="RE79" s="170" t="s">
        <v>635</v>
      </c>
      <c r="RF79" s="136" t="s">
        <v>656</v>
      </c>
      <c r="RG79" s="136" t="s">
        <v>880</v>
      </c>
      <c r="RH79" s="136" t="s">
        <v>635</v>
      </c>
      <c r="RI79" s="137" t="s">
        <v>635</v>
      </c>
      <c r="RJ79" s="137" t="s">
        <v>635</v>
      </c>
      <c r="RK79" s="137" t="s">
        <v>635</v>
      </c>
      <c r="RL79" s="105" t="s">
        <v>748</v>
      </c>
      <c r="RM79" s="106" t="s">
        <v>635</v>
      </c>
      <c r="RN79" s="106" t="s">
        <v>635</v>
      </c>
      <c r="RO79" s="171">
        <v>0</v>
      </c>
      <c r="RP79" s="171">
        <v>1</v>
      </c>
      <c r="RQ79" s="171">
        <v>0</v>
      </c>
      <c r="RR79" s="171">
        <v>0</v>
      </c>
      <c r="RS79" s="171">
        <v>0</v>
      </c>
      <c r="RT79" s="171">
        <v>0</v>
      </c>
      <c r="RU79" s="171">
        <v>0</v>
      </c>
      <c r="RV79" s="171">
        <v>0</v>
      </c>
      <c r="RW79" s="172">
        <f>SUM(RO79:RV79)</f>
        <v>1</v>
      </c>
      <c r="RX79" s="133" t="s">
        <v>635</v>
      </c>
      <c r="RY79" s="133" t="s">
        <v>635</v>
      </c>
      <c r="RZ79" s="133" t="s">
        <v>635</v>
      </c>
      <c r="SA79" s="133" t="s">
        <v>635</v>
      </c>
      <c r="SB79" s="133" t="s">
        <v>635</v>
      </c>
      <c r="SC79" s="133" t="s">
        <v>635</v>
      </c>
      <c r="SD79" s="133" t="s">
        <v>635</v>
      </c>
      <c r="SE79" s="133" t="s">
        <v>635</v>
      </c>
      <c r="SF79" s="189" t="s">
        <v>635</v>
      </c>
      <c r="SG79" s="152">
        <v>0</v>
      </c>
      <c r="SH79" s="152">
        <v>1</v>
      </c>
      <c r="SI79" s="152">
        <v>0</v>
      </c>
      <c r="SJ79" s="152">
        <v>0</v>
      </c>
      <c r="SK79" s="152">
        <v>0</v>
      </c>
      <c r="SL79" s="152">
        <v>0</v>
      </c>
      <c r="SM79" s="152">
        <v>0</v>
      </c>
      <c r="SN79" s="152">
        <v>0</v>
      </c>
      <c r="SO79" s="233">
        <f>SUBTOTAL(9,SG79:SN79)</f>
        <v>1</v>
      </c>
      <c r="SP79" s="102" t="s">
        <v>635</v>
      </c>
      <c r="SQ79" s="102" t="s">
        <v>635</v>
      </c>
      <c r="SR79" s="102" t="s">
        <v>635</v>
      </c>
      <c r="SS79" s="102" t="s">
        <v>635</v>
      </c>
      <c r="ST79" s="102" t="s">
        <v>635</v>
      </c>
      <c r="SU79" s="102" t="s">
        <v>635</v>
      </c>
      <c r="SV79" s="102" t="s">
        <v>635</v>
      </c>
      <c r="SW79" s="102" t="s">
        <v>635</v>
      </c>
      <c r="SX79" s="174" t="s">
        <v>635</v>
      </c>
      <c r="SY79" s="125" t="s">
        <v>635</v>
      </c>
      <c r="SZ79" s="125" t="s">
        <v>635</v>
      </c>
      <c r="TA79" s="125" t="s">
        <v>635</v>
      </c>
      <c r="TB79" s="125" t="s">
        <v>635</v>
      </c>
      <c r="TC79" s="125" t="s">
        <v>635</v>
      </c>
      <c r="TD79" s="125" t="s">
        <v>635</v>
      </c>
      <c r="TE79" s="125" t="s">
        <v>635</v>
      </c>
      <c r="TF79" s="125" t="s">
        <v>635</v>
      </c>
      <c r="TG79" s="175" t="s">
        <v>635</v>
      </c>
      <c r="TH79" s="149" t="s">
        <v>635</v>
      </c>
      <c r="TI79" s="149" t="s">
        <v>635</v>
      </c>
      <c r="TJ79" s="149" t="s">
        <v>635</v>
      </c>
      <c r="TK79" s="149" t="s">
        <v>635</v>
      </c>
      <c r="TL79" s="149" t="s">
        <v>635</v>
      </c>
      <c r="TM79" s="149" t="s">
        <v>635</v>
      </c>
      <c r="TN79" s="149" t="s">
        <v>635</v>
      </c>
      <c r="TO79" s="149" t="s">
        <v>635</v>
      </c>
      <c r="TP79" s="176" t="s">
        <v>635</v>
      </c>
      <c r="TQ79" s="177" t="s">
        <v>635</v>
      </c>
      <c r="TR79" s="177" t="s">
        <v>635</v>
      </c>
      <c r="TS79" s="177" t="s">
        <v>635</v>
      </c>
      <c r="TT79" s="177" t="s">
        <v>635</v>
      </c>
      <c r="TU79" s="177" t="s">
        <v>635</v>
      </c>
      <c r="TV79" s="177" t="s">
        <v>635</v>
      </c>
      <c r="TW79" s="177" t="s">
        <v>635</v>
      </c>
      <c r="TX79" s="177" t="s">
        <v>635</v>
      </c>
      <c r="TY79" s="178" t="s">
        <v>635</v>
      </c>
      <c r="TZ79" s="179" t="s">
        <v>635</v>
      </c>
      <c r="UA79" s="179" t="s">
        <v>635</v>
      </c>
      <c r="UB79" s="179" t="s">
        <v>635</v>
      </c>
      <c r="UC79" s="179" t="s">
        <v>635</v>
      </c>
      <c r="UD79" s="179" t="s">
        <v>635</v>
      </c>
      <c r="UE79" s="179" t="s">
        <v>635</v>
      </c>
      <c r="UF79" s="179" t="s">
        <v>635</v>
      </c>
      <c r="UG79" s="179" t="s">
        <v>635</v>
      </c>
      <c r="UH79" s="180" t="s">
        <v>635</v>
      </c>
      <c r="UI79" s="171">
        <v>0</v>
      </c>
      <c r="UJ79" s="171">
        <v>1</v>
      </c>
      <c r="UK79" s="171">
        <v>0</v>
      </c>
      <c r="UL79" s="171">
        <v>0</v>
      </c>
      <c r="UM79" s="171">
        <v>0</v>
      </c>
      <c r="UN79" s="171">
        <v>0</v>
      </c>
      <c r="UO79" s="171">
        <v>0</v>
      </c>
      <c r="UP79" s="171">
        <v>0</v>
      </c>
      <c r="UQ79" s="181">
        <f>SUBTOTAL(9,UI79:UP79)</f>
        <v>1</v>
      </c>
      <c r="UR79" s="131" t="s">
        <v>635</v>
      </c>
      <c r="US79" s="131" t="s">
        <v>635</v>
      </c>
      <c r="UT79" s="131" t="s">
        <v>635</v>
      </c>
      <c r="UU79" s="131" t="s">
        <v>635</v>
      </c>
      <c r="UV79" s="131" t="s">
        <v>635</v>
      </c>
      <c r="UW79" s="131" t="s">
        <v>635</v>
      </c>
      <c r="UX79" s="131" t="s">
        <v>635</v>
      </c>
      <c r="UY79" s="131" t="s">
        <v>635</v>
      </c>
      <c r="UZ79" s="182" t="s">
        <v>635</v>
      </c>
      <c r="VA79" s="169" t="s">
        <v>635</v>
      </c>
      <c r="VB79" s="169" t="s">
        <v>635</v>
      </c>
      <c r="VC79" s="169" t="s">
        <v>635</v>
      </c>
      <c r="VD79" s="169" t="s">
        <v>635</v>
      </c>
      <c r="VE79" s="169" t="s">
        <v>635</v>
      </c>
      <c r="VF79" s="169" t="s">
        <v>635</v>
      </c>
      <c r="VG79" s="169" t="s">
        <v>635</v>
      </c>
      <c r="VH79" s="169" t="s">
        <v>635</v>
      </c>
      <c r="VI79" s="183" t="s">
        <v>635</v>
      </c>
      <c r="VJ79" s="210">
        <v>0</v>
      </c>
      <c r="VK79" s="210">
        <v>1</v>
      </c>
      <c r="VL79" s="210">
        <v>0</v>
      </c>
      <c r="VM79" s="210">
        <v>0</v>
      </c>
      <c r="VN79" s="210">
        <v>0</v>
      </c>
      <c r="VO79" s="210">
        <v>0</v>
      </c>
      <c r="VP79" s="210">
        <v>0</v>
      </c>
      <c r="VQ79" s="210">
        <v>0</v>
      </c>
      <c r="VR79" s="211">
        <f>SUBTOTAL(9,VJ79:VQ79)</f>
        <v>1</v>
      </c>
      <c r="VS79" s="184" t="s">
        <v>635</v>
      </c>
      <c r="VT79" s="184" t="s">
        <v>635</v>
      </c>
      <c r="VU79" s="184" t="s">
        <v>635</v>
      </c>
      <c r="VV79" s="184" t="s">
        <v>635</v>
      </c>
      <c r="VW79" s="184" t="s">
        <v>635</v>
      </c>
      <c r="VX79" s="184" t="s">
        <v>635</v>
      </c>
      <c r="VY79" s="184" t="s">
        <v>635</v>
      </c>
      <c r="VZ79" s="184" t="s">
        <v>635</v>
      </c>
      <c r="WA79" s="185" t="s">
        <v>635</v>
      </c>
      <c r="WB79" s="186" t="s">
        <v>635</v>
      </c>
      <c r="WC79" s="186" t="s">
        <v>635</v>
      </c>
      <c r="WD79" s="186" t="s">
        <v>635</v>
      </c>
      <c r="WE79" s="186" t="s">
        <v>635</v>
      </c>
      <c r="WF79" s="186" t="s">
        <v>635</v>
      </c>
      <c r="WG79" s="186" t="s">
        <v>635</v>
      </c>
      <c r="WH79" s="186" t="s">
        <v>635</v>
      </c>
      <c r="WI79" s="186" t="s">
        <v>635</v>
      </c>
      <c r="WJ79" s="187" t="s">
        <v>635</v>
      </c>
      <c r="WK79" s="137" t="s">
        <v>635</v>
      </c>
      <c r="WL79" s="137" t="s">
        <v>635</v>
      </c>
      <c r="WM79" s="137" t="s">
        <v>635</v>
      </c>
      <c r="WN79" s="137" t="s">
        <v>635</v>
      </c>
      <c r="WO79" s="137" t="s">
        <v>635</v>
      </c>
      <c r="WP79" s="137" t="s">
        <v>635</v>
      </c>
      <c r="WQ79" s="137" t="s">
        <v>635</v>
      </c>
      <c r="WR79" s="137" t="s">
        <v>635</v>
      </c>
      <c r="WS79" s="188" t="s">
        <v>635</v>
      </c>
      <c r="WT79" s="133" t="s">
        <v>635</v>
      </c>
      <c r="WU79" s="133" t="s">
        <v>635</v>
      </c>
      <c r="WV79" s="133" t="s">
        <v>635</v>
      </c>
      <c r="WW79" s="133" t="s">
        <v>635</v>
      </c>
      <c r="WX79" s="133" t="s">
        <v>635</v>
      </c>
      <c r="WY79" s="133" t="s">
        <v>635</v>
      </c>
      <c r="WZ79" s="133" t="s">
        <v>635</v>
      </c>
      <c r="XA79" s="133" t="s">
        <v>635</v>
      </c>
      <c r="XB79" s="189" t="s">
        <v>635</v>
      </c>
      <c r="XC79" s="105" t="s">
        <v>665</v>
      </c>
      <c r="XD79" s="105" t="s">
        <v>666</v>
      </c>
      <c r="XE79" s="105" t="s">
        <v>635</v>
      </c>
      <c r="XF79" s="111" t="s">
        <v>635</v>
      </c>
      <c r="XG79" s="190" t="s">
        <v>671</v>
      </c>
      <c r="XH79" s="190" t="s">
        <v>672</v>
      </c>
      <c r="XI79" s="190" t="s">
        <v>635</v>
      </c>
      <c r="XJ79" s="190" t="s">
        <v>635</v>
      </c>
      <c r="XK79" s="190" t="s">
        <v>635</v>
      </c>
      <c r="XL79" s="190" t="s">
        <v>635</v>
      </c>
      <c r="XM79" s="191" t="s">
        <v>667</v>
      </c>
      <c r="XN79" s="191" t="s">
        <v>668</v>
      </c>
      <c r="XO79" s="191" t="s">
        <v>670</v>
      </c>
      <c r="XP79" s="191" t="s">
        <v>672</v>
      </c>
      <c r="XQ79" s="191" t="s">
        <v>635</v>
      </c>
      <c r="XR79" s="191" t="s">
        <v>635</v>
      </c>
      <c r="XS79" s="191" t="s">
        <v>635</v>
      </c>
      <c r="XT79" s="191" t="s">
        <v>635</v>
      </c>
      <c r="XU79" s="192" t="s">
        <v>635</v>
      </c>
      <c r="XV79" s="192" t="s">
        <v>635</v>
      </c>
      <c r="XW79" s="192" t="s">
        <v>635</v>
      </c>
      <c r="XX79" s="192" t="s">
        <v>635</v>
      </c>
      <c r="XY79" s="192" t="s">
        <v>635</v>
      </c>
      <c r="XZ79" s="192" t="s">
        <v>635</v>
      </c>
      <c r="YA79" s="144" t="s">
        <v>635</v>
      </c>
      <c r="YB79" s="144" t="s">
        <v>635</v>
      </c>
      <c r="YC79" s="144" t="s">
        <v>635</v>
      </c>
      <c r="YD79" s="144" t="s">
        <v>635</v>
      </c>
      <c r="YE79" s="144" t="s">
        <v>635</v>
      </c>
      <c r="YF79" s="144" t="s">
        <v>635</v>
      </c>
      <c r="YG79" s="144" t="s">
        <v>635</v>
      </c>
      <c r="YH79" s="111" t="s">
        <v>635</v>
      </c>
      <c r="YI79" s="111" t="s">
        <v>635</v>
      </c>
      <c r="YJ79" s="111" t="s">
        <v>635</v>
      </c>
      <c r="YK79" s="190" t="s">
        <v>752</v>
      </c>
      <c r="YL79" s="190" t="s">
        <v>951</v>
      </c>
      <c r="YM79" s="190" t="s">
        <v>635</v>
      </c>
      <c r="YN79" s="190" t="s">
        <v>635</v>
      </c>
      <c r="YO79" s="190" t="s">
        <v>635</v>
      </c>
      <c r="YP79" s="130" t="s">
        <v>635</v>
      </c>
      <c r="YQ79" s="130" t="s">
        <v>635</v>
      </c>
      <c r="YR79" s="130" t="s">
        <v>635</v>
      </c>
      <c r="YS79" s="130" t="s">
        <v>635</v>
      </c>
      <c r="YT79" s="130" t="s">
        <v>635</v>
      </c>
      <c r="YU79" s="130" t="s">
        <v>635</v>
      </c>
      <c r="YV79" s="112" t="s">
        <v>635</v>
      </c>
      <c r="YW79" s="112" t="s">
        <v>635</v>
      </c>
      <c r="YX79" s="112" t="s">
        <v>635</v>
      </c>
      <c r="YY79" s="112" t="s">
        <v>635</v>
      </c>
      <c r="YZ79" s="105" t="s">
        <v>674</v>
      </c>
      <c r="ZA79" s="105" t="s">
        <v>635</v>
      </c>
      <c r="ZB79" s="126" t="s">
        <v>635</v>
      </c>
      <c r="ZC79" s="126" t="s">
        <v>635</v>
      </c>
      <c r="ZD79" s="126" t="s">
        <v>635</v>
      </c>
      <c r="ZE79" s="126" t="s">
        <v>635</v>
      </c>
      <c r="ZF79" s="126" t="s">
        <v>635</v>
      </c>
      <c r="ZG79" s="125" t="s">
        <v>713</v>
      </c>
      <c r="ZH79" s="125" t="s">
        <v>675</v>
      </c>
      <c r="ZI79" s="125" t="s">
        <v>753</v>
      </c>
      <c r="ZJ79" s="125" t="s">
        <v>635</v>
      </c>
      <c r="ZK79" s="125" t="s">
        <v>635</v>
      </c>
      <c r="ZL79" s="125" t="s">
        <v>635</v>
      </c>
      <c r="ZM79" s="125" t="s">
        <v>635</v>
      </c>
      <c r="ZN79" s="125" t="s">
        <v>635</v>
      </c>
      <c r="ZO79" s="147" t="s">
        <v>635</v>
      </c>
      <c r="ZP79" s="147" t="s">
        <v>635</v>
      </c>
      <c r="ZQ79" s="147" t="s">
        <v>635</v>
      </c>
      <c r="ZR79" s="147" t="s">
        <v>635</v>
      </c>
      <c r="ZS79" s="147" t="s">
        <v>635</v>
      </c>
      <c r="ZT79" s="184" t="s">
        <v>635</v>
      </c>
      <c r="ZU79" s="184">
        <v>4</v>
      </c>
      <c r="ZV79" s="184" t="s">
        <v>635</v>
      </c>
      <c r="ZW79" s="184" t="s">
        <v>635</v>
      </c>
      <c r="ZX79" s="131">
        <v>1</v>
      </c>
      <c r="ZY79" s="131" t="s">
        <v>635</v>
      </c>
      <c r="ZZ79" s="131" t="s">
        <v>635</v>
      </c>
      <c r="AAA79" s="131" t="s">
        <v>635</v>
      </c>
      <c r="AAB79" s="132" t="s">
        <v>635</v>
      </c>
      <c r="AAC79" s="132" t="s">
        <v>635</v>
      </c>
      <c r="AAD79" s="132" t="s">
        <v>635</v>
      </c>
      <c r="AAE79" s="193" t="s">
        <v>635</v>
      </c>
      <c r="AAF79" s="102">
        <v>0.5</v>
      </c>
      <c r="AAG79" s="102" t="s">
        <v>635</v>
      </c>
      <c r="AAH79" s="102" t="s">
        <v>635</v>
      </c>
      <c r="AAI79" s="102" t="s">
        <v>635</v>
      </c>
      <c r="AAJ79" s="125" t="s">
        <v>635</v>
      </c>
      <c r="AAK79" s="125">
        <v>4</v>
      </c>
      <c r="AAL79" s="125" t="s">
        <v>635</v>
      </c>
      <c r="AAM79" s="125" t="s">
        <v>635</v>
      </c>
      <c r="AAN79" s="131">
        <v>4</v>
      </c>
      <c r="AAO79" s="131">
        <v>2</v>
      </c>
      <c r="AAP79" s="131" t="s">
        <v>635</v>
      </c>
      <c r="AAQ79" s="131" t="s">
        <v>635</v>
      </c>
      <c r="AAR79" s="149" t="s">
        <v>635</v>
      </c>
      <c r="AAS79" s="149" t="s">
        <v>635</v>
      </c>
      <c r="AAT79" s="149" t="s">
        <v>635</v>
      </c>
      <c r="AAU79" s="149" t="s">
        <v>635</v>
      </c>
      <c r="AAV79" s="184" t="s">
        <v>635</v>
      </c>
      <c r="AAW79" s="184" t="s">
        <v>635</v>
      </c>
      <c r="AAX79" s="184" t="s">
        <v>635</v>
      </c>
      <c r="AAY79" s="184" t="s">
        <v>635</v>
      </c>
      <c r="AAZ79" s="103" t="s">
        <v>632</v>
      </c>
      <c r="ABA79" s="100" t="s">
        <v>679</v>
      </c>
      <c r="ABB79" s="100" t="s">
        <v>786</v>
      </c>
      <c r="ABC79" s="100" t="s">
        <v>635</v>
      </c>
      <c r="ABD79" s="100" t="s">
        <v>635</v>
      </c>
      <c r="ABE79" s="100" t="s">
        <v>635</v>
      </c>
      <c r="ABF79" s="103" t="s">
        <v>635</v>
      </c>
      <c r="ABG79" s="194">
        <v>70000</v>
      </c>
      <c r="ABH79" s="195" t="s">
        <v>754</v>
      </c>
      <c r="ABI79" s="195" t="s">
        <v>680</v>
      </c>
      <c r="ABJ79" s="195" t="s">
        <v>832</v>
      </c>
      <c r="ABK79" s="195" t="s">
        <v>635</v>
      </c>
      <c r="ABL79" s="177" t="s">
        <v>635</v>
      </c>
      <c r="ABM79" s="177" t="s">
        <v>635</v>
      </c>
      <c r="ABN79" s="177" t="s">
        <v>635</v>
      </c>
      <c r="ABO79" s="195" t="s">
        <v>635</v>
      </c>
      <c r="ABP79" s="112" t="s">
        <v>682</v>
      </c>
      <c r="ABQ79" s="112" t="s">
        <v>907</v>
      </c>
      <c r="ABR79" s="112" t="s">
        <v>635</v>
      </c>
      <c r="ABS79" s="103" t="s">
        <v>632</v>
      </c>
      <c r="ABT79" s="97" t="s">
        <v>632</v>
      </c>
      <c r="ABU79" s="196" t="s">
        <v>683</v>
      </c>
      <c r="ABV79" s="196" t="s">
        <v>756</v>
      </c>
      <c r="ABW79" s="196" t="s">
        <v>719</v>
      </c>
      <c r="ABX79" s="196" t="s">
        <v>635</v>
      </c>
      <c r="ABY79" s="196" t="s">
        <v>635</v>
      </c>
      <c r="ABZ79" s="196" t="s">
        <v>635</v>
      </c>
      <c r="ACA79" s="196" t="s">
        <v>635</v>
      </c>
      <c r="ACB79" s="97" t="s">
        <v>626</v>
      </c>
      <c r="ACC79" s="97" t="s">
        <v>632</v>
      </c>
      <c r="ACD79" s="112" t="s">
        <v>685</v>
      </c>
      <c r="ACE79" s="112" t="s">
        <v>1246</v>
      </c>
      <c r="ACF79" s="112" t="s">
        <v>635</v>
      </c>
      <c r="ACG79" s="112" t="s">
        <v>635</v>
      </c>
      <c r="ACH79" s="97" t="s">
        <v>1664</v>
      </c>
      <c r="ACI79" s="97" t="s">
        <v>1665</v>
      </c>
      <c r="ACJ79" s="97"/>
    </row>
    <row r="80" spans="1:764" ht="15" customHeight="1">
      <c r="A80">
        <v>70</v>
      </c>
      <c r="B80" s="214" t="s">
        <v>1666</v>
      </c>
      <c r="C80" s="214" t="s">
        <v>1667</v>
      </c>
      <c r="D80" s="214" t="s">
        <v>795</v>
      </c>
      <c r="E80" s="214" t="s">
        <v>1668</v>
      </c>
      <c r="F80" s="215" t="s">
        <v>1669</v>
      </c>
      <c r="G80" s="215" t="s">
        <v>1670</v>
      </c>
      <c r="H80" s="216">
        <v>39.626102000000003</v>
      </c>
      <c r="I80" s="216">
        <v>-3.8707470000000002</v>
      </c>
      <c r="J80" s="215" t="s">
        <v>1671</v>
      </c>
      <c r="K80" s="215" t="s">
        <v>1672</v>
      </c>
      <c r="L80" s="215" t="s">
        <v>1673</v>
      </c>
      <c r="M80" s="214" t="s">
        <v>1674</v>
      </c>
      <c r="N80" s="217">
        <v>713494326</v>
      </c>
      <c r="O80" s="128">
        <v>0</v>
      </c>
      <c r="P80" s="214">
        <v>-3.8712270000000002</v>
      </c>
      <c r="Q80" s="214">
        <v>39.623963000000003</v>
      </c>
      <c r="R80" s="214">
        <v>150.80000000000001</v>
      </c>
      <c r="S80" s="214">
        <v>4.4000000000000004</v>
      </c>
      <c r="T80" s="128" t="s">
        <v>626</v>
      </c>
      <c r="U80" s="214" t="s">
        <v>629</v>
      </c>
      <c r="V80" s="214" t="s">
        <v>699</v>
      </c>
      <c r="W80" s="214" t="s">
        <v>629</v>
      </c>
      <c r="X80" s="214" t="s">
        <v>630</v>
      </c>
      <c r="Y80" s="214" t="s">
        <v>770</v>
      </c>
      <c r="Z80" s="128" t="s">
        <v>626</v>
      </c>
      <c r="AA80" s="218" t="s">
        <v>635</v>
      </c>
      <c r="AB80" s="219" t="s">
        <v>635</v>
      </c>
      <c r="AC80" s="218" t="s">
        <v>635</v>
      </c>
      <c r="AD80" s="218" t="s">
        <v>635</v>
      </c>
      <c r="AE80" s="218" t="s">
        <v>635</v>
      </c>
      <c r="AF80" s="128">
        <v>4</v>
      </c>
      <c r="AG80" s="128">
        <v>2</v>
      </c>
      <c r="AH80" s="214" t="s">
        <v>636</v>
      </c>
      <c r="AI80" s="214" t="s">
        <v>637</v>
      </c>
      <c r="AJ80" s="214" t="s">
        <v>638</v>
      </c>
      <c r="AK80" s="214" t="s">
        <v>635</v>
      </c>
      <c r="AL80" s="214" t="s">
        <v>640</v>
      </c>
      <c r="AM80" s="128" t="s">
        <v>635</v>
      </c>
      <c r="AN80" s="128" t="s">
        <v>702</v>
      </c>
      <c r="AO80" s="128" t="s">
        <v>635</v>
      </c>
      <c r="AP80" s="214" t="s">
        <v>642</v>
      </c>
      <c r="AQ80" s="214" t="s">
        <v>635</v>
      </c>
      <c r="AR80" s="128" t="s">
        <v>635</v>
      </c>
      <c r="AS80" s="217" t="s">
        <v>1060</v>
      </c>
      <c r="AT80" s="128" t="s">
        <v>635</v>
      </c>
      <c r="AU80" s="128" t="s">
        <v>635</v>
      </c>
      <c r="AV80" s="128" t="s">
        <v>632</v>
      </c>
      <c r="AW80" s="214" t="s">
        <v>640</v>
      </c>
      <c r="AX80" s="128" t="s">
        <v>702</v>
      </c>
      <c r="AY80" s="214" t="s">
        <v>640</v>
      </c>
      <c r="AZ80" s="217" t="s">
        <v>702</v>
      </c>
      <c r="BA80" s="214" t="s">
        <v>640</v>
      </c>
      <c r="BB80" s="217" t="s">
        <v>702</v>
      </c>
      <c r="BC80" s="128" t="s">
        <v>635</v>
      </c>
      <c r="BD80" s="128" t="s">
        <v>635</v>
      </c>
      <c r="BE80" s="128" t="s">
        <v>626</v>
      </c>
      <c r="BF80" s="128" t="s">
        <v>635</v>
      </c>
      <c r="BG80" s="128" t="s">
        <v>635</v>
      </c>
      <c r="BH80" s="128" t="s">
        <v>635</v>
      </c>
      <c r="BI80" s="214" t="s">
        <v>640</v>
      </c>
      <c r="BJ80" s="217" t="s">
        <v>643</v>
      </c>
      <c r="BK80" s="217" t="s">
        <v>898</v>
      </c>
      <c r="BL80" s="217" t="s">
        <v>774</v>
      </c>
      <c r="BM80" s="217" t="s">
        <v>635</v>
      </c>
      <c r="BN80" s="217" t="s">
        <v>635</v>
      </c>
      <c r="BO80" s="128" t="s">
        <v>632</v>
      </c>
      <c r="BP80" s="128" t="s">
        <v>702</v>
      </c>
      <c r="BQ80" s="128" t="s">
        <v>635</v>
      </c>
      <c r="BR80" s="214" t="s">
        <v>645</v>
      </c>
      <c r="BS80" s="214" t="s">
        <v>946</v>
      </c>
      <c r="BT80" s="128" t="s">
        <v>635</v>
      </c>
      <c r="BU80" s="128" t="s">
        <v>635</v>
      </c>
      <c r="BV80" s="214" t="s">
        <v>635</v>
      </c>
      <c r="BW80" s="214" t="s">
        <v>848</v>
      </c>
      <c r="BX80" s="97" t="s">
        <v>848</v>
      </c>
      <c r="BY80" s="214" t="s">
        <v>1675</v>
      </c>
      <c r="BZ80" s="214" t="s">
        <v>1017</v>
      </c>
      <c r="CA80" s="217" t="s">
        <v>735</v>
      </c>
      <c r="CB80" s="217" t="s">
        <v>635</v>
      </c>
      <c r="CC80" s="217" t="s">
        <v>635</v>
      </c>
      <c r="CD80" s="128" t="s">
        <v>635</v>
      </c>
      <c r="CE80" s="217" t="s">
        <v>635</v>
      </c>
      <c r="CF80" s="128">
        <v>3</v>
      </c>
      <c r="CG80" s="128">
        <v>4</v>
      </c>
      <c r="CH80" s="214" t="s">
        <v>649</v>
      </c>
      <c r="CI80" s="217" t="s">
        <v>702</v>
      </c>
      <c r="CJ80" s="217" t="s">
        <v>635</v>
      </c>
      <c r="CK80" s="217" t="s">
        <v>635</v>
      </c>
      <c r="CL80" s="128">
        <v>18</v>
      </c>
      <c r="CM80" s="220">
        <v>0</v>
      </c>
      <c r="CN80" s="128">
        <v>2</v>
      </c>
      <c r="CO80" s="128">
        <v>600</v>
      </c>
      <c r="CP80" s="128" t="s">
        <v>635</v>
      </c>
      <c r="CQ80" s="128" t="s">
        <v>635</v>
      </c>
      <c r="CR80" s="128">
        <v>1</v>
      </c>
      <c r="CS80" s="128">
        <v>25</v>
      </c>
      <c r="CT80" s="128" t="s">
        <v>635</v>
      </c>
      <c r="CU80" s="128" t="s">
        <v>635</v>
      </c>
      <c r="CV80" s="128" t="s">
        <v>635</v>
      </c>
      <c r="CW80" s="128" t="s">
        <v>635</v>
      </c>
      <c r="CX80" s="217" t="s">
        <v>650</v>
      </c>
      <c r="CY80" s="128" t="s">
        <v>635</v>
      </c>
      <c r="CZ80" s="221">
        <v>1</v>
      </c>
      <c r="DA80" s="221">
        <v>0</v>
      </c>
      <c r="DB80" s="222">
        <f t="shared" si="25"/>
        <v>1</v>
      </c>
      <c r="DC80" s="214" t="s">
        <v>651</v>
      </c>
      <c r="DD80" s="128" t="s">
        <v>635</v>
      </c>
      <c r="DE80" s="143">
        <v>0</v>
      </c>
      <c r="DF80" s="143">
        <v>1</v>
      </c>
      <c r="DG80" s="222">
        <f>SUBTOTAL(9,DE80:DF80)</f>
        <v>1</v>
      </c>
      <c r="DH80" s="128" t="s">
        <v>635</v>
      </c>
      <c r="DI80" s="128" t="s">
        <v>635</v>
      </c>
      <c r="DJ80" s="214" t="s">
        <v>651</v>
      </c>
      <c r="DK80" s="143">
        <v>1</v>
      </c>
      <c r="DL80" s="128" t="s">
        <v>635</v>
      </c>
      <c r="DM80" s="128" t="s">
        <v>635</v>
      </c>
      <c r="DN80" s="128" t="s">
        <v>635</v>
      </c>
      <c r="DO80" s="128" t="s">
        <v>635</v>
      </c>
      <c r="DP80" s="128" t="s">
        <v>635</v>
      </c>
      <c r="DQ80" s="128">
        <v>0.1</v>
      </c>
      <c r="DR80" s="128">
        <v>7</v>
      </c>
      <c r="DS80" s="128">
        <v>1</v>
      </c>
      <c r="DT80" s="128" t="s">
        <v>635</v>
      </c>
      <c r="DU80" s="128" t="s">
        <v>635</v>
      </c>
      <c r="DV80" s="128" t="s">
        <v>635</v>
      </c>
      <c r="DW80" s="128" t="s">
        <v>635</v>
      </c>
      <c r="DX80" s="128" t="s">
        <v>635</v>
      </c>
      <c r="DY80" s="128" t="s">
        <v>635</v>
      </c>
      <c r="DZ80" s="214" t="s">
        <v>781</v>
      </c>
      <c r="EA80" s="128" t="s">
        <v>632</v>
      </c>
      <c r="EB80" s="214" t="s">
        <v>707</v>
      </c>
      <c r="EC80" s="128" t="s">
        <v>632</v>
      </c>
      <c r="ED80" s="217" t="s">
        <v>740</v>
      </c>
      <c r="EE80" s="214" t="s">
        <v>1062</v>
      </c>
      <c r="EF80" s="217" t="s">
        <v>653</v>
      </c>
      <c r="EG80" s="217" t="s">
        <v>635</v>
      </c>
      <c r="EH80" s="128" t="s">
        <v>653</v>
      </c>
      <c r="EI80" s="214" t="s">
        <v>640</v>
      </c>
      <c r="EJ80" s="214" t="s">
        <v>640</v>
      </c>
      <c r="EK80" s="128">
        <v>6</v>
      </c>
      <c r="EL80" s="128">
        <v>7</v>
      </c>
      <c r="EM80" s="128">
        <v>0.1</v>
      </c>
      <c r="EN80" s="128">
        <v>0.1</v>
      </c>
      <c r="EO80" s="128" t="s">
        <v>635</v>
      </c>
      <c r="EP80" s="128" t="s">
        <v>635</v>
      </c>
      <c r="EQ80" s="128" t="s">
        <v>635</v>
      </c>
      <c r="ER80" s="128" t="s">
        <v>635</v>
      </c>
      <c r="ES80" s="128" t="s">
        <v>635</v>
      </c>
      <c r="ET80" s="128" t="s">
        <v>635</v>
      </c>
      <c r="EU80" s="128" t="s">
        <v>635</v>
      </c>
      <c r="EV80" s="128" t="s">
        <v>635</v>
      </c>
      <c r="EW80" s="214" t="s">
        <v>805</v>
      </c>
      <c r="EX80" s="214" t="s">
        <v>805</v>
      </c>
      <c r="EY80" s="128" t="s">
        <v>635</v>
      </c>
      <c r="EZ80" s="217" t="s">
        <v>635</v>
      </c>
      <c r="FA80" s="214" t="s">
        <v>1195</v>
      </c>
      <c r="FB80" s="214" t="s">
        <v>1063</v>
      </c>
      <c r="FC80" s="214" t="s">
        <v>743</v>
      </c>
      <c r="FD80" s="128" t="s">
        <v>635</v>
      </c>
      <c r="FE80" s="128" t="s">
        <v>635</v>
      </c>
      <c r="FF80" s="128" t="s">
        <v>635</v>
      </c>
      <c r="FG80" s="128" t="s">
        <v>635</v>
      </c>
      <c r="FH80" s="128" t="s">
        <v>635</v>
      </c>
      <c r="FI80" s="128" t="s">
        <v>635</v>
      </c>
      <c r="FJ80" s="128" t="s">
        <v>635</v>
      </c>
      <c r="FK80" s="128" t="s">
        <v>635</v>
      </c>
      <c r="FL80" s="128">
        <v>8</v>
      </c>
      <c r="FM80" s="128">
        <v>20</v>
      </c>
      <c r="FN80" s="128" t="s">
        <v>635</v>
      </c>
      <c r="FO80" s="128" t="s">
        <v>635</v>
      </c>
      <c r="FP80" s="128" t="s">
        <v>635</v>
      </c>
      <c r="FQ80" s="128" t="s">
        <v>635</v>
      </c>
      <c r="FR80" s="128" t="s">
        <v>635</v>
      </c>
      <c r="FS80" s="128" t="s">
        <v>635</v>
      </c>
      <c r="FT80" s="128">
        <v>5</v>
      </c>
      <c r="FU80" s="128">
        <v>2</v>
      </c>
      <c r="FV80" s="128" t="s">
        <v>635</v>
      </c>
      <c r="FW80" s="128" t="s">
        <v>635</v>
      </c>
      <c r="FX80" s="128" t="s">
        <v>635</v>
      </c>
      <c r="FY80" s="214" t="s">
        <v>635</v>
      </c>
      <c r="FZ80" s="128" t="s">
        <v>635</v>
      </c>
      <c r="GA80" s="128" t="s">
        <v>635</v>
      </c>
      <c r="GB80" s="128" t="s">
        <v>635</v>
      </c>
      <c r="GC80" s="214" t="s">
        <v>635</v>
      </c>
      <c r="GD80" s="128" t="s">
        <v>635</v>
      </c>
      <c r="GE80" s="128" t="s">
        <v>635</v>
      </c>
      <c r="GF80" s="128" t="s">
        <v>635</v>
      </c>
      <c r="GG80" s="128" t="s">
        <v>635</v>
      </c>
      <c r="GH80" s="128" t="s">
        <v>635</v>
      </c>
      <c r="GI80" s="128" t="s">
        <v>635</v>
      </c>
      <c r="GJ80" s="128" t="s">
        <v>635</v>
      </c>
      <c r="GK80" s="128" t="s">
        <v>635</v>
      </c>
      <c r="GL80" s="128" t="s">
        <v>635</v>
      </c>
      <c r="GM80" s="128" t="s">
        <v>635</v>
      </c>
      <c r="GN80" s="128" t="s">
        <v>635</v>
      </c>
      <c r="GO80" s="128" t="s">
        <v>635</v>
      </c>
      <c r="GP80" s="214" t="s">
        <v>635</v>
      </c>
      <c r="GQ80" s="214" t="s">
        <v>635</v>
      </c>
      <c r="GR80" s="128" t="s">
        <v>635</v>
      </c>
      <c r="GS80" s="128" t="s">
        <v>635</v>
      </c>
      <c r="GT80" s="128" t="s">
        <v>635</v>
      </c>
      <c r="GU80" s="214" t="s">
        <v>658</v>
      </c>
      <c r="GV80" s="128">
        <v>0</v>
      </c>
      <c r="GW80" s="128">
        <v>24</v>
      </c>
      <c r="GX80" s="214" t="s">
        <v>658</v>
      </c>
      <c r="GY80" s="128">
        <v>0</v>
      </c>
      <c r="GZ80" s="128">
        <v>24</v>
      </c>
      <c r="HA80" s="214" t="s">
        <v>657</v>
      </c>
      <c r="HB80" s="217" t="s">
        <v>658</v>
      </c>
      <c r="HC80" s="128">
        <v>12</v>
      </c>
      <c r="HD80" s="128">
        <v>12</v>
      </c>
      <c r="HE80" s="217" t="s">
        <v>657</v>
      </c>
      <c r="HF80" s="214" t="s">
        <v>658</v>
      </c>
      <c r="HG80" s="128">
        <v>12</v>
      </c>
      <c r="HH80" s="128">
        <v>12</v>
      </c>
      <c r="HI80" s="128" t="s">
        <v>635</v>
      </c>
      <c r="HJ80" s="128" t="s">
        <v>635</v>
      </c>
      <c r="HK80" s="128" t="s">
        <v>635</v>
      </c>
      <c r="HL80" s="128" t="s">
        <v>635</v>
      </c>
      <c r="HM80" s="128" t="s">
        <v>635</v>
      </c>
      <c r="HN80" s="128" t="s">
        <v>635</v>
      </c>
      <c r="HO80" s="128" t="s">
        <v>635</v>
      </c>
      <c r="HP80" s="128" t="s">
        <v>635</v>
      </c>
      <c r="HQ80" s="128" t="s">
        <v>635</v>
      </c>
      <c r="HR80" s="128" t="s">
        <v>635</v>
      </c>
      <c r="HS80" s="128" t="s">
        <v>635</v>
      </c>
      <c r="HT80" s="128" t="s">
        <v>635</v>
      </c>
      <c r="HU80" s="128" t="s">
        <v>635</v>
      </c>
      <c r="HV80" s="128" t="s">
        <v>635</v>
      </c>
      <c r="HW80" s="128" t="s">
        <v>635</v>
      </c>
      <c r="HX80" s="128" t="s">
        <v>635</v>
      </c>
      <c r="HY80" s="128" t="s">
        <v>635</v>
      </c>
      <c r="HZ80" s="128" t="s">
        <v>635</v>
      </c>
      <c r="IA80" s="128" t="s">
        <v>635</v>
      </c>
      <c r="IB80" s="128" t="s">
        <v>635</v>
      </c>
      <c r="IC80" s="128" t="s">
        <v>635</v>
      </c>
      <c r="ID80" s="128" t="s">
        <v>635</v>
      </c>
      <c r="IE80" s="128" t="s">
        <v>635</v>
      </c>
      <c r="IF80" s="128" t="s">
        <v>635</v>
      </c>
      <c r="IG80" s="214" t="s">
        <v>807</v>
      </c>
      <c r="IH80" s="214" t="s">
        <v>783</v>
      </c>
      <c r="II80" s="214" t="s">
        <v>660</v>
      </c>
      <c r="IJ80" s="214" t="s">
        <v>830</v>
      </c>
      <c r="IK80" s="214" t="s">
        <v>808</v>
      </c>
      <c r="IL80" s="214" t="s">
        <v>635</v>
      </c>
      <c r="IM80" s="214" t="s">
        <v>635</v>
      </c>
      <c r="IN80" s="214" t="s">
        <v>635</v>
      </c>
      <c r="IO80" s="214" t="s">
        <v>635</v>
      </c>
      <c r="IP80" s="128">
        <v>5</v>
      </c>
      <c r="IQ80" s="128" t="s">
        <v>635</v>
      </c>
      <c r="IR80" s="128" t="s">
        <v>635</v>
      </c>
      <c r="IS80" s="128" t="s">
        <v>635</v>
      </c>
      <c r="IT80" s="128" t="s">
        <v>635</v>
      </c>
      <c r="IU80" s="128" t="s">
        <v>635</v>
      </c>
      <c r="IV80" s="128" t="s">
        <v>635</v>
      </c>
      <c r="IW80" s="128" t="s">
        <v>635</v>
      </c>
      <c r="IX80" s="128" t="s">
        <v>635</v>
      </c>
      <c r="IY80" s="128" t="s">
        <v>635</v>
      </c>
      <c r="IZ80" s="128" t="s">
        <v>635</v>
      </c>
      <c r="JA80" s="128" t="s">
        <v>635</v>
      </c>
      <c r="JB80" s="128" t="s">
        <v>635</v>
      </c>
      <c r="JC80" s="128" t="s">
        <v>635</v>
      </c>
      <c r="JD80" s="128" t="s">
        <v>635</v>
      </c>
      <c r="JE80" s="128" t="s">
        <v>635</v>
      </c>
      <c r="JF80" s="128" t="s">
        <v>635</v>
      </c>
      <c r="JG80" s="128" t="s">
        <v>635</v>
      </c>
      <c r="JH80" s="128" t="s">
        <v>635</v>
      </c>
      <c r="JI80" s="128" t="s">
        <v>635</v>
      </c>
      <c r="JJ80" s="128" t="s">
        <v>635</v>
      </c>
      <c r="JK80" s="128" t="s">
        <v>635</v>
      </c>
      <c r="JL80" s="143">
        <v>0</v>
      </c>
      <c r="JM80" s="143">
        <v>0</v>
      </c>
      <c r="JN80" s="128" t="s">
        <v>635</v>
      </c>
      <c r="JO80" s="143">
        <v>0</v>
      </c>
      <c r="JP80" s="143">
        <v>0</v>
      </c>
      <c r="JQ80" s="128" t="s">
        <v>709</v>
      </c>
      <c r="JR80" s="128" t="s">
        <v>635</v>
      </c>
      <c r="JS80" s="143">
        <v>0</v>
      </c>
      <c r="JT80" s="143">
        <v>1</v>
      </c>
      <c r="JU80" s="128" t="s">
        <v>709</v>
      </c>
      <c r="JV80" s="128" t="s">
        <v>635</v>
      </c>
      <c r="JW80" s="143">
        <v>0</v>
      </c>
      <c r="JX80" s="143">
        <v>1</v>
      </c>
      <c r="JY80" s="128" t="s">
        <v>635</v>
      </c>
      <c r="JZ80" s="128" t="s">
        <v>635</v>
      </c>
      <c r="KA80" s="128" t="s">
        <v>635</v>
      </c>
      <c r="KB80" s="128" t="s">
        <v>635</v>
      </c>
      <c r="KC80" s="128" t="s">
        <v>635</v>
      </c>
      <c r="KD80" s="128" t="s">
        <v>635</v>
      </c>
      <c r="KE80" s="128" t="s">
        <v>635</v>
      </c>
      <c r="KF80" s="128" t="s">
        <v>635</v>
      </c>
      <c r="KG80" s="128" t="s">
        <v>635</v>
      </c>
      <c r="KH80" s="128" t="s">
        <v>635</v>
      </c>
      <c r="KI80" s="128" t="s">
        <v>635</v>
      </c>
      <c r="KJ80" s="128" t="s">
        <v>635</v>
      </c>
      <c r="KK80" s="128" t="s">
        <v>635</v>
      </c>
      <c r="KL80" s="128" t="s">
        <v>635</v>
      </c>
      <c r="KM80" s="128" t="s">
        <v>635</v>
      </c>
      <c r="KN80" s="128" t="s">
        <v>635</v>
      </c>
      <c r="KO80" s="128" t="s">
        <v>635</v>
      </c>
      <c r="KP80" s="128" t="s">
        <v>635</v>
      </c>
      <c r="KQ80" s="128" t="s">
        <v>635</v>
      </c>
      <c r="KR80" s="128" t="s">
        <v>635</v>
      </c>
      <c r="KS80" s="128" t="s">
        <v>635</v>
      </c>
      <c r="KT80" s="128" t="s">
        <v>635</v>
      </c>
      <c r="KU80" s="128" t="s">
        <v>635</v>
      </c>
      <c r="KV80" s="128" t="s">
        <v>635</v>
      </c>
      <c r="KW80" s="214" t="s">
        <v>710</v>
      </c>
      <c r="KX80" s="128" t="s">
        <v>635</v>
      </c>
      <c r="KY80" s="143">
        <v>0</v>
      </c>
      <c r="KZ80" s="143">
        <v>0</v>
      </c>
      <c r="LA80" s="143">
        <v>0</v>
      </c>
      <c r="LB80" s="143">
        <v>1</v>
      </c>
      <c r="LC80" s="143">
        <v>0</v>
      </c>
      <c r="LD80" s="143">
        <v>0</v>
      </c>
      <c r="LE80" s="143">
        <v>0</v>
      </c>
      <c r="LF80" s="143">
        <v>0</v>
      </c>
      <c r="LG80" s="143">
        <v>0</v>
      </c>
      <c r="LH80" s="223">
        <f t="shared" si="23"/>
        <v>1</v>
      </c>
      <c r="LI80" s="128" t="s">
        <v>635</v>
      </c>
      <c r="LJ80" s="128" t="s">
        <v>635</v>
      </c>
      <c r="LK80" s="143">
        <v>1</v>
      </c>
      <c r="LL80" s="128" t="s">
        <v>635</v>
      </c>
      <c r="LM80" s="128" t="s">
        <v>635</v>
      </c>
      <c r="LN80" s="128" t="s">
        <v>635</v>
      </c>
      <c r="LO80" s="128" t="s">
        <v>635</v>
      </c>
      <c r="LP80" s="128" t="s">
        <v>635</v>
      </c>
      <c r="LQ80" s="224">
        <f t="shared" si="24"/>
        <v>1</v>
      </c>
      <c r="LR80" s="143" t="s">
        <v>635</v>
      </c>
      <c r="LS80" s="143" t="s">
        <v>635</v>
      </c>
      <c r="LT80" s="143" t="s">
        <v>635</v>
      </c>
      <c r="LU80" s="143" t="s">
        <v>635</v>
      </c>
      <c r="LV80" s="143" t="s">
        <v>635</v>
      </c>
      <c r="LW80" s="143" t="s">
        <v>635</v>
      </c>
      <c r="LX80" s="143" t="s">
        <v>635</v>
      </c>
      <c r="LY80" s="143" t="s">
        <v>635</v>
      </c>
      <c r="LZ80" s="143" t="s">
        <v>635</v>
      </c>
      <c r="MA80" s="143" t="s">
        <v>635</v>
      </c>
      <c r="MB80" s="143" t="s">
        <v>635</v>
      </c>
      <c r="MC80" s="143" t="s">
        <v>635</v>
      </c>
      <c r="MD80" s="143" t="s">
        <v>635</v>
      </c>
      <c r="ME80" s="143" t="s">
        <v>635</v>
      </c>
      <c r="MF80" s="143" t="s">
        <v>635</v>
      </c>
      <c r="MG80" s="143" t="s">
        <v>635</v>
      </c>
      <c r="MH80" s="143" t="s">
        <v>635</v>
      </c>
      <c r="MI80" s="223" t="s">
        <v>635</v>
      </c>
      <c r="MJ80" s="143" t="s">
        <v>635</v>
      </c>
      <c r="MK80" s="143" t="s">
        <v>635</v>
      </c>
      <c r="ML80" s="143" t="s">
        <v>635</v>
      </c>
      <c r="MM80" s="143" t="s">
        <v>635</v>
      </c>
      <c r="MN80" s="143" t="s">
        <v>635</v>
      </c>
      <c r="MO80" s="143" t="s">
        <v>635</v>
      </c>
      <c r="MP80" s="143" t="s">
        <v>635</v>
      </c>
      <c r="MQ80" s="143" t="s">
        <v>635</v>
      </c>
      <c r="MR80" s="223" t="s">
        <v>635</v>
      </c>
      <c r="MS80" s="143">
        <v>0</v>
      </c>
      <c r="MT80" s="143">
        <v>0</v>
      </c>
      <c r="MU80" s="143">
        <v>0</v>
      </c>
      <c r="MV80" s="143">
        <v>0</v>
      </c>
      <c r="MW80" s="143">
        <v>0</v>
      </c>
      <c r="MX80" s="143">
        <v>0</v>
      </c>
      <c r="MY80" s="143">
        <v>0</v>
      </c>
      <c r="MZ80" s="143">
        <v>0</v>
      </c>
      <c r="NA80" s="143">
        <v>0</v>
      </c>
      <c r="NB80" s="143">
        <v>0</v>
      </c>
      <c r="NC80" s="143">
        <v>0</v>
      </c>
      <c r="ND80" s="143">
        <v>0</v>
      </c>
      <c r="NE80" s="143">
        <v>0</v>
      </c>
      <c r="NF80" s="143">
        <v>0</v>
      </c>
      <c r="NG80" s="143">
        <v>0</v>
      </c>
      <c r="NH80" s="143">
        <v>0</v>
      </c>
      <c r="NI80" s="143">
        <v>0</v>
      </c>
      <c r="NJ80" s="223">
        <v>0</v>
      </c>
      <c r="NK80" s="143" t="s">
        <v>635</v>
      </c>
      <c r="NL80" s="143" t="s">
        <v>635</v>
      </c>
      <c r="NM80" s="143" t="s">
        <v>635</v>
      </c>
      <c r="NN80" s="143" t="s">
        <v>635</v>
      </c>
      <c r="NO80" s="143" t="s">
        <v>635</v>
      </c>
      <c r="NP80" s="143" t="s">
        <v>635</v>
      </c>
      <c r="NQ80" s="143" t="s">
        <v>635</v>
      </c>
      <c r="NR80" s="143" t="s">
        <v>635</v>
      </c>
      <c r="NS80" s="223" t="s">
        <v>635</v>
      </c>
      <c r="NT80" s="225" t="s">
        <v>635</v>
      </c>
      <c r="NU80" s="225" t="s">
        <v>635</v>
      </c>
      <c r="NV80" s="225" t="s">
        <v>635</v>
      </c>
      <c r="NW80" s="225" t="s">
        <v>635</v>
      </c>
      <c r="NX80" s="225" t="s">
        <v>635</v>
      </c>
      <c r="NY80" s="225" t="s">
        <v>635</v>
      </c>
      <c r="NZ80" s="225" t="s">
        <v>635</v>
      </c>
      <c r="OA80" s="225" t="s">
        <v>635</v>
      </c>
      <c r="OB80" s="226" t="s">
        <v>635</v>
      </c>
      <c r="OC80" s="143" t="s">
        <v>635</v>
      </c>
      <c r="OD80" s="143" t="s">
        <v>635</v>
      </c>
      <c r="OE80" s="143" t="s">
        <v>635</v>
      </c>
      <c r="OF80" s="143" t="s">
        <v>635</v>
      </c>
      <c r="OG80" s="143" t="s">
        <v>635</v>
      </c>
      <c r="OH80" s="143" t="s">
        <v>635</v>
      </c>
      <c r="OI80" s="143" t="s">
        <v>635</v>
      </c>
      <c r="OJ80" s="143" t="s">
        <v>635</v>
      </c>
      <c r="OK80" s="143" t="s">
        <v>635</v>
      </c>
      <c r="OL80" s="143" t="s">
        <v>635</v>
      </c>
      <c r="OM80" s="143" t="s">
        <v>635</v>
      </c>
      <c r="ON80" s="143" t="s">
        <v>635</v>
      </c>
      <c r="OO80" s="143" t="s">
        <v>635</v>
      </c>
      <c r="OP80" s="143" t="s">
        <v>635</v>
      </c>
      <c r="OQ80" s="143" t="s">
        <v>635</v>
      </c>
      <c r="OR80" s="143" t="s">
        <v>635</v>
      </c>
      <c r="OS80" s="143" t="s">
        <v>635</v>
      </c>
      <c r="OT80" s="223" t="s">
        <v>635</v>
      </c>
      <c r="OU80" s="143" t="s">
        <v>635</v>
      </c>
      <c r="OV80" s="143" t="s">
        <v>635</v>
      </c>
      <c r="OW80" s="143" t="s">
        <v>635</v>
      </c>
      <c r="OX80" s="143" t="s">
        <v>635</v>
      </c>
      <c r="OY80" s="143" t="s">
        <v>635</v>
      </c>
      <c r="OZ80" s="143" t="s">
        <v>635</v>
      </c>
      <c r="PA80" s="143" t="s">
        <v>635</v>
      </c>
      <c r="PB80" s="143" t="s">
        <v>635</v>
      </c>
      <c r="PC80" s="223" t="s">
        <v>635</v>
      </c>
      <c r="PD80" s="143" t="s">
        <v>635</v>
      </c>
      <c r="PE80" s="143" t="s">
        <v>635</v>
      </c>
      <c r="PF80" s="143" t="s">
        <v>635</v>
      </c>
      <c r="PG80" s="143" t="s">
        <v>635</v>
      </c>
      <c r="PH80" s="143" t="s">
        <v>635</v>
      </c>
      <c r="PI80" s="143" t="s">
        <v>635</v>
      </c>
      <c r="PJ80" s="143" t="s">
        <v>635</v>
      </c>
      <c r="PK80" s="143" t="s">
        <v>635</v>
      </c>
      <c r="PL80" s="223" t="s">
        <v>635</v>
      </c>
      <c r="PM80" s="143">
        <v>0</v>
      </c>
      <c r="PN80" s="143">
        <v>0</v>
      </c>
      <c r="PO80" s="143">
        <v>0</v>
      </c>
      <c r="PP80" s="143">
        <v>0</v>
      </c>
      <c r="PQ80" s="143">
        <v>0</v>
      </c>
      <c r="PR80" s="143">
        <v>0</v>
      </c>
      <c r="PS80" s="143">
        <v>0</v>
      </c>
      <c r="PT80" s="143">
        <v>0</v>
      </c>
      <c r="PU80" s="143">
        <v>0</v>
      </c>
      <c r="PV80" s="143">
        <v>0</v>
      </c>
      <c r="PW80" s="143">
        <v>0</v>
      </c>
      <c r="PX80" s="143">
        <v>0</v>
      </c>
      <c r="PY80" s="143">
        <v>0</v>
      </c>
      <c r="PZ80" s="143">
        <v>0</v>
      </c>
      <c r="QA80" s="143">
        <v>0</v>
      </c>
      <c r="QB80" s="143">
        <v>0</v>
      </c>
      <c r="QC80" s="143">
        <v>0</v>
      </c>
      <c r="QD80" s="223">
        <v>0</v>
      </c>
      <c r="QE80" s="143" t="s">
        <v>635</v>
      </c>
      <c r="QF80" s="143" t="s">
        <v>635</v>
      </c>
      <c r="QG80" s="143" t="s">
        <v>635</v>
      </c>
      <c r="QH80" s="143" t="s">
        <v>635</v>
      </c>
      <c r="QI80" s="143" t="s">
        <v>635</v>
      </c>
      <c r="QJ80" s="143" t="s">
        <v>635</v>
      </c>
      <c r="QK80" s="143" t="s">
        <v>635</v>
      </c>
      <c r="QL80" s="143" t="s">
        <v>635</v>
      </c>
      <c r="QM80" s="223" t="s">
        <v>635</v>
      </c>
      <c r="QN80" s="143" t="s">
        <v>635</v>
      </c>
      <c r="QO80" s="143" t="s">
        <v>635</v>
      </c>
      <c r="QP80" s="143" t="s">
        <v>635</v>
      </c>
      <c r="QQ80" s="143" t="s">
        <v>635</v>
      </c>
      <c r="QR80" s="143" t="s">
        <v>635</v>
      </c>
      <c r="QS80" s="143" t="s">
        <v>635</v>
      </c>
      <c r="QT80" s="143" t="s">
        <v>635</v>
      </c>
      <c r="QU80" s="143" t="s">
        <v>635</v>
      </c>
      <c r="QV80" s="223" t="s">
        <v>635</v>
      </c>
      <c r="QW80" s="143" t="s">
        <v>635</v>
      </c>
      <c r="QX80" s="143" t="s">
        <v>635</v>
      </c>
      <c r="QY80" s="143" t="s">
        <v>635</v>
      </c>
      <c r="QZ80" s="143" t="s">
        <v>635</v>
      </c>
      <c r="RA80" s="143" t="s">
        <v>635</v>
      </c>
      <c r="RB80" s="143" t="s">
        <v>635</v>
      </c>
      <c r="RC80" s="143" t="s">
        <v>635</v>
      </c>
      <c r="RD80" s="143" t="s">
        <v>635</v>
      </c>
      <c r="RE80" s="223" t="s">
        <v>635</v>
      </c>
      <c r="RF80" s="214" t="s">
        <v>1063</v>
      </c>
      <c r="RG80" s="214" t="s">
        <v>743</v>
      </c>
      <c r="RH80" s="214" t="s">
        <v>635</v>
      </c>
      <c r="RI80" s="128" t="s">
        <v>635</v>
      </c>
      <c r="RJ80" s="128" t="s">
        <v>635</v>
      </c>
      <c r="RK80" s="128" t="s">
        <v>635</v>
      </c>
      <c r="RL80" s="214" t="s">
        <v>710</v>
      </c>
      <c r="RM80" s="128" t="s">
        <v>635</v>
      </c>
      <c r="RN80" s="128" t="s">
        <v>635</v>
      </c>
      <c r="RO80" s="128" t="s">
        <v>635</v>
      </c>
      <c r="RP80" s="128" t="s">
        <v>635</v>
      </c>
      <c r="RQ80" s="128" t="s">
        <v>635</v>
      </c>
      <c r="RR80" s="128" t="s">
        <v>635</v>
      </c>
      <c r="RS80" s="128" t="s">
        <v>635</v>
      </c>
      <c r="RT80" s="128" t="s">
        <v>635</v>
      </c>
      <c r="RU80" s="128" t="s">
        <v>635</v>
      </c>
      <c r="RV80" s="128" t="s">
        <v>635</v>
      </c>
      <c r="RW80" s="227" t="s">
        <v>635</v>
      </c>
      <c r="RX80" s="128" t="s">
        <v>635</v>
      </c>
      <c r="RY80" s="128" t="s">
        <v>635</v>
      </c>
      <c r="RZ80" s="128" t="s">
        <v>635</v>
      </c>
      <c r="SA80" s="128" t="s">
        <v>635</v>
      </c>
      <c r="SB80" s="128" t="s">
        <v>635</v>
      </c>
      <c r="SC80" s="128" t="s">
        <v>635</v>
      </c>
      <c r="SD80" s="128" t="s">
        <v>635</v>
      </c>
      <c r="SE80" s="128" t="s">
        <v>635</v>
      </c>
      <c r="SF80" s="227" t="s">
        <v>635</v>
      </c>
      <c r="SG80" s="128" t="s">
        <v>635</v>
      </c>
      <c r="SH80" s="128" t="s">
        <v>635</v>
      </c>
      <c r="SI80" s="128" t="s">
        <v>635</v>
      </c>
      <c r="SJ80" s="128" t="s">
        <v>635</v>
      </c>
      <c r="SK80" s="128" t="s">
        <v>635</v>
      </c>
      <c r="SL80" s="128" t="s">
        <v>635</v>
      </c>
      <c r="SM80" s="128" t="s">
        <v>635</v>
      </c>
      <c r="SN80" s="128" t="s">
        <v>635</v>
      </c>
      <c r="SO80" s="227" t="s">
        <v>635</v>
      </c>
      <c r="SP80" s="143">
        <v>0</v>
      </c>
      <c r="SQ80" s="143">
        <v>0</v>
      </c>
      <c r="SR80" s="143">
        <v>1</v>
      </c>
      <c r="SS80" s="143">
        <v>0</v>
      </c>
      <c r="ST80" s="143">
        <v>0</v>
      </c>
      <c r="SU80" s="143">
        <v>0</v>
      </c>
      <c r="SV80" s="143">
        <v>0</v>
      </c>
      <c r="SW80" s="143">
        <v>0</v>
      </c>
      <c r="SX80" s="222">
        <f>SUBTOTAL(9,SP80:SW80)</f>
        <v>1</v>
      </c>
      <c r="SY80" s="128" t="s">
        <v>635</v>
      </c>
      <c r="SZ80" s="128" t="s">
        <v>635</v>
      </c>
      <c r="TA80" s="128" t="s">
        <v>635</v>
      </c>
      <c r="TB80" s="128" t="s">
        <v>635</v>
      </c>
      <c r="TC80" s="128" t="s">
        <v>635</v>
      </c>
      <c r="TD80" s="128" t="s">
        <v>635</v>
      </c>
      <c r="TE80" s="128" t="s">
        <v>635</v>
      </c>
      <c r="TF80" s="128" t="s">
        <v>635</v>
      </c>
      <c r="TG80" s="227" t="s">
        <v>635</v>
      </c>
      <c r="TH80" s="128" t="s">
        <v>635</v>
      </c>
      <c r="TI80" s="128" t="s">
        <v>635</v>
      </c>
      <c r="TJ80" s="128" t="s">
        <v>635</v>
      </c>
      <c r="TK80" s="128" t="s">
        <v>635</v>
      </c>
      <c r="TL80" s="128" t="s">
        <v>635</v>
      </c>
      <c r="TM80" s="128" t="s">
        <v>635</v>
      </c>
      <c r="TN80" s="128" t="s">
        <v>635</v>
      </c>
      <c r="TO80" s="128" t="s">
        <v>635</v>
      </c>
      <c r="TP80" s="227" t="s">
        <v>635</v>
      </c>
      <c r="TQ80" s="143">
        <v>0</v>
      </c>
      <c r="TR80" s="143">
        <v>0</v>
      </c>
      <c r="TS80" s="143">
        <v>1</v>
      </c>
      <c r="TT80" s="143">
        <v>0</v>
      </c>
      <c r="TU80" s="143">
        <v>0</v>
      </c>
      <c r="TV80" s="143">
        <v>0</v>
      </c>
      <c r="TW80" s="143">
        <v>0</v>
      </c>
      <c r="TX80" s="143">
        <v>0</v>
      </c>
      <c r="TY80" s="222">
        <f t="shared" ref="TY80:TY85" si="26">SUBTOTAL(9,TQ80:TX80)</f>
        <v>1</v>
      </c>
      <c r="TZ80" s="128" t="s">
        <v>635</v>
      </c>
      <c r="UA80" s="128" t="s">
        <v>635</v>
      </c>
      <c r="UB80" s="128" t="s">
        <v>635</v>
      </c>
      <c r="UC80" s="128" t="s">
        <v>635</v>
      </c>
      <c r="UD80" s="128" t="s">
        <v>635</v>
      </c>
      <c r="UE80" s="128" t="s">
        <v>635</v>
      </c>
      <c r="UF80" s="128" t="s">
        <v>635</v>
      </c>
      <c r="UG80" s="128" t="s">
        <v>635</v>
      </c>
      <c r="UH80" s="227" t="s">
        <v>635</v>
      </c>
      <c r="UI80" s="128" t="s">
        <v>635</v>
      </c>
      <c r="UJ80" s="128" t="s">
        <v>635</v>
      </c>
      <c r="UK80" s="128" t="s">
        <v>635</v>
      </c>
      <c r="UL80" s="128" t="s">
        <v>635</v>
      </c>
      <c r="UM80" s="128" t="s">
        <v>635</v>
      </c>
      <c r="UN80" s="128" t="s">
        <v>635</v>
      </c>
      <c r="UO80" s="128" t="s">
        <v>635</v>
      </c>
      <c r="UP80" s="128" t="s">
        <v>635</v>
      </c>
      <c r="UQ80" s="227" t="s">
        <v>635</v>
      </c>
      <c r="UR80" s="128" t="s">
        <v>635</v>
      </c>
      <c r="US80" s="128" t="s">
        <v>635</v>
      </c>
      <c r="UT80" s="128" t="s">
        <v>635</v>
      </c>
      <c r="UU80" s="128" t="s">
        <v>635</v>
      </c>
      <c r="UV80" s="128" t="s">
        <v>635</v>
      </c>
      <c r="UW80" s="128" t="s">
        <v>635</v>
      </c>
      <c r="UX80" s="128" t="s">
        <v>635</v>
      </c>
      <c r="UY80" s="128" t="s">
        <v>635</v>
      </c>
      <c r="UZ80" s="227" t="s">
        <v>635</v>
      </c>
      <c r="VA80" s="143">
        <v>0</v>
      </c>
      <c r="VB80" s="143">
        <v>0</v>
      </c>
      <c r="VC80" s="143">
        <v>1</v>
      </c>
      <c r="VD80" s="143">
        <v>0</v>
      </c>
      <c r="VE80" s="143">
        <v>0</v>
      </c>
      <c r="VF80" s="143">
        <v>0</v>
      </c>
      <c r="VG80" s="143">
        <v>0</v>
      </c>
      <c r="VH80" s="143">
        <v>0</v>
      </c>
      <c r="VI80" s="222">
        <f>SUBTOTAL(9,VA80:VH80)</f>
        <v>1</v>
      </c>
      <c r="VJ80" s="128" t="s">
        <v>635</v>
      </c>
      <c r="VK80" s="128" t="s">
        <v>635</v>
      </c>
      <c r="VL80" s="128" t="s">
        <v>635</v>
      </c>
      <c r="VM80" s="128" t="s">
        <v>635</v>
      </c>
      <c r="VN80" s="128" t="s">
        <v>635</v>
      </c>
      <c r="VO80" s="128" t="s">
        <v>635</v>
      </c>
      <c r="VP80" s="128" t="s">
        <v>635</v>
      </c>
      <c r="VQ80" s="128" t="s">
        <v>635</v>
      </c>
      <c r="VR80" s="227" t="s">
        <v>635</v>
      </c>
      <c r="VS80" s="128" t="s">
        <v>635</v>
      </c>
      <c r="VT80" s="128" t="s">
        <v>635</v>
      </c>
      <c r="VU80" s="128" t="s">
        <v>635</v>
      </c>
      <c r="VV80" s="128" t="s">
        <v>635</v>
      </c>
      <c r="VW80" s="128" t="s">
        <v>635</v>
      </c>
      <c r="VX80" s="128" t="s">
        <v>635</v>
      </c>
      <c r="VY80" s="128" t="s">
        <v>635</v>
      </c>
      <c r="VZ80" s="128" t="s">
        <v>635</v>
      </c>
      <c r="WA80" s="227" t="s">
        <v>635</v>
      </c>
      <c r="WB80" s="128" t="s">
        <v>635</v>
      </c>
      <c r="WC80" s="128" t="s">
        <v>635</v>
      </c>
      <c r="WD80" s="128" t="s">
        <v>635</v>
      </c>
      <c r="WE80" s="128" t="s">
        <v>635</v>
      </c>
      <c r="WF80" s="128" t="s">
        <v>635</v>
      </c>
      <c r="WG80" s="128" t="s">
        <v>635</v>
      </c>
      <c r="WH80" s="128" t="s">
        <v>635</v>
      </c>
      <c r="WI80" s="128" t="s">
        <v>635</v>
      </c>
      <c r="WJ80" s="227" t="s">
        <v>635</v>
      </c>
      <c r="WK80" s="143">
        <v>0</v>
      </c>
      <c r="WL80" s="143">
        <v>0</v>
      </c>
      <c r="WM80" s="143">
        <v>1</v>
      </c>
      <c r="WN80" s="143">
        <v>0</v>
      </c>
      <c r="WO80" s="143">
        <v>0</v>
      </c>
      <c r="WP80" s="143">
        <v>0</v>
      </c>
      <c r="WQ80" s="143">
        <v>0</v>
      </c>
      <c r="WR80" s="143">
        <v>0</v>
      </c>
      <c r="WS80" s="222">
        <f t="shared" ref="WS80:WS85" si="27">SUBTOTAL(9,WK80:WR80)</f>
        <v>1</v>
      </c>
      <c r="WT80" s="128" t="s">
        <v>635</v>
      </c>
      <c r="WU80" s="128" t="s">
        <v>635</v>
      </c>
      <c r="WV80" s="128" t="s">
        <v>635</v>
      </c>
      <c r="WW80" s="128" t="s">
        <v>635</v>
      </c>
      <c r="WX80" s="128" t="s">
        <v>635</v>
      </c>
      <c r="WY80" s="128" t="s">
        <v>635</v>
      </c>
      <c r="WZ80" s="128" t="s">
        <v>635</v>
      </c>
      <c r="XA80" s="128" t="s">
        <v>635</v>
      </c>
      <c r="XB80" s="227" t="s">
        <v>635</v>
      </c>
      <c r="XC80" s="214" t="s">
        <v>665</v>
      </c>
      <c r="XD80" s="214" t="s">
        <v>666</v>
      </c>
      <c r="XE80" s="214" t="s">
        <v>749</v>
      </c>
      <c r="XF80" s="217" t="s">
        <v>750</v>
      </c>
      <c r="XG80" s="214" t="s">
        <v>670</v>
      </c>
      <c r="XH80" s="214" t="s">
        <v>671</v>
      </c>
      <c r="XI80" s="214" t="s">
        <v>672</v>
      </c>
      <c r="XJ80" s="214" t="s">
        <v>673</v>
      </c>
      <c r="XK80" s="214" t="s">
        <v>712</v>
      </c>
      <c r="XL80" s="128" t="s">
        <v>635</v>
      </c>
      <c r="XM80" s="214" t="s">
        <v>667</v>
      </c>
      <c r="XN80" s="214" t="s">
        <v>668</v>
      </c>
      <c r="XO80" s="214" t="s">
        <v>669</v>
      </c>
      <c r="XP80" s="214" t="s">
        <v>635</v>
      </c>
      <c r="XQ80" s="214" t="s">
        <v>635</v>
      </c>
      <c r="XR80" s="214" t="s">
        <v>635</v>
      </c>
      <c r="XS80" s="214" t="s">
        <v>635</v>
      </c>
      <c r="XT80" s="214" t="s">
        <v>635</v>
      </c>
      <c r="XU80" s="128" t="s">
        <v>667</v>
      </c>
      <c r="XV80" s="128" t="s">
        <v>668</v>
      </c>
      <c r="XW80" s="128" t="s">
        <v>635</v>
      </c>
      <c r="XX80" s="128" t="s">
        <v>635</v>
      </c>
      <c r="XY80" s="128" t="s">
        <v>635</v>
      </c>
      <c r="XZ80" s="128" t="s">
        <v>635</v>
      </c>
      <c r="YA80" s="128" t="s">
        <v>667</v>
      </c>
      <c r="YB80" s="128" t="s">
        <v>668</v>
      </c>
      <c r="YC80" s="128" t="s">
        <v>635</v>
      </c>
      <c r="YD80" s="128" t="s">
        <v>635</v>
      </c>
      <c r="YE80" s="128" t="s">
        <v>635</v>
      </c>
      <c r="YF80" s="128" t="s">
        <v>635</v>
      </c>
      <c r="YG80" s="128" t="s">
        <v>635</v>
      </c>
      <c r="YH80" s="217" t="s">
        <v>751</v>
      </c>
      <c r="YI80" s="217" t="s">
        <v>635</v>
      </c>
      <c r="YJ80" s="217" t="s">
        <v>635</v>
      </c>
      <c r="YK80" s="214" t="s">
        <v>752</v>
      </c>
      <c r="YL80" s="214" t="s">
        <v>936</v>
      </c>
      <c r="YM80" s="214" t="s">
        <v>635</v>
      </c>
      <c r="YN80" s="214" t="s">
        <v>635</v>
      </c>
      <c r="YO80" s="214" t="s">
        <v>635</v>
      </c>
      <c r="YP80" s="214" t="s">
        <v>635</v>
      </c>
      <c r="YQ80" s="214" t="s">
        <v>635</v>
      </c>
      <c r="YR80" s="214" t="s">
        <v>635</v>
      </c>
      <c r="YS80" s="214" t="s">
        <v>635</v>
      </c>
      <c r="YT80" s="214" t="s">
        <v>635</v>
      </c>
      <c r="YU80" s="214" t="s">
        <v>635</v>
      </c>
      <c r="YV80" s="214" t="s">
        <v>635</v>
      </c>
      <c r="YW80" s="214" t="s">
        <v>635</v>
      </c>
      <c r="YX80" s="214" t="s">
        <v>635</v>
      </c>
      <c r="YY80" s="214" t="s">
        <v>635</v>
      </c>
      <c r="YZ80" s="214" t="s">
        <v>674</v>
      </c>
      <c r="ZA80" s="214" t="s">
        <v>800</v>
      </c>
      <c r="ZB80" s="128" t="s">
        <v>635</v>
      </c>
      <c r="ZC80" s="128" t="s">
        <v>635</v>
      </c>
      <c r="ZD80" s="128" t="s">
        <v>635</v>
      </c>
      <c r="ZE80" s="128" t="s">
        <v>635</v>
      </c>
      <c r="ZF80" s="128" t="s">
        <v>635</v>
      </c>
      <c r="ZG80" s="128" t="s">
        <v>714</v>
      </c>
      <c r="ZH80" s="128" t="s">
        <v>676</v>
      </c>
      <c r="ZI80" s="128" t="s">
        <v>635</v>
      </c>
      <c r="ZJ80" s="128" t="s">
        <v>635</v>
      </c>
      <c r="ZK80" s="128" t="s">
        <v>635</v>
      </c>
      <c r="ZL80" s="128" t="s">
        <v>635</v>
      </c>
      <c r="ZM80" s="128" t="s">
        <v>635</v>
      </c>
      <c r="ZN80" s="128" t="s">
        <v>635</v>
      </c>
      <c r="ZO80" s="128" t="s">
        <v>713</v>
      </c>
      <c r="ZP80" s="128" t="s">
        <v>675</v>
      </c>
      <c r="ZQ80" s="128" t="s">
        <v>678</v>
      </c>
      <c r="ZR80" s="128" t="s">
        <v>635</v>
      </c>
      <c r="ZS80" s="128" t="s">
        <v>635</v>
      </c>
      <c r="ZT80" s="128" t="s">
        <v>635</v>
      </c>
      <c r="ZU80" s="128">
        <v>2</v>
      </c>
      <c r="ZV80" s="128">
        <v>3</v>
      </c>
      <c r="ZW80" s="128">
        <v>3</v>
      </c>
      <c r="ZX80" s="128">
        <v>1</v>
      </c>
      <c r="ZY80" s="128" t="s">
        <v>635</v>
      </c>
      <c r="ZZ80" s="128">
        <v>2</v>
      </c>
      <c r="AAA80" s="128">
        <v>2</v>
      </c>
      <c r="AAB80" s="128">
        <v>3</v>
      </c>
      <c r="AAC80" s="128" t="s">
        <v>635</v>
      </c>
      <c r="AAD80" s="128" t="s">
        <v>635</v>
      </c>
      <c r="AAE80" s="219" t="s">
        <v>635</v>
      </c>
      <c r="AAF80" s="128" t="s">
        <v>635</v>
      </c>
      <c r="AAG80" s="128">
        <v>7</v>
      </c>
      <c r="AAH80" s="128" t="s">
        <v>635</v>
      </c>
      <c r="AAI80" s="128" t="s">
        <v>635</v>
      </c>
      <c r="AAJ80" s="128" t="s">
        <v>635</v>
      </c>
      <c r="AAK80" s="128">
        <v>2</v>
      </c>
      <c r="AAL80" s="128" t="s">
        <v>635</v>
      </c>
      <c r="AAM80" s="128" t="s">
        <v>635</v>
      </c>
      <c r="AAN80" s="128" t="s">
        <v>635</v>
      </c>
      <c r="AAO80" s="128">
        <v>2</v>
      </c>
      <c r="AAP80" s="128" t="s">
        <v>635</v>
      </c>
      <c r="AAQ80" s="128" t="s">
        <v>635</v>
      </c>
      <c r="AAR80" s="128" t="s">
        <v>635</v>
      </c>
      <c r="AAS80" s="128">
        <v>3</v>
      </c>
      <c r="AAT80" s="128" t="s">
        <v>635</v>
      </c>
      <c r="AAU80" s="128" t="s">
        <v>635</v>
      </c>
      <c r="AAV80" s="128" t="s">
        <v>635</v>
      </c>
      <c r="AAW80" s="128">
        <v>3</v>
      </c>
      <c r="AAX80" s="128" t="s">
        <v>635</v>
      </c>
      <c r="AAY80" s="128" t="s">
        <v>635</v>
      </c>
      <c r="AAZ80" s="128" t="s">
        <v>632</v>
      </c>
      <c r="ABA80" s="214" t="s">
        <v>679</v>
      </c>
      <c r="ABB80" s="214" t="s">
        <v>635</v>
      </c>
      <c r="ABC80" s="214" t="s">
        <v>635</v>
      </c>
      <c r="ABD80" s="214" t="s">
        <v>635</v>
      </c>
      <c r="ABE80" s="214" t="s">
        <v>635</v>
      </c>
      <c r="ABF80" s="128" t="s">
        <v>635</v>
      </c>
      <c r="ABG80" s="228">
        <v>50000</v>
      </c>
      <c r="ABH80" s="214" t="s">
        <v>754</v>
      </c>
      <c r="ABI80" s="214" t="s">
        <v>716</v>
      </c>
      <c r="ABJ80" s="214" t="s">
        <v>1257</v>
      </c>
      <c r="ABK80" s="214" t="s">
        <v>635</v>
      </c>
      <c r="ABL80" s="128" t="s">
        <v>635</v>
      </c>
      <c r="ABM80" s="128" t="s">
        <v>635</v>
      </c>
      <c r="ABN80" s="128" t="s">
        <v>635</v>
      </c>
      <c r="ABO80" s="214" t="s">
        <v>635</v>
      </c>
      <c r="ABP80" s="214" t="s">
        <v>1676</v>
      </c>
      <c r="ABQ80" s="214" t="s">
        <v>635</v>
      </c>
      <c r="ABR80" s="214" t="s">
        <v>635</v>
      </c>
      <c r="ABS80" s="128" t="s">
        <v>632</v>
      </c>
      <c r="ABT80" s="214" t="s">
        <v>632</v>
      </c>
      <c r="ABU80" s="214" t="s">
        <v>683</v>
      </c>
      <c r="ABV80" s="214" t="s">
        <v>718</v>
      </c>
      <c r="ABW80" s="214" t="s">
        <v>790</v>
      </c>
      <c r="ABX80" s="214" t="s">
        <v>635</v>
      </c>
      <c r="ABY80" s="214" t="s">
        <v>635</v>
      </c>
      <c r="ABZ80" s="214" t="s">
        <v>635</v>
      </c>
      <c r="ACA80" s="214" t="s">
        <v>635</v>
      </c>
      <c r="ACB80" s="214" t="s">
        <v>626</v>
      </c>
      <c r="ACC80" s="214" t="s">
        <v>632</v>
      </c>
      <c r="ACD80" s="214" t="s">
        <v>685</v>
      </c>
      <c r="ACE80" s="214" t="s">
        <v>635</v>
      </c>
      <c r="ACF80" s="214" t="s">
        <v>635</v>
      </c>
      <c r="ACG80" s="214" t="s">
        <v>635</v>
      </c>
      <c r="ACH80" s="214" t="s">
        <v>1677</v>
      </c>
      <c r="ACI80" s="214" t="s">
        <v>1678</v>
      </c>
      <c r="ACJ80" s="214" t="s">
        <v>1679</v>
      </c>
    </row>
    <row r="81" spans="1:764" ht="15" customHeight="1">
      <c r="A81">
        <v>71</v>
      </c>
      <c r="B81" s="97" t="s">
        <v>1680</v>
      </c>
      <c r="C81" s="97" t="s">
        <v>1681</v>
      </c>
      <c r="D81" s="97" t="s">
        <v>1052</v>
      </c>
      <c r="E81" s="97" t="s">
        <v>1682</v>
      </c>
      <c r="F81" s="98" t="s">
        <v>1683</v>
      </c>
      <c r="G81" s="98" t="s">
        <v>1684</v>
      </c>
      <c r="H81" s="99">
        <v>36.876477000000001</v>
      </c>
      <c r="I81" s="99">
        <v>-0.55515800000000004</v>
      </c>
      <c r="J81" s="98" t="s">
        <v>1056</v>
      </c>
      <c r="K81" s="98" t="s">
        <v>1685</v>
      </c>
      <c r="L81" s="98" t="s">
        <v>1686</v>
      </c>
      <c r="M81" s="100" t="s">
        <v>1687</v>
      </c>
      <c r="N81" s="101">
        <v>718379818</v>
      </c>
      <c r="O81" s="102">
        <v>0</v>
      </c>
      <c r="P81" s="100">
        <v>-0.54812300000000003</v>
      </c>
      <c r="Q81" s="100">
        <v>36.909557999999997</v>
      </c>
      <c r="R81" s="100">
        <v>1856.4</v>
      </c>
      <c r="S81" s="100">
        <v>7.3</v>
      </c>
      <c r="T81" s="103" t="s">
        <v>626</v>
      </c>
      <c r="U81" s="97" t="s">
        <v>629</v>
      </c>
      <c r="V81" s="97" t="s">
        <v>699</v>
      </c>
      <c r="W81" s="97" t="s">
        <v>629</v>
      </c>
      <c r="X81" s="97" t="s">
        <v>700</v>
      </c>
      <c r="Y81" s="97" t="s">
        <v>631</v>
      </c>
      <c r="Z81" s="103" t="s">
        <v>626</v>
      </c>
      <c r="AA81" s="104" t="s">
        <v>635</v>
      </c>
      <c r="AB81" s="197" t="s">
        <v>635</v>
      </c>
      <c r="AC81" s="104" t="s">
        <v>635</v>
      </c>
      <c r="AD81" s="104" t="s">
        <v>635</v>
      </c>
      <c r="AE81" s="104" t="s">
        <v>635</v>
      </c>
      <c r="AF81" s="103">
        <v>5</v>
      </c>
      <c r="AG81" s="103">
        <v>1</v>
      </c>
      <c r="AH81" s="97" t="s">
        <v>636</v>
      </c>
      <c r="AI81" s="97" t="s">
        <v>637</v>
      </c>
      <c r="AJ81" s="97" t="s">
        <v>638</v>
      </c>
      <c r="AK81" s="97" t="s">
        <v>639</v>
      </c>
      <c r="AL81" s="105" t="s">
        <v>640</v>
      </c>
      <c r="AM81" s="106" t="s">
        <v>641</v>
      </c>
      <c r="AN81" s="106" t="s">
        <v>635</v>
      </c>
      <c r="AO81" s="106" t="s">
        <v>635</v>
      </c>
      <c r="AP81" s="97" t="s">
        <v>642</v>
      </c>
      <c r="AQ81" s="97" t="s">
        <v>1688</v>
      </c>
      <c r="AR81" s="103" t="s">
        <v>635</v>
      </c>
      <c r="AS81" s="107" t="s">
        <v>635</v>
      </c>
      <c r="AT81" s="103" t="s">
        <v>635</v>
      </c>
      <c r="AU81" s="103" t="s">
        <v>635</v>
      </c>
      <c r="AV81" s="106" t="s">
        <v>632</v>
      </c>
      <c r="AW81" s="105" t="s">
        <v>641</v>
      </c>
      <c r="AX81" s="103" t="s">
        <v>640</v>
      </c>
      <c r="AY81" s="105" t="s">
        <v>640</v>
      </c>
      <c r="AZ81" s="107" t="s">
        <v>635</v>
      </c>
      <c r="BA81" s="105" t="s">
        <v>640</v>
      </c>
      <c r="BB81" s="107" t="s">
        <v>635</v>
      </c>
      <c r="BC81" s="106" t="s">
        <v>640</v>
      </c>
      <c r="BD81" s="103" t="s">
        <v>635</v>
      </c>
      <c r="BE81" s="106" t="s">
        <v>626</v>
      </c>
      <c r="BF81" s="103" t="s">
        <v>635</v>
      </c>
      <c r="BG81" s="103" t="s">
        <v>635</v>
      </c>
      <c r="BH81" s="103" t="s">
        <v>635</v>
      </c>
      <c r="BI81" s="97" t="s">
        <v>640</v>
      </c>
      <c r="BJ81" s="108" t="s">
        <v>643</v>
      </c>
      <c r="BK81" s="108" t="s">
        <v>644</v>
      </c>
      <c r="BL81" s="108" t="s">
        <v>635</v>
      </c>
      <c r="BM81" s="108" t="s">
        <v>635</v>
      </c>
      <c r="BN81" s="108" t="s">
        <v>635</v>
      </c>
      <c r="BO81" s="103" t="s">
        <v>632</v>
      </c>
      <c r="BP81" s="103" t="s">
        <v>641</v>
      </c>
      <c r="BQ81" s="103" t="s">
        <v>635</v>
      </c>
      <c r="BR81" s="109" t="s">
        <v>645</v>
      </c>
      <c r="BS81" s="109" t="s">
        <v>776</v>
      </c>
      <c r="BT81" s="110" t="s">
        <v>635</v>
      </c>
      <c r="BU81" s="110" t="s">
        <v>635</v>
      </c>
      <c r="BV81" s="109" t="s">
        <v>635</v>
      </c>
      <c r="BW81" s="97" t="s">
        <v>646</v>
      </c>
      <c r="BX81" s="97" t="s">
        <v>2462</v>
      </c>
      <c r="BY81" s="97" t="s">
        <v>1689</v>
      </c>
      <c r="BZ81" s="97" t="s">
        <v>779</v>
      </c>
      <c r="CA81" s="111" t="s">
        <v>736</v>
      </c>
      <c r="CB81" s="111" t="s">
        <v>737</v>
      </c>
      <c r="CC81" s="111" t="s">
        <v>635</v>
      </c>
      <c r="CD81" s="106" t="s">
        <v>635</v>
      </c>
      <c r="CE81" s="111" t="s">
        <v>635</v>
      </c>
      <c r="CF81" s="103">
        <v>3</v>
      </c>
      <c r="CG81" s="103">
        <v>2</v>
      </c>
      <c r="CH81" s="112" t="s">
        <v>649</v>
      </c>
      <c r="CI81" s="113" t="s">
        <v>635</v>
      </c>
      <c r="CJ81" s="113" t="s">
        <v>635</v>
      </c>
      <c r="CK81" s="113" t="s">
        <v>635</v>
      </c>
      <c r="CL81" s="103">
        <v>8</v>
      </c>
      <c r="CM81" s="114">
        <v>125</v>
      </c>
      <c r="CN81" s="103" t="s">
        <v>635</v>
      </c>
      <c r="CO81" s="106" t="s">
        <v>635</v>
      </c>
      <c r="CP81" s="103" t="s">
        <v>635</v>
      </c>
      <c r="CQ81" s="106" t="s">
        <v>635</v>
      </c>
      <c r="CR81" s="103" t="s">
        <v>635</v>
      </c>
      <c r="CS81" s="106" t="s">
        <v>635</v>
      </c>
      <c r="CT81" s="103" t="s">
        <v>635</v>
      </c>
      <c r="CU81" s="106" t="s">
        <v>635</v>
      </c>
      <c r="CV81" s="103" t="s">
        <v>635</v>
      </c>
      <c r="CW81" s="103" t="s">
        <v>635</v>
      </c>
      <c r="CX81" s="111" t="s">
        <v>650</v>
      </c>
      <c r="CY81" s="106" t="s">
        <v>651</v>
      </c>
      <c r="CZ81" s="115">
        <v>0.2</v>
      </c>
      <c r="DA81" s="115">
        <v>0.8</v>
      </c>
      <c r="DB81" s="116">
        <f t="shared" si="25"/>
        <v>1</v>
      </c>
      <c r="DC81" s="117" t="s">
        <v>635</v>
      </c>
      <c r="DD81" s="118" t="s">
        <v>635</v>
      </c>
      <c r="DE81" s="118" t="s">
        <v>635</v>
      </c>
      <c r="DF81" s="118" t="s">
        <v>635</v>
      </c>
      <c r="DG81" s="119" t="s">
        <v>635</v>
      </c>
      <c r="DH81" s="106" t="s">
        <v>635</v>
      </c>
      <c r="DI81" s="106" t="s">
        <v>635</v>
      </c>
      <c r="DJ81" s="121" t="s">
        <v>635</v>
      </c>
      <c r="DK81" s="122" t="s">
        <v>635</v>
      </c>
      <c r="DL81" s="123" t="s">
        <v>635</v>
      </c>
      <c r="DM81" s="123" t="s">
        <v>635</v>
      </c>
      <c r="DN81" s="124" t="s">
        <v>635</v>
      </c>
      <c r="DO81" s="124" t="s">
        <v>635</v>
      </c>
      <c r="DP81" s="124" t="s">
        <v>635</v>
      </c>
      <c r="DQ81" s="125">
        <v>0.1</v>
      </c>
      <c r="DR81" s="125">
        <v>2</v>
      </c>
      <c r="DS81" s="125">
        <v>3</v>
      </c>
      <c r="DT81" s="106" t="s">
        <v>635</v>
      </c>
      <c r="DU81" s="106" t="s">
        <v>635</v>
      </c>
      <c r="DV81" s="106" t="s">
        <v>635</v>
      </c>
      <c r="DW81" s="126" t="s">
        <v>635</v>
      </c>
      <c r="DX81" s="126" t="s">
        <v>635</v>
      </c>
      <c r="DY81" s="126" t="s">
        <v>635</v>
      </c>
      <c r="DZ81" s="97" t="s">
        <v>652</v>
      </c>
      <c r="EA81" s="103" t="s">
        <v>626</v>
      </c>
      <c r="EB81" s="97" t="s">
        <v>635</v>
      </c>
      <c r="EC81" s="103" t="s">
        <v>626</v>
      </c>
      <c r="ED81" s="103" t="s">
        <v>635</v>
      </c>
      <c r="EE81" s="103" t="s">
        <v>635</v>
      </c>
      <c r="EF81" s="127" t="s">
        <v>653</v>
      </c>
      <c r="EG81" s="127" t="s">
        <v>635</v>
      </c>
      <c r="EH81" s="103" t="s">
        <v>653</v>
      </c>
      <c r="EI81" s="97" t="s">
        <v>640</v>
      </c>
      <c r="EJ81" s="97" t="s">
        <v>640</v>
      </c>
      <c r="EK81" s="122">
        <v>2</v>
      </c>
      <c r="EL81" s="122">
        <v>2</v>
      </c>
      <c r="EM81" s="122">
        <v>0.1</v>
      </c>
      <c r="EN81" s="122">
        <v>0.1</v>
      </c>
      <c r="EO81" s="128" t="s">
        <v>635</v>
      </c>
      <c r="EP81" s="128" t="s">
        <v>635</v>
      </c>
      <c r="EQ81" s="128" t="s">
        <v>635</v>
      </c>
      <c r="ER81" s="128" t="s">
        <v>635</v>
      </c>
      <c r="ES81" s="129" t="s">
        <v>635</v>
      </c>
      <c r="ET81" s="129" t="s">
        <v>635</v>
      </c>
      <c r="EU81" s="129" t="s">
        <v>635</v>
      </c>
      <c r="EV81" s="129" t="s">
        <v>635</v>
      </c>
      <c r="EW81" s="97" t="s">
        <v>654</v>
      </c>
      <c r="EX81" s="97" t="s">
        <v>654</v>
      </c>
      <c r="EY81" s="103" t="s">
        <v>805</v>
      </c>
      <c r="EZ81" s="107" t="s">
        <v>1690</v>
      </c>
      <c r="FA81" s="97" t="s">
        <v>742</v>
      </c>
      <c r="FB81" s="130" t="s">
        <v>656</v>
      </c>
      <c r="FC81" s="130" t="s">
        <v>743</v>
      </c>
      <c r="FD81" s="131" t="s">
        <v>1064</v>
      </c>
      <c r="FE81" s="131" t="s">
        <v>635</v>
      </c>
      <c r="FF81" s="131" t="s">
        <v>635</v>
      </c>
      <c r="FG81" s="131" t="s">
        <v>635</v>
      </c>
      <c r="FH81" s="131" t="s">
        <v>1691</v>
      </c>
      <c r="FI81" s="132">
        <v>3</v>
      </c>
      <c r="FJ81" s="133" t="s">
        <v>635</v>
      </c>
      <c r="FK81" s="103" t="s">
        <v>635</v>
      </c>
      <c r="FL81" s="134" t="s">
        <v>635</v>
      </c>
      <c r="FM81" s="135">
        <v>15</v>
      </c>
      <c r="FN81" s="135" t="s">
        <v>635</v>
      </c>
      <c r="FO81" s="135" t="s">
        <v>635</v>
      </c>
      <c r="FP81" s="103">
        <v>1</v>
      </c>
      <c r="FQ81" s="132">
        <v>15</v>
      </c>
      <c r="FR81" s="133" t="s">
        <v>635</v>
      </c>
      <c r="FS81" s="103" t="s">
        <v>635</v>
      </c>
      <c r="FT81" s="134" t="s">
        <v>635</v>
      </c>
      <c r="FU81" s="135">
        <v>1</v>
      </c>
      <c r="FV81" s="135" t="s">
        <v>635</v>
      </c>
      <c r="FW81" s="131" t="s">
        <v>635</v>
      </c>
      <c r="FX81" s="103">
        <v>0.2</v>
      </c>
      <c r="FY81" s="100" t="s">
        <v>658</v>
      </c>
      <c r="FZ81" s="102" t="s">
        <v>635</v>
      </c>
      <c r="GA81" s="102">
        <v>0</v>
      </c>
      <c r="GB81" s="102">
        <v>24</v>
      </c>
      <c r="GC81" s="136" t="s">
        <v>658</v>
      </c>
      <c r="GD81" s="137" t="s">
        <v>635</v>
      </c>
      <c r="GE81" s="137">
        <v>0</v>
      </c>
      <c r="GF81" s="137">
        <v>24</v>
      </c>
      <c r="GG81" s="125" t="s">
        <v>635</v>
      </c>
      <c r="GH81" s="125" t="s">
        <v>635</v>
      </c>
      <c r="GI81" s="125" t="s">
        <v>635</v>
      </c>
      <c r="GJ81" s="125" t="s">
        <v>635</v>
      </c>
      <c r="GK81" s="122" t="s">
        <v>635</v>
      </c>
      <c r="GL81" s="122" t="s">
        <v>635</v>
      </c>
      <c r="GM81" s="122" t="s">
        <v>635</v>
      </c>
      <c r="GN81" s="122" t="s">
        <v>635</v>
      </c>
      <c r="GO81" s="135" t="s">
        <v>635</v>
      </c>
      <c r="GP81" s="135" t="s">
        <v>635</v>
      </c>
      <c r="GQ81" s="135" t="s">
        <v>635</v>
      </c>
      <c r="GR81" s="134" t="s">
        <v>635</v>
      </c>
      <c r="GS81" s="134" t="s">
        <v>635</v>
      </c>
      <c r="GT81" s="134" t="s">
        <v>635</v>
      </c>
      <c r="GU81" s="126" t="s">
        <v>635</v>
      </c>
      <c r="GV81" s="126" t="s">
        <v>635</v>
      </c>
      <c r="GW81" s="126" t="s">
        <v>635</v>
      </c>
      <c r="GX81" s="145" t="s">
        <v>635</v>
      </c>
      <c r="GY81" s="145" t="s">
        <v>635</v>
      </c>
      <c r="GZ81" s="145" t="s">
        <v>635</v>
      </c>
      <c r="HA81" s="139" t="s">
        <v>658</v>
      </c>
      <c r="HB81" s="140" t="s">
        <v>635</v>
      </c>
      <c r="HC81" s="123">
        <v>0</v>
      </c>
      <c r="HD81" s="123">
        <v>24</v>
      </c>
      <c r="HE81" s="127" t="s">
        <v>658</v>
      </c>
      <c r="HF81" s="131" t="s">
        <v>635</v>
      </c>
      <c r="HG81" s="131">
        <v>0</v>
      </c>
      <c r="HH81" s="131">
        <v>24</v>
      </c>
      <c r="HI81" s="141" t="s">
        <v>635</v>
      </c>
      <c r="HJ81" s="141" t="s">
        <v>635</v>
      </c>
      <c r="HK81" s="141" t="s">
        <v>635</v>
      </c>
      <c r="HL81" s="141" t="s">
        <v>635</v>
      </c>
      <c r="HM81" s="131" t="s">
        <v>635</v>
      </c>
      <c r="HN81" s="131" t="s">
        <v>635</v>
      </c>
      <c r="HO81" s="131" t="s">
        <v>635</v>
      </c>
      <c r="HP81" s="131" t="s">
        <v>635</v>
      </c>
      <c r="HQ81" s="106" t="s">
        <v>635</v>
      </c>
      <c r="HR81" s="106" t="s">
        <v>635</v>
      </c>
      <c r="HS81" s="106" t="s">
        <v>635</v>
      </c>
      <c r="HT81" s="106" t="s">
        <v>635</v>
      </c>
      <c r="HU81" s="132" t="s">
        <v>635</v>
      </c>
      <c r="HV81" s="132" t="s">
        <v>635</v>
      </c>
      <c r="HW81" s="132" t="s">
        <v>635</v>
      </c>
      <c r="HX81" s="132" t="s">
        <v>635</v>
      </c>
      <c r="HY81" s="117" t="s">
        <v>658</v>
      </c>
      <c r="HZ81" s="118" t="s">
        <v>635</v>
      </c>
      <c r="IA81" s="118">
        <v>0</v>
      </c>
      <c r="IB81" s="118">
        <v>24</v>
      </c>
      <c r="IC81" s="238" t="s">
        <v>658</v>
      </c>
      <c r="ID81" s="125" t="s">
        <v>635</v>
      </c>
      <c r="IE81" s="125">
        <v>0</v>
      </c>
      <c r="IF81" s="125">
        <v>24</v>
      </c>
      <c r="IG81" s="105" t="s">
        <v>1066</v>
      </c>
      <c r="IH81" s="105" t="s">
        <v>1692</v>
      </c>
      <c r="II81" s="105" t="s">
        <v>635</v>
      </c>
      <c r="IJ81" s="105" t="s">
        <v>635</v>
      </c>
      <c r="IK81" s="105" t="s">
        <v>635</v>
      </c>
      <c r="IL81" s="105" t="s">
        <v>635</v>
      </c>
      <c r="IM81" s="105" t="s">
        <v>635</v>
      </c>
      <c r="IN81" s="105" t="s">
        <v>635</v>
      </c>
      <c r="IO81" s="105" t="s">
        <v>635</v>
      </c>
      <c r="IP81" s="103">
        <v>2</v>
      </c>
      <c r="IQ81" s="102" t="s">
        <v>635</v>
      </c>
      <c r="IR81" s="102" t="s">
        <v>635</v>
      </c>
      <c r="IS81" s="142" t="s">
        <v>635</v>
      </c>
      <c r="IT81" s="142" t="s">
        <v>635</v>
      </c>
      <c r="IU81" s="128" t="s">
        <v>635</v>
      </c>
      <c r="IV81" s="128" t="s">
        <v>635</v>
      </c>
      <c r="IW81" s="143" t="s">
        <v>635</v>
      </c>
      <c r="IX81" s="143" t="s">
        <v>635</v>
      </c>
      <c r="IY81" s="124" t="s">
        <v>635</v>
      </c>
      <c r="IZ81" s="124" t="s">
        <v>635</v>
      </c>
      <c r="JA81" s="124" t="s">
        <v>635</v>
      </c>
      <c r="JB81" s="123" t="s">
        <v>635</v>
      </c>
      <c r="JC81" s="123" t="s">
        <v>635</v>
      </c>
      <c r="JD81" s="123" t="s">
        <v>635</v>
      </c>
      <c r="JE81" s="144" t="s">
        <v>635</v>
      </c>
      <c r="JF81" s="144" t="s">
        <v>635</v>
      </c>
      <c r="JG81" s="144" t="s">
        <v>635</v>
      </c>
      <c r="JH81" s="141" t="s">
        <v>635</v>
      </c>
      <c r="JI81" s="141" t="s">
        <v>635</v>
      </c>
      <c r="JJ81" s="141" t="s">
        <v>635</v>
      </c>
      <c r="JK81" s="144" t="s">
        <v>635</v>
      </c>
      <c r="JL81" s="144" t="s">
        <v>635</v>
      </c>
      <c r="JM81" s="144" t="s">
        <v>635</v>
      </c>
      <c r="JN81" s="135" t="s">
        <v>635</v>
      </c>
      <c r="JO81" s="135" t="s">
        <v>635</v>
      </c>
      <c r="JP81" s="135" t="s">
        <v>635</v>
      </c>
      <c r="JQ81" s="144" t="s">
        <v>635</v>
      </c>
      <c r="JR81" s="144" t="s">
        <v>635</v>
      </c>
      <c r="JS81" s="208" t="s">
        <v>635</v>
      </c>
      <c r="JT81" s="208" t="s">
        <v>635</v>
      </c>
      <c r="JU81" s="145" t="s">
        <v>635</v>
      </c>
      <c r="JV81" s="145" t="s">
        <v>635</v>
      </c>
      <c r="JW81" s="209" t="s">
        <v>635</v>
      </c>
      <c r="JX81" s="209" t="s">
        <v>635</v>
      </c>
      <c r="JY81" s="141" t="s">
        <v>635</v>
      </c>
      <c r="JZ81" s="141" t="s">
        <v>635</v>
      </c>
      <c r="KA81" s="141" t="s">
        <v>635</v>
      </c>
      <c r="KB81" s="141" t="s">
        <v>635</v>
      </c>
      <c r="KC81" s="128" t="s">
        <v>635</v>
      </c>
      <c r="KD81" s="128" t="s">
        <v>635</v>
      </c>
      <c r="KE81" s="128" t="s">
        <v>635</v>
      </c>
      <c r="KF81" s="128" t="s">
        <v>635</v>
      </c>
      <c r="KG81" s="146" t="s">
        <v>635</v>
      </c>
      <c r="KH81" s="146" t="s">
        <v>635</v>
      </c>
      <c r="KI81" s="146" t="s">
        <v>635</v>
      </c>
      <c r="KJ81" s="146" t="s">
        <v>635</v>
      </c>
      <c r="KK81" s="147" t="s">
        <v>635</v>
      </c>
      <c r="KL81" s="147" t="s">
        <v>635</v>
      </c>
      <c r="KM81" s="147" t="s">
        <v>635</v>
      </c>
      <c r="KN81" s="147" t="s">
        <v>635</v>
      </c>
      <c r="KO81" s="148" t="s">
        <v>635</v>
      </c>
      <c r="KP81" s="148" t="s">
        <v>635</v>
      </c>
      <c r="KQ81" s="239" t="s">
        <v>635</v>
      </c>
      <c r="KR81" s="239" t="s">
        <v>635</v>
      </c>
      <c r="KS81" s="203" t="s">
        <v>635</v>
      </c>
      <c r="KT81" s="203" t="s">
        <v>635</v>
      </c>
      <c r="KU81" s="203" t="s">
        <v>635</v>
      </c>
      <c r="KV81" s="203" t="s">
        <v>635</v>
      </c>
      <c r="KW81" s="105" t="s">
        <v>710</v>
      </c>
      <c r="KX81" s="106" t="s">
        <v>635</v>
      </c>
      <c r="KY81" s="106" t="s">
        <v>635</v>
      </c>
      <c r="KZ81" s="150">
        <v>0</v>
      </c>
      <c r="LA81" s="150">
        <v>0</v>
      </c>
      <c r="LB81" s="150">
        <v>1</v>
      </c>
      <c r="LC81" s="150">
        <v>0</v>
      </c>
      <c r="LD81" s="150">
        <v>0</v>
      </c>
      <c r="LE81" s="150">
        <v>0</v>
      </c>
      <c r="LF81" s="150">
        <v>0</v>
      </c>
      <c r="LG81" s="150">
        <v>0</v>
      </c>
      <c r="LH81" s="151">
        <f t="shared" si="23"/>
        <v>1</v>
      </c>
      <c r="LI81" s="152">
        <v>0</v>
      </c>
      <c r="LJ81" s="152">
        <v>0</v>
      </c>
      <c r="LK81" s="152">
        <v>1</v>
      </c>
      <c r="LL81" s="152">
        <v>0</v>
      </c>
      <c r="LM81" s="152">
        <v>0</v>
      </c>
      <c r="LN81" s="152">
        <v>0</v>
      </c>
      <c r="LO81" s="152">
        <v>0</v>
      </c>
      <c r="LP81" s="152">
        <v>0</v>
      </c>
      <c r="LQ81" s="153">
        <f t="shared" si="24"/>
        <v>1</v>
      </c>
      <c r="LR81" s="142">
        <v>0</v>
      </c>
      <c r="LS81" s="142">
        <v>0</v>
      </c>
      <c r="LT81" s="142">
        <v>0</v>
      </c>
      <c r="LU81" s="142">
        <v>0</v>
      </c>
      <c r="LV81" s="142">
        <v>0</v>
      </c>
      <c r="LW81" s="142">
        <v>0</v>
      </c>
      <c r="LX81" s="142">
        <v>0</v>
      </c>
      <c r="LY81" s="142">
        <v>0</v>
      </c>
      <c r="LZ81" s="142">
        <v>0</v>
      </c>
      <c r="MA81" s="45" t="s">
        <v>635</v>
      </c>
      <c r="MB81" s="45" t="s">
        <v>635</v>
      </c>
      <c r="MC81" s="45" t="s">
        <v>635</v>
      </c>
      <c r="MD81" s="45" t="s">
        <v>635</v>
      </c>
      <c r="ME81" s="45" t="s">
        <v>635</v>
      </c>
      <c r="MF81" s="45" t="s">
        <v>635</v>
      </c>
      <c r="MG81" s="45" t="s">
        <v>635</v>
      </c>
      <c r="MH81" s="45" t="s">
        <v>635</v>
      </c>
      <c r="MI81" s="44" t="s">
        <v>635</v>
      </c>
      <c r="MJ81" s="155" t="s">
        <v>635</v>
      </c>
      <c r="MK81" s="155" t="s">
        <v>635</v>
      </c>
      <c r="ML81" s="155" t="s">
        <v>635</v>
      </c>
      <c r="MM81" s="155" t="s">
        <v>635</v>
      </c>
      <c r="MN81" s="155" t="s">
        <v>635</v>
      </c>
      <c r="MO81" s="155" t="s">
        <v>635</v>
      </c>
      <c r="MP81" s="155" t="s">
        <v>635</v>
      </c>
      <c r="MQ81" s="155" t="s">
        <v>635</v>
      </c>
      <c r="MR81" s="156" t="s">
        <v>635</v>
      </c>
      <c r="MS81" s="157" t="s">
        <v>635</v>
      </c>
      <c r="MT81" s="157" t="s">
        <v>635</v>
      </c>
      <c r="MU81" s="157" t="s">
        <v>635</v>
      </c>
      <c r="MV81" s="157" t="s">
        <v>635</v>
      </c>
      <c r="MW81" s="157" t="s">
        <v>635</v>
      </c>
      <c r="MX81" s="157" t="s">
        <v>635</v>
      </c>
      <c r="MY81" s="157" t="s">
        <v>635</v>
      </c>
      <c r="MZ81" s="157" t="s">
        <v>635</v>
      </c>
      <c r="NA81" s="157" t="s">
        <v>635</v>
      </c>
      <c r="NB81" s="158">
        <v>0</v>
      </c>
      <c r="NC81" s="158">
        <v>0</v>
      </c>
      <c r="ND81" s="158">
        <v>0</v>
      </c>
      <c r="NE81" s="158">
        <v>0</v>
      </c>
      <c r="NF81" s="158">
        <v>0</v>
      </c>
      <c r="NG81" s="158">
        <v>0</v>
      </c>
      <c r="NH81" s="158">
        <v>0</v>
      </c>
      <c r="NI81" s="158">
        <v>0</v>
      </c>
      <c r="NJ81" s="159">
        <v>0</v>
      </c>
      <c r="NK81" s="160" t="s">
        <v>635</v>
      </c>
      <c r="NL81" s="160" t="s">
        <v>635</v>
      </c>
      <c r="NM81" s="160" t="s">
        <v>635</v>
      </c>
      <c r="NN81" s="160" t="s">
        <v>635</v>
      </c>
      <c r="NO81" s="160" t="s">
        <v>635</v>
      </c>
      <c r="NP81" s="160" t="s">
        <v>635</v>
      </c>
      <c r="NQ81" s="160" t="s">
        <v>635</v>
      </c>
      <c r="NR81" s="160" t="s">
        <v>635</v>
      </c>
      <c r="NS81" s="161" t="s">
        <v>635</v>
      </c>
      <c r="NT81" s="162" t="s">
        <v>635</v>
      </c>
      <c r="NU81" s="162" t="s">
        <v>635</v>
      </c>
      <c r="NV81" s="162" t="s">
        <v>635</v>
      </c>
      <c r="NW81" s="162" t="s">
        <v>635</v>
      </c>
      <c r="NX81" s="162" t="s">
        <v>635</v>
      </c>
      <c r="NY81" s="162" t="s">
        <v>635</v>
      </c>
      <c r="NZ81" s="162" t="s">
        <v>635</v>
      </c>
      <c r="OA81" s="162" t="s">
        <v>635</v>
      </c>
      <c r="OB81" s="163" t="s">
        <v>635</v>
      </c>
      <c r="OC81" s="142">
        <v>0</v>
      </c>
      <c r="OD81" s="142">
        <v>0</v>
      </c>
      <c r="OE81" s="142">
        <v>0</v>
      </c>
      <c r="OF81" s="142">
        <v>0</v>
      </c>
      <c r="OG81" s="142">
        <v>0</v>
      </c>
      <c r="OH81" s="142">
        <v>0</v>
      </c>
      <c r="OI81" s="142">
        <v>0</v>
      </c>
      <c r="OJ81" s="142">
        <v>0</v>
      </c>
      <c r="OK81" s="142">
        <v>0</v>
      </c>
      <c r="OL81" s="45" t="s">
        <v>635</v>
      </c>
      <c r="OM81" s="45" t="s">
        <v>635</v>
      </c>
      <c r="ON81" s="45" t="s">
        <v>635</v>
      </c>
      <c r="OO81" s="45" t="s">
        <v>635</v>
      </c>
      <c r="OP81" s="45" t="s">
        <v>635</v>
      </c>
      <c r="OQ81" s="45" t="s">
        <v>635</v>
      </c>
      <c r="OR81" s="45" t="s">
        <v>635</v>
      </c>
      <c r="OS81" s="45" t="s">
        <v>635</v>
      </c>
      <c r="OT81" s="44" t="s">
        <v>635</v>
      </c>
      <c r="OU81" s="158" t="s">
        <v>635</v>
      </c>
      <c r="OV81" s="158" t="s">
        <v>635</v>
      </c>
      <c r="OW81" s="158" t="s">
        <v>635</v>
      </c>
      <c r="OX81" s="158" t="s">
        <v>635</v>
      </c>
      <c r="OY81" s="158" t="s">
        <v>635</v>
      </c>
      <c r="OZ81" s="158" t="s">
        <v>635</v>
      </c>
      <c r="PA81" s="158" t="s">
        <v>635</v>
      </c>
      <c r="PB81" s="158" t="s">
        <v>635</v>
      </c>
      <c r="PC81" s="159" t="s">
        <v>635</v>
      </c>
      <c r="PD81" s="152" t="s">
        <v>635</v>
      </c>
      <c r="PE81" s="152" t="s">
        <v>635</v>
      </c>
      <c r="PF81" s="152" t="s">
        <v>635</v>
      </c>
      <c r="PG81" s="152" t="s">
        <v>635</v>
      </c>
      <c r="PH81" s="152" t="s">
        <v>635</v>
      </c>
      <c r="PI81" s="152" t="s">
        <v>635</v>
      </c>
      <c r="PJ81" s="152" t="s">
        <v>635</v>
      </c>
      <c r="PK81" s="152" t="s">
        <v>635</v>
      </c>
      <c r="PL81" s="164" t="s">
        <v>635</v>
      </c>
      <c r="PM81" s="158" t="s">
        <v>635</v>
      </c>
      <c r="PN81" s="158" t="s">
        <v>635</v>
      </c>
      <c r="PO81" s="158" t="s">
        <v>635</v>
      </c>
      <c r="PP81" s="158" t="s">
        <v>635</v>
      </c>
      <c r="PQ81" s="158" t="s">
        <v>635</v>
      </c>
      <c r="PR81" s="158" t="s">
        <v>635</v>
      </c>
      <c r="PS81" s="158" t="s">
        <v>635</v>
      </c>
      <c r="PT81" s="158" t="s">
        <v>635</v>
      </c>
      <c r="PU81" s="159" t="s">
        <v>635</v>
      </c>
      <c r="PV81" s="157">
        <v>0</v>
      </c>
      <c r="PW81" s="157">
        <v>0</v>
      </c>
      <c r="PX81" s="157">
        <v>0</v>
      </c>
      <c r="PY81" s="157">
        <v>0</v>
      </c>
      <c r="PZ81" s="157">
        <v>0</v>
      </c>
      <c r="QA81" s="157">
        <v>0</v>
      </c>
      <c r="QB81" s="157">
        <v>0</v>
      </c>
      <c r="QC81" s="157">
        <v>0</v>
      </c>
      <c r="QD81" s="165">
        <v>0</v>
      </c>
      <c r="QE81" s="166" t="s">
        <v>635</v>
      </c>
      <c r="QF81" s="166" t="s">
        <v>635</v>
      </c>
      <c r="QG81" s="166" t="s">
        <v>635</v>
      </c>
      <c r="QH81" s="166" t="s">
        <v>635</v>
      </c>
      <c r="QI81" s="166" t="s">
        <v>635</v>
      </c>
      <c r="QJ81" s="166" t="s">
        <v>635</v>
      </c>
      <c r="QK81" s="166" t="s">
        <v>635</v>
      </c>
      <c r="QL81" s="166" t="s">
        <v>635</v>
      </c>
      <c r="QM81" s="167" t="s">
        <v>635</v>
      </c>
      <c r="QN81" s="120" t="s">
        <v>635</v>
      </c>
      <c r="QO81" s="120" t="s">
        <v>635</v>
      </c>
      <c r="QP81" s="120" t="s">
        <v>635</v>
      </c>
      <c r="QQ81" s="120" t="s">
        <v>635</v>
      </c>
      <c r="QR81" s="120" t="s">
        <v>635</v>
      </c>
      <c r="QS81" s="120" t="s">
        <v>635</v>
      </c>
      <c r="QT81" s="120" t="s">
        <v>635</v>
      </c>
      <c r="QU81" s="120" t="s">
        <v>635</v>
      </c>
      <c r="QV81" s="168" t="s">
        <v>635</v>
      </c>
      <c r="QW81" s="169">
        <v>0</v>
      </c>
      <c r="QX81" s="169">
        <v>0</v>
      </c>
      <c r="QY81" s="169">
        <v>0</v>
      </c>
      <c r="QZ81" s="169">
        <v>0</v>
      </c>
      <c r="RA81" s="169">
        <v>0</v>
      </c>
      <c r="RB81" s="169">
        <v>0</v>
      </c>
      <c r="RC81" s="169">
        <v>0</v>
      </c>
      <c r="RD81" s="169">
        <v>0</v>
      </c>
      <c r="RE81" s="170">
        <v>0</v>
      </c>
      <c r="RF81" s="136" t="s">
        <v>656</v>
      </c>
      <c r="RG81" s="267" t="s">
        <v>743</v>
      </c>
      <c r="RH81" s="267" t="s">
        <v>1335</v>
      </c>
      <c r="RI81" s="137" t="s">
        <v>635</v>
      </c>
      <c r="RJ81" s="137" t="s">
        <v>635</v>
      </c>
      <c r="RK81" s="137" t="s">
        <v>635</v>
      </c>
      <c r="RL81" s="105" t="s">
        <v>710</v>
      </c>
      <c r="RM81" s="106" t="s">
        <v>635</v>
      </c>
      <c r="RN81" s="106" t="s">
        <v>635</v>
      </c>
      <c r="RO81" s="171">
        <v>0</v>
      </c>
      <c r="RP81" s="171">
        <v>0</v>
      </c>
      <c r="RQ81" s="171">
        <v>1</v>
      </c>
      <c r="RR81" s="171">
        <v>0</v>
      </c>
      <c r="RS81" s="171">
        <v>0</v>
      </c>
      <c r="RT81" s="171">
        <v>0</v>
      </c>
      <c r="RU81" s="171">
        <v>0</v>
      </c>
      <c r="RV81" s="171">
        <v>0</v>
      </c>
      <c r="RW81" s="172">
        <f>SUM(RO81:RV81)</f>
        <v>1</v>
      </c>
      <c r="RX81" s="133" t="s">
        <v>635</v>
      </c>
      <c r="RY81" s="133" t="s">
        <v>635</v>
      </c>
      <c r="RZ81" s="133" t="s">
        <v>635</v>
      </c>
      <c r="SA81" s="133" t="s">
        <v>635</v>
      </c>
      <c r="SB81" s="133" t="s">
        <v>635</v>
      </c>
      <c r="SC81" s="133" t="s">
        <v>635</v>
      </c>
      <c r="SD81" s="133" t="s">
        <v>635</v>
      </c>
      <c r="SE81" s="133" t="s">
        <v>635</v>
      </c>
      <c r="SF81" s="189" t="s">
        <v>635</v>
      </c>
      <c r="SG81" s="132" t="s">
        <v>635</v>
      </c>
      <c r="SH81" s="132" t="s">
        <v>635</v>
      </c>
      <c r="SI81" s="132" t="s">
        <v>635</v>
      </c>
      <c r="SJ81" s="132" t="s">
        <v>635</v>
      </c>
      <c r="SK81" s="132" t="s">
        <v>635</v>
      </c>
      <c r="SL81" s="132" t="s">
        <v>635</v>
      </c>
      <c r="SM81" s="132" t="s">
        <v>635</v>
      </c>
      <c r="SN81" s="132" t="s">
        <v>635</v>
      </c>
      <c r="SO81" s="173" t="s">
        <v>635</v>
      </c>
      <c r="SP81" s="102" t="s">
        <v>635</v>
      </c>
      <c r="SQ81" s="102" t="s">
        <v>635</v>
      </c>
      <c r="SR81" s="102" t="s">
        <v>635</v>
      </c>
      <c r="SS81" s="102" t="s">
        <v>635</v>
      </c>
      <c r="ST81" s="102" t="s">
        <v>635</v>
      </c>
      <c r="SU81" s="102" t="s">
        <v>635</v>
      </c>
      <c r="SV81" s="102" t="s">
        <v>635</v>
      </c>
      <c r="SW81" s="102" t="s">
        <v>635</v>
      </c>
      <c r="SX81" s="174" t="s">
        <v>635</v>
      </c>
      <c r="SY81" s="125" t="s">
        <v>635</v>
      </c>
      <c r="SZ81" s="125" t="s">
        <v>635</v>
      </c>
      <c r="TA81" s="125" t="s">
        <v>635</v>
      </c>
      <c r="TB81" s="125" t="s">
        <v>635</v>
      </c>
      <c r="TC81" s="125" t="s">
        <v>635</v>
      </c>
      <c r="TD81" s="125" t="s">
        <v>635</v>
      </c>
      <c r="TE81" s="125" t="s">
        <v>635</v>
      </c>
      <c r="TF81" s="125" t="s">
        <v>635</v>
      </c>
      <c r="TG81" s="175" t="s">
        <v>635</v>
      </c>
      <c r="TH81" s="149" t="s">
        <v>635</v>
      </c>
      <c r="TI81" s="149" t="s">
        <v>635</v>
      </c>
      <c r="TJ81" s="149" t="s">
        <v>635</v>
      </c>
      <c r="TK81" s="149" t="s">
        <v>635</v>
      </c>
      <c r="TL81" s="149" t="s">
        <v>635</v>
      </c>
      <c r="TM81" s="149" t="s">
        <v>635</v>
      </c>
      <c r="TN81" s="149" t="s">
        <v>635</v>
      </c>
      <c r="TO81" s="149" t="s">
        <v>635</v>
      </c>
      <c r="TP81" s="176" t="s">
        <v>635</v>
      </c>
      <c r="TQ81" s="210">
        <v>0</v>
      </c>
      <c r="TR81" s="210">
        <v>0</v>
      </c>
      <c r="TS81" s="210">
        <v>1</v>
      </c>
      <c r="TT81" s="210">
        <v>0</v>
      </c>
      <c r="TU81" s="210">
        <v>0</v>
      </c>
      <c r="TV81" s="210">
        <v>0</v>
      </c>
      <c r="TW81" s="210">
        <v>0</v>
      </c>
      <c r="TX81" s="210">
        <v>0</v>
      </c>
      <c r="TY81" s="211">
        <f t="shared" si="26"/>
        <v>1</v>
      </c>
      <c r="TZ81" s="241">
        <v>0</v>
      </c>
      <c r="UA81" s="241">
        <v>0</v>
      </c>
      <c r="UB81" s="241">
        <v>1</v>
      </c>
      <c r="UC81" s="241">
        <v>0</v>
      </c>
      <c r="UD81" s="241">
        <v>0</v>
      </c>
      <c r="UE81" s="241">
        <v>0</v>
      </c>
      <c r="UF81" s="241">
        <v>0</v>
      </c>
      <c r="UG81" s="241">
        <v>0</v>
      </c>
      <c r="UH81" s="242">
        <f>SUBTOTAL(9,TZ81:UG81)</f>
        <v>1</v>
      </c>
      <c r="UI81" s="171">
        <v>0</v>
      </c>
      <c r="UJ81" s="171">
        <v>0</v>
      </c>
      <c r="UK81" s="171">
        <v>1</v>
      </c>
      <c r="UL81" s="171">
        <v>0</v>
      </c>
      <c r="UM81" s="171">
        <v>0</v>
      </c>
      <c r="UN81" s="171">
        <v>0</v>
      </c>
      <c r="UO81" s="171">
        <v>0</v>
      </c>
      <c r="UP81" s="171">
        <v>0</v>
      </c>
      <c r="UQ81" s="181">
        <f>SUBTOTAL(9,UI81:UP81)</f>
        <v>1</v>
      </c>
      <c r="UR81" s="131" t="s">
        <v>635</v>
      </c>
      <c r="US81" s="131" t="s">
        <v>635</v>
      </c>
      <c r="UT81" s="131" t="s">
        <v>635</v>
      </c>
      <c r="UU81" s="131" t="s">
        <v>635</v>
      </c>
      <c r="UV81" s="131" t="s">
        <v>635</v>
      </c>
      <c r="UW81" s="131" t="s">
        <v>635</v>
      </c>
      <c r="UX81" s="131" t="s">
        <v>635</v>
      </c>
      <c r="UY81" s="131" t="s">
        <v>635</v>
      </c>
      <c r="UZ81" s="182" t="s">
        <v>635</v>
      </c>
      <c r="VA81" s="169" t="s">
        <v>635</v>
      </c>
      <c r="VB81" s="169" t="s">
        <v>635</v>
      </c>
      <c r="VC81" s="169" t="s">
        <v>635</v>
      </c>
      <c r="VD81" s="169" t="s">
        <v>635</v>
      </c>
      <c r="VE81" s="169" t="s">
        <v>635</v>
      </c>
      <c r="VF81" s="169" t="s">
        <v>635</v>
      </c>
      <c r="VG81" s="169" t="s">
        <v>635</v>
      </c>
      <c r="VH81" s="169" t="s">
        <v>635</v>
      </c>
      <c r="VI81" s="183" t="s">
        <v>635</v>
      </c>
      <c r="VJ81" s="177" t="s">
        <v>635</v>
      </c>
      <c r="VK81" s="177" t="s">
        <v>635</v>
      </c>
      <c r="VL81" s="177" t="s">
        <v>635</v>
      </c>
      <c r="VM81" s="177" t="s">
        <v>635</v>
      </c>
      <c r="VN81" s="177" t="s">
        <v>635</v>
      </c>
      <c r="VO81" s="177" t="s">
        <v>635</v>
      </c>
      <c r="VP81" s="177" t="s">
        <v>635</v>
      </c>
      <c r="VQ81" s="177" t="s">
        <v>635</v>
      </c>
      <c r="VR81" s="178" t="s">
        <v>635</v>
      </c>
      <c r="VS81" s="184" t="s">
        <v>635</v>
      </c>
      <c r="VT81" s="184" t="s">
        <v>635</v>
      </c>
      <c r="VU81" s="184" t="s">
        <v>635</v>
      </c>
      <c r="VV81" s="184" t="s">
        <v>635</v>
      </c>
      <c r="VW81" s="184" t="s">
        <v>635</v>
      </c>
      <c r="VX81" s="184" t="s">
        <v>635</v>
      </c>
      <c r="VY81" s="184" t="s">
        <v>635</v>
      </c>
      <c r="VZ81" s="184" t="s">
        <v>635</v>
      </c>
      <c r="WA81" s="185" t="s">
        <v>635</v>
      </c>
      <c r="WB81" s="186" t="s">
        <v>635</v>
      </c>
      <c r="WC81" s="186" t="s">
        <v>635</v>
      </c>
      <c r="WD81" s="186" t="s">
        <v>635</v>
      </c>
      <c r="WE81" s="186" t="s">
        <v>635</v>
      </c>
      <c r="WF81" s="186" t="s">
        <v>635</v>
      </c>
      <c r="WG81" s="186" t="s">
        <v>635</v>
      </c>
      <c r="WH81" s="186" t="s">
        <v>635</v>
      </c>
      <c r="WI81" s="186" t="s">
        <v>635</v>
      </c>
      <c r="WJ81" s="187" t="s">
        <v>635</v>
      </c>
      <c r="WK81" s="212">
        <v>0</v>
      </c>
      <c r="WL81" s="212">
        <v>0</v>
      </c>
      <c r="WM81" s="212">
        <v>1</v>
      </c>
      <c r="WN81" s="212">
        <v>0</v>
      </c>
      <c r="WO81" s="212">
        <v>0</v>
      </c>
      <c r="WP81" s="212">
        <v>0</v>
      </c>
      <c r="WQ81" s="212">
        <v>0</v>
      </c>
      <c r="WR81" s="212">
        <v>0</v>
      </c>
      <c r="WS81" s="188">
        <f t="shared" si="27"/>
        <v>1</v>
      </c>
      <c r="WT81" s="158">
        <v>0</v>
      </c>
      <c r="WU81" s="158">
        <v>0</v>
      </c>
      <c r="WV81" s="158">
        <v>1</v>
      </c>
      <c r="WW81" s="158">
        <v>0</v>
      </c>
      <c r="WX81" s="158">
        <v>0</v>
      </c>
      <c r="WY81" s="158">
        <v>0</v>
      </c>
      <c r="WZ81" s="158">
        <v>0</v>
      </c>
      <c r="XA81" s="158">
        <v>0</v>
      </c>
      <c r="XB81" s="243">
        <f>SUBTOTAL(9,WT81:XA81)</f>
        <v>1</v>
      </c>
      <c r="XC81" s="105" t="s">
        <v>665</v>
      </c>
      <c r="XD81" s="105" t="s">
        <v>666</v>
      </c>
      <c r="XE81" s="105" t="s">
        <v>635</v>
      </c>
      <c r="XF81" s="111" t="s">
        <v>635</v>
      </c>
      <c r="XG81" s="190" t="s">
        <v>671</v>
      </c>
      <c r="XH81" s="190" t="s">
        <v>635</v>
      </c>
      <c r="XI81" s="190" t="s">
        <v>635</v>
      </c>
      <c r="XJ81" s="190" t="s">
        <v>635</v>
      </c>
      <c r="XK81" s="190" t="s">
        <v>635</v>
      </c>
      <c r="XL81" s="190" t="s">
        <v>635</v>
      </c>
      <c r="XM81" s="191" t="s">
        <v>667</v>
      </c>
      <c r="XN81" s="191" t="s">
        <v>668</v>
      </c>
      <c r="XO81" s="191" t="s">
        <v>635</v>
      </c>
      <c r="XP81" s="191" t="s">
        <v>635</v>
      </c>
      <c r="XQ81" s="191" t="s">
        <v>635</v>
      </c>
      <c r="XR81" s="191" t="s">
        <v>635</v>
      </c>
      <c r="XS81" s="191" t="s">
        <v>635</v>
      </c>
      <c r="XT81" s="191" t="s">
        <v>635</v>
      </c>
      <c r="XU81" s="192" t="s">
        <v>635</v>
      </c>
      <c r="XV81" s="192" t="s">
        <v>635</v>
      </c>
      <c r="XW81" s="192" t="s">
        <v>635</v>
      </c>
      <c r="XX81" s="192" t="s">
        <v>635</v>
      </c>
      <c r="XY81" s="192" t="s">
        <v>635</v>
      </c>
      <c r="XZ81" s="192" t="s">
        <v>635</v>
      </c>
      <c r="YA81" s="144" t="s">
        <v>635</v>
      </c>
      <c r="YB81" s="144" t="s">
        <v>635</v>
      </c>
      <c r="YC81" s="144" t="s">
        <v>635</v>
      </c>
      <c r="YD81" s="144" t="s">
        <v>635</v>
      </c>
      <c r="YE81" s="144" t="s">
        <v>635</v>
      </c>
      <c r="YF81" s="144" t="s">
        <v>635</v>
      </c>
      <c r="YG81" s="144" t="s">
        <v>635</v>
      </c>
      <c r="YH81" s="111" t="s">
        <v>635</v>
      </c>
      <c r="YI81" s="111" t="s">
        <v>635</v>
      </c>
      <c r="YJ81" s="111" t="s">
        <v>635</v>
      </c>
      <c r="YK81" s="190" t="s">
        <v>752</v>
      </c>
      <c r="YL81" s="190" t="s">
        <v>635</v>
      </c>
      <c r="YM81" s="190" t="s">
        <v>635</v>
      </c>
      <c r="YN81" s="190" t="s">
        <v>635</v>
      </c>
      <c r="YO81" s="190" t="s">
        <v>635</v>
      </c>
      <c r="YP81" s="130" t="s">
        <v>635</v>
      </c>
      <c r="YQ81" s="130" t="s">
        <v>635</v>
      </c>
      <c r="YR81" s="130" t="s">
        <v>635</v>
      </c>
      <c r="YS81" s="130" t="s">
        <v>635</v>
      </c>
      <c r="YT81" s="130" t="s">
        <v>635</v>
      </c>
      <c r="YU81" s="130" t="s">
        <v>635</v>
      </c>
      <c r="YV81" s="112" t="s">
        <v>635</v>
      </c>
      <c r="YW81" s="112" t="s">
        <v>635</v>
      </c>
      <c r="YX81" s="112" t="s">
        <v>635</v>
      </c>
      <c r="YY81" s="112" t="s">
        <v>635</v>
      </c>
      <c r="YZ81" s="105" t="s">
        <v>674</v>
      </c>
      <c r="ZA81" s="105" t="s">
        <v>635</v>
      </c>
      <c r="ZB81" s="126" t="s">
        <v>635</v>
      </c>
      <c r="ZC81" s="126" t="s">
        <v>635</v>
      </c>
      <c r="ZD81" s="126" t="s">
        <v>635</v>
      </c>
      <c r="ZE81" s="126" t="s">
        <v>635</v>
      </c>
      <c r="ZF81" s="126" t="s">
        <v>635</v>
      </c>
      <c r="ZG81" s="125" t="s">
        <v>713</v>
      </c>
      <c r="ZH81" s="125" t="s">
        <v>635</v>
      </c>
      <c r="ZI81" s="125" t="s">
        <v>635</v>
      </c>
      <c r="ZJ81" s="125" t="s">
        <v>635</v>
      </c>
      <c r="ZK81" s="125" t="s">
        <v>635</v>
      </c>
      <c r="ZL81" s="125" t="s">
        <v>635</v>
      </c>
      <c r="ZM81" s="125" t="s">
        <v>635</v>
      </c>
      <c r="ZN81" s="125" t="s">
        <v>635</v>
      </c>
      <c r="ZO81" s="147" t="s">
        <v>635</v>
      </c>
      <c r="ZP81" s="147" t="s">
        <v>635</v>
      </c>
      <c r="ZQ81" s="147" t="s">
        <v>635</v>
      </c>
      <c r="ZR81" s="147" t="s">
        <v>635</v>
      </c>
      <c r="ZS81" s="147" t="s">
        <v>635</v>
      </c>
      <c r="ZT81" s="184" t="s">
        <v>635</v>
      </c>
      <c r="ZU81" s="184">
        <v>2</v>
      </c>
      <c r="ZV81" s="184" t="s">
        <v>635</v>
      </c>
      <c r="ZW81" s="184" t="s">
        <v>635</v>
      </c>
      <c r="ZX81" s="131">
        <v>1</v>
      </c>
      <c r="ZY81" s="131" t="s">
        <v>635</v>
      </c>
      <c r="ZZ81" s="131" t="s">
        <v>635</v>
      </c>
      <c r="AAA81" s="131" t="s">
        <v>635</v>
      </c>
      <c r="AAB81" s="132" t="s">
        <v>635</v>
      </c>
      <c r="AAC81" s="132" t="s">
        <v>635</v>
      </c>
      <c r="AAD81" s="132" t="s">
        <v>635</v>
      </c>
      <c r="AAE81" s="193" t="s">
        <v>635</v>
      </c>
      <c r="AAF81" s="102" t="s">
        <v>635</v>
      </c>
      <c r="AAG81" s="102" t="s">
        <v>635</v>
      </c>
      <c r="AAH81" s="102" t="s">
        <v>635</v>
      </c>
      <c r="AAI81" s="102" t="s">
        <v>635</v>
      </c>
      <c r="AAJ81" s="125" t="s">
        <v>635</v>
      </c>
      <c r="AAK81" s="125">
        <v>2</v>
      </c>
      <c r="AAL81" s="125" t="s">
        <v>635</v>
      </c>
      <c r="AAM81" s="125" t="s">
        <v>635</v>
      </c>
      <c r="AAN81" s="131" t="s">
        <v>635</v>
      </c>
      <c r="AAO81" s="131" t="s">
        <v>635</v>
      </c>
      <c r="AAP81" s="131" t="s">
        <v>635</v>
      </c>
      <c r="AAQ81" s="131" t="s">
        <v>635</v>
      </c>
      <c r="AAR81" s="149" t="s">
        <v>635</v>
      </c>
      <c r="AAS81" s="149" t="s">
        <v>635</v>
      </c>
      <c r="AAT81" s="149" t="s">
        <v>635</v>
      </c>
      <c r="AAU81" s="149" t="s">
        <v>635</v>
      </c>
      <c r="AAV81" s="184" t="s">
        <v>635</v>
      </c>
      <c r="AAW81" s="184" t="s">
        <v>635</v>
      </c>
      <c r="AAX81" s="184" t="s">
        <v>635</v>
      </c>
      <c r="AAY81" s="184" t="s">
        <v>635</v>
      </c>
      <c r="AAZ81" s="103" t="s">
        <v>632</v>
      </c>
      <c r="ABA81" s="100" t="s">
        <v>679</v>
      </c>
      <c r="ABB81" s="100" t="s">
        <v>635</v>
      </c>
      <c r="ABC81" s="100" t="s">
        <v>635</v>
      </c>
      <c r="ABD81" s="100" t="s">
        <v>635</v>
      </c>
      <c r="ABE81" s="100" t="s">
        <v>635</v>
      </c>
      <c r="ABF81" s="103" t="s">
        <v>635</v>
      </c>
      <c r="ABG81" s="194">
        <v>70000</v>
      </c>
      <c r="ABH81" s="195" t="s">
        <v>754</v>
      </c>
      <c r="ABI81" s="195" t="s">
        <v>716</v>
      </c>
      <c r="ABJ81" s="195" t="s">
        <v>635</v>
      </c>
      <c r="ABK81" s="195" t="s">
        <v>635</v>
      </c>
      <c r="ABL81" s="177" t="s">
        <v>635</v>
      </c>
      <c r="ABM81" s="177" t="s">
        <v>635</v>
      </c>
      <c r="ABN81" s="177" t="s">
        <v>635</v>
      </c>
      <c r="ABO81" s="195" t="s">
        <v>635</v>
      </c>
      <c r="ABP81" s="112" t="s">
        <v>682</v>
      </c>
      <c r="ABQ81" s="112" t="s">
        <v>635</v>
      </c>
      <c r="ABR81" s="112" t="s">
        <v>635</v>
      </c>
      <c r="ABS81" s="103" t="s">
        <v>632</v>
      </c>
      <c r="ABT81" s="97" t="s">
        <v>632</v>
      </c>
      <c r="ABU81" s="196" t="s">
        <v>683</v>
      </c>
      <c r="ABV81" s="196" t="s">
        <v>718</v>
      </c>
      <c r="ABW81" s="196" t="s">
        <v>790</v>
      </c>
      <c r="ABX81" s="196" t="s">
        <v>635</v>
      </c>
      <c r="ABY81" s="196" t="s">
        <v>635</v>
      </c>
      <c r="ABZ81" s="196" t="s">
        <v>635</v>
      </c>
      <c r="ACA81" s="196" t="s">
        <v>635</v>
      </c>
      <c r="ACB81" s="97" t="s">
        <v>626</v>
      </c>
      <c r="ACC81" s="97" t="s">
        <v>632</v>
      </c>
      <c r="ACD81" s="112" t="s">
        <v>685</v>
      </c>
      <c r="ACE81" s="112" t="s">
        <v>635</v>
      </c>
      <c r="ACF81" s="112" t="s">
        <v>635</v>
      </c>
      <c r="ACG81" s="112" t="s">
        <v>635</v>
      </c>
      <c r="ACH81" s="97" t="s">
        <v>1693</v>
      </c>
      <c r="ACI81" s="97" t="s">
        <v>1694</v>
      </c>
      <c r="ACJ81" s="97"/>
    </row>
    <row r="82" spans="1:764" ht="15" customHeight="1">
      <c r="A82">
        <v>72</v>
      </c>
      <c r="B82" s="97" t="s">
        <v>1695</v>
      </c>
      <c r="C82" s="97" t="s">
        <v>1696</v>
      </c>
      <c r="D82" s="97" t="s">
        <v>839</v>
      </c>
      <c r="E82" s="97" t="s">
        <v>1697</v>
      </c>
      <c r="F82" s="98" t="s">
        <v>1698</v>
      </c>
      <c r="G82" s="98" t="s">
        <v>1699</v>
      </c>
      <c r="H82" s="99">
        <v>34.816538000000001</v>
      </c>
      <c r="I82" s="99">
        <v>8.1955E-2</v>
      </c>
      <c r="J82" s="98" t="s">
        <v>1700</v>
      </c>
      <c r="K82" s="98" t="s">
        <v>1701</v>
      </c>
      <c r="L82" s="98" t="s">
        <v>1702</v>
      </c>
      <c r="M82" s="100" t="s">
        <v>1703</v>
      </c>
      <c r="N82" s="101">
        <v>714768299</v>
      </c>
      <c r="O82" s="102">
        <v>725813837</v>
      </c>
      <c r="P82" s="100">
        <v>8.1928000000000001E-2</v>
      </c>
      <c r="Q82" s="100">
        <v>34.81691</v>
      </c>
      <c r="R82" s="100">
        <v>1710.7</v>
      </c>
      <c r="S82" s="100">
        <v>3.6</v>
      </c>
      <c r="T82" s="103" t="s">
        <v>626</v>
      </c>
      <c r="U82" s="97" t="s">
        <v>627</v>
      </c>
      <c r="V82" s="97" t="s">
        <v>628</v>
      </c>
      <c r="W82" s="97" t="s">
        <v>629</v>
      </c>
      <c r="X82" s="97" t="s">
        <v>825</v>
      </c>
      <c r="Y82" s="97" t="s">
        <v>770</v>
      </c>
      <c r="Z82" s="103" t="s">
        <v>632</v>
      </c>
      <c r="AA82" s="104" t="s">
        <v>633</v>
      </c>
      <c r="AB82" s="104" t="s">
        <v>634</v>
      </c>
      <c r="AC82" s="104" t="s">
        <v>635</v>
      </c>
      <c r="AD82" s="104" t="s">
        <v>635</v>
      </c>
      <c r="AE82" s="104" t="s">
        <v>635</v>
      </c>
      <c r="AF82" s="103">
        <v>6</v>
      </c>
      <c r="AG82" s="103">
        <v>4</v>
      </c>
      <c r="AH82" s="97" t="s">
        <v>636</v>
      </c>
      <c r="AI82" s="97" t="s">
        <v>637</v>
      </c>
      <c r="AJ82" s="97" t="s">
        <v>638</v>
      </c>
      <c r="AK82" s="97" t="s">
        <v>635</v>
      </c>
      <c r="AL82" s="105" t="s">
        <v>640</v>
      </c>
      <c r="AM82" s="106" t="s">
        <v>641</v>
      </c>
      <c r="AN82" s="106" t="s">
        <v>635</v>
      </c>
      <c r="AO82" s="106" t="s">
        <v>635</v>
      </c>
      <c r="AP82" s="97" t="s">
        <v>642</v>
      </c>
      <c r="AQ82" s="97" t="s">
        <v>874</v>
      </c>
      <c r="AR82" s="103" t="s">
        <v>635</v>
      </c>
      <c r="AS82" s="107" t="s">
        <v>635</v>
      </c>
      <c r="AT82" s="103" t="s">
        <v>635</v>
      </c>
      <c r="AU82" s="103" t="s">
        <v>635</v>
      </c>
      <c r="AV82" s="106" t="s">
        <v>632</v>
      </c>
      <c r="AW82" s="105" t="s">
        <v>640</v>
      </c>
      <c r="AX82" s="103" t="s">
        <v>641</v>
      </c>
      <c r="AY82" s="105" t="s">
        <v>640</v>
      </c>
      <c r="AZ82" s="107" t="s">
        <v>635</v>
      </c>
      <c r="BA82" s="105" t="s">
        <v>640</v>
      </c>
      <c r="BB82" s="107" t="s">
        <v>635</v>
      </c>
      <c r="BC82" s="106" t="s">
        <v>635</v>
      </c>
      <c r="BD82" s="103" t="s">
        <v>635</v>
      </c>
      <c r="BE82" s="106" t="s">
        <v>632</v>
      </c>
      <c r="BF82" s="103" t="s">
        <v>640</v>
      </c>
      <c r="BG82" s="103" t="s">
        <v>635</v>
      </c>
      <c r="BH82" s="103" t="s">
        <v>847</v>
      </c>
      <c r="BI82" s="97" t="s">
        <v>640</v>
      </c>
      <c r="BJ82" s="108" t="s">
        <v>643</v>
      </c>
      <c r="BK82" s="108" t="s">
        <v>1076</v>
      </c>
      <c r="BL82" s="108" t="s">
        <v>635</v>
      </c>
      <c r="BM82" s="108" t="s">
        <v>635</v>
      </c>
      <c r="BN82" s="108" t="s">
        <v>635</v>
      </c>
      <c r="BO82" s="103" t="s">
        <v>632</v>
      </c>
      <c r="BP82" s="103" t="s">
        <v>641</v>
      </c>
      <c r="BQ82" s="103" t="s">
        <v>635</v>
      </c>
      <c r="BR82" s="109" t="s">
        <v>776</v>
      </c>
      <c r="BS82" s="109" t="s">
        <v>635</v>
      </c>
      <c r="BT82" s="110" t="s">
        <v>635</v>
      </c>
      <c r="BU82" s="110" t="s">
        <v>635</v>
      </c>
      <c r="BV82" s="109" t="s">
        <v>635</v>
      </c>
      <c r="BW82" s="97" t="s">
        <v>848</v>
      </c>
      <c r="BX82" s="97" t="s">
        <v>848</v>
      </c>
      <c r="BY82" s="97" t="s">
        <v>1704</v>
      </c>
      <c r="BZ82" s="97" t="s">
        <v>705</v>
      </c>
      <c r="CA82" s="111" t="s">
        <v>736</v>
      </c>
      <c r="CB82" s="111" t="s">
        <v>635</v>
      </c>
      <c r="CC82" s="111" t="s">
        <v>635</v>
      </c>
      <c r="CD82" s="106" t="s">
        <v>635</v>
      </c>
      <c r="CE82" s="111" t="s">
        <v>635</v>
      </c>
      <c r="CF82" s="103">
        <v>3</v>
      </c>
      <c r="CG82" s="103">
        <v>6</v>
      </c>
      <c r="CH82" s="112" t="s">
        <v>649</v>
      </c>
      <c r="CI82" s="113" t="s">
        <v>635</v>
      </c>
      <c r="CJ82" s="113" t="s">
        <v>641</v>
      </c>
      <c r="CK82" s="113" t="s">
        <v>635</v>
      </c>
      <c r="CL82" s="103">
        <v>15</v>
      </c>
      <c r="CM82" s="114">
        <v>700</v>
      </c>
      <c r="CN82" s="103">
        <v>2</v>
      </c>
      <c r="CO82" s="106">
        <v>700</v>
      </c>
      <c r="CP82" s="443">
        <v>0.1</v>
      </c>
      <c r="CQ82" s="106">
        <v>180</v>
      </c>
      <c r="CR82" s="103" t="s">
        <v>635</v>
      </c>
      <c r="CS82" s="106" t="s">
        <v>635</v>
      </c>
      <c r="CT82" s="103" t="s">
        <v>635</v>
      </c>
      <c r="CU82" s="106" t="s">
        <v>635</v>
      </c>
      <c r="CV82" s="103" t="s">
        <v>635</v>
      </c>
      <c r="CW82" s="103" t="s">
        <v>635</v>
      </c>
      <c r="CX82" s="111" t="s">
        <v>651</v>
      </c>
      <c r="CY82" s="106" t="s">
        <v>635</v>
      </c>
      <c r="CZ82" s="115">
        <v>0</v>
      </c>
      <c r="DA82" s="115">
        <v>1</v>
      </c>
      <c r="DB82" s="116">
        <f t="shared" si="25"/>
        <v>1</v>
      </c>
      <c r="DC82" s="117" t="s">
        <v>651</v>
      </c>
      <c r="DD82" s="118" t="s">
        <v>635</v>
      </c>
      <c r="DE82" s="198">
        <v>0</v>
      </c>
      <c r="DF82" s="198">
        <v>1</v>
      </c>
      <c r="DG82" s="200">
        <f>SUBTOTAL(9,DE82:DF82)</f>
        <v>1</v>
      </c>
      <c r="DH82" s="105" t="s">
        <v>651</v>
      </c>
      <c r="DI82" s="120">
        <v>1</v>
      </c>
      <c r="DJ82" s="121" t="s">
        <v>635</v>
      </c>
      <c r="DK82" s="122" t="s">
        <v>635</v>
      </c>
      <c r="DL82" s="123" t="s">
        <v>635</v>
      </c>
      <c r="DM82" s="123" t="s">
        <v>635</v>
      </c>
      <c r="DN82" s="124" t="s">
        <v>635</v>
      </c>
      <c r="DO82" s="124" t="s">
        <v>635</v>
      </c>
      <c r="DP82" s="124" t="s">
        <v>635</v>
      </c>
      <c r="DQ82" s="125" t="s">
        <v>635</v>
      </c>
      <c r="DR82" s="125" t="s">
        <v>635</v>
      </c>
      <c r="DS82" s="125" t="s">
        <v>635</v>
      </c>
      <c r="DT82" s="106" t="s">
        <v>635</v>
      </c>
      <c r="DU82" s="106" t="s">
        <v>635</v>
      </c>
      <c r="DV82" s="106" t="s">
        <v>635</v>
      </c>
      <c r="DW82" s="126" t="s">
        <v>635</v>
      </c>
      <c r="DX82" s="126" t="s">
        <v>635</v>
      </c>
      <c r="DY82" s="126" t="s">
        <v>635</v>
      </c>
      <c r="DZ82" s="97" t="s">
        <v>635</v>
      </c>
      <c r="EA82" s="103" t="s">
        <v>632</v>
      </c>
      <c r="EB82" s="97" t="s">
        <v>1209</v>
      </c>
      <c r="EC82" s="103" t="s">
        <v>626</v>
      </c>
      <c r="ED82" s="103" t="s">
        <v>635</v>
      </c>
      <c r="EE82" s="103" t="s">
        <v>635</v>
      </c>
      <c r="EF82" s="127" t="s">
        <v>651</v>
      </c>
      <c r="EG82" s="127" t="s">
        <v>635</v>
      </c>
      <c r="EH82" s="103" t="s">
        <v>651</v>
      </c>
      <c r="EI82" s="97" t="s">
        <v>640</v>
      </c>
      <c r="EJ82" s="97" t="s">
        <v>640</v>
      </c>
      <c r="EK82" s="122" t="s">
        <v>635</v>
      </c>
      <c r="EL82" s="122" t="s">
        <v>635</v>
      </c>
      <c r="EM82" s="122" t="s">
        <v>635</v>
      </c>
      <c r="EN82" s="122" t="s">
        <v>635</v>
      </c>
      <c r="EO82" s="128" t="s">
        <v>635</v>
      </c>
      <c r="EP82" s="128" t="s">
        <v>635</v>
      </c>
      <c r="EQ82" s="128" t="s">
        <v>635</v>
      </c>
      <c r="ER82" s="128" t="s">
        <v>635</v>
      </c>
      <c r="ES82" s="129" t="s">
        <v>635</v>
      </c>
      <c r="ET82" s="129" t="s">
        <v>635</v>
      </c>
      <c r="EU82" s="129" t="s">
        <v>635</v>
      </c>
      <c r="EV82" s="129" t="s">
        <v>635</v>
      </c>
      <c r="EW82" s="97" t="s">
        <v>805</v>
      </c>
      <c r="EX82" s="97" t="s">
        <v>805</v>
      </c>
      <c r="EY82" s="103" t="s">
        <v>805</v>
      </c>
      <c r="EZ82" s="107" t="s">
        <v>1705</v>
      </c>
      <c r="FA82" s="97" t="s">
        <v>635</v>
      </c>
      <c r="FB82" s="130" t="s">
        <v>656</v>
      </c>
      <c r="FC82" s="130" t="s">
        <v>743</v>
      </c>
      <c r="FD82" s="131" t="s">
        <v>635</v>
      </c>
      <c r="FE82" s="131" t="s">
        <v>635</v>
      </c>
      <c r="FF82" s="131" t="s">
        <v>635</v>
      </c>
      <c r="FG82" s="131" t="s">
        <v>635</v>
      </c>
      <c r="FH82" s="131" t="s">
        <v>635</v>
      </c>
      <c r="FI82" s="132">
        <v>3</v>
      </c>
      <c r="FJ82" s="133" t="s">
        <v>635</v>
      </c>
      <c r="FK82" s="103" t="s">
        <v>635</v>
      </c>
      <c r="FL82" s="134" t="s">
        <v>635</v>
      </c>
      <c r="FM82" s="135">
        <v>10</v>
      </c>
      <c r="FN82" s="135" t="s">
        <v>635</v>
      </c>
      <c r="FO82" s="135" t="s">
        <v>635</v>
      </c>
      <c r="FP82" s="103" t="s">
        <v>635</v>
      </c>
      <c r="FQ82" s="132">
        <v>75</v>
      </c>
      <c r="FR82" s="133" t="s">
        <v>635</v>
      </c>
      <c r="FS82" s="103" t="s">
        <v>635</v>
      </c>
      <c r="FT82" s="134" t="s">
        <v>635</v>
      </c>
      <c r="FU82" s="135">
        <v>2</v>
      </c>
      <c r="FV82" s="135" t="s">
        <v>635</v>
      </c>
      <c r="FW82" s="131" t="s">
        <v>635</v>
      </c>
      <c r="FX82" s="103" t="s">
        <v>635</v>
      </c>
      <c r="FY82" s="100" t="s">
        <v>657</v>
      </c>
      <c r="FZ82" s="102" t="s">
        <v>658</v>
      </c>
      <c r="GA82" s="102">
        <v>4</v>
      </c>
      <c r="GB82" s="102">
        <v>20</v>
      </c>
      <c r="GC82" s="136" t="s">
        <v>657</v>
      </c>
      <c r="GD82" s="137" t="s">
        <v>658</v>
      </c>
      <c r="GE82" s="137">
        <v>4</v>
      </c>
      <c r="GF82" s="137">
        <v>20</v>
      </c>
      <c r="GG82" s="125" t="s">
        <v>635</v>
      </c>
      <c r="GH82" s="125" t="s">
        <v>635</v>
      </c>
      <c r="GI82" s="125" t="s">
        <v>635</v>
      </c>
      <c r="GJ82" s="125" t="s">
        <v>635</v>
      </c>
      <c r="GK82" s="122" t="s">
        <v>635</v>
      </c>
      <c r="GL82" s="122" t="s">
        <v>635</v>
      </c>
      <c r="GM82" s="122" t="s">
        <v>635</v>
      </c>
      <c r="GN82" s="122" t="s">
        <v>635</v>
      </c>
      <c r="GO82" s="135" t="s">
        <v>635</v>
      </c>
      <c r="GP82" s="135" t="s">
        <v>635</v>
      </c>
      <c r="GQ82" s="135" t="s">
        <v>635</v>
      </c>
      <c r="GR82" s="134" t="s">
        <v>635</v>
      </c>
      <c r="GS82" s="134" t="s">
        <v>635</v>
      </c>
      <c r="GT82" s="134" t="s">
        <v>635</v>
      </c>
      <c r="GU82" s="126" t="s">
        <v>635</v>
      </c>
      <c r="GV82" s="126" t="s">
        <v>635</v>
      </c>
      <c r="GW82" s="126" t="s">
        <v>635</v>
      </c>
      <c r="GX82" s="145" t="s">
        <v>635</v>
      </c>
      <c r="GY82" s="145" t="s">
        <v>635</v>
      </c>
      <c r="GZ82" s="145" t="s">
        <v>635</v>
      </c>
      <c r="HA82" s="139" t="s">
        <v>657</v>
      </c>
      <c r="HB82" s="140" t="s">
        <v>658</v>
      </c>
      <c r="HC82" s="123">
        <v>12</v>
      </c>
      <c r="HD82" s="123">
        <v>12</v>
      </c>
      <c r="HE82" s="127" t="s">
        <v>657</v>
      </c>
      <c r="HF82" s="130" t="s">
        <v>658</v>
      </c>
      <c r="HG82" s="131">
        <v>2</v>
      </c>
      <c r="HH82" s="131">
        <v>22</v>
      </c>
      <c r="HI82" s="141" t="s">
        <v>635</v>
      </c>
      <c r="HJ82" s="141" t="s">
        <v>635</v>
      </c>
      <c r="HK82" s="141" t="s">
        <v>635</v>
      </c>
      <c r="HL82" s="141" t="s">
        <v>635</v>
      </c>
      <c r="HM82" s="131" t="s">
        <v>635</v>
      </c>
      <c r="HN82" s="131" t="s">
        <v>635</v>
      </c>
      <c r="HO82" s="131" t="s">
        <v>635</v>
      </c>
      <c r="HP82" s="131" t="s">
        <v>635</v>
      </c>
      <c r="HQ82" s="106" t="s">
        <v>635</v>
      </c>
      <c r="HR82" s="106" t="s">
        <v>635</v>
      </c>
      <c r="HS82" s="106" t="s">
        <v>635</v>
      </c>
      <c r="HT82" s="106" t="s">
        <v>635</v>
      </c>
      <c r="HU82" s="132" t="s">
        <v>635</v>
      </c>
      <c r="HV82" s="132" t="s">
        <v>635</v>
      </c>
      <c r="HW82" s="132" t="s">
        <v>635</v>
      </c>
      <c r="HX82" s="132" t="s">
        <v>635</v>
      </c>
      <c r="HY82" s="118" t="s">
        <v>635</v>
      </c>
      <c r="HZ82" s="118" t="s">
        <v>635</v>
      </c>
      <c r="IA82" s="118" t="s">
        <v>635</v>
      </c>
      <c r="IB82" s="118" t="s">
        <v>635</v>
      </c>
      <c r="IC82" s="125" t="s">
        <v>635</v>
      </c>
      <c r="ID82" s="125" t="s">
        <v>635</v>
      </c>
      <c r="IE82" s="125" t="s">
        <v>635</v>
      </c>
      <c r="IF82" s="125" t="s">
        <v>635</v>
      </c>
      <c r="IG82" s="105" t="s">
        <v>659</v>
      </c>
      <c r="IH82" s="105" t="s">
        <v>660</v>
      </c>
      <c r="II82" s="105" t="s">
        <v>661</v>
      </c>
      <c r="IJ82" s="105" t="s">
        <v>856</v>
      </c>
      <c r="IK82" s="105" t="s">
        <v>830</v>
      </c>
      <c r="IL82" s="105" t="s">
        <v>808</v>
      </c>
      <c r="IM82" s="105" t="s">
        <v>635</v>
      </c>
      <c r="IN82" s="105" t="s">
        <v>635</v>
      </c>
      <c r="IO82" s="105" t="s">
        <v>635</v>
      </c>
      <c r="IP82" s="103">
        <v>6</v>
      </c>
      <c r="IQ82" s="102" t="s">
        <v>663</v>
      </c>
      <c r="IR82" s="102" t="s">
        <v>635</v>
      </c>
      <c r="IS82" s="142">
        <v>1</v>
      </c>
      <c r="IT82" s="142">
        <v>0</v>
      </c>
      <c r="IU82" s="128" t="s">
        <v>663</v>
      </c>
      <c r="IV82" s="143" t="s">
        <v>635</v>
      </c>
      <c r="IW82" s="143">
        <v>1</v>
      </c>
      <c r="IX82" s="143">
        <v>0</v>
      </c>
      <c r="IY82" s="124" t="s">
        <v>635</v>
      </c>
      <c r="IZ82" s="124" t="s">
        <v>635</v>
      </c>
      <c r="JA82" s="124" t="s">
        <v>635</v>
      </c>
      <c r="JB82" s="123" t="s">
        <v>635</v>
      </c>
      <c r="JC82" s="123" t="s">
        <v>635</v>
      </c>
      <c r="JD82" s="123" t="s">
        <v>635</v>
      </c>
      <c r="JE82" s="144" t="s">
        <v>635</v>
      </c>
      <c r="JF82" s="144" t="s">
        <v>635</v>
      </c>
      <c r="JG82" s="144" t="s">
        <v>635</v>
      </c>
      <c r="JH82" s="141" t="s">
        <v>635</v>
      </c>
      <c r="JI82" s="141" t="s">
        <v>635</v>
      </c>
      <c r="JJ82" s="141" t="s">
        <v>635</v>
      </c>
      <c r="JK82" s="144" t="s">
        <v>635</v>
      </c>
      <c r="JL82" s="144" t="s">
        <v>635</v>
      </c>
      <c r="JM82" s="144" t="s">
        <v>635</v>
      </c>
      <c r="JN82" s="135" t="s">
        <v>635</v>
      </c>
      <c r="JO82" s="135" t="s">
        <v>635</v>
      </c>
      <c r="JP82" s="135" t="s">
        <v>635</v>
      </c>
      <c r="JQ82" s="144" t="s">
        <v>709</v>
      </c>
      <c r="JR82" s="144" t="s">
        <v>635</v>
      </c>
      <c r="JS82" s="208">
        <v>0</v>
      </c>
      <c r="JT82" s="208">
        <v>1</v>
      </c>
      <c r="JU82" s="145" t="s">
        <v>709</v>
      </c>
      <c r="JV82" s="145" t="s">
        <v>635</v>
      </c>
      <c r="JW82" s="209">
        <v>0</v>
      </c>
      <c r="JX82" s="209">
        <v>1</v>
      </c>
      <c r="JY82" s="141" t="s">
        <v>635</v>
      </c>
      <c r="JZ82" s="141" t="s">
        <v>635</v>
      </c>
      <c r="KA82" s="141" t="s">
        <v>635</v>
      </c>
      <c r="KB82" s="141" t="s">
        <v>635</v>
      </c>
      <c r="KC82" s="128" t="s">
        <v>635</v>
      </c>
      <c r="KD82" s="128" t="s">
        <v>635</v>
      </c>
      <c r="KE82" s="128" t="s">
        <v>635</v>
      </c>
      <c r="KF82" s="128" t="s">
        <v>635</v>
      </c>
      <c r="KG82" s="146" t="s">
        <v>635</v>
      </c>
      <c r="KH82" s="146" t="s">
        <v>635</v>
      </c>
      <c r="KI82" s="146" t="s">
        <v>635</v>
      </c>
      <c r="KJ82" s="146" t="s">
        <v>635</v>
      </c>
      <c r="KK82" s="147" t="s">
        <v>635</v>
      </c>
      <c r="KL82" s="147" t="s">
        <v>635</v>
      </c>
      <c r="KM82" s="147" t="s">
        <v>635</v>
      </c>
      <c r="KN82" s="147" t="s">
        <v>635</v>
      </c>
      <c r="KO82" s="148" t="s">
        <v>635</v>
      </c>
      <c r="KP82" s="148" t="s">
        <v>635</v>
      </c>
      <c r="KQ82" s="148" t="s">
        <v>635</v>
      </c>
      <c r="KR82" s="148" t="s">
        <v>635</v>
      </c>
      <c r="KS82" s="149" t="s">
        <v>635</v>
      </c>
      <c r="KT82" s="149" t="s">
        <v>635</v>
      </c>
      <c r="KU82" s="149" t="s">
        <v>635</v>
      </c>
      <c r="KV82" s="149" t="s">
        <v>635</v>
      </c>
      <c r="KW82" s="105" t="s">
        <v>664</v>
      </c>
      <c r="KX82" s="106" t="s">
        <v>635</v>
      </c>
      <c r="KY82" s="106" t="s">
        <v>635</v>
      </c>
      <c r="KZ82" s="150">
        <v>0</v>
      </c>
      <c r="LA82" s="150">
        <v>0</v>
      </c>
      <c r="LB82" s="150">
        <v>0</v>
      </c>
      <c r="LC82" s="150">
        <v>0</v>
      </c>
      <c r="LD82" s="150">
        <v>1</v>
      </c>
      <c r="LE82" s="150">
        <v>0</v>
      </c>
      <c r="LF82" s="150">
        <v>0</v>
      </c>
      <c r="LG82" s="150">
        <v>0</v>
      </c>
      <c r="LH82" s="151">
        <f t="shared" si="23"/>
        <v>1</v>
      </c>
      <c r="LI82" s="152">
        <v>0</v>
      </c>
      <c r="LJ82" s="152">
        <v>0</v>
      </c>
      <c r="LK82" s="152">
        <v>0</v>
      </c>
      <c r="LL82" s="152">
        <v>0</v>
      </c>
      <c r="LM82" s="152">
        <v>1</v>
      </c>
      <c r="LN82" s="152">
        <v>0</v>
      </c>
      <c r="LO82" s="152">
        <v>0</v>
      </c>
      <c r="LP82" s="152">
        <v>0</v>
      </c>
      <c r="LQ82" s="153">
        <f t="shared" si="24"/>
        <v>1</v>
      </c>
      <c r="LR82" s="142">
        <v>0</v>
      </c>
      <c r="LS82" s="142">
        <v>0</v>
      </c>
      <c r="LT82" s="142">
        <v>0</v>
      </c>
      <c r="LU82" s="142">
        <v>0</v>
      </c>
      <c r="LV82" s="142">
        <v>1</v>
      </c>
      <c r="LW82" s="142">
        <v>0</v>
      </c>
      <c r="LX82" s="142">
        <v>0</v>
      </c>
      <c r="LY82" s="142">
        <v>0</v>
      </c>
      <c r="LZ82" s="154">
        <f>SUBTOTAL(9,LR82:LY82)</f>
        <v>1</v>
      </c>
      <c r="MA82" s="45" t="s">
        <v>635</v>
      </c>
      <c r="MB82" s="45" t="s">
        <v>635</v>
      </c>
      <c r="MC82" s="45" t="s">
        <v>635</v>
      </c>
      <c r="MD82" s="45" t="s">
        <v>635</v>
      </c>
      <c r="ME82" s="45" t="s">
        <v>635</v>
      </c>
      <c r="MF82" s="45" t="s">
        <v>635</v>
      </c>
      <c r="MG82" s="45" t="s">
        <v>635</v>
      </c>
      <c r="MH82" s="45" t="s">
        <v>635</v>
      </c>
      <c r="MI82" s="44" t="s">
        <v>635</v>
      </c>
      <c r="MJ82" s="155" t="s">
        <v>635</v>
      </c>
      <c r="MK82" s="155" t="s">
        <v>635</v>
      </c>
      <c r="ML82" s="155" t="s">
        <v>635</v>
      </c>
      <c r="MM82" s="155" t="s">
        <v>635</v>
      </c>
      <c r="MN82" s="155" t="s">
        <v>635</v>
      </c>
      <c r="MO82" s="155" t="s">
        <v>635</v>
      </c>
      <c r="MP82" s="155" t="s">
        <v>635</v>
      </c>
      <c r="MQ82" s="155" t="s">
        <v>635</v>
      </c>
      <c r="MR82" s="156" t="s">
        <v>635</v>
      </c>
      <c r="MS82" s="157" t="s">
        <v>635</v>
      </c>
      <c r="MT82" s="157" t="s">
        <v>635</v>
      </c>
      <c r="MU82" s="157" t="s">
        <v>635</v>
      </c>
      <c r="MV82" s="157" t="s">
        <v>635</v>
      </c>
      <c r="MW82" s="157" t="s">
        <v>635</v>
      </c>
      <c r="MX82" s="157" t="s">
        <v>635</v>
      </c>
      <c r="MY82" s="157" t="s">
        <v>635</v>
      </c>
      <c r="MZ82" s="157" t="s">
        <v>635</v>
      </c>
      <c r="NA82" s="157" t="s">
        <v>635</v>
      </c>
      <c r="NB82" s="158">
        <v>0</v>
      </c>
      <c r="NC82" s="158">
        <v>0</v>
      </c>
      <c r="ND82" s="158">
        <v>0</v>
      </c>
      <c r="NE82" s="158">
        <v>0</v>
      </c>
      <c r="NF82" s="158">
        <v>0</v>
      </c>
      <c r="NG82" s="158">
        <v>0</v>
      </c>
      <c r="NH82" s="158">
        <v>0</v>
      </c>
      <c r="NI82" s="158">
        <v>0</v>
      </c>
      <c r="NJ82" s="159">
        <v>0</v>
      </c>
      <c r="NK82" s="160" t="s">
        <v>635</v>
      </c>
      <c r="NL82" s="160" t="s">
        <v>635</v>
      </c>
      <c r="NM82" s="160" t="s">
        <v>635</v>
      </c>
      <c r="NN82" s="160" t="s">
        <v>635</v>
      </c>
      <c r="NO82" s="160" t="s">
        <v>635</v>
      </c>
      <c r="NP82" s="160" t="s">
        <v>635</v>
      </c>
      <c r="NQ82" s="160" t="s">
        <v>635</v>
      </c>
      <c r="NR82" s="160" t="s">
        <v>635</v>
      </c>
      <c r="NS82" s="161" t="s">
        <v>635</v>
      </c>
      <c r="NT82" s="162" t="s">
        <v>635</v>
      </c>
      <c r="NU82" s="162" t="s">
        <v>635</v>
      </c>
      <c r="NV82" s="162" t="s">
        <v>635</v>
      </c>
      <c r="NW82" s="162" t="s">
        <v>635</v>
      </c>
      <c r="NX82" s="162" t="s">
        <v>635</v>
      </c>
      <c r="NY82" s="162" t="s">
        <v>635</v>
      </c>
      <c r="NZ82" s="162" t="s">
        <v>635</v>
      </c>
      <c r="OA82" s="162" t="s">
        <v>635</v>
      </c>
      <c r="OB82" s="163" t="s">
        <v>635</v>
      </c>
      <c r="OC82" s="142" t="s">
        <v>635</v>
      </c>
      <c r="OD82" s="142" t="s">
        <v>635</v>
      </c>
      <c r="OE82" s="142" t="s">
        <v>635</v>
      </c>
      <c r="OF82" s="142" t="s">
        <v>635</v>
      </c>
      <c r="OG82" s="142" t="s">
        <v>635</v>
      </c>
      <c r="OH82" s="142" t="s">
        <v>635</v>
      </c>
      <c r="OI82" s="142" t="s">
        <v>635</v>
      </c>
      <c r="OJ82" s="142" t="s">
        <v>635</v>
      </c>
      <c r="OK82" s="142" t="s">
        <v>635</v>
      </c>
      <c r="OL82" s="45">
        <v>0</v>
      </c>
      <c r="OM82" s="45">
        <v>0</v>
      </c>
      <c r="ON82" s="45">
        <v>0</v>
      </c>
      <c r="OO82" s="45">
        <v>0</v>
      </c>
      <c r="OP82" s="45">
        <v>1</v>
      </c>
      <c r="OQ82" s="45">
        <v>0</v>
      </c>
      <c r="OR82" s="45">
        <v>0</v>
      </c>
      <c r="OS82" s="45">
        <v>0</v>
      </c>
      <c r="OT82" s="44">
        <f>SUBTOTAL(9,OL82:OS82)</f>
        <v>1</v>
      </c>
      <c r="OU82" s="158" t="s">
        <v>635</v>
      </c>
      <c r="OV82" s="158" t="s">
        <v>635</v>
      </c>
      <c r="OW82" s="158" t="s">
        <v>635</v>
      </c>
      <c r="OX82" s="158" t="s">
        <v>635</v>
      </c>
      <c r="OY82" s="158" t="s">
        <v>635</v>
      </c>
      <c r="OZ82" s="158" t="s">
        <v>635</v>
      </c>
      <c r="PA82" s="158" t="s">
        <v>635</v>
      </c>
      <c r="PB82" s="158" t="s">
        <v>635</v>
      </c>
      <c r="PC82" s="159" t="s">
        <v>635</v>
      </c>
      <c r="PD82" s="152" t="s">
        <v>635</v>
      </c>
      <c r="PE82" s="152" t="s">
        <v>635</v>
      </c>
      <c r="PF82" s="152" t="s">
        <v>635</v>
      </c>
      <c r="PG82" s="152" t="s">
        <v>635</v>
      </c>
      <c r="PH82" s="152" t="s">
        <v>635</v>
      </c>
      <c r="PI82" s="152" t="s">
        <v>635</v>
      </c>
      <c r="PJ82" s="152" t="s">
        <v>635</v>
      </c>
      <c r="PK82" s="152" t="s">
        <v>635</v>
      </c>
      <c r="PL82" s="164" t="s">
        <v>635</v>
      </c>
      <c r="PM82" s="158" t="s">
        <v>635</v>
      </c>
      <c r="PN82" s="158" t="s">
        <v>635</v>
      </c>
      <c r="PO82" s="158" t="s">
        <v>635</v>
      </c>
      <c r="PP82" s="158" t="s">
        <v>635</v>
      </c>
      <c r="PQ82" s="158" t="s">
        <v>635</v>
      </c>
      <c r="PR82" s="158" t="s">
        <v>635</v>
      </c>
      <c r="PS82" s="158" t="s">
        <v>635</v>
      </c>
      <c r="PT82" s="158" t="s">
        <v>635</v>
      </c>
      <c r="PU82" s="159" t="s">
        <v>635</v>
      </c>
      <c r="PV82" s="157">
        <v>0</v>
      </c>
      <c r="PW82" s="157">
        <v>0</v>
      </c>
      <c r="PX82" s="157">
        <v>0</v>
      </c>
      <c r="PY82" s="157">
        <v>0</v>
      </c>
      <c r="PZ82" s="157">
        <v>0</v>
      </c>
      <c r="QA82" s="157">
        <v>0</v>
      </c>
      <c r="QB82" s="157">
        <v>0</v>
      </c>
      <c r="QC82" s="157">
        <v>0</v>
      </c>
      <c r="QD82" s="165">
        <v>0</v>
      </c>
      <c r="QE82" s="166" t="s">
        <v>635</v>
      </c>
      <c r="QF82" s="166" t="s">
        <v>635</v>
      </c>
      <c r="QG82" s="166" t="s">
        <v>635</v>
      </c>
      <c r="QH82" s="166" t="s">
        <v>635</v>
      </c>
      <c r="QI82" s="166" t="s">
        <v>635</v>
      </c>
      <c r="QJ82" s="166" t="s">
        <v>635</v>
      </c>
      <c r="QK82" s="166" t="s">
        <v>635</v>
      </c>
      <c r="QL82" s="166" t="s">
        <v>635</v>
      </c>
      <c r="QM82" s="167" t="s">
        <v>635</v>
      </c>
      <c r="QN82" s="120" t="s">
        <v>635</v>
      </c>
      <c r="QO82" s="120" t="s">
        <v>635</v>
      </c>
      <c r="QP82" s="120" t="s">
        <v>635</v>
      </c>
      <c r="QQ82" s="120" t="s">
        <v>635</v>
      </c>
      <c r="QR82" s="120" t="s">
        <v>635</v>
      </c>
      <c r="QS82" s="120" t="s">
        <v>635</v>
      </c>
      <c r="QT82" s="120" t="s">
        <v>635</v>
      </c>
      <c r="QU82" s="120" t="s">
        <v>635</v>
      </c>
      <c r="QV82" s="168" t="s">
        <v>635</v>
      </c>
      <c r="QW82" s="169" t="s">
        <v>635</v>
      </c>
      <c r="QX82" s="169" t="s">
        <v>635</v>
      </c>
      <c r="QY82" s="169" t="s">
        <v>635</v>
      </c>
      <c r="QZ82" s="169" t="s">
        <v>635</v>
      </c>
      <c r="RA82" s="169" t="s">
        <v>635</v>
      </c>
      <c r="RB82" s="169" t="s">
        <v>635</v>
      </c>
      <c r="RC82" s="169" t="s">
        <v>635</v>
      </c>
      <c r="RD82" s="169" t="s">
        <v>635</v>
      </c>
      <c r="RE82" s="170" t="s">
        <v>635</v>
      </c>
      <c r="RF82" s="136" t="s">
        <v>656</v>
      </c>
      <c r="RG82" s="136" t="s">
        <v>743</v>
      </c>
      <c r="RH82" s="136" t="s">
        <v>635</v>
      </c>
      <c r="RI82" s="137" t="s">
        <v>635</v>
      </c>
      <c r="RJ82" s="137" t="s">
        <v>635</v>
      </c>
      <c r="RK82" s="137" t="s">
        <v>635</v>
      </c>
      <c r="RL82" s="105" t="s">
        <v>664</v>
      </c>
      <c r="RM82" s="106" t="s">
        <v>635</v>
      </c>
      <c r="RN82" s="106" t="s">
        <v>635</v>
      </c>
      <c r="RO82" s="171">
        <v>0</v>
      </c>
      <c r="RP82" s="171">
        <v>0</v>
      </c>
      <c r="RQ82" s="171">
        <v>0</v>
      </c>
      <c r="RR82" s="171">
        <v>0</v>
      </c>
      <c r="RS82" s="171">
        <v>1</v>
      </c>
      <c r="RT82" s="171">
        <v>0</v>
      </c>
      <c r="RU82" s="171">
        <v>0</v>
      </c>
      <c r="RV82" s="171">
        <v>0</v>
      </c>
      <c r="RW82" s="172">
        <f>SUM(RO82:RV82)</f>
        <v>1</v>
      </c>
      <c r="RX82" s="133" t="s">
        <v>635</v>
      </c>
      <c r="RY82" s="133" t="s">
        <v>635</v>
      </c>
      <c r="RZ82" s="133" t="s">
        <v>635</v>
      </c>
      <c r="SA82" s="133" t="s">
        <v>635</v>
      </c>
      <c r="SB82" s="133" t="s">
        <v>635</v>
      </c>
      <c r="SC82" s="133" t="s">
        <v>635</v>
      </c>
      <c r="SD82" s="133" t="s">
        <v>635</v>
      </c>
      <c r="SE82" s="133" t="s">
        <v>635</v>
      </c>
      <c r="SF82" s="189" t="s">
        <v>635</v>
      </c>
      <c r="SG82" s="132" t="s">
        <v>635</v>
      </c>
      <c r="SH82" s="132" t="s">
        <v>635</v>
      </c>
      <c r="SI82" s="132" t="s">
        <v>635</v>
      </c>
      <c r="SJ82" s="132" t="s">
        <v>635</v>
      </c>
      <c r="SK82" s="132" t="s">
        <v>635</v>
      </c>
      <c r="SL82" s="132" t="s">
        <v>635</v>
      </c>
      <c r="SM82" s="132" t="s">
        <v>635</v>
      </c>
      <c r="SN82" s="132" t="s">
        <v>635</v>
      </c>
      <c r="SO82" s="173" t="s">
        <v>635</v>
      </c>
      <c r="SP82" s="102" t="s">
        <v>635</v>
      </c>
      <c r="SQ82" s="102" t="s">
        <v>635</v>
      </c>
      <c r="SR82" s="102" t="s">
        <v>635</v>
      </c>
      <c r="SS82" s="102" t="s">
        <v>635</v>
      </c>
      <c r="ST82" s="102" t="s">
        <v>635</v>
      </c>
      <c r="SU82" s="102" t="s">
        <v>635</v>
      </c>
      <c r="SV82" s="102" t="s">
        <v>635</v>
      </c>
      <c r="SW82" s="102" t="s">
        <v>635</v>
      </c>
      <c r="SX82" s="174" t="s">
        <v>635</v>
      </c>
      <c r="SY82" s="125" t="s">
        <v>635</v>
      </c>
      <c r="SZ82" s="125" t="s">
        <v>635</v>
      </c>
      <c r="TA82" s="125" t="s">
        <v>635</v>
      </c>
      <c r="TB82" s="125" t="s">
        <v>635</v>
      </c>
      <c r="TC82" s="125" t="s">
        <v>635</v>
      </c>
      <c r="TD82" s="125" t="s">
        <v>635</v>
      </c>
      <c r="TE82" s="125" t="s">
        <v>635</v>
      </c>
      <c r="TF82" s="125" t="s">
        <v>635</v>
      </c>
      <c r="TG82" s="175" t="s">
        <v>635</v>
      </c>
      <c r="TH82" s="149" t="s">
        <v>635</v>
      </c>
      <c r="TI82" s="149" t="s">
        <v>635</v>
      </c>
      <c r="TJ82" s="149" t="s">
        <v>635</v>
      </c>
      <c r="TK82" s="149" t="s">
        <v>635</v>
      </c>
      <c r="TL82" s="149" t="s">
        <v>635</v>
      </c>
      <c r="TM82" s="149" t="s">
        <v>635</v>
      </c>
      <c r="TN82" s="149" t="s">
        <v>635</v>
      </c>
      <c r="TO82" s="149" t="s">
        <v>635</v>
      </c>
      <c r="TP82" s="176" t="s">
        <v>635</v>
      </c>
      <c r="TQ82" s="210">
        <v>0</v>
      </c>
      <c r="TR82" s="210">
        <v>0</v>
      </c>
      <c r="TS82" s="210">
        <v>0</v>
      </c>
      <c r="TT82" s="210">
        <v>0</v>
      </c>
      <c r="TU82" s="210">
        <v>1</v>
      </c>
      <c r="TV82" s="210">
        <v>0</v>
      </c>
      <c r="TW82" s="210">
        <v>0</v>
      </c>
      <c r="TX82" s="210">
        <v>0</v>
      </c>
      <c r="TY82" s="211">
        <f t="shared" si="26"/>
        <v>1</v>
      </c>
      <c r="TZ82" s="179" t="s">
        <v>635</v>
      </c>
      <c r="UA82" s="179" t="s">
        <v>635</v>
      </c>
      <c r="UB82" s="179" t="s">
        <v>635</v>
      </c>
      <c r="UC82" s="179" t="s">
        <v>635</v>
      </c>
      <c r="UD82" s="179" t="s">
        <v>635</v>
      </c>
      <c r="UE82" s="179" t="s">
        <v>635</v>
      </c>
      <c r="UF82" s="179" t="s">
        <v>635</v>
      </c>
      <c r="UG82" s="179" t="s">
        <v>635</v>
      </c>
      <c r="UH82" s="180" t="s">
        <v>635</v>
      </c>
      <c r="UI82" s="171">
        <v>0</v>
      </c>
      <c r="UJ82" s="171">
        <v>0</v>
      </c>
      <c r="UK82" s="171">
        <v>0</v>
      </c>
      <c r="UL82" s="171">
        <v>0</v>
      </c>
      <c r="UM82" s="171">
        <v>1</v>
      </c>
      <c r="UN82" s="171">
        <v>0</v>
      </c>
      <c r="UO82" s="171">
        <v>0</v>
      </c>
      <c r="UP82" s="171">
        <v>0</v>
      </c>
      <c r="UQ82" s="181">
        <f>SUBTOTAL(9,UI82:UP82)</f>
        <v>1</v>
      </c>
      <c r="UR82" s="131" t="s">
        <v>635</v>
      </c>
      <c r="US82" s="131" t="s">
        <v>635</v>
      </c>
      <c r="UT82" s="131" t="s">
        <v>635</v>
      </c>
      <c r="UU82" s="131" t="s">
        <v>635</v>
      </c>
      <c r="UV82" s="131" t="s">
        <v>635</v>
      </c>
      <c r="UW82" s="131" t="s">
        <v>635</v>
      </c>
      <c r="UX82" s="131" t="s">
        <v>635</v>
      </c>
      <c r="UY82" s="131" t="s">
        <v>635</v>
      </c>
      <c r="UZ82" s="182" t="s">
        <v>635</v>
      </c>
      <c r="VA82" s="169" t="s">
        <v>635</v>
      </c>
      <c r="VB82" s="169" t="s">
        <v>635</v>
      </c>
      <c r="VC82" s="169" t="s">
        <v>635</v>
      </c>
      <c r="VD82" s="169" t="s">
        <v>635</v>
      </c>
      <c r="VE82" s="169" t="s">
        <v>635</v>
      </c>
      <c r="VF82" s="169" t="s">
        <v>635</v>
      </c>
      <c r="VG82" s="169" t="s">
        <v>635</v>
      </c>
      <c r="VH82" s="169" t="s">
        <v>635</v>
      </c>
      <c r="VI82" s="183" t="s">
        <v>635</v>
      </c>
      <c r="VJ82" s="177" t="s">
        <v>635</v>
      </c>
      <c r="VK82" s="177" t="s">
        <v>635</v>
      </c>
      <c r="VL82" s="177" t="s">
        <v>635</v>
      </c>
      <c r="VM82" s="177" t="s">
        <v>635</v>
      </c>
      <c r="VN82" s="177" t="s">
        <v>635</v>
      </c>
      <c r="VO82" s="177" t="s">
        <v>635</v>
      </c>
      <c r="VP82" s="177" t="s">
        <v>635</v>
      </c>
      <c r="VQ82" s="177" t="s">
        <v>635</v>
      </c>
      <c r="VR82" s="178" t="s">
        <v>635</v>
      </c>
      <c r="VS82" s="184" t="s">
        <v>635</v>
      </c>
      <c r="VT82" s="184" t="s">
        <v>635</v>
      </c>
      <c r="VU82" s="184" t="s">
        <v>635</v>
      </c>
      <c r="VV82" s="184" t="s">
        <v>635</v>
      </c>
      <c r="VW82" s="184" t="s">
        <v>635</v>
      </c>
      <c r="VX82" s="184" t="s">
        <v>635</v>
      </c>
      <c r="VY82" s="184" t="s">
        <v>635</v>
      </c>
      <c r="VZ82" s="184" t="s">
        <v>635</v>
      </c>
      <c r="WA82" s="185" t="s">
        <v>635</v>
      </c>
      <c r="WB82" s="186" t="s">
        <v>635</v>
      </c>
      <c r="WC82" s="186" t="s">
        <v>635</v>
      </c>
      <c r="WD82" s="186" t="s">
        <v>635</v>
      </c>
      <c r="WE82" s="186" t="s">
        <v>635</v>
      </c>
      <c r="WF82" s="186" t="s">
        <v>635</v>
      </c>
      <c r="WG82" s="186" t="s">
        <v>635</v>
      </c>
      <c r="WH82" s="186" t="s">
        <v>635</v>
      </c>
      <c r="WI82" s="186" t="s">
        <v>635</v>
      </c>
      <c r="WJ82" s="187" t="s">
        <v>635</v>
      </c>
      <c r="WK82" s="212">
        <v>0</v>
      </c>
      <c r="WL82" s="212">
        <v>0</v>
      </c>
      <c r="WM82" s="212">
        <v>0</v>
      </c>
      <c r="WN82" s="212">
        <v>0</v>
      </c>
      <c r="WO82" s="212">
        <v>1</v>
      </c>
      <c r="WP82" s="212">
        <v>0</v>
      </c>
      <c r="WQ82" s="212">
        <v>0</v>
      </c>
      <c r="WR82" s="212">
        <v>0</v>
      </c>
      <c r="WS82" s="188">
        <f t="shared" si="27"/>
        <v>1</v>
      </c>
      <c r="WT82" s="133" t="s">
        <v>635</v>
      </c>
      <c r="WU82" s="133" t="s">
        <v>635</v>
      </c>
      <c r="WV82" s="133" t="s">
        <v>635</v>
      </c>
      <c r="WW82" s="133" t="s">
        <v>635</v>
      </c>
      <c r="WX82" s="133" t="s">
        <v>635</v>
      </c>
      <c r="WY82" s="133" t="s">
        <v>635</v>
      </c>
      <c r="WZ82" s="133" t="s">
        <v>635</v>
      </c>
      <c r="XA82" s="133" t="s">
        <v>635</v>
      </c>
      <c r="XB82" s="189" t="s">
        <v>635</v>
      </c>
      <c r="XC82" s="105" t="s">
        <v>665</v>
      </c>
      <c r="XD82" s="105" t="s">
        <v>666</v>
      </c>
      <c r="XE82" s="105" t="s">
        <v>750</v>
      </c>
      <c r="XF82" s="111" t="s">
        <v>635</v>
      </c>
      <c r="XG82" s="190" t="s">
        <v>672</v>
      </c>
      <c r="XH82" s="190" t="s">
        <v>673</v>
      </c>
      <c r="XI82" s="190" t="s">
        <v>712</v>
      </c>
      <c r="XJ82" s="190" t="s">
        <v>635</v>
      </c>
      <c r="XK82" s="190" t="s">
        <v>635</v>
      </c>
      <c r="XL82" s="190" t="s">
        <v>635</v>
      </c>
      <c r="XM82" s="191" t="s">
        <v>667</v>
      </c>
      <c r="XN82" s="191" t="s">
        <v>668</v>
      </c>
      <c r="XO82" s="191" t="s">
        <v>669</v>
      </c>
      <c r="XP82" s="191" t="s">
        <v>670</v>
      </c>
      <c r="XQ82" s="191" t="s">
        <v>671</v>
      </c>
      <c r="XR82" s="191" t="s">
        <v>672</v>
      </c>
      <c r="XS82" s="191" t="s">
        <v>673</v>
      </c>
      <c r="XT82" s="191" t="s">
        <v>712</v>
      </c>
      <c r="XU82" s="192" t="s">
        <v>712</v>
      </c>
      <c r="XV82" s="192" t="s">
        <v>635</v>
      </c>
      <c r="XW82" s="192" t="s">
        <v>635</v>
      </c>
      <c r="XX82" s="192" t="s">
        <v>635</v>
      </c>
      <c r="XY82" s="192" t="s">
        <v>635</v>
      </c>
      <c r="XZ82" s="192" t="s">
        <v>635</v>
      </c>
      <c r="YA82" s="144" t="s">
        <v>635</v>
      </c>
      <c r="YB82" s="144" t="s">
        <v>635</v>
      </c>
      <c r="YC82" s="144" t="s">
        <v>635</v>
      </c>
      <c r="YD82" s="144" t="s">
        <v>635</v>
      </c>
      <c r="YE82" s="144" t="s">
        <v>635</v>
      </c>
      <c r="YF82" s="144" t="s">
        <v>635</v>
      </c>
      <c r="YG82" s="144" t="s">
        <v>635</v>
      </c>
      <c r="YH82" s="111" t="s">
        <v>635</v>
      </c>
      <c r="YI82" s="111" t="s">
        <v>635</v>
      </c>
      <c r="YJ82" s="111" t="s">
        <v>635</v>
      </c>
      <c r="YK82" s="190" t="s">
        <v>635</v>
      </c>
      <c r="YL82" s="190" t="s">
        <v>635</v>
      </c>
      <c r="YM82" s="190" t="s">
        <v>635</v>
      </c>
      <c r="YN82" s="190" t="s">
        <v>635</v>
      </c>
      <c r="YO82" s="190" t="s">
        <v>635</v>
      </c>
      <c r="YP82" s="130" t="s">
        <v>635</v>
      </c>
      <c r="YQ82" s="130" t="s">
        <v>635</v>
      </c>
      <c r="YR82" s="130" t="s">
        <v>635</v>
      </c>
      <c r="YS82" s="130" t="s">
        <v>635</v>
      </c>
      <c r="YT82" s="130" t="s">
        <v>635</v>
      </c>
      <c r="YU82" s="130" t="s">
        <v>635</v>
      </c>
      <c r="YV82" s="112" t="s">
        <v>635</v>
      </c>
      <c r="YW82" s="112" t="s">
        <v>635</v>
      </c>
      <c r="YX82" s="112" t="s">
        <v>635</v>
      </c>
      <c r="YY82" s="112" t="s">
        <v>635</v>
      </c>
      <c r="YZ82" s="105" t="s">
        <v>674</v>
      </c>
      <c r="ZA82" s="105" t="s">
        <v>635</v>
      </c>
      <c r="ZB82" s="126" t="s">
        <v>635</v>
      </c>
      <c r="ZC82" s="126" t="s">
        <v>635</v>
      </c>
      <c r="ZD82" s="126" t="s">
        <v>635</v>
      </c>
      <c r="ZE82" s="126" t="s">
        <v>635</v>
      </c>
      <c r="ZF82" s="126" t="s">
        <v>635</v>
      </c>
      <c r="ZG82" s="125" t="s">
        <v>785</v>
      </c>
      <c r="ZH82" s="125" t="s">
        <v>635</v>
      </c>
      <c r="ZI82" s="125" t="s">
        <v>635</v>
      </c>
      <c r="ZJ82" s="125" t="s">
        <v>635</v>
      </c>
      <c r="ZK82" s="125" t="s">
        <v>635</v>
      </c>
      <c r="ZL82" s="125" t="s">
        <v>635</v>
      </c>
      <c r="ZM82" s="125" t="s">
        <v>635</v>
      </c>
      <c r="ZN82" s="125" t="s">
        <v>635</v>
      </c>
      <c r="ZO82" s="147" t="s">
        <v>635</v>
      </c>
      <c r="ZP82" s="147" t="s">
        <v>635</v>
      </c>
      <c r="ZQ82" s="147" t="s">
        <v>635</v>
      </c>
      <c r="ZR82" s="147" t="s">
        <v>635</v>
      </c>
      <c r="ZS82" s="147" t="s">
        <v>635</v>
      </c>
      <c r="ZT82" s="184" t="s">
        <v>635</v>
      </c>
      <c r="ZU82" s="184">
        <v>6</v>
      </c>
      <c r="ZV82" s="184" t="s">
        <v>635</v>
      </c>
      <c r="ZW82" s="184" t="s">
        <v>635</v>
      </c>
      <c r="ZX82" s="131">
        <v>2</v>
      </c>
      <c r="ZY82" s="131" t="s">
        <v>635</v>
      </c>
      <c r="ZZ82" s="131" t="s">
        <v>635</v>
      </c>
      <c r="AAA82" s="131" t="s">
        <v>635</v>
      </c>
      <c r="AAB82" s="132">
        <v>1</v>
      </c>
      <c r="AAC82" s="132" t="s">
        <v>635</v>
      </c>
      <c r="AAD82" s="132" t="s">
        <v>635</v>
      </c>
      <c r="AAE82" s="193" t="s">
        <v>635</v>
      </c>
      <c r="AAF82" s="102" t="s">
        <v>635</v>
      </c>
      <c r="AAG82" s="102" t="s">
        <v>635</v>
      </c>
      <c r="AAH82" s="102" t="s">
        <v>635</v>
      </c>
      <c r="AAI82" s="102" t="s">
        <v>635</v>
      </c>
      <c r="AAJ82" s="125">
        <v>2</v>
      </c>
      <c r="AAK82" s="125" t="s">
        <v>635</v>
      </c>
      <c r="AAL82" s="125" t="s">
        <v>635</v>
      </c>
      <c r="AAM82" s="125" t="s">
        <v>635</v>
      </c>
      <c r="AAN82" s="131">
        <v>2</v>
      </c>
      <c r="AAO82" s="131">
        <v>3</v>
      </c>
      <c r="AAP82" s="131" t="s">
        <v>635</v>
      </c>
      <c r="AAQ82" s="131" t="s">
        <v>635</v>
      </c>
      <c r="AAR82" s="149">
        <v>1</v>
      </c>
      <c r="AAS82" s="149">
        <v>1</v>
      </c>
      <c r="AAT82" s="149" t="s">
        <v>635</v>
      </c>
      <c r="AAU82" s="149" t="s">
        <v>635</v>
      </c>
      <c r="AAV82" s="184">
        <v>4</v>
      </c>
      <c r="AAW82" s="184">
        <v>3</v>
      </c>
      <c r="AAX82" s="184" t="s">
        <v>635</v>
      </c>
      <c r="AAY82" s="184">
        <v>2</v>
      </c>
      <c r="AAZ82" s="103" t="s">
        <v>632</v>
      </c>
      <c r="ABA82" s="100" t="s">
        <v>679</v>
      </c>
      <c r="ABB82" s="100" t="s">
        <v>635</v>
      </c>
      <c r="ABC82" s="100" t="s">
        <v>635</v>
      </c>
      <c r="ABD82" s="100" t="s">
        <v>635</v>
      </c>
      <c r="ABE82" s="100" t="s">
        <v>635</v>
      </c>
      <c r="ABF82" s="103" t="s">
        <v>635</v>
      </c>
      <c r="ABG82" s="194" t="s">
        <v>873</v>
      </c>
      <c r="ABH82" s="195" t="s">
        <v>754</v>
      </c>
      <c r="ABI82" s="177" t="s">
        <v>635</v>
      </c>
      <c r="ABJ82" s="177" t="s">
        <v>635</v>
      </c>
      <c r="ABK82" s="177" t="s">
        <v>635</v>
      </c>
      <c r="ABL82" s="177" t="s">
        <v>635</v>
      </c>
      <c r="ABM82" s="177" t="s">
        <v>635</v>
      </c>
      <c r="ABN82" s="177" t="s">
        <v>635</v>
      </c>
      <c r="ABO82" s="195" t="s">
        <v>635</v>
      </c>
      <c r="ABP82" s="112" t="s">
        <v>1706</v>
      </c>
      <c r="ABQ82" s="112" t="s">
        <v>635</v>
      </c>
      <c r="ABR82" s="112" t="s">
        <v>635</v>
      </c>
      <c r="ABS82" s="103" t="s">
        <v>632</v>
      </c>
      <c r="ABT82" s="97" t="s">
        <v>632</v>
      </c>
      <c r="ABU82" s="196" t="s">
        <v>683</v>
      </c>
      <c r="ABV82" s="196" t="s">
        <v>718</v>
      </c>
      <c r="ABW82" s="196" t="s">
        <v>635</v>
      </c>
      <c r="ABX82" s="196" t="s">
        <v>635</v>
      </c>
      <c r="ABY82" s="196" t="s">
        <v>635</v>
      </c>
      <c r="ABZ82" s="196" t="s">
        <v>635</v>
      </c>
      <c r="ACA82" s="196" t="s">
        <v>635</v>
      </c>
      <c r="ACB82" s="97" t="s">
        <v>626</v>
      </c>
      <c r="ACC82" s="97" t="s">
        <v>632</v>
      </c>
      <c r="ACD82" s="112" t="s">
        <v>1707</v>
      </c>
      <c r="ACE82" s="112" t="s">
        <v>635</v>
      </c>
      <c r="ACF82" s="112" t="s">
        <v>635</v>
      </c>
      <c r="ACG82" s="112" t="s">
        <v>635</v>
      </c>
      <c r="ACH82" s="97" t="s">
        <v>1708</v>
      </c>
      <c r="ACI82" s="97" t="s">
        <v>1709</v>
      </c>
      <c r="ACJ82" s="97"/>
    </row>
    <row r="83" spans="1:764" ht="15" customHeight="1">
      <c r="A83">
        <v>73</v>
      </c>
      <c r="B83" s="97" t="s">
        <v>1710</v>
      </c>
      <c r="C83" s="97" t="s">
        <v>1711</v>
      </c>
      <c r="D83" s="97" t="s">
        <v>1712</v>
      </c>
      <c r="E83" s="97" t="s">
        <v>1713</v>
      </c>
      <c r="F83" s="98" t="s">
        <v>1714</v>
      </c>
      <c r="G83" s="98" t="s">
        <v>1715</v>
      </c>
      <c r="H83" s="99">
        <v>34.148018</v>
      </c>
      <c r="I83" s="99">
        <v>0.41672700000000001</v>
      </c>
      <c r="J83" s="98" t="s">
        <v>1716</v>
      </c>
      <c r="K83" s="98" t="s">
        <v>1716</v>
      </c>
      <c r="L83" s="98" t="s">
        <v>1717</v>
      </c>
      <c r="M83" s="100" t="s">
        <v>1718</v>
      </c>
      <c r="N83" s="101">
        <v>727940165</v>
      </c>
      <c r="O83" s="102">
        <v>705999718</v>
      </c>
      <c r="P83" s="100">
        <v>0.41930200000000001</v>
      </c>
      <c r="Q83" s="100">
        <v>34.140925000000003</v>
      </c>
      <c r="R83" s="100">
        <v>1215</v>
      </c>
      <c r="S83" s="100">
        <v>3.8</v>
      </c>
      <c r="T83" s="103" t="s">
        <v>626</v>
      </c>
      <c r="U83" s="97" t="s">
        <v>627</v>
      </c>
      <c r="V83" s="97" t="s">
        <v>800</v>
      </c>
      <c r="W83" s="97" t="s">
        <v>629</v>
      </c>
      <c r="X83" s="97" t="s">
        <v>630</v>
      </c>
      <c r="Y83" s="97" t="s">
        <v>631</v>
      </c>
      <c r="Z83" s="103" t="s">
        <v>632</v>
      </c>
      <c r="AA83" s="104" t="s">
        <v>633</v>
      </c>
      <c r="AB83" s="104" t="s">
        <v>634</v>
      </c>
      <c r="AC83" s="104" t="s">
        <v>1094</v>
      </c>
      <c r="AD83" s="104" t="s">
        <v>635</v>
      </c>
      <c r="AE83" s="104" t="s">
        <v>635</v>
      </c>
      <c r="AF83" s="103">
        <v>8</v>
      </c>
      <c r="AG83" s="103">
        <v>4</v>
      </c>
      <c r="AH83" s="97" t="s">
        <v>636</v>
      </c>
      <c r="AI83" s="97" t="s">
        <v>637</v>
      </c>
      <c r="AJ83" s="97" t="s">
        <v>638</v>
      </c>
      <c r="AK83" s="97" t="s">
        <v>639</v>
      </c>
      <c r="AL83" s="105" t="s">
        <v>635</v>
      </c>
      <c r="AM83" s="106" t="s">
        <v>641</v>
      </c>
      <c r="AN83" s="106" t="s">
        <v>702</v>
      </c>
      <c r="AO83" s="106" t="s">
        <v>635</v>
      </c>
      <c r="AP83" s="97" t="s">
        <v>635</v>
      </c>
      <c r="AQ83" s="97" t="s">
        <v>642</v>
      </c>
      <c r="AR83" s="103" t="s">
        <v>635</v>
      </c>
      <c r="AS83" s="103" t="s">
        <v>773</v>
      </c>
      <c r="AT83" s="103" t="s">
        <v>635</v>
      </c>
      <c r="AU83" s="103" t="s">
        <v>635</v>
      </c>
      <c r="AV83" s="106" t="s">
        <v>632</v>
      </c>
      <c r="AW83" s="105" t="s">
        <v>641</v>
      </c>
      <c r="AX83" s="103" t="s">
        <v>635</v>
      </c>
      <c r="AY83" s="105" t="s">
        <v>641</v>
      </c>
      <c r="AZ83" s="107" t="s">
        <v>635</v>
      </c>
      <c r="BA83" s="105" t="s">
        <v>641</v>
      </c>
      <c r="BB83" s="107" t="s">
        <v>702</v>
      </c>
      <c r="BC83" s="106" t="s">
        <v>702</v>
      </c>
      <c r="BD83" s="103" t="s">
        <v>641</v>
      </c>
      <c r="BE83" s="106" t="s">
        <v>632</v>
      </c>
      <c r="BF83" s="103" t="s">
        <v>641</v>
      </c>
      <c r="BG83" s="103" t="s">
        <v>635</v>
      </c>
      <c r="BH83" s="103" t="s">
        <v>1719</v>
      </c>
      <c r="BI83" s="97" t="s">
        <v>641</v>
      </c>
      <c r="BJ83" s="108" t="s">
        <v>733</v>
      </c>
      <c r="BK83" s="108" t="s">
        <v>1720</v>
      </c>
      <c r="BL83" s="108" t="s">
        <v>635</v>
      </c>
      <c r="BM83" s="108" t="s">
        <v>635</v>
      </c>
      <c r="BN83" s="108" t="s">
        <v>635</v>
      </c>
      <c r="BO83" s="103" t="s">
        <v>632</v>
      </c>
      <c r="BP83" s="103" t="s">
        <v>702</v>
      </c>
      <c r="BQ83" s="103" t="s">
        <v>635</v>
      </c>
      <c r="BR83" s="109" t="s">
        <v>645</v>
      </c>
      <c r="BS83" s="109" t="s">
        <v>775</v>
      </c>
      <c r="BT83" s="109" t="s">
        <v>703</v>
      </c>
      <c r="BU83" s="109" t="s">
        <v>1533</v>
      </c>
      <c r="BV83" s="109" t="s">
        <v>635</v>
      </c>
      <c r="BW83" s="97" t="s">
        <v>877</v>
      </c>
      <c r="BX83" s="97" t="s">
        <v>641</v>
      </c>
      <c r="BY83" s="97" t="s">
        <v>1721</v>
      </c>
      <c r="BZ83" s="97" t="s">
        <v>648</v>
      </c>
      <c r="CA83" s="111" t="s">
        <v>736</v>
      </c>
      <c r="CB83" s="111" t="s">
        <v>635</v>
      </c>
      <c r="CC83" s="111" t="s">
        <v>635</v>
      </c>
      <c r="CD83" s="106" t="s">
        <v>635</v>
      </c>
      <c r="CE83" s="111" t="s">
        <v>635</v>
      </c>
      <c r="CF83" s="103">
        <v>3</v>
      </c>
      <c r="CG83" s="103">
        <v>8</v>
      </c>
      <c r="CH83" s="112" t="s">
        <v>635</v>
      </c>
      <c r="CI83" s="113" t="s">
        <v>702</v>
      </c>
      <c r="CJ83" s="113" t="s">
        <v>641</v>
      </c>
      <c r="CK83" s="113" t="s">
        <v>635</v>
      </c>
      <c r="CL83" s="103">
        <v>0</v>
      </c>
      <c r="CM83" s="114" t="s">
        <v>635</v>
      </c>
      <c r="CN83" s="103">
        <v>1</v>
      </c>
      <c r="CO83" s="106">
        <v>150</v>
      </c>
      <c r="CP83" s="443">
        <v>0.28000000000000003</v>
      </c>
      <c r="CQ83" s="444">
        <v>400</v>
      </c>
      <c r="CR83" s="103" t="s">
        <v>635</v>
      </c>
      <c r="CS83" s="106" t="s">
        <v>635</v>
      </c>
      <c r="CT83" s="103" t="s">
        <v>635</v>
      </c>
      <c r="CU83" s="106" t="s">
        <v>635</v>
      </c>
      <c r="CV83" s="103" t="s">
        <v>635</v>
      </c>
      <c r="CW83" s="103" t="s">
        <v>635</v>
      </c>
      <c r="CX83" s="111" t="s">
        <v>635</v>
      </c>
      <c r="CY83" s="106" t="s">
        <v>635</v>
      </c>
      <c r="CZ83" s="106" t="s">
        <v>635</v>
      </c>
      <c r="DA83" s="106" t="s">
        <v>635</v>
      </c>
      <c r="DB83" s="106" t="s">
        <v>635</v>
      </c>
      <c r="DC83" s="117" t="s">
        <v>651</v>
      </c>
      <c r="DD83" s="118" t="s">
        <v>635</v>
      </c>
      <c r="DE83" s="198">
        <v>0</v>
      </c>
      <c r="DF83" s="198">
        <v>1</v>
      </c>
      <c r="DG83" s="200">
        <f>SUBTOTAL(9,DE83:DF83)</f>
        <v>1</v>
      </c>
      <c r="DH83" s="105" t="s">
        <v>651</v>
      </c>
      <c r="DI83" s="120">
        <v>1</v>
      </c>
      <c r="DJ83" s="121" t="s">
        <v>635</v>
      </c>
      <c r="DK83" s="122" t="s">
        <v>635</v>
      </c>
      <c r="DL83" s="123" t="s">
        <v>635</v>
      </c>
      <c r="DM83" s="123" t="s">
        <v>635</v>
      </c>
      <c r="DN83" s="124" t="s">
        <v>635</v>
      </c>
      <c r="DO83" s="124" t="s">
        <v>635</v>
      </c>
      <c r="DP83" s="124" t="s">
        <v>635</v>
      </c>
      <c r="DQ83" s="125" t="s">
        <v>635</v>
      </c>
      <c r="DR83" s="125" t="s">
        <v>635</v>
      </c>
      <c r="DS83" s="125" t="s">
        <v>635</v>
      </c>
      <c r="DT83" s="106" t="s">
        <v>635</v>
      </c>
      <c r="DU83" s="106" t="s">
        <v>635</v>
      </c>
      <c r="DV83" s="106" t="s">
        <v>635</v>
      </c>
      <c r="DW83" s="126" t="s">
        <v>635</v>
      </c>
      <c r="DX83" s="126" t="s">
        <v>635</v>
      </c>
      <c r="DY83" s="126" t="s">
        <v>635</v>
      </c>
      <c r="DZ83" s="97" t="s">
        <v>635</v>
      </c>
      <c r="EA83" s="103" t="s">
        <v>632</v>
      </c>
      <c r="EB83" s="97" t="s">
        <v>707</v>
      </c>
      <c r="EC83" s="103" t="s">
        <v>632</v>
      </c>
      <c r="ED83" s="107" t="s">
        <v>740</v>
      </c>
      <c r="EE83" s="97" t="s">
        <v>741</v>
      </c>
      <c r="EF83" s="127" t="s">
        <v>635</v>
      </c>
      <c r="EG83" s="127" t="s">
        <v>635</v>
      </c>
      <c r="EH83" s="103" t="s">
        <v>635</v>
      </c>
      <c r="EI83" s="97" t="s">
        <v>641</v>
      </c>
      <c r="EJ83" s="97" t="s">
        <v>641</v>
      </c>
      <c r="EK83" s="122" t="s">
        <v>635</v>
      </c>
      <c r="EL83" s="122" t="s">
        <v>635</v>
      </c>
      <c r="EM83" s="122" t="s">
        <v>635</v>
      </c>
      <c r="EN83" s="122" t="s">
        <v>635</v>
      </c>
      <c r="EO83" s="128" t="s">
        <v>635</v>
      </c>
      <c r="EP83" s="128" t="s">
        <v>635</v>
      </c>
      <c r="EQ83" s="128" t="s">
        <v>635</v>
      </c>
      <c r="ER83" s="128" t="s">
        <v>635</v>
      </c>
      <c r="ES83" s="129" t="s">
        <v>635</v>
      </c>
      <c r="ET83" s="129" t="s">
        <v>635</v>
      </c>
      <c r="EU83" s="129" t="s">
        <v>635</v>
      </c>
      <c r="EV83" s="129" t="s">
        <v>635</v>
      </c>
      <c r="EW83" s="97" t="s">
        <v>635</v>
      </c>
      <c r="EX83" s="103" t="s">
        <v>635</v>
      </c>
      <c r="EY83" s="103" t="s">
        <v>635</v>
      </c>
      <c r="EZ83" s="107" t="s">
        <v>635</v>
      </c>
      <c r="FA83" s="107" t="s">
        <v>1195</v>
      </c>
      <c r="FB83" s="130" t="s">
        <v>880</v>
      </c>
      <c r="FC83" s="130" t="s">
        <v>743</v>
      </c>
      <c r="FD83" s="131" t="s">
        <v>635</v>
      </c>
      <c r="FE83" s="131" t="s">
        <v>635</v>
      </c>
      <c r="FF83" s="131" t="s">
        <v>635</v>
      </c>
      <c r="FG83" s="131" t="s">
        <v>635</v>
      </c>
      <c r="FH83" s="131" t="s">
        <v>635</v>
      </c>
      <c r="FI83" s="132" t="s">
        <v>635</v>
      </c>
      <c r="FJ83" s="133" t="s">
        <v>635</v>
      </c>
      <c r="FK83" s="103">
        <v>8</v>
      </c>
      <c r="FL83" s="134" t="s">
        <v>635</v>
      </c>
      <c r="FM83" s="135">
        <v>36</v>
      </c>
      <c r="FN83" s="135" t="s">
        <v>635</v>
      </c>
      <c r="FO83" s="135" t="s">
        <v>635</v>
      </c>
      <c r="FP83" s="103" t="s">
        <v>635</v>
      </c>
      <c r="FQ83" s="132" t="s">
        <v>635</v>
      </c>
      <c r="FR83" s="133" t="s">
        <v>635</v>
      </c>
      <c r="FS83" s="103">
        <v>60</v>
      </c>
      <c r="FT83" s="134" t="s">
        <v>635</v>
      </c>
      <c r="FU83" s="135">
        <v>2</v>
      </c>
      <c r="FV83" s="135" t="s">
        <v>635</v>
      </c>
      <c r="FW83" s="131" t="s">
        <v>635</v>
      </c>
      <c r="FX83" s="103" t="s">
        <v>635</v>
      </c>
      <c r="FY83" s="100" t="s">
        <v>635</v>
      </c>
      <c r="FZ83" s="102" t="s">
        <v>635</v>
      </c>
      <c r="GA83" s="102" t="s">
        <v>635</v>
      </c>
      <c r="GB83" s="102" t="s">
        <v>635</v>
      </c>
      <c r="GC83" s="136" t="s">
        <v>635</v>
      </c>
      <c r="GD83" s="137" t="s">
        <v>635</v>
      </c>
      <c r="GE83" s="137" t="s">
        <v>635</v>
      </c>
      <c r="GF83" s="137" t="s">
        <v>635</v>
      </c>
      <c r="GG83" s="125" t="s">
        <v>635</v>
      </c>
      <c r="GH83" s="125" t="s">
        <v>635</v>
      </c>
      <c r="GI83" s="125" t="s">
        <v>635</v>
      </c>
      <c r="GJ83" s="125" t="s">
        <v>635</v>
      </c>
      <c r="GK83" s="122" t="s">
        <v>635</v>
      </c>
      <c r="GL83" s="122" t="s">
        <v>635</v>
      </c>
      <c r="GM83" s="122" t="s">
        <v>635</v>
      </c>
      <c r="GN83" s="122" t="s">
        <v>635</v>
      </c>
      <c r="GO83" s="135" t="s">
        <v>658</v>
      </c>
      <c r="GP83" s="135">
        <v>0</v>
      </c>
      <c r="GQ83" s="135">
        <v>24</v>
      </c>
      <c r="GR83" s="134" t="s">
        <v>658</v>
      </c>
      <c r="GS83" s="134">
        <v>0</v>
      </c>
      <c r="GT83" s="134">
        <v>24</v>
      </c>
      <c r="GU83" s="126" t="s">
        <v>635</v>
      </c>
      <c r="GV83" s="126" t="s">
        <v>635</v>
      </c>
      <c r="GW83" s="126" t="s">
        <v>635</v>
      </c>
      <c r="GX83" s="145" t="s">
        <v>635</v>
      </c>
      <c r="GY83" s="145" t="s">
        <v>635</v>
      </c>
      <c r="GZ83" s="145" t="s">
        <v>635</v>
      </c>
      <c r="HA83" s="139" t="s">
        <v>657</v>
      </c>
      <c r="HB83" s="140" t="s">
        <v>658</v>
      </c>
      <c r="HC83" s="123">
        <v>12</v>
      </c>
      <c r="HD83" s="123">
        <v>12</v>
      </c>
      <c r="HE83" s="127" t="s">
        <v>657</v>
      </c>
      <c r="HF83" s="130" t="s">
        <v>658</v>
      </c>
      <c r="HG83" s="131">
        <v>12</v>
      </c>
      <c r="HH83" s="131">
        <v>12</v>
      </c>
      <c r="HI83" s="141" t="s">
        <v>635</v>
      </c>
      <c r="HJ83" s="141" t="s">
        <v>635</v>
      </c>
      <c r="HK83" s="141" t="s">
        <v>635</v>
      </c>
      <c r="HL83" s="141" t="s">
        <v>635</v>
      </c>
      <c r="HM83" s="131" t="s">
        <v>635</v>
      </c>
      <c r="HN83" s="131" t="s">
        <v>635</v>
      </c>
      <c r="HO83" s="131" t="s">
        <v>635</v>
      </c>
      <c r="HP83" s="131" t="s">
        <v>635</v>
      </c>
      <c r="HQ83" s="106" t="s">
        <v>635</v>
      </c>
      <c r="HR83" s="106" t="s">
        <v>635</v>
      </c>
      <c r="HS83" s="106" t="s">
        <v>635</v>
      </c>
      <c r="HT83" s="106" t="s">
        <v>635</v>
      </c>
      <c r="HU83" s="132" t="s">
        <v>635</v>
      </c>
      <c r="HV83" s="132" t="s">
        <v>635</v>
      </c>
      <c r="HW83" s="132" t="s">
        <v>635</v>
      </c>
      <c r="HX83" s="132" t="s">
        <v>635</v>
      </c>
      <c r="HY83" s="118" t="s">
        <v>635</v>
      </c>
      <c r="HZ83" s="118" t="s">
        <v>635</v>
      </c>
      <c r="IA83" s="118" t="s">
        <v>635</v>
      </c>
      <c r="IB83" s="118" t="s">
        <v>635</v>
      </c>
      <c r="IC83" s="125" t="s">
        <v>635</v>
      </c>
      <c r="ID83" s="125" t="s">
        <v>635</v>
      </c>
      <c r="IE83" s="125" t="s">
        <v>635</v>
      </c>
      <c r="IF83" s="125" t="s">
        <v>635</v>
      </c>
      <c r="IG83" s="105" t="s">
        <v>659</v>
      </c>
      <c r="IH83" s="105" t="s">
        <v>660</v>
      </c>
      <c r="II83" s="105" t="s">
        <v>662</v>
      </c>
      <c r="IJ83" s="105" t="s">
        <v>855</v>
      </c>
      <c r="IK83" s="105" t="s">
        <v>856</v>
      </c>
      <c r="IL83" s="105" t="s">
        <v>830</v>
      </c>
      <c r="IM83" s="105" t="s">
        <v>635</v>
      </c>
      <c r="IN83" s="105" t="s">
        <v>635</v>
      </c>
      <c r="IO83" s="105" t="s">
        <v>635</v>
      </c>
      <c r="IP83" s="103">
        <v>6</v>
      </c>
      <c r="IQ83" s="102" t="s">
        <v>635</v>
      </c>
      <c r="IR83" s="102" t="s">
        <v>635</v>
      </c>
      <c r="IS83" s="102" t="s">
        <v>635</v>
      </c>
      <c r="IT83" s="102" t="s">
        <v>635</v>
      </c>
      <c r="IU83" s="128" t="s">
        <v>635</v>
      </c>
      <c r="IV83" s="128" t="s">
        <v>635</v>
      </c>
      <c r="IW83" s="128" t="s">
        <v>635</v>
      </c>
      <c r="IX83" s="128" t="s">
        <v>635</v>
      </c>
      <c r="IY83" s="124" t="s">
        <v>635</v>
      </c>
      <c r="IZ83" s="124" t="s">
        <v>635</v>
      </c>
      <c r="JA83" s="124" t="s">
        <v>635</v>
      </c>
      <c r="JB83" s="123" t="s">
        <v>635</v>
      </c>
      <c r="JC83" s="123" t="s">
        <v>635</v>
      </c>
      <c r="JD83" s="123" t="s">
        <v>635</v>
      </c>
      <c r="JE83" s="144" t="s">
        <v>635</v>
      </c>
      <c r="JF83" s="208">
        <v>0</v>
      </c>
      <c r="JG83" s="208">
        <v>0</v>
      </c>
      <c r="JH83" s="141" t="s">
        <v>635</v>
      </c>
      <c r="JI83" s="150">
        <v>0</v>
      </c>
      <c r="JJ83" s="150">
        <v>0</v>
      </c>
      <c r="JK83" s="144" t="s">
        <v>635</v>
      </c>
      <c r="JL83" s="144" t="s">
        <v>635</v>
      </c>
      <c r="JM83" s="144" t="s">
        <v>635</v>
      </c>
      <c r="JN83" s="135" t="s">
        <v>635</v>
      </c>
      <c r="JO83" s="135" t="s">
        <v>635</v>
      </c>
      <c r="JP83" s="135" t="s">
        <v>635</v>
      </c>
      <c r="JQ83" s="144" t="s">
        <v>709</v>
      </c>
      <c r="JR83" s="144" t="s">
        <v>635</v>
      </c>
      <c r="JS83" s="208">
        <v>0</v>
      </c>
      <c r="JT83" s="208">
        <v>1</v>
      </c>
      <c r="JU83" s="145" t="s">
        <v>709</v>
      </c>
      <c r="JV83" s="145" t="s">
        <v>635</v>
      </c>
      <c r="JW83" s="209">
        <v>0</v>
      </c>
      <c r="JX83" s="209">
        <v>1</v>
      </c>
      <c r="JY83" s="141" t="s">
        <v>635</v>
      </c>
      <c r="JZ83" s="141" t="s">
        <v>635</v>
      </c>
      <c r="KA83" s="141" t="s">
        <v>635</v>
      </c>
      <c r="KB83" s="141" t="s">
        <v>635</v>
      </c>
      <c r="KC83" s="128" t="s">
        <v>635</v>
      </c>
      <c r="KD83" s="128" t="s">
        <v>635</v>
      </c>
      <c r="KE83" s="128" t="s">
        <v>635</v>
      </c>
      <c r="KF83" s="128" t="s">
        <v>635</v>
      </c>
      <c r="KG83" s="146" t="s">
        <v>635</v>
      </c>
      <c r="KH83" s="146" t="s">
        <v>635</v>
      </c>
      <c r="KI83" s="146" t="s">
        <v>635</v>
      </c>
      <c r="KJ83" s="146" t="s">
        <v>635</v>
      </c>
      <c r="KK83" s="147" t="s">
        <v>635</v>
      </c>
      <c r="KL83" s="147" t="s">
        <v>635</v>
      </c>
      <c r="KM83" s="147" t="s">
        <v>635</v>
      </c>
      <c r="KN83" s="147" t="s">
        <v>635</v>
      </c>
      <c r="KO83" s="148" t="s">
        <v>635</v>
      </c>
      <c r="KP83" s="148" t="s">
        <v>635</v>
      </c>
      <c r="KQ83" s="148" t="s">
        <v>635</v>
      </c>
      <c r="KR83" s="148" t="s">
        <v>635</v>
      </c>
      <c r="KS83" s="149" t="s">
        <v>635</v>
      </c>
      <c r="KT83" s="149" t="s">
        <v>635</v>
      </c>
      <c r="KU83" s="149" t="s">
        <v>635</v>
      </c>
      <c r="KV83" s="149" t="s">
        <v>635</v>
      </c>
      <c r="KW83" s="105" t="s">
        <v>748</v>
      </c>
      <c r="KX83" s="106" t="s">
        <v>710</v>
      </c>
      <c r="KY83" s="106" t="s">
        <v>635</v>
      </c>
      <c r="KZ83" s="150">
        <v>0</v>
      </c>
      <c r="LA83" s="150">
        <v>0.05</v>
      </c>
      <c r="LB83" s="150">
        <v>0.95</v>
      </c>
      <c r="LC83" s="150">
        <v>0</v>
      </c>
      <c r="LD83" s="150">
        <v>0</v>
      </c>
      <c r="LE83" s="150">
        <v>0</v>
      </c>
      <c r="LF83" s="150">
        <v>0</v>
      </c>
      <c r="LG83" s="150">
        <v>0</v>
      </c>
      <c r="LH83" s="151">
        <f t="shared" si="23"/>
        <v>1</v>
      </c>
      <c r="LI83" s="152">
        <v>0</v>
      </c>
      <c r="LJ83" s="152">
        <v>0.05</v>
      </c>
      <c r="LK83" s="152">
        <v>0.95</v>
      </c>
      <c r="LL83" s="152">
        <v>0</v>
      </c>
      <c r="LM83" s="152">
        <v>0</v>
      </c>
      <c r="LN83" s="152">
        <v>0</v>
      </c>
      <c r="LO83" s="152">
        <v>0</v>
      </c>
      <c r="LP83" s="152">
        <v>0</v>
      </c>
      <c r="LQ83" s="153">
        <f t="shared" si="24"/>
        <v>1</v>
      </c>
      <c r="LR83" s="142" t="s">
        <v>635</v>
      </c>
      <c r="LS83" s="142" t="s">
        <v>635</v>
      </c>
      <c r="LT83" s="142" t="s">
        <v>635</v>
      </c>
      <c r="LU83" s="142" t="s">
        <v>635</v>
      </c>
      <c r="LV83" s="142" t="s">
        <v>635</v>
      </c>
      <c r="LW83" s="142" t="s">
        <v>635</v>
      </c>
      <c r="LX83" s="142" t="s">
        <v>635</v>
      </c>
      <c r="LY83" s="142" t="s">
        <v>635</v>
      </c>
      <c r="LZ83" s="142" t="s">
        <v>635</v>
      </c>
      <c r="MA83" s="45" t="s">
        <v>635</v>
      </c>
      <c r="MB83" s="45" t="s">
        <v>635</v>
      </c>
      <c r="MC83" s="45" t="s">
        <v>635</v>
      </c>
      <c r="MD83" s="45" t="s">
        <v>635</v>
      </c>
      <c r="ME83" s="45" t="s">
        <v>635</v>
      </c>
      <c r="MF83" s="45" t="s">
        <v>635</v>
      </c>
      <c r="MG83" s="45" t="s">
        <v>635</v>
      </c>
      <c r="MH83" s="45" t="s">
        <v>635</v>
      </c>
      <c r="MI83" s="44" t="s">
        <v>635</v>
      </c>
      <c r="MJ83" s="155">
        <v>0</v>
      </c>
      <c r="MK83" s="155">
        <v>0</v>
      </c>
      <c r="ML83" s="155">
        <v>0</v>
      </c>
      <c r="MM83" s="155">
        <v>0</v>
      </c>
      <c r="MN83" s="155">
        <v>0</v>
      </c>
      <c r="MO83" s="155">
        <v>0</v>
      </c>
      <c r="MP83" s="155">
        <v>0</v>
      </c>
      <c r="MQ83" s="155">
        <v>0</v>
      </c>
      <c r="MR83" s="155">
        <v>0</v>
      </c>
      <c r="MS83" s="157" t="s">
        <v>635</v>
      </c>
      <c r="MT83" s="157" t="s">
        <v>635</v>
      </c>
      <c r="MU83" s="157" t="s">
        <v>635</v>
      </c>
      <c r="MV83" s="157" t="s">
        <v>635</v>
      </c>
      <c r="MW83" s="157" t="s">
        <v>635</v>
      </c>
      <c r="MX83" s="157" t="s">
        <v>635</v>
      </c>
      <c r="MY83" s="157" t="s">
        <v>635</v>
      </c>
      <c r="MZ83" s="157" t="s">
        <v>635</v>
      </c>
      <c r="NA83" s="157" t="s">
        <v>635</v>
      </c>
      <c r="NB83" s="158">
        <v>0</v>
      </c>
      <c r="NC83" s="158">
        <v>0</v>
      </c>
      <c r="ND83" s="158">
        <v>0</v>
      </c>
      <c r="NE83" s="158">
        <v>0</v>
      </c>
      <c r="NF83" s="158">
        <v>0</v>
      </c>
      <c r="NG83" s="158">
        <v>0</v>
      </c>
      <c r="NH83" s="158">
        <v>0</v>
      </c>
      <c r="NI83" s="158">
        <v>0</v>
      </c>
      <c r="NJ83" s="159">
        <v>0</v>
      </c>
      <c r="NK83" s="160" t="s">
        <v>635</v>
      </c>
      <c r="NL83" s="160" t="s">
        <v>635</v>
      </c>
      <c r="NM83" s="160" t="s">
        <v>635</v>
      </c>
      <c r="NN83" s="160" t="s">
        <v>635</v>
      </c>
      <c r="NO83" s="160" t="s">
        <v>635</v>
      </c>
      <c r="NP83" s="160" t="s">
        <v>635</v>
      </c>
      <c r="NQ83" s="160" t="s">
        <v>635</v>
      </c>
      <c r="NR83" s="160" t="s">
        <v>635</v>
      </c>
      <c r="NS83" s="161" t="s">
        <v>635</v>
      </c>
      <c r="NT83" s="162" t="s">
        <v>635</v>
      </c>
      <c r="NU83" s="162" t="s">
        <v>635</v>
      </c>
      <c r="NV83" s="162" t="s">
        <v>635</v>
      </c>
      <c r="NW83" s="162" t="s">
        <v>635</v>
      </c>
      <c r="NX83" s="162" t="s">
        <v>635</v>
      </c>
      <c r="NY83" s="162" t="s">
        <v>635</v>
      </c>
      <c r="NZ83" s="162" t="s">
        <v>635</v>
      </c>
      <c r="OA83" s="162" t="s">
        <v>635</v>
      </c>
      <c r="OB83" s="163" t="s">
        <v>635</v>
      </c>
      <c r="OC83" s="142" t="s">
        <v>635</v>
      </c>
      <c r="OD83" s="142" t="s">
        <v>635</v>
      </c>
      <c r="OE83" s="142" t="s">
        <v>635</v>
      </c>
      <c r="OF83" s="142" t="s">
        <v>635</v>
      </c>
      <c r="OG83" s="142" t="s">
        <v>635</v>
      </c>
      <c r="OH83" s="142" t="s">
        <v>635</v>
      </c>
      <c r="OI83" s="142" t="s">
        <v>635</v>
      </c>
      <c r="OJ83" s="142" t="s">
        <v>635</v>
      </c>
      <c r="OK83" s="142" t="s">
        <v>635</v>
      </c>
      <c r="OL83" s="45" t="s">
        <v>635</v>
      </c>
      <c r="OM83" s="45" t="s">
        <v>635</v>
      </c>
      <c r="ON83" s="45" t="s">
        <v>635</v>
      </c>
      <c r="OO83" s="45" t="s">
        <v>635</v>
      </c>
      <c r="OP83" s="45" t="s">
        <v>635</v>
      </c>
      <c r="OQ83" s="45" t="s">
        <v>635</v>
      </c>
      <c r="OR83" s="45" t="s">
        <v>635</v>
      </c>
      <c r="OS83" s="45" t="s">
        <v>635</v>
      </c>
      <c r="OT83" s="44" t="s">
        <v>635</v>
      </c>
      <c r="OU83" s="158" t="s">
        <v>635</v>
      </c>
      <c r="OV83" s="158" t="s">
        <v>635</v>
      </c>
      <c r="OW83" s="158" t="s">
        <v>635</v>
      </c>
      <c r="OX83" s="158" t="s">
        <v>635</v>
      </c>
      <c r="OY83" s="158" t="s">
        <v>635</v>
      </c>
      <c r="OZ83" s="158" t="s">
        <v>635</v>
      </c>
      <c r="PA83" s="158" t="s">
        <v>635</v>
      </c>
      <c r="PB83" s="158" t="s">
        <v>635</v>
      </c>
      <c r="PC83" s="159" t="s">
        <v>635</v>
      </c>
      <c r="PD83" s="152">
        <v>0</v>
      </c>
      <c r="PE83" s="152">
        <v>0</v>
      </c>
      <c r="PF83" s="152">
        <v>0</v>
      </c>
      <c r="PG83" s="152">
        <v>0</v>
      </c>
      <c r="PH83" s="152">
        <v>0</v>
      </c>
      <c r="PI83" s="152">
        <v>0</v>
      </c>
      <c r="PJ83" s="152">
        <v>0</v>
      </c>
      <c r="PK83" s="152">
        <v>0</v>
      </c>
      <c r="PL83" s="164">
        <v>0</v>
      </c>
      <c r="PM83" s="158" t="s">
        <v>635</v>
      </c>
      <c r="PN83" s="158" t="s">
        <v>635</v>
      </c>
      <c r="PO83" s="158" t="s">
        <v>635</v>
      </c>
      <c r="PP83" s="158" t="s">
        <v>635</v>
      </c>
      <c r="PQ83" s="158" t="s">
        <v>635</v>
      </c>
      <c r="PR83" s="158" t="s">
        <v>635</v>
      </c>
      <c r="PS83" s="158" t="s">
        <v>635</v>
      </c>
      <c r="PT83" s="158" t="s">
        <v>635</v>
      </c>
      <c r="PU83" s="159" t="s">
        <v>635</v>
      </c>
      <c r="PV83" s="157">
        <v>0</v>
      </c>
      <c r="PW83" s="157">
        <v>0</v>
      </c>
      <c r="PX83" s="157">
        <v>0</v>
      </c>
      <c r="PY83" s="157">
        <v>0</v>
      </c>
      <c r="PZ83" s="157">
        <v>0</v>
      </c>
      <c r="QA83" s="157">
        <v>0</v>
      </c>
      <c r="QB83" s="157">
        <v>0</v>
      </c>
      <c r="QC83" s="157">
        <v>0</v>
      </c>
      <c r="QD83" s="165">
        <v>0</v>
      </c>
      <c r="QE83" s="166" t="s">
        <v>635</v>
      </c>
      <c r="QF83" s="166" t="s">
        <v>635</v>
      </c>
      <c r="QG83" s="166" t="s">
        <v>635</v>
      </c>
      <c r="QH83" s="166" t="s">
        <v>635</v>
      </c>
      <c r="QI83" s="166" t="s">
        <v>635</v>
      </c>
      <c r="QJ83" s="166" t="s">
        <v>635</v>
      </c>
      <c r="QK83" s="166" t="s">
        <v>635</v>
      </c>
      <c r="QL83" s="166" t="s">
        <v>635</v>
      </c>
      <c r="QM83" s="167" t="s">
        <v>635</v>
      </c>
      <c r="QN83" s="120" t="s">
        <v>635</v>
      </c>
      <c r="QO83" s="120" t="s">
        <v>635</v>
      </c>
      <c r="QP83" s="120" t="s">
        <v>635</v>
      </c>
      <c r="QQ83" s="120" t="s">
        <v>635</v>
      </c>
      <c r="QR83" s="120" t="s">
        <v>635</v>
      </c>
      <c r="QS83" s="120" t="s">
        <v>635</v>
      </c>
      <c r="QT83" s="120" t="s">
        <v>635</v>
      </c>
      <c r="QU83" s="120" t="s">
        <v>635</v>
      </c>
      <c r="QV83" s="168" t="s">
        <v>635</v>
      </c>
      <c r="QW83" s="169" t="s">
        <v>635</v>
      </c>
      <c r="QX83" s="169" t="s">
        <v>635</v>
      </c>
      <c r="QY83" s="169" t="s">
        <v>635</v>
      </c>
      <c r="QZ83" s="169" t="s">
        <v>635</v>
      </c>
      <c r="RA83" s="169" t="s">
        <v>635</v>
      </c>
      <c r="RB83" s="169" t="s">
        <v>635</v>
      </c>
      <c r="RC83" s="169" t="s">
        <v>635</v>
      </c>
      <c r="RD83" s="169" t="s">
        <v>635</v>
      </c>
      <c r="RE83" s="170" t="s">
        <v>635</v>
      </c>
      <c r="RF83" s="136" t="s">
        <v>880</v>
      </c>
      <c r="RG83" s="136" t="s">
        <v>743</v>
      </c>
      <c r="RH83" s="136" t="s">
        <v>635</v>
      </c>
      <c r="RI83" s="137" t="s">
        <v>635</v>
      </c>
      <c r="RJ83" s="137" t="s">
        <v>635</v>
      </c>
      <c r="RK83" s="137" t="s">
        <v>635</v>
      </c>
      <c r="RL83" s="105" t="s">
        <v>748</v>
      </c>
      <c r="RM83" s="106" t="s">
        <v>710</v>
      </c>
      <c r="RN83" s="106" t="s">
        <v>635</v>
      </c>
      <c r="RO83" s="135" t="s">
        <v>635</v>
      </c>
      <c r="RP83" s="135" t="s">
        <v>635</v>
      </c>
      <c r="RQ83" s="135" t="s">
        <v>635</v>
      </c>
      <c r="RR83" s="135" t="s">
        <v>635</v>
      </c>
      <c r="RS83" s="135" t="s">
        <v>635</v>
      </c>
      <c r="RT83" s="135" t="s">
        <v>635</v>
      </c>
      <c r="RU83" s="135" t="s">
        <v>635</v>
      </c>
      <c r="RV83" s="135" t="s">
        <v>635</v>
      </c>
      <c r="RW83" s="230" t="s">
        <v>635</v>
      </c>
      <c r="RX83" s="133" t="s">
        <v>635</v>
      </c>
      <c r="RY83" s="133" t="s">
        <v>635</v>
      </c>
      <c r="RZ83" s="133" t="s">
        <v>635</v>
      </c>
      <c r="SA83" s="133" t="s">
        <v>635</v>
      </c>
      <c r="SB83" s="133" t="s">
        <v>635</v>
      </c>
      <c r="SC83" s="133" t="s">
        <v>635</v>
      </c>
      <c r="SD83" s="133" t="s">
        <v>635</v>
      </c>
      <c r="SE83" s="133" t="s">
        <v>635</v>
      </c>
      <c r="SF83" s="189" t="s">
        <v>635</v>
      </c>
      <c r="SG83" s="152">
        <v>0</v>
      </c>
      <c r="SH83" s="152">
        <v>0.05</v>
      </c>
      <c r="SI83" s="152">
        <v>0.95</v>
      </c>
      <c r="SJ83" s="152">
        <v>0</v>
      </c>
      <c r="SK83" s="152">
        <v>0</v>
      </c>
      <c r="SL83" s="152">
        <v>0</v>
      </c>
      <c r="SM83" s="152">
        <v>0</v>
      </c>
      <c r="SN83" s="152">
        <v>0</v>
      </c>
      <c r="SO83" s="233">
        <f>SUBTOTAL(9,SG83:SN83)</f>
        <v>1</v>
      </c>
      <c r="SP83" s="102" t="s">
        <v>635</v>
      </c>
      <c r="SQ83" s="102" t="s">
        <v>635</v>
      </c>
      <c r="SR83" s="102" t="s">
        <v>635</v>
      </c>
      <c r="SS83" s="102" t="s">
        <v>635</v>
      </c>
      <c r="ST83" s="102" t="s">
        <v>635</v>
      </c>
      <c r="SU83" s="102" t="s">
        <v>635</v>
      </c>
      <c r="SV83" s="102" t="s">
        <v>635</v>
      </c>
      <c r="SW83" s="102" t="s">
        <v>635</v>
      </c>
      <c r="SX83" s="174" t="s">
        <v>635</v>
      </c>
      <c r="SY83" s="125" t="s">
        <v>635</v>
      </c>
      <c r="SZ83" s="125" t="s">
        <v>635</v>
      </c>
      <c r="TA83" s="125" t="s">
        <v>635</v>
      </c>
      <c r="TB83" s="125" t="s">
        <v>635</v>
      </c>
      <c r="TC83" s="125" t="s">
        <v>635</v>
      </c>
      <c r="TD83" s="125" t="s">
        <v>635</v>
      </c>
      <c r="TE83" s="125" t="s">
        <v>635</v>
      </c>
      <c r="TF83" s="125" t="s">
        <v>635</v>
      </c>
      <c r="TG83" s="175" t="s">
        <v>635</v>
      </c>
      <c r="TH83" s="149" t="s">
        <v>635</v>
      </c>
      <c r="TI83" s="149" t="s">
        <v>635</v>
      </c>
      <c r="TJ83" s="149" t="s">
        <v>635</v>
      </c>
      <c r="TK83" s="149" t="s">
        <v>635</v>
      </c>
      <c r="TL83" s="149" t="s">
        <v>635</v>
      </c>
      <c r="TM83" s="149" t="s">
        <v>635</v>
      </c>
      <c r="TN83" s="149" t="s">
        <v>635</v>
      </c>
      <c r="TO83" s="149" t="s">
        <v>635</v>
      </c>
      <c r="TP83" s="176" t="s">
        <v>635</v>
      </c>
      <c r="TQ83" s="210">
        <v>0</v>
      </c>
      <c r="TR83" s="210">
        <v>0.05</v>
      </c>
      <c r="TS83" s="210">
        <v>0.95</v>
      </c>
      <c r="TT83" s="210">
        <v>0</v>
      </c>
      <c r="TU83" s="210">
        <v>0</v>
      </c>
      <c r="TV83" s="210">
        <v>0</v>
      </c>
      <c r="TW83" s="210">
        <v>0</v>
      </c>
      <c r="TX83" s="210">
        <v>0</v>
      </c>
      <c r="TY83" s="211">
        <f t="shared" si="26"/>
        <v>1</v>
      </c>
      <c r="TZ83" s="179" t="s">
        <v>635</v>
      </c>
      <c r="UA83" s="179" t="s">
        <v>635</v>
      </c>
      <c r="UB83" s="179" t="s">
        <v>635</v>
      </c>
      <c r="UC83" s="179" t="s">
        <v>635</v>
      </c>
      <c r="UD83" s="179" t="s">
        <v>635</v>
      </c>
      <c r="UE83" s="179" t="s">
        <v>635</v>
      </c>
      <c r="UF83" s="179" t="s">
        <v>635</v>
      </c>
      <c r="UG83" s="179" t="s">
        <v>635</v>
      </c>
      <c r="UH83" s="180" t="s">
        <v>635</v>
      </c>
      <c r="UI83" s="135" t="s">
        <v>635</v>
      </c>
      <c r="UJ83" s="135" t="s">
        <v>635</v>
      </c>
      <c r="UK83" s="135" t="s">
        <v>635</v>
      </c>
      <c r="UL83" s="135" t="s">
        <v>635</v>
      </c>
      <c r="UM83" s="135" t="s">
        <v>635</v>
      </c>
      <c r="UN83" s="135" t="s">
        <v>635</v>
      </c>
      <c r="UO83" s="135" t="s">
        <v>635</v>
      </c>
      <c r="UP83" s="135" t="s">
        <v>635</v>
      </c>
      <c r="UQ83" s="230" t="s">
        <v>635</v>
      </c>
      <c r="UR83" s="131" t="s">
        <v>635</v>
      </c>
      <c r="US83" s="131" t="s">
        <v>635</v>
      </c>
      <c r="UT83" s="131" t="s">
        <v>635</v>
      </c>
      <c r="UU83" s="131" t="s">
        <v>635</v>
      </c>
      <c r="UV83" s="131" t="s">
        <v>635</v>
      </c>
      <c r="UW83" s="131" t="s">
        <v>635</v>
      </c>
      <c r="UX83" s="131" t="s">
        <v>635</v>
      </c>
      <c r="UY83" s="131" t="s">
        <v>635</v>
      </c>
      <c r="UZ83" s="182" t="s">
        <v>635</v>
      </c>
      <c r="VA83" s="169" t="s">
        <v>635</v>
      </c>
      <c r="VB83" s="169" t="s">
        <v>635</v>
      </c>
      <c r="VC83" s="169" t="s">
        <v>635</v>
      </c>
      <c r="VD83" s="169" t="s">
        <v>635</v>
      </c>
      <c r="VE83" s="169" t="s">
        <v>635</v>
      </c>
      <c r="VF83" s="169" t="s">
        <v>635</v>
      </c>
      <c r="VG83" s="169" t="s">
        <v>635</v>
      </c>
      <c r="VH83" s="169" t="s">
        <v>635</v>
      </c>
      <c r="VI83" s="183" t="s">
        <v>635</v>
      </c>
      <c r="VJ83" s="259">
        <v>0</v>
      </c>
      <c r="VK83" s="259">
        <v>0.05</v>
      </c>
      <c r="VL83" s="259">
        <v>0.95</v>
      </c>
      <c r="VM83" s="259">
        <v>0</v>
      </c>
      <c r="VN83" s="259">
        <v>0</v>
      </c>
      <c r="VO83" s="259">
        <v>0</v>
      </c>
      <c r="VP83" s="259">
        <v>0</v>
      </c>
      <c r="VQ83" s="259">
        <v>0</v>
      </c>
      <c r="VR83" s="211">
        <f>SUBTOTAL(9,VJ83:VQ83)</f>
        <v>1</v>
      </c>
      <c r="VS83" s="184" t="s">
        <v>635</v>
      </c>
      <c r="VT83" s="184" t="s">
        <v>635</v>
      </c>
      <c r="VU83" s="184" t="s">
        <v>635</v>
      </c>
      <c r="VV83" s="184" t="s">
        <v>635</v>
      </c>
      <c r="VW83" s="184" t="s">
        <v>635</v>
      </c>
      <c r="VX83" s="184" t="s">
        <v>635</v>
      </c>
      <c r="VY83" s="184" t="s">
        <v>635</v>
      </c>
      <c r="VZ83" s="184" t="s">
        <v>635</v>
      </c>
      <c r="WA83" s="185" t="s">
        <v>635</v>
      </c>
      <c r="WB83" s="186" t="s">
        <v>635</v>
      </c>
      <c r="WC83" s="186" t="s">
        <v>635</v>
      </c>
      <c r="WD83" s="186" t="s">
        <v>635</v>
      </c>
      <c r="WE83" s="186" t="s">
        <v>635</v>
      </c>
      <c r="WF83" s="186" t="s">
        <v>635</v>
      </c>
      <c r="WG83" s="186" t="s">
        <v>635</v>
      </c>
      <c r="WH83" s="186" t="s">
        <v>635</v>
      </c>
      <c r="WI83" s="186" t="s">
        <v>635</v>
      </c>
      <c r="WJ83" s="187" t="s">
        <v>635</v>
      </c>
      <c r="WK83" s="212">
        <v>0</v>
      </c>
      <c r="WL83" s="212">
        <v>0.05</v>
      </c>
      <c r="WM83" s="212">
        <v>0.95</v>
      </c>
      <c r="WN83" s="212">
        <v>0</v>
      </c>
      <c r="WO83" s="212">
        <v>0</v>
      </c>
      <c r="WP83" s="212">
        <v>0</v>
      </c>
      <c r="WQ83" s="212">
        <v>0</v>
      </c>
      <c r="WR83" s="212">
        <v>0</v>
      </c>
      <c r="WS83" s="188">
        <f t="shared" si="27"/>
        <v>1</v>
      </c>
      <c r="WT83" s="133" t="s">
        <v>635</v>
      </c>
      <c r="WU83" s="133" t="s">
        <v>635</v>
      </c>
      <c r="WV83" s="133" t="s">
        <v>635</v>
      </c>
      <c r="WW83" s="133" t="s">
        <v>635</v>
      </c>
      <c r="WX83" s="133" t="s">
        <v>635</v>
      </c>
      <c r="WY83" s="133" t="s">
        <v>635</v>
      </c>
      <c r="WZ83" s="133" t="s">
        <v>635</v>
      </c>
      <c r="XA83" s="133" t="s">
        <v>635</v>
      </c>
      <c r="XB83" s="189" t="s">
        <v>635</v>
      </c>
      <c r="XC83" s="105" t="s">
        <v>665</v>
      </c>
      <c r="XD83" s="105" t="s">
        <v>666</v>
      </c>
      <c r="XE83" s="105" t="s">
        <v>749</v>
      </c>
      <c r="XF83" s="111" t="s">
        <v>750</v>
      </c>
      <c r="XG83" s="190" t="s">
        <v>670</v>
      </c>
      <c r="XH83" s="190" t="s">
        <v>671</v>
      </c>
      <c r="XI83" s="190" t="s">
        <v>672</v>
      </c>
      <c r="XJ83" s="190" t="s">
        <v>673</v>
      </c>
      <c r="XK83" s="190" t="s">
        <v>712</v>
      </c>
      <c r="XL83" s="135" t="s">
        <v>635</v>
      </c>
      <c r="XM83" s="191" t="s">
        <v>667</v>
      </c>
      <c r="XN83" s="191" t="s">
        <v>668</v>
      </c>
      <c r="XO83" s="191" t="s">
        <v>635</v>
      </c>
      <c r="XP83" s="191" t="s">
        <v>635</v>
      </c>
      <c r="XQ83" s="191" t="s">
        <v>635</v>
      </c>
      <c r="XR83" s="191" t="s">
        <v>635</v>
      </c>
      <c r="XS83" s="191" t="s">
        <v>635</v>
      </c>
      <c r="XT83" s="191" t="s">
        <v>635</v>
      </c>
      <c r="XU83" s="192" t="s">
        <v>635</v>
      </c>
      <c r="XV83" s="192" t="s">
        <v>635</v>
      </c>
      <c r="XW83" s="192" t="s">
        <v>635</v>
      </c>
      <c r="XX83" s="192" t="s">
        <v>635</v>
      </c>
      <c r="XY83" s="192" t="s">
        <v>635</v>
      </c>
      <c r="XZ83" s="192" t="s">
        <v>635</v>
      </c>
      <c r="YA83" s="144" t="s">
        <v>635</v>
      </c>
      <c r="YB83" s="144" t="s">
        <v>635</v>
      </c>
      <c r="YC83" s="144" t="s">
        <v>635</v>
      </c>
      <c r="YD83" s="144" t="s">
        <v>635</v>
      </c>
      <c r="YE83" s="144" t="s">
        <v>635</v>
      </c>
      <c r="YF83" s="144" t="s">
        <v>635</v>
      </c>
      <c r="YG83" s="144" t="s">
        <v>635</v>
      </c>
      <c r="YH83" s="111" t="s">
        <v>751</v>
      </c>
      <c r="YI83" s="111" t="s">
        <v>635</v>
      </c>
      <c r="YJ83" s="111" t="s">
        <v>635</v>
      </c>
      <c r="YK83" s="190" t="s">
        <v>951</v>
      </c>
      <c r="YL83" s="190" t="s">
        <v>635</v>
      </c>
      <c r="YM83" s="190" t="s">
        <v>635</v>
      </c>
      <c r="YN83" s="190" t="s">
        <v>635</v>
      </c>
      <c r="YO83" s="190" t="s">
        <v>635</v>
      </c>
      <c r="YP83" s="130" t="s">
        <v>635</v>
      </c>
      <c r="YQ83" s="130" t="s">
        <v>635</v>
      </c>
      <c r="YR83" s="130" t="s">
        <v>635</v>
      </c>
      <c r="YS83" s="130" t="s">
        <v>635</v>
      </c>
      <c r="YT83" s="130" t="s">
        <v>635</v>
      </c>
      <c r="YU83" s="130" t="s">
        <v>635</v>
      </c>
      <c r="YV83" s="112" t="s">
        <v>635</v>
      </c>
      <c r="YW83" s="112" t="s">
        <v>635</v>
      </c>
      <c r="YX83" s="112" t="s">
        <v>635</v>
      </c>
      <c r="YY83" s="112" t="s">
        <v>635</v>
      </c>
      <c r="YZ83" s="105" t="s">
        <v>674</v>
      </c>
      <c r="ZA83" s="105" t="s">
        <v>635</v>
      </c>
      <c r="ZB83" s="126" t="s">
        <v>635</v>
      </c>
      <c r="ZC83" s="126" t="s">
        <v>635</v>
      </c>
      <c r="ZD83" s="126" t="s">
        <v>635</v>
      </c>
      <c r="ZE83" s="126" t="s">
        <v>635</v>
      </c>
      <c r="ZF83" s="126" t="s">
        <v>635</v>
      </c>
      <c r="ZG83" s="125" t="s">
        <v>675</v>
      </c>
      <c r="ZH83" s="125" t="s">
        <v>676</v>
      </c>
      <c r="ZI83" s="125" t="s">
        <v>753</v>
      </c>
      <c r="ZJ83" s="125" t="s">
        <v>678</v>
      </c>
      <c r="ZK83" s="125" t="s">
        <v>635</v>
      </c>
      <c r="ZL83" s="125" t="s">
        <v>635</v>
      </c>
      <c r="ZM83" s="125" t="s">
        <v>635</v>
      </c>
      <c r="ZN83" s="125" t="s">
        <v>635</v>
      </c>
      <c r="ZO83" s="147" t="s">
        <v>635</v>
      </c>
      <c r="ZP83" s="147" t="s">
        <v>635</v>
      </c>
      <c r="ZQ83" s="147" t="s">
        <v>635</v>
      </c>
      <c r="ZR83" s="147" t="s">
        <v>635</v>
      </c>
      <c r="ZS83" s="147" t="s">
        <v>635</v>
      </c>
      <c r="ZT83" s="184" t="s">
        <v>635</v>
      </c>
      <c r="ZU83" s="184">
        <v>2</v>
      </c>
      <c r="ZV83" s="184" t="s">
        <v>635</v>
      </c>
      <c r="ZW83" s="184" t="s">
        <v>635</v>
      </c>
      <c r="ZX83" s="131">
        <v>1</v>
      </c>
      <c r="ZY83" s="131" t="s">
        <v>635</v>
      </c>
      <c r="ZZ83" s="131" t="s">
        <v>635</v>
      </c>
      <c r="AAA83" s="131" t="s">
        <v>635</v>
      </c>
      <c r="AAB83" s="132" t="s">
        <v>635</v>
      </c>
      <c r="AAC83" s="132" t="s">
        <v>635</v>
      </c>
      <c r="AAD83" s="132" t="s">
        <v>635</v>
      </c>
      <c r="AAE83" s="193" t="s">
        <v>635</v>
      </c>
      <c r="AAF83" s="102" t="s">
        <v>635</v>
      </c>
      <c r="AAG83" s="102">
        <v>4</v>
      </c>
      <c r="AAH83" s="102" t="s">
        <v>635</v>
      </c>
      <c r="AAI83" s="102" t="s">
        <v>635</v>
      </c>
      <c r="AAJ83" s="125" t="s">
        <v>635</v>
      </c>
      <c r="AAK83" s="125">
        <v>0.5</v>
      </c>
      <c r="AAL83" s="125" t="s">
        <v>635</v>
      </c>
      <c r="AAM83" s="125" t="s">
        <v>635</v>
      </c>
      <c r="AAN83" s="131" t="s">
        <v>635</v>
      </c>
      <c r="AAO83" s="131">
        <v>4</v>
      </c>
      <c r="AAP83" s="131" t="s">
        <v>635</v>
      </c>
      <c r="AAQ83" s="131" t="s">
        <v>635</v>
      </c>
      <c r="AAR83" s="149" t="s">
        <v>635</v>
      </c>
      <c r="AAS83" s="149">
        <v>0.5</v>
      </c>
      <c r="AAT83" s="149" t="s">
        <v>635</v>
      </c>
      <c r="AAU83" s="149" t="s">
        <v>635</v>
      </c>
      <c r="AAV83" s="184" t="s">
        <v>635</v>
      </c>
      <c r="AAW83" s="184">
        <v>1</v>
      </c>
      <c r="AAX83" s="184" t="s">
        <v>635</v>
      </c>
      <c r="AAY83" s="184" t="s">
        <v>635</v>
      </c>
      <c r="AAZ83" s="103" t="s">
        <v>632</v>
      </c>
      <c r="ABA83" s="100" t="s">
        <v>1256</v>
      </c>
      <c r="ABB83" s="100" t="s">
        <v>635</v>
      </c>
      <c r="ABC83" s="100" t="s">
        <v>635</v>
      </c>
      <c r="ABD83" s="100" t="s">
        <v>635</v>
      </c>
      <c r="ABE83" s="100" t="s">
        <v>635</v>
      </c>
      <c r="ABF83" s="103" t="s">
        <v>635</v>
      </c>
      <c r="ABG83" s="194">
        <v>100000</v>
      </c>
      <c r="ABH83" s="195" t="s">
        <v>716</v>
      </c>
      <c r="ABI83" s="195" t="s">
        <v>681</v>
      </c>
      <c r="ABJ83" s="195" t="s">
        <v>717</v>
      </c>
      <c r="ABK83" s="195" t="s">
        <v>635</v>
      </c>
      <c r="ABL83" s="177" t="s">
        <v>635</v>
      </c>
      <c r="ABM83" s="177" t="s">
        <v>635</v>
      </c>
      <c r="ABN83" s="177" t="s">
        <v>635</v>
      </c>
      <c r="ABO83" s="195" t="s">
        <v>635</v>
      </c>
      <c r="ABP83" s="112" t="s">
        <v>755</v>
      </c>
      <c r="ABQ83" s="112" t="s">
        <v>635</v>
      </c>
      <c r="ABR83" s="112" t="s">
        <v>635</v>
      </c>
      <c r="ABS83" s="103" t="s">
        <v>632</v>
      </c>
      <c r="ABT83" s="97" t="s">
        <v>632</v>
      </c>
      <c r="ABU83" s="196" t="s">
        <v>718</v>
      </c>
      <c r="ABV83" s="196" t="s">
        <v>789</v>
      </c>
      <c r="ABW83" s="196" t="s">
        <v>756</v>
      </c>
      <c r="ABX83" s="196" t="s">
        <v>635</v>
      </c>
      <c r="ABY83" s="196" t="s">
        <v>635</v>
      </c>
      <c r="ABZ83" s="196" t="s">
        <v>635</v>
      </c>
      <c r="ACA83" s="196" t="s">
        <v>635</v>
      </c>
      <c r="ACB83" s="97" t="s">
        <v>626</v>
      </c>
      <c r="ACC83" s="97" t="s">
        <v>632</v>
      </c>
      <c r="ACD83" s="112" t="s">
        <v>835</v>
      </c>
      <c r="ACE83" s="112" t="s">
        <v>635</v>
      </c>
      <c r="ACF83" s="112" t="s">
        <v>635</v>
      </c>
      <c r="ACG83" s="112" t="s">
        <v>635</v>
      </c>
      <c r="ACH83" s="97" t="s">
        <v>1722</v>
      </c>
      <c r="ACI83" s="97" t="s">
        <v>1723</v>
      </c>
      <c r="ACJ83" s="97"/>
    </row>
    <row r="84" spans="1:764" ht="15" customHeight="1">
      <c r="A84">
        <v>75</v>
      </c>
      <c r="B84" s="97" t="s">
        <v>1742</v>
      </c>
      <c r="C84" s="97" t="s">
        <v>1743</v>
      </c>
      <c r="D84" s="97" t="s">
        <v>1052</v>
      </c>
      <c r="E84" s="97" t="s">
        <v>1744</v>
      </c>
      <c r="F84" s="98" t="s">
        <v>1745</v>
      </c>
      <c r="G84" s="98" t="s">
        <v>1746</v>
      </c>
      <c r="H84" s="99">
        <v>36.914982000000002</v>
      </c>
      <c r="I84" s="99">
        <v>-0.55428699999999997</v>
      </c>
      <c r="J84" s="98" t="s">
        <v>1056</v>
      </c>
      <c r="K84" s="98" t="s">
        <v>1685</v>
      </c>
      <c r="L84" s="98" t="s">
        <v>1686</v>
      </c>
      <c r="M84" s="100" t="s">
        <v>1747</v>
      </c>
      <c r="N84" s="101">
        <v>720310216</v>
      </c>
      <c r="O84" s="102">
        <v>0</v>
      </c>
      <c r="P84" s="100">
        <v>-0.55196299999999998</v>
      </c>
      <c r="Q84" s="100">
        <v>36.912771999999997</v>
      </c>
      <c r="R84" s="100">
        <v>2014</v>
      </c>
      <c r="S84" s="100">
        <v>7.5</v>
      </c>
      <c r="T84" s="103" t="s">
        <v>626</v>
      </c>
      <c r="U84" s="97" t="s">
        <v>629</v>
      </c>
      <c r="V84" s="97" t="s">
        <v>699</v>
      </c>
      <c r="W84" s="97" t="s">
        <v>629</v>
      </c>
      <c r="X84" s="97" t="s">
        <v>700</v>
      </c>
      <c r="Y84" s="97" t="s">
        <v>770</v>
      </c>
      <c r="Z84" s="103" t="s">
        <v>626</v>
      </c>
      <c r="AA84" s="104" t="s">
        <v>635</v>
      </c>
      <c r="AB84" s="197" t="s">
        <v>635</v>
      </c>
      <c r="AC84" s="104" t="s">
        <v>635</v>
      </c>
      <c r="AD84" s="104" t="s">
        <v>635</v>
      </c>
      <c r="AE84" s="104" t="s">
        <v>635</v>
      </c>
      <c r="AF84" s="103">
        <v>3</v>
      </c>
      <c r="AG84" s="103">
        <v>0</v>
      </c>
      <c r="AH84" s="97" t="s">
        <v>636</v>
      </c>
      <c r="AI84" s="97" t="s">
        <v>637</v>
      </c>
      <c r="AJ84" s="97" t="s">
        <v>638</v>
      </c>
      <c r="AK84" s="97" t="s">
        <v>639</v>
      </c>
      <c r="AL84" s="105" t="s">
        <v>640</v>
      </c>
      <c r="AM84" s="106" t="s">
        <v>641</v>
      </c>
      <c r="AN84" s="106" t="s">
        <v>635</v>
      </c>
      <c r="AO84" s="106" t="s">
        <v>635</v>
      </c>
      <c r="AP84" s="97" t="s">
        <v>642</v>
      </c>
      <c r="AQ84" s="97" t="s">
        <v>1688</v>
      </c>
      <c r="AR84" s="103" t="s">
        <v>635</v>
      </c>
      <c r="AS84" s="107" t="s">
        <v>635</v>
      </c>
      <c r="AT84" s="103" t="s">
        <v>635</v>
      </c>
      <c r="AU84" s="103" t="s">
        <v>635</v>
      </c>
      <c r="AV84" s="106" t="s">
        <v>632</v>
      </c>
      <c r="AW84" s="105" t="s">
        <v>641</v>
      </c>
      <c r="AX84" s="103" t="s">
        <v>640</v>
      </c>
      <c r="AY84" s="105" t="s">
        <v>640</v>
      </c>
      <c r="AZ84" s="107" t="s">
        <v>635</v>
      </c>
      <c r="BA84" s="105" t="s">
        <v>640</v>
      </c>
      <c r="BB84" s="107" t="s">
        <v>635</v>
      </c>
      <c r="BC84" s="106" t="s">
        <v>640</v>
      </c>
      <c r="BD84" s="103" t="s">
        <v>635</v>
      </c>
      <c r="BE84" s="106" t="s">
        <v>626</v>
      </c>
      <c r="BF84" s="103" t="s">
        <v>635</v>
      </c>
      <c r="BG84" s="103" t="s">
        <v>635</v>
      </c>
      <c r="BH84" s="103" t="s">
        <v>635</v>
      </c>
      <c r="BI84" s="97" t="s">
        <v>640</v>
      </c>
      <c r="BJ84" s="108" t="s">
        <v>644</v>
      </c>
      <c r="BK84" s="108" t="s">
        <v>635</v>
      </c>
      <c r="BL84" s="108" t="s">
        <v>635</v>
      </c>
      <c r="BM84" s="108" t="s">
        <v>635</v>
      </c>
      <c r="BN84" s="108" t="s">
        <v>635</v>
      </c>
      <c r="BO84" s="103" t="s">
        <v>632</v>
      </c>
      <c r="BP84" s="103" t="s">
        <v>641</v>
      </c>
      <c r="BQ84" s="103" t="s">
        <v>635</v>
      </c>
      <c r="BR84" s="109" t="s">
        <v>645</v>
      </c>
      <c r="BS84" s="109" t="s">
        <v>776</v>
      </c>
      <c r="BT84" s="110" t="s">
        <v>635</v>
      </c>
      <c r="BU84" s="110" t="s">
        <v>635</v>
      </c>
      <c r="BV84" s="109" t="s">
        <v>635</v>
      </c>
      <c r="BW84" s="97" t="s">
        <v>646</v>
      </c>
      <c r="BX84" s="97" t="s">
        <v>2462</v>
      </c>
      <c r="BY84" s="97" t="s">
        <v>1748</v>
      </c>
      <c r="BZ84" s="97" t="s">
        <v>779</v>
      </c>
      <c r="CA84" s="111" t="s">
        <v>736</v>
      </c>
      <c r="CB84" s="111" t="s">
        <v>737</v>
      </c>
      <c r="CC84" s="111" t="s">
        <v>635</v>
      </c>
      <c r="CD84" s="106" t="s">
        <v>635</v>
      </c>
      <c r="CE84" s="111" t="s">
        <v>635</v>
      </c>
      <c r="CF84" s="103">
        <v>3</v>
      </c>
      <c r="CG84" s="103">
        <v>3</v>
      </c>
      <c r="CH84" s="112" t="s">
        <v>649</v>
      </c>
      <c r="CI84" s="113" t="s">
        <v>635</v>
      </c>
      <c r="CJ84" s="113" t="s">
        <v>635</v>
      </c>
      <c r="CK84" s="113" t="s">
        <v>635</v>
      </c>
      <c r="CL84" s="103">
        <v>12</v>
      </c>
      <c r="CM84" s="114">
        <v>0</v>
      </c>
      <c r="CN84" s="103" t="s">
        <v>635</v>
      </c>
      <c r="CO84" s="106" t="s">
        <v>635</v>
      </c>
      <c r="CP84" s="103" t="s">
        <v>635</v>
      </c>
      <c r="CQ84" s="106" t="s">
        <v>635</v>
      </c>
      <c r="CR84" s="103" t="s">
        <v>635</v>
      </c>
      <c r="CS84" s="106" t="s">
        <v>635</v>
      </c>
      <c r="CT84" s="103" t="s">
        <v>635</v>
      </c>
      <c r="CU84" s="106" t="s">
        <v>635</v>
      </c>
      <c r="CV84" s="103" t="s">
        <v>635</v>
      </c>
      <c r="CW84" s="103" t="s">
        <v>635</v>
      </c>
      <c r="CX84" s="111" t="s">
        <v>650</v>
      </c>
      <c r="CY84" s="106" t="s">
        <v>635</v>
      </c>
      <c r="CZ84" s="115">
        <v>1</v>
      </c>
      <c r="DA84" s="115">
        <v>0</v>
      </c>
      <c r="DB84" s="116">
        <f>SUM(CZ84:DA84)</f>
        <v>1</v>
      </c>
      <c r="DC84" s="117" t="s">
        <v>635</v>
      </c>
      <c r="DD84" s="118" t="s">
        <v>635</v>
      </c>
      <c r="DE84" s="118" t="s">
        <v>635</v>
      </c>
      <c r="DF84" s="118" t="s">
        <v>635</v>
      </c>
      <c r="DG84" s="119" t="s">
        <v>635</v>
      </c>
      <c r="DH84" s="106" t="s">
        <v>635</v>
      </c>
      <c r="DI84" s="106" t="s">
        <v>635</v>
      </c>
      <c r="DJ84" s="121" t="s">
        <v>635</v>
      </c>
      <c r="DK84" s="122" t="s">
        <v>635</v>
      </c>
      <c r="DL84" s="123" t="s">
        <v>635</v>
      </c>
      <c r="DM84" s="123" t="s">
        <v>635</v>
      </c>
      <c r="DN84" s="124" t="s">
        <v>635</v>
      </c>
      <c r="DO84" s="124" t="s">
        <v>635</v>
      </c>
      <c r="DP84" s="124" t="s">
        <v>635</v>
      </c>
      <c r="DQ84" s="125">
        <v>0.2</v>
      </c>
      <c r="DR84" s="125">
        <v>5</v>
      </c>
      <c r="DS84" s="125" t="s">
        <v>979</v>
      </c>
      <c r="DT84" s="106" t="s">
        <v>635</v>
      </c>
      <c r="DU84" s="106" t="s">
        <v>635</v>
      </c>
      <c r="DV84" s="106" t="s">
        <v>635</v>
      </c>
      <c r="DW84" s="126" t="s">
        <v>635</v>
      </c>
      <c r="DX84" s="126" t="s">
        <v>635</v>
      </c>
      <c r="DY84" s="126" t="s">
        <v>635</v>
      </c>
      <c r="DZ84" s="97" t="s">
        <v>652</v>
      </c>
      <c r="EA84" s="103" t="s">
        <v>626</v>
      </c>
      <c r="EB84" s="97" t="s">
        <v>635</v>
      </c>
      <c r="EC84" s="103" t="s">
        <v>626</v>
      </c>
      <c r="ED84" s="103" t="s">
        <v>635</v>
      </c>
      <c r="EE84" s="103" t="s">
        <v>635</v>
      </c>
      <c r="EF84" s="127" t="s">
        <v>653</v>
      </c>
      <c r="EG84" s="127" t="s">
        <v>635</v>
      </c>
      <c r="EH84" s="103" t="s">
        <v>653</v>
      </c>
      <c r="EI84" s="97" t="s">
        <v>640</v>
      </c>
      <c r="EJ84" s="97" t="s">
        <v>640</v>
      </c>
      <c r="EK84" s="122">
        <v>5</v>
      </c>
      <c r="EL84" s="122">
        <v>5</v>
      </c>
      <c r="EM84" s="122">
        <v>0.2</v>
      </c>
      <c r="EN84" s="122">
        <v>0.2</v>
      </c>
      <c r="EO84" s="128" t="s">
        <v>635</v>
      </c>
      <c r="EP84" s="128" t="s">
        <v>635</v>
      </c>
      <c r="EQ84" s="128" t="s">
        <v>635</v>
      </c>
      <c r="ER84" s="128" t="s">
        <v>635</v>
      </c>
      <c r="ES84" s="129" t="s">
        <v>635</v>
      </c>
      <c r="ET84" s="129" t="s">
        <v>635</v>
      </c>
      <c r="EU84" s="129" t="s">
        <v>635</v>
      </c>
      <c r="EV84" s="129" t="s">
        <v>635</v>
      </c>
      <c r="EW84" s="97" t="s">
        <v>654</v>
      </c>
      <c r="EX84" s="97" t="s">
        <v>654</v>
      </c>
      <c r="EY84" s="103" t="s">
        <v>635</v>
      </c>
      <c r="EZ84" s="107" t="s">
        <v>635</v>
      </c>
      <c r="FA84" s="97" t="s">
        <v>742</v>
      </c>
      <c r="FB84" s="130" t="s">
        <v>656</v>
      </c>
      <c r="FC84" s="130" t="s">
        <v>743</v>
      </c>
      <c r="FD84" s="131" t="s">
        <v>635</v>
      </c>
      <c r="FE84" s="131" t="s">
        <v>635</v>
      </c>
      <c r="FF84" s="131" t="s">
        <v>635</v>
      </c>
      <c r="FG84" s="131" t="s">
        <v>635</v>
      </c>
      <c r="FH84" s="131" t="s">
        <v>635</v>
      </c>
      <c r="FI84" s="132">
        <v>7</v>
      </c>
      <c r="FJ84" s="133" t="s">
        <v>635</v>
      </c>
      <c r="FK84" s="103" t="s">
        <v>635</v>
      </c>
      <c r="FL84" s="134" t="s">
        <v>635</v>
      </c>
      <c r="FM84" s="135">
        <v>30</v>
      </c>
      <c r="FN84" s="135" t="s">
        <v>635</v>
      </c>
      <c r="FO84" s="135" t="s">
        <v>635</v>
      </c>
      <c r="FP84" s="103" t="s">
        <v>635</v>
      </c>
      <c r="FQ84" s="132">
        <v>50</v>
      </c>
      <c r="FR84" s="133" t="s">
        <v>635</v>
      </c>
      <c r="FS84" s="103" t="s">
        <v>635</v>
      </c>
      <c r="FT84" s="134" t="s">
        <v>635</v>
      </c>
      <c r="FU84" s="135">
        <v>1</v>
      </c>
      <c r="FV84" s="135" t="s">
        <v>635</v>
      </c>
      <c r="FW84" s="131" t="s">
        <v>635</v>
      </c>
      <c r="FX84" s="103" t="s">
        <v>635</v>
      </c>
      <c r="FY84" s="100" t="s">
        <v>658</v>
      </c>
      <c r="FZ84" s="102" t="s">
        <v>635</v>
      </c>
      <c r="GA84" s="102">
        <v>0</v>
      </c>
      <c r="GB84" s="102">
        <v>24</v>
      </c>
      <c r="GC84" s="136" t="s">
        <v>658</v>
      </c>
      <c r="GD84" s="137" t="s">
        <v>635</v>
      </c>
      <c r="GE84" s="137">
        <v>0</v>
      </c>
      <c r="GF84" s="137">
        <v>24</v>
      </c>
      <c r="GG84" s="125" t="s">
        <v>635</v>
      </c>
      <c r="GH84" s="125" t="s">
        <v>635</v>
      </c>
      <c r="GI84" s="125" t="s">
        <v>635</v>
      </c>
      <c r="GJ84" s="125" t="s">
        <v>635</v>
      </c>
      <c r="GK84" s="122" t="s">
        <v>635</v>
      </c>
      <c r="GL84" s="122" t="s">
        <v>635</v>
      </c>
      <c r="GM84" s="122" t="s">
        <v>635</v>
      </c>
      <c r="GN84" s="122" t="s">
        <v>635</v>
      </c>
      <c r="GO84" s="135" t="s">
        <v>635</v>
      </c>
      <c r="GP84" s="135" t="s">
        <v>635</v>
      </c>
      <c r="GQ84" s="135" t="s">
        <v>635</v>
      </c>
      <c r="GR84" s="134" t="s">
        <v>635</v>
      </c>
      <c r="GS84" s="134" t="s">
        <v>635</v>
      </c>
      <c r="GT84" s="134" t="s">
        <v>635</v>
      </c>
      <c r="GU84" s="126" t="s">
        <v>635</v>
      </c>
      <c r="GV84" s="126" t="s">
        <v>635</v>
      </c>
      <c r="GW84" s="126" t="s">
        <v>635</v>
      </c>
      <c r="GX84" s="145" t="s">
        <v>635</v>
      </c>
      <c r="GY84" s="145" t="s">
        <v>635</v>
      </c>
      <c r="GZ84" s="145" t="s">
        <v>635</v>
      </c>
      <c r="HA84" s="139" t="s">
        <v>658</v>
      </c>
      <c r="HB84" s="140" t="s">
        <v>635</v>
      </c>
      <c r="HC84" s="123">
        <v>0</v>
      </c>
      <c r="HD84" s="123">
        <v>24</v>
      </c>
      <c r="HE84" s="127" t="s">
        <v>658</v>
      </c>
      <c r="HF84" s="131" t="s">
        <v>635</v>
      </c>
      <c r="HG84" s="131">
        <v>0</v>
      </c>
      <c r="HH84" s="131">
        <v>24</v>
      </c>
      <c r="HI84" s="141" t="s">
        <v>635</v>
      </c>
      <c r="HJ84" s="141" t="s">
        <v>635</v>
      </c>
      <c r="HK84" s="141" t="s">
        <v>635</v>
      </c>
      <c r="HL84" s="141" t="s">
        <v>635</v>
      </c>
      <c r="HM84" s="131" t="s">
        <v>635</v>
      </c>
      <c r="HN84" s="131" t="s">
        <v>635</v>
      </c>
      <c r="HO84" s="131" t="s">
        <v>635</v>
      </c>
      <c r="HP84" s="131" t="s">
        <v>635</v>
      </c>
      <c r="HQ84" s="106" t="s">
        <v>635</v>
      </c>
      <c r="HR84" s="106" t="s">
        <v>635</v>
      </c>
      <c r="HS84" s="106" t="s">
        <v>635</v>
      </c>
      <c r="HT84" s="106" t="s">
        <v>635</v>
      </c>
      <c r="HU84" s="132" t="s">
        <v>635</v>
      </c>
      <c r="HV84" s="132" t="s">
        <v>635</v>
      </c>
      <c r="HW84" s="132" t="s">
        <v>635</v>
      </c>
      <c r="HX84" s="132" t="s">
        <v>635</v>
      </c>
      <c r="HY84" s="118" t="s">
        <v>635</v>
      </c>
      <c r="HZ84" s="118" t="s">
        <v>635</v>
      </c>
      <c r="IA84" s="118" t="s">
        <v>635</v>
      </c>
      <c r="IB84" s="118" t="s">
        <v>635</v>
      </c>
      <c r="IC84" s="125" t="s">
        <v>635</v>
      </c>
      <c r="ID84" s="125" t="s">
        <v>635</v>
      </c>
      <c r="IE84" s="125" t="s">
        <v>635</v>
      </c>
      <c r="IF84" s="125" t="s">
        <v>635</v>
      </c>
      <c r="IG84" s="105" t="s">
        <v>1066</v>
      </c>
      <c r="IH84" s="105" t="s">
        <v>783</v>
      </c>
      <c r="II84" s="105" t="s">
        <v>635</v>
      </c>
      <c r="IJ84" s="105" t="s">
        <v>635</v>
      </c>
      <c r="IK84" s="105" t="s">
        <v>635</v>
      </c>
      <c r="IL84" s="105" t="s">
        <v>635</v>
      </c>
      <c r="IM84" s="105" t="s">
        <v>635</v>
      </c>
      <c r="IN84" s="105" t="s">
        <v>635</v>
      </c>
      <c r="IO84" s="105" t="s">
        <v>635</v>
      </c>
      <c r="IP84" s="103">
        <v>2</v>
      </c>
      <c r="IQ84" s="102" t="s">
        <v>635</v>
      </c>
      <c r="IR84" s="102" t="s">
        <v>635</v>
      </c>
      <c r="IS84" s="142" t="s">
        <v>635</v>
      </c>
      <c r="IT84" s="142" t="s">
        <v>635</v>
      </c>
      <c r="IU84" s="128" t="s">
        <v>635</v>
      </c>
      <c r="IV84" s="128" t="s">
        <v>635</v>
      </c>
      <c r="IW84" s="143" t="s">
        <v>635</v>
      </c>
      <c r="IX84" s="143" t="s">
        <v>635</v>
      </c>
      <c r="IY84" s="124" t="s">
        <v>635</v>
      </c>
      <c r="IZ84" s="124" t="s">
        <v>635</v>
      </c>
      <c r="JA84" s="124" t="s">
        <v>635</v>
      </c>
      <c r="JB84" s="123" t="s">
        <v>635</v>
      </c>
      <c r="JC84" s="123" t="s">
        <v>635</v>
      </c>
      <c r="JD84" s="123" t="s">
        <v>635</v>
      </c>
      <c r="JE84" s="144" t="s">
        <v>635</v>
      </c>
      <c r="JF84" s="144" t="s">
        <v>635</v>
      </c>
      <c r="JG84" s="144" t="s">
        <v>635</v>
      </c>
      <c r="JH84" s="141" t="s">
        <v>635</v>
      </c>
      <c r="JI84" s="141" t="s">
        <v>635</v>
      </c>
      <c r="JJ84" s="141" t="s">
        <v>635</v>
      </c>
      <c r="JK84" s="144" t="s">
        <v>635</v>
      </c>
      <c r="JL84" s="144" t="s">
        <v>635</v>
      </c>
      <c r="JM84" s="144" t="s">
        <v>635</v>
      </c>
      <c r="JN84" s="135" t="s">
        <v>635</v>
      </c>
      <c r="JO84" s="135" t="s">
        <v>635</v>
      </c>
      <c r="JP84" s="135" t="s">
        <v>635</v>
      </c>
      <c r="JQ84" s="144" t="s">
        <v>635</v>
      </c>
      <c r="JR84" s="144" t="s">
        <v>635</v>
      </c>
      <c r="JS84" s="208" t="s">
        <v>635</v>
      </c>
      <c r="JT84" s="208" t="s">
        <v>635</v>
      </c>
      <c r="JU84" s="145" t="s">
        <v>635</v>
      </c>
      <c r="JV84" s="145" t="s">
        <v>635</v>
      </c>
      <c r="JW84" s="209" t="s">
        <v>635</v>
      </c>
      <c r="JX84" s="209" t="s">
        <v>635</v>
      </c>
      <c r="JY84" s="141" t="s">
        <v>635</v>
      </c>
      <c r="JZ84" s="141" t="s">
        <v>635</v>
      </c>
      <c r="KA84" s="141" t="s">
        <v>635</v>
      </c>
      <c r="KB84" s="141" t="s">
        <v>635</v>
      </c>
      <c r="KC84" s="128" t="s">
        <v>635</v>
      </c>
      <c r="KD84" s="128" t="s">
        <v>635</v>
      </c>
      <c r="KE84" s="128" t="s">
        <v>635</v>
      </c>
      <c r="KF84" s="128" t="s">
        <v>635</v>
      </c>
      <c r="KG84" s="146" t="s">
        <v>635</v>
      </c>
      <c r="KH84" s="146" t="s">
        <v>635</v>
      </c>
      <c r="KI84" s="146" t="s">
        <v>635</v>
      </c>
      <c r="KJ84" s="146" t="s">
        <v>635</v>
      </c>
      <c r="KK84" s="147" t="s">
        <v>635</v>
      </c>
      <c r="KL84" s="147" t="s">
        <v>635</v>
      </c>
      <c r="KM84" s="147" t="s">
        <v>635</v>
      </c>
      <c r="KN84" s="147" t="s">
        <v>635</v>
      </c>
      <c r="KO84" s="148" t="s">
        <v>635</v>
      </c>
      <c r="KP84" s="148" t="s">
        <v>635</v>
      </c>
      <c r="KQ84" s="148" t="s">
        <v>635</v>
      </c>
      <c r="KR84" s="148" t="s">
        <v>635</v>
      </c>
      <c r="KS84" s="149" t="s">
        <v>635</v>
      </c>
      <c r="KT84" s="149" t="s">
        <v>635</v>
      </c>
      <c r="KU84" s="149" t="s">
        <v>635</v>
      </c>
      <c r="KV84" s="149" t="s">
        <v>635</v>
      </c>
      <c r="KW84" s="105" t="s">
        <v>710</v>
      </c>
      <c r="KX84" s="106" t="s">
        <v>635</v>
      </c>
      <c r="KY84" s="106" t="s">
        <v>635</v>
      </c>
      <c r="KZ84" s="141" t="s">
        <v>635</v>
      </c>
      <c r="LA84" s="141" t="s">
        <v>635</v>
      </c>
      <c r="LB84" s="150">
        <v>1</v>
      </c>
      <c r="LC84" s="141" t="s">
        <v>635</v>
      </c>
      <c r="LD84" s="141" t="s">
        <v>635</v>
      </c>
      <c r="LE84" s="141" t="s">
        <v>635</v>
      </c>
      <c r="LF84" s="141" t="s">
        <v>635</v>
      </c>
      <c r="LG84" s="141" t="s">
        <v>635</v>
      </c>
      <c r="LH84" s="151">
        <f t="shared" si="23"/>
        <v>1</v>
      </c>
      <c r="LI84" s="132" t="s">
        <v>635</v>
      </c>
      <c r="LJ84" s="132" t="s">
        <v>635</v>
      </c>
      <c r="LK84" s="152">
        <v>1</v>
      </c>
      <c r="LL84" s="132" t="s">
        <v>635</v>
      </c>
      <c r="LM84" s="132" t="s">
        <v>635</v>
      </c>
      <c r="LN84" s="132" t="s">
        <v>635</v>
      </c>
      <c r="LO84" s="132" t="s">
        <v>635</v>
      </c>
      <c r="LP84" s="132" t="s">
        <v>635</v>
      </c>
      <c r="LQ84" s="153">
        <f t="shared" si="24"/>
        <v>1</v>
      </c>
      <c r="LR84" s="142">
        <v>0</v>
      </c>
      <c r="LS84" s="142">
        <v>0</v>
      </c>
      <c r="LT84" s="142">
        <v>0</v>
      </c>
      <c r="LU84" s="142">
        <v>0</v>
      </c>
      <c r="LV84" s="142">
        <v>0</v>
      </c>
      <c r="LW84" s="142">
        <v>0</v>
      </c>
      <c r="LX84" s="142">
        <v>0</v>
      </c>
      <c r="LY84" s="142">
        <v>0</v>
      </c>
      <c r="LZ84" s="142">
        <v>0</v>
      </c>
      <c r="MA84" s="45" t="s">
        <v>635</v>
      </c>
      <c r="MB84" s="45" t="s">
        <v>635</v>
      </c>
      <c r="MC84" s="45" t="s">
        <v>635</v>
      </c>
      <c r="MD84" s="45" t="s">
        <v>635</v>
      </c>
      <c r="ME84" s="45" t="s">
        <v>635</v>
      </c>
      <c r="MF84" s="45" t="s">
        <v>635</v>
      </c>
      <c r="MG84" s="45" t="s">
        <v>635</v>
      </c>
      <c r="MH84" s="45" t="s">
        <v>635</v>
      </c>
      <c r="MI84" s="44" t="s">
        <v>635</v>
      </c>
      <c r="MJ84" s="155" t="s">
        <v>635</v>
      </c>
      <c r="MK84" s="155" t="s">
        <v>635</v>
      </c>
      <c r="ML84" s="155" t="s">
        <v>635</v>
      </c>
      <c r="MM84" s="155" t="s">
        <v>635</v>
      </c>
      <c r="MN84" s="155" t="s">
        <v>635</v>
      </c>
      <c r="MO84" s="155" t="s">
        <v>635</v>
      </c>
      <c r="MP84" s="155" t="s">
        <v>635</v>
      </c>
      <c r="MQ84" s="155" t="s">
        <v>635</v>
      </c>
      <c r="MR84" s="156" t="s">
        <v>635</v>
      </c>
      <c r="MS84" s="157" t="s">
        <v>635</v>
      </c>
      <c r="MT84" s="157" t="s">
        <v>635</v>
      </c>
      <c r="MU84" s="157" t="s">
        <v>635</v>
      </c>
      <c r="MV84" s="157" t="s">
        <v>635</v>
      </c>
      <c r="MW84" s="157" t="s">
        <v>635</v>
      </c>
      <c r="MX84" s="157" t="s">
        <v>635</v>
      </c>
      <c r="MY84" s="157" t="s">
        <v>635</v>
      </c>
      <c r="MZ84" s="157" t="s">
        <v>635</v>
      </c>
      <c r="NA84" s="157" t="s">
        <v>635</v>
      </c>
      <c r="NB84" s="158">
        <v>0</v>
      </c>
      <c r="NC84" s="158">
        <v>0</v>
      </c>
      <c r="ND84" s="158">
        <v>0</v>
      </c>
      <c r="NE84" s="158">
        <v>0</v>
      </c>
      <c r="NF84" s="158">
        <v>0</v>
      </c>
      <c r="NG84" s="158">
        <v>0</v>
      </c>
      <c r="NH84" s="158">
        <v>0</v>
      </c>
      <c r="NI84" s="158">
        <v>0</v>
      </c>
      <c r="NJ84" s="159">
        <v>0</v>
      </c>
      <c r="NK84" s="160" t="s">
        <v>635</v>
      </c>
      <c r="NL84" s="160" t="s">
        <v>635</v>
      </c>
      <c r="NM84" s="160" t="s">
        <v>635</v>
      </c>
      <c r="NN84" s="160" t="s">
        <v>635</v>
      </c>
      <c r="NO84" s="160" t="s">
        <v>635</v>
      </c>
      <c r="NP84" s="160" t="s">
        <v>635</v>
      </c>
      <c r="NQ84" s="160" t="s">
        <v>635</v>
      </c>
      <c r="NR84" s="160" t="s">
        <v>635</v>
      </c>
      <c r="NS84" s="161" t="s">
        <v>635</v>
      </c>
      <c r="NT84" s="162" t="s">
        <v>635</v>
      </c>
      <c r="NU84" s="162" t="s">
        <v>635</v>
      </c>
      <c r="NV84" s="162" t="s">
        <v>635</v>
      </c>
      <c r="NW84" s="162" t="s">
        <v>635</v>
      </c>
      <c r="NX84" s="162" t="s">
        <v>635</v>
      </c>
      <c r="NY84" s="162" t="s">
        <v>635</v>
      </c>
      <c r="NZ84" s="162" t="s">
        <v>635</v>
      </c>
      <c r="OA84" s="162" t="s">
        <v>635</v>
      </c>
      <c r="OB84" s="163" t="s">
        <v>635</v>
      </c>
      <c r="OC84" s="142" t="s">
        <v>635</v>
      </c>
      <c r="OD84" s="142" t="s">
        <v>635</v>
      </c>
      <c r="OE84" s="142" t="s">
        <v>635</v>
      </c>
      <c r="OF84" s="142" t="s">
        <v>635</v>
      </c>
      <c r="OG84" s="142" t="s">
        <v>635</v>
      </c>
      <c r="OH84" s="142" t="s">
        <v>635</v>
      </c>
      <c r="OI84" s="142" t="s">
        <v>635</v>
      </c>
      <c r="OJ84" s="142" t="s">
        <v>635</v>
      </c>
      <c r="OK84" s="142" t="s">
        <v>635</v>
      </c>
      <c r="OL84" s="45">
        <v>0</v>
      </c>
      <c r="OM84" s="45">
        <v>0</v>
      </c>
      <c r="ON84" s="45">
        <v>0</v>
      </c>
      <c r="OO84" s="45">
        <v>0</v>
      </c>
      <c r="OP84" s="45">
        <v>0</v>
      </c>
      <c r="OQ84" s="45">
        <v>0</v>
      </c>
      <c r="OR84" s="45">
        <v>0</v>
      </c>
      <c r="OS84" s="45">
        <v>0</v>
      </c>
      <c r="OT84" s="44">
        <v>0</v>
      </c>
      <c r="OU84" s="158" t="s">
        <v>635</v>
      </c>
      <c r="OV84" s="158" t="s">
        <v>635</v>
      </c>
      <c r="OW84" s="158" t="s">
        <v>635</v>
      </c>
      <c r="OX84" s="158" t="s">
        <v>635</v>
      </c>
      <c r="OY84" s="158" t="s">
        <v>635</v>
      </c>
      <c r="OZ84" s="158" t="s">
        <v>635</v>
      </c>
      <c r="PA84" s="158" t="s">
        <v>635</v>
      </c>
      <c r="PB84" s="158" t="s">
        <v>635</v>
      </c>
      <c r="PC84" s="159" t="s">
        <v>635</v>
      </c>
      <c r="PD84" s="152" t="s">
        <v>635</v>
      </c>
      <c r="PE84" s="152" t="s">
        <v>635</v>
      </c>
      <c r="PF84" s="152" t="s">
        <v>635</v>
      </c>
      <c r="PG84" s="152" t="s">
        <v>635</v>
      </c>
      <c r="PH84" s="152" t="s">
        <v>635</v>
      </c>
      <c r="PI84" s="152" t="s">
        <v>635</v>
      </c>
      <c r="PJ84" s="152" t="s">
        <v>635</v>
      </c>
      <c r="PK84" s="152" t="s">
        <v>635</v>
      </c>
      <c r="PL84" s="164" t="s">
        <v>635</v>
      </c>
      <c r="PM84" s="158" t="s">
        <v>635</v>
      </c>
      <c r="PN84" s="158" t="s">
        <v>635</v>
      </c>
      <c r="PO84" s="158" t="s">
        <v>635</v>
      </c>
      <c r="PP84" s="158" t="s">
        <v>635</v>
      </c>
      <c r="PQ84" s="158" t="s">
        <v>635</v>
      </c>
      <c r="PR84" s="158" t="s">
        <v>635</v>
      </c>
      <c r="PS84" s="158" t="s">
        <v>635</v>
      </c>
      <c r="PT84" s="158" t="s">
        <v>635</v>
      </c>
      <c r="PU84" s="159" t="s">
        <v>635</v>
      </c>
      <c r="PV84" s="157">
        <v>0</v>
      </c>
      <c r="PW84" s="157">
        <v>0</v>
      </c>
      <c r="PX84" s="157">
        <v>0</v>
      </c>
      <c r="PY84" s="157">
        <v>0</v>
      </c>
      <c r="PZ84" s="157">
        <v>0</v>
      </c>
      <c r="QA84" s="157">
        <v>0</v>
      </c>
      <c r="QB84" s="157">
        <v>0</v>
      </c>
      <c r="QC84" s="157">
        <v>0</v>
      </c>
      <c r="QD84" s="165">
        <v>0</v>
      </c>
      <c r="QE84" s="166" t="s">
        <v>635</v>
      </c>
      <c r="QF84" s="166" t="s">
        <v>635</v>
      </c>
      <c r="QG84" s="166" t="s">
        <v>635</v>
      </c>
      <c r="QH84" s="166" t="s">
        <v>635</v>
      </c>
      <c r="QI84" s="166" t="s">
        <v>635</v>
      </c>
      <c r="QJ84" s="166" t="s">
        <v>635</v>
      </c>
      <c r="QK84" s="166" t="s">
        <v>635</v>
      </c>
      <c r="QL84" s="166" t="s">
        <v>635</v>
      </c>
      <c r="QM84" s="167" t="s">
        <v>635</v>
      </c>
      <c r="QN84" s="120" t="s">
        <v>635</v>
      </c>
      <c r="QO84" s="120" t="s">
        <v>635</v>
      </c>
      <c r="QP84" s="120" t="s">
        <v>635</v>
      </c>
      <c r="QQ84" s="120" t="s">
        <v>635</v>
      </c>
      <c r="QR84" s="120" t="s">
        <v>635</v>
      </c>
      <c r="QS84" s="120" t="s">
        <v>635</v>
      </c>
      <c r="QT84" s="120" t="s">
        <v>635</v>
      </c>
      <c r="QU84" s="120" t="s">
        <v>635</v>
      </c>
      <c r="QV84" s="168" t="s">
        <v>635</v>
      </c>
      <c r="QW84" s="169" t="s">
        <v>635</v>
      </c>
      <c r="QX84" s="169" t="s">
        <v>635</v>
      </c>
      <c r="QY84" s="169" t="s">
        <v>635</v>
      </c>
      <c r="QZ84" s="169" t="s">
        <v>635</v>
      </c>
      <c r="RA84" s="169" t="s">
        <v>635</v>
      </c>
      <c r="RB84" s="169" t="s">
        <v>635</v>
      </c>
      <c r="RC84" s="169" t="s">
        <v>635</v>
      </c>
      <c r="RD84" s="169" t="s">
        <v>635</v>
      </c>
      <c r="RE84" s="170" t="s">
        <v>635</v>
      </c>
      <c r="RF84" s="136" t="s">
        <v>743</v>
      </c>
      <c r="RG84" s="137" t="s">
        <v>635</v>
      </c>
      <c r="RH84" s="137" t="s">
        <v>635</v>
      </c>
      <c r="RI84" s="137" t="s">
        <v>635</v>
      </c>
      <c r="RJ84" s="137" t="s">
        <v>635</v>
      </c>
      <c r="RK84" s="137" t="s">
        <v>635</v>
      </c>
      <c r="RL84" s="105" t="s">
        <v>710</v>
      </c>
      <c r="RM84" s="106" t="s">
        <v>635</v>
      </c>
      <c r="RN84" s="106" t="s">
        <v>635</v>
      </c>
      <c r="RO84" s="135" t="s">
        <v>635</v>
      </c>
      <c r="RP84" s="135" t="s">
        <v>635</v>
      </c>
      <c r="RQ84" s="135" t="s">
        <v>635</v>
      </c>
      <c r="RR84" s="135" t="s">
        <v>635</v>
      </c>
      <c r="RS84" s="135" t="s">
        <v>635</v>
      </c>
      <c r="RT84" s="135" t="s">
        <v>635</v>
      </c>
      <c r="RU84" s="135" t="s">
        <v>635</v>
      </c>
      <c r="RV84" s="135" t="s">
        <v>635</v>
      </c>
      <c r="RW84" s="230" t="s">
        <v>635</v>
      </c>
      <c r="RX84" s="133" t="s">
        <v>635</v>
      </c>
      <c r="RY84" s="133" t="s">
        <v>635</v>
      </c>
      <c r="RZ84" s="133" t="s">
        <v>635</v>
      </c>
      <c r="SA84" s="133" t="s">
        <v>635</v>
      </c>
      <c r="SB84" s="133" t="s">
        <v>635</v>
      </c>
      <c r="SC84" s="133" t="s">
        <v>635</v>
      </c>
      <c r="SD84" s="133" t="s">
        <v>635</v>
      </c>
      <c r="SE84" s="133" t="s">
        <v>635</v>
      </c>
      <c r="SF84" s="189" t="s">
        <v>635</v>
      </c>
      <c r="SG84" s="132" t="s">
        <v>635</v>
      </c>
      <c r="SH84" s="132" t="s">
        <v>635</v>
      </c>
      <c r="SI84" s="132" t="s">
        <v>635</v>
      </c>
      <c r="SJ84" s="132" t="s">
        <v>635</v>
      </c>
      <c r="SK84" s="132" t="s">
        <v>635</v>
      </c>
      <c r="SL84" s="132" t="s">
        <v>635</v>
      </c>
      <c r="SM84" s="132" t="s">
        <v>635</v>
      </c>
      <c r="SN84" s="132" t="s">
        <v>635</v>
      </c>
      <c r="SO84" s="173" t="s">
        <v>635</v>
      </c>
      <c r="SP84" s="102" t="s">
        <v>635</v>
      </c>
      <c r="SQ84" s="102" t="s">
        <v>635</v>
      </c>
      <c r="SR84" s="102" t="s">
        <v>635</v>
      </c>
      <c r="SS84" s="102" t="s">
        <v>635</v>
      </c>
      <c r="ST84" s="102" t="s">
        <v>635</v>
      </c>
      <c r="SU84" s="102" t="s">
        <v>635</v>
      </c>
      <c r="SV84" s="102" t="s">
        <v>635</v>
      </c>
      <c r="SW84" s="102" t="s">
        <v>635</v>
      </c>
      <c r="SX84" s="174" t="s">
        <v>635</v>
      </c>
      <c r="SY84" s="125" t="s">
        <v>635</v>
      </c>
      <c r="SZ84" s="125" t="s">
        <v>635</v>
      </c>
      <c r="TA84" s="125" t="s">
        <v>635</v>
      </c>
      <c r="TB84" s="125" t="s">
        <v>635</v>
      </c>
      <c r="TC84" s="125" t="s">
        <v>635</v>
      </c>
      <c r="TD84" s="125" t="s">
        <v>635</v>
      </c>
      <c r="TE84" s="125" t="s">
        <v>635</v>
      </c>
      <c r="TF84" s="125" t="s">
        <v>635</v>
      </c>
      <c r="TG84" s="175" t="s">
        <v>635</v>
      </c>
      <c r="TH84" s="149" t="s">
        <v>635</v>
      </c>
      <c r="TI84" s="149" t="s">
        <v>635</v>
      </c>
      <c r="TJ84" s="149" t="s">
        <v>635</v>
      </c>
      <c r="TK84" s="149" t="s">
        <v>635</v>
      </c>
      <c r="TL84" s="149" t="s">
        <v>635</v>
      </c>
      <c r="TM84" s="149" t="s">
        <v>635</v>
      </c>
      <c r="TN84" s="149" t="s">
        <v>635</v>
      </c>
      <c r="TO84" s="149" t="s">
        <v>635</v>
      </c>
      <c r="TP84" s="176" t="s">
        <v>635</v>
      </c>
      <c r="TQ84" s="268">
        <v>0</v>
      </c>
      <c r="TR84" s="268">
        <v>0</v>
      </c>
      <c r="TS84" s="268">
        <v>1</v>
      </c>
      <c r="TT84" s="268">
        <v>0</v>
      </c>
      <c r="TU84" s="268">
        <v>0</v>
      </c>
      <c r="TV84" s="268">
        <v>0</v>
      </c>
      <c r="TW84" s="268">
        <v>0</v>
      </c>
      <c r="TX84" s="268">
        <v>0</v>
      </c>
      <c r="TY84" s="211">
        <f t="shared" si="26"/>
        <v>1</v>
      </c>
      <c r="TZ84" s="179" t="s">
        <v>635</v>
      </c>
      <c r="UA84" s="179" t="s">
        <v>635</v>
      </c>
      <c r="UB84" s="179" t="s">
        <v>635</v>
      </c>
      <c r="UC84" s="179" t="s">
        <v>635</v>
      </c>
      <c r="UD84" s="179" t="s">
        <v>635</v>
      </c>
      <c r="UE84" s="179" t="s">
        <v>635</v>
      </c>
      <c r="UF84" s="179" t="s">
        <v>635</v>
      </c>
      <c r="UG84" s="179" t="s">
        <v>635</v>
      </c>
      <c r="UH84" s="180" t="s">
        <v>635</v>
      </c>
      <c r="UI84" s="135" t="s">
        <v>635</v>
      </c>
      <c r="UJ84" s="135" t="s">
        <v>635</v>
      </c>
      <c r="UK84" s="135" t="s">
        <v>635</v>
      </c>
      <c r="UL84" s="135" t="s">
        <v>635</v>
      </c>
      <c r="UM84" s="135" t="s">
        <v>635</v>
      </c>
      <c r="UN84" s="135" t="s">
        <v>635</v>
      </c>
      <c r="UO84" s="135" t="s">
        <v>635</v>
      </c>
      <c r="UP84" s="135" t="s">
        <v>635</v>
      </c>
      <c r="UQ84" s="230" t="s">
        <v>635</v>
      </c>
      <c r="UR84" s="131" t="s">
        <v>635</v>
      </c>
      <c r="US84" s="131" t="s">
        <v>635</v>
      </c>
      <c r="UT84" s="131" t="s">
        <v>635</v>
      </c>
      <c r="UU84" s="131" t="s">
        <v>635</v>
      </c>
      <c r="UV84" s="131" t="s">
        <v>635</v>
      </c>
      <c r="UW84" s="131" t="s">
        <v>635</v>
      </c>
      <c r="UX84" s="131" t="s">
        <v>635</v>
      </c>
      <c r="UY84" s="131" t="s">
        <v>635</v>
      </c>
      <c r="UZ84" s="182" t="s">
        <v>635</v>
      </c>
      <c r="VA84" s="169" t="s">
        <v>635</v>
      </c>
      <c r="VB84" s="169" t="s">
        <v>635</v>
      </c>
      <c r="VC84" s="169" t="s">
        <v>635</v>
      </c>
      <c r="VD84" s="169" t="s">
        <v>635</v>
      </c>
      <c r="VE84" s="169" t="s">
        <v>635</v>
      </c>
      <c r="VF84" s="169" t="s">
        <v>635</v>
      </c>
      <c r="VG84" s="169" t="s">
        <v>635</v>
      </c>
      <c r="VH84" s="169" t="s">
        <v>635</v>
      </c>
      <c r="VI84" s="183" t="s">
        <v>635</v>
      </c>
      <c r="VJ84" s="177" t="s">
        <v>635</v>
      </c>
      <c r="VK84" s="177" t="s">
        <v>635</v>
      </c>
      <c r="VL84" s="177" t="s">
        <v>635</v>
      </c>
      <c r="VM84" s="177" t="s">
        <v>635</v>
      </c>
      <c r="VN84" s="177" t="s">
        <v>635</v>
      </c>
      <c r="VO84" s="177" t="s">
        <v>635</v>
      </c>
      <c r="VP84" s="177" t="s">
        <v>635</v>
      </c>
      <c r="VQ84" s="177" t="s">
        <v>635</v>
      </c>
      <c r="VR84" s="178" t="s">
        <v>635</v>
      </c>
      <c r="VS84" s="184" t="s">
        <v>635</v>
      </c>
      <c r="VT84" s="184" t="s">
        <v>635</v>
      </c>
      <c r="VU84" s="184" t="s">
        <v>635</v>
      </c>
      <c r="VV84" s="184" t="s">
        <v>635</v>
      </c>
      <c r="VW84" s="184" t="s">
        <v>635</v>
      </c>
      <c r="VX84" s="184" t="s">
        <v>635</v>
      </c>
      <c r="VY84" s="184" t="s">
        <v>635</v>
      </c>
      <c r="VZ84" s="184" t="s">
        <v>635</v>
      </c>
      <c r="WA84" s="185" t="s">
        <v>635</v>
      </c>
      <c r="WB84" s="186" t="s">
        <v>635</v>
      </c>
      <c r="WC84" s="186" t="s">
        <v>635</v>
      </c>
      <c r="WD84" s="186" t="s">
        <v>635</v>
      </c>
      <c r="WE84" s="186" t="s">
        <v>635</v>
      </c>
      <c r="WF84" s="186" t="s">
        <v>635</v>
      </c>
      <c r="WG84" s="186" t="s">
        <v>635</v>
      </c>
      <c r="WH84" s="186" t="s">
        <v>635</v>
      </c>
      <c r="WI84" s="186" t="s">
        <v>635</v>
      </c>
      <c r="WJ84" s="187" t="s">
        <v>635</v>
      </c>
      <c r="WK84" s="212">
        <v>0</v>
      </c>
      <c r="WL84" s="212">
        <v>0</v>
      </c>
      <c r="WM84" s="212">
        <v>1</v>
      </c>
      <c r="WN84" s="212">
        <v>0</v>
      </c>
      <c r="WO84" s="212">
        <v>0</v>
      </c>
      <c r="WP84" s="212">
        <v>0</v>
      </c>
      <c r="WQ84" s="212">
        <v>0</v>
      </c>
      <c r="WR84" s="212">
        <v>0</v>
      </c>
      <c r="WS84" s="188">
        <f t="shared" si="27"/>
        <v>1</v>
      </c>
      <c r="WT84" s="133" t="s">
        <v>635</v>
      </c>
      <c r="WU84" s="133" t="s">
        <v>635</v>
      </c>
      <c r="WV84" s="133" t="s">
        <v>635</v>
      </c>
      <c r="WW84" s="133" t="s">
        <v>635</v>
      </c>
      <c r="WX84" s="133" t="s">
        <v>635</v>
      </c>
      <c r="WY84" s="133" t="s">
        <v>635</v>
      </c>
      <c r="WZ84" s="133" t="s">
        <v>635</v>
      </c>
      <c r="XA84" s="133" t="s">
        <v>635</v>
      </c>
      <c r="XB84" s="189" t="s">
        <v>635</v>
      </c>
      <c r="XC84" s="105" t="s">
        <v>665</v>
      </c>
      <c r="XD84" s="105" t="s">
        <v>666</v>
      </c>
      <c r="XE84" s="105" t="s">
        <v>635</v>
      </c>
      <c r="XF84" s="111" t="s">
        <v>635</v>
      </c>
      <c r="XG84" s="190" t="s">
        <v>671</v>
      </c>
      <c r="XH84" s="190" t="s">
        <v>672</v>
      </c>
      <c r="XI84" s="190" t="s">
        <v>635</v>
      </c>
      <c r="XJ84" s="190" t="s">
        <v>635</v>
      </c>
      <c r="XK84" s="190" t="s">
        <v>635</v>
      </c>
      <c r="XL84" s="190" t="s">
        <v>635</v>
      </c>
      <c r="XM84" s="191" t="s">
        <v>667</v>
      </c>
      <c r="XN84" s="191" t="s">
        <v>668</v>
      </c>
      <c r="XO84" s="191" t="s">
        <v>670</v>
      </c>
      <c r="XP84" s="191" t="s">
        <v>635</v>
      </c>
      <c r="XQ84" s="191" t="s">
        <v>635</v>
      </c>
      <c r="XR84" s="191" t="s">
        <v>635</v>
      </c>
      <c r="XS84" s="191" t="s">
        <v>635</v>
      </c>
      <c r="XT84" s="191" t="s">
        <v>635</v>
      </c>
      <c r="XU84" s="192" t="s">
        <v>635</v>
      </c>
      <c r="XV84" s="192" t="s">
        <v>635</v>
      </c>
      <c r="XW84" s="192" t="s">
        <v>635</v>
      </c>
      <c r="XX84" s="192" t="s">
        <v>635</v>
      </c>
      <c r="XY84" s="192" t="s">
        <v>635</v>
      </c>
      <c r="XZ84" s="192" t="s">
        <v>635</v>
      </c>
      <c r="YA84" s="144" t="s">
        <v>635</v>
      </c>
      <c r="YB84" s="144" t="s">
        <v>635</v>
      </c>
      <c r="YC84" s="144" t="s">
        <v>635</v>
      </c>
      <c r="YD84" s="144" t="s">
        <v>635</v>
      </c>
      <c r="YE84" s="144" t="s">
        <v>635</v>
      </c>
      <c r="YF84" s="144" t="s">
        <v>635</v>
      </c>
      <c r="YG84" s="144" t="s">
        <v>635</v>
      </c>
      <c r="YH84" s="111" t="s">
        <v>635</v>
      </c>
      <c r="YI84" s="111" t="s">
        <v>635</v>
      </c>
      <c r="YJ84" s="111" t="s">
        <v>635</v>
      </c>
      <c r="YK84" s="190" t="s">
        <v>635</v>
      </c>
      <c r="YL84" s="190" t="s">
        <v>635</v>
      </c>
      <c r="YM84" s="190" t="s">
        <v>635</v>
      </c>
      <c r="YN84" s="190" t="s">
        <v>635</v>
      </c>
      <c r="YO84" s="190" t="s">
        <v>635</v>
      </c>
      <c r="YP84" s="130" t="s">
        <v>635</v>
      </c>
      <c r="YQ84" s="130" t="s">
        <v>635</v>
      </c>
      <c r="YR84" s="130" t="s">
        <v>635</v>
      </c>
      <c r="YS84" s="130" t="s">
        <v>635</v>
      </c>
      <c r="YT84" s="130" t="s">
        <v>635</v>
      </c>
      <c r="YU84" s="130" t="s">
        <v>635</v>
      </c>
      <c r="YV84" s="112" t="s">
        <v>635</v>
      </c>
      <c r="YW84" s="112" t="s">
        <v>635</v>
      </c>
      <c r="YX84" s="112" t="s">
        <v>635</v>
      </c>
      <c r="YY84" s="112" t="s">
        <v>635</v>
      </c>
      <c r="YZ84" s="105" t="s">
        <v>674</v>
      </c>
      <c r="ZA84" s="105" t="s">
        <v>635</v>
      </c>
      <c r="ZB84" s="126" t="s">
        <v>635</v>
      </c>
      <c r="ZC84" s="126" t="s">
        <v>635</v>
      </c>
      <c r="ZD84" s="126" t="s">
        <v>635</v>
      </c>
      <c r="ZE84" s="126" t="s">
        <v>635</v>
      </c>
      <c r="ZF84" s="126" t="s">
        <v>635</v>
      </c>
      <c r="ZG84" s="125" t="s">
        <v>713</v>
      </c>
      <c r="ZH84" s="125" t="s">
        <v>635</v>
      </c>
      <c r="ZI84" s="125" t="s">
        <v>635</v>
      </c>
      <c r="ZJ84" s="125" t="s">
        <v>635</v>
      </c>
      <c r="ZK84" s="125" t="s">
        <v>635</v>
      </c>
      <c r="ZL84" s="125" t="s">
        <v>635</v>
      </c>
      <c r="ZM84" s="125" t="s">
        <v>635</v>
      </c>
      <c r="ZN84" s="125" t="s">
        <v>635</v>
      </c>
      <c r="ZO84" s="147" t="s">
        <v>635</v>
      </c>
      <c r="ZP84" s="147" t="s">
        <v>635</v>
      </c>
      <c r="ZQ84" s="147" t="s">
        <v>635</v>
      </c>
      <c r="ZR84" s="147" t="s">
        <v>635</v>
      </c>
      <c r="ZS84" s="147" t="s">
        <v>635</v>
      </c>
      <c r="ZT84" s="184" t="s">
        <v>635</v>
      </c>
      <c r="ZU84" s="184">
        <v>2</v>
      </c>
      <c r="ZV84" s="184" t="s">
        <v>635</v>
      </c>
      <c r="ZW84" s="184" t="s">
        <v>635</v>
      </c>
      <c r="ZX84" s="131">
        <v>1</v>
      </c>
      <c r="ZY84" s="131" t="s">
        <v>635</v>
      </c>
      <c r="ZZ84" s="131" t="s">
        <v>635</v>
      </c>
      <c r="AAA84" s="131" t="s">
        <v>635</v>
      </c>
      <c r="AAB84" s="132" t="s">
        <v>635</v>
      </c>
      <c r="AAC84" s="132" t="s">
        <v>635</v>
      </c>
      <c r="AAD84" s="132" t="s">
        <v>635</v>
      </c>
      <c r="AAE84" s="193" t="s">
        <v>635</v>
      </c>
      <c r="AAF84" s="102">
        <v>5</v>
      </c>
      <c r="AAG84" s="102" t="s">
        <v>635</v>
      </c>
      <c r="AAH84" s="102" t="s">
        <v>635</v>
      </c>
      <c r="AAI84" s="102" t="s">
        <v>635</v>
      </c>
      <c r="AAJ84" s="125" t="s">
        <v>635</v>
      </c>
      <c r="AAK84" s="125">
        <v>2</v>
      </c>
      <c r="AAL84" s="125" t="s">
        <v>635</v>
      </c>
      <c r="AAM84" s="125" t="s">
        <v>635</v>
      </c>
      <c r="AAN84" s="131" t="s">
        <v>635</v>
      </c>
      <c r="AAO84" s="131">
        <v>4</v>
      </c>
      <c r="AAP84" s="131" t="s">
        <v>635</v>
      </c>
      <c r="AAQ84" s="131" t="s">
        <v>635</v>
      </c>
      <c r="AAR84" s="149" t="s">
        <v>635</v>
      </c>
      <c r="AAS84" s="149" t="s">
        <v>635</v>
      </c>
      <c r="AAT84" s="149" t="s">
        <v>635</v>
      </c>
      <c r="AAU84" s="149" t="s">
        <v>635</v>
      </c>
      <c r="AAV84" s="184" t="s">
        <v>635</v>
      </c>
      <c r="AAW84" s="184" t="s">
        <v>635</v>
      </c>
      <c r="AAX84" s="184" t="s">
        <v>635</v>
      </c>
      <c r="AAY84" s="184" t="s">
        <v>635</v>
      </c>
      <c r="AAZ84" s="103" t="s">
        <v>632</v>
      </c>
      <c r="ABA84" s="100" t="s">
        <v>679</v>
      </c>
      <c r="ABB84" s="100" t="s">
        <v>635</v>
      </c>
      <c r="ABC84" s="100" t="s">
        <v>635</v>
      </c>
      <c r="ABD84" s="100" t="s">
        <v>635</v>
      </c>
      <c r="ABE84" s="100" t="s">
        <v>635</v>
      </c>
      <c r="ABF84" s="103" t="s">
        <v>635</v>
      </c>
      <c r="ABG84" s="194">
        <v>100000</v>
      </c>
      <c r="ABH84" s="195" t="s">
        <v>754</v>
      </c>
      <c r="ABI84" s="195" t="s">
        <v>716</v>
      </c>
      <c r="ABJ84" s="195" t="s">
        <v>717</v>
      </c>
      <c r="ABK84" s="195" t="s">
        <v>635</v>
      </c>
      <c r="ABL84" s="177" t="s">
        <v>635</v>
      </c>
      <c r="ABM84" s="177" t="s">
        <v>635</v>
      </c>
      <c r="ABN84" s="177" t="s">
        <v>635</v>
      </c>
      <c r="ABO84" s="195" t="s">
        <v>635</v>
      </c>
      <c r="ABP84" s="112" t="s">
        <v>682</v>
      </c>
      <c r="ABQ84" s="112" t="s">
        <v>635</v>
      </c>
      <c r="ABR84" s="112" t="s">
        <v>635</v>
      </c>
      <c r="ABS84" s="103" t="s">
        <v>632</v>
      </c>
      <c r="ABT84" s="97" t="s">
        <v>632</v>
      </c>
      <c r="ABU84" s="196" t="s">
        <v>683</v>
      </c>
      <c r="ABV84" s="196" t="s">
        <v>718</v>
      </c>
      <c r="ABW84" s="196" t="s">
        <v>789</v>
      </c>
      <c r="ABX84" s="196" t="s">
        <v>790</v>
      </c>
      <c r="ABY84" s="196" t="s">
        <v>635</v>
      </c>
      <c r="ABZ84" s="196" t="s">
        <v>635</v>
      </c>
      <c r="ACA84" s="196" t="s">
        <v>635</v>
      </c>
      <c r="ACB84" s="97" t="s">
        <v>626</v>
      </c>
      <c r="ACC84" s="97" t="s">
        <v>632</v>
      </c>
      <c r="ACD84" s="112" t="s">
        <v>686</v>
      </c>
      <c r="ACE84" s="112" t="s">
        <v>635</v>
      </c>
      <c r="ACF84" s="112" t="s">
        <v>635</v>
      </c>
      <c r="ACG84" s="112" t="s">
        <v>635</v>
      </c>
      <c r="ACH84" s="97"/>
      <c r="ACI84" s="97" t="s">
        <v>1749</v>
      </c>
      <c r="ACJ84" s="97"/>
    </row>
    <row r="85" spans="1:764" ht="15" customHeight="1">
      <c r="A85">
        <v>76</v>
      </c>
      <c r="B85" s="214" t="s">
        <v>1750</v>
      </c>
      <c r="C85" s="214" t="s">
        <v>1751</v>
      </c>
      <c r="D85" s="214" t="s">
        <v>691</v>
      </c>
      <c r="E85" s="214" t="s">
        <v>1752</v>
      </c>
      <c r="F85" s="215" t="s">
        <v>1753</v>
      </c>
      <c r="G85" s="215" t="s">
        <v>1754</v>
      </c>
      <c r="H85" s="216">
        <v>35.975144999999998</v>
      </c>
      <c r="I85" s="216">
        <v>-0.25114799999999998</v>
      </c>
      <c r="J85" s="215" t="s">
        <v>695</v>
      </c>
      <c r="K85" s="215" t="s">
        <v>1011</v>
      </c>
      <c r="L85" s="215" t="s">
        <v>1012</v>
      </c>
      <c r="M85" s="214" t="s">
        <v>1755</v>
      </c>
      <c r="N85" s="217">
        <v>797001216</v>
      </c>
      <c r="O85" s="128">
        <v>101026125</v>
      </c>
      <c r="P85" s="214">
        <v>-0.25215500000000002</v>
      </c>
      <c r="Q85" s="214">
        <v>35.976750000000003</v>
      </c>
      <c r="R85" s="214">
        <v>2084.5</v>
      </c>
      <c r="S85" s="214">
        <v>6.0157999999999996</v>
      </c>
      <c r="T85" s="128" t="s">
        <v>626</v>
      </c>
      <c r="U85" s="214" t="s">
        <v>629</v>
      </c>
      <c r="V85" s="214" t="s">
        <v>699</v>
      </c>
      <c r="W85" s="214" t="s">
        <v>629</v>
      </c>
      <c r="X85" s="214" t="s">
        <v>700</v>
      </c>
      <c r="Y85" s="214" t="s">
        <v>770</v>
      </c>
      <c r="Z85" s="128" t="s">
        <v>626</v>
      </c>
      <c r="AA85" s="218" t="s">
        <v>635</v>
      </c>
      <c r="AB85" s="219" t="s">
        <v>635</v>
      </c>
      <c r="AC85" s="218" t="s">
        <v>635</v>
      </c>
      <c r="AD85" s="218" t="s">
        <v>635</v>
      </c>
      <c r="AE85" s="218" t="s">
        <v>635</v>
      </c>
      <c r="AF85" s="128">
        <v>3</v>
      </c>
      <c r="AG85" s="128">
        <v>1</v>
      </c>
      <c r="AH85" s="214" t="s">
        <v>636</v>
      </c>
      <c r="AI85" s="214" t="s">
        <v>637</v>
      </c>
      <c r="AJ85" s="214" t="s">
        <v>638</v>
      </c>
      <c r="AK85" s="214" t="s">
        <v>639</v>
      </c>
      <c r="AL85" s="214" t="s">
        <v>640</v>
      </c>
      <c r="AM85" s="128" t="s">
        <v>641</v>
      </c>
      <c r="AN85" s="128" t="s">
        <v>702</v>
      </c>
      <c r="AO85" s="128" t="s">
        <v>635</v>
      </c>
      <c r="AP85" s="214" t="s">
        <v>642</v>
      </c>
      <c r="AQ85" s="214" t="s">
        <v>773</v>
      </c>
      <c r="AR85" s="128" t="s">
        <v>635</v>
      </c>
      <c r="AS85" s="217" t="s">
        <v>642</v>
      </c>
      <c r="AT85" s="128" t="s">
        <v>635</v>
      </c>
      <c r="AU85" s="128" t="s">
        <v>635</v>
      </c>
      <c r="AV85" s="128" t="s">
        <v>632</v>
      </c>
      <c r="AW85" s="214" t="s">
        <v>640</v>
      </c>
      <c r="AX85" s="128" t="s">
        <v>702</v>
      </c>
      <c r="AY85" s="214" t="s">
        <v>640</v>
      </c>
      <c r="AZ85" s="217" t="s">
        <v>702</v>
      </c>
      <c r="BA85" s="214" t="s">
        <v>640</v>
      </c>
      <c r="BB85" s="217" t="s">
        <v>641</v>
      </c>
      <c r="BC85" s="128" t="s">
        <v>641</v>
      </c>
      <c r="BD85" s="128" t="s">
        <v>702</v>
      </c>
      <c r="BE85" s="128" t="s">
        <v>626</v>
      </c>
      <c r="BF85" s="128" t="s">
        <v>635</v>
      </c>
      <c r="BG85" s="128" t="s">
        <v>635</v>
      </c>
      <c r="BH85" s="128" t="s">
        <v>635</v>
      </c>
      <c r="BI85" s="214" t="s">
        <v>640</v>
      </c>
      <c r="BJ85" s="217" t="s">
        <v>643</v>
      </c>
      <c r="BK85" s="217" t="s">
        <v>898</v>
      </c>
      <c r="BL85" s="217" t="s">
        <v>635</v>
      </c>
      <c r="BM85" s="217" t="s">
        <v>635</v>
      </c>
      <c r="BN85" s="217" t="s">
        <v>635</v>
      </c>
      <c r="BO85" s="128" t="s">
        <v>632</v>
      </c>
      <c r="BP85" s="128" t="s">
        <v>641</v>
      </c>
      <c r="BQ85" s="128" t="s">
        <v>702</v>
      </c>
      <c r="BR85" s="214" t="s">
        <v>645</v>
      </c>
      <c r="BS85" s="214" t="s">
        <v>635</v>
      </c>
      <c r="BT85" s="128" t="s">
        <v>635</v>
      </c>
      <c r="BU85" s="128" t="s">
        <v>635</v>
      </c>
      <c r="BV85" s="214" t="s">
        <v>635</v>
      </c>
      <c r="BW85" s="214" t="s">
        <v>848</v>
      </c>
      <c r="BX85" s="97" t="s">
        <v>848</v>
      </c>
      <c r="BY85" s="214" t="s">
        <v>1756</v>
      </c>
      <c r="BZ85" s="214" t="s">
        <v>705</v>
      </c>
      <c r="CA85" s="217" t="s">
        <v>706</v>
      </c>
      <c r="CB85" s="217" t="s">
        <v>736</v>
      </c>
      <c r="CC85" s="217" t="s">
        <v>635</v>
      </c>
      <c r="CD85" s="128" t="s">
        <v>635</v>
      </c>
      <c r="CE85" s="217" t="s">
        <v>635</v>
      </c>
      <c r="CF85" s="128">
        <v>3</v>
      </c>
      <c r="CG85" s="128">
        <v>3</v>
      </c>
      <c r="CH85" s="214" t="s">
        <v>649</v>
      </c>
      <c r="CI85" s="217" t="s">
        <v>702</v>
      </c>
      <c r="CJ85" s="217" t="s">
        <v>641</v>
      </c>
      <c r="CK85" s="217" t="s">
        <v>635</v>
      </c>
      <c r="CL85" s="128">
        <v>5</v>
      </c>
      <c r="CM85" s="220">
        <v>150</v>
      </c>
      <c r="CN85" s="128">
        <v>2</v>
      </c>
      <c r="CO85" s="128">
        <v>500</v>
      </c>
      <c r="CP85" s="128">
        <v>0.4</v>
      </c>
      <c r="CQ85" s="128">
        <f>2300/4</f>
        <v>575</v>
      </c>
      <c r="CR85" s="128" t="s">
        <v>635</v>
      </c>
      <c r="CS85" s="128" t="s">
        <v>635</v>
      </c>
      <c r="CT85" s="128" t="s">
        <v>635</v>
      </c>
      <c r="CU85" s="128" t="s">
        <v>635</v>
      </c>
      <c r="CV85" s="128" t="s">
        <v>635</v>
      </c>
      <c r="CW85" s="128" t="s">
        <v>635</v>
      </c>
      <c r="CX85" s="217" t="s">
        <v>651</v>
      </c>
      <c r="CY85" s="128" t="s">
        <v>635</v>
      </c>
      <c r="CZ85" s="221">
        <v>0</v>
      </c>
      <c r="DA85" s="221">
        <v>1</v>
      </c>
      <c r="DB85" s="222">
        <f>SUM(CZ85:DA85)</f>
        <v>1</v>
      </c>
      <c r="DC85" s="214" t="s">
        <v>651</v>
      </c>
      <c r="DD85" s="128" t="s">
        <v>635</v>
      </c>
      <c r="DE85" s="143">
        <v>0</v>
      </c>
      <c r="DF85" s="143">
        <v>1</v>
      </c>
      <c r="DG85" s="222">
        <f>SUBTOTAL(9,DE85:DF85)</f>
        <v>1</v>
      </c>
      <c r="DH85" s="214" t="s">
        <v>651</v>
      </c>
      <c r="DI85" s="143">
        <v>1</v>
      </c>
      <c r="DJ85" s="214" t="s">
        <v>635</v>
      </c>
      <c r="DK85" s="128" t="s">
        <v>635</v>
      </c>
      <c r="DL85" s="128" t="s">
        <v>635</v>
      </c>
      <c r="DM85" s="128" t="s">
        <v>635</v>
      </c>
      <c r="DN85" s="128" t="s">
        <v>635</v>
      </c>
      <c r="DO85" s="128" t="s">
        <v>635</v>
      </c>
      <c r="DP85" s="128" t="s">
        <v>635</v>
      </c>
      <c r="DQ85" s="128" t="s">
        <v>635</v>
      </c>
      <c r="DR85" s="128" t="s">
        <v>635</v>
      </c>
      <c r="DS85" s="128" t="s">
        <v>635</v>
      </c>
      <c r="DT85" s="128" t="s">
        <v>635</v>
      </c>
      <c r="DU85" s="128" t="s">
        <v>635</v>
      </c>
      <c r="DV85" s="128" t="s">
        <v>635</v>
      </c>
      <c r="DW85" s="128" t="s">
        <v>635</v>
      </c>
      <c r="DX85" s="128" t="s">
        <v>635</v>
      </c>
      <c r="DY85" s="128" t="s">
        <v>635</v>
      </c>
      <c r="DZ85" s="214" t="s">
        <v>635</v>
      </c>
      <c r="EA85" s="128" t="s">
        <v>632</v>
      </c>
      <c r="EB85" s="214" t="s">
        <v>707</v>
      </c>
      <c r="EC85" s="128" t="s">
        <v>632</v>
      </c>
      <c r="ED85" s="217" t="s">
        <v>1047</v>
      </c>
      <c r="EE85" s="214" t="s">
        <v>741</v>
      </c>
      <c r="EF85" s="217" t="s">
        <v>651</v>
      </c>
      <c r="EG85" s="217" t="s">
        <v>635</v>
      </c>
      <c r="EH85" s="128" t="s">
        <v>651</v>
      </c>
      <c r="EI85" s="214" t="s">
        <v>640</v>
      </c>
      <c r="EJ85" s="214" t="s">
        <v>640</v>
      </c>
      <c r="EK85" s="128" t="s">
        <v>635</v>
      </c>
      <c r="EL85" s="128" t="s">
        <v>635</v>
      </c>
      <c r="EM85" s="128" t="s">
        <v>635</v>
      </c>
      <c r="EN85" s="128" t="s">
        <v>635</v>
      </c>
      <c r="EO85" s="128" t="s">
        <v>635</v>
      </c>
      <c r="EP85" s="128" t="s">
        <v>635</v>
      </c>
      <c r="EQ85" s="128" t="s">
        <v>635</v>
      </c>
      <c r="ER85" s="128" t="s">
        <v>635</v>
      </c>
      <c r="ES85" s="128" t="s">
        <v>635</v>
      </c>
      <c r="ET85" s="128" t="s">
        <v>635</v>
      </c>
      <c r="EU85" s="128" t="s">
        <v>635</v>
      </c>
      <c r="EV85" s="128" t="s">
        <v>635</v>
      </c>
      <c r="EW85" s="214" t="s">
        <v>654</v>
      </c>
      <c r="EX85" s="214" t="s">
        <v>654</v>
      </c>
      <c r="EY85" s="128" t="s">
        <v>805</v>
      </c>
      <c r="EZ85" s="217" t="s">
        <v>1018</v>
      </c>
      <c r="FA85" s="214" t="s">
        <v>635</v>
      </c>
      <c r="FB85" s="214" t="s">
        <v>880</v>
      </c>
      <c r="FC85" s="214" t="s">
        <v>743</v>
      </c>
      <c r="FD85" s="128" t="s">
        <v>806</v>
      </c>
      <c r="FE85" s="128" t="s">
        <v>635</v>
      </c>
      <c r="FF85" s="128" t="s">
        <v>635</v>
      </c>
      <c r="FG85" s="128" t="s">
        <v>635</v>
      </c>
      <c r="FH85" s="128" t="s">
        <v>635</v>
      </c>
      <c r="FI85" s="128" t="s">
        <v>635</v>
      </c>
      <c r="FJ85" s="128" t="s">
        <v>635</v>
      </c>
      <c r="FK85" s="128">
        <v>6</v>
      </c>
      <c r="FL85" s="128" t="s">
        <v>635</v>
      </c>
      <c r="FM85" s="234">
        <v>13</v>
      </c>
      <c r="FN85" s="128">
        <v>1</v>
      </c>
      <c r="FO85" s="128" t="s">
        <v>635</v>
      </c>
      <c r="FP85" s="128" t="s">
        <v>635</v>
      </c>
      <c r="FQ85" s="128" t="s">
        <v>635</v>
      </c>
      <c r="FR85" s="128" t="s">
        <v>635</v>
      </c>
      <c r="FS85" s="128">
        <v>40</v>
      </c>
      <c r="FT85" s="128" t="s">
        <v>635</v>
      </c>
      <c r="FU85" s="128">
        <v>2</v>
      </c>
      <c r="FV85" s="128">
        <v>3</v>
      </c>
      <c r="FW85" s="128" t="s">
        <v>635</v>
      </c>
      <c r="FX85" s="128" t="s">
        <v>635</v>
      </c>
      <c r="FY85" s="214" t="s">
        <v>635</v>
      </c>
      <c r="FZ85" s="128" t="s">
        <v>635</v>
      </c>
      <c r="GA85" s="128" t="s">
        <v>635</v>
      </c>
      <c r="GB85" s="128" t="s">
        <v>635</v>
      </c>
      <c r="GC85" s="214" t="s">
        <v>635</v>
      </c>
      <c r="GD85" s="128" t="s">
        <v>635</v>
      </c>
      <c r="GE85" s="128" t="s">
        <v>635</v>
      </c>
      <c r="GF85" s="128" t="s">
        <v>635</v>
      </c>
      <c r="GG85" s="128" t="s">
        <v>635</v>
      </c>
      <c r="GH85" s="128" t="s">
        <v>635</v>
      </c>
      <c r="GI85" s="128" t="s">
        <v>635</v>
      </c>
      <c r="GJ85" s="128" t="s">
        <v>635</v>
      </c>
      <c r="GK85" s="128" t="s">
        <v>635</v>
      </c>
      <c r="GL85" s="128" t="s">
        <v>635</v>
      </c>
      <c r="GM85" s="128" t="s">
        <v>635</v>
      </c>
      <c r="GN85" s="128" t="s">
        <v>635</v>
      </c>
      <c r="GO85" s="128" t="s">
        <v>658</v>
      </c>
      <c r="GP85" s="128">
        <v>0</v>
      </c>
      <c r="GQ85" s="128">
        <v>24</v>
      </c>
      <c r="GR85" s="128" t="s">
        <v>658</v>
      </c>
      <c r="GS85" s="128">
        <v>0</v>
      </c>
      <c r="GT85" s="128">
        <v>24</v>
      </c>
      <c r="GU85" s="128" t="s">
        <v>635</v>
      </c>
      <c r="GV85" s="128" t="s">
        <v>635</v>
      </c>
      <c r="GW85" s="128" t="s">
        <v>635</v>
      </c>
      <c r="GX85" s="128" t="s">
        <v>635</v>
      </c>
      <c r="GY85" s="128" t="s">
        <v>635</v>
      </c>
      <c r="GZ85" s="128" t="s">
        <v>635</v>
      </c>
      <c r="HA85" s="214" t="s">
        <v>657</v>
      </c>
      <c r="HB85" s="217" t="s">
        <v>658</v>
      </c>
      <c r="HC85" s="128">
        <v>12</v>
      </c>
      <c r="HD85" s="128">
        <v>12</v>
      </c>
      <c r="HE85" s="217" t="s">
        <v>657</v>
      </c>
      <c r="HF85" s="214" t="s">
        <v>658</v>
      </c>
      <c r="HG85" s="128">
        <v>12</v>
      </c>
      <c r="HH85" s="128">
        <v>12</v>
      </c>
      <c r="HI85" s="128" t="s">
        <v>657</v>
      </c>
      <c r="HJ85" s="128" t="s">
        <v>658</v>
      </c>
      <c r="HK85" s="128">
        <v>10</v>
      </c>
      <c r="HL85" s="128">
        <v>14</v>
      </c>
      <c r="HM85" s="128" t="s">
        <v>658</v>
      </c>
      <c r="HN85" s="128" t="s">
        <v>635</v>
      </c>
      <c r="HO85" s="128">
        <v>0</v>
      </c>
      <c r="HP85" s="128">
        <v>24</v>
      </c>
      <c r="HQ85" s="128" t="s">
        <v>635</v>
      </c>
      <c r="HR85" s="128" t="s">
        <v>635</v>
      </c>
      <c r="HS85" s="128" t="s">
        <v>2414</v>
      </c>
      <c r="HT85" s="128" t="s">
        <v>635</v>
      </c>
      <c r="HU85" s="128" t="s">
        <v>635</v>
      </c>
      <c r="HV85" s="128" t="s">
        <v>635</v>
      </c>
      <c r="HW85" s="128" t="s">
        <v>635</v>
      </c>
      <c r="HX85" s="128" t="s">
        <v>635</v>
      </c>
      <c r="HY85" s="128" t="s">
        <v>635</v>
      </c>
      <c r="HZ85" s="128" t="s">
        <v>635</v>
      </c>
      <c r="IA85" s="128" t="s">
        <v>635</v>
      </c>
      <c r="IB85" s="128" t="s">
        <v>635</v>
      </c>
      <c r="IC85" s="128" t="s">
        <v>635</v>
      </c>
      <c r="ID85" s="128" t="s">
        <v>635</v>
      </c>
      <c r="IE85" s="128" t="s">
        <v>635</v>
      </c>
      <c r="IF85" s="128" t="s">
        <v>635</v>
      </c>
      <c r="IG85" s="214" t="s">
        <v>659</v>
      </c>
      <c r="IH85" s="214" t="s">
        <v>855</v>
      </c>
      <c r="II85" s="214" t="s">
        <v>635</v>
      </c>
      <c r="IJ85" s="214" t="s">
        <v>635</v>
      </c>
      <c r="IK85" s="214" t="s">
        <v>635</v>
      </c>
      <c r="IL85" s="214" t="s">
        <v>635</v>
      </c>
      <c r="IM85" s="214" t="s">
        <v>635</v>
      </c>
      <c r="IN85" s="214" t="s">
        <v>635</v>
      </c>
      <c r="IO85" s="214" t="s">
        <v>635</v>
      </c>
      <c r="IP85" s="128">
        <v>2</v>
      </c>
      <c r="IQ85" s="128" t="s">
        <v>635</v>
      </c>
      <c r="IR85" s="128" t="s">
        <v>635</v>
      </c>
      <c r="IS85" s="128" t="s">
        <v>635</v>
      </c>
      <c r="IT85" s="128" t="s">
        <v>635</v>
      </c>
      <c r="IU85" s="128" t="s">
        <v>635</v>
      </c>
      <c r="IV85" s="128" t="s">
        <v>635</v>
      </c>
      <c r="IW85" s="128" t="s">
        <v>635</v>
      </c>
      <c r="IX85" s="128" t="s">
        <v>635</v>
      </c>
      <c r="IY85" s="128" t="s">
        <v>635</v>
      </c>
      <c r="IZ85" s="128" t="s">
        <v>635</v>
      </c>
      <c r="JA85" s="128" t="s">
        <v>635</v>
      </c>
      <c r="JB85" s="128" t="s">
        <v>635</v>
      </c>
      <c r="JC85" s="128" t="s">
        <v>635</v>
      </c>
      <c r="JD85" s="128" t="s">
        <v>635</v>
      </c>
      <c r="JE85" s="128" t="s">
        <v>635</v>
      </c>
      <c r="JF85" s="143">
        <v>0</v>
      </c>
      <c r="JG85" s="143">
        <v>0</v>
      </c>
      <c r="JH85" s="128" t="s">
        <v>635</v>
      </c>
      <c r="JI85" s="143">
        <v>0</v>
      </c>
      <c r="JJ85" s="143">
        <v>0</v>
      </c>
      <c r="JK85" s="128" t="s">
        <v>635</v>
      </c>
      <c r="JL85" s="128" t="s">
        <v>635</v>
      </c>
      <c r="JM85" s="128" t="s">
        <v>635</v>
      </c>
      <c r="JN85" s="128" t="s">
        <v>635</v>
      </c>
      <c r="JO85" s="128" t="s">
        <v>635</v>
      </c>
      <c r="JP85" s="128" t="s">
        <v>635</v>
      </c>
      <c r="JQ85" s="128" t="s">
        <v>709</v>
      </c>
      <c r="JR85" s="128" t="s">
        <v>635</v>
      </c>
      <c r="JS85" s="143">
        <v>0</v>
      </c>
      <c r="JT85" s="143">
        <v>1</v>
      </c>
      <c r="JU85" s="128" t="s">
        <v>709</v>
      </c>
      <c r="JV85" s="128" t="s">
        <v>635</v>
      </c>
      <c r="JW85" s="143">
        <v>0</v>
      </c>
      <c r="JX85" s="143">
        <v>1</v>
      </c>
      <c r="JY85" s="143" t="s">
        <v>709</v>
      </c>
      <c r="JZ85" s="143" t="s">
        <v>635</v>
      </c>
      <c r="KA85" s="143">
        <v>0</v>
      </c>
      <c r="KB85" s="143">
        <v>1</v>
      </c>
      <c r="KC85" s="128" t="s">
        <v>635</v>
      </c>
      <c r="KD85" s="128" t="s">
        <v>635</v>
      </c>
      <c r="KE85" s="143" t="s">
        <v>635</v>
      </c>
      <c r="KF85" s="143" t="s">
        <v>635</v>
      </c>
      <c r="KG85" s="128" t="s">
        <v>635</v>
      </c>
      <c r="KH85" s="128" t="s">
        <v>635</v>
      </c>
      <c r="KI85" s="128" t="s">
        <v>635</v>
      </c>
      <c r="KJ85" s="128" t="s">
        <v>635</v>
      </c>
      <c r="KK85" s="128" t="s">
        <v>635</v>
      </c>
      <c r="KL85" s="128" t="s">
        <v>635</v>
      </c>
      <c r="KM85" s="128" t="s">
        <v>635</v>
      </c>
      <c r="KN85" s="128" t="s">
        <v>635</v>
      </c>
      <c r="KO85" s="128" t="s">
        <v>635</v>
      </c>
      <c r="KP85" s="128" t="s">
        <v>635</v>
      </c>
      <c r="KQ85" s="128" t="s">
        <v>635</v>
      </c>
      <c r="KR85" s="128" t="s">
        <v>635</v>
      </c>
      <c r="KS85" s="128" t="s">
        <v>635</v>
      </c>
      <c r="KT85" s="128" t="s">
        <v>635</v>
      </c>
      <c r="KU85" s="128" t="s">
        <v>635</v>
      </c>
      <c r="KV85" s="128" t="s">
        <v>635</v>
      </c>
      <c r="KW85" s="214" t="s">
        <v>664</v>
      </c>
      <c r="KX85" s="128" t="s">
        <v>710</v>
      </c>
      <c r="KY85" s="128" t="s">
        <v>635</v>
      </c>
      <c r="KZ85" s="128" t="s">
        <v>635</v>
      </c>
      <c r="LA85" s="128" t="s">
        <v>635</v>
      </c>
      <c r="LB85" s="143">
        <v>0.5</v>
      </c>
      <c r="LC85" s="143">
        <v>0</v>
      </c>
      <c r="LD85" s="143">
        <v>0.5</v>
      </c>
      <c r="LE85" s="143">
        <v>0</v>
      </c>
      <c r="LF85" s="143">
        <v>0</v>
      </c>
      <c r="LG85" s="143">
        <v>0</v>
      </c>
      <c r="LH85" s="223">
        <f t="shared" si="23"/>
        <v>1</v>
      </c>
      <c r="LI85" s="143">
        <v>0</v>
      </c>
      <c r="LJ85" s="143">
        <v>0</v>
      </c>
      <c r="LK85" s="143">
        <v>0.5</v>
      </c>
      <c r="LL85" s="143">
        <v>0</v>
      </c>
      <c r="LM85" s="143">
        <v>0.5</v>
      </c>
      <c r="LN85" s="143">
        <v>0</v>
      </c>
      <c r="LO85" s="143">
        <v>0</v>
      </c>
      <c r="LP85" s="143">
        <v>0</v>
      </c>
      <c r="LQ85" s="224">
        <f t="shared" si="24"/>
        <v>1</v>
      </c>
      <c r="LR85" s="143" t="s">
        <v>635</v>
      </c>
      <c r="LS85" s="143" t="s">
        <v>635</v>
      </c>
      <c r="LT85" s="143" t="s">
        <v>635</v>
      </c>
      <c r="LU85" s="143" t="s">
        <v>635</v>
      </c>
      <c r="LV85" s="143" t="s">
        <v>635</v>
      </c>
      <c r="LW85" s="143" t="s">
        <v>635</v>
      </c>
      <c r="LX85" s="143" t="s">
        <v>635</v>
      </c>
      <c r="LY85" s="143" t="s">
        <v>635</v>
      </c>
      <c r="LZ85" s="143" t="s">
        <v>635</v>
      </c>
      <c r="MA85" s="143" t="s">
        <v>635</v>
      </c>
      <c r="MB85" s="143" t="s">
        <v>635</v>
      </c>
      <c r="MC85" s="143" t="s">
        <v>635</v>
      </c>
      <c r="MD85" s="143" t="s">
        <v>635</v>
      </c>
      <c r="ME85" s="143" t="s">
        <v>635</v>
      </c>
      <c r="MF85" s="143" t="s">
        <v>635</v>
      </c>
      <c r="MG85" s="143" t="s">
        <v>635</v>
      </c>
      <c r="MH85" s="143" t="s">
        <v>635</v>
      </c>
      <c r="MI85" s="223" t="s">
        <v>635</v>
      </c>
      <c r="MJ85" s="143">
        <v>0</v>
      </c>
      <c r="MK85" s="143">
        <v>0</v>
      </c>
      <c r="ML85" s="143">
        <v>0</v>
      </c>
      <c r="MM85" s="143">
        <v>0</v>
      </c>
      <c r="MN85" s="143">
        <v>0</v>
      </c>
      <c r="MO85" s="143">
        <v>0</v>
      </c>
      <c r="MP85" s="143">
        <v>0</v>
      </c>
      <c r="MQ85" s="143">
        <v>0</v>
      </c>
      <c r="MR85" s="143">
        <v>0</v>
      </c>
      <c r="MS85" s="143" t="s">
        <v>635</v>
      </c>
      <c r="MT85" s="143" t="s">
        <v>635</v>
      </c>
      <c r="MU85" s="143" t="s">
        <v>635</v>
      </c>
      <c r="MV85" s="143" t="s">
        <v>635</v>
      </c>
      <c r="MW85" s="143" t="s">
        <v>635</v>
      </c>
      <c r="MX85" s="143" t="s">
        <v>635</v>
      </c>
      <c r="MY85" s="143" t="s">
        <v>635</v>
      </c>
      <c r="MZ85" s="143" t="s">
        <v>635</v>
      </c>
      <c r="NA85" s="143" t="s">
        <v>635</v>
      </c>
      <c r="NB85" s="143">
        <v>0</v>
      </c>
      <c r="NC85" s="143">
        <v>0</v>
      </c>
      <c r="ND85" s="143">
        <v>0</v>
      </c>
      <c r="NE85" s="143">
        <v>0</v>
      </c>
      <c r="NF85" s="143">
        <v>0</v>
      </c>
      <c r="NG85" s="143">
        <v>0</v>
      </c>
      <c r="NH85" s="143">
        <v>0</v>
      </c>
      <c r="NI85" s="143">
        <v>0</v>
      </c>
      <c r="NJ85" s="223">
        <v>0</v>
      </c>
      <c r="NK85" s="143">
        <v>0</v>
      </c>
      <c r="NL85" s="143">
        <v>0</v>
      </c>
      <c r="NM85" s="143">
        <v>0</v>
      </c>
      <c r="NN85" s="143">
        <v>0</v>
      </c>
      <c r="NO85" s="143">
        <v>0</v>
      </c>
      <c r="NP85" s="143">
        <v>0</v>
      </c>
      <c r="NQ85" s="143">
        <v>0</v>
      </c>
      <c r="NR85" s="143">
        <v>0</v>
      </c>
      <c r="NS85" s="143">
        <v>0</v>
      </c>
      <c r="NT85" s="225" t="s">
        <v>635</v>
      </c>
      <c r="NU85" s="225" t="s">
        <v>635</v>
      </c>
      <c r="NV85" s="225" t="s">
        <v>635</v>
      </c>
      <c r="NW85" s="225" t="s">
        <v>635</v>
      </c>
      <c r="NX85" s="225" t="s">
        <v>635</v>
      </c>
      <c r="NY85" s="225" t="s">
        <v>635</v>
      </c>
      <c r="NZ85" s="225" t="s">
        <v>635</v>
      </c>
      <c r="OA85" s="225" t="s">
        <v>635</v>
      </c>
      <c r="OB85" s="226" t="s">
        <v>635</v>
      </c>
      <c r="OC85" s="143" t="s">
        <v>635</v>
      </c>
      <c r="OD85" s="143" t="s">
        <v>635</v>
      </c>
      <c r="OE85" s="143" t="s">
        <v>635</v>
      </c>
      <c r="OF85" s="143" t="s">
        <v>635</v>
      </c>
      <c r="OG85" s="143" t="s">
        <v>635</v>
      </c>
      <c r="OH85" s="143" t="s">
        <v>635</v>
      </c>
      <c r="OI85" s="143" t="s">
        <v>635</v>
      </c>
      <c r="OJ85" s="143" t="s">
        <v>635</v>
      </c>
      <c r="OK85" s="143" t="s">
        <v>635</v>
      </c>
      <c r="OL85" s="143" t="s">
        <v>635</v>
      </c>
      <c r="OM85" s="143" t="s">
        <v>635</v>
      </c>
      <c r="ON85" s="143" t="s">
        <v>635</v>
      </c>
      <c r="OO85" s="143" t="s">
        <v>635</v>
      </c>
      <c r="OP85" s="143" t="s">
        <v>635</v>
      </c>
      <c r="OQ85" s="143" t="s">
        <v>635</v>
      </c>
      <c r="OR85" s="143" t="s">
        <v>635</v>
      </c>
      <c r="OS85" s="143" t="s">
        <v>635</v>
      </c>
      <c r="OT85" s="223" t="s">
        <v>635</v>
      </c>
      <c r="OU85" s="143" t="s">
        <v>635</v>
      </c>
      <c r="OV85" s="143" t="s">
        <v>635</v>
      </c>
      <c r="OW85" s="143" t="s">
        <v>635</v>
      </c>
      <c r="OX85" s="143" t="s">
        <v>635</v>
      </c>
      <c r="OY85" s="143" t="s">
        <v>635</v>
      </c>
      <c r="OZ85" s="143" t="s">
        <v>635</v>
      </c>
      <c r="PA85" s="143" t="s">
        <v>635</v>
      </c>
      <c r="PB85" s="143" t="s">
        <v>635</v>
      </c>
      <c r="PC85" s="223" t="s">
        <v>635</v>
      </c>
      <c r="PD85" s="143">
        <v>0</v>
      </c>
      <c r="PE85" s="143">
        <v>0</v>
      </c>
      <c r="PF85" s="143">
        <v>0</v>
      </c>
      <c r="PG85" s="143">
        <v>0</v>
      </c>
      <c r="PH85" s="143">
        <v>0</v>
      </c>
      <c r="PI85" s="143">
        <v>0</v>
      </c>
      <c r="PJ85" s="143">
        <v>0</v>
      </c>
      <c r="PK85" s="143">
        <v>0</v>
      </c>
      <c r="PL85" s="223">
        <v>0</v>
      </c>
      <c r="PM85" s="143" t="s">
        <v>635</v>
      </c>
      <c r="PN85" s="143" t="s">
        <v>635</v>
      </c>
      <c r="PO85" s="143" t="s">
        <v>635</v>
      </c>
      <c r="PP85" s="143" t="s">
        <v>635</v>
      </c>
      <c r="PQ85" s="143" t="s">
        <v>635</v>
      </c>
      <c r="PR85" s="143" t="s">
        <v>635</v>
      </c>
      <c r="PS85" s="143" t="s">
        <v>635</v>
      </c>
      <c r="PT85" s="143" t="s">
        <v>635</v>
      </c>
      <c r="PU85" s="223" t="s">
        <v>635</v>
      </c>
      <c r="PV85" s="143">
        <v>0</v>
      </c>
      <c r="PW85" s="143">
        <v>0</v>
      </c>
      <c r="PX85" s="143">
        <v>0</v>
      </c>
      <c r="PY85" s="143">
        <v>0</v>
      </c>
      <c r="PZ85" s="143">
        <v>0</v>
      </c>
      <c r="QA85" s="143">
        <v>0</v>
      </c>
      <c r="QB85" s="143">
        <v>0</v>
      </c>
      <c r="QC85" s="143">
        <v>0</v>
      </c>
      <c r="QD85" s="223">
        <v>0</v>
      </c>
      <c r="QE85" s="143">
        <v>0</v>
      </c>
      <c r="QF85" s="143">
        <v>0</v>
      </c>
      <c r="QG85" s="143">
        <v>0</v>
      </c>
      <c r="QH85" s="143">
        <v>0</v>
      </c>
      <c r="QI85" s="143">
        <v>0</v>
      </c>
      <c r="QJ85" s="143">
        <v>0</v>
      </c>
      <c r="QK85" s="143">
        <v>0</v>
      </c>
      <c r="QL85" s="143">
        <v>0</v>
      </c>
      <c r="QM85" s="143">
        <v>0</v>
      </c>
      <c r="QN85" s="143" t="s">
        <v>635</v>
      </c>
      <c r="QO85" s="143" t="s">
        <v>635</v>
      </c>
      <c r="QP85" s="143" t="s">
        <v>635</v>
      </c>
      <c r="QQ85" s="143" t="s">
        <v>635</v>
      </c>
      <c r="QR85" s="143" t="s">
        <v>635</v>
      </c>
      <c r="QS85" s="143" t="s">
        <v>635</v>
      </c>
      <c r="QT85" s="143" t="s">
        <v>635</v>
      </c>
      <c r="QU85" s="143" t="s">
        <v>635</v>
      </c>
      <c r="QV85" s="223" t="s">
        <v>635</v>
      </c>
      <c r="QW85" s="143" t="s">
        <v>635</v>
      </c>
      <c r="QX85" s="143" t="s">
        <v>635</v>
      </c>
      <c r="QY85" s="143" t="s">
        <v>635</v>
      </c>
      <c r="QZ85" s="143" t="s">
        <v>635</v>
      </c>
      <c r="RA85" s="143" t="s">
        <v>635</v>
      </c>
      <c r="RB85" s="143" t="s">
        <v>635</v>
      </c>
      <c r="RC85" s="143" t="s">
        <v>635</v>
      </c>
      <c r="RD85" s="143" t="s">
        <v>635</v>
      </c>
      <c r="RE85" s="223" t="s">
        <v>635</v>
      </c>
      <c r="RF85" s="214" t="s">
        <v>880</v>
      </c>
      <c r="RG85" s="214" t="s">
        <v>743</v>
      </c>
      <c r="RH85" s="214" t="s">
        <v>806</v>
      </c>
      <c r="RI85" s="128" t="s">
        <v>635</v>
      </c>
      <c r="RJ85" s="128" t="s">
        <v>635</v>
      </c>
      <c r="RK85" s="128" t="s">
        <v>635</v>
      </c>
      <c r="RL85" s="214" t="s">
        <v>664</v>
      </c>
      <c r="RM85" s="128" t="s">
        <v>710</v>
      </c>
      <c r="RN85" s="128" t="s">
        <v>635</v>
      </c>
      <c r="RO85" s="128" t="s">
        <v>635</v>
      </c>
      <c r="RP85" s="128" t="s">
        <v>635</v>
      </c>
      <c r="RQ85" s="128" t="s">
        <v>635</v>
      </c>
      <c r="RR85" s="128" t="s">
        <v>635</v>
      </c>
      <c r="RS85" s="128" t="s">
        <v>635</v>
      </c>
      <c r="RT85" s="128" t="s">
        <v>635</v>
      </c>
      <c r="RU85" s="128" t="s">
        <v>635</v>
      </c>
      <c r="RV85" s="128" t="s">
        <v>635</v>
      </c>
      <c r="RW85" s="227" t="s">
        <v>635</v>
      </c>
      <c r="RX85" s="128" t="s">
        <v>635</v>
      </c>
      <c r="RY85" s="128" t="s">
        <v>635</v>
      </c>
      <c r="RZ85" s="128" t="s">
        <v>635</v>
      </c>
      <c r="SA85" s="128" t="s">
        <v>635</v>
      </c>
      <c r="SB85" s="128" t="s">
        <v>635</v>
      </c>
      <c r="SC85" s="128" t="s">
        <v>635</v>
      </c>
      <c r="SD85" s="128" t="s">
        <v>635</v>
      </c>
      <c r="SE85" s="128" t="s">
        <v>635</v>
      </c>
      <c r="SF85" s="227" t="s">
        <v>635</v>
      </c>
      <c r="SG85" s="143">
        <v>0</v>
      </c>
      <c r="SH85" s="143">
        <v>0</v>
      </c>
      <c r="SI85" s="143">
        <v>0.5</v>
      </c>
      <c r="SJ85" s="143">
        <v>0</v>
      </c>
      <c r="SK85" s="143">
        <v>0.5</v>
      </c>
      <c r="SL85" s="143">
        <v>0</v>
      </c>
      <c r="SM85" s="143">
        <v>0</v>
      </c>
      <c r="SN85" s="143">
        <v>0</v>
      </c>
      <c r="SO85" s="222">
        <f>SUBTOTAL(9,SG85:SN85)</f>
        <v>1</v>
      </c>
      <c r="SP85" s="128" t="s">
        <v>635</v>
      </c>
      <c r="SQ85" s="128" t="s">
        <v>635</v>
      </c>
      <c r="SR85" s="128" t="s">
        <v>635</v>
      </c>
      <c r="SS85" s="128" t="s">
        <v>635</v>
      </c>
      <c r="ST85" s="128" t="s">
        <v>635</v>
      </c>
      <c r="SU85" s="128" t="s">
        <v>635</v>
      </c>
      <c r="SV85" s="128" t="s">
        <v>635</v>
      </c>
      <c r="SW85" s="128" t="s">
        <v>635</v>
      </c>
      <c r="SX85" s="227" t="s">
        <v>635</v>
      </c>
      <c r="SY85" s="143">
        <v>0</v>
      </c>
      <c r="SZ85" s="143">
        <v>0</v>
      </c>
      <c r="TA85" s="143">
        <v>0.5</v>
      </c>
      <c r="TB85" s="143">
        <v>0</v>
      </c>
      <c r="TC85" s="143">
        <v>0.5</v>
      </c>
      <c r="TD85" s="143">
        <v>0</v>
      </c>
      <c r="TE85" s="143">
        <v>0</v>
      </c>
      <c r="TF85" s="143">
        <v>0</v>
      </c>
      <c r="TG85" s="222">
        <f>SUBTOTAL(9,SY85:TF85)</f>
        <v>1</v>
      </c>
      <c r="TH85" s="128" t="s">
        <v>635</v>
      </c>
      <c r="TI85" s="128" t="s">
        <v>635</v>
      </c>
      <c r="TJ85" s="128" t="s">
        <v>635</v>
      </c>
      <c r="TK85" s="128" t="s">
        <v>635</v>
      </c>
      <c r="TL85" s="128" t="s">
        <v>635</v>
      </c>
      <c r="TM85" s="128" t="s">
        <v>635</v>
      </c>
      <c r="TN85" s="128" t="s">
        <v>635</v>
      </c>
      <c r="TO85" s="128" t="s">
        <v>635</v>
      </c>
      <c r="TP85" s="227" t="s">
        <v>635</v>
      </c>
      <c r="TQ85" s="143">
        <v>0</v>
      </c>
      <c r="TR85" s="143">
        <v>0</v>
      </c>
      <c r="TS85" s="143">
        <v>0.5</v>
      </c>
      <c r="TT85" s="143">
        <v>0</v>
      </c>
      <c r="TU85" s="143">
        <v>0.5</v>
      </c>
      <c r="TV85" s="143">
        <v>0</v>
      </c>
      <c r="TW85" s="143">
        <v>0</v>
      </c>
      <c r="TX85" s="143">
        <v>0</v>
      </c>
      <c r="TY85" s="222">
        <f t="shared" si="26"/>
        <v>1</v>
      </c>
      <c r="TZ85" s="128" t="s">
        <v>635</v>
      </c>
      <c r="UA85" s="128" t="s">
        <v>635</v>
      </c>
      <c r="UB85" s="128" t="s">
        <v>635</v>
      </c>
      <c r="UC85" s="128" t="s">
        <v>635</v>
      </c>
      <c r="UD85" s="128" t="s">
        <v>635</v>
      </c>
      <c r="UE85" s="128" t="s">
        <v>635</v>
      </c>
      <c r="UF85" s="128" t="s">
        <v>635</v>
      </c>
      <c r="UG85" s="128" t="s">
        <v>635</v>
      </c>
      <c r="UH85" s="227" t="s">
        <v>635</v>
      </c>
      <c r="UI85" s="128" t="s">
        <v>635</v>
      </c>
      <c r="UJ85" s="128" t="s">
        <v>635</v>
      </c>
      <c r="UK85" s="128" t="s">
        <v>635</v>
      </c>
      <c r="UL85" s="128" t="s">
        <v>635</v>
      </c>
      <c r="UM85" s="128" t="s">
        <v>635</v>
      </c>
      <c r="UN85" s="128" t="s">
        <v>635</v>
      </c>
      <c r="UO85" s="128" t="s">
        <v>635</v>
      </c>
      <c r="UP85" s="128" t="s">
        <v>635</v>
      </c>
      <c r="UQ85" s="227" t="s">
        <v>635</v>
      </c>
      <c r="UR85" s="128" t="s">
        <v>635</v>
      </c>
      <c r="US85" s="128" t="s">
        <v>635</v>
      </c>
      <c r="UT85" s="128" t="s">
        <v>635</v>
      </c>
      <c r="UU85" s="128" t="s">
        <v>635</v>
      </c>
      <c r="UV85" s="128" t="s">
        <v>635</v>
      </c>
      <c r="UW85" s="128" t="s">
        <v>635</v>
      </c>
      <c r="UX85" s="128" t="s">
        <v>635</v>
      </c>
      <c r="UY85" s="128" t="s">
        <v>635</v>
      </c>
      <c r="UZ85" s="227" t="s">
        <v>635</v>
      </c>
      <c r="VA85" s="143" t="s">
        <v>635</v>
      </c>
      <c r="VB85" s="143" t="s">
        <v>635</v>
      </c>
      <c r="VC85" s="143" t="s">
        <v>635</v>
      </c>
      <c r="VD85" s="143" t="s">
        <v>635</v>
      </c>
      <c r="VE85" s="143" t="s">
        <v>635</v>
      </c>
      <c r="VF85" s="143" t="s">
        <v>635</v>
      </c>
      <c r="VG85" s="143" t="s">
        <v>635</v>
      </c>
      <c r="VH85" s="143" t="s">
        <v>635</v>
      </c>
      <c r="VI85" s="222" t="s">
        <v>635</v>
      </c>
      <c r="VJ85" s="252">
        <v>0</v>
      </c>
      <c r="VK85" s="252">
        <v>0</v>
      </c>
      <c r="VL85" s="252">
        <v>0.5</v>
      </c>
      <c r="VM85" s="252">
        <v>0</v>
      </c>
      <c r="VN85" s="252">
        <v>0.5</v>
      </c>
      <c r="VO85" s="252">
        <v>0</v>
      </c>
      <c r="VP85" s="252">
        <v>0</v>
      </c>
      <c r="VQ85" s="252">
        <v>0</v>
      </c>
      <c r="VR85" s="222">
        <f>SUBTOTAL(9,VJ85:VQ85)</f>
        <v>1</v>
      </c>
      <c r="VS85" s="143">
        <v>0</v>
      </c>
      <c r="VT85" s="143">
        <v>0</v>
      </c>
      <c r="VU85" s="143">
        <v>0.5</v>
      </c>
      <c r="VV85" s="128">
        <v>0</v>
      </c>
      <c r="VW85" s="143">
        <v>0.5</v>
      </c>
      <c r="VX85" s="143">
        <v>0</v>
      </c>
      <c r="VY85" s="143">
        <v>0</v>
      </c>
      <c r="VZ85" s="143">
        <v>0</v>
      </c>
      <c r="WA85" s="222">
        <f>SUBTOTAL(9,VS85:VZ85)</f>
        <v>1</v>
      </c>
      <c r="WB85" s="128" t="s">
        <v>635</v>
      </c>
      <c r="WC85" s="128" t="s">
        <v>635</v>
      </c>
      <c r="WD85" s="128" t="s">
        <v>635</v>
      </c>
      <c r="WE85" s="128" t="s">
        <v>635</v>
      </c>
      <c r="WF85" s="128" t="s">
        <v>635</v>
      </c>
      <c r="WG85" s="128" t="s">
        <v>635</v>
      </c>
      <c r="WH85" s="128" t="s">
        <v>635</v>
      </c>
      <c r="WI85" s="128" t="s">
        <v>635</v>
      </c>
      <c r="WJ85" s="227" t="s">
        <v>635</v>
      </c>
      <c r="WK85" s="143">
        <v>0</v>
      </c>
      <c r="WL85" s="143">
        <v>0</v>
      </c>
      <c r="WM85" s="143">
        <v>0.5</v>
      </c>
      <c r="WN85" s="143">
        <v>0</v>
      </c>
      <c r="WO85" s="143">
        <v>0.5</v>
      </c>
      <c r="WP85" s="143">
        <v>0</v>
      </c>
      <c r="WQ85" s="143">
        <v>0</v>
      </c>
      <c r="WR85" s="143">
        <v>0</v>
      </c>
      <c r="WS85" s="222">
        <f t="shared" si="27"/>
        <v>1</v>
      </c>
      <c r="WT85" s="128" t="s">
        <v>635</v>
      </c>
      <c r="WU85" s="128" t="s">
        <v>635</v>
      </c>
      <c r="WV85" s="128" t="s">
        <v>635</v>
      </c>
      <c r="WW85" s="128" t="s">
        <v>635</v>
      </c>
      <c r="WX85" s="128" t="s">
        <v>635</v>
      </c>
      <c r="WY85" s="128" t="s">
        <v>635</v>
      </c>
      <c r="WZ85" s="128" t="s">
        <v>635</v>
      </c>
      <c r="XA85" s="128" t="s">
        <v>635</v>
      </c>
      <c r="XB85" s="227" t="s">
        <v>635</v>
      </c>
      <c r="XC85" s="214" t="s">
        <v>665</v>
      </c>
      <c r="XD85" s="214" t="s">
        <v>666</v>
      </c>
      <c r="XE85" s="214" t="s">
        <v>750</v>
      </c>
      <c r="XF85" s="217" t="s">
        <v>635</v>
      </c>
      <c r="XG85" s="214" t="s">
        <v>671</v>
      </c>
      <c r="XH85" s="214" t="s">
        <v>672</v>
      </c>
      <c r="XI85" s="214" t="s">
        <v>673</v>
      </c>
      <c r="XJ85" s="214" t="s">
        <v>712</v>
      </c>
      <c r="XK85" s="214" t="s">
        <v>635</v>
      </c>
      <c r="XL85" s="214" t="s">
        <v>635</v>
      </c>
      <c r="XM85" s="214" t="s">
        <v>667</v>
      </c>
      <c r="XN85" s="214" t="s">
        <v>668</v>
      </c>
      <c r="XO85" s="214" t="s">
        <v>712</v>
      </c>
      <c r="XP85" s="214" t="s">
        <v>635</v>
      </c>
      <c r="XQ85" s="214" t="s">
        <v>635</v>
      </c>
      <c r="XR85" s="214" t="s">
        <v>635</v>
      </c>
      <c r="XS85" s="214" t="s">
        <v>635</v>
      </c>
      <c r="XT85" s="214" t="s">
        <v>635</v>
      </c>
      <c r="XU85" s="128" t="s">
        <v>635</v>
      </c>
      <c r="XV85" s="128" t="s">
        <v>635</v>
      </c>
      <c r="XW85" s="128" t="s">
        <v>635</v>
      </c>
      <c r="XX85" s="128" t="s">
        <v>635</v>
      </c>
      <c r="XY85" s="128" t="s">
        <v>635</v>
      </c>
      <c r="XZ85" s="128" t="s">
        <v>635</v>
      </c>
      <c r="YA85" s="128" t="s">
        <v>635</v>
      </c>
      <c r="YB85" s="128" t="s">
        <v>635</v>
      </c>
      <c r="YC85" s="128" t="s">
        <v>635</v>
      </c>
      <c r="YD85" s="128" t="s">
        <v>635</v>
      </c>
      <c r="YE85" s="128" t="s">
        <v>635</v>
      </c>
      <c r="YF85" s="128" t="s">
        <v>635</v>
      </c>
      <c r="YG85" s="128" t="s">
        <v>635</v>
      </c>
      <c r="YH85" s="217" t="s">
        <v>635</v>
      </c>
      <c r="YI85" s="217" t="s">
        <v>635</v>
      </c>
      <c r="YJ85" s="217" t="s">
        <v>635</v>
      </c>
      <c r="YK85" s="214" t="s">
        <v>635</v>
      </c>
      <c r="YL85" s="214" t="s">
        <v>635</v>
      </c>
      <c r="YM85" s="214" t="s">
        <v>635</v>
      </c>
      <c r="YN85" s="214" t="s">
        <v>635</v>
      </c>
      <c r="YO85" s="214" t="s">
        <v>635</v>
      </c>
      <c r="YP85" s="214" t="s">
        <v>635</v>
      </c>
      <c r="YQ85" s="214" t="s">
        <v>635</v>
      </c>
      <c r="YR85" s="214" t="s">
        <v>635</v>
      </c>
      <c r="YS85" s="214" t="s">
        <v>635</v>
      </c>
      <c r="YT85" s="214" t="s">
        <v>635</v>
      </c>
      <c r="YU85" s="214" t="s">
        <v>635</v>
      </c>
      <c r="YV85" s="214" t="s">
        <v>635</v>
      </c>
      <c r="YW85" s="214" t="s">
        <v>635</v>
      </c>
      <c r="YX85" s="214" t="s">
        <v>635</v>
      </c>
      <c r="YY85" s="214" t="s">
        <v>635</v>
      </c>
      <c r="YZ85" s="214" t="s">
        <v>674</v>
      </c>
      <c r="ZA85" s="214" t="s">
        <v>635</v>
      </c>
      <c r="ZB85" s="128" t="s">
        <v>635</v>
      </c>
      <c r="ZC85" s="128" t="s">
        <v>635</v>
      </c>
      <c r="ZD85" s="128" t="s">
        <v>635</v>
      </c>
      <c r="ZE85" s="128" t="s">
        <v>635</v>
      </c>
      <c r="ZF85" s="128" t="s">
        <v>635</v>
      </c>
      <c r="ZG85" s="128" t="s">
        <v>675</v>
      </c>
      <c r="ZH85" s="128" t="s">
        <v>635</v>
      </c>
      <c r="ZI85" s="128" t="s">
        <v>635</v>
      </c>
      <c r="ZJ85" s="128" t="s">
        <v>635</v>
      </c>
      <c r="ZK85" s="128" t="s">
        <v>635</v>
      </c>
      <c r="ZL85" s="128" t="s">
        <v>635</v>
      </c>
      <c r="ZM85" s="128" t="s">
        <v>635</v>
      </c>
      <c r="ZN85" s="128" t="s">
        <v>635</v>
      </c>
      <c r="ZO85" s="128" t="s">
        <v>635</v>
      </c>
      <c r="ZP85" s="128" t="s">
        <v>635</v>
      </c>
      <c r="ZQ85" s="128" t="s">
        <v>635</v>
      </c>
      <c r="ZR85" s="128" t="s">
        <v>635</v>
      </c>
      <c r="ZS85" s="128" t="s">
        <v>635</v>
      </c>
      <c r="ZT85" s="128" t="s">
        <v>635</v>
      </c>
      <c r="ZU85" s="128">
        <v>2</v>
      </c>
      <c r="ZV85" s="128" t="s">
        <v>635</v>
      </c>
      <c r="ZW85" s="128" t="s">
        <v>635</v>
      </c>
      <c r="ZX85" s="128">
        <v>0.5</v>
      </c>
      <c r="ZY85" s="128" t="s">
        <v>635</v>
      </c>
      <c r="ZZ85" s="128" t="s">
        <v>635</v>
      </c>
      <c r="AAA85" s="128" t="s">
        <v>635</v>
      </c>
      <c r="AAB85" s="128" t="s">
        <v>635</v>
      </c>
      <c r="AAC85" s="128" t="s">
        <v>635</v>
      </c>
      <c r="AAD85" s="128" t="s">
        <v>635</v>
      </c>
      <c r="AAE85" s="219" t="s">
        <v>635</v>
      </c>
      <c r="AAF85" s="128" t="s">
        <v>635</v>
      </c>
      <c r="AAG85" s="128" t="s">
        <v>635</v>
      </c>
      <c r="AAH85" s="128" t="s">
        <v>635</v>
      </c>
      <c r="AAI85" s="128" t="s">
        <v>635</v>
      </c>
      <c r="AAJ85" s="128" t="s">
        <v>635</v>
      </c>
      <c r="AAK85" s="128">
        <v>1</v>
      </c>
      <c r="AAL85" s="128" t="s">
        <v>635</v>
      </c>
      <c r="AAM85" s="128" t="s">
        <v>635</v>
      </c>
      <c r="AAN85" s="128" t="s">
        <v>635</v>
      </c>
      <c r="AAO85" s="128">
        <v>2</v>
      </c>
      <c r="AAP85" s="128" t="s">
        <v>635</v>
      </c>
      <c r="AAQ85" s="128" t="s">
        <v>635</v>
      </c>
      <c r="AAR85" s="128" t="s">
        <v>635</v>
      </c>
      <c r="AAS85" s="128">
        <v>5</v>
      </c>
      <c r="AAT85" s="128" t="s">
        <v>635</v>
      </c>
      <c r="AAU85" s="128" t="s">
        <v>635</v>
      </c>
      <c r="AAV85" s="128">
        <v>7</v>
      </c>
      <c r="AAW85" s="128">
        <v>2</v>
      </c>
      <c r="AAX85" s="128" t="s">
        <v>635</v>
      </c>
      <c r="AAY85" s="128" t="s">
        <v>635</v>
      </c>
      <c r="AAZ85" s="128" t="s">
        <v>632</v>
      </c>
      <c r="ABA85" s="214" t="s">
        <v>679</v>
      </c>
      <c r="ABB85" s="214" t="s">
        <v>635</v>
      </c>
      <c r="ABC85" s="214" t="s">
        <v>635</v>
      </c>
      <c r="ABD85" s="214" t="s">
        <v>635</v>
      </c>
      <c r="ABE85" s="214" t="s">
        <v>635</v>
      </c>
      <c r="ABF85" s="128" t="s">
        <v>635</v>
      </c>
      <c r="ABG85" s="228">
        <v>200000</v>
      </c>
      <c r="ABH85" s="214" t="s">
        <v>716</v>
      </c>
      <c r="ABI85" s="128" t="s">
        <v>635</v>
      </c>
      <c r="ABJ85" s="128" t="s">
        <v>635</v>
      </c>
      <c r="ABK85" s="128" t="s">
        <v>635</v>
      </c>
      <c r="ABL85" s="128" t="s">
        <v>635</v>
      </c>
      <c r="ABM85" s="128" t="s">
        <v>635</v>
      </c>
      <c r="ABN85" s="128" t="s">
        <v>635</v>
      </c>
      <c r="ABO85" s="214" t="s">
        <v>635</v>
      </c>
      <c r="ABP85" s="214" t="s">
        <v>1757</v>
      </c>
      <c r="ABQ85" s="214" t="s">
        <v>635</v>
      </c>
      <c r="ABR85" s="214" t="s">
        <v>635</v>
      </c>
      <c r="ABS85" s="128" t="s">
        <v>632</v>
      </c>
      <c r="ABT85" s="214" t="s">
        <v>632</v>
      </c>
      <c r="ABU85" s="214" t="s">
        <v>718</v>
      </c>
      <c r="ABV85" s="214" t="s">
        <v>684</v>
      </c>
      <c r="ABW85" s="214" t="s">
        <v>635</v>
      </c>
      <c r="ABX85" s="214" t="s">
        <v>635</v>
      </c>
      <c r="ABY85" s="214" t="s">
        <v>635</v>
      </c>
      <c r="ABZ85" s="214" t="s">
        <v>635</v>
      </c>
      <c r="ACA85" s="214" t="s">
        <v>635</v>
      </c>
      <c r="ACB85" s="214" t="s">
        <v>632</v>
      </c>
      <c r="ACC85" s="214" t="s">
        <v>635</v>
      </c>
      <c r="ACD85" s="214" t="s">
        <v>685</v>
      </c>
      <c r="ACE85" s="214" t="s">
        <v>635</v>
      </c>
      <c r="ACF85" s="214" t="s">
        <v>635</v>
      </c>
      <c r="ACG85" s="214" t="s">
        <v>635</v>
      </c>
      <c r="ACH85" s="214" t="s">
        <v>1758</v>
      </c>
      <c r="ACI85" s="214" t="s">
        <v>1759</v>
      </c>
      <c r="ACJ85" s="214" t="s">
        <v>1760</v>
      </c>
    </row>
    <row r="86" spans="1:764" ht="15" customHeight="1">
      <c r="A86">
        <v>77</v>
      </c>
      <c r="B86" s="97" t="s">
        <v>1761</v>
      </c>
      <c r="C86" s="97" t="s">
        <v>1762</v>
      </c>
      <c r="D86" s="97" t="s">
        <v>912</v>
      </c>
      <c r="E86" s="97" t="s">
        <v>1763</v>
      </c>
      <c r="F86" s="98" t="s">
        <v>1764</v>
      </c>
      <c r="G86" s="98" t="s">
        <v>1765</v>
      </c>
      <c r="H86" s="99">
        <v>35.359048999999999</v>
      </c>
      <c r="I86" s="99">
        <v>-0.56780399999999998</v>
      </c>
      <c r="J86" s="98" t="s">
        <v>1623</v>
      </c>
      <c r="K86" s="98" t="s">
        <v>1766</v>
      </c>
      <c r="L86" s="98" t="s">
        <v>1767</v>
      </c>
      <c r="M86" s="100" t="s">
        <v>1768</v>
      </c>
      <c r="N86" s="101">
        <v>710142046</v>
      </c>
      <c r="O86" s="102">
        <v>728002725</v>
      </c>
      <c r="P86" s="100">
        <v>-0.56807200000000002</v>
      </c>
      <c r="Q86" s="100">
        <v>35.353648</v>
      </c>
      <c r="R86" s="100">
        <v>2083.9</v>
      </c>
      <c r="S86" s="100">
        <v>5.4</v>
      </c>
      <c r="T86" s="103" t="s">
        <v>626</v>
      </c>
      <c r="U86" s="97" t="s">
        <v>627</v>
      </c>
      <c r="V86" s="97" t="s">
        <v>628</v>
      </c>
      <c r="W86" s="97" t="s">
        <v>629</v>
      </c>
      <c r="X86" s="97" t="s">
        <v>630</v>
      </c>
      <c r="Y86" s="97" t="s">
        <v>631</v>
      </c>
      <c r="Z86" s="103" t="s">
        <v>632</v>
      </c>
      <c r="AA86" s="104" t="s">
        <v>633</v>
      </c>
      <c r="AB86" s="104" t="s">
        <v>634</v>
      </c>
      <c r="AC86" s="104" t="s">
        <v>635</v>
      </c>
      <c r="AD86" s="104" t="s">
        <v>635</v>
      </c>
      <c r="AE86" s="104" t="s">
        <v>635</v>
      </c>
      <c r="AF86" s="103">
        <v>7</v>
      </c>
      <c r="AG86" s="103">
        <v>4</v>
      </c>
      <c r="AH86" s="97" t="s">
        <v>636</v>
      </c>
      <c r="AI86" s="97" t="s">
        <v>637</v>
      </c>
      <c r="AJ86" s="97" t="s">
        <v>638</v>
      </c>
      <c r="AK86" s="97" t="s">
        <v>639</v>
      </c>
      <c r="AL86" s="105" t="s">
        <v>640</v>
      </c>
      <c r="AM86" s="106" t="s">
        <v>635</v>
      </c>
      <c r="AN86" s="106" t="s">
        <v>635</v>
      </c>
      <c r="AO86" s="106" t="s">
        <v>635</v>
      </c>
      <c r="AP86" s="97" t="s">
        <v>642</v>
      </c>
      <c r="AQ86" s="97" t="s">
        <v>635</v>
      </c>
      <c r="AR86" s="103" t="s">
        <v>635</v>
      </c>
      <c r="AS86" s="107" t="s">
        <v>635</v>
      </c>
      <c r="AT86" s="103" t="s">
        <v>635</v>
      </c>
      <c r="AU86" s="103" t="s">
        <v>635</v>
      </c>
      <c r="AV86" s="106" t="s">
        <v>626</v>
      </c>
      <c r="AW86" s="105" t="s">
        <v>640</v>
      </c>
      <c r="AX86" s="103" t="s">
        <v>635</v>
      </c>
      <c r="AY86" s="105" t="s">
        <v>640</v>
      </c>
      <c r="AZ86" s="107" t="s">
        <v>635</v>
      </c>
      <c r="BA86" s="105" t="s">
        <v>640</v>
      </c>
      <c r="BB86" s="107" t="s">
        <v>635</v>
      </c>
      <c r="BC86" s="106" t="s">
        <v>640</v>
      </c>
      <c r="BD86" s="103" t="s">
        <v>635</v>
      </c>
      <c r="BE86" s="106" t="s">
        <v>626</v>
      </c>
      <c r="BF86" s="103" t="s">
        <v>635</v>
      </c>
      <c r="BG86" s="103" t="s">
        <v>635</v>
      </c>
      <c r="BH86" s="103" t="s">
        <v>635</v>
      </c>
      <c r="BI86" s="97" t="s">
        <v>640</v>
      </c>
      <c r="BJ86" s="108" t="s">
        <v>643</v>
      </c>
      <c r="BK86" s="108" t="s">
        <v>635</v>
      </c>
      <c r="BL86" s="108" t="s">
        <v>635</v>
      </c>
      <c r="BM86" s="108" t="s">
        <v>635</v>
      </c>
      <c r="BN86" s="108" t="s">
        <v>635</v>
      </c>
      <c r="BO86" s="103" t="s">
        <v>626</v>
      </c>
      <c r="BP86" s="103" t="s">
        <v>635</v>
      </c>
      <c r="BQ86" s="103" t="s">
        <v>635</v>
      </c>
      <c r="BR86" s="109" t="s">
        <v>635</v>
      </c>
      <c r="BS86" s="109" t="s">
        <v>635</v>
      </c>
      <c r="BT86" s="110" t="s">
        <v>635</v>
      </c>
      <c r="BU86" s="110" t="s">
        <v>635</v>
      </c>
      <c r="BV86" s="109" t="s">
        <v>635</v>
      </c>
      <c r="BW86" s="97" t="s">
        <v>646</v>
      </c>
      <c r="BX86" s="97" t="s">
        <v>2462</v>
      </c>
      <c r="BY86" s="97" t="s">
        <v>1769</v>
      </c>
      <c r="BZ86" s="97" t="s">
        <v>648</v>
      </c>
      <c r="CA86" s="111" t="s">
        <v>736</v>
      </c>
      <c r="CB86" s="111" t="s">
        <v>635</v>
      </c>
      <c r="CC86" s="111" t="s">
        <v>635</v>
      </c>
      <c r="CD86" s="106" t="s">
        <v>635</v>
      </c>
      <c r="CE86" s="111" t="s">
        <v>635</v>
      </c>
      <c r="CF86" s="103">
        <v>3</v>
      </c>
      <c r="CG86" s="103">
        <v>7</v>
      </c>
      <c r="CH86" s="112" t="s">
        <v>649</v>
      </c>
      <c r="CI86" s="113" t="s">
        <v>635</v>
      </c>
      <c r="CJ86" s="113" t="s">
        <v>635</v>
      </c>
      <c r="CK86" s="113" t="s">
        <v>635</v>
      </c>
      <c r="CL86" s="103">
        <v>20</v>
      </c>
      <c r="CM86" s="114">
        <v>209</v>
      </c>
      <c r="CN86" s="103" t="s">
        <v>635</v>
      </c>
      <c r="CO86" s="106" t="s">
        <v>635</v>
      </c>
      <c r="CP86" s="103" t="s">
        <v>635</v>
      </c>
      <c r="CQ86" s="106" t="s">
        <v>635</v>
      </c>
      <c r="CR86" s="103" t="s">
        <v>635</v>
      </c>
      <c r="CS86" s="106" t="s">
        <v>635</v>
      </c>
      <c r="CT86" s="103" t="s">
        <v>635</v>
      </c>
      <c r="CU86" s="106" t="s">
        <v>635</v>
      </c>
      <c r="CV86" s="103" t="s">
        <v>635</v>
      </c>
      <c r="CW86" s="103" t="s">
        <v>635</v>
      </c>
      <c r="CX86" s="111" t="s">
        <v>651</v>
      </c>
      <c r="CY86" s="106" t="s">
        <v>635</v>
      </c>
      <c r="CZ86" s="115">
        <v>0</v>
      </c>
      <c r="DA86" s="115">
        <v>1</v>
      </c>
      <c r="DB86" s="116">
        <f>SUM(CZ86:DA86)</f>
        <v>1</v>
      </c>
      <c r="DC86" s="117" t="s">
        <v>635</v>
      </c>
      <c r="DD86" s="118" t="s">
        <v>635</v>
      </c>
      <c r="DE86" s="118" t="s">
        <v>635</v>
      </c>
      <c r="DF86" s="118" t="s">
        <v>635</v>
      </c>
      <c r="DG86" s="119" t="s">
        <v>635</v>
      </c>
      <c r="DH86" s="106" t="s">
        <v>635</v>
      </c>
      <c r="DI86" s="106" t="s">
        <v>635</v>
      </c>
      <c r="DJ86" s="121" t="s">
        <v>635</v>
      </c>
      <c r="DK86" s="122" t="s">
        <v>635</v>
      </c>
      <c r="DL86" s="123" t="s">
        <v>635</v>
      </c>
      <c r="DM86" s="123" t="s">
        <v>635</v>
      </c>
      <c r="DN86" s="124" t="s">
        <v>635</v>
      </c>
      <c r="DO86" s="124" t="s">
        <v>635</v>
      </c>
      <c r="DP86" s="124" t="s">
        <v>635</v>
      </c>
      <c r="DQ86" s="125" t="s">
        <v>635</v>
      </c>
      <c r="DR86" s="125" t="s">
        <v>635</v>
      </c>
      <c r="DS86" s="125" t="s">
        <v>635</v>
      </c>
      <c r="DT86" s="106" t="s">
        <v>635</v>
      </c>
      <c r="DU86" s="106" t="s">
        <v>635</v>
      </c>
      <c r="DV86" s="106" t="s">
        <v>635</v>
      </c>
      <c r="DW86" s="126" t="s">
        <v>635</v>
      </c>
      <c r="DX86" s="126" t="s">
        <v>635</v>
      </c>
      <c r="DY86" s="126" t="s">
        <v>635</v>
      </c>
      <c r="DZ86" s="97" t="s">
        <v>635</v>
      </c>
      <c r="EA86" s="103" t="s">
        <v>626</v>
      </c>
      <c r="EB86" s="97" t="s">
        <v>635</v>
      </c>
      <c r="EC86" s="103" t="s">
        <v>626</v>
      </c>
      <c r="ED86" s="103" t="s">
        <v>635</v>
      </c>
      <c r="EE86" s="103" t="s">
        <v>635</v>
      </c>
      <c r="EF86" s="127" t="s">
        <v>651</v>
      </c>
      <c r="EG86" s="127" t="s">
        <v>635</v>
      </c>
      <c r="EH86" s="103" t="s">
        <v>651</v>
      </c>
      <c r="EI86" s="97" t="s">
        <v>640</v>
      </c>
      <c r="EJ86" s="97" t="s">
        <v>640</v>
      </c>
      <c r="EK86" s="122" t="s">
        <v>635</v>
      </c>
      <c r="EL86" s="122" t="s">
        <v>635</v>
      </c>
      <c r="EM86" s="122" t="s">
        <v>635</v>
      </c>
      <c r="EN86" s="122" t="s">
        <v>635</v>
      </c>
      <c r="EO86" s="128" t="s">
        <v>635</v>
      </c>
      <c r="EP86" s="128" t="s">
        <v>635</v>
      </c>
      <c r="EQ86" s="128" t="s">
        <v>635</v>
      </c>
      <c r="ER86" s="128" t="s">
        <v>635</v>
      </c>
      <c r="ES86" s="129" t="s">
        <v>635</v>
      </c>
      <c r="ET86" s="129" t="s">
        <v>635</v>
      </c>
      <c r="EU86" s="129" t="s">
        <v>635</v>
      </c>
      <c r="EV86" s="129" t="s">
        <v>635</v>
      </c>
      <c r="EW86" s="97" t="s">
        <v>654</v>
      </c>
      <c r="EX86" s="97" t="s">
        <v>654</v>
      </c>
      <c r="EY86" s="103" t="s">
        <v>805</v>
      </c>
      <c r="EZ86" s="107" t="s">
        <v>829</v>
      </c>
      <c r="FA86" s="97" t="s">
        <v>635</v>
      </c>
      <c r="FB86" s="130" t="s">
        <v>854</v>
      </c>
      <c r="FC86" s="130" t="s">
        <v>635</v>
      </c>
      <c r="FD86" s="131" t="s">
        <v>635</v>
      </c>
      <c r="FE86" s="131" t="s">
        <v>635</v>
      </c>
      <c r="FF86" s="131" t="s">
        <v>635</v>
      </c>
      <c r="FG86" s="131" t="s">
        <v>635</v>
      </c>
      <c r="FH86" s="131" t="s">
        <v>635</v>
      </c>
      <c r="FI86" s="132" t="s">
        <v>635</v>
      </c>
      <c r="FJ86" s="133">
        <v>2</v>
      </c>
      <c r="FK86" s="103" t="s">
        <v>635</v>
      </c>
      <c r="FL86" s="134" t="s">
        <v>635</v>
      </c>
      <c r="FM86" s="135" t="s">
        <v>635</v>
      </c>
      <c r="FN86" s="135" t="s">
        <v>635</v>
      </c>
      <c r="FO86" s="135" t="s">
        <v>635</v>
      </c>
      <c r="FP86" s="103" t="s">
        <v>635</v>
      </c>
      <c r="FQ86" s="132" t="s">
        <v>635</v>
      </c>
      <c r="FR86" s="133">
        <v>40</v>
      </c>
      <c r="FS86" s="103" t="s">
        <v>635</v>
      </c>
      <c r="FT86" s="134" t="s">
        <v>635</v>
      </c>
      <c r="FU86" s="135" t="s">
        <v>635</v>
      </c>
      <c r="FV86" s="135" t="s">
        <v>635</v>
      </c>
      <c r="FW86" s="131" t="s">
        <v>635</v>
      </c>
      <c r="FX86" s="103" t="s">
        <v>635</v>
      </c>
      <c r="FY86" s="100" t="s">
        <v>635</v>
      </c>
      <c r="FZ86" s="102" t="s">
        <v>635</v>
      </c>
      <c r="GA86" s="102" t="s">
        <v>635</v>
      </c>
      <c r="GB86" s="102" t="s">
        <v>635</v>
      </c>
      <c r="GC86" s="136" t="s">
        <v>635</v>
      </c>
      <c r="GD86" s="137" t="s">
        <v>635</v>
      </c>
      <c r="GE86" s="137" t="s">
        <v>635</v>
      </c>
      <c r="GF86" s="137" t="s">
        <v>635</v>
      </c>
      <c r="GG86" s="125" t="s">
        <v>657</v>
      </c>
      <c r="GH86" s="125" t="s">
        <v>658</v>
      </c>
      <c r="GI86" s="125">
        <v>8</v>
      </c>
      <c r="GJ86" s="125">
        <v>16</v>
      </c>
      <c r="GK86" s="122" t="s">
        <v>657</v>
      </c>
      <c r="GL86" s="122" t="s">
        <v>658</v>
      </c>
      <c r="GM86" s="122">
        <v>8</v>
      </c>
      <c r="GN86" s="122">
        <v>16</v>
      </c>
      <c r="GO86" s="135" t="s">
        <v>635</v>
      </c>
      <c r="GP86" s="135" t="s">
        <v>635</v>
      </c>
      <c r="GQ86" s="135" t="s">
        <v>635</v>
      </c>
      <c r="GR86" s="134" t="s">
        <v>635</v>
      </c>
      <c r="GS86" s="134" t="s">
        <v>635</v>
      </c>
      <c r="GT86" s="134" t="s">
        <v>635</v>
      </c>
      <c r="GU86" s="126" t="s">
        <v>635</v>
      </c>
      <c r="GV86" s="126" t="s">
        <v>635</v>
      </c>
      <c r="GW86" s="126" t="s">
        <v>635</v>
      </c>
      <c r="GX86" s="145" t="s">
        <v>635</v>
      </c>
      <c r="GY86" s="145" t="s">
        <v>635</v>
      </c>
      <c r="GZ86" s="145" t="s">
        <v>635</v>
      </c>
      <c r="HA86" s="123" t="s">
        <v>635</v>
      </c>
      <c r="HB86" s="140" t="s">
        <v>635</v>
      </c>
      <c r="HC86" s="123" t="s">
        <v>635</v>
      </c>
      <c r="HD86" s="123" t="s">
        <v>635</v>
      </c>
      <c r="HE86" s="127" t="s">
        <v>635</v>
      </c>
      <c r="HF86" s="131" t="s">
        <v>635</v>
      </c>
      <c r="HG86" s="131" t="s">
        <v>635</v>
      </c>
      <c r="HH86" s="131" t="s">
        <v>635</v>
      </c>
      <c r="HI86" s="141" t="s">
        <v>635</v>
      </c>
      <c r="HJ86" s="141" t="s">
        <v>635</v>
      </c>
      <c r="HK86" s="141" t="s">
        <v>635</v>
      </c>
      <c r="HL86" s="141" t="s">
        <v>635</v>
      </c>
      <c r="HM86" s="131" t="s">
        <v>635</v>
      </c>
      <c r="HN86" s="131" t="s">
        <v>635</v>
      </c>
      <c r="HO86" s="131" t="s">
        <v>635</v>
      </c>
      <c r="HP86" s="131" t="s">
        <v>635</v>
      </c>
      <c r="HQ86" s="106" t="s">
        <v>635</v>
      </c>
      <c r="HR86" s="106" t="s">
        <v>635</v>
      </c>
      <c r="HS86" s="106" t="s">
        <v>635</v>
      </c>
      <c r="HT86" s="106" t="s">
        <v>635</v>
      </c>
      <c r="HU86" s="132" t="s">
        <v>635</v>
      </c>
      <c r="HV86" s="132" t="s">
        <v>635</v>
      </c>
      <c r="HW86" s="132" t="s">
        <v>635</v>
      </c>
      <c r="HX86" s="132" t="s">
        <v>635</v>
      </c>
      <c r="HY86" s="118" t="s">
        <v>635</v>
      </c>
      <c r="HZ86" s="118" t="s">
        <v>635</v>
      </c>
      <c r="IA86" s="118" t="s">
        <v>635</v>
      </c>
      <c r="IB86" s="118" t="s">
        <v>635</v>
      </c>
      <c r="IC86" s="125" t="s">
        <v>635</v>
      </c>
      <c r="ID86" s="125" t="s">
        <v>635</v>
      </c>
      <c r="IE86" s="125" t="s">
        <v>635</v>
      </c>
      <c r="IF86" s="125" t="s">
        <v>635</v>
      </c>
      <c r="IG86" s="105" t="s">
        <v>659</v>
      </c>
      <c r="IH86" s="105" t="s">
        <v>660</v>
      </c>
      <c r="II86" s="105" t="s">
        <v>661</v>
      </c>
      <c r="IJ86" s="105" t="s">
        <v>662</v>
      </c>
      <c r="IK86" s="105" t="s">
        <v>830</v>
      </c>
      <c r="IL86" s="105" t="s">
        <v>808</v>
      </c>
      <c r="IM86" s="105" t="s">
        <v>1770</v>
      </c>
      <c r="IN86" s="105" t="s">
        <v>635</v>
      </c>
      <c r="IO86" s="105" t="s">
        <v>635</v>
      </c>
      <c r="IP86" s="103">
        <v>7</v>
      </c>
      <c r="IQ86" s="102" t="s">
        <v>635</v>
      </c>
      <c r="IR86" s="102" t="s">
        <v>635</v>
      </c>
      <c r="IS86" s="102" t="s">
        <v>635</v>
      </c>
      <c r="IT86" s="102" t="s">
        <v>635</v>
      </c>
      <c r="IU86" s="128" t="s">
        <v>635</v>
      </c>
      <c r="IV86" s="128" t="s">
        <v>635</v>
      </c>
      <c r="IW86" s="128" t="s">
        <v>635</v>
      </c>
      <c r="IX86" s="128" t="s">
        <v>635</v>
      </c>
      <c r="IY86" s="124" t="s">
        <v>709</v>
      </c>
      <c r="IZ86" s="229">
        <v>0</v>
      </c>
      <c r="JA86" s="229">
        <v>1</v>
      </c>
      <c r="JB86" s="123" t="s">
        <v>709</v>
      </c>
      <c r="JC86" s="155">
        <v>0</v>
      </c>
      <c r="JD86" s="155">
        <v>1</v>
      </c>
      <c r="JE86" s="144" t="s">
        <v>635</v>
      </c>
      <c r="JF86" s="144" t="s">
        <v>635</v>
      </c>
      <c r="JG86" s="144" t="s">
        <v>635</v>
      </c>
      <c r="JH86" s="141" t="s">
        <v>635</v>
      </c>
      <c r="JI86" s="141" t="s">
        <v>635</v>
      </c>
      <c r="JJ86" s="141" t="s">
        <v>635</v>
      </c>
      <c r="JK86" s="144" t="s">
        <v>635</v>
      </c>
      <c r="JL86" s="144" t="s">
        <v>635</v>
      </c>
      <c r="JM86" s="144" t="s">
        <v>635</v>
      </c>
      <c r="JN86" s="135" t="s">
        <v>635</v>
      </c>
      <c r="JO86" s="135" t="s">
        <v>635</v>
      </c>
      <c r="JP86" s="135" t="s">
        <v>635</v>
      </c>
      <c r="JQ86" s="144" t="s">
        <v>635</v>
      </c>
      <c r="JR86" s="144" t="s">
        <v>635</v>
      </c>
      <c r="JS86" s="144" t="s">
        <v>635</v>
      </c>
      <c r="JT86" s="144" t="s">
        <v>635</v>
      </c>
      <c r="JU86" s="145" t="s">
        <v>635</v>
      </c>
      <c r="JV86" s="145" t="s">
        <v>635</v>
      </c>
      <c r="JW86" s="145" t="s">
        <v>635</v>
      </c>
      <c r="JX86" s="145" t="s">
        <v>635</v>
      </c>
      <c r="JY86" s="141" t="s">
        <v>635</v>
      </c>
      <c r="JZ86" s="141" t="s">
        <v>635</v>
      </c>
      <c r="KA86" s="141" t="s">
        <v>635</v>
      </c>
      <c r="KB86" s="141" t="s">
        <v>635</v>
      </c>
      <c r="KC86" s="128" t="s">
        <v>635</v>
      </c>
      <c r="KD86" s="128" t="s">
        <v>635</v>
      </c>
      <c r="KE86" s="128" t="s">
        <v>635</v>
      </c>
      <c r="KF86" s="128" t="s">
        <v>635</v>
      </c>
      <c r="KG86" s="146" t="s">
        <v>635</v>
      </c>
      <c r="KH86" s="146" t="s">
        <v>635</v>
      </c>
      <c r="KI86" s="146" t="s">
        <v>635</v>
      </c>
      <c r="KJ86" s="146" t="s">
        <v>635</v>
      </c>
      <c r="KK86" s="147" t="s">
        <v>635</v>
      </c>
      <c r="KL86" s="147" t="s">
        <v>635</v>
      </c>
      <c r="KM86" s="147" t="s">
        <v>635</v>
      </c>
      <c r="KN86" s="147" t="s">
        <v>635</v>
      </c>
      <c r="KO86" s="148" t="s">
        <v>635</v>
      </c>
      <c r="KP86" s="148" t="s">
        <v>635</v>
      </c>
      <c r="KQ86" s="148" t="s">
        <v>635</v>
      </c>
      <c r="KR86" s="148" t="s">
        <v>635</v>
      </c>
      <c r="KS86" s="149" t="s">
        <v>635</v>
      </c>
      <c r="KT86" s="149" t="s">
        <v>635</v>
      </c>
      <c r="KU86" s="149" t="s">
        <v>635</v>
      </c>
      <c r="KV86" s="149" t="s">
        <v>635</v>
      </c>
      <c r="KW86" s="105" t="s">
        <v>1002</v>
      </c>
      <c r="KX86" s="106" t="s">
        <v>635</v>
      </c>
      <c r="KY86" s="106" t="s">
        <v>635</v>
      </c>
      <c r="KZ86" s="141" t="s">
        <v>635</v>
      </c>
      <c r="LA86" s="141" t="s">
        <v>635</v>
      </c>
      <c r="LB86" s="141" t="s">
        <v>635</v>
      </c>
      <c r="LC86" s="141" t="s">
        <v>635</v>
      </c>
      <c r="LD86" s="141" t="s">
        <v>635</v>
      </c>
      <c r="LE86" s="141" t="s">
        <v>635</v>
      </c>
      <c r="LF86" s="150">
        <v>1</v>
      </c>
      <c r="LG86" s="141" t="s">
        <v>635</v>
      </c>
      <c r="LH86" s="151">
        <f t="shared" si="23"/>
        <v>1</v>
      </c>
      <c r="LI86" s="152">
        <v>0</v>
      </c>
      <c r="LJ86" s="152">
        <v>0</v>
      </c>
      <c r="LK86" s="152">
        <v>0</v>
      </c>
      <c r="LL86" s="152">
        <v>0</v>
      </c>
      <c r="LM86" s="152">
        <v>0</v>
      </c>
      <c r="LN86" s="152">
        <v>0</v>
      </c>
      <c r="LO86" s="152">
        <v>1</v>
      </c>
      <c r="LP86" s="152">
        <v>0</v>
      </c>
      <c r="LQ86" s="153">
        <f t="shared" si="24"/>
        <v>1</v>
      </c>
      <c r="LR86" s="142" t="s">
        <v>635</v>
      </c>
      <c r="LS86" s="142" t="s">
        <v>635</v>
      </c>
      <c r="LT86" s="142" t="s">
        <v>635</v>
      </c>
      <c r="LU86" s="142" t="s">
        <v>635</v>
      </c>
      <c r="LV86" s="142" t="s">
        <v>635</v>
      </c>
      <c r="LW86" s="142" t="s">
        <v>635</v>
      </c>
      <c r="LX86" s="142" t="s">
        <v>635</v>
      </c>
      <c r="LY86" s="142" t="s">
        <v>635</v>
      </c>
      <c r="LZ86" s="142" t="s">
        <v>635</v>
      </c>
      <c r="MA86" s="45">
        <v>0</v>
      </c>
      <c r="MB86" s="45">
        <v>0</v>
      </c>
      <c r="MC86" s="45">
        <v>0</v>
      </c>
      <c r="MD86" s="45">
        <v>0</v>
      </c>
      <c r="ME86" s="45">
        <v>0</v>
      </c>
      <c r="MF86" s="45">
        <v>0</v>
      </c>
      <c r="MG86" s="45">
        <v>0</v>
      </c>
      <c r="MH86" s="45">
        <v>0</v>
      </c>
      <c r="MI86" s="45">
        <v>0</v>
      </c>
      <c r="MJ86" s="155" t="s">
        <v>635</v>
      </c>
      <c r="MK86" s="155" t="s">
        <v>635</v>
      </c>
      <c r="ML86" s="155" t="s">
        <v>635</v>
      </c>
      <c r="MM86" s="155" t="s">
        <v>635</v>
      </c>
      <c r="MN86" s="155" t="s">
        <v>635</v>
      </c>
      <c r="MO86" s="155" t="s">
        <v>635</v>
      </c>
      <c r="MP86" s="155" t="s">
        <v>635</v>
      </c>
      <c r="MQ86" s="155" t="s">
        <v>635</v>
      </c>
      <c r="MR86" s="156" t="s">
        <v>635</v>
      </c>
      <c r="MS86" s="157" t="s">
        <v>635</v>
      </c>
      <c r="MT86" s="157" t="s">
        <v>635</v>
      </c>
      <c r="MU86" s="157" t="s">
        <v>635</v>
      </c>
      <c r="MV86" s="157" t="s">
        <v>635</v>
      </c>
      <c r="MW86" s="157" t="s">
        <v>635</v>
      </c>
      <c r="MX86" s="157" t="s">
        <v>635</v>
      </c>
      <c r="MY86" s="157" t="s">
        <v>635</v>
      </c>
      <c r="MZ86" s="157" t="s">
        <v>635</v>
      </c>
      <c r="NA86" s="157" t="s">
        <v>635</v>
      </c>
      <c r="NB86" s="158" t="s">
        <v>635</v>
      </c>
      <c r="NC86" s="158" t="s">
        <v>635</v>
      </c>
      <c r="ND86" s="158" t="s">
        <v>635</v>
      </c>
      <c r="NE86" s="158" t="s">
        <v>635</v>
      </c>
      <c r="NF86" s="158" t="s">
        <v>635</v>
      </c>
      <c r="NG86" s="158" t="s">
        <v>635</v>
      </c>
      <c r="NH86" s="158" t="s">
        <v>635</v>
      </c>
      <c r="NI86" s="158" t="s">
        <v>635</v>
      </c>
      <c r="NJ86" s="159" t="s">
        <v>635</v>
      </c>
      <c r="NK86" s="160" t="s">
        <v>635</v>
      </c>
      <c r="NL86" s="160" t="s">
        <v>635</v>
      </c>
      <c r="NM86" s="160" t="s">
        <v>635</v>
      </c>
      <c r="NN86" s="160" t="s">
        <v>635</v>
      </c>
      <c r="NO86" s="160" t="s">
        <v>635</v>
      </c>
      <c r="NP86" s="160" t="s">
        <v>635</v>
      </c>
      <c r="NQ86" s="160" t="s">
        <v>635</v>
      </c>
      <c r="NR86" s="160" t="s">
        <v>635</v>
      </c>
      <c r="NS86" s="161" t="s">
        <v>635</v>
      </c>
      <c r="NT86" s="162" t="s">
        <v>635</v>
      </c>
      <c r="NU86" s="162" t="s">
        <v>635</v>
      </c>
      <c r="NV86" s="162" t="s">
        <v>635</v>
      </c>
      <c r="NW86" s="162" t="s">
        <v>635</v>
      </c>
      <c r="NX86" s="162" t="s">
        <v>635</v>
      </c>
      <c r="NY86" s="162" t="s">
        <v>635</v>
      </c>
      <c r="NZ86" s="162" t="s">
        <v>635</v>
      </c>
      <c r="OA86" s="162" t="s">
        <v>635</v>
      </c>
      <c r="OB86" s="163" t="s">
        <v>635</v>
      </c>
      <c r="OC86" s="142" t="s">
        <v>635</v>
      </c>
      <c r="OD86" s="142" t="s">
        <v>635</v>
      </c>
      <c r="OE86" s="142" t="s">
        <v>635</v>
      </c>
      <c r="OF86" s="142" t="s">
        <v>635</v>
      </c>
      <c r="OG86" s="142" t="s">
        <v>635</v>
      </c>
      <c r="OH86" s="142" t="s">
        <v>635</v>
      </c>
      <c r="OI86" s="142" t="s">
        <v>635</v>
      </c>
      <c r="OJ86" s="142" t="s">
        <v>635</v>
      </c>
      <c r="OK86" s="142" t="s">
        <v>635</v>
      </c>
      <c r="OL86" s="45" t="s">
        <v>635</v>
      </c>
      <c r="OM86" s="45" t="s">
        <v>635</v>
      </c>
      <c r="ON86" s="45" t="s">
        <v>635</v>
      </c>
      <c r="OO86" s="45" t="s">
        <v>635</v>
      </c>
      <c r="OP86" s="45" t="s">
        <v>635</v>
      </c>
      <c r="OQ86" s="45" t="s">
        <v>635</v>
      </c>
      <c r="OR86" s="45" t="s">
        <v>635</v>
      </c>
      <c r="OS86" s="45" t="s">
        <v>635</v>
      </c>
      <c r="OT86" s="44" t="s">
        <v>635</v>
      </c>
      <c r="OU86" s="158">
        <v>0</v>
      </c>
      <c r="OV86" s="158">
        <v>0</v>
      </c>
      <c r="OW86" s="158">
        <v>0</v>
      </c>
      <c r="OX86" s="158">
        <v>0</v>
      </c>
      <c r="OY86" s="158">
        <v>0</v>
      </c>
      <c r="OZ86" s="158">
        <v>0</v>
      </c>
      <c r="PA86" s="158">
        <v>0</v>
      </c>
      <c r="PB86" s="158">
        <v>0</v>
      </c>
      <c r="PC86" s="159">
        <v>0</v>
      </c>
      <c r="PD86" s="152" t="s">
        <v>635</v>
      </c>
      <c r="PE86" s="152" t="s">
        <v>635</v>
      </c>
      <c r="PF86" s="152" t="s">
        <v>635</v>
      </c>
      <c r="PG86" s="152" t="s">
        <v>635</v>
      </c>
      <c r="PH86" s="152" t="s">
        <v>635</v>
      </c>
      <c r="PI86" s="152" t="s">
        <v>635</v>
      </c>
      <c r="PJ86" s="152" t="s">
        <v>635</v>
      </c>
      <c r="PK86" s="152" t="s">
        <v>635</v>
      </c>
      <c r="PL86" s="164" t="s">
        <v>635</v>
      </c>
      <c r="PM86" s="158" t="s">
        <v>635</v>
      </c>
      <c r="PN86" s="158" t="s">
        <v>635</v>
      </c>
      <c r="PO86" s="158" t="s">
        <v>635</v>
      </c>
      <c r="PP86" s="158" t="s">
        <v>635</v>
      </c>
      <c r="PQ86" s="158" t="s">
        <v>635</v>
      </c>
      <c r="PR86" s="158" t="s">
        <v>635</v>
      </c>
      <c r="PS86" s="158" t="s">
        <v>635</v>
      </c>
      <c r="PT86" s="158" t="s">
        <v>635</v>
      </c>
      <c r="PU86" s="159" t="s">
        <v>635</v>
      </c>
      <c r="PV86" s="157" t="s">
        <v>635</v>
      </c>
      <c r="PW86" s="157" t="s">
        <v>635</v>
      </c>
      <c r="PX86" s="157" t="s">
        <v>635</v>
      </c>
      <c r="PY86" s="157" t="s">
        <v>635</v>
      </c>
      <c r="PZ86" s="157" t="s">
        <v>635</v>
      </c>
      <c r="QA86" s="157" t="s">
        <v>635</v>
      </c>
      <c r="QB86" s="157" t="s">
        <v>635</v>
      </c>
      <c r="QC86" s="157" t="s">
        <v>635</v>
      </c>
      <c r="QD86" s="165" t="s">
        <v>635</v>
      </c>
      <c r="QE86" s="166" t="s">
        <v>635</v>
      </c>
      <c r="QF86" s="166" t="s">
        <v>635</v>
      </c>
      <c r="QG86" s="166" t="s">
        <v>635</v>
      </c>
      <c r="QH86" s="166" t="s">
        <v>635</v>
      </c>
      <c r="QI86" s="166" t="s">
        <v>635</v>
      </c>
      <c r="QJ86" s="166" t="s">
        <v>635</v>
      </c>
      <c r="QK86" s="166" t="s">
        <v>635</v>
      </c>
      <c r="QL86" s="166" t="s">
        <v>635</v>
      </c>
      <c r="QM86" s="167" t="s">
        <v>635</v>
      </c>
      <c r="QN86" s="120" t="s">
        <v>635</v>
      </c>
      <c r="QO86" s="120" t="s">
        <v>635</v>
      </c>
      <c r="QP86" s="120" t="s">
        <v>635</v>
      </c>
      <c r="QQ86" s="120" t="s">
        <v>635</v>
      </c>
      <c r="QR86" s="120" t="s">
        <v>635</v>
      </c>
      <c r="QS86" s="120" t="s">
        <v>635</v>
      </c>
      <c r="QT86" s="120" t="s">
        <v>635</v>
      </c>
      <c r="QU86" s="120" t="s">
        <v>635</v>
      </c>
      <c r="QV86" s="168" t="s">
        <v>635</v>
      </c>
      <c r="QW86" s="169" t="s">
        <v>635</v>
      </c>
      <c r="QX86" s="169" t="s">
        <v>635</v>
      </c>
      <c r="QY86" s="169" t="s">
        <v>635</v>
      </c>
      <c r="QZ86" s="169" t="s">
        <v>635</v>
      </c>
      <c r="RA86" s="169" t="s">
        <v>635</v>
      </c>
      <c r="RB86" s="169" t="s">
        <v>635</v>
      </c>
      <c r="RC86" s="169" t="s">
        <v>635</v>
      </c>
      <c r="RD86" s="169" t="s">
        <v>635</v>
      </c>
      <c r="RE86" s="170" t="s">
        <v>635</v>
      </c>
      <c r="RF86" s="136" t="s">
        <v>854</v>
      </c>
      <c r="RG86" s="137" t="s">
        <v>635</v>
      </c>
      <c r="RH86" s="137" t="s">
        <v>635</v>
      </c>
      <c r="RI86" s="137" t="s">
        <v>635</v>
      </c>
      <c r="RJ86" s="137" t="s">
        <v>635</v>
      </c>
      <c r="RK86" s="137" t="s">
        <v>635</v>
      </c>
      <c r="RL86" s="105" t="s">
        <v>1002</v>
      </c>
      <c r="RM86" s="106" t="s">
        <v>635</v>
      </c>
      <c r="RN86" s="106" t="s">
        <v>635</v>
      </c>
      <c r="RO86" s="135" t="s">
        <v>635</v>
      </c>
      <c r="RP86" s="135" t="s">
        <v>635</v>
      </c>
      <c r="RQ86" s="135" t="s">
        <v>635</v>
      </c>
      <c r="RR86" s="135" t="s">
        <v>635</v>
      </c>
      <c r="RS86" s="135" t="s">
        <v>635</v>
      </c>
      <c r="RT86" s="135" t="s">
        <v>635</v>
      </c>
      <c r="RU86" s="135" t="s">
        <v>635</v>
      </c>
      <c r="RV86" s="135" t="s">
        <v>635</v>
      </c>
      <c r="RW86" s="230" t="s">
        <v>635</v>
      </c>
      <c r="RX86" s="158">
        <v>0</v>
      </c>
      <c r="RY86" s="158">
        <v>0</v>
      </c>
      <c r="RZ86" s="158">
        <v>0</v>
      </c>
      <c r="SA86" s="158">
        <v>0</v>
      </c>
      <c r="SB86" s="158">
        <v>0</v>
      </c>
      <c r="SC86" s="158">
        <v>0</v>
      </c>
      <c r="SD86" s="158">
        <v>1</v>
      </c>
      <c r="SE86" s="158">
        <v>0</v>
      </c>
      <c r="SF86" s="159">
        <f>SUM(RX86:SE86)</f>
        <v>1</v>
      </c>
      <c r="SG86" s="132" t="s">
        <v>635</v>
      </c>
      <c r="SH86" s="132" t="s">
        <v>635</v>
      </c>
      <c r="SI86" s="132" t="s">
        <v>635</v>
      </c>
      <c r="SJ86" s="132" t="s">
        <v>635</v>
      </c>
      <c r="SK86" s="132" t="s">
        <v>635</v>
      </c>
      <c r="SL86" s="132" t="s">
        <v>635</v>
      </c>
      <c r="SM86" s="132" t="s">
        <v>635</v>
      </c>
      <c r="SN86" s="132" t="s">
        <v>635</v>
      </c>
      <c r="SO86" s="173" t="s">
        <v>635</v>
      </c>
      <c r="SP86" s="102" t="s">
        <v>635</v>
      </c>
      <c r="SQ86" s="102" t="s">
        <v>635</v>
      </c>
      <c r="SR86" s="102" t="s">
        <v>635</v>
      </c>
      <c r="SS86" s="102" t="s">
        <v>635</v>
      </c>
      <c r="ST86" s="102" t="s">
        <v>635</v>
      </c>
      <c r="SU86" s="102" t="s">
        <v>635</v>
      </c>
      <c r="SV86" s="102" t="s">
        <v>635</v>
      </c>
      <c r="SW86" s="102" t="s">
        <v>635</v>
      </c>
      <c r="SX86" s="174" t="s">
        <v>635</v>
      </c>
      <c r="SY86" s="125" t="s">
        <v>635</v>
      </c>
      <c r="SZ86" s="125" t="s">
        <v>635</v>
      </c>
      <c r="TA86" s="125" t="s">
        <v>635</v>
      </c>
      <c r="TB86" s="125" t="s">
        <v>635</v>
      </c>
      <c r="TC86" s="125" t="s">
        <v>635</v>
      </c>
      <c r="TD86" s="125" t="s">
        <v>635</v>
      </c>
      <c r="TE86" s="125" t="s">
        <v>635</v>
      </c>
      <c r="TF86" s="125" t="s">
        <v>635</v>
      </c>
      <c r="TG86" s="175" t="s">
        <v>635</v>
      </c>
      <c r="TH86" s="149" t="s">
        <v>635</v>
      </c>
      <c r="TI86" s="149" t="s">
        <v>635</v>
      </c>
      <c r="TJ86" s="149" t="s">
        <v>635</v>
      </c>
      <c r="TK86" s="149" t="s">
        <v>635</v>
      </c>
      <c r="TL86" s="149" t="s">
        <v>635</v>
      </c>
      <c r="TM86" s="149" t="s">
        <v>635</v>
      </c>
      <c r="TN86" s="149" t="s">
        <v>635</v>
      </c>
      <c r="TO86" s="149" t="s">
        <v>635</v>
      </c>
      <c r="TP86" s="176" t="s">
        <v>635</v>
      </c>
      <c r="TQ86" s="177" t="s">
        <v>635</v>
      </c>
      <c r="TR86" s="177" t="s">
        <v>635</v>
      </c>
      <c r="TS86" s="177" t="s">
        <v>635</v>
      </c>
      <c r="TT86" s="177" t="s">
        <v>635</v>
      </c>
      <c r="TU86" s="177" t="s">
        <v>635</v>
      </c>
      <c r="TV86" s="177" t="s">
        <v>635</v>
      </c>
      <c r="TW86" s="177" t="s">
        <v>635</v>
      </c>
      <c r="TX86" s="177" t="s">
        <v>635</v>
      </c>
      <c r="TY86" s="178" t="s">
        <v>635</v>
      </c>
      <c r="TZ86" s="179" t="s">
        <v>635</v>
      </c>
      <c r="UA86" s="179" t="s">
        <v>635</v>
      </c>
      <c r="UB86" s="179" t="s">
        <v>635</v>
      </c>
      <c r="UC86" s="179" t="s">
        <v>635</v>
      </c>
      <c r="UD86" s="179" t="s">
        <v>635</v>
      </c>
      <c r="UE86" s="179" t="s">
        <v>635</v>
      </c>
      <c r="UF86" s="179" t="s">
        <v>635</v>
      </c>
      <c r="UG86" s="179" t="s">
        <v>635</v>
      </c>
      <c r="UH86" s="180" t="s">
        <v>635</v>
      </c>
      <c r="UI86" s="135" t="s">
        <v>635</v>
      </c>
      <c r="UJ86" s="135" t="s">
        <v>635</v>
      </c>
      <c r="UK86" s="135" t="s">
        <v>635</v>
      </c>
      <c r="UL86" s="135" t="s">
        <v>635</v>
      </c>
      <c r="UM86" s="135" t="s">
        <v>635</v>
      </c>
      <c r="UN86" s="135" t="s">
        <v>635</v>
      </c>
      <c r="UO86" s="135" t="s">
        <v>635</v>
      </c>
      <c r="UP86" s="135" t="s">
        <v>635</v>
      </c>
      <c r="UQ86" s="230" t="s">
        <v>635</v>
      </c>
      <c r="UR86" s="45">
        <v>0</v>
      </c>
      <c r="US86" s="45">
        <v>0</v>
      </c>
      <c r="UT86" s="45">
        <v>0</v>
      </c>
      <c r="UU86" s="45">
        <v>0</v>
      </c>
      <c r="UV86" s="45">
        <v>0</v>
      </c>
      <c r="UW86" s="45">
        <v>0</v>
      </c>
      <c r="UX86" s="45">
        <v>1</v>
      </c>
      <c r="UY86" s="45">
        <v>0</v>
      </c>
      <c r="UZ86" s="231">
        <f>SUBTOTAL(9,UR86:UY86)</f>
        <v>1</v>
      </c>
      <c r="VA86" s="169" t="s">
        <v>635</v>
      </c>
      <c r="VB86" s="169" t="s">
        <v>635</v>
      </c>
      <c r="VC86" s="169" t="s">
        <v>635</v>
      </c>
      <c r="VD86" s="169" t="s">
        <v>635</v>
      </c>
      <c r="VE86" s="169" t="s">
        <v>635</v>
      </c>
      <c r="VF86" s="169" t="s">
        <v>635</v>
      </c>
      <c r="VG86" s="169" t="s">
        <v>635</v>
      </c>
      <c r="VH86" s="169" t="s">
        <v>635</v>
      </c>
      <c r="VI86" s="183" t="s">
        <v>635</v>
      </c>
      <c r="VJ86" s="177" t="s">
        <v>635</v>
      </c>
      <c r="VK86" s="177" t="s">
        <v>635</v>
      </c>
      <c r="VL86" s="177" t="s">
        <v>635</v>
      </c>
      <c r="VM86" s="177" t="s">
        <v>635</v>
      </c>
      <c r="VN86" s="177" t="s">
        <v>635</v>
      </c>
      <c r="VO86" s="177" t="s">
        <v>635</v>
      </c>
      <c r="VP86" s="177" t="s">
        <v>635</v>
      </c>
      <c r="VQ86" s="177" t="s">
        <v>635</v>
      </c>
      <c r="VR86" s="178" t="s">
        <v>635</v>
      </c>
      <c r="VS86" s="184" t="s">
        <v>635</v>
      </c>
      <c r="VT86" s="184" t="s">
        <v>635</v>
      </c>
      <c r="VU86" s="184" t="s">
        <v>635</v>
      </c>
      <c r="VV86" s="184" t="s">
        <v>635</v>
      </c>
      <c r="VW86" s="184" t="s">
        <v>635</v>
      </c>
      <c r="VX86" s="184" t="s">
        <v>635</v>
      </c>
      <c r="VY86" s="184" t="s">
        <v>635</v>
      </c>
      <c r="VZ86" s="184" t="s">
        <v>635</v>
      </c>
      <c r="WA86" s="185" t="s">
        <v>635</v>
      </c>
      <c r="WB86" s="186" t="s">
        <v>635</v>
      </c>
      <c r="WC86" s="186" t="s">
        <v>635</v>
      </c>
      <c r="WD86" s="186" t="s">
        <v>635</v>
      </c>
      <c r="WE86" s="186" t="s">
        <v>635</v>
      </c>
      <c r="WF86" s="186" t="s">
        <v>635</v>
      </c>
      <c r="WG86" s="186" t="s">
        <v>635</v>
      </c>
      <c r="WH86" s="186" t="s">
        <v>635</v>
      </c>
      <c r="WI86" s="186" t="s">
        <v>635</v>
      </c>
      <c r="WJ86" s="187" t="s">
        <v>635</v>
      </c>
      <c r="WK86" s="137" t="s">
        <v>635</v>
      </c>
      <c r="WL86" s="137" t="s">
        <v>635</v>
      </c>
      <c r="WM86" s="137" t="s">
        <v>635</v>
      </c>
      <c r="WN86" s="137" t="s">
        <v>635</v>
      </c>
      <c r="WO86" s="137" t="s">
        <v>635</v>
      </c>
      <c r="WP86" s="137" t="s">
        <v>635</v>
      </c>
      <c r="WQ86" s="137" t="s">
        <v>635</v>
      </c>
      <c r="WR86" s="137" t="s">
        <v>635</v>
      </c>
      <c r="WS86" s="188" t="s">
        <v>635</v>
      </c>
      <c r="WT86" s="133" t="s">
        <v>635</v>
      </c>
      <c r="WU86" s="133" t="s">
        <v>635</v>
      </c>
      <c r="WV86" s="133" t="s">
        <v>635</v>
      </c>
      <c r="WW86" s="133" t="s">
        <v>635</v>
      </c>
      <c r="WX86" s="133" t="s">
        <v>635</v>
      </c>
      <c r="WY86" s="133" t="s">
        <v>635</v>
      </c>
      <c r="WZ86" s="133" t="s">
        <v>635</v>
      </c>
      <c r="XA86" s="133" t="s">
        <v>635</v>
      </c>
      <c r="XB86" s="189" t="s">
        <v>635</v>
      </c>
      <c r="XC86" s="105" t="s">
        <v>665</v>
      </c>
      <c r="XD86" s="105" t="s">
        <v>666</v>
      </c>
      <c r="XE86" s="105" t="s">
        <v>749</v>
      </c>
      <c r="XF86" s="111" t="s">
        <v>750</v>
      </c>
      <c r="XG86" s="190" t="s">
        <v>671</v>
      </c>
      <c r="XH86" s="190" t="s">
        <v>672</v>
      </c>
      <c r="XI86" s="190" t="s">
        <v>673</v>
      </c>
      <c r="XJ86" s="190" t="s">
        <v>712</v>
      </c>
      <c r="XK86" s="190" t="s">
        <v>635</v>
      </c>
      <c r="XL86" s="190" t="s">
        <v>635</v>
      </c>
      <c r="XM86" s="191" t="s">
        <v>667</v>
      </c>
      <c r="XN86" s="191" t="s">
        <v>668</v>
      </c>
      <c r="XO86" s="191" t="s">
        <v>635</v>
      </c>
      <c r="XP86" s="191" t="s">
        <v>635</v>
      </c>
      <c r="XQ86" s="191" t="s">
        <v>635</v>
      </c>
      <c r="XR86" s="191" t="s">
        <v>635</v>
      </c>
      <c r="XS86" s="191" t="s">
        <v>635</v>
      </c>
      <c r="XT86" s="191" t="s">
        <v>635</v>
      </c>
      <c r="XU86" s="192" t="s">
        <v>635</v>
      </c>
      <c r="XV86" s="192" t="s">
        <v>635</v>
      </c>
      <c r="XW86" s="192" t="s">
        <v>635</v>
      </c>
      <c r="XX86" s="192" t="s">
        <v>635</v>
      </c>
      <c r="XY86" s="192" t="s">
        <v>635</v>
      </c>
      <c r="XZ86" s="192" t="s">
        <v>635</v>
      </c>
      <c r="YA86" s="144" t="s">
        <v>635</v>
      </c>
      <c r="YB86" s="144" t="s">
        <v>635</v>
      </c>
      <c r="YC86" s="144" t="s">
        <v>635</v>
      </c>
      <c r="YD86" s="144" t="s">
        <v>635</v>
      </c>
      <c r="YE86" s="144" t="s">
        <v>635</v>
      </c>
      <c r="YF86" s="144" t="s">
        <v>635</v>
      </c>
      <c r="YG86" s="144" t="s">
        <v>635</v>
      </c>
      <c r="YH86" s="111" t="s">
        <v>674</v>
      </c>
      <c r="YI86" s="111" t="s">
        <v>635</v>
      </c>
      <c r="YJ86" s="111" t="s">
        <v>635</v>
      </c>
      <c r="YK86" s="190" t="s">
        <v>635</v>
      </c>
      <c r="YL86" s="190" t="s">
        <v>635</v>
      </c>
      <c r="YM86" s="190" t="s">
        <v>635</v>
      </c>
      <c r="YN86" s="190" t="s">
        <v>635</v>
      </c>
      <c r="YO86" s="190" t="s">
        <v>635</v>
      </c>
      <c r="YP86" s="130" t="s">
        <v>752</v>
      </c>
      <c r="YQ86" s="130" t="s">
        <v>635</v>
      </c>
      <c r="YR86" s="130" t="s">
        <v>635</v>
      </c>
      <c r="YS86" s="130" t="s">
        <v>635</v>
      </c>
      <c r="YT86" s="130" t="s">
        <v>635</v>
      </c>
      <c r="YU86" s="130" t="s">
        <v>635</v>
      </c>
      <c r="YV86" s="112" t="s">
        <v>635</v>
      </c>
      <c r="YW86" s="112" t="s">
        <v>635</v>
      </c>
      <c r="YX86" s="112" t="s">
        <v>635</v>
      </c>
      <c r="YY86" s="112" t="s">
        <v>635</v>
      </c>
      <c r="YZ86" s="105" t="s">
        <v>674</v>
      </c>
      <c r="ZA86" s="105" t="s">
        <v>635</v>
      </c>
      <c r="ZB86" s="126" t="s">
        <v>635</v>
      </c>
      <c r="ZC86" s="126" t="s">
        <v>635</v>
      </c>
      <c r="ZD86" s="126" t="s">
        <v>635</v>
      </c>
      <c r="ZE86" s="126" t="s">
        <v>635</v>
      </c>
      <c r="ZF86" s="126" t="s">
        <v>635</v>
      </c>
      <c r="ZG86" s="125" t="s">
        <v>713</v>
      </c>
      <c r="ZH86" s="125" t="s">
        <v>714</v>
      </c>
      <c r="ZI86" s="125" t="s">
        <v>676</v>
      </c>
      <c r="ZJ86" s="125" t="s">
        <v>635</v>
      </c>
      <c r="ZK86" s="125" t="s">
        <v>635</v>
      </c>
      <c r="ZL86" s="125" t="s">
        <v>635</v>
      </c>
      <c r="ZM86" s="125" t="s">
        <v>635</v>
      </c>
      <c r="ZN86" s="125" t="s">
        <v>635</v>
      </c>
      <c r="ZO86" s="147" t="s">
        <v>635</v>
      </c>
      <c r="ZP86" s="147" t="s">
        <v>635</v>
      </c>
      <c r="ZQ86" s="147" t="s">
        <v>635</v>
      </c>
      <c r="ZR86" s="147" t="s">
        <v>635</v>
      </c>
      <c r="ZS86" s="147" t="s">
        <v>635</v>
      </c>
      <c r="ZT86" s="184" t="s">
        <v>635</v>
      </c>
      <c r="ZU86" s="184">
        <v>3</v>
      </c>
      <c r="ZV86" s="184" t="s">
        <v>635</v>
      </c>
      <c r="ZW86" s="184" t="s">
        <v>635</v>
      </c>
      <c r="ZX86" s="131">
        <v>2</v>
      </c>
      <c r="ZY86" s="131" t="s">
        <v>635</v>
      </c>
      <c r="ZZ86" s="131" t="s">
        <v>635</v>
      </c>
      <c r="AAA86" s="131" t="s">
        <v>635</v>
      </c>
      <c r="AAB86" s="132" t="s">
        <v>635</v>
      </c>
      <c r="AAC86" s="132" t="s">
        <v>635</v>
      </c>
      <c r="AAD86" s="132" t="s">
        <v>635</v>
      </c>
      <c r="AAE86" s="193" t="s">
        <v>635</v>
      </c>
      <c r="AAF86" s="102" t="s">
        <v>635</v>
      </c>
      <c r="AAG86" s="102" t="s">
        <v>635</v>
      </c>
      <c r="AAH86" s="102" t="s">
        <v>635</v>
      </c>
      <c r="AAI86" s="102" t="s">
        <v>635</v>
      </c>
      <c r="AAJ86" s="125" t="s">
        <v>635</v>
      </c>
      <c r="AAK86" s="125">
        <v>1</v>
      </c>
      <c r="AAL86" s="125" t="s">
        <v>635</v>
      </c>
      <c r="AAM86" s="125" t="s">
        <v>635</v>
      </c>
      <c r="AAN86" s="131" t="s">
        <v>635</v>
      </c>
      <c r="AAO86" s="131">
        <v>8</v>
      </c>
      <c r="AAP86" s="131" t="s">
        <v>635</v>
      </c>
      <c r="AAQ86" s="131" t="s">
        <v>635</v>
      </c>
      <c r="AAR86" s="149" t="s">
        <v>635</v>
      </c>
      <c r="AAS86" s="149">
        <v>1</v>
      </c>
      <c r="AAT86" s="149" t="s">
        <v>635</v>
      </c>
      <c r="AAU86" s="149" t="s">
        <v>635</v>
      </c>
      <c r="AAV86" s="184">
        <v>3</v>
      </c>
      <c r="AAW86" s="184">
        <v>1</v>
      </c>
      <c r="AAX86" s="184" t="s">
        <v>635</v>
      </c>
      <c r="AAY86" s="184" t="s">
        <v>635</v>
      </c>
      <c r="AAZ86" s="103" t="s">
        <v>632</v>
      </c>
      <c r="ABA86" s="100" t="s">
        <v>1019</v>
      </c>
      <c r="ABB86" s="100" t="s">
        <v>679</v>
      </c>
      <c r="ABC86" s="100" t="s">
        <v>635</v>
      </c>
      <c r="ABD86" s="100" t="s">
        <v>635</v>
      </c>
      <c r="ABE86" s="100" t="s">
        <v>635</v>
      </c>
      <c r="ABF86" s="103" t="s">
        <v>635</v>
      </c>
      <c r="ABG86" s="194">
        <v>100000</v>
      </c>
      <c r="ABH86" s="195" t="s">
        <v>754</v>
      </c>
      <c r="ABI86" s="195" t="s">
        <v>716</v>
      </c>
      <c r="ABJ86" s="195" t="s">
        <v>787</v>
      </c>
      <c r="ABK86" s="195" t="s">
        <v>788</v>
      </c>
      <c r="ABL86" s="177" t="s">
        <v>635</v>
      </c>
      <c r="ABM86" s="177" t="s">
        <v>635</v>
      </c>
      <c r="ABN86" s="177" t="s">
        <v>635</v>
      </c>
      <c r="ABO86" s="195" t="s">
        <v>635</v>
      </c>
      <c r="ABP86" s="112" t="s">
        <v>1771</v>
      </c>
      <c r="ABQ86" s="112" t="s">
        <v>635</v>
      </c>
      <c r="ABR86" s="112" t="s">
        <v>635</v>
      </c>
      <c r="ABS86" s="103" t="s">
        <v>632</v>
      </c>
      <c r="ABT86" s="97" t="s">
        <v>632</v>
      </c>
      <c r="ABU86" s="196" t="s">
        <v>683</v>
      </c>
      <c r="ABV86" s="196" t="s">
        <v>718</v>
      </c>
      <c r="ABW86" s="196" t="s">
        <v>789</v>
      </c>
      <c r="ABX86" s="196" t="s">
        <v>790</v>
      </c>
      <c r="ABY86" s="196" t="s">
        <v>635</v>
      </c>
      <c r="ABZ86" s="196" t="s">
        <v>635</v>
      </c>
      <c r="ACA86" s="196" t="s">
        <v>635</v>
      </c>
      <c r="ACB86" s="97" t="s">
        <v>626</v>
      </c>
      <c r="ACC86" s="97" t="s">
        <v>632</v>
      </c>
      <c r="ACD86" s="112" t="s">
        <v>1772</v>
      </c>
      <c r="ACE86" s="112" t="s">
        <v>635</v>
      </c>
      <c r="ACF86" s="112" t="s">
        <v>635</v>
      </c>
      <c r="ACG86" s="112" t="s">
        <v>635</v>
      </c>
      <c r="ACH86" s="97" t="s">
        <v>1773</v>
      </c>
      <c r="ACI86" s="97" t="s">
        <v>1774</v>
      </c>
      <c r="ACJ86" s="97"/>
    </row>
    <row r="87" spans="1:764" ht="15" customHeight="1">
      <c r="A87">
        <v>78</v>
      </c>
      <c r="B87" s="97" t="s">
        <v>1775</v>
      </c>
      <c r="C87" s="97" t="s">
        <v>1776</v>
      </c>
      <c r="D87" s="97" t="s">
        <v>762</v>
      </c>
      <c r="E87" s="97" t="s">
        <v>1777</v>
      </c>
      <c r="F87" s="98" t="s">
        <v>1778</v>
      </c>
      <c r="G87" s="98" t="s">
        <v>1779</v>
      </c>
      <c r="H87" s="99">
        <v>37.695464999999999</v>
      </c>
      <c r="I87" s="99">
        <v>-3.40863</v>
      </c>
      <c r="J87" s="98" t="s">
        <v>766</v>
      </c>
      <c r="K87" s="98" t="s">
        <v>1780</v>
      </c>
      <c r="L87" s="98" t="s">
        <v>1781</v>
      </c>
      <c r="M87" s="100" t="s">
        <v>1782</v>
      </c>
      <c r="N87" s="101">
        <v>758798341</v>
      </c>
      <c r="O87" s="102">
        <v>711223149</v>
      </c>
      <c r="P87" s="100">
        <v>-3.4115829999999998</v>
      </c>
      <c r="Q87" s="100">
        <v>37.694251999999999</v>
      </c>
      <c r="R87" s="100">
        <v>772.7</v>
      </c>
      <c r="S87" s="100">
        <v>4.3</v>
      </c>
      <c r="T87" s="103" t="s">
        <v>626</v>
      </c>
      <c r="U87" s="97" t="s">
        <v>629</v>
      </c>
      <c r="V87" s="97" t="s">
        <v>699</v>
      </c>
      <c r="W87" s="97" t="s">
        <v>629</v>
      </c>
      <c r="X87" s="97" t="s">
        <v>630</v>
      </c>
      <c r="Y87" s="97" t="s">
        <v>770</v>
      </c>
      <c r="Z87" s="103" t="s">
        <v>632</v>
      </c>
      <c r="AA87" s="104" t="s">
        <v>634</v>
      </c>
      <c r="AB87" s="197" t="s">
        <v>635</v>
      </c>
      <c r="AC87" s="104" t="s">
        <v>635</v>
      </c>
      <c r="AD87" s="104" t="s">
        <v>635</v>
      </c>
      <c r="AE87" s="104" t="s">
        <v>635</v>
      </c>
      <c r="AF87" s="103">
        <v>8</v>
      </c>
      <c r="AG87" s="103">
        <v>5</v>
      </c>
      <c r="AH87" s="97" t="s">
        <v>636</v>
      </c>
      <c r="AI87" s="97" t="s">
        <v>637</v>
      </c>
      <c r="AJ87" s="97" t="s">
        <v>638</v>
      </c>
      <c r="AK87" s="97" t="s">
        <v>639</v>
      </c>
      <c r="AL87" s="105" t="s">
        <v>640</v>
      </c>
      <c r="AM87" s="106" t="s">
        <v>641</v>
      </c>
      <c r="AN87" s="106" t="s">
        <v>702</v>
      </c>
      <c r="AO87" s="106" t="s">
        <v>635</v>
      </c>
      <c r="AP87" s="97" t="s">
        <v>642</v>
      </c>
      <c r="AQ87" s="97" t="s">
        <v>773</v>
      </c>
      <c r="AR87" s="103" t="s">
        <v>635</v>
      </c>
      <c r="AS87" s="107" t="s">
        <v>772</v>
      </c>
      <c r="AT87" s="103" t="s">
        <v>635</v>
      </c>
      <c r="AU87" s="103" t="s">
        <v>635</v>
      </c>
      <c r="AV87" s="106" t="s">
        <v>632</v>
      </c>
      <c r="AW87" s="105" t="s">
        <v>640</v>
      </c>
      <c r="AX87" s="103" t="s">
        <v>641</v>
      </c>
      <c r="AY87" s="105" t="s">
        <v>640</v>
      </c>
      <c r="AZ87" s="107" t="s">
        <v>702</v>
      </c>
      <c r="BA87" s="105" t="s">
        <v>640</v>
      </c>
      <c r="BB87" s="107" t="s">
        <v>702</v>
      </c>
      <c r="BC87" s="106" t="s">
        <v>640</v>
      </c>
      <c r="BD87" s="103" t="s">
        <v>702</v>
      </c>
      <c r="BE87" s="106" t="s">
        <v>626</v>
      </c>
      <c r="BF87" s="103" t="s">
        <v>635</v>
      </c>
      <c r="BG87" s="103" t="s">
        <v>635</v>
      </c>
      <c r="BH87" s="103" t="s">
        <v>635</v>
      </c>
      <c r="BI87" s="97" t="s">
        <v>640</v>
      </c>
      <c r="BJ87" s="108" t="s">
        <v>643</v>
      </c>
      <c r="BK87" s="108" t="s">
        <v>774</v>
      </c>
      <c r="BL87" s="108" t="s">
        <v>644</v>
      </c>
      <c r="BM87" s="108" t="s">
        <v>635</v>
      </c>
      <c r="BN87" s="108" t="s">
        <v>635</v>
      </c>
      <c r="BO87" s="103" t="s">
        <v>632</v>
      </c>
      <c r="BP87" s="103" t="s">
        <v>641</v>
      </c>
      <c r="BQ87" s="103" t="s">
        <v>702</v>
      </c>
      <c r="BR87" s="109" t="s">
        <v>645</v>
      </c>
      <c r="BS87" s="109" t="s">
        <v>775</v>
      </c>
      <c r="BT87" s="109" t="s">
        <v>703</v>
      </c>
      <c r="BU87" s="110" t="s">
        <v>635</v>
      </c>
      <c r="BV87" s="109" t="s">
        <v>635</v>
      </c>
      <c r="BW87" s="97" t="s">
        <v>848</v>
      </c>
      <c r="BX87" s="97" t="s">
        <v>848</v>
      </c>
      <c r="BY87" s="97" t="s">
        <v>1783</v>
      </c>
      <c r="BZ87" s="97" t="s">
        <v>1017</v>
      </c>
      <c r="CA87" s="111" t="s">
        <v>736</v>
      </c>
      <c r="CB87" s="111" t="s">
        <v>737</v>
      </c>
      <c r="CC87" s="111" t="s">
        <v>948</v>
      </c>
      <c r="CD87" s="106" t="s">
        <v>635</v>
      </c>
      <c r="CE87" s="111" t="s">
        <v>635</v>
      </c>
      <c r="CF87" s="103">
        <v>3</v>
      </c>
      <c r="CG87" s="103">
        <v>8</v>
      </c>
      <c r="CH87" s="112" t="s">
        <v>649</v>
      </c>
      <c r="CI87" s="113" t="s">
        <v>702</v>
      </c>
      <c r="CJ87" s="113" t="s">
        <v>641</v>
      </c>
      <c r="CK87" s="113" t="s">
        <v>635</v>
      </c>
      <c r="CL87" s="103">
        <v>20</v>
      </c>
      <c r="CM87" s="114">
        <v>300</v>
      </c>
      <c r="CN87" s="103">
        <v>1</v>
      </c>
      <c r="CO87" s="106">
        <v>700</v>
      </c>
      <c r="CP87" s="103">
        <v>0.2</v>
      </c>
      <c r="CQ87" s="106">
        <v>350</v>
      </c>
      <c r="CR87" s="103" t="s">
        <v>635</v>
      </c>
      <c r="CS87" s="106" t="s">
        <v>635</v>
      </c>
      <c r="CT87" s="103" t="s">
        <v>635</v>
      </c>
      <c r="CU87" s="106" t="s">
        <v>635</v>
      </c>
      <c r="CV87" s="103" t="s">
        <v>635</v>
      </c>
      <c r="CW87" s="103" t="s">
        <v>635</v>
      </c>
      <c r="CX87" s="111" t="s">
        <v>650</v>
      </c>
      <c r="CY87" s="106" t="s">
        <v>651</v>
      </c>
      <c r="CZ87" s="115">
        <v>0.8</v>
      </c>
      <c r="DA87" s="115">
        <v>0.2</v>
      </c>
      <c r="DB87" s="116">
        <f>SUM(CZ87:DA87)</f>
        <v>1</v>
      </c>
      <c r="DC87" s="117" t="s">
        <v>651</v>
      </c>
      <c r="DD87" s="118" t="s">
        <v>635</v>
      </c>
      <c r="DE87" s="198">
        <v>0</v>
      </c>
      <c r="DF87" s="198">
        <v>1</v>
      </c>
      <c r="DG87" s="200">
        <f>SUBTOTAL(9,DE87:DF87)</f>
        <v>1</v>
      </c>
      <c r="DH87" s="105" t="s">
        <v>651</v>
      </c>
      <c r="DI87" s="120">
        <v>1</v>
      </c>
      <c r="DJ87" s="121" t="s">
        <v>635</v>
      </c>
      <c r="DK87" s="122" t="s">
        <v>635</v>
      </c>
      <c r="DL87" s="123" t="s">
        <v>635</v>
      </c>
      <c r="DM87" s="123" t="s">
        <v>635</v>
      </c>
      <c r="DN87" s="124" t="s">
        <v>635</v>
      </c>
      <c r="DO87" s="124" t="s">
        <v>635</v>
      </c>
      <c r="DP87" s="124" t="s">
        <v>635</v>
      </c>
      <c r="DQ87" s="125">
        <v>0.3</v>
      </c>
      <c r="DR87" s="125">
        <v>0.5</v>
      </c>
      <c r="DS87" s="125">
        <v>2</v>
      </c>
      <c r="DT87" s="106" t="s">
        <v>635</v>
      </c>
      <c r="DU87" s="106" t="s">
        <v>635</v>
      </c>
      <c r="DV87" s="106" t="s">
        <v>635</v>
      </c>
      <c r="DW87" s="126" t="s">
        <v>635</v>
      </c>
      <c r="DX87" s="126" t="s">
        <v>635</v>
      </c>
      <c r="DY87" s="126" t="s">
        <v>635</v>
      </c>
      <c r="DZ87" s="97" t="s">
        <v>652</v>
      </c>
      <c r="EA87" s="103" t="s">
        <v>632</v>
      </c>
      <c r="EB87" s="97" t="s">
        <v>1784</v>
      </c>
      <c r="EC87" s="103" t="s">
        <v>632</v>
      </c>
      <c r="ED87" s="107" t="s">
        <v>1785</v>
      </c>
      <c r="EE87" s="97" t="s">
        <v>741</v>
      </c>
      <c r="EF87" s="127" t="s">
        <v>653</v>
      </c>
      <c r="EG87" s="127" t="s">
        <v>651</v>
      </c>
      <c r="EH87" s="103" t="s">
        <v>653</v>
      </c>
      <c r="EI87" s="97" t="s">
        <v>640</v>
      </c>
      <c r="EJ87" s="97" t="s">
        <v>640</v>
      </c>
      <c r="EK87" s="122">
        <v>0.2</v>
      </c>
      <c r="EL87" s="122">
        <v>0.5</v>
      </c>
      <c r="EM87" s="122">
        <v>0.2</v>
      </c>
      <c r="EN87" s="122">
        <v>0.3</v>
      </c>
      <c r="EO87" s="128" t="s">
        <v>635</v>
      </c>
      <c r="EP87" s="128" t="s">
        <v>635</v>
      </c>
      <c r="EQ87" s="128" t="s">
        <v>635</v>
      </c>
      <c r="ER87" s="128" t="s">
        <v>635</v>
      </c>
      <c r="ES87" s="129" t="s">
        <v>635</v>
      </c>
      <c r="ET87" s="129" t="s">
        <v>635</v>
      </c>
      <c r="EU87" s="129" t="s">
        <v>635</v>
      </c>
      <c r="EV87" s="129" t="s">
        <v>635</v>
      </c>
      <c r="EW87" s="97" t="s">
        <v>805</v>
      </c>
      <c r="EX87" s="97" t="s">
        <v>805</v>
      </c>
      <c r="EY87" s="103" t="s">
        <v>805</v>
      </c>
      <c r="EZ87" s="107" t="s">
        <v>1786</v>
      </c>
      <c r="FA87" s="97" t="s">
        <v>853</v>
      </c>
      <c r="FB87" s="130" t="s">
        <v>656</v>
      </c>
      <c r="FC87" s="130" t="s">
        <v>743</v>
      </c>
      <c r="FD87" s="131" t="s">
        <v>635</v>
      </c>
      <c r="FE87" s="131" t="s">
        <v>635</v>
      </c>
      <c r="FF87" s="131" t="s">
        <v>635</v>
      </c>
      <c r="FG87" s="131" t="s">
        <v>635</v>
      </c>
      <c r="FH87" s="131" t="s">
        <v>635</v>
      </c>
      <c r="FI87" s="132">
        <v>4</v>
      </c>
      <c r="FJ87" s="133" t="s">
        <v>635</v>
      </c>
      <c r="FK87" s="103" t="s">
        <v>635</v>
      </c>
      <c r="FL87" s="134" t="s">
        <v>635</v>
      </c>
      <c r="FM87" s="135">
        <v>14</v>
      </c>
      <c r="FN87" s="135" t="s">
        <v>635</v>
      </c>
      <c r="FO87" s="135" t="s">
        <v>635</v>
      </c>
      <c r="FP87" s="103" t="s">
        <v>635</v>
      </c>
      <c r="FQ87" s="132">
        <v>60</v>
      </c>
      <c r="FR87" s="133" t="s">
        <v>635</v>
      </c>
      <c r="FS87" s="103" t="s">
        <v>635</v>
      </c>
      <c r="FT87" s="134" t="s">
        <v>635</v>
      </c>
      <c r="FU87" s="135">
        <v>1</v>
      </c>
      <c r="FV87" s="135" t="s">
        <v>635</v>
      </c>
      <c r="FW87" s="131" t="s">
        <v>635</v>
      </c>
      <c r="FX87" s="103">
        <v>1</v>
      </c>
      <c r="FY87" s="100" t="s">
        <v>658</v>
      </c>
      <c r="FZ87" s="102" t="s">
        <v>635</v>
      </c>
      <c r="GA87" s="102">
        <v>0</v>
      </c>
      <c r="GB87" s="102">
        <v>24</v>
      </c>
      <c r="GC87" s="136" t="s">
        <v>658</v>
      </c>
      <c r="GD87" s="137" t="s">
        <v>635</v>
      </c>
      <c r="GE87" s="137">
        <v>0</v>
      </c>
      <c r="GF87" s="137">
        <v>24</v>
      </c>
      <c r="GG87" s="125" t="s">
        <v>635</v>
      </c>
      <c r="GH87" s="125" t="s">
        <v>635</v>
      </c>
      <c r="GI87" s="125" t="s">
        <v>635</v>
      </c>
      <c r="GJ87" s="125" t="s">
        <v>635</v>
      </c>
      <c r="GK87" s="122" t="s">
        <v>635</v>
      </c>
      <c r="GL87" s="122" t="s">
        <v>635</v>
      </c>
      <c r="GM87" s="122" t="s">
        <v>635</v>
      </c>
      <c r="GN87" s="122" t="s">
        <v>635</v>
      </c>
      <c r="GO87" s="135" t="s">
        <v>635</v>
      </c>
      <c r="GP87" s="135" t="s">
        <v>635</v>
      </c>
      <c r="GQ87" s="135" t="s">
        <v>635</v>
      </c>
      <c r="GR87" s="134" t="s">
        <v>635</v>
      </c>
      <c r="GS87" s="134" t="s">
        <v>635</v>
      </c>
      <c r="GT87" s="134" t="s">
        <v>635</v>
      </c>
      <c r="GU87" s="126" t="s">
        <v>635</v>
      </c>
      <c r="GV87" s="126" t="s">
        <v>635</v>
      </c>
      <c r="GW87" s="126" t="s">
        <v>635</v>
      </c>
      <c r="GX87" s="145" t="s">
        <v>635</v>
      </c>
      <c r="GY87" s="145" t="s">
        <v>635</v>
      </c>
      <c r="GZ87" s="145" t="s">
        <v>635</v>
      </c>
      <c r="HA87" s="139" t="s">
        <v>657</v>
      </c>
      <c r="HB87" s="140" t="s">
        <v>658</v>
      </c>
      <c r="HC87" s="123">
        <v>12</v>
      </c>
      <c r="HD87" s="123">
        <v>12</v>
      </c>
      <c r="HE87" s="127" t="s">
        <v>657</v>
      </c>
      <c r="HF87" s="130" t="s">
        <v>658</v>
      </c>
      <c r="HG87" s="131">
        <v>12</v>
      </c>
      <c r="HH87" s="131">
        <v>12</v>
      </c>
      <c r="HI87" s="141" t="s">
        <v>635</v>
      </c>
      <c r="HJ87" s="141" t="s">
        <v>635</v>
      </c>
      <c r="HK87" s="141" t="s">
        <v>635</v>
      </c>
      <c r="HL87" s="141" t="s">
        <v>635</v>
      </c>
      <c r="HM87" s="131" t="s">
        <v>635</v>
      </c>
      <c r="HN87" s="131" t="s">
        <v>635</v>
      </c>
      <c r="HO87" s="131" t="s">
        <v>635</v>
      </c>
      <c r="HP87" s="131" t="s">
        <v>635</v>
      </c>
      <c r="HQ87" s="106" t="s">
        <v>635</v>
      </c>
      <c r="HR87" s="106" t="s">
        <v>635</v>
      </c>
      <c r="HS87" s="106" t="s">
        <v>635</v>
      </c>
      <c r="HT87" s="106" t="s">
        <v>635</v>
      </c>
      <c r="HU87" s="132" t="s">
        <v>635</v>
      </c>
      <c r="HV87" s="132" t="s">
        <v>635</v>
      </c>
      <c r="HW87" s="132" t="s">
        <v>635</v>
      </c>
      <c r="HX87" s="132" t="s">
        <v>635</v>
      </c>
      <c r="HY87" s="118" t="s">
        <v>635</v>
      </c>
      <c r="HZ87" s="118" t="s">
        <v>635</v>
      </c>
      <c r="IA87" s="118" t="s">
        <v>635</v>
      </c>
      <c r="IB87" s="118" t="s">
        <v>635</v>
      </c>
      <c r="IC87" s="125" t="s">
        <v>635</v>
      </c>
      <c r="ID87" s="125" t="s">
        <v>635</v>
      </c>
      <c r="IE87" s="125" t="s">
        <v>635</v>
      </c>
      <c r="IF87" s="125" t="s">
        <v>635</v>
      </c>
      <c r="IG87" s="105" t="s">
        <v>906</v>
      </c>
      <c r="IH87" s="105" t="s">
        <v>808</v>
      </c>
      <c r="II87" s="105" t="s">
        <v>935</v>
      </c>
      <c r="IJ87" s="105" t="s">
        <v>1692</v>
      </c>
      <c r="IK87" s="105" t="s">
        <v>635</v>
      </c>
      <c r="IL87" s="105" t="s">
        <v>635</v>
      </c>
      <c r="IM87" s="105" t="s">
        <v>635</v>
      </c>
      <c r="IN87" s="105" t="s">
        <v>635</v>
      </c>
      <c r="IO87" s="105" t="s">
        <v>635</v>
      </c>
      <c r="IP87" s="103">
        <v>4</v>
      </c>
      <c r="IQ87" s="102" t="s">
        <v>635</v>
      </c>
      <c r="IR87" s="102" t="s">
        <v>635</v>
      </c>
      <c r="IS87" s="142" t="s">
        <v>635</v>
      </c>
      <c r="IT87" s="142" t="s">
        <v>635</v>
      </c>
      <c r="IU87" s="128" t="s">
        <v>635</v>
      </c>
      <c r="IV87" s="128" t="s">
        <v>635</v>
      </c>
      <c r="IW87" s="143" t="s">
        <v>635</v>
      </c>
      <c r="IX87" s="143" t="s">
        <v>635</v>
      </c>
      <c r="IY87" s="124" t="s">
        <v>635</v>
      </c>
      <c r="IZ87" s="124" t="s">
        <v>635</v>
      </c>
      <c r="JA87" s="124" t="s">
        <v>635</v>
      </c>
      <c r="JB87" s="123" t="s">
        <v>635</v>
      </c>
      <c r="JC87" s="123" t="s">
        <v>635</v>
      </c>
      <c r="JD87" s="123" t="s">
        <v>635</v>
      </c>
      <c r="JE87" s="144" t="s">
        <v>635</v>
      </c>
      <c r="JF87" s="144" t="s">
        <v>635</v>
      </c>
      <c r="JG87" s="144" t="s">
        <v>635</v>
      </c>
      <c r="JH87" s="141" t="s">
        <v>635</v>
      </c>
      <c r="JI87" s="141" t="s">
        <v>635</v>
      </c>
      <c r="JJ87" s="141" t="s">
        <v>635</v>
      </c>
      <c r="JK87" s="144" t="s">
        <v>635</v>
      </c>
      <c r="JL87" s="144" t="s">
        <v>635</v>
      </c>
      <c r="JM87" s="144" t="s">
        <v>635</v>
      </c>
      <c r="JN87" s="135" t="s">
        <v>635</v>
      </c>
      <c r="JO87" s="135" t="s">
        <v>635</v>
      </c>
      <c r="JP87" s="135" t="s">
        <v>635</v>
      </c>
      <c r="JQ87" s="144" t="s">
        <v>663</v>
      </c>
      <c r="JR87" s="144" t="s">
        <v>635</v>
      </c>
      <c r="JS87" s="208">
        <v>1</v>
      </c>
      <c r="JT87" s="208">
        <v>0</v>
      </c>
      <c r="JU87" s="145" t="s">
        <v>663</v>
      </c>
      <c r="JV87" s="145" t="s">
        <v>635</v>
      </c>
      <c r="JW87" s="209">
        <v>1</v>
      </c>
      <c r="JX87" s="209">
        <v>0</v>
      </c>
      <c r="JY87" s="141" t="s">
        <v>635</v>
      </c>
      <c r="JZ87" s="141" t="s">
        <v>635</v>
      </c>
      <c r="KA87" s="141" t="s">
        <v>635</v>
      </c>
      <c r="KB87" s="141" t="s">
        <v>635</v>
      </c>
      <c r="KC87" s="128" t="s">
        <v>635</v>
      </c>
      <c r="KD87" s="128" t="s">
        <v>635</v>
      </c>
      <c r="KE87" s="128" t="s">
        <v>635</v>
      </c>
      <c r="KF87" s="128" t="s">
        <v>635</v>
      </c>
      <c r="KG87" s="146" t="s">
        <v>635</v>
      </c>
      <c r="KH87" s="146" t="s">
        <v>635</v>
      </c>
      <c r="KI87" s="146" t="s">
        <v>635</v>
      </c>
      <c r="KJ87" s="146" t="s">
        <v>635</v>
      </c>
      <c r="KK87" s="147" t="s">
        <v>635</v>
      </c>
      <c r="KL87" s="147" t="s">
        <v>635</v>
      </c>
      <c r="KM87" s="147" t="s">
        <v>635</v>
      </c>
      <c r="KN87" s="147" t="s">
        <v>635</v>
      </c>
      <c r="KO87" s="148" t="s">
        <v>635</v>
      </c>
      <c r="KP87" s="148" t="s">
        <v>635</v>
      </c>
      <c r="KQ87" s="148" t="s">
        <v>635</v>
      </c>
      <c r="KR87" s="148" t="s">
        <v>635</v>
      </c>
      <c r="KS87" s="149" t="s">
        <v>635</v>
      </c>
      <c r="KT87" s="149" t="s">
        <v>635</v>
      </c>
      <c r="KU87" s="149" t="s">
        <v>635</v>
      </c>
      <c r="KV87" s="149" t="s">
        <v>635</v>
      </c>
      <c r="KW87" s="105" t="s">
        <v>710</v>
      </c>
      <c r="KX87" s="106" t="s">
        <v>635</v>
      </c>
      <c r="KY87" s="106" t="s">
        <v>635</v>
      </c>
      <c r="KZ87" s="150">
        <v>0</v>
      </c>
      <c r="LA87" s="150">
        <v>0</v>
      </c>
      <c r="LB87" s="150">
        <v>1</v>
      </c>
      <c r="LC87" s="150">
        <v>0</v>
      </c>
      <c r="LD87" s="150">
        <v>0</v>
      </c>
      <c r="LE87" s="150">
        <v>0</v>
      </c>
      <c r="LF87" s="150">
        <v>0</v>
      </c>
      <c r="LG87" s="150">
        <v>0</v>
      </c>
      <c r="LH87" s="151">
        <f t="shared" si="23"/>
        <v>1</v>
      </c>
      <c r="LI87" s="152">
        <v>0</v>
      </c>
      <c r="LJ87" s="152">
        <v>0</v>
      </c>
      <c r="LK87" s="152">
        <v>1</v>
      </c>
      <c r="LL87" s="152">
        <v>0</v>
      </c>
      <c r="LM87" s="152">
        <v>0</v>
      </c>
      <c r="LN87" s="152">
        <v>0</v>
      </c>
      <c r="LO87" s="152">
        <v>0</v>
      </c>
      <c r="LP87" s="152">
        <v>0</v>
      </c>
      <c r="LQ87" s="153">
        <f t="shared" si="24"/>
        <v>1</v>
      </c>
      <c r="LR87" s="142">
        <v>0</v>
      </c>
      <c r="LS87" s="142">
        <v>0</v>
      </c>
      <c r="LT87" s="142">
        <v>0</v>
      </c>
      <c r="LU87" s="142">
        <v>0</v>
      </c>
      <c r="LV87" s="142">
        <v>0</v>
      </c>
      <c r="LW87" s="142">
        <v>0</v>
      </c>
      <c r="LX87" s="142">
        <v>0</v>
      </c>
      <c r="LY87" s="142">
        <v>0</v>
      </c>
      <c r="LZ87" s="142">
        <v>0</v>
      </c>
      <c r="MA87" s="45" t="s">
        <v>635</v>
      </c>
      <c r="MB87" s="45" t="s">
        <v>635</v>
      </c>
      <c r="MC87" s="45" t="s">
        <v>635</v>
      </c>
      <c r="MD87" s="45" t="s">
        <v>635</v>
      </c>
      <c r="ME87" s="45" t="s">
        <v>635</v>
      </c>
      <c r="MF87" s="45" t="s">
        <v>635</v>
      </c>
      <c r="MG87" s="45" t="s">
        <v>635</v>
      </c>
      <c r="MH87" s="45" t="s">
        <v>635</v>
      </c>
      <c r="MI87" s="44" t="s">
        <v>635</v>
      </c>
      <c r="MJ87" s="155" t="s">
        <v>635</v>
      </c>
      <c r="MK87" s="155" t="s">
        <v>635</v>
      </c>
      <c r="ML87" s="155" t="s">
        <v>635</v>
      </c>
      <c r="MM87" s="155" t="s">
        <v>635</v>
      </c>
      <c r="MN87" s="155" t="s">
        <v>635</v>
      </c>
      <c r="MO87" s="155" t="s">
        <v>635</v>
      </c>
      <c r="MP87" s="155" t="s">
        <v>635</v>
      </c>
      <c r="MQ87" s="155" t="s">
        <v>635</v>
      </c>
      <c r="MR87" s="156" t="s">
        <v>635</v>
      </c>
      <c r="MS87" s="157" t="s">
        <v>635</v>
      </c>
      <c r="MT87" s="157" t="s">
        <v>635</v>
      </c>
      <c r="MU87" s="157" t="s">
        <v>635</v>
      </c>
      <c r="MV87" s="157" t="s">
        <v>635</v>
      </c>
      <c r="MW87" s="157" t="s">
        <v>635</v>
      </c>
      <c r="MX87" s="157" t="s">
        <v>635</v>
      </c>
      <c r="MY87" s="157" t="s">
        <v>635</v>
      </c>
      <c r="MZ87" s="157" t="s">
        <v>635</v>
      </c>
      <c r="NA87" s="157" t="s">
        <v>635</v>
      </c>
      <c r="NB87" s="158">
        <v>0</v>
      </c>
      <c r="NC87" s="158">
        <v>0</v>
      </c>
      <c r="ND87" s="158">
        <v>1</v>
      </c>
      <c r="NE87" s="158">
        <v>0</v>
      </c>
      <c r="NF87" s="158">
        <v>0</v>
      </c>
      <c r="NG87" s="158">
        <v>0</v>
      </c>
      <c r="NH87" s="158">
        <v>0</v>
      </c>
      <c r="NI87" s="158">
        <v>0</v>
      </c>
      <c r="NJ87" s="159">
        <f>SUBTOTAL(9,NB87:NI87)</f>
        <v>1</v>
      </c>
      <c r="NK87" s="160" t="s">
        <v>635</v>
      </c>
      <c r="NL87" s="160" t="s">
        <v>635</v>
      </c>
      <c r="NM87" s="160" t="s">
        <v>635</v>
      </c>
      <c r="NN87" s="160" t="s">
        <v>635</v>
      </c>
      <c r="NO87" s="160" t="s">
        <v>635</v>
      </c>
      <c r="NP87" s="160" t="s">
        <v>635</v>
      </c>
      <c r="NQ87" s="160" t="s">
        <v>635</v>
      </c>
      <c r="NR87" s="160" t="s">
        <v>635</v>
      </c>
      <c r="NS87" s="161" t="s">
        <v>635</v>
      </c>
      <c r="NT87" s="162" t="s">
        <v>635</v>
      </c>
      <c r="NU87" s="162" t="s">
        <v>635</v>
      </c>
      <c r="NV87" s="162" t="s">
        <v>635</v>
      </c>
      <c r="NW87" s="162" t="s">
        <v>635</v>
      </c>
      <c r="NX87" s="162" t="s">
        <v>635</v>
      </c>
      <c r="NY87" s="162" t="s">
        <v>635</v>
      </c>
      <c r="NZ87" s="162" t="s">
        <v>635</v>
      </c>
      <c r="OA87" s="162" t="s">
        <v>635</v>
      </c>
      <c r="OB87" s="163" t="s">
        <v>635</v>
      </c>
      <c r="OC87" s="142" t="s">
        <v>635</v>
      </c>
      <c r="OD87" s="142" t="s">
        <v>635</v>
      </c>
      <c r="OE87" s="142" t="s">
        <v>635</v>
      </c>
      <c r="OF87" s="142" t="s">
        <v>635</v>
      </c>
      <c r="OG87" s="142" t="s">
        <v>635</v>
      </c>
      <c r="OH87" s="142" t="s">
        <v>635</v>
      </c>
      <c r="OI87" s="142" t="s">
        <v>635</v>
      </c>
      <c r="OJ87" s="142" t="s">
        <v>635</v>
      </c>
      <c r="OK87" s="142" t="s">
        <v>635</v>
      </c>
      <c r="OL87" s="45">
        <v>0</v>
      </c>
      <c r="OM87" s="45">
        <v>0</v>
      </c>
      <c r="ON87" s="45">
        <v>0</v>
      </c>
      <c r="OO87" s="45">
        <v>0</v>
      </c>
      <c r="OP87" s="45">
        <v>0</v>
      </c>
      <c r="OQ87" s="45">
        <v>0</v>
      </c>
      <c r="OR87" s="45">
        <v>0</v>
      </c>
      <c r="OS87" s="45">
        <v>0</v>
      </c>
      <c r="OT87" s="44">
        <v>0</v>
      </c>
      <c r="OU87" s="158" t="s">
        <v>635</v>
      </c>
      <c r="OV87" s="158" t="s">
        <v>635</v>
      </c>
      <c r="OW87" s="158" t="s">
        <v>635</v>
      </c>
      <c r="OX87" s="158" t="s">
        <v>635</v>
      </c>
      <c r="OY87" s="158" t="s">
        <v>635</v>
      </c>
      <c r="OZ87" s="158" t="s">
        <v>635</v>
      </c>
      <c r="PA87" s="158" t="s">
        <v>635</v>
      </c>
      <c r="PB87" s="158" t="s">
        <v>635</v>
      </c>
      <c r="PC87" s="159" t="s">
        <v>635</v>
      </c>
      <c r="PD87" s="152" t="s">
        <v>635</v>
      </c>
      <c r="PE87" s="152" t="s">
        <v>635</v>
      </c>
      <c r="PF87" s="152" t="s">
        <v>635</v>
      </c>
      <c r="PG87" s="152" t="s">
        <v>635</v>
      </c>
      <c r="PH87" s="152" t="s">
        <v>635</v>
      </c>
      <c r="PI87" s="152" t="s">
        <v>635</v>
      </c>
      <c r="PJ87" s="152" t="s">
        <v>635</v>
      </c>
      <c r="PK87" s="152" t="s">
        <v>635</v>
      </c>
      <c r="PL87" s="164" t="s">
        <v>635</v>
      </c>
      <c r="PM87" s="158" t="s">
        <v>635</v>
      </c>
      <c r="PN87" s="158" t="s">
        <v>635</v>
      </c>
      <c r="PO87" s="158" t="s">
        <v>635</v>
      </c>
      <c r="PP87" s="158" t="s">
        <v>635</v>
      </c>
      <c r="PQ87" s="158" t="s">
        <v>635</v>
      </c>
      <c r="PR87" s="158" t="s">
        <v>635</v>
      </c>
      <c r="PS87" s="158" t="s">
        <v>635</v>
      </c>
      <c r="PT87" s="158" t="s">
        <v>635</v>
      </c>
      <c r="PU87" s="159" t="s">
        <v>635</v>
      </c>
      <c r="PV87" s="157">
        <v>0</v>
      </c>
      <c r="PW87" s="157">
        <v>0</v>
      </c>
      <c r="PX87" s="157">
        <v>1</v>
      </c>
      <c r="PY87" s="157">
        <v>0</v>
      </c>
      <c r="PZ87" s="157">
        <v>0</v>
      </c>
      <c r="QA87" s="157">
        <v>0</v>
      </c>
      <c r="QB87" s="157">
        <v>0</v>
      </c>
      <c r="QC87" s="157">
        <v>0</v>
      </c>
      <c r="QD87" s="165">
        <f>SUBTOTAL(9,PV87:QC87)</f>
        <v>1</v>
      </c>
      <c r="QE87" s="166" t="s">
        <v>635</v>
      </c>
      <c r="QF87" s="166" t="s">
        <v>635</v>
      </c>
      <c r="QG87" s="166" t="s">
        <v>635</v>
      </c>
      <c r="QH87" s="166" t="s">
        <v>635</v>
      </c>
      <c r="QI87" s="166" t="s">
        <v>635</v>
      </c>
      <c r="QJ87" s="166" t="s">
        <v>635</v>
      </c>
      <c r="QK87" s="166" t="s">
        <v>635</v>
      </c>
      <c r="QL87" s="166" t="s">
        <v>635</v>
      </c>
      <c r="QM87" s="167" t="s">
        <v>635</v>
      </c>
      <c r="QN87" s="120" t="s">
        <v>635</v>
      </c>
      <c r="QO87" s="120" t="s">
        <v>635</v>
      </c>
      <c r="QP87" s="120" t="s">
        <v>635</v>
      </c>
      <c r="QQ87" s="120" t="s">
        <v>635</v>
      </c>
      <c r="QR87" s="120" t="s">
        <v>635</v>
      </c>
      <c r="QS87" s="120" t="s">
        <v>635</v>
      </c>
      <c r="QT87" s="120" t="s">
        <v>635</v>
      </c>
      <c r="QU87" s="120" t="s">
        <v>635</v>
      </c>
      <c r="QV87" s="168" t="s">
        <v>635</v>
      </c>
      <c r="QW87" s="169" t="s">
        <v>635</v>
      </c>
      <c r="QX87" s="169" t="s">
        <v>635</v>
      </c>
      <c r="QY87" s="169" t="s">
        <v>635</v>
      </c>
      <c r="QZ87" s="169" t="s">
        <v>635</v>
      </c>
      <c r="RA87" s="169" t="s">
        <v>635</v>
      </c>
      <c r="RB87" s="169" t="s">
        <v>635</v>
      </c>
      <c r="RC87" s="169" t="s">
        <v>635</v>
      </c>
      <c r="RD87" s="169" t="s">
        <v>635</v>
      </c>
      <c r="RE87" s="170" t="s">
        <v>635</v>
      </c>
      <c r="RF87" s="136" t="s">
        <v>656</v>
      </c>
      <c r="RG87" s="136" t="s">
        <v>743</v>
      </c>
      <c r="RH87" s="136" t="s">
        <v>635</v>
      </c>
      <c r="RI87" s="137" t="s">
        <v>635</v>
      </c>
      <c r="RJ87" s="137" t="s">
        <v>635</v>
      </c>
      <c r="RK87" s="137" t="s">
        <v>635</v>
      </c>
      <c r="RL87" s="105" t="s">
        <v>710</v>
      </c>
      <c r="RM87" s="106" t="s">
        <v>635</v>
      </c>
      <c r="RN87" s="106" t="s">
        <v>635</v>
      </c>
      <c r="RO87" s="171">
        <v>0</v>
      </c>
      <c r="RP87" s="171">
        <v>0</v>
      </c>
      <c r="RQ87" s="171">
        <v>1</v>
      </c>
      <c r="RR87" s="171">
        <v>0</v>
      </c>
      <c r="RS87" s="171">
        <v>0</v>
      </c>
      <c r="RT87" s="171">
        <v>0</v>
      </c>
      <c r="RU87" s="171">
        <v>0</v>
      </c>
      <c r="RV87" s="171">
        <v>0</v>
      </c>
      <c r="RW87" s="172">
        <f t="shared" ref="RW87:RW123" si="28">SUM(RO87:RV87)</f>
        <v>1</v>
      </c>
      <c r="RX87" s="133" t="s">
        <v>635</v>
      </c>
      <c r="RY87" s="133" t="s">
        <v>635</v>
      </c>
      <c r="RZ87" s="133" t="s">
        <v>635</v>
      </c>
      <c r="SA87" s="133" t="s">
        <v>635</v>
      </c>
      <c r="SB87" s="133" t="s">
        <v>635</v>
      </c>
      <c r="SC87" s="133" t="s">
        <v>635</v>
      </c>
      <c r="SD87" s="133" t="s">
        <v>635</v>
      </c>
      <c r="SE87" s="133" t="s">
        <v>635</v>
      </c>
      <c r="SF87" s="189" t="s">
        <v>635</v>
      </c>
      <c r="SG87" s="132" t="s">
        <v>635</v>
      </c>
      <c r="SH87" s="132" t="s">
        <v>635</v>
      </c>
      <c r="SI87" s="132" t="s">
        <v>635</v>
      </c>
      <c r="SJ87" s="132" t="s">
        <v>635</v>
      </c>
      <c r="SK87" s="132" t="s">
        <v>635</v>
      </c>
      <c r="SL87" s="132" t="s">
        <v>635</v>
      </c>
      <c r="SM87" s="132" t="s">
        <v>635</v>
      </c>
      <c r="SN87" s="132" t="s">
        <v>635</v>
      </c>
      <c r="SO87" s="173" t="s">
        <v>635</v>
      </c>
      <c r="SP87" s="102" t="s">
        <v>635</v>
      </c>
      <c r="SQ87" s="102" t="s">
        <v>635</v>
      </c>
      <c r="SR87" s="102" t="s">
        <v>635</v>
      </c>
      <c r="SS87" s="102" t="s">
        <v>635</v>
      </c>
      <c r="ST87" s="102" t="s">
        <v>635</v>
      </c>
      <c r="SU87" s="102" t="s">
        <v>635</v>
      </c>
      <c r="SV87" s="102" t="s">
        <v>635</v>
      </c>
      <c r="SW87" s="102" t="s">
        <v>635</v>
      </c>
      <c r="SX87" s="174" t="s">
        <v>635</v>
      </c>
      <c r="SY87" s="125" t="s">
        <v>635</v>
      </c>
      <c r="SZ87" s="125" t="s">
        <v>635</v>
      </c>
      <c r="TA87" s="125" t="s">
        <v>635</v>
      </c>
      <c r="TB87" s="125" t="s">
        <v>635</v>
      </c>
      <c r="TC87" s="125" t="s">
        <v>635</v>
      </c>
      <c r="TD87" s="125" t="s">
        <v>635</v>
      </c>
      <c r="TE87" s="125" t="s">
        <v>635</v>
      </c>
      <c r="TF87" s="125" t="s">
        <v>635</v>
      </c>
      <c r="TG87" s="175" t="s">
        <v>635</v>
      </c>
      <c r="TH87" s="149" t="s">
        <v>635</v>
      </c>
      <c r="TI87" s="149" t="s">
        <v>635</v>
      </c>
      <c r="TJ87" s="149" t="s">
        <v>635</v>
      </c>
      <c r="TK87" s="149" t="s">
        <v>635</v>
      </c>
      <c r="TL87" s="149" t="s">
        <v>635</v>
      </c>
      <c r="TM87" s="149" t="s">
        <v>635</v>
      </c>
      <c r="TN87" s="149" t="s">
        <v>635</v>
      </c>
      <c r="TO87" s="149" t="s">
        <v>635</v>
      </c>
      <c r="TP87" s="176" t="s">
        <v>635</v>
      </c>
      <c r="TQ87" s="210">
        <v>0</v>
      </c>
      <c r="TR87" s="210">
        <v>0</v>
      </c>
      <c r="TS87" s="210">
        <v>1</v>
      </c>
      <c r="TT87" s="210">
        <v>0</v>
      </c>
      <c r="TU87" s="210">
        <v>0</v>
      </c>
      <c r="TV87" s="210">
        <v>0</v>
      </c>
      <c r="TW87" s="210">
        <v>0</v>
      </c>
      <c r="TX87" s="210">
        <v>0</v>
      </c>
      <c r="TY87" s="211">
        <f>SUBTOTAL(9,TQ87:TX87)</f>
        <v>1</v>
      </c>
      <c r="TZ87" s="179" t="s">
        <v>635</v>
      </c>
      <c r="UA87" s="179" t="s">
        <v>635</v>
      </c>
      <c r="UB87" s="179" t="s">
        <v>635</v>
      </c>
      <c r="UC87" s="179" t="s">
        <v>635</v>
      </c>
      <c r="UD87" s="179" t="s">
        <v>635</v>
      </c>
      <c r="UE87" s="179" t="s">
        <v>635</v>
      </c>
      <c r="UF87" s="179" t="s">
        <v>635</v>
      </c>
      <c r="UG87" s="179" t="s">
        <v>635</v>
      </c>
      <c r="UH87" s="180" t="s">
        <v>635</v>
      </c>
      <c r="UI87" s="171">
        <v>0</v>
      </c>
      <c r="UJ87" s="171">
        <v>0</v>
      </c>
      <c r="UK87" s="171">
        <v>1</v>
      </c>
      <c r="UL87" s="171">
        <v>0</v>
      </c>
      <c r="UM87" s="171">
        <v>0</v>
      </c>
      <c r="UN87" s="171">
        <v>0</v>
      </c>
      <c r="UO87" s="171">
        <v>0</v>
      </c>
      <c r="UP87" s="171">
        <v>0</v>
      </c>
      <c r="UQ87" s="181">
        <f t="shared" ref="UQ87:UQ123" si="29">SUBTOTAL(9,UI87:UP87)</f>
        <v>1</v>
      </c>
      <c r="UR87" s="131" t="s">
        <v>635</v>
      </c>
      <c r="US87" s="131" t="s">
        <v>635</v>
      </c>
      <c r="UT87" s="131" t="s">
        <v>635</v>
      </c>
      <c r="UU87" s="131" t="s">
        <v>635</v>
      </c>
      <c r="UV87" s="131" t="s">
        <v>635</v>
      </c>
      <c r="UW87" s="131" t="s">
        <v>635</v>
      </c>
      <c r="UX87" s="131" t="s">
        <v>635</v>
      </c>
      <c r="UY87" s="131" t="s">
        <v>635</v>
      </c>
      <c r="UZ87" s="182" t="s">
        <v>635</v>
      </c>
      <c r="VA87" s="169" t="s">
        <v>635</v>
      </c>
      <c r="VB87" s="169" t="s">
        <v>635</v>
      </c>
      <c r="VC87" s="169" t="s">
        <v>635</v>
      </c>
      <c r="VD87" s="169" t="s">
        <v>635</v>
      </c>
      <c r="VE87" s="169" t="s">
        <v>635</v>
      </c>
      <c r="VF87" s="169" t="s">
        <v>635</v>
      </c>
      <c r="VG87" s="169" t="s">
        <v>635</v>
      </c>
      <c r="VH87" s="169" t="s">
        <v>635</v>
      </c>
      <c r="VI87" s="183" t="s">
        <v>635</v>
      </c>
      <c r="VJ87" s="177" t="s">
        <v>635</v>
      </c>
      <c r="VK87" s="177" t="s">
        <v>635</v>
      </c>
      <c r="VL87" s="177" t="s">
        <v>635</v>
      </c>
      <c r="VM87" s="177" t="s">
        <v>635</v>
      </c>
      <c r="VN87" s="177" t="s">
        <v>635</v>
      </c>
      <c r="VO87" s="177" t="s">
        <v>635</v>
      </c>
      <c r="VP87" s="177" t="s">
        <v>635</v>
      </c>
      <c r="VQ87" s="177" t="s">
        <v>635</v>
      </c>
      <c r="VR87" s="178" t="s">
        <v>635</v>
      </c>
      <c r="VS87" s="184" t="s">
        <v>635</v>
      </c>
      <c r="VT87" s="184" t="s">
        <v>635</v>
      </c>
      <c r="VU87" s="184" t="s">
        <v>635</v>
      </c>
      <c r="VV87" s="184" t="s">
        <v>635</v>
      </c>
      <c r="VW87" s="184" t="s">
        <v>635</v>
      </c>
      <c r="VX87" s="184" t="s">
        <v>635</v>
      </c>
      <c r="VY87" s="184" t="s">
        <v>635</v>
      </c>
      <c r="VZ87" s="184" t="s">
        <v>635</v>
      </c>
      <c r="WA87" s="185" t="s">
        <v>635</v>
      </c>
      <c r="WB87" s="186" t="s">
        <v>635</v>
      </c>
      <c r="WC87" s="186" t="s">
        <v>635</v>
      </c>
      <c r="WD87" s="186" t="s">
        <v>635</v>
      </c>
      <c r="WE87" s="186" t="s">
        <v>635</v>
      </c>
      <c r="WF87" s="186" t="s">
        <v>635</v>
      </c>
      <c r="WG87" s="186" t="s">
        <v>635</v>
      </c>
      <c r="WH87" s="186" t="s">
        <v>635</v>
      </c>
      <c r="WI87" s="186" t="s">
        <v>635</v>
      </c>
      <c r="WJ87" s="187" t="s">
        <v>635</v>
      </c>
      <c r="WK87" s="212">
        <v>0</v>
      </c>
      <c r="WL87" s="212">
        <v>0</v>
      </c>
      <c r="WM87" s="212">
        <v>1</v>
      </c>
      <c r="WN87" s="212">
        <v>0</v>
      </c>
      <c r="WO87" s="212">
        <v>0</v>
      </c>
      <c r="WP87" s="212">
        <v>0</v>
      </c>
      <c r="WQ87" s="212">
        <v>0</v>
      </c>
      <c r="WR87" s="212">
        <v>0</v>
      </c>
      <c r="WS87" s="188">
        <f>SUBTOTAL(9,WK87:WR87)</f>
        <v>1</v>
      </c>
      <c r="WT87" s="133" t="s">
        <v>635</v>
      </c>
      <c r="WU87" s="133" t="s">
        <v>635</v>
      </c>
      <c r="WV87" s="133" t="s">
        <v>635</v>
      </c>
      <c r="WW87" s="133" t="s">
        <v>635</v>
      </c>
      <c r="WX87" s="133" t="s">
        <v>635</v>
      </c>
      <c r="WY87" s="133" t="s">
        <v>635</v>
      </c>
      <c r="WZ87" s="133" t="s">
        <v>635</v>
      </c>
      <c r="XA87" s="133" t="s">
        <v>635</v>
      </c>
      <c r="XB87" s="189" t="s">
        <v>635</v>
      </c>
      <c r="XC87" s="105" t="s">
        <v>665</v>
      </c>
      <c r="XD87" s="105" t="s">
        <v>666</v>
      </c>
      <c r="XE87" s="105" t="s">
        <v>749</v>
      </c>
      <c r="XF87" s="111" t="s">
        <v>750</v>
      </c>
      <c r="XG87" s="190" t="s">
        <v>671</v>
      </c>
      <c r="XH87" s="190" t="s">
        <v>672</v>
      </c>
      <c r="XI87" s="190" t="s">
        <v>673</v>
      </c>
      <c r="XJ87" s="190" t="s">
        <v>712</v>
      </c>
      <c r="XK87" s="190" t="s">
        <v>635</v>
      </c>
      <c r="XL87" s="190" t="s">
        <v>635</v>
      </c>
      <c r="XM87" s="191" t="s">
        <v>667</v>
      </c>
      <c r="XN87" s="191" t="s">
        <v>668</v>
      </c>
      <c r="XO87" s="191" t="s">
        <v>669</v>
      </c>
      <c r="XP87" s="191" t="s">
        <v>670</v>
      </c>
      <c r="XQ87" s="191" t="s">
        <v>635</v>
      </c>
      <c r="XR87" s="191" t="s">
        <v>635</v>
      </c>
      <c r="XS87" s="191" t="s">
        <v>635</v>
      </c>
      <c r="XT87" s="191" t="s">
        <v>635</v>
      </c>
      <c r="XU87" s="192" t="s">
        <v>668</v>
      </c>
      <c r="XV87" s="192" t="s">
        <v>670</v>
      </c>
      <c r="XW87" s="192" t="s">
        <v>635</v>
      </c>
      <c r="XX87" s="192" t="s">
        <v>635</v>
      </c>
      <c r="XY87" s="192" t="s">
        <v>635</v>
      </c>
      <c r="XZ87" s="192" t="s">
        <v>635</v>
      </c>
      <c r="YA87" s="144" t="s">
        <v>668</v>
      </c>
      <c r="YB87" s="144" t="s">
        <v>635</v>
      </c>
      <c r="YC87" s="144" t="s">
        <v>635</v>
      </c>
      <c r="YD87" s="144" t="s">
        <v>635</v>
      </c>
      <c r="YE87" s="144" t="s">
        <v>635</v>
      </c>
      <c r="YF87" s="144" t="s">
        <v>635</v>
      </c>
      <c r="YG87" s="144" t="s">
        <v>635</v>
      </c>
      <c r="YH87" s="111" t="s">
        <v>674</v>
      </c>
      <c r="YI87" s="111" t="s">
        <v>635</v>
      </c>
      <c r="YJ87" s="111" t="s">
        <v>635</v>
      </c>
      <c r="YK87" s="190" t="s">
        <v>752</v>
      </c>
      <c r="YL87" s="190" t="s">
        <v>635</v>
      </c>
      <c r="YM87" s="190" t="s">
        <v>635</v>
      </c>
      <c r="YN87" s="190" t="s">
        <v>635</v>
      </c>
      <c r="YO87" s="190" t="s">
        <v>635</v>
      </c>
      <c r="YP87" s="130" t="s">
        <v>752</v>
      </c>
      <c r="YQ87" s="130" t="s">
        <v>1641</v>
      </c>
      <c r="YR87" s="130" t="s">
        <v>1384</v>
      </c>
      <c r="YS87" s="130" t="s">
        <v>1385</v>
      </c>
      <c r="YT87" s="130" t="s">
        <v>951</v>
      </c>
      <c r="YU87" s="130" t="s">
        <v>936</v>
      </c>
      <c r="YV87" s="112" t="s">
        <v>635</v>
      </c>
      <c r="YW87" s="112" t="s">
        <v>635</v>
      </c>
      <c r="YX87" s="112" t="s">
        <v>635</v>
      </c>
      <c r="YY87" s="112" t="s">
        <v>635</v>
      </c>
      <c r="YZ87" s="105" t="s">
        <v>674</v>
      </c>
      <c r="ZA87" s="105" t="s">
        <v>635</v>
      </c>
      <c r="ZB87" s="126" t="s">
        <v>635</v>
      </c>
      <c r="ZC87" s="126" t="s">
        <v>635</v>
      </c>
      <c r="ZD87" s="126" t="s">
        <v>635</v>
      </c>
      <c r="ZE87" s="126" t="s">
        <v>635</v>
      </c>
      <c r="ZF87" s="126" t="s">
        <v>635</v>
      </c>
      <c r="ZG87" s="125" t="s">
        <v>882</v>
      </c>
      <c r="ZH87" s="125" t="s">
        <v>713</v>
      </c>
      <c r="ZI87" s="125" t="s">
        <v>714</v>
      </c>
      <c r="ZJ87" s="125" t="s">
        <v>675</v>
      </c>
      <c r="ZK87" s="125" t="s">
        <v>676</v>
      </c>
      <c r="ZL87" s="125" t="s">
        <v>677</v>
      </c>
      <c r="ZM87" s="125" t="s">
        <v>753</v>
      </c>
      <c r="ZN87" s="125" t="s">
        <v>678</v>
      </c>
      <c r="ZO87" s="147" t="s">
        <v>635</v>
      </c>
      <c r="ZP87" s="147" t="s">
        <v>635</v>
      </c>
      <c r="ZQ87" s="147" t="s">
        <v>635</v>
      </c>
      <c r="ZR87" s="147" t="s">
        <v>635</v>
      </c>
      <c r="ZS87" s="147" t="s">
        <v>635</v>
      </c>
      <c r="ZT87" s="184" t="s">
        <v>635</v>
      </c>
      <c r="ZU87" s="184">
        <v>3</v>
      </c>
      <c r="ZV87" s="184" t="s">
        <v>635</v>
      </c>
      <c r="ZW87" s="184" t="s">
        <v>635</v>
      </c>
      <c r="ZX87" s="131">
        <v>2</v>
      </c>
      <c r="ZY87" s="131" t="s">
        <v>635</v>
      </c>
      <c r="ZZ87" s="131">
        <v>1</v>
      </c>
      <c r="AAA87" s="131">
        <v>1</v>
      </c>
      <c r="AAB87" s="132">
        <v>0</v>
      </c>
      <c r="AAC87" s="132" t="s">
        <v>635</v>
      </c>
      <c r="AAD87" s="132" t="s">
        <v>635</v>
      </c>
      <c r="AAE87" s="193" t="s">
        <v>635</v>
      </c>
      <c r="AAF87" s="102">
        <v>3</v>
      </c>
      <c r="AAG87" s="102" t="s">
        <v>635</v>
      </c>
      <c r="AAH87" s="102" t="s">
        <v>635</v>
      </c>
      <c r="AAI87" s="102">
        <v>3</v>
      </c>
      <c r="AAJ87" s="125" t="s">
        <v>635</v>
      </c>
      <c r="AAK87" s="125">
        <v>6</v>
      </c>
      <c r="AAL87" s="125" t="s">
        <v>635</v>
      </c>
      <c r="AAM87" s="125" t="s">
        <v>635</v>
      </c>
      <c r="AAN87" s="131" t="s">
        <v>635</v>
      </c>
      <c r="AAO87" s="131">
        <v>6</v>
      </c>
      <c r="AAP87" s="131" t="s">
        <v>635</v>
      </c>
      <c r="AAQ87" s="131" t="s">
        <v>635</v>
      </c>
      <c r="AAR87" s="149" t="s">
        <v>635</v>
      </c>
      <c r="AAS87" s="149">
        <v>3</v>
      </c>
      <c r="AAT87" s="149" t="s">
        <v>635</v>
      </c>
      <c r="AAU87" s="149" t="s">
        <v>635</v>
      </c>
      <c r="AAV87" s="184" t="s">
        <v>635</v>
      </c>
      <c r="AAW87" s="184">
        <v>4</v>
      </c>
      <c r="AAX87" s="184" t="s">
        <v>635</v>
      </c>
      <c r="AAY87" s="184" t="s">
        <v>635</v>
      </c>
      <c r="AAZ87" s="103" t="s">
        <v>632</v>
      </c>
      <c r="ABA87" s="100" t="s">
        <v>1019</v>
      </c>
      <c r="ABB87" s="100" t="s">
        <v>679</v>
      </c>
      <c r="ABC87" s="100" t="s">
        <v>786</v>
      </c>
      <c r="ABD87" s="100" t="s">
        <v>635</v>
      </c>
      <c r="ABE87" s="100" t="s">
        <v>635</v>
      </c>
      <c r="ABF87" s="103" t="s">
        <v>635</v>
      </c>
      <c r="ABG87" s="194">
        <v>60000</v>
      </c>
      <c r="ABH87" s="195" t="s">
        <v>754</v>
      </c>
      <c r="ABI87" s="195" t="s">
        <v>716</v>
      </c>
      <c r="ABJ87" s="195" t="s">
        <v>787</v>
      </c>
      <c r="ABK87" s="195" t="s">
        <v>788</v>
      </c>
      <c r="ABL87" s="177" t="s">
        <v>832</v>
      </c>
      <c r="ABM87" s="177" t="s">
        <v>681</v>
      </c>
      <c r="ABN87" s="177" t="s">
        <v>833</v>
      </c>
      <c r="ABO87" s="195" t="s">
        <v>635</v>
      </c>
      <c r="ABP87" s="112" t="s">
        <v>682</v>
      </c>
      <c r="ABQ87" s="112" t="s">
        <v>1787</v>
      </c>
      <c r="ABR87" s="112" t="s">
        <v>635</v>
      </c>
      <c r="ABS87" s="103" t="s">
        <v>632</v>
      </c>
      <c r="ABT87" s="97" t="s">
        <v>632</v>
      </c>
      <c r="ABU87" s="196" t="s">
        <v>683</v>
      </c>
      <c r="ABV87" s="196" t="s">
        <v>718</v>
      </c>
      <c r="ABW87" s="196" t="s">
        <v>789</v>
      </c>
      <c r="ABX87" s="196" t="s">
        <v>790</v>
      </c>
      <c r="ABY87" s="196" t="s">
        <v>635</v>
      </c>
      <c r="ABZ87" s="196" t="s">
        <v>635</v>
      </c>
      <c r="ACA87" s="196" t="s">
        <v>635</v>
      </c>
      <c r="ACB87" s="97" t="s">
        <v>626</v>
      </c>
      <c r="ACC87" s="97" t="s">
        <v>632</v>
      </c>
      <c r="ACD87" s="112" t="s">
        <v>685</v>
      </c>
      <c r="ACE87" s="112" t="s">
        <v>635</v>
      </c>
      <c r="ACF87" s="112" t="s">
        <v>635</v>
      </c>
      <c r="ACG87" s="112" t="s">
        <v>635</v>
      </c>
      <c r="ACH87" s="97" t="s">
        <v>1788</v>
      </c>
      <c r="ACI87" s="97" t="s">
        <v>1789</v>
      </c>
      <c r="ACJ87" s="97"/>
    </row>
    <row r="88" spans="1:764" ht="15" customHeight="1">
      <c r="A88">
        <v>79</v>
      </c>
      <c r="B88" s="97" t="s">
        <v>1790</v>
      </c>
      <c r="C88" s="97" t="s">
        <v>1791</v>
      </c>
      <c r="D88" s="97" t="s">
        <v>1026</v>
      </c>
      <c r="E88" s="97" t="s">
        <v>1792</v>
      </c>
      <c r="F88" s="98" t="s">
        <v>1793</v>
      </c>
      <c r="G88" s="98" t="s">
        <v>1794</v>
      </c>
      <c r="H88" s="99">
        <v>36.996192999999998</v>
      </c>
      <c r="I88" s="99">
        <v>-0.96400300000000005</v>
      </c>
      <c r="J88" s="98" t="s">
        <v>1030</v>
      </c>
      <c r="K88" s="98" t="s">
        <v>1795</v>
      </c>
      <c r="L88" s="98" t="s">
        <v>1796</v>
      </c>
      <c r="M88" s="100" t="s">
        <v>1797</v>
      </c>
      <c r="N88" s="101">
        <v>713972161</v>
      </c>
      <c r="O88" s="102">
        <v>0</v>
      </c>
      <c r="P88" s="100">
        <v>-1.035596</v>
      </c>
      <c r="Q88" s="100">
        <v>37.073574000000001</v>
      </c>
      <c r="R88" s="100">
        <v>1490.6104740000001</v>
      </c>
      <c r="S88" s="100">
        <v>4.2880000000000003</v>
      </c>
      <c r="T88" s="103" t="s">
        <v>626</v>
      </c>
      <c r="U88" s="97" t="s">
        <v>627</v>
      </c>
      <c r="V88" s="97" t="s">
        <v>699</v>
      </c>
      <c r="W88" s="97" t="s">
        <v>627</v>
      </c>
      <c r="X88" s="97" t="s">
        <v>700</v>
      </c>
      <c r="Y88" s="97" t="s">
        <v>770</v>
      </c>
      <c r="Z88" s="103" t="s">
        <v>632</v>
      </c>
      <c r="AA88" s="104" t="s">
        <v>633</v>
      </c>
      <c r="AB88" s="104" t="s">
        <v>634</v>
      </c>
      <c r="AC88" s="104" t="s">
        <v>635</v>
      </c>
      <c r="AD88" s="104" t="s">
        <v>635</v>
      </c>
      <c r="AE88" s="104" t="s">
        <v>635</v>
      </c>
      <c r="AF88" s="103">
        <v>2</v>
      </c>
      <c r="AG88" s="103">
        <v>0</v>
      </c>
      <c r="AH88" s="97" t="s">
        <v>636</v>
      </c>
      <c r="AI88" s="97" t="s">
        <v>638</v>
      </c>
      <c r="AJ88" s="97" t="s">
        <v>635</v>
      </c>
      <c r="AK88" s="97" t="s">
        <v>635</v>
      </c>
      <c r="AL88" s="105" t="s">
        <v>640</v>
      </c>
      <c r="AM88" s="106" t="s">
        <v>641</v>
      </c>
      <c r="AN88" s="106" t="s">
        <v>635</v>
      </c>
      <c r="AO88" s="106" t="s">
        <v>635</v>
      </c>
      <c r="AP88" s="97" t="s">
        <v>642</v>
      </c>
      <c r="AQ88" s="97" t="s">
        <v>642</v>
      </c>
      <c r="AR88" s="103" t="s">
        <v>635</v>
      </c>
      <c r="AS88" s="107" t="s">
        <v>635</v>
      </c>
      <c r="AT88" s="103" t="s">
        <v>635</v>
      </c>
      <c r="AU88" s="103" t="s">
        <v>635</v>
      </c>
      <c r="AV88" s="106" t="s">
        <v>632</v>
      </c>
      <c r="AW88" s="105" t="s">
        <v>640</v>
      </c>
      <c r="AX88" s="103" t="s">
        <v>641</v>
      </c>
      <c r="AY88" s="106" t="s">
        <v>635</v>
      </c>
      <c r="AZ88" s="107" t="s">
        <v>635</v>
      </c>
      <c r="BA88" s="105" t="s">
        <v>640</v>
      </c>
      <c r="BB88" s="107" t="s">
        <v>641</v>
      </c>
      <c r="BC88" s="106" t="s">
        <v>635</v>
      </c>
      <c r="BD88" s="103" t="s">
        <v>635</v>
      </c>
      <c r="BE88" s="106" t="s">
        <v>626</v>
      </c>
      <c r="BF88" s="103" t="s">
        <v>635</v>
      </c>
      <c r="BG88" s="103" t="s">
        <v>635</v>
      </c>
      <c r="BH88" s="103" t="s">
        <v>635</v>
      </c>
      <c r="BI88" s="97" t="s">
        <v>640</v>
      </c>
      <c r="BJ88" s="108" t="s">
        <v>643</v>
      </c>
      <c r="BK88" s="108" t="s">
        <v>898</v>
      </c>
      <c r="BL88" s="108" t="s">
        <v>635</v>
      </c>
      <c r="BM88" s="108" t="s">
        <v>635</v>
      </c>
      <c r="BN88" s="108" t="s">
        <v>635</v>
      </c>
      <c r="BO88" s="103" t="s">
        <v>632</v>
      </c>
      <c r="BP88" s="103" t="s">
        <v>641</v>
      </c>
      <c r="BQ88" s="103" t="s">
        <v>635</v>
      </c>
      <c r="BR88" s="109" t="s">
        <v>645</v>
      </c>
      <c r="BS88" s="109" t="s">
        <v>635</v>
      </c>
      <c r="BT88" s="110" t="s">
        <v>635</v>
      </c>
      <c r="BU88" s="110" t="s">
        <v>635</v>
      </c>
      <c r="BV88" s="109" t="s">
        <v>635</v>
      </c>
      <c r="BW88" s="97" t="s">
        <v>848</v>
      </c>
      <c r="BX88" s="97" t="s">
        <v>848</v>
      </c>
      <c r="BY88" s="97" t="s">
        <v>1798</v>
      </c>
      <c r="BZ88" s="97" t="s">
        <v>648</v>
      </c>
      <c r="CA88" s="111" t="s">
        <v>635</v>
      </c>
      <c r="CB88" s="111" t="s">
        <v>635</v>
      </c>
      <c r="CC88" s="111" t="s">
        <v>635</v>
      </c>
      <c r="CD88" s="106" t="s">
        <v>635</v>
      </c>
      <c r="CE88" s="111" t="s">
        <v>635</v>
      </c>
      <c r="CF88" s="103">
        <v>2</v>
      </c>
      <c r="CG88" s="103">
        <v>2</v>
      </c>
      <c r="CH88" s="112" t="s">
        <v>649</v>
      </c>
      <c r="CI88" s="113" t="s">
        <v>641</v>
      </c>
      <c r="CJ88" s="113" t="s">
        <v>635</v>
      </c>
      <c r="CK88" s="113" t="s">
        <v>635</v>
      </c>
      <c r="CL88" s="103">
        <v>2</v>
      </c>
      <c r="CM88" s="114">
        <v>400</v>
      </c>
      <c r="CN88" s="103" t="s">
        <v>635</v>
      </c>
      <c r="CO88" s="106" t="s">
        <v>635</v>
      </c>
      <c r="CP88" s="103">
        <v>7.4999999999999997E-2</v>
      </c>
      <c r="CQ88" s="444">
        <v>120</v>
      </c>
      <c r="CR88" s="103" t="s">
        <v>635</v>
      </c>
      <c r="CS88" s="106" t="s">
        <v>635</v>
      </c>
      <c r="CT88" s="103" t="s">
        <v>635</v>
      </c>
      <c r="CU88" s="106" t="s">
        <v>635</v>
      </c>
      <c r="CV88" s="103" t="s">
        <v>635</v>
      </c>
      <c r="CW88" s="103" t="s">
        <v>635</v>
      </c>
      <c r="CX88" s="111" t="s">
        <v>650</v>
      </c>
      <c r="CY88" s="106" t="s">
        <v>635</v>
      </c>
      <c r="CZ88" s="115">
        <v>1</v>
      </c>
      <c r="DA88" s="115">
        <v>0</v>
      </c>
      <c r="DB88" s="116">
        <f>SUM(CZ88:DA88)</f>
        <v>1</v>
      </c>
      <c r="DC88" s="117" t="s">
        <v>635</v>
      </c>
      <c r="DD88" s="118" t="s">
        <v>635</v>
      </c>
      <c r="DE88" s="118" t="s">
        <v>635</v>
      </c>
      <c r="DF88" s="118" t="s">
        <v>635</v>
      </c>
      <c r="DG88" s="119" t="s">
        <v>635</v>
      </c>
      <c r="DH88" s="105" t="s">
        <v>651</v>
      </c>
      <c r="DI88" s="120">
        <v>1</v>
      </c>
      <c r="DJ88" s="121" t="s">
        <v>635</v>
      </c>
      <c r="DK88" s="122" t="s">
        <v>635</v>
      </c>
      <c r="DL88" s="123" t="s">
        <v>635</v>
      </c>
      <c r="DM88" s="123" t="s">
        <v>635</v>
      </c>
      <c r="DN88" s="124" t="s">
        <v>635</v>
      </c>
      <c r="DO88" s="124" t="s">
        <v>635</v>
      </c>
      <c r="DP88" s="124" t="s">
        <v>635</v>
      </c>
      <c r="DQ88" s="125">
        <v>0.2</v>
      </c>
      <c r="DR88" s="125">
        <v>0.5</v>
      </c>
      <c r="DS88" s="125">
        <v>1</v>
      </c>
      <c r="DT88" s="106" t="s">
        <v>635</v>
      </c>
      <c r="DU88" s="106" t="s">
        <v>635</v>
      </c>
      <c r="DV88" s="106" t="s">
        <v>635</v>
      </c>
      <c r="DW88" s="126" t="s">
        <v>635</v>
      </c>
      <c r="DX88" s="126" t="s">
        <v>635</v>
      </c>
      <c r="DY88" s="126" t="s">
        <v>635</v>
      </c>
      <c r="DZ88" s="97" t="s">
        <v>652</v>
      </c>
      <c r="EA88" s="103" t="s">
        <v>632</v>
      </c>
      <c r="EB88" s="97" t="s">
        <v>707</v>
      </c>
      <c r="EC88" s="103" t="s">
        <v>632</v>
      </c>
      <c r="ED88" s="107" t="s">
        <v>740</v>
      </c>
      <c r="EE88" s="97" t="s">
        <v>741</v>
      </c>
      <c r="EF88" s="127" t="s">
        <v>653</v>
      </c>
      <c r="EG88" s="127" t="s">
        <v>635</v>
      </c>
      <c r="EH88" s="103" t="s">
        <v>653</v>
      </c>
      <c r="EI88" s="97" t="s">
        <v>640</v>
      </c>
      <c r="EJ88" s="97" t="s">
        <v>640</v>
      </c>
      <c r="EK88" s="122">
        <v>0.5</v>
      </c>
      <c r="EL88" s="122">
        <v>0.5</v>
      </c>
      <c r="EM88" s="122">
        <v>0.2</v>
      </c>
      <c r="EN88" s="122">
        <v>0.2</v>
      </c>
      <c r="EO88" s="128" t="s">
        <v>635</v>
      </c>
      <c r="EP88" s="128" t="s">
        <v>635</v>
      </c>
      <c r="EQ88" s="128" t="s">
        <v>635</v>
      </c>
      <c r="ER88" s="128" t="s">
        <v>635</v>
      </c>
      <c r="ES88" s="129" t="s">
        <v>635</v>
      </c>
      <c r="ET88" s="129" t="s">
        <v>635</v>
      </c>
      <c r="EU88" s="129" t="s">
        <v>635</v>
      </c>
      <c r="EV88" s="129" t="s">
        <v>635</v>
      </c>
      <c r="EW88" s="97" t="s">
        <v>654</v>
      </c>
      <c r="EX88" s="97" t="s">
        <v>654</v>
      </c>
      <c r="EY88" s="103" t="s">
        <v>635</v>
      </c>
      <c r="EZ88" s="107" t="s">
        <v>635</v>
      </c>
      <c r="FA88" s="97" t="s">
        <v>742</v>
      </c>
      <c r="FB88" s="130" t="s">
        <v>656</v>
      </c>
      <c r="FC88" s="130" t="s">
        <v>635</v>
      </c>
      <c r="FD88" s="131" t="s">
        <v>635</v>
      </c>
      <c r="FE88" s="131" t="s">
        <v>635</v>
      </c>
      <c r="FF88" s="131" t="s">
        <v>635</v>
      </c>
      <c r="FG88" s="131" t="s">
        <v>635</v>
      </c>
      <c r="FH88" s="131" t="s">
        <v>635</v>
      </c>
      <c r="FI88" s="132">
        <v>2</v>
      </c>
      <c r="FJ88" s="133" t="s">
        <v>635</v>
      </c>
      <c r="FK88" s="103" t="s">
        <v>635</v>
      </c>
      <c r="FL88" s="134" t="s">
        <v>635</v>
      </c>
      <c r="FM88" s="135" t="s">
        <v>635</v>
      </c>
      <c r="FN88" s="135" t="s">
        <v>635</v>
      </c>
      <c r="FO88" s="135" t="s">
        <v>635</v>
      </c>
      <c r="FP88" s="103" t="s">
        <v>635</v>
      </c>
      <c r="FQ88" s="132">
        <v>4</v>
      </c>
      <c r="FR88" s="133" t="s">
        <v>635</v>
      </c>
      <c r="FS88" s="103" t="s">
        <v>635</v>
      </c>
      <c r="FT88" s="134" t="s">
        <v>635</v>
      </c>
      <c r="FU88" s="135" t="s">
        <v>635</v>
      </c>
      <c r="FV88" s="135" t="s">
        <v>635</v>
      </c>
      <c r="FW88" s="131" t="s">
        <v>635</v>
      </c>
      <c r="FX88" s="103" t="s">
        <v>635</v>
      </c>
      <c r="FY88" s="100" t="s">
        <v>658</v>
      </c>
      <c r="FZ88" s="102" t="s">
        <v>635</v>
      </c>
      <c r="GA88" s="102">
        <v>0</v>
      </c>
      <c r="GB88" s="102">
        <v>24</v>
      </c>
      <c r="GC88" s="136" t="s">
        <v>658</v>
      </c>
      <c r="GD88" s="137" t="s">
        <v>635</v>
      </c>
      <c r="GE88" s="137">
        <v>0</v>
      </c>
      <c r="GF88" s="137">
        <v>24</v>
      </c>
      <c r="GG88" s="125" t="s">
        <v>635</v>
      </c>
      <c r="GH88" s="125" t="s">
        <v>635</v>
      </c>
      <c r="GI88" s="125" t="s">
        <v>635</v>
      </c>
      <c r="GJ88" s="125" t="s">
        <v>635</v>
      </c>
      <c r="GK88" s="122" t="s">
        <v>635</v>
      </c>
      <c r="GL88" s="122" t="s">
        <v>635</v>
      </c>
      <c r="GM88" s="122" t="s">
        <v>635</v>
      </c>
      <c r="GN88" s="122" t="s">
        <v>635</v>
      </c>
      <c r="GO88" s="135" t="s">
        <v>635</v>
      </c>
      <c r="GP88" s="135" t="s">
        <v>635</v>
      </c>
      <c r="GQ88" s="135" t="s">
        <v>635</v>
      </c>
      <c r="GR88" s="134" t="s">
        <v>635</v>
      </c>
      <c r="GS88" s="134" t="s">
        <v>635</v>
      </c>
      <c r="GT88" s="134" t="s">
        <v>635</v>
      </c>
      <c r="GU88" s="126" t="s">
        <v>635</v>
      </c>
      <c r="GV88" s="126" t="s">
        <v>635</v>
      </c>
      <c r="GW88" s="126" t="s">
        <v>635</v>
      </c>
      <c r="GX88" s="145" t="s">
        <v>635</v>
      </c>
      <c r="GY88" s="145" t="s">
        <v>635</v>
      </c>
      <c r="GZ88" s="145" t="s">
        <v>635</v>
      </c>
      <c r="HA88" s="123" t="s">
        <v>635</v>
      </c>
      <c r="HB88" s="140" t="s">
        <v>635</v>
      </c>
      <c r="HC88" s="123" t="s">
        <v>635</v>
      </c>
      <c r="HD88" s="123" t="s">
        <v>635</v>
      </c>
      <c r="HE88" s="127" t="s">
        <v>635</v>
      </c>
      <c r="HF88" s="131" t="s">
        <v>635</v>
      </c>
      <c r="HG88" s="131" t="s">
        <v>635</v>
      </c>
      <c r="HH88" s="131" t="s">
        <v>635</v>
      </c>
      <c r="HI88" s="141" t="s">
        <v>635</v>
      </c>
      <c r="HJ88" s="141" t="s">
        <v>635</v>
      </c>
      <c r="HK88" s="141" t="s">
        <v>635</v>
      </c>
      <c r="HL88" s="141" t="s">
        <v>635</v>
      </c>
      <c r="HM88" s="131" t="s">
        <v>635</v>
      </c>
      <c r="HN88" s="131" t="s">
        <v>635</v>
      </c>
      <c r="HO88" s="131" t="s">
        <v>635</v>
      </c>
      <c r="HP88" s="131" t="s">
        <v>635</v>
      </c>
      <c r="HQ88" s="106" t="s">
        <v>635</v>
      </c>
      <c r="HR88" s="106" t="s">
        <v>635</v>
      </c>
      <c r="HS88" s="106" t="s">
        <v>635</v>
      </c>
      <c r="HT88" s="106" t="s">
        <v>635</v>
      </c>
      <c r="HU88" s="132" t="s">
        <v>635</v>
      </c>
      <c r="HV88" s="132" t="s">
        <v>635</v>
      </c>
      <c r="HW88" s="132" t="s">
        <v>635</v>
      </c>
      <c r="HX88" s="132" t="s">
        <v>635</v>
      </c>
      <c r="HY88" s="118" t="s">
        <v>635</v>
      </c>
      <c r="HZ88" s="118" t="s">
        <v>635</v>
      </c>
      <c r="IA88" s="118" t="s">
        <v>635</v>
      </c>
      <c r="IB88" s="118" t="s">
        <v>635</v>
      </c>
      <c r="IC88" s="125" t="s">
        <v>635</v>
      </c>
      <c r="ID88" s="125" t="s">
        <v>635</v>
      </c>
      <c r="IE88" s="125" t="s">
        <v>635</v>
      </c>
      <c r="IF88" s="125" t="s">
        <v>635</v>
      </c>
      <c r="IG88" s="105" t="s">
        <v>807</v>
      </c>
      <c r="IH88" s="105" t="s">
        <v>783</v>
      </c>
      <c r="II88" s="105" t="s">
        <v>1302</v>
      </c>
      <c r="IJ88" s="105" t="s">
        <v>635</v>
      </c>
      <c r="IK88" s="105" t="s">
        <v>635</v>
      </c>
      <c r="IL88" s="105" t="s">
        <v>635</v>
      </c>
      <c r="IM88" s="105" t="s">
        <v>635</v>
      </c>
      <c r="IN88" s="105" t="s">
        <v>635</v>
      </c>
      <c r="IO88" s="105" t="s">
        <v>635</v>
      </c>
      <c r="IP88" s="103">
        <v>3</v>
      </c>
      <c r="IQ88" s="102" t="s">
        <v>635</v>
      </c>
      <c r="IR88" s="102" t="s">
        <v>635</v>
      </c>
      <c r="IS88" s="142" t="s">
        <v>635</v>
      </c>
      <c r="IT88" s="142" t="s">
        <v>635</v>
      </c>
      <c r="IU88" s="128" t="s">
        <v>635</v>
      </c>
      <c r="IV88" s="128" t="s">
        <v>635</v>
      </c>
      <c r="IW88" s="143" t="s">
        <v>635</v>
      </c>
      <c r="IX88" s="143" t="s">
        <v>635</v>
      </c>
      <c r="IY88" s="124" t="s">
        <v>635</v>
      </c>
      <c r="IZ88" s="124" t="s">
        <v>635</v>
      </c>
      <c r="JA88" s="124" t="s">
        <v>635</v>
      </c>
      <c r="JB88" s="123" t="s">
        <v>635</v>
      </c>
      <c r="JC88" s="123" t="s">
        <v>635</v>
      </c>
      <c r="JD88" s="123" t="s">
        <v>635</v>
      </c>
      <c r="JE88" s="144" t="s">
        <v>635</v>
      </c>
      <c r="JF88" s="144" t="s">
        <v>635</v>
      </c>
      <c r="JG88" s="144" t="s">
        <v>635</v>
      </c>
      <c r="JH88" s="141" t="s">
        <v>635</v>
      </c>
      <c r="JI88" s="141" t="s">
        <v>635</v>
      </c>
      <c r="JJ88" s="141" t="s">
        <v>635</v>
      </c>
      <c r="JK88" s="144" t="s">
        <v>635</v>
      </c>
      <c r="JL88" s="144" t="s">
        <v>635</v>
      </c>
      <c r="JM88" s="144" t="s">
        <v>635</v>
      </c>
      <c r="JN88" s="135" t="s">
        <v>635</v>
      </c>
      <c r="JO88" s="135" t="s">
        <v>635</v>
      </c>
      <c r="JP88" s="135" t="s">
        <v>635</v>
      </c>
      <c r="JQ88" s="144" t="s">
        <v>635</v>
      </c>
      <c r="JR88" s="144" t="s">
        <v>635</v>
      </c>
      <c r="JS88" s="144" t="s">
        <v>635</v>
      </c>
      <c r="JT88" s="144" t="s">
        <v>635</v>
      </c>
      <c r="JU88" s="145" t="s">
        <v>635</v>
      </c>
      <c r="JV88" s="145" t="s">
        <v>635</v>
      </c>
      <c r="JW88" s="145" t="s">
        <v>635</v>
      </c>
      <c r="JX88" s="145" t="s">
        <v>635</v>
      </c>
      <c r="JY88" s="141" t="s">
        <v>635</v>
      </c>
      <c r="JZ88" s="141" t="s">
        <v>635</v>
      </c>
      <c r="KA88" s="141" t="s">
        <v>635</v>
      </c>
      <c r="KB88" s="141" t="s">
        <v>635</v>
      </c>
      <c r="KC88" s="128" t="s">
        <v>635</v>
      </c>
      <c r="KD88" s="128" t="s">
        <v>635</v>
      </c>
      <c r="KE88" s="128" t="s">
        <v>635</v>
      </c>
      <c r="KF88" s="128" t="s">
        <v>635</v>
      </c>
      <c r="KG88" s="146" t="s">
        <v>635</v>
      </c>
      <c r="KH88" s="146" t="s">
        <v>635</v>
      </c>
      <c r="KI88" s="146" t="s">
        <v>635</v>
      </c>
      <c r="KJ88" s="146" t="s">
        <v>635</v>
      </c>
      <c r="KK88" s="147" t="s">
        <v>635</v>
      </c>
      <c r="KL88" s="147" t="s">
        <v>635</v>
      </c>
      <c r="KM88" s="147" t="s">
        <v>635</v>
      </c>
      <c r="KN88" s="147" t="s">
        <v>635</v>
      </c>
      <c r="KO88" s="148" t="s">
        <v>635</v>
      </c>
      <c r="KP88" s="148" t="s">
        <v>635</v>
      </c>
      <c r="KQ88" s="148" t="s">
        <v>635</v>
      </c>
      <c r="KR88" s="148" t="s">
        <v>635</v>
      </c>
      <c r="KS88" s="149" t="s">
        <v>635</v>
      </c>
      <c r="KT88" s="149" t="s">
        <v>635</v>
      </c>
      <c r="KU88" s="149" t="s">
        <v>635</v>
      </c>
      <c r="KV88" s="149" t="s">
        <v>635</v>
      </c>
      <c r="KW88" s="105" t="s">
        <v>950</v>
      </c>
      <c r="KX88" s="106" t="s">
        <v>635</v>
      </c>
      <c r="KY88" s="106" t="s">
        <v>635</v>
      </c>
      <c r="KZ88" s="150">
        <v>1</v>
      </c>
      <c r="LA88" s="150">
        <v>0</v>
      </c>
      <c r="LB88" s="150">
        <v>0</v>
      </c>
      <c r="LC88" s="150">
        <v>0</v>
      </c>
      <c r="LD88" s="150">
        <v>0</v>
      </c>
      <c r="LE88" s="150">
        <v>0</v>
      </c>
      <c r="LF88" s="150">
        <v>0</v>
      </c>
      <c r="LG88" s="150">
        <v>0</v>
      </c>
      <c r="LH88" s="151">
        <f t="shared" si="23"/>
        <v>1</v>
      </c>
      <c r="LI88" s="152">
        <v>1</v>
      </c>
      <c r="LJ88" s="152">
        <v>0</v>
      </c>
      <c r="LK88" s="152">
        <v>0</v>
      </c>
      <c r="LL88" s="152">
        <v>0</v>
      </c>
      <c r="LM88" s="152">
        <v>0</v>
      </c>
      <c r="LN88" s="152">
        <v>0</v>
      </c>
      <c r="LO88" s="152">
        <v>0</v>
      </c>
      <c r="LP88" s="152">
        <v>0</v>
      </c>
      <c r="LQ88" s="153">
        <f t="shared" si="24"/>
        <v>1</v>
      </c>
      <c r="LR88" s="142">
        <v>0</v>
      </c>
      <c r="LS88" s="142">
        <v>0</v>
      </c>
      <c r="LT88" s="142">
        <v>0</v>
      </c>
      <c r="LU88" s="142">
        <v>0</v>
      </c>
      <c r="LV88" s="142">
        <v>0</v>
      </c>
      <c r="LW88" s="142">
        <v>0</v>
      </c>
      <c r="LX88" s="142">
        <v>0</v>
      </c>
      <c r="LY88" s="142">
        <v>0</v>
      </c>
      <c r="LZ88" s="142">
        <v>0</v>
      </c>
      <c r="MA88" s="45" t="s">
        <v>635</v>
      </c>
      <c r="MB88" s="45" t="s">
        <v>635</v>
      </c>
      <c r="MC88" s="45" t="s">
        <v>635</v>
      </c>
      <c r="MD88" s="45" t="s">
        <v>635</v>
      </c>
      <c r="ME88" s="45" t="s">
        <v>635</v>
      </c>
      <c r="MF88" s="45" t="s">
        <v>635</v>
      </c>
      <c r="MG88" s="45" t="s">
        <v>635</v>
      </c>
      <c r="MH88" s="45" t="s">
        <v>635</v>
      </c>
      <c r="MI88" s="44" t="s">
        <v>635</v>
      </c>
      <c r="MJ88" s="155" t="s">
        <v>635</v>
      </c>
      <c r="MK88" s="155" t="s">
        <v>635</v>
      </c>
      <c r="ML88" s="155" t="s">
        <v>635</v>
      </c>
      <c r="MM88" s="155" t="s">
        <v>635</v>
      </c>
      <c r="MN88" s="155" t="s">
        <v>635</v>
      </c>
      <c r="MO88" s="155" t="s">
        <v>635</v>
      </c>
      <c r="MP88" s="155" t="s">
        <v>635</v>
      </c>
      <c r="MQ88" s="155" t="s">
        <v>635</v>
      </c>
      <c r="MR88" s="156" t="s">
        <v>635</v>
      </c>
      <c r="MS88" s="157" t="s">
        <v>635</v>
      </c>
      <c r="MT88" s="157" t="s">
        <v>635</v>
      </c>
      <c r="MU88" s="157" t="s">
        <v>635</v>
      </c>
      <c r="MV88" s="157" t="s">
        <v>635</v>
      </c>
      <c r="MW88" s="157" t="s">
        <v>635</v>
      </c>
      <c r="MX88" s="157" t="s">
        <v>635</v>
      </c>
      <c r="MY88" s="157" t="s">
        <v>635</v>
      </c>
      <c r="MZ88" s="157" t="s">
        <v>635</v>
      </c>
      <c r="NA88" s="157" t="s">
        <v>635</v>
      </c>
      <c r="NB88" s="158" t="s">
        <v>635</v>
      </c>
      <c r="NC88" s="158" t="s">
        <v>635</v>
      </c>
      <c r="ND88" s="158" t="s">
        <v>635</v>
      </c>
      <c r="NE88" s="158" t="s">
        <v>635</v>
      </c>
      <c r="NF88" s="158" t="s">
        <v>635</v>
      </c>
      <c r="NG88" s="158" t="s">
        <v>635</v>
      </c>
      <c r="NH88" s="158" t="s">
        <v>635</v>
      </c>
      <c r="NI88" s="158" t="s">
        <v>635</v>
      </c>
      <c r="NJ88" s="159" t="s">
        <v>635</v>
      </c>
      <c r="NK88" s="160" t="s">
        <v>635</v>
      </c>
      <c r="NL88" s="160" t="s">
        <v>635</v>
      </c>
      <c r="NM88" s="160" t="s">
        <v>635</v>
      </c>
      <c r="NN88" s="160" t="s">
        <v>635</v>
      </c>
      <c r="NO88" s="160" t="s">
        <v>635</v>
      </c>
      <c r="NP88" s="160" t="s">
        <v>635</v>
      </c>
      <c r="NQ88" s="160" t="s">
        <v>635</v>
      </c>
      <c r="NR88" s="160" t="s">
        <v>635</v>
      </c>
      <c r="NS88" s="161" t="s">
        <v>635</v>
      </c>
      <c r="NT88" s="162" t="s">
        <v>635</v>
      </c>
      <c r="NU88" s="162" t="s">
        <v>635</v>
      </c>
      <c r="NV88" s="162" t="s">
        <v>635</v>
      </c>
      <c r="NW88" s="162" t="s">
        <v>635</v>
      </c>
      <c r="NX88" s="162" t="s">
        <v>635</v>
      </c>
      <c r="NY88" s="162" t="s">
        <v>635</v>
      </c>
      <c r="NZ88" s="162" t="s">
        <v>635</v>
      </c>
      <c r="OA88" s="162" t="s">
        <v>635</v>
      </c>
      <c r="OB88" s="163" t="s">
        <v>635</v>
      </c>
      <c r="OC88" s="142" t="s">
        <v>635</v>
      </c>
      <c r="OD88" s="142" t="s">
        <v>635</v>
      </c>
      <c r="OE88" s="142" t="s">
        <v>635</v>
      </c>
      <c r="OF88" s="142" t="s">
        <v>635</v>
      </c>
      <c r="OG88" s="142" t="s">
        <v>635</v>
      </c>
      <c r="OH88" s="142" t="s">
        <v>635</v>
      </c>
      <c r="OI88" s="142" t="s">
        <v>635</v>
      </c>
      <c r="OJ88" s="142" t="s">
        <v>635</v>
      </c>
      <c r="OK88" s="142" t="s">
        <v>635</v>
      </c>
      <c r="OL88" s="45">
        <v>0</v>
      </c>
      <c r="OM88" s="45">
        <v>0</v>
      </c>
      <c r="ON88" s="45">
        <v>0</v>
      </c>
      <c r="OO88" s="45">
        <v>0</v>
      </c>
      <c r="OP88" s="45">
        <v>0</v>
      </c>
      <c r="OQ88" s="45">
        <v>0</v>
      </c>
      <c r="OR88" s="45">
        <v>0</v>
      </c>
      <c r="OS88" s="45">
        <v>0</v>
      </c>
      <c r="OT88" s="44">
        <v>0</v>
      </c>
      <c r="OU88" s="158" t="s">
        <v>635</v>
      </c>
      <c r="OV88" s="158" t="s">
        <v>635</v>
      </c>
      <c r="OW88" s="158" t="s">
        <v>635</v>
      </c>
      <c r="OX88" s="158" t="s">
        <v>635</v>
      </c>
      <c r="OY88" s="158" t="s">
        <v>635</v>
      </c>
      <c r="OZ88" s="158" t="s">
        <v>635</v>
      </c>
      <c r="PA88" s="158" t="s">
        <v>635</v>
      </c>
      <c r="PB88" s="158" t="s">
        <v>635</v>
      </c>
      <c r="PC88" s="159" t="s">
        <v>635</v>
      </c>
      <c r="PD88" s="152" t="s">
        <v>635</v>
      </c>
      <c r="PE88" s="152" t="s">
        <v>635</v>
      </c>
      <c r="PF88" s="152" t="s">
        <v>635</v>
      </c>
      <c r="PG88" s="152" t="s">
        <v>635</v>
      </c>
      <c r="PH88" s="152" t="s">
        <v>635</v>
      </c>
      <c r="PI88" s="152" t="s">
        <v>635</v>
      </c>
      <c r="PJ88" s="152" t="s">
        <v>635</v>
      </c>
      <c r="PK88" s="152" t="s">
        <v>635</v>
      </c>
      <c r="PL88" s="164" t="s">
        <v>635</v>
      </c>
      <c r="PM88" s="158" t="s">
        <v>635</v>
      </c>
      <c r="PN88" s="158" t="s">
        <v>635</v>
      </c>
      <c r="PO88" s="158" t="s">
        <v>635</v>
      </c>
      <c r="PP88" s="158" t="s">
        <v>635</v>
      </c>
      <c r="PQ88" s="158" t="s">
        <v>635</v>
      </c>
      <c r="PR88" s="158" t="s">
        <v>635</v>
      </c>
      <c r="PS88" s="158" t="s">
        <v>635</v>
      </c>
      <c r="PT88" s="158" t="s">
        <v>635</v>
      </c>
      <c r="PU88" s="159" t="s">
        <v>635</v>
      </c>
      <c r="PV88" s="157" t="s">
        <v>635</v>
      </c>
      <c r="PW88" s="157" t="s">
        <v>635</v>
      </c>
      <c r="PX88" s="157" t="s">
        <v>635</v>
      </c>
      <c r="PY88" s="157" t="s">
        <v>635</v>
      </c>
      <c r="PZ88" s="157" t="s">
        <v>635</v>
      </c>
      <c r="QA88" s="157" t="s">
        <v>635</v>
      </c>
      <c r="QB88" s="157" t="s">
        <v>635</v>
      </c>
      <c r="QC88" s="157" t="s">
        <v>635</v>
      </c>
      <c r="QD88" s="165" t="s">
        <v>635</v>
      </c>
      <c r="QE88" s="166" t="s">
        <v>635</v>
      </c>
      <c r="QF88" s="166" t="s">
        <v>635</v>
      </c>
      <c r="QG88" s="166" t="s">
        <v>635</v>
      </c>
      <c r="QH88" s="166" t="s">
        <v>635</v>
      </c>
      <c r="QI88" s="166" t="s">
        <v>635</v>
      </c>
      <c r="QJ88" s="166" t="s">
        <v>635</v>
      </c>
      <c r="QK88" s="166" t="s">
        <v>635</v>
      </c>
      <c r="QL88" s="166" t="s">
        <v>635</v>
      </c>
      <c r="QM88" s="167" t="s">
        <v>635</v>
      </c>
      <c r="QN88" s="120" t="s">
        <v>635</v>
      </c>
      <c r="QO88" s="120" t="s">
        <v>635</v>
      </c>
      <c r="QP88" s="120" t="s">
        <v>635</v>
      </c>
      <c r="QQ88" s="120" t="s">
        <v>635</v>
      </c>
      <c r="QR88" s="120" t="s">
        <v>635</v>
      </c>
      <c r="QS88" s="120" t="s">
        <v>635</v>
      </c>
      <c r="QT88" s="120" t="s">
        <v>635</v>
      </c>
      <c r="QU88" s="120" t="s">
        <v>635</v>
      </c>
      <c r="QV88" s="168" t="s">
        <v>635</v>
      </c>
      <c r="QW88" s="169" t="s">
        <v>635</v>
      </c>
      <c r="QX88" s="169" t="s">
        <v>635</v>
      </c>
      <c r="QY88" s="169" t="s">
        <v>635</v>
      </c>
      <c r="QZ88" s="169" t="s">
        <v>635</v>
      </c>
      <c r="RA88" s="169" t="s">
        <v>635</v>
      </c>
      <c r="RB88" s="169" t="s">
        <v>635</v>
      </c>
      <c r="RC88" s="169" t="s">
        <v>635</v>
      </c>
      <c r="RD88" s="169" t="s">
        <v>635</v>
      </c>
      <c r="RE88" s="170" t="s">
        <v>635</v>
      </c>
      <c r="RF88" s="136" t="s">
        <v>656</v>
      </c>
      <c r="RG88" s="137" t="s">
        <v>635</v>
      </c>
      <c r="RH88" s="137" t="s">
        <v>635</v>
      </c>
      <c r="RI88" s="137" t="s">
        <v>635</v>
      </c>
      <c r="RJ88" s="137" t="s">
        <v>635</v>
      </c>
      <c r="RK88" s="137" t="s">
        <v>635</v>
      </c>
      <c r="RL88" s="105" t="s">
        <v>950</v>
      </c>
      <c r="RM88" s="106" t="s">
        <v>635</v>
      </c>
      <c r="RN88" s="106" t="s">
        <v>635</v>
      </c>
      <c r="RO88" s="171">
        <v>1</v>
      </c>
      <c r="RP88" s="171">
        <v>0</v>
      </c>
      <c r="RQ88" s="171">
        <v>0</v>
      </c>
      <c r="RR88" s="171">
        <v>0</v>
      </c>
      <c r="RS88" s="171">
        <v>0</v>
      </c>
      <c r="RT88" s="171">
        <v>0</v>
      </c>
      <c r="RU88" s="171">
        <v>0</v>
      </c>
      <c r="RV88" s="171">
        <v>0</v>
      </c>
      <c r="RW88" s="172">
        <f t="shared" si="28"/>
        <v>1</v>
      </c>
      <c r="RX88" s="133" t="s">
        <v>635</v>
      </c>
      <c r="RY88" s="133" t="s">
        <v>635</v>
      </c>
      <c r="RZ88" s="133" t="s">
        <v>635</v>
      </c>
      <c r="SA88" s="133" t="s">
        <v>635</v>
      </c>
      <c r="SB88" s="133" t="s">
        <v>635</v>
      </c>
      <c r="SC88" s="133" t="s">
        <v>635</v>
      </c>
      <c r="SD88" s="133" t="s">
        <v>635</v>
      </c>
      <c r="SE88" s="133" t="s">
        <v>635</v>
      </c>
      <c r="SF88" s="189" t="s">
        <v>635</v>
      </c>
      <c r="SG88" s="132" t="s">
        <v>635</v>
      </c>
      <c r="SH88" s="132" t="s">
        <v>635</v>
      </c>
      <c r="SI88" s="132" t="s">
        <v>635</v>
      </c>
      <c r="SJ88" s="132" t="s">
        <v>635</v>
      </c>
      <c r="SK88" s="132" t="s">
        <v>635</v>
      </c>
      <c r="SL88" s="132" t="s">
        <v>635</v>
      </c>
      <c r="SM88" s="132" t="s">
        <v>635</v>
      </c>
      <c r="SN88" s="132" t="s">
        <v>635</v>
      </c>
      <c r="SO88" s="173" t="s">
        <v>635</v>
      </c>
      <c r="SP88" s="102" t="s">
        <v>635</v>
      </c>
      <c r="SQ88" s="102" t="s">
        <v>635</v>
      </c>
      <c r="SR88" s="102" t="s">
        <v>635</v>
      </c>
      <c r="SS88" s="102" t="s">
        <v>635</v>
      </c>
      <c r="ST88" s="102" t="s">
        <v>635</v>
      </c>
      <c r="SU88" s="102" t="s">
        <v>635</v>
      </c>
      <c r="SV88" s="102" t="s">
        <v>635</v>
      </c>
      <c r="SW88" s="102" t="s">
        <v>635</v>
      </c>
      <c r="SX88" s="174" t="s">
        <v>635</v>
      </c>
      <c r="SY88" s="125" t="s">
        <v>635</v>
      </c>
      <c r="SZ88" s="125" t="s">
        <v>635</v>
      </c>
      <c r="TA88" s="125" t="s">
        <v>635</v>
      </c>
      <c r="TB88" s="125" t="s">
        <v>635</v>
      </c>
      <c r="TC88" s="125" t="s">
        <v>635</v>
      </c>
      <c r="TD88" s="125" t="s">
        <v>635</v>
      </c>
      <c r="TE88" s="125" t="s">
        <v>635</v>
      </c>
      <c r="TF88" s="125" t="s">
        <v>635</v>
      </c>
      <c r="TG88" s="175" t="s">
        <v>635</v>
      </c>
      <c r="TH88" s="149" t="s">
        <v>635</v>
      </c>
      <c r="TI88" s="149" t="s">
        <v>635</v>
      </c>
      <c r="TJ88" s="149" t="s">
        <v>635</v>
      </c>
      <c r="TK88" s="149" t="s">
        <v>635</v>
      </c>
      <c r="TL88" s="149" t="s">
        <v>635</v>
      </c>
      <c r="TM88" s="149" t="s">
        <v>635</v>
      </c>
      <c r="TN88" s="149" t="s">
        <v>635</v>
      </c>
      <c r="TO88" s="149" t="s">
        <v>635</v>
      </c>
      <c r="TP88" s="176" t="s">
        <v>635</v>
      </c>
      <c r="TQ88" s="177" t="s">
        <v>635</v>
      </c>
      <c r="TR88" s="177" t="s">
        <v>635</v>
      </c>
      <c r="TS88" s="177" t="s">
        <v>635</v>
      </c>
      <c r="TT88" s="177" t="s">
        <v>635</v>
      </c>
      <c r="TU88" s="177" t="s">
        <v>635</v>
      </c>
      <c r="TV88" s="177" t="s">
        <v>635</v>
      </c>
      <c r="TW88" s="177" t="s">
        <v>635</v>
      </c>
      <c r="TX88" s="177" t="s">
        <v>635</v>
      </c>
      <c r="TY88" s="178" t="s">
        <v>635</v>
      </c>
      <c r="TZ88" s="179" t="s">
        <v>635</v>
      </c>
      <c r="UA88" s="179" t="s">
        <v>635</v>
      </c>
      <c r="UB88" s="179" t="s">
        <v>635</v>
      </c>
      <c r="UC88" s="179" t="s">
        <v>635</v>
      </c>
      <c r="UD88" s="179" t="s">
        <v>635</v>
      </c>
      <c r="UE88" s="179" t="s">
        <v>635</v>
      </c>
      <c r="UF88" s="179" t="s">
        <v>635</v>
      </c>
      <c r="UG88" s="179" t="s">
        <v>635</v>
      </c>
      <c r="UH88" s="180" t="s">
        <v>635</v>
      </c>
      <c r="UI88" s="171">
        <v>1</v>
      </c>
      <c r="UJ88" s="171">
        <v>0</v>
      </c>
      <c r="UK88" s="171">
        <v>0</v>
      </c>
      <c r="UL88" s="171">
        <v>0</v>
      </c>
      <c r="UM88" s="171">
        <v>0</v>
      </c>
      <c r="UN88" s="171">
        <v>0</v>
      </c>
      <c r="UO88" s="171">
        <v>0</v>
      </c>
      <c r="UP88" s="171">
        <v>0</v>
      </c>
      <c r="UQ88" s="181">
        <f t="shared" si="29"/>
        <v>1</v>
      </c>
      <c r="UR88" s="131" t="s">
        <v>635</v>
      </c>
      <c r="US88" s="131" t="s">
        <v>635</v>
      </c>
      <c r="UT88" s="131" t="s">
        <v>635</v>
      </c>
      <c r="UU88" s="131" t="s">
        <v>635</v>
      </c>
      <c r="UV88" s="131" t="s">
        <v>635</v>
      </c>
      <c r="UW88" s="131" t="s">
        <v>635</v>
      </c>
      <c r="UX88" s="131" t="s">
        <v>635</v>
      </c>
      <c r="UY88" s="131" t="s">
        <v>635</v>
      </c>
      <c r="UZ88" s="182" t="s">
        <v>635</v>
      </c>
      <c r="VA88" s="169" t="s">
        <v>635</v>
      </c>
      <c r="VB88" s="169" t="s">
        <v>635</v>
      </c>
      <c r="VC88" s="169" t="s">
        <v>635</v>
      </c>
      <c r="VD88" s="169" t="s">
        <v>635</v>
      </c>
      <c r="VE88" s="169" t="s">
        <v>635</v>
      </c>
      <c r="VF88" s="169" t="s">
        <v>635</v>
      </c>
      <c r="VG88" s="169" t="s">
        <v>635</v>
      </c>
      <c r="VH88" s="169" t="s">
        <v>635</v>
      </c>
      <c r="VI88" s="183" t="s">
        <v>635</v>
      </c>
      <c r="VJ88" s="177" t="s">
        <v>635</v>
      </c>
      <c r="VK88" s="177" t="s">
        <v>635</v>
      </c>
      <c r="VL88" s="177" t="s">
        <v>635</v>
      </c>
      <c r="VM88" s="177" t="s">
        <v>635</v>
      </c>
      <c r="VN88" s="177" t="s">
        <v>635</v>
      </c>
      <c r="VO88" s="177" t="s">
        <v>635</v>
      </c>
      <c r="VP88" s="177" t="s">
        <v>635</v>
      </c>
      <c r="VQ88" s="177" t="s">
        <v>635</v>
      </c>
      <c r="VR88" s="178" t="s">
        <v>635</v>
      </c>
      <c r="VS88" s="184" t="s">
        <v>635</v>
      </c>
      <c r="VT88" s="184" t="s">
        <v>635</v>
      </c>
      <c r="VU88" s="184" t="s">
        <v>635</v>
      </c>
      <c r="VV88" s="184" t="s">
        <v>635</v>
      </c>
      <c r="VW88" s="184" t="s">
        <v>635</v>
      </c>
      <c r="VX88" s="184" t="s">
        <v>635</v>
      </c>
      <c r="VY88" s="184" t="s">
        <v>635</v>
      </c>
      <c r="VZ88" s="184" t="s">
        <v>635</v>
      </c>
      <c r="WA88" s="185" t="s">
        <v>635</v>
      </c>
      <c r="WB88" s="186" t="s">
        <v>635</v>
      </c>
      <c r="WC88" s="186" t="s">
        <v>635</v>
      </c>
      <c r="WD88" s="186" t="s">
        <v>635</v>
      </c>
      <c r="WE88" s="186" t="s">
        <v>635</v>
      </c>
      <c r="WF88" s="186" t="s">
        <v>635</v>
      </c>
      <c r="WG88" s="186" t="s">
        <v>635</v>
      </c>
      <c r="WH88" s="186" t="s">
        <v>635</v>
      </c>
      <c r="WI88" s="186" t="s">
        <v>635</v>
      </c>
      <c r="WJ88" s="187" t="s">
        <v>635</v>
      </c>
      <c r="WK88" s="137" t="s">
        <v>635</v>
      </c>
      <c r="WL88" s="137" t="s">
        <v>635</v>
      </c>
      <c r="WM88" s="137" t="s">
        <v>635</v>
      </c>
      <c r="WN88" s="137" t="s">
        <v>635</v>
      </c>
      <c r="WO88" s="137" t="s">
        <v>635</v>
      </c>
      <c r="WP88" s="137" t="s">
        <v>635</v>
      </c>
      <c r="WQ88" s="137" t="s">
        <v>635</v>
      </c>
      <c r="WR88" s="137" t="s">
        <v>635</v>
      </c>
      <c r="WS88" s="188" t="s">
        <v>635</v>
      </c>
      <c r="WT88" s="133" t="s">
        <v>635</v>
      </c>
      <c r="WU88" s="133" t="s">
        <v>635</v>
      </c>
      <c r="WV88" s="133" t="s">
        <v>635</v>
      </c>
      <c r="WW88" s="133" t="s">
        <v>635</v>
      </c>
      <c r="WX88" s="133" t="s">
        <v>635</v>
      </c>
      <c r="WY88" s="133" t="s">
        <v>635</v>
      </c>
      <c r="WZ88" s="133" t="s">
        <v>635</v>
      </c>
      <c r="XA88" s="133" t="s">
        <v>635</v>
      </c>
      <c r="XB88" s="189" t="s">
        <v>635</v>
      </c>
      <c r="XC88" s="105" t="s">
        <v>665</v>
      </c>
      <c r="XD88" s="105" t="s">
        <v>666</v>
      </c>
      <c r="XE88" s="105" t="s">
        <v>635</v>
      </c>
      <c r="XF88" s="111" t="s">
        <v>635</v>
      </c>
      <c r="XG88" s="190" t="s">
        <v>669</v>
      </c>
      <c r="XH88" s="190" t="s">
        <v>671</v>
      </c>
      <c r="XI88" s="190" t="s">
        <v>673</v>
      </c>
      <c r="XJ88" s="190" t="s">
        <v>635</v>
      </c>
      <c r="XK88" s="190" t="s">
        <v>635</v>
      </c>
      <c r="XL88" s="190" t="s">
        <v>635</v>
      </c>
      <c r="XM88" s="191" t="s">
        <v>667</v>
      </c>
      <c r="XN88" s="191" t="s">
        <v>669</v>
      </c>
      <c r="XO88" s="191" t="s">
        <v>670</v>
      </c>
      <c r="XP88" s="191" t="s">
        <v>635</v>
      </c>
      <c r="XQ88" s="191" t="s">
        <v>635</v>
      </c>
      <c r="XR88" s="191" t="s">
        <v>635</v>
      </c>
      <c r="XS88" s="191" t="s">
        <v>635</v>
      </c>
      <c r="XT88" s="191" t="s">
        <v>635</v>
      </c>
      <c r="XU88" s="192" t="s">
        <v>635</v>
      </c>
      <c r="XV88" s="192" t="s">
        <v>635</v>
      </c>
      <c r="XW88" s="192" t="s">
        <v>635</v>
      </c>
      <c r="XX88" s="192" t="s">
        <v>635</v>
      </c>
      <c r="XY88" s="192" t="s">
        <v>635</v>
      </c>
      <c r="XZ88" s="192" t="s">
        <v>635</v>
      </c>
      <c r="YA88" s="144" t="s">
        <v>635</v>
      </c>
      <c r="YB88" s="144" t="s">
        <v>635</v>
      </c>
      <c r="YC88" s="144" t="s">
        <v>635</v>
      </c>
      <c r="YD88" s="144" t="s">
        <v>635</v>
      </c>
      <c r="YE88" s="144" t="s">
        <v>635</v>
      </c>
      <c r="YF88" s="144" t="s">
        <v>635</v>
      </c>
      <c r="YG88" s="144" t="s">
        <v>635</v>
      </c>
      <c r="YH88" s="111" t="s">
        <v>635</v>
      </c>
      <c r="YI88" s="111" t="s">
        <v>635</v>
      </c>
      <c r="YJ88" s="111" t="s">
        <v>635</v>
      </c>
      <c r="YK88" s="190" t="s">
        <v>635</v>
      </c>
      <c r="YL88" s="190" t="s">
        <v>1799</v>
      </c>
      <c r="YM88" s="190" t="s">
        <v>635</v>
      </c>
      <c r="YN88" s="190" t="s">
        <v>635</v>
      </c>
      <c r="YO88" s="190" t="s">
        <v>635</v>
      </c>
      <c r="YP88" s="130" t="s">
        <v>635</v>
      </c>
      <c r="YQ88" s="130" t="s">
        <v>635</v>
      </c>
      <c r="YR88" s="130" t="s">
        <v>635</v>
      </c>
      <c r="YS88" s="130" t="s">
        <v>635</v>
      </c>
      <c r="YT88" s="130" t="s">
        <v>635</v>
      </c>
      <c r="YU88" s="130" t="s">
        <v>635</v>
      </c>
      <c r="YV88" s="112" t="s">
        <v>635</v>
      </c>
      <c r="YW88" s="112" t="s">
        <v>635</v>
      </c>
      <c r="YX88" s="112" t="s">
        <v>635</v>
      </c>
      <c r="YY88" s="112" t="s">
        <v>635</v>
      </c>
      <c r="YZ88" s="105" t="s">
        <v>674</v>
      </c>
      <c r="ZA88" s="105" t="s">
        <v>635</v>
      </c>
      <c r="ZB88" s="126" t="s">
        <v>635</v>
      </c>
      <c r="ZC88" s="126" t="s">
        <v>635</v>
      </c>
      <c r="ZD88" s="126" t="s">
        <v>635</v>
      </c>
      <c r="ZE88" s="126" t="s">
        <v>635</v>
      </c>
      <c r="ZF88" s="126" t="s">
        <v>635</v>
      </c>
      <c r="ZG88" s="125" t="s">
        <v>678</v>
      </c>
      <c r="ZH88" s="125" t="s">
        <v>635</v>
      </c>
      <c r="ZI88" s="125" t="s">
        <v>635</v>
      </c>
      <c r="ZJ88" s="125" t="s">
        <v>635</v>
      </c>
      <c r="ZK88" s="125" t="s">
        <v>635</v>
      </c>
      <c r="ZL88" s="125" t="s">
        <v>635</v>
      </c>
      <c r="ZM88" s="125" t="s">
        <v>635</v>
      </c>
      <c r="ZN88" s="125" t="s">
        <v>635</v>
      </c>
      <c r="ZO88" s="147" t="s">
        <v>635</v>
      </c>
      <c r="ZP88" s="147" t="s">
        <v>635</v>
      </c>
      <c r="ZQ88" s="147" t="s">
        <v>635</v>
      </c>
      <c r="ZR88" s="147" t="s">
        <v>635</v>
      </c>
      <c r="ZS88" s="147" t="s">
        <v>635</v>
      </c>
      <c r="ZT88" s="184" t="s">
        <v>635</v>
      </c>
      <c r="ZU88" s="184">
        <v>2</v>
      </c>
      <c r="ZV88" s="184" t="s">
        <v>635</v>
      </c>
      <c r="ZW88" s="184" t="s">
        <v>635</v>
      </c>
      <c r="ZX88" s="131" t="s">
        <v>635</v>
      </c>
      <c r="ZY88" s="131" t="s">
        <v>635</v>
      </c>
      <c r="ZZ88" s="131" t="s">
        <v>635</v>
      </c>
      <c r="AAA88" s="131" t="s">
        <v>635</v>
      </c>
      <c r="AAB88" s="132">
        <v>1</v>
      </c>
      <c r="AAC88" s="132">
        <v>1</v>
      </c>
      <c r="AAD88" s="132" t="s">
        <v>635</v>
      </c>
      <c r="AAE88" s="193" t="s">
        <v>635</v>
      </c>
      <c r="AAF88" s="102">
        <v>0.5</v>
      </c>
      <c r="AAG88" s="102" t="s">
        <v>635</v>
      </c>
      <c r="AAH88" s="102" t="s">
        <v>635</v>
      </c>
      <c r="AAI88" s="102" t="s">
        <v>635</v>
      </c>
      <c r="AAJ88" s="125" t="s">
        <v>635</v>
      </c>
      <c r="AAK88" s="125">
        <v>1</v>
      </c>
      <c r="AAL88" s="125" t="s">
        <v>635</v>
      </c>
      <c r="AAM88" s="125" t="s">
        <v>635</v>
      </c>
      <c r="AAN88" s="131" t="s">
        <v>635</v>
      </c>
      <c r="AAO88" s="131" t="s">
        <v>635</v>
      </c>
      <c r="AAP88" s="131" t="s">
        <v>635</v>
      </c>
      <c r="AAQ88" s="131" t="s">
        <v>635</v>
      </c>
      <c r="AAR88" s="149" t="s">
        <v>635</v>
      </c>
      <c r="AAS88" s="149">
        <v>2</v>
      </c>
      <c r="AAT88" s="149" t="s">
        <v>635</v>
      </c>
      <c r="AAU88" s="149" t="s">
        <v>635</v>
      </c>
      <c r="AAV88" s="184" t="s">
        <v>635</v>
      </c>
      <c r="AAW88" s="184" t="s">
        <v>635</v>
      </c>
      <c r="AAX88" s="184" t="s">
        <v>635</v>
      </c>
      <c r="AAY88" s="184" t="s">
        <v>635</v>
      </c>
      <c r="AAZ88" s="103" t="s">
        <v>632</v>
      </c>
      <c r="ABA88" s="100" t="s">
        <v>679</v>
      </c>
      <c r="ABB88" s="100" t="s">
        <v>635</v>
      </c>
      <c r="ABC88" s="100" t="s">
        <v>635</v>
      </c>
      <c r="ABD88" s="100" t="s">
        <v>635</v>
      </c>
      <c r="ABE88" s="100" t="s">
        <v>635</v>
      </c>
      <c r="ABF88" s="103" t="s">
        <v>635</v>
      </c>
      <c r="ABG88" s="194" t="s">
        <v>873</v>
      </c>
      <c r="ABH88" s="195" t="s">
        <v>754</v>
      </c>
      <c r="ABI88" s="195" t="s">
        <v>716</v>
      </c>
      <c r="ABJ88" s="195" t="s">
        <v>787</v>
      </c>
      <c r="ABK88" s="195" t="s">
        <v>680</v>
      </c>
      <c r="ABL88" s="177" t="s">
        <v>788</v>
      </c>
      <c r="ABM88" s="177" t="s">
        <v>832</v>
      </c>
      <c r="ABN88" s="177" t="s">
        <v>635</v>
      </c>
      <c r="ABO88" s="195" t="s">
        <v>635</v>
      </c>
      <c r="ABP88" s="112" t="s">
        <v>682</v>
      </c>
      <c r="ABQ88" s="112" t="s">
        <v>635</v>
      </c>
      <c r="ABR88" s="112" t="s">
        <v>635</v>
      </c>
      <c r="ABS88" s="103" t="s">
        <v>632</v>
      </c>
      <c r="ABT88" s="97" t="s">
        <v>632</v>
      </c>
      <c r="ABU88" s="196" t="s">
        <v>683</v>
      </c>
      <c r="ABV88" s="196" t="s">
        <v>718</v>
      </c>
      <c r="ABW88" s="196" t="s">
        <v>789</v>
      </c>
      <c r="ABX88" s="196" t="s">
        <v>756</v>
      </c>
      <c r="ABY88" s="196" t="s">
        <v>790</v>
      </c>
      <c r="ABZ88" s="196" t="s">
        <v>684</v>
      </c>
      <c r="ACA88" s="196" t="s">
        <v>719</v>
      </c>
      <c r="ACB88" s="97" t="s">
        <v>626</v>
      </c>
      <c r="ACC88" s="97" t="s">
        <v>632</v>
      </c>
      <c r="ACD88" s="112" t="s">
        <v>685</v>
      </c>
      <c r="ACE88" s="112" t="s">
        <v>635</v>
      </c>
      <c r="ACF88" s="112" t="s">
        <v>635</v>
      </c>
      <c r="ACG88" s="112" t="s">
        <v>635</v>
      </c>
      <c r="ACH88" s="97" t="s">
        <v>1800</v>
      </c>
      <c r="ACI88" s="97" t="s">
        <v>1801</v>
      </c>
      <c r="ACJ88" s="97"/>
    </row>
    <row r="89" spans="1:764" ht="15" customHeight="1">
      <c r="A89">
        <v>80</v>
      </c>
      <c r="B89" s="97" t="s">
        <v>1802</v>
      </c>
      <c r="C89" s="97" t="s">
        <v>1803</v>
      </c>
      <c r="D89" s="97" t="s">
        <v>867</v>
      </c>
      <c r="E89" s="97" t="s">
        <v>1804</v>
      </c>
      <c r="F89" s="98" t="s">
        <v>1805</v>
      </c>
      <c r="G89" s="98" t="s">
        <v>1806</v>
      </c>
      <c r="H89" s="99">
        <v>36.757106</v>
      </c>
      <c r="I89" s="99">
        <v>-1.055644</v>
      </c>
      <c r="J89" s="98" t="s">
        <v>821</v>
      </c>
      <c r="K89" s="98" t="s">
        <v>871</v>
      </c>
      <c r="L89" s="98" t="s">
        <v>871</v>
      </c>
      <c r="M89" s="100" t="s">
        <v>1807</v>
      </c>
      <c r="N89" s="101">
        <v>700073014</v>
      </c>
      <c r="O89" s="102">
        <v>722859316</v>
      </c>
      <c r="P89" s="100">
        <v>-1.0557650000000001</v>
      </c>
      <c r="Q89" s="100">
        <v>36.757122000000003</v>
      </c>
      <c r="R89" s="100">
        <v>1994.9</v>
      </c>
      <c r="S89" s="100">
        <v>6.1</v>
      </c>
      <c r="T89" s="103" t="s">
        <v>626</v>
      </c>
      <c r="U89" s="97" t="s">
        <v>627</v>
      </c>
      <c r="V89" s="97" t="s">
        <v>628</v>
      </c>
      <c r="W89" s="97" t="s">
        <v>629</v>
      </c>
      <c r="X89" s="97" t="s">
        <v>700</v>
      </c>
      <c r="Y89" s="97" t="s">
        <v>631</v>
      </c>
      <c r="Z89" s="103" t="s">
        <v>632</v>
      </c>
      <c r="AA89" s="104" t="s">
        <v>634</v>
      </c>
      <c r="AB89" s="197" t="s">
        <v>635</v>
      </c>
      <c r="AC89" s="104" t="s">
        <v>635</v>
      </c>
      <c r="AD89" s="104" t="s">
        <v>635</v>
      </c>
      <c r="AE89" s="104" t="s">
        <v>635</v>
      </c>
      <c r="AF89" s="103">
        <v>5</v>
      </c>
      <c r="AG89" s="103">
        <v>3</v>
      </c>
      <c r="AH89" s="97" t="s">
        <v>636</v>
      </c>
      <c r="AI89" s="97" t="s">
        <v>637</v>
      </c>
      <c r="AJ89" s="97" t="s">
        <v>638</v>
      </c>
      <c r="AK89" s="97" t="s">
        <v>639</v>
      </c>
      <c r="AL89" s="105" t="s">
        <v>641</v>
      </c>
      <c r="AM89" s="106" t="s">
        <v>702</v>
      </c>
      <c r="AN89" s="106" t="s">
        <v>635</v>
      </c>
      <c r="AO89" s="106" t="s">
        <v>635</v>
      </c>
      <c r="AP89" s="97" t="s">
        <v>635</v>
      </c>
      <c r="AQ89" s="97" t="s">
        <v>642</v>
      </c>
      <c r="AR89" s="103" t="s">
        <v>635</v>
      </c>
      <c r="AS89" s="97" t="s">
        <v>642</v>
      </c>
      <c r="AT89" s="103" t="s">
        <v>635</v>
      </c>
      <c r="AU89" s="103" t="s">
        <v>635</v>
      </c>
      <c r="AV89" s="106" t="s">
        <v>632</v>
      </c>
      <c r="AW89" s="105" t="s">
        <v>641</v>
      </c>
      <c r="AX89" s="103" t="s">
        <v>635</v>
      </c>
      <c r="AY89" s="105" t="s">
        <v>702</v>
      </c>
      <c r="AZ89" s="107" t="s">
        <v>635</v>
      </c>
      <c r="BA89" s="105" t="s">
        <v>702</v>
      </c>
      <c r="BB89" s="107" t="s">
        <v>635</v>
      </c>
      <c r="BC89" s="106" t="s">
        <v>702</v>
      </c>
      <c r="BD89" s="103" t="s">
        <v>635</v>
      </c>
      <c r="BE89" s="106" t="s">
        <v>632</v>
      </c>
      <c r="BF89" s="103" t="s">
        <v>641</v>
      </c>
      <c r="BG89" s="103" t="s">
        <v>635</v>
      </c>
      <c r="BH89" s="103" t="s">
        <v>847</v>
      </c>
      <c r="BI89" s="97" t="s">
        <v>702</v>
      </c>
      <c r="BJ89" s="108" t="s">
        <v>643</v>
      </c>
      <c r="BK89" s="108" t="s">
        <v>875</v>
      </c>
      <c r="BL89" s="108" t="s">
        <v>826</v>
      </c>
      <c r="BM89" s="108" t="s">
        <v>774</v>
      </c>
      <c r="BN89" s="108" t="s">
        <v>635</v>
      </c>
      <c r="BO89" s="103" t="s">
        <v>632</v>
      </c>
      <c r="BP89" s="103" t="s">
        <v>641</v>
      </c>
      <c r="BQ89" s="103" t="s">
        <v>635</v>
      </c>
      <c r="BR89" s="109" t="s">
        <v>645</v>
      </c>
      <c r="BS89" s="109" t="s">
        <v>776</v>
      </c>
      <c r="BT89" s="110" t="s">
        <v>635</v>
      </c>
      <c r="BU89" s="110" t="s">
        <v>635</v>
      </c>
      <c r="BV89" s="109" t="s">
        <v>635</v>
      </c>
      <c r="BW89" s="97" t="s">
        <v>646</v>
      </c>
      <c r="BX89" s="97" t="s">
        <v>2461</v>
      </c>
      <c r="BY89" s="97" t="s">
        <v>1808</v>
      </c>
      <c r="BZ89" s="97" t="s">
        <v>648</v>
      </c>
      <c r="CA89" s="111" t="s">
        <v>737</v>
      </c>
      <c r="CB89" s="111" t="s">
        <v>948</v>
      </c>
      <c r="CC89" s="111" t="s">
        <v>635</v>
      </c>
      <c r="CD89" s="106" t="s">
        <v>635</v>
      </c>
      <c r="CE89" s="111" t="s">
        <v>635</v>
      </c>
      <c r="CF89" s="103">
        <v>3</v>
      </c>
      <c r="CG89" s="103">
        <v>4</v>
      </c>
      <c r="CH89" s="112" t="s">
        <v>702</v>
      </c>
      <c r="CI89" s="113" t="s">
        <v>641</v>
      </c>
      <c r="CJ89" s="113" t="s">
        <v>635</v>
      </c>
      <c r="CK89" s="113" t="s">
        <v>635</v>
      </c>
      <c r="CL89" s="103">
        <v>0</v>
      </c>
      <c r="CM89" s="114" t="s">
        <v>635</v>
      </c>
      <c r="CN89" s="103">
        <v>2</v>
      </c>
      <c r="CO89" s="106">
        <v>80</v>
      </c>
      <c r="CP89" s="103">
        <v>0.2</v>
      </c>
      <c r="CQ89" s="106">
        <v>350</v>
      </c>
      <c r="CR89" s="103" t="s">
        <v>635</v>
      </c>
      <c r="CS89" s="106" t="s">
        <v>635</v>
      </c>
      <c r="CT89" s="103" t="s">
        <v>635</v>
      </c>
      <c r="CU89" s="106" t="s">
        <v>635</v>
      </c>
      <c r="CV89" s="103" t="s">
        <v>635</v>
      </c>
      <c r="CW89" s="103" t="s">
        <v>635</v>
      </c>
      <c r="CX89" s="111" t="s">
        <v>635</v>
      </c>
      <c r="CY89" s="106" t="s">
        <v>635</v>
      </c>
      <c r="CZ89" s="106" t="s">
        <v>635</v>
      </c>
      <c r="DA89" s="106" t="s">
        <v>635</v>
      </c>
      <c r="DB89" s="106" t="s">
        <v>635</v>
      </c>
      <c r="DC89" s="117" t="s">
        <v>651</v>
      </c>
      <c r="DD89" s="118" t="s">
        <v>635</v>
      </c>
      <c r="DE89" s="198">
        <v>0</v>
      </c>
      <c r="DF89" s="199">
        <v>1</v>
      </c>
      <c r="DG89" s="200">
        <f>SUBTOTAL(9,DE89:DF89)</f>
        <v>1</v>
      </c>
      <c r="DH89" s="105" t="s">
        <v>651</v>
      </c>
      <c r="DI89" s="120">
        <v>1</v>
      </c>
      <c r="DJ89" s="121" t="s">
        <v>635</v>
      </c>
      <c r="DK89" s="122" t="s">
        <v>635</v>
      </c>
      <c r="DL89" s="123" t="s">
        <v>635</v>
      </c>
      <c r="DM89" s="123" t="s">
        <v>635</v>
      </c>
      <c r="DN89" s="124" t="s">
        <v>635</v>
      </c>
      <c r="DO89" s="124" t="s">
        <v>635</v>
      </c>
      <c r="DP89" s="124" t="s">
        <v>635</v>
      </c>
      <c r="DQ89" s="125" t="s">
        <v>635</v>
      </c>
      <c r="DR89" s="125" t="s">
        <v>635</v>
      </c>
      <c r="DS89" s="125" t="s">
        <v>635</v>
      </c>
      <c r="DT89" s="106" t="s">
        <v>635</v>
      </c>
      <c r="DU89" s="106" t="s">
        <v>635</v>
      </c>
      <c r="DV89" s="106" t="s">
        <v>635</v>
      </c>
      <c r="DW89" s="126" t="s">
        <v>635</v>
      </c>
      <c r="DX89" s="126" t="s">
        <v>635</v>
      </c>
      <c r="DY89" s="126" t="s">
        <v>635</v>
      </c>
      <c r="DZ89" s="97" t="s">
        <v>635</v>
      </c>
      <c r="EA89" s="103" t="s">
        <v>626</v>
      </c>
      <c r="EB89" s="97" t="s">
        <v>635</v>
      </c>
      <c r="EC89" s="103" t="s">
        <v>626</v>
      </c>
      <c r="ED89" s="103" t="s">
        <v>635</v>
      </c>
      <c r="EE89" s="103" t="s">
        <v>635</v>
      </c>
      <c r="EF89" s="127" t="s">
        <v>635</v>
      </c>
      <c r="EG89" s="127" t="s">
        <v>635</v>
      </c>
      <c r="EH89" s="103" t="s">
        <v>635</v>
      </c>
      <c r="EI89" s="97" t="s">
        <v>640</v>
      </c>
      <c r="EJ89" s="97" t="s">
        <v>702</v>
      </c>
      <c r="EK89" s="122" t="s">
        <v>635</v>
      </c>
      <c r="EL89" s="122" t="s">
        <v>635</v>
      </c>
      <c r="EM89" s="122" t="s">
        <v>635</v>
      </c>
      <c r="EN89" s="122" t="s">
        <v>635</v>
      </c>
      <c r="EO89" s="128" t="s">
        <v>635</v>
      </c>
      <c r="EP89" s="128" t="s">
        <v>635</v>
      </c>
      <c r="EQ89" s="128" t="s">
        <v>635</v>
      </c>
      <c r="ER89" s="128" t="s">
        <v>635</v>
      </c>
      <c r="ES89" s="129" t="s">
        <v>635</v>
      </c>
      <c r="ET89" s="129" t="s">
        <v>635</v>
      </c>
      <c r="EU89" s="129" t="s">
        <v>635</v>
      </c>
      <c r="EV89" s="129" t="s">
        <v>635</v>
      </c>
      <c r="EW89" s="97" t="s">
        <v>635</v>
      </c>
      <c r="EX89" s="103" t="s">
        <v>635</v>
      </c>
      <c r="EY89" s="103" t="s">
        <v>635</v>
      </c>
      <c r="EZ89" s="107" t="s">
        <v>635</v>
      </c>
      <c r="FA89" s="103" t="s">
        <v>635</v>
      </c>
      <c r="FB89" s="130" t="s">
        <v>656</v>
      </c>
      <c r="FC89" s="130" t="s">
        <v>880</v>
      </c>
      <c r="FD89" s="131" t="s">
        <v>635</v>
      </c>
      <c r="FE89" s="131" t="s">
        <v>635</v>
      </c>
      <c r="FF89" s="131" t="s">
        <v>635</v>
      </c>
      <c r="FG89" s="131" t="s">
        <v>635</v>
      </c>
      <c r="FH89" s="131" t="s">
        <v>635</v>
      </c>
      <c r="FI89" s="132">
        <v>2</v>
      </c>
      <c r="FJ89" s="133" t="s">
        <v>635</v>
      </c>
      <c r="FK89" s="103">
        <v>4</v>
      </c>
      <c r="FL89" s="134" t="s">
        <v>635</v>
      </c>
      <c r="FM89" s="135" t="s">
        <v>635</v>
      </c>
      <c r="FN89" s="135" t="s">
        <v>635</v>
      </c>
      <c r="FO89" s="135" t="s">
        <v>635</v>
      </c>
      <c r="FP89" s="103" t="s">
        <v>635</v>
      </c>
      <c r="FQ89" s="132">
        <v>50</v>
      </c>
      <c r="FR89" s="133" t="s">
        <v>635</v>
      </c>
      <c r="FS89" s="103">
        <v>30</v>
      </c>
      <c r="FT89" s="134" t="s">
        <v>635</v>
      </c>
      <c r="FU89" s="135" t="s">
        <v>635</v>
      </c>
      <c r="FV89" s="135" t="s">
        <v>635</v>
      </c>
      <c r="FW89" s="131" t="s">
        <v>635</v>
      </c>
      <c r="FX89" s="103" t="s">
        <v>635</v>
      </c>
      <c r="FY89" s="100" t="s">
        <v>657</v>
      </c>
      <c r="FZ89" s="102" t="s">
        <v>658</v>
      </c>
      <c r="GA89" s="102">
        <v>12</v>
      </c>
      <c r="GB89" s="102">
        <v>12</v>
      </c>
      <c r="GC89" s="136" t="s">
        <v>658</v>
      </c>
      <c r="GD89" s="137" t="s">
        <v>635</v>
      </c>
      <c r="GE89" s="137">
        <v>0</v>
      </c>
      <c r="GF89" s="137">
        <v>24</v>
      </c>
      <c r="GG89" s="125" t="s">
        <v>635</v>
      </c>
      <c r="GH89" s="125" t="s">
        <v>635</v>
      </c>
      <c r="GI89" s="125" t="s">
        <v>635</v>
      </c>
      <c r="GJ89" s="125" t="s">
        <v>635</v>
      </c>
      <c r="GK89" s="122" t="s">
        <v>635</v>
      </c>
      <c r="GL89" s="122" t="s">
        <v>635</v>
      </c>
      <c r="GM89" s="122" t="s">
        <v>635</v>
      </c>
      <c r="GN89" s="122" t="s">
        <v>635</v>
      </c>
      <c r="GO89" s="135" t="s">
        <v>658</v>
      </c>
      <c r="GP89" s="135">
        <v>0</v>
      </c>
      <c r="GQ89" s="135">
        <v>24</v>
      </c>
      <c r="GR89" s="134" t="s">
        <v>658</v>
      </c>
      <c r="GS89" s="134">
        <v>0</v>
      </c>
      <c r="GT89" s="134">
        <v>24</v>
      </c>
      <c r="GU89" s="126" t="s">
        <v>635</v>
      </c>
      <c r="GV89" s="126" t="s">
        <v>635</v>
      </c>
      <c r="GW89" s="126" t="s">
        <v>635</v>
      </c>
      <c r="GX89" s="145" t="s">
        <v>635</v>
      </c>
      <c r="GY89" s="145" t="s">
        <v>635</v>
      </c>
      <c r="GZ89" s="145" t="s">
        <v>635</v>
      </c>
      <c r="HA89" s="123" t="s">
        <v>635</v>
      </c>
      <c r="HB89" s="140" t="s">
        <v>635</v>
      </c>
      <c r="HC89" s="123" t="s">
        <v>635</v>
      </c>
      <c r="HD89" s="123" t="s">
        <v>635</v>
      </c>
      <c r="HE89" s="127" t="s">
        <v>635</v>
      </c>
      <c r="HF89" s="131" t="s">
        <v>635</v>
      </c>
      <c r="HG89" s="131" t="s">
        <v>635</v>
      </c>
      <c r="HH89" s="131" t="s">
        <v>635</v>
      </c>
      <c r="HI89" s="141" t="s">
        <v>635</v>
      </c>
      <c r="HJ89" s="141" t="s">
        <v>635</v>
      </c>
      <c r="HK89" s="141" t="s">
        <v>635</v>
      </c>
      <c r="HL89" s="141" t="s">
        <v>635</v>
      </c>
      <c r="HM89" s="131" t="s">
        <v>635</v>
      </c>
      <c r="HN89" s="131" t="s">
        <v>635</v>
      </c>
      <c r="HO89" s="131" t="s">
        <v>635</v>
      </c>
      <c r="HP89" s="131" t="s">
        <v>635</v>
      </c>
      <c r="HQ89" s="106" t="s">
        <v>635</v>
      </c>
      <c r="HR89" s="106" t="s">
        <v>635</v>
      </c>
      <c r="HS89" s="106" t="s">
        <v>635</v>
      </c>
      <c r="HT89" s="106" t="s">
        <v>635</v>
      </c>
      <c r="HU89" s="132" t="s">
        <v>635</v>
      </c>
      <c r="HV89" s="132" t="s">
        <v>635</v>
      </c>
      <c r="HW89" s="132" t="s">
        <v>635</v>
      </c>
      <c r="HX89" s="132" t="s">
        <v>635</v>
      </c>
      <c r="HY89" s="118" t="s">
        <v>635</v>
      </c>
      <c r="HZ89" s="118" t="s">
        <v>635</v>
      </c>
      <c r="IA89" s="118" t="s">
        <v>635</v>
      </c>
      <c r="IB89" s="118" t="s">
        <v>635</v>
      </c>
      <c r="IC89" s="125" t="s">
        <v>635</v>
      </c>
      <c r="ID89" s="125" t="s">
        <v>635</v>
      </c>
      <c r="IE89" s="125" t="s">
        <v>635</v>
      </c>
      <c r="IF89" s="125" t="s">
        <v>635</v>
      </c>
      <c r="IG89" s="105" t="s">
        <v>659</v>
      </c>
      <c r="IH89" s="105" t="s">
        <v>660</v>
      </c>
      <c r="II89" s="105" t="s">
        <v>830</v>
      </c>
      <c r="IJ89" s="105" t="s">
        <v>808</v>
      </c>
      <c r="IK89" s="105" t="s">
        <v>831</v>
      </c>
      <c r="IL89" s="105" t="s">
        <v>635</v>
      </c>
      <c r="IM89" s="105" t="s">
        <v>635</v>
      </c>
      <c r="IN89" s="105" t="s">
        <v>635</v>
      </c>
      <c r="IO89" s="105" t="s">
        <v>635</v>
      </c>
      <c r="IP89" s="103">
        <v>5</v>
      </c>
      <c r="IQ89" s="102" t="s">
        <v>709</v>
      </c>
      <c r="IR89" s="102" t="s">
        <v>635</v>
      </c>
      <c r="IS89" s="142">
        <v>0</v>
      </c>
      <c r="IT89" s="142">
        <v>1</v>
      </c>
      <c r="IU89" s="128" t="s">
        <v>635</v>
      </c>
      <c r="IV89" s="128" t="s">
        <v>635</v>
      </c>
      <c r="IW89" s="143" t="s">
        <v>635</v>
      </c>
      <c r="IX89" s="143" t="s">
        <v>635</v>
      </c>
      <c r="IY89" s="124" t="s">
        <v>635</v>
      </c>
      <c r="IZ89" s="124" t="s">
        <v>635</v>
      </c>
      <c r="JA89" s="124" t="s">
        <v>635</v>
      </c>
      <c r="JB89" s="123" t="s">
        <v>635</v>
      </c>
      <c r="JC89" s="123" t="s">
        <v>635</v>
      </c>
      <c r="JD89" s="123" t="s">
        <v>635</v>
      </c>
      <c r="JE89" s="144" t="s">
        <v>635</v>
      </c>
      <c r="JF89" s="208">
        <v>0</v>
      </c>
      <c r="JG89" s="208">
        <v>0</v>
      </c>
      <c r="JH89" s="141" t="s">
        <v>635</v>
      </c>
      <c r="JI89" s="150">
        <v>0</v>
      </c>
      <c r="JJ89" s="150">
        <v>0</v>
      </c>
      <c r="JK89" s="144" t="s">
        <v>635</v>
      </c>
      <c r="JL89" s="144" t="s">
        <v>635</v>
      </c>
      <c r="JM89" s="144" t="s">
        <v>635</v>
      </c>
      <c r="JN89" s="135" t="s">
        <v>635</v>
      </c>
      <c r="JO89" s="135" t="s">
        <v>635</v>
      </c>
      <c r="JP89" s="135" t="s">
        <v>635</v>
      </c>
      <c r="JQ89" s="144" t="s">
        <v>635</v>
      </c>
      <c r="JR89" s="144" t="s">
        <v>635</v>
      </c>
      <c r="JS89" s="144" t="s">
        <v>635</v>
      </c>
      <c r="JT89" s="144" t="s">
        <v>635</v>
      </c>
      <c r="JU89" s="145" t="s">
        <v>635</v>
      </c>
      <c r="JV89" s="145" t="s">
        <v>635</v>
      </c>
      <c r="JW89" s="145" t="s">
        <v>635</v>
      </c>
      <c r="JX89" s="145" t="s">
        <v>635</v>
      </c>
      <c r="JY89" s="141" t="s">
        <v>635</v>
      </c>
      <c r="JZ89" s="141" t="s">
        <v>635</v>
      </c>
      <c r="KA89" s="141" t="s">
        <v>635</v>
      </c>
      <c r="KB89" s="141" t="s">
        <v>635</v>
      </c>
      <c r="KC89" s="128" t="s">
        <v>635</v>
      </c>
      <c r="KD89" s="128" t="s">
        <v>635</v>
      </c>
      <c r="KE89" s="128" t="s">
        <v>635</v>
      </c>
      <c r="KF89" s="128" t="s">
        <v>635</v>
      </c>
      <c r="KG89" s="146" t="s">
        <v>635</v>
      </c>
      <c r="KH89" s="146" t="s">
        <v>635</v>
      </c>
      <c r="KI89" s="146" t="s">
        <v>635</v>
      </c>
      <c r="KJ89" s="146" t="s">
        <v>635</v>
      </c>
      <c r="KK89" s="147" t="s">
        <v>635</v>
      </c>
      <c r="KL89" s="147" t="s">
        <v>635</v>
      </c>
      <c r="KM89" s="147" t="s">
        <v>635</v>
      </c>
      <c r="KN89" s="147" t="s">
        <v>635</v>
      </c>
      <c r="KO89" s="148" t="s">
        <v>635</v>
      </c>
      <c r="KP89" s="148" t="s">
        <v>635</v>
      </c>
      <c r="KQ89" s="148" t="s">
        <v>635</v>
      </c>
      <c r="KR89" s="148" t="s">
        <v>635</v>
      </c>
      <c r="KS89" s="149" t="s">
        <v>635</v>
      </c>
      <c r="KT89" s="149" t="s">
        <v>635</v>
      </c>
      <c r="KU89" s="149" t="s">
        <v>635</v>
      </c>
      <c r="KV89" s="149" t="s">
        <v>635</v>
      </c>
      <c r="KW89" s="105" t="s">
        <v>965</v>
      </c>
      <c r="KX89" s="106" t="s">
        <v>635</v>
      </c>
      <c r="KY89" s="106" t="s">
        <v>635</v>
      </c>
      <c r="KZ89" s="150">
        <v>0</v>
      </c>
      <c r="LA89" s="150">
        <v>0</v>
      </c>
      <c r="LB89" s="150">
        <v>0</v>
      </c>
      <c r="LC89" s="150">
        <v>1</v>
      </c>
      <c r="LD89" s="150">
        <v>0</v>
      </c>
      <c r="LE89" s="150">
        <v>0</v>
      </c>
      <c r="LF89" s="150">
        <v>0</v>
      </c>
      <c r="LG89" s="150">
        <v>0</v>
      </c>
      <c r="LH89" s="151">
        <f t="shared" si="23"/>
        <v>1</v>
      </c>
      <c r="LI89" s="152">
        <v>0</v>
      </c>
      <c r="LJ89" s="152">
        <v>0</v>
      </c>
      <c r="LK89" s="152">
        <v>0</v>
      </c>
      <c r="LL89" s="152">
        <v>1</v>
      </c>
      <c r="LM89" s="152">
        <v>0</v>
      </c>
      <c r="LN89" s="152">
        <v>0</v>
      </c>
      <c r="LO89" s="152">
        <v>0</v>
      </c>
      <c r="LP89" s="152">
        <v>0</v>
      </c>
      <c r="LQ89" s="153">
        <f t="shared" si="24"/>
        <v>1</v>
      </c>
      <c r="LR89" s="142">
        <v>0</v>
      </c>
      <c r="LS89" s="142">
        <v>0</v>
      </c>
      <c r="LT89" s="142">
        <v>0</v>
      </c>
      <c r="LU89" s="142">
        <v>0</v>
      </c>
      <c r="LV89" s="142">
        <v>0</v>
      </c>
      <c r="LW89" s="142">
        <v>0</v>
      </c>
      <c r="LX89" s="142">
        <v>0</v>
      </c>
      <c r="LY89" s="142">
        <v>0</v>
      </c>
      <c r="LZ89" s="142">
        <v>0</v>
      </c>
      <c r="MA89" s="45" t="s">
        <v>635</v>
      </c>
      <c r="MB89" s="45" t="s">
        <v>635</v>
      </c>
      <c r="MC89" s="45" t="s">
        <v>635</v>
      </c>
      <c r="MD89" s="45" t="s">
        <v>635</v>
      </c>
      <c r="ME89" s="45" t="s">
        <v>635</v>
      </c>
      <c r="MF89" s="45" t="s">
        <v>635</v>
      </c>
      <c r="MG89" s="45" t="s">
        <v>635</v>
      </c>
      <c r="MH89" s="45" t="s">
        <v>635</v>
      </c>
      <c r="MI89" s="44" t="s">
        <v>635</v>
      </c>
      <c r="MJ89" s="155">
        <v>0</v>
      </c>
      <c r="MK89" s="155">
        <v>0</v>
      </c>
      <c r="ML89" s="155">
        <v>0</v>
      </c>
      <c r="MM89" s="155">
        <v>0</v>
      </c>
      <c r="MN89" s="155">
        <v>0</v>
      </c>
      <c r="MO89" s="155">
        <v>0</v>
      </c>
      <c r="MP89" s="155">
        <v>0</v>
      </c>
      <c r="MQ89" s="155">
        <v>0</v>
      </c>
      <c r="MR89" s="155">
        <v>0</v>
      </c>
      <c r="MS89" s="157" t="s">
        <v>635</v>
      </c>
      <c r="MT89" s="157" t="s">
        <v>635</v>
      </c>
      <c r="MU89" s="157" t="s">
        <v>635</v>
      </c>
      <c r="MV89" s="157" t="s">
        <v>635</v>
      </c>
      <c r="MW89" s="157" t="s">
        <v>635</v>
      </c>
      <c r="MX89" s="157" t="s">
        <v>635</v>
      </c>
      <c r="MY89" s="157" t="s">
        <v>635</v>
      </c>
      <c r="MZ89" s="157" t="s">
        <v>635</v>
      </c>
      <c r="NA89" s="157" t="s">
        <v>635</v>
      </c>
      <c r="NB89" s="158" t="s">
        <v>635</v>
      </c>
      <c r="NC89" s="158" t="s">
        <v>635</v>
      </c>
      <c r="ND89" s="158" t="s">
        <v>635</v>
      </c>
      <c r="NE89" s="158" t="s">
        <v>635</v>
      </c>
      <c r="NF89" s="158" t="s">
        <v>635</v>
      </c>
      <c r="NG89" s="158" t="s">
        <v>635</v>
      </c>
      <c r="NH89" s="158" t="s">
        <v>635</v>
      </c>
      <c r="NI89" s="158" t="s">
        <v>635</v>
      </c>
      <c r="NJ89" s="159" t="s">
        <v>635</v>
      </c>
      <c r="NK89" s="160" t="s">
        <v>635</v>
      </c>
      <c r="NL89" s="160" t="s">
        <v>635</v>
      </c>
      <c r="NM89" s="160" t="s">
        <v>635</v>
      </c>
      <c r="NN89" s="160" t="s">
        <v>635</v>
      </c>
      <c r="NO89" s="160" t="s">
        <v>635</v>
      </c>
      <c r="NP89" s="160" t="s">
        <v>635</v>
      </c>
      <c r="NQ89" s="160" t="s">
        <v>635</v>
      </c>
      <c r="NR89" s="160" t="s">
        <v>635</v>
      </c>
      <c r="NS89" s="161" t="s">
        <v>635</v>
      </c>
      <c r="NT89" s="162" t="s">
        <v>635</v>
      </c>
      <c r="NU89" s="162" t="s">
        <v>635</v>
      </c>
      <c r="NV89" s="162" t="s">
        <v>635</v>
      </c>
      <c r="NW89" s="162" t="s">
        <v>635</v>
      </c>
      <c r="NX89" s="162" t="s">
        <v>635</v>
      </c>
      <c r="NY89" s="162" t="s">
        <v>635</v>
      </c>
      <c r="NZ89" s="162" t="s">
        <v>635</v>
      </c>
      <c r="OA89" s="162" t="s">
        <v>635</v>
      </c>
      <c r="OB89" s="163" t="s">
        <v>635</v>
      </c>
      <c r="OC89" s="142" t="s">
        <v>635</v>
      </c>
      <c r="OD89" s="142" t="s">
        <v>635</v>
      </c>
      <c r="OE89" s="142" t="s">
        <v>635</v>
      </c>
      <c r="OF89" s="142" t="s">
        <v>635</v>
      </c>
      <c r="OG89" s="142" t="s">
        <v>635</v>
      </c>
      <c r="OH89" s="142" t="s">
        <v>635</v>
      </c>
      <c r="OI89" s="142" t="s">
        <v>635</v>
      </c>
      <c r="OJ89" s="142" t="s">
        <v>635</v>
      </c>
      <c r="OK89" s="142" t="s">
        <v>635</v>
      </c>
      <c r="OL89" s="45">
        <v>0</v>
      </c>
      <c r="OM89" s="45">
        <v>0</v>
      </c>
      <c r="ON89" s="45">
        <v>0</v>
      </c>
      <c r="OO89" s="45">
        <v>0</v>
      </c>
      <c r="OP89" s="45">
        <v>0</v>
      </c>
      <c r="OQ89" s="45">
        <v>0</v>
      </c>
      <c r="OR89" s="45">
        <v>0</v>
      </c>
      <c r="OS89" s="45">
        <v>0</v>
      </c>
      <c r="OT89" s="44">
        <v>0</v>
      </c>
      <c r="OU89" s="158" t="s">
        <v>635</v>
      </c>
      <c r="OV89" s="158" t="s">
        <v>635</v>
      </c>
      <c r="OW89" s="158" t="s">
        <v>635</v>
      </c>
      <c r="OX89" s="158" t="s">
        <v>635</v>
      </c>
      <c r="OY89" s="158" t="s">
        <v>635</v>
      </c>
      <c r="OZ89" s="158" t="s">
        <v>635</v>
      </c>
      <c r="PA89" s="158" t="s">
        <v>635</v>
      </c>
      <c r="PB89" s="158" t="s">
        <v>635</v>
      </c>
      <c r="PC89" s="159" t="s">
        <v>635</v>
      </c>
      <c r="PD89" s="152">
        <v>0</v>
      </c>
      <c r="PE89" s="152">
        <v>0</v>
      </c>
      <c r="PF89" s="152">
        <v>0</v>
      </c>
      <c r="PG89" s="152">
        <v>0</v>
      </c>
      <c r="PH89" s="152">
        <v>0</v>
      </c>
      <c r="PI89" s="152">
        <v>0</v>
      </c>
      <c r="PJ89" s="152">
        <v>0</v>
      </c>
      <c r="PK89" s="152">
        <v>0</v>
      </c>
      <c r="PL89" s="164">
        <v>0</v>
      </c>
      <c r="PM89" s="158" t="s">
        <v>635</v>
      </c>
      <c r="PN89" s="158" t="s">
        <v>635</v>
      </c>
      <c r="PO89" s="158" t="s">
        <v>635</v>
      </c>
      <c r="PP89" s="158" t="s">
        <v>635</v>
      </c>
      <c r="PQ89" s="158" t="s">
        <v>635</v>
      </c>
      <c r="PR89" s="158" t="s">
        <v>635</v>
      </c>
      <c r="PS89" s="158" t="s">
        <v>635</v>
      </c>
      <c r="PT89" s="158" t="s">
        <v>635</v>
      </c>
      <c r="PU89" s="159" t="s">
        <v>635</v>
      </c>
      <c r="PV89" s="157" t="s">
        <v>635</v>
      </c>
      <c r="PW89" s="157" t="s">
        <v>635</v>
      </c>
      <c r="PX89" s="157" t="s">
        <v>635</v>
      </c>
      <c r="PY89" s="157" t="s">
        <v>635</v>
      </c>
      <c r="PZ89" s="157" t="s">
        <v>635</v>
      </c>
      <c r="QA89" s="157" t="s">
        <v>635</v>
      </c>
      <c r="QB89" s="157" t="s">
        <v>635</v>
      </c>
      <c r="QC89" s="157" t="s">
        <v>635</v>
      </c>
      <c r="QD89" s="165" t="s">
        <v>635</v>
      </c>
      <c r="QE89" s="166" t="s">
        <v>635</v>
      </c>
      <c r="QF89" s="166" t="s">
        <v>635</v>
      </c>
      <c r="QG89" s="166" t="s">
        <v>635</v>
      </c>
      <c r="QH89" s="166" t="s">
        <v>635</v>
      </c>
      <c r="QI89" s="166" t="s">
        <v>635</v>
      </c>
      <c r="QJ89" s="166" t="s">
        <v>635</v>
      </c>
      <c r="QK89" s="166" t="s">
        <v>635</v>
      </c>
      <c r="QL89" s="166" t="s">
        <v>635</v>
      </c>
      <c r="QM89" s="167" t="s">
        <v>635</v>
      </c>
      <c r="QN89" s="120" t="s">
        <v>635</v>
      </c>
      <c r="QO89" s="120" t="s">
        <v>635</v>
      </c>
      <c r="QP89" s="120" t="s">
        <v>635</v>
      </c>
      <c r="QQ89" s="120" t="s">
        <v>635</v>
      </c>
      <c r="QR89" s="120" t="s">
        <v>635</v>
      </c>
      <c r="QS89" s="120" t="s">
        <v>635</v>
      </c>
      <c r="QT89" s="120" t="s">
        <v>635</v>
      </c>
      <c r="QU89" s="120" t="s">
        <v>635</v>
      </c>
      <c r="QV89" s="168" t="s">
        <v>635</v>
      </c>
      <c r="QW89" s="169" t="s">
        <v>635</v>
      </c>
      <c r="QX89" s="169" t="s">
        <v>635</v>
      </c>
      <c r="QY89" s="169" t="s">
        <v>635</v>
      </c>
      <c r="QZ89" s="169" t="s">
        <v>635</v>
      </c>
      <c r="RA89" s="169" t="s">
        <v>635</v>
      </c>
      <c r="RB89" s="169" t="s">
        <v>635</v>
      </c>
      <c r="RC89" s="169" t="s">
        <v>635</v>
      </c>
      <c r="RD89" s="169" t="s">
        <v>635</v>
      </c>
      <c r="RE89" s="170" t="s">
        <v>635</v>
      </c>
      <c r="RF89" s="136" t="s">
        <v>656</v>
      </c>
      <c r="RG89" s="136" t="s">
        <v>880</v>
      </c>
      <c r="RH89" s="136" t="s">
        <v>635</v>
      </c>
      <c r="RI89" s="137" t="s">
        <v>635</v>
      </c>
      <c r="RJ89" s="137" t="s">
        <v>635</v>
      </c>
      <c r="RK89" s="137" t="s">
        <v>635</v>
      </c>
      <c r="RL89" s="105" t="s">
        <v>965</v>
      </c>
      <c r="RM89" s="106" t="s">
        <v>635</v>
      </c>
      <c r="RN89" s="106" t="s">
        <v>635</v>
      </c>
      <c r="RO89" s="171">
        <v>0</v>
      </c>
      <c r="RP89" s="171">
        <v>0</v>
      </c>
      <c r="RQ89" s="171">
        <v>0</v>
      </c>
      <c r="RR89" s="171">
        <v>1</v>
      </c>
      <c r="RS89" s="171">
        <v>0</v>
      </c>
      <c r="RT89" s="171">
        <v>0</v>
      </c>
      <c r="RU89" s="171">
        <v>0</v>
      </c>
      <c r="RV89" s="171">
        <v>0</v>
      </c>
      <c r="RW89" s="172">
        <f t="shared" si="28"/>
        <v>1</v>
      </c>
      <c r="RX89" s="133" t="s">
        <v>635</v>
      </c>
      <c r="RY89" s="133" t="s">
        <v>635</v>
      </c>
      <c r="RZ89" s="133" t="s">
        <v>635</v>
      </c>
      <c r="SA89" s="133" t="s">
        <v>635</v>
      </c>
      <c r="SB89" s="133" t="s">
        <v>635</v>
      </c>
      <c r="SC89" s="133" t="s">
        <v>635</v>
      </c>
      <c r="SD89" s="133" t="s">
        <v>635</v>
      </c>
      <c r="SE89" s="133" t="s">
        <v>635</v>
      </c>
      <c r="SF89" s="189" t="s">
        <v>635</v>
      </c>
      <c r="SG89" s="152">
        <v>0</v>
      </c>
      <c r="SH89" s="152">
        <v>0</v>
      </c>
      <c r="SI89" s="152">
        <v>0</v>
      </c>
      <c r="SJ89" s="152">
        <v>1</v>
      </c>
      <c r="SK89" s="152">
        <v>0</v>
      </c>
      <c r="SL89" s="152">
        <v>0</v>
      </c>
      <c r="SM89" s="152">
        <v>0</v>
      </c>
      <c r="SN89" s="152">
        <v>0</v>
      </c>
      <c r="SO89" s="233">
        <f>SUBTOTAL(9,SG89:SN89)</f>
        <v>1</v>
      </c>
      <c r="SP89" s="102" t="s">
        <v>635</v>
      </c>
      <c r="SQ89" s="102" t="s">
        <v>635</v>
      </c>
      <c r="SR89" s="102" t="s">
        <v>635</v>
      </c>
      <c r="SS89" s="102" t="s">
        <v>635</v>
      </c>
      <c r="ST89" s="102" t="s">
        <v>635</v>
      </c>
      <c r="SU89" s="102" t="s">
        <v>635</v>
      </c>
      <c r="SV89" s="102" t="s">
        <v>635</v>
      </c>
      <c r="SW89" s="102" t="s">
        <v>635</v>
      </c>
      <c r="SX89" s="174" t="s">
        <v>635</v>
      </c>
      <c r="SY89" s="125" t="s">
        <v>635</v>
      </c>
      <c r="SZ89" s="125" t="s">
        <v>635</v>
      </c>
      <c r="TA89" s="125" t="s">
        <v>635</v>
      </c>
      <c r="TB89" s="125" t="s">
        <v>635</v>
      </c>
      <c r="TC89" s="125" t="s">
        <v>635</v>
      </c>
      <c r="TD89" s="125" t="s">
        <v>635</v>
      </c>
      <c r="TE89" s="125" t="s">
        <v>635</v>
      </c>
      <c r="TF89" s="125" t="s">
        <v>635</v>
      </c>
      <c r="TG89" s="175" t="s">
        <v>635</v>
      </c>
      <c r="TH89" s="149" t="s">
        <v>635</v>
      </c>
      <c r="TI89" s="149" t="s">
        <v>635</v>
      </c>
      <c r="TJ89" s="149" t="s">
        <v>635</v>
      </c>
      <c r="TK89" s="149" t="s">
        <v>635</v>
      </c>
      <c r="TL89" s="149" t="s">
        <v>635</v>
      </c>
      <c r="TM89" s="149" t="s">
        <v>635</v>
      </c>
      <c r="TN89" s="149" t="s">
        <v>635</v>
      </c>
      <c r="TO89" s="149" t="s">
        <v>635</v>
      </c>
      <c r="TP89" s="176" t="s">
        <v>635</v>
      </c>
      <c r="TQ89" s="177" t="s">
        <v>635</v>
      </c>
      <c r="TR89" s="177" t="s">
        <v>635</v>
      </c>
      <c r="TS89" s="177" t="s">
        <v>635</v>
      </c>
      <c r="TT89" s="177" t="s">
        <v>635</v>
      </c>
      <c r="TU89" s="177" t="s">
        <v>635</v>
      </c>
      <c r="TV89" s="177" t="s">
        <v>635</v>
      </c>
      <c r="TW89" s="177" t="s">
        <v>635</v>
      </c>
      <c r="TX89" s="177" t="s">
        <v>635</v>
      </c>
      <c r="TY89" s="178" t="s">
        <v>635</v>
      </c>
      <c r="TZ89" s="179" t="s">
        <v>635</v>
      </c>
      <c r="UA89" s="179" t="s">
        <v>635</v>
      </c>
      <c r="UB89" s="179" t="s">
        <v>635</v>
      </c>
      <c r="UC89" s="179" t="s">
        <v>635</v>
      </c>
      <c r="UD89" s="179" t="s">
        <v>635</v>
      </c>
      <c r="UE89" s="179" t="s">
        <v>635</v>
      </c>
      <c r="UF89" s="179" t="s">
        <v>635</v>
      </c>
      <c r="UG89" s="179" t="s">
        <v>635</v>
      </c>
      <c r="UH89" s="180" t="s">
        <v>635</v>
      </c>
      <c r="UI89" s="171">
        <v>0</v>
      </c>
      <c r="UJ89" s="171">
        <v>0</v>
      </c>
      <c r="UK89" s="171">
        <v>0</v>
      </c>
      <c r="UL89" s="171">
        <v>1</v>
      </c>
      <c r="UM89" s="171">
        <v>0</v>
      </c>
      <c r="UN89" s="171">
        <v>0</v>
      </c>
      <c r="UO89" s="171">
        <v>0</v>
      </c>
      <c r="UP89" s="171">
        <v>0</v>
      </c>
      <c r="UQ89" s="181">
        <f t="shared" si="29"/>
        <v>1</v>
      </c>
      <c r="UR89" s="131" t="s">
        <v>635</v>
      </c>
      <c r="US89" s="131" t="s">
        <v>635</v>
      </c>
      <c r="UT89" s="131" t="s">
        <v>635</v>
      </c>
      <c r="UU89" s="131" t="s">
        <v>635</v>
      </c>
      <c r="UV89" s="131" t="s">
        <v>635</v>
      </c>
      <c r="UW89" s="131" t="s">
        <v>635</v>
      </c>
      <c r="UX89" s="131" t="s">
        <v>635</v>
      </c>
      <c r="UY89" s="131" t="s">
        <v>635</v>
      </c>
      <c r="UZ89" s="182" t="s">
        <v>635</v>
      </c>
      <c r="VA89" s="169" t="s">
        <v>635</v>
      </c>
      <c r="VB89" s="169" t="s">
        <v>635</v>
      </c>
      <c r="VC89" s="169" t="s">
        <v>635</v>
      </c>
      <c r="VD89" s="169" t="s">
        <v>635</v>
      </c>
      <c r="VE89" s="169" t="s">
        <v>635</v>
      </c>
      <c r="VF89" s="169" t="s">
        <v>635</v>
      </c>
      <c r="VG89" s="169" t="s">
        <v>635</v>
      </c>
      <c r="VH89" s="169" t="s">
        <v>635</v>
      </c>
      <c r="VI89" s="183" t="s">
        <v>635</v>
      </c>
      <c r="VJ89" s="210">
        <v>0</v>
      </c>
      <c r="VK89" s="210">
        <v>0</v>
      </c>
      <c r="VL89" s="210">
        <v>0</v>
      </c>
      <c r="VM89" s="210">
        <v>1</v>
      </c>
      <c r="VN89" s="210">
        <v>0</v>
      </c>
      <c r="VO89" s="210">
        <v>0</v>
      </c>
      <c r="VP89" s="210">
        <v>0</v>
      </c>
      <c r="VQ89" s="210">
        <v>0</v>
      </c>
      <c r="VR89" s="211">
        <f>SUBTOTAL(9,VJ89:VQ89)</f>
        <v>1</v>
      </c>
      <c r="VS89" s="184" t="s">
        <v>635</v>
      </c>
      <c r="VT89" s="184" t="s">
        <v>635</v>
      </c>
      <c r="VU89" s="184" t="s">
        <v>635</v>
      </c>
      <c r="VV89" s="184" t="s">
        <v>635</v>
      </c>
      <c r="VW89" s="184" t="s">
        <v>635</v>
      </c>
      <c r="VX89" s="184" t="s">
        <v>635</v>
      </c>
      <c r="VY89" s="184" t="s">
        <v>635</v>
      </c>
      <c r="VZ89" s="184" t="s">
        <v>635</v>
      </c>
      <c r="WA89" s="185" t="s">
        <v>635</v>
      </c>
      <c r="WB89" s="186" t="s">
        <v>635</v>
      </c>
      <c r="WC89" s="186" t="s">
        <v>635</v>
      </c>
      <c r="WD89" s="186" t="s">
        <v>635</v>
      </c>
      <c r="WE89" s="186" t="s">
        <v>635</v>
      </c>
      <c r="WF89" s="186" t="s">
        <v>635</v>
      </c>
      <c r="WG89" s="186" t="s">
        <v>635</v>
      </c>
      <c r="WH89" s="186" t="s">
        <v>635</v>
      </c>
      <c r="WI89" s="186" t="s">
        <v>635</v>
      </c>
      <c r="WJ89" s="187" t="s">
        <v>635</v>
      </c>
      <c r="WK89" s="137" t="s">
        <v>635</v>
      </c>
      <c r="WL89" s="137" t="s">
        <v>635</v>
      </c>
      <c r="WM89" s="137" t="s">
        <v>635</v>
      </c>
      <c r="WN89" s="137" t="s">
        <v>635</v>
      </c>
      <c r="WO89" s="137" t="s">
        <v>635</v>
      </c>
      <c r="WP89" s="137" t="s">
        <v>635</v>
      </c>
      <c r="WQ89" s="137" t="s">
        <v>635</v>
      </c>
      <c r="WR89" s="137" t="s">
        <v>635</v>
      </c>
      <c r="WS89" s="188" t="s">
        <v>635</v>
      </c>
      <c r="WT89" s="133" t="s">
        <v>635</v>
      </c>
      <c r="WU89" s="133" t="s">
        <v>635</v>
      </c>
      <c r="WV89" s="133" t="s">
        <v>635</v>
      </c>
      <c r="WW89" s="133" t="s">
        <v>635</v>
      </c>
      <c r="WX89" s="133" t="s">
        <v>635</v>
      </c>
      <c r="WY89" s="133" t="s">
        <v>635</v>
      </c>
      <c r="WZ89" s="133" t="s">
        <v>635</v>
      </c>
      <c r="XA89" s="133" t="s">
        <v>635</v>
      </c>
      <c r="XB89" s="189" t="s">
        <v>635</v>
      </c>
      <c r="XC89" s="105" t="s">
        <v>665</v>
      </c>
      <c r="XD89" s="105" t="s">
        <v>666</v>
      </c>
      <c r="XE89" s="105" t="s">
        <v>749</v>
      </c>
      <c r="XF89" s="111" t="s">
        <v>750</v>
      </c>
      <c r="XG89" s="190" t="s">
        <v>671</v>
      </c>
      <c r="XH89" s="190" t="s">
        <v>672</v>
      </c>
      <c r="XI89" s="190" t="s">
        <v>635</v>
      </c>
      <c r="XJ89" s="190" t="s">
        <v>635</v>
      </c>
      <c r="XK89" s="190" t="s">
        <v>635</v>
      </c>
      <c r="XL89" s="190" t="s">
        <v>635</v>
      </c>
      <c r="XM89" s="191" t="s">
        <v>667</v>
      </c>
      <c r="XN89" s="191" t="s">
        <v>668</v>
      </c>
      <c r="XO89" s="191" t="s">
        <v>670</v>
      </c>
      <c r="XP89" s="191" t="s">
        <v>672</v>
      </c>
      <c r="XQ89" s="191" t="s">
        <v>673</v>
      </c>
      <c r="XR89" s="191" t="s">
        <v>712</v>
      </c>
      <c r="XS89" s="191" t="s">
        <v>635</v>
      </c>
      <c r="XT89" s="191" t="s">
        <v>635</v>
      </c>
      <c r="XU89" s="192" t="s">
        <v>672</v>
      </c>
      <c r="XV89" s="192" t="s">
        <v>635</v>
      </c>
      <c r="XW89" s="192" t="s">
        <v>635</v>
      </c>
      <c r="XX89" s="192" t="s">
        <v>635</v>
      </c>
      <c r="XY89" s="192" t="s">
        <v>635</v>
      </c>
      <c r="XZ89" s="192" t="s">
        <v>635</v>
      </c>
      <c r="YA89" s="144" t="s">
        <v>667</v>
      </c>
      <c r="YB89" s="144" t="s">
        <v>668</v>
      </c>
      <c r="YC89" s="144" t="s">
        <v>635</v>
      </c>
      <c r="YD89" s="144" t="s">
        <v>635</v>
      </c>
      <c r="YE89" s="144" t="s">
        <v>635</v>
      </c>
      <c r="YF89" s="144" t="s">
        <v>635</v>
      </c>
      <c r="YG89" s="144" t="s">
        <v>635</v>
      </c>
      <c r="YH89" s="111" t="s">
        <v>751</v>
      </c>
      <c r="YI89" s="111" t="s">
        <v>674</v>
      </c>
      <c r="YJ89" s="111" t="s">
        <v>635</v>
      </c>
      <c r="YK89" s="190" t="s">
        <v>936</v>
      </c>
      <c r="YL89" s="190" t="s">
        <v>635</v>
      </c>
      <c r="YM89" s="190" t="s">
        <v>635</v>
      </c>
      <c r="YN89" s="190" t="s">
        <v>635</v>
      </c>
      <c r="YO89" s="190" t="s">
        <v>635</v>
      </c>
      <c r="YP89" s="130" t="s">
        <v>677</v>
      </c>
      <c r="YQ89" s="130" t="s">
        <v>635</v>
      </c>
      <c r="YR89" s="130" t="s">
        <v>635</v>
      </c>
      <c r="YS89" s="130" t="s">
        <v>635</v>
      </c>
      <c r="YT89" s="130" t="s">
        <v>635</v>
      </c>
      <c r="YU89" s="130" t="s">
        <v>635</v>
      </c>
      <c r="YV89" s="112" t="s">
        <v>635</v>
      </c>
      <c r="YW89" s="112" t="s">
        <v>635</v>
      </c>
      <c r="YX89" s="112" t="s">
        <v>635</v>
      </c>
      <c r="YY89" s="112" t="s">
        <v>635</v>
      </c>
      <c r="YZ89" s="105" t="s">
        <v>674</v>
      </c>
      <c r="ZA89" s="105" t="s">
        <v>635</v>
      </c>
      <c r="ZB89" s="126" t="s">
        <v>635</v>
      </c>
      <c r="ZC89" s="126" t="s">
        <v>635</v>
      </c>
      <c r="ZD89" s="126" t="s">
        <v>635</v>
      </c>
      <c r="ZE89" s="126" t="s">
        <v>635</v>
      </c>
      <c r="ZF89" s="126" t="s">
        <v>635</v>
      </c>
      <c r="ZG89" s="125" t="s">
        <v>713</v>
      </c>
      <c r="ZH89" s="125" t="s">
        <v>677</v>
      </c>
      <c r="ZI89" s="125" t="s">
        <v>635</v>
      </c>
      <c r="ZJ89" s="125" t="s">
        <v>635</v>
      </c>
      <c r="ZK89" s="125" t="s">
        <v>635</v>
      </c>
      <c r="ZL89" s="125" t="s">
        <v>635</v>
      </c>
      <c r="ZM89" s="125" t="s">
        <v>635</v>
      </c>
      <c r="ZN89" s="125" t="s">
        <v>635</v>
      </c>
      <c r="ZO89" s="147" t="s">
        <v>635</v>
      </c>
      <c r="ZP89" s="147" t="s">
        <v>635</v>
      </c>
      <c r="ZQ89" s="147" t="s">
        <v>635</v>
      </c>
      <c r="ZR89" s="147" t="s">
        <v>635</v>
      </c>
      <c r="ZS89" s="147" t="s">
        <v>635</v>
      </c>
      <c r="ZT89" s="184" t="s">
        <v>635</v>
      </c>
      <c r="ZU89" s="184">
        <v>5</v>
      </c>
      <c r="ZV89" s="184">
        <v>1</v>
      </c>
      <c r="ZW89" s="184" t="s">
        <v>635</v>
      </c>
      <c r="ZX89" s="131">
        <v>2</v>
      </c>
      <c r="ZY89" s="131" t="s">
        <v>635</v>
      </c>
      <c r="ZZ89" s="131">
        <v>1</v>
      </c>
      <c r="AAA89" s="131" t="s">
        <v>635</v>
      </c>
      <c r="AAB89" s="132" t="s">
        <v>635</v>
      </c>
      <c r="AAC89" s="132" t="s">
        <v>635</v>
      </c>
      <c r="AAD89" s="132" t="s">
        <v>635</v>
      </c>
      <c r="AAE89" s="193" t="s">
        <v>635</v>
      </c>
      <c r="AAF89" s="102">
        <v>0.5</v>
      </c>
      <c r="AAG89" s="102" t="s">
        <v>635</v>
      </c>
      <c r="AAH89" s="102" t="s">
        <v>635</v>
      </c>
      <c r="AAI89" s="102" t="s">
        <v>635</v>
      </c>
      <c r="AAJ89" s="125" t="s">
        <v>635</v>
      </c>
      <c r="AAK89" s="125">
        <v>3</v>
      </c>
      <c r="AAL89" s="125" t="s">
        <v>635</v>
      </c>
      <c r="AAM89" s="125" t="s">
        <v>635</v>
      </c>
      <c r="AAN89" s="131">
        <v>5</v>
      </c>
      <c r="AAO89" s="131">
        <v>3</v>
      </c>
      <c r="AAP89" s="131" t="s">
        <v>635</v>
      </c>
      <c r="AAQ89" s="131">
        <v>1</v>
      </c>
      <c r="AAR89" s="149">
        <v>3</v>
      </c>
      <c r="AAS89" s="149" t="s">
        <v>635</v>
      </c>
      <c r="AAT89" s="149" t="s">
        <v>635</v>
      </c>
      <c r="AAU89" s="149" t="s">
        <v>635</v>
      </c>
      <c r="AAV89" s="184">
        <v>4</v>
      </c>
      <c r="AAW89" s="184" t="s">
        <v>635</v>
      </c>
      <c r="AAX89" s="184" t="s">
        <v>635</v>
      </c>
      <c r="AAY89" s="184" t="s">
        <v>635</v>
      </c>
      <c r="AAZ89" s="103" t="s">
        <v>632</v>
      </c>
      <c r="ABA89" s="100" t="s">
        <v>679</v>
      </c>
      <c r="ABB89" s="100" t="s">
        <v>786</v>
      </c>
      <c r="ABC89" s="100" t="s">
        <v>635</v>
      </c>
      <c r="ABD89" s="100" t="s">
        <v>635</v>
      </c>
      <c r="ABE89" s="100" t="s">
        <v>635</v>
      </c>
      <c r="ABF89" s="103" t="s">
        <v>635</v>
      </c>
      <c r="ABG89" s="194">
        <v>150000</v>
      </c>
      <c r="ABH89" s="195" t="s">
        <v>754</v>
      </c>
      <c r="ABI89" s="195" t="s">
        <v>788</v>
      </c>
      <c r="ABJ89" s="195" t="s">
        <v>717</v>
      </c>
      <c r="ABK89" s="195" t="s">
        <v>833</v>
      </c>
      <c r="ABL89" s="177" t="s">
        <v>635</v>
      </c>
      <c r="ABM89" s="177" t="s">
        <v>635</v>
      </c>
      <c r="ABN89" s="177" t="s">
        <v>635</v>
      </c>
      <c r="ABO89" s="195" t="s">
        <v>635</v>
      </c>
      <c r="ABP89" s="112" t="s">
        <v>682</v>
      </c>
      <c r="ABQ89" s="112" t="s">
        <v>907</v>
      </c>
      <c r="ABR89" s="112" t="s">
        <v>635</v>
      </c>
      <c r="ABS89" s="103" t="s">
        <v>632</v>
      </c>
      <c r="ABT89" s="97" t="s">
        <v>632</v>
      </c>
      <c r="ABU89" s="196" t="s">
        <v>718</v>
      </c>
      <c r="ABV89" s="196" t="s">
        <v>789</v>
      </c>
      <c r="ABW89" s="196" t="s">
        <v>719</v>
      </c>
      <c r="ABX89" s="196" t="s">
        <v>635</v>
      </c>
      <c r="ABY89" s="196" t="s">
        <v>635</v>
      </c>
      <c r="ABZ89" s="196" t="s">
        <v>635</v>
      </c>
      <c r="ACA89" s="196" t="s">
        <v>635</v>
      </c>
      <c r="ACB89" s="97" t="s">
        <v>626</v>
      </c>
      <c r="ACC89" s="97" t="s">
        <v>632</v>
      </c>
      <c r="ACD89" s="112" t="s">
        <v>685</v>
      </c>
      <c r="ACE89" s="112" t="s">
        <v>883</v>
      </c>
      <c r="ACF89" s="112" t="s">
        <v>635</v>
      </c>
      <c r="ACG89" s="112" t="s">
        <v>635</v>
      </c>
      <c r="ACH89" s="97" t="s">
        <v>1809</v>
      </c>
      <c r="ACI89" s="97" t="s">
        <v>1810</v>
      </c>
      <c r="ACJ89" s="97"/>
    </row>
    <row r="90" spans="1:764" ht="15" customHeight="1">
      <c r="A90">
        <v>81</v>
      </c>
      <c r="B90" s="97" t="s">
        <v>1811</v>
      </c>
      <c r="C90" s="97" t="s">
        <v>1812</v>
      </c>
      <c r="D90" s="97" t="s">
        <v>1026</v>
      </c>
      <c r="E90" s="97" t="s">
        <v>1813</v>
      </c>
      <c r="F90" s="98" t="s">
        <v>1814</v>
      </c>
      <c r="G90" s="98" t="s">
        <v>1815</v>
      </c>
      <c r="H90" s="99">
        <v>36.962072999999997</v>
      </c>
      <c r="I90" s="99">
        <v>-0.96427399999999996</v>
      </c>
      <c r="J90" s="98" t="s">
        <v>1030</v>
      </c>
      <c r="K90" s="98" t="s">
        <v>1795</v>
      </c>
      <c r="L90" s="98" t="s">
        <v>1816</v>
      </c>
      <c r="M90" s="100" t="s">
        <v>1817</v>
      </c>
      <c r="N90" s="101">
        <v>724353209</v>
      </c>
      <c r="O90" s="102">
        <v>700003323</v>
      </c>
      <c r="P90" s="100">
        <v>-1.035615</v>
      </c>
      <c r="Q90" s="100">
        <v>37.073604000000003</v>
      </c>
      <c r="R90" s="100">
        <v>1503.612061</v>
      </c>
      <c r="S90" s="100">
        <v>5.36</v>
      </c>
      <c r="T90" s="103" t="s">
        <v>626</v>
      </c>
      <c r="U90" s="97" t="s">
        <v>629</v>
      </c>
      <c r="V90" s="97" t="s">
        <v>800</v>
      </c>
      <c r="W90" s="97" t="s">
        <v>627</v>
      </c>
      <c r="X90" s="97" t="s">
        <v>700</v>
      </c>
      <c r="Y90" s="97" t="s">
        <v>770</v>
      </c>
      <c r="Z90" s="103" t="s">
        <v>632</v>
      </c>
      <c r="AA90" s="104" t="s">
        <v>633</v>
      </c>
      <c r="AB90" s="104" t="s">
        <v>634</v>
      </c>
      <c r="AC90" s="104" t="s">
        <v>635</v>
      </c>
      <c r="AD90" s="104" t="s">
        <v>635</v>
      </c>
      <c r="AE90" s="104" t="s">
        <v>635</v>
      </c>
      <c r="AF90" s="103">
        <v>5</v>
      </c>
      <c r="AG90" s="103">
        <v>4</v>
      </c>
      <c r="AH90" s="97" t="s">
        <v>636</v>
      </c>
      <c r="AI90" s="97" t="s">
        <v>637</v>
      </c>
      <c r="AJ90" s="97" t="s">
        <v>638</v>
      </c>
      <c r="AK90" s="97" t="s">
        <v>635</v>
      </c>
      <c r="AL90" s="105" t="s">
        <v>640</v>
      </c>
      <c r="AM90" s="106" t="s">
        <v>641</v>
      </c>
      <c r="AN90" s="106" t="s">
        <v>702</v>
      </c>
      <c r="AO90" s="106" t="s">
        <v>635</v>
      </c>
      <c r="AP90" s="97" t="s">
        <v>642</v>
      </c>
      <c r="AQ90" s="97" t="s">
        <v>642</v>
      </c>
      <c r="AR90" s="103" t="s">
        <v>635</v>
      </c>
      <c r="AS90" s="107" t="s">
        <v>1060</v>
      </c>
      <c r="AT90" s="103" t="s">
        <v>635</v>
      </c>
      <c r="AU90" s="103" t="s">
        <v>635</v>
      </c>
      <c r="AV90" s="106" t="s">
        <v>632</v>
      </c>
      <c r="AW90" s="105" t="s">
        <v>640</v>
      </c>
      <c r="AX90" s="103" t="s">
        <v>641</v>
      </c>
      <c r="AY90" s="105" t="s">
        <v>640</v>
      </c>
      <c r="AZ90" s="107" t="s">
        <v>702</v>
      </c>
      <c r="BA90" s="105" t="s">
        <v>640</v>
      </c>
      <c r="BB90" s="107" t="s">
        <v>702</v>
      </c>
      <c r="BC90" s="106" t="s">
        <v>635</v>
      </c>
      <c r="BD90" s="103" t="s">
        <v>635</v>
      </c>
      <c r="BE90" s="106" t="s">
        <v>626</v>
      </c>
      <c r="BF90" s="103" t="s">
        <v>635</v>
      </c>
      <c r="BG90" s="103" t="s">
        <v>635</v>
      </c>
      <c r="BH90" s="103" t="s">
        <v>635</v>
      </c>
      <c r="BI90" s="97" t="s">
        <v>640</v>
      </c>
      <c r="BJ90" s="108" t="s">
        <v>643</v>
      </c>
      <c r="BK90" s="108" t="s">
        <v>898</v>
      </c>
      <c r="BL90" s="108" t="s">
        <v>635</v>
      </c>
      <c r="BM90" s="108" t="s">
        <v>635</v>
      </c>
      <c r="BN90" s="108" t="s">
        <v>635</v>
      </c>
      <c r="BO90" s="103" t="s">
        <v>632</v>
      </c>
      <c r="BP90" s="103" t="s">
        <v>641</v>
      </c>
      <c r="BQ90" s="103" t="s">
        <v>702</v>
      </c>
      <c r="BR90" s="109" t="s">
        <v>645</v>
      </c>
      <c r="BS90" s="109" t="s">
        <v>635</v>
      </c>
      <c r="BT90" s="110" t="s">
        <v>635</v>
      </c>
      <c r="BU90" s="110" t="s">
        <v>635</v>
      </c>
      <c r="BV90" s="109" t="s">
        <v>635</v>
      </c>
      <c r="BW90" s="97" t="s">
        <v>848</v>
      </c>
      <c r="BX90" s="97" t="s">
        <v>848</v>
      </c>
      <c r="BY90" s="97" t="s">
        <v>1818</v>
      </c>
      <c r="BZ90" s="97" t="s">
        <v>648</v>
      </c>
      <c r="CA90" s="111" t="s">
        <v>635</v>
      </c>
      <c r="CB90" s="111" t="s">
        <v>635</v>
      </c>
      <c r="CC90" s="111" t="s">
        <v>635</v>
      </c>
      <c r="CD90" s="106" t="s">
        <v>635</v>
      </c>
      <c r="CE90" s="111" t="s">
        <v>635</v>
      </c>
      <c r="CF90" s="103">
        <v>3</v>
      </c>
      <c r="CG90" s="103">
        <v>5</v>
      </c>
      <c r="CH90" s="112" t="s">
        <v>649</v>
      </c>
      <c r="CI90" s="113" t="s">
        <v>635</v>
      </c>
      <c r="CJ90" s="113" t="s">
        <v>635</v>
      </c>
      <c r="CK90" s="113" t="s">
        <v>635</v>
      </c>
      <c r="CL90" s="103">
        <v>3</v>
      </c>
      <c r="CM90" s="114">
        <v>250</v>
      </c>
      <c r="CN90" s="103" t="s">
        <v>635</v>
      </c>
      <c r="CO90" s="106" t="s">
        <v>635</v>
      </c>
      <c r="CP90" s="103" t="s">
        <v>635</v>
      </c>
      <c r="CQ90" s="106" t="s">
        <v>635</v>
      </c>
      <c r="CR90" s="103" t="s">
        <v>635</v>
      </c>
      <c r="CS90" s="106" t="s">
        <v>635</v>
      </c>
      <c r="CT90" s="103" t="s">
        <v>635</v>
      </c>
      <c r="CU90" s="106" t="s">
        <v>635</v>
      </c>
      <c r="CV90" s="103" t="s">
        <v>635</v>
      </c>
      <c r="CW90" s="103" t="s">
        <v>635</v>
      </c>
      <c r="CX90" s="111" t="s">
        <v>650</v>
      </c>
      <c r="CY90" s="106" t="s">
        <v>651</v>
      </c>
      <c r="CZ90" s="115">
        <v>0.8</v>
      </c>
      <c r="DA90" s="115">
        <v>0.2</v>
      </c>
      <c r="DB90" s="116">
        <f t="shared" ref="DB90:DB95" si="30">SUM(CZ90:DA90)</f>
        <v>1</v>
      </c>
      <c r="DC90" s="117" t="s">
        <v>635</v>
      </c>
      <c r="DD90" s="118" t="s">
        <v>635</v>
      </c>
      <c r="DE90" s="118" t="s">
        <v>635</v>
      </c>
      <c r="DF90" s="118" t="s">
        <v>635</v>
      </c>
      <c r="DG90" s="119" t="s">
        <v>635</v>
      </c>
      <c r="DH90" s="106" t="s">
        <v>635</v>
      </c>
      <c r="DI90" s="106" t="s">
        <v>635</v>
      </c>
      <c r="DJ90" s="121" t="s">
        <v>635</v>
      </c>
      <c r="DK90" s="122" t="s">
        <v>635</v>
      </c>
      <c r="DL90" s="123" t="s">
        <v>635</v>
      </c>
      <c r="DM90" s="123" t="s">
        <v>635</v>
      </c>
      <c r="DN90" s="124" t="s">
        <v>635</v>
      </c>
      <c r="DO90" s="124" t="s">
        <v>635</v>
      </c>
      <c r="DP90" s="124" t="s">
        <v>635</v>
      </c>
      <c r="DQ90" s="125">
        <v>0.2</v>
      </c>
      <c r="DR90" s="125">
        <v>0.5</v>
      </c>
      <c r="DS90" s="125">
        <v>3</v>
      </c>
      <c r="DT90" s="106" t="s">
        <v>635</v>
      </c>
      <c r="DU90" s="106" t="s">
        <v>635</v>
      </c>
      <c r="DV90" s="106" t="s">
        <v>635</v>
      </c>
      <c r="DW90" s="126" t="s">
        <v>635</v>
      </c>
      <c r="DX90" s="126" t="s">
        <v>635</v>
      </c>
      <c r="DY90" s="126" t="s">
        <v>635</v>
      </c>
      <c r="DZ90" s="97" t="s">
        <v>781</v>
      </c>
      <c r="EA90" s="103" t="s">
        <v>632</v>
      </c>
      <c r="EB90" s="97" t="s">
        <v>707</v>
      </c>
      <c r="EC90" s="103" t="s">
        <v>632</v>
      </c>
      <c r="ED90" s="107" t="s">
        <v>740</v>
      </c>
      <c r="EE90" s="97" t="s">
        <v>741</v>
      </c>
      <c r="EF90" s="127" t="s">
        <v>653</v>
      </c>
      <c r="EG90" s="127" t="s">
        <v>651</v>
      </c>
      <c r="EH90" s="103" t="s">
        <v>653</v>
      </c>
      <c r="EI90" s="97" t="s">
        <v>640</v>
      </c>
      <c r="EJ90" s="97" t="s">
        <v>640</v>
      </c>
      <c r="EK90" s="122">
        <v>0.5</v>
      </c>
      <c r="EL90" s="122">
        <v>0.5</v>
      </c>
      <c r="EM90" s="122">
        <v>0.2</v>
      </c>
      <c r="EN90" s="122">
        <v>0.2</v>
      </c>
      <c r="EO90" s="128" t="s">
        <v>635</v>
      </c>
      <c r="EP90" s="128" t="s">
        <v>635</v>
      </c>
      <c r="EQ90" s="128" t="s">
        <v>635</v>
      </c>
      <c r="ER90" s="128" t="s">
        <v>635</v>
      </c>
      <c r="ES90" s="129" t="s">
        <v>635</v>
      </c>
      <c r="ET90" s="129" t="s">
        <v>635</v>
      </c>
      <c r="EU90" s="129" t="s">
        <v>635</v>
      </c>
      <c r="EV90" s="129" t="s">
        <v>635</v>
      </c>
      <c r="EW90" s="97" t="s">
        <v>654</v>
      </c>
      <c r="EX90" s="97" t="s">
        <v>654</v>
      </c>
      <c r="EY90" s="103" t="s">
        <v>805</v>
      </c>
      <c r="EZ90" s="107" t="s">
        <v>1652</v>
      </c>
      <c r="FA90" s="97" t="s">
        <v>742</v>
      </c>
      <c r="FB90" s="130" t="s">
        <v>656</v>
      </c>
      <c r="FC90" s="130" t="s">
        <v>635</v>
      </c>
      <c r="FD90" s="131" t="s">
        <v>635</v>
      </c>
      <c r="FE90" s="131" t="s">
        <v>635</v>
      </c>
      <c r="FF90" s="131" t="s">
        <v>635</v>
      </c>
      <c r="FG90" s="131" t="s">
        <v>635</v>
      </c>
      <c r="FH90" s="131" t="s">
        <v>635</v>
      </c>
      <c r="FI90" s="132">
        <v>3</v>
      </c>
      <c r="FJ90" s="133" t="s">
        <v>635</v>
      </c>
      <c r="FK90" s="103" t="s">
        <v>635</v>
      </c>
      <c r="FL90" s="134" t="s">
        <v>635</v>
      </c>
      <c r="FM90" s="135" t="s">
        <v>635</v>
      </c>
      <c r="FN90" s="135" t="s">
        <v>635</v>
      </c>
      <c r="FO90" s="135" t="s">
        <v>635</v>
      </c>
      <c r="FP90" s="103" t="s">
        <v>635</v>
      </c>
      <c r="FQ90" s="132">
        <v>4</v>
      </c>
      <c r="FR90" s="133" t="s">
        <v>635</v>
      </c>
      <c r="FS90" s="103" t="s">
        <v>635</v>
      </c>
      <c r="FT90" s="134" t="s">
        <v>635</v>
      </c>
      <c r="FU90" s="135" t="s">
        <v>635</v>
      </c>
      <c r="FV90" s="135" t="s">
        <v>635</v>
      </c>
      <c r="FW90" s="131" t="s">
        <v>635</v>
      </c>
      <c r="FX90" s="103" t="s">
        <v>635</v>
      </c>
      <c r="FY90" s="100" t="s">
        <v>658</v>
      </c>
      <c r="FZ90" s="102" t="s">
        <v>635</v>
      </c>
      <c r="GA90" s="102">
        <v>0</v>
      </c>
      <c r="GB90" s="102">
        <v>24</v>
      </c>
      <c r="GC90" s="136" t="s">
        <v>658</v>
      </c>
      <c r="GD90" s="137" t="s">
        <v>635</v>
      </c>
      <c r="GE90" s="137">
        <v>0</v>
      </c>
      <c r="GF90" s="137">
        <v>24</v>
      </c>
      <c r="GG90" s="125" t="s">
        <v>635</v>
      </c>
      <c r="GH90" s="125" t="s">
        <v>635</v>
      </c>
      <c r="GI90" s="125" t="s">
        <v>635</v>
      </c>
      <c r="GJ90" s="125" t="s">
        <v>635</v>
      </c>
      <c r="GK90" s="122" t="s">
        <v>635</v>
      </c>
      <c r="GL90" s="122" t="s">
        <v>635</v>
      </c>
      <c r="GM90" s="122" t="s">
        <v>635</v>
      </c>
      <c r="GN90" s="122" t="s">
        <v>635</v>
      </c>
      <c r="GO90" s="135" t="s">
        <v>635</v>
      </c>
      <c r="GP90" s="135" t="s">
        <v>635</v>
      </c>
      <c r="GQ90" s="135" t="s">
        <v>635</v>
      </c>
      <c r="GR90" s="134" t="s">
        <v>635</v>
      </c>
      <c r="GS90" s="134" t="s">
        <v>635</v>
      </c>
      <c r="GT90" s="134" t="s">
        <v>635</v>
      </c>
      <c r="GU90" s="126" t="s">
        <v>635</v>
      </c>
      <c r="GV90" s="126" t="s">
        <v>635</v>
      </c>
      <c r="GW90" s="126" t="s">
        <v>635</v>
      </c>
      <c r="GX90" s="145" t="s">
        <v>635</v>
      </c>
      <c r="GY90" s="145" t="s">
        <v>635</v>
      </c>
      <c r="GZ90" s="145" t="s">
        <v>635</v>
      </c>
      <c r="HA90" s="123" t="s">
        <v>635</v>
      </c>
      <c r="HB90" s="140" t="s">
        <v>635</v>
      </c>
      <c r="HC90" s="123" t="s">
        <v>635</v>
      </c>
      <c r="HD90" s="123" t="s">
        <v>635</v>
      </c>
      <c r="HE90" s="127" t="s">
        <v>635</v>
      </c>
      <c r="HF90" s="131" t="s">
        <v>635</v>
      </c>
      <c r="HG90" s="131" t="s">
        <v>635</v>
      </c>
      <c r="HH90" s="131" t="s">
        <v>635</v>
      </c>
      <c r="HI90" s="141" t="s">
        <v>635</v>
      </c>
      <c r="HJ90" s="141" t="s">
        <v>635</v>
      </c>
      <c r="HK90" s="141" t="s">
        <v>635</v>
      </c>
      <c r="HL90" s="141" t="s">
        <v>635</v>
      </c>
      <c r="HM90" s="131" t="s">
        <v>635</v>
      </c>
      <c r="HN90" s="131" t="s">
        <v>635</v>
      </c>
      <c r="HO90" s="131" t="s">
        <v>635</v>
      </c>
      <c r="HP90" s="131" t="s">
        <v>635</v>
      </c>
      <c r="HQ90" s="106" t="s">
        <v>635</v>
      </c>
      <c r="HR90" s="106" t="s">
        <v>635</v>
      </c>
      <c r="HS90" s="106" t="s">
        <v>635</v>
      </c>
      <c r="HT90" s="106" t="s">
        <v>635</v>
      </c>
      <c r="HU90" s="132" t="s">
        <v>635</v>
      </c>
      <c r="HV90" s="132" t="s">
        <v>635</v>
      </c>
      <c r="HW90" s="132" t="s">
        <v>635</v>
      </c>
      <c r="HX90" s="132" t="s">
        <v>635</v>
      </c>
      <c r="HY90" s="118" t="s">
        <v>635</v>
      </c>
      <c r="HZ90" s="118" t="s">
        <v>635</v>
      </c>
      <c r="IA90" s="118" t="s">
        <v>635</v>
      </c>
      <c r="IB90" s="118" t="s">
        <v>635</v>
      </c>
      <c r="IC90" s="125" t="s">
        <v>635</v>
      </c>
      <c r="ID90" s="125" t="s">
        <v>635</v>
      </c>
      <c r="IE90" s="125" t="s">
        <v>635</v>
      </c>
      <c r="IF90" s="125" t="s">
        <v>635</v>
      </c>
      <c r="IG90" s="105" t="s">
        <v>807</v>
      </c>
      <c r="IH90" s="105" t="s">
        <v>783</v>
      </c>
      <c r="II90" s="105" t="s">
        <v>1302</v>
      </c>
      <c r="IJ90" s="105" t="s">
        <v>635</v>
      </c>
      <c r="IK90" s="105" t="s">
        <v>635</v>
      </c>
      <c r="IL90" s="105" t="s">
        <v>635</v>
      </c>
      <c r="IM90" s="105" t="s">
        <v>635</v>
      </c>
      <c r="IN90" s="105" t="s">
        <v>635</v>
      </c>
      <c r="IO90" s="105" t="s">
        <v>635</v>
      </c>
      <c r="IP90" s="103">
        <v>3</v>
      </c>
      <c r="IQ90" s="102" t="s">
        <v>635</v>
      </c>
      <c r="IR90" s="102" t="s">
        <v>635</v>
      </c>
      <c r="IS90" s="142" t="s">
        <v>635</v>
      </c>
      <c r="IT90" s="142" t="s">
        <v>635</v>
      </c>
      <c r="IU90" s="128" t="s">
        <v>635</v>
      </c>
      <c r="IV90" s="128" t="s">
        <v>635</v>
      </c>
      <c r="IW90" s="143" t="s">
        <v>635</v>
      </c>
      <c r="IX90" s="143" t="s">
        <v>635</v>
      </c>
      <c r="IY90" s="124" t="s">
        <v>635</v>
      </c>
      <c r="IZ90" s="124" t="s">
        <v>635</v>
      </c>
      <c r="JA90" s="124" t="s">
        <v>635</v>
      </c>
      <c r="JB90" s="123" t="s">
        <v>635</v>
      </c>
      <c r="JC90" s="123" t="s">
        <v>635</v>
      </c>
      <c r="JD90" s="123" t="s">
        <v>635</v>
      </c>
      <c r="JE90" s="144" t="s">
        <v>635</v>
      </c>
      <c r="JF90" s="144" t="s">
        <v>635</v>
      </c>
      <c r="JG90" s="144" t="s">
        <v>635</v>
      </c>
      <c r="JH90" s="141" t="s">
        <v>635</v>
      </c>
      <c r="JI90" s="141" t="s">
        <v>635</v>
      </c>
      <c r="JJ90" s="141" t="s">
        <v>635</v>
      </c>
      <c r="JK90" s="144" t="s">
        <v>635</v>
      </c>
      <c r="JL90" s="144" t="s">
        <v>635</v>
      </c>
      <c r="JM90" s="144" t="s">
        <v>635</v>
      </c>
      <c r="JN90" s="135" t="s">
        <v>635</v>
      </c>
      <c r="JO90" s="135" t="s">
        <v>635</v>
      </c>
      <c r="JP90" s="135" t="s">
        <v>635</v>
      </c>
      <c r="JQ90" s="144" t="s">
        <v>635</v>
      </c>
      <c r="JR90" s="144" t="s">
        <v>635</v>
      </c>
      <c r="JS90" s="144" t="s">
        <v>635</v>
      </c>
      <c r="JT90" s="144" t="s">
        <v>635</v>
      </c>
      <c r="JU90" s="145" t="s">
        <v>635</v>
      </c>
      <c r="JV90" s="145" t="s">
        <v>635</v>
      </c>
      <c r="JW90" s="145" t="s">
        <v>635</v>
      </c>
      <c r="JX90" s="145" t="s">
        <v>635</v>
      </c>
      <c r="JY90" s="141" t="s">
        <v>635</v>
      </c>
      <c r="JZ90" s="141" t="s">
        <v>635</v>
      </c>
      <c r="KA90" s="141" t="s">
        <v>635</v>
      </c>
      <c r="KB90" s="141" t="s">
        <v>635</v>
      </c>
      <c r="KC90" s="128" t="s">
        <v>635</v>
      </c>
      <c r="KD90" s="128" t="s">
        <v>635</v>
      </c>
      <c r="KE90" s="128" t="s">
        <v>635</v>
      </c>
      <c r="KF90" s="128" t="s">
        <v>635</v>
      </c>
      <c r="KG90" s="146" t="s">
        <v>635</v>
      </c>
      <c r="KH90" s="146" t="s">
        <v>635</v>
      </c>
      <c r="KI90" s="146" t="s">
        <v>635</v>
      </c>
      <c r="KJ90" s="146" t="s">
        <v>635</v>
      </c>
      <c r="KK90" s="147" t="s">
        <v>635</v>
      </c>
      <c r="KL90" s="147" t="s">
        <v>635</v>
      </c>
      <c r="KM90" s="147" t="s">
        <v>635</v>
      </c>
      <c r="KN90" s="147" t="s">
        <v>635</v>
      </c>
      <c r="KO90" s="148" t="s">
        <v>635</v>
      </c>
      <c r="KP90" s="148" t="s">
        <v>635</v>
      </c>
      <c r="KQ90" s="148" t="s">
        <v>635</v>
      </c>
      <c r="KR90" s="148" t="s">
        <v>635</v>
      </c>
      <c r="KS90" s="149" t="s">
        <v>635</v>
      </c>
      <c r="KT90" s="149" t="s">
        <v>635</v>
      </c>
      <c r="KU90" s="149" t="s">
        <v>635</v>
      </c>
      <c r="KV90" s="149" t="s">
        <v>635</v>
      </c>
      <c r="KW90" s="105" t="s">
        <v>950</v>
      </c>
      <c r="KX90" s="106" t="s">
        <v>635</v>
      </c>
      <c r="KY90" s="106" t="s">
        <v>635</v>
      </c>
      <c r="KZ90" s="150">
        <v>1</v>
      </c>
      <c r="LA90" s="150">
        <v>0</v>
      </c>
      <c r="LB90" s="150">
        <v>0</v>
      </c>
      <c r="LC90" s="150">
        <v>0</v>
      </c>
      <c r="LD90" s="150">
        <v>0</v>
      </c>
      <c r="LE90" s="150">
        <v>0</v>
      </c>
      <c r="LF90" s="150">
        <v>0</v>
      </c>
      <c r="LG90" s="150">
        <v>0</v>
      </c>
      <c r="LH90" s="151">
        <f t="shared" si="23"/>
        <v>1</v>
      </c>
      <c r="LI90" s="152">
        <v>1</v>
      </c>
      <c r="LJ90" s="152">
        <v>0</v>
      </c>
      <c r="LK90" s="152">
        <v>0</v>
      </c>
      <c r="LL90" s="152">
        <v>0</v>
      </c>
      <c r="LM90" s="152">
        <v>0</v>
      </c>
      <c r="LN90" s="152">
        <v>0</v>
      </c>
      <c r="LO90" s="152">
        <v>0</v>
      </c>
      <c r="LP90" s="152">
        <v>0</v>
      </c>
      <c r="LQ90" s="153">
        <f t="shared" si="24"/>
        <v>1</v>
      </c>
      <c r="LR90" s="142">
        <v>0</v>
      </c>
      <c r="LS90" s="142">
        <v>0</v>
      </c>
      <c r="LT90" s="142">
        <v>0</v>
      </c>
      <c r="LU90" s="142">
        <v>0</v>
      </c>
      <c r="LV90" s="142">
        <v>0</v>
      </c>
      <c r="LW90" s="142">
        <v>0</v>
      </c>
      <c r="LX90" s="142">
        <v>0</v>
      </c>
      <c r="LY90" s="142">
        <v>0</v>
      </c>
      <c r="LZ90" s="142">
        <v>0</v>
      </c>
      <c r="MA90" s="45" t="s">
        <v>635</v>
      </c>
      <c r="MB90" s="45" t="s">
        <v>635</v>
      </c>
      <c r="MC90" s="45" t="s">
        <v>635</v>
      </c>
      <c r="MD90" s="45" t="s">
        <v>635</v>
      </c>
      <c r="ME90" s="45" t="s">
        <v>635</v>
      </c>
      <c r="MF90" s="45" t="s">
        <v>635</v>
      </c>
      <c r="MG90" s="45" t="s">
        <v>635</v>
      </c>
      <c r="MH90" s="45" t="s">
        <v>635</v>
      </c>
      <c r="MI90" s="44" t="s">
        <v>635</v>
      </c>
      <c r="MJ90" s="155" t="s">
        <v>635</v>
      </c>
      <c r="MK90" s="155" t="s">
        <v>635</v>
      </c>
      <c r="ML90" s="155" t="s">
        <v>635</v>
      </c>
      <c r="MM90" s="155" t="s">
        <v>635</v>
      </c>
      <c r="MN90" s="155" t="s">
        <v>635</v>
      </c>
      <c r="MO90" s="155" t="s">
        <v>635</v>
      </c>
      <c r="MP90" s="155" t="s">
        <v>635</v>
      </c>
      <c r="MQ90" s="155" t="s">
        <v>635</v>
      </c>
      <c r="MR90" s="156" t="s">
        <v>635</v>
      </c>
      <c r="MS90" s="157" t="s">
        <v>635</v>
      </c>
      <c r="MT90" s="157" t="s">
        <v>635</v>
      </c>
      <c r="MU90" s="157" t="s">
        <v>635</v>
      </c>
      <c r="MV90" s="157" t="s">
        <v>635</v>
      </c>
      <c r="MW90" s="157" t="s">
        <v>635</v>
      </c>
      <c r="MX90" s="157" t="s">
        <v>635</v>
      </c>
      <c r="MY90" s="157" t="s">
        <v>635</v>
      </c>
      <c r="MZ90" s="157" t="s">
        <v>635</v>
      </c>
      <c r="NA90" s="157" t="s">
        <v>635</v>
      </c>
      <c r="NB90" s="158" t="s">
        <v>635</v>
      </c>
      <c r="NC90" s="158" t="s">
        <v>635</v>
      </c>
      <c r="ND90" s="158" t="s">
        <v>635</v>
      </c>
      <c r="NE90" s="158" t="s">
        <v>635</v>
      </c>
      <c r="NF90" s="158" t="s">
        <v>635</v>
      </c>
      <c r="NG90" s="158" t="s">
        <v>635</v>
      </c>
      <c r="NH90" s="158" t="s">
        <v>635</v>
      </c>
      <c r="NI90" s="158" t="s">
        <v>635</v>
      </c>
      <c r="NJ90" s="159" t="s">
        <v>635</v>
      </c>
      <c r="NK90" s="160" t="s">
        <v>635</v>
      </c>
      <c r="NL90" s="160" t="s">
        <v>635</v>
      </c>
      <c r="NM90" s="160" t="s">
        <v>635</v>
      </c>
      <c r="NN90" s="160" t="s">
        <v>635</v>
      </c>
      <c r="NO90" s="160" t="s">
        <v>635</v>
      </c>
      <c r="NP90" s="160" t="s">
        <v>635</v>
      </c>
      <c r="NQ90" s="160" t="s">
        <v>635</v>
      </c>
      <c r="NR90" s="160" t="s">
        <v>635</v>
      </c>
      <c r="NS90" s="161" t="s">
        <v>635</v>
      </c>
      <c r="NT90" s="162" t="s">
        <v>635</v>
      </c>
      <c r="NU90" s="162" t="s">
        <v>635</v>
      </c>
      <c r="NV90" s="162" t="s">
        <v>635</v>
      </c>
      <c r="NW90" s="162" t="s">
        <v>635</v>
      </c>
      <c r="NX90" s="162" t="s">
        <v>635</v>
      </c>
      <c r="NY90" s="162" t="s">
        <v>635</v>
      </c>
      <c r="NZ90" s="162" t="s">
        <v>635</v>
      </c>
      <c r="OA90" s="162" t="s">
        <v>635</v>
      </c>
      <c r="OB90" s="163" t="s">
        <v>635</v>
      </c>
      <c r="OC90" s="142" t="s">
        <v>635</v>
      </c>
      <c r="OD90" s="142" t="s">
        <v>635</v>
      </c>
      <c r="OE90" s="142" t="s">
        <v>635</v>
      </c>
      <c r="OF90" s="142" t="s">
        <v>635</v>
      </c>
      <c r="OG90" s="142" t="s">
        <v>635</v>
      </c>
      <c r="OH90" s="142" t="s">
        <v>635</v>
      </c>
      <c r="OI90" s="142" t="s">
        <v>635</v>
      </c>
      <c r="OJ90" s="142" t="s">
        <v>635</v>
      </c>
      <c r="OK90" s="142" t="s">
        <v>635</v>
      </c>
      <c r="OL90" s="45">
        <v>0</v>
      </c>
      <c r="OM90" s="45">
        <v>0</v>
      </c>
      <c r="ON90" s="45">
        <v>0</v>
      </c>
      <c r="OO90" s="45">
        <v>0</v>
      </c>
      <c r="OP90" s="45">
        <v>0</v>
      </c>
      <c r="OQ90" s="45">
        <v>0</v>
      </c>
      <c r="OR90" s="45">
        <v>0</v>
      </c>
      <c r="OS90" s="45">
        <v>0</v>
      </c>
      <c r="OT90" s="44">
        <v>0</v>
      </c>
      <c r="OU90" s="158" t="s">
        <v>635</v>
      </c>
      <c r="OV90" s="158" t="s">
        <v>635</v>
      </c>
      <c r="OW90" s="158" t="s">
        <v>635</v>
      </c>
      <c r="OX90" s="158" t="s">
        <v>635</v>
      </c>
      <c r="OY90" s="158" t="s">
        <v>635</v>
      </c>
      <c r="OZ90" s="158" t="s">
        <v>635</v>
      </c>
      <c r="PA90" s="158" t="s">
        <v>635</v>
      </c>
      <c r="PB90" s="158" t="s">
        <v>635</v>
      </c>
      <c r="PC90" s="159" t="s">
        <v>635</v>
      </c>
      <c r="PD90" s="152" t="s">
        <v>635</v>
      </c>
      <c r="PE90" s="152" t="s">
        <v>635</v>
      </c>
      <c r="PF90" s="152" t="s">
        <v>635</v>
      </c>
      <c r="PG90" s="152" t="s">
        <v>635</v>
      </c>
      <c r="PH90" s="152" t="s">
        <v>635</v>
      </c>
      <c r="PI90" s="152" t="s">
        <v>635</v>
      </c>
      <c r="PJ90" s="152" t="s">
        <v>635</v>
      </c>
      <c r="PK90" s="152" t="s">
        <v>635</v>
      </c>
      <c r="PL90" s="164" t="s">
        <v>635</v>
      </c>
      <c r="PM90" s="158" t="s">
        <v>635</v>
      </c>
      <c r="PN90" s="158" t="s">
        <v>635</v>
      </c>
      <c r="PO90" s="158" t="s">
        <v>635</v>
      </c>
      <c r="PP90" s="158" t="s">
        <v>635</v>
      </c>
      <c r="PQ90" s="158" t="s">
        <v>635</v>
      </c>
      <c r="PR90" s="158" t="s">
        <v>635</v>
      </c>
      <c r="PS90" s="158" t="s">
        <v>635</v>
      </c>
      <c r="PT90" s="158" t="s">
        <v>635</v>
      </c>
      <c r="PU90" s="159" t="s">
        <v>635</v>
      </c>
      <c r="PV90" s="157" t="s">
        <v>635</v>
      </c>
      <c r="PW90" s="157" t="s">
        <v>635</v>
      </c>
      <c r="PX90" s="157" t="s">
        <v>635</v>
      </c>
      <c r="PY90" s="157" t="s">
        <v>635</v>
      </c>
      <c r="PZ90" s="157" t="s">
        <v>635</v>
      </c>
      <c r="QA90" s="157" t="s">
        <v>635</v>
      </c>
      <c r="QB90" s="157" t="s">
        <v>635</v>
      </c>
      <c r="QC90" s="157" t="s">
        <v>635</v>
      </c>
      <c r="QD90" s="165" t="s">
        <v>635</v>
      </c>
      <c r="QE90" s="166" t="s">
        <v>635</v>
      </c>
      <c r="QF90" s="166" t="s">
        <v>635</v>
      </c>
      <c r="QG90" s="166" t="s">
        <v>635</v>
      </c>
      <c r="QH90" s="166" t="s">
        <v>635</v>
      </c>
      <c r="QI90" s="166" t="s">
        <v>635</v>
      </c>
      <c r="QJ90" s="166" t="s">
        <v>635</v>
      </c>
      <c r="QK90" s="166" t="s">
        <v>635</v>
      </c>
      <c r="QL90" s="166" t="s">
        <v>635</v>
      </c>
      <c r="QM90" s="167" t="s">
        <v>635</v>
      </c>
      <c r="QN90" s="120" t="s">
        <v>635</v>
      </c>
      <c r="QO90" s="120" t="s">
        <v>635</v>
      </c>
      <c r="QP90" s="120" t="s">
        <v>635</v>
      </c>
      <c r="QQ90" s="120" t="s">
        <v>635</v>
      </c>
      <c r="QR90" s="120" t="s">
        <v>635</v>
      </c>
      <c r="QS90" s="120" t="s">
        <v>635</v>
      </c>
      <c r="QT90" s="120" t="s">
        <v>635</v>
      </c>
      <c r="QU90" s="120" t="s">
        <v>635</v>
      </c>
      <c r="QV90" s="168" t="s">
        <v>635</v>
      </c>
      <c r="QW90" s="169" t="s">
        <v>635</v>
      </c>
      <c r="QX90" s="169" t="s">
        <v>635</v>
      </c>
      <c r="QY90" s="169" t="s">
        <v>635</v>
      </c>
      <c r="QZ90" s="169" t="s">
        <v>635</v>
      </c>
      <c r="RA90" s="169" t="s">
        <v>635</v>
      </c>
      <c r="RB90" s="169" t="s">
        <v>635</v>
      </c>
      <c r="RC90" s="169" t="s">
        <v>635</v>
      </c>
      <c r="RD90" s="169" t="s">
        <v>635</v>
      </c>
      <c r="RE90" s="170" t="s">
        <v>635</v>
      </c>
      <c r="RF90" s="136" t="s">
        <v>656</v>
      </c>
      <c r="RG90" s="137" t="s">
        <v>635</v>
      </c>
      <c r="RH90" s="137" t="s">
        <v>635</v>
      </c>
      <c r="RI90" s="137" t="s">
        <v>635</v>
      </c>
      <c r="RJ90" s="137" t="s">
        <v>635</v>
      </c>
      <c r="RK90" s="137" t="s">
        <v>635</v>
      </c>
      <c r="RL90" s="105" t="s">
        <v>950</v>
      </c>
      <c r="RM90" s="106" t="s">
        <v>635</v>
      </c>
      <c r="RN90" s="106" t="s">
        <v>635</v>
      </c>
      <c r="RO90" s="171">
        <v>1</v>
      </c>
      <c r="RP90" s="171">
        <v>0</v>
      </c>
      <c r="RQ90" s="171">
        <v>0</v>
      </c>
      <c r="RR90" s="171">
        <v>0</v>
      </c>
      <c r="RS90" s="171">
        <v>0</v>
      </c>
      <c r="RT90" s="171">
        <v>0</v>
      </c>
      <c r="RU90" s="171">
        <v>0</v>
      </c>
      <c r="RV90" s="171">
        <v>0</v>
      </c>
      <c r="RW90" s="172">
        <f t="shared" si="28"/>
        <v>1</v>
      </c>
      <c r="RX90" s="133" t="s">
        <v>635</v>
      </c>
      <c r="RY90" s="133" t="s">
        <v>635</v>
      </c>
      <c r="RZ90" s="133" t="s">
        <v>635</v>
      </c>
      <c r="SA90" s="133" t="s">
        <v>635</v>
      </c>
      <c r="SB90" s="133" t="s">
        <v>635</v>
      </c>
      <c r="SC90" s="133" t="s">
        <v>635</v>
      </c>
      <c r="SD90" s="133" t="s">
        <v>635</v>
      </c>
      <c r="SE90" s="133" t="s">
        <v>635</v>
      </c>
      <c r="SF90" s="189" t="s">
        <v>635</v>
      </c>
      <c r="SG90" s="132" t="s">
        <v>635</v>
      </c>
      <c r="SH90" s="132" t="s">
        <v>635</v>
      </c>
      <c r="SI90" s="132" t="s">
        <v>635</v>
      </c>
      <c r="SJ90" s="132" t="s">
        <v>635</v>
      </c>
      <c r="SK90" s="132" t="s">
        <v>635</v>
      </c>
      <c r="SL90" s="132" t="s">
        <v>635</v>
      </c>
      <c r="SM90" s="132" t="s">
        <v>635</v>
      </c>
      <c r="SN90" s="132" t="s">
        <v>635</v>
      </c>
      <c r="SO90" s="173" t="s">
        <v>635</v>
      </c>
      <c r="SP90" s="102" t="s">
        <v>635</v>
      </c>
      <c r="SQ90" s="102" t="s">
        <v>635</v>
      </c>
      <c r="SR90" s="102" t="s">
        <v>635</v>
      </c>
      <c r="SS90" s="102" t="s">
        <v>635</v>
      </c>
      <c r="ST90" s="102" t="s">
        <v>635</v>
      </c>
      <c r="SU90" s="102" t="s">
        <v>635</v>
      </c>
      <c r="SV90" s="102" t="s">
        <v>635</v>
      </c>
      <c r="SW90" s="102" t="s">
        <v>635</v>
      </c>
      <c r="SX90" s="174" t="s">
        <v>635</v>
      </c>
      <c r="SY90" s="125" t="s">
        <v>635</v>
      </c>
      <c r="SZ90" s="125" t="s">
        <v>635</v>
      </c>
      <c r="TA90" s="125" t="s">
        <v>635</v>
      </c>
      <c r="TB90" s="125" t="s">
        <v>635</v>
      </c>
      <c r="TC90" s="125" t="s">
        <v>635</v>
      </c>
      <c r="TD90" s="125" t="s">
        <v>635</v>
      </c>
      <c r="TE90" s="125" t="s">
        <v>635</v>
      </c>
      <c r="TF90" s="125" t="s">
        <v>635</v>
      </c>
      <c r="TG90" s="175" t="s">
        <v>635</v>
      </c>
      <c r="TH90" s="149" t="s">
        <v>635</v>
      </c>
      <c r="TI90" s="149" t="s">
        <v>635</v>
      </c>
      <c r="TJ90" s="149" t="s">
        <v>635</v>
      </c>
      <c r="TK90" s="149" t="s">
        <v>635</v>
      </c>
      <c r="TL90" s="149" t="s">
        <v>635</v>
      </c>
      <c r="TM90" s="149" t="s">
        <v>635</v>
      </c>
      <c r="TN90" s="149" t="s">
        <v>635</v>
      </c>
      <c r="TO90" s="149" t="s">
        <v>635</v>
      </c>
      <c r="TP90" s="176" t="s">
        <v>635</v>
      </c>
      <c r="TQ90" s="177" t="s">
        <v>635</v>
      </c>
      <c r="TR90" s="177" t="s">
        <v>635</v>
      </c>
      <c r="TS90" s="177" t="s">
        <v>635</v>
      </c>
      <c r="TT90" s="177" t="s">
        <v>635</v>
      </c>
      <c r="TU90" s="177" t="s">
        <v>635</v>
      </c>
      <c r="TV90" s="177" t="s">
        <v>635</v>
      </c>
      <c r="TW90" s="177" t="s">
        <v>635</v>
      </c>
      <c r="TX90" s="177" t="s">
        <v>635</v>
      </c>
      <c r="TY90" s="178" t="s">
        <v>635</v>
      </c>
      <c r="TZ90" s="179" t="s">
        <v>635</v>
      </c>
      <c r="UA90" s="179" t="s">
        <v>635</v>
      </c>
      <c r="UB90" s="179" t="s">
        <v>635</v>
      </c>
      <c r="UC90" s="179" t="s">
        <v>635</v>
      </c>
      <c r="UD90" s="179" t="s">
        <v>635</v>
      </c>
      <c r="UE90" s="179" t="s">
        <v>635</v>
      </c>
      <c r="UF90" s="179" t="s">
        <v>635</v>
      </c>
      <c r="UG90" s="179" t="s">
        <v>635</v>
      </c>
      <c r="UH90" s="180" t="s">
        <v>635</v>
      </c>
      <c r="UI90" s="171">
        <v>1</v>
      </c>
      <c r="UJ90" s="171">
        <v>0</v>
      </c>
      <c r="UK90" s="171">
        <v>0</v>
      </c>
      <c r="UL90" s="171">
        <v>0</v>
      </c>
      <c r="UM90" s="171">
        <v>0</v>
      </c>
      <c r="UN90" s="171">
        <v>0</v>
      </c>
      <c r="UO90" s="171">
        <v>0</v>
      </c>
      <c r="UP90" s="171">
        <v>0</v>
      </c>
      <c r="UQ90" s="181">
        <f t="shared" si="29"/>
        <v>1</v>
      </c>
      <c r="UR90" s="131" t="s">
        <v>635</v>
      </c>
      <c r="US90" s="131" t="s">
        <v>635</v>
      </c>
      <c r="UT90" s="131" t="s">
        <v>635</v>
      </c>
      <c r="UU90" s="131" t="s">
        <v>635</v>
      </c>
      <c r="UV90" s="131" t="s">
        <v>635</v>
      </c>
      <c r="UW90" s="131" t="s">
        <v>635</v>
      </c>
      <c r="UX90" s="131" t="s">
        <v>635</v>
      </c>
      <c r="UY90" s="131" t="s">
        <v>635</v>
      </c>
      <c r="UZ90" s="182" t="s">
        <v>635</v>
      </c>
      <c r="VA90" s="169" t="s">
        <v>635</v>
      </c>
      <c r="VB90" s="169" t="s">
        <v>635</v>
      </c>
      <c r="VC90" s="169" t="s">
        <v>635</v>
      </c>
      <c r="VD90" s="169" t="s">
        <v>635</v>
      </c>
      <c r="VE90" s="169" t="s">
        <v>635</v>
      </c>
      <c r="VF90" s="169" t="s">
        <v>635</v>
      </c>
      <c r="VG90" s="169" t="s">
        <v>635</v>
      </c>
      <c r="VH90" s="169" t="s">
        <v>635</v>
      </c>
      <c r="VI90" s="183" t="s">
        <v>635</v>
      </c>
      <c r="VJ90" s="177" t="s">
        <v>635</v>
      </c>
      <c r="VK90" s="177" t="s">
        <v>635</v>
      </c>
      <c r="VL90" s="177" t="s">
        <v>635</v>
      </c>
      <c r="VM90" s="177" t="s">
        <v>635</v>
      </c>
      <c r="VN90" s="177" t="s">
        <v>635</v>
      </c>
      <c r="VO90" s="177" t="s">
        <v>635</v>
      </c>
      <c r="VP90" s="177" t="s">
        <v>635</v>
      </c>
      <c r="VQ90" s="177" t="s">
        <v>635</v>
      </c>
      <c r="VR90" s="178" t="s">
        <v>635</v>
      </c>
      <c r="VS90" s="184" t="s">
        <v>635</v>
      </c>
      <c r="VT90" s="184" t="s">
        <v>635</v>
      </c>
      <c r="VU90" s="184" t="s">
        <v>635</v>
      </c>
      <c r="VV90" s="184" t="s">
        <v>635</v>
      </c>
      <c r="VW90" s="184" t="s">
        <v>635</v>
      </c>
      <c r="VX90" s="184" t="s">
        <v>635</v>
      </c>
      <c r="VY90" s="184" t="s">
        <v>635</v>
      </c>
      <c r="VZ90" s="184" t="s">
        <v>635</v>
      </c>
      <c r="WA90" s="185" t="s">
        <v>635</v>
      </c>
      <c r="WB90" s="186" t="s">
        <v>635</v>
      </c>
      <c r="WC90" s="186" t="s">
        <v>635</v>
      </c>
      <c r="WD90" s="186" t="s">
        <v>635</v>
      </c>
      <c r="WE90" s="186" t="s">
        <v>635</v>
      </c>
      <c r="WF90" s="186" t="s">
        <v>635</v>
      </c>
      <c r="WG90" s="186" t="s">
        <v>635</v>
      </c>
      <c r="WH90" s="186" t="s">
        <v>635</v>
      </c>
      <c r="WI90" s="186" t="s">
        <v>635</v>
      </c>
      <c r="WJ90" s="187" t="s">
        <v>635</v>
      </c>
      <c r="WK90" s="137" t="s">
        <v>635</v>
      </c>
      <c r="WL90" s="137" t="s">
        <v>635</v>
      </c>
      <c r="WM90" s="137" t="s">
        <v>635</v>
      </c>
      <c r="WN90" s="137" t="s">
        <v>635</v>
      </c>
      <c r="WO90" s="137" t="s">
        <v>635</v>
      </c>
      <c r="WP90" s="137" t="s">
        <v>635</v>
      </c>
      <c r="WQ90" s="137" t="s">
        <v>635</v>
      </c>
      <c r="WR90" s="137" t="s">
        <v>635</v>
      </c>
      <c r="WS90" s="188" t="s">
        <v>635</v>
      </c>
      <c r="WT90" s="133" t="s">
        <v>635</v>
      </c>
      <c r="WU90" s="133" t="s">
        <v>635</v>
      </c>
      <c r="WV90" s="133" t="s">
        <v>635</v>
      </c>
      <c r="WW90" s="133" t="s">
        <v>635</v>
      </c>
      <c r="WX90" s="133" t="s">
        <v>635</v>
      </c>
      <c r="WY90" s="133" t="s">
        <v>635</v>
      </c>
      <c r="WZ90" s="133" t="s">
        <v>635</v>
      </c>
      <c r="XA90" s="133" t="s">
        <v>635</v>
      </c>
      <c r="XB90" s="189" t="s">
        <v>635</v>
      </c>
      <c r="XC90" s="105" t="s">
        <v>665</v>
      </c>
      <c r="XD90" s="105" t="s">
        <v>666</v>
      </c>
      <c r="XE90" s="105" t="s">
        <v>749</v>
      </c>
      <c r="XF90" s="111" t="s">
        <v>750</v>
      </c>
      <c r="XG90" s="190" t="s">
        <v>667</v>
      </c>
      <c r="XH90" s="190" t="s">
        <v>669</v>
      </c>
      <c r="XI90" s="190" t="s">
        <v>670</v>
      </c>
      <c r="XJ90" s="190" t="s">
        <v>671</v>
      </c>
      <c r="XK90" s="190" t="s">
        <v>635</v>
      </c>
      <c r="XL90" s="190" t="s">
        <v>635</v>
      </c>
      <c r="XM90" s="191" t="s">
        <v>667</v>
      </c>
      <c r="XN90" s="191" t="s">
        <v>669</v>
      </c>
      <c r="XO90" s="191" t="s">
        <v>635</v>
      </c>
      <c r="XP90" s="191" t="s">
        <v>635</v>
      </c>
      <c r="XQ90" s="191" t="s">
        <v>635</v>
      </c>
      <c r="XR90" s="191" t="s">
        <v>635</v>
      </c>
      <c r="XS90" s="191" t="s">
        <v>635</v>
      </c>
      <c r="XT90" s="191" t="s">
        <v>635</v>
      </c>
      <c r="XU90" s="192" t="s">
        <v>669</v>
      </c>
      <c r="XV90" s="192" t="s">
        <v>635</v>
      </c>
      <c r="XW90" s="192" t="s">
        <v>635</v>
      </c>
      <c r="XX90" s="192" t="s">
        <v>635</v>
      </c>
      <c r="XY90" s="192" t="s">
        <v>635</v>
      </c>
      <c r="XZ90" s="192" t="s">
        <v>635</v>
      </c>
      <c r="YA90" s="144" t="s">
        <v>669</v>
      </c>
      <c r="YB90" s="144" t="s">
        <v>635</v>
      </c>
      <c r="YC90" s="144" t="s">
        <v>635</v>
      </c>
      <c r="YD90" s="144" t="s">
        <v>635</v>
      </c>
      <c r="YE90" s="144" t="s">
        <v>635</v>
      </c>
      <c r="YF90" s="144" t="s">
        <v>635</v>
      </c>
      <c r="YG90" s="144" t="s">
        <v>635</v>
      </c>
      <c r="YH90" s="111" t="s">
        <v>751</v>
      </c>
      <c r="YI90" s="111" t="s">
        <v>635</v>
      </c>
      <c r="YJ90" s="111" t="s">
        <v>635</v>
      </c>
      <c r="YK90" s="190" t="s">
        <v>635</v>
      </c>
      <c r="YL90" s="190" t="s">
        <v>635</v>
      </c>
      <c r="YM90" s="190" t="s">
        <v>635</v>
      </c>
      <c r="YN90" s="190" t="s">
        <v>635</v>
      </c>
      <c r="YO90" s="190" t="s">
        <v>635</v>
      </c>
      <c r="YP90" s="130" t="s">
        <v>635</v>
      </c>
      <c r="YQ90" s="130" t="s">
        <v>635</v>
      </c>
      <c r="YR90" s="130" t="s">
        <v>635</v>
      </c>
      <c r="YS90" s="130" t="s">
        <v>635</v>
      </c>
      <c r="YT90" s="130" t="s">
        <v>635</v>
      </c>
      <c r="YU90" s="130" t="s">
        <v>635</v>
      </c>
      <c r="YV90" s="112" t="s">
        <v>635</v>
      </c>
      <c r="YW90" s="112" t="s">
        <v>635</v>
      </c>
      <c r="YX90" s="112" t="s">
        <v>635</v>
      </c>
      <c r="YY90" s="112" t="s">
        <v>635</v>
      </c>
      <c r="YZ90" s="105" t="s">
        <v>751</v>
      </c>
      <c r="ZA90" s="105" t="s">
        <v>674</v>
      </c>
      <c r="ZB90" s="126" t="s">
        <v>635</v>
      </c>
      <c r="ZC90" s="126" t="s">
        <v>635</v>
      </c>
      <c r="ZD90" s="126" t="s">
        <v>635</v>
      </c>
      <c r="ZE90" s="126" t="s">
        <v>635</v>
      </c>
      <c r="ZF90" s="126" t="s">
        <v>635</v>
      </c>
      <c r="ZG90" s="125" t="s">
        <v>635</v>
      </c>
      <c r="ZH90" s="125" t="s">
        <v>635</v>
      </c>
      <c r="ZI90" s="125" t="s">
        <v>635</v>
      </c>
      <c r="ZJ90" s="125" t="s">
        <v>635</v>
      </c>
      <c r="ZK90" s="125" t="s">
        <v>635</v>
      </c>
      <c r="ZL90" s="125" t="s">
        <v>635</v>
      </c>
      <c r="ZM90" s="125" t="s">
        <v>635</v>
      </c>
      <c r="ZN90" s="125" t="s">
        <v>635</v>
      </c>
      <c r="ZO90" s="147" t="s">
        <v>635</v>
      </c>
      <c r="ZP90" s="147" t="s">
        <v>635</v>
      </c>
      <c r="ZQ90" s="147" t="s">
        <v>635</v>
      </c>
      <c r="ZR90" s="147" t="s">
        <v>635</v>
      </c>
      <c r="ZS90" s="147" t="s">
        <v>635</v>
      </c>
      <c r="ZT90" s="184">
        <v>2</v>
      </c>
      <c r="ZU90" s="184">
        <v>2</v>
      </c>
      <c r="ZV90" s="184" t="s">
        <v>635</v>
      </c>
      <c r="ZW90" s="184" t="s">
        <v>635</v>
      </c>
      <c r="ZX90" s="131" t="s">
        <v>635</v>
      </c>
      <c r="ZY90" s="131" t="s">
        <v>635</v>
      </c>
      <c r="ZZ90" s="131" t="s">
        <v>635</v>
      </c>
      <c r="AAA90" s="131" t="s">
        <v>635</v>
      </c>
      <c r="AAB90" s="132">
        <v>1</v>
      </c>
      <c r="AAC90" s="132">
        <v>1</v>
      </c>
      <c r="AAD90" s="132">
        <v>1</v>
      </c>
      <c r="AAE90" s="193">
        <v>1</v>
      </c>
      <c r="AAF90" s="102" t="s">
        <v>635</v>
      </c>
      <c r="AAG90" s="102">
        <v>0.5</v>
      </c>
      <c r="AAH90" s="102" t="s">
        <v>635</v>
      </c>
      <c r="AAI90" s="102" t="s">
        <v>635</v>
      </c>
      <c r="AAJ90" s="125" t="s">
        <v>635</v>
      </c>
      <c r="AAK90" s="125">
        <v>2</v>
      </c>
      <c r="AAL90" s="125" t="s">
        <v>635</v>
      </c>
      <c r="AAM90" s="125" t="s">
        <v>635</v>
      </c>
      <c r="AAN90" s="131" t="s">
        <v>635</v>
      </c>
      <c r="AAO90" s="131" t="s">
        <v>635</v>
      </c>
      <c r="AAP90" s="131" t="s">
        <v>635</v>
      </c>
      <c r="AAQ90" s="131" t="s">
        <v>635</v>
      </c>
      <c r="AAR90" s="149" t="s">
        <v>635</v>
      </c>
      <c r="AAS90" s="149" t="s">
        <v>635</v>
      </c>
      <c r="AAT90" s="149" t="s">
        <v>635</v>
      </c>
      <c r="AAU90" s="149" t="s">
        <v>635</v>
      </c>
      <c r="AAV90" s="184" t="s">
        <v>635</v>
      </c>
      <c r="AAW90" s="184" t="s">
        <v>635</v>
      </c>
      <c r="AAX90" s="184" t="s">
        <v>635</v>
      </c>
      <c r="AAY90" s="184" t="s">
        <v>635</v>
      </c>
      <c r="AAZ90" s="103" t="s">
        <v>632</v>
      </c>
      <c r="ABA90" s="100" t="s">
        <v>679</v>
      </c>
      <c r="ABB90" s="100" t="s">
        <v>635</v>
      </c>
      <c r="ABC90" s="100" t="s">
        <v>635</v>
      </c>
      <c r="ABD90" s="100" t="s">
        <v>635</v>
      </c>
      <c r="ABE90" s="100" t="s">
        <v>635</v>
      </c>
      <c r="ABF90" s="103" t="s">
        <v>635</v>
      </c>
      <c r="ABG90" s="194" t="s">
        <v>873</v>
      </c>
      <c r="ABH90" s="195" t="s">
        <v>754</v>
      </c>
      <c r="ABI90" s="195" t="s">
        <v>716</v>
      </c>
      <c r="ABJ90" s="195" t="s">
        <v>635</v>
      </c>
      <c r="ABK90" s="195" t="s">
        <v>635</v>
      </c>
      <c r="ABL90" s="177" t="s">
        <v>635</v>
      </c>
      <c r="ABM90" s="177" t="s">
        <v>635</v>
      </c>
      <c r="ABN90" s="177" t="s">
        <v>635</v>
      </c>
      <c r="ABO90" s="195" t="s">
        <v>635</v>
      </c>
      <c r="ABP90" s="112" t="s">
        <v>682</v>
      </c>
      <c r="ABQ90" s="112" t="s">
        <v>635</v>
      </c>
      <c r="ABR90" s="112" t="s">
        <v>635</v>
      </c>
      <c r="ABS90" s="103" t="s">
        <v>632</v>
      </c>
      <c r="ABT90" s="97" t="s">
        <v>632</v>
      </c>
      <c r="ABU90" s="196" t="s">
        <v>683</v>
      </c>
      <c r="ABV90" s="196" t="s">
        <v>718</v>
      </c>
      <c r="ABW90" s="196" t="s">
        <v>635</v>
      </c>
      <c r="ABX90" s="196" t="s">
        <v>635</v>
      </c>
      <c r="ABY90" s="196" t="s">
        <v>635</v>
      </c>
      <c r="ABZ90" s="196" t="s">
        <v>635</v>
      </c>
      <c r="ACA90" s="196" t="s">
        <v>635</v>
      </c>
      <c r="ACB90" s="97" t="s">
        <v>626</v>
      </c>
      <c r="ACC90" s="97" t="s">
        <v>632</v>
      </c>
      <c r="ACD90" s="112" t="s">
        <v>685</v>
      </c>
      <c r="ACE90" s="112" t="s">
        <v>1246</v>
      </c>
      <c r="ACF90" s="112" t="s">
        <v>635</v>
      </c>
      <c r="ACG90" s="112" t="s">
        <v>635</v>
      </c>
      <c r="ACH90" s="97" t="s">
        <v>1819</v>
      </c>
      <c r="ACI90" s="97" t="s">
        <v>1820</v>
      </c>
      <c r="ACJ90" s="97"/>
    </row>
    <row r="91" spans="1:764" ht="15" customHeight="1">
      <c r="A91">
        <v>82</v>
      </c>
      <c r="B91" s="97" t="s">
        <v>1821</v>
      </c>
      <c r="C91" s="97" t="s">
        <v>1822</v>
      </c>
      <c r="D91" s="97" t="s">
        <v>1100</v>
      </c>
      <c r="E91" s="97" t="s">
        <v>1823</v>
      </c>
      <c r="F91" s="98" t="s">
        <v>1824</v>
      </c>
      <c r="G91" s="98" t="s">
        <v>1825</v>
      </c>
      <c r="H91" s="99">
        <v>37.118912999999999</v>
      </c>
      <c r="I91" s="99">
        <v>3.0577E-2</v>
      </c>
      <c r="J91" s="98" t="s">
        <v>1104</v>
      </c>
      <c r="K91" s="98" t="s">
        <v>1826</v>
      </c>
      <c r="L91" s="98" t="s">
        <v>1827</v>
      </c>
      <c r="M91" s="100" t="s">
        <v>1828</v>
      </c>
      <c r="N91" s="101">
        <v>796261265</v>
      </c>
      <c r="O91" s="102">
        <v>0</v>
      </c>
      <c r="P91" s="269">
        <v>-3.0890000000000001E-2</v>
      </c>
      <c r="Q91" s="269">
        <v>37.11992</v>
      </c>
      <c r="R91" s="100">
        <v>1560.8</v>
      </c>
      <c r="S91" s="100">
        <v>5</v>
      </c>
      <c r="T91" s="103" t="s">
        <v>626</v>
      </c>
      <c r="U91" s="97" t="s">
        <v>627</v>
      </c>
      <c r="V91" s="97" t="s">
        <v>699</v>
      </c>
      <c r="W91" s="97" t="s">
        <v>627</v>
      </c>
      <c r="X91" s="97" t="s">
        <v>700</v>
      </c>
      <c r="Y91" s="97" t="s">
        <v>701</v>
      </c>
      <c r="Z91" s="103" t="s">
        <v>632</v>
      </c>
      <c r="AA91" s="104" t="s">
        <v>633</v>
      </c>
      <c r="AB91" s="104" t="s">
        <v>634</v>
      </c>
      <c r="AC91" s="104" t="s">
        <v>635</v>
      </c>
      <c r="AD91" s="104" t="s">
        <v>635</v>
      </c>
      <c r="AE91" s="104" t="s">
        <v>635</v>
      </c>
      <c r="AF91" s="103">
        <v>3</v>
      </c>
      <c r="AG91" s="103">
        <v>1</v>
      </c>
      <c r="AH91" s="97" t="s">
        <v>636</v>
      </c>
      <c r="AI91" s="97" t="s">
        <v>637</v>
      </c>
      <c r="AJ91" s="97" t="s">
        <v>638</v>
      </c>
      <c r="AK91" s="97" t="s">
        <v>639</v>
      </c>
      <c r="AL91" s="105" t="s">
        <v>640</v>
      </c>
      <c r="AM91" s="106" t="s">
        <v>702</v>
      </c>
      <c r="AN91" s="106" t="s">
        <v>635</v>
      </c>
      <c r="AO91" s="106" t="s">
        <v>635</v>
      </c>
      <c r="AP91" s="97" t="s">
        <v>642</v>
      </c>
      <c r="AQ91" s="97" t="s">
        <v>635</v>
      </c>
      <c r="AR91" s="103" t="s">
        <v>635</v>
      </c>
      <c r="AS91" s="97" t="s">
        <v>874</v>
      </c>
      <c r="AT91" s="103" t="s">
        <v>635</v>
      </c>
      <c r="AU91" s="103" t="s">
        <v>635</v>
      </c>
      <c r="AV91" s="106" t="s">
        <v>632</v>
      </c>
      <c r="AW91" s="105" t="s">
        <v>640</v>
      </c>
      <c r="AX91" s="103" t="s">
        <v>635</v>
      </c>
      <c r="AY91" s="105" t="s">
        <v>640</v>
      </c>
      <c r="AZ91" s="107" t="s">
        <v>702</v>
      </c>
      <c r="BA91" s="105" t="s">
        <v>640</v>
      </c>
      <c r="BB91" s="107" t="s">
        <v>702</v>
      </c>
      <c r="BC91" s="106" t="s">
        <v>640</v>
      </c>
      <c r="BD91" s="103" t="s">
        <v>635</v>
      </c>
      <c r="BE91" s="106" t="s">
        <v>626</v>
      </c>
      <c r="BF91" s="103" t="s">
        <v>635</v>
      </c>
      <c r="BG91" s="103" t="s">
        <v>635</v>
      </c>
      <c r="BH91" s="103" t="s">
        <v>635</v>
      </c>
      <c r="BI91" s="97" t="s">
        <v>640</v>
      </c>
      <c r="BJ91" s="108" t="s">
        <v>774</v>
      </c>
      <c r="BK91" s="108" t="s">
        <v>644</v>
      </c>
      <c r="BL91" s="108" t="s">
        <v>635</v>
      </c>
      <c r="BM91" s="108" t="s">
        <v>635</v>
      </c>
      <c r="BN91" s="108" t="s">
        <v>635</v>
      </c>
      <c r="BO91" s="103" t="s">
        <v>632</v>
      </c>
      <c r="BP91" s="103" t="s">
        <v>702</v>
      </c>
      <c r="BQ91" s="103" t="s">
        <v>635</v>
      </c>
      <c r="BR91" s="109" t="s">
        <v>776</v>
      </c>
      <c r="BS91" s="109" t="s">
        <v>946</v>
      </c>
      <c r="BT91" s="110" t="s">
        <v>635</v>
      </c>
      <c r="BU91" s="110" t="s">
        <v>635</v>
      </c>
      <c r="BV91" s="109" t="s">
        <v>635</v>
      </c>
      <c r="BW91" s="97" t="s">
        <v>646</v>
      </c>
      <c r="BX91" s="97" t="s">
        <v>2462</v>
      </c>
      <c r="BY91" s="97" t="s">
        <v>1829</v>
      </c>
      <c r="BZ91" s="97" t="s">
        <v>648</v>
      </c>
      <c r="CA91" s="111" t="s">
        <v>736</v>
      </c>
      <c r="CB91" s="111" t="s">
        <v>737</v>
      </c>
      <c r="CC91" s="111" t="s">
        <v>1109</v>
      </c>
      <c r="CD91" s="106" t="s">
        <v>635</v>
      </c>
      <c r="CE91" s="111" t="s">
        <v>635</v>
      </c>
      <c r="CF91" s="103">
        <v>3</v>
      </c>
      <c r="CG91" s="103">
        <v>3</v>
      </c>
      <c r="CH91" s="112" t="s">
        <v>649</v>
      </c>
      <c r="CI91" s="113" t="s">
        <v>635</v>
      </c>
      <c r="CJ91" s="113" t="s">
        <v>635</v>
      </c>
      <c r="CK91" s="113" t="s">
        <v>635</v>
      </c>
      <c r="CL91" s="103">
        <v>7</v>
      </c>
      <c r="CM91" s="114">
        <v>0</v>
      </c>
      <c r="CN91" s="103" t="s">
        <v>635</v>
      </c>
      <c r="CO91" s="106" t="s">
        <v>635</v>
      </c>
      <c r="CP91" s="103" t="s">
        <v>635</v>
      </c>
      <c r="CQ91" s="106" t="s">
        <v>635</v>
      </c>
      <c r="CR91" s="103" t="s">
        <v>635</v>
      </c>
      <c r="CS91" s="106" t="s">
        <v>635</v>
      </c>
      <c r="CT91" s="103" t="s">
        <v>635</v>
      </c>
      <c r="CU91" s="106" t="s">
        <v>635</v>
      </c>
      <c r="CV91" s="103" t="s">
        <v>635</v>
      </c>
      <c r="CW91" s="103" t="s">
        <v>635</v>
      </c>
      <c r="CX91" s="111" t="s">
        <v>650</v>
      </c>
      <c r="CY91" s="106" t="s">
        <v>635</v>
      </c>
      <c r="CZ91" s="115">
        <v>1</v>
      </c>
      <c r="DA91" s="115">
        <v>0</v>
      </c>
      <c r="DB91" s="116">
        <f t="shared" si="30"/>
        <v>1</v>
      </c>
      <c r="DC91" s="117" t="s">
        <v>635</v>
      </c>
      <c r="DD91" s="118" t="s">
        <v>635</v>
      </c>
      <c r="DE91" s="118" t="s">
        <v>635</v>
      </c>
      <c r="DF91" s="118" t="s">
        <v>635</v>
      </c>
      <c r="DG91" s="119" t="s">
        <v>635</v>
      </c>
      <c r="DH91" s="106" t="s">
        <v>635</v>
      </c>
      <c r="DI91" s="106" t="s">
        <v>635</v>
      </c>
      <c r="DJ91" s="121" t="s">
        <v>635</v>
      </c>
      <c r="DK91" s="122" t="s">
        <v>635</v>
      </c>
      <c r="DL91" s="123" t="s">
        <v>635</v>
      </c>
      <c r="DM91" s="123" t="s">
        <v>635</v>
      </c>
      <c r="DN91" s="124" t="s">
        <v>635</v>
      </c>
      <c r="DO91" s="124" t="s">
        <v>635</v>
      </c>
      <c r="DP91" s="124" t="s">
        <v>635</v>
      </c>
      <c r="DQ91" s="125">
        <v>0.1</v>
      </c>
      <c r="DR91" s="125">
        <v>3</v>
      </c>
      <c r="DS91" s="125" t="s">
        <v>932</v>
      </c>
      <c r="DT91" s="106" t="s">
        <v>635</v>
      </c>
      <c r="DU91" s="106" t="s">
        <v>635</v>
      </c>
      <c r="DV91" s="106" t="s">
        <v>635</v>
      </c>
      <c r="DW91" s="126" t="s">
        <v>635</v>
      </c>
      <c r="DX91" s="126" t="s">
        <v>635</v>
      </c>
      <c r="DY91" s="126" t="s">
        <v>635</v>
      </c>
      <c r="DZ91" s="97" t="s">
        <v>652</v>
      </c>
      <c r="EA91" s="103" t="s">
        <v>626</v>
      </c>
      <c r="EB91" s="97" t="s">
        <v>635</v>
      </c>
      <c r="EC91" s="103" t="s">
        <v>626</v>
      </c>
      <c r="ED91" s="103" t="s">
        <v>635</v>
      </c>
      <c r="EE91" s="103" t="s">
        <v>635</v>
      </c>
      <c r="EF91" s="127" t="s">
        <v>653</v>
      </c>
      <c r="EG91" s="127" t="s">
        <v>635</v>
      </c>
      <c r="EH91" s="103" t="s">
        <v>653</v>
      </c>
      <c r="EI91" s="97" t="s">
        <v>640</v>
      </c>
      <c r="EJ91" s="97" t="s">
        <v>640</v>
      </c>
      <c r="EK91" s="122">
        <v>3</v>
      </c>
      <c r="EL91" s="122">
        <v>3</v>
      </c>
      <c r="EM91" s="122">
        <v>0.1</v>
      </c>
      <c r="EN91" s="122">
        <v>0.1</v>
      </c>
      <c r="EO91" s="128" t="s">
        <v>635</v>
      </c>
      <c r="EP91" s="128" t="s">
        <v>635</v>
      </c>
      <c r="EQ91" s="128" t="s">
        <v>635</v>
      </c>
      <c r="ER91" s="128" t="s">
        <v>635</v>
      </c>
      <c r="ES91" s="129" t="s">
        <v>635</v>
      </c>
      <c r="ET91" s="129" t="s">
        <v>635</v>
      </c>
      <c r="EU91" s="129" t="s">
        <v>635</v>
      </c>
      <c r="EV91" s="129" t="s">
        <v>635</v>
      </c>
      <c r="EW91" s="97" t="s">
        <v>654</v>
      </c>
      <c r="EX91" s="97" t="s">
        <v>654</v>
      </c>
      <c r="EY91" s="103" t="s">
        <v>635</v>
      </c>
      <c r="EZ91" s="107" t="s">
        <v>635</v>
      </c>
      <c r="FA91" s="97" t="s">
        <v>655</v>
      </c>
      <c r="FB91" s="130" t="s">
        <v>656</v>
      </c>
      <c r="FC91" s="130" t="s">
        <v>743</v>
      </c>
      <c r="FD91" s="131" t="s">
        <v>635</v>
      </c>
      <c r="FE91" s="131" t="s">
        <v>635</v>
      </c>
      <c r="FF91" s="131" t="s">
        <v>635</v>
      </c>
      <c r="FG91" s="131" t="s">
        <v>635</v>
      </c>
      <c r="FH91" s="131" t="s">
        <v>635</v>
      </c>
      <c r="FI91" s="132">
        <v>3</v>
      </c>
      <c r="FJ91" s="133" t="s">
        <v>635</v>
      </c>
      <c r="FK91" s="103" t="s">
        <v>635</v>
      </c>
      <c r="FL91" s="134" t="s">
        <v>635</v>
      </c>
      <c r="FM91" s="135">
        <v>18</v>
      </c>
      <c r="FN91" s="135" t="s">
        <v>635</v>
      </c>
      <c r="FO91" s="135" t="s">
        <v>635</v>
      </c>
      <c r="FP91" s="103" t="s">
        <v>635</v>
      </c>
      <c r="FQ91" s="132">
        <v>60</v>
      </c>
      <c r="FR91" s="133" t="s">
        <v>635</v>
      </c>
      <c r="FS91" s="103" t="s">
        <v>635</v>
      </c>
      <c r="FT91" s="134" t="s">
        <v>635</v>
      </c>
      <c r="FU91" s="135">
        <v>1</v>
      </c>
      <c r="FV91" s="135" t="s">
        <v>635</v>
      </c>
      <c r="FW91" s="131" t="s">
        <v>635</v>
      </c>
      <c r="FX91" s="103" t="s">
        <v>635</v>
      </c>
      <c r="FY91" s="100" t="s">
        <v>658</v>
      </c>
      <c r="FZ91" s="102" t="s">
        <v>635</v>
      </c>
      <c r="GA91" s="102">
        <v>0</v>
      </c>
      <c r="GB91" s="102">
        <v>24</v>
      </c>
      <c r="GC91" s="136" t="s">
        <v>657</v>
      </c>
      <c r="GD91" s="137" t="s">
        <v>658</v>
      </c>
      <c r="GE91" s="137">
        <v>12</v>
      </c>
      <c r="GF91" s="137">
        <v>12</v>
      </c>
      <c r="GG91" s="125" t="s">
        <v>635</v>
      </c>
      <c r="GH91" s="125" t="s">
        <v>635</v>
      </c>
      <c r="GI91" s="125" t="s">
        <v>635</v>
      </c>
      <c r="GJ91" s="125" t="s">
        <v>635</v>
      </c>
      <c r="GK91" s="122" t="s">
        <v>635</v>
      </c>
      <c r="GL91" s="122" t="s">
        <v>635</v>
      </c>
      <c r="GM91" s="122" t="s">
        <v>635</v>
      </c>
      <c r="GN91" s="122" t="s">
        <v>635</v>
      </c>
      <c r="GO91" s="135" t="s">
        <v>635</v>
      </c>
      <c r="GP91" s="135" t="s">
        <v>635</v>
      </c>
      <c r="GQ91" s="135" t="s">
        <v>635</v>
      </c>
      <c r="GR91" s="134" t="s">
        <v>635</v>
      </c>
      <c r="GS91" s="134" t="s">
        <v>635</v>
      </c>
      <c r="GT91" s="134" t="s">
        <v>635</v>
      </c>
      <c r="GU91" s="126" t="s">
        <v>635</v>
      </c>
      <c r="GV91" s="126" t="s">
        <v>635</v>
      </c>
      <c r="GW91" s="126" t="s">
        <v>635</v>
      </c>
      <c r="GX91" s="145" t="s">
        <v>635</v>
      </c>
      <c r="GY91" s="145" t="s">
        <v>635</v>
      </c>
      <c r="GZ91" s="145" t="s">
        <v>635</v>
      </c>
      <c r="HA91" s="139" t="s">
        <v>657</v>
      </c>
      <c r="HB91" s="140" t="s">
        <v>658</v>
      </c>
      <c r="HC91" s="123">
        <v>12</v>
      </c>
      <c r="HD91" s="123">
        <v>12</v>
      </c>
      <c r="HE91" s="127" t="s">
        <v>657</v>
      </c>
      <c r="HF91" s="130" t="s">
        <v>658</v>
      </c>
      <c r="HG91" s="131">
        <v>12</v>
      </c>
      <c r="HH91" s="131">
        <v>12</v>
      </c>
      <c r="HI91" s="141" t="s">
        <v>635</v>
      </c>
      <c r="HJ91" s="141" t="s">
        <v>635</v>
      </c>
      <c r="HK91" s="141" t="s">
        <v>635</v>
      </c>
      <c r="HL91" s="141" t="s">
        <v>635</v>
      </c>
      <c r="HM91" s="131" t="s">
        <v>635</v>
      </c>
      <c r="HN91" s="131" t="s">
        <v>635</v>
      </c>
      <c r="HO91" s="131" t="s">
        <v>635</v>
      </c>
      <c r="HP91" s="131" t="s">
        <v>635</v>
      </c>
      <c r="HQ91" s="106" t="s">
        <v>635</v>
      </c>
      <c r="HR91" s="106" t="s">
        <v>635</v>
      </c>
      <c r="HS91" s="106" t="s">
        <v>635</v>
      </c>
      <c r="HT91" s="106" t="s">
        <v>635</v>
      </c>
      <c r="HU91" s="132" t="s">
        <v>635</v>
      </c>
      <c r="HV91" s="132" t="s">
        <v>635</v>
      </c>
      <c r="HW91" s="132" t="s">
        <v>635</v>
      </c>
      <c r="HX91" s="132" t="s">
        <v>635</v>
      </c>
      <c r="HY91" s="118" t="s">
        <v>635</v>
      </c>
      <c r="HZ91" s="118" t="s">
        <v>635</v>
      </c>
      <c r="IA91" s="118" t="s">
        <v>635</v>
      </c>
      <c r="IB91" s="118" t="s">
        <v>635</v>
      </c>
      <c r="IC91" s="125" t="s">
        <v>635</v>
      </c>
      <c r="ID91" s="125" t="s">
        <v>635</v>
      </c>
      <c r="IE91" s="125" t="s">
        <v>635</v>
      </c>
      <c r="IF91" s="125" t="s">
        <v>635</v>
      </c>
      <c r="IG91" s="105" t="s">
        <v>905</v>
      </c>
      <c r="IH91" s="105" t="s">
        <v>831</v>
      </c>
      <c r="II91" s="105" t="s">
        <v>635</v>
      </c>
      <c r="IJ91" s="105" t="s">
        <v>635</v>
      </c>
      <c r="IK91" s="105" t="s">
        <v>635</v>
      </c>
      <c r="IL91" s="105" t="s">
        <v>635</v>
      </c>
      <c r="IM91" s="105" t="s">
        <v>635</v>
      </c>
      <c r="IN91" s="105" t="s">
        <v>635</v>
      </c>
      <c r="IO91" s="105" t="s">
        <v>635</v>
      </c>
      <c r="IP91" s="103">
        <v>2</v>
      </c>
      <c r="IQ91" s="102" t="s">
        <v>635</v>
      </c>
      <c r="IR91" s="102" t="s">
        <v>635</v>
      </c>
      <c r="IS91" s="142" t="s">
        <v>635</v>
      </c>
      <c r="IT91" s="142" t="s">
        <v>635</v>
      </c>
      <c r="IU91" s="128" t="s">
        <v>663</v>
      </c>
      <c r="IV91" s="143" t="s">
        <v>635</v>
      </c>
      <c r="IW91" s="143">
        <v>1</v>
      </c>
      <c r="IX91" s="143">
        <v>0</v>
      </c>
      <c r="IY91" s="124" t="s">
        <v>635</v>
      </c>
      <c r="IZ91" s="124" t="s">
        <v>635</v>
      </c>
      <c r="JA91" s="124" t="s">
        <v>635</v>
      </c>
      <c r="JB91" s="123" t="s">
        <v>635</v>
      </c>
      <c r="JC91" s="123" t="s">
        <v>635</v>
      </c>
      <c r="JD91" s="123" t="s">
        <v>635</v>
      </c>
      <c r="JE91" s="144" t="s">
        <v>635</v>
      </c>
      <c r="JF91" s="144" t="s">
        <v>635</v>
      </c>
      <c r="JG91" s="144" t="s">
        <v>635</v>
      </c>
      <c r="JH91" s="141" t="s">
        <v>635</v>
      </c>
      <c r="JI91" s="141" t="s">
        <v>635</v>
      </c>
      <c r="JJ91" s="141" t="s">
        <v>635</v>
      </c>
      <c r="JK91" s="144" t="s">
        <v>635</v>
      </c>
      <c r="JL91" s="144" t="s">
        <v>635</v>
      </c>
      <c r="JM91" s="144" t="s">
        <v>635</v>
      </c>
      <c r="JN91" s="135" t="s">
        <v>635</v>
      </c>
      <c r="JO91" s="135" t="s">
        <v>635</v>
      </c>
      <c r="JP91" s="135" t="s">
        <v>635</v>
      </c>
      <c r="JQ91" s="144" t="s">
        <v>709</v>
      </c>
      <c r="JR91" s="144" t="s">
        <v>635</v>
      </c>
      <c r="JS91" s="208">
        <v>0</v>
      </c>
      <c r="JT91" s="208">
        <v>1</v>
      </c>
      <c r="JU91" s="145" t="s">
        <v>709</v>
      </c>
      <c r="JV91" s="145" t="s">
        <v>635</v>
      </c>
      <c r="JW91" s="209">
        <v>0</v>
      </c>
      <c r="JX91" s="209">
        <v>1</v>
      </c>
      <c r="JY91" s="141" t="s">
        <v>635</v>
      </c>
      <c r="JZ91" s="141" t="s">
        <v>635</v>
      </c>
      <c r="KA91" s="141" t="s">
        <v>635</v>
      </c>
      <c r="KB91" s="141" t="s">
        <v>635</v>
      </c>
      <c r="KC91" s="128" t="s">
        <v>635</v>
      </c>
      <c r="KD91" s="128" t="s">
        <v>635</v>
      </c>
      <c r="KE91" s="128" t="s">
        <v>635</v>
      </c>
      <c r="KF91" s="128" t="s">
        <v>635</v>
      </c>
      <c r="KG91" s="146" t="s">
        <v>635</v>
      </c>
      <c r="KH91" s="146" t="s">
        <v>635</v>
      </c>
      <c r="KI91" s="146" t="s">
        <v>635</v>
      </c>
      <c r="KJ91" s="146" t="s">
        <v>635</v>
      </c>
      <c r="KK91" s="147" t="s">
        <v>635</v>
      </c>
      <c r="KL91" s="147" t="s">
        <v>635</v>
      </c>
      <c r="KM91" s="147" t="s">
        <v>635</v>
      </c>
      <c r="KN91" s="147" t="s">
        <v>635</v>
      </c>
      <c r="KO91" s="148" t="s">
        <v>635</v>
      </c>
      <c r="KP91" s="148" t="s">
        <v>635</v>
      </c>
      <c r="KQ91" s="148" t="s">
        <v>635</v>
      </c>
      <c r="KR91" s="148" t="s">
        <v>635</v>
      </c>
      <c r="KS91" s="149" t="s">
        <v>635</v>
      </c>
      <c r="KT91" s="149" t="s">
        <v>635</v>
      </c>
      <c r="KU91" s="149" t="s">
        <v>635</v>
      </c>
      <c r="KV91" s="149" t="s">
        <v>635</v>
      </c>
      <c r="KW91" s="105" t="s">
        <v>664</v>
      </c>
      <c r="KX91" s="106" t="s">
        <v>710</v>
      </c>
      <c r="KY91" s="106" t="s">
        <v>635</v>
      </c>
      <c r="KZ91" s="150">
        <v>0</v>
      </c>
      <c r="LA91" s="150">
        <v>0</v>
      </c>
      <c r="LB91" s="150">
        <v>0.7</v>
      </c>
      <c r="LC91" s="150">
        <v>0</v>
      </c>
      <c r="LD91" s="150">
        <v>0.3</v>
      </c>
      <c r="LE91" s="150">
        <v>0</v>
      </c>
      <c r="LF91" s="150">
        <v>0</v>
      </c>
      <c r="LG91" s="150">
        <v>0</v>
      </c>
      <c r="LH91" s="151">
        <f t="shared" si="23"/>
        <v>1</v>
      </c>
      <c r="LI91" s="152">
        <v>0</v>
      </c>
      <c r="LJ91" s="152">
        <v>0</v>
      </c>
      <c r="LK91" s="152">
        <v>0.7</v>
      </c>
      <c r="LL91" s="152">
        <v>0</v>
      </c>
      <c r="LM91" s="152">
        <v>0.3</v>
      </c>
      <c r="LN91" s="152">
        <v>0</v>
      </c>
      <c r="LO91" s="152">
        <v>0</v>
      </c>
      <c r="LP91" s="152">
        <v>0</v>
      </c>
      <c r="LQ91" s="153">
        <f t="shared" si="24"/>
        <v>1</v>
      </c>
      <c r="LR91" s="142">
        <v>0</v>
      </c>
      <c r="LS91" s="142">
        <v>0</v>
      </c>
      <c r="LT91" s="142">
        <v>0</v>
      </c>
      <c r="LU91" s="142">
        <v>0</v>
      </c>
      <c r="LV91" s="142">
        <v>0</v>
      </c>
      <c r="LW91" s="142">
        <v>0</v>
      </c>
      <c r="LX91" s="142">
        <v>0</v>
      </c>
      <c r="LY91" s="142">
        <v>0</v>
      </c>
      <c r="LZ91" s="142">
        <v>0</v>
      </c>
      <c r="MA91" s="45" t="s">
        <v>635</v>
      </c>
      <c r="MB91" s="45" t="s">
        <v>635</v>
      </c>
      <c r="MC91" s="45" t="s">
        <v>635</v>
      </c>
      <c r="MD91" s="45" t="s">
        <v>635</v>
      </c>
      <c r="ME91" s="45" t="s">
        <v>635</v>
      </c>
      <c r="MF91" s="45" t="s">
        <v>635</v>
      </c>
      <c r="MG91" s="45" t="s">
        <v>635</v>
      </c>
      <c r="MH91" s="45" t="s">
        <v>635</v>
      </c>
      <c r="MI91" s="44" t="s">
        <v>635</v>
      </c>
      <c r="MJ91" s="155" t="s">
        <v>635</v>
      </c>
      <c r="MK91" s="155" t="s">
        <v>635</v>
      </c>
      <c r="ML91" s="155" t="s">
        <v>635</v>
      </c>
      <c r="MM91" s="155" t="s">
        <v>635</v>
      </c>
      <c r="MN91" s="155" t="s">
        <v>635</v>
      </c>
      <c r="MO91" s="155" t="s">
        <v>635</v>
      </c>
      <c r="MP91" s="155" t="s">
        <v>635</v>
      </c>
      <c r="MQ91" s="155" t="s">
        <v>635</v>
      </c>
      <c r="MR91" s="156" t="s">
        <v>635</v>
      </c>
      <c r="MS91" s="157" t="s">
        <v>635</v>
      </c>
      <c r="MT91" s="157" t="s">
        <v>635</v>
      </c>
      <c r="MU91" s="157" t="s">
        <v>635</v>
      </c>
      <c r="MV91" s="157" t="s">
        <v>635</v>
      </c>
      <c r="MW91" s="157" t="s">
        <v>635</v>
      </c>
      <c r="MX91" s="157" t="s">
        <v>635</v>
      </c>
      <c r="MY91" s="157" t="s">
        <v>635</v>
      </c>
      <c r="MZ91" s="157" t="s">
        <v>635</v>
      </c>
      <c r="NA91" s="157" t="s">
        <v>635</v>
      </c>
      <c r="NB91" s="158">
        <v>0</v>
      </c>
      <c r="NC91" s="158">
        <v>0</v>
      </c>
      <c r="ND91" s="158">
        <v>0</v>
      </c>
      <c r="NE91" s="158">
        <v>0</v>
      </c>
      <c r="NF91" s="158">
        <v>0</v>
      </c>
      <c r="NG91" s="158">
        <v>0</v>
      </c>
      <c r="NH91" s="158">
        <v>0</v>
      </c>
      <c r="NI91" s="158">
        <v>0</v>
      </c>
      <c r="NJ91" s="159">
        <v>0</v>
      </c>
      <c r="NK91" s="160" t="s">
        <v>635</v>
      </c>
      <c r="NL91" s="160" t="s">
        <v>635</v>
      </c>
      <c r="NM91" s="160" t="s">
        <v>635</v>
      </c>
      <c r="NN91" s="160" t="s">
        <v>635</v>
      </c>
      <c r="NO91" s="160" t="s">
        <v>635</v>
      </c>
      <c r="NP91" s="160" t="s">
        <v>635</v>
      </c>
      <c r="NQ91" s="160" t="s">
        <v>635</v>
      </c>
      <c r="NR91" s="160" t="s">
        <v>635</v>
      </c>
      <c r="NS91" s="161" t="s">
        <v>635</v>
      </c>
      <c r="NT91" s="162" t="s">
        <v>635</v>
      </c>
      <c r="NU91" s="162" t="s">
        <v>635</v>
      </c>
      <c r="NV91" s="162" t="s">
        <v>635</v>
      </c>
      <c r="NW91" s="162" t="s">
        <v>635</v>
      </c>
      <c r="NX91" s="162" t="s">
        <v>635</v>
      </c>
      <c r="NY91" s="162" t="s">
        <v>635</v>
      </c>
      <c r="NZ91" s="162" t="s">
        <v>635</v>
      </c>
      <c r="OA91" s="162" t="s">
        <v>635</v>
      </c>
      <c r="OB91" s="163" t="s">
        <v>635</v>
      </c>
      <c r="OC91" s="142" t="s">
        <v>635</v>
      </c>
      <c r="OD91" s="142" t="s">
        <v>635</v>
      </c>
      <c r="OE91" s="142" t="s">
        <v>635</v>
      </c>
      <c r="OF91" s="142" t="s">
        <v>635</v>
      </c>
      <c r="OG91" s="142" t="s">
        <v>635</v>
      </c>
      <c r="OH91" s="142" t="s">
        <v>635</v>
      </c>
      <c r="OI91" s="142" t="s">
        <v>635</v>
      </c>
      <c r="OJ91" s="142" t="s">
        <v>635</v>
      </c>
      <c r="OK91" s="142" t="s">
        <v>635</v>
      </c>
      <c r="OL91" s="45">
        <v>0</v>
      </c>
      <c r="OM91" s="45">
        <v>0</v>
      </c>
      <c r="ON91" s="45">
        <v>0.7</v>
      </c>
      <c r="OO91" s="45">
        <v>0</v>
      </c>
      <c r="OP91" s="45">
        <v>0.3</v>
      </c>
      <c r="OQ91" s="45">
        <v>0</v>
      </c>
      <c r="OR91" s="45">
        <v>0</v>
      </c>
      <c r="OS91" s="45">
        <v>0</v>
      </c>
      <c r="OT91" s="44">
        <f>SUBTOTAL(9,OL91:OS91)</f>
        <v>1</v>
      </c>
      <c r="OU91" s="158" t="s">
        <v>635</v>
      </c>
      <c r="OV91" s="158" t="s">
        <v>635</v>
      </c>
      <c r="OW91" s="158" t="s">
        <v>635</v>
      </c>
      <c r="OX91" s="158" t="s">
        <v>635</v>
      </c>
      <c r="OY91" s="158" t="s">
        <v>635</v>
      </c>
      <c r="OZ91" s="158" t="s">
        <v>635</v>
      </c>
      <c r="PA91" s="158" t="s">
        <v>635</v>
      </c>
      <c r="PB91" s="158" t="s">
        <v>635</v>
      </c>
      <c r="PC91" s="159" t="s">
        <v>635</v>
      </c>
      <c r="PD91" s="152" t="s">
        <v>635</v>
      </c>
      <c r="PE91" s="152" t="s">
        <v>635</v>
      </c>
      <c r="PF91" s="152" t="s">
        <v>635</v>
      </c>
      <c r="PG91" s="152" t="s">
        <v>635</v>
      </c>
      <c r="PH91" s="152" t="s">
        <v>635</v>
      </c>
      <c r="PI91" s="152" t="s">
        <v>635</v>
      </c>
      <c r="PJ91" s="152" t="s">
        <v>635</v>
      </c>
      <c r="PK91" s="152" t="s">
        <v>635</v>
      </c>
      <c r="PL91" s="164" t="s">
        <v>635</v>
      </c>
      <c r="PM91" s="158" t="s">
        <v>635</v>
      </c>
      <c r="PN91" s="158" t="s">
        <v>635</v>
      </c>
      <c r="PO91" s="158" t="s">
        <v>635</v>
      </c>
      <c r="PP91" s="158" t="s">
        <v>635</v>
      </c>
      <c r="PQ91" s="158" t="s">
        <v>635</v>
      </c>
      <c r="PR91" s="158" t="s">
        <v>635</v>
      </c>
      <c r="PS91" s="158" t="s">
        <v>635</v>
      </c>
      <c r="PT91" s="158" t="s">
        <v>635</v>
      </c>
      <c r="PU91" s="159" t="s">
        <v>635</v>
      </c>
      <c r="PV91" s="157">
        <v>0</v>
      </c>
      <c r="PW91" s="157">
        <v>0</v>
      </c>
      <c r="PX91" s="157">
        <v>0</v>
      </c>
      <c r="PY91" s="157">
        <v>0</v>
      </c>
      <c r="PZ91" s="157">
        <v>0</v>
      </c>
      <c r="QA91" s="157">
        <v>0</v>
      </c>
      <c r="QB91" s="157">
        <v>0</v>
      </c>
      <c r="QC91" s="157">
        <v>0</v>
      </c>
      <c r="QD91" s="165">
        <v>0</v>
      </c>
      <c r="QE91" s="166" t="s">
        <v>635</v>
      </c>
      <c r="QF91" s="166" t="s">
        <v>635</v>
      </c>
      <c r="QG91" s="166" t="s">
        <v>635</v>
      </c>
      <c r="QH91" s="166" t="s">
        <v>635</v>
      </c>
      <c r="QI91" s="166" t="s">
        <v>635</v>
      </c>
      <c r="QJ91" s="166" t="s">
        <v>635</v>
      </c>
      <c r="QK91" s="166" t="s">
        <v>635</v>
      </c>
      <c r="QL91" s="166" t="s">
        <v>635</v>
      </c>
      <c r="QM91" s="167" t="s">
        <v>635</v>
      </c>
      <c r="QN91" s="120" t="s">
        <v>635</v>
      </c>
      <c r="QO91" s="120" t="s">
        <v>635</v>
      </c>
      <c r="QP91" s="120" t="s">
        <v>635</v>
      </c>
      <c r="QQ91" s="120" t="s">
        <v>635</v>
      </c>
      <c r="QR91" s="120" t="s">
        <v>635</v>
      </c>
      <c r="QS91" s="120" t="s">
        <v>635</v>
      </c>
      <c r="QT91" s="120" t="s">
        <v>635</v>
      </c>
      <c r="QU91" s="120" t="s">
        <v>635</v>
      </c>
      <c r="QV91" s="168" t="s">
        <v>635</v>
      </c>
      <c r="QW91" s="169" t="s">
        <v>635</v>
      </c>
      <c r="QX91" s="169" t="s">
        <v>635</v>
      </c>
      <c r="QY91" s="169" t="s">
        <v>635</v>
      </c>
      <c r="QZ91" s="169" t="s">
        <v>635</v>
      </c>
      <c r="RA91" s="169" t="s">
        <v>635</v>
      </c>
      <c r="RB91" s="169" t="s">
        <v>635</v>
      </c>
      <c r="RC91" s="169" t="s">
        <v>635</v>
      </c>
      <c r="RD91" s="169" t="s">
        <v>635</v>
      </c>
      <c r="RE91" s="170" t="s">
        <v>635</v>
      </c>
      <c r="RF91" s="136" t="s">
        <v>656</v>
      </c>
      <c r="RG91" s="136" t="s">
        <v>743</v>
      </c>
      <c r="RH91" s="136" t="s">
        <v>635</v>
      </c>
      <c r="RI91" s="137" t="s">
        <v>635</v>
      </c>
      <c r="RJ91" s="137" t="s">
        <v>635</v>
      </c>
      <c r="RK91" s="137" t="s">
        <v>635</v>
      </c>
      <c r="RL91" s="105" t="s">
        <v>664</v>
      </c>
      <c r="RM91" s="106" t="s">
        <v>710</v>
      </c>
      <c r="RN91" s="106" t="s">
        <v>635</v>
      </c>
      <c r="RO91" s="171">
        <v>0</v>
      </c>
      <c r="RP91" s="171">
        <v>0</v>
      </c>
      <c r="RQ91" s="171">
        <v>0.7</v>
      </c>
      <c r="RR91" s="171">
        <v>0</v>
      </c>
      <c r="RS91" s="171">
        <v>0.3</v>
      </c>
      <c r="RT91" s="171">
        <v>0</v>
      </c>
      <c r="RU91" s="171">
        <v>0</v>
      </c>
      <c r="RV91" s="171">
        <v>0</v>
      </c>
      <c r="RW91" s="172">
        <f t="shared" si="28"/>
        <v>1</v>
      </c>
      <c r="RX91" s="133" t="s">
        <v>635</v>
      </c>
      <c r="RY91" s="133" t="s">
        <v>635</v>
      </c>
      <c r="RZ91" s="133" t="s">
        <v>635</v>
      </c>
      <c r="SA91" s="133" t="s">
        <v>635</v>
      </c>
      <c r="SB91" s="133" t="s">
        <v>635</v>
      </c>
      <c r="SC91" s="133" t="s">
        <v>635</v>
      </c>
      <c r="SD91" s="133" t="s">
        <v>635</v>
      </c>
      <c r="SE91" s="133" t="s">
        <v>635</v>
      </c>
      <c r="SF91" s="189" t="s">
        <v>635</v>
      </c>
      <c r="SG91" s="132" t="s">
        <v>635</v>
      </c>
      <c r="SH91" s="132" t="s">
        <v>635</v>
      </c>
      <c r="SI91" s="132" t="s">
        <v>635</v>
      </c>
      <c r="SJ91" s="132" t="s">
        <v>635</v>
      </c>
      <c r="SK91" s="132" t="s">
        <v>635</v>
      </c>
      <c r="SL91" s="132" t="s">
        <v>635</v>
      </c>
      <c r="SM91" s="132" t="s">
        <v>635</v>
      </c>
      <c r="SN91" s="132" t="s">
        <v>635</v>
      </c>
      <c r="SO91" s="173" t="s">
        <v>635</v>
      </c>
      <c r="SP91" s="102" t="s">
        <v>635</v>
      </c>
      <c r="SQ91" s="102" t="s">
        <v>635</v>
      </c>
      <c r="SR91" s="102" t="s">
        <v>635</v>
      </c>
      <c r="SS91" s="102" t="s">
        <v>635</v>
      </c>
      <c r="ST91" s="102" t="s">
        <v>635</v>
      </c>
      <c r="SU91" s="102" t="s">
        <v>635</v>
      </c>
      <c r="SV91" s="102" t="s">
        <v>635</v>
      </c>
      <c r="SW91" s="102" t="s">
        <v>635</v>
      </c>
      <c r="SX91" s="174" t="s">
        <v>635</v>
      </c>
      <c r="SY91" s="125" t="s">
        <v>635</v>
      </c>
      <c r="SZ91" s="125" t="s">
        <v>635</v>
      </c>
      <c r="TA91" s="125" t="s">
        <v>635</v>
      </c>
      <c r="TB91" s="125" t="s">
        <v>635</v>
      </c>
      <c r="TC91" s="125" t="s">
        <v>635</v>
      </c>
      <c r="TD91" s="125" t="s">
        <v>635</v>
      </c>
      <c r="TE91" s="125" t="s">
        <v>635</v>
      </c>
      <c r="TF91" s="125" t="s">
        <v>635</v>
      </c>
      <c r="TG91" s="175" t="s">
        <v>635</v>
      </c>
      <c r="TH91" s="149" t="s">
        <v>635</v>
      </c>
      <c r="TI91" s="149" t="s">
        <v>635</v>
      </c>
      <c r="TJ91" s="149" t="s">
        <v>635</v>
      </c>
      <c r="TK91" s="149" t="s">
        <v>635</v>
      </c>
      <c r="TL91" s="149" t="s">
        <v>635</v>
      </c>
      <c r="TM91" s="149" t="s">
        <v>635</v>
      </c>
      <c r="TN91" s="149" t="s">
        <v>635</v>
      </c>
      <c r="TO91" s="149" t="s">
        <v>635</v>
      </c>
      <c r="TP91" s="176" t="s">
        <v>635</v>
      </c>
      <c r="TQ91" s="210">
        <v>0</v>
      </c>
      <c r="TR91" s="210">
        <v>0</v>
      </c>
      <c r="TS91" s="210">
        <v>0.7</v>
      </c>
      <c r="TT91" s="210">
        <v>0</v>
      </c>
      <c r="TU91" s="210">
        <v>0.3</v>
      </c>
      <c r="TV91" s="210">
        <v>0</v>
      </c>
      <c r="TW91" s="210">
        <v>0</v>
      </c>
      <c r="TX91" s="210">
        <v>0</v>
      </c>
      <c r="TY91" s="211">
        <f>SUBTOTAL(9,TQ91:TX91)</f>
        <v>1</v>
      </c>
      <c r="TZ91" s="179" t="s">
        <v>635</v>
      </c>
      <c r="UA91" s="179" t="s">
        <v>635</v>
      </c>
      <c r="UB91" s="179" t="s">
        <v>635</v>
      </c>
      <c r="UC91" s="179" t="s">
        <v>635</v>
      </c>
      <c r="UD91" s="179" t="s">
        <v>635</v>
      </c>
      <c r="UE91" s="179" t="s">
        <v>635</v>
      </c>
      <c r="UF91" s="179" t="s">
        <v>635</v>
      </c>
      <c r="UG91" s="179" t="s">
        <v>635</v>
      </c>
      <c r="UH91" s="180" t="s">
        <v>635</v>
      </c>
      <c r="UI91" s="171">
        <v>0</v>
      </c>
      <c r="UJ91" s="171">
        <v>0</v>
      </c>
      <c r="UK91" s="171">
        <v>0.7</v>
      </c>
      <c r="UL91" s="171">
        <v>0</v>
      </c>
      <c r="UM91" s="171">
        <v>0.3</v>
      </c>
      <c r="UN91" s="171">
        <v>0</v>
      </c>
      <c r="UO91" s="171">
        <v>0</v>
      </c>
      <c r="UP91" s="171">
        <v>0</v>
      </c>
      <c r="UQ91" s="181">
        <f t="shared" si="29"/>
        <v>1</v>
      </c>
      <c r="UR91" s="131" t="s">
        <v>635</v>
      </c>
      <c r="US91" s="131" t="s">
        <v>635</v>
      </c>
      <c r="UT91" s="131" t="s">
        <v>635</v>
      </c>
      <c r="UU91" s="131" t="s">
        <v>635</v>
      </c>
      <c r="UV91" s="131" t="s">
        <v>635</v>
      </c>
      <c r="UW91" s="131" t="s">
        <v>635</v>
      </c>
      <c r="UX91" s="131" t="s">
        <v>635</v>
      </c>
      <c r="UY91" s="131" t="s">
        <v>635</v>
      </c>
      <c r="UZ91" s="182" t="s">
        <v>635</v>
      </c>
      <c r="VA91" s="169" t="s">
        <v>635</v>
      </c>
      <c r="VB91" s="169" t="s">
        <v>635</v>
      </c>
      <c r="VC91" s="169" t="s">
        <v>635</v>
      </c>
      <c r="VD91" s="169" t="s">
        <v>635</v>
      </c>
      <c r="VE91" s="169" t="s">
        <v>635</v>
      </c>
      <c r="VF91" s="169" t="s">
        <v>635</v>
      </c>
      <c r="VG91" s="169" t="s">
        <v>635</v>
      </c>
      <c r="VH91" s="169" t="s">
        <v>635</v>
      </c>
      <c r="VI91" s="183" t="s">
        <v>635</v>
      </c>
      <c r="VJ91" s="177" t="s">
        <v>635</v>
      </c>
      <c r="VK91" s="177" t="s">
        <v>635</v>
      </c>
      <c r="VL91" s="177" t="s">
        <v>635</v>
      </c>
      <c r="VM91" s="177" t="s">
        <v>635</v>
      </c>
      <c r="VN91" s="177" t="s">
        <v>635</v>
      </c>
      <c r="VO91" s="177" t="s">
        <v>635</v>
      </c>
      <c r="VP91" s="177" t="s">
        <v>635</v>
      </c>
      <c r="VQ91" s="177" t="s">
        <v>635</v>
      </c>
      <c r="VR91" s="178" t="s">
        <v>635</v>
      </c>
      <c r="VS91" s="184" t="s">
        <v>635</v>
      </c>
      <c r="VT91" s="184" t="s">
        <v>635</v>
      </c>
      <c r="VU91" s="184" t="s">
        <v>635</v>
      </c>
      <c r="VV91" s="184" t="s">
        <v>635</v>
      </c>
      <c r="VW91" s="184" t="s">
        <v>635</v>
      </c>
      <c r="VX91" s="184" t="s">
        <v>635</v>
      </c>
      <c r="VY91" s="184" t="s">
        <v>635</v>
      </c>
      <c r="VZ91" s="184" t="s">
        <v>635</v>
      </c>
      <c r="WA91" s="185" t="s">
        <v>635</v>
      </c>
      <c r="WB91" s="186" t="s">
        <v>635</v>
      </c>
      <c r="WC91" s="186" t="s">
        <v>635</v>
      </c>
      <c r="WD91" s="186" t="s">
        <v>635</v>
      </c>
      <c r="WE91" s="186" t="s">
        <v>635</v>
      </c>
      <c r="WF91" s="186" t="s">
        <v>635</v>
      </c>
      <c r="WG91" s="186" t="s">
        <v>635</v>
      </c>
      <c r="WH91" s="186" t="s">
        <v>635</v>
      </c>
      <c r="WI91" s="186" t="s">
        <v>635</v>
      </c>
      <c r="WJ91" s="187" t="s">
        <v>635</v>
      </c>
      <c r="WK91" s="212">
        <v>0</v>
      </c>
      <c r="WL91" s="212">
        <v>0</v>
      </c>
      <c r="WM91" s="212">
        <v>0.7</v>
      </c>
      <c r="WN91" s="212">
        <v>0</v>
      </c>
      <c r="WO91" s="212">
        <v>0.3</v>
      </c>
      <c r="WP91" s="212">
        <v>0</v>
      </c>
      <c r="WQ91" s="212">
        <v>0</v>
      </c>
      <c r="WR91" s="212">
        <v>0</v>
      </c>
      <c r="WS91" s="188">
        <f>SUBTOTAL(9,WK91:WR91)</f>
        <v>1</v>
      </c>
      <c r="WT91" s="133" t="s">
        <v>635</v>
      </c>
      <c r="WU91" s="133" t="s">
        <v>635</v>
      </c>
      <c r="WV91" s="133" t="s">
        <v>635</v>
      </c>
      <c r="WW91" s="133" t="s">
        <v>635</v>
      </c>
      <c r="WX91" s="133" t="s">
        <v>635</v>
      </c>
      <c r="WY91" s="133" t="s">
        <v>635</v>
      </c>
      <c r="WZ91" s="133" t="s">
        <v>635</v>
      </c>
      <c r="XA91" s="133" t="s">
        <v>635</v>
      </c>
      <c r="XB91" s="189" t="s">
        <v>635</v>
      </c>
      <c r="XC91" s="105" t="s">
        <v>665</v>
      </c>
      <c r="XD91" s="105" t="s">
        <v>750</v>
      </c>
      <c r="XE91" s="105" t="s">
        <v>635</v>
      </c>
      <c r="XF91" s="111" t="s">
        <v>635</v>
      </c>
      <c r="XG91" s="190" t="s">
        <v>635</v>
      </c>
      <c r="XH91" s="190" t="s">
        <v>635</v>
      </c>
      <c r="XI91" s="190" t="s">
        <v>635</v>
      </c>
      <c r="XJ91" s="190" t="s">
        <v>635</v>
      </c>
      <c r="XK91" s="190" t="s">
        <v>635</v>
      </c>
      <c r="XL91" s="190" t="s">
        <v>635</v>
      </c>
      <c r="XM91" s="191" t="s">
        <v>667</v>
      </c>
      <c r="XN91" s="191" t="s">
        <v>668</v>
      </c>
      <c r="XO91" s="191" t="s">
        <v>669</v>
      </c>
      <c r="XP91" s="191" t="s">
        <v>670</v>
      </c>
      <c r="XQ91" s="191" t="s">
        <v>671</v>
      </c>
      <c r="XR91" s="191" t="s">
        <v>672</v>
      </c>
      <c r="XS91" s="191" t="s">
        <v>673</v>
      </c>
      <c r="XT91" s="191" t="s">
        <v>712</v>
      </c>
      <c r="XU91" s="192" t="s">
        <v>668</v>
      </c>
      <c r="XV91" s="192" t="s">
        <v>669</v>
      </c>
      <c r="XW91" s="192" t="s">
        <v>670</v>
      </c>
      <c r="XX91" s="192" t="s">
        <v>672</v>
      </c>
      <c r="XY91" s="192" t="s">
        <v>635</v>
      </c>
      <c r="XZ91" s="192" t="s">
        <v>635</v>
      </c>
      <c r="YA91" s="144" t="s">
        <v>635</v>
      </c>
      <c r="YB91" s="144" t="s">
        <v>635</v>
      </c>
      <c r="YC91" s="144" t="s">
        <v>635</v>
      </c>
      <c r="YD91" s="144" t="s">
        <v>635</v>
      </c>
      <c r="YE91" s="144" t="s">
        <v>635</v>
      </c>
      <c r="YF91" s="144" t="s">
        <v>635</v>
      </c>
      <c r="YG91" s="144" t="s">
        <v>635</v>
      </c>
      <c r="YH91" s="111" t="s">
        <v>635</v>
      </c>
      <c r="YI91" s="111" t="s">
        <v>635</v>
      </c>
      <c r="YJ91" s="111" t="s">
        <v>635</v>
      </c>
      <c r="YK91" s="190" t="s">
        <v>635</v>
      </c>
      <c r="YL91" s="190" t="s">
        <v>635</v>
      </c>
      <c r="YM91" s="190" t="s">
        <v>635</v>
      </c>
      <c r="YN91" s="190" t="s">
        <v>635</v>
      </c>
      <c r="YO91" s="190" t="s">
        <v>635</v>
      </c>
      <c r="YP91" s="130" t="s">
        <v>635</v>
      </c>
      <c r="YQ91" s="130" t="s">
        <v>635</v>
      </c>
      <c r="YR91" s="130" t="s">
        <v>635</v>
      </c>
      <c r="YS91" s="130" t="s">
        <v>635</v>
      </c>
      <c r="YT91" s="130" t="s">
        <v>635</v>
      </c>
      <c r="YU91" s="130" t="s">
        <v>635</v>
      </c>
      <c r="YV91" s="112" t="s">
        <v>635</v>
      </c>
      <c r="YW91" s="112" t="s">
        <v>635</v>
      </c>
      <c r="YX91" s="112" t="s">
        <v>635</v>
      </c>
      <c r="YY91" s="112" t="s">
        <v>635</v>
      </c>
      <c r="YZ91" s="105" t="s">
        <v>674</v>
      </c>
      <c r="ZA91" s="105" t="s">
        <v>635</v>
      </c>
      <c r="ZB91" s="126" t="s">
        <v>635</v>
      </c>
      <c r="ZC91" s="126" t="s">
        <v>635</v>
      </c>
      <c r="ZD91" s="126" t="s">
        <v>635</v>
      </c>
      <c r="ZE91" s="126" t="s">
        <v>635</v>
      </c>
      <c r="ZF91" s="126" t="s">
        <v>635</v>
      </c>
      <c r="ZG91" s="125" t="s">
        <v>676</v>
      </c>
      <c r="ZH91" s="125" t="s">
        <v>678</v>
      </c>
      <c r="ZI91" s="125" t="s">
        <v>635</v>
      </c>
      <c r="ZJ91" s="125" t="s">
        <v>635</v>
      </c>
      <c r="ZK91" s="125" t="s">
        <v>635</v>
      </c>
      <c r="ZL91" s="125" t="s">
        <v>635</v>
      </c>
      <c r="ZM91" s="125" t="s">
        <v>635</v>
      </c>
      <c r="ZN91" s="125" t="s">
        <v>635</v>
      </c>
      <c r="ZO91" s="147" t="s">
        <v>635</v>
      </c>
      <c r="ZP91" s="147" t="s">
        <v>635</v>
      </c>
      <c r="ZQ91" s="147" t="s">
        <v>635</v>
      </c>
      <c r="ZR91" s="147" t="s">
        <v>635</v>
      </c>
      <c r="ZS91" s="147" t="s">
        <v>635</v>
      </c>
      <c r="ZT91" s="184" t="s">
        <v>635</v>
      </c>
      <c r="ZU91" s="184">
        <v>3</v>
      </c>
      <c r="ZV91" s="184" t="s">
        <v>635</v>
      </c>
      <c r="ZW91" s="184" t="s">
        <v>635</v>
      </c>
      <c r="ZX91" s="131">
        <v>1</v>
      </c>
      <c r="ZY91" s="131" t="s">
        <v>635</v>
      </c>
      <c r="ZZ91" s="131" t="s">
        <v>635</v>
      </c>
      <c r="AAA91" s="131">
        <v>2</v>
      </c>
      <c r="AAB91" s="132">
        <v>1</v>
      </c>
      <c r="AAC91" s="132" t="s">
        <v>635</v>
      </c>
      <c r="AAD91" s="132" t="s">
        <v>635</v>
      </c>
      <c r="AAE91" s="193">
        <v>1</v>
      </c>
      <c r="AAF91" s="102">
        <v>2</v>
      </c>
      <c r="AAG91" s="102" t="s">
        <v>635</v>
      </c>
      <c r="AAH91" s="102" t="s">
        <v>635</v>
      </c>
      <c r="AAI91" s="102">
        <v>2</v>
      </c>
      <c r="AAJ91" s="125">
        <v>6</v>
      </c>
      <c r="AAK91" s="125" t="s">
        <v>635</v>
      </c>
      <c r="AAL91" s="125" t="s">
        <v>635</v>
      </c>
      <c r="AAM91" s="125" t="s">
        <v>635</v>
      </c>
      <c r="AAN91" s="131">
        <v>4</v>
      </c>
      <c r="AAO91" s="131" t="s">
        <v>635</v>
      </c>
      <c r="AAP91" s="131" t="s">
        <v>635</v>
      </c>
      <c r="AAQ91" s="131">
        <v>4</v>
      </c>
      <c r="AAR91" s="149">
        <v>5</v>
      </c>
      <c r="AAS91" s="149" t="s">
        <v>635</v>
      </c>
      <c r="AAT91" s="149" t="s">
        <v>635</v>
      </c>
      <c r="AAU91" s="149" t="s">
        <v>635</v>
      </c>
      <c r="AAV91" s="184">
        <v>5</v>
      </c>
      <c r="AAW91" s="184" t="s">
        <v>635</v>
      </c>
      <c r="AAX91" s="184" t="s">
        <v>635</v>
      </c>
      <c r="AAY91" s="184" t="s">
        <v>635</v>
      </c>
      <c r="AAZ91" s="103" t="s">
        <v>632</v>
      </c>
      <c r="ABA91" s="100" t="s">
        <v>679</v>
      </c>
      <c r="ABB91" s="100" t="s">
        <v>635</v>
      </c>
      <c r="ABC91" s="100" t="s">
        <v>635</v>
      </c>
      <c r="ABD91" s="100" t="s">
        <v>635</v>
      </c>
      <c r="ABE91" s="100" t="s">
        <v>635</v>
      </c>
      <c r="ABF91" s="103" t="s">
        <v>635</v>
      </c>
      <c r="ABG91" s="194" t="s">
        <v>873</v>
      </c>
      <c r="ABH91" s="195" t="s">
        <v>754</v>
      </c>
      <c r="ABI91" s="195" t="s">
        <v>716</v>
      </c>
      <c r="ABJ91" s="195" t="s">
        <v>635</v>
      </c>
      <c r="ABK91" s="195" t="s">
        <v>635</v>
      </c>
      <c r="ABL91" s="177" t="s">
        <v>635</v>
      </c>
      <c r="ABM91" s="177" t="s">
        <v>635</v>
      </c>
      <c r="ABN91" s="177" t="s">
        <v>635</v>
      </c>
      <c r="ABO91" s="195" t="s">
        <v>635</v>
      </c>
      <c r="ABP91" s="112" t="s">
        <v>682</v>
      </c>
      <c r="ABQ91" s="112" t="s">
        <v>635</v>
      </c>
      <c r="ABR91" s="112" t="s">
        <v>635</v>
      </c>
      <c r="ABS91" s="103" t="s">
        <v>632</v>
      </c>
      <c r="ABT91" s="97" t="s">
        <v>632</v>
      </c>
      <c r="ABU91" s="196" t="s">
        <v>683</v>
      </c>
      <c r="ABV91" s="196" t="s">
        <v>718</v>
      </c>
      <c r="ABW91" s="196" t="s">
        <v>789</v>
      </c>
      <c r="ABX91" s="196" t="s">
        <v>635</v>
      </c>
      <c r="ABY91" s="196" t="s">
        <v>635</v>
      </c>
      <c r="ABZ91" s="196" t="s">
        <v>635</v>
      </c>
      <c r="ACA91" s="196" t="s">
        <v>635</v>
      </c>
      <c r="ACB91" s="97" t="s">
        <v>626</v>
      </c>
      <c r="ACC91" s="97" t="s">
        <v>632</v>
      </c>
      <c r="ACD91" s="112" t="s">
        <v>685</v>
      </c>
      <c r="ACE91" s="112" t="s">
        <v>635</v>
      </c>
      <c r="ACF91" s="112" t="s">
        <v>635</v>
      </c>
      <c r="ACG91" s="112" t="s">
        <v>635</v>
      </c>
      <c r="ACH91" s="97" t="s">
        <v>1830</v>
      </c>
      <c r="ACI91" s="97" t="s">
        <v>1831</v>
      </c>
      <c r="ACJ91" s="97"/>
    </row>
    <row r="92" spans="1:764" ht="15" customHeight="1">
      <c r="A92">
        <v>83</v>
      </c>
      <c r="B92" s="97" t="s">
        <v>1832</v>
      </c>
      <c r="C92" s="97" t="s">
        <v>1833</v>
      </c>
      <c r="D92" s="97" t="s">
        <v>912</v>
      </c>
      <c r="E92" s="97" t="s">
        <v>1834</v>
      </c>
      <c r="F92" s="98" t="s">
        <v>1835</v>
      </c>
      <c r="G92" s="98" t="s">
        <v>1836</v>
      </c>
      <c r="H92" s="99">
        <v>35.366607999999999</v>
      </c>
      <c r="I92" s="99">
        <v>-0.53129700000000002</v>
      </c>
      <c r="J92" s="98" t="s">
        <v>1623</v>
      </c>
      <c r="K92" s="98" t="s">
        <v>1766</v>
      </c>
      <c r="L92" s="98" t="s">
        <v>1767</v>
      </c>
      <c r="M92" s="100" t="s">
        <v>1837</v>
      </c>
      <c r="N92" s="101">
        <v>725563813</v>
      </c>
      <c r="O92" s="102">
        <v>729389084</v>
      </c>
      <c r="P92" s="100">
        <v>-0.54450699999999996</v>
      </c>
      <c r="Q92" s="100">
        <v>35.358302999999999</v>
      </c>
      <c r="R92" s="100">
        <v>2098.3000000000002</v>
      </c>
      <c r="S92" s="100">
        <v>4.2</v>
      </c>
      <c r="T92" s="103" t="s">
        <v>626</v>
      </c>
      <c r="U92" s="97" t="s">
        <v>629</v>
      </c>
      <c r="V92" s="97" t="s">
        <v>800</v>
      </c>
      <c r="W92" s="97" t="s">
        <v>629</v>
      </c>
      <c r="X92" s="97" t="s">
        <v>700</v>
      </c>
      <c r="Y92" s="97" t="s">
        <v>631</v>
      </c>
      <c r="Z92" s="103" t="s">
        <v>632</v>
      </c>
      <c r="AA92" s="104" t="s">
        <v>633</v>
      </c>
      <c r="AB92" s="104" t="s">
        <v>634</v>
      </c>
      <c r="AC92" s="104" t="s">
        <v>635</v>
      </c>
      <c r="AD92" s="104" t="s">
        <v>635</v>
      </c>
      <c r="AE92" s="104" t="s">
        <v>635</v>
      </c>
      <c r="AF92" s="103">
        <v>11</v>
      </c>
      <c r="AG92" s="103">
        <v>5</v>
      </c>
      <c r="AH92" s="97" t="s">
        <v>636</v>
      </c>
      <c r="AI92" s="97" t="s">
        <v>637</v>
      </c>
      <c r="AJ92" s="97" t="s">
        <v>638</v>
      </c>
      <c r="AK92" s="97" t="s">
        <v>635</v>
      </c>
      <c r="AL92" s="105" t="s">
        <v>640</v>
      </c>
      <c r="AM92" s="106" t="s">
        <v>635</v>
      </c>
      <c r="AN92" s="106" t="s">
        <v>635</v>
      </c>
      <c r="AO92" s="106" t="s">
        <v>635</v>
      </c>
      <c r="AP92" s="97" t="s">
        <v>642</v>
      </c>
      <c r="AQ92" s="97" t="s">
        <v>635</v>
      </c>
      <c r="AR92" s="103" t="s">
        <v>635</v>
      </c>
      <c r="AS92" s="107" t="s">
        <v>635</v>
      </c>
      <c r="AT92" s="103" t="s">
        <v>635</v>
      </c>
      <c r="AU92" s="103" t="s">
        <v>635</v>
      </c>
      <c r="AV92" s="106" t="s">
        <v>626</v>
      </c>
      <c r="AW92" s="105" t="s">
        <v>640</v>
      </c>
      <c r="AX92" s="103" t="s">
        <v>635</v>
      </c>
      <c r="AY92" s="105" t="s">
        <v>640</v>
      </c>
      <c r="AZ92" s="107" t="s">
        <v>635</v>
      </c>
      <c r="BA92" s="105" t="s">
        <v>640</v>
      </c>
      <c r="BB92" s="107" t="s">
        <v>635</v>
      </c>
      <c r="BC92" s="106" t="s">
        <v>635</v>
      </c>
      <c r="BD92" s="103" t="s">
        <v>635</v>
      </c>
      <c r="BE92" s="106" t="s">
        <v>626</v>
      </c>
      <c r="BF92" s="103" t="s">
        <v>635</v>
      </c>
      <c r="BG92" s="103" t="s">
        <v>635</v>
      </c>
      <c r="BH92" s="103" t="s">
        <v>635</v>
      </c>
      <c r="BI92" s="97" t="s">
        <v>640</v>
      </c>
      <c r="BJ92" s="108" t="s">
        <v>898</v>
      </c>
      <c r="BK92" s="108" t="s">
        <v>635</v>
      </c>
      <c r="BL92" s="108" t="s">
        <v>635</v>
      </c>
      <c r="BM92" s="108" t="s">
        <v>635</v>
      </c>
      <c r="BN92" s="108" t="s">
        <v>635</v>
      </c>
      <c r="BO92" s="103" t="s">
        <v>626</v>
      </c>
      <c r="BP92" s="103" t="s">
        <v>635</v>
      </c>
      <c r="BQ92" s="103" t="s">
        <v>635</v>
      </c>
      <c r="BR92" s="109" t="s">
        <v>635</v>
      </c>
      <c r="BS92" s="109" t="s">
        <v>635</v>
      </c>
      <c r="BT92" s="110" t="s">
        <v>635</v>
      </c>
      <c r="BU92" s="110" t="s">
        <v>635</v>
      </c>
      <c r="BV92" s="109" t="s">
        <v>635</v>
      </c>
      <c r="BW92" s="97" t="s">
        <v>646</v>
      </c>
      <c r="BX92" s="97" t="s">
        <v>2462</v>
      </c>
      <c r="BY92" s="97" t="s">
        <v>1838</v>
      </c>
      <c r="BZ92" s="97" t="s">
        <v>648</v>
      </c>
      <c r="CA92" s="111" t="s">
        <v>735</v>
      </c>
      <c r="CB92" s="111" t="s">
        <v>635</v>
      </c>
      <c r="CC92" s="111" t="s">
        <v>635</v>
      </c>
      <c r="CD92" s="106" t="s">
        <v>635</v>
      </c>
      <c r="CE92" s="111" t="s">
        <v>635</v>
      </c>
      <c r="CF92" s="103">
        <v>3</v>
      </c>
      <c r="CG92" s="103">
        <v>11</v>
      </c>
      <c r="CH92" s="112" t="s">
        <v>649</v>
      </c>
      <c r="CI92" s="113" t="s">
        <v>635</v>
      </c>
      <c r="CJ92" s="113" t="s">
        <v>635</v>
      </c>
      <c r="CK92" s="113" t="s">
        <v>635</v>
      </c>
      <c r="CL92" s="103">
        <v>20</v>
      </c>
      <c r="CM92" s="114">
        <v>0</v>
      </c>
      <c r="CN92" s="103" t="s">
        <v>635</v>
      </c>
      <c r="CO92" s="106" t="s">
        <v>635</v>
      </c>
      <c r="CP92" s="103" t="s">
        <v>635</v>
      </c>
      <c r="CQ92" s="106" t="s">
        <v>635</v>
      </c>
      <c r="CR92" s="103" t="s">
        <v>635</v>
      </c>
      <c r="CS92" s="106" t="s">
        <v>635</v>
      </c>
      <c r="CT92" s="103" t="s">
        <v>635</v>
      </c>
      <c r="CU92" s="106" t="s">
        <v>635</v>
      </c>
      <c r="CV92" s="103" t="s">
        <v>635</v>
      </c>
      <c r="CW92" s="103" t="s">
        <v>635</v>
      </c>
      <c r="CX92" s="111" t="s">
        <v>650</v>
      </c>
      <c r="CY92" s="106" t="s">
        <v>635</v>
      </c>
      <c r="CZ92" s="115">
        <v>1</v>
      </c>
      <c r="DA92" s="115">
        <v>0</v>
      </c>
      <c r="DB92" s="116">
        <f t="shared" si="30"/>
        <v>1</v>
      </c>
      <c r="DC92" s="117" t="s">
        <v>635</v>
      </c>
      <c r="DD92" s="118" t="s">
        <v>635</v>
      </c>
      <c r="DE92" s="118" t="s">
        <v>635</v>
      </c>
      <c r="DF92" s="118" t="s">
        <v>635</v>
      </c>
      <c r="DG92" s="119" t="s">
        <v>635</v>
      </c>
      <c r="DH92" s="106" t="s">
        <v>635</v>
      </c>
      <c r="DI92" s="106" t="s">
        <v>635</v>
      </c>
      <c r="DJ92" s="121" t="s">
        <v>635</v>
      </c>
      <c r="DK92" s="122" t="s">
        <v>635</v>
      </c>
      <c r="DL92" s="123" t="s">
        <v>635</v>
      </c>
      <c r="DM92" s="123" t="s">
        <v>635</v>
      </c>
      <c r="DN92" s="124" t="s">
        <v>635</v>
      </c>
      <c r="DO92" s="124" t="s">
        <v>635</v>
      </c>
      <c r="DP92" s="124" t="s">
        <v>635</v>
      </c>
      <c r="DQ92" s="125">
        <v>0.1</v>
      </c>
      <c r="DR92" s="125">
        <v>24</v>
      </c>
      <c r="DS92" s="125" t="s">
        <v>1839</v>
      </c>
      <c r="DT92" s="106" t="s">
        <v>635</v>
      </c>
      <c r="DU92" s="106" t="s">
        <v>635</v>
      </c>
      <c r="DV92" s="106" t="s">
        <v>635</v>
      </c>
      <c r="DW92" s="126" t="s">
        <v>635</v>
      </c>
      <c r="DX92" s="126" t="s">
        <v>635</v>
      </c>
      <c r="DY92" s="126" t="s">
        <v>635</v>
      </c>
      <c r="DZ92" s="97" t="s">
        <v>1840</v>
      </c>
      <c r="EA92" s="103" t="s">
        <v>626</v>
      </c>
      <c r="EB92" s="97" t="s">
        <v>635</v>
      </c>
      <c r="EC92" s="103" t="s">
        <v>626</v>
      </c>
      <c r="ED92" s="103" t="s">
        <v>635</v>
      </c>
      <c r="EE92" s="103" t="s">
        <v>635</v>
      </c>
      <c r="EF92" s="127" t="s">
        <v>653</v>
      </c>
      <c r="EG92" s="127" t="s">
        <v>635</v>
      </c>
      <c r="EH92" s="103" t="s">
        <v>653</v>
      </c>
      <c r="EI92" s="97" t="s">
        <v>640</v>
      </c>
      <c r="EJ92" s="97" t="s">
        <v>640</v>
      </c>
      <c r="EK92" s="122">
        <v>24</v>
      </c>
      <c r="EL92" s="122">
        <v>24</v>
      </c>
      <c r="EM92" s="122">
        <v>0.1</v>
      </c>
      <c r="EN92" s="122">
        <v>0.1</v>
      </c>
      <c r="EO92" s="128" t="s">
        <v>635</v>
      </c>
      <c r="EP92" s="128" t="s">
        <v>635</v>
      </c>
      <c r="EQ92" s="128" t="s">
        <v>635</v>
      </c>
      <c r="ER92" s="128" t="s">
        <v>635</v>
      </c>
      <c r="ES92" s="129" t="s">
        <v>635</v>
      </c>
      <c r="ET92" s="129" t="s">
        <v>635</v>
      </c>
      <c r="EU92" s="129" t="s">
        <v>635</v>
      </c>
      <c r="EV92" s="129" t="s">
        <v>635</v>
      </c>
      <c r="EW92" s="97" t="s">
        <v>654</v>
      </c>
      <c r="EX92" s="97" t="s">
        <v>654</v>
      </c>
      <c r="EY92" s="103" t="s">
        <v>635</v>
      </c>
      <c r="EZ92" s="107" t="s">
        <v>635</v>
      </c>
      <c r="FA92" s="97" t="s">
        <v>655</v>
      </c>
      <c r="FB92" s="130" t="s">
        <v>656</v>
      </c>
      <c r="FC92" s="130" t="s">
        <v>854</v>
      </c>
      <c r="FD92" s="131" t="s">
        <v>635</v>
      </c>
      <c r="FE92" s="131" t="s">
        <v>635</v>
      </c>
      <c r="FF92" s="131" t="s">
        <v>635</v>
      </c>
      <c r="FG92" s="131" t="s">
        <v>635</v>
      </c>
      <c r="FH92" s="131" t="s">
        <v>635</v>
      </c>
      <c r="FI92" s="132">
        <v>2</v>
      </c>
      <c r="FJ92" s="133">
        <v>3</v>
      </c>
      <c r="FK92" s="103" t="s">
        <v>635</v>
      </c>
      <c r="FL92" s="134" t="s">
        <v>635</v>
      </c>
      <c r="FM92" s="135" t="s">
        <v>635</v>
      </c>
      <c r="FN92" s="135" t="s">
        <v>635</v>
      </c>
      <c r="FO92" s="135" t="s">
        <v>635</v>
      </c>
      <c r="FP92" s="103" t="s">
        <v>635</v>
      </c>
      <c r="FQ92" s="132">
        <v>50</v>
      </c>
      <c r="FR92" s="133">
        <v>0</v>
      </c>
      <c r="FS92" s="103" t="s">
        <v>635</v>
      </c>
      <c r="FT92" s="134" t="s">
        <v>635</v>
      </c>
      <c r="FU92" s="135" t="s">
        <v>635</v>
      </c>
      <c r="FV92" s="135" t="s">
        <v>635</v>
      </c>
      <c r="FW92" s="131" t="s">
        <v>635</v>
      </c>
      <c r="FX92" s="103" t="s">
        <v>635</v>
      </c>
      <c r="FY92" s="100" t="s">
        <v>657</v>
      </c>
      <c r="FZ92" s="102" t="s">
        <v>658</v>
      </c>
      <c r="GA92" s="102">
        <v>12</v>
      </c>
      <c r="GB92" s="102">
        <v>12</v>
      </c>
      <c r="GC92" s="136" t="s">
        <v>657</v>
      </c>
      <c r="GD92" s="137" t="s">
        <v>658</v>
      </c>
      <c r="GE92" s="137">
        <v>12</v>
      </c>
      <c r="GF92" s="137">
        <v>12</v>
      </c>
      <c r="GG92" s="125" t="s">
        <v>657</v>
      </c>
      <c r="GH92" s="125" t="s">
        <v>658</v>
      </c>
      <c r="GI92" s="125">
        <v>12</v>
      </c>
      <c r="GJ92" s="125">
        <v>12</v>
      </c>
      <c r="GK92" s="122" t="s">
        <v>657</v>
      </c>
      <c r="GL92" s="122" t="s">
        <v>658</v>
      </c>
      <c r="GM92" s="122">
        <v>12</v>
      </c>
      <c r="GN92" s="122">
        <v>12</v>
      </c>
      <c r="GO92" s="135" t="s">
        <v>635</v>
      </c>
      <c r="GP92" s="135" t="s">
        <v>635</v>
      </c>
      <c r="GQ92" s="135" t="s">
        <v>635</v>
      </c>
      <c r="GR92" s="134" t="s">
        <v>635</v>
      </c>
      <c r="GS92" s="134" t="s">
        <v>635</v>
      </c>
      <c r="GT92" s="134" t="s">
        <v>635</v>
      </c>
      <c r="GU92" s="126" t="s">
        <v>635</v>
      </c>
      <c r="GV92" s="126" t="s">
        <v>635</v>
      </c>
      <c r="GW92" s="126" t="s">
        <v>635</v>
      </c>
      <c r="GX92" s="145" t="s">
        <v>635</v>
      </c>
      <c r="GY92" s="145" t="s">
        <v>635</v>
      </c>
      <c r="GZ92" s="145" t="s">
        <v>635</v>
      </c>
      <c r="HA92" s="123" t="s">
        <v>635</v>
      </c>
      <c r="HB92" s="140" t="s">
        <v>635</v>
      </c>
      <c r="HC92" s="123" t="s">
        <v>635</v>
      </c>
      <c r="HD92" s="123" t="s">
        <v>635</v>
      </c>
      <c r="HE92" s="127" t="s">
        <v>635</v>
      </c>
      <c r="HF92" s="131" t="s">
        <v>635</v>
      </c>
      <c r="HG92" s="131" t="s">
        <v>635</v>
      </c>
      <c r="HH92" s="131" t="s">
        <v>635</v>
      </c>
      <c r="HI92" s="141" t="s">
        <v>635</v>
      </c>
      <c r="HJ92" s="141" t="s">
        <v>635</v>
      </c>
      <c r="HK92" s="141" t="s">
        <v>635</v>
      </c>
      <c r="HL92" s="141" t="s">
        <v>635</v>
      </c>
      <c r="HM92" s="131" t="s">
        <v>635</v>
      </c>
      <c r="HN92" s="131" t="s">
        <v>635</v>
      </c>
      <c r="HO92" s="131" t="s">
        <v>635</v>
      </c>
      <c r="HP92" s="131" t="s">
        <v>635</v>
      </c>
      <c r="HQ92" s="106" t="s">
        <v>635</v>
      </c>
      <c r="HR92" s="106" t="s">
        <v>635</v>
      </c>
      <c r="HS92" s="106" t="s">
        <v>635</v>
      </c>
      <c r="HT92" s="106" t="s">
        <v>635</v>
      </c>
      <c r="HU92" s="132" t="s">
        <v>635</v>
      </c>
      <c r="HV92" s="132" t="s">
        <v>635</v>
      </c>
      <c r="HW92" s="132" t="s">
        <v>635</v>
      </c>
      <c r="HX92" s="132" t="s">
        <v>635</v>
      </c>
      <c r="HY92" s="118" t="s">
        <v>635</v>
      </c>
      <c r="HZ92" s="118" t="s">
        <v>635</v>
      </c>
      <c r="IA92" s="118" t="s">
        <v>635</v>
      </c>
      <c r="IB92" s="118" t="s">
        <v>635</v>
      </c>
      <c r="IC92" s="125" t="s">
        <v>635</v>
      </c>
      <c r="ID92" s="125" t="s">
        <v>635</v>
      </c>
      <c r="IE92" s="125" t="s">
        <v>635</v>
      </c>
      <c r="IF92" s="125" t="s">
        <v>635</v>
      </c>
      <c r="IG92" s="105" t="s">
        <v>807</v>
      </c>
      <c r="IH92" s="105" t="s">
        <v>660</v>
      </c>
      <c r="II92" s="105" t="s">
        <v>662</v>
      </c>
      <c r="IJ92" s="105" t="s">
        <v>855</v>
      </c>
      <c r="IK92" s="105" t="s">
        <v>856</v>
      </c>
      <c r="IL92" s="105" t="s">
        <v>831</v>
      </c>
      <c r="IM92" s="105" t="s">
        <v>635</v>
      </c>
      <c r="IN92" s="105" t="s">
        <v>635</v>
      </c>
      <c r="IO92" s="105" t="s">
        <v>635</v>
      </c>
      <c r="IP92" s="103">
        <v>6</v>
      </c>
      <c r="IQ92" s="102" t="s">
        <v>709</v>
      </c>
      <c r="IR92" s="102" t="s">
        <v>635</v>
      </c>
      <c r="IS92" s="142">
        <v>0</v>
      </c>
      <c r="IT92" s="142">
        <v>1</v>
      </c>
      <c r="IU92" s="128" t="s">
        <v>709</v>
      </c>
      <c r="IV92" s="128" t="s">
        <v>635</v>
      </c>
      <c r="IW92" s="143">
        <v>0</v>
      </c>
      <c r="IX92" s="143">
        <v>1</v>
      </c>
      <c r="IY92" s="124" t="s">
        <v>709</v>
      </c>
      <c r="IZ92" s="229">
        <v>0</v>
      </c>
      <c r="JA92" s="229">
        <v>1</v>
      </c>
      <c r="JB92" s="123" t="s">
        <v>709</v>
      </c>
      <c r="JC92" s="155">
        <v>0</v>
      </c>
      <c r="JD92" s="155">
        <v>1</v>
      </c>
      <c r="JE92" s="144" t="s">
        <v>635</v>
      </c>
      <c r="JF92" s="144" t="s">
        <v>635</v>
      </c>
      <c r="JG92" s="144" t="s">
        <v>635</v>
      </c>
      <c r="JH92" s="141" t="s">
        <v>635</v>
      </c>
      <c r="JI92" s="141" t="s">
        <v>635</v>
      </c>
      <c r="JJ92" s="141" t="s">
        <v>635</v>
      </c>
      <c r="JK92" s="144" t="s">
        <v>635</v>
      </c>
      <c r="JL92" s="144" t="s">
        <v>635</v>
      </c>
      <c r="JM92" s="144" t="s">
        <v>635</v>
      </c>
      <c r="JN92" s="135" t="s">
        <v>635</v>
      </c>
      <c r="JO92" s="135" t="s">
        <v>635</v>
      </c>
      <c r="JP92" s="135" t="s">
        <v>635</v>
      </c>
      <c r="JQ92" s="144" t="s">
        <v>635</v>
      </c>
      <c r="JR92" s="144" t="s">
        <v>635</v>
      </c>
      <c r="JS92" s="144" t="s">
        <v>635</v>
      </c>
      <c r="JT92" s="144" t="s">
        <v>635</v>
      </c>
      <c r="JU92" s="145" t="s">
        <v>635</v>
      </c>
      <c r="JV92" s="145" t="s">
        <v>635</v>
      </c>
      <c r="JW92" s="145" t="s">
        <v>635</v>
      </c>
      <c r="JX92" s="145" t="s">
        <v>635</v>
      </c>
      <c r="JY92" s="141" t="s">
        <v>635</v>
      </c>
      <c r="JZ92" s="141" t="s">
        <v>635</v>
      </c>
      <c r="KA92" s="141" t="s">
        <v>635</v>
      </c>
      <c r="KB92" s="141" t="s">
        <v>635</v>
      </c>
      <c r="KC92" s="128" t="s">
        <v>635</v>
      </c>
      <c r="KD92" s="128" t="s">
        <v>635</v>
      </c>
      <c r="KE92" s="128" t="s">
        <v>635</v>
      </c>
      <c r="KF92" s="128" t="s">
        <v>635</v>
      </c>
      <c r="KG92" s="146" t="s">
        <v>635</v>
      </c>
      <c r="KH92" s="146" t="s">
        <v>635</v>
      </c>
      <c r="KI92" s="146" t="s">
        <v>635</v>
      </c>
      <c r="KJ92" s="146" t="s">
        <v>635</v>
      </c>
      <c r="KK92" s="147" t="s">
        <v>635</v>
      </c>
      <c r="KL92" s="147" t="s">
        <v>635</v>
      </c>
      <c r="KM92" s="147" t="s">
        <v>635</v>
      </c>
      <c r="KN92" s="147" t="s">
        <v>635</v>
      </c>
      <c r="KO92" s="148" t="s">
        <v>635</v>
      </c>
      <c r="KP92" s="148" t="s">
        <v>635</v>
      </c>
      <c r="KQ92" s="148" t="s">
        <v>635</v>
      </c>
      <c r="KR92" s="148" t="s">
        <v>635</v>
      </c>
      <c r="KS92" s="149" t="s">
        <v>635</v>
      </c>
      <c r="KT92" s="149" t="s">
        <v>635</v>
      </c>
      <c r="KU92" s="149" t="s">
        <v>635</v>
      </c>
      <c r="KV92" s="149" t="s">
        <v>635</v>
      </c>
      <c r="KW92" s="105" t="s">
        <v>748</v>
      </c>
      <c r="KX92" s="106" t="s">
        <v>1002</v>
      </c>
      <c r="KY92" s="106" t="s">
        <v>635</v>
      </c>
      <c r="KZ92" s="150">
        <v>0</v>
      </c>
      <c r="LA92" s="150">
        <v>0.5</v>
      </c>
      <c r="LB92" s="150">
        <v>0</v>
      </c>
      <c r="LC92" s="150">
        <v>0</v>
      </c>
      <c r="LD92" s="150">
        <v>0</v>
      </c>
      <c r="LE92" s="150">
        <v>0</v>
      </c>
      <c r="LF92" s="150">
        <v>0.5</v>
      </c>
      <c r="LG92" s="150">
        <v>0</v>
      </c>
      <c r="LH92" s="151">
        <f t="shared" si="23"/>
        <v>1</v>
      </c>
      <c r="LI92" s="152">
        <v>0</v>
      </c>
      <c r="LJ92" s="152">
        <v>0.5</v>
      </c>
      <c r="LK92" s="152">
        <v>0</v>
      </c>
      <c r="LL92" s="152">
        <v>0</v>
      </c>
      <c r="LM92" s="152">
        <v>0</v>
      </c>
      <c r="LN92" s="152">
        <v>0</v>
      </c>
      <c r="LO92" s="152">
        <v>0.5</v>
      </c>
      <c r="LP92" s="152">
        <v>0</v>
      </c>
      <c r="LQ92" s="153">
        <f t="shared" si="24"/>
        <v>1</v>
      </c>
      <c r="LR92" s="142">
        <v>0</v>
      </c>
      <c r="LS92" s="142">
        <v>0</v>
      </c>
      <c r="LT92" s="142">
        <v>0</v>
      </c>
      <c r="LU92" s="142">
        <v>0</v>
      </c>
      <c r="LV92" s="142">
        <v>0</v>
      </c>
      <c r="LW92" s="142">
        <v>0</v>
      </c>
      <c r="LX92" s="142">
        <v>0</v>
      </c>
      <c r="LY92" s="142">
        <v>0</v>
      </c>
      <c r="LZ92" s="142">
        <v>0</v>
      </c>
      <c r="MA92" s="45">
        <v>0</v>
      </c>
      <c r="MB92" s="45">
        <v>0</v>
      </c>
      <c r="MC92" s="45">
        <v>0</v>
      </c>
      <c r="MD92" s="45">
        <v>0</v>
      </c>
      <c r="ME92" s="45">
        <v>0</v>
      </c>
      <c r="MF92" s="45">
        <v>0</v>
      </c>
      <c r="MG92" s="45">
        <v>0</v>
      </c>
      <c r="MH92" s="45">
        <v>0</v>
      </c>
      <c r="MI92" s="45">
        <v>0</v>
      </c>
      <c r="MJ92" s="155" t="s">
        <v>635</v>
      </c>
      <c r="MK92" s="155" t="s">
        <v>635</v>
      </c>
      <c r="ML92" s="155" t="s">
        <v>635</v>
      </c>
      <c r="MM92" s="155" t="s">
        <v>635</v>
      </c>
      <c r="MN92" s="155" t="s">
        <v>635</v>
      </c>
      <c r="MO92" s="155" t="s">
        <v>635</v>
      </c>
      <c r="MP92" s="155" t="s">
        <v>635</v>
      </c>
      <c r="MQ92" s="155" t="s">
        <v>635</v>
      </c>
      <c r="MR92" s="156" t="s">
        <v>635</v>
      </c>
      <c r="MS92" s="157" t="s">
        <v>635</v>
      </c>
      <c r="MT92" s="157" t="s">
        <v>635</v>
      </c>
      <c r="MU92" s="157" t="s">
        <v>635</v>
      </c>
      <c r="MV92" s="157" t="s">
        <v>635</v>
      </c>
      <c r="MW92" s="157" t="s">
        <v>635</v>
      </c>
      <c r="MX92" s="157" t="s">
        <v>635</v>
      </c>
      <c r="MY92" s="157" t="s">
        <v>635</v>
      </c>
      <c r="MZ92" s="157" t="s">
        <v>635</v>
      </c>
      <c r="NA92" s="157" t="s">
        <v>635</v>
      </c>
      <c r="NB92" s="158" t="s">
        <v>635</v>
      </c>
      <c r="NC92" s="158" t="s">
        <v>635</v>
      </c>
      <c r="ND92" s="158" t="s">
        <v>635</v>
      </c>
      <c r="NE92" s="158" t="s">
        <v>635</v>
      </c>
      <c r="NF92" s="158" t="s">
        <v>635</v>
      </c>
      <c r="NG92" s="158" t="s">
        <v>635</v>
      </c>
      <c r="NH92" s="158" t="s">
        <v>635</v>
      </c>
      <c r="NI92" s="158" t="s">
        <v>635</v>
      </c>
      <c r="NJ92" s="159" t="s">
        <v>635</v>
      </c>
      <c r="NK92" s="160" t="s">
        <v>635</v>
      </c>
      <c r="NL92" s="160" t="s">
        <v>635</v>
      </c>
      <c r="NM92" s="160" t="s">
        <v>635</v>
      </c>
      <c r="NN92" s="160" t="s">
        <v>635</v>
      </c>
      <c r="NO92" s="160" t="s">
        <v>635</v>
      </c>
      <c r="NP92" s="160" t="s">
        <v>635</v>
      </c>
      <c r="NQ92" s="160" t="s">
        <v>635</v>
      </c>
      <c r="NR92" s="160" t="s">
        <v>635</v>
      </c>
      <c r="NS92" s="161" t="s">
        <v>635</v>
      </c>
      <c r="NT92" s="162" t="s">
        <v>635</v>
      </c>
      <c r="NU92" s="162" t="s">
        <v>635</v>
      </c>
      <c r="NV92" s="162" t="s">
        <v>635</v>
      </c>
      <c r="NW92" s="162" t="s">
        <v>635</v>
      </c>
      <c r="NX92" s="162" t="s">
        <v>635</v>
      </c>
      <c r="NY92" s="162" t="s">
        <v>635</v>
      </c>
      <c r="NZ92" s="162" t="s">
        <v>635</v>
      </c>
      <c r="OA92" s="162" t="s">
        <v>635</v>
      </c>
      <c r="OB92" s="163" t="s">
        <v>635</v>
      </c>
      <c r="OC92" s="142" t="s">
        <v>635</v>
      </c>
      <c r="OD92" s="142" t="s">
        <v>635</v>
      </c>
      <c r="OE92" s="142" t="s">
        <v>635</v>
      </c>
      <c r="OF92" s="142" t="s">
        <v>635</v>
      </c>
      <c r="OG92" s="142" t="s">
        <v>635</v>
      </c>
      <c r="OH92" s="142" t="s">
        <v>635</v>
      </c>
      <c r="OI92" s="142" t="s">
        <v>635</v>
      </c>
      <c r="OJ92" s="142" t="s">
        <v>635</v>
      </c>
      <c r="OK92" s="142" t="s">
        <v>635</v>
      </c>
      <c r="OL92" s="45">
        <v>0</v>
      </c>
      <c r="OM92" s="45">
        <v>0</v>
      </c>
      <c r="ON92" s="45">
        <v>0</v>
      </c>
      <c r="OO92" s="45">
        <v>0</v>
      </c>
      <c r="OP92" s="45">
        <v>0</v>
      </c>
      <c r="OQ92" s="45">
        <v>0</v>
      </c>
      <c r="OR92" s="45">
        <v>0</v>
      </c>
      <c r="OS92" s="45">
        <v>0</v>
      </c>
      <c r="OT92" s="44">
        <v>0</v>
      </c>
      <c r="OU92" s="158">
        <v>0</v>
      </c>
      <c r="OV92" s="158">
        <v>0</v>
      </c>
      <c r="OW92" s="158">
        <v>0</v>
      </c>
      <c r="OX92" s="158">
        <v>0</v>
      </c>
      <c r="OY92" s="158">
        <v>0</v>
      </c>
      <c r="OZ92" s="158">
        <v>0</v>
      </c>
      <c r="PA92" s="158">
        <v>0</v>
      </c>
      <c r="PB92" s="158">
        <v>0</v>
      </c>
      <c r="PC92" s="159">
        <v>0</v>
      </c>
      <c r="PD92" s="152" t="s">
        <v>635</v>
      </c>
      <c r="PE92" s="152" t="s">
        <v>635</v>
      </c>
      <c r="PF92" s="152" t="s">
        <v>635</v>
      </c>
      <c r="PG92" s="152" t="s">
        <v>635</v>
      </c>
      <c r="PH92" s="152" t="s">
        <v>635</v>
      </c>
      <c r="PI92" s="152" t="s">
        <v>635</v>
      </c>
      <c r="PJ92" s="152" t="s">
        <v>635</v>
      </c>
      <c r="PK92" s="152" t="s">
        <v>635</v>
      </c>
      <c r="PL92" s="164" t="s">
        <v>635</v>
      </c>
      <c r="PM92" s="158" t="s">
        <v>635</v>
      </c>
      <c r="PN92" s="158" t="s">
        <v>635</v>
      </c>
      <c r="PO92" s="158" t="s">
        <v>635</v>
      </c>
      <c r="PP92" s="158" t="s">
        <v>635</v>
      </c>
      <c r="PQ92" s="158" t="s">
        <v>635</v>
      </c>
      <c r="PR92" s="158" t="s">
        <v>635</v>
      </c>
      <c r="PS92" s="158" t="s">
        <v>635</v>
      </c>
      <c r="PT92" s="158" t="s">
        <v>635</v>
      </c>
      <c r="PU92" s="159" t="s">
        <v>635</v>
      </c>
      <c r="PV92" s="157" t="s">
        <v>635</v>
      </c>
      <c r="PW92" s="157" t="s">
        <v>635</v>
      </c>
      <c r="PX92" s="157" t="s">
        <v>635</v>
      </c>
      <c r="PY92" s="157" t="s">
        <v>635</v>
      </c>
      <c r="PZ92" s="157" t="s">
        <v>635</v>
      </c>
      <c r="QA92" s="157" t="s">
        <v>635</v>
      </c>
      <c r="QB92" s="157" t="s">
        <v>635</v>
      </c>
      <c r="QC92" s="157" t="s">
        <v>635</v>
      </c>
      <c r="QD92" s="165" t="s">
        <v>635</v>
      </c>
      <c r="QE92" s="166" t="s">
        <v>635</v>
      </c>
      <c r="QF92" s="166" t="s">
        <v>635</v>
      </c>
      <c r="QG92" s="166" t="s">
        <v>635</v>
      </c>
      <c r="QH92" s="166" t="s">
        <v>635</v>
      </c>
      <c r="QI92" s="166" t="s">
        <v>635</v>
      </c>
      <c r="QJ92" s="166" t="s">
        <v>635</v>
      </c>
      <c r="QK92" s="166" t="s">
        <v>635</v>
      </c>
      <c r="QL92" s="166" t="s">
        <v>635</v>
      </c>
      <c r="QM92" s="167" t="s">
        <v>635</v>
      </c>
      <c r="QN92" s="120" t="s">
        <v>635</v>
      </c>
      <c r="QO92" s="120" t="s">
        <v>635</v>
      </c>
      <c r="QP92" s="120" t="s">
        <v>635</v>
      </c>
      <c r="QQ92" s="120" t="s">
        <v>635</v>
      </c>
      <c r="QR92" s="120" t="s">
        <v>635</v>
      </c>
      <c r="QS92" s="120" t="s">
        <v>635</v>
      </c>
      <c r="QT92" s="120" t="s">
        <v>635</v>
      </c>
      <c r="QU92" s="120" t="s">
        <v>635</v>
      </c>
      <c r="QV92" s="168" t="s">
        <v>635</v>
      </c>
      <c r="QW92" s="169" t="s">
        <v>635</v>
      </c>
      <c r="QX92" s="169" t="s">
        <v>635</v>
      </c>
      <c r="QY92" s="169" t="s">
        <v>635</v>
      </c>
      <c r="QZ92" s="169" t="s">
        <v>635</v>
      </c>
      <c r="RA92" s="169" t="s">
        <v>635</v>
      </c>
      <c r="RB92" s="169" t="s">
        <v>635</v>
      </c>
      <c r="RC92" s="169" t="s">
        <v>635</v>
      </c>
      <c r="RD92" s="169" t="s">
        <v>635</v>
      </c>
      <c r="RE92" s="170" t="s">
        <v>635</v>
      </c>
      <c r="RF92" s="136" t="s">
        <v>656</v>
      </c>
      <c r="RG92" s="136" t="s">
        <v>854</v>
      </c>
      <c r="RH92" s="136" t="s">
        <v>635</v>
      </c>
      <c r="RI92" s="137" t="s">
        <v>635</v>
      </c>
      <c r="RJ92" s="137" t="s">
        <v>635</v>
      </c>
      <c r="RK92" s="137" t="s">
        <v>635</v>
      </c>
      <c r="RL92" s="105" t="s">
        <v>748</v>
      </c>
      <c r="RM92" s="106" t="s">
        <v>1002</v>
      </c>
      <c r="RN92" s="106" t="s">
        <v>635</v>
      </c>
      <c r="RO92" s="171">
        <v>0</v>
      </c>
      <c r="RP92" s="171">
        <v>0.5</v>
      </c>
      <c r="RQ92" s="171">
        <v>0</v>
      </c>
      <c r="RR92" s="171">
        <v>0</v>
      </c>
      <c r="RS92" s="171">
        <v>0</v>
      </c>
      <c r="RT92" s="171">
        <v>0</v>
      </c>
      <c r="RU92" s="171">
        <v>0.5</v>
      </c>
      <c r="RV92" s="171">
        <v>0</v>
      </c>
      <c r="RW92" s="172">
        <f t="shared" si="28"/>
        <v>1</v>
      </c>
      <c r="RX92" s="158">
        <v>0</v>
      </c>
      <c r="RY92" s="158">
        <v>0.5</v>
      </c>
      <c r="RZ92" s="158">
        <v>0</v>
      </c>
      <c r="SA92" s="158">
        <v>0</v>
      </c>
      <c r="SB92" s="158">
        <v>0</v>
      </c>
      <c r="SC92" s="158">
        <v>0</v>
      </c>
      <c r="SD92" s="158">
        <v>0.5</v>
      </c>
      <c r="SE92" s="158">
        <v>0</v>
      </c>
      <c r="SF92" s="159">
        <f>SUM(RX92:SE92)</f>
        <v>1</v>
      </c>
      <c r="SG92" s="132" t="s">
        <v>635</v>
      </c>
      <c r="SH92" s="132" t="s">
        <v>635</v>
      </c>
      <c r="SI92" s="132" t="s">
        <v>635</v>
      </c>
      <c r="SJ92" s="132" t="s">
        <v>635</v>
      </c>
      <c r="SK92" s="132" t="s">
        <v>635</v>
      </c>
      <c r="SL92" s="132" t="s">
        <v>635</v>
      </c>
      <c r="SM92" s="132" t="s">
        <v>635</v>
      </c>
      <c r="SN92" s="132" t="s">
        <v>635</v>
      </c>
      <c r="SO92" s="173" t="s">
        <v>635</v>
      </c>
      <c r="SP92" s="102" t="s">
        <v>635</v>
      </c>
      <c r="SQ92" s="102" t="s">
        <v>635</v>
      </c>
      <c r="SR92" s="102" t="s">
        <v>635</v>
      </c>
      <c r="SS92" s="102" t="s">
        <v>635</v>
      </c>
      <c r="ST92" s="102" t="s">
        <v>635</v>
      </c>
      <c r="SU92" s="102" t="s">
        <v>635</v>
      </c>
      <c r="SV92" s="102" t="s">
        <v>635</v>
      </c>
      <c r="SW92" s="102" t="s">
        <v>635</v>
      </c>
      <c r="SX92" s="174" t="s">
        <v>635</v>
      </c>
      <c r="SY92" s="125" t="s">
        <v>635</v>
      </c>
      <c r="SZ92" s="125" t="s">
        <v>635</v>
      </c>
      <c r="TA92" s="125" t="s">
        <v>635</v>
      </c>
      <c r="TB92" s="125" t="s">
        <v>635</v>
      </c>
      <c r="TC92" s="125" t="s">
        <v>635</v>
      </c>
      <c r="TD92" s="125" t="s">
        <v>635</v>
      </c>
      <c r="TE92" s="125" t="s">
        <v>635</v>
      </c>
      <c r="TF92" s="125" t="s">
        <v>635</v>
      </c>
      <c r="TG92" s="175" t="s">
        <v>635</v>
      </c>
      <c r="TH92" s="149" t="s">
        <v>635</v>
      </c>
      <c r="TI92" s="149" t="s">
        <v>635</v>
      </c>
      <c r="TJ92" s="149" t="s">
        <v>635</v>
      </c>
      <c r="TK92" s="149" t="s">
        <v>635</v>
      </c>
      <c r="TL92" s="149" t="s">
        <v>635</v>
      </c>
      <c r="TM92" s="149" t="s">
        <v>635</v>
      </c>
      <c r="TN92" s="149" t="s">
        <v>635</v>
      </c>
      <c r="TO92" s="149" t="s">
        <v>635</v>
      </c>
      <c r="TP92" s="176" t="s">
        <v>635</v>
      </c>
      <c r="TQ92" s="177" t="s">
        <v>635</v>
      </c>
      <c r="TR92" s="177" t="s">
        <v>635</v>
      </c>
      <c r="TS92" s="177" t="s">
        <v>635</v>
      </c>
      <c r="TT92" s="177" t="s">
        <v>635</v>
      </c>
      <c r="TU92" s="177" t="s">
        <v>635</v>
      </c>
      <c r="TV92" s="177" t="s">
        <v>635</v>
      </c>
      <c r="TW92" s="177" t="s">
        <v>635</v>
      </c>
      <c r="TX92" s="177" t="s">
        <v>635</v>
      </c>
      <c r="TY92" s="178" t="s">
        <v>635</v>
      </c>
      <c r="TZ92" s="179" t="s">
        <v>635</v>
      </c>
      <c r="UA92" s="179" t="s">
        <v>635</v>
      </c>
      <c r="UB92" s="179" t="s">
        <v>635</v>
      </c>
      <c r="UC92" s="179" t="s">
        <v>635</v>
      </c>
      <c r="UD92" s="179" t="s">
        <v>635</v>
      </c>
      <c r="UE92" s="179" t="s">
        <v>635</v>
      </c>
      <c r="UF92" s="179" t="s">
        <v>635</v>
      </c>
      <c r="UG92" s="179" t="s">
        <v>635</v>
      </c>
      <c r="UH92" s="180" t="s">
        <v>635</v>
      </c>
      <c r="UI92" s="171">
        <v>0</v>
      </c>
      <c r="UJ92" s="171">
        <v>0.5</v>
      </c>
      <c r="UK92" s="171">
        <v>0</v>
      </c>
      <c r="UL92" s="171">
        <v>0</v>
      </c>
      <c r="UM92" s="171">
        <v>0</v>
      </c>
      <c r="UN92" s="171">
        <v>0</v>
      </c>
      <c r="UO92" s="171">
        <v>0.5</v>
      </c>
      <c r="UP92" s="171">
        <v>0</v>
      </c>
      <c r="UQ92" s="181">
        <f t="shared" si="29"/>
        <v>1</v>
      </c>
      <c r="UR92" s="45">
        <v>0</v>
      </c>
      <c r="US92" s="45">
        <v>0.5</v>
      </c>
      <c r="UT92" s="45">
        <v>0</v>
      </c>
      <c r="UU92" s="45">
        <v>0</v>
      </c>
      <c r="UV92" s="45">
        <v>0</v>
      </c>
      <c r="UW92" s="45">
        <v>0</v>
      </c>
      <c r="UX92" s="45">
        <v>0.5</v>
      </c>
      <c r="UY92" s="45">
        <v>0</v>
      </c>
      <c r="UZ92" s="231">
        <f>SUBTOTAL(9,UR92:UY92)</f>
        <v>1</v>
      </c>
      <c r="VA92" s="169" t="s">
        <v>635</v>
      </c>
      <c r="VB92" s="169" t="s">
        <v>635</v>
      </c>
      <c r="VC92" s="169" t="s">
        <v>635</v>
      </c>
      <c r="VD92" s="169" t="s">
        <v>635</v>
      </c>
      <c r="VE92" s="169" t="s">
        <v>635</v>
      </c>
      <c r="VF92" s="169" t="s">
        <v>635</v>
      </c>
      <c r="VG92" s="169" t="s">
        <v>635</v>
      </c>
      <c r="VH92" s="169" t="s">
        <v>635</v>
      </c>
      <c r="VI92" s="183" t="s">
        <v>635</v>
      </c>
      <c r="VJ92" s="177" t="s">
        <v>635</v>
      </c>
      <c r="VK92" s="177" t="s">
        <v>635</v>
      </c>
      <c r="VL92" s="177" t="s">
        <v>635</v>
      </c>
      <c r="VM92" s="177" t="s">
        <v>635</v>
      </c>
      <c r="VN92" s="177" t="s">
        <v>635</v>
      </c>
      <c r="VO92" s="177" t="s">
        <v>635</v>
      </c>
      <c r="VP92" s="177" t="s">
        <v>635</v>
      </c>
      <c r="VQ92" s="177" t="s">
        <v>635</v>
      </c>
      <c r="VR92" s="178" t="s">
        <v>635</v>
      </c>
      <c r="VS92" s="184" t="s">
        <v>635</v>
      </c>
      <c r="VT92" s="184" t="s">
        <v>635</v>
      </c>
      <c r="VU92" s="184" t="s">
        <v>635</v>
      </c>
      <c r="VV92" s="184" t="s">
        <v>635</v>
      </c>
      <c r="VW92" s="184" t="s">
        <v>635</v>
      </c>
      <c r="VX92" s="184" t="s">
        <v>635</v>
      </c>
      <c r="VY92" s="184" t="s">
        <v>635</v>
      </c>
      <c r="VZ92" s="184" t="s">
        <v>635</v>
      </c>
      <c r="WA92" s="185" t="s">
        <v>635</v>
      </c>
      <c r="WB92" s="186" t="s">
        <v>635</v>
      </c>
      <c r="WC92" s="186" t="s">
        <v>635</v>
      </c>
      <c r="WD92" s="186" t="s">
        <v>635</v>
      </c>
      <c r="WE92" s="186" t="s">
        <v>635</v>
      </c>
      <c r="WF92" s="186" t="s">
        <v>635</v>
      </c>
      <c r="WG92" s="186" t="s">
        <v>635</v>
      </c>
      <c r="WH92" s="186" t="s">
        <v>635</v>
      </c>
      <c r="WI92" s="186" t="s">
        <v>635</v>
      </c>
      <c r="WJ92" s="187" t="s">
        <v>635</v>
      </c>
      <c r="WK92" s="137" t="s">
        <v>635</v>
      </c>
      <c r="WL92" s="137" t="s">
        <v>635</v>
      </c>
      <c r="WM92" s="137" t="s">
        <v>635</v>
      </c>
      <c r="WN92" s="137" t="s">
        <v>635</v>
      </c>
      <c r="WO92" s="137" t="s">
        <v>635</v>
      </c>
      <c r="WP92" s="137" t="s">
        <v>635</v>
      </c>
      <c r="WQ92" s="137" t="s">
        <v>635</v>
      </c>
      <c r="WR92" s="137" t="s">
        <v>635</v>
      </c>
      <c r="WS92" s="188" t="s">
        <v>635</v>
      </c>
      <c r="WT92" s="133" t="s">
        <v>635</v>
      </c>
      <c r="WU92" s="133" t="s">
        <v>635</v>
      </c>
      <c r="WV92" s="133" t="s">
        <v>635</v>
      </c>
      <c r="WW92" s="133" t="s">
        <v>635</v>
      </c>
      <c r="WX92" s="133" t="s">
        <v>635</v>
      </c>
      <c r="WY92" s="133" t="s">
        <v>635</v>
      </c>
      <c r="WZ92" s="133" t="s">
        <v>635</v>
      </c>
      <c r="XA92" s="133" t="s">
        <v>635</v>
      </c>
      <c r="XB92" s="189" t="s">
        <v>635</v>
      </c>
      <c r="XC92" s="105" t="s">
        <v>665</v>
      </c>
      <c r="XD92" s="105" t="s">
        <v>666</v>
      </c>
      <c r="XE92" s="105" t="s">
        <v>749</v>
      </c>
      <c r="XF92" s="111" t="s">
        <v>750</v>
      </c>
      <c r="XG92" s="190" t="s">
        <v>635</v>
      </c>
      <c r="XH92" s="190" t="s">
        <v>635</v>
      </c>
      <c r="XI92" s="190" t="s">
        <v>635</v>
      </c>
      <c r="XJ92" s="190" t="s">
        <v>635</v>
      </c>
      <c r="XK92" s="190" t="s">
        <v>635</v>
      </c>
      <c r="XL92" s="190" t="s">
        <v>635</v>
      </c>
      <c r="XM92" s="191" t="s">
        <v>667</v>
      </c>
      <c r="XN92" s="191" t="s">
        <v>668</v>
      </c>
      <c r="XO92" s="191" t="s">
        <v>670</v>
      </c>
      <c r="XP92" s="191" t="s">
        <v>712</v>
      </c>
      <c r="XQ92" s="191" t="s">
        <v>635</v>
      </c>
      <c r="XR92" s="191" t="s">
        <v>635</v>
      </c>
      <c r="XS92" s="191" t="s">
        <v>635</v>
      </c>
      <c r="XT92" s="191" t="s">
        <v>635</v>
      </c>
      <c r="XU92" s="192" t="s">
        <v>672</v>
      </c>
      <c r="XV92" s="192" t="s">
        <v>673</v>
      </c>
      <c r="XW92" s="192" t="s">
        <v>635</v>
      </c>
      <c r="XX92" s="192" t="s">
        <v>635</v>
      </c>
      <c r="XY92" s="192" t="s">
        <v>635</v>
      </c>
      <c r="XZ92" s="192" t="s">
        <v>635</v>
      </c>
      <c r="YA92" s="144" t="s">
        <v>667</v>
      </c>
      <c r="YB92" s="144" t="s">
        <v>668</v>
      </c>
      <c r="YC92" s="144" t="s">
        <v>669</v>
      </c>
      <c r="YD92" s="144" t="s">
        <v>635</v>
      </c>
      <c r="YE92" s="144" t="s">
        <v>635</v>
      </c>
      <c r="YF92" s="144" t="s">
        <v>635</v>
      </c>
      <c r="YG92" s="144" t="s">
        <v>635</v>
      </c>
      <c r="YH92" s="111" t="s">
        <v>800</v>
      </c>
      <c r="YI92" s="111" t="s">
        <v>635</v>
      </c>
      <c r="YJ92" s="111" t="s">
        <v>635</v>
      </c>
      <c r="YK92" s="190" t="s">
        <v>635</v>
      </c>
      <c r="YL92" s="190" t="s">
        <v>635</v>
      </c>
      <c r="YM92" s="190" t="s">
        <v>635</v>
      </c>
      <c r="YN92" s="190" t="s">
        <v>635</v>
      </c>
      <c r="YO92" s="190" t="s">
        <v>635</v>
      </c>
      <c r="YP92" s="130" t="s">
        <v>635</v>
      </c>
      <c r="YQ92" s="130" t="s">
        <v>635</v>
      </c>
      <c r="YR92" s="130" t="s">
        <v>635</v>
      </c>
      <c r="YS92" s="130" t="s">
        <v>635</v>
      </c>
      <c r="YT92" s="130" t="s">
        <v>635</v>
      </c>
      <c r="YU92" s="130" t="s">
        <v>635</v>
      </c>
      <c r="YV92" s="112" t="s">
        <v>752</v>
      </c>
      <c r="YW92" s="112" t="s">
        <v>1641</v>
      </c>
      <c r="YX92" s="112" t="s">
        <v>677</v>
      </c>
      <c r="YY92" s="112" t="s">
        <v>951</v>
      </c>
      <c r="YZ92" s="105" t="s">
        <v>674</v>
      </c>
      <c r="ZA92" s="105" t="s">
        <v>635</v>
      </c>
      <c r="ZB92" s="126" t="s">
        <v>635</v>
      </c>
      <c r="ZC92" s="126" t="s">
        <v>635</v>
      </c>
      <c r="ZD92" s="126" t="s">
        <v>635</v>
      </c>
      <c r="ZE92" s="126" t="s">
        <v>635</v>
      </c>
      <c r="ZF92" s="126" t="s">
        <v>635</v>
      </c>
      <c r="ZG92" s="125" t="s">
        <v>713</v>
      </c>
      <c r="ZH92" s="125" t="s">
        <v>714</v>
      </c>
      <c r="ZI92" s="125" t="s">
        <v>675</v>
      </c>
      <c r="ZJ92" s="125" t="s">
        <v>635</v>
      </c>
      <c r="ZK92" s="125" t="s">
        <v>635</v>
      </c>
      <c r="ZL92" s="125" t="s">
        <v>635</v>
      </c>
      <c r="ZM92" s="125" t="s">
        <v>635</v>
      </c>
      <c r="ZN92" s="125" t="s">
        <v>635</v>
      </c>
      <c r="ZO92" s="147" t="s">
        <v>635</v>
      </c>
      <c r="ZP92" s="147" t="s">
        <v>635</v>
      </c>
      <c r="ZQ92" s="147" t="s">
        <v>635</v>
      </c>
      <c r="ZR92" s="147" t="s">
        <v>635</v>
      </c>
      <c r="ZS92" s="147" t="s">
        <v>635</v>
      </c>
      <c r="ZT92" s="184" t="s">
        <v>635</v>
      </c>
      <c r="ZU92" s="184">
        <v>2.5</v>
      </c>
      <c r="ZV92" s="184">
        <v>2</v>
      </c>
      <c r="ZW92" s="184" t="s">
        <v>635</v>
      </c>
      <c r="ZX92" s="131">
        <v>1</v>
      </c>
      <c r="ZY92" s="131" t="s">
        <v>635</v>
      </c>
      <c r="ZZ92" s="131">
        <v>1</v>
      </c>
      <c r="AAA92" s="131" t="s">
        <v>635</v>
      </c>
      <c r="AAB92" s="132" t="s">
        <v>635</v>
      </c>
      <c r="AAC92" s="132" t="s">
        <v>635</v>
      </c>
      <c r="AAD92" s="132" t="s">
        <v>635</v>
      </c>
      <c r="AAE92" s="193" t="s">
        <v>635</v>
      </c>
      <c r="AAF92" s="102">
        <v>3</v>
      </c>
      <c r="AAG92" s="102" t="s">
        <v>635</v>
      </c>
      <c r="AAH92" s="102" t="s">
        <v>635</v>
      </c>
      <c r="AAI92" s="102" t="s">
        <v>635</v>
      </c>
      <c r="AAJ92" s="125" t="s">
        <v>635</v>
      </c>
      <c r="AAK92" s="125" t="s">
        <v>635</v>
      </c>
      <c r="AAL92" s="125" t="s">
        <v>635</v>
      </c>
      <c r="AAM92" s="125" t="s">
        <v>635</v>
      </c>
      <c r="AAN92" s="131" t="s">
        <v>635</v>
      </c>
      <c r="AAO92" s="131" t="s">
        <v>635</v>
      </c>
      <c r="AAP92" s="131" t="s">
        <v>635</v>
      </c>
      <c r="AAQ92" s="131">
        <v>1</v>
      </c>
      <c r="AAR92" s="149" t="s">
        <v>635</v>
      </c>
      <c r="AAS92" s="149" t="s">
        <v>635</v>
      </c>
      <c r="AAT92" s="149" t="s">
        <v>635</v>
      </c>
      <c r="AAU92" s="149">
        <v>1</v>
      </c>
      <c r="AAV92" s="184">
        <v>2</v>
      </c>
      <c r="AAW92" s="184" t="s">
        <v>635</v>
      </c>
      <c r="AAX92" s="184" t="s">
        <v>635</v>
      </c>
      <c r="AAY92" s="184" t="s">
        <v>635</v>
      </c>
      <c r="AAZ92" s="103" t="s">
        <v>632</v>
      </c>
      <c r="ABA92" s="100" t="s">
        <v>1256</v>
      </c>
      <c r="ABB92" s="100" t="s">
        <v>635</v>
      </c>
      <c r="ABC92" s="100" t="s">
        <v>635</v>
      </c>
      <c r="ABD92" s="100" t="s">
        <v>635</v>
      </c>
      <c r="ABE92" s="100" t="s">
        <v>635</v>
      </c>
      <c r="ABF92" s="103" t="s">
        <v>635</v>
      </c>
      <c r="ABG92" s="194">
        <v>100000</v>
      </c>
      <c r="ABH92" s="195" t="s">
        <v>754</v>
      </c>
      <c r="ABI92" s="195" t="s">
        <v>717</v>
      </c>
      <c r="ABJ92" s="195" t="s">
        <v>833</v>
      </c>
      <c r="ABK92" s="195" t="s">
        <v>635</v>
      </c>
      <c r="ABL92" s="177" t="s">
        <v>635</v>
      </c>
      <c r="ABM92" s="177" t="s">
        <v>635</v>
      </c>
      <c r="ABN92" s="177" t="s">
        <v>635</v>
      </c>
      <c r="ABO92" s="195" t="s">
        <v>635</v>
      </c>
      <c r="ABP92" s="112" t="s">
        <v>1841</v>
      </c>
      <c r="ABQ92" s="112" t="s">
        <v>635</v>
      </c>
      <c r="ABR92" s="112" t="s">
        <v>635</v>
      </c>
      <c r="ABS92" s="103" t="s">
        <v>632</v>
      </c>
      <c r="ABT92" s="97" t="s">
        <v>632</v>
      </c>
      <c r="ABU92" s="196" t="s">
        <v>683</v>
      </c>
      <c r="ABV92" s="196" t="s">
        <v>756</v>
      </c>
      <c r="ABW92" s="196" t="s">
        <v>684</v>
      </c>
      <c r="ABX92" s="196" t="s">
        <v>635</v>
      </c>
      <c r="ABY92" s="196" t="s">
        <v>635</v>
      </c>
      <c r="ABZ92" s="196" t="s">
        <v>635</v>
      </c>
      <c r="ACA92" s="196" t="s">
        <v>635</v>
      </c>
      <c r="ACB92" s="97" t="s">
        <v>626</v>
      </c>
      <c r="ACC92" s="97" t="s">
        <v>632</v>
      </c>
      <c r="ACD92" s="112" t="s">
        <v>835</v>
      </c>
      <c r="ACE92" s="112" t="s">
        <v>635</v>
      </c>
      <c r="ACF92" s="112" t="s">
        <v>635</v>
      </c>
      <c r="ACG92" s="112" t="s">
        <v>635</v>
      </c>
      <c r="ACH92" s="270" t="s">
        <v>1842</v>
      </c>
      <c r="ACI92" s="97" t="s">
        <v>1843</v>
      </c>
      <c r="ACJ92" s="97"/>
    </row>
    <row r="93" spans="1:764" ht="15" customHeight="1">
      <c r="A93">
        <v>84</v>
      </c>
      <c r="B93" s="97" t="s">
        <v>1844</v>
      </c>
      <c r="C93" s="97" t="s">
        <v>1845</v>
      </c>
      <c r="D93" s="97" t="s">
        <v>1200</v>
      </c>
      <c r="E93" s="97" t="s">
        <v>1846</v>
      </c>
      <c r="F93" s="98" t="s">
        <v>1847</v>
      </c>
      <c r="G93" s="98" t="s">
        <v>1848</v>
      </c>
      <c r="H93" s="99">
        <v>36.177275999999999</v>
      </c>
      <c r="I93" s="99">
        <v>-0.27823599999999998</v>
      </c>
      <c r="J93" s="98" t="s">
        <v>695</v>
      </c>
      <c r="K93" s="98" t="s">
        <v>1204</v>
      </c>
      <c r="L93" s="98" t="s">
        <v>1849</v>
      </c>
      <c r="M93" s="100" t="s">
        <v>1850</v>
      </c>
      <c r="N93" s="101">
        <v>726476557</v>
      </c>
      <c r="O93" s="102">
        <v>714995399</v>
      </c>
      <c r="P93" s="100">
        <v>-0.27701999999999999</v>
      </c>
      <c r="Q93" s="100">
        <v>36.182352999999999</v>
      </c>
      <c r="R93" s="100">
        <v>1960.5</v>
      </c>
      <c r="S93" s="100">
        <v>4.9000000000000004</v>
      </c>
      <c r="T93" s="103" t="s">
        <v>626</v>
      </c>
      <c r="U93" s="97" t="s">
        <v>627</v>
      </c>
      <c r="V93" s="97" t="s">
        <v>628</v>
      </c>
      <c r="W93" s="97" t="s">
        <v>629</v>
      </c>
      <c r="X93" s="97" t="s">
        <v>700</v>
      </c>
      <c r="Y93" s="97" t="s">
        <v>631</v>
      </c>
      <c r="Z93" s="103" t="s">
        <v>632</v>
      </c>
      <c r="AA93" s="104" t="s">
        <v>634</v>
      </c>
      <c r="AB93" s="197" t="s">
        <v>635</v>
      </c>
      <c r="AC93" s="104" t="s">
        <v>635</v>
      </c>
      <c r="AD93" s="104" t="s">
        <v>635</v>
      </c>
      <c r="AE93" s="104" t="s">
        <v>635</v>
      </c>
      <c r="AF93" s="103">
        <v>3</v>
      </c>
      <c r="AG93" s="103">
        <v>0</v>
      </c>
      <c r="AH93" s="97" t="s">
        <v>636</v>
      </c>
      <c r="AI93" s="97" t="s">
        <v>637</v>
      </c>
      <c r="AJ93" s="97" t="s">
        <v>638</v>
      </c>
      <c r="AK93" s="97" t="s">
        <v>639</v>
      </c>
      <c r="AL93" s="105" t="s">
        <v>640</v>
      </c>
      <c r="AM93" s="106" t="s">
        <v>641</v>
      </c>
      <c r="AN93" s="106" t="s">
        <v>635</v>
      </c>
      <c r="AO93" s="106" t="s">
        <v>635</v>
      </c>
      <c r="AP93" s="97" t="s">
        <v>642</v>
      </c>
      <c r="AQ93" s="97" t="s">
        <v>642</v>
      </c>
      <c r="AR93" s="103" t="s">
        <v>635</v>
      </c>
      <c r="AS93" s="107" t="s">
        <v>635</v>
      </c>
      <c r="AT93" s="103" t="s">
        <v>635</v>
      </c>
      <c r="AU93" s="103" t="s">
        <v>635</v>
      </c>
      <c r="AV93" s="106" t="s">
        <v>632</v>
      </c>
      <c r="AW93" s="105" t="s">
        <v>641</v>
      </c>
      <c r="AX93" s="103" t="s">
        <v>635</v>
      </c>
      <c r="AY93" s="105" t="s">
        <v>640</v>
      </c>
      <c r="AZ93" s="107" t="s">
        <v>635</v>
      </c>
      <c r="BA93" s="105" t="s">
        <v>640</v>
      </c>
      <c r="BB93" s="107" t="s">
        <v>635</v>
      </c>
      <c r="BC93" s="106" t="s">
        <v>640</v>
      </c>
      <c r="BD93" s="103" t="s">
        <v>635</v>
      </c>
      <c r="BE93" s="106" t="s">
        <v>626</v>
      </c>
      <c r="BF93" s="103" t="s">
        <v>635</v>
      </c>
      <c r="BG93" s="103" t="s">
        <v>635</v>
      </c>
      <c r="BH93" s="103" t="s">
        <v>635</v>
      </c>
      <c r="BI93" s="97" t="s">
        <v>640</v>
      </c>
      <c r="BJ93" s="108" t="s">
        <v>643</v>
      </c>
      <c r="BK93" s="108" t="s">
        <v>875</v>
      </c>
      <c r="BL93" s="108" t="s">
        <v>635</v>
      </c>
      <c r="BM93" s="108" t="s">
        <v>635</v>
      </c>
      <c r="BN93" s="108" t="s">
        <v>635</v>
      </c>
      <c r="BO93" s="103" t="s">
        <v>632</v>
      </c>
      <c r="BP93" s="103" t="s">
        <v>641</v>
      </c>
      <c r="BQ93" s="103" t="s">
        <v>635</v>
      </c>
      <c r="BR93" s="109" t="s">
        <v>645</v>
      </c>
      <c r="BS93" s="109" t="s">
        <v>635</v>
      </c>
      <c r="BT93" s="110" t="s">
        <v>635</v>
      </c>
      <c r="BU93" s="110" t="s">
        <v>635</v>
      </c>
      <c r="BV93" s="109" t="s">
        <v>635</v>
      </c>
      <c r="BW93" s="97" t="s">
        <v>848</v>
      </c>
      <c r="BX93" s="97" t="s">
        <v>848</v>
      </c>
      <c r="BY93" s="97" t="s">
        <v>1851</v>
      </c>
      <c r="BZ93" s="97" t="s">
        <v>779</v>
      </c>
      <c r="CA93" s="111" t="s">
        <v>635</v>
      </c>
      <c r="CB93" s="111" t="s">
        <v>635</v>
      </c>
      <c r="CC93" s="111" t="s">
        <v>635</v>
      </c>
      <c r="CD93" s="106" t="s">
        <v>635</v>
      </c>
      <c r="CE93" s="111" t="s">
        <v>635</v>
      </c>
      <c r="CF93" s="103">
        <v>3</v>
      </c>
      <c r="CG93" s="103">
        <v>3</v>
      </c>
      <c r="CH93" s="112" t="s">
        <v>649</v>
      </c>
      <c r="CI93" s="113" t="s">
        <v>635</v>
      </c>
      <c r="CJ93" s="113" t="s">
        <v>635</v>
      </c>
      <c r="CK93" s="113" t="s">
        <v>635</v>
      </c>
      <c r="CL93" s="103">
        <v>9</v>
      </c>
      <c r="CM93" s="114" t="s">
        <v>635</v>
      </c>
      <c r="CN93" s="257" t="s">
        <v>635</v>
      </c>
      <c r="CO93" s="258" t="s">
        <v>635</v>
      </c>
      <c r="CP93" s="257" t="s">
        <v>635</v>
      </c>
      <c r="CQ93" s="258" t="s">
        <v>635</v>
      </c>
      <c r="CR93" s="257" t="s">
        <v>635</v>
      </c>
      <c r="CS93" s="258" t="s">
        <v>635</v>
      </c>
      <c r="CT93" s="257" t="s">
        <v>635</v>
      </c>
      <c r="CU93" s="258" t="s">
        <v>635</v>
      </c>
      <c r="CV93" s="257" t="s">
        <v>635</v>
      </c>
      <c r="CW93" s="257" t="s">
        <v>635</v>
      </c>
      <c r="CX93" s="111" t="s">
        <v>650</v>
      </c>
      <c r="CY93" s="106" t="s">
        <v>635</v>
      </c>
      <c r="CZ93" s="115">
        <v>1</v>
      </c>
      <c r="DA93" s="115">
        <v>0</v>
      </c>
      <c r="DB93" s="116">
        <f t="shared" si="30"/>
        <v>1</v>
      </c>
      <c r="DC93" s="117" t="s">
        <v>635</v>
      </c>
      <c r="DD93" s="118" t="s">
        <v>635</v>
      </c>
      <c r="DE93" s="118" t="s">
        <v>635</v>
      </c>
      <c r="DF93" s="118" t="s">
        <v>635</v>
      </c>
      <c r="DG93" s="119" t="s">
        <v>635</v>
      </c>
      <c r="DH93" s="106" t="s">
        <v>635</v>
      </c>
      <c r="DI93" s="106" t="s">
        <v>635</v>
      </c>
      <c r="DJ93" s="121" t="s">
        <v>635</v>
      </c>
      <c r="DK93" s="122" t="s">
        <v>635</v>
      </c>
      <c r="DL93" s="123" t="s">
        <v>635</v>
      </c>
      <c r="DM93" s="123" t="s">
        <v>635</v>
      </c>
      <c r="DN93" s="124" t="s">
        <v>635</v>
      </c>
      <c r="DO93" s="124" t="s">
        <v>635</v>
      </c>
      <c r="DP93" s="124" t="s">
        <v>635</v>
      </c>
      <c r="DQ93" s="125">
        <v>0.1</v>
      </c>
      <c r="DR93" s="125">
        <v>7</v>
      </c>
      <c r="DS93" s="125">
        <v>1</v>
      </c>
      <c r="DT93" s="106" t="s">
        <v>635</v>
      </c>
      <c r="DU93" s="106" t="s">
        <v>635</v>
      </c>
      <c r="DV93" s="106" t="s">
        <v>635</v>
      </c>
      <c r="DW93" s="126" t="s">
        <v>635</v>
      </c>
      <c r="DX93" s="126" t="s">
        <v>635</v>
      </c>
      <c r="DY93" s="126" t="s">
        <v>635</v>
      </c>
      <c r="DZ93" s="97" t="s">
        <v>851</v>
      </c>
      <c r="EA93" s="103" t="s">
        <v>626</v>
      </c>
      <c r="EB93" s="97" t="s">
        <v>635</v>
      </c>
      <c r="EC93" s="103" t="s">
        <v>632</v>
      </c>
      <c r="ED93" s="107" t="s">
        <v>1221</v>
      </c>
      <c r="EE93" s="97" t="s">
        <v>741</v>
      </c>
      <c r="EF93" s="127" t="s">
        <v>653</v>
      </c>
      <c r="EG93" s="127" t="s">
        <v>635</v>
      </c>
      <c r="EH93" s="103" t="s">
        <v>653</v>
      </c>
      <c r="EI93" s="97" t="s">
        <v>640</v>
      </c>
      <c r="EJ93" s="97" t="s">
        <v>640</v>
      </c>
      <c r="EK93" s="122">
        <v>8</v>
      </c>
      <c r="EL93" s="122">
        <v>7</v>
      </c>
      <c r="EM93" s="122">
        <v>0.2</v>
      </c>
      <c r="EN93" s="122">
        <v>0.1</v>
      </c>
      <c r="EO93" s="128" t="s">
        <v>635</v>
      </c>
      <c r="EP93" s="128" t="s">
        <v>635</v>
      </c>
      <c r="EQ93" s="128" t="s">
        <v>635</v>
      </c>
      <c r="ER93" s="128" t="s">
        <v>635</v>
      </c>
      <c r="ES93" s="129" t="s">
        <v>635</v>
      </c>
      <c r="ET93" s="129" t="s">
        <v>635</v>
      </c>
      <c r="EU93" s="129" t="s">
        <v>635</v>
      </c>
      <c r="EV93" s="129" t="s">
        <v>635</v>
      </c>
      <c r="EW93" s="97" t="s">
        <v>901</v>
      </c>
      <c r="EX93" s="97" t="s">
        <v>901</v>
      </c>
      <c r="EY93" s="103" t="s">
        <v>635</v>
      </c>
      <c r="EZ93" s="107" t="s">
        <v>635</v>
      </c>
      <c r="FA93" s="97" t="s">
        <v>655</v>
      </c>
      <c r="FB93" s="130" t="s">
        <v>656</v>
      </c>
      <c r="FC93" s="130" t="s">
        <v>854</v>
      </c>
      <c r="FD93" s="131" t="s">
        <v>743</v>
      </c>
      <c r="FE93" s="131" t="s">
        <v>635</v>
      </c>
      <c r="FF93" s="131" t="s">
        <v>635</v>
      </c>
      <c r="FG93" s="131" t="s">
        <v>635</v>
      </c>
      <c r="FH93" s="131" t="s">
        <v>635</v>
      </c>
      <c r="FI93" s="132">
        <v>3</v>
      </c>
      <c r="FJ93" s="133">
        <v>6</v>
      </c>
      <c r="FK93" s="103" t="s">
        <v>635</v>
      </c>
      <c r="FL93" s="134" t="s">
        <v>635</v>
      </c>
      <c r="FM93" s="135">
        <v>9</v>
      </c>
      <c r="FN93" s="135" t="s">
        <v>635</v>
      </c>
      <c r="FO93" s="135" t="s">
        <v>635</v>
      </c>
      <c r="FP93" s="103" t="s">
        <v>635</v>
      </c>
      <c r="FQ93" s="132">
        <v>60</v>
      </c>
      <c r="FR93" s="133">
        <v>10</v>
      </c>
      <c r="FS93" s="103" t="s">
        <v>635</v>
      </c>
      <c r="FT93" s="134" t="s">
        <v>635</v>
      </c>
      <c r="FU93" s="135">
        <v>1</v>
      </c>
      <c r="FV93" s="135" t="s">
        <v>635</v>
      </c>
      <c r="FW93" s="131" t="s">
        <v>635</v>
      </c>
      <c r="FX93" s="103" t="s">
        <v>635</v>
      </c>
      <c r="FY93" s="100" t="s">
        <v>658</v>
      </c>
      <c r="FZ93" s="102" t="s">
        <v>635</v>
      </c>
      <c r="GA93" s="102">
        <v>0</v>
      </c>
      <c r="GB93" s="102">
        <v>24</v>
      </c>
      <c r="GC93" s="136" t="s">
        <v>658</v>
      </c>
      <c r="GD93" s="137" t="s">
        <v>635</v>
      </c>
      <c r="GE93" s="137">
        <v>0</v>
      </c>
      <c r="GF93" s="137">
        <v>24</v>
      </c>
      <c r="GG93" s="125" t="s">
        <v>658</v>
      </c>
      <c r="GH93" s="125" t="s">
        <v>635</v>
      </c>
      <c r="GI93" s="125">
        <v>0</v>
      </c>
      <c r="GJ93" s="125">
        <v>24</v>
      </c>
      <c r="GK93" s="122" t="s">
        <v>658</v>
      </c>
      <c r="GL93" s="122" t="s">
        <v>635</v>
      </c>
      <c r="GM93" s="122">
        <v>0</v>
      </c>
      <c r="GN93" s="122">
        <v>24</v>
      </c>
      <c r="GO93" s="135" t="s">
        <v>635</v>
      </c>
      <c r="GP93" s="135" t="s">
        <v>635</v>
      </c>
      <c r="GQ93" s="135" t="s">
        <v>635</v>
      </c>
      <c r="GR93" s="134" t="s">
        <v>635</v>
      </c>
      <c r="GS93" s="134" t="s">
        <v>635</v>
      </c>
      <c r="GT93" s="134" t="s">
        <v>635</v>
      </c>
      <c r="GU93" s="126" t="s">
        <v>635</v>
      </c>
      <c r="GV93" s="126" t="s">
        <v>635</v>
      </c>
      <c r="GW93" s="126" t="s">
        <v>635</v>
      </c>
      <c r="GX93" s="145" t="s">
        <v>635</v>
      </c>
      <c r="GY93" s="145" t="s">
        <v>635</v>
      </c>
      <c r="GZ93" s="145" t="s">
        <v>635</v>
      </c>
      <c r="HA93" s="139" t="s">
        <v>658</v>
      </c>
      <c r="HB93" s="140" t="s">
        <v>635</v>
      </c>
      <c r="HC93" s="123">
        <v>0</v>
      </c>
      <c r="HD93" s="123">
        <v>24</v>
      </c>
      <c r="HE93" s="127" t="s">
        <v>658</v>
      </c>
      <c r="HF93" s="131" t="s">
        <v>635</v>
      </c>
      <c r="HG93" s="131">
        <v>0</v>
      </c>
      <c r="HH93" s="131">
        <v>24</v>
      </c>
      <c r="HI93" s="141" t="s">
        <v>635</v>
      </c>
      <c r="HJ93" s="141" t="s">
        <v>635</v>
      </c>
      <c r="HK93" s="141" t="s">
        <v>635</v>
      </c>
      <c r="HL93" s="141" t="s">
        <v>635</v>
      </c>
      <c r="HM93" s="131" t="s">
        <v>635</v>
      </c>
      <c r="HN93" s="131" t="s">
        <v>635</v>
      </c>
      <c r="HO93" s="131" t="s">
        <v>635</v>
      </c>
      <c r="HP93" s="131" t="s">
        <v>635</v>
      </c>
      <c r="HQ93" s="106" t="s">
        <v>635</v>
      </c>
      <c r="HR93" s="106" t="s">
        <v>635</v>
      </c>
      <c r="HS93" s="106" t="s">
        <v>635</v>
      </c>
      <c r="HT93" s="106" t="s">
        <v>635</v>
      </c>
      <c r="HU93" s="132" t="s">
        <v>635</v>
      </c>
      <c r="HV93" s="132" t="s">
        <v>635</v>
      </c>
      <c r="HW93" s="132" t="s">
        <v>635</v>
      </c>
      <c r="HX93" s="132" t="s">
        <v>635</v>
      </c>
      <c r="HY93" s="118" t="s">
        <v>635</v>
      </c>
      <c r="HZ93" s="118" t="s">
        <v>635</v>
      </c>
      <c r="IA93" s="118" t="s">
        <v>635</v>
      </c>
      <c r="IB93" s="118" t="s">
        <v>635</v>
      </c>
      <c r="IC93" s="125" t="s">
        <v>635</v>
      </c>
      <c r="ID93" s="125" t="s">
        <v>635</v>
      </c>
      <c r="IE93" s="125" t="s">
        <v>635</v>
      </c>
      <c r="IF93" s="125" t="s">
        <v>635</v>
      </c>
      <c r="IG93" s="105" t="s">
        <v>659</v>
      </c>
      <c r="IH93" s="105" t="s">
        <v>660</v>
      </c>
      <c r="II93" s="105" t="s">
        <v>661</v>
      </c>
      <c r="IJ93" s="105" t="s">
        <v>662</v>
      </c>
      <c r="IK93" s="105" t="s">
        <v>855</v>
      </c>
      <c r="IL93" s="105" t="s">
        <v>635</v>
      </c>
      <c r="IM93" s="105" t="s">
        <v>635</v>
      </c>
      <c r="IN93" s="105" t="s">
        <v>635</v>
      </c>
      <c r="IO93" s="105" t="s">
        <v>635</v>
      </c>
      <c r="IP93" s="103">
        <v>5</v>
      </c>
      <c r="IQ93" s="102" t="s">
        <v>635</v>
      </c>
      <c r="IR93" s="102" t="s">
        <v>635</v>
      </c>
      <c r="IS93" s="142" t="s">
        <v>635</v>
      </c>
      <c r="IT93" s="142" t="s">
        <v>635</v>
      </c>
      <c r="IU93" s="128" t="s">
        <v>635</v>
      </c>
      <c r="IV93" s="128" t="s">
        <v>635</v>
      </c>
      <c r="IW93" s="143" t="s">
        <v>635</v>
      </c>
      <c r="IX93" s="143" t="s">
        <v>635</v>
      </c>
      <c r="IY93" s="124" t="s">
        <v>635</v>
      </c>
      <c r="IZ93" s="229" t="s">
        <v>635</v>
      </c>
      <c r="JA93" s="229" t="s">
        <v>635</v>
      </c>
      <c r="JB93" s="123" t="s">
        <v>635</v>
      </c>
      <c r="JC93" s="155" t="s">
        <v>635</v>
      </c>
      <c r="JD93" s="155" t="s">
        <v>635</v>
      </c>
      <c r="JE93" s="144" t="s">
        <v>635</v>
      </c>
      <c r="JF93" s="144" t="s">
        <v>635</v>
      </c>
      <c r="JG93" s="144" t="s">
        <v>635</v>
      </c>
      <c r="JH93" s="141" t="s">
        <v>635</v>
      </c>
      <c r="JI93" s="141" t="s">
        <v>635</v>
      </c>
      <c r="JJ93" s="141" t="s">
        <v>635</v>
      </c>
      <c r="JK93" s="144" t="s">
        <v>635</v>
      </c>
      <c r="JL93" s="144" t="s">
        <v>635</v>
      </c>
      <c r="JM93" s="144" t="s">
        <v>635</v>
      </c>
      <c r="JN93" s="135" t="s">
        <v>635</v>
      </c>
      <c r="JO93" s="135" t="s">
        <v>635</v>
      </c>
      <c r="JP93" s="135" t="s">
        <v>635</v>
      </c>
      <c r="JQ93" s="144" t="s">
        <v>635</v>
      </c>
      <c r="JR93" s="144" t="s">
        <v>635</v>
      </c>
      <c r="JS93" s="144" t="s">
        <v>635</v>
      </c>
      <c r="JT93" s="144" t="s">
        <v>635</v>
      </c>
      <c r="JU93" s="145" t="s">
        <v>635</v>
      </c>
      <c r="JV93" s="145" t="s">
        <v>635</v>
      </c>
      <c r="JW93" s="209" t="s">
        <v>635</v>
      </c>
      <c r="JX93" s="209" t="s">
        <v>635</v>
      </c>
      <c r="JY93" s="141" t="s">
        <v>635</v>
      </c>
      <c r="JZ93" s="141" t="s">
        <v>635</v>
      </c>
      <c r="KA93" s="141" t="s">
        <v>635</v>
      </c>
      <c r="KB93" s="141" t="s">
        <v>635</v>
      </c>
      <c r="KC93" s="128" t="s">
        <v>635</v>
      </c>
      <c r="KD93" s="128" t="s">
        <v>635</v>
      </c>
      <c r="KE93" s="128" t="s">
        <v>635</v>
      </c>
      <c r="KF93" s="128" t="s">
        <v>635</v>
      </c>
      <c r="KG93" s="146" t="s">
        <v>635</v>
      </c>
      <c r="KH93" s="146" t="s">
        <v>635</v>
      </c>
      <c r="KI93" s="146" t="s">
        <v>635</v>
      </c>
      <c r="KJ93" s="146" t="s">
        <v>635</v>
      </c>
      <c r="KK93" s="147" t="s">
        <v>635</v>
      </c>
      <c r="KL93" s="147" t="s">
        <v>635</v>
      </c>
      <c r="KM93" s="147" t="s">
        <v>635</v>
      </c>
      <c r="KN93" s="147" t="s">
        <v>635</v>
      </c>
      <c r="KO93" s="148" t="s">
        <v>635</v>
      </c>
      <c r="KP93" s="148" t="s">
        <v>635</v>
      </c>
      <c r="KQ93" s="148" t="s">
        <v>635</v>
      </c>
      <c r="KR93" s="148" t="s">
        <v>635</v>
      </c>
      <c r="KS93" s="149" t="s">
        <v>635</v>
      </c>
      <c r="KT93" s="149" t="s">
        <v>635</v>
      </c>
      <c r="KU93" s="149" t="s">
        <v>635</v>
      </c>
      <c r="KV93" s="149" t="s">
        <v>635</v>
      </c>
      <c r="KW93" s="105" t="s">
        <v>965</v>
      </c>
      <c r="KX93" s="106" t="s">
        <v>635</v>
      </c>
      <c r="KY93" s="106" t="s">
        <v>635</v>
      </c>
      <c r="KZ93" s="150">
        <v>0</v>
      </c>
      <c r="LA93" s="150">
        <v>0</v>
      </c>
      <c r="LB93" s="150">
        <v>0</v>
      </c>
      <c r="LC93" s="150">
        <v>1</v>
      </c>
      <c r="LD93" s="150">
        <v>0</v>
      </c>
      <c r="LE93" s="150">
        <v>0</v>
      </c>
      <c r="LF93" s="150">
        <v>0</v>
      </c>
      <c r="LG93" s="150">
        <v>0</v>
      </c>
      <c r="LH93" s="151">
        <f t="shared" si="23"/>
        <v>1</v>
      </c>
      <c r="LI93" s="152">
        <v>0</v>
      </c>
      <c r="LJ93" s="152">
        <v>0</v>
      </c>
      <c r="LK93" s="152">
        <v>0</v>
      </c>
      <c r="LL93" s="152">
        <v>1</v>
      </c>
      <c r="LM93" s="152">
        <v>0</v>
      </c>
      <c r="LN93" s="152">
        <v>0</v>
      </c>
      <c r="LO93" s="152">
        <v>0</v>
      </c>
      <c r="LP93" s="152">
        <v>0</v>
      </c>
      <c r="LQ93" s="153">
        <f t="shared" si="24"/>
        <v>1</v>
      </c>
      <c r="LR93" s="142">
        <v>0</v>
      </c>
      <c r="LS93" s="142">
        <v>0</v>
      </c>
      <c r="LT93" s="142">
        <v>0</v>
      </c>
      <c r="LU93" s="142">
        <v>0</v>
      </c>
      <c r="LV93" s="142">
        <v>0</v>
      </c>
      <c r="LW93" s="142">
        <v>0</v>
      </c>
      <c r="LX93" s="142">
        <v>0</v>
      </c>
      <c r="LY93" s="142">
        <v>0</v>
      </c>
      <c r="LZ93" s="142">
        <v>0</v>
      </c>
      <c r="MA93" s="45">
        <v>0</v>
      </c>
      <c r="MB93" s="45">
        <v>0</v>
      </c>
      <c r="MC93" s="45">
        <v>0</v>
      </c>
      <c r="MD93" s="45">
        <v>0</v>
      </c>
      <c r="ME93" s="45">
        <v>0</v>
      </c>
      <c r="MF93" s="45">
        <v>0</v>
      </c>
      <c r="MG93" s="45">
        <v>0</v>
      </c>
      <c r="MH93" s="45">
        <v>0</v>
      </c>
      <c r="MI93" s="45">
        <v>0</v>
      </c>
      <c r="MJ93" s="155" t="s">
        <v>635</v>
      </c>
      <c r="MK93" s="155" t="s">
        <v>635</v>
      </c>
      <c r="ML93" s="155" t="s">
        <v>635</v>
      </c>
      <c r="MM93" s="155" t="s">
        <v>635</v>
      </c>
      <c r="MN93" s="155" t="s">
        <v>635</v>
      </c>
      <c r="MO93" s="155" t="s">
        <v>635</v>
      </c>
      <c r="MP93" s="155" t="s">
        <v>635</v>
      </c>
      <c r="MQ93" s="155" t="s">
        <v>635</v>
      </c>
      <c r="MR93" s="156" t="s">
        <v>635</v>
      </c>
      <c r="MS93" s="157" t="s">
        <v>635</v>
      </c>
      <c r="MT93" s="157" t="s">
        <v>635</v>
      </c>
      <c r="MU93" s="157" t="s">
        <v>635</v>
      </c>
      <c r="MV93" s="157" t="s">
        <v>635</v>
      </c>
      <c r="MW93" s="157" t="s">
        <v>635</v>
      </c>
      <c r="MX93" s="157" t="s">
        <v>635</v>
      </c>
      <c r="MY93" s="157" t="s">
        <v>635</v>
      </c>
      <c r="MZ93" s="157" t="s">
        <v>635</v>
      </c>
      <c r="NA93" s="157" t="s">
        <v>635</v>
      </c>
      <c r="NB93" s="158">
        <v>0</v>
      </c>
      <c r="NC93" s="158">
        <v>0</v>
      </c>
      <c r="ND93" s="158">
        <v>0</v>
      </c>
      <c r="NE93" s="158">
        <v>0</v>
      </c>
      <c r="NF93" s="158">
        <v>0</v>
      </c>
      <c r="NG93" s="158">
        <v>0</v>
      </c>
      <c r="NH93" s="158">
        <v>0</v>
      </c>
      <c r="NI93" s="158">
        <v>0</v>
      </c>
      <c r="NJ93" s="159">
        <v>0</v>
      </c>
      <c r="NK93" s="160" t="s">
        <v>635</v>
      </c>
      <c r="NL93" s="160" t="s">
        <v>635</v>
      </c>
      <c r="NM93" s="160" t="s">
        <v>635</v>
      </c>
      <c r="NN93" s="160" t="s">
        <v>635</v>
      </c>
      <c r="NO93" s="160" t="s">
        <v>635</v>
      </c>
      <c r="NP93" s="160" t="s">
        <v>635</v>
      </c>
      <c r="NQ93" s="160" t="s">
        <v>635</v>
      </c>
      <c r="NR93" s="160" t="s">
        <v>635</v>
      </c>
      <c r="NS93" s="161" t="s">
        <v>635</v>
      </c>
      <c r="NT93" s="162" t="s">
        <v>635</v>
      </c>
      <c r="NU93" s="162" t="s">
        <v>635</v>
      </c>
      <c r="NV93" s="162" t="s">
        <v>635</v>
      </c>
      <c r="NW93" s="162" t="s">
        <v>635</v>
      </c>
      <c r="NX93" s="162" t="s">
        <v>635</v>
      </c>
      <c r="NY93" s="162" t="s">
        <v>635</v>
      </c>
      <c r="NZ93" s="162" t="s">
        <v>635</v>
      </c>
      <c r="OA93" s="162" t="s">
        <v>635</v>
      </c>
      <c r="OB93" s="163" t="s">
        <v>635</v>
      </c>
      <c r="OC93" s="142" t="s">
        <v>635</v>
      </c>
      <c r="OD93" s="142" t="s">
        <v>635</v>
      </c>
      <c r="OE93" s="142" t="s">
        <v>635</v>
      </c>
      <c r="OF93" s="142" t="s">
        <v>635</v>
      </c>
      <c r="OG93" s="142" t="s">
        <v>635</v>
      </c>
      <c r="OH93" s="142" t="s">
        <v>635</v>
      </c>
      <c r="OI93" s="142" t="s">
        <v>635</v>
      </c>
      <c r="OJ93" s="142" t="s">
        <v>635</v>
      </c>
      <c r="OK93" s="142" t="s">
        <v>635</v>
      </c>
      <c r="OL93" s="45">
        <v>0</v>
      </c>
      <c r="OM93" s="45">
        <v>0</v>
      </c>
      <c r="ON93" s="45">
        <v>0</v>
      </c>
      <c r="OO93" s="45">
        <v>0</v>
      </c>
      <c r="OP93" s="45">
        <v>0</v>
      </c>
      <c r="OQ93" s="45">
        <v>0</v>
      </c>
      <c r="OR93" s="45">
        <v>0</v>
      </c>
      <c r="OS93" s="45">
        <v>0</v>
      </c>
      <c r="OT93" s="44">
        <v>0</v>
      </c>
      <c r="OU93" s="158">
        <v>0</v>
      </c>
      <c r="OV93" s="158">
        <v>0</v>
      </c>
      <c r="OW93" s="158">
        <v>0</v>
      </c>
      <c r="OX93" s="158">
        <v>0</v>
      </c>
      <c r="OY93" s="158">
        <v>0</v>
      </c>
      <c r="OZ93" s="158">
        <v>0</v>
      </c>
      <c r="PA93" s="158">
        <v>0</v>
      </c>
      <c r="PB93" s="158">
        <v>0</v>
      </c>
      <c r="PC93" s="159">
        <v>0</v>
      </c>
      <c r="PD93" s="152" t="s">
        <v>635</v>
      </c>
      <c r="PE93" s="152" t="s">
        <v>635</v>
      </c>
      <c r="PF93" s="152" t="s">
        <v>635</v>
      </c>
      <c r="PG93" s="152" t="s">
        <v>635</v>
      </c>
      <c r="PH93" s="152" t="s">
        <v>635</v>
      </c>
      <c r="PI93" s="152" t="s">
        <v>635</v>
      </c>
      <c r="PJ93" s="152" t="s">
        <v>635</v>
      </c>
      <c r="PK93" s="152" t="s">
        <v>635</v>
      </c>
      <c r="PL93" s="164" t="s">
        <v>635</v>
      </c>
      <c r="PM93" s="158" t="s">
        <v>635</v>
      </c>
      <c r="PN93" s="158" t="s">
        <v>635</v>
      </c>
      <c r="PO93" s="158" t="s">
        <v>635</v>
      </c>
      <c r="PP93" s="158" t="s">
        <v>635</v>
      </c>
      <c r="PQ93" s="158" t="s">
        <v>635</v>
      </c>
      <c r="PR93" s="158" t="s">
        <v>635</v>
      </c>
      <c r="PS93" s="158" t="s">
        <v>635</v>
      </c>
      <c r="PT93" s="158" t="s">
        <v>635</v>
      </c>
      <c r="PU93" s="159" t="s">
        <v>635</v>
      </c>
      <c r="PV93" s="157">
        <v>0</v>
      </c>
      <c r="PW93" s="157">
        <v>0</v>
      </c>
      <c r="PX93" s="157">
        <v>0</v>
      </c>
      <c r="PY93" s="157">
        <v>0</v>
      </c>
      <c r="PZ93" s="157">
        <v>0</v>
      </c>
      <c r="QA93" s="157">
        <v>0</v>
      </c>
      <c r="QB93" s="157">
        <v>0</v>
      </c>
      <c r="QC93" s="157">
        <v>0</v>
      </c>
      <c r="QD93" s="165">
        <v>0</v>
      </c>
      <c r="QE93" s="166" t="s">
        <v>635</v>
      </c>
      <c r="QF93" s="166" t="s">
        <v>635</v>
      </c>
      <c r="QG93" s="166" t="s">
        <v>635</v>
      </c>
      <c r="QH93" s="166" t="s">
        <v>635</v>
      </c>
      <c r="QI93" s="166" t="s">
        <v>635</v>
      </c>
      <c r="QJ93" s="166" t="s">
        <v>635</v>
      </c>
      <c r="QK93" s="166" t="s">
        <v>635</v>
      </c>
      <c r="QL93" s="166" t="s">
        <v>635</v>
      </c>
      <c r="QM93" s="167" t="s">
        <v>635</v>
      </c>
      <c r="QN93" s="120" t="s">
        <v>635</v>
      </c>
      <c r="QO93" s="120" t="s">
        <v>635</v>
      </c>
      <c r="QP93" s="120" t="s">
        <v>635</v>
      </c>
      <c r="QQ93" s="120" t="s">
        <v>635</v>
      </c>
      <c r="QR93" s="120" t="s">
        <v>635</v>
      </c>
      <c r="QS93" s="120" t="s">
        <v>635</v>
      </c>
      <c r="QT93" s="120" t="s">
        <v>635</v>
      </c>
      <c r="QU93" s="120" t="s">
        <v>635</v>
      </c>
      <c r="QV93" s="168" t="s">
        <v>635</v>
      </c>
      <c r="QW93" s="169" t="s">
        <v>635</v>
      </c>
      <c r="QX93" s="169" t="s">
        <v>635</v>
      </c>
      <c r="QY93" s="169" t="s">
        <v>635</v>
      </c>
      <c r="QZ93" s="169" t="s">
        <v>635</v>
      </c>
      <c r="RA93" s="169" t="s">
        <v>635</v>
      </c>
      <c r="RB93" s="169" t="s">
        <v>635</v>
      </c>
      <c r="RC93" s="169" t="s">
        <v>635</v>
      </c>
      <c r="RD93" s="169" t="s">
        <v>635</v>
      </c>
      <c r="RE93" s="170" t="s">
        <v>635</v>
      </c>
      <c r="RF93" s="136" t="s">
        <v>656</v>
      </c>
      <c r="RG93" s="136" t="s">
        <v>743</v>
      </c>
      <c r="RH93" s="136" t="s">
        <v>806</v>
      </c>
      <c r="RI93" s="137" t="s">
        <v>635</v>
      </c>
      <c r="RJ93" s="137" t="s">
        <v>635</v>
      </c>
      <c r="RK93" s="137" t="s">
        <v>635</v>
      </c>
      <c r="RL93" s="105" t="s">
        <v>965</v>
      </c>
      <c r="RM93" s="106" t="s">
        <v>635</v>
      </c>
      <c r="RN93" s="106" t="s">
        <v>635</v>
      </c>
      <c r="RO93" s="171">
        <v>0</v>
      </c>
      <c r="RP93" s="171">
        <v>0</v>
      </c>
      <c r="RQ93" s="171">
        <v>0</v>
      </c>
      <c r="RR93" s="171">
        <v>1</v>
      </c>
      <c r="RS93" s="171">
        <v>0</v>
      </c>
      <c r="RT93" s="171">
        <v>0</v>
      </c>
      <c r="RU93" s="171">
        <v>0</v>
      </c>
      <c r="RV93" s="171">
        <v>0</v>
      </c>
      <c r="RW93" s="172">
        <f t="shared" si="28"/>
        <v>1</v>
      </c>
      <c r="RX93" s="133" t="s">
        <v>635</v>
      </c>
      <c r="RY93" s="133" t="s">
        <v>635</v>
      </c>
      <c r="RZ93" s="133" t="s">
        <v>635</v>
      </c>
      <c r="SA93" s="133" t="s">
        <v>635</v>
      </c>
      <c r="SB93" s="133" t="s">
        <v>635</v>
      </c>
      <c r="SC93" s="133" t="s">
        <v>635</v>
      </c>
      <c r="SD93" s="133" t="s">
        <v>635</v>
      </c>
      <c r="SE93" s="133" t="s">
        <v>635</v>
      </c>
      <c r="SF93" s="189" t="s">
        <v>635</v>
      </c>
      <c r="SG93" s="132" t="s">
        <v>635</v>
      </c>
      <c r="SH93" s="132" t="s">
        <v>635</v>
      </c>
      <c r="SI93" s="132" t="s">
        <v>635</v>
      </c>
      <c r="SJ93" s="132" t="s">
        <v>635</v>
      </c>
      <c r="SK93" s="132" t="s">
        <v>635</v>
      </c>
      <c r="SL93" s="132" t="s">
        <v>635</v>
      </c>
      <c r="SM93" s="132" t="s">
        <v>635</v>
      </c>
      <c r="SN93" s="132" t="s">
        <v>635</v>
      </c>
      <c r="SO93" s="173" t="s">
        <v>635</v>
      </c>
      <c r="SP93" s="102" t="s">
        <v>635</v>
      </c>
      <c r="SQ93" s="102" t="s">
        <v>635</v>
      </c>
      <c r="SR93" s="102" t="s">
        <v>635</v>
      </c>
      <c r="SS93" s="102" t="s">
        <v>635</v>
      </c>
      <c r="ST93" s="102" t="s">
        <v>635</v>
      </c>
      <c r="SU93" s="102" t="s">
        <v>635</v>
      </c>
      <c r="SV93" s="102" t="s">
        <v>635</v>
      </c>
      <c r="SW93" s="102" t="s">
        <v>635</v>
      </c>
      <c r="SX93" s="174" t="s">
        <v>635</v>
      </c>
      <c r="SY93" s="236">
        <v>0</v>
      </c>
      <c r="SZ93" s="236">
        <v>0</v>
      </c>
      <c r="TA93" s="236">
        <v>0</v>
      </c>
      <c r="TB93" s="236">
        <v>1</v>
      </c>
      <c r="TC93" s="236">
        <v>0</v>
      </c>
      <c r="TD93" s="236">
        <v>0</v>
      </c>
      <c r="TE93" s="236">
        <v>0</v>
      </c>
      <c r="TF93" s="236">
        <v>0</v>
      </c>
      <c r="TG93" s="237">
        <f>SUBTOTAL(9,SY93:TF93)</f>
        <v>1</v>
      </c>
      <c r="TH93" s="149" t="s">
        <v>635</v>
      </c>
      <c r="TI93" s="149" t="s">
        <v>635</v>
      </c>
      <c r="TJ93" s="149" t="s">
        <v>635</v>
      </c>
      <c r="TK93" s="149" t="s">
        <v>635</v>
      </c>
      <c r="TL93" s="149" t="s">
        <v>635</v>
      </c>
      <c r="TM93" s="149" t="s">
        <v>635</v>
      </c>
      <c r="TN93" s="149" t="s">
        <v>635</v>
      </c>
      <c r="TO93" s="149" t="s">
        <v>635</v>
      </c>
      <c r="TP93" s="176" t="s">
        <v>635</v>
      </c>
      <c r="TQ93" s="210">
        <v>0</v>
      </c>
      <c r="TR93" s="210">
        <v>0</v>
      </c>
      <c r="TS93" s="210">
        <v>0</v>
      </c>
      <c r="TT93" s="210">
        <v>1</v>
      </c>
      <c r="TU93" s="210">
        <v>0</v>
      </c>
      <c r="TV93" s="210">
        <v>0</v>
      </c>
      <c r="TW93" s="210">
        <v>0</v>
      </c>
      <c r="TX93" s="210">
        <v>0</v>
      </c>
      <c r="TY93" s="211">
        <f>SUBTOTAL(9,TQ93:TX93)</f>
        <v>1</v>
      </c>
      <c r="TZ93" s="179" t="s">
        <v>635</v>
      </c>
      <c r="UA93" s="179" t="s">
        <v>635</v>
      </c>
      <c r="UB93" s="179" t="s">
        <v>635</v>
      </c>
      <c r="UC93" s="179" t="s">
        <v>635</v>
      </c>
      <c r="UD93" s="179" t="s">
        <v>635</v>
      </c>
      <c r="UE93" s="179" t="s">
        <v>635</v>
      </c>
      <c r="UF93" s="179" t="s">
        <v>635</v>
      </c>
      <c r="UG93" s="179" t="s">
        <v>635</v>
      </c>
      <c r="UH93" s="180" t="s">
        <v>635</v>
      </c>
      <c r="UI93" s="171">
        <v>0</v>
      </c>
      <c r="UJ93" s="171">
        <v>0</v>
      </c>
      <c r="UK93" s="171">
        <v>0</v>
      </c>
      <c r="UL93" s="171">
        <v>1</v>
      </c>
      <c r="UM93" s="171">
        <v>0</v>
      </c>
      <c r="UN93" s="171">
        <v>0</v>
      </c>
      <c r="UO93" s="171">
        <v>0</v>
      </c>
      <c r="UP93" s="171">
        <v>0</v>
      </c>
      <c r="UQ93" s="181">
        <f t="shared" si="29"/>
        <v>1</v>
      </c>
      <c r="UR93" s="131" t="s">
        <v>635</v>
      </c>
      <c r="US93" s="131" t="s">
        <v>635</v>
      </c>
      <c r="UT93" s="131" t="s">
        <v>635</v>
      </c>
      <c r="UU93" s="131" t="s">
        <v>635</v>
      </c>
      <c r="UV93" s="131" t="s">
        <v>635</v>
      </c>
      <c r="UW93" s="131" t="s">
        <v>635</v>
      </c>
      <c r="UX93" s="131" t="s">
        <v>635</v>
      </c>
      <c r="UY93" s="131" t="s">
        <v>635</v>
      </c>
      <c r="UZ93" s="182" t="s">
        <v>635</v>
      </c>
      <c r="VA93" s="169" t="s">
        <v>635</v>
      </c>
      <c r="VB93" s="169" t="s">
        <v>635</v>
      </c>
      <c r="VC93" s="169" t="s">
        <v>635</v>
      </c>
      <c r="VD93" s="169" t="s">
        <v>635</v>
      </c>
      <c r="VE93" s="169" t="s">
        <v>635</v>
      </c>
      <c r="VF93" s="169" t="s">
        <v>635</v>
      </c>
      <c r="VG93" s="169" t="s">
        <v>635</v>
      </c>
      <c r="VH93" s="169" t="s">
        <v>635</v>
      </c>
      <c r="VI93" s="183" t="s">
        <v>635</v>
      </c>
      <c r="VJ93" s="177" t="s">
        <v>635</v>
      </c>
      <c r="VK93" s="177" t="s">
        <v>635</v>
      </c>
      <c r="VL93" s="177" t="s">
        <v>635</v>
      </c>
      <c r="VM93" s="177" t="s">
        <v>635</v>
      </c>
      <c r="VN93" s="177" t="s">
        <v>635</v>
      </c>
      <c r="VO93" s="177" t="s">
        <v>635</v>
      </c>
      <c r="VP93" s="177" t="s">
        <v>635</v>
      </c>
      <c r="VQ93" s="177" t="s">
        <v>635</v>
      </c>
      <c r="VR93" s="178" t="s">
        <v>635</v>
      </c>
      <c r="VS93" s="169">
        <v>0</v>
      </c>
      <c r="VT93" s="169">
        <v>0</v>
      </c>
      <c r="VU93" s="169">
        <v>0</v>
      </c>
      <c r="VV93" s="169">
        <v>1</v>
      </c>
      <c r="VW93" s="169">
        <v>0</v>
      </c>
      <c r="VX93" s="169">
        <v>0</v>
      </c>
      <c r="VY93" s="169">
        <v>0</v>
      </c>
      <c r="VZ93" s="169">
        <v>0</v>
      </c>
      <c r="WA93" s="183">
        <f>SUBTOTAL(9,VS93:VZ93)</f>
        <v>1</v>
      </c>
      <c r="WB93" s="186" t="s">
        <v>635</v>
      </c>
      <c r="WC93" s="186" t="s">
        <v>635</v>
      </c>
      <c r="WD93" s="186" t="s">
        <v>635</v>
      </c>
      <c r="WE93" s="186" t="s">
        <v>635</v>
      </c>
      <c r="WF93" s="186" t="s">
        <v>635</v>
      </c>
      <c r="WG93" s="186" t="s">
        <v>635</v>
      </c>
      <c r="WH93" s="186" t="s">
        <v>635</v>
      </c>
      <c r="WI93" s="186" t="s">
        <v>635</v>
      </c>
      <c r="WJ93" s="187" t="s">
        <v>635</v>
      </c>
      <c r="WK93" s="212">
        <v>0</v>
      </c>
      <c r="WL93" s="212">
        <v>0</v>
      </c>
      <c r="WM93" s="212">
        <v>0</v>
      </c>
      <c r="WN93" s="212">
        <v>1</v>
      </c>
      <c r="WO93" s="212">
        <v>0</v>
      </c>
      <c r="WP93" s="212">
        <v>0</v>
      </c>
      <c r="WQ93" s="212">
        <v>0</v>
      </c>
      <c r="WR93" s="212">
        <v>0</v>
      </c>
      <c r="WS93" s="188">
        <f>SUBTOTAL(9,WK93:WR93)</f>
        <v>1</v>
      </c>
      <c r="WT93" s="133" t="s">
        <v>635</v>
      </c>
      <c r="WU93" s="133" t="s">
        <v>635</v>
      </c>
      <c r="WV93" s="133" t="s">
        <v>635</v>
      </c>
      <c r="WW93" s="133" t="s">
        <v>635</v>
      </c>
      <c r="WX93" s="133" t="s">
        <v>635</v>
      </c>
      <c r="WY93" s="133" t="s">
        <v>635</v>
      </c>
      <c r="WZ93" s="133" t="s">
        <v>635</v>
      </c>
      <c r="XA93" s="133" t="s">
        <v>635</v>
      </c>
      <c r="XB93" s="189" t="s">
        <v>635</v>
      </c>
      <c r="XC93" s="105" t="s">
        <v>665</v>
      </c>
      <c r="XD93" s="105" t="s">
        <v>666</v>
      </c>
      <c r="XE93" s="105" t="s">
        <v>749</v>
      </c>
      <c r="XF93" s="111" t="s">
        <v>635</v>
      </c>
      <c r="XG93" s="190" t="s">
        <v>635</v>
      </c>
      <c r="XH93" s="190" t="s">
        <v>635</v>
      </c>
      <c r="XI93" s="190" t="s">
        <v>635</v>
      </c>
      <c r="XJ93" s="190" t="s">
        <v>635</v>
      </c>
      <c r="XK93" s="190" t="s">
        <v>635</v>
      </c>
      <c r="XL93" s="190" t="s">
        <v>635</v>
      </c>
      <c r="XM93" s="191" t="s">
        <v>667</v>
      </c>
      <c r="XN93" s="191" t="s">
        <v>668</v>
      </c>
      <c r="XO93" s="191" t="s">
        <v>671</v>
      </c>
      <c r="XP93" s="191" t="s">
        <v>672</v>
      </c>
      <c r="XQ93" s="191" t="s">
        <v>635</v>
      </c>
      <c r="XR93" s="191" t="s">
        <v>635</v>
      </c>
      <c r="XS93" s="191" t="s">
        <v>635</v>
      </c>
      <c r="XT93" s="191" t="s">
        <v>635</v>
      </c>
      <c r="XU93" s="192" t="s">
        <v>635</v>
      </c>
      <c r="XV93" s="192" t="s">
        <v>635</v>
      </c>
      <c r="XW93" s="192" t="s">
        <v>635</v>
      </c>
      <c r="XX93" s="192" t="s">
        <v>635</v>
      </c>
      <c r="XY93" s="192" t="s">
        <v>635</v>
      </c>
      <c r="XZ93" s="192" t="s">
        <v>635</v>
      </c>
      <c r="YA93" s="144" t="s">
        <v>667</v>
      </c>
      <c r="YB93" s="144" t="s">
        <v>668</v>
      </c>
      <c r="YC93" s="144" t="s">
        <v>672</v>
      </c>
      <c r="YD93" s="144" t="s">
        <v>635</v>
      </c>
      <c r="YE93" s="144" t="s">
        <v>635</v>
      </c>
      <c r="YF93" s="144" t="s">
        <v>635</v>
      </c>
      <c r="YG93" s="144" t="s">
        <v>635</v>
      </c>
      <c r="YH93" s="111" t="s">
        <v>635</v>
      </c>
      <c r="YI93" s="111" t="s">
        <v>635</v>
      </c>
      <c r="YJ93" s="111" t="s">
        <v>635</v>
      </c>
      <c r="YK93" s="190" t="s">
        <v>635</v>
      </c>
      <c r="YL93" s="190" t="s">
        <v>635</v>
      </c>
      <c r="YM93" s="190" t="s">
        <v>635</v>
      </c>
      <c r="YN93" s="190" t="s">
        <v>635</v>
      </c>
      <c r="YO93" s="190" t="s">
        <v>635</v>
      </c>
      <c r="YP93" s="130" t="s">
        <v>635</v>
      </c>
      <c r="YQ93" s="130" t="s">
        <v>635</v>
      </c>
      <c r="YR93" s="130" t="s">
        <v>635</v>
      </c>
      <c r="YS93" s="130" t="s">
        <v>635</v>
      </c>
      <c r="YT93" s="130" t="s">
        <v>635</v>
      </c>
      <c r="YU93" s="130" t="s">
        <v>635</v>
      </c>
      <c r="YV93" s="112" t="s">
        <v>635</v>
      </c>
      <c r="YW93" s="112" t="s">
        <v>635</v>
      </c>
      <c r="YX93" s="112" t="s">
        <v>635</v>
      </c>
      <c r="YY93" s="112" t="s">
        <v>635</v>
      </c>
      <c r="YZ93" s="105" t="s">
        <v>674</v>
      </c>
      <c r="ZA93" s="105" t="s">
        <v>635</v>
      </c>
      <c r="ZB93" s="126" t="s">
        <v>635</v>
      </c>
      <c r="ZC93" s="126" t="s">
        <v>635</v>
      </c>
      <c r="ZD93" s="126" t="s">
        <v>635</v>
      </c>
      <c r="ZE93" s="126" t="s">
        <v>635</v>
      </c>
      <c r="ZF93" s="126" t="s">
        <v>635</v>
      </c>
      <c r="ZG93" s="125" t="s">
        <v>675</v>
      </c>
      <c r="ZH93" s="125" t="s">
        <v>635</v>
      </c>
      <c r="ZI93" s="125" t="s">
        <v>635</v>
      </c>
      <c r="ZJ93" s="125" t="s">
        <v>635</v>
      </c>
      <c r="ZK93" s="125" t="s">
        <v>635</v>
      </c>
      <c r="ZL93" s="125" t="s">
        <v>635</v>
      </c>
      <c r="ZM93" s="125" t="s">
        <v>635</v>
      </c>
      <c r="ZN93" s="125" t="s">
        <v>635</v>
      </c>
      <c r="ZO93" s="147" t="s">
        <v>635</v>
      </c>
      <c r="ZP93" s="147" t="s">
        <v>635</v>
      </c>
      <c r="ZQ93" s="147" t="s">
        <v>635</v>
      </c>
      <c r="ZR93" s="147" t="s">
        <v>635</v>
      </c>
      <c r="ZS93" s="147" t="s">
        <v>635</v>
      </c>
      <c r="ZT93" s="184" t="s">
        <v>635</v>
      </c>
      <c r="ZU93" s="184">
        <v>3</v>
      </c>
      <c r="ZV93" s="184">
        <v>3</v>
      </c>
      <c r="ZW93" s="184" t="s">
        <v>635</v>
      </c>
      <c r="ZX93" s="131">
        <v>0.25</v>
      </c>
      <c r="ZY93" s="131" t="s">
        <v>635</v>
      </c>
      <c r="ZZ93" s="131">
        <v>0.25</v>
      </c>
      <c r="AAA93" s="131" t="s">
        <v>635</v>
      </c>
      <c r="AAB93" s="132" t="s">
        <v>635</v>
      </c>
      <c r="AAC93" s="132" t="s">
        <v>635</v>
      </c>
      <c r="AAD93" s="132" t="s">
        <v>635</v>
      </c>
      <c r="AAE93" s="193" t="s">
        <v>635</v>
      </c>
      <c r="AAF93" s="102" t="s">
        <v>635</v>
      </c>
      <c r="AAG93" s="102" t="s">
        <v>635</v>
      </c>
      <c r="AAH93" s="102" t="s">
        <v>635</v>
      </c>
      <c r="AAI93" s="102" t="s">
        <v>635</v>
      </c>
      <c r="AAJ93" s="125">
        <v>0.5</v>
      </c>
      <c r="AAK93" s="125" t="s">
        <v>635</v>
      </c>
      <c r="AAL93" s="125" t="s">
        <v>635</v>
      </c>
      <c r="AAM93" s="125" t="s">
        <v>635</v>
      </c>
      <c r="AAN93" s="131">
        <v>1</v>
      </c>
      <c r="AAO93" s="131" t="s">
        <v>635</v>
      </c>
      <c r="AAP93" s="131">
        <v>0.25</v>
      </c>
      <c r="AAQ93" s="131" t="s">
        <v>635</v>
      </c>
      <c r="AAR93" s="149" t="s">
        <v>635</v>
      </c>
      <c r="AAS93" s="149" t="s">
        <v>635</v>
      </c>
      <c r="AAT93" s="149" t="s">
        <v>635</v>
      </c>
      <c r="AAU93" s="149" t="s">
        <v>635</v>
      </c>
      <c r="AAV93" s="184" t="s">
        <v>635</v>
      </c>
      <c r="AAW93" s="184" t="s">
        <v>635</v>
      </c>
      <c r="AAX93" s="184" t="s">
        <v>635</v>
      </c>
      <c r="AAY93" s="184" t="s">
        <v>635</v>
      </c>
      <c r="AAZ93" s="103" t="s">
        <v>632</v>
      </c>
      <c r="ABA93" s="100" t="s">
        <v>679</v>
      </c>
      <c r="ABB93" s="100" t="s">
        <v>786</v>
      </c>
      <c r="ABC93" s="100" t="s">
        <v>635</v>
      </c>
      <c r="ABD93" s="100" t="s">
        <v>635</v>
      </c>
      <c r="ABE93" s="100" t="s">
        <v>635</v>
      </c>
      <c r="ABF93" s="103" t="s">
        <v>635</v>
      </c>
      <c r="ABG93" s="194">
        <v>50000</v>
      </c>
      <c r="ABH93" s="195" t="s">
        <v>754</v>
      </c>
      <c r="ABI93" s="195" t="s">
        <v>716</v>
      </c>
      <c r="ABJ93" s="195" t="s">
        <v>788</v>
      </c>
      <c r="ABK93" s="195" t="s">
        <v>681</v>
      </c>
      <c r="ABL93" s="177" t="s">
        <v>635</v>
      </c>
      <c r="ABM93" s="177" t="s">
        <v>635</v>
      </c>
      <c r="ABN93" s="177" t="s">
        <v>635</v>
      </c>
      <c r="ABO93" s="195" t="s">
        <v>635</v>
      </c>
      <c r="ABP93" s="112" t="s">
        <v>1852</v>
      </c>
      <c r="ABQ93" s="112" t="s">
        <v>635</v>
      </c>
      <c r="ABR93" s="112" t="s">
        <v>635</v>
      </c>
      <c r="ABS93" s="103" t="s">
        <v>632</v>
      </c>
      <c r="ABT93" s="97" t="s">
        <v>632</v>
      </c>
      <c r="ABU93" s="196" t="s">
        <v>683</v>
      </c>
      <c r="ABV93" s="196" t="s">
        <v>789</v>
      </c>
      <c r="ABW93" s="196" t="s">
        <v>756</v>
      </c>
      <c r="ABX93" s="196" t="s">
        <v>684</v>
      </c>
      <c r="ABY93" s="196" t="s">
        <v>719</v>
      </c>
      <c r="ABZ93" s="196" t="s">
        <v>635</v>
      </c>
      <c r="ACA93" s="196" t="s">
        <v>635</v>
      </c>
      <c r="ACB93" s="97" t="s">
        <v>626</v>
      </c>
      <c r="ACC93" s="97" t="s">
        <v>632</v>
      </c>
      <c r="ACD93" s="112" t="s">
        <v>685</v>
      </c>
      <c r="ACE93" s="112" t="s">
        <v>635</v>
      </c>
      <c r="ACF93" s="112" t="s">
        <v>635</v>
      </c>
      <c r="ACG93" s="112" t="s">
        <v>635</v>
      </c>
      <c r="ACH93" s="97" t="s">
        <v>1853</v>
      </c>
      <c r="ACI93" s="97" t="s">
        <v>1854</v>
      </c>
      <c r="ACJ93" s="97"/>
    </row>
    <row r="94" spans="1:764" ht="15" customHeight="1">
      <c r="A94">
        <v>85</v>
      </c>
      <c r="B94" s="97" t="s">
        <v>1855</v>
      </c>
      <c r="C94" s="97" t="s">
        <v>1856</v>
      </c>
      <c r="D94" s="97" t="s">
        <v>1085</v>
      </c>
      <c r="E94" s="97" t="s">
        <v>1857</v>
      </c>
      <c r="F94" s="98" t="s">
        <v>1858</v>
      </c>
      <c r="G94" s="98" t="s">
        <v>1859</v>
      </c>
      <c r="H94" s="99">
        <v>37.547198000000002</v>
      </c>
      <c r="I94" s="99">
        <v>-0.37468299999999999</v>
      </c>
      <c r="J94" s="98" t="s">
        <v>1089</v>
      </c>
      <c r="K94" s="98" t="s">
        <v>1860</v>
      </c>
      <c r="L94" s="98" t="s">
        <v>1861</v>
      </c>
      <c r="M94" s="100" t="s">
        <v>1862</v>
      </c>
      <c r="N94" s="101">
        <v>178121332</v>
      </c>
      <c r="O94" s="102">
        <v>0</v>
      </c>
      <c r="P94" s="100">
        <v>-0.475244</v>
      </c>
      <c r="Q94" s="100">
        <v>37.481037999999998</v>
      </c>
      <c r="R94" s="100">
        <v>0</v>
      </c>
      <c r="S94" s="100">
        <v>2878</v>
      </c>
      <c r="T94" s="103" t="s">
        <v>626</v>
      </c>
      <c r="U94" s="97" t="s">
        <v>629</v>
      </c>
      <c r="V94" s="97" t="s">
        <v>699</v>
      </c>
      <c r="W94" s="97" t="s">
        <v>629</v>
      </c>
      <c r="X94" s="97" t="s">
        <v>700</v>
      </c>
      <c r="Y94" s="97" t="s">
        <v>770</v>
      </c>
      <c r="Z94" s="103" t="s">
        <v>632</v>
      </c>
      <c r="AA94" s="104" t="s">
        <v>633</v>
      </c>
      <c r="AB94" s="104" t="s">
        <v>634</v>
      </c>
      <c r="AC94" s="104" t="s">
        <v>635</v>
      </c>
      <c r="AD94" s="104" t="s">
        <v>635</v>
      </c>
      <c r="AE94" s="104" t="s">
        <v>635</v>
      </c>
      <c r="AF94" s="103">
        <v>3</v>
      </c>
      <c r="AG94" s="103">
        <v>0</v>
      </c>
      <c r="AH94" s="97" t="s">
        <v>636</v>
      </c>
      <c r="AI94" s="97" t="s">
        <v>637</v>
      </c>
      <c r="AJ94" s="97" t="s">
        <v>638</v>
      </c>
      <c r="AK94" s="97" t="s">
        <v>635</v>
      </c>
      <c r="AL94" s="105" t="s">
        <v>640</v>
      </c>
      <c r="AM94" s="106" t="s">
        <v>635</v>
      </c>
      <c r="AN94" s="106" t="s">
        <v>635</v>
      </c>
      <c r="AO94" s="106" t="s">
        <v>635</v>
      </c>
      <c r="AP94" s="97" t="s">
        <v>642</v>
      </c>
      <c r="AQ94" s="97" t="s">
        <v>635</v>
      </c>
      <c r="AR94" s="103" t="s">
        <v>635</v>
      </c>
      <c r="AS94" s="107" t="s">
        <v>635</v>
      </c>
      <c r="AT94" s="103" t="s">
        <v>635</v>
      </c>
      <c r="AU94" s="103" t="s">
        <v>635</v>
      </c>
      <c r="AV94" s="106" t="s">
        <v>626</v>
      </c>
      <c r="AW94" s="105" t="s">
        <v>640</v>
      </c>
      <c r="AX94" s="103" t="s">
        <v>635</v>
      </c>
      <c r="AY94" s="105" t="s">
        <v>640</v>
      </c>
      <c r="AZ94" s="107" t="s">
        <v>635</v>
      </c>
      <c r="BA94" s="105" t="s">
        <v>640</v>
      </c>
      <c r="BB94" s="107" t="s">
        <v>635</v>
      </c>
      <c r="BC94" s="106" t="s">
        <v>635</v>
      </c>
      <c r="BD94" s="103" t="s">
        <v>635</v>
      </c>
      <c r="BE94" s="106" t="s">
        <v>626</v>
      </c>
      <c r="BF94" s="103" t="s">
        <v>635</v>
      </c>
      <c r="BG94" s="103" t="s">
        <v>635</v>
      </c>
      <c r="BH94" s="103" t="s">
        <v>635</v>
      </c>
      <c r="BI94" s="97" t="s">
        <v>640</v>
      </c>
      <c r="BJ94" s="108" t="s">
        <v>898</v>
      </c>
      <c r="BK94" s="108" t="s">
        <v>635</v>
      </c>
      <c r="BL94" s="108" t="s">
        <v>635</v>
      </c>
      <c r="BM94" s="108" t="s">
        <v>635</v>
      </c>
      <c r="BN94" s="108" t="s">
        <v>635</v>
      </c>
      <c r="BO94" s="103" t="s">
        <v>626</v>
      </c>
      <c r="BP94" s="103" t="s">
        <v>635</v>
      </c>
      <c r="BQ94" s="103" t="s">
        <v>635</v>
      </c>
      <c r="BR94" s="109" t="s">
        <v>635</v>
      </c>
      <c r="BS94" s="109" t="s">
        <v>635</v>
      </c>
      <c r="BT94" s="110" t="s">
        <v>635</v>
      </c>
      <c r="BU94" s="110" t="s">
        <v>635</v>
      </c>
      <c r="BV94" s="109" t="s">
        <v>635</v>
      </c>
      <c r="BW94" s="97" t="s">
        <v>848</v>
      </c>
      <c r="BX94" s="97" t="s">
        <v>848</v>
      </c>
      <c r="BY94" s="97" t="s">
        <v>1863</v>
      </c>
      <c r="BZ94" s="97" t="s">
        <v>779</v>
      </c>
      <c r="CA94" s="111" t="s">
        <v>737</v>
      </c>
      <c r="CB94" s="111" t="s">
        <v>635</v>
      </c>
      <c r="CC94" s="111" t="s">
        <v>635</v>
      </c>
      <c r="CD94" s="106" t="s">
        <v>635</v>
      </c>
      <c r="CE94" s="111" t="s">
        <v>635</v>
      </c>
      <c r="CF94" s="103">
        <v>3</v>
      </c>
      <c r="CG94" s="103">
        <v>3</v>
      </c>
      <c r="CH94" s="112" t="s">
        <v>649</v>
      </c>
      <c r="CI94" s="113" t="s">
        <v>635</v>
      </c>
      <c r="CJ94" s="113" t="s">
        <v>635</v>
      </c>
      <c r="CK94" s="113" t="s">
        <v>635</v>
      </c>
      <c r="CL94" s="103">
        <v>7</v>
      </c>
      <c r="CM94" s="114">
        <v>0</v>
      </c>
      <c r="CN94" s="103" t="s">
        <v>635</v>
      </c>
      <c r="CO94" s="106" t="s">
        <v>635</v>
      </c>
      <c r="CP94" s="103" t="s">
        <v>635</v>
      </c>
      <c r="CQ94" s="106" t="s">
        <v>635</v>
      </c>
      <c r="CR94" s="103" t="s">
        <v>635</v>
      </c>
      <c r="CS94" s="106" t="s">
        <v>635</v>
      </c>
      <c r="CT94" s="103" t="s">
        <v>635</v>
      </c>
      <c r="CU94" s="106" t="s">
        <v>635</v>
      </c>
      <c r="CV94" s="103" t="s">
        <v>635</v>
      </c>
      <c r="CW94" s="103" t="s">
        <v>635</v>
      </c>
      <c r="CX94" s="111" t="s">
        <v>650</v>
      </c>
      <c r="CY94" s="106" t="s">
        <v>635</v>
      </c>
      <c r="CZ94" s="115">
        <v>1</v>
      </c>
      <c r="DA94" s="115">
        <v>0</v>
      </c>
      <c r="DB94" s="116">
        <f t="shared" si="30"/>
        <v>1</v>
      </c>
      <c r="DC94" s="117" t="s">
        <v>635</v>
      </c>
      <c r="DD94" s="118" t="s">
        <v>635</v>
      </c>
      <c r="DE94" s="118" t="s">
        <v>635</v>
      </c>
      <c r="DF94" s="118" t="s">
        <v>635</v>
      </c>
      <c r="DG94" s="119" t="s">
        <v>635</v>
      </c>
      <c r="DH94" s="106" t="s">
        <v>635</v>
      </c>
      <c r="DI94" s="106" t="s">
        <v>635</v>
      </c>
      <c r="DJ94" s="121" t="s">
        <v>635</v>
      </c>
      <c r="DK94" s="122" t="s">
        <v>635</v>
      </c>
      <c r="DL94" s="123" t="s">
        <v>635</v>
      </c>
      <c r="DM94" s="123" t="s">
        <v>635</v>
      </c>
      <c r="DN94" s="124" t="s">
        <v>635</v>
      </c>
      <c r="DO94" s="124" t="s">
        <v>635</v>
      </c>
      <c r="DP94" s="124" t="s">
        <v>635</v>
      </c>
      <c r="DQ94" s="125">
        <v>0.1</v>
      </c>
      <c r="DR94" s="125">
        <v>1</v>
      </c>
      <c r="DS94" s="125" t="s">
        <v>1348</v>
      </c>
      <c r="DT94" s="106" t="s">
        <v>635</v>
      </c>
      <c r="DU94" s="106" t="s">
        <v>635</v>
      </c>
      <c r="DV94" s="106" t="s">
        <v>635</v>
      </c>
      <c r="DW94" s="126" t="s">
        <v>635</v>
      </c>
      <c r="DX94" s="126" t="s">
        <v>635</v>
      </c>
      <c r="DY94" s="126" t="s">
        <v>635</v>
      </c>
      <c r="DZ94" s="97" t="s">
        <v>781</v>
      </c>
      <c r="EA94" s="103" t="s">
        <v>626</v>
      </c>
      <c r="EB94" s="97" t="s">
        <v>635</v>
      </c>
      <c r="EC94" s="103" t="s">
        <v>626</v>
      </c>
      <c r="ED94" s="103" t="s">
        <v>635</v>
      </c>
      <c r="EE94" s="103" t="s">
        <v>635</v>
      </c>
      <c r="EF94" s="127" t="s">
        <v>653</v>
      </c>
      <c r="EG94" s="127" t="s">
        <v>635</v>
      </c>
      <c r="EH94" s="103" t="s">
        <v>653</v>
      </c>
      <c r="EI94" s="97" t="s">
        <v>640</v>
      </c>
      <c r="EJ94" s="97" t="s">
        <v>640</v>
      </c>
      <c r="EK94" s="122">
        <v>1</v>
      </c>
      <c r="EL94" s="122">
        <v>1</v>
      </c>
      <c r="EM94" s="122">
        <v>0.1</v>
      </c>
      <c r="EN94" s="122">
        <v>0.1</v>
      </c>
      <c r="EO94" s="128" t="s">
        <v>635</v>
      </c>
      <c r="EP94" s="128" t="s">
        <v>635</v>
      </c>
      <c r="EQ94" s="128" t="s">
        <v>635</v>
      </c>
      <c r="ER94" s="128" t="s">
        <v>635</v>
      </c>
      <c r="ES94" s="129" t="s">
        <v>635</v>
      </c>
      <c r="ET94" s="129" t="s">
        <v>635</v>
      </c>
      <c r="EU94" s="129" t="s">
        <v>635</v>
      </c>
      <c r="EV94" s="129" t="s">
        <v>635</v>
      </c>
      <c r="EW94" s="97" t="s">
        <v>654</v>
      </c>
      <c r="EX94" s="97" t="s">
        <v>654</v>
      </c>
      <c r="EY94" s="103" t="s">
        <v>635</v>
      </c>
      <c r="EZ94" s="107" t="s">
        <v>635</v>
      </c>
      <c r="FA94" s="97" t="s">
        <v>655</v>
      </c>
      <c r="FB94" s="130" t="s">
        <v>656</v>
      </c>
      <c r="FC94" s="130" t="s">
        <v>635</v>
      </c>
      <c r="FD94" s="131" t="s">
        <v>635</v>
      </c>
      <c r="FE94" s="131" t="s">
        <v>635</v>
      </c>
      <c r="FF94" s="131" t="s">
        <v>635</v>
      </c>
      <c r="FG94" s="131" t="s">
        <v>635</v>
      </c>
      <c r="FH94" s="131" t="s">
        <v>635</v>
      </c>
      <c r="FI94" s="132">
        <v>2</v>
      </c>
      <c r="FJ94" s="133" t="s">
        <v>635</v>
      </c>
      <c r="FK94" s="103" t="s">
        <v>635</v>
      </c>
      <c r="FL94" s="134" t="s">
        <v>635</v>
      </c>
      <c r="FM94" s="135" t="s">
        <v>635</v>
      </c>
      <c r="FN94" s="135" t="s">
        <v>635</v>
      </c>
      <c r="FO94" s="135" t="s">
        <v>635</v>
      </c>
      <c r="FP94" s="103" t="s">
        <v>635</v>
      </c>
      <c r="FQ94" s="132">
        <v>15</v>
      </c>
      <c r="FR94" s="133" t="s">
        <v>635</v>
      </c>
      <c r="FS94" s="103" t="s">
        <v>635</v>
      </c>
      <c r="FT94" s="134" t="s">
        <v>635</v>
      </c>
      <c r="FU94" s="135" t="s">
        <v>635</v>
      </c>
      <c r="FV94" s="135" t="s">
        <v>635</v>
      </c>
      <c r="FW94" s="131" t="s">
        <v>635</v>
      </c>
      <c r="FX94" s="103" t="s">
        <v>635</v>
      </c>
      <c r="FY94" s="100" t="s">
        <v>658</v>
      </c>
      <c r="FZ94" s="102" t="s">
        <v>635</v>
      </c>
      <c r="GA94" s="102">
        <v>0</v>
      </c>
      <c r="GB94" s="102">
        <v>24</v>
      </c>
      <c r="GC94" s="136" t="s">
        <v>658</v>
      </c>
      <c r="GD94" s="137" t="s">
        <v>635</v>
      </c>
      <c r="GE94" s="137">
        <v>0</v>
      </c>
      <c r="GF94" s="137">
        <v>24</v>
      </c>
      <c r="GG94" s="125" t="s">
        <v>635</v>
      </c>
      <c r="GH94" s="125" t="s">
        <v>635</v>
      </c>
      <c r="GI94" s="125" t="s">
        <v>635</v>
      </c>
      <c r="GJ94" s="125" t="s">
        <v>635</v>
      </c>
      <c r="GK94" s="122" t="s">
        <v>635</v>
      </c>
      <c r="GL94" s="122" t="s">
        <v>635</v>
      </c>
      <c r="GM94" s="122" t="s">
        <v>635</v>
      </c>
      <c r="GN94" s="122" t="s">
        <v>635</v>
      </c>
      <c r="GO94" s="135" t="s">
        <v>635</v>
      </c>
      <c r="GP94" s="135" t="s">
        <v>635</v>
      </c>
      <c r="GQ94" s="135" t="s">
        <v>635</v>
      </c>
      <c r="GR94" s="134" t="s">
        <v>635</v>
      </c>
      <c r="GS94" s="134" t="s">
        <v>635</v>
      </c>
      <c r="GT94" s="134" t="s">
        <v>635</v>
      </c>
      <c r="GU94" s="126" t="s">
        <v>635</v>
      </c>
      <c r="GV94" s="126" t="s">
        <v>635</v>
      </c>
      <c r="GW94" s="126" t="s">
        <v>635</v>
      </c>
      <c r="GX94" s="145" t="s">
        <v>635</v>
      </c>
      <c r="GY94" s="145" t="s">
        <v>635</v>
      </c>
      <c r="GZ94" s="145" t="s">
        <v>635</v>
      </c>
      <c r="HA94" s="123" t="s">
        <v>635</v>
      </c>
      <c r="HB94" s="140" t="s">
        <v>635</v>
      </c>
      <c r="HC94" s="123" t="s">
        <v>635</v>
      </c>
      <c r="HD94" s="123" t="s">
        <v>635</v>
      </c>
      <c r="HE94" s="127" t="s">
        <v>635</v>
      </c>
      <c r="HF94" s="131" t="s">
        <v>635</v>
      </c>
      <c r="HG94" s="131" t="s">
        <v>635</v>
      </c>
      <c r="HH94" s="131" t="s">
        <v>635</v>
      </c>
      <c r="HI94" s="141" t="s">
        <v>635</v>
      </c>
      <c r="HJ94" s="141" t="s">
        <v>635</v>
      </c>
      <c r="HK94" s="141" t="s">
        <v>635</v>
      </c>
      <c r="HL94" s="141" t="s">
        <v>635</v>
      </c>
      <c r="HM94" s="131" t="s">
        <v>635</v>
      </c>
      <c r="HN94" s="131" t="s">
        <v>635</v>
      </c>
      <c r="HO94" s="131" t="s">
        <v>635</v>
      </c>
      <c r="HP94" s="131" t="s">
        <v>635</v>
      </c>
      <c r="HQ94" s="106" t="s">
        <v>635</v>
      </c>
      <c r="HR94" s="106" t="s">
        <v>635</v>
      </c>
      <c r="HS94" s="106" t="s">
        <v>635</v>
      </c>
      <c r="HT94" s="106" t="s">
        <v>635</v>
      </c>
      <c r="HU94" s="132" t="s">
        <v>635</v>
      </c>
      <c r="HV94" s="132" t="s">
        <v>635</v>
      </c>
      <c r="HW94" s="132" t="s">
        <v>635</v>
      </c>
      <c r="HX94" s="132" t="s">
        <v>635</v>
      </c>
      <c r="HY94" s="118" t="s">
        <v>635</v>
      </c>
      <c r="HZ94" s="118" t="s">
        <v>635</v>
      </c>
      <c r="IA94" s="118" t="s">
        <v>635</v>
      </c>
      <c r="IB94" s="118" t="s">
        <v>635</v>
      </c>
      <c r="IC94" s="125" t="s">
        <v>635</v>
      </c>
      <c r="ID94" s="125" t="s">
        <v>635</v>
      </c>
      <c r="IE94" s="125" t="s">
        <v>635</v>
      </c>
      <c r="IF94" s="125" t="s">
        <v>635</v>
      </c>
      <c r="IG94" s="105" t="s">
        <v>659</v>
      </c>
      <c r="IH94" s="105" t="s">
        <v>830</v>
      </c>
      <c r="II94" s="105" t="s">
        <v>808</v>
      </c>
      <c r="IJ94" s="105" t="s">
        <v>831</v>
      </c>
      <c r="IK94" s="105" t="s">
        <v>635</v>
      </c>
      <c r="IL94" s="105" t="s">
        <v>635</v>
      </c>
      <c r="IM94" s="105" t="s">
        <v>635</v>
      </c>
      <c r="IN94" s="105" t="s">
        <v>635</v>
      </c>
      <c r="IO94" s="105" t="s">
        <v>635</v>
      </c>
      <c r="IP94" s="103">
        <v>4</v>
      </c>
      <c r="IQ94" s="102" t="s">
        <v>635</v>
      </c>
      <c r="IR94" s="102" t="s">
        <v>635</v>
      </c>
      <c r="IS94" s="142" t="s">
        <v>635</v>
      </c>
      <c r="IT94" s="142" t="s">
        <v>635</v>
      </c>
      <c r="IU94" s="128" t="s">
        <v>635</v>
      </c>
      <c r="IV94" s="128" t="s">
        <v>635</v>
      </c>
      <c r="IW94" s="143" t="s">
        <v>635</v>
      </c>
      <c r="IX94" s="143" t="s">
        <v>635</v>
      </c>
      <c r="IY94" s="124" t="s">
        <v>635</v>
      </c>
      <c r="IZ94" s="124" t="s">
        <v>635</v>
      </c>
      <c r="JA94" s="124" t="s">
        <v>635</v>
      </c>
      <c r="JB94" s="123" t="s">
        <v>635</v>
      </c>
      <c r="JC94" s="123" t="s">
        <v>635</v>
      </c>
      <c r="JD94" s="123" t="s">
        <v>635</v>
      </c>
      <c r="JE94" s="144" t="s">
        <v>635</v>
      </c>
      <c r="JF94" s="144" t="s">
        <v>635</v>
      </c>
      <c r="JG94" s="144" t="s">
        <v>635</v>
      </c>
      <c r="JH94" s="141" t="s">
        <v>635</v>
      </c>
      <c r="JI94" s="141" t="s">
        <v>635</v>
      </c>
      <c r="JJ94" s="141" t="s">
        <v>635</v>
      </c>
      <c r="JK94" s="144" t="s">
        <v>635</v>
      </c>
      <c r="JL94" s="144" t="s">
        <v>635</v>
      </c>
      <c r="JM94" s="144" t="s">
        <v>635</v>
      </c>
      <c r="JN94" s="135" t="s">
        <v>635</v>
      </c>
      <c r="JO94" s="135" t="s">
        <v>635</v>
      </c>
      <c r="JP94" s="135" t="s">
        <v>635</v>
      </c>
      <c r="JQ94" s="144" t="s">
        <v>635</v>
      </c>
      <c r="JR94" s="144" t="s">
        <v>635</v>
      </c>
      <c r="JS94" s="144" t="s">
        <v>635</v>
      </c>
      <c r="JT94" s="144" t="s">
        <v>635</v>
      </c>
      <c r="JU94" s="145" t="s">
        <v>635</v>
      </c>
      <c r="JV94" s="145" t="s">
        <v>635</v>
      </c>
      <c r="JW94" s="145" t="s">
        <v>635</v>
      </c>
      <c r="JX94" s="145" t="s">
        <v>635</v>
      </c>
      <c r="JY94" s="141" t="s">
        <v>635</v>
      </c>
      <c r="JZ94" s="141" t="s">
        <v>635</v>
      </c>
      <c r="KA94" s="141" t="s">
        <v>635</v>
      </c>
      <c r="KB94" s="141" t="s">
        <v>635</v>
      </c>
      <c r="KC94" s="128" t="s">
        <v>635</v>
      </c>
      <c r="KD94" s="128" t="s">
        <v>635</v>
      </c>
      <c r="KE94" s="128" t="s">
        <v>635</v>
      </c>
      <c r="KF94" s="128" t="s">
        <v>635</v>
      </c>
      <c r="KG94" s="146" t="s">
        <v>635</v>
      </c>
      <c r="KH94" s="146" t="s">
        <v>635</v>
      </c>
      <c r="KI94" s="146" t="s">
        <v>635</v>
      </c>
      <c r="KJ94" s="146" t="s">
        <v>635</v>
      </c>
      <c r="KK94" s="147" t="s">
        <v>635</v>
      </c>
      <c r="KL94" s="147" t="s">
        <v>635</v>
      </c>
      <c r="KM94" s="147" t="s">
        <v>635</v>
      </c>
      <c r="KN94" s="147" t="s">
        <v>635</v>
      </c>
      <c r="KO94" s="148" t="s">
        <v>635</v>
      </c>
      <c r="KP94" s="148" t="s">
        <v>635</v>
      </c>
      <c r="KQ94" s="148" t="s">
        <v>635</v>
      </c>
      <c r="KR94" s="148" t="s">
        <v>635</v>
      </c>
      <c r="KS94" s="149" t="s">
        <v>635</v>
      </c>
      <c r="KT94" s="149" t="s">
        <v>635</v>
      </c>
      <c r="KU94" s="149" t="s">
        <v>635</v>
      </c>
      <c r="KV94" s="149" t="s">
        <v>635</v>
      </c>
      <c r="KW94" s="105" t="s">
        <v>748</v>
      </c>
      <c r="KX94" s="106" t="s">
        <v>635</v>
      </c>
      <c r="KY94" s="106" t="s">
        <v>635</v>
      </c>
      <c r="KZ94" s="150">
        <v>0</v>
      </c>
      <c r="LA94" s="150">
        <v>1</v>
      </c>
      <c r="LB94" s="150">
        <v>0</v>
      </c>
      <c r="LC94" s="150">
        <v>0</v>
      </c>
      <c r="LD94" s="150">
        <v>0</v>
      </c>
      <c r="LE94" s="150">
        <v>0</v>
      </c>
      <c r="LF94" s="150">
        <v>0</v>
      </c>
      <c r="LG94" s="150">
        <v>0</v>
      </c>
      <c r="LH94" s="151">
        <f t="shared" si="23"/>
        <v>1</v>
      </c>
      <c r="LI94" s="152">
        <v>0</v>
      </c>
      <c r="LJ94" s="152">
        <v>1</v>
      </c>
      <c r="LK94" s="152">
        <v>0</v>
      </c>
      <c r="LL94" s="152">
        <v>0</v>
      </c>
      <c r="LM94" s="152">
        <v>0</v>
      </c>
      <c r="LN94" s="152">
        <v>0</v>
      </c>
      <c r="LO94" s="152">
        <v>0</v>
      </c>
      <c r="LP94" s="152">
        <v>0</v>
      </c>
      <c r="LQ94" s="153">
        <f t="shared" si="24"/>
        <v>1</v>
      </c>
      <c r="LR94" s="142">
        <v>0</v>
      </c>
      <c r="LS94" s="142">
        <v>0</v>
      </c>
      <c r="LT94" s="142">
        <v>0</v>
      </c>
      <c r="LU94" s="142">
        <v>0</v>
      </c>
      <c r="LV94" s="142">
        <v>0</v>
      </c>
      <c r="LW94" s="142">
        <v>0</v>
      </c>
      <c r="LX94" s="142">
        <v>0</v>
      </c>
      <c r="LY94" s="142">
        <v>0</v>
      </c>
      <c r="LZ94" s="142">
        <v>0</v>
      </c>
      <c r="MA94" s="45" t="s">
        <v>635</v>
      </c>
      <c r="MB94" s="45" t="s">
        <v>635</v>
      </c>
      <c r="MC94" s="45" t="s">
        <v>635</v>
      </c>
      <c r="MD94" s="45" t="s">
        <v>635</v>
      </c>
      <c r="ME94" s="45" t="s">
        <v>635</v>
      </c>
      <c r="MF94" s="45" t="s">
        <v>635</v>
      </c>
      <c r="MG94" s="45" t="s">
        <v>635</v>
      </c>
      <c r="MH94" s="45" t="s">
        <v>635</v>
      </c>
      <c r="MI94" s="44" t="s">
        <v>635</v>
      </c>
      <c r="MJ94" s="155" t="s">
        <v>635</v>
      </c>
      <c r="MK94" s="155" t="s">
        <v>635</v>
      </c>
      <c r="ML94" s="155" t="s">
        <v>635</v>
      </c>
      <c r="MM94" s="155" t="s">
        <v>635</v>
      </c>
      <c r="MN94" s="155" t="s">
        <v>635</v>
      </c>
      <c r="MO94" s="155" t="s">
        <v>635</v>
      </c>
      <c r="MP94" s="155" t="s">
        <v>635</v>
      </c>
      <c r="MQ94" s="155" t="s">
        <v>635</v>
      </c>
      <c r="MR94" s="156" t="s">
        <v>635</v>
      </c>
      <c r="MS94" s="157" t="s">
        <v>635</v>
      </c>
      <c r="MT94" s="157" t="s">
        <v>635</v>
      </c>
      <c r="MU94" s="157" t="s">
        <v>635</v>
      </c>
      <c r="MV94" s="157" t="s">
        <v>635</v>
      </c>
      <c r="MW94" s="157" t="s">
        <v>635</v>
      </c>
      <c r="MX94" s="157" t="s">
        <v>635</v>
      </c>
      <c r="MY94" s="157" t="s">
        <v>635</v>
      </c>
      <c r="MZ94" s="157" t="s">
        <v>635</v>
      </c>
      <c r="NA94" s="157" t="s">
        <v>635</v>
      </c>
      <c r="NB94" s="158" t="s">
        <v>635</v>
      </c>
      <c r="NC94" s="158" t="s">
        <v>635</v>
      </c>
      <c r="ND94" s="158" t="s">
        <v>635</v>
      </c>
      <c r="NE94" s="158" t="s">
        <v>635</v>
      </c>
      <c r="NF94" s="158" t="s">
        <v>635</v>
      </c>
      <c r="NG94" s="158" t="s">
        <v>635</v>
      </c>
      <c r="NH94" s="158" t="s">
        <v>635</v>
      </c>
      <c r="NI94" s="158" t="s">
        <v>635</v>
      </c>
      <c r="NJ94" s="159" t="s">
        <v>635</v>
      </c>
      <c r="NK94" s="160" t="s">
        <v>635</v>
      </c>
      <c r="NL94" s="160" t="s">
        <v>635</v>
      </c>
      <c r="NM94" s="160" t="s">
        <v>635</v>
      </c>
      <c r="NN94" s="160" t="s">
        <v>635</v>
      </c>
      <c r="NO94" s="160" t="s">
        <v>635</v>
      </c>
      <c r="NP94" s="160" t="s">
        <v>635</v>
      </c>
      <c r="NQ94" s="160" t="s">
        <v>635</v>
      </c>
      <c r="NR94" s="160" t="s">
        <v>635</v>
      </c>
      <c r="NS94" s="161" t="s">
        <v>635</v>
      </c>
      <c r="NT94" s="162" t="s">
        <v>635</v>
      </c>
      <c r="NU94" s="162" t="s">
        <v>635</v>
      </c>
      <c r="NV94" s="162" t="s">
        <v>635</v>
      </c>
      <c r="NW94" s="162" t="s">
        <v>635</v>
      </c>
      <c r="NX94" s="162" t="s">
        <v>635</v>
      </c>
      <c r="NY94" s="162" t="s">
        <v>635</v>
      </c>
      <c r="NZ94" s="162" t="s">
        <v>635</v>
      </c>
      <c r="OA94" s="162" t="s">
        <v>635</v>
      </c>
      <c r="OB94" s="163" t="s">
        <v>635</v>
      </c>
      <c r="OC94" s="142" t="s">
        <v>635</v>
      </c>
      <c r="OD94" s="142" t="s">
        <v>635</v>
      </c>
      <c r="OE94" s="142" t="s">
        <v>635</v>
      </c>
      <c r="OF94" s="142" t="s">
        <v>635</v>
      </c>
      <c r="OG94" s="142" t="s">
        <v>635</v>
      </c>
      <c r="OH94" s="142" t="s">
        <v>635</v>
      </c>
      <c r="OI94" s="142" t="s">
        <v>635</v>
      </c>
      <c r="OJ94" s="142" t="s">
        <v>635</v>
      </c>
      <c r="OK94" s="142" t="s">
        <v>635</v>
      </c>
      <c r="OL94" s="45">
        <v>0</v>
      </c>
      <c r="OM94" s="45">
        <v>0</v>
      </c>
      <c r="ON94" s="45">
        <v>0</v>
      </c>
      <c r="OO94" s="45">
        <v>0</v>
      </c>
      <c r="OP94" s="45">
        <v>0</v>
      </c>
      <c r="OQ94" s="45">
        <v>0</v>
      </c>
      <c r="OR94" s="45">
        <v>0</v>
      </c>
      <c r="OS94" s="45">
        <v>0</v>
      </c>
      <c r="OT94" s="44">
        <v>0</v>
      </c>
      <c r="OU94" s="158" t="s">
        <v>635</v>
      </c>
      <c r="OV94" s="158" t="s">
        <v>635</v>
      </c>
      <c r="OW94" s="158" t="s">
        <v>635</v>
      </c>
      <c r="OX94" s="158" t="s">
        <v>635</v>
      </c>
      <c r="OY94" s="158" t="s">
        <v>635</v>
      </c>
      <c r="OZ94" s="158" t="s">
        <v>635</v>
      </c>
      <c r="PA94" s="158" t="s">
        <v>635</v>
      </c>
      <c r="PB94" s="158" t="s">
        <v>635</v>
      </c>
      <c r="PC94" s="159" t="s">
        <v>635</v>
      </c>
      <c r="PD94" s="152" t="s">
        <v>635</v>
      </c>
      <c r="PE94" s="152" t="s">
        <v>635</v>
      </c>
      <c r="PF94" s="152" t="s">
        <v>635</v>
      </c>
      <c r="PG94" s="152" t="s">
        <v>635</v>
      </c>
      <c r="PH94" s="152" t="s">
        <v>635</v>
      </c>
      <c r="PI94" s="152" t="s">
        <v>635</v>
      </c>
      <c r="PJ94" s="152" t="s">
        <v>635</v>
      </c>
      <c r="PK94" s="152" t="s">
        <v>635</v>
      </c>
      <c r="PL94" s="164" t="s">
        <v>635</v>
      </c>
      <c r="PM94" s="158" t="s">
        <v>635</v>
      </c>
      <c r="PN94" s="158" t="s">
        <v>635</v>
      </c>
      <c r="PO94" s="158" t="s">
        <v>635</v>
      </c>
      <c r="PP94" s="158" t="s">
        <v>635</v>
      </c>
      <c r="PQ94" s="158" t="s">
        <v>635</v>
      </c>
      <c r="PR94" s="158" t="s">
        <v>635</v>
      </c>
      <c r="PS94" s="158" t="s">
        <v>635</v>
      </c>
      <c r="PT94" s="158" t="s">
        <v>635</v>
      </c>
      <c r="PU94" s="159" t="s">
        <v>635</v>
      </c>
      <c r="PV94" s="157" t="s">
        <v>635</v>
      </c>
      <c r="PW94" s="157" t="s">
        <v>635</v>
      </c>
      <c r="PX94" s="157" t="s">
        <v>635</v>
      </c>
      <c r="PY94" s="157" t="s">
        <v>635</v>
      </c>
      <c r="PZ94" s="157" t="s">
        <v>635</v>
      </c>
      <c r="QA94" s="157" t="s">
        <v>635</v>
      </c>
      <c r="QB94" s="157" t="s">
        <v>635</v>
      </c>
      <c r="QC94" s="157" t="s">
        <v>635</v>
      </c>
      <c r="QD94" s="165" t="s">
        <v>635</v>
      </c>
      <c r="QE94" s="166" t="s">
        <v>635</v>
      </c>
      <c r="QF94" s="166" t="s">
        <v>635</v>
      </c>
      <c r="QG94" s="166" t="s">
        <v>635</v>
      </c>
      <c r="QH94" s="166" t="s">
        <v>635</v>
      </c>
      <c r="QI94" s="166" t="s">
        <v>635</v>
      </c>
      <c r="QJ94" s="166" t="s">
        <v>635</v>
      </c>
      <c r="QK94" s="166" t="s">
        <v>635</v>
      </c>
      <c r="QL94" s="166" t="s">
        <v>635</v>
      </c>
      <c r="QM94" s="167" t="s">
        <v>635</v>
      </c>
      <c r="QN94" s="120" t="s">
        <v>635</v>
      </c>
      <c r="QO94" s="120" t="s">
        <v>635</v>
      </c>
      <c r="QP94" s="120" t="s">
        <v>635</v>
      </c>
      <c r="QQ94" s="120" t="s">
        <v>635</v>
      </c>
      <c r="QR94" s="120" t="s">
        <v>635</v>
      </c>
      <c r="QS94" s="120" t="s">
        <v>635</v>
      </c>
      <c r="QT94" s="120" t="s">
        <v>635</v>
      </c>
      <c r="QU94" s="120" t="s">
        <v>635</v>
      </c>
      <c r="QV94" s="168" t="s">
        <v>635</v>
      </c>
      <c r="QW94" s="169" t="s">
        <v>635</v>
      </c>
      <c r="QX94" s="169" t="s">
        <v>635</v>
      </c>
      <c r="QY94" s="169" t="s">
        <v>635</v>
      </c>
      <c r="QZ94" s="169" t="s">
        <v>635</v>
      </c>
      <c r="RA94" s="169" t="s">
        <v>635</v>
      </c>
      <c r="RB94" s="169" t="s">
        <v>635</v>
      </c>
      <c r="RC94" s="169" t="s">
        <v>635</v>
      </c>
      <c r="RD94" s="169" t="s">
        <v>635</v>
      </c>
      <c r="RE94" s="170" t="s">
        <v>635</v>
      </c>
      <c r="RF94" s="136" t="s">
        <v>656</v>
      </c>
      <c r="RG94" s="137" t="s">
        <v>635</v>
      </c>
      <c r="RH94" s="137" t="s">
        <v>635</v>
      </c>
      <c r="RI94" s="137" t="s">
        <v>635</v>
      </c>
      <c r="RJ94" s="137" t="s">
        <v>635</v>
      </c>
      <c r="RK94" s="137" t="s">
        <v>635</v>
      </c>
      <c r="RL94" s="105" t="s">
        <v>748</v>
      </c>
      <c r="RM94" s="106" t="s">
        <v>635</v>
      </c>
      <c r="RN94" s="106" t="s">
        <v>635</v>
      </c>
      <c r="RO94" s="171">
        <v>0</v>
      </c>
      <c r="RP94" s="171">
        <v>1</v>
      </c>
      <c r="RQ94" s="171">
        <v>0</v>
      </c>
      <c r="RR94" s="171">
        <v>0</v>
      </c>
      <c r="RS94" s="171">
        <v>0</v>
      </c>
      <c r="RT94" s="171">
        <v>0</v>
      </c>
      <c r="RU94" s="171">
        <v>0</v>
      </c>
      <c r="RV94" s="171">
        <v>0</v>
      </c>
      <c r="RW94" s="172">
        <f t="shared" si="28"/>
        <v>1</v>
      </c>
      <c r="RX94" s="133" t="s">
        <v>635</v>
      </c>
      <c r="RY94" s="133" t="s">
        <v>635</v>
      </c>
      <c r="RZ94" s="133" t="s">
        <v>635</v>
      </c>
      <c r="SA94" s="133" t="s">
        <v>635</v>
      </c>
      <c r="SB94" s="133" t="s">
        <v>635</v>
      </c>
      <c r="SC94" s="133" t="s">
        <v>635</v>
      </c>
      <c r="SD94" s="133" t="s">
        <v>635</v>
      </c>
      <c r="SE94" s="133" t="s">
        <v>635</v>
      </c>
      <c r="SF94" s="189" t="s">
        <v>635</v>
      </c>
      <c r="SG94" s="132" t="s">
        <v>635</v>
      </c>
      <c r="SH94" s="132" t="s">
        <v>635</v>
      </c>
      <c r="SI94" s="132" t="s">
        <v>635</v>
      </c>
      <c r="SJ94" s="132" t="s">
        <v>635</v>
      </c>
      <c r="SK94" s="132" t="s">
        <v>635</v>
      </c>
      <c r="SL94" s="132" t="s">
        <v>635</v>
      </c>
      <c r="SM94" s="132" t="s">
        <v>635</v>
      </c>
      <c r="SN94" s="132" t="s">
        <v>635</v>
      </c>
      <c r="SO94" s="173" t="s">
        <v>635</v>
      </c>
      <c r="SP94" s="102" t="s">
        <v>635</v>
      </c>
      <c r="SQ94" s="102" t="s">
        <v>635</v>
      </c>
      <c r="SR94" s="102" t="s">
        <v>635</v>
      </c>
      <c r="SS94" s="102" t="s">
        <v>635</v>
      </c>
      <c r="ST94" s="102" t="s">
        <v>635</v>
      </c>
      <c r="SU94" s="102" t="s">
        <v>635</v>
      </c>
      <c r="SV94" s="102" t="s">
        <v>635</v>
      </c>
      <c r="SW94" s="102" t="s">
        <v>635</v>
      </c>
      <c r="SX94" s="174" t="s">
        <v>635</v>
      </c>
      <c r="SY94" s="125" t="s">
        <v>635</v>
      </c>
      <c r="SZ94" s="125" t="s">
        <v>635</v>
      </c>
      <c r="TA94" s="125" t="s">
        <v>635</v>
      </c>
      <c r="TB94" s="125" t="s">
        <v>635</v>
      </c>
      <c r="TC94" s="125" t="s">
        <v>635</v>
      </c>
      <c r="TD94" s="125" t="s">
        <v>635</v>
      </c>
      <c r="TE94" s="125" t="s">
        <v>635</v>
      </c>
      <c r="TF94" s="125" t="s">
        <v>635</v>
      </c>
      <c r="TG94" s="175" t="s">
        <v>635</v>
      </c>
      <c r="TH94" s="149" t="s">
        <v>635</v>
      </c>
      <c r="TI94" s="149" t="s">
        <v>635</v>
      </c>
      <c r="TJ94" s="149" t="s">
        <v>635</v>
      </c>
      <c r="TK94" s="149" t="s">
        <v>635</v>
      </c>
      <c r="TL94" s="149" t="s">
        <v>635</v>
      </c>
      <c r="TM94" s="149" t="s">
        <v>635</v>
      </c>
      <c r="TN94" s="149" t="s">
        <v>635</v>
      </c>
      <c r="TO94" s="149" t="s">
        <v>635</v>
      </c>
      <c r="TP94" s="176" t="s">
        <v>635</v>
      </c>
      <c r="TQ94" s="177" t="s">
        <v>635</v>
      </c>
      <c r="TR94" s="177" t="s">
        <v>635</v>
      </c>
      <c r="TS94" s="177" t="s">
        <v>635</v>
      </c>
      <c r="TT94" s="177" t="s">
        <v>635</v>
      </c>
      <c r="TU94" s="177" t="s">
        <v>635</v>
      </c>
      <c r="TV94" s="177" t="s">
        <v>635</v>
      </c>
      <c r="TW94" s="177" t="s">
        <v>635</v>
      </c>
      <c r="TX94" s="177" t="s">
        <v>635</v>
      </c>
      <c r="TY94" s="178" t="s">
        <v>635</v>
      </c>
      <c r="TZ94" s="179" t="s">
        <v>635</v>
      </c>
      <c r="UA94" s="179" t="s">
        <v>635</v>
      </c>
      <c r="UB94" s="179" t="s">
        <v>635</v>
      </c>
      <c r="UC94" s="179" t="s">
        <v>635</v>
      </c>
      <c r="UD94" s="179" t="s">
        <v>635</v>
      </c>
      <c r="UE94" s="179" t="s">
        <v>635</v>
      </c>
      <c r="UF94" s="179" t="s">
        <v>635</v>
      </c>
      <c r="UG94" s="179" t="s">
        <v>635</v>
      </c>
      <c r="UH94" s="180" t="s">
        <v>635</v>
      </c>
      <c r="UI94" s="171">
        <v>0</v>
      </c>
      <c r="UJ94" s="171">
        <v>1</v>
      </c>
      <c r="UK94" s="171">
        <v>0</v>
      </c>
      <c r="UL94" s="171">
        <v>0</v>
      </c>
      <c r="UM94" s="171">
        <v>0</v>
      </c>
      <c r="UN94" s="171">
        <v>0</v>
      </c>
      <c r="UO94" s="171">
        <v>0</v>
      </c>
      <c r="UP94" s="171">
        <v>0</v>
      </c>
      <c r="UQ94" s="181">
        <f t="shared" si="29"/>
        <v>1</v>
      </c>
      <c r="UR94" s="131" t="s">
        <v>635</v>
      </c>
      <c r="US94" s="131" t="s">
        <v>635</v>
      </c>
      <c r="UT94" s="131" t="s">
        <v>635</v>
      </c>
      <c r="UU94" s="131" t="s">
        <v>635</v>
      </c>
      <c r="UV94" s="131" t="s">
        <v>635</v>
      </c>
      <c r="UW94" s="131" t="s">
        <v>635</v>
      </c>
      <c r="UX94" s="131" t="s">
        <v>635</v>
      </c>
      <c r="UY94" s="131" t="s">
        <v>635</v>
      </c>
      <c r="UZ94" s="182" t="s">
        <v>635</v>
      </c>
      <c r="VA94" s="169" t="s">
        <v>635</v>
      </c>
      <c r="VB94" s="169" t="s">
        <v>635</v>
      </c>
      <c r="VC94" s="169" t="s">
        <v>635</v>
      </c>
      <c r="VD94" s="169" t="s">
        <v>635</v>
      </c>
      <c r="VE94" s="169" t="s">
        <v>635</v>
      </c>
      <c r="VF94" s="169" t="s">
        <v>635</v>
      </c>
      <c r="VG94" s="169" t="s">
        <v>635</v>
      </c>
      <c r="VH94" s="169" t="s">
        <v>635</v>
      </c>
      <c r="VI94" s="183" t="s">
        <v>635</v>
      </c>
      <c r="VJ94" s="177" t="s">
        <v>635</v>
      </c>
      <c r="VK94" s="177" t="s">
        <v>635</v>
      </c>
      <c r="VL94" s="177" t="s">
        <v>635</v>
      </c>
      <c r="VM94" s="177" t="s">
        <v>635</v>
      </c>
      <c r="VN94" s="177" t="s">
        <v>635</v>
      </c>
      <c r="VO94" s="177" t="s">
        <v>635</v>
      </c>
      <c r="VP94" s="177" t="s">
        <v>635</v>
      </c>
      <c r="VQ94" s="177" t="s">
        <v>635</v>
      </c>
      <c r="VR94" s="178" t="s">
        <v>635</v>
      </c>
      <c r="VS94" s="184" t="s">
        <v>635</v>
      </c>
      <c r="VT94" s="184" t="s">
        <v>635</v>
      </c>
      <c r="VU94" s="184" t="s">
        <v>635</v>
      </c>
      <c r="VV94" s="184" t="s">
        <v>635</v>
      </c>
      <c r="VW94" s="184" t="s">
        <v>635</v>
      </c>
      <c r="VX94" s="184" t="s">
        <v>635</v>
      </c>
      <c r="VY94" s="184" t="s">
        <v>635</v>
      </c>
      <c r="VZ94" s="184" t="s">
        <v>635</v>
      </c>
      <c r="WA94" s="185" t="s">
        <v>635</v>
      </c>
      <c r="WB94" s="186" t="s">
        <v>635</v>
      </c>
      <c r="WC94" s="186" t="s">
        <v>635</v>
      </c>
      <c r="WD94" s="186" t="s">
        <v>635</v>
      </c>
      <c r="WE94" s="186" t="s">
        <v>635</v>
      </c>
      <c r="WF94" s="186" t="s">
        <v>635</v>
      </c>
      <c r="WG94" s="186" t="s">
        <v>635</v>
      </c>
      <c r="WH94" s="186" t="s">
        <v>635</v>
      </c>
      <c r="WI94" s="186" t="s">
        <v>635</v>
      </c>
      <c r="WJ94" s="187" t="s">
        <v>635</v>
      </c>
      <c r="WK94" s="137" t="s">
        <v>635</v>
      </c>
      <c r="WL94" s="137" t="s">
        <v>635</v>
      </c>
      <c r="WM94" s="137" t="s">
        <v>635</v>
      </c>
      <c r="WN94" s="137" t="s">
        <v>635</v>
      </c>
      <c r="WO94" s="137" t="s">
        <v>635</v>
      </c>
      <c r="WP94" s="137" t="s">
        <v>635</v>
      </c>
      <c r="WQ94" s="137" t="s">
        <v>635</v>
      </c>
      <c r="WR94" s="137" t="s">
        <v>635</v>
      </c>
      <c r="WS94" s="188" t="s">
        <v>635</v>
      </c>
      <c r="WT94" s="133" t="s">
        <v>635</v>
      </c>
      <c r="WU94" s="133" t="s">
        <v>635</v>
      </c>
      <c r="WV94" s="133" t="s">
        <v>635</v>
      </c>
      <c r="WW94" s="133" t="s">
        <v>635</v>
      </c>
      <c r="WX94" s="133" t="s">
        <v>635</v>
      </c>
      <c r="WY94" s="133" t="s">
        <v>635</v>
      </c>
      <c r="WZ94" s="133" t="s">
        <v>635</v>
      </c>
      <c r="XA94" s="133" t="s">
        <v>635</v>
      </c>
      <c r="XB94" s="189" t="s">
        <v>635</v>
      </c>
      <c r="XC94" s="105" t="s">
        <v>665</v>
      </c>
      <c r="XD94" s="105" t="s">
        <v>666</v>
      </c>
      <c r="XE94" s="105" t="s">
        <v>635</v>
      </c>
      <c r="XF94" s="111" t="s">
        <v>635</v>
      </c>
      <c r="XG94" s="190" t="s">
        <v>670</v>
      </c>
      <c r="XH94" s="190" t="s">
        <v>671</v>
      </c>
      <c r="XI94" s="190" t="s">
        <v>635</v>
      </c>
      <c r="XJ94" s="190" t="s">
        <v>635</v>
      </c>
      <c r="XK94" s="190" t="s">
        <v>635</v>
      </c>
      <c r="XL94" s="190" t="s">
        <v>635</v>
      </c>
      <c r="XM94" s="191" t="s">
        <v>667</v>
      </c>
      <c r="XN94" s="191" t="s">
        <v>668</v>
      </c>
      <c r="XO94" s="191" t="s">
        <v>669</v>
      </c>
      <c r="XP94" s="191" t="s">
        <v>635</v>
      </c>
      <c r="XQ94" s="191" t="s">
        <v>635</v>
      </c>
      <c r="XR94" s="191" t="s">
        <v>635</v>
      </c>
      <c r="XS94" s="191" t="s">
        <v>635</v>
      </c>
      <c r="XT94" s="191" t="s">
        <v>635</v>
      </c>
      <c r="XU94" s="192" t="s">
        <v>635</v>
      </c>
      <c r="XV94" s="192" t="s">
        <v>635</v>
      </c>
      <c r="XW94" s="192" t="s">
        <v>635</v>
      </c>
      <c r="XX94" s="192" t="s">
        <v>635</v>
      </c>
      <c r="XY94" s="192" t="s">
        <v>635</v>
      </c>
      <c r="XZ94" s="192" t="s">
        <v>635</v>
      </c>
      <c r="YA94" s="144" t="s">
        <v>635</v>
      </c>
      <c r="YB94" s="144" t="s">
        <v>635</v>
      </c>
      <c r="YC94" s="144" t="s">
        <v>635</v>
      </c>
      <c r="YD94" s="144" t="s">
        <v>635</v>
      </c>
      <c r="YE94" s="144" t="s">
        <v>635</v>
      </c>
      <c r="YF94" s="144" t="s">
        <v>635</v>
      </c>
      <c r="YG94" s="144" t="s">
        <v>635</v>
      </c>
      <c r="YH94" s="111" t="s">
        <v>635</v>
      </c>
      <c r="YI94" s="111" t="s">
        <v>635</v>
      </c>
      <c r="YJ94" s="111" t="s">
        <v>635</v>
      </c>
      <c r="YK94" s="190" t="s">
        <v>635</v>
      </c>
      <c r="YL94" s="190" t="s">
        <v>635</v>
      </c>
      <c r="YM94" s="190" t="s">
        <v>635</v>
      </c>
      <c r="YN94" s="190" t="s">
        <v>635</v>
      </c>
      <c r="YO94" s="190" t="s">
        <v>635</v>
      </c>
      <c r="YP94" s="130" t="s">
        <v>635</v>
      </c>
      <c r="YQ94" s="130" t="s">
        <v>635</v>
      </c>
      <c r="YR94" s="130" t="s">
        <v>635</v>
      </c>
      <c r="YS94" s="130" t="s">
        <v>635</v>
      </c>
      <c r="YT94" s="130" t="s">
        <v>635</v>
      </c>
      <c r="YU94" s="130" t="s">
        <v>635</v>
      </c>
      <c r="YV94" s="112" t="s">
        <v>635</v>
      </c>
      <c r="YW94" s="112" t="s">
        <v>635</v>
      </c>
      <c r="YX94" s="112" t="s">
        <v>635</v>
      </c>
      <c r="YY94" s="112" t="s">
        <v>635</v>
      </c>
      <c r="YZ94" s="105" t="s">
        <v>674</v>
      </c>
      <c r="ZA94" s="105" t="s">
        <v>635</v>
      </c>
      <c r="ZB94" s="126" t="s">
        <v>635</v>
      </c>
      <c r="ZC94" s="126" t="s">
        <v>635</v>
      </c>
      <c r="ZD94" s="126" t="s">
        <v>635</v>
      </c>
      <c r="ZE94" s="126" t="s">
        <v>635</v>
      </c>
      <c r="ZF94" s="126" t="s">
        <v>635</v>
      </c>
      <c r="ZG94" s="125" t="s">
        <v>635</v>
      </c>
      <c r="ZH94" s="125" t="s">
        <v>635</v>
      </c>
      <c r="ZI94" s="125" t="s">
        <v>635</v>
      </c>
      <c r="ZJ94" s="125" t="s">
        <v>635</v>
      </c>
      <c r="ZK94" s="125" t="s">
        <v>635</v>
      </c>
      <c r="ZL94" s="125" t="s">
        <v>635</v>
      </c>
      <c r="ZM94" s="125" t="s">
        <v>635</v>
      </c>
      <c r="ZN94" s="125" t="s">
        <v>635</v>
      </c>
      <c r="ZO94" s="147" t="s">
        <v>635</v>
      </c>
      <c r="ZP94" s="147" t="s">
        <v>635</v>
      </c>
      <c r="ZQ94" s="147" t="s">
        <v>635</v>
      </c>
      <c r="ZR94" s="147" t="s">
        <v>635</v>
      </c>
      <c r="ZS94" s="147" t="s">
        <v>635</v>
      </c>
      <c r="ZT94" s="184" t="s">
        <v>635</v>
      </c>
      <c r="ZU94" s="184">
        <v>6</v>
      </c>
      <c r="ZV94" s="184" t="s">
        <v>635</v>
      </c>
      <c r="ZW94" s="184" t="s">
        <v>635</v>
      </c>
      <c r="ZX94" s="131">
        <v>2</v>
      </c>
      <c r="ZY94" s="131" t="s">
        <v>635</v>
      </c>
      <c r="ZZ94" s="131" t="s">
        <v>635</v>
      </c>
      <c r="AAA94" s="131" t="s">
        <v>635</v>
      </c>
      <c r="AAB94" s="132">
        <v>1</v>
      </c>
      <c r="AAC94" s="132" t="s">
        <v>635</v>
      </c>
      <c r="AAD94" s="132" t="s">
        <v>635</v>
      </c>
      <c r="AAE94" s="193" t="s">
        <v>635</v>
      </c>
      <c r="AAF94" s="102" t="s">
        <v>635</v>
      </c>
      <c r="AAG94" s="102">
        <v>2</v>
      </c>
      <c r="AAH94" s="102" t="s">
        <v>635</v>
      </c>
      <c r="AAI94" s="102" t="s">
        <v>635</v>
      </c>
      <c r="AAJ94" s="125" t="s">
        <v>635</v>
      </c>
      <c r="AAK94" s="125">
        <v>2</v>
      </c>
      <c r="AAL94" s="125" t="s">
        <v>635</v>
      </c>
      <c r="AAM94" s="125" t="s">
        <v>635</v>
      </c>
      <c r="AAN94" s="131" t="s">
        <v>635</v>
      </c>
      <c r="AAO94" s="131" t="s">
        <v>635</v>
      </c>
      <c r="AAP94" s="131" t="s">
        <v>635</v>
      </c>
      <c r="AAQ94" s="131" t="s">
        <v>635</v>
      </c>
      <c r="AAR94" s="149" t="s">
        <v>635</v>
      </c>
      <c r="AAS94" s="149" t="s">
        <v>635</v>
      </c>
      <c r="AAT94" s="149" t="s">
        <v>635</v>
      </c>
      <c r="AAU94" s="149" t="s">
        <v>635</v>
      </c>
      <c r="AAV94" s="184" t="s">
        <v>635</v>
      </c>
      <c r="AAW94" s="184" t="s">
        <v>635</v>
      </c>
      <c r="AAX94" s="184" t="s">
        <v>635</v>
      </c>
      <c r="AAY94" s="184" t="s">
        <v>635</v>
      </c>
      <c r="AAZ94" s="103" t="s">
        <v>632</v>
      </c>
      <c r="ABA94" s="100" t="s">
        <v>679</v>
      </c>
      <c r="ABB94" s="100" t="s">
        <v>635</v>
      </c>
      <c r="ABC94" s="100" t="s">
        <v>635</v>
      </c>
      <c r="ABD94" s="100" t="s">
        <v>635</v>
      </c>
      <c r="ABE94" s="100" t="s">
        <v>635</v>
      </c>
      <c r="ABF94" s="103" t="s">
        <v>635</v>
      </c>
      <c r="ABG94" s="194">
        <v>100000</v>
      </c>
      <c r="ABH94" s="195" t="s">
        <v>754</v>
      </c>
      <c r="ABI94" s="195" t="s">
        <v>716</v>
      </c>
      <c r="ABJ94" s="195" t="s">
        <v>635</v>
      </c>
      <c r="ABK94" s="195" t="s">
        <v>635</v>
      </c>
      <c r="ABL94" s="177" t="s">
        <v>635</v>
      </c>
      <c r="ABM94" s="177" t="s">
        <v>635</v>
      </c>
      <c r="ABN94" s="177" t="s">
        <v>635</v>
      </c>
      <c r="ABO94" s="195" t="s">
        <v>635</v>
      </c>
      <c r="ABP94" s="112" t="s">
        <v>682</v>
      </c>
      <c r="ABQ94" s="112" t="s">
        <v>635</v>
      </c>
      <c r="ABR94" s="112" t="s">
        <v>635</v>
      </c>
      <c r="ABS94" s="103" t="s">
        <v>632</v>
      </c>
      <c r="ABT94" s="97" t="s">
        <v>632</v>
      </c>
      <c r="ABU94" s="196" t="s">
        <v>683</v>
      </c>
      <c r="ABV94" s="196" t="s">
        <v>718</v>
      </c>
      <c r="ABW94" s="196" t="s">
        <v>635</v>
      </c>
      <c r="ABX94" s="196" t="s">
        <v>635</v>
      </c>
      <c r="ABY94" s="196" t="s">
        <v>635</v>
      </c>
      <c r="ABZ94" s="196" t="s">
        <v>635</v>
      </c>
      <c r="ACA94" s="196" t="s">
        <v>635</v>
      </c>
      <c r="ACB94" s="97" t="s">
        <v>626</v>
      </c>
      <c r="ACC94" s="97" t="s">
        <v>632</v>
      </c>
      <c r="ACD94" s="112" t="s">
        <v>1246</v>
      </c>
      <c r="ACE94" s="112" t="s">
        <v>635</v>
      </c>
      <c r="ACF94" s="112" t="s">
        <v>635</v>
      </c>
      <c r="ACG94" s="112" t="s">
        <v>635</v>
      </c>
      <c r="ACH94" s="97" t="s">
        <v>1864</v>
      </c>
      <c r="ACI94" s="97" t="s">
        <v>1865</v>
      </c>
      <c r="ACJ94" s="97"/>
    </row>
    <row r="95" spans="1:764" ht="15" customHeight="1">
      <c r="A95">
        <v>86</v>
      </c>
      <c r="B95" s="97" t="s">
        <v>1866</v>
      </c>
      <c r="C95" s="97" t="s">
        <v>1867</v>
      </c>
      <c r="D95" s="97" t="s">
        <v>1200</v>
      </c>
      <c r="E95" s="97" t="s">
        <v>1868</v>
      </c>
      <c r="F95" s="98" t="s">
        <v>1869</v>
      </c>
      <c r="G95" s="98" t="s">
        <v>1870</v>
      </c>
      <c r="H95" s="99">
        <v>36.181883999999997</v>
      </c>
      <c r="I95" s="99">
        <v>-0.27984700000000001</v>
      </c>
      <c r="J95" s="98" t="s">
        <v>695</v>
      </c>
      <c r="K95" s="98" t="s">
        <v>1204</v>
      </c>
      <c r="L95" s="98" t="s">
        <v>1871</v>
      </c>
      <c r="M95" s="100" t="s">
        <v>1872</v>
      </c>
      <c r="N95" s="101">
        <v>735737909</v>
      </c>
      <c r="O95" s="102">
        <v>728273259</v>
      </c>
      <c r="P95" s="100">
        <v>-0.27678799999999998</v>
      </c>
      <c r="Q95" s="100">
        <v>36.184310000000004</v>
      </c>
      <c r="R95" s="100">
        <v>1971.6</v>
      </c>
      <c r="S95" s="100">
        <v>4.5</v>
      </c>
      <c r="T95" s="103" t="s">
        <v>626</v>
      </c>
      <c r="U95" s="97" t="s">
        <v>627</v>
      </c>
      <c r="V95" s="97" t="s">
        <v>628</v>
      </c>
      <c r="W95" s="97" t="s">
        <v>629</v>
      </c>
      <c r="X95" s="97" t="s">
        <v>700</v>
      </c>
      <c r="Y95" s="97" t="s">
        <v>701</v>
      </c>
      <c r="Z95" s="103" t="s">
        <v>632</v>
      </c>
      <c r="AA95" s="104" t="s">
        <v>633</v>
      </c>
      <c r="AB95" s="104" t="s">
        <v>634</v>
      </c>
      <c r="AC95" s="104" t="s">
        <v>635</v>
      </c>
      <c r="AD95" s="104" t="s">
        <v>635</v>
      </c>
      <c r="AE95" s="104" t="s">
        <v>635</v>
      </c>
      <c r="AF95" s="103">
        <v>5</v>
      </c>
      <c r="AG95" s="103">
        <v>1</v>
      </c>
      <c r="AH95" s="97" t="s">
        <v>636</v>
      </c>
      <c r="AI95" s="97" t="s">
        <v>637</v>
      </c>
      <c r="AJ95" s="97" t="s">
        <v>638</v>
      </c>
      <c r="AK95" s="97" t="s">
        <v>639</v>
      </c>
      <c r="AL95" s="105" t="s">
        <v>640</v>
      </c>
      <c r="AM95" s="106" t="s">
        <v>702</v>
      </c>
      <c r="AN95" s="106" t="s">
        <v>635</v>
      </c>
      <c r="AO95" s="106" t="s">
        <v>635</v>
      </c>
      <c r="AP95" s="97" t="s">
        <v>642</v>
      </c>
      <c r="AQ95" s="97" t="s">
        <v>635</v>
      </c>
      <c r="AR95" s="103" t="s">
        <v>635</v>
      </c>
      <c r="AS95" s="97" t="s">
        <v>642</v>
      </c>
      <c r="AT95" s="103" t="s">
        <v>635</v>
      </c>
      <c r="AU95" s="103" t="s">
        <v>635</v>
      </c>
      <c r="AV95" s="106" t="s">
        <v>632</v>
      </c>
      <c r="AW95" s="105" t="s">
        <v>702</v>
      </c>
      <c r="AX95" s="103" t="s">
        <v>635</v>
      </c>
      <c r="AY95" s="105" t="s">
        <v>702</v>
      </c>
      <c r="AZ95" s="107" t="s">
        <v>635</v>
      </c>
      <c r="BA95" s="105" t="s">
        <v>640</v>
      </c>
      <c r="BB95" s="107" t="s">
        <v>635</v>
      </c>
      <c r="BC95" s="106" t="s">
        <v>640</v>
      </c>
      <c r="BD95" s="103" t="s">
        <v>635</v>
      </c>
      <c r="BE95" s="106" t="s">
        <v>626</v>
      </c>
      <c r="BF95" s="103" t="s">
        <v>635</v>
      </c>
      <c r="BG95" s="103" t="s">
        <v>635</v>
      </c>
      <c r="BH95" s="103" t="s">
        <v>635</v>
      </c>
      <c r="BI95" s="97" t="s">
        <v>640</v>
      </c>
      <c r="BJ95" s="108" t="s">
        <v>1873</v>
      </c>
      <c r="BK95" s="108" t="s">
        <v>635</v>
      </c>
      <c r="BL95" s="108" t="s">
        <v>635</v>
      </c>
      <c r="BM95" s="108" t="s">
        <v>635</v>
      </c>
      <c r="BN95" s="108" t="s">
        <v>635</v>
      </c>
      <c r="BO95" s="103" t="s">
        <v>632</v>
      </c>
      <c r="BP95" s="103" t="s">
        <v>702</v>
      </c>
      <c r="BQ95" s="103" t="s">
        <v>635</v>
      </c>
      <c r="BR95" s="109" t="s">
        <v>645</v>
      </c>
      <c r="BS95" s="109" t="s">
        <v>703</v>
      </c>
      <c r="BT95" s="110" t="s">
        <v>635</v>
      </c>
      <c r="BU95" s="110" t="s">
        <v>635</v>
      </c>
      <c r="BV95" s="109" t="s">
        <v>635</v>
      </c>
      <c r="BW95" s="97" t="s">
        <v>646</v>
      </c>
      <c r="BX95" s="97" t="s">
        <v>2462</v>
      </c>
      <c r="BY95" s="97" t="s">
        <v>1874</v>
      </c>
      <c r="BZ95" s="97" t="s">
        <v>779</v>
      </c>
      <c r="CA95" s="111" t="s">
        <v>635</v>
      </c>
      <c r="CB95" s="111" t="s">
        <v>635</v>
      </c>
      <c r="CC95" s="111" t="s">
        <v>635</v>
      </c>
      <c r="CD95" s="106" t="s">
        <v>635</v>
      </c>
      <c r="CE95" s="111" t="s">
        <v>635</v>
      </c>
      <c r="CF95" s="103">
        <v>3</v>
      </c>
      <c r="CG95" s="103">
        <v>5</v>
      </c>
      <c r="CH95" s="112" t="s">
        <v>649</v>
      </c>
      <c r="CI95" s="113" t="s">
        <v>635</v>
      </c>
      <c r="CJ95" s="113" t="s">
        <v>635</v>
      </c>
      <c r="CK95" s="113" t="s">
        <v>635</v>
      </c>
      <c r="CL95" s="103">
        <v>4</v>
      </c>
      <c r="CM95" s="114">
        <v>583</v>
      </c>
      <c r="CN95" s="103" t="s">
        <v>635</v>
      </c>
      <c r="CO95" s="106" t="s">
        <v>635</v>
      </c>
      <c r="CP95" s="103" t="s">
        <v>635</v>
      </c>
      <c r="CQ95" s="106" t="s">
        <v>635</v>
      </c>
      <c r="CR95" s="103" t="s">
        <v>635</v>
      </c>
      <c r="CS95" s="106" t="s">
        <v>635</v>
      </c>
      <c r="CT95" s="103" t="s">
        <v>635</v>
      </c>
      <c r="CU95" s="106" t="s">
        <v>635</v>
      </c>
      <c r="CV95" s="103" t="s">
        <v>635</v>
      </c>
      <c r="CW95" s="103" t="s">
        <v>635</v>
      </c>
      <c r="CX95" s="111" t="s">
        <v>651</v>
      </c>
      <c r="CY95" s="106" t="s">
        <v>635</v>
      </c>
      <c r="CZ95" s="115">
        <v>0</v>
      </c>
      <c r="DA95" s="115">
        <v>1</v>
      </c>
      <c r="DB95" s="116">
        <f t="shared" si="30"/>
        <v>1</v>
      </c>
      <c r="DC95" s="117" t="s">
        <v>635</v>
      </c>
      <c r="DD95" s="118" t="s">
        <v>635</v>
      </c>
      <c r="DE95" s="118" t="s">
        <v>635</v>
      </c>
      <c r="DF95" s="118" t="s">
        <v>635</v>
      </c>
      <c r="DG95" s="119" t="s">
        <v>635</v>
      </c>
      <c r="DH95" s="106" t="s">
        <v>635</v>
      </c>
      <c r="DI95" s="106" t="s">
        <v>635</v>
      </c>
      <c r="DJ95" s="121" t="s">
        <v>635</v>
      </c>
      <c r="DK95" s="122" t="s">
        <v>635</v>
      </c>
      <c r="DL95" s="123" t="s">
        <v>635</v>
      </c>
      <c r="DM95" s="123" t="s">
        <v>635</v>
      </c>
      <c r="DN95" s="124" t="s">
        <v>635</v>
      </c>
      <c r="DO95" s="124" t="s">
        <v>635</v>
      </c>
      <c r="DP95" s="124" t="s">
        <v>635</v>
      </c>
      <c r="DQ95" s="125" t="s">
        <v>635</v>
      </c>
      <c r="DR95" s="125" t="s">
        <v>635</v>
      </c>
      <c r="DS95" s="125" t="s">
        <v>635</v>
      </c>
      <c r="DT95" s="106" t="s">
        <v>635</v>
      </c>
      <c r="DU95" s="106" t="s">
        <v>635</v>
      </c>
      <c r="DV95" s="106" t="s">
        <v>635</v>
      </c>
      <c r="DW95" s="126" t="s">
        <v>635</v>
      </c>
      <c r="DX95" s="126" t="s">
        <v>635</v>
      </c>
      <c r="DY95" s="126" t="s">
        <v>635</v>
      </c>
      <c r="DZ95" s="97" t="s">
        <v>635</v>
      </c>
      <c r="EA95" s="103" t="s">
        <v>626</v>
      </c>
      <c r="EB95" s="97" t="s">
        <v>635</v>
      </c>
      <c r="EC95" s="103" t="s">
        <v>632</v>
      </c>
      <c r="ED95" s="107" t="s">
        <v>1875</v>
      </c>
      <c r="EE95" s="97" t="s">
        <v>741</v>
      </c>
      <c r="EF95" s="127" t="s">
        <v>651</v>
      </c>
      <c r="EG95" s="127" t="s">
        <v>635</v>
      </c>
      <c r="EH95" s="103" t="s">
        <v>651</v>
      </c>
      <c r="EI95" s="97" t="s">
        <v>640</v>
      </c>
      <c r="EJ95" s="97" t="s">
        <v>640</v>
      </c>
      <c r="EK95" s="122" t="s">
        <v>635</v>
      </c>
      <c r="EL95" s="122" t="s">
        <v>635</v>
      </c>
      <c r="EM95" s="122" t="s">
        <v>635</v>
      </c>
      <c r="EN95" s="122" t="s">
        <v>635</v>
      </c>
      <c r="EO95" s="128" t="s">
        <v>635</v>
      </c>
      <c r="EP95" s="128" t="s">
        <v>635</v>
      </c>
      <c r="EQ95" s="128" t="s">
        <v>635</v>
      </c>
      <c r="ER95" s="128" t="s">
        <v>635</v>
      </c>
      <c r="ES95" s="129" t="s">
        <v>635</v>
      </c>
      <c r="ET95" s="129" t="s">
        <v>635</v>
      </c>
      <c r="EU95" s="129" t="s">
        <v>635</v>
      </c>
      <c r="EV95" s="129" t="s">
        <v>635</v>
      </c>
      <c r="EW95" s="97" t="s">
        <v>635</v>
      </c>
      <c r="EX95" s="97" t="s">
        <v>635</v>
      </c>
      <c r="EY95" s="103" t="s">
        <v>805</v>
      </c>
      <c r="EZ95" s="107" t="s">
        <v>1876</v>
      </c>
      <c r="FA95" s="97" t="s">
        <v>635</v>
      </c>
      <c r="FB95" s="130" t="s">
        <v>656</v>
      </c>
      <c r="FC95" s="130" t="s">
        <v>743</v>
      </c>
      <c r="FD95" s="131" t="s">
        <v>635</v>
      </c>
      <c r="FE95" s="131" t="s">
        <v>635</v>
      </c>
      <c r="FF95" s="131" t="s">
        <v>635</v>
      </c>
      <c r="FG95" s="131" t="s">
        <v>635</v>
      </c>
      <c r="FH95" s="131" t="s">
        <v>635</v>
      </c>
      <c r="FI95" s="132">
        <v>4</v>
      </c>
      <c r="FJ95" s="133" t="s">
        <v>635</v>
      </c>
      <c r="FK95" s="103" t="s">
        <v>635</v>
      </c>
      <c r="FL95" s="134" t="s">
        <v>635</v>
      </c>
      <c r="FM95" s="135">
        <v>25</v>
      </c>
      <c r="FN95" s="135" t="s">
        <v>635</v>
      </c>
      <c r="FO95" s="135" t="s">
        <v>635</v>
      </c>
      <c r="FP95" s="103" t="s">
        <v>635</v>
      </c>
      <c r="FQ95" s="132">
        <v>60</v>
      </c>
      <c r="FR95" s="133" t="s">
        <v>635</v>
      </c>
      <c r="FS95" s="103" t="s">
        <v>635</v>
      </c>
      <c r="FT95" s="134" t="s">
        <v>635</v>
      </c>
      <c r="FU95" s="135">
        <v>5</v>
      </c>
      <c r="FV95" s="135" t="s">
        <v>635</v>
      </c>
      <c r="FW95" s="131" t="s">
        <v>635</v>
      </c>
      <c r="FX95" s="103" t="s">
        <v>635</v>
      </c>
      <c r="FY95" s="100" t="s">
        <v>657</v>
      </c>
      <c r="FZ95" s="102" t="s">
        <v>658</v>
      </c>
      <c r="GA95" s="102">
        <v>12</v>
      </c>
      <c r="GB95" s="102">
        <v>12</v>
      </c>
      <c r="GC95" s="136" t="s">
        <v>657</v>
      </c>
      <c r="GD95" s="137" t="s">
        <v>658</v>
      </c>
      <c r="GE95" s="137">
        <v>12</v>
      </c>
      <c r="GF95" s="137">
        <v>12</v>
      </c>
      <c r="GG95" s="125" t="s">
        <v>635</v>
      </c>
      <c r="GH95" s="125" t="s">
        <v>635</v>
      </c>
      <c r="GI95" s="125" t="s">
        <v>635</v>
      </c>
      <c r="GJ95" s="125" t="s">
        <v>635</v>
      </c>
      <c r="GK95" s="122" t="s">
        <v>635</v>
      </c>
      <c r="GL95" s="122" t="s">
        <v>635</v>
      </c>
      <c r="GM95" s="122" t="s">
        <v>635</v>
      </c>
      <c r="GN95" s="122" t="s">
        <v>635</v>
      </c>
      <c r="GO95" s="135" t="s">
        <v>635</v>
      </c>
      <c r="GP95" s="135" t="s">
        <v>635</v>
      </c>
      <c r="GQ95" s="135" t="s">
        <v>635</v>
      </c>
      <c r="GR95" s="134" t="s">
        <v>635</v>
      </c>
      <c r="GS95" s="134" t="s">
        <v>635</v>
      </c>
      <c r="GT95" s="134" t="s">
        <v>635</v>
      </c>
      <c r="GU95" s="126" t="s">
        <v>635</v>
      </c>
      <c r="GV95" s="126" t="s">
        <v>635</v>
      </c>
      <c r="GW95" s="126" t="s">
        <v>635</v>
      </c>
      <c r="GX95" s="145" t="s">
        <v>635</v>
      </c>
      <c r="GY95" s="145" t="s">
        <v>635</v>
      </c>
      <c r="GZ95" s="145" t="s">
        <v>635</v>
      </c>
      <c r="HA95" s="139" t="s">
        <v>657</v>
      </c>
      <c r="HB95" s="140" t="s">
        <v>658</v>
      </c>
      <c r="HC95" s="123">
        <v>12</v>
      </c>
      <c r="HD95" s="123">
        <v>12</v>
      </c>
      <c r="HE95" s="127" t="s">
        <v>657</v>
      </c>
      <c r="HF95" s="130" t="s">
        <v>658</v>
      </c>
      <c r="HG95" s="131">
        <v>12</v>
      </c>
      <c r="HH95" s="131">
        <v>12</v>
      </c>
      <c r="HI95" s="141" t="s">
        <v>635</v>
      </c>
      <c r="HJ95" s="141" t="s">
        <v>635</v>
      </c>
      <c r="HK95" s="141" t="s">
        <v>635</v>
      </c>
      <c r="HL95" s="141" t="s">
        <v>635</v>
      </c>
      <c r="HM95" s="131" t="s">
        <v>635</v>
      </c>
      <c r="HN95" s="131" t="s">
        <v>635</v>
      </c>
      <c r="HO95" s="131" t="s">
        <v>635</v>
      </c>
      <c r="HP95" s="131" t="s">
        <v>635</v>
      </c>
      <c r="HQ95" s="106" t="s">
        <v>635</v>
      </c>
      <c r="HR95" s="106" t="s">
        <v>635</v>
      </c>
      <c r="HS95" s="106" t="s">
        <v>635</v>
      </c>
      <c r="HT95" s="106" t="s">
        <v>635</v>
      </c>
      <c r="HU95" s="132" t="s">
        <v>635</v>
      </c>
      <c r="HV95" s="132" t="s">
        <v>635</v>
      </c>
      <c r="HW95" s="132" t="s">
        <v>635</v>
      </c>
      <c r="HX95" s="132" t="s">
        <v>635</v>
      </c>
      <c r="HY95" s="118" t="s">
        <v>635</v>
      </c>
      <c r="HZ95" s="118" t="s">
        <v>635</v>
      </c>
      <c r="IA95" s="118" t="s">
        <v>635</v>
      </c>
      <c r="IB95" s="118" t="s">
        <v>635</v>
      </c>
      <c r="IC95" s="125" t="s">
        <v>635</v>
      </c>
      <c r="ID95" s="125" t="s">
        <v>635</v>
      </c>
      <c r="IE95" s="125" t="s">
        <v>635</v>
      </c>
      <c r="IF95" s="125" t="s">
        <v>635</v>
      </c>
      <c r="IG95" s="105" t="s">
        <v>807</v>
      </c>
      <c r="IH95" s="105" t="s">
        <v>783</v>
      </c>
      <c r="II95" s="105" t="s">
        <v>635</v>
      </c>
      <c r="IJ95" s="105" t="s">
        <v>635</v>
      </c>
      <c r="IK95" s="105" t="s">
        <v>635</v>
      </c>
      <c r="IL95" s="105" t="s">
        <v>635</v>
      </c>
      <c r="IM95" s="105" t="s">
        <v>635</v>
      </c>
      <c r="IN95" s="105" t="s">
        <v>635</v>
      </c>
      <c r="IO95" s="105" t="s">
        <v>635</v>
      </c>
      <c r="IP95" s="103">
        <v>2</v>
      </c>
      <c r="IQ95" s="102" t="s">
        <v>709</v>
      </c>
      <c r="IR95" s="102" t="s">
        <v>663</v>
      </c>
      <c r="IS95" s="142">
        <v>0.5</v>
      </c>
      <c r="IT95" s="142">
        <v>0.5</v>
      </c>
      <c r="IU95" s="128" t="s">
        <v>709</v>
      </c>
      <c r="IV95" s="128" t="s">
        <v>663</v>
      </c>
      <c r="IW95" s="143">
        <v>0.5</v>
      </c>
      <c r="IX95" s="143">
        <v>0.5</v>
      </c>
      <c r="IY95" s="124" t="s">
        <v>635</v>
      </c>
      <c r="IZ95" s="124" t="s">
        <v>635</v>
      </c>
      <c r="JA95" s="124" t="s">
        <v>635</v>
      </c>
      <c r="JB95" s="123" t="s">
        <v>635</v>
      </c>
      <c r="JC95" s="123" t="s">
        <v>635</v>
      </c>
      <c r="JD95" s="123" t="s">
        <v>635</v>
      </c>
      <c r="JE95" s="144" t="s">
        <v>635</v>
      </c>
      <c r="JF95" s="144" t="s">
        <v>635</v>
      </c>
      <c r="JG95" s="144" t="s">
        <v>635</v>
      </c>
      <c r="JH95" s="141" t="s">
        <v>635</v>
      </c>
      <c r="JI95" s="141" t="s">
        <v>635</v>
      </c>
      <c r="JJ95" s="141" t="s">
        <v>635</v>
      </c>
      <c r="JK95" s="144" t="s">
        <v>635</v>
      </c>
      <c r="JL95" s="144" t="s">
        <v>635</v>
      </c>
      <c r="JM95" s="144" t="s">
        <v>635</v>
      </c>
      <c r="JN95" s="135" t="s">
        <v>635</v>
      </c>
      <c r="JO95" s="135" t="s">
        <v>635</v>
      </c>
      <c r="JP95" s="135" t="s">
        <v>635</v>
      </c>
      <c r="JQ95" s="144" t="s">
        <v>709</v>
      </c>
      <c r="JR95" s="144" t="s">
        <v>663</v>
      </c>
      <c r="JS95" s="208">
        <v>0.5</v>
      </c>
      <c r="JT95" s="208">
        <v>0.5</v>
      </c>
      <c r="JU95" s="145" t="s">
        <v>663</v>
      </c>
      <c r="JV95" s="145" t="s">
        <v>709</v>
      </c>
      <c r="JW95" s="209">
        <v>0.5</v>
      </c>
      <c r="JX95" s="209">
        <v>0.5</v>
      </c>
      <c r="JY95" s="141" t="s">
        <v>635</v>
      </c>
      <c r="JZ95" s="141" t="s">
        <v>635</v>
      </c>
      <c r="KA95" s="141" t="s">
        <v>635</v>
      </c>
      <c r="KB95" s="141" t="s">
        <v>635</v>
      </c>
      <c r="KC95" s="128" t="s">
        <v>635</v>
      </c>
      <c r="KD95" s="128" t="s">
        <v>635</v>
      </c>
      <c r="KE95" s="128" t="s">
        <v>635</v>
      </c>
      <c r="KF95" s="128" t="s">
        <v>635</v>
      </c>
      <c r="KG95" s="146" t="s">
        <v>635</v>
      </c>
      <c r="KH95" s="146" t="s">
        <v>635</v>
      </c>
      <c r="KI95" s="146" t="s">
        <v>635</v>
      </c>
      <c r="KJ95" s="146" t="s">
        <v>635</v>
      </c>
      <c r="KK95" s="147" t="s">
        <v>635</v>
      </c>
      <c r="KL95" s="147" t="s">
        <v>635</v>
      </c>
      <c r="KM95" s="147" t="s">
        <v>635</v>
      </c>
      <c r="KN95" s="147" t="s">
        <v>635</v>
      </c>
      <c r="KO95" s="148" t="s">
        <v>635</v>
      </c>
      <c r="KP95" s="148" t="s">
        <v>635</v>
      </c>
      <c r="KQ95" s="148" t="s">
        <v>635</v>
      </c>
      <c r="KR95" s="148" t="s">
        <v>635</v>
      </c>
      <c r="KS95" s="149" t="s">
        <v>635</v>
      </c>
      <c r="KT95" s="149" t="s">
        <v>635</v>
      </c>
      <c r="KU95" s="149" t="s">
        <v>635</v>
      </c>
      <c r="KV95" s="149" t="s">
        <v>635</v>
      </c>
      <c r="KW95" s="105" t="s">
        <v>664</v>
      </c>
      <c r="KX95" s="106" t="s">
        <v>635</v>
      </c>
      <c r="KY95" s="106" t="s">
        <v>635</v>
      </c>
      <c r="KZ95" s="150">
        <v>0</v>
      </c>
      <c r="LA95" s="150">
        <v>0</v>
      </c>
      <c r="LB95" s="150">
        <v>0</v>
      </c>
      <c r="LC95" s="150">
        <v>0</v>
      </c>
      <c r="LD95" s="150">
        <v>1</v>
      </c>
      <c r="LE95" s="150">
        <v>0</v>
      </c>
      <c r="LF95" s="150">
        <v>0</v>
      </c>
      <c r="LG95" s="150">
        <v>0</v>
      </c>
      <c r="LH95" s="151">
        <f t="shared" si="23"/>
        <v>1</v>
      </c>
      <c r="LI95" s="152">
        <v>0</v>
      </c>
      <c r="LJ95" s="152">
        <v>0</v>
      </c>
      <c r="LK95" s="152">
        <v>0</v>
      </c>
      <c r="LL95" s="152">
        <v>0</v>
      </c>
      <c r="LM95" s="152">
        <v>1</v>
      </c>
      <c r="LN95" s="152">
        <v>0</v>
      </c>
      <c r="LO95" s="152">
        <v>0</v>
      </c>
      <c r="LP95" s="152">
        <v>0</v>
      </c>
      <c r="LQ95" s="153">
        <f t="shared" si="24"/>
        <v>1</v>
      </c>
      <c r="LR95" s="142">
        <v>0</v>
      </c>
      <c r="LS95" s="142">
        <v>0</v>
      </c>
      <c r="LT95" s="142">
        <v>0</v>
      </c>
      <c r="LU95" s="142">
        <v>0</v>
      </c>
      <c r="LV95" s="142">
        <v>0</v>
      </c>
      <c r="LW95" s="142">
        <v>0</v>
      </c>
      <c r="LX95" s="142">
        <v>0</v>
      </c>
      <c r="LY95" s="142">
        <v>0</v>
      </c>
      <c r="LZ95" s="142">
        <v>0</v>
      </c>
      <c r="MA95" s="45" t="s">
        <v>635</v>
      </c>
      <c r="MB95" s="45" t="s">
        <v>635</v>
      </c>
      <c r="MC95" s="45" t="s">
        <v>635</v>
      </c>
      <c r="MD95" s="45" t="s">
        <v>635</v>
      </c>
      <c r="ME95" s="45" t="s">
        <v>635</v>
      </c>
      <c r="MF95" s="45" t="s">
        <v>635</v>
      </c>
      <c r="MG95" s="45" t="s">
        <v>635</v>
      </c>
      <c r="MH95" s="45" t="s">
        <v>635</v>
      </c>
      <c r="MI95" s="44" t="s">
        <v>635</v>
      </c>
      <c r="MJ95" s="155" t="s">
        <v>635</v>
      </c>
      <c r="MK95" s="155" t="s">
        <v>635</v>
      </c>
      <c r="ML95" s="155" t="s">
        <v>635</v>
      </c>
      <c r="MM95" s="155" t="s">
        <v>635</v>
      </c>
      <c r="MN95" s="155" t="s">
        <v>635</v>
      </c>
      <c r="MO95" s="155" t="s">
        <v>635</v>
      </c>
      <c r="MP95" s="155" t="s">
        <v>635</v>
      </c>
      <c r="MQ95" s="155" t="s">
        <v>635</v>
      </c>
      <c r="MR95" s="156" t="s">
        <v>635</v>
      </c>
      <c r="MS95" s="157" t="s">
        <v>635</v>
      </c>
      <c r="MT95" s="157" t="s">
        <v>635</v>
      </c>
      <c r="MU95" s="157" t="s">
        <v>635</v>
      </c>
      <c r="MV95" s="157" t="s">
        <v>635</v>
      </c>
      <c r="MW95" s="157" t="s">
        <v>635</v>
      </c>
      <c r="MX95" s="157" t="s">
        <v>635</v>
      </c>
      <c r="MY95" s="157" t="s">
        <v>635</v>
      </c>
      <c r="MZ95" s="157" t="s">
        <v>635</v>
      </c>
      <c r="NA95" s="157" t="s">
        <v>635</v>
      </c>
      <c r="NB95" s="158">
        <v>0</v>
      </c>
      <c r="NC95" s="158">
        <v>0</v>
      </c>
      <c r="ND95" s="158">
        <v>0</v>
      </c>
      <c r="NE95" s="158">
        <v>0</v>
      </c>
      <c r="NF95" s="158">
        <v>1</v>
      </c>
      <c r="NG95" s="158">
        <v>0</v>
      </c>
      <c r="NH95" s="158">
        <v>0</v>
      </c>
      <c r="NI95" s="158">
        <v>0</v>
      </c>
      <c r="NJ95" s="159">
        <f>SUBTOTAL(9,NB95:NI95)</f>
        <v>1</v>
      </c>
      <c r="NK95" s="160" t="s">
        <v>635</v>
      </c>
      <c r="NL95" s="160" t="s">
        <v>635</v>
      </c>
      <c r="NM95" s="160" t="s">
        <v>635</v>
      </c>
      <c r="NN95" s="160" t="s">
        <v>635</v>
      </c>
      <c r="NO95" s="160" t="s">
        <v>635</v>
      </c>
      <c r="NP95" s="160" t="s">
        <v>635</v>
      </c>
      <c r="NQ95" s="160" t="s">
        <v>635</v>
      </c>
      <c r="NR95" s="160" t="s">
        <v>635</v>
      </c>
      <c r="NS95" s="161" t="s">
        <v>635</v>
      </c>
      <c r="NT95" s="162" t="s">
        <v>635</v>
      </c>
      <c r="NU95" s="162" t="s">
        <v>635</v>
      </c>
      <c r="NV95" s="162" t="s">
        <v>635</v>
      </c>
      <c r="NW95" s="162" t="s">
        <v>635</v>
      </c>
      <c r="NX95" s="162" t="s">
        <v>635</v>
      </c>
      <c r="NY95" s="162" t="s">
        <v>635</v>
      </c>
      <c r="NZ95" s="162" t="s">
        <v>635</v>
      </c>
      <c r="OA95" s="162" t="s">
        <v>635</v>
      </c>
      <c r="OB95" s="163" t="s">
        <v>635</v>
      </c>
      <c r="OC95" s="142" t="s">
        <v>635</v>
      </c>
      <c r="OD95" s="142" t="s">
        <v>635</v>
      </c>
      <c r="OE95" s="142" t="s">
        <v>635</v>
      </c>
      <c r="OF95" s="142" t="s">
        <v>635</v>
      </c>
      <c r="OG95" s="142" t="s">
        <v>635</v>
      </c>
      <c r="OH95" s="142" t="s">
        <v>635</v>
      </c>
      <c r="OI95" s="142" t="s">
        <v>635</v>
      </c>
      <c r="OJ95" s="142" t="s">
        <v>635</v>
      </c>
      <c r="OK95" s="142" t="s">
        <v>635</v>
      </c>
      <c r="OL95" s="45">
        <v>0</v>
      </c>
      <c r="OM95" s="45">
        <v>0</v>
      </c>
      <c r="ON95" s="45">
        <v>0</v>
      </c>
      <c r="OO95" s="45">
        <v>0</v>
      </c>
      <c r="OP95" s="45">
        <v>0</v>
      </c>
      <c r="OQ95" s="45">
        <v>0</v>
      </c>
      <c r="OR95" s="45">
        <v>0</v>
      </c>
      <c r="OS95" s="45">
        <v>0</v>
      </c>
      <c r="OT95" s="44">
        <v>0</v>
      </c>
      <c r="OU95" s="158" t="s">
        <v>635</v>
      </c>
      <c r="OV95" s="158" t="s">
        <v>635</v>
      </c>
      <c r="OW95" s="158" t="s">
        <v>635</v>
      </c>
      <c r="OX95" s="158" t="s">
        <v>635</v>
      </c>
      <c r="OY95" s="158" t="s">
        <v>635</v>
      </c>
      <c r="OZ95" s="158" t="s">
        <v>635</v>
      </c>
      <c r="PA95" s="158" t="s">
        <v>635</v>
      </c>
      <c r="PB95" s="158" t="s">
        <v>635</v>
      </c>
      <c r="PC95" s="159" t="s">
        <v>635</v>
      </c>
      <c r="PD95" s="152" t="s">
        <v>635</v>
      </c>
      <c r="PE95" s="152" t="s">
        <v>635</v>
      </c>
      <c r="PF95" s="152" t="s">
        <v>635</v>
      </c>
      <c r="PG95" s="152" t="s">
        <v>635</v>
      </c>
      <c r="PH95" s="152" t="s">
        <v>635</v>
      </c>
      <c r="PI95" s="152" t="s">
        <v>635</v>
      </c>
      <c r="PJ95" s="152" t="s">
        <v>635</v>
      </c>
      <c r="PK95" s="152" t="s">
        <v>635</v>
      </c>
      <c r="PL95" s="164" t="s">
        <v>635</v>
      </c>
      <c r="PM95" s="158" t="s">
        <v>635</v>
      </c>
      <c r="PN95" s="158" t="s">
        <v>635</v>
      </c>
      <c r="PO95" s="158" t="s">
        <v>635</v>
      </c>
      <c r="PP95" s="158" t="s">
        <v>635</v>
      </c>
      <c r="PQ95" s="158" t="s">
        <v>635</v>
      </c>
      <c r="PR95" s="158" t="s">
        <v>635</v>
      </c>
      <c r="PS95" s="158" t="s">
        <v>635</v>
      </c>
      <c r="PT95" s="158" t="s">
        <v>635</v>
      </c>
      <c r="PU95" s="159" t="s">
        <v>635</v>
      </c>
      <c r="PV95" s="271">
        <v>0</v>
      </c>
      <c r="PW95" s="271">
        <v>0</v>
      </c>
      <c r="PX95" s="271">
        <v>0</v>
      </c>
      <c r="PY95" s="271">
        <v>0</v>
      </c>
      <c r="PZ95" s="271">
        <v>1</v>
      </c>
      <c r="QA95" s="271">
        <v>0</v>
      </c>
      <c r="QB95" s="271">
        <v>0</v>
      </c>
      <c r="QC95" s="271">
        <v>0</v>
      </c>
      <c r="QD95" s="271">
        <f>SUBTOTAL(9,PV95:QC95)</f>
        <v>1</v>
      </c>
      <c r="QE95" s="166" t="s">
        <v>635</v>
      </c>
      <c r="QF95" s="166" t="s">
        <v>635</v>
      </c>
      <c r="QG95" s="166" t="s">
        <v>635</v>
      </c>
      <c r="QH95" s="166" t="s">
        <v>635</v>
      </c>
      <c r="QI95" s="166" t="s">
        <v>635</v>
      </c>
      <c r="QJ95" s="166" t="s">
        <v>635</v>
      </c>
      <c r="QK95" s="166" t="s">
        <v>635</v>
      </c>
      <c r="QL95" s="166" t="s">
        <v>635</v>
      </c>
      <c r="QM95" s="167" t="s">
        <v>635</v>
      </c>
      <c r="QN95" s="120" t="s">
        <v>635</v>
      </c>
      <c r="QO95" s="120" t="s">
        <v>635</v>
      </c>
      <c r="QP95" s="120" t="s">
        <v>635</v>
      </c>
      <c r="QQ95" s="120" t="s">
        <v>635</v>
      </c>
      <c r="QR95" s="120" t="s">
        <v>635</v>
      </c>
      <c r="QS95" s="120" t="s">
        <v>635</v>
      </c>
      <c r="QT95" s="120" t="s">
        <v>635</v>
      </c>
      <c r="QU95" s="120" t="s">
        <v>635</v>
      </c>
      <c r="QV95" s="168" t="s">
        <v>635</v>
      </c>
      <c r="QW95" s="169" t="s">
        <v>635</v>
      </c>
      <c r="QX95" s="169" t="s">
        <v>635</v>
      </c>
      <c r="QY95" s="169" t="s">
        <v>635</v>
      </c>
      <c r="QZ95" s="169" t="s">
        <v>635</v>
      </c>
      <c r="RA95" s="169" t="s">
        <v>635</v>
      </c>
      <c r="RB95" s="169" t="s">
        <v>635</v>
      </c>
      <c r="RC95" s="169" t="s">
        <v>635</v>
      </c>
      <c r="RD95" s="169" t="s">
        <v>635</v>
      </c>
      <c r="RE95" s="170" t="s">
        <v>635</v>
      </c>
      <c r="RF95" s="136" t="s">
        <v>656</v>
      </c>
      <c r="RG95" s="136" t="s">
        <v>743</v>
      </c>
      <c r="RH95" s="136" t="s">
        <v>635</v>
      </c>
      <c r="RI95" s="137" t="s">
        <v>635</v>
      </c>
      <c r="RJ95" s="137" t="s">
        <v>635</v>
      </c>
      <c r="RK95" s="137" t="s">
        <v>635</v>
      </c>
      <c r="RL95" s="105" t="s">
        <v>664</v>
      </c>
      <c r="RM95" s="106" t="s">
        <v>635</v>
      </c>
      <c r="RN95" s="106" t="s">
        <v>635</v>
      </c>
      <c r="RO95" s="171">
        <v>0</v>
      </c>
      <c r="RP95" s="171">
        <v>0</v>
      </c>
      <c r="RQ95" s="171">
        <v>0</v>
      </c>
      <c r="RR95" s="171">
        <v>0</v>
      </c>
      <c r="RS95" s="171">
        <v>1</v>
      </c>
      <c r="RT95" s="171">
        <v>0</v>
      </c>
      <c r="RU95" s="171">
        <v>0</v>
      </c>
      <c r="RV95" s="171">
        <v>0</v>
      </c>
      <c r="RW95" s="172">
        <f t="shared" si="28"/>
        <v>1</v>
      </c>
      <c r="RX95" s="133" t="s">
        <v>635</v>
      </c>
      <c r="RY95" s="133" t="s">
        <v>635</v>
      </c>
      <c r="RZ95" s="133" t="s">
        <v>635</v>
      </c>
      <c r="SA95" s="133" t="s">
        <v>635</v>
      </c>
      <c r="SB95" s="133" t="s">
        <v>635</v>
      </c>
      <c r="SC95" s="133" t="s">
        <v>635</v>
      </c>
      <c r="SD95" s="133" t="s">
        <v>635</v>
      </c>
      <c r="SE95" s="133" t="s">
        <v>635</v>
      </c>
      <c r="SF95" s="189" t="s">
        <v>635</v>
      </c>
      <c r="SG95" s="132" t="s">
        <v>635</v>
      </c>
      <c r="SH95" s="132" t="s">
        <v>635</v>
      </c>
      <c r="SI95" s="132" t="s">
        <v>635</v>
      </c>
      <c r="SJ95" s="132" t="s">
        <v>635</v>
      </c>
      <c r="SK95" s="132" t="s">
        <v>635</v>
      </c>
      <c r="SL95" s="132" t="s">
        <v>635</v>
      </c>
      <c r="SM95" s="132" t="s">
        <v>635</v>
      </c>
      <c r="SN95" s="132" t="s">
        <v>635</v>
      </c>
      <c r="SO95" s="173" t="s">
        <v>635</v>
      </c>
      <c r="SP95" s="102" t="s">
        <v>635</v>
      </c>
      <c r="SQ95" s="102" t="s">
        <v>635</v>
      </c>
      <c r="SR95" s="102" t="s">
        <v>635</v>
      </c>
      <c r="SS95" s="102" t="s">
        <v>635</v>
      </c>
      <c r="ST95" s="102" t="s">
        <v>635</v>
      </c>
      <c r="SU95" s="102" t="s">
        <v>635</v>
      </c>
      <c r="SV95" s="102" t="s">
        <v>635</v>
      </c>
      <c r="SW95" s="102" t="s">
        <v>635</v>
      </c>
      <c r="SX95" s="174" t="s">
        <v>635</v>
      </c>
      <c r="SY95" s="125" t="s">
        <v>635</v>
      </c>
      <c r="SZ95" s="125" t="s">
        <v>635</v>
      </c>
      <c r="TA95" s="125" t="s">
        <v>635</v>
      </c>
      <c r="TB95" s="125" t="s">
        <v>635</v>
      </c>
      <c r="TC95" s="125" t="s">
        <v>635</v>
      </c>
      <c r="TD95" s="125" t="s">
        <v>635</v>
      </c>
      <c r="TE95" s="125" t="s">
        <v>635</v>
      </c>
      <c r="TF95" s="125" t="s">
        <v>635</v>
      </c>
      <c r="TG95" s="175" t="s">
        <v>635</v>
      </c>
      <c r="TH95" s="149" t="s">
        <v>635</v>
      </c>
      <c r="TI95" s="149" t="s">
        <v>635</v>
      </c>
      <c r="TJ95" s="149" t="s">
        <v>635</v>
      </c>
      <c r="TK95" s="149" t="s">
        <v>635</v>
      </c>
      <c r="TL95" s="149" t="s">
        <v>635</v>
      </c>
      <c r="TM95" s="149" t="s">
        <v>635</v>
      </c>
      <c r="TN95" s="149" t="s">
        <v>635</v>
      </c>
      <c r="TO95" s="149" t="s">
        <v>635</v>
      </c>
      <c r="TP95" s="176" t="s">
        <v>635</v>
      </c>
      <c r="TQ95" s="210">
        <v>0</v>
      </c>
      <c r="TR95" s="210">
        <v>0</v>
      </c>
      <c r="TS95" s="210">
        <v>0</v>
      </c>
      <c r="TT95" s="210">
        <v>0</v>
      </c>
      <c r="TU95" s="210">
        <v>1</v>
      </c>
      <c r="TV95" s="210">
        <v>0</v>
      </c>
      <c r="TW95" s="210">
        <v>0</v>
      </c>
      <c r="TX95" s="210">
        <v>0</v>
      </c>
      <c r="TY95" s="211">
        <f>SUBTOTAL(9,TQ95:TX95)</f>
        <v>1</v>
      </c>
      <c r="TZ95" s="179" t="s">
        <v>635</v>
      </c>
      <c r="UA95" s="179" t="s">
        <v>635</v>
      </c>
      <c r="UB95" s="179" t="s">
        <v>635</v>
      </c>
      <c r="UC95" s="179" t="s">
        <v>635</v>
      </c>
      <c r="UD95" s="179" t="s">
        <v>635</v>
      </c>
      <c r="UE95" s="179" t="s">
        <v>635</v>
      </c>
      <c r="UF95" s="179" t="s">
        <v>635</v>
      </c>
      <c r="UG95" s="179" t="s">
        <v>635</v>
      </c>
      <c r="UH95" s="180" t="s">
        <v>635</v>
      </c>
      <c r="UI95" s="171">
        <v>0</v>
      </c>
      <c r="UJ95" s="171">
        <v>0</v>
      </c>
      <c r="UK95" s="171">
        <v>0</v>
      </c>
      <c r="UL95" s="171">
        <v>0</v>
      </c>
      <c r="UM95" s="171">
        <v>1</v>
      </c>
      <c r="UN95" s="171">
        <v>0</v>
      </c>
      <c r="UO95" s="171">
        <v>0</v>
      </c>
      <c r="UP95" s="171">
        <v>0</v>
      </c>
      <c r="UQ95" s="181">
        <f t="shared" si="29"/>
        <v>1</v>
      </c>
      <c r="UR95" s="131" t="s">
        <v>635</v>
      </c>
      <c r="US95" s="131" t="s">
        <v>635</v>
      </c>
      <c r="UT95" s="131" t="s">
        <v>635</v>
      </c>
      <c r="UU95" s="131" t="s">
        <v>635</v>
      </c>
      <c r="UV95" s="131" t="s">
        <v>635</v>
      </c>
      <c r="UW95" s="131" t="s">
        <v>635</v>
      </c>
      <c r="UX95" s="131" t="s">
        <v>635</v>
      </c>
      <c r="UY95" s="131" t="s">
        <v>635</v>
      </c>
      <c r="UZ95" s="182" t="s">
        <v>635</v>
      </c>
      <c r="VA95" s="169" t="s">
        <v>635</v>
      </c>
      <c r="VB95" s="169" t="s">
        <v>635</v>
      </c>
      <c r="VC95" s="169" t="s">
        <v>635</v>
      </c>
      <c r="VD95" s="169" t="s">
        <v>635</v>
      </c>
      <c r="VE95" s="169" t="s">
        <v>635</v>
      </c>
      <c r="VF95" s="169" t="s">
        <v>635</v>
      </c>
      <c r="VG95" s="169" t="s">
        <v>635</v>
      </c>
      <c r="VH95" s="169" t="s">
        <v>635</v>
      </c>
      <c r="VI95" s="183" t="s">
        <v>635</v>
      </c>
      <c r="VJ95" s="177" t="s">
        <v>635</v>
      </c>
      <c r="VK95" s="177" t="s">
        <v>635</v>
      </c>
      <c r="VL95" s="177" t="s">
        <v>635</v>
      </c>
      <c r="VM95" s="177" t="s">
        <v>635</v>
      </c>
      <c r="VN95" s="177" t="s">
        <v>635</v>
      </c>
      <c r="VO95" s="177" t="s">
        <v>635</v>
      </c>
      <c r="VP95" s="177" t="s">
        <v>635</v>
      </c>
      <c r="VQ95" s="177" t="s">
        <v>635</v>
      </c>
      <c r="VR95" s="178" t="s">
        <v>635</v>
      </c>
      <c r="VS95" s="184" t="s">
        <v>635</v>
      </c>
      <c r="VT95" s="184" t="s">
        <v>635</v>
      </c>
      <c r="VU95" s="184" t="s">
        <v>635</v>
      </c>
      <c r="VV95" s="184" t="s">
        <v>635</v>
      </c>
      <c r="VW95" s="184" t="s">
        <v>635</v>
      </c>
      <c r="VX95" s="184" t="s">
        <v>635</v>
      </c>
      <c r="VY95" s="184" t="s">
        <v>635</v>
      </c>
      <c r="VZ95" s="184" t="s">
        <v>635</v>
      </c>
      <c r="WA95" s="185" t="s">
        <v>635</v>
      </c>
      <c r="WB95" s="186" t="s">
        <v>635</v>
      </c>
      <c r="WC95" s="186" t="s">
        <v>635</v>
      </c>
      <c r="WD95" s="186" t="s">
        <v>635</v>
      </c>
      <c r="WE95" s="186" t="s">
        <v>635</v>
      </c>
      <c r="WF95" s="186" t="s">
        <v>635</v>
      </c>
      <c r="WG95" s="186" t="s">
        <v>635</v>
      </c>
      <c r="WH95" s="186" t="s">
        <v>635</v>
      </c>
      <c r="WI95" s="186" t="s">
        <v>635</v>
      </c>
      <c r="WJ95" s="187" t="s">
        <v>635</v>
      </c>
      <c r="WK95" s="212">
        <v>0</v>
      </c>
      <c r="WL95" s="212">
        <v>0</v>
      </c>
      <c r="WM95" s="212">
        <v>0</v>
      </c>
      <c r="WN95" s="212">
        <v>0</v>
      </c>
      <c r="WO95" s="212">
        <v>1</v>
      </c>
      <c r="WP95" s="212">
        <v>0</v>
      </c>
      <c r="WQ95" s="212">
        <v>0</v>
      </c>
      <c r="WR95" s="212">
        <v>0</v>
      </c>
      <c r="WS95" s="188">
        <f>SUBTOTAL(9,WK95:WR95)</f>
        <v>1</v>
      </c>
      <c r="WT95" s="133" t="s">
        <v>635</v>
      </c>
      <c r="WU95" s="133" t="s">
        <v>635</v>
      </c>
      <c r="WV95" s="133" t="s">
        <v>635</v>
      </c>
      <c r="WW95" s="133" t="s">
        <v>635</v>
      </c>
      <c r="WX95" s="133" t="s">
        <v>635</v>
      </c>
      <c r="WY95" s="133" t="s">
        <v>635</v>
      </c>
      <c r="WZ95" s="133" t="s">
        <v>635</v>
      </c>
      <c r="XA95" s="133" t="s">
        <v>635</v>
      </c>
      <c r="XB95" s="189" t="s">
        <v>635</v>
      </c>
      <c r="XC95" s="105" t="s">
        <v>665</v>
      </c>
      <c r="XD95" s="105" t="s">
        <v>666</v>
      </c>
      <c r="XE95" s="105" t="s">
        <v>749</v>
      </c>
      <c r="XF95" s="111" t="s">
        <v>750</v>
      </c>
      <c r="XG95" s="190" t="s">
        <v>635</v>
      </c>
      <c r="XH95" s="190" t="s">
        <v>635</v>
      </c>
      <c r="XI95" s="190" t="s">
        <v>635</v>
      </c>
      <c r="XJ95" s="190" t="s">
        <v>635</v>
      </c>
      <c r="XK95" s="190" t="s">
        <v>635</v>
      </c>
      <c r="XL95" s="190" t="s">
        <v>635</v>
      </c>
      <c r="XM95" s="191" t="s">
        <v>667</v>
      </c>
      <c r="XN95" s="191" t="s">
        <v>668</v>
      </c>
      <c r="XO95" s="191" t="s">
        <v>671</v>
      </c>
      <c r="XP95" s="191" t="s">
        <v>672</v>
      </c>
      <c r="XQ95" s="191" t="s">
        <v>673</v>
      </c>
      <c r="XR95" s="191" t="s">
        <v>635</v>
      </c>
      <c r="XS95" s="191" t="s">
        <v>635</v>
      </c>
      <c r="XT95" s="191" t="s">
        <v>635</v>
      </c>
      <c r="XU95" s="192" t="s">
        <v>635</v>
      </c>
      <c r="XV95" s="192" t="s">
        <v>635</v>
      </c>
      <c r="XW95" s="192" t="s">
        <v>635</v>
      </c>
      <c r="XX95" s="192" t="s">
        <v>635</v>
      </c>
      <c r="XY95" s="192" t="s">
        <v>635</v>
      </c>
      <c r="XZ95" s="192" t="s">
        <v>635</v>
      </c>
      <c r="YA95" s="144" t="s">
        <v>667</v>
      </c>
      <c r="YB95" s="144" t="s">
        <v>668</v>
      </c>
      <c r="YC95" s="144" t="s">
        <v>635</v>
      </c>
      <c r="YD95" s="144" t="s">
        <v>635</v>
      </c>
      <c r="YE95" s="144" t="s">
        <v>635</v>
      </c>
      <c r="YF95" s="144" t="s">
        <v>635</v>
      </c>
      <c r="YG95" s="144" t="s">
        <v>635</v>
      </c>
      <c r="YH95" s="111" t="s">
        <v>635</v>
      </c>
      <c r="YI95" s="111" t="s">
        <v>635</v>
      </c>
      <c r="YJ95" s="111" t="s">
        <v>635</v>
      </c>
      <c r="YK95" s="190" t="s">
        <v>635</v>
      </c>
      <c r="YL95" s="190" t="s">
        <v>635</v>
      </c>
      <c r="YM95" s="190" t="s">
        <v>635</v>
      </c>
      <c r="YN95" s="190" t="s">
        <v>635</v>
      </c>
      <c r="YO95" s="190" t="s">
        <v>635</v>
      </c>
      <c r="YP95" s="130" t="s">
        <v>635</v>
      </c>
      <c r="YQ95" s="130" t="s">
        <v>635</v>
      </c>
      <c r="YR95" s="130" t="s">
        <v>635</v>
      </c>
      <c r="YS95" s="130" t="s">
        <v>635</v>
      </c>
      <c r="YT95" s="130" t="s">
        <v>635</v>
      </c>
      <c r="YU95" s="130" t="s">
        <v>635</v>
      </c>
      <c r="YV95" s="112" t="s">
        <v>635</v>
      </c>
      <c r="YW95" s="112" t="s">
        <v>635</v>
      </c>
      <c r="YX95" s="112" t="s">
        <v>635</v>
      </c>
      <c r="YY95" s="112" t="s">
        <v>635</v>
      </c>
      <c r="YZ95" s="105" t="s">
        <v>674</v>
      </c>
      <c r="ZA95" s="105" t="s">
        <v>635</v>
      </c>
      <c r="ZB95" s="126" t="s">
        <v>635</v>
      </c>
      <c r="ZC95" s="126" t="s">
        <v>635</v>
      </c>
      <c r="ZD95" s="126" t="s">
        <v>635</v>
      </c>
      <c r="ZE95" s="126" t="s">
        <v>635</v>
      </c>
      <c r="ZF95" s="126" t="s">
        <v>635</v>
      </c>
      <c r="ZG95" s="125" t="s">
        <v>635</v>
      </c>
      <c r="ZH95" s="125" t="s">
        <v>635</v>
      </c>
      <c r="ZI95" s="125" t="s">
        <v>635</v>
      </c>
      <c r="ZJ95" s="125" t="s">
        <v>635</v>
      </c>
      <c r="ZK95" s="125" t="s">
        <v>635</v>
      </c>
      <c r="ZL95" s="125" t="s">
        <v>635</v>
      </c>
      <c r="ZM95" s="125" t="s">
        <v>635</v>
      </c>
      <c r="ZN95" s="125" t="s">
        <v>635</v>
      </c>
      <c r="ZO95" s="147" t="s">
        <v>635</v>
      </c>
      <c r="ZP95" s="147" t="s">
        <v>635</v>
      </c>
      <c r="ZQ95" s="147" t="s">
        <v>635</v>
      </c>
      <c r="ZR95" s="147" t="s">
        <v>635</v>
      </c>
      <c r="ZS95" s="147" t="s">
        <v>635</v>
      </c>
      <c r="ZT95" s="184" t="s">
        <v>635</v>
      </c>
      <c r="ZU95" s="184">
        <v>4</v>
      </c>
      <c r="ZV95" s="184">
        <v>4</v>
      </c>
      <c r="ZW95" s="184" t="s">
        <v>635</v>
      </c>
      <c r="ZX95" s="131">
        <v>1</v>
      </c>
      <c r="ZY95" s="131" t="s">
        <v>635</v>
      </c>
      <c r="ZZ95" s="131">
        <v>1</v>
      </c>
      <c r="AAA95" s="131" t="s">
        <v>635</v>
      </c>
      <c r="AAB95" s="132" t="s">
        <v>635</v>
      </c>
      <c r="AAC95" s="132" t="s">
        <v>635</v>
      </c>
      <c r="AAD95" s="132" t="s">
        <v>635</v>
      </c>
      <c r="AAE95" s="193" t="s">
        <v>635</v>
      </c>
      <c r="AAF95" s="102" t="s">
        <v>635</v>
      </c>
      <c r="AAG95" s="102" t="s">
        <v>635</v>
      </c>
      <c r="AAH95" s="102" t="s">
        <v>635</v>
      </c>
      <c r="AAI95" s="102" t="s">
        <v>635</v>
      </c>
      <c r="AAJ95" s="125">
        <v>0.5</v>
      </c>
      <c r="AAK95" s="125" t="s">
        <v>635</v>
      </c>
      <c r="AAL95" s="125" t="s">
        <v>635</v>
      </c>
      <c r="AAM95" s="125" t="s">
        <v>635</v>
      </c>
      <c r="AAN95" s="131">
        <v>0.5</v>
      </c>
      <c r="AAO95" s="131" t="s">
        <v>635</v>
      </c>
      <c r="AAP95" s="131" t="s">
        <v>635</v>
      </c>
      <c r="AAQ95" s="131" t="s">
        <v>635</v>
      </c>
      <c r="AAR95" s="149">
        <v>6</v>
      </c>
      <c r="AAS95" s="149" t="s">
        <v>635</v>
      </c>
      <c r="AAT95" s="149" t="s">
        <v>635</v>
      </c>
      <c r="AAU95" s="149" t="s">
        <v>635</v>
      </c>
      <c r="AAV95" s="184" t="s">
        <v>635</v>
      </c>
      <c r="AAW95" s="184" t="s">
        <v>635</v>
      </c>
      <c r="AAX95" s="184" t="s">
        <v>635</v>
      </c>
      <c r="AAY95" s="184" t="s">
        <v>635</v>
      </c>
      <c r="AAZ95" s="103" t="s">
        <v>632</v>
      </c>
      <c r="ABA95" s="100" t="s">
        <v>679</v>
      </c>
      <c r="ABB95" s="100" t="s">
        <v>786</v>
      </c>
      <c r="ABC95" s="100" t="s">
        <v>635</v>
      </c>
      <c r="ABD95" s="100" t="s">
        <v>635</v>
      </c>
      <c r="ABE95" s="100" t="s">
        <v>635</v>
      </c>
      <c r="ABF95" s="103" t="s">
        <v>635</v>
      </c>
      <c r="ABG95" s="194">
        <v>85000</v>
      </c>
      <c r="ABH95" s="195" t="s">
        <v>754</v>
      </c>
      <c r="ABI95" s="195" t="s">
        <v>717</v>
      </c>
      <c r="ABJ95" s="195" t="s">
        <v>833</v>
      </c>
      <c r="ABK95" s="195" t="s">
        <v>635</v>
      </c>
      <c r="ABL95" s="177" t="s">
        <v>635</v>
      </c>
      <c r="ABM95" s="177" t="s">
        <v>635</v>
      </c>
      <c r="ABN95" s="177" t="s">
        <v>635</v>
      </c>
      <c r="ABO95" s="195" t="s">
        <v>635</v>
      </c>
      <c r="ABP95" s="112" t="s">
        <v>635</v>
      </c>
      <c r="ABQ95" s="112" t="s">
        <v>635</v>
      </c>
      <c r="ABR95" s="112" t="s">
        <v>635</v>
      </c>
      <c r="ABS95" s="103" t="s">
        <v>632</v>
      </c>
      <c r="ABT95" s="97" t="s">
        <v>632</v>
      </c>
      <c r="ABU95" s="196" t="s">
        <v>683</v>
      </c>
      <c r="ABV95" s="196" t="s">
        <v>790</v>
      </c>
      <c r="ABW95" s="196" t="s">
        <v>684</v>
      </c>
      <c r="ABX95" s="196" t="s">
        <v>635</v>
      </c>
      <c r="ABY95" s="196" t="s">
        <v>635</v>
      </c>
      <c r="ABZ95" s="196" t="s">
        <v>635</v>
      </c>
      <c r="ACA95" s="196" t="s">
        <v>635</v>
      </c>
      <c r="ACB95" s="97" t="s">
        <v>626</v>
      </c>
      <c r="ACC95" s="97" t="s">
        <v>632</v>
      </c>
      <c r="ACD95" s="112" t="s">
        <v>685</v>
      </c>
      <c r="ACE95" s="112" t="s">
        <v>635</v>
      </c>
      <c r="ACF95" s="112" t="s">
        <v>635</v>
      </c>
      <c r="ACG95" s="112" t="s">
        <v>635</v>
      </c>
      <c r="ACH95" s="97" t="s">
        <v>1877</v>
      </c>
      <c r="ACI95" s="97" t="s">
        <v>1878</v>
      </c>
      <c r="ACJ95" s="97"/>
    </row>
    <row r="96" spans="1:764" ht="15" customHeight="1">
      <c r="A96">
        <v>87</v>
      </c>
      <c r="B96" s="97" t="s">
        <v>1879</v>
      </c>
      <c r="C96" s="97" t="s">
        <v>1880</v>
      </c>
      <c r="D96" s="97" t="s">
        <v>817</v>
      </c>
      <c r="E96" s="97" t="s">
        <v>1881</v>
      </c>
      <c r="F96" s="98" t="s">
        <v>1882</v>
      </c>
      <c r="G96" s="98" t="s">
        <v>1883</v>
      </c>
      <c r="H96" s="99">
        <v>36.604205</v>
      </c>
      <c r="I96" s="99">
        <v>-1.141427</v>
      </c>
      <c r="J96" s="98" t="s">
        <v>821</v>
      </c>
      <c r="K96" s="98" t="s">
        <v>1884</v>
      </c>
      <c r="L96" s="98" t="s">
        <v>1885</v>
      </c>
      <c r="M96" s="100" t="s">
        <v>1886</v>
      </c>
      <c r="N96" s="101">
        <v>739409684</v>
      </c>
      <c r="O96" s="102">
        <v>0</v>
      </c>
      <c r="P96" s="100">
        <v>-1.14174</v>
      </c>
      <c r="Q96" s="100">
        <v>36.603127000000001</v>
      </c>
      <c r="R96" s="100">
        <v>2184.3000000000002</v>
      </c>
      <c r="S96" s="100">
        <v>5.0999999999999996</v>
      </c>
      <c r="T96" s="103" t="s">
        <v>626</v>
      </c>
      <c r="U96" s="97" t="s">
        <v>629</v>
      </c>
      <c r="V96" s="97" t="s">
        <v>699</v>
      </c>
      <c r="W96" s="97" t="s">
        <v>629</v>
      </c>
      <c r="X96" s="97" t="s">
        <v>700</v>
      </c>
      <c r="Y96" s="97" t="s">
        <v>770</v>
      </c>
      <c r="Z96" s="103" t="s">
        <v>632</v>
      </c>
      <c r="AA96" s="104" t="s">
        <v>633</v>
      </c>
      <c r="AB96" s="104" t="s">
        <v>634</v>
      </c>
      <c r="AC96" s="104" t="s">
        <v>635</v>
      </c>
      <c r="AD96" s="104" t="s">
        <v>635</v>
      </c>
      <c r="AE96" s="104" t="s">
        <v>635</v>
      </c>
      <c r="AF96" s="103">
        <v>2</v>
      </c>
      <c r="AG96" s="103">
        <v>0</v>
      </c>
      <c r="AH96" s="97" t="s">
        <v>636</v>
      </c>
      <c r="AI96" s="97" t="s">
        <v>638</v>
      </c>
      <c r="AJ96" s="97" t="s">
        <v>639</v>
      </c>
      <c r="AK96" s="97" t="s">
        <v>635</v>
      </c>
      <c r="AL96" s="105" t="s">
        <v>640</v>
      </c>
      <c r="AM96" s="106" t="s">
        <v>641</v>
      </c>
      <c r="AN96" s="106" t="s">
        <v>702</v>
      </c>
      <c r="AO96" s="106" t="s">
        <v>635</v>
      </c>
      <c r="AP96" s="97" t="s">
        <v>642</v>
      </c>
      <c r="AQ96" s="97" t="s">
        <v>642</v>
      </c>
      <c r="AR96" s="103" t="s">
        <v>635</v>
      </c>
      <c r="AS96" s="103" t="s">
        <v>874</v>
      </c>
      <c r="AT96" s="103" t="s">
        <v>635</v>
      </c>
      <c r="AU96" s="103" t="s">
        <v>635</v>
      </c>
      <c r="AV96" s="106" t="s">
        <v>632</v>
      </c>
      <c r="AW96" s="105" t="s">
        <v>641</v>
      </c>
      <c r="AX96" s="103" t="s">
        <v>640</v>
      </c>
      <c r="AY96" s="105" t="s">
        <v>635</v>
      </c>
      <c r="AZ96" s="107" t="s">
        <v>635</v>
      </c>
      <c r="BA96" s="105" t="s">
        <v>641</v>
      </c>
      <c r="BB96" s="107" t="s">
        <v>635</v>
      </c>
      <c r="BC96" s="106" t="s">
        <v>640</v>
      </c>
      <c r="BD96" s="103" t="s">
        <v>641</v>
      </c>
      <c r="BE96" s="106" t="s">
        <v>626</v>
      </c>
      <c r="BF96" s="103" t="s">
        <v>635</v>
      </c>
      <c r="BG96" s="103" t="s">
        <v>635</v>
      </c>
      <c r="BH96" s="103" t="s">
        <v>635</v>
      </c>
      <c r="BI96" s="97" t="s">
        <v>641</v>
      </c>
      <c r="BJ96" s="108" t="s">
        <v>733</v>
      </c>
      <c r="BK96" s="108" t="s">
        <v>826</v>
      </c>
      <c r="BL96" s="108" t="s">
        <v>635</v>
      </c>
      <c r="BM96" s="108" t="s">
        <v>635</v>
      </c>
      <c r="BN96" s="108" t="s">
        <v>635</v>
      </c>
      <c r="BO96" s="103" t="s">
        <v>632</v>
      </c>
      <c r="BP96" s="103" t="s">
        <v>640</v>
      </c>
      <c r="BQ96" s="103" t="s">
        <v>635</v>
      </c>
      <c r="BR96" s="109" t="s">
        <v>775</v>
      </c>
      <c r="BS96" s="109" t="s">
        <v>876</v>
      </c>
      <c r="BT96" s="110" t="s">
        <v>635</v>
      </c>
      <c r="BU96" s="110" t="s">
        <v>635</v>
      </c>
      <c r="BV96" s="109" t="s">
        <v>635</v>
      </c>
      <c r="BW96" s="97" t="s">
        <v>877</v>
      </c>
      <c r="BX96" s="97" t="s">
        <v>641</v>
      </c>
      <c r="BY96" s="97" t="s">
        <v>1887</v>
      </c>
      <c r="BZ96" s="97" t="s">
        <v>648</v>
      </c>
      <c r="CA96" s="111" t="s">
        <v>737</v>
      </c>
      <c r="CB96" s="111" t="s">
        <v>635</v>
      </c>
      <c r="CC96" s="111" t="s">
        <v>635</v>
      </c>
      <c r="CD96" s="106" t="s">
        <v>635</v>
      </c>
      <c r="CE96" s="111" t="s">
        <v>635</v>
      </c>
      <c r="CF96" s="103">
        <v>2</v>
      </c>
      <c r="CG96" s="103">
        <v>2</v>
      </c>
      <c r="CH96" s="112" t="s">
        <v>641</v>
      </c>
      <c r="CI96" s="113" t="s">
        <v>635</v>
      </c>
      <c r="CJ96" s="113" t="s">
        <v>635</v>
      </c>
      <c r="CK96" s="113" t="s">
        <v>635</v>
      </c>
      <c r="CL96" s="103">
        <v>0</v>
      </c>
      <c r="CM96" s="114" t="s">
        <v>635</v>
      </c>
      <c r="CN96" s="103" t="s">
        <v>635</v>
      </c>
      <c r="CO96" s="106" t="s">
        <v>635</v>
      </c>
      <c r="CP96" s="103">
        <v>0.2</v>
      </c>
      <c r="CQ96" s="106">
        <v>275</v>
      </c>
      <c r="CR96" s="103" t="s">
        <v>635</v>
      </c>
      <c r="CS96" s="106" t="s">
        <v>635</v>
      </c>
      <c r="CT96" s="103" t="s">
        <v>635</v>
      </c>
      <c r="CU96" s="106" t="s">
        <v>635</v>
      </c>
      <c r="CV96" s="103" t="s">
        <v>635</v>
      </c>
      <c r="CW96" s="103" t="s">
        <v>635</v>
      </c>
      <c r="CX96" s="111" t="s">
        <v>635</v>
      </c>
      <c r="CY96" s="106" t="s">
        <v>635</v>
      </c>
      <c r="CZ96" s="106" t="s">
        <v>635</v>
      </c>
      <c r="DA96" s="106" t="s">
        <v>635</v>
      </c>
      <c r="DB96" s="106" t="s">
        <v>635</v>
      </c>
      <c r="DC96" s="117" t="s">
        <v>635</v>
      </c>
      <c r="DD96" s="118" t="s">
        <v>635</v>
      </c>
      <c r="DE96" s="118" t="s">
        <v>635</v>
      </c>
      <c r="DF96" s="118" t="s">
        <v>635</v>
      </c>
      <c r="DG96" s="119" t="s">
        <v>635</v>
      </c>
      <c r="DH96" s="105" t="s">
        <v>651</v>
      </c>
      <c r="DI96" s="120">
        <v>1</v>
      </c>
      <c r="DJ96" s="121" t="s">
        <v>635</v>
      </c>
      <c r="DK96" s="122" t="s">
        <v>635</v>
      </c>
      <c r="DL96" s="123" t="s">
        <v>635</v>
      </c>
      <c r="DM96" s="123" t="s">
        <v>635</v>
      </c>
      <c r="DN96" s="124" t="s">
        <v>635</v>
      </c>
      <c r="DO96" s="124" t="s">
        <v>635</v>
      </c>
      <c r="DP96" s="124" t="s">
        <v>635</v>
      </c>
      <c r="DQ96" s="125" t="s">
        <v>635</v>
      </c>
      <c r="DR96" s="125" t="s">
        <v>635</v>
      </c>
      <c r="DS96" s="125" t="s">
        <v>635</v>
      </c>
      <c r="DT96" s="106" t="s">
        <v>635</v>
      </c>
      <c r="DU96" s="106" t="s">
        <v>635</v>
      </c>
      <c r="DV96" s="106" t="s">
        <v>635</v>
      </c>
      <c r="DW96" s="126" t="s">
        <v>635</v>
      </c>
      <c r="DX96" s="126" t="s">
        <v>635</v>
      </c>
      <c r="DY96" s="126" t="s">
        <v>635</v>
      </c>
      <c r="DZ96" s="97" t="s">
        <v>635</v>
      </c>
      <c r="EA96" s="103" t="s">
        <v>632</v>
      </c>
      <c r="EB96" s="97" t="s">
        <v>1888</v>
      </c>
      <c r="EC96" s="103" t="s">
        <v>632</v>
      </c>
      <c r="ED96" s="107" t="s">
        <v>1889</v>
      </c>
      <c r="EE96" s="97" t="s">
        <v>741</v>
      </c>
      <c r="EF96" s="127" t="s">
        <v>635</v>
      </c>
      <c r="EG96" s="127" t="s">
        <v>635</v>
      </c>
      <c r="EH96" s="103" t="s">
        <v>635</v>
      </c>
      <c r="EI96" s="97" t="s">
        <v>641</v>
      </c>
      <c r="EJ96" s="97" t="s">
        <v>641</v>
      </c>
      <c r="EK96" s="122" t="s">
        <v>635</v>
      </c>
      <c r="EL96" s="122" t="s">
        <v>635</v>
      </c>
      <c r="EM96" s="122" t="s">
        <v>635</v>
      </c>
      <c r="EN96" s="122" t="s">
        <v>635</v>
      </c>
      <c r="EO96" s="128" t="s">
        <v>635</v>
      </c>
      <c r="EP96" s="128" t="s">
        <v>635</v>
      </c>
      <c r="EQ96" s="128" t="s">
        <v>635</v>
      </c>
      <c r="ER96" s="128" t="s">
        <v>635</v>
      </c>
      <c r="ES96" s="129" t="s">
        <v>635</v>
      </c>
      <c r="ET96" s="129" t="s">
        <v>635</v>
      </c>
      <c r="EU96" s="129" t="s">
        <v>635</v>
      </c>
      <c r="EV96" s="129" t="s">
        <v>635</v>
      </c>
      <c r="EW96" s="97" t="s">
        <v>635</v>
      </c>
      <c r="EX96" s="103" t="s">
        <v>635</v>
      </c>
      <c r="EY96" s="103" t="s">
        <v>635</v>
      </c>
      <c r="EZ96" s="107" t="s">
        <v>635</v>
      </c>
      <c r="FA96" s="103" t="s">
        <v>635</v>
      </c>
      <c r="FB96" s="130" t="s">
        <v>656</v>
      </c>
      <c r="FC96" s="130" t="s">
        <v>635</v>
      </c>
      <c r="FD96" s="131" t="s">
        <v>635</v>
      </c>
      <c r="FE96" s="131" t="s">
        <v>635</v>
      </c>
      <c r="FF96" s="131" t="s">
        <v>635</v>
      </c>
      <c r="FG96" s="131" t="s">
        <v>635</v>
      </c>
      <c r="FH96" s="131" t="s">
        <v>635</v>
      </c>
      <c r="FI96" s="132">
        <v>6</v>
      </c>
      <c r="FJ96" s="133" t="s">
        <v>635</v>
      </c>
      <c r="FK96" s="103" t="s">
        <v>635</v>
      </c>
      <c r="FL96" s="134" t="s">
        <v>635</v>
      </c>
      <c r="FM96" s="135" t="s">
        <v>635</v>
      </c>
      <c r="FN96" s="135" t="s">
        <v>635</v>
      </c>
      <c r="FO96" s="135" t="s">
        <v>635</v>
      </c>
      <c r="FP96" s="103" t="s">
        <v>635</v>
      </c>
      <c r="FQ96" s="132">
        <v>100</v>
      </c>
      <c r="FR96" s="133" t="s">
        <v>635</v>
      </c>
      <c r="FS96" s="103" t="s">
        <v>635</v>
      </c>
      <c r="FT96" s="134" t="s">
        <v>635</v>
      </c>
      <c r="FU96" s="135" t="s">
        <v>635</v>
      </c>
      <c r="FV96" s="135" t="s">
        <v>635</v>
      </c>
      <c r="FW96" s="131" t="s">
        <v>635</v>
      </c>
      <c r="FX96" s="103" t="s">
        <v>635</v>
      </c>
      <c r="FY96" s="100" t="s">
        <v>658</v>
      </c>
      <c r="FZ96" s="102" t="s">
        <v>635</v>
      </c>
      <c r="GA96" s="102">
        <v>0</v>
      </c>
      <c r="GB96" s="102">
        <v>24</v>
      </c>
      <c r="GC96" s="136" t="s">
        <v>658</v>
      </c>
      <c r="GD96" s="137" t="s">
        <v>635</v>
      </c>
      <c r="GE96" s="137">
        <v>0</v>
      </c>
      <c r="GF96" s="137">
        <v>24</v>
      </c>
      <c r="GG96" s="125" t="s">
        <v>635</v>
      </c>
      <c r="GH96" s="125" t="s">
        <v>635</v>
      </c>
      <c r="GI96" s="125" t="s">
        <v>635</v>
      </c>
      <c r="GJ96" s="125" t="s">
        <v>635</v>
      </c>
      <c r="GK96" s="122" t="s">
        <v>635</v>
      </c>
      <c r="GL96" s="122" t="s">
        <v>635</v>
      </c>
      <c r="GM96" s="122" t="s">
        <v>635</v>
      </c>
      <c r="GN96" s="122" t="s">
        <v>635</v>
      </c>
      <c r="GO96" s="135" t="s">
        <v>635</v>
      </c>
      <c r="GP96" s="135" t="s">
        <v>635</v>
      </c>
      <c r="GQ96" s="135" t="s">
        <v>635</v>
      </c>
      <c r="GR96" s="134" t="s">
        <v>635</v>
      </c>
      <c r="GS96" s="134" t="s">
        <v>635</v>
      </c>
      <c r="GT96" s="134" t="s">
        <v>635</v>
      </c>
      <c r="GU96" s="126" t="s">
        <v>635</v>
      </c>
      <c r="GV96" s="126" t="s">
        <v>635</v>
      </c>
      <c r="GW96" s="126" t="s">
        <v>635</v>
      </c>
      <c r="GX96" s="145" t="s">
        <v>635</v>
      </c>
      <c r="GY96" s="145" t="s">
        <v>635</v>
      </c>
      <c r="GZ96" s="145" t="s">
        <v>635</v>
      </c>
      <c r="HA96" s="123" t="s">
        <v>635</v>
      </c>
      <c r="HB96" s="140" t="s">
        <v>635</v>
      </c>
      <c r="HC96" s="123" t="s">
        <v>635</v>
      </c>
      <c r="HD96" s="123" t="s">
        <v>635</v>
      </c>
      <c r="HE96" s="127" t="s">
        <v>635</v>
      </c>
      <c r="HF96" s="131" t="s">
        <v>635</v>
      </c>
      <c r="HG96" s="131" t="s">
        <v>635</v>
      </c>
      <c r="HH96" s="131" t="s">
        <v>635</v>
      </c>
      <c r="HI96" s="141" t="s">
        <v>635</v>
      </c>
      <c r="HJ96" s="141" t="s">
        <v>635</v>
      </c>
      <c r="HK96" s="141" t="s">
        <v>635</v>
      </c>
      <c r="HL96" s="141" t="s">
        <v>635</v>
      </c>
      <c r="HM96" s="131" t="s">
        <v>635</v>
      </c>
      <c r="HN96" s="131" t="s">
        <v>635</v>
      </c>
      <c r="HO96" s="131" t="s">
        <v>635</v>
      </c>
      <c r="HP96" s="131" t="s">
        <v>635</v>
      </c>
      <c r="HQ96" s="106" t="s">
        <v>635</v>
      </c>
      <c r="HR96" s="106" t="s">
        <v>635</v>
      </c>
      <c r="HS96" s="106" t="s">
        <v>635</v>
      </c>
      <c r="HT96" s="106" t="s">
        <v>635</v>
      </c>
      <c r="HU96" s="132" t="s">
        <v>635</v>
      </c>
      <c r="HV96" s="132" t="s">
        <v>635</v>
      </c>
      <c r="HW96" s="132" t="s">
        <v>635</v>
      </c>
      <c r="HX96" s="132" t="s">
        <v>635</v>
      </c>
      <c r="HY96" s="118" t="s">
        <v>635</v>
      </c>
      <c r="HZ96" s="118" t="s">
        <v>635</v>
      </c>
      <c r="IA96" s="118" t="s">
        <v>635</v>
      </c>
      <c r="IB96" s="118" t="s">
        <v>635</v>
      </c>
      <c r="IC96" s="125" t="s">
        <v>635</v>
      </c>
      <c r="ID96" s="125" t="s">
        <v>635</v>
      </c>
      <c r="IE96" s="125" t="s">
        <v>635</v>
      </c>
      <c r="IF96" s="125" t="s">
        <v>635</v>
      </c>
      <c r="IG96" s="105" t="s">
        <v>1066</v>
      </c>
      <c r="IH96" s="105" t="s">
        <v>783</v>
      </c>
      <c r="II96" s="105" t="s">
        <v>662</v>
      </c>
      <c r="IJ96" s="105" t="s">
        <v>635</v>
      </c>
      <c r="IK96" s="105" t="s">
        <v>635</v>
      </c>
      <c r="IL96" s="105" t="s">
        <v>635</v>
      </c>
      <c r="IM96" s="105" t="s">
        <v>635</v>
      </c>
      <c r="IN96" s="105" t="s">
        <v>635</v>
      </c>
      <c r="IO96" s="105" t="s">
        <v>635</v>
      </c>
      <c r="IP96" s="103">
        <v>3</v>
      </c>
      <c r="IQ96" s="102" t="s">
        <v>635</v>
      </c>
      <c r="IR96" s="102" t="s">
        <v>635</v>
      </c>
      <c r="IS96" s="142" t="s">
        <v>635</v>
      </c>
      <c r="IT96" s="142" t="s">
        <v>635</v>
      </c>
      <c r="IU96" s="128" t="s">
        <v>635</v>
      </c>
      <c r="IV96" s="128" t="s">
        <v>635</v>
      </c>
      <c r="IW96" s="143" t="s">
        <v>635</v>
      </c>
      <c r="IX96" s="143" t="s">
        <v>635</v>
      </c>
      <c r="IY96" s="124" t="s">
        <v>635</v>
      </c>
      <c r="IZ96" s="124" t="s">
        <v>635</v>
      </c>
      <c r="JA96" s="124" t="s">
        <v>635</v>
      </c>
      <c r="JB96" s="123" t="s">
        <v>635</v>
      </c>
      <c r="JC96" s="123" t="s">
        <v>635</v>
      </c>
      <c r="JD96" s="123" t="s">
        <v>635</v>
      </c>
      <c r="JE96" s="144" t="s">
        <v>635</v>
      </c>
      <c r="JF96" s="144" t="s">
        <v>635</v>
      </c>
      <c r="JG96" s="144" t="s">
        <v>635</v>
      </c>
      <c r="JH96" s="141" t="s">
        <v>635</v>
      </c>
      <c r="JI96" s="141" t="s">
        <v>635</v>
      </c>
      <c r="JJ96" s="141" t="s">
        <v>635</v>
      </c>
      <c r="JK96" s="144" t="s">
        <v>635</v>
      </c>
      <c r="JL96" s="144" t="s">
        <v>635</v>
      </c>
      <c r="JM96" s="144" t="s">
        <v>635</v>
      </c>
      <c r="JN96" s="135" t="s">
        <v>635</v>
      </c>
      <c r="JO96" s="135" t="s">
        <v>635</v>
      </c>
      <c r="JP96" s="135" t="s">
        <v>635</v>
      </c>
      <c r="JQ96" s="144" t="s">
        <v>635</v>
      </c>
      <c r="JR96" s="144" t="s">
        <v>635</v>
      </c>
      <c r="JS96" s="144" t="s">
        <v>635</v>
      </c>
      <c r="JT96" s="144" t="s">
        <v>635</v>
      </c>
      <c r="JU96" s="145" t="s">
        <v>635</v>
      </c>
      <c r="JV96" s="145" t="s">
        <v>635</v>
      </c>
      <c r="JW96" s="145" t="s">
        <v>635</v>
      </c>
      <c r="JX96" s="145" t="s">
        <v>635</v>
      </c>
      <c r="JY96" s="141" t="s">
        <v>635</v>
      </c>
      <c r="JZ96" s="141" t="s">
        <v>635</v>
      </c>
      <c r="KA96" s="141" t="s">
        <v>635</v>
      </c>
      <c r="KB96" s="141" t="s">
        <v>635</v>
      </c>
      <c r="KC96" s="128" t="s">
        <v>635</v>
      </c>
      <c r="KD96" s="128" t="s">
        <v>635</v>
      </c>
      <c r="KE96" s="128" t="s">
        <v>635</v>
      </c>
      <c r="KF96" s="128" t="s">
        <v>635</v>
      </c>
      <c r="KG96" s="146" t="s">
        <v>635</v>
      </c>
      <c r="KH96" s="146" t="s">
        <v>635</v>
      </c>
      <c r="KI96" s="146" t="s">
        <v>635</v>
      </c>
      <c r="KJ96" s="146" t="s">
        <v>635</v>
      </c>
      <c r="KK96" s="147" t="s">
        <v>635</v>
      </c>
      <c r="KL96" s="147" t="s">
        <v>635</v>
      </c>
      <c r="KM96" s="147" t="s">
        <v>635</v>
      </c>
      <c r="KN96" s="147" t="s">
        <v>635</v>
      </c>
      <c r="KO96" s="148" t="s">
        <v>635</v>
      </c>
      <c r="KP96" s="148" t="s">
        <v>635</v>
      </c>
      <c r="KQ96" s="148" t="s">
        <v>635</v>
      </c>
      <c r="KR96" s="148" t="s">
        <v>635</v>
      </c>
      <c r="KS96" s="149" t="s">
        <v>635</v>
      </c>
      <c r="KT96" s="149" t="s">
        <v>635</v>
      </c>
      <c r="KU96" s="149" t="s">
        <v>635</v>
      </c>
      <c r="KV96" s="149" t="s">
        <v>635</v>
      </c>
      <c r="KW96" s="105" t="s">
        <v>710</v>
      </c>
      <c r="KX96" s="106" t="s">
        <v>635</v>
      </c>
      <c r="KY96" s="106" t="s">
        <v>635</v>
      </c>
      <c r="KZ96" s="150">
        <v>0</v>
      </c>
      <c r="LA96" s="150">
        <v>0</v>
      </c>
      <c r="LB96" s="150">
        <v>1</v>
      </c>
      <c r="LC96" s="150">
        <v>0</v>
      </c>
      <c r="LD96" s="150">
        <v>0</v>
      </c>
      <c r="LE96" s="150">
        <v>0</v>
      </c>
      <c r="LF96" s="150">
        <v>0</v>
      </c>
      <c r="LG96" s="150">
        <v>0</v>
      </c>
      <c r="LH96" s="151">
        <f t="shared" si="23"/>
        <v>1</v>
      </c>
      <c r="LI96" s="152">
        <v>0</v>
      </c>
      <c r="LJ96" s="152">
        <v>0</v>
      </c>
      <c r="LK96" s="152">
        <v>1</v>
      </c>
      <c r="LL96" s="152">
        <v>0</v>
      </c>
      <c r="LM96" s="152">
        <v>0</v>
      </c>
      <c r="LN96" s="152">
        <v>0</v>
      </c>
      <c r="LO96" s="152">
        <v>0</v>
      </c>
      <c r="LP96" s="152">
        <v>0</v>
      </c>
      <c r="LQ96" s="153">
        <f t="shared" si="24"/>
        <v>1</v>
      </c>
      <c r="LR96" s="142">
        <v>0</v>
      </c>
      <c r="LS96" s="142">
        <v>0</v>
      </c>
      <c r="LT96" s="142">
        <v>0</v>
      </c>
      <c r="LU96" s="142">
        <v>0</v>
      </c>
      <c r="LV96" s="142">
        <v>0</v>
      </c>
      <c r="LW96" s="142">
        <v>0</v>
      </c>
      <c r="LX96" s="142">
        <v>0</v>
      </c>
      <c r="LY96" s="142">
        <v>0</v>
      </c>
      <c r="LZ96" s="142">
        <v>0</v>
      </c>
      <c r="MA96" s="45" t="s">
        <v>635</v>
      </c>
      <c r="MB96" s="45" t="s">
        <v>635</v>
      </c>
      <c r="MC96" s="45" t="s">
        <v>635</v>
      </c>
      <c r="MD96" s="45" t="s">
        <v>635</v>
      </c>
      <c r="ME96" s="45" t="s">
        <v>635</v>
      </c>
      <c r="MF96" s="45" t="s">
        <v>635</v>
      </c>
      <c r="MG96" s="45" t="s">
        <v>635</v>
      </c>
      <c r="MH96" s="45" t="s">
        <v>635</v>
      </c>
      <c r="MI96" s="44" t="s">
        <v>635</v>
      </c>
      <c r="MJ96" s="155" t="s">
        <v>635</v>
      </c>
      <c r="MK96" s="155" t="s">
        <v>635</v>
      </c>
      <c r="ML96" s="155" t="s">
        <v>635</v>
      </c>
      <c r="MM96" s="155" t="s">
        <v>635</v>
      </c>
      <c r="MN96" s="155" t="s">
        <v>635</v>
      </c>
      <c r="MO96" s="155" t="s">
        <v>635</v>
      </c>
      <c r="MP96" s="155" t="s">
        <v>635</v>
      </c>
      <c r="MQ96" s="155" t="s">
        <v>635</v>
      </c>
      <c r="MR96" s="156" t="s">
        <v>635</v>
      </c>
      <c r="MS96" s="157" t="s">
        <v>635</v>
      </c>
      <c r="MT96" s="157" t="s">
        <v>635</v>
      </c>
      <c r="MU96" s="157" t="s">
        <v>635</v>
      </c>
      <c r="MV96" s="157" t="s">
        <v>635</v>
      </c>
      <c r="MW96" s="157" t="s">
        <v>635</v>
      </c>
      <c r="MX96" s="157" t="s">
        <v>635</v>
      </c>
      <c r="MY96" s="157" t="s">
        <v>635</v>
      </c>
      <c r="MZ96" s="157" t="s">
        <v>635</v>
      </c>
      <c r="NA96" s="157" t="s">
        <v>635</v>
      </c>
      <c r="NB96" s="158" t="s">
        <v>635</v>
      </c>
      <c r="NC96" s="158" t="s">
        <v>635</v>
      </c>
      <c r="ND96" s="158" t="s">
        <v>635</v>
      </c>
      <c r="NE96" s="158" t="s">
        <v>635</v>
      </c>
      <c r="NF96" s="158" t="s">
        <v>635</v>
      </c>
      <c r="NG96" s="158" t="s">
        <v>635</v>
      </c>
      <c r="NH96" s="158" t="s">
        <v>635</v>
      </c>
      <c r="NI96" s="158" t="s">
        <v>635</v>
      </c>
      <c r="NJ96" s="159" t="s">
        <v>635</v>
      </c>
      <c r="NK96" s="160" t="s">
        <v>635</v>
      </c>
      <c r="NL96" s="160" t="s">
        <v>635</v>
      </c>
      <c r="NM96" s="160" t="s">
        <v>635</v>
      </c>
      <c r="NN96" s="160" t="s">
        <v>635</v>
      </c>
      <c r="NO96" s="160" t="s">
        <v>635</v>
      </c>
      <c r="NP96" s="160" t="s">
        <v>635</v>
      </c>
      <c r="NQ96" s="160" t="s">
        <v>635</v>
      </c>
      <c r="NR96" s="160" t="s">
        <v>635</v>
      </c>
      <c r="NS96" s="161" t="s">
        <v>635</v>
      </c>
      <c r="NT96" s="162" t="s">
        <v>635</v>
      </c>
      <c r="NU96" s="162" t="s">
        <v>635</v>
      </c>
      <c r="NV96" s="162" t="s">
        <v>635</v>
      </c>
      <c r="NW96" s="162" t="s">
        <v>635</v>
      </c>
      <c r="NX96" s="162" t="s">
        <v>635</v>
      </c>
      <c r="NY96" s="162" t="s">
        <v>635</v>
      </c>
      <c r="NZ96" s="162" t="s">
        <v>635</v>
      </c>
      <c r="OA96" s="162" t="s">
        <v>635</v>
      </c>
      <c r="OB96" s="163" t="s">
        <v>635</v>
      </c>
      <c r="OC96" s="142" t="s">
        <v>635</v>
      </c>
      <c r="OD96" s="142" t="s">
        <v>635</v>
      </c>
      <c r="OE96" s="142" t="s">
        <v>635</v>
      </c>
      <c r="OF96" s="142" t="s">
        <v>635</v>
      </c>
      <c r="OG96" s="142" t="s">
        <v>635</v>
      </c>
      <c r="OH96" s="142" t="s">
        <v>635</v>
      </c>
      <c r="OI96" s="142" t="s">
        <v>635</v>
      </c>
      <c r="OJ96" s="142" t="s">
        <v>635</v>
      </c>
      <c r="OK96" s="142" t="s">
        <v>635</v>
      </c>
      <c r="OL96" s="45">
        <v>0</v>
      </c>
      <c r="OM96" s="45">
        <v>0</v>
      </c>
      <c r="ON96" s="45">
        <v>0</v>
      </c>
      <c r="OO96" s="45">
        <v>0</v>
      </c>
      <c r="OP96" s="45">
        <v>0</v>
      </c>
      <c r="OQ96" s="45">
        <v>0</v>
      </c>
      <c r="OR96" s="45">
        <v>0</v>
      </c>
      <c r="OS96" s="45">
        <v>0</v>
      </c>
      <c r="OT96" s="44">
        <v>0</v>
      </c>
      <c r="OU96" s="158" t="s">
        <v>635</v>
      </c>
      <c r="OV96" s="158" t="s">
        <v>635</v>
      </c>
      <c r="OW96" s="158" t="s">
        <v>635</v>
      </c>
      <c r="OX96" s="158" t="s">
        <v>635</v>
      </c>
      <c r="OY96" s="158" t="s">
        <v>635</v>
      </c>
      <c r="OZ96" s="158" t="s">
        <v>635</v>
      </c>
      <c r="PA96" s="158" t="s">
        <v>635</v>
      </c>
      <c r="PB96" s="158" t="s">
        <v>635</v>
      </c>
      <c r="PC96" s="159" t="s">
        <v>635</v>
      </c>
      <c r="PD96" s="152" t="s">
        <v>635</v>
      </c>
      <c r="PE96" s="152" t="s">
        <v>635</v>
      </c>
      <c r="PF96" s="152" t="s">
        <v>635</v>
      </c>
      <c r="PG96" s="152" t="s">
        <v>635</v>
      </c>
      <c r="PH96" s="152" t="s">
        <v>635</v>
      </c>
      <c r="PI96" s="152" t="s">
        <v>635</v>
      </c>
      <c r="PJ96" s="152" t="s">
        <v>635</v>
      </c>
      <c r="PK96" s="152" t="s">
        <v>635</v>
      </c>
      <c r="PL96" s="164" t="s">
        <v>635</v>
      </c>
      <c r="PM96" s="158" t="s">
        <v>635</v>
      </c>
      <c r="PN96" s="158" t="s">
        <v>635</v>
      </c>
      <c r="PO96" s="158" t="s">
        <v>635</v>
      </c>
      <c r="PP96" s="158" t="s">
        <v>635</v>
      </c>
      <c r="PQ96" s="158" t="s">
        <v>635</v>
      </c>
      <c r="PR96" s="158" t="s">
        <v>635</v>
      </c>
      <c r="PS96" s="158" t="s">
        <v>635</v>
      </c>
      <c r="PT96" s="158" t="s">
        <v>635</v>
      </c>
      <c r="PU96" s="159" t="s">
        <v>635</v>
      </c>
      <c r="PV96" s="157" t="s">
        <v>635</v>
      </c>
      <c r="PW96" s="157" t="s">
        <v>635</v>
      </c>
      <c r="PX96" s="157" t="s">
        <v>635</v>
      </c>
      <c r="PY96" s="157" t="s">
        <v>635</v>
      </c>
      <c r="PZ96" s="157" t="s">
        <v>635</v>
      </c>
      <c r="QA96" s="157" t="s">
        <v>635</v>
      </c>
      <c r="QB96" s="157" t="s">
        <v>635</v>
      </c>
      <c r="QC96" s="157" t="s">
        <v>635</v>
      </c>
      <c r="QD96" s="165" t="s">
        <v>635</v>
      </c>
      <c r="QE96" s="166" t="s">
        <v>635</v>
      </c>
      <c r="QF96" s="166" t="s">
        <v>635</v>
      </c>
      <c r="QG96" s="166" t="s">
        <v>635</v>
      </c>
      <c r="QH96" s="166" t="s">
        <v>635</v>
      </c>
      <c r="QI96" s="166" t="s">
        <v>635</v>
      </c>
      <c r="QJ96" s="166" t="s">
        <v>635</v>
      </c>
      <c r="QK96" s="166" t="s">
        <v>635</v>
      </c>
      <c r="QL96" s="166" t="s">
        <v>635</v>
      </c>
      <c r="QM96" s="167" t="s">
        <v>635</v>
      </c>
      <c r="QN96" s="120" t="s">
        <v>635</v>
      </c>
      <c r="QO96" s="120" t="s">
        <v>635</v>
      </c>
      <c r="QP96" s="120" t="s">
        <v>635</v>
      </c>
      <c r="QQ96" s="120" t="s">
        <v>635</v>
      </c>
      <c r="QR96" s="120" t="s">
        <v>635</v>
      </c>
      <c r="QS96" s="120" t="s">
        <v>635</v>
      </c>
      <c r="QT96" s="120" t="s">
        <v>635</v>
      </c>
      <c r="QU96" s="120" t="s">
        <v>635</v>
      </c>
      <c r="QV96" s="168" t="s">
        <v>635</v>
      </c>
      <c r="QW96" s="169" t="s">
        <v>635</v>
      </c>
      <c r="QX96" s="169" t="s">
        <v>635</v>
      </c>
      <c r="QY96" s="169" t="s">
        <v>635</v>
      </c>
      <c r="QZ96" s="169" t="s">
        <v>635</v>
      </c>
      <c r="RA96" s="169" t="s">
        <v>635</v>
      </c>
      <c r="RB96" s="169" t="s">
        <v>635</v>
      </c>
      <c r="RC96" s="169" t="s">
        <v>635</v>
      </c>
      <c r="RD96" s="169" t="s">
        <v>635</v>
      </c>
      <c r="RE96" s="170" t="s">
        <v>635</v>
      </c>
      <c r="RF96" s="136" t="s">
        <v>656</v>
      </c>
      <c r="RG96" s="137" t="s">
        <v>635</v>
      </c>
      <c r="RH96" s="137" t="s">
        <v>635</v>
      </c>
      <c r="RI96" s="137" t="s">
        <v>635</v>
      </c>
      <c r="RJ96" s="137" t="s">
        <v>635</v>
      </c>
      <c r="RK96" s="137" t="s">
        <v>635</v>
      </c>
      <c r="RL96" s="105" t="s">
        <v>710</v>
      </c>
      <c r="RM96" s="106" t="s">
        <v>635</v>
      </c>
      <c r="RN96" s="106" t="s">
        <v>635</v>
      </c>
      <c r="RO96" s="171">
        <v>0</v>
      </c>
      <c r="RP96" s="171">
        <v>0</v>
      </c>
      <c r="RQ96" s="171">
        <v>1</v>
      </c>
      <c r="RR96" s="171">
        <v>0</v>
      </c>
      <c r="RS96" s="171">
        <v>0</v>
      </c>
      <c r="RT96" s="171">
        <v>0</v>
      </c>
      <c r="RU96" s="171">
        <v>0</v>
      </c>
      <c r="RV96" s="171">
        <v>0</v>
      </c>
      <c r="RW96" s="172">
        <f t="shared" si="28"/>
        <v>1</v>
      </c>
      <c r="RX96" s="133" t="s">
        <v>635</v>
      </c>
      <c r="RY96" s="133" t="s">
        <v>635</v>
      </c>
      <c r="RZ96" s="133" t="s">
        <v>635</v>
      </c>
      <c r="SA96" s="133" t="s">
        <v>635</v>
      </c>
      <c r="SB96" s="133" t="s">
        <v>635</v>
      </c>
      <c r="SC96" s="133" t="s">
        <v>635</v>
      </c>
      <c r="SD96" s="133" t="s">
        <v>635</v>
      </c>
      <c r="SE96" s="133" t="s">
        <v>635</v>
      </c>
      <c r="SF96" s="189" t="s">
        <v>635</v>
      </c>
      <c r="SG96" s="132" t="s">
        <v>635</v>
      </c>
      <c r="SH96" s="132" t="s">
        <v>635</v>
      </c>
      <c r="SI96" s="132" t="s">
        <v>635</v>
      </c>
      <c r="SJ96" s="132" t="s">
        <v>635</v>
      </c>
      <c r="SK96" s="132" t="s">
        <v>635</v>
      </c>
      <c r="SL96" s="132" t="s">
        <v>635</v>
      </c>
      <c r="SM96" s="132" t="s">
        <v>635</v>
      </c>
      <c r="SN96" s="132" t="s">
        <v>635</v>
      </c>
      <c r="SO96" s="173" t="s">
        <v>635</v>
      </c>
      <c r="SP96" s="102" t="s">
        <v>635</v>
      </c>
      <c r="SQ96" s="102" t="s">
        <v>635</v>
      </c>
      <c r="SR96" s="102" t="s">
        <v>635</v>
      </c>
      <c r="SS96" s="102" t="s">
        <v>635</v>
      </c>
      <c r="ST96" s="102" t="s">
        <v>635</v>
      </c>
      <c r="SU96" s="102" t="s">
        <v>635</v>
      </c>
      <c r="SV96" s="102" t="s">
        <v>635</v>
      </c>
      <c r="SW96" s="102" t="s">
        <v>635</v>
      </c>
      <c r="SX96" s="174" t="s">
        <v>635</v>
      </c>
      <c r="SY96" s="125" t="s">
        <v>635</v>
      </c>
      <c r="SZ96" s="125" t="s">
        <v>635</v>
      </c>
      <c r="TA96" s="125" t="s">
        <v>635</v>
      </c>
      <c r="TB96" s="125" t="s">
        <v>635</v>
      </c>
      <c r="TC96" s="125" t="s">
        <v>635</v>
      </c>
      <c r="TD96" s="125" t="s">
        <v>635</v>
      </c>
      <c r="TE96" s="125" t="s">
        <v>635</v>
      </c>
      <c r="TF96" s="125" t="s">
        <v>635</v>
      </c>
      <c r="TG96" s="175" t="s">
        <v>635</v>
      </c>
      <c r="TH96" s="149" t="s">
        <v>635</v>
      </c>
      <c r="TI96" s="149" t="s">
        <v>635</v>
      </c>
      <c r="TJ96" s="149" t="s">
        <v>635</v>
      </c>
      <c r="TK96" s="149" t="s">
        <v>635</v>
      </c>
      <c r="TL96" s="149" t="s">
        <v>635</v>
      </c>
      <c r="TM96" s="149" t="s">
        <v>635</v>
      </c>
      <c r="TN96" s="149" t="s">
        <v>635</v>
      </c>
      <c r="TO96" s="149" t="s">
        <v>635</v>
      </c>
      <c r="TP96" s="176" t="s">
        <v>635</v>
      </c>
      <c r="TQ96" s="177" t="s">
        <v>635</v>
      </c>
      <c r="TR96" s="177" t="s">
        <v>635</v>
      </c>
      <c r="TS96" s="177" t="s">
        <v>635</v>
      </c>
      <c r="TT96" s="177" t="s">
        <v>635</v>
      </c>
      <c r="TU96" s="177" t="s">
        <v>635</v>
      </c>
      <c r="TV96" s="177" t="s">
        <v>635</v>
      </c>
      <c r="TW96" s="177" t="s">
        <v>635</v>
      </c>
      <c r="TX96" s="177" t="s">
        <v>635</v>
      </c>
      <c r="TY96" s="178" t="s">
        <v>635</v>
      </c>
      <c r="TZ96" s="179" t="s">
        <v>635</v>
      </c>
      <c r="UA96" s="179" t="s">
        <v>635</v>
      </c>
      <c r="UB96" s="179" t="s">
        <v>635</v>
      </c>
      <c r="UC96" s="179" t="s">
        <v>635</v>
      </c>
      <c r="UD96" s="179" t="s">
        <v>635</v>
      </c>
      <c r="UE96" s="179" t="s">
        <v>635</v>
      </c>
      <c r="UF96" s="179" t="s">
        <v>635</v>
      </c>
      <c r="UG96" s="179" t="s">
        <v>635</v>
      </c>
      <c r="UH96" s="180" t="s">
        <v>635</v>
      </c>
      <c r="UI96" s="171">
        <v>0</v>
      </c>
      <c r="UJ96" s="171">
        <v>0</v>
      </c>
      <c r="UK96" s="171">
        <v>1</v>
      </c>
      <c r="UL96" s="171">
        <v>0</v>
      </c>
      <c r="UM96" s="171">
        <v>0</v>
      </c>
      <c r="UN96" s="171">
        <v>0</v>
      </c>
      <c r="UO96" s="171">
        <v>0</v>
      </c>
      <c r="UP96" s="171">
        <v>0</v>
      </c>
      <c r="UQ96" s="181">
        <f t="shared" si="29"/>
        <v>1</v>
      </c>
      <c r="UR96" s="131" t="s">
        <v>635</v>
      </c>
      <c r="US96" s="131" t="s">
        <v>635</v>
      </c>
      <c r="UT96" s="131" t="s">
        <v>635</v>
      </c>
      <c r="UU96" s="131" t="s">
        <v>635</v>
      </c>
      <c r="UV96" s="131" t="s">
        <v>635</v>
      </c>
      <c r="UW96" s="131" t="s">
        <v>635</v>
      </c>
      <c r="UX96" s="131" t="s">
        <v>635</v>
      </c>
      <c r="UY96" s="131" t="s">
        <v>635</v>
      </c>
      <c r="UZ96" s="182" t="s">
        <v>635</v>
      </c>
      <c r="VA96" s="169" t="s">
        <v>635</v>
      </c>
      <c r="VB96" s="169" t="s">
        <v>635</v>
      </c>
      <c r="VC96" s="169" t="s">
        <v>635</v>
      </c>
      <c r="VD96" s="169" t="s">
        <v>635</v>
      </c>
      <c r="VE96" s="169" t="s">
        <v>635</v>
      </c>
      <c r="VF96" s="169" t="s">
        <v>635</v>
      </c>
      <c r="VG96" s="169" t="s">
        <v>635</v>
      </c>
      <c r="VH96" s="169" t="s">
        <v>635</v>
      </c>
      <c r="VI96" s="183" t="s">
        <v>635</v>
      </c>
      <c r="VJ96" s="177" t="s">
        <v>635</v>
      </c>
      <c r="VK96" s="177" t="s">
        <v>635</v>
      </c>
      <c r="VL96" s="177" t="s">
        <v>635</v>
      </c>
      <c r="VM96" s="177" t="s">
        <v>635</v>
      </c>
      <c r="VN96" s="177" t="s">
        <v>635</v>
      </c>
      <c r="VO96" s="177" t="s">
        <v>635</v>
      </c>
      <c r="VP96" s="177" t="s">
        <v>635</v>
      </c>
      <c r="VQ96" s="177" t="s">
        <v>635</v>
      </c>
      <c r="VR96" s="178" t="s">
        <v>635</v>
      </c>
      <c r="VS96" s="184" t="s">
        <v>635</v>
      </c>
      <c r="VT96" s="184" t="s">
        <v>635</v>
      </c>
      <c r="VU96" s="184" t="s">
        <v>635</v>
      </c>
      <c r="VV96" s="184" t="s">
        <v>635</v>
      </c>
      <c r="VW96" s="184" t="s">
        <v>635</v>
      </c>
      <c r="VX96" s="184" t="s">
        <v>635</v>
      </c>
      <c r="VY96" s="184" t="s">
        <v>635</v>
      </c>
      <c r="VZ96" s="184" t="s">
        <v>635</v>
      </c>
      <c r="WA96" s="185" t="s">
        <v>635</v>
      </c>
      <c r="WB96" s="186" t="s">
        <v>635</v>
      </c>
      <c r="WC96" s="186" t="s">
        <v>635</v>
      </c>
      <c r="WD96" s="186" t="s">
        <v>635</v>
      </c>
      <c r="WE96" s="186" t="s">
        <v>635</v>
      </c>
      <c r="WF96" s="186" t="s">
        <v>635</v>
      </c>
      <c r="WG96" s="186" t="s">
        <v>635</v>
      </c>
      <c r="WH96" s="186" t="s">
        <v>635</v>
      </c>
      <c r="WI96" s="186" t="s">
        <v>635</v>
      </c>
      <c r="WJ96" s="187" t="s">
        <v>635</v>
      </c>
      <c r="WK96" s="137" t="s">
        <v>635</v>
      </c>
      <c r="WL96" s="137" t="s">
        <v>635</v>
      </c>
      <c r="WM96" s="137" t="s">
        <v>635</v>
      </c>
      <c r="WN96" s="137" t="s">
        <v>635</v>
      </c>
      <c r="WO96" s="137" t="s">
        <v>635</v>
      </c>
      <c r="WP96" s="137" t="s">
        <v>635</v>
      </c>
      <c r="WQ96" s="137" t="s">
        <v>635</v>
      </c>
      <c r="WR96" s="137" t="s">
        <v>635</v>
      </c>
      <c r="WS96" s="188" t="s">
        <v>635</v>
      </c>
      <c r="WT96" s="133" t="s">
        <v>635</v>
      </c>
      <c r="WU96" s="133" t="s">
        <v>635</v>
      </c>
      <c r="WV96" s="133" t="s">
        <v>635</v>
      </c>
      <c r="WW96" s="133" t="s">
        <v>635</v>
      </c>
      <c r="WX96" s="133" t="s">
        <v>635</v>
      </c>
      <c r="WY96" s="133" t="s">
        <v>635</v>
      </c>
      <c r="WZ96" s="133" t="s">
        <v>635</v>
      </c>
      <c r="XA96" s="133" t="s">
        <v>635</v>
      </c>
      <c r="XB96" s="189" t="s">
        <v>635</v>
      </c>
      <c r="XC96" s="105" t="s">
        <v>665</v>
      </c>
      <c r="XD96" s="105" t="s">
        <v>666</v>
      </c>
      <c r="XE96" s="105" t="s">
        <v>635</v>
      </c>
      <c r="XF96" s="111" t="s">
        <v>635</v>
      </c>
      <c r="XG96" s="190" t="s">
        <v>669</v>
      </c>
      <c r="XH96" s="190" t="s">
        <v>670</v>
      </c>
      <c r="XI96" s="190" t="s">
        <v>671</v>
      </c>
      <c r="XJ96" s="190" t="s">
        <v>672</v>
      </c>
      <c r="XK96" s="190" t="s">
        <v>673</v>
      </c>
      <c r="XL96" s="190" t="s">
        <v>712</v>
      </c>
      <c r="XM96" s="191" t="s">
        <v>667</v>
      </c>
      <c r="XN96" s="191" t="s">
        <v>668</v>
      </c>
      <c r="XO96" s="191" t="s">
        <v>669</v>
      </c>
      <c r="XP96" s="191" t="s">
        <v>671</v>
      </c>
      <c r="XQ96" s="191" t="s">
        <v>672</v>
      </c>
      <c r="XR96" s="191" t="s">
        <v>673</v>
      </c>
      <c r="XS96" s="191" t="s">
        <v>712</v>
      </c>
      <c r="XT96" s="191" t="s">
        <v>635</v>
      </c>
      <c r="XU96" s="192" t="s">
        <v>635</v>
      </c>
      <c r="XV96" s="192" t="s">
        <v>635</v>
      </c>
      <c r="XW96" s="192" t="s">
        <v>635</v>
      </c>
      <c r="XX96" s="192" t="s">
        <v>635</v>
      </c>
      <c r="XY96" s="192" t="s">
        <v>635</v>
      </c>
      <c r="XZ96" s="192" t="s">
        <v>635</v>
      </c>
      <c r="YA96" s="144" t="s">
        <v>635</v>
      </c>
      <c r="YB96" s="144" t="s">
        <v>635</v>
      </c>
      <c r="YC96" s="144" t="s">
        <v>635</v>
      </c>
      <c r="YD96" s="144" t="s">
        <v>635</v>
      </c>
      <c r="YE96" s="144" t="s">
        <v>635</v>
      </c>
      <c r="YF96" s="144" t="s">
        <v>635</v>
      </c>
      <c r="YG96" s="144" t="s">
        <v>635</v>
      </c>
      <c r="YH96" s="111" t="s">
        <v>635</v>
      </c>
      <c r="YI96" s="111" t="s">
        <v>635</v>
      </c>
      <c r="YJ96" s="111" t="s">
        <v>635</v>
      </c>
      <c r="YK96" s="190" t="s">
        <v>635</v>
      </c>
      <c r="YL96" s="190" t="s">
        <v>635</v>
      </c>
      <c r="YM96" s="190" t="s">
        <v>635</v>
      </c>
      <c r="YN96" s="190" t="s">
        <v>635</v>
      </c>
      <c r="YO96" s="190" t="s">
        <v>635</v>
      </c>
      <c r="YP96" s="130" t="s">
        <v>635</v>
      </c>
      <c r="YQ96" s="130" t="s">
        <v>635</v>
      </c>
      <c r="YR96" s="130" t="s">
        <v>635</v>
      </c>
      <c r="YS96" s="130" t="s">
        <v>635</v>
      </c>
      <c r="YT96" s="130" t="s">
        <v>635</v>
      </c>
      <c r="YU96" s="130" t="s">
        <v>635</v>
      </c>
      <c r="YV96" s="112" t="s">
        <v>635</v>
      </c>
      <c r="YW96" s="112" t="s">
        <v>635</v>
      </c>
      <c r="YX96" s="112" t="s">
        <v>635</v>
      </c>
      <c r="YY96" s="112" t="s">
        <v>635</v>
      </c>
      <c r="YZ96" s="105" t="s">
        <v>674</v>
      </c>
      <c r="ZA96" s="105" t="s">
        <v>635</v>
      </c>
      <c r="ZB96" s="126" t="s">
        <v>635</v>
      </c>
      <c r="ZC96" s="126" t="s">
        <v>635</v>
      </c>
      <c r="ZD96" s="126" t="s">
        <v>635</v>
      </c>
      <c r="ZE96" s="126" t="s">
        <v>635</v>
      </c>
      <c r="ZF96" s="126" t="s">
        <v>635</v>
      </c>
      <c r="ZG96" s="125" t="s">
        <v>882</v>
      </c>
      <c r="ZH96" s="125" t="s">
        <v>635</v>
      </c>
      <c r="ZI96" s="125" t="s">
        <v>635</v>
      </c>
      <c r="ZJ96" s="125" t="s">
        <v>635</v>
      </c>
      <c r="ZK96" s="125" t="s">
        <v>635</v>
      </c>
      <c r="ZL96" s="125" t="s">
        <v>635</v>
      </c>
      <c r="ZM96" s="125" t="s">
        <v>635</v>
      </c>
      <c r="ZN96" s="125" t="s">
        <v>635</v>
      </c>
      <c r="ZO96" s="147" t="s">
        <v>635</v>
      </c>
      <c r="ZP96" s="147" t="s">
        <v>635</v>
      </c>
      <c r="ZQ96" s="147" t="s">
        <v>635</v>
      </c>
      <c r="ZR96" s="147" t="s">
        <v>635</v>
      </c>
      <c r="ZS96" s="147" t="s">
        <v>635</v>
      </c>
      <c r="ZT96" s="184" t="s">
        <v>635</v>
      </c>
      <c r="ZU96" s="184">
        <v>2</v>
      </c>
      <c r="ZV96" s="184" t="s">
        <v>635</v>
      </c>
      <c r="ZW96" s="184" t="s">
        <v>635</v>
      </c>
      <c r="ZX96" s="131">
        <v>1</v>
      </c>
      <c r="ZY96" s="131" t="s">
        <v>635</v>
      </c>
      <c r="ZZ96" s="131" t="s">
        <v>635</v>
      </c>
      <c r="AAA96" s="131" t="s">
        <v>635</v>
      </c>
      <c r="AAB96" s="132">
        <v>0.25</v>
      </c>
      <c r="AAC96" s="132">
        <v>0.25</v>
      </c>
      <c r="AAD96" s="132" t="s">
        <v>635</v>
      </c>
      <c r="AAE96" s="193" t="s">
        <v>635</v>
      </c>
      <c r="AAF96" s="102" t="s">
        <v>635</v>
      </c>
      <c r="AAG96" s="102">
        <v>12</v>
      </c>
      <c r="AAH96" s="102" t="s">
        <v>635</v>
      </c>
      <c r="AAI96" s="102" t="s">
        <v>635</v>
      </c>
      <c r="AAJ96" s="125">
        <v>1</v>
      </c>
      <c r="AAK96" s="125">
        <v>1</v>
      </c>
      <c r="AAL96" s="125" t="s">
        <v>635</v>
      </c>
      <c r="AAM96" s="125" t="s">
        <v>635</v>
      </c>
      <c r="AAN96" s="131">
        <v>1</v>
      </c>
      <c r="AAO96" s="131">
        <v>1</v>
      </c>
      <c r="AAP96" s="131" t="s">
        <v>635</v>
      </c>
      <c r="AAQ96" s="131" t="s">
        <v>635</v>
      </c>
      <c r="AAR96" s="149">
        <v>12</v>
      </c>
      <c r="AAS96" s="149">
        <v>24</v>
      </c>
      <c r="AAT96" s="149" t="s">
        <v>635</v>
      </c>
      <c r="AAU96" s="149" t="s">
        <v>635</v>
      </c>
      <c r="AAV96" s="184">
        <v>10</v>
      </c>
      <c r="AAW96" s="184">
        <v>10</v>
      </c>
      <c r="AAX96" s="184" t="s">
        <v>635</v>
      </c>
      <c r="AAY96" s="184" t="s">
        <v>635</v>
      </c>
      <c r="AAZ96" s="103" t="s">
        <v>632</v>
      </c>
      <c r="ABA96" s="100" t="s">
        <v>715</v>
      </c>
      <c r="ABB96" s="100" t="s">
        <v>1003</v>
      </c>
      <c r="ABC96" s="100" t="s">
        <v>635</v>
      </c>
      <c r="ABD96" s="100" t="s">
        <v>635</v>
      </c>
      <c r="ABE96" s="100" t="s">
        <v>635</v>
      </c>
      <c r="ABF96" s="103" t="s">
        <v>635</v>
      </c>
      <c r="ABG96" s="194" t="s">
        <v>873</v>
      </c>
      <c r="ABH96" s="195" t="s">
        <v>754</v>
      </c>
      <c r="ABI96" s="195" t="s">
        <v>1890</v>
      </c>
      <c r="ABJ96" s="195" t="s">
        <v>635</v>
      </c>
      <c r="ABK96" s="195" t="s">
        <v>635</v>
      </c>
      <c r="ABL96" s="177" t="s">
        <v>635</v>
      </c>
      <c r="ABM96" s="177" t="s">
        <v>635</v>
      </c>
      <c r="ABN96" s="177" t="s">
        <v>635</v>
      </c>
      <c r="ABO96" s="195" t="s">
        <v>635</v>
      </c>
      <c r="ABP96" s="112" t="s">
        <v>1891</v>
      </c>
      <c r="ABQ96" s="112" t="s">
        <v>635</v>
      </c>
      <c r="ABR96" s="112" t="s">
        <v>635</v>
      </c>
      <c r="ABS96" s="103" t="s">
        <v>632</v>
      </c>
      <c r="ABT96" s="97" t="s">
        <v>632</v>
      </c>
      <c r="ABU96" s="196" t="s">
        <v>683</v>
      </c>
      <c r="ABV96" s="196" t="s">
        <v>718</v>
      </c>
      <c r="ABW96" s="196" t="s">
        <v>635</v>
      </c>
      <c r="ABX96" s="196" t="s">
        <v>635</v>
      </c>
      <c r="ABY96" s="196" t="s">
        <v>635</v>
      </c>
      <c r="ABZ96" s="196" t="s">
        <v>635</v>
      </c>
      <c r="ACA96" s="196" t="s">
        <v>635</v>
      </c>
      <c r="ACB96" s="97" t="s">
        <v>626</v>
      </c>
      <c r="ACC96" s="97" t="s">
        <v>632</v>
      </c>
      <c r="ACD96" s="112" t="s">
        <v>883</v>
      </c>
      <c r="ACE96" s="112" t="s">
        <v>635</v>
      </c>
      <c r="ACF96" s="112" t="s">
        <v>635</v>
      </c>
      <c r="ACG96" s="112" t="s">
        <v>635</v>
      </c>
      <c r="ACH96" s="97"/>
      <c r="ACI96" s="97" t="s">
        <v>1892</v>
      </c>
      <c r="ACJ96" s="97"/>
    </row>
    <row r="97" spans="1:764" ht="15" customHeight="1">
      <c r="A97">
        <v>88</v>
      </c>
      <c r="B97" s="97" t="s">
        <v>1893</v>
      </c>
      <c r="C97" s="97" t="s">
        <v>1894</v>
      </c>
      <c r="D97" s="97" t="s">
        <v>956</v>
      </c>
      <c r="E97" s="97" t="s">
        <v>1895</v>
      </c>
      <c r="F97" s="98" t="s">
        <v>1896</v>
      </c>
      <c r="G97" s="98" t="s">
        <v>1897</v>
      </c>
      <c r="H97" s="99">
        <v>36.444946999999999</v>
      </c>
      <c r="I97" s="99">
        <v>0.23453299999999999</v>
      </c>
      <c r="J97" s="98" t="s">
        <v>960</v>
      </c>
      <c r="K97" s="98" t="s">
        <v>1898</v>
      </c>
      <c r="L97" s="98" t="s">
        <v>1899</v>
      </c>
      <c r="M97" s="100" t="s">
        <v>1900</v>
      </c>
      <c r="N97" s="101">
        <v>725727811</v>
      </c>
      <c r="O97" s="102">
        <v>797639503</v>
      </c>
      <c r="P97" s="100">
        <v>0.23594899999999999</v>
      </c>
      <c r="Q97" s="100">
        <v>36.444550999999997</v>
      </c>
      <c r="R97" s="100">
        <v>1978.7441409999999</v>
      </c>
      <c r="S97" s="100">
        <v>4.5510000000000002</v>
      </c>
      <c r="T97" s="103" t="s">
        <v>626</v>
      </c>
      <c r="U97" s="97" t="s">
        <v>629</v>
      </c>
      <c r="V97" s="97" t="s">
        <v>699</v>
      </c>
      <c r="W97" s="97" t="s">
        <v>629</v>
      </c>
      <c r="X97" s="97" t="s">
        <v>630</v>
      </c>
      <c r="Y97" s="97" t="s">
        <v>770</v>
      </c>
      <c r="Z97" s="103" t="s">
        <v>626</v>
      </c>
      <c r="AA97" s="104" t="s">
        <v>635</v>
      </c>
      <c r="AB97" s="197" t="s">
        <v>635</v>
      </c>
      <c r="AC97" s="104" t="s">
        <v>635</v>
      </c>
      <c r="AD97" s="104" t="s">
        <v>635</v>
      </c>
      <c r="AE97" s="104" t="s">
        <v>635</v>
      </c>
      <c r="AF97" s="103">
        <v>4</v>
      </c>
      <c r="AG97" s="103">
        <v>1</v>
      </c>
      <c r="AH97" s="97" t="s">
        <v>636</v>
      </c>
      <c r="AI97" s="97" t="s">
        <v>637</v>
      </c>
      <c r="AJ97" s="97" t="s">
        <v>638</v>
      </c>
      <c r="AK97" s="97" t="s">
        <v>635</v>
      </c>
      <c r="AL97" s="105" t="s">
        <v>640</v>
      </c>
      <c r="AM97" s="106" t="s">
        <v>635</v>
      </c>
      <c r="AN97" s="106" t="s">
        <v>635</v>
      </c>
      <c r="AO97" s="106" t="s">
        <v>635</v>
      </c>
      <c r="AP97" s="97" t="s">
        <v>642</v>
      </c>
      <c r="AQ97" s="97" t="s">
        <v>635</v>
      </c>
      <c r="AR97" s="103" t="s">
        <v>635</v>
      </c>
      <c r="AS97" s="107" t="s">
        <v>635</v>
      </c>
      <c r="AT97" s="103" t="s">
        <v>635</v>
      </c>
      <c r="AU97" s="103" t="s">
        <v>635</v>
      </c>
      <c r="AV97" s="106" t="s">
        <v>626</v>
      </c>
      <c r="AW97" s="105" t="s">
        <v>640</v>
      </c>
      <c r="AX97" s="103" t="s">
        <v>635</v>
      </c>
      <c r="AY97" s="105" t="s">
        <v>640</v>
      </c>
      <c r="AZ97" s="107" t="s">
        <v>635</v>
      </c>
      <c r="BA97" s="105" t="s">
        <v>640</v>
      </c>
      <c r="BB97" s="107" t="s">
        <v>635</v>
      </c>
      <c r="BC97" s="106" t="s">
        <v>635</v>
      </c>
      <c r="BD97" s="103" t="s">
        <v>635</v>
      </c>
      <c r="BE97" s="106" t="s">
        <v>626</v>
      </c>
      <c r="BF97" s="103" t="s">
        <v>635</v>
      </c>
      <c r="BG97" s="103" t="s">
        <v>635</v>
      </c>
      <c r="BH97" s="103" t="s">
        <v>635</v>
      </c>
      <c r="BI97" s="97" t="s">
        <v>640</v>
      </c>
      <c r="BJ97" s="108" t="s">
        <v>644</v>
      </c>
      <c r="BK97" s="108" t="s">
        <v>635</v>
      </c>
      <c r="BL97" s="108" t="s">
        <v>635</v>
      </c>
      <c r="BM97" s="108" t="s">
        <v>635</v>
      </c>
      <c r="BN97" s="108" t="s">
        <v>635</v>
      </c>
      <c r="BO97" s="103" t="s">
        <v>626</v>
      </c>
      <c r="BP97" s="103" t="s">
        <v>635</v>
      </c>
      <c r="BQ97" s="103" t="s">
        <v>635</v>
      </c>
      <c r="BR97" s="109" t="s">
        <v>635</v>
      </c>
      <c r="BS97" s="109" t="s">
        <v>635</v>
      </c>
      <c r="BT97" s="110" t="s">
        <v>635</v>
      </c>
      <c r="BU97" s="110" t="s">
        <v>635</v>
      </c>
      <c r="BV97" s="109" t="s">
        <v>635</v>
      </c>
      <c r="BW97" s="97" t="s">
        <v>848</v>
      </c>
      <c r="BX97" s="97" t="s">
        <v>848</v>
      </c>
      <c r="BY97" s="97" t="s">
        <v>1901</v>
      </c>
      <c r="BZ97" s="97" t="s">
        <v>779</v>
      </c>
      <c r="CA97" s="111" t="s">
        <v>735</v>
      </c>
      <c r="CB97" s="111" t="s">
        <v>635</v>
      </c>
      <c r="CC97" s="111" t="s">
        <v>635</v>
      </c>
      <c r="CD97" s="106" t="s">
        <v>635</v>
      </c>
      <c r="CE97" s="111" t="s">
        <v>635</v>
      </c>
      <c r="CF97" s="103">
        <v>3</v>
      </c>
      <c r="CG97" s="103">
        <v>4</v>
      </c>
      <c r="CH97" s="112" t="s">
        <v>649</v>
      </c>
      <c r="CI97" s="113" t="s">
        <v>635</v>
      </c>
      <c r="CJ97" s="113" t="s">
        <v>635</v>
      </c>
      <c r="CK97" s="113" t="s">
        <v>635</v>
      </c>
      <c r="CL97" s="103">
        <v>17</v>
      </c>
      <c r="CM97" s="114">
        <v>0</v>
      </c>
      <c r="CN97" s="103" t="s">
        <v>635</v>
      </c>
      <c r="CO97" s="106" t="s">
        <v>635</v>
      </c>
      <c r="CP97" s="103" t="s">
        <v>635</v>
      </c>
      <c r="CQ97" s="106" t="s">
        <v>635</v>
      </c>
      <c r="CR97" s="103" t="s">
        <v>635</v>
      </c>
      <c r="CS97" s="106" t="s">
        <v>635</v>
      </c>
      <c r="CT97" s="103" t="s">
        <v>635</v>
      </c>
      <c r="CU97" s="106" t="s">
        <v>635</v>
      </c>
      <c r="CV97" s="103" t="s">
        <v>635</v>
      </c>
      <c r="CW97" s="103" t="s">
        <v>635</v>
      </c>
      <c r="CX97" s="111" t="s">
        <v>650</v>
      </c>
      <c r="CY97" s="106" t="s">
        <v>635</v>
      </c>
      <c r="CZ97" s="115">
        <v>1</v>
      </c>
      <c r="DA97" s="115">
        <v>0</v>
      </c>
      <c r="DB97" s="116">
        <f>SUM(CZ97:DA97)</f>
        <v>1</v>
      </c>
      <c r="DC97" s="117" t="s">
        <v>635</v>
      </c>
      <c r="DD97" s="118" t="s">
        <v>635</v>
      </c>
      <c r="DE97" s="118" t="s">
        <v>635</v>
      </c>
      <c r="DF97" s="118" t="s">
        <v>635</v>
      </c>
      <c r="DG97" s="119" t="s">
        <v>635</v>
      </c>
      <c r="DH97" s="106" t="s">
        <v>635</v>
      </c>
      <c r="DI97" s="106" t="s">
        <v>635</v>
      </c>
      <c r="DJ97" s="121" t="s">
        <v>635</v>
      </c>
      <c r="DK97" s="122" t="s">
        <v>635</v>
      </c>
      <c r="DL97" s="123" t="s">
        <v>635</v>
      </c>
      <c r="DM97" s="123" t="s">
        <v>635</v>
      </c>
      <c r="DN97" s="124" t="s">
        <v>635</v>
      </c>
      <c r="DO97" s="124" t="s">
        <v>635</v>
      </c>
      <c r="DP97" s="124" t="s">
        <v>635</v>
      </c>
      <c r="DQ97" s="125">
        <v>0.1</v>
      </c>
      <c r="DR97" s="125">
        <v>1</v>
      </c>
      <c r="DS97" s="125" t="s">
        <v>1146</v>
      </c>
      <c r="DT97" s="106" t="s">
        <v>635</v>
      </c>
      <c r="DU97" s="106" t="s">
        <v>635</v>
      </c>
      <c r="DV97" s="106" t="s">
        <v>635</v>
      </c>
      <c r="DW97" s="126" t="s">
        <v>635</v>
      </c>
      <c r="DX97" s="126" t="s">
        <v>635</v>
      </c>
      <c r="DY97" s="126" t="s">
        <v>635</v>
      </c>
      <c r="DZ97" s="97" t="s">
        <v>652</v>
      </c>
      <c r="EA97" s="103" t="s">
        <v>626</v>
      </c>
      <c r="EB97" s="97" t="s">
        <v>635</v>
      </c>
      <c r="EC97" s="103" t="s">
        <v>626</v>
      </c>
      <c r="ED97" s="103" t="s">
        <v>635</v>
      </c>
      <c r="EE97" s="103" t="s">
        <v>635</v>
      </c>
      <c r="EF97" s="127" t="s">
        <v>653</v>
      </c>
      <c r="EG97" s="127" t="s">
        <v>635</v>
      </c>
      <c r="EH97" s="103" t="s">
        <v>653</v>
      </c>
      <c r="EI97" s="97" t="s">
        <v>640</v>
      </c>
      <c r="EJ97" s="97" t="s">
        <v>640</v>
      </c>
      <c r="EK97" s="122">
        <v>1</v>
      </c>
      <c r="EL97" s="122">
        <v>1</v>
      </c>
      <c r="EM97" s="122">
        <v>0.1</v>
      </c>
      <c r="EN97" s="122">
        <v>0.1</v>
      </c>
      <c r="EO97" s="128" t="s">
        <v>635</v>
      </c>
      <c r="EP97" s="128" t="s">
        <v>635</v>
      </c>
      <c r="EQ97" s="128" t="s">
        <v>635</v>
      </c>
      <c r="ER97" s="128" t="s">
        <v>635</v>
      </c>
      <c r="ES97" s="129" t="s">
        <v>635</v>
      </c>
      <c r="ET97" s="129" t="s">
        <v>635</v>
      </c>
      <c r="EU97" s="129" t="s">
        <v>635</v>
      </c>
      <c r="EV97" s="129" t="s">
        <v>635</v>
      </c>
      <c r="EW97" s="97" t="s">
        <v>654</v>
      </c>
      <c r="EX97" s="97" t="s">
        <v>654</v>
      </c>
      <c r="EY97" s="103" t="s">
        <v>635</v>
      </c>
      <c r="EZ97" s="107" t="s">
        <v>635</v>
      </c>
      <c r="FA97" s="97" t="s">
        <v>655</v>
      </c>
      <c r="FB97" s="130" t="s">
        <v>656</v>
      </c>
      <c r="FC97" s="130" t="s">
        <v>635</v>
      </c>
      <c r="FD97" s="131" t="s">
        <v>635</v>
      </c>
      <c r="FE97" s="131" t="s">
        <v>635</v>
      </c>
      <c r="FF97" s="131" t="s">
        <v>635</v>
      </c>
      <c r="FG97" s="131" t="s">
        <v>635</v>
      </c>
      <c r="FH97" s="131" t="s">
        <v>635</v>
      </c>
      <c r="FI97" s="132">
        <v>2</v>
      </c>
      <c r="FJ97" s="133" t="s">
        <v>635</v>
      </c>
      <c r="FK97" s="103" t="s">
        <v>635</v>
      </c>
      <c r="FL97" s="134" t="s">
        <v>635</v>
      </c>
      <c r="FM97" s="135" t="s">
        <v>635</v>
      </c>
      <c r="FN97" s="135" t="s">
        <v>635</v>
      </c>
      <c r="FO97" s="135" t="s">
        <v>635</v>
      </c>
      <c r="FP97" s="103" t="s">
        <v>635</v>
      </c>
      <c r="FQ97" s="132">
        <v>60</v>
      </c>
      <c r="FR97" s="133" t="s">
        <v>635</v>
      </c>
      <c r="FS97" s="103" t="s">
        <v>635</v>
      </c>
      <c r="FT97" s="134" t="s">
        <v>635</v>
      </c>
      <c r="FU97" s="135" t="s">
        <v>635</v>
      </c>
      <c r="FV97" s="135" t="s">
        <v>635</v>
      </c>
      <c r="FW97" s="131" t="s">
        <v>635</v>
      </c>
      <c r="FX97" s="103" t="s">
        <v>635</v>
      </c>
      <c r="FY97" s="100" t="s">
        <v>658</v>
      </c>
      <c r="FZ97" s="102" t="s">
        <v>635</v>
      </c>
      <c r="GA97" s="102">
        <v>0</v>
      </c>
      <c r="GB97" s="102">
        <v>24</v>
      </c>
      <c r="GC97" s="136" t="s">
        <v>658</v>
      </c>
      <c r="GD97" s="137" t="s">
        <v>635</v>
      </c>
      <c r="GE97" s="137">
        <v>0</v>
      </c>
      <c r="GF97" s="137">
        <v>24</v>
      </c>
      <c r="GG97" s="125" t="s">
        <v>635</v>
      </c>
      <c r="GH97" s="125" t="s">
        <v>635</v>
      </c>
      <c r="GI97" s="125" t="s">
        <v>635</v>
      </c>
      <c r="GJ97" s="125" t="s">
        <v>635</v>
      </c>
      <c r="GK97" s="122" t="s">
        <v>635</v>
      </c>
      <c r="GL97" s="122" t="s">
        <v>635</v>
      </c>
      <c r="GM97" s="122" t="s">
        <v>635</v>
      </c>
      <c r="GN97" s="122" t="s">
        <v>635</v>
      </c>
      <c r="GO97" s="135" t="s">
        <v>635</v>
      </c>
      <c r="GP97" s="135" t="s">
        <v>635</v>
      </c>
      <c r="GQ97" s="135" t="s">
        <v>635</v>
      </c>
      <c r="GR97" s="134" t="s">
        <v>635</v>
      </c>
      <c r="GS97" s="134" t="s">
        <v>635</v>
      </c>
      <c r="GT97" s="134" t="s">
        <v>635</v>
      </c>
      <c r="GU97" s="126" t="s">
        <v>635</v>
      </c>
      <c r="GV97" s="126" t="s">
        <v>635</v>
      </c>
      <c r="GW97" s="126" t="s">
        <v>635</v>
      </c>
      <c r="GX97" s="145" t="s">
        <v>635</v>
      </c>
      <c r="GY97" s="145" t="s">
        <v>635</v>
      </c>
      <c r="GZ97" s="145" t="s">
        <v>635</v>
      </c>
      <c r="HA97" s="123" t="s">
        <v>635</v>
      </c>
      <c r="HB97" s="140" t="s">
        <v>635</v>
      </c>
      <c r="HC97" s="123" t="s">
        <v>635</v>
      </c>
      <c r="HD97" s="123" t="s">
        <v>635</v>
      </c>
      <c r="HE97" s="127" t="s">
        <v>635</v>
      </c>
      <c r="HF97" s="131" t="s">
        <v>635</v>
      </c>
      <c r="HG97" s="131" t="s">
        <v>635</v>
      </c>
      <c r="HH97" s="131" t="s">
        <v>635</v>
      </c>
      <c r="HI97" s="141" t="s">
        <v>635</v>
      </c>
      <c r="HJ97" s="141" t="s">
        <v>635</v>
      </c>
      <c r="HK97" s="141" t="s">
        <v>635</v>
      </c>
      <c r="HL97" s="141" t="s">
        <v>635</v>
      </c>
      <c r="HM97" s="131" t="s">
        <v>635</v>
      </c>
      <c r="HN97" s="131" t="s">
        <v>635</v>
      </c>
      <c r="HO97" s="131" t="s">
        <v>635</v>
      </c>
      <c r="HP97" s="131" t="s">
        <v>635</v>
      </c>
      <c r="HQ97" s="106" t="s">
        <v>635</v>
      </c>
      <c r="HR97" s="106" t="s">
        <v>635</v>
      </c>
      <c r="HS97" s="106" t="s">
        <v>635</v>
      </c>
      <c r="HT97" s="106" t="s">
        <v>635</v>
      </c>
      <c r="HU97" s="132" t="s">
        <v>635</v>
      </c>
      <c r="HV97" s="132" t="s">
        <v>635</v>
      </c>
      <c r="HW97" s="132" t="s">
        <v>635</v>
      </c>
      <c r="HX97" s="132" t="s">
        <v>635</v>
      </c>
      <c r="HY97" s="118" t="s">
        <v>635</v>
      </c>
      <c r="HZ97" s="118" t="s">
        <v>635</v>
      </c>
      <c r="IA97" s="118" t="s">
        <v>635</v>
      </c>
      <c r="IB97" s="118" t="s">
        <v>635</v>
      </c>
      <c r="IC97" s="125" t="s">
        <v>635</v>
      </c>
      <c r="ID97" s="125" t="s">
        <v>635</v>
      </c>
      <c r="IE97" s="125" t="s">
        <v>635</v>
      </c>
      <c r="IF97" s="125" t="s">
        <v>635</v>
      </c>
      <c r="IG97" s="105" t="s">
        <v>659</v>
      </c>
      <c r="IH97" s="105" t="s">
        <v>660</v>
      </c>
      <c r="II97" s="105" t="s">
        <v>661</v>
      </c>
      <c r="IJ97" s="105" t="s">
        <v>635</v>
      </c>
      <c r="IK97" s="105" t="s">
        <v>635</v>
      </c>
      <c r="IL97" s="105" t="s">
        <v>635</v>
      </c>
      <c r="IM97" s="105" t="s">
        <v>635</v>
      </c>
      <c r="IN97" s="105" t="s">
        <v>635</v>
      </c>
      <c r="IO97" s="105" t="s">
        <v>635</v>
      </c>
      <c r="IP97" s="103">
        <v>3</v>
      </c>
      <c r="IQ97" s="102" t="s">
        <v>635</v>
      </c>
      <c r="IR97" s="102" t="s">
        <v>635</v>
      </c>
      <c r="IS97" s="142" t="s">
        <v>635</v>
      </c>
      <c r="IT97" s="142" t="s">
        <v>635</v>
      </c>
      <c r="IU97" s="128" t="s">
        <v>635</v>
      </c>
      <c r="IV97" s="128" t="s">
        <v>635</v>
      </c>
      <c r="IW97" s="143" t="s">
        <v>635</v>
      </c>
      <c r="IX97" s="143" t="s">
        <v>635</v>
      </c>
      <c r="IY97" s="124" t="s">
        <v>635</v>
      </c>
      <c r="IZ97" s="124" t="s">
        <v>635</v>
      </c>
      <c r="JA97" s="124" t="s">
        <v>635</v>
      </c>
      <c r="JB97" s="123" t="s">
        <v>635</v>
      </c>
      <c r="JC97" s="123" t="s">
        <v>635</v>
      </c>
      <c r="JD97" s="123" t="s">
        <v>635</v>
      </c>
      <c r="JE97" s="144" t="s">
        <v>635</v>
      </c>
      <c r="JF97" s="144" t="s">
        <v>635</v>
      </c>
      <c r="JG97" s="144" t="s">
        <v>635</v>
      </c>
      <c r="JH97" s="141" t="s">
        <v>635</v>
      </c>
      <c r="JI97" s="141" t="s">
        <v>635</v>
      </c>
      <c r="JJ97" s="141" t="s">
        <v>635</v>
      </c>
      <c r="JK97" s="144" t="s">
        <v>635</v>
      </c>
      <c r="JL97" s="144" t="s">
        <v>635</v>
      </c>
      <c r="JM97" s="144" t="s">
        <v>635</v>
      </c>
      <c r="JN97" s="135" t="s">
        <v>635</v>
      </c>
      <c r="JO97" s="135" t="s">
        <v>635</v>
      </c>
      <c r="JP97" s="135" t="s">
        <v>635</v>
      </c>
      <c r="JQ97" s="144" t="s">
        <v>635</v>
      </c>
      <c r="JR97" s="144" t="s">
        <v>635</v>
      </c>
      <c r="JS97" s="144" t="s">
        <v>635</v>
      </c>
      <c r="JT97" s="144" t="s">
        <v>635</v>
      </c>
      <c r="JU97" s="145" t="s">
        <v>635</v>
      </c>
      <c r="JV97" s="145" t="s">
        <v>635</v>
      </c>
      <c r="JW97" s="145" t="s">
        <v>635</v>
      </c>
      <c r="JX97" s="145" t="s">
        <v>635</v>
      </c>
      <c r="JY97" s="141" t="s">
        <v>635</v>
      </c>
      <c r="JZ97" s="141" t="s">
        <v>635</v>
      </c>
      <c r="KA97" s="141" t="s">
        <v>635</v>
      </c>
      <c r="KB97" s="141" t="s">
        <v>635</v>
      </c>
      <c r="KC97" s="128" t="s">
        <v>635</v>
      </c>
      <c r="KD97" s="128" t="s">
        <v>635</v>
      </c>
      <c r="KE97" s="128" t="s">
        <v>635</v>
      </c>
      <c r="KF97" s="128" t="s">
        <v>635</v>
      </c>
      <c r="KG97" s="146" t="s">
        <v>635</v>
      </c>
      <c r="KH97" s="146" t="s">
        <v>635</v>
      </c>
      <c r="KI97" s="146" t="s">
        <v>635</v>
      </c>
      <c r="KJ97" s="146" t="s">
        <v>635</v>
      </c>
      <c r="KK97" s="147" t="s">
        <v>635</v>
      </c>
      <c r="KL97" s="147" t="s">
        <v>635</v>
      </c>
      <c r="KM97" s="147" t="s">
        <v>635</v>
      </c>
      <c r="KN97" s="147" t="s">
        <v>635</v>
      </c>
      <c r="KO97" s="148" t="s">
        <v>635</v>
      </c>
      <c r="KP97" s="148" t="s">
        <v>635</v>
      </c>
      <c r="KQ97" s="148" t="s">
        <v>635</v>
      </c>
      <c r="KR97" s="148" t="s">
        <v>635</v>
      </c>
      <c r="KS97" s="149" t="s">
        <v>635</v>
      </c>
      <c r="KT97" s="149" t="s">
        <v>635</v>
      </c>
      <c r="KU97" s="149" t="s">
        <v>635</v>
      </c>
      <c r="KV97" s="149" t="s">
        <v>635</v>
      </c>
      <c r="KW97" s="105" t="s">
        <v>1002</v>
      </c>
      <c r="KX97" s="106" t="s">
        <v>635</v>
      </c>
      <c r="KY97" s="106" t="s">
        <v>635</v>
      </c>
      <c r="KZ97" s="150">
        <v>0</v>
      </c>
      <c r="LA97" s="150">
        <v>0</v>
      </c>
      <c r="LB97" s="150">
        <v>0</v>
      </c>
      <c r="LC97" s="150">
        <v>0</v>
      </c>
      <c r="LD97" s="150">
        <v>0</v>
      </c>
      <c r="LE97" s="150">
        <v>0</v>
      </c>
      <c r="LF97" s="150">
        <v>1</v>
      </c>
      <c r="LG97" s="150">
        <v>0</v>
      </c>
      <c r="LH97" s="151">
        <f t="shared" si="23"/>
        <v>1</v>
      </c>
      <c r="LI97" s="152">
        <v>0</v>
      </c>
      <c r="LJ97" s="152">
        <v>0</v>
      </c>
      <c r="LK97" s="152">
        <v>0</v>
      </c>
      <c r="LL97" s="152">
        <v>0</v>
      </c>
      <c r="LM97" s="152">
        <v>0</v>
      </c>
      <c r="LN97" s="152">
        <v>0</v>
      </c>
      <c r="LO97" s="152">
        <v>1</v>
      </c>
      <c r="LP97" s="152">
        <v>0</v>
      </c>
      <c r="LQ97" s="153">
        <f t="shared" si="24"/>
        <v>1</v>
      </c>
      <c r="LR97" s="142">
        <v>0</v>
      </c>
      <c r="LS97" s="142">
        <v>0</v>
      </c>
      <c r="LT97" s="142">
        <v>0</v>
      </c>
      <c r="LU97" s="142">
        <v>0</v>
      </c>
      <c r="LV97" s="142">
        <v>0</v>
      </c>
      <c r="LW97" s="142">
        <v>0</v>
      </c>
      <c r="LX97" s="142">
        <v>0</v>
      </c>
      <c r="LY97" s="142">
        <v>0</v>
      </c>
      <c r="LZ97" s="142">
        <v>0</v>
      </c>
      <c r="MA97" s="45" t="s">
        <v>635</v>
      </c>
      <c r="MB97" s="45" t="s">
        <v>635</v>
      </c>
      <c r="MC97" s="45" t="s">
        <v>635</v>
      </c>
      <c r="MD97" s="45" t="s">
        <v>635</v>
      </c>
      <c r="ME97" s="45" t="s">
        <v>635</v>
      </c>
      <c r="MF97" s="45" t="s">
        <v>635</v>
      </c>
      <c r="MG97" s="45" t="s">
        <v>635</v>
      </c>
      <c r="MH97" s="45" t="s">
        <v>635</v>
      </c>
      <c r="MI97" s="44" t="s">
        <v>635</v>
      </c>
      <c r="MJ97" s="155" t="s">
        <v>635</v>
      </c>
      <c r="MK97" s="155" t="s">
        <v>635</v>
      </c>
      <c r="ML97" s="155" t="s">
        <v>635</v>
      </c>
      <c r="MM97" s="155" t="s">
        <v>635</v>
      </c>
      <c r="MN97" s="155" t="s">
        <v>635</v>
      </c>
      <c r="MO97" s="155" t="s">
        <v>635</v>
      </c>
      <c r="MP97" s="155" t="s">
        <v>635</v>
      </c>
      <c r="MQ97" s="155" t="s">
        <v>635</v>
      </c>
      <c r="MR97" s="156" t="s">
        <v>635</v>
      </c>
      <c r="MS97" s="157" t="s">
        <v>635</v>
      </c>
      <c r="MT97" s="157" t="s">
        <v>635</v>
      </c>
      <c r="MU97" s="157" t="s">
        <v>635</v>
      </c>
      <c r="MV97" s="157" t="s">
        <v>635</v>
      </c>
      <c r="MW97" s="157" t="s">
        <v>635</v>
      </c>
      <c r="MX97" s="157" t="s">
        <v>635</v>
      </c>
      <c r="MY97" s="157" t="s">
        <v>635</v>
      </c>
      <c r="MZ97" s="157" t="s">
        <v>635</v>
      </c>
      <c r="NA97" s="157" t="s">
        <v>635</v>
      </c>
      <c r="NB97" s="158" t="s">
        <v>635</v>
      </c>
      <c r="NC97" s="158" t="s">
        <v>635</v>
      </c>
      <c r="ND97" s="158" t="s">
        <v>635</v>
      </c>
      <c r="NE97" s="158" t="s">
        <v>635</v>
      </c>
      <c r="NF97" s="158" t="s">
        <v>635</v>
      </c>
      <c r="NG97" s="158" t="s">
        <v>635</v>
      </c>
      <c r="NH97" s="158" t="s">
        <v>635</v>
      </c>
      <c r="NI97" s="158" t="s">
        <v>635</v>
      </c>
      <c r="NJ97" s="159" t="s">
        <v>635</v>
      </c>
      <c r="NK97" s="160" t="s">
        <v>635</v>
      </c>
      <c r="NL97" s="160" t="s">
        <v>635</v>
      </c>
      <c r="NM97" s="160" t="s">
        <v>635</v>
      </c>
      <c r="NN97" s="160" t="s">
        <v>635</v>
      </c>
      <c r="NO97" s="160" t="s">
        <v>635</v>
      </c>
      <c r="NP97" s="160" t="s">
        <v>635</v>
      </c>
      <c r="NQ97" s="160" t="s">
        <v>635</v>
      </c>
      <c r="NR97" s="160" t="s">
        <v>635</v>
      </c>
      <c r="NS97" s="161" t="s">
        <v>635</v>
      </c>
      <c r="NT97" s="201" t="s">
        <v>635</v>
      </c>
      <c r="NU97" s="201" t="s">
        <v>635</v>
      </c>
      <c r="NV97" s="201" t="s">
        <v>635</v>
      </c>
      <c r="NW97" s="201" t="s">
        <v>635</v>
      </c>
      <c r="NX97" s="201" t="s">
        <v>635</v>
      </c>
      <c r="NY97" s="201" t="s">
        <v>635</v>
      </c>
      <c r="NZ97" s="201" t="s">
        <v>635</v>
      </c>
      <c r="OA97" s="201" t="s">
        <v>635</v>
      </c>
      <c r="OB97" s="202" t="s">
        <v>635</v>
      </c>
      <c r="OC97" s="142" t="s">
        <v>635</v>
      </c>
      <c r="OD97" s="142" t="s">
        <v>635</v>
      </c>
      <c r="OE97" s="142" t="s">
        <v>635</v>
      </c>
      <c r="OF97" s="142" t="s">
        <v>635</v>
      </c>
      <c r="OG97" s="142" t="s">
        <v>635</v>
      </c>
      <c r="OH97" s="142" t="s">
        <v>635</v>
      </c>
      <c r="OI97" s="142" t="s">
        <v>635</v>
      </c>
      <c r="OJ97" s="142" t="s">
        <v>635</v>
      </c>
      <c r="OK97" s="142" t="s">
        <v>635</v>
      </c>
      <c r="OL97" s="45">
        <v>0</v>
      </c>
      <c r="OM97" s="45">
        <v>0</v>
      </c>
      <c r="ON97" s="45">
        <v>0</v>
      </c>
      <c r="OO97" s="45">
        <v>0</v>
      </c>
      <c r="OP97" s="45">
        <v>0</v>
      </c>
      <c r="OQ97" s="45">
        <v>0</v>
      </c>
      <c r="OR97" s="45">
        <v>0</v>
      </c>
      <c r="OS97" s="45">
        <v>0</v>
      </c>
      <c r="OT97" s="44">
        <v>0</v>
      </c>
      <c r="OU97" s="158" t="s">
        <v>635</v>
      </c>
      <c r="OV97" s="158" t="s">
        <v>635</v>
      </c>
      <c r="OW97" s="158" t="s">
        <v>635</v>
      </c>
      <c r="OX97" s="158" t="s">
        <v>635</v>
      </c>
      <c r="OY97" s="158" t="s">
        <v>635</v>
      </c>
      <c r="OZ97" s="158" t="s">
        <v>635</v>
      </c>
      <c r="PA97" s="158" t="s">
        <v>635</v>
      </c>
      <c r="PB97" s="158" t="s">
        <v>635</v>
      </c>
      <c r="PC97" s="159" t="s">
        <v>635</v>
      </c>
      <c r="PD97" s="152" t="s">
        <v>635</v>
      </c>
      <c r="PE97" s="152" t="s">
        <v>635</v>
      </c>
      <c r="PF97" s="152" t="s">
        <v>635</v>
      </c>
      <c r="PG97" s="152" t="s">
        <v>635</v>
      </c>
      <c r="PH97" s="152" t="s">
        <v>635</v>
      </c>
      <c r="PI97" s="152" t="s">
        <v>635</v>
      </c>
      <c r="PJ97" s="152" t="s">
        <v>635</v>
      </c>
      <c r="PK97" s="152" t="s">
        <v>635</v>
      </c>
      <c r="PL97" s="164" t="s">
        <v>635</v>
      </c>
      <c r="PM97" s="158" t="s">
        <v>635</v>
      </c>
      <c r="PN97" s="158" t="s">
        <v>635</v>
      </c>
      <c r="PO97" s="158" t="s">
        <v>635</v>
      </c>
      <c r="PP97" s="158" t="s">
        <v>635</v>
      </c>
      <c r="PQ97" s="158" t="s">
        <v>635</v>
      </c>
      <c r="PR97" s="158" t="s">
        <v>635</v>
      </c>
      <c r="PS97" s="158" t="s">
        <v>635</v>
      </c>
      <c r="PT97" s="158" t="s">
        <v>635</v>
      </c>
      <c r="PU97" s="159" t="s">
        <v>635</v>
      </c>
      <c r="PV97" s="157" t="s">
        <v>635</v>
      </c>
      <c r="PW97" s="157" t="s">
        <v>635</v>
      </c>
      <c r="PX97" s="157" t="s">
        <v>635</v>
      </c>
      <c r="PY97" s="157" t="s">
        <v>635</v>
      </c>
      <c r="PZ97" s="157" t="s">
        <v>635</v>
      </c>
      <c r="QA97" s="157" t="s">
        <v>635</v>
      </c>
      <c r="QB97" s="157" t="s">
        <v>635</v>
      </c>
      <c r="QC97" s="157" t="s">
        <v>635</v>
      </c>
      <c r="QD97" s="165" t="s">
        <v>635</v>
      </c>
      <c r="QE97" s="166" t="s">
        <v>635</v>
      </c>
      <c r="QF97" s="166" t="s">
        <v>635</v>
      </c>
      <c r="QG97" s="166" t="s">
        <v>635</v>
      </c>
      <c r="QH97" s="166" t="s">
        <v>635</v>
      </c>
      <c r="QI97" s="166" t="s">
        <v>635</v>
      </c>
      <c r="QJ97" s="166" t="s">
        <v>635</v>
      </c>
      <c r="QK97" s="166" t="s">
        <v>635</v>
      </c>
      <c r="QL97" s="166" t="s">
        <v>635</v>
      </c>
      <c r="QM97" s="167" t="s">
        <v>635</v>
      </c>
      <c r="QN97" s="120" t="s">
        <v>635</v>
      </c>
      <c r="QO97" s="120" t="s">
        <v>635</v>
      </c>
      <c r="QP97" s="120" t="s">
        <v>635</v>
      </c>
      <c r="QQ97" s="120" t="s">
        <v>635</v>
      </c>
      <c r="QR97" s="120" t="s">
        <v>635</v>
      </c>
      <c r="QS97" s="120" t="s">
        <v>635</v>
      </c>
      <c r="QT97" s="120" t="s">
        <v>635</v>
      </c>
      <c r="QU97" s="120" t="s">
        <v>635</v>
      </c>
      <c r="QV97" s="168" t="s">
        <v>635</v>
      </c>
      <c r="QW97" s="169" t="s">
        <v>635</v>
      </c>
      <c r="QX97" s="169" t="s">
        <v>635</v>
      </c>
      <c r="QY97" s="169" t="s">
        <v>635</v>
      </c>
      <c r="QZ97" s="169" t="s">
        <v>635</v>
      </c>
      <c r="RA97" s="169" t="s">
        <v>635</v>
      </c>
      <c r="RB97" s="169" t="s">
        <v>635</v>
      </c>
      <c r="RC97" s="169" t="s">
        <v>635</v>
      </c>
      <c r="RD97" s="169" t="s">
        <v>635</v>
      </c>
      <c r="RE97" s="170" t="s">
        <v>635</v>
      </c>
      <c r="RF97" s="136" t="s">
        <v>656</v>
      </c>
      <c r="RG97" s="137" t="s">
        <v>635</v>
      </c>
      <c r="RH97" s="137" t="s">
        <v>635</v>
      </c>
      <c r="RI97" s="137" t="s">
        <v>635</v>
      </c>
      <c r="RJ97" s="137" t="s">
        <v>635</v>
      </c>
      <c r="RK97" s="137" t="s">
        <v>635</v>
      </c>
      <c r="RL97" s="105" t="s">
        <v>1002</v>
      </c>
      <c r="RM97" s="106" t="s">
        <v>635</v>
      </c>
      <c r="RN97" s="106" t="s">
        <v>635</v>
      </c>
      <c r="RO97" s="171">
        <v>0</v>
      </c>
      <c r="RP97" s="171">
        <v>0</v>
      </c>
      <c r="RQ97" s="171">
        <v>0</v>
      </c>
      <c r="RR97" s="171">
        <v>0</v>
      </c>
      <c r="RS97" s="171">
        <v>0</v>
      </c>
      <c r="RT97" s="171">
        <v>0</v>
      </c>
      <c r="RU97" s="171">
        <v>1</v>
      </c>
      <c r="RV97" s="171">
        <v>0</v>
      </c>
      <c r="RW97" s="172">
        <f t="shared" si="28"/>
        <v>1</v>
      </c>
      <c r="RX97" s="158">
        <v>0</v>
      </c>
      <c r="RY97" s="158">
        <v>0</v>
      </c>
      <c r="RZ97" s="158">
        <v>0</v>
      </c>
      <c r="SA97" s="158">
        <v>0</v>
      </c>
      <c r="SB97" s="158">
        <v>0</v>
      </c>
      <c r="SC97" s="158">
        <v>0</v>
      </c>
      <c r="SD97" s="158">
        <v>1</v>
      </c>
      <c r="SE97" s="158">
        <v>0</v>
      </c>
      <c r="SF97" s="159">
        <f>SUM(RX97:SE97)</f>
        <v>1</v>
      </c>
      <c r="SG97" s="132" t="s">
        <v>635</v>
      </c>
      <c r="SH97" s="132" t="s">
        <v>635</v>
      </c>
      <c r="SI97" s="132" t="s">
        <v>635</v>
      </c>
      <c r="SJ97" s="132" t="s">
        <v>635</v>
      </c>
      <c r="SK97" s="132" t="s">
        <v>635</v>
      </c>
      <c r="SL97" s="132" t="s">
        <v>635</v>
      </c>
      <c r="SM97" s="132" t="s">
        <v>635</v>
      </c>
      <c r="SN97" s="132" t="s">
        <v>635</v>
      </c>
      <c r="SO97" s="173" t="s">
        <v>635</v>
      </c>
      <c r="SP97" s="102" t="s">
        <v>635</v>
      </c>
      <c r="SQ97" s="102" t="s">
        <v>635</v>
      </c>
      <c r="SR97" s="102" t="s">
        <v>635</v>
      </c>
      <c r="SS97" s="102" t="s">
        <v>635</v>
      </c>
      <c r="ST97" s="102" t="s">
        <v>635</v>
      </c>
      <c r="SU97" s="102" t="s">
        <v>635</v>
      </c>
      <c r="SV97" s="102" t="s">
        <v>635</v>
      </c>
      <c r="SW97" s="102" t="s">
        <v>635</v>
      </c>
      <c r="SX97" s="174" t="s">
        <v>635</v>
      </c>
      <c r="SY97" s="125" t="s">
        <v>635</v>
      </c>
      <c r="SZ97" s="125" t="s">
        <v>635</v>
      </c>
      <c r="TA97" s="125" t="s">
        <v>635</v>
      </c>
      <c r="TB97" s="125" t="s">
        <v>635</v>
      </c>
      <c r="TC97" s="125" t="s">
        <v>635</v>
      </c>
      <c r="TD97" s="125" t="s">
        <v>635</v>
      </c>
      <c r="TE97" s="125" t="s">
        <v>635</v>
      </c>
      <c r="TF97" s="125" t="s">
        <v>635</v>
      </c>
      <c r="TG97" s="175" t="s">
        <v>635</v>
      </c>
      <c r="TH97" s="149" t="s">
        <v>635</v>
      </c>
      <c r="TI97" s="149" t="s">
        <v>635</v>
      </c>
      <c r="TJ97" s="149" t="s">
        <v>635</v>
      </c>
      <c r="TK97" s="149" t="s">
        <v>635</v>
      </c>
      <c r="TL97" s="149" t="s">
        <v>635</v>
      </c>
      <c r="TM97" s="149" t="s">
        <v>635</v>
      </c>
      <c r="TN97" s="149" t="s">
        <v>635</v>
      </c>
      <c r="TO97" s="149" t="s">
        <v>635</v>
      </c>
      <c r="TP97" s="176" t="s">
        <v>635</v>
      </c>
      <c r="TQ97" s="177" t="s">
        <v>635</v>
      </c>
      <c r="TR97" s="177" t="s">
        <v>635</v>
      </c>
      <c r="TS97" s="177" t="s">
        <v>635</v>
      </c>
      <c r="TT97" s="177" t="s">
        <v>635</v>
      </c>
      <c r="TU97" s="177" t="s">
        <v>635</v>
      </c>
      <c r="TV97" s="177" t="s">
        <v>635</v>
      </c>
      <c r="TW97" s="177" t="s">
        <v>635</v>
      </c>
      <c r="TX97" s="177" t="s">
        <v>635</v>
      </c>
      <c r="TY97" s="178" t="s">
        <v>635</v>
      </c>
      <c r="TZ97" s="179" t="s">
        <v>635</v>
      </c>
      <c r="UA97" s="179" t="s">
        <v>635</v>
      </c>
      <c r="UB97" s="179" t="s">
        <v>635</v>
      </c>
      <c r="UC97" s="179" t="s">
        <v>635</v>
      </c>
      <c r="UD97" s="179" t="s">
        <v>635</v>
      </c>
      <c r="UE97" s="179" t="s">
        <v>635</v>
      </c>
      <c r="UF97" s="179" t="s">
        <v>635</v>
      </c>
      <c r="UG97" s="179" t="s">
        <v>635</v>
      </c>
      <c r="UH97" s="180" t="s">
        <v>635</v>
      </c>
      <c r="UI97" s="171">
        <v>0</v>
      </c>
      <c r="UJ97" s="171">
        <v>0</v>
      </c>
      <c r="UK97" s="171">
        <v>0</v>
      </c>
      <c r="UL97" s="171">
        <v>0</v>
      </c>
      <c r="UM97" s="171">
        <v>0</v>
      </c>
      <c r="UN97" s="171">
        <v>0</v>
      </c>
      <c r="UO97" s="171">
        <v>1</v>
      </c>
      <c r="UP97" s="171">
        <v>0</v>
      </c>
      <c r="UQ97" s="181">
        <f t="shared" si="29"/>
        <v>1</v>
      </c>
      <c r="UR97" s="131" t="s">
        <v>635</v>
      </c>
      <c r="US97" s="131" t="s">
        <v>635</v>
      </c>
      <c r="UT97" s="131" t="s">
        <v>635</v>
      </c>
      <c r="UU97" s="131" t="s">
        <v>635</v>
      </c>
      <c r="UV97" s="131" t="s">
        <v>635</v>
      </c>
      <c r="UW97" s="131" t="s">
        <v>635</v>
      </c>
      <c r="UX97" s="131" t="s">
        <v>635</v>
      </c>
      <c r="UY97" s="131" t="s">
        <v>635</v>
      </c>
      <c r="UZ97" s="182" t="s">
        <v>635</v>
      </c>
      <c r="VA97" s="169" t="s">
        <v>635</v>
      </c>
      <c r="VB97" s="169" t="s">
        <v>635</v>
      </c>
      <c r="VC97" s="169" t="s">
        <v>635</v>
      </c>
      <c r="VD97" s="169" t="s">
        <v>635</v>
      </c>
      <c r="VE97" s="169" t="s">
        <v>635</v>
      </c>
      <c r="VF97" s="169" t="s">
        <v>635</v>
      </c>
      <c r="VG97" s="169" t="s">
        <v>635</v>
      </c>
      <c r="VH97" s="169" t="s">
        <v>635</v>
      </c>
      <c r="VI97" s="183" t="s">
        <v>635</v>
      </c>
      <c r="VJ97" s="177" t="s">
        <v>635</v>
      </c>
      <c r="VK97" s="177" t="s">
        <v>635</v>
      </c>
      <c r="VL97" s="177" t="s">
        <v>635</v>
      </c>
      <c r="VM97" s="177" t="s">
        <v>635</v>
      </c>
      <c r="VN97" s="177" t="s">
        <v>635</v>
      </c>
      <c r="VO97" s="177" t="s">
        <v>635</v>
      </c>
      <c r="VP97" s="177" t="s">
        <v>635</v>
      </c>
      <c r="VQ97" s="177" t="s">
        <v>635</v>
      </c>
      <c r="VR97" s="178" t="s">
        <v>635</v>
      </c>
      <c r="VS97" s="184" t="s">
        <v>635</v>
      </c>
      <c r="VT97" s="184" t="s">
        <v>635</v>
      </c>
      <c r="VU97" s="184" t="s">
        <v>635</v>
      </c>
      <c r="VV97" s="184" t="s">
        <v>635</v>
      </c>
      <c r="VW97" s="184" t="s">
        <v>635</v>
      </c>
      <c r="VX97" s="184" t="s">
        <v>635</v>
      </c>
      <c r="VY97" s="184" t="s">
        <v>635</v>
      </c>
      <c r="VZ97" s="184" t="s">
        <v>635</v>
      </c>
      <c r="WA97" s="185" t="s">
        <v>635</v>
      </c>
      <c r="WB97" s="186" t="s">
        <v>635</v>
      </c>
      <c r="WC97" s="186" t="s">
        <v>635</v>
      </c>
      <c r="WD97" s="186" t="s">
        <v>635</v>
      </c>
      <c r="WE97" s="186" t="s">
        <v>635</v>
      </c>
      <c r="WF97" s="186" t="s">
        <v>635</v>
      </c>
      <c r="WG97" s="186" t="s">
        <v>635</v>
      </c>
      <c r="WH97" s="186" t="s">
        <v>635</v>
      </c>
      <c r="WI97" s="186" t="s">
        <v>635</v>
      </c>
      <c r="WJ97" s="187" t="s">
        <v>635</v>
      </c>
      <c r="WK97" s="137" t="s">
        <v>635</v>
      </c>
      <c r="WL97" s="137" t="s">
        <v>635</v>
      </c>
      <c r="WM97" s="137" t="s">
        <v>635</v>
      </c>
      <c r="WN97" s="137" t="s">
        <v>635</v>
      </c>
      <c r="WO97" s="137" t="s">
        <v>635</v>
      </c>
      <c r="WP97" s="137" t="s">
        <v>635</v>
      </c>
      <c r="WQ97" s="137" t="s">
        <v>635</v>
      </c>
      <c r="WR97" s="137" t="s">
        <v>635</v>
      </c>
      <c r="WS97" s="188" t="s">
        <v>635</v>
      </c>
      <c r="WT97" s="133" t="s">
        <v>635</v>
      </c>
      <c r="WU97" s="133" t="s">
        <v>635</v>
      </c>
      <c r="WV97" s="133" t="s">
        <v>635</v>
      </c>
      <c r="WW97" s="133" t="s">
        <v>635</v>
      </c>
      <c r="WX97" s="133" t="s">
        <v>635</v>
      </c>
      <c r="WY97" s="133" t="s">
        <v>635</v>
      </c>
      <c r="WZ97" s="133" t="s">
        <v>635</v>
      </c>
      <c r="XA97" s="133" t="s">
        <v>635</v>
      </c>
      <c r="XB97" s="189" t="s">
        <v>635</v>
      </c>
      <c r="XC97" s="105" t="s">
        <v>665</v>
      </c>
      <c r="XD97" s="105" t="s">
        <v>666</v>
      </c>
      <c r="XE97" s="105" t="s">
        <v>750</v>
      </c>
      <c r="XF97" s="111" t="s">
        <v>635</v>
      </c>
      <c r="XG97" s="190" t="s">
        <v>671</v>
      </c>
      <c r="XH97" s="190" t="s">
        <v>672</v>
      </c>
      <c r="XI97" s="190" t="s">
        <v>673</v>
      </c>
      <c r="XJ97" s="190" t="s">
        <v>635</v>
      </c>
      <c r="XK97" s="190" t="s">
        <v>635</v>
      </c>
      <c r="XL97" s="190" t="s">
        <v>635</v>
      </c>
      <c r="XM97" s="191" t="s">
        <v>667</v>
      </c>
      <c r="XN97" s="191" t="s">
        <v>668</v>
      </c>
      <c r="XO97" s="191" t="s">
        <v>669</v>
      </c>
      <c r="XP97" s="191" t="s">
        <v>670</v>
      </c>
      <c r="XQ97" s="191" t="s">
        <v>635</v>
      </c>
      <c r="XR97" s="191" t="s">
        <v>635</v>
      </c>
      <c r="XS97" s="191" t="s">
        <v>635</v>
      </c>
      <c r="XT97" s="191" t="s">
        <v>635</v>
      </c>
      <c r="XU97" s="192" t="s">
        <v>635</v>
      </c>
      <c r="XV97" s="192" t="s">
        <v>635</v>
      </c>
      <c r="XW97" s="192" t="s">
        <v>635</v>
      </c>
      <c r="XX97" s="192" t="s">
        <v>635</v>
      </c>
      <c r="XY97" s="192" t="s">
        <v>635</v>
      </c>
      <c r="XZ97" s="192" t="s">
        <v>635</v>
      </c>
      <c r="YA97" s="144" t="s">
        <v>635</v>
      </c>
      <c r="YB97" s="144" t="s">
        <v>635</v>
      </c>
      <c r="YC97" s="144" t="s">
        <v>635</v>
      </c>
      <c r="YD97" s="144" t="s">
        <v>635</v>
      </c>
      <c r="YE97" s="144" t="s">
        <v>635</v>
      </c>
      <c r="YF97" s="144" t="s">
        <v>635</v>
      </c>
      <c r="YG97" s="144" t="s">
        <v>635</v>
      </c>
      <c r="YH97" s="111" t="s">
        <v>635</v>
      </c>
      <c r="YI97" s="111" t="s">
        <v>635</v>
      </c>
      <c r="YJ97" s="111" t="s">
        <v>635</v>
      </c>
      <c r="YK97" s="190" t="s">
        <v>635</v>
      </c>
      <c r="YL97" s="190" t="s">
        <v>635</v>
      </c>
      <c r="YM97" s="190" t="s">
        <v>635</v>
      </c>
      <c r="YN97" s="190" t="s">
        <v>635</v>
      </c>
      <c r="YO97" s="190" t="s">
        <v>635</v>
      </c>
      <c r="YP97" s="130" t="s">
        <v>635</v>
      </c>
      <c r="YQ97" s="130" t="s">
        <v>635</v>
      </c>
      <c r="YR97" s="130" t="s">
        <v>635</v>
      </c>
      <c r="YS97" s="130" t="s">
        <v>635</v>
      </c>
      <c r="YT97" s="130" t="s">
        <v>635</v>
      </c>
      <c r="YU97" s="130" t="s">
        <v>635</v>
      </c>
      <c r="YV97" s="112" t="s">
        <v>635</v>
      </c>
      <c r="YW97" s="112" t="s">
        <v>635</v>
      </c>
      <c r="YX97" s="112" t="s">
        <v>635</v>
      </c>
      <c r="YY97" s="112" t="s">
        <v>635</v>
      </c>
      <c r="YZ97" s="105" t="s">
        <v>674</v>
      </c>
      <c r="ZA97" s="105" t="s">
        <v>635</v>
      </c>
      <c r="ZB97" s="126" t="s">
        <v>635</v>
      </c>
      <c r="ZC97" s="126" t="s">
        <v>635</v>
      </c>
      <c r="ZD97" s="126" t="s">
        <v>635</v>
      </c>
      <c r="ZE97" s="126" t="s">
        <v>635</v>
      </c>
      <c r="ZF97" s="126" t="s">
        <v>635</v>
      </c>
      <c r="ZG97" s="125" t="s">
        <v>882</v>
      </c>
      <c r="ZH97" s="125" t="s">
        <v>714</v>
      </c>
      <c r="ZI97" s="125" t="s">
        <v>677</v>
      </c>
      <c r="ZJ97" s="125" t="s">
        <v>635</v>
      </c>
      <c r="ZK97" s="125" t="s">
        <v>635</v>
      </c>
      <c r="ZL97" s="125" t="s">
        <v>635</v>
      </c>
      <c r="ZM97" s="125" t="s">
        <v>635</v>
      </c>
      <c r="ZN97" s="125" t="s">
        <v>635</v>
      </c>
      <c r="ZO97" s="147" t="s">
        <v>635</v>
      </c>
      <c r="ZP97" s="147" t="s">
        <v>635</v>
      </c>
      <c r="ZQ97" s="147" t="s">
        <v>635</v>
      </c>
      <c r="ZR97" s="147" t="s">
        <v>635</v>
      </c>
      <c r="ZS97" s="147" t="s">
        <v>635</v>
      </c>
      <c r="ZT97" s="184" t="s">
        <v>635</v>
      </c>
      <c r="ZU97" s="184">
        <v>2</v>
      </c>
      <c r="ZV97" s="184" t="s">
        <v>635</v>
      </c>
      <c r="ZW97" s="184" t="s">
        <v>635</v>
      </c>
      <c r="ZX97" s="131">
        <v>1</v>
      </c>
      <c r="ZY97" s="131" t="s">
        <v>635</v>
      </c>
      <c r="ZZ97" s="131" t="s">
        <v>635</v>
      </c>
      <c r="AAA97" s="131" t="s">
        <v>635</v>
      </c>
      <c r="AAB97" s="132">
        <v>1</v>
      </c>
      <c r="AAC97" s="132" t="s">
        <v>635</v>
      </c>
      <c r="AAD97" s="132" t="s">
        <v>635</v>
      </c>
      <c r="AAE97" s="193" t="s">
        <v>635</v>
      </c>
      <c r="AAF97" s="102">
        <v>1</v>
      </c>
      <c r="AAG97" s="102" t="s">
        <v>635</v>
      </c>
      <c r="AAH97" s="102" t="s">
        <v>635</v>
      </c>
      <c r="AAI97" s="102" t="s">
        <v>635</v>
      </c>
      <c r="AAJ97" s="125" t="s">
        <v>635</v>
      </c>
      <c r="AAK97" s="125">
        <v>1</v>
      </c>
      <c r="AAL97" s="125" t="s">
        <v>635</v>
      </c>
      <c r="AAM97" s="125" t="s">
        <v>635</v>
      </c>
      <c r="AAN97" s="131" t="s">
        <v>635</v>
      </c>
      <c r="AAO97" s="131">
        <v>3</v>
      </c>
      <c r="AAP97" s="131" t="s">
        <v>635</v>
      </c>
      <c r="AAQ97" s="131" t="s">
        <v>635</v>
      </c>
      <c r="AAR97" s="149" t="s">
        <v>635</v>
      </c>
      <c r="AAS97" s="149">
        <v>1</v>
      </c>
      <c r="AAT97" s="149" t="s">
        <v>635</v>
      </c>
      <c r="AAU97" s="149" t="s">
        <v>635</v>
      </c>
      <c r="AAV97" s="184" t="s">
        <v>635</v>
      </c>
      <c r="AAW97" s="184" t="s">
        <v>635</v>
      </c>
      <c r="AAX97" s="184" t="s">
        <v>635</v>
      </c>
      <c r="AAY97" s="184" t="s">
        <v>635</v>
      </c>
      <c r="AAZ97" s="103" t="s">
        <v>632</v>
      </c>
      <c r="ABA97" s="100" t="s">
        <v>679</v>
      </c>
      <c r="ABB97" s="100" t="s">
        <v>635</v>
      </c>
      <c r="ABC97" s="100" t="s">
        <v>635</v>
      </c>
      <c r="ABD97" s="100" t="s">
        <v>635</v>
      </c>
      <c r="ABE97" s="100" t="s">
        <v>635</v>
      </c>
      <c r="ABF97" s="103" t="s">
        <v>635</v>
      </c>
      <c r="ABG97" s="194" t="s">
        <v>873</v>
      </c>
      <c r="ABH97" s="195" t="s">
        <v>754</v>
      </c>
      <c r="ABI97" s="177" t="s">
        <v>635</v>
      </c>
      <c r="ABJ97" s="177" t="s">
        <v>635</v>
      </c>
      <c r="ABK97" s="177" t="s">
        <v>635</v>
      </c>
      <c r="ABL97" s="177" t="s">
        <v>635</v>
      </c>
      <c r="ABM97" s="177" t="s">
        <v>635</v>
      </c>
      <c r="ABN97" s="177" t="s">
        <v>635</v>
      </c>
      <c r="ABO97" s="195" t="s">
        <v>635</v>
      </c>
      <c r="ABP97" s="112" t="s">
        <v>682</v>
      </c>
      <c r="ABQ97" s="112" t="s">
        <v>635</v>
      </c>
      <c r="ABR97" s="112" t="s">
        <v>635</v>
      </c>
      <c r="ABS97" s="103" t="s">
        <v>632</v>
      </c>
      <c r="ABT97" s="97" t="s">
        <v>626</v>
      </c>
      <c r="ABU97" s="196" t="s">
        <v>635</v>
      </c>
      <c r="ABV97" s="196" t="s">
        <v>635</v>
      </c>
      <c r="ABW97" s="196" t="s">
        <v>635</v>
      </c>
      <c r="ABX97" s="196" t="s">
        <v>635</v>
      </c>
      <c r="ABY97" s="196" t="s">
        <v>635</v>
      </c>
      <c r="ABZ97" s="196" t="s">
        <v>635</v>
      </c>
      <c r="ACA97" s="196" t="s">
        <v>635</v>
      </c>
      <c r="ACB97" s="97" t="s">
        <v>632</v>
      </c>
      <c r="ACC97" s="97" t="s">
        <v>635</v>
      </c>
      <c r="ACD97" s="112" t="s">
        <v>883</v>
      </c>
      <c r="ACE97" s="112" t="s">
        <v>635</v>
      </c>
      <c r="ACF97" s="112" t="s">
        <v>635</v>
      </c>
      <c r="ACG97" s="112" t="s">
        <v>635</v>
      </c>
      <c r="ACH97" s="97" t="s">
        <v>1902</v>
      </c>
      <c r="ACI97" s="97" t="s">
        <v>1903</v>
      </c>
      <c r="ACJ97" s="97"/>
    </row>
    <row r="98" spans="1:764" ht="15" customHeight="1">
      <c r="A98">
        <v>89</v>
      </c>
      <c r="B98" s="97" t="s">
        <v>1904</v>
      </c>
      <c r="C98" s="97" t="s">
        <v>1905</v>
      </c>
      <c r="D98" s="97" t="s">
        <v>956</v>
      </c>
      <c r="E98" s="97" t="s">
        <v>1906</v>
      </c>
      <c r="F98" s="98" t="s">
        <v>1907</v>
      </c>
      <c r="G98" s="98" t="s">
        <v>1908</v>
      </c>
      <c r="H98" s="99">
        <v>36.394041999999999</v>
      </c>
      <c r="I98" s="99">
        <v>0.14411499999999999</v>
      </c>
      <c r="J98" s="98" t="s">
        <v>960</v>
      </c>
      <c r="K98" s="98" t="s">
        <v>1241</v>
      </c>
      <c r="L98" s="98" t="s">
        <v>1242</v>
      </c>
      <c r="M98" s="100" t="s">
        <v>1909</v>
      </c>
      <c r="N98" s="101">
        <v>720670782</v>
      </c>
      <c r="O98" s="102">
        <v>726302018</v>
      </c>
      <c r="P98" s="100">
        <v>0.14593900000000001</v>
      </c>
      <c r="Q98" s="100">
        <v>36.395606000000001</v>
      </c>
      <c r="R98" s="100">
        <v>2164.9401859999998</v>
      </c>
      <c r="S98" s="100">
        <v>7.585</v>
      </c>
      <c r="T98" s="103" t="s">
        <v>626</v>
      </c>
      <c r="U98" s="97" t="s">
        <v>627</v>
      </c>
      <c r="V98" s="97" t="s">
        <v>699</v>
      </c>
      <c r="W98" s="97" t="s">
        <v>629</v>
      </c>
      <c r="X98" s="97" t="s">
        <v>630</v>
      </c>
      <c r="Y98" s="97" t="s">
        <v>770</v>
      </c>
      <c r="Z98" s="103" t="s">
        <v>626</v>
      </c>
      <c r="AA98" s="104" t="s">
        <v>635</v>
      </c>
      <c r="AB98" s="197" t="s">
        <v>635</v>
      </c>
      <c r="AC98" s="104" t="s">
        <v>635</v>
      </c>
      <c r="AD98" s="104" t="s">
        <v>635</v>
      </c>
      <c r="AE98" s="104" t="s">
        <v>635</v>
      </c>
      <c r="AF98" s="103">
        <v>4</v>
      </c>
      <c r="AG98" s="103">
        <v>1</v>
      </c>
      <c r="AH98" s="97" t="s">
        <v>636</v>
      </c>
      <c r="AI98" s="97" t="s">
        <v>638</v>
      </c>
      <c r="AJ98" s="97" t="s">
        <v>639</v>
      </c>
      <c r="AK98" s="97" t="s">
        <v>635</v>
      </c>
      <c r="AL98" s="105" t="s">
        <v>640</v>
      </c>
      <c r="AM98" s="106" t="s">
        <v>702</v>
      </c>
      <c r="AN98" s="106" t="s">
        <v>635</v>
      </c>
      <c r="AO98" s="106" t="s">
        <v>635</v>
      </c>
      <c r="AP98" s="97" t="s">
        <v>642</v>
      </c>
      <c r="AQ98" s="97" t="s">
        <v>635</v>
      </c>
      <c r="AR98" s="103" t="s">
        <v>635</v>
      </c>
      <c r="AS98" s="97" t="s">
        <v>642</v>
      </c>
      <c r="AT98" s="103" t="s">
        <v>635</v>
      </c>
      <c r="AU98" s="103" t="s">
        <v>635</v>
      </c>
      <c r="AV98" s="106" t="s">
        <v>632</v>
      </c>
      <c r="AW98" s="105" t="s">
        <v>702</v>
      </c>
      <c r="AX98" s="103" t="s">
        <v>640</v>
      </c>
      <c r="AY98" s="106" t="s">
        <v>635</v>
      </c>
      <c r="AZ98" s="107" t="s">
        <v>635</v>
      </c>
      <c r="BA98" s="105" t="s">
        <v>702</v>
      </c>
      <c r="BB98" s="107" t="s">
        <v>635</v>
      </c>
      <c r="BC98" s="106" t="s">
        <v>640</v>
      </c>
      <c r="BD98" s="103" t="s">
        <v>635</v>
      </c>
      <c r="BE98" s="106" t="s">
        <v>626</v>
      </c>
      <c r="BF98" s="103" t="s">
        <v>635</v>
      </c>
      <c r="BG98" s="103" t="s">
        <v>635</v>
      </c>
      <c r="BH98" s="103" t="s">
        <v>635</v>
      </c>
      <c r="BI98" s="97" t="s">
        <v>640</v>
      </c>
      <c r="BJ98" s="108" t="s">
        <v>826</v>
      </c>
      <c r="BK98" s="108" t="s">
        <v>774</v>
      </c>
      <c r="BL98" s="108" t="s">
        <v>635</v>
      </c>
      <c r="BM98" s="108" t="s">
        <v>635</v>
      </c>
      <c r="BN98" s="108" t="s">
        <v>635</v>
      </c>
      <c r="BO98" s="103" t="s">
        <v>632</v>
      </c>
      <c r="BP98" s="103" t="s">
        <v>702</v>
      </c>
      <c r="BQ98" s="103" t="s">
        <v>635</v>
      </c>
      <c r="BR98" s="109" t="s">
        <v>645</v>
      </c>
      <c r="BS98" s="109" t="s">
        <v>635</v>
      </c>
      <c r="BT98" s="110" t="s">
        <v>635</v>
      </c>
      <c r="BU98" s="110" t="s">
        <v>635</v>
      </c>
      <c r="BV98" s="109" t="s">
        <v>635</v>
      </c>
      <c r="BW98" s="97" t="s">
        <v>848</v>
      </c>
      <c r="BX98" s="97" t="s">
        <v>848</v>
      </c>
      <c r="BY98" s="97" t="s">
        <v>1910</v>
      </c>
      <c r="BZ98" s="97" t="s">
        <v>779</v>
      </c>
      <c r="CA98" s="111" t="s">
        <v>735</v>
      </c>
      <c r="CB98" s="111" t="s">
        <v>737</v>
      </c>
      <c r="CC98" s="111" t="s">
        <v>635</v>
      </c>
      <c r="CD98" s="106" t="s">
        <v>635</v>
      </c>
      <c r="CE98" s="111" t="s">
        <v>635</v>
      </c>
      <c r="CF98" s="103">
        <v>2</v>
      </c>
      <c r="CG98" s="103">
        <v>4</v>
      </c>
      <c r="CH98" s="112" t="s">
        <v>649</v>
      </c>
      <c r="CI98" s="113" t="s">
        <v>702</v>
      </c>
      <c r="CJ98" s="113" t="s">
        <v>635</v>
      </c>
      <c r="CK98" s="113" t="s">
        <v>635</v>
      </c>
      <c r="CL98" s="103">
        <v>10</v>
      </c>
      <c r="CM98" s="114">
        <v>300</v>
      </c>
      <c r="CN98" s="103">
        <v>8</v>
      </c>
      <c r="CO98" s="106">
        <v>1050</v>
      </c>
      <c r="CP98" s="103" t="s">
        <v>635</v>
      </c>
      <c r="CQ98" s="106" t="s">
        <v>635</v>
      </c>
      <c r="CR98" s="103" t="s">
        <v>635</v>
      </c>
      <c r="CS98" s="106" t="s">
        <v>635</v>
      </c>
      <c r="CT98" s="103" t="s">
        <v>635</v>
      </c>
      <c r="CU98" s="106" t="s">
        <v>635</v>
      </c>
      <c r="CV98" s="103" t="s">
        <v>635</v>
      </c>
      <c r="CW98" s="103" t="s">
        <v>635</v>
      </c>
      <c r="CX98" s="111" t="s">
        <v>651</v>
      </c>
      <c r="CY98" s="106" t="s">
        <v>635</v>
      </c>
      <c r="CZ98" s="115">
        <v>0</v>
      </c>
      <c r="DA98" s="115">
        <v>1</v>
      </c>
      <c r="DB98" s="116">
        <f>SUM(CZ98:DA98)</f>
        <v>1</v>
      </c>
      <c r="DC98" s="117" t="s">
        <v>651</v>
      </c>
      <c r="DD98" s="118" t="s">
        <v>635</v>
      </c>
      <c r="DE98" s="198">
        <v>0</v>
      </c>
      <c r="DF98" s="198">
        <v>1</v>
      </c>
      <c r="DG98" s="200">
        <f>SUBTOTAL(9,DE98:DF98)</f>
        <v>1</v>
      </c>
      <c r="DH98" s="106" t="s">
        <v>635</v>
      </c>
      <c r="DI98" s="106" t="s">
        <v>635</v>
      </c>
      <c r="DJ98" s="121" t="s">
        <v>635</v>
      </c>
      <c r="DK98" s="122" t="s">
        <v>635</v>
      </c>
      <c r="DL98" s="123" t="s">
        <v>635</v>
      </c>
      <c r="DM98" s="123" t="s">
        <v>635</v>
      </c>
      <c r="DN98" s="124" t="s">
        <v>635</v>
      </c>
      <c r="DO98" s="124" t="s">
        <v>635</v>
      </c>
      <c r="DP98" s="124" t="s">
        <v>635</v>
      </c>
      <c r="DQ98" s="125" t="s">
        <v>635</v>
      </c>
      <c r="DR98" s="125" t="s">
        <v>635</v>
      </c>
      <c r="DS98" s="125" t="s">
        <v>635</v>
      </c>
      <c r="DT98" s="106" t="s">
        <v>635</v>
      </c>
      <c r="DU98" s="106" t="s">
        <v>635</v>
      </c>
      <c r="DV98" s="106" t="s">
        <v>635</v>
      </c>
      <c r="DW98" s="126" t="s">
        <v>635</v>
      </c>
      <c r="DX98" s="126" t="s">
        <v>635</v>
      </c>
      <c r="DY98" s="126" t="s">
        <v>635</v>
      </c>
      <c r="DZ98" s="97" t="s">
        <v>635</v>
      </c>
      <c r="EA98" s="103" t="s">
        <v>626</v>
      </c>
      <c r="EB98" s="97" t="s">
        <v>635</v>
      </c>
      <c r="EC98" s="103" t="s">
        <v>626</v>
      </c>
      <c r="ED98" s="103" t="s">
        <v>635</v>
      </c>
      <c r="EE98" s="103" t="s">
        <v>635</v>
      </c>
      <c r="EF98" s="127" t="s">
        <v>651</v>
      </c>
      <c r="EG98" s="127" t="s">
        <v>635</v>
      </c>
      <c r="EH98" s="103" t="s">
        <v>651</v>
      </c>
      <c r="EI98" s="97" t="s">
        <v>640</v>
      </c>
      <c r="EJ98" s="97" t="s">
        <v>640</v>
      </c>
      <c r="EK98" s="122" t="s">
        <v>635</v>
      </c>
      <c r="EL98" s="122" t="s">
        <v>635</v>
      </c>
      <c r="EM98" s="122" t="s">
        <v>635</v>
      </c>
      <c r="EN98" s="122" t="s">
        <v>635</v>
      </c>
      <c r="EO98" s="128" t="s">
        <v>635</v>
      </c>
      <c r="EP98" s="128" t="s">
        <v>635</v>
      </c>
      <c r="EQ98" s="128" t="s">
        <v>635</v>
      </c>
      <c r="ER98" s="128" t="s">
        <v>635</v>
      </c>
      <c r="ES98" s="129" t="s">
        <v>635</v>
      </c>
      <c r="ET98" s="129" t="s">
        <v>635</v>
      </c>
      <c r="EU98" s="129" t="s">
        <v>635</v>
      </c>
      <c r="EV98" s="129" t="s">
        <v>635</v>
      </c>
      <c r="EW98" s="97" t="s">
        <v>635</v>
      </c>
      <c r="EX98" s="97" t="s">
        <v>635</v>
      </c>
      <c r="EY98" s="103" t="s">
        <v>805</v>
      </c>
      <c r="EZ98" s="107" t="s">
        <v>1652</v>
      </c>
      <c r="FA98" s="97" t="s">
        <v>635</v>
      </c>
      <c r="FB98" s="130" t="s">
        <v>656</v>
      </c>
      <c r="FC98" s="130" t="s">
        <v>743</v>
      </c>
      <c r="FD98" s="131" t="s">
        <v>635</v>
      </c>
      <c r="FE98" s="131" t="s">
        <v>635</v>
      </c>
      <c r="FF98" s="131" t="s">
        <v>635</v>
      </c>
      <c r="FG98" s="131" t="s">
        <v>635</v>
      </c>
      <c r="FH98" s="131" t="s">
        <v>635</v>
      </c>
      <c r="FI98" s="132">
        <v>3</v>
      </c>
      <c r="FJ98" s="133" t="s">
        <v>635</v>
      </c>
      <c r="FK98" s="103" t="s">
        <v>635</v>
      </c>
      <c r="FL98" s="134" t="s">
        <v>635</v>
      </c>
      <c r="FM98" s="135">
        <v>15</v>
      </c>
      <c r="FN98" s="135" t="s">
        <v>635</v>
      </c>
      <c r="FO98" s="135" t="s">
        <v>635</v>
      </c>
      <c r="FP98" s="103" t="s">
        <v>635</v>
      </c>
      <c r="FQ98" s="132">
        <v>60</v>
      </c>
      <c r="FR98" s="133" t="s">
        <v>635</v>
      </c>
      <c r="FS98" s="103" t="s">
        <v>635</v>
      </c>
      <c r="FT98" s="134" t="s">
        <v>635</v>
      </c>
      <c r="FU98" s="135">
        <v>15</v>
      </c>
      <c r="FV98" s="135" t="s">
        <v>635</v>
      </c>
      <c r="FW98" s="131" t="s">
        <v>635</v>
      </c>
      <c r="FX98" s="103" t="s">
        <v>635</v>
      </c>
      <c r="FY98" s="100" t="s">
        <v>657</v>
      </c>
      <c r="FZ98" s="102" t="s">
        <v>658</v>
      </c>
      <c r="GA98" s="102">
        <v>8</v>
      </c>
      <c r="GB98" s="102">
        <v>16</v>
      </c>
      <c r="GC98" s="136" t="s">
        <v>657</v>
      </c>
      <c r="GD98" s="137" t="s">
        <v>658</v>
      </c>
      <c r="GE98" s="137">
        <v>8</v>
      </c>
      <c r="GF98" s="137">
        <v>16</v>
      </c>
      <c r="GG98" s="125" t="s">
        <v>635</v>
      </c>
      <c r="GH98" s="125" t="s">
        <v>635</v>
      </c>
      <c r="GI98" s="125" t="s">
        <v>635</v>
      </c>
      <c r="GJ98" s="125" t="s">
        <v>635</v>
      </c>
      <c r="GK98" s="122" t="s">
        <v>635</v>
      </c>
      <c r="GL98" s="122" t="s">
        <v>635</v>
      </c>
      <c r="GM98" s="122" t="s">
        <v>635</v>
      </c>
      <c r="GN98" s="122" t="s">
        <v>635</v>
      </c>
      <c r="GO98" s="135" t="s">
        <v>635</v>
      </c>
      <c r="GP98" s="135" t="s">
        <v>635</v>
      </c>
      <c r="GQ98" s="135" t="s">
        <v>635</v>
      </c>
      <c r="GR98" s="134" t="s">
        <v>635</v>
      </c>
      <c r="GS98" s="134" t="s">
        <v>635</v>
      </c>
      <c r="GT98" s="134" t="s">
        <v>635</v>
      </c>
      <c r="GU98" s="126" t="s">
        <v>635</v>
      </c>
      <c r="GV98" s="126" t="s">
        <v>635</v>
      </c>
      <c r="GW98" s="126" t="s">
        <v>635</v>
      </c>
      <c r="GX98" s="145" t="s">
        <v>635</v>
      </c>
      <c r="GY98" s="145" t="s">
        <v>635</v>
      </c>
      <c r="GZ98" s="145" t="s">
        <v>635</v>
      </c>
      <c r="HA98" s="139" t="s">
        <v>657</v>
      </c>
      <c r="HB98" s="140" t="s">
        <v>658</v>
      </c>
      <c r="HC98" s="123">
        <v>8</v>
      </c>
      <c r="HD98" s="123">
        <v>16</v>
      </c>
      <c r="HE98" s="127" t="s">
        <v>657</v>
      </c>
      <c r="HF98" s="130" t="s">
        <v>658</v>
      </c>
      <c r="HG98" s="131">
        <v>8</v>
      </c>
      <c r="HH98" s="131">
        <v>16</v>
      </c>
      <c r="HI98" s="141" t="s">
        <v>635</v>
      </c>
      <c r="HJ98" s="141" t="s">
        <v>635</v>
      </c>
      <c r="HK98" s="141" t="s">
        <v>635</v>
      </c>
      <c r="HL98" s="141" t="s">
        <v>635</v>
      </c>
      <c r="HM98" s="131" t="s">
        <v>635</v>
      </c>
      <c r="HN98" s="131" t="s">
        <v>635</v>
      </c>
      <c r="HO98" s="131" t="s">
        <v>635</v>
      </c>
      <c r="HP98" s="131" t="s">
        <v>635</v>
      </c>
      <c r="HQ98" s="106" t="s">
        <v>635</v>
      </c>
      <c r="HR98" s="106" t="s">
        <v>635</v>
      </c>
      <c r="HS98" s="106" t="s">
        <v>635</v>
      </c>
      <c r="HT98" s="106" t="s">
        <v>635</v>
      </c>
      <c r="HU98" s="132" t="s">
        <v>635</v>
      </c>
      <c r="HV98" s="132" t="s">
        <v>635</v>
      </c>
      <c r="HW98" s="132" t="s">
        <v>635</v>
      </c>
      <c r="HX98" s="132" t="s">
        <v>635</v>
      </c>
      <c r="HY98" s="118" t="s">
        <v>635</v>
      </c>
      <c r="HZ98" s="118" t="s">
        <v>635</v>
      </c>
      <c r="IA98" s="118" t="s">
        <v>635</v>
      </c>
      <c r="IB98" s="118" t="s">
        <v>635</v>
      </c>
      <c r="IC98" s="125" t="s">
        <v>635</v>
      </c>
      <c r="ID98" s="125" t="s">
        <v>635</v>
      </c>
      <c r="IE98" s="125" t="s">
        <v>635</v>
      </c>
      <c r="IF98" s="125" t="s">
        <v>635</v>
      </c>
      <c r="IG98" s="105" t="s">
        <v>659</v>
      </c>
      <c r="IH98" s="105" t="s">
        <v>660</v>
      </c>
      <c r="II98" s="105" t="s">
        <v>661</v>
      </c>
      <c r="IJ98" s="105" t="s">
        <v>635</v>
      </c>
      <c r="IK98" s="105" t="s">
        <v>635</v>
      </c>
      <c r="IL98" s="105" t="s">
        <v>635</v>
      </c>
      <c r="IM98" s="105" t="s">
        <v>635</v>
      </c>
      <c r="IN98" s="105" t="s">
        <v>635</v>
      </c>
      <c r="IO98" s="105" t="s">
        <v>635</v>
      </c>
      <c r="IP98" s="103">
        <v>3</v>
      </c>
      <c r="IQ98" s="102" t="s">
        <v>709</v>
      </c>
      <c r="IR98" s="102" t="s">
        <v>635</v>
      </c>
      <c r="IS98" s="142">
        <v>0</v>
      </c>
      <c r="IT98" s="142">
        <v>1</v>
      </c>
      <c r="IU98" s="128" t="s">
        <v>709</v>
      </c>
      <c r="IV98" s="128" t="s">
        <v>635</v>
      </c>
      <c r="IW98" s="143">
        <v>0</v>
      </c>
      <c r="IX98" s="143">
        <v>1</v>
      </c>
      <c r="IY98" s="124" t="s">
        <v>635</v>
      </c>
      <c r="IZ98" s="124" t="s">
        <v>635</v>
      </c>
      <c r="JA98" s="124" t="s">
        <v>635</v>
      </c>
      <c r="JB98" s="123" t="s">
        <v>635</v>
      </c>
      <c r="JC98" s="123" t="s">
        <v>635</v>
      </c>
      <c r="JD98" s="123" t="s">
        <v>635</v>
      </c>
      <c r="JE98" s="144" t="s">
        <v>635</v>
      </c>
      <c r="JF98" s="144" t="s">
        <v>635</v>
      </c>
      <c r="JG98" s="144" t="s">
        <v>635</v>
      </c>
      <c r="JH98" s="141" t="s">
        <v>635</v>
      </c>
      <c r="JI98" s="141" t="s">
        <v>635</v>
      </c>
      <c r="JJ98" s="141" t="s">
        <v>635</v>
      </c>
      <c r="JK98" s="144" t="s">
        <v>635</v>
      </c>
      <c r="JL98" s="144" t="s">
        <v>635</v>
      </c>
      <c r="JM98" s="144" t="s">
        <v>635</v>
      </c>
      <c r="JN98" s="135" t="s">
        <v>635</v>
      </c>
      <c r="JO98" s="135" t="s">
        <v>635</v>
      </c>
      <c r="JP98" s="135" t="s">
        <v>635</v>
      </c>
      <c r="JQ98" s="144" t="s">
        <v>709</v>
      </c>
      <c r="JR98" s="144" t="s">
        <v>635</v>
      </c>
      <c r="JS98" s="208">
        <v>0</v>
      </c>
      <c r="JT98" s="208">
        <v>1</v>
      </c>
      <c r="JU98" s="145" t="s">
        <v>709</v>
      </c>
      <c r="JV98" s="145" t="s">
        <v>635</v>
      </c>
      <c r="JW98" s="209">
        <v>0</v>
      </c>
      <c r="JX98" s="209">
        <v>1</v>
      </c>
      <c r="JY98" s="141" t="s">
        <v>635</v>
      </c>
      <c r="JZ98" s="141" t="s">
        <v>635</v>
      </c>
      <c r="KA98" s="141" t="s">
        <v>635</v>
      </c>
      <c r="KB98" s="141" t="s">
        <v>635</v>
      </c>
      <c r="KC98" s="128" t="s">
        <v>635</v>
      </c>
      <c r="KD98" s="128" t="s">
        <v>635</v>
      </c>
      <c r="KE98" s="128" t="s">
        <v>635</v>
      </c>
      <c r="KF98" s="128" t="s">
        <v>635</v>
      </c>
      <c r="KG98" s="146" t="s">
        <v>635</v>
      </c>
      <c r="KH98" s="146" t="s">
        <v>635</v>
      </c>
      <c r="KI98" s="146" t="s">
        <v>635</v>
      </c>
      <c r="KJ98" s="146" t="s">
        <v>635</v>
      </c>
      <c r="KK98" s="147" t="s">
        <v>635</v>
      </c>
      <c r="KL98" s="147" t="s">
        <v>635</v>
      </c>
      <c r="KM98" s="147" t="s">
        <v>635</v>
      </c>
      <c r="KN98" s="147" t="s">
        <v>635</v>
      </c>
      <c r="KO98" s="148" t="s">
        <v>635</v>
      </c>
      <c r="KP98" s="148" t="s">
        <v>635</v>
      </c>
      <c r="KQ98" s="148" t="s">
        <v>635</v>
      </c>
      <c r="KR98" s="148" t="s">
        <v>635</v>
      </c>
      <c r="KS98" s="149" t="s">
        <v>635</v>
      </c>
      <c r="KT98" s="149" t="s">
        <v>635</v>
      </c>
      <c r="KU98" s="149" t="s">
        <v>635</v>
      </c>
      <c r="KV98" s="149" t="s">
        <v>635</v>
      </c>
      <c r="KW98" s="105" t="s">
        <v>857</v>
      </c>
      <c r="KX98" s="106" t="s">
        <v>635</v>
      </c>
      <c r="KY98" s="106" t="s">
        <v>635</v>
      </c>
      <c r="KZ98" s="150">
        <v>0</v>
      </c>
      <c r="LA98" s="150">
        <v>0</v>
      </c>
      <c r="LB98" s="150">
        <v>0</v>
      </c>
      <c r="LC98" s="150">
        <v>0</v>
      </c>
      <c r="LD98" s="150">
        <v>0</v>
      </c>
      <c r="LE98" s="150">
        <v>0</v>
      </c>
      <c r="LF98" s="150">
        <v>0</v>
      </c>
      <c r="LG98" s="150">
        <v>1</v>
      </c>
      <c r="LH98" s="151">
        <f t="shared" ref="LH98:LH129" si="31">SUM(KZ98:LG98)</f>
        <v>1</v>
      </c>
      <c r="LI98" s="152">
        <v>0</v>
      </c>
      <c r="LJ98" s="152">
        <v>0</v>
      </c>
      <c r="LK98" s="152">
        <v>0</v>
      </c>
      <c r="LL98" s="152">
        <v>0</v>
      </c>
      <c r="LM98" s="152">
        <v>0</v>
      </c>
      <c r="LN98" s="152">
        <v>0</v>
      </c>
      <c r="LO98" s="152">
        <v>0</v>
      </c>
      <c r="LP98" s="152">
        <v>1</v>
      </c>
      <c r="LQ98" s="153">
        <f t="shared" ref="LQ98:LQ129" si="32">SUM(LI98:LP98)</f>
        <v>1</v>
      </c>
      <c r="LR98" s="142">
        <v>0</v>
      </c>
      <c r="LS98" s="142">
        <v>0</v>
      </c>
      <c r="LT98" s="142">
        <v>0</v>
      </c>
      <c r="LU98" s="142">
        <v>0</v>
      </c>
      <c r="LV98" s="142">
        <v>0</v>
      </c>
      <c r="LW98" s="142">
        <v>0</v>
      </c>
      <c r="LX98" s="142">
        <v>0</v>
      </c>
      <c r="LY98" s="142">
        <v>0</v>
      </c>
      <c r="LZ98" s="142">
        <v>0</v>
      </c>
      <c r="MA98" s="45" t="s">
        <v>635</v>
      </c>
      <c r="MB98" s="45" t="s">
        <v>635</v>
      </c>
      <c r="MC98" s="45" t="s">
        <v>635</v>
      </c>
      <c r="MD98" s="45" t="s">
        <v>635</v>
      </c>
      <c r="ME98" s="45" t="s">
        <v>635</v>
      </c>
      <c r="MF98" s="45" t="s">
        <v>635</v>
      </c>
      <c r="MG98" s="45" t="s">
        <v>635</v>
      </c>
      <c r="MH98" s="45" t="s">
        <v>635</v>
      </c>
      <c r="MI98" s="44" t="s">
        <v>635</v>
      </c>
      <c r="MJ98" s="155" t="s">
        <v>635</v>
      </c>
      <c r="MK98" s="155" t="s">
        <v>635</v>
      </c>
      <c r="ML98" s="155" t="s">
        <v>635</v>
      </c>
      <c r="MM98" s="155" t="s">
        <v>635</v>
      </c>
      <c r="MN98" s="155" t="s">
        <v>635</v>
      </c>
      <c r="MO98" s="155" t="s">
        <v>635</v>
      </c>
      <c r="MP98" s="155" t="s">
        <v>635</v>
      </c>
      <c r="MQ98" s="155" t="s">
        <v>635</v>
      </c>
      <c r="MR98" s="156" t="s">
        <v>635</v>
      </c>
      <c r="MS98" s="157" t="s">
        <v>635</v>
      </c>
      <c r="MT98" s="157" t="s">
        <v>635</v>
      </c>
      <c r="MU98" s="157" t="s">
        <v>635</v>
      </c>
      <c r="MV98" s="157" t="s">
        <v>635</v>
      </c>
      <c r="MW98" s="157" t="s">
        <v>635</v>
      </c>
      <c r="MX98" s="157" t="s">
        <v>635</v>
      </c>
      <c r="MY98" s="157" t="s">
        <v>635</v>
      </c>
      <c r="MZ98" s="157" t="s">
        <v>635</v>
      </c>
      <c r="NA98" s="157" t="s">
        <v>635</v>
      </c>
      <c r="NB98" s="158">
        <v>0</v>
      </c>
      <c r="NC98" s="158">
        <v>0</v>
      </c>
      <c r="ND98" s="158">
        <v>0</v>
      </c>
      <c r="NE98" s="158">
        <v>0</v>
      </c>
      <c r="NF98" s="158">
        <v>0</v>
      </c>
      <c r="NG98" s="158">
        <v>0</v>
      </c>
      <c r="NH98" s="158">
        <v>0</v>
      </c>
      <c r="NI98" s="158">
        <v>0</v>
      </c>
      <c r="NJ98" s="159">
        <v>0</v>
      </c>
      <c r="NK98" s="160" t="s">
        <v>635</v>
      </c>
      <c r="NL98" s="160" t="s">
        <v>635</v>
      </c>
      <c r="NM98" s="160" t="s">
        <v>635</v>
      </c>
      <c r="NN98" s="160" t="s">
        <v>635</v>
      </c>
      <c r="NO98" s="160" t="s">
        <v>635</v>
      </c>
      <c r="NP98" s="160" t="s">
        <v>635</v>
      </c>
      <c r="NQ98" s="160" t="s">
        <v>635</v>
      </c>
      <c r="NR98" s="160" t="s">
        <v>635</v>
      </c>
      <c r="NS98" s="161" t="s">
        <v>635</v>
      </c>
      <c r="NT98" s="162" t="s">
        <v>635</v>
      </c>
      <c r="NU98" s="162" t="s">
        <v>635</v>
      </c>
      <c r="NV98" s="162" t="s">
        <v>635</v>
      </c>
      <c r="NW98" s="162" t="s">
        <v>635</v>
      </c>
      <c r="NX98" s="162" t="s">
        <v>635</v>
      </c>
      <c r="NY98" s="162" t="s">
        <v>635</v>
      </c>
      <c r="NZ98" s="162" t="s">
        <v>635</v>
      </c>
      <c r="OA98" s="162" t="s">
        <v>635</v>
      </c>
      <c r="OB98" s="163" t="s">
        <v>635</v>
      </c>
      <c r="OC98" s="142" t="s">
        <v>635</v>
      </c>
      <c r="OD98" s="142" t="s">
        <v>635</v>
      </c>
      <c r="OE98" s="142" t="s">
        <v>635</v>
      </c>
      <c r="OF98" s="142" t="s">
        <v>635</v>
      </c>
      <c r="OG98" s="142" t="s">
        <v>635</v>
      </c>
      <c r="OH98" s="142" t="s">
        <v>635</v>
      </c>
      <c r="OI98" s="142" t="s">
        <v>635</v>
      </c>
      <c r="OJ98" s="142" t="s">
        <v>635</v>
      </c>
      <c r="OK98" s="142" t="s">
        <v>635</v>
      </c>
      <c r="OL98" s="45">
        <v>0</v>
      </c>
      <c r="OM98" s="45">
        <v>0</v>
      </c>
      <c r="ON98" s="45">
        <v>0</v>
      </c>
      <c r="OO98" s="45">
        <v>0</v>
      </c>
      <c r="OP98" s="45">
        <v>0</v>
      </c>
      <c r="OQ98" s="45">
        <v>0</v>
      </c>
      <c r="OR98" s="45">
        <v>0</v>
      </c>
      <c r="OS98" s="45">
        <v>0</v>
      </c>
      <c r="OT98" s="44">
        <v>0</v>
      </c>
      <c r="OU98" s="158" t="s">
        <v>635</v>
      </c>
      <c r="OV98" s="158" t="s">
        <v>635</v>
      </c>
      <c r="OW98" s="158" t="s">
        <v>635</v>
      </c>
      <c r="OX98" s="158" t="s">
        <v>635</v>
      </c>
      <c r="OY98" s="158" t="s">
        <v>635</v>
      </c>
      <c r="OZ98" s="158" t="s">
        <v>635</v>
      </c>
      <c r="PA98" s="158" t="s">
        <v>635</v>
      </c>
      <c r="PB98" s="158" t="s">
        <v>635</v>
      </c>
      <c r="PC98" s="159" t="s">
        <v>635</v>
      </c>
      <c r="PD98" s="152" t="s">
        <v>635</v>
      </c>
      <c r="PE98" s="152" t="s">
        <v>635</v>
      </c>
      <c r="PF98" s="152" t="s">
        <v>635</v>
      </c>
      <c r="PG98" s="152" t="s">
        <v>635</v>
      </c>
      <c r="PH98" s="152" t="s">
        <v>635</v>
      </c>
      <c r="PI98" s="152" t="s">
        <v>635</v>
      </c>
      <c r="PJ98" s="152" t="s">
        <v>635</v>
      </c>
      <c r="PK98" s="152" t="s">
        <v>635</v>
      </c>
      <c r="PL98" s="164" t="s">
        <v>635</v>
      </c>
      <c r="PM98" s="158" t="s">
        <v>635</v>
      </c>
      <c r="PN98" s="158" t="s">
        <v>635</v>
      </c>
      <c r="PO98" s="158" t="s">
        <v>635</v>
      </c>
      <c r="PP98" s="158" t="s">
        <v>635</v>
      </c>
      <c r="PQ98" s="158" t="s">
        <v>635</v>
      </c>
      <c r="PR98" s="158" t="s">
        <v>635</v>
      </c>
      <c r="PS98" s="158" t="s">
        <v>635</v>
      </c>
      <c r="PT98" s="158" t="s">
        <v>635</v>
      </c>
      <c r="PU98" s="159" t="s">
        <v>635</v>
      </c>
      <c r="PV98" s="157">
        <v>0</v>
      </c>
      <c r="PW98" s="157">
        <v>0</v>
      </c>
      <c r="PX98" s="157">
        <v>0</v>
      </c>
      <c r="PY98" s="157">
        <v>0</v>
      </c>
      <c r="PZ98" s="157">
        <v>0</v>
      </c>
      <c r="QA98" s="157">
        <v>0</v>
      </c>
      <c r="QB98" s="157">
        <v>0</v>
      </c>
      <c r="QC98" s="157">
        <v>0</v>
      </c>
      <c r="QD98" s="165">
        <v>0</v>
      </c>
      <c r="QE98" s="166" t="s">
        <v>635</v>
      </c>
      <c r="QF98" s="166" t="s">
        <v>635</v>
      </c>
      <c r="QG98" s="166" t="s">
        <v>635</v>
      </c>
      <c r="QH98" s="166" t="s">
        <v>635</v>
      </c>
      <c r="QI98" s="166" t="s">
        <v>635</v>
      </c>
      <c r="QJ98" s="166" t="s">
        <v>635</v>
      </c>
      <c r="QK98" s="166" t="s">
        <v>635</v>
      </c>
      <c r="QL98" s="166" t="s">
        <v>635</v>
      </c>
      <c r="QM98" s="167" t="s">
        <v>635</v>
      </c>
      <c r="QN98" s="120" t="s">
        <v>635</v>
      </c>
      <c r="QO98" s="120" t="s">
        <v>635</v>
      </c>
      <c r="QP98" s="120" t="s">
        <v>635</v>
      </c>
      <c r="QQ98" s="120" t="s">
        <v>635</v>
      </c>
      <c r="QR98" s="120" t="s">
        <v>635</v>
      </c>
      <c r="QS98" s="120" t="s">
        <v>635</v>
      </c>
      <c r="QT98" s="120" t="s">
        <v>635</v>
      </c>
      <c r="QU98" s="120" t="s">
        <v>635</v>
      </c>
      <c r="QV98" s="168" t="s">
        <v>635</v>
      </c>
      <c r="QW98" s="169" t="s">
        <v>635</v>
      </c>
      <c r="QX98" s="169" t="s">
        <v>635</v>
      </c>
      <c r="QY98" s="169" t="s">
        <v>635</v>
      </c>
      <c r="QZ98" s="169" t="s">
        <v>635</v>
      </c>
      <c r="RA98" s="169" t="s">
        <v>635</v>
      </c>
      <c r="RB98" s="169" t="s">
        <v>635</v>
      </c>
      <c r="RC98" s="169" t="s">
        <v>635</v>
      </c>
      <c r="RD98" s="169" t="s">
        <v>635</v>
      </c>
      <c r="RE98" s="170" t="s">
        <v>635</v>
      </c>
      <c r="RF98" s="136" t="s">
        <v>656</v>
      </c>
      <c r="RG98" s="136" t="s">
        <v>743</v>
      </c>
      <c r="RH98" s="136" t="s">
        <v>635</v>
      </c>
      <c r="RI98" s="137" t="s">
        <v>635</v>
      </c>
      <c r="RJ98" s="137" t="s">
        <v>635</v>
      </c>
      <c r="RK98" s="137" t="s">
        <v>635</v>
      </c>
      <c r="RL98" s="105" t="s">
        <v>857</v>
      </c>
      <c r="RM98" s="106" t="s">
        <v>635</v>
      </c>
      <c r="RN98" s="106" t="s">
        <v>635</v>
      </c>
      <c r="RO98" s="171">
        <v>0</v>
      </c>
      <c r="RP98" s="171">
        <v>0</v>
      </c>
      <c r="RQ98" s="171">
        <v>0</v>
      </c>
      <c r="RR98" s="171">
        <v>0</v>
      </c>
      <c r="RS98" s="171">
        <v>0</v>
      </c>
      <c r="RT98" s="171">
        <v>0</v>
      </c>
      <c r="RU98" s="171">
        <v>0</v>
      </c>
      <c r="RV98" s="171">
        <v>1</v>
      </c>
      <c r="RW98" s="172">
        <f t="shared" si="28"/>
        <v>1</v>
      </c>
      <c r="RX98" s="133" t="s">
        <v>635</v>
      </c>
      <c r="RY98" s="133" t="s">
        <v>635</v>
      </c>
      <c r="RZ98" s="133" t="s">
        <v>635</v>
      </c>
      <c r="SA98" s="133" t="s">
        <v>635</v>
      </c>
      <c r="SB98" s="133" t="s">
        <v>635</v>
      </c>
      <c r="SC98" s="133" t="s">
        <v>635</v>
      </c>
      <c r="SD98" s="133" t="s">
        <v>635</v>
      </c>
      <c r="SE98" s="133" t="s">
        <v>635</v>
      </c>
      <c r="SF98" s="189" t="s">
        <v>635</v>
      </c>
      <c r="SG98" s="132" t="s">
        <v>635</v>
      </c>
      <c r="SH98" s="132" t="s">
        <v>635</v>
      </c>
      <c r="SI98" s="132" t="s">
        <v>635</v>
      </c>
      <c r="SJ98" s="132" t="s">
        <v>635</v>
      </c>
      <c r="SK98" s="132" t="s">
        <v>635</v>
      </c>
      <c r="SL98" s="132" t="s">
        <v>635</v>
      </c>
      <c r="SM98" s="132" t="s">
        <v>635</v>
      </c>
      <c r="SN98" s="132" t="s">
        <v>635</v>
      </c>
      <c r="SO98" s="173" t="s">
        <v>635</v>
      </c>
      <c r="SP98" s="102" t="s">
        <v>635</v>
      </c>
      <c r="SQ98" s="102" t="s">
        <v>635</v>
      </c>
      <c r="SR98" s="102" t="s">
        <v>635</v>
      </c>
      <c r="SS98" s="102" t="s">
        <v>635</v>
      </c>
      <c r="ST98" s="102" t="s">
        <v>635</v>
      </c>
      <c r="SU98" s="102" t="s">
        <v>635</v>
      </c>
      <c r="SV98" s="102" t="s">
        <v>635</v>
      </c>
      <c r="SW98" s="102" t="s">
        <v>635</v>
      </c>
      <c r="SX98" s="174" t="s">
        <v>635</v>
      </c>
      <c r="SY98" s="125" t="s">
        <v>635</v>
      </c>
      <c r="SZ98" s="125" t="s">
        <v>635</v>
      </c>
      <c r="TA98" s="125" t="s">
        <v>635</v>
      </c>
      <c r="TB98" s="125" t="s">
        <v>635</v>
      </c>
      <c r="TC98" s="125" t="s">
        <v>635</v>
      </c>
      <c r="TD98" s="125" t="s">
        <v>635</v>
      </c>
      <c r="TE98" s="125" t="s">
        <v>635</v>
      </c>
      <c r="TF98" s="125" t="s">
        <v>635</v>
      </c>
      <c r="TG98" s="175" t="s">
        <v>635</v>
      </c>
      <c r="TH98" s="149" t="s">
        <v>635</v>
      </c>
      <c r="TI98" s="149" t="s">
        <v>635</v>
      </c>
      <c r="TJ98" s="149" t="s">
        <v>635</v>
      </c>
      <c r="TK98" s="149" t="s">
        <v>635</v>
      </c>
      <c r="TL98" s="149" t="s">
        <v>635</v>
      </c>
      <c r="TM98" s="149" t="s">
        <v>635</v>
      </c>
      <c r="TN98" s="149" t="s">
        <v>635</v>
      </c>
      <c r="TO98" s="149" t="s">
        <v>635</v>
      </c>
      <c r="TP98" s="176" t="s">
        <v>635</v>
      </c>
      <c r="TQ98" s="210">
        <v>0</v>
      </c>
      <c r="TR98" s="210">
        <v>0</v>
      </c>
      <c r="TS98" s="210">
        <v>0</v>
      </c>
      <c r="TT98" s="210">
        <v>0</v>
      </c>
      <c r="TU98" s="210">
        <v>0</v>
      </c>
      <c r="TV98" s="210">
        <v>0</v>
      </c>
      <c r="TW98" s="210">
        <v>0</v>
      </c>
      <c r="TX98" s="210">
        <v>1</v>
      </c>
      <c r="TY98" s="211">
        <f t="shared" ref="TY98:TY103" si="33">SUBTOTAL(9,TQ98:TX98)</f>
        <v>1</v>
      </c>
      <c r="TZ98" s="179" t="s">
        <v>635</v>
      </c>
      <c r="UA98" s="179" t="s">
        <v>635</v>
      </c>
      <c r="UB98" s="179" t="s">
        <v>635</v>
      </c>
      <c r="UC98" s="179" t="s">
        <v>635</v>
      </c>
      <c r="UD98" s="179" t="s">
        <v>635</v>
      </c>
      <c r="UE98" s="179" t="s">
        <v>635</v>
      </c>
      <c r="UF98" s="179" t="s">
        <v>635</v>
      </c>
      <c r="UG98" s="179" t="s">
        <v>635</v>
      </c>
      <c r="UH98" s="180" t="s">
        <v>635</v>
      </c>
      <c r="UI98" s="171">
        <v>0</v>
      </c>
      <c r="UJ98" s="171">
        <v>0</v>
      </c>
      <c r="UK98" s="171">
        <v>0</v>
      </c>
      <c r="UL98" s="171">
        <v>0</v>
      </c>
      <c r="UM98" s="171">
        <v>0</v>
      </c>
      <c r="UN98" s="171">
        <v>0</v>
      </c>
      <c r="UO98" s="171">
        <v>0</v>
      </c>
      <c r="UP98" s="171">
        <v>1</v>
      </c>
      <c r="UQ98" s="181">
        <f t="shared" si="29"/>
        <v>1</v>
      </c>
      <c r="UR98" s="131" t="s">
        <v>635</v>
      </c>
      <c r="US98" s="131" t="s">
        <v>635</v>
      </c>
      <c r="UT98" s="131" t="s">
        <v>635</v>
      </c>
      <c r="UU98" s="131" t="s">
        <v>635</v>
      </c>
      <c r="UV98" s="131" t="s">
        <v>635</v>
      </c>
      <c r="UW98" s="131" t="s">
        <v>635</v>
      </c>
      <c r="UX98" s="131" t="s">
        <v>635</v>
      </c>
      <c r="UY98" s="131" t="s">
        <v>635</v>
      </c>
      <c r="UZ98" s="182" t="s">
        <v>635</v>
      </c>
      <c r="VA98" s="169" t="s">
        <v>635</v>
      </c>
      <c r="VB98" s="169" t="s">
        <v>635</v>
      </c>
      <c r="VC98" s="169" t="s">
        <v>635</v>
      </c>
      <c r="VD98" s="169" t="s">
        <v>635</v>
      </c>
      <c r="VE98" s="169" t="s">
        <v>635</v>
      </c>
      <c r="VF98" s="169" t="s">
        <v>635</v>
      </c>
      <c r="VG98" s="169" t="s">
        <v>635</v>
      </c>
      <c r="VH98" s="169" t="s">
        <v>635</v>
      </c>
      <c r="VI98" s="183" t="s">
        <v>635</v>
      </c>
      <c r="VJ98" s="177" t="s">
        <v>635</v>
      </c>
      <c r="VK98" s="177" t="s">
        <v>635</v>
      </c>
      <c r="VL98" s="177" t="s">
        <v>635</v>
      </c>
      <c r="VM98" s="177" t="s">
        <v>635</v>
      </c>
      <c r="VN98" s="177" t="s">
        <v>635</v>
      </c>
      <c r="VO98" s="177" t="s">
        <v>635</v>
      </c>
      <c r="VP98" s="177" t="s">
        <v>635</v>
      </c>
      <c r="VQ98" s="177" t="s">
        <v>635</v>
      </c>
      <c r="VR98" s="178" t="s">
        <v>635</v>
      </c>
      <c r="VS98" s="184" t="s">
        <v>635</v>
      </c>
      <c r="VT98" s="184" t="s">
        <v>635</v>
      </c>
      <c r="VU98" s="184" t="s">
        <v>635</v>
      </c>
      <c r="VV98" s="184" t="s">
        <v>635</v>
      </c>
      <c r="VW98" s="184" t="s">
        <v>635</v>
      </c>
      <c r="VX98" s="184" t="s">
        <v>635</v>
      </c>
      <c r="VY98" s="184" t="s">
        <v>635</v>
      </c>
      <c r="VZ98" s="184" t="s">
        <v>635</v>
      </c>
      <c r="WA98" s="185" t="s">
        <v>635</v>
      </c>
      <c r="WB98" s="186" t="s">
        <v>635</v>
      </c>
      <c r="WC98" s="186" t="s">
        <v>635</v>
      </c>
      <c r="WD98" s="186" t="s">
        <v>635</v>
      </c>
      <c r="WE98" s="186" t="s">
        <v>635</v>
      </c>
      <c r="WF98" s="186" t="s">
        <v>635</v>
      </c>
      <c r="WG98" s="186" t="s">
        <v>635</v>
      </c>
      <c r="WH98" s="186" t="s">
        <v>635</v>
      </c>
      <c r="WI98" s="186" t="s">
        <v>635</v>
      </c>
      <c r="WJ98" s="187" t="s">
        <v>635</v>
      </c>
      <c r="WK98" s="212">
        <v>0</v>
      </c>
      <c r="WL98" s="212">
        <v>0</v>
      </c>
      <c r="WM98" s="212">
        <v>0</v>
      </c>
      <c r="WN98" s="212">
        <v>0</v>
      </c>
      <c r="WO98" s="212">
        <v>0</v>
      </c>
      <c r="WP98" s="212">
        <v>0</v>
      </c>
      <c r="WQ98" s="212">
        <v>0</v>
      </c>
      <c r="WR98" s="212">
        <v>1</v>
      </c>
      <c r="WS98" s="188">
        <f t="shared" ref="WS98:WS103" si="34">SUBTOTAL(9,WK98:WR98)</f>
        <v>1</v>
      </c>
      <c r="WT98" s="133" t="s">
        <v>635</v>
      </c>
      <c r="WU98" s="133" t="s">
        <v>635</v>
      </c>
      <c r="WV98" s="133" t="s">
        <v>635</v>
      </c>
      <c r="WW98" s="133" t="s">
        <v>635</v>
      </c>
      <c r="WX98" s="133" t="s">
        <v>635</v>
      </c>
      <c r="WY98" s="133" t="s">
        <v>635</v>
      </c>
      <c r="WZ98" s="133" t="s">
        <v>635</v>
      </c>
      <c r="XA98" s="133" t="s">
        <v>635</v>
      </c>
      <c r="XB98" s="189" t="s">
        <v>635</v>
      </c>
      <c r="XC98" s="105" t="s">
        <v>665</v>
      </c>
      <c r="XD98" s="105" t="s">
        <v>666</v>
      </c>
      <c r="XE98" s="105" t="s">
        <v>749</v>
      </c>
      <c r="XF98" s="111" t="s">
        <v>635</v>
      </c>
      <c r="XG98" s="190" t="s">
        <v>635</v>
      </c>
      <c r="XH98" s="190" t="s">
        <v>635</v>
      </c>
      <c r="XI98" s="190" t="s">
        <v>635</v>
      </c>
      <c r="XJ98" s="190" t="s">
        <v>635</v>
      </c>
      <c r="XK98" s="190" t="s">
        <v>635</v>
      </c>
      <c r="XL98" s="190" t="s">
        <v>635</v>
      </c>
      <c r="XM98" s="191" t="s">
        <v>667</v>
      </c>
      <c r="XN98" s="191" t="s">
        <v>668</v>
      </c>
      <c r="XO98" s="191" t="s">
        <v>671</v>
      </c>
      <c r="XP98" s="191" t="s">
        <v>672</v>
      </c>
      <c r="XQ98" s="191" t="s">
        <v>673</v>
      </c>
      <c r="XR98" s="191" t="s">
        <v>635</v>
      </c>
      <c r="XS98" s="191" t="s">
        <v>635</v>
      </c>
      <c r="XT98" s="191" t="s">
        <v>635</v>
      </c>
      <c r="XU98" s="192" t="s">
        <v>635</v>
      </c>
      <c r="XV98" s="192" t="s">
        <v>635</v>
      </c>
      <c r="XW98" s="192" t="s">
        <v>635</v>
      </c>
      <c r="XX98" s="192" t="s">
        <v>635</v>
      </c>
      <c r="XY98" s="192" t="s">
        <v>635</v>
      </c>
      <c r="XZ98" s="192" t="s">
        <v>635</v>
      </c>
      <c r="YA98" s="144" t="s">
        <v>667</v>
      </c>
      <c r="YB98" s="144" t="s">
        <v>671</v>
      </c>
      <c r="YC98" s="144" t="s">
        <v>672</v>
      </c>
      <c r="YD98" s="144" t="s">
        <v>635</v>
      </c>
      <c r="YE98" s="144" t="s">
        <v>635</v>
      </c>
      <c r="YF98" s="144" t="s">
        <v>635</v>
      </c>
      <c r="YG98" s="144" t="s">
        <v>635</v>
      </c>
      <c r="YH98" s="111" t="s">
        <v>635</v>
      </c>
      <c r="YI98" s="111" t="s">
        <v>635</v>
      </c>
      <c r="YJ98" s="111" t="s">
        <v>635</v>
      </c>
      <c r="YK98" s="190" t="s">
        <v>635</v>
      </c>
      <c r="YL98" s="190" t="s">
        <v>635</v>
      </c>
      <c r="YM98" s="190" t="s">
        <v>635</v>
      </c>
      <c r="YN98" s="190" t="s">
        <v>635</v>
      </c>
      <c r="YO98" s="190" t="s">
        <v>635</v>
      </c>
      <c r="YP98" s="130" t="s">
        <v>635</v>
      </c>
      <c r="YQ98" s="130" t="s">
        <v>635</v>
      </c>
      <c r="YR98" s="130" t="s">
        <v>635</v>
      </c>
      <c r="YS98" s="130" t="s">
        <v>635</v>
      </c>
      <c r="YT98" s="130" t="s">
        <v>635</v>
      </c>
      <c r="YU98" s="130" t="s">
        <v>635</v>
      </c>
      <c r="YV98" s="112" t="s">
        <v>635</v>
      </c>
      <c r="YW98" s="112" t="s">
        <v>635</v>
      </c>
      <c r="YX98" s="112" t="s">
        <v>635</v>
      </c>
      <c r="YY98" s="112" t="s">
        <v>635</v>
      </c>
      <c r="YZ98" s="105" t="s">
        <v>674</v>
      </c>
      <c r="ZA98" s="105" t="s">
        <v>800</v>
      </c>
      <c r="ZB98" s="126" t="s">
        <v>635</v>
      </c>
      <c r="ZC98" s="126" t="s">
        <v>635</v>
      </c>
      <c r="ZD98" s="126" t="s">
        <v>635</v>
      </c>
      <c r="ZE98" s="126" t="s">
        <v>635</v>
      </c>
      <c r="ZF98" s="126" t="s">
        <v>635</v>
      </c>
      <c r="ZG98" s="125" t="s">
        <v>882</v>
      </c>
      <c r="ZH98" s="125" t="s">
        <v>676</v>
      </c>
      <c r="ZI98" s="125" t="s">
        <v>678</v>
      </c>
      <c r="ZJ98" s="125" t="s">
        <v>635</v>
      </c>
      <c r="ZK98" s="125" t="s">
        <v>635</v>
      </c>
      <c r="ZL98" s="125" t="s">
        <v>635</v>
      </c>
      <c r="ZM98" s="125" t="s">
        <v>635</v>
      </c>
      <c r="ZN98" s="125" t="s">
        <v>635</v>
      </c>
      <c r="ZO98" s="147" t="s">
        <v>882</v>
      </c>
      <c r="ZP98" s="147" t="s">
        <v>676</v>
      </c>
      <c r="ZQ98" s="147" t="s">
        <v>635</v>
      </c>
      <c r="ZR98" s="147" t="s">
        <v>635</v>
      </c>
      <c r="ZS98" s="147" t="s">
        <v>635</v>
      </c>
      <c r="ZT98" s="184" t="s">
        <v>635</v>
      </c>
      <c r="ZU98" s="184">
        <v>2</v>
      </c>
      <c r="ZV98" s="184">
        <v>2</v>
      </c>
      <c r="ZW98" s="184" t="s">
        <v>635</v>
      </c>
      <c r="ZX98" s="131">
        <v>1</v>
      </c>
      <c r="ZY98" s="131" t="s">
        <v>635</v>
      </c>
      <c r="ZZ98" s="131" t="s">
        <v>635</v>
      </c>
      <c r="AAA98" s="131" t="s">
        <v>635</v>
      </c>
      <c r="AAB98" s="132" t="s">
        <v>635</v>
      </c>
      <c r="AAC98" s="132" t="s">
        <v>635</v>
      </c>
      <c r="AAD98" s="132" t="s">
        <v>635</v>
      </c>
      <c r="AAE98" s="193" t="s">
        <v>635</v>
      </c>
      <c r="AAF98" s="102" t="s">
        <v>635</v>
      </c>
      <c r="AAG98" s="102" t="s">
        <v>635</v>
      </c>
      <c r="AAH98" s="102" t="s">
        <v>635</v>
      </c>
      <c r="AAI98" s="102" t="s">
        <v>635</v>
      </c>
      <c r="AAJ98" s="125">
        <v>1</v>
      </c>
      <c r="AAK98" s="125" t="s">
        <v>635</v>
      </c>
      <c r="AAL98" s="125">
        <v>1</v>
      </c>
      <c r="AAM98" s="125" t="s">
        <v>635</v>
      </c>
      <c r="AAN98" s="131">
        <v>5</v>
      </c>
      <c r="AAO98" s="131" t="s">
        <v>635</v>
      </c>
      <c r="AAP98" s="131">
        <v>5</v>
      </c>
      <c r="AAQ98" s="131" t="s">
        <v>635</v>
      </c>
      <c r="AAR98" s="149">
        <v>2</v>
      </c>
      <c r="AAS98" s="149" t="s">
        <v>635</v>
      </c>
      <c r="AAT98" s="149" t="s">
        <v>635</v>
      </c>
      <c r="AAU98" s="149" t="s">
        <v>635</v>
      </c>
      <c r="AAV98" s="184" t="s">
        <v>635</v>
      </c>
      <c r="AAW98" s="184" t="s">
        <v>635</v>
      </c>
      <c r="AAX98" s="184" t="s">
        <v>635</v>
      </c>
      <c r="AAY98" s="184" t="s">
        <v>635</v>
      </c>
      <c r="AAZ98" s="103" t="s">
        <v>632</v>
      </c>
      <c r="ABA98" s="100" t="s">
        <v>679</v>
      </c>
      <c r="ABB98" s="100" t="s">
        <v>635</v>
      </c>
      <c r="ABC98" s="100" t="s">
        <v>635</v>
      </c>
      <c r="ABD98" s="100" t="s">
        <v>635</v>
      </c>
      <c r="ABE98" s="100" t="s">
        <v>635</v>
      </c>
      <c r="ABF98" s="103" t="s">
        <v>635</v>
      </c>
      <c r="ABG98" s="194">
        <v>60000</v>
      </c>
      <c r="ABH98" s="195" t="s">
        <v>754</v>
      </c>
      <c r="ABI98" s="195" t="s">
        <v>788</v>
      </c>
      <c r="ABJ98" s="195" t="s">
        <v>681</v>
      </c>
      <c r="ABK98" s="195" t="s">
        <v>635</v>
      </c>
      <c r="ABL98" s="177" t="s">
        <v>635</v>
      </c>
      <c r="ABM98" s="177" t="s">
        <v>635</v>
      </c>
      <c r="ABN98" s="177" t="s">
        <v>635</v>
      </c>
      <c r="ABO98" s="195" t="s">
        <v>635</v>
      </c>
      <c r="ABP98" s="112" t="s">
        <v>682</v>
      </c>
      <c r="ABQ98" s="112" t="s">
        <v>635</v>
      </c>
      <c r="ABR98" s="112" t="s">
        <v>635</v>
      </c>
      <c r="ABS98" s="103" t="s">
        <v>632</v>
      </c>
      <c r="ABT98" s="97" t="s">
        <v>632</v>
      </c>
      <c r="ABU98" s="196" t="s">
        <v>718</v>
      </c>
      <c r="ABV98" s="196" t="s">
        <v>789</v>
      </c>
      <c r="ABW98" s="196" t="s">
        <v>635</v>
      </c>
      <c r="ABX98" s="196" t="s">
        <v>635</v>
      </c>
      <c r="ABY98" s="196" t="s">
        <v>635</v>
      </c>
      <c r="ABZ98" s="196" t="s">
        <v>635</v>
      </c>
      <c r="ACA98" s="196" t="s">
        <v>635</v>
      </c>
      <c r="ACB98" s="97" t="s">
        <v>632</v>
      </c>
      <c r="ACC98" s="97" t="s">
        <v>635</v>
      </c>
      <c r="ACD98" s="112" t="s">
        <v>685</v>
      </c>
      <c r="ACE98" s="112" t="s">
        <v>635</v>
      </c>
      <c r="ACF98" s="112" t="s">
        <v>635</v>
      </c>
      <c r="ACG98" s="112" t="s">
        <v>635</v>
      </c>
      <c r="ACH98" s="97" t="s">
        <v>1911</v>
      </c>
      <c r="ACI98" s="97" t="s">
        <v>1912</v>
      </c>
      <c r="ACJ98" s="97"/>
    </row>
    <row r="99" spans="1:764" ht="15" customHeight="1">
      <c r="A99">
        <v>90</v>
      </c>
      <c r="B99" s="97" t="s">
        <v>1913</v>
      </c>
      <c r="C99" s="97" t="s">
        <v>1237</v>
      </c>
      <c r="D99" s="97" t="s">
        <v>1712</v>
      </c>
      <c r="E99" s="97" t="s">
        <v>1914</v>
      </c>
      <c r="F99" s="98" t="s">
        <v>1915</v>
      </c>
      <c r="G99" s="98" t="s">
        <v>1916</v>
      </c>
      <c r="H99" s="99">
        <v>35.070045999999998</v>
      </c>
      <c r="I99" s="99">
        <v>0.72595299999999996</v>
      </c>
      <c r="J99" s="98" t="s">
        <v>1917</v>
      </c>
      <c r="K99" s="98" t="s">
        <v>1918</v>
      </c>
      <c r="L99" s="98" t="s">
        <v>1919</v>
      </c>
      <c r="M99" s="100" t="s">
        <v>1920</v>
      </c>
      <c r="N99" s="101">
        <v>722860093</v>
      </c>
      <c r="O99" s="102">
        <v>0</v>
      </c>
      <c r="P99" s="100">
        <v>0.71964700000000004</v>
      </c>
      <c r="Q99" s="100">
        <v>35.063695000000003</v>
      </c>
      <c r="R99" s="100">
        <v>1907</v>
      </c>
      <c r="S99" s="100">
        <v>4.5999999999999996</v>
      </c>
      <c r="T99" s="103" t="s">
        <v>626</v>
      </c>
      <c r="U99" s="97" t="s">
        <v>627</v>
      </c>
      <c r="V99" s="97" t="s">
        <v>699</v>
      </c>
      <c r="W99" s="97" t="s">
        <v>627</v>
      </c>
      <c r="X99" s="97" t="s">
        <v>700</v>
      </c>
      <c r="Y99" s="97" t="s">
        <v>701</v>
      </c>
      <c r="Z99" s="103" t="s">
        <v>632</v>
      </c>
      <c r="AA99" s="104" t="s">
        <v>633</v>
      </c>
      <c r="AB99" s="104" t="s">
        <v>1093</v>
      </c>
      <c r="AC99" s="104" t="s">
        <v>1014</v>
      </c>
      <c r="AD99" s="104" t="s">
        <v>634</v>
      </c>
      <c r="AE99" s="104" t="s">
        <v>635</v>
      </c>
      <c r="AF99" s="103">
        <v>8</v>
      </c>
      <c r="AG99" s="103">
        <v>4</v>
      </c>
      <c r="AH99" s="97" t="s">
        <v>636</v>
      </c>
      <c r="AI99" s="97" t="s">
        <v>637</v>
      </c>
      <c r="AJ99" s="97" t="s">
        <v>638</v>
      </c>
      <c r="AK99" s="97" t="s">
        <v>639</v>
      </c>
      <c r="AL99" s="105" t="s">
        <v>640</v>
      </c>
      <c r="AM99" s="106" t="s">
        <v>641</v>
      </c>
      <c r="AN99" s="106" t="s">
        <v>635</v>
      </c>
      <c r="AO99" s="106" t="s">
        <v>635</v>
      </c>
      <c r="AP99" s="97" t="s">
        <v>642</v>
      </c>
      <c r="AQ99" s="97" t="s">
        <v>773</v>
      </c>
      <c r="AR99" s="103" t="s">
        <v>635</v>
      </c>
      <c r="AS99" s="107" t="s">
        <v>635</v>
      </c>
      <c r="AT99" s="103" t="s">
        <v>635</v>
      </c>
      <c r="AU99" s="103" t="s">
        <v>635</v>
      </c>
      <c r="AV99" s="106" t="s">
        <v>632</v>
      </c>
      <c r="AW99" s="105" t="s">
        <v>640</v>
      </c>
      <c r="AX99" s="103" t="s">
        <v>635</v>
      </c>
      <c r="AY99" s="105" t="s">
        <v>640</v>
      </c>
      <c r="AZ99" s="107" t="s">
        <v>641</v>
      </c>
      <c r="BA99" s="105" t="s">
        <v>640</v>
      </c>
      <c r="BB99" s="107" t="s">
        <v>641</v>
      </c>
      <c r="BC99" s="106" t="s">
        <v>640</v>
      </c>
      <c r="BD99" s="103" t="s">
        <v>635</v>
      </c>
      <c r="BE99" s="106" t="s">
        <v>632</v>
      </c>
      <c r="BF99" s="103" t="s">
        <v>640</v>
      </c>
      <c r="BG99" s="103" t="s">
        <v>635</v>
      </c>
      <c r="BH99" s="103" t="s">
        <v>847</v>
      </c>
      <c r="BI99" s="97" t="s">
        <v>640</v>
      </c>
      <c r="BJ99" s="108" t="s">
        <v>643</v>
      </c>
      <c r="BK99" s="108" t="s">
        <v>733</v>
      </c>
      <c r="BL99" s="108" t="s">
        <v>644</v>
      </c>
      <c r="BM99" s="108" t="s">
        <v>635</v>
      </c>
      <c r="BN99" s="108" t="s">
        <v>635</v>
      </c>
      <c r="BO99" s="103" t="s">
        <v>632</v>
      </c>
      <c r="BP99" s="103" t="s">
        <v>641</v>
      </c>
      <c r="BQ99" s="103" t="s">
        <v>635</v>
      </c>
      <c r="BR99" s="109" t="s">
        <v>645</v>
      </c>
      <c r="BS99" s="109" t="s">
        <v>635</v>
      </c>
      <c r="BT99" s="110" t="s">
        <v>635</v>
      </c>
      <c r="BU99" s="110" t="s">
        <v>635</v>
      </c>
      <c r="BV99" s="109" t="s">
        <v>635</v>
      </c>
      <c r="BW99" s="97" t="s">
        <v>848</v>
      </c>
      <c r="BX99" s="97" t="s">
        <v>848</v>
      </c>
      <c r="BY99" s="97" t="s">
        <v>1921</v>
      </c>
      <c r="BZ99" s="97" t="s">
        <v>779</v>
      </c>
      <c r="CA99" s="111" t="s">
        <v>735</v>
      </c>
      <c r="CB99" s="111" t="s">
        <v>736</v>
      </c>
      <c r="CC99" s="111" t="s">
        <v>737</v>
      </c>
      <c r="CD99" s="111" t="s">
        <v>1109</v>
      </c>
      <c r="CE99" s="111" t="s">
        <v>635</v>
      </c>
      <c r="CF99" s="103">
        <v>3</v>
      </c>
      <c r="CG99" s="103">
        <v>9</v>
      </c>
      <c r="CH99" s="112" t="s">
        <v>649</v>
      </c>
      <c r="CI99" s="113" t="s">
        <v>641</v>
      </c>
      <c r="CJ99" s="113" t="s">
        <v>635</v>
      </c>
      <c r="CK99" s="113" t="s">
        <v>635</v>
      </c>
      <c r="CL99" s="103">
        <v>22</v>
      </c>
      <c r="CM99" s="114">
        <v>0</v>
      </c>
      <c r="CN99" s="103" t="s">
        <v>635</v>
      </c>
      <c r="CO99" s="106" t="s">
        <v>635</v>
      </c>
      <c r="CP99" s="103">
        <v>0.2</v>
      </c>
      <c r="CQ99" s="444">
        <v>300</v>
      </c>
      <c r="CR99" s="103" t="s">
        <v>635</v>
      </c>
      <c r="CS99" s="106" t="s">
        <v>635</v>
      </c>
      <c r="CT99" s="103" t="s">
        <v>635</v>
      </c>
      <c r="CU99" s="106" t="s">
        <v>635</v>
      </c>
      <c r="CV99" s="103" t="s">
        <v>635</v>
      </c>
      <c r="CW99" s="103" t="s">
        <v>635</v>
      </c>
      <c r="CX99" s="111" t="s">
        <v>650</v>
      </c>
      <c r="CY99" s="106" t="s">
        <v>635</v>
      </c>
      <c r="CZ99" s="115">
        <v>1</v>
      </c>
      <c r="DA99" s="115">
        <v>0</v>
      </c>
      <c r="DB99" s="116">
        <f>SUM(CZ99:DA99)</f>
        <v>1</v>
      </c>
      <c r="DC99" s="117" t="s">
        <v>635</v>
      </c>
      <c r="DD99" s="118" t="s">
        <v>635</v>
      </c>
      <c r="DE99" s="118" t="s">
        <v>635</v>
      </c>
      <c r="DF99" s="118" t="s">
        <v>635</v>
      </c>
      <c r="DG99" s="119" t="s">
        <v>635</v>
      </c>
      <c r="DH99" s="105" t="s">
        <v>651</v>
      </c>
      <c r="DI99" s="120">
        <v>1</v>
      </c>
      <c r="DJ99" s="121" t="s">
        <v>635</v>
      </c>
      <c r="DK99" s="122" t="s">
        <v>635</v>
      </c>
      <c r="DL99" s="123" t="s">
        <v>635</v>
      </c>
      <c r="DM99" s="123" t="s">
        <v>635</v>
      </c>
      <c r="DN99" s="124" t="s">
        <v>635</v>
      </c>
      <c r="DO99" s="124" t="s">
        <v>635</v>
      </c>
      <c r="DP99" s="124" t="s">
        <v>635</v>
      </c>
      <c r="DQ99" s="125">
        <v>4</v>
      </c>
      <c r="DR99" s="125">
        <v>36</v>
      </c>
      <c r="DS99" s="125" t="s">
        <v>979</v>
      </c>
      <c r="DT99" s="106" t="s">
        <v>635</v>
      </c>
      <c r="DU99" s="106" t="s">
        <v>635</v>
      </c>
      <c r="DV99" s="106" t="s">
        <v>635</v>
      </c>
      <c r="DW99" s="126" t="s">
        <v>635</v>
      </c>
      <c r="DX99" s="126" t="s">
        <v>635</v>
      </c>
      <c r="DY99" s="126" t="s">
        <v>635</v>
      </c>
      <c r="DZ99" s="97" t="s">
        <v>851</v>
      </c>
      <c r="EA99" s="103" t="s">
        <v>626</v>
      </c>
      <c r="EB99" s="97" t="s">
        <v>635</v>
      </c>
      <c r="EC99" s="103" t="s">
        <v>626</v>
      </c>
      <c r="ED99" s="103" t="s">
        <v>635</v>
      </c>
      <c r="EE99" s="103" t="s">
        <v>635</v>
      </c>
      <c r="EF99" s="127" t="s">
        <v>1922</v>
      </c>
      <c r="EG99" s="127" t="s">
        <v>635</v>
      </c>
      <c r="EH99" s="103" t="s">
        <v>1922</v>
      </c>
      <c r="EI99" s="97" t="s">
        <v>640</v>
      </c>
      <c r="EJ99" s="97" t="s">
        <v>640</v>
      </c>
      <c r="EK99" s="122">
        <v>36</v>
      </c>
      <c r="EL99" s="122">
        <v>36</v>
      </c>
      <c r="EM99" s="122">
        <v>4</v>
      </c>
      <c r="EN99" s="122">
        <v>4</v>
      </c>
      <c r="EO99" s="128" t="s">
        <v>635</v>
      </c>
      <c r="EP99" s="128" t="s">
        <v>635</v>
      </c>
      <c r="EQ99" s="128" t="s">
        <v>635</v>
      </c>
      <c r="ER99" s="128" t="s">
        <v>635</v>
      </c>
      <c r="ES99" s="129" t="s">
        <v>635</v>
      </c>
      <c r="ET99" s="129" t="s">
        <v>635</v>
      </c>
      <c r="EU99" s="129" t="s">
        <v>635</v>
      </c>
      <c r="EV99" s="129" t="s">
        <v>635</v>
      </c>
      <c r="EW99" s="97" t="s">
        <v>654</v>
      </c>
      <c r="EX99" s="97" t="s">
        <v>654</v>
      </c>
      <c r="EY99" s="103" t="s">
        <v>635</v>
      </c>
      <c r="EZ99" s="107" t="s">
        <v>635</v>
      </c>
      <c r="FA99" s="97" t="s">
        <v>655</v>
      </c>
      <c r="FB99" s="130" t="s">
        <v>656</v>
      </c>
      <c r="FC99" s="130" t="s">
        <v>880</v>
      </c>
      <c r="FD99" s="131" t="s">
        <v>743</v>
      </c>
      <c r="FE99" s="131" t="s">
        <v>635</v>
      </c>
      <c r="FF99" s="131" t="s">
        <v>635</v>
      </c>
      <c r="FG99" s="131" t="s">
        <v>635</v>
      </c>
      <c r="FH99" s="131" t="s">
        <v>635</v>
      </c>
      <c r="FI99" s="132">
        <v>3</v>
      </c>
      <c r="FJ99" s="133" t="s">
        <v>635</v>
      </c>
      <c r="FK99" s="103">
        <v>11</v>
      </c>
      <c r="FL99" s="134" t="s">
        <v>635</v>
      </c>
      <c r="FM99" s="135">
        <v>68</v>
      </c>
      <c r="FN99" s="135" t="s">
        <v>635</v>
      </c>
      <c r="FO99" s="135" t="s">
        <v>635</v>
      </c>
      <c r="FP99" s="103" t="s">
        <v>635</v>
      </c>
      <c r="FQ99" s="132">
        <v>120</v>
      </c>
      <c r="FR99" s="133" t="s">
        <v>635</v>
      </c>
      <c r="FS99" s="103">
        <v>20</v>
      </c>
      <c r="FT99" s="134" t="s">
        <v>635</v>
      </c>
      <c r="FU99" s="135">
        <v>2</v>
      </c>
      <c r="FV99" s="135" t="s">
        <v>635</v>
      </c>
      <c r="FW99" s="131" t="s">
        <v>635</v>
      </c>
      <c r="FX99" s="103" t="s">
        <v>635</v>
      </c>
      <c r="FY99" s="100" t="s">
        <v>657</v>
      </c>
      <c r="FZ99" s="102" t="s">
        <v>658</v>
      </c>
      <c r="GA99" s="102">
        <v>8</v>
      </c>
      <c r="GB99" s="102">
        <v>16</v>
      </c>
      <c r="GC99" s="136" t="s">
        <v>657</v>
      </c>
      <c r="GD99" s="137" t="s">
        <v>658</v>
      </c>
      <c r="GE99" s="137">
        <v>8</v>
      </c>
      <c r="GF99" s="137">
        <v>16</v>
      </c>
      <c r="GG99" s="125" t="s">
        <v>635</v>
      </c>
      <c r="GH99" s="125" t="s">
        <v>635</v>
      </c>
      <c r="GI99" s="125" t="s">
        <v>635</v>
      </c>
      <c r="GJ99" s="125" t="s">
        <v>635</v>
      </c>
      <c r="GK99" s="122" t="s">
        <v>635</v>
      </c>
      <c r="GL99" s="122" t="s">
        <v>635</v>
      </c>
      <c r="GM99" s="122" t="s">
        <v>635</v>
      </c>
      <c r="GN99" s="122" t="s">
        <v>635</v>
      </c>
      <c r="GO99" s="135" t="s">
        <v>658</v>
      </c>
      <c r="GP99" s="135">
        <v>0</v>
      </c>
      <c r="GQ99" s="135">
        <v>24</v>
      </c>
      <c r="GR99" s="134" t="s">
        <v>658</v>
      </c>
      <c r="GS99" s="134">
        <v>0</v>
      </c>
      <c r="GT99" s="134">
        <v>24</v>
      </c>
      <c r="GU99" s="126" t="s">
        <v>635</v>
      </c>
      <c r="GV99" s="126" t="s">
        <v>635</v>
      </c>
      <c r="GW99" s="126" t="s">
        <v>635</v>
      </c>
      <c r="GX99" s="145" t="s">
        <v>635</v>
      </c>
      <c r="GY99" s="145" t="s">
        <v>635</v>
      </c>
      <c r="GZ99" s="145" t="s">
        <v>635</v>
      </c>
      <c r="HA99" s="139" t="s">
        <v>657</v>
      </c>
      <c r="HB99" s="140" t="s">
        <v>658</v>
      </c>
      <c r="HC99" s="123">
        <v>1</v>
      </c>
      <c r="HD99" s="123">
        <v>23</v>
      </c>
      <c r="HE99" s="127" t="s">
        <v>657</v>
      </c>
      <c r="HF99" s="130" t="s">
        <v>658</v>
      </c>
      <c r="HG99" s="131">
        <v>1</v>
      </c>
      <c r="HH99" s="131">
        <v>23</v>
      </c>
      <c r="HI99" s="141" t="s">
        <v>635</v>
      </c>
      <c r="HJ99" s="141" t="s">
        <v>635</v>
      </c>
      <c r="HK99" s="141" t="s">
        <v>635</v>
      </c>
      <c r="HL99" s="141" t="s">
        <v>635</v>
      </c>
      <c r="HM99" s="131" t="s">
        <v>635</v>
      </c>
      <c r="HN99" s="131" t="s">
        <v>635</v>
      </c>
      <c r="HO99" s="131" t="s">
        <v>635</v>
      </c>
      <c r="HP99" s="131" t="s">
        <v>635</v>
      </c>
      <c r="HQ99" s="106" t="s">
        <v>635</v>
      </c>
      <c r="HR99" s="106" t="s">
        <v>635</v>
      </c>
      <c r="HS99" s="106" t="s">
        <v>635</v>
      </c>
      <c r="HT99" s="106" t="s">
        <v>635</v>
      </c>
      <c r="HU99" s="132" t="s">
        <v>635</v>
      </c>
      <c r="HV99" s="132" t="s">
        <v>635</v>
      </c>
      <c r="HW99" s="132" t="s">
        <v>635</v>
      </c>
      <c r="HX99" s="132" t="s">
        <v>635</v>
      </c>
      <c r="HY99" s="118" t="s">
        <v>635</v>
      </c>
      <c r="HZ99" s="118" t="s">
        <v>635</v>
      </c>
      <c r="IA99" s="118" t="s">
        <v>635</v>
      </c>
      <c r="IB99" s="118" t="s">
        <v>635</v>
      </c>
      <c r="IC99" s="125" t="s">
        <v>635</v>
      </c>
      <c r="ID99" s="125" t="s">
        <v>635</v>
      </c>
      <c r="IE99" s="125" t="s">
        <v>635</v>
      </c>
      <c r="IF99" s="125" t="s">
        <v>635</v>
      </c>
      <c r="IG99" s="105" t="s">
        <v>659</v>
      </c>
      <c r="IH99" s="105" t="s">
        <v>660</v>
      </c>
      <c r="II99" s="105" t="s">
        <v>661</v>
      </c>
      <c r="IJ99" s="105" t="s">
        <v>662</v>
      </c>
      <c r="IK99" s="105" t="s">
        <v>855</v>
      </c>
      <c r="IL99" s="105" t="s">
        <v>856</v>
      </c>
      <c r="IM99" s="105" t="s">
        <v>635</v>
      </c>
      <c r="IN99" s="105" t="s">
        <v>635</v>
      </c>
      <c r="IO99" s="105" t="s">
        <v>635</v>
      </c>
      <c r="IP99" s="103">
        <v>6</v>
      </c>
      <c r="IQ99" s="102" t="s">
        <v>709</v>
      </c>
      <c r="IR99" s="102" t="s">
        <v>635</v>
      </c>
      <c r="IS99" s="142">
        <v>0</v>
      </c>
      <c r="IT99" s="142">
        <v>1</v>
      </c>
      <c r="IU99" s="128" t="s">
        <v>709</v>
      </c>
      <c r="IV99" s="128" t="s">
        <v>635</v>
      </c>
      <c r="IW99" s="143">
        <v>0</v>
      </c>
      <c r="IX99" s="143">
        <v>1</v>
      </c>
      <c r="IY99" s="124" t="s">
        <v>635</v>
      </c>
      <c r="IZ99" s="124" t="s">
        <v>635</v>
      </c>
      <c r="JA99" s="124" t="s">
        <v>635</v>
      </c>
      <c r="JB99" s="123" t="s">
        <v>635</v>
      </c>
      <c r="JC99" s="123" t="s">
        <v>635</v>
      </c>
      <c r="JD99" s="123" t="s">
        <v>635</v>
      </c>
      <c r="JE99" s="144" t="s">
        <v>635</v>
      </c>
      <c r="JF99" s="208">
        <v>0</v>
      </c>
      <c r="JG99" s="208">
        <v>0</v>
      </c>
      <c r="JH99" s="141" t="s">
        <v>635</v>
      </c>
      <c r="JI99" s="150">
        <v>0</v>
      </c>
      <c r="JJ99" s="150">
        <v>0</v>
      </c>
      <c r="JK99" s="144" t="s">
        <v>635</v>
      </c>
      <c r="JL99" s="144" t="s">
        <v>635</v>
      </c>
      <c r="JM99" s="144" t="s">
        <v>635</v>
      </c>
      <c r="JN99" s="135" t="s">
        <v>635</v>
      </c>
      <c r="JO99" s="135" t="s">
        <v>635</v>
      </c>
      <c r="JP99" s="135" t="s">
        <v>635</v>
      </c>
      <c r="JQ99" s="144" t="s">
        <v>709</v>
      </c>
      <c r="JR99" s="144" t="s">
        <v>635</v>
      </c>
      <c r="JS99" s="208">
        <v>0</v>
      </c>
      <c r="JT99" s="208">
        <v>1</v>
      </c>
      <c r="JU99" s="145" t="s">
        <v>709</v>
      </c>
      <c r="JV99" s="145" t="s">
        <v>635</v>
      </c>
      <c r="JW99" s="209">
        <v>0</v>
      </c>
      <c r="JX99" s="209">
        <v>1</v>
      </c>
      <c r="JY99" s="141" t="s">
        <v>635</v>
      </c>
      <c r="JZ99" s="141" t="s">
        <v>635</v>
      </c>
      <c r="KA99" s="141" t="s">
        <v>635</v>
      </c>
      <c r="KB99" s="141" t="s">
        <v>635</v>
      </c>
      <c r="KC99" s="128" t="s">
        <v>635</v>
      </c>
      <c r="KD99" s="128" t="s">
        <v>635</v>
      </c>
      <c r="KE99" s="128" t="s">
        <v>635</v>
      </c>
      <c r="KF99" s="128" t="s">
        <v>635</v>
      </c>
      <c r="KG99" s="146" t="s">
        <v>635</v>
      </c>
      <c r="KH99" s="146" t="s">
        <v>635</v>
      </c>
      <c r="KI99" s="146" t="s">
        <v>635</v>
      </c>
      <c r="KJ99" s="146" t="s">
        <v>635</v>
      </c>
      <c r="KK99" s="147" t="s">
        <v>635</v>
      </c>
      <c r="KL99" s="147" t="s">
        <v>635</v>
      </c>
      <c r="KM99" s="147" t="s">
        <v>635</v>
      </c>
      <c r="KN99" s="147" t="s">
        <v>635</v>
      </c>
      <c r="KO99" s="148" t="s">
        <v>635</v>
      </c>
      <c r="KP99" s="148" t="s">
        <v>635</v>
      </c>
      <c r="KQ99" s="148" t="s">
        <v>635</v>
      </c>
      <c r="KR99" s="148" t="s">
        <v>635</v>
      </c>
      <c r="KS99" s="149" t="s">
        <v>635</v>
      </c>
      <c r="KT99" s="149" t="s">
        <v>635</v>
      </c>
      <c r="KU99" s="149" t="s">
        <v>635</v>
      </c>
      <c r="KV99" s="149" t="s">
        <v>635</v>
      </c>
      <c r="KW99" s="105" t="s">
        <v>950</v>
      </c>
      <c r="KX99" s="106" t="s">
        <v>710</v>
      </c>
      <c r="KY99" s="106" t="s">
        <v>635</v>
      </c>
      <c r="KZ99" s="150">
        <v>0.2</v>
      </c>
      <c r="LA99" s="150">
        <v>0</v>
      </c>
      <c r="LB99" s="150">
        <v>0.8</v>
      </c>
      <c r="LC99" s="150">
        <v>0</v>
      </c>
      <c r="LD99" s="150">
        <v>0</v>
      </c>
      <c r="LE99" s="150">
        <v>0</v>
      </c>
      <c r="LF99" s="150">
        <v>0</v>
      </c>
      <c r="LG99" s="150">
        <v>0</v>
      </c>
      <c r="LH99" s="151">
        <f t="shared" si="31"/>
        <v>1</v>
      </c>
      <c r="LI99" s="152">
        <v>0.2</v>
      </c>
      <c r="LJ99" s="152">
        <v>0</v>
      </c>
      <c r="LK99" s="152">
        <v>0.8</v>
      </c>
      <c r="LL99" s="152">
        <v>0</v>
      </c>
      <c r="LM99" s="152">
        <v>0</v>
      </c>
      <c r="LN99" s="152">
        <v>0</v>
      </c>
      <c r="LO99" s="152">
        <v>0</v>
      </c>
      <c r="LP99" s="152">
        <v>0</v>
      </c>
      <c r="LQ99" s="153">
        <f t="shared" si="32"/>
        <v>1</v>
      </c>
      <c r="LR99" s="142">
        <v>0</v>
      </c>
      <c r="LS99" s="142">
        <v>0</v>
      </c>
      <c r="LT99" s="142">
        <v>0</v>
      </c>
      <c r="LU99" s="142">
        <v>0</v>
      </c>
      <c r="LV99" s="142">
        <v>0</v>
      </c>
      <c r="LW99" s="142">
        <v>0</v>
      </c>
      <c r="LX99" s="142">
        <v>0</v>
      </c>
      <c r="LY99" s="142">
        <v>0</v>
      </c>
      <c r="LZ99" s="142">
        <v>0</v>
      </c>
      <c r="MA99" s="45" t="s">
        <v>635</v>
      </c>
      <c r="MB99" s="45" t="s">
        <v>635</v>
      </c>
      <c r="MC99" s="45" t="s">
        <v>635</v>
      </c>
      <c r="MD99" s="45" t="s">
        <v>635</v>
      </c>
      <c r="ME99" s="45" t="s">
        <v>635</v>
      </c>
      <c r="MF99" s="45" t="s">
        <v>635</v>
      </c>
      <c r="MG99" s="45" t="s">
        <v>635</v>
      </c>
      <c r="MH99" s="45" t="s">
        <v>635</v>
      </c>
      <c r="MI99" s="44" t="s">
        <v>635</v>
      </c>
      <c r="MJ99" s="155">
        <v>0</v>
      </c>
      <c r="MK99" s="155">
        <v>0</v>
      </c>
      <c r="ML99" s="155">
        <v>0</v>
      </c>
      <c r="MM99" s="155">
        <v>0</v>
      </c>
      <c r="MN99" s="155">
        <v>0</v>
      </c>
      <c r="MO99" s="155">
        <v>0</v>
      </c>
      <c r="MP99" s="155">
        <v>0</v>
      </c>
      <c r="MQ99" s="155">
        <v>0</v>
      </c>
      <c r="MR99" s="155">
        <v>0</v>
      </c>
      <c r="MS99" s="157" t="s">
        <v>635</v>
      </c>
      <c r="MT99" s="157" t="s">
        <v>635</v>
      </c>
      <c r="MU99" s="157" t="s">
        <v>635</v>
      </c>
      <c r="MV99" s="157" t="s">
        <v>635</v>
      </c>
      <c r="MW99" s="157" t="s">
        <v>635</v>
      </c>
      <c r="MX99" s="157" t="s">
        <v>635</v>
      </c>
      <c r="MY99" s="157" t="s">
        <v>635</v>
      </c>
      <c r="MZ99" s="157" t="s">
        <v>635</v>
      </c>
      <c r="NA99" s="157" t="s">
        <v>635</v>
      </c>
      <c r="NB99" s="158">
        <v>0</v>
      </c>
      <c r="NC99" s="158">
        <v>0</v>
      </c>
      <c r="ND99" s="158">
        <v>0</v>
      </c>
      <c r="NE99" s="158">
        <v>0</v>
      </c>
      <c r="NF99" s="158">
        <v>0</v>
      </c>
      <c r="NG99" s="158">
        <v>0</v>
      </c>
      <c r="NH99" s="158">
        <v>0</v>
      </c>
      <c r="NI99" s="158">
        <v>0</v>
      </c>
      <c r="NJ99" s="159">
        <v>0</v>
      </c>
      <c r="NK99" s="160" t="s">
        <v>635</v>
      </c>
      <c r="NL99" s="160" t="s">
        <v>635</v>
      </c>
      <c r="NM99" s="160" t="s">
        <v>635</v>
      </c>
      <c r="NN99" s="160" t="s">
        <v>635</v>
      </c>
      <c r="NO99" s="160" t="s">
        <v>635</v>
      </c>
      <c r="NP99" s="160" t="s">
        <v>635</v>
      </c>
      <c r="NQ99" s="160" t="s">
        <v>635</v>
      </c>
      <c r="NR99" s="160" t="s">
        <v>635</v>
      </c>
      <c r="NS99" s="161" t="s">
        <v>635</v>
      </c>
      <c r="NT99" s="162" t="s">
        <v>635</v>
      </c>
      <c r="NU99" s="162" t="s">
        <v>635</v>
      </c>
      <c r="NV99" s="162" t="s">
        <v>635</v>
      </c>
      <c r="NW99" s="162" t="s">
        <v>635</v>
      </c>
      <c r="NX99" s="162" t="s">
        <v>635</v>
      </c>
      <c r="NY99" s="162" t="s">
        <v>635</v>
      </c>
      <c r="NZ99" s="162" t="s">
        <v>635</v>
      </c>
      <c r="OA99" s="162" t="s">
        <v>635</v>
      </c>
      <c r="OB99" s="163" t="s">
        <v>635</v>
      </c>
      <c r="OC99" s="142" t="s">
        <v>635</v>
      </c>
      <c r="OD99" s="142" t="s">
        <v>635</v>
      </c>
      <c r="OE99" s="142" t="s">
        <v>635</v>
      </c>
      <c r="OF99" s="142" t="s">
        <v>635</v>
      </c>
      <c r="OG99" s="142" t="s">
        <v>635</v>
      </c>
      <c r="OH99" s="142" t="s">
        <v>635</v>
      </c>
      <c r="OI99" s="142" t="s">
        <v>635</v>
      </c>
      <c r="OJ99" s="142" t="s">
        <v>635</v>
      </c>
      <c r="OK99" s="142" t="s">
        <v>635</v>
      </c>
      <c r="OL99" s="45">
        <v>0</v>
      </c>
      <c r="OM99" s="45">
        <v>0</v>
      </c>
      <c r="ON99" s="45">
        <v>0</v>
      </c>
      <c r="OO99" s="45">
        <v>0</v>
      </c>
      <c r="OP99" s="45">
        <v>0</v>
      </c>
      <c r="OQ99" s="45">
        <v>0</v>
      </c>
      <c r="OR99" s="45">
        <v>0</v>
      </c>
      <c r="OS99" s="45">
        <v>0</v>
      </c>
      <c r="OT99" s="44">
        <v>0</v>
      </c>
      <c r="OU99" s="158" t="s">
        <v>635</v>
      </c>
      <c r="OV99" s="158" t="s">
        <v>635</v>
      </c>
      <c r="OW99" s="158" t="s">
        <v>635</v>
      </c>
      <c r="OX99" s="158" t="s">
        <v>635</v>
      </c>
      <c r="OY99" s="158" t="s">
        <v>635</v>
      </c>
      <c r="OZ99" s="158" t="s">
        <v>635</v>
      </c>
      <c r="PA99" s="158" t="s">
        <v>635</v>
      </c>
      <c r="PB99" s="158" t="s">
        <v>635</v>
      </c>
      <c r="PC99" s="159" t="s">
        <v>635</v>
      </c>
      <c r="PD99" s="152">
        <v>0</v>
      </c>
      <c r="PE99" s="152">
        <v>0</v>
      </c>
      <c r="PF99" s="152">
        <v>0</v>
      </c>
      <c r="PG99" s="152">
        <v>0</v>
      </c>
      <c r="PH99" s="152">
        <v>0</v>
      </c>
      <c r="PI99" s="152">
        <v>0</v>
      </c>
      <c r="PJ99" s="152">
        <v>0</v>
      </c>
      <c r="PK99" s="152">
        <v>0</v>
      </c>
      <c r="PL99" s="164">
        <v>0</v>
      </c>
      <c r="PM99" s="158" t="s">
        <v>635</v>
      </c>
      <c r="PN99" s="158" t="s">
        <v>635</v>
      </c>
      <c r="PO99" s="158" t="s">
        <v>635</v>
      </c>
      <c r="PP99" s="158" t="s">
        <v>635</v>
      </c>
      <c r="PQ99" s="158" t="s">
        <v>635</v>
      </c>
      <c r="PR99" s="158" t="s">
        <v>635</v>
      </c>
      <c r="PS99" s="158" t="s">
        <v>635</v>
      </c>
      <c r="PT99" s="158" t="s">
        <v>635</v>
      </c>
      <c r="PU99" s="159" t="s">
        <v>635</v>
      </c>
      <c r="PV99" s="157">
        <v>0</v>
      </c>
      <c r="PW99" s="157">
        <v>0</v>
      </c>
      <c r="PX99" s="157">
        <v>0</v>
      </c>
      <c r="PY99" s="157">
        <v>0</v>
      </c>
      <c r="PZ99" s="157">
        <v>0</v>
      </c>
      <c r="QA99" s="157">
        <v>0</v>
      </c>
      <c r="QB99" s="157">
        <v>0</v>
      </c>
      <c r="QC99" s="157">
        <v>0</v>
      </c>
      <c r="QD99" s="165">
        <v>0</v>
      </c>
      <c r="QE99" s="166" t="s">
        <v>635</v>
      </c>
      <c r="QF99" s="166" t="s">
        <v>635</v>
      </c>
      <c r="QG99" s="166" t="s">
        <v>635</v>
      </c>
      <c r="QH99" s="166" t="s">
        <v>635</v>
      </c>
      <c r="QI99" s="166" t="s">
        <v>635</v>
      </c>
      <c r="QJ99" s="166" t="s">
        <v>635</v>
      </c>
      <c r="QK99" s="166" t="s">
        <v>635</v>
      </c>
      <c r="QL99" s="166" t="s">
        <v>635</v>
      </c>
      <c r="QM99" s="167" t="s">
        <v>635</v>
      </c>
      <c r="QN99" s="120" t="s">
        <v>635</v>
      </c>
      <c r="QO99" s="120" t="s">
        <v>635</v>
      </c>
      <c r="QP99" s="120" t="s">
        <v>635</v>
      </c>
      <c r="QQ99" s="120" t="s">
        <v>635</v>
      </c>
      <c r="QR99" s="120" t="s">
        <v>635</v>
      </c>
      <c r="QS99" s="120" t="s">
        <v>635</v>
      </c>
      <c r="QT99" s="120" t="s">
        <v>635</v>
      </c>
      <c r="QU99" s="120" t="s">
        <v>635</v>
      </c>
      <c r="QV99" s="168" t="s">
        <v>635</v>
      </c>
      <c r="QW99" s="169" t="s">
        <v>635</v>
      </c>
      <c r="QX99" s="169" t="s">
        <v>635</v>
      </c>
      <c r="QY99" s="169" t="s">
        <v>635</v>
      </c>
      <c r="QZ99" s="169" t="s">
        <v>635</v>
      </c>
      <c r="RA99" s="169" t="s">
        <v>635</v>
      </c>
      <c r="RB99" s="169" t="s">
        <v>635</v>
      </c>
      <c r="RC99" s="169" t="s">
        <v>635</v>
      </c>
      <c r="RD99" s="169" t="s">
        <v>635</v>
      </c>
      <c r="RE99" s="170" t="s">
        <v>635</v>
      </c>
      <c r="RF99" s="136" t="s">
        <v>656</v>
      </c>
      <c r="RG99" s="136" t="s">
        <v>880</v>
      </c>
      <c r="RH99" s="136" t="s">
        <v>743</v>
      </c>
      <c r="RI99" s="137" t="s">
        <v>635</v>
      </c>
      <c r="RJ99" s="137" t="s">
        <v>635</v>
      </c>
      <c r="RK99" s="137" t="s">
        <v>635</v>
      </c>
      <c r="RL99" s="105" t="s">
        <v>950</v>
      </c>
      <c r="RM99" s="106" t="s">
        <v>710</v>
      </c>
      <c r="RN99" s="106" t="s">
        <v>635</v>
      </c>
      <c r="RO99" s="171">
        <v>0.2</v>
      </c>
      <c r="RP99" s="171">
        <v>0</v>
      </c>
      <c r="RQ99" s="171">
        <v>0.8</v>
      </c>
      <c r="RR99" s="171">
        <v>0</v>
      </c>
      <c r="RS99" s="171">
        <v>0</v>
      </c>
      <c r="RT99" s="171">
        <v>0</v>
      </c>
      <c r="RU99" s="171">
        <v>0</v>
      </c>
      <c r="RV99" s="171">
        <v>0</v>
      </c>
      <c r="RW99" s="172">
        <f t="shared" si="28"/>
        <v>1</v>
      </c>
      <c r="RX99" s="133" t="s">
        <v>635</v>
      </c>
      <c r="RY99" s="133" t="s">
        <v>635</v>
      </c>
      <c r="RZ99" s="133" t="s">
        <v>635</v>
      </c>
      <c r="SA99" s="133" t="s">
        <v>635</v>
      </c>
      <c r="SB99" s="133" t="s">
        <v>635</v>
      </c>
      <c r="SC99" s="133" t="s">
        <v>635</v>
      </c>
      <c r="SD99" s="133" t="s">
        <v>635</v>
      </c>
      <c r="SE99" s="133" t="s">
        <v>635</v>
      </c>
      <c r="SF99" s="189" t="s">
        <v>635</v>
      </c>
      <c r="SG99" s="152">
        <v>0.2</v>
      </c>
      <c r="SH99" s="152">
        <v>0</v>
      </c>
      <c r="SI99" s="152">
        <v>0.8</v>
      </c>
      <c r="SJ99" s="152">
        <v>0</v>
      </c>
      <c r="SK99" s="152">
        <v>0</v>
      </c>
      <c r="SL99" s="152">
        <v>0</v>
      </c>
      <c r="SM99" s="152">
        <v>0</v>
      </c>
      <c r="SN99" s="152">
        <v>0</v>
      </c>
      <c r="SO99" s="233">
        <f>SUBTOTAL(9,SG99:SN99)</f>
        <v>1</v>
      </c>
      <c r="SP99" s="102" t="s">
        <v>635</v>
      </c>
      <c r="SQ99" s="102" t="s">
        <v>635</v>
      </c>
      <c r="SR99" s="102" t="s">
        <v>635</v>
      </c>
      <c r="SS99" s="102" t="s">
        <v>635</v>
      </c>
      <c r="ST99" s="102" t="s">
        <v>635</v>
      </c>
      <c r="SU99" s="102" t="s">
        <v>635</v>
      </c>
      <c r="SV99" s="102" t="s">
        <v>635</v>
      </c>
      <c r="SW99" s="102" t="s">
        <v>635</v>
      </c>
      <c r="SX99" s="174" t="s">
        <v>635</v>
      </c>
      <c r="SY99" s="125" t="s">
        <v>635</v>
      </c>
      <c r="SZ99" s="125" t="s">
        <v>635</v>
      </c>
      <c r="TA99" s="125" t="s">
        <v>635</v>
      </c>
      <c r="TB99" s="125" t="s">
        <v>635</v>
      </c>
      <c r="TC99" s="125" t="s">
        <v>635</v>
      </c>
      <c r="TD99" s="125" t="s">
        <v>635</v>
      </c>
      <c r="TE99" s="125" t="s">
        <v>635</v>
      </c>
      <c r="TF99" s="125" t="s">
        <v>635</v>
      </c>
      <c r="TG99" s="175" t="s">
        <v>635</v>
      </c>
      <c r="TH99" s="149" t="s">
        <v>635</v>
      </c>
      <c r="TI99" s="149" t="s">
        <v>635</v>
      </c>
      <c r="TJ99" s="149" t="s">
        <v>635</v>
      </c>
      <c r="TK99" s="149" t="s">
        <v>635</v>
      </c>
      <c r="TL99" s="149" t="s">
        <v>635</v>
      </c>
      <c r="TM99" s="149" t="s">
        <v>635</v>
      </c>
      <c r="TN99" s="149" t="s">
        <v>635</v>
      </c>
      <c r="TO99" s="149" t="s">
        <v>635</v>
      </c>
      <c r="TP99" s="176" t="s">
        <v>635</v>
      </c>
      <c r="TQ99" s="210">
        <v>0.2</v>
      </c>
      <c r="TR99" s="210">
        <v>0</v>
      </c>
      <c r="TS99" s="210">
        <v>0.8</v>
      </c>
      <c r="TT99" s="210">
        <v>0</v>
      </c>
      <c r="TU99" s="210">
        <v>0</v>
      </c>
      <c r="TV99" s="210">
        <v>0</v>
      </c>
      <c r="TW99" s="210">
        <v>0</v>
      </c>
      <c r="TX99" s="210">
        <v>0</v>
      </c>
      <c r="TY99" s="211">
        <f t="shared" si="33"/>
        <v>1</v>
      </c>
      <c r="TZ99" s="179" t="s">
        <v>635</v>
      </c>
      <c r="UA99" s="179" t="s">
        <v>635</v>
      </c>
      <c r="UB99" s="179" t="s">
        <v>635</v>
      </c>
      <c r="UC99" s="179" t="s">
        <v>635</v>
      </c>
      <c r="UD99" s="179" t="s">
        <v>635</v>
      </c>
      <c r="UE99" s="179" t="s">
        <v>635</v>
      </c>
      <c r="UF99" s="179" t="s">
        <v>635</v>
      </c>
      <c r="UG99" s="179" t="s">
        <v>635</v>
      </c>
      <c r="UH99" s="180" t="s">
        <v>635</v>
      </c>
      <c r="UI99" s="171">
        <v>0.2</v>
      </c>
      <c r="UJ99" s="171">
        <v>0</v>
      </c>
      <c r="UK99" s="171">
        <v>0.8</v>
      </c>
      <c r="UL99" s="171">
        <v>0</v>
      </c>
      <c r="UM99" s="171">
        <v>0</v>
      </c>
      <c r="UN99" s="171">
        <v>0</v>
      </c>
      <c r="UO99" s="171">
        <v>0</v>
      </c>
      <c r="UP99" s="171">
        <v>0</v>
      </c>
      <c r="UQ99" s="181">
        <f t="shared" si="29"/>
        <v>1</v>
      </c>
      <c r="UR99" s="131" t="s">
        <v>635</v>
      </c>
      <c r="US99" s="131" t="s">
        <v>635</v>
      </c>
      <c r="UT99" s="131" t="s">
        <v>635</v>
      </c>
      <c r="UU99" s="131" t="s">
        <v>635</v>
      </c>
      <c r="UV99" s="131" t="s">
        <v>635</v>
      </c>
      <c r="UW99" s="131" t="s">
        <v>635</v>
      </c>
      <c r="UX99" s="131" t="s">
        <v>635</v>
      </c>
      <c r="UY99" s="131" t="s">
        <v>635</v>
      </c>
      <c r="UZ99" s="182" t="s">
        <v>635</v>
      </c>
      <c r="VA99" s="169" t="s">
        <v>635</v>
      </c>
      <c r="VB99" s="169" t="s">
        <v>635</v>
      </c>
      <c r="VC99" s="169" t="s">
        <v>635</v>
      </c>
      <c r="VD99" s="169" t="s">
        <v>635</v>
      </c>
      <c r="VE99" s="169" t="s">
        <v>635</v>
      </c>
      <c r="VF99" s="169" t="s">
        <v>635</v>
      </c>
      <c r="VG99" s="169" t="s">
        <v>635</v>
      </c>
      <c r="VH99" s="169" t="s">
        <v>635</v>
      </c>
      <c r="VI99" s="183" t="s">
        <v>635</v>
      </c>
      <c r="VJ99" s="210">
        <v>0.2</v>
      </c>
      <c r="VK99" s="210">
        <v>0</v>
      </c>
      <c r="VL99" s="210">
        <v>0.8</v>
      </c>
      <c r="VM99" s="210">
        <v>0</v>
      </c>
      <c r="VN99" s="210">
        <v>0</v>
      </c>
      <c r="VO99" s="210">
        <v>0</v>
      </c>
      <c r="VP99" s="210">
        <v>0</v>
      </c>
      <c r="VQ99" s="210">
        <v>0</v>
      </c>
      <c r="VR99" s="211">
        <f>SUBTOTAL(9,VJ99:VQ99)</f>
        <v>1</v>
      </c>
      <c r="VS99" s="184" t="s">
        <v>635</v>
      </c>
      <c r="VT99" s="184" t="s">
        <v>635</v>
      </c>
      <c r="VU99" s="184" t="s">
        <v>635</v>
      </c>
      <c r="VV99" s="184" t="s">
        <v>635</v>
      </c>
      <c r="VW99" s="184" t="s">
        <v>635</v>
      </c>
      <c r="VX99" s="184" t="s">
        <v>635</v>
      </c>
      <c r="VY99" s="184" t="s">
        <v>635</v>
      </c>
      <c r="VZ99" s="184" t="s">
        <v>635</v>
      </c>
      <c r="WA99" s="185" t="s">
        <v>635</v>
      </c>
      <c r="WB99" s="186" t="s">
        <v>635</v>
      </c>
      <c r="WC99" s="186" t="s">
        <v>635</v>
      </c>
      <c r="WD99" s="186" t="s">
        <v>635</v>
      </c>
      <c r="WE99" s="186" t="s">
        <v>635</v>
      </c>
      <c r="WF99" s="186" t="s">
        <v>635</v>
      </c>
      <c r="WG99" s="186" t="s">
        <v>635</v>
      </c>
      <c r="WH99" s="186" t="s">
        <v>635</v>
      </c>
      <c r="WI99" s="186" t="s">
        <v>635</v>
      </c>
      <c r="WJ99" s="187" t="s">
        <v>635</v>
      </c>
      <c r="WK99" s="212">
        <v>0.2</v>
      </c>
      <c r="WL99" s="212">
        <v>0</v>
      </c>
      <c r="WM99" s="212">
        <v>0.8</v>
      </c>
      <c r="WN99" s="212">
        <v>0</v>
      </c>
      <c r="WO99" s="212">
        <v>0</v>
      </c>
      <c r="WP99" s="212">
        <v>0</v>
      </c>
      <c r="WQ99" s="212">
        <v>0</v>
      </c>
      <c r="WR99" s="212">
        <v>0</v>
      </c>
      <c r="WS99" s="188">
        <f t="shared" si="34"/>
        <v>1</v>
      </c>
      <c r="WT99" s="133" t="s">
        <v>635</v>
      </c>
      <c r="WU99" s="133" t="s">
        <v>635</v>
      </c>
      <c r="WV99" s="133" t="s">
        <v>635</v>
      </c>
      <c r="WW99" s="133" t="s">
        <v>635</v>
      </c>
      <c r="WX99" s="133" t="s">
        <v>635</v>
      </c>
      <c r="WY99" s="133" t="s">
        <v>635</v>
      </c>
      <c r="WZ99" s="133" t="s">
        <v>635</v>
      </c>
      <c r="XA99" s="133" t="s">
        <v>635</v>
      </c>
      <c r="XB99" s="189" t="s">
        <v>635</v>
      </c>
      <c r="XC99" s="105" t="s">
        <v>665</v>
      </c>
      <c r="XD99" s="105" t="s">
        <v>666</v>
      </c>
      <c r="XE99" s="105" t="s">
        <v>749</v>
      </c>
      <c r="XF99" s="111" t="s">
        <v>750</v>
      </c>
      <c r="XG99" s="190" t="s">
        <v>671</v>
      </c>
      <c r="XH99" s="190" t="s">
        <v>672</v>
      </c>
      <c r="XI99" s="190" t="s">
        <v>673</v>
      </c>
      <c r="XJ99" s="190" t="s">
        <v>635</v>
      </c>
      <c r="XK99" s="190" t="s">
        <v>635</v>
      </c>
      <c r="XL99" s="190" t="s">
        <v>635</v>
      </c>
      <c r="XM99" s="191" t="s">
        <v>667</v>
      </c>
      <c r="XN99" s="191" t="s">
        <v>668</v>
      </c>
      <c r="XO99" s="191" t="s">
        <v>635</v>
      </c>
      <c r="XP99" s="191" t="s">
        <v>635</v>
      </c>
      <c r="XQ99" s="191" t="s">
        <v>635</v>
      </c>
      <c r="XR99" s="191" t="s">
        <v>635</v>
      </c>
      <c r="XS99" s="191" t="s">
        <v>635</v>
      </c>
      <c r="XT99" s="191" t="s">
        <v>635</v>
      </c>
      <c r="XU99" s="192" t="s">
        <v>635</v>
      </c>
      <c r="XV99" s="192" t="s">
        <v>635</v>
      </c>
      <c r="XW99" s="192" t="s">
        <v>635</v>
      </c>
      <c r="XX99" s="192" t="s">
        <v>635</v>
      </c>
      <c r="XY99" s="192" t="s">
        <v>635</v>
      </c>
      <c r="XZ99" s="192" t="s">
        <v>635</v>
      </c>
      <c r="YA99" s="144" t="s">
        <v>635</v>
      </c>
      <c r="YB99" s="144" t="s">
        <v>635</v>
      </c>
      <c r="YC99" s="144" t="s">
        <v>635</v>
      </c>
      <c r="YD99" s="144" t="s">
        <v>635</v>
      </c>
      <c r="YE99" s="144" t="s">
        <v>635</v>
      </c>
      <c r="YF99" s="144" t="s">
        <v>635</v>
      </c>
      <c r="YG99" s="144" t="s">
        <v>635</v>
      </c>
      <c r="YH99" s="111" t="s">
        <v>751</v>
      </c>
      <c r="YI99" s="111" t="s">
        <v>635</v>
      </c>
      <c r="YJ99" s="111" t="s">
        <v>635</v>
      </c>
      <c r="YK99" s="190" t="s">
        <v>752</v>
      </c>
      <c r="YL99" s="190" t="s">
        <v>635</v>
      </c>
      <c r="YM99" s="190" t="s">
        <v>635</v>
      </c>
      <c r="YN99" s="190" t="s">
        <v>635</v>
      </c>
      <c r="YO99" s="190" t="s">
        <v>635</v>
      </c>
      <c r="YP99" s="130" t="s">
        <v>635</v>
      </c>
      <c r="YQ99" s="130" t="s">
        <v>635</v>
      </c>
      <c r="YR99" s="130" t="s">
        <v>635</v>
      </c>
      <c r="YS99" s="130" t="s">
        <v>635</v>
      </c>
      <c r="YT99" s="130" t="s">
        <v>635</v>
      </c>
      <c r="YU99" s="130" t="s">
        <v>635</v>
      </c>
      <c r="YV99" s="112" t="s">
        <v>635</v>
      </c>
      <c r="YW99" s="112" t="s">
        <v>635</v>
      </c>
      <c r="YX99" s="112" t="s">
        <v>635</v>
      </c>
      <c r="YY99" s="112" t="s">
        <v>635</v>
      </c>
      <c r="YZ99" s="105" t="s">
        <v>674</v>
      </c>
      <c r="ZA99" s="105" t="s">
        <v>635</v>
      </c>
      <c r="ZB99" s="126" t="s">
        <v>635</v>
      </c>
      <c r="ZC99" s="126" t="s">
        <v>635</v>
      </c>
      <c r="ZD99" s="126" t="s">
        <v>635</v>
      </c>
      <c r="ZE99" s="126" t="s">
        <v>635</v>
      </c>
      <c r="ZF99" s="126" t="s">
        <v>635</v>
      </c>
      <c r="ZG99" s="125" t="s">
        <v>753</v>
      </c>
      <c r="ZH99" s="125" t="s">
        <v>678</v>
      </c>
      <c r="ZI99" s="125" t="s">
        <v>635</v>
      </c>
      <c r="ZJ99" s="125" t="s">
        <v>635</v>
      </c>
      <c r="ZK99" s="125" t="s">
        <v>635</v>
      </c>
      <c r="ZL99" s="125" t="s">
        <v>635</v>
      </c>
      <c r="ZM99" s="125" t="s">
        <v>635</v>
      </c>
      <c r="ZN99" s="125" t="s">
        <v>635</v>
      </c>
      <c r="ZO99" s="147" t="s">
        <v>635</v>
      </c>
      <c r="ZP99" s="147" t="s">
        <v>635</v>
      </c>
      <c r="ZQ99" s="147" t="s">
        <v>635</v>
      </c>
      <c r="ZR99" s="147" t="s">
        <v>635</v>
      </c>
      <c r="ZS99" s="147" t="s">
        <v>635</v>
      </c>
      <c r="ZT99" s="184" t="s">
        <v>635</v>
      </c>
      <c r="ZU99" s="184">
        <v>3</v>
      </c>
      <c r="ZV99" s="184" t="s">
        <v>635</v>
      </c>
      <c r="ZW99" s="184" t="s">
        <v>635</v>
      </c>
      <c r="ZX99" s="131">
        <v>2</v>
      </c>
      <c r="ZY99" s="131" t="s">
        <v>635</v>
      </c>
      <c r="ZZ99" s="131" t="s">
        <v>635</v>
      </c>
      <c r="AAA99" s="131" t="s">
        <v>635</v>
      </c>
      <c r="AAB99" s="132" t="s">
        <v>635</v>
      </c>
      <c r="AAC99" s="132" t="s">
        <v>635</v>
      </c>
      <c r="AAD99" s="132" t="s">
        <v>635</v>
      </c>
      <c r="AAE99" s="193" t="s">
        <v>635</v>
      </c>
      <c r="AAF99" s="102" t="s">
        <v>635</v>
      </c>
      <c r="AAG99" s="102" t="s">
        <v>635</v>
      </c>
      <c r="AAH99" s="102" t="s">
        <v>635</v>
      </c>
      <c r="AAI99" s="102" t="s">
        <v>635</v>
      </c>
      <c r="AAJ99" s="125" t="s">
        <v>635</v>
      </c>
      <c r="AAK99" s="125">
        <v>0.5</v>
      </c>
      <c r="AAL99" s="125" t="s">
        <v>635</v>
      </c>
      <c r="AAM99" s="125" t="s">
        <v>635</v>
      </c>
      <c r="AAN99" s="131" t="s">
        <v>635</v>
      </c>
      <c r="AAO99" s="131">
        <v>8</v>
      </c>
      <c r="AAP99" s="131" t="s">
        <v>635</v>
      </c>
      <c r="AAQ99" s="131" t="s">
        <v>635</v>
      </c>
      <c r="AAR99" s="149" t="s">
        <v>635</v>
      </c>
      <c r="AAS99" s="149">
        <v>0.5</v>
      </c>
      <c r="AAT99" s="149" t="s">
        <v>635</v>
      </c>
      <c r="AAU99" s="149" t="s">
        <v>635</v>
      </c>
      <c r="AAV99" s="184" t="s">
        <v>635</v>
      </c>
      <c r="AAW99" s="184" t="s">
        <v>635</v>
      </c>
      <c r="AAX99" s="184" t="s">
        <v>635</v>
      </c>
      <c r="AAY99" s="184" t="s">
        <v>635</v>
      </c>
      <c r="AAZ99" s="103" t="s">
        <v>632</v>
      </c>
      <c r="ABA99" s="100" t="s">
        <v>679</v>
      </c>
      <c r="ABB99" s="100" t="s">
        <v>635</v>
      </c>
      <c r="ABC99" s="100" t="s">
        <v>635</v>
      </c>
      <c r="ABD99" s="100" t="s">
        <v>635</v>
      </c>
      <c r="ABE99" s="100" t="s">
        <v>635</v>
      </c>
      <c r="ABF99" s="103" t="s">
        <v>635</v>
      </c>
      <c r="ABG99" s="194" t="s">
        <v>873</v>
      </c>
      <c r="ABH99" s="195" t="s">
        <v>716</v>
      </c>
      <c r="ABI99" s="195" t="s">
        <v>832</v>
      </c>
      <c r="ABJ99" s="195" t="s">
        <v>635</v>
      </c>
      <c r="ABK99" s="195" t="s">
        <v>635</v>
      </c>
      <c r="ABL99" s="177" t="s">
        <v>635</v>
      </c>
      <c r="ABM99" s="177" t="s">
        <v>635</v>
      </c>
      <c r="ABN99" s="177" t="s">
        <v>635</v>
      </c>
      <c r="ABO99" s="195" t="s">
        <v>635</v>
      </c>
      <c r="ABP99" s="112" t="s">
        <v>755</v>
      </c>
      <c r="ABQ99" s="112" t="s">
        <v>635</v>
      </c>
      <c r="ABR99" s="112" t="s">
        <v>635</v>
      </c>
      <c r="ABS99" s="103" t="s">
        <v>632</v>
      </c>
      <c r="ABT99" s="97" t="s">
        <v>632</v>
      </c>
      <c r="ABU99" s="196" t="s">
        <v>718</v>
      </c>
      <c r="ABV99" s="196" t="s">
        <v>789</v>
      </c>
      <c r="ABW99" s="196" t="s">
        <v>1923</v>
      </c>
      <c r="ABX99" s="196" t="s">
        <v>635</v>
      </c>
      <c r="ABY99" s="196" t="s">
        <v>635</v>
      </c>
      <c r="ABZ99" s="196" t="s">
        <v>635</v>
      </c>
      <c r="ACA99" s="196" t="s">
        <v>635</v>
      </c>
      <c r="ACB99" s="97" t="s">
        <v>626</v>
      </c>
      <c r="ACC99" s="97" t="s">
        <v>632</v>
      </c>
      <c r="ACD99" s="112" t="s">
        <v>835</v>
      </c>
      <c r="ACE99" s="112" t="s">
        <v>635</v>
      </c>
      <c r="ACF99" s="112" t="s">
        <v>635</v>
      </c>
      <c r="ACG99" s="112" t="s">
        <v>635</v>
      </c>
      <c r="ACH99" s="97" t="s">
        <v>1924</v>
      </c>
      <c r="ACI99" s="97" t="s">
        <v>1925</v>
      </c>
      <c r="ACJ99" s="97"/>
    </row>
    <row r="100" spans="1:764" ht="15" customHeight="1">
      <c r="A100">
        <v>91</v>
      </c>
      <c r="B100" s="97" t="s">
        <v>1926</v>
      </c>
      <c r="C100" s="97" t="s">
        <v>1927</v>
      </c>
      <c r="D100" s="97" t="s">
        <v>1712</v>
      </c>
      <c r="E100" s="97" t="s">
        <v>1928</v>
      </c>
      <c r="F100" s="98" t="s">
        <v>1929</v>
      </c>
      <c r="G100" s="98" t="s">
        <v>1930</v>
      </c>
      <c r="H100" s="99">
        <v>35.152948000000002</v>
      </c>
      <c r="I100" s="99">
        <v>0.72977400000000003</v>
      </c>
      <c r="J100" s="98" t="s">
        <v>1917</v>
      </c>
      <c r="K100" s="98" t="s">
        <v>1918</v>
      </c>
      <c r="L100" s="98" t="s">
        <v>1918</v>
      </c>
      <c r="M100" s="100" t="s">
        <v>1931</v>
      </c>
      <c r="N100" s="101">
        <v>728922401</v>
      </c>
      <c r="O100" s="102">
        <v>0</v>
      </c>
      <c r="P100" s="100">
        <v>0.72902500000000003</v>
      </c>
      <c r="Q100" s="100">
        <v>35.151949999999999</v>
      </c>
      <c r="R100" s="100">
        <v>1906</v>
      </c>
      <c r="S100" s="100">
        <v>4.5999999999999996</v>
      </c>
      <c r="T100" s="103" t="s">
        <v>626</v>
      </c>
      <c r="U100" s="97" t="s">
        <v>629</v>
      </c>
      <c r="V100" s="97" t="s">
        <v>732</v>
      </c>
      <c r="W100" s="97" t="s">
        <v>627</v>
      </c>
      <c r="X100" s="97" t="s">
        <v>700</v>
      </c>
      <c r="Y100" s="97" t="s">
        <v>631</v>
      </c>
      <c r="Z100" s="103" t="s">
        <v>632</v>
      </c>
      <c r="AA100" s="104" t="s">
        <v>633</v>
      </c>
      <c r="AB100" s="104" t="s">
        <v>1093</v>
      </c>
      <c r="AC100" s="104" t="s">
        <v>634</v>
      </c>
      <c r="AD100" s="104" t="s">
        <v>635</v>
      </c>
      <c r="AE100" s="104" t="s">
        <v>635</v>
      </c>
      <c r="AF100" s="103">
        <v>10</v>
      </c>
      <c r="AG100" s="103">
        <v>5</v>
      </c>
      <c r="AH100" s="97" t="s">
        <v>636</v>
      </c>
      <c r="AI100" s="97" t="s">
        <v>637</v>
      </c>
      <c r="AJ100" s="97" t="s">
        <v>638</v>
      </c>
      <c r="AK100" s="97" t="s">
        <v>639</v>
      </c>
      <c r="AL100" s="105" t="s">
        <v>640</v>
      </c>
      <c r="AM100" s="106" t="s">
        <v>641</v>
      </c>
      <c r="AN100" s="106" t="s">
        <v>771</v>
      </c>
      <c r="AO100" s="106" t="s">
        <v>702</v>
      </c>
      <c r="AP100" s="97" t="s">
        <v>642</v>
      </c>
      <c r="AQ100" s="97" t="s">
        <v>874</v>
      </c>
      <c r="AR100" s="103" t="s">
        <v>635</v>
      </c>
      <c r="AS100" s="107" t="s">
        <v>1060</v>
      </c>
      <c r="AT100" s="103" t="s">
        <v>874</v>
      </c>
      <c r="AU100" s="103" t="s">
        <v>635</v>
      </c>
      <c r="AV100" s="106" t="s">
        <v>632</v>
      </c>
      <c r="AW100" s="105" t="s">
        <v>640</v>
      </c>
      <c r="AX100" s="103" t="s">
        <v>702</v>
      </c>
      <c r="AY100" s="105" t="s">
        <v>640</v>
      </c>
      <c r="AZ100" s="107" t="s">
        <v>771</v>
      </c>
      <c r="BA100" s="105" t="s">
        <v>640</v>
      </c>
      <c r="BB100" s="107" t="s">
        <v>702</v>
      </c>
      <c r="BC100" s="106" t="s">
        <v>640</v>
      </c>
      <c r="BD100" s="103" t="s">
        <v>702</v>
      </c>
      <c r="BE100" s="106" t="s">
        <v>632</v>
      </c>
      <c r="BF100" s="103" t="s">
        <v>640</v>
      </c>
      <c r="BG100" s="103" t="s">
        <v>635</v>
      </c>
      <c r="BH100" s="103" t="s">
        <v>847</v>
      </c>
      <c r="BI100" s="97" t="s">
        <v>640</v>
      </c>
      <c r="BJ100" s="108" t="s">
        <v>643</v>
      </c>
      <c r="BK100" s="108" t="s">
        <v>898</v>
      </c>
      <c r="BL100" s="108" t="s">
        <v>644</v>
      </c>
      <c r="BM100" s="108" t="s">
        <v>635</v>
      </c>
      <c r="BN100" s="108" t="s">
        <v>635</v>
      </c>
      <c r="BO100" s="103" t="s">
        <v>632</v>
      </c>
      <c r="BP100" s="103" t="s">
        <v>702</v>
      </c>
      <c r="BQ100" s="103" t="s">
        <v>635</v>
      </c>
      <c r="BR100" s="109" t="s">
        <v>645</v>
      </c>
      <c r="BS100" s="109" t="s">
        <v>635</v>
      </c>
      <c r="BT100" s="110" t="s">
        <v>635</v>
      </c>
      <c r="BU100" s="110" t="s">
        <v>635</v>
      </c>
      <c r="BV100" s="109" t="s">
        <v>635</v>
      </c>
      <c r="BW100" s="97" t="s">
        <v>848</v>
      </c>
      <c r="BX100" s="97" t="s">
        <v>848</v>
      </c>
      <c r="BY100" s="97" t="s">
        <v>1932</v>
      </c>
      <c r="BZ100" s="97" t="s">
        <v>779</v>
      </c>
      <c r="CA100" s="111" t="s">
        <v>736</v>
      </c>
      <c r="CB100" s="111" t="s">
        <v>737</v>
      </c>
      <c r="CC100" s="111" t="s">
        <v>635</v>
      </c>
      <c r="CD100" s="106" t="s">
        <v>635</v>
      </c>
      <c r="CE100" s="111" t="s">
        <v>635</v>
      </c>
      <c r="CF100" s="103">
        <v>3</v>
      </c>
      <c r="CG100" s="103">
        <v>3</v>
      </c>
      <c r="CH100" s="112" t="s">
        <v>649</v>
      </c>
      <c r="CI100" s="113" t="s">
        <v>702</v>
      </c>
      <c r="CJ100" s="113" t="s">
        <v>641</v>
      </c>
      <c r="CK100" s="113" t="s">
        <v>771</v>
      </c>
      <c r="CL100" s="103">
        <v>10</v>
      </c>
      <c r="CM100" s="114">
        <v>0</v>
      </c>
      <c r="CN100" s="103">
        <v>4</v>
      </c>
      <c r="CO100" s="106">
        <v>160</v>
      </c>
      <c r="CP100" s="103">
        <v>0.3</v>
      </c>
      <c r="CQ100" s="106">
        <v>420</v>
      </c>
      <c r="CR100" s="103">
        <v>1</v>
      </c>
      <c r="CS100" s="106">
        <v>10</v>
      </c>
      <c r="CT100" s="103" t="s">
        <v>635</v>
      </c>
      <c r="CU100" s="106" t="s">
        <v>635</v>
      </c>
      <c r="CV100" s="103" t="s">
        <v>635</v>
      </c>
      <c r="CW100" s="103" t="s">
        <v>635</v>
      </c>
      <c r="CX100" s="111" t="s">
        <v>650</v>
      </c>
      <c r="CY100" s="106" t="s">
        <v>635</v>
      </c>
      <c r="CZ100" s="115">
        <v>1</v>
      </c>
      <c r="DA100" s="115">
        <v>0</v>
      </c>
      <c r="DB100" s="116">
        <f>SUM(CZ100:DA100)</f>
        <v>1</v>
      </c>
      <c r="DC100" s="117" t="s">
        <v>651</v>
      </c>
      <c r="DD100" s="118" t="s">
        <v>635</v>
      </c>
      <c r="DE100" s="198">
        <v>0</v>
      </c>
      <c r="DF100" s="198">
        <v>1</v>
      </c>
      <c r="DG100" s="200">
        <f>SUBTOTAL(9,DE100:DF100)</f>
        <v>1</v>
      </c>
      <c r="DH100" s="105" t="s">
        <v>651</v>
      </c>
      <c r="DI100" s="120">
        <v>1</v>
      </c>
      <c r="DJ100" s="121" t="s">
        <v>651</v>
      </c>
      <c r="DK100" s="213">
        <v>1</v>
      </c>
      <c r="DL100" s="123" t="s">
        <v>635</v>
      </c>
      <c r="DM100" s="123" t="s">
        <v>635</v>
      </c>
      <c r="DN100" s="124" t="s">
        <v>635</v>
      </c>
      <c r="DO100" s="124" t="s">
        <v>635</v>
      </c>
      <c r="DP100" s="124" t="s">
        <v>635</v>
      </c>
      <c r="DQ100" s="125">
        <v>0.02</v>
      </c>
      <c r="DR100" s="125">
        <v>0.5</v>
      </c>
      <c r="DS100" s="125">
        <v>7</v>
      </c>
      <c r="DT100" s="106" t="s">
        <v>635</v>
      </c>
      <c r="DU100" s="106" t="s">
        <v>635</v>
      </c>
      <c r="DV100" s="106" t="s">
        <v>635</v>
      </c>
      <c r="DW100" s="126" t="s">
        <v>635</v>
      </c>
      <c r="DX100" s="126" t="s">
        <v>635</v>
      </c>
      <c r="DY100" s="126" t="s">
        <v>635</v>
      </c>
      <c r="DZ100" s="97" t="s">
        <v>851</v>
      </c>
      <c r="EA100" s="103" t="s">
        <v>626</v>
      </c>
      <c r="EB100" s="97" t="s">
        <v>635</v>
      </c>
      <c r="EC100" s="103" t="s">
        <v>632</v>
      </c>
      <c r="ED100" s="107" t="s">
        <v>900</v>
      </c>
      <c r="EE100" s="97" t="s">
        <v>741</v>
      </c>
      <c r="EF100" s="127" t="s">
        <v>653</v>
      </c>
      <c r="EG100" s="127" t="s">
        <v>635</v>
      </c>
      <c r="EH100" s="103" t="s">
        <v>653</v>
      </c>
      <c r="EI100" s="97" t="s">
        <v>640</v>
      </c>
      <c r="EJ100" s="97" t="s">
        <v>640</v>
      </c>
      <c r="EK100" s="122">
        <v>0.5</v>
      </c>
      <c r="EL100" s="122">
        <v>0.5</v>
      </c>
      <c r="EM100" s="122">
        <v>0.02</v>
      </c>
      <c r="EN100" s="122">
        <v>0.02</v>
      </c>
      <c r="EO100" s="128" t="s">
        <v>635</v>
      </c>
      <c r="EP100" s="128" t="s">
        <v>635</v>
      </c>
      <c r="EQ100" s="128" t="s">
        <v>635</v>
      </c>
      <c r="ER100" s="128" t="s">
        <v>635</v>
      </c>
      <c r="ES100" s="129" t="s">
        <v>635</v>
      </c>
      <c r="ET100" s="129" t="s">
        <v>635</v>
      </c>
      <c r="EU100" s="129" t="s">
        <v>635</v>
      </c>
      <c r="EV100" s="129" t="s">
        <v>635</v>
      </c>
      <c r="EW100" s="97" t="s">
        <v>654</v>
      </c>
      <c r="EX100" s="97" t="s">
        <v>654</v>
      </c>
      <c r="EY100" s="103" t="s">
        <v>635</v>
      </c>
      <c r="EZ100" s="107" t="s">
        <v>635</v>
      </c>
      <c r="FA100" s="97" t="s">
        <v>655</v>
      </c>
      <c r="FB100" s="130" t="s">
        <v>656</v>
      </c>
      <c r="FC100" s="130" t="s">
        <v>743</v>
      </c>
      <c r="FD100" s="131" t="s">
        <v>635</v>
      </c>
      <c r="FE100" s="131" t="s">
        <v>635</v>
      </c>
      <c r="FF100" s="131" t="s">
        <v>635</v>
      </c>
      <c r="FG100" s="131" t="s">
        <v>635</v>
      </c>
      <c r="FH100" s="131" t="s">
        <v>635</v>
      </c>
      <c r="FI100" s="132">
        <v>3</v>
      </c>
      <c r="FJ100" s="133" t="s">
        <v>635</v>
      </c>
      <c r="FK100" s="103" t="s">
        <v>635</v>
      </c>
      <c r="FL100" s="134" t="s">
        <v>635</v>
      </c>
      <c r="FM100" s="135">
        <v>20</v>
      </c>
      <c r="FN100" s="135" t="s">
        <v>635</v>
      </c>
      <c r="FO100" s="135" t="s">
        <v>635</v>
      </c>
      <c r="FP100" s="103" t="s">
        <v>635</v>
      </c>
      <c r="FQ100" s="132">
        <v>150</v>
      </c>
      <c r="FR100" s="133" t="s">
        <v>635</v>
      </c>
      <c r="FS100" s="103" t="s">
        <v>635</v>
      </c>
      <c r="FT100" s="134" t="s">
        <v>635</v>
      </c>
      <c r="FU100" s="135">
        <v>2</v>
      </c>
      <c r="FV100" s="135" t="s">
        <v>635</v>
      </c>
      <c r="FW100" s="131" t="s">
        <v>635</v>
      </c>
      <c r="FX100" s="103" t="s">
        <v>635</v>
      </c>
      <c r="FY100" s="100" t="s">
        <v>657</v>
      </c>
      <c r="FZ100" s="102" t="s">
        <v>658</v>
      </c>
      <c r="GA100" s="102">
        <v>1</v>
      </c>
      <c r="GB100" s="102">
        <v>23</v>
      </c>
      <c r="GC100" s="136" t="s">
        <v>657</v>
      </c>
      <c r="GD100" s="137" t="s">
        <v>658</v>
      </c>
      <c r="GE100" s="137">
        <v>1</v>
      </c>
      <c r="GF100" s="137">
        <v>23</v>
      </c>
      <c r="GG100" s="125" t="s">
        <v>635</v>
      </c>
      <c r="GH100" s="125" t="s">
        <v>635</v>
      </c>
      <c r="GI100" s="125" t="s">
        <v>635</v>
      </c>
      <c r="GJ100" s="125" t="s">
        <v>635</v>
      </c>
      <c r="GK100" s="122" t="s">
        <v>635</v>
      </c>
      <c r="GL100" s="122" t="s">
        <v>635</v>
      </c>
      <c r="GM100" s="122" t="s">
        <v>635</v>
      </c>
      <c r="GN100" s="122" t="s">
        <v>635</v>
      </c>
      <c r="GO100" s="135" t="s">
        <v>635</v>
      </c>
      <c r="GP100" s="135" t="s">
        <v>635</v>
      </c>
      <c r="GQ100" s="135" t="s">
        <v>635</v>
      </c>
      <c r="GR100" s="134" t="s">
        <v>635</v>
      </c>
      <c r="GS100" s="134" t="s">
        <v>635</v>
      </c>
      <c r="GT100" s="134" t="s">
        <v>635</v>
      </c>
      <c r="GU100" s="126" t="s">
        <v>635</v>
      </c>
      <c r="GV100" s="126" t="s">
        <v>635</v>
      </c>
      <c r="GW100" s="126" t="s">
        <v>635</v>
      </c>
      <c r="GX100" s="145" t="s">
        <v>635</v>
      </c>
      <c r="GY100" s="145" t="s">
        <v>635</v>
      </c>
      <c r="GZ100" s="145" t="s">
        <v>635</v>
      </c>
      <c r="HA100" s="139" t="s">
        <v>657</v>
      </c>
      <c r="HB100" s="140" t="s">
        <v>658</v>
      </c>
      <c r="HC100" s="123">
        <v>12</v>
      </c>
      <c r="HD100" s="123">
        <v>12</v>
      </c>
      <c r="HE100" s="127" t="s">
        <v>657</v>
      </c>
      <c r="HF100" s="130" t="s">
        <v>658</v>
      </c>
      <c r="HG100" s="131">
        <v>12</v>
      </c>
      <c r="HH100" s="131">
        <v>12</v>
      </c>
      <c r="HI100" s="141" t="s">
        <v>635</v>
      </c>
      <c r="HJ100" s="141" t="s">
        <v>635</v>
      </c>
      <c r="HK100" s="141" t="s">
        <v>635</v>
      </c>
      <c r="HL100" s="141" t="s">
        <v>635</v>
      </c>
      <c r="HM100" s="131" t="s">
        <v>635</v>
      </c>
      <c r="HN100" s="131" t="s">
        <v>635</v>
      </c>
      <c r="HO100" s="131" t="s">
        <v>635</v>
      </c>
      <c r="HP100" s="131" t="s">
        <v>635</v>
      </c>
      <c r="HQ100" s="106" t="s">
        <v>635</v>
      </c>
      <c r="HR100" s="106" t="s">
        <v>635</v>
      </c>
      <c r="HS100" s="106" t="s">
        <v>635</v>
      </c>
      <c r="HT100" s="106" t="s">
        <v>635</v>
      </c>
      <c r="HU100" s="132" t="s">
        <v>635</v>
      </c>
      <c r="HV100" s="132" t="s">
        <v>635</v>
      </c>
      <c r="HW100" s="132" t="s">
        <v>635</v>
      </c>
      <c r="HX100" s="132" t="s">
        <v>635</v>
      </c>
      <c r="HY100" s="118" t="s">
        <v>635</v>
      </c>
      <c r="HZ100" s="118" t="s">
        <v>635</v>
      </c>
      <c r="IA100" s="118" t="s">
        <v>635</v>
      </c>
      <c r="IB100" s="118" t="s">
        <v>635</v>
      </c>
      <c r="IC100" s="125" t="s">
        <v>635</v>
      </c>
      <c r="ID100" s="125" t="s">
        <v>635</v>
      </c>
      <c r="IE100" s="125" t="s">
        <v>635</v>
      </c>
      <c r="IF100" s="125" t="s">
        <v>635</v>
      </c>
      <c r="IG100" s="105" t="s">
        <v>659</v>
      </c>
      <c r="IH100" s="105" t="s">
        <v>660</v>
      </c>
      <c r="II100" s="105" t="s">
        <v>661</v>
      </c>
      <c r="IJ100" s="105" t="s">
        <v>662</v>
      </c>
      <c r="IK100" s="105" t="s">
        <v>855</v>
      </c>
      <c r="IL100" s="105" t="s">
        <v>856</v>
      </c>
      <c r="IM100" s="105" t="s">
        <v>635</v>
      </c>
      <c r="IN100" s="105" t="s">
        <v>635</v>
      </c>
      <c r="IO100" s="105" t="s">
        <v>635</v>
      </c>
      <c r="IP100" s="103">
        <v>6</v>
      </c>
      <c r="IQ100" s="102" t="s">
        <v>709</v>
      </c>
      <c r="IR100" s="102" t="s">
        <v>635</v>
      </c>
      <c r="IS100" s="142">
        <v>0</v>
      </c>
      <c r="IT100" s="142">
        <v>1</v>
      </c>
      <c r="IU100" s="128" t="s">
        <v>709</v>
      </c>
      <c r="IV100" s="128" t="s">
        <v>635</v>
      </c>
      <c r="IW100" s="143">
        <v>0</v>
      </c>
      <c r="IX100" s="143">
        <v>1</v>
      </c>
      <c r="IY100" s="124" t="s">
        <v>635</v>
      </c>
      <c r="IZ100" s="124" t="s">
        <v>635</v>
      </c>
      <c r="JA100" s="124" t="s">
        <v>635</v>
      </c>
      <c r="JB100" s="123" t="s">
        <v>635</v>
      </c>
      <c r="JC100" s="123" t="s">
        <v>635</v>
      </c>
      <c r="JD100" s="123" t="s">
        <v>635</v>
      </c>
      <c r="JE100" s="144" t="s">
        <v>635</v>
      </c>
      <c r="JF100" s="144" t="s">
        <v>635</v>
      </c>
      <c r="JG100" s="144" t="s">
        <v>635</v>
      </c>
      <c r="JH100" s="141" t="s">
        <v>635</v>
      </c>
      <c r="JI100" s="141" t="s">
        <v>635</v>
      </c>
      <c r="JJ100" s="141" t="s">
        <v>635</v>
      </c>
      <c r="JK100" s="144" t="s">
        <v>635</v>
      </c>
      <c r="JL100" s="144" t="s">
        <v>635</v>
      </c>
      <c r="JM100" s="144" t="s">
        <v>635</v>
      </c>
      <c r="JN100" s="135" t="s">
        <v>635</v>
      </c>
      <c r="JO100" s="135" t="s">
        <v>635</v>
      </c>
      <c r="JP100" s="135" t="s">
        <v>635</v>
      </c>
      <c r="JQ100" s="144" t="s">
        <v>709</v>
      </c>
      <c r="JR100" s="144" t="s">
        <v>635</v>
      </c>
      <c r="JS100" s="208">
        <v>0</v>
      </c>
      <c r="JT100" s="208">
        <v>1</v>
      </c>
      <c r="JU100" s="145" t="s">
        <v>709</v>
      </c>
      <c r="JV100" s="145" t="s">
        <v>635</v>
      </c>
      <c r="JW100" s="209">
        <v>0</v>
      </c>
      <c r="JX100" s="209">
        <v>1</v>
      </c>
      <c r="JY100" s="141" t="s">
        <v>635</v>
      </c>
      <c r="JZ100" s="141" t="s">
        <v>635</v>
      </c>
      <c r="KA100" s="141" t="s">
        <v>635</v>
      </c>
      <c r="KB100" s="141" t="s">
        <v>635</v>
      </c>
      <c r="KC100" s="128" t="s">
        <v>635</v>
      </c>
      <c r="KD100" s="128" t="s">
        <v>635</v>
      </c>
      <c r="KE100" s="128" t="s">
        <v>635</v>
      </c>
      <c r="KF100" s="128" t="s">
        <v>635</v>
      </c>
      <c r="KG100" s="146" t="s">
        <v>635</v>
      </c>
      <c r="KH100" s="146" t="s">
        <v>635</v>
      </c>
      <c r="KI100" s="146" t="s">
        <v>635</v>
      </c>
      <c r="KJ100" s="146" t="s">
        <v>635</v>
      </c>
      <c r="KK100" s="147" t="s">
        <v>635</v>
      </c>
      <c r="KL100" s="147" t="s">
        <v>635</v>
      </c>
      <c r="KM100" s="147" t="s">
        <v>635</v>
      </c>
      <c r="KN100" s="147" t="s">
        <v>635</v>
      </c>
      <c r="KO100" s="148" t="s">
        <v>635</v>
      </c>
      <c r="KP100" s="148" t="s">
        <v>635</v>
      </c>
      <c r="KQ100" s="148" t="s">
        <v>635</v>
      </c>
      <c r="KR100" s="148" t="s">
        <v>635</v>
      </c>
      <c r="KS100" s="149" t="s">
        <v>635</v>
      </c>
      <c r="KT100" s="149" t="s">
        <v>635</v>
      </c>
      <c r="KU100" s="149" t="s">
        <v>635</v>
      </c>
      <c r="KV100" s="149" t="s">
        <v>635</v>
      </c>
      <c r="KW100" s="105" t="s">
        <v>664</v>
      </c>
      <c r="KX100" s="106" t="s">
        <v>635</v>
      </c>
      <c r="KY100" s="106" t="s">
        <v>635</v>
      </c>
      <c r="KZ100" s="150">
        <v>0</v>
      </c>
      <c r="LA100" s="150">
        <v>0</v>
      </c>
      <c r="LB100" s="150">
        <v>0</v>
      </c>
      <c r="LC100" s="150">
        <v>0</v>
      </c>
      <c r="LD100" s="150">
        <v>1</v>
      </c>
      <c r="LE100" s="150">
        <v>0</v>
      </c>
      <c r="LF100" s="150">
        <v>0</v>
      </c>
      <c r="LG100" s="150">
        <v>0</v>
      </c>
      <c r="LH100" s="151">
        <f t="shared" si="31"/>
        <v>1</v>
      </c>
      <c r="LI100" s="152">
        <v>0</v>
      </c>
      <c r="LJ100" s="152">
        <v>0</v>
      </c>
      <c r="LK100" s="152">
        <v>0</v>
      </c>
      <c r="LL100" s="152">
        <v>0</v>
      </c>
      <c r="LM100" s="152">
        <v>1</v>
      </c>
      <c r="LN100" s="152">
        <v>0</v>
      </c>
      <c r="LO100" s="152">
        <v>0</v>
      </c>
      <c r="LP100" s="152">
        <v>0</v>
      </c>
      <c r="LQ100" s="153">
        <f t="shared" si="32"/>
        <v>1</v>
      </c>
      <c r="LR100" s="142">
        <v>0</v>
      </c>
      <c r="LS100" s="142">
        <v>0</v>
      </c>
      <c r="LT100" s="142">
        <v>0</v>
      </c>
      <c r="LU100" s="142">
        <v>0</v>
      </c>
      <c r="LV100" s="142">
        <v>0</v>
      </c>
      <c r="LW100" s="142">
        <v>0</v>
      </c>
      <c r="LX100" s="142">
        <v>0</v>
      </c>
      <c r="LY100" s="142">
        <v>0</v>
      </c>
      <c r="LZ100" s="142">
        <v>0</v>
      </c>
      <c r="MA100" s="45" t="s">
        <v>635</v>
      </c>
      <c r="MB100" s="45" t="s">
        <v>635</v>
      </c>
      <c r="MC100" s="45" t="s">
        <v>635</v>
      </c>
      <c r="MD100" s="45" t="s">
        <v>635</v>
      </c>
      <c r="ME100" s="45" t="s">
        <v>635</v>
      </c>
      <c r="MF100" s="45" t="s">
        <v>635</v>
      </c>
      <c r="MG100" s="45" t="s">
        <v>635</v>
      </c>
      <c r="MH100" s="45" t="s">
        <v>635</v>
      </c>
      <c r="MI100" s="44" t="s">
        <v>635</v>
      </c>
      <c r="MJ100" s="155" t="s">
        <v>635</v>
      </c>
      <c r="MK100" s="155" t="s">
        <v>635</v>
      </c>
      <c r="ML100" s="155" t="s">
        <v>635</v>
      </c>
      <c r="MM100" s="155" t="s">
        <v>635</v>
      </c>
      <c r="MN100" s="155" t="s">
        <v>635</v>
      </c>
      <c r="MO100" s="155" t="s">
        <v>635</v>
      </c>
      <c r="MP100" s="155" t="s">
        <v>635</v>
      </c>
      <c r="MQ100" s="155" t="s">
        <v>635</v>
      </c>
      <c r="MR100" s="156" t="s">
        <v>635</v>
      </c>
      <c r="MS100" s="157" t="s">
        <v>635</v>
      </c>
      <c r="MT100" s="157" t="s">
        <v>635</v>
      </c>
      <c r="MU100" s="157" t="s">
        <v>635</v>
      </c>
      <c r="MV100" s="157" t="s">
        <v>635</v>
      </c>
      <c r="MW100" s="157" t="s">
        <v>635</v>
      </c>
      <c r="MX100" s="157" t="s">
        <v>635</v>
      </c>
      <c r="MY100" s="157" t="s">
        <v>635</v>
      </c>
      <c r="MZ100" s="157" t="s">
        <v>635</v>
      </c>
      <c r="NA100" s="157" t="s">
        <v>635</v>
      </c>
      <c r="NB100" s="158">
        <v>0</v>
      </c>
      <c r="NC100" s="158">
        <v>0</v>
      </c>
      <c r="ND100" s="158">
        <v>0</v>
      </c>
      <c r="NE100" s="158">
        <v>0</v>
      </c>
      <c r="NF100" s="158">
        <v>0</v>
      </c>
      <c r="NG100" s="158">
        <v>0</v>
      </c>
      <c r="NH100" s="158">
        <v>0</v>
      </c>
      <c r="NI100" s="158">
        <v>0</v>
      </c>
      <c r="NJ100" s="159">
        <v>0</v>
      </c>
      <c r="NK100" s="160" t="s">
        <v>635</v>
      </c>
      <c r="NL100" s="160" t="s">
        <v>635</v>
      </c>
      <c r="NM100" s="160" t="s">
        <v>635</v>
      </c>
      <c r="NN100" s="160" t="s">
        <v>635</v>
      </c>
      <c r="NO100" s="160" t="s">
        <v>635</v>
      </c>
      <c r="NP100" s="160" t="s">
        <v>635</v>
      </c>
      <c r="NQ100" s="160" t="s">
        <v>635</v>
      </c>
      <c r="NR100" s="160" t="s">
        <v>635</v>
      </c>
      <c r="NS100" s="161" t="s">
        <v>635</v>
      </c>
      <c r="NT100" s="162" t="s">
        <v>635</v>
      </c>
      <c r="NU100" s="162" t="s">
        <v>635</v>
      </c>
      <c r="NV100" s="162" t="s">
        <v>635</v>
      </c>
      <c r="NW100" s="162" t="s">
        <v>635</v>
      </c>
      <c r="NX100" s="162" t="s">
        <v>635</v>
      </c>
      <c r="NY100" s="162" t="s">
        <v>635</v>
      </c>
      <c r="NZ100" s="162" t="s">
        <v>635</v>
      </c>
      <c r="OA100" s="162" t="s">
        <v>635</v>
      </c>
      <c r="OB100" s="163" t="s">
        <v>635</v>
      </c>
      <c r="OC100" s="142" t="s">
        <v>635</v>
      </c>
      <c r="OD100" s="142" t="s">
        <v>635</v>
      </c>
      <c r="OE100" s="142" t="s">
        <v>635</v>
      </c>
      <c r="OF100" s="142" t="s">
        <v>635</v>
      </c>
      <c r="OG100" s="142" t="s">
        <v>635</v>
      </c>
      <c r="OH100" s="142" t="s">
        <v>635</v>
      </c>
      <c r="OI100" s="142" t="s">
        <v>635</v>
      </c>
      <c r="OJ100" s="142" t="s">
        <v>635</v>
      </c>
      <c r="OK100" s="142" t="s">
        <v>635</v>
      </c>
      <c r="OL100" s="45">
        <v>0</v>
      </c>
      <c r="OM100" s="45">
        <v>0</v>
      </c>
      <c r="ON100" s="45">
        <v>0</v>
      </c>
      <c r="OO100" s="45">
        <v>0</v>
      </c>
      <c r="OP100" s="45">
        <v>0</v>
      </c>
      <c r="OQ100" s="45">
        <v>0</v>
      </c>
      <c r="OR100" s="45">
        <v>0</v>
      </c>
      <c r="OS100" s="45">
        <v>0</v>
      </c>
      <c r="OT100" s="44">
        <v>0</v>
      </c>
      <c r="OU100" s="158" t="s">
        <v>635</v>
      </c>
      <c r="OV100" s="158" t="s">
        <v>635</v>
      </c>
      <c r="OW100" s="158" t="s">
        <v>635</v>
      </c>
      <c r="OX100" s="158" t="s">
        <v>635</v>
      </c>
      <c r="OY100" s="158" t="s">
        <v>635</v>
      </c>
      <c r="OZ100" s="158" t="s">
        <v>635</v>
      </c>
      <c r="PA100" s="158" t="s">
        <v>635</v>
      </c>
      <c r="PB100" s="158" t="s">
        <v>635</v>
      </c>
      <c r="PC100" s="159" t="s">
        <v>635</v>
      </c>
      <c r="PD100" s="152" t="s">
        <v>635</v>
      </c>
      <c r="PE100" s="152" t="s">
        <v>635</v>
      </c>
      <c r="PF100" s="152" t="s">
        <v>635</v>
      </c>
      <c r="PG100" s="152" t="s">
        <v>635</v>
      </c>
      <c r="PH100" s="152" t="s">
        <v>635</v>
      </c>
      <c r="PI100" s="152" t="s">
        <v>635</v>
      </c>
      <c r="PJ100" s="152" t="s">
        <v>635</v>
      </c>
      <c r="PK100" s="152" t="s">
        <v>635</v>
      </c>
      <c r="PL100" s="164" t="s">
        <v>635</v>
      </c>
      <c r="PM100" s="158" t="s">
        <v>635</v>
      </c>
      <c r="PN100" s="158" t="s">
        <v>635</v>
      </c>
      <c r="PO100" s="158" t="s">
        <v>635</v>
      </c>
      <c r="PP100" s="158" t="s">
        <v>635</v>
      </c>
      <c r="PQ100" s="158" t="s">
        <v>635</v>
      </c>
      <c r="PR100" s="158" t="s">
        <v>635</v>
      </c>
      <c r="PS100" s="158" t="s">
        <v>635</v>
      </c>
      <c r="PT100" s="158" t="s">
        <v>635</v>
      </c>
      <c r="PU100" s="159" t="s">
        <v>635</v>
      </c>
      <c r="PV100" s="157">
        <v>0</v>
      </c>
      <c r="PW100" s="157">
        <v>0</v>
      </c>
      <c r="PX100" s="157">
        <v>0</v>
      </c>
      <c r="PY100" s="157">
        <v>0</v>
      </c>
      <c r="PZ100" s="157">
        <v>0</v>
      </c>
      <c r="QA100" s="157">
        <v>0</v>
      </c>
      <c r="QB100" s="157">
        <v>0</v>
      </c>
      <c r="QC100" s="157">
        <v>0</v>
      </c>
      <c r="QD100" s="165">
        <v>0</v>
      </c>
      <c r="QE100" s="166" t="s">
        <v>635</v>
      </c>
      <c r="QF100" s="166" t="s">
        <v>635</v>
      </c>
      <c r="QG100" s="166" t="s">
        <v>635</v>
      </c>
      <c r="QH100" s="166" t="s">
        <v>635</v>
      </c>
      <c r="QI100" s="166" t="s">
        <v>635</v>
      </c>
      <c r="QJ100" s="166" t="s">
        <v>635</v>
      </c>
      <c r="QK100" s="166" t="s">
        <v>635</v>
      </c>
      <c r="QL100" s="166" t="s">
        <v>635</v>
      </c>
      <c r="QM100" s="167" t="s">
        <v>635</v>
      </c>
      <c r="QN100" s="120" t="s">
        <v>635</v>
      </c>
      <c r="QO100" s="120" t="s">
        <v>635</v>
      </c>
      <c r="QP100" s="120" t="s">
        <v>635</v>
      </c>
      <c r="QQ100" s="120" t="s">
        <v>635</v>
      </c>
      <c r="QR100" s="120" t="s">
        <v>635</v>
      </c>
      <c r="QS100" s="120" t="s">
        <v>635</v>
      </c>
      <c r="QT100" s="120" t="s">
        <v>635</v>
      </c>
      <c r="QU100" s="120" t="s">
        <v>635</v>
      </c>
      <c r="QV100" s="168" t="s">
        <v>635</v>
      </c>
      <c r="QW100" s="169" t="s">
        <v>635</v>
      </c>
      <c r="QX100" s="169" t="s">
        <v>635</v>
      </c>
      <c r="QY100" s="169" t="s">
        <v>635</v>
      </c>
      <c r="QZ100" s="169" t="s">
        <v>635</v>
      </c>
      <c r="RA100" s="169" t="s">
        <v>635</v>
      </c>
      <c r="RB100" s="169" t="s">
        <v>635</v>
      </c>
      <c r="RC100" s="169" t="s">
        <v>635</v>
      </c>
      <c r="RD100" s="169" t="s">
        <v>635</v>
      </c>
      <c r="RE100" s="170" t="s">
        <v>635</v>
      </c>
      <c r="RF100" s="136" t="s">
        <v>656</v>
      </c>
      <c r="RG100" s="136" t="s">
        <v>743</v>
      </c>
      <c r="RH100" s="136" t="s">
        <v>635</v>
      </c>
      <c r="RI100" s="137" t="s">
        <v>635</v>
      </c>
      <c r="RJ100" s="137" t="s">
        <v>635</v>
      </c>
      <c r="RK100" s="137" t="s">
        <v>635</v>
      </c>
      <c r="RL100" s="105" t="s">
        <v>664</v>
      </c>
      <c r="RM100" s="106" t="s">
        <v>635</v>
      </c>
      <c r="RN100" s="106" t="s">
        <v>635</v>
      </c>
      <c r="RO100" s="171">
        <v>0</v>
      </c>
      <c r="RP100" s="171">
        <v>0</v>
      </c>
      <c r="RQ100" s="171">
        <v>0</v>
      </c>
      <c r="RR100" s="171">
        <v>0</v>
      </c>
      <c r="RS100" s="171">
        <v>1</v>
      </c>
      <c r="RT100" s="171">
        <v>0</v>
      </c>
      <c r="RU100" s="171">
        <v>0</v>
      </c>
      <c r="RV100" s="171">
        <v>0</v>
      </c>
      <c r="RW100" s="172">
        <f t="shared" si="28"/>
        <v>1</v>
      </c>
      <c r="RX100" s="133" t="s">
        <v>635</v>
      </c>
      <c r="RY100" s="133" t="s">
        <v>635</v>
      </c>
      <c r="RZ100" s="133" t="s">
        <v>635</v>
      </c>
      <c r="SA100" s="133" t="s">
        <v>635</v>
      </c>
      <c r="SB100" s="133" t="s">
        <v>635</v>
      </c>
      <c r="SC100" s="133" t="s">
        <v>635</v>
      </c>
      <c r="SD100" s="133" t="s">
        <v>635</v>
      </c>
      <c r="SE100" s="133" t="s">
        <v>635</v>
      </c>
      <c r="SF100" s="189" t="s">
        <v>635</v>
      </c>
      <c r="SG100" s="132" t="s">
        <v>635</v>
      </c>
      <c r="SH100" s="132" t="s">
        <v>635</v>
      </c>
      <c r="SI100" s="132" t="s">
        <v>635</v>
      </c>
      <c r="SJ100" s="132" t="s">
        <v>635</v>
      </c>
      <c r="SK100" s="132" t="s">
        <v>635</v>
      </c>
      <c r="SL100" s="132" t="s">
        <v>635</v>
      </c>
      <c r="SM100" s="132" t="s">
        <v>635</v>
      </c>
      <c r="SN100" s="132" t="s">
        <v>635</v>
      </c>
      <c r="SO100" s="173" t="s">
        <v>635</v>
      </c>
      <c r="SP100" s="102" t="s">
        <v>635</v>
      </c>
      <c r="SQ100" s="102" t="s">
        <v>635</v>
      </c>
      <c r="SR100" s="102" t="s">
        <v>635</v>
      </c>
      <c r="SS100" s="102" t="s">
        <v>635</v>
      </c>
      <c r="ST100" s="102" t="s">
        <v>635</v>
      </c>
      <c r="SU100" s="102" t="s">
        <v>635</v>
      </c>
      <c r="SV100" s="102" t="s">
        <v>635</v>
      </c>
      <c r="SW100" s="102" t="s">
        <v>635</v>
      </c>
      <c r="SX100" s="174" t="s">
        <v>635</v>
      </c>
      <c r="SY100" s="125" t="s">
        <v>635</v>
      </c>
      <c r="SZ100" s="125" t="s">
        <v>635</v>
      </c>
      <c r="TA100" s="125" t="s">
        <v>635</v>
      </c>
      <c r="TB100" s="125" t="s">
        <v>635</v>
      </c>
      <c r="TC100" s="125" t="s">
        <v>635</v>
      </c>
      <c r="TD100" s="125" t="s">
        <v>635</v>
      </c>
      <c r="TE100" s="125" t="s">
        <v>635</v>
      </c>
      <c r="TF100" s="125" t="s">
        <v>635</v>
      </c>
      <c r="TG100" s="175" t="s">
        <v>635</v>
      </c>
      <c r="TH100" s="149" t="s">
        <v>635</v>
      </c>
      <c r="TI100" s="149" t="s">
        <v>635</v>
      </c>
      <c r="TJ100" s="149" t="s">
        <v>635</v>
      </c>
      <c r="TK100" s="149" t="s">
        <v>635</v>
      </c>
      <c r="TL100" s="149" t="s">
        <v>635</v>
      </c>
      <c r="TM100" s="149" t="s">
        <v>635</v>
      </c>
      <c r="TN100" s="149" t="s">
        <v>635</v>
      </c>
      <c r="TO100" s="149" t="s">
        <v>635</v>
      </c>
      <c r="TP100" s="176" t="s">
        <v>635</v>
      </c>
      <c r="TQ100" s="210">
        <v>0</v>
      </c>
      <c r="TR100" s="210">
        <v>0</v>
      </c>
      <c r="TS100" s="210">
        <v>0</v>
      </c>
      <c r="TT100" s="210">
        <v>0</v>
      </c>
      <c r="TU100" s="210">
        <v>1</v>
      </c>
      <c r="TV100" s="210">
        <v>0</v>
      </c>
      <c r="TW100" s="210">
        <v>0</v>
      </c>
      <c r="TX100" s="210">
        <v>0</v>
      </c>
      <c r="TY100" s="211">
        <f t="shared" si="33"/>
        <v>1</v>
      </c>
      <c r="TZ100" s="179" t="s">
        <v>635</v>
      </c>
      <c r="UA100" s="179" t="s">
        <v>635</v>
      </c>
      <c r="UB100" s="179" t="s">
        <v>635</v>
      </c>
      <c r="UC100" s="179" t="s">
        <v>635</v>
      </c>
      <c r="UD100" s="179" t="s">
        <v>635</v>
      </c>
      <c r="UE100" s="179" t="s">
        <v>635</v>
      </c>
      <c r="UF100" s="179" t="s">
        <v>635</v>
      </c>
      <c r="UG100" s="179" t="s">
        <v>635</v>
      </c>
      <c r="UH100" s="180" t="s">
        <v>635</v>
      </c>
      <c r="UI100" s="171">
        <v>0</v>
      </c>
      <c r="UJ100" s="171">
        <v>0</v>
      </c>
      <c r="UK100" s="171">
        <v>0</v>
      </c>
      <c r="UL100" s="171">
        <v>0</v>
      </c>
      <c r="UM100" s="171">
        <v>1</v>
      </c>
      <c r="UN100" s="171">
        <v>0</v>
      </c>
      <c r="UO100" s="171">
        <v>0</v>
      </c>
      <c r="UP100" s="171">
        <v>0</v>
      </c>
      <c r="UQ100" s="181">
        <f t="shared" si="29"/>
        <v>1</v>
      </c>
      <c r="UR100" s="131" t="s">
        <v>635</v>
      </c>
      <c r="US100" s="131" t="s">
        <v>635</v>
      </c>
      <c r="UT100" s="131" t="s">
        <v>635</v>
      </c>
      <c r="UU100" s="131" t="s">
        <v>635</v>
      </c>
      <c r="UV100" s="131" t="s">
        <v>635</v>
      </c>
      <c r="UW100" s="131" t="s">
        <v>635</v>
      </c>
      <c r="UX100" s="131" t="s">
        <v>635</v>
      </c>
      <c r="UY100" s="131" t="s">
        <v>635</v>
      </c>
      <c r="UZ100" s="182" t="s">
        <v>635</v>
      </c>
      <c r="VA100" s="169" t="s">
        <v>635</v>
      </c>
      <c r="VB100" s="169" t="s">
        <v>635</v>
      </c>
      <c r="VC100" s="169" t="s">
        <v>635</v>
      </c>
      <c r="VD100" s="169" t="s">
        <v>635</v>
      </c>
      <c r="VE100" s="169" t="s">
        <v>635</v>
      </c>
      <c r="VF100" s="169" t="s">
        <v>635</v>
      </c>
      <c r="VG100" s="169" t="s">
        <v>635</v>
      </c>
      <c r="VH100" s="169" t="s">
        <v>635</v>
      </c>
      <c r="VI100" s="183" t="s">
        <v>635</v>
      </c>
      <c r="VJ100" s="177" t="s">
        <v>635</v>
      </c>
      <c r="VK100" s="177" t="s">
        <v>635</v>
      </c>
      <c r="VL100" s="177" t="s">
        <v>635</v>
      </c>
      <c r="VM100" s="177" t="s">
        <v>635</v>
      </c>
      <c r="VN100" s="177" t="s">
        <v>635</v>
      </c>
      <c r="VO100" s="177" t="s">
        <v>635</v>
      </c>
      <c r="VP100" s="177" t="s">
        <v>635</v>
      </c>
      <c r="VQ100" s="177" t="s">
        <v>635</v>
      </c>
      <c r="VR100" s="178" t="s">
        <v>635</v>
      </c>
      <c r="VS100" s="184" t="s">
        <v>635</v>
      </c>
      <c r="VT100" s="184" t="s">
        <v>635</v>
      </c>
      <c r="VU100" s="184" t="s">
        <v>635</v>
      </c>
      <c r="VV100" s="184" t="s">
        <v>635</v>
      </c>
      <c r="VW100" s="184" t="s">
        <v>635</v>
      </c>
      <c r="VX100" s="184" t="s">
        <v>635</v>
      </c>
      <c r="VY100" s="184" t="s">
        <v>635</v>
      </c>
      <c r="VZ100" s="184" t="s">
        <v>635</v>
      </c>
      <c r="WA100" s="185" t="s">
        <v>635</v>
      </c>
      <c r="WB100" s="186" t="s">
        <v>635</v>
      </c>
      <c r="WC100" s="186" t="s">
        <v>635</v>
      </c>
      <c r="WD100" s="186" t="s">
        <v>635</v>
      </c>
      <c r="WE100" s="186" t="s">
        <v>635</v>
      </c>
      <c r="WF100" s="186" t="s">
        <v>635</v>
      </c>
      <c r="WG100" s="186" t="s">
        <v>635</v>
      </c>
      <c r="WH100" s="186" t="s">
        <v>635</v>
      </c>
      <c r="WI100" s="186" t="s">
        <v>635</v>
      </c>
      <c r="WJ100" s="187" t="s">
        <v>635</v>
      </c>
      <c r="WK100" s="212">
        <v>0</v>
      </c>
      <c r="WL100" s="212">
        <v>0</v>
      </c>
      <c r="WM100" s="212">
        <v>0</v>
      </c>
      <c r="WN100" s="212">
        <v>0</v>
      </c>
      <c r="WO100" s="212">
        <v>1</v>
      </c>
      <c r="WP100" s="212">
        <v>0</v>
      </c>
      <c r="WQ100" s="212">
        <v>0</v>
      </c>
      <c r="WR100" s="212">
        <v>0</v>
      </c>
      <c r="WS100" s="188">
        <f t="shared" si="34"/>
        <v>1</v>
      </c>
      <c r="WT100" s="133" t="s">
        <v>635</v>
      </c>
      <c r="WU100" s="133" t="s">
        <v>635</v>
      </c>
      <c r="WV100" s="133" t="s">
        <v>635</v>
      </c>
      <c r="WW100" s="133" t="s">
        <v>635</v>
      </c>
      <c r="WX100" s="133" t="s">
        <v>635</v>
      </c>
      <c r="WY100" s="133" t="s">
        <v>635</v>
      </c>
      <c r="WZ100" s="133" t="s">
        <v>635</v>
      </c>
      <c r="XA100" s="133" t="s">
        <v>635</v>
      </c>
      <c r="XB100" s="189" t="s">
        <v>635</v>
      </c>
      <c r="XC100" s="105" t="s">
        <v>665</v>
      </c>
      <c r="XD100" s="105" t="s">
        <v>666</v>
      </c>
      <c r="XE100" s="105" t="s">
        <v>749</v>
      </c>
      <c r="XF100" s="111" t="s">
        <v>750</v>
      </c>
      <c r="XG100" s="190" t="s">
        <v>671</v>
      </c>
      <c r="XH100" s="190" t="s">
        <v>672</v>
      </c>
      <c r="XI100" s="190" t="s">
        <v>673</v>
      </c>
      <c r="XJ100" s="190" t="s">
        <v>635</v>
      </c>
      <c r="XK100" s="190" t="s">
        <v>635</v>
      </c>
      <c r="XL100" s="190" t="s">
        <v>635</v>
      </c>
      <c r="XM100" s="191" t="s">
        <v>667</v>
      </c>
      <c r="XN100" s="191" t="s">
        <v>668</v>
      </c>
      <c r="XO100" s="191" t="s">
        <v>670</v>
      </c>
      <c r="XP100" s="191" t="s">
        <v>712</v>
      </c>
      <c r="XQ100" s="191" t="s">
        <v>635</v>
      </c>
      <c r="XR100" s="191" t="s">
        <v>635</v>
      </c>
      <c r="XS100" s="191" t="s">
        <v>635</v>
      </c>
      <c r="XT100" s="191" t="s">
        <v>635</v>
      </c>
      <c r="XU100" s="192" t="s">
        <v>635</v>
      </c>
      <c r="XV100" s="192" t="s">
        <v>635</v>
      </c>
      <c r="XW100" s="192" t="s">
        <v>635</v>
      </c>
      <c r="XX100" s="192" t="s">
        <v>635</v>
      </c>
      <c r="XY100" s="192" t="s">
        <v>635</v>
      </c>
      <c r="XZ100" s="192" t="s">
        <v>635</v>
      </c>
      <c r="YA100" s="144" t="s">
        <v>667</v>
      </c>
      <c r="YB100" s="144" t="s">
        <v>635</v>
      </c>
      <c r="YC100" s="144" t="s">
        <v>635</v>
      </c>
      <c r="YD100" s="144" t="s">
        <v>635</v>
      </c>
      <c r="YE100" s="144" t="s">
        <v>635</v>
      </c>
      <c r="YF100" s="144" t="s">
        <v>635</v>
      </c>
      <c r="YG100" s="144" t="s">
        <v>635</v>
      </c>
      <c r="YH100" s="111" t="s">
        <v>674</v>
      </c>
      <c r="YI100" s="111" t="s">
        <v>635</v>
      </c>
      <c r="YJ100" s="111" t="s">
        <v>635</v>
      </c>
      <c r="YK100" s="190" t="s">
        <v>635</v>
      </c>
      <c r="YL100" s="190" t="s">
        <v>635</v>
      </c>
      <c r="YM100" s="190" t="s">
        <v>635</v>
      </c>
      <c r="YN100" s="190" t="s">
        <v>635</v>
      </c>
      <c r="YO100" s="190" t="s">
        <v>635</v>
      </c>
      <c r="YP100" s="130" t="s">
        <v>752</v>
      </c>
      <c r="YQ100" s="130" t="s">
        <v>635</v>
      </c>
      <c r="YR100" s="130" t="s">
        <v>635</v>
      </c>
      <c r="YS100" s="130" t="s">
        <v>635</v>
      </c>
      <c r="YT100" s="130" t="s">
        <v>635</v>
      </c>
      <c r="YU100" s="130" t="s">
        <v>635</v>
      </c>
      <c r="YV100" s="112" t="s">
        <v>635</v>
      </c>
      <c r="YW100" s="112" t="s">
        <v>635</v>
      </c>
      <c r="YX100" s="112" t="s">
        <v>635</v>
      </c>
      <c r="YY100" s="112" t="s">
        <v>635</v>
      </c>
      <c r="YZ100" s="105" t="s">
        <v>674</v>
      </c>
      <c r="ZA100" s="105" t="s">
        <v>635</v>
      </c>
      <c r="ZB100" s="126" t="s">
        <v>635</v>
      </c>
      <c r="ZC100" s="126" t="s">
        <v>635</v>
      </c>
      <c r="ZD100" s="126" t="s">
        <v>635</v>
      </c>
      <c r="ZE100" s="126" t="s">
        <v>635</v>
      </c>
      <c r="ZF100" s="126" t="s">
        <v>635</v>
      </c>
      <c r="ZG100" s="125" t="s">
        <v>675</v>
      </c>
      <c r="ZH100" s="125" t="s">
        <v>677</v>
      </c>
      <c r="ZI100" s="125" t="s">
        <v>678</v>
      </c>
      <c r="ZJ100" s="125" t="s">
        <v>635</v>
      </c>
      <c r="ZK100" s="125" t="s">
        <v>635</v>
      </c>
      <c r="ZL100" s="125" t="s">
        <v>635</v>
      </c>
      <c r="ZM100" s="125" t="s">
        <v>635</v>
      </c>
      <c r="ZN100" s="125" t="s">
        <v>635</v>
      </c>
      <c r="ZO100" s="147" t="s">
        <v>635</v>
      </c>
      <c r="ZP100" s="147" t="s">
        <v>635</v>
      </c>
      <c r="ZQ100" s="147" t="s">
        <v>635</v>
      </c>
      <c r="ZR100" s="147" t="s">
        <v>635</v>
      </c>
      <c r="ZS100" s="147" t="s">
        <v>635</v>
      </c>
      <c r="ZT100" s="184" t="s">
        <v>635</v>
      </c>
      <c r="ZU100" s="184">
        <v>3</v>
      </c>
      <c r="ZV100" s="184">
        <v>0.5</v>
      </c>
      <c r="ZW100" s="184" t="s">
        <v>635</v>
      </c>
      <c r="ZX100" s="131">
        <v>1.75</v>
      </c>
      <c r="ZY100" s="131" t="s">
        <v>635</v>
      </c>
      <c r="ZZ100" s="131" t="s">
        <v>635</v>
      </c>
      <c r="AAA100" s="131" t="s">
        <v>635</v>
      </c>
      <c r="AAB100" s="132" t="s">
        <v>635</v>
      </c>
      <c r="AAC100" s="132" t="s">
        <v>635</v>
      </c>
      <c r="AAD100" s="132" t="s">
        <v>635</v>
      </c>
      <c r="AAE100" s="193" t="s">
        <v>635</v>
      </c>
      <c r="AAF100" s="102">
        <v>0.5</v>
      </c>
      <c r="AAG100" s="102" t="s">
        <v>635</v>
      </c>
      <c r="AAH100" s="102" t="s">
        <v>635</v>
      </c>
      <c r="AAI100" s="102" t="s">
        <v>635</v>
      </c>
      <c r="AAJ100" s="125" t="s">
        <v>635</v>
      </c>
      <c r="AAK100" s="125">
        <v>1</v>
      </c>
      <c r="AAL100" s="125" t="s">
        <v>635</v>
      </c>
      <c r="AAM100" s="125" t="s">
        <v>635</v>
      </c>
      <c r="AAN100" s="131" t="s">
        <v>635</v>
      </c>
      <c r="AAO100" s="131">
        <v>1</v>
      </c>
      <c r="AAP100" s="131" t="s">
        <v>635</v>
      </c>
      <c r="AAQ100" s="131" t="s">
        <v>635</v>
      </c>
      <c r="AAR100" s="149" t="s">
        <v>635</v>
      </c>
      <c r="AAS100" s="149">
        <v>0.5</v>
      </c>
      <c r="AAT100" s="149" t="s">
        <v>635</v>
      </c>
      <c r="AAU100" s="149" t="s">
        <v>635</v>
      </c>
      <c r="AAV100" s="184">
        <v>1</v>
      </c>
      <c r="AAW100" s="184" t="s">
        <v>635</v>
      </c>
      <c r="AAX100" s="184" t="s">
        <v>635</v>
      </c>
      <c r="AAY100" s="184" t="s">
        <v>635</v>
      </c>
      <c r="AAZ100" s="103" t="s">
        <v>632</v>
      </c>
      <c r="ABA100" s="100" t="s">
        <v>1019</v>
      </c>
      <c r="ABB100" s="100" t="s">
        <v>679</v>
      </c>
      <c r="ABC100" s="100" t="s">
        <v>1360</v>
      </c>
      <c r="ABD100" s="100" t="s">
        <v>635</v>
      </c>
      <c r="ABE100" s="100" t="s">
        <v>635</v>
      </c>
      <c r="ABF100" s="103" t="s">
        <v>633</v>
      </c>
      <c r="ABG100" s="194">
        <v>20000</v>
      </c>
      <c r="ABH100" s="195" t="s">
        <v>754</v>
      </c>
      <c r="ABI100" s="195" t="s">
        <v>788</v>
      </c>
      <c r="ABJ100" s="195" t="s">
        <v>635</v>
      </c>
      <c r="ABK100" s="195" t="s">
        <v>635</v>
      </c>
      <c r="ABL100" s="177" t="s">
        <v>635</v>
      </c>
      <c r="ABM100" s="177" t="s">
        <v>635</v>
      </c>
      <c r="ABN100" s="177" t="s">
        <v>635</v>
      </c>
      <c r="ABO100" s="195" t="s">
        <v>635</v>
      </c>
      <c r="ABP100" s="112" t="s">
        <v>755</v>
      </c>
      <c r="ABQ100" s="112" t="s">
        <v>635</v>
      </c>
      <c r="ABR100" s="112" t="s">
        <v>635</v>
      </c>
      <c r="ABS100" s="103" t="s">
        <v>632</v>
      </c>
      <c r="ABT100" s="97" t="s">
        <v>632</v>
      </c>
      <c r="ABU100" s="196" t="s">
        <v>683</v>
      </c>
      <c r="ABV100" s="196" t="s">
        <v>718</v>
      </c>
      <c r="ABW100" s="196" t="s">
        <v>789</v>
      </c>
      <c r="ABX100" s="196" t="s">
        <v>635</v>
      </c>
      <c r="ABY100" s="196" t="s">
        <v>635</v>
      </c>
      <c r="ABZ100" s="196" t="s">
        <v>635</v>
      </c>
      <c r="ACA100" s="196" t="s">
        <v>635</v>
      </c>
      <c r="ACB100" s="97" t="s">
        <v>626</v>
      </c>
      <c r="ACC100" s="97" t="s">
        <v>632</v>
      </c>
      <c r="ACD100" s="112" t="s">
        <v>685</v>
      </c>
      <c r="ACE100" s="112" t="s">
        <v>635</v>
      </c>
      <c r="ACF100" s="112" t="s">
        <v>635</v>
      </c>
      <c r="ACG100" s="112" t="s">
        <v>635</v>
      </c>
      <c r="ACH100" s="97" t="s">
        <v>1933</v>
      </c>
      <c r="ACI100" s="97" t="s">
        <v>1934</v>
      </c>
      <c r="ACJ100" s="97"/>
    </row>
    <row r="101" spans="1:764" ht="15" customHeight="1">
      <c r="A101">
        <v>92</v>
      </c>
      <c r="B101" s="97" t="s">
        <v>1935</v>
      </c>
      <c r="C101" s="97" t="s">
        <v>1936</v>
      </c>
      <c r="D101" s="97" t="s">
        <v>1712</v>
      </c>
      <c r="E101" s="97" t="s">
        <v>1937</v>
      </c>
      <c r="F101" s="98" t="s">
        <v>1938</v>
      </c>
      <c r="G101" s="98" t="s">
        <v>1939</v>
      </c>
      <c r="H101" s="99">
        <v>34.907567</v>
      </c>
      <c r="I101" s="99">
        <v>0.59940300000000002</v>
      </c>
      <c r="J101" s="98" t="s">
        <v>1917</v>
      </c>
      <c r="K101" s="98" t="s">
        <v>1940</v>
      </c>
      <c r="L101" s="98" t="s">
        <v>1941</v>
      </c>
      <c r="M101" s="100" t="s">
        <v>1942</v>
      </c>
      <c r="N101" s="101">
        <v>722586390</v>
      </c>
      <c r="O101" s="102">
        <v>720870835</v>
      </c>
      <c r="P101" s="100">
        <v>0.59956200000000004</v>
      </c>
      <c r="Q101" s="100">
        <v>34.907361999999999</v>
      </c>
      <c r="R101" s="100">
        <v>1740.6</v>
      </c>
      <c r="S101" s="100">
        <v>5</v>
      </c>
      <c r="T101" s="103" t="s">
        <v>626</v>
      </c>
      <c r="U101" s="97" t="s">
        <v>629</v>
      </c>
      <c r="V101" s="97" t="s">
        <v>699</v>
      </c>
      <c r="W101" s="97" t="s">
        <v>629</v>
      </c>
      <c r="X101" s="97" t="s">
        <v>700</v>
      </c>
      <c r="Y101" s="97" t="s">
        <v>631</v>
      </c>
      <c r="Z101" s="103" t="s">
        <v>632</v>
      </c>
      <c r="AA101" s="104" t="s">
        <v>633</v>
      </c>
      <c r="AB101" s="104" t="s">
        <v>1093</v>
      </c>
      <c r="AC101" s="104" t="s">
        <v>1014</v>
      </c>
      <c r="AD101" s="104" t="s">
        <v>634</v>
      </c>
      <c r="AE101" s="104" t="s">
        <v>635</v>
      </c>
      <c r="AF101" s="103">
        <v>6</v>
      </c>
      <c r="AG101" s="103">
        <v>1</v>
      </c>
      <c r="AH101" s="97" t="s">
        <v>636</v>
      </c>
      <c r="AI101" s="97" t="s">
        <v>637</v>
      </c>
      <c r="AJ101" s="97" t="s">
        <v>638</v>
      </c>
      <c r="AK101" s="97" t="s">
        <v>635</v>
      </c>
      <c r="AL101" s="105" t="s">
        <v>640</v>
      </c>
      <c r="AM101" s="106" t="s">
        <v>641</v>
      </c>
      <c r="AN101" s="106" t="s">
        <v>635</v>
      </c>
      <c r="AO101" s="106" t="s">
        <v>1943</v>
      </c>
      <c r="AP101" s="97" t="s">
        <v>642</v>
      </c>
      <c r="AQ101" s="97" t="s">
        <v>642</v>
      </c>
      <c r="AR101" s="103" t="s">
        <v>635</v>
      </c>
      <c r="AS101" s="107" t="s">
        <v>635</v>
      </c>
      <c r="AT101" s="103" t="s">
        <v>635</v>
      </c>
      <c r="AU101" s="103" t="s">
        <v>1944</v>
      </c>
      <c r="AV101" s="106" t="s">
        <v>632</v>
      </c>
      <c r="AW101" s="105" t="s">
        <v>641</v>
      </c>
      <c r="AX101" s="103" t="s">
        <v>1945</v>
      </c>
      <c r="AY101" s="105" t="s">
        <v>640</v>
      </c>
      <c r="AZ101" s="107" t="s">
        <v>635</v>
      </c>
      <c r="BA101" s="105" t="s">
        <v>640</v>
      </c>
      <c r="BB101" s="107" t="s">
        <v>635</v>
      </c>
      <c r="BC101" s="106" t="s">
        <v>635</v>
      </c>
      <c r="BD101" s="103" t="s">
        <v>635</v>
      </c>
      <c r="BE101" s="106" t="s">
        <v>632</v>
      </c>
      <c r="BF101" s="103" t="s">
        <v>641</v>
      </c>
      <c r="BG101" s="103" t="s">
        <v>635</v>
      </c>
      <c r="BH101" s="103" t="s">
        <v>847</v>
      </c>
      <c r="BI101" s="97" t="s">
        <v>640</v>
      </c>
      <c r="BJ101" s="108" t="s">
        <v>1946</v>
      </c>
      <c r="BK101" s="108" t="s">
        <v>635</v>
      </c>
      <c r="BL101" s="108" t="s">
        <v>635</v>
      </c>
      <c r="BM101" s="108" t="s">
        <v>635</v>
      </c>
      <c r="BN101" s="108" t="s">
        <v>635</v>
      </c>
      <c r="BO101" s="103" t="s">
        <v>632</v>
      </c>
      <c r="BP101" s="103" t="s">
        <v>641</v>
      </c>
      <c r="BQ101" s="103" t="s">
        <v>1947</v>
      </c>
      <c r="BR101" s="109" t="s">
        <v>645</v>
      </c>
      <c r="BS101" s="109" t="s">
        <v>703</v>
      </c>
      <c r="BT101" s="110" t="s">
        <v>635</v>
      </c>
      <c r="BU101" s="110" t="s">
        <v>635</v>
      </c>
      <c r="BV101" s="109" t="s">
        <v>635</v>
      </c>
      <c r="BW101" s="97" t="s">
        <v>646</v>
      </c>
      <c r="BX101" s="97" t="s">
        <v>2462</v>
      </c>
      <c r="BY101" s="97" t="s">
        <v>1948</v>
      </c>
      <c r="BZ101" s="97" t="s">
        <v>779</v>
      </c>
      <c r="CA101" s="111" t="s">
        <v>736</v>
      </c>
      <c r="CB101" s="111" t="s">
        <v>635</v>
      </c>
      <c r="CC101" s="111" t="s">
        <v>635</v>
      </c>
      <c r="CD101" s="106" t="s">
        <v>635</v>
      </c>
      <c r="CE101" s="111" t="s">
        <v>635</v>
      </c>
      <c r="CF101" s="103">
        <v>3</v>
      </c>
      <c r="CG101" s="103">
        <v>3</v>
      </c>
      <c r="CH101" s="112" t="s">
        <v>649</v>
      </c>
      <c r="CI101" s="113" t="s">
        <v>635</v>
      </c>
      <c r="CJ101" s="113" t="s">
        <v>641</v>
      </c>
      <c r="CK101" s="113" t="s">
        <v>635</v>
      </c>
      <c r="CL101" s="103">
        <v>23</v>
      </c>
      <c r="CM101" s="114">
        <v>0</v>
      </c>
      <c r="CN101" s="103">
        <v>2</v>
      </c>
      <c r="CO101" s="106">
        <v>160</v>
      </c>
      <c r="CP101" s="103">
        <v>0.42</v>
      </c>
      <c r="CQ101" s="106">
        <v>650</v>
      </c>
      <c r="CR101" s="103" t="s">
        <v>635</v>
      </c>
      <c r="CS101" s="106" t="s">
        <v>635</v>
      </c>
      <c r="CT101" s="103" t="s">
        <v>635</v>
      </c>
      <c r="CU101" s="106" t="s">
        <v>635</v>
      </c>
      <c r="CV101" s="103" t="s">
        <v>635</v>
      </c>
      <c r="CW101" s="103" t="s">
        <v>635</v>
      </c>
      <c r="CX101" s="111" t="s">
        <v>650</v>
      </c>
      <c r="CY101" s="106" t="s">
        <v>635</v>
      </c>
      <c r="CZ101" s="115">
        <v>1</v>
      </c>
      <c r="DA101" s="115">
        <v>0</v>
      </c>
      <c r="DB101" s="116">
        <f>SUM(CZ101:DA101)</f>
        <v>1</v>
      </c>
      <c r="DC101" s="117" t="s">
        <v>651</v>
      </c>
      <c r="DD101" s="118" t="s">
        <v>635</v>
      </c>
      <c r="DE101" s="198">
        <v>0</v>
      </c>
      <c r="DF101" s="198">
        <v>1</v>
      </c>
      <c r="DG101" s="200">
        <f>SUBTOTAL(9,DE101:DF101)</f>
        <v>1</v>
      </c>
      <c r="DH101" s="105" t="s">
        <v>651</v>
      </c>
      <c r="DI101" s="120">
        <v>1</v>
      </c>
      <c r="DJ101" s="121" t="s">
        <v>635</v>
      </c>
      <c r="DK101" s="122" t="s">
        <v>635</v>
      </c>
      <c r="DL101" s="123" t="s">
        <v>635</v>
      </c>
      <c r="DM101" s="123" t="s">
        <v>635</v>
      </c>
      <c r="DN101" s="124" t="s">
        <v>635</v>
      </c>
      <c r="DO101" s="124" t="s">
        <v>635</v>
      </c>
      <c r="DP101" s="124" t="s">
        <v>635</v>
      </c>
      <c r="DQ101" s="125">
        <v>0.04</v>
      </c>
      <c r="DR101" s="125">
        <v>36</v>
      </c>
      <c r="DS101" s="125" t="s">
        <v>979</v>
      </c>
      <c r="DT101" s="106" t="s">
        <v>635</v>
      </c>
      <c r="DU101" s="106" t="s">
        <v>635</v>
      </c>
      <c r="DV101" s="106" t="s">
        <v>635</v>
      </c>
      <c r="DW101" s="126" t="s">
        <v>635</v>
      </c>
      <c r="DX101" s="126" t="s">
        <v>635</v>
      </c>
      <c r="DY101" s="126" t="s">
        <v>635</v>
      </c>
      <c r="DZ101" s="97" t="s">
        <v>851</v>
      </c>
      <c r="EA101" s="103" t="s">
        <v>626</v>
      </c>
      <c r="EB101" s="97" t="s">
        <v>635</v>
      </c>
      <c r="EC101" s="103" t="s">
        <v>626</v>
      </c>
      <c r="ED101" s="103" t="s">
        <v>635</v>
      </c>
      <c r="EE101" s="103" t="s">
        <v>635</v>
      </c>
      <c r="EF101" s="127" t="s">
        <v>653</v>
      </c>
      <c r="EG101" s="127" t="s">
        <v>635</v>
      </c>
      <c r="EH101" s="103" t="s">
        <v>653</v>
      </c>
      <c r="EI101" s="97" t="s">
        <v>640</v>
      </c>
      <c r="EJ101" s="97" t="s">
        <v>640</v>
      </c>
      <c r="EK101" s="122">
        <v>36</v>
      </c>
      <c r="EL101" s="122">
        <v>36</v>
      </c>
      <c r="EM101" s="122">
        <v>0.04</v>
      </c>
      <c r="EN101" s="122">
        <v>0.04</v>
      </c>
      <c r="EO101" s="128" t="s">
        <v>635</v>
      </c>
      <c r="EP101" s="128" t="s">
        <v>635</v>
      </c>
      <c r="EQ101" s="128" t="s">
        <v>635</v>
      </c>
      <c r="ER101" s="128" t="s">
        <v>635</v>
      </c>
      <c r="ES101" s="129" t="s">
        <v>635</v>
      </c>
      <c r="ET101" s="129" t="s">
        <v>635</v>
      </c>
      <c r="EU101" s="129" t="s">
        <v>635</v>
      </c>
      <c r="EV101" s="129" t="s">
        <v>635</v>
      </c>
      <c r="EW101" s="97" t="s">
        <v>654</v>
      </c>
      <c r="EX101" s="97" t="s">
        <v>654</v>
      </c>
      <c r="EY101" s="103" t="s">
        <v>635</v>
      </c>
      <c r="EZ101" s="107" t="s">
        <v>635</v>
      </c>
      <c r="FA101" s="97" t="s">
        <v>655</v>
      </c>
      <c r="FB101" s="130" t="s">
        <v>656</v>
      </c>
      <c r="FC101" s="130" t="s">
        <v>743</v>
      </c>
      <c r="FD101" s="131" t="s">
        <v>635</v>
      </c>
      <c r="FE101" s="131" t="s">
        <v>635</v>
      </c>
      <c r="FF101" s="131" t="s">
        <v>635</v>
      </c>
      <c r="FG101" s="131" t="s">
        <v>635</v>
      </c>
      <c r="FH101" s="131" t="s">
        <v>635</v>
      </c>
      <c r="FI101" s="132">
        <v>2</v>
      </c>
      <c r="FJ101" s="133" t="s">
        <v>635</v>
      </c>
      <c r="FK101" s="103" t="s">
        <v>635</v>
      </c>
      <c r="FL101" s="134" t="s">
        <v>635</v>
      </c>
      <c r="FM101" s="135">
        <v>50</v>
      </c>
      <c r="FN101" s="135" t="s">
        <v>635</v>
      </c>
      <c r="FO101" s="135" t="s">
        <v>635</v>
      </c>
      <c r="FP101" s="103" t="s">
        <v>635</v>
      </c>
      <c r="FQ101" s="132">
        <v>20</v>
      </c>
      <c r="FR101" s="133" t="s">
        <v>635</v>
      </c>
      <c r="FS101" s="103" t="s">
        <v>635</v>
      </c>
      <c r="FT101" s="134" t="s">
        <v>635</v>
      </c>
      <c r="FU101" s="135">
        <v>2</v>
      </c>
      <c r="FV101" s="135" t="s">
        <v>635</v>
      </c>
      <c r="FW101" s="131" t="s">
        <v>635</v>
      </c>
      <c r="FX101" s="103" t="s">
        <v>635</v>
      </c>
      <c r="FY101" s="100" t="s">
        <v>657</v>
      </c>
      <c r="FZ101" s="102" t="s">
        <v>658</v>
      </c>
      <c r="GA101" s="102">
        <v>12</v>
      </c>
      <c r="GB101" s="102">
        <v>12</v>
      </c>
      <c r="GC101" s="136" t="s">
        <v>657</v>
      </c>
      <c r="GD101" s="137" t="s">
        <v>658</v>
      </c>
      <c r="GE101" s="137">
        <v>12</v>
      </c>
      <c r="GF101" s="137">
        <v>12</v>
      </c>
      <c r="GG101" s="125" t="s">
        <v>635</v>
      </c>
      <c r="GH101" s="125" t="s">
        <v>635</v>
      </c>
      <c r="GI101" s="125" t="s">
        <v>635</v>
      </c>
      <c r="GJ101" s="125" t="s">
        <v>635</v>
      </c>
      <c r="GK101" s="122" t="s">
        <v>635</v>
      </c>
      <c r="GL101" s="122" t="s">
        <v>635</v>
      </c>
      <c r="GM101" s="122" t="s">
        <v>635</v>
      </c>
      <c r="GN101" s="122" t="s">
        <v>635</v>
      </c>
      <c r="GO101" s="135" t="s">
        <v>635</v>
      </c>
      <c r="GP101" s="135" t="s">
        <v>635</v>
      </c>
      <c r="GQ101" s="135" t="s">
        <v>635</v>
      </c>
      <c r="GR101" s="134" t="s">
        <v>635</v>
      </c>
      <c r="GS101" s="134" t="s">
        <v>635</v>
      </c>
      <c r="GT101" s="134" t="s">
        <v>635</v>
      </c>
      <c r="GU101" s="126" t="s">
        <v>635</v>
      </c>
      <c r="GV101" s="126" t="s">
        <v>635</v>
      </c>
      <c r="GW101" s="126" t="s">
        <v>635</v>
      </c>
      <c r="GX101" s="145" t="s">
        <v>635</v>
      </c>
      <c r="GY101" s="145" t="s">
        <v>635</v>
      </c>
      <c r="GZ101" s="145" t="s">
        <v>635</v>
      </c>
      <c r="HA101" s="139" t="s">
        <v>657</v>
      </c>
      <c r="HB101" s="140" t="s">
        <v>658</v>
      </c>
      <c r="HC101" s="123">
        <v>1</v>
      </c>
      <c r="HD101" s="123">
        <v>23</v>
      </c>
      <c r="HE101" s="127" t="s">
        <v>657</v>
      </c>
      <c r="HF101" s="130" t="s">
        <v>658</v>
      </c>
      <c r="HG101" s="131">
        <v>1</v>
      </c>
      <c r="HH101" s="131">
        <v>23</v>
      </c>
      <c r="HI101" s="141" t="s">
        <v>635</v>
      </c>
      <c r="HJ101" s="141" t="s">
        <v>635</v>
      </c>
      <c r="HK101" s="141" t="s">
        <v>635</v>
      </c>
      <c r="HL101" s="141" t="s">
        <v>635</v>
      </c>
      <c r="HM101" s="131" t="s">
        <v>635</v>
      </c>
      <c r="HN101" s="131" t="s">
        <v>635</v>
      </c>
      <c r="HO101" s="131" t="s">
        <v>635</v>
      </c>
      <c r="HP101" s="131" t="s">
        <v>635</v>
      </c>
      <c r="HQ101" s="106" t="s">
        <v>635</v>
      </c>
      <c r="HR101" s="106" t="s">
        <v>635</v>
      </c>
      <c r="HS101" s="106" t="s">
        <v>635</v>
      </c>
      <c r="HT101" s="106" t="s">
        <v>635</v>
      </c>
      <c r="HU101" s="132" t="s">
        <v>635</v>
      </c>
      <c r="HV101" s="132" t="s">
        <v>635</v>
      </c>
      <c r="HW101" s="132" t="s">
        <v>635</v>
      </c>
      <c r="HX101" s="132" t="s">
        <v>635</v>
      </c>
      <c r="HY101" s="118" t="s">
        <v>635</v>
      </c>
      <c r="HZ101" s="118" t="s">
        <v>635</v>
      </c>
      <c r="IA101" s="118" t="s">
        <v>635</v>
      </c>
      <c r="IB101" s="118" t="s">
        <v>635</v>
      </c>
      <c r="IC101" s="125" t="s">
        <v>635</v>
      </c>
      <c r="ID101" s="125" t="s">
        <v>635</v>
      </c>
      <c r="IE101" s="125" t="s">
        <v>635</v>
      </c>
      <c r="IF101" s="125" t="s">
        <v>635</v>
      </c>
      <c r="IG101" s="105" t="s">
        <v>807</v>
      </c>
      <c r="IH101" s="105" t="s">
        <v>783</v>
      </c>
      <c r="II101" s="105" t="s">
        <v>660</v>
      </c>
      <c r="IJ101" s="105" t="s">
        <v>661</v>
      </c>
      <c r="IK101" s="105" t="s">
        <v>662</v>
      </c>
      <c r="IL101" s="105" t="s">
        <v>855</v>
      </c>
      <c r="IM101" s="105" t="s">
        <v>856</v>
      </c>
      <c r="IN101" s="105" t="s">
        <v>635</v>
      </c>
      <c r="IO101" s="105" t="s">
        <v>635</v>
      </c>
      <c r="IP101" s="103">
        <v>7</v>
      </c>
      <c r="IQ101" s="102" t="s">
        <v>709</v>
      </c>
      <c r="IR101" s="102" t="s">
        <v>635</v>
      </c>
      <c r="IS101" s="142">
        <v>0</v>
      </c>
      <c r="IT101" s="142">
        <v>1</v>
      </c>
      <c r="IU101" s="128" t="s">
        <v>709</v>
      </c>
      <c r="IV101" s="128" t="s">
        <v>635</v>
      </c>
      <c r="IW101" s="143">
        <v>0</v>
      </c>
      <c r="IX101" s="143">
        <v>1</v>
      </c>
      <c r="IY101" s="124" t="s">
        <v>635</v>
      </c>
      <c r="IZ101" s="124" t="s">
        <v>635</v>
      </c>
      <c r="JA101" s="124" t="s">
        <v>635</v>
      </c>
      <c r="JB101" s="123" t="s">
        <v>635</v>
      </c>
      <c r="JC101" s="123" t="s">
        <v>635</v>
      </c>
      <c r="JD101" s="123" t="s">
        <v>635</v>
      </c>
      <c r="JE101" s="144" t="s">
        <v>635</v>
      </c>
      <c r="JF101" s="144" t="s">
        <v>635</v>
      </c>
      <c r="JG101" s="144" t="s">
        <v>635</v>
      </c>
      <c r="JH101" s="141" t="s">
        <v>635</v>
      </c>
      <c r="JI101" s="141" t="s">
        <v>635</v>
      </c>
      <c r="JJ101" s="141" t="s">
        <v>635</v>
      </c>
      <c r="JK101" s="144" t="s">
        <v>635</v>
      </c>
      <c r="JL101" s="144" t="s">
        <v>635</v>
      </c>
      <c r="JM101" s="144" t="s">
        <v>635</v>
      </c>
      <c r="JN101" s="135" t="s">
        <v>635</v>
      </c>
      <c r="JO101" s="135" t="s">
        <v>635</v>
      </c>
      <c r="JP101" s="135" t="s">
        <v>635</v>
      </c>
      <c r="JQ101" s="144" t="s">
        <v>709</v>
      </c>
      <c r="JR101" s="144" t="s">
        <v>635</v>
      </c>
      <c r="JS101" s="208">
        <v>0</v>
      </c>
      <c r="JT101" s="208">
        <v>1</v>
      </c>
      <c r="JU101" s="145" t="s">
        <v>709</v>
      </c>
      <c r="JV101" s="145" t="s">
        <v>635</v>
      </c>
      <c r="JW101" s="209">
        <v>0</v>
      </c>
      <c r="JX101" s="209">
        <v>1</v>
      </c>
      <c r="JY101" s="141" t="s">
        <v>635</v>
      </c>
      <c r="JZ101" s="141" t="s">
        <v>635</v>
      </c>
      <c r="KA101" s="141" t="s">
        <v>635</v>
      </c>
      <c r="KB101" s="141" t="s">
        <v>635</v>
      </c>
      <c r="KC101" s="128" t="s">
        <v>635</v>
      </c>
      <c r="KD101" s="128" t="s">
        <v>635</v>
      </c>
      <c r="KE101" s="128" t="s">
        <v>635</v>
      </c>
      <c r="KF101" s="128" t="s">
        <v>635</v>
      </c>
      <c r="KG101" s="146" t="s">
        <v>635</v>
      </c>
      <c r="KH101" s="146" t="s">
        <v>635</v>
      </c>
      <c r="KI101" s="146" t="s">
        <v>635</v>
      </c>
      <c r="KJ101" s="146" t="s">
        <v>635</v>
      </c>
      <c r="KK101" s="147" t="s">
        <v>635</v>
      </c>
      <c r="KL101" s="147" t="s">
        <v>635</v>
      </c>
      <c r="KM101" s="147" t="s">
        <v>635</v>
      </c>
      <c r="KN101" s="147" t="s">
        <v>635</v>
      </c>
      <c r="KO101" s="148" t="s">
        <v>635</v>
      </c>
      <c r="KP101" s="148" t="s">
        <v>635</v>
      </c>
      <c r="KQ101" s="148" t="s">
        <v>635</v>
      </c>
      <c r="KR101" s="148" t="s">
        <v>635</v>
      </c>
      <c r="KS101" s="149" t="s">
        <v>635</v>
      </c>
      <c r="KT101" s="149" t="s">
        <v>635</v>
      </c>
      <c r="KU101" s="149" t="s">
        <v>635</v>
      </c>
      <c r="KV101" s="149" t="s">
        <v>635</v>
      </c>
      <c r="KW101" s="105" t="s">
        <v>710</v>
      </c>
      <c r="KX101" s="106" t="s">
        <v>635</v>
      </c>
      <c r="KY101" s="106" t="s">
        <v>635</v>
      </c>
      <c r="KZ101" s="150">
        <v>0</v>
      </c>
      <c r="LA101" s="150">
        <v>0</v>
      </c>
      <c r="LB101" s="150">
        <v>1</v>
      </c>
      <c r="LC101" s="150">
        <v>0</v>
      </c>
      <c r="LD101" s="150">
        <v>0</v>
      </c>
      <c r="LE101" s="150">
        <v>0</v>
      </c>
      <c r="LF101" s="150">
        <v>0</v>
      </c>
      <c r="LG101" s="150">
        <v>0</v>
      </c>
      <c r="LH101" s="151">
        <f t="shared" si="31"/>
        <v>1</v>
      </c>
      <c r="LI101" s="152">
        <v>0</v>
      </c>
      <c r="LJ101" s="152">
        <v>0</v>
      </c>
      <c r="LK101" s="152">
        <v>1</v>
      </c>
      <c r="LL101" s="152">
        <v>0</v>
      </c>
      <c r="LM101" s="152">
        <v>0</v>
      </c>
      <c r="LN101" s="152">
        <v>0</v>
      </c>
      <c r="LO101" s="152">
        <v>0</v>
      </c>
      <c r="LP101" s="152">
        <v>0</v>
      </c>
      <c r="LQ101" s="153">
        <f t="shared" si="32"/>
        <v>1</v>
      </c>
      <c r="LR101" s="142">
        <v>0</v>
      </c>
      <c r="LS101" s="142">
        <v>0</v>
      </c>
      <c r="LT101" s="142">
        <v>0</v>
      </c>
      <c r="LU101" s="142">
        <v>0</v>
      </c>
      <c r="LV101" s="142">
        <v>0</v>
      </c>
      <c r="LW101" s="142">
        <v>0</v>
      </c>
      <c r="LX101" s="142">
        <v>0</v>
      </c>
      <c r="LY101" s="142">
        <v>0</v>
      </c>
      <c r="LZ101" s="142">
        <v>0</v>
      </c>
      <c r="MA101" s="45" t="s">
        <v>635</v>
      </c>
      <c r="MB101" s="45" t="s">
        <v>635</v>
      </c>
      <c r="MC101" s="45" t="s">
        <v>635</v>
      </c>
      <c r="MD101" s="45" t="s">
        <v>635</v>
      </c>
      <c r="ME101" s="45" t="s">
        <v>635</v>
      </c>
      <c r="MF101" s="45" t="s">
        <v>635</v>
      </c>
      <c r="MG101" s="45" t="s">
        <v>635</v>
      </c>
      <c r="MH101" s="45" t="s">
        <v>635</v>
      </c>
      <c r="MI101" s="44" t="s">
        <v>635</v>
      </c>
      <c r="MJ101" s="155" t="s">
        <v>635</v>
      </c>
      <c r="MK101" s="155" t="s">
        <v>635</v>
      </c>
      <c r="ML101" s="155" t="s">
        <v>635</v>
      </c>
      <c r="MM101" s="155" t="s">
        <v>635</v>
      </c>
      <c r="MN101" s="155" t="s">
        <v>635</v>
      </c>
      <c r="MO101" s="155" t="s">
        <v>635</v>
      </c>
      <c r="MP101" s="155" t="s">
        <v>635</v>
      </c>
      <c r="MQ101" s="155" t="s">
        <v>635</v>
      </c>
      <c r="MR101" s="156" t="s">
        <v>635</v>
      </c>
      <c r="MS101" s="157" t="s">
        <v>635</v>
      </c>
      <c r="MT101" s="157" t="s">
        <v>635</v>
      </c>
      <c r="MU101" s="157" t="s">
        <v>635</v>
      </c>
      <c r="MV101" s="157" t="s">
        <v>635</v>
      </c>
      <c r="MW101" s="157" t="s">
        <v>635</v>
      </c>
      <c r="MX101" s="157" t="s">
        <v>635</v>
      </c>
      <c r="MY101" s="157" t="s">
        <v>635</v>
      </c>
      <c r="MZ101" s="157" t="s">
        <v>635</v>
      </c>
      <c r="NA101" s="157" t="s">
        <v>635</v>
      </c>
      <c r="NB101" s="158">
        <v>0</v>
      </c>
      <c r="NC101" s="158">
        <v>0</v>
      </c>
      <c r="ND101" s="158">
        <v>0</v>
      </c>
      <c r="NE101" s="158">
        <v>0</v>
      </c>
      <c r="NF101" s="158">
        <v>0</v>
      </c>
      <c r="NG101" s="158">
        <v>0</v>
      </c>
      <c r="NH101" s="158">
        <v>0</v>
      </c>
      <c r="NI101" s="158">
        <v>0</v>
      </c>
      <c r="NJ101" s="159">
        <v>0</v>
      </c>
      <c r="NK101" s="160" t="s">
        <v>635</v>
      </c>
      <c r="NL101" s="160" t="s">
        <v>635</v>
      </c>
      <c r="NM101" s="160" t="s">
        <v>635</v>
      </c>
      <c r="NN101" s="160" t="s">
        <v>635</v>
      </c>
      <c r="NO101" s="160" t="s">
        <v>635</v>
      </c>
      <c r="NP101" s="160" t="s">
        <v>635</v>
      </c>
      <c r="NQ101" s="160" t="s">
        <v>635</v>
      </c>
      <c r="NR101" s="160" t="s">
        <v>635</v>
      </c>
      <c r="NS101" s="161" t="s">
        <v>635</v>
      </c>
      <c r="NT101" s="162" t="s">
        <v>635</v>
      </c>
      <c r="NU101" s="162" t="s">
        <v>635</v>
      </c>
      <c r="NV101" s="162" t="s">
        <v>635</v>
      </c>
      <c r="NW101" s="162" t="s">
        <v>635</v>
      </c>
      <c r="NX101" s="162" t="s">
        <v>635</v>
      </c>
      <c r="NY101" s="162" t="s">
        <v>635</v>
      </c>
      <c r="NZ101" s="162" t="s">
        <v>635</v>
      </c>
      <c r="OA101" s="162" t="s">
        <v>635</v>
      </c>
      <c r="OB101" s="163" t="s">
        <v>635</v>
      </c>
      <c r="OC101" s="142" t="s">
        <v>635</v>
      </c>
      <c r="OD101" s="142" t="s">
        <v>635</v>
      </c>
      <c r="OE101" s="142" t="s">
        <v>635</v>
      </c>
      <c r="OF101" s="142" t="s">
        <v>635</v>
      </c>
      <c r="OG101" s="142" t="s">
        <v>635</v>
      </c>
      <c r="OH101" s="142" t="s">
        <v>635</v>
      </c>
      <c r="OI101" s="142" t="s">
        <v>635</v>
      </c>
      <c r="OJ101" s="142" t="s">
        <v>635</v>
      </c>
      <c r="OK101" s="142" t="s">
        <v>635</v>
      </c>
      <c r="OL101" s="45">
        <v>0</v>
      </c>
      <c r="OM101" s="45">
        <v>0</v>
      </c>
      <c r="ON101" s="45">
        <v>0</v>
      </c>
      <c r="OO101" s="45">
        <v>0</v>
      </c>
      <c r="OP101" s="45">
        <v>0</v>
      </c>
      <c r="OQ101" s="45">
        <v>0</v>
      </c>
      <c r="OR101" s="45">
        <v>0</v>
      </c>
      <c r="OS101" s="45">
        <v>0</v>
      </c>
      <c r="OT101" s="44">
        <v>0</v>
      </c>
      <c r="OU101" s="158" t="s">
        <v>635</v>
      </c>
      <c r="OV101" s="158" t="s">
        <v>635</v>
      </c>
      <c r="OW101" s="158" t="s">
        <v>635</v>
      </c>
      <c r="OX101" s="158" t="s">
        <v>635</v>
      </c>
      <c r="OY101" s="158" t="s">
        <v>635</v>
      </c>
      <c r="OZ101" s="158" t="s">
        <v>635</v>
      </c>
      <c r="PA101" s="158" t="s">
        <v>635</v>
      </c>
      <c r="PB101" s="158" t="s">
        <v>635</v>
      </c>
      <c r="PC101" s="159" t="s">
        <v>635</v>
      </c>
      <c r="PD101" s="152" t="s">
        <v>635</v>
      </c>
      <c r="PE101" s="152" t="s">
        <v>635</v>
      </c>
      <c r="PF101" s="152" t="s">
        <v>635</v>
      </c>
      <c r="PG101" s="152" t="s">
        <v>635</v>
      </c>
      <c r="PH101" s="152" t="s">
        <v>635</v>
      </c>
      <c r="PI101" s="152" t="s">
        <v>635</v>
      </c>
      <c r="PJ101" s="152" t="s">
        <v>635</v>
      </c>
      <c r="PK101" s="152" t="s">
        <v>635</v>
      </c>
      <c r="PL101" s="164" t="s">
        <v>635</v>
      </c>
      <c r="PM101" s="158" t="s">
        <v>635</v>
      </c>
      <c r="PN101" s="158" t="s">
        <v>635</v>
      </c>
      <c r="PO101" s="158" t="s">
        <v>635</v>
      </c>
      <c r="PP101" s="158" t="s">
        <v>635</v>
      </c>
      <c r="PQ101" s="158" t="s">
        <v>635</v>
      </c>
      <c r="PR101" s="158" t="s">
        <v>635</v>
      </c>
      <c r="PS101" s="158" t="s">
        <v>635</v>
      </c>
      <c r="PT101" s="158" t="s">
        <v>635</v>
      </c>
      <c r="PU101" s="159" t="s">
        <v>635</v>
      </c>
      <c r="PV101" s="157">
        <v>0</v>
      </c>
      <c r="PW101" s="157">
        <v>0</v>
      </c>
      <c r="PX101" s="157">
        <v>0</v>
      </c>
      <c r="PY101" s="157">
        <v>0</v>
      </c>
      <c r="PZ101" s="157">
        <v>0</v>
      </c>
      <c r="QA101" s="157">
        <v>0</v>
      </c>
      <c r="QB101" s="157">
        <v>0</v>
      </c>
      <c r="QC101" s="157">
        <v>0</v>
      </c>
      <c r="QD101" s="165">
        <v>0</v>
      </c>
      <c r="QE101" s="166" t="s">
        <v>635</v>
      </c>
      <c r="QF101" s="166" t="s">
        <v>635</v>
      </c>
      <c r="QG101" s="166" t="s">
        <v>635</v>
      </c>
      <c r="QH101" s="166" t="s">
        <v>635</v>
      </c>
      <c r="QI101" s="166" t="s">
        <v>635</v>
      </c>
      <c r="QJ101" s="166" t="s">
        <v>635</v>
      </c>
      <c r="QK101" s="166" t="s">
        <v>635</v>
      </c>
      <c r="QL101" s="166" t="s">
        <v>635</v>
      </c>
      <c r="QM101" s="167" t="s">
        <v>635</v>
      </c>
      <c r="QN101" s="120" t="s">
        <v>635</v>
      </c>
      <c r="QO101" s="120" t="s">
        <v>635</v>
      </c>
      <c r="QP101" s="120" t="s">
        <v>635</v>
      </c>
      <c r="QQ101" s="120" t="s">
        <v>635</v>
      </c>
      <c r="QR101" s="120" t="s">
        <v>635</v>
      </c>
      <c r="QS101" s="120" t="s">
        <v>635</v>
      </c>
      <c r="QT101" s="120" t="s">
        <v>635</v>
      </c>
      <c r="QU101" s="120" t="s">
        <v>635</v>
      </c>
      <c r="QV101" s="168" t="s">
        <v>635</v>
      </c>
      <c r="QW101" s="169" t="s">
        <v>635</v>
      </c>
      <c r="QX101" s="169" t="s">
        <v>635</v>
      </c>
      <c r="QY101" s="169" t="s">
        <v>635</v>
      </c>
      <c r="QZ101" s="169" t="s">
        <v>635</v>
      </c>
      <c r="RA101" s="169" t="s">
        <v>635</v>
      </c>
      <c r="RB101" s="169" t="s">
        <v>635</v>
      </c>
      <c r="RC101" s="169" t="s">
        <v>635</v>
      </c>
      <c r="RD101" s="169" t="s">
        <v>635</v>
      </c>
      <c r="RE101" s="170" t="s">
        <v>635</v>
      </c>
      <c r="RF101" s="136" t="s">
        <v>656</v>
      </c>
      <c r="RG101" s="136" t="s">
        <v>743</v>
      </c>
      <c r="RH101" s="136" t="s">
        <v>635</v>
      </c>
      <c r="RI101" s="137" t="s">
        <v>635</v>
      </c>
      <c r="RJ101" s="137" t="s">
        <v>635</v>
      </c>
      <c r="RK101" s="137" t="s">
        <v>635</v>
      </c>
      <c r="RL101" s="105" t="s">
        <v>710</v>
      </c>
      <c r="RM101" s="106" t="s">
        <v>635</v>
      </c>
      <c r="RN101" s="106" t="s">
        <v>635</v>
      </c>
      <c r="RO101" s="171">
        <v>0</v>
      </c>
      <c r="RP101" s="171">
        <v>0</v>
      </c>
      <c r="RQ101" s="171">
        <v>1</v>
      </c>
      <c r="RR101" s="171">
        <v>0</v>
      </c>
      <c r="RS101" s="171">
        <v>0</v>
      </c>
      <c r="RT101" s="171">
        <v>0</v>
      </c>
      <c r="RU101" s="171">
        <v>0</v>
      </c>
      <c r="RV101" s="171">
        <v>0</v>
      </c>
      <c r="RW101" s="172">
        <f t="shared" si="28"/>
        <v>1</v>
      </c>
      <c r="RX101" s="133" t="s">
        <v>635</v>
      </c>
      <c r="RY101" s="133" t="s">
        <v>635</v>
      </c>
      <c r="RZ101" s="133" t="s">
        <v>635</v>
      </c>
      <c r="SA101" s="133" t="s">
        <v>635</v>
      </c>
      <c r="SB101" s="133" t="s">
        <v>635</v>
      </c>
      <c r="SC101" s="133" t="s">
        <v>635</v>
      </c>
      <c r="SD101" s="133" t="s">
        <v>635</v>
      </c>
      <c r="SE101" s="133" t="s">
        <v>635</v>
      </c>
      <c r="SF101" s="189" t="s">
        <v>635</v>
      </c>
      <c r="SG101" s="132" t="s">
        <v>635</v>
      </c>
      <c r="SH101" s="132" t="s">
        <v>635</v>
      </c>
      <c r="SI101" s="132" t="s">
        <v>635</v>
      </c>
      <c r="SJ101" s="132" t="s">
        <v>635</v>
      </c>
      <c r="SK101" s="132" t="s">
        <v>635</v>
      </c>
      <c r="SL101" s="132" t="s">
        <v>635</v>
      </c>
      <c r="SM101" s="132" t="s">
        <v>635</v>
      </c>
      <c r="SN101" s="132" t="s">
        <v>635</v>
      </c>
      <c r="SO101" s="173" t="s">
        <v>635</v>
      </c>
      <c r="SP101" s="102" t="s">
        <v>635</v>
      </c>
      <c r="SQ101" s="102" t="s">
        <v>635</v>
      </c>
      <c r="SR101" s="102" t="s">
        <v>635</v>
      </c>
      <c r="SS101" s="102" t="s">
        <v>635</v>
      </c>
      <c r="ST101" s="102" t="s">
        <v>635</v>
      </c>
      <c r="SU101" s="102" t="s">
        <v>635</v>
      </c>
      <c r="SV101" s="102" t="s">
        <v>635</v>
      </c>
      <c r="SW101" s="102" t="s">
        <v>635</v>
      </c>
      <c r="SX101" s="174" t="s">
        <v>635</v>
      </c>
      <c r="SY101" s="125" t="s">
        <v>635</v>
      </c>
      <c r="SZ101" s="125" t="s">
        <v>635</v>
      </c>
      <c r="TA101" s="125" t="s">
        <v>635</v>
      </c>
      <c r="TB101" s="125" t="s">
        <v>635</v>
      </c>
      <c r="TC101" s="125" t="s">
        <v>635</v>
      </c>
      <c r="TD101" s="125" t="s">
        <v>635</v>
      </c>
      <c r="TE101" s="125" t="s">
        <v>635</v>
      </c>
      <c r="TF101" s="125" t="s">
        <v>635</v>
      </c>
      <c r="TG101" s="175" t="s">
        <v>635</v>
      </c>
      <c r="TH101" s="149" t="s">
        <v>635</v>
      </c>
      <c r="TI101" s="149" t="s">
        <v>635</v>
      </c>
      <c r="TJ101" s="149" t="s">
        <v>635</v>
      </c>
      <c r="TK101" s="149" t="s">
        <v>635</v>
      </c>
      <c r="TL101" s="149" t="s">
        <v>635</v>
      </c>
      <c r="TM101" s="149" t="s">
        <v>635</v>
      </c>
      <c r="TN101" s="149" t="s">
        <v>635</v>
      </c>
      <c r="TO101" s="149" t="s">
        <v>635</v>
      </c>
      <c r="TP101" s="176" t="s">
        <v>635</v>
      </c>
      <c r="TQ101" s="210">
        <v>0</v>
      </c>
      <c r="TR101" s="210">
        <v>0</v>
      </c>
      <c r="TS101" s="210">
        <v>1</v>
      </c>
      <c r="TT101" s="210">
        <v>0</v>
      </c>
      <c r="TU101" s="210">
        <v>0</v>
      </c>
      <c r="TV101" s="210">
        <v>0</v>
      </c>
      <c r="TW101" s="210">
        <v>0</v>
      </c>
      <c r="TX101" s="210">
        <v>0</v>
      </c>
      <c r="TY101" s="211">
        <f t="shared" si="33"/>
        <v>1</v>
      </c>
      <c r="TZ101" s="179" t="s">
        <v>635</v>
      </c>
      <c r="UA101" s="179" t="s">
        <v>635</v>
      </c>
      <c r="UB101" s="179" t="s">
        <v>635</v>
      </c>
      <c r="UC101" s="179" t="s">
        <v>635</v>
      </c>
      <c r="UD101" s="179" t="s">
        <v>635</v>
      </c>
      <c r="UE101" s="179" t="s">
        <v>635</v>
      </c>
      <c r="UF101" s="179" t="s">
        <v>635</v>
      </c>
      <c r="UG101" s="179" t="s">
        <v>635</v>
      </c>
      <c r="UH101" s="180" t="s">
        <v>635</v>
      </c>
      <c r="UI101" s="171">
        <v>0</v>
      </c>
      <c r="UJ101" s="171">
        <v>0</v>
      </c>
      <c r="UK101" s="171">
        <v>1</v>
      </c>
      <c r="UL101" s="171">
        <v>0</v>
      </c>
      <c r="UM101" s="171">
        <v>0</v>
      </c>
      <c r="UN101" s="171">
        <v>0</v>
      </c>
      <c r="UO101" s="171">
        <v>0</v>
      </c>
      <c r="UP101" s="171">
        <v>0</v>
      </c>
      <c r="UQ101" s="181">
        <f t="shared" si="29"/>
        <v>1</v>
      </c>
      <c r="UR101" s="131" t="s">
        <v>635</v>
      </c>
      <c r="US101" s="131" t="s">
        <v>635</v>
      </c>
      <c r="UT101" s="131" t="s">
        <v>635</v>
      </c>
      <c r="UU101" s="131" t="s">
        <v>635</v>
      </c>
      <c r="UV101" s="131" t="s">
        <v>635</v>
      </c>
      <c r="UW101" s="131" t="s">
        <v>635</v>
      </c>
      <c r="UX101" s="131" t="s">
        <v>635</v>
      </c>
      <c r="UY101" s="131" t="s">
        <v>635</v>
      </c>
      <c r="UZ101" s="182" t="s">
        <v>635</v>
      </c>
      <c r="VA101" s="169" t="s">
        <v>635</v>
      </c>
      <c r="VB101" s="169" t="s">
        <v>635</v>
      </c>
      <c r="VC101" s="169" t="s">
        <v>635</v>
      </c>
      <c r="VD101" s="169" t="s">
        <v>635</v>
      </c>
      <c r="VE101" s="169" t="s">
        <v>635</v>
      </c>
      <c r="VF101" s="169" t="s">
        <v>635</v>
      </c>
      <c r="VG101" s="169" t="s">
        <v>635</v>
      </c>
      <c r="VH101" s="169" t="s">
        <v>635</v>
      </c>
      <c r="VI101" s="183" t="s">
        <v>635</v>
      </c>
      <c r="VJ101" s="177" t="s">
        <v>635</v>
      </c>
      <c r="VK101" s="177" t="s">
        <v>635</v>
      </c>
      <c r="VL101" s="177" t="s">
        <v>635</v>
      </c>
      <c r="VM101" s="177" t="s">
        <v>635</v>
      </c>
      <c r="VN101" s="177" t="s">
        <v>635</v>
      </c>
      <c r="VO101" s="177" t="s">
        <v>635</v>
      </c>
      <c r="VP101" s="177" t="s">
        <v>635</v>
      </c>
      <c r="VQ101" s="177" t="s">
        <v>635</v>
      </c>
      <c r="VR101" s="178" t="s">
        <v>635</v>
      </c>
      <c r="VS101" s="184" t="s">
        <v>635</v>
      </c>
      <c r="VT101" s="184" t="s">
        <v>635</v>
      </c>
      <c r="VU101" s="184" t="s">
        <v>635</v>
      </c>
      <c r="VV101" s="184" t="s">
        <v>635</v>
      </c>
      <c r="VW101" s="184" t="s">
        <v>635</v>
      </c>
      <c r="VX101" s="184" t="s">
        <v>635</v>
      </c>
      <c r="VY101" s="184" t="s">
        <v>635</v>
      </c>
      <c r="VZ101" s="184" t="s">
        <v>635</v>
      </c>
      <c r="WA101" s="185" t="s">
        <v>635</v>
      </c>
      <c r="WB101" s="186" t="s">
        <v>635</v>
      </c>
      <c r="WC101" s="186" t="s">
        <v>635</v>
      </c>
      <c r="WD101" s="186" t="s">
        <v>635</v>
      </c>
      <c r="WE101" s="186" t="s">
        <v>635</v>
      </c>
      <c r="WF101" s="186" t="s">
        <v>635</v>
      </c>
      <c r="WG101" s="186" t="s">
        <v>635</v>
      </c>
      <c r="WH101" s="186" t="s">
        <v>635</v>
      </c>
      <c r="WI101" s="186" t="s">
        <v>635</v>
      </c>
      <c r="WJ101" s="187" t="s">
        <v>635</v>
      </c>
      <c r="WK101" s="212">
        <v>0</v>
      </c>
      <c r="WL101" s="212">
        <v>0</v>
      </c>
      <c r="WM101" s="212">
        <v>1</v>
      </c>
      <c r="WN101" s="212">
        <v>0</v>
      </c>
      <c r="WO101" s="212">
        <v>0</v>
      </c>
      <c r="WP101" s="212">
        <v>0</v>
      </c>
      <c r="WQ101" s="212">
        <v>0</v>
      </c>
      <c r="WR101" s="212">
        <v>0</v>
      </c>
      <c r="WS101" s="188">
        <f t="shared" si="34"/>
        <v>1</v>
      </c>
      <c r="WT101" s="133" t="s">
        <v>635</v>
      </c>
      <c r="WU101" s="133" t="s">
        <v>635</v>
      </c>
      <c r="WV101" s="133" t="s">
        <v>635</v>
      </c>
      <c r="WW101" s="133" t="s">
        <v>635</v>
      </c>
      <c r="WX101" s="133" t="s">
        <v>635</v>
      </c>
      <c r="WY101" s="133" t="s">
        <v>635</v>
      </c>
      <c r="WZ101" s="133" t="s">
        <v>635</v>
      </c>
      <c r="XA101" s="133" t="s">
        <v>635</v>
      </c>
      <c r="XB101" s="189" t="s">
        <v>635</v>
      </c>
      <c r="XC101" s="105" t="s">
        <v>665</v>
      </c>
      <c r="XD101" s="105" t="s">
        <v>666</v>
      </c>
      <c r="XE101" s="105" t="s">
        <v>749</v>
      </c>
      <c r="XF101" s="111" t="s">
        <v>750</v>
      </c>
      <c r="XG101" s="190" t="s">
        <v>667</v>
      </c>
      <c r="XH101" s="190" t="s">
        <v>668</v>
      </c>
      <c r="XI101" s="190" t="s">
        <v>670</v>
      </c>
      <c r="XJ101" s="190" t="s">
        <v>671</v>
      </c>
      <c r="XK101" s="190" t="s">
        <v>672</v>
      </c>
      <c r="XL101" s="190" t="s">
        <v>673</v>
      </c>
      <c r="XM101" s="191" t="s">
        <v>667</v>
      </c>
      <c r="XN101" s="191" t="s">
        <v>668</v>
      </c>
      <c r="XO101" s="191" t="s">
        <v>635</v>
      </c>
      <c r="XP101" s="191" t="s">
        <v>635</v>
      </c>
      <c r="XQ101" s="191" t="s">
        <v>635</v>
      </c>
      <c r="XR101" s="191" t="s">
        <v>635</v>
      </c>
      <c r="XS101" s="191" t="s">
        <v>635</v>
      </c>
      <c r="XT101" s="191" t="s">
        <v>635</v>
      </c>
      <c r="XU101" s="192" t="s">
        <v>667</v>
      </c>
      <c r="XV101" s="192" t="s">
        <v>668</v>
      </c>
      <c r="XW101" s="192" t="s">
        <v>635</v>
      </c>
      <c r="XX101" s="192" t="s">
        <v>635</v>
      </c>
      <c r="XY101" s="192" t="s">
        <v>635</v>
      </c>
      <c r="XZ101" s="192" t="s">
        <v>635</v>
      </c>
      <c r="YA101" s="144" t="s">
        <v>667</v>
      </c>
      <c r="YB101" s="144" t="s">
        <v>668</v>
      </c>
      <c r="YC101" s="144" t="s">
        <v>635</v>
      </c>
      <c r="YD101" s="144" t="s">
        <v>635</v>
      </c>
      <c r="YE101" s="144" t="s">
        <v>635</v>
      </c>
      <c r="YF101" s="144" t="s">
        <v>635</v>
      </c>
      <c r="YG101" s="144" t="s">
        <v>635</v>
      </c>
      <c r="YH101" s="111" t="s">
        <v>751</v>
      </c>
      <c r="YI101" s="111" t="s">
        <v>635</v>
      </c>
      <c r="YJ101" s="111" t="s">
        <v>635</v>
      </c>
      <c r="YK101" s="190" t="s">
        <v>752</v>
      </c>
      <c r="YL101" s="190" t="s">
        <v>635</v>
      </c>
      <c r="YM101" s="190" t="s">
        <v>635</v>
      </c>
      <c r="YN101" s="190" t="s">
        <v>635</v>
      </c>
      <c r="YO101" s="190" t="s">
        <v>635</v>
      </c>
      <c r="YP101" s="130" t="s">
        <v>635</v>
      </c>
      <c r="YQ101" s="130" t="s">
        <v>635</v>
      </c>
      <c r="YR101" s="130" t="s">
        <v>635</v>
      </c>
      <c r="YS101" s="130" t="s">
        <v>635</v>
      </c>
      <c r="YT101" s="130" t="s">
        <v>635</v>
      </c>
      <c r="YU101" s="130" t="s">
        <v>635</v>
      </c>
      <c r="YV101" s="112" t="s">
        <v>635</v>
      </c>
      <c r="YW101" s="112" t="s">
        <v>635</v>
      </c>
      <c r="YX101" s="112" t="s">
        <v>635</v>
      </c>
      <c r="YY101" s="112" t="s">
        <v>635</v>
      </c>
      <c r="YZ101" s="105" t="s">
        <v>751</v>
      </c>
      <c r="ZA101" s="105" t="s">
        <v>674</v>
      </c>
      <c r="ZB101" s="126" t="s">
        <v>753</v>
      </c>
      <c r="ZC101" s="126" t="s">
        <v>678</v>
      </c>
      <c r="ZD101" s="126" t="s">
        <v>635</v>
      </c>
      <c r="ZE101" s="126" t="s">
        <v>635</v>
      </c>
      <c r="ZF101" s="126" t="s">
        <v>635</v>
      </c>
      <c r="ZG101" s="125" t="s">
        <v>753</v>
      </c>
      <c r="ZH101" s="125" t="s">
        <v>678</v>
      </c>
      <c r="ZI101" s="125" t="s">
        <v>635</v>
      </c>
      <c r="ZJ101" s="125" t="s">
        <v>635</v>
      </c>
      <c r="ZK101" s="125" t="s">
        <v>635</v>
      </c>
      <c r="ZL101" s="125" t="s">
        <v>635</v>
      </c>
      <c r="ZM101" s="125" t="s">
        <v>635</v>
      </c>
      <c r="ZN101" s="125" t="s">
        <v>635</v>
      </c>
      <c r="ZO101" s="147" t="s">
        <v>635</v>
      </c>
      <c r="ZP101" s="147" t="s">
        <v>635</v>
      </c>
      <c r="ZQ101" s="147" t="s">
        <v>635</v>
      </c>
      <c r="ZR101" s="147" t="s">
        <v>635</v>
      </c>
      <c r="ZS101" s="147" t="s">
        <v>635</v>
      </c>
      <c r="ZT101" s="184">
        <v>0.75</v>
      </c>
      <c r="ZU101" s="184">
        <v>1</v>
      </c>
      <c r="ZV101" s="184">
        <v>0</v>
      </c>
      <c r="ZW101" s="184">
        <v>0</v>
      </c>
      <c r="ZX101" s="131">
        <v>0.5</v>
      </c>
      <c r="ZY101" s="131">
        <v>0.5</v>
      </c>
      <c r="ZZ101" s="131">
        <v>1.5</v>
      </c>
      <c r="AAA101" s="131">
        <v>1.5</v>
      </c>
      <c r="AAB101" s="132" t="s">
        <v>635</v>
      </c>
      <c r="AAC101" s="132" t="s">
        <v>635</v>
      </c>
      <c r="AAD101" s="132" t="s">
        <v>635</v>
      </c>
      <c r="AAE101" s="193" t="s">
        <v>635</v>
      </c>
      <c r="AAF101" s="102" t="s">
        <v>635</v>
      </c>
      <c r="AAG101" s="102">
        <v>36</v>
      </c>
      <c r="AAH101" s="102" t="s">
        <v>635</v>
      </c>
      <c r="AAI101" s="102" t="s">
        <v>635</v>
      </c>
      <c r="AAJ101" s="125" t="s">
        <v>635</v>
      </c>
      <c r="AAK101" s="125">
        <v>5</v>
      </c>
      <c r="AAL101" s="125" t="s">
        <v>635</v>
      </c>
      <c r="AAM101" s="125" t="s">
        <v>635</v>
      </c>
      <c r="AAN101" s="131" t="s">
        <v>635</v>
      </c>
      <c r="AAO101" s="131">
        <v>2</v>
      </c>
      <c r="AAP101" s="131" t="s">
        <v>635</v>
      </c>
      <c r="AAQ101" s="131" t="s">
        <v>635</v>
      </c>
      <c r="AAR101" s="149" t="s">
        <v>635</v>
      </c>
      <c r="AAS101" s="149">
        <v>5</v>
      </c>
      <c r="AAT101" s="149" t="s">
        <v>635</v>
      </c>
      <c r="AAU101" s="149" t="s">
        <v>635</v>
      </c>
      <c r="AAV101" s="184" t="s">
        <v>635</v>
      </c>
      <c r="AAW101" s="184">
        <v>1</v>
      </c>
      <c r="AAX101" s="184" t="s">
        <v>635</v>
      </c>
      <c r="AAY101" s="184" t="s">
        <v>635</v>
      </c>
      <c r="AAZ101" s="103" t="s">
        <v>632</v>
      </c>
      <c r="ABA101" s="100" t="s">
        <v>1019</v>
      </c>
      <c r="ABB101" s="100" t="s">
        <v>679</v>
      </c>
      <c r="ABC101" s="100" t="s">
        <v>1949</v>
      </c>
      <c r="ABD101" s="100" t="s">
        <v>635</v>
      </c>
      <c r="ABE101" s="100" t="s">
        <v>635</v>
      </c>
      <c r="ABF101" s="103" t="s">
        <v>635</v>
      </c>
      <c r="ABG101" s="194">
        <v>20000</v>
      </c>
      <c r="ABH101" s="195" t="s">
        <v>788</v>
      </c>
      <c r="ABI101" s="195" t="s">
        <v>681</v>
      </c>
      <c r="ABJ101" s="195" t="s">
        <v>1950</v>
      </c>
      <c r="ABK101" s="195" t="s">
        <v>1951</v>
      </c>
      <c r="ABL101" s="177" t="s">
        <v>635</v>
      </c>
      <c r="ABM101" s="177" t="s">
        <v>635</v>
      </c>
      <c r="ABN101" s="177" t="s">
        <v>635</v>
      </c>
      <c r="ABO101" s="195" t="s">
        <v>635</v>
      </c>
      <c r="ABP101" s="112" t="s">
        <v>1952</v>
      </c>
      <c r="ABQ101" s="112" t="s">
        <v>635</v>
      </c>
      <c r="ABR101" s="112" t="s">
        <v>635</v>
      </c>
      <c r="ABS101" s="103" t="s">
        <v>632</v>
      </c>
      <c r="ABT101" s="97" t="s">
        <v>632</v>
      </c>
      <c r="ABU101" s="196" t="s">
        <v>683</v>
      </c>
      <c r="ABV101" s="196" t="s">
        <v>718</v>
      </c>
      <c r="ABW101" s="196" t="s">
        <v>684</v>
      </c>
      <c r="ABX101" s="196" t="s">
        <v>635</v>
      </c>
      <c r="ABY101" s="196" t="s">
        <v>635</v>
      </c>
      <c r="ABZ101" s="196" t="s">
        <v>635</v>
      </c>
      <c r="ACA101" s="196" t="s">
        <v>635</v>
      </c>
      <c r="ACB101" s="97" t="s">
        <v>626</v>
      </c>
      <c r="ACC101" s="97" t="s">
        <v>632</v>
      </c>
      <c r="ACD101" s="112" t="s">
        <v>835</v>
      </c>
      <c r="ACE101" s="112" t="s">
        <v>1953</v>
      </c>
      <c r="ACF101" s="112" t="s">
        <v>635</v>
      </c>
      <c r="ACG101" s="112" t="s">
        <v>635</v>
      </c>
      <c r="ACH101" s="97" t="s">
        <v>1954</v>
      </c>
      <c r="ACI101" s="97" t="s">
        <v>1955</v>
      </c>
      <c r="ACJ101" s="97"/>
    </row>
    <row r="102" spans="1:764" ht="15" customHeight="1">
      <c r="A102">
        <v>93</v>
      </c>
      <c r="B102" s="214" t="s">
        <v>1956</v>
      </c>
      <c r="C102" s="214" t="s">
        <v>1957</v>
      </c>
      <c r="D102" s="214" t="s">
        <v>1128</v>
      </c>
      <c r="E102" s="217" t="s">
        <v>1958</v>
      </c>
      <c r="F102" s="272" t="s">
        <v>1959</v>
      </c>
      <c r="G102" s="272" t="s">
        <v>1960</v>
      </c>
      <c r="H102" s="273">
        <v>37.275545000000001</v>
      </c>
      <c r="I102" s="273">
        <v>-0.51726899999999998</v>
      </c>
      <c r="J102" s="272" t="s">
        <v>1961</v>
      </c>
      <c r="K102" s="272" t="s">
        <v>1962</v>
      </c>
      <c r="L102" s="272" t="s">
        <v>1963</v>
      </c>
      <c r="M102" s="217" t="s">
        <v>1964</v>
      </c>
      <c r="N102" s="217">
        <v>721361980</v>
      </c>
      <c r="O102" s="128">
        <v>721832570</v>
      </c>
      <c r="P102" s="214">
        <v>-0.51874500000000001</v>
      </c>
      <c r="Q102" s="214">
        <v>37.274942000000003</v>
      </c>
      <c r="R102" s="214">
        <v>1472.2</v>
      </c>
      <c r="S102" s="214">
        <v>3.1</v>
      </c>
      <c r="T102" s="128" t="s">
        <v>626</v>
      </c>
      <c r="U102" s="214" t="s">
        <v>629</v>
      </c>
      <c r="V102" s="214" t="s">
        <v>732</v>
      </c>
      <c r="W102" s="214" t="s">
        <v>629</v>
      </c>
      <c r="X102" s="214" t="s">
        <v>700</v>
      </c>
      <c r="Y102" s="214" t="s">
        <v>631</v>
      </c>
      <c r="Z102" s="128" t="s">
        <v>632</v>
      </c>
      <c r="AA102" s="218" t="s">
        <v>633</v>
      </c>
      <c r="AB102" s="218" t="s">
        <v>1093</v>
      </c>
      <c r="AC102" s="218" t="s">
        <v>634</v>
      </c>
      <c r="AD102" s="218" t="s">
        <v>635</v>
      </c>
      <c r="AE102" s="218" t="s">
        <v>635</v>
      </c>
      <c r="AF102" s="234">
        <v>6</v>
      </c>
      <c r="AG102" s="128">
        <v>1</v>
      </c>
      <c r="AH102" s="214" t="s">
        <v>636</v>
      </c>
      <c r="AI102" s="214" t="s">
        <v>637</v>
      </c>
      <c r="AJ102" s="214" t="s">
        <v>638</v>
      </c>
      <c r="AK102" s="214" t="s">
        <v>639</v>
      </c>
      <c r="AL102" s="214" t="s">
        <v>641</v>
      </c>
      <c r="AM102" s="128" t="s">
        <v>702</v>
      </c>
      <c r="AN102" s="128" t="s">
        <v>635</v>
      </c>
      <c r="AO102" s="128" t="s">
        <v>635</v>
      </c>
      <c r="AP102" s="214" t="s">
        <v>635</v>
      </c>
      <c r="AQ102" s="214" t="s">
        <v>642</v>
      </c>
      <c r="AR102" s="128" t="s">
        <v>635</v>
      </c>
      <c r="AS102" s="214" t="s">
        <v>642</v>
      </c>
      <c r="AT102" s="128" t="s">
        <v>635</v>
      </c>
      <c r="AU102" s="128" t="s">
        <v>635</v>
      </c>
      <c r="AV102" s="128" t="s">
        <v>632</v>
      </c>
      <c r="AW102" s="253" t="s">
        <v>641</v>
      </c>
      <c r="AX102" s="128" t="s">
        <v>635</v>
      </c>
      <c r="AY102" s="214" t="s">
        <v>641</v>
      </c>
      <c r="AZ102" s="217" t="s">
        <v>635</v>
      </c>
      <c r="BA102" s="214" t="s">
        <v>641</v>
      </c>
      <c r="BB102" s="247" t="s">
        <v>1555</v>
      </c>
      <c r="BC102" s="128" t="s">
        <v>641</v>
      </c>
      <c r="BD102" s="234" t="s">
        <v>1965</v>
      </c>
      <c r="BE102" s="128" t="s">
        <v>632</v>
      </c>
      <c r="BF102" s="128" t="s">
        <v>641</v>
      </c>
      <c r="BG102" s="234" t="s">
        <v>635</v>
      </c>
      <c r="BH102" s="128" t="s">
        <v>1966</v>
      </c>
      <c r="BI102" s="214" t="s">
        <v>641</v>
      </c>
      <c r="BJ102" s="217" t="s">
        <v>643</v>
      </c>
      <c r="BK102" s="217" t="s">
        <v>875</v>
      </c>
      <c r="BL102" s="217" t="s">
        <v>826</v>
      </c>
      <c r="BM102" s="217" t="s">
        <v>774</v>
      </c>
      <c r="BN102" s="217" t="s">
        <v>635</v>
      </c>
      <c r="BO102" s="128" t="s">
        <v>632</v>
      </c>
      <c r="BP102" s="128" t="s">
        <v>702</v>
      </c>
      <c r="BQ102" s="128" t="s">
        <v>635</v>
      </c>
      <c r="BR102" s="214" t="s">
        <v>645</v>
      </c>
      <c r="BS102" s="214" t="s">
        <v>775</v>
      </c>
      <c r="BT102" s="214" t="s">
        <v>776</v>
      </c>
      <c r="BU102" s="128" t="s">
        <v>635</v>
      </c>
      <c r="BV102" s="214" t="s">
        <v>635</v>
      </c>
      <c r="BW102" s="214" t="s">
        <v>877</v>
      </c>
      <c r="BX102" s="97" t="s">
        <v>641</v>
      </c>
      <c r="BY102" s="214" t="s">
        <v>1967</v>
      </c>
      <c r="BZ102" s="214" t="s">
        <v>648</v>
      </c>
      <c r="CA102" s="217" t="s">
        <v>736</v>
      </c>
      <c r="CB102" s="217" t="s">
        <v>737</v>
      </c>
      <c r="CC102" s="217" t="s">
        <v>635</v>
      </c>
      <c r="CD102" s="128" t="s">
        <v>635</v>
      </c>
      <c r="CE102" s="217" t="s">
        <v>635</v>
      </c>
      <c r="CF102" s="128" t="s">
        <v>804</v>
      </c>
      <c r="CG102" s="234">
        <v>10</v>
      </c>
      <c r="CH102" s="214" t="s">
        <v>641</v>
      </c>
      <c r="CI102" s="217" t="s">
        <v>635</v>
      </c>
      <c r="CJ102" s="217" t="s">
        <v>635</v>
      </c>
      <c r="CK102" s="217" t="s">
        <v>635</v>
      </c>
      <c r="CL102" s="128">
        <v>0</v>
      </c>
      <c r="CM102" s="220" t="s">
        <v>635</v>
      </c>
      <c r="CN102" s="128" t="s">
        <v>635</v>
      </c>
      <c r="CO102" s="128" t="s">
        <v>635</v>
      </c>
      <c r="CP102" s="234">
        <v>0.4</v>
      </c>
      <c r="CQ102" s="234">
        <v>500</v>
      </c>
      <c r="CR102" s="128" t="s">
        <v>635</v>
      </c>
      <c r="CS102" s="128" t="s">
        <v>635</v>
      </c>
      <c r="CT102" s="128" t="s">
        <v>1757</v>
      </c>
      <c r="CU102" s="128" t="s">
        <v>635</v>
      </c>
      <c r="CV102" s="128" t="s">
        <v>635</v>
      </c>
      <c r="CW102" s="128" t="s">
        <v>635</v>
      </c>
      <c r="CX102" s="217" t="s">
        <v>635</v>
      </c>
      <c r="CY102" s="128" t="s">
        <v>635</v>
      </c>
      <c r="CZ102" s="128" t="s">
        <v>635</v>
      </c>
      <c r="DA102" s="128" t="s">
        <v>635</v>
      </c>
      <c r="DB102" s="128" t="s">
        <v>635</v>
      </c>
      <c r="DC102" s="214" t="s">
        <v>635</v>
      </c>
      <c r="DD102" s="128" t="s">
        <v>635</v>
      </c>
      <c r="DE102" s="128" t="s">
        <v>635</v>
      </c>
      <c r="DF102" s="128" t="s">
        <v>635</v>
      </c>
      <c r="DG102" s="227" t="s">
        <v>635</v>
      </c>
      <c r="DH102" s="214" t="s">
        <v>651</v>
      </c>
      <c r="DI102" s="143">
        <v>1</v>
      </c>
      <c r="DJ102" s="214" t="s">
        <v>635</v>
      </c>
      <c r="DK102" s="128" t="s">
        <v>635</v>
      </c>
      <c r="DL102" s="128" t="s">
        <v>651</v>
      </c>
      <c r="DM102" s="143">
        <v>1</v>
      </c>
      <c r="DN102" s="128" t="s">
        <v>635</v>
      </c>
      <c r="DO102" s="128" t="s">
        <v>635</v>
      </c>
      <c r="DP102" s="128" t="s">
        <v>635</v>
      </c>
      <c r="DQ102" s="128" t="s">
        <v>635</v>
      </c>
      <c r="DR102" s="128" t="s">
        <v>635</v>
      </c>
      <c r="DS102" s="128" t="s">
        <v>635</v>
      </c>
      <c r="DT102" s="128" t="s">
        <v>635</v>
      </c>
      <c r="DU102" s="128" t="s">
        <v>635</v>
      </c>
      <c r="DV102" s="128" t="s">
        <v>635</v>
      </c>
      <c r="DW102" s="128" t="s">
        <v>635</v>
      </c>
      <c r="DX102" s="128" t="s">
        <v>635</v>
      </c>
      <c r="DY102" s="128" t="s">
        <v>635</v>
      </c>
      <c r="DZ102" s="214" t="s">
        <v>635</v>
      </c>
      <c r="EA102" s="128" t="s">
        <v>626</v>
      </c>
      <c r="EB102" s="214" t="s">
        <v>635</v>
      </c>
      <c r="EC102" s="128" t="s">
        <v>626</v>
      </c>
      <c r="ED102" s="217" t="s">
        <v>635</v>
      </c>
      <c r="EE102" s="214" t="s">
        <v>635</v>
      </c>
      <c r="EF102" s="217" t="s">
        <v>635</v>
      </c>
      <c r="EG102" s="217" t="s">
        <v>635</v>
      </c>
      <c r="EH102" s="128" t="s">
        <v>635</v>
      </c>
      <c r="EI102" s="214" t="s">
        <v>641</v>
      </c>
      <c r="EJ102" s="214" t="s">
        <v>641</v>
      </c>
      <c r="EK102" s="128" t="s">
        <v>635</v>
      </c>
      <c r="EL102" s="128" t="s">
        <v>635</v>
      </c>
      <c r="EM102" s="128" t="s">
        <v>635</v>
      </c>
      <c r="EN102" s="128" t="s">
        <v>635</v>
      </c>
      <c r="EO102" s="128" t="s">
        <v>635</v>
      </c>
      <c r="EP102" s="128" t="s">
        <v>635</v>
      </c>
      <c r="EQ102" s="128" t="s">
        <v>635</v>
      </c>
      <c r="ER102" s="128" t="s">
        <v>635</v>
      </c>
      <c r="ES102" s="128" t="s">
        <v>635</v>
      </c>
      <c r="ET102" s="128" t="s">
        <v>635</v>
      </c>
      <c r="EU102" s="128" t="s">
        <v>635</v>
      </c>
      <c r="EV102" s="128" t="s">
        <v>635</v>
      </c>
      <c r="EW102" s="214" t="s">
        <v>635</v>
      </c>
      <c r="EX102" s="128" t="s">
        <v>635</v>
      </c>
      <c r="EY102" s="128" t="s">
        <v>635</v>
      </c>
      <c r="EZ102" s="217" t="s">
        <v>635</v>
      </c>
      <c r="FA102" s="128" t="s">
        <v>635</v>
      </c>
      <c r="FB102" s="214" t="s">
        <v>656</v>
      </c>
      <c r="FC102" s="214" t="s">
        <v>743</v>
      </c>
      <c r="FD102" s="128" t="s">
        <v>635</v>
      </c>
      <c r="FE102" s="128" t="s">
        <v>635</v>
      </c>
      <c r="FF102" s="128" t="s">
        <v>635</v>
      </c>
      <c r="FG102" s="128" t="s">
        <v>635</v>
      </c>
      <c r="FH102" s="128" t="s">
        <v>635</v>
      </c>
      <c r="FI102" s="234">
        <v>12</v>
      </c>
      <c r="FJ102" s="128" t="s">
        <v>635</v>
      </c>
      <c r="FK102" s="128" t="s">
        <v>635</v>
      </c>
      <c r="FL102" s="128" t="s">
        <v>635</v>
      </c>
      <c r="FM102" s="234">
        <v>20</v>
      </c>
      <c r="FN102" s="128" t="s">
        <v>635</v>
      </c>
      <c r="FO102" s="128" t="s">
        <v>635</v>
      </c>
      <c r="FP102" s="128" t="s">
        <v>635</v>
      </c>
      <c r="FQ102" s="234">
        <v>300</v>
      </c>
      <c r="FR102" s="128" t="s">
        <v>635</v>
      </c>
      <c r="FS102" s="128" t="s">
        <v>635</v>
      </c>
      <c r="FT102" s="128" t="s">
        <v>635</v>
      </c>
      <c r="FU102" s="128">
        <v>10</v>
      </c>
      <c r="FV102" s="128" t="s">
        <v>635</v>
      </c>
      <c r="FW102" s="128" t="s">
        <v>635</v>
      </c>
      <c r="FX102" s="128" t="s">
        <v>635</v>
      </c>
      <c r="FY102" s="214" t="s">
        <v>658</v>
      </c>
      <c r="FZ102" s="128" t="s">
        <v>635</v>
      </c>
      <c r="GA102" s="128">
        <v>0</v>
      </c>
      <c r="GB102" s="128">
        <v>24</v>
      </c>
      <c r="GC102" s="214" t="s">
        <v>658</v>
      </c>
      <c r="GD102" s="128" t="s">
        <v>635</v>
      </c>
      <c r="GE102" s="128">
        <v>0</v>
      </c>
      <c r="GF102" s="128">
        <v>24</v>
      </c>
      <c r="GG102" s="128" t="s">
        <v>635</v>
      </c>
      <c r="GH102" s="128" t="s">
        <v>635</v>
      </c>
      <c r="GI102" s="128" t="s">
        <v>635</v>
      </c>
      <c r="GJ102" s="128" t="s">
        <v>635</v>
      </c>
      <c r="GK102" s="128" t="s">
        <v>635</v>
      </c>
      <c r="GL102" s="128" t="s">
        <v>635</v>
      </c>
      <c r="GM102" s="128" t="s">
        <v>635</v>
      </c>
      <c r="GN102" s="128" t="s">
        <v>635</v>
      </c>
      <c r="GO102" s="128" t="s">
        <v>635</v>
      </c>
      <c r="GP102" s="128" t="s">
        <v>635</v>
      </c>
      <c r="GQ102" s="128" t="s">
        <v>635</v>
      </c>
      <c r="GR102" s="128" t="s">
        <v>635</v>
      </c>
      <c r="GS102" s="128" t="s">
        <v>635</v>
      </c>
      <c r="GT102" s="128" t="s">
        <v>635</v>
      </c>
      <c r="GU102" s="128" t="s">
        <v>635</v>
      </c>
      <c r="GV102" s="128" t="s">
        <v>635</v>
      </c>
      <c r="GW102" s="128" t="s">
        <v>635</v>
      </c>
      <c r="GX102" s="128" t="s">
        <v>635</v>
      </c>
      <c r="GY102" s="128" t="s">
        <v>635</v>
      </c>
      <c r="GZ102" s="128" t="s">
        <v>635</v>
      </c>
      <c r="HA102" s="214" t="s">
        <v>658</v>
      </c>
      <c r="HB102" s="217" t="s">
        <v>635</v>
      </c>
      <c r="HC102" s="128">
        <v>0</v>
      </c>
      <c r="HD102" s="128">
        <v>24</v>
      </c>
      <c r="HE102" s="217" t="s">
        <v>658</v>
      </c>
      <c r="HF102" s="128" t="s">
        <v>635</v>
      </c>
      <c r="HG102" s="128">
        <v>0</v>
      </c>
      <c r="HH102" s="128">
        <v>24</v>
      </c>
      <c r="HI102" s="128" t="s">
        <v>635</v>
      </c>
      <c r="HJ102" s="128" t="s">
        <v>635</v>
      </c>
      <c r="HK102" s="128" t="s">
        <v>635</v>
      </c>
      <c r="HL102" s="128" t="s">
        <v>635</v>
      </c>
      <c r="HM102" s="128" t="s">
        <v>635</v>
      </c>
      <c r="HN102" s="128" t="s">
        <v>635</v>
      </c>
      <c r="HO102" s="128" t="s">
        <v>635</v>
      </c>
      <c r="HP102" s="128" t="s">
        <v>635</v>
      </c>
      <c r="HQ102" s="128" t="s">
        <v>635</v>
      </c>
      <c r="HR102" s="128" t="s">
        <v>635</v>
      </c>
      <c r="HS102" s="128" t="s">
        <v>635</v>
      </c>
      <c r="HT102" s="128" t="s">
        <v>635</v>
      </c>
      <c r="HU102" s="128" t="s">
        <v>635</v>
      </c>
      <c r="HV102" s="128" t="s">
        <v>635</v>
      </c>
      <c r="HW102" s="128" t="s">
        <v>635</v>
      </c>
      <c r="HX102" s="128" t="s">
        <v>635</v>
      </c>
      <c r="HY102" s="128" t="s">
        <v>635</v>
      </c>
      <c r="HZ102" s="128" t="s">
        <v>635</v>
      </c>
      <c r="IA102" s="128" t="s">
        <v>635</v>
      </c>
      <c r="IB102" s="128" t="s">
        <v>635</v>
      </c>
      <c r="IC102" s="128" t="s">
        <v>635</v>
      </c>
      <c r="ID102" s="128" t="s">
        <v>635</v>
      </c>
      <c r="IE102" s="128" t="s">
        <v>635</v>
      </c>
      <c r="IF102" s="128" t="s">
        <v>635</v>
      </c>
      <c r="IG102" s="214" t="s">
        <v>659</v>
      </c>
      <c r="IH102" s="214" t="s">
        <v>660</v>
      </c>
      <c r="II102" s="214" t="s">
        <v>808</v>
      </c>
      <c r="IJ102" s="214" t="s">
        <v>635</v>
      </c>
      <c r="IK102" s="214" t="s">
        <v>635</v>
      </c>
      <c r="IL102" s="214" t="s">
        <v>635</v>
      </c>
      <c r="IM102" s="214" t="s">
        <v>635</v>
      </c>
      <c r="IN102" s="214" t="s">
        <v>635</v>
      </c>
      <c r="IO102" s="214" t="s">
        <v>635</v>
      </c>
      <c r="IP102" s="128">
        <v>3</v>
      </c>
      <c r="IQ102" s="128" t="s">
        <v>635</v>
      </c>
      <c r="IR102" s="128" t="s">
        <v>635</v>
      </c>
      <c r="IS102" s="143" t="s">
        <v>635</v>
      </c>
      <c r="IT102" s="143" t="s">
        <v>635</v>
      </c>
      <c r="IU102" s="128" t="s">
        <v>635</v>
      </c>
      <c r="IV102" s="128" t="s">
        <v>635</v>
      </c>
      <c r="IW102" s="143" t="s">
        <v>635</v>
      </c>
      <c r="IX102" s="143" t="s">
        <v>635</v>
      </c>
      <c r="IY102" s="128" t="s">
        <v>635</v>
      </c>
      <c r="IZ102" s="128" t="s">
        <v>635</v>
      </c>
      <c r="JA102" s="128" t="s">
        <v>635</v>
      </c>
      <c r="JB102" s="128" t="s">
        <v>635</v>
      </c>
      <c r="JC102" s="128" t="s">
        <v>635</v>
      </c>
      <c r="JD102" s="128" t="s">
        <v>635</v>
      </c>
      <c r="JE102" s="128" t="s">
        <v>635</v>
      </c>
      <c r="JF102" s="128" t="s">
        <v>635</v>
      </c>
      <c r="JG102" s="128" t="s">
        <v>635</v>
      </c>
      <c r="JH102" s="128" t="s">
        <v>635</v>
      </c>
      <c r="JI102" s="128" t="s">
        <v>635</v>
      </c>
      <c r="JJ102" s="128" t="s">
        <v>635</v>
      </c>
      <c r="JK102" s="128" t="s">
        <v>635</v>
      </c>
      <c r="JL102" s="128" t="s">
        <v>635</v>
      </c>
      <c r="JM102" s="128" t="s">
        <v>635</v>
      </c>
      <c r="JN102" s="128" t="s">
        <v>635</v>
      </c>
      <c r="JO102" s="128" t="s">
        <v>635</v>
      </c>
      <c r="JP102" s="128" t="s">
        <v>635</v>
      </c>
      <c r="JQ102" s="128" t="s">
        <v>635</v>
      </c>
      <c r="JR102" s="128" t="s">
        <v>635</v>
      </c>
      <c r="JS102" s="143" t="s">
        <v>635</v>
      </c>
      <c r="JT102" s="143" t="s">
        <v>635</v>
      </c>
      <c r="JU102" s="128" t="s">
        <v>635</v>
      </c>
      <c r="JV102" s="128" t="s">
        <v>635</v>
      </c>
      <c r="JW102" s="143" t="s">
        <v>635</v>
      </c>
      <c r="JX102" s="143" t="s">
        <v>635</v>
      </c>
      <c r="JY102" s="128" t="s">
        <v>635</v>
      </c>
      <c r="JZ102" s="128" t="s">
        <v>635</v>
      </c>
      <c r="KA102" s="128" t="s">
        <v>635</v>
      </c>
      <c r="KB102" s="128" t="s">
        <v>635</v>
      </c>
      <c r="KC102" s="128" t="s">
        <v>635</v>
      </c>
      <c r="KD102" s="128" t="s">
        <v>635</v>
      </c>
      <c r="KE102" s="128" t="s">
        <v>635</v>
      </c>
      <c r="KF102" s="128" t="s">
        <v>635</v>
      </c>
      <c r="KG102" s="128" t="s">
        <v>635</v>
      </c>
      <c r="KH102" s="128" t="s">
        <v>635</v>
      </c>
      <c r="KI102" s="128" t="s">
        <v>635</v>
      </c>
      <c r="KJ102" s="128" t="s">
        <v>635</v>
      </c>
      <c r="KK102" s="128" t="s">
        <v>635</v>
      </c>
      <c r="KL102" s="128" t="s">
        <v>635</v>
      </c>
      <c r="KM102" s="128" t="s">
        <v>635</v>
      </c>
      <c r="KN102" s="128" t="s">
        <v>635</v>
      </c>
      <c r="KO102" s="128" t="s">
        <v>635</v>
      </c>
      <c r="KP102" s="128" t="s">
        <v>635</v>
      </c>
      <c r="KQ102" s="128" t="s">
        <v>635</v>
      </c>
      <c r="KR102" s="128" t="s">
        <v>635</v>
      </c>
      <c r="KS102" s="128" t="s">
        <v>635</v>
      </c>
      <c r="KT102" s="128" t="s">
        <v>635</v>
      </c>
      <c r="KU102" s="128" t="s">
        <v>635</v>
      </c>
      <c r="KV102" s="128" t="s">
        <v>635</v>
      </c>
      <c r="KW102" s="214" t="s">
        <v>950</v>
      </c>
      <c r="KX102" s="128" t="s">
        <v>635</v>
      </c>
      <c r="KY102" s="128" t="s">
        <v>635</v>
      </c>
      <c r="KZ102" s="143">
        <v>1</v>
      </c>
      <c r="LA102" s="143">
        <v>0</v>
      </c>
      <c r="LB102" s="143">
        <v>0</v>
      </c>
      <c r="LC102" s="143">
        <v>0</v>
      </c>
      <c r="LD102" s="143">
        <v>0</v>
      </c>
      <c r="LE102" s="143">
        <v>0</v>
      </c>
      <c r="LF102" s="143">
        <v>0</v>
      </c>
      <c r="LG102" s="143">
        <v>0</v>
      </c>
      <c r="LH102" s="223">
        <f t="shared" si="31"/>
        <v>1</v>
      </c>
      <c r="LI102" s="143">
        <v>1</v>
      </c>
      <c r="LJ102" s="143">
        <v>0</v>
      </c>
      <c r="LK102" s="143">
        <v>0</v>
      </c>
      <c r="LL102" s="143">
        <v>0</v>
      </c>
      <c r="LM102" s="143">
        <v>0</v>
      </c>
      <c r="LN102" s="143">
        <v>0</v>
      </c>
      <c r="LO102" s="143">
        <v>0</v>
      </c>
      <c r="LP102" s="143">
        <v>0</v>
      </c>
      <c r="LQ102" s="224">
        <f t="shared" si="32"/>
        <v>1</v>
      </c>
      <c r="LR102" s="143">
        <v>0</v>
      </c>
      <c r="LS102" s="143">
        <v>0</v>
      </c>
      <c r="LT102" s="143">
        <v>0</v>
      </c>
      <c r="LU102" s="143">
        <v>0</v>
      </c>
      <c r="LV102" s="143">
        <v>0</v>
      </c>
      <c r="LW102" s="143">
        <v>0</v>
      </c>
      <c r="LX102" s="143">
        <v>0</v>
      </c>
      <c r="LY102" s="143">
        <v>0</v>
      </c>
      <c r="LZ102" s="143">
        <v>0</v>
      </c>
      <c r="MA102" s="143" t="s">
        <v>635</v>
      </c>
      <c r="MB102" s="143" t="s">
        <v>635</v>
      </c>
      <c r="MC102" s="143" t="s">
        <v>635</v>
      </c>
      <c r="MD102" s="143" t="s">
        <v>635</v>
      </c>
      <c r="ME102" s="143" t="s">
        <v>635</v>
      </c>
      <c r="MF102" s="143" t="s">
        <v>635</v>
      </c>
      <c r="MG102" s="143" t="s">
        <v>635</v>
      </c>
      <c r="MH102" s="143" t="s">
        <v>635</v>
      </c>
      <c r="MI102" s="223" t="s">
        <v>635</v>
      </c>
      <c r="MJ102" s="143" t="s">
        <v>635</v>
      </c>
      <c r="MK102" s="143" t="s">
        <v>635</v>
      </c>
      <c r="ML102" s="143" t="s">
        <v>635</v>
      </c>
      <c r="MM102" s="143" t="s">
        <v>635</v>
      </c>
      <c r="MN102" s="143" t="s">
        <v>635</v>
      </c>
      <c r="MO102" s="143" t="s">
        <v>635</v>
      </c>
      <c r="MP102" s="143" t="s">
        <v>635</v>
      </c>
      <c r="MQ102" s="143" t="s">
        <v>635</v>
      </c>
      <c r="MR102" s="223" t="s">
        <v>635</v>
      </c>
      <c r="MS102" s="143" t="s">
        <v>635</v>
      </c>
      <c r="MT102" s="143" t="s">
        <v>635</v>
      </c>
      <c r="MU102" s="143" t="s">
        <v>635</v>
      </c>
      <c r="MV102" s="143" t="s">
        <v>635</v>
      </c>
      <c r="MW102" s="143" t="s">
        <v>635</v>
      </c>
      <c r="MX102" s="143" t="s">
        <v>635</v>
      </c>
      <c r="MY102" s="143" t="s">
        <v>635</v>
      </c>
      <c r="MZ102" s="143" t="s">
        <v>635</v>
      </c>
      <c r="NA102" s="143" t="s">
        <v>635</v>
      </c>
      <c r="NB102" s="143">
        <v>0</v>
      </c>
      <c r="NC102" s="143">
        <v>0</v>
      </c>
      <c r="ND102" s="143">
        <v>0</v>
      </c>
      <c r="NE102" s="143">
        <v>0</v>
      </c>
      <c r="NF102" s="143">
        <v>0</v>
      </c>
      <c r="NG102" s="143">
        <v>0</v>
      </c>
      <c r="NH102" s="143">
        <v>0</v>
      </c>
      <c r="NI102" s="143">
        <v>0</v>
      </c>
      <c r="NJ102" s="223">
        <v>0</v>
      </c>
      <c r="NK102" s="143" t="s">
        <v>635</v>
      </c>
      <c r="NL102" s="143" t="s">
        <v>635</v>
      </c>
      <c r="NM102" s="143" t="s">
        <v>635</v>
      </c>
      <c r="NN102" s="143" t="s">
        <v>635</v>
      </c>
      <c r="NO102" s="143" t="s">
        <v>635</v>
      </c>
      <c r="NP102" s="143" t="s">
        <v>635</v>
      </c>
      <c r="NQ102" s="143" t="s">
        <v>635</v>
      </c>
      <c r="NR102" s="143" t="s">
        <v>635</v>
      </c>
      <c r="NS102" s="223" t="s">
        <v>635</v>
      </c>
      <c r="NT102" s="225" t="s">
        <v>635</v>
      </c>
      <c r="NU102" s="225" t="s">
        <v>635</v>
      </c>
      <c r="NV102" s="225" t="s">
        <v>635</v>
      </c>
      <c r="NW102" s="225" t="s">
        <v>635</v>
      </c>
      <c r="NX102" s="225" t="s">
        <v>635</v>
      </c>
      <c r="NY102" s="225" t="s">
        <v>635</v>
      </c>
      <c r="NZ102" s="225" t="s">
        <v>635</v>
      </c>
      <c r="OA102" s="225" t="s">
        <v>635</v>
      </c>
      <c r="OB102" s="226" t="s">
        <v>635</v>
      </c>
      <c r="OC102" s="143" t="s">
        <v>635</v>
      </c>
      <c r="OD102" s="143" t="s">
        <v>635</v>
      </c>
      <c r="OE102" s="143" t="s">
        <v>635</v>
      </c>
      <c r="OF102" s="143" t="s">
        <v>635</v>
      </c>
      <c r="OG102" s="143" t="s">
        <v>635</v>
      </c>
      <c r="OH102" s="143" t="s">
        <v>635</v>
      </c>
      <c r="OI102" s="143" t="s">
        <v>635</v>
      </c>
      <c r="OJ102" s="143" t="s">
        <v>635</v>
      </c>
      <c r="OK102" s="143" t="s">
        <v>635</v>
      </c>
      <c r="OL102" s="143">
        <v>0</v>
      </c>
      <c r="OM102" s="143">
        <v>0</v>
      </c>
      <c r="ON102" s="143">
        <v>0</v>
      </c>
      <c r="OO102" s="143">
        <v>0</v>
      </c>
      <c r="OP102" s="143">
        <v>0</v>
      </c>
      <c r="OQ102" s="143">
        <v>0</v>
      </c>
      <c r="OR102" s="143">
        <v>0</v>
      </c>
      <c r="OS102" s="143">
        <v>0</v>
      </c>
      <c r="OT102" s="223">
        <v>0</v>
      </c>
      <c r="OU102" s="143" t="s">
        <v>635</v>
      </c>
      <c r="OV102" s="143" t="s">
        <v>635</v>
      </c>
      <c r="OW102" s="143" t="s">
        <v>635</v>
      </c>
      <c r="OX102" s="143" t="s">
        <v>635</v>
      </c>
      <c r="OY102" s="143" t="s">
        <v>635</v>
      </c>
      <c r="OZ102" s="143" t="s">
        <v>635</v>
      </c>
      <c r="PA102" s="143" t="s">
        <v>635</v>
      </c>
      <c r="PB102" s="143" t="s">
        <v>635</v>
      </c>
      <c r="PC102" s="223" t="s">
        <v>635</v>
      </c>
      <c r="PD102" s="143" t="s">
        <v>635</v>
      </c>
      <c r="PE102" s="143" t="s">
        <v>635</v>
      </c>
      <c r="PF102" s="143" t="s">
        <v>635</v>
      </c>
      <c r="PG102" s="143" t="s">
        <v>635</v>
      </c>
      <c r="PH102" s="143" t="s">
        <v>635</v>
      </c>
      <c r="PI102" s="143" t="s">
        <v>635</v>
      </c>
      <c r="PJ102" s="143" t="s">
        <v>635</v>
      </c>
      <c r="PK102" s="143" t="s">
        <v>635</v>
      </c>
      <c r="PL102" s="223" t="s">
        <v>635</v>
      </c>
      <c r="PM102" s="143" t="s">
        <v>635</v>
      </c>
      <c r="PN102" s="143" t="s">
        <v>635</v>
      </c>
      <c r="PO102" s="143" t="s">
        <v>635</v>
      </c>
      <c r="PP102" s="143" t="s">
        <v>635</v>
      </c>
      <c r="PQ102" s="143" t="s">
        <v>635</v>
      </c>
      <c r="PR102" s="143" t="s">
        <v>635</v>
      </c>
      <c r="PS102" s="143" t="s">
        <v>635</v>
      </c>
      <c r="PT102" s="143" t="s">
        <v>635</v>
      </c>
      <c r="PU102" s="223" t="s">
        <v>635</v>
      </c>
      <c r="PV102" s="143">
        <v>0</v>
      </c>
      <c r="PW102" s="143">
        <v>0</v>
      </c>
      <c r="PX102" s="143">
        <v>0</v>
      </c>
      <c r="PY102" s="143">
        <v>0</v>
      </c>
      <c r="PZ102" s="143">
        <v>0</v>
      </c>
      <c r="QA102" s="143">
        <v>0</v>
      </c>
      <c r="QB102" s="143">
        <v>0</v>
      </c>
      <c r="QC102" s="143">
        <v>0</v>
      </c>
      <c r="QD102" s="223">
        <v>0</v>
      </c>
      <c r="QE102" s="143" t="s">
        <v>635</v>
      </c>
      <c r="QF102" s="143" t="s">
        <v>635</v>
      </c>
      <c r="QG102" s="143" t="s">
        <v>635</v>
      </c>
      <c r="QH102" s="143" t="s">
        <v>635</v>
      </c>
      <c r="QI102" s="143" t="s">
        <v>635</v>
      </c>
      <c r="QJ102" s="143" t="s">
        <v>635</v>
      </c>
      <c r="QK102" s="143" t="s">
        <v>635</v>
      </c>
      <c r="QL102" s="143" t="s">
        <v>635</v>
      </c>
      <c r="QM102" s="223" t="s">
        <v>635</v>
      </c>
      <c r="QN102" s="143" t="s">
        <v>635</v>
      </c>
      <c r="QO102" s="143" t="s">
        <v>635</v>
      </c>
      <c r="QP102" s="143" t="s">
        <v>635</v>
      </c>
      <c r="QQ102" s="143" t="s">
        <v>635</v>
      </c>
      <c r="QR102" s="143" t="s">
        <v>635</v>
      </c>
      <c r="QS102" s="143" t="s">
        <v>635</v>
      </c>
      <c r="QT102" s="143" t="s">
        <v>635</v>
      </c>
      <c r="QU102" s="143" t="s">
        <v>635</v>
      </c>
      <c r="QV102" s="223" t="s">
        <v>635</v>
      </c>
      <c r="QW102" s="143" t="s">
        <v>635</v>
      </c>
      <c r="QX102" s="143" t="s">
        <v>635</v>
      </c>
      <c r="QY102" s="143" t="s">
        <v>635</v>
      </c>
      <c r="QZ102" s="143" t="s">
        <v>635</v>
      </c>
      <c r="RA102" s="143" t="s">
        <v>635</v>
      </c>
      <c r="RB102" s="143" t="s">
        <v>635</v>
      </c>
      <c r="RC102" s="143" t="s">
        <v>635</v>
      </c>
      <c r="RD102" s="143" t="s">
        <v>635</v>
      </c>
      <c r="RE102" s="223" t="s">
        <v>635</v>
      </c>
      <c r="RF102" s="214" t="s">
        <v>656</v>
      </c>
      <c r="RG102" s="214" t="s">
        <v>743</v>
      </c>
      <c r="RH102" s="214" t="s">
        <v>635</v>
      </c>
      <c r="RI102" s="128" t="s">
        <v>635</v>
      </c>
      <c r="RJ102" s="128" t="s">
        <v>635</v>
      </c>
      <c r="RK102" s="128" t="s">
        <v>635</v>
      </c>
      <c r="RL102" s="214" t="s">
        <v>950</v>
      </c>
      <c r="RM102" s="128" t="s">
        <v>635</v>
      </c>
      <c r="RN102" s="128" t="s">
        <v>635</v>
      </c>
      <c r="RO102" s="143">
        <v>0</v>
      </c>
      <c r="RP102" s="143">
        <v>0</v>
      </c>
      <c r="RQ102" s="248">
        <v>1</v>
      </c>
      <c r="RR102" s="143">
        <v>0</v>
      </c>
      <c r="RS102" s="143">
        <v>0</v>
      </c>
      <c r="RT102" s="143">
        <v>0</v>
      </c>
      <c r="RU102" s="143">
        <v>0</v>
      </c>
      <c r="RV102" s="143">
        <v>0</v>
      </c>
      <c r="RW102" s="223">
        <f t="shared" si="28"/>
        <v>1</v>
      </c>
      <c r="RX102" s="128" t="s">
        <v>635</v>
      </c>
      <c r="RY102" s="128" t="s">
        <v>635</v>
      </c>
      <c r="RZ102" s="128" t="s">
        <v>635</v>
      </c>
      <c r="SA102" s="128" t="s">
        <v>635</v>
      </c>
      <c r="SB102" s="128" t="s">
        <v>635</v>
      </c>
      <c r="SC102" s="128" t="s">
        <v>635</v>
      </c>
      <c r="SD102" s="128" t="s">
        <v>635</v>
      </c>
      <c r="SE102" s="128" t="s">
        <v>635</v>
      </c>
      <c r="SF102" s="227" t="s">
        <v>635</v>
      </c>
      <c r="SG102" s="128" t="s">
        <v>635</v>
      </c>
      <c r="SH102" s="128" t="s">
        <v>635</v>
      </c>
      <c r="SI102" s="128" t="s">
        <v>635</v>
      </c>
      <c r="SJ102" s="128" t="s">
        <v>635</v>
      </c>
      <c r="SK102" s="128" t="s">
        <v>635</v>
      </c>
      <c r="SL102" s="128" t="s">
        <v>635</v>
      </c>
      <c r="SM102" s="128" t="s">
        <v>635</v>
      </c>
      <c r="SN102" s="128" t="s">
        <v>635</v>
      </c>
      <c r="SO102" s="227" t="s">
        <v>635</v>
      </c>
      <c r="SP102" s="128" t="s">
        <v>635</v>
      </c>
      <c r="SQ102" s="128" t="s">
        <v>635</v>
      </c>
      <c r="SR102" s="128" t="s">
        <v>635</v>
      </c>
      <c r="SS102" s="128" t="s">
        <v>635</v>
      </c>
      <c r="ST102" s="128" t="s">
        <v>635</v>
      </c>
      <c r="SU102" s="128" t="s">
        <v>635</v>
      </c>
      <c r="SV102" s="128" t="s">
        <v>635</v>
      </c>
      <c r="SW102" s="128" t="s">
        <v>635</v>
      </c>
      <c r="SX102" s="227" t="s">
        <v>635</v>
      </c>
      <c r="SY102" s="128" t="s">
        <v>635</v>
      </c>
      <c r="SZ102" s="128" t="s">
        <v>635</v>
      </c>
      <c r="TA102" s="128" t="s">
        <v>635</v>
      </c>
      <c r="TB102" s="128" t="s">
        <v>635</v>
      </c>
      <c r="TC102" s="128" t="s">
        <v>635</v>
      </c>
      <c r="TD102" s="128" t="s">
        <v>635</v>
      </c>
      <c r="TE102" s="128" t="s">
        <v>635</v>
      </c>
      <c r="TF102" s="128" t="s">
        <v>635</v>
      </c>
      <c r="TG102" s="227" t="s">
        <v>635</v>
      </c>
      <c r="TH102" s="128" t="s">
        <v>635</v>
      </c>
      <c r="TI102" s="128" t="s">
        <v>635</v>
      </c>
      <c r="TJ102" s="128" t="s">
        <v>635</v>
      </c>
      <c r="TK102" s="128" t="s">
        <v>635</v>
      </c>
      <c r="TL102" s="128" t="s">
        <v>635</v>
      </c>
      <c r="TM102" s="128" t="s">
        <v>635</v>
      </c>
      <c r="TN102" s="128" t="s">
        <v>635</v>
      </c>
      <c r="TO102" s="128" t="s">
        <v>635</v>
      </c>
      <c r="TP102" s="227" t="s">
        <v>635</v>
      </c>
      <c r="TQ102" s="143">
        <v>0</v>
      </c>
      <c r="TR102" s="143">
        <v>0</v>
      </c>
      <c r="TS102" s="143">
        <v>1</v>
      </c>
      <c r="TT102" s="143">
        <v>0</v>
      </c>
      <c r="TU102" s="143">
        <v>0</v>
      </c>
      <c r="TV102" s="143">
        <v>0</v>
      </c>
      <c r="TW102" s="143">
        <v>0</v>
      </c>
      <c r="TX102" s="143">
        <v>0</v>
      </c>
      <c r="TY102" s="222">
        <f t="shared" si="33"/>
        <v>1</v>
      </c>
      <c r="TZ102" s="128" t="s">
        <v>635</v>
      </c>
      <c r="UA102" s="128" t="s">
        <v>635</v>
      </c>
      <c r="UB102" s="128" t="s">
        <v>635</v>
      </c>
      <c r="UC102" s="128" t="s">
        <v>635</v>
      </c>
      <c r="UD102" s="128" t="s">
        <v>635</v>
      </c>
      <c r="UE102" s="128" t="s">
        <v>635</v>
      </c>
      <c r="UF102" s="128" t="s">
        <v>635</v>
      </c>
      <c r="UG102" s="128" t="s">
        <v>635</v>
      </c>
      <c r="UH102" s="227" t="s">
        <v>635</v>
      </c>
      <c r="UI102" s="143">
        <v>1</v>
      </c>
      <c r="UJ102" s="143">
        <v>0</v>
      </c>
      <c r="UK102" s="143">
        <v>0</v>
      </c>
      <c r="UL102" s="143">
        <v>0</v>
      </c>
      <c r="UM102" s="143">
        <v>0</v>
      </c>
      <c r="UN102" s="143">
        <v>0</v>
      </c>
      <c r="UO102" s="143">
        <v>0</v>
      </c>
      <c r="UP102" s="143">
        <v>0</v>
      </c>
      <c r="UQ102" s="222">
        <f t="shared" si="29"/>
        <v>1</v>
      </c>
      <c r="UR102" s="128" t="s">
        <v>635</v>
      </c>
      <c r="US102" s="128" t="s">
        <v>635</v>
      </c>
      <c r="UT102" s="128" t="s">
        <v>635</v>
      </c>
      <c r="UU102" s="128" t="s">
        <v>635</v>
      </c>
      <c r="UV102" s="128" t="s">
        <v>635</v>
      </c>
      <c r="UW102" s="128" t="s">
        <v>635</v>
      </c>
      <c r="UX102" s="128" t="s">
        <v>635</v>
      </c>
      <c r="UY102" s="128" t="s">
        <v>635</v>
      </c>
      <c r="UZ102" s="227" t="s">
        <v>635</v>
      </c>
      <c r="VA102" s="143" t="s">
        <v>635</v>
      </c>
      <c r="VB102" s="143" t="s">
        <v>635</v>
      </c>
      <c r="VC102" s="143" t="s">
        <v>635</v>
      </c>
      <c r="VD102" s="143" t="s">
        <v>635</v>
      </c>
      <c r="VE102" s="143" t="s">
        <v>635</v>
      </c>
      <c r="VF102" s="143" t="s">
        <v>635</v>
      </c>
      <c r="VG102" s="143" t="s">
        <v>635</v>
      </c>
      <c r="VH102" s="143" t="s">
        <v>635</v>
      </c>
      <c r="VI102" s="222" t="s">
        <v>635</v>
      </c>
      <c r="VJ102" s="128" t="s">
        <v>635</v>
      </c>
      <c r="VK102" s="128" t="s">
        <v>635</v>
      </c>
      <c r="VL102" s="128" t="s">
        <v>635</v>
      </c>
      <c r="VM102" s="128" t="s">
        <v>635</v>
      </c>
      <c r="VN102" s="128" t="s">
        <v>635</v>
      </c>
      <c r="VO102" s="128" t="s">
        <v>635</v>
      </c>
      <c r="VP102" s="128" t="s">
        <v>635</v>
      </c>
      <c r="VQ102" s="128" t="s">
        <v>635</v>
      </c>
      <c r="VR102" s="227" t="s">
        <v>635</v>
      </c>
      <c r="VS102" s="128" t="s">
        <v>635</v>
      </c>
      <c r="VT102" s="128" t="s">
        <v>635</v>
      </c>
      <c r="VU102" s="128" t="s">
        <v>635</v>
      </c>
      <c r="VV102" s="128" t="s">
        <v>635</v>
      </c>
      <c r="VW102" s="128" t="s">
        <v>635</v>
      </c>
      <c r="VX102" s="128" t="s">
        <v>635</v>
      </c>
      <c r="VY102" s="128" t="s">
        <v>635</v>
      </c>
      <c r="VZ102" s="128" t="s">
        <v>635</v>
      </c>
      <c r="WA102" s="227" t="s">
        <v>635</v>
      </c>
      <c r="WB102" s="128" t="s">
        <v>635</v>
      </c>
      <c r="WC102" s="128" t="s">
        <v>635</v>
      </c>
      <c r="WD102" s="128" t="s">
        <v>635</v>
      </c>
      <c r="WE102" s="128" t="s">
        <v>635</v>
      </c>
      <c r="WF102" s="128" t="s">
        <v>635</v>
      </c>
      <c r="WG102" s="128" t="s">
        <v>635</v>
      </c>
      <c r="WH102" s="128" t="s">
        <v>635</v>
      </c>
      <c r="WI102" s="128" t="s">
        <v>635</v>
      </c>
      <c r="WJ102" s="227" t="s">
        <v>635</v>
      </c>
      <c r="WK102" s="143">
        <v>0</v>
      </c>
      <c r="WL102" s="143">
        <v>0</v>
      </c>
      <c r="WM102" s="143">
        <v>1</v>
      </c>
      <c r="WN102" s="143">
        <v>0</v>
      </c>
      <c r="WO102" s="143">
        <v>0</v>
      </c>
      <c r="WP102" s="143">
        <v>0</v>
      </c>
      <c r="WQ102" s="143">
        <v>0</v>
      </c>
      <c r="WR102" s="143">
        <v>0</v>
      </c>
      <c r="WS102" s="222">
        <f t="shared" si="34"/>
        <v>1</v>
      </c>
      <c r="WT102" s="128" t="s">
        <v>635</v>
      </c>
      <c r="WU102" s="128" t="s">
        <v>635</v>
      </c>
      <c r="WV102" s="128" t="s">
        <v>635</v>
      </c>
      <c r="WW102" s="128" t="s">
        <v>635</v>
      </c>
      <c r="WX102" s="128" t="s">
        <v>635</v>
      </c>
      <c r="WY102" s="128" t="s">
        <v>635</v>
      </c>
      <c r="WZ102" s="128" t="s">
        <v>635</v>
      </c>
      <c r="XA102" s="128" t="s">
        <v>635</v>
      </c>
      <c r="XB102" s="227" t="s">
        <v>635</v>
      </c>
      <c r="XC102" s="214" t="s">
        <v>665</v>
      </c>
      <c r="XD102" s="214" t="s">
        <v>666</v>
      </c>
      <c r="XE102" s="214" t="s">
        <v>749</v>
      </c>
      <c r="XF102" s="217" t="s">
        <v>635</v>
      </c>
      <c r="XG102" s="214" t="s">
        <v>671</v>
      </c>
      <c r="XH102" s="214" t="s">
        <v>635</v>
      </c>
      <c r="XI102" s="214" t="s">
        <v>635</v>
      </c>
      <c r="XJ102" s="214" t="s">
        <v>635</v>
      </c>
      <c r="XK102" s="214" t="s">
        <v>635</v>
      </c>
      <c r="XL102" s="214" t="s">
        <v>635</v>
      </c>
      <c r="XM102" s="214" t="s">
        <v>667</v>
      </c>
      <c r="XN102" s="214" t="s">
        <v>668</v>
      </c>
      <c r="XO102" s="214" t="s">
        <v>635</v>
      </c>
      <c r="XP102" s="214" t="s">
        <v>635</v>
      </c>
      <c r="XQ102" s="214" t="s">
        <v>635</v>
      </c>
      <c r="XR102" s="214" t="s">
        <v>635</v>
      </c>
      <c r="XS102" s="214" t="s">
        <v>635</v>
      </c>
      <c r="XT102" s="214" t="s">
        <v>635</v>
      </c>
      <c r="XU102" s="128" t="s">
        <v>635</v>
      </c>
      <c r="XV102" s="128" t="s">
        <v>635</v>
      </c>
      <c r="XW102" s="128" t="s">
        <v>635</v>
      </c>
      <c r="XX102" s="128" t="s">
        <v>635</v>
      </c>
      <c r="XY102" s="128" t="s">
        <v>635</v>
      </c>
      <c r="XZ102" s="128" t="s">
        <v>635</v>
      </c>
      <c r="YA102" s="128" t="s">
        <v>669</v>
      </c>
      <c r="YB102" s="128" t="s">
        <v>635</v>
      </c>
      <c r="YC102" s="128" t="s">
        <v>635</v>
      </c>
      <c r="YD102" s="128" t="s">
        <v>635</v>
      </c>
      <c r="YE102" s="128" t="s">
        <v>635</v>
      </c>
      <c r="YF102" s="128" t="s">
        <v>635</v>
      </c>
      <c r="YG102" s="128" t="s">
        <v>635</v>
      </c>
      <c r="YH102" s="217" t="s">
        <v>635</v>
      </c>
      <c r="YI102" s="217" t="s">
        <v>635</v>
      </c>
      <c r="YJ102" s="217" t="s">
        <v>635</v>
      </c>
      <c r="YK102" s="214" t="s">
        <v>635</v>
      </c>
      <c r="YL102" s="214" t="s">
        <v>635</v>
      </c>
      <c r="YM102" s="214" t="s">
        <v>635</v>
      </c>
      <c r="YN102" s="214" t="s">
        <v>635</v>
      </c>
      <c r="YO102" s="214" t="s">
        <v>635</v>
      </c>
      <c r="YP102" s="214" t="s">
        <v>635</v>
      </c>
      <c r="YQ102" s="214" t="s">
        <v>635</v>
      </c>
      <c r="YR102" s="214" t="s">
        <v>635</v>
      </c>
      <c r="YS102" s="214" t="s">
        <v>635</v>
      </c>
      <c r="YT102" s="214" t="s">
        <v>635</v>
      </c>
      <c r="YU102" s="214" t="s">
        <v>635</v>
      </c>
      <c r="YV102" s="214" t="s">
        <v>635</v>
      </c>
      <c r="YW102" s="214" t="s">
        <v>635</v>
      </c>
      <c r="YX102" s="214" t="s">
        <v>635</v>
      </c>
      <c r="YY102" s="214" t="s">
        <v>635</v>
      </c>
      <c r="YZ102" s="214" t="s">
        <v>674</v>
      </c>
      <c r="ZA102" s="214" t="s">
        <v>635</v>
      </c>
      <c r="ZB102" s="128" t="s">
        <v>635</v>
      </c>
      <c r="ZC102" s="128" t="s">
        <v>635</v>
      </c>
      <c r="ZD102" s="128" t="s">
        <v>635</v>
      </c>
      <c r="ZE102" s="128" t="s">
        <v>635</v>
      </c>
      <c r="ZF102" s="128" t="s">
        <v>635</v>
      </c>
      <c r="ZG102" s="128" t="s">
        <v>678</v>
      </c>
      <c r="ZH102" s="128" t="s">
        <v>635</v>
      </c>
      <c r="ZI102" s="128" t="s">
        <v>635</v>
      </c>
      <c r="ZJ102" s="128" t="s">
        <v>635</v>
      </c>
      <c r="ZK102" s="128" t="s">
        <v>635</v>
      </c>
      <c r="ZL102" s="128" t="s">
        <v>635</v>
      </c>
      <c r="ZM102" s="128" t="s">
        <v>635</v>
      </c>
      <c r="ZN102" s="128" t="s">
        <v>635</v>
      </c>
      <c r="ZO102" s="128" t="s">
        <v>635</v>
      </c>
      <c r="ZP102" s="128" t="s">
        <v>635</v>
      </c>
      <c r="ZQ102" s="128" t="s">
        <v>635</v>
      </c>
      <c r="ZR102" s="128" t="s">
        <v>635</v>
      </c>
      <c r="ZS102" s="128" t="s">
        <v>635</v>
      </c>
      <c r="ZT102" s="128" t="s">
        <v>635</v>
      </c>
      <c r="ZU102" s="128">
        <v>6</v>
      </c>
      <c r="ZV102" s="128" t="s">
        <v>635</v>
      </c>
      <c r="ZW102" s="128" t="s">
        <v>635</v>
      </c>
      <c r="ZX102" s="128">
        <v>3</v>
      </c>
      <c r="ZY102" s="128" t="s">
        <v>635</v>
      </c>
      <c r="ZZ102" s="128" t="s">
        <v>635</v>
      </c>
      <c r="AAA102" s="128" t="s">
        <v>635</v>
      </c>
      <c r="AAB102" s="128" t="s">
        <v>635</v>
      </c>
      <c r="AAC102" s="128" t="s">
        <v>635</v>
      </c>
      <c r="AAD102" s="128">
        <v>1</v>
      </c>
      <c r="AAE102" s="219" t="s">
        <v>635</v>
      </c>
      <c r="AAF102" s="128" t="s">
        <v>635</v>
      </c>
      <c r="AAG102" s="128" t="s">
        <v>635</v>
      </c>
      <c r="AAH102" s="128" t="s">
        <v>635</v>
      </c>
      <c r="AAI102" s="128" t="s">
        <v>635</v>
      </c>
      <c r="AAJ102" s="128" t="s">
        <v>635</v>
      </c>
      <c r="AAK102" s="128">
        <v>1</v>
      </c>
      <c r="AAL102" s="128" t="s">
        <v>635</v>
      </c>
      <c r="AAM102" s="128" t="s">
        <v>635</v>
      </c>
      <c r="AAN102" s="128" t="s">
        <v>635</v>
      </c>
      <c r="AAO102" s="128" t="s">
        <v>635</v>
      </c>
      <c r="AAP102" s="128" t="s">
        <v>635</v>
      </c>
      <c r="AAQ102" s="128" t="s">
        <v>635</v>
      </c>
      <c r="AAR102" s="128" t="s">
        <v>635</v>
      </c>
      <c r="AAS102" s="128" t="s">
        <v>635</v>
      </c>
      <c r="AAT102" s="128" t="s">
        <v>635</v>
      </c>
      <c r="AAU102" s="128" t="s">
        <v>635</v>
      </c>
      <c r="AAV102" s="128" t="s">
        <v>635</v>
      </c>
      <c r="AAW102" s="128" t="s">
        <v>635</v>
      </c>
      <c r="AAX102" s="128" t="s">
        <v>635</v>
      </c>
      <c r="AAY102" s="128" t="s">
        <v>635</v>
      </c>
      <c r="AAZ102" s="128" t="s">
        <v>632</v>
      </c>
      <c r="ABA102" s="214" t="s">
        <v>679</v>
      </c>
      <c r="ABB102" s="214" t="s">
        <v>635</v>
      </c>
      <c r="ABC102" s="214" t="s">
        <v>635</v>
      </c>
      <c r="ABD102" s="214" t="s">
        <v>635</v>
      </c>
      <c r="ABE102" s="214" t="s">
        <v>635</v>
      </c>
      <c r="ABF102" s="128" t="s">
        <v>635</v>
      </c>
      <c r="ABG102" s="228">
        <v>120000</v>
      </c>
      <c r="ABH102" s="214" t="s">
        <v>754</v>
      </c>
      <c r="ABI102" s="214" t="s">
        <v>716</v>
      </c>
      <c r="ABJ102" s="214" t="s">
        <v>788</v>
      </c>
      <c r="ABK102" s="214" t="s">
        <v>832</v>
      </c>
      <c r="ABL102" s="214" t="s">
        <v>681</v>
      </c>
      <c r="ABM102" s="214" t="s">
        <v>635</v>
      </c>
      <c r="ABN102" s="214" t="s">
        <v>635</v>
      </c>
      <c r="ABO102" s="214" t="s">
        <v>635</v>
      </c>
      <c r="ABP102" s="214" t="s">
        <v>755</v>
      </c>
      <c r="ABQ102" s="214" t="s">
        <v>635</v>
      </c>
      <c r="ABR102" s="214" t="s">
        <v>635</v>
      </c>
      <c r="ABS102" s="128" t="s">
        <v>632</v>
      </c>
      <c r="ABT102" s="214" t="s">
        <v>632</v>
      </c>
      <c r="ABU102" s="214" t="s">
        <v>683</v>
      </c>
      <c r="ABV102" s="214" t="s">
        <v>718</v>
      </c>
      <c r="ABW102" s="214" t="s">
        <v>789</v>
      </c>
      <c r="ABX102" s="214" t="s">
        <v>756</v>
      </c>
      <c r="ABY102" s="214" t="s">
        <v>635</v>
      </c>
      <c r="ABZ102" s="214" t="s">
        <v>635</v>
      </c>
      <c r="ACA102" s="214" t="s">
        <v>635</v>
      </c>
      <c r="ACB102" s="214" t="s">
        <v>626</v>
      </c>
      <c r="ACC102" s="214" t="s">
        <v>632</v>
      </c>
      <c r="ACD102" s="214" t="s">
        <v>686</v>
      </c>
      <c r="ACE102" s="214" t="s">
        <v>835</v>
      </c>
      <c r="ACF102" s="214" t="s">
        <v>635</v>
      </c>
      <c r="ACG102" s="214" t="s">
        <v>635</v>
      </c>
      <c r="ACH102" s="214" t="s">
        <v>1968</v>
      </c>
      <c r="ACI102" s="214" t="s">
        <v>1969</v>
      </c>
      <c r="ACJ102" s="214" t="s">
        <v>1970</v>
      </c>
    </row>
    <row r="103" spans="1:764" ht="15" customHeight="1">
      <c r="A103">
        <v>94</v>
      </c>
      <c r="B103" s="97" t="s">
        <v>1971</v>
      </c>
      <c r="C103" s="97" t="s">
        <v>1972</v>
      </c>
      <c r="D103" s="97" t="s">
        <v>1100</v>
      </c>
      <c r="E103" s="107" t="s">
        <v>1973</v>
      </c>
      <c r="F103" s="98" t="s">
        <v>1974</v>
      </c>
      <c r="G103" s="98" t="s">
        <v>1975</v>
      </c>
      <c r="H103" s="99">
        <v>37.499476999999999</v>
      </c>
      <c r="I103" s="99">
        <v>0.100145</v>
      </c>
      <c r="J103" s="98" t="s">
        <v>1104</v>
      </c>
      <c r="K103" s="98" t="s">
        <v>1826</v>
      </c>
      <c r="L103" s="98" t="s">
        <v>1976</v>
      </c>
      <c r="M103" s="100" t="s">
        <v>1977</v>
      </c>
      <c r="N103" s="101">
        <v>711142007</v>
      </c>
      <c r="O103" s="102">
        <v>728296757</v>
      </c>
      <c r="P103" s="100">
        <v>0.10256</v>
      </c>
      <c r="Q103" s="100">
        <v>37.499045000000002</v>
      </c>
      <c r="R103" s="100">
        <v>2310.1999999999998</v>
      </c>
      <c r="S103" s="100">
        <v>5</v>
      </c>
      <c r="T103" s="103" t="s">
        <v>626</v>
      </c>
      <c r="U103" s="97" t="s">
        <v>627</v>
      </c>
      <c r="V103" s="97" t="s">
        <v>628</v>
      </c>
      <c r="W103" s="97" t="s">
        <v>629</v>
      </c>
      <c r="X103" s="97" t="s">
        <v>700</v>
      </c>
      <c r="Y103" s="97" t="s">
        <v>701</v>
      </c>
      <c r="Z103" s="103" t="s">
        <v>632</v>
      </c>
      <c r="AA103" s="104" t="s">
        <v>633</v>
      </c>
      <c r="AB103" s="104" t="s">
        <v>634</v>
      </c>
      <c r="AC103" s="104" t="s">
        <v>635</v>
      </c>
      <c r="AD103" s="104" t="s">
        <v>635</v>
      </c>
      <c r="AE103" s="104" t="s">
        <v>635</v>
      </c>
      <c r="AF103" s="103">
        <v>2</v>
      </c>
      <c r="AG103" s="103">
        <v>0</v>
      </c>
      <c r="AH103" s="97" t="s">
        <v>636</v>
      </c>
      <c r="AI103" s="97" t="s">
        <v>637</v>
      </c>
      <c r="AJ103" s="97" t="s">
        <v>638</v>
      </c>
      <c r="AK103" s="97" t="s">
        <v>639</v>
      </c>
      <c r="AL103" s="105" t="s">
        <v>640</v>
      </c>
      <c r="AM103" s="106" t="s">
        <v>641</v>
      </c>
      <c r="AN103" s="106" t="s">
        <v>635</v>
      </c>
      <c r="AO103" s="106" t="s">
        <v>635</v>
      </c>
      <c r="AP103" s="97" t="s">
        <v>642</v>
      </c>
      <c r="AQ103" s="97" t="s">
        <v>642</v>
      </c>
      <c r="AR103" s="103" t="s">
        <v>635</v>
      </c>
      <c r="AS103" s="107" t="s">
        <v>635</v>
      </c>
      <c r="AT103" s="103" t="s">
        <v>635</v>
      </c>
      <c r="AU103" s="103" t="s">
        <v>635</v>
      </c>
      <c r="AV103" s="106" t="s">
        <v>632</v>
      </c>
      <c r="AW103" s="105" t="s">
        <v>640</v>
      </c>
      <c r="AX103" s="103" t="s">
        <v>641</v>
      </c>
      <c r="AY103" s="105" t="s">
        <v>640</v>
      </c>
      <c r="AZ103" s="107" t="s">
        <v>641</v>
      </c>
      <c r="BA103" s="105" t="s">
        <v>640</v>
      </c>
      <c r="BB103" s="107" t="s">
        <v>641</v>
      </c>
      <c r="BC103" s="106" t="s">
        <v>640</v>
      </c>
      <c r="BD103" s="103" t="s">
        <v>641</v>
      </c>
      <c r="BE103" s="106" t="s">
        <v>632</v>
      </c>
      <c r="BF103" s="103" t="s">
        <v>640</v>
      </c>
      <c r="BG103" s="103" t="s">
        <v>641</v>
      </c>
      <c r="BH103" s="103" t="s">
        <v>847</v>
      </c>
      <c r="BI103" s="97" t="s">
        <v>640</v>
      </c>
      <c r="BJ103" s="108" t="s">
        <v>643</v>
      </c>
      <c r="BK103" s="108" t="s">
        <v>875</v>
      </c>
      <c r="BL103" s="108" t="s">
        <v>644</v>
      </c>
      <c r="BM103" s="108" t="s">
        <v>635</v>
      </c>
      <c r="BN103" s="108" t="s">
        <v>635</v>
      </c>
      <c r="BO103" s="103" t="s">
        <v>632</v>
      </c>
      <c r="BP103" s="103" t="s">
        <v>641</v>
      </c>
      <c r="BQ103" s="103" t="s">
        <v>635</v>
      </c>
      <c r="BR103" s="109" t="s">
        <v>776</v>
      </c>
      <c r="BS103" s="109" t="s">
        <v>635</v>
      </c>
      <c r="BT103" s="110" t="s">
        <v>635</v>
      </c>
      <c r="BU103" s="110" t="s">
        <v>635</v>
      </c>
      <c r="BV103" s="109" t="s">
        <v>635</v>
      </c>
      <c r="BW103" s="97" t="s">
        <v>646</v>
      </c>
      <c r="BX103" s="97" t="s">
        <v>2462</v>
      </c>
      <c r="BY103" s="97" t="s">
        <v>1978</v>
      </c>
      <c r="BZ103" s="97" t="s">
        <v>648</v>
      </c>
      <c r="CA103" s="111" t="s">
        <v>736</v>
      </c>
      <c r="CB103" s="111" t="s">
        <v>737</v>
      </c>
      <c r="CC103" s="111" t="s">
        <v>1109</v>
      </c>
      <c r="CD103" s="106" t="s">
        <v>635</v>
      </c>
      <c r="CE103" s="111" t="s">
        <v>635</v>
      </c>
      <c r="CF103" s="103">
        <v>3</v>
      </c>
      <c r="CG103" s="103">
        <v>2</v>
      </c>
      <c r="CH103" s="112" t="s">
        <v>649</v>
      </c>
      <c r="CI103" s="113" t="s">
        <v>635</v>
      </c>
      <c r="CJ103" s="113" t="s">
        <v>635</v>
      </c>
      <c r="CK103" s="113" t="s">
        <v>635</v>
      </c>
      <c r="CL103" s="103">
        <v>6</v>
      </c>
      <c r="CM103" s="114">
        <v>400</v>
      </c>
      <c r="CN103" s="103" t="s">
        <v>635</v>
      </c>
      <c r="CO103" s="106" t="s">
        <v>635</v>
      </c>
      <c r="CP103" s="103" t="s">
        <v>635</v>
      </c>
      <c r="CQ103" s="106" t="s">
        <v>635</v>
      </c>
      <c r="CR103" s="103" t="s">
        <v>635</v>
      </c>
      <c r="CS103" s="106" t="s">
        <v>635</v>
      </c>
      <c r="CT103" s="103" t="s">
        <v>635</v>
      </c>
      <c r="CU103" s="106" t="s">
        <v>635</v>
      </c>
      <c r="CV103" s="103" t="s">
        <v>635</v>
      </c>
      <c r="CW103" s="103" t="s">
        <v>635</v>
      </c>
      <c r="CX103" s="111" t="s">
        <v>651</v>
      </c>
      <c r="CY103" s="106" t="s">
        <v>635</v>
      </c>
      <c r="CZ103" s="115">
        <v>0</v>
      </c>
      <c r="DA103" s="115">
        <v>1</v>
      </c>
      <c r="DB103" s="116">
        <f t="shared" ref="DB103:DB112" si="35">SUM(CZ103:DA103)</f>
        <v>1</v>
      </c>
      <c r="DC103" s="117" t="s">
        <v>635</v>
      </c>
      <c r="DD103" s="118" t="s">
        <v>635</v>
      </c>
      <c r="DE103" s="118" t="s">
        <v>635</v>
      </c>
      <c r="DF103" s="118" t="s">
        <v>635</v>
      </c>
      <c r="DG103" s="119" t="s">
        <v>635</v>
      </c>
      <c r="DH103" s="106" t="s">
        <v>635</v>
      </c>
      <c r="DI103" s="106" t="s">
        <v>635</v>
      </c>
      <c r="DJ103" s="121" t="s">
        <v>635</v>
      </c>
      <c r="DK103" s="122" t="s">
        <v>635</v>
      </c>
      <c r="DL103" s="123" t="s">
        <v>635</v>
      </c>
      <c r="DM103" s="123" t="s">
        <v>635</v>
      </c>
      <c r="DN103" s="124" t="s">
        <v>635</v>
      </c>
      <c r="DO103" s="124" t="s">
        <v>635</v>
      </c>
      <c r="DP103" s="124" t="s">
        <v>635</v>
      </c>
      <c r="DQ103" s="125" t="s">
        <v>635</v>
      </c>
      <c r="DR103" s="125" t="s">
        <v>635</v>
      </c>
      <c r="DS103" s="125" t="s">
        <v>635</v>
      </c>
      <c r="DT103" s="106" t="s">
        <v>635</v>
      </c>
      <c r="DU103" s="106" t="s">
        <v>635</v>
      </c>
      <c r="DV103" s="106" t="s">
        <v>635</v>
      </c>
      <c r="DW103" s="126" t="s">
        <v>635</v>
      </c>
      <c r="DX103" s="126" t="s">
        <v>635</v>
      </c>
      <c r="DY103" s="126" t="s">
        <v>635</v>
      </c>
      <c r="DZ103" s="97" t="s">
        <v>635</v>
      </c>
      <c r="EA103" s="103" t="s">
        <v>626</v>
      </c>
      <c r="EB103" s="97" t="s">
        <v>635</v>
      </c>
      <c r="EC103" s="103" t="s">
        <v>626</v>
      </c>
      <c r="ED103" s="103" t="s">
        <v>635</v>
      </c>
      <c r="EE103" s="103" t="s">
        <v>635</v>
      </c>
      <c r="EF103" s="127" t="s">
        <v>651</v>
      </c>
      <c r="EG103" s="127" t="s">
        <v>635</v>
      </c>
      <c r="EH103" s="103" t="s">
        <v>651</v>
      </c>
      <c r="EI103" s="97" t="s">
        <v>640</v>
      </c>
      <c r="EJ103" s="97" t="s">
        <v>640</v>
      </c>
      <c r="EK103" s="122" t="s">
        <v>635</v>
      </c>
      <c r="EL103" s="122" t="s">
        <v>635</v>
      </c>
      <c r="EM103" s="122">
        <v>0.2</v>
      </c>
      <c r="EN103" s="122" t="s">
        <v>635</v>
      </c>
      <c r="EO103" s="128" t="s">
        <v>635</v>
      </c>
      <c r="EP103" s="128" t="s">
        <v>635</v>
      </c>
      <c r="EQ103" s="128" t="s">
        <v>635</v>
      </c>
      <c r="ER103" s="128" t="s">
        <v>635</v>
      </c>
      <c r="ES103" s="129" t="s">
        <v>635</v>
      </c>
      <c r="ET103" s="129" t="s">
        <v>635</v>
      </c>
      <c r="EU103" s="129" t="s">
        <v>635</v>
      </c>
      <c r="EV103" s="129" t="s">
        <v>635</v>
      </c>
      <c r="EW103" s="97" t="s">
        <v>654</v>
      </c>
      <c r="EX103" s="97" t="s">
        <v>654</v>
      </c>
      <c r="EY103" s="103" t="s">
        <v>805</v>
      </c>
      <c r="EZ103" s="107" t="s">
        <v>1979</v>
      </c>
      <c r="FA103" s="97" t="s">
        <v>635</v>
      </c>
      <c r="FB103" s="130" t="s">
        <v>656</v>
      </c>
      <c r="FC103" s="130" t="s">
        <v>854</v>
      </c>
      <c r="FD103" s="131" t="s">
        <v>880</v>
      </c>
      <c r="FE103" s="131" t="s">
        <v>743</v>
      </c>
      <c r="FF103" s="131" t="s">
        <v>635</v>
      </c>
      <c r="FG103" s="131" t="s">
        <v>635</v>
      </c>
      <c r="FH103" s="131" t="s">
        <v>635</v>
      </c>
      <c r="FI103" s="132">
        <v>2</v>
      </c>
      <c r="FJ103" s="133">
        <v>3</v>
      </c>
      <c r="FK103" s="103">
        <v>10</v>
      </c>
      <c r="FL103" s="134" t="s">
        <v>635</v>
      </c>
      <c r="FM103" s="135">
        <v>10</v>
      </c>
      <c r="FN103" s="135" t="s">
        <v>635</v>
      </c>
      <c r="FO103" s="135" t="s">
        <v>635</v>
      </c>
      <c r="FP103" s="103" t="s">
        <v>635</v>
      </c>
      <c r="FQ103" s="132">
        <v>50</v>
      </c>
      <c r="FR103" s="133">
        <v>2</v>
      </c>
      <c r="FS103" s="103">
        <v>30</v>
      </c>
      <c r="FT103" s="134" t="s">
        <v>635</v>
      </c>
      <c r="FU103" s="135">
        <v>1</v>
      </c>
      <c r="FV103" s="135" t="s">
        <v>635</v>
      </c>
      <c r="FW103" s="131" t="s">
        <v>635</v>
      </c>
      <c r="FX103" s="103" t="s">
        <v>635</v>
      </c>
      <c r="FY103" s="100" t="s">
        <v>658</v>
      </c>
      <c r="FZ103" s="102" t="s">
        <v>635</v>
      </c>
      <c r="GA103" s="102">
        <v>0</v>
      </c>
      <c r="GB103" s="102">
        <v>24</v>
      </c>
      <c r="GC103" s="136" t="s">
        <v>658</v>
      </c>
      <c r="GD103" s="137" t="s">
        <v>635</v>
      </c>
      <c r="GE103" s="137">
        <v>0</v>
      </c>
      <c r="GF103" s="137">
        <v>24</v>
      </c>
      <c r="GG103" s="125" t="s">
        <v>657</v>
      </c>
      <c r="GH103" s="125" t="s">
        <v>658</v>
      </c>
      <c r="GI103" s="125">
        <v>12</v>
      </c>
      <c r="GJ103" s="125">
        <v>12</v>
      </c>
      <c r="GK103" s="122" t="s">
        <v>657</v>
      </c>
      <c r="GL103" s="122" t="s">
        <v>658</v>
      </c>
      <c r="GM103" s="122">
        <v>12</v>
      </c>
      <c r="GN103" s="122">
        <v>12</v>
      </c>
      <c r="GO103" s="135" t="s">
        <v>658</v>
      </c>
      <c r="GP103" s="135">
        <v>0</v>
      </c>
      <c r="GQ103" s="135">
        <v>24</v>
      </c>
      <c r="GR103" s="134" t="s">
        <v>658</v>
      </c>
      <c r="GS103" s="134">
        <v>0</v>
      </c>
      <c r="GT103" s="134">
        <v>24</v>
      </c>
      <c r="GU103" s="126" t="s">
        <v>635</v>
      </c>
      <c r="GV103" s="126" t="s">
        <v>635</v>
      </c>
      <c r="GW103" s="126" t="s">
        <v>635</v>
      </c>
      <c r="GX103" s="145" t="s">
        <v>635</v>
      </c>
      <c r="GY103" s="145" t="s">
        <v>635</v>
      </c>
      <c r="GZ103" s="145" t="s">
        <v>635</v>
      </c>
      <c r="HA103" s="139" t="s">
        <v>657</v>
      </c>
      <c r="HB103" s="140" t="s">
        <v>658</v>
      </c>
      <c r="HC103" s="123">
        <v>12</v>
      </c>
      <c r="HD103" s="123">
        <v>12</v>
      </c>
      <c r="HE103" s="127" t="s">
        <v>657</v>
      </c>
      <c r="HF103" s="130" t="s">
        <v>658</v>
      </c>
      <c r="HG103" s="131">
        <v>12</v>
      </c>
      <c r="HH103" s="131">
        <v>12</v>
      </c>
      <c r="HI103" s="141" t="s">
        <v>635</v>
      </c>
      <c r="HJ103" s="141" t="s">
        <v>635</v>
      </c>
      <c r="HK103" s="141" t="s">
        <v>635</v>
      </c>
      <c r="HL103" s="141" t="s">
        <v>635</v>
      </c>
      <c r="HM103" s="131" t="s">
        <v>635</v>
      </c>
      <c r="HN103" s="131" t="s">
        <v>635</v>
      </c>
      <c r="HO103" s="131" t="s">
        <v>635</v>
      </c>
      <c r="HP103" s="131" t="s">
        <v>635</v>
      </c>
      <c r="HQ103" s="106" t="s">
        <v>635</v>
      </c>
      <c r="HR103" s="106" t="s">
        <v>635</v>
      </c>
      <c r="HS103" s="106" t="s">
        <v>635</v>
      </c>
      <c r="HT103" s="106" t="s">
        <v>635</v>
      </c>
      <c r="HU103" s="132" t="s">
        <v>635</v>
      </c>
      <c r="HV103" s="132" t="s">
        <v>635</v>
      </c>
      <c r="HW103" s="132" t="s">
        <v>635</v>
      </c>
      <c r="HX103" s="132" t="s">
        <v>635</v>
      </c>
      <c r="HY103" s="118" t="s">
        <v>635</v>
      </c>
      <c r="HZ103" s="118" t="s">
        <v>635</v>
      </c>
      <c r="IA103" s="118" t="s">
        <v>635</v>
      </c>
      <c r="IB103" s="118" t="s">
        <v>635</v>
      </c>
      <c r="IC103" s="125" t="s">
        <v>635</v>
      </c>
      <c r="ID103" s="125" t="s">
        <v>635</v>
      </c>
      <c r="IE103" s="125" t="s">
        <v>635</v>
      </c>
      <c r="IF103" s="125" t="s">
        <v>635</v>
      </c>
      <c r="IG103" s="105" t="s">
        <v>1066</v>
      </c>
      <c r="IH103" s="105" t="s">
        <v>831</v>
      </c>
      <c r="II103" s="105" t="s">
        <v>934</v>
      </c>
      <c r="IJ103" s="105" t="s">
        <v>635</v>
      </c>
      <c r="IK103" s="105" t="s">
        <v>635</v>
      </c>
      <c r="IL103" s="105" t="s">
        <v>635</v>
      </c>
      <c r="IM103" s="105" t="s">
        <v>635</v>
      </c>
      <c r="IN103" s="105" t="s">
        <v>635</v>
      </c>
      <c r="IO103" s="105" t="s">
        <v>635</v>
      </c>
      <c r="IP103" s="103">
        <v>3</v>
      </c>
      <c r="IQ103" s="102" t="s">
        <v>635</v>
      </c>
      <c r="IR103" s="102" t="s">
        <v>635</v>
      </c>
      <c r="IS103" s="142" t="s">
        <v>635</v>
      </c>
      <c r="IT103" s="142" t="s">
        <v>635</v>
      </c>
      <c r="IU103" s="128" t="s">
        <v>635</v>
      </c>
      <c r="IV103" s="128" t="s">
        <v>635</v>
      </c>
      <c r="IW103" s="143" t="s">
        <v>635</v>
      </c>
      <c r="IX103" s="143" t="s">
        <v>635</v>
      </c>
      <c r="IY103" s="124" t="s">
        <v>663</v>
      </c>
      <c r="IZ103" s="229">
        <v>1</v>
      </c>
      <c r="JA103" s="229">
        <v>0</v>
      </c>
      <c r="JB103" s="123" t="s">
        <v>663</v>
      </c>
      <c r="JC103" s="155">
        <v>1</v>
      </c>
      <c r="JD103" s="155">
        <v>0</v>
      </c>
      <c r="JE103" s="144" t="s">
        <v>635</v>
      </c>
      <c r="JF103" s="208">
        <v>0</v>
      </c>
      <c r="JG103" s="208">
        <v>0</v>
      </c>
      <c r="JH103" s="141" t="s">
        <v>635</v>
      </c>
      <c r="JI103" s="150">
        <v>0</v>
      </c>
      <c r="JJ103" s="150">
        <v>0</v>
      </c>
      <c r="JK103" s="144" t="s">
        <v>635</v>
      </c>
      <c r="JL103" s="144" t="s">
        <v>635</v>
      </c>
      <c r="JM103" s="144" t="s">
        <v>635</v>
      </c>
      <c r="JN103" s="135" t="s">
        <v>635</v>
      </c>
      <c r="JO103" s="135" t="s">
        <v>635</v>
      </c>
      <c r="JP103" s="135" t="s">
        <v>635</v>
      </c>
      <c r="JQ103" s="144" t="s">
        <v>709</v>
      </c>
      <c r="JR103" s="144" t="s">
        <v>635</v>
      </c>
      <c r="JS103" s="208">
        <v>0</v>
      </c>
      <c r="JT103" s="208">
        <v>1</v>
      </c>
      <c r="JU103" s="145" t="s">
        <v>709</v>
      </c>
      <c r="JV103" s="145" t="s">
        <v>635</v>
      </c>
      <c r="JW103" s="209">
        <v>0</v>
      </c>
      <c r="JX103" s="209">
        <v>1</v>
      </c>
      <c r="JY103" s="141" t="s">
        <v>635</v>
      </c>
      <c r="JZ103" s="141" t="s">
        <v>635</v>
      </c>
      <c r="KA103" s="141" t="s">
        <v>635</v>
      </c>
      <c r="KB103" s="141" t="s">
        <v>635</v>
      </c>
      <c r="KC103" s="128" t="s">
        <v>635</v>
      </c>
      <c r="KD103" s="128" t="s">
        <v>635</v>
      </c>
      <c r="KE103" s="128" t="s">
        <v>635</v>
      </c>
      <c r="KF103" s="128" t="s">
        <v>635</v>
      </c>
      <c r="KG103" s="146" t="s">
        <v>635</v>
      </c>
      <c r="KH103" s="146" t="s">
        <v>635</v>
      </c>
      <c r="KI103" s="146" t="s">
        <v>635</v>
      </c>
      <c r="KJ103" s="146" t="s">
        <v>635</v>
      </c>
      <c r="KK103" s="147" t="s">
        <v>635</v>
      </c>
      <c r="KL103" s="147" t="s">
        <v>635</v>
      </c>
      <c r="KM103" s="147" t="s">
        <v>635</v>
      </c>
      <c r="KN103" s="147" t="s">
        <v>635</v>
      </c>
      <c r="KO103" s="148" t="s">
        <v>635</v>
      </c>
      <c r="KP103" s="148" t="s">
        <v>635</v>
      </c>
      <c r="KQ103" s="148" t="s">
        <v>635</v>
      </c>
      <c r="KR103" s="148" t="s">
        <v>635</v>
      </c>
      <c r="KS103" s="149" t="s">
        <v>635</v>
      </c>
      <c r="KT103" s="149" t="s">
        <v>635</v>
      </c>
      <c r="KU103" s="149" t="s">
        <v>635</v>
      </c>
      <c r="KV103" s="149" t="s">
        <v>635</v>
      </c>
      <c r="KW103" s="105" t="s">
        <v>950</v>
      </c>
      <c r="KX103" s="106" t="s">
        <v>664</v>
      </c>
      <c r="KY103" s="106" t="s">
        <v>710</v>
      </c>
      <c r="KZ103" s="150">
        <v>0.5</v>
      </c>
      <c r="LA103" s="150">
        <v>0</v>
      </c>
      <c r="LB103" s="150">
        <v>0.4</v>
      </c>
      <c r="LC103" s="150">
        <v>0</v>
      </c>
      <c r="LD103" s="150">
        <v>0.1</v>
      </c>
      <c r="LE103" s="150">
        <v>0</v>
      </c>
      <c r="LF103" s="150">
        <v>0</v>
      </c>
      <c r="LG103" s="150">
        <v>0</v>
      </c>
      <c r="LH103" s="151">
        <f t="shared" si="31"/>
        <v>1</v>
      </c>
      <c r="LI103" s="152">
        <v>0.5</v>
      </c>
      <c r="LJ103" s="152">
        <v>0</v>
      </c>
      <c r="LK103" s="152">
        <v>0.4</v>
      </c>
      <c r="LL103" s="152">
        <v>0</v>
      </c>
      <c r="LM103" s="152">
        <v>0.1</v>
      </c>
      <c r="LN103" s="152">
        <v>0</v>
      </c>
      <c r="LO103" s="152">
        <v>0</v>
      </c>
      <c r="LP103" s="152">
        <v>0</v>
      </c>
      <c r="LQ103" s="153">
        <f t="shared" si="32"/>
        <v>1</v>
      </c>
      <c r="LR103" s="142">
        <v>0</v>
      </c>
      <c r="LS103" s="142">
        <v>0</v>
      </c>
      <c r="LT103" s="142">
        <v>0</v>
      </c>
      <c r="LU103" s="142">
        <v>0</v>
      </c>
      <c r="LV103" s="142">
        <v>0</v>
      </c>
      <c r="LW103" s="142">
        <v>0</v>
      </c>
      <c r="LX103" s="142">
        <v>0</v>
      </c>
      <c r="LY103" s="142">
        <v>0</v>
      </c>
      <c r="LZ103" s="142">
        <v>0</v>
      </c>
      <c r="MA103" s="274">
        <v>0.5</v>
      </c>
      <c r="MB103" s="274">
        <v>0</v>
      </c>
      <c r="MC103" s="274">
        <v>0.4</v>
      </c>
      <c r="MD103" s="274">
        <v>0</v>
      </c>
      <c r="ME103" s="274">
        <v>0.1</v>
      </c>
      <c r="MF103" s="274">
        <v>0</v>
      </c>
      <c r="MG103" s="274">
        <v>0</v>
      </c>
      <c r="MH103" s="274">
        <v>0</v>
      </c>
      <c r="MI103" s="231">
        <v>1</v>
      </c>
      <c r="MJ103" s="156">
        <v>0</v>
      </c>
      <c r="MK103" s="156">
        <v>0</v>
      </c>
      <c r="ML103" s="156">
        <v>0</v>
      </c>
      <c r="MM103" s="156">
        <v>0</v>
      </c>
      <c r="MN103" s="156">
        <v>0</v>
      </c>
      <c r="MO103" s="156">
        <v>0</v>
      </c>
      <c r="MP103" s="156">
        <v>0</v>
      </c>
      <c r="MQ103" s="156">
        <v>0</v>
      </c>
      <c r="MR103" s="156">
        <v>0</v>
      </c>
      <c r="MS103" s="157" t="s">
        <v>635</v>
      </c>
      <c r="MT103" s="157" t="s">
        <v>635</v>
      </c>
      <c r="MU103" s="157" t="s">
        <v>635</v>
      </c>
      <c r="MV103" s="157" t="s">
        <v>635</v>
      </c>
      <c r="MW103" s="157" t="s">
        <v>635</v>
      </c>
      <c r="MX103" s="157" t="s">
        <v>635</v>
      </c>
      <c r="MY103" s="157" t="s">
        <v>635</v>
      </c>
      <c r="MZ103" s="157" t="s">
        <v>635</v>
      </c>
      <c r="NA103" s="157" t="s">
        <v>635</v>
      </c>
      <c r="NB103" s="158">
        <v>0</v>
      </c>
      <c r="NC103" s="158">
        <v>0</v>
      </c>
      <c r="ND103" s="158">
        <v>0</v>
      </c>
      <c r="NE103" s="158">
        <v>0</v>
      </c>
      <c r="NF103" s="158">
        <v>0</v>
      </c>
      <c r="NG103" s="158">
        <v>0</v>
      </c>
      <c r="NH103" s="158">
        <v>0</v>
      </c>
      <c r="NI103" s="158">
        <v>0</v>
      </c>
      <c r="NJ103" s="159">
        <v>0</v>
      </c>
      <c r="NK103" s="160" t="s">
        <v>635</v>
      </c>
      <c r="NL103" s="160" t="s">
        <v>635</v>
      </c>
      <c r="NM103" s="160" t="s">
        <v>635</v>
      </c>
      <c r="NN103" s="160" t="s">
        <v>635</v>
      </c>
      <c r="NO103" s="160" t="s">
        <v>635</v>
      </c>
      <c r="NP103" s="160" t="s">
        <v>635</v>
      </c>
      <c r="NQ103" s="160" t="s">
        <v>635</v>
      </c>
      <c r="NR103" s="160" t="s">
        <v>635</v>
      </c>
      <c r="NS103" s="161" t="s">
        <v>635</v>
      </c>
      <c r="NT103" s="162" t="s">
        <v>635</v>
      </c>
      <c r="NU103" s="162" t="s">
        <v>635</v>
      </c>
      <c r="NV103" s="162" t="s">
        <v>635</v>
      </c>
      <c r="NW103" s="162" t="s">
        <v>635</v>
      </c>
      <c r="NX103" s="162" t="s">
        <v>635</v>
      </c>
      <c r="NY103" s="162" t="s">
        <v>635</v>
      </c>
      <c r="NZ103" s="162" t="s">
        <v>635</v>
      </c>
      <c r="OA103" s="162" t="s">
        <v>635</v>
      </c>
      <c r="OB103" s="163" t="s">
        <v>635</v>
      </c>
      <c r="OC103" s="142" t="s">
        <v>635</v>
      </c>
      <c r="OD103" s="142" t="s">
        <v>635</v>
      </c>
      <c r="OE103" s="142" t="s">
        <v>635</v>
      </c>
      <c r="OF103" s="142" t="s">
        <v>635</v>
      </c>
      <c r="OG103" s="142" t="s">
        <v>635</v>
      </c>
      <c r="OH103" s="142" t="s">
        <v>635</v>
      </c>
      <c r="OI103" s="142" t="s">
        <v>635</v>
      </c>
      <c r="OJ103" s="142" t="s">
        <v>635</v>
      </c>
      <c r="OK103" s="142" t="s">
        <v>635</v>
      </c>
      <c r="OL103" s="45">
        <v>0</v>
      </c>
      <c r="OM103" s="45">
        <v>0</v>
      </c>
      <c r="ON103" s="45">
        <v>0</v>
      </c>
      <c r="OO103" s="45">
        <v>0</v>
      </c>
      <c r="OP103" s="45">
        <v>0</v>
      </c>
      <c r="OQ103" s="45">
        <v>0</v>
      </c>
      <c r="OR103" s="45">
        <v>0</v>
      </c>
      <c r="OS103" s="45">
        <v>0</v>
      </c>
      <c r="OT103" s="44">
        <v>0</v>
      </c>
      <c r="OU103" s="158">
        <v>0.5</v>
      </c>
      <c r="OV103" s="158">
        <v>0</v>
      </c>
      <c r="OW103" s="158">
        <v>0.4</v>
      </c>
      <c r="OX103" s="158">
        <v>0</v>
      </c>
      <c r="OY103" s="158">
        <v>0.1</v>
      </c>
      <c r="OZ103" s="158">
        <v>0</v>
      </c>
      <c r="PA103" s="158">
        <v>0</v>
      </c>
      <c r="PB103" s="158">
        <v>0</v>
      </c>
      <c r="PC103" s="159">
        <f>SUBTOTAL(9,OU103:PB103)</f>
        <v>1</v>
      </c>
      <c r="PD103" s="152">
        <v>0</v>
      </c>
      <c r="PE103" s="152">
        <v>0</v>
      </c>
      <c r="PF103" s="152">
        <v>0</v>
      </c>
      <c r="PG103" s="152">
        <v>0</v>
      </c>
      <c r="PH103" s="152">
        <v>0</v>
      </c>
      <c r="PI103" s="152">
        <v>0</v>
      </c>
      <c r="PJ103" s="152">
        <v>0</v>
      </c>
      <c r="PK103" s="152">
        <v>0</v>
      </c>
      <c r="PL103" s="164">
        <v>0</v>
      </c>
      <c r="PM103" s="158" t="s">
        <v>635</v>
      </c>
      <c r="PN103" s="158" t="s">
        <v>635</v>
      </c>
      <c r="PO103" s="158" t="s">
        <v>635</v>
      </c>
      <c r="PP103" s="158" t="s">
        <v>635</v>
      </c>
      <c r="PQ103" s="158" t="s">
        <v>635</v>
      </c>
      <c r="PR103" s="158" t="s">
        <v>635</v>
      </c>
      <c r="PS103" s="158" t="s">
        <v>635</v>
      </c>
      <c r="PT103" s="158" t="s">
        <v>635</v>
      </c>
      <c r="PU103" s="159" t="s">
        <v>635</v>
      </c>
      <c r="PV103" s="157">
        <v>0</v>
      </c>
      <c r="PW103" s="157">
        <v>0</v>
      </c>
      <c r="PX103" s="157">
        <v>0</v>
      </c>
      <c r="PY103" s="157">
        <v>0</v>
      </c>
      <c r="PZ103" s="157">
        <v>0</v>
      </c>
      <c r="QA103" s="157">
        <v>0</v>
      </c>
      <c r="QB103" s="157">
        <v>0</v>
      </c>
      <c r="QC103" s="157">
        <v>0</v>
      </c>
      <c r="QD103" s="165">
        <v>0</v>
      </c>
      <c r="QE103" s="166" t="s">
        <v>635</v>
      </c>
      <c r="QF103" s="166" t="s">
        <v>635</v>
      </c>
      <c r="QG103" s="166" t="s">
        <v>635</v>
      </c>
      <c r="QH103" s="166" t="s">
        <v>635</v>
      </c>
      <c r="QI103" s="166" t="s">
        <v>635</v>
      </c>
      <c r="QJ103" s="166" t="s">
        <v>635</v>
      </c>
      <c r="QK103" s="166" t="s">
        <v>635</v>
      </c>
      <c r="QL103" s="166" t="s">
        <v>635</v>
      </c>
      <c r="QM103" s="167" t="s">
        <v>635</v>
      </c>
      <c r="QN103" s="120" t="s">
        <v>635</v>
      </c>
      <c r="QO103" s="120" t="s">
        <v>635</v>
      </c>
      <c r="QP103" s="120" t="s">
        <v>635</v>
      </c>
      <c r="QQ103" s="120" t="s">
        <v>635</v>
      </c>
      <c r="QR103" s="120" t="s">
        <v>635</v>
      </c>
      <c r="QS103" s="120" t="s">
        <v>635</v>
      </c>
      <c r="QT103" s="120" t="s">
        <v>635</v>
      </c>
      <c r="QU103" s="120" t="s">
        <v>635</v>
      </c>
      <c r="QV103" s="168" t="s">
        <v>635</v>
      </c>
      <c r="QW103" s="169" t="s">
        <v>635</v>
      </c>
      <c r="QX103" s="169" t="s">
        <v>635</v>
      </c>
      <c r="QY103" s="169" t="s">
        <v>635</v>
      </c>
      <c r="QZ103" s="169" t="s">
        <v>635</v>
      </c>
      <c r="RA103" s="169" t="s">
        <v>635</v>
      </c>
      <c r="RB103" s="169" t="s">
        <v>635</v>
      </c>
      <c r="RC103" s="169" t="s">
        <v>635</v>
      </c>
      <c r="RD103" s="169" t="s">
        <v>635</v>
      </c>
      <c r="RE103" s="170" t="s">
        <v>635</v>
      </c>
      <c r="RF103" s="136" t="s">
        <v>656</v>
      </c>
      <c r="RG103" s="136" t="s">
        <v>854</v>
      </c>
      <c r="RH103" s="136" t="s">
        <v>880</v>
      </c>
      <c r="RI103" s="137" t="s">
        <v>743</v>
      </c>
      <c r="RJ103" s="137" t="s">
        <v>635</v>
      </c>
      <c r="RK103" s="137" t="s">
        <v>635</v>
      </c>
      <c r="RL103" s="105" t="s">
        <v>950</v>
      </c>
      <c r="RM103" s="106" t="s">
        <v>664</v>
      </c>
      <c r="RN103" s="106" t="s">
        <v>710</v>
      </c>
      <c r="RO103" s="171">
        <v>0.5</v>
      </c>
      <c r="RP103" s="171">
        <v>0</v>
      </c>
      <c r="RQ103" s="171">
        <v>0.4</v>
      </c>
      <c r="RR103" s="171">
        <v>0</v>
      </c>
      <c r="RS103" s="171">
        <v>0.1</v>
      </c>
      <c r="RT103" s="171">
        <v>0</v>
      </c>
      <c r="RU103" s="171">
        <v>0</v>
      </c>
      <c r="RV103" s="171">
        <v>0</v>
      </c>
      <c r="RW103" s="172">
        <f t="shared" si="28"/>
        <v>1</v>
      </c>
      <c r="RX103" s="158">
        <v>0.5</v>
      </c>
      <c r="RY103" s="158">
        <v>0</v>
      </c>
      <c r="RZ103" s="158">
        <v>0.4</v>
      </c>
      <c r="SA103" s="158">
        <v>0</v>
      </c>
      <c r="SB103" s="158">
        <v>0.1</v>
      </c>
      <c r="SC103" s="158">
        <v>0</v>
      </c>
      <c r="SD103" s="158">
        <v>0</v>
      </c>
      <c r="SE103" s="158">
        <v>0</v>
      </c>
      <c r="SF103" s="159">
        <f>SUM(RX103:SE103)</f>
        <v>1</v>
      </c>
      <c r="SG103" s="152">
        <v>0.5</v>
      </c>
      <c r="SH103" s="152">
        <v>0</v>
      </c>
      <c r="SI103" s="152">
        <v>0.4</v>
      </c>
      <c r="SJ103" s="152">
        <v>0</v>
      </c>
      <c r="SK103" s="152">
        <v>0.1</v>
      </c>
      <c r="SL103" s="152">
        <v>0</v>
      </c>
      <c r="SM103" s="152">
        <v>0</v>
      </c>
      <c r="SN103" s="152">
        <v>0</v>
      </c>
      <c r="SO103" s="233">
        <f>SUBTOTAL(9,SG103:SN103)</f>
        <v>1</v>
      </c>
      <c r="SP103" s="102" t="s">
        <v>635</v>
      </c>
      <c r="SQ103" s="102" t="s">
        <v>635</v>
      </c>
      <c r="SR103" s="102" t="s">
        <v>635</v>
      </c>
      <c r="SS103" s="102" t="s">
        <v>635</v>
      </c>
      <c r="ST103" s="102" t="s">
        <v>635</v>
      </c>
      <c r="SU103" s="102" t="s">
        <v>635</v>
      </c>
      <c r="SV103" s="102" t="s">
        <v>635</v>
      </c>
      <c r="SW103" s="102" t="s">
        <v>635</v>
      </c>
      <c r="SX103" s="174" t="s">
        <v>635</v>
      </c>
      <c r="SY103" s="125" t="s">
        <v>635</v>
      </c>
      <c r="SZ103" s="125" t="s">
        <v>635</v>
      </c>
      <c r="TA103" s="125" t="s">
        <v>635</v>
      </c>
      <c r="TB103" s="125" t="s">
        <v>635</v>
      </c>
      <c r="TC103" s="125" t="s">
        <v>635</v>
      </c>
      <c r="TD103" s="125" t="s">
        <v>635</v>
      </c>
      <c r="TE103" s="125" t="s">
        <v>635</v>
      </c>
      <c r="TF103" s="125" t="s">
        <v>635</v>
      </c>
      <c r="TG103" s="175" t="s">
        <v>635</v>
      </c>
      <c r="TH103" s="149" t="s">
        <v>635</v>
      </c>
      <c r="TI103" s="149" t="s">
        <v>635</v>
      </c>
      <c r="TJ103" s="149" t="s">
        <v>635</v>
      </c>
      <c r="TK103" s="149" t="s">
        <v>635</v>
      </c>
      <c r="TL103" s="149" t="s">
        <v>635</v>
      </c>
      <c r="TM103" s="149" t="s">
        <v>635</v>
      </c>
      <c r="TN103" s="149" t="s">
        <v>635</v>
      </c>
      <c r="TO103" s="149" t="s">
        <v>635</v>
      </c>
      <c r="TP103" s="176" t="s">
        <v>635</v>
      </c>
      <c r="TQ103" s="210">
        <v>0.5</v>
      </c>
      <c r="TR103" s="210">
        <v>0</v>
      </c>
      <c r="TS103" s="210">
        <v>0.4</v>
      </c>
      <c r="TT103" s="210">
        <v>0</v>
      </c>
      <c r="TU103" s="210">
        <v>0.1</v>
      </c>
      <c r="TV103" s="210">
        <v>0</v>
      </c>
      <c r="TW103" s="210">
        <v>0</v>
      </c>
      <c r="TX103" s="210">
        <v>0</v>
      </c>
      <c r="TY103" s="211">
        <f t="shared" si="33"/>
        <v>1</v>
      </c>
      <c r="TZ103" s="179" t="s">
        <v>635</v>
      </c>
      <c r="UA103" s="179" t="s">
        <v>635</v>
      </c>
      <c r="UB103" s="179" t="s">
        <v>635</v>
      </c>
      <c r="UC103" s="179" t="s">
        <v>635</v>
      </c>
      <c r="UD103" s="179" t="s">
        <v>635</v>
      </c>
      <c r="UE103" s="179" t="s">
        <v>635</v>
      </c>
      <c r="UF103" s="179" t="s">
        <v>635</v>
      </c>
      <c r="UG103" s="179" t="s">
        <v>635</v>
      </c>
      <c r="UH103" s="180" t="s">
        <v>635</v>
      </c>
      <c r="UI103" s="171">
        <v>0.5</v>
      </c>
      <c r="UJ103" s="171">
        <v>0</v>
      </c>
      <c r="UK103" s="171">
        <v>0.4</v>
      </c>
      <c r="UL103" s="171">
        <v>0</v>
      </c>
      <c r="UM103" s="171">
        <v>0.1</v>
      </c>
      <c r="UN103" s="171">
        <v>0</v>
      </c>
      <c r="UO103" s="171">
        <v>0</v>
      </c>
      <c r="UP103" s="171">
        <v>0</v>
      </c>
      <c r="UQ103" s="181">
        <f t="shared" si="29"/>
        <v>1</v>
      </c>
      <c r="UR103" s="45">
        <v>0.5</v>
      </c>
      <c r="US103" s="45">
        <v>0</v>
      </c>
      <c r="UT103" s="45">
        <v>0.4</v>
      </c>
      <c r="UU103" s="45">
        <v>0</v>
      </c>
      <c r="UV103" s="45">
        <v>0.1</v>
      </c>
      <c r="UW103" s="45">
        <v>0</v>
      </c>
      <c r="UX103" s="45">
        <v>0</v>
      </c>
      <c r="UY103" s="45">
        <v>0</v>
      </c>
      <c r="UZ103" s="231">
        <f>SUBTOTAL(9,UR103:UY103)</f>
        <v>1</v>
      </c>
      <c r="VA103" s="169" t="s">
        <v>635</v>
      </c>
      <c r="VB103" s="169" t="s">
        <v>635</v>
      </c>
      <c r="VC103" s="169" t="s">
        <v>635</v>
      </c>
      <c r="VD103" s="169" t="s">
        <v>635</v>
      </c>
      <c r="VE103" s="169" t="s">
        <v>635</v>
      </c>
      <c r="VF103" s="169" t="s">
        <v>635</v>
      </c>
      <c r="VG103" s="169" t="s">
        <v>635</v>
      </c>
      <c r="VH103" s="169" t="s">
        <v>635</v>
      </c>
      <c r="VI103" s="183" t="s">
        <v>635</v>
      </c>
      <c r="VJ103" s="259">
        <v>0.5</v>
      </c>
      <c r="VK103" s="259">
        <v>0</v>
      </c>
      <c r="VL103" s="259">
        <v>0.4</v>
      </c>
      <c r="VM103" s="259">
        <v>0</v>
      </c>
      <c r="VN103" s="259">
        <v>0.1</v>
      </c>
      <c r="VO103" s="259">
        <v>0</v>
      </c>
      <c r="VP103" s="259">
        <v>0</v>
      </c>
      <c r="VQ103" s="259">
        <v>0</v>
      </c>
      <c r="VR103" s="211">
        <f>SUBTOTAL(9,VJ103:VQ103)</f>
        <v>1</v>
      </c>
      <c r="VS103" s="184" t="s">
        <v>635</v>
      </c>
      <c r="VT103" s="184" t="s">
        <v>635</v>
      </c>
      <c r="VU103" s="184" t="s">
        <v>635</v>
      </c>
      <c r="VV103" s="184" t="s">
        <v>635</v>
      </c>
      <c r="VW103" s="184" t="s">
        <v>635</v>
      </c>
      <c r="VX103" s="184" t="s">
        <v>635</v>
      </c>
      <c r="VY103" s="184" t="s">
        <v>635</v>
      </c>
      <c r="VZ103" s="184" t="s">
        <v>635</v>
      </c>
      <c r="WA103" s="185" t="s">
        <v>635</v>
      </c>
      <c r="WB103" s="186" t="s">
        <v>635</v>
      </c>
      <c r="WC103" s="186" t="s">
        <v>635</v>
      </c>
      <c r="WD103" s="186" t="s">
        <v>635</v>
      </c>
      <c r="WE103" s="186" t="s">
        <v>635</v>
      </c>
      <c r="WF103" s="186" t="s">
        <v>635</v>
      </c>
      <c r="WG103" s="186" t="s">
        <v>635</v>
      </c>
      <c r="WH103" s="186" t="s">
        <v>635</v>
      </c>
      <c r="WI103" s="186" t="s">
        <v>635</v>
      </c>
      <c r="WJ103" s="187" t="s">
        <v>635</v>
      </c>
      <c r="WK103" s="212">
        <v>0.5</v>
      </c>
      <c r="WL103" s="212">
        <v>0</v>
      </c>
      <c r="WM103" s="212">
        <v>0.4</v>
      </c>
      <c r="WN103" s="212">
        <v>0</v>
      </c>
      <c r="WO103" s="212">
        <v>0.1</v>
      </c>
      <c r="WP103" s="212">
        <v>0</v>
      </c>
      <c r="WQ103" s="212">
        <v>0</v>
      </c>
      <c r="WR103" s="212">
        <v>0</v>
      </c>
      <c r="WS103" s="188">
        <f t="shared" si="34"/>
        <v>1</v>
      </c>
      <c r="WT103" s="133" t="s">
        <v>635</v>
      </c>
      <c r="WU103" s="133" t="s">
        <v>635</v>
      </c>
      <c r="WV103" s="133" t="s">
        <v>635</v>
      </c>
      <c r="WW103" s="133" t="s">
        <v>635</v>
      </c>
      <c r="WX103" s="133" t="s">
        <v>635</v>
      </c>
      <c r="WY103" s="133" t="s">
        <v>635</v>
      </c>
      <c r="WZ103" s="133" t="s">
        <v>635</v>
      </c>
      <c r="XA103" s="133" t="s">
        <v>635</v>
      </c>
      <c r="XB103" s="189" t="s">
        <v>635</v>
      </c>
      <c r="XC103" s="105" t="s">
        <v>665</v>
      </c>
      <c r="XD103" s="105" t="s">
        <v>666</v>
      </c>
      <c r="XE103" s="105" t="s">
        <v>635</v>
      </c>
      <c r="XF103" s="111" t="s">
        <v>635</v>
      </c>
      <c r="XG103" s="190" t="s">
        <v>671</v>
      </c>
      <c r="XH103" s="190" t="s">
        <v>672</v>
      </c>
      <c r="XI103" s="190" t="s">
        <v>673</v>
      </c>
      <c r="XJ103" s="190" t="s">
        <v>712</v>
      </c>
      <c r="XK103" s="190" t="s">
        <v>635</v>
      </c>
      <c r="XL103" s="190" t="s">
        <v>635</v>
      </c>
      <c r="XM103" s="191" t="s">
        <v>667</v>
      </c>
      <c r="XN103" s="191" t="s">
        <v>668</v>
      </c>
      <c r="XO103" s="191" t="s">
        <v>669</v>
      </c>
      <c r="XP103" s="191" t="s">
        <v>670</v>
      </c>
      <c r="XQ103" s="191" t="s">
        <v>673</v>
      </c>
      <c r="XR103" s="191" t="s">
        <v>635</v>
      </c>
      <c r="XS103" s="191" t="s">
        <v>635</v>
      </c>
      <c r="XT103" s="191" t="s">
        <v>635</v>
      </c>
      <c r="XU103" s="192" t="s">
        <v>635</v>
      </c>
      <c r="XV103" s="192" t="s">
        <v>635</v>
      </c>
      <c r="XW103" s="192" t="s">
        <v>635</v>
      </c>
      <c r="XX103" s="192" t="s">
        <v>635</v>
      </c>
      <c r="XY103" s="192" t="s">
        <v>635</v>
      </c>
      <c r="XZ103" s="192" t="s">
        <v>635</v>
      </c>
      <c r="YA103" s="144" t="s">
        <v>635</v>
      </c>
      <c r="YB103" s="144" t="s">
        <v>635</v>
      </c>
      <c r="YC103" s="144" t="s">
        <v>635</v>
      </c>
      <c r="YD103" s="144" t="s">
        <v>635</v>
      </c>
      <c r="YE103" s="144" t="s">
        <v>635</v>
      </c>
      <c r="YF103" s="144" t="s">
        <v>635</v>
      </c>
      <c r="YG103" s="144" t="s">
        <v>635</v>
      </c>
      <c r="YH103" s="111" t="s">
        <v>635</v>
      </c>
      <c r="YI103" s="111" t="s">
        <v>635</v>
      </c>
      <c r="YJ103" s="111" t="s">
        <v>635</v>
      </c>
      <c r="YK103" s="190" t="s">
        <v>635</v>
      </c>
      <c r="YL103" s="190" t="s">
        <v>635</v>
      </c>
      <c r="YM103" s="190" t="s">
        <v>635</v>
      </c>
      <c r="YN103" s="190" t="s">
        <v>635</v>
      </c>
      <c r="YO103" s="190" t="s">
        <v>635</v>
      </c>
      <c r="YP103" s="130" t="s">
        <v>635</v>
      </c>
      <c r="YQ103" s="130" t="s">
        <v>635</v>
      </c>
      <c r="YR103" s="130" t="s">
        <v>635</v>
      </c>
      <c r="YS103" s="130" t="s">
        <v>635</v>
      </c>
      <c r="YT103" s="130" t="s">
        <v>635</v>
      </c>
      <c r="YU103" s="130" t="s">
        <v>635</v>
      </c>
      <c r="YV103" s="112" t="s">
        <v>635</v>
      </c>
      <c r="YW103" s="112" t="s">
        <v>635</v>
      </c>
      <c r="YX103" s="112" t="s">
        <v>635</v>
      </c>
      <c r="YY103" s="112" t="s">
        <v>635</v>
      </c>
      <c r="YZ103" s="105" t="s">
        <v>674</v>
      </c>
      <c r="ZA103" s="105" t="s">
        <v>635</v>
      </c>
      <c r="ZB103" s="126" t="s">
        <v>635</v>
      </c>
      <c r="ZC103" s="126" t="s">
        <v>635</v>
      </c>
      <c r="ZD103" s="126" t="s">
        <v>635</v>
      </c>
      <c r="ZE103" s="126" t="s">
        <v>635</v>
      </c>
      <c r="ZF103" s="126" t="s">
        <v>635</v>
      </c>
      <c r="ZG103" s="125" t="s">
        <v>714</v>
      </c>
      <c r="ZH103" s="125" t="s">
        <v>675</v>
      </c>
      <c r="ZI103" s="125" t="s">
        <v>676</v>
      </c>
      <c r="ZJ103" s="125" t="s">
        <v>678</v>
      </c>
      <c r="ZK103" s="125" t="s">
        <v>635</v>
      </c>
      <c r="ZL103" s="125" t="s">
        <v>635</v>
      </c>
      <c r="ZM103" s="125" t="s">
        <v>635</v>
      </c>
      <c r="ZN103" s="125" t="s">
        <v>635</v>
      </c>
      <c r="ZO103" s="147" t="s">
        <v>635</v>
      </c>
      <c r="ZP103" s="147" t="s">
        <v>635</v>
      </c>
      <c r="ZQ103" s="147" t="s">
        <v>635</v>
      </c>
      <c r="ZR103" s="147" t="s">
        <v>635</v>
      </c>
      <c r="ZS103" s="147" t="s">
        <v>635</v>
      </c>
      <c r="ZT103" s="184" t="s">
        <v>635</v>
      </c>
      <c r="ZU103" s="184">
        <v>4</v>
      </c>
      <c r="ZV103" s="184" t="s">
        <v>635</v>
      </c>
      <c r="ZW103" s="184" t="s">
        <v>635</v>
      </c>
      <c r="ZX103" s="131">
        <v>1</v>
      </c>
      <c r="ZY103" s="131" t="s">
        <v>635</v>
      </c>
      <c r="ZZ103" s="131" t="s">
        <v>635</v>
      </c>
      <c r="AAA103" s="131" t="s">
        <v>635</v>
      </c>
      <c r="AAB103" s="132">
        <v>1</v>
      </c>
      <c r="AAC103" s="132" t="s">
        <v>635</v>
      </c>
      <c r="AAD103" s="132" t="s">
        <v>635</v>
      </c>
      <c r="AAE103" s="193" t="s">
        <v>635</v>
      </c>
      <c r="AAF103" s="102" t="s">
        <v>635</v>
      </c>
      <c r="AAG103" s="102" t="s">
        <v>635</v>
      </c>
      <c r="AAH103" s="102" t="s">
        <v>635</v>
      </c>
      <c r="AAI103" s="102" t="s">
        <v>635</v>
      </c>
      <c r="AAJ103" s="125" t="s">
        <v>635</v>
      </c>
      <c r="AAK103" s="125">
        <v>12</v>
      </c>
      <c r="AAL103" s="125" t="s">
        <v>635</v>
      </c>
      <c r="AAM103" s="125" t="s">
        <v>635</v>
      </c>
      <c r="AAN103" s="131" t="s">
        <v>635</v>
      </c>
      <c r="AAO103" s="131">
        <v>1</v>
      </c>
      <c r="AAP103" s="131" t="s">
        <v>635</v>
      </c>
      <c r="AAQ103" s="131" t="s">
        <v>635</v>
      </c>
      <c r="AAR103" s="149">
        <v>12</v>
      </c>
      <c r="AAS103" s="149">
        <v>12</v>
      </c>
      <c r="AAT103" s="149" t="s">
        <v>635</v>
      </c>
      <c r="AAU103" s="149" t="s">
        <v>635</v>
      </c>
      <c r="AAV103" s="184" t="s">
        <v>635</v>
      </c>
      <c r="AAW103" s="184">
        <v>8</v>
      </c>
      <c r="AAX103" s="184" t="s">
        <v>635</v>
      </c>
      <c r="AAY103" s="184" t="s">
        <v>635</v>
      </c>
      <c r="AAZ103" s="103" t="s">
        <v>632</v>
      </c>
      <c r="ABA103" s="100" t="s">
        <v>679</v>
      </c>
      <c r="ABB103" s="100" t="s">
        <v>635</v>
      </c>
      <c r="ABC103" s="100" t="s">
        <v>635</v>
      </c>
      <c r="ABD103" s="100" t="s">
        <v>635</v>
      </c>
      <c r="ABE103" s="100" t="s">
        <v>635</v>
      </c>
      <c r="ABF103" s="103" t="s">
        <v>635</v>
      </c>
      <c r="ABG103" s="194">
        <v>40000</v>
      </c>
      <c r="ABH103" s="195" t="s">
        <v>754</v>
      </c>
      <c r="ABI103" s="195" t="s">
        <v>716</v>
      </c>
      <c r="ABJ103" s="195" t="s">
        <v>635</v>
      </c>
      <c r="ABK103" s="195" t="s">
        <v>635</v>
      </c>
      <c r="ABL103" s="177" t="s">
        <v>635</v>
      </c>
      <c r="ABM103" s="177" t="s">
        <v>635</v>
      </c>
      <c r="ABN103" s="177" t="s">
        <v>635</v>
      </c>
      <c r="ABO103" s="195" t="s">
        <v>635</v>
      </c>
      <c r="ABP103" s="112" t="s">
        <v>682</v>
      </c>
      <c r="ABQ103" s="112" t="s">
        <v>635</v>
      </c>
      <c r="ABR103" s="112" t="s">
        <v>635</v>
      </c>
      <c r="ABS103" s="103" t="s">
        <v>632</v>
      </c>
      <c r="ABT103" s="97" t="s">
        <v>632</v>
      </c>
      <c r="ABU103" s="196" t="s">
        <v>683</v>
      </c>
      <c r="ABV103" s="196" t="s">
        <v>718</v>
      </c>
      <c r="ABW103" s="196" t="s">
        <v>635</v>
      </c>
      <c r="ABX103" s="196" t="s">
        <v>635</v>
      </c>
      <c r="ABY103" s="196" t="s">
        <v>635</v>
      </c>
      <c r="ABZ103" s="196" t="s">
        <v>635</v>
      </c>
      <c r="ACA103" s="196" t="s">
        <v>635</v>
      </c>
      <c r="ACB103" s="97" t="s">
        <v>626</v>
      </c>
      <c r="ACC103" s="97" t="s">
        <v>632</v>
      </c>
      <c r="ACD103" s="112" t="s">
        <v>1980</v>
      </c>
      <c r="ACE103" s="112" t="s">
        <v>635</v>
      </c>
      <c r="ACF103" s="112" t="s">
        <v>635</v>
      </c>
      <c r="ACG103" s="112" t="s">
        <v>635</v>
      </c>
      <c r="ACH103" s="97"/>
      <c r="ACI103" s="97" t="s">
        <v>1981</v>
      </c>
      <c r="ACJ103" s="97"/>
    </row>
    <row r="104" spans="1:764" ht="15" customHeight="1">
      <c r="A104">
        <v>95</v>
      </c>
      <c r="B104" s="97" t="s">
        <v>1982</v>
      </c>
      <c r="C104" s="97" t="s">
        <v>1983</v>
      </c>
      <c r="D104" s="97" t="s">
        <v>1128</v>
      </c>
      <c r="E104" s="107" t="s">
        <v>1984</v>
      </c>
      <c r="F104" s="98" t="s">
        <v>1985</v>
      </c>
      <c r="G104" s="98" t="s">
        <v>1986</v>
      </c>
      <c r="H104" s="99">
        <v>37.280231000000001</v>
      </c>
      <c r="I104" s="99">
        <v>-0.57624600000000004</v>
      </c>
      <c r="J104" s="98" t="s">
        <v>1961</v>
      </c>
      <c r="K104" s="98" t="s">
        <v>1962</v>
      </c>
      <c r="L104" s="98" t="s">
        <v>1987</v>
      </c>
      <c r="M104" s="100" t="s">
        <v>1988</v>
      </c>
      <c r="N104" s="101">
        <v>727898486</v>
      </c>
      <c r="O104" s="102">
        <v>723134641</v>
      </c>
      <c r="P104" s="100">
        <v>-0.57506800000000002</v>
      </c>
      <c r="Q104" s="100">
        <v>37.266911999999998</v>
      </c>
      <c r="R104" s="100">
        <v>1279.8</v>
      </c>
      <c r="S104" s="100">
        <v>4.8</v>
      </c>
      <c r="T104" s="103" t="s">
        <v>626</v>
      </c>
      <c r="U104" s="97" t="s">
        <v>627</v>
      </c>
      <c r="V104" s="97" t="s">
        <v>628</v>
      </c>
      <c r="W104" s="97" t="s">
        <v>629</v>
      </c>
      <c r="X104" s="97" t="s">
        <v>700</v>
      </c>
      <c r="Y104" s="97" t="s">
        <v>631</v>
      </c>
      <c r="Z104" s="103" t="s">
        <v>632</v>
      </c>
      <c r="AA104" s="104" t="s">
        <v>633</v>
      </c>
      <c r="AB104" s="104" t="s">
        <v>634</v>
      </c>
      <c r="AC104" s="104" t="s">
        <v>635</v>
      </c>
      <c r="AD104" s="104" t="s">
        <v>635</v>
      </c>
      <c r="AE104" s="104" t="s">
        <v>635</v>
      </c>
      <c r="AF104" s="103">
        <v>8</v>
      </c>
      <c r="AG104" s="103">
        <v>2</v>
      </c>
      <c r="AH104" s="97" t="s">
        <v>636</v>
      </c>
      <c r="AI104" s="97" t="s">
        <v>637</v>
      </c>
      <c r="AJ104" s="97" t="s">
        <v>638</v>
      </c>
      <c r="AK104" s="97" t="s">
        <v>639</v>
      </c>
      <c r="AL104" s="105" t="s">
        <v>640</v>
      </c>
      <c r="AM104" s="106" t="s">
        <v>641</v>
      </c>
      <c r="AN104" s="106" t="s">
        <v>635</v>
      </c>
      <c r="AO104" s="106" t="s">
        <v>635</v>
      </c>
      <c r="AP104" s="97" t="s">
        <v>642</v>
      </c>
      <c r="AQ104" s="97" t="s">
        <v>773</v>
      </c>
      <c r="AR104" s="103" t="s">
        <v>635</v>
      </c>
      <c r="AS104" s="107" t="s">
        <v>635</v>
      </c>
      <c r="AT104" s="103" t="s">
        <v>635</v>
      </c>
      <c r="AU104" s="103" t="s">
        <v>635</v>
      </c>
      <c r="AV104" s="106" t="s">
        <v>632</v>
      </c>
      <c r="AW104" s="105" t="s">
        <v>640</v>
      </c>
      <c r="AX104" s="103" t="s">
        <v>641</v>
      </c>
      <c r="AY104" s="105" t="s">
        <v>640</v>
      </c>
      <c r="AZ104" s="107" t="s">
        <v>641</v>
      </c>
      <c r="BA104" s="105" t="s">
        <v>640</v>
      </c>
      <c r="BB104" s="107" t="s">
        <v>641</v>
      </c>
      <c r="BC104" s="106" t="s">
        <v>640</v>
      </c>
      <c r="BD104" s="103" t="s">
        <v>641</v>
      </c>
      <c r="BE104" s="106" t="s">
        <v>626</v>
      </c>
      <c r="BF104" s="103" t="s">
        <v>635</v>
      </c>
      <c r="BG104" s="103" t="s">
        <v>635</v>
      </c>
      <c r="BH104" s="103" t="s">
        <v>635</v>
      </c>
      <c r="BI104" s="97" t="s">
        <v>640</v>
      </c>
      <c r="BJ104" s="108" t="s">
        <v>643</v>
      </c>
      <c r="BK104" s="108" t="s">
        <v>875</v>
      </c>
      <c r="BL104" s="108" t="s">
        <v>898</v>
      </c>
      <c r="BM104" s="108" t="s">
        <v>733</v>
      </c>
      <c r="BN104" s="108" t="s">
        <v>635</v>
      </c>
      <c r="BO104" s="103" t="s">
        <v>632</v>
      </c>
      <c r="BP104" s="103" t="s">
        <v>641</v>
      </c>
      <c r="BQ104" s="103" t="s">
        <v>635</v>
      </c>
      <c r="BR104" s="109" t="s">
        <v>645</v>
      </c>
      <c r="BS104" s="109" t="s">
        <v>775</v>
      </c>
      <c r="BT104" s="109" t="s">
        <v>703</v>
      </c>
      <c r="BU104" s="109" t="s">
        <v>876</v>
      </c>
      <c r="BV104" s="109" t="s">
        <v>635</v>
      </c>
      <c r="BW104" s="97" t="s">
        <v>646</v>
      </c>
      <c r="BX104" s="97" t="s">
        <v>2462</v>
      </c>
      <c r="BY104" s="97" t="s">
        <v>1989</v>
      </c>
      <c r="BZ104" s="97" t="s">
        <v>648</v>
      </c>
      <c r="CA104" s="111" t="s">
        <v>736</v>
      </c>
      <c r="CB104" s="111" t="s">
        <v>737</v>
      </c>
      <c r="CC104" s="111" t="s">
        <v>948</v>
      </c>
      <c r="CD104" s="106" t="s">
        <v>635</v>
      </c>
      <c r="CE104" s="111" t="s">
        <v>635</v>
      </c>
      <c r="CF104" s="103">
        <v>3</v>
      </c>
      <c r="CG104" s="103">
        <v>8</v>
      </c>
      <c r="CH104" s="112" t="s">
        <v>649</v>
      </c>
      <c r="CI104" s="113" t="s">
        <v>635</v>
      </c>
      <c r="CJ104" s="113" t="s">
        <v>635</v>
      </c>
      <c r="CK104" s="113" t="s">
        <v>635</v>
      </c>
      <c r="CL104" s="103">
        <v>33</v>
      </c>
      <c r="CM104" s="114">
        <v>1400</v>
      </c>
      <c r="CN104" s="103" t="s">
        <v>635</v>
      </c>
      <c r="CO104" s="106" t="s">
        <v>635</v>
      </c>
      <c r="CP104" s="103" t="s">
        <v>635</v>
      </c>
      <c r="CQ104" s="106" t="s">
        <v>635</v>
      </c>
      <c r="CR104" s="103" t="s">
        <v>635</v>
      </c>
      <c r="CS104" s="106" t="s">
        <v>635</v>
      </c>
      <c r="CT104" s="103" t="s">
        <v>635</v>
      </c>
      <c r="CU104" s="106" t="s">
        <v>635</v>
      </c>
      <c r="CV104" s="103" t="s">
        <v>635</v>
      </c>
      <c r="CW104" s="103" t="s">
        <v>635</v>
      </c>
      <c r="CX104" s="111" t="s">
        <v>651</v>
      </c>
      <c r="CY104" s="106" t="s">
        <v>635</v>
      </c>
      <c r="CZ104" s="115">
        <v>0</v>
      </c>
      <c r="DA104" s="115">
        <v>1</v>
      </c>
      <c r="DB104" s="116">
        <f t="shared" si="35"/>
        <v>1</v>
      </c>
      <c r="DC104" s="117" t="s">
        <v>635</v>
      </c>
      <c r="DD104" s="118" t="s">
        <v>635</v>
      </c>
      <c r="DE104" s="118" t="s">
        <v>635</v>
      </c>
      <c r="DF104" s="118" t="s">
        <v>635</v>
      </c>
      <c r="DG104" s="119" t="s">
        <v>635</v>
      </c>
      <c r="DH104" s="106" t="s">
        <v>635</v>
      </c>
      <c r="DI104" s="106" t="s">
        <v>635</v>
      </c>
      <c r="DJ104" s="121" t="s">
        <v>635</v>
      </c>
      <c r="DK104" s="122" t="s">
        <v>635</v>
      </c>
      <c r="DL104" s="123" t="s">
        <v>635</v>
      </c>
      <c r="DM104" s="123" t="s">
        <v>635</v>
      </c>
      <c r="DN104" s="124" t="s">
        <v>635</v>
      </c>
      <c r="DO104" s="124" t="s">
        <v>635</v>
      </c>
      <c r="DP104" s="124" t="s">
        <v>635</v>
      </c>
      <c r="DQ104" s="125" t="s">
        <v>635</v>
      </c>
      <c r="DR104" s="125" t="s">
        <v>635</v>
      </c>
      <c r="DS104" s="125" t="s">
        <v>635</v>
      </c>
      <c r="DT104" s="106" t="s">
        <v>635</v>
      </c>
      <c r="DU104" s="106" t="s">
        <v>635</v>
      </c>
      <c r="DV104" s="106" t="s">
        <v>635</v>
      </c>
      <c r="DW104" s="126" t="s">
        <v>635</v>
      </c>
      <c r="DX104" s="126" t="s">
        <v>635</v>
      </c>
      <c r="DY104" s="126" t="s">
        <v>635</v>
      </c>
      <c r="DZ104" s="97" t="s">
        <v>635</v>
      </c>
      <c r="EA104" s="103" t="s">
        <v>632</v>
      </c>
      <c r="EB104" s="97" t="s">
        <v>707</v>
      </c>
      <c r="EC104" s="103" t="s">
        <v>632</v>
      </c>
      <c r="ED104" s="107" t="s">
        <v>740</v>
      </c>
      <c r="EE104" s="97" t="s">
        <v>741</v>
      </c>
      <c r="EF104" s="127" t="s">
        <v>651</v>
      </c>
      <c r="EG104" s="127" t="s">
        <v>635</v>
      </c>
      <c r="EH104" s="103" t="s">
        <v>651</v>
      </c>
      <c r="EI104" s="97" t="s">
        <v>640</v>
      </c>
      <c r="EJ104" s="97" t="s">
        <v>640</v>
      </c>
      <c r="EK104" s="122" t="s">
        <v>635</v>
      </c>
      <c r="EL104" s="122" t="s">
        <v>635</v>
      </c>
      <c r="EM104" s="122" t="s">
        <v>635</v>
      </c>
      <c r="EN104" s="122" t="s">
        <v>635</v>
      </c>
      <c r="EO104" s="128" t="s">
        <v>635</v>
      </c>
      <c r="EP104" s="128" t="s">
        <v>635</v>
      </c>
      <c r="EQ104" s="128" t="s">
        <v>635</v>
      </c>
      <c r="ER104" s="128" t="s">
        <v>635</v>
      </c>
      <c r="ES104" s="129" t="s">
        <v>635</v>
      </c>
      <c r="ET104" s="129" t="s">
        <v>635</v>
      </c>
      <c r="EU104" s="129" t="s">
        <v>635</v>
      </c>
      <c r="EV104" s="129" t="s">
        <v>635</v>
      </c>
      <c r="EW104" s="97" t="s">
        <v>635</v>
      </c>
      <c r="EX104" s="97" t="s">
        <v>635</v>
      </c>
      <c r="EY104" s="103" t="s">
        <v>805</v>
      </c>
      <c r="EZ104" s="107" t="s">
        <v>1652</v>
      </c>
      <c r="FA104" s="97" t="s">
        <v>635</v>
      </c>
      <c r="FB104" s="130" t="s">
        <v>656</v>
      </c>
      <c r="FC104" s="130" t="s">
        <v>635</v>
      </c>
      <c r="FD104" s="131" t="s">
        <v>635</v>
      </c>
      <c r="FE104" s="131" t="s">
        <v>635</v>
      </c>
      <c r="FF104" s="131" t="s">
        <v>635</v>
      </c>
      <c r="FG104" s="131" t="s">
        <v>635</v>
      </c>
      <c r="FH104" s="131" t="s">
        <v>635</v>
      </c>
      <c r="FI104" s="132">
        <v>15</v>
      </c>
      <c r="FJ104" s="133" t="s">
        <v>635</v>
      </c>
      <c r="FK104" s="103" t="s">
        <v>635</v>
      </c>
      <c r="FL104" s="134" t="s">
        <v>635</v>
      </c>
      <c r="FM104" s="135" t="s">
        <v>635</v>
      </c>
      <c r="FN104" s="135" t="s">
        <v>635</v>
      </c>
      <c r="FO104" s="135" t="s">
        <v>635</v>
      </c>
      <c r="FP104" s="103" t="s">
        <v>635</v>
      </c>
      <c r="FQ104" s="132">
        <v>50</v>
      </c>
      <c r="FR104" s="133" t="s">
        <v>635</v>
      </c>
      <c r="FS104" s="103" t="s">
        <v>635</v>
      </c>
      <c r="FT104" s="134" t="s">
        <v>635</v>
      </c>
      <c r="FU104" s="135" t="s">
        <v>635</v>
      </c>
      <c r="FV104" s="135" t="s">
        <v>635</v>
      </c>
      <c r="FW104" s="131" t="s">
        <v>635</v>
      </c>
      <c r="FX104" s="103" t="s">
        <v>635</v>
      </c>
      <c r="FY104" s="100" t="s">
        <v>658</v>
      </c>
      <c r="FZ104" s="102" t="s">
        <v>635</v>
      </c>
      <c r="GA104" s="102">
        <v>0</v>
      </c>
      <c r="GB104" s="102">
        <v>24</v>
      </c>
      <c r="GC104" s="136" t="s">
        <v>658</v>
      </c>
      <c r="GD104" s="137" t="s">
        <v>635</v>
      </c>
      <c r="GE104" s="137">
        <v>0</v>
      </c>
      <c r="GF104" s="137">
        <v>24</v>
      </c>
      <c r="GG104" s="125" t="s">
        <v>635</v>
      </c>
      <c r="GH104" s="125" t="s">
        <v>635</v>
      </c>
      <c r="GI104" s="125" t="s">
        <v>635</v>
      </c>
      <c r="GJ104" s="125" t="s">
        <v>635</v>
      </c>
      <c r="GK104" s="122" t="s">
        <v>635</v>
      </c>
      <c r="GL104" s="122" t="s">
        <v>635</v>
      </c>
      <c r="GM104" s="122" t="s">
        <v>635</v>
      </c>
      <c r="GN104" s="122" t="s">
        <v>635</v>
      </c>
      <c r="GO104" s="135" t="s">
        <v>635</v>
      </c>
      <c r="GP104" s="135" t="s">
        <v>635</v>
      </c>
      <c r="GQ104" s="135" t="s">
        <v>635</v>
      </c>
      <c r="GR104" s="134" t="s">
        <v>635</v>
      </c>
      <c r="GS104" s="134" t="s">
        <v>635</v>
      </c>
      <c r="GT104" s="134" t="s">
        <v>635</v>
      </c>
      <c r="GU104" s="126" t="s">
        <v>635</v>
      </c>
      <c r="GV104" s="126" t="s">
        <v>635</v>
      </c>
      <c r="GW104" s="126" t="s">
        <v>635</v>
      </c>
      <c r="GX104" s="145" t="s">
        <v>635</v>
      </c>
      <c r="GY104" s="145" t="s">
        <v>635</v>
      </c>
      <c r="GZ104" s="145" t="s">
        <v>635</v>
      </c>
      <c r="HA104" s="123" t="s">
        <v>635</v>
      </c>
      <c r="HB104" s="140" t="s">
        <v>635</v>
      </c>
      <c r="HC104" s="123" t="s">
        <v>635</v>
      </c>
      <c r="HD104" s="123" t="s">
        <v>635</v>
      </c>
      <c r="HE104" s="127" t="s">
        <v>635</v>
      </c>
      <c r="HF104" s="131" t="s">
        <v>635</v>
      </c>
      <c r="HG104" s="131" t="s">
        <v>635</v>
      </c>
      <c r="HH104" s="131" t="s">
        <v>635</v>
      </c>
      <c r="HI104" s="141" t="s">
        <v>635</v>
      </c>
      <c r="HJ104" s="141" t="s">
        <v>635</v>
      </c>
      <c r="HK104" s="141" t="s">
        <v>635</v>
      </c>
      <c r="HL104" s="141" t="s">
        <v>635</v>
      </c>
      <c r="HM104" s="131" t="s">
        <v>635</v>
      </c>
      <c r="HN104" s="131" t="s">
        <v>635</v>
      </c>
      <c r="HO104" s="131" t="s">
        <v>635</v>
      </c>
      <c r="HP104" s="131" t="s">
        <v>635</v>
      </c>
      <c r="HQ104" s="106" t="s">
        <v>635</v>
      </c>
      <c r="HR104" s="106" t="s">
        <v>635</v>
      </c>
      <c r="HS104" s="106" t="s">
        <v>635</v>
      </c>
      <c r="HT104" s="106" t="s">
        <v>635</v>
      </c>
      <c r="HU104" s="132" t="s">
        <v>635</v>
      </c>
      <c r="HV104" s="132" t="s">
        <v>635</v>
      </c>
      <c r="HW104" s="132" t="s">
        <v>635</v>
      </c>
      <c r="HX104" s="132" t="s">
        <v>635</v>
      </c>
      <c r="HY104" s="118" t="s">
        <v>635</v>
      </c>
      <c r="HZ104" s="118" t="s">
        <v>635</v>
      </c>
      <c r="IA104" s="118" t="s">
        <v>635</v>
      </c>
      <c r="IB104" s="118" t="s">
        <v>635</v>
      </c>
      <c r="IC104" s="125" t="s">
        <v>635</v>
      </c>
      <c r="ID104" s="125" t="s">
        <v>635</v>
      </c>
      <c r="IE104" s="125" t="s">
        <v>635</v>
      </c>
      <c r="IF104" s="125" t="s">
        <v>635</v>
      </c>
      <c r="IG104" s="105" t="s">
        <v>659</v>
      </c>
      <c r="IH104" s="105" t="s">
        <v>1302</v>
      </c>
      <c r="II104" s="105" t="s">
        <v>906</v>
      </c>
      <c r="IJ104" s="105" t="s">
        <v>831</v>
      </c>
      <c r="IK104" s="105" t="s">
        <v>635</v>
      </c>
      <c r="IL104" s="105" t="s">
        <v>635</v>
      </c>
      <c r="IM104" s="105" t="s">
        <v>635</v>
      </c>
      <c r="IN104" s="105" t="s">
        <v>635</v>
      </c>
      <c r="IO104" s="105" t="s">
        <v>635</v>
      </c>
      <c r="IP104" s="103">
        <v>4</v>
      </c>
      <c r="IQ104" s="102" t="s">
        <v>635</v>
      </c>
      <c r="IR104" s="102" t="s">
        <v>635</v>
      </c>
      <c r="IS104" s="142" t="s">
        <v>635</v>
      </c>
      <c r="IT104" s="142" t="s">
        <v>635</v>
      </c>
      <c r="IU104" s="128" t="s">
        <v>635</v>
      </c>
      <c r="IV104" s="128" t="s">
        <v>635</v>
      </c>
      <c r="IW104" s="143" t="s">
        <v>635</v>
      </c>
      <c r="IX104" s="143" t="s">
        <v>635</v>
      </c>
      <c r="IY104" s="124" t="s">
        <v>635</v>
      </c>
      <c r="IZ104" s="124" t="s">
        <v>635</v>
      </c>
      <c r="JA104" s="124" t="s">
        <v>635</v>
      </c>
      <c r="JB104" s="123" t="s">
        <v>635</v>
      </c>
      <c r="JC104" s="123" t="s">
        <v>635</v>
      </c>
      <c r="JD104" s="123" t="s">
        <v>635</v>
      </c>
      <c r="JE104" s="144" t="s">
        <v>635</v>
      </c>
      <c r="JF104" s="144" t="s">
        <v>635</v>
      </c>
      <c r="JG104" s="144" t="s">
        <v>635</v>
      </c>
      <c r="JH104" s="141" t="s">
        <v>635</v>
      </c>
      <c r="JI104" s="141" t="s">
        <v>635</v>
      </c>
      <c r="JJ104" s="141" t="s">
        <v>635</v>
      </c>
      <c r="JK104" s="144" t="s">
        <v>635</v>
      </c>
      <c r="JL104" s="144" t="s">
        <v>635</v>
      </c>
      <c r="JM104" s="144" t="s">
        <v>635</v>
      </c>
      <c r="JN104" s="135" t="s">
        <v>635</v>
      </c>
      <c r="JO104" s="135" t="s">
        <v>635</v>
      </c>
      <c r="JP104" s="135" t="s">
        <v>635</v>
      </c>
      <c r="JQ104" s="144" t="s">
        <v>635</v>
      </c>
      <c r="JR104" s="144" t="s">
        <v>635</v>
      </c>
      <c r="JS104" s="144" t="s">
        <v>635</v>
      </c>
      <c r="JT104" s="144" t="s">
        <v>635</v>
      </c>
      <c r="JU104" s="145" t="s">
        <v>635</v>
      </c>
      <c r="JV104" s="145" t="s">
        <v>635</v>
      </c>
      <c r="JW104" s="145" t="s">
        <v>635</v>
      </c>
      <c r="JX104" s="145" t="s">
        <v>635</v>
      </c>
      <c r="JY104" s="141" t="s">
        <v>635</v>
      </c>
      <c r="JZ104" s="141" t="s">
        <v>635</v>
      </c>
      <c r="KA104" s="141" t="s">
        <v>635</v>
      </c>
      <c r="KB104" s="141" t="s">
        <v>635</v>
      </c>
      <c r="KC104" s="128" t="s">
        <v>635</v>
      </c>
      <c r="KD104" s="128" t="s">
        <v>635</v>
      </c>
      <c r="KE104" s="128" t="s">
        <v>635</v>
      </c>
      <c r="KF104" s="128" t="s">
        <v>635</v>
      </c>
      <c r="KG104" s="146" t="s">
        <v>635</v>
      </c>
      <c r="KH104" s="146" t="s">
        <v>635</v>
      </c>
      <c r="KI104" s="146" t="s">
        <v>635</v>
      </c>
      <c r="KJ104" s="146" t="s">
        <v>635</v>
      </c>
      <c r="KK104" s="147" t="s">
        <v>635</v>
      </c>
      <c r="KL104" s="147" t="s">
        <v>635</v>
      </c>
      <c r="KM104" s="147" t="s">
        <v>635</v>
      </c>
      <c r="KN104" s="147" t="s">
        <v>635</v>
      </c>
      <c r="KO104" s="148" t="s">
        <v>635</v>
      </c>
      <c r="KP104" s="148" t="s">
        <v>635</v>
      </c>
      <c r="KQ104" s="148" t="s">
        <v>635</v>
      </c>
      <c r="KR104" s="148" t="s">
        <v>635</v>
      </c>
      <c r="KS104" s="149" t="s">
        <v>635</v>
      </c>
      <c r="KT104" s="149" t="s">
        <v>635</v>
      </c>
      <c r="KU104" s="149" t="s">
        <v>635</v>
      </c>
      <c r="KV104" s="149" t="s">
        <v>635</v>
      </c>
      <c r="KW104" s="105" t="s">
        <v>748</v>
      </c>
      <c r="KX104" s="106" t="s">
        <v>635</v>
      </c>
      <c r="KY104" s="106" t="s">
        <v>635</v>
      </c>
      <c r="KZ104" s="150">
        <v>0</v>
      </c>
      <c r="LA104" s="150">
        <v>1</v>
      </c>
      <c r="LB104" s="150">
        <v>0</v>
      </c>
      <c r="LC104" s="150">
        <v>0</v>
      </c>
      <c r="LD104" s="150">
        <v>0</v>
      </c>
      <c r="LE104" s="150">
        <v>0</v>
      </c>
      <c r="LF104" s="150">
        <v>0</v>
      </c>
      <c r="LG104" s="150">
        <v>0</v>
      </c>
      <c r="LH104" s="151">
        <f t="shared" si="31"/>
        <v>1</v>
      </c>
      <c r="LI104" s="152">
        <v>0</v>
      </c>
      <c r="LJ104" s="152">
        <v>1</v>
      </c>
      <c r="LK104" s="152">
        <v>0</v>
      </c>
      <c r="LL104" s="152">
        <v>0</v>
      </c>
      <c r="LM104" s="152">
        <v>0</v>
      </c>
      <c r="LN104" s="152">
        <v>0</v>
      </c>
      <c r="LO104" s="152">
        <v>0</v>
      </c>
      <c r="LP104" s="152">
        <v>0</v>
      </c>
      <c r="LQ104" s="153">
        <f t="shared" si="32"/>
        <v>1</v>
      </c>
      <c r="LR104" s="142">
        <v>0</v>
      </c>
      <c r="LS104" s="142">
        <v>0</v>
      </c>
      <c r="LT104" s="142">
        <v>0</v>
      </c>
      <c r="LU104" s="142">
        <v>0</v>
      </c>
      <c r="LV104" s="142">
        <v>0</v>
      </c>
      <c r="LW104" s="142">
        <v>0</v>
      </c>
      <c r="LX104" s="142">
        <v>0</v>
      </c>
      <c r="LY104" s="142">
        <v>0</v>
      </c>
      <c r="LZ104" s="142">
        <v>0</v>
      </c>
      <c r="MA104" s="45" t="s">
        <v>635</v>
      </c>
      <c r="MB104" s="45" t="s">
        <v>635</v>
      </c>
      <c r="MC104" s="45" t="s">
        <v>635</v>
      </c>
      <c r="MD104" s="45" t="s">
        <v>635</v>
      </c>
      <c r="ME104" s="45" t="s">
        <v>635</v>
      </c>
      <c r="MF104" s="45" t="s">
        <v>635</v>
      </c>
      <c r="MG104" s="45" t="s">
        <v>635</v>
      </c>
      <c r="MH104" s="45" t="s">
        <v>635</v>
      </c>
      <c r="MI104" s="44" t="s">
        <v>635</v>
      </c>
      <c r="MJ104" s="155" t="s">
        <v>635</v>
      </c>
      <c r="MK104" s="155" t="s">
        <v>635</v>
      </c>
      <c r="ML104" s="155" t="s">
        <v>635</v>
      </c>
      <c r="MM104" s="155" t="s">
        <v>635</v>
      </c>
      <c r="MN104" s="155" t="s">
        <v>635</v>
      </c>
      <c r="MO104" s="155" t="s">
        <v>635</v>
      </c>
      <c r="MP104" s="155" t="s">
        <v>635</v>
      </c>
      <c r="MQ104" s="155" t="s">
        <v>635</v>
      </c>
      <c r="MR104" s="156" t="s">
        <v>635</v>
      </c>
      <c r="MS104" s="157" t="s">
        <v>635</v>
      </c>
      <c r="MT104" s="157" t="s">
        <v>635</v>
      </c>
      <c r="MU104" s="157" t="s">
        <v>635</v>
      </c>
      <c r="MV104" s="157" t="s">
        <v>635</v>
      </c>
      <c r="MW104" s="157" t="s">
        <v>635</v>
      </c>
      <c r="MX104" s="157" t="s">
        <v>635</v>
      </c>
      <c r="MY104" s="157" t="s">
        <v>635</v>
      </c>
      <c r="MZ104" s="157" t="s">
        <v>635</v>
      </c>
      <c r="NA104" s="157" t="s">
        <v>635</v>
      </c>
      <c r="NB104" s="158" t="s">
        <v>635</v>
      </c>
      <c r="NC104" s="158" t="s">
        <v>635</v>
      </c>
      <c r="ND104" s="158" t="s">
        <v>635</v>
      </c>
      <c r="NE104" s="158" t="s">
        <v>635</v>
      </c>
      <c r="NF104" s="158" t="s">
        <v>635</v>
      </c>
      <c r="NG104" s="158" t="s">
        <v>635</v>
      </c>
      <c r="NH104" s="158" t="s">
        <v>635</v>
      </c>
      <c r="NI104" s="158" t="s">
        <v>635</v>
      </c>
      <c r="NJ104" s="159" t="s">
        <v>635</v>
      </c>
      <c r="NK104" s="160" t="s">
        <v>635</v>
      </c>
      <c r="NL104" s="160" t="s">
        <v>635</v>
      </c>
      <c r="NM104" s="160" t="s">
        <v>635</v>
      </c>
      <c r="NN104" s="160" t="s">
        <v>635</v>
      </c>
      <c r="NO104" s="160" t="s">
        <v>635</v>
      </c>
      <c r="NP104" s="160" t="s">
        <v>635</v>
      </c>
      <c r="NQ104" s="160" t="s">
        <v>635</v>
      </c>
      <c r="NR104" s="160" t="s">
        <v>635</v>
      </c>
      <c r="NS104" s="161" t="s">
        <v>635</v>
      </c>
      <c r="NT104" s="162" t="s">
        <v>635</v>
      </c>
      <c r="NU104" s="162" t="s">
        <v>635</v>
      </c>
      <c r="NV104" s="162" t="s">
        <v>635</v>
      </c>
      <c r="NW104" s="162" t="s">
        <v>635</v>
      </c>
      <c r="NX104" s="162" t="s">
        <v>635</v>
      </c>
      <c r="NY104" s="162" t="s">
        <v>635</v>
      </c>
      <c r="NZ104" s="162" t="s">
        <v>635</v>
      </c>
      <c r="OA104" s="162" t="s">
        <v>635</v>
      </c>
      <c r="OB104" s="163" t="s">
        <v>635</v>
      </c>
      <c r="OC104" s="142" t="s">
        <v>635</v>
      </c>
      <c r="OD104" s="142" t="s">
        <v>635</v>
      </c>
      <c r="OE104" s="142" t="s">
        <v>635</v>
      </c>
      <c r="OF104" s="142" t="s">
        <v>635</v>
      </c>
      <c r="OG104" s="142" t="s">
        <v>635</v>
      </c>
      <c r="OH104" s="142" t="s">
        <v>635</v>
      </c>
      <c r="OI104" s="142" t="s">
        <v>635</v>
      </c>
      <c r="OJ104" s="142" t="s">
        <v>635</v>
      </c>
      <c r="OK104" s="142" t="s">
        <v>635</v>
      </c>
      <c r="OL104" s="45">
        <v>0</v>
      </c>
      <c r="OM104" s="45">
        <v>0</v>
      </c>
      <c r="ON104" s="45">
        <v>0</v>
      </c>
      <c r="OO104" s="45">
        <v>0</v>
      </c>
      <c r="OP104" s="45">
        <v>0</v>
      </c>
      <c r="OQ104" s="45">
        <v>0</v>
      </c>
      <c r="OR104" s="45">
        <v>0</v>
      </c>
      <c r="OS104" s="45">
        <v>0</v>
      </c>
      <c r="OT104" s="44">
        <v>0</v>
      </c>
      <c r="OU104" s="158" t="s">
        <v>635</v>
      </c>
      <c r="OV104" s="158" t="s">
        <v>635</v>
      </c>
      <c r="OW104" s="158" t="s">
        <v>635</v>
      </c>
      <c r="OX104" s="158" t="s">
        <v>635</v>
      </c>
      <c r="OY104" s="158" t="s">
        <v>635</v>
      </c>
      <c r="OZ104" s="158" t="s">
        <v>635</v>
      </c>
      <c r="PA104" s="158" t="s">
        <v>635</v>
      </c>
      <c r="PB104" s="158" t="s">
        <v>635</v>
      </c>
      <c r="PC104" s="159" t="s">
        <v>635</v>
      </c>
      <c r="PD104" s="152" t="s">
        <v>635</v>
      </c>
      <c r="PE104" s="152" t="s">
        <v>635</v>
      </c>
      <c r="PF104" s="152" t="s">
        <v>635</v>
      </c>
      <c r="PG104" s="152" t="s">
        <v>635</v>
      </c>
      <c r="PH104" s="152" t="s">
        <v>635</v>
      </c>
      <c r="PI104" s="152" t="s">
        <v>635</v>
      </c>
      <c r="PJ104" s="152" t="s">
        <v>635</v>
      </c>
      <c r="PK104" s="152" t="s">
        <v>635</v>
      </c>
      <c r="PL104" s="164" t="s">
        <v>635</v>
      </c>
      <c r="PM104" s="158" t="s">
        <v>635</v>
      </c>
      <c r="PN104" s="158" t="s">
        <v>635</v>
      </c>
      <c r="PO104" s="158" t="s">
        <v>635</v>
      </c>
      <c r="PP104" s="158" t="s">
        <v>635</v>
      </c>
      <c r="PQ104" s="158" t="s">
        <v>635</v>
      </c>
      <c r="PR104" s="158" t="s">
        <v>635</v>
      </c>
      <c r="PS104" s="158" t="s">
        <v>635</v>
      </c>
      <c r="PT104" s="158" t="s">
        <v>635</v>
      </c>
      <c r="PU104" s="159" t="s">
        <v>635</v>
      </c>
      <c r="PV104" s="157" t="s">
        <v>635</v>
      </c>
      <c r="PW104" s="157" t="s">
        <v>635</v>
      </c>
      <c r="PX104" s="157" t="s">
        <v>635</v>
      </c>
      <c r="PY104" s="157" t="s">
        <v>635</v>
      </c>
      <c r="PZ104" s="157" t="s">
        <v>635</v>
      </c>
      <c r="QA104" s="157" t="s">
        <v>635</v>
      </c>
      <c r="QB104" s="157" t="s">
        <v>635</v>
      </c>
      <c r="QC104" s="157" t="s">
        <v>635</v>
      </c>
      <c r="QD104" s="165" t="s">
        <v>635</v>
      </c>
      <c r="QE104" s="166" t="s">
        <v>635</v>
      </c>
      <c r="QF104" s="166" t="s">
        <v>635</v>
      </c>
      <c r="QG104" s="166" t="s">
        <v>635</v>
      </c>
      <c r="QH104" s="166" t="s">
        <v>635</v>
      </c>
      <c r="QI104" s="166" t="s">
        <v>635</v>
      </c>
      <c r="QJ104" s="166" t="s">
        <v>635</v>
      </c>
      <c r="QK104" s="166" t="s">
        <v>635</v>
      </c>
      <c r="QL104" s="166" t="s">
        <v>635</v>
      </c>
      <c r="QM104" s="167" t="s">
        <v>635</v>
      </c>
      <c r="QN104" s="120" t="s">
        <v>635</v>
      </c>
      <c r="QO104" s="120" t="s">
        <v>635</v>
      </c>
      <c r="QP104" s="120" t="s">
        <v>635</v>
      </c>
      <c r="QQ104" s="120" t="s">
        <v>635</v>
      </c>
      <c r="QR104" s="120" t="s">
        <v>635</v>
      </c>
      <c r="QS104" s="120" t="s">
        <v>635</v>
      </c>
      <c r="QT104" s="120" t="s">
        <v>635</v>
      </c>
      <c r="QU104" s="120" t="s">
        <v>635</v>
      </c>
      <c r="QV104" s="168" t="s">
        <v>635</v>
      </c>
      <c r="QW104" s="169" t="s">
        <v>635</v>
      </c>
      <c r="QX104" s="169" t="s">
        <v>635</v>
      </c>
      <c r="QY104" s="169" t="s">
        <v>635</v>
      </c>
      <c r="QZ104" s="169" t="s">
        <v>635</v>
      </c>
      <c r="RA104" s="169" t="s">
        <v>635</v>
      </c>
      <c r="RB104" s="169" t="s">
        <v>635</v>
      </c>
      <c r="RC104" s="169" t="s">
        <v>635</v>
      </c>
      <c r="RD104" s="169" t="s">
        <v>635</v>
      </c>
      <c r="RE104" s="170" t="s">
        <v>635</v>
      </c>
      <c r="RF104" s="136" t="s">
        <v>656</v>
      </c>
      <c r="RG104" s="137" t="s">
        <v>635</v>
      </c>
      <c r="RH104" s="137" t="s">
        <v>635</v>
      </c>
      <c r="RI104" s="137" t="s">
        <v>635</v>
      </c>
      <c r="RJ104" s="137" t="s">
        <v>635</v>
      </c>
      <c r="RK104" s="137" t="s">
        <v>635</v>
      </c>
      <c r="RL104" s="105" t="s">
        <v>748</v>
      </c>
      <c r="RM104" s="106" t="s">
        <v>635</v>
      </c>
      <c r="RN104" s="106" t="s">
        <v>635</v>
      </c>
      <c r="RO104" s="171">
        <v>0</v>
      </c>
      <c r="RP104" s="171">
        <v>1</v>
      </c>
      <c r="RQ104" s="171">
        <v>0</v>
      </c>
      <c r="RR104" s="171">
        <v>0</v>
      </c>
      <c r="RS104" s="171">
        <v>0</v>
      </c>
      <c r="RT104" s="171">
        <v>0</v>
      </c>
      <c r="RU104" s="171">
        <v>0</v>
      </c>
      <c r="RV104" s="171">
        <v>0</v>
      </c>
      <c r="RW104" s="172">
        <f t="shared" si="28"/>
        <v>1</v>
      </c>
      <c r="RX104" s="133" t="s">
        <v>635</v>
      </c>
      <c r="RY104" s="133" t="s">
        <v>635</v>
      </c>
      <c r="RZ104" s="133" t="s">
        <v>635</v>
      </c>
      <c r="SA104" s="133" t="s">
        <v>635</v>
      </c>
      <c r="SB104" s="133" t="s">
        <v>635</v>
      </c>
      <c r="SC104" s="133" t="s">
        <v>635</v>
      </c>
      <c r="SD104" s="133" t="s">
        <v>635</v>
      </c>
      <c r="SE104" s="133" t="s">
        <v>635</v>
      </c>
      <c r="SF104" s="189" t="s">
        <v>635</v>
      </c>
      <c r="SG104" s="132" t="s">
        <v>635</v>
      </c>
      <c r="SH104" s="132" t="s">
        <v>635</v>
      </c>
      <c r="SI104" s="132" t="s">
        <v>635</v>
      </c>
      <c r="SJ104" s="132" t="s">
        <v>635</v>
      </c>
      <c r="SK104" s="132" t="s">
        <v>635</v>
      </c>
      <c r="SL104" s="132" t="s">
        <v>635</v>
      </c>
      <c r="SM104" s="132" t="s">
        <v>635</v>
      </c>
      <c r="SN104" s="132" t="s">
        <v>635</v>
      </c>
      <c r="SO104" s="173" t="s">
        <v>635</v>
      </c>
      <c r="SP104" s="102" t="s">
        <v>635</v>
      </c>
      <c r="SQ104" s="102" t="s">
        <v>635</v>
      </c>
      <c r="SR104" s="102" t="s">
        <v>635</v>
      </c>
      <c r="SS104" s="102" t="s">
        <v>635</v>
      </c>
      <c r="ST104" s="102" t="s">
        <v>635</v>
      </c>
      <c r="SU104" s="102" t="s">
        <v>635</v>
      </c>
      <c r="SV104" s="102" t="s">
        <v>635</v>
      </c>
      <c r="SW104" s="102" t="s">
        <v>635</v>
      </c>
      <c r="SX104" s="174" t="s">
        <v>635</v>
      </c>
      <c r="SY104" s="125" t="s">
        <v>635</v>
      </c>
      <c r="SZ104" s="125" t="s">
        <v>635</v>
      </c>
      <c r="TA104" s="125" t="s">
        <v>635</v>
      </c>
      <c r="TB104" s="125" t="s">
        <v>635</v>
      </c>
      <c r="TC104" s="125" t="s">
        <v>635</v>
      </c>
      <c r="TD104" s="125" t="s">
        <v>635</v>
      </c>
      <c r="TE104" s="125" t="s">
        <v>635</v>
      </c>
      <c r="TF104" s="125" t="s">
        <v>635</v>
      </c>
      <c r="TG104" s="175" t="s">
        <v>635</v>
      </c>
      <c r="TH104" s="149" t="s">
        <v>635</v>
      </c>
      <c r="TI104" s="149" t="s">
        <v>635</v>
      </c>
      <c r="TJ104" s="149" t="s">
        <v>635</v>
      </c>
      <c r="TK104" s="149" t="s">
        <v>635</v>
      </c>
      <c r="TL104" s="149" t="s">
        <v>635</v>
      </c>
      <c r="TM104" s="149" t="s">
        <v>635</v>
      </c>
      <c r="TN104" s="149" t="s">
        <v>635</v>
      </c>
      <c r="TO104" s="149" t="s">
        <v>635</v>
      </c>
      <c r="TP104" s="176" t="s">
        <v>635</v>
      </c>
      <c r="TQ104" s="177" t="s">
        <v>635</v>
      </c>
      <c r="TR104" s="177" t="s">
        <v>635</v>
      </c>
      <c r="TS104" s="177" t="s">
        <v>635</v>
      </c>
      <c r="TT104" s="177" t="s">
        <v>635</v>
      </c>
      <c r="TU104" s="177" t="s">
        <v>635</v>
      </c>
      <c r="TV104" s="177" t="s">
        <v>635</v>
      </c>
      <c r="TW104" s="177" t="s">
        <v>635</v>
      </c>
      <c r="TX104" s="177" t="s">
        <v>635</v>
      </c>
      <c r="TY104" s="178" t="s">
        <v>635</v>
      </c>
      <c r="TZ104" s="179" t="s">
        <v>635</v>
      </c>
      <c r="UA104" s="179" t="s">
        <v>635</v>
      </c>
      <c r="UB104" s="179" t="s">
        <v>635</v>
      </c>
      <c r="UC104" s="179" t="s">
        <v>635</v>
      </c>
      <c r="UD104" s="179" t="s">
        <v>635</v>
      </c>
      <c r="UE104" s="179" t="s">
        <v>635</v>
      </c>
      <c r="UF104" s="179" t="s">
        <v>635</v>
      </c>
      <c r="UG104" s="179" t="s">
        <v>635</v>
      </c>
      <c r="UH104" s="180" t="s">
        <v>635</v>
      </c>
      <c r="UI104" s="171">
        <v>0</v>
      </c>
      <c r="UJ104" s="171">
        <v>1</v>
      </c>
      <c r="UK104" s="171">
        <v>0</v>
      </c>
      <c r="UL104" s="171">
        <v>0</v>
      </c>
      <c r="UM104" s="171">
        <v>0</v>
      </c>
      <c r="UN104" s="171">
        <v>0</v>
      </c>
      <c r="UO104" s="171">
        <v>0</v>
      </c>
      <c r="UP104" s="171">
        <v>0</v>
      </c>
      <c r="UQ104" s="181">
        <f t="shared" si="29"/>
        <v>1</v>
      </c>
      <c r="UR104" s="131" t="s">
        <v>635</v>
      </c>
      <c r="US104" s="131" t="s">
        <v>635</v>
      </c>
      <c r="UT104" s="131" t="s">
        <v>635</v>
      </c>
      <c r="UU104" s="131" t="s">
        <v>635</v>
      </c>
      <c r="UV104" s="131" t="s">
        <v>635</v>
      </c>
      <c r="UW104" s="131" t="s">
        <v>635</v>
      </c>
      <c r="UX104" s="131" t="s">
        <v>635</v>
      </c>
      <c r="UY104" s="131" t="s">
        <v>635</v>
      </c>
      <c r="UZ104" s="182" t="s">
        <v>635</v>
      </c>
      <c r="VA104" s="169" t="s">
        <v>635</v>
      </c>
      <c r="VB104" s="169" t="s">
        <v>635</v>
      </c>
      <c r="VC104" s="169" t="s">
        <v>635</v>
      </c>
      <c r="VD104" s="169" t="s">
        <v>635</v>
      </c>
      <c r="VE104" s="169" t="s">
        <v>635</v>
      </c>
      <c r="VF104" s="169" t="s">
        <v>635</v>
      </c>
      <c r="VG104" s="169" t="s">
        <v>635</v>
      </c>
      <c r="VH104" s="169" t="s">
        <v>635</v>
      </c>
      <c r="VI104" s="183" t="s">
        <v>635</v>
      </c>
      <c r="VJ104" s="177" t="s">
        <v>635</v>
      </c>
      <c r="VK104" s="177" t="s">
        <v>635</v>
      </c>
      <c r="VL104" s="177" t="s">
        <v>635</v>
      </c>
      <c r="VM104" s="177" t="s">
        <v>635</v>
      </c>
      <c r="VN104" s="177" t="s">
        <v>635</v>
      </c>
      <c r="VO104" s="177" t="s">
        <v>635</v>
      </c>
      <c r="VP104" s="177" t="s">
        <v>635</v>
      </c>
      <c r="VQ104" s="177" t="s">
        <v>635</v>
      </c>
      <c r="VR104" s="178" t="s">
        <v>635</v>
      </c>
      <c r="VS104" s="184" t="s">
        <v>635</v>
      </c>
      <c r="VT104" s="184" t="s">
        <v>635</v>
      </c>
      <c r="VU104" s="184" t="s">
        <v>635</v>
      </c>
      <c r="VV104" s="184" t="s">
        <v>635</v>
      </c>
      <c r="VW104" s="184" t="s">
        <v>635</v>
      </c>
      <c r="VX104" s="184" t="s">
        <v>635</v>
      </c>
      <c r="VY104" s="184" t="s">
        <v>635</v>
      </c>
      <c r="VZ104" s="184" t="s">
        <v>635</v>
      </c>
      <c r="WA104" s="185" t="s">
        <v>635</v>
      </c>
      <c r="WB104" s="186" t="s">
        <v>635</v>
      </c>
      <c r="WC104" s="186" t="s">
        <v>635</v>
      </c>
      <c r="WD104" s="186" t="s">
        <v>635</v>
      </c>
      <c r="WE104" s="186" t="s">
        <v>635</v>
      </c>
      <c r="WF104" s="186" t="s">
        <v>635</v>
      </c>
      <c r="WG104" s="186" t="s">
        <v>635</v>
      </c>
      <c r="WH104" s="186" t="s">
        <v>635</v>
      </c>
      <c r="WI104" s="186" t="s">
        <v>635</v>
      </c>
      <c r="WJ104" s="187" t="s">
        <v>635</v>
      </c>
      <c r="WK104" s="137" t="s">
        <v>635</v>
      </c>
      <c r="WL104" s="137" t="s">
        <v>635</v>
      </c>
      <c r="WM104" s="137" t="s">
        <v>635</v>
      </c>
      <c r="WN104" s="137" t="s">
        <v>635</v>
      </c>
      <c r="WO104" s="137" t="s">
        <v>635</v>
      </c>
      <c r="WP104" s="137" t="s">
        <v>635</v>
      </c>
      <c r="WQ104" s="137" t="s">
        <v>635</v>
      </c>
      <c r="WR104" s="137" t="s">
        <v>635</v>
      </c>
      <c r="WS104" s="188" t="s">
        <v>635</v>
      </c>
      <c r="WT104" s="133" t="s">
        <v>635</v>
      </c>
      <c r="WU104" s="133" t="s">
        <v>635</v>
      </c>
      <c r="WV104" s="133" t="s">
        <v>635</v>
      </c>
      <c r="WW104" s="133" t="s">
        <v>635</v>
      </c>
      <c r="WX104" s="133" t="s">
        <v>635</v>
      </c>
      <c r="WY104" s="133" t="s">
        <v>635</v>
      </c>
      <c r="WZ104" s="133" t="s">
        <v>635</v>
      </c>
      <c r="XA104" s="133" t="s">
        <v>635</v>
      </c>
      <c r="XB104" s="189" t="s">
        <v>635</v>
      </c>
      <c r="XC104" s="105" t="s">
        <v>665</v>
      </c>
      <c r="XD104" s="105" t="s">
        <v>666</v>
      </c>
      <c r="XE104" s="105" t="s">
        <v>749</v>
      </c>
      <c r="XF104" s="111" t="s">
        <v>750</v>
      </c>
      <c r="XG104" s="190" t="s">
        <v>671</v>
      </c>
      <c r="XH104" s="190" t="s">
        <v>672</v>
      </c>
      <c r="XI104" s="190" t="s">
        <v>673</v>
      </c>
      <c r="XJ104" s="190" t="s">
        <v>635</v>
      </c>
      <c r="XK104" s="190" t="s">
        <v>635</v>
      </c>
      <c r="XL104" s="190" t="s">
        <v>635</v>
      </c>
      <c r="XM104" s="191" t="s">
        <v>667</v>
      </c>
      <c r="XN104" s="191" t="s">
        <v>668</v>
      </c>
      <c r="XO104" s="191" t="s">
        <v>635</v>
      </c>
      <c r="XP104" s="191" t="s">
        <v>635</v>
      </c>
      <c r="XQ104" s="191" t="s">
        <v>635</v>
      </c>
      <c r="XR104" s="191" t="s">
        <v>635</v>
      </c>
      <c r="XS104" s="191" t="s">
        <v>635</v>
      </c>
      <c r="XT104" s="191" t="s">
        <v>635</v>
      </c>
      <c r="XU104" s="192" t="s">
        <v>712</v>
      </c>
      <c r="XV104" s="192" t="s">
        <v>635</v>
      </c>
      <c r="XW104" s="192" t="s">
        <v>635</v>
      </c>
      <c r="XX104" s="192" t="s">
        <v>635</v>
      </c>
      <c r="XY104" s="192" t="s">
        <v>635</v>
      </c>
      <c r="XZ104" s="192" t="s">
        <v>635</v>
      </c>
      <c r="YA104" s="144" t="s">
        <v>669</v>
      </c>
      <c r="YB104" s="144" t="s">
        <v>635</v>
      </c>
      <c r="YC104" s="144" t="s">
        <v>635</v>
      </c>
      <c r="YD104" s="144" t="s">
        <v>635</v>
      </c>
      <c r="YE104" s="144" t="s">
        <v>635</v>
      </c>
      <c r="YF104" s="144" t="s">
        <v>635</v>
      </c>
      <c r="YG104" s="144" t="s">
        <v>635</v>
      </c>
      <c r="YH104" s="111" t="s">
        <v>674</v>
      </c>
      <c r="YI104" s="111" t="s">
        <v>635</v>
      </c>
      <c r="YJ104" s="111" t="s">
        <v>635</v>
      </c>
      <c r="YK104" s="190" t="s">
        <v>752</v>
      </c>
      <c r="YL104" s="190" t="s">
        <v>635</v>
      </c>
      <c r="YM104" s="190" t="s">
        <v>635</v>
      </c>
      <c r="YN104" s="190" t="s">
        <v>635</v>
      </c>
      <c r="YO104" s="190" t="s">
        <v>635</v>
      </c>
      <c r="YP104" s="130" t="s">
        <v>752</v>
      </c>
      <c r="YQ104" s="130" t="s">
        <v>951</v>
      </c>
      <c r="YR104" s="130" t="s">
        <v>936</v>
      </c>
      <c r="YS104" s="130" t="s">
        <v>635</v>
      </c>
      <c r="YT104" s="130" t="s">
        <v>635</v>
      </c>
      <c r="YU104" s="130" t="s">
        <v>635</v>
      </c>
      <c r="YV104" s="112" t="s">
        <v>635</v>
      </c>
      <c r="YW104" s="112" t="s">
        <v>635</v>
      </c>
      <c r="YX104" s="112" t="s">
        <v>635</v>
      </c>
      <c r="YY104" s="112" t="s">
        <v>635</v>
      </c>
      <c r="YZ104" s="105" t="s">
        <v>674</v>
      </c>
      <c r="ZA104" s="105" t="s">
        <v>635</v>
      </c>
      <c r="ZB104" s="126" t="s">
        <v>635</v>
      </c>
      <c r="ZC104" s="126" t="s">
        <v>635</v>
      </c>
      <c r="ZD104" s="126" t="s">
        <v>635</v>
      </c>
      <c r="ZE104" s="126" t="s">
        <v>635</v>
      </c>
      <c r="ZF104" s="126" t="s">
        <v>635</v>
      </c>
      <c r="ZG104" s="125" t="s">
        <v>713</v>
      </c>
      <c r="ZH104" s="125" t="s">
        <v>714</v>
      </c>
      <c r="ZI104" s="125" t="s">
        <v>675</v>
      </c>
      <c r="ZJ104" s="125" t="s">
        <v>678</v>
      </c>
      <c r="ZK104" s="125" t="s">
        <v>635</v>
      </c>
      <c r="ZL104" s="125" t="s">
        <v>635</v>
      </c>
      <c r="ZM104" s="125" t="s">
        <v>635</v>
      </c>
      <c r="ZN104" s="125" t="s">
        <v>635</v>
      </c>
      <c r="ZO104" s="147" t="s">
        <v>635</v>
      </c>
      <c r="ZP104" s="147" t="s">
        <v>635</v>
      </c>
      <c r="ZQ104" s="147" t="s">
        <v>635</v>
      </c>
      <c r="ZR104" s="147" t="s">
        <v>635</v>
      </c>
      <c r="ZS104" s="147" t="s">
        <v>635</v>
      </c>
      <c r="ZT104" s="184" t="s">
        <v>635</v>
      </c>
      <c r="ZU104" s="184">
        <v>4</v>
      </c>
      <c r="ZV104" s="184" t="s">
        <v>635</v>
      </c>
      <c r="ZW104" s="184" t="s">
        <v>635</v>
      </c>
      <c r="ZX104" s="131">
        <v>2</v>
      </c>
      <c r="ZY104" s="131" t="s">
        <v>635</v>
      </c>
      <c r="ZZ104" s="131" t="s">
        <v>635</v>
      </c>
      <c r="AAA104" s="131" t="s">
        <v>635</v>
      </c>
      <c r="AAB104" s="132" t="s">
        <v>635</v>
      </c>
      <c r="AAC104" s="132" t="s">
        <v>635</v>
      </c>
      <c r="AAD104" s="132">
        <v>2</v>
      </c>
      <c r="AAE104" s="193" t="s">
        <v>635</v>
      </c>
      <c r="AAF104" s="102" t="s">
        <v>635</v>
      </c>
      <c r="AAG104" s="102" t="s">
        <v>635</v>
      </c>
      <c r="AAH104" s="102" t="s">
        <v>635</v>
      </c>
      <c r="AAI104" s="102" t="s">
        <v>635</v>
      </c>
      <c r="AAJ104" s="125" t="s">
        <v>635</v>
      </c>
      <c r="AAK104" s="125">
        <v>2</v>
      </c>
      <c r="AAL104" s="125" t="s">
        <v>635</v>
      </c>
      <c r="AAM104" s="125" t="s">
        <v>635</v>
      </c>
      <c r="AAN104" s="131" t="s">
        <v>635</v>
      </c>
      <c r="AAO104" s="131">
        <v>4</v>
      </c>
      <c r="AAP104" s="131" t="s">
        <v>635</v>
      </c>
      <c r="AAQ104" s="131" t="s">
        <v>635</v>
      </c>
      <c r="AAR104" s="149" t="s">
        <v>635</v>
      </c>
      <c r="AAS104" s="149">
        <v>2</v>
      </c>
      <c r="AAT104" s="149" t="s">
        <v>635</v>
      </c>
      <c r="AAU104" s="149" t="s">
        <v>635</v>
      </c>
      <c r="AAV104" s="184" t="s">
        <v>635</v>
      </c>
      <c r="AAW104" s="184" t="s">
        <v>635</v>
      </c>
      <c r="AAX104" s="184" t="s">
        <v>635</v>
      </c>
      <c r="AAY104" s="184">
        <v>2</v>
      </c>
      <c r="AAZ104" s="103" t="s">
        <v>632</v>
      </c>
      <c r="ABA104" s="100" t="s">
        <v>679</v>
      </c>
      <c r="ABB104" s="100" t="s">
        <v>635</v>
      </c>
      <c r="ABC104" s="100" t="s">
        <v>635</v>
      </c>
      <c r="ABD104" s="100" t="s">
        <v>635</v>
      </c>
      <c r="ABE104" s="100" t="s">
        <v>635</v>
      </c>
      <c r="ABF104" s="103" t="s">
        <v>635</v>
      </c>
      <c r="ABG104" s="194">
        <v>50000</v>
      </c>
      <c r="ABH104" s="195" t="s">
        <v>754</v>
      </c>
      <c r="ABI104" s="195" t="s">
        <v>716</v>
      </c>
      <c r="ABJ104" s="195" t="s">
        <v>787</v>
      </c>
      <c r="ABK104" s="195" t="s">
        <v>680</v>
      </c>
      <c r="ABL104" s="177" t="s">
        <v>788</v>
      </c>
      <c r="ABM104" s="177" t="s">
        <v>635</v>
      </c>
      <c r="ABN104" s="177" t="s">
        <v>635</v>
      </c>
      <c r="ABO104" s="195" t="s">
        <v>635</v>
      </c>
      <c r="ABP104" s="112" t="s">
        <v>907</v>
      </c>
      <c r="ABQ104" s="112" t="s">
        <v>635</v>
      </c>
      <c r="ABR104" s="112" t="s">
        <v>635</v>
      </c>
      <c r="ABS104" s="103" t="s">
        <v>632</v>
      </c>
      <c r="ABT104" s="97" t="s">
        <v>632</v>
      </c>
      <c r="ABU104" s="196" t="s">
        <v>683</v>
      </c>
      <c r="ABV104" s="196" t="s">
        <v>718</v>
      </c>
      <c r="ABW104" s="196" t="s">
        <v>789</v>
      </c>
      <c r="ABX104" s="196" t="s">
        <v>756</v>
      </c>
      <c r="ABY104" s="196" t="s">
        <v>790</v>
      </c>
      <c r="ABZ104" s="196" t="s">
        <v>684</v>
      </c>
      <c r="ACA104" s="196" t="s">
        <v>635</v>
      </c>
      <c r="ACB104" s="97" t="s">
        <v>632</v>
      </c>
      <c r="ACC104" s="97" t="s">
        <v>635</v>
      </c>
      <c r="ACD104" s="112" t="s">
        <v>685</v>
      </c>
      <c r="ACE104" s="112" t="s">
        <v>835</v>
      </c>
      <c r="ACF104" s="112" t="s">
        <v>635</v>
      </c>
      <c r="ACG104" s="112" t="s">
        <v>635</v>
      </c>
      <c r="ACH104" s="97"/>
      <c r="ACI104" s="97" t="s">
        <v>1990</v>
      </c>
      <c r="ACJ104" s="97"/>
    </row>
    <row r="105" spans="1:764" ht="15" customHeight="1">
      <c r="A105">
        <v>97</v>
      </c>
      <c r="B105" s="97" t="s">
        <v>2004</v>
      </c>
      <c r="C105" s="97" t="s">
        <v>2005</v>
      </c>
      <c r="D105" s="97" t="s">
        <v>724</v>
      </c>
      <c r="E105" s="107" t="s">
        <v>2006</v>
      </c>
      <c r="F105" s="98" t="s">
        <v>2007</v>
      </c>
      <c r="G105" s="98" t="s">
        <v>2008</v>
      </c>
      <c r="H105" s="99">
        <v>37.575834999999998</v>
      </c>
      <c r="I105" s="99">
        <v>-1.177775</v>
      </c>
      <c r="J105" s="98" t="s">
        <v>1729</v>
      </c>
      <c r="K105" s="98" t="s">
        <v>1730</v>
      </c>
      <c r="L105" s="98" t="s">
        <v>1731</v>
      </c>
      <c r="M105" s="100" t="s">
        <v>2009</v>
      </c>
      <c r="N105" s="101">
        <v>712284480</v>
      </c>
      <c r="O105" s="102">
        <v>722498322</v>
      </c>
      <c r="P105" s="100">
        <v>-1.179467</v>
      </c>
      <c r="Q105" s="100">
        <v>37.564453</v>
      </c>
      <c r="R105" s="100">
        <v>1250.3889999999999</v>
      </c>
      <c r="S105" s="100">
        <v>9.9723640000000007</v>
      </c>
      <c r="T105" s="103" t="s">
        <v>626</v>
      </c>
      <c r="U105" s="97" t="s">
        <v>629</v>
      </c>
      <c r="V105" s="97" t="s">
        <v>732</v>
      </c>
      <c r="W105" s="97" t="s">
        <v>629</v>
      </c>
      <c r="X105" s="97" t="s">
        <v>700</v>
      </c>
      <c r="Y105" s="97" t="s">
        <v>631</v>
      </c>
      <c r="Z105" s="103" t="s">
        <v>632</v>
      </c>
      <c r="AA105" s="104" t="s">
        <v>634</v>
      </c>
      <c r="AB105" s="197" t="s">
        <v>635</v>
      </c>
      <c r="AC105" s="104" t="s">
        <v>635</v>
      </c>
      <c r="AD105" s="104" t="s">
        <v>635</v>
      </c>
      <c r="AE105" s="104" t="s">
        <v>635</v>
      </c>
      <c r="AF105" s="103">
        <v>4</v>
      </c>
      <c r="AG105" s="103">
        <v>1</v>
      </c>
      <c r="AH105" s="97" t="s">
        <v>636</v>
      </c>
      <c r="AI105" s="97" t="s">
        <v>637</v>
      </c>
      <c r="AJ105" s="97" t="s">
        <v>638</v>
      </c>
      <c r="AK105" s="97" t="s">
        <v>639</v>
      </c>
      <c r="AL105" s="105" t="s">
        <v>640</v>
      </c>
      <c r="AM105" s="106" t="s">
        <v>702</v>
      </c>
      <c r="AN105" s="106" t="s">
        <v>635</v>
      </c>
      <c r="AO105" s="106" t="s">
        <v>635</v>
      </c>
      <c r="AP105" s="97" t="s">
        <v>642</v>
      </c>
      <c r="AQ105" s="97" t="s">
        <v>635</v>
      </c>
      <c r="AR105" s="103" t="s">
        <v>635</v>
      </c>
      <c r="AS105" s="97" t="s">
        <v>773</v>
      </c>
      <c r="AT105" s="103" t="s">
        <v>635</v>
      </c>
      <c r="AU105" s="103" t="s">
        <v>635</v>
      </c>
      <c r="AV105" s="106" t="s">
        <v>632</v>
      </c>
      <c r="AW105" s="105" t="s">
        <v>640</v>
      </c>
      <c r="AX105" s="103" t="s">
        <v>702</v>
      </c>
      <c r="AY105" s="105" t="s">
        <v>640</v>
      </c>
      <c r="AZ105" s="107" t="s">
        <v>635</v>
      </c>
      <c r="BA105" s="105" t="s">
        <v>640</v>
      </c>
      <c r="BB105" s="107" t="s">
        <v>702</v>
      </c>
      <c r="BC105" s="106" t="s">
        <v>640</v>
      </c>
      <c r="BD105" s="103" t="s">
        <v>635</v>
      </c>
      <c r="BE105" s="106" t="s">
        <v>626</v>
      </c>
      <c r="BF105" s="103" t="s">
        <v>635</v>
      </c>
      <c r="BG105" s="103" t="s">
        <v>635</v>
      </c>
      <c r="BH105" s="103" t="s">
        <v>635</v>
      </c>
      <c r="BI105" s="97" t="s">
        <v>640</v>
      </c>
      <c r="BJ105" s="108" t="s">
        <v>733</v>
      </c>
      <c r="BK105" s="108" t="s">
        <v>644</v>
      </c>
      <c r="BL105" s="108" t="s">
        <v>2010</v>
      </c>
      <c r="BM105" s="108" t="s">
        <v>635</v>
      </c>
      <c r="BN105" s="108" t="s">
        <v>635</v>
      </c>
      <c r="BO105" s="103" t="s">
        <v>632</v>
      </c>
      <c r="BP105" s="103" t="s">
        <v>702</v>
      </c>
      <c r="BQ105" s="103" t="s">
        <v>635</v>
      </c>
      <c r="BR105" s="109" t="s">
        <v>703</v>
      </c>
      <c r="BS105" s="109" t="s">
        <v>635</v>
      </c>
      <c r="BT105" s="110" t="s">
        <v>635</v>
      </c>
      <c r="BU105" s="110" t="s">
        <v>635</v>
      </c>
      <c r="BV105" s="109" t="s">
        <v>635</v>
      </c>
      <c r="BW105" s="97" t="s">
        <v>848</v>
      </c>
      <c r="BX105" s="97" t="s">
        <v>848</v>
      </c>
      <c r="BY105" s="97" t="s">
        <v>2011</v>
      </c>
      <c r="BZ105" s="97" t="s">
        <v>779</v>
      </c>
      <c r="CA105" s="111" t="s">
        <v>736</v>
      </c>
      <c r="CB105" s="111" t="s">
        <v>737</v>
      </c>
      <c r="CC105" s="111" t="s">
        <v>635</v>
      </c>
      <c r="CD105" s="106" t="s">
        <v>635</v>
      </c>
      <c r="CE105" s="111" t="s">
        <v>635</v>
      </c>
      <c r="CF105" s="103">
        <v>3</v>
      </c>
      <c r="CG105" s="103">
        <v>13</v>
      </c>
      <c r="CH105" s="112" t="s">
        <v>649</v>
      </c>
      <c r="CI105" s="113" t="s">
        <v>702</v>
      </c>
      <c r="CJ105" s="113" t="s">
        <v>635</v>
      </c>
      <c r="CK105" s="113" t="s">
        <v>635</v>
      </c>
      <c r="CL105" s="103">
        <v>22</v>
      </c>
      <c r="CM105" s="114">
        <v>0</v>
      </c>
      <c r="CN105" s="103">
        <v>3</v>
      </c>
      <c r="CO105" s="106">
        <v>140</v>
      </c>
      <c r="CP105" s="103" t="s">
        <v>635</v>
      </c>
      <c r="CQ105" s="106" t="s">
        <v>635</v>
      </c>
      <c r="CR105" s="103" t="s">
        <v>635</v>
      </c>
      <c r="CS105" s="106" t="s">
        <v>635</v>
      </c>
      <c r="CT105" s="103" t="s">
        <v>635</v>
      </c>
      <c r="CU105" s="106" t="s">
        <v>635</v>
      </c>
      <c r="CV105" s="103" t="s">
        <v>635</v>
      </c>
      <c r="CW105" s="103" t="s">
        <v>635</v>
      </c>
      <c r="CX105" s="111" t="s">
        <v>650</v>
      </c>
      <c r="CY105" s="106" t="s">
        <v>635</v>
      </c>
      <c r="CZ105" s="115">
        <v>1</v>
      </c>
      <c r="DA105" s="115">
        <v>0</v>
      </c>
      <c r="DB105" s="116">
        <f t="shared" si="35"/>
        <v>1</v>
      </c>
      <c r="DC105" s="117" t="s">
        <v>650</v>
      </c>
      <c r="DD105" s="118" t="s">
        <v>635</v>
      </c>
      <c r="DE105" s="207">
        <v>1</v>
      </c>
      <c r="DF105" s="207">
        <v>0</v>
      </c>
      <c r="DG105" s="200">
        <f>SUBTOTAL(9,DE105:DF105)</f>
        <v>1</v>
      </c>
      <c r="DH105" s="106" t="s">
        <v>635</v>
      </c>
      <c r="DI105" s="106" t="s">
        <v>635</v>
      </c>
      <c r="DJ105" s="121" t="s">
        <v>635</v>
      </c>
      <c r="DK105" s="122" t="s">
        <v>635</v>
      </c>
      <c r="DL105" s="123" t="s">
        <v>635</v>
      </c>
      <c r="DM105" s="123" t="s">
        <v>635</v>
      </c>
      <c r="DN105" s="124" t="s">
        <v>635</v>
      </c>
      <c r="DO105" s="124" t="s">
        <v>635</v>
      </c>
      <c r="DP105" s="124" t="s">
        <v>635</v>
      </c>
      <c r="DQ105" s="125">
        <v>0.1</v>
      </c>
      <c r="DR105" s="125">
        <v>12</v>
      </c>
      <c r="DS105" s="125" t="s">
        <v>738</v>
      </c>
      <c r="DT105" s="106">
        <v>0.2</v>
      </c>
      <c r="DU105" s="106">
        <v>120</v>
      </c>
      <c r="DV105" s="106" t="s">
        <v>850</v>
      </c>
      <c r="DW105" s="126" t="s">
        <v>635</v>
      </c>
      <c r="DX105" s="126" t="s">
        <v>635</v>
      </c>
      <c r="DY105" s="126" t="s">
        <v>635</v>
      </c>
      <c r="DZ105" s="97" t="s">
        <v>781</v>
      </c>
      <c r="EA105" s="103" t="s">
        <v>626</v>
      </c>
      <c r="EB105" s="97" t="s">
        <v>635</v>
      </c>
      <c r="EC105" s="103" t="s">
        <v>626</v>
      </c>
      <c r="ED105" s="103" t="s">
        <v>635</v>
      </c>
      <c r="EE105" s="103" t="s">
        <v>635</v>
      </c>
      <c r="EF105" s="127" t="s">
        <v>653</v>
      </c>
      <c r="EG105" s="127" t="s">
        <v>635</v>
      </c>
      <c r="EH105" s="103" t="s">
        <v>653</v>
      </c>
      <c r="EI105" s="97" t="s">
        <v>640</v>
      </c>
      <c r="EJ105" s="97" t="s">
        <v>640</v>
      </c>
      <c r="EK105" s="122">
        <v>12</v>
      </c>
      <c r="EL105" s="122">
        <v>12</v>
      </c>
      <c r="EM105" s="122">
        <v>0.1</v>
      </c>
      <c r="EN105" s="122">
        <v>0.1</v>
      </c>
      <c r="EO105" s="128">
        <v>120</v>
      </c>
      <c r="EP105" s="128">
        <v>120</v>
      </c>
      <c r="EQ105" s="128">
        <v>0.2</v>
      </c>
      <c r="ER105" s="128">
        <v>0.2</v>
      </c>
      <c r="ES105" s="129" t="s">
        <v>635</v>
      </c>
      <c r="ET105" s="129" t="s">
        <v>635</v>
      </c>
      <c r="EU105" s="129" t="s">
        <v>635</v>
      </c>
      <c r="EV105" s="129" t="s">
        <v>635</v>
      </c>
      <c r="EW105" s="97" t="s">
        <v>654</v>
      </c>
      <c r="EX105" s="97" t="s">
        <v>654</v>
      </c>
      <c r="EY105" s="103" t="s">
        <v>635</v>
      </c>
      <c r="EZ105" s="107" t="s">
        <v>635</v>
      </c>
      <c r="FA105" s="97" t="s">
        <v>655</v>
      </c>
      <c r="FB105" s="130" t="s">
        <v>656</v>
      </c>
      <c r="FC105" s="130" t="s">
        <v>743</v>
      </c>
      <c r="FD105" s="131" t="s">
        <v>635</v>
      </c>
      <c r="FE105" s="131" t="s">
        <v>635</v>
      </c>
      <c r="FF105" s="131" t="s">
        <v>635</v>
      </c>
      <c r="FG105" s="131" t="s">
        <v>635</v>
      </c>
      <c r="FH105" s="131" t="s">
        <v>635</v>
      </c>
      <c r="FI105" s="132">
        <v>9</v>
      </c>
      <c r="FJ105" s="133" t="s">
        <v>635</v>
      </c>
      <c r="FK105" s="103" t="s">
        <v>635</v>
      </c>
      <c r="FL105" s="134" t="s">
        <v>635</v>
      </c>
      <c r="FM105" s="135">
        <v>4</v>
      </c>
      <c r="FN105" s="135" t="s">
        <v>635</v>
      </c>
      <c r="FO105" s="135" t="s">
        <v>635</v>
      </c>
      <c r="FP105" s="103" t="s">
        <v>635</v>
      </c>
      <c r="FQ105" s="132">
        <v>192</v>
      </c>
      <c r="FR105" s="133" t="s">
        <v>635</v>
      </c>
      <c r="FS105" s="103" t="s">
        <v>635</v>
      </c>
      <c r="FT105" s="134" t="s">
        <v>635</v>
      </c>
      <c r="FU105" s="135">
        <v>1</v>
      </c>
      <c r="FV105" s="135" t="s">
        <v>635</v>
      </c>
      <c r="FW105" s="131" t="s">
        <v>635</v>
      </c>
      <c r="FX105" s="103" t="s">
        <v>635</v>
      </c>
      <c r="FY105" s="100" t="s">
        <v>658</v>
      </c>
      <c r="FZ105" s="102" t="s">
        <v>635</v>
      </c>
      <c r="GA105" s="102">
        <v>0</v>
      </c>
      <c r="GB105" s="102">
        <v>24</v>
      </c>
      <c r="GC105" s="136" t="s">
        <v>658</v>
      </c>
      <c r="GD105" s="137" t="s">
        <v>635</v>
      </c>
      <c r="GE105" s="137">
        <v>0</v>
      </c>
      <c r="GF105" s="137">
        <v>24</v>
      </c>
      <c r="GG105" s="125" t="s">
        <v>635</v>
      </c>
      <c r="GH105" s="125" t="s">
        <v>635</v>
      </c>
      <c r="GI105" s="125" t="s">
        <v>635</v>
      </c>
      <c r="GJ105" s="125" t="s">
        <v>635</v>
      </c>
      <c r="GK105" s="122" t="s">
        <v>635</v>
      </c>
      <c r="GL105" s="122" t="s">
        <v>635</v>
      </c>
      <c r="GM105" s="122" t="s">
        <v>635</v>
      </c>
      <c r="GN105" s="122" t="s">
        <v>635</v>
      </c>
      <c r="GO105" s="135" t="s">
        <v>635</v>
      </c>
      <c r="GP105" s="135" t="s">
        <v>635</v>
      </c>
      <c r="GQ105" s="135" t="s">
        <v>635</v>
      </c>
      <c r="GR105" s="134" t="s">
        <v>635</v>
      </c>
      <c r="GS105" s="134" t="s">
        <v>635</v>
      </c>
      <c r="GT105" s="134" t="s">
        <v>635</v>
      </c>
      <c r="GU105" s="126" t="s">
        <v>635</v>
      </c>
      <c r="GV105" s="126" t="s">
        <v>635</v>
      </c>
      <c r="GW105" s="126" t="s">
        <v>635</v>
      </c>
      <c r="GX105" s="145" t="s">
        <v>635</v>
      </c>
      <c r="GY105" s="145" t="s">
        <v>635</v>
      </c>
      <c r="GZ105" s="145" t="s">
        <v>635</v>
      </c>
      <c r="HA105" s="139" t="s">
        <v>657</v>
      </c>
      <c r="HB105" s="140" t="s">
        <v>658</v>
      </c>
      <c r="HC105" s="123">
        <v>12</v>
      </c>
      <c r="HD105" s="123">
        <v>12</v>
      </c>
      <c r="HE105" s="127" t="s">
        <v>657</v>
      </c>
      <c r="HF105" s="130" t="s">
        <v>658</v>
      </c>
      <c r="HG105" s="131">
        <v>12</v>
      </c>
      <c r="HH105" s="131">
        <v>12</v>
      </c>
      <c r="HI105" s="141" t="s">
        <v>635</v>
      </c>
      <c r="HJ105" s="141" t="s">
        <v>635</v>
      </c>
      <c r="HK105" s="141" t="s">
        <v>635</v>
      </c>
      <c r="HL105" s="141" t="s">
        <v>635</v>
      </c>
      <c r="HM105" s="131" t="s">
        <v>635</v>
      </c>
      <c r="HN105" s="131" t="s">
        <v>635</v>
      </c>
      <c r="HO105" s="131" t="s">
        <v>635</v>
      </c>
      <c r="HP105" s="131" t="s">
        <v>635</v>
      </c>
      <c r="HQ105" s="106" t="s">
        <v>635</v>
      </c>
      <c r="HR105" s="106" t="s">
        <v>635</v>
      </c>
      <c r="HS105" s="106" t="s">
        <v>635</v>
      </c>
      <c r="HT105" s="106" t="s">
        <v>635</v>
      </c>
      <c r="HU105" s="132" t="s">
        <v>635</v>
      </c>
      <c r="HV105" s="132" t="s">
        <v>635</v>
      </c>
      <c r="HW105" s="132" t="s">
        <v>635</v>
      </c>
      <c r="HX105" s="132" t="s">
        <v>635</v>
      </c>
      <c r="HY105" s="118" t="s">
        <v>635</v>
      </c>
      <c r="HZ105" s="118" t="s">
        <v>635</v>
      </c>
      <c r="IA105" s="118" t="s">
        <v>635</v>
      </c>
      <c r="IB105" s="118" t="s">
        <v>635</v>
      </c>
      <c r="IC105" s="125" t="s">
        <v>635</v>
      </c>
      <c r="ID105" s="125" t="s">
        <v>635</v>
      </c>
      <c r="IE105" s="125" t="s">
        <v>635</v>
      </c>
      <c r="IF105" s="125" t="s">
        <v>635</v>
      </c>
      <c r="IG105" s="105" t="s">
        <v>902</v>
      </c>
      <c r="IH105" s="105" t="s">
        <v>856</v>
      </c>
      <c r="II105" s="105" t="s">
        <v>635</v>
      </c>
      <c r="IJ105" s="105" t="s">
        <v>635</v>
      </c>
      <c r="IK105" s="105" t="s">
        <v>635</v>
      </c>
      <c r="IL105" s="105" t="s">
        <v>635</v>
      </c>
      <c r="IM105" s="105" t="s">
        <v>635</v>
      </c>
      <c r="IN105" s="105" t="s">
        <v>635</v>
      </c>
      <c r="IO105" s="105" t="s">
        <v>635</v>
      </c>
      <c r="IP105" s="103">
        <v>2</v>
      </c>
      <c r="IQ105" s="102" t="s">
        <v>635</v>
      </c>
      <c r="IR105" s="102" t="s">
        <v>635</v>
      </c>
      <c r="IS105" s="142" t="s">
        <v>635</v>
      </c>
      <c r="IT105" s="142" t="s">
        <v>635</v>
      </c>
      <c r="IU105" s="128" t="s">
        <v>635</v>
      </c>
      <c r="IV105" s="128" t="s">
        <v>635</v>
      </c>
      <c r="IW105" s="143" t="s">
        <v>635</v>
      </c>
      <c r="IX105" s="143" t="s">
        <v>635</v>
      </c>
      <c r="IY105" s="124" t="s">
        <v>635</v>
      </c>
      <c r="IZ105" s="124" t="s">
        <v>635</v>
      </c>
      <c r="JA105" s="124" t="s">
        <v>635</v>
      </c>
      <c r="JB105" s="123" t="s">
        <v>635</v>
      </c>
      <c r="JC105" s="123" t="s">
        <v>635</v>
      </c>
      <c r="JD105" s="123" t="s">
        <v>635</v>
      </c>
      <c r="JE105" s="144" t="s">
        <v>635</v>
      </c>
      <c r="JF105" s="144" t="s">
        <v>635</v>
      </c>
      <c r="JG105" s="144" t="s">
        <v>635</v>
      </c>
      <c r="JH105" s="141" t="s">
        <v>635</v>
      </c>
      <c r="JI105" s="141" t="s">
        <v>635</v>
      </c>
      <c r="JJ105" s="141" t="s">
        <v>635</v>
      </c>
      <c r="JK105" s="144" t="s">
        <v>635</v>
      </c>
      <c r="JL105" s="144" t="s">
        <v>635</v>
      </c>
      <c r="JM105" s="144" t="s">
        <v>635</v>
      </c>
      <c r="JN105" s="135" t="s">
        <v>635</v>
      </c>
      <c r="JO105" s="135" t="s">
        <v>635</v>
      </c>
      <c r="JP105" s="135" t="s">
        <v>635</v>
      </c>
      <c r="JQ105" s="144" t="s">
        <v>709</v>
      </c>
      <c r="JR105" s="144" t="s">
        <v>635</v>
      </c>
      <c r="JS105" s="208">
        <v>0</v>
      </c>
      <c r="JT105" s="208">
        <v>1</v>
      </c>
      <c r="JU105" s="145" t="s">
        <v>709</v>
      </c>
      <c r="JV105" s="145" t="s">
        <v>635</v>
      </c>
      <c r="JW105" s="209">
        <v>0</v>
      </c>
      <c r="JX105" s="209">
        <v>1</v>
      </c>
      <c r="JY105" s="141" t="s">
        <v>635</v>
      </c>
      <c r="JZ105" s="141" t="s">
        <v>635</v>
      </c>
      <c r="KA105" s="141" t="s">
        <v>635</v>
      </c>
      <c r="KB105" s="141" t="s">
        <v>635</v>
      </c>
      <c r="KC105" s="128" t="s">
        <v>635</v>
      </c>
      <c r="KD105" s="128" t="s">
        <v>635</v>
      </c>
      <c r="KE105" s="128" t="s">
        <v>635</v>
      </c>
      <c r="KF105" s="128" t="s">
        <v>635</v>
      </c>
      <c r="KG105" s="146" t="s">
        <v>635</v>
      </c>
      <c r="KH105" s="146" t="s">
        <v>635</v>
      </c>
      <c r="KI105" s="146" t="s">
        <v>635</v>
      </c>
      <c r="KJ105" s="146" t="s">
        <v>635</v>
      </c>
      <c r="KK105" s="147" t="s">
        <v>635</v>
      </c>
      <c r="KL105" s="147" t="s">
        <v>635</v>
      </c>
      <c r="KM105" s="147" t="s">
        <v>635</v>
      </c>
      <c r="KN105" s="147" t="s">
        <v>635</v>
      </c>
      <c r="KO105" s="148" t="s">
        <v>635</v>
      </c>
      <c r="KP105" s="148" t="s">
        <v>635</v>
      </c>
      <c r="KQ105" s="148" t="s">
        <v>635</v>
      </c>
      <c r="KR105" s="148" t="s">
        <v>635</v>
      </c>
      <c r="KS105" s="149" t="s">
        <v>635</v>
      </c>
      <c r="KT105" s="149" t="s">
        <v>635</v>
      </c>
      <c r="KU105" s="149" t="s">
        <v>635</v>
      </c>
      <c r="KV105" s="149" t="s">
        <v>635</v>
      </c>
      <c r="KW105" s="105" t="s">
        <v>710</v>
      </c>
      <c r="KX105" s="106" t="s">
        <v>635</v>
      </c>
      <c r="KY105" s="106" t="s">
        <v>635</v>
      </c>
      <c r="KZ105" s="150">
        <v>0</v>
      </c>
      <c r="LA105" s="150">
        <v>0</v>
      </c>
      <c r="LB105" s="150">
        <v>1</v>
      </c>
      <c r="LC105" s="150">
        <v>0</v>
      </c>
      <c r="LD105" s="150">
        <v>0</v>
      </c>
      <c r="LE105" s="150">
        <v>0</v>
      </c>
      <c r="LF105" s="150">
        <v>0</v>
      </c>
      <c r="LG105" s="150">
        <v>0</v>
      </c>
      <c r="LH105" s="151">
        <f t="shared" si="31"/>
        <v>1</v>
      </c>
      <c r="LI105" s="152">
        <v>0</v>
      </c>
      <c r="LJ105" s="152">
        <v>0</v>
      </c>
      <c r="LK105" s="152">
        <v>1</v>
      </c>
      <c r="LL105" s="152">
        <v>0</v>
      </c>
      <c r="LM105" s="152">
        <v>0</v>
      </c>
      <c r="LN105" s="152">
        <v>0</v>
      </c>
      <c r="LO105" s="152">
        <v>0</v>
      </c>
      <c r="LP105" s="152">
        <v>0</v>
      </c>
      <c r="LQ105" s="153">
        <f t="shared" si="32"/>
        <v>1</v>
      </c>
      <c r="LR105" s="142">
        <v>0</v>
      </c>
      <c r="LS105" s="142">
        <v>0</v>
      </c>
      <c r="LT105" s="142">
        <v>0</v>
      </c>
      <c r="LU105" s="142">
        <v>0</v>
      </c>
      <c r="LV105" s="142">
        <v>0</v>
      </c>
      <c r="LW105" s="142">
        <v>0</v>
      </c>
      <c r="LX105" s="142">
        <v>0</v>
      </c>
      <c r="LY105" s="142">
        <v>0</v>
      </c>
      <c r="LZ105" s="142">
        <v>0</v>
      </c>
      <c r="MA105" s="45" t="s">
        <v>635</v>
      </c>
      <c r="MB105" s="45" t="s">
        <v>635</v>
      </c>
      <c r="MC105" s="45" t="s">
        <v>635</v>
      </c>
      <c r="MD105" s="45" t="s">
        <v>635</v>
      </c>
      <c r="ME105" s="45" t="s">
        <v>635</v>
      </c>
      <c r="MF105" s="45" t="s">
        <v>635</v>
      </c>
      <c r="MG105" s="45" t="s">
        <v>635</v>
      </c>
      <c r="MH105" s="45" t="s">
        <v>635</v>
      </c>
      <c r="MI105" s="44" t="s">
        <v>635</v>
      </c>
      <c r="MJ105" s="155" t="s">
        <v>635</v>
      </c>
      <c r="MK105" s="155" t="s">
        <v>635</v>
      </c>
      <c r="ML105" s="155" t="s">
        <v>635</v>
      </c>
      <c r="MM105" s="155" t="s">
        <v>635</v>
      </c>
      <c r="MN105" s="155" t="s">
        <v>635</v>
      </c>
      <c r="MO105" s="155" t="s">
        <v>635</v>
      </c>
      <c r="MP105" s="155" t="s">
        <v>635</v>
      </c>
      <c r="MQ105" s="155" t="s">
        <v>635</v>
      </c>
      <c r="MR105" s="156" t="s">
        <v>635</v>
      </c>
      <c r="MS105" s="157" t="s">
        <v>635</v>
      </c>
      <c r="MT105" s="157" t="s">
        <v>635</v>
      </c>
      <c r="MU105" s="157" t="s">
        <v>635</v>
      </c>
      <c r="MV105" s="157" t="s">
        <v>635</v>
      </c>
      <c r="MW105" s="157" t="s">
        <v>635</v>
      </c>
      <c r="MX105" s="157" t="s">
        <v>635</v>
      </c>
      <c r="MY105" s="157" t="s">
        <v>635</v>
      </c>
      <c r="MZ105" s="157" t="s">
        <v>635</v>
      </c>
      <c r="NA105" s="157" t="s">
        <v>635</v>
      </c>
      <c r="NB105" s="158">
        <v>0</v>
      </c>
      <c r="NC105" s="158">
        <v>0</v>
      </c>
      <c r="ND105" s="158">
        <v>0</v>
      </c>
      <c r="NE105" s="158">
        <v>0</v>
      </c>
      <c r="NF105" s="158">
        <v>0</v>
      </c>
      <c r="NG105" s="158">
        <v>0</v>
      </c>
      <c r="NH105" s="158">
        <v>0</v>
      </c>
      <c r="NI105" s="158">
        <v>0</v>
      </c>
      <c r="NJ105" s="159">
        <v>0</v>
      </c>
      <c r="NK105" s="160" t="s">
        <v>635</v>
      </c>
      <c r="NL105" s="160" t="s">
        <v>635</v>
      </c>
      <c r="NM105" s="160" t="s">
        <v>635</v>
      </c>
      <c r="NN105" s="160" t="s">
        <v>635</v>
      </c>
      <c r="NO105" s="160" t="s">
        <v>635</v>
      </c>
      <c r="NP105" s="160" t="s">
        <v>635</v>
      </c>
      <c r="NQ105" s="160" t="s">
        <v>635</v>
      </c>
      <c r="NR105" s="160" t="s">
        <v>635</v>
      </c>
      <c r="NS105" s="161" t="s">
        <v>635</v>
      </c>
      <c r="NT105" s="162" t="s">
        <v>635</v>
      </c>
      <c r="NU105" s="162" t="s">
        <v>635</v>
      </c>
      <c r="NV105" s="162" t="s">
        <v>635</v>
      </c>
      <c r="NW105" s="162" t="s">
        <v>635</v>
      </c>
      <c r="NX105" s="162" t="s">
        <v>635</v>
      </c>
      <c r="NY105" s="162" t="s">
        <v>635</v>
      </c>
      <c r="NZ105" s="162" t="s">
        <v>635</v>
      </c>
      <c r="OA105" s="162" t="s">
        <v>635</v>
      </c>
      <c r="OB105" s="163" t="s">
        <v>635</v>
      </c>
      <c r="OC105" s="142" t="s">
        <v>635</v>
      </c>
      <c r="OD105" s="142" t="s">
        <v>635</v>
      </c>
      <c r="OE105" s="142" t="s">
        <v>635</v>
      </c>
      <c r="OF105" s="142" t="s">
        <v>635</v>
      </c>
      <c r="OG105" s="142" t="s">
        <v>635</v>
      </c>
      <c r="OH105" s="142" t="s">
        <v>635</v>
      </c>
      <c r="OI105" s="142" t="s">
        <v>635</v>
      </c>
      <c r="OJ105" s="142" t="s">
        <v>635</v>
      </c>
      <c r="OK105" s="142" t="s">
        <v>635</v>
      </c>
      <c r="OL105" s="45">
        <v>0</v>
      </c>
      <c r="OM105" s="45">
        <v>0</v>
      </c>
      <c r="ON105" s="45">
        <v>0</v>
      </c>
      <c r="OO105" s="45">
        <v>0</v>
      </c>
      <c r="OP105" s="45">
        <v>0</v>
      </c>
      <c r="OQ105" s="45">
        <v>0</v>
      </c>
      <c r="OR105" s="45">
        <v>0</v>
      </c>
      <c r="OS105" s="45">
        <v>0</v>
      </c>
      <c r="OT105" s="44">
        <v>0</v>
      </c>
      <c r="OU105" s="158" t="s">
        <v>635</v>
      </c>
      <c r="OV105" s="158" t="s">
        <v>635</v>
      </c>
      <c r="OW105" s="158" t="s">
        <v>635</v>
      </c>
      <c r="OX105" s="158" t="s">
        <v>635</v>
      </c>
      <c r="OY105" s="158" t="s">
        <v>635</v>
      </c>
      <c r="OZ105" s="158" t="s">
        <v>635</v>
      </c>
      <c r="PA105" s="158" t="s">
        <v>635</v>
      </c>
      <c r="PB105" s="158" t="s">
        <v>635</v>
      </c>
      <c r="PC105" s="159" t="s">
        <v>635</v>
      </c>
      <c r="PD105" s="152" t="s">
        <v>635</v>
      </c>
      <c r="PE105" s="152" t="s">
        <v>635</v>
      </c>
      <c r="PF105" s="152" t="s">
        <v>635</v>
      </c>
      <c r="PG105" s="152" t="s">
        <v>635</v>
      </c>
      <c r="PH105" s="152" t="s">
        <v>635</v>
      </c>
      <c r="PI105" s="152" t="s">
        <v>635</v>
      </c>
      <c r="PJ105" s="152" t="s">
        <v>635</v>
      </c>
      <c r="PK105" s="152" t="s">
        <v>635</v>
      </c>
      <c r="PL105" s="164" t="s">
        <v>635</v>
      </c>
      <c r="PM105" s="158" t="s">
        <v>635</v>
      </c>
      <c r="PN105" s="158" t="s">
        <v>635</v>
      </c>
      <c r="PO105" s="158" t="s">
        <v>635</v>
      </c>
      <c r="PP105" s="158" t="s">
        <v>635</v>
      </c>
      <c r="PQ105" s="158" t="s">
        <v>635</v>
      </c>
      <c r="PR105" s="158" t="s">
        <v>635</v>
      </c>
      <c r="PS105" s="158" t="s">
        <v>635</v>
      </c>
      <c r="PT105" s="158" t="s">
        <v>635</v>
      </c>
      <c r="PU105" s="159" t="s">
        <v>635</v>
      </c>
      <c r="PV105" s="157">
        <v>0</v>
      </c>
      <c r="PW105" s="157">
        <v>0</v>
      </c>
      <c r="PX105" s="157">
        <v>0</v>
      </c>
      <c r="PY105" s="157">
        <v>0</v>
      </c>
      <c r="PZ105" s="157">
        <v>0</v>
      </c>
      <c r="QA105" s="157">
        <v>0</v>
      </c>
      <c r="QB105" s="157">
        <v>0</v>
      </c>
      <c r="QC105" s="157">
        <v>0</v>
      </c>
      <c r="QD105" s="165">
        <v>0</v>
      </c>
      <c r="QE105" s="166" t="s">
        <v>635</v>
      </c>
      <c r="QF105" s="166" t="s">
        <v>635</v>
      </c>
      <c r="QG105" s="166" t="s">
        <v>635</v>
      </c>
      <c r="QH105" s="166" t="s">
        <v>635</v>
      </c>
      <c r="QI105" s="166" t="s">
        <v>635</v>
      </c>
      <c r="QJ105" s="166" t="s">
        <v>635</v>
      </c>
      <c r="QK105" s="166" t="s">
        <v>635</v>
      </c>
      <c r="QL105" s="166" t="s">
        <v>635</v>
      </c>
      <c r="QM105" s="167" t="s">
        <v>635</v>
      </c>
      <c r="QN105" s="120" t="s">
        <v>635</v>
      </c>
      <c r="QO105" s="120" t="s">
        <v>635</v>
      </c>
      <c r="QP105" s="120" t="s">
        <v>635</v>
      </c>
      <c r="QQ105" s="120" t="s">
        <v>635</v>
      </c>
      <c r="QR105" s="120" t="s">
        <v>635</v>
      </c>
      <c r="QS105" s="120" t="s">
        <v>635</v>
      </c>
      <c r="QT105" s="120" t="s">
        <v>635</v>
      </c>
      <c r="QU105" s="120" t="s">
        <v>635</v>
      </c>
      <c r="QV105" s="168" t="s">
        <v>635</v>
      </c>
      <c r="QW105" s="169" t="s">
        <v>635</v>
      </c>
      <c r="QX105" s="169" t="s">
        <v>635</v>
      </c>
      <c r="QY105" s="169" t="s">
        <v>635</v>
      </c>
      <c r="QZ105" s="169" t="s">
        <v>635</v>
      </c>
      <c r="RA105" s="169" t="s">
        <v>635</v>
      </c>
      <c r="RB105" s="169" t="s">
        <v>635</v>
      </c>
      <c r="RC105" s="169" t="s">
        <v>635</v>
      </c>
      <c r="RD105" s="169" t="s">
        <v>635</v>
      </c>
      <c r="RE105" s="170" t="s">
        <v>635</v>
      </c>
      <c r="RF105" s="136" t="s">
        <v>656</v>
      </c>
      <c r="RG105" s="136" t="s">
        <v>743</v>
      </c>
      <c r="RH105" s="136" t="s">
        <v>635</v>
      </c>
      <c r="RI105" s="137" t="s">
        <v>635</v>
      </c>
      <c r="RJ105" s="137" t="s">
        <v>635</v>
      </c>
      <c r="RK105" s="137" t="s">
        <v>635</v>
      </c>
      <c r="RL105" s="105" t="s">
        <v>710</v>
      </c>
      <c r="RM105" s="106" t="s">
        <v>635</v>
      </c>
      <c r="RN105" s="106" t="s">
        <v>635</v>
      </c>
      <c r="RO105" s="171">
        <v>0</v>
      </c>
      <c r="RP105" s="171">
        <v>0</v>
      </c>
      <c r="RQ105" s="171">
        <v>1</v>
      </c>
      <c r="RR105" s="171">
        <v>0</v>
      </c>
      <c r="RS105" s="171">
        <v>0</v>
      </c>
      <c r="RT105" s="171">
        <v>0</v>
      </c>
      <c r="RU105" s="171">
        <v>0</v>
      </c>
      <c r="RV105" s="171">
        <v>0</v>
      </c>
      <c r="RW105" s="172">
        <f t="shared" si="28"/>
        <v>1</v>
      </c>
      <c r="RX105" s="133" t="s">
        <v>635</v>
      </c>
      <c r="RY105" s="133" t="s">
        <v>635</v>
      </c>
      <c r="RZ105" s="133" t="s">
        <v>635</v>
      </c>
      <c r="SA105" s="133" t="s">
        <v>635</v>
      </c>
      <c r="SB105" s="133" t="s">
        <v>635</v>
      </c>
      <c r="SC105" s="133" t="s">
        <v>635</v>
      </c>
      <c r="SD105" s="133" t="s">
        <v>635</v>
      </c>
      <c r="SE105" s="133" t="s">
        <v>635</v>
      </c>
      <c r="SF105" s="189" t="s">
        <v>635</v>
      </c>
      <c r="SG105" s="132" t="s">
        <v>635</v>
      </c>
      <c r="SH105" s="132" t="s">
        <v>635</v>
      </c>
      <c r="SI105" s="132" t="s">
        <v>635</v>
      </c>
      <c r="SJ105" s="132" t="s">
        <v>635</v>
      </c>
      <c r="SK105" s="132" t="s">
        <v>635</v>
      </c>
      <c r="SL105" s="132" t="s">
        <v>635</v>
      </c>
      <c r="SM105" s="132" t="s">
        <v>635</v>
      </c>
      <c r="SN105" s="132" t="s">
        <v>635</v>
      </c>
      <c r="SO105" s="173" t="s">
        <v>635</v>
      </c>
      <c r="SP105" s="102" t="s">
        <v>635</v>
      </c>
      <c r="SQ105" s="102" t="s">
        <v>635</v>
      </c>
      <c r="SR105" s="102" t="s">
        <v>635</v>
      </c>
      <c r="SS105" s="102" t="s">
        <v>635</v>
      </c>
      <c r="ST105" s="102" t="s">
        <v>635</v>
      </c>
      <c r="SU105" s="102" t="s">
        <v>635</v>
      </c>
      <c r="SV105" s="102" t="s">
        <v>635</v>
      </c>
      <c r="SW105" s="102" t="s">
        <v>635</v>
      </c>
      <c r="SX105" s="174" t="s">
        <v>635</v>
      </c>
      <c r="SY105" s="125" t="s">
        <v>635</v>
      </c>
      <c r="SZ105" s="125" t="s">
        <v>635</v>
      </c>
      <c r="TA105" s="125" t="s">
        <v>635</v>
      </c>
      <c r="TB105" s="125" t="s">
        <v>635</v>
      </c>
      <c r="TC105" s="125" t="s">
        <v>635</v>
      </c>
      <c r="TD105" s="125" t="s">
        <v>635</v>
      </c>
      <c r="TE105" s="125" t="s">
        <v>635</v>
      </c>
      <c r="TF105" s="125" t="s">
        <v>635</v>
      </c>
      <c r="TG105" s="175" t="s">
        <v>635</v>
      </c>
      <c r="TH105" s="149" t="s">
        <v>635</v>
      </c>
      <c r="TI105" s="149" t="s">
        <v>635</v>
      </c>
      <c r="TJ105" s="149" t="s">
        <v>635</v>
      </c>
      <c r="TK105" s="149" t="s">
        <v>635</v>
      </c>
      <c r="TL105" s="149" t="s">
        <v>635</v>
      </c>
      <c r="TM105" s="149" t="s">
        <v>635</v>
      </c>
      <c r="TN105" s="149" t="s">
        <v>635</v>
      </c>
      <c r="TO105" s="149" t="s">
        <v>635</v>
      </c>
      <c r="TP105" s="176" t="s">
        <v>635</v>
      </c>
      <c r="TQ105" s="210">
        <v>0</v>
      </c>
      <c r="TR105" s="210">
        <v>0</v>
      </c>
      <c r="TS105" s="210">
        <v>1</v>
      </c>
      <c r="TT105" s="210">
        <v>0</v>
      </c>
      <c r="TU105" s="210">
        <v>0</v>
      </c>
      <c r="TV105" s="210">
        <v>0</v>
      </c>
      <c r="TW105" s="210">
        <v>0</v>
      </c>
      <c r="TX105" s="210">
        <v>0</v>
      </c>
      <c r="TY105" s="211">
        <f>SUBTOTAL(9,TQ105:TX105)</f>
        <v>1</v>
      </c>
      <c r="TZ105" s="179" t="s">
        <v>635</v>
      </c>
      <c r="UA105" s="179" t="s">
        <v>635</v>
      </c>
      <c r="UB105" s="179" t="s">
        <v>635</v>
      </c>
      <c r="UC105" s="179" t="s">
        <v>635</v>
      </c>
      <c r="UD105" s="179" t="s">
        <v>635</v>
      </c>
      <c r="UE105" s="179" t="s">
        <v>635</v>
      </c>
      <c r="UF105" s="179" t="s">
        <v>635</v>
      </c>
      <c r="UG105" s="179" t="s">
        <v>635</v>
      </c>
      <c r="UH105" s="180" t="s">
        <v>635</v>
      </c>
      <c r="UI105" s="171">
        <v>0</v>
      </c>
      <c r="UJ105" s="171">
        <v>0</v>
      </c>
      <c r="UK105" s="171">
        <v>1</v>
      </c>
      <c r="UL105" s="171">
        <v>0</v>
      </c>
      <c r="UM105" s="171">
        <v>0</v>
      </c>
      <c r="UN105" s="171">
        <v>0</v>
      </c>
      <c r="UO105" s="171">
        <v>0</v>
      </c>
      <c r="UP105" s="171">
        <v>0</v>
      </c>
      <c r="UQ105" s="181">
        <f t="shared" si="29"/>
        <v>1</v>
      </c>
      <c r="UR105" s="131" t="s">
        <v>635</v>
      </c>
      <c r="US105" s="131" t="s">
        <v>635</v>
      </c>
      <c r="UT105" s="131" t="s">
        <v>635</v>
      </c>
      <c r="UU105" s="131" t="s">
        <v>635</v>
      </c>
      <c r="UV105" s="131" t="s">
        <v>635</v>
      </c>
      <c r="UW105" s="131" t="s">
        <v>635</v>
      </c>
      <c r="UX105" s="131" t="s">
        <v>635</v>
      </c>
      <c r="UY105" s="131" t="s">
        <v>635</v>
      </c>
      <c r="UZ105" s="182" t="s">
        <v>635</v>
      </c>
      <c r="VA105" s="169" t="s">
        <v>635</v>
      </c>
      <c r="VB105" s="169" t="s">
        <v>635</v>
      </c>
      <c r="VC105" s="169" t="s">
        <v>635</v>
      </c>
      <c r="VD105" s="169" t="s">
        <v>635</v>
      </c>
      <c r="VE105" s="169" t="s">
        <v>635</v>
      </c>
      <c r="VF105" s="169" t="s">
        <v>635</v>
      </c>
      <c r="VG105" s="169" t="s">
        <v>635</v>
      </c>
      <c r="VH105" s="169" t="s">
        <v>635</v>
      </c>
      <c r="VI105" s="183" t="s">
        <v>635</v>
      </c>
      <c r="VJ105" s="177" t="s">
        <v>635</v>
      </c>
      <c r="VK105" s="177" t="s">
        <v>635</v>
      </c>
      <c r="VL105" s="177" t="s">
        <v>635</v>
      </c>
      <c r="VM105" s="177" t="s">
        <v>635</v>
      </c>
      <c r="VN105" s="177" t="s">
        <v>635</v>
      </c>
      <c r="VO105" s="177" t="s">
        <v>635</v>
      </c>
      <c r="VP105" s="177" t="s">
        <v>635</v>
      </c>
      <c r="VQ105" s="177" t="s">
        <v>635</v>
      </c>
      <c r="VR105" s="178" t="s">
        <v>635</v>
      </c>
      <c r="VS105" s="184" t="s">
        <v>635</v>
      </c>
      <c r="VT105" s="184" t="s">
        <v>635</v>
      </c>
      <c r="VU105" s="184" t="s">
        <v>635</v>
      </c>
      <c r="VV105" s="184" t="s">
        <v>635</v>
      </c>
      <c r="VW105" s="184" t="s">
        <v>635</v>
      </c>
      <c r="VX105" s="184" t="s">
        <v>635</v>
      </c>
      <c r="VY105" s="184" t="s">
        <v>635</v>
      </c>
      <c r="VZ105" s="184" t="s">
        <v>635</v>
      </c>
      <c r="WA105" s="185" t="s">
        <v>635</v>
      </c>
      <c r="WB105" s="186" t="s">
        <v>635</v>
      </c>
      <c r="WC105" s="186" t="s">
        <v>635</v>
      </c>
      <c r="WD105" s="186" t="s">
        <v>635</v>
      </c>
      <c r="WE105" s="186" t="s">
        <v>635</v>
      </c>
      <c r="WF105" s="186" t="s">
        <v>635</v>
      </c>
      <c r="WG105" s="186" t="s">
        <v>635</v>
      </c>
      <c r="WH105" s="186" t="s">
        <v>635</v>
      </c>
      <c r="WI105" s="186" t="s">
        <v>635</v>
      </c>
      <c r="WJ105" s="187" t="s">
        <v>635</v>
      </c>
      <c r="WK105" s="212">
        <v>0</v>
      </c>
      <c r="WL105" s="212">
        <v>0</v>
      </c>
      <c r="WM105" s="212">
        <v>1</v>
      </c>
      <c r="WN105" s="212">
        <v>0</v>
      </c>
      <c r="WO105" s="212">
        <v>0</v>
      </c>
      <c r="WP105" s="212">
        <v>0</v>
      </c>
      <c r="WQ105" s="212">
        <v>0</v>
      </c>
      <c r="WR105" s="212">
        <v>0</v>
      </c>
      <c r="WS105" s="188">
        <f>SUBTOTAL(9,WK105:WR105)</f>
        <v>1</v>
      </c>
      <c r="WT105" s="133" t="s">
        <v>635</v>
      </c>
      <c r="WU105" s="133" t="s">
        <v>635</v>
      </c>
      <c r="WV105" s="133" t="s">
        <v>635</v>
      </c>
      <c r="WW105" s="133" t="s">
        <v>635</v>
      </c>
      <c r="WX105" s="133" t="s">
        <v>635</v>
      </c>
      <c r="WY105" s="133" t="s">
        <v>635</v>
      </c>
      <c r="WZ105" s="133" t="s">
        <v>635</v>
      </c>
      <c r="XA105" s="133" t="s">
        <v>635</v>
      </c>
      <c r="XB105" s="189" t="s">
        <v>635</v>
      </c>
      <c r="XC105" s="105" t="s">
        <v>665</v>
      </c>
      <c r="XD105" s="105" t="s">
        <v>666</v>
      </c>
      <c r="XE105" s="105" t="s">
        <v>750</v>
      </c>
      <c r="XF105" s="111" t="s">
        <v>635</v>
      </c>
      <c r="XG105" s="190" t="s">
        <v>670</v>
      </c>
      <c r="XH105" s="190" t="s">
        <v>635</v>
      </c>
      <c r="XI105" s="190" t="s">
        <v>635</v>
      </c>
      <c r="XJ105" s="190" t="s">
        <v>635</v>
      </c>
      <c r="XK105" s="190" t="s">
        <v>635</v>
      </c>
      <c r="XL105" s="190" t="s">
        <v>635</v>
      </c>
      <c r="XM105" s="191" t="s">
        <v>667</v>
      </c>
      <c r="XN105" s="191" t="s">
        <v>668</v>
      </c>
      <c r="XO105" s="191" t="s">
        <v>712</v>
      </c>
      <c r="XP105" s="191" t="s">
        <v>635</v>
      </c>
      <c r="XQ105" s="191" t="s">
        <v>635</v>
      </c>
      <c r="XR105" s="191" t="s">
        <v>635</v>
      </c>
      <c r="XS105" s="191" t="s">
        <v>635</v>
      </c>
      <c r="XT105" s="191" t="s">
        <v>635</v>
      </c>
      <c r="XU105" s="192" t="s">
        <v>635</v>
      </c>
      <c r="XV105" s="192" t="s">
        <v>635</v>
      </c>
      <c r="XW105" s="192" t="s">
        <v>635</v>
      </c>
      <c r="XX105" s="192" t="s">
        <v>635</v>
      </c>
      <c r="XY105" s="192" t="s">
        <v>635</v>
      </c>
      <c r="XZ105" s="192" t="s">
        <v>635</v>
      </c>
      <c r="YA105" s="144" t="s">
        <v>635</v>
      </c>
      <c r="YB105" s="144" t="s">
        <v>635</v>
      </c>
      <c r="YC105" s="144" t="s">
        <v>635</v>
      </c>
      <c r="YD105" s="144" t="s">
        <v>635</v>
      </c>
      <c r="YE105" s="144" t="s">
        <v>635</v>
      </c>
      <c r="YF105" s="144" t="s">
        <v>635</v>
      </c>
      <c r="YG105" s="144" t="s">
        <v>635</v>
      </c>
      <c r="YH105" s="111" t="s">
        <v>635</v>
      </c>
      <c r="YI105" s="111" t="s">
        <v>635</v>
      </c>
      <c r="YJ105" s="111" t="s">
        <v>635</v>
      </c>
      <c r="YK105" s="190" t="s">
        <v>635</v>
      </c>
      <c r="YL105" s="190" t="s">
        <v>635</v>
      </c>
      <c r="YM105" s="190" t="s">
        <v>635</v>
      </c>
      <c r="YN105" s="190" t="s">
        <v>635</v>
      </c>
      <c r="YO105" s="190" t="s">
        <v>635</v>
      </c>
      <c r="YP105" s="130" t="s">
        <v>635</v>
      </c>
      <c r="YQ105" s="130" t="s">
        <v>635</v>
      </c>
      <c r="YR105" s="130" t="s">
        <v>635</v>
      </c>
      <c r="YS105" s="130" t="s">
        <v>635</v>
      </c>
      <c r="YT105" s="130" t="s">
        <v>635</v>
      </c>
      <c r="YU105" s="130" t="s">
        <v>635</v>
      </c>
      <c r="YV105" s="112" t="s">
        <v>635</v>
      </c>
      <c r="YW105" s="112" t="s">
        <v>635</v>
      </c>
      <c r="YX105" s="112" t="s">
        <v>635</v>
      </c>
      <c r="YY105" s="112" t="s">
        <v>635</v>
      </c>
      <c r="YZ105" s="105" t="s">
        <v>674</v>
      </c>
      <c r="ZA105" s="105" t="s">
        <v>635</v>
      </c>
      <c r="ZB105" s="126" t="s">
        <v>635</v>
      </c>
      <c r="ZC105" s="126" t="s">
        <v>635</v>
      </c>
      <c r="ZD105" s="126" t="s">
        <v>635</v>
      </c>
      <c r="ZE105" s="126" t="s">
        <v>635</v>
      </c>
      <c r="ZF105" s="126" t="s">
        <v>635</v>
      </c>
      <c r="ZG105" s="125" t="s">
        <v>635</v>
      </c>
      <c r="ZH105" s="125" t="s">
        <v>635</v>
      </c>
      <c r="ZI105" s="125" t="s">
        <v>635</v>
      </c>
      <c r="ZJ105" s="125" t="s">
        <v>635</v>
      </c>
      <c r="ZK105" s="125" t="s">
        <v>635</v>
      </c>
      <c r="ZL105" s="125" t="s">
        <v>635</v>
      </c>
      <c r="ZM105" s="125" t="s">
        <v>635</v>
      </c>
      <c r="ZN105" s="125" t="s">
        <v>635</v>
      </c>
      <c r="ZO105" s="147" t="s">
        <v>635</v>
      </c>
      <c r="ZP105" s="147" t="s">
        <v>635</v>
      </c>
      <c r="ZQ105" s="147" t="s">
        <v>635</v>
      </c>
      <c r="ZR105" s="147" t="s">
        <v>635</v>
      </c>
      <c r="ZS105" s="147" t="s">
        <v>635</v>
      </c>
      <c r="ZT105" s="184" t="s">
        <v>635</v>
      </c>
      <c r="ZU105" s="184">
        <v>2</v>
      </c>
      <c r="ZV105" s="184" t="s">
        <v>635</v>
      </c>
      <c r="ZW105" s="184" t="s">
        <v>635</v>
      </c>
      <c r="ZX105" s="131">
        <v>1</v>
      </c>
      <c r="ZY105" s="131" t="s">
        <v>635</v>
      </c>
      <c r="ZZ105" s="131" t="s">
        <v>635</v>
      </c>
      <c r="AAA105" s="131" t="s">
        <v>635</v>
      </c>
      <c r="AAB105" s="132" t="s">
        <v>635</v>
      </c>
      <c r="AAC105" s="132" t="s">
        <v>635</v>
      </c>
      <c r="AAD105" s="132" t="s">
        <v>635</v>
      </c>
      <c r="AAE105" s="193" t="s">
        <v>635</v>
      </c>
      <c r="AAF105" s="102" t="s">
        <v>635</v>
      </c>
      <c r="AAG105" s="102" t="s">
        <v>635</v>
      </c>
      <c r="AAH105" s="102" t="s">
        <v>635</v>
      </c>
      <c r="AAI105" s="102" t="s">
        <v>635</v>
      </c>
      <c r="AAJ105" s="125" t="s">
        <v>635</v>
      </c>
      <c r="AAK105" s="125" t="s">
        <v>635</v>
      </c>
      <c r="AAL105" s="125" t="s">
        <v>635</v>
      </c>
      <c r="AAM105" s="125" t="s">
        <v>635</v>
      </c>
      <c r="AAN105" s="131" t="s">
        <v>635</v>
      </c>
      <c r="AAO105" s="131" t="s">
        <v>635</v>
      </c>
      <c r="AAP105" s="131" t="s">
        <v>635</v>
      </c>
      <c r="AAQ105" s="131" t="s">
        <v>635</v>
      </c>
      <c r="AAR105" s="149" t="s">
        <v>635</v>
      </c>
      <c r="AAS105" s="149" t="s">
        <v>635</v>
      </c>
      <c r="AAT105" s="149" t="s">
        <v>635</v>
      </c>
      <c r="AAU105" s="149" t="s">
        <v>635</v>
      </c>
      <c r="AAV105" s="184">
        <v>2</v>
      </c>
      <c r="AAW105" s="184" t="s">
        <v>635</v>
      </c>
      <c r="AAX105" s="184" t="s">
        <v>635</v>
      </c>
      <c r="AAY105" s="184" t="s">
        <v>635</v>
      </c>
      <c r="AAZ105" s="103" t="s">
        <v>632</v>
      </c>
      <c r="ABA105" s="100" t="s">
        <v>679</v>
      </c>
      <c r="ABB105" s="100" t="s">
        <v>635</v>
      </c>
      <c r="ABC105" s="100" t="s">
        <v>635</v>
      </c>
      <c r="ABD105" s="100" t="s">
        <v>635</v>
      </c>
      <c r="ABE105" s="100" t="s">
        <v>635</v>
      </c>
      <c r="ABF105" s="103" t="s">
        <v>635</v>
      </c>
      <c r="ABG105" s="194" t="s">
        <v>873</v>
      </c>
      <c r="ABH105" s="195" t="s">
        <v>754</v>
      </c>
      <c r="ABI105" s="195" t="s">
        <v>716</v>
      </c>
      <c r="ABJ105" s="195" t="s">
        <v>635</v>
      </c>
      <c r="ABK105" s="195" t="s">
        <v>635</v>
      </c>
      <c r="ABL105" s="177" t="s">
        <v>635</v>
      </c>
      <c r="ABM105" s="177" t="s">
        <v>635</v>
      </c>
      <c r="ABN105" s="177" t="s">
        <v>635</v>
      </c>
      <c r="ABO105" s="195" t="s">
        <v>635</v>
      </c>
      <c r="ABP105" s="112" t="s">
        <v>755</v>
      </c>
      <c r="ABQ105" s="112" t="s">
        <v>635</v>
      </c>
      <c r="ABR105" s="112" t="s">
        <v>635</v>
      </c>
      <c r="ABS105" s="103" t="s">
        <v>632</v>
      </c>
      <c r="ABT105" s="97" t="s">
        <v>632</v>
      </c>
      <c r="ABU105" s="196" t="s">
        <v>683</v>
      </c>
      <c r="ABV105" s="196" t="s">
        <v>2012</v>
      </c>
      <c r="ABW105" s="196" t="s">
        <v>635</v>
      </c>
      <c r="ABX105" s="196" t="s">
        <v>635</v>
      </c>
      <c r="ABY105" s="196" t="s">
        <v>635</v>
      </c>
      <c r="ABZ105" s="196" t="s">
        <v>635</v>
      </c>
      <c r="ACA105" s="196" t="s">
        <v>635</v>
      </c>
      <c r="ACB105" s="97" t="s">
        <v>626</v>
      </c>
      <c r="ACC105" s="97" t="s">
        <v>632</v>
      </c>
      <c r="ACD105" s="112" t="s">
        <v>883</v>
      </c>
      <c r="ACE105" s="112" t="s">
        <v>635</v>
      </c>
      <c r="ACF105" s="112" t="s">
        <v>635</v>
      </c>
      <c r="ACG105" s="112" t="s">
        <v>635</v>
      </c>
      <c r="ACH105" s="97" t="s">
        <v>2013</v>
      </c>
      <c r="ACI105" s="97" t="s">
        <v>2014</v>
      </c>
      <c r="ACJ105" s="97"/>
    </row>
    <row r="106" spans="1:764" ht="15" customHeight="1">
      <c r="A106">
        <v>98</v>
      </c>
      <c r="B106" s="97" t="s">
        <v>2015</v>
      </c>
      <c r="C106" s="97" t="s">
        <v>2016</v>
      </c>
      <c r="D106" s="97" t="s">
        <v>912</v>
      </c>
      <c r="E106" s="107" t="s">
        <v>2017</v>
      </c>
      <c r="F106" s="98" t="s">
        <v>2018</v>
      </c>
      <c r="G106" s="98" t="s">
        <v>2019</v>
      </c>
      <c r="H106" s="99">
        <v>35.368927999999997</v>
      </c>
      <c r="I106" s="99">
        <v>-0.62922599999999995</v>
      </c>
      <c r="J106" s="98" t="s">
        <v>1623</v>
      </c>
      <c r="K106" s="98" t="s">
        <v>1766</v>
      </c>
      <c r="L106" s="98" t="s">
        <v>1767</v>
      </c>
      <c r="M106" s="100" t="s">
        <v>2020</v>
      </c>
      <c r="N106" s="101">
        <v>723689359</v>
      </c>
      <c r="O106" s="102">
        <v>726155196</v>
      </c>
      <c r="P106" s="100">
        <v>-0.62741000000000002</v>
      </c>
      <c r="Q106" s="100">
        <v>35.368502999999997</v>
      </c>
      <c r="R106" s="100">
        <v>2194.4</v>
      </c>
      <c r="S106" s="100">
        <v>4.9000000000000004</v>
      </c>
      <c r="T106" s="103" t="s">
        <v>626</v>
      </c>
      <c r="U106" s="97" t="s">
        <v>629</v>
      </c>
      <c r="V106" s="97" t="s">
        <v>699</v>
      </c>
      <c r="W106" s="97" t="s">
        <v>629</v>
      </c>
      <c r="X106" s="97" t="s">
        <v>700</v>
      </c>
      <c r="Y106" s="97" t="s">
        <v>770</v>
      </c>
      <c r="Z106" s="103" t="s">
        <v>632</v>
      </c>
      <c r="AA106" s="104" t="s">
        <v>633</v>
      </c>
      <c r="AB106" s="104" t="s">
        <v>634</v>
      </c>
      <c r="AC106" s="104" t="s">
        <v>635</v>
      </c>
      <c r="AD106" s="104" t="s">
        <v>635</v>
      </c>
      <c r="AE106" s="104" t="s">
        <v>635</v>
      </c>
      <c r="AF106" s="103">
        <v>8</v>
      </c>
      <c r="AG106" s="103">
        <v>2</v>
      </c>
      <c r="AH106" s="97" t="s">
        <v>636</v>
      </c>
      <c r="AI106" s="97" t="s">
        <v>637</v>
      </c>
      <c r="AJ106" s="97" t="s">
        <v>638</v>
      </c>
      <c r="AK106" s="97" t="s">
        <v>639</v>
      </c>
      <c r="AL106" s="105" t="s">
        <v>640</v>
      </c>
      <c r="AM106" s="106" t="s">
        <v>635</v>
      </c>
      <c r="AN106" s="106" t="s">
        <v>635</v>
      </c>
      <c r="AO106" s="106" t="s">
        <v>635</v>
      </c>
      <c r="AP106" s="97" t="s">
        <v>642</v>
      </c>
      <c r="AQ106" s="97" t="s">
        <v>635</v>
      </c>
      <c r="AR106" s="103" t="s">
        <v>635</v>
      </c>
      <c r="AS106" s="107" t="s">
        <v>635</v>
      </c>
      <c r="AT106" s="103" t="s">
        <v>635</v>
      </c>
      <c r="AU106" s="103" t="s">
        <v>635</v>
      </c>
      <c r="AV106" s="106" t="s">
        <v>632</v>
      </c>
      <c r="AW106" s="105" t="s">
        <v>640</v>
      </c>
      <c r="AX106" s="103" t="s">
        <v>635</v>
      </c>
      <c r="AY106" s="105" t="s">
        <v>640</v>
      </c>
      <c r="AZ106" s="107" t="s">
        <v>635</v>
      </c>
      <c r="BA106" s="105" t="s">
        <v>640</v>
      </c>
      <c r="BB106" s="107" t="s">
        <v>635</v>
      </c>
      <c r="BC106" s="106" t="s">
        <v>640</v>
      </c>
      <c r="BD106" s="103" t="s">
        <v>635</v>
      </c>
      <c r="BE106" s="106" t="s">
        <v>626</v>
      </c>
      <c r="BF106" s="103" t="s">
        <v>635</v>
      </c>
      <c r="BG106" s="103" t="s">
        <v>635</v>
      </c>
      <c r="BH106" s="103" t="s">
        <v>635</v>
      </c>
      <c r="BI106" s="97" t="s">
        <v>640</v>
      </c>
      <c r="BJ106" s="108" t="s">
        <v>898</v>
      </c>
      <c r="BK106" s="108" t="s">
        <v>733</v>
      </c>
      <c r="BL106" s="108" t="s">
        <v>644</v>
      </c>
      <c r="BM106" s="108" t="s">
        <v>635</v>
      </c>
      <c r="BN106" s="108" t="s">
        <v>635</v>
      </c>
      <c r="BO106" s="103" t="s">
        <v>632</v>
      </c>
      <c r="BP106" s="103" t="s">
        <v>635</v>
      </c>
      <c r="BQ106" s="103" t="s">
        <v>635</v>
      </c>
      <c r="BR106" s="109" t="s">
        <v>645</v>
      </c>
      <c r="BS106" s="109" t="s">
        <v>775</v>
      </c>
      <c r="BT106" s="110" t="s">
        <v>635</v>
      </c>
      <c r="BU106" s="110" t="s">
        <v>635</v>
      </c>
      <c r="BV106" s="109" t="s">
        <v>635</v>
      </c>
      <c r="BW106" s="97" t="s">
        <v>646</v>
      </c>
      <c r="BX106" s="97" t="s">
        <v>2462</v>
      </c>
      <c r="BY106" s="97" t="s">
        <v>2021</v>
      </c>
      <c r="BZ106" s="97" t="s">
        <v>779</v>
      </c>
      <c r="CA106" s="111" t="s">
        <v>737</v>
      </c>
      <c r="CB106" s="111" t="s">
        <v>635</v>
      </c>
      <c r="CC106" s="111" t="s">
        <v>635</v>
      </c>
      <c r="CD106" s="106" t="s">
        <v>635</v>
      </c>
      <c r="CE106" s="111" t="s">
        <v>635</v>
      </c>
      <c r="CF106" s="103">
        <v>3</v>
      </c>
      <c r="CG106" s="103">
        <v>8</v>
      </c>
      <c r="CH106" s="112" t="s">
        <v>649</v>
      </c>
      <c r="CI106" s="113" t="s">
        <v>635</v>
      </c>
      <c r="CJ106" s="113" t="s">
        <v>635</v>
      </c>
      <c r="CK106" s="113" t="s">
        <v>635</v>
      </c>
      <c r="CL106" s="103">
        <v>17</v>
      </c>
      <c r="CM106" s="114">
        <v>0</v>
      </c>
      <c r="CN106" s="103" t="s">
        <v>635</v>
      </c>
      <c r="CO106" s="106" t="s">
        <v>635</v>
      </c>
      <c r="CP106" s="103" t="s">
        <v>635</v>
      </c>
      <c r="CQ106" s="106" t="s">
        <v>635</v>
      </c>
      <c r="CR106" s="103" t="s">
        <v>635</v>
      </c>
      <c r="CS106" s="106" t="s">
        <v>635</v>
      </c>
      <c r="CT106" s="103" t="s">
        <v>635</v>
      </c>
      <c r="CU106" s="106" t="s">
        <v>635</v>
      </c>
      <c r="CV106" s="103" t="s">
        <v>635</v>
      </c>
      <c r="CW106" s="103" t="s">
        <v>635</v>
      </c>
      <c r="CX106" s="111" t="s">
        <v>650</v>
      </c>
      <c r="CY106" s="106" t="s">
        <v>635</v>
      </c>
      <c r="CZ106" s="115">
        <v>1</v>
      </c>
      <c r="DA106" s="115">
        <v>0</v>
      </c>
      <c r="DB106" s="116">
        <f t="shared" si="35"/>
        <v>1</v>
      </c>
      <c r="DC106" s="117" t="s">
        <v>635</v>
      </c>
      <c r="DD106" s="118" t="s">
        <v>635</v>
      </c>
      <c r="DE106" s="118" t="s">
        <v>635</v>
      </c>
      <c r="DF106" s="118" t="s">
        <v>635</v>
      </c>
      <c r="DG106" s="119" t="s">
        <v>635</v>
      </c>
      <c r="DH106" s="106" t="s">
        <v>635</v>
      </c>
      <c r="DI106" s="106" t="s">
        <v>635</v>
      </c>
      <c r="DJ106" s="121" t="s">
        <v>635</v>
      </c>
      <c r="DK106" s="122" t="s">
        <v>635</v>
      </c>
      <c r="DL106" s="123" t="s">
        <v>635</v>
      </c>
      <c r="DM106" s="123" t="s">
        <v>635</v>
      </c>
      <c r="DN106" s="124" t="s">
        <v>635</v>
      </c>
      <c r="DO106" s="124" t="s">
        <v>635</v>
      </c>
      <c r="DP106" s="124" t="s">
        <v>635</v>
      </c>
      <c r="DQ106" s="125">
        <v>0.2</v>
      </c>
      <c r="DR106" s="125">
        <v>0.3</v>
      </c>
      <c r="DS106" s="125" t="s">
        <v>932</v>
      </c>
      <c r="DT106" s="106" t="s">
        <v>635</v>
      </c>
      <c r="DU106" s="106" t="s">
        <v>635</v>
      </c>
      <c r="DV106" s="106" t="s">
        <v>635</v>
      </c>
      <c r="DW106" s="126" t="s">
        <v>635</v>
      </c>
      <c r="DX106" s="126" t="s">
        <v>635</v>
      </c>
      <c r="DY106" s="126" t="s">
        <v>635</v>
      </c>
      <c r="DZ106" s="97" t="s">
        <v>781</v>
      </c>
      <c r="EA106" s="103" t="s">
        <v>626</v>
      </c>
      <c r="EB106" s="97" t="s">
        <v>635</v>
      </c>
      <c r="EC106" s="103" t="s">
        <v>626</v>
      </c>
      <c r="ED106" s="103" t="s">
        <v>635</v>
      </c>
      <c r="EE106" s="103" t="s">
        <v>635</v>
      </c>
      <c r="EF106" s="127" t="s">
        <v>653</v>
      </c>
      <c r="EG106" s="127" t="s">
        <v>635</v>
      </c>
      <c r="EH106" s="103" t="s">
        <v>653</v>
      </c>
      <c r="EI106" s="97" t="s">
        <v>640</v>
      </c>
      <c r="EJ106" s="97" t="s">
        <v>640</v>
      </c>
      <c r="EK106" s="122">
        <v>0.3</v>
      </c>
      <c r="EL106" s="122">
        <v>0.3</v>
      </c>
      <c r="EM106" s="122">
        <v>0.2</v>
      </c>
      <c r="EN106" s="122">
        <v>0.2</v>
      </c>
      <c r="EO106" s="128" t="s">
        <v>635</v>
      </c>
      <c r="EP106" s="128" t="s">
        <v>635</v>
      </c>
      <c r="EQ106" s="128" t="s">
        <v>635</v>
      </c>
      <c r="ER106" s="128" t="s">
        <v>635</v>
      </c>
      <c r="ES106" s="129" t="s">
        <v>635</v>
      </c>
      <c r="ET106" s="129" t="s">
        <v>635</v>
      </c>
      <c r="EU106" s="129" t="s">
        <v>635</v>
      </c>
      <c r="EV106" s="129" t="s">
        <v>635</v>
      </c>
      <c r="EW106" s="97" t="s">
        <v>654</v>
      </c>
      <c r="EX106" s="97" t="s">
        <v>654</v>
      </c>
      <c r="EY106" s="103" t="s">
        <v>635</v>
      </c>
      <c r="EZ106" s="107" t="s">
        <v>635</v>
      </c>
      <c r="FA106" s="97" t="s">
        <v>655</v>
      </c>
      <c r="FB106" s="130" t="s">
        <v>656</v>
      </c>
      <c r="FC106" s="130" t="s">
        <v>635</v>
      </c>
      <c r="FD106" s="131" t="s">
        <v>635</v>
      </c>
      <c r="FE106" s="131" t="s">
        <v>635</v>
      </c>
      <c r="FF106" s="131" t="s">
        <v>635</v>
      </c>
      <c r="FG106" s="131" t="s">
        <v>635</v>
      </c>
      <c r="FH106" s="131" t="s">
        <v>635</v>
      </c>
      <c r="FI106" s="132">
        <v>2</v>
      </c>
      <c r="FJ106" s="133" t="s">
        <v>635</v>
      </c>
      <c r="FK106" s="103" t="s">
        <v>635</v>
      </c>
      <c r="FL106" s="134" t="s">
        <v>635</v>
      </c>
      <c r="FM106" s="135" t="s">
        <v>635</v>
      </c>
      <c r="FN106" s="135" t="s">
        <v>635</v>
      </c>
      <c r="FO106" s="135" t="s">
        <v>635</v>
      </c>
      <c r="FP106" s="103" t="s">
        <v>635</v>
      </c>
      <c r="FQ106" s="132">
        <v>20</v>
      </c>
      <c r="FR106" s="133" t="s">
        <v>635</v>
      </c>
      <c r="FS106" s="103" t="s">
        <v>635</v>
      </c>
      <c r="FT106" s="134" t="s">
        <v>635</v>
      </c>
      <c r="FU106" s="135" t="s">
        <v>635</v>
      </c>
      <c r="FV106" s="135" t="s">
        <v>635</v>
      </c>
      <c r="FW106" s="131" t="s">
        <v>635</v>
      </c>
      <c r="FX106" s="103" t="s">
        <v>635</v>
      </c>
      <c r="FY106" s="100" t="s">
        <v>658</v>
      </c>
      <c r="FZ106" s="102" t="s">
        <v>635</v>
      </c>
      <c r="GA106" s="102">
        <v>0</v>
      </c>
      <c r="GB106" s="102">
        <v>24</v>
      </c>
      <c r="GC106" s="136" t="s">
        <v>658</v>
      </c>
      <c r="GD106" s="137" t="s">
        <v>635</v>
      </c>
      <c r="GE106" s="137">
        <v>0</v>
      </c>
      <c r="GF106" s="137">
        <v>24</v>
      </c>
      <c r="GG106" s="125" t="s">
        <v>635</v>
      </c>
      <c r="GH106" s="125" t="s">
        <v>635</v>
      </c>
      <c r="GI106" s="125" t="s">
        <v>635</v>
      </c>
      <c r="GJ106" s="125" t="s">
        <v>635</v>
      </c>
      <c r="GK106" s="122" t="s">
        <v>635</v>
      </c>
      <c r="GL106" s="122" t="s">
        <v>635</v>
      </c>
      <c r="GM106" s="122" t="s">
        <v>635</v>
      </c>
      <c r="GN106" s="122" t="s">
        <v>635</v>
      </c>
      <c r="GO106" s="135" t="s">
        <v>635</v>
      </c>
      <c r="GP106" s="135" t="s">
        <v>635</v>
      </c>
      <c r="GQ106" s="135" t="s">
        <v>635</v>
      </c>
      <c r="GR106" s="134" t="s">
        <v>635</v>
      </c>
      <c r="GS106" s="134" t="s">
        <v>635</v>
      </c>
      <c r="GT106" s="134" t="s">
        <v>635</v>
      </c>
      <c r="GU106" s="126" t="s">
        <v>635</v>
      </c>
      <c r="GV106" s="126" t="s">
        <v>635</v>
      </c>
      <c r="GW106" s="126" t="s">
        <v>635</v>
      </c>
      <c r="GX106" s="145" t="s">
        <v>635</v>
      </c>
      <c r="GY106" s="145" t="s">
        <v>635</v>
      </c>
      <c r="GZ106" s="145" t="s">
        <v>635</v>
      </c>
      <c r="HA106" s="123" t="s">
        <v>635</v>
      </c>
      <c r="HB106" s="140" t="s">
        <v>635</v>
      </c>
      <c r="HC106" s="123" t="s">
        <v>635</v>
      </c>
      <c r="HD106" s="123" t="s">
        <v>635</v>
      </c>
      <c r="HE106" s="127" t="s">
        <v>635</v>
      </c>
      <c r="HF106" s="131" t="s">
        <v>635</v>
      </c>
      <c r="HG106" s="131" t="s">
        <v>635</v>
      </c>
      <c r="HH106" s="131" t="s">
        <v>635</v>
      </c>
      <c r="HI106" s="141" t="s">
        <v>635</v>
      </c>
      <c r="HJ106" s="141" t="s">
        <v>635</v>
      </c>
      <c r="HK106" s="141" t="s">
        <v>635</v>
      </c>
      <c r="HL106" s="141" t="s">
        <v>635</v>
      </c>
      <c r="HM106" s="131" t="s">
        <v>635</v>
      </c>
      <c r="HN106" s="131" t="s">
        <v>635</v>
      </c>
      <c r="HO106" s="131" t="s">
        <v>635</v>
      </c>
      <c r="HP106" s="131" t="s">
        <v>635</v>
      </c>
      <c r="HQ106" s="106" t="s">
        <v>635</v>
      </c>
      <c r="HR106" s="106" t="s">
        <v>635</v>
      </c>
      <c r="HS106" s="106" t="s">
        <v>635</v>
      </c>
      <c r="HT106" s="106" t="s">
        <v>635</v>
      </c>
      <c r="HU106" s="132" t="s">
        <v>635</v>
      </c>
      <c r="HV106" s="132" t="s">
        <v>635</v>
      </c>
      <c r="HW106" s="132" t="s">
        <v>635</v>
      </c>
      <c r="HX106" s="132" t="s">
        <v>635</v>
      </c>
      <c r="HY106" s="118" t="s">
        <v>635</v>
      </c>
      <c r="HZ106" s="118" t="s">
        <v>635</v>
      </c>
      <c r="IA106" s="118" t="s">
        <v>635</v>
      </c>
      <c r="IB106" s="118" t="s">
        <v>635</v>
      </c>
      <c r="IC106" s="125" t="s">
        <v>635</v>
      </c>
      <c r="ID106" s="125" t="s">
        <v>635</v>
      </c>
      <c r="IE106" s="125" t="s">
        <v>635</v>
      </c>
      <c r="IF106" s="125" t="s">
        <v>635</v>
      </c>
      <c r="IG106" s="105" t="s">
        <v>807</v>
      </c>
      <c r="IH106" s="105" t="s">
        <v>783</v>
      </c>
      <c r="II106" s="105" t="s">
        <v>660</v>
      </c>
      <c r="IJ106" s="105" t="s">
        <v>661</v>
      </c>
      <c r="IK106" s="105" t="s">
        <v>830</v>
      </c>
      <c r="IL106" s="105" t="s">
        <v>808</v>
      </c>
      <c r="IM106" s="105" t="s">
        <v>831</v>
      </c>
      <c r="IN106" s="105" t="s">
        <v>635</v>
      </c>
      <c r="IO106" s="105" t="s">
        <v>635</v>
      </c>
      <c r="IP106" s="103">
        <v>7</v>
      </c>
      <c r="IQ106" s="102" t="s">
        <v>635</v>
      </c>
      <c r="IR106" s="102" t="s">
        <v>635</v>
      </c>
      <c r="IS106" s="142" t="s">
        <v>635</v>
      </c>
      <c r="IT106" s="142" t="s">
        <v>635</v>
      </c>
      <c r="IU106" s="128" t="s">
        <v>635</v>
      </c>
      <c r="IV106" s="128" t="s">
        <v>635</v>
      </c>
      <c r="IW106" s="143" t="s">
        <v>635</v>
      </c>
      <c r="IX106" s="143" t="s">
        <v>635</v>
      </c>
      <c r="IY106" s="124" t="s">
        <v>635</v>
      </c>
      <c r="IZ106" s="124" t="s">
        <v>635</v>
      </c>
      <c r="JA106" s="124" t="s">
        <v>635</v>
      </c>
      <c r="JB106" s="123" t="s">
        <v>635</v>
      </c>
      <c r="JC106" s="123" t="s">
        <v>635</v>
      </c>
      <c r="JD106" s="123" t="s">
        <v>635</v>
      </c>
      <c r="JE106" s="144" t="s">
        <v>635</v>
      </c>
      <c r="JF106" s="144" t="s">
        <v>635</v>
      </c>
      <c r="JG106" s="144" t="s">
        <v>635</v>
      </c>
      <c r="JH106" s="141" t="s">
        <v>635</v>
      </c>
      <c r="JI106" s="141" t="s">
        <v>635</v>
      </c>
      <c r="JJ106" s="141" t="s">
        <v>635</v>
      </c>
      <c r="JK106" s="144" t="s">
        <v>635</v>
      </c>
      <c r="JL106" s="144" t="s">
        <v>635</v>
      </c>
      <c r="JM106" s="144" t="s">
        <v>635</v>
      </c>
      <c r="JN106" s="135" t="s">
        <v>635</v>
      </c>
      <c r="JO106" s="135" t="s">
        <v>635</v>
      </c>
      <c r="JP106" s="135" t="s">
        <v>635</v>
      </c>
      <c r="JQ106" s="144" t="s">
        <v>635</v>
      </c>
      <c r="JR106" s="144" t="s">
        <v>635</v>
      </c>
      <c r="JS106" s="144" t="s">
        <v>635</v>
      </c>
      <c r="JT106" s="144" t="s">
        <v>635</v>
      </c>
      <c r="JU106" s="145" t="s">
        <v>635</v>
      </c>
      <c r="JV106" s="145" t="s">
        <v>635</v>
      </c>
      <c r="JW106" s="145" t="s">
        <v>635</v>
      </c>
      <c r="JX106" s="145" t="s">
        <v>635</v>
      </c>
      <c r="JY106" s="141" t="s">
        <v>635</v>
      </c>
      <c r="JZ106" s="141" t="s">
        <v>635</v>
      </c>
      <c r="KA106" s="141" t="s">
        <v>635</v>
      </c>
      <c r="KB106" s="141" t="s">
        <v>635</v>
      </c>
      <c r="KC106" s="128" t="s">
        <v>635</v>
      </c>
      <c r="KD106" s="128" t="s">
        <v>635</v>
      </c>
      <c r="KE106" s="128" t="s">
        <v>635</v>
      </c>
      <c r="KF106" s="128" t="s">
        <v>635</v>
      </c>
      <c r="KG106" s="146" t="s">
        <v>635</v>
      </c>
      <c r="KH106" s="146" t="s">
        <v>635</v>
      </c>
      <c r="KI106" s="146" t="s">
        <v>635</v>
      </c>
      <c r="KJ106" s="146" t="s">
        <v>635</v>
      </c>
      <c r="KK106" s="147" t="s">
        <v>635</v>
      </c>
      <c r="KL106" s="147" t="s">
        <v>635</v>
      </c>
      <c r="KM106" s="147" t="s">
        <v>635</v>
      </c>
      <c r="KN106" s="147" t="s">
        <v>635</v>
      </c>
      <c r="KO106" s="148" t="s">
        <v>635</v>
      </c>
      <c r="KP106" s="148" t="s">
        <v>635</v>
      </c>
      <c r="KQ106" s="148" t="s">
        <v>635</v>
      </c>
      <c r="KR106" s="148" t="s">
        <v>635</v>
      </c>
      <c r="KS106" s="149" t="s">
        <v>635</v>
      </c>
      <c r="KT106" s="149" t="s">
        <v>635</v>
      </c>
      <c r="KU106" s="149" t="s">
        <v>635</v>
      </c>
      <c r="KV106" s="149" t="s">
        <v>635</v>
      </c>
      <c r="KW106" s="105" t="s">
        <v>1002</v>
      </c>
      <c r="KX106" s="106" t="s">
        <v>635</v>
      </c>
      <c r="KY106" s="106" t="s">
        <v>635</v>
      </c>
      <c r="KZ106" s="150">
        <v>0</v>
      </c>
      <c r="LA106" s="150">
        <v>0</v>
      </c>
      <c r="LB106" s="150">
        <v>0</v>
      </c>
      <c r="LC106" s="150">
        <v>0</v>
      </c>
      <c r="LD106" s="150">
        <v>0</v>
      </c>
      <c r="LE106" s="150">
        <v>0</v>
      </c>
      <c r="LF106" s="150">
        <v>1</v>
      </c>
      <c r="LG106" s="150">
        <v>0</v>
      </c>
      <c r="LH106" s="151">
        <f t="shared" si="31"/>
        <v>1</v>
      </c>
      <c r="LI106" s="152">
        <v>0</v>
      </c>
      <c r="LJ106" s="152">
        <v>0</v>
      </c>
      <c r="LK106" s="152">
        <v>0</v>
      </c>
      <c r="LL106" s="152">
        <v>0</v>
      </c>
      <c r="LM106" s="152">
        <v>0</v>
      </c>
      <c r="LN106" s="152">
        <v>0</v>
      </c>
      <c r="LO106" s="152">
        <v>1</v>
      </c>
      <c r="LP106" s="152">
        <v>0</v>
      </c>
      <c r="LQ106" s="153">
        <f t="shared" si="32"/>
        <v>1</v>
      </c>
      <c r="LR106" s="142">
        <v>0</v>
      </c>
      <c r="LS106" s="142">
        <v>0</v>
      </c>
      <c r="LT106" s="142">
        <v>0</v>
      </c>
      <c r="LU106" s="142">
        <v>0</v>
      </c>
      <c r="LV106" s="142">
        <v>0</v>
      </c>
      <c r="LW106" s="142">
        <v>0</v>
      </c>
      <c r="LX106" s="142">
        <v>0</v>
      </c>
      <c r="LY106" s="142">
        <v>0</v>
      </c>
      <c r="LZ106" s="142">
        <v>0</v>
      </c>
      <c r="MA106" s="45" t="s">
        <v>635</v>
      </c>
      <c r="MB106" s="45" t="s">
        <v>635</v>
      </c>
      <c r="MC106" s="45" t="s">
        <v>635</v>
      </c>
      <c r="MD106" s="45" t="s">
        <v>635</v>
      </c>
      <c r="ME106" s="45" t="s">
        <v>635</v>
      </c>
      <c r="MF106" s="45" t="s">
        <v>635</v>
      </c>
      <c r="MG106" s="45" t="s">
        <v>635</v>
      </c>
      <c r="MH106" s="45" t="s">
        <v>635</v>
      </c>
      <c r="MI106" s="44" t="s">
        <v>635</v>
      </c>
      <c r="MJ106" s="155" t="s">
        <v>635</v>
      </c>
      <c r="MK106" s="155" t="s">
        <v>635</v>
      </c>
      <c r="ML106" s="155" t="s">
        <v>635</v>
      </c>
      <c r="MM106" s="155" t="s">
        <v>635</v>
      </c>
      <c r="MN106" s="155" t="s">
        <v>635</v>
      </c>
      <c r="MO106" s="155" t="s">
        <v>635</v>
      </c>
      <c r="MP106" s="155" t="s">
        <v>635</v>
      </c>
      <c r="MQ106" s="155" t="s">
        <v>635</v>
      </c>
      <c r="MR106" s="156" t="s">
        <v>635</v>
      </c>
      <c r="MS106" s="157" t="s">
        <v>635</v>
      </c>
      <c r="MT106" s="157" t="s">
        <v>635</v>
      </c>
      <c r="MU106" s="157" t="s">
        <v>635</v>
      </c>
      <c r="MV106" s="157" t="s">
        <v>635</v>
      </c>
      <c r="MW106" s="157" t="s">
        <v>635</v>
      </c>
      <c r="MX106" s="157" t="s">
        <v>635</v>
      </c>
      <c r="MY106" s="157" t="s">
        <v>635</v>
      </c>
      <c r="MZ106" s="157" t="s">
        <v>635</v>
      </c>
      <c r="NA106" s="157" t="s">
        <v>635</v>
      </c>
      <c r="NB106" s="158" t="s">
        <v>635</v>
      </c>
      <c r="NC106" s="158" t="s">
        <v>635</v>
      </c>
      <c r="ND106" s="158" t="s">
        <v>635</v>
      </c>
      <c r="NE106" s="158" t="s">
        <v>635</v>
      </c>
      <c r="NF106" s="158" t="s">
        <v>635</v>
      </c>
      <c r="NG106" s="158" t="s">
        <v>635</v>
      </c>
      <c r="NH106" s="158" t="s">
        <v>635</v>
      </c>
      <c r="NI106" s="158" t="s">
        <v>635</v>
      </c>
      <c r="NJ106" s="159" t="s">
        <v>635</v>
      </c>
      <c r="NK106" s="160" t="s">
        <v>635</v>
      </c>
      <c r="NL106" s="160" t="s">
        <v>635</v>
      </c>
      <c r="NM106" s="160" t="s">
        <v>635</v>
      </c>
      <c r="NN106" s="160" t="s">
        <v>635</v>
      </c>
      <c r="NO106" s="160" t="s">
        <v>635</v>
      </c>
      <c r="NP106" s="160" t="s">
        <v>635</v>
      </c>
      <c r="NQ106" s="160" t="s">
        <v>635</v>
      </c>
      <c r="NR106" s="160" t="s">
        <v>635</v>
      </c>
      <c r="NS106" s="161" t="s">
        <v>635</v>
      </c>
      <c r="NT106" s="162" t="s">
        <v>635</v>
      </c>
      <c r="NU106" s="162" t="s">
        <v>635</v>
      </c>
      <c r="NV106" s="162" t="s">
        <v>635</v>
      </c>
      <c r="NW106" s="162" t="s">
        <v>635</v>
      </c>
      <c r="NX106" s="162" t="s">
        <v>635</v>
      </c>
      <c r="NY106" s="162" t="s">
        <v>635</v>
      </c>
      <c r="NZ106" s="162" t="s">
        <v>635</v>
      </c>
      <c r="OA106" s="162" t="s">
        <v>635</v>
      </c>
      <c r="OB106" s="163" t="s">
        <v>635</v>
      </c>
      <c r="OC106" s="142" t="s">
        <v>635</v>
      </c>
      <c r="OD106" s="142" t="s">
        <v>635</v>
      </c>
      <c r="OE106" s="142" t="s">
        <v>635</v>
      </c>
      <c r="OF106" s="142" t="s">
        <v>635</v>
      </c>
      <c r="OG106" s="142" t="s">
        <v>635</v>
      </c>
      <c r="OH106" s="142" t="s">
        <v>635</v>
      </c>
      <c r="OI106" s="142" t="s">
        <v>635</v>
      </c>
      <c r="OJ106" s="142" t="s">
        <v>635</v>
      </c>
      <c r="OK106" s="142" t="s">
        <v>635</v>
      </c>
      <c r="OL106" s="45">
        <v>0</v>
      </c>
      <c r="OM106" s="45">
        <v>0</v>
      </c>
      <c r="ON106" s="45">
        <v>0</v>
      </c>
      <c r="OO106" s="45">
        <v>0</v>
      </c>
      <c r="OP106" s="45">
        <v>0</v>
      </c>
      <c r="OQ106" s="45">
        <v>0</v>
      </c>
      <c r="OR106" s="45">
        <v>0</v>
      </c>
      <c r="OS106" s="45">
        <v>0</v>
      </c>
      <c r="OT106" s="44">
        <v>0</v>
      </c>
      <c r="OU106" s="158" t="s">
        <v>635</v>
      </c>
      <c r="OV106" s="158" t="s">
        <v>635</v>
      </c>
      <c r="OW106" s="158" t="s">
        <v>635</v>
      </c>
      <c r="OX106" s="158" t="s">
        <v>635</v>
      </c>
      <c r="OY106" s="158" t="s">
        <v>635</v>
      </c>
      <c r="OZ106" s="158" t="s">
        <v>635</v>
      </c>
      <c r="PA106" s="158" t="s">
        <v>635</v>
      </c>
      <c r="PB106" s="158" t="s">
        <v>635</v>
      </c>
      <c r="PC106" s="159" t="s">
        <v>635</v>
      </c>
      <c r="PD106" s="152" t="s">
        <v>635</v>
      </c>
      <c r="PE106" s="152" t="s">
        <v>635</v>
      </c>
      <c r="PF106" s="152" t="s">
        <v>635</v>
      </c>
      <c r="PG106" s="152" t="s">
        <v>635</v>
      </c>
      <c r="PH106" s="152" t="s">
        <v>635</v>
      </c>
      <c r="PI106" s="152" t="s">
        <v>635</v>
      </c>
      <c r="PJ106" s="152" t="s">
        <v>635</v>
      </c>
      <c r="PK106" s="152" t="s">
        <v>635</v>
      </c>
      <c r="PL106" s="164" t="s">
        <v>635</v>
      </c>
      <c r="PM106" s="158" t="s">
        <v>635</v>
      </c>
      <c r="PN106" s="158" t="s">
        <v>635</v>
      </c>
      <c r="PO106" s="158" t="s">
        <v>635</v>
      </c>
      <c r="PP106" s="158" t="s">
        <v>635</v>
      </c>
      <c r="PQ106" s="158" t="s">
        <v>635</v>
      </c>
      <c r="PR106" s="158" t="s">
        <v>635</v>
      </c>
      <c r="PS106" s="158" t="s">
        <v>635</v>
      </c>
      <c r="PT106" s="158" t="s">
        <v>635</v>
      </c>
      <c r="PU106" s="159" t="s">
        <v>635</v>
      </c>
      <c r="PV106" s="157" t="s">
        <v>635</v>
      </c>
      <c r="PW106" s="157" t="s">
        <v>635</v>
      </c>
      <c r="PX106" s="157" t="s">
        <v>635</v>
      </c>
      <c r="PY106" s="157" t="s">
        <v>635</v>
      </c>
      <c r="PZ106" s="157" t="s">
        <v>635</v>
      </c>
      <c r="QA106" s="157" t="s">
        <v>635</v>
      </c>
      <c r="QB106" s="157" t="s">
        <v>635</v>
      </c>
      <c r="QC106" s="157" t="s">
        <v>635</v>
      </c>
      <c r="QD106" s="165" t="s">
        <v>635</v>
      </c>
      <c r="QE106" s="166" t="s">
        <v>635</v>
      </c>
      <c r="QF106" s="166" t="s">
        <v>635</v>
      </c>
      <c r="QG106" s="166" t="s">
        <v>635</v>
      </c>
      <c r="QH106" s="166" t="s">
        <v>635</v>
      </c>
      <c r="QI106" s="166" t="s">
        <v>635</v>
      </c>
      <c r="QJ106" s="166" t="s">
        <v>635</v>
      </c>
      <c r="QK106" s="166" t="s">
        <v>635</v>
      </c>
      <c r="QL106" s="166" t="s">
        <v>635</v>
      </c>
      <c r="QM106" s="167" t="s">
        <v>635</v>
      </c>
      <c r="QN106" s="120" t="s">
        <v>635</v>
      </c>
      <c r="QO106" s="120" t="s">
        <v>635</v>
      </c>
      <c r="QP106" s="120" t="s">
        <v>635</v>
      </c>
      <c r="QQ106" s="120" t="s">
        <v>635</v>
      </c>
      <c r="QR106" s="120" t="s">
        <v>635</v>
      </c>
      <c r="QS106" s="120" t="s">
        <v>635</v>
      </c>
      <c r="QT106" s="120" t="s">
        <v>635</v>
      </c>
      <c r="QU106" s="120" t="s">
        <v>635</v>
      </c>
      <c r="QV106" s="168" t="s">
        <v>635</v>
      </c>
      <c r="QW106" s="169" t="s">
        <v>635</v>
      </c>
      <c r="QX106" s="169" t="s">
        <v>635</v>
      </c>
      <c r="QY106" s="169" t="s">
        <v>635</v>
      </c>
      <c r="QZ106" s="169" t="s">
        <v>635</v>
      </c>
      <c r="RA106" s="169" t="s">
        <v>635</v>
      </c>
      <c r="RB106" s="169" t="s">
        <v>635</v>
      </c>
      <c r="RC106" s="169" t="s">
        <v>635</v>
      </c>
      <c r="RD106" s="169" t="s">
        <v>635</v>
      </c>
      <c r="RE106" s="170" t="s">
        <v>635</v>
      </c>
      <c r="RF106" s="136" t="s">
        <v>656</v>
      </c>
      <c r="RG106" s="137" t="s">
        <v>635</v>
      </c>
      <c r="RH106" s="137" t="s">
        <v>635</v>
      </c>
      <c r="RI106" s="137" t="s">
        <v>635</v>
      </c>
      <c r="RJ106" s="137" t="s">
        <v>635</v>
      </c>
      <c r="RK106" s="137" t="s">
        <v>635</v>
      </c>
      <c r="RL106" s="105" t="s">
        <v>1002</v>
      </c>
      <c r="RM106" s="106" t="s">
        <v>635</v>
      </c>
      <c r="RN106" s="106" t="s">
        <v>635</v>
      </c>
      <c r="RO106" s="171">
        <v>0</v>
      </c>
      <c r="RP106" s="171">
        <v>0</v>
      </c>
      <c r="RQ106" s="171">
        <v>0</v>
      </c>
      <c r="RR106" s="171">
        <v>0</v>
      </c>
      <c r="RS106" s="171">
        <v>0</v>
      </c>
      <c r="RT106" s="171">
        <v>0</v>
      </c>
      <c r="RU106" s="171">
        <v>1</v>
      </c>
      <c r="RV106" s="171">
        <v>0</v>
      </c>
      <c r="RW106" s="172">
        <f t="shared" si="28"/>
        <v>1</v>
      </c>
      <c r="RX106" s="158">
        <v>0</v>
      </c>
      <c r="RY106" s="158">
        <v>0</v>
      </c>
      <c r="RZ106" s="158">
        <v>0</v>
      </c>
      <c r="SA106" s="158">
        <v>0</v>
      </c>
      <c r="SB106" s="158">
        <v>0</v>
      </c>
      <c r="SC106" s="158">
        <v>0</v>
      </c>
      <c r="SD106" s="158">
        <v>1</v>
      </c>
      <c r="SE106" s="158">
        <v>0</v>
      </c>
      <c r="SF106" s="159">
        <f>SUM(RX106:SE106)</f>
        <v>1</v>
      </c>
      <c r="SG106" s="132" t="s">
        <v>635</v>
      </c>
      <c r="SH106" s="132" t="s">
        <v>635</v>
      </c>
      <c r="SI106" s="132" t="s">
        <v>635</v>
      </c>
      <c r="SJ106" s="132" t="s">
        <v>635</v>
      </c>
      <c r="SK106" s="132" t="s">
        <v>635</v>
      </c>
      <c r="SL106" s="132" t="s">
        <v>635</v>
      </c>
      <c r="SM106" s="132" t="s">
        <v>635</v>
      </c>
      <c r="SN106" s="132" t="s">
        <v>635</v>
      </c>
      <c r="SO106" s="173" t="s">
        <v>635</v>
      </c>
      <c r="SP106" s="102" t="s">
        <v>635</v>
      </c>
      <c r="SQ106" s="102" t="s">
        <v>635</v>
      </c>
      <c r="SR106" s="102" t="s">
        <v>635</v>
      </c>
      <c r="SS106" s="102" t="s">
        <v>635</v>
      </c>
      <c r="ST106" s="102" t="s">
        <v>635</v>
      </c>
      <c r="SU106" s="102" t="s">
        <v>635</v>
      </c>
      <c r="SV106" s="102" t="s">
        <v>635</v>
      </c>
      <c r="SW106" s="102" t="s">
        <v>635</v>
      </c>
      <c r="SX106" s="174" t="s">
        <v>635</v>
      </c>
      <c r="SY106" s="125" t="s">
        <v>635</v>
      </c>
      <c r="SZ106" s="125" t="s">
        <v>635</v>
      </c>
      <c r="TA106" s="125" t="s">
        <v>635</v>
      </c>
      <c r="TB106" s="125" t="s">
        <v>635</v>
      </c>
      <c r="TC106" s="125" t="s">
        <v>635</v>
      </c>
      <c r="TD106" s="125" t="s">
        <v>635</v>
      </c>
      <c r="TE106" s="125" t="s">
        <v>635</v>
      </c>
      <c r="TF106" s="125" t="s">
        <v>635</v>
      </c>
      <c r="TG106" s="175" t="s">
        <v>635</v>
      </c>
      <c r="TH106" s="149" t="s">
        <v>635</v>
      </c>
      <c r="TI106" s="149" t="s">
        <v>635</v>
      </c>
      <c r="TJ106" s="149" t="s">
        <v>635</v>
      </c>
      <c r="TK106" s="149" t="s">
        <v>635</v>
      </c>
      <c r="TL106" s="149" t="s">
        <v>635</v>
      </c>
      <c r="TM106" s="149" t="s">
        <v>635</v>
      </c>
      <c r="TN106" s="149" t="s">
        <v>635</v>
      </c>
      <c r="TO106" s="149" t="s">
        <v>635</v>
      </c>
      <c r="TP106" s="176" t="s">
        <v>635</v>
      </c>
      <c r="TQ106" s="177" t="s">
        <v>635</v>
      </c>
      <c r="TR106" s="177" t="s">
        <v>635</v>
      </c>
      <c r="TS106" s="177" t="s">
        <v>635</v>
      </c>
      <c r="TT106" s="177" t="s">
        <v>635</v>
      </c>
      <c r="TU106" s="177" t="s">
        <v>635</v>
      </c>
      <c r="TV106" s="177" t="s">
        <v>635</v>
      </c>
      <c r="TW106" s="177" t="s">
        <v>635</v>
      </c>
      <c r="TX106" s="177" t="s">
        <v>635</v>
      </c>
      <c r="TY106" s="178" t="s">
        <v>635</v>
      </c>
      <c r="TZ106" s="179" t="s">
        <v>635</v>
      </c>
      <c r="UA106" s="179" t="s">
        <v>635</v>
      </c>
      <c r="UB106" s="179" t="s">
        <v>635</v>
      </c>
      <c r="UC106" s="179" t="s">
        <v>635</v>
      </c>
      <c r="UD106" s="179" t="s">
        <v>635</v>
      </c>
      <c r="UE106" s="179" t="s">
        <v>635</v>
      </c>
      <c r="UF106" s="179" t="s">
        <v>635</v>
      </c>
      <c r="UG106" s="179" t="s">
        <v>635</v>
      </c>
      <c r="UH106" s="180" t="s">
        <v>635</v>
      </c>
      <c r="UI106" s="171">
        <v>0</v>
      </c>
      <c r="UJ106" s="171">
        <v>0</v>
      </c>
      <c r="UK106" s="171">
        <v>0</v>
      </c>
      <c r="UL106" s="171">
        <v>0</v>
      </c>
      <c r="UM106" s="171">
        <v>0</v>
      </c>
      <c r="UN106" s="171">
        <v>0</v>
      </c>
      <c r="UO106" s="171">
        <v>1</v>
      </c>
      <c r="UP106" s="171">
        <v>0</v>
      </c>
      <c r="UQ106" s="181">
        <f t="shared" si="29"/>
        <v>1</v>
      </c>
      <c r="UR106" s="131" t="s">
        <v>635</v>
      </c>
      <c r="US106" s="131" t="s">
        <v>635</v>
      </c>
      <c r="UT106" s="131" t="s">
        <v>635</v>
      </c>
      <c r="UU106" s="131" t="s">
        <v>635</v>
      </c>
      <c r="UV106" s="131" t="s">
        <v>635</v>
      </c>
      <c r="UW106" s="131" t="s">
        <v>635</v>
      </c>
      <c r="UX106" s="131" t="s">
        <v>635</v>
      </c>
      <c r="UY106" s="131" t="s">
        <v>635</v>
      </c>
      <c r="UZ106" s="182" t="s">
        <v>635</v>
      </c>
      <c r="VA106" s="169" t="s">
        <v>635</v>
      </c>
      <c r="VB106" s="169" t="s">
        <v>635</v>
      </c>
      <c r="VC106" s="169" t="s">
        <v>635</v>
      </c>
      <c r="VD106" s="169" t="s">
        <v>635</v>
      </c>
      <c r="VE106" s="169" t="s">
        <v>635</v>
      </c>
      <c r="VF106" s="169" t="s">
        <v>635</v>
      </c>
      <c r="VG106" s="169" t="s">
        <v>635</v>
      </c>
      <c r="VH106" s="169" t="s">
        <v>635</v>
      </c>
      <c r="VI106" s="183" t="s">
        <v>635</v>
      </c>
      <c r="VJ106" s="177" t="s">
        <v>635</v>
      </c>
      <c r="VK106" s="177" t="s">
        <v>635</v>
      </c>
      <c r="VL106" s="177" t="s">
        <v>635</v>
      </c>
      <c r="VM106" s="177" t="s">
        <v>635</v>
      </c>
      <c r="VN106" s="177" t="s">
        <v>635</v>
      </c>
      <c r="VO106" s="177" t="s">
        <v>635</v>
      </c>
      <c r="VP106" s="177" t="s">
        <v>635</v>
      </c>
      <c r="VQ106" s="177" t="s">
        <v>635</v>
      </c>
      <c r="VR106" s="178" t="s">
        <v>635</v>
      </c>
      <c r="VS106" s="184" t="s">
        <v>635</v>
      </c>
      <c r="VT106" s="184" t="s">
        <v>635</v>
      </c>
      <c r="VU106" s="184" t="s">
        <v>635</v>
      </c>
      <c r="VV106" s="184" t="s">
        <v>635</v>
      </c>
      <c r="VW106" s="184" t="s">
        <v>635</v>
      </c>
      <c r="VX106" s="184" t="s">
        <v>635</v>
      </c>
      <c r="VY106" s="184" t="s">
        <v>635</v>
      </c>
      <c r="VZ106" s="184" t="s">
        <v>635</v>
      </c>
      <c r="WA106" s="185" t="s">
        <v>635</v>
      </c>
      <c r="WB106" s="186" t="s">
        <v>635</v>
      </c>
      <c r="WC106" s="186" t="s">
        <v>635</v>
      </c>
      <c r="WD106" s="186" t="s">
        <v>635</v>
      </c>
      <c r="WE106" s="186" t="s">
        <v>635</v>
      </c>
      <c r="WF106" s="186" t="s">
        <v>635</v>
      </c>
      <c r="WG106" s="186" t="s">
        <v>635</v>
      </c>
      <c r="WH106" s="186" t="s">
        <v>635</v>
      </c>
      <c r="WI106" s="186" t="s">
        <v>635</v>
      </c>
      <c r="WJ106" s="187" t="s">
        <v>635</v>
      </c>
      <c r="WK106" s="137" t="s">
        <v>635</v>
      </c>
      <c r="WL106" s="137" t="s">
        <v>635</v>
      </c>
      <c r="WM106" s="137" t="s">
        <v>635</v>
      </c>
      <c r="WN106" s="137" t="s">
        <v>635</v>
      </c>
      <c r="WO106" s="137" t="s">
        <v>635</v>
      </c>
      <c r="WP106" s="137" t="s">
        <v>635</v>
      </c>
      <c r="WQ106" s="137" t="s">
        <v>635</v>
      </c>
      <c r="WR106" s="137" t="s">
        <v>635</v>
      </c>
      <c r="WS106" s="188" t="s">
        <v>635</v>
      </c>
      <c r="WT106" s="133" t="s">
        <v>635</v>
      </c>
      <c r="WU106" s="133" t="s">
        <v>635</v>
      </c>
      <c r="WV106" s="133" t="s">
        <v>635</v>
      </c>
      <c r="WW106" s="133" t="s">
        <v>635</v>
      </c>
      <c r="WX106" s="133" t="s">
        <v>635</v>
      </c>
      <c r="WY106" s="133" t="s">
        <v>635</v>
      </c>
      <c r="WZ106" s="133" t="s">
        <v>635</v>
      </c>
      <c r="XA106" s="133" t="s">
        <v>635</v>
      </c>
      <c r="XB106" s="189" t="s">
        <v>635</v>
      </c>
      <c r="XC106" s="105" t="s">
        <v>665</v>
      </c>
      <c r="XD106" s="105" t="s">
        <v>666</v>
      </c>
      <c r="XE106" s="105" t="s">
        <v>749</v>
      </c>
      <c r="XF106" s="111" t="s">
        <v>750</v>
      </c>
      <c r="XG106" s="190" t="s">
        <v>670</v>
      </c>
      <c r="XH106" s="190" t="s">
        <v>671</v>
      </c>
      <c r="XI106" s="190" t="s">
        <v>672</v>
      </c>
      <c r="XJ106" s="190" t="s">
        <v>673</v>
      </c>
      <c r="XK106" s="190" t="s">
        <v>635</v>
      </c>
      <c r="XL106" s="190" t="s">
        <v>635</v>
      </c>
      <c r="XM106" s="191" t="s">
        <v>667</v>
      </c>
      <c r="XN106" s="191" t="s">
        <v>668</v>
      </c>
      <c r="XO106" s="191" t="s">
        <v>669</v>
      </c>
      <c r="XP106" s="191" t="s">
        <v>712</v>
      </c>
      <c r="XQ106" s="191" t="s">
        <v>635</v>
      </c>
      <c r="XR106" s="191" t="s">
        <v>635</v>
      </c>
      <c r="XS106" s="191" t="s">
        <v>635</v>
      </c>
      <c r="XT106" s="191" t="s">
        <v>635</v>
      </c>
      <c r="XU106" s="192" t="s">
        <v>671</v>
      </c>
      <c r="XV106" s="192" t="s">
        <v>672</v>
      </c>
      <c r="XW106" s="192" t="s">
        <v>712</v>
      </c>
      <c r="XX106" s="192" t="s">
        <v>635</v>
      </c>
      <c r="XY106" s="192" t="s">
        <v>635</v>
      </c>
      <c r="XZ106" s="192" t="s">
        <v>635</v>
      </c>
      <c r="YA106" s="144" t="s">
        <v>712</v>
      </c>
      <c r="YB106" s="144" t="s">
        <v>635</v>
      </c>
      <c r="YC106" s="144" t="s">
        <v>635</v>
      </c>
      <c r="YD106" s="144" t="s">
        <v>635</v>
      </c>
      <c r="YE106" s="144" t="s">
        <v>635</v>
      </c>
      <c r="YF106" s="144" t="s">
        <v>635</v>
      </c>
      <c r="YG106" s="144" t="s">
        <v>635</v>
      </c>
      <c r="YH106" s="111" t="s">
        <v>751</v>
      </c>
      <c r="YI106" s="111" t="s">
        <v>635</v>
      </c>
      <c r="YJ106" s="111" t="s">
        <v>635</v>
      </c>
      <c r="YK106" s="190" t="s">
        <v>752</v>
      </c>
      <c r="YL106" s="190" t="s">
        <v>1641</v>
      </c>
      <c r="YM106" s="190" t="s">
        <v>1384</v>
      </c>
      <c r="YN106" s="190" t="s">
        <v>1385</v>
      </c>
      <c r="YO106" s="190" t="s">
        <v>635</v>
      </c>
      <c r="YP106" s="130" t="s">
        <v>635</v>
      </c>
      <c r="YQ106" s="130" t="s">
        <v>635</v>
      </c>
      <c r="YR106" s="130" t="s">
        <v>635</v>
      </c>
      <c r="YS106" s="130" t="s">
        <v>635</v>
      </c>
      <c r="YT106" s="130" t="s">
        <v>635</v>
      </c>
      <c r="YU106" s="130" t="s">
        <v>635</v>
      </c>
      <c r="YV106" s="112" t="s">
        <v>635</v>
      </c>
      <c r="YW106" s="112" t="s">
        <v>635</v>
      </c>
      <c r="YX106" s="112" t="s">
        <v>635</v>
      </c>
      <c r="YY106" s="112" t="s">
        <v>635</v>
      </c>
      <c r="YZ106" s="105" t="s">
        <v>674</v>
      </c>
      <c r="ZA106" s="105" t="s">
        <v>635</v>
      </c>
      <c r="ZB106" s="126" t="s">
        <v>635</v>
      </c>
      <c r="ZC106" s="126" t="s">
        <v>635</v>
      </c>
      <c r="ZD106" s="126" t="s">
        <v>635</v>
      </c>
      <c r="ZE106" s="126" t="s">
        <v>635</v>
      </c>
      <c r="ZF106" s="126" t="s">
        <v>635</v>
      </c>
      <c r="ZG106" s="125" t="s">
        <v>713</v>
      </c>
      <c r="ZH106" s="125" t="s">
        <v>714</v>
      </c>
      <c r="ZI106" s="125" t="s">
        <v>675</v>
      </c>
      <c r="ZJ106" s="125" t="s">
        <v>753</v>
      </c>
      <c r="ZK106" s="125" t="s">
        <v>635</v>
      </c>
      <c r="ZL106" s="125" t="s">
        <v>635</v>
      </c>
      <c r="ZM106" s="125" t="s">
        <v>635</v>
      </c>
      <c r="ZN106" s="125" t="s">
        <v>635</v>
      </c>
      <c r="ZO106" s="147" t="s">
        <v>635</v>
      </c>
      <c r="ZP106" s="147" t="s">
        <v>635</v>
      </c>
      <c r="ZQ106" s="147" t="s">
        <v>635</v>
      </c>
      <c r="ZR106" s="147" t="s">
        <v>635</v>
      </c>
      <c r="ZS106" s="147" t="s">
        <v>635</v>
      </c>
      <c r="ZT106" s="184" t="s">
        <v>635</v>
      </c>
      <c r="ZU106" s="184">
        <v>1</v>
      </c>
      <c r="ZV106" s="184" t="s">
        <v>635</v>
      </c>
      <c r="ZW106" s="184" t="s">
        <v>635</v>
      </c>
      <c r="ZX106" s="131">
        <v>2</v>
      </c>
      <c r="ZY106" s="131" t="s">
        <v>635</v>
      </c>
      <c r="ZZ106" s="131" t="s">
        <v>635</v>
      </c>
      <c r="AAA106" s="131" t="s">
        <v>635</v>
      </c>
      <c r="AAB106" s="132">
        <v>1</v>
      </c>
      <c r="AAC106" s="132" t="s">
        <v>635</v>
      </c>
      <c r="AAD106" s="132" t="s">
        <v>635</v>
      </c>
      <c r="AAE106" s="193" t="s">
        <v>635</v>
      </c>
      <c r="AAF106" s="102" t="s">
        <v>635</v>
      </c>
      <c r="AAG106" s="102">
        <v>24</v>
      </c>
      <c r="AAH106" s="102" t="s">
        <v>635</v>
      </c>
      <c r="AAI106" s="102" t="s">
        <v>635</v>
      </c>
      <c r="AAJ106" s="125" t="s">
        <v>635</v>
      </c>
      <c r="AAK106" s="125">
        <v>1</v>
      </c>
      <c r="AAL106" s="125" t="s">
        <v>635</v>
      </c>
      <c r="AAM106" s="125">
        <v>1</v>
      </c>
      <c r="AAN106" s="131" t="s">
        <v>635</v>
      </c>
      <c r="AAO106" s="131">
        <v>2</v>
      </c>
      <c r="AAP106" s="131" t="s">
        <v>635</v>
      </c>
      <c r="AAQ106" s="131">
        <v>1</v>
      </c>
      <c r="AAR106" s="149" t="s">
        <v>635</v>
      </c>
      <c r="AAS106" s="149">
        <v>1</v>
      </c>
      <c r="AAT106" s="149" t="s">
        <v>635</v>
      </c>
      <c r="AAU106" s="149" t="s">
        <v>635</v>
      </c>
      <c r="AAV106" s="184">
        <v>1</v>
      </c>
      <c r="AAW106" s="184" t="s">
        <v>635</v>
      </c>
      <c r="AAX106" s="184">
        <v>1</v>
      </c>
      <c r="AAY106" s="184">
        <v>1</v>
      </c>
      <c r="AAZ106" s="103" t="s">
        <v>632</v>
      </c>
      <c r="ABA106" s="100" t="s">
        <v>679</v>
      </c>
      <c r="ABB106" s="100" t="s">
        <v>635</v>
      </c>
      <c r="ABC106" s="100" t="s">
        <v>635</v>
      </c>
      <c r="ABD106" s="100" t="s">
        <v>635</v>
      </c>
      <c r="ABE106" s="100" t="s">
        <v>635</v>
      </c>
      <c r="ABF106" s="103" t="s">
        <v>635</v>
      </c>
      <c r="ABG106" s="194">
        <v>30000</v>
      </c>
      <c r="ABH106" s="195" t="s">
        <v>754</v>
      </c>
      <c r="ABI106" s="195" t="s">
        <v>716</v>
      </c>
      <c r="ABJ106" s="195" t="s">
        <v>680</v>
      </c>
      <c r="ABK106" s="195" t="s">
        <v>788</v>
      </c>
      <c r="ABL106" s="177" t="s">
        <v>717</v>
      </c>
      <c r="ABM106" s="177" t="s">
        <v>833</v>
      </c>
      <c r="ABN106" s="177" t="s">
        <v>635</v>
      </c>
      <c r="ABO106" s="195" t="s">
        <v>635</v>
      </c>
      <c r="ABP106" s="112" t="s">
        <v>2022</v>
      </c>
      <c r="ABQ106" s="112" t="s">
        <v>635</v>
      </c>
      <c r="ABR106" s="112" t="s">
        <v>635</v>
      </c>
      <c r="ABS106" s="103" t="s">
        <v>632</v>
      </c>
      <c r="ABT106" s="97" t="s">
        <v>632</v>
      </c>
      <c r="ABU106" s="196" t="s">
        <v>683</v>
      </c>
      <c r="ABV106" s="196" t="s">
        <v>718</v>
      </c>
      <c r="ABW106" s="196" t="s">
        <v>789</v>
      </c>
      <c r="ABX106" s="196" t="s">
        <v>756</v>
      </c>
      <c r="ABY106" s="196" t="s">
        <v>635</v>
      </c>
      <c r="ABZ106" s="196" t="s">
        <v>635</v>
      </c>
      <c r="ACA106" s="196" t="s">
        <v>635</v>
      </c>
      <c r="ACB106" s="97" t="s">
        <v>626</v>
      </c>
      <c r="ACC106" s="97" t="s">
        <v>632</v>
      </c>
      <c r="ACD106" s="112" t="s">
        <v>2023</v>
      </c>
      <c r="ACE106" s="112" t="s">
        <v>635</v>
      </c>
      <c r="ACF106" s="112" t="s">
        <v>635</v>
      </c>
      <c r="ACG106" s="112" t="s">
        <v>635</v>
      </c>
      <c r="ACH106" s="97" t="s">
        <v>2024</v>
      </c>
      <c r="ACI106" s="97" t="s">
        <v>2025</v>
      </c>
      <c r="ACJ106" s="97"/>
    </row>
    <row r="107" spans="1:764" ht="15" customHeight="1">
      <c r="A107">
        <v>99</v>
      </c>
      <c r="B107" s="97" t="s">
        <v>2026</v>
      </c>
      <c r="C107" s="97" t="s">
        <v>2027</v>
      </c>
      <c r="D107" s="97" t="s">
        <v>1052</v>
      </c>
      <c r="E107" s="107" t="s">
        <v>2028</v>
      </c>
      <c r="F107" s="98" t="s">
        <v>2029</v>
      </c>
      <c r="G107" s="98" t="s">
        <v>2030</v>
      </c>
      <c r="H107" s="99">
        <v>37.014133000000001</v>
      </c>
      <c r="I107" s="99">
        <v>-0.568025</v>
      </c>
      <c r="J107" s="98" t="s">
        <v>1056</v>
      </c>
      <c r="K107" s="98" t="s">
        <v>1289</v>
      </c>
      <c r="L107" s="98" t="s">
        <v>2031</v>
      </c>
      <c r="M107" s="100" t="s">
        <v>2032</v>
      </c>
      <c r="N107" s="101">
        <v>723317362</v>
      </c>
      <c r="O107" s="102">
        <v>0</v>
      </c>
      <c r="P107" s="100">
        <v>-0.56771799999999994</v>
      </c>
      <c r="Q107" s="100">
        <v>37.013835</v>
      </c>
      <c r="R107" s="100">
        <v>1726</v>
      </c>
      <c r="S107" s="100">
        <v>5.3</v>
      </c>
      <c r="T107" s="103" t="s">
        <v>626</v>
      </c>
      <c r="U107" s="97" t="s">
        <v>627</v>
      </c>
      <c r="V107" s="97" t="s">
        <v>699</v>
      </c>
      <c r="W107" s="97" t="s">
        <v>627</v>
      </c>
      <c r="X107" s="97" t="s">
        <v>700</v>
      </c>
      <c r="Y107" s="97" t="s">
        <v>770</v>
      </c>
      <c r="Z107" s="103" t="s">
        <v>632</v>
      </c>
      <c r="AA107" s="104" t="s">
        <v>634</v>
      </c>
      <c r="AB107" s="197" t="s">
        <v>635</v>
      </c>
      <c r="AC107" s="104" t="s">
        <v>635</v>
      </c>
      <c r="AD107" s="104" t="s">
        <v>635</v>
      </c>
      <c r="AE107" s="104" t="s">
        <v>635</v>
      </c>
      <c r="AF107" s="103">
        <v>2</v>
      </c>
      <c r="AG107" s="103">
        <v>0</v>
      </c>
      <c r="AH107" s="97" t="s">
        <v>636</v>
      </c>
      <c r="AI107" s="97" t="s">
        <v>637</v>
      </c>
      <c r="AJ107" s="97" t="s">
        <v>638</v>
      </c>
      <c r="AK107" s="97" t="s">
        <v>639</v>
      </c>
      <c r="AL107" s="105" t="s">
        <v>640</v>
      </c>
      <c r="AM107" s="106" t="s">
        <v>641</v>
      </c>
      <c r="AN107" s="106" t="s">
        <v>635</v>
      </c>
      <c r="AO107" s="106" t="s">
        <v>635</v>
      </c>
      <c r="AP107" s="97" t="s">
        <v>642</v>
      </c>
      <c r="AQ107" s="97" t="s">
        <v>1060</v>
      </c>
      <c r="AR107" s="103" t="s">
        <v>635</v>
      </c>
      <c r="AS107" s="107" t="s">
        <v>635</v>
      </c>
      <c r="AT107" s="103" t="s">
        <v>635</v>
      </c>
      <c r="AU107" s="103" t="s">
        <v>635</v>
      </c>
      <c r="AV107" s="106" t="s">
        <v>632</v>
      </c>
      <c r="AW107" s="105" t="s">
        <v>640</v>
      </c>
      <c r="AX107" s="103" t="s">
        <v>641</v>
      </c>
      <c r="AY107" s="105" t="s">
        <v>640</v>
      </c>
      <c r="AZ107" s="107" t="s">
        <v>641</v>
      </c>
      <c r="BA107" s="105" t="s">
        <v>640</v>
      </c>
      <c r="BB107" s="107" t="s">
        <v>641</v>
      </c>
      <c r="BC107" s="106" t="s">
        <v>640</v>
      </c>
      <c r="BD107" s="103" t="s">
        <v>635</v>
      </c>
      <c r="BE107" s="106" t="s">
        <v>626</v>
      </c>
      <c r="BF107" s="103" t="s">
        <v>635</v>
      </c>
      <c r="BG107" s="103" t="s">
        <v>635</v>
      </c>
      <c r="BH107" s="103" t="s">
        <v>635</v>
      </c>
      <c r="BI107" s="97" t="s">
        <v>640</v>
      </c>
      <c r="BJ107" s="108" t="s">
        <v>643</v>
      </c>
      <c r="BK107" s="108" t="s">
        <v>644</v>
      </c>
      <c r="BL107" s="108" t="s">
        <v>635</v>
      </c>
      <c r="BM107" s="108" t="s">
        <v>635</v>
      </c>
      <c r="BN107" s="108" t="s">
        <v>635</v>
      </c>
      <c r="BO107" s="103" t="s">
        <v>632</v>
      </c>
      <c r="BP107" s="103" t="s">
        <v>641</v>
      </c>
      <c r="BQ107" s="103" t="s">
        <v>635</v>
      </c>
      <c r="BR107" s="109" t="s">
        <v>776</v>
      </c>
      <c r="BS107" s="109" t="s">
        <v>635</v>
      </c>
      <c r="BT107" s="110" t="s">
        <v>635</v>
      </c>
      <c r="BU107" s="110" t="s">
        <v>635</v>
      </c>
      <c r="BV107" s="109" t="s">
        <v>635</v>
      </c>
      <c r="BW107" s="97" t="s">
        <v>646</v>
      </c>
      <c r="BX107" s="97" t="s">
        <v>2462</v>
      </c>
      <c r="BY107" s="97" t="s">
        <v>2033</v>
      </c>
      <c r="BZ107" s="97" t="s">
        <v>779</v>
      </c>
      <c r="CA107" s="111" t="s">
        <v>735</v>
      </c>
      <c r="CB107" s="111" t="s">
        <v>736</v>
      </c>
      <c r="CC107" s="111" t="s">
        <v>737</v>
      </c>
      <c r="CD107" s="106" t="s">
        <v>635</v>
      </c>
      <c r="CE107" s="111" t="s">
        <v>635</v>
      </c>
      <c r="CF107" s="103">
        <v>3</v>
      </c>
      <c r="CG107" s="103">
        <v>2</v>
      </c>
      <c r="CH107" s="112" t="s">
        <v>649</v>
      </c>
      <c r="CI107" s="113" t="s">
        <v>635</v>
      </c>
      <c r="CJ107" s="113" t="s">
        <v>635</v>
      </c>
      <c r="CK107" s="113" t="s">
        <v>635</v>
      </c>
      <c r="CL107" s="103">
        <v>16</v>
      </c>
      <c r="CM107" s="114">
        <v>0</v>
      </c>
      <c r="CN107" s="103" t="s">
        <v>635</v>
      </c>
      <c r="CO107" s="106" t="s">
        <v>635</v>
      </c>
      <c r="CP107" s="103" t="s">
        <v>635</v>
      </c>
      <c r="CQ107" s="106" t="s">
        <v>635</v>
      </c>
      <c r="CR107" s="103" t="s">
        <v>635</v>
      </c>
      <c r="CS107" s="106" t="s">
        <v>635</v>
      </c>
      <c r="CT107" s="103" t="s">
        <v>635</v>
      </c>
      <c r="CU107" s="106" t="s">
        <v>635</v>
      </c>
      <c r="CV107" s="103" t="s">
        <v>635</v>
      </c>
      <c r="CW107" s="103" t="s">
        <v>635</v>
      </c>
      <c r="CX107" s="111" t="s">
        <v>650</v>
      </c>
      <c r="CY107" s="106" t="s">
        <v>635</v>
      </c>
      <c r="CZ107" s="115">
        <v>1</v>
      </c>
      <c r="DA107" s="115">
        <v>0</v>
      </c>
      <c r="DB107" s="116">
        <f t="shared" si="35"/>
        <v>1</v>
      </c>
      <c r="DC107" s="117" t="s">
        <v>635</v>
      </c>
      <c r="DD107" s="118" t="s">
        <v>635</v>
      </c>
      <c r="DE107" s="118" t="s">
        <v>635</v>
      </c>
      <c r="DF107" s="118" t="s">
        <v>635</v>
      </c>
      <c r="DG107" s="119" t="s">
        <v>635</v>
      </c>
      <c r="DH107" s="106" t="s">
        <v>635</v>
      </c>
      <c r="DI107" s="106" t="s">
        <v>635</v>
      </c>
      <c r="DJ107" s="121" t="s">
        <v>635</v>
      </c>
      <c r="DK107" s="122" t="s">
        <v>635</v>
      </c>
      <c r="DL107" s="123" t="s">
        <v>635</v>
      </c>
      <c r="DM107" s="123" t="s">
        <v>635</v>
      </c>
      <c r="DN107" s="124" t="s">
        <v>635</v>
      </c>
      <c r="DO107" s="124" t="s">
        <v>635</v>
      </c>
      <c r="DP107" s="124" t="s">
        <v>635</v>
      </c>
      <c r="DQ107" s="125">
        <v>0.3</v>
      </c>
      <c r="DR107" s="125">
        <v>9</v>
      </c>
      <c r="DS107" s="125" t="s">
        <v>979</v>
      </c>
      <c r="DT107" s="106" t="s">
        <v>635</v>
      </c>
      <c r="DU107" s="106" t="s">
        <v>635</v>
      </c>
      <c r="DV107" s="106" t="s">
        <v>635</v>
      </c>
      <c r="DW107" s="126" t="s">
        <v>635</v>
      </c>
      <c r="DX107" s="126" t="s">
        <v>635</v>
      </c>
      <c r="DY107" s="126" t="s">
        <v>635</v>
      </c>
      <c r="DZ107" s="97" t="s">
        <v>851</v>
      </c>
      <c r="EA107" s="103" t="s">
        <v>626</v>
      </c>
      <c r="EB107" s="97" t="s">
        <v>635</v>
      </c>
      <c r="EC107" s="103" t="s">
        <v>626</v>
      </c>
      <c r="ED107" s="103" t="s">
        <v>635</v>
      </c>
      <c r="EE107" s="103" t="s">
        <v>635</v>
      </c>
      <c r="EF107" s="127" t="s">
        <v>653</v>
      </c>
      <c r="EG107" s="127" t="s">
        <v>635</v>
      </c>
      <c r="EH107" s="103" t="s">
        <v>653</v>
      </c>
      <c r="EI107" s="97" t="s">
        <v>640</v>
      </c>
      <c r="EJ107" s="97" t="s">
        <v>640</v>
      </c>
      <c r="EK107" s="122">
        <v>9</v>
      </c>
      <c r="EL107" s="122">
        <v>9</v>
      </c>
      <c r="EM107" s="122">
        <v>0.3</v>
      </c>
      <c r="EN107" s="122">
        <v>0.3</v>
      </c>
      <c r="EO107" s="128" t="s">
        <v>635</v>
      </c>
      <c r="EP107" s="128" t="s">
        <v>635</v>
      </c>
      <c r="EQ107" s="128" t="s">
        <v>635</v>
      </c>
      <c r="ER107" s="128" t="s">
        <v>635</v>
      </c>
      <c r="ES107" s="129" t="s">
        <v>635</v>
      </c>
      <c r="ET107" s="129" t="s">
        <v>635</v>
      </c>
      <c r="EU107" s="129" t="s">
        <v>635</v>
      </c>
      <c r="EV107" s="129" t="s">
        <v>635</v>
      </c>
      <c r="EW107" s="97" t="s">
        <v>654</v>
      </c>
      <c r="EX107" s="97" t="s">
        <v>654</v>
      </c>
      <c r="EY107" s="103" t="s">
        <v>635</v>
      </c>
      <c r="EZ107" s="107" t="s">
        <v>635</v>
      </c>
      <c r="FA107" s="97" t="s">
        <v>655</v>
      </c>
      <c r="FB107" s="130" t="s">
        <v>656</v>
      </c>
      <c r="FC107" s="130" t="s">
        <v>743</v>
      </c>
      <c r="FD107" s="131" t="s">
        <v>635</v>
      </c>
      <c r="FE107" s="131" t="s">
        <v>635</v>
      </c>
      <c r="FF107" s="131" t="s">
        <v>635</v>
      </c>
      <c r="FG107" s="131" t="s">
        <v>635</v>
      </c>
      <c r="FH107" s="131" t="s">
        <v>635</v>
      </c>
      <c r="FI107" s="132">
        <v>2</v>
      </c>
      <c r="FJ107" s="133" t="s">
        <v>635</v>
      </c>
      <c r="FK107" s="103" t="s">
        <v>635</v>
      </c>
      <c r="FL107" s="134" t="s">
        <v>635</v>
      </c>
      <c r="FM107" s="135">
        <v>17</v>
      </c>
      <c r="FN107" s="135" t="s">
        <v>635</v>
      </c>
      <c r="FO107" s="135" t="s">
        <v>635</v>
      </c>
      <c r="FP107" s="103" t="s">
        <v>635</v>
      </c>
      <c r="FQ107" s="132">
        <v>40</v>
      </c>
      <c r="FR107" s="133" t="s">
        <v>635</v>
      </c>
      <c r="FS107" s="103" t="s">
        <v>635</v>
      </c>
      <c r="FT107" s="134" t="s">
        <v>635</v>
      </c>
      <c r="FU107" s="135">
        <v>1</v>
      </c>
      <c r="FV107" s="135" t="s">
        <v>635</v>
      </c>
      <c r="FW107" s="131" t="s">
        <v>635</v>
      </c>
      <c r="FX107" s="103" t="s">
        <v>635</v>
      </c>
      <c r="FY107" s="100" t="s">
        <v>658</v>
      </c>
      <c r="FZ107" s="102" t="s">
        <v>635</v>
      </c>
      <c r="GA107" s="102">
        <v>0</v>
      </c>
      <c r="GB107" s="102">
        <v>24</v>
      </c>
      <c r="GC107" s="136" t="s">
        <v>658</v>
      </c>
      <c r="GD107" s="137" t="s">
        <v>635</v>
      </c>
      <c r="GE107" s="137">
        <v>0</v>
      </c>
      <c r="GF107" s="137">
        <v>24</v>
      </c>
      <c r="GG107" s="125" t="s">
        <v>635</v>
      </c>
      <c r="GH107" s="125" t="s">
        <v>635</v>
      </c>
      <c r="GI107" s="125" t="s">
        <v>635</v>
      </c>
      <c r="GJ107" s="125" t="s">
        <v>635</v>
      </c>
      <c r="GK107" s="122" t="s">
        <v>635</v>
      </c>
      <c r="GL107" s="122" t="s">
        <v>635</v>
      </c>
      <c r="GM107" s="122" t="s">
        <v>635</v>
      </c>
      <c r="GN107" s="122" t="s">
        <v>635</v>
      </c>
      <c r="GO107" s="135" t="s">
        <v>635</v>
      </c>
      <c r="GP107" s="135" t="s">
        <v>635</v>
      </c>
      <c r="GQ107" s="135" t="s">
        <v>635</v>
      </c>
      <c r="GR107" s="134" t="s">
        <v>635</v>
      </c>
      <c r="GS107" s="134" t="s">
        <v>635</v>
      </c>
      <c r="GT107" s="134" t="s">
        <v>635</v>
      </c>
      <c r="GU107" s="126" t="s">
        <v>635</v>
      </c>
      <c r="GV107" s="126" t="s">
        <v>635</v>
      </c>
      <c r="GW107" s="126" t="s">
        <v>635</v>
      </c>
      <c r="GX107" s="145" t="s">
        <v>635</v>
      </c>
      <c r="GY107" s="145" t="s">
        <v>635</v>
      </c>
      <c r="GZ107" s="145" t="s">
        <v>635</v>
      </c>
      <c r="HA107" s="139" t="s">
        <v>658</v>
      </c>
      <c r="HB107" s="140" t="s">
        <v>635</v>
      </c>
      <c r="HC107" s="123">
        <v>0</v>
      </c>
      <c r="HD107" s="123">
        <v>24</v>
      </c>
      <c r="HE107" s="127" t="s">
        <v>658</v>
      </c>
      <c r="HF107" s="131" t="s">
        <v>635</v>
      </c>
      <c r="HG107" s="131">
        <v>0</v>
      </c>
      <c r="HH107" s="131">
        <v>24</v>
      </c>
      <c r="HI107" s="141" t="s">
        <v>635</v>
      </c>
      <c r="HJ107" s="141" t="s">
        <v>635</v>
      </c>
      <c r="HK107" s="141" t="s">
        <v>635</v>
      </c>
      <c r="HL107" s="141" t="s">
        <v>635</v>
      </c>
      <c r="HM107" s="131" t="s">
        <v>635</v>
      </c>
      <c r="HN107" s="131" t="s">
        <v>635</v>
      </c>
      <c r="HO107" s="131" t="s">
        <v>635</v>
      </c>
      <c r="HP107" s="131" t="s">
        <v>635</v>
      </c>
      <c r="HQ107" s="106" t="s">
        <v>635</v>
      </c>
      <c r="HR107" s="106" t="s">
        <v>635</v>
      </c>
      <c r="HS107" s="106" t="s">
        <v>635</v>
      </c>
      <c r="HT107" s="106" t="s">
        <v>635</v>
      </c>
      <c r="HU107" s="132" t="s">
        <v>635</v>
      </c>
      <c r="HV107" s="132" t="s">
        <v>635</v>
      </c>
      <c r="HW107" s="132" t="s">
        <v>635</v>
      </c>
      <c r="HX107" s="132" t="s">
        <v>635</v>
      </c>
      <c r="HY107" s="118" t="s">
        <v>635</v>
      </c>
      <c r="HZ107" s="118" t="s">
        <v>635</v>
      </c>
      <c r="IA107" s="118" t="s">
        <v>635</v>
      </c>
      <c r="IB107" s="118" t="s">
        <v>635</v>
      </c>
      <c r="IC107" s="125" t="s">
        <v>635</v>
      </c>
      <c r="ID107" s="125" t="s">
        <v>635</v>
      </c>
      <c r="IE107" s="125" t="s">
        <v>635</v>
      </c>
      <c r="IF107" s="125" t="s">
        <v>635</v>
      </c>
      <c r="IG107" s="105" t="s">
        <v>1066</v>
      </c>
      <c r="IH107" s="105" t="s">
        <v>783</v>
      </c>
      <c r="II107" s="105" t="s">
        <v>635</v>
      </c>
      <c r="IJ107" s="105" t="s">
        <v>635</v>
      </c>
      <c r="IK107" s="105" t="s">
        <v>635</v>
      </c>
      <c r="IL107" s="105" t="s">
        <v>635</v>
      </c>
      <c r="IM107" s="105" t="s">
        <v>635</v>
      </c>
      <c r="IN107" s="105" t="s">
        <v>635</v>
      </c>
      <c r="IO107" s="105" t="s">
        <v>635</v>
      </c>
      <c r="IP107" s="103">
        <v>2</v>
      </c>
      <c r="IQ107" s="102" t="s">
        <v>635</v>
      </c>
      <c r="IR107" s="102" t="s">
        <v>635</v>
      </c>
      <c r="IS107" s="142" t="s">
        <v>635</v>
      </c>
      <c r="IT107" s="142" t="s">
        <v>635</v>
      </c>
      <c r="IU107" s="128" t="s">
        <v>635</v>
      </c>
      <c r="IV107" s="128" t="s">
        <v>635</v>
      </c>
      <c r="IW107" s="143" t="s">
        <v>635</v>
      </c>
      <c r="IX107" s="143" t="s">
        <v>635</v>
      </c>
      <c r="IY107" s="124" t="s">
        <v>635</v>
      </c>
      <c r="IZ107" s="124" t="s">
        <v>635</v>
      </c>
      <c r="JA107" s="124" t="s">
        <v>635</v>
      </c>
      <c r="JB107" s="123" t="s">
        <v>635</v>
      </c>
      <c r="JC107" s="123" t="s">
        <v>635</v>
      </c>
      <c r="JD107" s="123" t="s">
        <v>635</v>
      </c>
      <c r="JE107" s="144" t="s">
        <v>635</v>
      </c>
      <c r="JF107" s="144" t="s">
        <v>635</v>
      </c>
      <c r="JG107" s="144" t="s">
        <v>635</v>
      </c>
      <c r="JH107" s="141" t="s">
        <v>635</v>
      </c>
      <c r="JI107" s="141" t="s">
        <v>635</v>
      </c>
      <c r="JJ107" s="141" t="s">
        <v>635</v>
      </c>
      <c r="JK107" s="144" t="s">
        <v>635</v>
      </c>
      <c r="JL107" s="144" t="s">
        <v>635</v>
      </c>
      <c r="JM107" s="144" t="s">
        <v>635</v>
      </c>
      <c r="JN107" s="135" t="s">
        <v>635</v>
      </c>
      <c r="JO107" s="135" t="s">
        <v>635</v>
      </c>
      <c r="JP107" s="135" t="s">
        <v>635</v>
      </c>
      <c r="JQ107" s="144" t="s">
        <v>635</v>
      </c>
      <c r="JR107" s="144" t="s">
        <v>635</v>
      </c>
      <c r="JS107" s="208" t="s">
        <v>635</v>
      </c>
      <c r="JT107" s="208" t="s">
        <v>635</v>
      </c>
      <c r="JU107" s="145" t="s">
        <v>635</v>
      </c>
      <c r="JV107" s="145" t="s">
        <v>635</v>
      </c>
      <c r="JW107" s="209" t="s">
        <v>635</v>
      </c>
      <c r="JX107" s="209" t="s">
        <v>635</v>
      </c>
      <c r="JY107" s="141" t="s">
        <v>635</v>
      </c>
      <c r="JZ107" s="141" t="s">
        <v>635</v>
      </c>
      <c r="KA107" s="141" t="s">
        <v>635</v>
      </c>
      <c r="KB107" s="141" t="s">
        <v>635</v>
      </c>
      <c r="KC107" s="128" t="s">
        <v>635</v>
      </c>
      <c r="KD107" s="128" t="s">
        <v>635</v>
      </c>
      <c r="KE107" s="128" t="s">
        <v>635</v>
      </c>
      <c r="KF107" s="128" t="s">
        <v>635</v>
      </c>
      <c r="KG107" s="146" t="s">
        <v>635</v>
      </c>
      <c r="KH107" s="146" t="s">
        <v>635</v>
      </c>
      <c r="KI107" s="146" t="s">
        <v>635</v>
      </c>
      <c r="KJ107" s="146" t="s">
        <v>635</v>
      </c>
      <c r="KK107" s="147" t="s">
        <v>635</v>
      </c>
      <c r="KL107" s="147" t="s">
        <v>635</v>
      </c>
      <c r="KM107" s="147" t="s">
        <v>635</v>
      </c>
      <c r="KN107" s="147" t="s">
        <v>635</v>
      </c>
      <c r="KO107" s="148" t="s">
        <v>635</v>
      </c>
      <c r="KP107" s="148" t="s">
        <v>635</v>
      </c>
      <c r="KQ107" s="148" t="s">
        <v>635</v>
      </c>
      <c r="KR107" s="148" t="s">
        <v>635</v>
      </c>
      <c r="KS107" s="149" t="s">
        <v>635</v>
      </c>
      <c r="KT107" s="149" t="s">
        <v>635</v>
      </c>
      <c r="KU107" s="149" t="s">
        <v>635</v>
      </c>
      <c r="KV107" s="149" t="s">
        <v>635</v>
      </c>
      <c r="KW107" s="105" t="s">
        <v>1002</v>
      </c>
      <c r="KX107" s="106" t="s">
        <v>635</v>
      </c>
      <c r="KY107" s="106" t="s">
        <v>635</v>
      </c>
      <c r="KZ107" s="150">
        <v>0</v>
      </c>
      <c r="LA107" s="150">
        <v>0</v>
      </c>
      <c r="LB107" s="150">
        <v>0</v>
      </c>
      <c r="LC107" s="150">
        <v>0</v>
      </c>
      <c r="LD107" s="150">
        <v>0</v>
      </c>
      <c r="LE107" s="150">
        <v>0</v>
      </c>
      <c r="LF107" s="150">
        <v>1</v>
      </c>
      <c r="LG107" s="150">
        <v>0</v>
      </c>
      <c r="LH107" s="151">
        <f t="shared" si="31"/>
        <v>1</v>
      </c>
      <c r="LI107" s="152">
        <v>0</v>
      </c>
      <c r="LJ107" s="152">
        <v>0</v>
      </c>
      <c r="LK107" s="152">
        <v>0</v>
      </c>
      <c r="LL107" s="152">
        <v>0</v>
      </c>
      <c r="LM107" s="152">
        <v>0</v>
      </c>
      <c r="LN107" s="152">
        <v>0</v>
      </c>
      <c r="LO107" s="152">
        <v>1</v>
      </c>
      <c r="LP107" s="152">
        <v>0</v>
      </c>
      <c r="LQ107" s="153">
        <f t="shared" si="32"/>
        <v>1</v>
      </c>
      <c r="LR107" s="142">
        <v>0</v>
      </c>
      <c r="LS107" s="142">
        <v>0</v>
      </c>
      <c r="LT107" s="142">
        <v>0</v>
      </c>
      <c r="LU107" s="142">
        <v>0</v>
      </c>
      <c r="LV107" s="142">
        <v>0</v>
      </c>
      <c r="LW107" s="142">
        <v>0</v>
      </c>
      <c r="LX107" s="142">
        <v>0</v>
      </c>
      <c r="LY107" s="142">
        <v>0</v>
      </c>
      <c r="LZ107" s="142">
        <v>0</v>
      </c>
      <c r="MA107" s="45" t="s">
        <v>635</v>
      </c>
      <c r="MB107" s="45" t="s">
        <v>635</v>
      </c>
      <c r="MC107" s="45" t="s">
        <v>635</v>
      </c>
      <c r="MD107" s="45" t="s">
        <v>635</v>
      </c>
      <c r="ME107" s="45" t="s">
        <v>635</v>
      </c>
      <c r="MF107" s="45" t="s">
        <v>635</v>
      </c>
      <c r="MG107" s="45" t="s">
        <v>635</v>
      </c>
      <c r="MH107" s="45" t="s">
        <v>635</v>
      </c>
      <c r="MI107" s="44" t="s">
        <v>635</v>
      </c>
      <c r="MJ107" s="155" t="s">
        <v>635</v>
      </c>
      <c r="MK107" s="155" t="s">
        <v>635</v>
      </c>
      <c r="ML107" s="155" t="s">
        <v>635</v>
      </c>
      <c r="MM107" s="155" t="s">
        <v>635</v>
      </c>
      <c r="MN107" s="155" t="s">
        <v>635</v>
      </c>
      <c r="MO107" s="155" t="s">
        <v>635</v>
      </c>
      <c r="MP107" s="155" t="s">
        <v>635</v>
      </c>
      <c r="MQ107" s="155" t="s">
        <v>635</v>
      </c>
      <c r="MR107" s="156" t="s">
        <v>635</v>
      </c>
      <c r="MS107" s="157" t="s">
        <v>635</v>
      </c>
      <c r="MT107" s="157" t="s">
        <v>635</v>
      </c>
      <c r="MU107" s="157" t="s">
        <v>635</v>
      </c>
      <c r="MV107" s="157" t="s">
        <v>635</v>
      </c>
      <c r="MW107" s="157" t="s">
        <v>635</v>
      </c>
      <c r="MX107" s="157" t="s">
        <v>635</v>
      </c>
      <c r="MY107" s="157" t="s">
        <v>635</v>
      </c>
      <c r="MZ107" s="157" t="s">
        <v>635</v>
      </c>
      <c r="NA107" s="157" t="s">
        <v>635</v>
      </c>
      <c r="NB107" s="158">
        <v>0</v>
      </c>
      <c r="NC107" s="158">
        <v>0</v>
      </c>
      <c r="ND107" s="158">
        <v>0</v>
      </c>
      <c r="NE107" s="158">
        <v>0</v>
      </c>
      <c r="NF107" s="158">
        <v>0</v>
      </c>
      <c r="NG107" s="158">
        <v>0</v>
      </c>
      <c r="NH107" s="158">
        <v>0</v>
      </c>
      <c r="NI107" s="158">
        <v>0</v>
      </c>
      <c r="NJ107" s="159">
        <v>0</v>
      </c>
      <c r="NK107" s="160" t="s">
        <v>635</v>
      </c>
      <c r="NL107" s="160" t="s">
        <v>635</v>
      </c>
      <c r="NM107" s="160" t="s">
        <v>635</v>
      </c>
      <c r="NN107" s="160" t="s">
        <v>635</v>
      </c>
      <c r="NO107" s="160" t="s">
        <v>635</v>
      </c>
      <c r="NP107" s="160" t="s">
        <v>635</v>
      </c>
      <c r="NQ107" s="160" t="s">
        <v>635</v>
      </c>
      <c r="NR107" s="160" t="s">
        <v>635</v>
      </c>
      <c r="NS107" s="161" t="s">
        <v>635</v>
      </c>
      <c r="NT107" s="201" t="s">
        <v>635</v>
      </c>
      <c r="NU107" s="201" t="s">
        <v>635</v>
      </c>
      <c r="NV107" s="201" t="s">
        <v>635</v>
      </c>
      <c r="NW107" s="201" t="s">
        <v>635</v>
      </c>
      <c r="NX107" s="201" t="s">
        <v>635</v>
      </c>
      <c r="NY107" s="201" t="s">
        <v>635</v>
      </c>
      <c r="NZ107" s="201" t="s">
        <v>635</v>
      </c>
      <c r="OA107" s="201" t="s">
        <v>635</v>
      </c>
      <c r="OB107" s="202" t="s">
        <v>635</v>
      </c>
      <c r="OC107" s="142" t="s">
        <v>635</v>
      </c>
      <c r="OD107" s="142" t="s">
        <v>635</v>
      </c>
      <c r="OE107" s="142" t="s">
        <v>635</v>
      </c>
      <c r="OF107" s="142" t="s">
        <v>635</v>
      </c>
      <c r="OG107" s="142" t="s">
        <v>635</v>
      </c>
      <c r="OH107" s="142" t="s">
        <v>635</v>
      </c>
      <c r="OI107" s="142" t="s">
        <v>635</v>
      </c>
      <c r="OJ107" s="142" t="s">
        <v>635</v>
      </c>
      <c r="OK107" s="142" t="s">
        <v>635</v>
      </c>
      <c r="OL107" s="45">
        <v>0</v>
      </c>
      <c r="OM107" s="45">
        <v>0</v>
      </c>
      <c r="ON107" s="45">
        <v>0</v>
      </c>
      <c r="OO107" s="45">
        <v>0</v>
      </c>
      <c r="OP107" s="45">
        <v>0</v>
      </c>
      <c r="OQ107" s="45">
        <v>0</v>
      </c>
      <c r="OR107" s="45">
        <v>0</v>
      </c>
      <c r="OS107" s="45">
        <v>0</v>
      </c>
      <c r="OT107" s="44">
        <v>0</v>
      </c>
      <c r="OU107" s="158" t="s">
        <v>635</v>
      </c>
      <c r="OV107" s="158" t="s">
        <v>635</v>
      </c>
      <c r="OW107" s="158" t="s">
        <v>635</v>
      </c>
      <c r="OX107" s="158" t="s">
        <v>635</v>
      </c>
      <c r="OY107" s="158" t="s">
        <v>635</v>
      </c>
      <c r="OZ107" s="158" t="s">
        <v>635</v>
      </c>
      <c r="PA107" s="158" t="s">
        <v>635</v>
      </c>
      <c r="PB107" s="158" t="s">
        <v>635</v>
      </c>
      <c r="PC107" s="159" t="s">
        <v>635</v>
      </c>
      <c r="PD107" s="152" t="s">
        <v>635</v>
      </c>
      <c r="PE107" s="152" t="s">
        <v>635</v>
      </c>
      <c r="PF107" s="152" t="s">
        <v>635</v>
      </c>
      <c r="PG107" s="152" t="s">
        <v>635</v>
      </c>
      <c r="PH107" s="152" t="s">
        <v>635</v>
      </c>
      <c r="PI107" s="152" t="s">
        <v>635</v>
      </c>
      <c r="PJ107" s="152" t="s">
        <v>635</v>
      </c>
      <c r="PK107" s="152" t="s">
        <v>635</v>
      </c>
      <c r="PL107" s="164" t="s">
        <v>635</v>
      </c>
      <c r="PM107" s="158" t="s">
        <v>635</v>
      </c>
      <c r="PN107" s="158" t="s">
        <v>635</v>
      </c>
      <c r="PO107" s="158" t="s">
        <v>635</v>
      </c>
      <c r="PP107" s="158" t="s">
        <v>635</v>
      </c>
      <c r="PQ107" s="158" t="s">
        <v>635</v>
      </c>
      <c r="PR107" s="158" t="s">
        <v>635</v>
      </c>
      <c r="PS107" s="158" t="s">
        <v>635</v>
      </c>
      <c r="PT107" s="158" t="s">
        <v>635</v>
      </c>
      <c r="PU107" s="159" t="s">
        <v>635</v>
      </c>
      <c r="PV107" s="157">
        <v>0</v>
      </c>
      <c r="PW107" s="157">
        <v>0</v>
      </c>
      <c r="PX107" s="157">
        <v>0</v>
      </c>
      <c r="PY107" s="157">
        <v>0</v>
      </c>
      <c r="PZ107" s="157">
        <v>0</v>
      </c>
      <c r="QA107" s="157">
        <v>0</v>
      </c>
      <c r="QB107" s="157">
        <v>0</v>
      </c>
      <c r="QC107" s="157">
        <v>0</v>
      </c>
      <c r="QD107" s="165">
        <v>0</v>
      </c>
      <c r="QE107" s="166" t="s">
        <v>635</v>
      </c>
      <c r="QF107" s="166" t="s">
        <v>635</v>
      </c>
      <c r="QG107" s="166" t="s">
        <v>635</v>
      </c>
      <c r="QH107" s="166" t="s">
        <v>635</v>
      </c>
      <c r="QI107" s="166" t="s">
        <v>635</v>
      </c>
      <c r="QJ107" s="166" t="s">
        <v>635</v>
      </c>
      <c r="QK107" s="166" t="s">
        <v>635</v>
      </c>
      <c r="QL107" s="166" t="s">
        <v>635</v>
      </c>
      <c r="QM107" s="167" t="s">
        <v>635</v>
      </c>
      <c r="QN107" s="120" t="s">
        <v>635</v>
      </c>
      <c r="QO107" s="120" t="s">
        <v>635</v>
      </c>
      <c r="QP107" s="120" t="s">
        <v>635</v>
      </c>
      <c r="QQ107" s="120" t="s">
        <v>635</v>
      </c>
      <c r="QR107" s="120" t="s">
        <v>635</v>
      </c>
      <c r="QS107" s="120" t="s">
        <v>635</v>
      </c>
      <c r="QT107" s="120" t="s">
        <v>635</v>
      </c>
      <c r="QU107" s="120" t="s">
        <v>635</v>
      </c>
      <c r="QV107" s="168" t="s">
        <v>635</v>
      </c>
      <c r="QW107" s="169" t="s">
        <v>635</v>
      </c>
      <c r="QX107" s="169" t="s">
        <v>635</v>
      </c>
      <c r="QY107" s="169" t="s">
        <v>635</v>
      </c>
      <c r="QZ107" s="169" t="s">
        <v>635</v>
      </c>
      <c r="RA107" s="169" t="s">
        <v>635</v>
      </c>
      <c r="RB107" s="169" t="s">
        <v>635</v>
      </c>
      <c r="RC107" s="169" t="s">
        <v>635</v>
      </c>
      <c r="RD107" s="169" t="s">
        <v>635</v>
      </c>
      <c r="RE107" s="170" t="s">
        <v>635</v>
      </c>
      <c r="RF107" s="136" t="s">
        <v>656</v>
      </c>
      <c r="RG107" s="136" t="s">
        <v>743</v>
      </c>
      <c r="RH107" s="136" t="s">
        <v>635</v>
      </c>
      <c r="RI107" s="137" t="s">
        <v>635</v>
      </c>
      <c r="RJ107" s="137" t="s">
        <v>635</v>
      </c>
      <c r="RK107" s="137" t="s">
        <v>635</v>
      </c>
      <c r="RL107" s="105" t="s">
        <v>1002</v>
      </c>
      <c r="RM107" s="106" t="s">
        <v>635</v>
      </c>
      <c r="RN107" s="106" t="s">
        <v>635</v>
      </c>
      <c r="RO107" s="171">
        <v>0</v>
      </c>
      <c r="RP107" s="171">
        <v>0</v>
      </c>
      <c r="RQ107" s="171">
        <v>0</v>
      </c>
      <c r="RR107" s="171">
        <v>0</v>
      </c>
      <c r="RS107" s="171">
        <v>0</v>
      </c>
      <c r="RT107" s="171">
        <v>0</v>
      </c>
      <c r="RU107" s="171">
        <v>1</v>
      </c>
      <c r="RV107" s="171">
        <v>0</v>
      </c>
      <c r="RW107" s="172">
        <f t="shared" si="28"/>
        <v>1</v>
      </c>
      <c r="RX107" s="158">
        <v>0</v>
      </c>
      <c r="RY107" s="158">
        <v>0</v>
      </c>
      <c r="RZ107" s="158">
        <v>0</v>
      </c>
      <c r="SA107" s="158">
        <v>0</v>
      </c>
      <c r="SB107" s="158">
        <v>0</v>
      </c>
      <c r="SC107" s="158">
        <v>0</v>
      </c>
      <c r="SD107" s="158">
        <v>1</v>
      </c>
      <c r="SE107" s="158">
        <v>0</v>
      </c>
      <c r="SF107" s="159">
        <f>SUM(RX107:SE107)</f>
        <v>1</v>
      </c>
      <c r="SG107" s="132" t="s">
        <v>635</v>
      </c>
      <c r="SH107" s="132" t="s">
        <v>635</v>
      </c>
      <c r="SI107" s="132" t="s">
        <v>635</v>
      </c>
      <c r="SJ107" s="132" t="s">
        <v>635</v>
      </c>
      <c r="SK107" s="132" t="s">
        <v>635</v>
      </c>
      <c r="SL107" s="132" t="s">
        <v>635</v>
      </c>
      <c r="SM107" s="132" t="s">
        <v>635</v>
      </c>
      <c r="SN107" s="132" t="s">
        <v>635</v>
      </c>
      <c r="SO107" s="173" t="s">
        <v>635</v>
      </c>
      <c r="SP107" s="102" t="s">
        <v>635</v>
      </c>
      <c r="SQ107" s="102" t="s">
        <v>635</v>
      </c>
      <c r="SR107" s="102" t="s">
        <v>635</v>
      </c>
      <c r="SS107" s="102" t="s">
        <v>635</v>
      </c>
      <c r="ST107" s="102" t="s">
        <v>635</v>
      </c>
      <c r="SU107" s="102" t="s">
        <v>635</v>
      </c>
      <c r="SV107" s="102" t="s">
        <v>635</v>
      </c>
      <c r="SW107" s="102" t="s">
        <v>635</v>
      </c>
      <c r="SX107" s="174" t="s">
        <v>635</v>
      </c>
      <c r="SY107" s="125" t="s">
        <v>635</v>
      </c>
      <c r="SZ107" s="125" t="s">
        <v>635</v>
      </c>
      <c r="TA107" s="125" t="s">
        <v>635</v>
      </c>
      <c r="TB107" s="125" t="s">
        <v>635</v>
      </c>
      <c r="TC107" s="125" t="s">
        <v>635</v>
      </c>
      <c r="TD107" s="125" t="s">
        <v>635</v>
      </c>
      <c r="TE107" s="125" t="s">
        <v>635</v>
      </c>
      <c r="TF107" s="125" t="s">
        <v>635</v>
      </c>
      <c r="TG107" s="175" t="s">
        <v>635</v>
      </c>
      <c r="TH107" s="149" t="s">
        <v>635</v>
      </c>
      <c r="TI107" s="149" t="s">
        <v>635</v>
      </c>
      <c r="TJ107" s="149" t="s">
        <v>635</v>
      </c>
      <c r="TK107" s="149" t="s">
        <v>635</v>
      </c>
      <c r="TL107" s="149" t="s">
        <v>635</v>
      </c>
      <c r="TM107" s="149" t="s">
        <v>635</v>
      </c>
      <c r="TN107" s="149" t="s">
        <v>635</v>
      </c>
      <c r="TO107" s="149" t="s">
        <v>635</v>
      </c>
      <c r="TP107" s="176" t="s">
        <v>635</v>
      </c>
      <c r="TQ107" s="210">
        <v>0</v>
      </c>
      <c r="TR107" s="210">
        <v>0</v>
      </c>
      <c r="TS107" s="210">
        <v>0</v>
      </c>
      <c r="TT107" s="210">
        <v>0</v>
      </c>
      <c r="TU107" s="210">
        <v>0</v>
      </c>
      <c r="TV107" s="210">
        <v>0</v>
      </c>
      <c r="TW107" s="210">
        <v>1</v>
      </c>
      <c r="TX107" s="210">
        <v>0</v>
      </c>
      <c r="TY107" s="211">
        <f>SUBTOTAL(9,TQ107:TX107)</f>
        <v>1</v>
      </c>
      <c r="TZ107" s="179" t="s">
        <v>635</v>
      </c>
      <c r="UA107" s="179" t="s">
        <v>635</v>
      </c>
      <c r="UB107" s="179" t="s">
        <v>635</v>
      </c>
      <c r="UC107" s="179" t="s">
        <v>635</v>
      </c>
      <c r="UD107" s="179" t="s">
        <v>635</v>
      </c>
      <c r="UE107" s="179" t="s">
        <v>635</v>
      </c>
      <c r="UF107" s="179" t="s">
        <v>635</v>
      </c>
      <c r="UG107" s="179" t="s">
        <v>635</v>
      </c>
      <c r="UH107" s="180" t="s">
        <v>635</v>
      </c>
      <c r="UI107" s="171">
        <v>0</v>
      </c>
      <c r="UJ107" s="171">
        <v>0</v>
      </c>
      <c r="UK107" s="171">
        <v>0</v>
      </c>
      <c r="UL107" s="171">
        <v>0</v>
      </c>
      <c r="UM107" s="171">
        <v>0</v>
      </c>
      <c r="UN107" s="171">
        <v>0</v>
      </c>
      <c r="UO107" s="171">
        <v>1</v>
      </c>
      <c r="UP107" s="171">
        <v>0</v>
      </c>
      <c r="UQ107" s="181">
        <f t="shared" si="29"/>
        <v>1</v>
      </c>
      <c r="UR107" s="131" t="s">
        <v>635</v>
      </c>
      <c r="US107" s="131" t="s">
        <v>635</v>
      </c>
      <c r="UT107" s="131" t="s">
        <v>635</v>
      </c>
      <c r="UU107" s="131" t="s">
        <v>635</v>
      </c>
      <c r="UV107" s="131" t="s">
        <v>635</v>
      </c>
      <c r="UW107" s="131" t="s">
        <v>635</v>
      </c>
      <c r="UX107" s="131" t="s">
        <v>635</v>
      </c>
      <c r="UY107" s="131" t="s">
        <v>635</v>
      </c>
      <c r="UZ107" s="182" t="s">
        <v>635</v>
      </c>
      <c r="VA107" s="169" t="s">
        <v>635</v>
      </c>
      <c r="VB107" s="169" t="s">
        <v>635</v>
      </c>
      <c r="VC107" s="169" t="s">
        <v>635</v>
      </c>
      <c r="VD107" s="169" t="s">
        <v>635</v>
      </c>
      <c r="VE107" s="169" t="s">
        <v>635</v>
      </c>
      <c r="VF107" s="169" t="s">
        <v>635</v>
      </c>
      <c r="VG107" s="169" t="s">
        <v>635</v>
      </c>
      <c r="VH107" s="169" t="s">
        <v>635</v>
      </c>
      <c r="VI107" s="183" t="s">
        <v>635</v>
      </c>
      <c r="VJ107" s="177" t="s">
        <v>635</v>
      </c>
      <c r="VK107" s="177" t="s">
        <v>635</v>
      </c>
      <c r="VL107" s="177" t="s">
        <v>635</v>
      </c>
      <c r="VM107" s="177" t="s">
        <v>635</v>
      </c>
      <c r="VN107" s="177" t="s">
        <v>635</v>
      </c>
      <c r="VO107" s="177" t="s">
        <v>635</v>
      </c>
      <c r="VP107" s="177" t="s">
        <v>635</v>
      </c>
      <c r="VQ107" s="177" t="s">
        <v>635</v>
      </c>
      <c r="VR107" s="178" t="s">
        <v>635</v>
      </c>
      <c r="VS107" s="184" t="s">
        <v>635</v>
      </c>
      <c r="VT107" s="184" t="s">
        <v>635</v>
      </c>
      <c r="VU107" s="184" t="s">
        <v>635</v>
      </c>
      <c r="VV107" s="184" t="s">
        <v>635</v>
      </c>
      <c r="VW107" s="184" t="s">
        <v>635</v>
      </c>
      <c r="VX107" s="184" t="s">
        <v>635</v>
      </c>
      <c r="VY107" s="184" t="s">
        <v>635</v>
      </c>
      <c r="VZ107" s="184" t="s">
        <v>635</v>
      </c>
      <c r="WA107" s="185" t="s">
        <v>635</v>
      </c>
      <c r="WB107" s="186" t="s">
        <v>635</v>
      </c>
      <c r="WC107" s="186" t="s">
        <v>635</v>
      </c>
      <c r="WD107" s="186" t="s">
        <v>635</v>
      </c>
      <c r="WE107" s="186" t="s">
        <v>635</v>
      </c>
      <c r="WF107" s="186" t="s">
        <v>635</v>
      </c>
      <c r="WG107" s="186" t="s">
        <v>635</v>
      </c>
      <c r="WH107" s="186" t="s">
        <v>635</v>
      </c>
      <c r="WI107" s="186" t="s">
        <v>635</v>
      </c>
      <c r="WJ107" s="187" t="s">
        <v>635</v>
      </c>
      <c r="WK107" s="212">
        <v>0</v>
      </c>
      <c r="WL107" s="212">
        <v>0</v>
      </c>
      <c r="WM107" s="212">
        <v>0</v>
      </c>
      <c r="WN107" s="212">
        <v>0</v>
      </c>
      <c r="WO107" s="212">
        <v>0</v>
      </c>
      <c r="WP107" s="212">
        <v>0</v>
      </c>
      <c r="WQ107" s="212">
        <v>1</v>
      </c>
      <c r="WR107" s="212">
        <v>0</v>
      </c>
      <c r="WS107" s="188">
        <f>SUBTOTAL(9,WK107:WR107)</f>
        <v>1</v>
      </c>
      <c r="WT107" s="133" t="s">
        <v>635</v>
      </c>
      <c r="WU107" s="133" t="s">
        <v>635</v>
      </c>
      <c r="WV107" s="133" t="s">
        <v>635</v>
      </c>
      <c r="WW107" s="133" t="s">
        <v>635</v>
      </c>
      <c r="WX107" s="133" t="s">
        <v>635</v>
      </c>
      <c r="WY107" s="133" t="s">
        <v>635</v>
      </c>
      <c r="WZ107" s="133" t="s">
        <v>635</v>
      </c>
      <c r="XA107" s="133" t="s">
        <v>635</v>
      </c>
      <c r="XB107" s="189" t="s">
        <v>635</v>
      </c>
      <c r="XC107" s="105" t="s">
        <v>665</v>
      </c>
      <c r="XD107" s="105" t="s">
        <v>635</v>
      </c>
      <c r="XE107" s="105" t="s">
        <v>635</v>
      </c>
      <c r="XF107" s="111" t="s">
        <v>635</v>
      </c>
      <c r="XG107" s="190" t="s">
        <v>635</v>
      </c>
      <c r="XH107" s="190" t="s">
        <v>635</v>
      </c>
      <c r="XI107" s="190" t="s">
        <v>635</v>
      </c>
      <c r="XJ107" s="190" t="s">
        <v>635</v>
      </c>
      <c r="XK107" s="190" t="s">
        <v>635</v>
      </c>
      <c r="XL107" s="190" t="s">
        <v>635</v>
      </c>
      <c r="XM107" s="191" t="s">
        <v>667</v>
      </c>
      <c r="XN107" s="191" t="s">
        <v>668</v>
      </c>
      <c r="XO107" s="191" t="s">
        <v>671</v>
      </c>
      <c r="XP107" s="191" t="s">
        <v>635</v>
      </c>
      <c r="XQ107" s="191" t="s">
        <v>635</v>
      </c>
      <c r="XR107" s="191" t="s">
        <v>635</v>
      </c>
      <c r="XS107" s="191" t="s">
        <v>635</v>
      </c>
      <c r="XT107" s="191" t="s">
        <v>635</v>
      </c>
      <c r="XU107" s="192" t="s">
        <v>635</v>
      </c>
      <c r="XV107" s="192" t="s">
        <v>635</v>
      </c>
      <c r="XW107" s="192" t="s">
        <v>635</v>
      </c>
      <c r="XX107" s="192" t="s">
        <v>635</v>
      </c>
      <c r="XY107" s="192" t="s">
        <v>635</v>
      </c>
      <c r="XZ107" s="192" t="s">
        <v>635</v>
      </c>
      <c r="YA107" s="144" t="s">
        <v>635</v>
      </c>
      <c r="YB107" s="144" t="s">
        <v>635</v>
      </c>
      <c r="YC107" s="144" t="s">
        <v>635</v>
      </c>
      <c r="YD107" s="144" t="s">
        <v>635</v>
      </c>
      <c r="YE107" s="144" t="s">
        <v>635</v>
      </c>
      <c r="YF107" s="144" t="s">
        <v>635</v>
      </c>
      <c r="YG107" s="144" t="s">
        <v>635</v>
      </c>
      <c r="YH107" s="111" t="s">
        <v>635</v>
      </c>
      <c r="YI107" s="111" t="s">
        <v>635</v>
      </c>
      <c r="YJ107" s="111" t="s">
        <v>635</v>
      </c>
      <c r="YK107" s="190" t="s">
        <v>635</v>
      </c>
      <c r="YL107" s="190" t="s">
        <v>635</v>
      </c>
      <c r="YM107" s="190" t="s">
        <v>635</v>
      </c>
      <c r="YN107" s="190" t="s">
        <v>635</v>
      </c>
      <c r="YO107" s="190" t="s">
        <v>635</v>
      </c>
      <c r="YP107" s="130" t="s">
        <v>635</v>
      </c>
      <c r="YQ107" s="130" t="s">
        <v>635</v>
      </c>
      <c r="YR107" s="130" t="s">
        <v>635</v>
      </c>
      <c r="YS107" s="130" t="s">
        <v>635</v>
      </c>
      <c r="YT107" s="130" t="s">
        <v>635</v>
      </c>
      <c r="YU107" s="130" t="s">
        <v>635</v>
      </c>
      <c r="YV107" s="112" t="s">
        <v>635</v>
      </c>
      <c r="YW107" s="112" t="s">
        <v>635</v>
      </c>
      <c r="YX107" s="112" t="s">
        <v>635</v>
      </c>
      <c r="YY107" s="112" t="s">
        <v>635</v>
      </c>
      <c r="YZ107" s="105" t="s">
        <v>674</v>
      </c>
      <c r="ZA107" s="105" t="s">
        <v>635</v>
      </c>
      <c r="ZB107" s="126" t="s">
        <v>635</v>
      </c>
      <c r="ZC107" s="126" t="s">
        <v>635</v>
      </c>
      <c r="ZD107" s="126" t="s">
        <v>635</v>
      </c>
      <c r="ZE107" s="126" t="s">
        <v>635</v>
      </c>
      <c r="ZF107" s="126" t="s">
        <v>635</v>
      </c>
      <c r="ZG107" s="125" t="s">
        <v>713</v>
      </c>
      <c r="ZH107" s="125" t="s">
        <v>714</v>
      </c>
      <c r="ZI107" s="125" t="s">
        <v>635</v>
      </c>
      <c r="ZJ107" s="125" t="s">
        <v>635</v>
      </c>
      <c r="ZK107" s="125" t="s">
        <v>635</v>
      </c>
      <c r="ZL107" s="125" t="s">
        <v>635</v>
      </c>
      <c r="ZM107" s="125" t="s">
        <v>635</v>
      </c>
      <c r="ZN107" s="125" t="s">
        <v>635</v>
      </c>
      <c r="ZO107" s="147" t="s">
        <v>635</v>
      </c>
      <c r="ZP107" s="147" t="s">
        <v>635</v>
      </c>
      <c r="ZQ107" s="147" t="s">
        <v>635</v>
      </c>
      <c r="ZR107" s="147" t="s">
        <v>635</v>
      </c>
      <c r="ZS107" s="147" t="s">
        <v>635</v>
      </c>
      <c r="ZT107" s="184" t="s">
        <v>635</v>
      </c>
      <c r="ZU107" s="184">
        <v>2</v>
      </c>
      <c r="ZV107" s="184" t="s">
        <v>635</v>
      </c>
      <c r="ZW107" s="184" t="s">
        <v>635</v>
      </c>
      <c r="ZX107" s="131">
        <v>1</v>
      </c>
      <c r="ZY107" s="131" t="s">
        <v>635</v>
      </c>
      <c r="ZZ107" s="131" t="s">
        <v>635</v>
      </c>
      <c r="AAA107" s="131" t="s">
        <v>635</v>
      </c>
      <c r="AAB107" s="132" t="s">
        <v>635</v>
      </c>
      <c r="AAC107" s="132" t="s">
        <v>635</v>
      </c>
      <c r="AAD107" s="132" t="s">
        <v>635</v>
      </c>
      <c r="AAE107" s="193" t="s">
        <v>635</v>
      </c>
      <c r="AAF107" s="102" t="s">
        <v>635</v>
      </c>
      <c r="AAG107" s="102" t="s">
        <v>635</v>
      </c>
      <c r="AAH107" s="102" t="s">
        <v>635</v>
      </c>
      <c r="AAI107" s="102" t="s">
        <v>635</v>
      </c>
      <c r="AAJ107" s="125">
        <v>2</v>
      </c>
      <c r="AAK107" s="125" t="s">
        <v>635</v>
      </c>
      <c r="AAL107" s="125" t="s">
        <v>635</v>
      </c>
      <c r="AAM107" s="125" t="s">
        <v>635</v>
      </c>
      <c r="AAN107" s="131" t="s">
        <v>635</v>
      </c>
      <c r="AAO107" s="131" t="s">
        <v>635</v>
      </c>
      <c r="AAP107" s="131" t="s">
        <v>635</v>
      </c>
      <c r="AAQ107" s="131" t="s">
        <v>635</v>
      </c>
      <c r="AAR107" s="149" t="s">
        <v>635</v>
      </c>
      <c r="AAS107" s="149" t="s">
        <v>635</v>
      </c>
      <c r="AAT107" s="149" t="s">
        <v>635</v>
      </c>
      <c r="AAU107" s="149" t="s">
        <v>635</v>
      </c>
      <c r="AAV107" s="184" t="s">
        <v>635</v>
      </c>
      <c r="AAW107" s="184" t="s">
        <v>635</v>
      </c>
      <c r="AAX107" s="184" t="s">
        <v>635</v>
      </c>
      <c r="AAY107" s="184" t="s">
        <v>635</v>
      </c>
      <c r="AAZ107" s="103" t="s">
        <v>632</v>
      </c>
      <c r="ABA107" s="100" t="s">
        <v>715</v>
      </c>
      <c r="ABB107" s="100" t="s">
        <v>635</v>
      </c>
      <c r="ABC107" s="100" t="s">
        <v>635</v>
      </c>
      <c r="ABD107" s="100" t="s">
        <v>635</v>
      </c>
      <c r="ABE107" s="100" t="s">
        <v>635</v>
      </c>
      <c r="ABF107" s="103" t="s">
        <v>635</v>
      </c>
      <c r="ABG107" s="194">
        <v>30000</v>
      </c>
      <c r="ABH107" s="195" t="s">
        <v>716</v>
      </c>
      <c r="ABI107" s="195" t="s">
        <v>832</v>
      </c>
      <c r="ABJ107" s="195" t="s">
        <v>635</v>
      </c>
      <c r="ABK107" s="195" t="s">
        <v>635</v>
      </c>
      <c r="ABL107" s="177" t="s">
        <v>635</v>
      </c>
      <c r="ABM107" s="177" t="s">
        <v>635</v>
      </c>
      <c r="ABN107" s="177" t="s">
        <v>635</v>
      </c>
      <c r="ABO107" s="195" t="s">
        <v>635</v>
      </c>
      <c r="ABP107" s="112" t="s">
        <v>682</v>
      </c>
      <c r="ABQ107" s="112" t="s">
        <v>635</v>
      </c>
      <c r="ABR107" s="112" t="s">
        <v>635</v>
      </c>
      <c r="ABS107" s="103" t="s">
        <v>632</v>
      </c>
      <c r="ABT107" s="97" t="s">
        <v>632</v>
      </c>
      <c r="ABU107" s="196" t="s">
        <v>683</v>
      </c>
      <c r="ABV107" s="196" t="s">
        <v>718</v>
      </c>
      <c r="ABW107" s="196" t="s">
        <v>790</v>
      </c>
      <c r="ABX107" s="196" t="s">
        <v>635</v>
      </c>
      <c r="ABY107" s="196" t="s">
        <v>635</v>
      </c>
      <c r="ABZ107" s="196" t="s">
        <v>635</v>
      </c>
      <c r="ACA107" s="196" t="s">
        <v>635</v>
      </c>
      <c r="ACB107" s="97" t="s">
        <v>626</v>
      </c>
      <c r="ACC107" s="97" t="s">
        <v>632</v>
      </c>
      <c r="ACD107" s="112" t="s">
        <v>685</v>
      </c>
      <c r="ACE107" s="112" t="s">
        <v>635</v>
      </c>
      <c r="ACF107" s="112" t="s">
        <v>635</v>
      </c>
      <c r="ACG107" s="112" t="s">
        <v>635</v>
      </c>
      <c r="ACH107" s="97" t="s">
        <v>2034</v>
      </c>
      <c r="ACI107" s="97" t="s">
        <v>2035</v>
      </c>
      <c r="ACJ107" s="97"/>
    </row>
    <row r="108" spans="1:764" ht="15" customHeight="1">
      <c r="A108">
        <v>100</v>
      </c>
      <c r="B108" s="97" t="s">
        <v>2036</v>
      </c>
      <c r="C108" s="97" t="s">
        <v>2037</v>
      </c>
      <c r="D108" s="97" t="s">
        <v>867</v>
      </c>
      <c r="E108" s="107" t="s">
        <v>2038</v>
      </c>
      <c r="F108" s="98" t="s">
        <v>2039</v>
      </c>
      <c r="G108" s="98" t="s">
        <v>2040</v>
      </c>
      <c r="H108" s="99">
        <v>36.788843</v>
      </c>
      <c r="I108" s="99">
        <v>-0.945492</v>
      </c>
      <c r="J108" s="98" t="s">
        <v>821</v>
      </c>
      <c r="K108" s="98" t="s">
        <v>2041</v>
      </c>
      <c r="L108" s="98" t="s">
        <v>2042</v>
      </c>
      <c r="M108" s="100" t="s">
        <v>2043</v>
      </c>
      <c r="N108" s="101">
        <v>728743144</v>
      </c>
      <c r="O108" s="102">
        <v>724000493</v>
      </c>
      <c r="P108" s="100">
        <v>-0.96223700000000001</v>
      </c>
      <c r="Q108" s="100">
        <v>36.81315</v>
      </c>
      <c r="R108" s="100">
        <v>1950.4</v>
      </c>
      <c r="S108" s="100">
        <v>4.8</v>
      </c>
      <c r="T108" s="103" t="s">
        <v>626</v>
      </c>
      <c r="U108" s="97" t="s">
        <v>629</v>
      </c>
      <c r="V108" s="97" t="s">
        <v>699</v>
      </c>
      <c r="W108" s="97" t="s">
        <v>629</v>
      </c>
      <c r="X108" s="97" t="s">
        <v>700</v>
      </c>
      <c r="Y108" s="97" t="s">
        <v>701</v>
      </c>
      <c r="Z108" s="103" t="s">
        <v>632</v>
      </c>
      <c r="AA108" s="104" t="s">
        <v>634</v>
      </c>
      <c r="AB108" s="197" t="s">
        <v>635</v>
      </c>
      <c r="AC108" s="104" t="s">
        <v>635</v>
      </c>
      <c r="AD108" s="104" t="s">
        <v>635</v>
      </c>
      <c r="AE108" s="104" t="s">
        <v>635</v>
      </c>
      <c r="AF108" s="103">
        <v>3</v>
      </c>
      <c r="AG108" s="103">
        <v>0</v>
      </c>
      <c r="AH108" s="97" t="s">
        <v>636</v>
      </c>
      <c r="AI108" s="97" t="s">
        <v>637</v>
      </c>
      <c r="AJ108" s="97" t="s">
        <v>638</v>
      </c>
      <c r="AK108" s="97" t="s">
        <v>639</v>
      </c>
      <c r="AL108" s="105" t="s">
        <v>640</v>
      </c>
      <c r="AM108" s="106" t="s">
        <v>641</v>
      </c>
      <c r="AN108" s="106" t="s">
        <v>635</v>
      </c>
      <c r="AO108" s="106" t="s">
        <v>635</v>
      </c>
      <c r="AP108" s="97" t="s">
        <v>642</v>
      </c>
      <c r="AQ108" s="97" t="s">
        <v>642</v>
      </c>
      <c r="AR108" s="103" t="s">
        <v>635</v>
      </c>
      <c r="AS108" s="107" t="s">
        <v>635</v>
      </c>
      <c r="AT108" s="103" t="s">
        <v>635</v>
      </c>
      <c r="AU108" s="103" t="s">
        <v>635</v>
      </c>
      <c r="AV108" s="106" t="s">
        <v>632</v>
      </c>
      <c r="AW108" s="105" t="s">
        <v>640</v>
      </c>
      <c r="AX108" s="103" t="s">
        <v>641</v>
      </c>
      <c r="AY108" s="105" t="s">
        <v>640</v>
      </c>
      <c r="AZ108" s="107" t="s">
        <v>641</v>
      </c>
      <c r="BA108" s="105" t="s">
        <v>640</v>
      </c>
      <c r="BB108" s="107" t="s">
        <v>635</v>
      </c>
      <c r="BC108" s="106" t="s">
        <v>640</v>
      </c>
      <c r="BD108" s="103" t="s">
        <v>635</v>
      </c>
      <c r="BE108" s="106" t="s">
        <v>626</v>
      </c>
      <c r="BF108" s="103" t="s">
        <v>635</v>
      </c>
      <c r="BG108" s="103" t="s">
        <v>635</v>
      </c>
      <c r="BH108" s="103" t="s">
        <v>635</v>
      </c>
      <c r="BI108" s="97" t="s">
        <v>640</v>
      </c>
      <c r="BJ108" s="108" t="s">
        <v>643</v>
      </c>
      <c r="BK108" s="108" t="s">
        <v>898</v>
      </c>
      <c r="BL108" s="108" t="s">
        <v>644</v>
      </c>
      <c r="BM108" s="108" t="s">
        <v>635</v>
      </c>
      <c r="BN108" s="108" t="s">
        <v>635</v>
      </c>
      <c r="BO108" s="103" t="s">
        <v>632</v>
      </c>
      <c r="BP108" s="103" t="s">
        <v>641</v>
      </c>
      <c r="BQ108" s="103" t="s">
        <v>635</v>
      </c>
      <c r="BR108" s="109" t="s">
        <v>645</v>
      </c>
      <c r="BS108" s="109" t="s">
        <v>776</v>
      </c>
      <c r="BT108" s="110" t="s">
        <v>635</v>
      </c>
      <c r="BU108" s="110" t="s">
        <v>635</v>
      </c>
      <c r="BV108" s="109" t="s">
        <v>635</v>
      </c>
      <c r="BW108" s="97" t="s">
        <v>646</v>
      </c>
      <c r="BX108" s="97" t="s">
        <v>2462</v>
      </c>
      <c r="BY108" s="97" t="s">
        <v>2044</v>
      </c>
      <c r="BZ108" s="97" t="s">
        <v>779</v>
      </c>
      <c r="CA108" s="111" t="s">
        <v>737</v>
      </c>
      <c r="CB108" s="111" t="s">
        <v>635</v>
      </c>
      <c r="CC108" s="111" t="s">
        <v>635</v>
      </c>
      <c r="CD108" s="106" t="s">
        <v>635</v>
      </c>
      <c r="CE108" s="111" t="s">
        <v>635</v>
      </c>
      <c r="CF108" s="103">
        <v>3</v>
      </c>
      <c r="CG108" s="103">
        <v>3</v>
      </c>
      <c r="CH108" s="112" t="s">
        <v>649</v>
      </c>
      <c r="CI108" s="113" t="s">
        <v>635</v>
      </c>
      <c r="CJ108" s="113" t="s">
        <v>635</v>
      </c>
      <c r="CK108" s="113" t="s">
        <v>635</v>
      </c>
      <c r="CL108" s="103">
        <v>6</v>
      </c>
      <c r="CM108" s="114">
        <v>165</v>
      </c>
      <c r="CN108" s="103" t="s">
        <v>635</v>
      </c>
      <c r="CO108" s="106" t="s">
        <v>635</v>
      </c>
      <c r="CP108" s="103" t="s">
        <v>635</v>
      </c>
      <c r="CQ108" s="106" t="s">
        <v>635</v>
      </c>
      <c r="CR108" s="103" t="s">
        <v>635</v>
      </c>
      <c r="CS108" s="106" t="s">
        <v>635</v>
      </c>
      <c r="CT108" s="103" t="s">
        <v>635</v>
      </c>
      <c r="CU108" s="106" t="s">
        <v>635</v>
      </c>
      <c r="CV108" s="103" t="s">
        <v>635</v>
      </c>
      <c r="CW108" s="103" t="s">
        <v>635</v>
      </c>
      <c r="CX108" s="111" t="s">
        <v>650</v>
      </c>
      <c r="CY108" s="106" t="s">
        <v>635</v>
      </c>
      <c r="CZ108" s="115">
        <v>1</v>
      </c>
      <c r="DA108" s="115">
        <v>0</v>
      </c>
      <c r="DB108" s="116">
        <f t="shared" si="35"/>
        <v>1</v>
      </c>
      <c r="DC108" s="117" t="s">
        <v>635</v>
      </c>
      <c r="DD108" s="118" t="s">
        <v>635</v>
      </c>
      <c r="DE108" s="118" t="s">
        <v>635</v>
      </c>
      <c r="DF108" s="118" t="s">
        <v>635</v>
      </c>
      <c r="DG108" s="119" t="s">
        <v>635</v>
      </c>
      <c r="DH108" s="106" t="s">
        <v>635</v>
      </c>
      <c r="DI108" s="106" t="s">
        <v>635</v>
      </c>
      <c r="DJ108" s="121" t="s">
        <v>635</v>
      </c>
      <c r="DK108" s="122" t="s">
        <v>635</v>
      </c>
      <c r="DL108" s="123" t="s">
        <v>635</v>
      </c>
      <c r="DM108" s="123" t="s">
        <v>635</v>
      </c>
      <c r="DN108" s="124" t="s">
        <v>635</v>
      </c>
      <c r="DO108" s="124" t="s">
        <v>635</v>
      </c>
      <c r="DP108" s="124" t="s">
        <v>635</v>
      </c>
      <c r="DQ108" s="125">
        <v>0.3</v>
      </c>
      <c r="DR108" s="125">
        <v>5</v>
      </c>
      <c r="DS108" s="125" t="s">
        <v>2045</v>
      </c>
      <c r="DT108" s="106" t="s">
        <v>635</v>
      </c>
      <c r="DU108" s="106" t="s">
        <v>635</v>
      </c>
      <c r="DV108" s="106" t="s">
        <v>635</v>
      </c>
      <c r="DW108" s="126" t="s">
        <v>635</v>
      </c>
      <c r="DX108" s="126" t="s">
        <v>635</v>
      </c>
      <c r="DY108" s="126" t="s">
        <v>635</v>
      </c>
      <c r="DZ108" s="97" t="s">
        <v>781</v>
      </c>
      <c r="EA108" s="103" t="s">
        <v>626</v>
      </c>
      <c r="EB108" s="97" t="s">
        <v>635</v>
      </c>
      <c r="EC108" s="103" t="s">
        <v>626</v>
      </c>
      <c r="ED108" s="103" t="s">
        <v>635</v>
      </c>
      <c r="EE108" s="103" t="s">
        <v>635</v>
      </c>
      <c r="EF108" s="127" t="s">
        <v>653</v>
      </c>
      <c r="EG108" s="127" t="s">
        <v>635</v>
      </c>
      <c r="EH108" s="103" t="s">
        <v>653</v>
      </c>
      <c r="EI108" s="97" t="s">
        <v>640</v>
      </c>
      <c r="EJ108" s="97" t="s">
        <v>640</v>
      </c>
      <c r="EK108" s="122">
        <v>8</v>
      </c>
      <c r="EL108" s="122">
        <v>5</v>
      </c>
      <c r="EM108" s="122">
        <v>0.3</v>
      </c>
      <c r="EN108" s="122">
        <v>0.3</v>
      </c>
      <c r="EO108" s="128" t="s">
        <v>635</v>
      </c>
      <c r="EP108" s="128" t="s">
        <v>635</v>
      </c>
      <c r="EQ108" s="128" t="s">
        <v>635</v>
      </c>
      <c r="ER108" s="128" t="s">
        <v>635</v>
      </c>
      <c r="ES108" s="129" t="s">
        <v>635</v>
      </c>
      <c r="ET108" s="129" t="s">
        <v>635</v>
      </c>
      <c r="EU108" s="129" t="s">
        <v>635</v>
      </c>
      <c r="EV108" s="129" t="s">
        <v>635</v>
      </c>
      <c r="EW108" s="97" t="s">
        <v>654</v>
      </c>
      <c r="EX108" s="97" t="s">
        <v>901</v>
      </c>
      <c r="EY108" s="103" t="s">
        <v>635</v>
      </c>
      <c r="EZ108" s="107" t="s">
        <v>635</v>
      </c>
      <c r="FA108" s="97" t="s">
        <v>655</v>
      </c>
      <c r="FB108" s="130" t="s">
        <v>656</v>
      </c>
      <c r="FC108" s="130" t="s">
        <v>880</v>
      </c>
      <c r="FD108" s="131" t="s">
        <v>635</v>
      </c>
      <c r="FE108" s="131" t="s">
        <v>635</v>
      </c>
      <c r="FF108" s="131" t="s">
        <v>635</v>
      </c>
      <c r="FG108" s="131" t="s">
        <v>635</v>
      </c>
      <c r="FH108" s="131" t="s">
        <v>635</v>
      </c>
      <c r="FI108" s="132">
        <v>3</v>
      </c>
      <c r="FJ108" s="133" t="s">
        <v>635</v>
      </c>
      <c r="FK108" s="103">
        <v>1</v>
      </c>
      <c r="FL108" s="134" t="s">
        <v>635</v>
      </c>
      <c r="FM108" s="135" t="s">
        <v>635</v>
      </c>
      <c r="FN108" s="135" t="s">
        <v>635</v>
      </c>
      <c r="FO108" s="135" t="s">
        <v>635</v>
      </c>
      <c r="FP108" s="103" t="s">
        <v>635</v>
      </c>
      <c r="FQ108" s="132">
        <v>75</v>
      </c>
      <c r="FR108" s="133" t="s">
        <v>635</v>
      </c>
      <c r="FS108" s="103">
        <v>10</v>
      </c>
      <c r="FT108" s="134" t="s">
        <v>635</v>
      </c>
      <c r="FU108" s="135" t="s">
        <v>635</v>
      </c>
      <c r="FV108" s="135" t="s">
        <v>635</v>
      </c>
      <c r="FW108" s="131" t="s">
        <v>635</v>
      </c>
      <c r="FX108" s="103" t="s">
        <v>635</v>
      </c>
      <c r="FY108" s="100" t="s">
        <v>658</v>
      </c>
      <c r="FZ108" s="102" t="s">
        <v>635</v>
      </c>
      <c r="GA108" s="102">
        <v>0</v>
      </c>
      <c r="GB108" s="102">
        <v>24</v>
      </c>
      <c r="GC108" s="136" t="s">
        <v>658</v>
      </c>
      <c r="GD108" s="137" t="s">
        <v>635</v>
      </c>
      <c r="GE108" s="137">
        <v>0</v>
      </c>
      <c r="GF108" s="137">
        <v>24</v>
      </c>
      <c r="GG108" s="125" t="s">
        <v>635</v>
      </c>
      <c r="GH108" s="125" t="s">
        <v>635</v>
      </c>
      <c r="GI108" s="125" t="s">
        <v>635</v>
      </c>
      <c r="GJ108" s="125" t="s">
        <v>635</v>
      </c>
      <c r="GK108" s="122" t="s">
        <v>635</v>
      </c>
      <c r="GL108" s="122" t="s">
        <v>635</v>
      </c>
      <c r="GM108" s="122" t="s">
        <v>635</v>
      </c>
      <c r="GN108" s="122" t="s">
        <v>635</v>
      </c>
      <c r="GO108" s="135" t="s">
        <v>658</v>
      </c>
      <c r="GP108" s="135">
        <v>0</v>
      </c>
      <c r="GQ108" s="135">
        <v>24</v>
      </c>
      <c r="GR108" s="134" t="s">
        <v>658</v>
      </c>
      <c r="GS108" s="134">
        <v>0</v>
      </c>
      <c r="GT108" s="134">
        <v>24</v>
      </c>
      <c r="GU108" s="126" t="s">
        <v>635</v>
      </c>
      <c r="GV108" s="126" t="s">
        <v>635</v>
      </c>
      <c r="GW108" s="126" t="s">
        <v>635</v>
      </c>
      <c r="GX108" s="145" t="s">
        <v>635</v>
      </c>
      <c r="GY108" s="145" t="s">
        <v>635</v>
      </c>
      <c r="GZ108" s="145" t="s">
        <v>635</v>
      </c>
      <c r="HA108" s="123" t="s">
        <v>635</v>
      </c>
      <c r="HB108" s="140" t="s">
        <v>635</v>
      </c>
      <c r="HC108" s="123" t="s">
        <v>635</v>
      </c>
      <c r="HD108" s="123" t="s">
        <v>635</v>
      </c>
      <c r="HE108" s="127" t="s">
        <v>635</v>
      </c>
      <c r="HF108" s="131" t="s">
        <v>635</v>
      </c>
      <c r="HG108" s="131" t="s">
        <v>635</v>
      </c>
      <c r="HH108" s="131" t="s">
        <v>635</v>
      </c>
      <c r="HI108" s="141" t="s">
        <v>635</v>
      </c>
      <c r="HJ108" s="141" t="s">
        <v>635</v>
      </c>
      <c r="HK108" s="141" t="s">
        <v>635</v>
      </c>
      <c r="HL108" s="141" t="s">
        <v>635</v>
      </c>
      <c r="HM108" s="131" t="s">
        <v>635</v>
      </c>
      <c r="HN108" s="131" t="s">
        <v>635</v>
      </c>
      <c r="HO108" s="131" t="s">
        <v>635</v>
      </c>
      <c r="HP108" s="131" t="s">
        <v>635</v>
      </c>
      <c r="HQ108" s="106" t="s">
        <v>635</v>
      </c>
      <c r="HR108" s="106" t="s">
        <v>635</v>
      </c>
      <c r="HS108" s="106" t="s">
        <v>635</v>
      </c>
      <c r="HT108" s="106" t="s">
        <v>635</v>
      </c>
      <c r="HU108" s="132" t="s">
        <v>635</v>
      </c>
      <c r="HV108" s="132" t="s">
        <v>635</v>
      </c>
      <c r="HW108" s="132" t="s">
        <v>635</v>
      </c>
      <c r="HX108" s="132" t="s">
        <v>635</v>
      </c>
      <c r="HY108" s="118" t="s">
        <v>635</v>
      </c>
      <c r="HZ108" s="118" t="s">
        <v>635</v>
      </c>
      <c r="IA108" s="118" t="s">
        <v>635</v>
      </c>
      <c r="IB108" s="118" t="s">
        <v>635</v>
      </c>
      <c r="IC108" s="125" t="s">
        <v>635</v>
      </c>
      <c r="ID108" s="125" t="s">
        <v>635</v>
      </c>
      <c r="IE108" s="125" t="s">
        <v>635</v>
      </c>
      <c r="IF108" s="125" t="s">
        <v>635</v>
      </c>
      <c r="IG108" s="105" t="s">
        <v>902</v>
      </c>
      <c r="IH108" s="105" t="s">
        <v>856</v>
      </c>
      <c r="II108" s="105" t="s">
        <v>830</v>
      </c>
      <c r="IJ108" s="105" t="s">
        <v>808</v>
      </c>
      <c r="IK108" s="105" t="s">
        <v>635</v>
      </c>
      <c r="IL108" s="105" t="s">
        <v>635</v>
      </c>
      <c r="IM108" s="105" t="s">
        <v>635</v>
      </c>
      <c r="IN108" s="105" t="s">
        <v>635</v>
      </c>
      <c r="IO108" s="105" t="s">
        <v>635</v>
      </c>
      <c r="IP108" s="103">
        <v>4</v>
      </c>
      <c r="IQ108" s="102" t="s">
        <v>635</v>
      </c>
      <c r="IR108" s="102" t="s">
        <v>635</v>
      </c>
      <c r="IS108" s="142" t="s">
        <v>635</v>
      </c>
      <c r="IT108" s="142" t="s">
        <v>635</v>
      </c>
      <c r="IU108" s="128" t="s">
        <v>635</v>
      </c>
      <c r="IV108" s="128" t="s">
        <v>635</v>
      </c>
      <c r="IW108" s="143" t="s">
        <v>635</v>
      </c>
      <c r="IX108" s="143" t="s">
        <v>635</v>
      </c>
      <c r="IY108" s="124" t="s">
        <v>635</v>
      </c>
      <c r="IZ108" s="124" t="s">
        <v>635</v>
      </c>
      <c r="JA108" s="124" t="s">
        <v>635</v>
      </c>
      <c r="JB108" s="123" t="s">
        <v>635</v>
      </c>
      <c r="JC108" s="123" t="s">
        <v>635</v>
      </c>
      <c r="JD108" s="123" t="s">
        <v>635</v>
      </c>
      <c r="JE108" s="144" t="s">
        <v>635</v>
      </c>
      <c r="JF108" s="208">
        <v>0</v>
      </c>
      <c r="JG108" s="208">
        <v>0</v>
      </c>
      <c r="JH108" s="141" t="s">
        <v>635</v>
      </c>
      <c r="JI108" s="150">
        <v>0</v>
      </c>
      <c r="JJ108" s="150">
        <v>0</v>
      </c>
      <c r="JK108" s="144" t="s">
        <v>635</v>
      </c>
      <c r="JL108" s="144" t="s">
        <v>635</v>
      </c>
      <c r="JM108" s="144" t="s">
        <v>635</v>
      </c>
      <c r="JN108" s="135" t="s">
        <v>635</v>
      </c>
      <c r="JO108" s="135" t="s">
        <v>635</v>
      </c>
      <c r="JP108" s="135" t="s">
        <v>635</v>
      </c>
      <c r="JQ108" s="144" t="s">
        <v>635</v>
      </c>
      <c r="JR108" s="144" t="s">
        <v>635</v>
      </c>
      <c r="JS108" s="144" t="s">
        <v>635</v>
      </c>
      <c r="JT108" s="144" t="s">
        <v>635</v>
      </c>
      <c r="JU108" s="145" t="s">
        <v>635</v>
      </c>
      <c r="JV108" s="145" t="s">
        <v>635</v>
      </c>
      <c r="JW108" s="145" t="s">
        <v>635</v>
      </c>
      <c r="JX108" s="145" t="s">
        <v>635</v>
      </c>
      <c r="JY108" s="141" t="s">
        <v>635</v>
      </c>
      <c r="JZ108" s="141" t="s">
        <v>635</v>
      </c>
      <c r="KA108" s="141" t="s">
        <v>635</v>
      </c>
      <c r="KB108" s="141" t="s">
        <v>635</v>
      </c>
      <c r="KC108" s="128" t="s">
        <v>635</v>
      </c>
      <c r="KD108" s="128" t="s">
        <v>635</v>
      </c>
      <c r="KE108" s="128" t="s">
        <v>635</v>
      </c>
      <c r="KF108" s="128" t="s">
        <v>635</v>
      </c>
      <c r="KG108" s="146" t="s">
        <v>635</v>
      </c>
      <c r="KH108" s="146" t="s">
        <v>635</v>
      </c>
      <c r="KI108" s="146" t="s">
        <v>635</v>
      </c>
      <c r="KJ108" s="146" t="s">
        <v>635</v>
      </c>
      <c r="KK108" s="147" t="s">
        <v>635</v>
      </c>
      <c r="KL108" s="147" t="s">
        <v>635</v>
      </c>
      <c r="KM108" s="147" t="s">
        <v>635</v>
      </c>
      <c r="KN108" s="147" t="s">
        <v>635</v>
      </c>
      <c r="KO108" s="148" t="s">
        <v>635</v>
      </c>
      <c r="KP108" s="148" t="s">
        <v>635</v>
      </c>
      <c r="KQ108" s="148" t="s">
        <v>635</v>
      </c>
      <c r="KR108" s="148" t="s">
        <v>635</v>
      </c>
      <c r="KS108" s="149" t="s">
        <v>635</v>
      </c>
      <c r="KT108" s="149" t="s">
        <v>635</v>
      </c>
      <c r="KU108" s="149" t="s">
        <v>635</v>
      </c>
      <c r="KV108" s="149" t="s">
        <v>635</v>
      </c>
      <c r="KW108" s="105" t="s">
        <v>965</v>
      </c>
      <c r="KX108" s="106" t="s">
        <v>635</v>
      </c>
      <c r="KY108" s="106" t="s">
        <v>635</v>
      </c>
      <c r="KZ108" s="150">
        <v>0</v>
      </c>
      <c r="LA108" s="150">
        <v>0</v>
      </c>
      <c r="LB108" s="150">
        <v>0</v>
      </c>
      <c r="LC108" s="150">
        <v>1</v>
      </c>
      <c r="LD108" s="150">
        <v>0</v>
      </c>
      <c r="LE108" s="150">
        <v>0</v>
      </c>
      <c r="LF108" s="150">
        <v>0</v>
      </c>
      <c r="LG108" s="150">
        <v>0</v>
      </c>
      <c r="LH108" s="151">
        <f t="shared" si="31"/>
        <v>1</v>
      </c>
      <c r="LI108" s="152">
        <v>0</v>
      </c>
      <c r="LJ108" s="152">
        <v>0</v>
      </c>
      <c r="LK108" s="152">
        <v>0</v>
      </c>
      <c r="LL108" s="152">
        <v>1</v>
      </c>
      <c r="LM108" s="152">
        <v>0</v>
      </c>
      <c r="LN108" s="152">
        <v>0</v>
      </c>
      <c r="LO108" s="152">
        <v>0</v>
      </c>
      <c r="LP108" s="152">
        <v>0</v>
      </c>
      <c r="LQ108" s="153">
        <f t="shared" si="32"/>
        <v>1</v>
      </c>
      <c r="LR108" s="142">
        <v>0</v>
      </c>
      <c r="LS108" s="142">
        <v>0</v>
      </c>
      <c r="LT108" s="142">
        <v>0</v>
      </c>
      <c r="LU108" s="142">
        <v>0</v>
      </c>
      <c r="LV108" s="142">
        <v>0</v>
      </c>
      <c r="LW108" s="142">
        <v>0</v>
      </c>
      <c r="LX108" s="142">
        <v>0</v>
      </c>
      <c r="LY108" s="142">
        <v>0</v>
      </c>
      <c r="LZ108" s="142">
        <v>0</v>
      </c>
      <c r="MA108" s="45" t="s">
        <v>635</v>
      </c>
      <c r="MB108" s="45" t="s">
        <v>635</v>
      </c>
      <c r="MC108" s="45" t="s">
        <v>635</v>
      </c>
      <c r="MD108" s="45" t="s">
        <v>635</v>
      </c>
      <c r="ME108" s="45" t="s">
        <v>635</v>
      </c>
      <c r="MF108" s="45" t="s">
        <v>635</v>
      </c>
      <c r="MG108" s="45" t="s">
        <v>635</v>
      </c>
      <c r="MH108" s="45" t="s">
        <v>635</v>
      </c>
      <c r="MI108" s="44" t="s">
        <v>635</v>
      </c>
      <c r="MJ108" s="155">
        <v>0</v>
      </c>
      <c r="MK108" s="155">
        <v>0</v>
      </c>
      <c r="ML108" s="155">
        <v>0</v>
      </c>
      <c r="MM108" s="155">
        <v>0</v>
      </c>
      <c r="MN108" s="155">
        <v>0</v>
      </c>
      <c r="MO108" s="155">
        <v>0</v>
      </c>
      <c r="MP108" s="155">
        <v>0</v>
      </c>
      <c r="MQ108" s="155">
        <v>0</v>
      </c>
      <c r="MR108" s="155">
        <v>0</v>
      </c>
      <c r="MS108" s="157" t="s">
        <v>635</v>
      </c>
      <c r="MT108" s="157" t="s">
        <v>635</v>
      </c>
      <c r="MU108" s="157" t="s">
        <v>635</v>
      </c>
      <c r="MV108" s="157" t="s">
        <v>635</v>
      </c>
      <c r="MW108" s="157" t="s">
        <v>635</v>
      </c>
      <c r="MX108" s="157" t="s">
        <v>635</v>
      </c>
      <c r="MY108" s="157" t="s">
        <v>635</v>
      </c>
      <c r="MZ108" s="157" t="s">
        <v>635</v>
      </c>
      <c r="NA108" s="157" t="s">
        <v>635</v>
      </c>
      <c r="NB108" s="158" t="s">
        <v>635</v>
      </c>
      <c r="NC108" s="158" t="s">
        <v>635</v>
      </c>
      <c r="ND108" s="158" t="s">
        <v>635</v>
      </c>
      <c r="NE108" s="158" t="s">
        <v>635</v>
      </c>
      <c r="NF108" s="158" t="s">
        <v>635</v>
      </c>
      <c r="NG108" s="158" t="s">
        <v>635</v>
      </c>
      <c r="NH108" s="158" t="s">
        <v>635</v>
      </c>
      <c r="NI108" s="158" t="s">
        <v>635</v>
      </c>
      <c r="NJ108" s="159" t="s">
        <v>635</v>
      </c>
      <c r="NK108" s="160" t="s">
        <v>635</v>
      </c>
      <c r="NL108" s="160" t="s">
        <v>635</v>
      </c>
      <c r="NM108" s="160" t="s">
        <v>635</v>
      </c>
      <c r="NN108" s="160" t="s">
        <v>635</v>
      </c>
      <c r="NO108" s="160" t="s">
        <v>635</v>
      </c>
      <c r="NP108" s="160" t="s">
        <v>635</v>
      </c>
      <c r="NQ108" s="160" t="s">
        <v>635</v>
      </c>
      <c r="NR108" s="160" t="s">
        <v>635</v>
      </c>
      <c r="NS108" s="161" t="s">
        <v>635</v>
      </c>
      <c r="NT108" s="162" t="s">
        <v>635</v>
      </c>
      <c r="NU108" s="162" t="s">
        <v>635</v>
      </c>
      <c r="NV108" s="162" t="s">
        <v>635</v>
      </c>
      <c r="NW108" s="162" t="s">
        <v>635</v>
      </c>
      <c r="NX108" s="162" t="s">
        <v>635</v>
      </c>
      <c r="NY108" s="162" t="s">
        <v>635</v>
      </c>
      <c r="NZ108" s="162" t="s">
        <v>635</v>
      </c>
      <c r="OA108" s="162" t="s">
        <v>635</v>
      </c>
      <c r="OB108" s="163" t="s">
        <v>635</v>
      </c>
      <c r="OC108" s="142" t="s">
        <v>635</v>
      </c>
      <c r="OD108" s="142" t="s">
        <v>635</v>
      </c>
      <c r="OE108" s="142" t="s">
        <v>635</v>
      </c>
      <c r="OF108" s="142" t="s">
        <v>635</v>
      </c>
      <c r="OG108" s="142" t="s">
        <v>635</v>
      </c>
      <c r="OH108" s="142" t="s">
        <v>635</v>
      </c>
      <c r="OI108" s="142" t="s">
        <v>635</v>
      </c>
      <c r="OJ108" s="142" t="s">
        <v>635</v>
      </c>
      <c r="OK108" s="142" t="s">
        <v>635</v>
      </c>
      <c r="OL108" s="45">
        <v>0</v>
      </c>
      <c r="OM108" s="45">
        <v>0</v>
      </c>
      <c r="ON108" s="45">
        <v>0</v>
      </c>
      <c r="OO108" s="45">
        <v>0</v>
      </c>
      <c r="OP108" s="45">
        <v>0</v>
      </c>
      <c r="OQ108" s="45">
        <v>0</v>
      </c>
      <c r="OR108" s="45">
        <v>0</v>
      </c>
      <c r="OS108" s="45">
        <v>0</v>
      </c>
      <c r="OT108" s="44">
        <v>0</v>
      </c>
      <c r="OU108" s="158" t="s">
        <v>635</v>
      </c>
      <c r="OV108" s="158" t="s">
        <v>635</v>
      </c>
      <c r="OW108" s="158" t="s">
        <v>635</v>
      </c>
      <c r="OX108" s="158" t="s">
        <v>635</v>
      </c>
      <c r="OY108" s="158" t="s">
        <v>635</v>
      </c>
      <c r="OZ108" s="158" t="s">
        <v>635</v>
      </c>
      <c r="PA108" s="158" t="s">
        <v>635</v>
      </c>
      <c r="PB108" s="158" t="s">
        <v>635</v>
      </c>
      <c r="PC108" s="159" t="s">
        <v>635</v>
      </c>
      <c r="PD108" s="152">
        <v>0</v>
      </c>
      <c r="PE108" s="152">
        <v>0</v>
      </c>
      <c r="PF108" s="152">
        <v>0</v>
      </c>
      <c r="PG108" s="152">
        <v>0</v>
      </c>
      <c r="PH108" s="152">
        <v>0</v>
      </c>
      <c r="PI108" s="152">
        <v>0</v>
      </c>
      <c r="PJ108" s="152">
        <v>0</v>
      </c>
      <c r="PK108" s="152">
        <v>0</v>
      </c>
      <c r="PL108" s="164">
        <v>0</v>
      </c>
      <c r="PM108" s="158" t="s">
        <v>635</v>
      </c>
      <c r="PN108" s="158" t="s">
        <v>635</v>
      </c>
      <c r="PO108" s="158" t="s">
        <v>635</v>
      </c>
      <c r="PP108" s="158" t="s">
        <v>635</v>
      </c>
      <c r="PQ108" s="158" t="s">
        <v>635</v>
      </c>
      <c r="PR108" s="158" t="s">
        <v>635</v>
      </c>
      <c r="PS108" s="158" t="s">
        <v>635</v>
      </c>
      <c r="PT108" s="158" t="s">
        <v>635</v>
      </c>
      <c r="PU108" s="159" t="s">
        <v>635</v>
      </c>
      <c r="PV108" s="157" t="s">
        <v>635</v>
      </c>
      <c r="PW108" s="157" t="s">
        <v>635</v>
      </c>
      <c r="PX108" s="157" t="s">
        <v>635</v>
      </c>
      <c r="PY108" s="157" t="s">
        <v>635</v>
      </c>
      <c r="PZ108" s="157" t="s">
        <v>635</v>
      </c>
      <c r="QA108" s="157" t="s">
        <v>635</v>
      </c>
      <c r="QB108" s="157" t="s">
        <v>635</v>
      </c>
      <c r="QC108" s="157" t="s">
        <v>635</v>
      </c>
      <c r="QD108" s="165" t="s">
        <v>635</v>
      </c>
      <c r="QE108" s="166" t="s">
        <v>635</v>
      </c>
      <c r="QF108" s="166" t="s">
        <v>635</v>
      </c>
      <c r="QG108" s="166" t="s">
        <v>635</v>
      </c>
      <c r="QH108" s="166" t="s">
        <v>635</v>
      </c>
      <c r="QI108" s="166" t="s">
        <v>635</v>
      </c>
      <c r="QJ108" s="166" t="s">
        <v>635</v>
      </c>
      <c r="QK108" s="166" t="s">
        <v>635</v>
      </c>
      <c r="QL108" s="166" t="s">
        <v>635</v>
      </c>
      <c r="QM108" s="167" t="s">
        <v>635</v>
      </c>
      <c r="QN108" s="120" t="s">
        <v>635</v>
      </c>
      <c r="QO108" s="120" t="s">
        <v>635</v>
      </c>
      <c r="QP108" s="120" t="s">
        <v>635</v>
      </c>
      <c r="QQ108" s="120" t="s">
        <v>635</v>
      </c>
      <c r="QR108" s="120" t="s">
        <v>635</v>
      </c>
      <c r="QS108" s="120" t="s">
        <v>635</v>
      </c>
      <c r="QT108" s="120" t="s">
        <v>635</v>
      </c>
      <c r="QU108" s="120" t="s">
        <v>635</v>
      </c>
      <c r="QV108" s="168" t="s">
        <v>635</v>
      </c>
      <c r="QW108" s="169" t="s">
        <v>635</v>
      </c>
      <c r="QX108" s="169" t="s">
        <v>635</v>
      </c>
      <c r="QY108" s="169" t="s">
        <v>635</v>
      </c>
      <c r="QZ108" s="169" t="s">
        <v>635</v>
      </c>
      <c r="RA108" s="169" t="s">
        <v>635</v>
      </c>
      <c r="RB108" s="169" t="s">
        <v>635</v>
      </c>
      <c r="RC108" s="169" t="s">
        <v>635</v>
      </c>
      <c r="RD108" s="169" t="s">
        <v>635</v>
      </c>
      <c r="RE108" s="170" t="s">
        <v>635</v>
      </c>
      <c r="RF108" s="136" t="s">
        <v>656</v>
      </c>
      <c r="RG108" s="136" t="s">
        <v>880</v>
      </c>
      <c r="RH108" s="136" t="s">
        <v>635</v>
      </c>
      <c r="RI108" s="137" t="s">
        <v>635</v>
      </c>
      <c r="RJ108" s="137" t="s">
        <v>635</v>
      </c>
      <c r="RK108" s="137" t="s">
        <v>635</v>
      </c>
      <c r="RL108" s="105" t="s">
        <v>965</v>
      </c>
      <c r="RM108" s="106" t="s">
        <v>635</v>
      </c>
      <c r="RN108" s="106" t="s">
        <v>635</v>
      </c>
      <c r="RO108" s="171">
        <v>0</v>
      </c>
      <c r="RP108" s="171">
        <v>0</v>
      </c>
      <c r="RQ108" s="171">
        <v>0</v>
      </c>
      <c r="RR108" s="171">
        <v>1</v>
      </c>
      <c r="RS108" s="171">
        <v>0</v>
      </c>
      <c r="RT108" s="171">
        <v>0</v>
      </c>
      <c r="RU108" s="171">
        <v>0</v>
      </c>
      <c r="RV108" s="171">
        <v>0</v>
      </c>
      <c r="RW108" s="172">
        <f t="shared" si="28"/>
        <v>1</v>
      </c>
      <c r="RX108" s="133" t="s">
        <v>635</v>
      </c>
      <c r="RY108" s="133" t="s">
        <v>635</v>
      </c>
      <c r="RZ108" s="133" t="s">
        <v>635</v>
      </c>
      <c r="SA108" s="133" t="s">
        <v>635</v>
      </c>
      <c r="SB108" s="133" t="s">
        <v>635</v>
      </c>
      <c r="SC108" s="133" t="s">
        <v>635</v>
      </c>
      <c r="SD108" s="133" t="s">
        <v>635</v>
      </c>
      <c r="SE108" s="133" t="s">
        <v>635</v>
      </c>
      <c r="SF108" s="189" t="s">
        <v>635</v>
      </c>
      <c r="SG108" s="152">
        <v>0</v>
      </c>
      <c r="SH108" s="152">
        <v>0</v>
      </c>
      <c r="SI108" s="152">
        <v>0</v>
      </c>
      <c r="SJ108" s="152">
        <v>1</v>
      </c>
      <c r="SK108" s="152">
        <v>0</v>
      </c>
      <c r="SL108" s="152">
        <v>0</v>
      </c>
      <c r="SM108" s="152">
        <v>0</v>
      </c>
      <c r="SN108" s="152">
        <v>0</v>
      </c>
      <c r="SO108" s="233">
        <f>SUBTOTAL(9,SG108:SN108)</f>
        <v>1</v>
      </c>
      <c r="SP108" s="102" t="s">
        <v>635</v>
      </c>
      <c r="SQ108" s="102" t="s">
        <v>635</v>
      </c>
      <c r="SR108" s="102" t="s">
        <v>635</v>
      </c>
      <c r="SS108" s="102" t="s">
        <v>635</v>
      </c>
      <c r="ST108" s="102" t="s">
        <v>635</v>
      </c>
      <c r="SU108" s="102" t="s">
        <v>635</v>
      </c>
      <c r="SV108" s="102" t="s">
        <v>635</v>
      </c>
      <c r="SW108" s="102" t="s">
        <v>635</v>
      </c>
      <c r="SX108" s="174" t="s">
        <v>635</v>
      </c>
      <c r="SY108" s="125" t="s">
        <v>635</v>
      </c>
      <c r="SZ108" s="125" t="s">
        <v>635</v>
      </c>
      <c r="TA108" s="125" t="s">
        <v>635</v>
      </c>
      <c r="TB108" s="125" t="s">
        <v>635</v>
      </c>
      <c r="TC108" s="125" t="s">
        <v>635</v>
      </c>
      <c r="TD108" s="125" t="s">
        <v>635</v>
      </c>
      <c r="TE108" s="125" t="s">
        <v>635</v>
      </c>
      <c r="TF108" s="125" t="s">
        <v>635</v>
      </c>
      <c r="TG108" s="175" t="s">
        <v>635</v>
      </c>
      <c r="TH108" s="149" t="s">
        <v>635</v>
      </c>
      <c r="TI108" s="149" t="s">
        <v>635</v>
      </c>
      <c r="TJ108" s="149" t="s">
        <v>635</v>
      </c>
      <c r="TK108" s="149" t="s">
        <v>635</v>
      </c>
      <c r="TL108" s="149" t="s">
        <v>635</v>
      </c>
      <c r="TM108" s="149" t="s">
        <v>635</v>
      </c>
      <c r="TN108" s="149" t="s">
        <v>635</v>
      </c>
      <c r="TO108" s="149" t="s">
        <v>635</v>
      </c>
      <c r="TP108" s="176" t="s">
        <v>635</v>
      </c>
      <c r="TQ108" s="177" t="s">
        <v>635</v>
      </c>
      <c r="TR108" s="177" t="s">
        <v>635</v>
      </c>
      <c r="TS108" s="177" t="s">
        <v>635</v>
      </c>
      <c r="TT108" s="177" t="s">
        <v>635</v>
      </c>
      <c r="TU108" s="177" t="s">
        <v>635</v>
      </c>
      <c r="TV108" s="177" t="s">
        <v>635</v>
      </c>
      <c r="TW108" s="177" t="s">
        <v>635</v>
      </c>
      <c r="TX108" s="177" t="s">
        <v>635</v>
      </c>
      <c r="TY108" s="178" t="s">
        <v>635</v>
      </c>
      <c r="TZ108" s="179" t="s">
        <v>635</v>
      </c>
      <c r="UA108" s="179" t="s">
        <v>635</v>
      </c>
      <c r="UB108" s="179" t="s">
        <v>635</v>
      </c>
      <c r="UC108" s="179" t="s">
        <v>635</v>
      </c>
      <c r="UD108" s="179" t="s">
        <v>635</v>
      </c>
      <c r="UE108" s="179" t="s">
        <v>635</v>
      </c>
      <c r="UF108" s="179" t="s">
        <v>635</v>
      </c>
      <c r="UG108" s="179" t="s">
        <v>635</v>
      </c>
      <c r="UH108" s="180" t="s">
        <v>635</v>
      </c>
      <c r="UI108" s="171">
        <v>0</v>
      </c>
      <c r="UJ108" s="171">
        <v>0</v>
      </c>
      <c r="UK108" s="171">
        <v>0</v>
      </c>
      <c r="UL108" s="171">
        <v>1</v>
      </c>
      <c r="UM108" s="171">
        <v>0</v>
      </c>
      <c r="UN108" s="171">
        <v>0</v>
      </c>
      <c r="UO108" s="171">
        <v>0</v>
      </c>
      <c r="UP108" s="171">
        <v>0</v>
      </c>
      <c r="UQ108" s="181">
        <f t="shared" si="29"/>
        <v>1</v>
      </c>
      <c r="UR108" s="131" t="s">
        <v>635</v>
      </c>
      <c r="US108" s="131" t="s">
        <v>635</v>
      </c>
      <c r="UT108" s="131" t="s">
        <v>635</v>
      </c>
      <c r="UU108" s="131" t="s">
        <v>635</v>
      </c>
      <c r="UV108" s="131" t="s">
        <v>635</v>
      </c>
      <c r="UW108" s="131" t="s">
        <v>635</v>
      </c>
      <c r="UX108" s="131" t="s">
        <v>635</v>
      </c>
      <c r="UY108" s="131" t="s">
        <v>635</v>
      </c>
      <c r="UZ108" s="182" t="s">
        <v>635</v>
      </c>
      <c r="VA108" s="169" t="s">
        <v>635</v>
      </c>
      <c r="VB108" s="169" t="s">
        <v>635</v>
      </c>
      <c r="VC108" s="169" t="s">
        <v>635</v>
      </c>
      <c r="VD108" s="169" t="s">
        <v>635</v>
      </c>
      <c r="VE108" s="169" t="s">
        <v>635</v>
      </c>
      <c r="VF108" s="169" t="s">
        <v>635</v>
      </c>
      <c r="VG108" s="169" t="s">
        <v>635</v>
      </c>
      <c r="VH108" s="169" t="s">
        <v>635</v>
      </c>
      <c r="VI108" s="183" t="s">
        <v>635</v>
      </c>
      <c r="VJ108" s="210">
        <v>0</v>
      </c>
      <c r="VK108" s="210">
        <v>0</v>
      </c>
      <c r="VL108" s="210">
        <v>0</v>
      </c>
      <c r="VM108" s="210">
        <v>1</v>
      </c>
      <c r="VN108" s="210">
        <v>0</v>
      </c>
      <c r="VO108" s="210">
        <v>0</v>
      </c>
      <c r="VP108" s="210">
        <v>0</v>
      </c>
      <c r="VQ108" s="210">
        <v>0</v>
      </c>
      <c r="VR108" s="211">
        <f>SUBTOTAL(9,VJ108:VQ108)</f>
        <v>1</v>
      </c>
      <c r="VS108" s="184" t="s">
        <v>635</v>
      </c>
      <c r="VT108" s="184" t="s">
        <v>635</v>
      </c>
      <c r="VU108" s="184" t="s">
        <v>635</v>
      </c>
      <c r="VV108" s="184" t="s">
        <v>635</v>
      </c>
      <c r="VW108" s="184" t="s">
        <v>635</v>
      </c>
      <c r="VX108" s="184" t="s">
        <v>635</v>
      </c>
      <c r="VY108" s="184" t="s">
        <v>635</v>
      </c>
      <c r="VZ108" s="184" t="s">
        <v>635</v>
      </c>
      <c r="WA108" s="185" t="s">
        <v>635</v>
      </c>
      <c r="WB108" s="186" t="s">
        <v>635</v>
      </c>
      <c r="WC108" s="186" t="s">
        <v>635</v>
      </c>
      <c r="WD108" s="186" t="s">
        <v>635</v>
      </c>
      <c r="WE108" s="186" t="s">
        <v>635</v>
      </c>
      <c r="WF108" s="186" t="s">
        <v>635</v>
      </c>
      <c r="WG108" s="186" t="s">
        <v>635</v>
      </c>
      <c r="WH108" s="186" t="s">
        <v>635</v>
      </c>
      <c r="WI108" s="186" t="s">
        <v>635</v>
      </c>
      <c r="WJ108" s="187" t="s">
        <v>635</v>
      </c>
      <c r="WK108" s="137" t="s">
        <v>635</v>
      </c>
      <c r="WL108" s="137" t="s">
        <v>635</v>
      </c>
      <c r="WM108" s="137" t="s">
        <v>635</v>
      </c>
      <c r="WN108" s="137" t="s">
        <v>635</v>
      </c>
      <c r="WO108" s="137" t="s">
        <v>635</v>
      </c>
      <c r="WP108" s="137" t="s">
        <v>635</v>
      </c>
      <c r="WQ108" s="137" t="s">
        <v>635</v>
      </c>
      <c r="WR108" s="137" t="s">
        <v>635</v>
      </c>
      <c r="WS108" s="188" t="s">
        <v>635</v>
      </c>
      <c r="WT108" s="133" t="s">
        <v>635</v>
      </c>
      <c r="WU108" s="133" t="s">
        <v>635</v>
      </c>
      <c r="WV108" s="133" t="s">
        <v>635</v>
      </c>
      <c r="WW108" s="133" t="s">
        <v>635</v>
      </c>
      <c r="WX108" s="133" t="s">
        <v>635</v>
      </c>
      <c r="WY108" s="133" t="s">
        <v>635</v>
      </c>
      <c r="WZ108" s="133" t="s">
        <v>635</v>
      </c>
      <c r="XA108" s="133" t="s">
        <v>635</v>
      </c>
      <c r="XB108" s="189" t="s">
        <v>635</v>
      </c>
      <c r="XC108" s="105" t="s">
        <v>665</v>
      </c>
      <c r="XD108" s="105" t="s">
        <v>666</v>
      </c>
      <c r="XE108" s="105" t="s">
        <v>749</v>
      </c>
      <c r="XF108" s="111" t="s">
        <v>635</v>
      </c>
      <c r="XG108" s="190" t="s">
        <v>671</v>
      </c>
      <c r="XH108" s="190" t="s">
        <v>672</v>
      </c>
      <c r="XI108" s="190" t="s">
        <v>673</v>
      </c>
      <c r="XJ108" s="190" t="s">
        <v>670</v>
      </c>
      <c r="XK108" s="190" t="s">
        <v>635</v>
      </c>
      <c r="XL108" s="190" t="s">
        <v>635</v>
      </c>
      <c r="XM108" s="191" t="s">
        <v>667</v>
      </c>
      <c r="XN108" s="191" t="s">
        <v>668</v>
      </c>
      <c r="XO108" s="191" t="s">
        <v>670</v>
      </c>
      <c r="XP108" s="191" t="s">
        <v>672</v>
      </c>
      <c r="XQ108" s="191" t="s">
        <v>635</v>
      </c>
      <c r="XR108" s="191" t="s">
        <v>635</v>
      </c>
      <c r="XS108" s="191" t="s">
        <v>635</v>
      </c>
      <c r="XT108" s="191" t="s">
        <v>635</v>
      </c>
      <c r="XU108" s="192" t="s">
        <v>635</v>
      </c>
      <c r="XV108" s="192" t="s">
        <v>635</v>
      </c>
      <c r="XW108" s="192" t="s">
        <v>635</v>
      </c>
      <c r="XX108" s="192" t="s">
        <v>635</v>
      </c>
      <c r="XY108" s="192" t="s">
        <v>635</v>
      </c>
      <c r="XZ108" s="192" t="s">
        <v>635</v>
      </c>
      <c r="YA108" s="144" t="s">
        <v>667</v>
      </c>
      <c r="YB108" s="144" t="s">
        <v>668</v>
      </c>
      <c r="YC108" s="144" t="s">
        <v>672</v>
      </c>
      <c r="YD108" s="144" t="s">
        <v>635</v>
      </c>
      <c r="YE108" s="144" t="s">
        <v>635</v>
      </c>
      <c r="YF108" s="144" t="s">
        <v>635</v>
      </c>
      <c r="YG108" s="144" t="s">
        <v>635</v>
      </c>
      <c r="YH108" s="111" t="s">
        <v>635</v>
      </c>
      <c r="YI108" s="111" t="s">
        <v>635</v>
      </c>
      <c r="YJ108" s="111" t="s">
        <v>635</v>
      </c>
      <c r="YK108" s="190" t="s">
        <v>635</v>
      </c>
      <c r="YL108" s="190" t="s">
        <v>635</v>
      </c>
      <c r="YM108" s="190" t="s">
        <v>635</v>
      </c>
      <c r="YN108" s="190" t="s">
        <v>635</v>
      </c>
      <c r="YO108" s="190" t="s">
        <v>635</v>
      </c>
      <c r="YP108" s="130" t="s">
        <v>635</v>
      </c>
      <c r="YQ108" s="130" t="s">
        <v>635</v>
      </c>
      <c r="YR108" s="130" t="s">
        <v>635</v>
      </c>
      <c r="YS108" s="130" t="s">
        <v>635</v>
      </c>
      <c r="YT108" s="130" t="s">
        <v>635</v>
      </c>
      <c r="YU108" s="130" t="s">
        <v>635</v>
      </c>
      <c r="YV108" s="112" t="s">
        <v>635</v>
      </c>
      <c r="YW108" s="112" t="s">
        <v>635</v>
      </c>
      <c r="YX108" s="112" t="s">
        <v>635</v>
      </c>
      <c r="YY108" s="112" t="s">
        <v>635</v>
      </c>
      <c r="YZ108" s="105" t="s">
        <v>674</v>
      </c>
      <c r="ZA108" s="105" t="s">
        <v>800</v>
      </c>
      <c r="ZB108" s="126" t="s">
        <v>635</v>
      </c>
      <c r="ZC108" s="126" t="s">
        <v>635</v>
      </c>
      <c r="ZD108" s="126" t="s">
        <v>635</v>
      </c>
      <c r="ZE108" s="126" t="s">
        <v>635</v>
      </c>
      <c r="ZF108" s="126" t="s">
        <v>635</v>
      </c>
      <c r="ZG108" s="125" t="s">
        <v>882</v>
      </c>
      <c r="ZH108" s="125" t="s">
        <v>675</v>
      </c>
      <c r="ZI108" s="125" t="s">
        <v>677</v>
      </c>
      <c r="ZJ108" s="125" t="s">
        <v>753</v>
      </c>
      <c r="ZK108" s="125" t="s">
        <v>635</v>
      </c>
      <c r="ZL108" s="125" t="s">
        <v>635</v>
      </c>
      <c r="ZM108" s="125" t="s">
        <v>635</v>
      </c>
      <c r="ZN108" s="125" t="s">
        <v>635</v>
      </c>
      <c r="ZO108" s="147" t="s">
        <v>882</v>
      </c>
      <c r="ZP108" s="147" t="s">
        <v>675</v>
      </c>
      <c r="ZQ108" s="147" t="s">
        <v>753</v>
      </c>
      <c r="ZR108" s="147" t="s">
        <v>635</v>
      </c>
      <c r="ZS108" s="147" t="s">
        <v>635</v>
      </c>
      <c r="ZT108" s="184" t="s">
        <v>635</v>
      </c>
      <c r="ZU108" s="184">
        <v>5</v>
      </c>
      <c r="ZV108" s="184">
        <v>2</v>
      </c>
      <c r="ZW108" s="184" t="s">
        <v>635</v>
      </c>
      <c r="ZX108" s="131">
        <v>2</v>
      </c>
      <c r="ZY108" s="131" t="s">
        <v>635</v>
      </c>
      <c r="ZZ108" s="131">
        <v>1</v>
      </c>
      <c r="AAA108" s="131" t="s">
        <v>635</v>
      </c>
      <c r="AAB108" s="132" t="s">
        <v>635</v>
      </c>
      <c r="AAC108" s="132" t="s">
        <v>635</v>
      </c>
      <c r="AAD108" s="132" t="s">
        <v>635</v>
      </c>
      <c r="AAE108" s="193" t="s">
        <v>635</v>
      </c>
      <c r="AAF108" s="102">
        <v>0.5</v>
      </c>
      <c r="AAG108" s="102">
        <v>1</v>
      </c>
      <c r="AAH108" s="102" t="s">
        <v>635</v>
      </c>
      <c r="AAI108" s="102" t="s">
        <v>635</v>
      </c>
      <c r="AAJ108" s="125" t="s">
        <v>635</v>
      </c>
      <c r="AAK108" s="125">
        <v>2</v>
      </c>
      <c r="AAL108" s="125" t="s">
        <v>635</v>
      </c>
      <c r="AAM108" s="125" t="s">
        <v>635</v>
      </c>
      <c r="AAN108" s="131">
        <v>4</v>
      </c>
      <c r="AAO108" s="131">
        <v>3</v>
      </c>
      <c r="AAP108" s="131">
        <v>1</v>
      </c>
      <c r="AAQ108" s="131" t="s">
        <v>635</v>
      </c>
      <c r="AAR108" s="149" t="s">
        <v>635</v>
      </c>
      <c r="AAS108" s="149">
        <v>3</v>
      </c>
      <c r="AAT108" s="149" t="s">
        <v>635</v>
      </c>
      <c r="AAU108" s="149" t="s">
        <v>635</v>
      </c>
      <c r="AAV108" s="184" t="s">
        <v>635</v>
      </c>
      <c r="AAW108" s="184" t="s">
        <v>635</v>
      </c>
      <c r="AAX108" s="184" t="s">
        <v>635</v>
      </c>
      <c r="AAY108" s="184" t="s">
        <v>635</v>
      </c>
      <c r="AAZ108" s="103" t="s">
        <v>632</v>
      </c>
      <c r="ABA108" s="100" t="s">
        <v>679</v>
      </c>
      <c r="ABB108" s="100" t="s">
        <v>786</v>
      </c>
      <c r="ABC108" s="100" t="s">
        <v>635</v>
      </c>
      <c r="ABD108" s="100" t="s">
        <v>635</v>
      </c>
      <c r="ABE108" s="100" t="s">
        <v>635</v>
      </c>
      <c r="ABF108" s="103" t="s">
        <v>635</v>
      </c>
      <c r="ABG108" s="194">
        <v>40000</v>
      </c>
      <c r="ABH108" s="195" t="s">
        <v>754</v>
      </c>
      <c r="ABI108" s="195" t="s">
        <v>716</v>
      </c>
      <c r="ABJ108" s="195" t="s">
        <v>788</v>
      </c>
      <c r="ABK108" s="195" t="s">
        <v>717</v>
      </c>
      <c r="ABL108" s="177" t="s">
        <v>635</v>
      </c>
      <c r="ABM108" s="177" t="s">
        <v>635</v>
      </c>
      <c r="ABN108" s="177" t="s">
        <v>635</v>
      </c>
      <c r="ABO108" s="195" t="s">
        <v>635</v>
      </c>
      <c r="ABP108" s="112" t="s">
        <v>682</v>
      </c>
      <c r="ABQ108" s="112" t="s">
        <v>635</v>
      </c>
      <c r="ABR108" s="112" t="s">
        <v>635</v>
      </c>
      <c r="ABS108" s="103" t="s">
        <v>632</v>
      </c>
      <c r="ABT108" s="97" t="s">
        <v>632</v>
      </c>
      <c r="ABU108" s="196" t="s">
        <v>683</v>
      </c>
      <c r="ABV108" s="196" t="s">
        <v>718</v>
      </c>
      <c r="ABW108" s="196" t="s">
        <v>719</v>
      </c>
      <c r="ABX108" s="196" t="s">
        <v>635</v>
      </c>
      <c r="ABY108" s="196" t="s">
        <v>635</v>
      </c>
      <c r="ABZ108" s="196" t="s">
        <v>635</v>
      </c>
      <c r="ACA108" s="196" t="s">
        <v>635</v>
      </c>
      <c r="ACB108" s="97" t="s">
        <v>626</v>
      </c>
      <c r="ACC108" s="97" t="s">
        <v>632</v>
      </c>
      <c r="ACD108" s="112" t="s">
        <v>685</v>
      </c>
      <c r="ACE108" s="112" t="s">
        <v>635</v>
      </c>
      <c r="ACF108" s="112" t="s">
        <v>635</v>
      </c>
      <c r="ACG108" s="112" t="s">
        <v>635</v>
      </c>
      <c r="ACH108" s="97" t="s">
        <v>2046</v>
      </c>
      <c r="ACI108" s="97" t="s">
        <v>2047</v>
      </c>
      <c r="ACJ108" s="97"/>
    </row>
    <row r="109" spans="1:764" ht="15" customHeight="1">
      <c r="A109">
        <v>101</v>
      </c>
      <c r="B109" s="97" t="s">
        <v>2048</v>
      </c>
      <c r="C109" s="97" t="s">
        <v>2049</v>
      </c>
      <c r="D109" s="97" t="s">
        <v>889</v>
      </c>
      <c r="E109" s="107" t="s">
        <v>2050</v>
      </c>
      <c r="F109" s="98" t="s">
        <v>2051</v>
      </c>
      <c r="G109" s="98" t="s">
        <v>2052</v>
      </c>
      <c r="H109" s="99">
        <v>35.284790000000001</v>
      </c>
      <c r="I109" s="99">
        <v>-0.34487800000000002</v>
      </c>
      <c r="J109" s="98" t="s">
        <v>2053</v>
      </c>
      <c r="K109" s="98" t="s">
        <v>2054</v>
      </c>
      <c r="L109" s="98" t="s">
        <v>2055</v>
      </c>
      <c r="M109" s="100" t="s">
        <v>2056</v>
      </c>
      <c r="N109" s="101">
        <v>722866536</v>
      </c>
      <c r="O109" s="102">
        <v>722466554</v>
      </c>
      <c r="P109" s="100">
        <v>-0.34705000000000003</v>
      </c>
      <c r="Q109" s="100">
        <v>35.290301999999997</v>
      </c>
      <c r="R109" s="100">
        <v>1981.4</v>
      </c>
      <c r="S109" s="100">
        <v>4.5999999999999996</v>
      </c>
      <c r="T109" s="103" t="s">
        <v>626</v>
      </c>
      <c r="U109" s="97" t="s">
        <v>627</v>
      </c>
      <c r="V109" s="97" t="s">
        <v>628</v>
      </c>
      <c r="W109" s="97" t="s">
        <v>629</v>
      </c>
      <c r="X109" s="97" t="s">
        <v>700</v>
      </c>
      <c r="Y109" s="97" t="s">
        <v>770</v>
      </c>
      <c r="Z109" s="103" t="s">
        <v>632</v>
      </c>
      <c r="AA109" s="104" t="s">
        <v>633</v>
      </c>
      <c r="AB109" s="104" t="s">
        <v>634</v>
      </c>
      <c r="AC109" s="104" t="s">
        <v>635</v>
      </c>
      <c r="AD109" s="104" t="s">
        <v>635</v>
      </c>
      <c r="AE109" s="104" t="s">
        <v>635</v>
      </c>
      <c r="AF109" s="103">
        <v>3</v>
      </c>
      <c r="AG109" s="103">
        <v>0</v>
      </c>
      <c r="AH109" s="97" t="s">
        <v>636</v>
      </c>
      <c r="AI109" s="97" t="s">
        <v>637</v>
      </c>
      <c r="AJ109" s="97" t="s">
        <v>638</v>
      </c>
      <c r="AK109" s="97" t="s">
        <v>639</v>
      </c>
      <c r="AL109" s="105" t="s">
        <v>640</v>
      </c>
      <c r="AM109" s="106" t="s">
        <v>641</v>
      </c>
      <c r="AN109" s="106" t="s">
        <v>702</v>
      </c>
      <c r="AO109" s="106" t="s">
        <v>635</v>
      </c>
      <c r="AP109" s="97" t="s">
        <v>642</v>
      </c>
      <c r="AQ109" s="97" t="s">
        <v>642</v>
      </c>
      <c r="AR109" s="103" t="s">
        <v>635</v>
      </c>
      <c r="AS109" s="107" t="s">
        <v>773</v>
      </c>
      <c r="AT109" s="103" t="s">
        <v>635</v>
      </c>
      <c r="AU109" s="103" t="s">
        <v>635</v>
      </c>
      <c r="AV109" s="106" t="s">
        <v>632</v>
      </c>
      <c r="AW109" s="105" t="s">
        <v>641</v>
      </c>
      <c r="AX109" s="103" t="s">
        <v>640</v>
      </c>
      <c r="AY109" s="105" t="s">
        <v>640</v>
      </c>
      <c r="AZ109" s="107" t="s">
        <v>641</v>
      </c>
      <c r="BA109" s="105" t="s">
        <v>640</v>
      </c>
      <c r="BB109" s="107" t="s">
        <v>641</v>
      </c>
      <c r="BC109" s="106" t="s">
        <v>640</v>
      </c>
      <c r="BD109" s="103" t="s">
        <v>702</v>
      </c>
      <c r="BE109" s="106" t="s">
        <v>632</v>
      </c>
      <c r="BF109" s="103" t="s">
        <v>641</v>
      </c>
      <c r="BG109" s="103" t="s">
        <v>640</v>
      </c>
      <c r="BH109" s="103" t="s">
        <v>1719</v>
      </c>
      <c r="BI109" s="97" t="s">
        <v>640</v>
      </c>
      <c r="BJ109" s="108" t="s">
        <v>643</v>
      </c>
      <c r="BK109" s="108" t="s">
        <v>898</v>
      </c>
      <c r="BL109" s="108" t="s">
        <v>774</v>
      </c>
      <c r="BM109" s="108" t="s">
        <v>644</v>
      </c>
      <c r="BN109" s="108" t="s">
        <v>635</v>
      </c>
      <c r="BO109" s="103" t="s">
        <v>632</v>
      </c>
      <c r="BP109" s="103" t="s">
        <v>641</v>
      </c>
      <c r="BQ109" s="103" t="s">
        <v>702</v>
      </c>
      <c r="BR109" s="109" t="s">
        <v>645</v>
      </c>
      <c r="BS109" s="109" t="s">
        <v>775</v>
      </c>
      <c r="BT109" s="109" t="s">
        <v>776</v>
      </c>
      <c r="BU109" s="110" t="s">
        <v>635</v>
      </c>
      <c r="BV109" s="109" t="s">
        <v>635</v>
      </c>
      <c r="BW109" s="97" t="s">
        <v>848</v>
      </c>
      <c r="BX109" s="97" t="s">
        <v>848</v>
      </c>
      <c r="BY109" s="97" t="s">
        <v>2057</v>
      </c>
      <c r="BZ109" s="97" t="s">
        <v>779</v>
      </c>
      <c r="CA109" s="111" t="s">
        <v>706</v>
      </c>
      <c r="CB109" s="111" t="s">
        <v>735</v>
      </c>
      <c r="CC109" s="111" t="s">
        <v>737</v>
      </c>
      <c r="CD109" s="106" t="s">
        <v>635</v>
      </c>
      <c r="CE109" s="111" t="s">
        <v>635</v>
      </c>
      <c r="CF109" s="103" t="s">
        <v>804</v>
      </c>
      <c r="CG109" s="103">
        <v>3</v>
      </c>
      <c r="CH109" s="112" t="s">
        <v>649</v>
      </c>
      <c r="CI109" s="113" t="s">
        <v>702</v>
      </c>
      <c r="CJ109" s="113" t="s">
        <v>641</v>
      </c>
      <c r="CK109" s="113" t="s">
        <v>635</v>
      </c>
      <c r="CL109" s="103">
        <v>27</v>
      </c>
      <c r="CM109" s="114">
        <v>1000</v>
      </c>
      <c r="CN109" s="103">
        <v>1</v>
      </c>
      <c r="CO109" s="106">
        <v>200</v>
      </c>
      <c r="CP109" s="103">
        <v>0.4</v>
      </c>
      <c r="CQ109" s="106">
        <v>625</v>
      </c>
      <c r="CR109" s="103" t="s">
        <v>635</v>
      </c>
      <c r="CS109" s="106" t="s">
        <v>635</v>
      </c>
      <c r="CT109" s="103" t="s">
        <v>635</v>
      </c>
      <c r="CU109" s="106" t="s">
        <v>635</v>
      </c>
      <c r="CV109" s="103" t="s">
        <v>635</v>
      </c>
      <c r="CW109" s="103" t="s">
        <v>635</v>
      </c>
      <c r="CX109" s="111" t="s">
        <v>650</v>
      </c>
      <c r="CY109" s="106" t="s">
        <v>651</v>
      </c>
      <c r="CZ109" s="115">
        <v>0.4</v>
      </c>
      <c r="DA109" s="115">
        <v>0.6</v>
      </c>
      <c r="DB109" s="116">
        <f t="shared" si="35"/>
        <v>1</v>
      </c>
      <c r="DC109" s="117" t="s">
        <v>651</v>
      </c>
      <c r="DD109" s="118" t="s">
        <v>635</v>
      </c>
      <c r="DE109" s="198">
        <v>0</v>
      </c>
      <c r="DF109" s="198">
        <v>1</v>
      </c>
      <c r="DG109" s="200">
        <f>SUBTOTAL(9,DE109:DF109)</f>
        <v>1</v>
      </c>
      <c r="DH109" s="105" t="s">
        <v>651</v>
      </c>
      <c r="DI109" s="120">
        <v>1</v>
      </c>
      <c r="DJ109" s="121" t="s">
        <v>635</v>
      </c>
      <c r="DK109" s="122" t="s">
        <v>635</v>
      </c>
      <c r="DL109" s="123" t="s">
        <v>635</v>
      </c>
      <c r="DM109" s="123" t="s">
        <v>635</v>
      </c>
      <c r="DN109" s="124" t="s">
        <v>635</v>
      </c>
      <c r="DO109" s="124" t="s">
        <v>635</v>
      </c>
      <c r="DP109" s="124" t="s">
        <v>635</v>
      </c>
      <c r="DQ109" s="125">
        <v>0.1</v>
      </c>
      <c r="DR109" s="125">
        <v>0.5</v>
      </c>
      <c r="DS109" s="125">
        <v>7</v>
      </c>
      <c r="DT109" s="106" t="s">
        <v>635</v>
      </c>
      <c r="DU109" s="106" t="s">
        <v>635</v>
      </c>
      <c r="DV109" s="106" t="s">
        <v>635</v>
      </c>
      <c r="DW109" s="126" t="s">
        <v>635</v>
      </c>
      <c r="DX109" s="126" t="s">
        <v>635</v>
      </c>
      <c r="DY109" s="126" t="s">
        <v>635</v>
      </c>
      <c r="DZ109" s="97" t="s">
        <v>851</v>
      </c>
      <c r="EA109" s="103" t="s">
        <v>626</v>
      </c>
      <c r="EB109" s="97" t="s">
        <v>635</v>
      </c>
      <c r="EC109" s="103" t="s">
        <v>626</v>
      </c>
      <c r="ED109" s="103" t="s">
        <v>635</v>
      </c>
      <c r="EE109" s="103" t="s">
        <v>635</v>
      </c>
      <c r="EF109" s="127" t="s">
        <v>653</v>
      </c>
      <c r="EG109" s="127" t="s">
        <v>651</v>
      </c>
      <c r="EH109" s="103" t="s">
        <v>651</v>
      </c>
      <c r="EI109" s="97" t="s">
        <v>640</v>
      </c>
      <c r="EJ109" s="97" t="s">
        <v>640</v>
      </c>
      <c r="EK109" s="122">
        <v>0.5</v>
      </c>
      <c r="EL109" s="122">
        <v>0.5</v>
      </c>
      <c r="EM109" s="122">
        <v>0.1</v>
      </c>
      <c r="EN109" s="122">
        <v>0.1</v>
      </c>
      <c r="EO109" s="128" t="s">
        <v>635</v>
      </c>
      <c r="EP109" s="128" t="s">
        <v>635</v>
      </c>
      <c r="EQ109" s="128" t="s">
        <v>635</v>
      </c>
      <c r="ER109" s="128" t="s">
        <v>635</v>
      </c>
      <c r="ES109" s="129" t="s">
        <v>635</v>
      </c>
      <c r="ET109" s="129" t="s">
        <v>635</v>
      </c>
      <c r="EU109" s="129" t="s">
        <v>635</v>
      </c>
      <c r="EV109" s="129" t="s">
        <v>635</v>
      </c>
      <c r="EW109" s="97" t="s">
        <v>654</v>
      </c>
      <c r="EX109" s="97" t="s">
        <v>654</v>
      </c>
      <c r="EY109" s="103" t="s">
        <v>805</v>
      </c>
      <c r="EZ109" s="107" t="s">
        <v>1652</v>
      </c>
      <c r="FA109" s="97" t="s">
        <v>1195</v>
      </c>
      <c r="FB109" s="130" t="s">
        <v>656</v>
      </c>
      <c r="FC109" s="130" t="s">
        <v>743</v>
      </c>
      <c r="FD109" s="131" t="s">
        <v>635</v>
      </c>
      <c r="FE109" s="131" t="s">
        <v>635</v>
      </c>
      <c r="FF109" s="131" t="s">
        <v>635</v>
      </c>
      <c r="FG109" s="131" t="s">
        <v>635</v>
      </c>
      <c r="FH109" s="131" t="s">
        <v>635</v>
      </c>
      <c r="FI109" s="132">
        <v>6</v>
      </c>
      <c r="FJ109" s="133" t="s">
        <v>635</v>
      </c>
      <c r="FK109" s="103" t="s">
        <v>635</v>
      </c>
      <c r="FL109" s="134" t="s">
        <v>635</v>
      </c>
      <c r="FM109" s="135">
        <v>22</v>
      </c>
      <c r="FN109" s="135" t="s">
        <v>635</v>
      </c>
      <c r="FO109" s="135" t="s">
        <v>635</v>
      </c>
      <c r="FP109" s="103" t="s">
        <v>635</v>
      </c>
      <c r="FQ109" s="132">
        <v>100</v>
      </c>
      <c r="FR109" s="133" t="s">
        <v>635</v>
      </c>
      <c r="FS109" s="103" t="s">
        <v>635</v>
      </c>
      <c r="FT109" s="134" t="s">
        <v>635</v>
      </c>
      <c r="FU109" s="135">
        <v>2</v>
      </c>
      <c r="FV109" s="135" t="s">
        <v>635</v>
      </c>
      <c r="FW109" s="131" t="s">
        <v>635</v>
      </c>
      <c r="FX109" s="103" t="s">
        <v>635</v>
      </c>
      <c r="FY109" s="100" t="s">
        <v>658</v>
      </c>
      <c r="FZ109" s="102" t="s">
        <v>635</v>
      </c>
      <c r="GA109" s="102">
        <v>0</v>
      </c>
      <c r="GB109" s="102">
        <v>24</v>
      </c>
      <c r="GC109" s="136" t="s">
        <v>657</v>
      </c>
      <c r="GD109" s="137" t="s">
        <v>658</v>
      </c>
      <c r="GE109" s="137">
        <v>12</v>
      </c>
      <c r="GF109" s="137">
        <v>12</v>
      </c>
      <c r="GG109" s="125" t="s">
        <v>635</v>
      </c>
      <c r="GH109" s="125" t="s">
        <v>635</v>
      </c>
      <c r="GI109" s="125" t="s">
        <v>635</v>
      </c>
      <c r="GJ109" s="125" t="s">
        <v>635</v>
      </c>
      <c r="GK109" s="122" t="s">
        <v>635</v>
      </c>
      <c r="GL109" s="122" t="s">
        <v>635</v>
      </c>
      <c r="GM109" s="122" t="s">
        <v>635</v>
      </c>
      <c r="GN109" s="122" t="s">
        <v>635</v>
      </c>
      <c r="GO109" s="135" t="s">
        <v>635</v>
      </c>
      <c r="GP109" s="135" t="s">
        <v>635</v>
      </c>
      <c r="GQ109" s="135" t="s">
        <v>635</v>
      </c>
      <c r="GR109" s="134" t="s">
        <v>635</v>
      </c>
      <c r="GS109" s="134" t="s">
        <v>635</v>
      </c>
      <c r="GT109" s="134" t="s">
        <v>635</v>
      </c>
      <c r="GU109" s="126" t="s">
        <v>635</v>
      </c>
      <c r="GV109" s="126" t="s">
        <v>635</v>
      </c>
      <c r="GW109" s="126" t="s">
        <v>635</v>
      </c>
      <c r="GX109" s="145" t="s">
        <v>635</v>
      </c>
      <c r="GY109" s="145" t="s">
        <v>635</v>
      </c>
      <c r="GZ109" s="145" t="s">
        <v>635</v>
      </c>
      <c r="HA109" s="139" t="s">
        <v>658</v>
      </c>
      <c r="HB109" s="140" t="s">
        <v>635</v>
      </c>
      <c r="HC109" s="123">
        <v>12</v>
      </c>
      <c r="HD109" s="123">
        <v>12</v>
      </c>
      <c r="HE109" s="127" t="s">
        <v>657</v>
      </c>
      <c r="HF109" s="130" t="s">
        <v>658</v>
      </c>
      <c r="HG109" s="131">
        <v>12</v>
      </c>
      <c r="HH109" s="131">
        <v>12</v>
      </c>
      <c r="HI109" s="141" t="s">
        <v>635</v>
      </c>
      <c r="HJ109" s="141" t="s">
        <v>635</v>
      </c>
      <c r="HK109" s="141" t="s">
        <v>635</v>
      </c>
      <c r="HL109" s="141" t="s">
        <v>635</v>
      </c>
      <c r="HM109" s="131" t="s">
        <v>635</v>
      </c>
      <c r="HN109" s="131" t="s">
        <v>635</v>
      </c>
      <c r="HO109" s="131" t="s">
        <v>635</v>
      </c>
      <c r="HP109" s="131" t="s">
        <v>635</v>
      </c>
      <c r="HQ109" s="106" t="s">
        <v>635</v>
      </c>
      <c r="HR109" s="106" t="s">
        <v>635</v>
      </c>
      <c r="HS109" s="106" t="s">
        <v>635</v>
      </c>
      <c r="HT109" s="106" t="s">
        <v>635</v>
      </c>
      <c r="HU109" s="132" t="s">
        <v>635</v>
      </c>
      <c r="HV109" s="132" t="s">
        <v>635</v>
      </c>
      <c r="HW109" s="132" t="s">
        <v>635</v>
      </c>
      <c r="HX109" s="132" t="s">
        <v>635</v>
      </c>
      <c r="HY109" s="118" t="s">
        <v>635</v>
      </c>
      <c r="HZ109" s="118" t="s">
        <v>635</v>
      </c>
      <c r="IA109" s="118" t="s">
        <v>635</v>
      </c>
      <c r="IB109" s="118" t="s">
        <v>635</v>
      </c>
      <c r="IC109" s="125" t="s">
        <v>635</v>
      </c>
      <c r="ID109" s="125" t="s">
        <v>635</v>
      </c>
      <c r="IE109" s="125" t="s">
        <v>635</v>
      </c>
      <c r="IF109" s="125" t="s">
        <v>635</v>
      </c>
      <c r="IG109" s="105" t="s">
        <v>659</v>
      </c>
      <c r="IH109" s="105" t="s">
        <v>660</v>
      </c>
      <c r="II109" s="105" t="s">
        <v>661</v>
      </c>
      <c r="IJ109" s="105" t="s">
        <v>662</v>
      </c>
      <c r="IK109" s="105" t="s">
        <v>855</v>
      </c>
      <c r="IL109" s="105" t="s">
        <v>856</v>
      </c>
      <c r="IM109" s="105" t="s">
        <v>830</v>
      </c>
      <c r="IN109" s="105" t="s">
        <v>635</v>
      </c>
      <c r="IO109" s="105" t="s">
        <v>635</v>
      </c>
      <c r="IP109" s="103">
        <v>7</v>
      </c>
      <c r="IQ109" s="102" t="s">
        <v>635</v>
      </c>
      <c r="IR109" s="102" t="s">
        <v>635</v>
      </c>
      <c r="IS109" s="142" t="s">
        <v>635</v>
      </c>
      <c r="IT109" s="142" t="s">
        <v>635</v>
      </c>
      <c r="IU109" s="128" t="s">
        <v>709</v>
      </c>
      <c r="IV109" s="128" t="s">
        <v>635</v>
      </c>
      <c r="IW109" s="143">
        <v>0</v>
      </c>
      <c r="IX109" s="143">
        <v>1</v>
      </c>
      <c r="IY109" s="124" t="s">
        <v>635</v>
      </c>
      <c r="IZ109" s="124" t="s">
        <v>635</v>
      </c>
      <c r="JA109" s="124" t="s">
        <v>635</v>
      </c>
      <c r="JB109" s="123" t="s">
        <v>635</v>
      </c>
      <c r="JC109" s="123" t="s">
        <v>635</v>
      </c>
      <c r="JD109" s="123" t="s">
        <v>635</v>
      </c>
      <c r="JE109" s="144" t="s">
        <v>635</v>
      </c>
      <c r="JF109" s="144" t="s">
        <v>635</v>
      </c>
      <c r="JG109" s="144" t="s">
        <v>635</v>
      </c>
      <c r="JH109" s="141" t="s">
        <v>635</v>
      </c>
      <c r="JI109" s="141" t="s">
        <v>635</v>
      </c>
      <c r="JJ109" s="141" t="s">
        <v>635</v>
      </c>
      <c r="JK109" s="144" t="s">
        <v>635</v>
      </c>
      <c r="JL109" s="144" t="s">
        <v>635</v>
      </c>
      <c r="JM109" s="144" t="s">
        <v>635</v>
      </c>
      <c r="JN109" s="135" t="s">
        <v>635</v>
      </c>
      <c r="JO109" s="135" t="s">
        <v>635</v>
      </c>
      <c r="JP109" s="135" t="s">
        <v>635</v>
      </c>
      <c r="JQ109" s="144" t="s">
        <v>635</v>
      </c>
      <c r="JR109" s="144" t="s">
        <v>635</v>
      </c>
      <c r="JS109" s="208" t="s">
        <v>635</v>
      </c>
      <c r="JT109" s="208" t="s">
        <v>635</v>
      </c>
      <c r="JU109" s="145" t="s">
        <v>663</v>
      </c>
      <c r="JV109" s="145" t="s">
        <v>635</v>
      </c>
      <c r="JW109" s="209">
        <v>1</v>
      </c>
      <c r="JX109" s="209">
        <v>0</v>
      </c>
      <c r="JY109" s="141" t="s">
        <v>635</v>
      </c>
      <c r="JZ109" s="141" t="s">
        <v>635</v>
      </c>
      <c r="KA109" s="141" t="s">
        <v>635</v>
      </c>
      <c r="KB109" s="141" t="s">
        <v>635</v>
      </c>
      <c r="KC109" s="128" t="s">
        <v>635</v>
      </c>
      <c r="KD109" s="128" t="s">
        <v>635</v>
      </c>
      <c r="KE109" s="128" t="s">
        <v>635</v>
      </c>
      <c r="KF109" s="128" t="s">
        <v>635</v>
      </c>
      <c r="KG109" s="146" t="s">
        <v>635</v>
      </c>
      <c r="KH109" s="146" t="s">
        <v>635</v>
      </c>
      <c r="KI109" s="146" t="s">
        <v>635</v>
      </c>
      <c r="KJ109" s="146" t="s">
        <v>635</v>
      </c>
      <c r="KK109" s="147" t="s">
        <v>635</v>
      </c>
      <c r="KL109" s="147" t="s">
        <v>635</v>
      </c>
      <c r="KM109" s="147" t="s">
        <v>635</v>
      </c>
      <c r="KN109" s="147" t="s">
        <v>635</v>
      </c>
      <c r="KO109" s="148" t="s">
        <v>635</v>
      </c>
      <c r="KP109" s="148" t="s">
        <v>635</v>
      </c>
      <c r="KQ109" s="148" t="s">
        <v>635</v>
      </c>
      <c r="KR109" s="148" t="s">
        <v>635</v>
      </c>
      <c r="KS109" s="149" t="s">
        <v>635</v>
      </c>
      <c r="KT109" s="149" t="s">
        <v>635</v>
      </c>
      <c r="KU109" s="149" t="s">
        <v>635</v>
      </c>
      <c r="KV109" s="149" t="s">
        <v>635</v>
      </c>
      <c r="KW109" s="105" t="s">
        <v>664</v>
      </c>
      <c r="KX109" s="106" t="s">
        <v>635</v>
      </c>
      <c r="KY109" s="106" t="s">
        <v>635</v>
      </c>
      <c r="KZ109" s="150">
        <v>0</v>
      </c>
      <c r="LA109" s="150">
        <v>0</v>
      </c>
      <c r="LB109" s="150">
        <v>0</v>
      </c>
      <c r="LC109" s="150">
        <v>0</v>
      </c>
      <c r="LD109" s="150">
        <v>1</v>
      </c>
      <c r="LE109" s="150">
        <v>0</v>
      </c>
      <c r="LF109" s="150">
        <v>0</v>
      </c>
      <c r="LG109" s="150">
        <v>0</v>
      </c>
      <c r="LH109" s="151">
        <f t="shared" si="31"/>
        <v>1</v>
      </c>
      <c r="LI109" s="152">
        <v>0</v>
      </c>
      <c r="LJ109" s="152">
        <v>0</v>
      </c>
      <c r="LK109" s="152">
        <v>0</v>
      </c>
      <c r="LL109" s="152">
        <v>0</v>
      </c>
      <c r="LM109" s="152">
        <v>1</v>
      </c>
      <c r="LN109" s="152">
        <v>0</v>
      </c>
      <c r="LO109" s="152">
        <v>0</v>
      </c>
      <c r="LP109" s="152">
        <v>0</v>
      </c>
      <c r="LQ109" s="153">
        <f t="shared" si="32"/>
        <v>1</v>
      </c>
      <c r="LR109" s="142">
        <v>0</v>
      </c>
      <c r="LS109" s="142">
        <v>0</v>
      </c>
      <c r="LT109" s="142">
        <v>0</v>
      </c>
      <c r="LU109" s="142">
        <v>0</v>
      </c>
      <c r="LV109" s="142">
        <v>0</v>
      </c>
      <c r="LW109" s="142">
        <v>0</v>
      </c>
      <c r="LX109" s="142">
        <v>0</v>
      </c>
      <c r="LY109" s="142">
        <v>0</v>
      </c>
      <c r="LZ109" s="142">
        <v>0</v>
      </c>
      <c r="MA109" s="45" t="s">
        <v>635</v>
      </c>
      <c r="MB109" s="45" t="s">
        <v>635</v>
      </c>
      <c r="MC109" s="45" t="s">
        <v>635</v>
      </c>
      <c r="MD109" s="45" t="s">
        <v>635</v>
      </c>
      <c r="ME109" s="45" t="s">
        <v>635</v>
      </c>
      <c r="MF109" s="45" t="s">
        <v>635</v>
      </c>
      <c r="MG109" s="45" t="s">
        <v>635</v>
      </c>
      <c r="MH109" s="45" t="s">
        <v>635</v>
      </c>
      <c r="MI109" s="44" t="s">
        <v>635</v>
      </c>
      <c r="MJ109" s="155" t="s">
        <v>635</v>
      </c>
      <c r="MK109" s="155" t="s">
        <v>635</v>
      </c>
      <c r="ML109" s="155" t="s">
        <v>635</v>
      </c>
      <c r="MM109" s="155" t="s">
        <v>635</v>
      </c>
      <c r="MN109" s="155" t="s">
        <v>635</v>
      </c>
      <c r="MO109" s="155" t="s">
        <v>635</v>
      </c>
      <c r="MP109" s="155" t="s">
        <v>635</v>
      </c>
      <c r="MQ109" s="155" t="s">
        <v>635</v>
      </c>
      <c r="MR109" s="156" t="s">
        <v>635</v>
      </c>
      <c r="MS109" s="157" t="s">
        <v>635</v>
      </c>
      <c r="MT109" s="157" t="s">
        <v>635</v>
      </c>
      <c r="MU109" s="157" t="s">
        <v>635</v>
      </c>
      <c r="MV109" s="157" t="s">
        <v>635</v>
      </c>
      <c r="MW109" s="157" t="s">
        <v>635</v>
      </c>
      <c r="MX109" s="157" t="s">
        <v>635</v>
      </c>
      <c r="MY109" s="157" t="s">
        <v>635</v>
      </c>
      <c r="MZ109" s="157" t="s">
        <v>635</v>
      </c>
      <c r="NA109" s="157" t="s">
        <v>635</v>
      </c>
      <c r="NB109" s="158">
        <v>0</v>
      </c>
      <c r="NC109" s="158">
        <v>0</v>
      </c>
      <c r="ND109" s="158">
        <v>0</v>
      </c>
      <c r="NE109" s="158">
        <v>0</v>
      </c>
      <c r="NF109" s="158">
        <v>0</v>
      </c>
      <c r="NG109" s="158">
        <v>0</v>
      </c>
      <c r="NH109" s="158">
        <v>0</v>
      </c>
      <c r="NI109" s="158">
        <v>0</v>
      </c>
      <c r="NJ109" s="159">
        <v>0</v>
      </c>
      <c r="NK109" s="160" t="s">
        <v>635</v>
      </c>
      <c r="NL109" s="160" t="s">
        <v>635</v>
      </c>
      <c r="NM109" s="160" t="s">
        <v>635</v>
      </c>
      <c r="NN109" s="160" t="s">
        <v>635</v>
      </c>
      <c r="NO109" s="160" t="s">
        <v>635</v>
      </c>
      <c r="NP109" s="160" t="s">
        <v>635</v>
      </c>
      <c r="NQ109" s="160" t="s">
        <v>635</v>
      </c>
      <c r="NR109" s="160" t="s">
        <v>635</v>
      </c>
      <c r="NS109" s="161" t="s">
        <v>635</v>
      </c>
      <c r="NT109" s="162" t="s">
        <v>635</v>
      </c>
      <c r="NU109" s="162" t="s">
        <v>635</v>
      </c>
      <c r="NV109" s="162" t="s">
        <v>635</v>
      </c>
      <c r="NW109" s="162" t="s">
        <v>635</v>
      </c>
      <c r="NX109" s="162" t="s">
        <v>635</v>
      </c>
      <c r="NY109" s="162" t="s">
        <v>635</v>
      </c>
      <c r="NZ109" s="162" t="s">
        <v>635</v>
      </c>
      <c r="OA109" s="162" t="s">
        <v>635</v>
      </c>
      <c r="OB109" s="163" t="s">
        <v>635</v>
      </c>
      <c r="OC109" s="142" t="s">
        <v>635</v>
      </c>
      <c r="OD109" s="142" t="s">
        <v>635</v>
      </c>
      <c r="OE109" s="142" t="s">
        <v>635</v>
      </c>
      <c r="OF109" s="142" t="s">
        <v>635</v>
      </c>
      <c r="OG109" s="142" t="s">
        <v>635</v>
      </c>
      <c r="OH109" s="142" t="s">
        <v>635</v>
      </c>
      <c r="OI109" s="142" t="s">
        <v>635</v>
      </c>
      <c r="OJ109" s="142" t="s">
        <v>635</v>
      </c>
      <c r="OK109" s="142" t="s">
        <v>635</v>
      </c>
      <c r="OL109" s="45">
        <v>0</v>
      </c>
      <c r="OM109" s="45">
        <v>0</v>
      </c>
      <c r="ON109" s="45">
        <v>0</v>
      </c>
      <c r="OO109" s="45">
        <v>0</v>
      </c>
      <c r="OP109" s="45">
        <v>0</v>
      </c>
      <c r="OQ109" s="45">
        <v>0</v>
      </c>
      <c r="OR109" s="45">
        <v>0</v>
      </c>
      <c r="OS109" s="45">
        <v>0</v>
      </c>
      <c r="OT109" s="44">
        <v>0</v>
      </c>
      <c r="OU109" s="158" t="s">
        <v>635</v>
      </c>
      <c r="OV109" s="158" t="s">
        <v>635</v>
      </c>
      <c r="OW109" s="158" t="s">
        <v>635</v>
      </c>
      <c r="OX109" s="158" t="s">
        <v>635</v>
      </c>
      <c r="OY109" s="158" t="s">
        <v>635</v>
      </c>
      <c r="OZ109" s="158" t="s">
        <v>635</v>
      </c>
      <c r="PA109" s="158" t="s">
        <v>635</v>
      </c>
      <c r="PB109" s="158" t="s">
        <v>635</v>
      </c>
      <c r="PC109" s="159" t="s">
        <v>635</v>
      </c>
      <c r="PD109" s="152" t="s">
        <v>635</v>
      </c>
      <c r="PE109" s="152" t="s">
        <v>635</v>
      </c>
      <c r="PF109" s="152" t="s">
        <v>635</v>
      </c>
      <c r="PG109" s="152" t="s">
        <v>635</v>
      </c>
      <c r="PH109" s="152" t="s">
        <v>635</v>
      </c>
      <c r="PI109" s="152" t="s">
        <v>635</v>
      </c>
      <c r="PJ109" s="152" t="s">
        <v>635</v>
      </c>
      <c r="PK109" s="152" t="s">
        <v>635</v>
      </c>
      <c r="PL109" s="164" t="s">
        <v>635</v>
      </c>
      <c r="PM109" s="158" t="s">
        <v>635</v>
      </c>
      <c r="PN109" s="158" t="s">
        <v>635</v>
      </c>
      <c r="PO109" s="158" t="s">
        <v>635</v>
      </c>
      <c r="PP109" s="158" t="s">
        <v>635</v>
      </c>
      <c r="PQ109" s="158" t="s">
        <v>635</v>
      </c>
      <c r="PR109" s="158" t="s">
        <v>635</v>
      </c>
      <c r="PS109" s="158" t="s">
        <v>635</v>
      </c>
      <c r="PT109" s="158" t="s">
        <v>635</v>
      </c>
      <c r="PU109" s="159" t="s">
        <v>635</v>
      </c>
      <c r="PV109" s="157">
        <v>0</v>
      </c>
      <c r="PW109" s="157">
        <v>0</v>
      </c>
      <c r="PX109" s="157">
        <v>0</v>
      </c>
      <c r="PY109" s="157">
        <v>0</v>
      </c>
      <c r="PZ109" s="157">
        <v>0</v>
      </c>
      <c r="QA109" s="157">
        <v>0</v>
      </c>
      <c r="QB109" s="157">
        <v>0</v>
      </c>
      <c r="QC109" s="157">
        <v>0</v>
      </c>
      <c r="QD109" s="165">
        <v>0</v>
      </c>
      <c r="QE109" s="166" t="s">
        <v>635</v>
      </c>
      <c r="QF109" s="166" t="s">
        <v>635</v>
      </c>
      <c r="QG109" s="166" t="s">
        <v>635</v>
      </c>
      <c r="QH109" s="166" t="s">
        <v>635</v>
      </c>
      <c r="QI109" s="166" t="s">
        <v>635</v>
      </c>
      <c r="QJ109" s="166" t="s">
        <v>635</v>
      </c>
      <c r="QK109" s="166" t="s">
        <v>635</v>
      </c>
      <c r="QL109" s="166" t="s">
        <v>635</v>
      </c>
      <c r="QM109" s="167" t="s">
        <v>635</v>
      </c>
      <c r="QN109" s="120" t="s">
        <v>635</v>
      </c>
      <c r="QO109" s="120" t="s">
        <v>635</v>
      </c>
      <c r="QP109" s="120" t="s">
        <v>635</v>
      </c>
      <c r="QQ109" s="120" t="s">
        <v>635</v>
      </c>
      <c r="QR109" s="120" t="s">
        <v>635</v>
      </c>
      <c r="QS109" s="120" t="s">
        <v>635</v>
      </c>
      <c r="QT109" s="120" t="s">
        <v>635</v>
      </c>
      <c r="QU109" s="120" t="s">
        <v>635</v>
      </c>
      <c r="QV109" s="168" t="s">
        <v>635</v>
      </c>
      <c r="QW109" s="169" t="s">
        <v>635</v>
      </c>
      <c r="QX109" s="169" t="s">
        <v>635</v>
      </c>
      <c r="QY109" s="169" t="s">
        <v>635</v>
      </c>
      <c r="QZ109" s="169" t="s">
        <v>635</v>
      </c>
      <c r="RA109" s="169" t="s">
        <v>635</v>
      </c>
      <c r="RB109" s="169" t="s">
        <v>635</v>
      </c>
      <c r="RC109" s="169" t="s">
        <v>635</v>
      </c>
      <c r="RD109" s="169" t="s">
        <v>635</v>
      </c>
      <c r="RE109" s="170" t="s">
        <v>635</v>
      </c>
      <c r="RF109" s="136" t="s">
        <v>656</v>
      </c>
      <c r="RG109" s="136" t="s">
        <v>743</v>
      </c>
      <c r="RH109" s="136" t="s">
        <v>635</v>
      </c>
      <c r="RI109" s="137" t="s">
        <v>635</v>
      </c>
      <c r="RJ109" s="137" t="s">
        <v>635</v>
      </c>
      <c r="RK109" s="137" t="s">
        <v>635</v>
      </c>
      <c r="RL109" s="105" t="s">
        <v>664</v>
      </c>
      <c r="RM109" s="106" t="s">
        <v>635</v>
      </c>
      <c r="RN109" s="106" t="s">
        <v>635</v>
      </c>
      <c r="RO109" s="171">
        <v>0</v>
      </c>
      <c r="RP109" s="171">
        <v>0</v>
      </c>
      <c r="RQ109" s="171">
        <v>0</v>
      </c>
      <c r="RR109" s="171">
        <v>0</v>
      </c>
      <c r="RS109" s="171">
        <v>1</v>
      </c>
      <c r="RT109" s="171">
        <v>0</v>
      </c>
      <c r="RU109" s="171">
        <v>0</v>
      </c>
      <c r="RV109" s="171">
        <v>0</v>
      </c>
      <c r="RW109" s="172">
        <f t="shared" si="28"/>
        <v>1</v>
      </c>
      <c r="RX109" s="133" t="s">
        <v>635</v>
      </c>
      <c r="RY109" s="133" t="s">
        <v>635</v>
      </c>
      <c r="RZ109" s="133" t="s">
        <v>635</v>
      </c>
      <c r="SA109" s="133" t="s">
        <v>635</v>
      </c>
      <c r="SB109" s="133" t="s">
        <v>635</v>
      </c>
      <c r="SC109" s="133" t="s">
        <v>635</v>
      </c>
      <c r="SD109" s="133" t="s">
        <v>635</v>
      </c>
      <c r="SE109" s="133" t="s">
        <v>635</v>
      </c>
      <c r="SF109" s="189" t="s">
        <v>635</v>
      </c>
      <c r="SG109" s="132" t="s">
        <v>635</v>
      </c>
      <c r="SH109" s="132" t="s">
        <v>635</v>
      </c>
      <c r="SI109" s="132" t="s">
        <v>635</v>
      </c>
      <c r="SJ109" s="132" t="s">
        <v>635</v>
      </c>
      <c r="SK109" s="132" t="s">
        <v>635</v>
      </c>
      <c r="SL109" s="132" t="s">
        <v>635</v>
      </c>
      <c r="SM109" s="132" t="s">
        <v>635</v>
      </c>
      <c r="SN109" s="132" t="s">
        <v>635</v>
      </c>
      <c r="SO109" s="173" t="s">
        <v>635</v>
      </c>
      <c r="SP109" s="102" t="s">
        <v>635</v>
      </c>
      <c r="SQ109" s="102" t="s">
        <v>635</v>
      </c>
      <c r="SR109" s="102" t="s">
        <v>635</v>
      </c>
      <c r="SS109" s="102" t="s">
        <v>635</v>
      </c>
      <c r="ST109" s="102" t="s">
        <v>635</v>
      </c>
      <c r="SU109" s="102" t="s">
        <v>635</v>
      </c>
      <c r="SV109" s="102" t="s">
        <v>635</v>
      </c>
      <c r="SW109" s="102" t="s">
        <v>635</v>
      </c>
      <c r="SX109" s="174" t="s">
        <v>635</v>
      </c>
      <c r="SY109" s="125" t="s">
        <v>635</v>
      </c>
      <c r="SZ109" s="125" t="s">
        <v>635</v>
      </c>
      <c r="TA109" s="125" t="s">
        <v>635</v>
      </c>
      <c r="TB109" s="125" t="s">
        <v>635</v>
      </c>
      <c r="TC109" s="125" t="s">
        <v>635</v>
      </c>
      <c r="TD109" s="125" t="s">
        <v>635</v>
      </c>
      <c r="TE109" s="125" t="s">
        <v>635</v>
      </c>
      <c r="TF109" s="125" t="s">
        <v>635</v>
      </c>
      <c r="TG109" s="175" t="s">
        <v>635</v>
      </c>
      <c r="TH109" s="149" t="s">
        <v>635</v>
      </c>
      <c r="TI109" s="149" t="s">
        <v>635</v>
      </c>
      <c r="TJ109" s="149" t="s">
        <v>635</v>
      </c>
      <c r="TK109" s="149" t="s">
        <v>635</v>
      </c>
      <c r="TL109" s="149" t="s">
        <v>635</v>
      </c>
      <c r="TM109" s="149" t="s">
        <v>635</v>
      </c>
      <c r="TN109" s="149" t="s">
        <v>635</v>
      </c>
      <c r="TO109" s="149" t="s">
        <v>635</v>
      </c>
      <c r="TP109" s="176" t="s">
        <v>635</v>
      </c>
      <c r="TQ109" s="210">
        <v>0</v>
      </c>
      <c r="TR109" s="210">
        <v>0</v>
      </c>
      <c r="TS109" s="210">
        <v>0</v>
      </c>
      <c r="TT109" s="210">
        <v>0</v>
      </c>
      <c r="TU109" s="210">
        <v>1</v>
      </c>
      <c r="TV109" s="210">
        <v>0</v>
      </c>
      <c r="TW109" s="210">
        <v>0</v>
      </c>
      <c r="TX109" s="210">
        <v>0</v>
      </c>
      <c r="TY109" s="211">
        <f>SUBTOTAL(9,TQ109:TX109)</f>
        <v>1</v>
      </c>
      <c r="TZ109" s="179" t="s">
        <v>635</v>
      </c>
      <c r="UA109" s="179" t="s">
        <v>635</v>
      </c>
      <c r="UB109" s="179" t="s">
        <v>635</v>
      </c>
      <c r="UC109" s="179" t="s">
        <v>635</v>
      </c>
      <c r="UD109" s="179" t="s">
        <v>635</v>
      </c>
      <c r="UE109" s="179" t="s">
        <v>635</v>
      </c>
      <c r="UF109" s="179" t="s">
        <v>635</v>
      </c>
      <c r="UG109" s="179" t="s">
        <v>635</v>
      </c>
      <c r="UH109" s="180" t="s">
        <v>635</v>
      </c>
      <c r="UI109" s="171">
        <v>0</v>
      </c>
      <c r="UJ109" s="171">
        <v>0</v>
      </c>
      <c r="UK109" s="171">
        <v>0</v>
      </c>
      <c r="UL109" s="171">
        <v>0</v>
      </c>
      <c r="UM109" s="171">
        <v>1</v>
      </c>
      <c r="UN109" s="171">
        <v>0</v>
      </c>
      <c r="UO109" s="171">
        <v>0</v>
      </c>
      <c r="UP109" s="171">
        <v>0</v>
      </c>
      <c r="UQ109" s="181">
        <f t="shared" si="29"/>
        <v>1</v>
      </c>
      <c r="UR109" s="131" t="s">
        <v>635</v>
      </c>
      <c r="US109" s="131" t="s">
        <v>635</v>
      </c>
      <c r="UT109" s="131" t="s">
        <v>635</v>
      </c>
      <c r="UU109" s="131" t="s">
        <v>635</v>
      </c>
      <c r="UV109" s="131" t="s">
        <v>635</v>
      </c>
      <c r="UW109" s="131" t="s">
        <v>635</v>
      </c>
      <c r="UX109" s="131" t="s">
        <v>635</v>
      </c>
      <c r="UY109" s="131" t="s">
        <v>635</v>
      </c>
      <c r="UZ109" s="182" t="s">
        <v>635</v>
      </c>
      <c r="VA109" s="169" t="s">
        <v>635</v>
      </c>
      <c r="VB109" s="169" t="s">
        <v>635</v>
      </c>
      <c r="VC109" s="169" t="s">
        <v>635</v>
      </c>
      <c r="VD109" s="169" t="s">
        <v>635</v>
      </c>
      <c r="VE109" s="169" t="s">
        <v>635</v>
      </c>
      <c r="VF109" s="169" t="s">
        <v>635</v>
      </c>
      <c r="VG109" s="169" t="s">
        <v>635</v>
      </c>
      <c r="VH109" s="169" t="s">
        <v>635</v>
      </c>
      <c r="VI109" s="183" t="s">
        <v>635</v>
      </c>
      <c r="VJ109" s="177" t="s">
        <v>635</v>
      </c>
      <c r="VK109" s="177" t="s">
        <v>635</v>
      </c>
      <c r="VL109" s="177" t="s">
        <v>635</v>
      </c>
      <c r="VM109" s="177" t="s">
        <v>635</v>
      </c>
      <c r="VN109" s="177" t="s">
        <v>635</v>
      </c>
      <c r="VO109" s="177" t="s">
        <v>635</v>
      </c>
      <c r="VP109" s="177" t="s">
        <v>635</v>
      </c>
      <c r="VQ109" s="177" t="s">
        <v>635</v>
      </c>
      <c r="VR109" s="178" t="s">
        <v>635</v>
      </c>
      <c r="VS109" s="184" t="s">
        <v>635</v>
      </c>
      <c r="VT109" s="184" t="s">
        <v>635</v>
      </c>
      <c r="VU109" s="184" t="s">
        <v>635</v>
      </c>
      <c r="VV109" s="184" t="s">
        <v>635</v>
      </c>
      <c r="VW109" s="184" t="s">
        <v>635</v>
      </c>
      <c r="VX109" s="184" t="s">
        <v>635</v>
      </c>
      <c r="VY109" s="184" t="s">
        <v>635</v>
      </c>
      <c r="VZ109" s="184" t="s">
        <v>635</v>
      </c>
      <c r="WA109" s="185" t="s">
        <v>635</v>
      </c>
      <c r="WB109" s="186" t="s">
        <v>635</v>
      </c>
      <c r="WC109" s="186" t="s">
        <v>635</v>
      </c>
      <c r="WD109" s="186" t="s">
        <v>635</v>
      </c>
      <c r="WE109" s="186" t="s">
        <v>635</v>
      </c>
      <c r="WF109" s="186" t="s">
        <v>635</v>
      </c>
      <c r="WG109" s="186" t="s">
        <v>635</v>
      </c>
      <c r="WH109" s="186" t="s">
        <v>635</v>
      </c>
      <c r="WI109" s="186" t="s">
        <v>635</v>
      </c>
      <c r="WJ109" s="187" t="s">
        <v>635</v>
      </c>
      <c r="WK109" s="212">
        <v>0</v>
      </c>
      <c r="WL109" s="212">
        <v>0</v>
      </c>
      <c r="WM109" s="212">
        <v>0</v>
      </c>
      <c r="WN109" s="212">
        <v>0</v>
      </c>
      <c r="WO109" s="212">
        <v>1</v>
      </c>
      <c r="WP109" s="212">
        <v>0</v>
      </c>
      <c r="WQ109" s="212">
        <v>0</v>
      </c>
      <c r="WR109" s="212">
        <v>0</v>
      </c>
      <c r="WS109" s="188">
        <f>SUBTOTAL(9,WK109:WR109)</f>
        <v>1</v>
      </c>
      <c r="WT109" s="133" t="s">
        <v>635</v>
      </c>
      <c r="WU109" s="133" t="s">
        <v>635</v>
      </c>
      <c r="WV109" s="133" t="s">
        <v>635</v>
      </c>
      <c r="WW109" s="133" t="s">
        <v>635</v>
      </c>
      <c r="WX109" s="133" t="s">
        <v>635</v>
      </c>
      <c r="WY109" s="133" t="s">
        <v>635</v>
      </c>
      <c r="WZ109" s="133" t="s">
        <v>635</v>
      </c>
      <c r="XA109" s="133" t="s">
        <v>635</v>
      </c>
      <c r="XB109" s="189" t="s">
        <v>635</v>
      </c>
      <c r="XC109" s="105" t="s">
        <v>665</v>
      </c>
      <c r="XD109" s="105" t="s">
        <v>666</v>
      </c>
      <c r="XE109" s="105" t="s">
        <v>635</v>
      </c>
      <c r="XF109" s="111" t="s">
        <v>635</v>
      </c>
      <c r="XG109" s="190" t="s">
        <v>671</v>
      </c>
      <c r="XH109" s="190" t="s">
        <v>672</v>
      </c>
      <c r="XI109" s="190" t="s">
        <v>635</v>
      </c>
      <c r="XJ109" s="190" t="s">
        <v>635</v>
      </c>
      <c r="XK109" s="190" t="s">
        <v>635</v>
      </c>
      <c r="XL109" s="190" t="s">
        <v>635</v>
      </c>
      <c r="XM109" s="191" t="s">
        <v>667</v>
      </c>
      <c r="XN109" s="191" t="s">
        <v>668</v>
      </c>
      <c r="XO109" s="191" t="s">
        <v>669</v>
      </c>
      <c r="XP109" s="191" t="s">
        <v>670</v>
      </c>
      <c r="XQ109" s="191" t="s">
        <v>671</v>
      </c>
      <c r="XR109" s="191" t="s">
        <v>673</v>
      </c>
      <c r="XS109" s="191" t="s">
        <v>712</v>
      </c>
      <c r="XT109" s="191" t="s">
        <v>635</v>
      </c>
      <c r="XU109" s="192" t="s">
        <v>635</v>
      </c>
      <c r="XV109" s="192" t="s">
        <v>635</v>
      </c>
      <c r="XW109" s="192" t="s">
        <v>635</v>
      </c>
      <c r="XX109" s="192" t="s">
        <v>635</v>
      </c>
      <c r="XY109" s="192" t="s">
        <v>635</v>
      </c>
      <c r="XZ109" s="192" t="s">
        <v>635</v>
      </c>
      <c r="YA109" s="144" t="s">
        <v>635</v>
      </c>
      <c r="YB109" s="144" t="s">
        <v>635</v>
      </c>
      <c r="YC109" s="144" t="s">
        <v>635</v>
      </c>
      <c r="YD109" s="144" t="s">
        <v>635</v>
      </c>
      <c r="YE109" s="144" t="s">
        <v>635</v>
      </c>
      <c r="YF109" s="144" t="s">
        <v>635</v>
      </c>
      <c r="YG109" s="144" t="s">
        <v>635</v>
      </c>
      <c r="YH109" s="111" t="s">
        <v>635</v>
      </c>
      <c r="YI109" s="111" t="s">
        <v>635</v>
      </c>
      <c r="YJ109" s="111" t="s">
        <v>635</v>
      </c>
      <c r="YK109" s="190" t="s">
        <v>635</v>
      </c>
      <c r="YL109" s="190" t="s">
        <v>635</v>
      </c>
      <c r="YM109" s="190" t="s">
        <v>635</v>
      </c>
      <c r="YN109" s="190" t="s">
        <v>635</v>
      </c>
      <c r="YO109" s="190" t="s">
        <v>635</v>
      </c>
      <c r="YP109" s="130" t="s">
        <v>635</v>
      </c>
      <c r="YQ109" s="130" t="s">
        <v>635</v>
      </c>
      <c r="YR109" s="130" t="s">
        <v>635</v>
      </c>
      <c r="YS109" s="130" t="s">
        <v>635</v>
      </c>
      <c r="YT109" s="130" t="s">
        <v>635</v>
      </c>
      <c r="YU109" s="130" t="s">
        <v>635</v>
      </c>
      <c r="YV109" s="112" t="s">
        <v>635</v>
      </c>
      <c r="YW109" s="112" t="s">
        <v>635</v>
      </c>
      <c r="YX109" s="112" t="s">
        <v>635</v>
      </c>
      <c r="YY109" s="112" t="s">
        <v>635</v>
      </c>
      <c r="YZ109" s="105" t="s">
        <v>674</v>
      </c>
      <c r="ZA109" s="105" t="s">
        <v>635</v>
      </c>
      <c r="ZB109" s="126" t="s">
        <v>635</v>
      </c>
      <c r="ZC109" s="126" t="s">
        <v>635</v>
      </c>
      <c r="ZD109" s="126" t="s">
        <v>635</v>
      </c>
      <c r="ZE109" s="126" t="s">
        <v>635</v>
      </c>
      <c r="ZF109" s="126" t="s">
        <v>635</v>
      </c>
      <c r="ZG109" s="125" t="s">
        <v>714</v>
      </c>
      <c r="ZH109" s="125" t="s">
        <v>675</v>
      </c>
      <c r="ZI109" s="125" t="s">
        <v>676</v>
      </c>
      <c r="ZJ109" s="125" t="s">
        <v>753</v>
      </c>
      <c r="ZK109" s="125" t="s">
        <v>635</v>
      </c>
      <c r="ZL109" s="125" t="s">
        <v>635</v>
      </c>
      <c r="ZM109" s="125" t="s">
        <v>635</v>
      </c>
      <c r="ZN109" s="125" t="s">
        <v>635</v>
      </c>
      <c r="ZO109" s="147" t="s">
        <v>635</v>
      </c>
      <c r="ZP109" s="147" t="s">
        <v>635</v>
      </c>
      <c r="ZQ109" s="147" t="s">
        <v>635</v>
      </c>
      <c r="ZR109" s="147" t="s">
        <v>635</v>
      </c>
      <c r="ZS109" s="147" t="s">
        <v>635</v>
      </c>
      <c r="ZT109" s="184" t="s">
        <v>635</v>
      </c>
      <c r="ZU109" s="184">
        <v>4</v>
      </c>
      <c r="ZV109" s="184" t="s">
        <v>635</v>
      </c>
      <c r="ZW109" s="184" t="s">
        <v>635</v>
      </c>
      <c r="ZX109" s="131">
        <v>2</v>
      </c>
      <c r="ZY109" s="131" t="s">
        <v>635</v>
      </c>
      <c r="ZZ109" s="131" t="s">
        <v>635</v>
      </c>
      <c r="AAA109" s="131" t="s">
        <v>635</v>
      </c>
      <c r="AAB109" s="132">
        <v>1</v>
      </c>
      <c r="AAC109" s="132" t="s">
        <v>635</v>
      </c>
      <c r="AAD109" s="132" t="s">
        <v>635</v>
      </c>
      <c r="AAE109" s="193" t="s">
        <v>635</v>
      </c>
      <c r="AAF109" s="102">
        <v>0.5</v>
      </c>
      <c r="AAG109" s="102" t="s">
        <v>635</v>
      </c>
      <c r="AAH109" s="102" t="s">
        <v>635</v>
      </c>
      <c r="AAI109" s="102" t="s">
        <v>635</v>
      </c>
      <c r="AAJ109" s="125">
        <v>1</v>
      </c>
      <c r="AAK109" s="125">
        <v>1</v>
      </c>
      <c r="AAL109" s="125" t="s">
        <v>635</v>
      </c>
      <c r="AAM109" s="125" t="s">
        <v>635</v>
      </c>
      <c r="AAN109" s="131" t="s">
        <v>635</v>
      </c>
      <c r="AAO109" s="131">
        <v>1</v>
      </c>
      <c r="AAP109" s="131" t="s">
        <v>635</v>
      </c>
      <c r="AAQ109" s="131" t="s">
        <v>635</v>
      </c>
      <c r="AAR109" s="149">
        <v>1</v>
      </c>
      <c r="AAS109" s="149" t="s">
        <v>635</v>
      </c>
      <c r="AAT109" s="149" t="s">
        <v>635</v>
      </c>
      <c r="AAU109" s="149" t="s">
        <v>635</v>
      </c>
      <c r="AAV109" s="184">
        <v>2</v>
      </c>
      <c r="AAW109" s="184" t="s">
        <v>635</v>
      </c>
      <c r="AAX109" s="184" t="s">
        <v>635</v>
      </c>
      <c r="AAY109" s="184" t="s">
        <v>635</v>
      </c>
      <c r="AAZ109" s="103" t="s">
        <v>632</v>
      </c>
      <c r="ABA109" s="100" t="s">
        <v>679</v>
      </c>
      <c r="ABB109" s="100" t="s">
        <v>786</v>
      </c>
      <c r="ABC109" s="100" t="s">
        <v>635</v>
      </c>
      <c r="ABD109" s="100" t="s">
        <v>635</v>
      </c>
      <c r="ABE109" s="100" t="s">
        <v>635</v>
      </c>
      <c r="ABF109" s="103" t="s">
        <v>635</v>
      </c>
      <c r="ABG109" s="194">
        <v>100000</v>
      </c>
      <c r="ABH109" s="195" t="s">
        <v>754</v>
      </c>
      <c r="ABI109" s="195" t="s">
        <v>716</v>
      </c>
      <c r="ABJ109" s="195" t="s">
        <v>680</v>
      </c>
      <c r="ABK109" s="195" t="s">
        <v>788</v>
      </c>
      <c r="ABL109" s="177" t="s">
        <v>717</v>
      </c>
      <c r="ABM109" s="177" t="s">
        <v>635</v>
      </c>
      <c r="ABN109" s="177" t="s">
        <v>635</v>
      </c>
      <c r="ABO109" s="195" t="s">
        <v>635</v>
      </c>
      <c r="ABP109" s="112" t="s">
        <v>635</v>
      </c>
      <c r="ABQ109" s="112" t="s">
        <v>635</v>
      </c>
      <c r="ABR109" s="112" t="s">
        <v>635</v>
      </c>
      <c r="ABS109" s="103" t="s">
        <v>632</v>
      </c>
      <c r="ABT109" s="97" t="s">
        <v>632</v>
      </c>
      <c r="ABU109" s="196" t="s">
        <v>683</v>
      </c>
      <c r="ABV109" s="196" t="s">
        <v>718</v>
      </c>
      <c r="ABW109" s="196" t="s">
        <v>789</v>
      </c>
      <c r="ABX109" s="196" t="s">
        <v>756</v>
      </c>
      <c r="ABY109" s="196" t="s">
        <v>635</v>
      </c>
      <c r="ABZ109" s="196" t="s">
        <v>635</v>
      </c>
      <c r="ACA109" s="196" t="s">
        <v>635</v>
      </c>
      <c r="ACB109" s="97" t="s">
        <v>632</v>
      </c>
      <c r="ACC109" s="97" t="s">
        <v>635</v>
      </c>
      <c r="ACD109" s="112" t="s">
        <v>883</v>
      </c>
      <c r="ACE109" s="112" t="s">
        <v>2058</v>
      </c>
      <c r="ACF109" s="112" t="s">
        <v>635</v>
      </c>
      <c r="ACG109" s="112" t="s">
        <v>635</v>
      </c>
      <c r="ACH109" s="97" t="s">
        <v>2059</v>
      </c>
      <c r="ACI109" s="97" t="s">
        <v>2060</v>
      </c>
      <c r="ACJ109" s="97"/>
    </row>
    <row r="110" spans="1:764" ht="15" customHeight="1">
      <c r="A110">
        <v>102</v>
      </c>
      <c r="B110" s="97" t="s">
        <v>2061</v>
      </c>
      <c r="C110" s="97" t="s">
        <v>2062</v>
      </c>
      <c r="D110" s="97" t="s">
        <v>1128</v>
      </c>
      <c r="E110" s="107" t="s">
        <v>2063</v>
      </c>
      <c r="F110" s="98" t="s">
        <v>2064</v>
      </c>
      <c r="G110" s="98" t="s">
        <v>2065</v>
      </c>
      <c r="H110" s="99">
        <v>37.322431999999999</v>
      </c>
      <c r="I110" s="99">
        <v>-0.43286000000000002</v>
      </c>
      <c r="J110" s="98" t="s">
        <v>1961</v>
      </c>
      <c r="K110" s="98" t="s">
        <v>2066</v>
      </c>
      <c r="L110" s="98" t="s">
        <v>2067</v>
      </c>
      <c r="M110" s="100" t="s">
        <v>2068</v>
      </c>
      <c r="N110" s="101">
        <v>725048035</v>
      </c>
      <c r="O110" s="102">
        <v>746742787</v>
      </c>
      <c r="P110" s="100">
        <v>-0.43171999999999999</v>
      </c>
      <c r="Q110" s="100">
        <v>37.322740000000003</v>
      </c>
      <c r="R110" s="100">
        <v>1716</v>
      </c>
      <c r="S110" s="100">
        <v>4.8</v>
      </c>
      <c r="T110" s="103" t="s">
        <v>626</v>
      </c>
      <c r="U110" s="97" t="s">
        <v>629</v>
      </c>
      <c r="V110" s="97" t="s">
        <v>699</v>
      </c>
      <c r="W110" s="97" t="s">
        <v>629</v>
      </c>
      <c r="X110" s="97" t="s">
        <v>630</v>
      </c>
      <c r="Y110" s="97" t="s">
        <v>701</v>
      </c>
      <c r="Z110" s="103" t="s">
        <v>632</v>
      </c>
      <c r="AA110" s="104" t="s">
        <v>633</v>
      </c>
      <c r="AB110" s="104" t="s">
        <v>634</v>
      </c>
      <c r="AC110" s="104" t="s">
        <v>635</v>
      </c>
      <c r="AD110" s="104" t="s">
        <v>635</v>
      </c>
      <c r="AE110" s="104" t="s">
        <v>635</v>
      </c>
      <c r="AF110" s="103">
        <v>6</v>
      </c>
      <c r="AG110" s="103">
        <v>3</v>
      </c>
      <c r="AH110" s="97" t="s">
        <v>636</v>
      </c>
      <c r="AI110" s="97" t="s">
        <v>637</v>
      </c>
      <c r="AJ110" s="97" t="s">
        <v>638</v>
      </c>
      <c r="AK110" s="97" t="s">
        <v>639</v>
      </c>
      <c r="AL110" s="105" t="s">
        <v>640</v>
      </c>
      <c r="AM110" s="106" t="s">
        <v>641</v>
      </c>
      <c r="AN110" s="106" t="s">
        <v>635</v>
      </c>
      <c r="AO110" s="106" t="s">
        <v>635</v>
      </c>
      <c r="AP110" s="97" t="s">
        <v>642</v>
      </c>
      <c r="AQ110" s="97" t="s">
        <v>773</v>
      </c>
      <c r="AR110" s="103" t="s">
        <v>635</v>
      </c>
      <c r="AS110" s="107" t="s">
        <v>635</v>
      </c>
      <c r="AT110" s="103" t="s">
        <v>635</v>
      </c>
      <c r="AU110" s="103" t="s">
        <v>635</v>
      </c>
      <c r="AV110" s="106" t="s">
        <v>632</v>
      </c>
      <c r="AW110" s="105" t="s">
        <v>640</v>
      </c>
      <c r="AX110" s="103" t="s">
        <v>641</v>
      </c>
      <c r="AY110" s="105" t="s">
        <v>640</v>
      </c>
      <c r="AZ110" s="107" t="s">
        <v>641</v>
      </c>
      <c r="BA110" s="105" t="s">
        <v>640</v>
      </c>
      <c r="BB110" s="107" t="s">
        <v>641</v>
      </c>
      <c r="BC110" s="106" t="s">
        <v>640</v>
      </c>
      <c r="BD110" s="103" t="s">
        <v>641</v>
      </c>
      <c r="BE110" s="106" t="s">
        <v>626</v>
      </c>
      <c r="BF110" s="103" t="s">
        <v>635</v>
      </c>
      <c r="BG110" s="103" t="s">
        <v>635</v>
      </c>
      <c r="BH110" s="103" t="s">
        <v>635</v>
      </c>
      <c r="BI110" s="97" t="s">
        <v>640</v>
      </c>
      <c r="BJ110" s="108" t="s">
        <v>643</v>
      </c>
      <c r="BK110" s="108" t="s">
        <v>875</v>
      </c>
      <c r="BL110" s="108" t="s">
        <v>898</v>
      </c>
      <c r="BM110" s="108" t="s">
        <v>733</v>
      </c>
      <c r="BN110" s="108" t="s">
        <v>826</v>
      </c>
      <c r="BO110" s="103" t="s">
        <v>632</v>
      </c>
      <c r="BP110" s="103" t="s">
        <v>641</v>
      </c>
      <c r="BQ110" s="103" t="s">
        <v>635</v>
      </c>
      <c r="BR110" s="109" t="s">
        <v>645</v>
      </c>
      <c r="BS110" s="109" t="s">
        <v>775</v>
      </c>
      <c r="BT110" s="109" t="s">
        <v>876</v>
      </c>
      <c r="BU110" s="110" t="s">
        <v>635</v>
      </c>
      <c r="BV110" s="109" t="s">
        <v>635</v>
      </c>
      <c r="BW110" s="97" t="s">
        <v>646</v>
      </c>
      <c r="BX110" s="97" t="s">
        <v>2462</v>
      </c>
      <c r="BY110" s="97" t="s">
        <v>2069</v>
      </c>
      <c r="BZ110" s="97" t="s">
        <v>648</v>
      </c>
      <c r="CA110" s="111" t="s">
        <v>735</v>
      </c>
      <c r="CB110" s="111" t="s">
        <v>737</v>
      </c>
      <c r="CC110" s="111" t="s">
        <v>948</v>
      </c>
      <c r="CD110" s="106" t="s">
        <v>635</v>
      </c>
      <c r="CE110" s="111" t="s">
        <v>635</v>
      </c>
      <c r="CF110" s="103">
        <v>3</v>
      </c>
      <c r="CG110" s="103">
        <v>6</v>
      </c>
      <c r="CH110" s="112" t="s">
        <v>649</v>
      </c>
      <c r="CI110" s="113" t="s">
        <v>641</v>
      </c>
      <c r="CJ110" s="113" t="s">
        <v>635</v>
      </c>
      <c r="CK110" s="113" t="s">
        <v>635</v>
      </c>
      <c r="CL110" s="103">
        <v>20</v>
      </c>
      <c r="CM110" s="114">
        <v>450</v>
      </c>
      <c r="CN110" s="103" t="s">
        <v>635</v>
      </c>
      <c r="CO110" s="106" t="s">
        <v>635</v>
      </c>
      <c r="CP110" s="103">
        <v>0.5</v>
      </c>
      <c r="CQ110" s="444">
        <v>560</v>
      </c>
      <c r="CR110" s="103" t="s">
        <v>635</v>
      </c>
      <c r="CS110" s="106" t="s">
        <v>635</v>
      </c>
      <c r="CT110" s="103" t="s">
        <v>635</v>
      </c>
      <c r="CU110" s="106" t="s">
        <v>635</v>
      </c>
      <c r="CV110" s="103" t="s">
        <v>635</v>
      </c>
      <c r="CW110" s="103" t="s">
        <v>635</v>
      </c>
      <c r="CX110" s="111" t="s">
        <v>651</v>
      </c>
      <c r="CY110" s="106" t="s">
        <v>635</v>
      </c>
      <c r="CZ110" s="115">
        <v>0</v>
      </c>
      <c r="DA110" s="115">
        <v>1</v>
      </c>
      <c r="DB110" s="116">
        <f t="shared" si="35"/>
        <v>1</v>
      </c>
      <c r="DC110" s="117" t="s">
        <v>635</v>
      </c>
      <c r="DD110" s="118" t="s">
        <v>635</v>
      </c>
      <c r="DE110" s="118" t="s">
        <v>635</v>
      </c>
      <c r="DF110" s="118" t="s">
        <v>635</v>
      </c>
      <c r="DG110" s="119" t="s">
        <v>635</v>
      </c>
      <c r="DH110" s="105" t="s">
        <v>651</v>
      </c>
      <c r="DI110" s="120">
        <v>1</v>
      </c>
      <c r="DJ110" s="121" t="s">
        <v>635</v>
      </c>
      <c r="DK110" s="122" t="s">
        <v>635</v>
      </c>
      <c r="DL110" s="123" t="s">
        <v>635</v>
      </c>
      <c r="DM110" s="123" t="s">
        <v>635</v>
      </c>
      <c r="DN110" s="124" t="s">
        <v>635</v>
      </c>
      <c r="DO110" s="124" t="s">
        <v>635</v>
      </c>
      <c r="DP110" s="124" t="s">
        <v>635</v>
      </c>
      <c r="DQ110" s="125" t="s">
        <v>635</v>
      </c>
      <c r="DR110" s="125" t="s">
        <v>635</v>
      </c>
      <c r="DS110" s="125" t="s">
        <v>635</v>
      </c>
      <c r="DT110" s="106" t="s">
        <v>635</v>
      </c>
      <c r="DU110" s="106" t="s">
        <v>635</v>
      </c>
      <c r="DV110" s="106" t="s">
        <v>635</v>
      </c>
      <c r="DW110" s="126" t="s">
        <v>635</v>
      </c>
      <c r="DX110" s="126" t="s">
        <v>635</v>
      </c>
      <c r="DY110" s="126" t="s">
        <v>635</v>
      </c>
      <c r="DZ110" s="97" t="s">
        <v>635</v>
      </c>
      <c r="EA110" s="103" t="s">
        <v>632</v>
      </c>
      <c r="EB110" s="97" t="s">
        <v>707</v>
      </c>
      <c r="EC110" s="103" t="s">
        <v>632</v>
      </c>
      <c r="ED110" s="107" t="s">
        <v>740</v>
      </c>
      <c r="EE110" s="97" t="s">
        <v>741</v>
      </c>
      <c r="EF110" s="127" t="s">
        <v>651</v>
      </c>
      <c r="EG110" s="127" t="s">
        <v>635</v>
      </c>
      <c r="EH110" s="103" t="s">
        <v>651</v>
      </c>
      <c r="EI110" s="97" t="s">
        <v>640</v>
      </c>
      <c r="EJ110" s="97" t="s">
        <v>640</v>
      </c>
      <c r="EK110" s="122" t="s">
        <v>635</v>
      </c>
      <c r="EL110" s="122" t="s">
        <v>635</v>
      </c>
      <c r="EM110" s="122" t="s">
        <v>635</v>
      </c>
      <c r="EN110" s="122" t="s">
        <v>635</v>
      </c>
      <c r="EO110" s="128" t="s">
        <v>635</v>
      </c>
      <c r="EP110" s="128" t="s">
        <v>635</v>
      </c>
      <c r="EQ110" s="128" t="s">
        <v>635</v>
      </c>
      <c r="ER110" s="128" t="s">
        <v>635</v>
      </c>
      <c r="ES110" s="129" t="s">
        <v>635</v>
      </c>
      <c r="ET110" s="129" t="s">
        <v>635</v>
      </c>
      <c r="EU110" s="129" t="s">
        <v>635</v>
      </c>
      <c r="EV110" s="129" t="s">
        <v>635</v>
      </c>
      <c r="EW110" s="97" t="s">
        <v>635</v>
      </c>
      <c r="EX110" s="97" t="s">
        <v>635</v>
      </c>
      <c r="EY110" s="103" t="s">
        <v>805</v>
      </c>
      <c r="EZ110" s="107" t="s">
        <v>2070</v>
      </c>
      <c r="FA110" s="97" t="s">
        <v>635</v>
      </c>
      <c r="FB110" s="130" t="s">
        <v>656</v>
      </c>
      <c r="FC110" s="130" t="s">
        <v>635</v>
      </c>
      <c r="FD110" s="131" t="s">
        <v>635</v>
      </c>
      <c r="FE110" s="131" t="s">
        <v>635</v>
      </c>
      <c r="FF110" s="131" t="s">
        <v>635</v>
      </c>
      <c r="FG110" s="131" t="s">
        <v>635</v>
      </c>
      <c r="FH110" s="131" t="s">
        <v>635</v>
      </c>
      <c r="FI110" s="132">
        <v>3</v>
      </c>
      <c r="FJ110" s="133" t="s">
        <v>635</v>
      </c>
      <c r="FK110" s="103" t="s">
        <v>635</v>
      </c>
      <c r="FL110" s="134" t="s">
        <v>635</v>
      </c>
      <c r="FM110" s="135" t="s">
        <v>635</v>
      </c>
      <c r="FN110" s="135" t="s">
        <v>635</v>
      </c>
      <c r="FO110" s="135" t="s">
        <v>635</v>
      </c>
      <c r="FP110" s="103" t="s">
        <v>635</v>
      </c>
      <c r="FQ110" s="132">
        <v>30</v>
      </c>
      <c r="FR110" s="133" t="s">
        <v>635</v>
      </c>
      <c r="FS110" s="103" t="s">
        <v>635</v>
      </c>
      <c r="FT110" s="134" t="s">
        <v>635</v>
      </c>
      <c r="FU110" s="135" t="s">
        <v>635</v>
      </c>
      <c r="FV110" s="135" t="s">
        <v>635</v>
      </c>
      <c r="FW110" s="131" t="s">
        <v>635</v>
      </c>
      <c r="FX110" s="103" t="s">
        <v>635</v>
      </c>
      <c r="FY110" s="100" t="s">
        <v>658</v>
      </c>
      <c r="FZ110" s="102" t="s">
        <v>635</v>
      </c>
      <c r="GA110" s="102">
        <v>0</v>
      </c>
      <c r="GB110" s="102">
        <v>24</v>
      </c>
      <c r="GC110" s="136" t="s">
        <v>658</v>
      </c>
      <c r="GD110" s="137" t="s">
        <v>635</v>
      </c>
      <c r="GE110" s="137">
        <v>0</v>
      </c>
      <c r="GF110" s="137">
        <v>24</v>
      </c>
      <c r="GG110" s="125" t="s">
        <v>635</v>
      </c>
      <c r="GH110" s="125" t="s">
        <v>635</v>
      </c>
      <c r="GI110" s="125" t="s">
        <v>635</v>
      </c>
      <c r="GJ110" s="125" t="s">
        <v>635</v>
      </c>
      <c r="GK110" s="122" t="s">
        <v>635</v>
      </c>
      <c r="GL110" s="122" t="s">
        <v>635</v>
      </c>
      <c r="GM110" s="122" t="s">
        <v>635</v>
      </c>
      <c r="GN110" s="122" t="s">
        <v>635</v>
      </c>
      <c r="GO110" s="135" t="s">
        <v>635</v>
      </c>
      <c r="GP110" s="135" t="s">
        <v>635</v>
      </c>
      <c r="GQ110" s="135" t="s">
        <v>635</v>
      </c>
      <c r="GR110" s="134" t="s">
        <v>635</v>
      </c>
      <c r="GS110" s="134" t="s">
        <v>635</v>
      </c>
      <c r="GT110" s="134" t="s">
        <v>635</v>
      </c>
      <c r="GU110" s="126" t="s">
        <v>635</v>
      </c>
      <c r="GV110" s="126" t="s">
        <v>635</v>
      </c>
      <c r="GW110" s="126" t="s">
        <v>635</v>
      </c>
      <c r="GX110" s="145" t="s">
        <v>635</v>
      </c>
      <c r="GY110" s="145" t="s">
        <v>635</v>
      </c>
      <c r="GZ110" s="145" t="s">
        <v>635</v>
      </c>
      <c r="HA110" s="123" t="s">
        <v>635</v>
      </c>
      <c r="HB110" s="140" t="s">
        <v>635</v>
      </c>
      <c r="HC110" s="123" t="s">
        <v>635</v>
      </c>
      <c r="HD110" s="123" t="s">
        <v>635</v>
      </c>
      <c r="HE110" s="127" t="s">
        <v>635</v>
      </c>
      <c r="HF110" s="131" t="s">
        <v>635</v>
      </c>
      <c r="HG110" s="131" t="s">
        <v>635</v>
      </c>
      <c r="HH110" s="131" t="s">
        <v>635</v>
      </c>
      <c r="HI110" s="141" t="s">
        <v>635</v>
      </c>
      <c r="HJ110" s="141" t="s">
        <v>635</v>
      </c>
      <c r="HK110" s="141" t="s">
        <v>635</v>
      </c>
      <c r="HL110" s="141" t="s">
        <v>635</v>
      </c>
      <c r="HM110" s="131" t="s">
        <v>635</v>
      </c>
      <c r="HN110" s="131" t="s">
        <v>635</v>
      </c>
      <c r="HO110" s="131" t="s">
        <v>635</v>
      </c>
      <c r="HP110" s="131" t="s">
        <v>635</v>
      </c>
      <c r="HQ110" s="106" t="s">
        <v>635</v>
      </c>
      <c r="HR110" s="106" t="s">
        <v>635</v>
      </c>
      <c r="HS110" s="106" t="s">
        <v>635</v>
      </c>
      <c r="HT110" s="106" t="s">
        <v>635</v>
      </c>
      <c r="HU110" s="132" t="s">
        <v>635</v>
      </c>
      <c r="HV110" s="132" t="s">
        <v>635</v>
      </c>
      <c r="HW110" s="132" t="s">
        <v>635</v>
      </c>
      <c r="HX110" s="132" t="s">
        <v>635</v>
      </c>
      <c r="HY110" s="118" t="s">
        <v>635</v>
      </c>
      <c r="HZ110" s="118" t="s">
        <v>635</v>
      </c>
      <c r="IA110" s="118" t="s">
        <v>635</v>
      </c>
      <c r="IB110" s="118" t="s">
        <v>635</v>
      </c>
      <c r="IC110" s="125" t="s">
        <v>635</v>
      </c>
      <c r="ID110" s="125" t="s">
        <v>635</v>
      </c>
      <c r="IE110" s="125" t="s">
        <v>635</v>
      </c>
      <c r="IF110" s="125" t="s">
        <v>635</v>
      </c>
      <c r="IG110" s="105" t="s">
        <v>659</v>
      </c>
      <c r="IH110" s="105" t="s">
        <v>660</v>
      </c>
      <c r="II110" s="105" t="s">
        <v>808</v>
      </c>
      <c r="IJ110" s="105" t="s">
        <v>635</v>
      </c>
      <c r="IK110" s="105" t="s">
        <v>635</v>
      </c>
      <c r="IL110" s="105" t="s">
        <v>635</v>
      </c>
      <c r="IM110" s="105" t="s">
        <v>635</v>
      </c>
      <c r="IN110" s="105" t="s">
        <v>635</v>
      </c>
      <c r="IO110" s="105" t="s">
        <v>635</v>
      </c>
      <c r="IP110" s="103">
        <v>3</v>
      </c>
      <c r="IQ110" s="102" t="s">
        <v>635</v>
      </c>
      <c r="IR110" s="102" t="s">
        <v>635</v>
      </c>
      <c r="IS110" s="142" t="s">
        <v>635</v>
      </c>
      <c r="IT110" s="142" t="s">
        <v>635</v>
      </c>
      <c r="IU110" s="128" t="s">
        <v>635</v>
      </c>
      <c r="IV110" s="128" t="s">
        <v>635</v>
      </c>
      <c r="IW110" s="143" t="s">
        <v>635</v>
      </c>
      <c r="IX110" s="143" t="s">
        <v>635</v>
      </c>
      <c r="IY110" s="124" t="s">
        <v>635</v>
      </c>
      <c r="IZ110" s="124" t="s">
        <v>635</v>
      </c>
      <c r="JA110" s="124" t="s">
        <v>635</v>
      </c>
      <c r="JB110" s="123" t="s">
        <v>635</v>
      </c>
      <c r="JC110" s="123" t="s">
        <v>635</v>
      </c>
      <c r="JD110" s="123" t="s">
        <v>635</v>
      </c>
      <c r="JE110" s="144" t="s">
        <v>635</v>
      </c>
      <c r="JF110" s="144" t="s">
        <v>635</v>
      </c>
      <c r="JG110" s="144" t="s">
        <v>635</v>
      </c>
      <c r="JH110" s="141" t="s">
        <v>635</v>
      </c>
      <c r="JI110" s="141" t="s">
        <v>635</v>
      </c>
      <c r="JJ110" s="141" t="s">
        <v>635</v>
      </c>
      <c r="JK110" s="144" t="s">
        <v>635</v>
      </c>
      <c r="JL110" s="144" t="s">
        <v>635</v>
      </c>
      <c r="JM110" s="144" t="s">
        <v>635</v>
      </c>
      <c r="JN110" s="135" t="s">
        <v>635</v>
      </c>
      <c r="JO110" s="135" t="s">
        <v>635</v>
      </c>
      <c r="JP110" s="135" t="s">
        <v>635</v>
      </c>
      <c r="JQ110" s="144" t="s">
        <v>635</v>
      </c>
      <c r="JR110" s="144" t="s">
        <v>635</v>
      </c>
      <c r="JS110" s="144" t="s">
        <v>635</v>
      </c>
      <c r="JT110" s="144" t="s">
        <v>635</v>
      </c>
      <c r="JU110" s="145" t="s">
        <v>635</v>
      </c>
      <c r="JV110" s="145" t="s">
        <v>635</v>
      </c>
      <c r="JW110" s="145" t="s">
        <v>635</v>
      </c>
      <c r="JX110" s="145" t="s">
        <v>635</v>
      </c>
      <c r="JY110" s="141" t="s">
        <v>635</v>
      </c>
      <c r="JZ110" s="141" t="s">
        <v>635</v>
      </c>
      <c r="KA110" s="141" t="s">
        <v>635</v>
      </c>
      <c r="KB110" s="141" t="s">
        <v>635</v>
      </c>
      <c r="KC110" s="128" t="s">
        <v>635</v>
      </c>
      <c r="KD110" s="128" t="s">
        <v>635</v>
      </c>
      <c r="KE110" s="128" t="s">
        <v>635</v>
      </c>
      <c r="KF110" s="128" t="s">
        <v>635</v>
      </c>
      <c r="KG110" s="146" t="s">
        <v>635</v>
      </c>
      <c r="KH110" s="146" t="s">
        <v>635</v>
      </c>
      <c r="KI110" s="146" t="s">
        <v>635</v>
      </c>
      <c r="KJ110" s="146" t="s">
        <v>635</v>
      </c>
      <c r="KK110" s="147" t="s">
        <v>635</v>
      </c>
      <c r="KL110" s="147" t="s">
        <v>635</v>
      </c>
      <c r="KM110" s="147" t="s">
        <v>635</v>
      </c>
      <c r="KN110" s="147" t="s">
        <v>635</v>
      </c>
      <c r="KO110" s="148" t="s">
        <v>635</v>
      </c>
      <c r="KP110" s="148" t="s">
        <v>635</v>
      </c>
      <c r="KQ110" s="148" t="s">
        <v>635</v>
      </c>
      <c r="KR110" s="148" t="s">
        <v>635</v>
      </c>
      <c r="KS110" s="149" t="s">
        <v>635</v>
      </c>
      <c r="KT110" s="149" t="s">
        <v>635</v>
      </c>
      <c r="KU110" s="149" t="s">
        <v>635</v>
      </c>
      <c r="KV110" s="149" t="s">
        <v>635</v>
      </c>
      <c r="KW110" s="105" t="s">
        <v>950</v>
      </c>
      <c r="KX110" s="106" t="s">
        <v>635</v>
      </c>
      <c r="KY110" s="106" t="s">
        <v>635</v>
      </c>
      <c r="KZ110" s="150">
        <v>1</v>
      </c>
      <c r="LA110" s="150">
        <v>0</v>
      </c>
      <c r="LB110" s="150">
        <v>0</v>
      </c>
      <c r="LC110" s="150">
        <v>0</v>
      </c>
      <c r="LD110" s="150">
        <v>0</v>
      </c>
      <c r="LE110" s="150">
        <v>0</v>
      </c>
      <c r="LF110" s="150">
        <v>0</v>
      </c>
      <c r="LG110" s="150">
        <v>0</v>
      </c>
      <c r="LH110" s="151">
        <f t="shared" si="31"/>
        <v>1</v>
      </c>
      <c r="LI110" s="152">
        <v>1</v>
      </c>
      <c r="LJ110" s="152">
        <v>0</v>
      </c>
      <c r="LK110" s="152">
        <v>0</v>
      </c>
      <c r="LL110" s="152">
        <v>0</v>
      </c>
      <c r="LM110" s="152">
        <v>0</v>
      </c>
      <c r="LN110" s="152">
        <v>0</v>
      </c>
      <c r="LO110" s="152">
        <v>0</v>
      </c>
      <c r="LP110" s="152">
        <v>0</v>
      </c>
      <c r="LQ110" s="153">
        <f t="shared" si="32"/>
        <v>1</v>
      </c>
      <c r="LR110" s="142">
        <v>0</v>
      </c>
      <c r="LS110" s="142">
        <v>0</v>
      </c>
      <c r="LT110" s="142">
        <v>0</v>
      </c>
      <c r="LU110" s="142">
        <v>0</v>
      </c>
      <c r="LV110" s="142">
        <v>0</v>
      </c>
      <c r="LW110" s="142">
        <v>0</v>
      </c>
      <c r="LX110" s="142">
        <v>0</v>
      </c>
      <c r="LY110" s="142">
        <v>0</v>
      </c>
      <c r="LZ110" s="142">
        <v>0</v>
      </c>
      <c r="MA110" s="45" t="s">
        <v>635</v>
      </c>
      <c r="MB110" s="45" t="s">
        <v>635</v>
      </c>
      <c r="MC110" s="45" t="s">
        <v>635</v>
      </c>
      <c r="MD110" s="45" t="s">
        <v>635</v>
      </c>
      <c r="ME110" s="45" t="s">
        <v>635</v>
      </c>
      <c r="MF110" s="45" t="s">
        <v>635</v>
      </c>
      <c r="MG110" s="45" t="s">
        <v>635</v>
      </c>
      <c r="MH110" s="45" t="s">
        <v>635</v>
      </c>
      <c r="MI110" s="44" t="s">
        <v>635</v>
      </c>
      <c r="MJ110" s="155" t="s">
        <v>635</v>
      </c>
      <c r="MK110" s="155" t="s">
        <v>635</v>
      </c>
      <c r="ML110" s="155" t="s">
        <v>635</v>
      </c>
      <c r="MM110" s="155" t="s">
        <v>635</v>
      </c>
      <c r="MN110" s="155" t="s">
        <v>635</v>
      </c>
      <c r="MO110" s="155" t="s">
        <v>635</v>
      </c>
      <c r="MP110" s="155" t="s">
        <v>635</v>
      </c>
      <c r="MQ110" s="155" t="s">
        <v>635</v>
      </c>
      <c r="MR110" s="156" t="s">
        <v>635</v>
      </c>
      <c r="MS110" s="157" t="s">
        <v>635</v>
      </c>
      <c r="MT110" s="157" t="s">
        <v>635</v>
      </c>
      <c r="MU110" s="157" t="s">
        <v>635</v>
      </c>
      <c r="MV110" s="157" t="s">
        <v>635</v>
      </c>
      <c r="MW110" s="157" t="s">
        <v>635</v>
      </c>
      <c r="MX110" s="157" t="s">
        <v>635</v>
      </c>
      <c r="MY110" s="157" t="s">
        <v>635</v>
      </c>
      <c r="MZ110" s="157" t="s">
        <v>635</v>
      </c>
      <c r="NA110" s="157" t="s">
        <v>635</v>
      </c>
      <c r="NB110" s="158" t="s">
        <v>635</v>
      </c>
      <c r="NC110" s="158" t="s">
        <v>635</v>
      </c>
      <c r="ND110" s="158" t="s">
        <v>635</v>
      </c>
      <c r="NE110" s="158" t="s">
        <v>635</v>
      </c>
      <c r="NF110" s="158" t="s">
        <v>635</v>
      </c>
      <c r="NG110" s="158" t="s">
        <v>635</v>
      </c>
      <c r="NH110" s="158" t="s">
        <v>635</v>
      </c>
      <c r="NI110" s="158" t="s">
        <v>635</v>
      </c>
      <c r="NJ110" s="159" t="s">
        <v>635</v>
      </c>
      <c r="NK110" s="160" t="s">
        <v>635</v>
      </c>
      <c r="NL110" s="160" t="s">
        <v>635</v>
      </c>
      <c r="NM110" s="160" t="s">
        <v>635</v>
      </c>
      <c r="NN110" s="160" t="s">
        <v>635</v>
      </c>
      <c r="NO110" s="160" t="s">
        <v>635</v>
      </c>
      <c r="NP110" s="160" t="s">
        <v>635</v>
      </c>
      <c r="NQ110" s="160" t="s">
        <v>635</v>
      </c>
      <c r="NR110" s="160" t="s">
        <v>635</v>
      </c>
      <c r="NS110" s="161" t="s">
        <v>635</v>
      </c>
      <c r="NT110" s="162" t="s">
        <v>635</v>
      </c>
      <c r="NU110" s="162" t="s">
        <v>635</v>
      </c>
      <c r="NV110" s="162" t="s">
        <v>635</v>
      </c>
      <c r="NW110" s="162" t="s">
        <v>635</v>
      </c>
      <c r="NX110" s="162" t="s">
        <v>635</v>
      </c>
      <c r="NY110" s="162" t="s">
        <v>635</v>
      </c>
      <c r="NZ110" s="162" t="s">
        <v>635</v>
      </c>
      <c r="OA110" s="162" t="s">
        <v>635</v>
      </c>
      <c r="OB110" s="163" t="s">
        <v>635</v>
      </c>
      <c r="OC110" s="142" t="s">
        <v>635</v>
      </c>
      <c r="OD110" s="142" t="s">
        <v>635</v>
      </c>
      <c r="OE110" s="142" t="s">
        <v>635</v>
      </c>
      <c r="OF110" s="142" t="s">
        <v>635</v>
      </c>
      <c r="OG110" s="142" t="s">
        <v>635</v>
      </c>
      <c r="OH110" s="142" t="s">
        <v>635</v>
      </c>
      <c r="OI110" s="142" t="s">
        <v>635</v>
      </c>
      <c r="OJ110" s="142" t="s">
        <v>635</v>
      </c>
      <c r="OK110" s="142" t="s">
        <v>635</v>
      </c>
      <c r="OL110" s="45">
        <v>0</v>
      </c>
      <c r="OM110" s="45">
        <v>0</v>
      </c>
      <c r="ON110" s="45">
        <v>0</v>
      </c>
      <c r="OO110" s="45">
        <v>0</v>
      </c>
      <c r="OP110" s="45">
        <v>0</v>
      </c>
      <c r="OQ110" s="45">
        <v>0</v>
      </c>
      <c r="OR110" s="45">
        <v>0</v>
      </c>
      <c r="OS110" s="45">
        <v>0</v>
      </c>
      <c r="OT110" s="44">
        <v>0</v>
      </c>
      <c r="OU110" s="158" t="s">
        <v>635</v>
      </c>
      <c r="OV110" s="158" t="s">
        <v>635</v>
      </c>
      <c r="OW110" s="158" t="s">
        <v>635</v>
      </c>
      <c r="OX110" s="158" t="s">
        <v>635</v>
      </c>
      <c r="OY110" s="158" t="s">
        <v>635</v>
      </c>
      <c r="OZ110" s="158" t="s">
        <v>635</v>
      </c>
      <c r="PA110" s="158" t="s">
        <v>635</v>
      </c>
      <c r="PB110" s="158" t="s">
        <v>635</v>
      </c>
      <c r="PC110" s="159" t="s">
        <v>635</v>
      </c>
      <c r="PD110" s="152" t="s">
        <v>635</v>
      </c>
      <c r="PE110" s="152" t="s">
        <v>635</v>
      </c>
      <c r="PF110" s="152" t="s">
        <v>635</v>
      </c>
      <c r="PG110" s="152" t="s">
        <v>635</v>
      </c>
      <c r="PH110" s="152" t="s">
        <v>635</v>
      </c>
      <c r="PI110" s="152" t="s">
        <v>635</v>
      </c>
      <c r="PJ110" s="152" t="s">
        <v>635</v>
      </c>
      <c r="PK110" s="152" t="s">
        <v>635</v>
      </c>
      <c r="PL110" s="164" t="s">
        <v>635</v>
      </c>
      <c r="PM110" s="158" t="s">
        <v>635</v>
      </c>
      <c r="PN110" s="158" t="s">
        <v>635</v>
      </c>
      <c r="PO110" s="158" t="s">
        <v>635</v>
      </c>
      <c r="PP110" s="158" t="s">
        <v>635</v>
      </c>
      <c r="PQ110" s="158" t="s">
        <v>635</v>
      </c>
      <c r="PR110" s="158" t="s">
        <v>635</v>
      </c>
      <c r="PS110" s="158" t="s">
        <v>635</v>
      </c>
      <c r="PT110" s="158" t="s">
        <v>635</v>
      </c>
      <c r="PU110" s="159" t="s">
        <v>635</v>
      </c>
      <c r="PV110" s="157" t="s">
        <v>635</v>
      </c>
      <c r="PW110" s="157" t="s">
        <v>635</v>
      </c>
      <c r="PX110" s="157" t="s">
        <v>635</v>
      </c>
      <c r="PY110" s="157" t="s">
        <v>635</v>
      </c>
      <c r="PZ110" s="157" t="s">
        <v>635</v>
      </c>
      <c r="QA110" s="157" t="s">
        <v>635</v>
      </c>
      <c r="QB110" s="157" t="s">
        <v>635</v>
      </c>
      <c r="QC110" s="157" t="s">
        <v>635</v>
      </c>
      <c r="QD110" s="165" t="s">
        <v>635</v>
      </c>
      <c r="QE110" s="166" t="s">
        <v>635</v>
      </c>
      <c r="QF110" s="166" t="s">
        <v>635</v>
      </c>
      <c r="QG110" s="166" t="s">
        <v>635</v>
      </c>
      <c r="QH110" s="166" t="s">
        <v>635</v>
      </c>
      <c r="QI110" s="166" t="s">
        <v>635</v>
      </c>
      <c r="QJ110" s="166" t="s">
        <v>635</v>
      </c>
      <c r="QK110" s="166" t="s">
        <v>635</v>
      </c>
      <c r="QL110" s="166" t="s">
        <v>635</v>
      </c>
      <c r="QM110" s="167" t="s">
        <v>635</v>
      </c>
      <c r="QN110" s="120" t="s">
        <v>635</v>
      </c>
      <c r="QO110" s="120" t="s">
        <v>635</v>
      </c>
      <c r="QP110" s="120" t="s">
        <v>635</v>
      </c>
      <c r="QQ110" s="120" t="s">
        <v>635</v>
      </c>
      <c r="QR110" s="120" t="s">
        <v>635</v>
      </c>
      <c r="QS110" s="120" t="s">
        <v>635</v>
      </c>
      <c r="QT110" s="120" t="s">
        <v>635</v>
      </c>
      <c r="QU110" s="120" t="s">
        <v>635</v>
      </c>
      <c r="QV110" s="168" t="s">
        <v>635</v>
      </c>
      <c r="QW110" s="169" t="s">
        <v>635</v>
      </c>
      <c r="QX110" s="169" t="s">
        <v>635</v>
      </c>
      <c r="QY110" s="169" t="s">
        <v>635</v>
      </c>
      <c r="QZ110" s="169" t="s">
        <v>635</v>
      </c>
      <c r="RA110" s="169" t="s">
        <v>635</v>
      </c>
      <c r="RB110" s="169" t="s">
        <v>635</v>
      </c>
      <c r="RC110" s="169" t="s">
        <v>635</v>
      </c>
      <c r="RD110" s="169" t="s">
        <v>635</v>
      </c>
      <c r="RE110" s="170" t="s">
        <v>635</v>
      </c>
      <c r="RF110" s="136" t="s">
        <v>656</v>
      </c>
      <c r="RG110" s="137" t="s">
        <v>635</v>
      </c>
      <c r="RH110" s="137" t="s">
        <v>635</v>
      </c>
      <c r="RI110" s="137" t="s">
        <v>635</v>
      </c>
      <c r="RJ110" s="137" t="s">
        <v>635</v>
      </c>
      <c r="RK110" s="137" t="s">
        <v>635</v>
      </c>
      <c r="RL110" s="105" t="s">
        <v>950</v>
      </c>
      <c r="RM110" s="106" t="s">
        <v>635</v>
      </c>
      <c r="RN110" s="106" t="s">
        <v>635</v>
      </c>
      <c r="RO110" s="171">
        <v>1</v>
      </c>
      <c r="RP110" s="171">
        <v>0</v>
      </c>
      <c r="RQ110" s="171">
        <v>0</v>
      </c>
      <c r="RR110" s="171">
        <v>0</v>
      </c>
      <c r="RS110" s="171">
        <v>0</v>
      </c>
      <c r="RT110" s="171">
        <v>0</v>
      </c>
      <c r="RU110" s="171">
        <v>0</v>
      </c>
      <c r="RV110" s="171">
        <v>0</v>
      </c>
      <c r="RW110" s="172">
        <f t="shared" si="28"/>
        <v>1</v>
      </c>
      <c r="RX110" s="133" t="s">
        <v>635</v>
      </c>
      <c r="RY110" s="133" t="s">
        <v>635</v>
      </c>
      <c r="RZ110" s="133" t="s">
        <v>635</v>
      </c>
      <c r="SA110" s="133" t="s">
        <v>635</v>
      </c>
      <c r="SB110" s="133" t="s">
        <v>635</v>
      </c>
      <c r="SC110" s="133" t="s">
        <v>635</v>
      </c>
      <c r="SD110" s="133" t="s">
        <v>635</v>
      </c>
      <c r="SE110" s="133" t="s">
        <v>635</v>
      </c>
      <c r="SF110" s="189" t="s">
        <v>635</v>
      </c>
      <c r="SG110" s="132" t="s">
        <v>635</v>
      </c>
      <c r="SH110" s="132" t="s">
        <v>635</v>
      </c>
      <c r="SI110" s="132" t="s">
        <v>635</v>
      </c>
      <c r="SJ110" s="132" t="s">
        <v>635</v>
      </c>
      <c r="SK110" s="132" t="s">
        <v>635</v>
      </c>
      <c r="SL110" s="132" t="s">
        <v>635</v>
      </c>
      <c r="SM110" s="132" t="s">
        <v>635</v>
      </c>
      <c r="SN110" s="132" t="s">
        <v>635</v>
      </c>
      <c r="SO110" s="173" t="s">
        <v>635</v>
      </c>
      <c r="SP110" s="102" t="s">
        <v>635</v>
      </c>
      <c r="SQ110" s="102" t="s">
        <v>635</v>
      </c>
      <c r="SR110" s="102" t="s">
        <v>635</v>
      </c>
      <c r="SS110" s="102" t="s">
        <v>635</v>
      </c>
      <c r="ST110" s="102" t="s">
        <v>635</v>
      </c>
      <c r="SU110" s="102" t="s">
        <v>635</v>
      </c>
      <c r="SV110" s="102" t="s">
        <v>635</v>
      </c>
      <c r="SW110" s="102" t="s">
        <v>635</v>
      </c>
      <c r="SX110" s="174" t="s">
        <v>635</v>
      </c>
      <c r="SY110" s="125" t="s">
        <v>635</v>
      </c>
      <c r="SZ110" s="125" t="s">
        <v>635</v>
      </c>
      <c r="TA110" s="125" t="s">
        <v>635</v>
      </c>
      <c r="TB110" s="125" t="s">
        <v>635</v>
      </c>
      <c r="TC110" s="125" t="s">
        <v>635</v>
      </c>
      <c r="TD110" s="125" t="s">
        <v>635</v>
      </c>
      <c r="TE110" s="125" t="s">
        <v>635</v>
      </c>
      <c r="TF110" s="125" t="s">
        <v>635</v>
      </c>
      <c r="TG110" s="175" t="s">
        <v>635</v>
      </c>
      <c r="TH110" s="149" t="s">
        <v>635</v>
      </c>
      <c r="TI110" s="149" t="s">
        <v>635</v>
      </c>
      <c r="TJ110" s="149" t="s">
        <v>635</v>
      </c>
      <c r="TK110" s="149" t="s">
        <v>635</v>
      </c>
      <c r="TL110" s="149" t="s">
        <v>635</v>
      </c>
      <c r="TM110" s="149" t="s">
        <v>635</v>
      </c>
      <c r="TN110" s="149" t="s">
        <v>635</v>
      </c>
      <c r="TO110" s="149" t="s">
        <v>635</v>
      </c>
      <c r="TP110" s="176" t="s">
        <v>635</v>
      </c>
      <c r="TQ110" s="177" t="s">
        <v>635</v>
      </c>
      <c r="TR110" s="177" t="s">
        <v>635</v>
      </c>
      <c r="TS110" s="177" t="s">
        <v>635</v>
      </c>
      <c r="TT110" s="177" t="s">
        <v>635</v>
      </c>
      <c r="TU110" s="177" t="s">
        <v>635</v>
      </c>
      <c r="TV110" s="177" t="s">
        <v>635</v>
      </c>
      <c r="TW110" s="177" t="s">
        <v>635</v>
      </c>
      <c r="TX110" s="177" t="s">
        <v>635</v>
      </c>
      <c r="TY110" s="178" t="s">
        <v>635</v>
      </c>
      <c r="TZ110" s="179" t="s">
        <v>635</v>
      </c>
      <c r="UA110" s="179" t="s">
        <v>635</v>
      </c>
      <c r="UB110" s="179" t="s">
        <v>635</v>
      </c>
      <c r="UC110" s="179" t="s">
        <v>635</v>
      </c>
      <c r="UD110" s="179" t="s">
        <v>635</v>
      </c>
      <c r="UE110" s="179" t="s">
        <v>635</v>
      </c>
      <c r="UF110" s="179" t="s">
        <v>635</v>
      </c>
      <c r="UG110" s="179" t="s">
        <v>635</v>
      </c>
      <c r="UH110" s="180" t="s">
        <v>635</v>
      </c>
      <c r="UI110" s="171">
        <v>1</v>
      </c>
      <c r="UJ110" s="171">
        <v>0</v>
      </c>
      <c r="UK110" s="171">
        <v>0</v>
      </c>
      <c r="UL110" s="171">
        <v>0</v>
      </c>
      <c r="UM110" s="171">
        <v>0</v>
      </c>
      <c r="UN110" s="171">
        <v>0</v>
      </c>
      <c r="UO110" s="171">
        <v>0</v>
      </c>
      <c r="UP110" s="171">
        <v>0</v>
      </c>
      <c r="UQ110" s="181">
        <f t="shared" si="29"/>
        <v>1</v>
      </c>
      <c r="UR110" s="131" t="s">
        <v>635</v>
      </c>
      <c r="US110" s="131" t="s">
        <v>635</v>
      </c>
      <c r="UT110" s="131" t="s">
        <v>635</v>
      </c>
      <c r="UU110" s="131" t="s">
        <v>635</v>
      </c>
      <c r="UV110" s="131" t="s">
        <v>635</v>
      </c>
      <c r="UW110" s="131" t="s">
        <v>635</v>
      </c>
      <c r="UX110" s="131" t="s">
        <v>635</v>
      </c>
      <c r="UY110" s="131" t="s">
        <v>635</v>
      </c>
      <c r="UZ110" s="182" t="s">
        <v>635</v>
      </c>
      <c r="VA110" s="169" t="s">
        <v>635</v>
      </c>
      <c r="VB110" s="169" t="s">
        <v>635</v>
      </c>
      <c r="VC110" s="169" t="s">
        <v>635</v>
      </c>
      <c r="VD110" s="169" t="s">
        <v>635</v>
      </c>
      <c r="VE110" s="169" t="s">
        <v>635</v>
      </c>
      <c r="VF110" s="169" t="s">
        <v>635</v>
      </c>
      <c r="VG110" s="169" t="s">
        <v>635</v>
      </c>
      <c r="VH110" s="169" t="s">
        <v>635</v>
      </c>
      <c r="VI110" s="183" t="s">
        <v>635</v>
      </c>
      <c r="VJ110" s="177" t="s">
        <v>635</v>
      </c>
      <c r="VK110" s="177" t="s">
        <v>635</v>
      </c>
      <c r="VL110" s="177" t="s">
        <v>635</v>
      </c>
      <c r="VM110" s="177" t="s">
        <v>635</v>
      </c>
      <c r="VN110" s="177" t="s">
        <v>635</v>
      </c>
      <c r="VO110" s="177" t="s">
        <v>635</v>
      </c>
      <c r="VP110" s="177" t="s">
        <v>635</v>
      </c>
      <c r="VQ110" s="177" t="s">
        <v>635</v>
      </c>
      <c r="VR110" s="178" t="s">
        <v>635</v>
      </c>
      <c r="VS110" s="184" t="s">
        <v>635</v>
      </c>
      <c r="VT110" s="184" t="s">
        <v>635</v>
      </c>
      <c r="VU110" s="184" t="s">
        <v>635</v>
      </c>
      <c r="VV110" s="184" t="s">
        <v>635</v>
      </c>
      <c r="VW110" s="184" t="s">
        <v>635</v>
      </c>
      <c r="VX110" s="184" t="s">
        <v>635</v>
      </c>
      <c r="VY110" s="184" t="s">
        <v>635</v>
      </c>
      <c r="VZ110" s="184" t="s">
        <v>635</v>
      </c>
      <c r="WA110" s="185" t="s">
        <v>635</v>
      </c>
      <c r="WB110" s="186" t="s">
        <v>635</v>
      </c>
      <c r="WC110" s="186" t="s">
        <v>635</v>
      </c>
      <c r="WD110" s="186" t="s">
        <v>635</v>
      </c>
      <c r="WE110" s="186" t="s">
        <v>635</v>
      </c>
      <c r="WF110" s="186" t="s">
        <v>635</v>
      </c>
      <c r="WG110" s="186" t="s">
        <v>635</v>
      </c>
      <c r="WH110" s="186" t="s">
        <v>635</v>
      </c>
      <c r="WI110" s="186" t="s">
        <v>635</v>
      </c>
      <c r="WJ110" s="187" t="s">
        <v>635</v>
      </c>
      <c r="WK110" s="137" t="s">
        <v>635</v>
      </c>
      <c r="WL110" s="137" t="s">
        <v>635</v>
      </c>
      <c r="WM110" s="137" t="s">
        <v>635</v>
      </c>
      <c r="WN110" s="137" t="s">
        <v>635</v>
      </c>
      <c r="WO110" s="137" t="s">
        <v>635</v>
      </c>
      <c r="WP110" s="137" t="s">
        <v>635</v>
      </c>
      <c r="WQ110" s="137" t="s">
        <v>635</v>
      </c>
      <c r="WR110" s="137" t="s">
        <v>635</v>
      </c>
      <c r="WS110" s="188" t="s">
        <v>635</v>
      </c>
      <c r="WT110" s="133" t="s">
        <v>635</v>
      </c>
      <c r="WU110" s="133" t="s">
        <v>635</v>
      </c>
      <c r="WV110" s="133" t="s">
        <v>635</v>
      </c>
      <c r="WW110" s="133" t="s">
        <v>635</v>
      </c>
      <c r="WX110" s="133" t="s">
        <v>635</v>
      </c>
      <c r="WY110" s="133" t="s">
        <v>635</v>
      </c>
      <c r="WZ110" s="133" t="s">
        <v>635</v>
      </c>
      <c r="XA110" s="133" t="s">
        <v>635</v>
      </c>
      <c r="XB110" s="189" t="s">
        <v>635</v>
      </c>
      <c r="XC110" s="105" t="s">
        <v>665</v>
      </c>
      <c r="XD110" s="105" t="s">
        <v>666</v>
      </c>
      <c r="XE110" s="105" t="s">
        <v>749</v>
      </c>
      <c r="XF110" s="111" t="s">
        <v>750</v>
      </c>
      <c r="XG110" s="190" t="s">
        <v>671</v>
      </c>
      <c r="XH110" s="190" t="s">
        <v>672</v>
      </c>
      <c r="XI110" s="190" t="s">
        <v>635</v>
      </c>
      <c r="XJ110" s="190" t="s">
        <v>635</v>
      </c>
      <c r="XK110" s="190" t="s">
        <v>635</v>
      </c>
      <c r="XL110" s="190" t="s">
        <v>635</v>
      </c>
      <c r="XM110" s="191" t="s">
        <v>667</v>
      </c>
      <c r="XN110" s="191" t="s">
        <v>669</v>
      </c>
      <c r="XO110" s="191" t="s">
        <v>635</v>
      </c>
      <c r="XP110" s="191" t="s">
        <v>635</v>
      </c>
      <c r="XQ110" s="191" t="s">
        <v>635</v>
      </c>
      <c r="XR110" s="191" t="s">
        <v>635</v>
      </c>
      <c r="XS110" s="191" t="s">
        <v>635</v>
      </c>
      <c r="XT110" s="191" t="s">
        <v>635</v>
      </c>
      <c r="XU110" s="192" t="s">
        <v>712</v>
      </c>
      <c r="XV110" s="192" t="s">
        <v>635</v>
      </c>
      <c r="XW110" s="192" t="s">
        <v>635</v>
      </c>
      <c r="XX110" s="192" t="s">
        <v>635</v>
      </c>
      <c r="XY110" s="192" t="s">
        <v>635</v>
      </c>
      <c r="XZ110" s="192" t="s">
        <v>635</v>
      </c>
      <c r="YA110" s="144" t="s">
        <v>668</v>
      </c>
      <c r="YB110" s="144" t="s">
        <v>635</v>
      </c>
      <c r="YC110" s="144" t="s">
        <v>635</v>
      </c>
      <c r="YD110" s="144" t="s">
        <v>635</v>
      </c>
      <c r="YE110" s="144" t="s">
        <v>635</v>
      </c>
      <c r="YF110" s="144" t="s">
        <v>635</v>
      </c>
      <c r="YG110" s="144" t="s">
        <v>635</v>
      </c>
      <c r="YH110" s="111" t="s">
        <v>751</v>
      </c>
      <c r="YI110" s="111" t="s">
        <v>635</v>
      </c>
      <c r="YJ110" s="111" t="s">
        <v>635</v>
      </c>
      <c r="YK110" s="190" t="s">
        <v>752</v>
      </c>
      <c r="YL110" s="190" t="s">
        <v>951</v>
      </c>
      <c r="YM110" s="190" t="s">
        <v>936</v>
      </c>
      <c r="YN110" s="190" t="s">
        <v>635</v>
      </c>
      <c r="YO110" s="190" t="s">
        <v>635</v>
      </c>
      <c r="YP110" s="130" t="s">
        <v>635</v>
      </c>
      <c r="YQ110" s="130" t="s">
        <v>635</v>
      </c>
      <c r="YR110" s="130" t="s">
        <v>635</v>
      </c>
      <c r="YS110" s="130" t="s">
        <v>635</v>
      </c>
      <c r="YT110" s="130" t="s">
        <v>635</v>
      </c>
      <c r="YU110" s="130" t="s">
        <v>635</v>
      </c>
      <c r="YV110" s="112" t="s">
        <v>635</v>
      </c>
      <c r="YW110" s="112" t="s">
        <v>635</v>
      </c>
      <c r="YX110" s="112" t="s">
        <v>635</v>
      </c>
      <c r="YY110" s="112" t="s">
        <v>635</v>
      </c>
      <c r="YZ110" s="105" t="s">
        <v>674</v>
      </c>
      <c r="ZA110" s="105" t="s">
        <v>635</v>
      </c>
      <c r="ZB110" s="126" t="s">
        <v>635</v>
      </c>
      <c r="ZC110" s="126" t="s">
        <v>635</v>
      </c>
      <c r="ZD110" s="126" t="s">
        <v>635</v>
      </c>
      <c r="ZE110" s="126" t="s">
        <v>635</v>
      </c>
      <c r="ZF110" s="126" t="s">
        <v>635</v>
      </c>
      <c r="ZG110" s="125" t="s">
        <v>713</v>
      </c>
      <c r="ZH110" s="125" t="s">
        <v>675</v>
      </c>
      <c r="ZI110" s="125" t="s">
        <v>753</v>
      </c>
      <c r="ZJ110" s="125" t="s">
        <v>678</v>
      </c>
      <c r="ZK110" s="125" t="s">
        <v>635</v>
      </c>
      <c r="ZL110" s="125" t="s">
        <v>635</v>
      </c>
      <c r="ZM110" s="125" t="s">
        <v>635</v>
      </c>
      <c r="ZN110" s="125" t="s">
        <v>635</v>
      </c>
      <c r="ZO110" s="147" t="s">
        <v>635</v>
      </c>
      <c r="ZP110" s="147" t="s">
        <v>635</v>
      </c>
      <c r="ZQ110" s="147" t="s">
        <v>635</v>
      </c>
      <c r="ZR110" s="147" t="s">
        <v>635</v>
      </c>
      <c r="ZS110" s="147" t="s">
        <v>635</v>
      </c>
      <c r="ZT110" s="184" t="s">
        <v>635</v>
      </c>
      <c r="ZU110" s="184">
        <v>3</v>
      </c>
      <c r="ZV110" s="184" t="s">
        <v>635</v>
      </c>
      <c r="ZW110" s="184" t="s">
        <v>635</v>
      </c>
      <c r="ZX110" s="131" t="s">
        <v>635</v>
      </c>
      <c r="ZY110" s="131" t="s">
        <v>635</v>
      </c>
      <c r="ZZ110" s="131">
        <v>2</v>
      </c>
      <c r="AAA110" s="131" t="s">
        <v>635</v>
      </c>
      <c r="AAB110" s="132">
        <v>2</v>
      </c>
      <c r="AAC110" s="132" t="s">
        <v>635</v>
      </c>
      <c r="AAD110" s="132" t="s">
        <v>635</v>
      </c>
      <c r="AAE110" s="193" t="s">
        <v>635</v>
      </c>
      <c r="AAF110" s="102" t="s">
        <v>635</v>
      </c>
      <c r="AAG110" s="102" t="s">
        <v>635</v>
      </c>
      <c r="AAH110" s="102" t="s">
        <v>635</v>
      </c>
      <c r="AAI110" s="102" t="s">
        <v>635</v>
      </c>
      <c r="AAJ110" s="125" t="s">
        <v>635</v>
      </c>
      <c r="AAK110" s="125">
        <v>4</v>
      </c>
      <c r="AAL110" s="125" t="s">
        <v>635</v>
      </c>
      <c r="AAM110" s="125" t="s">
        <v>635</v>
      </c>
      <c r="AAN110" s="131" t="s">
        <v>635</v>
      </c>
      <c r="AAO110" s="131">
        <v>5</v>
      </c>
      <c r="AAP110" s="131" t="s">
        <v>635</v>
      </c>
      <c r="AAQ110" s="131" t="s">
        <v>635</v>
      </c>
      <c r="AAR110" s="149" t="s">
        <v>635</v>
      </c>
      <c r="AAS110" s="149" t="s">
        <v>635</v>
      </c>
      <c r="AAT110" s="149" t="s">
        <v>635</v>
      </c>
      <c r="AAU110" s="149" t="s">
        <v>635</v>
      </c>
      <c r="AAV110" s="184" t="s">
        <v>635</v>
      </c>
      <c r="AAW110" s="184" t="s">
        <v>635</v>
      </c>
      <c r="AAX110" s="184" t="s">
        <v>635</v>
      </c>
      <c r="AAY110" s="184">
        <v>3</v>
      </c>
      <c r="AAZ110" s="103" t="s">
        <v>632</v>
      </c>
      <c r="ABA110" s="100" t="s">
        <v>679</v>
      </c>
      <c r="ABB110" s="100" t="s">
        <v>635</v>
      </c>
      <c r="ABC110" s="100" t="s">
        <v>635</v>
      </c>
      <c r="ABD110" s="100" t="s">
        <v>635</v>
      </c>
      <c r="ABE110" s="100" t="s">
        <v>635</v>
      </c>
      <c r="ABF110" s="103" t="s">
        <v>635</v>
      </c>
      <c r="ABG110" s="194">
        <v>130000</v>
      </c>
      <c r="ABH110" s="195" t="s">
        <v>754</v>
      </c>
      <c r="ABI110" s="195" t="s">
        <v>787</v>
      </c>
      <c r="ABJ110" s="195" t="s">
        <v>788</v>
      </c>
      <c r="ABK110" s="195" t="s">
        <v>635</v>
      </c>
      <c r="ABL110" s="177" t="s">
        <v>635</v>
      </c>
      <c r="ABM110" s="177" t="s">
        <v>635</v>
      </c>
      <c r="ABN110" s="177" t="s">
        <v>635</v>
      </c>
      <c r="ABO110" s="195" t="s">
        <v>635</v>
      </c>
      <c r="ABP110" s="112" t="s">
        <v>682</v>
      </c>
      <c r="ABQ110" s="112" t="s">
        <v>635</v>
      </c>
      <c r="ABR110" s="112" t="s">
        <v>635</v>
      </c>
      <c r="ABS110" s="103" t="s">
        <v>632</v>
      </c>
      <c r="ABT110" s="97" t="s">
        <v>632</v>
      </c>
      <c r="ABU110" s="196" t="s">
        <v>683</v>
      </c>
      <c r="ABV110" s="196" t="s">
        <v>718</v>
      </c>
      <c r="ABW110" s="196" t="s">
        <v>789</v>
      </c>
      <c r="ABX110" s="196" t="s">
        <v>756</v>
      </c>
      <c r="ABY110" s="196" t="s">
        <v>635</v>
      </c>
      <c r="ABZ110" s="196" t="s">
        <v>635</v>
      </c>
      <c r="ACA110" s="196" t="s">
        <v>635</v>
      </c>
      <c r="ACB110" s="97" t="s">
        <v>632</v>
      </c>
      <c r="ACC110" s="97" t="s">
        <v>635</v>
      </c>
      <c r="ACD110" s="112" t="s">
        <v>685</v>
      </c>
      <c r="ACE110" s="112" t="s">
        <v>835</v>
      </c>
      <c r="ACF110" s="112" t="s">
        <v>635</v>
      </c>
      <c r="ACG110" s="112" t="s">
        <v>635</v>
      </c>
      <c r="ACH110" s="97"/>
      <c r="ACI110" s="97" t="s">
        <v>2071</v>
      </c>
      <c r="ACJ110" s="97"/>
    </row>
    <row r="111" spans="1:764" ht="15" customHeight="1">
      <c r="A111">
        <v>103</v>
      </c>
      <c r="B111" s="97" t="s">
        <v>2072</v>
      </c>
      <c r="C111" s="97" t="s">
        <v>2073</v>
      </c>
      <c r="D111" s="97" t="s">
        <v>1128</v>
      </c>
      <c r="E111" s="107" t="s">
        <v>2074</v>
      </c>
      <c r="F111" s="98" t="s">
        <v>2075</v>
      </c>
      <c r="G111" s="98" t="s">
        <v>2076</v>
      </c>
      <c r="H111" s="99">
        <v>37.253681999999998</v>
      </c>
      <c r="I111" s="99">
        <v>-0.442274</v>
      </c>
      <c r="J111" s="98" t="s">
        <v>1961</v>
      </c>
      <c r="K111" s="98" t="s">
        <v>1962</v>
      </c>
      <c r="L111" s="98" t="s">
        <v>2077</v>
      </c>
      <c r="M111" s="100" t="s">
        <v>2078</v>
      </c>
      <c r="N111" s="101">
        <v>725141383</v>
      </c>
      <c r="O111" s="102">
        <v>0</v>
      </c>
      <c r="P111" s="100">
        <v>-0.44314199999999998</v>
      </c>
      <c r="Q111" s="100">
        <v>37.251429999999999</v>
      </c>
      <c r="R111" s="100">
        <v>1804</v>
      </c>
      <c r="S111" s="100">
        <v>4.2</v>
      </c>
      <c r="T111" s="103" t="s">
        <v>626</v>
      </c>
      <c r="U111" s="97" t="s">
        <v>629</v>
      </c>
      <c r="V111" s="97" t="s">
        <v>732</v>
      </c>
      <c r="W111" s="97" t="s">
        <v>629</v>
      </c>
      <c r="X111" s="97" t="s">
        <v>630</v>
      </c>
      <c r="Y111" s="97" t="s">
        <v>770</v>
      </c>
      <c r="Z111" s="103" t="s">
        <v>632</v>
      </c>
      <c r="AA111" s="104" t="s">
        <v>633</v>
      </c>
      <c r="AB111" s="104" t="s">
        <v>634</v>
      </c>
      <c r="AC111" s="104" t="s">
        <v>635</v>
      </c>
      <c r="AD111" s="104" t="s">
        <v>635</v>
      </c>
      <c r="AE111" s="104" t="s">
        <v>635</v>
      </c>
      <c r="AF111" s="103">
        <v>5</v>
      </c>
      <c r="AG111" s="103">
        <v>1</v>
      </c>
      <c r="AH111" s="97" t="s">
        <v>636</v>
      </c>
      <c r="AI111" s="97" t="s">
        <v>637</v>
      </c>
      <c r="AJ111" s="97" t="s">
        <v>638</v>
      </c>
      <c r="AK111" s="97" t="s">
        <v>635</v>
      </c>
      <c r="AL111" s="105" t="s">
        <v>640</v>
      </c>
      <c r="AM111" s="106" t="s">
        <v>641</v>
      </c>
      <c r="AN111" s="106" t="s">
        <v>635</v>
      </c>
      <c r="AO111" s="106" t="s">
        <v>635</v>
      </c>
      <c r="AP111" s="97" t="s">
        <v>642</v>
      </c>
      <c r="AQ111" s="97" t="s">
        <v>773</v>
      </c>
      <c r="AR111" s="103" t="s">
        <v>635</v>
      </c>
      <c r="AS111" s="107" t="s">
        <v>635</v>
      </c>
      <c r="AT111" s="103" t="s">
        <v>635</v>
      </c>
      <c r="AU111" s="103" t="s">
        <v>635</v>
      </c>
      <c r="AV111" s="106" t="s">
        <v>632</v>
      </c>
      <c r="AW111" s="105" t="s">
        <v>640</v>
      </c>
      <c r="AX111" s="103" t="s">
        <v>641</v>
      </c>
      <c r="AY111" s="105" t="s">
        <v>640</v>
      </c>
      <c r="AZ111" s="107" t="s">
        <v>641</v>
      </c>
      <c r="BA111" s="105" t="s">
        <v>640</v>
      </c>
      <c r="BB111" s="107" t="s">
        <v>641</v>
      </c>
      <c r="BC111" s="106" t="s">
        <v>635</v>
      </c>
      <c r="BD111" s="103" t="s">
        <v>635</v>
      </c>
      <c r="BE111" s="106" t="s">
        <v>626</v>
      </c>
      <c r="BF111" s="103" t="s">
        <v>635</v>
      </c>
      <c r="BG111" s="103" t="s">
        <v>635</v>
      </c>
      <c r="BH111" s="103" t="s">
        <v>635</v>
      </c>
      <c r="BI111" s="97" t="s">
        <v>640</v>
      </c>
      <c r="BJ111" s="108" t="s">
        <v>643</v>
      </c>
      <c r="BK111" s="108" t="s">
        <v>875</v>
      </c>
      <c r="BL111" s="108" t="s">
        <v>898</v>
      </c>
      <c r="BM111" s="108" t="s">
        <v>733</v>
      </c>
      <c r="BN111" s="108" t="s">
        <v>635</v>
      </c>
      <c r="BO111" s="103" t="s">
        <v>632</v>
      </c>
      <c r="BP111" s="103" t="s">
        <v>641</v>
      </c>
      <c r="BQ111" s="103" t="s">
        <v>635</v>
      </c>
      <c r="BR111" s="109" t="s">
        <v>645</v>
      </c>
      <c r="BS111" s="109" t="s">
        <v>775</v>
      </c>
      <c r="BT111" s="109" t="s">
        <v>703</v>
      </c>
      <c r="BU111" s="109" t="s">
        <v>876</v>
      </c>
      <c r="BV111" s="109" t="s">
        <v>776</v>
      </c>
      <c r="BW111" s="97" t="s">
        <v>646</v>
      </c>
      <c r="BX111" s="97" t="s">
        <v>2462</v>
      </c>
      <c r="BY111" s="97" t="s">
        <v>2079</v>
      </c>
      <c r="BZ111" s="97" t="s">
        <v>648</v>
      </c>
      <c r="CA111" s="111" t="s">
        <v>736</v>
      </c>
      <c r="CB111" s="111" t="s">
        <v>737</v>
      </c>
      <c r="CC111" s="111" t="s">
        <v>635</v>
      </c>
      <c r="CD111" s="106" t="s">
        <v>635</v>
      </c>
      <c r="CE111" s="111" t="s">
        <v>635</v>
      </c>
      <c r="CF111" s="103">
        <v>3</v>
      </c>
      <c r="CG111" s="103">
        <v>5</v>
      </c>
      <c r="CH111" s="112" t="s">
        <v>649</v>
      </c>
      <c r="CI111" s="113" t="s">
        <v>635</v>
      </c>
      <c r="CJ111" s="113" t="s">
        <v>635</v>
      </c>
      <c r="CK111" s="113" t="s">
        <v>635</v>
      </c>
      <c r="CL111" s="103">
        <v>12</v>
      </c>
      <c r="CM111" s="114">
        <v>0</v>
      </c>
      <c r="CN111" s="103" t="s">
        <v>635</v>
      </c>
      <c r="CO111" s="106" t="s">
        <v>635</v>
      </c>
      <c r="CP111" s="103" t="s">
        <v>635</v>
      </c>
      <c r="CQ111" s="106" t="s">
        <v>635</v>
      </c>
      <c r="CR111" s="103" t="s">
        <v>635</v>
      </c>
      <c r="CS111" s="106" t="s">
        <v>635</v>
      </c>
      <c r="CT111" s="103" t="s">
        <v>635</v>
      </c>
      <c r="CU111" s="106" t="s">
        <v>635</v>
      </c>
      <c r="CV111" s="103" t="s">
        <v>635</v>
      </c>
      <c r="CW111" s="103" t="s">
        <v>635</v>
      </c>
      <c r="CX111" s="111" t="s">
        <v>650</v>
      </c>
      <c r="CY111" s="106" t="s">
        <v>635</v>
      </c>
      <c r="CZ111" s="115">
        <v>1</v>
      </c>
      <c r="DA111" s="115">
        <v>0</v>
      </c>
      <c r="DB111" s="116">
        <f t="shared" si="35"/>
        <v>1</v>
      </c>
      <c r="DC111" s="117" t="s">
        <v>635</v>
      </c>
      <c r="DD111" s="118" t="s">
        <v>635</v>
      </c>
      <c r="DE111" s="118" t="s">
        <v>635</v>
      </c>
      <c r="DF111" s="118" t="s">
        <v>635</v>
      </c>
      <c r="DG111" s="119" t="s">
        <v>635</v>
      </c>
      <c r="DH111" s="106" t="s">
        <v>635</v>
      </c>
      <c r="DI111" s="106" t="s">
        <v>635</v>
      </c>
      <c r="DJ111" s="121" t="s">
        <v>635</v>
      </c>
      <c r="DK111" s="122" t="s">
        <v>635</v>
      </c>
      <c r="DL111" s="123" t="s">
        <v>635</v>
      </c>
      <c r="DM111" s="123" t="s">
        <v>635</v>
      </c>
      <c r="DN111" s="124" t="s">
        <v>635</v>
      </c>
      <c r="DO111" s="124" t="s">
        <v>635</v>
      </c>
      <c r="DP111" s="124" t="s">
        <v>635</v>
      </c>
      <c r="DQ111" s="125">
        <v>0.1</v>
      </c>
      <c r="DR111" s="125">
        <v>3</v>
      </c>
      <c r="DS111" s="125" t="s">
        <v>850</v>
      </c>
      <c r="DT111" s="106" t="s">
        <v>635</v>
      </c>
      <c r="DU111" s="106" t="s">
        <v>635</v>
      </c>
      <c r="DV111" s="106" t="s">
        <v>635</v>
      </c>
      <c r="DW111" s="126" t="s">
        <v>635</v>
      </c>
      <c r="DX111" s="126" t="s">
        <v>635</v>
      </c>
      <c r="DY111" s="126" t="s">
        <v>635</v>
      </c>
      <c r="DZ111" s="97" t="s">
        <v>652</v>
      </c>
      <c r="EA111" s="103" t="s">
        <v>632</v>
      </c>
      <c r="EB111" s="97" t="s">
        <v>707</v>
      </c>
      <c r="EC111" s="103" t="s">
        <v>632</v>
      </c>
      <c r="ED111" s="107" t="s">
        <v>740</v>
      </c>
      <c r="EE111" s="97" t="s">
        <v>741</v>
      </c>
      <c r="EF111" s="127" t="s">
        <v>653</v>
      </c>
      <c r="EG111" s="127" t="s">
        <v>635</v>
      </c>
      <c r="EH111" s="103" t="s">
        <v>653</v>
      </c>
      <c r="EI111" s="97" t="s">
        <v>640</v>
      </c>
      <c r="EJ111" s="97" t="s">
        <v>640</v>
      </c>
      <c r="EK111" s="122">
        <v>2</v>
      </c>
      <c r="EL111" s="122">
        <v>3</v>
      </c>
      <c r="EM111" s="122">
        <v>0.4</v>
      </c>
      <c r="EN111" s="122">
        <v>0.1</v>
      </c>
      <c r="EO111" s="128" t="s">
        <v>635</v>
      </c>
      <c r="EP111" s="128" t="s">
        <v>635</v>
      </c>
      <c r="EQ111" s="128" t="s">
        <v>635</v>
      </c>
      <c r="ER111" s="128" t="s">
        <v>635</v>
      </c>
      <c r="ES111" s="129" t="s">
        <v>635</v>
      </c>
      <c r="ET111" s="129" t="s">
        <v>635</v>
      </c>
      <c r="EU111" s="129" t="s">
        <v>635</v>
      </c>
      <c r="EV111" s="129" t="s">
        <v>635</v>
      </c>
      <c r="EW111" s="97" t="s">
        <v>805</v>
      </c>
      <c r="EX111" s="97" t="s">
        <v>805</v>
      </c>
      <c r="EY111" s="103" t="s">
        <v>635</v>
      </c>
      <c r="EZ111" s="107" t="s">
        <v>635</v>
      </c>
      <c r="FA111" s="97" t="s">
        <v>1195</v>
      </c>
      <c r="FB111" s="130" t="s">
        <v>656</v>
      </c>
      <c r="FC111" s="130" t="s">
        <v>635</v>
      </c>
      <c r="FD111" s="131" t="s">
        <v>635</v>
      </c>
      <c r="FE111" s="131" t="s">
        <v>635</v>
      </c>
      <c r="FF111" s="131" t="s">
        <v>635</v>
      </c>
      <c r="FG111" s="131" t="s">
        <v>635</v>
      </c>
      <c r="FH111" s="131" t="s">
        <v>635</v>
      </c>
      <c r="FI111" s="132">
        <v>4</v>
      </c>
      <c r="FJ111" s="133" t="s">
        <v>635</v>
      </c>
      <c r="FK111" s="103" t="s">
        <v>635</v>
      </c>
      <c r="FL111" s="134" t="s">
        <v>635</v>
      </c>
      <c r="FM111" s="135" t="s">
        <v>635</v>
      </c>
      <c r="FN111" s="135" t="s">
        <v>635</v>
      </c>
      <c r="FO111" s="135" t="s">
        <v>635</v>
      </c>
      <c r="FP111" s="103" t="s">
        <v>635</v>
      </c>
      <c r="FQ111" s="132">
        <v>10</v>
      </c>
      <c r="FR111" s="133" t="s">
        <v>635</v>
      </c>
      <c r="FS111" s="103" t="s">
        <v>635</v>
      </c>
      <c r="FT111" s="134" t="s">
        <v>635</v>
      </c>
      <c r="FU111" s="135" t="s">
        <v>635</v>
      </c>
      <c r="FV111" s="135" t="s">
        <v>635</v>
      </c>
      <c r="FW111" s="131" t="s">
        <v>635</v>
      </c>
      <c r="FX111" s="103" t="s">
        <v>635</v>
      </c>
      <c r="FY111" s="100" t="s">
        <v>658</v>
      </c>
      <c r="FZ111" s="102" t="s">
        <v>635</v>
      </c>
      <c r="GA111" s="102">
        <v>0</v>
      </c>
      <c r="GB111" s="102">
        <v>24</v>
      </c>
      <c r="GC111" s="136" t="s">
        <v>658</v>
      </c>
      <c r="GD111" s="137" t="s">
        <v>635</v>
      </c>
      <c r="GE111" s="137">
        <v>0</v>
      </c>
      <c r="GF111" s="137">
        <v>24</v>
      </c>
      <c r="GG111" s="125" t="s">
        <v>635</v>
      </c>
      <c r="GH111" s="125" t="s">
        <v>635</v>
      </c>
      <c r="GI111" s="125" t="s">
        <v>635</v>
      </c>
      <c r="GJ111" s="125" t="s">
        <v>635</v>
      </c>
      <c r="GK111" s="122" t="s">
        <v>635</v>
      </c>
      <c r="GL111" s="122" t="s">
        <v>635</v>
      </c>
      <c r="GM111" s="122" t="s">
        <v>635</v>
      </c>
      <c r="GN111" s="122" t="s">
        <v>635</v>
      </c>
      <c r="GO111" s="135" t="s">
        <v>635</v>
      </c>
      <c r="GP111" s="135" t="s">
        <v>635</v>
      </c>
      <c r="GQ111" s="135" t="s">
        <v>635</v>
      </c>
      <c r="GR111" s="134" t="s">
        <v>635</v>
      </c>
      <c r="GS111" s="134" t="s">
        <v>635</v>
      </c>
      <c r="GT111" s="134" t="s">
        <v>635</v>
      </c>
      <c r="GU111" s="126" t="s">
        <v>635</v>
      </c>
      <c r="GV111" s="126" t="s">
        <v>635</v>
      </c>
      <c r="GW111" s="126" t="s">
        <v>635</v>
      </c>
      <c r="GX111" s="145" t="s">
        <v>635</v>
      </c>
      <c r="GY111" s="145" t="s">
        <v>635</v>
      </c>
      <c r="GZ111" s="145" t="s">
        <v>635</v>
      </c>
      <c r="HA111" s="123" t="s">
        <v>635</v>
      </c>
      <c r="HB111" s="140" t="s">
        <v>635</v>
      </c>
      <c r="HC111" s="123" t="s">
        <v>635</v>
      </c>
      <c r="HD111" s="123" t="s">
        <v>635</v>
      </c>
      <c r="HE111" s="127" t="s">
        <v>635</v>
      </c>
      <c r="HF111" s="131" t="s">
        <v>635</v>
      </c>
      <c r="HG111" s="131" t="s">
        <v>635</v>
      </c>
      <c r="HH111" s="131" t="s">
        <v>635</v>
      </c>
      <c r="HI111" s="141" t="s">
        <v>635</v>
      </c>
      <c r="HJ111" s="141" t="s">
        <v>635</v>
      </c>
      <c r="HK111" s="141" t="s">
        <v>635</v>
      </c>
      <c r="HL111" s="141" t="s">
        <v>635</v>
      </c>
      <c r="HM111" s="131" t="s">
        <v>635</v>
      </c>
      <c r="HN111" s="131" t="s">
        <v>635</v>
      </c>
      <c r="HO111" s="131" t="s">
        <v>635</v>
      </c>
      <c r="HP111" s="131" t="s">
        <v>635</v>
      </c>
      <c r="HQ111" s="106" t="s">
        <v>635</v>
      </c>
      <c r="HR111" s="106" t="s">
        <v>635</v>
      </c>
      <c r="HS111" s="106" t="s">
        <v>635</v>
      </c>
      <c r="HT111" s="106" t="s">
        <v>635</v>
      </c>
      <c r="HU111" s="132" t="s">
        <v>635</v>
      </c>
      <c r="HV111" s="132" t="s">
        <v>635</v>
      </c>
      <c r="HW111" s="132" t="s">
        <v>635</v>
      </c>
      <c r="HX111" s="132" t="s">
        <v>635</v>
      </c>
      <c r="HY111" s="118" t="s">
        <v>635</v>
      </c>
      <c r="HZ111" s="118" t="s">
        <v>635</v>
      </c>
      <c r="IA111" s="118" t="s">
        <v>635</v>
      </c>
      <c r="IB111" s="118" t="s">
        <v>635</v>
      </c>
      <c r="IC111" s="125" t="s">
        <v>635</v>
      </c>
      <c r="ID111" s="125" t="s">
        <v>635</v>
      </c>
      <c r="IE111" s="125" t="s">
        <v>635</v>
      </c>
      <c r="IF111" s="125" t="s">
        <v>635</v>
      </c>
      <c r="IG111" s="105" t="s">
        <v>659</v>
      </c>
      <c r="IH111" s="105" t="s">
        <v>660</v>
      </c>
      <c r="II111" s="105" t="s">
        <v>830</v>
      </c>
      <c r="IJ111" s="105" t="s">
        <v>831</v>
      </c>
      <c r="IK111" s="105" t="s">
        <v>635</v>
      </c>
      <c r="IL111" s="105" t="s">
        <v>635</v>
      </c>
      <c r="IM111" s="105" t="s">
        <v>635</v>
      </c>
      <c r="IN111" s="105" t="s">
        <v>635</v>
      </c>
      <c r="IO111" s="105" t="s">
        <v>635</v>
      </c>
      <c r="IP111" s="103">
        <v>4</v>
      </c>
      <c r="IQ111" s="102" t="s">
        <v>635</v>
      </c>
      <c r="IR111" s="102" t="s">
        <v>635</v>
      </c>
      <c r="IS111" s="142" t="s">
        <v>635</v>
      </c>
      <c r="IT111" s="142" t="s">
        <v>635</v>
      </c>
      <c r="IU111" s="128" t="s">
        <v>635</v>
      </c>
      <c r="IV111" s="128" t="s">
        <v>635</v>
      </c>
      <c r="IW111" s="143" t="s">
        <v>635</v>
      </c>
      <c r="IX111" s="143" t="s">
        <v>635</v>
      </c>
      <c r="IY111" s="124" t="s">
        <v>635</v>
      </c>
      <c r="IZ111" s="124" t="s">
        <v>635</v>
      </c>
      <c r="JA111" s="124" t="s">
        <v>635</v>
      </c>
      <c r="JB111" s="123" t="s">
        <v>635</v>
      </c>
      <c r="JC111" s="123" t="s">
        <v>635</v>
      </c>
      <c r="JD111" s="123" t="s">
        <v>635</v>
      </c>
      <c r="JE111" s="144" t="s">
        <v>635</v>
      </c>
      <c r="JF111" s="144" t="s">
        <v>635</v>
      </c>
      <c r="JG111" s="144" t="s">
        <v>635</v>
      </c>
      <c r="JH111" s="141" t="s">
        <v>635</v>
      </c>
      <c r="JI111" s="141" t="s">
        <v>635</v>
      </c>
      <c r="JJ111" s="141" t="s">
        <v>635</v>
      </c>
      <c r="JK111" s="144" t="s">
        <v>635</v>
      </c>
      <c r="JL111" s="144" t="s">
        <v>635</v>
      </c>
      <c r="JM111" s="144" t="s">
        <v>635</v>
      </c>
      <c r="JN111" s="135" t="s">
        <v>635</v>
      </c>
      <c r="JO111" s="135" t="s">
        <v>635</v>
      </c>
      <c r="JP111" s="135" t="s">
        <v>635</v>
      </c>
      <c r="JQ111" s="144" t="s">
        <v>635</v>
      </c>
      <c r="JR111" s="144" t="s">
        <v>635</v>
      </c>
      <c r="JS111" s="144" t="s">
        <v>635</v>
      </c>
      <c r="JT111" s="144" t="s">
        <v>635</v>
      </c>
      <c r="JU111" s="145" t="s">
        <v>635</v>
      </c>
      <c r="JV111" s="145" t="s">
        <v>635</v>
      </c>
      <c r="JW111" s="145" t="s">
        <v>635</v>
      </c>
      <c r="JX111" s="145" t="s">
        <v>635</v>
      </c>
      <c r="JY111" s="141" t="s">
        <v>635</v>
      </c>
      <c r="JZ111" s="141" t="s">
        <v>635</v>
      </c>
      <c r="KA111" s="141" t="s">
        <v>635</v>
      </c>
      <c r="KB111" s="141" t="s">
        <v>635</v>
      </c>
      <c r="KC111" s="128" t="s">
        <v>635</v>
      </c>
      <c r="KD111" s="128" t="s">
        <v>635</v>
      </c>
      <c r="KE111" s="128" t="s">
        <v>635</v>
      </c>
      <c r="KF111" s="128" t="s">
        <v>635</v>
      </c>
      <c r="KG111" s="146" t="s">
        <v>635</v>
      </c>
      <c r="KH111" s="146" t="s">
        <v>635</v>
      </c>
      <c r="KI111" s="146" t="s">
        <v>635</v>
      </c>
      <c r="KJ111" s="146" t="s">
        <v>635</v>
      </c>
      <c r="KK111" s="147" t="s">
        <v>635</v>
      </c>
      <c r="KL111" s="147" t="s">
        <v>635</v>
      </c>
      <c r="KM111" s="147" t="s">
        <v>635</v>
      </c>
      <c r="KN111" s="147" t="s">
        <v>635</v>
      </c>
      <c r="KO111" s="148" t="s">
        <v>635</v>
      </c>
      <c r="KP111" s="148" t="s">
        <v>635</v>
      </c>
      <c r="KQ111" s="148" t="s">
        <v>635</v>
      </c>
      <c r="KR111" s="148" t="s">
        <v>635</v>
      </c>
      <c r="KS111" s="149" t="s">
        <v>635</v>
      </c>
      <c r="KT111" s="149" t="s">
        <v>635</v>
      </c>
      <c r="KU111" s="149" t="s">
        <v>635</v>
      </c>
      <c r="KV111" s="149" t="s">
        <v>635</v>
      </c>
      <c r="KW111" s="105" t="s">
        <v>950</v>
      </c>
      <c r="KX111" s="106" t="s">
        <v>635</v>
      </c>
      <c r="KY111" s="106" t="s">
        <v>635</v>
      </c>
      <c r="KZ111" s="150">
        <v>1</v>
      </c>
      <c r="LA111" s="150">
        <v>0</v>
      </c>
      <c r="LB111" s="150">
        <v>0</v>
      </c>
      <c r="LC111" s="150">
        <v>0</v>
      </c>
      <c r="LD111" s="150">
        <v>0</v>
      </c>
      <c r="LE111" s="150">
        <v>0</v>
      </c>
      <c r="LF111" s="150">
        <v>0</v>
      </c>
      <c r="LG111" s="150">
        <v>0</v>
      </c>
      <c r="LH111" s="151">
        <f t="shared" si="31"/>
        <v>1</v>
      </c>
      <c r="LI111" s="152">
        <v>1</v>
      </c>
      <c r="LJ111" s="152">
        <v>0</v>
      </c>
      <c r="LK111" s="152">
        <v>0</v>
      </c>
      <c r="LL111" s="152">
        <v>0</v>
      </c>
      <c r="LM111" s="152">
        <v>0</v>
      </c>
      <c r="LN111" s="152">
        <v>0</v>
      </c>
      <c r="LO111" s="152">
        <v>0</v>
      </c>
      <c r="LP111" s="152">
        <v>0</v>
      </c>
      <c r="LQ111" s="153">
        <f t="shared" si="32"/>
        <v>1</v>
      </c>
      <c r="LR111" s="142">
        <v>0</v>
      </c>
      <c r="LS111" s="142">
        <v>0</v>
      </c>
      <c r="LT111" s="142">
        <v>0</v>
      </c>
      <c r="LU111" s="142">
        <v>0</v>
      </c>
      <c r="LV111" s="142">
        <v>0</v>
      </c>
      <c r="LW111" s="142">
        <v>0</v>
      </c>
      <c r="LX111" s="142">
        <v>0</v>
      </c>
      <c r="LY111" s="142">
        <v>0</v>
      </c>
      <c r="LZ111" s="142">
        <v>0</v>
      </c>
      <c r="MA111" s="45" t="s">
        <v>635</v>
      </c>
      <c r="MB111" s="45" t="s">
        <v>635</v>
      </c>
      <c r="MC111" s="45" t="s">
        <v>635</v>
      </c>
      <c r="MD111" s="45" t="s">
        <v>635</v>
      </c>
      <c r="ME111" s="45" t="s">
        <v>635</v>
      </c>
      <c r="MF111" s="45" t="s">
        <v>635</v>
      </c>
      <c r="MG111" s="45" t="s">
        <v>635</v>
      </c>
      <c r="MH111" s="45" t="s">
        <v>635</v>
      </c>
      <c r="MI111" s="44" t="s">
        <v>635</v>
      </c>
      <c r="MJ111" s="155" t="s">
        <v>635</v>
      </c>
      <c r="MK111" s="155" t="s">
        <v>635</v>
      </c>
      <c r="ML111" s="155" t="s">
        <v>635</v>
      </c>
      <c r="MM111" s="155" t="s">
        <v>635</v>
      </c>
      <c r="MN111" s="155" t="s">
        <v>635</v>
      </c>
      <c r="MO111" s="155" t="s">
        <v>635</v>
      </c>
      <c r="MP111" s="155" t="s">
        <v>635</v>
      </c>
      <c r="MQ111" s="155" t="s">
        <v>635</v>
      </c>
      <c r="MR111" s="156" t="s">
        <v>635</v>
      </c>
      <c r="MS111" s="157" t="s">
        <v>635</v>
      </c>
      <c r="MT111" s="157" t="s">
        <v>635</v>
      </c>
      <c r="MU111" s="157" t="s">
        <v>635</v>
      </c>
      <c r="MV111" s="157" t="s">
        <v>635</v>
      </c>
      <c r="MW111" s="157" t="s">
        <v>635</v>
      </c>
      <c r="MX111" s="157" t="s">
        <v>635</v>
      </c>
      <c r="MY111" s="157" t="s">
        <v>635</v>
      </c>
      <c r="MZ111" s="157" t="s">
        <v>635</v>
      </c>
      <c r="NA111" s="157" t="s">
        <v>635</v>
      </c>
      <c r="NB111" s="158" t="s">
        <v>635</v>
      </c>
      <c r="NC111" s="158" t="s">
        <v>635</v>
      </c>
      <c r="ND111" s="158" t="s">
        <v>635</v>
      </c>
      <c r="NE111" s="158" t="s">
        <v>635</v>
      </c>
      <c r="NF111" s="158" t="s">
        <v>635</v>
      </c>
      <c r="NG111" s="158" t="s">
        <v>635</v>
      </c>
      <c r="NH111" s="158" t="s">
        <v>635</v>
      </c>
      <c r="NI111" s="158" t="s">
        <v>635</v>
      </c>
      <c r="NJ111" s="159" t="s">
        <v>635</v>
      </c>
      <c r="NK111" s="160" t="s">
        <v>635</v>
      </c>
      <c r="NL111" s="160" t="s">
        <v>635</v>
      </c>
      <c r="NM111" s="160" t="s">
        <v>635</v>
      </c>
      <c r="NN111" s="160" t="s">
        <v>635</v>
      </c>
      <c r="NO111" s="160" t="s">
        <v>635</v>
      </c>
      <c r="NP111" s="160" t="s">
        <v>635</v>
      </c>
      <c r="NQ111" s="160" t="s">
        <v>635</v>
      </c>
      <c r="NR111" s="160" t="s">
        <v>635</v>
      </c>
      <c r="NS111" s="161" t="s">
        <v>635</v>
      </c>
      <c r="NT111" s="162" t="s">
        <v>635</v>
      </c>
      <c r="NU111" s="162" t="s">
        <v>635</v>
      </c>
      <c r="NV111" s="162" t="s">
        <v>635</v>
      </c>
      <c r="NW111" s="162" t="s">
        <v>635</v>
      </c>
      <c r="NX111" s="162" t="s">
        <v>635</v>
      </c>
      <c r="NY111" s="162" t="s">
        <v>635</v>
      </c>
      <c r="NZ111" s="162" t="s">
        <v>635</v>
      </c>
      <c r="OA111" s="162" t="s">
        <v>635</v>
      </c>
      <c r="OB111" s="163" t="s">
        <v>635</v>
      </c>
      <c r="OC111" s="142" t="s">
        <v>635</v>
      </c>
      <c r="OD111" s="142" t="s">
        <v>635</v>
      </c>
      <c r="OE111" s="142" t="s">
        <v>635</v>
      </c>
      <c r="OF111" s="142" t="s">
        <v>635</v>
      </c>
      <c r="OG111" s="142" t="s">
        <v>635</v>
      </c>
      <c r="OH111" s="142" t="s">
        <v>635</v>
      </c>
      <c r="OI111" s="142" t="s">
        <v>635</v>
      </c>
      <c r="OJ111" s="142" t="s">
        <v>635</v>
      </c>
      <c r="OK111" s="142" t="s">
        <v>635</v>
      </c>
      <c r="OL111" s="45">
        <v>0</v>
      </c>
      <c r="OM111" s="45">
        <v>0</v>
      </c>
      <c r="ON111" s="45">
        <v>0</v>
      </c>
      <c r="OO111" s="45">
        <v>0</v>
      </c>
      <c r="OP111" s="45">
        <v>0</v>
      </c>
      <c r="OQ111" s="45">
        <v>0</v>
      </c>
      <c r="OR111" s="45">
        <v>0</v>
      </c>
      <c r="OS111" s="45">
        <v>0</v>
      </c>
      <c r="OT111" s="44">
        <v>0</v>
      </c>
      <c r="OU111" s="158" t="s">
        <v>635</v>
      </c>
      <c r="OV111" s="158" t="s">
        <v>635</v>
      </c>
      <c r="OW111" s="158" t="s">
        <v>635</v>
      </c>
      <c r="OX111" s="158" t="s">
        <v>635</v>
      </c>
      <c r="OY111" s="158" t="s">
        <v>635</v>
      </c>
      <c r="OZ111" s="158" t="s">
        <v>635</v>
      </c>
      <c r="PA111" s="158" t="s">
        <v>635</v>
      </c>
      <c r="PB111" s="158" t="s">
        <v>635</v>
      </c>
      <c r="PC111" s="159" t="s">
        <v>635</v>
      </c>
      <c r="PD111" s="152" t="s">
        <v>635</v>
      </c>
      <c r="PE111" s="152" t="s">
        <v>635</v>
      </c>
      <c r="PF111" s="152" t="s">
        <v>635</v>
      </c>
      <c r="PG111" s="152" t="s">
        <v>635</v>
      </c>
      <c r="PH111" s="152" t="s">
        <v>635</v>
      </c>
      <c r="PI111" s="152" t="s">
        <v>635</v>
      </c>
      <c r="PJ111" s="152" t="s">
        <v>635</v>
      </c>
      <c r="PK111" s="152" t="s">
        <v>635</v>
      </c>
      <c r="PL111" s="164" t="s">
        <v>635</v>
      </c>
      <c r="PM111" s="158" t="s">
        <v>635</v>
      </c>
      <c r="PN111" s="158" t="s">
        <v>635</v>
      </c>
      <c r="PO111" s="158" t="s">
        <v>635</v>
      </c>
      <c r="PP111" s="158" t="s">
        <v>635</v>
      </c>
      <c r="PQ111" s="158" t="s">
        <v>635</v>
      </c>
      <c r="PR111" s="158" t="s">
        <v>635</v>
      </c>
      <c r="PS111" s="158" t="s">
        <v>635</v>
      </c>
      <c r="PT111" s="158" t="s">
        <v>635</v>
      </c>
      <c r="PU111" s="159" t="s">
        <v>635</v>
      </c>
      <c r="PV111" s="157" t="s">
        <v>635</v>
      </c>
      <c r="PW111" s="157" t="s">
        <v>635</v>
      </c>
      <c r="PX111" s="157" t="s">
        <v>635</v>
      </c>
      <c r="PY111" s="157" t="s">
        <v>635</v>
      </c>
      <c r="PZ111" s="157" t="s">
        <v>635</v>
      </c>
      <c r="QA111" s="157" t="s">
        <v>635</v>
      </c>
      <c r="QB111" s="157" t="s">
        <v>635</v>
      </c>
      <c r="QC111" s="157" t="s">
        <v>635</v>
      </c>
      <c r="QD111" s="165" t="s">
        <v>635</v>
      </c>
      <c r="QE111" s="166" t="s">
        <v>635</v>
      </c>
      <c r="QF111" s="166" t="s">
        <v>635</v>
      </c>
      <c r="QG111" s="166" t="s">
        <v>635</v>
      </c>
      <c r="QH111" s="166" t="s">
        <v>635</v>
      </c>
      <c r="QI111" s="166" t="s">
        <v>635</v>
      </c>
      <c r="QJ111" s="166" t="s">
        <v>635</v>
      </c>
      <c r="QK111" s="166" t="s">
        <v>635</v>
      </c>
      <c r="QL111" s="166" t="s">
        <v>635</v>
      </c>
      <c r="QM111" s="167" t="s">
        <v>635</v>
      </c>
      <c r="QN111" s="120" t="s">
        <v>635</v>
      </c>
      <c r="QO111" s="120" t="s">
        <v>635</v>
      </c>
      <c r="QP111" s="120" t="s">
        <v>635</v>
      </c>
      <c r="QQ111" s="120" t="s">
        <v>635</v>
      </c>
      <c r="QR111" s="120" t="s">
        <v>635</v>
      </c>
      <c r="QS111" s="120" t="s">
        <v>635</v>
      </c>
      <c r="QT111" s="120" t="s">
        <v>635</v>
      </c>
      <c r="QU111" s="120" t="s">
        <v>635</v>
      </c>
      <c r="QV111" s="168" t="s">
        <v>635</v>
      </c>
      <c r="QW111" s="169" t="s">
        <v>635</v>
      </c>
      <c r="QX111" s="169" t="s">
        <v>635</v>
      </c>
      <c r="QY111" s="169" t="s">
        <v>635</v>
      </c>
      <c r="QZ111" s="169" t="s">
        <v>635</v>
      </c>
      <c r="RA111" s="169" t="s">
        <v>635</v>
      </c>
      <c r="RB111" s="169" t="s">
        <v>635</v>
      </c>
      <c r="RC111" s="169" t="s">
        <v>635</v>
      </c>
      <c r="RD111" s="169" t="s">
        <v>635</v>
      </c>
      <c r="RE111" s="170" t="s">
        <v>635</v>
      </c>
      <c r="RF111" s="136" t="s">
        <v>656</v>
      </c>
      <c r="RG111" s="137" t="s">
        <v>635</v>
      </c>
      <c r="RH111" s="137" t="s">
        <v>635</v>
      </c>
      <c r="RI111" s="137" t="s">
        <v>635</v>
      </c>
      <c r="RJ111" s="137" t="s">
        <v>635</v>
      </c>
      <c r="RK111" s="137" t="s">
        <v>635</v>
      </c>
      <c r="RL111" s="105" t="s">
        <v>950</v>
      </c>
      <c r="RM111" s="106" t="s">
        <v>635</v>
      </c>
      <c r="RN111" s="106" t="s">
        <v>635</v>
      </c>
      <c r="RO111" s="171">
        <v>1</v>
      </c>
      <c r="RP111" s="171">
        <v>0</v>
      </c>
      <c r="RQ111" s="171">
        <v>0</v>
      </c>
      <c r="RR111" s="171">
        <v>0</v>
      </c>
      <c r="RS111" s="171">
        <v>0</v>
      </c>
      <c r="RT111" s="171">
        <v>0</v>
      </c>
      <c r="RU111" s="171">
        <v>0</v>
      </c>
      <c r="RV111" s="171">
        <v>0</v>
      </c>
      <c r="RW111" s="172">
        <f t="shared" si="28"/>
        <v>1</v>
      </c>
      <c r="RX111" s="133" t="s">
        <v>635</v>
      </c>
      <c r="RY111" s="133" t="s">
        <v>635</v>
      </c>
      <c r="RZ111" s="133" t="s">
        <v>635</v>
      </c>
      <c r="SA111" s="133" t="s">
        <v>635</v>
      </c>
      <c r="SB111" s="133" t="s">
        <v>635</v>
      </c>
      <c r="SC111" s="133" t="s">
        <v>635</v>
      </c>
      <c r="SD111" s="133" t="s">
        <v>635</v>
      </c>
      <c r="SE111" s="133" t="s">
        <v>635</v>
      </c>
      <c r="SF111" s="189" t="s">
        <v>635</v>
      </c>
      <c r="SG111" s="132" t="s">
        <v>635</v>
      </c>
      <c r="SH111" s="132" t="s">
        <v>635</v>
      </c>
      <c r="SI111" s="132" t="s">
        <v>635</v>
      </c>
      <c r="SJ111" s="132" t="s">
        <v>635</v>
      </c>
      <c r="SK111" s="132" t="s">
        <v>635</v>
      </c>
      <c r="SL111" s="132" t="s">
        <v>635</v>
      </c>
      <c r="SM111" s="132" t="s">
        <v>635</v>
      </c>
      <c r="SN111" s="132" t="s">
        <v>635</v>
      </c>
      <c r="SO111" s="173" t="s">
        <v>635</v>
      </c>
      <c r="SP111" s="102" t="s">
        <v>635</v>
      </c>
      <c r="SQ111" s="102" t="s">
        <v>635</v>
      </c>
      <c r="SR111" s="102" t="s">
        <v>635</v>
      </c>
      <c r="SS111" s="102" t="s">
        <v>635</v>
      </c>
      <c r="ST111" s="102" t="s">
        <v>635</v>
      </c>
      <c r="SU111" s="102" t="s">
        <v>635</v>
      </c>
      <c r="SV111" s="102" t="s">
        <v>635</v>
      </c>
      <c r="SW111" s="102" t="s">
        <v>635</v>
      </c>
      <c r="SX111" s="174" t="s">
        <v>635</v>
      </c>
      <c r="SY111" s="125" t="s">
        <v>635</v>
      </c>
      <c r="SZ111" s="125" t="s">
        <v>635</v>
      </c>
      <c r="TA111" s="125" t="s">
        <v>635</v>
      </c>
      <c r="TB111" s="125" t="s">
        <v>635</v>
      </c>
      <c r="TC111" s="125" t="s">
        <v>635</v>
      </c>
      <c r="TD111" s="125" t="s">
        <v>635</v>
      </c>
      <c r="TE111" s="125" t="s">
        <v>635</v>
      </c>
      <c r="TF111" s="125" t="s">
        <v>635</v>
      </c>
      <c r="TG111" s="175" t="s">
        <v>635</v>
      </c>
      <c r="TH111" s="149" t="s">
        <v>635</v>
      </c>
      <c r="TI111" s="149" t="s">
        <v>635</v>
      </c>
      <c r="TJ111" s="149" t="s">
        <v>635</v>
      </c>
      <c r="TK111" s="149" t="s">
        <v>635</v>
      </c>
      <c r="TL111" s="149" t="s">
        <v>635</v>
      </c>
      <c r="TM111" s="149" t="s">
        <v>635</v>
      </c>
      <c r="TN111" s="149" t="s">
        <v>635</v>
      </c>
      <c r="TO111" s="149" t="s">
        <v>635</v>
      </c>
      <c r="TP111" s="176" t="s">
        <v>635</v>
      </c>
      <c r="TQ111" s="177" t="s">
        <v>635</v>
      </c>
      <c r="TR111" s="177" t="s">
        <v>635</v>
      </c>
      <c r="TS111" s="177" t="s">
        <v>635</v>
      </c>
      <c r="TT111" s="177" t="s">
        <v>635</v>
      </c>
      <c r="TU111" s="177" t="s">
        <v>635</v>
      </c>
      <c r="TV111" s="177" t="s">
        <v>635</v>
      </c>
      <c r="TW111" s="177" t="s">
        <v>635</v>
      </c>
      <c r="TX111" s="177" t="s">
        <v>635</v>
      </c>
      <c r="TY111" s="178" t="s">
        <v>635</v>
      </c>
      <c r="TZ111" s="179" t="s">
        <v>635</v>
      </c>
      <c r="UA111" s="179" t="s">
        <v>635</v>
      </c>
      <c r="UB111" s="179" t="s">
        <v>635</v>
      </c>
      <c r="UC111" s="179" t="s">
        <v>635</v>
      </c>
      <c r="UD111" s="179" t="s">
        <v>635</v>
      </c>
      <c r="UE111" s="179" t="s">
        <v>635</v>
      </c>
      <c r="UF111" s="179" t="s">
        <v>635</v>
      </c>
      <c r="UG111" s="179" t="s">
        <v>635</v>
      </c>
      <c r="UH111" s="180" t="s">
        <v>635</v>
      </c>
      <c r="UI111" s="171">
        <v>1</v>
      </c>
      <c r="UJ111" s="171">
        <v>0</v>
      </c>
      <c r="UK111" s="171">
        <v>0</v>
      </c>
      <c r="UL111" s="171">
        <v>0</v>
      </c>
      <c r="UM111" s="171">
        <v>0</v>
      </c>
      <c r="UN111" s="171">
        <v>0</v>
      </c>
      <c r="UO111" s="171">
        <v>0</v>
      </c>
      <c r="UP111" s="171">
        <v>0</v>
      </c>
      <c r="UQ111" s="181">
        <f t="shared" si="29"/>
        <v>1</v>
      </c>
      <c r="UR111" s="131" t="s">
        <v>635</v>
      </c>
      <c r="US111" s="131" t="s">
        <v>635</v>
      </c>
      <c r="UT111" s="131" t="s">
        <v>635</v>
      </c>
      <c r="UU111" s="131" t="s">
        <v>635</v>
      </c>
      <c r="UV111" s="131" t="s">
        <v>635</v>
      </c>
      <c r="UW111" s="131" t="s">
        <v>635</v>
      </c>
      <c r="UX111" s="131" t="s">
        <v>635</v>
      </c>
      <c r="UY111" s="131" t="s">
        <v>635</v>
      </c>
      <c r="UZ111" s="182" t="s">
        <v>635</v>
      </c>
      <c r="VA111" s="169" t="s">
        <v>635</v>
      </c>
      <c r="VB111" s="169" t="s">
        <v>635</v>
      </c>
      <c r="VC111" s="169" t="s">
        <v>635</v>
      </c>
      <c r="VD111" s="169" t="s">
        <v>635</v>
      </c>
      <c r="VE111" s="169" t="s">
        <v>635</v>
      </c>
      <c r="VF111" s="169" t="s">
        <v>635</v>
      </c>
      <c r="VG111" s="169" t="s">
        <v>635</v>
      </c>
      <c r="VH111" s="169" t="s">
        <v>635</v>
      </c>
      <c r="VI111" s="183" t="s">
        <v>635</v>
      </c>
      <c r="VJ111" s="177" t="s">
        <v>635</v>
      </c>
      <c r="VK111" s="177" t="s">
        <v>635</v>
      </c>
      <c r="VL111" s="177" t="s">
        <v>635</v>
      </c>
      <c r="VM111" s="177" t="s">
        <v>635</v>
      </c>
      <c r="VN111" s="177" t="s">
        <v>635</v>
      </c>
      <c r="VO111" s="177" t="s">
        <v>635</v>
      </c>
      <c r="VP111" s="177" t="s">
        <v>635</v>
      </c>
      <c r="VQ111" s="177" t="s">
        <v>635</v>
      </c>
      <c r="VR111" s="178" t="s">
        <v>635</v>
      </c>
      <c r="VS111" s="184" t="s">
        <v>635</v>
      </c>
      <c r="VT111" s="184" t="s">
        <v>635</v>
      </c>
      <c r="VU111" s="184" t="s">
        <v>635</v>
      </c>
      <c r="VV111" s="184" t="s">
        <v>635</v>
      </c>
      <c r="VW111" s="184" t="s">
        <v>635</v>
      </c>
      <c r="VX111" s="184" t="s">
        <v>635</v>
      </c>
      <c r="VY111" s="184" t="s">
        <v>635</v>
      </c>
      <c r="VZ111" s="184" t="s">
        <v>635</v>
      </c>
      <c r="WA111" s="185" t="s">
        <v>635</v>
      </c>
      <c r="WB111" s="186" t="s">
        <v>635</v>
      </c>
      <c r="WC111" s="186" t="s">
        <v>635</v>
      </c>
      <c r="WD111" s="186" t="s">
        <v>635</v>
      </c>
      <c r="WE111" s="186" t="s">
        <v>635</v>
      </c>
      <c r="WF111" s="186" t="s">
        <v>635</v>
      </c>
      <c r="WG111" s="186" t="s">
        <v>635</v>
      </c>
      <c r="WH111" s="186" t="s">
        <v>635</v>
      </c>
      <c r="WI111" s="186" t="s">
        <v>635</v>
      </c>
      <c r="WJ111" s="187" t="s">
        <v>635</v>
      </c>
      <c r="WK111" s="137" t="s">
        <v>635</v>
      </c>
      <c r="WL111" s="137" t="s">
        <v>635</v>
      </c>
      <c r="WM111" s="137" t="s">
        <v>635</v>
      </c>
      <c r="WN111" s="137" t="s">
        <v>635</v>
      </c>
      <c r="WO111" s="137" t="s">
        <v>635</v>
      </c>
      <c r="WP111" s="137" t="s">
        <v>635</v>
      </c>
      <c r="WQ111" s="137" t="s">
        <v>635</v>
      </c>
      <c r="WR111" s="137" t="s">
        <v>635</v>
      </c>
      <c r="WS111" s="188" t="s">
        <v>635</v>
      </c>
      <c r="WT111" s="133" t="s">
        <v>635</v>
      </c>
      <c r="WU111" s="133" t="s">
        <v>635</v>
      </c>
      <c r="WV111" s="133" t="s">
        <v>635</v>
      </c>
      <c r="WW111" s="133" t="s">
        <v>635</v>
      </c>
      <c r="WX111" s="133" t="s">
        <v>635</v>
      </c>
      <c r="WY111" s="133" t="s">
        <v>635</v>
      </c>
      <c r="WZ111" s="133" t="s">
        <v>635</v>
      </c>
      <c r="XA111" s="133" t="s">
        <v>635</v>
      </c>
      <c r="XB111" s="189" t="s">
        <v>635</v>
      </c>
      <c r="XC111" s="105" t="s">
        <v>665</v>
      </c>
      <c r="XD111" s="105" t="s">
        <v>666</v>
      </c>
      <c r="XE111" s="105" t="s">
        <v>749</v>
      </c>
      <c r="XF111" s="111" t="s">
        <v>750</v>
      </c>
      <c r="XG111" s="190" t="s">
        <v>671</v>
      </c>
      <c r="XH111" s="190" t="s">
        <v>672</v>
      </c>
      <c r="XI111" s="190" t="s">
        <v>673</v>
      </c>
      <c r="XJ111" s="190" t="s">
        <v>635</v>
      </c>
      <c r="XK111" s="190" t="s">
        <v>635</v>
      </c>
      <c r="XL111" s="190" t="s">
        <v>635</v>
      </c>
      <c r="XM111" s="191" t="s">
        <v>667</v>
      </c>
      <c r="XN111" s="191" t="s">
        <v>668</v>
      </c>
      <c r="XO111" s="191" t="s">
        <v>635</v>
      </c>
      <c r="XP111" s="191" t="s">
        <v>635</v>
      </c>
      <c r="XQ111" s="191" t="s">
        <v>635</v>
      </c>
      <c r="XR111" s="191" t="s">
        <v>635</v>
      </c>
      <c r="XS111" s="191" t="s">
        <v>635</v>
      </c>
      <c r="XT111" s="191" t="s">
        <v>635</v>
      </c>
      <c r="XU111" s="192" t="s">
        <v>712</v>
      </c>
      <c r="XV111" s="192" t="s">
        <v>635</v>
      </c>
      <c r="XW111" s="192" t="s">
        <v>635</v>
      </c>
      <c r="XX111" s="192" t="s">
        <v>635</v>
      </c>
      <c r="XY111" s="192" t="s">
        <v>635</v>
      </c>
      <c r="XZ111" s="192" t="s">
        <v>635</v>
      </c>
      <c r="YA111" s="144" t="s">
        <v>669</v>
      </c>
      <c r="YB111" s="144" t="s">
        <v>635</v>
      </c>
      <c r="YC111" s="144" t="s">
        <v>635</v>
      </c>
      <c r="YD111" s="144" t="s">
        <v>635</v>
      </c>
      <c r="YE111" s="144" t="s">
        <v>635</v>
      </c>
      <c r="YF111" s="144" t="s">
        <v>635</v>
      </c>
      <c r="YG111" s="144" t="s">
        <v>635</v>
      </c>
      <c r="YH111" s="111" t="s">
        <v>751</v>
      </c>
      <c r="YI111" s="111" t="s">
        <v>635</v>
      </c>
      <c r="YJ111" s="111" t="s">
        <v>635</v>
      </c>
      <c r="YK111" s="190" t="s">
        <v>1641</v>
      </c>
      <c r="YL111" s="190" t="s">
        <v>936</v>
      </c>
      <c r="YM111" s="190" t="s">
        <v>677</v>
      </c>
      <c r="YN111" s="190" t="s">
        <v>635</v>
      </c>
      <c r="YO111" s="190" t="s">
        <v>635</v>
      </c>
      <c r="YP111" s="130" t="s">
        <v>635</v>
      </c>
      <c r="YQ111" s="130" t="s">
        <v>635</v>
      </c>
      <c r="YR111" s="130" t="s">
        <v>635</v>
      </c>
      <c r="YS111" s="130" t="s">
        <v>635</v>
      </c>
      <c r="YT111" s="130" t="s">
        <v>635</v>
      </c>
      <c r="YU111" s="130" t="s">
        <v>635</v>
      </c>
      <c r="YV111" s="112" t="s">
        <v>635</v>
      </c>
      <c r="YW111" s="112" t="s">
        <v>635</v>
      </c>
      <c r="YX111" s="112" t="s">
        <v>635</v>
      </c>
      <c r="YY111" s="112" t="s">
        <v>635</v>
      </c>
      <c r="YZ111" s="105" t="s">
        <v>674</v>
      </c>
      <c r="ZA111" s="105" t="s">
        <v>635</v>
      </c>
      <c r="ZB111" s="126" t="s">
        <v>635</v>
      </c>
      <c r="ZC111" s="126" t="s">
        <v>635</v>
      </c>
      <c r="ZD111" s="126" t="s">
        <v>635</v>
      </c>
      <c r="ZE111" s="126" t="s">
        <v>635</v>
      </c>
      <c r="ZF111" s="126" t="s">
        <v>635</v>
      </c>
      <c r="ZG111" s="125" t="s">
        <v>882</v>
      </c>
      <c r="ZH111" s="125" t="s">
        <v>676</v>
      </c>
      <c r="ZI111" s="125" t="s">
        <v>753</v>
      </c>
      <c r="ZJ111" s="125" t="s">
        <v>678</v>
      </c>
      <c r="ZK111" s="125" t="s">
        <v>635</v>
      </c>
      <c r="ZL111" s="125" t="s">
        <v>635</v>
      </c>
      <c r="ZM111" s="125" t="s">
        <v>635</v>
      </c>
      <c r="ZN111" s="125" t="s">
        <v>635</v>
      </c>
      <c r="ZO111" s="147" t="s">
        <v>635</v>
      </c>
      <c r="ZP111" s="147" t="s">
        <v>635</v>
      </c>
      <c r="ZQ111" s="147" t="s">
        <v>635</v>
      </c>
      <c r="ZR111" s="147" t="s">
        <v>635</v>
      </c>
      <c r="ZS111" s="147" t="s">
        <v>635</v>
      </c>
      <c r="ZT111" s="184" t="s">
        <v>635</v>
      </c>
      <c r="ZU111" s="184">
        <v>4</v>
      </c>
      <c r="ZV111" s="184" t="s">
        <v>635</v>
      </c>
      <c r="ZW111" s="184" t="s">
        <v>635</v>
      </c>
      <c r="ZX111" s="131">
        <v>2</v>
      </c>
      <c r="ZY111" s="131" t="s">
        <v>635</v>
      </c>
      <c r="ZZ111" s="131" t="s">
        <v>635</v>
      </c>
      <c r="AAA111" s="131" t="s">
        <v>635</v>
      </c>
      <c r="AAB111" s="132" t="s">
        <v>635</v>
      </c>
      <c r="AAC111" s="132" t="s">
        <v>635</v>
      </c>
      <c r="AAD111" s="132">
        <v>1</v>
      </c>
      <c r="AAE111" s="193" t="s">
        <v>635</v>
      </c>
      <c r="AAF111" s="102" t="s">
        <v>635</v>
      </c>
      <c r="AAG111" s="102" t="s">
        <v>635</v>
      </c>
      <c r="AAH111" s="102" t="s">
        <v>635</v>
      </c>
      <c r="AAI111" s="102" t="s">
        <v>635</v>
      </c>
      <c r="AAJ111" s="125" t="s">
        <v>635</v>
      </c>
      <c r="AAK111" s="125">
        <v>2</v>
      </c>
      <c r="AAL111" s="125" t="s">
        <v>635</v>
      </c>
      <c r="AAM111" s="125" t="s">
        <v>635</v>
      </c>
      <c r="AAN111" s="131" t="s">
        <v>635</v>
      </c>
      <c r="AAO111" s="131">
        <v>6</v>
      </c>
      <c r="AAP111" s="131" t="s">
        <v>635</v>
      </c>
      <c r="AAQ111" s="131" t="s">
        <v>635</v>
      </c>
      <c r="AAR111" s="149" t="s">
        <v>635</v>
      </c>
      <c r="AAS111" s="149">
        <v>2</v>
      </c>
      <c r="AAT111" s="149" t="s">
        <v>635</v>
      </c>
      <c r="AAU111" s="149" t="s">
        <v>635</v>
      </c>
      <c r="AAV111" s="184" t="s">
        <v>635</v>
      </c>
      <c r="AAW111" s="184" t="s">
        <v>635</v>
      </c>
      <c r="AAX111" s="184" t="s">
        <v>635</v>
      </c>
      <c r="AAY111" s="184">
        <v>2</v>
      </c>
      <c r="AAZ111" s="103" t="s">
        <v>632</v>
      </c>
      <c r="ABA111" s="100" t="s">
        <v>679</v>
      </c>
      <c r="ABB111" s="100" t="s">
        <v>635</v>
      </c>
      <c r="ABC111" s="100" t="s">
        <v>635</v>
      </c>
      <c r="ABD111" s="100" t="s">
        <v>635</v>
      </c>
      <c r="ABE111" s="100" t="s">
        <v>635</v>
      </c>
      <c r="ABF111" s="103" t="s">
        <v>635</v>
      </c>
      <c r="ABG111" s="194">
        <v>90000</v>
      </c>
      <c r="ABH111" s="195" t="s">
        <v>754</v>
      </c>
      <c r="ABI111" s="195" t="s">
        <v>716</v>
      </c>
      <c r="ABJ111" s="195" t="s">
        <v>787</v>
      </c>
      <c r="ABK111" s="195" t="s">
        <v>680</v>
      </c>
      <c r="ABL111" s="177" t="s">
        <v>788</v>
      </c>
      <c r="ABM111" s="177" t="s">
        <v>832</v>
      </c>
      <c r="ABN111" s="177" t="s">
        <v>635</v>
      </c>
      <c r="ABO111" s="195" t="s">
        <v>635</v>
      </c>
      <c r="ABP111" s="112" t="s">
        <v>907</v>
      </c>
      <c r="ABQ111" s="112" t="s">
        <v>635</v>
      </c>
      <c r="ABR111" s="112" t="s">
        <v>635</v>
      </c>
      <c r="ABS111" s="103" t="s">
        <v>632</v>
      </c>
      <c r="ABT111" s="97" t="s">
        <v>632</v>
      </c>
      <c r="ABU111" s="196" t="s">
        <v>683</v>
      </c>
      <c r="ABV111" s="196" t="s">
        <v>718</v>
      </c>
      <c r="ABW111" s="196" t="s">
        <v>789</v>
      </c>
      <c r="ABX111" s="196" t="s">
        <v>756</v>
      </c>
      <c r="ABY111" s="196" t="s">
        <v>635</v>
      </c>
      <c r="ABZ111" s="196" t="s">
        <v>635</v>
      </c>
      <c r="ACA111" s="196" t="s">
        <v>635</v>
      </c>
      <c r="ACB111" s="97" t="s">
        <v>632</v>
      </c>
      <c r="ACC111" s="97" t="s">
        <v>635</v>
      </c>
      <c r="ACD111" s="112" t="s">
        <v>686</v>
      </c>
      <c r="ACE111" s="112" t="s">
        <v>635</v>
      </c>
      <c r="ACF111" s="112" t="s">
        <v>635</v>
      </c>
      <c r="ACG111" s="112" t="s">
        <v>635</v>
      </c>
      <c r="ACH111" s="97"/>
      <c r="ACI111" s="97" t="s">
        <v>2080</v>
      </c>
      <c r="ACJ111" s="97"/>
    </row>
    <row r="112" spans="1:764" ht="15" customHeight="1">
      <c r="A112">
        <v>105</v>
      </c>
      <c r="B112" s="97" t="s">
        <v>2093</v>
      </c>
      <c r="C112" s="97" t="s">
        <v>2094</v>
      </c>
      <c r="D112" s="97" t="s">
        <v>889</v>
      </c>
      <c r="E112" s="107" t="s">
        <v>2095</v>
      </c>
      <c r="F112" s="98" t="s">
        <v>2096</v>
      </c>
      <c r="G112" s="98" t="s">
        <v>2097</v>
      </c>
      <c r="H112" s="99">
        <v>35.131003</v>
      </c>
      <c r="I112" s="99">
        <v>-0.563697</v>
      </c>
      <c r="J112" s="98" t="s">
        <v>2053</v>
      </c>
      <c r="K112" s="98" t="s">
        <v>2098</v>
      </c>
      <c r="L112" s="98" t="s">
        <v>2099</v>
      </c>
      <c r="M112" s="100" t="s">
        <v>2100</v>
      </c>
      <c r="N112" s="101">
        <v>725821979</v>
      </c>
      <c r="O112" s="102">
        <v>719749932</v>
      </c>
      <c r="P112" s="100">
        <v>-0.56395700000000004</v>
      </c>
      <c r="Q112" s="100">
        <v>35.131397999999997</v>
      </c>
      <c r="R112" s="100">
        <v>1857.9</v>
      </c>
      <c r="S112" s="100">
        <v>4.9000000000000004</v>
      </c>
      <c r="T112" s="103" t="s">
        <v>626</v>
      </c>
      <c r="U112" s="97" t="s">
        <v>627</v>
      </c>
      <c r="V112" s="97" t="s">
        <v>628</v>
      </c>
      <c r="W112" s="97" t="s">
        <v>629</v>
      </c>
      <c r="X112" s="97" t="s">
        <v>700</v>
      </c>
      <c r="Y112" s="97" t="s">
        <v>770</v>
      </c>
      <c r="Z112" s="103" t="s">
        <v>632</v>
      </c>
      <c r="AA112" s="104" t="s">
        <v>634</v>
      </c>
      <c r="AB112" s="197" t="s">
        <v>635</v>
      </c>
      <c r="AC112" s="104" t="s">
        <v>635</v>
      </c>
      <c r="AD112" s="104" t="s">
        <v>635</v>
      </c>
      <c r="AE112" s="104" t="s">
        <v>635</v>
      </c>
      <c r="AF112" s="103">
        <v>6</v>
      </c>
      <c r="AG112" s="103">
        <v>1</v>
      </c>
      <c r="AH112" s="97" t="s">
        <v>636</v>
      </c>
      <c r="AI112" s="97" t="s">
        <v>637</v>
      </c>
      <c r="AJ112" s="97" t="s">
        <v>638</v>
      </c>
      <c r="AK112" s="97" t="s">
        <v>639</v>
      </c>
      <c r="AL112" s="105" t="s">
        <v>640</v>
      </c>
      <c r="AM112" s="106" t="s">
        <v>702</v>
      </c>
      <c r="AN112" s="106" t="s">
        <v>635</v>
      </c>
      <c r="AO112" s="106" t="s">
        <v>635</v>
      </c>
      <c r="AP112" s="97" t="s">
        <v>642</v>
      </c>
      <c r="AQ112" s="97" t="s">
        <v>635</v>
      </c>
      <c r="AR112" s="103" t="s">
        <v>635</v>
      </c>
      <c r="AS112" s="97" t="s">
        <v>642</v>
      </c>
      <c r="AT112" s="103" t="s">
        <v>635</v>
      </c>
      <c r="AU112" s="103" t="s">
        <v>635</v>
      </c>
      <c r="AV112" s="106" t="s">
        <v>632</v>
      </c>
      <c r="AW112" s="105" t="s">
        <v>702</v>
      </c>
      <c r="AX112" s="103" t="s">
        <v>635</v>
      </c>
      <c r="AY112" s="105" t="s">
        <v>640</v>
      </c>
      <c r="AZ112" s="107" t="s">
        <v>702</v>
      </c>
      <c r="BA112" s="105" t="s">
        <v>640</v>
      </c>
      <c r="BB112" s="107" t="s">
        <v>702</v>
      </c>
      <c r="BC112" s="106" t="s">
        <v>640</v>
      </c>
      <c r="BD112" s="103" t="s">
        <v>702</v>
      </c>
      <c r="BE112" s="106" t="s">
        <v>632</v>
      </c>
      <c r="BF112" s="103" t="s">
        <v>640</v>
      </c>
      <c r="BG112" s="103" t="s">
        <v>702</v>
      </c>
      <c r="BH112" s="103" t="s">
        <v>897</v>
      </c>
      <c r="BI112" s="97" t="s">
        <v>640</v>
      </c>
      <c r="BJ112" s="108" t="s">
        <v>643</v>
      </c>
      <c r="BK112" s="108" t="s">
        <v>875</v>
      </c>
      <c r="BL112" s="108" t="s">
        <v>898</v>
      </c>
      <c r="BM112" s="108" t="s">
        <v>774</v>
      </c>
      <c r="BN112" s="108" t="s">
        <v>644</v>
      </c>
      <c r="BO112" s="103" t="s">
        <v>632</v>
      </c>
      <c r="BP112" s="103" t="s">
        <v>702</v>
      </c>
      <c r="BQ112" s="103" t="s">
        <v>635</v>
      </c>
      <c r="BR112" s="109" t="s">
        <v>645</v>
      </c>
      <c r="BS112" s="109" t="s">
        <v>703</v>
      </c>
      <c r="BT112" s="110" t="s">
        <v>635</v>
      </c>
      <c r="BU112" s="110" t="s">
        <v>635</v>
      </c>
      <c r="BV112" s="109" t="s">
        <v>635</v>
      </c>
      <c r="BW112" s="97" t="s">
        <v>646</v>
      </c>
      <c r="BX112" s="97" t="s">
        <v>2462</v>
      </c>
      <c r="BY112" s="97" t="s">
        <v>2101</v>
      </c>
      <c r="BZ112" s="97" t="s">
        <v>779</v>
      </c>
      <c r="CA112" s="111" t="s">
        <v>735</v>
      </c>
      <c r="CB112" s="111" t="s">
        <v>736</v>
      </c>
      <c r="CC112" s="111" t="s">
        <v>737</v>
      </c>
      <c r="CD112" s="106" t="s">
        <v>635</v>
      </c>
      <c r="CE112" s="111" t="s">
        <v>635</v>
      </c>
      <c r="CF112" s="103" t="s">
        <v>804</v>
      </c>
      <c r="CG112" s="103">
        <v>6</v>
      </c>
      <c r="CH112" s="112" t="s">
        <v>649</v>
      </c>
      <c r="CI112" s="113" t="s">
        <v>702</v>
      </c>
      <c r="CJ112" s="113" t="s">
        <v>635</v>
      </c>
      <c r="CK112" s="113" t="s">
        <v>635</v>
      </c>
      <c r="CL112" s="103">
        <v>15</v>
      </c>
      <c r="CM112" s="114">
        <v>430</v>
      </c>
      <c r="CN112" s="103">
        <v>4</v>
      </c>
      <c r="CO112" s="106">
        <v>300</v>
      </c>
      <c r="CP112" s="103" t="s">
        <v>635</v>
      </c>
      <c r="CQ112" s="106" t="s">
        <v>635</v>
      </c>
      <c r="CR112" s="103" t="s">
        <v>635</v>
      </c>
      <c r="CS112" s="106" t="s">
        <v>635</v>
      </c>
      <c r="CT112" s="103" t="s">
        <v>635</v>
      </c>
      <c r="CU112" s="106" t="s">
        <v>635</v>
      </c>
      <c r="CV112" s="103" t="s">
        <v>635</v>
      </c>
      <c r="CW112" s="103" t="s">
        <v>635</v>
      </c>
      <c r="CX112" s="111" t="s">
        <v>650</v>
      </c>
      <c r="CY112" s="106" t="s">
        <v>651</v>
      </c>
      <c r="CZ112" s="115">
        <v>0.7</v>
      </c>
      <c r="DA112" s="115">
        <v>0.3</v>
      </c>
      <c r="DB112" s="116">
        <f t="shared" si="35"/>
        <v>1</v>
      </c>
      <c r="DC112" s="117" t="s">
        <v>635</v>
      </c>
      <c r="DD112" s="118" t="s">
        <v>651</v>
      </c>
      <c r="DE112" s="207">
        <v>0</v>
      </c>
      <c r="DF112" s="207">
        <v>1</v>
      </c>
      <c r="DG112" s="200">
        <f>SUBTOTAL(9,DE112:DF112)</f>
        <v>1</v>
      </c>
      <c r="DH112" s="106" t="s">
        <v>635</v>
      </c>
      <c r="DI112" s="106" t="s">
        <v>635</v>
      </c>
      <c r="DJ112" s="121" t="s">
        <v>635</v>
      </c>
      <c r="DK112" s="122" t="s">
        <v>635</v>
      </c>
      <c r="DL112" s="123" t="s">
        <v>635</v>
      </c>
      <c r="DM112" s="123" t="s">
        <v>635</v>
      </c>
      <c r="DN112" s="124" t="s">
        <v>635</v>
      </c>
      <c r="DO112" s="124" t="s">
        <v>635</v>
      </c>
      <c r="DP112" s="124" t="s">
        <v>635</v>
      </c>
      <c r="DQ112" s="125">
        <v>0.4</v>
      </c>
      <c r="DR112" s="125">
        <v>2</v>
      </c>
      <c r="DS112" s="125" t="s">
        <v>979</v>
      </c>
      <c r="DT112" s="106" t="s">
        <v>635</v>
      </c>
      <c r="DU112" s="106" t="s">
        <v>635</v>
      </c>
      <c r="DV112" s="106" t="s">
        <v>635</v>
      </c>
      <c r="DW112" s="126" t="s">
        <v>635</v>
      </c>
      <c r="DX112" s="126" t="s">
        <v>635</v>
      </c>
      <c r="DY112" s="126" t="s">
        <v>635</v>
      </c>
      <c r="DZ112" s="97" t="s">
        <v>652</v>
      </c>
      <c r="EA112" s="103" t="s">
        <v>626</v>
      </c>
      <c r="EB112" s="97" t="s">
        <v>635</v>
      </c>
      <c r="EC112" s="103" t="s">
        <v>626</v>
      </c>
      <c r="ED112" s="103" t="s">
        <v>635</v>
      </c>
      <c r="EE112" s="103" t="s">
        <v>635</v>
      </c>
      <c r="EF112" s="127" t="s">
        <v>653</v>
      </c>
      <c r="EG112" s="127" t="s">
        <v>651</v>
      </c>
      <c r="EH112" s="103" t="s">
        <v>653</v>
      </c>
      <c r="EI112" s="97" t="s">
        <v>640</v>
      </c>
      <c r="EJ112" s="97" t="s">
        <v>640</v>
      </c>
      <c r="EK112" s="122">
        <v>3</v>
      </c>
      <c r="EL112" s="122">
        <v>2</v>
      </c>
      <c r="EM112" s="122">
        <v>0.5</v>
      </c>
      <c r="EN112" s="122">
        <v>0.4</v>
      </c>
      <c r="EO112" s="128">
        <v>4</v>
      </c>
      <c r="EP112" s="128">
        <v>1</v>
      </c>
      <c r="EQ112" s="128" t="s">
        <v>635</v>
      </c>
      <c r="ER112" s="128" t="s">
        <v>635</v>
      </c>
      <c r="ES112" s="129" t="s">
        <v>635</v>
      </c>
      <c r="ET112" s="129" t="s">
        <v>635</v>
      </c>
      <c r="EU112" s="129" t="s">
        <v>635</v>
      </c>
      <c r="EV112" s="129" t="s">
        <v>635</v>
      </c>
      <c r="EW112" s="97" t="s">
        <v>901</v>
      </c>
      <c r="EX112" s="97" t="s">
        <v>901</v>
      </c>
      <c r="EY112" s="103" t="s">
        <v>805</v>
      </c>
      <c r="EZ112" s="107" t="s">
        <v>1652</v>
      </c>
      <c r="FA112" s="97" t="s">
        <v>853</v>
      </c>
      <c r="FB112" s="130" t="s">
        <v>656</v>
      </c>
      <c r="FC112" s="130" t="s">
        <v>743</v>
      </c>
      <c r="FD112" s="131" t="s">
        <v>806</v>
      </c>
      <c r="FE112" s="131" t="s">
        <v>635</v>
      </c>
      <c r="FF112" s="131" t="s">
        <v>635</v>
      </c>
      <c r="FG112" s="131" t="s">
        <v>635</v>
      </c>
      <c r="FH112" s="131" t="s">
        <v>635</v>
      </c>
      <c r="FI112" s="132">
        <v>2</v>
      </c>
      <c r="FJ112" s="133" t="s">
        <v>635</v>
      </c>
      <c r="FK112" s="103" t="s">
        <v>635</v>
      </c>
      <c r="FL112" s="134" t="s">
        <v>635</v>
      </c>
      <c r="FM112" s="135">
        <v>15</v>
      </c>
      <c r="FN112" s="135">
        <v>2</v>
      </c>
      <c r="FO112" s="135" t="s">
        <v>635</v>
      </c>
      <c r="FP112" s="103" t="s">
        <v>635</v>
      </c>
      <c r="FQ112" s="132">
        <v>40</v>
      </c>
      <c r="FR112" s="133" t="s">
        <v>635</v>
      </c>
      <c r="FS112" s="103" t="s">
        <v>635</v>
      </c>
      <c r="FT112" s="134" t="s">
        <v>635</v>
      </c>
      <c r="FU112" s="135">
        <v>1</v>
      </c>
      <c r="FV112" s="135">
        <v>1</v>
      </c>
      <c r="FW112" s="131" t="s">
        <v>635</v>
      </c>
      <c r="FX112" s="103" t="s">
        <v>635</v>
      </c>
      <c r="FY112" s="100" t="s">
        <v>657</v>
      </c>
      <c r="FZ112" s="102" t="s">
        <v>658</v>
      </c>
      <c r="GA112" s="102">
        <v>12</v>
      </c>
      <c r="GB112" s="102">
        <v>12</v>
      </c>
      <c r="GC112" s="136" t="s">
        <v>657</v>
      </c>
      <c r="GD112" s="137" t="s">
        <v>658</v>
      </c>
      <c r="GE112" s="137">
        <v>12</v>
      </c>
      <c r="GF112" s="137">
        <v>12</v>
      </c>
      <c r="GG112" s="125" t="s">
        <v>635</v>
      </c>
      <c r="GH112" s="125" t="s">
        <v>635</v>
      </c>
      <c r="GI112" s="125" t="s">
        <v>635</v>
      </c>
      <c r="GJ112" s="125" t="s">
        <v>635</v>
      </c>
      <c r="GK112" s="122" t="s">
        <v>635</v>
      </c>
      <c r="GL112" s="122" t="s">
        <v>635</v>
      </c>
      <c r="GM112" s="122" t="s">
        <v>635</v>
      </c>
      <c r="GN112" s="122" t="s">
        <v>635</v>
      </c>
      <c r="GO112" s="135" t="s">
        <v>635</v>
      </c>
      <c r="GP112" s="135" t="s">
        <v>635</v>
      </c>
      <c r="GQ112" s="135" t="s">
        <v>635</v>
      </c>
      <c r="GR112" s="134" t="s">
        <v>635</v>
      </c>
      <c r="GS112" s="134" t="s">
        <v>635</v>
      </c>
      <c r="GT112" s="134" t="s">
        <v>635</v>
      </c>
      <c r="GU112" s="126" t="s">
        <v>635</v>
      </c>
      <c r="GV112" s="126" t="s">
        <v>635</v>
      </c>
      <c r="GW112" s="126" t="s">
        <v>635</v>
      </c>
      <c r="GX112" s="145" t="s">
        <v>635</v>
      </c>
      <c r="GY112" s="145" t="s">
        <v>635</v>
      </c>
      <c r="GZ112" s="145" t="s">
        <v>635</v>
      </c>
      <c r="HA112" s="139" t="s">
        <v>657</v>
      </c>
      <c r="HB112" s="140" t="s">
        <v>658</v>
      </c>
      <c r="HC112" s="123">
        <v>12</v>
      </c>
      <c r="HD112" s="123">
        <v>12</v>
      </c>
      <c r="HE112" s="127" t="s">
        <v>657</v>
      </c>
      <c r="HF112" s="130" t="s">
        <v>658</v>
      </c>
      <c r="HG112" s="131">
        <v>12</v>
      </c>
      <c r="HH112" s="131">
        <v>12</v>
      </c>
      <c r="HI112" s="141" t="s">
        <v>657</v>
      </c>
      <c r="HJ112" s="141" t="s">
        <v>658</v>
      </c>
      <c r="HK112" s="141">
        <v>12</v>
      </c>
      <c r="HL112" s="141">
        <v>12</v>
      </c>
      <c r="HM112" s="131" t="s">
        <v>657</v>
      </c>
      <c r="HN112" s="131" t="s">
        <v>658</v>
      </c>
      <c r="HO112" s="131">
        <v>12</v>
      </c>
      <c r="HP112" s="131">
        <v>12</v>
      </c>
      <c r="HQ112" s="106" t="s">
        <v>635</v>
      </c>
      <c r="HR112" s="106" t="s">
        <v>635</v>
      </c>
      <c r="HS112" s="106" t="s">
        <v>635</v>
      </c>
      <c r="HT112" s="106" t="s">
        <v>635</v>
      </c>
      <c r="HU112" s="132" t="s">
        <v>635</v>
      </c>
      <c r="HV112" s="132" t="s">
        <v>635</v>
      </c>
      <c r="HW112" s="132" t="s">
        <v>635</v>
      </c>
      <c r="HX112" s="132" t="s">
        <v>635</v>
      </c>
      <c r="HY112" s="118" t="s">
        <v>635</v>
      </c>
      <c r="HZ112" s="118" t="s">
        <v>635</v>
      </c>
      <c r="IA112" s="118" t="s">
        <v>635</v>
      </c>
      <c r="IB112" s="118" t="s">
        <v>635</v>
      </c>
      <c r="IC112" s="125" t="s">
        <v>635</v>
      </c>
      <c r="ID112" s="125" t="s">
        <v>635</v>
      </c>
      <c r="IE112" s="125" t="s">
        <v>635</v>
      </c>
      <c r="IF112" s="125" t="s">
        <v>635</v>
      </c>
      <c r="IG112" s="105" t="s">
        <v>659</v>
      </c>
      <c r="IH112" s="105" t="s">
        <v>660</v>
      </c>
      <c r="II112" s="105" t="s">
        <v>661</v>
      </c>
      <c r="IJ112" s="105" t="s">
        <v>662</v>
      </c>
      <c r="IK112" s="105" t="s">
        <v>855</v>
      </c>
      <c r="IL112" s="105" t="s">
        <v>856</v>
      </c>
      <c r="IM112" s="105" t="s">
        <v>830</v>
      </c>
      <c r="IN112" s="105" t="s">
        <v>635</v>
      </c>
      <c r="IO112" s="105" t="s">
        <v>635</v>
      </c>
      <c r="IP112" s="103">
        <v>7</v>
      </c>
      <c r="IQ112" s="102" t="s">
        <v>709</v>
      </c>
      <c r="IR112" s="102" t="s">
        <v>635</v>
      </c>
      <c r="IS112" s="142">
        <v>0</v>
      </c>
      <c r="IT112" s="142">
        <v>1</v>
      </c>
      <c r="IU112" s="128" t="s">
        <v>709</v>
      </c>
      <c r="IV112" s="128" t="s">
        <v>635</v>
      </c>
      <c r="IW112" s="143">
        <v>0</v>
      </c>
      <c r="IX112" s="143">
        <v>1</v>
      </c>
      <c r="IY112" s="124" t="s">
        <v>635</v>
      </c>
      <c r="IZ112" s="124" t="s">
        <v>635</v>
      </c>
      <c r="JA112" s="124" t="s">
        <v>635</v>
      </c>
      <c r="JB112" s="123" t="s">
        <v>635</v>
      </c>
      <c r="JC112" s="123" t="s">
        <v>635</v>
      </c>
      <c r="JD112" s="123" t="s">
        <v>635</v>
      </c>
      <c r="JE112" s="144" t="s">
        <v>635</v>
      </c>
      <c r="JF112" s="144" t="s">
        <v>635</v>
      </c>
      <c r="JG112" s="144" t="s">
        <v>635</v>
      </c>
      <c r="JH112" s="141" t="s">
        <v>635</v>
      </c>
      <c r="JI112" s="141" t="s">
        <v>635</v>
      </c>
      <c r="JJ112" s="141" t="s">
        <v>635</v>
      </c>
      <c r="JK112" s="144" t="s">
        <v>635</v>
      </c>
      <c r="JL112" s="144" t="s">
        <v>635</v>
      </c>
      <c r="JM112" s="144" t="s">
        <v>635</v>
      </c>
      <c r="JN112" s="135" t="s">
        <v>635</v>
      </c>
      <c r="JO112" s="135" t="s">
        <v>635</v>
      </c>
      <c r="JP112" s="135" t="s">
        <v>635</v>
      </c>
      <c r="JQ112" s="144" t="s">
        <v>709</v>
      </c>
      <c r="JR112" s="144" t="s">
        <v>635</v>
      </c>
      <c r="JS112" s="208">
        <v>0</v>
      </c>
      <c r="JT112" s="208">
        <v>1</v>
      </c>
      <c r="JU112" s="145" t="s">
        <v>709</v>
      </c>
      <c r="JV112" s="145" t="s">
        <v>635</v>
      </c>
      <c r="JW112" s="209">
        <v>0</v>
      </c>
      <c r="JX112" s="209">
        <v>1</v>
      </c>
      <c r="JY112" s="150" t="s">
        <v>709</v>
      </c>
      <c r="JZ112" s="150" t="s">
        <v>635</v>
      </c>
      <c r="KA112" s="150">
        <v>0</v>
      </c>
      <c r="KB112" s="150">
        <v>1</v>
      </c>
      <c r="KC112" s="143" t="s">
        <v>709</v>
      </c>
      <c r="KD112" s="143" t="s">
        <v>635</v>
      </c>
      <c r="KE112" s="143">
        <v>0</v>
      </c>
      <c r="KF112" s="143">
        <v>1</v>
      </c>
      <c r="KG112" s="146" t="s">
        <v>635</v>
      </c>
      <c r="KH112" s="146" t="s">
        <v>635</v>
      </c>
      <c r="KI112" s="146" t="s">
        <v>635</v>
      </c>
      <c r="KJ112" s="146" t="s">
        <v>635</v>
      </c>
      <c r="KK112" s="147" t="s">
        <v>635</v>
      </c>
      <c r="KL112" s="147" t="s">
        <v>635</v>
      </c>
      <c r="KM112" s="147" t="s">
        <v>635</v>
      </c>
      <c r="KN112" s="147" t="s">
        <v>635</v>
      </c>
      <c r="KO112" s="148" t="s">
        <v>635</v>
      </c>
      <c r="KP112" s="148" t="s">
        <v>635</v>
      </c>
      <c r="KQ112" s="148" t="s">
        <v>635</v>
      </c>
      <c r="KR112" s="148" t="s">
        <v>635</v>
      </c>
      <c r="KS112" s="149" t="s">
        <v>635</v>
      </c>
      <c r="KT112" s="149" t="s">
        <v>635</v>
      </c>
      <c r="KU112" s="149" t="s">
        <v>635</v>
      </c>
      <c r="KV112" s="149" t="s">
        <v>635</v>
      </c>
      <c r="KW112" s="105" t="s">
        <v>857</v>
      </c>
      <c r="KX112" s="106" t="s">
        <v>635</v>
      </c>
      <c r="KY112" s="106" t="s">
        <v>635</v>
      </c>
      <c r="KZ112" s="150">
        <v>0</v>
      </c>
      <c r="LA112" s="150">
        <v>0</v>
      </c>
      <c r="LB112" s="150">
        <v>0</v>
      </c>
      <c r="LC112" s="150">
        <v>0</v>
      </c>
      <c r="LD112" s="150">
        <v>0</v>
      </c>
      <c r="LE112" s="150">
        <v>0</v>
      </c>
      <c r="LF112" s="150">
        <v>0</v>
      </c>
      <c r="LG112" s="150">
        <v>1</v>
      </c>
      <c r="LH112" s="151">
        <f t="shared" si="31"/>
        <v>1</v>
      </c>
      <c r="LI112" s="152">
        <v>0</v>
      </c>
      <c r="LJ112" s="152">
        <v>0</v>
      </c>
      <c r="LK112" s="152">
        <v>0</v>
      </c>
      <c r="LL112" s="152">
        <v>0</v>
      </c>
      <c r="LM112" s="152">
        <v>0</v>
      </c>
      <c r="LN112" s="152">
        <v>0</v>
      </c>
      <c r="LO112" s="152">
        <v>0</v>
      </c>
      <c r="LP112" s="152">
        <v>1</v>
      </c>
      <c r="LQ112" s="153">
        <f t="shared" si="32"/>
        <v>1</v>
      </c>
      <c r="LR112" s="142">
        <v>0</v>
      </c>
      <c r="LS112" s="142">
        <v>0</v>
      </c>
      <c r="LT112" s="142">
        <v>0</v>
      </c>
      <c r="LU112" s="142">
        <v>0</v>
      </c>
      <c r="LV112" s="142">
        <v>0</v>
      </c>
      <c r="LW112" s="142">
        <v>0</v>
      </c>
      <c r="LX112" s="142">
        <v>0</v>
      </c>
      <c r="LY112" s="142">
        <v>0</v>
      </c>
      <c r="LZ112" s="142">
        <v>0</v>
      </c>
      <c r="MA112" s="45" t="s">
        <v>635</v>
      </c>
      <c r="MB112" s="45" t="s">
        <v>635</v>
      </c>
      <c r="MC112" s="45" t="s">
        <v>635</v>
      </c>
      <c r="MD112" s="45" t="s">
        <v>635</v>
      </c>
      <c r="ME112" s="45" t="s">
        <v>635</v>
      </c>
      <c r="MF112" s="45" t="s">
        <v>635</v>
      </c>
      <c r="MG112" s="45" t="s">
        <v>635</v>
      </c>
      <c r="MH112" s="45" t="s">
        <v>635</v>
      </c>
      <c r="MI112" s="44" t="s">
        <v>635</v>
      </c>
      <c r="MJ112" s="155" t="s">
        <v>635</v>
      </c>
      <c r="MK112" s="155" t="s">
        <v>635</v>
      </c>
      <c r="ML112" s="155" t="s">
        <v>635</v>
      </c>
      <c r="MM112" s="155" t="s">
        <v>635</v>
      </c>
      <c r="MN112" s="155" t="s">
        <v>635</v>
      </c>
      <c r="MO112" s="155" t="s">
        <v>635</v>
      </c>
      <c r="MP112" s="155" t="s">
        <v>635</v>
      </c>
      <c r="MQ112" s="155" t="s">
        <v>635</v>
      </c>
      <c r="MR112" s="156" t="s">
        <v>635</v>
      </c>
      <c r="MS112" s="157" t="s">
        <v>635</v>
      </c>
      <c r="MT112" s="157" t="s">
        <v>635</v>
      </c>
      <c r="MU112" s="157" t="s">
        <v>635</v>
      </c>
      <c r="MV112" s="157" t="s">
        <v>635</v>
      </c>
      <c r="MW112" s="157" t="s">
        <v>635</v>
      </c>
      <c r="MX112" s="157" t="s">
        <v>635</v>
      </c>
      <c r="MY112" s="157" t="s">
        <v>635</v>
      </c>
      <c r="MZ112" s="157" t="s">
        <v>635</v>
      </c>
      <c r="NA112" s="157" t="s">
        <v>635</v>
      </c>
      <c r="NB112" s="158">
        <v>0</v>
      </c>
      <c r="NC112" s="158">
        <v>0</v>
      </c>
      <c r="ND112" s="158">
        <v>0</v>
      </c>
      <c r="NE112" s="158">
        <v>0</v>
      </c>
      <c r="NF112" s="158">
        <v>0</v>
      </c>
      <c r="NG112" s="158">
        <v>0</v>
      </c>
      <c r="NH112" s="158">
        <v>0</v>
      </c>
      <c r="NI112" s="158">
        <v>0</v>
      </c>
      <c r="NJ112" s="159">
        <v>0</v>
      </c>
      <c r="NK112" s="160">
        <v>0</v>
      </c>
      <c r="NL112" s="160">
        <v>0</v>
      </c>
      <c r="NM112" s="160">
        <v>0</v>
      </c>
      <c r="NN112" s="160">
        <v>0</v>
      </c>
      <c r="NO112" s="160">
        <v>0</v>
      </c>
      <c r="NP112" s="160">
        <v>0</v>
      </c>
      <c r="NQ112" s="160">
        <v>0</v>
      </c>
      <c r="NR112" s="160">
        <v>0</v>
      </c>
      <c r="NS112" s="160">
        <v>0</v>
      </c>
      <c r="NT112" s="162" t="s">
        <v>635</v>
      </c>
      <c r="NU112" s="162" t="s">
        <v>635</v>
      </c>
      <c r="NV112" s="162" t="s">
        <v>635</v>
      </c>
      <c r="NW112" s="162" t="s">
        <v>635</v>
      </c>
      <c r="NX112" s="162" t="s">
        <v>635</v>
      </c>
      <c r="NY112" s="162" t="s">
        <v>635</v>
      </c>
      <c r="NZ112" s="162" t="s">
        <v>635</v>
      </c>
      <c r="OA112" s="162" t="s">
        <v>635</v>
      </c>
      <c r="OB112" s="163" t="s">
        <v>635</v>
      </c>
      <c r="OC112" s="142" t="s">
        <v>635</v>
      </c>
      <c r="OD112" s="142" t="s">
        <v>635</v>
      </c>
      <c r="OE112" s="142" t="s">
        <v>635</v>
      </c>
      <c r="OF112" s="142" t="s">
        <v>635</v>
      </c>
      <c r="OG112" s="142" t="s">
        <v>635</v>
      </c>
      <c r="OH112" s="142" t="s">
        <v>635</v>
      </c>
      <c r="OI112" s="142" t="s">
        <v>635</v>
      </c>
      <c r="OJ112" s="142" t="s">
        <v>635</v>
      </c>
      <c r="OK112" s="142" t="s">
        <v>635</v>
      </c>
      <c r="OL112" s="45">
        <v>0</v>
      </c>
      <c r="OM112" s="45">
        <v>0</v>
      </c>
      <c r="ON112" s="45">
        <v>0</v>
      </c>
      <c r="OO112" s="45">
        <v>0</v>
      </c>
      <c r="OP112" s="45">
        <v>0</v>
      </c>
      <c r="OQ112" s="45">
        <v>0</v>
      </c>
      <c r="OR112" s="45">
        <v>0</v>
      </c>
      <c r="OS112" s="45">
        <v>0</v>
      </c>
      <c r="OT112" s="44">
        <v>0</v>
      </c>
      <c r="OU112" s="158" t="s">
        <v>635</v>
      </c>
      <c r="OV112" s="158" t="s">
        <v>635</v>
      </c>
      <c r="OW112" s="158" t="s">
        <v>635</v>
      </c>
      <c r="OX112" s="158" t="s">
        <v>635</v>
      </c>
      <c r="OY112" s="158" t="s">
        <v>635</v>
      </c>
      <c r="OZ112" s="158" t="s">
        <v>635</v>
      </c>
      <c r="PA112" s="158" t="s">
        <v>635</v>
      </c>
      <c r="PB112" s="158" t="s">
        <v>635</v>
      </c>
      <c r="PC112" s="159" t="s">
        <v>635</v>
      </c>
      <c r="PD112" s="152" t="s">
        <v>635</v>
      </c>
      <c r="PE112" s="152" t="s">
        <v>635</v>
      </c>
      <c r="PF112" s="152" t="s">
        <v>635</v>
      </c>
      <c r="PG112" s="152" t="s">
        <v>635</v>
      </c>
      <c r="PH112" s="152" t="s">
        <v>635</v>
      </c>
      <c r="PI112" s="152" t="s">
        <v>635</v>
      </c>
      <c r="PJ112" s="152" t="s">
        <v>635</v>
      </c>
      <c r="PK112" s="152" t="s">
        <v>635</v>
      </c>
      <c r="PL112" s="164" t="s">
        <v>635</v>
      </c>
      <c r="PM112" s="158" t="s">
        <v>635</v>
      </c>
      <c r="PN112" s="158" t="s">
        <v>635</v>
      </c>
      <c r="PO112" s="158" t="s">
        <v>635</v>
      </c>
      <c r="PP112" s="158" t="s">
        <v>635</v>
      </c>
      <c r="PQ112" s="158" t="s">
        <v>635</v>
      </c>
      <c r="PR112" s="158" t="s">
        <v>635</v>
      </c>
      <c r="PS112" s="158" t="s">
        <v>635</v>
      </c>
      <c r="PT112" s="158" t="s">
        <v>635</v>
      </c>
      <c r="PU112" s="159" t="s">
        <v>635</v>
      </c>
      <c r="PV112" s="157">
        <v>0</v>
      </c>
      <c r="PW112" s="157">
        <v>0</v>
      </c>
      <c r="PX112" s="157">
        <v>0</v>
      </c>
      <c r="PY112" s="157">
        <v>0</v>
      </c>
      <c r="PZ112" s="157">
        <v>0</v>
      </c>
      <c r="QA112" s="157">
        <v>0</v>
      </c>
      <c r="QB112" s="157">
        <v>0</v>
      </c>
      <c r="QC112" s="157">
        <v>0</v>
      </c>
      <c r="QD112" s="165">
        <v>0</v>
      </c>
      <c r="QE112" s="166">
        <v>0</v>
      </c>
      <c r="QF112" s="166">
        <v>0</v>
      </c>
      <c r="QG112" s="166">
        <v>0</v>
      </c>
      <c r="QH112" s="166">
        <v>0</v>
      </c>
      <c r="QI112" s="166">
        <v>0</v>
      </c>
      <c r="QJ112" s="166">
        <v>0</v>
      </c>
      <c r="QK112" s="166">
        <v>0</v>
      </c>
      <c r="QL112" s="166">
        <v>0</v>
      </c>
      <c r="QM112" s="166">
        <v>0</v>
      </c>
      <c r="QN112" s="120" t="s">
        <v>635</v>
      </c>
      <c r="QO112" s="120" t="s">
        <v>635</v>
      </c>
      <c r="QP112" s="120" t="s">
        <v>635</v>
      </c>
      <c r="QQ112" s="120" t="s">
        <v>635</v>
      </c>
      <c r="QR112" s="120" t="s">
        <v>635</v>
      </c>
      <c r="QS112" s="120" t="s">
        <v>635</v>
      </c>
      <c r="QT112" s="120" t="s">
        <v>635</v>
      </c>
      <c r="QU112" s="120" t="s">
        <v>635</v>
      </c>
      <c r="QV112" s="168" t="s">
        <v>635</v>
      </c>
      <c r="QW112" s="169" t="s">
        <v>635</v>
      </c>
      <c r="QX112" s="169" t="s">
        <v>635</v>
      </c>
      <c r="QY112" s="169" t="s">
        <v>635</v>
      </c>
      <c r="QZ112" s="169" t="s">
        <v>635</v>
      </c>
      <c r="RA112" s="169" t="s">
        <v>635</v>
      </c>
      <c r="RB112" s="169" t="s">
        <v>635</v>
      </c>
      <c r="RC112" s="169" t="s">
        <v>635</v>
      </c>
      <c r="RD112" s="169" t="s">
        <v>635</v>
      </c>
      <c r="RE112" s="170" t="s">
        <v>635</v>
      </c>
      <c r="RF112" s="136" t="s">
        <v>656</v>
      </c>
      <c r="RG112" s="136" t="s">
        <v>743</v>
      </c>
      <c r="RH112" s="136" t="s">
        <v>806</v>
      </c>
      <c r="RI112" s="137" t="s">
        <v>635</v>
      </c>
      <c r="RJ112" s="137" t="s">
        <v>635</v>
      </c>
      <c r="RK112" s="137" t="s">
        <v>635</v>
      </c>
      <c r="RL112" s="105" t="s">
        <v>857</v>
      </c>
      <c r="RM112" s="106" t="s">
        <v>635</v>
      </c>
      <c r="RN112" s="106" t="s">
        <v>635</v>
      </c>
      <c r="RO112" s="171">
        <v>0</v>
      </c>
      <c r="RP112" s="171">
        <v>0</v>
      </c>
      <c r="RQ112" s="171">
        <v>0</v>
      </c>
      <c r="RR112" s="171">
        <v>0</v>
      </c>
      <c r="RS112" s="171">
        <v>0</v>
      </c>
      <c r="RT112" s="171">
        <v>0</v>
      </c>
      <c r="RU112" s="171">
        <v>0</v>
      </c>
      <c r="RV112" s="171">
        <v>1</v>
      </c>
      <c r="RW112" s="172">
        <f t="shared" si="28"/>
        <v>1</v>
      </c>
      <c r="RX112" s="133" t="s">
        <v>635</v>
      </c>
      <c r="RY112" s="133" t="s">
        <v>635</v>
      </c>
      <c r="RZ112" s="133" t="s">
        <v>635</v>
      </c>
      <c r="SA112" s="133" t="s">
        <v>635</v>
      </c>
      <c r="SB112" s="133" t="s">
        <v>635</v>
      </c>
      <c r="SC112" s="133" t="s">
        <v>635</v>
      </c>
      <c r="SD112" s="133" t="s">
        <v>635</v>
      </c>
      <c r="SE112" s="133" t="s">
        <v>635</v>
      </c>
      <c r="SF112" s="189" t="s">
        <v>635</v>
      </c>
      <c r="SG112" s="132" t="s">
        <v>635</v>
      </c>
      <c r="SH112" s="132" t="s">
        <v>635</v>
      </c>
      <c r="SI112" s="132" t="s">
        <v>635</v>
      </c>
      <c r="SJ112" s="132" t="s">
        <v>635</v>
      </c>
      <c r="SK112" s="132" t="s">
        <v>635</v>
      </c>
      <c r="SL112" s="132" t="s">
        <v>635</v>
      </c>
      <c r="SM112" s="132" t="s">
        <v>635</v>
      </c>
      <c r="SN112" s="132" t="s">
        <v>635</v>
      </c>
      <c r="SO112" s="173" t="s">
        <v>635</v>
      </c>
      <c r="SP112" s="102" t="s">
        <v>635</v>
      </c>
      <c r="SQ112" s="102" t="s">
        <v>635</v>
      </c>
      <c r="SR112" s="102" t="s">
        <v>635</v>
      </c>
      <c r="SS112" s="102" t="s">
        <v>635</v>
      </c>
      <c r="ST112" s="102" t="s">
        <v>635</v>
      </c>
      <c r="SU112" s="102" t="s">
        <v>635</v>
      </c>
      <c r="SV112" s="102" t="s">
        <v>635</v>
      </c>
      <c r="SW112" s="102" t="s">
        <v>635</v>
      </c>
      <c r="SX112" s="174" t="s">
        <v>635</v>
      </c>
      <c r="SY112" s="236">
        <v>0</v>
      </c>
      <c r="SZ112" s="236">
        <v>0</v>
      </c>
      <c r="TA112" s="236">
        <v>0</v>
      </c>
      <c r="TB112" s="236">
        <v>0</v>
      </c>
      <c r="TC112" s="236">
        <v>0</v>
      </c>
      <c r="TD112" s="236">
        <v>0</v>
      </c>
      <c r="TE112" s="236">
        <v>0</v>
      </c>
      <c r="TF112" s="236">
        <v>1</v>
      </c>
      <c r="TG112" s="237">
        <f>SUBTOTAL(9,SY112:TF112)</f>
        <v>1</v>
      </c>
      <c r="TH112" s="149" t="s">
        <v>635</v>
      </c>
      <c r="TI112" s="149" t="s">
        <v>635</v>
      </c>
      <c r="TJ112" s="149" t="s">
        <v>635</v>
      </c>
      <c r="TK112" s="149" t="s">
        <v>635</v>
      </c>
      <c r="TL112" s="149" t="s">
        <v>635</v>
      </c>
      <c r="TM112" s="149" t="s">
        <v>635</v>
      </c>
      <c r="TN112" s="149" t="s">
        <v>635</v>
      </c>
      <c r="TO112" s="149" t="s">
        <v>635</v>
      </c>
      <c r="TP112" s="176" t="s">
        <v>635</v>
      </c>
      <c r="TQ112" s="210">
        <v>0</v>
      </c>
      <c r="TR112" s="210">
        <v>0</v>
      </c>
      <c r="TS112" s="210">
        <v>0</v>
      </c>
      <c r="TT112" s="210">
        <v>0</v>
      </c>
      <c r="TU112" s="210">
        <v>0</v>
      </c>
      <c r="TV112" s="210">
        <v>0</v>
      </c>
      <c r="TW112" s="210">
        <v>0</v>
      </c>
      <c r="TX112" s="210">
        <v>1</v>
      </c>
      <c r="TY112" s="211">
        <f>SUBTOTAL(9,TQ112:TX112)</f>
        <v>1</v>
      </c>
      <c r="TZ112" s="179" t="s">
        <v>635</v>
      </c>
      <c r="UA112" s="179" t="s">
        <v>635</v>
      </c>
      <c r="UB112" s="179" t="s">
        <v>635</v>
      </c>
      <c r="UC112" s="179" t="s">
        <v>635</v>
      </c>
      <c r="UD112" s="179" t="s">
        <v>635</v>
      </c>
      <c r="UE112" s="179" t="s">
        <v>635</v>
      </c>
      <c r="UF112" s="179" t="s">
        <v>635</v>
      </c>
      <c r="UG112" s="179" t="s">
        <v>635</v>
      </c>
      <c r="UH112" s="180" t="s">
        <v>635</v>
      </c>
      <c r="UI112" s="171">
        <v>0</v>
      </c>
      <c r="UJ112" s="171">
        <v>0</v>
      </c>
      <c r="UK112" s="171">
        <v>0</v>
      </c>
      <c r="UL112" s="171">
        <v>0</v>
      </c>
      <c r="UM112" s="171">
        <v>0</v>
      </c>
      <c r="UN112" s="171">
        <v>0</v>
      </c>
      <c r="UO112" s="171">
        <v>0</v>
      </c>
      <c r="UP112" s="171">
        <v>1</v>
      </c>
      <c r="UQ112" s="181">
        <f t="shared" si="29"/>
        <v>1</v>
      </c>
      <c r="UR112" s="131" t="s">
        <v>635</v>
      </c>
      <c r="US112" s="131" t="s">
        <v>635</v>
      </c>
      <c r="UT112" s="131" t="s">
        <v>635</v>
      </c>
      <c r="UU112" s="131" t="s">
        <v>635</v>
      </c>
      <c r="UV112" s="131" t="s">
        <v>635</v>
      </c>
      <c r="UW112" s="131" t="s">
        <v>635</v>
      </c>
      <c r="UX112" s="131" t="s">
        <v>635</v>
      </c>
      <c r="UY112" s="131" t="s">
        <v>635</v>
      </c>
      <c r="UZ112" s="182" t="s">
        <v>635</v>
      </c>
      <c r="VA112" s="169" t="s">
        <v>635</v>
      </c>
      <c r="VB112" s="169" t="s">
        <v>635</v>
      </c>
      <c r="VC112" s="169" t="s">
        <v>635</v>
      </c>
      <c r="VD112" s="169" t="s">
        <v>635</v>
      </c>
      <c r="VE112" s="169" t="s">
        <v>635</v>
      </c>
      <c r="VF112" s="169" t="s">
        <v>635</v>
      </c>
      <c r="VG112" s="169" t="s">
        <v>635</v>
      </c>
      <c r="VH112" s="169" t="s">
        <v>635</v>
      </c>
      <c r="VI112" s="183" t="s">
        <v>635</v>
      </c>
      <c r="VJ112" s="177" t="s">
        <v>635</v>
      </c>
      <c r="VK112" s="177" t="s">
        <v>635</v>
      </c>
      <c r="VL112" s="177" t="s">
        <v>635</v>
      </c>
      <c r="VM112" s="177" t="s">
        <v>635</v>
      </c>
      <c r="VN112" s="177" t="s">
        <v>635</v>
      </c>
      <c r="VO112" s="177" t="s">
        <v>635</v>
      </c>
      <c r="VP112" s="177" t="s">
        <v>635</v>
      </c>
      <c r="VQ112" s="177" t="s">
        <v>635</v>
      </c>
      <c r="VR112" s="178" t="s">
        <v>635</v>
      </c>
      <c r="VS112" s="169">
        <v>0</v>
      </c>
      <c r="VT112" s="169">
        <v>0</v>
      </c>
      <c r="VU112" s="169">
        <v>0</v>
      </c>
      <c r="VV112" s="184">
        <v>0</v>
      </c>
      <c r="VW112" s="169">
        <v>0</v>
      </c>
      <c r="VX112" s="169">
        <v>0</v>
      </c>
      <c r="VY112" s="169">
        <v>0</v>
      </c>
      <c r="VZ112" s="169">
        <v>1</v>
      </c>
      <c r="WA112" s="183">
        <f>SUBTOTAL(9,VS112:VZ112)</f>
        <v>1</v>
      </c>
      <c r="WB112" s="186" t="s">
        <v>635</v>
      </c>
      <c r="WC112" s="186" t="s">
        <v>635</v>
      </c>
      <c r="WD112" s="186" t="s">
        <v>635</v>
      </c>
      <c r="WE112" s="186" t="s">
        <v>635</v>
      </c>
      <c r="WF112" s="186" t="s">
        <v>635</v>
      </c>
      <c r="WG112" s="186" t="s">
        <v>635</v>
      </c>
      <c r="WH112" s="186" t="s">
        <v>635</v>
      </c>
      <c r="WI112" s="186" t="s">
        <v>635</v>
      </c>
      <c r="WJ112" s="187" t="s">
        <v>635</v>
      </c>
      <c r="WK112" s="212">
        <v>0</v>
      </c>
      <c r="WL112" s="212">
        <v>0</v>
      </c>
      <c r="WM112" s="212">
        <v>0</v>
      </c>
      <c r="WN112" s="212">
        <v>0</v>
      </c>
      <c r="WO112" s="212">
        <v>0</v>
      </c>
      <c r="WP112" s="212">
        <v>0</v>
      </c>
      <c r="WQ112" s="212">
        <v>0</v>
      </c>
      <c r="WR112" s="212">
        <v>1</v>
      </c>
      <c r="WS112" s="188">
        <f>SUBTOTAL(9,WK112:WR112)</f>
        <v>1</v>
      </c>
      <c r="WT112" s="133" t="s">
        <v>635</v>
      </c>
      <c r="WU112" s="133" t="s">
        <v>635</v>
      </c>
      <c r="WV112" s="133" t="s">
        <v>635</v>
      </c>
      <c r="WW112" s="133" t="s">
        <v>635</v>
      </c>
      <c r="WX112" s="133" t="s">
        <v>635</v>
      </c>
      <c r="WY112" s="133" t="s">
        <v>635</v>
      </c>
      <c r="WZ112" s="133" t="s">
        <v>635</v>
      </c>
      <c r="XA112" s="133" t="s">
        <v>635</v>
      </c>
      <c r="XB112" s="189" t="s">
        <v>635</v>
      </c>
      <c r="XC112" s="105" t="s">
        <v>665</v>
      </c>
      <c r="XD112" s="105" t="s">
        <v>666</v>
      </c>
      <c r="XE112" s="105" t="s">
        <v>749</v>
      </c>
      <c r="XF112" s="111" t="s">
        <v>635</v>
      </c>
      <c r="XG112" s="190" t="s">
        <v>670</v>
      </c>
      <c r="XH112" s="190" t="s">
        <v>671</v>
      </c>
      <c r="XI112" s="190" t="s">
        <v>672</v>
      </c>
      <c r="XJ112" s="190" t="s">
        <v>712</v>
      </c>
      <c r="XK112" s="190" t="s">
        <v>635</v>
      </c>
      <c r="XL112" s="190" t="s">
        <v>635</v>
      </c>
      <c r="XM112" s="191" t="s">
        <v>667</v>
      </c>
      <c r="XN112" s="191" t="s">
        <v>668</v>
      </c>
      <c r="XO112" s="191" t="s">
        <v>669</v>
      </c>
      <c r="XP112" s="191" t="s">
        <v>670</v>
      </c>
      <c r="XQ112" s="191" t="s">
        <v>671</v>
      </c>
      <c r="XR112" s="191" t="s">
        <v>672</v>
      </c>
      <c r="XS112" s="191" t="s">
        <v>673</v>
      </c>
      <c r="XT112" s="191" t="s">
        <v>712</v>
      </c>
      <c r="XU112" s="192" t="s">
        <v>635</v>
      </c>
      <c r="XV112" s="192" t="s">
        <v>635</v>
      </c>
      <c r="XW112" s="192" t="s">
        <v>635</v>
      </c>
      <c r="XX112" s="192" t="s">
        <v>635</v>
      </c>
      <c r="XY112" s="192" t="s">
        <v>635</v>
      </c>
      <c r="XZ112" s="192" t="s">
        <v>635</v>
      </c>
      <c r="YA112" s="144" t="s">
        <v>667</v>
      </c>
      <c r="YB112" s="144" t="s">
        <v>668</v>
      </c>
      <c r="YC112" s="144" t="s">
        <v>669</v>
      </c>
      <c r="YD112" s="144" t="s">
        <v>670</v>
      </c>
      <c r="YE112" s="144" t="s">
        <v>672</v>
      </c>
      <c r="YF112" s="144" t="s">
        <v>673</v>
      </c>
      <c r="YG112" s="144" t="s">
        <v>712</v>
      </c>
      <c r="YH112" s="111" t="s">
        <v>635</v>
      </c>
      <c r="YI112" s="111" t="s">
        <v>635</v>
      </c>
      <c r="YJ112" s="111" t="s">
        <v>635</v>
      </c>
      <c r="YK112" s="190" t="s">
        <v>635</v>
      </c>
      <c r="YL112" s="190" t="s">
        <v>635</v>
      </c>
      <c r="YM112" s="190" t="s">
        <v>635</v>
      </c>
      <c r="YN112" s="190" t="s">
        <v>635</v>
      </c>
      <c r="YO112" s="190" t="s">
        <v>635</v>
      </c>
      <c r="YP112" s="130" t="s">
        <v>635</v>
      </c>
      <c r="YQ112" s="130" t="s">
        <v>635</v>
      </c>
      <c r="YR112" s="130" t="s">
        <v>635</v>
      </c>
      <c r="YS112" s="130" t="s">
        <v>635</v>
      </c>
      <c r="YT112" s="130" t="s">
        <v>635</v>
      </c>
      <c r="YU112" s="130" t="s">
        <v>635</v>
      </c>
      <c r="YV112" s="112" t="s">
        <v>635</v>
      </c>
      <c r="YW112" s="112" t="s">
        <v>635</v>
      </c>
      <c r="YX112" s="112" t="s">
        <v>635</v>
      </c>
      <c r="YY112" s="112" t="s">
        <v>635</v>
      </c>
      <c r="YZ112" s="105" t="s">
        <v>674</v>
      </c>
      <c r="ZA112" s="105" t="s">
        <v>800</v>
      </c>
      <c r="ZB112" s="126" t="s">
        <v>635</v>
      </c>
      <c r="ZC112" s="126" t="s">
        <v>635</v>
      </c>
      <c r="ZD112" s="126" t="s">
        <v>635</v>
      </c>
      <c r="ZE112" s="126" t="s">
        <v>635</v>
      </c>
      <c r="ZF112" s="126" t="s">
        <v>635</v>
      </c>
      <c r="ZG112" s="125" t="s">
        <v>882</v>
      </c>
      <c r="ZH112" s="125" t="s">
        <v>714</v>
      </c>
      <c r="ZI112" s="125" t="s">
        <v>675</v>
      </c>
      <c r="ZJ112" s="125" t="s">
        <v>676</v>
      </c>
      <c r="ZK112" s="125" t="s">
        <v>635</v>
      </c>
      <c r="ZL112" s="125" t="s">
        <v>635</v>
      </c>
      <c r="ZM112" s="125" t="s">
        <v>635</v>
      </c>
      <c r="ZN112" s="125" t="s">
        <v>635</v>
      </c>
      <c r="ZO112" s="147" t="s">
        <v>882</v>
      </c>
      <c r="ZP112" s="147" t="s">
        <v>675</v>
      </c>
      <c r="ZQ112" s="147" t="s">
        <v>714</v>
      </c>
      <c r="ZR112" s="147" t="s">
        <v>635</v>
      </c>
      <c r="ZS112" s="147" t="s">
        <v>635</v>
      </c>
      <c r="ZT112" s="184" t="s">
        <v>635</v>
      </c>
      <c r="ZU112" s="184">
        <v>2</v>
      </c>
      <c r="ZV112" s="184">
        <v>2</v>
      </c>
      <c r="ZW112" s="184" t="s">
        <v>635</v>
      </c>
      <c r="ZX112" s="131">
        <v>2</v>
      </c>
      <c r="ZY112" s="131" t="s">
        <v>635</v>
      </c>
      <c r="ZZ112" s="131">
        <v>1</v>
      </c>
      <c r="AAA112" s="131" t="s">
        <v>635</v>
      </c>
      <c r="AAB112" s="132">
        <v>2</v>
      </c>
      <c r="AAC112" s="132" t="s">
        <v>635</v>
      </c>
      <c r="AAD112" s="132">
        <v>2</v>
      </c>
      <c r="AAE112" s="193" t="s">
        <v>635</v>
      </c>
      <c r="AAF112" s="102">
        <v>2</v>
      </c>
      <c r="AAG112" s="102">
        <v>2</v>
      </c>
      <c r="AAH112" s="102">
        <v>2</v>
      </c>
      <c r="AAI112" s="102" t="s">
        <v>635</v>
      </c>
      <c r="AAJ112" s="125">
        <v>1</v>
      </c>
      <c r="AAK112" s="125">
        <v>1</v>
      </c>
      <c r="AAL112" s="125" t="s">
        <v>635</v>
      </c>
      <c r="AAM112" s="125" t="s">
        <v>635</v>
      </c>
      <c r="AAN112" s="131">
        <v>3</v>
      </c>
      <c r="AAO112" s="131">
        <v>3</v>
      </c>
      <c r="AAP112" s="131">
        <v>3</v>
      </c>
      <c r="AAQ112" s="131" t="s">
        <v>635</v>
      </c>
      <c r="AAR112" s="149">
        <v>1</v>
      </c>
      <c r="AAS112" s="149" t="s">
        <v>635</v>
      </c>
      <c r="AAT112" s="149">
        <v>1</v>
      </c>
      <c r="AAU112" s="149" t="s">
        <v>635</v>
      </c>
      <c r="AAV112" s="184">
        <v>1</v>
      </c>
      <c r="AAW112" s="184">
        <v>1</v>
      </c>
      <c r="AAX112" s="184">
        <v>1</v>
      </c>
      <c r="AAY112" s="184" t="s">
        <v>635</v>
      </c>
      <c r="AAZ112" s="103" t="s">
        <v>632</v>
      </c>
      <c r="ABA112" s="100" t="s">
        <v>786</v>
      </c>
      <c r="ABB112" s="100" t="s">
        <v>1003</v>
      </c>
      <c r="ABC112" s="100" t="s">
        <v>635</v>
      </c>
      <c r="ABD112" s="100" t="s">
        <v>635</v>
      </c>
      <c r="ABE112" s="100" t="s">
        <v>635</v>
      </c>
      <c r="ABF112" s="103" t="s">
        <v>635</v>
      </c>
      <c r="ABG112" s="194">
        <v>50000</v>
      </c>
      <c r="ABH112" s="195" t="s">
        <v>754</v>
      </c>
      <c r="ABI112" s="195" t="s">
        <v>680</v>
      </c>
      <c r="ABJ112" s="195" t="s">
        <v>788</v>
      </c>
      <c r="ABK112" s="195" t="s">
        <v>635</v>
      </c>
      <c r="ABL112" s="177" t="s">
        <v>635</v>
      </c>
      <c r="ABM112" s="177" t="s">
        <v>635</v>
      </c>
      <c r="ABN112" s="177" t="s">
        <v>635</v>
      </c>
      <c r="ABO112" s="195" t="s">
        <v>635</v>
      </c>
      <c r="ABP112" s="112" t="s">
        <v>682</v>
      </c>
      <c r="ABQ112" s="112" t="s">
        <v>635</v>
      </c>
      <c r="ABR112" s="112" t="s">
        <v>635</v>
      </c>
      <c r="ABS112" s="103" t="s">
        <v>632</v>
      </c>
      <c r="ABT112" s="97" t="s">
        <v>632</v>
      </c>
      <c r="ABU112" s="196" t="s">
        <v>683</v>
      </c>
      <c r="ABV112" s="196" t="s">
        <v>718</v>
      </c>
      <c r="ABW112" s="196" t="s">
        <v>790</v>
      </c>
      <c r="ABX112" s="196" t="s">
        <v>635</v>
      </c>
      <c r="ABY112" s="196" t="s">
        <v>635</v>
      </c>
      <c r="ABZ112" s="196" t="s">
        <v>635</v>
      </c>
      <c r="ACA112" s="196" t="s">
        <v>635</v>
      </c>
      <c r="ACB112" s="97" t="s">
        <v>626</v>
      </c>
      <c r="ACC112" s="97" t="s">
        <v>632</v>
      </c>
      <c r="ACD112" s="112" t="s">
        <v>685</v>
      </c>
      <c r="ACE112" s="112" t="s">
        <v>635</v>
      </c>
      <c r="ACF112" s="112" t="s">
        <v>635</v>
      </c>
      <c r="ACG112" s="112" t="s">
        <v>635</v>
      </c>
      <c r="ACH112" s="97" t="s">
        <v>2102</v>
      </c>
      <c r="ACI112" s="97" t="s">
        <v>2103</v>
      </c>
      <c r="ACJ112" s="97"/>
    </row>
    <row r="113" spans="1:764" ht="15" customHeight="1">
      <c r="A113">
        <v>107</v>
      </c>
      <c r="B113" s="97" t="s">
        <v>2115</v>
      </c>
      <c r="C113" s="97" t="s">
        <v>2116</v>
      </c>
      <c r="D113" s="97" t="s">
        <v>867</v>
      </c>
      <c r="E113" s="107" t="s">
        <v>2117</v>
      </c>
      <c r="F113" s="98" t="s">
        <v>2118</v>
      </c>
      <c r="G113" s="98" t="s">
        <v>2119</v>
      </c>
      <c r="H113" s="99">
        <v>36.971608000000003</v>
      </c>
      <c r="I113" s="99">
        <v>-0.98949200000000004</v>
      </c>
      <c r="J113" s="98" t="s">
        <v>821</v>
      </c>
      <c r="K113" s="98" t="s">
        <v>2120</v>
      </c>
      <c r="L113" s="98" t="s">
        <v>2121</v>
      </c>
      <c r="M113" s="100" t="s">
        <v>2122</v>
      </c>
      <c r="N113" s="101">
        <v>728528374</v>
      </c>
      <c r="O113" s="102">
        <v>708657651</v>
      </c>
      <c r="P113" s="100">
        <v>-0.99027799999999999</v>
      </c>
      <c r="Q113" s="100">
        <v>36.972292000000003</v>
      </c>
      <c r="R113" s="100">
        <v>1556.9</v>
      </c>
      <c r="S113" s="100">
        <v>4.9000000000000004</v>
      </c>
      <c r="T113" s="103" t="s">
        <v>626</v>
      </c>
      <c r="U113" s="97" t="s">
        <v>629</v>
      </c>
      <c r="V113" s="97" t="s">
        <v>699</v>
      </c>
      <c r="W113" s="97" t="s">
        <v>629</v>
      </c>
      <c r="X113" s="97" t="s">
        <v>700</v>
      </c>
      <c r="Y113" s="97" t="s">
        <v>631</v>
      </c>
      <c r="Z113" s="103" t="s">
        <v>632</v>
      </c>
      <c r="AA113" s="104" t="s">
        <v>634</v>
      </c>
      <c r="AB113" s="197" t="s">
        <v>635</v>
      </c>
      <c r="AC113" s="104" t="s">
        <v>635</v>
      </c>
      <c r="AD113" s="104" t="s">
        <v>635</v>
      </c>
      <c r="AE113" s="104" t="s">
        <v>635</v>
      </c>
      <c r="AF113" s="103">
        <v>5</v>
      </c>
      <c r="AG113" s="103">
        <v>1</v>
      </c>
      <c r="AH113" s="97" t="s">
        <v>636</v>
      </c>
      <c r="AI113" s="97" t="s">
        <v>637</v>
      </c>
      <c r="AJ113" s="97" t="s">
        <v>638</v>
      </c>
      <c r="AK113" s="97" t="s">
        <v>635</v>
      </c>
      <c r="AL113" s="105" t="s">
        <v>641</v>
      </c>
      <c r="AM113" s="106" t="s">
        <v>771</v>
      </c>
      <c r="AN113" s="106" t="s">
        <v>635</v>
      </c>
      <c r="AO113" s="106" t="s">
        <v>635</v>
      </c>
      <c r="AP113" s="97" t="s">
        <v>635</v>
      </c>
      <c r="AQ113" s="97" t="s">
        <v>642</v>
      </c>
      <c r="AR113" s="103" t="s">
        <v>635</v>
      </c>
      <c r="AS113" s="103" t="s">
        <v>635</v>
      </c>
      <c r="AT113" s="103" t="s">
        <v>642</v>
      </c>
      <c r="AU113" s="103" t="s">
        <v>635</v>
      </c>
      <c r="AV113" s="106" t="s">
        <v>632</v>
      </c>
      <c r="AW113" s="105" t="s">
        <v>641</v>
      </c>
      <c r="AX113" s="103" t="s">
        <v>771</v>
      </c>
      <c r="AY113" s="105" t="s">
        <v>771</v>
      </c>
      <c r="AZ113" s="107" t="s">
        <v>641</v>
      </c>
      <c r="BA113" s="105" t="s">
        <v>641</v>
      </c>
      <c r="BB113" s="107" t="s">
        <v>771</v>
      </c>
      <c r="BC113" s="106" t="s">
        <v>635</v>
      </c>
      <c r="BD113" s="103" t="s">
        <v>635</v>
      </c>
      <c r="BE113" s="106" t="s">
        <v>632</v>
      </c>
      <c r="BF113" s="103" t="s">
        <v>641</v>
      </c>
      <c r="BG113" s="103" t="s">
        <v>771</v>
      </c>
      <c r="BH113" s="103" t="s">
        <v>847</v>
      </c>
      <c r="BI113" s="97" t="s">
        <v>641</v>
      </c>
      <c r="BJ113" s="108" t="s">
        <v>875</v>
      </c>
      <c r="BK113" s="108" t="s">
        <v>733</v>
      </c>
      <c r="BL113" s="108" t="s">
        <v>774</v>
      </c>
      <c r="BM113" s="108" t="s">
        <v>635</v>
      </c>
      <c r="BN113" s="108" t="s">
        <v>635</v>
      </c>
      <c r="BO113" s="103" t="s">
        <v>632</v>
      </c>
      <c r="BP113" s="103" t="s">
        <v>771</v>
      </c>
      <c r="BQ113" s="103" t="s">
        <v>635</v>
      </c>
      <c r="BR113" s="109" t="s">
        <v>645</v>
      </c>
      <c r="BS113" s="109" t="s">
        <v>635</v>
      </c>
      <c r="BT113" s="110" t="s">
        <v>635</v>
      </c>
      <c r="BU113" s="110" t="s">
        <v>635</v>
      </c>
      <c r="BV113" s="109" t="s">
        <v>635</v>
      </c>
      <c r="BW113" s="97" t="s">
        <v>877</v>
      </c>
      <c r="BX113" s="97" t="s">
        <v>641</v>
      </c>
      <c r="BY113" s="97" t="s">
        <v>2123</v>
      </c>
      <c r="BZ113" s="97" t="s">
        <v>648</v>
      </c>
      <c r="CA113" s="111" t="s">
        <v>737</v>
      </c>
      <c r="CB113" s="111" t="s">
        <v>635</v>
      </c>
      <c r="CC113" s="111" t="s">
        <v>635</v>
      </c>
      <c r="CD113" s="106" t="s">
        <v>635</v>
      </c>
      <c r="CE113" s="111" t="s">
        <v>635</v>
      </c>
      <c r="CF113" s="103">
        <v>3</v>
      </c>
      <c r="CG113" s="103">
        <v>6</v>
      </c>
      <c r="CH113" s="112" t="s">
        <v>641</v>
      </c>
      <c r="CI113" s="113" t="s">
        <v>771</v>
      </c>
      <c r="CJ113" s="113" t="s">
        <v>635</v>
      </c>
      <c r="CK113" s="113" t="s">
        <v>635</v>
      </c>
      <c r="CL113" s="103">
        <v>0</v>
      </c>
      <c r="CM113" s="114" t="s">
        <v>635</v>
      </c>
      <c r="CN113" s="103" t="s">
        <v>635</v>
      </c>
      <c r="CO113" s="106" t="s">
        <v>635</v>
      </c>
      <c r="CP113" s="443">
        <v>0.2</v>
      </c>
      <c r="CQ113" s="106">
        <v>340</v>
      </c>
      <c r="CR113" s="103">
        <v>2</v>
      </c>
      <c r="CS113" s="106">
        <v>350</v>
      </c>
      <c r="CT113" s="103" t="s">
        <v>635</v>
      </c>
      <c r="CU113" s="106" t="s">
        <v>635</v>
      </c>
      <c r="CV113" s="103" t="s">
        <v>635</v>
      </c>
      <c r="CW113" s="103" t="s">
        <v>635</v>
      </c>
      <c r="CX113" s="111" t="s">
        <v>635</v>
      </c>
      <c r="CY113" s="106" t="s">
        <v>635</v>
      </c>
      <c r="CZ113" s="106" t="s">
        <v>635</v>
      </c>
      <c r="DA113" s="106" t="s">
        <v>635</v>
      </c>
      <c r="DB113" s="106" t="s">
        <v>635</v>
      </c>
      <c r="DC113" s="117" t="s">
        <v>635</v>
      </c>
      <c r="DD113" s="118" t="s">
        <v>635</v>
      </c>
      <c r="DE113" s="118" t="s">
        <v>635</v>
      </c>
      <c r="DF113" s="118" t="s">
        <v>635</v>
      </c>
      <c r="DG113" s="119" t="s">
        <v>635</v>
      </c>
      <c r="DH113" s="105" t="s">
        <v>651</v>
      </c>
      <c r="DI113" s="120">
        <v>1</v>
      </c>
      <c r="DJ113" s="121" t="s">
        <v>651</v>
      </c>
      <c r="DK113" s="213">
        <v>1</v>
      </c>
      <c r="DL113" s="123" t="s">
        <v>635</v>
      </c>
      <c r="DM113" s="123" t="s">
        <v>635</v>
      </c>
      <c r="DN113" s="124" t="s">
        <v>635</v>
      </c>
      <c r="DO113" s="124" t="s">
        <v>635</v>
      </c>
      <c r="DP113" s="124" t="s">
        <v>635</v>
      </c>
      <c r="DQ113" s="125" t="s">
        <v>635</v>
      </c>
      <c r="DR113" s="125" t="s">
        <v>635</v>
      </c>
      <c r="DS113" s="125" t="s">
        <v>635</v>
      </c>
      <c r="DT113" s="106" t="s">
        <v>635</v>
      </c>
      <c r="DU113" s="106" t="s">
        <v>635</v>
      </c>
      <c r="DV113" s="106" t="s">
        <v>635</v>
      </c>
      <c r="DW113" s="126" t="s">
        <v>635</v>
      </c>
      <c r="DX113" s="126" t="s">
        <v>635</v>
      </c>
      <c r="DY113" s="126" t="s">
        <v>635</v>
      </c>
      <c r="DZ113" s="97" t="s">
        <v>635</v>
      </c>
      <c r="EA113" s="103" t="s">
        <v>626</v>
      </c>
      <c r="EB113" s="97" t="s">
        <v>635</v>
      </c>
      <c r="EC113" s="103" t="s">
        <v>626</v>
      </c>
      <c r="ED113" s="103" t="s">
        <v>635</v>
      </c>
      <c r="EE113" s="103" t="s">
        <v>635</v>
      </c>
      <c r="EF113" s="127" t="s">
        <v>635</v>
      </c>
      <c r="EG113" s="127" t="s">
        <v>635</v>
      </c>
      <c r="EH113" s="103" t="s">
        <v>635</v>
      </c>
      <c r="EI113" s="97" t="s">
        <v>640</v>
      </c>
      <c r="EJ113" s="97" t="s">
        <v>641</v>
      </c>
      <c r="EK113" s="122" t="s">
        <v>635</v>
      </c>
      <c r="EL113" s="122" t="s">
        <v>635</v>
      </c>
      <c r="EM113" s="122" t="s">
        <v>635</v>
      </c>
      <c r="EN113" s="122" t="s">
        <v>635</v>
      </c>
      <c r="EO113" s="128" t="s">
        <v>635</v>
      </c>
      <c r="EP113" s="128" t="s">
        <v>635</v>
      </c>
      <c r="EQ113" s="128" t="s">
        <v>635</v>
      </c>
      <c r="ER113" s="128" t="s">
        <v>635</v>
      </c>
      <c r="ES113" s="129" t="s">
        <v>635</v>
      </c>
      <c r="ET113" s="129" t="s">
        <v>635</v>
      </c>
      <c r="EU113" s="129" t="s">
        <v>635</v>
      </c>
      <c r="EV113" s="129" t="s">
        <v>635</v>
      </c>
      <c r="EW113" s="97" t="s">
        <v>635</v>
      </c>
      <c r="EX113" s="103" t="s">
        <v>635</v>
      </c>
      <c r="EY113" s="103" t="s">
        <v>635</v>
      </c>
      <c r="EZ113" s="107" t="s">
        <v>635</v>
      </c>
      <c r="FA113" s="103" t="s">
        <v>635</v>
      </c>
      <c r="FB113" s="130" t="s">
        <v>656</v>
      </c>
      <c r="FC113" s="130" t="s">
        <v>743</v>
      </c>
      <c r="FD113" s="131" t="s">
        <v>635</v>
      </c>
      <c r="FE113" s="131" t="s">
        <v>635</v>
      </c>
      <c r="FF113" s="131" t="s">
        <v>635</v>
      </c>
      <c r="FG113" s="131" t="s">
        <v>635</v>
      </c>
      <c r="FH113" s="131" t="s">
        <v>635</v>
      </c>
      <c r="FI113" s="132">
        <v>3</v>
      </c>
      <c r="FJ113" s="133" t="s">
        <v>635</v>
      </c>
      <c r="FK113" s="103" t="s">
        <v>635</v>
      </c>
      <c r="FL113" s="134" t="s">
        <v>635</v>
      </c>
      <c r="FM113" s="135">
        <v>5</v>
      </c>
      <c r="FN113" s="135" t="s">
        <v>635</v>
      </c>
      <c r="FO113" s="135" t="s">
        <v>635</v>
      </c>
      <c r="FP113" s="103" t="s">
        <v>635</v>
      </c>
      <c r="FQ113" s="132">
        <v>50</v>
      </c>
      <c r="FR113" s="133" t="s">
        <v>635</v>
      </c>
      <c r="FS113" s="103" t="s">
        <v>635</v>
      </c>
      <c r="FT113" s="134" t="s">
        <v>635</v>
      </c>
      <c r="FU113" s="135">
        <v>1</v>
      </c>
      <c r="FV113" s="135" t="s">
        <v>635</v>
      </c>
      <c r="FW113" s="131" t="s">
        <v>635</v>
      </c>
      <c r="FX113" s="103" t="s">
        <v>635</v>
      </c>
      <c r="FY113" s="100" t="s">
        <v>658</v>
      </c>
      <c r="FZ113" s="102" t="s">
        <v>635</v>
      </c>
      <c r="GA113" s="102">
        <v>0</v>
      </c>
      <c r="GB113" s="102">
        <v>24</v>
      </c>
      <c r="GC113" s="136" t="s">
        <v>658</v>
      </c>
      <c r="GD113" s="137" t="s">
        <v>635</v>
      </c>
      <c r="GE113" s="137">
        <v>0</v>
      </c>
      <c r="GF113" s="137">
        <v>24</v>
      </c>
      <c r="GG113" s="125" t="s">
        <v>635</v>
      </c>
      <c r="GH113" s="125" t="s">
        <v>635</v>
      </c>
      <c r="GI113" s="125" t="s">
        <v>635</v>
      </c>
      <c r="GJ113" s="125" t="s">
        <v>635</v>
      </c>
      <c r="GK113" s="122" t="s">
        <v>635</v>
      </c>
      <c r="GL113" s="122" t="s">
        <v>635</v>
      </c>
      <c r="GM113" s="122" t="s">
        <v>635</v>
      </c>
      <c r="GN113" s="122" t="s">
        <v>635</v>
      </c>
      <c r="GO113" s="135" t="s">
        <v>635</v>
      </c>
      <c r="GP113" s="135" t="s">
        <v>635</v>
      </c>
      <c r="GQ113" s="135" t="s">
        <v>635</v>
      </c>
      <c r="GR113" s="134" t="s">
        <v>635</v>
      </c>
      <c r="GS113" s="134" t="s">
        <v>635</v>
      </c>
      <c r="GT113" s="134" t="s">
        <v>635</v>
      </c>
      <c r="GU113" s="126" t="s">
        <v>635</v>
      </c>
      <c r="GV113" s="126" t="s">
        <v>635</v>
      </c>
      <c r="GW113" s="126" t="s">
        <v>635</v>
      </c>
      <c r="GX113" s="145" t="s">
        <v>635</v>
      </c>
      <c r="GY113" s="145" t="s">
        <v>635</v>
      </c>
      <c r="GZ113" s="145" t="s">
        <v>635</v>
      </c>
      <c r="HA113" s="139" t="s">
        <v>657</v>
      </c>
      <c r="HB113" s="140" t="s">
        <v>658</v>
      </c>
      <c r="HC113" s="123">
        <v>8</v>
      </c>
      <c r="HD113" s="123">
        <v>16</v>
      </c>
      <c r="HE113" s="127" t="s">
        <v>658</v>
      </c>
      <c r="HF113" s="131" t="s">
        <v>635</v>
      </c>
      <c r="HG113" s="131">
        <v>0</v>
      </c>
      <c r="HH113" s="131">
        <v>24</v>
      </c>
      <c r="HI113" s="141" t="s">
        <v>635</v>
      </c>
      <c r="HJ113" s="141" t="s">
        <v>635</v>
      </c>
      <c r="HK113" s="141" t="s">
        <v>635</v>
      </c>
      <c r="HL113" s="141" t="s">
        <v>635</v>
      </c>
      <c r="HM113" s="131" t="s">
        <v>635</v>
      </c>
      <c r="HN113" s="131" t="s">
        <v>635</v>
      </c>
      <c r="HO113" s="131" t="s">
        <v>635</v>
      </c>
      <c r="HP113" s="131" t="s">
        <v>635</v>
      </c>
      <c r="HQ113" s="106" t="s">
        <v>635</v>
      </c>
      <c r="HR113" s="106" t="s">
        <v>635</v>
      </c>
      <c r="HS113" s="106" t="s">
        <v>635</v>
      </c>
      <c r="HT113" s="106" t="s">
        <v>635</v>
      </c>
      <c r="HU113" s="132" t="s">
        <v>635</v>
      </c>
      <c r="HV113" s="132" t="s">
        <v>635</v>
      </c>
      <c r="HW113" s="132" t="s">
        <v>635</v>
      </c>
      <c r="HX113" s="132" t="s">
        <v>635</v>
      </c>
      <c r="HY113" s="118" t="s">
        <v>635</v>
      </c>
      <c r="HZ113" s="118" t="s">
        <v>635</v>
      </c>
      <c r="IA113" s="118" t="s">
        <v>635</v>
      </c>
      <c r="IB113" s="118" t="s">
        <v>635</v>
      </c>
      <c r="IC113" s="125" t="s">
        <v>635</v>
      </c>
      <c r="ID113" s="125" t="s">
        <v>635</v>
      </c>
      <c r="IE113" s="125" t="s">
        <v>635</v>
      </c>
      <c r="IF113" s="125" t="s">
        <v>635</v>
      </c>
      <c r="IG113" s="105" t="s">
        <v>906</v>
      </c>
      <c r="IH113" s="105" t="s">
        <v>808</v>
      </c>
      <c r="II113" s="105" t="s">
        <v>783</v>
      </c>
      <c r="IJ113" s="105" t="s">
        <v>830</v>
      </c>
      <c r="IK113" s="105" t="s">
        <v>635</v>
      </c>
      <c r="IL113" s="105" t="s">
        <v>635</v>
      </c>
      <c r="IM113" s="105" t="s">
        <v>635</v>
      </c>
      <c r="IN113" s="105" t="s">
        <v>635</v>
      </c>
      <c r="IO113" s="105" t="s">
        <v>635</v>
      </c>
      <c r="IP113" s="103">
        <v>4</v>
      </c>
      <c r="IQ113" s="102" t="s">
        <v>635</v>
      </c>
      <c r="IR113" s="102" t="s">
        <v>635</v>
      </c>
      <c r="IS113" s="142" t="s">
        <v>635</v>
      </c>
      <c r="IT113" s="142" t="s">
        <v>635</v>
      </c>
      <c r="IU113" s="128" t="s">
        <v>635</v>
      </c>
      <c r="IV113" s="128" t="s">
        <v>635</v>
      </c>
      <c r="IW113" s="143" t="s">
        <v>635</v>
      </c>
      <c r="IX113" s="143" t="s">
        <v>635</v>
      </c>
      <c r="IY113" s="124" t="s">
        <v>635</v>
      </c>
      <c r="IZ113" s="124" t="s">
        <v>635</v>
      </c>
      <c r="JA113" s="124" t="s">
        <v>635</v>
      </c>
      <c r="JB113" s="123" t="s">
        <v>635</v>
      </c>
      <c r="JC113" s="123" t="s">
        <v>635</v>
      </c>
      <c r="JD113" s="123" t="s">
        <v>635</v>
      </c>
      <c r="JE113" s="144" t="s">
        <v>635</v>
      </c>
      <c r="JF113" s="144" t="s">
        <v>635</v>
      </c>
      <c r="JG113" s="144" t="s">
        <v>635</v>
      </c>
      <c r="JH113" s="141" t="s">
        <v>635</v>
      </c>
      <c r="JI113" s="141" t="s">
        <v>635</v>
      </c>
      <c r="JJ113" s="141" t="s">
        <v>635</v>
      </c>
      <c r="JK113" s="144" t="s">
        <v>635</v>
      </c>
      <c r="JL113" s="144" t="s">
        <v>635</v>
      </c>
      <c r="JM113" s="144" t="s">
        <v>635</v>
      </c>
      <c r="JN113" s="135" t="s">
        <v>635</v>
      </c>
      <c r="JO113" s="135" t="s">
        <v>635</v>
      </c>
      <c r="JP113" s="135" t="s">
        <v>635</v>
      </c>
      <c r="JQ113" s="144" t="s">
        <v>709</v>
      </c>
      <c r="JR113" s="144" t="s">
        <v>635</v>
      </c>
      <c r="JS113" s="208">
        <v>0</v>
      </c>
      <c r="JT113" s="208">
        <v>1</v>
      </c>
      <c r="JU113" s="145" t="s">
        <v>635</v>
      </c>
      <c r="JV113" s="145" t="s">
        <v>635</v>
      </c>
      <c r="JW113" s="209" t="s">
        <v>635</v>
      </c>
      <c r="JX113" s="209" t="s">
        <v>635</v>
      </c>
      <c r="JY113" s="141" t="s">
        <v>635</v>
      </c>
      <c r="JZ113" s="141" t="s">
        <v>635</v>
      </c>
      <c r="KA113" s="141" t="s">
        <v>635</v>
      </c>
      <c r="KB113" s="141" t="s">
        <v>635</v>
      </c>
      <c r="KC113" s="128" t="s">
        <v>635</v>
      </c>
      <c r="KD113" s="128" t="s">
        <v>635</v>
      </c>
      <c r="KE113" s="128" t="s">
        <v>635</v>
      </c>
      <c r="KF113" s="128" t="s">
        <v>635</v>
      </c>
      <c r="KG113" s="146" t="s">
        <v>635</v>
      </c>
      <c r="KH113" s="146" t="s">
        <v>635</v>
      </c>
      <c r="KI113" s="146" t="s">
        <v>635</v>
      </c>
      <c r="KJ113" s="146" t="s">
        <v>635</v>
      </c>
      <c r="KK113" s="147" t="s">
        <v>635</v>
      </c>
      <c r="KL113" s="147" t="s">
        <v>635</v>
      </c>
      <c r="KM113" s="147" t="s">
        <v>635</v>
      </c>
      <c r="KN113" s="147" t="s">
        <v>635</v>
      </c>
      <c r="KO113" s="148" t="s">
        <v>635</v>
      </c>
      <c r="KP113" s="148" t="s">
        <v>635</v>
      </c>
      <c r="KQ113" s="148" t="s">
        <v>635</v>
      </c>
      <c r="KR113" s="148" t="s">
        <v>635</v>
      </c>
      <c r="KS113" s="149" t="s">
        <v>635</v>
      </c>
      <c r="KT113" s="149" t="s">
        <v>635</v>
      </c>
      <c r="KU113" s="149" t="s">
        <v>635</v>
      </c>
      <c r="KV113" s="149" t="s">
        <v>635</v>
      </c>
      <c r="KW113" s="105" t="s">
        <v>965</v>
      </c>
      <c r="KX113" s="106" t="s">
        <v>635</v>
      </c>
      <c r="KY113" s="106" t="s">
        <v>635</v>
      </c>
      <c r="KZ113" s="150">
        <v>0</v>
      </c>
      <c r="LA113" s="150">
        <v>0</v>
      </c>
      <c r="LB113" s="150">
        <v>0</v>
      </c>
      <c r="LC113" s="150">
        <v>1</v>
      </c>
      <c r="LD113" s="150">
        <v>0</v>
      </c>
      <c r="LE113" s="150">
        <v>0</v>
      </c>
      <c r="LF113" s="150">
        <v>0</v>
      </c>
      <c r="LG113" s="150">
        <v>0</v>
      </c>
      <c r="LH113" s="151">
        <f t="shared" si="31"/>
        <v>1</v>
      </c>
      <c r="LI113" s="152">
        <v>0</v>
      </c>
      <c r="LJ113" s="152">
        <v>0</v>
      </c>
      <c r="LK113" s="152">
        <v>0</v>
      </c>
      <c r="LL113" s="152">
        <v>1</v>
      </c>
      <c r="LM113" s="152">
        <v>0</v>
      </c>
      <c r="LN113" s="152">
        <v>0</v>
      </c>
      <c r="LO113" s="152">
        <v>0</v>
      </c>
      <c r="LP113" s="152">
        <v>0</v>
      </c>
      <c r="LQ113" s="153">
        <f t="shared" si="32"/>
        <v>1</v>
      </c>
      <c r="LR113" s="142">
        <v>0</v>
      </c>
      <c r="LS113" s="142">
        <v>0</v>
      </c>
      <c r="LT113" s="142">
        <v>0</v>
      </c>
      <c r="LU113" s="142">
        <v>0</v>
      </c>
      <c r="LV113" s="142">
        <v>0</v>
      </c>
      <c r="LW113" s="142">
        <v>0</v>
      </c>
      <c r="LX113" s="142">
        <v>0</v>
      </c>
      <c r="LY113" s="142">
        <v>0</v>
      </c>
      <c r="LZ113" s="142">
        <v>0</v>
      </c>
      <c r="MA113" s="45" t="s">
        <v>635</v>
      </c>
      <c r="MB113" s="45" t="s">
        <v>635</v>
      </c>
      <c r="MC113" s="45" t="s">
        <v>635</v>
      </c>
      <c r="MD113" s="45" t="s">
        <v>635</v>
      </c>
      <c r="ME113" s="45" t="s">
        <v>635</v>
      </c>
      <c r="MF113" s="45" t="s">
        <v>635</v>
      </c>
      <c r="MG113" s="45" t="s">
        <v>635</v>
      </c>
      <c r="MH113" s="45" t="s">
        <v>635</v>
      </c>
      <c r="MI113" s="44" t="s">
        <v>635</v>
      </c>
      <c r="MJ113" s="155" t="s">
        <v>635</v>
      </c>
      <c r="MK113" s="155" t="s">
        <v>635</v>
      </c>
      <c r="ML113" s="155" t="s">
        <v>635</v>
      </c>
      <c r="MM113" s="155" t="s">
        <v>635</v>
      </c>
      <c r="MN113" s="155" t="s">
        <v>635</v>
      </c>
      <c r="MO113" s="155" t="s">
        <v>635</v>
      </c>
      <c r="MP113" s="155" t="s">
        <v>635</v>
      </c>
      <c r="MQ113" s="155" t="s">
        <v>635</v>
      </c>
      <c r="MR113" s="156" t="s">
        <v>635</v>
      </c>
      <c r="MS113" s="157" t="s">
        <v>635</v>
      </c>
      <c r="MT113" s="157" t="s">
        <v>635</v>
      </c>
      <c r="MU113" s="157" t="s">
        <v>635</v>
      </c>
      <c r="MV113" s="157" t="s">
        <v>635</v>
      </c>
      <c r="MW113" s="157" t="s">
        <v>635</v>
      </c>
      <c r="MX113" s="157" t="s">
        <v>635</v>
      </c>
      <c r="MY113" s="157" t="s">
        <v>635</v>
      </c>
      <c r="MZ113" s="157" t="s">
        <v>635</v>
      </c>
      <c r="NA113" s="157" t="s">
        <v>635</v>
      </c>
      <c r="NB113" s="158">
        <v>0</v>
      </c>
      <c r="NC113" s="158">
        <v>0</v>
      </c>
      <c r="ND113" s="158">
        <v>0</v>
      </c>
      <c r="NE113" s="158">
        <v>0</v>
      </c>
      <c r="NF113" s="158">
        <v>0</v>
      </c>
      <c r="NG113" s="158">
        <v>0</v>
      </c>
      <c r="NH113" s="158">
        <v>0</v>
      </c>
      <c r="NI113" s="158">
        <v>0</v>
      </c>
      <c r="NJ113" s="159">
        <v>0</v>
      </c>
      <c r="NK113" s="160" t="s">
        <v>635</v>
      </c>
      <c r="NL113" s="160" t="s">
        <v>635</v>
      </c>
      <c r="NM113" s="160" t="s">
        <v>635</v>
      </c>
      <c r="NN113" s="160" t="s">
        <v>635</v>
      </c>
      <c r="NO113" s="160" t="s">
        <v>635</v>
      </c>
      <c r="NP113" s="160" t="s">
        <v>635</v>
      </c>
      <c r="NQ113" s="160" t="s">
        <v>635</v>
      </c>
      <c r="NR113" s="160" t="s">
        <v>635</v>
      </c>
      <c r="NS113" s="161" t="s">
        <v>635</v>
      </c>
      <c r="NT113" s="162" t="s">
        <v>635</v>
      </c>
      <c r="NU113" s="162" t="s">
        <v>635</v>
      </c>
      <c r="NV113" s="162" t="s">
        <v>635</v>
      </c>
      <c r="NW113" s="162" t="s">
        <v>635</v>
      </c>
      <c r="NX113" s="162" t="s">
        <v>635</v>
      </c>
      <c r="NY113" s="162" t="s">
        <v>635</v>
      </c>
      <c r="NZ113" s="162" t="s">
        <v>635</v>
      </c>
      <c r="OA113" s="162" t="s">
        <v>635</v>
      </c>
      <c r="OB113" s="163" t="s">
        <v>635</v>
      </c>
      <c r="OC113" s="142" t="s">
        <v>635</v>
      </c>
      <c r="OD113" s="142" t="s">
        <v>635</v>
      </c>
      <c r="OE113" s="142" t="s">
        <v>635</v>
      </c>
      <c r="OF113" s="142" t="s">
        <v>635</v>
      </c>
      <c r="OG113" s="142" t="s">
        <v>635</v>
      </c>
      <c r="OH113" s="142" t="s">
        <v>635</v>
      </c>
      <c r="OI113" s="142" t="s">
        <v>635</v>
      </c>
      <c r="OJ113" s="142" t="s">
        <v>635</v>
      </c>
      <c r="OK113" s="142" t="s">
        <v>635</v>
      </c>
      <c r="OL113" s="45">
        <v>0</v>
      </c>
      <c r="OM113" s="45">
        <v>0</v>
      </c>
      <c r="ON113" s="45">
        <v>0</v>
      </c>
      <c r="OO113" s="45">
        <v>0</v>
      </c>
      <c r="OP113" s="45">
        <v>0</v>
      </c>
      <c r="OQ113" s="45">
        <v>0</v>
      </c>
      <c r="OR113" s="45">
        <v>0</v>
      </c>
      <c r="OS113" s="45">
        <v>0</v>
      </c>
      <c r="OT113" s="44">
        <v>0</v>
      </c>
      <c r="OU113" s="158" t="s">
        <v>635</v>
      </c>
      <c r="OV113" s="158" t="s">
        <v>635</v>
      </c>
      <c r="OW113" s="158" t="s">
        <v>635</v>
      </c>
      <c r="OX113" s="158" t="s">
        <v>635</v>
      </c>
      <c r="OY113" s="158" t="s">
        <v>635</v>
      </c>
      <c r="OZ113" s="158" t="s">
        <v>635</v>
      </c>
      <c r="PA113" s="158" t="s">
        <v>635</v>
      </c>
      <c r="PB113" s="158" t="s">
        <v>635</v>
      </c>
      <c r="PC113" s="159" t="s">
        <v>635</v>
      </c>
      <c r="PD113" s="152" t="s">
        <v>635</v>
      </c>
      <c r="PE113" s="152" t="s">
        <v>635</v>
      </c>
      <c r="PF113" s="152" t="s">
        <v>635</v>
      </c>
      <c r="PG113" s="152" t="s">
        <v>635</v>
      </c>
      <c r="PH113" s="152" t="s">
        <v>635</v>
      </c>
      <c r="PI113" s="152" t="s">
        <v>635</v>
      </c>
      <c r="PJ113" s="152" t="s">
        <v>635</v>
      </c>
      <c r="PK113" s="152" t="s">
        <v>635</v>
      </c>
      <c r="PL113" s="164" t="s">
        <v>635</v>
      </c>
      <c r="PM113" s="158" t="s">
        <v>635</v>
      </c>
      <c r="PN113" s="158" t="s">
        <v>635</v>
      </c>
      <c r="PO113" s="158" t="s">
        <v>635</v>
      </c>
      <c r="PP113" s="158" t="s">
        <v>635</v>
      </c>
      <c r="PQ113" s="158" t="s">
        <v>635</v>
      </c>
      <c r="PR113" s="158" t="s">
        <v>635</v>
      </c>
      <c r="PS113" s="158" t="s">
        <v>635</v>
      </c>
      <c r="PT113" s="158" t="s">
        <v>635</v>
      </c>
      <c r="PU113" s="159" t="s">
        <v>635</v>
      </c>
      <c r="PV113" s="157">
        <v>0</v>
      </c>
      <c r="PW113" s="157">
        <v>0</v>
      </c>
      <c r="PX113" s="157">
        <v>0</v>
      </c>
      <c r="PY113" s="157">
        <v>0</v>
      </c>
      <c r="PZ113" s="157">
        <v>0</v>
      </c>
      <c r="QA113" s="157">
        <v>0</v>
      </c>
      <c r="QB113" s="157">
        <v>0</v>
      </c>
      <c r="QC113" s="157">
        <v>0</v>
      </c>
      <c r="QD113" s="165">
        <v>0</v>
      </c>
      <c r="QE113" s="166" t="s">
        <v>635</v>
      </c>
      <c r="QF113" s="166" t="s">
        <v>635</v>
      </c>
      <c r="QG113" s="166" t="s">
        <v>635</v>
      </c>
      <c r="QH113" s="166" t="s">
        <v>635</v>
      </c>
      <c r="QI113" s="166" t="s">
        <v>635</v>
      </c>
      <c r="QJ113" s="166" t="s">
        <v>635</v>
      </c>
      <c r="QK113" s="166" t="s">
        <v>635</v>
      </c>
      <c r="QL113" s="166" t="s">
        <v>635</v>
      </c>
      <c r="QM113" s="167" t="s">
        <v>635</v>
      </c>
      <c r="QN113" s="120" t="s">
        <v>635</v>
      </c>
      <c r="QO113" s="120" t="s">
        <v>635</v>
      </c>
      <c r="QP113" s="120" t="s">
        <v>635</v>
      </c>
      <c r="QQ113" s="120" t="s">
        <v>635</v>
      </c>
      <c r="QR113" s="120" t="s">
        <v>635</v>
      </c>
      <c r="QS113" s="120" t="s">
        <v>635</v>
      </c>
      <c r="QT113" s="120" t="s">
        <v>635</v>
      </c>
      <c r="QU113" s="120" t="s">
        <v>635</v>
      </c>
      <c r="QV113" s="168" t="s">
        <v>635</v>
      </c>
      <c r="QW113" s="169" t="s">
        <v>635</v>
      </c>
      <c r="QX113" s="169" t="s">
        <v>635</v>
      </c>
      <c r="QY113" s="169" t="s">
        <v>635</v>
      </c>
      <c r="QZ113" s="169" t="s">
        <v>635</v>
      </c>
      <c r="RA113" s="169" t="s">
        <v>635</v>
      </c>
      <c r="RB113" s="169" t="s">
        <v>635</v>
      </c>
      <c r="RC113" s="169" t="s">
        <v>635</v>
      </c>
      <c r="RD113" s="169" t="s">
        <v>635</v>
      </c>
      <c r="RE113" s="170" t="s">
        <v>635</v>
      </c>
      <c r="RF113" s="136" t="s">
        <v>656</v>
      </c>
      <c r="RG113" s="136" t="s">
        <v>743</v>
      </c>
      <c r="RH113" s="136" t="s">
        <v>635</v>
      </c>
      <c r="RI113" s="137" t="s">
        <v>635</v>
      </c>
      <c r="RJ113" s="137" t="s">
        <v>635</v>
      </c>
      <c r="RK113" s="137" t="s">
        <v>635</v>
      </c>
      <c r="RL113" s="105" t="s">
        <v>965</v>
      </c>
      <c r="RM113" s="106" t="s">
        <v>635</v>
      </c>
      <c r="RN113" s="106" t="s">
        <v>635</v>
      </c>
      <c r="RO113" s="171">
        <v>0</v>
      </c>
      <c r="RP113" s="171">
        <v>0</v>
      </c>
      <c r="RQ113" s="171">
        <v>0</v>
      </c>
      <c r="RR113" s="171">
        <v>1</v>
      </c>
      <c r="RS113" s="171">
        <v>0</v>
      </c>
      <c r="RT113" s="171">
        <v>0</v>
      </c>
      <c r="RU113" s="171">
        <v>0</v>
      </c>
      <c r="RV113" s="171">
        <v>0</v>
      </c>
      <c r="RW113" s="172">
        <f t="shared" si="28"/>
        <v>1</v>
      </c>
      <c r="RX113" s="133" t="s">
        <v>635</v>
      </c>
      <c r="RY113" s="133" t="s">
        <v>635</v>
      </c>
      <c r="RZ113" s="133" t="s">
        <v>635</v>
      </c>
      <c r="SA113" s="133" t="s">
        <v>635</v>
      </c>
      <c r="SB113" s="133" t="s">
        <v>635</v>
      </c>
      <c r="SC113" s="133" t="s">
        <v>635</v>
      </c>
      <c r="SD113" s="133" t="s">
        <v>635</v>
      </c>
      <c r="SE113" s="133" t="s">
        <v>635</v>
      </c>
      <c r="SF113" s="189" t="s">
        <v>635</v>
      </c>
      <c r="SG113" s="132" t="s">
        <v>635</v>
      </c>
      <c r="SH113" s="132" t="s">
        <v>635</v>
      </c>
      <c r="SI113" s="132" t="s">
        <v>635</v>
      </c>
      <c r="SJ113" s="132" t="s">
        <v>635</v>
      </c>
      <c r="SK113" s="132" t="s">
        <v>635</v>
      </c>
      <c r="SL113" s="132" t="s">
        <v>635</v>
      </c>
      <c r="SM113" s="132" t="s">
        <v>635</v>
      </c>
      <c r="SN113" s="132" t="s">
        <v>635</v>
      </c>
      <c r="SO113" s="173" t="s">
        <v>635</v>
      </c>
      <c r="SP113" s="102" t="s">
        <v>635</v>
      </c>
      <c r="SQ113" s="102" t="s">
        <v>635</v>
      </c>
      <c r="SR113" s="102" t="s">
        <v>635</v>
      </c>
      <c r="SS113" s="102" t="s">
        <v>635</v>
      </c>
      <c r="ST113" s="102" t="s">
        <v>635</v>
      </c>
      <c r="SU113" s="102" t="s">
        <v>635</v>
      </c>
      <c r="SV113" s="102" t="s">
        <v>635</v>
      </c>
      <c r="SW113" s="102" t="s">
        <v>635</v>
      </c>
      <c r="SX113" s="174" t="s">
        <v>635</v>
      </c>
      <c r="SY113" s="125" t="s">
        <v>635</v>
      </c>
      <c r="SZ113" s="125" t="s">
        <v>635</v>
      </c>
      <c r="TA113" s="125" t="s">
        <v>635</v>
      </c>
      <c r="TB113" s="125" t="s">
        <v>635</v>
      </c>
      <c r="TC113" s="125" t="s">
        <v>635</v>
      </c>
      <c r="TD113" s="125" t="s">
        <v>635</v>
      </c>
      <c r="TE113" s="125" t="s">
        <v>635</v>
      </c>
      <c r="TF113" s="125" t="s">
        <v>635</v>
      </c>
      <c r="TG113" s="175" t="s">
        <v>635</v>
      </c>
      <c r="TH113" s="149" t="s">
        <v>635</v>
      </c>
      <c r="TI113" s="149" t="s">
        <v>635</v>
      </c>
      <c r="TJ113" s="149" t="s">
        <v>635</v>
      </c>
      <c r="TK113" s="149" t="s">
        <v>635</v>
      </c>
      <c r="TL113" s="149" t="s">
        <v>635</v>
      </c>
      <c r="TM113" s="149" t="s">
        <v>635</v>
      </c>
      <c r="TN113" s="149" t="s">
        <v>635</v>
      </c>
      <c r="TO113" s="149" t="s">
        <v>635</v>
      </c>
      <c r="TP113" s="176" t="s">
        <v>635</v>
      </c>
      <c r="TQ113" s="210">
        <v>0</v>
      </c>
      <c r="TR113" s="210">
        <v>0</v>
      </c>
      <c r="TS113" s="210">
        <v>0</v>
      </c>
      <c r="TT113" s="210">
        <v>1</v>
      </c>
      <c r="TU113" s="210">
        <v>0</v>
      </c>
      <c r="TV113" s="210">
        <v>0</v>
      </c>
      <c r="TW113" s="210">
        <v>0</v>
      </c>
      <c r="TX113" s="210">
        <v>0</v>
      </c>
      <c r="TY113" s="211">
        <f>SUBTOTAL(9,TQ113:TX113)</f>
        <v>1</v>
      </c>
      <c r="TZ113" s="179" t="s">
        <v>635</v>
      </c>
      <c r="UA113" s="179" t="s">
        <v>635</v>
      </c>
      <c r="UB113" s="179" t="s">
        <v>635</v>
      </c>
      <c r="UC113" s="179" t="s">
        <v>635</v>
      </c>
      <c r="UD113" s="179" t="s">
        <v>635</v>
      </c>
      <c r="UE113" s="179" t="s">
        <v>635</v>
      </c>
      <c r="UF113" s="179" t="s">
        <v>635</v>
      </c>
      <c r="UG113" s="179" t="s">
        <v>635</v>
      </c>
      <c r="UH113" s="180" t="s">
        <v>635</v>
      </c>
      <c r="UI113" s="171">
        <v>0</v>
      </c>
      <c r="UJ113" s="171">
        <v>0</v>
      </c>
      <c r="UK113" s="171">
        <v>0</v>
      </c>
      <c r="UL113" s="171">
        <v>1</v>
      </c>
      <c r="UM113" s="171">
        <v>0</v>
      </c>
      <c r="UN113" s="171">
        <v>0</v>
      </c>
      <c r="UO113" s="171">
        <v>0</v>
      </c>
      <c r="UP113" s="171">
        <v>0</v>
      </c>
      <c r="UQ113" s="181">
        <f t="shared" si="29"/>
        <v>1</v>
      </c>
      <c r="UR113" s="131" t="s">
        <v>635</v>
      </c>
      <c r="US113" s="131" t="s">
        <v>635</v>
      </c>
      <c r="UT113" s="131" t="s">
        <v>635</v>
      </c>
      <c r="UU113" s="131" t="s">
        <v>635</v>
      </c>
      <c r="UV113" s="131" t="s">
        <v>635</v>
      </c>
      <c r="UW113" s="131" t="s">
        <v>635</v>
      </c>
      <c r="UX113" s="131" t="s">
        <v>635</v>
      </c>
      <c r="UY113" s="131" t="s">
        <v>635</v>
      </c>
      <c r="UZ113" s="182" t="s">
        <v>635</v>
      </c>
      <c r="VA113" s="169" t="s">
        <v>635</v>
      </c>
      <c r="VB113" s="169" t="s">
        <v>635</v>
      </c>
      <c r="VC113" s="169" t="s">
        <v>635</v>
      </c>
      <c r="VD113" s="169" t="s">
        <v>635</v>
      </c>
      <c r="VE113" s="169" t="s">
        <v>635</v>
      </c>
      <c r="VF113" s="169" t="s">
        <v>635</v>
      </c>
      <c r="VG113" s="169" t="s">
        <v>635</v>
      </c>
      <c r="VH113" s="169" t="s">
        <v>635</v>
      </c>
      <c r="VI113" s="183" t="s">
        <v>635</v>
      </c>
      <c r="VJ113" s="177" t="s">
        <v>635</v>
      </c>
      <c r="VK113" s="177" t="s">
        <v>635</v>
      </c>
      <c r="VL113" s="177" t="s">
        <v>635</v>
      </c>
      <c r="VM113" s="177" t="s">
        <v>635</v>
      </c>
      <c r="VN113" s="177" t="s">
        <v>635</v>
      </c>
      <c r="VO113" s="177" t="s">
        <v>635</v>
      </c>
      <c r="VP113" s="177" t="s">
        <v>635</v>
      </c>
      <c r="VQ113" s="177" t="s">
        <v>635</v>
      </c>
      <c r="VR113" s="178" t="s">
        <v>635</v>
      </c>
      <c r="VS113" s="184" t="s">
        <v>635</v>
      </c>
      <c r="VT113" s="184" t="s">
        <v>635</v>
      </c>
      <c r="VU113" s="184" t="s">
        <v>635</v>
      </c>
      <c r="VV113" s="184" t="s">
        <v>635</v>
      </c>
      <c r="VW113" s="184" t="s">
        <v>635</v>
      </c>
      <c r="VX113" s="184" t="s">
        <v>635</v>
      </c>
      <c r="VY113" s="184" t="s">
        <v>635</v>
      </c>
      <c r="VZ113" s="184" t="s">
        <v>635</v>
      </c>
      <c r="WA113" s="185" t="s">
        <v>635</v>
      </c>
      <c r="WB113" s="186" t="s">
        <v>635</v>
      </c>
      <c r="WC113" s="186" t="s">
        <v>635</v>
      </c>
      <c r="WD113" s="186" t="s">
        <v>635</v>
      </c>
      <c r="WE113" s="186" t="s">
        <v>635</v>
      </c>
      <c r="WF113" s="186" t="s">
        <v>635</v>
      </c>
      <c r="WG113" s="186" t="s">
        <v>635</v>
      </c>
      <c r="WH113" s="186" t="s">
        <v>635</v>
      </c>
      <c r="WI113" s="186" t="s">
        <v>635</v>
      </c>
      <c r="WJ113" s="187" t="s">
        <v>635</v>
      </c>
      <c r="WK113" s="212">
        <v>0</v>
      </c>
      <c r="WL113" s="212">
        <v>0</v>
      </c>
      <c r="WM113" s="212">
        <v>0</v>
      </c>
      <c r="WN113" s="212">
        <v>1</v>
      </c>
      <c r="WO113" s="212">
        <v>0</v>
      </c>
      <c r="WP113" s="212">
        <v>0</v>
      </c>
      <c r="WQ113" s="212">
        <v>0</v>
      </c>
      <c r="WR113" s="212">
        <v>0</v>
      </c>
      <c r="WS113" s="188">
        <f>SUBTOTAL(9,WK113:WR113)</f>
        <v>1</v>
      </c>
      <c r="WT113" s="133" t="s">
        <v>635</v>
      </c>
      <c r="WU113" s="133" t="s">
        <v>635</v>
      </c>
      <c r="WV113" s="133" t="s">
        <v>635</v>
      </c>
      <c r="WW113" s="133" t="s">
        <v>635</v>
      </c>
      <c r="WX113" s="133" t="s">
        <v>635</v>
      </c>
      <c r="WY113" s="133" t="s">
        <v>635</v>
      </c>
      <c r="WZ113" s="133" t="s">
        <v>635</v>
      </c>
      <c r="XA113" s="133" t="s">
        <v>635</v>
      </c>
      <c r="XB113" s="189" t="s">
        <v>635</v>
      </c>
      <c r="XC113" s="105" t="s">
        <v>665</v>
      </c>
      <c r="XD113" s="105" t="s">
        <v>666</v>
      </c>
      <c r="XE113" s="105" t="s">
        <v>750</v>
      </c>
      <c r="XF113" s="111" t="s">
        <v>635</v>
      </c>
      <c r="XG113" s="190" t="s">
        <v>671</v>
      </c>
      <c r="XH113" s="190" t="s">
        <v>672</v>
      </c>
      <c r="XI113" s="190" t="s">
        <v>673</v>
      </c>
      <c r="XJ113" s="190" t="s">
        <v>635</v>
      </c>
      <c r="XK113" s="190" t="s">
        <v>635</v>
      </c>
      <c r="XL113" s="190" t="s">
        <v>635</v>
      </c>
      <c r="XM113" s="191" t="s">
        <v>667</v>
      </c>
      <c r="XN113" s="191" t="s">
        <v>668</v>
      </c>
      <c r="XO113" s="191" t="s">
        <v>672</v>
      </c>
      <c r="XP113" s="191" t="s">
        <v>673</v>
      </c>
      <c r="XQ113" s="191" t="s">
        <v>635</v>
      </c>
      <c r="XR113" s="191" t="s">
        <v>635</v>
      </c>
      <c r="XS113" s="191" t="s">
        <v>635</v>
      </c>
      <c r="XT113" s="191" t="s">
        <v>635</v>
      </c>
      <c r="XU113" s="192" t="s">
        <v>672</v>
      </c>
      <c r="XV113" s="192" t="s">
        <v>673</v>
      </c>
      <c r="XW113" s="192" t="s">
        <v>635</v>
      </c>
      <c r="XX113" s="192" t="s">
        <v>635</v>
      </c>
      <c r="XY113" s="192" t="s">
        <v>635</v>
      </c>
      <c r="XZ113" s="192" t="s">
        <v>635</v>
      </c>
      <c r="YA113" s="144" t="s">
        <v>635</v>
      </c>
      <c r="YB113" s="144" t="s">
        <v>635</v>
      </c>
      <c r="YC113" s="144" t="s">
        <v>635</v>
      </c>
      <c r="YD113" s="144" t="s">
        <v>635</v>
      </c>
      <c r="YE113" s="144" t="s">
        <v>635</v>
      </c>
      <c r="YF113" s="144" t="s">
        <v>635</v>
      </c>
      <c r="YG113" s="144" t="s">
        <v>635</v>
      </c>
      <c r="YH113" s="111" t="s">
        <v>635</v>
      </c>
      <c r="YI113" s="111" t="s">
        <v>635</v>
      </c>
      <c r="YJ113" s="111" t="s">
        <v>635</v>
      </c>
      <c r="YK113" s="190" t="s">
        <v>635</v>
      </c>
      <c r="YL113" s="190" t="s">
        <v>635</v>
      </c>
      <c r="YM113" s="190" t="s">
        <v>635</v>
      </c>
      <c r="YN113" s="190" t="s">
        <v>635</v>
      </c>
      <c r="YO113" s="190" t="s">
        <v>635</v>
      </c>
      <c r="YP113" s="130" t="s">
        <v>635</v>
      </c>
      <c r="YQ113" s="130" t="s">
        <v>635</v>
      </c>
      <c r="YR113" s="130" t="s">
        <v>635</v>
      </c>
      <c r="YS113" s="130" t="s">
        <v>635</v>
      </c>
      <c r="YT113" s="130" t="s">
        <v>635</v>
      </c>
      <c r="YU113" s="130" t="s">
        <v>635</v>
      </c>
      <c r="YV113" s="112" t="s">
        <v>635</v>
      </c>
      <c r="YW113" s="112" t="s">
        <v>635</v>
      </c>
      <c r="YX113" s="112" t="s">
        <v>635</v>
      </c>
      <c r="YY113" s="112" t="s">
        <v>635</v>
      </c>
      <c r="YZ113" s="105" t="s">
        <v>674</v>
      </c>
      <c r="ZA113" s="105" t="s">
        <v>635</v>
      </c>
      <c r="ZB113" s="126" t="s">
        <v>635</v>
      </c>
      <c r="ZC113" s="126" t="s">
        <v>635</v>
      </c>
      <c r="ZD113" s="126" t="s">
        <v>635</v>
      </c>
      <c r="ZE113" s="126" t="s">
        <v>635</v>
      </c>
      <c r="ZF113" s="126" t="s">
        <v>635</v>
      </c>
      <c r="ZG113" s="125" t="s">
        <v>713</v>
      </c>
      <c r="ZH113" s="125" t="s">
        <v>675</v>
      </c>
      <c r="ZI113" s="125" t="s">
        <v>753</v>
      </c>
      <c r="ZJ113" s="125" t="s">
        <v>635</v>
      </c>
      <c r="ZK113" s="125" t="s">
        <v>635</v>
      </c>
      <c r="ZL113" s="125" t="s">
        <v>635</v>
      </c>
      <c r="ZM113" s="125" t="s">
        <v>635</v>
      </c>
      <c r="ZN113" s="125" t="s">
        <v>635</v>
      </c>
      <c r="ZO113" s="147" t="s">
        <v>635</v>
      </c>
      <c r="ZP113" s="147" t="s">
        <v>635</v>
      </c>
      <c r="ZQ113" s="147" t="s">
        <v>635</v>
      </c>
      <c r="ZR113" s="147" t="s">
        <v>635</v>
      </c>
      <c r="ZS113" s="147" t="s">
        <v>635</v>
      </c>
      <c r="ZT113" s="184" t="s">
        <v>635</v>
      </c>
      <c r="ZU113" s="184">
        <v>5</v>
      </c>
      <c r="ZV113" s="184" t="s">
        <v>635</v>
      </c>
      <c r="ZW113" s="184" t="s">
        <v>635</v>
      </c>
      <c r="ZX113" s="131">
        <v>1</v>
      </c>
      <c r="ZY113" s="131" t="s">
        <v>635</v>
      </c>
      <c r="ZZ113" s="131" t="s">
        <v>635</v>
      </c>
      <c r="AAA113" s="131" t="s">
        <v>635</v>
      </c>
      <c r="AAB113" s="132" t="s">
        <v>635</v>
      </c>
      <c r="AAC113" s="132" t="s">
        <v>635</v>
      </c>
      <c r="AAD113" s="132" t="s">
        <v>635</v>
      </c>
      <c r="AAE113" s="193" t="s">
        <v>635</v>
      </c>
      <c r="AAF113" s="102" t="s">
        <v>635</v>
      </c>
      <c r="AAG113" s="102" t="s">
        <v>635</v>
      </c>
      <c r="AAH113" s="102" t="s">
        <v>635</v>
      </c>
      <c r="AAI113" s="102" t="s">
        <v>635</v>
      </c>
      <c r="AAJ113" s="125" t="s">
        <v>635</v>
      </c>
      <c r="AAK113" s="125">
        <v>3</v>
      </c>
      <c r="AAL113" s="125" t="s">
        <v>635</v>
      </c>
      <c r="AAM113" s="125" t="s">
        <v>635</v>
      </c>
      <c r="AAN113" s="131">
        <v>2</v>
      </c>
      <c r="AAO113" s="131">
        <v>4</v>
      </c>
      <c r="AAP113" s="131" t="s">
        <v>635</v>
      </c>
      <c r="AAQ113" s="131">
        <v>1</v>
      </c>
      <c r="AAR113" s="149">
        <v>3</v>
      </c>
      <c r="AAS113" s="149">
        <v>3</v>
      </c>
      <c r="AAT113" s="149" t="s">
        <v>635</v>
      </c>
      <c r="AAU113" s="149">
        <v>1</v>
      </c>
      <c r="AAV113" s="184" t="s">
        <v>635</v>
      </c>
      <c r="AAW113" s="184" t="s">
        <v>635</v>
      </c>
      <c r="AAX113" s="184" t="s">
        <v>635</v>
      </c>
      <c r="AAY113" s="184" t="s">
        <v>635</v>
      </c>
      <c r="AAZ113" s="103" t="s">
        <v>632</v>
      </c>
      <c r="ABA113" s="100" t="s">
        <v>679</v>
      </c>
      <c r="ABB113" s="100" t="s">
        <v>786</v>
      </c>
      <c r="ABC113" s="100" t="s">
        <v>635</v>
      </c>
      <c r="ABD113" s="100" t="s">
        <v>635</v>
      </c>
      <c r="ABE113" s="100" t="s">
        <v>635</v>
      </c>
      <c r="ABF113" s="103" t="s">
        <v>635</v>
      </c>
      <c r="ABG113" s="194">
        <v>60000</v>
      </c>
      <c r="ABH113" s="195" t="s">
        <v>754</v>
      </c>
      <c r="ABI113" s="195" t="s">
        <v>716</v>
      </c>
      <c r="ABJ113" s="195" t="s">
        <v>680</v>
      </c>
      <c r="ABK113" s="195" t="s">
        <v>832</v>
      </c>
      <c r="ABL113" s="177" t="s">
        <v>681</v>
      </c>
      <c r="ABM113" s="177" t="s">
        <v>717</v>
      </c>
      <c r="ABN113" s="177" t="s">
        <v>635</v>
      </c>
      <c r="ABO113" s="195" t="s">
        <v>635</v>
      </c>
      <c r="ABP113" s="112" t="s">
        <v>907</v>
      </c>
      <c r="ABQ113" s="112" t="s">
        <v>811</v>
      </c>
      <c r="ABR113" s="112" t="s">
        <v>635</v>
      </c>
      <c r="ABS113" s="103" t="s">
        <v>632</v>
      </c>
      <c r="ABT113" s="97" t="s">
        <v>632</v>
      </c>
      <c r="ABU113" s="196" t="s">
        <v>683</v>
      </c>
      <c r="ABV113" s="196" t="s">
        <v>718</v>
      </c>
      <c r="ABW113" s="196" t="s">
        <v>756</v>
      </c>
      <c r="ABX113" s="196" t="s">
        <v>684</v>
      </c>
      <c r="ABY113" s="196" t="s">
        <v>635</v>
      </c>
      <c r="ABZ113" s="196" t="s">
        <v>635</v>
      </c>
      <c r="ACA113" s="196" t="s">
        <v>635</v>
      </c>
      <c r="ACB113" s="97" t="s">
        <v>626</v>
      </c>
      <c r="ACC113" s="97" t="s">
        <v>632</v>
      </c>
      <c r="ACD113" s="112" t="s">
        <v>686</v>
      </c>
      <c r="ACE113" s="112" t="s">
        <v>883</v>
      </c>
      <c r="ACF113" s="112" t="s">
        <v>635</v>
      </c>
      <c r="ACG113" s="112" t="s">
        <v>635</v>
      </c>
      <c r="ACH113" s="97" t="s">
        <v>2124</v>
      </c>
      <c r="ACI113" s="97" t="s">
        <v>2125</v>
      </c>
      <c r="ACJ113" s="97"/>
    </row>
    <row r="114" spans="1:764" ht="15" customHeight="1">
      <c r="A114">
        <v>109</v>
      </c>
      <c r="B114" s="97" t="s">
        <v>2138</v>
      </c>
      <c r="C114" s="97" t="s">
        <v>2139</v>
      </c>
      <c r="D114" s="97" t="s">
        <v>1026</v>
      </c>
      <c r="E114" s="107" t="s">
        <v>2140</v>
      </c>
      <c r="F114" s="98" t="s">
        <v>2141</v>
      </c>
      <c r="G114" s="98" t="s">
        <v>2142</v>
      </c>
      <c r="H114" s="99">
        <v>37.001978999999999</v>
      </c>
      <c r="I114" s="99">
        <v>-0.63841499999999995</v>
      </c>
      <c r="J114" s="98" t="s">
        <v>1030</v>
      </c>
      <c r="K114" s="98" t="s">
        <v>2143</v>
      </c>
      <c r="L114" s="98" t="s">
        <v>2144</v>
      </c>
      <c r="M114" s="100" t="s">
        <v>2145</v>
      </c>
      <c r="N114" s="101">
        <v>710645959</v>
      </c>
      <c r="O114" s="102">
        <v>0</v>
      </c>
      <c r="P114" s="100">
        <v>-0.72164399999999995</v>
      </c>
      <c r="Q114" s="100">
        <v>37.158422000000002</v>
      </c>
      <c r="R114" s="100">
        <v>1278.64563</v>
      </c>
      <c r="S114" s="100">
        <v>4.2880000000000003</v>
      </c>
      <c r="T114" s="103" t="s">
        <v>626</v>
      </c>
      <c r="U114" s="97" t="s">
        <v>627</v>
      </c>
      <c r="V114" s="97" t="s">
        <v>628</v>
      </c>
      <c r="W114" s="97" t="s">
        <v>629</v>
      </c>
      <c r="X114" s="97" t="s">
        <v>700</v>
      </c>
      <c r="Y114" s="97" t="s">
        <v>770</v>
      </c>
      <c r="Z114" s="103" t="s">
        <v>632</v>
      </c>
      <c r="AA114" s="104" t="s">
        <v>633</v>
      </c>
      <c r="AB114" s="104" t="s">
        <v>634</v>
      </c>
      <c r="AC114" s="104" t="s">
        <v>635</v>
      </c>
      <c r="AD114" s="104" t="s">
        <v>635</v>
      </c>
      <c r="AE114" s="104" t="s">
        <v>635</v>
      </c>
      <c r="AF114" s="103">
        <v>5</v>
      </c>
      <c r="AG114" s="103">
        <v>3</v>
      </c>
      <c r="AH114" s="97" t="s">
        <v>636</v>
      </c>
      <c r="AI114" s="97" t="s">
        <v>637</v>
      </c>
      <c r="AJ114" s="97" t="s">
        <v>638</v>
      </c>
      <c r="AK114" s="97" t="s">
        <v>635</v>
      </c>
      <c r="AL114" s="105" t="s">
        <v>640</v>
      </c>
      <c r="AM114" s="106" t="s">
        <v>641</v>
      </c>
      <c r="AN114" s="106" t="s">
        <v>635</v>
      </c>
      <c r="AO114" s="106" t="s">
        <v>635</v>
      </c>
      <c r="AP114" s="97" t="s">
        <v>642</v>
      </c>
      <c r="AQ114" s="97" t="s">
        <v>642</v>
      </c>
      <c r="AR114" s="103" t="s">
        <v>635</v>
      </c>
      <c r="AS114" s="107" t="s">
        <v>635</v>
      </c>
      <c r="AT114" s="103" t="s">
        <v>635</v>
      </c>
      <c r="AU114" s="103" t="s">
        <v>635</v>
      </c>
      <c r="AV114" s="106" t="s">
        <v>632</v>
      </c>
      <c r="AW114" s="105" t="s">
        <v>641</v>
      </c>
      <c r="AX114" s="103" t="s">
        <v>640</v>
      </c>
      <c r="AY114" s="105" t="s">
        <v>640</v>
      </c>
      <c r="AZ114" s="107" t="s">
        <v>635</v>
      </c>
      <c r="BA114" s="105" t="s">
        <v>640</v>
      </c>
      <c r="BB114" s="107" t="s">
        <v>635</v>
      </c>
      <c r="BC114" s="106" t="s">
        <v>635</v>
      </c>
      <c r="BD114" s="103" t="s">
        <v>635</v>
      </c>
      <c r="BE114" s="106" t="s">
        <v>626</v>
      </c>
      <c r="BF114" s="103" t="s">
        <v>635</v>
      </c>
      <c r="BG114" s="103" t="s">
        <v>635</v>
      </c>
      <c r="BH114" s="103" t="s">
        <v>635</v>
      </c>
      <c r="BI114" s="97" t="s">
        <v>640</v>
      </c>
      <c r="BJ114" s="108" t="s">
        <v>643</v>
      </c>
      <c r="BK114" s="108" t="s">
        <v>635</v>
      </c>
      <c r="BL114" s="108" t="s">
        <v>635</v>
      </c>
      <c r="BM114" s="108" t="s">
        <v>635</v>
      </c>
      <c r="BN114" s="108" t="s">
        <v>635</v>
      </c>
      <c r="BO114" s="103" t="s">
        <v>632</v>
      </c>
      <c r="BP114" s="103" t="s">
        <v>641</v>
      </c>
      <c r="BQ114" s="103" t="s">
        <v>635</v>
      </c>
      <c r="BR114" s="109" t="s">
        <v>645</v>
      </c>
      <c r="BS114" s="109" t="s">
        <v>635</v>
      </c>
      <c r="BT114" s="110" t="s">
        <v>635</v>
      </c>
      <c r="BU114" s="110" t="s">
        <v>635</v>
      </c>
      <c r="BV114" s="109" t="s">
        <v>635</v>
      </c>
      <c r="BW114" s="97" t="s">
        <v>848</v>
      </c>
      <c r="BX114" s="97" t="s">
        <v>848</v>
      </c>
      <c r="BY114" s="97" t="s">
        <v>2146</v>
      </c>
      <c r="BZ114" s="97" t="s">
        <v>648</v>
      </c>
      <c r="CA114" s="111" t="s">
        <v>635</v>
      </c>
      <c r="CB114" s="111" t="s">
        <v>635</v>
      </c>
      <c r="CC114" s="111" t="s">
        <v>635</v>
      </c>
      <c r="CD114" s="106" t="s">
        <v>635</v>
      </c>
      <c r="CE114" s="111" t="s">
        <v>635</v>
      </c>
      <c r="CF114" s="103">
        <v>3</v>
      </c>
      <c r="CG114" s="103">
        <v>5</v>
      </c>
      <c r="CH114" s="112" t="s">
        <v>649</v>
      </c>
      <c r="CI114" s="113" t="s">
        <v>641</v>
      </c>
      <c r="CJ114" s="113" t="s">
        <v>635</v>
      </c>
      <c r="CK114" s="113" t="s">
        <v>635</v>
      </c>
      <c r="CL114" s="103">
        <v>3</v>
      </c>
      <c r="CM114" s="114">
        <v>400</v>
      </c>
      <c r="CN114" s="103" t="s">
        <v>635</v>
      </c>
      <c r="CO114" s="106" t="s">
        <v>635</v>
      </c>
      <c r="CP114" s="103">
        <v>8.5000000000000006E-2</v>
      </c>
      <c r="CQ114" s="444">
        <v>140</v>
      </c>
      <c r="CR114" s="103" t="s">
        <v>635</v>
      </c>
      <c r="CS114" s="106" t="s">
        <v>635</v>
      </c>
      <c r="CT114" s="103" t="s">
        <v>635</v>
      </c>
      <c r="CU114" s="106" t="s">
        <v>635</v>
      </c>
      <c r="CV114" s="103" t="s">
        <v>635</v>
      </c>
      <c r="CW114" s="103" t="s">
        <v>635</v>
      </c>
      <c r="CX114" s="111" t="s">
        <v>650</v>
      </c>
      <c r="CY114" s="106" t="s">
        <v>635</v>
      </c>
      <c r="CZ114" s="115">
        <v>1</v>
      </c>
      <c r="DA114" s="115">
        <v>0</v>
      </c>
      <c r="DB114" s="116">
        <f>SUM(CZ114:DA114)</f>
        <v>1</v>
      </c>
      <c r="DC114" s="117" t="s">
        <v>635</v>
      </c>
      <c r="DD114" s="118" t="s">
        <v>635</v>
      </c>
      <c r="DE114" s="118" t="s">
        <v>635</v>
      </c>
      <c r="DF114" s="118" t="s">
        <v>635</v>
      </c>
      <c r="DG114" s="119" t="s">
        <v>635</v>
      </c>
      <c r="DH114" s="105" t="s">
        <v>651</v>
      </c>
      <c r="DI114" s="120">
        <v>1</v>
      </c>
      <c r="DJ114" s="121" t="s">
        <v>635</v>
      </c>
      <c r="DK114" s="122" t="s">
        <v>635</v>
      </c>
      <c r="DL114" s="123" t="s">
        <v>635</v>
      </c>
      <c r="DM114" s="123" t="s">
        <v>635</v>
      </c>
      <c r="DN114" s="124" t="s">
        <v>635</v>
      </c>
      <c r="DO114" s="124" t="s">
        <v>635</v>
      </c>
      <c r="DP114" s="124" t="s">
        <v>635</v>
      </c>
      <c r="DQ114" s="125">
        <v>0.2</v>
      </c>
      <c r="DR114" s="125">
        <v>0.5</v>
      </c>
      <c r="DS114" s="125">
        <v>1</v>
      </c>
      <c r="DT114" s="106" t="s">
        <v>635</v>
      </c>
      <c r="DU114" s="106" t="s">
        <v>635</v>
      </c>
      <c r="DV114" s="106" t="s">
        <v>635</v>
      </c>
      <c r="DW114" s="126" t="s">
        <v>635</v>
      </c>
      <c r="DX114" s="126" t="s">
        <v>635</v>
      </c>
      <c r="DY114" s="126" t="s">
        <v>635</v>
      </c>
      <c r="DZ114" s="97" t="s">
        <v>652</v>
      </c>
      <c r="EA114" s="103" t="s">
        <v>626</v>
      </c>
      <c r="EB114" s="97" t="s">
        <v>635</v>
      </c>
      <c r="EC114" s="103" t="s">
        <v>626</v>
      </c>
      <c r="ED114" s="103" t="s">
        <v>635</v>
      </c>
      <c r="EE114" s="103" t="s">
        <v>635</v>
      </c>
      <c r="EF114" s="127" t="s">
        <v>653</v>
      </c>
      <c r="EG114" s="127" t="s">
        <v>635</v>
      </c>
      <c r="EH114" s="103" t="s">
        <v>653</v>
      </c>
      <c r="EI114" s="97" t="s">
        <v>640</v>
      </c>
      <c r="EJ114" s="97" t="s">
        <v>640</v>
      </c>
      <c r="EK114" s="122">
        <v>0.5</v>
      </c>
      <c r="EL114" s="122">
        <v>0.5</v>
      </c>
      <c r="EM114" s="122">
        <v>0.2</v>
      </c>
      <c r="EN114" s="122">
        <v>0.2</v>
      </c>
      <c r="EO114" s="128" t="s">
        <v>635</v>
      </c>
      <c r="EP114" s="128" t="s">
        <v>635</v>
      </c>
      <c r="EQ114" s="128" t="s">
        <v>635</v>
      </c>
      <c r="ER114" s="128" t="s">
        <v>635</v>
      </c>
      <c r="ES114" s="129" t="s">
        <v>635</v>
      </c>
      <c r="ET114" s="129" t="s">
        <v>635</v>
      </c>
      <c r="EU114" s="129" t="s">
        <v>635</v>
      </c>
      <c r="EV114" s="129" t="s">
        <v>635</v>
      </c>
      <c r="EW114" s="97" t="s">
        <v>901</v>
      </c>
      <c r="EX114" s="97" t="s">
        <v>901</v>
      </c>
      <c r="EY114" s="103" t="s">
        <v>635</v>
      </c>
      <c r="EZ114" s="107" t="s">
        <v>635</v>
      </c>
      <c r="FA114" s="97" t="s">
        <v>742</v>
      </c>
      <c r="FB114" s="130" t="s">
        <v>656</v>
      </c>
      <c r="FC114" s="130" t="s">
        <v>635</v>
      </c>
      <c r="FD114" s="131" t="s">
        <v>635</v>
      </c>
      <c r="FE114" s="131" t="s">
        <v>635</v>
      </c>
      <c r="FF114" s="131" t="s">
        <v>635</v>
      </c>
      <c r="FG114" s="131" t="s">
        <v>635</v>
      </c>
      <c r="FH114" s="131" t="s">
        <v>635</v>
      </c>
      <c r="FI114" s="132">
        <v>3</v>
      </c>
      <c r="FJ114" s="133" t="s">
        <v>635</v>
      </c>
      <c r="FK114" s="103" t="s">
        <v>635</v>
      </c>
      <c r="FL114" s="134" t="s">
        <v>635</v>
      </c>
      <c r="FM114" s="135" t="s">
        <v>635</v>
      </c>
      <c r="FN114" s="135" t="s">
        <v>635</v>
      </c>
      <c r="FO114" s="135" t="s">
        <v>635</v>
      </c>
      <c r="FP114" s="103" t="s">
        <v>635</v>
      </c>
      <c r="FQ114" s="132">
        <v>2</v>
      </c>
      <c r="FR114" s="133" t="s">
        <v>635</v>
      </c>
      <c r="FS114" s="103" t="s">
        <v>635</v>
      </c>
      <c r="FT114" s="134" t="s">
        <v>635</v>
      </c>
      <c r="FU114" s="135" t="s">
        <v>635</v>
      </c>
      <c r="FV114" s="135" t="s">
        <v>635</v>
      </c>
      <c r="FW114" s="131" t="s">
        <v>635</v>
      </c>
      <c r="FX114" s="103" t="s">
        <v>635</v>
      </c>
      <c r="FY114" s="100" t="s">
        <v>658</v>
      </c>
      <c r="FZ114" s="102" t="s">
        <v>635</v>
      </c>
      <c r="GA114" s="102">
        <v>0</v>
      </c>
      <c r="GB114" s="102">
        <v>24</v>
      </c>
      <c r="GC114" s="136" t="s">
        <v>658</v>
      </c>
      <c r="GD114" s="137" t="s">
        <v>635</v>
      </c>
      <c r="GE114" s="137">
        <v>0</v>
      </c>
      <c r="GF114" s="137">
        <v>24</v>
      </c>
      <c r="GG114" s="125" t="s">
        <v>635</v>
      </c>
      <c r="GH114" s="125" t="s">
        <v>635</v>
      </c>
      <c r="GI114" s="125" t="s">
        <v>635</v>
      </c>
      <c r="GJ114" s="125" t="s">
        <v>635</v>
      </c>
      <c r="GK114" s="122" t="s">
        <v>635</v>
      </c>
      <c r="GL114" s="122" t="s">
        <v>635</v>
      </c>
      <c r="GM114" s="122" t="s">
        <v>635</v>
      </c>
      <c r="GN114" s="122" t="s">
        <v>635</v>
      </c>
      <c r="GO114" s="135" t="s">
        <v>635</v>
      </c>
      <c r="GP114" s="135" t="s">
        <v>635</v>
      </c>
      <c r="GQ114" s="135" t="s">
        <v>635</v>
      </c>
      <c r="GR114" s="134" t="s">
        <v>635</v>
      </c>
      <c r="GS114" s="134" t="s">
        <v>635</v>
      </c>
      <c r="GT114" s="134" t="s">
        <v>635</v>
      </c>
      <c r="GU114" s="126" t="s">
        <v>635</v>
      </c>
      <c r="GV114" s="126" t="s">
        <v>635</v>
      </c>
      <c r="GW114" s="126" t="s">
        <v>635</v>
      </c>
      <c r="GX114" s="145" t="s">
        <v>635</v>
      </c>
      <c r="GY114" s="145" t="s">
        <v>635</v>
      </c>
      <c r="GZ114" s="145" t="s">
        <v>635</v>
      </c>
      <c r="HA114" s="123" t="s">
        <v>635</v>
      </c>
      <c r="HB114" s="140" t="s">
        <v>635</v>
      </c>
      <c r="HC114" s="123" t="s">
        <v>635</v>
      </c>
      <c r="HD114" s="123" t="s">
        <v>635</v>
      </c>
      <c r="HE114" s="127" t="s">
        <v>635</v>
      </c>
      <c r="HF114" s="131" t="s">
        <v>635</v>
      </c>
      <c r="HG114" s="131" t="s">
        <v>635</v>
      </c>
      <c r="HH114" s="131" t="s">
        <v>635</v>
      </c>
      <c r="HI114" s="141" t="s">
        <v>635</v>
      </c>
      <c r="HJ114" s="141" t="s">
        <v>635</v>
      </c>
      <c r="HK114" s="141" t="s">
        <v>635</v>
      </c>
      <c r="HL114" s="141" t="s">
        <v>635</v>
      </c>
      <c r="HM114" s="131" t="s">
        <v>635</v>
      </c>
      <c r="HN114" s="131" t="s">
        <v>635</v>
      </c>
      <c r="HO114" s="131" t="s">
        <v>635</v>
      </c>
      <c r="HP114" s="131" t="s">
        <v>635</v>
      </c>
      <c r="HQ114" s="106" t="s">
        <v>635</v>
      </c>
      <c r="HR114" s="106" t="s">
        <v>635</v>
      </c>
      <c r="HS114" s="106" t="s">
        <v>635</v>
      </c>
      <c r="HT114" s="106" t="s">
        <v>635</v>
      </c>
      <c r="HU114" s="132" t="s">
        <v>635</v>
      </c>
      <c r="HV114" s="132" t="s">
        <v>635</v>
      </c>
      <c r="HW114" s="132" t="s">
        <v>635</v>
      </c>
      <c r="HX114" s="132" t="s">
        <v>635</v>
      </c>
      <c r="HY114" s="118" t="s">
        <v>635</v>
      </c>
      <c r="HZ114" s="118" t="s">
        <v>635</v>
      </c>
      <c r="IA114" s="118" t="s">
        <v>635</v>
      </c>
      <c r="IB114" s="118" t="s">
        <v>635</v>
      </c>
      <c r="IC114" s="125" t="s">
        <v>635</v>
      </c>
      <c r="ID114" s="125" t="s">
        <v>635</v>
      </c>
      <c r="IE114" s="125" t="s">
        <v>635</v>
      </c>
      <c r="IF114" s="125" t="s">
        <v>635</v>
      </c>
      <c r="IG114" s="105" t="s">
        <v>807</v>
      </c>
      <c r="IH114" s="105" t="s">
        <v>783</v>
      </c>
      <c r="II114" s="105" t="s">
        <v>660</v>
      </c>
      <c r="IJ114" s="105" t="s">
        <v>635</v>
      </c>
      <c r="IK114" s="105" t="s">
        <v>635</v>
      </c>
      <c r="IL114" s="105" t="s">
        <v>635</v>
      </c>
      <c r="IM114" s="105" t="s">
        <v>635</v>
      </c>
      <c r="IN114" s="105" t="s">
        <v>635</v>
      </c>
      <c r="IO114" s="105" t="s">
        <v>635</v>
      </c>
      <c r="IP114" s="103">
        <v>3</v>
      </c>
      <c r="IQ114" s="102" t="s">
        <v>635</v>
      </c>
      <c r="IR114" s="102" t="s">
        <v>635</v>
      </c>
      <c r="IS114" s="142" t="s">
        <v>635</v>
      </c>
      <c r="IT114" s="142" t="s">
        <v>635</v>
      </c>
      <c r="IU114" s="128" t="s">
        <v>635</v>
      </c>
      <c r="IV114" s="128" t="s">
        <v>635</v>
      </c>
      <c r="IW114" s="143" t="s">
        <v>635</v>
      </c>
      <c r="IX114" s="143" t="s">
        <v>635</v>
      </c>
      <c r="IY114" s="124" t="s">
        <v>635</v>
      </c>
      <c r="IZ114" s="124" t="s">
        <v>635</v>
      </c>
      <c r="JA114" s="124" t="s">
        <v>635</v>
      </c>
      <c r="JB114" s="123" t="s">
        <v>635</v>
      </c>
      <c r="JC114" s="123" t="s">
        <v>635</v>
      </c>
      <c r="JD114" s="123" t="s">
        <v>635</v>
      </c>
      <c r="JE114" s="144" t="s">
        <v>635</v>
      </c>
      <c r="JF114" s="144" t="s">
        <v>635</v>
      </c>
      <c r="JG114" s="144" t="s">
        <v>635</v>
      </c>
      <c r="JH114" s="141" t="s">
        <v>635</v>
      </c>
      <c r="JI114" s="141" t="s">
        <v>635</v>
      </c>
      <c r="JJ114" s="141" t="s">
        <v>635</v>
      </c>
      <c r="JK114" s="144" t="s">
        <v>635</v>
      </c>
      <c r="JL114" s="144" t="s">
        <v>635</v>
      </c>
      <c r="JM114" s="144" t="s">
        <v>635</v>
      </c>
      <c r="JN114" s="135" t="s">
        <v>635</v>
      </c>
      <c r="JO114" s="135" t="s">
        <v>635</v>
      </c>
      <c r="JP114" s="135" t="s">
        <v>635</v>
      </c>
      <c r="JQ114" s="144" t="s">
        <v>635</v>
      </c>
      <c r="JR114" s="144" t="s">
        <v>635</v>
      </c>
      <c r="JS114" s="144" t="s">
        <v>635</v>
      </c>
      <c r="JT114" s="144" t="s">
        <v>635</v>
      </c>
      <c r="JU114" s="145" t="s">
        <v>635</v>
      </c>
      <c r="JV114" s="145" t="s">
        <v>635</v>
      </c>
      <c r="JW114" s="145" t="s">
        <v>635</v>
      </c>
      <c r="JX114" s="145" t="s">
        <v>635</v>
      </c>
      <c r="JY114" s="141" t="s">
        <v>635</v>
      </c>
      <c r="JZ114" s="141" t="s">
        <v>635</v>
      </c>
      <c r="KA114" s="141" t="s">
        <v>635</v>
      </c>
      <c r="KB114" s="141" t="s">
        <v>635</v>
      </c>
      <c r="KC114" s="128" t="s">
        <v>635</v>
      </c>
      <c r="KD114" s="128" t="s">
        <v>635</v>
      </c>
      <c r="KE114" s="128" t="s">
        <v>635</v>
      </c>
      <c r="KF114" s="128" t="s">
        <v>635</v>
      </c>
      <c r="KG114" s="146" t="s">
        <v>635</v>
      </c>
      <c r="KH114" s="146" t="s">
        <v>635</v>
      </c>
      <c r="KI114" s="146" t="s">
        <v>635</v>
      </c>
      <c r="KJ114" s="146" t="s">
        <v>635</v>
      </c>
      <c r="KK114" s="147" t="s">
        <v>635</v>
      </c>
      <c r="KL114" s="147" t="s">
        <v>635</v>
      </c>
      <c r="KM114" s="147" t="s">
        <v>635</v>
      </c>
      <c r="KN114" s="147" t="s">
        <v>635</v>
      </c>
      <c r="KO114" s="148" t="s">
        <v>635</v>
      </c>
      <c r="KP114" s="148" t="s">
        <v>635</v>
      </c>
      <c r="KQ114" s="148" t="s">
        <v>635</v>
      </c>
      <c r="KR114" s="148" t="s">
        <v>635</v>
      </c>
      <c r="KS114" s="149" t="s">
        <v>635</v>
      </c>
      <c r="KT114" s="149" t="s">
        <v>635</v>
      </c>
      <c r="KU114" s="149" t="s">
        <v>635</v>
      </c>
      <c r="KV114" s="149" t="s">
        <v>635</v>
      </c>
      <c r="KW114" s="105" t="s">
        <v>748</v>
      </c>
      <c r="KX114" s="106" t="s">
        <v>635</v>
      </c>
      <c r="KY114" s="106" t="s">
        <v>635</v>
      </c>
      <c r="KZ114" s="150">
        <v>0</v>
      </c>
      <c r="LA114" s="150">
        <v>1</v>
      </c>
      <c r="LB114" s="150">
        <v>0</v>
      </c>
      <c r="LC114" s="150">
        <v>0</v>
      </c>
      <c r="LD114" s="150">
        <v>0</v>
      </c>
      <c r="LE114" s="150">
        <v>0</v>
      </c>
      <c r="LF114" s="150">
        <v>0</v>
      </c>
      <c r="LG114" s="150">
        <v>0</v>
      </c>
      <c r="LH114" s="151">
        <f t="shared" si="31"/>
        <v>1</v>
      </c>
      <c r="LI114" s="152">
        <v>0</v>
      </c>
      <c r="LJ114" s="152">
        <v>1</v>
      </c>
      <c r="LK114" s="152">
        <v>0</v>
      </c>
      <c r="LL114" s="152">
        <v>0</v>
      </c>
      <c r="LM114" s="152">
        <v>0</v>
      </c>
      <c r="LN114" s="152">
        <v>0</v>
      </c>
      <c r="LO114" s="152">
        <v>0</v>
      </c>
      <c r="LP114" s="152">
        <v>0</v>
      </c>
      <c r="LQ114" s="153">
        <f t="shared" si="32"/>
        <v>1</v>
      </c>
      <c r="LR114" s="142">
        <v>0</v>
      </c>
      <c r="LS114" s="142">
        <v>0</v>
      </c>
      <c r="LT114" s="142">
        <v>0</v>
      </c>
      <c r="LU114" s="142">
        <v>0</v>
      </c>
      <c r="LV114" s="142">
        <v>0</v>
      </c>
      <c r="LW114" s="142">
        <v>0</v>
      </c>
      <c r="LX114" s="142">
        <v>0</v>
      </c>
      <c r="LY114" s="142">
        <v>0</v>
      </c>
      <c r="LZ114" s="142">
        <v>0</v>
      </c>
      <c r="MA114" s="45" t="s">
        <v>635</v>
      </c>
      <c r="MB114" s="45" t="s">
        <v>635</v>
      </c>
      <c r="MC114" s="45" t="s">
        <v>635</v>
      </c>
      <c r="MD114" s="45" t="s">
        <v>635</v>
      </c>
      <c r="ME114" s="45" t="s">
        <v>635</v>
      </c>
      <c r="MF114" s="45" t="s">
        <v>635</v>
      </c>
      <c r="MG114" s="45" t="s">
        <v>635</v>
      </c>
      <c r="MH114" s="45" t="s">
        <v>635</v>
      </c>
      <c r="MI114" s="44" t="s">
        <v>635</v>
      </c>
      <c r="MJ114" s="155" t="s">
        <v>635</v>
      </c>
      <c r="MK114" s="155" t="s">
        <v>635</v>
      </c>
      <c r="ML114" s="155" t="s">
        <v>635</v>
      </c>
      <c r="MM114" s="155" t="s">
        <v>635</v>
      </c>
      <c r="MN114" s="155" t="s">
        <v>635</v>
      </c>
      <c r="MO114" s="155" t="s">
        <v>635</v>
      </c>
      <c r="MP114" s="155" t="s">
        <v>635</v>
      </c>
      <c r="MQ114" s="155" t="s">
        <v>635</v>
      </c>
      <c r="MR114" s="156" t="s">
        <v>635</v>
      </c>
      <c r="MS114" s="157" t="s">
        <v>635</v>
      </c>
      <c r="MT114" s="157" t="s">
        <v>635</v>
      </c>
      <c r="MU114" s="157" t="s">
        <v>635</v>
      </c>
      <c r="MV114" s="157" t="s">
        <v>635</v>
      </c>
      <c r="MW114" s="157" t="s">
        <v>635</v>
      </c>
      <c r="MX114" s="157" t="s">
        <v>635</v>
      </c>
      <c r="MY114" s="157" t="s">
        <v>635</v>
      </c>
      <c r="MZ114" s="157" t="s">
        <v>635</v>
      </c>
      <c r="NA114" s="157" t="s">
        <v>635</v>
      </c>
      <c r="NB114" s="158" t="s">
        <v>635</v>
      </c>
      <c r="NC114" s="158" t="s">
        <v>635</v>
      </c>
      <c r="ND114" s="158" t="s">
        <v>635</v>
      </c>
      <c r="NE114" s="158" t="s">
        <v>635</v>
      </c>
      <c r="NF114" s="158" t="s">
        <v>635</v>
      </c>
      <c r="NG114" s="158" t="s">
        <v>635</v>
      </c>
      <c r="NH114" s="158" t="s">
        <v>635</v>
      </c>
      <c r="NI114" s="158" t="s">
        <v>635</v>
      </c>
      <c r="NJ114" s="159" t="s">
        <v>635</v>
      </c>
      <c r="NK114" s="160" t="s">
        <v>635</v>
      </c>
      <c r="NL114" s="160" t="s">
        <v>635</v>
      </c>
      <c r="NM114" s="160" t="s">
        <v>635</v>
      </c>
      <c r="NN114" s="160" t="s">
        <v>635</v>
      </c>
      <c r="NO114" s="160" t="s">
        <v>635</v>
      </c>
      <c r="NP114" s="160" t="s">
        <v>635</v>
      </c>
      <c r="NQ114" s="160" t="s">
        <v>635</v>
      </c>
      <c r="NR114" s="160" t="s">
        <v>635</v>
      </c>
      <c r="NS114" s="161" t="s">
        <v>635</v>
      </c>
      <c r="NT114" s="162" t="s">
        <v>635</v>
      </c>
      <c r="NU114" s="162" t="s">
        <v>635</v>
      </c>
      <c r="NV114" s="162" t="s">
        <v>635</v>
      </c>
      <c r="NW114" s="162" t="s">
        <v>635</v>
      </c>
      <c r="NX114" s="162" t="s">
        <v>635</v>
      </c>
      <c r="NY114" s="162" t="s">
        <v>635</v>
      </c>
      <c r="NZ114" s="162" t="s">
        <v>635</v>
      </c>
      <c r="OA114" s="162" t="s">
        <v>635</v>
      </c>
      <c r="OB114" s="163" t="s">
        <v>635</v>
      </c>
      <c r="OC114" s="142" t="s">
        <v>635</v>
      </c>
      <c r="OD114" s="142" t="s">
        <v>635</v>
      </c>
      <c r="OE114" s="142" t="s">
        <v>635</v>
      </c>
      <c r="OF114" s="142" t="s">
        <v>635</v>
      </c>
      <c r="OG114" s="142" t="s">
        <v>635</v>
      </c>
      <c r="OH114" s="142" t="s">
        <v>635</v>
      </c>
      <c r="OI114" s="142" t="s">
        <v>635</v>
      </c>
      <c r="OJ114" s="142" t="s">
        <v>635</v>
      </c>
      <c r="OK114" s="142" t="s">
        <v>635</v>
      </c>
      <c r="OL114" s="45">
        <v>0</v>
      </c>
      <c r="OM114" s="45">
        <v>0</v>
      </c>
      <c r="ON114" s="45">
        <v>0</v>
      </c>
      <c r="OO114" s="45">
        <v>0</v>
      </c>
      <c r="OP114" s="45">
        <v>0</v>
      </c>
      <c r="OQ114" s="45">
        <v>0</v>
      </c>
      <c r="OR114" s="45">
        <v>0</v>
      </c>
      <c r="OS114" s="45">
        <v>0</v>
      </c>
      <c r="OT114" s="44">
        <v>0</v>
      </c>
      <c r="OU114" s="158" t="s">
        <v>635</v>
      </c>
      <c r="OV114" s="158" t="s">
        <v>635</v>
      </c>
      <c r="OW114" s="158" t="s">
        <v>635</v>
      </c>
      <c r="OX114" s="158" t="s">
        <v>635</v>
      </c>
      <c r="OY114" s="158" t="s">
        <v>635</v>
      </c>
      <c r="OZ114" s="158" t="s">
        <v>635</v>
      </c>
      <c r="PA114" s="158" t="s">
        <v>635</v>
      </c>
      <c r="PB114" s="158" t="s">
        <v>635</v>
      </c>
      <c r="PC114" s="159" t="s">
        <v>635</v>
      </c>
      <c r="PD114" s="152" t="s">
        <v>635</v>
      </c>
      <c r="PE114" s="152" t="s">
        <v>635</v>
      </c>
      <c r="PF114" s="152" t="s">
        <v>635</v>
      </c>
      <c r="PG114" s="152" t="s">
        <v>635</v>
      </c>
      <c r="PH114" s="152" t="s">
        <v>635</v>
      </c>
      <c r="PI114" s="152" t="s">
        <v>635</v>
      </c>
      <c r="PJ114" s="152" t="s">
        <v>635</v>
      </c>
      <c r="PK114" s="152" t="s">
        <v>635</v>
      </c>
      <c r="PL114" s="164" t="s">
        <v>635</v>
      </c>
      <c r="PM114" s="158" t="s">
        <v>635</v>
      </c>
      <c r="PN114" s="158" t="s">
        <v>635</v>
      </c>
      <c r="PO114" s="158" t="s">
        <v>635</v>
      </c>
      <c r="PP114" s="158" t="s">
        <v>635</v>
      </c>
      <c r="PQ114" s="158" t="s">
        <v>635</v>
      </c>
      <c r="PR114" s="158" t="s">
        <v>635</v>
      </c>
      <c r="PS114" s="158" t="s">
        <v>635</v>
      </c>
      <c r="PT114" s="158" t="s">
        <v>635</v>
      </c>
      <c r="PU114" s="159" t="s">
        <v>635</v>
      </c>
      <c r="PV114" s="157" t="s">
        <v>635</v>
      </c>
      <c r="PW114" s="157" t="s">
        <v>635</v>
      </c>
      <c r="PX114" s="157" t="s">
        <v>635</v>
      </c>
      <c r="PY114" s="157" t="s">
        <v>635</v>
      </c>
      <c r="PZ114" s="157" t="s">
        <v>635</v>
      </c>
      <c r="QA114" s="157" t="s">
        <v>635</v>
      </c>
      <c r="QB114" s="157" t="s">
        <v>635</v>
      </c>
      <c r="QC114" s="157" t="s">
        <v>635</v>
      </c>
      <c r="QD114" s="165" t="s">
        <v>635</v>
      </c>
      <c r="QE114" s="166" t="s">
        <v>635</v>
      </c>
      <c r="QF114" s="166" t="s">
        <v>635</v>
      </c>
      <c r="QG114" s="166" t="s">
        <v>635</v>
      </c>
      <c r="QH114" s="166" t="s">
        <v>635</v>
      </c>
      <c r="QI114" s="166" t="s">
        <v>635</v>
      </c>
      <c r="QJ114" s="166" t="s">
        <v>635</v>
      </c>
      <c r="QK114" s="166" t="s">
        <v>635</v>
      </c>
      <c r="QL114" s="166" t="s">
        <v>635</v>
      </c>
      <c r="QM114" s="167" t="s">
        <v>635</v>
      </c>
      <c r="QN114" s="120" t="s">
        <v>635</v>
      </c>
      <c r="QO114" s="120" t="s">
        <v>635</v>
      </c>
      <c r="QP114" s="120" t="s">
        <v>635</v>
      </c>
      <c r="QQ114" s="120" t="s">
        <v>635</v>
      </c>
      <c r="QR114" s="120" t="s">
        <v>635</v>
      </c>
      <c r="QS114" s="120" t="s">
        <v>635</v>
      </c>
      <c r="QT114" s="120" t="s">
        <v>635</v>
      </c>
      <c r="QU114" s="120" t="s">
        <v>635</v>
      </c>
      <c r="QV114" s="168" t="s">
        <v>635</v>
      </c>
      <c r="QW114" s="169" t="s">
        <v>635</v>
      </c>
      <c r="QX114" s="169" t="s">
        <v>635</v>
      </c>
      <c r="QY114" s="169" t="s">
        <v>635</v>
      </c>
      <c r="QZ114" s="169" t="s">
        <v>635</v>
      </c>
      <c r="RA114" s="169" t="s">
        <v>635</v>
      </c>
      <c r="RB114" s="169" t="s">
        <v>635</v>
      </c>
      <c r="RC114" s="169" t="s">
        <v>635</v>
      </c>
      <c r="RD114" s="169" t="s">
        <v>635</v>
      </c>
      <c r="RE114" s="170" t="s">
        <v>635</v>
      </c>
      <c r="RF114" s="136" t="s">
        <v>656</v>
      </c>
      <c r="RG114" s="137" t="s">
        <v>635</v>
      </c>
      <c r="RH114" s="137" t="s">
        <v>635</v>
      </c>
      <c r="RI114" s="137" t="s">
        <v>635</v>
      </c>
      <c r="RJ114" s="137" t="s">
        <v>635</v>
      </c>
      <c r="RK114" s="137" t="s">
        <v>635</v>
      </c>
      <c r="RL114" s="105" t="s">
        <v>748</v>
      </c>
      <c r="RM114" s="106" t="s">
        <v>635</v>
      </c>
      <c r="RN114" s="106" t="s">
        <v>635</v>
      </c>
      <c r="RO114" s="171">
        <v>0</v>
      </c>
      <c r="RP114" s="171">
        <v>1</v>
      </c>
      <c r="RQ114" s="171">
        <v>0</v>
      </c>
      <c r="RR114" s="171">
        <v>0</v>
      </c>
      <c r="RS114" s="171">
        <v>0</v>
      </c>
      <c r="RT114" s="171">
        <v>0</v>
      </c>
      <c r="RU114" s="171">
        <v>0</v>
      </c>
      <c r="RV114" s="171">
        <v>0</v>
      </c>
      <c r="RW114" s="172">
        <f t="shared" si="28"/>
        <v>1</v>
      </c>
      <c r="RX114" s="133" t="s">
        <v>635</v>
      </c>
      <c r="RY114" s="133" t="s">
        <v>635</v>
      </c>
      <c r="RZ114" s="133" t="s">
        <v>635</v>
      </c>
      <c r="SA114" s="133" t="s">
        <v>635</v>
      </c>
      <c r="SB114" s="133" t="s">
        <v>635</v>
      </c>
      <c r="SC114" s="133" t="s">
        <v>635</v>
      </c>
      <c r="SD114" s="133" t="s">
        <v>635</v>
      </c>
      <c r="SE114" s="133" t="s">
        <v>635</v>
      </c>
      <c r="SF114" s="189" t="s">
        <v>635</v>
      </c>
      <c r="SG114" s="132" t="s">
        <v>635</v>
      </c>
      <c r="SH114" s="132" t="s">
        <v>635</v>
      </c>
      <c r="SI114" s="132" t="s">
        <v>635</v>
      </c>
      <c r="SJ114" s="132" t="s">
        <v>635</v>
      </c>
      <c r="SK114" s="132" t="s">
        <v>635</v>
      </c>
      <c r="SL114" s="132" t="s">
        <v>635</v>
      </c>
      <c r="SM114" s="132" t="s">
        <v>635</v>
      </c>
      <c r="SN114" s="132" t="s">
        <v>635</v>
      </c>
      <c r="SO114" s="173" t="s">
        <v>635</v>
      </c>
      <c r="SP114" s="102" t="s">
        <v>635</v>
      </c>
      <c r="SQ114" s="102" t="s">
        <v>635</v>
      </c>
      <c r="SR114" s="102" t="s">
        <v>635</v>
      </c>
      <c r="SS114" s="102" t="s">
        <v>635</v>
      </c>
      <c r="ST114" s="102" t="s">
        <v>635</v>
      </c>
      <c r="SU114" s="102" t="s">
        <v>635</v>
      </c>
      <c r="SV114" s="102" t="s">
        <v>635</v>
      </c>
      <c r="SW114" s="102" t="s">
        <v>635</v>
      </c>
      <c r="SX114" s="174" t="s">
        <v>635</v>
      </c>
      <c r="SY114" s="125" t="s">
        <v>635</v>
      </c>
      <c r="SZ114" s="125" t="s">
        <v>635</v>
      </c>
      <c r="TA114" s="125" t="s">
        <v>635</v>
      </c>
      <c r="TB114" s="125" t="s">
        <v>635</v>
      </c>
      <c r="TC114" s="125" t="s">
        <v>635</v>
      </c>
      <c r="TD114" s="125" t="s">
        <v>635</v>
      </c>
      <c r="TE114" s="125" t="s">
        <v>635</v>
      </c>
      <c r="TF114" s="125" t="s">
        <v>635</v>
      </c>
      <c r="TG114" s="175" t="s">
        <v>635</v>
      </c>
      <c r="TH114" s="149" t="s">
        <v>635</v>
      </c>
      <c r="TI114" s="149" t="s">
        <v>635</v>
      </c>
      <c r="TJ114" s="149" t="s">
        <v>635</v>
      </c>
      <c r="TK114" s="149" t="s">
        <v>635</v>
      </c>
      <c r="TL114" s="149" t="s">
        <v>635</v>
      </c>
      <c r="TM114" s="149" t="s">
        <v>635</v>
      </c>
      <c r="TN114" s="149" t="s">
        <v>635</v>
      </c>
      <c r="TO114" s="149" t="s">
        <v>635</v>
      </c>
      <c r="TP114" s="176" t="s">
        <v>635</v>
      </c>
      <c r="TQ114" s="177" t="s">
        <v>635</v>
      </c>
      <c r="TR114" s="177" t="s">
        <v>635</v>
      </c>
      <c r="TS114" s="177" t="s">
        <v>635</v>
      </c>
      <c r="TT114" s="177" t="s">
        <v>635</v>
      </c>
      <c r="TU114" s="177" t="s">
        <v>635</v>
      </c>
      <c r="TV114" s="177" t="s">
        <v>635</v>
      </c>
      <c r="TW114" s="177" t="s">
        <v>635</v>
      </c>
      <c r="TX114" s="177" t="s">
        <v>635</v>
      </c>
      <c r="TY114" s="178" t="s">
        <v>635</v>
      </c>
      <c r="TZ114" s="179" t="s">
        <v>635</v>
      </c>
      <c r="UA114" s="179" t="s">
        <v>635</v>
      </c>
      <c r="UB114" s="179" t="s">
        <v>635</v>
      </c>
      <c r="UC114" s="179" t="s">
        <v>635</v>
      </c>
      <c r="UD114" s="179" t="s">
        <v>635</v>
      </c>
      <c r="UE114" s="179" t="s">
        <v>635</v>
      </c>
      <c r="UF114" s="179" t="s">
        <v>635</v>
      </c>
      <c r="UG114" s="179" t="s">
        <v>635</v>
      </c>
      <c r="UH114" s="180" t="s">
        <v>635</v>
      </c>
      <c r="UI114" s="171">
        <v>0</v>
      </c>
      <c r="UJ114" s="171">
        <v>1</v>
      </c>
      <c r="UK114" s="171">
        <v>0</v>
      </c>
      <c r="UL114" s="171">
        <v>0</v>
      </c>
      <c r="UM114" s="171">
        <v>0</v>
      </c>
      <c r="UN114" s="171">
        <v>0</v>
      </c>
      <c r="UO114" s="171">
        <v>0</v>
      </c>
      <c r="UP114" s="171">
        <v>0</v>
      </c>
      <c r="UQ114" s="181">
        <f t="shared" si="29"/>
        <v>1</v>
      </c>
      <c r="UR114" s="131" t="s">
        <v>635</v>
      </c>
      <c r="US114" s="131" t="s">
        <v>635</v>
      </c>
      <c r="UT114" s="131" t="s">
        <v>635</v>
      </c>
      <c r="UU114" s="131" t="s">
        <v>635</v>
      </c>
      <c r="UV114" s="131" t="s">
        <v>635</v>
      </c>
      <c r="UW114" s="131" t="s">
        <v>635</v>
      </c>
      <c r="UX114" s="131" t="s">
        <v>635</v>
      </c>
      <c r="UY114" s="131" t="s">
        <v>635</v>
      </c>
      <c r="UZ114" s="182" t="s">
        <v>635</v>
      </c>
      <c r="VA114" s="169" t="s">
        <v>635</v>
      </c>
      <c r="VB114" s="169" t="s">
        <v>635</v>
      </c>
      <c r="VC114" s="169" t="s">
        <v>635</v>
      </c>
      <c r="VD114" s="169" t="s">
        <v>635</v>
      </c>
      <c r="VE114" s="169" t="s">
        <v>635</v>
      </c>
      <c r="VF114" s="169" t="s">
        <v>635</v>
      </c>
      <c r="VG114" s="169" t="s">
        <v>635</v>
      </c>
      <c r="VH114" s="169" t="s">
        <v>635</v>
      </c>
      <c r="VI114" s="183" t="s">
        <v>635</v>
      </c>
      <c r="VJ114" s="177" t="s">
        <v>635</v>
      </c>
      <c r="VK114" s="177" t="s">
        <v>635</v>
      </c>
      <c r="VL114" s="177" t="s">
        <v>635</v>
      </c>
      <c r="VM114" s="177" t="s">
        <v>635</v>
      </c>
      <c r="VN114" s="177" t="s">
        <v>635</v>
      </c>
      <c r="VO114" s="177" t="s">
        <v>635</v>
      </c>
      <c r="VP114" s="177" t="s">
        <v>635</v>
      </c>
      <c r="VQ114" s="177" t="s">
        <v>635</v>
      </c>
      <c r="VR114" s="178" t="s">
        <v>635</v>
      </c>
      <c r="VS114" s="184" t="s">
        <v>635</v>
      </c>
      <c r="VT114" s="184" t="s">
        <v>635</v>
      </c>
      <c r="VU114" s="184" t="s">
        <v>635</v>
      </c>
      <c r="VV114" s="184" t="s">
        <v>635</v>
      </c>
      <c r="VW114" s="184" t="s">
        <v>635</v>
      </c>
      <c r="VX114" s="184" t="s">
        <v>635</v>
      </c>
      <c r="VY114" s="184" t="s">
        <v>635</v>
      </c>
      <c r="VZ114" s="184" t="s">
        <v>635</v>
      </c>
      <c r="WA114" s="185" t="s">
        <v>635</v>
      </c>
      <c r="WB114" s="186" t="s">
        <v>635</v>
      </c>
      <c r="WC114" s="186" t="s">
        <v>635</v>
      </c>
      <c r="WD114" s="186" t="s">
        <v>635</v>
      </c>
      <c r="WE114" s="186" t="s">
        <v>635</v>
      </c>
      <c r="WF114" s="186" t="s">
        <v>635</v>
      </c>
      <c r="WG114" s="186" t="s">
        <v>635</v>
      </c>
      <c r="WH114" s="186" t="s">
        <v>635</v>
      </c>
      <c r="WI114" s="186" t="s">
        <v>635</v>
      </c>
      <c r="WJ114" s="187" t="s">
        <v>635</v>
      </c>
      <c r="WK114" s="137" t="s">
        <v>635</v>
      </c>
      <c r="WL114" s="137" t="s">
        <v>635</v>
      </c>
      <c r="WM114" s="137" t="s">
        <v>635</v>
      </c>
      <c r="WN114" s="137" t="s">
        <v>635</v>
      </c>
      <c r="WO114" s="137" t="s">
        <v>635</v>
      </c>
      <c r="WP114" s="137" t="s">
        <v>635</v>
      </c>
      <c r="WQ114" s="137" t="s">
        <v>635</v>
      </c>
      <c r="WR114" s="137" t="s">
        <v>635</v>
      </c>
      <c r="WS114" s="188" t="s">
        <v>635</v>
      </c>
      <c r="WT114" s="133" t="s">
        <v>635</v>
      </c>
      <c r="WU114" s="133" t="s">
        <v>635</v>
      </c>
      <c r="WV114" s="133" t="s">
        <v>635</v>
      </c>
      <c r="WW114" s="133" t="s">
        <v>635</v>
      </c>
      <c r="WX114" s="133" t="s">
        <v>635</v>
      </c>
      <c r="WY114" s="133" t="s">
        <v>635</v>
      </c>
      <c r="WZ114" s="133" t="s">
        <v>635</v>
      </c>
      <c r="XA114" s="133" t="s">
        <v>635</v>
      </c>
      <c r="XB114" s="189" t="s">
        <v>635</v>
      </c>
      <c r="XC114" s="105" t="s">
        <v>665</v>
      </c>
      <c r="XD114" s="105" t="s">
        <v>666</v>
      </c>
      <c r="XE114" s="105" t="s">
        <v>749</v>
      </c>
      <c r="XF114" s="111" t="s">
        <v>750</v>
      </c>
      <c r="XG114" s="190" t="s">
        <v>671</v>
      </c>
      <c r="XH114" s="190" t="s">
        <v>635</v>
      </c>
      <c r="XI114" s="190" t="s">
        <v>635</v>
      </c>
      <c r="XJ114" s="190" t="s">
        <v>635</v>
      </c>
      <c r="XK114" s="190" t="s">
        <v>635</v>
      </c>
      <c r="XL114" s="190" t="s">
        <v>635</v>
      </c>
      <c r="XM114" s="191" t="s">
        <v>667</v>
      </c>
      <c r="XN114" s="191" t="s">
        <v>670</v>
      </c>
      <c r="XO114" s="191" t="s">
        <v>635</v>
      </c>
      <c r="XP114" s="191" t="s">
        <v>635</v>
      </c>
      <c r="XQ114" s="191" t="s">
        <v>635</v>
      </c>
      <c r="XR114" s="191" t="s">
        <v>635</v>
      </c>
      <c r="XS114" s="191" t="s">
        <v>635</v>
      </c>
      <c r="XT114" s="191" t="s">
        <v>635</v>
      </c>
      <c r="XU114" s="192" t="s">
        <v>669</v>
      </c>
      <c r="XV114" s="192" t="s">
        <v>635</v>
      </c>
      <c r="XW114" s="192" t="s">
        <v>635</v>
      </c>
      <c r="XX114" s="192" t="s">
        <v>635</v>
      </c>
      <c r="XY114" s="192" t="s">
        <v>635</v>
      </c>
      <c r="XZ114" s="192" t="s">
        <v>635</v>
      </c>
      <c r="YA114" s="144" t="s">
        <v>669</v>
      </c>
      <c r="YB114" s="144" t="s">
        <v>635</v>
      </c>
      <c r="YC114" s="144" t="s">
        <v>635</v>
      </c>
      <c r="YD114" s="144" t="s">
        <v>635</v>
      </c>
      <c r="YE114" s="144" t="s">
        <v>635</v>
      </c>
      <c r="YF114" s="144" t="s">
        <v>635</v>
      </c>
      <c r="YG114" s="144" t="s">
        <v>635</v>
      </c>
      <c r="YH114" s="111" t="s">
        <v>674</v>
      </c>
      <c r="YI114" s="111" t="s">
        <v>635</v>
      </c>
      <c r="YJ114" s="111" t="s">
        <v>635</v>
      </c>
      <c r="YK114" s="190" t="s">
        <v>635</v>
      </c>
      <c r="YL114" s="190" t="s">
        <v>635</v>
      </c>
      <c r="YM114" s="190" t="s">
        <v>635</v>
      </c>
      <c r="YN114" s="190" t="s">
        <v>635</v>
      </c>
      <c r="YO114" s="190" t="s">
        <v>635</v>
      </c>
      <c r="YP114" s="130" t="s">
        <v>635</v>
      </c>
      <c r="YQ114" s="130" t="s">
        <v>635</v>
      </c>
      <c r="YR114" s="130" t="s">
        <v>635</v>
      </c>
      <c r="YS114" s="130" t="s">
        <v>635</v>
      </c>
      <c r="YT114" s="130" t="s">
        <v>635</v>
      </c>
      <c r="YU114" s="130" t="s">
        <v>635</v>
      </c>
      <c r="YV114" s="112" t="s">
        <v>635</v>
      </c>
      <c r="YW114" s="112" t="s">
        <v>635</v>
      </c>
      <c r="YX114" s="112" t="s">
        <v>635</v>
      </c>
      <c r="YY114" s="112" t="s">
        <v>635</v>
      </c>
      <c r="YZ114" s="105" t="s">
        <v>674</v>
      </c>
      <c r="ZA114" s="105" t="s">
        <v>635</v>
      </c>
      <c r="ZB114" s="126" t="s">
        <v>635</v>
      </c>
      <c r="ZC114" s="126" t="s">
        <v>635</v>
      </c>
      <c r="ZD114" s="126" t="s">
        <v>635</v>
      </c>
      <c r="ZE114" s="126" t="s">
        <v>635</v>
      </c>
      <c r="ZF114" s="126" t="s">
        <v>635</v>
      </c>
      <c r="ZG114" s="125" t="s">
        <v>635</v>
      </c>
      <c r="ZH114" s="125" t="s">
        <v>635</v>
      </c>
      <c r="ZI114" s="125" t="s">
        <v>635</v>
      </c>
      <c r="ZJ114" s="125" t="s">
        <v>635</v>
      </c>
      <c r="ZK114" s="125" t="s">
        <v>635</v>
      </c>
      <c r="ZL114" s="125" t="s">
        <v>635</v>
      </c>
      <c r="ZM114" s="125" t="s">
        <v>635</v>
      </c>
      <c r="ZN114" s="125" t="s">
        <v>635</v>
      </c>
      <c r="ZO114" s="147" t="s">
        <v>635</v>
      </c>
      <c r="ZP114" s="147" t="s">
        <v>635</v>
      </c>
      <c r="ZQ114" s="147" t="s">
        <v>635</v>
      </c>
      <c r="ZR114" s="147" t="s">
        <v>635</v>
      </c>
      <c r="ZS114" s="147" t="s">
        <v>635</v>
      </c>
      <c r="ZT114" s="184" t="s">
        <v>635</v>
      </c>
      <c r="ZU114" s="184">
        <v>2</v>
      </c>
      <c r="ZV114" s="184" t="s">
        <v>635</v>
      </c>
      <c r="ZW114" s="184" t="s">
        <v>635</v>
      </c>
      <c r="ZX114" s="131" t="s">
        <v>635</v>
      </c>
      <c r="ZY114" s="131" t="s">
        <v>635</v>
      </c>
      <c r="ZZ114" s="131" t="s">
        <v>635</v>
      </c>
      <c r="AAA114" s="131" t="s">
        <v>635</v>
      </c>
      <c r="AAB114" s="132" t="s">
        <v>635</v>
      </c>
      <c r="AAC114" s="132" t="s">
        <v>635</v>
      </c>
      <c r="AAD114" s="132">
        <v>1</v>
      </c>
      <c r="AAE114" s="193">
        <v>1</v>
      </c>
      <c r="AAF114" s="102">
        <v>1</v>
      </c>
      <c r="AAG114" s="102" t="s">
        <v>635</v>
      </c>
      <c r="AAH114" s="102" t="s">
        <v>635</v>
      </c>
      <c r="AAI114" s="102" t="s">
        <v>635</v>
      </c>
      <c r="AAJ114" s="125" t="s">
        <v>635</v>
      </c>
      <c r="AAK114" s="125">
        <v>2</v>
      </c>
      <c r="AAL114" s="125" t="s">
        <v>635</v>
      </c>
      <c r="AAM114" s="125" t="s">
        <v>635</v>
      </c>
      <c r="AAN114" s="131" t="s">
        <v>635</v>
      </c>
      <c r="AAO114" s="131" t="s">
        <v>635</v>
      </c>
      <c r="AAP114" s="131" t="s">
        <v>635</v>
      </c>
      <c r="AAQ114" s="131" t="s">
        <v>635</v>
      </c>
      <c r="AAR114" s="149" t="s">
        <v>635</v>
      </c>
      <c r="AAS114" s="149" t="s">
        <v>635</v>
      </c>
      <c r="AAT114" s="149" t="s">
        <v>635</v>
      </c>
      <c r="AAU114" s="149" t="s">
        <v>635</v>
      </c>
      <c r="AAV114" s="184" t="s">
        <v>635</v>
      </c>
      <c r="AAW114" s="184" t="s">
        <v>635</v>
      </c>
      <c r="AAX114" s="184" t="s">
        <v>635</v>
      </c>
      <c r="AAY114" s="184" t="s">
        <v>635</v>
      </c>
      <c r="AAZ114" s="103" t="s">
        <v>632</v>
      </c>
      <c r="ABA114" s="100" t="s">
        <v>679</v>
      </c>
      <c r="ABB114" s="100" t="s">
        <v>635</v>
      </c>
      <c r="ABC114" s="100" t="s">
        <v>635</v>
      </c>
      <c r="ABD114" s="100" t="s">
        <v>635</v>
      </c>
      <c r="ABE114" s="100" t="s">
        <v>635</v>
      </c>
      <c r="ABF114" s="103" t="s">
        <v>635</v>
      </c>
      <c r="ABG114" s="194" t="s">
        <v>873</v>
      </c>
      <c r="ABH114" s="195" t="s">
        <v>754</v>
      </c>
      <c r="ABI114" s="195" t="s">
        <v>716</v>
      </c>
      <c r="ABJ114" s="195" t="s">
        <v>787</v>
      </c>
      <c r="ABK114" s="195" t="s">
        <v>680</v>
      </c>
      <c r="ABL114" s="177" t="s">
        <v>635</v>
      </c>
      <c r="ABM114" s="177" t="s">
        <v>635</v>
      </c>
      <c r="ABN114" s="177" t="s">
        <v>635</v>
      </c>
      <c r="ABO114" s="195" t="s">
        <v>635</v>
      </c>
      <c r="ABP114" s="112" t="s">
        <v>682</v>
      </c>
      <c r="ABQ114" s="112" t="s">
        <v>635</v>
      </c>
      <c r="ABR114" s="112" t="s">
        <v>635</v>
      </c>
      <c r="ABS114" s="103" t="s">
        <v>632</v>
      </c>
      <c r="ABT114" s="97" t="s">
        <v>632</v>
      </c>
      <c r="ABU114" s="196" t="s">
        <v>683</v>
      </c>
      <c r="ABV114" s="196" t="s">
        <v>718</v>
      </c>
      <c r="ABW114" s="196" t="s">
        <v>635</v>
      </c>
      <c r="ABX114" s="196" t="s">
        <v>635</v>
      </c>
      <c r="ABY114" s="196" t="s">
        <v>635</v>
      </c>
      <c r="ABZ114" s="196" t="s">
        <v>635</v>
      </c>
      <c r="ACA114" s="196" t="s">
        <v>635</v>
      </c>
      <c r="ACB114" s="97" t="s">
        <v>626</v>
      </c>
      <c r="ACC114" s="97" t="s">
        <v>632</v>
      </c>
      <c r="ACD114" s="112" t="s">
        <v>685</v>
      </c>
      <c r="ACE114" s="112" t="s">
        <v>635</v>
      </c>
      <c r="ACF114" s="112" t="s">
        <v>635</v>
      </c>
      <c r="ACG114" s="112" t="s">
        <v>635</v>
      </c>
      <c r="ACH114" s="97"/>
      <c r="ACI114" s="97" t="s">
        <v>2147</v>
      </c>
      <c r="ACJ114" s="97"/>
    </row>
    <row r="115" spans="1:764" ht="15" customHeight="1">
      <c r="A115">
        <v>110</v>
      </c>
      <c r="B115" s="97" t="s">
        <v>2148</v>
      </c>
      <c r="C115" s="97" t="s">
        <v>2149</v>
      </c>
      <c r="D115" s="97" t="s">
        <v>1026</v>
      </c>
      <c r="E115" s="107" t="s">
        <v>2150</v>
      </c>
      <c r="F115" s="98" t="s">
        <v>2151</v>
      </c>
      <c r="G115" s="98" t="s">
        <v>2152</v>
      </c>
      <c r="H115" s="99">
        <v>36.851354999999998</v>
      </c>
      <c r="I115" s="99">
        <v>-0.61750000000000005</v>
      </c>
      <c r="J115" s="98" t="s">
        <v>1030</v>
      </c>
      <c r="K115" s="98" t="s">
        <v>2143</v>
      </c>
      <c r="L115" s="98" t="s">
        <v>2144</v>
      </c>
      <c r="M115" s="100" t="s">
        <v>2153</v>
      </c>
      <c r="N115" s="101">
        <v>781489372</v>
      </c>
      <c r="O115" s="102">
        <v>724456992</v>
      </c>
      <c r="P115" s="100">
        <v>-0.80789299999999997</v>
      </c>
      <c r="Q115" s="100">
        <v>37.140303000000003</v>
      </c>
      <c r="R115" s="100">
        <v>1356.724976</v>
      </c>
      <c r="S115" s="100">
        <v>4.2880000000000003</v>
      </c>
      <c r="T115" s="103" t="s">
        <v>626</v>
      </c>
      <c r="U115" s="97" t="s">
        <v>629</v>
      </c>
      <c r="V115" s="97" t="s">
        <v>800</v>
      </c>
      <c r="W115" s="97" t="s">
        <v>627</v>
      </c>
      <c r="X115" s="97" t="s">
        <v>630</v>
      </c>
      <c r="Y115" s="97" t="s">
        <v>631</v>
      </c>
      <c r="Z115" s="103" t="s">
        <v>632</v>
      </c>
      <c r="AA115" s="104" t="s">
        <v>633</v>
      </c>
      <c r="AB115" s="104" t="s">
        <v>634</v>
      </c>
      <c r="AC115" s="104" t="s">
        <v>635</v>
      </c>
      <c r="AD115" s="104" t="s">
        <v>635</v>
      </c>
      <c r="AE115" s="104" t="s">
        <v>635</v>
      </c>
      <c r="AF115" s="103">
        <v>5</v>
      </c>
      <c r="AG115" s="103">
        <v>3</v>
      </c>
      <c r="AH115" s="97" t="s">
        <v>636</v>
      </c>
      <c r="AI115" s="97" t="s">
        <v>637</v>
      </c>
      <c r="AJ115" s="97" t="s">
        <v>638</v>
      </c>
      <c r="AK115" s="97" t="s">
        <v>635</v>
      </c>
      <c r="AL115" s="105" t="s">
        <v>641</v>
      </c>
      <c r="AM115" s="106" t="s">
        <v>635</v>
      </c>
      <c r="AN115" s="106" t="s">
        <v>635</v>
      </c>
      <c r="AO115" s="106" t="s">
        <v>635</v>
      </c>
      <c r="AP115" s="97" t="s">
        <v>635</v>
      </c>
      <c r="AQ115" s="97" t="s">
        <v>642</v>
      </c>
      <c r="AR115" s="103" t="s">
        <v>635</v>
      </c>
      <c r="AS115" s="103" t="s">
        <v>635</v>
      </c>
      <c r="AT115" s="103" t="s">
        <v>635</v>
      </c>
      <c r="AU115" s="103" t="s">
        <v>635</v>
      </c>
      <c r="AV115" s="106" t="s">
        <v>626</v>
      </c>
      <c r="AW115" s="105" t="s">
        <v>641</v>
      </c>
      <c r="AX115" s="103" t="s">
        <v>635</v>
      </c>
      <c r="AY115" s="105" t="s">
        <v>641</v>
      </c>
      <c r="AZ115" s="107" t="s">
        <v>635</v>
      </c>
      <c r="BA115" s="105" t="s">
        <v>641</v>
      </c>
      <c r="BB115" s="107" t="s">
        <v>635</v>
      </c>
      <c r="BC115" s="106" t="s">
        <v>635</v>
      </c>
      <c r="BD115" s="103" t="s">
        <v>635</v>
      </c>
      <c r="BE115" s="106" t="s">
        <v>626</v>
      </c>
      <c r="BF115" s="103" t="s">
        <v>635</v>
      </c>
      <c r="BG115" s="103" t="s">
        <v>635</v>
      </c>
      <c r="BH115" s="103" t="s">
        <v>635</v>
      </c>
      <c r="BI115" s="97" t="s">
        <v>641</v>
      </c>
      <c r="BJ115" s="108" t="s">
        <v>733</v>
      </c>
      <c r="BK115" s="108" t="s">
        <v>635</v>
      </c>
      <c r="BL115" s="108" t="s">
        <v>635</v>
      </c>
      <c r="BM115" s="108" t="s">
        <v>635</v>
      </c>
      <c r="BN115" s="108" t="s">
        <v>635</v>
      </c>
      <c r="BO115" s="103" t="s">
        <v>626</v>
      </c>
      <c r="BP115" s="103" t="s">
        <v>635</v>
      </c>
      <c r="BQ115" s="103" t="s">
        <v>635</v>
      </c>
      <c r="BR115" s="109" t="s">
        <v>635</v>
      </c>
      <c r="BS115" s="109" t="s">
        <v>635</v>
      </c>
      <c r="BT115" s="110" t="s">
        <v>635</v>
      </c>
      <c r="BU115" s="110" t="s">
        <v>635</v>
      </c>
      <c r="BV115" s="109" t="s">
        <v>635</v>
      </c>
      <c r="BW115" s="97" t="s">
        <v>877</v>
      </c>
      <c r="BX115" s="97" t="s">
        <v>641</v>
      </c>
      <c r="BY115" s="97" t="s">
        <v>2154</v>
      </c>
      <c r="BZ115" s="97" t="s">
        <v>648</v>
      </c>
      <c r="CA115" s="111" t="s">
        <v>635</v>
      </c>
      <c r="CB115" s="111" t="s">
        <v>635</v>
      </c>
      <c r="CC115" s="111" t="s">
        <v>635</v>
      </c>
      <c r="CD115" s="106" t="s">
        <v>635</v>
      </c>
      <c r="CE115" s="111" t="s">
        <v>635</v>
      </c>
      <c r="CF115" s="103">
        <v>2</v>
      </c>
      <c r="CG115" s="103">
        <v>5</v>
      </c>
      <c r="CH115" s="112" t="s">
        <v>641</v>
      </c>
      <c r="CI115" s="113" t="s">
        <v>635</v>
      </c>
      <c r="CJ115" s="113" t="s">
        <v>635</v>
      </c>
      <c r="CK115" s="113" t="s">
        <v>635</v>
      </c>
      <c r="CL115" s="103">
        <v>0</v>
      </c>
      <c r="CM115" s="114" t="s">
        <v>635</v>
      </c>
      <c r="CN115" s="103" t="s">
        <v>635</v>
      </c>
      <c r="CO115" s="106" t="s">
        <v>635</v>
      </c>
      <c r="CP115" s="103">
        <v>7.4999999999999997E-2</v>
      </c>
      <c r="CQ115" s="444">
        <v>130</v>
      </c>
      <c r="CR115" s="103" t="s">
        <v>635</v>
      </c>
      <c r="CS115" s="106" t="s">
        <v>635</v>
      </c>
      <c r="CT115" s="103" t="s">
        <v>635</v>
      </c>
      <c r="CU115" s="106" t="s">
        <v>635</v>
      </c>
      <c r="CV115" s="103" t="s">
        <v>635</v>
      </c>
      <c r="CW115" s="103" t="s">
        <v>635</v>
      </c>
      <c r="CX115" s="111" t="s">
        <v>635</v>
      </c>
      <c r="CY115" s="106" t="s">
        <v>635</v>
      </c>
      <c r="CZ115" s="106" t="s">
        <v>635</v>
      </c>
      <c r="DA115" s="106" t="s">
        <v>635</v>
      </c>
      <c r="DB115" s="106" t="s">
        <v>635</v>
      </c>
      <c r="DC115" s="117" t="s">
        <v>635</v>
      </c>
      <c r="DD115" s="118" t="s">
        <v>635</v>
      </c>
      <c r="DE115" s="118" t="s">
        <v>635</v>
      </c>
      <c r="DF115" s="118" t="s">
        <v>635</v>
      </c>
      <c r="DG115" s="119" t="s">
        <v>635</v>
      </c>
      <c r="DH115" s="105" t="s">
        <v>651</v>
      </c>
      <c r="DI115" s="120">
        <v>1</v>
      </c>
      <c r="DJ115" s="121" t="s">
        <v>635</v>
      </c>
      <c r="DK115" s="122" t="s">
        <v>635</v>
      </c>
      <c r="DL115" s="123" t="s">
        <v>635</v>
      </c>
      <c r="DM115" s="123" t="s">
        <v>635</v>
      </c>
      <c r="DN115" s="124" t="s">
        <v>635</v>
      </c>
      <c r="DO115" s="124" t="s">
        <v>635</v>
      </c>
      <c r="DP115" s="124" t="s">
        <v>635</v>
      </c>
      <c r="DQ115" s="125" t="s">
        <v>635</v>
      </c>
      <c r="DR115" s="125" t="s">
        <v>635</v>
      </c>
      <c r="DS115" s="125" t="s">
        <v>635</v>
      </c>
      <c r="DT115" s="106" t="s">
        <v>635</v>
      </c>
      <c r="DU115" s="106" t="s">
        <v>635</v>
      </c>
      <c r="DV115" s="106" t="s">
        <v>635</v>
      </c>
      <c r="DW115" s="126" t="s">
        <v>635</v>
      </c>
      <c r="DX115" s="126" t="s">
        <v>635</v>
      </c>
      <c r="DY115" s="126" t="s">
        <v>635</v>
      </c>
      <c r="DZ115" s="97" t="s">
        <v>635</v>
      </c>
      <c r="EA115" s="103" t="s">
        <v>626</v>
      </c>
      <c r="EB115" s="97" t="s">
        <v>635</v>
      </c>
      <c r="EC115" s="103" t="s">
        <v>626</v>
      </c>
      <c r="ED115" s="103" t="s">
        <v>635</v>
      </c>
      <c r="EE115" s="103" t="s">
        <v>635</v>
      </c>
      <c r="EF115" s="127" t="s">
        <v>635</v>
      </c>
      <c r="EG115" s="127" t="s">
        <v>635</v>
      </c>
      <c r="EH115" s="103" t="s">
        <v>635</v>
      </c>
      <c r="EI115" s="97" t="s">
        <v>641</v>
      </c>
      <c r="EJ115" s="97" t="s">
        <v>641</v>
      </c>
      <c r="EK115" s="122" t="s">
        <v>635</v>
      </c>
      <c r="EL115" s="122" t="s">
        <v>635</v>
      </c>
      <c r="EM115" s="122" t="s">
        <v>635</v>
      </c>
      <c r="EN115" s="122" t="s">
        <v>635</v>
      </c>
      <c r="EO115" s="128" t="s">
        <v>635</v>
      </c>
      <c r="EP115" s="128" t="s">
        <v>635</v>
      </c>
      <c r="EQ115" s="128" t="s">
        <v>635</v>
      </c>
      <c r="ER115" s="128" t="s">
        <v>635</v>
      </c>
      <c r="ES115" s="129" t="s">
        <v>635</v>
      </c>
      <c r="ET115" s="129" t="s">
        <v>635</v>
      </c>
      <c r="EU115" s="129" t="s">
        <v>635</v>
      </c>
      <c r="EV115" s="129" t="s">
        <v>635</v>
      </c>
      <c r="EW115" s="97" t="s">
        <v>635</v>
      </c>
      <c r="EX115" s="103" t="s">
        <v>635</v>
      </c>
      <c r="EY115" s="103" t="s">
        <v>635</v>
      </c>
      <c r="EZ115" s="107" t="s">
        <v>635</v>
      </c>
      <c r="FA115" s="103" t="s">
        <v>635</v>
      </c>
      <c r="FB115" s="130" t="s">
        <v>656</v>
      </c>
      <c r="FC115" s="130" t="s">
        <v>635</v>
      </c>
      <c r="FD115" s="131" t="s">
        <v>635</v>
      </c>
      <c r="FE115" s="131" t="s">
        <v>635</v>
      </c>
      <c r="FF115" s="131" t="s">
        <v>635</v>
      </c>
      <c r="FG115" s="131" t="s">
        <v>635</v>
      </c>
      <c r="FH115" s="131" t="s">
        <v>635</v>
      </c>
      <c r="FI115" s="132">
        <v>3</v>
      </c>
      <c r="FJ115" s="133" t="s">
        <v>635</v>
      </c>
      <c r="FK115" s="103" t="s">
        <v>635</v>
      </c>
      <c r="FL115" s="134" t="s">
        <v>635</v>
      </c>
      <c r="FM115" s="135" t="s">
        <v>635</v>
      </c>
      <c r="FN115" s="135" t="s">
        <v>635</v>
      </c>
      <c r="FO115" s="135" t="s">
        <v>635</v>
      </c>
      <c r="FP115" s="103" t="s">
        <v>635</v>
      </c>
      <c r="FQ115" s="132">
        <v>2</v>
      </c>
      <c r="FR115" s="133" t="s">
        <v>635</v>
      </c>
      <c r="FS115" s="103" t="s">
        <v>635</v>
      </c>
      <c r="FT115" s="134" t="s">
        <v>635</v>
      </c>
      <c r="FU115" s="135" t="s">
        <v>635</v>
      </c>
      <c r="FV115" s="135" t="s">
        <v>635</v>
      </c>
      <c r="FW115" s="131" t="s">
        <v>635</v>
      </c>
      <c r="FX115" s="103" t="s">
        <v>635</v>
      </c>
      <c r="FY115" s="100" t="s">
        <v>658</v>
      </c>
      <c r="FZ115" s="102" t="s">
        <v>635</v>
      </c>
      <c r="GA115" s="102">
        <v>0</v>
      </c>
      <c r="GB115" s="102">
        <v>24</v>
      </c>
      <c r="GC115" s="136" t="s">
        <v>658</v>
      </c>
      <c r="GD115" s="137" t="s">
        <v>635</v>
      </c>
      <c r="GE115" s="137">
        <v>0</v>
      </c>
      <c r="GF115" s="137">
        <v>24</v>
      </c>
      <c r="GG115" s="125" t="s">
        <v>635</v>
      </c>
      <c r="GH115" s="125" t="s">
        <v>635</v>
      </c>
      <c r="GI115" s="125" t="s">
        <v>635</v>
      </c>
      <c r="GJ115" s="125" t="s">
        <v>635</v>
      </c>
      <c r="GK115" s="122" t="s">
        <v>635</v>
      </c>
      <c r="GL115" s="122" t="s">
        <v>635</v>
      </c>
      <c r="GM115" s="122" t="s">
        <v>635</v>
      </c>
      <c r="GN115" s="122" t="s">
        <v>635</v>
      </c>
      <c r="GO115" s="135" t="s">
        <v>635</v>
      </c>
      <c r="GP115" s="135" t="s">
        <v>635</v>
      </c>
      <c r="GQ115" s="135" t="s">
        <v>635</v>
      </c>
      <c r="GR115" s="134" t="s">
        <v>635</v>
      </c>
      <c r="GS115" s="134" t="s">
        <v>635</v>
      </c>
      <c r="GT115" s="134" t="s">
        <v>635</v>
      </c>
      <c r="GU115" s="126" t="s">
        <v>635</v>
      </c>
      <c r="GV115" s="126" t="s">
        <v>635</v>
      </c>
      <c r="GW115" s="126" t="s">
        <v>635</v>
      </c>
      <c r="GX115" s="145" t="s">
        <v>635</v>
      </c>
      <c r="GY115" s="145" t="s">
        <v>635</v>
      </c>
      <c r="GZ115" s="145" t="s">
        <v>635</v>
      </c>
      <c r="HA115" s="123" t="s">
        <v>635</v>
      </c>
      <c r="HB115" s="140" t="s">
        <v>635</v>
      </c>
      <c r="HC115" s="123" t="s">
        <v>635</v>
      </c>
      <c r="HD115" s="123" t="s">
        <v>635</v>
      </c>
      <c r="HE115" s="127" t="s">
        <v>635</v>
      </c>
      <c r="HF115" s="131" t="s">
        <v>635</v>
      </c>
      <c r="HG115" s="131" t="s">
        <v>635</v>
      </c>
      <c r="HH115" s="131" t="s">
        <v>635</v>
      </c>
      <c r="HI115" s="141" t="s">
        <v>635</v>
      </c>
      <c r="HJ115" s="141" t="s">
        <v>635</v>
      </c>
      <c r="HK115" s="141" t="s">
        <v>635</v>
      </c>
      <c r="HL115" s="141" t="s">
        <v>635</v>
      </c>
      <c r="HM115" s="131" t="s">
        <v>635</v>
      </c>
      <c r="HN115" s="131" t="s">
        <v>635</v>
      </c>
      <c r="HO115" s="131" t="s">
        <v>635</v>
      </c>
      <c r="HP115" s="131" t="s">
        <v>635</v>
      </c>
      <c r="HQ115" s="106" t="s">
        <v>635</v>
      </c>
      <c r="HR115" s="106" t="s">
        <v>635</v>
      </c>
      <c r="HS115" s="106" t="s">
        <v>635</v>
      </c>
      <c r="HT115" s="106" t="s">
        <v>635</v>
      </c>
      <c r="HU115" s="132" t="s">
        <v>635</v>
      </c>
      <c r="HV115" s="132" t="s">
        <v>635</v>
      </c>
      <c r="HW115" s="132" t="s">
        <v>635</v>
      </c>
      <c r="HX115" s="132" t="s">
        <v>635</v>
      </c>
      <c r="HY115" s="118" t="s">
        <v>635</v>
      </c>
      <c r="HZ115" s="118" t="s">
        <v>635</v>
      </c>
      <c r="IA115" s="118" t="s">
        <v>635</v>
      </c>
      <c r="IB115" s="118" t="s">
        <v>635</v>
      </c>
      <c r="IC115" s="125" t="s">
        <v>635</v>
      </c>
      <c r="ID115" s="125" t="s">
        <v>635</v>
      </c>
      <c r="IE115" s="125" t="s">
        <v>635</v>
      </c>
      <c r="IF115" s="125" t="s">
        <v>635</v>
      </c>
      <c r="IG115" s="105" t="s">
        <v>807</v>
      </c>
      <c r="IH115" s="105" t="s">
        <v>635</v>
      </c>
      <c r="II115" s="105" t="s">
        <v>635</v>
      </c>
      <c r="IJ115" s="105" t="s">
        <v>635</v>
      </c>
      <c r="IK115" s="105" t="s">
        <v>635</v>
      </c>
      <c r="IL115" s="105" t="s">
        <v>635</v>
      </c>
      <c r="IM115" s="105" t="s">
        <v>635</v>
      </c>
      <c r="IN115" s="105" t="s">
        <v>635</v>
      </c>
      <c r="IO115" s="105" t="s">
        <v>635</v>
      </c>
      <c r="IP115" s="103">
        <v>1</v>
      </c>
      <c r="IQ115" s="102" t="s">
        <v>635</v>
      </c>
      <c r="IR115" s="102" t="s">
        <v>635</v>
      </c>
      <c r="IS115" s="142" t="s">
        <v>635</v>
      </c>
      <c r="IT115" s="142" t="s">
        <v>635</v>
      </c>
      <c r="IU115" s="128" t="s">
        <v>635</v>
      </c>
      <c r="IV115" s="128" t="s">
        <v>635</v>
      </c>
      <c r="IW115" s="143" t="s">
        <v>635</v>
      </c>
      <c r="IX115" s="143" t="s">
        <v>635</v>
      </c>
      <c r="IY115" s="124" t="s">
        <v>635</v>
      </c>
      <c r="IZ115" s="124" t="s">
        <v>635</v>
      </c>
      <c r="JA115" s="124" t="s">
        <v>635</v>
      </c>
      <c r="JB115" s="123" t="s">
        <v>635</v>
      </c>
      <c r="JC115" s="123" t="s">
        <v>635</v>
      </c>
      <c r="JD115" s="123" t="s">
        <v>635</v>
      </c>
      <c r="JE115" s="144" t="s">
        <v>635</v>
      </c>
      <c r="JF115" s="144" t="s">
        <v>635</v>
      </c>
      <c r="JG115" s="144" t="s">
        <v>635</v>
      </c>
      <c r="JH115" s="141" t="s">
        <v>635</v>
      </c>
      <c r="JI115" s="141" t="s">
        <v>635</v>
      </c>
      <c r="JJ115" s="141" t="s">
        <v>635</v>
      </c>
      <c r="JK115" s="144" t="s">
        <v>635</v>
      </c>
      <c r="JL115" s="144" t="s">
        <v>635</v>
      </c>
      <c r="JM115" s="144" t="s">
        <v>635</v>
      </c>
      <c r="JN115" s="135" t="s">
        <v>635</v>
      </c>
      <c r="JO115" s="135" t="s">
        <v>635</v>
      </c>
      <c r="JP115" s="135" t="s">
        <v>635</v>
      </c>
      <c r="JQ115" s="144" t="s">
        <v>635</v>
      </c>
      <c r="JR115" s="144" t="s">
        <v>635</v>
      </c>
      <c r="JS115" s="144" t="s">
        <v>635</v>
      </c>
      <c r="JT115" s="144" t="s">
        <v>635</v>
      </c>
      <c r="JU115" s="145" t="s">
        <v>635</v>
      </c>
      <c r="JV115" s="145" t="s">
        <v>635</v>
      </c>
      <c r="JW115" s="145" t="s">
        <v>635</v>
      </c>
      <c r="JX115" s="145" t="s">
        <v>635</v>
      </c>
      <c r="JY115" s="141" t="s">
        <v>635</v>
      </c>
      <c r="JZ115" s="141" t="s">
        <v>635</v>
      </c>
      <c r="KA115" s="141" t="s">
        <v>635</v>
      </c>
      <c r="KB115" s="141" t="s">
        <v>635</v>
      </c>
      <c r="KC115" s="128" t="s">
        <v>635</v>
      </c>
      <c r="KD115" s="128" t="s">
        <v>635</v>
      </c>
      <c r="KE115" s="128" t="s">
        <v>635</v>
      </c>
      <c r="KF115" s="128" t="s">
        <v>635</v>
      </c>
      <c r="KG115" s="146" t="s">
        <v>635</v>
      </c>
      <c r="KH115" s="146" t="s">
        <v>635</v>
      </c>
      <c r="KI115" s="146" t="s">
        <v>635</v>
      </c>
      <c r="KJ115" s="146" t="s">
        <v>635</v>
      </c>
      <c r="KK115" s="147" t="s">
        <v>635</v>
      </c>
      <c r="KL115" s="147" t="s">
        <v>635</v>
      </c>
      <c r="KM115" s="147" t="s">
        <v>635</v>
      </c>
      <c r="KN115" s="147" t="s">
        <v>635</v>
      </c>
      <c r="KO115" s="148" t="s">
        <v>635</v>
      </c>
      <c r="KP115" s="148" t="s">
        <v>635</v>
      </c>
      <c r="KQ115" s="148" t="s">
        <v>635</v>
      </c>
      <c r="KR115" s="148" t="s">
        <v>635</v>
      </c>
      <c r="KS115" s="149" t="s">
        <v>635</v>
      </c>
      <c r="KT115" s="149" t="s">
        <v>635</v>
      </c>
      <c r="KU115" s="149" t="s">
        <v>635</v>
      </c>
      <c r="KV115" s="149" t="s">
        <v>635</v>
      </c>
      <c r="KW115" s="105" t="s">
        <v>748</v>
      </c>
      <c r="KX115" s="106" t="s">
        <v>635</v>
      </c>
      <c r="KY115" s="106" t="s">
        <v>635</v>
      </c>
      <c r="KZ115" s="150">
        <v>0</v>
      </c>
      <c r="LA115" s="150">
        <v>1</v>
      </c>
      <c r="LB115" s="150">
        <v>0</v>
      </c>
      <c r="LC115" s="150">
        <v>0</v>
      </c>
      <c r="LD115" s="150">
        <v>0</v>
      </c>
      <c r="LE115" s="150">
        <v>0</v>
      </c>
      <c r="LF115" s="150">
        <v>0</v>
      </c>
      <c r="LG115" s="150">
        <v>0</v>
      </c>
      <c r="LH115" s="151">
        <f t="shared" si="31"/>
        <v>1</v>
      </c>
      <c r="LI115" s="152">
        <v>0</v>
      </c>
      <c r="LJ115" s="152">
        <v>1</v>
      </c>
      <c r="LK115" s="152">
        <v>0</v>
      </c>
      <c r="LL115" s="152">
        <v>0</v>
      </c>
      <c r="LM115" s="152">
        <v>0</v>
      </c>
      <c r="LN115" s="152">
        <v>0</v>
      </c>
      <c r="LO115" s="152">
        <v>0</v>
      </c>
      <c r="LP115" s="152">
        <v>0</v>
      </c>
      <c r="LQ115" s="153">
        <f t="shared" si="32"/>
        <v>1</v>
      </c>
      <c r="LR115" s="142">
        <v>0</v>
      </c>
      <c r="LS115" s="142">
        <v>0</v>
      </c>
      <c r="LT115" s="142">
        <v>0</v>
      </c>
      <c r="LU115" s="142">
        <v>0</v>
      </c>
      <c r="LV115" s="142">
        <v>0</v>
      </c>
      <c r="LW115" s="142">
        <v>0</v>
      </c>
      <c r="LX115" s="142">
        <v>0</v>
      </c>
      <c r="LY115" s="142">
        <v>0</v>
      </c>
      <c r="LZ115" s="142">
        <v>0</v>
      </c>
      <c r="MA115" s="45" t="s">
        <v>635</v>
      </c>
      <c r="MB115" s="45" t="s">
        <v>635</v>
      </c>
      <c r="MC115" s="45" t="s">
        <v>635</v>
      </c>
      <c r="MD115" s="45" t="s">
        <v>635</v>
      </c>
      <c r="ME115" s="45" t="s">
        <v>635</v>
      </c>
      <c r="MF115" s="45" t="s">
        <v>635</v>
      </c>
      <c r="MG115" s="45" t="s">
        <v>635</v>
      </c>
      <c r="MH115" s="45" t="s">
        <v>635</v>
      </c>
      <c r="MI115" s="44" t="s">
        <v>635</v>
      </c>
      <c r="MJ115" s="155" t="s">
        <v>635</v>
      </c>
      <c r="MK115" s="155" t="s">
        <v>635</v>
      </c>
      <c r="ML115" s="155" t="s">
        <v>635</v>
      </c>
      <c r="MM115" s="155" t="s">
        <v>635</v>
      </c>
      <c r="MN115" s="155" t="s">
        <v>635</v>
      </c>
      <c r="MO115" s="155" t="s">
        <v>635</v>
      </c>
      <c r="MP115" s="155" t="s">
        <v>635</v>
      </c>
      <c r="MQ115" s="155" t="s">
        <v>635</v>
      </c>
      <c r="MR115" s="156" t="s">
        <v>635</v>
      </c>
      <c r="MS115" s="157" t="s">
        <v>635</v>
      </c>
      <c r="MT115" s="157" t="s">
        <v>635</v>
      </c>
      <c r="MU115" s="157" t="s">
        <v>635</v>
      </c>
      <c r="MV115" s="157" t="s">
        <v>635</v>
      </c>
      <c r="MW115" s="157" t="s">
        <v>635</v>
      </c>
      <c r="MX115" s="157" t="s">
        <v>635</v>
      </c>
      <c r="MY115" s="157" t="s">
        <v>635</v>
      </c>
      <c r="MZ115" s="157" t="s">
        <v>635</v>
      </c>
      <c r="NA115" s="157" t="s">
        <v>635</v>
      </c>
      <c r="NB115" s="158" t="s">
        <v>635</v>
      </c>
      <c r="NC115" s="158" t="s">
        <v>635</v>
      </c>
      <c r="ND115" s="158" t="s">
        <v>635</v>
      </c>
      <c r="NE115" s="158" t="s">
        <v>635</v>
      </c>
      <c r="NF115" s="158" t="s">
        <v>635</v>
      </c>
      <c r="NG115" s="158" t="s">
        <v>635</v>
      </c>
      <c r="NH115" s="158" t="s">
        <v>635</v>
      </c>
      <c r="NI115" s="158" t="s">
        <v>635</v>
      </c>
      <c r="NJ115" s="159" t="s">
        <v>635</v>
      </c>
      <c r="NK115" s="160" t="s">
        <v>635</v>
      </c>
      <c r="NL115" s="160" t="s">
        <v>635</v>
      </c>
      <c r="NM115" s="160" t="s">
        <v>635</v>
      </c>
      <c r="NN115" s="160" t="s">
        <v>635</v>
      </c>
      <c r="NO115" s="160" t="s">
        <v>635</v>
      </c>
      <c r="NP115" s="160" t="s">
        <v>635</v>
      </c>
      <c r="NQ115" s="160" t="s">
        <v>635</v>
      </c>
      <c r="NR115" s="160" t="s">
        <v>635</v>
      </c>
      <c r="NS115" s="161" t="s">
        <v>635</v>
      </c>
      <c r="NT115" s="162" t="s">
        <v>635</v>
      </c>
      <c r="NU115" s="162" t="s">
        <v>635</v>
      </c>
      <c r="NV115" s="162" t="s">
        <v>635</v>
      </c>
      <c r="NW115" s="162" t="s">
        <v>635</v>
      </c>
      <c r="NX115" s="162" t="s">
        <v>635</v>
      </c>
      <c r="NY115" s="162" t="s">
        <v>635</v>
      </c>
      <c r="NZ115" s="162" t="s">
        <v>635</v>
      </c>
      <c r="OA115" s="162" t="s">
        <v>635</v>
      </c>
      <c r="OB115" s="163" t="s">
        <v>635</v>
      </c>
      <c r="OC115" s="142" t="s">
        <v>635</v>
      </c>
      <c r="OD115" s="142" t="s">
        <v>635</v>
      </c>
      <c r="OE115" s="142" t="s">
        <v>635</v>
      </c>
      <c r="OF115" s="142" t="s">
        <v>635</v>
      </c>
      <c r="OG115" s="142" t="s">
        <v>635</v>
      </c>
      <c r="OH115" s="142" t="s">
        <v>635</v>
      </c>
      <c r="OI115" s="142" t="s">
        <v>635</v>
      </c>
      <c r="OJ115" s="142" t="s">
        <v>635</v>
      </c>
      <c r="OK115" s="142" t="s">
        <v>635</v>
      </c>
      <c r="OL115" s="45">
        <v>0</v>
      </c>
      <c r="OM115" s="45">
        <v>0</v>
      </c>
      <c r="ON115" s="45">
        <v>0</v>
      </c>
      <c r="OO115" s="45">
        <v>0</v>
      </c>
      <c r="OP115" s="45">
        <v>0</v>
      </c>
      <c r="OQ115" s="45">
        <v>0</v>
      </c>
      <c r="OR115" s="45">
        <v>0</v>
      </c>
      <c r="OS115" s="45">
        <v>0</v>
      </c>
      <c r="OT115" s="44">
        <v>0</v>
      </c>
      <c r="OU115" s="158" t="s">
        <v>635</v>
      </c>
      <c r="OV115" s="158" t="s">
        <v>635</v>
      </c>
      <c r="OW115" s="158" t="s">
        <v>635</v>
      </c>
      <c r="OX115" s="158" t="s">
        <v>635</v>
      </c>
      <c r="OY115" s="158" t="s">
        <v>635</v>
      </c>
      <c r="OZ115" s="158" t="s">
        <v>635</v>
      </c>
      <c r="PA115" s="158" t="s">
        <v>635</v>
      </c>
      <c r="PB115" s="158" t="s">
        <v>635</v>
      </c>
      <c r="PC115" s="159" t="s">
        <v>635</v>
      </c>
      <c r="PD115" s="152" t="s">
        <v>635</v>
      </c>
      <c r="PE115" s="152" t="s">
        <v>635</v>
      </c>
      <c r="PF115" s="152" t="s">
        <v>635</v>
      </c>
      <c r="PG115" s="152" t="s">
        <v>635</v>
      </c>
      <c r="PH115" s="152" t="s">
        <v>635</v>
      </c>
      <c r="PI115" s="152" t="s">
        <v>635</v>
      </c>
      <c r="PJ115" s="152" t="s">
        <v>635</v>
      </c>
      <c r="PK115" s="152" t="s">
        <v>635</v>
      </c>
      <c r="PL115" s="164" t="s">
        <v>635</v>
      </c>
      <c r="PM115" s="158" t="s">
        <v>635</v>
      </c>
      <c r="PN115" s="158" t="s">
        <v>635</v>
      </c>
      <c r="PO115" s="158" t="s">
        <v>635</v>
      </c>
      <c r="PP115" s="158" t="s">
        <v>635</v>
      </c>
      <c r="PQ115" s="158" t="s">
        <v>635</v>
      </c>
      <c r="PR115" s="158" t="s">
        <v>635</v>
      </c>
      <c r="PS115" s="158" t="s">
        <v>635</v>
      </c>
      <c r="PT115" s="158" t="s">
        <v>635</v>
      </c>
      <c r="PU115" s="159" t="s">
        <v>635</v>
      </c>
      <c r="PV115" s="157" t="s">
        <v>635</v>
      </c>
      <c r="PW115" s="157" t="s">
        <v>635</v>
      </c>
      <c r="PX115" s="157" t="s">
        <v>635</v>
      </c>
      <c r="PY115" s="157" t="s">
        <v>635</v>
      </c>
      <c r="PZ115" s="157" t="s">
        <v>635</v>
      </c>
      <c r="QA115" s="157" t="s">
        <v>635</v>
      </c>
      <c r="QB115" s="157" t="s">
        <v>635</v>
      </c>
      <c r="QC115" s="157" t="s">
        <v>635</v>
      </c>
      <c r="QD115" s="165" t="s">
        <v>635</v>
      </c>
      <c r="QE115" s="166" t="s">
        <v>635</v>
      </c>
      <c r="QF115" s="166" t="s">
        <v>635</v>
      </c>
      <c r="QG115" s="166" t="s">
        <v>635</v>
      </c>
      <c r="QH115" s="166" t="s">
        <v>635</v>
      </c>
      <c r="QI115" s="166" t="s">
        <v>635</v>
      </c>
      <c r="QJ115" s="166" t="s">
        <v>635</v>
      </c>
      <c r="QK115" s="166" t="s">
        <v>635</v>
      </c>
      <c r="QL115" s="166" t="s">
        <v>635</v>
      </c>
      <c r="QM115" s="167" t="s">
        <v>635</v>
      </c>
      <c r="QN115" s="120" t="s">
        <v>635</v>
      </c>
      <c r="QO115" s="120" t="s">
        <v>635</v>
      </c>
      <c r="QP115" s="120" t="s">
        <v>635</v>
      </c>
      <c r="QQ115" s="120" t="s">
        <v>635</v>
      </c>
      <c r="QR115" s="120" t="s">
        <v>635</v>
      </c>
      <c r="QS115" s="120" t="s">
        <v>635</v>
      </c>
      <c r="QT115" s="120" t="s">
        <v>635</v>
      </c>
      <c r="QU115" s="120" t="s">
        <v>635</v>
      </c>
      <c r="QV115" s="168" t="s">
        <v>635</v>
      </c>
      <c r="QW115" s="169" t="s">
        <v>635</v>
      </c>
      <c r="QX115" s="169" t="s">
        <v>635</v>
      </c>
      <c r="QY115" s="169" t="s">
        <v>635</v>
      </c>
      <c r="QZ115" s="169" t="s">
        <v>635</v>
      </c>
      <c r="RA115" s="169" t="s">
        <v>635</v>
      </c>
      <c r="RB115" s="169" t="s">
        <v>635</v>
      </c>
      <c r="RC115" s="169" t="s">
        <v>635</v>
      </c>
      <c r="RD115" s="169" t="s">
        <v>635</v>
      </c>
      <c r="RE115" s="170" t="s">
        <v>635</v>
      </c>
      <c r="RF115" s="136" t="s">
        <v>656</v>
      </c>
      <c r="RG115" s="137" t="s">
        <v>635</v>
      </c>
      <c r="RH115" s="137" t="s">
        <v>635</v>
      </c>
      <c r="RI115" s="137" t="s">
        <v>635</v>
      </c>
      <c r="RJ115" s="137" t="s">
        <v>635</v>
      </c>
      <c r="RK115" s="137" t="s">
        <v>635</v>
      </c>
      <c r="RL115" s="105" t="s">
        <v>748</v>
      </c>
      <c r="RM115" s="106" t="s">
        <v>635</v>
      </c>
      <c r="RN115" s="106" t="s">
        <v>635</v>
      </c>
      <c r="RO115" s="171">
        <v>0</v>
      </c>
      <c r="RP115" s="171">
        <v>1</v>
      </c>
      <c r="RQ115" s="171">
        <v>0</v>
      </c>
      <c r="RR115" s="171">
        <v>0</v>
      </c>
      <c r="RS115" s="171">
        <v>0</v>
      </c>
      <c r="RT115" s="171">
        <v>0</v>
      </c>
      <c r="RU115" s="171">
        <v>0</v>
      </c>
      <c r="RV115" s="171">
        <v>0</v>
      </c>
      <c r="RW115" s="172">
        <f t="shared" si="28"/>
        <v>1</v>
      </c>
      <c r="RX115" s="133" t="s">
        <v>635</v>
      </c>
      <c r="RY115" s="133" t="s">
        <v>635</v>
      </c>
      <c r="RZ115" s="133" t="s">
        <v>635</v>
      </c>
      <c r="SA115" s="133" t="s">
        <v>635</v>
      </c>
      <c r="SB115" s="133" t="s">
        <v>635</v>
      </c>
      <c r="SC115" s="133" t="s">
        <v>635</v>
      </c>
      <c r="SD115" s="133" t="s">
        <v>635</v>
      </c>
      <c r="SE115" s="133" t="s">
        <v>635</v>
      </c>
      <c r="SF115" s="189" t="s">
        <v>635</v>
      </c>
      <c r="SG115" s="132" t="s">
        <v>635</v>
      </c>
      <c r="SH115" s="132" t="s">
        <v>635</v>
      </c>
      <c r="SI115" s="132" t="s">
        <v>635</v>
      </c>
      <c r="SJ115" s="132" t="s">
        <v>635</v>
      </c>
      <c r="SK115" s="132" t="s">
        <v>635</v>
      </c>
      <c r="SL115" s="132" t="s">
        <v>635</v>
      </c>
      <c r="SM115" s="132" t="s">
        <v>635</v>
      </c>
      <c r="SN115" s="132" t="s">
        <v>635</v>
      </c>
      <c r="SO115" s="173" t="s">
        <v>635</v>
      </c>
      <c r="SP115" s="102" t="s">
        <v>635</v>
      </c>
      <c r="SQ115" s="102" t="s">
        <v>635</v>
      </c>
      <c r="SR115" s="102" t="s">
        <v>635</v>
      </c>
      <c r="SS115" s="102" t="s">
        <v>635</v>
      </c>
      <c r="ST115" s="102" t="s">
        <v>635</v>
      </c>
      <c r="SU115" s="102" t="s">
        <v>635</v>
      </c>
      <c r="SV115" s="102" t="s">
        <v>635</v>
      </c>
      <c r="SW115" s="102" t="s">
        <v>635</v>
      </c>
      <c r="SX115" s="174" t="s">
        <v>635</v>
      </c>
      <c r="SY115" s="125" t="s">
        <v>635</v>
      </c>
      <c r="SZ115" s="125" t="s">
        <v>635</v>
      </c>
      <c r="TA115" s="125" t="s">
        <v>635</v>
      </c>
      <c r="TB115" s="125" t="s">
        <v>635</v>
      </c>
      <c r="TC115" s="125" t="s">
        <v>635</v>
      </c>
      <c r="TD115" s="125" t="s">
        <v>635</v>
      </c>
      <c r="TE115" s="125" t="s">
        <v>635</v>
      </c>
      <c r="TF115" s="125" t="s">
        <v>635</v>
      </c>
      <c r="TG115" s="175" t="s">
        <v>635</v>
      </c>
      <c r="TH115" s="149" t="s">
        <v>635</v>
      </c>
      <c r="TI115" s="149" t="s">
        <v>635</v>
      </c>
      <c r="TJ115" s="149" t="s">
        <v>635</v>
      </c>
      <c r="TK115" s="149" t="s">
        <v>635</v>
      </c>
      <c r="TL115" s="149" t="s">
        <v>635</v>
      </c>
      <c r="TM115" s="149" t="s">
        <v>635</v>
      </c>
      <c r="TN115" s="149" t="s">
        <v>635</v>
      </c>
      <c r="TO115" s="149" t="s">
        <v>635</v>
      </c>
      <c r="TP115" s="176" t="s">
        <v>635</v>
      </c>
      <c r="TQ115" s="177" t="s">
        <v>635</v>
      </c>
      <c r="TR115" s="177" t="s">
        <v>635</v>
      </c>
      <c r="TS115" s="177" t="s">
        <v>635</v>
      </c>
      <c r="TT115" s="177" t="s">
        <v>635</v>
      </c>
      <c r="TU115" s="177" t="s">
        <v>635</v>
      </c>
      <c r="TV115" s="177" t="s">
        <v>635</v>
      </c>
      <c r="TW115" s="177" t="s">
        <v>635</v>
      </c>
      <c r="TX115" s="177" t="s">
        <v>635</v>
      </c>
      <c r="TY115" s="178" t="s">
        <v>635</v>
      </c>
      <c r="TZ115" s="179" t="s">
        <v>635</v>
      </c>
      <c r="UA115" s="179" t="s">
        <v>635</v>
      </c>
      <c r="UB115" s="179" t="s">
        <v>635</v>
      </c>
      <c r="UC115" s="179" t="s">
        <v>635</v>
      </c>
      <c r="UD115" s="179" t="s">
        <v>635</v>
      </c>
      <c r="UE115" s="179" t="s">
        <v>635</v>
      </c>
      <c r="UF115" s="179" t="s">
        <v>635</v>
      </c>
      <c r="UG115" s="179" t="s">
        <v>635</v>
      </c>
      <c r="UH115" s="180" t="s">
        <v>635</v>
      </c>
      <c r="UI115" s="171">
        <v>0</v>
      </c>
      <c r="UJ115" s="171">
        <v>1</v>
      </c>
      <c r="UK115" s="171">
        <v>0</v>
      </c>
      <c r="UL115" s="171">
        <v>0</v>
      </c>
      <c r="UM115" s="171">
        <v>0</v>
      </c>
      <c r="UN115" s="171">
        <v>0</v>
      </c>
      <c r="UO115" s="171">
        <v>0</v>
      </c>
      <c r="UP115" s="171">
        <v>0</v>
      </c>
      <c r="UQ115" s="181">
        <f t="shared" si="29"/>
        <v>1</v>
      </c>
      <c r="UR115" s="131" t="s">
        <v>635</v>
      </c>
      <c r="US115" s="131" t="s">
        <v>635</v>
      </c>
      <c r="UT115" s="131" t="s">
        <v>635</v>
      </c>
      <c r="UU115" s="131" t="s">
        <v>635</v>
      </c>
      <c r="UV115" s="131" t="s">
        <v>635</v>
      </c>
      <c r="UW115" s="131" t="s">
        <v>635</v>
      </c>
      <c r="UX115" s="131" t="s">
        <v>635</v>
      </c>
      <c r="UY115" s="131" t="s">
        <v>635</v>
      </c>
      <c r="UZ115" s="182" t="s">
        <v>635</v>
      </c>
      <c r="VA115" s="169" t="s">
        <v>635</v>
      </c>
      <c r="VB115" s="169" t="s">
        <v>635</v>
      </c>
      <c r="VC115" s="169" t="s">
        <v>635</v>
      </c>
      <c r="VD115" s="169" t="s">
        <v>635</v>
      </c>
      <c r="VE115" s="169" t="s">
        <v>635</v>
      </c>
      <c r="VF115" s="169" t="s">
        <v>635</v>
      </c>
      <c r="VG115" s="169" t="s">
        <v>635</v>
      </c>
      <c r="VH115" s="169" t="s">
        <v>635</v>
      </c>
      <c r="VI115" s="183" t="s">
        <v>635</v>
      </c>
      <c r="VJ115" s="177" t="s">
        <v>635</v>
      </c>
      <c r="VK115" s="177" t="s">
        <v>635</v>
      </c>
      <c r="VL115" s="177" t="s">
        <v>635</v>
      </c>
      <c r="VM115" s="177" t="s">
        <v>635</v>
      </c>
      <c r="VN115" s="177" t="s">
        <v>635</v>
      </c>
      <c r="VO115" s="177" t="s">
        <v>635</v>
      </c>
      <c r="VP115" s="177" t="s">
        <v>635</v>
      </c>
      <c r="VQ115" s="177" t="s">
        <v>635</v>
      </c>
      <c r="VR115" s="178" t="s">
        <v>635</v>
      </c>
      <c r="VS115" s="184" t="s">
        <v>635</v>
      </c>
      <c r="VT115" s="184" t="s">
        <v>635</v>
      </c>
      <c r="VU115" s="184" t="s">
        <v>635</v>
      </c>
      <c r="VV115" s="184" t="s">
        <v>635</v>
      </c>
      <c r="VW115" s="184" t="s">
        <v>635</v>
      </c>
      <c r="VX115" s="184" t="s">
        <v>635</v>
      </c>
      <c r="VY115" s="184" t="s">
        <v>635</v>
      </c>
      <c r="VZ115" s="184" t="s">
        <v>635</v>
      </c>
      <c r="WA115" s="185" t="s">
        <v>635</v>
      </c>
      <c r="WB115" s="186" t="s">
        <v>635</v>
      </c>
      <c r="WC115" s="186" t="s">
        <v>635</v>
      </c>
      <c r="WD115" s="186" t="s">
        <v>635</v>
      </c>
      <c r="WE115" s="186" t="s">
        <v>635</v>
      </c>
      <c r="WF115" s="186" t="s">
        <v>635</v>
      </c>
      <c r="WG115" s="186" t="s">
        <v>635</v>
      </c>
      <c r="WH115" s="186" t="s">
        <v>635</v>
      </c>
      <c r="WI115" s="186" t="s">
        <v>635</v>
      </c>
      <c r="WJ115" s="187" t="s">
        <v>635</v>
      </c>
      <c r="WK115" s="137" t="s">
        <v>635</v>
      </c>
      <c r="WL115" s="137" t="s">
        <v>635</v>
      </c>
      <c r="WM115" s="137" t="s">
        <v>635</v>
      </c>
      <c r="WN115" s="137" t="s">
        <v>635</v>
      </c>
      <c r="WO115" s="137" t="s">
        <v>635</v>
      </c>
      <c r="WP115" s="137" t="s">
        <v>635</v>
      </c>
      <c r="WQ115" s="137" t="s">
        <v>635</v>
      </c>
      <c r="WR115" s="137" t="s">
        <v>635</v>
      </c>
      <c r="WS115" s="188" t="s">
        <v>635</v>
      </c>
      <c r="WT115" s="133" t="s">
        <v>635</v>
      </c>
      <c r="WU115" s="133" t="s">
        <v>635</v>
      </c>
      <c r="WV115" s="133" t="s">
        <v>635</v>
      </c>
      <c r="WW115" s="133" t="s">
        <v>635</v>
      </c>
      <c r="WX115" s="133" t="s">
        <v>635</v>
      </c>
      <c r="WY115" s="133" t="s">
        <v>635</v>
      </c>
      <c r="WZ115" s="133" t="s">
        <v>635</v>
      </c>
      <c r="XA115" s="133" t="s">
        <v>635</v>
      </c>
      <c r="XB115" s="189" t="s">
        <v>635</v>
      </c>
      <c r="XC115" s="105" t="s">
        <v>665</v>
      </c>
      <c r="XD115" s="105" t="s">
        <v>666</v>
      </c>
      <c r="XE115" s="105" t="s">
        <v>749</v>
      </c>
      <c r="XF115" s="111" t="s">
        <v>750</v>
      </c>
      <c r="XG115" s="190" t="s">
        <v>671</v>
      </c>
      <c r="XH115" s="190" t="s">
        <v>635</v>
      </c>
      <c r="XI115" s="190" t="s">
        <v>635</v>
      </c>
      <c r="XJ115" s="190" t="s">
        <v>635</v>
      </c>
      <c r="XK115" s="190" t="s">
        <v>635</v>
      </c>
      <c r="XL115" s="190" t="s">
        <v>635</v>
      </c>
      <c r="XM115" s="191" t="s">
        <v>667</v>
      </c>
      <c r="XN115" s="191" t="s">
        <v>670</v>
      </c>
      <c r="XO115" s="191" t="s">
        <v>635</v>
      </c>
      <c r="XP115" s="191" t="s">
        <v>635</v>
      </c>
      <c r="XQ115" s="191" t="s">
        <v>635</v>
      </c>
      <c r="XR115" s="191" t="s">
        <v>635</v>
      </c>
      <c r="XS115" s="191" t="s">
        <v>635</v>
      </c>
      <c r="XT115" s="191" t="s">
        <v>635</v>
      </c>
      <c r="XU115" s="192" t="s">
        <v>669</v>
      </c>
      <c r="XV115" s="192" t="s">
        <v>635</v>
      </c>
      <c r="XW115" s="192" t="s">
        <v>635</v>
      </c>
      <c r="XX115" s="192" t="s">
        <v>635</v>
      </c>
      <c r="XY115" s="192" t="s">
        <v>635</v>
      </c>
      <c r="XZ115" s="192" t="s">
        <v>635</v>
      </c>
      <c r="YA115" s="144" t="s">
        <v>669</v>
      </c>
      <c r="YB115" s="144" t="s">
        <v>635</v>
      </c>
      <c r="YC115" s="144" t="s">
        <v>635</v>
      </c>
      <c r="YD115" s="144" t="s">
        <v>635</v>
      </c>
      <c r="YE115" s="144" t="s">
        <v>635</v>
      </c>
      <c r="YF115" s="144" t="s">
        <v>635</v>
      </c>
      <c r="YG115" s="144" t="s">
        <v>635</v>
      </c>
      <c r="YH115" s="111" t="s">
        <v>674</v>
      </c>
      <c r="YI115" s="111" t="s">
        <v>635</v>
      </c>
      <c r="YJ115" s="111" t="s">
        <v>635</v>
      </c>
      <c r="YK115" s="190" t="s">
        <v>635</v>
      </c>
      <c r="YL115" s="190" t="s">
        <v>635</v>
      </c>
      <c r="YM115" s="190" t="s">
        <v>635</v>
      </c>
      <c r="YN115" s="190" t="s">
        <v>635</v>
      </c>
      <c r="YO115" s="190" t="s">
        <v>635</v>
      </c>
      <c r="YP115" s="130" t="s">
        <v>635</v>
      </c>
      <c r="YQ115" s="130" t="s">
        <v>635</v>
      </c>
      <c r="YR115" s="130" t="s">
        <v>635</v>
      </c>
      <c r="YS115" s="130" t="s">
        <v>635</v>
      </c>
      <c r="YT115" s="130" t="s">
        <v>635</v>
      </c>
      <c r="YU115" s="130" t="s">
        <v>635</v>
      </c>
      <c r="YV115" s="112" t="s">
        <v>635</v>
      </c>
      <c r="YW115" s="112" t="s">
        <v>635</v>
      </c>
      <c r="YX115" s="112" t="s">
        <v>635</v>
      </c>
      <c r="YY115" s="112" t="s">
        <v>635</v>
      </c>
      <c r="YZ115" s="105" t="s">
        <v>674</v>
      </c>
      <c r="ZA115" s="105" t="s">
        <v>635</v>
      </c>
      <c r="ZB115" s="126" t="s">
        <v>635</v>
      </c>
      <c r="ZC115" s="126" t="s">
        <v>635</v>
      </c>
      <c r="ZD115" s="126" t="s">
        <v>635</v>
      </c>
      <c r="ZE115" s="126" t="s">
        <v>635</v>
      </c>
      <c r="ZF115" s="126" t="s">
        <v>635</v>
      </c>
      <c r="ZG115" s="125" t="s">
        <v>635</v>
      </c>
      <c r="ZH115" s="125" t="s">
        <v>635</v>
      </c>
      <c r="ZI115" s="125" t="s">
        <v>635</v>
      </c>
      <c r="ZJ115" s="125" t="s">
        <v>635</v>
      </c>
      <c r="ZK115" s="125" t="s">
        <v>635</v>
      </c>
      <c r="ZL115" s="125" t="s">
        <v>635</v>
      </c>
      <c r="ZM115" s="125" t="s">
        <v>635</v>
      </c>
      <c r="ZN115" s="125" t="s">
        <v>635</v>
      </c>
      <c r="ZO115" s="147" t="s">
        <v>635</v>
      </c>
      <c r="ZP115" s="147" t="s">
        <v>635</v>
      </c>
      <c r="ZQ115" s="147" t="s">
        <v>635</v>
      </c>
      <c r="ZR115" s="147" t="s">
        <v>635</v>
      </c>
      <c r="ZS115" s="147" t="s">
        <v>635</v>
      </c>
      <c r="ZT115" s="184" t="s">
        <v>635</v>
      </c>
      <c r="ZU115" s="184">
        <v>3</v>
      </c>
      <c r="ZV115" s="184" t="s">
        <v>635</v>
      </c>
      <c r="ZW115" s="184" t="s">
        <v>635</v>
      </c>
      <c r="ZX115" s="131" t="s">
        <v>635</v>
      </c>
      <c r="ZY115" s="131" t="s">
        <v>635</v>
      </c>
      <c r="ZZ115" s="131" t="s">
        <v>635</v>
      </c>
      <c r="AAA115" s="131" t="s">
        <v>635</v>
      </c>
      <c r="AAB115" s="132" t="s">
        <v>635</v>
      </c>
      <c r="AAC115" s="132" t="s">
        <v>635</v>
      </c>
      <c r="AAD115" s="132">
        <v>1</v>
      </c>
      <c r="AAE115" s="193">
        <v>1</v>
      </c>
      <c r="AAF115" s="102" t="s">
        <v>635</v>
      </c>
      <c r="AAG115" s="102" t="s">
        <v>635</v>
      </c>
      <c r="AAH115" s="102" t="s">
        <v>635</v>
      </c>
      <c r="AAI115" s="102" t="s">
        <v>635</v>
      </c>
      <c r="AAJ115" s="125" t="s">
        <v>635</v>
      </c>
      <c r="AAK115" s="125">
        <v>3</v>
      </c>
      <c r="AAL115" s="125" t="s">
        <v>635</v>
      </c>
      <c r="AAM115" s="125" t="s">
        <v>635</v>
      </c>
      <c r="AAN115" s="131" t="s">
        <v>635</v>
      </c>
      <c r="AAO115" s="131" t="s">
        <v>635</v>
      </c>
      <c r="AAP115" s="131" t="s">
        <v>635</v>
      </c>
      <c r="AAQ115" s="131" t="s">
        <v>635</v>
      </c>
      <c r="AAR115" s="149" t="s">
        <v>635</v>
      </c>
      <c r="AAS115" s="149" t="s">
        <v>635</v>
      </c>
      <c r="AAT115" s="149" t="s">
        <v>635</v>
      </c>
      <c r="AAU115" s="149" t="s">
        <v>635</v>
      </c>
      <c r="AAV115" s="184" t="s">
        <v>635</v>
      </c>
      <c r="AAW115" s="184" t="s">
        <v>635</v>
      </c>
      <c r="AAX115" s="184" t="s">
        <v>635</v>
      </c>
      <c r="AAY115" s="184" t="s">
        <v>635</v>
      </c>
      <c r="AAZ115" s="103" t="s">
        <v>632</v>
      </c>
      <c r="ABA115" s="100" t="s">
        <v>786</v>
      </c>
      <c r="ABB115" s="100" t="s">
        <v>635</v>
      </c>
      <c r="ABC115" s="100" t="s">
        <v>635</v>
      </c>
      <c r="ABD115" s="100" t="s">
        <v>635</v>
      </c>
      <c r="ABE115" s="100" t="s">
        <v>635</v>
      </c>
      <c r="ABF115" s="103" t="s">
        <v>635</v>
      </c>
      <c r="ABG115" s="194" t="s">
        <v>873</v>
      </c>
      <c r="ABH115" s="195" t="s">
        <v>754</v>
      </c>
      <c r="ABI115" s="195" t="s">
        <v>716</v>
      </c>
      <c r="ABJ115" s="195" t="s">
        <v>787</v>
      </c>
      <c r="ABK115" s="195" t="s">
        <v>680</v>
      </c>
      <c r="ABL115" s="177" t="s">
        <v>635</v>
      </c>
      <c r="ABM115" s="177" t="s">
        <v>635</v>
      </c>
      <c r="ABN115" s="177" t="s">
        <v>635</v>
      </c>
      <c r="ABO115" s="195" t="s">
        <v>635</v>
      </c>
      <c r="ABP115" s="112" t="s">
        <v>682</v>
      </c>
      <c r="ABQ115" s="112" t="s">
        <v>635</v>
      </c>
      <c r="ABR115" s="112" t="s">
        <v>635</v>
      </c>
      <c r="ABS115" s="103" t="s">
        <v>632</v>
      </c>
      <c r="ABT115" s="97" t="s">
        <v>632</v>
      </c>
      <c r="ABU115" s="196" t="s">
        <v>683</v>
      </c>
      <c r="ABV115" s="196" t="s">
        <v>718</v>
      </c>
      <c r="ABW115" s="196" t="s">
        <v>789</v>
      </c>
      <c r="ABX115" s="196" t="s">
        <v>635</v>
      </c>
      <c r="ABY115" s="196" t="s">
        <v>635</v>
      </c>
      <c r="ABZ115" s="196" t="s">
        <v>635</v>
      </c>
      <c r="ACA115" s="196" t="s">
        <v>635</v>
      </c>
      <c r="ACB115" s="97" t="s">
        <v>626</v>
      </c>
      <c r="ACC115" s="97" t="s">
        <v>632</v>
      </c>
      <c r="ACD115" s="112" t="s">
        <v>685</v>
      </c>
      <c r="ACE115" s="112" t="s">
        <v>1246</v>
      </c>
      <c r="ACF115" s="112" t="s">
        <v>635</v>
      </c>
      <c r="ACG115" s="112" t="s">
        <v>635</v>
      </c>
      <c r="ACH115" s="97"/>
      <c r="ACI115" s="97" t="s">
        <v>2155</v>
      </c>
      <c r="ACJ115" s="97"/>
    </row>
    <row r="116" spans="1:764" ht="15" customHeight="1">
      <c r="A116">
        <v>111</v>
      </c>
      <c r="B116" s="97" t="s">
        <v>2156</v>
      </c>
      <c r="C116" s="97" t="s">
        <v>2157</v>
      </c>
      <c r="D116" s="97" t="s">
        <v>956</v>
      </c>
      <c r="E116" s="107" t="s">
        <v>2158</v>
      </c>
      <c r="F116" s="98" t="s">
        <v>2159</v>
      </c>
      <c r="G116" s="98" t="s">
        <v>2160</v>
      </c>
      <c r="H116" s="99">
        <v>36.241973000000002</v>
      </c>
      <c r="I116" s="99">
        <v>-0.204842</v>
      </c>
      <c r="J116" s="98" t="s">
        <v>1228</v>
      </c>
      <c r="K116" s="98" t="s">
        <v>2161</v>
      </c>
      <c r="L116" s="98" t="s">
        <v>2162</v>
      </c>
      <c r="M116" s="100" t="s">
        <v>2163</v>
      </c>
      <c r="N116" s="101">
        <v>711800455</v>
      </c>
      <c r="O116" s="102">
        <v>741787877</v>
      </c>
      <c r="P116" s="100">
        <v>-0.20474000000000001</v>
      </c>
      <c r="Q116" s="100">
        <v>36.241121999999997</v>
      </c>
      <c r="R116" s="100">
        <v>2578.1367190000001</v>
      </c>
      <c r="S116" s="100">
        <v>4.5510000000000002</v>
      </c>
      <c r="T116" s="103" t="s">
        <v>626</v>
      </c>
      <c r="U116" s="97" t="s">
        <v>627</v>
      </c>
      <c r="V116" s="97" t="s">
        <v>628</v>
      </c>
      <c r="W116" s="97" t="s">
        <v>629</v>
      </c>
      <c r="X116" s="97" t="s">
        <v>825</v>
      </c>
      <c r="Y116" s="97" t="s">
        <v>770</v>
      </c>
      <c r="Z116" s="103" t="s">
        <v>626</v>
      </c>
      <c r="AA116" s="104" t="s">
        <v>635</v>
      </c>
      <c r="AB116" s="197" t="s">
        <v>635</v>
      </c>
      <c r="AC116" s="104" t="s">
        <v>635</v>
      </c>
      <c r="AD116" s="104" t="s">
        <v>635</v>
      </c>
      <c r="AE116" s="104" t="s">
        <v>635</v>
      </c>
      <c r="AF116" s="103">
        <v>4</v>
      </c>
      <c r="AG116" s="103">
        <v>2</v>
      </c>
      <c r="AH116" s="97" t="s">
        <v>636</v>
      </c>
      <c r="AI116" s="97" t="s">
        <v>637</v>
      </c>
      <c r="AJ116" s="97" t="s">
        <v>638</v>
      </c>
      <c r="AK116" s="97" t="s">
        <v>635</v>
      </c>
      <c r="AL116" s="105" t="s">
        <v>640</v>
      </c>
      <c r="AM116" s="106" t="s">
        <v>635</v>
      </c>
      <c r="AN116" s="106" t="s">
        <v>635</v>
      </c>
      <c r="AO116" s="106" t="s">
        <v>635</v>
      </c>
      <c r="AP116" s="97" t="s">
        <v>642</v>
      </c>
      <c r="AQ116" s="97" t="s">
        <v>635</v>
      </c>
      <c r="AR116" s="103" t="s">
        <v>635</v>
      </c>
      <c r="AS116" s="107" t="s">
        <v>635</v>
      </c>
      <c r="AT116" s="103" t="s">
        <v>635</v>
      </c>
      <c r="AU116" s="103" t="s">
        <v>635</v>
      </c>
      <c r="AV116" s="106" t="s">
        <v>626</v>
      </c>
      <c r="AW116" s="105" t="s">
        <v>640</v>
      </c>
      <c r="AX116" s="103" t="s">
        <v>635</v>
      </c>
      <c r="AY116" s="105" t="s">
        <v>640</v>
      </c>
      <c r="AZ116" s="107" t="s">
        <v>635</v>
      </c>
      <c r="BA116" s="105" t="s">
        <v>640</v>
      </c>
      <c r="BB116" s="107" t="s">
        <v>635</v>
      </c>
      <c r="BC116" s="106" t="s">
        <v>635</v>
      </c>
      <c r="BD116" s="103" t="s">
        <v>635</v>
      </c>
      <c r="BE116" s="106" t="s">
        <v>626</v>
      </c>
      <c r="BF116" s="103" t="s">
        <v>635</v>
      </c>
      <c r="BG116" s="103" t="s">
        <v>635</v>
      </c>
      <c r="BH116" s="103" t="s">
        <v>635</v>
      </c>
      <c r="BI116" s="97" t="s">
        <v>640</v>
      </c>
      <c r="BJ116" s="108" t="s">
        <v>875</v>
      </c>
      <c r="BK116" s="108" t="s">
        <v>774</v>
      </c>
      <c r="BL116" s="108" t="s">
        <v>635</v>
      </c>
      <c r="BM116" s="108" t="s">
        <v>635</v>
      </c>
      <c r="BN116" s="108" t="s">
        <v>635</v>
      </c>
      <c r="BO116" s="103" t="s">
        <v>626</v>
      </c>
      <c r="BP116" s="103" t="s">
        <v>635</v>
      </c>
      <c r="BQ116" s="103" t="s">
        <v>635</v>
      </c>
      <c r="BR116" s="109" t="s">
        <v>635</v>
      </c>
      <c r="BS116" s="109" t="s">
        <v>635</v>
      </c>
      <c r="BT116" s="110" t="s">
        <v>635</v>
      </c>
      <c r="BU116" s="110" t="s">
        <v>635</v>
      </c>
      <c r="BV116" s="109" t="s">
        <v>635</v>
      </c>
      <c r="BW116" s="97" t="s">
        <v>848</v>
      </c>
      <c r="BX116" s="97" t="s">
        <v>848</v>
      </c>
      <c r="BY116" s="97" t="s">
        <v>2164</v>
      </c>
      <c r="BZ116" s="97" t="s">
        <v>779</v>
      </c>
      <c r="CA116" s="111" t="s">
        <v>736</v>
      </c>
      <c r="CB116" s="111" t="s">
        <v>635</v>
      </c>
      <c r="CC116" s="111" t="s">
        <v>635</v>
      </c>
      <c r="CD116" s="106" t="s">
        <v>635</v>
      </c>
      <c r="CE116" s="111" t="s">
        <v>635</v>
      </c>
      <c r="CF116" s="103">
        <v>3</v>
      </c>
      <c r="CG116" s="103">
        <v>4</v>
      </c>
      <c r="CH116" s="112" t="s">
        <v>649</v>
      </c>
      <c r="CI116" s="113" t="s">
        <v>635</v>
      </c>
      <c r="CJ116" s="113" t="s">
        <v>635</v>
      </c>
      <c r="CK116" s="113" t="s">
        <v>635</v>
      </c>
      <c r="CL116" s="103">
        <v>5</v>
      </c>
      <c r="CM116" s="114">
        <v>700</v>
      </c>
      <c r="CN116" s="103" t="s">
        <v>635</v>
      </c>
      <c r="CO116" s="106" t="s">
        <v>635</v>
      </c>
      <c r="CP116" s="103" t="s">
        <v>635</v>
      </c>
      <c r="CQ116" s="106" t="s">
        <v>635</v>
      </c>
      <c r="CR116" s="103" t="s">
        <v>635</v>
      </c>
      <c r="CS116" s="106" t="s">
        <v>635</v>
      </c>
      <c r="CT116" s="103" t="s">
        <v>635</v>
      </c>
      <c r="CU116" s="106" t="s">
        <v>635</v>
      </c>
      <c r="CV116" s="103" t="s">
        <v>635</v>
      </c>
      <c r="CW116" s="103" t="s">
        <v>635</v>
      </c>
      <c r="CX116" s="111" t="s">
        <v>651</v>
      </c>
      <c r="CY116" s="106" t="s">
        <v>635</v>
      </c>
      <c r="CZ116" s="115">
        <v>0</v>
      </c>
      <c r="DA116" s="115">
        <v>1</v>
      </c>
      <c r="DB116" s="116">
        <f>SUM(CZ116:DA116)</f>
        <v>1</v>
      </c>
      <c r="DC116" s="117" t="s">
        <v>635</v>
      </c>
      <c r="DD116" s="118" t="s">
        <v>635</v>
      </c>
      <c r="DE116" s="118" t="s">
        <v>635</v>
      </c>
      <c r="DF116" s="118" t="s">
        <v>635</v>
      </c>
      <c r="DG116" s="119" t="s">
        <v>635</v>
      </c>
      <c r="DH116" s="106" t="s">
        <v>635</v>
      </c>
      <c r="DI116" s="106" t="s">
        <v>635</v>
      </c>
      <c r="DJ116" s="121" t="s">
        <v>635</v>
      </c>
      <c r="DK116" s="122" t="s">
        <v>635</v>
      </c>
      <c r="DL116" s="123" t="s">
        <v>635</v>
      </c>
      <c r="DM116" s="123" t="s">
        <v>635</v>
      </c>
      <c r="DN116" s="124" t="s">
        <v>635</v>
      </c>
      <c r="DO116" s="124" t="s">
        <v>635</v>
      </c>
      <c r="DP116" s="124" t="s">
        <v>635</v>
      </c>
      <c r="DQ116" s="125" t="s">
        <v>635</v>
      </c>
      <c r="DR116" s="125" t="s">
        <v>635</v>
      </c>
      <c r="DS116" s="125" t="s">
        <v>635</v>
      </c>
      <c r="DT116" s="106" t="s">
        <v>635</v>
      </c>
      <c r="DU116" s="106" t="s">
        <v>635</v>
      </c>
      <c r="DV116" s="106" t="s">
        <v>635</v>
      </c>
      <c r="DW116" s="126" t="s">
        <v>635</v>
      </c>
      <c r="DX116" s="126" t="s">
        <v>635</v>
      </c>
      <c r="DY116" s="126" t="s">
        <v>635</v>
      </c>
      <c r="DZ116" s="97" t="s">
        <v>635</v>
      </c>
      <c r="EA116" s="103" t="s">
        <v>626</v>
      </c>
      <c r="EB116" s="97" t="s">
        <v>635</v>
      </c>
      <c r="EC116" s="103" t="s">
        <v>626</v>
      </c>
      <c r="ED116" s="103" t="s">
        <v>635</v>
      </c>
      <c r="EE116" s="103" t="s">
        <v>635</v>
      </c>
      <c r="EF116" s="127" t="s">
        <v>651</v>
      </c>
      <c r="EG116" s="127" t="s">
        <v>635</v>
      </c>
      <c r="EH116" s="103" t="s">
        <v>651</v>
      </c>
      <c r="EI116" s="97" t="s">
        <v>640</v>
      </c>
      <c r="EJ116" s="97" t="s">
        <v>640</v>
      </c>
      <c r="EK116" s="122" t="s">
        <v>635</v>
      </c>
      <c r="EL116" s="122" t="s">
        <v>635</v>
      </c>
      <c r="EM116" s="122" t="s">
        <v>635</v>
      </c>
      <c r="EN116" s="122" t="s">
        <v>635</v>
      </c>
      <c r="EO116" s="128" t="s">
        <v>635</v>
      </c>
      <c r="EP116" s="128" t="s">
        <v>635</v>
      </c>
      <c r="EQ116" s="128" t="s">
        <v>635</v>
      </c>
      <c r="ER116" s="128" t="s">
        <v>635</v>
      </c>
      <c r="ES116" s="129" t="s">
        <v>635</v>
      </c>
      <c r="ET116" s="129" t="s">
        <v>635</v>
      </c>
      <c r="EU116" s="129" t="s">
        <v>635</v>
      </c>
      <c r="EV116" s="129" t="s">
        <v>635</v>
      </c>
      <c r="EW116" s="97" t="s">
        <v>635</v>
      </c>
      <c r="EX116" s="97" t="s">
        <v>635</v>
      </c>
      <c r="EY116" s="103" t="s">
        <v>635</v>
      </c>
      <c r="EZ116" s="107" t="s">
        <v>1652</v>
      </c>
      <c r="FA116" s="97" t="s">
        <v>635</v>
      </c>
      <c r="FB116" s="130" t="s">
        <v>656</v>
      </c>
      <c r="FC116" s="130" t="s">
        <v>743</v>
      </c>
      <c r="FD116" s="131" t="s">
        <v>635</v>
      </c>
      <c r="FE116" s="131" t="s">
        <v>635</v>
      </c>
      <c r="FF116" s="131" t="s">
        <v>635</v>
      </c>
      <c r="FG116" s="131" t="s">
        <v>635</v>
      </c>
      <c r="FH116" s="131" t="s">
        <v>635</v>
      </c>
      <c r="FI116" s="132">
        <v>2</v>
      </c>
      <c r="FJ116" s="133" t="s">
        <v>635</v>
      </c>
      <c r="FK116" s="103" t="s">
        <v>635</v>
      </c>
      <c r="FL116" s="134" t="s">
        <v>635</v>
      </c>
      <c r="FM116" s="135">
        <v>6</v>
      </c>
      <c r="FN116" s="135" t="s">
        <v>635</v>
      </c>
      <c r="FO116" s="135" t="s">
        <v>635</v>
      </c>
      <c r="FP116" s="103" t="s">
        <v>635</v>
      </c>
      <c r="FQ116" s="132">
        <v>30</v>
      </c>
      <c r="FR116" s="133" t="s">
        <v>635</v>
      </c>
      <c r="FS116" s="103" t="s">
        <v>635</v>
      </c>
      <c r="FT116" s="134" t="s">
        <v>635</v>
      </c>
      <c r="FU116" s="135">
        <v>1</v>
      </c>
      <c r="FV116" s="135" t="s">
        <v>635</v>
      </c>
      <c r="FW116" s="131" t="s">
        <v>635</v>
      </c>
      <c r="FX116" s="103" t="s">
        <v>635</v>
      </c>
      <c r="FY116" s="100" t="s">
        <v>658</v>
      </c>
      <c r="FZ116" s="102" t="s">
        <v>635</v>
      </c>
      <c r="GA116" s="102">
        <v>0</v>
      </c>
      <c r="GB116" s="102">
        <v>24</v>
      </c>
      <c r="GC116" s="136" t="s">
        <v>658</v>
      </c>
      <c r="GD116" s="137" t="s">
        <v>635</v>
      </c>
      <c r="GE116" s="137">
        <v>0</v>
      </c>
      <c r="GF116" s="137">
        <v>24</v>
      </c>
      <c r="GG116" s="125" t="s">
        <v>635</v>
      </c>
      <c r="GH116" s="125" t="s">
        <v>635</v>
      </c>
      <c r="GI116" s="125" t="s">
        <v>635</v>
      </c>
      <c r="GJ116" s="125" t="s">
        <v>635</v>
      </c>
      <c r="GK116" s="122" t="s">
        <v>635</v>
      </c>
      <c r="GL116" s="122" t="s">
        <v>635</v>
      </c>
      <c r="GM116" s="122" t="s">
        <v>635</v>
      </c>
      <c r="GN116" s="122" t="s">
        <v>635</v>
      </c>
      <c r="GO116" s="135" t="s">
        <v>635</v>
      </c>
      <c r="GP116" s="135" t="s">
        <v>635</v>
      </c>
      <c r="GQ116" s="135" t="s">
        <v>635</v>
      </c>
      <c r="GR116" s="134" t="s">
        <v>635</v>
      </c>
      <c r="GS116" s="134" t="s">
        <v>635</v>
      </c>
      <c r="GT116" s="134" t="s">
        <v>635</v>
      </c>
      <c r="GU116" s="126" t="s">
        <v>635</v>
      </c>
      <c r="GV116" s="126" t="s">
        <v>635</v>
      </c>
      <c r="GW116" s="126" t="s">
        <v>635</v>
      </c>
      <c r="GX116" s="145" t="s">
        <v>635</v>
      </c>
      <c r="GY116" s="145" t="s">
        <v>635</v>
      </c>
      <c r="GZ116" s="145" t="s">
        <v>635</v>
      </c>
      <c r="HA116" s="139" t="s">
        <v>658</v>
      </c>
      <c r="HB116" s="140" t="s">
        <v>635</v>
      </c>
      <c r="HC116" s="123">
        <v>0</v>
      </c>
      <c r="HD116" s="123">
        <v>24</v>
      </c>
      <c r="HE116" s="127" t="s">
        <v>658</v>
      </c>
      <c r="HF116" s="131" t="s">
        <v>635</v>
      </c>
      <c r="HG116" s="131">
        <v>0</v>
      </c>
      <c r="HH116" s="131">
        <v>24</v>
      </c>
      <c r="HI116" s="141" t="s">
        <v>635</v>
      </c>
      <c r="HJ116" s="141" t="s">
        <v>635</v>
      </c>
      <c r="HK116" s="141" t="s">
        <v>635</v>
      </c>
      <c r="HL116" s="141" t="s">
        <v>635</v>
      </c>
      <c r="HM116" s="131" t="s">
        <v>635</v>
      </c>
      <c r="HN116" s="131" t="s">
        <v>635</v>
      </c>
      <c r="HO116" s="131" t="s">
        <v>635</v>
      </c>
      <c r="HP116" s="131" t="s">
        <v>635</v>
      </c>
      <c r="HQ116" s="106" t="s">
        <v>635</v>
      </c>
      <c r="HR116" s="106" t="s">
        <v>635</v>
      </c>
      <c r="HS116" s="106" t="s">
        <v>635</v>
      </c>
      <c r="HT116" s="106" t="s">
        <v>635</v>
      </c>
      <c r="HU116" s="132" t="s">
        <v>635</v>
      </c>
      <c r="HV116" s="132" t="s">
        <v>635</v>
      </c>
      <c r="HW116" s="132" t="s">
        <v>635</v>
      </c>
      <c r="HX116" s="132" t="s">
        <v>635</v>
      </c>
      <c r="HY116" s="118" t="s">
        <v>635</v>
      </c>
      <c r="HZ116" s="118" t="s">
        <v>635</v>
      </c>
      <c r="IA116" s="118" t="s">
        <v>635</v>
      </c>
      <c r="IB116" s="118" t="s">
        <v>635</v>
      </c>
      <c r="IC116" s="125" t="s">
        <v>635</v>
      </c>
      <c r="ID116" s="125" t="s">
        <v>635</v>
      </c>
      <c r="IE116" s="125" t="s">
        <v>635</v>
      </c>
      <c r="IF116" s="125" t="s">
        <v>635</v>
      </c>
      <c r="IG116" s="105" t="s">
        <v>659</v>
      </c>
      <c r="IH116" s="105" t="s">
        <v>660</v>
      </c>
      <c r="II116" s="105" t="s">
        <v>661</v>
      </c>
      <c r="IJ116" s="105" t="s">
        <v>662</v>
      </c>
      <c r="IK116" s="105" t="s">
        <v>855</v>
      </c>
      <c r="IL116" s="105" t="s">
        <v>856</v>
      </c>
      <c r="IM116" s="105" t="s">
        <v>635</v>
      </c>
      <c r="IN116" s="105" t="s">
        <v>635</v>
      </c>
      <c r="IO116" s="105" t="s">
        <v>635</v>
      </c>
      <c r="IP116" s="103">
        <v>6</v>
      </c>
      <c r="IQ116" s="102" t="s">
        <v>635</v>
      </c>
      <c r="IR116" s="102" t="s">
        <v>635</v>
      </c>
      <c r="IS116" s="142" t="s">
        <v>635</v>
      </c>
      <c r="IT116" s="142" t="s">
        <v>635</v>
      </c>
      <c r="IU116" s="128" t="s">
        <v>635</v>
      </c>
      <c r="IV116" s="128" t="s">
        <v>635</v>
      </c>
      <c r="IW116" s="143" t="s">
        <v>635</v>
      </c>
      <c r="IX116" s="143" t="s">
        <v>635</v>
      </c>
      <c r="IY116" s="124" t="s">
        <v>635</v>
      </c>
      <c r="IZ116" s="124" t="s">
        <v>635</v>
      </c>
      <c r="JA116" s="124" t="s">
        <v>635</v>
      </c>
      <c r="JB116" s="123" t="s">
        <v>635</v>
      </c>
      <c r="JC116" s="123" t="s">
        <v>635</v>
      </c>
      <c r="JD116" s="123" t="s">
        <v>635</v>
      </c>
      <c r="JE116" s="144" t="s">
        <v>635</v>
      </c>
      <c r="JF116" s="144" t="s">
        <v>635</v>
      </c>
      <c r="JG116" s="144" t="s">
        <v>635</v>
      </c>
      <c r="JH116" s="141" t="s">
        <v>635</v>
      </c>
      <c r="JI116" s="141" t="s">
        <v>635</v>
      </c>
      <c r="JJ116" s="141" t="s">
        <v>635</v>
      </c>
      <c r="JK116" s="144" t="s">
        <v>635</v>
      </c>
      <c r="JL116" s="144" t="s">
        <v>635</v>
      </c>
      <c r="JM116" s="144" t="s">
        <v>635</v>
      </c>
      <c r="JN116" s="135" t="s">
        <v>635</v>
      </c>
      <c r="JO116" s="135" t="s">
        <v>635</v>
      </c>
      <c r="JP116" s="135" t="s">
        <v>635</v>
      </c>
      <c r="JQ116" s="144" t="s">
        <v>635</v>
      </c>
      <c r="JR116" s="144" t="s">
        <v>635</v>
      </c>
      <c r="JS116" s="208" t="s">
        <v>635</v>
      </c>
      <c r="JT116" s="208" t="s">
        <v>635</v>
      </c>
      <c r="JU116" s="145" t="s">
        <v>635</v>
      </c>
      <c r="JV116" s="145" t="s">
        <v>635</v>
      </c>
      <c r="JW116" s="209" t="s">
        <v>635</v>
      </c>
      <c r="JX116" s="209" t="s">
        <v>635</v>
      </c>
      <c r="JY116" s="141" t="s">
        <v>635</v>
      </c>
      <c r="JZ116" s="141" t="s">
        <v>635</v>
      </c>
      <c r="KA116" s="141" t="s">
        <v>635</v>
      </c>
      <c r="KB116" s="141" t="s">
        <v>635</v>
      </c>
      <c r="KC116" s="128" t="s">
        <v>635</v>
      </c>
      <c r="KD116" s="128" t="s">
        <v>635</v>
      </c>
      <c r="KE116" s="128" t="s">
        <v>635</v>
      </c>
      <c r="KF116" s="128" t="s">
        <v>635</v>
      </c>
      <c r="KG116" s="146" t="s">
        <v>635</v>
      </c>
      <c r="KH116" s="146" t="s">
        <v>635</v>
      </c>
      <c r="KI116" s="146" t="s">
        <v>635</v>
      </c>
      <c r="KJ116" s="146" t="s">
        <v>635</v>
      </c>
      <c r="KK116" s="147" t="s">
        <v>635</v>
      </c>
      <c r="KL116" s="147" t="s">
        <v>635</v>
      </c>
      <c r="KM116" s="147" t="s">
        <v>635</v>
      </c>
      <c r="KN116" s="147" t="s">
        <v>635</v>
      </c>
      <c r="KO116" s="148" t="s">
        <v>635</v>
      </c>
      <c r="KP116" s="148" t="s">
        <v>635</v>
      </c>
      <c r="KQ116" s="148" t="s">
        <v>635</v>
      </c>
      <c r="KR116" s="148" t="s">
        <v>635</v>
      </c>
      <c r="KS116" s="149" t="s">
        <v>635</v>
      </c>
      <c r="KT116" s="149" t="s">
        <v>635</v>
      </c>
      <c r="KU116" s="149" t="s">
        <v>635</v>
      </c>
      <c r="KV116" s="149" t="s">
        <v>635</v>
      </c>
      <c r="KW116" s="105" t="s">
        <v>965</v>
      </c>
      <c r="KX116" s="106" t="s">
        <v>635</v>
      </c>
      <c r="KY116" s="106" t="s">
        <v>635</v>
      </c>
      <c r="KZ116" s="150">
        <v>0</v>
      </c>
      <c r="LA116" s="150">
        <v>0</v>
      </c>
      <c r="LB116" s="150">
        <v>0</v>
      </c>
      <c r="LC116" s="150">
        <v>1</v>
      </c>
      <c r="LD116" s="150">
        <v>0</v>
      </c>
      <c r="LE116" s="150">
        <v>0</v>
      </c>
      <c r="LF116" s="150">
        <v>0</v>
      </c>
      <c r="LG116" s="150">
        <v>0</v>
      </c>
      <c r="LH116" s="151">
        <f t="shared" si="31"/>
        <v>1</v>
      </c>
      <c r="LI116" s="152">
        <v>0</v>
      </c>
      <c r="LJ116" s="152">
        <v>0</v>
      </c>
      <c r="LK116" s="152">
        <v>0</v>
      </c>
      <c r="LL116" s="152">
        <v>1</v>
      </c>
      <c r="LM116" s="152">
        <v>0</v>
      </c>
      <c r="LN116" s="152">
        <v>0</v>
      </c>
      <c r="LO116" s="152">
        <v>0</v>
      </c>
      <c r="LP116" s="152">
        <v>0</v>
      </c>
      <c r="LQ116" s="153">
        <f t="shared" si="32"/>
        <v>1</v>
      </c>
      <c r="LR116" s="142">
        <v>0</v>
      </c>
      <c r="LS116" s="142">
        <v>0</v>
      </c>
      <c r="LT116" s="142">
        <v>0</v>
      </c>
      <c r="LU116" s="142">
        <v>0</v>
      </c>
      <c r="LV116" s="142">
        <v>0</v>
      </c>
      <c r="LW116" s="142">
        <v>0</v>
      </c>
      <c r="LX116" s="142">
        <v>0</v>
      </c>
      <c r="LY116" s="142">
        <v>0</v>
      </c>
      <c r="LZ116" s="142">
        <v>0</v>
      </c>
      <c r="MA116" s="45" t="s">
        <v>635</v>
      </c>
      <c r="MB116" s="45" t="s">
        <v>635</v>
      </c>
      <c r="MC116" s="45" t="s">
        <v>635</v>
      </c>
      <c r="MD116" s="45" t="s">
        <v>635</v>
      </c>
      <c r="ME116" s="45" t="s">
        <v>635</v>
      </c>
      <c r="MF116" s="45" t="s">
        <v>635</v>
      </c>
      <c r="MG116" s="45" t="s">
        <v>635</v>
      </c>
      <c r="MH116" s="45" t="s">
        <v>635</v>
      </c>
      <c r="MI116" s="44" t="s">
        <v>635</v>
      </c>
      <c r="MJ116" s="155" t="s">
        <v>635</v>
      </c>
      <c r="MK116" s="155" t="s">
        <v>635</v>
      </c>
      <c r="ML116" s="155" t="s">
        <v>635</v>
      </c>
      <c r="MM116" s="155" t="s">
        <v>635</v>
      </c>
      <c r="MN116" s="155" t="s">
        <v>635</v>
      </c>
      <c r="MO116" s="155" t="s">
        <v>635</v>
      </c>
      <c r="MP116" s="155" t="s">
        <v>635</v>
      </c>
      <c r="MQ116" s="155" t="s">
        <v>635</v>
      </c>
      <c r="MR116" s="156" t="s">
        <v>635</v>
      </c>
      <c r="MS116" s="157" t="s">
        <v>635</v>
      </c>
      <c r="MT116" s="157" t="s">
        <v>635</v>
      </c>
      <c r="MU116" s="157" t="s">
        <v>635</v>
      </c>
      <c r="MV116" s="157" t="s">
        <v>635</v>
      </c>
      <c r="MW116" s="157" t="s">
        <v>635</v>
      </c>
      <c r="MX116" s="157" t="s">
        <v>635</v>
      </c>
      <c r="MY116" s="157" t="s">
        <v>635</v>
      </c>
      <c r="MZ116" s="157" t="s">
        <v>635</v>
      </c>
      <c r="NA116" s="157" t="s">
        <v>635</v>
      </c>
      <c r="NB116" s="158">
        <v>0</v>
      </c>
      <c r="NC116" s="158">
        <v>0</v>
      </c>
      <c r="ND116" s="158">
        <v>0</v>
      </c>
      <c r="NE116" s="158">
        <v>0</v>
      </c>
      <c r="NF116" s="158">
        <v>0</v>
      </c>
      <c r="NG116" s="158">
        <v>0</v>
      </c>
      <c r="NH116" s="158">
        <v>0</v>
      </c>
      <c r="NI116" s="158">
        <v>0</v>
      </c>
      <c r="NJ116" s="159">
        <v>0</v>
      </c>
      <c r="NK116" s="160" t="s">
        <v>635</v>
      </c>
      <c r="NL116" s="160" t="s">
        <v>635</v>
      </c>
      <c r="NM116" s="160" t="s">
        <v>635</v>
      </c>
      <c r="NN116" s="160" t="s">
        <v>635</v>
      </c>
      <c r="NO116" s="160" t="s">
        <v>635</v>
      </c>
      <c r="NP116" s="160" t="s">
        <v>635</v>
      </c>
      <c r="NQ116" s="160" t="s">
        <v>635</v>
      </c>
      <c r="NR116" s="160" t="s">
        <v>635</v>
      </c>
      <c r="NS116" s="161" t="s">
        <v>635</v>
      </c>
      <c r="NT116" s="162" t="s">
        <v>635</v>
      </c>
      <c r="NU116" s="162" t="s">
        <v>635</v>
      </c>
      <c r="NV116" s="162" t="s">
        <v>635</v>
      </c>
      <c r="NW116" s="162" t="s">
        <v>635</v>
      </c>
      <c r="NX116" s="162" t="s">
        <v>635</v>
      </c>
      <c r="NY116" s="162" t="s">
        <v>635</v>
      </c>
      <c r="NZ116" s="162" t="s">
        <v>635</v>
      </c>
      <c r="OA116" s="162" t="s">
        <v>635</v>
      </c>
      <c r="OB116" s="163" t="s">
        <v>635</v>
      </c>
      <c r="OC116" s="142" t="s">
        <v>635</v>
      </c>
      <c r="OD116" s="142" t="s">
        <v>635</v>
      </c>
      <c r="OE116" s="142" t="s">
        <v>635</v>
      </c>
      <c r="OF116" s="142" t="s">
        <v>635</v>
      </c>
      <c r="OG116" s="142" t="s">
        <v>635</v>
      </c>
      <c r="OH116" s="142" t="s">
        <v>635</v>
      </c>
      <c r="OI116" s="142" t="s">
        <v>635</v>
      </c>
      <c r="OJ116" s="142" t="s">
        <v>635</v>
      </c>
      <c r="OK116" s="142" t="s">
        <v>635</v>
      </c>
      <c r="OL116" s="45">
        <v>0</v>
      </c>
      <c r="OM116" s="45">
        <v>0</v>
      </c>
      <c r="ON116" s="45">
        <v>0</v>
      </c>
      <c r="OO116" s="45">
        <v>0</v>
      </c>
      <c r="OP116" s="45">
        <v>0</v>
      </c>
      <c r="OQ116" s="45">
        <v>0</v>
      </c>
      <c r="OR116" s="45">
        <v>0</v>
      </c>
      <c r="OS116" s="45">
        <v>0</v>
      </c>
      <c r="OT116" s="44">
        <v>0</v>
      </c>
      <c r="OU116" s="158" t="s">
        <v>635</v>
      </c>
      <c r="OV116" s="158" t="s">
        <v>635</v>
      </c>
      <c r="OW116" s="158" t="s">
        <v>635</v>
      </c>
      <c r="OX116" s="158" t="s">
        <v>635</v>
      </c>
      <c r="OY116" s="158" t="s">
        <v>635</v>
      </c>
      <c r="OZ116" s="158" t="s">
        <v>635</v>
      </c>
      <c r="PA116" s="158" t="s">
        <v>635</v>
      </c>
      <c r="PB116" s="158" t="s">
        <v>635</v>
      </c>
      <c r="PC116" s="159" t="s">
        <v>635</v>
      </c>
      <c r="PD116" s="152" t="s">
        <v>635</v>
      </c>
      <c r="PE116" s="152" t="s">
        <v>635</v>
      </c>
      <c r="PF116" s="152" t="s">
        <v>635</v>
      </c>
      <c r="PG116" s="152" t="s">
        <v>635</v>
      </c>
      <c r="PH116" s="152" t="s">
        <v>635</v>
      </c>
      <c r="PI116" s="152" t="s">
        <v>635</v>
      </c>
      <c r="PJ116" s="152" t="s">
        <v>635</v>
      </c>
      <c r="PK116" s="152" t="s">
        <v>635</v>
      </c>
      <c r="PL116" s="164" t="s">
        <v>635</v>
      </c>
      <c r="PM116" s="158" t="s">
        <v>635</v>
      </c>
      <c r="PN116" s="158" t="s">
        <v>635</v>
      </c>
      <c r="PO116" s="158" t="s">
        <v>635</v>
      </c>
      <c r="PP116" s="158" t="s">
        <v>635</v>
      </c>
      <c r="PQ116" s="158" t="s">
        <v>635</v>
      </c>
      <c r="PR116" s="158" t="s">
        <v>635</v>
      </c>
      <c r="PS116" s="158" t="s">
        <v>635</v>
      </c>
      <c r="PT116" s="158" t="s">
        <v>635</v>
      </c>
      <c r="PU116" s="159" t="s">
        <v>635</v>
      </c>
      <c r="PV116" s="157">
        <v>0</v>
      </c>
      <c r="PW116" s="157">
        <v>0</v>
      </c>
      <c r="PX116" s="157">
        <v>0</v>
      </c>
      <c r="PY116" s="157">
        <v>0</v>
      </c>
      <c r="PZ116" s="157">
        <v>0</v>
      </c>
      <c r="QA116" s="157">
        <v>0</v>
      </c>
      <c r="QB116" s="157">
        <v>0</v>
      </c>
      <c r="QC116" s="157">
        <v>0</v>
      </c>
      <c r="QD116" s="165">
        <v>0</v>
      </c>
      <c r="QE116" s="166" t="s">
        <v>635</v>
      </c>
      <c r="QF116" s="166" t="s">
        <v>635</v>
      </c>
      <c r="QG116" s="166" t="s">
        <v>635</v>
      </c>
      <c r="QH116" s="166" t="s">
        <v>635</v>
      </c>
      <c r="QI116" s="166" t="s">
        <v>635</v>
      </c>
      <c r="QJ116" s="166" t="s">
        <v>635</v>
      </c>
      <c r="QK116" s="166" t="s">
        <v>635</v>
      </c>
      <c r="QL116" s="166" t="s">
        <v>635</v>
      </c>
      <c r="QM116" s="167" t="s">
        <v>635</v>
      </c>
      <c r="QN116" s="120" t="s">
        <v>635</v>
      </c>
      <c r="QO116" s="120" t="s">
        <v>635</v>
      </c>
      <c r="QP116" s="120" t="s">
        <v>635</v>
      </c>
      <c r="QQ116" s="120" t="s">
        <v>635</v>
      </c>
      <c r="QR116" s="120" t="s">
        <v>635</v>
      </c>
      <c r="QS116" s="120" t="s">
        <v>635</v>
      </c>
      <c r="QT116" s="120" t="s">
        <v>635</v>
      </c>
      <c r="QU116" s="120" t="s">
        <v>635</v>
      </c>
      <c r="QV116" s="168" t="s">
        <v>635</v>
      </c>
      <c r="QW116" s="169" t="s">
        <v>635</v>
      </c>
      <c r="QX116" s="169" t="s">
        <v>635</v>
      </c>
      <c r="QY116" s="169" t="s">
        <v>635</v>
      </c>
      <c r="QZ116" s="169" t="s">
        <v>635</v>
      </c>
      <c r="RA116" s="169" t="s">
        <v>635</v>
      </c>
      <c r="RB116" s="169" t="s">
        <v>635</v>
      </c>
      <c r="RC116" s="169" t="s">
        <v>635</v>
      </c>
      <c r="RD116" s="169" t="s">
        <v>635</v>
      </c>
      <c r="RE116" s="170" t="s">
        <v>635</v>
      </c>
      <c r="RF116" s="136" t="s">
        <v>656</v>
      </c>
      <c r="RG116" s="136" t="s">
        <v>743</v>
      </c>
      <c r="RH116" s="136" t="s">
        <v>635</v>
      </c>
      <c r="RI116" s="137" t="s">
        <v>635</v>
      </c>
      <c r="RJ116" s="137" t="s">
        <v>635</v>
      </c>
      <c r="RK116" s="137" t="s">
        <v>635</v>
      </c>
      <c r="RL116" s="105" t="s">
        <v>965</v>
      </c>
      <c r="RM116" s="106" t="s">
        <v>635</v>
      </c>
      <c r="RN116" s="106" t="s">
        <v>635</v>
      </c>
      <c r="RO116" s="171">
        <v>0</v>
      </c>
      <c r="RP116" s="171">
        <v>0</v>
      </c>
      <c r="RQ116" s="171">
        <v>0</v>
      </c>
      <c r="RR116" s="171">
        <v>1</v>
      </c>
      <c r="RS116" s="171">
        <v>0</v>
      </c>
      <c r="RT116" s="171">
        <v>0</v>
      </c>
      <c r="RU116" s="171">
        <v>0</v>
      </c>
      <c r="RV116" s="171">
        <v>0</v>
      </c>
      <c r="RW116" s="172">
        <f t="shared" si="28"/>
        <v>1</v>
      </c>
      <c r="RX116" s="133" t="s">
        <v>635</v>
      </c>
      <c r="RY116" s="133" t="s">
        <v>635</v>
      </c>
      <c r="RZ116" s="133" t="s">
        <v>635</v>
      </c>
      <c r="SA116" s="133" t="s">
        <v>635</v>
      </c>
      <c r="SB116" s="133" t="s">
        <v>635</v>
      </c>
      <c r="SC116" s="133" t="s">
        <v>635</v>
      </c>
      <c r="SD116" s="133" t="s">
        <v>635</v>
      </c>
      <c r="SE116" s="133" t="s">
        <v>635</v>
      </c>
      <c r="SF116" s="189" t="s">
        <v>635</v>
      </c>
      <c r="SG116" s="132" t="s">
        <v>635</v>
      </c>
      <c r="SH116" s="132" t="s">
        <v>635</v>
      </c>
      <c r="SI116" s="132" t="s">
        <v>635</v>
      </c>
      <c r="SJ116" s="132" t="s">
        <v>635</v>
      </c>
      <c r="SK116" s="132" t="s">
        <v>635</v>
      </c>
      <c r="SL116" s="132" t="s">
        <v>635</v>
      </c>
      <c r="SM116" s="132" t="s">
        <v>635</v>
      </c>
      <c r="SN116" s="132" t="s">
        <v>635</v>
      </c>
      <c r="SO116" s="173" t="s">
        <v>635</v>
      </c>
      <c r="SP116" s="102" t="s">
        <v>635</v>
      </c>
      <c r="SQ116" s="102" t="s">
        <v>635</v>
      </c>
      <c r="SR116" s="102" t="s">
        <v>635</v>
      </c>
      <c r="SS116" s="102" t="s">
        <v>635</v>
      </c>
      <c r="ST116" s="102" t="s">
        <v>635</v>
      </c>
      <c r="SU116" s="102" t="s">
        <v>635</v>
      </c>
      <c r="SV116" s="102" t="s">
        <v>635</v>
      </c>
      <c r="SW116" s="102" t="s">
        <v>635</v>
      </c>
      <c r="SX116" s="174" t="s">
        <v>635</v>
      </c>
      <c r="SY116" s="125" t="s">
        <v>635</v>
      </c>
      <c r="SZ116" s="125" t="s">
        <v>635</v>
      </c>
      <c r="TA116" s="125" t="s">
        <v>635</v>
      </c>
      <c r="TB116" s="125" t="s">
        <v>635</v>
      </c>
      <c r="TC116" s="125" t="s">
        <v>635</v>
      </c>
      <c r="TD116" s="125" t="s">
        <v>635</v>
      </c>
      <c r="TE116" s="125" t="s">
        <v>635</v>
      </c>
      <c r="TF116" s="125" t="s">
        <v>635</v>
      </c>
      <c r="TG116" s="175" t="s">
        <v>635</v>
      </c>
      <c r="TH116" s="149" t="s">
        <v>635</v>
      </c>
      <c r="TI116" s="149" t="s">
        <v>635</v>
      </c>
      <c r="TJ116" s="149" t="s">
        <v>635</v>
      </c>
      <c r="TK116" s="149" t="s">
        <v>635</v>
      </c>
      <c r="TL116" s="149" t="s">
        <v>635</v>
      </c>
      <c r="TM116" s="149" t="s">
        <v>635</v>
      </c>
      <c r="TN116" s="149" t="s">
        <v>635</v>
      </c>
      <c r="TO116" s="149" t="s">
        <v>635</v>
      </c>
      <c r="TP116" s="176" t="s">
        <v>635</v>
      </c>
      <c r="TQ116" s="210">
        <v>0</v>
      </c>
      <c r="TR116" s="210">
        <v>0</v>
      </c>
      <c r="TS116" s="210">
        <v>0</v>
      </c>
      <c r="TT116" s="210">
        <v>1</v>
      </c>
      <c r="TU116" s="210">
        <v>0</v>
      </c>
      <c r="TV116" s="210">
        <v>0</v>
      </c>
      <c r="TW116" s="210">
        <v>0</v>
      </c>
      <c r="TX116" s="210">
        <v>0</v>
      </c>
      <c r="TY116" s="211">
        <f>SUBTOTAL(9,TQ116:TX116)</f>
        <v>1</v>
      </c>
      <c r="TZ116" s="179" t="s">
        <v>635</v>
      </c>
      <c r="UA116" s="179" t="s">
        <v>635</v>
      </c>
      <c r="UB116" s="179" t="s">
        <v>635</v>
      </c>
      <c r="UC116" s="179" t="s">
        <v>635</v>
      </c>
      <c r="UD116" s="179" t="s">
        <v>635</v>
      </c>
      <c r="UE116" s="179" t="s">
        <v>635</v>
      </c>
      <c r="UF116" s="179" t="s">
        <v>635</v>
      </c>
      <c r="UG116" s="179" t="s">
        <v>635</v>
      </c>
      <c r="UH116" s="180" t="s">
        <v>635</v>
      </c>
      <c r="UI116" s="171">
        <v>0</v>
      </c>
      <c r="UJ116" s="171">
        <v>0</v>
      </c>
      <c r="UK116" s="171">
        <v>0</v>
      </c>
      <c r="UL116" s="171">
        <v>1</v>
      </c>
      <c r="UM116" s="171">
        <v>0</v>
      </c>
      <c r="UN116" s="171">
        <v>0</v>
      </c>
      <c r="UO116" s="171">
        <v>0</v>
      </c>
      <c r="UP116" s="171">
        <v>0</v>
      </c>
      <c r="UQ116" s="181">
        <f t="shared" si="29"/>
        <v>1</v>
      </c>
      <c r="UR116" s="131" t="s">
        <v>635</v>
      </c>
      <c r="US116" s="131" t="s">
        <v>635</v>
      </c>
      <c r="UT116" s="131" t="s">
        <v>635</v>
      </c>
      <c r="UU116" s="131" t="s">
        <v>635</v>
      </c>
      <c r="UV116" s="131" t="s">
        <v>635</v>
      </c>
      <c r="UW116" s="131" t="s">
        <v>635</v>
      </c>
      <c r="UX116" s="131" t="s">
        <v>635</v>
      </c>
      <c r="UY116" s="131" t="s">
        <v>635</v>
      </c>
      <c r="UZ116" s="182" t="s">
        <v>635</v>
      </c>
      <c r="VA116" s="169" t="s">
        <v>635</v>
      </c>
      <c r="VB116" s="169" t="s">
        <v>635</v>
      </c>
      <c r="VC116" s="169" t="s">
        <v>635</v>
      </c>
      <c r="VD116" s="169" t="s">
        <v>635</v>
      </c>
      <c r="VE116" s="169" t="s">
        <v>635</v>
      </c>
      <c r="VF116" s="169" t="s">
        <v>635</v>
      </c>
      <c r="VG116" s="169" t="s">
        <v>635</v>
      </c>
      <c r="VH116" s="169" t="s">
        <v>635</v>
      </c>
      <c r="VI116" s="183" t="s">
        <v>635</v>
      </c>
      <c r="VJ116" s="177" t="s">
        <v>635</v>
      </c>
      <c r="VK116" s="177" t="s">
        <v>635</v>
      </c>
      <c r="VL116" s="177" t="s">
        <v>635</v>
      </c>
      <c r="VM116" s="177" t="s">
        <v>635</v>
      </c>
      <c r="VN116" s="177" t="s">
        <v>635</v>
      </c>
      <c r="VO116" s="177" t="s">
        <v>635</v>
      </c>
      <c r="VP116" s="177" t="s">
        <v>635</v>
      </c>
      <c r="VQ116" s="177" t="s">
        <v>635</v>
      </c>
      <c r="VR116" s="178" t="s">
        <v>635</v>
      </c>
      <c r="VS116" s="184" t="s">
        <v>635</v>
      </c>
      <c r="VT116" s="184" t="s">
        <v>635</v>
      </c>
      <c r="VU116" s="184" t="s">
        <v>635</v>
      </c>
      <c r="VV116" s="184" t="s">
        <v>635</v>
      </c>
      <c r="VW116" s="184" t="s">
        <v>635</v>
      </c>
      <c r="VX116" s="184" t="s">
        <v>635</v>
      </c>
      <c r="VY116" s="184" t="s">
        <v>635</v>
      </c>
      <c r="VZ116" s="184" t="s">
        <v>635</v>
      </c>
      <c r="WA116" s="185" t="s">
        <v>635</v>
      </c>
      <c r="WB116" s="186" t="s">
        <v>635</v>
      </c>
      <c r="WC116" s="186" t="s">
        <v>635</v>
      </c>
      <c r="WD116" s="186" t="s">
        <v>635</v>
      </c>
      <c r="WE116" s="186" t="s">
        <v>635</v>
      </c>
      <c r="WF116" s="186" t="s">
        <v>635</v>
      </c>
      <c r="WG116" s="186" t="s">
        <v>635</v>
      </c>
      <c r="WH116" s="186" t="s">
        <v>635</v>
      </c>
      <c r="WI116" s="186" t="s">
        <v>635</v>
      </c>
      <c r="WJ116" s="187" t="s">
        <v>635</v>
      </c>
      <c r="WK116" s="212">
        <v>0</v>
      </c>
      <c r="WL116" s="212">
        <v>0</v>
      </c>
      <c r="WM116" s="212">
        <v>0</v>
      </c>
      <c r="WN116" s="212">
        <v>1</v>
      </c>
      <c r="WO116" s="212">
        <v>0</v>
      </c>
      <c r="WP116" s="212">
        <v>0</v>
      </c>
      <c r="WQ116" s="212">
        <v>0</v>
      </c>
      <c r="WR116" s="212">
        <v>0</v>
      </c>
      <c r="WS116" s="188">
        <f>SUBTOTAL(9,WK116:WR116)</f>
        <v>1</v>
      </c>
      <c r="WT116" s="133" t="s">
        <v>635</v>
      </c>
      <c r="WU116" s="133" t="s">
        <v>635</v>
      </c>
      <c r="WV116" s="133" t="s">
        <v>635</v>
      </c>
      <c r="WW116" s="133" t="s">
        <v>635</v>
      </c>
      <c r="WX116" s="133" t="s">
        <v>635</v>
      </c>
      <c r="WY116" s="133" t="s">
        <v>635</v>
      </c>
      <c r="WZ116" s="133" t="s">
        <v>635</v>
      </c>
      <c r="XA116" s="133" t="s">
        <v>635</v>
      </c>
      <c r="XB116" s="189" t="s">
        <v>635</v>
      </c>
      <c r="XC116" s="105" t="s">
        <v>665</v>
      </c>
      <c r="XD116" s="105" t="s">
        <v>666</v>
      </c>
      <c r="XE116" s="105" t="s">
        <v>749</v>
      </c>
      <c r="XF116" s="111" t="s">
        <v>635</v>
      </c>
      <c r="XG116" s="190" t="s">
        <v>671</v>
      </c>
      <c r="XH116" s="190" t="s">
        <v>672</v>
      </c>
      <c r="XI116" s="190" t="s">
        <v>673</v>
      </c>
      <c r="XJ116" s="190" t="s">
        <v>712</v>
      </c>
      <c r="XK116" s="190" t="s">
        <v>635</v>
      </c>
      <c r="XL116" s="190" t="s">
        <v>635</v>
      </c>
      <c r="XM116" s="191" t="s">
        <v>667</v>
      </c>
      <c r="XN116" s="191" t="s">
        <v>668</v>
      </c>
      <c r="XO116" s="191" t="s">
        <v>635</v>
      </c>
      <c r="XP116" s="191" t="s">
        <v>635</v>
      </c>
      <c r="XQ116" s="191" t="s">
        <v>635</v>
      </c>
      <c r="XR116" s="191" t="s">
        <v>635</v>
      </c>
      <c r="XS116" s="191" t="s">
        <v>635</v>
      </c>
      <c r="XT116" s="191" t="s">
        <v>635</v>
      </c>
      <c r="XU116" s="192" t="s">
        <v>635</v>
      </c>
      <c r="XV116" s="192" t="s">
        <v>635</v>
      </c>
      <c r="XW116" s="192" t="s">
        <v>635</v>
      </c>
      <c r="XX116" s="192" t="s">
        <v>635</v>
      </c>
      <c r="XY116" s="192" t="s">
        <v>635</v>
      </c>
      <c r="XZ116" s="192" t="s">
        <v>635</v>
      </c>
      <c r="YA116" s="144" t="s">
        <v>667</v>
      </c>
      <c r="YB116" s="144" t="s">
        <v>668</v>
      </c>
      <c r="YC116" s="144" t="s">
        <v>669</v>
      </c>
      <c r="YD116" s="144" t="s">
        <v>635</v>
      </c>
      <c r="YE116" s="144" t="s">
        <v>635</v>
      </c>
      <c r="YF116" s="144" t="s">
        <v>635</v>
      </c>
      <c r="YG116" s="144" t="s">
        <v>635</v>
      </c>
      <c r="YH116" s="111" t="s">
        <v>635</v>
      </c>
      <c r="YI116" s="111" t="s">
        <v>635</v>
      </c>
      <c r="YJ116" s="111" t="s">
        <v>635</v>
      </c>
      <c r="YK116" s="190" t="s">
        <v>635</v>
      </c>
      <c r="YL116" s="190" t="s">
        <v>635</v>
      </c>
      <c r="YM116" s="190" t="s">
        <v>635</v>
      </c>
      <c r="YN116" s="190" t="s">
        <v>635</v>
      </c>
      <c r="YO116" s="190" t="s">
        <v>635</v>
      </c>
      <c r="YP116" s="130" t="s">
        <v>635</v>
      </c>
      <c r="YQ116" s="130" t="s">
        <v>635</v>
      </c>
      <c r="YR116" s="130" t="s">
        <v>635</v>
      </c>
      <c r="YS116" s="130" t="s">
        <v>635</v>
      </c>
      <c r="YT116" s="130" t="s">
        <v>635</v>
      </c>
      <c r="YU116" s="130" t="s">
        <v>635</v>
      </c>
      <c r="YV116" s="112" t="s">
        <v>635</v>
      </c>
      <c r="YW116" s="112" t="s">
        <v>635</v>
      </c>
      <c r="YX116" s="112" t="s">
        <v>635</v>
      </c>
      <c r="YY116" s="112" t="s">
        <v>635</v>
      </c>
      <c r="YZ116" s="105" t="s">
        <v>674</v>
      </c>
      <c r="ZA116" s="105" t="s">
        <v>635</v>
      </c>
      <c r="ZB116" s="126" t="s">
        <v>635</v>
      </c>
      <c r="ZC116" s="126" t="s">
        <v>635</v>
      </c>
      <c r="ZD116" s="126" t="s">
        <v>635</v>
      </c>
      <c r="ZE116" s="126" t="s">
        <v>635</v>
      </c>
      <c r="ZF116" s="126" t="s">
        <v>635</v>
      </c>
      <c r="ZG116" s="125" t="s">
        <v>882</v>
      </c>
      <c r="ZH116" s="125" t="s">
        <v>677</v>
      </c>
      <c r="ZI116" s="125" t="s">
        <v>753</v>
      </c>
      <c r="ZJ116" s="125" t="s">
        <v>635</v>
      </c>
      <c r="ZK116" s="125" t="s">
        <v>635</v>
      </c>
      <c r="ZL116" s="125" t="s">
        <v>635</v>
      </c>
      <c r="ZM116" s="125" t="s">
        <v>635</v>
      </c>
      <c r="ZN116" s="125" t="s">
        <v>635</v>
      </c>
      <c r="ZO116" s="147" t="s">
        <v>635</v>
      </c>
      <c r="ZP116" s="147" t="s">
        <v>635</v>
      </c>
      <c r="ZQ116" s="147" t="s">
        <v>635</v>
      </c>
      <c r="ZR116" s="147" t="s">
        <v>635</v>
      </c>
      <c r="ZS116" s="147" t="s">
        <v>635</v>
      </c>
      <c r="ZT116" s="184" t="s">
        <v>635</v>
      </c>
      <c r="ZU116" s="184">
        <v>2</v>
      </c>
      <c r="ZV116" s="184">
        <v>1</v>
      </c>
      <c r="ZW116" s="184" t="s">
        <v>635</v>
      </c>
      <c r="ZX116" s="131">
        <v>1</v>
      </c>
      <c r="ZY116" s="131" t="s">
        <v>635</v>
      </c>
      <c r="ZZ116" s="131">
        <v>1</v>
      </c>
      <c r="AAA116" s="131" t="s">
        <v>635</v>
      </c>
      <c r="AAB116" s="132" t="s">
        <v>635</v>
      </c>
      <c r="AAC116" s="132" t="s">
        <v>635</v>
      </c>
      <c r="AAD116" s="132">
        <v>1</v>
      </c>
      <c r="AAE116" s="193" t="s">
        <v>635</v>
      </c>
      <c r="AAF116" s="102" t="s">
        <v>635</v>
      </c>
      <c r="AAG116" s="102" t="s">
        <v>635</v>
      </c>
      <c r="AAH116" s="102" t="s">
        <v>635</v>
      </c>
      <c r="AAI116" s="102" t="s">
        <v>635</v>
      </c>
      <c r="AAJ116" s="125" t="s">
        <v>635</v>
      </c>
      <c r="AAK116" s="125">
        <v>2</v>
      </c>
      <c r="AAL116" s="125" t="s">
        <v>635</v>
      </c>
      <c r="AAM116" s="125" t="s">
        <v>635</v>
      </c>
      <c r="AAN116" s="131" t="s">
        <v>635</v>
      </c>
      <c r="AAO116" s="131">
        <v>4</v>
      </c>
      <c r="AAP116" s="131" t="s">
        <v>635</v>
      </c>
      <c r="AAQ116" s="131" t="s">
        <v>635</v>
      </c>
      <c r="AAR116" s="149" t="s">
        <v>635</v>
      </c>
      <c r="AAS116" s="149">
        <v>2</v>
      </c>
      <c r="AAT116" s="149" t="s">
        <v>635</v>
      </c>
      <c r="AAU116" s="149" t="s">
        <v>635</v>
      </c>
      <c r="AAV116" s="184" t="s">
        <v>635</v>
      </c>
      <c r="AAW116" s="184">
        <v>2</v>
      </c>
      <c r="AAX116" s="184" t="s">
        <v>635</v>
      </c>
      <c r="AAY116" s="184" t="s">
        <v>635</v>
      </c>
      <c r="AAZ116" s="103" t="s">
        <v>626</v>
      </c>
      <c r="ABA116" s="100" t="s">
        <v>635</v>
      </c>
      <c r="ABB116" s="100" t="s">
        <v>635</v>
      </c>
      <c r="ABC116" s="100" t="s">
        <v>635</v>
      </c>
      <c r="ABD116" s="100" t="s">
        <v>635</v>
      </c>
      <c r="ABE116" s="100" t="s">
        <v>635</v>
      </c>
      <c r="ABF116" s="103" t="s">
        <v>635</v>
      </c>
      <c r="ABG116" s="194">
        <v>80000</v>
      </c>
      <c r="ABH116" s="195" t="s">
        <v>635</v>
      </c>
      <c r="ABI116" s="177" t="s">
        <v>635</v>
      </c>
      <c r="ABJ116" s="177" t="s">
        <v>635</v>
      </c>
      <c r="ABK116" s="177" t="s">
        <v>635</v>
      </c>
      <c r="ABL116" s="177" t="s">
        <v>635</v>
      </c>
      <c r="ABM116" s="177" t="s">
        <v>635</v>
      </c>
      <c r="ABN116" s="177" t="s">
        <v>635</v>
      </c>
      <c r="ABO116" s="195" t="s">
        <v>635</v>
      </c>
      <c r="ABP116" s="112" t="s">
        <v>635</v>
      </c>
      <c r="ABQ116" s="112" t="s">
        <v>635</v>
      </c>
      <c r="ABR116" s="112" t="s">
        <v>635</v>
      </c>
      <c r="ABS116" s="103" t="s">
        <v>632</v>
      </c>
      <c r="ABT116" s="97" t="s">
        <v>632</v>
      </c>
      <c r="ABU116" s="196" t="s">
        <v>683</v>
      </c>
      <c r="ABV116" s="196" t="s">
        <v>718</v>
      </c>
      <c r="ABW116" s="196" t="s">
        <v>789</v>
      </c>
      <c r="ABX116" s="196" t="s">
        <v>635</v>
      </c>
      <c r="ABY116" s="196" t="s">
        <v>635</v>
      </c>
      <c r="ABZ116" s="196" t="s">
        <v>635</v>
      </c>
      <c r="ACA116" s="196" t="s">
        <v>635</v>
      </c>
      <c r="ACB116" s="97" t="s">
        <v>626</v>
      </c>
      <c r="ACC116" s="97" t="s">
        <v>632</v>
      </c>
      <c r="ACD116" s="112" t="s">
        <v>685</v>
      </c>
      <c r="ACE116" s="112" t="s">
        <v>635</v>
      </c>
      <c r="ACF116" s="112" t="s">
        <v>635</v>
      </c>
      <c r="ACG116" s="112" t="s">
        <v>635</v>
      </c>
      <c r="ACH116" s="97" t="s">
        <v>2165</v>
      </c>
      <c r="ACI116" s="97" t="s">
        <v>2166</v>
      </c>
      <c r="ACJ116" s="97"/>
    </row>
    <row r="117" spans="1:764" ht="15" customHeight="1">
      <c r="A117">
        <v>112</v>
      </c>
      <c r="B117" s="97" t="s">
        <v>2167</v>
      </c>
      <c r="C117" s="97" t="s">
        <v>2168</v>
      </c>
      <c r="D117" s="97" t="s">
        <v>956</v>
      </c>
      <c r="E117" s="107" t="s">
        <v>2169</v>
      </c>
      <c r="F117" s="98" t="s">
        <v>2170</v>
      </c>
      <c r="G117" s="98" t="s">
        <v>2171</v>
      </c>
      <c r="H117" s="99">
        <v>36.396889999999999</v>
      </c>
      <c r="I117" s="99">
        <v>-0.33993800000000002</v>
      </c>
      <c r="J117" s="98" t="s">
        <v>1228</v>
      </c>
      <c r="K117" s="98" t="s">
        <v>2161</v>
      </c>
      <c r="L117" s="98" t="s">
        <v>2172</v>
      </c>
      <c r="M117" s="100" t="s">
        <v>2173</v>
      </c>
      <c r="N117" s="101">
        <v>723827796</v>
      </c>
      <c r="O117" s="102">
        <v>721329273</v>
      </c>
      <c r="P117" s="100">
        <v>-0.34021600000000002</v>
      </c>
      <c r="Q117" s="100">
        <v>36.397719000000002</v>
      </c>
      <c r="R117" s="100">
        <v>2264.2866210000002</v>
      </c>
      <c r="S117" s="100">
        <v>13.653</v>
      </c>
      <c r="T117" s="103" t="s">
        <v>626</v>
      </c>
      <c r="U117" s="97" t="s">
        <v>627</v>
      </c>
      <c r="V117" s="97" t="s">
        <v>628</v>
      </c>
      <c r="W117" s="97" t="s">
        <v>629</v>
      </c>
      <c r="X117" s="97" t="s">
        <v>700</v>
      </c>
      <c r="Y117" s="97" t="s">
        <v>631</v>
      </c>
      <c r="Z117" s="103" t="s">
        <v>626</v>
      </c>
      <c r="AA117" s="104" t="s">
        <v>635</v>
      </c>
      <c r="AB117" s="197" t="s">
        <v>635</v>
      </c>
      <c r="AC117" s="104" t="s">
        <v>635</v>
      </c>
      <c r="AD117" s="104" t="s">
        <v>635</v>
      </c>
      <c r="AE117" s="104" t="s">
        <v>635</v>
      </c>
      <c r="AF117" s="103">
        <v>5</v>
      </c>
      <c r="AG117" s="103">
        <v>1</v>
      </c>
      <c r="AH117" s="97" t="s">
        <v>636</v>
      </c>
      <c r="AI117" s="97" t="s">
        <v>637</v>
      </c>
      <c r="AJ117" s="97" t="s">
        <v>638</v>
      </c>
      <c r="AK117" s="97" t="s">
        <v>635</v>
      </c>
      <c r="AL117" s="105" t="s">
        <v>640</v>
      </c>
      <c r="AM117" s="106" t="s">
        <v>702</v>
      </c>
      <c r="AN117" s="106" t="s">
        <v>635</v>
      </c>
      <c r="AO117" s="106" t="s">
        <v>635</v>
      </c>
      <c r="AP117" s="97" t="s">
        <v>642</v>
      </c>
      <c r="AQ117" s="97" t="s">
        <v>635</v>
      </c>
      <c r="AR117" s="103" t="s">
        <v>635</v>
      </c>
      <c r="AS117" s="97" t="s">
        <v>773</v>
      </c>
      <c r="AT117" s="103" t="s">
        <v>635</v>
      </c>
      <c r="AU117" s="103" t="s">
        <v>635</v>
      </c>
      <c r="AV117" s="106" t="s">
        <v>632</v>
      </c>
      <c r="AW117" s="105" t="s">
        <v>640</v>
      </c>
      <c r="AX117" s="103" t="s">
        <v>635</v>
      </c>
      <c r="AY117" s="105" t="s">
        <v>640</v>
      </c>
      <c r="AZ117" s="107" t="s">
        <v>635</v>
      </c>
      <c r="BA117" s="105" t="s">
        <v>640</v>
      </c>
      <c r="BB117" s="107" t="s">
        <v>702</v>
      </c>
      <c r="BC117" s="106" t="s">
        <v>635</v>
      </c>
      <c r="BD117" s="103" t="s">
        <v>635</v>
      </c>
      <c r="BE117" s="106" t="s">
        <v>626</v>
      </c>
      <c r="BF117" s="103" t="s">
        <v>635</v>
      </c>
      <c r="BG117" s="103" t="s">
        <v>635</v>
      </c>
      <c r="BH117" s="103" t="s">
        <v>635</v>
      </c>
      <c r="BI117" s="97" t="s">
        <v>640</v>
      </c>
      <c r="BJ117" s="108" t="s">
        <v>644</v>
      </c>
      <c r="BK117" s="108" t="s">
        <v>635</v>
      </c>
      <c r="BL117" s="108" t="s">
        <v>635</v>
      </c>
      <c r="BM117" s="108" t="s">
        <v>635</v>
      </c>
      <c r="BN117" s="108" t="s">
        <v>635</v>
      </c>
      <c r="BO117" s="103" t="s">
        <v>632</v>
      </c>
      <c r="BP117" s="103" t="s">
        <v>702</v>
      </c>
      <c r="BQ117" s="103" t="s">
        <v>635</v>
      </c>
      <c r="BR117" s="109" t="s">
        <v>776</v>
      </c>
      <c r="BS117" s="109" t="s">
        <v>635</v>
      </c>
      <c r="BT117" s="110" t="s">
        <v>635</v>
      </c>
      <c r="BU117" s="110" t="s">
        <v>635</v>
      </c>
      <c r="BV117" s="109" t="s">
        <v>635</v>
      </c>
      <c r="BW117" s="97" t="s">
        <v>848</v>
      </c>
      <c r="BX117" s="97" t="s">
        <v>848</v>
      </c>
      <c r="BY117" s="97" t="s">
        <v>2174</v>
      </c>
      <c r="BZ117" s="97" t="s">
        <v>779</v>
      </c>
      <c r="CA117" s="111" t="s">
        <v>737</v>
      </c>
      <c r="CB117" s="111" t="s">
        <v>635</v>
      </c>
      <c r="CC117" s="111" t="s">
        <v>635</v>
      </c>
      <c r="CD117" s="106" t="s">
        <v>635</v>
      </c>
      <c r="CE117" s="111" t="s">
        <v>635</v>
      </c>
      <c r="CF117" s="103">
        <v>3</v>
      </c>
      <c r="CG117" s="103">
        <v>3</v>
      </c>
      <c r="CH117" s="112" t="s">
        <v>649</v>
      </c>
      <c r="CI117" s="113" t="s">
        <v>635</v>
      </c>
      <c r="CJ117" s="113" t="s">
        <v>635</v>
      </c>
      <c r="CK117" s="113" t="s">
        <v>635</v>
      </c>
      <c r="CL117" s="103">
        <v>12</v>
      </c>
      <c r="CM117" s="114">
        <v>0</v>
      </c>
      <c r="CN117" s="103" t="s">
        <v>635</v>
      </c>
      <c r="CO117" s="106" t="s">
        <v>635</v>
      </c>
      <c r="CP117" s="103" t="s">
        <v>635</v>
      </c>
      <c r="CQ117" s="106" t="s">
        <v>635</v>
      </c>
      <c r="CR117" s="103" t="s">
        <v>635</v>
      </c>
      <c r="CS117" s="106" t="s">
        <v>635</v>
      </c>
      <c r="CT117" s="103" t="s">
        <v>635</v>
      </c>
      <c r="CU117" s="106" t="s">
        <v>635</v>
      </c>
      <c r="CV117" s="103" t="s">
        <v>635</v>
      </c>
      <c r="CW117" s="103" t="s">
        <v>635</v>
      </c>
      <c r="CX117" s="111" t="s">
        <v>650</v>
      </c>
      <c r="CY117" s="106" t="s">
        <v>635</v>
      </c>
      <c r="CZ117" s="115">
        <v>1</v>
      </c>
      <c r="DA117" s="115">
        <v>0</v>
      </c>
      <c r="DB117" s="116">
        <f>SUM(CZ117:DA117)</f>
        <v>1</v>
      </c>
      <c r="DC117" s="117" t="s">
        <v>635</v>
      </c>
      <c r="DD117" s="118" t="s">
        <v>635</v>
      </c>
      <c r="DE117" s="118" t="s">
        <v>635</v>
      </c>
      <c r="DF117" s="118" t="s">
        <v>635</v>
      </c>
      <c r="DG117" s="119" t="s">
        <v>635</v>
      </c>
      <c r="DH117" s="106" t="s">
        <v>635</v>
      </c>
      <c r="DI117" s="106" t="s">
        <v>635</v>
      </c>
      <c r="DJ117" s="121" t="s">
        <v>635</v>
      </c>
      <c r="DK117" s="122" t="s">
        <v>635</v>
      </c>
      <c r="DL117" s="123" t="s">
        <v>635</v>
      </c>
      <c r="DM117" s="123" t="s">
        <v>635</v>
      </c>
      <c r="DN117" s="124" t="s">
        <v>635</v>
      </c>
      <c r="DO117" s="124" t="s">
        <v>635</v>
      </c>
      <c r="DP117" s="124" t="s">
        <v>635</v>
      </c>
      <c r="DQ117" s="125">
        <v>0.2</v>
      </c>
      <c r="DR117" s="125">
        <v>2</v>
      </c>
      <c r="DS117" s="125" t="s">
        <v>1146</v>
      </c>
      <c r="DT117" s="106" t="s">
        <v>635</v>
      </c>
      <c r="DU117" s="106" t="s">
        <v>635</v>
      </c>
      <c r="DV117" s="106" t="s">
        <v>635</v>
      </c>
      <c r="DW117" s="126" t="s">
        <v>635</v>
      </c>
      <c r="DX117" s="126" t="s">
        <v>635</v>
      </c>
      <c r="DY117" s="126" t="s">
        <v>635</v>
      </c>
      <c r="DZ117" s="97" t="s">
        <v>652</v>
      </c>
      <c r="EA117" s="103" t="s">
        <v>626</v>
      </c>
      <c r="EB117" s="97" t="s">
        <v>635</v>
      </c>
      <c r="EC117" s="103" t="s">
        <v>626</v>
      </c>
      <c r="ED117" s="103" t="s">
        <v>635</v>
      </c>
      <c r="EE117" s="103" t="s">
        <v>635</v>
      </c>
      <c r="EF117" s="127" t="s">
        <v>653</v>
      </c>
      <c r="EG117" s="130" t="s">
        <v>1421</v>
      </c>
      <c r="EH117" s="103" t="s">
        <v>1421</v>
      </c>
      <c r="EI117" s="97" t="s">
        <v>640</v>
      </c>
      <c r="EJ117" s="97" t="s">
        <v>640</v>
      </c>
      <c r="EK117" s="122">
        <v>1</v>
      </c>
      <c r="EL117" s="122">
        <v>2</v>
      </c>
      <c r="EM117" s="122">
        <v>0.2</v>
      </c>
      <c r="EN117" s="122">
        <v>0.2</v>
      </c>
      <c r="EO117" s="128" t="s">
        <v>635</v>
      </c>
      <c r="EP117" s="128" t="s">
        <v>635</v>
      </c>
      <c r="EQ117" s="128" t="s">
        <v>635</v>
      </c>
      <c r="ER117" s="128" t="s">
        <v>635</v>
      </c>
      <c r="ES117" s="129" t="s">
        <v>635</v>
      </c>
      <c r="ET117" s="129" t="s">
        <v>635</v>
      </c>
      <c r="EU117" s="129" t="s">
        <v>635</v>
      </c>
      <c r="EV117" s="129" t="s">
        <v>635</v>
      </c>
      <c r="EW117" s="97" t="s">
        <v>805</v>
      </c>
      <c r="EX117" s="97" t="s">
        <v>805</v>
      </c>
      <c r="EY117" s="103" t="s">
        <v>635</v>
      </c>
      <c r="EZ117" s="107" t="s">
        <v>635</v>
      </c>
      <c r="FA117" s="97" t="s">
        <v>655</v>
      </c>
      <c r="FB117" s="130" t="s">
        <v>656</v>
      </c>
      <c r="FC117" s="130" t="s">
        <v>854</v>
      </c>
      <c r="FD117" s="131" t="s">
        <v>743</v>
      </c>
      <c r="FE117" s="131" t="s">
        <v>635</v>
      </c>
      <c r="FF117" s="131" t="s">
        <v>635</v>
      </c>
      <c r="FG117" s="131" t="s">
        <v>635</v>
      </c>
      <c r="FH117" s="131" t="s">
        <v>635</v>
      </c>
      <c r="FI117" s="132">
        <v>1</v>
      </c>
      <c r="FJ117" s="133">
        <v>1</v>
      </c>
      <c r="FK117" s="103" t="s">
        <v>635</v>
      </c>
      <c r="FL117" s="134" t="s">
        <v>635</v>
      </c>
      <c r="FM117" s="135">
        <v>26</v>
      </c>
      <c r="FN117" s="135" t="s">
        <v>635</v>
      </c>
      <c r="FO117" s="135" t="s">
        <v>635</v>
      </c>
      <c r="FP117" s="103" t="s">
        <v>635</v>
      </c>
      <c r="FQ117" s="132">
        <v>20</v>
      </c>
      <c r="FR117" s="133">
        <v>5</v>
      </c>
      <c r="FS117" s="103" t="s">
        <v>635</v>
      </c>
      <c r="FT117" s="134" t="s">
        <v>635</v>
      </c>
      <c r="FU117" s="135">
        <v>6</v>
      </c>
      <c r="FV117" s="135" t="s">
        <v>635</v>
      </c>
      <c r="FW117" s="131" t="s">
        <v>635</v>
      </c>
      <c r="FX117" s="103" t="s">
        <v>635</v>
      </c>
      <c r="FY117" s="100" t="s">
        <v>657</v>
      </c>
      <c r="FZ117" s="102" t="s">
        <v>658</v>
      </c>
      <c r="GA117" s="102">
        <v>10</v>
      </c>
      <c r="GB117" s="102">
        <v>14</v>
      </c>
      <c r="GC117" s="136" t="s">
        <v>657</v>
      </c>
      <c r="GD117" s="137" t="s">
        <v>658</v>
      </c>
      <c r="GE117" s="137">
        <v>10</v>
      </c>
      <c r="GF117" s="137">
        <v>14</v>
      </c>
      <c r="GG117" s="125" t="s">
        <v>657</v>
      </c>
      <c r="GH117" s="125" t="s">
        <v>658</v>
      </c>
      <c r="GI117" s="125">
        <v>10</v>
      </c>
      <c r="GJ117" s="125">
        <v>14</v>
      </c>
      <c r="GK117" s="122" t="s">
        <v>657</v>
      </c>
      <c r="GL117" s="122" t="s">
        <v>658</v>
      </c>
      <c r="GM117" s="122">
        <v>10</v>
      </c>
      <c r="GN117" s="122">
        <v>14</v>
      </c>
      <c r="GO117" s="135" t="s">
        <v>635</v>
      </c>
      <c r="GP117" s="135" t="s">
        <v>635</v>
      </c>
      <c r="GQ117" s="135" t="s">
        <v>635</v>
      </c>
      <c r="GR117" s="134" t="s">
        <v>635</v>
      </c>
      <c r="GS117" s="134" t="s">
        <v>635</v>
      </c>
      <c r="GT117" s="134" t="s">
        <v>635</v>
      </c>
      <c r="GU117" s="126" t="s">
        <v>635</v>
      </c>
      <c r="GV117" s="126" t="s">
        <v>635</v>
      </c>
      <c r="GW117" s="126" t="s">
        <v>635</v>
      </c>
      <c r="GX117" s="145" t="s">
        <v>635</v>
      </c>
      <c r="GY117" s="145" t="s">
        <v>635</v>
      </c>
      <c r="GZ117" s="145" t="s">
        <v>635</v>
      </c>
      <c r="HA117" s="139" t="s">
        <v>658</v>
      </c>
      <c r="HB117" s="140" t="s">
        <v>635</v>
      </c>
      <c r="HC117" s="123">
        <v>0</v>
      </c>
      <c r="HD117" s="123">
        <v>24</v>
      </c>
      <c r="HE117" s="127" t="s">
        <v>658</v>
      </c>
      <c r="HF117" s="131" t="s">
        <v>635</v>
      </c>
      <c r="HG117" s="131">
        <v>0</v>
      </c>
      <c r="HH117" s="131">
        <v>24</v>
      </c>
      <c r="HI117" s="141" t="s">
        <v>635</v>
      </c>
      <c r="HJ117" s="141" t="s">
        <v>635</v>
      </c>
      <c r="HK117" s="141" t="s">
        <v>635</v>
      </c>
      <c r="HL117" s="141" t="s">
        <v>635</v>
      </c>
      <c r="HM117" s="131" t="s">
        <v>635</v>
      </c>
      <c r="HN117" s="131" t="s">
        <v>635</v>
      </c>
      <c r="HO117" s="131" t="s">
        <v>635</v>
      </c>
      <c r="HP117" s="131" t="s">
        <v>635</v>
      </c>
      <c r="HQ117" s="106" t="s">
        <v>635</v>
      </c>
      <c r="HR117" s="106" t="s">
        <v>635</v>
      </c>
      <c r="HS117" s="106" t="s">
        <v>635</v>
      </c>
      <c r="HT117" s="106" t="s">
        <v>635</v>
      </c>
      <c r="HU117" s="132" t="s">
        <v>635</v>
      </c>
      <c r="HV117" s="132" t="s">
        <v>635</v>
      </c>
      <c r="HW117" s="132" t="s">
        <v>635</v>
      </c>
      <c r="HX117" s="132" t="s">
        <v>635</v>
      </c>
      <c r="HY117" s="118" t="s">
        <v>635</v>
      </c>
      <c r="HZ117" s="118" t="s">
        <v>635</v>
      </c>
      <c r="IA117" s="118" t="s">
        <v>635</v>
      </c>
      <c r="IB117" s="118" t="s">
        <v>635</v>
      </c>
      <c r="IC117" s="125" t="s">
        <v>635</v>
      </c>
      <c r="ID117" s="125" t="s">
        <v>635</v>
      </c>
      <c r="IE117" s="125" t="s">
        <v>635</v>
      </c>
      <c r="IF117" s="125" t="s">
        <v>635</v>
      </c>
      <c r="IG117" s="105" t="s">
        <v>659</v>
      </c>
      <c r="IH117" s="105" t="s">
        <v>660</v>
      </c>
      <c r="II117" s="105" t="s">
        <v>661</v>
      </c>
      <c r="IJ117" s="105" t="s">
        <v>635</v>
      </c>
      <c r="IK117" s="105" t="s">
        <v>635</v>
      </c>
      <c r="IL117" s="105" t="s">
        <v>635</v>
      </c>
      <c r="IM117" s="105" t="s">
        <v>635</v>
      </c>
      <c r="IN117" s="105" t="s">
        <v>635</v>
      </c>
      <c r="IO117" s="105" t="s">
        <v>635</v>
      </c>
      <c r="IP117" s="103">
        <v>3</v>
      </c>
      <c r="IQ117" s="102" t="s">
        <v>709</v>
      </c>
      <c r="IR117" s="102" t="s">
        <v>635</v>
      </c>
      <c r="IS117" s="142">
        <v>0</v>
      </c>
      <c r="IT117" s="142">
        <v>1</v>
      </c>
      <c r="IU117" s="128" t="s">
        <v>709</v>
      </c>
      <c r="IV117" s="128" t="s">
        <v>635</v>
      </c>
      <c r="IW117" s="143">
        <v>0</v>
      </c>
      <c r="IX117" s="143">
        <v>1</v>
      </c>
      <c r="IY117" s="124" t="s">
        <v>709</v>
      </c>
      <c r="IZ117" s="229">
        <v>0</v>
      </c>
      <c r="JA117" s="229">
        <v>1</v>
      </c>
      <c r="JB117" s="123" t="s">
        <v>709</v>
      </c>
      <c r="JC117" s="155">
        <v>0</v>
      </c>
      <c r="JD117" s="155">
        <v>1</v>
      </c>
      <c r="JE117" s="144" t="s">
        <v>635</v>
      </c>
      <c r="JF117" s="144" t="s">
        <v>635</v>
      </c>
      <c r="JG117" s="144" t="s">
        <v>635</v>
      </c>
      <c r="JH117" s="141" t="s">
        <v>635</v>
      </c>
      <c r="JI117" s="141" t="s">
        <v>635</v>
      </c>
      <c r="JJ117" s="141" t="s">
        <v>635</v>
      </c>
      <c r="JK117" s="144" t="s">
        <v>635</v>
      </c>
      <c r="JL117" s="144" t="s">
        <v>635</v>
      </c>
      <c r="JM117" s="144" t="s">
        <v>635</v>
      </c>
      <c r="JN117" s="135" t="s">
        <v>635</v>
      </c>
      <c r="JO117" s="135" t="s">
        <v>635</v>
      </c>
      <c r="JP117" s="135" t="s">
        <v>635</v>
      </c>
      <c r="JQ117" s="144" t="s">
        <v>635</v>
      </c>
      <c r="JR117" s="144" t="s">
        <v>635</v>
      </c>
      <c r="JS117" s="144" t="s">
        <v>635</v>
      </c>
      <c r="JT117" s="144" t="s">
        <v>635</v>
      </c>
      <c r="JU117" s="145" t="s">
        <v>635</v>
      </c>
      <c r="JV117" s="145" t="s">
        <v>635</v>
      </c>
      <c r="JW117" s="209" t="s">
        <v>635</v>
      </c>
      <c r="JX117" s="209" t="s">
        <v>635</v>
      </c>
      <c r="JY117" s="141" t="s">
        <v>635</v>
      </c>
      <c r="JZ117" s="141" t="s">
        <v>635</v>
      </c>
      <c r="KA117" s="141" t="s">
        <v>635</v>
      </c>
      <c r="KB117" s="141" t="s">
        <v>635</v>
      </c>
      <c r="KC117" s="128" t="s">
        <v>635</v>
      </c>
      <c r="KD117" s="128" t="s">
        <v>635</v>
      </c>
      <c r="KE117" s="128" t="s">
        <v>635</v>
      </c>
      <c r="KF117" s="128" t="s">
        <v>635</v>
      </c>
      <c r="KG117" s="146" t="s">
        <v>635</v>
      </c>
      <c r="KH117" s="146" t="s">
        <v>635</v>
      </c>
      <c r="KI117" s="146" t="s">
        <v>635</v>
      </c>
      <c r="KJ117" s="146" t="s">
        <v>635</v>
      </c>
      <c r="KK117" s="147" t="s">
        <v>635</v>
      </c>
      <c r="KL117" s="147" t="s">
        <v>635</v>
      </c>
      <c r="KM117" s="147" t="s">
        <v>635</v>
      </c>
      <c r="KN117" s="147" t="s">
        <v>635</v>
      </c>
      <c r="KO117" s="148" t="s">
        <v>635</v>
      </c>
      <c r="KP117" s="148" t="s">
        <v>635</v>
      </c>
      <c r="KQ117" s="148" t="s">
        <v>635</v>
      </c>
      <c r="KR117" s="148" t="s">
        <v>635</v>
      </c>
      <c r="KS117" s="149" t="s">
        <v>635</v>
      </c>
      <c r="KT117" s="149" t="s">
        <v>635</v>
      </c>
      <c r="KU117" s="149" t="s">
        <v>635</v>
      </c>
      <c r="KV117" s="149" t="s">
        <v>635</v>
      </c>
      <c r="KW117" s="105" t="s">
        <v>965</v>
      </c>
      <c r="KX117" s="106" t="s">
        <v>635</v>
      </c>
      <c r="KY117" s="106" t="s">
        <v>635</v>
      </c>
      <c r="KZ117" s="150">
        <v>0</v>
      </c>
      <c r="LA117" s="150">
        <v>0</v>
      </c>
      <c r="LB117" s="150">
        <v>0</v>
      </c>
      <c r="LC117" s="150">
        <v>1</v>
      </c>
      <c r="LD117" s="150">
        <v>0</v>
      </c>
      <c r="LE117" s="150">
        <v>0</v>
      </c>
      <c r="LF117" s="150">
        <v>0</v>
      </c>
      <c r="LG117" s="150">
        <v>0</v>
      </c>
      <c r="LH117" s="151">
        <f t="shared" si="31"/>
        <v>1</v>
      </c>
      <c r="LI117" s="152">
        <v>0</v>
      </c>
      <c r="LJ117" s="152">
        <v>0</v>
      </c>
      <c r="LK117" s="152">
        <v>0</v>
      </c>
      <c r="LL117" s="152">
        <v>1</v>
      </c>
      <c r="LM117" s="152">
        <v>0</v>
      </c>
      <c r="LN117" s="152">
        <v>0</v>
      </c>
      <c r="LO117" s="152">
        <v>0</v>
      </c>
      <c r="LP117" s="152">
        <v>0</v>
      </c>
      <c r="LQ117" s="153">
        <f t="shared" si="32"/>
        <v>1</v>
      </c>
      <c r="LR117" s="142">
        <v>0</v>
      </c>
      <c r="LS117" s="142">
        <v>0</v>
      </c>
      <c r="LT117" s="142">
        <v>0</v>
      </c>
      <c r="LU117" s="142">
        <v>0</v>
      </c>
      <c r="LV117" s="142">
        <v>0</v>
      </c>
      <c r="LW117" s="142">
        <v>0</v>
      </c>
      <c r="LX117" s="142">
        <v>0</v>
      </c>
      <c r="LY117" s="142">
        <v>0</v>
      </c>
      <c r="LZ117" s="142">
        <v>0</v>
      </c>
      <c r="MA117" s="45">
        <v>0</v>
      </c>
      <c r="MB117" s="45">
        <v>0</v>
      </c>
      <c r="MC117" s="45">
        <v>0</v>
      </c>
      <c r="MD117" s="45">
        <v>0</v>
      </c>
      <c r="ME117" s="45">
        <v>0</v>
      </c>
      <c r="MF117" s="45">
        <v>0</v>
      </c>
      <c r="MG117" s="45">
        <v>0</v>
      </c>
      <c r="MH117" s="45">
        <v>0</v>
      </c>
      <c r="MI117" s="45">
        <v>0</v>
      </c>
      <c r="MJ117" s="155" t="s">
        <v>635</v>
      </c>
      <c r="MK117" s="155" t="s">
        <v>635</v>
      </c>
      <c r="ML117" s="155" t="s">
        <v>635</v>
      </c>
      <c r="MM117" s="155" t="s">
        <v>635</v>
      </c>
      <c r="MN117" s="155" t="s">
        <v>635</v>
      </c>
      <c r="MO117" s="155" t="s">
        <v>635</v>
      </c>
      <c r="MP117" s="155" t="s">
        <v>635</v>
      </c>
      <c r="MQ117" s="155" t="s">
        <v>635</v>
      </c>
      <c r="MR117" s="156" t="s">
        <v>635</v>
      </c>
      <c r="MS117" s="157" t="s">
        <v>635</v>
      </c>
      <c r="MT117" s="157" t="s">
        <v>635</v>
      </c>
      <c r="MU117" s="157" t="s">
        <v>635</v>
      </c>
      <c r="MV117" s="157" t="s">
        <v>635</v>
      </c>
      <c r="MW117" s="157" t="s">
        <v>635</v>
      </c>
      <c r="MX117" s="157" t="s">
        <v>635</v>
      </c>
      <c r="MY117" s="157" t="s">
        <v>635</v>
      </c>
      <c r="MZ117" s="157" t="s">
        <v>635</v>
      </c>
      <c r="NA117" s="157" t="s">
        <v>635</v>
      </c>
      <c r="NB117" s="158">
        <v>0</v>
      </c>
      <c r="NC117" s="158">
        <v>0</v>
      </c>
      <c r="ND117" s="158">
        <v>0</v>
      </c>
      <c r="NE117" s="158">
        <v>0</v>
      </c>
      <c r="NF117" s="158">
        <v>0</v>
      </c>
      <c r="NG117" s="158">
        <v>0</v>
      </c>
      <c r="NH117" s="158">
        <v>0</v>
      </c>
      <c r="NI117" s="158">
        <v>0</v>
      </c>
      <c r="NJ117" s="159">
        <v>0</v>
      </c>
      <c r="NK117" s="160" t="s">
        <v>635</v>
      </c>
      <c r="NL117" s="160" t="s">
        <v>635</v>
      </c>
      <c r="NM117" s="160" t="s">
        <v>635</v>
      </c>
      <c r="NN117" s="160" t="s">
        <v>635</v>
      </c>
      <c r="NO117" s="160" t="s">
        <v>635</v>
      </c>
      <c r="NP117" s="160" t="s">
        <v>635</v>
      </c>
      <c r="NQ117" s="160" t="s">
        <v>635</v>
      </c>
      <c r="NR117" s="160" t="s">
        <v>635</v>
      </c>
      <c r="NS117" s="161" t="s">
        <v>635</v>
      </c>
      <c r="NT117" s="162" t="s">
        <v>635</v>
      </c>
      <c r="NU117" s="162" t="s">
        <v>635</v>
      </c>
      <c r="NV117" s="162" t="s">
        <v>635</v>
      </c>
      <c r="NW117" s="162" t="s">
        <v>635</v>
      </c>
      <c r="NX117" s="162" t="s">
        <v>635</v>
      </c>
      <c r="NY117" s="162" t="s">
        <v>635</v>
      </c>
      <c r="NZ117" s="162" t="s">
        <v>635</v>
      </c>
      <c r="OA117" s="162" t="s">
        <v>635</v>
      </c>
      <c r="OB117" s="163" t="s">
        <v>635</v>
      </c>
      <c r="OC117" s="142" t="s">
        <v>635</v>
      </c>
      <c r="OD117" s="142" t="s">
        <v>635</v>
      </c>
      <c r="OE117" s="142" t="s">
        <v>635</v>
      </c>
      <c r="OF117" s="142" t="s">
        <v>635</v>
      </c>
      <c r="OG117" s="142" t="s">
        <v>635</v>
      </c>
      <c r="OH117" s="142" t="s">
        <v>635</v>
      </c>
      <c r="OI117" s="142" t="s">
        <v>635</v>
      </c>
      <c r="OJ117" s="142" t="s">
        <v>635</v>
      </c>
      <c r="OK117" s="142" t="s">
        <v>635</v>
      </c>
      <c r="OL117" s="45">
        <v>0</v>
      </c>
      <c r="OM117" s="45">
        <v>0</v>
      </c>
      <c r="ON117" s="45">
        <v>0</v>
      </c>
      <c r="OO117" s="45">
        <v>0</v>
      </c>
      <c r="OP117" s="45">
        <v>0</v>
      </c>
      <c r="OQ117" s="45">
        <v>0</v>
      </c>
      <c r="OR117" s="45">
        <v>0</v>
      </c>
      <c r="OS117" s="45">
        <v>0</v>
      </c>
      <c r="OT117" s="44">
        <v>0</v>
      </c>
      <c r="OU117" s="158">
        <v>0</v>
      </c>
      <c r="OV117" s="158">
        <v>0</v>
      </c>
      <c r="OW117" s="158">
        <v>0</v>
      </c>
      <c r="OX117" s="158">
        <v>0</v>
      </c>
      <c r="OY117" s="158">
        <v>0</v>
      </c>
      <c r="OZ117" s="158">
        <v>0</v>
      </c>
      <c r="PA117" s="158">
        <v>0</v>
      </c>
      <c r="PB117" s="158">
        <v>0</v>
      </c>
      <c r="PC117" s="159">
        <v>0</v>
      </c>
      <c r="PD117" s="152" t="s">
        <v>635</v>
      </c>
      <c r="PE117" s="152" t="s">
        <v>635</v>
      </c>
      <c r="PF117" s="152" t="s">
        <v>635</v>
      </c>
      <c r="PG117" s="152" t="s">
        <v>635</v>
      </c>
      <c r="PH117" s="152" t="s">
        <v>635</v>
      </c>
      <c r="PI117" s="152" t="s">
        <v>635</v>
      </c>
      <c r="PJ117" s="152" t="s">
        <v>635</v>
      </c>
      <c r="PK117" s="152" t="s">
        <v>635</v>
      </c>
      <c r="PL117" s="164" t="s">
        <v>635</v>
      </c>
      <c r="PM117" s="158" t="s">
        <v>635</v>
      </c>
      <c r="PN117" s="158" t="s">
        <v>635</v>
      </c>
      <c r="PO117" s="158" t="s">
        <v>635</v>
      </c>
      <c r="PP117" s="158" t="s">
        <v>635</v>
      </c>
      <c r="PQ117" s="158" t="s">
        <v>635</v>
      </c>
      <c r="PR117" s="158" t="s">
        <v>635</v>
      </c>
      <c r="PS117" s="158" t="s">
        <v>635</v>
      </c>
      <c r="PT117" s="158" t="s">
        <v>635</v>
      </c>
      <c r="PU117" s="159" t="s">
        <v>635</v>
      </c>
      <c r="PV117" s="157">
        <v>0</v>
      </c>
      <c r="PW117" s="157">
        <v>0</v>
      </c>
      <c r="PX117" s="157">
        <v>0</v>
      </c>
      <c r="PY117" s="157">
        <v>0</v>
      </c>
      <c r="PZ117" s="157">
        <v>0</v>
      </c>
      <c r="QA117" s="157">
        <v>0</v>
      </c>
      <c r="QB117" s="157">
        <v>0</v>
      </c>
      <c r="QC117" s="157">
        <v>0</v>
      </c>
      <c r="QD117" s="165">
        <v>0</v>
      </c>
      <c r="QE117" s="166" t="s">
        <v>635</v>
      </c>
      <c r="QF117" s="166" t="s">
        <v>635</v>
      </c>
      <c r="QG117" s="166" t="s">
        <v>635</v>
      </c>
      <c r="QH117" s="166" t="s">
        <v>635</v>
      </c>
      <c r="QI117" s="166" t="s">
        <v>635</v>
      </c>
      <c r="QJ117" s="166" t="s">
        <v>635</v>
      </c>
      <c r="QK117" s="166" t="s">
        <v>635</v>
      </c>
      <c r="QL117" s="166" t="s">
        <v>635</v>
      </c>
      <c r="QM117" s="167" t="s">
        <v>635</v>
      </c>
      <c r="QN117" s="120" t="s">
        <v>635</v>
      </c>
      <c r="QO117" s="120" t="s">
        <v>635</v>
      </c>
      <c r="QP117" s="120" t="s">
        <v>635</v>
      </c>
      <c r="QQ117" s="120" t="s">
        <v>635</v>
      </c>
      <c r="QR117" s="120" t="s">
        <v>635</v>
      </c>
      <c r="QS117" s="120" t="s">
        <v>635</v>
      </c>
      <c r="QT117" s="120" t="s">
        <v>635</v>
      </c>
      <c r="QU117" s="120" t="s">
        <v>635</v>
      </c>
      <c r="QV117" s="168" t="s">
        <v>635</v>
      </c>
      <c r="QW117" s="169" t="s">
        <v>635</v>
      </c>
      <c r="QX117" s="169" t="s">
        <v>635</v>
      </c>
      <c r="QY117" s="169" t="s">
        <v>635</v>
      </c>
      <c r="QZ117" s="169" t="s">
        <v>635</v>
      </c>
      <c r="RA117" s="169" t="s">
        <v>635</v>
      </c>
      <c r="RB117" s="169" t="s">
        <v>635</v>
      </c>
      <c r="RC117" s="169" t="s">
        <v>635</v>
      </c>
      <c r="RD117" s="169" t="s">
        <v>635</v>
      </c>
      <c r="RE117" s="170" t="s">
        <v>635</v>
      </c>
      <c r="RF117" s="136" t="s">
        <v>656</v>
      </c>
      <c r="RG117" s="136" t="s">
        <v>854</v>
      </c>
      <c r="RH117" s="136" t="s">
        <v>743</v>
      </c>
      <c r="RI117" s="137" t="s">
        <v>635</v>
      </c>
      <c r="RJ117" s="137" t="s">
        <v>635</v>
      </c>
      <c r="RK117" s="137" t="s">
        <v>635</v>
      </c>
      <c r="RL117" s="105" t="s">
        <v>965</v>
      </c>
      <c r="RM117" s="106" t="s">
        <v>635</v>
      </c>
      <c r="RN117" s="106" t="s">
        <v>635</v>
      </c>
      <c r="RO117" s="171">
        <v>0</v>
      </c>
      <c r="RP117" s="171">
        <v>0</v>
      </c>
      <c r="RQ117" s="171">
        <v>0</v>
      </c>
      <c r="RR117" s="171">
        <v>1</v>
      </c>
      <c r="RS117" s="171">
        <v>0</v>
      </c>
      <c r="RT117" s="171">
        <v>0</v>
      </c>
      <c r="RU117" s="171">
        <v>0</v>
      </c>
      <c r="RV117" s="171">
        <v>0</v>
      </c>
      <c r="RW117" s="172">
        <f t="shared" si="28"/>
        <v>1</v>
      </c>
      <c r="RX117" s="158">
        <v>0</v>
      </c>
      <c r="RY117" s="158">
        <v>0</v>
      </c>
      <c r="RZ117" s="158">
        <v>0</v>
      </c>
      <c r="SA117" s="158">
        <v>1</v>
      </c>
      <c r="SB117" s="158">
        <v>0</v>
      </c>
      <c r="SC117" s="158">
        <v>0</v>
      </c>
      <c r="SD117" s="158">
        <v>0</v>
      </c>
      <c r="SE117" s="158">
        <v>0</v>
      </c>
      <c r="SF117" s="159">
        <f>SUM(RX117:SE117)</f>
        <v>1</v>
      </c>
      <c r="SG117" s="132" t="s">
        <v>635</v>
      </c>
      <c r="SH117" s="132" t="s">
        <v>635</v>
      </c>
      <c r="SI117" s="132" t="s">
        <v>635</v>
      </c>
      <c r="SJ117" s="132" t="s">
        <v>635</v>
      </c>
      <c r="SK117" s="132" t="s">
        <v>635</v>
      </c>
      <c r="SL117" s="132" t="s">
        <v>635</v>
      </c>
      <c r="SM117" s="132" t="s">
        <v>635</v>
      </c>
      <c r="SN117" s="132" t="s">
        <v>635</v>
      </c>
      <c r="SO117" s="173" t="s">
        <v>635</v>
      </c>
      <c r="SP117" s="102" t="s">
        <v>635</v>
      </c>
      <c r="SQ117" s="102" t="s">
        <v>635</v>
      </c>
      <c r="SR117" s="102" t="s">
        <v>635</v>
      </c>
      <c r="SS117" s="102" t="s">
        <v>635</v>
      </c>
      <c r="ST117" s="102" t="s">
        <v>635</v>
      </c>
      <c r="SU117" s="102" t="s">
        <v>635</v>
      </c>
      <c r="SV117" s="102" t="s">
        <v>635</v>
      </c>
      <c r="SW117" s="102" t="s">
        <v>635</v>
      </c>
      <c r="SX117" s="174" t="s">
        <v>635</v>
      </c>
      <c r="SY117" s="125" t="s">
        <v>635</v>
      </c>
      <c r="SZ117" s="125" t="s">
        <v>635</v>
      </c>
      <c r="TA117" s="125" t="s">
        <v>635</v>
      </c>
      <c r="TB117" s="125" t="s">
        <v>635</v>
      </c>
      <c r="TC117" s="125" t="s">
        <v>635</v>
      </c>
      <c r="TD117" s="125" t="s">
        <v>635</v>
      </c>
      <c r="TE117" s="125" t="s">
        <v>635</v>
      </c>
      <c r="TF117" s="125" t="s">
        <v>635</v>
      </c>
      <c r="TG117" s="175" t="s">
        <v>635</v>
      </c>
      <c r="TH117" s="149" t="s">
        <v>635</v>
      </c>
      <c r="TI117" s="149" t="s">
        <v>635</v>
      </c>
      <c r="TJ117" s="149" t="s">
        <v>635</v>
      </c>
      <c r="TK117" s="149" t="s">
        <v>635</v>
      </c>
      <c r="TL117" s="149" t="s">
        <v>635</v>
      </c>
      <c r="TM117" s="149" t="s">
        <v>635</v>
      </c>
      <c r="TN117" s="149" t="s">
        <v>635</v>
      </c>
      <c r="TO117" s="149" t="s">
        <v>635</v>
      </c>
      <c r="TP117" s="176" t="s">
        <v>635</v>
      </c>
      <c r="TQ117" s="210">
        <v>0</v>
      </c>
      <c r="TR117" s="210">
        <v>0</v>
      </c>
      <c r="TS117" s="210">
        <v>0</v>
      </c>
      <c r="TT117" s="210">
        <v>1</v>
      </c>
      <c r="TU117" s="210">
        <v>0</v>
      </c>
      <c r="TV117" s="210">
        <v>0</v>
      </c>
      <c r="TW117" s="210">
        <v>0</v>
      </c>
      <c r="TX117" s="210">
        <v>0</v>
      </c>
      <c r="TY117" s="211">
        <f>SUBTOTAL(9,TQ117:TX117)</f>
        <v>1</v>
      </c>
      <c r="TZ117" s="179" t="s">
        <v>635</v>
      </c>
      <c r="UA117" s="179" t="s">
        <v>635</v>
      </c>
      <c r="UB117" s="179" t="s">
        <v>635</v>
      </c>
      <c r="UC117" s="179" t="s">
        <v>635</v>
      </c>
      <c r="UD117" s="179" t="s">
        <v>635</v>
      </c>
      <c r="UE117" s="179" t="s">
        <v>635</v>
      </c>
      <c r="UF117" s="179" t="s">
        <v>635</v>
      </c>
      <c r="UG117" s="179" t="s">
        <v>635</v>
      </c>
      <c r="UH117" s="180" t="s">
        <v>635</v>
      </c>
      <c r="UI117" s="171">
        <v>0</v>
      </c>
      <c r="UJ117" s="171">
        <v>0</v>
      </c>
      <c r="UK117" s="171">
        <v>0</v>
      </c>
      <c r="UL117" s="171">
        <v>1</v>
      </c>
      <c r="UM117" s="171">
        <v>0</v>
      </c>
      <c r="UN117" s="171">
        <v>0</v>
      </c>
      <c r="UO117" s="171">
        <v>0</v>
      </c>
      <c r="UP117" s="171">
        <v>0</v>
      </c>
      <c r="UQ117" s="181">
        <f t="shared" si="29"/>
        <v>1</v>
      </c>
      <c r="UR117" s="45">
        <v>0</v>
      </c>
      <c r="US117" s="45">
        <v>0</v>
      </c>
      <c r="UT117" s="45">
        <v>0</v>
      </c>
      <c r="UU117" s="45">
        <v>1</v>
      </c>
      <c r="UV117" s="45">
        <v>0</v>
      </c>
      <c r="UW117" s="45">
        <v>0</v>
      </c>
      <c r="UX117" s="45">
        <v>0</v>
      </c>
      <c r="UY117" s="45">
        <v>0</v>
      </c>
      <c r="UZ117" s="231">
        <f>SUBTOTAL(9,UR117:UY117)</f>
        <v>1</v>
      </c>
      <c r="VA117" s="169" t="s">
        <v>635</v>
      </c>
      <c r="VB117" s="169" t="s">
        <v>635</v>
      </c>
      <c r="VC117" s="169" t="s">
        <v>635</v>
      </c>
      <c r="VD117" s="169" t="s">
        <v>635</v>
      </c>
      <c r="VE117" s="169" t="s">
        <v>635</v>
      </c>
      <c r="VF117" s="169" t="s">
        <v>635</v>
      </c>
      <c r="VG117" s="169" t="s">
        <v>635</v>
      </c>
      <c r="VH117" s="169" t="s">
        <v>635</v>
      </c>
      <c r="VI117" s="183" t="s">
        <v>635</v>
      </c>
      <c r="VJ117" s="177" t="s">
        <v>635</v>
      </c>
      <c r="VK117" s="177" t="s">
        <v>635</v>
      </c>
      <c r="VL117" s="177" t="s">
        <v>635</v>
      </c>
      <c r="VM117" s="177" t="s">
        <v>635</v>
      </c>
      <c r="VN117" s="177" t="s">
        <v>635</v>
      </c>
      <c r="VO117" s="177" t="s">
        <v>635</v>
      </c>
      <c r="VP117" s="177" t="s">
        <v>635</v>
      </c>
      <c r="VQ117" s="177" t="s">
        <v>635</v>
      </c>
      <c r="VR117" s="178" t="s">
        <v>635</v>
      </c>
      <c r="VS117" s="184" t="s">
        <v>635</v>
      </c>
      <c r="VT117" s="184" t="s">
        <v>635</v>
      </c>
      <c r="VU117" s="184" t="s">
        <v>635</v>
      </c>
      <c r="VV117" s="184" t="s">
        <v>635</v>
      </c>
      <c r="VW117" s="184" t="s">
        <v>635</v>
      </c>
      <c r="VX117" s="184" t="s">
        <v>635</v>
      </c>
      <c r="VY117" s="184" t="s">
        <v>635</v>
      </c>
      <c r="VZ117" s="184" t="s">
        <v>635</v>
      </c>
      <c r="WA117" s="185" t="s">
        <v>635</v>
      </c>
      <c r="WB117" s="186" t="s">
        <v>635</v>
      </c>
      <c r="WC117" s="186" t="s">
        <v>635</v>
      </c>
      <c r="WD117" s="186" t="s">
        <v>635</v>
      </c>
      <c r="WE117" s="186" t="s">
        <v>635</v>
      </c>
      <c r="WF117" s="186" t="s">
        <v>635</v>
      </c>
      <c r="WG117" s="186" t="s">
        <v>635</v>
      </c>
      <c r="WH117" s="186" t="s">
        <v>635</v>
      </c>
      <c r="WI117" s="186" t="s">
        <v>635</v>
      </c>
      <c r="WJ117" s="187" t="s">
        <v>635</v>
      </c>
      <c r="WK117" s="212">
        <v>0</v>
      </c>
      <c r="WL117" s="212">
        <v>0</v>
      </c>
      <c r="WM117" s="212">
        <v>0</v>
      </c>
      <c r="WN117" s="212">
        <v>1</v>
      </c>
      <c r="WO117" s="212">
        <v>0</v>
      </c>
      <c r="WP117" s="212">
        <v>0</v>
      </c>
      <c r="WQ117" s="212">
        <v>0</v>
      </c>
      <c r="WR117" s="212">
        <v>0</v>
      </c>
      <c r="WS117" s="188">
        <f>SUBTOTAL(9,WK117:WR117)</f>
        <v>1</v>
      </c>
      <c r="WT117" s="133" t="s">
        <v>635</v>
      </c>
      <c r="WU117" s="133" t="s">
        <v>635</v>
      </c>
      <c r="WV117" s="133" t="s">
        <v>635</v>
      </c>
      <c r="WW117" s="133" t="s">
        <v>635</v>
      </c>
      <c r="WX117" s="133" t="s">
        <v>635</v>
      </c>
      <c r="WY117" s="133" t="s">
        <v>635</v>
      </c>
      <c r="WZ117" s="133" t="s">
        <v>635</v>
      </c>
      <c r="XA117" s="133" t="s">
        <v>635</v>
      </c>
      <c r="XB117" s="189" t="s">
        <v>635</v>
      </c>
      <c r="XC117" s="105" t="s">
        <v>665</v>
      </c>
      <c r="XD117" s="105" t="s">
        <v>666</v>
      </c>
      <c r="XE117" s="105" t="s">
        <v>749</v>
      </c>
      <c r="XF117" s="111" t="s">
        <v>635</v>
      </c>
      <c r="XG117" s="190" t="s">
        <v>635</v>
      </c>
      <c r="XH117" s="190" t="s">
        <v>635</v>
      </c>
      <c r="XI117" s="190" t="s">
        <v>635</v>
      </c>
      <c r="XJ117" s="190" t="s">
        <v>635</v>
      </c>
      <c r="XK117" s="190" t="s">
        <v>635</v>
      </c>
      <c r="XL117" s="190" t="s">
        <v>635</v>
      </c>
      <c r="XM117" s="191" t="s">
        <v>667</v>
      </c>
      <c r="XN117" s="191" t="s">
        <v>670</v>
      </c>
      <c r="XO117" s="191" t="s">
        <v>671</v>
      </c>
      <c r="XP117" s="191" t="s">
        <v>672</v>
      </c>
      <c r="XQ117" s="191" t="s">
        <v>635</v>
      </c>
      <c r="XR117" s="191" t="s">
        <v>635</v>
      </c>
      <c r="XS117" s="191" t="s">
        <v>635</v>
      </c>
      <c r="XT117" s="191" t="s">
        <v>635</v>
      </c>
      <c r="XU117" s="192" t="s">
        <v>635</v>
      </c>
      <c r="XV117" s="192" t="s">
        <v>635</v>
      </c>
      <c r="XW117" s="192" t="s">
        <v>635</v>
      </c>
      <c r="XX117" s="192" t="s">
        <v>635</v>
      </c>
      <c r="XY117" s="192" t="s">
        <v>635</v>
      </c>
      <c r="XZ117" s="192" t="s">
        <v>635</v>
      </c>
      <c r="YA117" s="144" t="s">
        <v>667</v>
      </c>
      <c r="YB117" s="144" t="s">
        <v>668</v>
      </c>
      <c r="YC117" s="144" t="s">
        <v>670</v>
      </c>
      <c r="YD117" s="144" t="s">
        <v>671</v>
      </c>
      <c r="YE117" s="144" t="s">
        <v>672</v>
      </c>
      <c r="YF117" s="144" t="s">
        <v>673</v>
      </c>
      <c r="YG117" s="144" t="s">
        <v>712</v>
      </c>
      <c r="YH117" s="111" t="s">
        <v>635</v>
      </c>
      <c r="YI117" s="111" t="s">
        <v>635</v>
      </c>
      <c r="YJ117" s="111" t="s">
        <v>635</v>
      </c>
      <c r="YK117" s="190" t="s">
        <v>635</v>
      </c>
      <c r="YL117" s="190" t="s">
        <v>635</v>
      </c>
      <c r="YM117" s="190" t="s">
        <v>635</v>
      </c>
      <c r="YN117" s="190" t="s">
        <v>635</v>
      </c>
      <c r="YO117" s="190" t="s">
        <v>635</v>
      </c>
      <c r="YP117" s="130" t="s">
        <v>635</v>
      </c>
      <c r="YQ117" s="130" t="s">
        <v>635</v>
      </c>
      <c r="YR117" s="130" t="s">
        <v>635</v>
      </c>
      <c r="YS117" s="130" t="s">
        <v>635</v>
      </c>
      <c r="YT117" s="130" t="s">
        <v>635</v>
      </c>
      <c r="YU117" s="130" t="s">
        <v>635</v>
      </c>
      <c r="YV117" s="112" t="s">
        <v>635</v>
      </c>
      <c r="YW117" s="112" t="s">
        <v>635</v>
      </c>
      <c r="YX117" s="112" t="s">
        <v>635</v>
      </c>
      <c r="YY117" s="112" t="s">
        <v>635</v>
      </c>
      <c r="YZ117" s="105" t="s">
        <v>674</v>
      </c>
      <c r="ZA117" s="105" t="s">
        <v>635</v>
      </c>
      <c r="ZB117" s="126" t="s">
        <v>635</v>
      </c>
      <c r="ZC117" s="126" t="s">
        <v>635</v>
      </c>
      <c r="ZD117" s="126" t="s">
        <v>635</v>
      </c>
      <c r="ZE117" s="126" t="s">
        <v>635</v>
      </c>
      <c r="ZF117" s="126" t="s">
        <v>635</v>
      </c>
      <c r="ZG117" s="125" t="s">
        <v>882</v>
      </c>
      <c r="ZH117" s="125" t="s">
        <v>677</v>
      </c>
      <c r="ZI117" s="125" t="s">
        <v>635</v>
      </c>
      <c r="ZJ117" s="125" t="s">
        <v>635</v>
      </c>
      <c r="ZK117" s="125" t="s">
        <v>635</v>
      </c>
      <c r="ZL117" s="125" t="s">
        <v>635</v>
      </c>
      <c r="ZM117" s="125" t="s">
        <v>635</v>
      </c>
      <c r="ZN117" s="125" t="s">
        <v>635</v>
      </c>
      <c r="ZO117" s="147" t="s">
        <v>635</v>
      </c>
      <c r="ZP117" s="147" t="s">
        <v>635</v>
      </c>
      <c r="ZQ117" s="147" t="s">
        <v>635</v>
      </c>
      <c r="ZR117" s="147" t="s">
        <v>635</v>
      </c>
      <c r="ZS117" s="147" t="s">
        <v>635</v>
      </c>
      <c r="ZT117" s="184" t="s">
        <v>635</v>
      </c>
      <c r="ZU117" s="184">
        <v>1</v>
      </c>
      <c r="ZV117" s="184">
        <v>2</v>
      </c>
      <c r="ZW117" s="184" t="s">
        <v>635</v>
      </c>
      <c r="ZX117" s="131" t="s">
        <v>635</v>
      </c>
      <c r="ZY117" s="131" t="s">
        <v>635</v>
      </c>
      <c r="ZZ117" s="131">
        <v>1</v>
      </c>
      <c r="AAA117" s="131" t="s">
        <v>635</v>
      </c>
      <c r="AAB117" s="132" t="s">
        <v>635</v>
      </c>
      <c r="AAC117" s="132" t="s">
        <v>635</v>
      </c>
      <c r="AAD117" s="132" t="s">
        <v>635</v>
      </c>
      <c r="AAE117" s="193" t="s">
        <v>635</v>
      </c>
      <c r="AAF117" s="102">
        <v>2</v>
      </c>
      <c r="AAG117" s="102" t="s">
        <v>635</v>
      </c>
      <c r="AAH117" s="102" t="s">
        <v>635</v>
      </c>
      <c r="AAI117" s="102" t="s">
        <v>635</v>
      </c>
      <c r="AAJ117" s="125">
        <v>1</v>
      </c>
      <c r="AAK117" s="125" t="s">
        <v>635</v>
      </c>
      <c r="AAL117" s="125">
        <v>1</v>
      </c>
      <c r="AAM117" s="125" t="s">
        <v>635</v>
      </c>
      <c r="AAN117" s="131">
        <v>5</v>
      </c>
      <c r="AAO117" s="131" t="s">
        <v>635</v>
      </c>
      <c r="AAP117" s="131">
        <v>5</v>
      </c>
      <c r="AAQ117" s="131" t="s">
        <v>635</v>
      </c>
      <c r="AAR117" s="149" t="s">
        <v>635</v>
      </c>
      <c r="AAS117" s="149" t="s">
        <v>635</v>
      </c>
      <c r="AAT117" s="149">
        <v>1</v>
      </c>
      <c r="AAU117" s="149" t="s">
        <v>635</v>
      </c>
      <c r="AAV117" s="184" t="s">
        <v>635</v>
      </c>
      <c r="AAW117" s="184" t="s">
        <v>635</v>
      </c>
      <c r="AAX117" s="184">
        <v>1</v>
      </c>
      <c r="AAY117" s="184" t="s">
        <v>635</v>
      </c>
      <c r="AAZ117" s="103" t="s">
        <v>626</v>
      </c>
      <c r="ABA117" s="100" t="s">
        <v>635</v>
      </c>
      <c r="ABB117" s="100" t="s">
        <v>635</v>
      </c>
      <c r="ABC117" s="100" t="s">
        <v>635</v>
      </c>
      <c r="ABD117" s="100" t="s">
        <v>635</v>
      </c>
      <c r="ABE117" s="100" t="s">
        <v>635</v>
      </c>
      <c r="ABF117" s="103" t="s">
        <v>635</v>
      </c>
      <c r="ABG117" s="194">
        <v>50000</v>
      </c>
      <c r="ABH117" s="195" t="s">
        <v>635</v>
      </c>
      <c r="ABI117" s="177" t="s">
        <v>635</v>
      </c>
      <c r="ABJ117" s="177" t="s">
        <v>635</v>
      </c>
      <c r="ABK117" s="177" t="s">
        <v>635</v>
      </c>
      <c r="ABL117" s="177" t="s">
        <v>635</v>
      </c>
      <c r="ABM117" s="177" t="s">
        <v>635</v>
      </c>
      <c r="ABN117" s="177" t="s">
        <v>635</v>
      </c>
      <c r="ABO117" s="195" t="s">
        <v>635</v>
      </c>
      <c r="ABP117" s="112" t="s">
        <v>635</v>
      </c>
      <c r="ABQ117" s="112" t="s">
        <v>635</v>
      </c>
      <c r="ABR117" s="112" t="s">
        <v>635</v>
      </c>
      <c r="ABS117" s="103" t="s">
        <v>632</v>
      </c>
      <c r="ABT117" s="97" t="s">
        <v>626</v>
      </c>
      <c r="ABU117" s="196" t="s">
        <v>635</v>
      </c>
      <c r="ABV117" s="196" t="s">
        <v>635</v>
      </c>
      <c r="ABW117" s="196" t="s">
        <v>635</v>
      </c>
      <c r="ABX117" s="196" t="s">
        <v>635</v>
      </c>
      <c r="ABY117" s="196" t="s">
        <v>635</v>
      </c>
      <c r="ABZ117" s="196" t="s">
        <v>635</v>
      </c>
      <c r="ACA117" s="196" t="s">
        <v>635</v>
      </c>
      <c r="ACB117" s="97" t="s">
        <v>626</v>
      </c>
      <c r="ACC117" s="97" t="s">
        <v>626</v>
      </c>
      <c r="ACD117" s="112" t="s">
        <v>685</v>
      </c>
      <c r="ACE117" s="112" t="s">
        <v>635</v>
      </c>
      <c r="ACF117" s="112" t="s">
        <v>635</v>
      </c>
      <c r="ACG117" s="112" t="s">
        <v>635</v>
      </c>
      <c r="ACH117" s="97" t="s">
        <v>2175</v>
      </c>
      <c r="ACI117" s="97" t="s">
        <v>2176</v>
      </c>
      <c r="ACJ117" s="97"/>
    </row>
    <row r="118" spans="1:764" ht="15" customHeight="1">
      <c r="A118">
        <v>113</v>
      </c>
      <c r="B118" s="97" t="s">
        <v>2177</v>
      </c>
      <c r="C118" s="97" t="s">
        <v>2178</v>
      </c>
      <c r="D118" s="97" t="s">
        <v>1100</v>
      </c>
      <c r="E118" s="107" t="s">
        <v>2179</v>
      </c>
      <c r="F118" s="98" t="s">
        <v>2180</v>
      </c>
      <c r="G118" s="98" t="s">
        <v>2181</v>
      </c>
      <c r="H118" s="99">
        <v>37.140749999999997</v>
      </c>
      <c r="I118" s="99">
        <v>-2.7980000000000001E-3</v>
      </c>
      <c r="J118" s="98" t="s">
        <v>1104</v>
      </c>
      <c r="K118" s="98" t="s">
        <v>1826</v>
      </c>
      <c r="L118" s="98" t="s">
        <v>2182</v>
      </c>
      <c r="M118" s="100" t="s">
        <v>2183</v>
      </c>
      <c r="N118" s="101">
        <v>722350636</v>
      </c>
      <c r="O118" s="102">
        <v>768652246</v>
      </c>
      <c r="P118" s="100">
        <v>4.6337000000000003E-2</v>
      </c>
      <c r="Q118" s="100">
        <v>37.655763</v>
      </c>
      <c r="R118" s="100">
        <v>1567</v>
      </c>
      <c r="S118" s="100">
        <v>5</v>
      </c>
      <c r="T118" s="103" t="s">
        <v>626</v>
      </c>
      <c r="U118" s="97" t="s">
        <v>627</v>
      </c>
      <c r="V118" s="97" t="s">
        <v>628</v>
      </c>
      <c r="W118" s="97" t="s">
        <v>629</v>
      </c>
      <c r="X118" s="97" t="s">
        <v>630</v>
      </c>
      <c r="Y118" s="97" t="s">
        <v>770</v>
      </c>
      <c r="Z118" s="103" t="s">
        <v>626</v>
      </c>
      <c r="AA118" s="104" t="s">
        <v>635</v>
      </c>
      <c r="AB118" s="197" t="s">
        <v>635</v>
      </c>
      <c r="AC118" s="104" t="s">
        <v>635</v>
      </c>
      <c r="AD118" s="104" t="s">
        <v>635</v>
      </c>
      <c r="AE118" s="104" t="s">
        <v>635</v>
      </c>
      <c r="AF118" s="103">
        <v>5</v>
      </c>
      <c r="AG118" s="103">
        <v>1</v>
      </c>
      <c r="AH118" s="97" t="s">
        <v>636</v>
      </c>
      <c r="AI118" s="97" t="s">
        <v>637</v>
      </c>
      <c r="AJ118" s="97" t="s">
        <v>638</v>
      </c>
      <c r="AK118" s="97" t="s">
        <v>639</v>
      </c>
      <c r="AL118" s="105" t="s">
        <v>640</v>
      </c>
      <c r="AM118" s="106" t="s">
        <v>641</v>
      </c>
      <c r="AN118" s="106" t="s">
        <v>635</v>
      </c>
      <c r="AO118" s="106" t="s">
        <v>635</v>
      </c>
      <c r="AP118" s="97" t="s">
        <v>642</v>
      </c>
      <c r="AQ118" s="97" t="s">
        <v>642</v>
      </c>
      <c r="AR118" s="103" t="s">
        <v>635</v>
      </c>
      <c r="AS118" s="107" t="s">
        <v>635</v>
      </c>
      <c r="AT118" s="103" t="s">
        <v>635</v>
      </c>
      <c r="AU118" s="103" t="s">
        <v>635</v>
      </c>
      <c r="AV118" s="106" t="s">
        <v>632</v>
      </c>
      <c r="AW118" s="105" t="s">
        <v>641</v>
      </c>
      <c r="AX118" s="103" t="s">
        <v>640</v>
      </c>
      <c r="AY118" s="105" t="s">
        <v>640</v>
      </c>
      <c r="AZ118" s="107" t="s">
        <v>635</v>
      </c>
      <c r="BA118" s="105" t="s">
        <v>640</v>
      </c>
      <c r="BB118" s="107" t="s">
        <v>635</v>
      </c>
      <c r="BC118" s="106" t="s">
        <v>640</v>
      </c>
      <c r="BD118" s="103" t="s">
        <v>635</v>
      </c>
      <c r="BE118" s="106" t="s">
        <v>626</v>
      </c>
      <c r="BF118" s="103" t="s">
        <v>635</v>
      </c>
      <c r="BG118" s="103" t="s">
        <v>635</v>
      </c>
      <c r="BH118" s="103" t="s">
        <v>635</v>
      </c>
      <c r="BI118" s="97" t="s">
        <v>640</v>
      </c>
      <c r="BJ118" s="108" t="s">
        <v>643</v>
      </c>
      <c r="BK118" s="108" t="s">
        <v>875</v>
      </c>
      <c r="BL118" s="108" t="s">
        <v>635</v>
      </c>
      <c r="BM118" s="108" t="s">
        <v>635</v>
      </c>
      <c r="BN118" s="108" t="s">
        <v>635</v>
      </c>
      <c r="BO118" s="103" t="s">
        <v>632</v>
      </c>
      <c r="BP118" s="103" t="s">
        <v>641</v>
      </c>
      <c r="BQ118" s="103" t="s">
        <v>635</v>
      </c>
      <c r="BR118" s="109" t="s">
        <v>776</v>
      </c>
      <c r="BS118" s="109" t="s">
        <v>635</v>
      </c>
      <c r="BT118" s="110" t="s">
        <v>635</v>
      </c>
      <c r="BU118" s="110" t="s">
        <v>635</v>
      </c>
      <c r="BV118" s="109" t="s">
        <v>635</v>
      </c>
      <c r="BW118" s="97" t="s">
        <v>646</v>
      </c>
      <c r="BX118" s="97" t="s">
        <v>2462</v>
      </c>
      <c r="BY118" s="97" t="s">
        <v>2184</v>
      </c>
      <c r="BZ118" s="97" t="s">
        <v>779</v>
      </c>
      <c r="CA118" s="111" t="s">
        <v>736</v>
      </c>
      <c r="CB118" s="111" t="s">
        <v>737</v>
      </c>
      <c r="CC118" s="111" t="s">
        <v>1109</v>
      </c>
      <c r="CD118" s="106" t="s">
        <v>635</v>
      </c>
      <c r="CE118" s="111" t="s">
        <v>635</v>
      </c>
      <c r="CF118" s="103">
        <v>3</v>
      </c>
      <c r="CG118" s="103">
        <v>5</v>
      </c>
      <c r="CH118" s="112" t="s">
        <v>649</v>
      </c>
      <c r="CI118" s="113" t="s">
        <v>635</v>
      </c>
      <c r="CJ118" s="113" t="s">
        <v>635</v>
      </c>
      <c r="CK118" s="113" t="s">
        <v>635</v>
      </c>
      <c r="CL118" s="103">
        <v>29.7</v>
      </c>
      <c r="CM118" s="114">
        <v>1000</v>
      </c>
      <c r="CN118" s="103" t="s">
        <v>635</v>
      </c>
      <c r="CO118" s="106" t="s">
        <v>635</v>
      </c>
      <c r="CP118" s="103" t="s">
        <v>635</v>
      </c>
      <c r="CQ118" s="106" t="s">
        <v>635</v>
      </c>
      <c r="CR118" s="103" t="s">
        <v>635</v>
      </c>
      <c r="CS118" s="106" t="s">
        <v>635</v>
      </c>
      <c r="CT118" s="103" t="s">
        <v>635</v>
      </c>
      <c r="CU118" s="106" t="s">
        <v>635</v>
      </c>
      <c r="CV118" s="103" t="s">
        <v>635</v>
      </c>
      <c r="CW118" s="103" t="s">
        <v>635</v>
      </c>
      <c r="CX118" s="111" t="s">
        <v>650</v>
      </c>
      <c r="CY118" s="106" t="s">
        <v>651</v>
      </c>
      <c r="CZ118" s="115">
        <v>0.3</v>
      </c>
      <c r="DA118" s="115">
        <v>0.7</v>
      </c>
      <c r="DB118" s="116">
        <f>SUM(CZ118:DA118)</f>
        <v>1</v>
      </c>
      <c r="DC118" s="117" t="s">
        <v>635</v>
      </c>
      <c r="DD118" s="118" t="s">
        <v>635</v>
      </c>
      <c r="DE118" s="118" t="s">
        <v>635</v>
      </c>
      <c r="DF118" s="118" t="s">
        <v>635</v>
      </c>
      <c r="DG118" s="119" t="s">
        <v>635</v>
      </c>
      <c r="DH118" s="106" t="s">
        <v>635</v>
      </c>
      <c r="DI118" s="106" t="s">
        <v>635</v>
      </c>
      <c r="DJ118" s="121" t="s">
        <v>635</v>
      </c>
      <c r="DK118" s="122" t="s">
        <v>635</v>
      </c>
      <c r="DL118" s="123" t="s">
        <v>635</v>
      </c>
      <c r="DM118" s="123" t="s">
        <v>635</v>
      </c>
      <c r="DN118" s="124" t="s">
        <v>635</v>
      </c>
      <c r="DO118" s="124" t="s">
        <v>635</v>
      </c>
      <c r="DP118" s="124" t="s">
        <v>635</v>
      </c>
      <c r="DQ118" s="125">
        <v>0.2</v>
      </c>
      <c r="DR118" s="125">
        <v>2</v>
      </c>
      <c r="DS118" s="125">
        <v>3</v>
      </c>
      <c r="DT118" s="106" t="s">
        <v>635</v>
      </c>
      <c r="DU118" s="106" t="s">
        <v>635</v>
      </c>
      <c r="DV118" s="106" t="s">
        <v>635</v>
      </c>
      <c r="DW118" s="126" t="s">
        <v>635</v>
      </c>
      <c r="DX118" s="126" t="s">
        <v>635</v>
      </c>
      <c r="DY118" s="126" t="s">
        <v>635</v>
      </c>
      <c r="DZ118" s="97" t="s">
        <v>652</v>
      </c>
      <c r="EA118" s="103" t="s">
        <v>626</v>
      </c>
      <c r="EB118" s="97" t="s">
        <v>635</v>
      </c>
      <c r="EC118" s="103" t="s">
        <v>626</v>
      </c>
      <c r="ED118" s="103" t="s">
        <v>635</v>
      </c>
      <c r="EE118" s="103" t="s">
        <v>635</v>
      </c>
      <c r="EF118" s="127" t="s">
        <v>653</v>
      </c>
      <c r="EG118" s="127" t="s">
        <v>651</v>
      </c>
      <c r="EH118" s="103" t="s">
        <v>651</v>
      </c>
      <c r="EI118" s="97" t="s">
        <v>640</v>
      </c>
      <c r="EJ118" s="97" t="s">
        <v>640</v>
      </c>
      <c r="EK118" s="122">
        <v>2</v>
      </c>
      <c r="EL118" s="122">
        <v>2</v>
      </c>
      <c r="EM118" s="122">
        <v>0.2</v>
      </c>
      <c r="EN118" s="122">
        <v>0.2</v>
      </c>
      <c r="EO118" s="128" t="s">
        <v>635</v>
      </c>
      <c r="EP118" s="128" t="s">
        <v>635</v>
      </c>
      <c r="EQ118" s="128" t="s">
        <v>635</v>
      </c>
      <c r="ER118" s="128" t="s">
        <v>635</v>
      </c>
      <c r="ES118" s="129" t="s">
        <v>635</v>
      </c>
      <c r="ET118" s="129" t="s">
        <v>635</v>
      </c>
      <c r="EU118" s="129" t="s">
        <v>635</v>
      </c>
      <c r="EV118" s="129" t="s">
        <v>635</v>
      </c>
      <c r="EW118" s="97" t="s">
        <v>654</v>
      </c>
      <c r="EX118" s="97" t="s">
        <v>654</v>
      </c>
      <c r="EY118" s="103" t="s">
        <v>654</v>
      </c>
      <c r="EZ118" s="107" t="s">
        <v>635</v>
      </c>
      <c r="FA118" s="97" t="s">
        <v>853</v>
      </c>
      <c r="FB118" s="130" t="s">
        <v>656</v>
      </c>
      <c r="FC118" s="130" t="s">
        <v>854</v>
      </c>
      <c r="FD118" s="131" t="s">
        <v>743</v>
      </c>
      <c r="FE118" s="131" t="s">
        <v>635</v>
      </c>
      <c r="FF118" s="131" t="s">
        <v>635</v>
      </c>
      <c r="FG118" s="131" t="s">
        <v>635</v>
      </c>
      <c r="FH118" s="131" t="s">
        <v>635</v>
      </c>
      <c r="FI118" s="132">
        <v>2</v>
      </c>
      <c r="FJ118" s="133">
        <v>4</v>
      </c>
      <c r="FK118" s="103" t="s">
        <v>635</v>
      </c>
      <c r="FL118" s="134" t="s">
        <v>635</v>
      </c>
      <c r="FM118" s="135">
        <v>10</v>
      </c>
      <c r="FN118" s="135" t="s">
        <v>635</v>
      </c>
      <c r="FO118" s="135" t="s">
        <v>635</v>
      </c>
      <c r="FP118" s="103" t="s">
        <v>635</v>
      </c>
      <c r="FQ118" s="132">
        <v>70</v>
      </c>
      <c r="FR118" s="133">
        <v>1</v>
      </c>
      <c r="FS118" s="103" t="s">
        <v>635</v>
      </c>
      <c r="FT118" s="134" t="s">
        <v>635</v>
      </c>
      <c r="FU118" s="135">
        <v>2</v>
      </c>
      <c r="FV118" s="135" t="s">
        <v>635</v>
      </c>
      <c r="FW118" s="131" t="s">
        <v>635</v>
      </c>
      <c r="FX118" s="103" t="s">
        <v>635</v>
      </c>
      <c r="FY118" s="100" t="s">
        <v>658</v>
      </c>
      <c r="FZ118" s="102" t="s">
        <v>635</v>
      </c>
      <c r="GA118" s="102">
        <v>0</v>
      </c>
      <c r="GB118" s="102">
        <v>24</v>
      </c>
      <c r="GC118" s="136" t="s">
        <v>658</v>
      </c>
      <c r="GD118" s="137" t="s">
        <v>635</v>
      </c>
      <c r="GE118" s="137">
        <v>0</v>
      </c>
      <c r="GF118" s="137">
        <v>24</v>
      </c>
      <c r="GG118" s="125" t="s">
        <v>657</v>
      </c>
      <c r="GH118" s="125" t="s">
        <v>658</v>
      </c>
      <c r="GI118" s="125">
        <v>12</v>
      </c>
      <c r="GJ118" s="125">
        <v>12</v>
      </c>
      <c r="GK118" s="122" t="s">
        <v>657</v>
      </c>
      <c r="GL118" s="122" t="s">
        <v>658</v>
      </c>
      <c r="GM118" s="122">
        <v>12</v>
      </c>
      <c r="GN118" s="122">
        <v>12</v>
      </c>
      <c r="GO118" s="135" t="s">
        <v>635</v>
      </c>
      <c r="GP118" s="135" t="s">
        <v>635</v>
      </c>
      <c r="GQ118" s="135" t="s">
        <v>635</v>
      </c>
      <c r="GR118" s="134" t="s">
        <v>635</v>
      </c>
      <c r="GS118" s="134" t="s">
        <v>635</v>
      </c>
      <c r="GT118" s="134" t="s">
        <v>635</v>
      </c>
      <c r="GU118" s="126" t="s">
        <v>635</v>
      </c>
      <c r="GV118" s="126" t="s">
        <v>635</v>
      </c>
      <c r="GW118" s="126" t="s">
        <v>635</v>
      </c>
      <c r="GX118" s="145" t="s">
        <v>635</v>
      </c>
      <c r="GY118" s="145" t="s">
        <v>635</v>
      </c>
      <c r="GZ118" s="145" t="s">
        <v>635</v>
      </c>
      <c r="HA118" s="139" t="s">
        <v>657</v>
      </c>
      <c r="HB118" s="140" t="s">
        <v>658</v>
      </c>
      <c r="HC118" s="123">
        <v>12</v>
      </c>
      <c r="HD118" s="123">
        <v>12</v>
      </c>
      <c r="HE118" s="127" t="s">
        <v>657</v>
      </c>
      <c r="HF118" s="130" t="s">
        <v>658</v>
      </c>
      <c r="HG118" s="131">
        <v>12</v>
      </c>
      <c r="HH118" s="131">
        <v>12</v>
      </c>
      <c r="HI118" s="141" t="s">
        <v>635</v>
      </c>
      <c r="HJ118" s="141" t="s">
        <v>635</v>
      </c>
      <c r="HK118" s="141" t="s">
        <v>635</v>
      </c>
      <c r="HL118" s="141" t="s">
        <v>635</v>
      </c>
      <c r="HM118" s="131" t="s">
        <v>635</v>
      </c>
      <c r="HN118" s="131" t="s">
        <v>635</v>
      </c>
      <c r="HO118" s="131" t="s">
        <v>635</v>
      </c>
      <c r="HP118" s="131" t="s">
        <v>635</v>
      </c>
      <c r="HQ118" s="106" t="s">
        <v>635</v>
      </c>
      <c r="HR118" s="106" t="s">
        <v>635</v>
      </c>
      <c r="HS118" s="106" t="s">
        <v>635</v>
      </c>
      <c r="HT118" s="106" t="s">
        <v>635</v>
      </c>
      <c r="HU118" s="132" t="s">
        <v>635</v>
      </c>
      <c r="HV118" s="132" t="s">
        <v>635</v>
      </c>
      <c r="HW118" s="132" t="s">
        <v>635</v>
      </c>
      <c r="HX118" s="132" t="s">
        <v>635</v>
      </c>
      <c r="HY118" s="118" t="s">
        <v>635</v>
      </c>
      <c r="HZ118" s="118" t="s">
        <v>635</v>
      </c>
      <c r="IA118" s="118" t="s">
        <v>635</v>
      </c>
      <c r="IB118" s="118" t="s">
        <v>635</v>
      </c>
      <c r="IC118" s="125" t="s">
        <v>635</v>
      </c>
      <c r="ID118" s="125" t="s">
        <v>635</v>
      </c>
      <c r="IE118" s="125" t="s">
        <v>635</v>
      </c>
      <c r="IF118" s="125" t="s">
        <v>635</v>
      </c>
      <c r="IG118" s="105" t="s">
        <v>906</v>
      </c>
      <c r="IH118" s="105" t="s">
        <v>808</v>
      </c>
      <c r="II118" s="105" t="s">
        <v>831</v>
      </c>
      <c r="IJ118" s="105" t="s">
        <v>635</v>
      </c>
      <c r="IK118" s="105" t="s">
        <v>635</v>
      </c>
      <c r="IL118" s="105" t="s">
        <v>635</v>
      </c>
      <c r="IM118" s="105" t="s">
        <v>635</v>
      </c>
      <c r="IN118" s="105" t="s">
        <v>635</v>
      </c>
      <c r="IO118" s="105" t="s">
        <v>635</v>
      </c>
      <c r="IP118" s="103">
        <v>3</v>
      </c>
      <c r="IQ118" s="102" t="s">
        <v>635</v>
      </c>
      <c r="IR118" s="102" t="s">
        <v>635</v>
      </c>
      <c r="IS118" s="142" t="s">
        <v>635</v>
      </c>
      <c r="IT118" s="142" t="s">
        <v>635</v>
      </c>
      <c r="IU118" s="128" t="s">
        <v>635</v>
      </c>
      <c r="IV118" s="128" t="s">
        <v>635</v>
      </c>
      <c r="IW118" s="143" t="s">
        <v>635</v>
      </c>
      <c r="IX118" s="143" t="s">
        <v>635</v>
      </c>
      <c r="IY118" s="124" t="s">
        <v>709</v>
      </c>
      <c r="IZ118" s="229">
        <v>0</v>
      </c>
      <c r="JA118" s="229">
        <v>1</v>
      </c>
      <c r="JB118" s="123" t="s">
        <v>709</v>
      </c>
      <c r="JC118" s="155">
        <v>0</v>
      </c>
      <c r="JD118" s="155">
        <v>1</v>
      </c>
      <c r="JE118" s="144" t="s">
        <v>635</v>
      </c>
      <c r="JF118" s="144" t="s">
        <v>635</v>
      </c>
      <c r="JG118" s="144" t="s">
        <v>635</v>
      </c>
      <c r="JH118" s="141" t="s">
        <v>635</v>
      </c>
      <c r="JI118" s="141" t="s">
        <v>635</v>
      </c>
      <c r="JJ118" s="141" t="s">
        <v>635</v>
      </c>
      <c r="JK118" s="144" t="s">
        <v>635</v>
      </c>
      <c r="JL118" s="144" t="s">
        <v>635</v>
      </c>
      <c r="JM118" s="144" t="s">
        <v>635</v>
      </c>
      <c r="JN118" s="135" t="s">
        <v>635</v>
      </c>
      <c r="JO118" s="135" t="s">
        <v>635</v>
      </c>
      <c r="JP118" s="135" t="s">
        <v>635</v>
      </c>
      <c r="JQ118" s="144" t="s">
        <v>709</v>
      </c>
      <c r="JR118" s="144" t="s">
        <v>635</v>
      </c>
      <c r="JS118" s="208">
        <v>0</v>
      </c>
      <c r="JT118" s="208">
        <v>1</v>
      </c>
      <c r="JU118" s="145" t="s">
        <v>709</v>
      </c>
      <c r="JV118" s="145" t="s">
        <v>635</v>
      </c>
      <c r="JW118" s="209">
        <v>0</v>
      </c>
      <c r="JX118" s="209">
        <v>1</v>
      </c>
      <c r="JY118" s="141" t="s">
        <v>635</v>
      </c>
      <c r="JZ118" s="141" t="s">
        <v>635</v>
      </c>
      <c r="KA118" s="141" t="s">
        <v>635</v>
      </c>
      <c r="KB118" s="141" t="s">
        <v>635</v>
      </c>
      <c r="KC118" s="128" t="s">
        <v>635</v>
      </c>
      <c r="KD118" s="128" t="s">
        <v>635</v>
      </c>
      <c r="KE118" s="128" t="s">
        <v>635</v>
      </c>
      <c r="KF118" s="128" t="s">
        <v>635</v>
      </c>
      <c r="KG118" s="146" t="s">
        <v>635</v>
      </c>
      <c r="KH118" s="146" t="s">
        <v>635</v>
      </c>
      <c r="KI118" s="146" t="s">
        <v>635</v>
      </c>
      <c r="KJ118" s="146" t="s">
        <v>635</v>
      </c>
      <c r="KK118" s="147" t="s">
        <v>635</v>
      </c>
      <c r="KL118" s="147" t="s">
        <v>635</v>
      </c>
      <c r="KM118" s="147" t="s">
        <v>635</v>
      </c>
      <c r="KN118" s="147" t="s">
        <v>635</v>
      </c>
      <c r="KO118" s="148" t="s">
        <v>635</v>
      </c>
      <c r="KP118" s="148" t="s">
        <v>635</v>
      </c>
      <c r="KQ118" s="148" t="s">
        <v>635</v>
      </c>
      <c r="KR118" s="148" t="s">
        <v>635</v>
      </c>
      <c r="KS118" s="149" t="s">
        <v>635</v>
      </c>
      <c r="KT118" s="149" t="s">
        <v>635</v>
      </c>
      <c r="KU118" s="149" t="s">
        <v>635</v>
      </c>
      <c r="KV118" s="149" t="s">
        <v>635</v>
      </c>
      <c r="KW118" s="105" t="s">
        <v>950</v>
      </c>
      <c r="KX118" s="106" t="s">
        <v>664</v>
      </c>
      <c r="KY118" s="106" t="s">
        <v>710</v>
      </c>
      <c r="KZ118" s="150">
        <v>0.5</v>
      </c>
      <c r="LA118" s="150">
        <v>0</v>
      </c>
      <c r="LB118" s="150">
        <v>0.3</v>
      </c>
      <c r="LC118" s="150">
        <v>0</v>
      </c>
      <c r="LD118" s="150">
        <v>0.2</v>
      </c>
      <c r="LE118" s="150">
        <v>0</v>
      </c>
      <c r="LF118" s="150">
        <v>0</v>
      </c>
      <c r="LG118" s="150">
        <v>0</v>
      </c>
      <c r="LH118" s="151">
        <f t="shared" si="31"/>
        <v>1</v>
      </c>
      <c r="LI118" s="152">
        <v>0.5</v>
      </c>
      <c r="LJ118" s="152">
        <v>0</v>
      </c>
      <c r="LK118" s="152">
        <v>0.3</v>
      </c>
      <c r="LL118" s="152">
        <v>0</v>
      </c>
      <c r="LM118" s="152">
        <v>0.2</v>
      </c>
      <c r="LN118" s="152">
        <v>0</v>
      </c>
      <c r="LO118" s="152">
        <v>0</v>
      </c>
      <c r="LP118" s="152">
        <v>0</v>
      </c>
      <c r="LQ118" s="153">
        <f t="shared" si="32"/>
        <v>1</v>
      </c>
      <c r="LR118" s="142">
        <v>0</v>
      </c>
      <c r="LS118" s="142">
        <v>0</v>
      </c>
      <c r="LT118" s="142">
        <v>0</v>
      </c>
      <c r="LU118" s="142">
        <v>0</v>
      </c>
      <c r="LV118" s="142">
        <v>0</v>
      </c>
      <c r="LW118" s="142">
        <v>0</v>
      </c>
      <c r="LX118" s="142">
        <v>0</v>
      </c>
      <c r="LY118" s="142">
        <v>0</v>
      </c>
      <c r="LZ118" s="142">
        <v>0</v>
      </c>
      <c r="MA118" s="45">
        <v>0</v>
      </c>
      <c r="MB118" s="45">
        <v>0</v>
      </c>
      <c r="MC118" s="45">
        <v>0</v>
      </c>
      <c r="MD118" s="45">
        <v>0</v>
      </c>
      <c r="ME118" s="45">
        <v>0</v>
      </c>
      <c r="MF118" s="45">
        <v>0</v>
      </c>
      <c r="MG118" s="45">
        <v>0</v>
      </c>
      <c r="MH118" s="45">
        <v>0</v>
      </c>
      <c r="MI118" s="45">
        <v>0</v>
      </c>
      <c r="MJ118" s="155" t="s">
        <v>635</v>
      </c>
      <c r="MK118" s="155" t="s">
        <v>635</v>
      </c>
      <c r="ML118" s="155" t="s">
        <v>635</v>
      </c>
      <c r="MM118" s="155" t="s">
        <v>635</v>
      </c>
      <c r="MN118" s="155" t="s">
        <v>635</v>
      </c>
      <c r="MO118" s="155" t="s">
        <v>635</v>
      </c>
      <c r="MP118" s="155" t="s">
        <v>635</v>
      </c>
      <c r="MQ118" s="155" t="s">
        <v>635</v>
      </c>
      <c r="MR118" s="156" t="s">
        <v>635</v>
      </c>
      <c r="MS118" s="157" t="s">
        <v>635</v>
      </c>
      <c r="MT118" s="157" t="s">
        <v>635</v>
      </c>
      <c r="MU118" s="157" t="s">
        <v>635</v>
      </c>
      <c r="MV118" s="157" t="s">
        <v>635</v>
      </c>
      <c r="MW118" s="157" t="s">
        <v>635</v>
      </c>
      <c r="MX118" s="157" t="s">
        <v>635</v>
      </c>
      <c r="MY118" s="157" t="s">
        <v>635</v>
      </c>
      <c r="MZ118" s="157" t="s">
        <v>635</v>
      </c>
      <c r="NA118" s="157" t="s">
        <v>635</v>
      </c>
      <c r="NB118" s="158">
        <v>0</v>
      </c>
      <c r="NC118" s="158">
        <v>0</v>
      </c>
      <c r="ND118" s="158">
        <v>0</v>
      </c>
      <c r="NE118" s="158">
        <v>0</v>
      </c>
      <c r="NF118" s="158">
        <v>0</v>
      </c>
      <c r="NG118" s="158">
        <v>0</v>
      </c>
      <c r="NH118" s="158">
        <v>0</v>
      </c>
      <c r="NI118" s="158">
        <v>0</v>
      </c>
      <c r="NJ118" s="159">
        <v>0</v>
      </c>
      <c r="NK118" s="160" t="s">
        <v>635</v>
      </c>
      <c r="NL118" s="160" t="s">
        <v>635</v>
      </c>
      <c r="NM118" s="160" t="s">
        <v>635</v>
      </c>
      <c r="NN118" s="160" t="s">
        <v>635</v>
      </c>
      <c r="NO118" s="160" t="s">
        <v>635</v>
      </c>
      <c r="NP118" s="160" t="s">
        <v>635</v>
      </c>
      <c r="NQ118" s="160" t="s">
        <v>635</v>
      </c>
      <c r="NR118" s="160" t="s">
        <v>635</v>
      </c>
      <c r="NS118" s="161" t="s">
        <v>635</v>
      </c>
      <c r="NT118" s="162" t="s">
        <v>635</v>
      </c>
      <c r="NU118" s="162" t="s">
        <v>635</v>
      </c>
      <c r="NV118" s="162" t="s">
        <v>635</v>
      </c>
      <c r="NW118" s="162" t="s">
        <v>635</v>
      </c>
      <c r="NX118" s="162" t="s">
        <v>635</v>
      </c>
      <c r="NY118" s="162" t="s">
        <v>635</v>
      </c>
      <c r="NZ118" s="162" t="s">
        <v>635</v>
      </c>
      <c r="OA118" s="162" t="s">
        <v>635</v>
      </c>
      <c r="OB118" s="163" t="s">
        <v>635</v>
      </c>
      <c r="OC118" s="142" t="s">
        <v>635</v>
      </c>
      <c r="OD118" s="142" t="s">
        <v>635</v>
      </c>
      <c r="OE118" s="142" t="s">
        <v>635</v>
      </c>
      <c r="OF118" s="142" t="s">
        <v>635</v>
      </c>
      <c r="OG118" s="142" t="s">
        <v>635</v>
      </c>
      <c r="OH118" s="142" t="s">
        <v>635</v>
      </c>
      <c r="OI118" s="142" t="s">
        <v>635</v>
      </c>
      <c r="OJ118" s="142" t="s">
        <v>635</v>
      </c>
      <c r="OK118" s="142" t="s">
        <v>635</v>
      </c>
      <c r="OL118" s="45">
        <v>0</v>
      </c>
      <c r="OM118" s="45">
        <v>0</v>
      </c>
      <c r="ON118" s="45">
        <v>0</v>
      </c>
      <c r="OO118" s="45">
        <v>0</v>
      </c>
      <c r="OP118" s="45">
        <v>0</v>
      </c>
      <c r="OQ118" s="45">
        <v>0</v>
      </c>
      <c r="OR118" s="45">
        <v>0</v>
      </c>
      <c r="OS118" s="45">
        <v>0</v>
      </c>
      <c r="OT118" s="44">
        <v>0</v>
      </c>
      <c r="OU118" s="158">
        <v>0</v>
      </c>
      <c r="OV118" s="158">
        <v>0</v>
      </c>
      <c r="OW118" s="158">
        <v>0</v>
      </c>
      <c r="OX118" s="158">
        <v>0</v>
      </c>
      <c r="OY118" s="158">
        <v>0</v>
      </c>
      <c r="OZ118" s="158">
        <v>0</v>
      </c>
      <c r="PA118" s="158">
        <v>0</v>
      </c>
      <c r="PB118" s="158">
        <v>0</v>
      </c>
      <c r="PC118" s="159">
        <v>0</v>
      </c>
      <c r="PD118" s="152" t="s">
        <v>635</v>
      </c>
      <c r="PE118" s="152" t="s">
        <v>635</v>
      </c>
      <c r="PF118" s="152" t="s">
        <v>635</v>
      </c>
      <c r="PG118" s="152" t="s">
        <v>635</v>
      </c>
      <c r="PH118" s="152" t="s">
        <v>635</v>
      </c>
      <c r="PI118" s="152" t="s">
        <v>635</v>
      </c>
      <c r="PJ118" s="152" t="s">
        <v>635</v>
      </c>
      <c r="PK118" s="152" t="s">
        <v>635</v>
      </c>
      <c r="PL118" s="164" t="s">
        <v>635</v>
      </c>
      <c r="PM118" s="158" t="s">
        <v>635</v>
      </c>
      <c r="PN118" s="158" t="s">
        <v>635</v>
      </c>
      <c r="PO118" s="158" t="s">
        <v>635</v>
      </c>
      <c r="PP118" s="158" t="s">
        <v>635</v>
      </c>
      <c r="PQ118" s="158" t="s">
        <v>635</v>
      </c>
      <c r="PR118" s="158" t="s">
        <v>635</v>
      </c>
      <c r="PS118" s="158" t="s">
        <v>635</v>
      </c>
      <c r="PT118" s="158" t="s">
        <v>635</v>
      </c>
      <c r="PU118" s="159" t="s">
        <v>635</v>
      </c>
      <c r="PV118" s="157">
        <v>0</v>
      </c>
      <c r="PW118" s="157">
        <v>0</v>
      </c>
      <c r="PX118" s="157">
        <v>0</v>
      </c>
      <c r="PY118" s="157">
        <v>0</v>
      </c>
      <c r="PZ118" s="157">
        <v>0</v>
      </c>
      <c r="QA118" s="157">
        <v>0</v>
      </c>
      <c r="QB118" s="157">
        <v>0</v>
      </c>
      <c r="QC118" s="157">
        <v>0</v>
      </c>
      <c r="QD118" s="165">
        <v>0</v>
      </c>
      <c r="QE118" s="166" t="s">
        <v>635</v>
      </c>
      <c r="QF118" s="166" t="s">
        <v>635</v>
      </c>
      <c r="QG118" s="166" t="s">
        <v>635</v>
      </c>
      <c r="QH118" s="166" t="s">
        <v>635</v>
      </c>
      <c r="QI118" s="166" t="s">
        <v>635</v>
      </c>
      <c r="QJ118" s="166" t="s">
        <v>635</v>
      </c>
      <c r="QK118" s="166" t="s">
        <v>635</v>
      </c>
      <c r="QL118" s="166" t="s">
        <v>635</v>
      </c>
      <c r="QM118" s="167" t="s">
        <v>635</v>
      </c>
      <c r="QN118" s="120" t="s">
        <v>635</v>
      </c>
      <c r="QO118" s="120" t="s">
        <v>635</v>
      </c>
      <c r="QP118" s="120" t="s">
        <v>635</v>
      </c>
      <c r="QQ118" s="120" t="s">
        <v>635</v>
      </c>
      <c r="QR118" s="120" t="s">
        <v>635</v>
      </c>
      <c r="QS118" s="120" t="s">
        <v>635</v>
      </c>
      <c r="QT118" s="120" t="s">
        <v>635</v>
      </c>
      <c r="QU118" s="120" t="s">
        <v>635</v>
      </c>
      <c r="QV118" s="168" t="s">
        <v>635</v>
      </c>
      <c r="QW118" s="169" t="s">
        <v>635</v>
      </c>
      <c r="QX118" s="169" t="s">
        <v>635</v>
      </c>
      <c r="QY118" s="169" t="s">
        <v>635</v>
      </c>
      <c r="QZ118" s="169" t="s">
        <v>635</v>
      </c>
      <c r="RA118" s="169" t="s">
        <v>635</v>
      </c>
      <c r="RB118" s="169" t="s">
        <v>635</v>
      </c>
      <c r="RC118" s="169" t="s">
        <v>635</v>
      </c>
      <c r="RD118" s="169" t="s">
        <v>635</v>
      </c>
      <c r="RE118" s="170" t="s">
        <v>635</v>
      </c>
      <c r="RF118" s="136" t="s">
        <v>656</v>
      </c>
      <c r="RG118" s="136" t="s">
        <v>854</v>
      </c>
      <c r="RH118" s="136" t="s">
        <v>743</v>
      </c>
      <c r="RI118" s="137" t="s">
        <v>635</v>
      </c>
      <c r="RJ118" s="137" t="s">
        <v>635</v>
      </c>
      <c r="RK118" s="137" t="s">
        <v>635</v>
      </c>
      <c r="RL118" s="105" t="s">
        <v>950</v>
      </c>
      <c r="RM118" s="106" t="s">
        <v>664</v>
      </c>
      <c r="RN118" s="106" t="s">
        <v>710</v>
      </c>
      <c r="RO118" s="171">
        <v>0.5</v>
      </c>
      <c r="RP118" s="171">
        <v>0</v>
      </c>
      <c r="RQ118" s="171">
        <v>0.3</v>
      </c>
      <c r="RR118" s="171">
        <v>0</v>
      </c>
      <c r="RS118" s="171">
        <v>0.2</v>
      </c>
      <c r="RT118" s="171">
        <v>0</v>
      </c>
      <c r="RU118" s="171">
        <v>0</v>
      </c>
      <c r="RV118" s="171">
        <v>0</v>
      </c>
      <c r="RW118" s="172">
        <f t="shared" si="28"/>
        <v>1</v>
      </c>
      <c r="RX118" s="158">
        <v>0.5</v>
      </c>
      <c r="RY118" s="158">
        <v>0</v>
      </c>
      <c r="RZ118" s="158">
        <v>0.3</v>
      </c>
      <c r="SA118" s="158">
        <v>0</v>
      </c>
      <c r="SB118" s="158">
        <v>0.2</v>
      </c>
      <c r="SC118" s="158">
        <v>0</v>
      </c>
      <c r="SD118" s="158">
        <v>0</v>
      </c>
      <c r="SE118" s="158">
        <v>0</v>
      </c>
      <c r="SF118" s="159">
        <f>SUM(RX118:SE118)</f>
        <v>1</v>
      </c>
      <c r="SG118" s="132" t="s">
        <v>635</v>
      </c>
      <c r="SH118" s="132" t="s">
        <v>635</v>
      </c>
      <c r="SI118" s="132" t="s">
        <v>635</v>
      </c>
      <c r="SJ118" s="132" t="s">
        <v>635</v>
      </c>
      <c r="SK118" s="132" t="s">
        <v>635</v>
      </c>
      <c r="SL118" s="132" t="s">
        <v>635</v>
      </c>
      <c r="SM118" s="132" t="s">
        <v>635</v>
      </c>
      <c r="SN118" s="132" t="s">
        <v>635</v>
      </c>
      <c r="SO118" s="173" t="s">
        <v>635</v>
      </c>
      <c r="SP118" s="102" t="s">
        <v>635</v>
      </c>
      <c r="SQ118" s="102" t="s">
        <v>635</v>
      </c>
      <c r="SR118" s="102" t="s">
        <v>635</v>
      </c>
      <c r="SS118" s="102" t="s">
        <v>635</v>
      </c>
      <c r="ST118" s="102" t="s">
        <v>635</v>
      </c>
      <c r="SU118" s="102" t="s">
        <v>635</v>
      </c>
      <c r="SV118" s="102" t="s">
        <v>635</v>
      </c>
      <c r="SW118" s="102" t="s">
        <v>635</v>
      </c>
      <c r="SX118" s="174" t="s">
        <v>635</v>
      </c>
      <c r="SY118" s="125" t="s">
        <v>635</v>
      </c>
      <c r="SZ118" s="125" t="s">
        <v>635</v>
      </c>
      <c r="TA118" s="125" t="s">
        <v>635</v>
      </c>
      <c r="TB118" s="125" t="s">
        <v>635</v>
      </c>
      <c r="TC118" s="125" t="s">
        <v>635</v>
      </c>
      <c r="TD118" s="125" t="s">
        <v>635</v>
      </c>
      <c r="TE118" s="125" t="s">
        <v>635</v>
      </c>
      <c r="TF118" s="125" t="s">
        <v>635</v>
      </c>
      <c r="TG118" s="175" t="s">
        <v>635</v>
      </c>
      <c r="TH118" s="149" t="s">
        <v>635</v>
      </c>
      <c r="TI118" s="149" t="s">
        <v>635</v>
      </c>
      <c r="TJ118" s="149" t="s">
        <v>635</v>
      </c>
      <c r="TK118" s="149" t="s">
        <v>635</v>
      </c>
      <c r="TL118" s="149" t="s">
        <v>635</v>
      </c>
      <c r="TM118" s="149" t="s">
        <v>635</v>
      </c>
      <c r="TN118" s="149" t="s">
        <v>635</v>
      </c>
      <c r="TO118" s="149" t="s">
        <v>635</v>
      </c>
      <c r="TP118" s="176" t="s">
        <v>635</v>
      </c>
      <c r="TQ118" s="210">
        <v>0.5</v>
      </c>
      <c r="TR118" s="210">
        <v>0</v>
      </c>
      <c r="TS118" s="210">
        <v>0.3</v>
      </c>
      <c r="TT118" s="210">
        <v>0</v>
      </c>
      <c r="TU118" s="210">
        <v>0.2</v>
      </c>
      <c r="TV118" s="210">
        <v>0</v>
      </c>
      <c r="TW118" s="210">
        <v>0</v>
      </c>
      <c r="TX118" s="210">
        <v>0</v>
      </c>
      <c r="TY118" s="211">
        <f>SUBTOTAL(9,TQ118:TX118)</f>
        <v>1</v>
      </c>
      <c r="TZ118" s="179" t="s">
        <v>635</v>
      </c>
      <c r="UA118" s="179" t="s">
        <v>635</v>
      </c>
      <c r="UB118" s="179" t="s">
        <v>635</v>
      </c>
      <c r="UC118" s="179" t="s">
        <v>635</v>
      </c>
      <c r="UD118" s="179" t="s">
        <v>635</v>
      </c>
      <c r="UE118" s="179" t="s">
        <v>635</v>
      </c>
      <c r="UF118" s="179" t="s">
        <v>635</v>
      </c>
      <c r="UG118" s="179" t="s">
        <v>635</v>
      </c>
      <c r="UH118" s="180" t="s">
        <v>635</v>
      </c>
      <c r="UI118" s="171">
        <v>0.5</v>
      </c>
      <c r="UJ118" s="171">
        <v>0</v>
      </c>
      <c r="UK118" s="171">
        <v>0.3</v>
      </c>
      <c r="UL118" s="171">
        <v>0</v>
      </c>
      <c r="UM118" s="171">
        <v>0.2</v>
      </c>
      <c r="UN118" s="171">
        <v>0</v>
      </c>
      <c r="UO118" s="171">
        <v>0</v>
      </c>
      <c r="UP118" s="171">
        <v>0</v>
      </c>
      <c r="UQ118" s="181">
        <f t="shared" si="29"/>
        <v>1</v>
      </c>
      <c r="UR118" s="45">
        <v>0.5</v>
      </c>
      <c r="US118" s="45">
        <v>0</v>
      </c>
      <c r="UT118" s="45">
        <v>0.3</v>
      </c>
      <c r="UU118" s="45">
        <v>0</v>
      </c>
      <c r="UV118" s="45">
        <v>0.2</v>
      </c>
      <c r="UW118" s="45">
        <v>0</v>
      </c>
      <c r="UX118" s="45">
        <v>0</v>
      </c>
      <c r="UY118" s="45">
        <v>0</v>
      </c>
      <c r="UZ118" s="231">
        <f>SUBTOTAL(9,UR118:UY118)</f>
        <v>1</v>
      </c>
      <c r="VA118" s="169" t="s">
        <v>635</v>
      </c>
      <c r="VB118" s="169" t="s">
        <v>635</v>
      </c>
      <c r="VC118" s="169" t="s">
        <v>635</v>
      </c>
      <c r="VD118" s="169" t="s">
        <v>635</v>
      </c>
      <c r="VE118" s="169" t="s">
        <v>635</v>
      </c>
      <c r="VF118" s="169" t="s">
        <v>635</v>
      </c>
      <c r="VG118" s="169" t="s">
        <v>635</v>
      </c>
      <c r="VH118" s="169" t="s">
        <v>635</v>
      </c>
      <c r="VI118" s="183" t="s">
        <v>635</v>
      </c>
      <c r="VJ118" s="177" t="s">
        <v>635</v>
      </c>
      <c r="VK118" s="177" t="s">
        <v>635</v>
      </c>
      <c r="VL118" s="177" t="s">
        <v>635</v>
      </c>
      <c r="VM118" s="177" t="s">
        <v>635</v>
      </c>
      <c r="VN118" s="177" t="s">
        <v>635</v>
      </c>
      <c r="VO118" s="177" t="s">
        <v>635</v>
      </c>
      <c r="VP118" s="177" t="s">
        <v>635</v>
      </c>
      <c r="VQ118" s="177" t="s">
        <v>635</v>
      </c>
      <c r="VR118" s="178" t="s">
        <v>635</v>
      </c>
      <c r="VS118" s="184" t="s">
        <v>635</v>
      </c>
      <c r="VT118" s="184" t="s">
        <v>635</v>
      </c>
      <c r="VU118" s="184" t="s">
        <v>635</v>
      </c>
      <c r="VV118" s="184" t="s">
        <v>635</v>
      </c>
      <c r="VW118" s="184" t="s">
        <v>635</v>
      </c>
      <c r="VX118" s="184" t="s">
        <v>635</v>
      </c>
      <c r="VY118" s="184" t="s">
        <v>635</v>
      </c>
      <c r="VZ118" s="184" t="s">
        <v>635</v>
      </c>
      <c r="WA118" s="185" t="s">
        <v>635</v>
      </c>
      <c r="WB118" s="186" t="s">
        <v>635</v>
      </c>
      <c r="WC118" s="186" t="s">
        <v>635</v>
      </c>
      <c r="WD118" s="186" t="s">
        <v>635</v>
      </c>
      <c r="WE118" s="186" t="s">
        <v>635</v>
      </c>
      <c r="WF118" s="186" t="s">
        <v>635</v>
      </c>
      <c r="WG118" s="186" t="s">
        <v>635</v>
      </c>
      <c r="WH118" s="186" t="s">
        <v>635</v>
      </c>
      <c r="WI118" s="186" t="s">
        <v>635</v>
      </c>
      <c r="WJ118" s="187" t="s">
        <v>635</v>
      </c>
      <c r="WK118" s="212">
        <v>0.5</v>
      </c>
      <c r="WL118" s="212">
        <v>0</v>
      </c>
      <c r="WM118" s="212">
        <v>0.3</v>
      </c>
      <c r="WN118" s="212">
        <v>0</v>
      </c>
      <c r="WO118" s="212">
        <v>0.2</v>
      </c>
      <c r="WP118" s="212">
        <v>0</v>
      </c>
      <c r="WQ118" s="212">
        <v>0</v>
      </c>
      <c r="WR118" s="212">
        <v>0</v>
      </c>
      <c r="WS118" s="188">
        <f>SUBTOTAL(9,WK118:WR118)</f>
        <v>1</v>
      </c>
      <c r="WT118" s="133" t="s">
        <v>635</v>
      </c>
      <c r="WU118" s="133" t="s">
        <v>635</v>
      </c>
      <c r="WV118" s="133" t="s">
        <v>635</v>
      </c>
      <c r="WW118" s="133" t="s">
        <v>635</v>
      </c>
      <c r="WX118" s="133" t="s">
        <v>635</v>
      </c>
      <c r="WY118" s="133" t="s">
        <v>635</v>
      </c>
      <c r="WZ118" s="133" t="s">
        <v>635</v>
      </c>
      <c r="XA118" s="133" t="s">
        <v>635</v>
      </c>
      <c r="XB118" s="189" t="s">
        <v>635</v>
      </c>
      <c r="XC118" s="105" t="s">
        <v>665</v>
      </c>
      <c r="XD118" s="105" t="s">
        <v>666</v>
      </c>
      <c r="XE118" s="105" t="s">
        <v>750</v>
      </c>
      <c r="XF118" s="111" t="s">
        <v>635</v>
      </c>
      <c r="XG118" s="190" t="s">
        <v>669</v>
      </c>
      <c r="XH118" s="190" t="s">
        <v>670</v>
      </c>
      <c r="XI118" s="190" t="s">
        <v>671</v>
      </c>
      <c r="XJ118" s="190" t="s">
        <v>672</v>
      </c>
      <c r="XK118" s="190" t="s">
        <v>673</v>
      </c>
      <c r="XL118" s="190" t="s">
        <v>712</v>
      </c>
      <c r="XM118" s="191" t="s">
        <v>667</v>
      </c>
      <c r="XN118" s="191" t="s">
        <v>668</v>
      </c>
      <c r="XO118" s="191" t="s">
        <v>635</v>
      </c>
      <c r="XP118" s="191" t="s">
        <v>635</v>
      </c>
      <c r="XQ118" s="191" t="s">
        <v>635</v>
      </c>
      <c r="XR118" s="191" t="s">
        <v>635</v>
      </c>
      <c r="XS118" s="191" t="s">
        <v>635</v>
      </c>
      <c r="XT118" s="191" t="s">
        <v>635</v>
      </c>
      <c r="XU118" s="192" t="s">
        <v>669</v>
      </c>
      <c r="XV118" s="192" t="s">
        <v>670</v>
      </c>
      <c r="XW118" s="192" t="s">
        <v>671</v>
      </c>
      <c r="XX118" s="192" t="s">
        <v>672</v>
      </c>
      <c r="XY118" s="192" t="s">
        <v>673</v>
      </c>
      <c r="XZ118" s="192" t="s">
        <v>712</v>
      </c>
      <c r="YA118" s="144" t="s">
        <v>635</v>
      </c>
      <c r="YB118" s="144" t="s">
        <v>635</v>
      </c>
      <c r="YC118" s="144" t="s">
        <v>635</v>
      </c>
      <c r="YD118" s="144" t="s">
        <v>635</v>
      </c>
      <c r="YE118" s="144" t="s">
        <v>635</v>
      </c>
      <c r="YF118" s="144" t="s">
        <v>635</v>
      </c>
      <c r="YG118" s="144" t="s">
        <v>635</v>
      </c>
      <c r="YH118" s="111" t="s">
        <v>635</v>
      </c>
      <c r="YI118" s="111" t="s">
        <v>635</v>
      </c>
      <c r="YJ118" s="111" t="s">
        <v>635</v>
      </c>
      <c r="YK118" s="190" t="s">
        <v>635</v>
      </c>
      <c r="YL118" s="190" t="s">
        <v>635</v>
      </c>
      <c r="YM118" s="190" t="s">
        <v>635</v>
      </c>
      <c r="YN118" s="190" t="s">
        <v>635</v>
      </c>
      <c r="YO118" s="190" t="s">
        <v>635</v>
      </c>
      <c r="YP118" s="130" t="s">
        <v>635</v>
      </c>
      <c r="YQ118" s="130" t="s">
        <v>635</v>
      </c>
      <c r="YR118" s="130" t="s">
        <v>635</v>
      </c>
      <c r="YS118" s="130" t="s">
        <v>635</v>
      </c>
      <c r="YT118" s="130" t="s">
        <v>635</v>
      </c>
      <c r="YU118" s="130" t="s">
        <v>635</v>
      </c>
      <c r="YV118" s="112" t="s">
        <v>635</v>
      </c>
      <c r="YW118" s="112" t="s">
        <v>635</v>
      </c>
      <c r="YX118" s="112" t="s">
        <v>635</v>
      </c>
      <c r="YY118" s="112" t="s">
        <v>635</v>
      </c>
      <c r="YZ118" s="105" t="s">
        <v>674</v>
      </c>
      <c r="ZA118" s="105" t="s">
        <v>635</v>
      </c>
      <c r="ZB118" s="126" t="s">
        <v>635</v>
      </c>
      <c r="ZC118" s="126" t="s">
        <v>635</v>
      </c>
      <c r="ZD118" s="126" t="s">
        <v>635</v>
      </c>
      <c r="ZE118" s="126" t="s">
        <v>635</v>
      </c>
      <c r="ZF118" s="126" t="s">
        <v>635</v>
      </c>
      <c r="ZG118" s="125" t="s">
        <v>678</v>
      </c>
      <c r="ZH118" s="125" t="s">
        <v>635</v>
      </c>
      <c r="ZI118" s="125" t="s">
        <v>635</v>
      </c>
      <c r="ZJ118" s="125" t="s">
        <v>635</v>
      </c>
      <c r="ZK118" s="125" t="s">
        <v>635</v>
      </c>
      <c r="ZL118" s="125" t="s">
        <v>635</v>
      </c>
      <c r="ZM118" s="125" t="s">
        <v>635</v>
      </c>
      <c r="ZN118" s="125" t="s">
        <v>635</v>
      </c>
      <c r="ZO118" s="147" t="s">
        <v>635</v>
      </c>
      <c r="ZP118" s="147" t="s">
        <v>635</v>
      </c>
      <c r="ZQ118" s="147" t="s">
        <v>635</v>
      </c>
      <c r="ZR118" s="147" t="s">
        <v>635</v>
      </c>
      <c r="ZS118" s="147" t="s">
        <v>635</v>
      </c>
      <c r="ZT118" s="184" t="s">
        <v>635</v>
      </c>
      <c r="ZU118" s="184">
        <v>3</v>
      </c>
      <c r="ZV118" s="184" t="s">
        <v>635</v>
      </c>
      <c r="ZW118" s="184" t="s">
        <v>635</v>
      </c>
      <c r="ZX118" s="131">
        <v>2</v>
      </c>
      <c r="ZY118" s="131" t="s">
        <v>635</v>
      </c>
      <c r="ZZ118" s="131" t="s">
        <v>635</v>
      </c>
      <c r="AAA118" s="131" t="s">
        <v>635</v>
      </c>
      <c r="AAB118" s="132" t="s">
        <v>635</v>
      </c>
      <c r="AAC118" s="132">
        <v>1</v>
      </c>
      <c r="AAD118" s="132" t="s">
        <v>635</v>
      </c>
      <c r="AAE118" s="193">
        <v>1</v>
      </c>
      <c r="AAF118" s="102" t="s">
        <v>635</v>
      </c>
      <c r="AAG118" s="102">
        <v>2</v>
      </c>
      <c r="AAH118" s="102" t="s">
        <v>635</v>
      </c>
      <c r="AAI118" s="102">
        <v>2</v>
      </c>
      <c r="AAJ118" s="125" t="s">
        <v>635</v>
      </c>
      <c r="AAK118" s="125">
        <v>5</v>
      </c>
      <c r="AAL118" s="125" t="s">
        <v>635</v>
      </c>
      <c r="AAM118" s="125">
        <v>5</v>
      </c>
      <c r="AAN118" s="131" t="s">
        <v>635</v>
      </c>
      <c r="AAO118" s="131">
        <v>4</v>
      </c>
      <c r="AAP118" s="131" t="s">
        <v>635</v>
      </c>
      <c r="AAQ118" s="131">
        <v>4</v>
      </c>
      <c r="AAR118" s="149" t="s">
        <v>635</v>
      </c>
      <c r="AAS118" s="149">
        <v>7</v>
      </c>
      <c r="AAT118" s="149" t="s">
        <v>635</v>
      </c>
      <c r="AAU118" s="149">
        <v>4</v>
      </c>
      <c r="AAV118" s="184" t="s">
        <v>635</v>
      </c>
      <c r="AAW118" s="184">
        <v>3</v>
      </c>
      <c r="AAX118" s="184" t="s">
        <v>635</v>
      </c>
      <c r="AAY118" s="184">
        <v>3</v>
      </c>
      <c r="AAZ118" s="103" t="s">
        <v>632</v>
      </c>
      <c r="ABA118" s="100" t="s">
        <v>679</v>
      </c>
      <c r="ABB118" s="100" t="s">
        <v>635</v>
      </c>
      <c r="ABC118" s="100" t="s">
        <v>635</v>
      </c>
      <c r="ABD118" s="100" t="s">
        <v>635</v>
      </c>
      <c r="ABE118" s="100" t="s">
        <v>635</v>
      </c>
      <c r="ABF118" s="103" t="s">
        <v>635</v>
      </c>
      <c r="ABG118" s="194">
        <v>100000</v>
      </c>
      <c r="ABH118" s="195" t="s">
        <v>754</v>
      </c>
      <c r="ABI118" s="195" t="s">
        <v>716</v>
      </c>
      <c r="ABJ118" s="195" t="s">
        <v>635</v>
      </c>
      <c r="ABK118" s="195" t="s">
        <v>635</v>
      </c>
      <c r="ABL118" s="177" t="s">
        <v>635</v>
      </c>
      <c r="ABM118" s="177" t="s">
        <v>635</v>
      </c>
      <c r="ABN118" s="177" t="s">
        <v>635</v>
      </c>
      <c r="ABO118" s="195" t="s">
        <v>635</v>
      </c>
      <c r="ABP118" s="112" t="s">
        <v>682</v>
      </c>
      <c r="ABQ118" s="112" t="s">
        <v>635</v>
      </c>
      <c r="ABR118" s="112" t="s">
        <v>635</v>
      </c>
      <c r="ABS118" s="103" t="s">
        <v>632</v>
      </c>
      <c r="ABT118" s="97" t="s">
        <v>632</v>
      </c>
      <c r="ABU118" s="196" t="s">
        <v>683</v>
      </c>
      <c r="ABV118" s="196" t="s">
        <v>718</v>
      </c>
      <c r="ABW118" s="196" t="s">
        <v>789</v>
      </c>
      <c r="ABX118" s="196" t="s">
        <v>635</v>
      </c>
      <c r="ABY118" s="196" t="s">
        <v>635</v>
      </c>
      <c r="ABZ118" s="196" t="s">
        <v>635</v>
      </c>
      <c r="ACA118" s="196" t="s">
        <v>635</v>
      </c>
      <c r="ACB118" s="97" t="s">
        <v>626</v>
      </c>
      <c r="ACC118" s="97" t="s">
        <v>632</v>
      </c>
      <c r="ACD118" s="112" t="s">
        <v>685</v>
      </c>
      <c r="ACE118" s="112" t="s">
        <v>635</v>
      </c>
      <c r="ACF118" s="112" t="s">
        <v>635</v>
      </c>
      <c r="ACG118" s="112" t="s">
        <v>635</v>
      </c>
      <c r="ACH118" s="97" t="s">
        <v>2185</v>
      </c>
      <c r="ACI118" s="97" t="s">
        <v>2186</v>
      </c>
      <c r="ACJ118" s="97"/>
    </row>
    <row r="119" spans="1:764" ht="15" customHeight="1">
      <c r="A119">
        <v>114</v>
      </c>
      <c r="B119" s="97" t="s">
        <v>2187</v>
      </c>
      <c r="C119" s="97" t="s">
        <v>2005</v>
      </c>
      <c r="D119" s="97" t="s">
        <v>1200</v>
      </c>
      <c r="E119" s="107" t="s">
        <v>2188</v>
      </c>
      <c r="F119" s="98" t="s">
        <v>2189</v>
      </c>
      <c r="G119" s="98" t="s">
        <v>2190</v>
      </c>
      <c r="H119" s="99">
        <v>36.006022999999999</v>
      </c>
      <c r="I119" s="99">
        <v>-0.26934200000000003</v>
      </c>
      <c r="J119" s="98" t="s">
        <v>695</v>
      </c>
      <c r="K119" s="98" t="s">
        <v>1204</v>
      </c>
      <c r="L119" s="98" t="s">
        <v>2191</v>
      </c>
      <c r="M119" s="100" t="s">
        <v>2192</v>
      </c>
      <c r="N119" s="101">
        <v>720881518</v>
      </c>
      <c r="O119" s="102">
        <v>0</v>
      </c>
      <c r="P119" s="100">
        <v>-0.16070000000000001</v>
      </c>
      <c r="Q119" s="100">
        <v>36.103202000000003</v>
      </c>
      <c r="R119" s="100">
        <v>2098.9</v>
      </c>
      <c r="S119" s="100">
        <v>5</v>
      </c>
      <c r="T119" s="103" t="s">
        <v>626</v>
      </c>
      <c r="U119" s="97" t="s">
        <v>627</v>
      </c>
      <c r="V119" s="97" t="s">
        <v>699</v>
      </c>
      <c r="W119" s="97" t="s">
        <v>627</v>
      </c>
      <c r="X119" s="97" t="s">
        <v>700</v>
      </c>
      <c r="Y119" s="97" t="s">
        <v>770</v>
      </c>
      <c r="Z119" s="103" t="s">
        <v>632</v>
      </c>
      <c r="AA119" s="104" t="s">
        <v>634</v>
      </c>
      <c r="AB119" s="197" t="s">
        <v>635</v>
      </c>
      <c r="AC119" s="104" t="s">
        <v>635</v>
      </c>
      <c r="AD119" s="104" t="s">
        <v>635</v>
      </c>
      <c r="AE119" s="104" t="s">
        <v>635</v>
      </c>
      <c r="AF119" s="103">
        <v>4</v>
      </c>
      <c r="AG119" s="103">
        <v>2</v>
      </c>
      <c r="AH119" s="97" t="s">
        <v>636</v>
      </c>
      <c r="AI119" s="97" t="s">
        <v>637</v>
      </c>
      <c r="AJ119" s="97" t="s">
        <v>638</v>
      </c>
      <c r="AK119" s="97" t="s">
        <v>639</v>
      </c>
      <c r="AL119" s="105" t="s">
        <v>640</v>
      </c>
      <c r="AM119" s="106" t="s">
        <v>641</v>
      </c>
      <c r="AN119" s="106" t="s">
        <v>635</v>
      </c>
      <c r="AO119" s="106" t="s">
        <v>635</v>
      </c>
      <c r="AP119" s="97" t="s">
        <v>642</v>
      </c>
      <c r="AQ119" s="97" t="s">
        <v>642</v>
      </c>
      <c r="AR119" s="103" t="s">
        <v>635</v>
      </c>
      <c r="AS119" s="107" t="s">
        <v>635</v>
      </c>
      <c r="AT119" s="103" t="s">
        <v>635</v>
      </c>
      <c r="AU119" s="103" t="s">
        <v>635</v>
      </c>
      <c r="AV119" s="106" t="s">
        <v>632</v>
      </c>
      <c r="AW119" s="105" t="s">
        <v>641</v>
      </c>
      <c r="AX119" s="103" t="s">
        <v>635</v>
      </c>
      <c r="AY119" s="105" t="s">
        <v>641</v>
      </c>
      <c r="AZ119" s="107" t="s">
        <v>635</v>
      </c>
      <c r="BA119" s="105" t="s">
        <v>640</v>
      </c>
      <c r="BB119" s="107" t="s">
        <v>635</v>
      </c>
      <c r="BC119" s="106" t="s">
        <v>640</v>
      </c>
      <c r="BD119" s="103" t="s">
        <v>635</v>
      </c>
      <c r="BE119" s="106" t="s">
        <v>626</v>
      </c>
      <c r="BF119" s="103" t="s">
        <v>635</v>
      </c>
      <c r="BG119" s="103" t="s">
        <v>635</v>
      </c>
      <c r="BH119" s="103" t="s">
        <v>635</v>
      </c>
      <c r="BI119" s="97" t="s">
        <v>641</v>
      </c>
      <c r="BJ119" s="108" t="s">
        <v>643</v>
      </c>
      <c r="BK119" s="108" t="s">
        <v>733</v>
      </c>
      <c r="BL119" s="108" t="s">
        <v>635</v>
      </c>
      <c r="BM119" s="108" t="s">
        <v>635</v>
      </c>
      <c r="BN119" s="108" t="s">
        <v>635</v>
      </c>
      <c r="BO119" s="103" t="s">
        <v>632</v>
      </c>
      <c r="BP119" s="103" t="s">
        <v>640</v>
      </c>
      <c r="BQ119" s="103" t="s">
        <v>635</v>
      </c>
      <c r="BR119" s="109" t="s">
        <v>645</v>
      </c>
      <c r="BS119" s="109" t="s">
        <v>703</v>
      </c>
      <c r="BT119" s="110" t="s">
        <v>635</v>
      </c>
      <c r="BU119" s="110" t="s">
        <v>635</v>
      </c>
      <c r="BV119" s="109" t="s">
        <v>635</v>
      </c>
      <c r="BW119" s="97" t="s">
        <v>877</v>
      </c>
      <c r="BX119" s="97" t="s">
        <v>641</v>
      </c>
      <c r="BY119" s="97" t="s">
        <v>2193</v>
      </c>
      <c r="BZ119" s="97" t="s">
        <v>779</v>
      </c>
      <c r="CA119" s="111" t="s">
        <v>635</v>
      </c>
      <c r="CB119" s="111" t="s">
        <v>635</v>
      </c>
      <c r="CC119" s="111" t="s">
        <v>635</v>
      </c>
      <c r="CD119" s="106" t="s">
        <v>635</v>
      </c>
      <c r="CE119" s="111" t="s">
        <v>635</v>
      </c>
      <c r="CF119" s="103">
        <v>3</v>
      </c>
      <c r="CG119" s="103">
        <v>4</v>
      </c>
      <c r="CH119" s="112" t="s">
        <v>649</v>
      </c>
      <c r="CI119" s="113" t="s">
        <v>635</v>
      </c>
      <c r="CJ119" s="113" t="s">
        <v>635</v>
      </c>
      <c r="CK119" s="113" t="s">
        <v>635</v>
      </c>
      <c r="CL119" s="103">
        <v>10</v>
      </c>
      <c r="CM119" s="114">
        <v>100</v>
      </c>
      <c r="CN119" s="103" t="s">
        <v>635</v>
      </c>
      <c r="CO119" s="106" t="s">
        <v>635</v>
      </c>
      <c r="CP119" s="103" t="s">
        <v>635</v>
      </c>
      <c r="CQ119" s="106" t="s">
        <v>635</v>
      </c>
      <c r="CR119" s="103" t="s">
        <v>635</v>
      </c>
      <c r="CS119" s="106" t="s">
        <v>635</v>
      </c>
      <c r="CT119" s="103" t="s">
        <v>635</v>
      </c>
      <c r="CU119" s="106" t="s">
        <v>635</v>
      </c>
      <c r="CV119" s="103" t="s">
        <v>635</v>
      </c>
      <c r="CW119" s="103" t="s">
        <v>635</v>
      </c>
      <c r="CX119" s="111" t="s">
        <v>650</v>
      </c>
      <c r="CY119" s="106" t="s">
        <v>635</v>
      </c>
      <c r="CZ119" s="115">
        <v>1</v>
      </c>
      <c r="DA119" s="115">
        <v>0</v>
      </c>
      <c r="DB119" s="116">
        <f>SUM(CZ119:DA119)</f>
        <v>1</v>
      </c>
      <c r="DC119" s="117" t="s">
        <v>635</v>
      </c>
      <c r="DD119" s="118" t="s">
        <v>635</v>
      </c>
      <c r="DE119" s="118" t="s">
        <v>635</v>
      </c>
      <c r="DF119" s="118" t="s">
        <v>635</v>
      </c>
      <c r="DG119" s="119" t="s">
        <v>635</v>
      </c>
      <c r="DH119" s="106" t="s">
        <v>635</v>
      </c>
      <c r="DI119" s="106" t="s">
        <v>635</v>
      </c>
      <c r="DJ119" s="121" t="s">
        <v>635</v>
      </c>
      <c r="DK119" s="122" t="s">
        <v>635</v>
      </c>
      <c r="DL119" s="123" t="s">
        <v>635</v>
      </c>
      <c r="DM119" s="123" t="s">
        <v>635</v>
      </c>
      <c r="DN119" s="124" t="s">
        <v>635</v>
      </c>
      <c r="DO119" s="124" t="s">
        <v>635</v>
      </c>
      <c r="DP119" s="124" t="s">
        <v>635</v>
      </c>
      <c r="DQ119" s="125">
        <v>0.1</v>
      </c>
      <c r="DR119" s="125">
        <v>1</v>
      </c>
      <c r="DS119" s="125">
        <v>1</v>
      </c>
      <c r="DT119" s="106" t="s">
        <v>635</v>
      </c>
      <c r="DU119" s="106" t="s">
        <v>635</v>
      </c>
      <c r="DV119" s="106" t="s">
        <v>635</v>
      </c>
      <c r="DW119" s="126" t="s">
        <v>635</v>
      </c>
      <c r="DX119" s="126" t="s">
        <v>635</v>
      </c>
      <c r="DY119" s="126" t="s">
        <v>635</v>
      </c>
      <c r="DZ119" s="97" t="s">
        <v>652</v>
      </c>
      <c r="EA119" s="103" t="s">
        <v>632</v>
      </c>
      <c r="EB119" s="97" t="s">
        <v>2194</v>
      </c>
      <c r="EC119" s="103" t="s">
        <v>632</v>
      </c>
      <c r="ED119" s="107" t="s">
        <v>1221</v>
      </c>
      <c r="EE119" s="97" t="s">
        <v>741</v>
      </c>
      <c r="EF119" s="127" t="s">
        <v>653</v>
      </c>
      <c r="EG119" s="127" t="s">
        <v>635</v>
      </c>
      <c r="EH119" s="103" t="s">
        <v>653</v>
      </c>
      <c r="EI119" s="97" t="s">
        <v>640</v>
      </c>
      <c r="EJ119" s="97" t="s">
        <v>640</v>
      </c>
      <c r="EK119" s="122">
        <v>2</v>
      </c>
      <c r="EL119" s="122">
        <v>1</v>
      </c>
      <c r="EM119" s="122">
        <v>0.5</v>
      </c>
      <c r="EN119" s="122">
        <v>0.1</v>
      </c>
      <c r="EO119" s="128" t="s">
        <v>635</v>
      </c>
      <c r="EP119" s="128" t="s">
        <v>635</v>
      </c>
      <c r="EQ119" s="128" t="s">
        <v>635</v>
      </c>
      <c r="ER119" s="128" t="s">
        <v>635</v>
      </c>
      <c r="ES119" s="129" t="s">
        <v>635</v>
      </c>
      <c r="ET119" s="129" t="s">
        <v>635</v>
      </c>
      <c r="EU119" s="129" t="s">
        <v>635</v>
      </c>
      <c r="EV119" s="129" t="s">
        <v>635</v>
      </c>
      <c r="EW119" s="97" t="s">
        <v>901</v>
      </c>
      <c r="EX119" s="97" t="s">
        <v>901</v>
      </c>
      <c r="EY119" s="103" t="s">
        <v>635</v>
      </c>
      <c r="EZ119" s="107" t="s">
        <v>635</v>
      </c>
      <c r="FA119" s="97" t="s">
        <v>655</v>
      </c>
      <c r="FB119" s="130" t="s">
        <v>656</v>
      </c>
      <c r="FC119" s="130" t="s">
        <v>743</v>
      </c>
      <c r="FD119" s="131" t="s">
        <v>635</v>
      </c>
      <c r="FE119" s="131" t="s">
        <v>635</v>
      </c>
      <c r="FF119" s="131" t="s">
        <v>635</v>
      </c>
      <c r="FG119" s="131" t="s">
        <v>635</v>
      </c>
      <c r="FH119" s="131" t="s">
        <v>635</v>
      </c>
      <c r="FI119" s="132">
        <v>2</v>
      </c>
      <c r="FJ119" s="133" t="s">
        <v>635</v>
      </c>
      <c r="FK119" s="103" t="s">
        <v>635</v>
      </c>
      <c r="FL119" s="134" t="s">
        <v>635</v>
      </c>
      <c r="FM119" s="135">
        <v>8</v>
      </c>
      <c r="FN119" s="135" t="s">
        <v>635</v>
      </c>
      <c r="FO119" s="135" t="s">
        <v>635</v>
      </c>
      <c r="FP119" s="103" t="s">
        <v>635</v>
      </c>
      <c r="FQ119" s="132">
        <v>20</v>
      </c>
      <c r="FR119" s="133" t="s">
        <v>635</v>
      </c>
      <c r="FS119" s="103" t="s">
        <v>635</v>
      </c>
      <c r="FT119" s="134" t="s">
        <v>635</v>
      </c>
      <c r="FU119" s="135">
        <v>10</v>
      </c>
      <c r="FV119" s="135" t="s">
        <v>635</v>
      </c>
      <c r="FW119" s="131" t="s">
        <v>635</v>
      </c>
      <c r="FX119" s="103" t="s">
        <v>635</v>
      </c>
      <c r="FY119" s="100" t="s">
        <v>658</v>
      </c>
      <c r="FZ119" s="102" t="s">
        <v>635</v>
      </c>
      <c r="GA119" s="102">
        <v>0</v>
      </c>
      <c r="GB119" s="102">
        <v>24</v>
      </c>
      <c r="GC119" s="136" t="s">
        <v>658</v>
      </c>
      <c r="GD119" s="137" t="s">
        <v>635</v>
      </c>
      <c r="GE119" s="137">
        <v>0</v>
      </c>
      <c r="GF119" s="137">
        <v>24</v>
      </c>
      <c r="GG119" s="125" t="s">
        <v>635</v>
      </c>
      <c r="GH119" s="125" t="s">
        <v>635</v>
      </c>
      <c r="GI119" s="125" t="s">
        <v>635</v>
      </c>
      <c r="GJ119" s="125" t="s">
        <v>635</v>
      </c>
      <c r="GK119" s="122" t="s">
        <v>635</v>
      </c>
      <c r="GL119" s="122" t="s">
        <v>635</v>
      </c>
      <c r="GM119" s="122" t="s">
        <v>635</v>
      </c>
      <c r="GN119" s="122" t="s">
        <v>635</v>
      </c>
      <c r="GO119" s="135" t="s">
        <v>635</v>
      </c>
      <c r="GP119" s="135" t="s">
        <v>635</v>
      </c>
      <c r="GQ119" s="135" t="s">
        <v>635</v>
      </c>
      <c r="GR119" s="134" t="s">
        <v>635</v>
      </c>
      <c r="GS119" s="134" t="s">
        <v>635</v>
      </c>
      <c r="GT119" s="134" t="s">
        <v>635</v>
      </c>
      <c r="GU119" s="126" t="s">
        <v>635</v>
      </c>
      <c r="GV119" s="126" t="s">
        <v>635</v>
      </c>
      <c r="GW119" s="126" t="s">
        <v>635</v>
      </c>
      <c r="GX119" s="145" t="s">
        <v>635</v>
      </c>
      <c r="GY119" s="145" t="s">
        <v>635</v>
      </c>
      <c r="GZ119" s="145" t="s">
        <v>635</v>
      </c>
      <c r="HA119" s="139" t="s">
        <v>657</v>
      </c>
      <c r="HB119" s="140" t="s">
        <v>658</v>
      </c>
      <c r="HC119" s="123">
        <v>24</v>
      </c>
      <c r="HD119" s="123">
        <v>0</v>
      </c>
      <c r="HE119" s="127" t="s">
        <v>657</v>
      </c>
      <c r="HF119" s="130" t="s">
        <v>658</v>
      </c>
      <c r="HG119" s="131">
        <v>12</v>
      </c>
      <c r="HH119" s="131">
        <v>12</v>
      </c>
      <c r="HI119" s="141" t="s">
        <v>635</v>
      </c>
      <c r="HJ119" s="141" t="s">
        <v>635</v>
      </c>
      <c r="HK119" s="141" t="s">
        <v>635</v>
      </c>
      <c r="HL119" s="141" t="s">
        <v>635</v>
      </c>
      <c r="HM119" s="131" t="s">
        <v>635</v>
      </c>
      <c r="HN119" s="131" t="s">
        <v>635</v>
      </c>
      <c r="HO119" s="131" t="s">
        <v>635</v>
      </c>
      <c r="HP119" s="131" t="s">
        <v>635</v>
      </c>
      <c r="HQ119" s="106" t="s">
        <v>635</v>
      </c>
      <c r="HR119" s="106" t="s">
        <v>635</v>
      </c>
      <c r="HS119" s="106" t="s">
        <v>635</v>
      </c>
      <c r="HT119" s="106" t="s">
        <v>635</v>
      </c>
      <c r="HU119" s="132" t="s">
        <v>635</v>
      </c>
      <c r="HV119" s="132" t="s">
        <v>635</v>
      </c>
      <c r="HW119" s="132" t="s">
        <v>635</v>
      </c>
      <c r="HX119" s="132" t="s">
        <v>635</v>
      </c>
      <c r="HY119" s="118" t="s">
        <v>635</v>
      </c>
      <c r="HZ119" s="118" t="s">
        <v>635</v>
      </c>
      <c r="IA119" s="118" t="s">
        <v>635</v>
      </c>
      <c r="IB119" s="118" t="s">
        <v>635</v>
      </c>
      <c r="IC119" s="125" t="s">
        <v>635</v>
      </c>
      <c r="ID119" s="125" t="s">
        <v>635</v>
      </c>
      <c r="IE119" s="125" t="s">
        <v>635</v>
      </c>
      <c r="IF119" s="125" t="s">
        <v>635</v>
      </c>
      <c r="IG119" s="105" t="s">
        <v>807</v>
      </c>
      <c r="IH119" s="105" t="s">
        <v>660</v>
      </c>
      <c r="II119" s="105" t="s">
        <v>661</v>
      </c>
      <c r="IJ119" s="105" t="s">
        <v>662</v>
      </c>
      <c r="IK119" s="105" t="s">
        <v>855</v>
      </c>
      <c r="IL119" s="105" t="s">
        <v>635</v>
      </c>
      <c r="IM119" s="105" t="s">
        <v>635</v>
      </c>
      <c r="IN119" s="105" t="s">
        <v>635</v>
      </c>
      <c r="IO119" s="105" t="s">
        <v>635</v>
      </c>
      <c r="IP119" s="103">
        <v>5</v>
      </c>
      <c r="IQ119" s="102" t="s">
        <v>635</v>
      </c>
      <c r="IR119" s="102" t="s">
        <v>635</v>
      </c>
      <c r="IS119" s="142" t="s">
        <v>635</v>
      </c>
      <c r="IT119" s="142" t="s">
        <v>635</v>
      </c>
      <c r="IU119" s="128" t="s">
        <v>635</v>
      </c>
      <c r="IV119" s="128" t="s">
        <v>635</v>
      </c>
      <c r="IW119" s="143" t="s">
        <v>635</v>
      </c>
      <c r="IX119" s="143" t="s">
        <v>635</v>
      </c>
      <c r="IY119" s="124" t="s">
        <v>635</v>
      </c>
      <c r="IZ119" s="124" t="s">
        <v>635</v>
      </c>
      <c r="JA119" s="124" t="s">
        <v>635</v>
      </c>
      <c r="JB119" s="123" t="s">
        <v>635</v>
      </c>
      <c r="JC119" s="123" t="s">
        <v>635</v>
      </c>
      <c r="JD119" s="123" t="s">
        <v>635</v>
      </c>
      <c r="JE119" s="144" t="s">
        <v>635</v>
      </c>
      <c r="JF119" s="144" t="s">
        <v>635</v>
      </c>
      <c r="JG119" s="144" t="s">
        <v>635</v>
      </c>
      <c r="JH119" s="141" t="s">
        <v>635</v>
      </c>
      <c r="JI119" s="141" t="s">
        <v>635</v>
      </c>
      <c r="JJ119" s="141" t="s">
        <v>635</v>
      </c>
      <c r="JK119" s="144" t="s">
        <v>635</v>
      </c>
      <c r="JL119" s="144" t="s">
        <v>635</v>
      </c>
      <c r="JM119" s="144" t="s">
        <v>635</v>
      </c>
      <c r="JN119" s="135" t="s">
        <v>635</v>
      </c>
      <c r="JO119" s="135" t="s">
        <v>635</v>
      </c>
      <c r="JP119" s="135" t="s">
        <v>635</v>
      </c>
      <c r="JQ119" s="144" t="s">
        <v>663</v>
      </c>
      <c r="JR119" s="144" t="s">
        <v>635</v>
      </c>
      <c r="JS119" s="208">
        <v>1</v>
      </c>
      <c r="JT119" s="208">
        <v>0</v>
      </c>
      <c r="JU119" s="145" t="s">
        <v>663</v>
      </c>
      <c r="JV119" s="145" t="s">
        <v>635</v>
      </c>
      <c r="JW119" s="209">
        <v>1</v>
      </c>
      <c r="JX119" s="209">
        <v>0</v>
      </c>
      <c r="JY119" s="141" t="s">
        <v>635</v>
      </c>
      <c r="JZ119" s="141" t="s">
        <v>635</v>
      </c>
      <c r="KA119" s="141" t="s">
        <v>635</v>
      </c>
      <c r="KB119" s="141" t="s">
        <v>635</v>
      </c>
      <c r="KC119" s="128" t="s">
        <v>635</v>
      </c>
      <c r="KD119" s="128" t="s">
        <v>635</v>
      </c>
      <c r="KE119" s="128" t="s">
        <v>635</v>
      </c>
      <c r="KF119" s="128" t="s">
        <v>635</v>
      </c>
      <c r="KG119" s="146" t="s">
        <v>635</v>
      </c>
      <c r="KH119" s="146" t="s">
        <v>635</v>
      </c>
      <c r="KI119" s="146" t="s">
        <v>635</v>
      </c>
      <c r="KJ119" s="146" t="s">
        <v>635</v>
      </c>
      <c r="KK119" s="147" t="s">
        <v>635</v>
      </c>
      <c r="KL119" s="147" t="s">
        <v>635</v>
      </c>
      <c r="KM119" s="147" t="s">
        <v>635</v>
      </c>
      <c r="KN119" s="147" t="s">
        <v>635</v>
      </c>
      <c r="KO119" s="148" t="s">
        <v>635</v>
      </c>
      <c r="KP119" s="148" t="s">
        <v>635</v>
      </c>
      <c r="KQ119" s="148" t="s">
        <v>635</v>
      </c>
      <c r="KR119" s="148" t="s">
        <v>635</v>
      </c>
      <c r="KS119" s="149" t="s">
        <v>635</v>
      </c>
      <c r="KT119" s="149" t="s">
        <v>635</v>
      </c>
      <c r="KU119" s="149" t="s">
        <v>635</v>
      </c>
      <c r="KV119" s="149" t="s">
        <v>635</v>
      </c>
      <c r="KW119" s="105" t="s">
        <v>965</v>
      </c>
      <c r="KX119" s="106" t="s">
        <v>635</v>
      </c>
      <c r="KY119" s="106" t="s">
        <v>635</v>
      </c>
      <c r="KZ119" s="150">
        <v>0</v>
      </c>
      <c r="LA119" s="150">
        <v>0</v>
      </c>
      <c r="LB119" s="150">
        <v>0</v>
      </c>
      <c r="LC119" s="150">
        <v>1</v>
      </c>
      <c r="LD119" s="150">
        <v>0</v>
      </c>
      <c r="LE119" s="150">
        <v>0</v>
      </c>
      <c r="LF119" s="150">
        <v>0</v>
      </c>
      <c r="LG119" s="150">
        <v>0</v>
      </c>
      <c r="LH119" s="151">
        <f t="shared" si="31"/>
        <v>1</v>
      </c>
      <c r="LI119" s="152">
        <v>0</v>
      </c>
      <c r="LJ119" s="152">
        <v>0</v>
      </c>
      <c r="LK119" s="152">
        <v>0</v>
      </c>
      <c r="LL119" s="152">
        <v>1</v>
      </c>
      <c r="LM119" s="152">
        <v>0</v>
      </c>
      <c r="LN119" s="152">
        <v>0</v>
      </c>
      <c r="LO119" s="152">
        <v>0</v>
      </c>
      <c r="LP119" s="152">
        <v>0</v>
      </c>
      <c r="LQ119" s="153">
        <f t="shared" si="32"/>
        <v>1</v>
      </c>
      <c r="LR119" s="142">
        <v>0</v>
      </c>
      <c r="LS119" s="142">
        <v>0</v>
      </c>
      <c r="LT119" s="142">
        <v>0</v>
      </c>
      <c r="LU119" s="142">
        <v>0</v>
      </c>
      <c r="LV119" s="142">
        <v>0</v>
      </c>
      <c r="LW119" s="142">
        <v>0</v>
      </c>
      <c r="LX119" s="142">
        <v>0</v>
      </c>
      <c r="LY119" s="142">
        <v>0</v>
      </c>
      <c r="LZ119" s="142">
        <v>0</v>
      </c>
      <c r="MA119" s="45" t="s">
        <v>635</v>
      </c>
      <c r="MB119" s="45" t="s">
        <v>635</v>
      </c>
      <c r="MC119" s="45" t="s">
        <v>635</v>
      </c>
      <c r="MD119" s="45" t="s">
        <v>635</v>
      </c>
      <c r="ME119" s="45" t="s">
        <v>635</v>
      </c>
      <c r="MF119" s="45" t="s">
        <v>635</v>
      </c>
      <c r="MG119" s="45" t="s">
        <v>635</v>
      </c>
      <c r="MH119" s="45" t="s">
        <v>635</v>
      </c>
      <c r="MI119" s="44" t="s">
        <v>635</v>
      </c>
      <c r="MJ119" s="155" t="s">
        <v>635</v>
      </c>
      <c r="MK119" s="155" t="s">
        <v>635</v>
      </c>
      <c r="ML119" s="155" t="s">
        <v>635</v>
      </c>
      <c r="MM119" s="155" t="s">
        <v>635</v>
      </c>
      <c r="MN119" s="155" t="s">
        <v>635</v>
      </c>
      <c r="MO119" s="155" t="s">
        <v>635</v>
      </c>
      <c r="MP119" s="155" t="s">
        <v>635</v>
      </c>
      <c r="MQ119" s="155" t="s">
        <v>635</v>
      </c>
      <c r="MR119" s="156" t="s">
        <v>635</v>
      </c>
      <c r="MS119" s="157" t="s">
        <v>635</v>
      </c>
      <c r="MT119" s="157" t="s">
        <v>635</v>
      </c>
      <c r="MU119" s="157" t="s">
        <v>635</v>
      </c>
      <c r="MV119" s="157" t="s">
        <v>635</v>
      </c>
      <c r="MW119" s="157" t="s">
        <v>635</v>
      </c>
      <c r="MX119" s="157" t="s">
        <v>635</v>
      </c>
      <c r="MY119" s="157" t="s">
        <v>635</v>
      </c>
      <c r="MZ119" s="157" t="s">
        <v>635</v>
      </c>
      <c r="NA119" s="157" t="s">
        <v>635</v>
      </c>
      <c r="NB119" s="158">
        <v>0</v>
      </c>
      <c r="NC119" s="158">
        <v>0</v>
      </c>
      <c r="ND119" s="158">
        <v>0</v>
      </c>
      <c r="NE119" s="158">
        <v>1</v>
      </c>
      <c r="NF119" s="158">
        <v>0</v>
      </c>
      <c r="NG119" s="158">
        <v>0</v>
      </c>
      <c r="NH119" s="158">
        <v>0</v>
      </c>
      <c r="NI119" s="158">
        <v>0</v>
      </c>
      <c r="NJ119" s="159">
        <f>SUBTOTAL(9,NB119:NI119)</f>
        <v>1</v>
      </c>
      <c r="NK119" s="160" t="s">
        <v>635</v>
      </c>
      <c r="NL119" s="160" t="s">
        <v>635</v>
      </c>
      <c r="NM119" s="160" t="s">
        <v>635</v>
      </c>
      <c r="NN119" s="160" t="s">
        <v>635</v>
      </c>
      <c r="NO119" s="160" t="s">
        <v>635</v>
      </c>
      <c r="NP119" s="160" t="s">
        <v>635</v>
      </c>
      <c r="NQ119" s="160" t="s">
        <v>635</v>
      </c>
      <c r="NR119" s="160" t="s">
        <v>635</v>
      </c>
      <c r="NS119" s="161" t="s">
        <v>635</v>
      </c>
      <c r="NT119" s="201" t="s">
        <v>635</v>
      </c>
      <c r="NU119" s="201" t="s">
        <v>635</v>
      </c>
      <c r="NV119" s="201" t="s">
        <v>635</v>
      </c>
      <c r="NW119" s="201" t="s">
        <v>635</v>
      </c>
      <c r="NX119" s="201" t="s">
        <v>635</v>
      </c>
      <c r="NY119" s="201" t="s">
        <v>635</v>
      </c>
      <c r="NZ119" s="201" t="s">
        <v>635</v>
      </c>
      <c r="OA119" s="201" t="s">
        <v>635</v>
      </c>
      <c r="OB119" s="202" t="s">
        <v>635</v>
      </c>
      <c r="OC119" s="142" t="s">
        <v>635</v>
      </c>
      <c r="OD119" s="142" t="s">
        <v>635</v>
      </c>
      <c r="OE119" s="142" t="s">
        <v>635</v>
      </c>
      <c r="OF119" s="142" t="s">
        <v>635</v>
      </c>
      <c r="OG119" s="142" t="s">
        <v>635</v>
      </c>
      <c r="OH119" s="142" t="s">
        <v>635</v>
      </c>
      <c r="OI119" s="142" t="s">
        <v>635</v>
      </c>
      <c r="OJ119" s="142" t="s">
        <v>635</v>
      </c>
      <c r="OK119" s="142" t="s">
        <v>635</v>
      </c>
      <c r="OL119" s="45">
        <v>0</v>
      </c>
      <c r="OM119" s="45">
        <v>0</v>
      </c>
      <c r="ON119" s="45">
        <v>0</v>
      </c>
      <c r="OO119" s="45">
        <v>0</v>
      </c>
      <c r="OP119" s="45">
        <v>0</v>
      </c>
      <c r="OQ119" s="45">
        <v>0</v>
      </c>
      <c r="OR119" s="45">
        <v>0</v>
      </c>
      <c r="OS119" s="45">
        <v>0</v>
      </c>
      <c r="OT119" s="44">
        <v>0</v>
      </c>
      <c r="OU119" s="158" t="s">
        <v>635</v>
      </c>
      <c r="OV119" s="158" t="s">
        <v>635</v>
      </c>
      <c r="OW119" s="158" t="s">
        <v>635</v>
      </c>
      <c r="OX119" s="158" t="s">
        <v>635</v>
      </c>
      <c r="OY119" s="158" t="s">
        <v>635</v>
      </c>
      <c r="OZ119" s="158" t="s">
        <v>635</v>
      </c>
      <c r="PA119" s="158" t="s">
        <v>635</v>
      </c>
      <c r="PB119" s="158" t="s">
        <v>635</v>
      </c>
      <c r="PC119" s="159" t="s">
        <v>635</v>
      </c>
      <c r="PD119" s="152" t="s">
        <v>635</v>
      </c>
      <c r="PE119" s="152" t="s">
        <v>635</v>
      </c>
      <c r="PF119" s="152" t="s">
        <v>635</v>
      </c>
      <c r="PG119" s="152" t="s">
        <v>635</v>
      </c>
      <c r="PH119" s="152" t="s">
        <v>635</v>
      </c>
      <c r="PI119" s="152" t="s">
        <v>635</v>
      </c>
      <c r="PJ119" s="152" t="s">
        <v>635</v>
      </c>
      <c r="PK119" s="152" t="s">
        <v>635</v>
      </c>
      <c r="PL119" s="164" t="s">
        <v>635</v>
      </c>
      <c r="PM119" s="158" t="s">
        <v>635</v>
      </c>
      <c r="PN119" s="158" t="s">
        <v>635</v>
      </c>
      <c r="PO119" s="158" t="s">
        <v>635</v>
      </c>
      <c r="PP119" s="158" t="s">
        <v>635</v>
      </c>
      <c r="PQ119" s="158" t="s">
        <v>635</v>
      </c>
      <c r="PR119" s="158" t="s">
        <v>635</v>
      </c>
      <c r="PS119" s="158" t="s">
        <v>635</v>
      </c>
      <c r="PT119" s="158" t="s">
        <v>635</v>
      </c>
      <c r="PU119" s="159" t="s">
        <v>635</v>
      </c>
      <c r="PV119" s="157">
        <v>0</v>
      </c>
      <c r="PW119" s="157">
        <v>0</v>
      </c>
      <c r="PX119" s="157">
        <v>0</v>
      </c>
      <c r="PY119" s="157">
        <v>1</v>
      </c>
      <c r="PZ119" s="157">
        <v>0</v>
      </c>
      <c r="QA119" s="157">
        <v>0</v>
      </c>
      <c r="QB119" s="157">
        <v>0</v>
      </c>
      <c r="QC119" s="157">
        <v>0</v>
      </c>
      <c r="QD119" s="165">
        <f>SUBTOTAL(9,PV119:QC119)</f>
        <v>1</v>
      </c>
      <c r="QE119" s="166" t="s">
        <v>635</v>
      </c>
      <c r="QF119" s="166" t="s">
        <v>635</v>
      </c>
      <c r="QG119" s="166" t="s">
        <v>635</v>
      </c>
      <c r="QH119" s="166" t="s">
        <v>635</v>
      </c>
      <c r="QI119" s="166" t="s">
        <v>635</v>
      </c>
      <c r="QJ119" s="166" t="s">
        <v>635</v>
      </c>
      <c r="QK119" s="166" t="s">
        <v>635</v>
      </c>
      <c r="QL119" s="166" t="s">
        <v>635</v>
      </c>
      <c r="QM119" s="167" t="s">
        <v>635</v>
      </c>
      <c r="QN119" s="120" t="s">
        <v>635</v>
      </c>
      <c r="QO119" s="120" t="s">
        <v>635</v>
      </c>
      <c r="QP119" s="120" t="s">
        <v>635</v>
      </c>
      <c r="QQ119" s="120" t="s">
        <v>635</v>
      </c>
      <c r="QR119" s="120" t="s">
        <v>635</v>
      </c>
      <c r="QS119" s="120" t="s">
        <v>635</v>
      </c>
      <c r="QT119" s="120" t="s">
        <v>635</v>
      </c>
      <c r="QU119" s="120" t="s">
        <v>635</v>
      </c>
      <c r="QV119" s="168" t="s">
        <v>635</v>
      </c>
      <c r="QW119" s="169" t="s">
        <v>635</v>
      </c>
      <c r="QX119" s="169" t="s">
        <v>635</v>
      </c>
      <c r="QY119" s="169" t="s">
        <v>635</v>
      </c>
      <c r="QZ119" s="169" t="s">
        <v>635</v>
      </c>
      <c r="RA119" s="169" t="s">
        <v>635</v>
      </c>
      <c r="RB119" s="169" t="s">
        <v>635</v>
      </c>
      <c r="RC119" s="169" t="s">
        <v>635</v>
      </c>
      <c r="RD119" s="169" t="s">
        <v>635</v>
      </c>
      <c r="RE119" s="170" t="s">
        <v>635</v>
      </c>
      <c r="RF119" s="136" t="s">
        <v>656</v>
      </c>
      <c r="RG119" s="136" t="s">
        <v>743</v>
      </c>
      <c r="RH119" s="136" t="s">
        <v>635</v>
      </c>
      <c r="RI119" s="137" t="s">
        <v>635</v>
      </c>
      <c r="RJ119" s="137" t="s">
        <v>635</v>
      </c>
      <c r="RK119" s="137" t="s">
        <v>635</v>
      </c>
      <c r="RL119" s="105" t="s">
        <v>965</v>
      </c>
      <c r="RM119" s="106" t="s">
        <v>635</v>
      </c>
      <c r="RN119" s="106" t="s">
        <v>635</v>
      </c>
      <c r="RO119" s="171">
        <v>0</v>
      </c>
      <c r="RP119" s="171">
        <v>0</v>
      </c>
      <c r="RQ119" s="171">
        <v>0</v>
      </c>
      <c r="RR119" s="171">
        <v>1</v>
      </c>
      <c r="RS119" s="171">
        <v>0</v>
      </c>
      <c r="RT119" s="171">
        <v>0</v>
      </c>
      <c r="RU119" s="171">
        <v>0</v>
      </c>
      <c r="RV119" s="171">
        <v>0</v>
      </c>
      <c r="RW119" s="172">
        <f t="shared" si="28"/>
        <v>1</v>
      </c>
      <c r="RX119" s="133" t="s">
        <v>635</v>
      </c>
      <c r="RY119" s="133" t="s">
        <v>635</v>
      </c>
      <c r="RZ119" s="133" t="s">
        <v>635</v>
      </c>
      <c r="SA119" s="133" t="s">
        <v>635</v>
      </c>
      <c r="SB119" s="133" t="s">
        <v>635</v>
      </c>
      <c r="SC119" s="133" t="s">
        <v>635</v>
      </c>
      <c r="SD119" s="133" t="s">
        <v>635</v>
      </c>
      <c r="SE119" s="133" t="s">
        <v>635</v>
      </c>
      <c r="SF119" s="189" t="s">
        <v>635</v>
      </c>
      <c r="SG119" s="132" t="s">
        <v>635</v>
      </c>
      <c r="SH119" s="132" t="s">
        <v>635</v>
      </c>
      <c r="SI119" s="132" t="s">
        <v>635</v>
      </c>
      <c r="SJ119" s="132" t="s">
        <v>635</v>
      </c>
      <c r="SK119" s="132" t="s">
        <v>635</v>
      </c>
      <c r="SL119" s="132" t="s">
        <v>635</v>
      </c>
      <c r="SM119" s="132" t="s">
        <v>635</v>
      </c>
      <c r="SN119" s="132" t="s">
        <v>635</v>
      </c>
      <c r="SO119" s="173" t="s">
        <v>635</v>
      </c>
      <c r="SP119" s="102" t="s">
        <v>635</v>
      </c>
      <c r="SQ119" s="102" t="s">
        <v>635</v>
      </c>
      <c r="SR119" s="102" t="s">
        <v>635</v>
      </c>
      <c r="SS119" s="102" t="s">
        <v>635</v>
      </c>
      <c r="ST119" s="102" t="s">
        <v>635</v>
      </c>
      <c r="SU119" s="102" t="s">
        <v>635</v>
      </c>
      <c r="SV119" s="102" t="s">
        <v>635</v>
      </c>
      <c r="SW119" s="102" t="s">
        <v>635</v>
      </c>
      <c r="SX119" s="174" t="s">
        <v>635</v>
      </c>
      <c r="SY119" s="125" t="s">
        <v>635</v>
      </c>
      <c r="SZ119" s="125" t="s">
        <v>635</v>
      </c>
      <c r="TA119" s="125" t="s">
        <v>635</v>
      </c>
      <c r="TB119" s="125" t="s">
        <v>635</v>
      </c>
      <c r="TC119" s="125" t="s">
        <v>635</v>
      </c>
      <c r="TD119" s="125" t="s">
        <v>635</v>
      </c>
      <c r="TE119" s="125" t="s">
        <v>635</v>
      </c>
      <c r="TF119" s="125" t="s">
        <v>635</v>
      </c>
      <c r="TG119" s="175" t="s">
        <v>635</v>
      </c>
      <c r="TH119" s="149" t="s">
        <v>635</v>
      </c>
      <c r="TI119" s="149" t="s">
        <v>635</v>
      </c>
      <c r="TJ119" s="149" t="s">
        <v>635</v>
      </c>
      <c r="TK119" s="149" t="s">
        <v>635</v>
      </c>
      <c r="TL119" s="149" t="s">
        <v>635</v>
      </c>
      <c r="TM119" s="149" t="s">
        <v>635</v>
      </c>
      <c r="TN119" s="149" t="s">
        <v>635</v>
      </c>
      <c r="TO119" s="149" t="s">
        <v>635</v>
      </c>
      <c r="TP119" s="176" t="s">
        <v>635</v>
      </c>
      <c r="TQ119" s="210">
        <v>0</v>
      </c>
      <c r="TR119" s="210">
        <v>0</v>
      </c>
      <c r="TS119" s="210">
        <v>0</v>
      </c>
      <c r="TT119" s="210">
        <v>1</v>
      </c>
      <c r="TU119" s="210">
        <v>0</v>
      </c>
      <c r="TV119" s="210">
        <v>0</v>
      </c>
      <c r="TW119" s="210">
        <v>0</v>
      </c>
      <c r="TX119" s="210">
        <v>0</v>
      </c>
      <c r="TY119" s="211">
        <f>SUBTOTAL(9,TQ119:TX119)</f>
        <v>1</v>
      </c>
      <c r="TZ119" s="179" t="s">
        <v>635</v>
      </c>
      <c r="UA119" s="179" t="s">
        <v>635</v>
      </c>
      <c r="UB119" s="179" t="s">
        <v>635</v>
      </c>
      <c r="UC119" s="179" t="s">
        <v>635</v>
      </c>
      <c r="UD119" s="179" t="s">
        <v>635</v>
      </c>
      <c r="UE119" s="179" t="s">
        <v>635</v>
      </c>
      <c r="UF119" s="179" t="s">
        <v>635</v>
      </c>
      <c r="UG119" s="179" t="s">
        <v>635</v>
      </c>
      <c r="UH119" s="180" t="s">
        <v>635</v>
      </c>
      <c r="UI119" s="171">
        <v>0</v>
      </c>
      <c r="UJ119" s="171">
        <v>0</v>
      </c>
      <c r="UK119" s="171">
        <v>0</v>
      </c>
      <c r="UL119" s="171">
        <v>1</v>
      </c>
      <c r="UM119" s="171">
        <v>0</v>
      </c>
      <c r="UN119" s="171">
        <v>0</v>
      </c>
      <c r="UO119" s="171">
        <v>0</v>
      </c>
      <c r="UP119" s="171">
        <v>0</v>
      </c>
      <c r="UQ119" s="181">
        <f t="shared" si="29"/>
        <v>1</v>
      </c>
      <c r="UR119" s="131" t="s">
        <v>635</v>
      </c>
      <c r="US119" s="131" t="s">
        <v>635</v>
      </c>
      <c r="UT119" s="131" t="s">
        <v>635</v>
      </c>
      <c r="UU119" s="131" t="s">
        <v>635</v>
      </c>
      <c r="UV119" s="131" t="s">
        <v>635</v>
      </c>
      <c r="UW119" s="131" t="s">
        <v>635</v>
      </c>
      <c r="UX119" s="131" t="s">
        <v>635</v>
      </c>
      <c r="UY119" s="131" t="s">
        <v>635</v>
      </c>
      <c r="UZ119" s="182" t="s">
        <v>635</v>
      </c>
      <c r="VA119" s="169" t="s">
        <v>635</v>
      </c>
      <c r="VB119" s="169" t="s">
        <v>635</v>
      </c>
      <c r="VC119" s="169" t="s">
        <v>635</v>
      </c>
      <c r="VD119" s="169" t="s">
        <v>635</v>
      </c>
      <c r="VE119" s="169" t="s">
        <v>635</v>
      </c>
      <c r="VF119" s="169" t="s">
        <v>635</v>
      </c>
      <c r="VG119" s="169" t="s">
        <v>635</v>
      </c>
      <c r="VH119" s="169" t="s">
        <v>635</v>
      </c>
      <c r="VI119" s="183" t="s">
        <v>635</v>
      </c>
      <c r="VJ119" s="177" t="s">
        <v>635</v>
      </c>
      <c r="VK119" s="177" t="s">
        <v>635</v>
      </c>
      <c r="VL119" s="177" t="s">
        <v>635</v>
      </c>
      <c r="VM119" s="177" t="s">
        <v>635</v>
      </c>
      <c r="VN119" s="177" t="s">
        <v>635</v>
      </c>
      <c r="VO119" s="177" t="s">
        <v>635</v>
      </c>
      <c r="VP119" s="177" t="s">
        <v>635</v>
      </c>
      <c r="VQ119" s="177" t="s">
        <v>635</v>
      </c>
      <c r="VR119" s="178" t="s">
        <v>635</v>
      </c>
      <c r="VS119" s="184" t="s">
        <v>635</v>
      </c>
      <c r="VT119" s="184" t="s">
        <v>635</v>
      </c>
      <c r="VU119" s="184" t="s">
        <v>635</v>
      </c>
      <c r="VV119" s="184" t="s">
        <v>635</v>
      </c>
      <c r="VW119" s="184" t="s">
        <v>635</v>
      </c>
      <c r="VX119" s="184" t="s">
        <v>635</v>
      </c>
      <c r="VY119" s="184" t="s">
        <v>635</v>
      </c>
      <c r="VZ119" s="184" t="s">
        <v>635</v>
      </c>
      <c r="WA119" s="185" t="s">
        <v>635</v>
      </c>
      <c r="WB119" s="186" t="s">
        <v>635</v>
      </c>
      <c r="WC119" s="186" t="s">
        <v>635</v>
      </c>
      <c r="WD119" s="186" t="s">
        <v>635</v>
      </c>
      <c r="WE119" s="186" t="s">
        <v>635</v>
      </c>
      <c r="WF119" s="186" t="s">
        <v>635</v>
      </c>
      <c r="WG119" s="186" t="s">
        <v>635</v>
      </c>
      <c r="WH119" s="186" t="s">
        <v>635</v>
      </c>
      <c r="WI119" s="186" t="s">
        <v>635</v>
      </c>
      <c r="WJ119" s="187" t="s">
        <v>635</v>
      </c>
      <c r="WK119" s="212">
        <v>0</v>
      </c>
      <c r="WL119" s="212">
        <v>0</v>
      </c>
      <c r="WM119" s="212">
        <v>0</v>
      </c>
      <c r="WN119" s="212">
        <v>1</v>
      </c>
      <c r="WO119" s="212">
        <v>0</v>
      </c>
      <c r="WP119" s="212">
        <v>0</v>
      </c>
      <c r="WQ119" s="212">
        <v>0</v>
      </c>
      <c r="WR119" s="212">
        <v>0</v>
      </c>
      <c r="WS119" s="188">
        <f>SUBTOTAL(9,WK119:WR119)</f>
        <v>1</v>
      </c>
      <c r="WT119" s="133" t="s">
        <v>635</v>
      </c>
      <c r="WU119" s="133" t="s">
        <v>635</v>
      </c>
      <c r="WV119" s="133" t="s">
        <v>635</v>
      </c>
      <c r="WW119" s="133" t="s">
        <v>635</v>
      </c>
      <c r="WX119" s="133" t="s">
        <v>635</v>
      </c>
      <c r="WY119" s="133" t="s">
        <v>635</v>
      </c>
      <c r="WZ119" s="133" t="s">
        <v>635</v>
      </c>
      <c r="XA119" s="133" t="s">
        <v>635</v>
      </c>
      <c r="XB119" s="189" t="s">
        <v>635</v>
      </c>
      <c r="XC119" s="105" t="s">
        <v>665</v>
      </c>
      <c r="XD119" s="105" t="s">
        <v>749</v>
      </c>
      <c r="XE119" s="105" t="s">
        <v>635</v>
      </c>
      <c r="XF119" s="111" t="s">
        <v>635</v>
      </c>
      <c r="XG119" s="190" t="s">
        <v>635</v>
      </c>
      <c r="XH119" s="190" t="s">
        <v>635</v>
      </c>
      <c r="XI119" s="190" t="s">
        <v>635</v>
      </c>
      <c r="XJ119" s="190" t="s">
        <v>635</v>
      </c>
      <c r="XK119" s="190" t="s">
        <v>635</v>
      </c>
      <c r="XL119" s="190" t="s">
        <v>635</v>
      </c>
      <c r="XM119" s="191" t="s">
        <v>667</v>
      </c>
      <c r="XN119" s="191" t="s">
        <v>668</v>
      </c>
      <c r="XO119" s="191" t="s">
        <v>671</v>
      </c>
      <c r="XP119" s="191" t="s">
        <v>672</v>
      </c>
      <c r="XQ119" s="191" t="s">
        <v>673</v>
      </c>
      <c r="XR119" s="191" t="s">
        <v>635</v>
      </c>
      <c r="XS119" s="191" t="s">
        <v>635</v>
      </c>
      <c r="XT119" s="191" t="s">
        <v>635</v>
      </c>
      <c r="XU119" s="192" t="s">
        <v>635</v>
      </c>
      <c r="XV119" s="192" t="s">
        <v>635</v>
      </c>
      <c r="XW119" s="192" t="s">
        <v>635</v>
      </c>
      <c r="XX119" s="192" t="s">
        <v>635</v>
      </c>
      <c r="XY119" s="192" t="s">
        <v>635</v>
      </c>
      <c r="XZ119" s="192" t="s">
        <v>635</v>
      </c>
      <c r="YA119" s="144" t="s">
        <v>635</v>
      </c>
      <c r="YB119" s="144" t="s">
        <v>635</v>
      </c>
      <c r="YC119" s="144" t="s">
        <v>635</v>
      </c>
      <c r="YD119" s="144" t="s">
        <v>635</v>
      </c>
      <c r="YE119" s="144" t="s">
        <v>635</v>
      </c>
      <c r="YF119" s="144" t="s">
        <v>635</v>
      </c>
      <c r="YG119" s="144" t="s">
        <v>635</v>
      </c>
      <c r="YH119" s="111" t="s">
        <v>635</v>
      </c>
      <c r="YI119" s="111" t="s">
        <v>635</v>
      </c>
      <c r="YJ119" s="111" t="s">
        <v>635</v>
      </c>
      <c r="YK119" s="190" t="s">
        <v>635</v>
      </c>
      <c r="YL119" s="190" t="s">
        <v>635</v>
      </c>
      <c r="YM119" s="190" t="s">
        <v>635</v>
      </c>
      <c r="YN119" s="190" t="s">
        <v>635</v>
      </c>
      <c r="YO119" s="190" t="s">
        <v>635</v>
      </c>
      <c r="YP119" s="130" t="s">
        <v>635</v>
      </c>
      <c r="YQ119" s="130" t="s">
        <v>635</v>
      </c>
      <c r="YR119" s="130" t="s">
        <v>635</v>
      </c>
      <c r="YS119" s="130" t="s">
        <v>635</v>
      </c>
      <c r="YT119" s="130" t="s">
        <v>635</v>
      </c>
      <c r="YU119" s="130" t="s">
        <v>635</v>
      </c>
      <c r="YV119" s="112" t="s">
        <v>635</v>
      </c>
      <c r="YW119" s="112" t="s">
        <v>635</v>
      </c>
      <c r="YX119" s="112" t="s">
        <v>635</v>
      </c>
      <c r="YY119" s="112" t="s">
        <v>635</v>
      </c>
      <c r="YZ119" s="105" t="s">
        <v>674</v>
      </c>
      <c r="ZA119" s="105" t="s">
        <v>635</v>
      </c>
      <c r="ZB119" s="126" t="s">
        <v>635</v>
      </c>
      <c r="ZC119" s="126" t="s">
        <v>635</v>
      </c>
      <c r="ZD119" s="126" t="s">
        <v>635</v>
      </c>
      <c r="ZE119" s="126" t="s">
        <v>635</v>
      </c>
      <c r="ZF119" s="126" t="s">
        <v>635</v>
      </c>
      <c r="ZG119" s="125" t="s">
        <v>635</v>
      </c>
      <c r="ZH119" s="125" t="s">
        <v>635</v>
      </c>
      <c r="ZI119" s="125" t="s">
        <v>635</v>
      </c>
      <c r="ZJ119" s="125" t="s">
        <v>635</v>
      </c>
      <c r="ZK119" s="125" t="s">
        <v>635</v>
      </c>
      <c r="ZL119" s="125" t="s">
        <v>635</v>
      </c>
      <c r="ZM119" s="125" t="s">
        <v>635</v>
      </c>
      <c r="ZN119" s="125" t="s">
        <v>635</v>
      </c>
      <c r="ZO119" s="147" t="s">
        <v>635</v>
      </c>
      <c r="ZP119" s="147" t="s">
        <v>635</v>
      </c>
      <c r="ZQ119" s="147" t="s">
        <v>635</v>
      </c>
      <c r="ZR119" s="147" t="s">
        <v>635</v>
      </c>
      <c r="ZS119" s="147" t="s">
        <v>635</v>
      </c>
      <c r="ZT119" s="184" t="s">
        <v>635</v>
      </c>
      <c r="ZU119" s="184">
        <v>5</v>
      </c>
      <c r="ZV119" s="184" t="s">
        <v>635</v>
      </c>
      <c r="ZW119" s="184" t="s">
        <v>635</v>
      </c>
      <c r="ZX119" s="131">
        <v>0.5</v>
      </c>
      <c r="ZY119" s="131" t="s">
        <v>635</v>
      </c>
      <c r="ZZ119" s="131" t="s">
        <v>635</v>
      </c>
      <c r="AAA119" s="131" t="s">
        <v>635</v>
      </c>
      <c r="AAB119" s="132" t="s">
        <v>635</v>
      </c>
      <c r="AAC119" s="132" t="s">
        <v>635</v>
      </c>
      <c r="AAD119" s="132" t="s">
        <v>635</v>
      </c>
      <c r="AAE119" s="193" t="s">
        <v>635</v>
      </c>
      <c r="AAF119" s="102" t="s">
        <v>635</v>
      </c>
      <c r="AAG119" s="102" t="s">
        <v>635</v>
      </c>
      <c r="AAH119" s="102" t="s">
        <v>635</v>
      </c>
      <c r="AAI119" s="102" t="s">
        <v>635</v>
      </c>
      <c r="AAJ119" s="125">
        <v>0.5</v>
      </c>
      <c r="AAK119" s="125" t="s">
        <v>635</v>
      </c>
      <c r="AAL119" s="125" t="s">
        <v>635</v>
      </c>
      <c r="AAM119" s="125" t="s">
        <v>635</v>
      </c>
      <c r="AAN119" s="131">
        <v>0.25</v>
      </c>
      <c r="AAO119" s="131" t="s">
        <v>635</v>
      </c>
      <c r="AAP119" s="131" t="s">
        <v>635</v>
      </c>
      <c r="AAQ119" s="131" t="s">
        <v>635</v>
      </c>
      <c r="AAR119" s="149">
        <v>5</v>
      </c>
      <c r="AAS119" s="149" t="s">
        <v>635</v>
      </c>
      <c r="AAT119" s="149" t="s">
        <v>635</v>
      </c>
      <c r="AAU119" s="149" t="s">
        <v>635</v>
      </c>
      <c r="AAV119" s="184" t="s">
        <v>635</v>
      </c>
      <c r="AAW119" s="184" t="s">
        <v>635</v>
      </c>
      <c r="AAX119" s="184" t="s">
        <v>635</v>
      </c>
      <c r="AAY119" s="184" t="s">
        <v>635</v>
      </c>
      <c r="AAZ119" s="103" t="s">
        <v>632</v>
      </c>
      <c r="ABA119" s="100" t="s">
        <v>715</v>
      </c>
      <c r="ABB119" s="100" t="s">
        <v>635</v>
      </c>
      <c r="ABC119" s="100" t="s">
        <v>635</v>
      </c>
      <c r="ABD119" s="100" t="s">
        <v>635</v>
      </c>
      <c r="ABE119" s="100" t="s">
        <v>635</v>
      </c>
      <c r="ABF119" s="103" t="s">
        <v>635</v>
      </c>
      <c r="ABG119" s="194">
        <v>20000</v>
      </c>
      <c r="ABH119" s="195" t="s">
        <v>635</v>
      </c>
      <c r="ABI119" s="195" t="s">
        <v>635</v>
      </c>
      <c r="ABJ119" s="195" t="s">
        <v>635</v>
      </c>
      <c r="ABK119" s="195" t="s">
        <v>635</v>
      </c>
      <c r="ABL119" s="177" t="s">
        <v>635</v>
      </c>
      <c r="ABM119" s="177" t="s">
        <v>635</v>
      </c>
      <c r="ABN119" s="177" t="s">
        <v>635</v>
      </c>
      <c r="ABO119" s="195" t="s">
        <v>635</v>
      </c>
      <c r="ABP119" s="112" t="s">
        <v>635</v>
      </c>
      <c r="ABQ119" s="112" t="s">
        <v>635</v>
      </c>
      <c r="ABR119" s="112" t="s">
        <v>635</v>
      </c>
      <c r="ABS119" s="103" t="s">
        <v>626</v>
      </c>
      <c r="ABT119" s="97" t="s">
        <v>632</v>
      </c>
      <c r="ABU119" s="196" t="s">
        <v>718</v>
      </c>
      <c r="ABV119" s="196" t="s">
        <v>635</v>
      </c>
      <c r="ABW119" s="196" t="s">
        <v>635</v>
      </c>
      <c r="ABX119" s="196" t="s">
        <v>635</v>
      </c>
      <c r="ABY119" s="196" t="s">
        <v>635</v>
      </c>
      <c r="ABZ119" s="196" t="s">
        <v>635</v>
      </c>
      <c r="ACA119" s="196" t="s">
        <v>635</v>
      </c>
      <c r="ACB119" s="97" t="s">
        <v>626</v>
      </c>
      <c r="ACC119" s="97" t="s">
        <v>632</v>
      </c>
      <c r="ACD119" s="112" t="s">
        <v>685</v>
      </c>
      <c r="ACE119" s="112" t="s">
        <v>635</v>
      </c>
      <c r="ACF119" s="112" t="s">
        <v>635</v>
      </c>
      <c r="ACG119" s="112" t="s">
        <v>635</v>
      </c>
      <c r="ACH119" s="97" t="s">
        <v>2195</v>
      </c>
      <c r="ACI119" s="97" t="s">
        <v>2196</v>
      </c>
      <c r="ACJ119" s="97"/>
    </row>
    <row r="120" spans="1:764" ht="15" customHeight="1">
      <c r="A120">
        <v>115</v>
      </c>
      <c r="B120" s="97" t="s">
        <v>2197</v>
      </c>
      <c r="C120" s="97" t="s">
        <v>2198</v>
      </c>
      <c r="D120" s="97" t="s">
        <v>1200</v>
      </c>
      <c r="E120" s="107" t="s">
        <v>2199</v>
      </c>
      <c r="F120" s="98" t="s">
        <v>2200</v>
      </c>
      <c r="G120" s="98" t="s">
        <v>2201</v>
      </c>
      <c r="H120" s="99">
        <v>36.117105000000002</v>
      </c>
      <c r="I120" s="99">
        <v>-0.25174400000000002</v>
      </c>
      <c r="J120" s="98" t="s">
        <v>695</v>
      </c>
      <c r="K120" s="98" t="s">
        <v>1204</v>
      </c>
      <c r="L120" s="98" t="s">
        <v>1543</v>
      </c>
      <c r="M120" s="100" t="s">
        <v>2202</v>
      </c>
      <c r="N120" s="101">
        <v>729297378</v>
      </c>
      <c r="O120" s="102">
        <v>789581555</v>
      </c>
      <c r="P120" s="100">
        <v>-0.25210300000000002</v>
      </c>
      <c r="Q120" s="100">
        <v>36.116405</v>
      </c>
      <c r="R120" s="100">
        <v>1980.2</v>
      </c>
      <c r="S120" s="100">
        <v>5</v>
      </c>
      <c r="T120" s="103" t="s">
        <v>626</v>
      </c>
      <c r="U120" s="97" t="s">
        <v>627</v>
      </c>
      <c r="V120" s="97" t="s">
        <v>628</v>
      </c>
      <c r="W120" s="97" t="s">
        <v>629</v>
      </c>
      <c r="X120" s="97" t="s">
        <v>700</v>
      </c>
      <c r="Y120" s="97" t="s">
        <v>701</v>
      </c>
      <c r="Z120" s="103" t="s">
        <v>626</v>
      </c>
      <c r="AA120" s="104" t="s">
        <v>635</v>
      </c>
      <c r="AB120" s="197" t="s">
        <v>635</v>
      </c>
      <c r="AC120" s="104" t="s">
        <v>635</v>
      </c>
      <c r="AD120" s="104" t="s">
        <v>635</v>
      </c>
      <c r="AE120" s="104" t="s">
        <v>635</v>
      </c>
      <c r="AF120" s="103">
        <v>4</v>
      </c>
      <c r="AG120" s="103">
        <v>2</v>
      </c>
      <c r="AH120" s="97" t="s">
        <v>636</v>
      </c>
      <c r="AI120" s="97" t="s">
        <v>637</v>
      </c>
      <c r="AJ120" s="97" t="s">
        <v>638</v>
      </c>
      <c r="AK120" s="97" t="s">
        <v>639</v>
      </c>
      <c r="AL120" s="105" t="s">
        <v>640</v>
      </c>
      <c r="AM120" s="106" t="s">
        <v>641</v>
      </c>
      <c r="AN120" s="106" t="s">
        <v>702</v>
      </c>
      <c r="AO120" s="106" t="s">
        <v>635</v>
      </c>
      <c r="AP120" s="97" t="s">
        <v>642</v>
      </c>
      <c r="AQ120" s="97" t="s">
        <v>642</v>
      </c>
      <c r="AR120" s="103" t="s">
        <v>635</v>
      </c>
      <c r="AS120" s="107" t="s">
        <v>642</v>
      </c>
      <c r="AT120" s="103" t="s">
        <v>635</v>
      </c>
      <c r="AU120" s="103" t="s">
        <v>635</v>
      </c>
      <c r="AV120" s="106" t="s">
        <v>632</v>
      </c>
      <c r="AW120" s="105" t="s">
        <v>641</v>
      </c>
      <c r="AX120" s="103" t="s">
        <v>640</v>
      </c>
      <c r="AY120" s="105" t="s">
        <v>640</v>
      </c>
      <c r="AZ120" s="107" t="s">
        <v>635</v>
      </c>
      <c r="BA120" s="105" t="s">
        <v>702</v>
      </c>
      <c r="BB120" s="107" t="s">
        <v>635</v>
      </c>
      <c r="BC120" s="106" t="s">
        <v>640</v>
      </c>
      <c r="BD120" s="103" t="s">
        <v>635</v>
      </c>
      <c r="BE120" s="106" t="s">
        <v>626</v>
      </c>
      <c r="BF120" s="103" t="s">
        <v>635</v>
      </c>
      <c r="BG120" s="103" t="s">
        <v>635</v>
      </c>
      <c r="BH120" s="103" t="s">
        <v>635</v>
      </c>
      <c r="BI120" s="97" t="s">
        <v>640</v>
      </c>
      <c r="BJ120" s="108" t="s">
        <v>643</v>
      </c>
      <c r="BK120" s="108" t="s">
        <v>733</v>
      </c>
      <c r="BL120" s="108" t="s">
        <v>635</v>
      </c>
      <c r="BM120" s="108" t="s">
        <v>635</v>
      </c>
      <c r="BN120" s="108" t="s">
        <v>635</v>
      </c>
      <c r="BO120" s="103" t="s">
        <v>632</v>
      </c>
      <c r="BP120" s="103" t="s">
        <v>641</v>
      </c>
      <c r="BQ120" s="103" t="s">
        <v>702</v>
      </c>
      <c r="BR120" s="109" t="s">
        <v>645</v>
      </c>
      <c r="BS120" s="109" t="s">
        <v>703</v>
      </c>
      <c r="BT120" s="110" t="s">
        <v>635</v>
      </c>
      <c r="BU120" s="110" t="s">
        <v>635</v>
      </c>
      <c r="BV120" s="109" t="s">
        <v>635</v>
      </c>
      <c r="BW120" s="97" t="s">
        <v>848</v>
      </c>
      <c r="BX120" s="97" t="s">
        <v>848</v>
      </c>
      <c r="BY120" s="97" t="s">
        <v>2203</v>
      </c>
      <c r="BZ120" s="97" t="s">
        <v>779</v>
      </c>
      <c r="CA120" s="111" t="s">
        <v>635</v>
      </c>
      <c r="CB120" s="111" t="s">
        <v>635</v>
      </c>
      <c r="CC120" s="111" t="s">
        <v>635</v>
      </c>
      <c r="CD120" s="106" t="s">
        <v>635</v>
      </c>
      <c r="CE120" s="111" t="s">
        <v>635</v>
      </c>
      <c r="CF120" s="103" t="s">
        <v>804</v>
      </c>
      <c r="CG120" s="103">
        <v>4</v>
      </c>
      <c r="CH120" s="112" t="s">
        <v>649</v>
      </c>
      <c r="CI120" s="113" t="s">
        <v>702</v>
      </c>
      <c r="CJ120" s="113" t="s">
        <v>641</v>
      </c>
      <c r="CK120" s="113" t="s">
        <v>635</v>
      </c>
      <c r="CL120" s="103">
        <v>5</v>
      </c>
      <c r="CM120" s="114">
        <v>100</v>
      </c>
      <c r="CN120" s="103">
        <v>1</v>
      </c>
      <c r="CO120" s="106">
        <v>175</v>
      </c>
      <c r="CP120" s="443">
        <v>0.1</v>
      </c>
      <c r="CQ120" s="106">
        <v>180</v>
      </c>
      <c r="CR120" s="103" t="s">
        <v>635</v>
      </c>
      <c r="CS120" s="106" t="s">
        <v>635</v>
      </c>
      <c r="CT120" s="103" t="s">
        <v>635</v>
      </c>
      <c r="CU120" s="106" t="s">
        <v>635</v>
      </c>
      <c r="CV120" s="103" t="s">
        <v>635</v>
      </c>
      <c r="CW120" s="103" t="s">
        <v>635</v>
      </c>
      <c r="CX120" s="111" t="s">
        <v>651</v>
      </c>
      <c r="CY120" s="106" t="s">
        <v>635</v>
      </c>
      <c r="CZ120" s="115">
        <v>0</v>
      </c>
      <c r="DA120" s="115">
        <v>1</v>
      </c>
      <c r="DB120" s="116">
        <f>SUM(CZ120:DA120)</f>
        <v>1</v>
      </c>
      <c r="DC120" s="117" t="s">
        <v>651</v>
      </c>
      <c r="DD120" s="118" t="s">
        <v>635</v>
      </c>
      <c r="DE120" s="198">
        <v>0</v>
      </c>
      <c r="DF120" s="198">
        <v>1</v>
      </c>
      <c r="DG120" s="200">
        <f>SUBTOTAL(9,DE120:DF120)</f>
        <v>1</v>
      </c>
      <c r="DH120" s="105" t="s">
        <v>651</v>
      </c>
      <c r="DI120" s="120">
        <v>1</v>
      </c>
      <c r="DJ120" s="121" t="s">
        <v>635</v>
      </c>
      <c r="DK120" s="122" t="s">
        <v>635</v>
      </c>
      <c r="DL120" s="123" t="s">
        <v>635</v>
      </c>
      <c r="DM120" s="123" t="s">
        <v>635</v>
      </c>
      <c r="DN120" s="124" t="s">
        <v>635</v>
      </c>
      <c r="DO120" s="124" t="s">
        <v>635</v>
      </c>
      <c r="DP120" s="124" t="s">
        <v>635</v>
      </c>
      <c r="DQ120" s="125" t="s">
        <v>635</v>
      </c>
      <c r="DR120" s="125" t="s">
        <v>635</v>
      </c>
      <c r="DS120" s="125" t="s">
        <v>635</v>
      </c>
      <c r="DT120" s="106" t="s">
        <v>635</v>
      </c>
      <c r="DU120" s="106" t="s">
        <v>635</v>
      </c>
      <c r="DV120" s="106" t="s">
        <v>635</v>
      </c>
      <c r="DW120" s="126" t="s">
        <v>635</v>
      </c>
      <c r="DX120" s="126" t="s">
        <v>635</v>
      </c>
      <c r="DY120" s="126" t="s">
        <v>635</v>
      </c>
      <c r="DZ120" s="97" t="s">
        <v>635</v>
      </c>
      <c r="EA120" s="103" t="s">
        <v>626</v>
      </c>
      <c r="EB120" s="97" t="s">
        <v>635</v>
      </c>
      <c r="EC120" s="103" t="s">
        <v>626</v>
      </c>
      <c r="ED120" s="103" t="s">
        <v>635</v>
      </c>
      <c r="EE120" s="103" t="s">
        <v>635</v>
      </c>
      <c r="EF120" s="127" t="s">
        <v>651</v>
      </c>
      <c r="EG120" s="127" t="s">
        <v>635</v>
      </c>
      <c r="EH120" s="103" t="s">
        <v>651</v>
      </c>
      <c r="EI120" s="97" t="s">
        <v>640</v>
      </c>
      <c r="EJ120" s="97" t="s">
        <v>640</v>
      </c>
      <c r="EK120" s="122" t="s">
        <v>635</v>
      </c>
      <c r="EL120" s="122" t="s">
        <v>635</v>
      </c>
      <c r="EM120" s="122" t="s">
        <v>635</v>
      </c>
      <c r="EN120" s="122" t="s">
        <v>635</v>
      </c>
      <c r="EO120" s="128" t="s">
        <v>635</v>
      </c>
      <c r="EP120" s="128" t="s">
        <v>635</v>
      </c>
      <c r="EQ120" s="128" t="s">
        <v>635</v>
      </c>
      <c r="ER120" s="128" t="s">
        <v>635</v>
      </c>
      <c r="ES120" s="129" t="s">
        <v>635</v>
      </c>
      <c r="ET120" s="129" t="s">
        <v>635</v>
      </c>
      <c r="EU120" s="129" t="s">
        <v>635</v>
      </c>
      <c r="EV120" s="129" t="s">
        <v>635</v>
      </c>
      <c r="EW120" s="97" t="s">
        <v>635</v>
      </c>
      <c r="EX120" s="97" t="s">
        <v>635</v>
      </c>
      <c r="EY120" s="103" t="s">
        <v>654</v>
      </c>
      <c r="EZ120" s="107" t="s">
        <v>635</v>
      </c>
      <c r="FA120" s="97" t="s">
        <v>635</v>
      </c>
      <c r="FB120" s="130" t="s">
        <v>656</v>
      </c>
      <c r="FC120" s="130" t="s">
        <v>635</v>
      </c>
      <c r="FD120" s="131" t="s">
        <v>635</v>
      </c>
      <c r="FE120" s="131" t="s">
        <v>635</v>
      </c>
      <c r="FF120" s="131" t="s">
        <v>635</v>
      </c>
      <c r="FG120" s="131" t="s">
        <v>635</v>
      </c>
      <c r="FH120" s="131" t="s">
        <v>635</v>
      </c>
      <c r="FI120" s="132">
        <v>2</v>
      </c>
      <c r="FJ120" s="133" t="s">
        <v>635</v>
      </c>
      <c r="FK120" s="103" t="s">
        <v>635</v>
      </c>
      <c r="FL120" s="134" t="s">
        <v>635</v>
      </c>
      <c r="FM120" s="135" t="s">
        <v>635</v>
      </c>
      <c r="FN120" s="135" t="s">
        <v>635</v>
      </c>
      <c r="FO120" s="135" t="s">
        <v>635</v>
      </c>
      <c r="FP120" s="103" t="s">
        <v>635</v>
      </c>
      <c r="FQ120" s="132">
        <v>100</v>
      </c>
      <c r="FR120" s="133" t="s">
        <v>635</v>
      </c>
      <c r="FS120" s="103" t="s">
        <v>635</v>
      </c>
      <c r="FT120" s="134" t="s">
        <v>635</v>
      </c>
      <c r="FU120" s="135" t="s">
        <v>635</v>
      </c>
      <c r="FV120" s="135" t="s">
        <v>635</v>
      </c>
      <c r="FW120" s="131" t="s">
        <v>635</v>
      </c>
      <c r="FX120" s="103" t="s">
        <v>635</v>
      </c>
      <c r="FY120" s="100" t="s">
        <v>657</v>
      </c>
      <c r="FZ120" s="102" t="s">
        <v>658</v>
      </c>
      <c r="GA120" s="102">
        <v>10</v>
      </c>
      <c r="GB120" s="102">
        <v>14</v>
      </c>
      <c r="GC120" s="136" t="s">
        <v>657</v>
      </c>
      <c r="GD120" s="137" t="s">
        <v>658</v>
      </c>
      <c r="GE120" s="137">
        <v>10</v>
      </c>
      <c r="GF120" s="137">
        <v>14</v>
      </c>
      <c r="GG120" s="125" t="s">
        <v>635</v>
      </c>
      <c r="GH120" s="125" t="s">
        <v>635</v>
      </c>
      <c r="GI120" s="125" t="s">
        <v>635</v>
      </c>
      <c r="GJ120" s="125" t="s">
        <v>635</v>
      </c>
      <c r="GK120" s="122" t="s">
        <v>635</v>
      </c>
      <c r="GL120" s="122" t="s">
        <v>635</v>
      </c>
      <c r="GM120" s="122" t="s">
        <v>635</v>
      </c>
      <c r="GN120" s="122" t="s">
        <v>635</v>
      </c>
      <c r="GO120" s="135" t="s">
        <v>635</v>
      </c>
      <c r="GP120" s="135" t="s">
        <v>635</v>
      </c>
      <c r="GQ120" s="135" t="s">
        <v>635</v>
      </c>
      <c r="GR120" s="134" t="s">
        <v>635</v>
      </c>
      <c r="GS120" s="134" t="s">
        <v>635</v>
      </c>
      <c r="GT120" s="134" t="s">
        <v>635</v>
      </c>
      <c r="GU120" s="126" t="s">
        <v>635</v>
      </c>
      <c r="GV120" s="126" t="s">
        <v>635</v>
      </c>
      <c r="GW120" s="126" t="s">
        <v>635</v>
      </c>
      <c r="GX120" s="145" t="s">
        <v>635</v>
      </c>
      <c r="GY120" s="145" t="s">
        <v>635</v>
      </c>
      <c r="GZ120" s="145" t="s">
        <v>635</v>
      </c>
      <c r="HA120" s="123" t="s">
        <v>635</v>
      </c>
      <c r="HB120" s="140" t="s">
        <v>635</v>
      </c>
      <c r="HC120" s="123" t="s">
        <v>635</v>
      </c>
      <c r="HD120" s="123" t="s">
        <v>635</v>
      </c>
      <c r="HE120" s="127" t="s">
        <v>635</v>
      </c>
      <c r="HF120" s="131" t="s">
        <v>635</v>
      </c>
      <c r="HG120" s="131" t="s">
        <v>635</v>
      </c>
      <c r="HH120" s="131" t="s">
        <v>635</v>
      </c>
      <c r="HI120" s="141" t="s">
        <v>635</v>
      </c>
      <c r="HJ120" s="141" t="s">
        <v>635</v>
      </c>
      <c r="HK120" s="141" t="s">
        <v>635</v>
      </c>
      <c r="HL120" s="141" t="s">
        <v>635</v>
      </c>
      <c r="HM120" s="131" t="s">
        <v>635</v>
      </c>
      <c r="HN120" s="131" t="s">
        <v>635</v>
      </c>
      <c r="HO120" s="131" t="s">
        <v>635</v>
      </c>
      <c r="HP120" s="131" t="s">
        <v>635</v>
      </c>
      <c r="HQ120" s="106" t="s">
        <v>635</v>
      </c>
      <c r="HR120" s="106" t="s">
        <v>635</v>
      </c>
      <c r="HS120" s="106" t="s">
        <v>635</v>
      </c>
      <c r="HT120" s="106" t="s">
        <v>635</v>
      </c>
      <c r="HU120" s="132" t="s">
        <v>635</v>
      </c>
      <c r="HV120" s="132" t="s">
        <v>635</v>
      </c>
      <c r="HW120" s="132" t="s">
        <v>635</v>
      </c>
      <c r="HX120" s="132" t="s">
        <v>635</v>
      </c>
      <c r="HY120" s="118" t="s">
        <v>635</v>
      </c>
      <c r="HZ120" s="118" t="s">
        <v>635</v>
      </c>
      <c r="IA120" s="118" t="s">
        <v>635</v>
      </c>
      <c r="IB120" s="118" t="s">
        <v>635</v>
      </c>
      <c r="IC120" s="125" t="s">
        <v>635</v>
      </c>
      <c r="ID120" s="125" t="s">
        <v>635</v>
      </c>
      <c r="IE120" s="125" t="s">
        <v>635</v>
      </c>
      <c r="IF120" s="125" t="s">
        <v>635</v>
      </c>
      <c r="IG120" s="105" t="s">
        <v>659</v>
      </c>
      <c r="IH120" s="105" t="s">
        <v>855</v>
      </c>
      <c r="II120" s="105" t="s">
        <v>831</v>
      </c>
      <c r="IJ120" s="105" t="s">
        <v>635</v>
      </c>
      <c r="IK120" s="105" t="s">
        <v>635</v>
      </c>
      <c r="IL120" s="105" t="s">
        <v>635</v>
      </c>
      <c r="IM120" s="105" t="s">
        <v>635</v>
      </c>
      <c r="IN120" s="105" t="s">
        <v>635</v>
      </c>
      <c r="IO120" s="105" t="s">
        <v>635</v>
      </c>
      <c r="IP120" s="103">
        <v>3</v>
      </c>
      <c r="IQ120" s="102" t="s">
        <v>709</v>
      </c>
      <c r="IR120" s="102" t="s">
        <v>663</v>
      </c>
      <c r="IS120" s="142">
        <v>0.7</v>
      </c>
      <c r="IT120" s="142">
        <v>0.3</v>
      </c>
      <c r="IU120" s="128" t="s">
        <v>709</v>
      </c>
      <c r="IV120" s="128" t="s">
        <v>663</v>
      </c>
      <c r="IW120" s="143">
        <v>0.7</v>
      </c>
      <c r="IX120" s="143">
        <v>0.3</v>
      </c>
      <c r="IY120" s="124" t="s">
        <v>635</v>
      </c>
      <c r="IZ120" s="124" t="s">
        <v>635</v>
      </c>
      <c r="JA120" s="124" t="s">
        <v>635</v>
      </c>
      <c r="JB120" s="123" t="s">
        <v>635</v>
      </c>
      <c r="JC120" s="123" t="s">
        <v>635</v>
      </c>
      <c r="JD120" s="123" t="s">
        <v>635</v>
      </c>
      <c r="JE120" s="144" t="s">
        <v>635</v>
      </c>
      <c r="JF120" s="144" t="s">
        <v>635</v>
      </c>
      <c r="JG120" s="144" t="s">
        <v>635</v>
      </c>
      <c r="JH120" s="141" t="s">
        <v>635</v>
      </c>
      <c r="JI120" s="141" t="s">
        <v>635</v>
      </c>
      <c r="JJ120" s="141" t="s">
        <v>635</v>
      </c>
      <c r="JK120" s="144" t="s">
        <v>635</v>
      </c>
      <c r="JL120" s="144" t="s">
        <v>635</v>
      </c>
      <c r="JM120" s="144" t="s">
        <v>635</v>
      </c>
      <c r="JN120" s="135" t="s">
        <v>635</v>
      </c>
      <c r="JO120" s="135" t="s">
        <v>635</v>
      </c>
      <c r="JP120" s="135" t="s">
        <v>635</v>
      </c>
      <c r="JQ120" s="144" t="s">
        <v>635</v>
      </c>
      <c r="JR120" s="144" t="s">
        <v>635</v>
      </c>
      <c r="JS120" s="144" t="s">
        <v>635</v>
      </c>
      <c r="JT120" s="144" t="s">
        <v>635</v>
      </c>
      <c r="JU120" s="145" t="s">
        <v>635</v>
      </c>
      <c r="JV120" s="145" t="s">
        <v>635</v>
      </c>
      <c r="JW120" s="145" t="s">
        <v>635</v>
      </c>
      <c r="JX120" s="145" t="s">
        <v>635</v>
      </c>
      <c r="JY120" s="141" t="s">
        <v>635</v>
      </c>
      <c r="JZ120" s="141" t="s">
        <v>635</v>
      </c>
      <c r="KA120" s="141" t="s">
        <v>635</v>
      </c>
      <c r="KB120" s="141" t="s">
        <v>635</v>
      </c>
      <c r="KC120" s="128" t="s">
        <v>635</v>
      </c>
      <c r="KD120" s="128" t="s">
        <v>635</v>
      </c>
      <c r="KE120" s="128" t="s">
        <v>635</v>
      </c>
      <c r="KF120" s="128" t="s">
        <v>635</v>
      </c>
      <c r="KG120" s="146" t="s">
        <v>635</v>
      </c>
      <c r="KH120" s="146" t="s">
        <v>635</v>
      </c>
      <c r="KI120" s="146" t="s">
        <v>635</v>
      </c>
      <c r="KJ120" s="146" t="s">
        <v>635</v>
      </c>
      <c r="KK120" s="147" t="s">
        <v>635</v>
      </c>
      <c r="KL120" s="147" t="s">
        <v>635</v>
      </c>
      <c r="KM120" s="147" t="s">
        <v>635</v>
      </c>
      <c r="KN120" s="147" t="s">
        <v>635</v>
      </c>
      <c r="KO120" s="148" t="s">
        <v>635</v>
      </c>
      <c r="KP120" s="148" t="s">
        <v>635</v>
      </c>
      <c r="KQ120" s="148" t="s">
        <v>635</v>
      </c>
      <c r="KR120" s="148" t="s">
        <v>635</v>
      </c>
      <c r="KS120" s="149" t="s">
        <v>635</v>
      </c>
      <c r="KT120" s="149" t="s">
        <v>635</v>
      </c>
      <c r="KU120" s="149" t="s">
        <v>635</v>
      </c>
      <c r="KV120" s="149" t="s">
        <v>635</v>
      </c>
      <c r="KW120" s="105" t="s">
        <v>1002</v>
      </c>
      <c r="KX120" s="106" t="s">
        <v>635</v>
      </c>
      <c r="KY120" s="106" t="s">
        <v>635</v>
      </c>
      <c r="KZ120" s="150">
        <v>0</v>
      </c>
      <c r="LA120" s="150">
        <v>0</v>
      </c>
      <c r="LB120" s="150">
        <v>0</v>
      </c>
      <c r="LC120" s="150">
        <v>0</v>
      </c>
      <c r="LD120" s="150">
        <v>0</v>
      </c>
      <c r="LE120" s="150">
        <v>0</v>
      </c>
      <c r="LF120" s="150">
        <v>1</v>
      </c>
      <c r="LG120" s="150">
        <v>0</v>
      </c>
      <c r="LH120" s="151">
        <f t="shared" si="31"/>
        <v>1</v>
      </c>
      <c r="LI120" s="152">
        <v>0</v>
      </c>
      <c r="LJ120" s="152">
        <v>0</v>
      </c>
      <c r="LK120" s="152">
        <v>0</v>
      </c>
      <c r="LL120" s="152">
        <v>0</v>
      </c>
      <c r="LM120" s="152">
        <v>0</v>
      </c>
      <c r="LN120" s="152">
        <v>0</v>
      </c>
      <c r="LO120" s="152">
        <v>1</v>
      </c>
      <c r="LP120" s="152">
        <v>0</v>
      </c>
      <c r="LQ120" s="153">
        <f t="shared" si="32"/>
        <v>1</v>
      </c>
      <c r="LR120" s="142">
        <v>0</v>
      </c>
      <c r="LS120" s="142">
        <v>0</v>
      </c>
      <c r="LT120" s="142">
        <v>0</v>
      </c>
      <c r="LU120" s="142">
        <v>0</v>
      </c>
      <c r="LV120" s="142">
        <v>0</v>
      </c>
      <c r="LW120" s="142">
        <v>0</v>
      </c>
      <c r="LX120" s="142">
        <v>0</v>
      </c>
      <c r="LY120" s="142">
        <v>0</v>
      </c>
      <c r="LZ120" s="142">
        <v>0</v>
      </c>
      <c r="MA120" s="45" t="s">
        <v>635</v>
      </c>
      <c r="MB120" s="45" t="s">
        <v>635</v>
      </c>
      <c r="MC120" s="45" t="s">
        <v>635</v>
      </c>
      <c r="MD120" s="45" t="s">
        <v>635</v>
      </c>
      <c r="ME120" s="45" t="s">
        <v>635</v>
      </c>
      <c r="MF120" s="45" t="s">
        <v>635</v>
      </c>
      <c r="MG120" s="45" t="s">
        <v>635</v>
      </c>
      <c r="MH120" s="45" t="s">
        <v>635</v>
      </c>
      <c r="MI120" s="44" t="s">
        <v>635</v>
      </c>
      <c r="MJ120" s="155" t="s">
        <v>635</v>
      </c>
      <c r="MK120" s="155" t="s">
        <v>635</v>
      </c>
      <c r="ML120" s="155" t="s">
        <v>635</v>
      </c>
      <c r="MM120" s="155" t="s">
        <v>635</v>
      </c>
      <c r="MN120" s="155" t="s">
        <v>635</v>
      </c>
      <c r="MO120" s="155" t="s">
        <v>635</v>
      </c>
      <c r="MP120" s="155" t="s">
        <v>635</v>
      </c>
      <c r="MQ120" s="155" t="s">
        <v>635</v>
      </c>
      <c r="MR120" s="156" t="s">
        <v>635</v>
      </c>
      <c r="MS120" s="157" t="s">
        <v>635</v>
      </c>
      <c r="MT120" s="157" t="s">
        <v>635</v>
      </c>
      <c r="MU120" s="157" t="s">
        <v>635</v>
      </c>
      <c r="MV120" s="157" t="s">
        <v>635</v>
      </c>
      <c r="MW120" s="157" t="s">
        <v>635</v>
      </c>
      <c r="MX120" s="157" t="s">
        <v>635</v>
      </c>
      <c r="MY120" s="157" t="s">
        <v>635</v>
      </c>
      <c r="MZ120" s="157" t="s">
        <v>635</v>
      </c>
      <c r="NA120" s="157" t="s">
        <v>635</v>
      </c>
      <c r="NB120" s="158" t="s">
        <v>635</v>
      </c>
      <c r="NC120" s="158" t="s">
        <v>635</v>
      </c>
      <c r="ND120" s="158" t="s">
        <v>635</v>
      </c>
      <c r="NE120" s="158" t="s">
        <v>635</v>
      </c>
      <c r="NF120" s="158" t="s">
        <v>635</v>
      </c>
      <c r="NG120" s="158" t="s">
        <v>635</v>
      </c>
      <c r="NH120" s="158" t="s">
        <v>635</v>
      </c>
      <c r="NI120" s="158" t="s">
        <v>635</v>
      </c>
      <c r="NJ120" s="159" t="s">
        <v>635</v>
      </c>
      <c r="NK120" s="160" t="s">
        <v>635</v>
      </c>
      <c r="NL120" s="160" t="s">
        <v>635</v>
      </c>
      <c r="NM120" s="160" t="s">
        <v>635</v>
      </c>
      <c r="NN120" s="160" t="s">
        <v>635</v>
      </c>
      <c r="NO120" s="160" t="s">
        <v>635</v>
      </c>
      <c r="NP120" s="160" t="s">
        <v>635</v>
      </c>
      <c r="NQ120" s="160" t="s">
        <v>635</v>
      </c>
      <c r="NR120" s="160" t="s">
        <v>635</v>
      </c>
      <c r="NS120" s="161" t="s">
        <v>635</v>
      </c>
      <c r="NT120" s="162" t="s">
        <v>635</v>
      </c>
      <c r="NU120" s="162" t="s">
        <v>635</v>
      </c>
      <c r="NV120" s="162" t="s">
        <v>635</v>
      </c>
      <c r="NW120" s="162" t="s">
        <v>635</v>
      </c>
      <c r="NX120" s="162" t="s">
        <v>635</v>
      </c>
      <c r="NY120" s="162" t="s">
        <v>635</v>
      </c>
      <c r="NZ120" s="162" t="s">
        <v>635</v>
      </c>
      <c r="OA120" s="162" t="s">
        <v>635</v>
      </c>
      <c r="OB120" s="163" t="s">
        <v>635</v>
      </c>
      <c r="OC120" s="142" t="s">
        <v>635</v>
      </c>
      <c r="OD120" s="142" t="s">
        <v>635</v>
      </c>
      <c r="OE120" s="142" t="s">
        <v>635</v>
      </c>
      <c r="OF120" s="142" t="s">
        <v>635</v>
      </c>
      <c r="OG120" s="142" t="s">
        <v>635</v>
      </c>
      <c r="OH120" s="142" t="s">
        <v>635</v>
      </c>
      <c r="OI120" s="142" t="s">
        <v>635</v>
      </c>
      <c r="OJ120" s="142" t="s">
        <v>635</v>
      </c>
      <c r="OK120" s="142" t="s">
        <v>635</v>
      </c>
      <c r="OL120" s="45">
        <v>0</v>
      </c>
      <c r="OM120" s="45">
        <v>0</v>
      </c>
      <c r="ON120" s="45">
        <v>0</v>
      </c>
      <c r="OO120" s="45">
        <v>0</v>
      </c>
      <c r="OP120" s="45">
        <v>0</v>
      </c>
      <c r="OQ120" s="45">
        <v>0</v>
      </c>
      <c r="OR120" s="45">
        <v>0</v>
      </c>
      <c r="OS120" s="45">
        <v>0</v>
      </c>
      <c r="OT120" s="44">
        <v>0</v>
      </c>
      <c r="OU120" s="158" t="s">
        <v>635</v>
      </c>
      <c r="OV120" s="158" t="s">
        <v>635</v>
      </c>
      <c r="OW120" s="158" t="s">
        <v>635</v>
      </c>
      <c r="OX120" s="158" t="s">
        <v>635</v>
      </c>
      <c r="OY120" s="158" t="s">
        <v>635</v>
      </c>
      <c r="OZ120" s="158" t="s">
        <v>635</v>
      </c>
      <c r="PA120" s="158" t="s">
        <v>635</v>
      </c>
      <c r="PB120" s="158" t="s">
        <v>635</v>
      </c>
      <c r="PC120" s="159" t="s">
        <v>635</v>
      </c>
      <c r="PD120" s="152" t="s">
        <v>635</v>
      </c>
      <c r="PE120" s="152" t="s">
        <v>635</v>
      </c>
      <c r="PF120" s="152" t="s">
        <v>635</v>
      </c>
      <c r="PG120" s="152" t="s">
        <v>635</v>
      </c>
      <c r="PH120" s="152" t="s">
        <v>635</v>
      </c>
      <c r="PI120" s="152" t="s">
        <v>635</v>
      </c>
      <c r="PJ120" s="152" t="s">
        <v>635</v>
      </c>
      <c r="PK120" s="152" t="s">
        <v>635</v>
      </c>
      <c r="PL120" s="164" t="s">
        <v>635</v>
      </c>
      <c r="PM120" s="158" t="s">
        <v>635</v>
      </c>
      <c r="PN120" s="158" t="s">
        <v>635</v>
      </c>
      <c r="PO120" s="158" t="s">
        <v>635</v>
      </c>
      <c r="PP120" s="158" t="s">
        <v>635</v>
      </c>
      <c r="PQ120" s="158" t="s">
        <v>635</v>
      </c>
      <c r="PR120" s="158" t="s">
        <v>635</v>
      </c>
      <c r="PS120" s="158" t="s">
        <v>635</v>
      </c>
      <c r="PT120" s="158" t="s">
        <v>635</v>
      </c>
      <c r="PU120" s="159" t="s">
        <v>635</v>
      </c>
      <c r="PV120" s="157" t="s">
        <v>635</v>
      </c>
      <c r="PW120" s="157" t="s">
        <v>635</v>
      </c>
      <c r="PX120" s="157" t="s">
        <v>635</v>
      </c>
      <c r="PY120" s="157" t="s">
        <v>635</v>
      </c>
      <c r="PZ120" s="157" t="s">
        <v>635</v>
      </c>
      <c r="QA120" s="157" t="s">
        <v>635</v>
      </c>
      <c r="QB120" s="157" t="s">
        <v>635</v>
      </c>
      <c r="QC120" s="157" t="s">
        <v>635</v>
      </c>
      <c r="QD120" s="165" t="s">
        <v>635</v>
      </c>
      <c r="QE120" s="166" t="s">
        <v>635</v>
      </c>
      <c r="QF120" s="166" t="s">
        <v>635</v>
      </c>
      <c r="QG120" s="166" t="s">
        <v>635</v>
      </c>
      <c r="QH120" s="166" t="s">
        <v>635</v>
      </c>
      <c r="QI120" s="166" t="s">
        <v>635</v>
      </c>
      <c r="QJ120" s="166" t="s">
        <v>635</v>
      </c>
      <c r="QK120" s="166" t="s">
        <v>635</v>
      </c>
      <c r="QL120" s="166" t="s">
        <v>635</v>
      </c>
      <c r="QM120" s="167" t="s">
        <v>635</v>
      </c>
      <c r="QN120" s="120" t="s">
        <v>635</v>
      </c>
      <c r="QO120" s="120" t="s">
        <v>635</v>
      </c>
      <c r="QP120" s="120" t="s">
        <v>635</v>
      </c>
      <c r="QQ120" s="120" t="s">
        <v>635</v>
      </c>
      <c r="QR120" s="120" t="s">
        <v>635</v>
      </c>
      <c r="QS120" s="120" t="s">
        <v>635</v>
      </c>
      <c r="QT120" s="120" t="s">
        <v>635</v>
      </c>
      <c r="QU120" s="120" t="s">
        <v>635</v>
      </c>
      <c r="QV120" s="168" t="s">
        <v>635</v>
      </c>
      <c r="QW120" s="169" t="s">
        <v>635</v>
      </c>
      <c r="QX120" s="169" t="s">
        <v>635</v>
      </c>
      <c r="QY120" s="169" t="s">
        <v>635</v>
      </c>
      <c r="QZ120" s="169" t="s">
        <v>635</v>
      </c>
      <c r="RA120" s="169" t="s">
        <v>635</v>
      </c>
      <c r="RB120" s="169" t="s">
        <v>635</v>
      </c>
      <c r="RC120" s="169" t="s">
        <v>635</v>
      </c>
      <c r="RD120" s="169" t="s">
        <v>635</v>
      </c>
      <c r="RE120" s="170" t="s">
        <v>635</v>
      </c>
      <c r="RF120" s="136" t="s">
        <v>656</v>
      </c>
      <c r="RG120" s="137" t="s">
        <v>635</v>
      </c>
      <c r="RH120" s="137" t="s">
        <v>635</v>
      </c>
      <c r="RI120" s="137" t="s">
        <v>635</v>
      </c>
      <c r="RJ120" s="137" t="s">
        <v>635</v>
      </c>
      <c r="RK120" s="137" t="s">
        <v>635</v>
      </c>
      <c r="RL120" s="105" t="s">
        <v>1002</v>
      </c>
      <c r="RM120" s="106" t="s">
        <v>635</v>
      </c>
      <c r="RN120" s="106" t="s">
        <v>635</v>
      </c>
      <c r="RO120" s="171">
        <v>0</v>
      </c>
      <c r="RP120" s="171">
        <v>0</v>
      </c>
      <c r="RQ120" s="171">
        <v>0</v>
      </c>
      <c r="RR120" s="171">
        <v>0</v>
      </c>
      <c r="RS120" s="171">
        <v>0</v>
      </c>
      <c r="RT120" s="171">
        <v>0</v>
      </c>
      <c r="RU120" s="171">
        <v>1</v>
      </c>
      <c r="RV120" s="171">
        <v>0</v>
      </c>
      <c r="RW120" s="172">
        <f t="shared" si="28"/>
        <v>1</v>
      </c>
      <c r="RX120" s="158">
        <v>0</v>
      </c>
      <c r="RY120" s="158">
        <v>0</v>
      </c>
      <c r="RZ120" s="158">
        <v>0</v>
      </c>
      <c r="SA120" s="158">
        <v>0</v>
      </c>
      <c r="SB120" s="158">
        <v>0</v>
      </c>
      <c r="SC120" s="158">
        <v>0</v>
      </c>
      <c r="SD120" s="158">
        <v>1</v>
      </c>
      <c r="SE120" s="158">
        <v>0</v>
      </c>
      <c r="SF120" s="159">
        <f>SUM(RX120:SE120)</f>
        <v>1</v>
      </c>
      <c r="SG120" s="132" t="s">
        <v>635</v>
      </c>
      <c r="SH120" s="132" t="s">
        <v>635</v>
      </c>
      <c r="SI120" s="132" t="s">
        <v>635</v>
      </c>
      <c r="SJ120" s="132" t="s">
        <v>635</v>
      </c>
      <c r="SK120" s="132" t="s">
        <v>635</v>
      </c>
      <c r="SL120" s="132" t="s">
        <v>635</v>
      </c>
      <c r="SM120" s="132" t="s">
        <v>635</v>
      </c>
      <c r="SN120" s="132" t="s">
        <v>635</v>
      </c>
      <c r="SO120" s="173" t="s">
        <v>635</v>
      </c>
      <c r="SP120" s="102" t="s">
        <v>635</v>
      </c>
      <c r="SQ120" s="102" t="s">
        <v>635</v>
      </c>
      <c r="SR120" s="102" t="s">
        <v>635</v>
      </c>
      <c r="SS120" s="102" t="s">
        <v>635</v>
      </c>
      <c r="ST120" s="102" t="s">
        <v>635</v>
      </c>
      <c r="SU120" s="102" t="s">
        <v>635</v>
      </c>
      <c r="SV120" s="102" t="s">
        <v>635</v>
      </c>
      <c r="SW120" s="102" t="s">
        <v>635</v>
      </c>
      <c r="SX120" s="174" t="s">
        <v>635</v>
      </c>
      <c r="SY120" s="125" t="s">
        <v>635</v>
      </c>
      <c r="SZ120" s="125" t="s">
        <v>635</v>
      </c>
      <c r="TA120" s="125" t="s">
        <v>635</v>
      </c>
      <c r="TB120" s="125" t="s">
        <v>635</v>
      </c>
      <c r="TC120" s="125" t="s">
        <v>635</v>
      </c>
      <c r="TD120" s="125" t="s">
        <v>635</v>
      </c>
      <c r="TE120" s="125" t="s">
        <v>635</v>
      </c>
      <c r="TF120" s="125" t="s">
        <v>635</v>
      </c>
      <c r="TG120" s="175" t="s">
        <v>635</v>
      </c>
      <c r="TH120" s="149" t="s">
        <v>635</v>
      </c>
      <c r="TI120" s="149" t="s">
        <v>635</v>
      </c>
      <c r="TJ120" s="149" t="s">
        <v>635</v>
      </c>
      <c r="TK120" s="149" t="s">
        <v>635</v>
      </c>
      <c r="TL120" s="149" t="s">
        <v>635</v>
      </c>
      <c r="TM120" s="149" t="s">
        <v>635</v>
      </c>
      <c r="TN120" s="149" t="s">
        <v>635</v>
      </c>
      <c r="TO120" s="149" t="s">
        <v>635</v>
      </c>
      <c r="TP120" s="176" t="s">
        <v>635</v>
      </c>
      <c r="TQ120" s="177" t="s">
        <v>635</v>
      </c>
      <c r="TR120" s="177" t="s">
        <v>635</v>
      </c>
      <c r="TS120" s="177" t="s">
        <v>635</v>
      </c>
      <c r="TT120" s="177" t="s">
        <v>635</v>
      </c>
      <c r="TU120" s="177" t="s">
        <v>635</v>
      </c>
      <c r="TV120" s="177" t="s">
        <v>635</v>
      </c>
      <c r="TW120" s="177" t="s">
        <v>635</v>
      </c>
      <c r="TX120" s="177" t="s">
        <v>635</v>
      </c>
      <c r="TY120" s="178" t="s">
        <v>635</v>
      </c>
      <c r="TZ120" s="179" t="s">
        <v>635</v>
      </c>
      <c r="UA120" s="179" t="s">
        <v>635</v>
      </c>
      <c r="UB120" s="179" t="s">
        <v>635</v>
      </c>
      <c r="UC120" s="179" t="s">
        <v>635</v>
      </c>
      <c r="UD120" s="179" t="s">
        <v>635</v>
      </c>
      <c r="UE120" s="179" t="s">
        <v>635</v>
      </c>
      <c r="UF120" s="179" t="s">
        <v>635</v>
      </c>
      <c r="UG120" s="179" t="s">
        <v>635</v>
      </c>
      <c r="UH120" s="180" t="s">
        <v>635</v>
      </c>
      <c r="UI120" s="171">
        <v>0</v>
      </c>
      <c r="UJ120" s="171">
        <v>0</v>
      </c>
      <c r="UK120" s="171">
        <v>0</v>
      </c>
      <c r="UL120" s="171">
        <v>0</v>
      </c>
      <c r="UM120" s="171">
        <v>0</v>
      </c>
      <c r="UN120" s="171">
        <v>0</v>
      </c>
      <c r="UO120" s="171">
        <v>1</v>
      </c>
      <c r="UP120" s="171">
        <v>0</v>
      </c>
      <c r="UQ120" s="181">
        <f t="shared" si="29"/>
        <v>1</v>
      </c>
      <c r="UR120" s="131" t="s">
        <v>635</v>
      </c>
      <c r="US120" s="131" t="s">
        <v>635</v>
      </c>
      <c r="UT120" s="131" t="s">
        <v>635</v>
      </c>
      <c r="UU120" s="131" t="s">
        <v>635</v>
      </c>
      <c r="UV120" s="131" t="s">
        <v>635</v>
      </c>
      <c r="UW120" s="131" t="s">
        <v>635</v>
      </c>
      <c r="UX120" s="131" t="s">
        <v>635</v>
      </c>
      <c r="UY120" s="131" t="s">
        <v>635</v>
      </c>
      <c r="UZ120" s="182" t="s">
        <v>635</v>
      </c>
      <c r="VA120" s="169" t="s">
        <v>635</v>
      </c>
      <c r="VB120" s="169" t="s">
        <v>635</v>
      </c>
      <c r="VC120" s="169" t="s">
        <v>635</v>
      </c>
      <c r="VD120" s="169" t="s">
        <v>635</v>
      </c>
      <c r="VE120" s="169" t="s">
        <v>635</v>
      </c>
      <c r="VF120" s="169" t="s">
        <v>635</v>
      </c>
      <c r="VG120" s="169" t="s">
        <v>635</v>
      </c>
      <c r="VH120" s="169" t="s">
        <v>635</v>
      </c>
      <c r="VI120" s="183" t="s">
        <v>635</v>
      </c>
      <c r="VJ120" s="177" t="s">
        <v>635</v>
      </c>
      <c r="VK120" s="177" t="s">
        <v>635</v>
      </c>
      <c r="VL120" s="177" t="s">
        <v>635</v>
      </c>
      <c r="VM120" s="177" t="s">
        <v>635</v>
      </c>
      <c r="VN120" s="177" t="s">
        <v>635</v>
      </c>
      <c r="VO120" s="177" t="s">
        <v>635</v>
      </c>
      <c r="VP120" s="177" t="s">
        <v>635</v>
      </c>
      <c r="VQ120" s="177" t="s">
        <v>635</v>
      </c>
      <c r="VR120" s="178" t="s">
        <v>635</v>
      </c>
      <c r="VS120" s="184" t="s">
        <v>635</v>
      </c>
      <c r="VT120" s="184" t="s">
        <v>635</v>
      </c>
      <c r="VU120" s="184" t="s">
        <v>635</v>
      </c>
      <c r="VV120" s="184" t="s">
        <v>635</v>
      </c>
      <c r="VW120" s="184" t="s">
        <v>635</v>
      </c>
      <c r="VX120" s="184" t="s">
        <v>635</v>
      </c>
      <c r="VY120" s="184" t="s">
        <v>635</v>
      </c>
      <c r="VZ120" s="184" t="s">
        <v>635</v>
      </c>
      <c r="WA120" s="185" t="s">
        <v>635</v>
      </c>
      <c r="WB120" s="186" t="s">
        <v>635</v>
      </c>
      <c r="WC120" s="186" t="s">
        <v>635</v>
      </c>
      <c r="WD120" s="186" t="s">
        <v>635</v>
      </c>
      <c r="WE120" s="186" t="s">
        <v>635</v>
      </c>
      <c r="WF120" s="186" t="s">
        <v>635</v>
      </c>
      <c r="WG120" s="186" t="s">
        <v>635</v>
      </c>
      <c r="WH120" s="186" t="s">
        <v>635</v>
      </c>
      <c r="WI120" s="186" t="s">
        <v>635</v>
      </c>
      <c r="WJ120" s="187" t="s">
        <v>635</v>
      </c>
      <c r="WK120" s="137" t="s">
        <v>635</v>
      </c>
      <c r="WL120" s="137" t="s">
        <v>635</v>
      </c>
      <c r="WM120" s="137" t="s">
        <v>635</v>
      </c>
      <c r="WN120" s="137" t="s">
        <v>635</v>
      </c>
      <c r="WO120" s="137" t="s">
        <v>635</v>
      </c>
      <c r="WP120" s="137" t="s">
        <v>635</v>
      </c>
      <c r="WQ120" s="137" t="s">
        <v>635</v>
      </c>
      <c r="WR120" s="137" t="s">
        <v>635</v>
      </c>
      <c r="WS120" s="188" t="s">
        <v>635</v>
      </c>
      <c r="WT120" s="133" t="s">
        <v>635</v>
      </c>
      <c r="WU120" s="133" t="s">
        <v>635</v>
      </c>
      <c r="WV120" s="133" t="s">
        <v>635</v>
      </c>
      <c r="WW120" s="133" t="s">
        <v>635</v>
      </c>
      <c r="WX120" s="133" t="s">
        <v>635</v>
      </c>
      <c r="WY120" s="133" t="s">
        <v>635</v>
      </c>
      <c r="WZ120" s="133" t="s">
        <v>635</v>
      </c>
      <c r="XA120" s="133" t="s">
        <v>635</v>
      </c>
      <c r="XB120" s="189" t="s">
        <v>635</v>
      </c>
      <c r="XC120" s="105" t="s">
        <v>665</v>
      </c>
      <c r="XD120" s="105" t="s">
        <v>666</v>
      </c>
      <c r="XE120" s="105" t="s">
        <v>749</v>
      </c>
      <c r="XF120" s="111" t="s">
        <v>750</v>
      </c>
      <c r="XG120" s="190" t="s">
        <v>672</v>
      </c>
      <c r="XH120" s="190" t="s">
        <v>635</v>
      </c>
      <c r="XI120" s="190" t="s">
        <v>635</v>
      </c>
      <c r="XJ120" s="190" t="s">
        <v>635</v>
      </c>
      <c r="XK120" s="190" t="s">
        <v>635</v>
      </c>
      <c r="XL120" s="190" t="s">
        <v>635</v>
      </c>
      <c r="XM120" s="191" t="s">
        <v>667</v>
      </c>
      <c r="XN120" s="191" t="s">
        <v>668</v>
      </c>
      <c r="XO120" s="191" t="s">
        <v>670</v>
      </c>
      <c r="XP120" s="191" t="s">
        <v>671</v>
      </c>
      <c r="XQ120" s="191" t="s">
        <v>672</v>
      </c>
      <c r="XR120" s="191" t="s">
        <v>635</v>
      </c>
      <c r="XS120" s="191" t="s">
        <v>635</v>
      </c>
      <c r="XT120" s="191" t="s">
        <v>635</v>
      </c>
      <c r="XU120" s="192" t="s">
        <v>672</v>
      </c>
      <c r="XV120" s="192" t="s">
        <v>635</v>
      </c>
      <c r="XW120" s="192" t="s">
        <v>635</v>
      </c>
      <c r="XX120" s="192" t="s">
        <v>635</v>
      </c>
      <c r="XY120" s="192" t="s">
        <v>635</v>
      </c>
      <c r="XZ120" s="192" t="s">
        <v>635</v>
      </c>
      <c r="YA120" s="144" t="s">
        <v>668</v>
      </c>
      <c r="YB120" s="144" t="s">
        <v>635</v>
      </c>
      <c r="YC120" s="144" t="s">
        <v>635</v>
      </c>
      <c r="YD120" s="144" t="s">
        <v>635</v>
      </c>
      <c r="YE120" s="144" t="s">
        <v>635</v>
      </c>
      <c r="YF120" s="144" t="s">
        <v>635</v>
      </c>
      <c r="YG120" s="144" t="s">
        <v>635</v>
      </c>
      <c r="YH120" s="111" t="s">
        <v>674</v>
      </c>
      <c r="YI120" s="111" t="s">
        <v>635</v>
      </c>
      <c r="YJ120" s="111" t="s">
        <v>635</v>
      </c>
      <c r="YK120" s="190" t="s">
        <v>635</v>
      </c>
      <c r="YL120" s="190" t="s">
        <v>635</v>
      </c>
      <c r="YM120" s="190" t="s">
        <v>635</v>
      </c>
      <c r="YN120" s="190" t="s">
        <v>635</v>
      </c>
      <c r="YO120" s="190" t="s">
        <v>635</v>
      </c>
      <c r="YP120" s="130" t="s">
        <v>635</v>
      </c>
      <c r="YQ120" s="130" t="s">
        <v>635</v>
      </c>
      <c r="YR120" s="130" t="s">
        <v>635</v>
      </c>
      <c r="YS120" s="130" t="s">
        <v>635</v>
      </c>
      <c r="YT120" s="130" t="s">
        <v>635</v>
      </c>
      <c r="YU120" s="130" t="s">
        <v>635</v>
      </c>
      <c r="YV120" s="112" t="s">
        <v>635</v>
      </c>
      <c r="YW120" s="112" t="s">
        <v>635</v>
      </c>
      <c r="YX120" s="112" t="s">
        <v>635</v>
      </c>
      <c r="YY120" s="112" t="s">
        <v>635</v>
      </c>
      <c r="YZ120" s="105" t="s">
        <v>674</v>
      </c>
      <c r="ZA120" s="105" t="s">
        <v>635</v>
      </c>
      <c r="ZB120" s="126" t="s">
        <v>635</v>
      </c>
      <c r="ZC120" s="126" t="s">
        <v>635</v>
      </c>
      <c r="ZD120" s="126" t="s">
        <v>635</v>
      </c>
      <c r="ZE120" s="126" t="s">
        <v>635</v>
      </c>
      <c r="ZF120" s="126" t="s">
        <v>635</v>
      </c>
      <c r="ZG120" s="125" t="s">
        <v>635</v>
      </c>
      <c r="ZH120" s="125" t="s">
        <v>635</v>
      </c>
      <c r="ZI120" s="125" t="s">
        <v>635</v>
      </c>
      <c r="ZJ120" s="125" t="s">
        <v>635</v>
      </c>
      <c r="ZK120" s="125" t="s">
        <v>635</v>
      </c>
      <c r="ZL120" s="125" t="s">
        <v>635</v>
      </c>
      <c r="ZM120" s="125" t="s">
        <v>635</v>
      </c>
      <c r="ZN120" s="125" t="s">
        <v>635</v>
      </c>
      <c r="ZO120" s="147" t="s">
        <v>635</v>
      </c>
      <c r="ZP120" s="147" t="s">
        <v>635</v>
      </c>
      <c r="ZQ120" s="147" t="s">
        <v>635</v>
      </c>
      <c r="ZR120" s="147" t="s">
        <v>635</v>
      </c>
      <c r="ZS120" s="147" t="s">
        <v>635</v>
      </c>
      <c r="ZT120" s="184" t="s">
        <v>635</v>
      </c>
      <c r="ZU120" s="184">
        <v>3</v>
      </c>
      <c r="ZV120" s="184" t="s">
        <v>635</v>
      </c>
      <c r="ZW120" s="184" t="s">
        <v>635</v>
      </c>
      <c r="ZX120" s="131">
        <v>2</v>
      </c>
      <c r="ZY120" s="131" t="s">
        <v>635</v>
      </c>
      <c r="ZZ120" s="131">
        <v>3</v>
      </c>
      <c r="AAA120" s="131" t="s">
        <v>635</v>
      </c>
      <c r="AAB120" s="132" t="s">
        <v>635</v>
      </c>
      <c r="AAC120" s="132" t="s">
        <v>635</v>
      </c>
      <c r="AAD120" s="132" t="s">
        <v>635</v>
      </c>
      <c r="AAE120" s="193" t="s">
        <v>635</v>
      </c>
      <c r="AAF120" s="102" t="s">
        <v>635</v>
      </c>
      <c r="AAG120" s="102" t="s">
        <v>635</v>
      </c>
      <c r="AAH120" s="102" t="s">
        <v>635</v>
      </c>
      <c r="AAI120" s="102" t="s">
        <v>635</v>
      </c>
      <c r="AAJ120" s="125">
        <v>0.25</v>
      </c>
      <c r="AAK120" s="125" t="s">
        <v>635</v>
      </c>
      <c r="AAL120" s="125" t="s">
        <v>635</v>
      </c>
      <c r="AAM120" s="125" t="s">
        <v>635</v>
      </c>
      <c r="AAN120" s="131">
        <v>0.5</v>
      </c>
      <c r="AAO120" s="131">
        <v>0.25</v>
      </c>
      <c r="AAP120" s="131" t="s">
        <v>635</v>
      </c>
      <c r="AAQ120" s="131">
        <v>2</v>
      </c>
      <c r="AAR120" s="149" t="s">
        <v>635</v>
      </c>
      <c r="AAS120" s="149" t="s">
        <v>635</v>
      </c>
      <c r="AAT120" s="149" t="s">
        <v>635</v>
      </c>
      <c r="AAU120" s="149" t="s">
        <v>635</v>
      </c>
      <c r="AAV120" s="184" t="s">
        <v>635</v>
      </c>
      <c r="AAW120" s="184" t="s">
        <v>635</v>
      </c>
      <c r="AAX120" s="184" t="s">
        <v>635</v>
      </c>
      <c r="AAY120" s="184" t="s">
        <v>635</v>
      </c>
      <c r="AAZ120" s="103" t="s">
        <v>632</v>
      </c>
      <c r="ABA120" s="100" t="s">
        <v>679</v>
      </c>
      <c r="ABB120" s="100" t="s">
        <v>786</v>
      </c>
      <c r="ABC120" s="100" t="s">
        <v>635</v>
      </c>
      <c r="ABD120" s="100" t="s">
        <v>635</v>
      </c>
      <c r="ABE120" s="100" t="s">
        <v>635</v>
      </c>
      <c r="ABF120" s="103" t="s">
        <v>635</v>
      </c>
      <c r="ABG120" s="194" t="s">
        <v>873</v>
      </c>
      <c r="ABH120" s="195" t="s">
        <v>635</v>
      </c>
      <c r="ABI120" s="195" t="s">
        <v>635</v>
      </c>
      <c r="ABJ120" s="195" t="s">
        <v>635</v>
      </c>
      <c r="ABK120" s="195" t="s">
        <v>635</v>
      </c>
      <c r="ABL120" s="177" t="s">
        <v>635</v>
      </c>
      <c r="ABM120" s="177" t="s">
        <v>635</v>
      </c>
      <c r="ABN120" s="177" t="s">
        <v>635</v>
      </c>
      <c r="ABO120" s="195" t="s">
        <v>635</v>
      </c>
      <c r="ABP120" s="112" t="s">
        <v>635</v>
      </c>
      <c r="ABQ120" s="112" t="s">
        <v>635</v>
      </c>
      <c r="ABR120" s="112" t="s">
        <v>635</v>
      </c>
      <c r="ABS120" s="103" t="s">
        <v>632</v>
      </c>
      <c r="ABT120" s="97" t="s">
        <v>632</v>
      </c>
      <c r="ABU120" s="196" t="s">
        <v>718</v>
      </c>
      <c r="ABV120" s="196" t="s">
        <v>756</v>
      </c>
      <c r="ABW120" s="196" t="s">
        <v>635</v>
      </c>
      <c r="ABX120" s="196" t="s">
        <v>635</v>
      </c>
      <c r="ABY120" s="196" t="s">
        <v>635</v>
      </c>
      <c r="ABZ120" s="196" t="s">
        <v>635</v>
      </c>
      <c r="ACA120" s="196" t="s">
        <v>635</v>
      </c>
      <c r="ACB120" s="97" t="s">
        <v>626</v>
      </c>
      <c r="ACC120" s="97" t="s">
        <v>632</v>
      </c>
      <c r="ACD120" s="112" t="s">
        <v>835</v>
      </c>
      <c r="ACE120" s="112" t="s">
        <v>635</v>
      </c>
      <c r="ACF120" s="112" t="s">
        <v>635</v>
      </c>
      <c r="ACG120" s="112" t="s">
        <v>635</v>
      </c>
      <c r="ACH120" s="97" t="s">
        <v>2204</v>
      </c>
      <c r="ACI120" s="97" t="s">
        <v>2205</v>
      </c>
      <c r="ACJ120" s="97"/>
    </row>
    <row r="121" spans="1:764" ht="15" customHeight="1">
      <c r="A121">
        <v>116</v>
      </c>
      <c r="B121" s="97" t="s">
        <v>2206</v>
      </c>
      <c r="C121" s="97" t="s">
        <v>2207</v>
      </c>
      <c r="D121" s="97" t="s">
        <v>817</v>
      </c>
      <c r="E121" s="107" t="s">
        <v>2208</v>
      </c>
      <c r="F121" s="98" t="s">
        <v>2209</v>
      </c>
      <c r="G121" s="98" t="s">
        <v>2210</v>
      </c>
      <c r="H121" s="99">
        <v>36.636384999999997</v>
      </c>
      <c r="I121" s="99">
        <v>-1.1544030000000001</v>
      </c>
      <c r="J121" s="98" t="s">
        <v>821</v>
      </c>
      <c r="K121" s="98" t="s">
        <v>1884</v>
      </c>
      <c r="L121" s="98" t="s">
        <v>2211</v>
      </c>
      <c r="M121" s="100" t="s">
        <v>2212</v>
      </c>
      <c r="N121" s="101">
        <v>700126495</v>
      </c>
      <c r="O121" s="102">
        <v>0</v>
      </c>
      <c r="P121" s="100">
        <v>-1.1532849999999999</v>
      </c>
      <c r="Q121" s="100">
        <v>36.627912000000002</v>
      </c>
      <c r="R121" s="100">
        <v>2121.4</v>
      </c>
      <c r="S121" s="100">
        <v>4.9000000000000004</v>
      </c>
      <c r="T121" s="103" t="s">
        <v>626</v>
      </c>
      <c r="U121" s="97" t="s">
        <v>627</v>
      </c>
      <c r="V121" s="97" t="s">
        <v>628</v>
      </c>
      <c r="W121" s="97" t="s">
        <v>629</v>
      </c>
      <c r="X121" s="97" t="s">
        <v>825</v>
      </c>
      <c r="Y121" s="97" t="s">
        <v>701</v>
      </c>
      <c r="Z121" s="103" t="s">
        <v>632</v>
      </c>
      <c r="AA121" s="104" t="s">
        <v>633</v>
      </c>
      <c r="AB121" s="104" t="s">
        <v>634</v>
      </c>
      <c r="AC121" s="104" t="s">
        <v>635</v>
      </c>
      <c r="AD121" s="104" t="s">
        <v>635</v>
      </c>
      <c r="AE121" s="104" t="s">
        <v>635</v>
      </c>
      <c r="AF121" s="103">
        <v>6</v>
      </c>
      <c r="AG121" s="103">
        <v>4</v>
      </c>
      <c r="AH121" s="97" t="s">
        <v>636</v>
      </c>
      <c r="AI121" s="97" t="s">
        <v>638</v>
      </c>
      <c r="AJ121" s="97" t="s">
        <v>639</v>
      </c>
      <c r="AK121" s="97" t="s">
        <v>635</v>
      </c>
      <c r="AL121" s="105" t="s">
        <v>641</v>
      </c>
      <c r="AM121" s="106" t="s">
        <v>1965</v>
      </c>
      <c r="AN121" s="106" t="s">
        <v>702</v>
      </c>
      <c r="AO121" s="106" t="s">
        <v>635</v>
      </c>
      <c r="AP121" s="97" t="s">
        <v>635</v>
      </c>
      <c r="AQ121" s="97" t="s">
        <v>642</v>
      </c>
      <c r="AR121" s="103" t="s">
        <v>773</v>
      </c>
      <c r="AS121" s="103" t="s">
        <v>1060</v>
      </c>
      <c r="AT121" s="103" t="s">
        <v>635</v>
      </c>
      <c r="AU121" s="103" t="s">
        <v>1944</v>
      </c>
      <c r="AV121" s="106" t="s">
        <v>632</v>
      </c>
      <c r="AW121" s="105" t="s">
        <v>641</v>
      </c>
      <c r="AX121" s="103" t="s">
        <v>702</v>
      </c>
      <c r="AY121" s="105" t="s">
        <v>635</v>
      </c>
      <c r="AZ121" s="107" t="s">
        <v>635</v>
      </c>
      <c r="BA121" s="105" t="s">
        <v>641</v>
      </c>
      <c r="BB121" s="107" t="s">
        <v>702</v>
      </c>
      <c r="BC121" s="106" t="s">
        <v>1555</v>
      </c>
      <c r="BD121" s="103" t="s">
        <v>641</v>
      </c>
      <c r="BE121" s="106" t="s">
        <v>626</v>
      </c>
      <c r="BF121" s="103" t="s">
        <v>635</v>
      </c>
      <c r="BG121" s="103" t="s">
        <v>635</v>
      </c>
      <c r="BH121" s="103" t="s">
        <v>635</v>
      </c>
      <c r="BI121" s="97" t="s">
        <v>641</v>
      </c>
      <c r="BJ121" s="108" t="s">
        <v>733</v>
      </c>
      <c r="BK121" s="108" t="s">
        <v>635</v>
      </c>
      <c r="BL121" s="108" t="s">
        <v>635</v>
      </c>
      <c r="BM121" s="108" t="s">
        <v>635</v>
      </c>
      <c r="BN121" s="108" t="s">
        <v>635</v>
      </c>
      <c r="BO121" s="103" t="s">
        <v>632</v>
      </c>
      <c r="BP121" s="103" t="s">
        <v>702</v>
      </c>
      <c r="BQ121" s="103" t="s">
        <v>1555</v>
      </c>
      <c r="BR121" s="109" t="s">
        <v>775</v>
      </c>
      <c r="BS121" s="109" t="s">
        <v>635</v>
      </c>
      <c r="BT121" s="110" t="s">
        <v>635</v>
      </c>
      <c r="BU121" s="110" t="s">
        <v>635</v>
      </c>
      <c r="BV121" s="109" t="s">
        <v>635</v>
      </c>
      <c r="BW121" s="97" t="s">
        <v>877</v>
      </c>
      <c r="BX121" s="97" t="s">
        <v>641</v>
      </c>
      <c r="BY121" s="97" t="s">
        <v>704</v>
      </c>
      <c r="BZ121" s="97" t="s">
        <v>648</v>
      </c>
      <c r="CA121" s="111" t="s">
        <v>737</v>
      </c>
      <c r="CB121" s="111" t="s">
        <v>1109</v>
      </c>
      <c r="CC121" s="111" t="s">
        <v>635</v>
      </c>
      <c r="CD121" s="106" t="s">
        <v>635</v>
      </c>
      <c r="CE121" s="111" t="s">
        <v>635</v>
      </c>
      <c r="CF121" s="103">
        <v>2</v>
      </c>
      <c r="CG121" s="103">
        <v>6</v>
      </c>
      <c r="CH121" s="112" t="s">
        <v>641</v>
      </c>
      <c r="CI121" s="113" t="s">
        <v>635</v>
      </c>
      <c r="CJ121" s="113" t="s">
        <v>635</v>
      </c>
      <c r="CK121" s="113" t="s">
        <v>635</v>
      </c>
      <c r="CL121" s="103">
        <v>0</v>
      </c>
      <c r="CM121" s="114" t="s">
        <v>635</v>
      </c>
      <c r="CN121" s="103" t="s">
        <v>635</v>
      </c>
      <c r="CO121" s="106" t="s">
        <v>635</v>
      </c>
      <c r="CP121" s="103">
        <v>0.2</v>
      </c>
      <c r="CQ121" s="106">
        <v>250</v>
      </c>
      <c r="CR121" s="103" t="s">
        <v>635</v>
      </c>
      <c r="CS121" s="106" t="s">
        <v>635</v>
      </c>
      <c r="CT121" s="103" t="s">
        <v>635</v>
      </c>
      <c r="CU121" s="106" t="s">
        <v>635</v>
      </c>
      <c r="CV121" s="103" t="s">
        <v>635</v>
      </c>
      <c r="CW121" s="103" t="s">
        <v>635</v>
      </c>
      <c r="CX121" s="111" t="s">
        <v>635</v>
      </c>
      <c r="CY121" s="106" t="s">
        <v>635</v>
      </c>
      <c r="CZ121" s="106" t="s">
        <v>635</v>
      </c>
      <c r="DA121" s="106" t="s">
        <v>635</v>
      </c>
      <c r="DB121" s="106" t="s">
        <v>635</v>
      </c>
      <c r="DC121" s="117" t="s">
        <v>635</v>
      </c>
      <c r="DD121" s="118" t="s">
        <v>635</v>
      </c>
      <c r="DE121" s="118" t="s">
        <v>635</v>
      </c>
      <c r="DF121" s="118" t="s">
        <v>635</v>
      </c>
      <c r="DG121" s="119" t="s">
        <v>635</v>
      </c>
      <c r="DH121" s="105" t="s">
        <v>651</v>
      </c>
      <c r="DI121" s="120">
        <v>1</v>
      </c>
      <c r="DJ121" s="121" t="s">
        <v>635</v>
      </c>
      <c r="DK121" s="122" t="s">
        <v>635</v>
      </c>
      <c r="DL121" s="123" t="s">
        <v>635</v>
      </c>
      <c r="DM121" s="123" t="s">
        <v>635</v>
      </c>
      <c r="DN121" s="124" t="s">
        <v>635</v>
      </c>
      <c r="DO121" s="124" t="s">
        <v>635</v>
      </c>
      <c r="DP121" s="124" t="s">
        <v>635</v>
      </c>
      <c r="DQ121" s="125" t="s">
        <v>635</v>
      </c>
      <c r="DR121" s="125" t="s">
        <v>635</v>
      </c>
      <c r="DS121" s="125" t="s">
        <v>635</v>
      </c>
      <c r="DT121" s="106" t="s">
        <v>635</v>
      </c>
      <c r="DU121" s="106" t="s">
        <v>635</v>
      </c>
      <c r="DV121" s="106" t="s">
        <v>635</v>
      </c>
      <c r="DW121" s="126" t="s">
        <v>635</v>
      </c>
      <c r="DX121" s="126" t="s">
        <v>635</v>
      </c>
      <c r="DY121" s="126" t="s">
        <v>635</v>
      </c>
      <c r="DZ121" s="97" t="s">
        <v>635</v>
      </c>
      <c r="EA121" s="103" t="s">
        <v>626</v>
      </c>
      <c r="EB121" s="97" t="s">
        <v>635</v>
      </c>
      <c r="EC121" s="103" t="s">
        <v>626</v>
      </c>
      <c r="ED121" s="103" t="s">
        <v>635</v>
      </c>
      <c r="EE121" s="103" t="s">
        <v>635</v>
      </c>
      <c r="EF121" s="127" t="s">
        <v>635</v>
      </c>
      <c r="EG121" s="127" t="s">
        <v>635</v>
      </c>
      <c r="EH121" s="103" t="s">
        <v>635</v>
      </c>
      <c r="EI121" s="97" t="s">
        <v>641</v>
      </c>
      <c r="EJ121" s="97" t="s">
        <v>641</v>
      </c>
      <c r="EK121" s="122" t="s">
        <v>635</v>
      </c>
      <c r="EL121" s="122" t="s">
        <v>635</v>
      </c>
      <c r="EM121" s="122" t="s">
        <v>635</v>
      </c>
      <c r="EN121" s="122" t="s">
        <v>635</v>
      </c>
      <c r="EO121" s="128" t="s">
        <v>635</v>
      </c>
      <c r="EP121" s="128" t="s">
        <v>635</v>
      </c>
      <c r="EQ121" s="128" t="s">
        <v>635</v>
      </c>
      <c r="ER121" s="128" t="s">
        <v>635</v>
      </c>
      <c r="ES121" s="129" t="s">
        <v>635</v>
      </c>
      <c r="ET121" s="129" t="s">
        <v>635</v>
      </c>
      <c r="EU121" s="129" t="s">
        <v>635</v>
      </c>
      <c r="EV121" s="129" t="s">
        <v>635</v>
      </c>
      <c r="EW121" s="97" t="s">
        <v>635</v>
      </c>
      <c r="EX121" s="103" t="s">
        <v>635</v>
      </c>
      <c r="EY121" s="103" t="s">
        <v>635</v>
      </c>
      <c r="EZ121" s="107" t="s">
        <v>635</v>
      </c>
      <c r="FA121" s="103" t="s">
        <v>635</v>
      </c>
      <c r="FB121" s="130" t="s">
        <v>656</v>
      </c>
      <c r="FC121" s="130" t="s">
        <v>1063</v>
      </c>
      <c r="FD121" s="131" t="s">
        <v>743</v>
      </c>
      <c r="FE121" s="131" t="s">
        <v>635</v>
      </c>
      <c r="FF121" s="131" t="s">
        <v>635</v>
      </c>
      <c r="FG121" s="131" t="s">
        <v>635</v>
      </c>
      <c r="FH121" s="131" t="s">
        <v>635</v>
      </c>
      <c r="FI121" s="132">
        <v>3</v>
      </c>
      <c r="FJ121" s="133" t="s">
        <v>635</v>
      </c>
      <c r="FK121" s="103" t="s">
        <v>635</v>
      </c>
      <c r="FL121" s="134">
        <v>6</v>
      </c>
      <c r="FM121" s="135">
        <v>20</v>
      </c>
      <c r="FN121" s="135" t="s">
        <v>635</v>
      </c>
      <c r="FO121" s="135" t="s">
        <v>635</v>
      </c>
      <c r="FP121" s="103" t="s">
        <v>635</v>
      </c>
      <c r="FQ121" s="132">
        <v>50</v>
      </c>
      <c r="FR121" s="133" t="s">
        <v>635</v>
      </c>
      <c r="FS121" s="103" t="s">
        <v>635</v>
      </c>
      <c r="FT121" s="134">
        <v>10</v>
      </c>
      <c r="FU121" s="135">
        <v>1</v>
      </c>
      <c r="FV121" s="135" t="s">
        <v>635</v>
      </c>
      <c r="FW121" s="131" t="s">
        <v>635</v>
      </c>
      <c r="FX121" s="103" t="s">
        <v>635</v>
      </c>
      <c r="FY121" s="100" t="s">
        <v>658</v>
      </c>
      <c r="FZ121" s="102" t="s">
        <v>635</v>
      </c>
      <c r="GA121" s="102">
        <v>0</v>
      </c>
      <c r="GB121" s="102">
        <v>24</v>
      </c>
      <c r="GC121" s="136" t="s">
        <v>658</v>
      </c>
      <c r="GD121" s="137" t="s">
        <v>635</v>
      </c>
      <c r="GE121" s="137">
        <v>0</v>
      </c>
      <c r="GF121" s="137">
        <v>24</v>
      </c>
      <c r="GG121" s="125" t="s">
        <v>635</v>
      </c>
      <c r="GH121" s="125" t="s">
        <v>635</v>
      </c>
      <c r="GI121" s="125" t="s">
        <v>635</v>
      </c>
      <c r="GJ121" s="125" t="s">
        <v>635</v>
      </c>
      <c r="GK121" s="122" t="s">
        <v>635</v>
      </c>
      <c r="GL121" s="122" t="s">
        <v>635</v>
      </c>
      <c r="GM121" s="122" t="s">
        <v>635</v>
      </c>
      <c r="GN121" s="122" t="s">
        <v>635</v>
      </c>
      <c r="GO121" s="135" t="s">
        <v>635</v>
      </c>
      <c r="GP121" s="135" t="s">
        <v>635</v>
      </c>
      <c r="GQ121" s="135" t="s">
        <v>635</v>
      </c>
      <c r="GR121" s="134" t="s">
        <v>635</v>
      </c>
      <c r="GS121" s="134" t="s">
        <v>635</v>
      </c>
      <c r="GT121" s="134" t="s">
        <v>635</v>
      </c>
      <c r="GU121" s="191" t="s">
        <v>658</v>
      </c>
      <c r="GV121" s="126">
        <v>0</v>
      </c>
      <c r="GW121" s="126">
        <v>24</v>
      </c>
      <c r="GX121" s="138" t="s">
        <v>658</v>
      </c>
      <c r="GY121" s="145">
        <v>0</v>
      </c>
      <c r="GZ121" s="145">
        <v>24</v>
      </c>
      <c r="HA121" s="139" t="s">
        <v>658</v>
      </c>
      <c r="HB121" s="140" t="s">
        <v>635</v>
      </c>
      <c r="HC121" s="123">
        <v>0</v>
      </c>
      <c r="HD121" s="123">
        <v>24</v>
      </c>
      <c r="HE121" s="127" t="s">
        <v>658</v>
      </c>
      <c r="HF121" s="131" t="s">
        <v>635</v>
      </c>
      <c r="HG121" s="131">
        <v>0</v>
      </c>
      <c r="HH121" s="131">
        <v>24</v>
      </c>
      <c r="HI121" s="141" t="s">
        <v>635</v>
      </c>
      <c r="HJ121" s="141" t="s">
        <v>635</v>
      </c>
      <c r="HK121" s="141" t="s">
        <v>635</v>
      </c>
      <c r="HL121" s="141" t="s">
        <v>635</v>
      </c>
      <c r="HM121" s="131" t="s">
        <v>635</v>
      </c>
      <c r="HN121" s="131" t="s">
        <v>635</v>
      </c>
      <c r="HO121" s="131" t="s">
        <v>635</v>
      </c>
      <c r="HP121" s="131" t="s">
        <v>635</v>
      </c>
      <c r="HQ121" s="106" t="s">
        <v>635</v>
      </c>
      <c r="HR121" s="106" t="s">
        <v>635</v>
      </c>
      <c r="HS121" s="106" t="s">
        <v>635</v>
      </c>
      <c r="HT121" s="106" t="s">
        <v>635</v>
      </c>
      <c r="HU121" s="132" t="s">
        <v>635</v>
      </c>
      <c r="HV121" s="132" t="s">
        <v>635</v>
      </c>
      <c r="HW121" s="132" t="s">
        <v>635</v>
      </c>
      <c r="HX121" s="132" t="s">
        <v>635</v>
      </c>
      <c r="HY121" s="118" t="s">
        <v>635</v>
      </c>
      <c r="HZ121" s="118" t="s">
        <v>635</v>
      </c>
      <c r="IA121" s="118" t="s">
        <v>635</v>
      </c>
      <c r="IB121" s="118" t="s">
        <v>635</v>
      </c>
      <c r="IC121" s="125" t="s">
        <v>635</v>
      </c>
      <c r="ID121" s="125" t="s">
        <v>635</v>
      </c>
      <c r="IE121" s="125" t="s">
        <v>635</v>
      </c>
      <c r="IF121" s="125" t="s">
        <v>635</v>
      </c>
      <c r="IG121" s="105" t="s">
        <v>659</v>
      </c>
      <c r="IH121" s="105" t="s">
        <v>830</v>
      </c>
      <c r="II121" s="105" t="s">
        <v>635</v>
      </c>
      <c r="IJ121" s="105" t="s">
        <v>635</v>
      </c>
      <c r="IK121" s="105" t="s">
        <v>635</v>
      </c>
      <c r="IL121" s="105" t="s">
        <v>635</v>
      </c>
      <c r="IM121" s="105" t="s">
        <v>635</v>
      </c>
      <c r="IN121" s="105" t="s">
        <v>635</v>
      </c>
      <c r="IO121" s="105" t="s">
        <v>635</v>
      </c>
      <c r="IP121" s="103">
        <v>2</v>
      </c>
      <c r="IQ121" s="102" t="s">
        <v>635</v>
      </c>
      <c r="IR121" s="102" t="s">
        <v>635</v>
      </c>
      <c r="IS121" s="142" t="s">
        <v>635</v>
      </c>
      <c r="IT121" s="142" t="s">
        <v>635</v>
      </c>
      <c r="IU121" s="128" t="s">
        <v>635</v>
      </c>
      <c r="IV121" s="128" t="s">
        <v>635</v>
      </c>
      <c r="IW121" s="143" t="s">
        <v>635</v>
      </c>
      <c r="IX121" s="143" t="s">
        <v>635</v>
      </c>
      <c r="IY121" s="124" t="s">
        <v>635</v>
      </c>
      <c r="IZ121" s="124" t="s">
        <v>635</v>
      </c>
      <c r="JA121" s="124" t="s">
        <v>635</v>
      </c>
      <c r="JB121" s="123" t="s">
        <v>635</v>
      </c>
      <c r="JC121" s="123" t="s">
        <v>635</v>
      </c>
      <c r="JD121" s="123" t="s">
        <v>635</v>
      </c>
      <c r="JE121" s="144" t="s">
        <v>635</v>
      </c>
      <c r="JF121" s="144" t="s">
        <v>635</v>
      </c>
      <c r="JG121" s="144" t="s">
        <v>635</v>
      </c>
      <c r="JH121" s="141" t="s">
        <v>635</v>
      </c>
      <c r="JI121" s="141" t="s">
        <v>635</v>
      </c>
      <c r="JJ121" s="141" t="s">
        <v>635</v>
      </c>
      <c r="JK121" s="144" t="s">
        <v>635</v>
      </c>
      <c r="JL121" s="208">
        <v>0</v>
      </c>
      <c r="JM121" s="208">
        <v>0</v>
      </c>
      <c r="JN121" s="135" t="s">
        <v>635</v>
      </c>
      <c r="JO121" s="171">
        <v>0</v>
      </c>
      <c r="JP121" s="171">
        <v>0</v>
      </c>
      <c r="JQ121" s="144" t="s">
        <v>635</v>
      </c>
      <c r="JR121" s="144" t="s">
        <v>635</v>
      </c>
      <c r="JS121" s="144" t="s">
        <v>635</v>
      </c>
      <c r="JT121" s="144" t="s">
        <v>635</v>
      </c>
      <c r="JU121" s="145" t="s">
        <v>635</v>
      </c>
      <c r="JV121" s="145" t="s">
        <v>635</v>
      </c>
      <c r="JW121" s="209" t="s">
        <v>635</v>
      </c>
      <c r="JX121" s="209" t="s">
        <v>635</v>
      </c>
      <c r="JY121" s="141" t="s">
        <v>635</v>
      </c>
      <c r="JZ121" s="141" t="s">
        <v>635</v>
      </c>
      <c r="KA121" s="141" t="s">
        <v>635</v>
      </c>
      <c r="KB121" s="141" t="s">
        <v>635</v>
      </c>
      <c r="KC121" s="128" t="s">
        <v>635</v>
      </c>
      <c r="KD121" s="128" t="s">
        <v>635</v>
      </c>
      <c r="KE121" s="128" t="s">
        <v>635</v>
      </c>
      <c r="KF121" s="128" t="s">
        <v>635</v>
      </c>
      <c r="KG121" s="146" t="s">
        <v>635</v>
      </c>
      <c r="KH121" s="146" t="s">
        <v>635</v>
      </c>
      <c r="KI121" s="146" t="s">
        <v>635</v>
      </c>
      <c r="KJ121" s="146" t="s">
        <v>635</v>
      </c>
      <c r="KK121" s="147" t="s">
        <v>635</v>
      </c>
      <c r="KL121" s="147" t="s">
        <v>635</v>
      </c>
      <c r="KM121" s="147" t="s">
        <v>635</v>
      </c>
      <c r="KN121" s="147" t="s">
        <v>635</v>
      </c>
      <c r="KO121" s="148" t="s">
        <v>635</v>
      </c>
      <c r="KP121" s="148" t="s">
        <v>635</v>
      </c>
      <c r="KQ121" s="148" t="s">
        <v>635</v>
      </c>
      <c r="KR121" s="148" t="s">
        <v>635</v>
      </c>
      <c r="KS121" s="149" t="s">
        <v>635</v>
      </c>
      <c r="KT121" s="149" t="s">
        <v>635</v>
      </c>
      <c r="KU121" s="149" t="s">
        <v>635</v>
      </c>
      <c r="KV121" s="149" t="s">
        <v>635</v>
      </c>
      <c r="KW121" s="105" t="s">
        <v>710</v>
      </c>
      <c r="KX121" s="106" t="s">
        <v>635</v>
      </c>
      <c r="KY121" s="106" t="s">
        <v>635</v>
      </c>
      <c r="KZ121" s="150">
        <v>0</v>
      </c>
      <c r="LA121" s="150">
        <v>0</v>
      </c>
      <c r="LB121" s="150">
        <v>1</v>
      </c>
      <c r="LC121" s="150">
        <v>0</v>
      </c>
      <c r="LD121" s="150">
        <v>0</v>
      </c>
      <c r="LE121" s="150">
        <v>0</v>
      </c>
      <c r="LF121" s="150">
        <v>0</v>
      </c>
      <c r="LG121" s="150">
        <v>0</v>
      </c>
      <c r="LH121" s="151">
        <f t="shared" si="31"/>
        <v>1</v>
      </c>
      <c r="LI121" s="152">
        <v>0</v>
      </c>
      <c r="LJ121" s="152">
        <v>0</v>
      </c>
      <c r="LK121" s="152">
        <v>1</v>
      </c>
      <c r="LL121" s="152">
        <v>0</v>
      </c>
      <c r="LM121" s="152">
        <v>0</v>
      </c>
      <c r="LN121" s="152">
        <v>0</v>
      </c>
      <c r="LO121" s="152">
        <v>0</v>
      </c>
      <c r="LP121" s="152">
        <v>0</v>
      </c>
      <c r="LQ121" s="153">
        <f t="shared" si="32"/>
        <v>1</v>
      </c>
      <c r="LR121" s="142">
        <v>0</v>
      </c>
      <c r="LS121" s="142">
        <v>0</v>
      </c>
      <c r="LT121" s="142">
        <v>0</v>
      </c>
      <c r="LU121" s="142">
        <v>0</v>
      </c>
      <c r="LV121" s="142">
        <v>0</v>
      </c>
      <c r="LW121" s="142">
        <v>0</v>
      </c>
      <c r="LX121" s="142">
        <v>0</v>
      </c>
      <c r="LY121" s="142">
        <v>0</v>
      </c>
      <c r="LZ121" s="142">
        <v>0</v>
      </c>
      <c r="MA121" s="45" t="s">
        <v>635</v>
      </c>
      <c r="MB121" s="45" t="s">
        <v>635</v>
      </c>
      <c r="MC121" s="45" t="s">
        <v>635</v>
      </c>
      <c r="MD121" s="45" t="s">
        <v>635</v>
      </c>
      <c r="ME121" s="45" t="s">
        <v>635</v>
      </c>
      <c r="MF121" s="45" t="s">
        <v>635</v>
      </c>
      <c r="MG121" s="45" t="s">
        <v>635</v>
      </c>
      <c r="MH121" s="45" t="s">
        <v>635</v>
      </c>
      <c r="MI121" s="44" t="s">
        <v>635</v>
      </c>
      <c r="MJ121" s="155" t="s">
        <v>635</v>
      </c>
      <c r="MK121" s="155" t="s">
        <v>635</v>
      </c>
      <c r="ML121" s="155" t="s">
        <v>635</v>
      </c>
      <c r="MM121" s="155" t="s">
        <v>635</v>
      </c>
      <c r="MN121" s="155" t="s">
        <v>635</v>
      </c>
      <c r="MO121" s="155" t="s">
        <v>635</v>
      </c>
      <c r="MP121" s="155" t="s">
        <v>635</v>
      </c>
      <c r="MQ121" s="155" t="s">
        <v>635</v>
      </c>
      <c r="MR121" s="156" t="s">
        <v>635</v>
      </c>
      <c r="MS121" s="157">
        <v>0</v>
      </c>
      <c r="MT121" s="157">
        <v>0</v>
      </c>
      <c r="MU121" s="157">
        <v>0</v>
      </c>
      <c r="MV121" s="157">
        <v>0</v>
      </c>
      <c r="MW121" s="157">
        <v>0</v>
      </c>
      <c r="MX121" s="157">
        <v>0</v>
      </c>
      <c r="MY121" s="157">
        <v>0</v>
      </c>
      <c r="MZ121" s="157">
        <v>0</v>
      </c>
      <c r="NA121" s="157">
        <v>0</v>
      </c>
      <c r="NB121" s="158">
        <v>0</v>
      </c>
      <c r="NC121" s="158">
        <v>0</v>
      </c>
      <c r="ND121" s="158">
        <v>0</v>
      </c>
      <c r="NE121" s="158">
        <v>0</v>
      </c>
      <c r="NF121" s="158">
        <v>0</v>
      </c>
      <c r="NG121" s="158">
        <v>0</v>
      </c>
      <c r="NH121" s="158">
        <v>0</v>
      </c>
      <c r="NI121" s="158">
        <v>0</v>
      </c>
      <c r="NJ121" s="159">
        <v>0</v>
      </c>
      <c r="NK121" s="160" t="s">
        <v>635</v>
      </c>
      <c r="NL121" s="160" t="s">
        <v>635</v>
      </c>
      <c r="NM121" s="160" t="s">
        <v>635</v>
      </c>
      <c r="NN121" s="160" t="s">
        <v>635</v>
      </c>
      <c r="NO121" s="160" t="s">
        <v>635</v>
      </c>
      <c r="NP121" s="160" t="s">
        <v>635</v>
      </c>
      <c r="NQ121" s="160" t="s">
        <v>635</v>
      </c>
      <c r="NR121" s="160" t="s">
        <v>635</v>
      </c>
      <c r="NS121" s="161" t="s">
        <v>635</v>
      </c>
      <c r="NT121" s="162" t="s">
        <v>635</v>
      </c>
      <c r="NU121" s="162" t="s">
        <v>635</v>
      </c>
      <c r="NV121" s="162" t="s">
        <v>635</v>
      </c>
      <c r="NW121" s="162" t="s">
        <v>635</v>
      </c>
      <c r="NX121" s="162" t="s">
        <v>635</v>
      </c>
      <c r="NY121" s="162" t="s">
        <v>635</v>
      </c>
      <c r="NZ121" s="162" t="s">
        <v>635</v>
      </c>
      <c r="OA121" s="162" t="s">
        <v>635</v>
      </c>
      <c r="OB121" s="163" t="s">
        <v>635</v>
      </c>
      <c r="OC121" s="142" t="s">
        <v>635</v>
      </c>
      <c r="OD121" s="142" t="s">
        <v>635</v>
      </c>
      <c r="OE121" s="142" t="s">
        <v>635</v>
      </c>
      <c r="OF121" s="142" t="s">
        <v>635</v>
      </c>
      <c r="OG121" s="142" t="s">
        <v>635</v>
      </c>
      <c r="OH121" s="142" t="s">
        <v>635</v>
      </c>
      <c r="OI121" s="142" t="s">
        <v>635</v>
      </c>
      <c r="OJ121" s="142" t="s">
        <v>635</v>
      </c>
      <c r="OK121" s="142" t="s">
        <v>635</v>
      </c>
      <c r="OL121" s="45">
        <v>0</v>
      </c>
      <c r="OM121" s="45">
        <v>0</v>
      </c>
      <c r="ON121" s="45">
        <v>0</v>
      </c>
      <c r="OO121" s="45">
        <v>0</v>
      </c>
      <c r="OP121" s="45">
        <v>0</v>
      </c>
      <c r="OQ121" s="45">
        <v>0</v>
      </c>
      <c r="OR121" s="45">
        <v>0</v>
      </c>
      <c r="OS121" s="45">
        <v>0</v>
      </c>
      <c r="OT121" s="44">
        <v>0</v>
      </c>
      <c r="OU121" s="158" t="s">
        <v>635</v>
      </c>
      <c r="OV121" s="158" t="s">
        <v>635</v>
      </c>
      <c r="OW121" s="158" t="s">
        <v>635</v>
      </c>
      <c r="OX121" s="158" t="s">
        <v>635</v>
      </c>
      <c r="OY121" s="158" t="s">
        <v>635</v>
      </c>
      <c r="OZ121" s="158" t="s">
        <v>635</v>
      </c>
      <c r="PA121" s="158" t="s">
        <v>635</v>
      </c>
      <c r="PB121" s="158" t="s">
        <v>635</v>
      </c>
      <c r="PC121" s="159" t="s">
        <v>635</v>
      </c>
      <c r="PD121" s="152" t="s">
        <v>635</v>
      </c>
      <c r="PE121" s="152" t="s">
        <v>635</v>
      </c>
      <c r="PF121" s="152" t="s">
        <v>635</v>
      </c>
      <c r="PG121" s="152" t="s">
        <v>635</v>
      </c>
      <c r="PH121" s="152" t="s">
        <v>635</v>
      </c>
      <c r="PI121" s="152" t="s">
        <v>635</v>
      </c>
      <c r="PJ121" s="152" t="s">
        <v>635</v>
      </c>
      <c r="PK121" s="152" t="s">
        <v>635</v>
      </c>
      <c r="PL121" s="164" t="s">
        <v>635</v>
      </c>
      <c r="PM121" s="158">
        <v>0</v>
      </c>
      <c r="PN121" s="158">
        <v>0</v>
      </c>
      <c r="PO121" s="158">
        <v>0</v>
      </c>
      <c r="PP121" s="158">
        <v>0</v>
      </c>
      <c r="PQ121" s="158">
        <v>0</v>
      </c>
      <c r="PR121" s="158">
        <v>0</v>
      </c>
      <c r="PS121" s="158">
        <v>0</v>
      </c>
      <c r="PT121" s="158">
        <v>0</v>
      </c>
      <c r="PU121" s="158">
        <v>0</v>
      </c>
      <c r="PV121" s="157">
        <v>0</v>
      </c>
      <c r="PW121" s="157">
        <v>0</v>
      </c>
      <c r="PX121" s="157">
        <v>0</v>
      </c>
      <c r="PY121" s="157">
        <v>0</v>
      </c>
      <c r="PZ121" s="157">
        <v>0</v>
      </c>
      <c r="QA121" s="157">
        <v>0</v>
      </c>
      <c r="QB121" s="157">
        <v>0</v>
      </c>
      <c r="QC121" s="157">
        <v>0</v>
      </c>
      <c r="QD121" s="165">
        <v>0</v>
      </c>
      <c r="QE121" s="166" t="s">
        <v>635</v>
      </c>
      <c r="QF121" s="166" t="s">
        <v>635</v>
      </c>
      <c r="QG121" s="166" t="s">
        <v>635</v>
      </c>
      <c r="QH121" s="166" t="s">
        <v>635</v>
      </c>
      <c r="QI121" s="166" t="s">
        <v>635</v>
      </c>
      <c r="QJ121" s="166" t="s">
        <v>635</v>
      </c>
      <c r="QK121" s="166" t="s">
        <v>635</v>
      </c>
      <c r="QL121" s="166" t="s">
        <v>635</v>
      </c>
      <c r="QM121" s="167" t="s">
        <v>635</v>
      </c>
      <c r="QN121" s="120" t="s">
        <v>635</v>
      </c>
      <c r="QO121" s="120" t="s">
        <v>635</v>
      </c>
      <c r="QP121" s="120" t="s">
        <v>635</v>
      </c>
      <c r="QQ121" s="120" t="s">
        <v>635</v>
      </c>
      <c r="QR121" s="120" t="s">
        <v>635</v>
      </c>
      <c r="QS121" s="120" t="s">
        <v>635</v>
      </c>
      <c r="QT121" s="120" t="s">
        <v>635</v>
      </c>
      <c r="QU121" s="120" t="s">
        <v>635</v>
      </c>
      <c r="QV121" s="168" t="s">
        <v>635</v>
      </c>
      <c r="QW121" s="169" t="s">
        <v>635</v>
      </c>
      <c r="QX121" s="169" t="s">
        <v>635</v>
      </c>
      <c r="QY121" s="169" t="s">
        <v>635</v>
      </c>
      <c r="QZ121" s="169" t="s">
        <v>635</v>
      </c>
      <c r="RA121" s="169" t="s">
        <v>635</v>
      </c>
      <c r="RB121" s="169" t="s">
        <v>635</v>
      </c>
      <c r="RC121" s="169" t="s">
        <v>635</v>
      </c>
      <c r="RD121" s="169" t="s">
        <v>635</v>
      </c>
      <c r="RE121" s="170" t="s">
        <v>635</v>
      </c>
      <c r="RF121" s="136" t="s">
        <v>656</v>
      </c>
      <c r="RG121" s="136" t="s">
        <v>1063</v>
      </c>
      <c r="RH121" s="136" t="s">
        <v>743</v>
      </c>
      <c r="RI121" s="137" t="s">
        <v>635</v>
      </c>
      <c r="RJ121" s="137" t="s">
        <v>635</v>
      </c>
      <c r="RK121" s="137" t="s">
        <v>635</v>
      </c>
      <c r="RL121" s="105" t="s">
        <v>710</v>
      </c>
      <c r="RM121" s="106" t="s">
        <v>635</v>
      </c>
      <c r="RN121" s="106" t="s">
        <v>635</v>
      </c>
      <c r="RO121" s="171">
        <v>0</v>
      </c>
      <c r="RP121" s="171">
        <v>0</v>
      </c>
      <c r="RQ121" s="171">
        <v>1</v>
      </c>
      <c r="RR121" s="171">
        <v>0</v>
      </c>
      <c r="RS121" s="171">
        <v>0</v>
      </c>
      <c r="RT121" s="171">
        <v>0</v>
      </c>
      <c r="RU121" s="171">
        <v>0</v>
      </c>
      <c r="RV121" s="171">
        <v>0</v>
      </c>
      <c r="RW121" s="172">
        <f t="shared" si="28"/>
        <v>1</v>
      </c>
      <c r="RX121" s="133" t="s">
        <v>635</v>
      </c>
      <c r="RY121" s="133" t="s">
        <v>635</v>
      </c>
      <c r="RZ121" s="133" t="s">
        <v>635</v>
      </c>
      <c r="SA121" s="133" t="s">
        <v>635</v>
      </c>
      <c r="SB121" s="133" t="s">
        <v>635</v>
      </c>
      <c r="SC121" s="133" t="s">
        <v>635</v>
      </c>
      <c r="SD121" s="133" t="s">
        <v>635</v>
      </c>
      <c r="SE121" s="133" t="s">
        <v>635</v>
      </c>
      <c r="SF121" s="189" t="s">
        <v>635</v>
      </c>
      <c r="SG121" s="132" t="s">
        <v>635</v>
      </c>
      <c r="SH121" s="132" t="s">
        <v>635</v>
      </c>
      <c r="SI121" s="132" t="s">
        <v>635</v>
      </c>
      <c r="SJ121" s="132" t="s">
        <v>635</v>
      </c>
      <c r="SK121" s="132" t="s">
        <v>635</v>
      </c>
      <c r="SL121" s="132" t="s">
        <v>635</v>
      </c>
      <c r="SM121" s="132" t="s">
        <v>635</v>
      </c>
      <c r="SN121" s="132" t="s">
        <v>635</v>
      </c>
      <c r="SO121" s="173" t="s">
        <v>635</v>
      </c>
      <c r="SP121" s="142">
        <v>0</v>
      </c>
      <c r="SQ121" s="142">
        <v>0</v>
      </c>
      <c r="SR121" s="142">
        <v>1</v>
      </c>
      <c r="SS121" s="142">
        <v>0</v>
      </c>
      <c r="ST121" s="142">
        <v>0</v>
      </c>
      <c r="SU121" s="142">
        <v>0</v>
      </c>
      <c r="SV121" s="142">
        <v>0</v>
      </c>
      <c r="SW121" s="142">
        <v>0</v>
      </c>
      <c r="SX121" s="240">
        <f>SUBTOTAL(9,SP121:SW121)</f>
        <v>1</v>
      </c>
      <c r="SY121" s="125" t="s">
        <v>635</v>
      </c>
      <c r="SZ121" s="125" t="s">
        <v>635</v>
      </c>
      <c r="TA121" s="125" t="s">
        <v>635</v>
      </c>
      <c r="TB121" s="125" t="s">
        <v>635</v>
      </c>
      <c r="TC121" s="125" t="s">
        <v>635</v>
      </c>
      <c r="TD121" s="125" t="s">
        <v>635</v>
      </c>
      <c r="TE121" s="125" t="s">
        <v>635</v>
      </c>
      <c r="TF121" s="125" t="s">
        <v>635</v>
      </c>
      <c r="TG121" s="175" t="s">
        <v>635</v>
      </c>
      <c r="TH121" s="149" t="s">
        <v>635</v>
      </c>
      <c r="TI121" s="149" t="s">
        <v>635</v>
      </c>
      <c r="TJ121" s="149" t="s">
        <v>635</v>
      </c>
      <c r="TK121" s="149" t="s">
        <v>635</v>
      </c>
      <c r="TL121" s="149" t="s">
        <v>635</v>
      </c>
      <c r="TM121" s="149" t="s">
        <v>635</v>
      </c>
      <c r="TN121" s="149" t="s">
        <v>635</v>
      </c>
      <c r="TO121" s="149" t="s">
        <v>635</v>
      </c>
      <c r="TP121" s="176" t="s">
        <v>635</v>
      </c>
      <c r="TQ121" s="210">
        <v>0</v>
      </c>
      <c r="TR121" s="210">
        <v>0</v>
      </c>
      <c r="TS121" s="210">
        <v>1</v>
      </c>
      <c r="TT121" s="210">
        <v>0</v>
      </c>
      <c r="TU121" s="210">
        <v>0</v>
      </c>
      <c r="TV121" s="210">
        <v>0</v>
      </c>
      <c r="TW121" s="210">
        <v>0</v>
      </c>
      <c r="TX121" s="210">
        <v>0</v>
      </c>
      <c r="TY121" s="211">
        <f>SUBTOTAL(9,TQ121:TX121)</f>
        <v>1</v>
      </c>
      <c r="TZ121" s="179" t="s">
        <v>635</v>
      </c>
      <c r="UA121" s="179" t="s">
        <v>635</v>
      </c>
      <c r="UB121" s="179" t="s">
        <v>635</v>
      </c>
      <c r="UC121" s="179" t="s">
        <v>635</v>
      </c>
      <c r="UD121" s="179" t="s">
        <v>635</v>
      </c>
      <c r="UE121" s="179" t="s">
        <v>635</v>
      </c>
      <c r="UF121" s="179" t="s">
        <v>635</v>
      </c>
      <c r="UG121" s="179" t="s">
        <v>635</v>
      </c>
      <c r="UH121" s="180" t="s">
        <v>635</v>
      </c>
      <c r="UI121" s="171">
        <v>0</v>
      </c>
      <c r="UJ121" s="171">
        <v>0</v>
      </c>
      <c r="UK121" s="171">
        <v>1</v>
      </c>
      <c r="UL121" s="171">
        <v>0</v>
      </c>
      <c r="UM121" s="171">
        <v>0</v>
      </c>
      <c r="UN121" s="171">
        <v>0</v>
      </c>
      <c r="UO121" s="171">
        <v>0</v>
      </c>
      <c r="UP121" s="171">
        <v>0</v>
      </c>
      <c r="UQ121" s="181">
        <f t="shared" si="29"/>
        <v>1</v>
      </c>
      <c r="UR121" s="131" t="s">
        <v>635</v>
      </c>
      <c r="US121" s="131" t="s">
        <v>635</v>
      </c>
      <c r="UT121" s="131" t="s">
        <v>635</v>
      </c>
      <c r="UU121" s="131" t="s">
        <v>635</v>
      </c>
      <c r="UV121" s="131" t="s">
        <v>635</v>
      </c>
      <c r="UW121" s="131" t="s">
        <v>635</v>
      </c>
      <c r="UX121" s="131" t="s">
        <v>635</v>
      </c>
      <c r="UY121" s="131" t="s">
        <v>635</v>
      </c>
      <c r="UZ121" s="182" t="s">
        <v>635</v>
      </c>
      <c r="VA121" s="169">
        <v>0</v>
      </c>
      <c r="VB121" s="169">
        <v>0</v>
      </c>
      <c r="VC121" s="169">
        <v>1</v>
      </c>
      <c r="VD121" s="169">
        <v>0</v>
      </c>
      <c r="VE121" s="169">
        <v>0</v>
      </c>
      <c r="VF121" s="169">
        <v>0</v>
      </c>
      <c r="VG121" s="169">
        <v>0</v>
      </c>
      <c r="VH121" s="169">
        <v>0</v>
      </c>
      <c r="VI121" s="183">
        <f>SUBTOTAL(9,VA121:VH121)</f>
        <v>1</v>
      </c>
      <c r="VJ121" s="177" t="s">
        <v>635</v>
      </c>
      <c r="VK121" s="177" t="s">
        <v>635</v>
      </c>
      <c r="VL121" s="177" t="s">
        <v>635</v>
      </c>
      <c r="VM121" s="177" t="s">
        <v>635</v>
      </c>
      <c r="VN121" s="177" t="s">
        <v>635</v>
      </c>
      <c r="VO121" s="177" t="s">
        <v>635</v>
      </c>
      <c r="VP121" s="177" t="s">
        <v>635</v>
      </c>
      <c r="VQ121" s="177" t="s">
        <v>635</v>
      </c>
      <c r="VR121" s="178" t="s">
        <v>635</v>
      </c>
      <c r="VS121" s="184" t="s">
        <v>635</v>
      </c>
      <c r="VT121" s="184" t="s">
        <v>635</v>
      </c>
      <c r="VU121" s="184" t="s">
        <v>635</v>
      </c>
      <c r="VV121" s="184" t="s">
        <v>635</v>
      </c>
      <c r="VW121" s="184" t="s">
        <v>635</v>
      </c>
      <c r="VX121" s="184" t="s">
        <v>635</v>
      </c>
      <c r="VY121" s="184" t="s">
        <v>635</v>
      </c>
      <c r="VZ121" s="184" t="s">
        <v>635</v>
      </c>
      <c r="WA121" s="185" t="s">
        <v>635</v>
      </c>
      <c r="WB121" s="186" t="s">
        <v>635</v>
      </c>
      <c r="WC121" s="186" t="s">
        <v>635</v>
      </c>
      <c r="WD121" s="186" t="s">
        <v>635</v>
      </c>
      <c r="WE121" s="186" t="s">
        <v>635</v>
      </c>
      <c r="WF121" s="186" t="s">
        <v>635</v>
      </c>
      <c r="WG121" s="186" t="s">
        <v>635</v>
      </c>
      <c r="WH121" s="186" t="s">
        <v>635</v>
      </c>
      <c r="WI121" s="186" t="s">
        <v>635</v>
      </c>
      <c r="WJ121" s="187" t="s">
        <v>635</v>
      </c>
      <c r="WK121" s="212">
        <v>0</v>
      </c>
      <c r="WL121" s="212">
        <v>0</v>
      </c>
      <c r="WM121" s="212">
        <v>1</v>
      </c>
      <c r="WN121" s="212">
        <v>0</v>
      </c>
      <c r="WO121" s="212">
        <v>0</v>
      </c>
      <c r="WP121" s="212">
        <v>0</v>
      </c>
      <c r="WQ121" s="212">
        <v>0</v>
      </c>
      <c r="WR121" s="212">
        <v>0</v>
      </c>
      <c r="WS121" s="188">
        <f>SUBTOTAL(9,WK121:WR121)</f>
        <v>1</v>
      </c>
      <c r="WT121" s="133" t="s">
        <v>635</v>
      </c>
      <c r="WU121" s="133" t="s">
        <v>635</v>
      </c>
      <c r="WV121" s="133" t="s">
        <v>635</v>
      </c>
      <c r="WW121" s="133" t="s">
        <v>635</v>
      </c>
      <c r="WX121" s="133" t="s">
        <v>635</v>
      </c>
      <c r="WY121" s="133" t="s">
        <v>635</v>
      </c>
      <c r="WZ121" s="133" t="s">
        <v>635</v>
      </c>
      <c r="XA121" s="133" t="s">
        <v>635</v>
      </c>
      <c r="XB121" s="189" t="s">
        <v>635</v>
      </c>
      <c r="XC121" s="105" t="s">
        <v>665</v>
      </c>
      <c r="XD121" s="105" t="s">
        <v>666</v>
      </c>
      <c r="XE121" s="105" t="s">
        <v>749</v>
      </c>
      <c r="XF121" s="111" t="s">
        <v>750</v>
      </c>
      <c r="XG121" s="190" t="s">
        <v>671</v>
      </c>
      <c r="XH121" s="190" t="s">
        <v>672</v>
      </c>
      <c r="XI121" s="190" t="s">
        <v>673</v>
      </c>
      <c r="XJ121" s="190" t="s">
        <v>712</v>
      </c>
      <c r="XK121" s="190" t="s">
        <v>635</v>
      </c>
      <c r="XL121" s="190" t="s">
        <v>635</v>
      </c>
      <c r="XM121" s="191" t="s">
        <v>667</v>
      </c>
      <c r="XN121" s="191" t="s">
        <v>668</v>
      </c>
      <c r="XO121" s="191" t="s">
        <v>673</v>
      </c>
      <c r="XP121" s="191" t="s">
        <v>712</v>
      </c>
      <c r="XQ121" s="191" t="s">
        <v>635</v>
      </c>
      <c r="XR121" s="191" t="s">
        <v>635</v>
      </c>
      <c r="XS121" s="191" t="s">
        <v>635</v>
      </c>
      <c r="XT121" s="191" t="s">
        <v>635</v>
      </c>
      <c r="XU121" s="192" t="s">
        <v>673</v>
      </c>
      <c r="XV121" s="192" t="s">
        <v>712</v>
      </c>
      <c r="XW121" s="192" t="s">
        <v>635</v>
      </c>
      <c r="XX121" s="192" t="s">
        <v>635</v>
      </c>
      <c r="XY121" s="192" t="s">
        <v>635</v>
      </c>
      <c r="XZ121" s="192" t="s">
        <v>635</v>
      </c>
      <c r="YA121" s="144" t="s">
        <v>673</v>
      </c>
      <c r="YB121" s="144" t="s">
        <v>712</v>
      </c>
      <c r="YC121" s="144" t="s">
        <v>635</v>
      </c>
      <c r="YD121" s="144" t="s">
        <v>635</v>
      </c>
      <c r="YE121" s="144" t="s">
        <v>635</v>
      </c>
      <c r="YF121" s="144" t="s">
        <v>635</v>
      </c>
      <c r="YG121" s="144" t="s">
        <v>635</v>
      </c>
      <c r="YH121" s="111" t="s">
        <v>635</v>
      </c>
      <c r="YI121" s="111" t="s">
        <v>635</v>
      </c>
      <c r="YJ121" s="111" t="s">
        <v>635</v>
      </c>
      <c r="YK121" s="190" t="s">
        <v>635</v>
      </c>
      <c r="YL121" s="190" t="s">
        <v>635</v>
      </c>
      <c r="YM121" s="190" t="s">
        <v>635</v>
      </c>
      <c r="YN121" s="190" t="s">
        <v>635</v>
      </c>
      <c r="YO121" s="190" t="s">
        <v>635</v>
      </c>
      <c r="YP121" s="130" t="s">
        <v>635</v>
      </c>
      <c r="YQ121" s="130" t="s">
        <v>635</v>
      </c>
      <c r="YR121" s="130" t="s">
        <v>635</v>
      </c>
      <c r="YS121" s="130" t="s">
        <v>635</v>
      </c>
      <c r="YT121" s="130" t="s">
        <v>635</v>
      </c>
      <c r="YU121" s="130" t="s">
        <v>635</v>
      </c>
      <c r="YV121" s="112" t="s">
        <v>635</v>
      </c>
      <c r="YW121" s="112" t="s">
        <v>635</v>
      </c>
      <c r="YX121" s="112" t="s">
        <v>635</v>
      </c>
      <c r="YY121" s="112" t="s">
        <v>635</v>
      </c>
      <c r="YZ121" s="105" t="s">
        <v>674</v>
      </c>
      <c r="ZA121" s="105" t="s">
        <v>635</v>
      </c>
      <c r="ZB121" s="126" t="s">
        <v>635</v>
      </c>
      <c r="ZC121" s="126" t="s">
        <v>635</v>
      </c>
      <c r="ZD121" s="126" t="s">
        <v>635</v>
      </c>
      <c r="ZE121" s="126" t="s">
        <v>635</v>
      </c>
      <c r="ZF121" s="126" t="s">
        <v>635</v>
      </c>
      <c r="ZG121" s="125" t="s">
        <v>635</v>
      </c>
      <c r="ZH121" s="125" t="s">
        <v>635</v>
      </c>
      <c r="ZI121" s="125" t="s">
        <v>635</v>
      </c>
      <c r="ZJ121" s="125" t="s">
        <v>635</v>
      </c>
      <c r="ZK121" s="125" t="s">
        <v>635</v>
      </c>
      <c r="ZL121" s="125" t="s">
        <v>635</v>
      </c>
      <c r="ZM121" s="125" t="s">
        <v>635</v>
      </c>
      <c r="ZN121" s="125" t="s">
        <v>635</v>
      </c>
      <c r="ZO121" s="147" t="s">
        <v>635</v>
      </c>
      <c r="ZP121" s="147" t="s">
        <v>635</v>
      </c>
      <c r="ZQ121" s="147" t="s">
        <v>635</v>
      </c>
      <c r="ZR121" s="147" t="s">
        <v>635</v>
      </c>
      <c r="ZS121" s="147" t="s">
        <v>635</v>
      </c>
      <c r="ZT121" s="184" t="s">
        <v>635</v>
      </c>
      <c r="ZU121" s="184">
        <v>2</v>
      </c>
      <c r="ZV121" s="184" t="s">
        <v>635</v>
      </c>
      <c r="ZW121" s="184" t="s">
        <v>635</v>
      </c>
      <c r="ZX121" s="131">
        <v>0.5</v>
      </c>
      <c r="ZY121" s="131" t="s">
        <v>635</v>
      </c>
      <c r="ZZ121" s="131" t="s">
        <v>635</v>
      </c>
      <c r="AAA121" s="131" t="s">
        <v>635</v>
      </c>
      <c r="AAB121" s="132" t="s">
        <v>635</v>
      </c>
      <c r="AAC121" s="132" t="s">
        <v>635</v>
      </c>
      <c r="AAD121" s="132" t="s">
        <v>635</v>
      </c>
      <c r="AAE121" s="193" t="s">
        <v>635</v>
      </c>
      <c r="AAF121" s="102" t="s">
        <v>635</v>
      </c>
      <c r="AAG121" s="102" t="s">
        <v>635</v>
      </c>
      <c r="AAH121" s="102" t="s">
        <v>635</v>
      </c>
      <c r="AAI121" s="102" t="s">
        <v>635</v>
      </c>
      <c r="AAJ121" s="125" t="s">
        <v>635</v>
      </c>
      <c r="AAK121" s="125">
        <v>1</v>
      </c>
      <c r="AAL121" s="125" t="s">
        <v>635</v>
      </c>
      <c r="AAM121" s="125" t="s">
        <v>635</v>
      </c>
      <c r="AAN121" s="131" t="s">
        <v>635</v>
      </c>
      <c r="AAO121" s="131">
        <v>1</v>
      </c>
      <c r="AAP121" s="131" t="s">
        <v>635</v>
      </c>
      <c r="AAQ121" s="131" t="s">
        <v>635</v>
      </c>
      <c r="AAR121" s="149">
        <v>3</v>
      </c>
      <c r="AAS121" s="149">
        <v>3</v>
      </c>
      <c r="AAT121" s="149">
        <v>3</v>
      </c>
      <c r="AAU121" s="149">
        <v>3</v>
      </c>
      <c r="AAV121" s="184">
        <v>3</v>
      </c>
      <c r="AAW121" s="184">
        <v>3</v>
      </c>
      <c r="AAX121" s="184">
        <v>3</v>
      </c>
      <c r="AAY121" s="184">
        <v>3</v>
      </c>
      <c r="AAZ121" s="103" t="s">
        <v>632</v>
      </c>
      <c r="ABA121" s="100" t="s">
        <v>679</v>
      </c>
      <c r="ABB121" s="100" t="s">
        <v>786</v>
      </c>
      <c r="ABC121" s="100" t="s">
        <v>635</v>
      </c>
      <c r="ABD121" s="100" t="s">
        <v>635</v>
      </c>
      <c r="ABE121" s="100" t="s">
        <v>635</v>
      </c>
      <c r="ABF121" s="103" t="s">
        <v>635</v>
      </c>
      <c r="ABG121" s="194">
        <v>40000</v>
      </c>
      <c r="ABH121" s="195" t="s">
        <v>716</v>
      </c>
      <c r="ABI121" s="195" t="s">
        <v>1890</v>
      </c>
      <c r="ABJ121" s="195" t="s">
        <v>635</v>
      </c>
      <c r="ABK121" s="195" t="s">
        <v>635</v>
      </c>
      <c r="ABL121" s="177" t="s">
        <v>635</v>
      </c>
      <c r="ABM121" s="177" t="s">
        <v>635</v>
      </c>
      <c r="ABN121" s="177" t="s">
        <v>635</v>
      </c>
      <c r="ABO121" s="195" t="s">
        <v>635</v>
      </c>
      <c r="ABP121" s="112" t="s">
        <v>2213</v>
      </c>
      <c r="ABQ121" s="112" t="s">
        <v>635</v>
      </c>
      <c r="ABR121" s="112" t="s">
        <v>635</v>
      </c>
      <c r="ABS121" s="103" t="s">
        <v>632</v>
      </c>
      <c r="ABT121" s="97" t="s">
        <v>632</v>
      </c>
      <c r="ABU121" s="196" t="s">
        <v>683</v>
      </c>
      <c r="ABV121" s="196" t="s">
        <v>718</v>
      </c>
      <c r="ABW121" s="196" t="s">
        <v>635</v>
      </c>
      <c r="ABX121" s="196" t="s">
        <v>635</v>
      </c>
      <c r="ABY121" s="196" t="s">
        <v>635</v>
      </c>
      <c r="ABZ121" s="196" t="s">
        <v>635</v>
      </c>
      <c r="ACA121" s="196" t="s">
        <v>635</v>
      </c>
      <c r="ACB121" s="97" t="s">
        <v>626</v>
      </c>
      <c r="ACC121" s="97" t="s">
        <v>632</v>
      </c>
      <c r="ACD121" s="112" t="s">
        <v>883</v>
      </c>
      <c r="ACE121" s="112" t="s">
        <v>835</v>
      </c>
      <c r="ACF121" s="112" t="s">
        <v>635</v>
      </c>
      <c r="ACG121" s="112" t="s">
        <v>635</v>
      </c>
      <c r="ACH121" s="97"/>
      <c r="ACI121" s="97" t="s">
        <v>2214</v>
      </c>
      <c r="ACJ121" s="97"/>
    </row>
    <row r="122" spans="1:764" ht="15" customHeight="1">
      <c r="A122">
        <v>117</v>
      </c>
      <c r="B122" s="214" t="s">
        <v>2215</v>
      </c>
      <c r="C122" s="214" t="s">
        <v>2216</v>
      </c>
      <c r="D122" s="214" t="s">
        <v>1026</v>
      </c>
      <c r="E122" s="217" t="s">
        <v>2217</v>
      </c>
      <c r="F122" s="215" t="s">
        <v>2218</v>
      </c>
      <c r="G122" s="215" t="s">
        <v>2219</v>
      </c>
      <c r="H122" s="216">
        <v>37.12556</v>
      </c>
      <c r="I122" s="216">
        <v>-0.724553</v>
      </c>
      <c r="J122" s="215" t="s">
        <v>1030</v>
      </c>
      <c r="K122" s="215" t="s">
        <v>2220</v>
      </c>
      <c r="L122" s="215" t="s">
        <v>1074</v>
      </c>
      <c r="M122" s="214" t="s">
        <v>2221</v>
      </c>
      <c r="N122" s="217">
        <v>703485001</v>
      </c>
      <c r="O122" s="128">
        <v>727498586</v>
      </c>
      <c r="P122" s="214">
        <v>-1.269301</v>
      </c>
      <c r="Q122" s="214">
        <v>36.894542000000001</v>
      </c>
      <c r="R122" s="214">
        <v>1595.974365</v>
      </c>
      <c r="S122" s="214">
        <v>4.2880000000000003</v>
      </c>
      <c r="T122" s="128" t="s">
        <v>626</v>
      </c>
      <c r="U122" s="214" t="s">
        <v>627</v>
      </c>
      <c r="V122" s="214" t="s">
        <v>628</v>
      </c>
      <c r="W122" s="214" t="s">
        <v>629</v>
      </c>
      <c r="X122" s="214" t="s">
        <v>700</v>
      </c>
      <c r="Y122" s="214" t="s">
        <v>631</v>
      </c>
      <c r="Z122" s="128" t="s">
        <v>632</v>
      </c>
      <c r="AA122" s="218" t="s">
        <v>634</v>
      </c>
      <c r="AB122" s="219" t="s">
        <v>635</v>
      </c>
      <c r="AC122" s="218" t="s">
        <v>635</v>
      </c>
      <c r="AD122" s="218" t="s">
        <v>635</v>
      </c>
      <c r="AE122" s="218" t="s">
        <v>635</v>
      </c>
      <c r="AF122" s="128">
        <v>4</v>
      </c>
      <c r="AG122" s="128">
        <v>2</v>
      </c>
      <c r="AH122" s="214" t="s">
        <v>636</v>
      </c>
      <c r="AI122" s="214" t="s">
        <v>637</v>
      </c>
      <c r="AJ122" s="214" t="s">
        <v>638</v>
      </c>
      <c r="AK122" s="214" t="s">
        <v>635</v>
      </c>
      <c r="AL122" s="214" t="s">
        <v>640</v>
      </c>
      <c r="AM122" s="128" t="s">
        <v>641</v>
      </c>
      <c r="AN122" s="128" t="s">
        <v>635</v>
      </c>
      <c r="AO122" s="128" t="s">
        <v>635</v>
      </c>
      <c r="AP122" s="214" t="s">
        <v>642</v>
      </c>
      <c r="AQ122" s="214" t="s">
        <v>642</v>
      </c>
      <c r="AR122" s="128" t="s">
        <v>635</v>
      </c>
      <c r="AS122" s="128" t="s">
        <v>635</v>
      </c>
      <c r="AT122" s="128" t="s">
        <v>635</v>
      </c>
      <c r="AU122" s="128" t="s">
        <v>635</v>
      </c>
      <c r="AV122" s="128" t="s">
        <v>632</v>
      </c>
      <c r="AW122" s="214" t="s">
        <v>640</v>
      </c>
      <c r="AX122" s="128" t="s">
        <v>635</v>
      </c>
      <c r="AY122" s="214" t="s">
        <v>640</v>
      </c>
      <c r="AZ122" s="217" t="s">
        <v>641</v>
      </c>
      <c r="BA122" s="214" t="s">
        <v>641</v>
      </c>
      <c r="BB122" s="217" t="s">
        <v>640</v>
      </c>
      <c r="BC122" s="128" t="s">
        <v>635</v>
      </c>
      <c r="BD122" s="128" t="s">
        <v>635</v>
      </c>
      <c r="BE122" s="128" t="s">
        <v>626</v>
      </c>
      <c r="BF122" s="128" t="s">
        <v>635</v>
      </c>
      <c r="BG122" s="128" t="s">
        <v>635</v>
      </c>
      <c r="BH122" s="128" t="s">
        <v>635</v>
      </c>
      <c r="BI122" s="128" t="s">
        <v>640</v>
      </c>
      <c r="BJ122" s="217" t="s">
        <v>875</v>
      </c>
      <c r="BK122" s="217" t="s">
        <v>733</v>
      </c>
      <c r="BL122" s="217" t="s">
        <v>635</v>
      </c>
      <c r="BM122" s="217" t="s">
        <v>635</v>
      </c>
      <c r="BN122" s="217" t="s">
        <v>635</v>
      </c>
      <c r="BO122" s="128" t="s">
        <v>632</v>
      </c>
      <c r="BP122" s="128" t="s">
        <v>641</v>
      </c>
      <c r="BQ122" s="128" t="s">
        <v>635</v>
      </c>
      <c r="BR122" s="214" t="s">
        <v>645</v>
      </c>
      <c r="BS122" s="214" t="s">
        <v>635</v>
      </c>
      <c r="BT122" s="128" t="s">
        <v>635</v>
      </c>
      <c r="BU122" s="128" t="s">
        <v>635</v>
      </c>
      <c r="BV122" s="214" t="s">
        <v>635</v>
      </c>
      <c r="BW122" s="214" t="s">
        <v>646</v>
      </c>
      <c r="BX122" s="97" t="s">
        <v>2462</v>
      </c>
      <c r="BY122" s="214" t="s">
        <v>2222</v>
      </c>
      <c r="BZ122" s="214" t="s">
        <v>648</v>
      </c>
      <c r="CA122" s="217" t="s">
        <v>635</v>
      </c>
      <c r="CB122" s="217" t="s">
        <v>635</v>
      </c>
      <c r="CC122" s="217" t="s">
        <v>635</v>
      </c>
      <c r="CD122" s="128" t="s">
        <v>635</v>
      </c>
      <c r="CE122" s="217" t="s">
        <v>635</v>
      </c>
      <c r="CF122" s="128">
        <v>3</v>
      </c>
      <c r="CG122" s="128">
        <v>4</v>
      </c>
      <c r="CH122" s="214" t="s">
        <v>641</v>
      </c>
      <c r="CI122" s="217" t="s">
        <v>635</v>
      </c>
      <c r="CJ122" s="217" t="s">
        <v>635</v>
      </c>
      <c r="CK122" s="217" t="s">
        <v>635</v>
      </c>
      <c r="CL122" s="128">
        <v>0</v>
      </c>
      <c r="CM122" s="220" t="s">
        <v>635</v>
      </c>
      <c r="CN122" s="128" t="s">
        <v>635</v>
      </c>
      <c r="CO122" s="128" t="s">
        <v>635</v>
      </c>
      <c r="CP122" s="128">
        <v>8.5000000000000006E-2</v>
      </c>
      <c r="CQ122" s="234">
        <v>140</v>
      </c>
      <c r="CR122" s="128" t="s">
        <v>635</v>
      </c>
      <c r="CS122" s="128" t="s">
        <v>635</v>
      </c>
      <c r="CT122" s="128" t="s">
        <v>635</v>
      </c>
      <c r="CU122" s="128" t="s">
        <v>635</v>
      </c>
      <c r="CV122" s="128" t="s">
        <v>635</v>
      </c>
      <c r="CW122" s="128" t="s">
        <v>635</v>
      </c>
      <c r="CX122" s="217" t="s">
        <v>635</v>
      </c>
      <c r="CY122" s="128" t="s">
        <v>635</v>
      </c>
      <c r="CZ122" s="128" t="s">
        <v>635</v>
      </c>
      <c r="DA122" s="128" t="s">
        <v>635</v>
      </c>
      <c r="DB122" s="128" t="s">
        <v>635</v>
      </c>
      <c r="DC122" s="214" t="s">
        <v>635</v>
      </c>
      <c r="DD122" s="128" t="s">
        <v>635</v>
      </c>
      <c r="DE122" s="128" t="s">
        <v>635</v>
      </c>
      <c r="DF122" s="128" t="s">
        <v>635</v>
      </c>
      <c r="DG122" s="227" t="s">
        <v>635</v>
      </c>
      <c r="DH122" s="214" t="s">
        <v>651</v>
      </c>
      <c r="DI122" s="143">
        <v>1</v>
      </c>
      <c r="DJ122" s="214" t="s">
        <v>635</v>
      </c>
      <c r="DK122" s="128" t="s">
        <v>635</v>
      </c>
      <c r="DL122" s="128" t="s">
        <v>635</v>
      </c>
      <c r="DM122" s="128" t="s">
        <v>635</v>
      </c>
      <c r="DN122" s="128" t="s">
        <v>635</v>
      </c>
      <c r="DO122" s="128" t="s">
        <v>635</v>
      </c>
      <c r="DP122" s="128" t="s">
        <v>635</v>
      </c>
      <c r="DQ122" s="128" t="s">
        <v>635</v>
      </c>
      <c r="DR122" s="128" t="s">
        <v>635</v>
      </c>
      <c r="DS122" s="128" t="s">
        <v>635</v>
      </c>
      <c r="DT122" s="128" t="s">
        <v>635</v>
      </c>
      <c r="DU122" s="128" t="s">
        <v>635</v>
      </c>
      <c r="DV122" s="128" t="s">
        <v>635</v>
      </c>
      <c r="DW122" s="128" t="s">
        <v>635</v>
      </c>
      <c r="DX122" s="128" t="s">
        <v>635</v>
      </c>
      <c r="DY122" s="128" t="s">
        <v>635</v>
      </c>
      <c r="DZ122" s="214" t="s">
        <v>635</v>
      </c>
      <c r="EA122" s="128" t="s">
        <v>626</v>
      </c>
      <c r="EB122" s="214" t="s">
        <v>635</v>
      </c>
      <c r="EC122" s="128" t="s">
        <v>626</v>
      </c>
      <c r="ED122" s="128" t="s">
        <v>635</v>
      </c>
      <c r="EE122" s="128" t="s">
        <v>635</v>
      </c>
      <c r="EF122" s="217" t="s">
        <v>635</v>
      </c>
      <c r="EG122" s="217" t="s">
        <v>635</v>
      </c>
      <c r="EH122" s="128" t="s">
        <v>635</v>
      </c>
      <c r="EI122" s="214" t="s">
        <v>640</v>
      </c>
      <c r="EJ122" s="214" t="s">
        <v>641</v>
      </c>
      <c r="EK122" s="128" t="s">
        <v>635</v>
      </c>
      <c r="EL122" s="128" t="s">
        <v>635</v>
      </c>
      <c r="EM122" s="128" t="s">
        <v>635</v>
      </c>
      <c r="EN122" s="128" t="s">
        <v>635</v>
      </c>
      <c r="EO122" s="128" t="s">
        <v>635</v>
      </c>
      <c r="EP122" s="128" t="s">
        <v>635</v>
      </c>
      <c r="EQ122" s="128" t="s">
        <v>635</v>
      </c>
      <c r="ER122" s="128" t="s">
        <v>635</v>
      </c>
      <c r="ES122" s="128" t="s">
        <v>635</v>
      </c>
      <c r="ET122" s="128" t="s">
        <v>635</v>
      </c>
      <c r="EU122" s="128" t="s">
        <v>635</v>
      </c>
      <c r="EV122" s="128" t="s">
        <v>635</v>
      </c>
      <c r="EW122" s="214" t="s">
        <v>635</v>
      </c>
      <c r="EX122" s="128" t="s">
        <v>635</v>
      </c>
      <c r="EY122" s="128" t="s">
        <v>635</v>
      </c>
      <c r="EZ122" s="217" t="s">
        <v>635</v>
      </c>
      <c r="FA122" s="128" t="s">
        <v>635</v>
      </c>
      <c r="FB122" s="214" t="s">
        <v>656</v>
      </c>
      <c r="FC122" s="214" t="s">
        <v>635</v>
      </c>
      <c r="FD122" s="128" t="s">
        <v>635</v>
      </c>
      <c r="FE122" s="128" t="s">
        <v>635</v>
      </c>
      <c r="FF122" s="128" t="s">
        <v>635</v>
      </c>
      <c r="FG122" s="128" t="s">
        <v>635</v>
      </c>
      <c r="FH122" s="128" t="s">
        <v>635</v>
      </c>
      <c r="FI122" s="128">
        <v>3</v>
      </c>
      <c r="FJ122" s="128" t="s">
        <v>635</v>
      </c>
      <c r="FK122" s="128" t="s">
        <v>635</v>
      </c>
      <c r="FL122" s="128" t="s">
        <v>635</v>
      </c>
      <c r="FM122" s="128" t="s">
        <v>635</v>
      </c>
      <c r="FN122" s="128" t="s">
        <v>635</v>
      </c>
      <c r="FO122" s="128" t="s">
        <v>635</v>
      </c>
      <c r="FP122" s="128" t="s">
        <v>635</v>
      </c>
      <c r="FQ122" s="128">
        <v>2</v>
      </c>
      <c r="FR122" s="128" t="s">
        <v>635</v>
      </c>
      <c r="FS122" s="128" t="s">
        <v>635</v>
      </c>
      <c r="FT122" s="128" t="s">
        <v>635</v>
      </c>
      <c r="FU122" s="128" t="s">
        <v>635</v>
      </c>
      <c r="FV122" s="128" t="s">
        <v>635</v>
      </c>
      <c r="FW122" s="128" t="s">
        <v>635</v>
      </c>
      <c r="FX122" s="128" t="s">
        <v>635</v>
      </c>
      <c r="FY122" s="214" t="s">
        <v>658</v>
      </c>
      <c r="FZ122" s="128" t="s">
        <v>635</v>
      </c>
      <c r="GA122" s="128">
        <v>0</v>
      </c>
      <c r="GB122" s="128">
        <v>24</v>
      </c>
      <c r="GC122" s="214" t="s">
        <v>658</v>
      </c>
      <c r="GD122" s="128" t="s">
        <v>635</v>
      </c>
      <c r="GE122" s="128">
        <v>0</v>
      </c>
      <c r="GF122" s="128">
        <v>24</v>
      </c>
      <c r="GG122" s="128" t="s">
        <v>635</v>
      </c>
      <c r="GH122" s="128" t="s">
        <v>635</v>
      </c>
      <c r="GI122" s="128" t="s">
        <v>635</v>
      </c>
      <c r="GJ122" s="128" t="s">
        <v>635</v>
      </c>
      <c r="GK122" s="128" t="s">
        <v>635</v>
      </c>
      <c r="GL122" s="128" t="s">
        <v>635</v>
      </c>
      <c r="GM122" s="128" t="s">
        <v>635</v>
      </c>
      <c r="GN122" s="128" t="s">
        <v>635</v>
      </c>
      <c r="GO122" s="128" t="s">
        <v>635</v>
      </c>
      <c r="GP122" s="128" t="s">
        <v>635</v>
      </c>
      <c r="GQ122" s="128" t="s">
        <v>635</v>
      </c>
      <c r="GR122" s="128" t="s">
        <v>635</v>
      </c>
      <c r="GS122" s="128" t="s">
        <v>635</v>
      </c>
      <c r="GT122" s="128" t="s">
        <v>635</v>
      </c>
      <c r="GU122" s="128" t="s">
        <v>635</v>
      </c>
      <c r="GV122" s="128" t="s">
        <v>635</v>
      </c>
      <c r="GW122" s="128" t="s">
        <v>635</v>
      </c>
      <c r="GX122" s="128" t="s">
        <v>635</v>
      </c>
      <c r="GY122" s="128" t="s">
        <v>635</v>
      </c>
      <c r="GZ122" s="128" t="s">
        <v>635</v>
      </c>
      <c r="HA122" s="128" t="s">
        <v>635</v>
      </c>
      <c r="HB122" s="217" t="s">
        <v>635</v>
      </c>
      <c r="HC122" s="128" t="s">
        <v>635</v>
      </c>
      <c r="HD122" s="128" t="s">
        <v>635</v>
      </c>
      <c r="HE122" s="217" t="s">
        <v>635</v>
      </c>
      <c r="HF122" s="128" t="s">
        <v>635</v>
      </c>
      <c r="HG122" s="128" t="s">
        <v>635</v>
      </c>
      <c r="HH122" s="128" t="s">
        <v>635</v>
      </c>
      <c r="HI122" s="128" t="s">
        <v>635</v>
      </c>
      <c r="HJ122" s="128" t="s">
        <v>635</v>
      </c>
      <c r="HK122" s="128" t="s">
        <v>635</v>
      </c>
      <c r="HL122" s="128" t="s">
        <v>635</v>
      </c>
      <c r="HM122" s="128" t="s">
        <v>635</v>
      </c>
      <c r="HN122" s="128" t="s">
        <v>635</v>
      </c>
      <c r="HO122" s="128" t="s">
        <v>635</v>
      </c>
      <c r="HP122" s="128" t="s">
        <v>635</v>
      </c>
      <c r="HQ122" s="128" t="s">
        <v>635</v>
      </c>
      <c r="HR122" s="128" t="s">
        <v>635</v>
      </c>
      <c r="HS122" s="128" t="s">
        <v>635</v>
      </c>
      <c r="HT122" s="128" t="s">
        <v>635</v>
      </c>
      <c r="HU122" s="128" t="s">
        <v>635</v>
      </c>
      <c r="HV122" s="128" t="s">
        <v>635</v>
      </c>
      <c r="HW122" s="128" t="s">
        <v>635</v>
      </c>
      <c r="HX122" s="128" t="s">
        <v>635</v>
      </c>
      <c r="HY122" s="128" t="s">
        <v>635</v>
      </c>
      <c r="HZ122" s="128" t="s">
        <v>635</v>
      </c>
      <c r="IA122" s="128" t="s">
        <v>635</v>
      </c>
      <c r="IB122" s="128" t="s">
        <v>635</v>
      </c>
      <c r="IC122" s="128" t="s">
        <v>635</v>
      </c>
      <c r="ID122" s="128" t="s">
        <v>635</v>
      </c>
      <c r="IE122" s="128" t="s">
        <v>635</v>
      </c>
      <c r="IF122" s="128" t="s">
        <v>635</v>
      </c>
      <c r="IG122" s="214" t="s">
        <v>807</v>
      </c>
      <c r="IH122" s="214" t="s">
        <v>660</v>
      </c>
      <c r="II122" s="214" t="s">
        <v>635</v>
      </c>
      <c r="IJ122" s="214" t="s">
        <v>635</v>
      </c>
      <c r="IK122" s="214" t="s">
        <v>635</v>
      </c>
      <c r="IL122" s="214" t="s">
        <v>635</v>
      </c>
      <c r="IM122" s="214" t="s">
        <v>635</v>
      </c>
      <c r="IN122" s="214" t="s">
        <v>635</v>
      </c>
      <c r="IO122" s="214" t="s">
        <v>635</v>
      </c>
      <c r="IP122" s="128">
        <v>2</v>
      </c>
      <c r="IQ122" s="128" t="s">
        <v>635</v>
      </c>
      <c r="IR122" s="128" t="s">
        <v>635</v>
      </c>
      <c r="IS122" s="143" t="s">
        <v>635</v>
      </c>
      <c r="IT122" s="143" t="s">
        <v>635</v>
      </c>
      <c r="IU122" s="128" t="s">
        <v>635</v>
      </c>
      <c r="IV122" s="128" t="s">
        <v>635</v>
      </c>
      <c r="IW122" s="143" t="s">
        <v>635</v>
      </c>
      <c r="IX122" s="143" t="s">
        <v>635</v>
      </c>
      <c r="IY122" s="128" t="s">
        <v>635</v>
      </c>
      <c r="IZ122" s="128" t="s">
        <v>635</v>
      </c>
      <c r="JA122" s="128" t="s">
        <v>635</v>
      </c>
      <c r="JB122" s="128" t="s">
        <v>635</v>
      </c>
      <c r="JC122" s="128" t="s">
        <v>635</v>
      </c>
      <c r="JD122" s="128" t="s">
        <v>635</v>
      </c>
      <c r="JE122" s="128" t="s">
        <v>635</v>
      </c>
      <c r="JF122" s="128" t="s">
        <v>635</v>
      </c>
      <c r="JG122" s="128" t="s">
        <v>635</v>
      </c>
      <c r="JH122" s="128" t="s">
        <v>635</v>
      </c>
      <c r="JI122" s="128" t="s">
        <v>635</v>
      </c>
      <c r="JJ122" s="128" t="s">
        <v>635</v>
      </c>
      <c r="JK122" s="128" t="s">
        <v>635</v>
      </c>
      <c r="JL122" s="128" t="s">
        <v>635</v>
      </c>
      <c r="JM122" s="128" t="s">
        <v>635</v>
      </c>
      <c r="JN122" s="128" t="s">
        <v>635</v>
      </c>
      <c r="JO122" s="128" t="s">
        <v>635</v>
      </c>
      <c r="JP122" s="128" t="s">
        <v>635</v>
      </c>
      <c r="JQ122" s="128" t="s">
        <v>635</v>
      </c>
      <c r="JR122" s="128" t="s">
        <v>635</v>
      </c>
      <c r="JS122" s="128" t="s">
        <v>635</v>
      </c>
      <c r="JT122" s="128" t="s">
        <v>635</v>
      </c>
      <c r="JU122" s="128" t="s">
        <v>635</v>
      </c>
      <c r="JV122" s="128" t="s">
        <v>635</v>
      </c>
      <c r="JW122" s="128" t="s">
        <v>635</v>
      </c>
      <c r="JX122" s="128" t="s">
        <v>635</v>
      </c>
      <c r="JY122" s="128" t="s">
        <v>635</v>
      </c>
      <c r="JZ122" s="128" t="s">
        <v>635</v>
      </c>
      <c r="KA122" s="128" t="s">
        <v>635</v>
      </c>
      <c r="KB122" s="128" t="s">
        <v>635</v>
      </c>
      <c r="KC122" s="128" t="s">
        <v>635</v>
      </c>
      <c r="KD122" s="128" t="s">
        <v>635</v>
      </c>
      <c r="KE122" s="128" t="s">
        <v>635</v>
      </c>
      <c r="KF122" s="128" t="s">
        <v>635</v>
      </c>
      <c r="KG122" s="128" t="s">
        <v>635</v>
      </c>
      <c r="KH122" s="128" t="s">
        <v>635</v>
      </c>
      <c r="KI122" s="128" t="s">
        <v>635</v>
      </c>
      <c r="KJ122" s="128" t="s">
        <v>635</v>
      </c>
      <c r="KK122" s="128" t="s">
        <v>635</v>
      </c>
      <c r="KL122" s="128" t="s">
        <v>635</v>
      </c>
      <c r="KM122" s="128" t="s">
        <v>635</v>
      </c>
      <c r="KN122" s="128" t="s">
        <v>635</v>
      </c>
      <c r="KO122" s="128" t="s">
        <v>635</v>
      </c>
      <c r="KP122" s="128" t="s">
        <v>635</v>
      </c>
      <c r="KQ122" s="128" t="s">
        <v>635</v>
      </c>
      <c r="KR122" s="128" t="s">
        <v>635</v>
      </c>
      <c r="KS122" s="128" t="s">
        <v>635</v>
      </c>
      <c r="KT122" s="128" t="s">
        <v>635</v>
      </c>
      <c r="KU122" s="128" t="s">
        <v>635</v>
      </c>
      <c r="KV122" s="128" t="s">
        <v>635</v>
      </c>
      <c r="KW122" s="214" t="s">
        <v>748</v>
      </c>
      <c r="KX122" s="128" t="s">
        <v>635</v>
      </c>
      <c r="KY122" s="128" t="s">
        <v>635</v>
      </c>
      <c r="KZ122" s="143">
        <v>0</v>
      </c>
      <c r="LA122" s="143">
        <v>1</v>
      </c>
      <c r="LB122" s="143">
        <v>0</v>
      </c>
      <c r="LC122" s="143">
        <v>0</v>
      </c>
      <c r="LD122" s="143">
        <v>0</v>
      </c>
      <c r="LE122" s="143">
        <v>0</v>
      </c>
      <c r="LF122" s="143">
        <v>0</v>
      </c>
      <c r="LG122" s="143">
        <v>0</v>
      </c>
      <c r="LH122" s="223">
        <f t="shared" si="31"/>
        <v>1</v>
      </c>
      <c r="LI122" s="143">
        <v>0</v>
      </c>
      <c r="LJ122" s="143">
        <v>1</v>
      </c>
      <c r="LK122" s="143">
        <v>0</v>
      </c>
      <c r="LL122" s="143">
        <v>0</v>
      </c>
      <c r="LM122" s="143">
        <v>0</v>
      </c>
      <c r="LN122" s="143">
        <v>0</v>
      </c>
      <c r="LO122" s="143">
        <v>0</v>
      </c>
      <c r="LP122" s="143">
        <v>0</v>
      </c>
      <c r="LQ122" s="224">
        <f t="shared" si="32"/>
        <v>1</v>
      </c>
      <c r="LR122" s="143">
        <v>0</v>
      </c>
      <c r="LS122" s="143">
        <v>0</v>
      </c>
      <c r="LT122" s="143">
        <v>0</v>
      </c>
      <c r="LU122" s="143">
        <v>0</v>
      </c>
      <c r="LV122" s="143">
        <v>0</v>
      </c>
      <c r="LW122" s="143">
        <v>0</v>
      </c>
      <c r="LX122" s="143">
        <v>0</v>
      </c>
      <c r="LY122" s="143">
        <v>0</v>
      </c>
      <c r="LZ122" s="143">
        <v>0</v>
      </c>
      <c r="MA122" s="143" t="s">
        <v>635</v>
      </c>
      <c r="MB122" s="143" t="s">
        <v>635</v>
      </c>
      <c r="MC122" s="143" t="s">
        <v>635</v>
      </c>
      <c r="MD122" s="143" t="s">
        <v>635</v>
      </c>
      <c r="ME122" s="143" t="s">
        <v>635</v>
      </c>
      <c r="MF122" s="143" t="s">
        <v>635</v>
      </c>
      <c r="MG122" s="143" t="s">
        <v>635</v>
      </c>
      <c r="MH122" s="143" t="s">
        <v>635</v>
      </c>
      <c r="MI122" s="223" t="s">
        <v>635</v>
      </c>
      <c r="MJ122" s="143" t="s">
        <v>635</v>
      </c>
      <c r="MK122" s="143" t="s">
        <v>635</v>
      </c>
      <c r="ML122" s="143" t="s">
        <v>635</v>
      </c>
      <c r="MM122" s="143" t="s">
        <v>635</v>
      </c>
      <c r="MN122" s="143" t="s">
        <v>635</v>
      </c>
      <c r="MO122" s="143" t="s">
        <v>635</v>
      </c>
      <c r="MP122" s="143" t="s">
        <v>635</v>
      </c>
      <c r="MQ122" s="143" t="s">
        <v>635</v>
      </c>
      <c r="MR122" s="223" t="s">
        <v>635</v>
      </c>
      <c r="MS122" s="143" t="s">
        <v>635</v>
      </c>
      <c r="MT122" s="143" t="s">
        <v>635</v>
      </c>
      <c r="MU122" s="143" t="s">
        <v>635</v>
      </c>
      <c r="MV122" s="143" t="s">
        <v>635</v>
      </c>
      <c r="MW122" s="143" t="s">
        <v>635</v>
      </c>
      <c r="MX122" s="143" t="s">
        <v>635</v>
      </c>
      <c r="MY122" s="143" t="s">
        <v>635</v>
      </c>
      <c r="MZ122" s="143" t="s">
        <v>635</v>
      </c>
      <c r="NA122" s="143" t="s">
        <v>635</v>
      </c>
      <c r="NB122" s="143" t="s">
        <v>635</v>
      </c>
      <c r="NC122" s="143" t="s">
        <v>635</v>
      </c>
      <c r="ND122" s="143" t="s">
        <v>635</v>
      </c>
      <c r="NE122" s="143" t="s">
        <v>635</v>
      </c>
      <c r="NF122" s="143" t="s">
        <v>635</v>
      </c>
      <c r="NG122" s="143" t="s">
        <v>635</v>
      </c>
      <c r="NH122" s="143" t="s">
        <v>635</v>
      </c>
      <c r="NI122" s="143" t="s">
        <v>635</v>
      </c>
      <c r="NJ122" s="223" t="s">
        <v>635</v>
      </c>
      <c r="NK122" s="143" t="s">
        <v>635</v>
      </c>
      <c r="NL122" s="143" t="s">
        <v>635</v>
      </c>
      <c r="NM122" s="143" t="s">
        <v>635</v>
      </c>
      <c r="NN122" s="143" t="s">
        <v>635</v>
      </c>
      <c r="NO122" s="143" t="s">
        <v>635</v>
      </c>
      <c r="NP122" s="143" t="s">
        <v>635</v>
      </c>
      <c r="NQ122" s="143" t="s">
        <v>635</v>
      </c>
      <c r="NR122" s="143" t="s">
        <v>635</v>
      </c>
      <c r="NS122" s="223" t="s">
        <v>635</v>
      </c>
      <c r="NT122" s="225" t="s">
        <v>635</v>
      </c>
      <c r="NU122" s="225" t="s">
        <v>635</v>
      </c>
      <c r="NV122" s="225" t="s">
        <v>635</v>
      </c>
      <c r="NW122" s="225" t="s">
        <v>635</v>
      </c>
      <c r="NX122" s="225" t="s">
        <v>635</v>
      </c>
      <c r="NY122" s="225" t="s">
        <v>635</v>
      </c>
      <c r="NZ122" s="225" t="s">
        <v>635</v>
      </c>
      <c r="OA122" s="225" t="s">
        <v>635</v>
      </c>
      <c r="OB122" s="226" t="s">
        <v>635</v>
      </c>
      <c r="OC122" s="143" t="s">
        <v>635</v>
      </c>
      <c r="OD122" s="143" t="s">
        <v>635</v>
      </c>
      <c r="OE122" s="143" t="s">
        <v>635</v>
      </c>
      <c r="OF122" s="143" t="s">
        <v>635</v>
      </c>
      <c r="OG122" s="143" t="s">
        <v>635</v>
      </c>
      <c r="OH122" s="143" t="s">
        <v>635</v>
      </c>
      <c r="OI122" s="143" t="s">
        <v>635</v>
      </c>
      <c r="OJ122" s="143" t="s">
        <v>635</v>
      </c>
      <c r="OK122" s="143" t="s">
        <v>635</v>
      </c>
      <c r="OL122" s="143">
        <v>0</v>
      </c>
      <c r="OM122" s="143">
        <v>0</v>
      </c>
      <c r="ON122" s="143">
        <v>0</v>
      </c>
      <c r="OO122" s="143">
        <v>0</v>
      </c>
      <c r="OP122" s="143">
        <v>0</v>
      </c>
      <c r="OQ122" s="143">
        <v>0</v>
      </c>
      <c r="OR122" s="143">
        <v>0</v>
      </c>
      <c r="OS122" s="143">
        <v>0</v>
      </c>
      <c r="OT122" s="223">
        <v>0</v>
      </c>
      <c r="OU122" s="143" t="s">
        <v>635</v>
      </c>
      <c r="OV122" s="143" t="s">
        <v>635</v>
      </c>
      <c r="OW122" s="143" t="s">
        <v>635</v>
      </c>
      <c r="OX122" s="143" t="s">
        <v>635</v>
      </c>
      <c r="OY122" s="143" t="s">
        <v>635</v>
      </c>
      <c r="OZ122" s="143" t="s">
        <v>635</v>
      </c>
      <c r="PA122" s="143" t="s">
        <v>635</v>
      </c>
      <c r="PB122" s="143" t="s">
        <v>635</v>
      </c>
      <c r="PC122" s="223" t="s">
        <v>635</v>
      </c>
      <c r="PD122" s="143" t="s">
        <v>635</v>
      </c>
      <c r="PE122" s="143" t="s">
        <v>635</v>
      </c>
      <c r="PF122" s="143" t="s">
        <v>635</v>
      </c>
      <c r="PG122" s="143" t="s">
        <v>635</v>
      </c>
      <c r="PH122" s="143" t="s">
        <v>635</v>
      </c>
      <c r="PI122" s="143" t="s">
        <v>635</v>
      </c>
      <c r="PJ122" s="143" t="s">
        <v>635</v>
      </c>
      <c r="PK122" s="143" t="s">
        <v>635</v>
      </c>
      <c r="PL122" s="223" t="s">
        <v>635</v>
      </c>
      <c r="PM122" s="143" t="s">
        <v>635</v>
      </c>
      <c r="PN122" s="143" t="s">
        <v>635</v>
      </c>
      <c r="PO122" s="143" t="s">
        <v>635</v>
      </c>
      <c r="PP122" s="143" t="s">
        <v>635</v>
      </c>
      <c r="PQ122" s="143" t="s">
        <v>635</v>
      </c>
      <c r="PR122" s="143" t="s">
        <v>635</v>
      </c>
      <c r="PS122" s="143" t="s">
        <v>635</v>
      </c>
      <c r="PT122" s="143" t="s">
        <v>635</v>
      </c>
      <c r="PU122" s="223" t="s">
        <v>635</v>
      </c>
      <c r="PV122" s="143" t="s">
        <v>635</v>
      </c>
      <c r="PW122" s="143" t="s">
        <v>635</v>
      </c>
      <c r="PX122" s="143" t="s">
        <v>635</v>
      </c>
      <c r="PY122" s="143" t="s">
        <v>635</v>
      </c>
      <c r="PZ122" s="143" t="s">
        <v>635</v>
      </c>
      <c r="QA122" s="143" t="s">
        <v>635</v>
      </c>
      <c r="QB122" s="143" t="s">
        <v>635</v>
      </c>
      <c r="QC122" s="143" t="s">
        <v>635</v>
      </c>
      <c r="QD122" s="223" t="s">
        <v>635</v>
      </c>
      <c r="QE122" s="143" t="s">
        <v>635</v>
      </c>
      <c r="QF122" s="143" t="s">
        <v>635</v>
      </c>
      <c r="QG122" s="143" t="s">
        <v>635</v>
      </c>
      <c r="QH122" s="143" t="s">
        <v>635</v>
      </c>
      <c r="QI122" s="143" t="s">
        <v>635</v>
      </c>
      <c r="QJ122" s="143" t="s">
        <v>635</v>
      </c>
      <c r="QK122" s="143" t="s">
        <v>635</v>
      </c>
      <c r="QL122" s="143" t="s">
        <v>635</v>
      </c>
      <c r="QM122" s="223" t="s">
        <v>635</v>
      </c>
      <c r="QN122" s="143" t="s">
        <v>635</v>
      </c>
      <c r="QO122" s="143" t="s">
        <v>635</v>
      </c>
      <c r="QP122" s="143" t="s">
        <v>635</v>
      </c>
      <c r="QQ122" s="143" t="s">
        <v>635</v>
      </c>
      <c r="QR122" s="143" t="s">
        <v>635</v>
      </c>
      <c r="QS122" s="143" t="s">
        <v>635</v>
      </c>
      <c r="QT122" s="143" t="s">
        <v>635</v>
      </c>
      <c r="QU122" s="143" t="s">
        <v>635</v>
      </c>
      <c r="QV122" s="223" t="s">
        <v>635</v>
      </c>
      <c r="QW122" s="143" t="s">
        <v>635</v>
      </c>
      <c r="QX122" s="143" t="s">
        <v>635</v>
      </c>
      <c r="QY122" s="143" t="s">
        <v>635</v>
      </c>
      <c r="QZ122" s="143" t="s">
        <v>635</v>
      </c>
      <c r="RA122" s="143" t="s">
        <v>635</v>
      </c>
      <c r="RB122" s="143" t="s">
        <v>635</v>
      </c>
      <c r="RC122" s="143" t="s">
        <v>635</v>
      </c>
      <c r="RD122" s="143" t="s">
        <v>635</v>
      </c>
      <c r="RE122" s="223" t="s">
        <v>635</v>
      </c>
      <c r="RF122" s="214" t="s">
        <v>656</v>
      </c>
      <c r="RG122" s="128" t="s">
        <v>635</v>
      </c>
      <c r="RH122" s="128" t="s">
        <v>635</v>
      </c>
      <c r="RI122" s="128" t="s">
        <v>635</v>
      </c>
      <c r="RJ122" s="128" t="s">
        <v>635</v>
      </c>
      <c r="RK122" s="128" t="s">
        <v>635</v>
      </c>
      <c r="RL122" s="214" t="s">
        <v>748</v>
      </c>
      <c r="RM122" s="128" t="s">
        <v>635</v>
      </c>
      <c r="RN122" s="128" t="s">
        <v>635</v>
      </c>
      <c r="RO122" s="143">
        <v>0</v>
      </c>
      <c r="RP122" s="143">
        <v>1</v>
      </c>
      <c r="RQ122" s="143">
        <v>0</v>
      </c>
      <c r="RR122" s="143">
        <v>0</v>
      </c>
      <c r="RS122" s="143">
        <v>0</v>
      </c>
      <c r="RT122" s="143">
        <v>0</v>
      </c>
      <c r="RU122" s="143">
        <v>0</v>
      </c>
      <c r="RV122" s="143">
        <v>0</v>
      </c>
      <c r="RW122" s="223">
        <f t="shared" si="28"/>
        <v>1</v>
      </c>
      <c r="RX122" s="128" t="s">
        <v>635</v>
      </c>
      <c r="RY122" s="128" t="s">
        <v>635</v>
      </c>
      <c r="RZ122" s="128" t="s">
        <v>635</v>
      </c>
      <c r="SA122" s="128" t="s">
        <v>635</v>
      </c>
      <c r="SB122" s="128" t="s">
        <v>635</v>
      </c>
      <c r="SC122" s="128" t="s">
        <v>635</v>
      </c>
      <c r="SD122" s="128" t="s">
        <v>635</v>
      </c>
      <c r="SE122" s="128" t="s">
        <v>635</v>
      </c>
      <c r="SF122" s="227" t="s">
        <v>635</v>
      </c>
      <c r="SG122" s="128" t="s">
        <v>635</v>
      </c>
      <c r="SH122" s="128" t="s">
        <v>635</v>
      </c>
      <c r="SI122" s="128" t="s">
        <v>635</v>
      </c>
      <c r="SJ122" s="128" t="s">
        <v>635</v>
      </c>
      <c r="SK122" s="128" t="s">
        <v>635</v>
      </c>
      <c r="SL122" s="128" t="s">
        <v>635</v>
      </c>
      <c r="SM122" s="128" t="s">
        <v>635</v>
      </c>
      <c r="SN122" s="128" t="s">
        <v>635</v>
      </c>
      <c r="SO122" s="227" t="s">
        <v>635</v>
      </c>
      <c r="SP122" s="128" t="s">
        <v>635</v>
      </c>
      <c r="SQ122" s="128" t="s">
        <v>635</v>
      </c>
      <c r="SR122" s="128" t="s">
        <v>635</v>
      </c>
      <c r="SS122" s="128" t="s">
        <v>635</v>
      </c>
      <c r="ST122" s="128" t="s">
        <v>635</v>
      </c>
      <c r="SU122" s="128" t="s">
        <v>635</v>
      </c>
      <c r="SV122" s="128" t="s">
        <v>635</v>
      </c>
      <c r="SW122" s="128" t="s">
        <v>635</v>
      </c>
      <c r="SX122" s="227" t="s">
        <v>635</v>
      </c>
      <c r="SY122" s="128" t="s">
        <v>635</v>
      </c>
      <c r="SZ122" s="128" t="s">
        <v>635</v>
      </c>
      <c r="TA122" s="128" t="s">
        <v>635</v>
      </c>
      <c r="TB122" s="128" t="s">
        <v>635</v>
      </c>
      <c r="TC122" s="128" t="s">
        <v>635</v>
      </c>
      <c r="TD122" s="128" t="s">
        <v>635</v>
      </c>
      <c r="TE122" s="128" t="s">
        <v>635</v>
      </c>
      <c r="TF122" s="128" t="s">
        <v>635</v>
      </c>
      <c r="TG122" s="227" t="s">
        <v>635</v>
      </c>
      <c r="TH122" s="128" t="s">
        <v>635</v>
      </c>
      <c r="TI122" s="128" t="s">
        <v>635</v>
      </c>
      <c r="TJ122" s="128" t="s">
        <v>635</v>
      </c>
      <c r="TK122" s="128" t="s">
        <v>635</v>
      </c>
      <c r="TL122" s="128" t="s">
        <v>635</v>
      </c>
      <c r="TM122" s="128" t="s">
        <v>635</v>
      </c>
      <c r="TN122" s="128" t="s">
        <v>635</v>
      </c>
      <c r="TO122" s="128" t="s">
        <v>635</v>
      </c>
      <c r="TP122" s="227" t="s">
        <v>635</v>
      </c>
      <c r="TQ122" s="128" t="s">
        <v>635</v>
      </c>
      <c r="TR122" s="128" t="s">
        <v>635</v>
      </c>
      <c r="TS122" s="128" t="s">
        <v>635</v>
      </c>
      <c r="TT122" s="128" t="s">
        <v>635</v>
      </c>
      <c r="TU122" s="128" t="s">
        <v>635</v>
      </c>
      <c r="TV122" s="128" t="s">
        <v>635</v>
      </c>
      <c r="TW122" s="128" t="s">
        <v>635</v>
      </c>
      <c r="TX122" s="128" t="s">
        <v>635</v>
      </c>
      <c r="TY122" s="227" t="s">
        <v>635</v>
      </c>
      <c r="TZ122" s="128" t="s">
        <v>635</v>
      </c>
      <c r="UA122" s="128" t="s">
        <v>635</v>
      </c>
      <c r="UB122" s="128" t="s">
        <v>635</v>
      </c>
      <c r="UC122" s="128" t="s">
        <v>635</v>
      </c>
      <c r="UD122" s="128" t="s">
        <v>635</v>
      </c>
      <c r="UE122" s="128" t="s">
        <v>635</v>
      </c>
      <c r="UF122" s="128" t="s">
        <v>635</v>
      </c>
      <c r="UG122" s="128" t="s">
        <v>635</v>
      </c>
      <c r="UH122" s="227" t="s">
        <v>635</v>
      </c>
      <c r="UI122" s="143">
        <v>0</v>
      </c>
      <c r="UJ122" s="143">
        <v>1</v>
      </c>
      <c r="UK122" s="143">
        <v>0</v>
      </c>
      <c r="UL122" s="143">
        <v>0</v>
      </c>
      <c r="UM122" s="143">
        <v>0</v>
      </c>
      <c r="UN122" s="143">
        <v>0</v>
      </c>
      <c r="UO122" s="143">
        <v>0</v>
      </c>
      <c r="UP122" s="143">
        <v>0</v>
      </c>
      <c r="UQ122" s="222">
        <f t="shared" si="29"/>
        <v>1</v>
      </c>
      <c r="UR122" s="128" t="s">
        <v>635</v>
      </c>
      <c r="US122" s="128" t="s">
        <v>635</v>
      </c>
      <c r="UT122" s="128" t="s">
        <v>635</v>
      </c>
      <c r="UU122" s="128" t="s">
        <v>635</v>
      </c>
      <c r="UV122" s="128" t="s">
        <v>635</v>
      </c>
      <c r="UW122" s="128" t="s">
        <v>635</v>
      </c>
      <c r="UX122" s="128" t="s">
        <v>635</v>
      </c>
      <c r="UY122" s="128" t="s">
        <v>635</v>
      </c>
      <c r="UZ122" s="227" t="s">
        <v>635</v>
      </c>
      <c r="VA122" s="143" t="s">
        <v>635</v>
      </c>
      <c r="VB122" s="143" t="s">
        <v>635</v>
      </c>
      <c r="VC122" s="143" t="s">
        <v>635</v>
      </c>
      <c r="VD122" s="143" t="s">
        <v>635</v>
      </c>
      <c r="VE122" s="143" t="s">
        <v>635</v>
      </c>
      <c r="VF122" s="143" t="s">
        <v>635</v>
      </c>
      <c r="VG122" s="143" t="s">
        <v>635</v>
      </c>
      <c r="VH122" s="143" t="s">
        <v>635</v>
      </c>
      <c r="VI122" s="222" t="s">
        <v>635</v>
      </c>
      <c r="VJ122" s="128" t="s">
        <v>635</v>
      </c>
      <c r="VK122" s="128" t="s">
        <v>635</v>
      </c>
      <c r="VL122" s="128" t="s">
        <v>635</v>
      </c>
      <c r="VM122" s="128" t="s">
        <v>635</v>
      </c>
      <c r="VN122" s="128" t="s">
        <v>635</v>
      </c>
      <c r="VO122" s="128" t="s">
        <v>635</v>
      </c>
      <c r="VP122" s="128" t="s">
        <v>635</v>
      </c>
      <c r="VQ122" s="128" t="s">
        <v>635</v>
      </c>
      <c r="VR122" s="227" t="s">
        <v>635</v>
      </c>
      <c r="VS122" s="128" t="s">
        <v>635</v>
      </c>
      <c r="VT122" s="128" t="s">
        <v>635</v>
      </c>
      <c r="VU122" s="128" t="s">
        <v>635</v>
      </c>
      <c r="VV122" s="128" t="s">
        <v>635</v>
      </c>
      <c r="VW122" s="128" t="s">
        <v>635</v>
      </c>
      <c r="VX122" s="128" t="s">
        <v>635</v>
      </c>
      <c r="VY122" s="128" t="s">
        <v>635</v>
      </c>
      <c r="VZ122" s="128" t="s">
        <v>635</v>
      </c>
      <c r="WA122" s="227" t="s">
        <v>635</v>
      </c>
      <c r="WB122" s="128" t="s">
        <v>635</v>
      </c>
      <c r="WC122" s="128" t="s">
        <v>635</v>
      </c>
      <c r="WD122" s="128" t="s">
        <v>635</v>
      </c>
      <c r="WE122" s="128" t="s">
        <v>635</v>
      </c>
      <c r="WF122" s="128" t="s">
        <v>635</v>
      </c>
      <c r="WG122" s="128" t="s">
        <v>635</v>
      </c>
      <c r="WH122" s="128" t="s">
        <v>635</v>
      </c>
      <c r="WI122" s="128" t="s">
        <v>635</v>
      </c>
      <c r="WJ122" s="227" t="s">
        <v>635</v>
      </c>
      <c r="WK122" s="128" t="s">
        <v>635</v>
      </c>
      <c r="WL122" s="128" t="s">
        <v>635</v>
      </c>
      <c r="WM122" s="128" t="s">
        <v>635</v>
      </c>
      <c r="WN122" s="128" t="s">
        <v>635</v>
      </c>
      <c r="WO122" s="128" t="s">
        <v>635</v>
      </c>
      <c r="WP122" s="128" t="s">
        <v>635</v>
      </c>
      <c r="WQ122" s="128" t="s">
        <v>635</v>
      </c>
      <c r="WR122" s="128" t="s">
        <v>635</v>
      </c>
      <c r="WS122" s="222" t="s">
        <v>635</v>
      </c>
      <c r="WT122" s="128" t="s">
        <v>635</v>
      </c>
      <c r="WU122" s="128" t="s">
        <v>635</v>
      </c>
      <c r="WV122" s="128" t="s">
        <v>635</v>
      </c>
      <c r="WW122" s="128" t="s">
        <v>635</v>
      </c>
      <c r="WX122" s="128" t="s">
        <v>635</v>
      </c>
      <c r="WY122" s="128" t="s">
        <v>635</v>
      </c>
      <c r="WZ122" s="128" t="s">
        <v>635</v>
      </c>
      <c r="XA122" s="128" t="s">
        <v>635</v>
      </c>
      <c r="XB122" s="227" t="s">
        <v>635</v>
      </c>
      <c r="XC122" s="214" t="s">
        <v>665</v>
      </c>
      <c r="XD122" s="214" t="s">
        <v>666</v>
      </c>
      <c r="XE122" s="214" t="s">
        <v>749</v>
      </c>
      <c r="XF122" s="217" t="s">
        <v>635</v>
      </c>
      <c r="XG122" s="214" t="s">
        <v>671</v>
      </c>
      <c r="XH122" s="214" t="s">
        <v>635</v>
      </c>
      <c r="XI122" s="214" t="s">
        <v>635</v>
      </c>
      <c r="XJ122" s="214" t="s">
        <v>635</v>
      </c>
      <c r="XK122" s="214" t="s">
        <v>635</v>
      </c>
      <c r="XL122" s="214" t="s">
        <v>635</v>
      </c>
      <c r="XM122" s="214" t="s">
        <v>667</v>
      </c>
      <c r="XN122" s="214" t="s">
        <v>635</v>
      </c>
      <c r="XO122" s="214" t="s">
        <v>635</v>
      </c>
      <c r="XP122" s="214" t="s">
        <v>635</v>
      </c>
      <c r="XQ122" s="214" t="s">
        <v>635</v>
      </c>
      <c r="XR122" s="214" t="s">
        <v>635</v>
      </c>
      <c r="XS122" s="214" t="s">
        <v>635</v>
      </c>
      <c r="XT122" s="214" t="s">
        <v>635</v>
      </c>
      <c r="XU122" s="128" t="s">
        <v>635</v>
      </c>
      <c r="XV122" s="128" t="s">
        <v>635</v>
      </c>
      <c r="XW122" s="128" t="s">
        <v>635</v>
      </c>
      <c r="XX122" s="128" t="s">
        <v>635</v>
      </c>
      <c r="XY122" s="128" t="s">
        <v>635</v>
      </c>
      <c r="XZ122" s="128" t="s">
        <v>635</v>
      </c>
      <c r="YA122" s="128" t="s">
        <v>635</v>
      </c>
      <c r="YB122" s="128" t="s">
        <v>635</v>
      </c>
      <c r="YC122" s="128" t="s">
        <v>635</v>
      </c>
      <c r="YD122" s="128" t="s">
        <v>635</v>
      </c>
      <c r="YE122" s="128" t="s">
        <v>635</v>
      </c>
      <c r="YF122" s="128" t="s">
        <v>635</v>
      </c>
      <c r="YG122" s="128" t="s">
        <v>635</v>
      </c>
      <c r="YH122" s="217" t="s">
        <v>635</v>
      </c>
      <c r="YI122" s="217" t="s">
        <v>635</v>
      </c>
      <c r="YJ122" s="217" t="s">
        <v>635</v>
      </c>
      <c r="YK122" s="214" t="s">
        <v>858</v>
      </c>
      <c r="YL122" s="214" t="s">
        <v>635</v>
      </c>
      <c r="YM122" s="214" t="s">
        <v>635</v>
      </c>
      <c r="YN122" s="214" t="s">
        <v>635</v>
      </c>
      <c r="YO122" s="214" t="s">
        <v>635</v>
      </c>
      <c r="YP122" s="214" t="s">
        <v>635</v>
      </c>
      <c r="YQ122" s="214" t="s">
        <v>635</v>
      </c>
      <c r="YR122" s="214" t="s">
        <v>635</v>
      </c>
      <c r="YS122" s="214" t="s">
        <v>635</v>
      </c>
      <c r="YT122" s="214" t="s">
        <v>635</v>
      </c>
      <c r="YU122" s="214" t="s">
        <v>635</v>
      </c>
      <c r="YV122" s="214" t="s">
        <v>635</v>
      </c>
      <c r="YW122" s="214" t="s">
        <v>635</v>
      </c>
      <c r="YX122" s="214" t="s">
        <v>635</v>
      </c>
      <c r="YY122" s="214" t="s">
        <v>635</v>
      </c>
      <c r="YZ122" s="214" t="s">
        <v>674</v>
      </c>
      <c r="ZA122" s="214" t="s">
        <v>635</v>
      </c>
      <c r="ZB122" s="128" t="s">
        <v>635</v>
      </c>
      <c r="ZC122" s="128" t="s">
        <v>635</v>
      </c>
      <c r="ZD122" s="128" t="s">
        <v>635</v>
      </c>
      <c r="ZE122" s="128" t="s">
        <v>635</v>
      </c>
      <c r="ZF122" s="128" t="s">
        <v>635</v>
      </c>
      <c r="ZG122" s="128" t="s">
        <v>635</v>
      </c>
      <c r="ZH122" s="128" t="s">
        <v>635</v>
      </c>
      <c r="ZI122" s="128" t="s">
        <v>635</v>
      </c>
      <c r="ZJ122" s="128" t="s">
        <v>635</v>
      </c>
      <c r="ZK122" s="128" t="s">
        <v>635</v>
      </c>
      <c r="ZL122" s="128" t="s">
        <v>635</v>
      </c>
      <c r="ZM122" s="128" t="s">
        <v>635</v>
      </c>
      <c r="ZN122" s="128" t="s">
        <v>635</v>
      </c>
      <c r="ZO122" s="128" t="s">
        <v>635</v>
      </c>
      <c r="ZP122" s="128" t="s">
        <v>635</v>
      </c>
      <c r="ZQ122" s="128" t="s">
        <v>635</v>
      </c>
      <c r="ZR122" s="128" t="s">
        <v>635</v>
      </c>
      <c r="ZS122" s="128" t="s">
        <v>635</v>
      </c>
      <c r="ZT122" s="128" t="s">
        <v>635</v>
      </c>
      <c r="ZU122" s="128">
        <v>3</v>
      </c>
      <c r="ZV122" s="128" t="s">
        <v>635</v>
      </c>
      <c r="ZW122" s="128" t="s">
        <v>635</v>
      </c>
      <c r="ZX122" s="128" t="s">
        <v>635</v>
      </c>
      <c r="ZY122" s="128" t="s">
        <v>635</v>
      </c>
      <c r="ZZ122" s="128" t="s">
        <v>635</v>
      </c>
      <c r="AAA122" s="128" t="s">
        <v>635</v>
      </c>
      <c r="AAB122" s="128" t="s">
        <v>635</v>
      </c>
      <c r="AAC122" s="128" t="s">
        <v>635</v>
      </c>
      <c r="AAD122" s="128" t="s">
        <v>635</v>
      </c>
      <c r="AAE122" s="219" t="s">
        <v>635</v>
      </c>
      <c r="AAF122" s="128" t="s">
        <v>635</v>
      </c>
      <c r="AAG122" s="128" t="s">
        <v>635</v>
      </c>
      <c r="AAH122" s="128" t="s">
        <v>635</v>
      </c>
      <c r="AAI122" s="128" t="s">
        <v>635</v>
      </c>
      <c r="AAJ122" s="128" t="s">
        <v>635</v>
      </c>
      <c r="AAK122" s="128">
        <v>2</v>
      </c>
      <c r="AAL122" s="128" t="s">
        <v>635</v>
      </c>
      <c r="AAM122" s="128" t="s">
        <v>635</v>
      </c>
      <c r="AAN122" s="128" t="s">
        <v>635</v>
      </c>
      <c r="AAO122" s="128" t="s">
        <v>635</v>
      </c>
      <c r="AAP122" s="128" t="s">
        <v>635</v>
      </c>
      <c r="AAQ122" s="128" t="s">
        <v>635</v>
      </c>
      <c r="AAR122" s="128" t="s">
        <v>635</v>
      </c>
      <c r="AAS122" s="128" t="s">
        <v>635</v>
      </c>
      <c r="AAT122" s="128" t="s">
        <v>635</v>
      </c>
      <c r="AAU122" s="128" t="s">
        <v>635</v>
      </c>
      <c r="AAV122" s="128" t="s">
        <v>635</v>
      </c>
      <c r="AAW122" s="128" t="s">
        <v>635</v>
      </c>
      <c r="AAX122" s="128" t="s">
        <v>635</v>
      </c>
      <c r="AAY122" s="128" t="s">
        <v>635</v>
      </c>
      <c r="AAZ122" s="128" t="s">
        <v>632</v>
      </c>
      <c r="ABA122" s="214" t="s">
        <v>679</v>
      </c>
      <c r="ABB122" s="214" t="s">
        <v>635</v>
      </c>
      <c r="ABC122" s="214" t="s">
        <v>635</v>
      </c>
      <c r="ABD122" s="214" t="s">
        <v>635</v>
      </c>
      <c r="ABE122" s="214" t="s">
        <v>635</v>
      </c>
      <c r="ABF122" s="128" t="s">
        <v>635</v>
      </c>
      <c r="ABG122" s="228" t="s">
        <v>873</v>
      </c>
      <c r="ABH122" s="214" t="s">
        <v>680</v>
      </c>
      <c r="ABI122" s="214" t="s">
        <v>788</v>
      </c>
      <c r="ABJ122" s="214" t="s">
        <v>635</v>
      </c>
      <c r="ABK122" s="214" t="s">
        <v>635</v>
      </c>
      <c r="ABL122" s="128" t="s">
        <v>635</v>
      </c>
      <c r="ABM122" s="128" t="s">
        <v>635</v>
      </c>
      <c r="ABN122" s="128" t="s">
        <v>635</v>
      </c>
      <c r="ABO122" s="214" t="s">
        <v>635</v>
      </c>
      <c r="ABP122" s="214" t="s">
        <v>682</v>
      </c>
      <c r="ABQ122" s="214" t="s">
        <v>635</v>
      </c>
      <c r="ABR122" s="214" t="s">
        <v>635</v>
      </c>
      <c r="ABS122" s="128" t="s">
        <v>632</v>
      </c>
      <c r="ABT122" s="214" t="s">
        <v>632</v>
      </c>
      <c r="ABU122" s="214" t="s">
        <v>683</v>
      </c>
      <c r="ABV122" s="214" t="s">
        <v>635</v>
      </c>
      <c r="ABW122" s="214" t="s">
        <v>635</v>
      </c>
      <c r="ABX122" s="214" t="s">
        <v>635</v>
      </c>
      <c r="ABY122" s="214" t="s">
        <v>635</v>
      </c>
      <c r="ABZ122" s="214" t="s">
        <v>635</v>
      </c>
      <c r="ACA122" s="214" t="s">
        <v>635</v>
      </c>
      <c r="ACB122" s="214" t="s">
        <v>626</v>
      </c>
      <c r="ACC122" s="214" t="s">
        <v>632</v>
      </c>
      <c r="ACD122" s="214" t="s">
        <v>685</v>
      </c>
      <c r="ACE122" s="214" t="s">
        <v>635</v>
      </c>
      <c r="ACF122" s="214" t="s">
        <v>635</v>
      </c>
      <c r="ACG122" s="214" t="s">
        <v>635</v>
      </c>
      <c r="ACH122" s="255" t="s">
        <v>2223</v>
      </c>
      <c r="ACI122" s="214" t="s">
        <v>2224</v>
      </c>
      <c r="ACJ122" s="214" t="s">
        <v>2225</v>
      </c>
    </row>
    <row r="123" spans="1:764" ht="15" customHeight="1">
      <c r="A123">
        <v>119</v>
      </c>
      <c r="B123" s="97" t="s">
        <v>2237</v>
      </c>
      <c r="C123" s="97" t="s">
        <v>2238</v>
      </c>
      <c r="D123" s="97" t="s">
        <v>867</v>
      </c>
      <c r="E123" s="107" t="s">
        <v>2239</v>
      </c>
      <c r="F123" s="98" t="s">
        <v>2240</v>
      </c>
      <c r="G123" s="98" t="s">
        <v>2241</v>
      </c>
      <c r="H123" s="99">
        <v>36.747146999999998</v>
      </c>
      <c r="I123" s="99">
        <v>-1.057688</v>
      </c>
      <c r="J123" s="98" t="s">
        <v>821</v>
      </c>
      <c r="K123" s="98" t="s">
        <v>871</v>
      </c>
      <c r="L123" s="98" t="s">
        <v>871</v>
      </c>
      <c r="M123" s="100" t="s">
        <v>2242</v>
      </c>
      <c r="N123" s="101">
        <v>718833864</v>
      </c>
      <c r="O123" s="102">
        <v>700289003</v>
      </c>
      <c r="P123" s="100">
        <v>-1.058138</v>
      </c>
      <c r="Q123" s="100">
        <v>36.74823</v>
      </c>
      <c r="R123" s="100">
        <v>1973.3</v>
      </c>
      <c r="S123" s="100">
        <v>5.5</v>
      </c>
      <c r="T123" s="103" t="s">
        <v>626</v>
      </c>
      <c r="U123" s="97" t="s">
        <v>627</v>
      </c>
      <c r="V123" s="97" t="s">
        <v>628</v>
      </c>
      <c r="W123" s="97" t="s">
        <v>629</v>
      </c>
      <c r="X123" s="97" t="s">
        <v>825</v>
      </c>
      <c r="Y123" s="97" t="s">
        <v>770</v>
      </c>
      <c r="Z123" s="103" t="s">
        <v>626</v>
      </c>
      <c r="AA123" s="104" t="s">
        <v>635</v>
      </c>
      <c r="AB123" s="197" t="s">
        <v>635</v>
      </c>
      <c r="AC123" s="104" t="s">
        <v>635</v>
      </c>
      <c r="AD123" s="104" t="s">
        <v>635</v>
      </c>
      <c r="AE123" s="104" t="s">
        <v>635</v>
      </c>
      <c r="AF123" s="103">
        <v>5</v>
      </c>
      <c r="AG123" s="103">
        <v>3</v>
      </c>
      <c r="AH123" s="97" t="s">
        <v>636</v>
      </c>
      <c r="AI123" s="97" t="s">
        <v>637</v>
      </c>
      <c r="AJ123" s="97" t="s">
        <v>638</v>
      </c>
      <c r="AK123" s="97" t="s">
        <v>639</v>
      </c>
      <c r="AL123" s="105" t="s">
        <v>640</v>
      </c>
      <c r="AM123" s="106" t="s">
        <v>641</v>
      </c>
      <c r="AN123" s="106" t="s">
        <v>635</v>
      </c>
      <c r="AO123" s="106" t="s">
        <v>635</v>
      </c>
      <c r="AP123" s="97" t="s">
        <v>642</v>
      </c>
      <c r="AQ123" s="97" t="s">
        <v>642</v>
      </c>
      <c r="AR123" s="103" t="s">
        <v>635</v>
      </c>
      <c r="AS123" s="107" t="s">
        <v>635</v>
      </c>
      <c r="AT123" s="103" t="s">
        <v>635</v>
      </c>
      <c r="AU123" s="103" t="s">
        <v>635</v>
      </c>
      <c r="AV123" s="106" t="s">
        <v>632</v>
      </c>
      <c r="AW123" s="105" t="s">
        <v>641</v>
      </c>
      <c r="AX123" s="103" t="s">
        <v>635</v>
      </c>
      <c r="AY123" s="105" t="s">
        <v>640</v>
      </c>
      <c r="AZ123" s="107" t="s">
        <v>635</v>
      </c>
      <c r="BA123" s="105" t="s">
        <v>640</v>
      </c>
      <c r="BB123" s="107" t="s">
        <v>635</v>
      </c>
      <c r="BC123" s="106" t="s">
        <v>640</v>
      </c>
      <c r="BD123" s="103" t="s">
        <v>635</v>
      </c>
      <c r="BE123" s="106" t="s">
        <v>632</v>
      </c>
      <c r="BF123" s="103" t="s">
        <v>641</v>
      </c>
      <c r="BG123" s="103" t="s">
        <v>635</v>
      </c>
      <c r="BH123" s="103" t="s">
        <v>847</v>
      </c>
      <c r="BI123" s="97" t="s">
        <v>640</v>
      </c>
      <c r="BJ123" s="108" t="s">
        <v>643</v>
      </c>
      <c r="BK123" s="108" t="s">
        <v>774</v>
      </c>
      <c r="BL123" s="108" t="s">
        <v>644</v>
      </c>
      <c r="BM123" s="108" t="s">
        <v>635</v>
      </c>
      <c r="BN123" s="108" t="s">
        <v>635</v>
      </c>
      <c r="BO123" s="103" t="s">
        <v>632</v>
      </c>
      <c r="BP123" s="103" t="s">
        <v>641</v>
      </c>
      <c r="BQ123" s="103" t="s">
        <v>635</v>
      </c>
      <c r="BR123" s="109" t="s">
        <v>645</v>
      </c>
      <c r="BS123" s="109" t="s">
        <v>635</v>
      </c>
      <c r="BT123" s="110" t="s">
        <v>635</v>
      </c>
      <c r="BU123" s="110" t="s">
        <v>635</v>
      </c>
      <c r="BV123" s="109" t="s">
        <v>635</v>
      </c>
      <c r="BW123" s="97" t="s">
        <v>848</v>
      </c>
      <c r="BX123" s="97" t="s">
        <v>848</v>
      </c>
      <c r="BY123" s="97" t="s">
        <v>2243</v>
      </c>
      <c r="BZ123" s="97" t="s">
        <v>779</v>
      </c>
      <c r="CA123" s="111" t="s">
        <v>736</v>
      </c>
      <c r="CB123" s="111" t="s">
        <v>737</v>
      </c>
      <c r="CC123" s="111" t="s">
        <v>635</v>
      </c>
      <c r="CD123" s="106" t="s">
        <v>635</v>
      </c>
      <c r="CE123" s="111" t="s">
        <v>635</v>
      </c>
      <c r="CF123" s="103">
        <v>3</v>
      </c>
      <c r="CG123" s="103">
        <v>5</v>
      </c>
      <c r="CH123" s="112" t="s">
        <v>649</v>
      </c>
      <c r="CI123" s="113" t="s">
        <v>635</v>
      </c>
      <c r="CJ123" s="113" t="s">
        <v>635</v>
      </c>
      <c r="CK123" s="113" t="s">
        <v>635</v>
      </c>
      <c r="CL123" s="103">
        <v>12</v>
      </c>
      <c r="CM123" s="114">
        <v>500</v>
      </c>
      <c r="CN123" s="103" t="s">
        <v>635</v>
      </c>
      <c r="CO123" s="106" t="s">
        <v>635</v>
      </c>
      <c r="CP123" s="103" t="s">
        <v>635</v>
      </c>
      <c r="CQ123" s="106" t="s">
        <v>635</v>
      </c>
      <c r="CR123" s="103" t="s">
        <v>635</v>
      </c>
      <c r="CS123" s="106" t="s">
        <v>635</v>
      </c>
      <c r="CT123" s="103" t="s">
        <v>635</v>
      </c>
      <c r="CU123" s="106" t="s">
        <v>635</v>
      </c>
      <c r="CV123" s="103" t="s">
        <v>635</v>
      </c>
      <c r="CW123" s="103" t="s">
        <v>635</v>
      </c>
      <c r="CX123" s="111" t="s">
        <v>650</v>
      </c>
      <c r="CY123" s="106" t="s">
        <v>651</v>
      </c>
      <c r="CZ123" s="115">
        <v>0.8</v>
      </c>
      <c r="DA123" s="115">
        <v>0.2</v>
      </c>
      <c r="DB123" s="116">
        <f>SUM(CZ123:DA123)</f>
        <v>1</v>
      </c>
      <c r="DC123" s="117" t="s">
        <v>635</v>
      </c>
      <c r="DD123" s="118" t="s">
        <v>635</v>
      </c>
      <c r="DE123" s="118" t="s">
        <v>635</v>
      </c>
      <c r="DF123" s="118" t="s">
        <v>635</v>
      </c>
      <c r="DG123" s="119" t="s">
        <v>635</v>
      </c>
      <c r="DH123" s="106" t="s">
        <v>635</v>
      </c>
      <c r="DI123" s="106" t="s">
        <v>635</v>
      </c>
      <c r="DJ123" s="121" t="s">
        <v>635</v>
      </c>
      <c r="DK123" s="122" t="s">
        <v>635</v>
      </c>
      <c r="DL123" s="123" t="s">
        <v>635</v>
      </c>
      <c r="DM123" s="123" t="s">
        <v>635</v>
      </c>
      <c r="DN123" s="124" t="s">
        <v>635</v>
      </c>
      <c r="DO123" s="124" t="s">
        <v>635</v>
      </c>
      <c r="DP123" s="124" t="s">
        <v>635</v>
      </c>
      <c r="DQ123" s="125">
        <v>0.4</v>
      </c>
      <c r="DR123" s="125">
        <v>5</v>
      </c>
      <c r="DS123" s="125" t="s">
        <v>1593</v>
      </c>
      <c r="DT123" s="106" t="s">
        <v>635</v>
      </c>
      <c r="DU123" s="106" t="s">
        <v>635</v>
      </c>
      <c r="DV123" s="106" t="s">
        <v>635</v>
      </c>
      <c r="DW123" s="126" t="s">
        <v>635</v>
      </c>
      <c r="DX123" s="126" t="s">
        <v>635</v>
      </c>
      <c r="DY123" s="126" t="s">
        <v>635</v>
      </c>
      <c r="DZ123" s="97" t="s">
        <v>851</v>
      </c>
      <c r="EA123" s="103" t="s">
        <v>626</v>
      </c>
      <c r="EB123" s="97" t="s">
        <v>635</v>
      </c>
      <c r="EC123" s="103" t="s">
        <v>626</v>
      </c>
      <c r="ED123" s="103" t="s">
        <v>635</v>
      </c>
      <c r="EE123" s="103" t="s">
        <v>635</v>
      </c>
      <c r="EF123" s="127" t="s">
        <v>653</v>
      </c>
      <c r="EG123" s="127" t="s">
        <v>651</v>
      </c>
      <c r="EH123" s="103" t="s">
        <v>653</v>
      </c>
      <c r="EI123" s="97" t="s">
        <v>640</v>
      </c>
      <c r="EJ123" s="97" t="s">
        <v>640</v>
      </c>
      <c r="EK123" s="122">
        <v>7</v>
      </c>
      <c r="EL123" s="122">
        <v>5</v>
      </c>
      <c r="EM123" s="122">
        <v>0.4</v>
      </c>
      <c r="EN123" s="122">
        <v>0.4</v>
      </c>
      <c r="EO123" s="128" t="s">
        <v>635</v>
      </c>
      <c r="EP123" s="128" t="s">
        <v>635</v>
      </c>
      <c r="EQ123" s="128" t="s">
        <v>635</v>
      </c>
      <c r="ER123" s="128" t="s">
        <v>635</v>
      </c>
      <c r="ES123" s="129" t="s">
        <v>635</v>
      </c>
      <c r="ET123" s="129" t="s">
        <v>635</v>
      </c>
      <c r="EU123" s="129" t="s">
        <v>635</v>
      </c>
      <c r="EV123" s="129" t="s">
        <v>635</v>
      </c>
      <c r="EW123" s="97" t="s">
        <v>654</v>
      </c>
      <c r="EX123" s="97" t="s">
        <v>901</v>
      </c>
      <c r="EY123" s="103" t="s">
        <v>805</v>
      </c>
      <c r="EZ123" s="107" t="s">
        <v>2244</v>
      </c>
      <c r="FA123" s="97" t="s">
        <v>853</v>
      </c>
      <c r="FB123" s="130" t="s">
        <v>656</v>
      </c>
      <c r="FC123" s="130" t="s">
        <v>743</v>
      </c>
      <c r="FD123" s="131" t="s">
        <v>1064</v>
      </c>
      <c r="FE123" s="131" t="s">
        <v>635</v>
      </c>
      <c r="FF123" s="131" t="s">
        <v>635</v>
      </c>
      <c r="FG123" s="131" t="s">
        <v>635</v>
      </c>
      <c r="FH123" s="131" t="s">
        <v>1691</v>
      </c>
      <c r="FI123" s="132">
        <v>2</v>
      </c>
      <c r="FJ123" s="133" t="s">
        <v>635</v>
      </c>
      <c r="FK123" s="103" t="s">
        <v>635</v>
      </c>
      <c r="FL123" s="134" t="s">
        <v>635</v>
      </c>
      <c r="FM123" s="135">
        <v>30</v>
      </c>
      <c r="FN123" s="135" t="s">
        <v>635</v>
      </c>
      <c r="FO123" s="135" t="s">
        <v>635</v>
      </c>
      <c r="FP123" s="103">
        <v>3</v>
      </c>
      <c r="FQ123" s="132">
        <v>80</v>
      </c>
      <c r="FR123" s="133" t="s">
        <v>635</v>
      </c>
      <c r="FS123" s="103" t="s">
        <v>635</v>
      </c>
      <c r="FT123" s="134" t="s">
        <v>635</v>
      </c>
      <c r="FU123" s="135">
        <v>3</v>
      </c>
      <c r="FV123" s="135" t="s">
        <v>635</v>
      </c>
      <c r="FW123" s="131" t="s">
        <v>635</v>
      </c>
      <c r="FX123" s="103">
        <v>1</v>
      </c>
      <c r="FY123" s="100" t="s">
        <v>658</v>
      </c>
      <c r="FZ123" s="102" t="s">
        <v>635</v>
      </c>
      <c r="GA123" s="102">
        <v>0</v>
      </c>
      <c r="GB123" s="102">
        <v>24</v>
      </c>
      <c r="GC123" s="136" t="s">
        <v>658</v>
      </c>
      <c r="GD123" s="137" t="s">
        <v>635</v>
      </c>
      <c r="GE123" s="137">
        <v>0</v>
      </c>
      <c r="GF123" s="137">
        <v>24</v>
      </c>
      <c r="GG123" s="125" t="s">
        <v>635</v>
      </c>
      <c r="GH123" s="125" t="s">
        <v>635</v>
      </c>
      <c r="GI123" s="125" t="s">
        <v>635</v>
      </c>
      <c r="GJ123" s="125" t="s">
        <v>635</v>
      </c>
      <c r="GK123" s="122" t="s">
        <v>635</v>
      </c>
      <c r="GL123" s="122" t="s">
        <v>635</v>
      </c>
      <c r="GM123" s="122" t="s">
        <v>635</v>
      </c>
      <c r="GN123" s="122" t="s">
        <v>635</v>
      </c>
      <c r="GO123" s="135" t="s">
        <v>635</v>
      </c>
      <c r="GP123" s="135" t="s">
        <v>635</v>
      </c>
      <c r="GQ123" s="135" t="s">
        <v>635</v>
      </c>
      <c r="GR123" s="134" t="s">
        <v>635</v>
      </c>
      <c r="GS123" s="134" t="s">
        <v>635</v>
      </c>
      <c r="GT123" s="134" t="s">
        <v>635</v>
      </c>
      <c r="GU123" s="126" t="s">
        <v>635</v>
      </c>
      <c r="GV123" s="126" t="s">
        <v>635</v>
      </c>
      <c r="GW123" s="126" t="s">
        <v>635</v>
      </c>
      <c r="GX123" s="145" t="s">
        <v>635</v>
      </c>
      <c r="GY123" s="145" t="s">
        <v>635</v>
      </c>
      <c r="GZ123" s="145" t="s">
        <v>635</v>
      </c>
      <c r="HA123" s="139" t="s">
        <v>658</v>
      </c>
      <c r="HB123" s="140" t="s">
        <v>635</v>
      </c>
      <c r="HC123" s="123">
        <v>0</v>
      </c>
      <c r="HD123" s="123">
        <v>24</v>
      </c>
      <c r="HE123" s="127" t="s">
        <v>658</v>
      </c>
      <c r="HF123" s="131" t="s">
        <v>635</v>
      </c>
      <c r="HG123" s="131">
        <v>0</v>
      </c>
      <c r="HH123" s="131">
        <v>24</v>
      </c>
      <c r="HI123" s="141" t="s">
        <v>635</v>
      </c>
      <c r="HJ123" s="141" t="s">
        <v>635</v>
      </c>
      <c r="HK123" s="141" t="s">
        <v>635</v>
      </c>
      <c r="HL123" s="141" t="s">
        <v>635</v>
      </c>
      <c r="HM123" s="131" t="s">
        <v>635</v>
      </c>
      <c r="HN123" s="131" t="s">
        <v>635</v>
      </c>
      <c r="HO123" s="131" t="s">
        <v>635</v>
      </c>
      <c r="HP123" s="131" t="s">
        <v>635</v>
      </c>
      <c r="HQ123" s="106" t="s">
        <v>635</v>
      </c>
      <c r="HR123" s="106" t="s">
        <v>635</v>
      </c>
      <c r="HS123" s="106" t="s">
        <v>635</v>
      </c>
      <c r="HT123" s="106" t="s">
        <v>635</v>
      </c>
      <c r="HU123" s="132" t="s">
        <v>635</v>
      </c>
      <c r="HV123" s="132" t="s">
        <v>635</v>
      </c>
      <c r="HW123" s="132" t="s">
        <v>635</v>
      </c>
      <c r="HX123" s="132" t="s">
        <v>635</v>
      </c>
      <c r="HY123" s="117" t="s">
        <v>658</v>
      </c>
      <c r="HZ123" s="118" t="s">
        <v>635</v>
      </c>
      <c r="IA123" s="118">
        <v>0</v>
      </c>
      <c r="IB123" s="118">
        <v>24</v>
      </c>
      <c r="IC123" s="238" t="s">
        <v>658</v>
      </c>
      <c r="ID123" s="125" t="s">
        <v>635</v>
      </c>
      <c r="IE123" s="125">
        <v>0</v>
      </c>
      <c r="IF123" s="125">
        <v>24</v>
      </c>
      <c r="IG123" s="105" t="s">
        <v>659</v>
      </c>
      <c r="IH123" s="105" t="s">
        <v>660</v>
      </c>
      <c r="II123" s="105" t="s">
        <v>830</v>
      </c>
      <c r="IJ123" s="105" t="s">
        <v>808</v>
      </c>
      <c r="IK123" s="105" t="s">
        <v>831</v>
      </c>
      <c r="IL123" s="105" t="s">
        <v>635</v>
      </c>
      <c r="IM123" s="105" t="s">
        <v>635</v>
      </c>
      <c r="IN123" s="105" t="s">
        <v>635</v>
      </c>
      <c r="IO123" s="105" t="s">
        <v>635</v>
      </c>
      <c r="IP123" s="103">
        <v>5</v>
      </c>
      <c r="IQ123" s="102" t="s">
        <v>635</v>
      </c>
      <c r="IR123" s="102" t="s">
        <v>635</v>
      </c>
      <c r="IS123" s="142" t="s">
        <v>635</v>
      </c>
      <c r="IT123" s="142" t="s">
        <v>635</v>
      </c>
      <c r="IU123" s="128" t="s">
        <v>635</v>
      </c>
      <c r="IV123" s="128" t="s">
        <v>635</v>
      </c>
      <c r="IW123" s="143" t="s">
        <v>635</v>
      </c>
      <c r="IX123" s="143" t="s">
        <v>635</v>
      </c>
      <c r="IY123" s="124" t="s">
        <v>635</v>
      </c>
      <c r="IZ123" s="124" t="s">
        <v>635</v>
      </c>
      <c r="JA123" s="124" t="s">
        <v>635</v>
      </c>
      <c r="JB123" s="123" t="s">
        <v>635</v>
      </c>
      <c r="JC123" s="123" t="s">
        <v>635</v>
      </c>
      <c r="JD123" s="123" t="s">
        <v>635</v>
      </c>
      <c r="JE123" s="144" t="s">
        <v>635</v>
      </c>
      <c r="JF123" s="144" t="s">
        <v>635</v>
      </c>
      <c r="JG123" s="144" t="s">
        <v>635</v>
      </c>
      <c r="JH123" s="141" t="s">
        <v>635</v>
      </c>
      <c r="JI123" s="141" t="s">
        <v>635</v>
      </c>
      <c r="JJ123" s="141" t="s">
        <v>635</v>
      </c>
      <c r="JK123" s="144" t="s">
        <v>635</v>
      </c>
      <c r="JL123" s="144" t="s">
        <v>635</v>
      </c>
      <c r="JM123" s="144" t="s">
        <v>635</v>
      </c>
      <c r="JN123" s="135" t="s">
        <v>635</v>
      </c>
      <c r="JO123" s="135" t="s">
        <v>635</v>
      </c>
      <c r="JP123" s="135" t="s">
        <v>635</v>
      </c>
      <c r="JQ123" s="144" t="s">
        <v>635</v>
      </c>
      <c r="JR123" s="144" t="s">
        <v>635</v>
      </c>
      <c r="JS123" s="208" t="s">
        <v>635</v>
      </c>
      <c r="JT123" s="208" t="s">
        <v>635</v>
      </c>
      <c r="JU123" s="145" t="s">
        <v>635</v>
      </c>
      <c r="JV123" s="145" t="s">
        <v>635</v>
      </c>
      <c r="JW123" s="209" t="s">
        <v>635</v>
      </c>
      <c r="JX123" s="209" t="s">
        <v>635</v>
      </c>
      <c r="JY123" s="141" t="s">
        <v>635</v>
      </c>
      <c r="JZ123" s="141" t="s">
        <v>635</v>
      </c>
      <c r="KA123" s="141" t="s">
        <v>635</v>
      </c>
      <c r="KB123" s="141" t="s">
        <v>635</v>
      </c>
      <c r="KC123" s="128" t="s">
        <v>635</v>
      </c>
      <c r="KD123" s="128" t="s">
        <v>635</v>
      </c>
      <c r="KE123" s="128" t="s">
        <v>635</v>
      </c>
      <c r="KF123" s="128" t="s">
        <v>635</v>
      </c>
      <c r="KG123" s="146" t="s">
        <v>635</v>
      </c>
      <c r="KH123" s="146" t="s">
        <v>635</v>
      </c>
      <c r="KI123" s="146" t="s">
        <v>635</v>
      </c>
      <c r="KJ123" s="146" t="s">
        <v>635</v>
      </c>
      <c r="KK123" s="147" t="s">
        <v>635</v>
      </c>
      <c r="KL123" s="147" t="s">
        <v>635</v>
      </c>
      <c r="KM123" s="147" t="s">
        <v>635</v>
      </c>
      <c r="KN123" s="147" t="s">
        <v>635</v>
      </c>
      <c r="KO123" s="148" t="s">
        <v>635</v>
      </c>
      <c r="KP123" s="148" t="s">
        <v>635</v>
      </c>
      <c r="KQ123" s="239" t="s">
        <v>635</v>
      </c>
      <c r="KR123" s="239" t="s">
        <v>635</v>
      </c>
      <c r="KS123" s="149" t="s">
        <v>635</v>
      </c>
      <c r="KT123" s="149" t="s">
        <v>635</v>
      </c>
      <c r="KU123" s="203" t="s">
        <v>635</v>
      </c>
      <c r="KV123" s="203" t="s">
        <v>635</v>
      </c>
      <c r="KW123" s="105" t="s">
        <v>965</v>
      </c>
      <c r="KX123" s="106" t="s">
        <v>635</v>
      </c>
      <c r="KY123" s="106" t="s">
        <v>635</v>
      </c>
      <c r="KZ123" s="150">
        <v>0</v>
      </c>
      <c r="LA123" s="150">
        <v>0</v>
      </c>
      <c r="LB123" s="150">
        <v>0</v>
      </c>
      <c r="LC123" s="150">
        <v>1</v>
      </c>
      <c r="LD123" s="150">
        <v>0</v>
      </c>
      <c r="LE123" s="150">
        <v>0</v>
      </c>
      <c r="LF123" s="150">
        <v>0</v>
      </c>
      <c r="LG123" s="150">
        <v>0</v>
      </c>
      <c r="LH123" s="151">
        <f t="shared" si="31"/>
        <v>1</v>
      </c>
      <c r="LI123" s="152">
        <v>0</v>
      </c>
      <c r="LJ123" s="152">
        <v>0</v>
      </c>
      <c r="LK123" s="152">
        <v>0</v>
      </c>
      <c r="LL123" s="152">
        <v>1</v>
      </c>
      <c r="LM123" s="152">
        <v>0</v>
      </c>
      <c r="LN123" s="152">
        <v>0</v>
      </c>
      <c r="LO123" s="152">
        <v>0</v>
      </c>
      <c r="LP123" s="152">
        <v>0</v>
      </c>
      <c r="LQ123" s="153">
        <f t="shared" si="32"/>
        <v>1</v>
      </c>
      <c r="LR123" s="142">
        <v>0</v>
      </c>
      <c r="LS123" s="142">
        <v>0</v>
      </c>
      <c r="LT123" s="142">
        <v>0</v>
      </c>
      <c r="LU123" s="142">
        <v>0</v>
      </c>
      <c r="LV123" s="142">
        <v>0</v>
      </c>
      <c r="LW123" s="142">
        <v>0</v>
      </c>
      <c r="LX123" s="142">
        <v>0</v>
      </c>
      <c r="LY123" s="142">
        <v>0</v>
      </c>
      <c r="LZ123" s="142">
        <v>0</v>
      </c>
      <c r="MA123" s="45" t="s">
        <v>635</v>
      </c>
      <c r="MB123" s="45" t="s">
        <v>635</v>
      </c>
      <c r="MC123" s="45" t="s">
        <v>635</v>
      </c>
      <c r="MD123" s="45" t="s">
        <v>635</v>
      </c>
      <c r="ME123" s="45" t="s">
        <v>635</v>
      </c>
      <c r="MF123" s="45" t="s">
        <v>635</v>
      </c>
      <c r="MG123" s="45" t="s">
        <v>635</v>
      </c>
      <c r="MH123" s="45" t="s">
        <v>635</v>
      </c>
      <c r="MI123" s="44" t="s">
        <v>635</v>
      </c>
      <c r="MJ123" s="155" t="s">
        <v>635</v>
      </c>
      <c r="MK123" s="155" t="s">
        <v>635</v>
      </c>
      <c r="ML123" s="155" t="s">
        <v>635</v>
      </c>
      <c r="MM123" s="155" t="s">
        <v>635</v>
      </c>
      <c r="MN123" s="155" t="s">
        <v>635</v>
      </c>
      <c r="MO123" s="155" t="s">
        <v>635</v>
      </c>
      <c r="MP123" s="155" t="s">
        <v>635</v>
      </c>
      <c r="MQ123" s="155" t="s">
        <v>635</v>
      </c>
      <c r="MR123" s="156" t="s">
        <v>635</v>
      </c>
      <c r="MS123" s="157" t="s">
        <v>635</v>
      </c>
      <c r="MT123" s="157" t="s">
        <v>635</v>
      </c>
      <c r="MU123" s="157" t="s">
        <v>635</v>
      </c>
      <c r="MV123" s="157" t="s">
        <v>635</v>
      </c>
      <c r="MW123" s="157" t="s">
        <v>635</v>
      </c>
      <c r="MX123" s="157" t="s">
        <v>635</v>
      </c>
      <c r="MY123" s="157" t="s">
        <v>635</v>
      </c>
      <c r="MZ123" s="157" t="s">
        <v>635</v>
      </c>
      <c r="NA123" s="157" t="s">
        <v>635</v>
      </c>
      <c r="NB123" s="158">
        <v>0</v>
      </c>
      <c r="NC123" s="158">
        <v>0</v>
      </c>
      <c r="ND123" s="158">
        <v>0</v>
      </c>
      <c r="NE123" s="158">
        <v>0</v>
      </c>
      <c r="NF123" s="158">
        <v>0</v>
      </c>
      <c r="NG123" s="158">
        <v>0</v>
      </c>
      <c r="NH123" s="158">
        <v>0</v>
      </c>
      <c r="NI123" s="158">
        <v>0</v>
      </c>
      <c r="NJ123" s="159">
        <v>0</v>
      </c>
      <c r="NK123" s="160" t="s">
        <v>635</v>
      </c>
      <c r="NL123" s="160" t="s">
        <v>635</v>
      </c>
      <c r="NM123" s="160" t="s">
        <v>635</v>
      </c>
      <c r="NN123" s="160" t="s">
        <v>635</v>
      </c>
      <c r="NO123" s="160" t="s">
        <v>635</v>
      </c>
      <c r="NP123" s="160" t="s">
        <v>635</v>
      </c>
      <c r="NQ123" s="160" t="s">
        <v>635</v>
      </c>
      <c r="NR123" s="160" t="s">
        <v>635</v>
      </c>
      <c r="NS123" s="161" t="s">
        <v>635</v>
      </c>
      <c r="NT123" s="162" t="s">
        <v>635</v>
      </c>
      <c r="NU123" s="162" t="s">
        <v>635</v>
      </c>
      <c r="NV123" s="162" t="s">
        <v>635</v>
      </c>
      <c r="NW123" s="162" t="s">
        <v>635</v>
      </c>
      <c r="NX123" s="162" t="s">
        <v>635</v>
      </c>
      <c r="NY123" s="162" t="s">
        <v>635</v>
      </c>
      <c r="NZ123" s="162" t="s">
        <v>635</v>
      </c>
      <c r="OA123" s="162" t="s">
        <v>635</v>
      </c>
      <c r="OB123" s="163" t="s">
        <v>635</v>
      </c>
      <c r="OC123" s="142">
        <v>0</v>
      </c>
      <c r="OD123" s="142">
        <v>0</v>
      </c>
      <c r="OE123" s="142">
        <v>0</v>
      </c>
      <c r="OF123" s="142">
        <v>0</v>
      </c>
      <c r="OG123" s="142">
        <v>0</v>
      </c>
      <c r="OH123" s="142">
        <v>0</v>
      </c>
      <c r="OI123" s="142">
        <v>0</v>
      </c>
      <c r="OJ123" s="142">
        <v>0</v>
      </c>
      <c r="OK123" s="142">
        <v>0</v>
      </c>
      <c r="OL123" s="45">
        <v>0</v>
      </c>
      <c r="OM123" s="45">
        <v>0</v>
      </c>
      <c r="ON123" s="45">
        <v>0</v>
      </c>
      <c r="OO123" s="45">
        <v>0</v>
      </c>
      <c r="OP123" s="45">
        <v>0</v>
      </c>
      <c r="OQ123" s="45">
        <v>0</v>
      </c>
      <c r="OR123" s="45">
        <v>0</v>
      </c>
      <c r="OS123" s="45">
        <v>0</v>
      </c>
      <c r="OT123" s="44">
        <v>0</v>
      </c>
      <c r="OU123" s="158" t="s">
        <v>635</v>
      </c>
      <c r="OV123" s="158" t="s">
        <v>635</v>
      </c>
      <c r="OW123" s="158" t="s">
        <v>635</v>
      </c>
      <c r="OX123" s="158" t="s">
        <v>635</v>
      </c>
      <c r="OY123" s="158" t="s">
        <v>635</v>
      </c>
      <c r="OZ123" s="158" t="s">
        <v>635</v>
      </c>
      <c r="PA123" s="158" t="s">
        <v>635</v>
      </c>
      <c r="PB123" s="158" t="s">
        <v>635</v>
      </c>
      <c r="PC123" s="159" t="s">
        <v>635</v>
      </c>
      <c r="PD123" s="152" t="s">
        <v>635</v>
      </c>
      <c r="PE123" s="152" t="s">
        <v>635</v>
      </c>
      <c r="PF123" s="152" t="s">
        <v>635</v>
      </c>
      <c r="PG123" s="152" t="s">
        <v>635</v>
      </c>
      <c r="PH123" s="152" t="s">
        <v>635</v>
      </c>
      <c r="PI123" s="152" t="s">
        <v>635</v>
      </c>
      <c r="PJ123" s="152" t="s">
        <v>635</v>
      </c>
      <c r="PK123" s="152" t="s">
        <v>635</v>
      </c>
      <c r="PL123" s="164" t="s">
        <v>635</v>
      </c>
      <c r="PM123" s="158" t="s">
        <v>635</v>
      </c>
      <c r="PN123" s="158" t="s">
        <v>635</v>
      </c>
      <c r="PO123" s="158" t="s">
        <v>635</v>
      </c>
      <c r="PP123" s="158" t="s">
        <v>635</v>
      </c>
      <c r="PQ123" s="158" t="s">
        <v>635</v>
      </c>
      <c r="PR123" s="158" t="s">
        <v>635</v>
      </c>
      <c r="PS123" s="158" t="s">
        <v>635</v>
      </c>
      <c r="PT123" s="158" t="s">
        <v>635</v>
      </c>
      <c r="PU123" s="159" t="s">
        <v>635</v>
      </c>
      <c r="PV123" s="157">
        <v>0</v>
      </c>
      <c r="PW123" s="157">
        <v>0</v>
      </c>
      <c r="PX123" s="157">
        <v>0</v>
      </c>
      <c r="PY123" s="157">
        <v>0</v>
      </c>
      <c r="PZ123" s="157">
        <v>0</v>
      </c>
      <c r="QA123" s="157">
        <v>0</v>
      </c>
      <c r="QB123" s="157">
        <v>0</v>
      </c>
      <c r="QC123" s="157">
        <v>0</v>
      </c>
      <c r="QD123" s="165">
        <v>0</v>
      </c>
      <c r="QE123" s="166" t="s">
        <v>635</v>
      </c>
      <c r="QF123" s="166" t="s">
        <v>635</v>
      </c>
      <c r="QG123" s="166" t="s">
        <v>635</v>
      </c>
      <c r="QH123" s="166" t="s">
        <v>635</v>
      </c>
      <c r="QI123" s="166" t="s">
        <v>635</v>
      </c>
      <c r="QJ123" s="166" t="s">
        <v>635</v>
      </c>
      <c r="QK123" s="166" t="s">
        <v>635</v>
      </c>
      <c r="QL123" s="166" t="s">
        <v>635</v>
      </c>
      <c r="QM123" s="167" t="s">
        <v>635</v>
      </c>
      <c r="QN123" s="120" t="s">
        <v>635</v>
      </c>
      <c r="QO123" s="120" t="s">
        <v>635</v>
      </c>
      <c r="QP123" s="120" t="s">
        <v>635</v>
      </c>
      <c r="QQ123" s="120" t="s">
        <v>635</v>
      </c>
      <c r="QR123" s="120" t="s">
        <v>635</v>
      </c>
      <c r="QS123" s="120" t="s">
        <v>635</v>
      </c>
      <c r="QT123" s="120" t="s">
        <v>635</v>
      </c>
      <c r="QU123" s="120" t="s">
        <v>635</v>
      </c>
      <c r="QV123" s="168" t="s">
        <v>635</v>
      </c>
      <c r="QW123" s="169">
        <v>0</v>
      </c>
      <c r="QX123" s="169">
        <v>0</v>
      </c>
      <c r="QY123" s="169">
        <v>0</v>
      </c>
      <c r="QZ123" s="169">
        <v>0</v>
      </c>
      <c r="RA123" s="169">
        <v>0</v>
      </c>
      <c r="RB123" s="169">
        <v>0</v>
      </c>
      <c r="RC123" s="169">
        <v>0</v>
      </c>
      <c r="RD123" s="169">
        <v>0</v>
      </c>
      <c r="RE123" s="170">
        <v>0</v>
      </c>
      <c r="RF123" s="136" t="s">
        <v>656</v>
      </c>
      <c r="RG123" s="136" t="s">
        <v>743</v>
      </c>
      <c r="RH123" s="136" t="s">
        <v>1335</v>
      </c>
      <c r="RI123" s="137" t="s">
        <v>635</v>
      </c>
      <c r="RJ123" s="137" t="s">
        <v>635</v>
      </c>
      <c r="RK123" s="137" t="s">
        <v>635</v>
      </c>
      <c r="RL123" s="105" t="s">
        <v>965</v>
      </c>
      <c r="RM123" s="106" t="s">
        <v>635</v>
      </c>
      <c r="RN123" s="106" t="s">
        <v>635</v>
      </c>
      <c r="RO123" s="171">
        <v>0</v>
      </c>
      <c r="RP123" s="171">
        <v>0</v>
      </c>
      <c r="RQ123" s="171">
        <v>0</v>
      </c>
      <c r="RR123" s="171">
        <v>1</v>
      </c>
      <c r="RS123" s="171">
        <v>0</v>
      </c>
      <c r="RT123" s="171">
        <v>0</v>
      </c>
      <c r="RU123" s="171">
        <v>0</v>
      </c>
      <c r="RV123" s="171">
        <v>0</v>
      </c>
      <c r="RW123" s="172">
        <f t="shared" si="28"/>
        <v>1</v>
      </c>
      <c r="RX123" s="133" t="s">
        <v>635</v>
      </c>
      <c r="RY123" s="133" t="s">
        <v>635</v>
      </c>
      <c r="RZ123" s="133" t="s">
        <v>635</v>
      </c>
      <c r="SA123" s="133" t="s">
        <v>635</v>
      </c>
      <c r="SB123" s="133" t="s">
        <v>635</v>
      </c>
      <c r="SC123" s="133" t="s">
        <v>635</v>
      </c>
      <c r="SD123" s="133" t="s">
        <v>635</v>
      </c>
      <c r="SE123" s="133" t="s">
        <v>635</v>
      </c>
      <c r="SF123" s="189" t="s">
        <v>635</v>
      </c>
      <c r="SG123" s="132" t="s">
        <v>635</v>
      </c>
      <c r="SH123" s="132" t="s">
        <v>635</v>
      </c>
      <c r="SI123" s="132" t="s">
        <v>635</v>
      </c>
      <c r="SJ123" s="132" t="s">
        <v>635</v>
      </c>
      <c r="SK123" s="132" t="s">
        <v>635</v>
      </c>
      <c r="SL123" s="132" t="s">
        <v>635</v>
      </c>
      <c r="SM123" s="132" t="s">
        <v>635</v>
      </c>
      <c r="SN123" s="132" t="s">
        <v>635</v>
      </c>
      <c r="SO123" s="173" t="s">
        <v>635</v>
      </c>
      <c r="SP123" s="102" t="s">
        <v>635</v>
      </c>
      <c r="SQ123" s="102" t="s">
        <v>635</v>
      </c>
      <c r="SR123" s="102" t="s">
        <v>635</v>
      </c>
      <c r="SS123" s="102" t="s">
        <v>635</v>
      </c>
      <c r="ST123" s="102" t="s">
        <v>635</v>
      </c>
      <c r="SU123" s="102" t="s">
        <v>635</v>
      </c>
      <c r="SV123" s="102" t="s">
        <v>635</v>
      </c>
      <c r="SW123" s="102" t="s">
        <v>635</v>
      </c>
      <c r="SX123" s="174" t="s">
        <v>635</v>
      </c>
      <c r="SY123" s="125" t="s">
        <v>635</v>
      </c>
      <c r="SZ123" s="125" t="s">
        <v>635</v>
      </c>
      <c r="TA123" s="125" t="s">
        <v>635</v>
      </c>
      <c r="TB123" s="125" t="s">
        <v>635</v>
      </c>
      <c r="TC123" s="125" t="s">
        <v>635</v>
      </c>
      <c r="TD123" s="125" t="s">
        <v>635</v>
      </c>
      <c r="TE123" s="125" t="s">
        <v>635</v>
      </c>
      <c r="TF123" s="125" t="s">
        <v>635</v>
      </c>
      <c r="TG123" s="175" t="s">
        <v>635</v>
      </c>
      <c r="TH123" s="149" t="s">
        <v>635</v>
      </c>
      <c r="TI123" s="149" t="s">
        <v>635</v>
      </c>
      <c r="TJ123" s="149" t="s">
        <v>635</v>
      </c>
      <c r="TK123" s="149" t="s">
        <v>635</v>
      </c>
      <c r="TL123" s="149" t="s">
        <v>635</v>
      </c>
      <c r="TM123" s="149" t="s">
        <v>635</v>
      </c>
      <c r="TN123" s="149" t="s">
        <v>635</v>
      </c>
      <c r="TO123" s="149" t="s">
        <v>635</v>
      </c>
      <c r="TP123" s="176" t="s">
        <v>635</v>
      </c>
      <c r="TQ123" s="210">
        <v>0</v>
      </c>
      <c r="TR123" s="210">
        <v>0</v>
      </c>
      <c r="TS123" s="210">
        <v>0</v>
      </c>
      <c r="TT123" s="210">
        <v>1</v>
      </c>
      <c r="TU123" s="210">
        <v>0</v>
      </c>
      <c r="TV123" s="210">
        <v>0</v>
      </c>
      <c r="TW123" s="210">
        <v>0</v>
      </c>
      <c r="TX123" s="210">
        <v>0</v>
      </c>
      <c r="TY123" s="211">
        <f t="shared" ref="TY123:TY130" si="36">SUBTOTAL(9,TQ123:TX123)</f>
        <v>1</v>
      </c>
      <c r="TZ123" s="241">
        <v>0</v>
      </c>
      <c r="UA123" s="241">
        <v>0</v>
      </c>
      <c r="UB123" s="241">
        <v>0</v>
      </c>
      <c r="UC123" s="241">
        <v>1</v>
      </c>
      <c r="UD123" s="241">
        <v>0</v>
      </c>
      <c r="UE123" s="241">
        <v>0</v>
      </c>
      <c r="UF123" s="241">
        <v>0</v>
      </c>
      <c r="UG123" s="241">
        <v>0</v>
      </c>
      <c r="UH123" s="242">
        <f>SUBTOTAL(9,TZ123:UG123)</f>
        <v>1</v>
      </c>
      <c r="UI123" s="171">
        <v>0</v>
      </c>
      <c r="UJ123" s="171">
        <v>0</v>
      </c>
      <c r="UK123" s="171">
        <v>0</v>
      </c>
      <c r="UL123" s="171">
        <v>1</v>
      </c>
      <c r="UM123" s="171">
        <v>0</v>
      </c>
      <c r="UN123" s="171">
        <v>0</v>
      </c>
      <c r="UO123" s="171">
        <v>0</v>
      </c>
      <c r="UP123" s="171">
        <v>0</v>
      </c>
      <c r="UQ123" s="181">
        <f t="shared" si="29"/>
        <v>1</v>
      </c>
      <c r="UR123" s="131" t="s">
        <v>635</v>
      </c>
      <c r="US123" s="131" t="s">
        <v>635</v>
      </c>
      <c r="UT123" s="131" t="s">
        <v>635</v>
      </c>
      <c r="UU123" s="131" t="s">
        <v>635</v>
      </c>
      <c r="UV123" s="131" t="s">
        <v>635</v>
      </c>
      <c r="UW123" s="131" t="s">
        <v>635</v>
      </c>
      <c r="UX123" s="131" t="s">
        <v>635</v>
      </c>
      <c r="UY123" s="131" t="s">
        <v>635</v>
      </c>
      <c r="UZ123" s="182" t="s">
        <v>635</v>
      </c>
      <c r="VA123" s="169" t="s">
        <v>635</v>
      </c>
      <c r="VB123" s="169" t="s">
        <v>635</v>
      </c>
      <c r="VC123" s="169" t="s">
        <v>635</v>
      </c>
      <c r="VD123" s="169" t="s">
        <v>635</v>
      </c>
      <c r="VE123" s="169" t="s">
        <v>635</v>
      </c>
      <c r="VF123" s="169" t="s">
        <v>635</v>
      </c>
      <c r="VG123" s="169" t="s">
        <v>635</v>
      </c>
      <c r="VH123" s="169" t="s">
        <v>635</v>
      </c>
      <c r="VI123" s="183" t="s">
        <v>635</v>
      </c>
      <c r="VJ123" s="177" t="s">
        <v>635</v>
      </c>
      <c r="VK123" s="177" t="s">
        <v>635</v>
      </c>
      <c r="VL123" s="177" t="s">
        <v>635</v>
      </c>
      <c r="VM123" s="177" t="s">
        <v>635</v>
      </c>
      <c r="VN123" s="177" t="s">
        <v>635</v>
      </c>
      <c r="VO123" s="177" t="s">
        <v>635</v>
      </c>
      <c r="VP123" s="177" t="s">
        <v>635</v>
      </c>
      <c r="VQ123" s="177" t="s">
        <v>635</v>
      </c>
      <c r="VR123" s="178" t="s">
        <v>635</v>
      </c>
      <c r="VS123" s="184" t="s">
        <v>635</v>
      </c>
      <c r="VT123" s="184" t="s">
        <v>635</v>
      </c>
      <c r="VU123" s="184" t="s">
        <v>635</v>
      </c>
      <c r="VV123" s="184" t="s">
        <v>635</v>
      </c>
      <c r="VW123" s="184" t="s">
        <v>635</v>
      </c>
      <c r="VX123" s="184" t="s">
        <v>635</v>
      </c>
      <c r="VY123" s="184" t="s">
        <v>635</v>
      </c>
      <c r="VZ123" s="184" t="s">
        <v>635</v>
      </c>
      <c r="WA123" s="185" t="s">
        <v>635</v>
      </c>
      <c r="WB123" s="186" t="s">
        <v>635</v>
      </c>
      <c r="WC123" s="186" t="s">
        <v>635</v>
      </c>
      <c r="WD123" s="186" t="s">
        <v>635</v>
      </c>
      <c r="WE123" s="186" t="s">
        <v>635</v>
      </c>
      <c r="WF123" s="186" t="s">
        <v>635</v>
      </c>
      <c r="WG123" s="186" t="s">
        <v>635</v>
      </c>
      <c r="WH123" s="186" t="s">
        <v>635</v>
      </c>
      <c r="WI123" s="186" t="s">
        <v>635</v>
      </c>
      <c r="WJ123" s="187" t="s">
        <v>635</v>
      </c>
      <c r="WK123" s="212">
        <v>0</v>
      </c>
      <c r="WL123" s="212">
        <v>0</v>
      </c>
      <c r="WM123" s="212">
        <v>0</v>
      </c>
      <c r="WN123" s="212">
        <v>1</v>
      </c>
      <c r="WO123" s="212">
        <v>0</v>
      </c>
      <c r="WP123" s="212">
        <v>0</v>
      </c>
      <c r="WQ123" s="212">
        <v>0</v>
      </c>
      <c r="WR123" s="212">
        <v>0</v>
      </c>
      <c r="WS123" s="188">
        <f t="shared" ref="WS123:WS130" si="37">SUBTOTAL(9,WK123:WR123)</f>
        <v>1</v>
      </c>
      <c r="WT123" s="158">
        <v>0</v>
      </c>
      <c r="WU123" s="158">
        <v>0</v>
      </c>
      <c r="WV123" s="158">
        <v>0</v>
      </c>
      <c r="WW123" s="158">
        <v>1</v>
      </c>
      <c r="WX123" s="158">
        <v>0</v>
      </c>
      <c r="WY123" s="158">
        <v>0</v>
      </c>
      <c r="WZ123" s="158">
        <v>0</v>
      </c>
      <c r="XA123" s="158">
        <v>0</v>
      </c>
      <c r="XB123" s="243">
        <f>SUBTOTAL(9,WT123:XA123)</f>
        <v>1</v>
      </c>
      <c r="XC123" s="105" t="s">
        <v>665</v>
      </c>
      <c r="XD123" s="105" t="s">
        <v>666</v>
      </c>
      <c r="XE123" s="105" t="s">
        <v>749</v>
      </c>
      <c r="XF123" s="111" t="s">
        <v>750</v>
      </c>
      <c r="XG123" s="190" t="s">
        <v>672</v>
      </c>
      <c r="XH123" s="190" t="s">
        <v>673</v>
      </c>
      <c r="XI123" s="190" t="s">
        <v>712</v>
      </c>
      <c r="XJ123" s="190" t="s">
        <v>635</v>
      </c>
      <c r="XK123" s="190" t="s">
        <v>635</v>
      </c>
      <c r="XL123" s="190" t="s">
        <v>635</v>
      </c>
      <c r="XM123" s="191" t="s">
        <v>667</v>
      </c>
      <c r="XN123" s="191" t="s">
        <v>668</v>
      </c>
      <c r="XO123" s="191" t="s">
        <v>670</v>
      </c>
      <c r="XP123" s="191" t="s">
        <v>672</v>
      </c>
      <c r="XQ123" s="191" t="s">
        <v>673</v>
      </c>
      <c r="XR123" s="191" t="s">
        <v>712</v>
      </c>
      <c r="XS123" s="191" t="s">
        <v>635</v>
      </c>
      <c r="XT123" s="191" t="s">
        <v>635</v>
      </c>
      <c r="XU123" s="192" t="s">
        <v>672</v>
      </c>
      <c r="XV123" s="192" t="s">
        <v>635</v>
      </c>
      <c r="XW123" s="192" t="s">
        <v>635</v>
      </c>
      <c r="XX123" s="192" t="s">
        <v>635</v>
      </c>
      <c r="XY123" s="192" t="s">
        <v>635</v>
      </c>
      <c r="XZ123" s="192" t="s">
        <v>635</v>
      </c>
      <c r="YA123" s="144" t="s">
        <v>667</v>
      </c>
      <c r="YB123" s="144" t="s">
        <v>670</v>
      </c>
      <c r="YC123" s="144" t="s">
        <v>635</v>
      </c>
      <c r="YD123" s="144" t="s">
        <v>635</v>
      </c>
      <c r="YE123" s="144" t="s">
        <v>635</v>
      </c>
      <c r="YF123" s="144" t="s">
        <v>635</v>
      </c>
      <c r="YG123" s="144" t="s">
        <v>635</v>
      </c>
      <c r="YH123" s="111" t="s">
        <v>751</v>
      </c>
      <c r="YI123" s="111" t="s">
        <v>674</v>
      </c>
      <c r="YJ123" s="111" t="s">
        <v>800</v>
      </c>
      <c r="YK123" s="190" t="s">
        <v>752</v>
      </c>
      <c r="YL123" s="190" t="s">
        <v>677</v>
      </c>
      <c r="YM123" s="190" t="s">
        <v>951</v>
      </c>
      <c r="YN123" s="190" t="s">
        <v>635</v>
      </c>
      <c r="YO123" s="190" t="s">
        <v>635</v>
      </c>
      <c r="YP123" s="130" t="s">
        <v>752</v>
      </c>
      <c r="YQ123" s="130" t="s">
        <v>951</v>
      </c>
      <c r="YR123" s="130" t="s">
        <v>936</v>
      </c>
      <c r="YS123" s="130" t="s">
        <v>635</v>
      </c>
      <c r="YT123" s="130" t="s">
        <v>635</v>
      </c>
      <c r="YU123" s="130" t="s">
        <v>635</v>
      </c>
      <c r="YV123" s="112" t="s">
        <v>752</v>
      </c>
      <c r="YW123" s="112" t="s">
        <v>635</v>
      </c>
      <c r="YX123" s="112" t="s">
        <v>635</v>
      </c>
      <c r="YY123" s="112" t="s">
        <v>635</v>
      </c>
      <c r="YZ123" s="105" t="s">
        <v>674</v>
      </c>
      <c r="ZA123" s="105" t="s">
        <v>635</v>
      </c>
      <c r="ZB123" s="126" t="s">
        <v>635</v>
      </c>
      <c r="ZC123" s="126" t="s">
        <v>635</v>
      </c>
      <c r="ZD123" s="126" t="s">
        <v>635</v>
      </c>
      <c r="ZE123" s="126" t="s">
        <v>635</v>
      </c>
      <c r="ZF123" s="126" t="s">
        <v>635</v>
      </c>
      <c r="ZG123" s="125" t="s">
        <v>882</v>
      </c>
      <c r="ZH123" s="125" t="s">
        <v>675</v>
      </c>
      <c r="ZI123" s="125" t="s">
        <v>677</v>
      </c>
      <c r="ZJ123" s="125" t="s">
        <v>753</v>
      </c>
      <c r="ZK123" s="125" t="s">
        <v>635</v>
      </c>
      <c r="ZL123" s="125" t="s">
        <v>635</v>
      </c>
      <c r="ZM123" s="125" t="s">
        <v>635</v>
      </c>
      <c r="ZN123" s="125" t="s">
        <v>635</v>
      </c>
      <c r="ZO123" s="147" t="s">
        <v>635</v>
      </c>
      <c r="ZP123" s="147" t="s">
        <v>635</v>
      </c>
      <c r="ZQ123" s="147" t="s">
        <v>635</v>
      </c>
      <c r="ZR123" s="147" t="s">
        <v>635</v>
      </c>
      <c r="ZS123" s="147" t="s">
        <v>635</v>
      </c>
      <c r="ZT123" s="184" t="s">
        <v>635</v>
      </c>
      <c r="ZU123" s="184">
        <v>5</v>
      </c>
      <c r="ZV123" s="184">
        <v>1</v>
      </c>
      <c r="ZW123" s="184" t="s">
        <v>635</v>
      </c>
      <c r="ZX123" s="131">
        <v>1</v>
      </c>
      <c r="ZY123" s="131" t="s">
        <v>635</v>
      </c>
      <c r="ZZ123" s="131" t="s">
        <v>635</v>
      </c>
      <c r="AAA123" s="131" t="s">
        <v>635</v>
      </c>
      <c r="AAB123" s="132" t="s">
        <v>635</v>
      </c>
      <c r="AAC123" s="132" t="s">
        <v>635</v>
      </c>
      <c r="AAD123" s="132" t="s">
        <v>635</v>
      </c>
      <c r="AAE123" s="193" t="s">
        <v>635</v>
      </c>
      <c r="AAF123" s="102">
        <v>0.5</v>
      </c>
      <c r="AAG123" s="102" t="s">
        <v>635</v>
      </c>
      <c r="AAH123" s="102">
        <v>1</v>
      </c>
      <c r="AAI123" s="102" t="s">
        <v>635</v>
      </c>
      <c r="AAJ123" s="125" t="s">
        <v>635</v>
      </c>
      <c r="AAK123" s="125" t="s">
        <v>635</v>
      </c>
      <c r="AAL123" s="125" t="s">
        <v>635</v>
      </c>
      <c r="AAM123" s="125" t="s">
        <v>635</v>
      </c>
      <c r="AAN123" s="131">
        <v>3</v>
      </c>
      <c r="AAO123" s="131">
        <v>2</v>
      </c>
      <c r="AAP123" s="131" t="s">
        <v>635</v>
      </c>
      <c r="AAQ123" s="131">
        <v>2</v>
      </c>
      <c r="AAR123" s="149">
        <v>3</v>
      </c>
      <c r="AAS123" s="149">
        <v>4</v>
      </c>
      <c r="AAT123" s="149" t="s">
        <v>635</v>
      </c>
      <c r="AAU123" s="149" t="s">
        <v>635</v>
      </c>
      <c r="AAV123" s="184">
        <v>2</v>
      </c>
      <c r="AAW123" s="184">
        <v>2</v>
      </c>
      <c r="AAX123" s="184" t="s">
        <v>635</v>
      </c>
      <c r="AAY123" s="184" t="s">
        <v>635</v>
      </c>
      <c r="AAZ123" s="103" t="s">
        <v>632</v>
      </c>
      <c r="ABA123" s="100" t="s">
        <v>679</v>
      </c>
      <c r="ABB123" s="100" t="s">
        <v>786</v>
      </c>
      <c r="ABC123" s="100" t="s">
        <v>635</v>
      </c>
      <c r="ABD123" s="100" t="s">
        <v>635</v>
      </c>
      <c r="ABE123" s="100" t="s">
        <v>635</v>
      </c>
      <c r="ABF123" s="103" t="s">
        <v>635</v>
      </c>
      <c r="ABG123" s="194">
        <v>50000</v>
      </c>
      <c r="ABH123" s="195" t="s">
        <v>716</v>
      </c>
      <c r="ABI123" s="195" t="s">
        <v>680</v>
      </c>
      <c r="ABJ123" s="195" t="s">
        <v>788</v>
      </c>
      <c r="ABK123" s="195" t="s">
        <v>717</v>
      </c>
      <c r="ABL123" s="177" t="s">
        <v>833</v>
      </c>
      <c r="ABM123" s="177" t="s">
        <v>635</v>
      </c>
      <c r="ABN123" s="177" t="s">
        <v>635</v>
      </c>
      <c r="ABO123" s="195" t="s">
        <v>635</v>
      </c>
      <c r="ABP123" s="112" t="s">
        <v>682</v>
      </c>
      <c r="ABQ123" s="112" t="s">
        <v>907</v>
      </c>
      <c r="ABR123" s="112" t="s">
        <v>811</v>
      </c>
      <c r="ABS123" s="103" t="s">
        <v>632</v>
      </c>
      <c r="ABT123" s="97" t="s">
        <v>632</v>
      </c>
      <c r="ABU123" s="196" t="s">
        <v>683</v>
      </c>
      <c r="ABV123" s="196" t="s">
        <v>718</v>
      </c>
      <c r="ABW123" s="196" t="s">
        <v>789</v>
      </c>
      <c r="ABX123" s="196" t="s">
        <v>684</v>
      </c>
      <c r="ABY123" s="196" t="s">
        <v>719</v>
      </c>
      <c r="ABZ123" s="196" t="s">
        <v>635</v>
      </c>
      <c r="ACA123" s="196" t="s">
        <v>635</v>
      </c>
      <c r="ACB123" s="97" t="s">
        <v>626</v>
      </c>
      <c r="ACC123" s="97" t="s">
        <v>632</v>
      </c>
      <c r="ACD123" s="112" t="s">
        <v>1246</v>
      </c>
      <c r="ACE123" s="112" t="s">
        <v>635</v>
      </c>
      <c r="ACF123" s="112" t="s">
        <v>635</v>
      </c>
      <c r="ACG123" s="112" t="s">
        <v>635</v>
      </c>
      <c r="ACH123" s="277" t="s">
        <v>2245</v>
      </c>
      <c r="ACI123" s="97" t="s">
        <v>2246</v>
      </c>
      <c r="ACJ123" s="97"/>
    </row>
    <row r="124" spans="1:764" ht="15" customHeight="1">
      <c r="A124">
        <v>120</v>
      </c>
      <c r="B124" s="97" t="s">
        <v>2247</v>
      </c>
      <c r="C124" s="97" t="s">
        <v>2248</v>
      </c>
      <c r="D124" s="97" t="s">
        <v>817</v>
      </c>
      <c r="E124" s="107" t="s">
        <v>2249</v>
      </c>
      <c r="F124" s="98" t="s">
        <v>2250</v>
      </c>
      <c r="G124" s="98" t="s">
        <v>2251</v>
      </c>
      <c r="H124" s="99">
        <v>36.722658000000003</v>
      </c>
      <c r="I124" s="99">
        <v>-1.1847449999999999</v>
      </c>
      <c r="J124" s="98" t="s">
        <v>821</v>
      </c>
      <c r="K124" s="98" t="s">
        <v>1589</v>
      </c>
      <c r="L124" s="98" t="s">
        <v>2252</v>
      </c>
      <c r="M124" s="100" t="s">
        <v>2253</v>
      </c>
      <c r="N124" s="101">
        <v>724435169</v>
      </c>
      <c r="O124" s="102">
        <v>0</v>
      </c>
      <c r="P124" s="100">
        <v>-1.1860299999999999</v>
      </c>
      <c r="Q124" s="100">
        <v>36.721967999999997</v>
      </c>
      <c r="R124" s="100">
        <v>1899.2</v>
      </c>
      <c r="S124" s="100">
        <v>4.8</v>
      </c>
      <c r="T124" s="103" t="s">
        <v>626</v>
      </c>
      <c r="U124" s="97" t="s">
        <v>629</v>
      </c>
      <c r="V124" s="97" t="s">
        <v>699</v>
      </c>
      <c r="W124" s="97" t="s">
        <v>629</v>
      </c>
      <c r="X124" s="97" t="s">
        <v>630</v>
      </c>
      <c r="Y124" s="97" t="s">
        <v>770</v>
      </c>
      <c r="Z124" s="103" t="s">
        <v>632</v>
      </c>
      <c r="AA124" s="104" t="s">
        <v>634</v>
      </c>
      <c r="AB124" s="197" t="s">
        <v>635</v>
      </c>
      <c r="AC124" s="104" t="s">
        <v>635</v>
      </c>
      <c r="AD124" s="104" t="s">
        <v>635</v>
      </c>
      <c r="AE124" s="104" t="s">
        <v>635</v>
      </c>
      <c r="AF124" s="103">
        <v>3</v>
      </c>
      <c r="AG124" s="103">
        <v>1</v>
      </c>
      <c r="AH124" s="97" t="s">
        <v>636</v>
      </c>
      <c r="AI124" s="97" t="s">
        <v>637</v>
      </c>
      <c r="AJ124" s="97" t="s">
        <v>638</v>
      </c>
      <c r="AK124" s="97" t="s">
        <v>635</v>
      </c>
      <c r="AL124" s="105" t="s">
        <v>640</v>
      </c>
      <c r="AM124" s="106" t="s">
        <v>641</v>
      </c>
      <c r="AN124" s="106" t="s">
        <v>635</v>
      </c>
      <c r="AO124" s="106" t="s">
        <v>635</v>
      </c>
      <c r="AP124" s="97" t="s">
        <v>642</v>
      </c>
      <c r="AQ124" s="97" t="s">
        <v>642</v>
      </c>
      <c r="AR124" s="103" t="s">
        <v>635</v>
      </c>
      <c r="AS124" s="103" t="s">
        <v>635</v>
      </c>
      <c r="AT124" s="103" t="s">
        <v>635</v>
      </c>
      <c r="AU124" s="103" t="s">
        <v>635</v>
      </c>
      <c r="AV124" s="106" t="s">
        <v>632</v>
      </c>
      <c r="AW124" s="105" t="s">
        <v>641</v>
      </c>
      <c r="AX124" s="103" t="s">
        <v>640</v>
      </c>
      <c r="AY124" s="105" t="s">
        <v>641</v>
      </c>
      <c r="AZ124" s="107" t="s">
        <v>635</v>
      </c>
      <c r="BA124" s="105" t="s">
        <v>641</v>
      </c>
      <c r="BB124" s="107" t="s">
        <v>635</v>
      </c>
      <c r="BC124" s="106" t="s">
        <v>635</v>
      </c>
      <c r="BD124" s="103" t="s">
        <v>635</v>
      </c>
      <c r="BE124" s="106" t="s">
        <v>626</v>
      </c>
      <c r="BF124" s="103" t="s">
        <v>635</v>
      </c>
      <c r="BG124" s="103" t="s">
        <v>635</v>
      </c>
      <c r="BH124" s="103" t="s">
        <v>635</v>
      </c>
      <c r="BI124" s="97" t="s">
        <v>641</v>
      </c>
      <c r="BJ124" s="108" t="s">
        <v>643</v>
      </c>
      <c r="BK124" s="108" t="s">
        <v>635</v>
      </c>
      <c r="BL124" s="108" t="s">
        <v>635</v>
      </c>
      <c r="BM124" s="108" t="s">
        <v>635</v>
      </c>
      <c r="BN124" s="108" t="s">
        <v>635</v>
      </c>
      <c r="BO124" s="103" t="s">
        <v>632</v>
      </c>
      <c r="BP124" s="103" t="s">
        <v>640</v>
      </c>
      <c r="BQ124" s="103" t="s">
        <v>635</v>
      </c>
      <c r="BR124" s="109" t="s">
        <v>775</v>
      </c>
      <c r="BS124" s="109" t="s">
        <v>876</v>
      </c>
      <c r="BT124" s="110" t="s">
        <v>635</v>
      </c>
      <c r="BU124" s="110" t="s">
        <v>635</v>
      </c>
      <c r="BV124" s="109" t="s">
        <v>635</v>
      </c>
      <c r="BW124" s="97" t="s">
        <v>877</v>
      </c>
      <c r="BX124" s="97" t="s">
        <v>641</v>
      </c>
      <c r="BY124" s="97" t="s">
        <v>2254</v>
      </c>
      <c r="BZ124" s="97" t="s">
        <v>648</v>
      </c>
      <c r="CA124" s="111" t="s">
        <v>635</v>
      </c>
      <c r="CB124" s="111" t="s">
        <v>635</v>
      </c>
      <c r="CC124" s="111" t="s">
        <v>635</v>
      </c>
      <c r="CD124" s="106" t="s">
        <v>635</v>
      </c>
      <c r="CE124" s="111" t="s">
        <v>635</v>
      </c>
      <c r="CF124" s="103">
        <v>3</v>
      </c>
      <c r="CG124" s="103">
        <v>3</v>
      </c>
      <c r="CH124" s="112" t="s">
        <v>641</v>
      </c>
      <c r="CI124" s="113" t="s">
        <v>635</v>
      </c>
      <c r="CJ124" s="113" t="s">
        <v>635</v>
      </c>
      <c r="CK124" s="113" t="s">
        <v>635</v>
      </c>
      <c r="CL124" s="103">
        <v>0</v>
      </c>
      <c r="CM124" s="114" t="s">
        <v>635</v>
      </c>
      <c r="CN124" s="103" t="s">
        <v>635</v>
      </c>
      <c r="CO124" s="106" t="s">
        <v>635</v>
      </c>
      <c r="CP124" s="103">
        <v>0.2</v>
      </c>
      <c r="CQ124" s="106">
        <v>300</v>
      </c>
      <c r="CR124" s="103" t="s">
        <v>635</v>
      </c>
      <c r="CS124" s="106" t="s">
        <v>635</v>
      </c>
      <c r="CT124" s="103" t="s">
        <v>635</v>
      </c>
      <c r="CU124" s="106" t="s">
        <v>635</v>
      </c>
      <c r="CV124" s="103" t="s">
        <v>635</v>
      </c>
      <c r="CW124" s="103" t="s">
        <v>635</v>
      </c>
      <c r="CX124" s="111" t="s">
        <v>635</v>
      </c>
      <c r="CY124" s="106" t="s">
        <v>635</v>
      </c>
      <c r="CZ124" s="106" t="s">
        <v>635</v>
      </c>
      <c r="DA124" s="106" t="s">
        <v>635</v>
      </c>
      <c r="DB124" s="106" t="s">
        <v>635</v>
      </c>
      <c r="DC124" s="117" t="s">
        <v>635</v>
      </c>
      <c r="DD124" s="118" t="s">
        <v>635</v>
      </c>
      <c r="DE124" s="118" t="s">
        <v>635</v>
      </c>
      <c r="DF124" s="118" t="s">
        <v>635</v>
      </c>
      <c r="DG124" s="119" t="s">
        <v>635</v>
      </c>
      <c r="DH124" s="105" t="s">
        <v>651</v>
      </c>
      <c r="DI124" s="120">
        <v>1</v>
      </c>
      <c r="DJ124" s="121" t="s">
        <v>635</v>
      </c>
      <c r="DK124" s="122" t="s">
        <v>635</v>
      </c>
      <c r="DL124" s="123" t="s">
        <v>635</v>
      </c>
      <c r="DM124" s="123" t="s">
        <v>635</v>
      </c>
      <c r="DN124" s="124" t="s">
        <v>635</v>
      </c>
      <c r="DO124" s="124" t="s">
        <v>635</v>
      </c>
      <c r="DP124" s="124" t="s">
        <v>635</v>
      </c>
      <c r="DQ124" s="125" t="s">
        <v>635</v>
      </c>
      <c r="DR124" s="125" t="s">
        <v>635</v>
      </c>
      <c r="DS124" s="125" t="s">
        <v>635</v>
      </c>
      <c r="DT124" s="106" t="s">
        <v>635</v>
      </c>
      <c r="DU124" s="106" t="s">
        <v>635</v>
      </c>
      <c r="DV124" s="106" t="s">
        <v>635</v>
      </c>
      <c r="DW124" s="126" t="s">
        <v>635</v>
      </c>
      <c r="DX124" s="126" t="s">
        <v>635</v>
      </c>
      <c r="DY124" s="126" t="s">
        <v>635</v>
      </c>
      <c r="DZ124" s="97" t="s">
        <v>635</v>
      </c>
      <c r="EA124" s="103" t="s">
        <v>626</v>
      </c>
      <c r="EB124" s="97" t="s">
        <v>635</v>
      </c>
      <c r="EC124" s="103" t="s">
        <v>626</v>
      </c>
      <c r="ED124" s="103" t="s">
        <v>635</v>
      </c>
      <c r="EE124" s="103" t="s">
        <v>635</v>
      </c>
      <c r="EF124" s="127" t="s">
        <v>635</v>
      </c>
      <c r="EG124" s="127" t="s">
        <v>635</v>
      </c>
      <c r="EH124" s="103" t="s">
        <v>635</v>
      </c>
      <c r="EI124" s="97" t="s">
        <v>641</v>
      </c>
      <c r="EJ124" s="97" t="s">
        <v>641</v>
      </c>
      <c r="EK124" s="122" t="s">
        <v>635</v>
      </c>
      <c r="EL124" s="122" t="s">
        <v>635</v>
      </c>
      <c r="EM124" s="122" t="s">
        <v>635</v>
      </c>
      <c r="EN124" s="122" t="s">
        <v>635</v>
      </c>
      <c r="EO124" s="128" t="s">
        <v>635</v>
      </c>
      <c r="EP124" s="128" t="s">
        <v>635</v>
      </c>
      <c r="EQ124" s="128" t="s">
        <v>635</v>
      </c>
      <c r="ER124" s="128" t="s">
        <v>635</v>
      </c>
      <c r="ES124" s="129" t="s">
        <v>635</v>
      </c>
      <c r="ET124" s="129" t="s">
        <v>635</v>
      </c>
      <c r="EU124" s="129" t="s">
        <v>635</v>
      </c>
      <c r="EV124" s="129" t="s">
        <v>635</v>
      </c>
      <c r="EW124" s="97" t="s">
        <v>635</v>
      </c>
      <c r="EX124" s="103" t="s">
        <v>635</v>
      </c>
      <c r="EY124" s="103" t="s">
        <v>635</v>
      </c>
      <c r="EZ124" s="107" t="s">
        <v>635</v>
      </c>
      <c r="FA124" s="103" t="s">
        <v>635</v>
      </c>
      <c r="FB124" s="130" t="s">
        <v>1063</v>
      </c>
      <c r="FC124" s="130" t="s">
        <v>743</v>
      </c>
      <c r="FD124" s="131" t="s">
        <v>635</v>
      </c>
      <c r="FE124" s="131" t="s">
        <v>635</v>
      </c>
      <c r="FF124" s="131" t="s">
        <v>635</v>
      </c>
      <c r="FG124" s="131" t="s">
        <v>635</v>
      </c>
      <c r="FH124" s="131" t="s">
        <v>635</v>
      </c>
      <c r="FI124" s="132" t="s">
        <v>635</v>
      </c>
      <c r="FJ124" s="133" t="s">
        <v>635</v>
      </c>
      <c r="FK124" s="103" t="s">
        <v>635</v>
      </c>
      <c r="FL124" s="134">
        <v>4</v>
      </c>
      <c r="FM124" s="135">
        <v>200</v>
      </c>
      <c r="FN124" s="135" t="s">
        <v>635</v>
      </c>
      <c r="FO124" s="135" t="s">
        <v>635</v>
      </c>
      <c r="FP124" s="103" t="s">
        <v>635</v>
      </c>
      <c r="FQ124" s="132" t="s">
        <v>635</v>
      </c>
      <c r="FR124" s="133" t="s">
        <v>635</v>
      </c>
      <c r="FS124" s="103" t="s">
        <v>635</v>
      </c>
      <c r="FT124" s="134">
        <v>15</v>
      </c>
      <c r="FU124" s="135">
        <v>5</v>
      </c>
      <c r="FV124" s="135" t="s">
        <v>635</v>
      </c>
      <c r="FW124" s="131" t="s">
        <v>635</v>
      </c>
      <c r="FX124" s="103" t="s">
        <v>635</v>
      </c>
      <c r="FY124" s="100" t="s">
        <v>635</v>
      </c>
      <c r="FZ124" s="102" t="s">
        <v>635</v>
      </c>
      <c r="GA124" s="102" t="s">
        <v>635</v>
      </c>
      <c r="GB124" s="102" t="s">
        <v>635</v>
      </c>
      <c r="GC124" s="136" t="s">
        <v>635</v>
      </c>
      <c r="GD124" s="137" t="s">
        <v>635</v>
      </c>
      <c r="GE124" s="137" t="s">
        <v>635</v>
      </c>
      <c r="GF124" s="137" t="s">
        <v>635</v>
      </c>
      <c r="GG124" s="125" t="s">
        <v>635</v>
      </c>
      <c r="GH124" s="125" t="s">
        <v>635</v>
      </c>
      <c r="GI124" s="125" t="s">
        <v>635</v>
      </c>
      <c r="GJ124" s="125" t="s">
        <v>635</v>
      </c>
      <c r="GK124" s="122" t="s">
        <v>635</v>
      </c>
      <c r="GL124" s="122" t="s">
        <v>635</v>
      </c>
      <c r="GM124" s="122" t="s">
        <v>635</v>
      </c>
      <c r="GN124" s="122" t="s">
        <v>635</v>
      </c>
      <c r="GO124" s="135" t="s">
        <v>635</v>
      </c>
      <c r="GP124" s="190" t="s">
        <v>635</v>
      </c>
      <c r="GQ124" s="190" t="s">
        <v>635</v>
      </c>
      <c r="GR124" s="134" t="s">
        <v>635</v>
      </c>
      <c r="GS124" s="134" t="s">
        <v>635</v>
      </c>
      <c r="GT124" s="134" t="s">
        <v>635</v>
      </c>
      <c r="GU124" s="191" t="s">
        <v>658</v>
      </c>
      <c r="GV124" s="126">
        <v>0</v>
      </c>
      <c r="GW124" s="126">
        <v>24</v>
      </c>
      <c r="GX124" s="138" t="s">
        <v>658</v>
      </c>
      <c r="GY124" s="145">
        <v>0</v>
      </c>
      <c r="GZ124" s="145">
        <v>24</v>
      </c>
      <c r="HA124" s="139" t="s">
        <v>658</v>
      </c>
      <c r="HB124" s="140" t="s">
        <v>635</v>
      </c>
      <c r="HC124" s="123">
        <v>0</v>
      </c>
      <c r="HD124" s="123">
        <v>24</v>
      </c>
      <c r="HE124" s="127" t="s">
        <v>658</v>
      </c>
      <c r="HF124" s="131" t="s">
        <v>635</v>
      </c>
      <c r="HG124" s="131">
        <v>0</v>
      </c>
      <c r="HH124" s="131">
        <v>24</v>
      </c>
      <c r="HI124" s="141" t="s">
        <v>635</v>
      </c>
      <c r="HJ124" s="141" t="s">
        <v>635</v>
      </c>
      <c r="HK124" s="141" t="s">
        <v>635</v>
      </c>
      <c r="HL124" s="141" t="s">
        <v>635</v>
      </c>
      <c r="HM124" s="131" t="s">
        <v>635</v>
      </c>
      <c r="HN124" s="131" t="s">
        <v>635</v>
      </c>
      <c r="HO124" s="131" t="s">
        <v>635</v>
      </c>
      <c r="HP124" s="131" t="s">
        <v>635</v>
      </c>
      <c r="HQ124" s="106" t="s">
        <v>635</v>
      </c>
      <c r="HR124" s="106" t="s">
        <v>635</v>
      </c>
      <c r="HS124" s="106" t="s">
        <v>635</v>
      </c>
      <c r="HT124" s="106" t="s">
        <v>635</v>
      </c>
      <c r="HU124" s="132" t="s">
        <v>635</v>
      </c>
      <c r="HV124" s="132" t="s">
        <v>635</v>
      </c>
      <c r="HW124" s="132" t="s">
        <v>635</v>
      </c>
      <c r="HX124" s="132" t="s">
        <v>635</v>
      </c>
      <c r="HY124" s="118" t="s">
        <v>635</v>
      </c>
      <c r="HZ124" s="118" t="s">
        <v>635</v>
      </c>
      <c r="IA124" s="118" t="s">
        <v>635</v>
      </c>
      <c r="IB124" s="118" t="s">
        <v>635</v>
      </c>
      <c r="IC124" s="125" t="s">
        <v>635</v>
      </c>
      <c r="ID124" s="125" t="s">
        <v>635</v>
      </c>
      <c r="IE124" s="125" t="s">
        <v>635</v>
      </c>
      <c r="IF124" s="125" t="s">
        <v>635</v>
      </c>
      <c r="IG124" s="105" t="s">
        <v>659</v>
      </c>
      <c r="IH124" s="105" t="s">
        <v>660</v>
      </c>
      <c r="II124" s="105" t="s">
        <v>661</v>
      </c>
      <c r="IJ124" s="105" t="s">
        <v>662</v>
      </c>
      <c r="IK124" s="105" t="s">
        <v>855</v>
      </c>
      <c r="IL124" s="105" t="s">
        <v>856</v>
      </c>
      <c r="IM124" s="105" t="s">
        <v>830</v>
      </c>
      <c r="IN124" s="105" t="s">
        <v>635</v>
      </c>
      <c r="IO124" s="105" t="s">
        <v>635</v>
      </c>
      <c r="IP124" s="103">
        <v>7</v>
      </c>
      <c r="IQ124" s="102" t="s">
        <v>635</v>
      </c>
      <c r="IR124" s="102" t="s">
        <v>635</v>
      </c>
      <c r="IS124" s="102" t="s">
        <v>635</v>
      </c>
      <c r="IT124" s="102" t="s">
        <v>635</v>
      </c>
      <c r="IU124" s="128" t="s">
        <v>635</v>
      </c>
      <c r="IV124" s="128" t="s">
        <v>635</v>
      </c>
      <c r="IW124" s="128" t="s">
        <v>635</v>
      </c>
      <c r="IX124" s="128" t="s">
        <v>635</v>
      </c>
      <c r="IY124" s="124" t="s">
        <v>635</v>
      </c>
      <c r="IZ124" s="124" t="s">
        <v>635</v>
      </c>
      <c r="JA124" s="124" t="s">
        <v>635</v>
      </c>
      <c r="JB124" s="123" t="s">
        <v>635</v>
      </c>
      <c r="JC124" s="123" t="s">
        <v>635</v>
      </c>
      <c r="JD124" s="123" t="s">
        <v>635</v>
      </c>
      <c r="JE124" s="144" t="s">
        <v>635</v>
      </c>
      <c r="JF124" s="144" t="s">
        <v>635</v>
      </c>
      <c r="JG124" s="144" t="s">
        <v>635</v>
      </c>
      <c r="JH124" s="141" t="s">
        <v>635</v>
      </c>
      <c r="JI124" s="141" t="s">
        <v>635</v>
      </c>
      <c r="JJ124" s="141" t="s">
        <v>635</v>
      </c>
      <c r="JK124" s="144" t="s">
        <v>635</v>
      </c>
      <c r="JL124" s="144" t="s">
        <v>635</v>
      </c>
      <c r="JM124" s="144" t="s">
        <v>635</v>
      </c>
      <c r="JN124" s="135" t="s">
        <v>635</v>
      </c>
      <c r="JO124" s="171">
        <v>0</v>
      </c>
      <c r="JP124" s="171">
        <v>0</v>
      </c>
      <c r="JQ124" s="144" t="s">
        <v>635</v>
      </c>
      <c r="JR124" s="144" t="s">
        <v>635</v>
      </c>
      <c r="JS124" s="208" t="s">
        <v>635</v>
      </c>
      <c r="JT124" s="208" t="s">
        <v>635</v>
      </c>
      <c r="JU124" s="145" t="s">
        <v>635</v>
      </c>
      <c r="JV124" s="145" t="s">
        <v>635</v>
      </c>
      <c r="JW124" s="209" t="s">
        <v>635</v>
      </c>
      <c r="JX124" s="209" t="s">
        <v>635</v>
      </c>
      <c r="JY124" s="141" t="s">
        <v>635</v>
      </c>
      <c r="JZ124" s="141" t="s">
        <v>635</v>
      </c>
      <c r="KA124" s="141" t="s">
        <v>635</v>
      </c>
      <c r="KB124" s="141" t="s">
        <v>635</v>
      </c>
      <c r="KC124" s="128" t="s">
        <v>635</v>
      </c>
      <c r="KD124" s="128" t="s">
        <v>635</v>
      </c>
      <c r="KE124" s="128" t="s">
        <v>635</v>
      </c>
      <c r="KF124" s="128" t="s">
        <v>635</v>
      </c>
      <c r="KG124" s="146" t="s">
        <v>635</v>
      </c>
      <c r="KH124" s="146" t="s">
        <v>635</v>
      </c>
      <c r="KI124" s="146" t="s">
        <v>635</v>
      </c>
      <c r="KJ124" s="146" t="s">
        <v>635</v>
      </c>
      <c r="KK124" s="147" t="s">
        <v>635</v>
      </c>
      <c r="KL124" s="147" t="s">
        <v>635</v>
      </c>
      <c r="KM124" s="147" t="s">
        <v>635</v>
      </c>
      <c r="KN124" s="147" t="s">
        <v>635</v>
      </c>
      <c r="KO124" s="148" t="s">
        <v>635</v>
      </c>
      <c r="KP124" s="148" t="s">
        <v>635</v>
      </c>
      <c r="KQ124" s="148" t="s">
        <v>635</v>
      </c>
      <c r="KR124" s="148" t="s">
        <v>635</v>
      </c>
      <c r="KS124" s="149" t="s">
        <v>635</v>
      </c>
      <c r="KT124" s="149" t="s">
        <v>635</v>
      </c>
      <c r="KU124" s="149" t="s">
        <v>635</v>
      </c>
      <c r="KV124" s="149" t="s">
        <v>635</v>
      </c>
      <c r="KW124" s="105" t="s">
        <v>710</v>
      </c>
      <c r="KX124" s="106" t="s">
        <v>635</v>
      </c>
      <c r="KY124" s="120">
        <v>0</v>
      </c>
      <c r="KZ124" s="150">
        <v>0</v>
      </c>
      <c r="LA124" s="150">
        <v>0</v>
      </c>
      <c r="LB124" s="150">
        <v>1</v>
      </c>
      <c r="LC124" s="150">
        <v>0</v>
      </c>
      <c r="LD124" s="150">
        <v>0</v>
      </c>
      <c r="LE124" s="150">
        <v>0</v>
      </c>
      <c r="LF124" s="150">
        <v>0</v>
      </c>
      <c r="LG124" s="150">
        <v>0</v>
      </c>
      <c r="LH124" s="151">
        <f t="shared" si="31"/>
        <v>1</v>
      </c>
      <c r="LI124" s="132" t="s">
        <v>635</v>
      </c>
      <c r="LJ124" s="132" t="s">
        <v>635</v>
      </c>
      <c r="LK124" s="152">
        <v>1</v>
      </c>
      <c r="LL124" s="132" t="s">
        <v>635</v>
      </c>
      <c r="LM124" s="132" t="s">
        <v>635</v>
      </c>
      <c r="LN124" s="132" t="s">
        <v>635</v>
      </c>
      <c r="LO124" s="132" t="s">
        <v>635</v>
      </c>
      <c r="LP124" s="132" t="s">
        <v>635</v>
      </c>
      <c r="LQ124" s="153">
        <f t="shared" si="32"/>
        <v>1</v>
      </c>
      <c r="LR124" s="142" t="s">
        <v>635</v>
      </c>
      <c r="LS124" s="142" t="s">
        <v>635</v>
      </c>
      <c r="LT124" s="142" t="s">
        <v>635</v>
      </c>
      <c r="LU124" s="142" t="s">
        <v>635</v>
      </c>
      <c r="LV124" s="142" t="s">
        <v>635</v>
      </c>
      <c r="LW124" s="142" t="s">
        <v>635</v>
      </c>
      <c r="LX124" s="142" t="s">
        <v>635</v>
      </c>
      <c r="LY124" s="142" t="s">
        <v>635</v>
      </c>
      <c r="LZ124" s="142" t="s">
        <v>635</v>
      </c>
      <c r="MA124" s="45" t="s">
        <v>635</v>
      </c>
      <c r="MB124" s="45" t="s">
        <v>635</v>
      </c>
      <c r="MC124" s="45" t="s">
        <v>635</v>
      </c>
      <c r="MD124" s="45" t="s">
        <v>635</v>
      </c>
      <c r="ME124" s="45" t="s">
        <v>635</v>
      </c>
      <c r="MF124" s="45" t="s">
        <v>635</v>
      </c>
      <c r="MG124" s="45" t="s">
        <v>635</v>
      </c>
      <c r="MH124" s="45" t="s">
        <v>635</v>
      </c>
      <c r="MI124" s="44" t="s">
        <v>635</v>
      </c>
      <c r="MJ124" s="155" t="s">
        <v>635</v>
      </c>
      <c r="MK124" s="155" t="s">
        <v>635</v>
      </c>
      <c r="ML124" s="155" t="s">
        <v>635</v>
      </c>
      <c r="MM124" s="155" t="s">
        <v>635</v>
      </c>
      <c r="MN124" s="155" t="s">
        <v>635</v>
      </c>
      <c r="MO124" s="155" t="s">
        <v>635</v>
      </c>
      <c r="MP124" s="155" t="s">
        <v>635</v>
      </c>
      <c r="MQ124" s="155" t="s">
        <v>635</v>
      </c>
      <c r="MR124" s="156" t="s">
        <v>635</v>
      </c>
      <c r="MS124" s="157">
        <v>0</v>
      </c>
      <c r="MT124" s="157">
        <v>0</v>
      </c>
      <c r="MU124" s="157">
        <v>0</v>
      </c>
      <c r="MV124" s="157">
        <v>0</v>
      </c>
      <c r="MW124" s="157">
        <v>0</v>
      </c>
      <c r="MX124" s="157">
        <v>0</v>
      </c>
      <c r="MY124" s="157">
        <v>0</v>
      </c>
      <c r="MZ124" s="157">
        <v>0</v>
      </c>
      <c r="NA124" s="157">
        <v>0</v>
      </c>
      <c r="NB124" s="158">
        <v>0</v>
      </c>
      <c r="NC124" s="158">
        <v>0</v>
      </c>
      <c r="ND124" s="158">
        <v>0</v>
      </c>
      <c r="NE124" s="158">
        <v>0</v>
      </c>
      <c r="NF124" s="158">
        <v>0</v>
      </c>
      <c r="NG124" s="158">
        <v>0</v>
      </c>
      <c r="NH124" s="158">
        <v>0</v>
      </c>
      <c r="NI124" s="158">
        <v>0</v>
      </c>
      <c r="NJ124" s="159">
        <v>0</v>
      </c>
      <c r="NK124" s="160" t="s">
        <v>635</v>
      </c>
      <c r="NL124" s="160" t="s">
        <v>635</v>
      </c>
      <c r="NM124" s="160" t="s">
        <v>635</v>
      </c>
      <c r="NN124" s="160" t="s">
        <v>635</v>
      </c>
      <c r="NO124" s="160" t="s">
        <v>635</v>
      </c>
      <c r="NP124" s="160" t="s">
        <v>635</v>
      </c>
      <c r="NQ124" s="160" t="s">
        <v>635</v>
      </c>
      <c r="NR124" s="160" t="s">
        <v>635</v>
      </c>
      <c r="NS124" s="161" t="s">
        <v>635</v>
      </c>
      <c r="NT124" s="201" t="s">
        <v>635</v>
      </c>
      <c r="NU124" s="201" t="s">
        <v>635</v>
      </c>
      <c r="NV124" s="201" t="s">
        <v>635</v>
      </c>
      <c r="NW124" s="201" t="s">
        <v>635</v>
      </c>
      <c r="NX124" s="201" t="s">
        <v>635</v>
      </c>
      <c r="NY124" s="201" t="s">
        <v>635</v>
      </c>
      <c r="NZ124" s="201" t="s">
        <v>635</v>
      </c>
      <c r="OA124" s="201" t="s">
        <v>635</v>
      </c>
      <c r="OB124" s="202" t="s">
        <v>635</v>
      </c>
      <c r="OC124" s="142" t="s">
        <v>635</v>
      </c>
      <c r="OD124" s="142" t="s">
        <v>635</v>
      </c>
      <c r="OE124" s="142" t="s">
        <v>635</v>
      </c>
      <c r="OF124" s="142" t="s">
        <v>635</v>
      </c>
      <c r="OG124" s="142" t="s">
        <v>635</v>
      </c>
      <c r="OH124" s="142" t="s">
        <v>635</v>
      </c>
      <c r="OI124" s="142" t="s">
        <v>635</v>
      </c>
      <c r="OJ124" s="142" t="s">
        <v>635</v>
      </c>
      <c r="OK124" s="142" t="s">
        <v>635</v>
      </c>
      <c r="OL124" s="45" t="s">
        <v>635</v>
      </c>
      <c r="OM124" s="45" t="s">
        <v>635</v>
      </c>
      <c r="ON124" s="45" t="s">
        <v>635</v>
      </c>
      <c r="OO124" s="45" t="s">
        <v>635</v>
      </c>
      <c r="OP124" s="45" t="s">
        <v>635</v>
      </c>
      <c r="OQ124" s="45" t="s">
        <v>635</v>
      </c>
      <c r="OR124" s="45" t="s">
        <v>635</v>
      </c>
      <c r="OS124" s="45" t="s">
        <v>635</v>
      </c>
      <c r="OT124" s="44" t="s">
        <v>635</v>
      </c>
      <c r="OU124" s="158" t="s">
        <v>635</v>
      </c>
      <c r="OV124" s="158" t="s">
        <v>635</v>
      </c>
      <c r="OW124" s="158" t="s">
        <v>635</v>
      </c>
      <c r="OX124" s="158" t="s">
        <v>635</v>
      </c>
      <c r="OY124" s="158" t="s">
        <v>635</v>
      </c>
      <c r="OZ124" s="158" t="s">
        <v>635</v>
      </c>
      <c r="PA124" s="158" t="s">
        <v>635</v>
      </c>
      <c r="PB124" s="158" t="s">
        <v>635</v>
      </c>
      <c r="PC124" s="159" t="s">
        <v>635</v>
      </c>
      <c r="PD124" s="152" t="s">
        <v>635</v>
      </c>
      <c r="PE124" s="152" t="s">
        <v>635</v>
      </c>
      <c r="PF124" s="152" t="s">
        <v>635</v>
      </c>
      <c r="PG124" s="152" t="s">
        <v>635</v>
      </c>
      <c r="PH124" s="152" t="s">
        <v>635</v>
      </c>
      <c r="PI124" s="152" t="s">
        <v>635</v>
      </c>
      <c r="PJ124" s="152" t="s">
        <v>635</v>
      </c>
      <c r="PK124" s="152" t="s">
        <v>635</v>
      </c>
      <c r="PL124" s="164" t="s">
        <v>635</v>
      </c>
      <c r="PM124" s="158">
        <v>0</v>
      </c>
      <c r="PN124" s="158">
        <v>0</v>
      </c>
      <c r="PO124" s="158">
        <v>0</v>
      </c>
      <c r="PP124" s="158">
        <v>0</v>
      </c>
      <c r="PQ124" s="158">
        <v>0</v>
      </c>
      <c r="PR124" s="158">
        <v>0</v>
      </c>
      <c r="PS124" s="158">
        <v>0</v>
      </c>
      <c r="PT124" s="158">
        <v>0</v>
      </c>
      <c r="PU124" s="158">
        <v>0</v>
      </c>
      <c r="PV124" s="157">
        <v>0</v>
      </c>
      <c r="PW124" s="157">
        <v>0</v>
      </c>
      <c r="PX124" s="157">
        <v>0</v>
      </c>
      <c r="PY124" s="157">
        <v>0</v>
      </c>
      <c r="PZ124" s="157">
        <v>0</v>
      </c>
      <c r="QA124" s="157">
        <v>0</v>
      </c>
      <c r="QB124" s="157">
        <v>0</v>
      </c>
      <c r="QC124" s="157">
        <v>0</v>
      </c>
      <c r="QD124" s="165">
        <v>0</v>
      </c>
      <c r="QE124" s="166" t="s">
        <v>635</v>
      </c>
      <c r="QF124" s="166" t="s">
        <v>635</v>
      </c>
      <c r="QG124" s="166" t="s">
        <v>635</v>
      </c>
      <c r="QH124" s="166" t="s">
        <v>635</v>
      </c>
      <c r="QI124" s="166" t="s">
        <v>635</v>
      </c>
      <c r="QJ124" s="166" t="s">
        <v>635</v>
      </c>
      <c r="QK124" s="166" t="s">
        <v>635</v>
      </c>
      <c r="QL124" s="166" t="s">
        <v>635</v>
      </c>
      <c r="QM124" s="167" t="s">
        <v>635</v>
      </c>
      <c r="QN124" s="120" t="s">
        <v>635</v>
      </c>
      <c r="QO124" s="120" t="s">
        <v>635</v>
      </c>
      <c r="QP124" s="120" t="s">
        <v>635</v>
      </c>
      <c r="QQ124" s="120" t="s">
        <v>635</v>
      </c>
      <c r="QR124" s="120" t="s">
        <v>635</v>
      </c>
      <c r="QS124" s="120" t="s">
        <v>635</v>
      </c>
      <c r="QT124" s="120" t="s">
        <v>635</v>
      </c>
      <c r="QU124" s="120" t="s">
        <v>635</v>
      </c>
      <c r="QV124" s="168" t="s">
        <v>635</v>
      </c>
      <c r="QW124" s="169" t="s">
        <v>635</v>
      </c>
      <c r="QX124" s="169" t="s">
        <v>635</v>
      </c>
      <c r="QY124" s="169" t="s">
        <v>635</v>
      </c>
      <c r="QZ124" s="169" t="s">
        <v>635</v>
      </c>
      <c r="RA124" s="169" t="s">
        <v>635</v>
      </c>
      <c r="RB124" s="169" t="s">
        <v>635</v>
      </c>
      <c r="RC124" s="169" t="s">
        <v>635</v>
      </c>
      <c r="RD124" s="169" t="s">
        <v>635</v>
      </c>
      <c r="RE124" s="170" t="s">
        <v>635</v>
      </c>
      <c r="RF124" s="136" t="s">
        <v>1063</v>
      </c>
      <c r="RG124" s="136" t="s">
        <v>743</v>
      </c>
      <c r="RH124" s="136" t="s">
        <v>635</v>
      </c>
      <c r="RI124" s="137" t="s">
        <v>635</v>
      </c>
      <c r="RJ124" s="137" t="s">
        <v>635</v>
      </c>
      <c r="RK124" s="137" t="s">
        <v>635</v>
      </c>
      <c r="RL124" s="105" t="s">
        <v>710</v>
      </c>
      <c r="RM124" s="106" t="s">
        <v>635</v>
      </c>
      <c r="RN124" s="106" t="s">
        <v>635</v>
      </c>
      <c r="RO124" s="135" t="s">
        <v>635</v>
      </c>
      <c r="RP124" s="135" t="s">
        <v>635</v>
      </c>
      <c r="RQ124" s="135" t="s">
        <v>635</v>
      </c>
      <c r="RR124" s="135" t="s">
        <v>635</v>
      </c>
      <c r="RS124" s="135" t="s">
        <v>635</v>
      </c>
      <c r="RT124" s="135" t="s">
        <v>635</v>
      </c>
      <c r="RU124" s="135" t="s">
        <v>635</v>
      </c>
      <c r="RV124" s="135" t="s">
        <v>635</v>
      </c>
      <c r="RW124" s="230" t="s">
        <v>635</v>
      </c>
      <c r="RX124" s="133" t="s">
        <v>635</v>
      </c>
      <c r="RY124" s="133" t="s">
        <v>635</v>
      </c>
      <c r="RZ124" s="133" t="s">
        <v>635</v>
      </c>
      <c r="SA124" s="133" t="s">
        <v>635</v>
      </c>
      <c r="SB124" s="133" t="s">
        <v>635</v>
      </c>
      <c r="SC124" s="133" t="s">
        <v>635</v>
      </c>
      <c r="SD124" s="133" t="s">
        <v>635</v>
      </c>
      <c r="SE124" s="133" t="s">
        <v>635</v>
      </c>
      <c r="SF124" s="189" t="s">
        <v>635</v>
      </c>
      <c r="SG124" s="132" t="s">
        <v>635</v>
      </c>
      <c r="SH124" s="132" t="s">
        <v>635</v>
      </c>
      <c r="SI124" s="132" t="s">
        <v>635</v>
      </c>
      <c r="SJ124" s="132" t="s">
        <v>635</v>
      </c>
      <c r="SK124" s="132" t="s">
        <v>635</v>
      </c>
      <c r="SL124" s="132" t="s">
        <v>635</v>
      </c>
      <c r="SM124" s="132" t="s">
        <v>635</v>
      </c>
      <c r="SN124" s="132" t="s">
        <v>635</v>
      </c>
      <c r="SO124" s="173" t="s">
        <v>635</v>
      </c>
      <c r="SP124" s="142">
        <v>0</v>
      </c>
      <c r="SQ124" s="142">
        <v>0</v>
      </c>
      <c r="SR124" s="142">
        <v>1</v>
      </c>
      <c r="SS124" s="142">
        <v>0</v>
      </c>
      <c r="ST124" s="142">
        <v>0</v>
      </c>
      <c r="SU124" s="142">
        <v>0</v>
      </c>
      <c r="SV124" s="142">
        <v>0</v>
      </c>
      <c r="SW124" s="142">
        <v>0</v>
      </c>
      <c r="SX124" s="240">
        <f>SUBTOTAL(9,SP124:SW124)</f>
        <v>1</v>
      </c>
      <c r="SY124" s="125" t="s">
        <v>635</v>
      </c>
      <c r="SZ124" s="125" t="s">
        <v>635</v>
      </c>
      <c r="TA124" s="125" t="s">
        <v>635</v>
      </c>
      <c r="TB124" s="125" t="s">
        <v>635</v>
      </c>
      <c r="TC124" s="125" t="s">
        <v>635</v>
      </c>
      <c r="TD124" s="125" t="s">
        <v>635</v>
      </c>
      <c r="TE124" s="125" t="s">
        <v>635</v>
      </c>
      <c r="TF124" s="125" t="s">
        <v>635</v>
      </c>
      <c r="TG124" s="175" t="s">
        <v>635</v>
      </c>
      <c r="TH124" s="149" t="s">
        <v>635</v>
      </c>
      <c r="TI124" s="149" t="s">
        <v>635</v>
      </c>
      <c r="TJ124" s="149" t="s">
        <v>635</v>
      </c>
      <c r="TK124" s="149" t="s">
        <v>635</v>
      </c>
      <c r="TL124" s="149" t="s">
        <v>635</v>
      </c>
      <c r="TM124" s="149" t="s">
        <v>635</v>
      </c>
      <c r="TN124" s="149" t="s">
        <v>635</v>
      </c>
      <c r="TO124" s="149" t="s">
        <v>635</v>
      </c>
      <c r="TP124" s="176" t="s">
        <v>635</v>
      </c>
      <c r="TQ124" s="210">
        <v>0</v>
      </c>
      <c r="TR124" s="210">
        <v>0</v>
      </c>
      <c r="TS124" s="210">
        <v>1</v>
      </c>
      <c r="TT124" s="210">
        <v>0</v>
      </c>
      <c r="TU124" s="210">
        <v>0</v>
      </c>
      <c r="TV124" s="210">
        <v>0</v>
      </c>
      <c r="TW124" s="210">
        <v>0</v>
      </c>
      <c r="TX124" s="210">
        <v>0</v>
      </c>
      <c r="TY124" s="211">
        <f t="shared" si="36"/>
        <v>1</v>
      </c>
      <c r="TZ124" s="179" t="s">
        <v>635</v>
      </c>
      <c r="UA124" s="179" t="s">
        <v>635</v>
      </c>
      <c r="UB124" s="179" t="s">
        <v>635</v>
      </c>
      <c r="UC124" s="179" t="s">
        <v>635</v>
      </c>
      <c r="UD124" s="179" t="s">
        <v>635</v>
      </c>
      <c r="UE124" s="179" t="s">
        <v>635</v>
      </c>
      <c r="UF124" s="179" t="s">
        <v>635</v>
      </c>
      <c r="UG124" s="179" t="s">
        <v>635</v>
      </c>
      <c r="UH124" s="180" t="s">
        <v>635</v>
      </c>
      <c r="UI124" s="135" t="s">
        <v>635</v>
      </c>
      <c r="UJ124" s="135" t="s">
        <v>635</v>
      </c>
      <c r="UK124" s="135" t="s">
        <v>635</v>
      </c>
      <c r="UL124" s="135" t="s">
        <v>635</v>
      </c>
      <c r="UM124" s="135" t="s">
        <v>635</v>
      </c>
      <c r="UN124" s="135" t="s">
        <v>635</v>
      </c>
      <c r="UO124" s="135" t="s">
        <v>635</v>
      </c>
      <c r="UP124" s="135" t="s">
        <v>635</v>
      </c>
      <c r="UQ124" s="230" t="s">
        <v>635</v>
      </c>
      <c r="UR124" s="131" t="s">
        <v>635</v>
      </c>
      <c r="US124" s="131" t="s">
        <v>635</v>
      </c>
      <c r="UT124" s="131" t="s">
        <v>635</v>
      </c>
      <c r="UU124" s="131" t="s">
        <v>635</v>
      </c>
      <c r="UV124" s="131" t="s">
        <v>635</v>
      </c>
      <c r="UW124" s="131" t="s">
        <v>635</v>
      </c>
      <c r="UX124" s="131" t="s">
        <v>635</v>
      </c>
      <c r="UY124" s="131" t="s">
        <v>635</v>
      </c>
      <c r="UZ124" s="182" t="s">
        <v>635</v>
      </c>
      <c r="VA124" s="169">
        <v>0</v>
      </c>
      <c r="VB124" s="169">
        <v>0</v>
      </c>
      <c r="VC124" s="169">
        <v>1</v>
      </c>
      <c r="VD124" s="169">
        <v>0</v>
      </c>
      <c r="VE124" s="169">
        <v>0</v>
      </c>
      <c r="VF124" s="169">
        <v>0</v>
      </c>
      <c r="VG124" s="169">
        <v>0</v>
      </c>
      <c r="VH124" s="169">
        <v>0</v>
      </c>
      <c r="VI124" s="183">
        <f>SUBTOTAL(9,VA124:VH124)</f>
        <v>1</v>
      </c>
      <c r="VJ124" s="177" t="s">
        <v>635</v>
      </c>
      <c r="VK124" s="177" t="s">
        <v>635</v>
      </c>
      <c r="VL124" s="177" t="s">
        <v>635</v>
      </c>
      <c r="VM124" s="177" t="s">
        <v>635</v>
      </c>
      <c r="VN124" s="177" t="s">
        <v>635</v>
      </c>
      <c r="VO124" s="177" t="s">
        <v>635</v>
      </c>
      <c r="VP124" s="177" t="s">
        <v>635</v>
      </c>
      <c r="VQ124" s="177" t="s">
        <v>635</v>
      </c>
      <c r="VR124" s="178" t="s">
        <v>635</v>
      </c>
      <c r="VS124" s="184" t="s">
        <v>635</v>
      </c>
      <c r="VT124" s="184" t="s">
        <v>635</v>
      </c>
      <c r="VU124" s="184" t="s">
        <v>635</v>
      </c>
      <c r="VV124" s="184" t="s">
        <v>635</v>
      </c>
      <c r="VW124" s="184" t="s">
        <v>635</v>
      </c>
      <c r="VX124" s="184" t="s">
        <v>635</v>
      </c>
      <c r="VY124" s="184" t="s">
        <v>635</v>
      </c>
      <c r="VZ124" s="184" t="s">
        <v>635</v>
      </c>
      <c r="WA124" s="185" t="s">
        <v>635</v>
      </c>
      <c r="WB124" s="186" t="s">
        <v>635</v>
      </c>
      <c r="WC124" s="186" t="s">
        <v>635</v>
      </c>
      <c r="WD124" s="186" t="s">
        <v>635</v>
      </c>
      <c r="WE124" s="186" t="s">
        <v>635</v>
      </c>
      <c r="WF124" s="186" t="s">
        <v>635</v>
      </c>
      <c r="WG124" s="186" t="s">
        <v>635</v>
      </c>
      <c r="WH124" s="186" t="s">
        <v>635</v>
      </c>
      <c r="WI124" s="186" t="s">
        <v>635</v>
      </c>
      <c r="WJ124" s="187" t="s">
        <v>635</v>
      </c>
      <c r="WK124" s="212">
        <v>0</v>
      </c>
      <c r="WL124" s="212">
        <v>0</v>
      </c>
      <c r="WM124" s="212">
        <v>1</v>
      </c>
      <c r="WN124" s="212">
        <v>0</v>
      </c>
      <c r="WO124" s="212">
        <v>0</v>
      </c>
      <c r="WP124" s="212">
        <v>0</v>
      </c>
      <c r="WQ124" s="212">
        <v>0</v>
      </c>
      <c r="WR124" s="212">
        <v>0</v>
      </c>
      <c r="WS124" s="188">
        <f t="shared" si="37"/>
        <v>1</v>
      </c>
      <c r="WT124" s="133" t="s">
        <v>635</v>
      </c>
      <c r="WU124" s="133" t="s">
        <v>635</v>
      </c>
      <c r="WV124" s="133" t="s">
        <v>635</v>
      </c>
      <c r="WW124" s="133" t="s">
        <v>635</v>
      </c>
      <c r="WX124" s="133" t="s">
        <v>635</v>
      </c>
      <c r="WY124" s="133" t="s">
        <v>635</v>
      </c>
      <c r="WZ124" s="133" t="s">
        <v>635</v>
      </c>
      <c r="XA124" s="133" t="s">
        <v>635</v>
      </c>
      <c r="XB124" s="189" t="s">
        <v>635</v>
      </c>
      <c r="XC124" s="105" t="s">
        <v>665</v>
      </c>
      <c r="XD124" s="105" t="s">
        <v>666</v>
      </c>
      <c r="XE124" s="105" t="s">
        <v>750</v>
      </c>
      <c r="XF124" s="111" t="s">
        <v>635</v>
      </c>
      <c r="XG124" s="190" t="s">
        <v>671</v>
      </c>
      <c r="XH124" s="190" t="s">
        <v>673</v>
      </c>
      <c r="XI124" s="190" t="s">
        <v>712</v>
      </c>
      <c r="XJ124" s="190" t="s">
        <v>635</v>
      </c>
      <c r="XK124" s="190" t="s">
        <v>635</v>
      </c>
      <c r="XL124" s="190" t="s">
        <v>635</v>
      </c>
      <c r="XM124" s="191" t="s">
        <v>667</v>
      </c>
      <c r="XN124" s="191" t="s">
        <v>668</v>
      </c>
      <c r="XO124" s="191" t="s">
        <v>635</v>
      </c>
      <c r="XP124" s="191" t="s">
        <v>635</v>
      </c>
      <c r="XQ124" s="191" t="s">
        <v>635</v>
      </c>
      <c r="XR124" s="191" t="s">
        <v>635</v>
      </c>
      <c r="XS124" s="191" t="s">
        <v>635</v>
      </c>
      <c r="XT124" s="191" t="s">
        <v>635</v>
      </c>
      <c r="XU124" s="192" t="s">
        <v>635</v>
      </c>
      <c r="XV124" s="192" t="s">
        <v>635</v>
      </c>
      <c r="XW124" s="192" t="s">
        <v>635</v>
      </c>
      <c r="XX124" s="192" t="s">
        <v>635</v>
      </c>
      <c r="XY124" s="192" t="s">
        <v>635</v>
      </c>
      <c r="XZ124" s="192" t="s">
        <v>635</v>
      </c>
      <c r="YA124" s="144" t="s">
        <v>635</v>
      </c>
      <c r="YB124" s="144" t="s">
        <v>635</v>
      </c>
      <c r="YC124" s="144" t="s">
        <v>635</v>
      </c>
      <c r="YD124" s="144" t="s">
        <v>635</v>
      </c>
      <c r="YE124" s="144" t="s">
        <v>635</v>
      </c>
      <c r="YF124" s="144" t="s">
        <v>635</v>
      </c>
      <c r="YG124" s="144" t="s">
        <v>635</v>
      </c>
      <c r="YH124" s="111" t="s">
        <v>635</v>
      </c>
      <c r="YI124" s="111" t="s">
        <v>635</v>
      </c>
      <c r="YJ124" s="111" t="s">
        <v>635</v>
      </c>
      <c r="YK124" s="190" t="s">
        <v>635</v>
      </c>
      <c r="YL124" s="190" t="s">
        <v>635</v>
      </c>
      <c r="YM124" s="190" t="s">
        <v>635</v>
      </c>
      <c r="YN124" s="190" t="s">
        <v>635</v>
      </c>
      <c r="YO124" s="190" t="s">
        <v>635</v>
      </c>
      <c r="YP124" s="130" t="s">
        <v>635</v>
      </c>
      <c r="YQ124" s="130" t="s">
        <v>635</v>
      </c>
      <c r="YR124" s="130" t="s">
        <v>635</v>
      </c>
      <c r="YS124" s="130" t="s">
        <v>635</v>
      </c>
      <c r="YT124" s="130" t="s">
        <v>635</v>
      </c>
      <c r="YU124" s="130" t="s">
        <v>635</v>
      </c>
      <c r="YV124" s="112" t="s">
        <v>635</v>
      </c>
      <c r="YW124" s="112" t="s">
        <v>635</v>
      </c>
      <c r="YX124" s="112" t="s">
        <v>635</v>
      </c>
      <c r="YY124" s="112" t="s">
        <v>635</v>
      </c>
      <c r="YZ124" s="105" t="s">
        <v>674</v>
      </c>
      <c r="ZA124" s="105" t="s">
        <v>635</v>
      </c>
      <c r="ZB124" s="126" t="s">
        <v>635</v>
      </c>
      <c r="ZC124" s="126" t="s">
        <v>635</v>
      </c>
      <c r="ZD124" s="126" t="s">
        <v>635</v>
      </c>
      <c r="ZE124" s="126" t="s">
        <v>635</v>
      </c>
      <c r="ZF124" s="126" t="s">
        <v>635</v>
      </c>
      <c r="ZG124" s="125" t="s">
        <v>635</v>
      </c>
      <c r="ZH124" s="125" t="s">
        <v>635</v>
      </c>
      <c r="ZI124" s="125" t="s">
        <v>635</v>
      </c>
      <c r="ZJ124" s="125" t="s">
        <v>635</v>
      </c>
      <c r="ZK124" s="125" t="s">
        <v>635</v>
      </c>
      <c r="ZL124" s="125" t="s">
        <v>635</v>
      </c>
      <c r="ZM124" s="125" t="s">
        <v>635</v>
      </c>
      <c r="ZN124" s="125" t="s">
        <v>635</v>
      </c>
      <c r="ZO124" s="147" t="s">
        <v>635</v>
      </c>
      <c r="ZP124" s="147" t="s">
        <v>635</v>
      </c>
      <c r="ZQ124" s="147" t="s">
        <v>635</v>
      </c>
      <c r="ZR124" s="147" t="s">
        <v>635</v>
      </c>
      <c r="ZS124" s="147" t="s">
        <v>635</v>
      </c>
      <c r="ZT124" s="184" t="s">
        <v>635</v>
      </c>
      <c r="ZU124" s="184">
        <v>2</v>
      </c>
      <c r="ZV124" s="184" t="s">
        <v>635</v>
      </c>
      <c r="ZW124" s="184" t="s">
        <v>635</v>
      </c>
      <c r="ZX124" s="131">
        <v>0.5</v>
      </c>
      <c r="ZY124" s="131" t="s">
        <v>635</v>
      </c>
      <c r="ZZ124" s="131" t="s">
        <v>635</v>
      </c>
      <c r="AAA124" s="131" t="s">
        <v>635</v>
      </c>
      <c r="AAB124" s="132" t="s">
        <v>635</v>
      </c>
      <c r="AAC124" s="132" t="s">
        <v>635</v>
      </c>
      <c r="AAD124" s="132" t="s">
        <v>635</v>
      </c>
      <c r="AAE124" s="193" t="s">
        <v>635</v>
      </c>
      <c r="AAF124" s="102" t="s">
        <v>635</v>
      </c>
      <c r="AAG124" s="102" t="s">
        <v>635</v>
      </c>
      <c r="AAH124" s="102" t="s">
        <v>635</v>
      </c>
      <c r="AAI124" s="102" t="s">
        <v>635</v>
      </c>
      <c r="AAJ124" s="125" t="s">
        <v>635</v>
      </c>
      <c r="AAK124" s="125">
        <v>0.5</v>
      </c>
      <c r="AAL124" s="125" t="s">
        <v>635</v>
      </c>
      <c r="AAM124" s="125" t="s">
        <v>635</v>
      </c>
      <c r="AAN124" s="131" t="s">
        <v>635</v>
      </c>
      <c r="AAO124" s="131" t="s">
        <v>635</v>
      </c>
      <c r="AAP124" s="131" t="s">
        <v>635</v>
      </c>
      <c r="AAQ124" s="131" t="s">
        <v>635</v>
      </c>
      <c r="AAR124" s="149" t="s">
        <v>635</v>
      </c>
      <c r="AAS124" s="149">
        <v>1</v>
      </c>
      <c r="AAT124" s="149" t="s">
        <v>635</v>
      </c>
      <c r="AAU124" s="149" t="s">
        <v>635</v>
      </c>
      <c r="AAV124" s="184" t="s">
        <v>635</v>
      </c>
      <c r="AAW124" s="184">
        <v>3</v>
      </c>
      <c r="AAX124" s="184" t="s">
        <v>635</v>
      </c>
      <c r="AAY124" s="184" t="s">
        <v>635</v>
      </c>
      <c r="AAZ124" s="103" t="s">
        <v>632</v>
      </c>
      <c r="ABA124" s="100" t="s">
        <v>679</v>
      </c>
      <c r="ABB124" s="100" t="s">
        <v>786</v>
      </c>
      <c r="ABC124" s="100" t="s">
        <v>635</v>
      </c>
      <c r="ABD124" s="100" t="s">
        <v>635</v>
      </c>
      <c r="ABE124" s="100" t="s">
        <v>635</v>
      </c>
      <c r="ABF124" s="103" t="s">
        <v>635</v>
      </c>
      <c r="ABG124" s="194">
        <v>25000</v>
      </c>
      <c r="ABH124" s="195" t="s">
        <v>716</v>
      </c>
      <c r="ABI124" s="177" t="s">
        <v>635</v>
      </c>
      <c r="ABJ124" s="177" t="s">
        <v>635</v>
      </c>
      <c r="ABK124" s="177" t="s">
        <v>635</v>
      </c>
      <c r="ABL124" s="177" t="s">
        <v>635</v>
      </c>
      <c r="ABM124" s="177" t="s">
        <v>635</v>
      </c>
      <c r="ABN124" s="177" t="s">
        <v>635</v>
      </c>
      <c r="ABO124" s="195" t="s">
        <v>635</v>
      </c>
      <c r="ABP124" s="112" t="s">
        <v>635</v>
      </c>
      <c r="ABQ124" s="112" t="s">
        <v>635</v>
      </c>
      <c r="ABR124" s="112" t="s">
        <v>635</v>
      </c>
      <c r="ABS124" s="103" t="s">
        <v>632</v>
      </c>
      <c r="ABT124" s="97" t="s">
        <v>632</v>
      </c>
      <c r="ABU124" s="196" t="s">
        <v>683</v>
      </c>
      <c r="ABV124" s="196" t="s">
        <v>718</v>
      </c>
      <c r="ABW124" s="196" t="s">
        <v>635</v>
      </c>
      <c r="ABX124" s="196" t="s">
        <v>635</v>
      </c>
      <c r="ABY124" s="196" t="s">
        <v>635</v>
      </c>
      <c r="ABZ124" s="196" t="s">
        <v>635</v>
      </c>
      <c r="ACA124" s="196" t="s">
        <v>635</v>
      </c>
      <c r="ACB124" s="97" t="s">
        <v>626</v>
      </c>
      <c r="ACC124" s="97" t="s">
        <v>632</v>
      </c>
      <c r="ACD124" s="112" t="s">
        <v>835</v>
      </c>
      <c r="ACE124" s="112" t="s">
        <v>635</v>
      </c>
      <c r="ACF124" s="112" t="s">
        <v>635</v>
      </c>
      <c r="ACG124" s="112" t="s">
        <v>635</v>
      </c>
      <c r="ACH124" s="277" t="s">
        <v>2255</v>
      </c>
      <c r="ACI124" s="97" t="s">
        <v>2256</v>
      </c>
      <c r="ACJ124" s="97"/>
    </row>
    <row r="125" spans="1:764" ht="15" customHeight="1">
      <c r="A125">
        <v>121</v>
      </c>
      <c r="B125" s="97" t="s">
        <v>2257</v>
      </c>
      <c r="C125" s="97" t="s">
        <v>2258</v>
      </c>
      <c r="D125" s="97" t="s">
        <v>1052</v>
      </c>
      <c r="E125" s="107" t="s">
        <v>2259</v>
      </c>
      <c r="F125" s="98" t="s">
        <v>2260</v>
      </c>
      <c r="G125" s="98" t="s">
        <v>2261</v>
      </c>
      <c r="H125" s="99">
        <v>37.283683000000003</v>
      </c>
      <c r="I125" s="99">
        <v>-0.515239</v>
      </c>
      <c r="J125" s="98" t="s">
        <v>1961</v>
      </c>
      <c r="K125" s="98" t="s">
        <v>1962</v>
      </c>
      <c r="L125" s="98" t="s">
        <v>2262</v>
      </c>
      <c r="M125" s="100" t="s">
        <v>2263</v>
      </c>
      <c r="N125" s="101">
        <v>723592559</v>
      </c>
      <c r="O125" s="102">
        <v>0</v>
      </c>
      <c r="P125" s="100">
        <v>-0.51578299999999999</v>
      </c>
      <c r="Q125" s="100">
        <v>37.284362000000002</v>
      </c>
      <c r="R125" s="100">
        <v>1462.4</v>
      </c>
      <c r="S125" s="100">
        <v>5</v>
      </c>
      <c r="T125" s="103" t="s">
        <v>626</v>
      </c>
      <c r="U125" s="97" t="s">
        <v>627</v>
      </c>
      <c r="V125" s="97" t="s">
        <v>628</v>
      </c>
      <c r="W125" s="97" t="s">
        <v>629</v>
      </c>
      <c r="X125" s="97" t="s">
        <v>700</v>
      </c>
      <c r="Y125" s="97" t="s">
        <v>770</v>
      </c>
      <c r="Z125" s="103" t="s">
        <v>632</v>
      </c>
      <c r="AA125" s="104" t="s">
        <v>634</v>
      </c>
      <c r="AB125" s="197" t="s">
        <v>635</v>
      </c>
      <c r="AC125" s="104" t="s">
        <v>635</v>
      </c>
      <c r="AD125" s="104" t="s">
        <v>635</v>
      </c>
      <c r="AE125" s="104" t="s">
        <v>635</v>
      </c>
      <c r="AF125" s="103">
        <v>3</v>
      </c>
      <c r="AG125" s="103">
        <v>1</v>
      </c>
      <c r="AH125" s="97" t="s">
        <v>636</v>
      </c>
      <c r="AI125" s="97" t="s">
        <v>637</v>
      </c>
      <c r="AJ125" s="97" t="s">
        <v>638</v>
      </c>
      <c r="AK125" s="97" t="s">
        <v>639</v>
      </c>
      <c r="AL125" s="105" t="s">
        <v>640</v>
      </c>
      <c r="AM125" s="106" t="s">
        <v>641</v>
      </c>
      <c r="AN125" s="106" t="s">
        <v>635</v>
      </c>
      <c r="AO125" s="106" t="s">
        <v>635</v>
      </c>
      <c r="AP125" s="97" t="s">
        <v>642</v>
      </c>
      <c r="AQ125" s="97" t="s">
        <v>1688</v>
      </c>
      <c r="AR125" s="103" t="s">
        <v>635</v>
      </c>
      <c r="AS125" s="107" t="s">
        <v>635</v>
      </c>
      <c r="AT125" s="103" t="s">
        <v>635</v>
      </c>
      <c r="AU125" s="103" t="s">
        <v>635</v>
      </c>
      <c r="AV125" s="106" t="s">
        <v>632</v>
      </c>
      <c r="AW125" s="105" t="s">
        <v>641</v>
      </c>
      <c r="AX125" s="103" t="s">
        <v>635</v>
      </c>
      <c r="AY125" s="105" t="s">
        <v>640</v>
      </c>
      <c r="AZ125" s="107" t="s">
        <v>635</v>
      </c>
      <c r="BA125" s="105" t="s">
        <v>640</v>
      </c>
      <c r="BB125" s="107" t="s">
        <v>635</v>
      </c>
      <c r="BC125" s="106" t="s">
        <v>640</v>
      </c>
      <c r="BD125" s="103" t="s">
        <v>635</v>
      </c>
      <c r="BE125" s="106" t="s">
        <v>626</v>
      </c>
      <c r="BF125" s="103" t="s">
        <v>635</v>
      </c>
      <c r="BG125" s="103" t="s">
        <v>635</v>
      </c>
      <c r="BH125" s="103" t="s">
        <v>635</v>
      </c>
      <c r="BI125" s="97" t="s">
        <v>640</v>
      </c>
      <c r="BJ125" s="108" t="s">
        <v>644</v>
      </c>
      <c r="BK125" s="108" t="s">
        <v>635</v>
      </c>
      <c r="BL125" s="108" t="s">
        <v>635</v>
      </c>
      <c r="BM125" s="108" t="s">
        <v>635</v>
      </c>
      <c r="BN125" s="108" t="s">
        <v>635</v>
      </c>
      <c r="BO125" s="103" t="s">
        <v>632</v>
      </c>
      <c r="BP125" s="103" t="s">
        <v>641</v>
      </c>
      <c r="BQ125" s="103" t="s">
        <v>635</v>
      </c>
      <c r="BR125" s="109" t="s">
        <v>645</v>
      </c>
      <c r="BS125" s="109" t="s">
        <v>635</v>
      </c>
      <c r="BT125" s="110" t="s">
        <v>635</v>
      </c>
      <c r="BU125" s="110" t="s">
        <v>635</v>
      </c>
      <c r="BV125" s="109" t="s">
        <v>635</v>
      </c>
      <c r="BW125" s="97" t="s">
        <v>848</v>
      </c>
      <c r="BX125" s="97" t="s">
        <v>848</v>
      </c>
      <c r="BY125" s="97" t="s">
        <v>2264</v>
      </c>
      <c r="BZ125" s="97" t="s">
        <v>779</v>
      </c>
      <c r="CA125" s="111" t="s">
        <v>706</v>
      </c>
      <c r="CB125" s="111" t="s">
        <v>736</v>
      </c>
      <c r="CC125" s="111" t="s">
        <v>737</v>
      </c>
      <c r="CD125" s="106" t="s">
        <v>635</v>
      </c>
      <c r="CE125" s="111" t="s">
        <v>635</v>
      </c>
      <c r="CF125" s="103">
        <v>3</v>
      </c>
      <c r="CG125" s="103">
        <v>2</v>
      </c>
      <c r="CH125" s="112" t="s">
        <v>649</v>
      </c>
      <c r="CI125" s="113" t="s">
        <v>635</v>
      </c>
      <c r="CJ125" s="113" t="s">
        <v>635</v>
      </c>
      <c r="CK125" s="113" t="s">
        <v>635</v>
      </c>
      <c r="CL125" s="103">
        <v>20</v>
      </c>
      <c r="CM125" s="114" t="s">
        <v>635</v>
      </c>
      <c r="CN125" s="257" t="s">
        <v>635</v>
      </c>
      <c r="CO125" s="258" t="s">
        <v>635</v>
      </c>
      <c r="CP125" s="257" t="s">
        <v>635</v>
      </c>
      <c r="CQ125" s="258" t="s">
        <v>635</v>
      </c>
      <c r="CR125" s="257" t="s">
        <v>635</v>
      </c>
      <c r="CS125" s="258" t="s">
        <v>635</v>
      </c>
      <c r="CT125" s="257" t="s">
        <v>635</v>
      </c>
      <c r="CU125" s="258" t="s">
        <v>635</v>
      </c>
      <c r="CV125" s="257" t="s">
        <v>635</v>
      </c>
      <c r="CW125" s="257" t="s">
        <v>635</v>
      </c>
      <c r="CX125" s="111" t="s">
        <v>650</v>
      </c>
      <c r="CY125" s="106" t="s">
        <v>635</v>
      </c>
      <c r="CZ125" s="115">
        <v>1</v>
      </c>
      <c r="DA125" s="115">
        <v>0</v>
      </c>
      <c r="DB125" s="116">
        <f>SUM(CZ125:DA125)</f>
        <v>1</v>
      </c>
      <c r="DC125" s="117" t="s">
        <v>635</v>
      </c>
      <c r="DD125" s="118" t="s">
        <v>635</v>
      </c>
      <c r="DE125" s="118" t="s">
        <v>635</v>
      </c>
      <c r="DF125" s="118" t="s">
        <v>635</v>
      </c>
      <c r="DG125" s="119" t="s">
        <v>635</v>
      </c>
      <c r="DH125" s="106" t="s">
        <v>635</v>
      </c>
      <c r="DI125" s="106" t="s">
        <v>635</v>
      </c>
      <c r="DJ125" s="121" t="s">
        <v>635</v>
      </c>
      <c r="DK125" s="122" t="s">
        <v>635</v>
      </c>
      <c r="DL125" s="123" t="s">
        <v>635</v>
      </c>
      <c r="DM125" s="123" t="s">
        <v>635</v>
      </c>
      <c r="DN125" s="124" t="s">
        <v>635</v>
      </c>
      <c r="DO125" s="124" t="s">
        <v>635</v>
      </c>
      <c r="DP125" s="124" t="s">
        <v>635</v>
      </c>
      <c r="DQ125" s="125">
        <v>0.1</v>
      </c>
      <c r="DR125" s="125">
        <v>6</v>
      </c>
      <c r="DS125" s="125" t="s">
        <v>979</v>
      </c>
      <c r="DT125" s="106" t="s">
        <v>635</v>
      </c>
      <c r="DU125" s="106" t="s">
        <v>635</v>
      </c>
      <c r="DV125" s="106" t="s">
        <v>635</v>
      </c>
      <c r="DW125" s="126" t="s">
        <v>635</v>
      </c>
      <c r="DX125" s="126" t="s">
        <v>635</v>
      </c>
      <c r="DY125" s="126" t="s">
        <v>635</v>
      </c>
      <c r="DZ125" s="97" t="s">
        <v>781</v>
      </c>
      <c r="EA125" s="103" t="s">
        <v>626</v>
      </c>
      <c r="EB125" s="97" t="s">
        <v>635</v>
      </c>
      <c r="EC125" s="103" t="s">
        <v>626</v>
      </c>
      <c r="ED125" s="103" t="s">
        <v>635</v>
      </c>
      <c r="EE125" s="103" t="s">
        <v>635</v>
      </c>
      <c r="EF125" s="127" t="s">
        <v>653</v>
      </c>
      <c r="EG125" s="127" t="s">
        <v>635</v>
      </c>
      <c r="EH125" s="103" t="s">
        <v>653</v>
      </c>
      <c r="EI125" s="97" t="s">
        <v>640</v>
      </c>
      <c r="EJ125" s="97" t="s">
        <v>640</v>
      </c>
      <c r="EK125" s="122">
        <v>6</v>
      </c>
      <c r="EL125" s="122">
        <v>6</v>
      </c>
      <c r="EM125" s="122">
        <v>0.1</v>
      </c>
      <c r="EN125" s="122">
        <v>0.1</v>
      </c>
      <c r="EO125" s="128" t="s">
        <v>635</v>
      </c>
      <c r="EP125" s="128" t="s">
        <v>635</v>
      </c>
      <c r="EQ125" s="128" t="s">
        <v>635</v>
      </c>
      <c r="ER125" s="128" t="s">
        <v>635</v>
      </c>
      <c r="ES125" s="129" t="s">
        <v>635</v>
      </c>
      <c r="ET125" s="129" t="s">
        <v>635</v>
      </c>
      <c r="EU125" s="129" t="s">
        <v>635</v>
      </c>
      <c r="EV125" s="129" t="s">
        <v>635</v>
      </c>
      <c r="EW125" s="97" t="s">
        <v>654</v>
      </c>
      <c r="EX125" s="97" t="s">
        <v>654</v>
      </c>
      <c r="EY125" s="103" t="s">
        <v>635</v>
      </c>
      <c r="EZ125" s="107" t="s">
        <v>635</v>
      </c>
      <c r="FA125" s="97" t="s">
        <v>742</v>
      </c>
      <c r="FB125" s="130" t="s">
        <v>656</v>
      </c>
      <c r="FC125" s="130" t="s">
        <v>743</v>
      </c>
      <c r="FD125" s="131" t="s">
        <v>635</v>
      </c>
      <c r="FE125" s="131" t="s">
        <v>635</v>
      </c>
      <c r="FF125" s="131" t="s">
        <v>635</v>
      </c>
      <c r="FG125" s="131" t="s">
        <v>635</v>
      </c>
      <c r="FH125" s="131" t="s">
        <v>635</v>
      </c>
      <c r="FI125" s="132">
        <v>2</v>
      </c>
      <c r="FJ125" s="133" t="s">
        <v>635</v>
      </c>
      <c r="FK125" s="103" t="s">
        <v>635</v>
      </c>
      <c r="FL125" s="134" t="s">
        <v>635</v>
      </c>
      <c r="FM125" s="135">
        <v>10</v>
      </c>
      <c r="FN125" s="135" t="s">
        <v>635</v>
      </c>
      <c r="FO125" s="135" t="s">
        <v>635</v>
      </c>
      <c r="FP125" s="103" t="s">
        <v>635</v>
      </c>
      <c r="FQ125" s="132">
        <v>30</v>
      </c>
      <c r="FR125" s="133" t="s">
        <v>635</v>
      </c>
      <c r="FS125" s="103" t="s">
        <v>635</v>
      </c>
      <c r="FT125" s="134" t="s">
        <v>635</v>
      </c>
      <c r="FU125" s="135">
        <v>1</v>
      </c>
      <c r="FV125" s="135" t="s">
        <v>635</v>
      </c>
      <c r="FW125" s="131" t="s">
        <v>635</v>
      </c>
      <c r="FX125" s="103" t="s">
        <v>635</v>
      </c>
      <c r="FY125" s="100" t="s">
        <v>658</v>
      </c>
      <c r="FZ125" s="102" t="s">
        <v>635</v>
      </c>
      <c r="GA125" s="102">
        <v>0</v>
      </c>
      <c r="GB125" s="102">
        <v>24</v>
      </c>
      <c r="GC125" s="136" t="s">
        <v>658</v>
      </c>
      <c r="GD125" s="137" t="s">
        <v>635</v>
      </c>
      <c r="GE125" s="137">
        <v>0</v>
      </c>
      <c r="GF125" s="137">
        <v>24</v>
      </c>
      <c r="GG125" s="125" t="s">
        <v>635</v>
      </c>
      <c r="GH125" s="125" t="s">
        <v>635</v>
      </c>
      <c r="GI125" s="125" t="s">
        <v>635</v>
      </c>
      <c r="GJ125" s="125" t="s">
        <v>635</v>
      </c>
      <c r="GK125" s="122" t="s">
        <v>635</v>
      </c>
      <c r="GL125" s="122" t="s">
        <v>635</v>
      </c>
      <c r="GM125" s="122" t="s">
        <v>635</v>
      </c>
      <c r="GN125" s="122" t="s">
        <v>635</v>
      </c>
      <c r="GO125" s="135" t="s">
        <v>635</v>
      </c>
      <c r="GP125" s="135" t="s">
        <v>635</v>
      </c>
      <c r="GQ125" s="135" t="s">
        <v>635</v>
      </c>
      <c r="GR125" s="134" t="s">
        <v>635</v>
      </c>
      <c r="GS125" s="134" t="s">
        <v>635</v>
      </c>
      <c r="GT125" s="134" t="s">
        <v>635</v>
      </c>
      <c r="GU125" s="126" t="s">
        <v>635</v>
      </c>
      <c r="GV125" s="126" t="s">
        <v>635</v>
      </c>
      <c r="GW125" s="126" t="s">
        <v>635</v>
      </c>
      <c r="GX125" s="145" t="s">
        <v>635</v>
      </c>
      <c r="GY125" s="145" t="s">
        <v>635</v>
      </c>
      <c r="GZ125" s="145" t="s">
        <v>635</v>
      </c>
      <c r="HA125" s="139" t="s">
        <v>658</v>
      </c>
      <c r="HB125" s="140" t="s">
        <v>635</v>
      </c>
      <c r="HC125" s="123">
        <v>0</v>
      </c>
      <c r="HD125" s="123">
        <v>24</v>
      </c>
      <c r="HE125" s="127" t="s">
        <v>658</v>
      </c>
      <c r="HF125" s="131" t="s">
        <v>635</v>
      </c>
      <c r="HG125" s="131">
        <v>0</v>
      </c>
      <c r="HH125" s="131">
        <v>24</v>
      </c>
      <c r="HI125" s="141" t="s">
        <v>635</v>
      </c>
      <c r="HJ125" s="141" t="s">
        <v>635</v>
      </c>
      <c r="HK125" s="141" t="s">
        <v>635</v>
      </c>
      <c r="HL125" s="141" t="s">
        <v>635</v>
      </c>
      <c r="HM125" s="131" t="s">
        <v>635</v>
      </c>
      <c r="HN125" s="131" t="s">
        <v>635</v>
      </c>
      <c r="HO125" s="131" t="s">
        <v>635</v>
      </c>
      <c r="HP125" s="131" t="s">
        <v>635</v>
      </c>
      <c r="HQ125" s="106" t="s">
        <v>635</v>
      </c>
      <c r="HR125" s="106" t="s">
        <v>635</v>
      </c>
      <c r="HS125" s="106" t="s">
        <v>635</v>
      </c>
      <c r="HT125" s="106" t="s">
        <v>635</v>
      </c>
      <c r="HU125" s="132" t="s">
        <v>635</v>
      </c>
      <c r="HV125" s="132" t="s">
        <v>635</v>
      </c>
      <c r="HW125" s="132" t="s">
        <v>635</v>
      </c>
      <c r="HX125" s="132" t="s">
        <v>635</v>
      </c>
      <c r="HY125" s="118" t="s">
        <v>635</v>
      </c>
      <c r="HZ125" s="118" t="s">
        <v>635</v>
      </c>
      <c r="IA125" s="118" t="s">
        <v>635</v>
      </c>
      <c r="IB125" s="118" t="s">
        <v>635</v>
      </c>
      <c r="IC125" s="125" t="s">
        <v>635</v>
      </c>
      <c r="ID125" s="125" t="s">
        <v>635</v>
      </c>
      <c r="IE125" s="125" t="s">
        <v>635</v>
      </c>
      <c r="IF125" s="125" t="s">
        <v>635</v>
      </c>
      <c r="IG125" s="105" t="s">
        <v>1066</v>
      </c>
      <c r="IH125" s="105" t="s">
        <v>783</v>
      </c>
      <c r="II125" s="105" t="s">
        <v>635</v>
      </c>
      <c r="IJ125" s="105" t="s">
        <v>635</v>
      </c>
      <c r="IK125" s="105" t="s">
        <v>635</v>
      </c>
      <c r="IL125" s="105" t="s">
        <v>635</v>
      </c>
      <c r="IM125" s="105" t="s">
        <v>635</v>
      </c>
      <c r="IN125" s="105" t="s">
        <v>635</v>
      </c>
      <c r="IO125" s="105" t="s">
        <v>635</v>
      </c>
      <c r="IP125" s="103">
        <v>2</v>
      </c>
      <c r="IQ125" s="102" t="s">
        <v>635</v>
      </c>
      <c r="IR125" s="102" t="s">
        <v>635</v>
      </c>
      <c r="IS125" s="142" t="s">
        <v>635</v>
      </c>
      <c r="IT125" s="142" t="s">
        <v>635</v>
      </c>
      <c r="IU125" s="128" t="s">
        <v>635</v>
      </c>
      <c r="IV125" s="128" t="s">
        <v>635</v>
      </c>
      <c r="IW125" s="143" t="s">
        <v>635</v>
      </c>
      <c r="IX125" s="143" t="s">
        <v>635</v>
      </c>
      <c r="IY125" s="124" t="s">
        <v>635</v>
      </c>
      <c r="IZ125" s="124" t="s">
        <v>635</v>
      </c>
      <c r="JA125" s="124" t="s">
        <v>635</v>
      </c>
      <c r="JB125" s="123" t="s">
        <v>635</v>
      </c>
      <c r="JC125" s="123" t="s">
        <v>635</v>
      </c>
      <c r="JD125" s="123" t="s">
        <v>635</v>
      </c>
      <c r="JE125" s="144" t="s">
        <v>635</v>
      </c>
      <c r="JF125" s="144" t="s">
        <v>635</v>
      </c>
      <c r="JG125" s="144" t="s">
        <v>635</v>
      </c>
      <c r="JH125" s="141" t="s">
        <v>635</v>
      </c>
      <c r="JI125" s="141" t="s">
        <v>635</v>
      </c>
      <c r="JJ125" s="141" t="s">
        <v>635</v>
      </c>
      <c r="JK125" s="144" t="s">
        <v>635</v>
      </c>
      <c r="JL125" s="144" t="s">
        <v>635</v>
      </c>
      <c r="JM125" s="144" t="s">
        <v>635</v>
      </c>
      <c r="JN125" s="135" t="s">
        <v>635</v>
      </c>
      <c r="JO125" s="135" t="s">
        <v>635</v>
      </c>
      <c r="JP125" s="135" t="s">
        <v>635</v>
      </c>
      <c r="JQ125" s="144" t="s">
        <v>635</v>
      </c>
      <c r="JR125" s="144" t="s">
        <v>635</v>
      </c>
      <c r="JS125" s="208" t="s">
        <v>635</v>
      </c>
      <c r="JT125" s="208" t="s">
        <v>635</v>
      </c>
      <c r="JU125" s="145" t="s">
        <v>635</v>
      </c>
      <c r="JV125" s="145" t="s">
        <v>635</v>
      </c>
      <c r="JW125" s="209" t="s">
        <v>635</v>
      </c>
      <c r="JX125" s="209" t="s">
        <v>635</v>
      </c>
      <c r="JY125" s="141" t="s">
        <v>635</v>
      </c>
      <c r="JZ125" s="141" t="s">
        <v>635</v>
      </c>
      <c r="KA125" s="141" t="s">
        <v>635</v>
      </c>
      <c r="KB125" s="141" t="s">
        <v>635</v>
      </c>
      <c r="KC125" s="128" t="s">
        <v>635</v>
      </c>
      <c r="KD125" s="128" t="s">
        <v>635</v>
      </c>
      <c r="KE125" s="128" t="s">
        <v>635</v>
      </c>
      <c r="KF125" s="128" t="s">
        <v>635</v>
      </c>
      <c r="KG125" s="146" t="s">
        <v>635</v>
      </c>
      <c r="KH125" s="146" t="s">
        <v>635</v>
      </c>
      <c r="KI125" s="146" t="s">
        <v>635</v>
      </c>
      <c r="KJ125" s="146" t="s">
        <v>635</v>
      </c>
      <c r="KK125" s="147" t="s">
        <v>635</v>
      </c>
      <c r="KL125" s="147" t="s">
        <v>635</v>
      </c>
      <c r="KM125" s="147" t="s">
        <v>635</v>
      </c>
      <c r="KN125" s="147" t="s">
        <v>635</v>
      </c>
      <c r="KO125" s="148" t="s">
        <v>635</v>
      </c>
      <c r="KP125" s="148" t="s">
        <v>635</v>
      </c>
      <c r="KQ125" s="148" t="s">
        <v>635</v>
      </c>
      <c r="KR125" s="148" t="s">
        <v>635</v>
      </c>
      <c r="KS125" s="149" t="s">
        <v>635</v>
      </c>
      <c r="KT125" s="149" t="s">
        <v>635</v>
      </c>
      <c r="KU125" s="149" t="s">
        <v>635</v>
      </c>
      <c r="KV125" s="149" t="s">
        <v>635</v>
      </c>
      <c r="KW125" s="105" t="s">
        <v>950</v>
      </c>
      <c r="KX125" s="106" t="s">
        <v>635</v>
      </c>
      <c r="KY125" s="106" t="s">
        <v>635</v>
      </c>
      <c r="KZ125" s="150">
        <v>1</v>
      </c>
      <c r="LA125" s="150">
        <v>0</v>
      </c>
      <c r="LB125" s="150">
        <v>0</v>
      </c>
      <c r="LC125" s="150">
        <v>0</v>
      </c>
      <c r="LD125" s="150">
        <v>0</v>
      </c>
      <c r="LE125" s="150">
        <v>0</v>
      </c>
      <c r="LF125" s="150">
        <v>0</v>
      </c>
      <c r="LG125" s="150">
        <v>0</v>
      </c>
      <c r="LH125" s="151">
        <f t="shared" si="31"/>
        <v>1</v>
      </c>
      <c r="LI125" s="152">
        <v>1</v>
      </c>
      <c r="LJ125" s="152">
        <v>0</v>
      </c>
      <c r="LK125" s="152">
        <v>0</v>
      </c>
      <c r="LL125" s="152">
        <v>0</v>
      </c>
      <c r="LM125" s="152">
        <v>0</v>
      </c>
      <c r="LN125" s="152">
        <v>0</v>
      </c>
      <c r="LO125" s="152">
        <v>0</v>
      </c>
      <c r="LP125" s="152">
        <v>0</v>
      </c>
      <c r="LQ125" s="153">
        <f t="shared" si="32"/>
        <v>1</v>
      </c>
      <c r="LR125" s="142">
        <v>0</v>
      </c>
      <c r="LS125" s="142">
        <v>0</v>
      </c>
      <c r="LT125" s="142">
        <v>0</v>
      </c>
      <c r="LU125" s="142">
        <v>0</v>
      </c>
      <c r="LV125" s="142">
        <v>0</v>
      </c>
      <c r="LW125" s="142">
        <v>0</v>
      </c>
      <c r="LX125" s="142">
        <v>0</v>
      </c>
      <c r="LY125" s="142">
        <v>0</v>
      </c>
      <c r="LZ125" s="142">
        <v>0</v>
      </c>
      <c r="MA125" s="45" t="s">
        <v>635</v>
      </c>
      <c r="MB125" s="45" t="s">
        <v>635</v>
      </c>
      <c r="MC125" s="45" t="s">
        <v>635</v>
      </c>
      <c r="MD125" s="45" t="s">
        <v>635</v>
      </c>
      <c r="ME125" s="45" t="s">
        <v>635</v>
      </c>
      <c r="MF125" s="45" t="s">
        <v>635</v>
      </c>
      <c r="MG125" s="45" t="s">
        <v>635</v>
      </c>
      <c r="MH125" s="45" t="s">
        <v>635</v>
      </c>
      <c r="MI125" s="44" t="s">
        <v>635</v>
      </c>
      <c r="MJ125" s="155" t="s">
        <v>635</v>
      </c>
      <c r="MK125" s="155" t="s">
        <v>635</v>
      </c>
      <c r="ML125" s="155" t="s">
        <v>635</v>
      </c>
      <c r="MM125" s="155" t="s">
        <v>635</v>
      </c>
      <c r="MN125" s="155" t="s">
        <v>635</v>
      </c>
      <c r="MO125" s="155" t="s">
        <v>635</v>
      </c>
      <c r="MP125" s="155" t="s">
        <v>635</v>
      </c>
      <c r="MQ125" s="155" t="s">
        <v>635</v>
      </c>
      <c r="MR125" s="156" t="s">
        <v>635</v>
      </c>
      <c r="MS125" s="157" t="s">
        <v>635</v>
      </c>
      <c r="MT125" s="157" t="s">
        <v>635</v>
      </c>
      <c r="MU125" s="157" t="s">
        <v>635</v>
      </c>
      <c r="MV125" s="157" t="s">
        <v>635</v>
      </c>
      <c r="MW125" s="157" t="s">
        <v>635</v>
      </c>
      <c r="MX125" s="157" t="s">
        <v>635</v>
      </c>
      <c r="MY125" s="157" t="s">
        <v>635</v>
      </c>
      <c r="MZ125" s="157" t="s">
        <v>635</v>
      </c>
      <c r="NA125" s="157" t="s">
        <v>635</v>
      </c>
      <c r="NB125" s="158">
        <v>0</v>
      </c>
      <c r="NC125" s="158">
        <v>0</v>
      </c>
      <c r="ND125" s="158">
        <v>0</v>
      </c>
      <c r="NE125" s="158">
        <v>0</v>
      </c>
      <c r="NF125" s="158">
        <v>0</v>
      </c>
      <c r="NG125" s="158">
        <v>0</v>
      </c>
      <c r="NH125" s="158">
        <v>0</v>
      </c>
      <c r="NI125" s="158">
        <v>0</v>
      </c>
      <c r="NJ125" s="159">
        <v>0</v>
      </c>
      <c r="NK125" s="160" t="s">
        <v>635</v>
      </c>
      <c r="NL125" s="160" t="s">
        <v>635</v>
      </c>
      <c r="NM125" s="160" t="s">
        <v>635</v>
      </c>
      <c r="NN125" s="160" t="s">
        <v>635</v>
      </c>
      <c r="NO125" s="160" t="s">
        <v>635</v>
      </c>
      <c r="NP125" s="160" t="s">
        <v>635</v>
      </c>
      <c r="NQ125" s="160" t="s">
        <v>635</v>
      </c>
      <c r="NR125" s="160" t="s">
        <v>635</v>
      </c>
      <c r="NS125" s="161" t="s">
        <v>635</v>
      </c>
      <c r="NT125" s="201" t="s">
        <v>635</v>
      </c>
      <c r="NU125" s="201" t="s">
        <v>635</v>
      </c>
      <c r="NV125" s="201" t="s">
        <v>635</v>
      </c>
      <c r="NW125" s="201" t="s">
        <v>635</v>
      </c>
      <c r="NX125" s="201" t="s">
        <v>635</v>
      </c>
      <c r="NY125" s="201" t="s">
        <v>635</v>
      </c>
      <c r="NZ125" s="201" t="s">
        <v>635</v>
      </c>
      <c r="OA125" s="201" t="s">
        <v>635</v>
      </c>
      <c r="OB125" s="202" t="s">
        <v>635</v>
      </c>
      <c r="OC125" s="142" t="s">
        <v>635</v>
      </c>
      <c r="OD125" s="142" t="s">
        <v>635</v>
      </c>
      <c r="OE125" s="142" t="s">
        <v>635</v>
      </c>
      <c r="OF125" s="142" t="s">
        <v>635</v>
      </c>
      <c r="OG125" s="142" t="s">
        <v>635</v>
      </c>
      <c r="OH125" s="142" t="s">
        <v>635</v>
      </c>
      <c r="OI125" s="142" t="s">
        <v>635</v>
      </c>
      <c r="OJ125" s="142" t="s">
        <v>635</v>
      </c>
      <c r="OK125" s="142" t="s">
        <v>635</v>
      </c>
      <c r="OL125" s="45">
        <v>0</v>
      </c>
      <c r="OM125" s="45">
        <v>0</v>
      </c>
      <c r="ON125" s="45">
        <v>0</v>
      </c>
      <c r="OO125" s="45">
        <v>0</v>
      </c>
      <c r="OP125" s="45">
        <v>0</v>
      </c>
      <c r="OQ125" s="45">
        <v>0</v>
      </c>
      <c r="OR125" s="45">
        <v>0</v>
      </c>
      <c r="OS125" s="45">
        <v>0</v>
      </c>
      <c r="OT125" s="44">
        <v>0</v>
      </c>
      <c r="OU125" s="158" t="s">
        <v>635</v>
      </c>
      <c r="OV125" s="158" t="s">
        <v>635</v>
      </c>
      <c r="OW125" s="158" t="s">
        <v>635</v>
      </c>
      <c r="OX125" s="158" t="s">
        <v>635</v>
      </c>
      <c r="OY125" s="158" t="s">
        <v>635</v>
      </c>
      <c r="OZ125" s="158" t="s">
        <v>635</v>
      </c>
      <c r="PA125" s="158" t="s">
        <v>635</v>
      </c>
      <c r="PB125" s="158" t="s">
        <v>635</v>
      </c>
      <c r="PC125" s="159" t="s">
        <v>635</v>
      </c>
      <c r="PD125" s="152" t="s">
        <v>635</v>
      </c>
      <c r="PE125" s="152" t="s">
        <v>635</v>
      </c>
      <c r="PF125" s="152" t="s">
        <v>635</v>
      </c>
      <c r="PG125" s="152" t="s">
        <v>635</v>
      </c>
      <c r="PH125" s="152" t="s">
        <v>635</v>
      </c>
      <c r="PI125" s="152" t="s">
        <v>635</v>
      </c>
      <c r="PJ125" s="152" t="s">
        <v>635</v>
      </c>
      <c r="PK125" s="152" t="s">
        <v>635</v>
      </c>
      <c r="PL125" s="164" t="s">
        <v>635</v>
      </c>
      <c r="PM125" s="158" t="s">
        <v>635</v>
      </c>
      <c r="PN125" s="158" t="s">
        <v>635</v>
      </c>
      <c r="PO125" s="158" t="s">
        <v>635</v>
      </c>
      <c r="PP125" s="158" t="s">
        <v>635</v>
      </c>
      <c r="PQ125" s="158" t="s">
        <v>635</v>
      </c>
      <c r="PR125" s="158" t="s">
        <v>635</v>
      </c>
      <c r="PS125" s="158" t="s">
        <v>635</v>
      </c>
      <c r="PT125" s="158" t="s">
        <v>635</v>
      </c>
      <c r="PU125" s="159" t="s">
        <v>635</v>
      </c>
      <c r="PV125" s="157">
        <v>0</v>
      </c>
      <c r="PW125" s="157">
        <v>0</v>
      </c>
      <c r="PX125" s="157">
        <v>0</v>
      </c>
      <c r="PY125" s="157">
        <v>0</v>
      </c>
      <c r="PZ125" s="157">
        <v>0</v>
      </c>
      <c r="QA125" s="157">
        <v>0</v>
      </c>
      <c r="QB125" s="157">
        <v>0</v>
      </c>
      <c r="QC125" s="157">
        <v>0</v>
      </c>
      <c r="QD125" s="165">
        <v>0</v>
      </c>
      <c r="QE125" s="166" t="s">
        <v>635</v>
      </c>
      <c r="QF125" s="166" t="s">
        <v>635</v>
      </c>
      <c r="QG125" s="166" t="s">
        <v>635</v>
      </c>
      <c r="QH125" s="166" t="s">
        <v>635</v>
      </c>
      <c r="QI125" s="166" t="s">
        <v>635</v>
      </c>
      <c r="QJ125" s="166" t="s">
        <v>635</v>
      </c>
      <c r="QK125" s="166" t="s">
        <v>635</v>
      </c>
      <c r="QL125" s="166" t="s">
        <v>635</v>
      </c>
      <c r="QM125" s="167" t="s">
        <v>635</v>
      </c>
      <c r="QN125" s="120" t="s">
        <v>635</v>
      </c>
      <c r="QO125" s="120" t="s">
        <v>635</v>
      </c>
      <c r="QP125" s="120" t="s">
        <v>635</v>
      </c>
      <c r="QQ125" s="120" t="s">
        <v>635</v>
      </c>
      <c r="QR125" s="120" t="s">
        <v>635</v>
      </c>
      <c r="QS125" s="120" t="s">
        <v>635</v>
      </c>
      <c r="QT125" s="120" t="s">
        <v>635</v>
      </c>
      <c r="QU125" s="120" t="s">
        <v>635</v>
      </c>
      <c r="QV125" s="168" t="s">
        <v>635</v>
      </c>
      <c r="QW125" s="169" t="s">
        <v>635</v>
      </c>
      <c r="QX125" s="169" t="s">
        <v>635</v>
      </c>
      <c r="QY125" s="169" t="s">
        <v>635</v>
      </c>
      <c r="QZ125" s="169" t="s">
        <v>635</v>
      </c>
      <c r="RA125" s="169" t="s">
        <v>635</v>
      </c>
      <c r="RB125" s="169" t="s">
        <v>635</v>
      </c>
      <c r="RC125" s="169" t="s">
        <v>635</v>
      </c>
      <c r="RD125" s="169" t="s">
        <v>635</v>
      </c>
      <c r="RE125" s="170" t="s">
        <v>635</v>
      </c>
      <c r="RF125" s="136" t="s">
        <v>656</v>
      </c>
      <c r="RG125" s="136" t="s">
        <v>743</v>
      </c>
      <c r="RH125" s="136" t="s">
        <v>635</v>
      </c>
      <c r="RI125" s="137" t="s">
        <v>635</v>
      </c>
      <c r="RJ125" s="137" t="s">
        <v>635</v>
      </c>
      <c r="RK125" s="137" t="s">
        <v>635</v>
      </c>
      <c r="RL125" s="105" t="s">
        <v>950</v>
      </c>
      <c r="RM125" s="106" t="s">
        <v>635</v>
      </c>
      <c r="RN125" s="106" t="s">
        <v>635</v>
      </c>
      <c r="RO125" s="171">
        <v>1</v>
      </c>
      <c r="RP125" s="171">
        <v>0</v>
      </c>
      <c r="RQ125" s="171">
        <v>0</v>
      </c>
      <c r="RR125" s="171">
        <v>0</v>
      </c>
      <c r="RS125" s="171">
        <v>0</v>
      </c>
      <c r="RT125" s="171">
        <v>0</v>
      </c>
      <c r="RU125" s="171">
        <v>0</v>
      </c>
      <c r="RV125" s="171">
        <v>0</v>
      </c>
      <c r="RW125" s="172">
        <f t="shared" ref="RW125:RW130" si="38">SUM(RO125:RV125)</f>
        <v>1</v>
      </c>
      <c r="RX125" s="133" t="s">
        <v>635</v>
      </c>
      <c r="RY125" s="133" t="s">
        <v>635</v>
      </c>
      <c r="RZ125" s="133" t="s">
        <v>635</v>
      </c>
      <c r="SA125" s="133" t="s">
        <v>635</v>
      </c>
      <c r="SB125" s="133" t="s">
        <v>635</v>
      </c>
      <c r="SC125" s="133" t="s">
        <v>635</v>
      </c>
      <c r="SD125" s="133" t="s">
        <v>635</v>
      </c>
      <c r="SE125" s="133" t="s">
        <v>635</v>
      </c>
      <c r="SF125" s="189" t="s">
        <v>635</v>
      </c>
      <c r="SG125" s="132" t="s">
        <v>635</v>
      </c>
      <c r="SH125" s="132" t="s">
        <v>635</v>
      </c>
      <c r="SI125" s="132" t="s">
        <v>635</v>
      </c>
      <c r="SJ125" s="132" t="s">
        <v>635</v>
      </c>
      <c r="SK125" s="132" t="s">
        <v>635</v>
      </c>
      <c r="SL125" s="132" t="s">
        <v>635</v>
      </c>
      <c r="SM125" s="132" t="s">
        <v>635</v>
      </c>
      <c r="SN125" s="132" t="s">
        <v>635</v>
      </c>
      <c r="SO125" s="173" t="s">
        <v>635</v>
      </c>
      <c r="SP125" s="102" t="s">
        <v>635</v>
      </c>
      <c r="SQ125" s="102" t="s">
        <v>635</v>
      </c>
      <c r="SR125" s="102" t="s">
        <v>635</v>
      </c>
      <c r="SS125" s="102" t="s">
        <v>635</v>
      </c>
      <c r="ST125" s="102" t="s">
        <v>635</v>
      </c>
      <c r="SU125" s="102" t="s">
        <v>635</v>
      </c>
      <c r="SV125" s="102" t="s">
        <v>635</v>
      </c>
      <c r="SW125" s="102" t="s">
        <v>635</v>
      </c>
      <c r="SX125" s="174" t="s">
        <v>635</v>
      </c>
      <c r="SY125" s="125" t="s">
        <v>635</v>
      </c>
      <c r="SZ125" s="125" t="s">
        <v>635</v>
      </c>
      <c r="TA125" s="125" t="s">
        <v>635</v>
      </c>
      <c r="TB125" s="125" t="s">
        <v>635</v>
      </c>
      <c r="TC125" s="125" t="s">
        <v>635</v>
      </c>
      <c r="TD125" s="125" t="s">
        <v>635</v>
      </c>
      <c r="TE125" s="125" t="s">
        <v>635</v>
      </c>
      <c r="TF125" s="125" t="s">
        <v>635</v>
      </c>
      <c r="TG125" s="175" t="s">
        <v>635</v>
      </c>
      <c r="TH125" s="149" t="s">
        <v>635</v>
      </c>
      <c r="TI125" s="149" t="s">
        <v>635</v>
      </c>
      <c r="TJ125" s="149" t="s">
        <v>635</v>
      </c>
      <c r="TK125" s="149" t="s">
        <v>635</v>
      </c>
      <c r="TL125" s="149" t="s">
        <v>635</v>
      </c>
      <c r="TM125" s="149" t="s">
        <v>635</v>
      </c>
      <c r="TN125" s="149" t="s">
        <v>635</v>
      </c>
      <c r="TO125" s="149" t="s">
        <v>635</v>
      </c>
      <c r="TP125" s="176" t="s">
        <v>635</v>
      </c>
      <c r="TQ125" s="210">
        <v>1</v>
      </c>
      <c r="TR125" s="210">
        <v>0</v>
      </c>
      <c r="TS125" s="210">
        <v>0</v>
      </c>
      <c r="TT125" s="210">
        <v>0</v>
      </c>
      <c r="TU125" s="210">
        <v>0</v>
      </c>
      <c r="TV125" s="210">
        <v>0</v>
      </c>
      <c r="TW125" s="210">
        <v>0</v>
      </c>
      <c r="TX125" s="210">
        <v>0</v>
      </c>
      <c r="TY125" s="211">
        <f t="shared" si="36"/>
        <v>1</v>
      </c>
      <c r="TZ125" s="179" t="s">
        <v>635</v>
      </c>
      <c r="UA125" s="179" t="s">
        <v>635</v>
      </c>
      <c r="UB125" s="179" t="s">
        <v>635</v>
      </c>
      <c r="UC125" s="179" t="s">
        <v>635</v>
      </c>
      <c r="UD125" s="179" t="s">
        <v>635</v>
      </c>
      <c r="UE125" s="179" t="s">
        <v>635</v>
      </c>
      <c r="UF125" s="179" t="s">
        <v>635</v>
      </c>
      <c r="UG125" s="179" t="s">
        <v>635</v>
      </c>
      <c r="UH125" s="180" t="s">
        <v>635</v>
      </c>
      <c r="UI125" s="171">
        <v>1</v>
      </c>
      <c r="UJ125" s="171">
        <v>0</v>
      </c>
      <c r="UK125" s="171">
        <v>0</v>
      </c>
      <c r="UL125" s="171">
        <v>0</v>
      </c>
      <c r="UM125" s="171">
        <v>0</v>
      </c>
      <c r="UN125" s="171">
        <v>0</v>
      </c>
      <c r="UO125" s="171">
        <v>0</v>
      </c>
      <c r="UP125" s="171">
        <v>0</v>
      </c>
      <c r="UQ125" s="181">
        <f t="shared" ref="UQ125:UQ130" si="39">SUBTOTAL(9,UI125:UP125)</f>
        <v>1</v>
      </c>
      <c r="UR125" s="131" t="s">
        <v>635</v>
      </c>
      <c r="US125" s="131" t="s">
        <v>635</v>
      </c>
      <c r="UT125" s="131" t="s">
        <v>635</v>
      </c>
      <c r="UU125" s="131" t="s">
        <v>635</v>
      </c>
      <c r="UV125" s="131" t="s">
        <v>635</v>
      </c>
      <c r="UW125" s="131" t="s">
        <v>635</v>
      </c>
      <c r="UX125" s="131" t="s">
        <v>635</v>
      </c>
      <c r="UY125" s="131" t="s">
        <v>635</v>
      </c>
      <c r="UZ125" s="182" t="s">
        <v>635</v>
      </c>
      <c r="VA125" s="169" t="s">
        <v>635</v>
      </c>
      <c r="VB125" s="169" t="s">
        <v>635</v>
      </c>
      <c r="VC125" s="169" t="s">
        <v>635</v>
      </c>
      <c r="VD125" s="169" t="s">
        <v>635</v>
      </c>
      <c r="VE125" s="169" t="s">
        <v>635</v>
      </c>
      <c r="VF125" s="169" t="s">
        <v>635</v>
      </c>
      <c r="VG125" s="169" t="s">
        <v>635</v>
      </c>
      <c r="VH125" s="169" t="s">
        <v>635</v>
      </c>
      <c r="VI125" s="183" t="s">
        <v>635</v>
      </c>
      <c r="VJ125" s="177" t="s">
        <v>635</v>
      </c>
      <c r="VK125" s="177" t="s">
        <v>635</v>
      </c>
      <c r="VL125" s="177" t="s">
        <v>635</v>
      </c>
      <c r="VM125" s="177" t="s">
        <v>635</v>
      </c>
      <c r="VN125" s="177" t="s">
        <v>635</v>
      </c>
      <c r="VO125" s="177" t="s">
        <v>635</v>
      </c>
      <c r="VP125" s="177" t="s">
        <v>635</v>
      </c>
      <c r="VQ125" s="177" t="s">
        <v>635</v>
      </c>
      <c r="VR125" s="178" t="s">
        <v>635</v>
      </c>
      <c r="VS125" s="184" t="s">
        <v>635</v>
      </c>
      <c r="VT125" s="184" t="s">
        <v>635</v>
      </c>
      <c r="VU125" s="184" t="s">
        <v>635</v>
      </c>
      <c r="VV125" s="184" t="s">
        <v>635</v>
      </c>
      <c r="VW125" s="184" t="s">
        <v>635</v>
      </c>
      <c r="VX125" s="184" t="s">
        <v>635</v>
      </c>
      <c r="VY125" s="184" t="s">
        <v>635</v>
      </c>
      <c r="VZ125" s="184" t="s">
        <v>635</v>
      </c>
      <c r="WA125" s="185" t="s">
        <v>635</v>
      </c>
      <c r="WB125" s="186" t="s">
        <v>635</v>
      </c>
      <c r="WC125" s="186" t="s">
        <v>635</v>
      </c>
      <c r="WD125" s="186" t="s">
        <v>635</v>
      </c>
      <c r="WE125" s="186" t="s">
        <v>635</v>
      </c>
      <c r="WF125" s="186" t="s">
        <v>635</v>
      </c>
      <c r="WG125" s="186" t="s">
        <v>635</v>
      </c>
      <c r="WH125" s="186" t="s">
        <v>635</v>
      </c>
      <c r="WI125" s="186" t="s">
        <v>635</v>
      </c>
      <c r="WJ125" s="187" t="s">
        <v>635</v>
      </c>
      <c r="WK125" s="212">
        <v>1</v>
      </c>
      <c r="WL125" s="212">
        <v>0</v>
      </c>
      <c r="WM125" s="212">
        <v>0</v>
      </c>
      <c r="WN125" s="212">
        <v>0</v>
      </c>
      <c r="WO125" s="212">
        <v>0</v>
      </c>
      <c r="WP125" s="212">
        <v>0</v>
      </c>
      <c r="WQ125" s="212">
        <v>0</v>
      </c>
      <c r="WR125" s="212">
        <v>0</v>
      </c>
      <c r="WS125" s="188">
        <f t="shared" si="37"/>
        <v>1</v>
      </c>
      <c r="WT125" s="133" t="s">
        <v>635</v>
      </c>
      <c r="WU125" s="133" t="s">
        <v>635</v>
      </c>
      <c r="WV125" s="133" t="s">
        <v>635</v>
      </c>
      <c r="WW125" s="133" t="s">
        <v>635</v>
      </c>
      <c r="WX125" s="133" t="s">
        <v>635</v>
      </c>
      <c r="WY125" s="133" t="s">
        <v>635</v>
      </c>
      <c r="WZ125" s="133" t="s">
        <v>635</v>
      </c>
      <c r="XA125" s="133" t="s">
        <v>635</v>
      </c>
      <c r="XB125" s="189" t="s">
        <v>635</v>
      </c>
      <c r="XC125" s="105" t="s">
        <v>665</v>
      </c>
      <c r="XD125" s="105" t="s">
        <v>666</v>
      </c>
      <c r="XE125" s="105" t="s">
        <v>749</v>
      </c>
      <c r="XF125" s="111" t="s">
        <v>635</v>
      </c>
      <c r="XG125" s="190" t="s">
        <v>670</v>
      </c>
      <c r="XH125" s="190" t="s">
        <v>671</v>
      </c>
      <c r="XI125" s="190" t="s">
        <v>672</v>
      </c>
      <c r="XJ125" s="190" t="s">
        <v>635</v>
      </c>
      <c r="XK125" s="190" t="s">
        <v>635</v>
      </c>
      <c r="XL125" s="190" t="s">
        <v>635</v>
      </c>
      <c r="XM125" s="191" t="s">
        <v>667</v>
      </c>
      <c r="XN125" s="191" t="s">
        <v>668</v>
      </c>
      <c r="XO125" s="191" t="s">
        <v>635</v>
      </c>
      <c r="XP125" s="191" t="s">
        <v>635</v>
      </c>
      <c r="XQ125" s="191" t="s">
        <v>635</v>
      </c>
      <c r="XR125" s="191" t="s">
        <v>635</v>
      </c>
      <c r="XS125" s="191" t="s">
        <v>635</v>
      </c>
      <c r="XT125" s="191" t="s">
        <v>635</v>
      </c>
      <c r="XU125" s="192" t="s">
        <v>635</v>
      </c>
      <c r="XV125" s="192" t="s">
        <v>635</v>
      </c>
      <c r="XW125" s="192" t="s">
        <v>635</v>
      </c>
      <c r="XX125" s="192" t="s">
        <v>635</v>
      </c>
      <c r="XY125" s="192" t="s">
        <v>635</v>
      </c>
      <c r="XZ125" s="192" t="s">
        <v>635</v>
      </c>
      <c r="YA125" s="144" t="s">
        <v>635</v>
      </c>
      <c r="YB125" s="144" t="s">
        <v>635</v>
      </c>
      <c r="YC125" s="144" t="s">
        <v>635</v>
      </c>
      <c r="YD125" s="144" t="s">
        <v>635</v>
      </c>
      <c r="YE125" s="144" t="s">
        <v>635</v>
      </c>
      <c r="YF125" s="144" t="s">
        <v>635</v>
      </c>
      <c r="YG125" s="144" t="s">
        <v>635</v>
      </c>
      <c r="YH125" s="111" t="s">
        <v>635</v>
      </c>
      <c r="YI125" s="111" t="s">
        <v>635</v>
      </c>
      <c r="YJ125" s="111" t="s">
        <v>635</v>
      </c>
      <c r="YK125" s="190" t="s">
        <v>752</v>
      </c>
      <c r="YL125" s="190" t="s">
        <v>635</v>
      </c>
      <c r="YM125" s="190" t="s">
        <v>635</v>
      </c>
      <c r="YN125" s="190" t="s">
        <v>635</v>
      </c>
      <c r="YO125" s="190" t="s">
        <v>635</v>
      </c>
      <c r="YP125" s="130" t="s">
        <v>635</v>
      </c>
      <c r="YQ125" s="130" t="s">
        <v>635</v>
      </c>
      <c r="YR125" s="130" t="s">
        <v>635</v>
      </c>
      <c r="YS125" s="130" t="s">
        <v>635</v>
      </c>
      <c r="YT125" s="130" t="s">
        <v>635</v>
      </c>
      <c r="YU125" s="130" t="s">
        <v>635</v>
      </c>
      <c r="YV125" s="112" t="s">
        <v>635</v>
      </c>
      <c r="YW125" s="112" t="s">
        <v>635</v>
      </c>
      <c r="YX125" s="112" t="s">
        <v>635</v>
      </c>
      <c r="YY125" s="112" t="s">
        <v>635</v>
      </c>
      <c r="YZ125" s="105" t="s">
        <v>674</v>
      </c>
      <c r="ZA125" s="105" t="s">
        <v>635</v>
      </c>
      <c r="ZB125" s="126" t="s">
        <v>635</v>
      </c>
      <c r="ZC125" s="126" t="s">
        <v>635</v>
      </c>
      <c r="ZD125" s="126" t="s">
        <v>635</v>
      </c>
      <c r="ZE125" s="126" t="s">
        <v>635</v>
      </c>
      <c r="ZF125" s="126" t="s">
        <v>635</v>
      </c>
      <c r="ZG125" s="125" t="s">
        <v>678</v>
      </c>
      <c r="ZH125" s="125" t="s">
        <v>635</v>
      </c>
      <c r="ZI125" s="125" t="s">
        <v>635</v>
      </c>
      <c r="ZJ125" s="125" t="s">
        <v>635</v>
      </c>
      <c r="ZK125" s="125" t="s">
        <v>635</v>
      </c>
      <c r="ZL125" s="125" t="s">
        <v>635</v>
      </c>
      <c r="ZM125" s="125" t="s">
        <v>635</v>
      </c>
      <c r="ZN125" s="125" t="s">
        <v>635</v>
      </c>
      <c r="ZO125" s="147" t="s">
        <v>635</v>
      </c>
      <c r="ZP125" s="147" t="s">
        <v>635</v>
      </c>
      <c r="ZQ125" s="147" t="s">
        <v>635</v>
      </c>
      <c r="ZR125" s="147" t="s">
        <v>635</v>
      </c>
      <c r="ZS125" s="147" t="s">
        <v>635</v>
      </c>
      <c r="ZT125" s="184" t="s">
        <v>635</v>
      </c>
      <c r="ZU125" s="184">
        <v>2</v>
      </c>
      <c r="ZV125" s="184" t="s">
        <v>635</v>
      </c>
      <c r="ZW125" s="184" t="s">
        <v>635</v>
      </c>
      <c r="ZX125" s="131">
        <v>1</v>
      </c>
      <c r="ZY125" s="131" t="s">
        <v>635</v>
      </c>
      <c r="ZZ125" s="131" t="s">
        <v>635</v>
      </c>
      <c r="AAA125" s="131" t="s">
        <v>635</v>
      </c>
      <c r="AAB125" s="132" t="s">
        <v>635</v>
      </c>
      <c r="AAC125" s="132" t="s">
        <v>635</v>
      </c>
      <c r="AAD125" s="132" t="s">
        <v>635</v>
      </c>
      <c r="AAE125" s="193" t="s">
        <v>635</v>
      </c>
      <c r="AAF125" s="102" t="s">
        <v>635</v>
      </c>
      <c r="AAG125" s="102">
        <v>6</v>
      </c>
      <c r="AAH125" s="102" t="s">
        <v>635</v>
      </c>
      <c r="AAI125" s="102" t="s">
        <v>635</v>
      </c>
      <c r="AAJ125" s="125" t="s">
        <v>635</v>
      </c>
      <c r="AAK125" s="125">
        <v>2</v>
      </c>
      <c r="AAL125" s="125" t="s">
        <v>635</v>
      </c>
      <c r="AAM125" s="125" t="s">
        <v>635</v>
      </c>
      <c r="AAN125" s="131" t="s">
        <v>635</v>
      </c>
      <c r="AAO125" s="131">
        <v>2</v>
      </c>
      <c r="AAP125" s="131" t="s">
        <v>635</v>
      </c>
      <c r="AAQ125" s="131" t="s">
        <v>635</v>
      </c>
      <c r="AAR125" s="149" t="s">
        <v>635</v>
      </c>
      <c r="AAS125" s="149" t="s">
        <v>635</v>
      </c>
      <c r="AAT125" s="149" t="s">
        <v>635</v>
      </c>
      <c r="AAU125" s="149" t="s">
        <v>635</v>
      </c>
      <c r="AAV125" s="184" t="s">
        <v>635</v>
      </c>
      <c r="AAW125" s="184" t="s">
        <v>635</v>
      </c>
      <c r="AAX125" s="184" t="s">
        <v>635</v>
      </c>
      <c r="AAY125" s="184" t="s">
        <v>635</v>
      </c>
      <c r="AAZ125" s="103" t="s">
        <v>632</v>
      </c>
      <c r="ABA125" s="100" t="s">
        <v>679</v>
      </c>
      <c r="ABB125" s="100" t="s">
        <v>635</v>
      </c>
      <c r="ABC125" s="100" t="s">
        <v>635</v>
      </c>
      <c r="ABD125" s="100" t="s">
        <v>635</v>
      </c>
      <c r="ABE125" s="100" t="s">
        <v>635</v>
      </c>
      <c r="ABF125" s="103" t="s">
        <v>635</v>
      </c>
      <c r="ABG125" s="194">
        <v>50000</v>
      </c>
      <c r="ABH125" s="195" t="s">
        <v>754</v>
      </c>
      <c r="ABI125" s="195" t="s">
        <v>716</v>
      </c>
      <c r="ABJ125" s="195" t="s">
        <v>635</v>
      </c>
      <c r="ABK125" s="195" t="s">
        <v>635</v>
      </c>
      <c r="ABL125" s="177" t="s">
        <v>635</v>
      </c>
      <c r="ABM125" s="177" t="s">
        <v>635</v>
      </c>
      <c r="ABN125" s="177" t="s">
        <v>635</v>
      </c>
      <c r="ABO125" s="195" t="s">
        <v>635</v>
      </c>
      <c r="ABP125" s="112" t="s">
        <v>682</v>
      </c>
      <c r="ABQ125" s="112" t="s">
        <v>635</v>
      </c>
      <c r="ABR125" s="112" t="s">
        <v>635</v>
      </c>
      <c r="ABS125" s="103" t="s">
        <v>632</v>
      </c>
      <c r="ABT125" s="97" t="s">
        <v>632</v>
      </c>
      <c r="ABU125" s="196" t="s">
        <v>683</v>
      </c>
      <c r="ABV125" s="196" t="s">
        <v>789</v>
      </c>
      <c r="ABW125" s="196" t="s">
        <v>684</v>
      </c>
      <c r="ABX125" s="196" t="s">
        <v>635</v>
      </c>
      <c r="ABY125" s="196" t="s">
        <v>635</v>
      </c>
      <c r="ABZ125" s="196" t="s">
        <v>635</v>
      </c>
      <c r="ACA125" s="196" t="s">
        <v>635</v>
      </c>
      <c r="ACB125" s="97" t="s">
        <v>626</v>
      </c>
      <c r="ACC125" s="97" t="s">
        <v>632</v>
      </c>
      <c r="ACD125" s="112" t="s">
        <v>2265</v>
      </c>
      <c r="ACE125" s="112" t="s">
        <v>635</v>
      </c>
      <c r="ACF125" s="112" t="s">
        <v>635</v>
      </c>
      <c r="ACG125" s="112" t="s">
        <v>635</v>
      </c>
      <c r="ACH125" s="277"/>
      <c r="ACI125" s="97" t="s">
        <v>2266</v>
      </c>
      <c r="ACJ125" s="97"/>
    </row>
    <row r="126" spans="1:764" ht="15" customHeight="1">
      <c r="A126">
        <v>122</v>
      </c>
      <c r="B126" s="97" t="s">
        <v>2267</v>
      </c>
      <c r="C126" s="97" t="s">
        <v>2268</v>
      </c>
      <c r="D126" s="97" t="s">
        <v>1128</v>
      </c>
      <c r="E126" s="107" t="s">
        <v>2269</v>
      </c>
      <c r="F126" s="98" t="s">
        <v>2270</v>
      </c>
      <c r="G126" s="98" t="s">
        <v>2271</v>
      </c>
      <c r="H126" s="99">
        <v>37.133473000000002</v>
      </c>
      <c r="I126" s="99">
        <v>-0.25783499999999998</v>
      </c>
      <c r="J126" s="98" t="s">
        <v>1056</v>
      </c>
      <c r="K126" s="98" t="s">
        <v>2272</v>
      </c>
      <c r="L126" s="98" t="s">
        <v>2273</v>
      </c>
      <c r="M126" s="100" t="s">
        <v>2274</v>
      </c>
      <c r="N126" s="101">
        <v>721351605</v>
      </c>
      <c r="O126" s="102">
        <v>0</v>
      </c>
      <c r="P126" s="100">
        <v>-0.50215399999999999</v>
      </c>
      <c r="Q126" s="100">
        <v>37.279525999999997</v>
      </c>
      <c r="R126" s="100">
        <v>1524.099976</v>
      </c>
      <c r="S126" s="100">
        <v>110</v>
      </c>
      <c r="T126" s="103" t="s">
        <v>626</v>
      </c>
      <c r="U126" s="97" t="s">
        <v>629</v>
      </c>
      <c r="V126" s="97" t="s">
        <v>699</v>
      </c>
      <c r="W126" s="97" t="s">
        <v>629</v>
      </c>
      <c r="X126" s="97" t="s">
        <v>700</v>
      </c>
      <c r="Y126" s="97" t="s">
        <v>770</v>
      </c>
      <c r="Z126" s="103" t="s">
        <v>626</v>
      </c>
      <c r="AA126" s="104" t="s">
        <v>635</v>
      </c>
      <c r="AB126" s="197" t="s">
        <v>635</v>
      </c>
      <c r="AC126" s="104" t="s">
        <v>635</v>
      </c>
      <c r="AD126" s="104" t="s">
        <v>635</v>
      </c>
      <c r="AE126" s="104" t="s">
        <v>635</v>
      </c>
      <c r="AF126" s="103">
        <v>6</v>
      </c>
      <c r="AG126" s="103">
        <v>2</v>
      </c>
      <c r="AH126" s="97" t="s">
        <v>636</v>
      </c>
      <c r="AI126" s="97" t="s">
        <v>637</v>
      </c>
      <c r="AJ126" s="97" t="s">
        <v>638</v>
      </c>
      <c r="AK126" s="97" t="s">
        <v>639</v>
      </c>
      <c r="AL126" s="105" t="s">
        <v>640</v>
      </c>
      <c r="AM126" s="106" t="s">
        <v>635</v>
      </c>
      <c r="AN126" s="106" t="s">
        <v>635</v>
      </c>
      <c r="AO126" s="106" t="s">
        <v>635</v>
      </c>
      <c r="AP126" s="97" t="s">
        <v>642</v>
      </c>
      <c r="AQ126" s="97" t="s">
        <v>635</v>
      </c>
      <c r="AR126" s="103" t="s">
        <v>635</v>
      </c>
      <c r="AS126" s="107" t="s">
        <v>635</v>
      </c>
      <c r="AT126" s="103" t="s">
        <v>635</v>
      </c>
      <c r="AU126" s="103" t="s">
        <v>635</v>
      </c>
      <c r="AV126" s="106" t="s">
        <v>626</v>
      </c>
      <c r="AW126" s="105" t="s">
        <v>640</v>
      </c>
      <c r="AX126" s="103" t="s">
        <v>635</v>
      </c>
      <c r="AY126" s="105" t="s">
        <v>640</v>
      </c>
      <c r="AZ126" s="107" t="s">
        <v>635</v>
      </c>
      <c r="BA126" s="105" t="s">
        <v>640</v>
      </c>
      <c r="BB126" s="107" t="s">
        <v>635</v>
      </c>
      <c r="BC126" s="106" t="s">
        <v>640</v>
      </c>
      <c r="BD126" s="103" t="s">
        <v>635</v>
      </c>
      <c r="BE126" s="106" t="s">
        <v>626</v>
      </c>
      <c r="BF126" s="103" t="s">
        <v>635</v>
      </c>
      <c r="BG126" s="103" t="s">
        <v>635</v>
      </c>
      <c r="BH126" s="103" t="s">
        <v>635</v>
      </c>
      <c r="BI126" s="97" t="s">
        <v>640</v>
      </c>
      <c r="BJ126" s="108" t="s">
        <v>643</v>
      </c>
      <c r="BK126" s="108" t="s">
        <v>635</v>
      </c>
      <c r="BL126" s="108" t="s">
        <v>635</v>
      </c>
      <c r="BM126" s="108" t="s">
        <v>635</v>
      </c>
      <c r="BN126" s="108" t="s">
        <v>635</v>
      </c>
      <c r="BO126" s="103" t="s">
        <v>626</v>
      </c>
      <c r="BP126" s="103" t="s">
        <v>635</v>
      </c>
      <c r="BQ126" s="103" t="s">
        <v>635</v>
      </c>
      <c r="BR126" s="109" t="s">
        <v>635</v>
      </c>
      <c r="BS126" s="109" t="s">
        <v>635</v>
      </c>
      <c r="BT126" s="110" t="s">
        <v>635</v>
      </c>
      <c r="BU126" s="110" t="s">
        <v>635</v>
      </c>
      <c r="BV126" s="109" t="s">
        <v>635</v>
      </c>
      <c r="BW126" s="97" t="s">
        <v>848</v>
      </c>
      <c r="BX126" s="97" t="s">
        <v>848</v>
      </c>
      <c r="BY126" s="97" t="s">
        <v>2275</v>
      </c>
      <c r="BZ126" s="97" t="s">
        <v>779</v>
      </c>
      <c r="CA126" s="111" t="s">
        <v>706</v>
      </c>
      <c r="CB126" s="111" t="s">
        <v>735</v>
      </c>
      <c r="CC126" s="111" t="s">
        <v>736</v>
      </c>
      <c r="CD126" s="111" t="s">
        <v>737</v>
      </c>
      <c r="CE126" s="111" t="s">
        <v>635</v>
      </c>
      <c r="CF126" s="103">
        <v>3</v>
      </c>
      <c r="CG126" s="103">
        <v>6</v>
      </c>
      <c r="CH126" s="112" t="s">
        <v>649</v>
      </c>
      <c r="CI126" s="113" t="s">
        <v>635</v>
      </c>
      <c r="CJ126" s="113" t="s">
        <v>635</v>
      </c>
      <c r="CK126" s="113" t="s">
        <v>635</v>
      </c>
      <c r="CL126" s="103">
        <v>16</v>
      </c>
      <c r="CM126" s="114">
        <v>0</v>
      </c>
      <c r="CN126" s="103" t="s">
        <v>635</v>
      </c>
      <c r="CO126" s="106" t="s">
        <v>635</v>
      </c>
      <c r="CP126" s="103" t="s">
        <v>635</v>
      </c>
      <c r="CQ126" s="106" t="s">
        <v>635</v>
      </c>
      <c r="CR126" s="103" t="s">
        <v>635</v>
      </c>
      <c r="CS126" s="106" t="s">
        <v>635</v>
      </c>
      <c r="CT126" s="103" t="s">
        <v>635</v>
      </c>
      <c r="CU126" s="106" t="s">
        <v>635</v>
      </c>
      <c r="CV126" s="103" t="s">
        <v>635</v>
      </c>
      <c r="CW126" s="103" t="s">
        <v>635</v>
      </c>
      <c r="CX126" s="111" t="s">
        <v>650</v>
      </c>
      <c r="CY126" s="106" t="s">
        <v>635</v>
      </c>
      <c r="CZ126" s="115">
        <v>1</v>
      </c>
      <c r="DA126" s="115">
        <v>0</v>
      </c>
      <c r="DB126" s="116">
        <f>SUM(CZ126:DA126)</f>
        <v>1</v>
      </c>
      <c r="DC126" s="117" t="s">
        <v>635</v>
      </c>
      <c r="DD126" s="118" t="s">
        <v>635</v>
      </c>
      <c r="DE126" s="118" t="s">
        <v>635</v>
      </c>
      <c r="DF126" s="118" t="s">
        <v>635</v>
      </c>
      <c r="DG126" s="119" t="s">
        <v>635</v>
      </c>
      <c r="DH126" s="106" t="s">
        <v>635</v>
      </c>
      <c r="DI126" s="106" t="s">
        <v>635</v>
      </c>
      <c r="DJ126" s="121" t="s">
        <v>635</v>
      </c>
      <c r="DK126" s="122" t="s">
        <v>635</v>
      </c>
      <c r="DL126" s="123" t="s">
        <v>635</v>
      </c>
      <c r="DM126" s="123" t="s">
        <v>635</v>
      </c>
      <c r="DN126" s="124" t="s">
        <v>635</v>
      </c>
      <c r="DO126" s="124" t="s">
        <v>635</v>
      </c>
      <c r="DP126" s="124" t="s">
        <v>635</v>
      </c>
      <c r="DQ126" s="125">
        <v>0.1</v>
      </c>
      <c r="DR126" s="125">
        <v>5</v>
      </c>
      <c r="DS126" s="125" t="s">
        <v>850</v>
      </c>
      <c r="DT126" s="106" t="s">
        <v>635</v>
      </c>
      <c r="DU126" s="106" t="s">
        <v>635</v>
      </c>
      <c r="DV126" s="106" t="s">
        <v>635</v>
      </c>
      <c r="DW126" s="126" t="s">
        <v>635</v>
      </c>
      <c r="DX126" s="126" t="s">
        <v>635</v>
      </c>
      <c r="DY126" s="126" t="s">
        <v>635</v>
      </c>
      <c r="DZ126" s="97" t="s">
        <v>652</v>
      </c>
      <c r="EA126" s="103" t="s">
        <v>626</v>
      </c>
      <c r="EB126" s="97" t="s">
        <v>635</v>
      </c>
      <c r="EC126" s="103" t="s">
        <v>626</v>
      </c>
      <c r="ED126" s="103" t="s">
        <v>635</v>
      </c>
      <c r="EE126" s="103" t="s">
        <v>635</v>
      </c>
      <c r="EF126" s="127" t="s">
        <v>653</v>
      </c>
      <c r="EG126" s="127" t="s">
        <v>635</v>
      </c>
      <c r="EH126" s="103" t="s">
        <v>653</v>
      </c>
      <c r="EI126" s="97" t="s">
        <v>640</v>
      </c>
      <c r="EJ126" s="97" t="s">
        <v>640</v>
      </c>
      <c r="EK126" s="122">
        <v>1</v>
      </c>
      <c r="EL126" s="122">
        <v>1</v>
      </c>
      <c r="EM126" s="122">
        <v>0.1</v>
      </c>
      <c r="EN126" s="122">
        <v>0.1</v>
      </c>
      <c r="EO126" s="128" t="s">
        <v>635</v>
      </c>
      <c r="EP126" s="128" t="s">
        <v>635</v>
      </c>
      <c r="EQ126" s="128" t="s">
        <v>635</v>
      </c>
      <c r="ER126" s="128" t="s">
        <v>635</v>
      </c>
      <c r="ES126" s="129" t="s">
        <v>635</v>
      </c>
      <c r="ET126" s="129" t="s">
        <v>635</v>
      </c>
      <c r="EU126" s="129" t="s">
        <v>635</v>
      </c>
      <c r="EV126" s="129" t="s">
        <v>635</v>
      </c>
      <c r="EW126" s="97" t="s">
        <v>654</v>
      </c>
      <c r="EX126" s="97" t="s">
        <v>654</v>
      </c>
      <c r="EY126" s="103" t="s">
        <v>635</v>
      </c>
      <c r="EZ126" s="107" t="s">
        <v>635</v>
      </c>
      <c r="FA126" s="97" t="s">
        <v>742</v>
      </c>
      <c r="FB126" s="130" t="s">
        <v>656</v>
      </c>
      <c r="FC126" s="130" t="s">
        <v>743</v>
      </c>
      <c r="FD126" s="131" t="s">
        <v>635</v>
      </c>
      <c r="FE126" s="131" t="s">
        <v>635</v>
      </c>
      <c r="FF126" s="131" t="s">
        <v>635</v>
      </c>
      <c r="FG126" s="131" t="s">
        <v>635</v>
      </c>
      <c r="FH126" s="131" t="s">
        <v>635</v>
      </c>
      <c r="FI126" s="132">
        <v>2</v>
      </c>
      <c r="FJ126" s="133" t="s">
        <v>635</v>
      </c>
      <c r="FK126" s="103" t="s">
        <v>635</v>
      </c>
      <c r="FL126" s="134" t="s">
        <v>635</v>
      </c>
      <c r="FM126" s="135">
        <v>10</v>
      </c>
      <c r="FN126" s="135" t="s">
        <v>635</v>
      </c>
      <c r="FO126" s="135" t="s">
        <v>635</v>
      </c>
      <c r="FP126" s="103" t="s">
        <v>635</v>
      </c>
      <c r="FQ126" s="132">
        <v>30</v>
      </c>
      <c r="FR126" s="133" t="s">
        <v>635</v>
      </c>
      <c r="FS126" s="103" t="s">
        <v>635</v>
      </c>
      <c r="FT126" s="134" t="s">
        <v>635</v>
      </c>
      <c r="FU126" s="135">
        <v>1</v>
      </c>
      <c r="FV126" s="135" t="s">
        <v>635</v>
      </c>
      <c r="FW126" s="131" t="s">
        <v>635</v>
      </c>
      <c r="FX126" s="103" t="s">
        <v>635</v>
      </c>
      <c r="FY126" s="100" t="s">
        <v>658</v>
      </c>
      <c r="FZ126" s="102" t="s">
        <v>635</v>
      </c>
      <c r="GA126" s="102">
        <v>0</v>
      </c>
      <c r="GB126" s="102">
        <v>24</v>
      </c>
      <c r="GC126" s="136" t="s">
        <v>658</v>
      </c>
      <c r="GD126" s="137" t="s">
        <v>635</v>
      </c>
      <c r="GE126" s="137">
        <v>0</v>
      </c>
      <c r="GF126" s="137">
        <v>24</v>
      </c>
      <c r="GG126" s="125" t="s">
        <v>635</v>
      </c>
      <c r="GH126" s="125" t="s">
        <v>635</v>
      </c>
      <c r="GI126" s="125" t="s">
        <v>635</v>
      </c>
      <c r="GJ126" s="125" t="s">
        <v>635</v>
      </c>
      <c r="GK126" s="122" t="s">
        <v>635</v>
      </c>
      <c r="GL126" s="122" t="s">
        <v>635</v>
      </c>
      <c r="GM126" s="122" t="s">
        <v>635</v>
      </c>
      <c r="GN126" s="122" t="s">
        <v>635</v>
      </c>
      <c r="GO126" s="135" t="s">
        <v>635</v>
      </c>
      <c r="GP126" s="135" t="s">
        <v>635</v>
      </c>
      <c r="GQ126" s="135" t="s">
        <v>635</v>
      </c>
      <c r="GR126" s="134" t="s">
        <v>635</v>
      </c>
      <c r="GS126" s="134" t="s">
        <v>635</v>
      </c>
      <c r="GT126" s="134" t="s">
        <v>635</v>
      </c>
      <c r="GU126" s="126" t="s">
        <v>635</v>
      </c>
      <c r="GV126" s="126" t="s">
        <v>635</v>
      </c>
      <c r="GW126" s="126" t="s">
        <v>635</v>
      </c>
      <c r="GX126" s="145" t="s">
        <v>635</v>
      </c>
      <c r="GY126" s="145" t="s">
        <v>635</v>
      </c>
      <c r="GZ126" s="145" t="s">
        <v>635</v>
      </c>
      <c r="HA126" s="139" t="s">
        <v>658</v>
      </c>
      <c r="HB126" s="140" t="s">
        <v>635</v>
      </c>
      <c r="HC126" s="123">
        <v>0</v>
      </c>
      <c r="HD126" s="123">
        <v>24</v>
      </c>
      <c r="HE126" s="127" t="s">
        <v>658</v>
      </c>
      <c r="HF126" s="131" t="s">
        <v>635</v>
      </c>
      <c r="HG126" s="131">
        <v>0</v>
      </c>
      <c r="HH126" s="131">
        <v>24</v>
      </c>
      <c r="HI126" s="141" t="s">
        <v>635</v>
      </c>
      <c r="HJ126" s="141" t="s">
        <v>635</v>
      </c>
      <c r="HK126" s="141" t="s">
        <v>635</v>
      </c>
      <c r="HL126" s="141" t="s">
        <v>635</v>
      </c>
      <c r="HM126" s="131" t="s">
        <v>635</v>
      </c>
      <c r="HN126" s="131" t="s">
        <v>635</v>
      </c>
      <c r="HO126" s="131" t="s">
        <v>635</v>
      </c>
      <c r="HP126" s="131" t="s">
        <v>635</v>
      </c>
      <c r="HQ126" s="106" t="s">
        <v>635</v>
      </c>
      <c r="HR126" s="106" t="s">
        <v>635</v>
      </c>
      <c r="HS126" s="106" t="s">
        <v>635</v>
      </c>
      <c r="HT126" s="106" t="s">
        <v>635</v>
      </c>
      <c r="HU126" s="132" t="s">
        <v>635</v>
      </c>
      <c r="HV126" s="132" t="s">
        <v>635</v>
      </c>
      <c r="HW126" s="132" t="s">
        <v>635</v>
      </c>
      <c r="HX126" s="132" t="s">
        <v>635</v>
      </c>
      <c r="HY126" s="118" t="s">
        <v>635</v>
      </c>
      <c r="HZ126" s="118" t="s">
        <v>635</v>
      </c>
      <c r="IA126" s="118" t="s">
        <v>635</v>
      </c>
      <c r="IB126" s="118" t="s">
        <v>635</v>
      </c>
      <c r="IC126" s="125" t="s">
        <v>635</v>
      </c>
      <c r="ID126" s="125" t="s">
        <v>635</v>
      </c>
      <c r="IE126" s="125" t="s">
        <v>635</v>
      </c>
      <c r="IF126" s="125" t="s">
        <v>635</v>
      </c>
      <c r="IG126" s="105" t="s">
        <v>1066</v>
      </c>
      <c r="IH126" s="105" t="s">
        <v>783</v>
      </c>
      <c r="II126" s="105" t="s">
        <v>635</v>
      </c>
      <c r="IJ126" s="105" t="s">
        <v>635</v>
      </c>
      <c r="IK126" s="105" t="s">
        <v>635</v>
      </c>
      <c r="IL126" s="105" t="s">
        <v>635</v>
      </c>
      <c r="IM126" s="105" t="s">
        <v>635</v>
      </c>
      <c r="IN126" s="105" t="s">
        <v>635</v>
      </c>
      <c r="IO126" s="105" t="s">
        <v>635</v>
      </c>
      <c r="IP126" s="103">
        <v>2</v>
      </c>
      <c r="IQ126" s="102" t="s">
        <v>635</v>
      </c>
      <c r="IR126" s="102" t="s">
        <v>635</v>
      </c>
      <c r="IS126" s="142" t="s">
        <v>635</v>
      </c>
      <c r="IT126" s="142" t="s">
        <v>635</v>
      </c>
      <c r="IU126" s="128" t="s">
        <v>635</v>
      </c>
      <c r="IV126" s="128" t="s">
        <v>635</v>
      </c>
      <c r="IW126" s="143" t="s">
        <v>635</v>
      </c>
      <c r="IX126" s="143" t="s">
        <v>635</v>
      </c>
      <c r="IY126" s="124" t="s">
        <v>635</v>
      </c>
      <c r="IZ126" s="124" t="s">
        <v>635</v>
      </c>
      <c r="JA126" s="124" t="s">
        <v>635</v>
      </c>
      <c r="JB126" s="123" t="s">
        <v>635</v>
      </c>
      <c r="JC126" s="123" t="s">
        <v>635</v>
      </c>
      <c r="JD126" s="123" t="s">
        <v>635</v>
      </c>
      <c r="JE126" s="144" t="s">
        <v>635</v>
      </c>
      <c r="JF126" s="144" t="s">
        <v>635</v>
      </c>
      <c r="JG126" s="144" t="s">
        <v>635</v>
      </c>
      <c r="JH126" s="141" t="s">
        <v>635</v>
      </c>
      <c r="JI126" s="141" t="s">
        <v>635</v>
      </c>
      <c r="JJ126" s="141" t="s">
        <v>635</v>
      </c>
      <c r="JK126" s="144" t="s">
        <v>635</v>
      </c>
      <c r="JL126" s="144" t="s">
        <v>635</v>
      </c>
      <c r="JM126" s="144" t="s">
        <v>635</v>
      </c>
      <c r="JN126" s="135" t="s">
        <v>635</v>
      </c>
      <c r="JO126" s="135" t="s">
        <v>635</v>
      </c>
      <c r="JP126" s="135" t="s">
        <v>635</v>
      </c>
      <c r="JQ126" s="144" t="s">
        <v>635</v>
      </c>
      <c r="JR126" s="144" t="s">
        <v>635</v>
      </c>
      <c r="JS126" s="208" t="s">
        <v>635</v>
      </c>
      <c r="JT126" s="208" t="s">
        <v>635</v>
      </c>
      <c r="JU126" s="145" t="s">
        <v>635</v>
      </c>
      <c r="JV126" s="145" t="s">
        <v>635</v>
      </c>
      <c r="JW126" s="209" t="s">
        <v>635</v>
      </c>
      <c r="JX126" s="209" t="s">
        <v>635</v>
      </c>
      <c r="JY126" s="141" t="s">
        <v>635</v>
      </c>
      <c r="JZ126" s="141" t="s">
        <v>635</v>
      </c>
      <c r="KA126" s="141" t="s">
        <v>635</v>
      </c>
      <c r="KB126" s="141" t="s">
        <v>635</v>
      </c>
      <c r="KC126" s="128" t="s">
        <v>635</v>
      </c>
      <c r="KD126" s="128" t="s">
        <v>635</v>
      </c>
      <c r="KE126" s="128" t="s">
        <v>635</v>
      </c>
      <c r="KF126" s="128" t="s">
        <v>635</v>
      </c>
      <c r="KG126" s="146" t="s">
        <v>635</v>
      </c>
      <c r="KH126" s="146" t="s">
        <v>635</v>
      </c>
      <c r="KI126" s="146" t="s">
        <v>635</v>
      </c>
      <c r="KJ126" s="146" t="s">
        <v>635</v>
      </c>
      <c r="KK126" s="147" t="s">
        <v>635</v>
      </c>
      <c r="KL126" s="147" t="s">
        <v>635</v>
      </c>
      <c r="KM126" s="147" t="s">
        <v>635</v>
      </c>
      <c r="KN126" s="147" t="s">
        <v>635</v>
      </c>
      <c r="KO126" s="148" t="s">
        <v>635</v>
      </c>
      <c r="KP126" s="148" t="s">
        <v>635</v>
      </c>
      <c r="KQ126" s="148" t="s">
        <v>635</v>
      </c>
      <c r="KR126" s="148" t="s">
        <v>635</v>
      </c>
      <c r="KS126" s="149" t="s">
        <v>635</v>
      </c>
      <c r="KT126" s="149" t="s">
        <v>635</v>
      </c>
      <c r="KU126" s="149" t="s">
        <v>635</v>
      </c>
      <c r="KV126" s="149" t="s">
        <v>635</v>
      </c>
      <c r="KW126" s="105" t="s">
        <v>950</v>
      </c>
      <c r="KX126" s="106" t="s">
        <v>710</v>
      </c>
      <c r="KY126" s="106" t="s">
        <v>635</v>
      </c>
      <c r="KZ126" s="150">
        <v>0.5</v>
      </c>
      <c r="LA126" s="150">
        <v>0</v>
      </c>
      <c r="LB126" s="150">
        <v>0.5</v>
      </c>
      <c r="LC126" s="150">
        <v>0</v>
      </c>
      <c r="LD126" s="150">
        <v>0</v>
      </c>
      <c r="LE126" s="150">
        <v>0</v>
      </c>
      <c r="LF126" s="150">
        <v>0</v>
      </c>
      <c r="LG126" s="150">
        <v>0</v>
      </c>
      <c r="LH126" s="151">
        <f t="shared" si="31"/>
        <v>1</v>
      </c>
      <c r="LI126" s="152">
        <v>0.5</v>
      </c>
      <c r="LJ126" s="152">
        <v>0</v>
      </c>
      <c r="LK126" s="152">
        <v>0.5</v>
      </c>
      <c r="LL126" s="152">
        <v>0</v>
      </c>
      <c r="LM126" s="152">
        <v>0</v>
      </c>
      <c r="LN126" s="152">
        <v>0</v>
      </c>
      <c r="LO126" s="152">
        <v>0</v>
      </c>
      <c r="LP126" s="152">
        <v>0</v>
      </c>
      <c r="LQ126" s="153">
        <f t="shared" si="32"/>
        <v>1</v>
      </c>
      <c r="LR126" s="142">
        <v>0</v>
      </c>
      <c r="LS126" s="142">
        <v>0</v>
      </c>
      <c r="LT126" s="142">
        <v>0</v>
      </c>
      <c r="LU126" s="142">
        <v>0</v>
      </c>
      <c r="LV126" s="142">
        <v>0</v>
      </c>
      <c r="LW126" s="142">
        <v>0</v>
      </c>
      <c r="LX126" s="142">
        <v>0</v>
      </c>
      <c r="LY126" s="142">
        <v>0</v>
      </c>
      <c r="LZ126" s="142">
        <v>0</v>
      </c>
      <c r="MA126" s="45" t="s">
        <v>635</v>
      </c>
      <c r="MB126" s="45" t="s">
        <v>635</v>
      </c>
      <c r="MC126" s="45" t="s">
        <v>635</v>
      </c>
      <c r="MD126" s="45" t="s">
        <v>635</v>
      </c>
      <c r="ME126" s="45" t="s">
        <v>635</v>
      </c>
      <c r="MF126" s="45" t="s">
        <v>635</v>
      </c>
      <c r="MG126" s="45" t="s">
        <v>635</v>
      </c>
      <c r="MH126" s="45" t="s">
        <v>635</v>
      </c>
      <c r="MI126" s="44" t="s">
        <v>635</v>
      </c>
      <c r="MJ126" s="155" t="s">
        <v>635</v>
      </c>
      <c r="MK126" s="155" t="s">
        <v>635</v>
      </c>
      <c r="ML126" s="155" t="s">
        <v>635</v>
      </c>
      <c r="MM126" s="155" t="s">
        <v>635</v>
      </c>
      <c r="MN126" s="155" t="s">
        <v>635</v>
      </c>
      <c r="MO126" s="155" t="s">
        <v>635</v>
      </c>
      <c r="MP126" s="155" t="s">
        <v>635</v>
      </c>
      <c r="MQ126" s="155" t="s">
        <v>635</v>
      </c>
      <c r="MR126" s="156" t="s">
        <v>635</v>
      </c>
      <c r="MS126" s="157" t="s">
        <v>635</v>
      </c>
      <c r="MT126" s="157" t="s">
        <v>635</v>
      </c>
      <c r="MU126" s="157" t="s">
        <v>635</v>
      </c>
      <c r="MV126" s="157" t="s">
        <v>635</v>
      </c>
      <c r="MW126" s="157" t="s">
        <v>635</v>
      </c>
      <c r="MX126" s="157" t="s">
        <v>635</v>
      </c>
      <c r="MY126" s="157" t="s">
        <v>635</v>
      </c>
      <c r="MZ126" s="157" t="s">
        <v>635</v>
      </c>
      <c r="NA126" s="157" t="s">
        <v>635</v>
      </c>
      <c r="NB126" s="158">
        <v>0</v>
      </c>
      <c r="NC126" s="158">
        <v>0</v>
      </c>
      <c r="ND126" s="158">
        <v>0</v>
      </c>
      <c r="NE126" s="158">
        <v>0</v>
      </c>
      <c r="NF126" s="158">
        <v>0</v>
      </c>
      <c r="NG126" s="158">
        <v>0</v>
      </c>
      <c r="NH126" s="158">
        <v>0</v>
      </c>
      <c r="NI126" s="158">
        <v>0</v>
      </c>
      <c r="NJ126" s="159">
        <v>0</v>
      </c>
      <c r="NK126" s="160" t="s">
        <v>635</v>
      </c>
      <c r="NL126" s="160" t="s">
        <v>635</v>
      </c>
      <c r="NM126" s="160" t="s">
        <v>635</v>
      </c>
      <c r="NN126" s="160" t="s">
        <v>635</v>
      </c>
      <c r="NO126" s="160" t="s">
        <v>635</v>
      </c>
      <c r="NP126" s="160" t="s">
        <v>635</v>
      </c>
      <c r="NQ126" s="160" t="s">
        <v>635</v>
      </c>
      <c r="NR126" s="160" t="s">
        <v>635</v>
      </c>
      <c r="NS126" s="161" t="s">
        <v>635</v>
      </c>
      <c r="NT126" s="162" t="s">
        <v>635</v>
      </c>
      <c r="NU126" s="162" t="s">
        <v>635</v>
      </c>
      <c r="NV126" s="162" t="s">
        <v>635</v>
      </c>
      <c r="NW126" s="162" t="s">
        <v>635</v>
      </c>
      <c r="NX126" s="162" t="s">
        <v>635</v>
      </c>
      <c r="NY126" s="162" t="s">
        <v>635</v>
      </c>
      <c r="NZ126" s="162" t="s">
        <v>635</v>
      </c>
      <c r="OA126" s="162" t="s">
        <v>635</v>
      </c>
      <c r="OB126" s="163" t="s">
        <v>635</v>
      </c>
      <c r="OC126" s="142" t="s">
        <v>635</v>
      </c>
      <c r="OD126" s="142" t="s">
        <v>635</v>
      </c>
      <c r="OE126" s="142" t="s">
        <v>635</v>
      </c>
      <c r="OF126" s="142" t="s">
        <v>635</v>
      </c>
      <c r="OG126" s="142" t="s">
        <v>635</v>
      </c>
      <c r="OH126" s="142" t="s">
        <v>635</v>
      </c>
      <c r="OI126" s="142" t="s">
        <v>635</v>
      </c>
      <c r="OJ126" s="142" t="s">
        <v>635</v>
      </c>
      <c r="OK126" s="142" t="s">
        <v>635</v>
      </c>
      <c r="OL126" s="45">
        <v>0</v>
      </c>
      <c r="OM126" s="45">
        <v>0</v>
      </c>
      <c r="ON126" s="45">
        <v>0</v>
      </c>
      <c r="OO126" s="45">
        <v>0</v>
      </c>
      <c r="OP126" s="45">
        <v>0</v>
      </c>
      <c r="OQ126" s="45">
        <v>0</v>
      </c>
      <c r="OR126" s="45">
        <v>0</v>
      </c>
      <c r="OS126" s="45">
        <v>0</v>
      </c>
      <c r="OT126" s="44">
        <v>0</v>
      </c>
      <c r="OU126" s="158" t="s">
        <v>635</v>
      </c>
      <c r="OV126" s="158" t="s">
        <v>635</v>
      </c>
      <c r="OW126" s="158" t="s">
        <v>635</v>
      </c>
      <c r="OX126" s="158" t="s">
        <v>635</v>
      </c>
      <c r="OY126" s="158" t="s">
        <v>635</v>
      </c>
      <c r="OZ126" s="158" t="s">
        <v>635</v>
      </c>
      <c r="PA126" s="158" t="s">
        <v>635</v>
      </c>
      <c r="PB126" s="158" t="s">
        <v>635</v>
      </c>
      <c r="PC126" s="159" t="s">
        <v>635</v>
      </c>
      <c r="PD126" s="152" t="s">
        <v>635</v>
      </c>
      <c r="PE126" s="152" t="s">
        <v>635</v>
      </c>
      <c r="PF126" s="152" t="s">
        <v>635</v>
      </c>
      <c r="PG126" s="152" t="s">
        <v>635</v>
      </c>
      <c r="PH126" s="152" t="s">
        <v>635</v>
      </c>
      <c r="PI126" s="152" t="s">
        <v>635</v>
      </c>
      <c r="PJ126" s="152" t="s">
        <v>635</v>
      </c>
      <c r="PK126" s="152" t="s">
        <v>635</v>
      </c>
      <c r="PL126" s="164" t="s">
        <v>635</v>
      </c>
      <c r="PM126" s="158" t="s">
        <v>635</v>
      </c>
      <c r="PN126" s="158" t="s">
        <v>635</v>
      </c>
      <c r="PO126" s="158" t="s">
        <v>635</v>
      </c>
      <c r="PP126" s="158" t="s">
        <v>635</v>
      </c>
      <c r="PQ126" s="158" t="s">
        <v>635</v>
      </c>
      <c r="PR126" s="158" t="s">
        <v>635</v>
      </c>
      <c r="PS126" s="158" t="s">
        <v>635</v>
      </c>
      <c r="PT126" s="158" t="s">
        <v>635</v>
      </c>
      <c r="PU126" s="159" t="s">
        <v>635</v>
      </c>
      <c r="PV126" s="157">
        <v>0</v>
      </c>
      <c r="PW126" s="157">
        <v>0</v>
      </c>
      <c r="PX126" s="157">
        <v>0</v>
      </c>
      <c r="PY126" s="157">
        <v>0</v>
      </c>
      <c r="PZ126" s="157">
        <v>0</v>
      </c>
      <c r="QA126" s="157">
        <v>0</v>
      </c>
      <c r="QB126" s="157">
        <v>0</v>
      </c>
      <c r="QC126" s="157">
        <v>0</v>
      </c>
      <c r="QD126" s="165">
        <v>0</v>
      </c>
      <c r="QE126" s="166" t="s">
        <v>635</v>
      </c>
      <c r="QF126" s="166" t="s">
        <v>635</v>
      </c>
      <c r="QG126" s="166" t="s">
        <v>635</v>
      </c>
      <c r="QH126" s="166" t="s">
        <v>635</v>
      </c>
      <c r="QI126" s="166" t="s">
        <v>635</v>
      </c>
      <c r="QJ126" s="166" t="s">
        <v>635</v>
      </c>
      <c r="QK126" s="166" t="s">
        <v>635</v>
      </c>
      <c r="QL126" s="166" t="s">
        <v>635</v>
      </c>
      <c r="QM126" s="167" t="s">
        <v>635</v>
      </c>
      <c r="QN126" s="120" t="s">
        <v>635</v>
      </c>
      <c r="QO126" s="120" t="s">
        <v>635</v>
      </c>
      <c r="QP126" s="120" t="s">
        <v>635</v>
      </c>
      <c r="QQ126" s="120" t="s">
        <v>635</v>
      </c>
      <c r="QR126" s="120" t="s">
        <v>635</v>
      </c>
      <c r="QS126" s="120" t="s">
        <v>635</v>
      </c>
      <c r="QT126" s="120" t="s">
        <v>635</v>
      </c>
      <c r="QU126" s="120" t="s">
        <v>635</v>
      </c>
      <c r="QV126" s="168" t="s">
        <v>635</v>
      </c>
      <c r="QW126" s="169" t="s">
        <v>635</v>
      </c>
      <c r="QX126" s="169" t="s">
        <v>635</v>
      </c>
      <c r="QY126" s="169" t="s">
        <v>635</v>
      </c>
      <c r="QZ126" s="169" t="s">
        <v>635</v>
      </c>
      <c r="RA126" s="169" t="s">
        <v>635</v>
      </c>
      <c r="RB126" s="169" t="s">
        <v>635</v>
      </c>
      <c r="RC126" s="169" t="s">
        <v>635</v>
      </c>
      <c r="RD126" s="169" t="s">
        <v>635</v>
      </c>
      <c r="RE126" s="170" t="s">
        <v>635</v>
      </c>
      <c r="RF126" s="136" t="s">
        <v>656</v>
      </c>
      <c r="RG126" s="136" t="s">
        <v>743</v>
      </c>
      <c r="RH126" s="136" t="s">
        <v>635</v>
      </c>
      <c r="RI126" s="137" t="s">
        <v>635</v>
      </c>
      <c r="RJ126" s="137" t="s">
        <v>635</v>
      </c>
      <c r="RK126" s="137" t="s">
        <v>635</v>
      </c>
      <c r="RL126" s="105" t="s">
        <v>950</v>
      </c>
      <c r="RM126" s="106" t="s">
        <v>710</v>
      </c>
      <c r="RN126" s="106" t="s">
        <v>635</v>
      </c>
      <c r="RO126" s="171">
        <v>0.5</v>
      </c>
      <c r="RP126" s="171">
        <v>0</v>
      </c>
      <c r="RQ126" s="171">
        <v>0.5</v>
      </c>
      <c r="RR126" s="171">
        <v>0</v>
      </c>
      <c r="RS126" s="171">
        <v>0</v>
      </c>
      <c r="RT126" s="171">
        <v>0</v>
      </c>
      <c r="RU126" s="171">
        <v>0</v>
      </c>
      <c r="RV126" s="171">
        <v>0</v>
      </c>
      <c r="RW126" s="172">
        <f t="shared" si="38"/>
        <v>1</v>
      </c>
      <c r="RX126" s="133" t="s">
        <v>635</v>
      </c>
      <c r="RY126" s="133" t="s">
        <v>635</v>
      </c>
      <c r="RZ126" s="133" t="s">
        <v>635</v>
      </c>
      <c r="SA126" s="133" t="s">
        <v>635</v>
      </c>
      <c r="SB126" s="133" t="s">
        <v>635</v>
      </c>
      <c r="SC126" s="133" t="s">
        <v>635</v>
      </c>
      <c r="SD126" s="133" t="s">
        <v>635</v>
      </c>
      <c r="SE126" s="133" t="s">
        <v>635</v>
      </c>
      <c r="SF126" s="189" t="s">
        <v>635</v>
      </c>
      <c r="SG126" s="132" t="s">
        <v>635</v>
      </c>
      <c r="SH126" s="132" t="s">
        <v>635</v>
      </c>
      <c r="SI126" s="132" t="s">
        <v>635</v>
      </c>
      <c r="SJ126" s="132" t="s">
        <v>635</v>
      </c>
      <c r="SK126" s="132" t="s">
        <v>635</v>
      </c>
      <c r="SL126" s="132" t="s">
        <v>635</v>
      </c>
      <c r="SM126" s="132" t="s">
        <v>635</v>
      </c>
      <c r="SN126" s="132" t="s">
        <v>635</v>
      </c>
      <c r="SO126" s="173" t="s">
        <v>635</v>
      </c>
      <c r="SP126" s="102" t="s">
        <v>635</v>
      </c>
      <c r="SQ126" s="102" t="s">
        <v>635</v>
      </c>
      <c r="SR126" s="102" t="s">
        <v>635</v>
      </c>
      <c r="SS126" s="102" t="s">
        <v>635</v>
      </c>
      <c r="ST126" s="102" t="s">
        <v>635</v>
      </c>
      <c r="SU126" s="102" t="s">
        <v>635</v>
      </c>
      <c r="SV126" s="102" t="s">
        <v>635</v>
      </c>
      <c r="SW126" s="102" t="s">
        <v>635</v>
      </c>
      <c r="SX126" s="174" t="s">
        <v>635</v>
      </c>
      <c r="SY126" s="125" t="s">
        <v>635</v>
      </c>
      <c r="SZ126" s="125" t="s">
        <v>635</v>
      </c>
      <c r="TA126" s="125" t="s">
        <v>635</v>
      </c>
      <c r="TB126" s="125" t="s">
        <v>635</v>
      </c>
      <c r="TC126" s="125" t="s">
        <v>635</v>
      </c>
      <c r="TD126" s="125" t="s">
        <v>635</v>
      </c>
      <c r="TE126" s="125" t="s">
        <v>635</v>
      </c>
      <c r="TF126" s="125" t="s">
        <v>635</v>
      </c>
      <c r="TG126" s="175" t="s">
        <v>635</v>
      </c>
      <c r="TH126" s="149" t="s">
        <v>635</v>
      </c>
      <c r="TI126" s="149" t="s">
        <v>635</v>
      </c>
      <c r="TJ126" s="149" t="s">
        <v>635</v>
      </c>
      <c r="TK126" s="149" t="s">
        <v>635</v>
      </c>
      <c r="TL126" s="149" t="s">
        <v>635</v>
      </c>
      <c r="TM126" s="149" t="s">
        <v>635</v>
      </c>
      <c r="TN126" s="149" t="s">
        <v>635</v>
      </c>
      <c r="TO126" s="149" t="s">
        <v>635</v>
      </c>
      <c r="TP126" s="176" t="s">
        <v>635</v>
      </c>
      <c r="TQ126" s="210">
        <v>0.5</v>
      </c>
      <c r="TR126" s="210">
        <v>0</v>
      </c>
      <c r="TS126" s="210">
        <v>0.5</v>
      </c>
      <c r="TT126" s="210">
        <v>0</v>
      </c>
      <c r="TU126" s="210">
        <v>0</v>
      </c>
      <c r="TV126" s="210">
        <v>0</v>
      </c>
      <c r="TW126" s="210">
        <v>0</v>
      </c>
      <c r="TX126" s="210">
        <v>0</v>
      </c>
      <c r="TY126" s="211">
        <f t="shared" si="36"/>
        <v>1</v>
      </c>
      <c r="TZ126" s="179" t="s">
        <v>635</v>
      </c>
      <c r="UA126" s="179" t="s">
        <v>635</v>
      </c>
      <c r="UB126" s="179" t="s">
        <v>635</v>
      </c>
      <c r="UC126" s="179" t="s">
        <v>635</v>
      </c>
      <c r="UD126" s="179" t="s">
        <v>635</v>
      </c>
      <c r="UE126" s="179" t="s">
        <v>635</v>
      </c>
      <c r="UF126" s="179" t="s">
        <v>635</v>
      </c>
      <c r="UG126" s="179" t="s">
        <v>635</v>
      </c>
      <c r="UH126" s="180" t="s">
        <v>635</v>
      </c>
      <c r="UI126" s="171">
        <v>0.5</v>
      </c>
      <c r="UJ126" s="171">
        <v>0</v>
      </c>
      <c r="UK126" s="171">
        <v>0.5</v>
      </c>
      <c r="UL126" s="171">
        <v>0</v>
      </c>
      <c r="UM126" s="171">
        <v>0</v>
      </c>
      <c r="UN126" s="171">
        <v>0</v>
      </c>
      <c r="UO126" s="171">
        <v>0</v>
      </c>
      <c r="UP126" s="171">
        <v>0</v>
      </c>
      <c r="UQ126" s="181">
        <f t="shared" si="39"/>
        <v>1</v>
      </c>
      <c r="UR126" s="131" t="s">
        <v>635</v>
      </c>
      <c r="US126" s="131" t="s">
        <v>635</v>
      </c>
      <c r="UT126" s="131" t="s">
        <v>635</v>
      </c>
      <c r="UU126" s="131" t="s">
        <v>635</v>
      </c>
      <c r="UV126" s="131" t="s">
        <v>635</v>
      </c>
      <c r="UW126" s="131" t="s">
        <v>635</v>
      </c>
      <c r="UX126" s="131" t="s">
        <v>635</v>
      </c>
      <c r="UY126" s="131" t="s">
        <v>635</v>
      </c>
      <c r="UZ126" s="182" t="s">
        <v>635</v>
      </c>
      <c r="VA126" s="169" t="s">
        <v>635</v>
      </c>
      <c r="VB126" s="169" t="s">
        <v>635</v>
      </c>
      <c r="VC126" s="169" t="s">
        <v>635</v>
      </c>
      <c r="VD126" s="169" t="s">
        <v>635</v>
      </c>
      <c r="VE126" s="169" t="s">
        <v>635</v>
      </c>
      <c r="VF126" s="169" t="s">
        <v>635</v>
      </c>
      <c r="VG126" s="169" t="s">
        <v>635</v>
      </c>
      <c r="VH126" s="169" t="s">
        <v>635</v>
      </c>
      <c r="VI126" s="183" t="s">
        <v>635</v>
      </c>
      <c r="VJ126" s="177" t="s">
        <v>635</v>
      </c>
      <c r="VK126" s="177" t="s">
        <v>635</v>
      </c>
      <c r="VL126" s="177" t="s">
        <v>635</v>
      </c>
      <c r="VM126" s="177" t="s">
        <v>635</v>
      </c>
      <c r="VN126" s="177" t="s">
        <v>635</v>
      </c>
      <c r="VO126" s="177" t="s">
        <v>635</v>
      </c>
      <c r="VP126" s="177" t="s">
        <v>635</v>
      </c>
      <c r="VQ126" s="177" t="s">
        <v>635</v>
      </c>
      <c r="VR126" s="178" t="s">
        <v>635</v>
      </c>
      <c r="VS126" s="184" t="s">
        <v>635</v>
      </c>
      <c r="VT126" s="184" t="s">
        <v>635</v>
      </c>
      <c r="VU126" s="184" t="s">
        <v>635</v>
      </c>
      <c r="VV126" s="184" t="s">
        <v>635</v>
      </c>
      <c r="VW126" s="184" t="s">
        <v>635</v>
      </c>
      <c r="VX126" s="184" t="s">
        <v>635</v>
      </c>
      <c r="VY126" s="184" t="s">
        <v>635</v>
      </c>
      <c r="VZ126" s="184" t="s">
        <v>635</v>
      </c>
      <c r="WA126" s="185" t="s">
        <v>635</v>
      </c>
      <c r="WB126" s="186" t="s">
        <v>635</v>
      </c>
      <c r="WC126" s="186" t="s">
        <v>635</v>
      </c>
      <c r="WD126" s="186" t="s">
        <v>635</v>
      </c>
      <c r="WE126" s="186" t="s">
        <v>635</v>
      </c>
      <c r="WF126" s="186" t="s">
        <v>635</v>
      </c>
      <c r="WG126" s="186" t="s">
        <v>635</v>
      </c>
      <c r="WH126" s="186" t="s">
        <v>635</v>
      </c>
      <c r="WI126" s="186" t="s">
        <v>635</v>
      </c>
      <c r="WJ126" s="187" t="s">
        <v>635</v>
      </c>
      <c r="WK126" s="212">
        <v>0.5</v>
      </c>
      <c r="WL126" s="212">
        <v>0</v>
      </c>
      <c r="WM126" s="212">
        <v>0.5</v>
      </c>
      <c r="WN126" s="212">
        <v>0</v>
      </c>
      <c r="WO126" s="212">
        <v>0</v>
      </c>
      <c r="WP126" s="212">
        <v>0</v>
      </c>
      <c r="WQ126" s="212">
        <v>0</v>
      </c>
      <c r="WR126" s="212">
        <v>0</v>
      </c>
      <c r="WS126" s="188">
        <f t="shared" si="37"/>
        <v>1</v>
      </c>
      <c r="WT126" s="133" t="s">
        <v>635</v>
      </c>
      <c r="WU126" s="133" t="s">
        <v>635</v>
      </c>
      <c r="WV126" s="133" t="s">
        <v>635</v>
      </c>
      <c r="WW126" s="133" t="s">
        <v>635</v>
      </c>
      <c r="WX126" s="133" t="s">
        <v>635</v>
      </c>
      <c r="WY126" s="133" t="s">
        <v>635</v>
      </c>
      <c r="WZ126" s="133" t="s">
        <v>635</v>
      </c>
      <c r="XA126" s="133" t="s">
        <v>635</v>
      </c>
      <c r="XB126" s="189" t="s">
        <v>635</v>
      </c>
      <c r="XC126" s="105" t="s">
        <v>665</v>
      </c>
      <c r="XD126" s="105" t="s">
        <v>666</v>
      </c>
      <c r="XE126" s="105" t="s">
        <v>749</v>
      </c>
      <c r="XF126" s="111" t="s">
        <v>750</v>
      </c>
      <c r="XG126" s="190" t="s">
        <v>671</v>
      </c>
      <c r="XH126" s="190" t="s">
        <v>635</v>
      </c>
      <c r="XI126" s="190" t="s">
        <v>635</v>
      </c>
      <c r="XJ126" s="190" t="s">
        <v>635</v>
      </c>
      <c r="XK126" s="190" t="s">
        <v>635</v>
      </c>
      <c r="XL126" s="190" t="s">
        <v>635</v>
      </c>
      <c r="XM126" s="191" t="s">
        <v>667</v>
      </c>
      <c r="XN126" s="191" t="s">
        <v>668</v>
      </c>
      <c r="XO126" s="191" t="s">
        <v>635</v>
      </c>
      <c r="XP126" s="191" t="s">
        <v>635</v>
      </c>
      <c r="XQ126" s="191" t="s">
        <v>635</v>
      </c>
      <c r="XR126" s="191" t="s">
        <v>635</v>
      </c>
      <c r="XS126" s="191" t="s">
        <v>635</v>
      </c>
      <c r="XT126" s="191" t="s">
        <v>635</v>
      </c>
      <c r="XU126" s="192" t="s">
        <v>635</v>
      </c>
      <c r="XV126" s="192" t="s">
        <v>635</v>
      </c>
      <c r="XW126" s="192" t="s">
        <v>635</v>
      </c>
      <c r="XX126" s="192" t="s">
        <v>635</v>
      </c>
      <c r="XY126" s="192" t="s">
        <v>635</v>
      </c>
      <c r="XZ126" s="192" t="s">
        <v>635</v>
      </c>
      <c r="YA126" s="144" t="s">
        <v>635</v>
      </c>
      <c r="YB126" s="144" t="s">
        <v>635</v>
      </c>
      <c r="YC126" s="144" t="s">
        <v>635</v>
      </c>
      <c r="YD126" s="144" t="s">
        <v>635</v>
      </c>
      <c r="YE126" s="144" t="s">
        <v>635</v>
      </c>
      <c r="YF126" s="144" t="s">
        <v>635</v>
      </c>
      <c r="YG126" s="144" t="s">
        <v>635</v>
      </c>
      <c r="YH126" s="111" t="s">
        <v>751</v>
      </c>
      <c r="YI126" s="111" t="s">
        <v>635</v>
      </c>
      <c r="YJ126" s="111" t="s">
        <v>635</v>
      </c>
      <c r="YK126" s="190" t="s">
        <v>752</v>
      </c>
      <c r="YL126" s="190" t="s">
        <v>635</v>
      </c>
      <c r="YM126" s="190" t="s">
        <v>635</v>
      </c>
      <c r="YN126" s="190" t="s">
        <v>635</v>
      </c>
      <c r="YO126" s="190" t="s">
        <v>635</v>
      </c>
      <c r="YP126" s="130" t="s">
        <v>635</v>
      </c>
      <c r="YQ126" s="130" t="s">
        <v>635</v>
      </c>
      <c r="YR126" s="130" t="s">
        <v>635</v>
      </c>
      <c r="YS126" s="130" t="s">
        <v>635</v>
      </c>
      <c r="YT126" s="130" t="s">
        <v>635</v>
      </c>
      <c r="YU126" s="130" t="s">
        <v>635</v>
      </c>
      <c r="YV126" s="112" t="s">
        <v>635</v>
      </c>
      <c r="YW126" s="112" t="s">
        <v>635</v>
      </c>
      <c r="YX126" s="112" t="s">
        <v>635</v>
      </c>
      <c r="YY126" s="112" t="s">
        <v>635</v>
      </c>
      <c r="YZ126" s="105" t="s">
        <v>674</v>
      </c>
      <c r="ZA126" s="105" t="s">
        <v>635</v>
      </c>
      <c r="ZB126" s="126" t="s">
        <v>635</v>
      </c>
      <c r="ZC126" s="126" t="s">
        <v>635</v>
      </c>
      <c r="ZD126" s="126" t="s">
        <v>635</v>
      </c>
      <c r="ZE126" s="126" t="s">
        <v>635</v>
      </c>
      <c r="ZF126" s="126" t="s">
        <v>635</v>
      </c>
      <c r="ZG126" s="125" t="s">
        <v>713</v>
      </c>
      <c r="ZH126" s="125" t="s">
        <v>635</v>
      </c>
      <c r="ZI126" s="125" t="s">
        <v>635</v>
      </c>
      <c r="ZJ126" s="125" t="s">
        <v>635</v>
      </c>
      <c r="ZK126" s="125" t="s">
        <v>635</v>
      </c>
      <c r="ZL126" s="125" t="s">
        <v>635</v>
      </c>
      <c r="ZM126" s="125" t="s">
        <v>635</v>
      </c>
      <c r="ZN126" s="125" t="s">
        <v>635</v>
      </c>
      <c r="ZO126" s="147" t="s">
        <v>635</v>
      </c>
      <c r="ZP126" s="147" t="s">
        <v>635</v>
      </c>
      <c r="ZQ126" s="147" t="s">
        <v>635</v>
      </c>
      <c r="ZR126" s="147" t="s">
        <v>635</v>
      </c>
      <c r="ZS126" s="147" t="s">
        <v>635</v>
      </c>
      <c r="ZT126" s="184" t="s">
        <v>635</v>
      </c>
      <c r="ZU126" s="184">
        <v>2</v>
      </c>
      <c r="ZV126" s="184" t="s">
        <v>635</v>
      </c>
      <c r="ZW126" s="184" t="s">
        <v>635</v>
      </c>
      <c r="ZX126" s="131">
        <v>1</v>
      </c>
      <c r="ZY126" s="131" t="s">
        <v>635</v>
      </c>
      <c r="ZZ126" s="131" t="s">
        <v>635</v>
      </c>
      <c r="AAA126" s="131" t="s">
        <v>635</v>
      </c>
      <c r="AAB126" s="132" t="s">
        <v>635</v>
      </c>
      <c r="AAC126" s="132" t="s">
        <v>635</v>
      </c>
      <c r="AAD126" s="132" t="s">
        <v>635</v>
      </c>
      <c r="AAE126" s="193" t="s">
        <v>635</v>
      </c>
      <c r="AAF126" s="102" t="s">
        <v>635</v>
      </c>
      <c r="AAG126" s="102" t="s">
        <v>635</v>
      </c>
      <c r="AAH126" s="102" t="s">
        <v>635</v>
      </c>
      <c r="AAI126" s="102" t="s">
        <v>635</v>
      </c>
      <c r="AAJ126" s="125" t="s">
        <v>635</v>
      </c>
      <c r="AAK126" s="125">
        <v>2</v>
      </c>
      <c r="AAL126" s="125" t="s">
        <v>635</v>
      </c>
      <c r="AAM126" s="125" t="s">
        <v>635</v>
      </c>
      <c r="AAN126" s="131" t="s">
        <v>635</v>
      </c>
      <c r="AAO126" s="131" t="s">
        <v>635</v>
      </c>
      <c r="AAP126" s="131" t="s">
        <v>635</v>
      </c>
      <c r="AAQ126" s="131" t="s">
        <v>635</v>
      </c>
      <c r="AAR126" s="149" t="s">
        <v>635</v>
      </c>
      <c r="AAS126" s="149" t="s">
        <v>635</v>
      </c>
      <c r="AAT126" s="149" t="s">
        <v>635</v>
      </c>
      <c r="AAU126" s="149" t="s">
        <v>635</v>
      </c>
      <c r="AAV126" s="184" t="s">
        <v>635</v>
      </c>
      <c r="AAW126" s="184" t="s">
        <v>635</v>
      </c>
      <c r="AAX126" s="184" t="s">
        <v>635</v>
      </c>
      <c r="AAY126" s="184" t="s">
        <v>635</v>
      </c>
      <c r="AAZ126" s="103" t="s">
        <v>632</v>
      </c>
      <c r="ABA126" s="100" t="s">
        <v>679</v>
      </c>
      <c r="ABB126" s="100" t="s">
        <v>635</v>
      </c>
      <c r="ABC126" s="100" t="s">
        <v>635</v>
      </c>
      <c r="ABD126" s="100" t="s">
        <v>635</v>
      </c>
      <c r="ABE126" s="100" t="s">
        <v>635</v>
      </c>
      <c r="ABF126" s="103" t="s">
        <v>635</v>
      </c>
      <c r="ABG126" s="194" t="s">
        <v>873</v>
      </c>
      <c r="ABH126" s="195" t="s">
        <v>754</v>
      </c>
      <c r="ABI126" s="195" t="s">
        <v>717</v>
      </c>
      <c r="ABJ126" s="195" t="s">
        <v>635</v>
      </c>
      <c r="ABK126" s="195" t="s">
        <v>635</v>
      </c>
      <c r="ABL126" s="177" t="s">
        <v>635</v>
      </c>
      <c r="ABM126" s="177" t="s">
        <v>635</v>
      </c>
      <c r="ABN126" s="177" t="s">
        <v>635</v>
      </c>
      <c r="ABO126" s="195" t="s">
        <v>635</v>
      </c>
      <c r="ABP126" s="112" t="s">
        <v>907</v>
      </c>
      <c r="ABQ126" s="112" t="s">
        <v>635</v>
      </c>
      <c r="ABR126" s="112" t="s">
        <v>635</v>
      </c>
      <c r="ABS126" s="103" t="s">
        <v>632</v>
      </c>
      <c r="ABT126" s="97" t="s">
        <v>632</v>
      </c>
      <c r="ABU126" s="196" t="s">
        <v>683</v>
      </c>
      <c r="ABV126" s="196" t="s">
        <v>789</v>
      </c>
      <c r="ABW126" s="196" t="s">
        <v>635</v>
      </c>
      <c r="ABX126" s="196" t="s">
        <v>635</v>
      </c>
      <c r="ABY126" s="196" t="s">
        <v>635</v>
      </c>
      <c r="ABZ126" s="196" t="s">
        <v>635</v>
      </c>
      <c r="ACA126" s="196" t="s">
        <v>635</v>
      </c>
      <c r="ACB126" s="97" t="s">
        <v>626</v>
      </c>
      <c r="ACC126" s="97" t="s">
        <v>632</v>
      </c>
      <c r="ACD126" s="112" t="s">
        <v>883</v>
      </c>
      <c r="ACE126" s="112" t="s">
        <v>635</v>
      </c>
      <c r="ACF126" s="112" t="s">
        <v>635</v>
      </c>
      <c r="ACG126" s="112" t="s">
        <v>635</v>
      </c>
      <c r="ACH126" s="277"/>
      <c r="ACI126" s="97" t="s">
        <v>2276</v>
      </c>
      <c r="ACJ126" s="97"/>
    </row>
    <row r="127" spans="1:764" ht="15" customHeight="1">
      <c r="A127">
        <v>125</v>
      </c>
      <c r="B127" s="97" t="s">
        <v>2296</v>
      </c>
      <c r="C127" s="97" t="s">
        <v>2297</v>
      </c>
      <c r="D127" s="97" t="s">
        <v>1712</v>
      </c>
      <c r="E127" s="107" t="s">
        <v>2298</v>
      </c>
      <c r="F127" s="98" t="s">
        <v>2299</v>
      </c>
      <c r="G127" s="98" t="s">
        <v>2300</v>
      </c>
      <c r="H127" s="99">
        <v>34.840977000000002</v>
      </c>
      <c r="I127" s="99">
        <v>0.72711000000000003</v>
      </c>
      <c r="J127" s="98" t="s">
        <v>2301</v>
      </c>
      <c r="K127" s="98" t="s">
        <v>2302</v>
      </c>
      <c r="L127" s="98" t="s">
        <v>2303</v>
      </c>
      <c r="M127" s="100" t="s">
        <v>2304</v>
      </c>
      <c r="N127" s="101">
        <v>721593138</v>
      </c>
      <c r="O127" s="102">
        <v>735553016</v>
      </c>
      <c r="P127" s="100">
        <v>0.71948800000000002</v>
      </c>
      <c r="Q127" s="100">
        <v>34.845005</v>
      </c>
      <c r="R127" s="100">
        <v>1643.7</v>
      </c>
      <c r="S127" s="100">
        <v>3.9</v>
      </c>
      <c r="T127" s="103" t="s">
        <v>626</v>
      </c>
      <c r="U127" s="97" t="s">
        <v>629</v>
      </c>
      <c r="V127" s="97" t="s">
        <v>699</v>
      </c>
      <c r="W127" s="97" t="s">
        <v>629</v>
      </c>
      <c r="X127" s="97" t="s">
        <v>630</v>
      </c>
      <c r="Y127" s="97" t="s">
        <v>631</v>
      </c>
      <c r="Z127" s="103" t="s">
        <v>632</v>
      </c>
      <c r="AA127" s="104" t="s">
        <v>633</v>
      </c>
      <c r="AB127" s="104" t="s">
        <v>1093</v>
      </c>
      <c r="AC127" s="104" t="s">
        <v>1014</v>
      </c>
      <c r="AD127" s="104" t="s">
        <v>634</v>
      </c>
      <c r="AE127" s="104" t="s">
        <v>1094</v>
      </c>
      <c r="AF127" s="103">
        <v>11</v>
      </c>
      <c r="AG127" s="103">
        <v>5</v>
      </c>
      <c r="AH127" s="97" t="s">
        <v>636</v>
      </c>
      <c r="AI127" s="97" t="s">
        <v>637</v>
      </c>
      <c r="AJ127" s="97" t="s">
        <v>638</v>
      </c>
      <c r="AK127" s="97" t="s">
        <v>635</v>
      </c>
      <c r="AL127" s="105" t="s">
        <v>640</v>
      </c>
      <c r="AM127" s="106" t="s">
        <v>641</v>
      </c>
      <c r="AN127" s="106" t="s">
        <v>702</v>
      </c>
      <c r="AO127" s="106" t="s">
        <v>635</v>
      </c>
      <c r="AP127" s="97" t="s">
        <v>642</v>
      </c>
      <c r="AQ127" s="97" t="s">
        <v>642</v>
      </c>
      <c r="AR127" s="103" t="s">
        <v>635</v>
      </c>
      <c r="AS127" s="107" t="s">
        <v>642</v>
      </c>
      <c r="AT127" s="103" t="s">
        <v>635</v>
      </c>
      <c r="AU127" s="103" t="s">
        <v>635</v>
      </c>
      <c r="AV127" s="106" t="s">
        <v>632</v>
      </c>
      <c r="AW127" s="105" t="s">
        <v>641</v>
      </c>
      <c r="AX127" s="103" t="s">
        <v>640</v>
      </c>
      <c r="AY127" s="105" t="s">
        <v>640</v>
      </c>
      <c r="AZ127" s="107" t="s">
        <v>702</v>
      </c>
      <c r="BA127" s="105" t="s">
        <v>640</v>
      </c>
      <c r="BB127" s="107" t="s">
        <v>641</v>
      </c>
      <c r="BC127" s="106" t="s">
        <v>635</v>
      </c>
      <c r="BD127" s="103" t="s">
        <v>635</v>
      </c>
      <c r="BE127" s="106" t="s">
        <v>632</v>
      </c>
      <c r="BF127" s="103" t="s">
        <v>641</v>
      </c>
      <c r="BG127" s="103" t="s">
        <v>640</v>
      </c>
      <c r="BH127" s="103" t="s">
        <v>847</v>
      </c>
      <c r="BI127" s="97" t="s">
        <v>640</v>
      </c>
      <c r="BJ127" s="108" t="s">
        <v>643</v>
      </c>
      <c r="BK127" s="108" t="s">
        <v>635</v>
      </c>
      <c r="BL127" s="108" t="s">
        <v>635</v>
      </c>
      <c r="BM127" s="108" t="s">
        <v>635</v>
      </c>
      <c r="BN127" s="108" t="s">
        <v>635</v>
      </c>
      <c r="BO127" s="103" t="s">
        <v>632</v>
      </c>
      <c r="BP127" s="103" t="s">
        <v>641</v>
      </c>
      <c r="BQ127" s="103" t="s">
        <v>702</v>
      </c>
      <c r="BR127" s="109" t="s">
        <v>645</v>
      </c>
      <c r="BS127" s="109" t="s">
        <v>703</v>
      </c>
      <c r="BT127" s="110" t="s">
        <v>635</v>
      </c>
      <c r="BU127" s="110" t="s">
        <v>635</v>
      </c>
      <c r="BV127" s="109" t="s">
        <v>635</v>
      </c>
      <c r="BW127" s="97" t="s">
        <v>848</v>
      </c>
      <c r="BX127" s="97" t="s">
        <v>848</v>
      </c>
      <c r="BY127" s="97" t="s">
        <v>2305</v>
      </c>
      <c r="BZ127" s="97" t="s">
        <v>779</v>
      </c>
      <c r="CA127" s="111" t="s">
        <v>737</v>
      </c>
      <c r="CB127" s="111" t="s">
        <v>635</v>
      </c>
      <c r="CC127" s="111" t="s">
        <v>635</v>
      </c>
      <c r="CD127" s="106" t="s">
        <v>635</v>
      </c>
      <c r="CE127" s="111" t="s">
        <v>635</v>
      </c>
      <c r="CF127" s="103">
        <v>3</v>
      </c>
      <c r="CG127" s="103">
        <v>5</v>
      </c>
      <c r="CH127" s="112" t="s">
        <v>649</v>
      </c>
      <c r="CI127" s="113" t="s">
        <v>702</v>
      </c>
      <c r="CJ127" s="113" t="s">
        <v>641</v>
      </c>
      <c r="CK127" s="113" t="s">
        <v>635</v>
      </c>
      <c r="CL127" s="103">
        <v>8</v>
      </c>
      <c r="CM127" s="114">
        <v>0</v>
      </c>
      <c r="CN127" s="103">
        <v>1</v>
      </c>
      <c r="CO127" s="106">
        <v>0</v>
      </c>
      <c r="CP127" s="103">
        <v>0.2</v>
      </c>
      <c r="CQ127" s="106">
        <v>325</v>
      </c>
      <c r="CR127" s="103" t="s">
        <v>635</v>
      </c>
      <c r="CS127" s="106" t="s">
        <v>635</v>
      </c>
      <c r="CT127" s="103" t="s">
        <v>635</v>
      </c>
      <c r="CU127" s="106" t="s">
        <v>635</v>
      </c>
      <c r="CV127" s="103" t="s">
        <v>635</v>
      </c>
      <c r="CW127" s="103" t="s">
        <v>635</v>
      </c>
      <c r="CX127" s="111" t="s">
        <v>650</v>
      </c>
      <c r="CY127" s="106" t="s">
        <v>635</v>
      </c>
      <c r="CZ127" s="115">
        <v>1</v>
      </c>
      <c r="DA127" s="115">
        <v>0</v>
      </c>
      <c r="DB127" s="116">
        <f>SUM(CZ127:DA127)</f>
        <v>1</v>
      </c>
      <c r="DC127" s="117" t="s">
        <v>650</v>
      </c>
      <c r="DD127" s="118" t="s">
        <v>635</v>
      </c>
      <c r="DE127" s="207">
        <v>1</v>
      </c>
      <c r="DF127" s="207">
        <v>0</v>
      </c>
      <c r="DG127" s="200">
        <f>SUBTOTAL(9,DE127:DF127)</f>
        <v>1</v>
      </c>
      <c r="DH127" s="105" t="s">
        <v>651</v>
      </c>
      <c r="DI127" s="120">
        <v>1</v>
      </c>
      <c r="DJ127" s="121" t="s">
        <v>635</v>
      </c>
      <c r="DK127" s="122" t="s">
        <v>635</v>
      </c>
      <c r="DL127" s="123" t="s">
        <v>635</v>
      </c>
      <c r="DM127" s="123" t="s">
        <v>635</v>
      </c>
      <c r="DN127" s="124" t="s">
        <v>635</v>
      </c>
      <c r="DO127" s="124" t="s">
        <v>635</v>
      </c>
      <c r="DP127" s="124" t="s">
        <v>635</v>
      </c>
      <c r="DQ127" s="125">
        <v>0.4</v>
      </c>
      <c r="DR127" s="125">
        <v>1</v>
      </c>
      <c r="DS127" s="125" t="s">
        <v>1383</v>
      </c>
      <c r="DT127" s="106">
        <v>0.1</v>
      </c>
      <c r="DU127" s="106">
        <v>36</v>
      </c>
      <c r="DV127" s="106" t="s">
        <v>850</v>
      </c>
      <c r="DW127" s="126" t="s">
        <v>635</v>
      </c>
      <c r="DX127" s="126" t="s">
        <v>635</v>
      </c>
      <c r="DY127" s="126" t="s">
        <v>635</v>
      </c>
      <c r="DZ127" s="97" t="s">
        <v>851</v>
      </c>
      <c r="EA127" s="103" t="s">
        <v>632</v>
      </c>
      <c r="EB127" s="97" t="s">
        <v>2306</v>
      </c>
      <c r="EC127" s="103" t="s">
        <v>632</v>
      </c>
      <c r="ED127" s="107" t="s">
        <v>740</v>
      </c>
      <c r="EE127" s="97" t="s">
        <v>741</v>
      </c>
      <c r="EF127" s="127" t="s">
        <v>653</v>
      </c>
      <c r="EG127" s="127" t="s">
        <v>635</v>
      </c>
      <c r="EH127" s="103" t="s">
        <v>653</v>
      </c>
      <c r="EI127" s="97" t="s">
        <v>640</v>
      </c>
      <c r="EJ127" s="97" t="s">
        <v>640</v>
      </c>
      <c r="EK127" s="122">
        <v>1</v>
      </c>
      <c r="EL127" s="122">
        <v>1</v>
      </c>
      <c r="EM127" s="122">
        <v>0.4</v>
      </c>
      <c r="EN127" s="122">
        <v>0.4</v>
      </c>
      <c r="EO127" s="128">
        <v>36</v>
      </c>
      <c r="EP127" s="128">
        <v>36</v>
      </c>
      <c r="EQ127" s="128">
        <v>0.1</v>
      </c>
      <c r="ER127" s="128">
        <v>0.1</v>
      </c>
      <c r="ES127" s="129" t="s">
        <v>635</v>
      </c>
      <c r="ET127" s="129" t="s">
        <v>635</v>
      </c>
      <c r="EU127" s="129" t="s">
        <v>635</v>
      </c>
      <c r="EV127" s="129" t="s">
        <v>635</v>
      </c>
      <c r="EW127" s="97" t="s">
        <v>654</v>
      </c>
      <c r="EX127" s="97" t="s">
        <v>654</v>
      </c>
      <c r="EY127" s="103" t="s">
        <v>635</v>
      </c>
      <c r="EZ127" s="107" t="s">
        <v>635</v>
      </c>
      <c r="FA127" s="97" t="s">
        <v>655</v>
      </c>
      <c r="FB127" s="130" t="s">
        <v>656</v>
      </c>
      <c r="FC127" s="130" t="s">
        <v>854</v>
      </c>
      <c r="FD127" s="131" t="s">
        <v>743</v>
      </c>
      <c r="FE127" s="131" t="s">
        <v>635</v>
      </c>
      <c r="FF127" s="131" t="s">
        <v>635</v>
      </c>
      <c r="FG127" s="131" t="s">
        <v>635</v>
      </c>
      <c r="FH127" s="131" t="s">
        <v>635</v>
      </c>
      <c r="FI127" s="132">
        <v>3</v>
      </c>
      <c r="FJ127" s="133">
        <v>1</v>
      </c>
      <c r="FK127" s="103" t="s">
        <v>635</v>
      </c>
      <c r="FL127" s="134" t="s">
        <v>635</v>
      </c>
      <c r="FM127" s="135">
        <v>30</v>
      </c>
      <c r="FN127" s="135" t="s">
        <v>635</v>
      </c>
      <c r="FO127" s="135" t="s">
        <v>635</v>
      </c>
      <c r="FP127" s="103" t="s">
        <v>635</v>
      </c>
      <c r="FQ127" s="132">
        <v>20</v>
      </c>
      <c r="FR127" s="133">
        <v>5</v>
      </c>
      <c r="FS127" s="103" t="s">
        <v>635</v>
      </c>
      <c r="FT127" s="134" t="s">
        <v>635</v>
      </c>
      <c r="FU127" s="135">
        <v>1</v>
      </c>
      <c r="FV127" s="135" t="s">
        <v>635</v>
      </c>
      <c r="FW127" s="131" t="s">
        <v>635</v>
      </c>
      <c r="FX127" s="103" t="s">
        <v>635</v>
      </c>
      <c r="FY127" s="100" t="s">
        <v>657</v>
      </c>
      <c r="FZ127" s="102" t="s">
        <v>635</v>
      </c>
      <c r="GA127" s="102">
        <v>24</v>
      </c>
      <c r="GB127" s="102">
        <v>0</v>
      </c>
      <c r="GC127" s="136" t="s">
        <v>657</v>
      </c>
      <c r="GD127" s="137" t="s">
        <v>635</v>
      </c>
      <c r="GE127" s="137">
        <v>24</v>
      </c>
      <c r="GF127" s="137">
        <v>0</v>
      </c>
      <c r="GG127" s="125" t="s">
        <v>657</v>
      </c>
      <c r="GH127" s="125" t="s">
        <v>635</v>
      </c>
      <c r="GI127" s="125">
        <v>24</v>
      </c>
      <c r="GJ127" s="125">
        <v>0</v>
      </c>
      <c r="GK127" s="122" t="s">
        <v>657</v>
      </c>
      <c r="GL127" s="122" t="s">
        <v>635</v>
      </c>
      <c r="GM127" s="122">
        <v>24</v>
      </c>
      <c r="GN127" s="122">
        <v>0</v>
      </c>
      <c r="GO127" s="135" t="s">
        <v>635</v>
      </c>
      <c r="GP127" s="135" t="s">
        <v>635</v>
      </c>
      <c r="GQ127" s="135" t="s">
        <v>635</v>
      </c>
      <c r="GR127" s="134" t="s">
        <v>635</v>
      </c>
      <c r="GS127" s="134" t="s">
        <v>635</v>
      </c>
      <c r="GT127" s="134" t="s">
        <v>635</v>
      </c>
      <c r="GU127" s="126" t="s">
        <v>635</v>
      </c>
      <c r="GV127" s="126" t="s">
        <v>635</v>
      </c>
      <c r="GW127" s="126" t="s">
        <v>635</v>
      </c>
      <c r="GX127" s="145" t="s">
        <v>635</v>
      </c>
      <c r="GY127" s="145" t="s">
        <v>635</v>
      </c>
      <c r="GZ127" s="145" t="s">
        <v>635</v>
      </c>
      <c r="HA127" s="139" t="s">
        <v>657</v>
      </c>
      <c r="HB127" s="140" t="s">
        <v>658</v>
      </c>
      <c r="HC127" s="123">
        <v>12</v>
      </c>
      <c r="HD127" s="123">
        <v>12</v>
      </c>
      <c r="HE127" s="127" t="s">
        <v>657</v>
      </c>
      <c r="HF127" s="130" t="s">
        <v>658</v>
      </c>
      <c r="HG127" s="131">
        <v>12</v>
      </c>
      <c r="HH127" s="131">
        <v>12</v>
      </c>
      <c r="HI127" s="141" t="s">
        <v>635</v>
      </c>
      <c r="HJ127" s="141" t="s">
        <v>635</v>
      </c>
      <c r="HK127" s="141" t="s">
        <v>635</v>
      </c>
      <c r="HL127" s="141" t="s">
        <v>635</v>
      </c>
      <c r="HM127" s="131" t="s">
        <v>635</v>
      </c>
      <c r="HN127" s="131" t="s">
        <v>635</v>
      </c>
      <c r="HO127" s="131" t="s">
        <v>635</v>
      </c>
      <c r="HP127" s="131" t="s">
        <v>635</v>
      </c>
      <c r="HQ127" s="106" t="s">
        <v>635</v>
      </c>
      <c r="HR127" s="106" t="s">
        <v>635</v>
      </c>
      <c r="HS127" s="106" t="s">
        <v>635</v>
      </c>
      <c r="HT127" s="106" t="s">
        <v>635</v>
      </c>
      <c r="HU127" s="132" t="s">
        <v>635</v>
      </c>
      <c r="HV127" s="132" t="s">
        <v>635</v>
      </c>
      <c r="HW127" s="132" t="s">
        <v>635</v>
      </c>
      <c r="HX127" s="132" t="s">
        <v>635</v>
      </c>
      <c r="HY127" s="118" t="s">
        <v>635</v>
      </c>
      <c r="HZ127" s="118" t="s">
        <v>635</v>
      </c>
      <c r="IA127" s="118" t="s">
        <v>635</v>
      </c>
      <c r="IB127" s="118" t="s">
        <v>635</v>
      </c>
      <c r="IC127" s="125" t="s">
        <v>635</v>
      </c>
      <c r="ID127" s="125" t="s">
        <v>635</v>
      </c>
      <c r="IE127" s="125" t="s">
        <v>635</v>
      </c>
      <c r="IF127" s="125" t="s">
        <v>635</v>
      </c>
      <c r="IG127" s="105" t="s">
        <v>659</v>
      </c>
      <c r="IH127" s="105" t="s">
        <v>660</v>
      </c>
      <c r="II127" s="105" t="s">
        <v>661</v>
      </c>
      <c r="IJ127" s="105" t="s">
        <v>662</v>
      </c>
      <c r="IK127" s="105" t="s">
        <v>855</v>
      </c>
      <c r="IL127" s="105" t="s">
        <v>635</v>
      </c>
      <c r="IM127" s="105" t="s">
        <v>635</v>
      </c>
      <c r="IN127" s="105" t="s">
        <v>635</v>
      </c>
      <c r="IO127" s="105" t="s">
        <v>635</v>
      </c>
      <c r="IP127" s="103">
        <v>5</v>
      </c>
      <c r="IQ127" s="102" t="s">
        <v>663</v>
      </c>
      <c r="IR127" s="102" t="s">
        <v>635</v>
      </c>
      <c r="IS127" s="142">
        <v>1</v>
      </c>
      <c r="IT127" s="142">
        <v>0</v>
      </c>
      <c r="IU127" s="128" t="s">
        <v>663</v>
      </c>
      <c r="IV127" s="143" t="s">
        <v>635</v>
      </c>
      <c r="IW127" s="143">
        <v>1</v>
      </c>
      <c r="IX127" s="143">
        <v>0</v>
      </c>
      <c r="IY127" s="124" t="s">
        <v>663</v>
      </c>
      <c r="IZ127" s="229">
        <v>1</v>
      </c>
      <c r="JA127" s="229">
        <v>0</v>
      </c>
      <c r="JB127" s="123" t="s">
        <v>663</v>
      </c>
      <c r="JC127" s="155">
        <v>1</v>
      </c>
      <c r="JD127" s="155">
        <v>0</v>
      </c>
      <c r="JE127" s="144" t="s">
        <v>635</v>
      </c>
      <c r="JF127" s="144" t="s">
        <v>635</v>
      </c>
      <c r="JG127" s="144" t="s">
        <v>635</v>
      </c>
      <c r="JH127" s="141" t="s">
        <v>635</v>
      </c>
      <c r="JI127" s="141" t="s">
        <v>635</v>
      </c>
      <c r="JJ127" s="141" t="s">
        <v>635</v>
      </c>
      <c r="JK127" s="144" t="s">
        <v>635</v>
      </c>
      <c r="JL127" s="144" t="s">
        <v>635</v>
      </c>
      <c r="JM127" s="144" t="s">
        <v>635</v>
      </c>
      <c r="JN127" s="135" t="s">
        <v>635</v>
      </c>
      <c r="JO127" s="135" t="s">
        <v>635</v>
      </c>
      <c r="JP127" s="135" t="s">
        <v>635</v>
      </c>
      <c r="JQ127" s="144" t="s">
        <v>709</v>
      </c>
      <c r="JR127" s="144" t="s">
        <v>635</v>
      </c>
      <c r="JS127" s="208">
        <v>0</v>
      </c>
      <c r="JT127" s="208">
        <v>1</v>
      </c>
      <c r="JU127" s="145" t="s">
        <v>709</v>
      </c>
      <c r="JV127" s="145" t="s">
        <v>635</v>
      </c>
      <c r="JW127" s="209">
        <v>0</v>
      </c>
      <c r="JX127" s="209">
        <v>1</v>
      </c>
      <c r="JY127" s="141" t="s">
        <v>635</v>
      </c>
      <c r="JZ127" s="141" t="s">
        <v>635</v>
      </c>
      <c r="KA127" s="141" t="s">
        <v>635</v>
      </c>
      <c r="KB127" s="141" t="s">
        <v>635</v>
      </c>
      <c r="KC127" s="128" t="s">
        <v>635</v>
      </c>
      <c r="KD127" s="128" t="s">
        <v>635</v>
      </c>
      <c r="KE127" s="128" t="s">
        <v>635</v>
      </c>
      <c r="KF127" s="128" t="s">
        <v>635</v>
      </c>
      <c r="KG127" s="146" t="s">
        <v>635</v>
      </c>
      <c r="KH127" s="146" t="s">
        <v>635</v>
      </c>
      <c r="KI127" s="146" t="s">
        <v>635</v>
      </c>
      <c r="KJ127" s="146" t="s">
        <v>635</v>
      </c>
      <c r="KK127" s="147" t="s">
        <v>635</v>
      </c>
      <c r="KL127" s="147" t="s">
        <v>635</v>
      </c>
      <c r="KM127" s="147" t="s">
        <v>635</v>
      </c>
      <c r="KN127" s="147" t="s">
        <v>635</v>
      </c>
      <c r="KO127" s="148" t="s">
        <v>635</v>
      </c>
      <c r="KP127" s="148" t="s">
        <v>635</v>
      </c>
      <c r="KQ127" s="148" t="s">
        <v>635</v>
      </c>
      <c r="KR127" s="148" t="s">
        <v>635</v>
      </c>
      <c r="KS127" s="149" t="s">
        <v>635</v>
      </c>
      <c r="KT127" s="149" t="s">
        <v>635</v>
      </c>
      <c r="KU127" s="149" t="s">
        <v>635</v>
      </c>
      <c r="KV127" s="149" t="s">
        <v>635</v>
      </c>
      <c r="KW127" s="105" t="s">
        <v>710</v>
      </c>
      <c r="KX127" s="106" t="s">
        <v>635</v>
      </c>
      <c r="KY127" s="106" t="s">
        <v>635</v>
      </c>
      <c r="KZ127" s="150">
        <v>0</v>
      </c>
      <c r="LA127" s="150">
        <v>0</v>
      </c>
      <c r="LB127" s="150">
        <v>1</v>
      </c>
      <c r="LC127" s="150">
        <v>0</v>
      </c>
      <c r="LD127" s="150">
        <v>0</v>
      </c>
      <c r="LE127" s="150">
        <v>0</v>
      </c>
      <c r="LF127" s="150">
        <v>0</v>
      </c>
      <c r="LG127" s="150">
        <v>0</v>
      </c>
      <c r="LH127" s="151">
        <f t="shared" si="31"/>
        <v>1</v>
      </c>
      <c r="LI127" s="152">
        <v>0</v>
      </c>
      <c r="LJ127" s="152">
        <v>0</v>
      </c>
      <c r="LK127" s="152">
        <v>1</v>
      </c>
      <c r="LL127" s="152">
        <v>0</v>
      </c>
      <c r="LM127" s="152">
        <v>0</v>
      </c>
      <c r="LN127" s="152">
        <v>0</v>
      </c>
      <c r="LO127" s="152">
        <v>0</v>
      </c>
      <c r="LP127" s="152">
        <v>0</v>
      </c>
      <c r="LQ127" s="153">
        <f t="shared" si="32"/>
        <v>1</v>
      </c>
      <c r="LR127" s="142">
        <v>0</v>
      </c>
      <c r="LS127" s="142">
        <v>0</v>
      </c>
      <c r="LT127" s="142">
        <v>1</v>
      </c>
      <c r="LU127" s="142">
        <v>0</v>
      </c>
      <c r="LV127" s="142">
        <v>0</v>
      </c>
      <c r="LW127" s="142">
        <v>0</v>
      </c>
      <c r="LX127" s="142">
        <v>0</v>
      </c>
      <c r="LY127" s="142">
        <v>0</v>
      </c>
      <c r="LZ127" s="154">
        <f>SUBTOTAL(9,LR127:LY127)</f>
        <v>1</v>
      </c>
      <c r="MA127" s="274">
        <v>0</v>
      </c>
      <c r="MB127" s="274">
        <v>0</v>
      </c>
      <c r="MC127" s="45">
        <v>1</v>
      </c>
      <c r="MD127" s="274">
        <v>0</v>
      </c>
      <c r="ME127" s="274">
        <v>0</v>
      </c>
      <c r="MF127" s="274">
        <v>0</v>
      </c>
      <c r="MG127" s="274">
        <v>0</v>
      </c>
      <c r="MH127" s="274">
        <v>0</v>
      </c>
      <c r="MI127" s="231">
        <v>1</v>
      </c>
      <c r="MJ127" s="155" t="s">
        <v>635</v>
      </c>
      <c r="MK127" s="155" t="s">
        <v>635</v>
      </c>
      <c r="ML127" s="155" t="s">
        <v>635</v>
      </c>
      <c r="MM127" s="155" t="s">
        <v>635</v>
      </c>
      <c r="MN127" s="155" t="s">
        <v>635</v>
      </c>
      <c r="MO127" s="155" t="s">
        <v>635</v>
      </c>
      <c r="MP127" s="155" t="s">
        <v>635</v>
      </c>
      <c r="MQ127" s="155" t="s">
        <v>635</v>
      </c>
      <c r="MR127" s="156" t="s">
        <v>635</v>
      </c>
      <c r="MS127" s="157" t="s">
        <v>635</v>
      </c>
      <c r="MT127" s="157" t="s">
        <v>635</v>
      </c>
      <c r="MU127" s="157" t="s">
        <v>635</v>
      </c>
      <c r="MV127" s="157" t="s">
        <v>635</v>
      </c>
      <c r="MW127" s="157" t="s">
        <v>635</v>
      </c>
      <c r="MX127" s="157" t="s">
        <v>635</v>
      </c>
      <c r="MY127" s="157" t="s">
        <v>635</v>
      </c>
      <c r="MZ127" s="157" t="s">
        <v>635</v>
      </c>
      <c r="NA127" s="157" t="s">
        <v>635</v>
      </c>
      <c r="NB127" s="158">
        <v>0</v>
      </c>
      <c r="NC127" s="158">
        <v>0</v>
      </c>
      <c r="ND127" s="158">
        <v>0</v>
      </c>
      <c r="NE127" s="158">
        <v>0</v>
      </c>
      <c r="NF127" s="158">
        <v>0</v>
      </c>
      <c r="NG127" s="158">
        <v>0</v>
      </c>
      <c r="NH127" s="158">
        <v>0</v>
      </c>
      <c r="NI127" s="158">
        <v>0</v>
      </c>
      <c r="NJ127" s="159">
        <v>0</v>
      </c>
      <c r="NK127" s="160" t="s">
        <v>635</v>
      </c>
      <c r="NL127" s="160" t="s">
        <v>635</v>
      </c>
      <c r="NM127" s="160" t="s">
        <v>635</v>
      </c>
      <c r="NN127" s="160" t="s">
        <v>635</v>
      </c>
      <c r="NO127" s="160" t="s">
        <v>635</v>
      </c>
      <c r="NP127" s="160" t="s">
        <v>635</v>
      </c>
      <c r="NQ127" s="160" t="s">
        <v>635</v>
      </c>
      <c r="NR127" s="160" t="s">
        <v>635</v>
      </c>
      <c r="NS127" s="161" t="s">
        <v>635</v>
      </c>
      <c r="NT127" s="162" t="s">
        <v>635</v>
      </c>
      <c r="NU127" s="162" t="s">
        <v>635</v>
      </c>
      <c r="NV127" s="162" t="s">
        <v>635</v>
      </c>
      <c r="NW127" s="162" t="s">
        <v>635</v>
      </c>
      <c r="NX127" s="162" t="s">
        <v>635</v>
      </c>
      <c r="NY127" s="162" t="s">
        <v>635</v>
      </c>
      <c r="NZ127" s="162" t="s">
        <v>635</v>
      </c>
      <c r="OA127" s="162" t="s">
        <v>635</v>
      </c>
      <c r="OB127" s="163" t="s">
        <v>635</v>
      </c>
      <c r="OC127" s="142" t="s">
        <v>635</v>
      </c>
      <c r="OD127" s="142" t="s">
        <v>635</v>
      </c>
      <c r="OE127" s="142" t="s">
        <v>635</v>
      </c>
      <c r="OF127" s="142" t="s">
        <v>635</v>
      </c>
      <c r="OG127" s="142" t="s">
        <v>635</v>
      </c>
      <c r="OH127" s="142" t="s">
        <v>635</v>
      </c>
      <c r="OI127" s="142" t="s">
        <v>635</v>
      </c>
      <c r="OJ127" s="142" t="s">
        <v>635</v>
      </c>
      <c r="OK127" s="142" t="s">
        <v>635</v>
      </c>
      <c r="OL127" s="45">
        <v>0</v>
      </c>
      <c r="OM127" s="45">
        <v>0</v>
      </c>
      <c r="ON127" s="45">
        <v>1</v>
      </c>
      <c r="OO127" s="45">
        <v>0</v>
      </c>
      <c r="OP127" s="45">
        <v>0</v>
      </c>
      <c r="OQ127" s="45">
        <v>0</v>
      </c>
      <c r="OR127" s="45">
        <v>0</v>
      </c>
      <c r="OS127" s="45">
        <v>0</v>
      </c>
      <c r="OT127" s="44">
        <f>SUBTOTAL(9,OL127:OS127)</f>
        <v>1</v>
      </c>
      <c r="OU127" s="158">
        <v>0</v>
      </c>
      <c r="OV127" s="158">
        <v>0</v>
      </c>
      <c r="OW127" s="158">
        <v>1</v>
      </c>
      <c r="OX127" s="158">
        <v>0</v>
      </c>
      <c r="OY127" s="158">
        <v>0</v>
      </c>
      <c r="OZ127" s="158">
        <v>0</v>
      </c>
      <c r="PA127" s="158">
        <v>0</v>
      </c>
      <c r="PB127" s="158">
        <v>0</v>
      </c>
      <c r="PC127" s="159">
        <f>SUBTOTAL(9,OU127:PB127)</f>
        <v>1</v>
      </c>
      <c r="PD127" s="152" t="s">
        <v>635</v>
      </c>
      <c r="PE127" s="152" t="s">
        <v>635</v>
      </c>
      <c r="PF127" s="152" t="s">
        <v>635</v>
      </c>
      <c r="PG127" s="152" t="s">
        <v>635</v>
      </c>
      <c r="PH127" s="152" t="s">
        <v>635</v>
      </c>
      <c r="PI127" s="152" t="s">
        <v>635</v>
      </c>
      <c r="PJ127" s="152" t="s">
        <v>635</v>
      </c>
      <c r="PK127" s="152" t="s">
        <v>635</v>
      </c>
      <c r="PL127" s="164" t="s">
        <v>635</v>
      </c>
      <c r="PM127" s="158" t="s">
        <v>635</v>
      </c>
      <c r="PN127" s="158" t="s">
        <v>635</v>
      </c>
      <c r="PO127" s="158" t="s">
        <v>635</v>
      </c>
      <c r="PP127" s="158" t="s">
        <v>635</v>
      </c>
      <c r="PQ127" s="158" t="s">
        <v>635</v>
      </c>
      <c r="PR127" s="158" t="s">
        <v>635</v>
      </c>
      <c r="PS127" s="158" t="s">
        <v>635</v>
      </c>
      <c r="PT127" s="158" t="s">
        <v>635</v>
      </c>
      <c r="PU127" s="159" t="s">
        <v>635</v>
      </c>
      <c r="PV127" s="157">
        <v>0</v>
      </c>
      <c r="PW127" s="157">
        <v>0</v>
      </c>
      <c r="PX127" s="157">
        <v>0</v>
      </c>
      <c r="PY127" s="157">
        <v>0</v>
      </c>
      <c r="PZ127" s="157">
        <v>0</v>
      </c>
      <c r="QA127" s="157">
        <v>0</v>
      </c>
      <c r="QB127" s="157">
        <v>0</v>
      </c>
      <c r="QC127" s="157">
        <v>0</v>
      </c>
      <c r="QD127" s="165">
        <v>0</v>
      </c>
      <c r="QE127" s="166" t="s">
        <v>635</v>
      </c>
      <c r="QF127" s="166" t="s">
        <v>635</v>
      </c>
      <c r="QG127" s="166" t="s">
        <v>635</v>
      </c>
      <c r="QH127" s="166" t="s">
        <v>635</v>
      </c>
      <c r="QI127" s="166" t="s">
        <v>635</v>
      </c>
      <c r="QJ127" s="166" t="s">
        <v>635</v>
      </c>
      <c r="QK127" s="166" t="s">
        <v>635</v>
      </c>
      <c r="QL127" s="166" t="s">
        <v>635</v>
      </c>
      <c r="QM127" s="167" t="s">
        <v>635</v>
      </c>
      <c r="QN127" s="120" t="s">
        <v>635</v>
      </c>
      <c r="QO127" s="120" t="s">
        <v>635</v>
      </c>
      <c r="QP127" s="120" t="s">
        <v>635</v>
      </c>
      <c r="QQ127" s="120" t="s">
        <v>635</v>
      </c>
      <c r="QR127" s="120" t="s">
        <v>635</v>
      </c>
      <c r="QS127" s="120" t="s">
        <v>635</v>
      </c>
      <c r="QT127" s="120" t="s">
        <v>635</v>
      </c>
      <c r="QU127" s="120" t="s">
        <v>635</v>
      </c>
      <c r="QV127" s="168" t="s">
        <v>635</v>
      </c>
      <c r="QW127" s="169" t="s">
        <v>635</v>
      </c>
      <c r="QX127" s="169" t="s">
        <v>635</v>
      </c>
      <c r="QY127" s="169" t="s">
        <v>635</v>
      </c>
      <c r="QZ127" s="169" t="s">
        <v>635</v>
      </c>
      <c r="RA127" s="169" t="s">
        <v>635</v>
      </c>
      <c r="RB127" s="169" t="s">
        <v>635</v>
      </c>
      <c r="RC127" s="169" t="s">
        <v>635</v>
      </c>
      <c r="RD127" s="169" t="s">
        <v>635</v>
      </c>
      <c r="RE127" s="170" t="s">
        <v>635</v>
      </c>
      <c r="RF127" s="136" t="s">
        <v>656</v>
      </c>
      <c r="RG127" s="136" t="s">
        <v>854</v>
      </c>
      <c r="RH127" s="136" t="s">
        <v>743</v>
      </c>
      <c r="RI127" s="137" t="s">
        <v>635</v>
      </c>
      <c r="RJ127" s="137" t="s">
        <v>635</v>
      </c>
      <c r="RK127" s="137" t="s">
        <v>635</v>
      </c>
      <c r="RL127" s="105" t="s">
        <v>710</v>
      </c>
      <c r="RM127" s="106" t="s">
        <v>635</v>
      </c>
      <c r="RN127" s="106" t="s">
        <v>635</v>
      </c>
      <c r="RO127" s="171">
        <v>0</v>
      </c>
      <c r="RP127" s="171">
        <v>0</v>
      </c>
      <c r="RQ127" s="171">
        <v>1</v>
      </c>
      <c r="RR127" s="171">
        <v>0</v>
      </c>
      <c r="RS127" s="171">
        <v>0</v>
      </c>
      <c r="RT127" s="171">
        <v>0</v>
      </c>
      <c r="RU127" s="171">
        <v>0</v>
      </c>
      <c r="RV127" s="171">
        <v>0</v>
      </c>
      <c r="RW127" s="172">
        <f t="shared" si="38"/>
        <v>1</v>
      </c>
      <c r="RX127" s="158">
        <v>0</v>
      </c>
      <c r="RY127" s="158">
        <v>0</v>
      </c>
      <c r="RZ127" s="158">
        <v>1</v>
      </c>
      <c r="SA127" s="158">
        <v>0</v>
      </c>
      <c r="SB127" s="158">
        <v>0</v>
      </c>
      <c r="SC127" s="158">
        <v>0</v>
      </c>
      <c r="SD127" s="158">
        <v>0</v>
      </c>
      <c r="SE127" s="158">
        <v>0</v>
      </c>
      <c r="SF127" s="159">
        <f>SUM(RX127:SE127)</f>
        <v>1</v>
      </c>
      <c r="SG127" s="132" t="s">
        <v>635</v>
      </c>
      <c r="SH127" s="132" t="s">
        <v>635</v>
      </c>
      <c r="SI127" s="132" t="s">
        <v>635</v>
      </c>
      <c r="SJ127" s="132" t="s">
        <v>635</v>
      </c>
      <c r="SK127" s="132" t="s">
        <v>635</v>
      </c>
      <c r="SL127" s="132" t="s">
        <v>635</v>
      </c>
      <c r="SM127" s="132" t="s">
        <v>635</v>
      </c>
      <c r="SN127" s="132" t="s">
        <v>635</v>
      </c>
      <c r="SO127" s="173" t="s">
        <v>635</v>
      </c>
      <c r="SP127" s="102" t="s">
        <v>635</v>
      </c>
      <c r="SQ127" s="102" t="s">
        <v>635</v>
      </c>
      <c r="SR127" s="102" t="s">
        <v>635</v>
      </c>
      <c r="SS127" s="102" t="s">
        <v>635</v>
      </c>
      <c r="ST127" s="102" t="s">
        <v>635</v>
      </c>
      <c r="SU127" s="102" t="s">
        <v>635</v>
      </c>
      <c r="SV127" s="102" t="s">
        <v>635</v>
      </c>
      <c r="SW127" s="102" t="s">
        <v>635</v>
      </c>
      <c r="SX127" s="174" t="s">
        <v>635</v>
      </c>
      <c r="SY127" s="125" t="s">
        <v>635</v>
      </c>
      <c r="SZ127" s="125" t="s">
        <v>635</v>
      </c>
      <c r="TA127" s="125" t="s">
        <v>635</v>
      </c>
      <c r="TB127" s="125" t="s">
        <v>635</v>
      </c>
      <c r="TC127" s="125" t="s">
        <v>635</v>
      </c>
      <c r="TD127" s="125" t="s">
        <v>635</v>
      </c>
      <c r="TE127" s="125" t="s">
        <v>635</v>
      </c>
      <c r="TF127" s="125" t="s">
        <v>635</v>
      </c>
      <c r="TG127" s="175" t="s">
        <v>635</v>
      </c>
      <c r="TH127" s="149" t="s">
        <v>635</v>
      </c>
      <c r="TI127" s="149" t="s">
        <v>635</v>
      </c>
      <c r="TJ127" s="149" t="s">
        <v>635</v>
      </c>
      <c r="TK127" s="149" t="s">
        <v>635</v>
      </c>
      <c r="TL127" s="149" t="s">
        <v>635</v>
      </c>
      <c r="TM127" s="149" t="s">
        <v>635</v>
      </c>
      <c r="TN127" s="149" t="s">
        <v>635</v>
      </c>
      <c r="TO127" s="149" t="s">
        <v>635</v>
      </c>
      <c r="TP127" s="176" t="s">
        <v>635</v>
      </c>
      <c r="TQ127" s="210">
        <v>0</v>
      </c>
      <c r="TR127" s="210">
        <v>0</v>
      </c>
      <c r="TS127" s="210">
        <v>1</v>
      </c>
      <c r="TT127" s="210">
        <v>0</v>
      </c>
      <c r="TU127" s="210">
        <v>0</v>
      </c>
      <c r="TV127" s="210">
        <v>0</v>
      </c>
      <c r="TW127" s="210">
        <v>0</v>
      </c>
      <c r="TX127" s="210">
        <v>0</v>
      </c>
      <c r="TY127" s="211">
        <f t="shared" si="36"/>
        <v>1</v>
      </c>
      <c r="TZ127" s="179" t="s">
        <v>635</v>
      </c>
      <c r="UA127" s="179" t="s">
        <v>635</v>
      </c>
      <c r="UB127" s="179" t="s">
        <v>635</v>
      </c>
      <c r="UC127" s="179" t="s">
        <v>635</v>
      </c>
      <c r="UD127" s="179" t="s">
        <v>635</v>
      </c>
      <c r="UE127" s="179" t="s">
        <v>635</v>
      </c>
      <c r="UF127" s="179" t="s">
        <v>635</v>
      </c>
      <c r="UG127" s="179" t="s">
        <v>635</v>
      </c>
      <c r="UH127" s="180" t="s">
        <v>635</v>
      </c>
      <c r="UI127" s="171">
        <v>0</v>
      </c>
      <c r="UJ127" s="171">
        <v>0</v>
      </c>
      <c r="UK127" s="171">
        <v>1</v>
      </c>
      <c r="UL127" s="171">
        <v>0</v>
      </c>
      <c r="UM127" s="171">
        <v>0</v>
      </c>
      <c r="UN127" s="171">
        <v>0</v>
      </c>
      <c r="UO127" s="171">
        <v>0</v>
      </c>
      <c r="UP127" s="171">
        <v>0</v>
      </c>
      <c r="UQ127" s="181">
        <f t="shared" si="39"/>
        <v>1</v>
      </c>
      <c r="UR127" s="45">
        <v>0</v>
      </c>
      <c r="US127" s="45">
        <v>0</v>
      </c>
      <c r="UT127" s="45">
        <v>1</v>
      </c>
      <c r="UU127" s="45">
        <v>0</v>
      </c>
      <c r="UV127" s="45">
        <v>0</v>
      </c>
      <c r="UW127" s="45">
        <v>0</v>
      </c>
      <c r="UX127" s="45">
        <v>0</v>
      </c>
      <c r="UY127" s="45">
        <v>0</v>
      </c>
      <c r="UZ127" s="231">
        <f>SUBTOTAL(9,UR127:UY127)</f>
        <v>1</v>
      </c>
      <c r="VA127" s="169" t="s">
        <v>635</v>
      </c>
      <c r="VB127" s="169" t="s">
        <v>635</v>
      </c>
      <c r="VC127" s="169" t="s">
        <v>635</v>
      </c>
      <c r="VD127" s="169" t="s">
        <v>635</v>
      </c>
      <c r="VE127" s="169" t="s">
        <v>635</v>
      </c>
      <c r="VF127" s="169" t="s">
        <v>635</v>
      </c>
      <c r="VG127" s="169" t="s">
        <v>635</v>
      </c>
      <c r="VH127" s="169" t="s">
        <v>635</v>
      </c>
      <c r="VI127" s="183" t="s">
        <v>635</v>
      </c>
      <c r="VJ127" s="177" t="s">
        <v>635</v>
      </c>
      <c r="VK127" s="177" t="s">
        <v>635</v>
      </c>
      <c r="VL127" s="177" t="s">
        <v>635</v>
      </c>
      <c r="VM127" s="177" t="s">
        <v>635</v>
      </c>
      <c r="VN127" s="177" t="s">
        <v>635</v>
      </c>
      <c r="VO127" s="177" t="s">
        <v>635</v>
      </c>
      <c r="VP127" s="177" t="s">
        <v>635</v>
      </c>
      <c r="VQ127" s="177" t="s">
        <v>635</v>
      </c>
      <c r="VR127" s="178" t="s">
        <v>635</v>
      </c>
      <c r="VS127" s="184" t="s">
        <v>635</v>
      </c>
      <c r="VT127" s="184" t="s">
        <v>635</v>
      </c>
      <c r="VU127" s="184" t="s">
        <v>635</v>
      </c>
      <c r="VV127" s="184" t="s">
        <v>635</v>
      </c>
      <c r="VW127" s="184" t="s">
        <v>635</v>
      </c>
      <c r="VX127" s="184" t="s">
        <v>635</v>
      </c>
      <c r="VY127" s="184" t="s">
        <v>635</v>
      </c>
      <c r="VZ127" s="184" t="s">
        <v>635</v>
      </c>
      <c r="WA127" s="185" t="s">
        <v>635</v>
      </c>
      <c r="WB127" s="186" t="s">
        <v>635</v>
      </c>
      <c r="WC127" s="186" t="s">
        <v>635</v>
      </c>
      <c r="WD127" s="186" t="s">
        <v>635</v>
      </c>
      <c r="WE127" s="186" t="s">
        <v>635</v>
      </c>
      <c r="WF127" s="186" t="s">
        <v>635</v>
      </c>
      <c r="WG127" s="186" t="s">
        <v>635</v>
      </c>
      <c r="WH127" s="186" t="s">
        <v>635</v>
      </c>
      <c r="WI127" s="186" t="s">
        <v>635</v>
      </c>
      <c r="WJ127" s="187" t="s">
        <v>635</v>
      </c>
      <c r="WK127" s="212">
        <v>0</v>
      </c>
      <c r="WL127" s="212">
        <v>0</v>
      </c>
      <c r="WM127" s="212">
        <v>1</v>
      </c>
      <c r="WN127" s="212">
        <v>0</v>
      </c>
      <c r="WO127" s="212">
        <v>0</v>
      </c>
      <c r="WP127" s="212">
        <v>0</v>
      </c>
      <c r="WQ127" s="212">
        <v>0</v>
      </c>
      <c r="WR127" s="212">
        <v>0</v>
      </c>
      <c r="WS127" s="188">
        <f t="shared" si="37"/>
        <v>1</v>
      </c>
      <c r="WT127" s="133" t="s">
        <v>635</v>
      </c>
      <c r="WU127" s="133" t="s">
        <v>635</v>
      </c>
      <c r="WV127" s="133" t="s">
        <v>635</v>
      </c>
      <c r="WW127" s="133" t="s">
        <v>635</v>
      </c>
      <c r="WX127" s="133" t="s">
        <v>635</v>
      </c>
      <c r="WY127" s="133" t="s">
        <v>635</v>
      </c>
      <c r="WZ127" s="133" t="s">
        <v>635</v>
      </c>
      <c r="XA127" s="133" t="s">
        <v>635</v>
      </c>
      <c r="XB127" s="189" t="s">
        <v>635</v>
      </c>
      <c r="XC127" s="105" t="s">
        <v>665</v>
      </c>
      <c r="XD127" s="105" t="s">
        <v>666</v>
      </c>
      <c r="XE127" s="105" t="s">
        <v>749</v>
      </c>
      <c r="XF127" s="111" t="s">
        <v>750</v>
      </c>
      <c r="XG127" s="190" t="s">
        <v>670</v>
      </c>
      <c r="XH127" s="190" t="s">
        <v>671</v>
      </c>
      <c r="XI127" s="190" t="s">
        <v>672</v>
      </c>
      <c r="XJ127" s="190" t="s">
        <v>673</v>
      </c>
      <c r="XK127" s="190" t="s">
        <v>635</v>
      </c>
      <c r="XL127" s="190" t="s">
        <v>635</v>
      </c>
      <c r="XM127" s="191" t="s">
        <v>667</v>
      </c>
      <c r="XN127" s="191" t="s">
        <v>668</v>
      </c>
      <c r="XO127" s="191" t="s">
        <v>712</v>
      </c>
      <c r="XP127" s="191" t="s">
        <v>635</v>
      </c>
      <c r="XQ127" s="191" t="s">
        <v>635</v>
      </c>
      <c r="XR127" s="191" t="s">
        <v>635</v>
      </c>
      <c r="XS127" s="191" t="s">
        <v>635</v>
      </c>
      <c r="XT127" s="191" t="s">
        <v>635</v>
      </c>
      <c r="XU127" s="192" t="s">
        <v>673</v>
      </c>
      <c r="XV127" s="192" t="s">
        <v>635</v>
      </c>
      <c r="XW127" s="192" t="s">
        <v>635</v>
      </c>
      <c r="XX127" s="192" t="s">
        <v>635</v>
      </c>
      <c r="XY127" s="192" t="s">
        <v>635</v>
      </c>
      <c r="XZ127" s="192" t="s">
        <v>635</v>
      </c>
      <c r="YA127" s="144" t="s">
        <v>667</v>
      </c>
      <c r="YB127" s="144" t="s">
        <v>668</v>
      </c>
      <c r="YC127" s="144" t="s">
        <v>635</v>
      </c>
      <c r="YD127" s="144" t="s">
        <v>635</v>
      </c>
      <c r="YE127" s="144" t="s">
        <v>635</v>
      </c>
      <c r="YF127" s="144" t="s">
        <v>635</v>
      </c>
      <c r="YG127" s="144" t="s">
        <v>635</v>
      </c>
      <c r="YH127" s="111" t="s">
        <v>751</v>
      </c>
      <c r="YI127" s="111" t="s">
        <v>635</v>
      </c>
      <c r="YJ127" s="111" t="s">
        <v>635</v>
      </c>
      <c r="YK127" s="190" t="s">
        <v>635</v>
      </c>
      <c r="YL127" s="190" t="s">
        <v>635</v>
      </c>
      <c r="YM127" s="190" t="s">
        <v>635</v>
      </c>
      <c r="YN127" s="190" t="s">
        <v>635</v>
      </c>
      <c r="YO127" s="190" t="s">
        <v>635</v>
      </c>
      <c r="YP127" s="130" t="s">
        <v>635</v>
      </c>
      <c r="YQ127" s="130" t="s">
        <v>635</v>
      </c>
      <c r="YR127" s="130" t="s">
        <v>635</v>
      </c>
      <c r="YS127" s="130" t="s">
        <v>635</v>
      </c>
      <c r="YT127" s="130" t="s">
        <v>635</v>
      </c>
      <c r="YU127" s="130" t="s">
        <v>635</v>
      </c>
      <c r="YV127" s="112" t="s">
        <v>635</v>
      </c>
      <c r="YW127" s="112" t="s">
        <v>635</v>
      </c>
      <c r="YX127" s="112" t="s">
        <v>635</v>
      </c>
      <c r="YY127" s="112" t="s">
        <v>635</v>
      </c>
      <c r="YZ127" s="105" t="s">
        <v>674</v>
      </c>
      <c r="ZA127" s="105" t="s">
        <v>800</v>
      </c>
      <c r="ZB127" s="126" t="s">
        <v>635</v>
      </c>
      <c r="ZC127" s="126" t="s">
        <v>635</v>
      </c>
      <c r="ZD127" s="126" t="s">
        <v>635</v>
      </c>
      <c r="ZE127" s="126" t="s">
        <v>635</v>
      </c>
      <c r="ZF127" s="126" t="s">
        <v>635</v>
      </c>
      <c r="ZG127" s="125" t="s">
        <v>675</v>
      </c>
      <c r="ZH127" s="125" t="s">
        <v>753</v>
      </c>
      <c r="ZI127" s="125" t="s">
        <v>678</v>
      </c>
      <c r="ZJ127" s="125" t="s">
        <v>635</v>
      </c>
      <c r="ZK127" s="125" t="s">
        <v>635</v>
      </c>
      <c r="ZL127" s="125" t="s">
        <v>635</v>
      </c>
      <c r="ZM127" s="125" t="s">
        <v>635</v>
      </c>
      <c r="ZN127" s="125" t="s">
        <v>635</v>
      </c>
      <c r="ZO127" s="147" t="s">
        <v>753</v>
      </c>
      <c r="ZP127" s="147" t="s">
        <v>678</v>
      </c>
      <c r="ZQ127" s="147" t="s">
        <v>635</v>
      </c>
      <c r="ZR127" s="147" t="s">
        <v>635</v>
      </c>
      <c r="ZS127" s="147" t="s">
        <v>635</v>
      </c>
      <c r="ZT127" s="184" t="s">
        <v>635</v>
      </c>
      <c r="ZU127" s="184">
        <v>3</v>
      </c>
      <c r="ZV127" s="184">
        <v>3.75</v>
      </c>
      <c r="ZW127" s="184" t="s">
        <v>635</v>
      </c>
      <c r="ZX127" s="131">
        <v>1.5</v>
      </c>
      <c r="ZY127" s="131" t="s">
        <v>635</v>
      </c>
      <c r="ZZ127" s="131">
        <v>2</v>
      </c>
      <c r="AAA127" s="131" t="s">
        <v>635</v>
      </c>
      <c r="AAB127" s="132" t="s">
        <v>635</v>
      </c>
      <c r="AAC127" s="132" t="s">
        <v>635</v>
      </c>
      <c r="AAD127" s="132" t="s">
        <v>635</v>
      </c>
      <c r="AAE127" s="193" t="s">
        <v>635</v>
      </c>
      <c r="AAF127" s="102" t="s">
        <v>635</v>
      </c>
      <c r="AAG127" s="102">
        <v>1</v>
      </c>
      <c r="AAH127" s="102" t="s">
        <v>635</v>
      </c>
      <c r="AAI127" s="102" t="s">
        <v>635</v>
      </c>
      <c r="AAJ127" s="125" t="s">
        <v>635</v>
      </c>
      <c r="AAK127" s="125">
        <v>0.5</v>
      </c>
      <c r="AAL127" s="125" t="s">
        <v>635</v>
      </c>
      <c r="AAM127" s="125" t="s">
        <v>635</v>
      </c>
      <c r="AAN127" s="131" t="s">
        <v>635</v>
      </c>
      <c r="AAO127" s="131">
        <v>2</v>
      </c>
      <c r="AAP127" s="131" t="s">
        <v>635</v>
      </c>
      <c r="AAQ127" s="131" t="s">
        <v>635</v>
      </c>
      <c r="AAR127" s="149" t="s">
        <v>635</v>
      </c>
      <c r="AAS127" s="149">
        <v>8</v>
      </c>
      <c r="AAT127" s="149" t="s">
        <v>635</v>
      </c>
      <c r="AAU127" s="149">
        <v>5</v>
      </c>
      <c r="AAV127" s="184">
        <v>2</v>
      </c>
      <c r="AAW127" s="184" t="s">
        <v>635</v>
      </c>
      <c r="AAX127" s="184" t="s">
        <v>635</v>
      </c>
      <c r="AAY127" s="184" t="s">
        <v>635</v>
      </c>
      <c r="AAZ127" s="103" t="s">
        <v>632</v>
      </c>
      <c r="ABA127" s="100" t="s">
        <v>679</v>
      </c>
      <c r="ABB127" s="100" t="s">
        <v>635</v>
      </c>
      <c r="ABC127" s="100" t="s">
        <v>635</v>
      </c>
      <c r="ABD127" s="100" t="s">
        <v>635</v>
      </c>
      <c r="ABE127" s="100" t="s">
        <v>635</v>
      </c>
      <c r="ABF127" s="103" t="s">
        <v>635</v>
      </c>
      <c r="ABG127" s="194">
        <v>50000</v>
      </c>
      <c r="ABH127" s="195" t="s">
        <v>754</v>
      </c>
      <c r="ABI127" s="195" t="s">
        <v>788</v>
      </c>
      <c r="ABJ127" s="195" t="s">
        <v>681</v>
      </c>
      <c r="ABK127" s="195" t="s">
        <v>717</v>
      </c>
      <c r="ABL127" s="177" t="s">
        <v>635</v>
      </c>
      <c r="ABM127" s="177" t="s">
        <v>635</v>
      </c>
      <c r="ABN127" s="177" t="s">
        <v>635</v>
      </c>
      <c r="ABO127" s="195" t="s">
        <v>635</v>
      </c>
      <c r="ABP127" s="112" t="s">
        <v>682</v>
      </c>
      <c r="ABQ127" s="112" t="s">
        <v>2307</v>
      </c>
      <c r="ABR127" s="112" t="s">
        <v>635</v>
      </c>
      <c r="ABS127" s="103" t="s">
        <v>632</v>
      </c>
      <c r="ABT127" s="97" t="s">
        <v>632</v>
      </c>
      <c r="ABU127" s="196" t="s">
        <v>683</v>
      </c>
      <c r="ABV127" s="196" t="s">
        <v>719</v>
      </c>
      <c r="ABW127" s="196" t="s">
        <v>635</v>
      </c>
      <c r="ABX127" s="196" t="s">
        <v>635</v>
      </c>
      <c r="ABY127" s="196" t="s">
        <v>635</v>
      </c>
      <c r="ABZ127" s="196" t="s">
        <v>635</v>
      </c>
      <c r="ACA127" s="196" t="s">
        <v>635</v>
      </c>
      <c r="ACB127" s="97" t="s">
        <v>632</v>
      </c>
      <c r="ACC127" s="97" t="s">
        <v>635</v>
      </c>
      <c r="ACD127" s="112" t="s">
        <v>686</v>
      </c>
      <c r="ACE127" s="112" t="s">
        <v>635</v>
      </c>
      <c r="ACF127" s="112" t="s">
        <v>635</v>
      </c>
      <c r="ACG127" s="112" t="s">
        <v>635</v>
      </c>
      <c r="ACH127" s="277" t="s">
        <v>2308</v>
      </c>
      <c r="ACI127" s="97" t="s">
        <v>2309</v>
      </c>
      <c r="ACJ127" s="97"/>
    </row>
    <row r="128" spans="1:764" ht="15" customHeight="1">
      <c r="A128">
        <v>127</v>
      </c>
      <c r="B128" s="97" t="s">
        <v>2323</v>
      </c>
      <c r="C128" s="97" t="s">
        <v>2324</v>
      </c>
      <c r="D128" s="97" t="s">
        <v>1200</v>
      </c>
      <c r="E128" s="107" t="s">
        <v>2325</v>
      </c>
      <c r="F128" s="98" t="s">
        <v>2326</v>
      </c>
      <c r="G128" s="98" t="s">
        <v>2327</v>
      </c>
      <c r="H128" s="99">
        <v>36.163037000000003</v>
      </c>
      <c r="I128" s="99">
        <v>-0.25080599999999997</v>
      </c>
      <c r="J128" s="98" t="s">
        <v>695</v>
      </c>
      <c r="K128" s="98" t="s">
        <v>1204</v>
      </c>
      <c r="L128" s="98" t="s">
        <v>2328</v>
      </c>
      <c r="M128" s="100" t="s">
        <v>2329</v>
      </c>
      <c r="N128" s="101">
        <v>722805296</v>
      </c>
      <c r="O128" s="102">
        <v>721134472</v>
      </c>
      <c r="P128" s="100">
        <v>-0.248583</v>
      </c>
      <c r="Q128" s="100">
        <v>36.167777999999998</v>
      </c>
      <c r="R128" s="100">
        <v>1960</v>
      </c>
      <c r="S128" s="100">
        <v>5</v>
      </c>
      <c r="T128" s="103" t="s">
        <v>626</v>
      </c>
      <c r="U128" s="97" t="s">
        <v>627</v>
      </c>
      <c r="V128" s="97" t="s">
        <v>628</v>
      </c>
      <c r="W128" s="97" t="s">
        <v>629</v>
      </c>
      <c r="X128" s="97" t="s">
        <v>700</v>
      </c>
      <c r="Y128" s="97" t="s">
        <v>701</v>
      </c>
      <c r="Z128" s="103" t="s">
        <v>632</v>
      </c>
      <c r="AA128" s="104" t="s">
        <v>633</v>
      </c>
      <c r="AB128" s="104" t="s">
        <v>1014</v>
      </c>
      <c r="AC128" s="104" t="s">
        <v>634</v>
      </c>
      <c r="AD128" s="104" t="s">
        <v>635</v>
      </c>
      <c r="AE128" s="104" t="s">
        <v>635</v>
      </c>
      <c r="AF128" s="103">
        <v>4</v>
      </c>
      <c r="AG128" s="103">
        <v>1</v>
      </c>
      <c r="AH128" s="97" t="s">
        <v>636</v>
      </c>
      <c r="AI128" s="97" t="s">
        <v>637</v>
      </c>
      <c r="AJ128" s="97" t="s">
        <v>638</v>
      </c>
      <c r="AK128" s="97" t="s">
        <v>639</v>
      </c>
      <c r="AL128" s="105" t="s">
        <v>640</v>
      </c>
      <c r="AM128" s="106" t="s">
        <v>641</v>
      </c>
      <c r="AN128" s="106" t="s">
        <v>702</v>
      </c>
      <c r="AO128" s="106" t="s">
        <v>635</v>
      </c>
      <c r="AP128" s="97" t="s">
        <v>642</v>
      </c>
      <c r="AQ128" s="97" t="s">
        <v>642</v>
      </c>
      <c r="AR128" s="103" t="s">
        <v>635</v>
      </c>
      <c r="AS128" s="107" t="s">
        <v>642</v>
      </c>
      <c r="AT128" s="103" t="s">
        <v>635</v>
      </c>
      <c r="AU128" s="103" t="s">
        <v>635</v>
      </c>
      <c r="AV128" s="106" t="s">
        <v>632</v>
      </c>
      <c r="AW128" s="105" t="s">
        <v>641</v>
      </c>
      <c r="AX128" s="103" t="s">
        <v>635</v>
      </c>
      <c r="AY128" s="105" t="s">
        <v>641</v>
      </c>
      <c r="AZ128" s="107" t="s">
        <v>635</v>
      </c>
      <c r="BA128" s="105" t="s">
        <v>640</v>
      </c>
      <c r="BB128" s="107" t="s">
        <v>702</v>
      </c>
      <c r="BC128" s="106" t="s">
        <v>640</v>
      </c>
      <c r="BD128" s="103" t="s">
        <v>635</v>
      </c>
      <c r="BE128" s="106" t="s">
        <v>626</v>
      </c>
      <c r="BF128" s="103" t="s">
        <v>635</v>
      </c>
      <c r="BG128" s="103" t="s">
        <v>635</v>
      </c>
      <c r="BH128" s="103" t="s">
        <v>635</v>
      </c>
      <c r="BI128" s="97" t="s">
        <v>640</v>
      </c>
      <c r="BJ128" s="108" t="s">
        <v>643</v>
      </c>
      <c r="BK128" s="108" t="s">
        <v>733</v>
      </c>
      <c r="BL128" s="108" t="s">
        <v>635</v>
      </c>
      <c r="BM128" s="108" t="s">
        <v>635</v>
      </c>
      <c r="BN128" s="108" t="s">
        <v>635</v>
      </c>
      <c r="BO128" s="103" t="s">
        <v>632</v>
      </c>
      <c r="BP128" s="103" t="s">
        <v>641</v>
      </c>
      <c r="BQ128" s="103" t="s">
        <v>702</v>
      </c>
      <c r="BR128" s="109" t="s">
        <v>703</v>
      </c>
      <c r="BS128" s="109" t="s">
        <v>635</v>
      </c>
      <c r="BT128" s="110" t="s">
        <v>635</v>
      </c>
      <c r="BU128" s="110" t="s">
        <v>635</v>
      </c>
      <c r="BV128" s="109" t="s">
        <v>635</v>
      </c>
      <c r="BW128" s="97" t="s">
        <v>848</v>
      </c>
      <c r="BX128" s="97" t="s">
        <v>848</v>
      </c>
      <c r="BY128" s="97" t="s">
        <v>2330</v>
      </c>
      <c r="BZ128" s="97" t="s">
        <v>779</v>
      </c>
      <c r="CA128" s="111" t="s">
        <v>635</v>
      </c>
      <c r="CB128" s="111" t="s">
        <v>635</v>
      </c>
      <c r="CC128" s="111" t="s">
        <v>635</v>
      </c>
      <c r="CD128" s="106" t="s">
        <v>635</v>
      </c>
      <c r="CE128" s="111" t="s">
        <v>635</v>
      </c>
      <c r="CF128" s="103" t="s">
        <v>804</v>
      </c>
      <c r="CG128" s="103">
        <v>4</v>
      </c>
      <c r="CH128" s="112" t="s">
        <v>649</v>
      </c>
      <c r="CI128" s="113" t="s">
        <v>635</v>
      </c>
      <c r="CJ128" s="113" t="s">
        <v>635</v>
      </c>
      <c r="CK128" s="113" t="s">
        <v>635</v>
      </c>
      <c r="CL128" s="103">
        <v>0</v>
      </c>
      <c r="CM128" s="114">
        <v>0</v>
      </c>
      <c r="CN128" s="103" t="s">
        <v>635</v>
      </c>
      <c r="CO128" s="106" t="s">
        <v>635</v>
      </c>
      <c r="CP128" s="103" t="s">
        <v>635</v>
      </c>
      <c r="CQ128" s="106" t="s">
        <v>635</v>
      </c>
      <c r="CR128" s="103" t="s">
        <v>635</v>
      </c>
      <c r="CS128" s="106" t="s">
        <v>635</v>
      </c>
      <c r="CT128" s="103" t="s">
        <v>635</v>
      </c>
      <c r="CU128" s="106" t="s">
        <v>635</v>
      </c>
      <c r="CV128" s="103" t="s">
        <v>635</v>
      </c>
      <c r="CW128" s="103" t="s">
        <v>635</v>
      </c>
      <c r="CX128" s="111" t="s">
        <v>650</v>
      </c>
      <c r="CY128" s="106" t="s">
        <v>635</v>
      </c>
      <c r="CZ128" s="115">
        <v>1</v>
      </c>
      <c r="DA128" s="115">
        <v>0</v>
      </c>
      <c r="DB128" s="116">
        <f>SUM(CZ128:DA128)</f>
        <v>1</v>
      </c>
      <c r="DC128" s="117" t="s">
        <v>635</v>
      </c>
      <c r="DD128" s="118" t="s">
        <v>635</v>
      </c>
      <c r="DE128" s="118" t="s">
        <v>635</v>
      </c>
      <c r="DF128" s="118" t="s">
        <v>635</v>
      </c>
      <c r="DG128" s="119" t="s">
        <v>635</v>
      </c>
      <c r="DH128" s="106" t="s">
        <v>635</v>
      </c>
      <c r="DI128" s="106" t="s">
        <v>635</v>
      </c>
      <c r="DJ128" s="121" t="s">
        <v>635</v>
      </c>
      <c r="DK128" s="122" t="s">
        <v>635</v>
      </c>
      <c r="DL128" s="123" t="s">
        <v>635</v>
      </c>
      <c r="DM128" s="123" t="s">
        <v>635</v>
      </c>
      <c r="DN128" s="124" t="s">
        <v>635</v>
      </c>
      <c r="DO128" s="124" t="s">
        <v>635</v>
      </c>
      <c r="DP128" s="124" t="s">
        <v>635</v>
      </c>
      <c r="DQ128" s="125">
        <v>0.1</v>
      </c>
      <c r="DR128" s="125">
        <v>1</v>
      </c>
      <c r="DS128" s="125">
        <v>7</v>
      </c>
      <c r="DT128" s="106" t="s">
        <v>635</v>
      </c>
      <c r="DU128" s="106" t="s">
        <v>635</v>
      </c>
      <c r="DV128" s="106" t="s">
        <v>635</v>
      </c>
      <c r="DW128" s="126" t="s">
        <v>635</v>
      </c>
      <c r="DX128" s="126" t="s">
        <v>635</v>
      </c>
      <c r="DY128" s="126" t="s">
        <v>635</v>
      </c>
      <c r="DZ128" s="97" t="s">
        <v>652</v>
      </c>
      <c r="EA128" s="103" t="s">
        <v>632</v>
      </c>
      <c r="EB128" s="97" t="s">
        <v>1221</v>
      </c>
      <c r="EC128" s="103" t="s">
        <v>632</v>
      </c>
      <c r="ED128" s="107" t="s">
        <v>1047</v>
      </c>
      <c r="EE128" s="97" t="s">
        <v>741</v>
      </c>
      <c r="EF128" s="127" t="s">
        <v>653</v>
      </c>
      <c r="EG128" s="127" t="s">
        <v>635</v>
      </c>
      <c r="EH128" s="103" t="s">
        <v>653</v>
      </c>
      <c r="EI128" s="97" t="s">
        <v>640</v>
      </c>
      <c r="EJ128" s="97" t="s">
        <v>640</v>
      </c>
      <c r="EK128" s="122">
        <v>1</v>
      </c>
      <c r="EL128" s="122">
        <v>1</v>
      </c>
      <c r="EM128" s="122">
        <v>0.1</v>
      </c>
      <c r="EN128" s="122">
        <v>0.1</v>
      </c>
      <c r="EO128" s="128" t="s">
        <v>635</v>
      </c>
      <c r="EP128" s="128" t="s">
        <v>635</v>
      </c>
      <c r="EQ128" s="128" t="s">
        <v>635</v>
      </c>
      <c r="ER128" s="128" t="s">
        <v>635</v>
      </c>
      <c r="ES128" s="129" t="s">
        <v>635</v>
      </c>
      <c r="ET128" s="129" t="s">
        <v>635</v>
      </c>
      <c r="EU128" s="129" t="s">
        <v>635</v>
      </c>
      <c r="EV128" s="129" t="s">
        <v>635</v>
      </c>
      <c r="EW128" s="97" t="s">
        <v>654</v>
      </c>
      <c r="EX128" s="97" t="s">
        <v>654</v>
      </c>
      <c r="EY128" s="103" t="s">
        <v>635</v>
      </c>
      <c r="EZ128" s="107" t="s">
        <v>635</v>
      </c>
      <c r="FA128" s="97" t="s">
        <v>655</v>
      </c>
      <c r="FB128" s="130" t="s">
        <v>656</v>
      </c>
      <c r="FC128" s="130" t="s">
        <v>743</v>
      </c>
      <c r="FD128" s="131" t="s">
        <v>635</v>
      </c>
      <c r="FE128" s="131" t="s">
        <v>635</v>
      </c>
      <c r="FF128" s="131" t="s">
        <v>635</v>
      </c>
      <c r="FG128" s="131" t="s">
        <v>635</v>
      </c>
      <c r="FH128" s="131" t="s">
        <v>635</v>
      </c>
      <c r="FI128" s="132">
        <v>2</v>
      </c>
      <c r="FJ128" s="133" t="s">
        <v>635</v>
      </c>
      <c r="FK128" s="103" t="s">
        <v>635</v>
      </c>
      <c r="FL128" s="134" t="s">
        <v>635</v>
      </c>
      <c r="FM128" s="135">
        <v>22</v>
      </c>
      <c r="FN128" s="135" t="s">
        <v>635</v>
      </c>
      <c r="FO128" s="135" t="s">
        <v>635</v>
      </c>
      <c r="FP128" s="103" t="s">
        <v>635</v>
      </c>
      <c r="FQ128" s="132">
        <v>60</v>
      </c>
      <c r="FR128" s="133" t="s">
        <v>635</v>
      </c>
      <c r="FS128" s="103" t="s">
        <v>635</v>
      </c>
      <c r="FT128" s="134" t="s">
        <v>635</v>
      </c>
      <c r="FU128" s="135">
        <v>4</v>
      </c>
      <c r="FV128" s="135" t="s">
        <v>635</v>
      </c>
      <c r="FW128" s="131" t="s">
        <v>635</v>
      </c>
      <c r="FX128" s="103" t="s">
        <v>635</v>
      </c>
      <c r="FY128" s="100" t="s">
        <v>658</v>
      </c>
      <c r="FZ128" s="102" t="s">
        <v>635</v>
      </c>
      <c r="GA128" s="102">
        <v>0</v>
      </c>
      <c r="GB128" s="102">
        <v>24</v>
      </c>
      <c r="GC128" s="136" t="s">
        <v>658</v>
      </c>
      <c r="GD128" s="137" t="s">
        <v>635</v>
      </c>
      <c r="GE128" s="137">
        <v>0</v>
      </c>
      <c r="GF128" s="137">
        <v>24</v>
      </c>
      <c r="GG128" s="125" t="s">
        <v>635</v>
      </c>
      <c r="GH128" s="125" t="s">
        <v>635</v>
      </c>
      <c r="GI128" s="125" t="s">
        <v>635</v>
      </c>
      <c r="GJ128" s="125" t="s">
        <v>635</v>
      </c>
      <c r="GK128" s="122" t="s">
        <v>635</v>
      </c>
      <c r="GL128" s="122" t="s">
        <v>635</v>
      </c>
      <c r="GM128" s="122" t="s">
        <v>635</v>
      </c>
      <c r="GN128" s="122" t="s">
        <v>635</v>
      </c>
      <c r="GO128" s="135" t="s">
        <v>635</v>
      </c>
      <c r="GP128" s="135" t="s">
        <v>635</v>
      </c>
      <c r="GQ128" s="135" t="s">
        <v>635</v>
      </c>
      <c r="GR128" s="134" t="s">
        <v>635</v>
      </c>
      <c r="GS128" s="134" t="s">
        <v>635</v>
      </c>
      <c r="GT128" s="134" t="s">
        <v>635</v>
      </c>
      <c r="GU128" s="126" t="s">
        <v>635</v>
      </c>
      <c r="GV128" s="126" t="s">
        <v>635</v>
      </c>
      <c r="GW128" s="126" t="s">
        <v>635</v>
      </c>
      <c r="GX128" s="145" t="s">
        <v>635</v>
      </c>
      <c r="GY128" s="145" t="s">
        <v>635</v>
      </c>
      <c r="GZ128" s="145" t="s">
        <v>635</v>
      </c>
      <c r="HA128" s="139" t="s">
        <v>658</v>
      </c>
      <c r="HB128" s="140" t="s">
        <v>635</v>
      </c>
      <c r="HC128" s="123">
        <v>0</v>
      </c>
      <c r="HD128" s="123">
        <v>24</v>
      </c>
      <c r="HE128" s="127" t="s">
        <v>658</v>
      </c>
      <c r="HF128" s="131" t="s">
        <v>635</v>
      </c>
      <c r="HG128" s="131">
        <v>0</v>
      </c>
      <c r="HH128" s="131">
        <v>24</v>
      </c>
      <c r="HI128" s="141" t="s">
        <v>635</v>
      </c>
      <c r="HJ128" s="141" t="s">
        <v>635</v>
      </c>
      <c r="HK128" s="141" t="s">
        <v>635</v>
      </c>
      <c r="HL128" s="141" t="s">
        <v>635</v>
      </c>
      <c r="HM128" s="131" t="s">
        <v>635</v>
      </c>
      <c r="HN128" s="131" t="s">
        <v>635</v>
      </c>
      <c r="HO128" s="131" t="s">
        <v>635</v>
      </c>
      <c r="HP128" s="131" t="s">
        <v>635</v>
      </c>
      <c r="HQ128" s="106" t="s">
        <v>635</v>
      </c>
      <c r="HR128" s="106" t="s">
        <v>635</v>
      </c>
      <c r="HS128" s="106" t="s">
        <v>635</v>
      </c>
      <c r="HT128" s="106" t="s">
        <v>635</v>
      </c>
      <c r="HU128" s="132" t="s">
        <v>635</v>
      </c>
      <c r="HV128" s="132" t="s">
        <v>635</v>
      </c>
      <c r="HW128" s="132" t="s">
        <v>635</v>
      </c>
      <c r="HX128" s="132" t="s">
        <v>635</v>
      </c>
      <c r="HY128" s="118" t="s">
        <v>635</v>
      </c>
      <c r="HZ128" s="118" t="s">
        <v>635</v>
      </c>
      <c r="IA128" s="118" t="s">
        <v>635</v>
      </c>
      <c r="IB128" s="118" t="s">
        <v>635</v>
      </c>
      <c r="IC128" s="125" t="s">
        <v>635</v>
      </c>
      <c r="ID128" s="125" t="s">
        <v>635</v>
      </c>
      <c r="IE128" s="125" t="s">
        <v>635</v>
      </c>
      <c r="IF128" s="125" t="s">
        <v>635</v>
      </c>
      <c r="IG128" s="105" t="s">
        <v>807</v>
      </c>
      <c r="IH128" s="105" t="s">
        <v>783</v>
      </c>
      <c r="II128" s="105" t="s">
        <v>660</v>
      </c>
      <c r="IJ128" s="105" t="s">
        <v>661</v>
      </c>
      <c r="IK128" s="105" t="s">
        <v>662</v>
      </c>
      <c r="IL128" s="105" t="s">
        <v>855</v>
      </c>
      <c r="IM128" s="105" t="s">
        <v>856</v>
      </c>
      <c r="IN128" s="105" t="s">
        <v>830</v>
      </c>
      <c r="IO128" s="105" t="s">
        <v>808</v>
      </c>
      <c r="IP128" s="103">
        <v>9</v>
      </c>
      <c r="IQ128" s="102" t="s">
        <v>635</v>
      </c>
      <c r="IR128" s="102" t="s">
        <v>635</v>
      </c>
      <c r="IS128" s="142" t="s">
        <v>635</v>
      </c>
      <c r="IT128" s="142" t="s">
        <v>635</v>
      </c>
      <c r="IU128" s="128" t="s">
        <v>635</v>
      </c>
      <c r="IV128" s="128" t="s">
        <v>635</v>
      </c>
      <c r="IW128" s="143" t="s">
        <v>635</v>
      </c>
      <c r="IX128" s="143" t="s">
        <v>635</v>
      </c>
      <c r="IY128" s="124" t="s">
        <v>635</v>
      </c>
      <c r="IZ128" s="124" t="s">
        <v>635</v>
      </c>
      <c r="JA128" s="124" t="s">
        <v>635</v>
      </c>
      <c r="JB128" s="123" t="s">
        <v>635</v>
      </c>
      <c r="JC128" s="123" t="s">
        <v>635</v>
      </c>
      <c r="JD128" s="123" t="s">
        <v>635</v>
      </c>
      <c r="JE128" s="144" t="s">
        <v>635</v>
      </c>
      <c r="JF128" s="144" t="s">
        <v>635</v>
      </c>
      <c r="JG128" s="144" t="s">
        <v>635</v>
      </c>
      <c r="JH128" s="141" t="s">
        <v>635</v>
      </c>
      <c r="JI128" s="141" t="s">
        <v>635</v>
      </c>
      <c r="JJ128" s="141" t="s">
        <v>635</v>
      </c>
      <c r="JK128" s="144" t="s">
        <v>635</v>
      </c>
      <c r="JL128" s="144" t="s">
        <v>635</v>
      </c>
      <c r="JM128" s="144" t="s">
        <v>635</v>
      </c>
      <c r="JN128" s="135" t="s">
        <v>635</v>
      </c>
      <c r="JO128" s="135" t="s">
        <v>635</v>
      </c>
      <c r="JP128" s="135" t="s">
        <v>635</v>
      </c>
      <c r="JQ128" s="144" t="s">
        <v>635</v>
      </c>
      <c r="JR128" s="144" t="s">
        <v>635</v>
      </c>
      <c r="JS128" s="208" t="s">
        <v>635</v>
      </c>
      <c r="JT128" s="208" t="s">
        <v>635</v>
      </c>
      <c r="JU128" s="145" t="s">
        <v>635</v>
      </c>
      <c r="JV128" s="145" t="s">
        <v>635</v>
      </c>
      <c r="JW128" s="209" t="s">
        <v>635</v>
      </c>
      <c r="JX128" s="209" t="s">
        <v>635</v>
      </c>
      <c r="JY128" s="141" t="s">
        <v>635</v>
      </c>
      <c r="JZ128" s="141" t="s">
        <v>635</v>
      </c>
      <c r="KA128" s="141" t="s">
        <v>635</v>
      </c>
      <c r="KB128" s="141" t="s">
        <v>635</v>
      </c>
      <c r="KC128" s="128" t="s">
        <v>635</v>
      </c>
      <c r="KD128" s="128" t="s">
        <v>635</v>
      </c>
      <c r="KE128" s="128" t="s">
        <v>635</v>
      </c>
      <c r="KF128" s="128" t="s">
        <v>635</v>
      </c>
      <c r="KG128" s="146" t="s">
        <v>635</v>
      </c>
      <c r="KH128" s="146" t="s">
        <v>635</v>
      </c>
      <c r="KI128" s="146" t="s">
        <v>635</v>
      </c>
      <c r="KJ128" s="146" t="s">
        <v>635</v>
      </c>
      <c r="KK128" s="147" t="s">
        <v>635</v>
      </c>
      <c r="KL128" s="147" t="s">
        <v>635</v>
      </c>
      <c r="KM128" s="147" t="s">
        <v>635</v>
      </c>
      <c r="KN128" s="147" t="s">
        <v>635</v>
      </c>
      <c r="KO128" s="148" t="s">
        <v>635</v>
      </c>
      <c r="KP128" s="148" t="s">
        <v>635</v>
      </c>
      <c r="KQ128" s="148" t="s">
        <v>635</v>
      </c>
      <c r="KR128" s="148" t="s">
        <v>635</v>
      </c>
      <c r="KS128" s="149" t="s">
        <v>635</v>
      </c>
      <c r="KT128" s="149" t="s">
        <v>635</v>
      </c>
      <c r="KU128" s="149" t="s">
        <v>635</v>
      </c>
      <c r="KV128" s="149" t="s">
        <v>635</v>
      </c>
      <c r="KW128" s="105" t="s">
        <v>664</v>
      </c>
      <c r="KX128" s="106" t="s">
        <v>635</v>
      </c>
      <c r="KY128" s="106" t="s">
        <v>635</v>
      </c>
      <c r="KZ128" s="150">
        <v>0</v>
      </c>
      <c r="LA128" s="150">
        <v>0</v>
      </c>
      <c r="LB128" s="150">
        <v>0</v>
      </c>
      <c r="LC128" s="150">
        <v>0</v>
      </c>
      <c r="LD128" s="150">
        <v>1</v>
      </c>
      <c r="LE128" s="150">
        <v>0</v>
      </c>
      <c r="LF128" s="150">
        <v>0</v>
      </c>
      <c r="LG128" s="150">
        <v>0</v>
      </c>
      <c r="LH128" s="151">
        <f t="shared" si="31"/>
        <v>1</v>
      </c>
      <c r="LI128" s="152">
        <v>0</v>
      </c>
      <c r="LJ128" s="152">
        <v>0</v>
      </c>
      <c r="LK128" s="152">
        <v>0</v>
      </c>
      <c r="LL128" s="152">
        <v>0</v>
      </c>
      <c r="LM128" s="152">
        <v>1</v>
      </c>
      <c r="LN128" s="152">
        <v>0</v>
      </c>
      <c r="LO128" s="152">
        <v>0</v>
      </c>
      <c r="LP128" s="152">
        <v>0</v>
      </c>
      <c r="LQ128" s="153">
        <f t="shared" si="32"/>
        <v>1</v>
      </c>
      <c r="LR128" s="142">
        <v>0</v>
      </c>
      <c r="LS128" s="142">
        <v>0</v>
      </c>
      <c r="LT128" s="142">
        <v>0</v>
      </c>
      <c r="LU128" s="142">
        <v>0</v>
      </c>
      <c r="LV128" s="142">
        <v>0</v>
      </c>
      <c r="LW128" s="142">
        <v>0</v>
      </c>
      <c r="LX128" s="142">
        <v>0</v>
      </c>
      <c r="LY128" s="142">
        <v>0</v>
      </c>
      <c r="LZ128" s="142">
        <v>0</v>
      </c>
      <c r="MA128" s="45" t="s">
        <v>635</v>
      </c>
      <c r="MB128" s="45" t="s">
        <v>635</v>
      </c>
      <c r="MC128" s="45" t="s">
        <v>635</v>
      </c>
      <c r="MD128" s="45" t="s">
        <v>635</v>
      </c>
      <c r="ME128" s="45" t="s">
        <v>635</v>
      </c>
      <c r="MF128" s="45" t="s">
        <v>635</v>
      </c>
      <c r="MG128" s="45" t="s">
        <v>635</v>
      </c>
      <c r="MH128" s="45" t="s">
        <v>635</v>
      </c>
      <c r="MI128" s="44" t="s">
        <v>635</v>
      </c>
      <c r="MJ128" s="155" t="s">
        <v>635</v>
      </c>
      <c r="MK128" s="155" t="s">
        <v>635</v>
      </c>
      <c r="ML128" s="155" t="s">
        <v>635</v>
      </c>
      <c r="MM128" s="155" t="s">
        <v>635</v>
      </c>
      <c r="MN128" s="155" t="s">
        <v>635</v>
      </c>
      <c r="MO128" s="155" t="s">
        <v>635</v>
      </c>
      <c r="MP128" s="155" t="s">
        <v>635</v>
      </c>
      <c r="MQ128" s="155" t="s">
        <v>635</v>
      </c>
      <c r="MR128" s="156" t="s">
        <v>635</v>
      </c>
      <c r="MS128" s="157" t="s">
        <v>635</v>
      </c>
      <c r="MT128" s="157" t="s">
        <v>635</v>
      </c>
      <c r="MU128" s="157" t="s">
        <v>635</v>
      </c>
      <c r="MV128" s="157" t="s">
        <v>635</v>
      </c>
      <c r="MW128" s="157" t="s">
        <v>635</v>
      </c>
      <c r="MX128" s="157" t="s">
        <v>635</v>
      </c>
      <c r="MY128" s="157" t="s">
        <v>635</v>
      </c>
      <c r="MZ128" s="157" t="s">
        <v>635</v>
      </c>
      <c r="NA128" s="157" t="s">
        <v>635</v>
      </c>
      <c r="NB128" s="158">
        <v>0</v>
      </c>
      <c r="NC128" s="158">
        <v>0</v>
      </c>
      <c r="ND128" s="158">
        <v>0</v>
      </c>
      <c r="NE128" s="158">
        <v>0</v>
      </c>
      <c r="NF128" s="158">
        <v>0</v>
      </c>
      <c r="NG128" s="158">
        <v>0</v>
      </c>
      <c r="NH128" s="158">
        <v>0</v>
      </c>
      <c r="NI128" s="158">
        <v>0</v>
      </c>
      <c r="NJ128" s="159">
        <v>0</v>
      </c>
      <c r="NK128" s="160" t="s">
        <v>635</v>
      </c>
      <c r="NL128" s="160" t="s">
        <v>635</v>
      </c>
      <c r="NM128" s="160" t="s">
        <v>635</v>
      </c>
      <c r="NN128" s="160" t="s">
        <v>635</v>
      </c>
      <c r="NO128" s="160" t="s">
        <v>635</v>
      </c>
      <c r="NP128" s="160" t="s">
        <v>635</v>
      </c>
      <c r="NQ128" s="160" t="s">
        <v>635</v>
      </c>
      <c r="NR128" s="160" t="s">
        <v>635</v>
      </c>
      <c r="NS128" s="161" t="s">
        <v>635</v>
      </c>
      <c r="NT128" s="162" t="s">
        <v>635</v>
      </c>
      <c r="NU128" s="162" t="s">
        <v>635</v>
      </c>
      <c r="NV128" s="162" t="s">
        <v>635</v>
      </c>
      <c r="NW128" s="162" t="s">
        <v>635</v>
      </c>
      <c r="NX128" s="162" t="s">
        <v>635</v>
      </c>
      <c r="NY128" s="162" t="s">
        <v>635</v>
      </c>
      <c r="NZ128" s="162" t="s">
        <v>635</v>
      </c>
      <c r="OA128" s="162" t="s">
        <v>635</v>
      </c>
      <c r="OB128" s="163" t="s">
        <v>635</v>
      </c>
      <c r="OC128" s="142" t="s">
        <v>635</v>
      </c>
      <c r="OD128" s="142" t="s">
        <v>635</v>
      </c>
      <c r="OE128" s="142" t="s">
        <v>635</v>
      </c>
      <c r="OF128" s="142" t="s">
        <v>635</v>
      </c>
      <c r="OG128" s="142" t="s">
        <v>635</v>
      </c>
      <c r="OH128" s="142" t="s">
        <v>635</v>
      </c>
      <c r="OI128" s="142" t="s">
        <v>635</v>
      </c>
      <c r="OJ128" s="142" t="s">
        <v>635</v>
      </c>
      <c r="OK128" s="142" t="s">
        <v>635</v>
      </c>
      <c r="OL128" s="45">
        <v>0</v>
      </c>
      <c r="OM128" s="45">
        <v>0</v>
      </c>
      <c r="ON128" s="45">
        <v>0</v>
      </c>
      <c r="OO128" s="45">
        <v>0</v>
      </c>
      <c r="OP128" s="45">
        <v>0</v>
      </c>
      <c r="OQ128" s="45">
        <v>0</v>
      </c>
      <c r="OR128" s="45">
        <v>0</v>
      </c>
      <c r="OS128" s="45">
        <v>0</v>
      </c>
      <c r="OT128" s="44">
        <v>0</v>
      </c>
      <c r="OU128" s="158" t="s">
        <v>635</v>
      </c>
      <c r="OV128" s="158" t="s">
        <v>635</v>
      </c>
      <c r="OW128" s="158" t="s">
        <v>635</v>
      </c>
      <c r="OX128" s="158" t="s">
        <v>635</v>
      </c>
      <c r="OY128" s="158" t="s">
        <v>635</v>
      </c>
      <c r="OZ128" s="158" t="s">
        <v>635</v>
      </c>
      <c r="PA128" s="158" t="s">
        <v>635</v>
      </c>
      <c r="PB128" s="158" t="s">
        <v>635</v>
      </c>
      <c r="PC128" s="159" t="s">
        <v>635</v>
      </c>
      <c r="PD128" s="152" t="s">
        <v>635</v>
      </c>
      <c r="PE128" s="152" t="s">
        <v>635</v>
      </c>
      <c r="PF128" s="152" t="s">
        <v>635</v>
      </c>
      <c r="PG128" s="152" t="s">
        <v>635</v>
      </c>
      <c r="PH128" s="152" t="s">
        <v>635</v>
      </c>
      <c r="PI128" s="152" t="s">
        <v>635</v>
      </c>
      <c r="PJ128" s="152" t="s">
        <v>635</v>
      </c>
      <c r="PK128" s="152" t="s">
        <v>635</v>
      </c>
      <c r="PL128" s="164" t="s">
        <v>635</v>
      </c>
      <c r="PM128" s="158" t="s">
        <v>635</v>
      </c>
      <c r="PN128" s="158" t="s">
        <v>635</v>
      </c>
      <c r="PO128" s="158" t="s">
        <v>635</v>
      </c>
      <c r="PP128" s="158" t="s">
        <v>635</v>
      </c>
      <c r="PQ128" s="158" t="s">
        <v>635</v>
      </c>
      <c r="PR128" s="158" t="s">
        <v>635</v>
      </c>
      <c r="PS128" s="158" t="s">
        <v>635</v>
      </c>
      <c r="PT128" s="158" t="s">
        <v>635</v>
      </c>
      <c r="PU128" s="159" t="s">
        <v>635</v>
      </c>
      <c r="PV128" s="157">
        <v>0</v>
      </c>
      <c r="PW128" s="157">
        <v>0</v>
      </c>
      <c r="PX128" s="157">
        <v>0</v>
      </c>
      <c r="PY128" s="157">
        <v>0</v>
      </c>
      <c r="PZ128" s="157">
        <v>0</v>
      </c>
      <c r="QA128" s="157">
        <v>0</v>
      </c>
      <c r="QB128" s="157">
        <v>0</v>
      </c>
      <c r="QC128" s="157">
        <v>0</v>
      </c>
      <c r="QD128" s="165">
        <v>0</v>
      </c>
      <c r="QE128" s="166" t="s">
        <v>635</v>
      </c>
      <c r="QF128" s="166" t="s">
        <v>635</v>
      </c>
      <c r="QG128" s="166" t="s">
        <v>635</v>
      </c>
      <c r="QH128" s="166" t="s">
        <v>635</v>
      </c>
      <c r="QI128" s="166" t="s">
        <v>635</v>
      </c>
      <c r="QJ128" s="166" t="s">
        <v>635</v>
      </c>
      <c r="QK128" s="166" t="s">
        <v>635</v>
      </c>
      <c r="QL128" s="166" t="s">
        <v>635</v>
      </c>
      <c r="QM128" s="167" t="s">
        <v>635</v>
      </c>
      <c r="QN128" s="120" t="s">
        <v>635</v>
      </c>
      <c r="QO128" s="120" t="s">
        <v>635</v>
      </c>
      <c r="QP128" s="120" t="s">
        <v>635</v>
      </c>
      <c r="QQ128" s="120" t="s">
        <v>635</v>
      </c>
      <c r="QR128" s="120" t="s">
        <v>635</v>
      </c>
      <c r="QS128" s="120" t="s">
        <v>635</v>
      </c>
      <c r="QT128" s="120" t="s">
        <v>635</v>
      </c>
      <c r="QU128" s="120" t="s">
        <v>635</v>
      </c>
      <c r="QV128" s="168" t="s">
        <v>635</v>
      </c>
      <c r="QW128" s="169" t="s">
        <v>635</v>
      </c>
      <c r="QX128" s="169" t="s">
        <v>635</v>
      </c>
      <c r="QY128" s="169" t="s">
        <v>635</v>
      </c>
      <c r="QZ128" s="169" t="s">
        <v>635</v>
      </c>
      <c r="RA128" s="169" t="s">
        <v>635</v>
      </c>
      <c r="RB128" s="169" t="s">
        <v>635</v>
      </c>
      <c r="RC128" s="169" t="s">
        <v>635</v>
      </c>
      <c r="RD128" s="169" t="s">
        <v>635</v>
      </c>
      <c r="RE128" s="170" t="s">
        <v>635</v>
      </c>
      <c r="RF128" s="136" t="s">
        <v>656</v>
      </c>
      <c r="RG128" s="136" t="s">
        <v>743</v>
      </c>
      <c r="RH128" s="136" t="s">
        <v>635</v>
      </c>
      <c r="RI128" s="137" t="s">
        <v>635</v>
      </c>
      <c r="RJ128" s="137" t="s">
        <v>635</v>
      </c>
      <c r="RK128" s="137" t="s">
        <v>635</v>
      </c>
      <c r="RL128" s="105" t="s">
        <v>664</v>
      </c>
      <c r="RM128" s="106" t="s">
        <v>635</v>
      </c>
      <c r="RN128" s="106" t="s">
        <v>635</v>
      </c>
      <c r="RO128" s="171">
        <v>0</v>
      </c>
      <c r="RP128" s="171">
        <v>0</v>
      </c>
      <c r="RQ128" s="171">
        <v>0</v>
      </c>
      <c r="RR128" s="171">
        <v>0</v>
      </c>
      <c r="RS128" s="171">
        <v>1</v>
      </c>
      <c r="RT128" s="171">
        <v>0</v>
      </c>
      <c r="RU128" s="171">
        <v>0</v>
      </c>
      <c r="RV128" s="171">
        <v>0</v>
      </c>
      <c r="RW128" s="172">
        <f t="shared" si="38"/>
        <v>1</v>
      </c>
      <c r="RX128" s="133" t="s">
        <v>635</v>
      </c>
      <c r="RY128" s="133" t="s">
        <v>635</v>
      </c>
      <c r="RZ128" s="133" t="s">
        <v>635</v>
      </c>
      <c r="SA128" s="133" t="s">
        <v>635</v>
      </c>
      <c r="SB128" s="133" t="s">
        <v>635</v>
      </c>
      <c r="SC128" s="133" t="s">
        <v>635</v>
      </c>
      <c r="SD128" s="133" t="s">
        <v>635</v>
      </c>
      <c r="SE128" s="133" t="s">
        <v>635</v>
      </c>
      <c r="SF128" s="189" t="s">
        <v>635</v>
      </c>
      <c r="SG128" s="132" t="s">
        <v>635</v>
      </c>
      <c r="SH128" s="132" t="s">
        <v>635</v>
      </c>
      <c r="SI128" s="132" t="s">
        <v>635</v>
      </c>
      <c r="SJ128" s="132" t="s">
        <v>635</v>
      </c>
      <c r="SK128" s="132" t="s">
        <v>635</v>
      </c>
      <c r="SL128" s="132" t="s">
        <v>635</v>
      </c>
      <c r="SM128" s="132" t="s">
        <v>635</v>
      </c>
      <c r="SN128" s="132" t="s">
        <v>635</v>
      </c>
      <c r="SO128" s="173" t="s">
        <v>635</v>
      </c>
      <c r="SP128" s="102" t="s">
        <v>635</v>
      </c>
      <c r="SQ128" s="102" t="s">
        <v>635</v>
      </c>
      <c r="SR128" s="102" t="s">
        <v>635</v>
      </c>
      <c r="SS128" s="102" t="s">
        <v>635</v>
      </c>
      <c r="ST128" s="102" t="s">
        <v>635</v>
      </c>
      <c r="SU128" s="102" t="s">
        <v>635</v>
      </c>
      <c r="SV128" s="102" t="s">
        <v>635</v>
      </c>
      <c r="SW128" s="102" t="s">
        <v>635</v>
      </c>
      <c r="SX128" s="174" t="s">
        <v>635</v>
      </c>
      <c r="SY128" s="125" t="s">
        <v>635</v>
      </c>
      <c r="SZ128" s="125" t="s">
        <v>635</v>
      </c>
      <c r="TA128" s="125" t="s">
        <v>635</v>
      </c>
      <c r="TB128" s="125" t="s">
        <v>635</v>
      </c>
      <c r="TC128" s="125" t="s">
        <v>635</v>
      </c>
      <c r="TD128" s="125" t="s">
        <v>635</v>
      </c>
      <c r="TE128" s="125" t="s">
        <v>635</v>
      </c>
      <c r="TF128" s="125" t="s">
        <v>635</v>
      </c>
      <c r="TG128" s="175" t="s">
        <v>635</v>
      </c>
      <c r="TH128" s="149" t="s">
        <v>635</v>
      </c>
      <c r="TI128" s="149" t="s">
        <v>635</v>
      </c>
      <c r="TJ128" s="149" t="s">
        <v>635</v>
      </c>
      <c r="TK128" s="149" t="s">
        <v>635</v>
      </c>
      <c r="TL128" s="149" t="s">
        <v>635</v>
      </c>
      <c r="TM128" s="149" t="s">
        <v>635</v>
      </c>
      <c r="TN128" s="149" t="s">
        <v>635</v>
      </c>
      <c r="TO128" s="149" t="s">
        <v>635</v>
      </c>
      <c r="TP128" s="176" t="s">
        <v>635</v>
      </c>
      <c r="TQ128" s="210">
        <v>0</v>
      </c>
      <c r="TR128" s="210">
        <v>0</v>
      </c>
      <c r="TS128" s="210">
        <v>0</v>
      </c>
      <c r="TT128" s="210">
        <v>0</v>
      </c>
      <c r="TU128" s="210">
        <v>1</v>
      </c>
      <c r="TV128" s="210">
        <v>0</v>
      </c>
      <c r="TW128" s="210">
        <v>0</v>
      </c>
      <c r="TX128" s="210">
        <v>0</v>
      </c>
      <c r="TY128" s="211">
        <f t="shared" si="36"/>
        <v>1</v>
      </c>
      <c r="TZ128" s="179" t="s">
        <v>635</v>
      </c>
      <c r="UA128" s="179" t="s">
        <v>635</v>
      </c>
      <c r="UB128" s="179" t="s">
        <v>635</v>
      </c>
      <c r="UC128" s="179" t="s">
        <v>635</v>
      </c>
      <c r="UD128" s="179" t="s">
        <v>635</v>
      </c>
      <c r="UE128" s="179" t="s">
        <v>635</v>
      </c>
      <c r="UF128" s="179" t="s">
        <v>635</v>
      </c>
      <c r="UG128" s="179" t="s">
        <v>635</v>
      </c>
      <c r="UH128" s="180" t="s">
        <v>635</v>
      </c>
      <c r="UI128" s="171">
        <v>0</v>
      </c>
      <c r="UJ128" s="171">
        <v>0</v>
      </c>
      <c r="UK128" s="171">
        <v>0</v>
      </c>
      <c r="UL128" s="171">
        <v>0</v>
      </c>
      <c r="UM128" s="171">
        <v>1</v>
      </c>
      <c r="UN128" s="171">
        <v>0</v>
      </c>
      <c r="UO128" s="171">
        <v>0</v>
      </c>
      <c r="UP128" s="171">
        <v>0</v>
      </c>
      <c r="UQ128" s="181">
        <f t="shared" si="39"/>
        <v>1</v>
      </c>
      <c r="UR128" s="131" t="s">
        <v>635</v>
      </c>
      <c r="US128" s="131" t="s">
        <v>635</v>
      </c>
      <c r="UT128" s="131" t="s">
        <v>635</v>
      </c>
      <c r="UU128" s="131" t="s">
        <v>635</v>
      </c>
      <c r="UV128" s="131" t="s">
        <v>635</v>
      </c>
      <c r="UW128" s="131" t="s">
        <v>635</v>
      </c>
      <c r="UX128" s="131" t="s">
        <v>635</v>
      </c>
      <c r="UY128" s="131" t="s">
        <v>635</v>
      </c>
      <c r="UZ128" s="182" t="s">
        <v>635</v>
      </c>
      <c r="VA128" s="169" t="s">
        <v>635</v>
      </c>
      <c r="VB128" s="169" t="s">
        <v>635</v>
      </c>
      <c r="VC128" s="169" t="s">
        <v>635</v>
      </c>
      <c r="VD128" s="169" t="s">
        <v>635</v>
      </c>
      <c r="VE128" s="169" t="s">
        <v>635</v>
      </c>
      <c r="VF128" s="169" t="s">
        <v>635</v>
      </c>
      <c r="VG128" s="169" t="s">
        <v>635</v>
      </c>
      <c r="VH128" s="169" t="s">
        <v>635</v>
      </c>
      <c r="VI128" s="183" t="s">
        <v>635</v>
      </c>
      <c r="VJ128" s="177" t="s">
        <v>635</v>
      </c>
      <c r="VK128" s="177" t="s">
        <v>635</v>
      </c>
      <c r="VL128" s="177" t="s">
        <v>635</v>
      </c>
      <c r="VM128" s="177" t="s">
        <v>635</v>
      </c>
      <c r="VN128" s="177" t="s">
        <v>635</v>
      </c>
      <c r="VO128" s="177" t="s">
        <v>635</v>
      </c>
      <c r="VP128" s="177" t="s">
        <v>635</v>
      </c>
      <c r="VQ128" s="177" t="s">
        <v>635</v>
      </c>
      <c r="VR128" s="178" t="s">
        <v>635</v>
      </c>
      <c r="VS128" s="184" t="s">
        <v>635</v>
      </c>
      <c r="VT128" s="184" t="s">
        <v>635</v>
      </c>
      <c r="VU128" s="184" t="s">
        <v>635</v>
      </c>
      <c r="VV128" s="184" t="s">
        <v>635</v>
      </c>
      <c r="VW128" s="184" t="s">
        <v>635</v>
      </c>
      <c r="VX128" s="184" t="s">
        <v>635</v>
      </c>
      <c r="VY128" s="184" t="s">
        <v>635</v>
      </c>
      <c r="VZ128" s="184" t="s">
        <v>635</v>
      </c>
      <c r="WA128" s="185" t="s">
        <v>635</v>
      </c>
      <c r="WB128" s="186" t="s">
        <v>635</v>
      </c>
      <c r="WC128" s="186" t="s">
        <v>635</v>
      </c>
      <c r="WD128" s="186" t="s">
        <v>635</v>
      </c>
      <c r="WE128" s="186" t="s">
        <v>635</v>
      </c>
      <c r="WF128" s="186" t="s">
        <v>635</v>
      </c>
      <c r="WG128" s="186" t="s">
        <v>635</v>
      </c>
      <c r="WH128" s="186" t="s">
        <v>635</v>
      </c>
      <c r="WI128" s="186" t="s">
        <v>635</v>
      </c>
      <c r="WJ128" s="187" t="s">
        <v>635</v>
      </c>
      <c r="WK128" s="212">
        <v>0</v>
      </c>
      <c r="WL128" s="212">
        <v>0</v>
      </c>
      <c r="WM128" s="212">
        <v>0</v>
      </c>
      <c r="WN128" s="212">
        <v>0</v>
      </c>
      <c r="WO128" s="212">
        <v>1</v>
      </c>
      <c r="WP128" s="212">
        <v>0</v>
      </c>
      <c r="WQ128" s="212">
        <v>0</v>
      </c>
      <c r="WR128" s="212">
        <v>0</v>
      </c>
      <c r="WS128" s="188">
        <f t="shared" si="37"/>
        <v>1</v>
      </c>
      <c r="WT128" s="133" t="s">
        <v>635</v>
      </c>
      <c r="WU128" s="133" t="s">
        <v>635</v>
      </c>
      <c r="WV128" s="133" t="s">
        <v>635</v>
      </c>
      <c r="WW128" s="133" t="s">
        <v>635</v>
      </c>
      <c r="WX128" s="133" t="s">
        <v>635</v>
      </c>
      <c r="WY128" s="133" t="s">
        <v>635</v>
      </c>
      <c r="WZ128" s="133" t="s">
        <v>635</v>
      </c>
      <c r="XA128" s="133" t="s">
        <v>635</v>
      </c>
      <c r="XB128" s="189" t="s">
        <v>635</v>
      </c>
      <c r="XC128" s="105" t="s">
        <v>665</v>
      </c>
      <c r="XD128" s="105" t="s">
        <v>666</v>
      </c>
      <c r="XE128" s="105" t="s">
        <v>750</v>
      </c>
      <c r="XF128" s="111" t="s">
        <v>635</v>
      </c>
      <c r="XG128" s="190" t="s">
        <v>671</v>
      </c>
      <c r="XH128" s="190" t="s">
        <v>672</v>
      </c>
      <c r="XI128" s="190" t="s">
        <v>673</v>
      </c>
      <c r="XJ128" s="190" t="s">
        <v>635</v>
      </c>
      <c r="XK128" s="190" t="s">
        <v>635</v>
      </c>
      <c r="XL128" s="190" t="s">
        <v>635</v>
      </c>
      <c r="XM128" s="191" t="s">
        <v>667</v>
      </c>
      <c r="XN128" s="191" t="s">
        <v>668</v>
      </c>
      <c r="XO128" s="191" t="s">
        <v>670</v>
      </c>
      <c r="XP128" s="191" t="s">
        <v>671</v>
      </c>
      <c r="XQ128" s="191" t="s">
        <v>672</v>
      </c>
      <c r="XR128" s="191" t="s">
        <v>673</v>
      </c>
      <c r="XS128" s="191" t="s">
        <v>635</v>
      </c>
      <c r="XT128" s="191" t="s">
        <v>635</v>
      </c>
      <c r="XU128" s="192" t="s">
        <v>635</v>
      </c>
      <c r="XV128" s="192" t="s">
        <v>635</v>
      </c>
      <c r="XW128" s="192" t="s">
        <v>635</v>
      </c>
      <c r="XX128" s="192" t="s">
        <v>635</v>
      </c>
      <c r="XY128" s="192" t="s">
        <v>635</v>
      </c>
      <c r="XZ128" s="192" t="s">
        <v>635</v>
      </c>
      <c r="YA128" s="144" t="s">
        <v>635</v>
      </c>
      <c r="YB128" s="144" t="s">
        <v>635</v>
      </c>
      <c r="YC128" s="144" t="s">
        <v>635</v>
      </c>
      <c r="YD128" s="144" t="s">
        <v>635</v>
      </c>
      <c r="YE128" s="144" t="s">
        <v>635</v>
      </c>
      <c r="YF128" s="144" t="s">
        <v>635</v>
      </c>
      <c r="YG128" s="144" t="s">
        <v>635</v>
      </c>
      <c r="YH128" s="111" t="s">
        <v>635</v>
      </c>
      <c r="YI128" s="111" t="s">
        <v>635</v>
      </c>
      <c r="YJ128" s="111" t="s">
        <v>635</v>
      </c>
      <c r="YK128" s="190" t="s">
        <v>635</v>
      </c>
      <c r="YL128" s="190" t="s">
        <v>635</v>
      </c>
      <c r="YM128" s="190" t="s">
        <v>635</v>
      </c>
      <c r="YN128" s="190" t="s">
        <v>635</v>
      </c>
      <c r="YO128" s="190" t="s">
        <v>635</v>
      </c>
      <c r="YP128" s="130" t="s">
        <v>635</v>
      </c>
      <c r="YQ128" s="130" t="s">
        <v>635</v>
      </c>
      <c r="YR128" s="130" t="s">
        <v>635</v>
      </c>
      <c r="YS128" s="130" t="s">
        <v>635</v>
      </c>
      <c r="YT128" s="130" t="s">
        <v>635</v>
      </c>
      <c r="YU128" s="130" t="s">
        <v>635</v>
      </c>
      <c r="YV128" s="112" t="s">
        <v>635</v>
      </c>
      <c r="YW128" s="112" t="s">
        <v>635</v>
      </c>
      <c r="YX128" s="112" t="s">
        <v>635</v>
      </c>
      <c r="YY128" s="112" t="s">
        <v>635</v>
      </c>
      <c r="YZ128" s="105" t="s">
        <v>674</v>
      </c>
      <c r="ZA128" s="105" t="s">
        <v>635</v>
      </c>
      <c r="ZB128" s="126" t="s">
        <v>635</v>
      </c>
      <c r="ZC128" s="126" t="s">
        <v>635</v>
      </c>
      <c r="ZD128" s="126" t="s">
        <v>635</v>
      </c>
      <c r="ZE128" s="126" t="s">
        <v>635</v>
      </c>
      <c r="ZF128" s="126" t="s">
        <v>635</v>
      </c>
      <c r="ZG128" s="125" t="s">
        <v>753</v>
      </c>
      <c r="ZH128" s="125" t="s">
        <v>635</v>
      </c>
      <c r="ZI128" s="125" t="s">
        <v>635</v>
      </c>
      <c r="ZJ128" s="125" t="s">
        <v>635</v>
      </c>
      <c r="ZK128" s="125" t="s">
        <v>635</v>
      </c>
      <c r="ZL128" s="125" t="s">
        <v>635</v>
      </c>
      <c r="ZM128" s="125" t="s">
        <v>635</v>
      </c>
      <c r="ZN128" s="125" t="s">
        <v>635</v>
      </c>
      <c r="ZO128" s="147" t="s">
        <v>635</v>
      </c>
      <c r="ZP128" s="147" t="s">
        <v>635</v>
      </c>
      <c r="ZQ128" s="147" t="s">
        <v>635</v>
      </c>
      <c r="ZR128" s="147" t="s">
        <v>635</v>
      </c>
      <c r="ZS128" s="147" t="s">
        <v>635</v>
      </c>
      <c r="ZT128" s="184" t="s">
        <v>635</v>
      </c>
      <c r="ZU128" s="184">
        <v>5</v>
      </c>
      <c r="ZV128" s="184" t="s">
        <v>635</v>
      </c>
      <c r="ZW128" s="184" t="s">
        <v>635</v>
      </c>
      <c r="ZX128" s="131">
        <v>1</v>
      </c>
      <c r="ZY128" s="131" t="s">
        <v>635</v>
      </c>
      <c r="ZZ128" s="131" t="s">
        <v>635</v>
      </c>
      <c r="AAA128" s="131" t="s">
        <v>635</v>
      </c>
      <c r="AAB128" s="132" t="s">
        <v>635</v>
      </c>
      <c r="AAC128" s="132" t="s">
        <v>635</v>
      </c>
      <c r="AAD128" s="132" t="s">
        <v>635</v>
      </c>
      <c r="AAE128" s="193" t="s">
        <v>635</v>
      </c>
      <c r="AAF128" s="102">
        <v>0.2</v>
      </c>
      <c r="AAG128" s="102" t="s">
        <v>635</v>
      </c>
      <c r="AAH128" s="102" t="s">
        <v>635</v>
      </c>
      <c r="AAI128" s="102" t="s">
        <v>635</v>
      </c>
      <c r="AAJ128" s="125">
        <v>0.25</v>
      </c>
      <c r="AAK128" s="125">
        <v>0.25</v>
      </c>
      <c r="AAL128" s="125" t="s">
        <v>635</v>
      </c>
      <c r="AAM128" s="125" t="s">
        <v>635</v>
      </c>
      <c r="AAN128" s="131">
        <v>0.5</v>
      </c>
      <c r="AAO128" s="131">
        <v>0.5</v>
      </c>
      <c r="AAP128" s="131" t="s">
        <v>635</v>
      </c>
      <c r="AAQ128" s="131" t="s">
        <v>635</v>
      </c>
      <c r="AAR128" s="149">
        <v>2</v>
      </c>
      <c r="AAS128" s="149">
        <v>2</v>
      </c>
      <c r="AAT128" s="149" t="s">
        <v>635</v>
      </c>
      <c r="AAU128" s="149" t="s">
        <v>635</v>
      </c>
      <c r="AAV128" s="184" t="s">
        <v>635</v>
      </c>
      <c r="AAW128" s="184" t="s">
        <v>635</v>
      </c>
      <c r="AAX128" s="184" t="s">
        <v>635</v>
      </c>
      <c r="AAY128" s="184" t="s">
        <v>635</v>
      </c>
      <c r="AAZ128" s="103" t="s">
        <v>632</v>
      </c>
      <c r="ABA128" s="100" t="s">
        <v>679</v>
      </c>
      <c r="ABB128" s="100" t="s">
        <v>786</v>
      </c>
      <c r="ABC128" s="100" t="s">
        <v>635</v>
      </c>
      <c r="ABD128" s="100" t="s">
        <v>635</v>
      </c>
      <c r="ABE128" s="100" t="s">
        <v>635</v>
      </c>
      <c r="ABF128" s="103" t="s">
        <v>635</v>
      </c>
      <c r="ABG128" s="194" t="s">
        <v>873</v>
      </c>
      <c r="ABH128" s="195" t="s">
        <v>754</v>
      </c>
      <c r="ABI128" s="195" t="s">
        <v>716</v>
      </c>
      <c r="ABJ128" s="195" t="s">
        <v>635</v>
      </c>
      <c r="ABK128" s="195" t="s">
        <v>635</v>
      </c>
      <c r="ABL128" s="177" t="s">
        <v>635</v>
      </c>
      <c r="ABM128" s="177" t="s">
        <v>635</v>
      </c>
      <c r="ABN128" s="177" t="s">
        <v>635</v>
      </c>
      <c r="ABO128" s="195" t="s">
        <v>635</v>
      </c>
      <c r="ABP128" s="112" t="s">
        <v>635</v>
      </c>
      <c r="ABQ128" s="112" t="s">
        <v>635</v>
      </c>
      <c r="ABR128" s="112" t="s">
        <v>635</v>
      </c>
      <c r="ABS128" s="103" t="s">
        <v>632</v>
      </c>
      <c r="ABT128" s="97" t="s">
        <v>632</v>
      </c>
      <c r="ABU128" s="196" t="s">
        <v>756</v>
      </c>
      <c r="ABV128" s="196" t="s">
        <v>635</v>
      </c>
      <c r="ABW128" s="196" t="s">
        <v>635</v>
      </c>
      <c r="ABX128" s="196" t="s">
        <v>635</v>
      </c>
      <c r="ABY128" s="196" t="s">
        <v>635</v>
      </c>
      <c r="ABZ128" s="196" t="s">
        <v>635</v>
      </c>
      <c r="ACA128" s="196" t="s">
        <v>635</v>
      </c>
      <c r="ACB128" s="97" t="s">
        <v>626</v>
      </c>
      <c r="ACC128" s="97" t="s">
        <v>632</v>
      </c>
      <c r="ACD128" s="112" t="s">
        <v>686</v>
      </c>
      <c r="ACE128" s="112" t="s">
        <v>635</v>
      </c>
      <c r="ACF128" s="112" t="s">
        <v>635</v>
      </c>
      <c r="ACG128" s="112" t="s">
        <v>635</v>
      </c>
      <c r="ACH128" s="277" t="s">
        <v>2331</v>
      </c>
      <c r="ACI128" s="97" t="s">
        <v>2332</v>
      </c>
      <c r="ACJ128" s="97"/>
    </row>
    <row r="129" spans="1:764" ht="15" customHeight="1">
      <c r="A129">
        <v>128</v>
      </c>
      <c r="B129" s="97" t="s">
        <v>2333</v>
      </c>
      <c r="C129" s="97" t="s">
        <v>2334</v>
      </c>
      <c r="D129" s="97" t="s">
        <v>956</v>
      </c>
      <c r="E129" s="107" t="s">
        <v>2335</v>
      </c>
      <c r="F129" s="98" t="s">
        <v>2336</v>
      </c>
      <c r="G129" s="98" t="s">
        <v>2337</v>
      </c>
      <c r="H129" s="99">
        <v>36.421717000000001</v>
      </c>
      <c r="I129" s="99">
        <v>-0.186413</v>
      </c>
      <c r="J129" s="98" t="s">
        <v>1228</v>
      </c>
      <c r="K129" s="98" t="s">
        <v>2161</v>
      </c>
      <c r="L129" s="98" t="s">
        <v>2338</v>
      </c>
      <c r="M129" s="100" t="s">
        <v>2339</v>
      </c>
      <c r="N129" s="101">
        <v>715400479</v>
      </c>
      <c r="O129" s="102">
        <v>743452870</v>
      </c>
      <c r="P129" s="100">
        <v>-0.212168</v>
      </c>
      <c r="Q129" s="100">
        <v>36.387447999999999</v>
      </c>
      <c r="R129" s="100">
        <v>2398.1123050000001</v>
      </c>
      <c r="S129" s="100">
        <v>4.5510000000000002</v>
      </c>
      <c r="T129" s="103" t="s">
        <v>626</v>
      </c>
      <c r="U129" s="97" t="s">
        <v>627</v>
      </c>
      <c r="V129" s="97" t="s">
        <v>628</v>
      </c>
      <c r="W129" s="97" t="s">
        <v>629</v>
      </c>
      <c r="X129" s="97" t="s">
        <v>630</v>
      </c>
      <c r="Y129" s="97" t="s">
        <v>770</v>
      </c>
      <c r="Z129" s="103" t="s">
        <v>626</v>
      </c>
      <c r="AA129" s="104" t="s">
        <v>635</v>
      </c>
      <c r="AB129" s="197" t="s">
        <v>635</v>
      </c>
      <c r="AC129" s="104" t="s">
        <v>635</v>
      </c>
      <c r="AD129" s="104" t="s">
        <v>635</v>
      </c>
      <c r="AE129" s="104" t="s">
        <v>635</v>
      </c>
      <c r="AF129" s="103">
        <v>6</v>
      </c>
      <c r="AG129" s="103">
        <v>4</v>
      </c>
      <c r="AH129" s="97" t="s">
        <v>636</v>
      </c>
      <c r="AI129" s="97" t="s">
        <v>637</v>
      </c>
      <c r="AJ129" s="97" t="s">
        <v>638</v>
      </c>
      <c r="AK129" s="97" t="s">
        <v>635</v>
      </c>
      <c r="AL129" s="105" t="s">
        <v>640</v>
      </c>
      <c r="AM129" s="106" t="s">
        <v>702</v>
      </c>
      <c r="AN129" s="106" t="s">
        <v>635</v>
      </c>
      <c r="AO129" s="106" t="s">
        <v>635</v>
      </c>
      <c r="AP129" s="97" t="s">
        <v>642</v>
      </c>
      <c r="AQ129" s="97" t="s">
        <v>635</v>
      </c>
      <c r="AR129" s="103" t="s">
        <v>635</v>
      </c>
      <c r="AS129" s="97" t="s">
        <v>772</v>
      </c>
      <c r="AT129" s="103" t="s">
        <v>635</v>
      </c>
      <c r="AU129" s="103" t="s">
        <v>635</v>
      </c>
      <c r="AV129" s="106" t="s">
        <v>632</v>
      </c>
      <c r="AW129" s="105" t="s">
        <v>640</v>
      </c>
      <c r="AX129" s="103" t="s">
        <v>635</v>
      </c>
      <c r="AY129" s="105" t="s">
        <v>640</v>
      </c>
      <c r="AZ129" s="107" t="s">
        <v>635</v>
      </c>
      <c r="BA129" s="105" t="s">
        <v>640</v>
      </c>
      <c r="BB129" s="107" t="s">
        <v>635</v>
      </c>
      <c r="BC129" s="106" t="s">
        <v>635</v>
      </c>
      <c r="BD129" s="103" t="s">
        <v>635</v>
      </c>
      <c r="BE129" s="106" t="s">
        <v>632</v>
      </c>
      <c r="BF129" s="103" t="s">
        <v>640</v>
      </c>
      <c r="BG129" s="103" t="s">
        <v>635</v>
      </c>
      <c r="BH129" s="103" t="s">
        <v>1719</v>
      </c>
      <c r="BI129" s="97" t="s">
        <v>640</v>
      </c>
      <c r="BJ129" s="108" t="s">
        <v>644</v>
      </c>
      <c r="BK129" s="108" t="s">
        <v>635</v>
      </c>
      <c r="BL129" s="108" t="s">
        <v>635</v>
      </c>
      <c r="BM129" s="108" t="s">
        <v>635</v>
      </c>
      <c r="BN129" s="108" t="s">
        <v>635</v>
      </c>
      <c r="BO129" s="103" t="s">
        <v>632</v>
      </c>
      <c r="BP129" s="103" t="s">
        <v>702</v>
      </c>
      <c r="BQ129" s="103" t="s">
        <v>635</v>
      </c>
      <c r="BR129" s="109" t="s">
        <v>645</v>
      </c>
      <c r="BS129" s="109" t="s">
        <v>776</v>
      </c>
      <c r="BT129" s="109" t="s">
        <v>946</v>
      </c>
      <c r="BU129" s="110" t="s">
        <v>635</v>
      </c>
      <c r="BV129" s="109" t="s">
        <v>635</v>
      </c>
      <c r="BW129" s="97" t="s">
        <v>848</v>
      </c>
      <c r="BX129" s="97" t="s">
        <v>848</v>
      </c>
      <c r="BY129" s="97" t="s">
        <v>2340</v>
      </c>
      <c r="BZ129" s="97" t="s">
        <v>779</v>
      </c>
      <c r="CA129" s="111" t="s">
        <v>737</v>
      </c>
      <c r="CB129" s="111" t="s">
        <v>948</v>
      </c>
      <c r="CC129" s="111" t="s">
        <v>635</v>
      </c>
      <c r="CD129" s="106" t="s">
        <v>635</v>
      </c>
      <c r="CE129" s="111" t="s">
        <v>635</v>
      </c>
      <c r="CF129" s="103">
        <v>3</v>
      </c>
      <c r="CG129" s="103">
        <v>3</v>
      </c>
      <c r="CH129" s="112" t="s">
        <v>649</v>
      </c>
      <c r="CI129" s="113" t="s">
        <v>635</v>
      </c>
      <c r="CJ129" s="113" t="s">
        <v>635</v>
      </c>
      <c r="CK129" s="113" t="s">
        <v>635</v>
      </c>
      <c r="CL129" s="103">
        <v>10</v>
      </c>
      <c r="CM129" s="114">
        <v>0</v>
      </c>
      <c r="CN129" s="103" t="s">
        <v>635</v>
      </c>
      <c r="CO129" s="106" t="s">
        <v>635</v>
      </c>
      <c r="CP129" s="103" t="s">
        <v>635</v>
      </c>
      <c r="CQ129" s="106" t="s">
        <v>635</v>
      </c>
      <c r="CR129" s="103" t="s">
        <v>635</v>
      </c>
      <c r="CS129" s="106" t="s">
        <v>635</v>
      </c>
      <c r="CT129" s="103" t="s">
        <v>635</v>
      </c>
      <c r="CU129" s="106" t="s">
        <v>635</v>
      </c>
      <c r="CV129" s="103" t="s">
        <v>635</v>
      </c>
      <c r="CW129" s="103" t="s">
        <v>635</v>
      </c>
      <c r="CX129" s="111" t="s">
        <v>650</v>
      </c>
      <c r="CY129" s="106" t="s">
        <v>635</v>
      </c>
      <c r="CZ129" s="115">
        <v>1</v>
      </c>
      <c r="DA129" s="115">
        <v>0</v>
      </c>
      <c r="DB129" s="116">
        <f>SUM(CZ129:DA129)</f>
        <v>1</v>
      </c>
      <c r="DC129" s="117" t="s">
        <v>635</v>
      </c>
      <c r="DD129" s="118" t="s">
        <v>635</v>
      </c>
      <c r="DE129" s="118" t="s">
        <v>635</v>
      </c>
      <c r="DF129" s="118" t="s">
        <v>635</v>
      </c>
      <c r="DG129" s="119" t="s">
        <v>635</v>
      </c>
      <c r="DH129" s="106" t="s">
        <v>635</v>
      </c>
      <c r="DI129" s="106" t="s">
        <v>635</v>
      </c>
      <c r="DJ129" s="121" t="s">
        <v>635</v>
      </c>
      <c r="DK129" s="122" t="s">
        <v>635</v>
      </c>
      <c r="DL129" s="123" t="s">
        <v>635</v>
      </c>
      <c r="DM129" s="123" t="s">
        <v>635</v>
      </c>
      <c r="DN129" s="124" t="s">
        <v>635</v>
      </c>
      <c r="DO129" s="124" t="s">
        <v>635</v>
      </c>
      <c r="DP129" s="124" t="s">
        <v>635</v>
      </c>
      <c r="DQ129" s="125">
        <v>0.3</v>
      </c>
      <c r="DR129" s="125">
        <v>4</v>
      </c>
      <c r="DS129" s="125" t="s">
        <v>1146</v>
      </c>
      <c r="DT129" s="106" t="s">
        <v>635</v>
      </c>
      <c r="DU129" s="106" t="s">
        <v>635</v>
      </c>
      <c r="DV129" s="106" t="s">
        <v>635</v>
      </c>
      <c r="DW129" s="126" t="s">
        <v>635</v>
      </c>
      <c r="DX129" s="126" t="s">
        <v>635</v>
      </c>
      <c r="DY129" s="126" t="s">
        <v>635</v>
      </c>
      <c r="DZ129" s="97" t="s">
        <v>652</v>
      </c>
      <c r="EA129" s="103" t="s">
        <v>626</v>
      </c>
      <c r="EB129" s="97" t="s">
        <v>635</v>
      </c>
      <c r="EC129" s="103" t="s">
        <v>632</v>
      </c>
      <c r="ED129" s="107" t="s">
        <v>740</v>
      </c>
      <c r="EE129" s="97" t="s">
        <v>741</v>
      </c>
      <c r="EF129" s="127" t="s">
        <v>653</v>
      </c>
      <c r="EG129" s="127" t="s">
        <v>1421</v>
      </c>
      <c r="EH129" s="103" t="s">
        <v>1421</v>
      </c>
      <c r="EI129" s="97" t="s">
        <v>640</v>
      </c>
      <c r="EJ129" s="97" t="s">
        <v>640</v>
      </c>
      <c r="EK129" s="122">
        <v>1</v>
      </c>
      <c r="EL129" s="122">
        <v>4</v>
      </c>
      <c r="EM129" s="122">
        <v>0.3</v>
      </c>
      <c r="EN129" s="122">
        <v>0.3</v>
      </c>
      <c r="EO129" s="128" t="s">
        <v>635</v>
      </c>
      <c r="EP129" s="128" t="s">
        <v>635</v>
      </c>
      <c r="EQ129" s="128" t="s">
        <v>635</v>
      </c>
      <c r="ER129" s="128" t="s">
        <v>635</v>
      </c>
      <c r="ES129" s="129" t="s">
        <v>635</v>
      </c>
      <c r="ET129" s="129" t="s">
        <v>635</v>
      </c>
      <c r="EU129" s="129" t="s">
        <v>635</v>
      </c>
      <c r="EV129" s="129" t="s">
        <v>635</v>
      </c>
      <c r="EW129" s="97" t="s">
        <v>805</v>
      </c>
      <c r="EX129" s="97" t="s">
        <v>805</v>
      </c>
      <c r="EY129" s="103" t="s">
        <v>635</v>
      </c>
      <c r="EZ129" s="107" t="s">
        <v>635</v>
      </c>
      <c r="FA129" s="97" t="s">
        <v>655</v>
      </c>
      <c r="FB129" s="130" t="s">
        <v>656</v>
      </c>
      <c r="FC129" s="130" t="s">
        <v>743</v>
      </c>
      <c r="FD129" s="131" t="s">
        <v>806</v>
      </c>
      <c r="FE129" s="131" t="s">
        <v>635</v>
      </c>
      <c r="FF129" s="131" t="s">
        <v>635</v>
      </c>
      <c r="FG129" s="131" t="s">
        <v>635</v>
      </c>
      <c r="FH129" s="131" t="s">
        <v>635</v>
      </c>
      <c r="FI129" s="132">
        <v>2</v>
      </c>
      <c r="FJ129" s="133" t="s">
        <v>635</v>
      </c>
      <c r="FK129" s="103" t="s">
        <v>635</v>
      </c>
      <c r="FL129" s="134" t="s">
        <v>635</v>
      </c>
      <c r="FM129" s="135">
        <v>26</v>
      </c>
      <c r="FN129" s="135">
        <v>3</v>
      </c>
      <c r="FO129" s="135" t="s">
        <v>635</v>
      </c>
      <c r="FP129" s="103" t="s">
        <v>635</v>
      </c>
      <c r="FQ129" s="132">
        <v>60</v>
      </c>
      <c r="FR129" s="133" t="s">
        <v>635</v>
      </c>
      <c r="FS129" s="103" t="s">
        <v>635</v>
      </c>
      <c r="FT129" s="134" t="s">
        <v>635</v>
      </c>
      <c r="FU129" s="135">
        <v>9</v>
      </c>
      <c r="FV129" s="135">
        <v>0.5</v>
      </c>
      <c r="FW129" s="131" t="s">
        <v>635</v>
      </c>
      <c r="FX129" s="103" t="s">
        <v>635</v>
      </c>
      <c r="FY129" s="100" t="s">
        <v>658</v>
      </c>
      <c r="FZ129" s="102" t="s">
        <v>635</v>
      </c>
      <c r="GA129" s="102">
        <v>0</v>
      </c>
      <c r="GB129" s="102">
        <v>24</v>
      </c>
      <c r="GC129" s="136" t="s">
        <v>658</v>
      </c>
      <c r="GD129" s="137" t="s">
        <v>635</v>
      </c>
      <c r="GE129" s="137">
        <v>0</v>
      </c>
      <c r="GF129" s="137">
        <v>24</v>
      </c>
      <c r="GG129" s="125" t="s">
        <v>635</v>
      </c>
      <c r="GH129" s="125" t="s">
        <v>635</v>
      </c>
      <c r="GI129" s="125" t="s">
        <v>635</v>
      </c>
      <c r="GJ129" s="125" t="s">
        <v>635</v>
      </c>
      <c r="GK129" s="122" t="s">
        <v>635</v>
      </c>
      <c r="GL129" s="122" t="s">
        <v>635</v>
      </c>
      <c r="GM129" s="122" t="s">
        <v>635</v>
      </c>
      <c r="GN129" s="122" t="s">
        <v>635</v>
      </c>
      <c r="GO129" s="135" t="s">
        <v>635</v>
      </c>
      <c r="GP129" s="135" t="s">
        <v>635</v>
      </c>
      <c r="GQ129" s="135" t="s">
        <v>635</v>
      </c>
      <c r="GR129" s="134" t="s">
        <v>635</v>
      </c>
      <c r="GS129" s="134" t="s">
        <v>635</v>
      </c>
      <c r="GT129" s="134" t="s">
        <v>635</v>
      </c>
      <c r="GU129" s="126" t="s">
        <v>635</v>
      </c>
      <c r="GV129" s="126" t="s">
        <v>635</v>
      </c>
      <c r="GW129" s="126" t="s">
        <v>635</v>
      </c>
      <c r="GX129" s="145" t="s">
        <v>635</v>
      </c>
      <c r="GY129" s="145" t="s">
        <v>635</v>
      </c>
      <c r="GZ129" s="145" t="s">
        <v>635</v>
      </c>
      <c r="HA129" s="139" t="s">
        <v>658</v>
      </c>
      <c r="HB129" s="140" t="s">
        <v>635</v>
      </c>
      <c r="HC129" s="123">
        <v>0</v>
      </c>
      <c r="HD129" s="123">
        <v>24</v>
      </c>
      <c r="HE129" s="127" t="s">
        <v>658</v>
      </c>
      <c r="HF129" s="131" t="s">
        <v>635</v>
      </c>
      <c r="HG129" s="131">
        <v>0</v>
      </c>
      <c r="HH129" s="131">
        <v>24</v>
      </c>
      <c r="HI129" s="141" t="s">
        <v>658</v>
      </c>
      <c r="HJ129" s="141" t="s">
        <v>635</v>
      </c>
      <c r="HK129" s="141">
        <v>0</v>
      </c>
      <c r="HL129" s="141">
        <v>24</v>
      </c>
      <c r="HM129" s="131" t="s">
        <v>658</v>
      </c>
      <c r="HN129" s="131" t="s">
        <v>635</v>
      </c>
      <c r="HO129" s="131">
        <v>0</v>
      </c>
      <c r="HP129" s="131">
        <v>24</v>
      </c>
      <c r="HQ129" s="106" t="s">
        <v>635</v>
      </c>
      <c r="HR129" s="106" t="s">
        <v>635</v>
      </c>
      <c r="HS129" s="106" t="s">
        <v>2414</v>
      </c>
      <c r="HT129" s="106" t="s">
        <v>635</v>
      </c>
      <c r="HU129" s="132" t="s">
        <v>635</v>
      </c>
      <c r="HV129" s="132" t="s">
        <v>635</v>
      </c>
      <c r="HW129" s="132" t="s">
        <v>635</v>
      </c>
      <c r="HX129" s="132" t="s">
        <v>635</v>
      </c>
      <c r="HY129" s="118" t="s">
        <v>635</v>
      </c>
      <c r="HZ129" s="118" t="s">
        <v>635</v>
      </c>
      <c r="IA129" s="118" t="s">
        <v>635</v>
      </c>
      <c r="IB129" s="118" t="s">
        <v>635</v>
      </c>
      <c r="IC129" s="125" t="s">
        <v>635</v>
      </c>
      <c r="ID129" s="125" t="s">
        <v>635</v>
      </c>
      <c r="IE129" s="125" t="s">
        <v>635</v>
      </c>
      <c r="IF129" s="125" t="s">
        <v>635</v>
      </c>
      <c r="IG129" s="105" t="s">
        <v>659</v>
      </c>
      <c r="IH129" s="105" t="s">
        <v>660</v>
      </c>
      <c r="II129" s="105" t="s">
        <v>661</v>
      </c>
      <c r="IJ129" s="105" t="s">
        <v>662</v>
      </c>
      <c r="IK129" s="105" t="s">
        <v>855</v>
      </c>
      <c r="IL129" s="105" t="s">
        <v>856</v>
      </c>
      <c r="IM129" s="105" t="s">
        <v>635</v>
      </c>
      <c r="IN129" s="105" t="s">
        <v>635</v>
      </c>
      <c r="IO129" s="105" t="s">
        <v>635</v>
      </c>
      <c r="IP129" s="103">
        <v>6</v>
      </c>
      <c r="IQ129" s="102" t="s">
        <v>635</v>
      </c>
      <c r="IR129" s="102" t="s">
        <v>635</v>
      </c>
      <c r="IS129" s="142" t="s">
        <v>635</v>
      </c>
      <c r="IT129" s="142" t="s">
        <v>635</v>
      </c>
      <c r="IU129" s="128" t="s">
        <v>635</v>
      </c>
      <c r="IV129" s="128" t="s">
        <v>635</v>
      </c>
      <c r="IW129" s="143" t="s">
        <v>635</v>
      </c>
      <c r="IX129" s="143" t="s">
        <v>635</v>
      </c>
      <c r="IY129" s="124" t="s">
        <v>635</v>
      </c>
      <c r="IZ129" s="124" t="s">
        <v>635</v>
      </c>
      <c r="JA129" s="124" t="s">
        <v>635</v>
      </c>
      <c r="JB129" s="123" t="s">
        <v>635</v>
      </c>
      <c r="JC129" s="123" t="s">
        <v>635</v>
      </c>
      <c r="JD129" s="123" t="s">
        <v>635</v>
      </c>
      <c r="JE129" s="144" t="s">
        <v>635</v>
      </c>
      <c r="JF129" s="144" t="s">
        <v>635</v>
      </c>
      <c r="JG129" s="144" t="s">
        <v>635</v>
      </c>
      <c r="JH129" s="141" t="s">
        <v>635</v>
      </c>
      <c r="JI129" s="141" t="s">
        <v>635</v>
      </c>
      <c r="JJ129" s="141" t="s">
        <v>635</v>
      </c>
      <c r="JK129" s="144" t="s">
        <v>635</v>
      </c>
      <c r="JL129" s="144" t="s">
        <v>635</v>
      </c>
      <c r="JM129" s="144" t="s">
        <v>635</v>
      </c>
      <c r="JN129" s="135" t="s">
        <v>635</v>
      </c>
      <c r="JO129" s="135" t="s">
        <v>635</v>
      </c>
      <c r="JP129" s="135" t="s">
        <v>635</v>
      </c>
      <c r="JQ129" s="144" t="s">
        <v>635</v>
      </c>
      <c r="JR129" s="144" t="s">
        <v>635</v>
      </c>
      <c r="JS129" s="208" t="s">
        <v>635</v>
      </c>
      <c r="JT129" s="208" t="s">
        <v>635</v>
      </c>
      <c r="JU129" s="145" t="s">
        <v>635</v>
      </c>
      <c r="JV129" s="145" t="s">
        <v>635</v>
      </c>
      <c r="JW129" s="209" t="s">
        <v>635</v>
      </c>
      <c r="JX129" s="209" t="s">
        <v>635</v>
      </c>
      <c r="JY129" s="141" t="s">
        <v>635</v>
      </c>
      <c r="JZ129" s="141" t="s">
        <v>635</v>
      </c>
      <c r="KA129" s="150" t="s">
        <v>635</v>
      </c>
      <c r="KB129" s="150" t="s">
        <v>635</v>
      </c>
      <c r="KC129" s="128" t="s">
        <v>635</v>
      </c>
      <c r="KD129" s="128" t="s">
        <v>635</v>
      </c>
      <c r="KE129" s="143" t="s">
        <v>635</v>
      </c>
      <c r="KF129" s="143" t="s">
        <v>635</v>
      </c>
      <c r="KG129" s="146" t="s">
        <v>635</v>
      </c>
      <c r="KH129" s="146" t="s">
        <v>635</v>
      </c>
      <c r="KI129" s="146" t="s">
        <v>635</v>
      </c>
      <c r="KJ129" s="146" t="s">
        <v>635</v>
      </c>
      <c r="KK129" s="147" t="s">
        <v>635</v>
      </c>
      <c r="KL129" s="147" t="s">
        <v>635</v>
      </c>
      <c r="KM129" s="147" t="s">
        <v>635</v>
      </c>
      <c r="KN129" s="147" t="s">
        <v>635</v>
      </c>
      <c r="KO129" s="148" t="s">
        <v>635</v>
      </c>
      <c r="KP129" s="148" t="s">
        <v>635</v>
      </c>
      <c r="KQ129" s="148" t="s">
        <v>635</v>
      </c>
      <c r="KR129" s="148" t="s">
        <v>635</v>
      </c>
      <c r="KS129" s="149" t="s">
        <v>635</v>
      </c>
      <c r="KT129" s="149" t="s">
        <v>635</v>
      </c>
      <c r="KU129" s="149" t="s">
        <v>635</v>
      </c>
      <c r="KV129" s="149" t="s">
        <v>635</v>
      </c>
      <c r="KW129" s="105" t="s">
        <v>710</v>
      </c>
      <c r="KX129" s="106" t="s">
        <v>635</v>
      </c>
      <c r="KY129" s="106" t="s">
        <v>635</v>
      </c>
      <c r="KZ129" s="150">
        <v>0</v>
      </c>
      <c r="LA129" s="150">
        <v>0</v>
      </c>
      <c r="LB129" s="150">
        <v>1</v>
      </c>
      <c r="LC129" s="150">
        <v>0</v>
      </c>
      <c r="LD129" s="150">
        <v>0</v>
      </c>
      <c r="LE129" s="150">
        <v>0</v>
      </c>
      <c r="LF129" s="150">
        <v>0</v>
      </c>
      <c r="LG129" s="150">
        <v>0</v>
      </c>
      <c r="LH129" s="151">
        <f t="shared" si="31"/>
        <v>1</v>
      </c>
      <c r="LI129" s="152">
        <v>0</v>
      </c>
      <c r="LJ129" s="152">
        <v>0</v>
      </c>
      <c r="LK129" s="152">
        <v>1</v>
      </c>
      <c r="LL129" s="152">
        <v>0</v>
      </c>
      <c r="LM129" s="152">
        <v>0</v>
      </c>
      <c r="LN129" s="152">
        <v>0</v>
      </c>
      <c r="LO129" s="152">
        <v>0</v>
      </c>
      <c r="LP129" s="152">
        <v>0</v>
      </c>
      <c r="LQ129" s="153">
        <f t="shared" si="32"/>
        <v>1</v>
      </c>
      <c r="LR129" s="142">
        <v>0</v>
      </c>
      <c r="LS129" s="142">
        <v>0</v>
      </c>
      <c r="LT129" s="142">
        <v>0</v>
      </c>
      <c r="LU129" s="142">
        <v>0</v>
      </c>
      <c r="LV129" s="142">
        <v>0</v>
      </c>
      <c r="LW129" s="142">
        <v>0</v>
      </c>
      <c r="LX129" s="142">
        <v>0</v>
      </c>
      <c r="LY129" s="142">
        <v>0</v>
      </c>
      <c r="LZ129" s="142">
        <v>0</v>
      </c>
      <c r="MA129" s="45" t="s">
        <v>635</v>
      </c>
      <c r="MB129" s="45" t="s">
        <v>635</v>
      </c>
      <c r="MC129" s="45" t="s">
        <v>635</v>
      </c>
      <c r="MD129" s="45" t="s">
        <v>635</v>
      </c>
      <c r="ME129" s="45" t="s">
        <v>635</v>
      </c>
      <c r="MF129" s="45" t="s">
        <v>635</v>
      </c>
      <c r="MG129" s="45" t="s">
        <v>635</v>
      </c>
      <c r="MH129" s="45" t="s">
        <v>635</v>
      </c>
      <c r="MI129" s="44" t="s">
        <v>635</v>
      </c>
      <c r="MJ129" s="155" t="s">
        <v>635</v>
      </c>
      <c r="MK129" s="155" t="s">
        <v>635</v>
      </c>
      <c r="ML129" s="155" t="s">
        <v>635</v>
      </c>
      <c r="MM129" s="155" t="s">
        <v>635</v>
      </c>
      <c r="MN129" s="155" t="s">
        <v>635</v>
      </c>
      <c r="MO129" s="155" t="s">
        <v>635</v>
      </c>
      <c r="MP129" s="155" t="s">
        <v>635</v>
      </c>
      <c r="MQ129" s="155" t="s">
        <v>635</v>
      </c>
      <c r="MR129" s="156" t="s">
        <v>635</v>
      </c>
      <c r="MS129" s="157" t="s">
        <v>635</v>
      </c>
      <c r="MT129" s="157" t="s">
        <v>635</v>
      </c>
      <c r="MU129" s="157" t="s">
        <v>635</v>
      </c>
      <c r="MV129" s="157" t="s">
        <v>635</v>
      </c>
      <c r="MW129" s="157" t="s">
        <v>635</v>
      </c>
      <c r="MX129" s="157" t="s">
        <v>635</v>
      </c>
      <c r="MY129" s="157" t="s">
        <v>635</v>
      </c>
      <c r="MZ129" s="157" t="s">
        <v>635</v>
      </c>
      <c r="NA129" s="157" t="s">
        <v>635</v>
      </c>
      <c r="NB129" s="158">
        <v>0</v>
      </c>
      <c r="NC129" s="158">
        <v>0</v>
      </c>
      <c r="ND129" s="158">
        <v>0</v>
      </c>
      <c r="NE129" s="158">
        <v>0</v>
      </c>
      <c r="NF129" s="158">
        <v>0</v>
      </c>
      <c r="NG129" s="158">
        <v>0</v>
      </c>
      <c r="NH129" s="158">
        <v>0</v>
      </c>
      <c r="NI129" s="158">
        <v>0</v>
      </c>
      <c r="NJ129" s="159">
        <v>0</v>
      </c>
      <c r="NK129" s="160">
        <v>0</v>
      </c>
      <c r="NL129" s="160">
        <v>0</v>
      </c>
      <c r="NM129" s="160">
        <v>0</v>
      </c>
      <c r="NN129" s="160">
        <v>0</v>
      </c>
      <c r="NO129" s="160">
        <v>0</v>
      </c>
      <c r="NP129" s="160">
        <v>0</v>
      </c>
      <c r="NQ129" s="160">
        <v>0</v>
      </c>
      <c r="NR129" s="160">
        <v>0</v>
      </c>
      <c r="NS129" s="160">
        <v>0</v>
      </c>
      <c r="NT129" s="162" t="s">
        <v>635</v>
      </c>
      <c r="NU129" s="162" t="s">
        <v>635</v>
      </c>
      <c r="NV129" s="162" t="s">
        <v>635</v>
      </c>
      <c r="NW129" s="162" t="s">
        <v>635</v>
      </c>
      <c r="NX129" s="162" t="s">
        <v>635</v>
      </c>
      <c r="NY129" s="162" t="s">
        <v>635</v>
      </c>
      <c r="NZ129" s="162" t="s">
        <v>635</v>
      </c>
      <c r="OA129" s="162" t="s">
        <v>635</v>
      </c>
      <c r="OB129" s="163" t="s">
        <v>635</v>
      </c>
      <c r="OC129" s="142" t="s">
        <v>635</v>
      </c>
      <c r="OD129" s="142" t="s">
        <v>635</v>
      </c>
      <c r="OE129" s="142" t="s">
        <v>635</v>
      </c>
      <c r="OF129" s="142" t="s">
        <v>635</v>
      </c>
      <c r="OG129" s="142" t="s">
        <v>635</v>
      </c>
      <c r="OH129" s="142" t="s">
        <v>635</v>
      </c>
      <c r="OI129" s="142" t="s">
        <v>635</v>
      </c>
      <c r="OJ129" s="142" t="s">
        <v>635</v>
      </c>
      <c r="OK129" s="142" t="s">
        <v>635</v>
      </c>
      <c r="OL129" s="45">
        <v>0</v>
      </c>
      <c r="OM129" s="45">
        <v>0</v>
      </c>
      <c r="ON129" s="45">
        <v>0</v>
      </c>
      <c r="OO129" s="45">
        <v>0</v>
      </c>
      <c r="OP129" s="45">
        <v>0</v>
      </c>
      <c r="OQ129" s="45">
        <v>0</v>
      </c>
      <c r="OR129" s="45">
        <v>0</v>
      </c>
      <c r="OS129" s="45">
        <v>0</v>
      </c>
      <c r="OT129" s="44">
        <v>0</v>
      </c>
      <c r="OU129" s="158" t="s">
        <v>635</v>
      </c>
      <c r="OV129" s="158" t="s">
        <v>635</v>
      </c>
      <c r="OW129" s="158" t="s">
        <v>635</v>
      </c>
      <c r="OX129" s="158" t="s">
        <v>635</v>
      </c>
      <c r="OY129" s="158" t="s">
        <v>635</v>
      </c>
      <c r="OZ129" s="158" t="s">
        <v>635</v>
      </c>
      <c r="PA129" s="158" t="s">
        <v>635</v>
      </c>
      <c r="PB129" s="158" t="s">
        <v>635</v>
      </c>
      <c r="PC129" s="159" t="s">
        <v>635</v>
      </c>
      <c r="PD129" s="152" t="s">
        <v>635</v>
      </c>
      <c r="PE129" s="152" t="s">
        <v>635</v>
      </c>
      <c r="PF129" s="152" t="s">
        <v>635</v>
      </c>
      <c r="PG129" s="152" t="s">
        <v>635</v>
      </c>
      <c r="PH129" s="152" t="s">
        <v>635</v>
      </c>
      <c r="PI129" s="152" t="s">
        <v>635</v>
      </c>
      <c r="PJ129" s="152" t="s">
        <v>635</v>
      </c>
      <c r="PK129" s="152" t="s">
        <v>635</v>
      </c>
      <c r="PL129" s="164" t="s">
        <v>635</v>
      </c>
      <c r="PM129" s="158" t="s">
        <v>635</v>
      </c>
      <c r="PN129" s="158" t="s">
        <v>635</v>
      </c>
      <c r="PO129" s="158" t="s">
        <v>635</v>
      </c>
      <c r="PP129" s="158" t="s">
        <v>635</v>
      </c>
      <c r="PQ129" s="158" t="s">
        <v>635</v>
      </c>
      <c r="PR129" s="158" t="s">
        <v>635</v>
      </c>
      <c r="PS129" s="158" t="s">
        <v>635</v>
      </c>
      <c r="PT129" s="158" t="s">
        <v>635</v>
      </c>
      <c r="PU129" s="159" t="s">
        <v>635</v>
      </c>
      <c r="PV129" s="157">
        <v>0</v>
      </c>
      <c r="PW129" s="157">
        <v>0</v>
      </c>
      <c r="PX129" s="157">
        <v>0</v>
      </c>
      <c r="PY129" s="157">
        <v>0</v>
      </c>
      <c r="PZ129" s="157">
        <v>0</v>
      </c>
      <c r="QA129" s="157">
        <v>0</v>
      </c>
      <c r="QB129" s="157">
        <v>0</v>
      </c>
      <c r="QC129" s="157">
        <v>0</v>
      </c>
      <c r="QD129" s="165">
        <v>0</v>
      </c>
      <c r="QE129" s="166">
        <v>0</v>
      </c>
      <c r="QF129" s="166">
        <v>0</v>
      </c>
      <c r="QG129" s="166">
        <v>0</v>
      </c>
      <c r="QH129" s="166">
        <v>0</v>
      </c>
      <c r="QI129" s="166">
        <v>0</v>
      </c>
      <c r="QJ129" s="166">
        <v>0</v>
      </c>
      <c r="QK129" s="166">
        <v>0</v>
      </c>
      <c r="QL129" s="166">
        <v>0</v>
      </c>
      <c r="QM129" s="166">
        <v>0</v>
      </c>
      <c r="QN129" s="120" t="s">
        <v>635</v>
      </c>
      <c r="QO129" s="120" t="s">
        <v>635</v>
      </c>
      <c r="QP129" s="120" t="s">
        <v>635</v>
      </c>
      <c r="QQ129" s="120" t="s">
        <v>635</v>
      </c>
      <c r="QR129" s="120" t="s">
        <v>635</v>
      </c>
      <c r="QS129" s="120" t="s">
        <v>635</v>
      </c>
      <c r="QT129" s="120" t="s">
        <v>635</v>
      </c>
      <c r="QU129" s="120" t="s">
        <v>635</v>
      </c>
      <c r="QV129" s="168" t="s">
        <v>635</v>
      </c>
      <c r="QW129" s="169" t="s">
        <v>635</v>
      </c>
      <c r="QX129" s="169" t="s">
        <v>635</v>
      </c>
      <c r="QY129" s="169" t="s">
        <v>635</v>
      </c>
      <c r="QZ129" s="169" t="s">
        <v>635</v>
      </c>
      <c r="RA129" s="169" t="s">
        <v>635</v>
      </c>
      <c r="RB129" s="169" t="s">
        <v>635</v>
      </c>
      <c r="RC129" s="169" t="s">
        <v>635</v>
      </c>
      <c r="RD129" s="169" t="s">
        <v>635</v>
      </c>
      <c r="RE129" s="170" t="s">
        <v>635</v>
      </c>
      <c r="RF129" s="136" t="s">
        <v>656</v>
      </c>
      <c r="RG129" s="136" t="s">
        <v>743</v>
      </c>
      <c r="RH129" s="136" t="s">
        <v>806</v>
      </c>
      <c r="RI129" s="137" t="s">
        <v>635</v>
      </c>
      <c r="RJ129" s="137" t="s">
        <v>635</v>
      </c>
      <c r="RK129" s="137" t="s">
        <v>635</v>
      </c>
      <c r="RL129" s="105" t="s">
        <v>710</v>
      </c>
      <c r="RM129" s="106" t="s">
        <v>635</v>
      </c>
      <c r="RN129" s="106" t="s">
        <v>635</v>
      </c>
      <c r="RO129" s="171">
        <v>0</v>
      </c>
      <c r="RP129" s="171">
        <v>0</v>
      </c>
      <c r="RQ129" s="171">
        <v>1</v>
      </c>
      <c r="RR129" s="171">
        <v>0</v>
      </c>
      <c r="RS129" s="171">
        <v>0</v>
      </c>
      <c r="RT129" s="171">
        <v>0</v>
      </c>
      <c r="RU129" s="171">
        <v>0</v>
      </c>
      <c r="RV129" s="171">
        <v>0</v>
      </c>
      <c r="RW129" s="172">
        <f t="shared" si="38"/>
        <v>1</v>
      </c>
      <c r="RX129" s="133" t="s">
        <v>635</v>
      </c>
      <c r="RY129" s="133" t="s">
        <v>635</v>
      </c>
      <c r="RZ129" s="133" t="s">
        <v>635</v>
      </c>
      <c r="SA129" s="133" t="s">
        <v>635</v>
      </c>
      <c r="SB129" s="133" t="s">
        <v>635</v>
      </c>
      <c r="SC129" s="133" t="s">
        <v>635</v>
      </c>
      <c r="SD129" s="133" t="s">
        <v>635</v>
      </c>
      <c r="SE129" s="133" t="s">
        <v>635</v>
      </c>
      <c r="SF129" s="189" t="s">
        <v>635</v>
      </c>
      <c r="SG129" s="132" t="s">
        <v>635</v>
      </c>
      <c r="SH129" s="132" t="s">
        <v>635</v>
      </c>
      <c r="SI129" s="132" t="s">
        <v>635</v>
      </c>
      <c r="SJ129" s="132" t="s">
        <v>635</v>
      </c>
      <c r="SK129" s="132" t="s">
        <v>635</v>
      </c>
      <c r="SL129" s="132" t="s">
        <v>635</v>
      </c>
      <c r="SM129" s="132" t="s">
        <v>635</v>
      </c>
      <c r="SN129" s="132" t="s">
        <v>635</v>
      </c>
      <c r="SO129" s="173" t="s">
        <v>635</v>
      </c>
      <c r="SP129" s="102" t="s">
        <v>635</v>
      </c>
      <c r="SQ129" s="102" t="s">
        <v>635</v>
      </c>
      <c r="SR129" s="102" t="s">
        <v>635</v>
      </c>
      <c r="SS129" s="102" t="s">
        <v>635</v>
      </c>
      <c r="ST129" s="102" t="s">
        <v>635</v>
      </c>
      <c r="SU129" s="102" t="s">
        <v>635</v>
      </c>
      <c r="SV129" s="102" t="s">
        <v>635</v>
      </c>
      <c r="SW129" s="102" t="s">
        <v>635</v>
      </c>
      <c r="SX129" s="174" t="s">
        <v>635</v>
      </c>
      <c r="SY129" s="236">
        <v>0</v>
      </c>
      <c r="SZ129" s="236">
        <v>0</v>
      </c>
      <c r="TA129" s="236">
        <v>1</v>
      </c>
      <c r="TB129" s="236">
        <v>0</v>
      </c>
      <c r="TC129" s="236">
        <v>0</v>
      </c>
      <c r="TD129" s="236">
        <v>0</v>
      </c>
      <c r="TE129" s="236">
        <v>0</v>
      </c>
      <c r="TF129" s="236">
        <v>0</v>
      </c>
      <c r="TG129" s="237">
        <f>SUBTOTAL(9,SY129:TF129)</f>
        <v>1</v>
      </c>
      <c r="TH129" s="149" t="s">
        <v>635</v>
      </c>
      <c r="TI129" s="149" t="s">
        <v>635</v>
      </c>
      <c r="TJ129" s="149" t="s">
        <v>635</v>
      </c>
      <c r="TK129" s="149" t="s">
        <v>635</v>
      </c>
      <c r="TL129" s="149" t="s">
        <v>635</v>
      </c>
      <c r="TM129" s="149" t="s">
        <v>635</v>
      </c>
      <c r="TN129" s="149" t="s">
        <v>635</v>
      </c>
      <c r="TO129" s="149" t="s">
        <v>635</v>
      </c>
      <c r="TP129" s="176" t="s">
        <v>635</v>
      </c>
      <c r="TQ129" s="210">
        <v>0</v>
      </c>
      <c r="TR129" s="210">
        <v>0</v>
      </c>
      <c r="TS129" s="210">
        <v>0</v>
      </c>
      <c r="TT129" s="210">
        <v>1</v>
      </c>
      <c r="TU129" s="210">
        <v>0</v>
      </c>
      <c r="TV129" s="210">
        <v>0</v>
      </c>
      <c r="TW129" s="210">
        <v>0</v>
      </c>
      <c r="TX129" s="210">
        <v>0</v>
      </c>
      <c r="TY129" s="211">
        <f t="shared" si="36"/>
        <v>1</v>
      </c>
      <c r="TZ129" s="179" t="s">
        <v>635</v>
      </c>
      <c r="UA129" s="179" t="s">
        <v>635</v>
      </c>
      <c r="UB129" s="179" t="s">
        <v>635</v>
      </c>
      <c r="UC129" s="179" t="s">
        <v>635</v>
      </c>
      <c r="UD129" s="179" t="s">
        <v>635</v>
      </c>
      <c r="UE129" s="179" t="s">
        <v>635</v>
      </c>
      <c r="UF129" s="179" t="s">
        <v>635</v>
      </c>
      <c r="UG129" s="179" t="s">
        <v>635</v>
      </c>
      <c r="UH129" s="180" t="s">
        <v>635</v>
      </c>
      <c r="UI129" s="171">
        <v>0</v>
      </c>
      <c r="UJ129" s="171">
        <v>0</v>
      </c>
      <c r="UK129" s="171">
        <v>1</v>
      </c>
      <c r="UL129" s="171">
        <v>0</v>
      </c>
      <c r="UM129" s="171">
        <v>0</v>
      </c>
      <c r="UN129" s="171">
        <v>0</v>
      </c>
      <c r="UO129" s="171">
        <v>0</v>
      </c>
      <c r="UP129" s="171">
        <v>0</v>
      </c>
      <c r="UQ129" s="181">
        <f t="shared" si="39"/>
        <v>1</v>
      </c>
      <c r="UR129" s="131" t="s">
        <v>635</v>
      </c>
      <c r="US129" s="131" t="s">
        <v>635</v>
      </c>
      <c r="UT129" s="131" t="s">
        <v>635</v>
      </c>
      <c r="UU129" s="131" t="s">
        <v>635</v>
      </c>
      <c r="UV129" s="131" t="s">
        <v>635</v>
      </c>
      <c r="UW129" s="131" t="s">
        <v>635</v>
      </c>
      <c r="UX129" s="131" t="s">
        <v>635</v>
      </c>
      <c r="UY129" s="131" t="s">
        <v>635</v>
      </c>
      <c r="UZ129" s="182" t="s">
        <v>635</v>
      </c>
      <c r="VA129" s="169" t="s">
        <v>635</v>
      </c>
      <c r="VB129" s="169" t="s">
        <v>635</v>
      </c>
      <c r="VC129" s="169" t="s">
        <v>635</v>
      </c>
      <c r="VD129" s="169" t="s">
        <v>635</v>
      </c>
      <c r="VE129" s="169" t="s">
        <v>635</v>
      </c>
      <c r="VF129" s="169" t="s">
        <v>635</v>
      </c>
      <c r="VG129" s="169" t="s">
        <v>635</v>
      </c>
      <c r="VH129" s="169" t="s">
        <v>635</v>
      </c>
      <c r="VI129" s="183" t="s">
        <v>635</v>
      </c>
      <c r="VJ129" s="177" t="s">
        <v>635</v>
      </c>
      <c r="VK129" s="177" t="s">
        <v>635</v>
      </c>
      <c r="VL129" s="177" t="s">
        <v>635</v>
      </c>
      <c r="VM129" s="177" t="s">
        <v>635</v>
      </c>
      <c r="VN129" s="177" t="s">
        <v>635</v>
      </c>
      <c r="VO129" s="177" t="s">
        <v>635</v>
      </c>
      <c r="VP129" s="177" t="s">
        <v>635</v>
      </c>
      <c r="VQ129" s="177" t="s">
        <v>635</v>
      </c>
      <c r="VR129" s="178" t="s">
        <v>635</v>
      </c>
      <c r="VS129" s="169">
        <v>0</v>
      </c>
      <c r="VT129" s="169">
        <v>0</v>
      </c>
      <c r="VU129" s="169">
        <v>1</v>
      </c>
      <c r="VV129" s="169">
        <v>0</v>
      </c>
      <c r="VW129" s="169">
        <v>0</v>
      </c>
      <c r="VX129" s="169">
        <v>0</v>
      </c>
      <c r="VY129" s="169">
        <v>0</v>
      </c>
      <c r="VZ129" s="169">
        <v>0</v>
      </c>
      <c r="WA129" s="183">
        <f>SUBTOTAL(9,VS129:VZ129)</f>
        <v>1</v>
      </c>
      <c r="WB129" s="186" t="s">
        <v>635</v>
      </c>
      <c r="WC129" s="186" t="s">
        <v>635</v>
      </c>
      <c r="WD129" s="186" t="s">
        <v>635</v>
      </c>
      <c r="WE129" s="186" t="s">
        <v>635</v>
      </c>
      <c r="WF129" s="186" t="s">
        <v>635</v>
      </c>
      <c r="WG129" s="186" t="s">
        <v>635</v>
      </c>
      <c r="WH129" s="186" t="s">
        <v>635</v>
      </c>
      <c r="WI129" s="186" t="s">
        <v>635</v>
      </c>
      <c r="WJ129" s="187" t="s">
        <v>635</v>
      </c>
      <c r="WK129" s="212">
        <v>0</v>
      </c>
      <c r="WL129" s="212">
        <v>0</v>
      </c>
      <c r="WM129" s="212">
        <v>1</v>
      </c>
      <c r="WN129" s="212">
        <v>0</v>
      </c>
      <c r="WO129" s="212">
        <v>0</v>
      </c>
      <c r="WP129" s="212">
        <v>0</v>
      </c>
      <c r="WQ129" s="212">
        <v>0</v>
      </c>
      <c r="WR129" s="212">
        <v>0</v>
      </c>
      <c r="WS129" s="188">
        <f t="shared" si="37"/>
        <v>1</v>
      </c>
      <c r="WT129" s="133" t="s">
        <v>635</v>
      </c>
      <c r="WU129" s="133" t="s">
        <v>635</v>
      </c>
      <c r="WV129" s="133" t="s">
        <v>635</v>
      </c>
      <c r="WW129" s="133" t="s">
        <v>635</v>
      </c>
      <c r="WX129" s="133" t="s">
        <v>635</v>
      </c>
      <c r="WY129" s="133" t="s">
        <v>635</v>
      </c>
      <c r="WZ129" s="133" t="s">
        <v>635</v>
      </c>
      <c r="XA129" s="133" t="s">
        <v>635</v>
      </c>
      <c r="XB129" s="189" t="s">
        <v>635</v>
      </c>
      <c r="XC129" s="105" t="s">
        <v>665</v>
      </c>
      <c r="XD129" s="105" t="s">
        <v>666</v>
      </c>
      <c r="XE129" s="105" t="s">
        <v>749</v>
      </c>
      <c r="XF129" s="111" t="s">
        <v>635</v>
      </c>
      <c r="XG129" s="190" t="s">
        <v>671</v>
      </c>
      <c r="XH129" s="190" t="s">
        <v>672</v>
      </c>
      <c r="XI129" s="190" t="s">
        <v>673</v>
      </c>
      <c r="XJ129" s="190" t="s">
        <v>712</v>
      </c>
      <c r="XK129" s="190" t="s">
        <v>635</v>
      </c>
      <c r="XL129" s="190" t="s">
        <v>635</v>
      </c>
      <c r="XM129" s="191" t="s">
        <v>667</v>
      </c>
      <c r="XN129" s="191" t="s">
        <v>668</v>
      </c>
      <c r="XO129" s="191" t="s">
        <v>669</v>
      </c>
      <c r="XP129" s="191" t="s">
        <v>635</v>
      </c>
      <c r="XQ129" s="191" t="s">
        <v>635</v>
      </c>
      <c r="XR129" s="191" t="s">
        <v>635</v>
      </c>
      <c r="XS129" s="191" t="s">
        <v>635</v>
      </c>
      <c r="XT129" s="191" t="s">
        <v>635</v>
      </c>
      <c r="XU129" s="192" t="s">
        <v>635</v>
      </c>
      <c r="XV129" s="192" t="s">
        <v>635</v>
      </c>
      <c r="XW129" s="192" t="s">
        <v>635</v>
      </c>
      <c r="XX129" s="192" t="s">
        <v>635</v>
      </c>
      <c r="XY129" s="192" t="s">
        <v>635</v>
      </c>
      <c r="XZ129" s="192" t="s">
        <v>635</v>
      </c>
      <c r="YA129" s="144" t="s">
        <v>667</v>
      </c>
      <c r="YB129" s="144" t="s">
        <v>670</v>
      </c>
      <c r="YC129" s="144" t="s">
        <v>635</v>
      </c>
      <c r="YD129" s="144" t="s">
        <v>635</v>
      </c>
      <c r="YE129" s="144" t="s">
        <v>635</v>
      </c>
      <c r="YF129" s="144" t="s">
        <v>635</v>
      </c>
      <c r="YG129" s="144" t="s">
        <v>635</v>
      </c>
      <c r="YH129" s="111" t="s">
        <v>635</v>
      </c>
      <c r="YI129" s="111" t="s">
        <v>635</v>
      </c>
      <c r="YJ129" s="111" t="s">
        <v>635</v>
      </c>
      <c r="YK129" s="190" t="s">
        <v>635</v>
      </c>
      <c r="YL129" s="190" t="s">
        <v>635</v>
      </c>
      <c r="YM129" s="190" t="s">
        <v>635</v>
      </c>
      <c r="YN129" s="190" t="s">
        <v>635</v>
      </c>
      <c r="YO129" s="190" t="s">
        <v>635</v>
      </c>
      <c r="YP129" s="130" t="s">
        <v>635</v>
      </c>
      <c r="YQ129" s="130" t="s">
        <v>635</v>
      </c>
      <c r="YR129" s="130" t="s">
        <v>635</v>
      </c>
      <c r="YS129" s="130" t="s">
        <v>635</v>
      </c>
      <c r="YT129" s="130" t="s">
        <v>635</v>
      </c>
      <c r="YU129" s="130" t="s">
        <v>635</v>
      </c>
      <c r="YV129" s="112" t="s">
        <v>635</v>
      </c>
      <c r="YW129" s="112" t="s">
        <v>635</v>
      </c>
      <c r="YX129" s="112" t="s">
        <v>635</v>
      </c>
      <c r="YY129" s="112" t="s">
        <v>635</v>
      </c>
      <c r="YZ129" s="105" t="s">
        <v>674</v>
      </c>
      <c r="ZA129" s="105" t="s">
        <v>635</v>
      </c>
      <c r="ZB129" s="126" t="s">
        <v>635</v>
      </c>
      <c r="ZC129" s="126" t="s">
        <v>635</v>
      </c>
      <c r="ZD129" s="126" t="s">
        <v>635</v>
      </c>
      <c r="ZE129" s="126" t="s">
        <v>635</v>
      </c>
      <c r="ZF129" s="126" t="s">
        <v>635</v>
      </c>
      <c r="ZG129" s="125" t="s">
        <v>882</v>
      </c>
      <c r="ZH129" s="125" t="s">
        <v>713</v>
      </c>
      <c r="ZI129" s="125" t="s">
        <v>753</v>
      </c>
      <c r="ZJ129" s="125" t="s">
        <v>635</v>
      </c>
      <c r="ZK129" s="125" t="s">
        <v>635</v>
      </c>
      <c r="ZL129" s="125" t="s">
        <v>635</v>
      </c>
      <c r="ZM129" s="125" t="s">
        <v>635</v>
      </c>
      <c r="ZN129" s="125" t="s">
        <v>635</v>
      </c>
      <c r="ZO129" s="147" t="s">
        <v>635</v>
      </c>
      <c r="ZP129" s="147" t="s">
        <v>635</v>
      </c>
      <c r="ZQ129" s="147" t="s">
        <v>635</v>
      </c>
      <c r="ZR129" s="147" t="s">
        <v>635</v>
      </c>
      <c r="ZS129" s="147" t="s">
        <v>635</v>
      </c>
      <c r="ZT129" s="184" t="s">
        <v>635</v>
      </c>
      <c r="ZU129" s="184">
        <v>3</v>
      </c>
      <c r="ZV129" s="184">
        <v>3</v>
      </c>
      <c r="ZW129" s="184" t="s">
        <v>635</v>
      </c>
      <c r="ZX129" s="131">
        <v>1</v>
      </c>
      <c r="ZY129" s="131" t="s">
        <v>635</v>
      </c>
      <c r="ZZ129" s="131" t="s">
        <v>635</v>
      </c>
      <c r="AAA129" s="131" t="s">
        <v>635</v>
      </c>
      <c r="AAB129" s="132">
        <v>1</v>
      </c>
      <c r="AAC129" s="132" t="s">
        <v>635</v>
      </c>
      <c r="AAD129" s="132" t="s">
        <v>635</v>
      </c>
      <c r="AAE129" s="193" t="s">
        <v>635</v>
      </c>
      <c r="AAF129" s="102" t="s">
        <v>635</v>
      </c>
      <c r="AAG129" s="102" t="s">
        <v>635</v>
      </c>
      <c r="AAH129" s="102">
        <v>1</v>
      </c>
      <c r="AAI129" s="102" t="s">
        <v>635</v>
      </c>
      <c r="AAJ129" s="125" t="s">
        <v>635</v>
      </c>
      <c r="AAK129" s="125">
        <v>1</v>
      </c>
      <c r="AAL129" s="125" t="s">
        <v>635</v>
      </c>
      <c r="AAM129" s="125" t="s">
        <v>635</v>
      </c>
      <c r="AAN129" s="131" t="s">
        <v>635</v>
      </c>
      <c r="AAO129" s="131">
        <v>2</v>
      </c>
      <c r="AAP129" s="131" t="s">
        <v>635</v>
      </c>
      <c r="AAQ129" s="131" t="s">
        <v>635</v>
      </c>
      <c r="AAR129" s="149" t="s">
        <v>635</v>
      </c>
      <c r="AAS129" s="149">
        <v>1</v>
      </c>
      <c r="AAT129" s="149" t="s">
        <v>635</v>
      </c>
      <c r="AAU129" s="149" t="s">
        <v>635</v>
      </c>
      <c r="AAV129" s="184" t="s">
        <v>635</v>
      </c>
      <c r="AAW129" s="184">
        <v>1</v>
      </c>
      <c r="AAX129" s="184" t="s">
        <v>635</v>
      </c>
      <c r="AAY129" s="184" t="s">
        <v>635</v>
      </c>
      <c r="AAZ129" s="103" t="s">
        <v>632</v>
      </c>
      <c r="ABA129" s="100" t="s">
        <v>679</v>
      </c>
      <c r="ABB129" s="100" t="s">
        <v>635</v>
      </c>
      <c r="ABC129" s="100" t="s">
        <v>635</v>
      </c>
      <c r="ABD129" s="100" t="s">
        <v>635</v>
      </c>
      <c r="ABE129" s="100" t="s">
        <v>635</v>
      </c>
      <c r="ABF129" s="103" t="s">
        <v>635</v>
      </c>
      <c r="ABG129" s="194">
        <v>120000</v>
      </c>
      <c r="ABH129" s="195" t="s">
        <v>754</v>
      </c>
      <c r="ABI129" s="195" t="s">
        <v>716</v>
      </c>
      <c r="ABJ129" s="195" t="s">
        <v>787</v>
      </c>
      <c r="ABK129" s="195" t="s">
        <v>680</v>
      </c>
      <c r="ABL129" s="177" t="s">
        <v>788</v>
      </c>
      <c r="ABM129" s="177" t="s">
        <v>635</v>
      </c>
      <c r="ABN129" s="177" t="s">
        <v>635</v>
      </c>
      <c r="ABO129" s="195" t="s">
        <v>635</v>
      </c>
      <c r="ABP129" s="112" t="s">
        <v>682</v>
      </c>
      <c r="ABQ129" s="112" t="s">
        <v>635</v>
      </c>
      <c r="ABR129" s="112" t="s">
        <v>635</v>
      </c>
      <c r="ABS129" s="103" t="s">
        <v>632</v>
      </c>
      <c r="ABT129" s="97" t="s">
        <v>626</v>
      </c>
      <c r="ABU129" s="196" t="s">
        <v>635</v>
      </c>
      <c r="ABV129" s="196" t="s">
        <v>635</v>
      </c>
      <c r="ABW129" s="196" t="s">
        <v>635</v>
      </c>
      <c r="ABX129" s="196" t="s">
        <v>635</v>
      </c>
      <c r="ABY129" s="196" t="s">
        <v>635</v>
      </c>
      <c r="ABZ129" s="196" t="s">
        <v>635</v>
      </c>
      <c r="ACA129" s="196" t="s">
        <v>635</v>
      </c>
      <c r="ACB129" s="97" t="s">
        <v>632</v>
      </c>
      <c r="ACC129" s="97" t="s">
        <v>635</v>
      </c>
      <c r="ACD129" s="112" t="s">
        <v>685</v>
      </c>
      <c r="ACE129" s="112" t="s">
        <v>635</v>
      </c>
      <c r="ACF129" s="112" t="s">
        <v>635</v>
      </c>
      <c r="ACG129" s="112" t="s">
        <v>635</v>
      </c>
      <c r="ACH129" s="277" t="s">
        <v>2341</v>
      </c>
      <c r="ACI129" s="97" t="s">
        <v>2342</v>
      </c>
      <c r="ACJ129" s="97"/>
    </row>
    <row r="130" spans="1:764" ht="15" customHeight="1">
      <c r="A130">
        <v>129</v>
      </c>
      <c r="B130" s="97" t="s">
        <v>2343</v>
      </c>
      <c r="C130" s="97" t="s">
        <v>2344</v>
      </c>
      <c r="D130" s="97" t="s">
        <v>956</v>
      </c>
      <c r="E130" s="107" t="s">
        <v>2345</v>
      </c>
      <c r="F130" s="98" t="s">
        <v>2346</v>
      </c>
      <c r="G130" s="98" t="s">
        <v>2347</v>
      </c>
      <c r="H130" s="99">
        <v>36.582673</v>
      </c>
      <c r="I130" s="99">
        <v>-0.61533700000000002</v>
      </c>
      <c r="J130" s="98" t="s">
        <v>1228</v>
      </c>
      <c r="K130" s="98" t="s">
        <v>2348</v>
      </c>
      <c r="L130" s="98" t="s">
        <v>2349</v>
      </c>
      <c r="M130" s="100" t="s">
        <v>2350</v>
      </c>
      <c r="N130" s="101">
        <v>701598653</v>
      </c>
      <c r="O130" s="102">
        <v>0</v>
      </c>
      <c r="P130" s="100">
        <v>-0.61599199999999998</v>
      </c>
      <c r="Q130" s="100">
        <v>36.584054000000002</v>
      </c>
      <c r="R130" s="100">
        <v>2490.2897950000001</v>
      </c>
      <c r="S130" s="100">
        <v>4.5510000000000002</v>
      </c>
      <c r="T130" s="103" t="s">
        <v>626</v>
      </c>
      <c r="U130" s="97" t="s">
        <v>627</v>
      </c>
      <c r="V130" s="97" t="s">
        <v>699</v>
      </c>
      <c r="W130" s="97" t="s">
        <v>627</v>
      </c>
      <c r="X130" s="97" t="s">
        <v>825</v>
      </c>
      <c r="Y130" s="97" t="s">
        <v>631</v>
      </c>
      <c r="Z130" s="103" t="s">
        <v>632</v>
      </c>
      <c r="AA130" s="104" t="s">
        <v>633</v>
      </c>
      <c r="AB130" s="104" t="s">
        <v>1093</v>
      </c>
      <c r="AC130" s="104" t="s">
        <v>634</v>
      </c>
      <c r="AD130" s="104" t="s">
        <v>635</v>
      </c>
      <c r="AE130" s="104" t="s">
        <v>635</v>
      </c>
      <c r="AF130" s="103">
        <v>2</v>
      </c>
      <c r="AG130" s="103">
        <v>0</v>
      </c>
      <c r="AH130" s="97" t="s">
        <v>636</v>
      </c>
      <c r="AI130" s="97" t="s">
        <v>637</v>
      </c>
      <c r="AJ130" s="97" t="s">
        <v>638</v>
      </c>
      <c r="AK130" s="97" t="s">
        <v>635</v>
      </c>
      <c r="AL130" s="105" t="s">
        <v>641</v>
      </c>
      <c r="AM130" s="106" t="s">
        <v>635</v>
      </c>
      <c r="AN130" s="106" t="s">
        <v>635</v>
      </c>
      <c r="AO130" s="106" t="s">
        <v>635</v>
      </c>
      <c r="AP130" s="97" t="s">
        <v>635</v>
      </c>
      <c r="AQ130" s="97" t="s">
        <v>642</v>
      </c>
      <c r="AR130" s="103" t="s">
        <v>635</v>
      </c>
      <c r="AS130" s="103" t="s">
        <v>635</v>
      </c>
      <c r="AT130" s="103" t="s">
        <v>635</v>
      </c>
      <c r="AU130" s="103" t="s">
        <v>635</v>
      </c>
      <c r="AV130" s="106" t="s">
        <v>626</v>
      </c>
      <c r="AW130" s="105" t="s">
        <v>641</v>
      </c>
      <c r="AX130" s="103" t="s">
        <v>635</v>
      </c>
      <c r="AY130" s="105" t="s">
        <v>641</v>
      </c>
      <c r="AZ130" s="107" t="s">
        <v>635</v>
      </c>
      <c r="BA130" s="105" t="s">
        <v>641</v>
      </c>
      <c r="BB130" s="107" t="s">
        <v>635</v>
      </c>
      <c r="BC130" s="106" t="s">
        <v>635</v>
      </c>
      <c r="BD130" s="103" t="s">
        <v>635</v>
      </c>
      <c r="BE130" s="106" t="s">
        <v>632</v>
      </c>
      <c r="BF130" s="103" t="s">
        <v>641</v>
      </c>
      <c r="BG130" s="103" t="s">
        <v>635</v>
      </c>
      <c r="BH130" s="103" t="s">
        <v>847</v>
      </c>
      <c r="BI130" s="97" t="s">
        <v>641</v>
      </c>
      <c r="BJ130" s="108" t="s">
        <v>875</v>
      </c>
      <c r="BK130" s="108" t="s">
        <v>733</v>
      </c>
      <c r="BL130" s="108" t="s">
        <v>826</v>
      </c>
      <c r="BM130" s="108" t="s">
        <v>635</v>
      </c>
      <c r="BN130" s="108" t="s">
        <v>635</v>
      </c>
      <c r="BO130" s="103" t="s">
        <v>626</v>
      </c>
      <c r="BP130" s="103" t="s">
        <v>635</v>
      </c>
      <c r="BQ130" s="103" t="s">
        <v>635</v>
      </c>
      <c r="BR130" s="109" t="s">
        <v>635</v>
      </c>
      <c r="BS130" s="109" t="s">
        <v>635</v>
      </c>
      <c r="BT130" s="110" t="s">
        <v>635</v>
      </c>
      <c r="BU130" s="110" t="s">
        <v>635</v>
      </c>
      <c r="BV130" s="109" t="s">
        <v>635</v>
      </c>
      <c r="BW130" s="97" t="s">
        <v>877</v>
      </c>
      <c r="BX130" s="97" t="s">
        <v>641</v>
      </c>
      <c r="BY130" s="97" t="s">
        <v>2351</v>
      </c>
      <c r="BZ130" s="97" t="s">
        <v>648</v>
      </c>
      <c r="CA130" s="111" t="s">
        <v>635</v>
      </c>
      <c r="CB130" s="111" t="s">
        <v>635</v>
      </c>
      <c r="CC130" s="111" t="s">
        <v>635</v>
      </c>
      <c r="CD130" s="106" t="s">
        <v>635</v>
      </c>
      <c r="CE130" s="111" t="s">
        <v>635</v>
      </c>
      <c r="CF130" s="103">
        <v>3</v>
      </c>
      <c r="CG130" s="103">
        <v>2</v>
      </c>
      <c r="CH130" s="112" t="s">
        <v>641</v>
      </c>
      <c r="CI130" s="113" t="s">
        <v>635</v>
      </c>
      <c r="CJ130" s="113" t="s">
        <v>635</v>
      </c>
      <c r="CK130" s="113" t="s">
        <v>635</v>
      </c>
      <c r="CL130" s="103">
        <v>0</v>
      </c>
      <c r="CM130" s="114" t="s">
        <v>635</v>
      </c>
      <c r="CN130" s="103" t="s">
        <v>635</v>
      </c>
      <c r="CO130" s="106" t="s">
        <v>635</v>
      </c>
      <c r="CP130" s="103">
        <v>0.4</v>
      </c>
      <c r="CQ130" s="106">
        <v>450</v>
      </c>
      <c r="CR130" s="103" t="s">
        <v>635</v>
      </c>
      <c r="CS130" s="106" t="s">
        <v>635</v>
      </c>
      <c r="CT130" s="103" t="s">
        <v>635</v>
      </c>
      <c r="CU130" s="106" t="s">
        <v>635</v>
      </c>
      <c r="CV130" s="103" t="s">
        <v>635</v>
      </c>
      <c r="CW130" s="103" t="s">
        <v>635</v>
      </c>
      <c r="CX130" s="111" t="s">
        <v>635</v>
      </c>
      <c r="CY130" s="106" t="s">
        <v>635</v>
      </c>
      <c r="CZ130" s="106" t="s">
        <v>635</v>
      </c>
      <c r="DA130" s="106" t="s">
        <v>635</v>
      </c>
      <c r="DB130" s="106" t="s">
        <v>635</v>
      </c>
      <c r="DC130" s="117" t="s">
        <v>635</v>
      </c>
      <c r="DD130" s="118" t="s">
        <v>635</v>
      </c>
      <c r="DE130" s="118" t="s">
        <v>635</v>
      </c>
      <c r="DF130" s="118" t="s">
        <v>635</v>
      </c>
      <c r="DG130" s="119" t="s">
        <v>635</v>
      </c>
      <c r="DH130" s="105" t="s">
        <v>651</v>
      </c>
      <c r="DI130" s="120">
        <v>1</v>
      </c>
      <c r="DJ130" s="121" t="s">
        <v>635</v>
      </c>
      <c r="DK130" s="122" t="s">
        <v>635</v>
      </c>
      <c r="DL130" s="123" t="s">
        <v>635</v>
      </c>
      <c r="DM130" s="123" t="s">
        <v>635</v>
      </c>
      <c r="DN130" s="124" t="s">
        <v>635</v>
      </c>
      <c r="DO130" s="124" t="s">
        <v>635</v>
      </c>
      <c r="DP130" s="124" t="s">
        <v>635</v>
      </c>
      <c r="DQ130" s="125" t="s">
        <v>635</v>
      </c>
      <c r="DR130" s="125" t="s">
        <v>635</v>
      </c>
      <c r="DS130" s="125" t="s">
        <v>635</v>
      </c>
      <c r="DT130" s="106" t="s">
        <v>635</v>
      </c>
      <c r="DU130" s="106" t="s">
        <v>635</v>
      </c>
      <c r="DV130" s="106" t="s">
        <v>635</v>
      </c>
      <c r="DW130" s="126" t="s">
        <v>635</v>
      </c>
      <c r="DX130" s="126" t="s">
        <v>635</v>
      </c>
      <c r="DY130" s="126" t="s">
        <v>635</v>
      </c>
      <c r="DZ130" s="97" t="s">
        <v>635</v>
      </c>
      <c r="EA130" s="103" t="s">
        <v>626</v>
      </c>
      <c r="EB130" s="97" t="s">
        <v>635</v>
      </c>
      <c r="EC130" s="103" t="s">
        <v>626</v>
      </c>
      <c r="ED130" s="103" t="s">
        <v>635</v>
      </c>
      <c r="EE130" s="103" t="s">
        <v>635</v>
      </c>
      <c r="EF130" s="127" t="s">
        <v>635</v>
      </c>
      <c r="EG130" s="127" t="s">
        <v>635</v>
      </c>
      <c r="EH130" s="103" t="s">
        <v>635</v>
      </c>
      <c r="EI130" s="97" t="s">
        <v>641</v>
      </c>
      <c r="EJ130" s="97" t="s">
        <v>641</v>
      </c>
      <c r="EK130" s="122" t="s">
        <v>635</v>
      </c>
      <c r="EL130" s="122" t="s">
        <v>635</v>
      </c>
      <c r="EM130" s="122" t="s">
        <v>635</v>
      </c>
      <c r="EN130" s="122" t="s">
        <v>635</v>
      </c>
      <c r="EO130" s="128" t="s">
        <v>635</v>
      </c>
      <c r="EP130" s="128" t="s">
        <v>635</v>
      </c>
      <c r="EQ130" s="128" t="s">
        <v>635</v>
      </c>
      <c r="ER130" s="128" t="s">
        <v>635</v>
      </c>
      <c r="ES130" s="129" t="s">
        <v>635</v>
      </c>
      <c r="ET130" s="129" t="s">
        <v>635</v>
      </c>
      <c r="EU130" s="129" t="s">
        <v>635</v>
      </c>
      <c r="EV130" s="129" t="s">
        <v>635</v>
      </c>
      <c r="EW130" s="97" t="s">
        <v>635</v>
      </c>
      <c r="EX130" s="103" t="s">
        <v>635</v>
      </c>
      <c r="EY130" s="103" t="s">
        <v>635</v>
      </c>
      <c r="EZ130" s="107" t="s">
        <v>635</v>
      </c>
      <c r="FA130" s="103" t="s">
        <v>635</v>
      </c>
      <c r="FB130" s="130" t="s">
        <v>656</v>
      </c>
      <c r="FC130" s="130" t="s">
        <v>743</v>
      </c>
      <c r="FD130" s="131" t="s">
        <v>635</v>
      </c>
      <c r="FE130" s="131" t="s">
        <v>635</v>
      </c>
      <c r="FF130" s="131" t="s">
        <v>635</v>
      </c>
      <c r="FG130" s="131" t="s">
        <v>635</v>
      </c>
      <c r="FH130" s="131" t="s">
        <v>635</v>
      </c>
      <c r="FI130" s="132">
        <v>2</v>
      </c>
      <c r="FJ130" s="133" t="s">
        <v>635</v>
      </c>
      <c r="FK130" s="103" t="s">
        <v>635</v>
      </c>
      <c r="FL130" s="134" t="s">
        <v>635</v>
      </c>
      <c r="FM130" s="135">
        <v>11</v>
      </c>
      <c r="FN130" s="135" t="s">
        <v>635</v>
      </c>
      <c r="FO130" s="135" t="s">
        <v>635</v>
      </c>
      <c r="FP130" s="103" t="s">
        <v>635</v>
      </c>
      <c r="FQ130" s="132">
        <v>60</v>
      </c>
      <c r="FR130" s="133" t="s">
        <v>635</v>
      </c>
      <c r="FS130" s="103" t="s">
        <v>635</v>
      </c>
      <c r="FT130" s="134" t="s">
        <v>635</v>
      </c>
      <c r="FU130" s="135">
        <v>8</v>
      </c>
      <c r="FV130" s="135" t="s">
        <v>635</v>
      </c>
      <c r="FW130" s="131" t="s">
        <v>635</v>
      </c>
      <c r="FX130" s="103" t="s">
        <v>635</v>
      </c>
      <c r="FY130" s="100" t="s">
        <v>658</v>
      </c>
      <c r="FZ130" s="102" t="s">
        <v>635</v>
      </c>
      <c r="GA130" s="102">
        <v>0</v>
      </c>
      <c r="GB130" s="102">
        <v>24</v>
      </c>
      <c r="GC130" s="136" t="s">
        <v>658</v>
      </c>
      <c r="GD130" s="137" t="s">
        <v>635</v>
      </c>
      <c r="GE130" s="137">
        <v>0</v>
      </c>
      <c r="GF130" s="137">
        <v>24</v>
      </c>
      <c r="GG130" s="125" t="s">
        <v>635</v>
      </c>
      <c r="GH130" s="125" t="s">
        <v>635</v>
      </c>
      <c r="GI130" s="125" t="s">
        <v>635</v>
      </c>
      <c r="GJ130" s="125" t="s">
        <v>635</v>
      </c>
      <c r="GK130" s="122" t="s">
        <v>635</v>
      </c>
      <c r="GL130" s="122" t="s">
        <v>635</v>
      </c>
      <c r="GM130" s="122" t="s">
        <v>635</v>
      </c>
      <c r="GN130" s="122" t="s">
        <v>635</v>
      </c>
      <c r="GO130" s="135" t="s">
        <v>635</v>
      </c>
      <c r="GP130" s="135" t="s">
        <v>635</v>
      </c>
      <c r="GQ130" s="135" t="s">
        <v>635</v>
      </c>
      <c r="GR130" s="134" t="s">
        <v>635</v>
      </c>
      <c r="GS130" s="134" t="s">
        <v>635</v>
      </c>
      <c r="GT130" s="134" t="s">
        <v>635</v>
      </c>
      <c r="GU130" s="126" t="s">
        <v>635</v>
      </c>
      <c r="GV130" s="126" t="s">
        <v>635</v>
      </c>
      <c r="GW130" s="126" t="s">
        <v>635</v>
      </c>
      <c r="GX130" s="145" t="s">
        <v>635</v>
      </c>
      <c r="GY130" s="145" t="s">
        <v>635</v>
      </c>
      <c r="GZ130" s="145" t="s">
        <v>635</v>
      </c>
      <c r="HA130" s="139" t="s">
        <v>658</v>
      </c>
      <c r="HB130" s="140" t="s">
        <v>635</v>
      </c>
      <c r="HC130" s="123">
        <v>0</v>
      </c>
      <c r="HD130" s="123">
        <v>24</v>
      </c>
      <c r="HE130" s="127" t="s">
        <v>658</v>
      </c>
      <c r="HF130" s="131" t="s">
        <v>635</v>
      </c>
      <c r="HG130" s="131">
        <v>0</v>
      </c>
      <c r="HH130" s="131">
        <v>24</v>
      </c>
      <c r="HI130" s="141" t="s">
        <v>635</v>
      </c>
      <c r="HJ130" s="141" t="s">
        <v>635</v>
      </c>
      <c r="HK130" s="141" t="s">
        <v>635</v>
      </c>
      <c r="HL130" s="141" t="s">
        <v>635</v>
      </c>
      <c r="HM130" s="131" t="s">
        <v>635</v>
      </c>
      <c r="HN130" s="131" t="s">
        <v>635</v>
      </c>
      <c r="HO130" s="131" t="s">
        <v>635</v>
      </c>
      <c r="HP130" s="131" t="s">
        <v>635</v>
      </c>
      <c r="HQ130" s="106" t="s">
        <v>635</v>
      </c>
      <c r="HR130" s="106" t="s">
        <v>635</v>
      </c>
      <c r="HS130" s="106" t="s">
        <v>635</v>
      </c>
      <c r="HT130" s="106" t="s">
        <v>635</v>
      </c>
      <c r="HU130" s="132" t="s">
        <v>635</v>
      </c>
      <c r="HV130" s="132" t="s">
        <v>635</v>
      </c>
      <c r="HW130" s="132" t="s">
        <v>635</v>
      </c>
      <c r="HX130" s="132" t="s">
        <v>635</v>
      </c>
      <c r="HY130" s="118" t="s">
        <v>635</v>
      </c>
      <c r="HZ130" s="118" t="s">
        <v>635</v>
      </c>
      <c r="IA130" s="118" t="s">
        <v>635</v>
      </c>
      <c r="IB130" s="118" t="s">
        <v>635</v>
      </c>
      <c r="IC130" s="125" t="s">
        <v>635</v>
      </c>
      <c r="ID130" s="125" t="s">
        <v>635</v>
      </c>
      <c r="IE130" s="125" t="s">
        <v>635</v>
      </c>
      <c r="IF130" s="125" t="s">
        <v>635</v>
      </c>
      <c r="IG130" s="105" t="s">
        <v>659</v>
      </c>
      <c r="IH130" s="105" t="s">
        <v>660</v>
      </c>
      <c r="II130" s="105" t="s">
        <v>661</v>
      </c>
      <c r="IJ130" s="105" t="s">
        <v>635</v>
      </c>
      <c r="IK130" s="105" t="s">
        <v>635</v>
      </c>
      <c r="IL130" s="105" t="s">
        <v>635</v>
      </c>
      <c r="IM130" s="105" t="s">
        <v>635</v>
      </c>
      <c r="IN130" s="105" t="s">
        <v>635</v>
      </c>
      <c r="IO130" s="105" t="s">
        <v>635</v>
      </c>
      <c r="IP130" s="103">
        <v>3</v>
      </c>
      <c r="IQ130" s="102" t="s">
        <v>635</v>
      </c>
      <c r="IR130" s="102" t="s">
        <v>635</v>
      </c>
      <c r="IS130" s="142" t="s">
        <v>635</v>
      </c>
      <c r="IT130" s="142" t="s">
        <v>635</v>
      </c>
      <c r="IU130" s="128" t="s">
        <v>635</v>
      </c>
      <c r="IV130" s="128" t="s">
        <v>635</v>
      </c>
      <c r="IW130" s="143" t="s">
        <v>635</v>
      </c>
      <c r="IX130" s="143" t="s">
        <v>635</v>
      </c>
      <c r="IY130" s="124" t="s">
        <v>635</v>
      </c>
      <c r="IZ130" s="124" t="s">
        <v>635</v>
      </c>
      <c r="JA130" s="124" t="s">
        <v>635</v>
      </c>
      <c r="JB130" s="123" t="s">
        <v>635</v>
      </c>
      <c r="JC130" s="123" t="s">
        <v>635</v>
      </c>
      <c r="JD130" s="123" t="s">
        <v>635</v>
      </c>
      <c r="JE130" s="144" t="s">
        <v>635</v>
      </c>
      <c r="JF130" s="144" t="s">
        <v>635</v>
      </c>
      <c r="JG130" s="144" t="s">
        <v>635</v>
      </c>
      <c r="JH130" s="141" t="s">
        <v>635</v>
      </c>
      <c r="JI130" s="141" t="s">
        <v>635</v>
      </c>
      <c r="JJ130" s="141" t="s">
        <v>635</v>
      </c>
      <c r="JK130" s="144" t="s">
        <v>635</v>
      </c>
      <c r="JL130" s="144" t="s">
        <v>635</v>
      </c>
      <c r="JM130" s="144" t="s">
        <v>635</v>
      </c>
      <c r="JN130" s="135" t="s">
        <v>635</v>
      </c>
      <c r="JO130" s="135" t="s">
        <v>635</v>
      </c>
      <c r="JP130" s="135" t="s">
        <v>635</v>
      </c>
      <c r="JQ130" s="144" t="s">
        <v>635</v>
      </c>
      <c r="JR130" s="144" t="s">
        <v>635</v>
      </c>
      <c r="JS130" s="208" t="s">
        <v>635</v>
      </c>
      <c r="JT130" s="208" t="s">
        <v>635</v>
      </c>
      <c r="JU130" s="145" t="s">
        <v>635</v>
      </c>
      <c r="JV130" s="145" t="s">
        <v>635</v>
      </c>
      <c r="JW130" s="209" t="s">
        <v>635</v>
      </c>
      <c r="JX130" s="209" t="s">
        <v>635</v>
      </c>
      <c r="JY130" s="141" t="s">
        <v>635</v>
      </c>
      <c r="JZ130" s="141" t="s">
        <v>635</v>
      </c>
      <c r="KA130" s="141" t="s">
        <v>635</v>
      </c>
      <c r="KB130" s="141" t="s">
        <v>635</v>
      </c>
      <c r="KC130" s="128" t="s">
        <v>635</v>
      </c>
      <c r="KD130" s="128" t="s">
        <v>635</v>
      </c>
      <c r="KE130" s="128" t="s">
        <v>635</v>
      </c>
      <c r="KF130" s="128" t="s">
        <v>635</v>
      </c>
      <c r="KG130" s="146" t="s">
        <v>635</v>
      </c>
      <c r="KH130" s="146" t="s">
        <v>635</v>
      </c>
      <c r="KI130" s="146" t="s">
        <v>635</v>
      </c>
      <c r="KJ130" s="146" t="s">
        <v>635</v>
      </c>
      <c r="KK130" s="147" t="s">
        <v>635</v>
      </c>
      <c r="KL130" s="147" t="s">
        <v>635</v>
      </c>
      <c r="KM130" s="147" t="s">
        <v>635</v>
      </c>
      <c r="KN130" s="147" t="s">
        <v>635</v>
      </c>
      <c r="KO130" s="148" t="s">
        <v>635</v>
      </c>
      <c r="KP130" s="148" t="s">
        <v>635</v>
      </c>
      <c r="KQ130" s="148" t="s">
        <v>635</v>
      </c>
      <c r="KR130" s="148" t="s">
        <v>635</v>
      </c>
      <c r="KS130" s="149" t="s">
        <v>635</v>
      </c>
      <c r="KT130" s="149" t="s">
        <v>635</v>
      </c>
      <c r="KU130" s="149" t="s">
        <v>635</v>
      </c>
      <c r="KV130" s="149" t="s">
        <v>635</v>
      </c>
      <c r="KW130" s="105" t="s">
        <v>857</v>
      </c>
      <c r="KX130" s="106" t="s">
        <v>635</v>
      </c>
      <c r="KY130" s="106" t="s">
        <v>635</v>
      </c>
      <c r="KZ130" s="150">
        <v>0</v>
      </c>
      <c r="LA130" s="150">
        <v>0</v>
      </c>
      <c r="LB130" s="150">
        <v>0</v>
      </c>
      <c r="LC130" s="150">
        <v>0</v>
      </c>
      <c r="LD130" s="150">
        <v>0</v>
      </c>
      <c r="LE130" s="150">
        <v>0</v>
      </c>
      <c r="LF130" s="150">
        <v>0</v>
      </c>
      <c r="LG130" s="150">
        <v>1</v>
      </c>
      <c r="LH130" s="151">
        <f t="shared" ref="LH130" si="40">SUM(KZ130:LG130)</f>
        <v>1</v>
      </c>
      <c r="LI130" s="152">
        <v>0</v>
      </c>
      <c r="LJ130" s="152">
        <v>0</v>
      </c>
      <c r="LK130" s="152">
        <v>0</v>
      </c>
      <c r="LL130" s="152">
        <v>0</v>
      </c>
      <c r="LM130" s="152">
        <v>0</v>
      </c>
      <c r="LN130" s="152">
        <v>0</v>
      </c>
      <c r="LO130" s="152">
        <v>0</v>
      </c>
      <c r="LP130" s="152">
        <v>1</v>
      </c>
      <c r="LQ130" s="153">
        <f t="shared" ref="LQ130" si="41">SUM(LI130:LP130)</f>
        <v>1</v>
      </c>
      <c r="LR130" s="142">
        <v>0</v>
      </c>
      <c r="LS130" s="142">
        <v>0</v>
      </c>
      <c r="LT130" s="142">
        <v>0</v>
      </c>
      <c r="LU130" s="142">
        <v>0</v>
      </c>
      <c r="LV130" s="142">
        <v>0</v>
      </c>
      <c r="LW130" s="142">
        <v>0</v>
      </c>
      <c r="LX130" s="142">
        <v>0</v>
      </c>
      <c r="LY130" s="142">
        <v>0</v>
      </c>
      <c r="LZ130" s="142">
        <v>0</v>
      </c>
      <c r="MA130" s="45" t="s">
        <v>635</v>
      </c>
      <c r="MB130" s="45" t="s">
        <v>635</v>
      </c>
      <c r="MC130" s="45" t="s">
        <v>635</v>
      </c>
      <c r="MD130" s="45" t="s">
        <v>635</v>
      </c>
      <c r="ME130" s="45" t="s">
        <v>635</v>
      </c>
      <c r="MF130" s="45" t="s">
        <v>635</v>
      </c>
      <c r="MG130" s="45" t="s">
        <v>635</v>
      </c>
      <c r="MH130" s="45" t="s">
        <v>635</v>
      </c>
      <c r="MI130" s="44" t="s">
        <v>635</v>
      </c>
      <c r="MJ130" s="155" t="s">
        <v>635</v>
      </c>
      <c r="MK130" s="155" t="s">
        <v>635</v>
      </c>
      <c r="ML130" s="155" t="s">
        <v>635</v>
      </c>
      <c r="MM130" s="155" t="s">
        <v>635</v>
      </c>
      <c r="MN130" s="155" t="s">
        <v>635</v>
      </c>
      <c r="MO130" s="155" t="s">
        <v>635</v>
      </c>
      <c r="MP130" s="155" t="s">
        <v>635</v>
      </c>
      <c r="MQ130" s="155" t="s">
        <v>635</v>
      </c>
      <c r="MR130" s="156" t="s">
        <v>635</v>
      </c>
      <c r="MS130" s="157" t="s">
        <v>635</v>
      </c>
      <c r="MT130" s="157" t="s">
        <v>635</v>
      </c>
      <c r="MU130" s="157" t="s">
        <v>635</v>
      </c>
      <c r="MV130" s="157" t="s">
        <v>635</v>
      </c>
      <c r="MW130" s="157" t="s">
        <v>635</v>
      </c>
      <c r="MX130" s="157" t="s">
        <v>635</v>
      </c>
      <c r="MY130" s="157" t="s">
        <v>635</v>
      </c>
      <c r="MZ130" s="157" t="s">
        <v>635</v>
      </c>
      <c r="NA130" s="157" t="s">
        <v>635</v>
      </c>
      <c r="NB130" s="158">
        <v>0</v>
      </c>
      <c r="NC130" s="158">
        <v>0</v>
      </c>
      <c r="ND130" s="158">
        <v>0</v>
      </c>
      <c r="NE130" s="158">
        <v>0</v>
      </c>
      <c r="NF130" s="158">
        <v>0</v>
      </c>
      <c r="NG130" s="158">
        <v>0</v>
      </c>
      <c r="NH130" s="158">
        <v>0</v>
      </c>
      <c r="NI130" s="158">
        <v>0</v>
      </c>
      <c r="NJ130" s="159">
        <v>0</v>
      </c>
      <c r="NK130" s="160" t="s">
        <v>635</v>
      </c>
      <c r="NL130" s="160" t="s">
        <v>635</v>
      </c>
      <c r="NM130" s="160" t="s">
        <v>635</v>
      </c>
      <c r="NN130" s="160" t="s">
        <v>635</v>
      </c>
      <c r="NO130" s="160" t="s">
        <v>635</v>
      </c>
      <c r="NP130" s="160" t="s">
        <v>635</v>
      </c>
      <c r="NQ130" s="160" t="s">
        <v>635</v>
      </c>
      <c r="NR130" s="160" t="s">
        <v>635</v>
      </c>
      <c r="NS130" s="161" t="s">
        <v>635</v>
      </c>
      <c r="NT130" s="162" t="s">
        <v>635</v>
      </c>
      <c r="NU130" s="162" t="s">
        <v>635</v>
      </c>
      <c r="NV130" s="162" t="s">
        <v>635</v>
      </c>
      <c r="NW130" s="162" t="s">
        <v>635</v>
      </c>
      <c r="NX130" s="162" t="s">
        <v>635</v>
      </c>
      <c r="NY130" s="162" t="s">
        <v>635</v>
      </c>
      <c r="NZ130" s="162" t="s">
        <v>635</v>
      </c>
      <c r="OA130" s="162" t="s">
        <v>635</v>
      </c>
      <c r="OB130" s="163" t="s">
        <v>635</v>
      </c>
      <c r="OC130" s="142" t="s">
        <v>635</v>
      </c>
      <c r="OD130" s="142" t="s">
        <v>635</v>
      </c>
      <c r="OE130" s="142" t="s">
        <v>635</v>
      </c>
      <c r="OF130" s="142" t="s">
        <v>635</v>
      </c>
      <c r="OG130" s="142" t="s">
        <v>635</v>
      </c>
      <c r="OH130" s="142" t="s">
        <v>635</v>
      </c>
      <c r="OI130" s="142" t="s">
        <v>635</v>
      </c>
      <c r="OJ130" s="142" t="s">
        <v>635</v>
      </c>
      <c r="OK130" s="142" t="s">
        <v>635</v>
      </c>
      <c r="OL130" s="45">
        <v>0</v>
      </c>
      <c r="OM130" s="45">
        <v>0</v>
      </c>
      <c r="ON130" s="45">
        <v>0</v>
      </c>
      <c r="OO130" s="45">
        <v>0</v>
      </c>
      <c r="OP130" s="45">
        <v>0</v>
      </c>
      <c r="OQ130" s="45">
        <v>0</v>
      </c>
      <c r="OR130" s="45">
        <v>0</v>
      </c>
      <c r="OS130" s="45">
        <v>0</v>
      </c>
      <c r="OT130" s="44">
        <v>0</v>
      </c>
      <c r="OU130" s="158" t="s">
        <v>635</v>
      </c>
      <c r="OV130" s="158" t="s">
        <v>635</v>
      </c>
      <c r="OW130" s="158" t="s">
        <v>635</v>
      </c>
      <c r="OX130" s="158" t="s">
        <v>635</v>
      </c>
      <c r="OY130" s="158" t="s">
        <v>635</v>
      </c>
      <c r="OZ130" s="158" t="s">
        <v>635</v>
      </c>
      <c r="PA130" s="158" t="s">
        <v>635</v>
      </c>
      <c r="PB130" s="158" t="s">
        <v>635</v>
      </c>
      <c r="PC130" s="159" t="s">
        <v>635</v>
      </c>
      <c r="PD130" s="152" t="s">
        <v>635</v>
      </c>
      <c r="PE130" s="152" t="s">
        <v>635</v>
      </c>
      <c r="PF130" s="152" t="s">
        <v>635</v>
      </c>
      <c r="PG130" s="152" t="s">
        <v>635</v>
      </c>
      <c r="PH130" s="152" t="s">
        <v>635</v>
      </c>
      <c r="PI130" s="152" t="s">
        <v>635</v>
      </c>
      <c r="PJ130" s="152" t="s">
        <v>635</v>
      </c>
      <c r="PK130" s="152" t="s">
        <v>635</v>
      </c>
      <c r="PL130" s="164" t="s">
        <v>635</v>
      </c>
      <c r="PM130" s="158" t="s">
        <v>635</v>
      </c>
      <c r="PN130" s="158" t="s">
        <v>635</v>
      </c>
      <c r="PO130" s="158" t="s">
        <v>635</v>
      </c>
      <c r="PP130" s="158" t="s">
        <v>635</v>
      </c>
      <c r="PQ130" s="158" t="s">
        <v>635</v>
      </c>
      <c r="PR130" s="158" t="s">
        <v>635</v>
      </c>
      <c r="PS130" s="158" t="s">
        <v>635</v>
      </c>
      <c r="PT130" s="158" t="s">
        <v>635</v>
      </c>
      <c r="PU130" s="159" t="s">
        <v>635</v>
      </c>
      <c r="PV130" s="157">
        <v>0</v>
      </c>
      <c r="PW130" s="157">
        <v>0</v>
      </c>
      <c r="PX130" s="157">
        <v>0</v>
      </c>
      <c r="PY130" s="157">
        <v>0</v>
      </c>
      <c r="PZ130" s="157">
        <v>0</v>
      </c>
      <c r="QA130" s="157">
        <v>0</v>
      </c>
      <c r="QB130" s="157">
        <v>0</v>
      </c>
      <c r="QC130" s="157">
        <v>0</v>
      </c>
      <c r="QD130" s="165">
        <v>0</v>
      </c>
      <c r="QE130" s="166" t="s">
        <v>635</v>
      </c>
      <c r="QF130" s="166" t="s">
        <v>635</v>
      </c>
      <c r="QG130" s="166" t="s">
        <v>635</v>
      </c>
      <c r="QH130" s="166" t="s">
        <v>635</v>
      </c>
      <c r="QI130" s="166" t="s">
        <v>635</v>
      </c>
      <c r="QJ130" s="166" t="s">
        <v>635</v>
      </c>
      <c r="QK130" s="166" t="s">
        <v>635</v>
      </c>
      <c r="QL130" s="166" t="s">
        <v>635</v>
      </c>
      <c r="QM130" s="167" t="s">
        <v>635</v>
      </c>
      <c r="QN130" s="120" t="s">
        <v>635</v>
      </c>
      <c r="QO130" s="120" t="s">
        <v>635</v>
      </c>
      <c r="QP130" s="120" t="s">
        <v>635</v>
      </c>
      <c r="QQ130" s="120" t="s">
        <v>635</v>
      </c>
      <c r="QR130" s="120" t="s">
        <v>635</v>
      </c>
      <c r="QS130" s="120" t="s">
        <v>635</v>
      </c>
      <c r="QT130" s="120" t="s">
        <v>635</v>
      </c>
      <c r="QU130" s="120" t="s">
        <v>635</v>
      </c>
      <c r="QV130" s="168" t="s">
        <v>635</v>
      </c>
      <c r="QW130" s="169" t="s">
        <v>635</v>
      </c>
      <c r="QX130" s="169" t="s">
        <v>635</v>
      </c>
      <c r="QY130" s="169" t="s">
        <v>635</v>
      </c>
      <c r="QZ130" s="169" t="s">
        <v>635</v>
      </c>
      <c r="RA130" s="169" t="s">
        <v>635</v>
      </c>
      <c r="RB130" s="169" t="s">
        <v>635</v>
      </c>
      <c r="RC130" s="169" t="s">
        <v>635</v>
      </c>
      <c r="RD130" s="169" t="s">
        <v>635</v>
      </c>
      <c r="RE130" s="170" t="s">
        <v>635</v>
      </c>
      <c r="RF130" s="136" t="s">
        <v>656</v>
      </c>
      <c r="RG130" s="136" t="s">
        <v>743</v>
      </c>
      <c r="RH130" s="136" t="s">
        <v>635</v>
      </c>
      <c r="RI130" s="137" t="s">
        <v>635</v>
      </c>
      <c r="RJ130" s="137" t="s">
        <v>635</v>
      </c>
      <c r="RK130" s="137" t="s">
        <v>635</v>
      </c>
      <c r="RL130" s="105" t="s">
        <v>857</v>
      </c>
      <c r="RM130" s="106" t="s">
        <v>635</v>
      </c>
      <c r="RN130" s="106" t="s">
        <v>635</v>
      </c>
      <c r="RO130" s="171">
        <v>0</v>
      </c>
      <c r="RP130" s="171">
        <v>0</v>
      </c>
      <c r="RQ130" s="171">
        <v>0</v>
      </c>
      <c r="RR130" s="171">
        <v>0</v>
      </c>
      <c r="RS130" s="171">
        <v>0</v>
      </c>
      <c r="RT130" s="171">
        <v>0</v>
      </c>
      <c r="RU130" s="171">
        <v>0</v>
      </c>
      <c r="RV130" s="171">
        <v>1</v>
      </c>
      <c r="RW130" s="172">
        <f t="shared" si="38"/>
        <v>1</v>
      </c>
      <c r="RX130" s="133" t="s">
        <v>635</v>
      </c>
      <c r="RY130" s="133" t="s">
        <v>635</v>
      </c>
      <c r="RZ130" s="133" t="s">
        <v>635</v>
      </c>
      <c r="SA130" s="133" t="s">
        <v>635</v>
      </c>
      <c r="SB130" s="133" t="s">
        <v>635</v>
      </c>
      <c r="SC130" s="133" t="s">
        <v>635</v>
      </c>
      <c r="SD130" s="133" t="s">
        <v>635</v>
      </c>
      <c r="SE130" s="133" t="s">
        <v>635</v>
      </c>
      <c r="SF130" s="189" t="s">
        <v>635</v>
      </c>
      <c r="SG130" s="132" t="s">
        <v>635</v>
      </c>
      <c r="SH130" s="132" t="s">
        <v>635</v>
      </c>
      <c r="SI130" s="132" t="s">
        <v>635</v>
      </c>
      <c r="SJ130" s="132" t="s">
        <v>635</v>
      </c>
      <c r="SK130" s="132" t="s">
        <v>635</v>
      </c>
      <c r="SL130" s="132" t="s">
        <v>635</v>
      </c>
      <c r="SM130" s="132" t="s">
        <v>635</v>
      </c>
      <c r="SN130" s="132" t="s">
        <v>635</v>
      </c>
      <c r="SO130" s="173" t="s">
        <v>635</v>
      </c>
      <c r="SP130" s="102" t="s">
        <v>635</v>
      </c>
      <c r="SQ130" s="102" t="s">
        <v>635</v>
      </c>
      <c r="SR130" s="102" t="s">
        <v>635</v>
      </c>
      <c r="SS130" s="102" t="s">
        <v>635</v>
      </c>
      <c r="ST130" s="102" t="s">
        <v>635</v>
      </c>
      <c r="SU130" s="102" t="s">
        <v>635</v>
      </c>
      <c r="SV130" s="102" t="s">
        <v>635</v>
      </c>
      <c r="SW130" s="102" t="s">
        <v>635</v>
      </c>
      <c r="SX130" s="174" t="s">
        <v>635</v>
      </c>
      <c r="SY130" s="125" t="s">
        <v>635</v>
      </c>
      <c r="SZ130" s="125" t="s">
        <v>635</v>
      </c>
      <c r="TA130" s="125" t="s">
        <v>635</v>
      </c>
      <c r="TB130" s="125" t="s">
        <v>635</v>
      </c>
      <c r="TC130" s="125" t="s">
        <v>635</v>
      </c>
      <c r="TD130" s="125" t="s">
        <v>635</v>
      </c>
      <c r="TE130" s="125" t="s">
        <v>635</v>
      </c>
      <c r="TF130" s="125" t="s">
        <v>635</v>
      </c>
      <c r="TG130" s="175" t="s">
        <v>635</v>
      </c>
      <c r="TH130" s="149" t="s">
        <v>635</v>
      </c>
      <c r="TI130" s="149" t="s">
        <v>635</v>
      </c>
      <c r="TJ130" s="149" t="s">
        <v>635</v>
      </c>
      <c r="TK130" s="149" t="s">
        <v>635</v>
      </c>
      <c r="TL130" s="149" t="s">
        <v>635</v>
      </c>
      <c r="TM130" s="149" t="s">
        <v>635</v>
      </c>
      <c r="TN130" s="149" t="s">
        <v>635</v>
      </c>
      <c r="TO130" s="149" t="s">
        <v>635</v>
      </c>
      <c r="TP130" s="176" t="s">
        <v>635</v>
      </c>
      <c r="TQ130" s="210">
        <v>0</v>
      </c>
      <c r="TR130" s="210">
        <v>0</v>
      </c>
      <c r="TS130" s="210">
        <v>0</v>
      </c>
      <c r="TT130" s="210">
        <v>0</v>
      </c>
      <c r="TU130" s="210">
        <v>0</v>
      </c>
      <c r="TV130" s="210">
        <v>0</v>
      </c>
      <c r="TW130" s="210">
        <v>0</v>
      </c>
      <c r="TX130" s="210">
        <v>1</v>
      </c>
      <c r="TY130" s="211">
        <f t="shared" si="36"/>
        <v>1</v>
      </c>
      <c r="TZ130" s="179" t="s">
        <v>635</v>
      </c>
      <c r="UA130" s="179" t="s">
        <v>635</v>
      </c>
      <c r="UB130" s="179" t="s">
        <v>635</v>
      </c>
      <c r="UC130" s="179" t="s">
        <v>635</v>
      </c>
      <c r="UD130" s="179" t="s">
        <v>635</v>
      </c>
      <c r="UE130" s="179" t="s">
        <v>635</v>
      </c>
      <c r="UF130" s="179" t="s">
        <v>635</v>
      </c>
      <c r="UG130" s="179" t="s">
        <v>635</v>
      </c>
      <c r="UH130" s="180" t="s">
        <v>635</v>
      </c>
      <c r="UI130" s="171">
        <v>0</v>
      </c>
      <c r="UJ130" s="171">
        <v>0</v>
      </c>
      <c r="UK130" s="171">
        <v>0</v>
      </c>
      <c r="UL130" s="171">
        <v>0</v>
      </c>
      <c r="UM130" s="171">
        <v>0</v>
      </c>
      <c r="UN130" s="171">
        <v>0</v>
      </c>
      <c r="UO130" s="171">
        <v>0</v>
      </c>
      <c r="UP130" s="171">
        <v>1</v>
      </c>
      <c r="UQ130" s="181">
        <f t="shared" si="39"/>
        <v>1</v>
      </c>
      <c r="UR130" s="131" t="s">
        <v>635</v>
      </c>
      <c r="US130" s="131" t="s">
        <v>635</v>
      </c>
      <c r="UT130" s="131" t="s">
        <v>635</v>
      </c>
      <c r="UU130" s="131" t="s">
        <v>635</v>
      </c>
      <c r="UV130" s="131" t="s">
        <v>635</v>
      </c>
      <c r="UW130" s="131" t="s">
        <v>635</v>
      </c>
      <c r="UX130" s="131" t="s">
        <v>635</v>
      </c>
      <c r="UY130" s="131" t="s">
        <v>635</v>
      </c>
      <c r="UZ130" s="182" t="s">
        <v>635</v>
      </c>
      <c r="VA130" s="169" t="s">
        <v>635</v>
      </c>
      <c r="VB130" s="169" t="s">
        <v>635</v>
      </c>
      <c r="VC130" s="169" t="s">
        <v>635</v>
      </c>
      <c r="VD130" s="169" t="s">
        <v>635</v>
      </c>
      <c r="VE130" s="169" t="s">
        <v>635</v>
      </c>
      <c r="VF130" s="169" t="s">
        <v>635</v>
      </c>
      <c r="VG130" s="169" t="s">
        <v>635</v>
      </c>
      <c r="VH130" s="169" t="s">
        <v>635</v>
      </c>
      <c r="VI130" s="183" t="s">
        <v>635</v>
      </c>
      <c r="VJ130" s="177" t="s">
        <v>635</v>
      </c>
      <c r="VK130" s="177" t="s">
        <v>635</v>
      </c>
      <c r="VL130" s="177" t="s">
        <v>635</v>
      </c>
      <c r="VM130" s="177" t="s">
        <v>635</v>
      </c>
      <c r="VN130" s="177" t="s">
        <v>635</v>
      </c>
      <c r="VO130" s="177" t="s">
        <v>635</v>
      </c>
      <c r="VP130" s="177" t="s">
        <v>635</v>
      </c>
      <c r="VQ130" s="177" t="s">
        <v>635</v>
      </c>
      <c r="VR130" s="178" t="s">
        <v>635</v>
      </c>
      <c r="VS130" s="184" t="s">
        <v>635</v>
      </c>
      <c r="VT130" s="184" t="s">
        <v>635</v>
      </c>
      <c r="VU130" s="184" t="s">
        <v>635</v>
      </c>
      <c r="VV130" s="184" t="s">
        <v>635</v>
      </c>
      <c r="VW130" s="184" t="s">
        <v>635</v>
      </c>
      <c r="VX130" s="184" t="s">
        <v>635</v>
      </c>
      <c r="VY130" s="184" t="s">
        <v>635</v>
      </c>
      <c r="VZ130" s="184" t="s">
        <v>635</v>
      </c>
      <c r="WA130" s="185" t="s">
        <v>635</v>
      </c>
      <c r="WB130" s="186" t="s">
        <v>635</v>
      </c>
      <c r="WC130" s="186" t="s">
        <v>635</v>
      </c>
      <c r="WD130" s="186" t="s">
        <v>635</v>
      </c>
      <c r="WE130" s="186" t="s">
        <v>635</v>
      </c>
      <c r="WF130" s="186" t="s">
        <v>635</v>
      </c>
      <c r="WG130" s="186" t="s">
        <v>635</v>
      </c>
      <c r="WH130" s="186" t="s">
        <v>635</v>
      </c>
      <c r="WI130" s="186" t="s">
        <v>635</v>
      </c>
      <c r="WJ130" s="187" t="s">
        <v>635</v>
      </c>
      <c r="WK130" s="212">
        <v>0</v>
      </c>
      <c r="WL130" s="212">
        <v>0</v>
      </c>
      <c r="WM130" s="212">
        <v>0</v>
      </c>
      <c r="WN130" s="212">
        <v>0</v>
      </c>
      <c r="WO130" s="212">
        <v>0</v>
      </c>
      <c r="WP130" s="212">
        <v>0</v>
      </c>
      <c r="WQ130" s="212">
        <v>0</v>
      </c>
      <c r="WR130" s="212">
        <v>1</v>
      </c>
      <c r="WS130" s="188">
        <f t="shared" si="37"/>
        <v>1</v>
      </c>
      <c r="WT130" s="133" t="s">
        <v>635</v>
      </c>
      <c r="WU130" s="133" t="s">
        <v>635</v>
      </c>
      <c r="WV130" s="133" t="s">
        <v>635</v>
      </c>
      <c r="WW130" s="133" t="s">
        <v>635</v>
      </c>
      <c r="WX130" s="133" t="s">
        <v>635</v>
      </c>
      <c r="WY130" s="133" t="s">
        <v>635</v>
      </c>
      <c r="WZ130" s="133" t="s">
        <v>635</v>
      </c>
      <c r="XA130" s="133" t="s">
        <v>635</v>
      </c>
      <c r="XB130" s="189" t="s">
        <v>635</v>
      </c>
      <c r="XC130" s="105" t="s">
        <v>665</v>
      </c>
      <c r="XD130" s="105" t="s">
        <v>666</v>
      </c>
      <c r="XE130" s="105" t="s">
        <v>635</v>
      </c>
      <c r="XF130" s="111" t="s">
        <v>635</v>
      </c>
      <c r="XG130" s="190" t="s">
        <v>635</v>
      </c>
      <c r="XH130" s="190" t="s">
        <v>635</v>
      </c>
      <c r="XI130" s="190" t="s">
        <v>635</v>
      </c>
      <c r="XJ130" s="190" t="s">
        <v>635</v>
      </c>
      <c r="XK130" s="190" t="s">
        <v>635</v>
      </c>
      <c r="XL130" s="190" t="s">
        <v>635</v>
      </c>
      <c r="XM130" s="191" t="s">
        <v>667</v>
      </c>
      <c r="XN130" s="191" t="s">
        <v>668</v>
      </c>
      <c r="XO130" s="191" t="s">
        <v>671</v>
      </c>
      <c r="XP130" s="191" t="s">
        <v>635</v>
      </c>
      <c r="XQ130" s="191" t="s">
        <v>635</v>
      </c>
      <c r="XR130" s="191" t="s">
        <v>635</v>
      </c>
      <c r="XS130" s="191" t="s">
        <v>635</v>
      </c>
      <c r="XT130" s="191" t="s">
        <v>635</v>
      </c>
      <c r="XU130" s="192" t="s">
        <v>635</v>
      </c>
      <c r="XV130" s="192" t="s">
        <v>635</v>
      </c>
      <c r="XW130" s="192" t="s">
        <v>635</v>
      </c>
      <c r="XX130" s="192" t="s">
        <v>635</v>
      </c>
      <c r="XY130" s="192" t="s">
        <v>635</v>
      </c>
      <c r="XZ130" s="192" t="s">
        <v>635</v>
      </c>
      <c r="YA130" s="144" t="s">
        <v>635</v>
      </c>
      <c r="YB130" s="144" t="s">
        <v>635</v>
      </c>
      <c r="YC130" s="144" t="s">
        <v>635</v>
      </c>
      <c r="YD130" s="144" t="s">
        <v>635</v>
      </c>
      <c r="YE130" s="144" t="s">
        <v>635</v>
      </c>
      <c r="YF130" s="144" t="s">
        <v>635</v>
      </c>
      <c r="YG130" s="144" t="s">
        <v>635</v>
      </c>
      <c r="YH130" s="111" t="s">
        <v>635</v>
      </c>
      <c r="YI130" s="111" t="s">
        <v>635</v>
      </c>
      <c r="YJ130" s="111" t="s">
        <v>635</v>
      </c>
      <c r="YK130" s="190" t="s">
        <v>635</v>
      </c>
      <c r="YL130" s="190" t="s">
        <v>635</v>
      </c>
      <c r="YM130" s="190" t="s">
        <v>635</v>
      </c>
      <c r="YN130" s="190" t="s">
        <v>635</v>
      </c>
      <c r="YO130" s="190" t="s">
        <v>635</v>
      </c>
      <c r="YP130" s="130" t="s">
        <v>635</v>
      </c>
      <c r="YQ130" s="130" t="s">
        <v>635</v>
      </c>
      <c r="YR130" s="130" t="s">
        <v>635</v>
      </c>
      <c r="YS130" s="130" t="s">
        <v>635</v>
      </c>
      <c r="YT130" s="130" t="s">
        <v>635</v>
      </c>
      <c r="YU130" s="130" t="s">
        <v>635</v>
      </c>
      <c r="YV130" s="112" t="s">
        <v>635</v>
      </c>
      <c r="YW130" s="112" t="s">
        <v>635</v>
      </c>
      <c r="YX130" s="112" t="s">
        <v>635</v>
      </c>
      <c r="YY130" s="112" t="s">
        <v>635</v>
      </c>
      <c r="YZ130" s="105" t="s">
        <v>674</v>
      </c>
      <c r="ZA130" s="105" t="s">
        <v>635</v>
      </c>
      <c r="ZB130" s="126" t="s">
        <v>635</v>
      </c>
      <c r="ZC130" s="126" t="s">
        <v>635</v>
      </c>
      <c r="ZD130" s="126" t="s">
        <v>635</v>
      </c>
      <c r="ZE130" s="126" t="s">
        <v>635</v>
      </c>
      <c r="ZF130" s="126" t="s">
        <v>635</v>
      </c>
      <c r="ZG130" s="125" t="s">
        <v>635</v>
      </c>
      <c r="ZH130" s="125" t="s">
        <v>635</v>
      </c>
      <c r="ZI130" s="125" t="s">
        <v>635</v>
      </c>
      <c r="ZJ130" s="125" t="s">
        <v>635</v>
      </c>
      <c r="ZK130" s="125" t="s">
        <v>635</v>
      </c>
      <c r="ZL130" s="125" t="s">
        <v>635</v>
      </c>
      <c r="ZM130" s="125" t="s">
        <v>635</v>
      </c>
      <c r="ZN130" s="125" t="s">
        <v>635</v>
      </c>
      <c r="ZO130" s="147" t="s">
        <v>635</v>
      </c>
      <c r="ZP130" s="147" t="s">
        <v>635</v>
      </c>
      <c r="ZQ130" s="147" t="s">
        <v>635</v>
      </c>
      <c r="ZR130" s="147" t="s">
        <v>635</v>
      </c>
      <c r="ZS130" s="147" t="s">
        <v>635</v>
      </c>
      <c r="ZT130" s="184" t="s">
        <v>635</v>
      </c>
      <c r="ZU130" s="184">
        <v>3</v>
      </c>
      <c r="ZV130" s="184" t="s">
        <v>635</v>
      </c>
      <c r="ZW130" s="184" t="s">
        <v>635</v>
      </c>
      <c r="ZX130" s="131">
        <v>1</v>
      </c>
      <c r="ZY130" s="131" t="s">
        <v>635</v>
      </c>
      <c r="ZZ130" s="131" t="s">
        <v>635</v>
      </c>
      <c r="AAA130" s="131" t="s">
        <v>635</v>
      </c>
      <c r="AAB130" s="132" t="s">
        <v>635</v>
      </c>
      <c r="AAC130" s="132" t="s">
        <v>635</v>
      </c>
      <c r="AAD130" s="132" t="s">
        <v>635</v>
      </c>
      <c r="AAE130" s="193" t="s">
        <v>635</v>
      </c>
      <c r="AAF130" s="102" t="s">
        <v>635</v>
      </c>
      <c r="AAG130" s="102" t="s">
        <v>635</v>
      </c>
      <c r="AAH130" s="102" t="s">
        <v>635</v>
      </c>
      <c r="AAI130" s="102" t="s">
        <v>635</v>
      </c>
      <c r="AAJ130" s="125">
        <v>1</v>
      </c>
      <c r="AAK130" s="125" t="s">
        <v>635</v>
      </c>
      <c r="AAL130" s="125" t="s">
        <v>635</v>
      </c>
      <c r="AAM130" s="125" t="s">
        <v>635</v>
      </c>
      <c r="AAN130" s="131" t="s">
        <v>635</v>
      </c>
      <c r="AAO130" s="131" t="s">
        <v>635</v>
      </c>
      <c r="AAP130" s="131" t="s">
        <v>635</v>
      </c>
      <c r="AAQ130" s="131" t="s">
        <v>635</v>
      </c>
      <c r="AAR130" s="149" t="s">
        <v>635</v>
      </c>
      <c r="AAS130" s="149" t="s">
        <v>635</v>
      </c>
      <c r="AAT130" s="149" t="s">
        <v>635</v>
      </c>
      <c r="AAU130" s="149" t="s">
        <v>635</v>
      </c>
      <c r="AAV130" s="184" t="s">
        <v>635</v>
      </c>
      <c r="AAW130" s="184" t="s">
        <v>635</v>
      </c>
      <c r="AAX130" s="184" t="s">
        <v>635</v>
      </c>
      <c r="AAY130" s="184" t="s">
        <v>635</v>
      </c>
      <c r="AAZ130" s="103" t="s">
        <v>632</v>
      </c>
      <c r="ABA130" s="100" t="s">
        <v>679</v>
      </c>
      <c r="ABB130" s="100" t="s">
        <v>786</v>
      </c>
      <c r="ABC130" s="100" t="s">
        <v>635</v>
      </c>
      <c r="ABD130" s="100" t="s">
        <v>635</v>
      </c>
      <c r="ABE130" s="100" t="s">
        <v>635</v>
      </c>
      <c r="ABF130" s="103" t="s">
        <v>635</v>
      </c>
      <c r="ABG130" s="194">
        <v>100000</v>
      </c>
      <c r="ABH130" s="195" t="s">
        <v>716</v>
      </c>
      <c r="ABI130" s="177" t="s">
        <v>635</v>
      </c>
      <c r="ABJ130" s="177" t="s">
        <v>635</v>
      </c>
      <c r="ABK130" s="177" t="s">
        <v>635</v>
      </c>
      <c r="ABL130" s="177" t="s">
        <v>635</v>
      </c>
      <c r="ABM130" s="177" t="s">
        <v>635</v>
      </c>
      <c r="ABN130" s="177" t="s">
        <v>635</v>
      </c>
      <c r="ABO130" s="195" t="s">
        <v>635</v>
      </c>
      <c r="ABP130" s="112" t="s">
        <v>2352</v>
      </c>
      <c r="ABQ130" s="112" t="s">
        <v>635</v>
      </c>
      <c r="ABR130" s="112" t="s">
        <v>635</v>
      </c>
      <c r="ABS130" s="103" t="s">
        <v>632</v>
      </c>
      <c r="ABT130" s="97" t="s">
        <v>626</v>
      </c>
      <c r="ABU130" s="196" t="s">
        <v>635</v>
      </c>
      <c r="ABV130" s="196" t="s">
        <v>635</v>
      </c>
      <c r="ABW130" s="196" t="s">
        <v>635</v>
      </c>
      <c r="ABX130" s="196" t="s">
        <v>635</v>
      </c>
      <c r="ABY130" s="196" t="s">
        <v>635</v>
      </c>
      <c r="ABZ130" s="196" t="s">
        <v>635</v>
      </c>
      <c r="ACA130" s="196" t="s">
        <v>635</v>
      </c>
      <c r="ACB130" s="97" t="s">
        <v>632</v>
      </c>
      <c r="ACC130" s="97" t="s">
        <v>635</v>
      </c>
      <c r="ACD130" s="112" t="s">
        <v>2353</v>
      </c>
      <c r="ACE130" s="112" t="s">
        <v>635</v>
      </c>
      <c r="ACF130" s="112" t="s">
        <v>635</v>
      </c>
      <c r="ACG130" s="112" t="s">
        <v>635</v>
      </c>
      <c r="ACH130" s="277" t="s">
        <v>2354</v>
      </c>
      <c r="ACI130" s="97" t="s">
        <v>2355</v>
      </c>
      <c r="ACJ130" s="97"/>
    </row>
    <row r="131" spans="1:764" ht="17.45" customHeight="1">
      <c r="A131">
        <v>130</v>
      </c>
      <c r="B131" s="339" t="s">
        <v>2356</v>
      </c>
      <c r="C131" s="339" t="s">
        <v>2357</v>
      </c>
      <c r="D131" s="339" t="s">
        <v>817</v>
      </c>
      <c r="E131" s="340" t="s">
        <v>2358</v>
      </c>
      <c r="F131" s="341" t="s">
        <v>2359</v>
      </c>
      <c r="G131" s="341" t="s">
        <v>2360</v>
      </c>
      <c r="H131" s="342">
        <v>36.634521999999997</v>
      </c>
      <c r="I131" s="342">
        <v>-1.0947450000000001</v>
      </c>
      <c r="J131" s="341" t="s">
        <v>821</v>
      </c>
      <c r="K131" s="341" t="s">
        <v>1884</v>
      </c>
      <c r="L131" s="341" t="s">
        <v>2361</v>
      </c>
      <c r="M131" s="343" t="s">
        <v>2362</v>
      </c>
      <c r="N131" s="344">
        <v>723492553</v>
      </c>
      <c r="O131" s="345">
        <v>0</v>
      </c>
      <c r="P131" s="343">
        <v>-1.0951900000000001</v>
      </c>
      <c r="Q131" s="343">
        <v>36.635086999999999</v>
      </c>
      <c r="R131" s="343">
        <v>2313.6999999999998</v>
      </c>
      <c r="S131" s="343">
        <v>3.2</v>
      </c>
      <c r="T131" s="346" t="s">
        <v>626</v>
      </c>
      <c r="U131" s="339" t="s">
        <v>627</v>
      </c>
      <c r="V131" s="339" t="s">
        <v>628</v>
      </c>
      <c r="W131" s="339" t="s">
        <v>629</v>
      </c>
      <c r="X131" s="339" t="s">
        <v>700</v>
      </c>
      <c r="Y131" s="339" t="s">
        <v>701</v>
      </c>
      <c r="Z131" s="346" t="s">
        <v>632</v>
      </c>
      <c r="AA131" s="347" t="s">
        <v>633</v>
      </c>
      <c r="AB131" s="347" t="s">
        <v>1093</v>
      </c>
      <c r="AC131" s="347" t="s">
        <v>1014</v>
      </c>
      <c r="AD131" s="347" t="s">
        <v>634</v>
      </c>
      <c r="AE131" s="347" t="s">
        <v>635</v>
      </c>
      <c r="AF131" s="346">
        <v>6</v>
      </c>
      <c r="AG131" s="346">
        <v>1</v>
      </c>
      <c r="AH131" s="339" t="s">
        <v>638</v>
      </c>
      <c r="AI131" s="339" t="s">
        <v>639</v>
      </c>
      <c r="AJ131" s="339" t="s">
        <v>635</v>
      </c>
      <c r="AK131" s="339" t="s">
        <v>635</v>
      </c>
      <c r="AL131" s="348" t="s">
        <v>640</v>
      </c>
      <c r="AM131" s="349" t="s">
        <v>641</v>
      </c>
      <c r="AN131" s="349" t="s">
        <v>635</v>
      </c>
      <c r="AO131" s="349" t="s">
        <v>635</v>
      </c>
      <c r="AP131" s="339" t="s">
        <v>642</v>
      </c>
      <c r="AQ131" s="339" t="s">
        <v>642</v>
      </c>
      <c r="AR131" s="346" t="s">
        <v>635</v>
      </c>
      <c r="AS131" s="339" t="s">
        <v>635</v>
      </c>
      <c r="AT131" s="346" t="s">
        <v>635</v>
      </c>
      <c r="AU131" s="346" t="s">
        <v>635</v>
      </c>
      <c r="AV131" s="349" t="s">
        <v>632</v>
      </c>
      <c r="AW131" s="348" t="s">
        <v>635</v>
      </c>
      <c r="AX131" s="346" t="s">
        <v>635</v>
      </c>
      <c r="AY131" s="348" t="s">
        <v>635</v>
      </c>
      <c r="AZ131" s="340" t="s">
        <v>635</v>
      </c>
      <c r="BA131" s="348" t="s">
        <v>641</v>
      </c>
      <c r="BB131" s="340" t="s">
        <v>640</v>
      </c>
      <c r="BC131" s="349" t="s">
        <v>641</v>
      </c>
      <c r="BD131" s="346" t="s">
        <v>640</v>
      </c>
      <c r="BE131" s="349" t="s">
        <v>626</v>
      </c>
      <c r="BF131" s="346" t="s">
        <v>635</v>
      </c>
      <c r="BG131" s="346" t="s">
        <v>635</v>
      </c>
      <c r="BH131" s="346" t="s">
        <v>635</v>
      </c>
      <c r="BI131" s="339" t="s">
        <v>641</v>
      </c>
      <c r="BJ131" s="350" t="s">
        <v>643</v>
      </c>
      <c r="BK131" s="350" t="s">
        <v>875</v>
      </c>
      <c r="BL131" s="350" t="s">
        <v>635</v>
      </c>
      <c r="BM131" s="350" t="s">
        <v>635</v>
      </c>
      <c r="BN131" s="350" t="s">
        <v>635</v>
      </c>
      <c r="BO131" s="346" t="s">
        <v>632</v>
      </c>
      <c r="BP131" s="346" t="s">
        <v>640</v>
      </c>
      <c r="BQ131" s="346" t="s">
        <v>635</v>
      </c>
      <c r="BR131" s="351" t="s">
        <v>775</v>
      </c>
      <c r="BS131" s="351" t="s">
        <v>776</v>
      </c>
      <c r="BT131" s="352" t="s">
        <v>635</v>
      </c>
      <c r="BU131" s="352" t="s">
        <v>635</v>
      </c>
      <c r="BV131" s="351" t="s">
        <v>635</v>
      </c>
      <c r="BW131" s="339" t="s">
        <v>877</v>
      </c>
      <c r="BX131" s="339" t="s">
        <v>641</v>
      </c>
      <c r="BY131" s="339" t="s">
        <v>2363</v>
      </c>
      <c r="BZ131" s="339" t="s">
        <v>648</v>
      </c>
      <c r="CA131" s="353" t="s">
        <v>737</v>
      </c>
      <c r="CB131" s="353" t="s">
        <v>1109</v>
      </c>
      <c r="CC131" s="353" t="s">
        <v>635</v>
      </c>
      <c r="CD131" s="349" t="s">
        <v>635</v>
      </c>
      <c r="CE131" s="353" t="s">
        <v>635</v>
      </c>
      <c r="CF131" s="346">
        <v>1</v>
      </c>
      <c r="CG131" s="346">
        <v>6</v>
      </c>
      <c r="CH131" s="354" t="s">
        <v>641</v>
      </c>
      <c r="CI131" s="355" t="s">
        <v>635</v>
      </c>
      <c r="CJ131" s="355" t="s">
        <v>635</v>
      </c>
      <c r="CK131" s="355" t="s">
        <v>635</v>
      </c>
      <c r="CL131" s="346">
        <v>0</v>
      </c>
      <c r="CM131" s="356" t="s">
        <v>635</v>
      </c>
      <c r="CN131" s="346" t="s">
        <v>635</v>
      </c>
      <c r="CO131" s="349" t="s">
        <v>635</v>
      </c>
      <c r="CP131" s="443">
        <v>0.2</v>
      </c>
      <c r="CQ131" s="444">
        <v>325</v>
      </c>
      <c r="CR131" s="346" t="s">
        <v>635</v>
      </c>
      <c r="CS131" s="349" t="s">
        <v>635</v>
      </c>
      <c r="CT131" s="346" t="s">
        <v>635</v>
      </c>
      <c r="CU131" s="349" t="s">
        <v>635</v>
      </c>
      <c r="CV131" s="346" t="s">
        <v>635</v>
      </c>
      <c r="CW131" s="346" t="s">
        <v>635</v>
      </c>
      <c r="CX131" s="353" t="s">
        <v>635</v>
      </c>
      <c r="CY131" s="349" t="s">
        <v>635</v>
      </c>
      <c r="CZ131" s="349" t="s">
        <v>635</v>
      </c>
      <c r="DA131" s="349" t="s">
        <v>635</v>
      </c>
      <c r="DB131" s="349" t="s">
        <v>635</v>
      </c>
      <c r="DC131" s="357" t="s">
        <v>635</v>
      </c>
      <c r="DD131" s="358" t="s">
        <v>635</v>
      </c>
      <c r="DE131" s="358" t="s">
        <v>635</v>
      </c>
      <c r="DF131" s="358" t="s">
        <v>635</v>
      </c>
      <c r="DG131" s="358" t="s">
        <v>635</v>
      </c>
      <c r="DH131" s="348" t="s">
        <v>651</v>
      </c>
      <c r="DI131" s="359">
        <v>1</v>
      </c>
      <c r="DJ131" s="360" t="s">
        <v>635</v>
      </c>
      <c r="DK131" s="361" t="s">
        <v>635</v>
      </c>
      <c r="DL131" s="362" t="s">
        <v>635</v>
      </c>
      <c r="DM131" s="362" t="s">
        <v>635</v>
      </c>
      <c r="DN131" s="363" t="s">
        <v>635</v>
      </c>
      <c r="DO131" s="363" t="s">
        <v>635</v>
      </c>
      <c r="DP131" s="363" t="s">
        <v>635</v>
      </c>
      <c r="DQ131" s="364" t="s">
        <v>635</v>
      </c>
      <c r="DR131" s="364" t="s">
        <v>635</v>
      </c>
      <c r="DS131" s="364" t="s">
        <v>635</v>
      </c>
      <c r="DT131" s="349" t="s">
        <v>635</v>
      </c>
      <c r="DU131" s="349" t="s">
        <v>635</v>
      </c>
      <c r="DV131" s="349" t="s">
        <v>635</v>
      </c>
      <c r="DW131" s="365" t="s">
        <v>635</v>
      </c>
      <c r="DX131" s="365" t="s">
        <v>635</v>
      </c>
      <c r="DY131" s="365" t="s">
        <v>635</v>
      </c>
      <c r="DZ131" s="339" t="s">
        <v>635</v>
      </c>
      <c r="EA131" s="346" t="s">
        <v>626</v>
      </c>
      <c r="EB131" s="339" t="s">
        <v>635</v>
      </c>
      <c r="EC131" s="346" t="s">
        <v>626</v>
      </c>
      <c r="ED131" s="340" t="s">
        <v>635</v>
      </c>
      <c r="EE131" s="346" t="s">
        <v>635</v>
      </c>
      <c r="EF131" s="366" t="s">
        <v>635</v>
      </c>
      <c r="EG131" s="366" t="s">
        <v>635</v>
      </c>
      <c r="EH131" s="346" t="s">
        <v>635</v>
      </c>
      <c r="EI131" s="339" t="s">
        <v>641</v>
      </c>
      <c r="EJ131" s="339" t="s">
        <v>641</v>
      </c>
      <c r="EK131" s="361" t="s">
        <v>635</v>
      </c>
      <c r="EL131" s="361" t="s">
        <v>635</v>
      </c>
      <c r="EM131" s="361" t="s">
        <v>635</v>
      </c>
      <c r="EN131" s="361" t="s">
        <v>635</v>
      </c>
      <c r="EO131" s="367" t="s">
        <v>635</v>
      </c>
      <c r="EP131" s="367" t="s">
        <v>635</v>
      </c>
      <c r="EQ131" s="367" t="s">
        <v>635</v>
      </c>
      <c r="ER131" s="367" t="s">
        <v>635</v>
      </c>
      <c r="ES131" s="368" t="s">
        <v>635</v>
      </c>
      <c r="ET131" s="368" t="s">
        <v>635</v>
      </c>
      <c r="EU131" s="368" t="s">
        <v>635</v>
      </c>
      <c r="EV131" s="368" t="s">
        <v>635</v>
      </c>
      <c r="EW131" s="339" t="s">
        <v>635</v>
      </c>
      <c r="EX131" s="346" t="s">
        <v>635</v>
      </c>
      <c r="EY131" s="346" t="s">
        <v>635</v>
      </c>
      <c r="EZ131" s="340" t="s">
        <v>635</v>
      </c>
      <c r="FA131" s="346" t="s">
        <v>635</v>
      </c>
      <c r="FB131" s="369" t="s">
        <v>656</v>
      </c>
      <c r="FC131" s="369" t="s">
        <v>1064</v>
      </c>
      <c r="FD131" s="370" t="s">
        <v>635</v>
      </c>
      <c r="FE131" s="370" t="s">
        <v>635</v>
      </c>
      <c r="FF131" s="370" t="s">
        <v>635</v>
      </c>
      <c r="FG131" s="370" t="s">
        <v>635</v>
      </c>
      <c r="FH131" s="370" t="s">
        <v>1691</v>
      </c>
      <c r="FI131" s="371">
        <v>2</v>
      </c>
      <c r="FJ131" s="372" t="s">
        <v>635</v>
      </c>
      <c r="FK131" s="346" t="s">
        <v>635</v>
      </c>
      <c r="FL131" s="373" t="s">
        <v>635</v>
      </c>
      <c r="FM131" s="374" t="s">
        <v>635</v>
      </c>
      <c r="FN131" s="374" t="s">
        <v>635</v>
      </c>
      <c r="FO131" s="374" t="s">
        <v>635</v>
      </c>
      <c r="FP131" s="346">
        <v>2</v>
      </c>
      <c r="FQ131" s="371">
        <v>100</v>
      </c>
      <c r="FR131" s="372" t="s">
        <v>635</v>
      </c>
      <c r="FS131" s="346" t="s">
        <v>635</v>
      </c>
      <c r="FT131" s="373" t="s">
        <v>635</v>
      </c>
      <c r="FU131" s="374" t="s">
        <v>635</v>
      </c>
      <c r="FV131" s="374" t="s">
        <v>635</v>
      </c>
      <c r="FW131" s="370" t="s">
        <v>635</v>
      </c>
      <c r="FX131" s="346">
        <v>1</v>
      </c>
      <c r="FY131" s="343" t="s">
        <v>658</v>
      </c>
      <c r="FZ131" s="345" t="s">
        <v>635</v>
      </c>
      <c r="GA131" s="345">
        <v>0</v>
      </c>
      <c r="GB131" s="345">
        <v>24</v>
      </c>
      <c r="GC131" s="375" t="s">
        <v>658</v>
      </c>
      <c r="GD131" s="376" t="s">
        <v>635</v>
      </c>
      <c r="GE131" s="376">
        <v>0</v>
      </c>
      <c r="GF131" s="376">
        <v>24</v>
      </c>
      <c r="GG131" s="364" t="s">
        <v>635</v>
      </c>
      <c r="GH131" s="364" t="s">
        <v>635</v>
      </c>
      <c r="GI131" s="364" t="s">
        <v>635</v>
      </c>
      <c r="GJ131" s="364" t="s">
        <v>635</v>
      </c>
      <c r="GK131" s="361" t="s">
        <v>635</v>
      </c>
      <c r="GL131" s="361" t="s">
        <v>635</v>
      </c>
      <c r="GM131" s="361" t="s">
        <v>635</v>
      </c>
      <c r="GN131" s="361" t="s">
        <v>635</v>
      </c>
      <c r="GO131" s="374" t="s">
        <v>635</v>
      </c>
      <c r="GP131" s="374" t="s">
        <v>635</v>
      </c>
      <c r="GQ131" s="374" t="s">
        <v>635</v>
      </c>
      <c r="GR131" s="373" t="s">
        <v>635</v>
      </c>
      <c r="GS131" s="373" t="s">
        <v>635</v>
      </c>
      <c r="GT131" s="373" t="s">
        <v>635</v>
      </c>
      <c r="GU131" s="365" t="s">
        <v>635</v>
      </c>
      <c r="GV131" s="365" t="s">
        <v>635</v>
      </c>
      <c r="GW131" s="365" t="s">
        <v>635</v>
      </c>
      <c r="GX131" s="377" t="s">
        <v>635</v>
      </c>
      <c r="GY131" s="377" t="s">
        <v>635</v>
      </c>
      <c r="GZ131" s="377" t="s">
        <v>635</v>
      </c>
      <c r="HA131" s="362" t="s">
        <v>635</v>
      </c>
      <c r="HB131" s="378" t="s">
        <v>635</v>
      </c>
      <c r="HC131" s="362" t="s">
        <v>635</v>
      </c>
      <c r="HD131" s="362" t="s">
        <v>635</v>
      </c>
      <c r="HE131" s="366" t="s">
        <v>635</v>
      </c>
      <c r="HF131" s="370" t="s">
        <v>635</v>
      </c>
      <c r="HG131" s="370" t="s">
        <v>635</v>
      </c>
      <c r="HH131" s="370" t="s">
        <v>635</v>
      </c>
      <c r="HI131" s="379" t="s">
        <v>635</v>
      </c>
      <c r="HJ131" s="379" t="s">
        <v>635</v>
      </c>
      <c r="HK131" s="379" t="s">
        <v>635</v>
      </c>
      <c r="HL131" s="379" t="s">
        <v>635</v>
      </c>
      <c r="HM131" s="370" t="s">
        <v>635</v>
      </c>
      <c r="HN131" s="370" t="s">
        <v>635</v>
      </c>
      <c r="HO131" s="370" t="s">
        <v>635</v>
      </c>
      <c r="HP131" s="370" t="s">
        <v>635</v>
      </c>
      <c r="HQ131" s="349" t="s">
        <v>635</v>
      </c>
      <c r="HR131" s="349" t="s">
        <v>635</v>
      </c>
      <c r="HS131" s="349" t="s">
        <v>635</v>
      </c>
      <c r="HT131" s="349" t="s">
        <v>635</v>
      </c>
      <c r="HU131" s="371" t="s">
        <v>635</v>
      </c>
      <c r="HV131" s="371" t="s">
        <v>635</v>
      </c>
      <c r="HW131" s="371" t="s">
        <v>635</v>
      </c>
      <c r="HX131" s="371" t="s">
        <v>635</v>
      </c>
      <c r="HY131" s="358" t="s">
        <v>658</v>
      </c>
      <c r="HZ131" s="358" t="s">
        <v>635</v>
      </c>
      <c r="IA131" s="358">
        <v>0</v>
      </c>
      <c r="IB131" s="358">
        <v>24</v>
      </c>
      <c r="IC131" s="364" t="s">
        <v>658</v>
      </c>
      <c r="ID131" s="364" t="s">
        <v>635</v>
      </c>
      <c r="IE131" s="364">
        <v>0</v>
      </c>
      <c r="IF131" s="364">
        <v>24</v>
      </c>
      <c r="IG131" s="348" t="s">
        <v>807</v>
      </c>
      <c r="IH131" s="348" t="s">
        <v>783</v>
      </c>
      <c r="II131" s="348" t="s">
        <v>661</v>
      </c>
      <c r="IJ131" s="348" t="s">
        <v>830</v>
      </c>
      <c r="IK131" s="348" t="s">
        <v>635</v>
      </c>
      <c r="IL131" s="348" t="s">
        <v>635</v>
      </c>
      <c r="IM131" s="348" t="s">
        <v>635</v>
      </c>
      <c r="IN131" s="348" t="s">
        <v>635</v>
      </c>
      <c r="IO131" s="348" t="s">
        <v>635</v>
      </c>
      <c r="IP131" s="346">
        <v>4</v>
      </c>
      <c r="IQ131" s="345" t="s">
        <v>635</v>
      </c>
      <c r="IR131" s="345" t="s">
        <v>635</v>
      </c>
      <c r="IS131" s="380" t="s">
        <v>635</v>
      </c>
      <c r="IT131" s="380" t="s">
        <v>635</v>
      </c>
      <c r="IU131" s="367" t="s">
        <v>635</v>
      </c>
      <c r="IV131" s="367" t="s">
        <v>635</v>
      </c>
      <c r="IW131" s="381" t="s">
        <v>635</v>
      </c>
      <c r="IX131" s="381" t="s">
        <v>635</v>
      </c>
      <c r="IY131" s="363" t="s">
        <v>635</v>
      </c>
      <c r="IZ131" s="363" t="s">
        <v>635</v>
      </c>
      <c r="JA131" s="363" t="s">
        <v>635</v>
      </c>
      <c r="JB131" s="362" t="s">
        <v>635</v>
      </c>
      <c r="JC131" s="362" t="s">
        <v>635</v>
      </c>
      <c r="JD131" s="382" t="s">
        <v>635</v>
      </c>
      <c r="JE131" s="383" t="s">
        <v>635</v>
      </c>
      <c r="JF131" s="383" t="s">
        <v>635</v>
      </c>
      <c r="JG131" s="383" t="s">
        <v>635</v>
      </c>
      <c r="JH131" s="379" t="s">
        <v>635</v>
      </c>
      <c r="JI131" s="384" t="s">
        <v>635</v>
      </c>
      <c r="JJ131" s="384" t="s">
        <v>635</v>
      </c>
      <c r="JK131" s="383" t="s">
        <v>635</v>
      </c>
      <c r="JL131" s="383" t="s">
        <v>635</v>
      </c>
      <c r="JM131" s="383" t="s">
        <v>635</v>
      </c>
      <c r="JN131" s="374" t="s">
        <v>635</v>
      </c>
      <c r="JO131" s="374" t="s">
        <v>635</v>
      </c>
      <c r="JP131" s="374" t="s">
        <v>635</v>
      </c>
      <c r="JQ131" s="383" t="s">
        <v>635</v>
      </c>
      <c r="JR131" s="383" t="s">
        <v>635</v>
      </c>
      <c r="JS131" s="383" t="s">
        <v>635</v>
      </c>
      <c r="JT131" s="385" t="s">
        <v>635</v>
      </c>
      <c r="JU131" s="377" t="s">
        <v>635</v>
      </c>
      <c r="JV131" s="377" t="s">
        <v>635</v>
      </c>
      <c r="JW131" s="386" t="s">
        <v>635</v>
      </c>
      <c r="JX131" s="386" t="s">
        <v>635</v>
      </c>
      <c r="JY131" s="379" t="s">
        <v>635</v>
      </c>
      <c r="JZ131" s="379" t="s">
        <v>635</v>
      </c>
      <c r="KA131" s="379" t="s">
        <v>635</v>
      </c>
      <c r="KB131" s="379" t="s">
        <v>635</v>
      </c>
      <c r="KC131" s="367" t="s">
        <v>635</v>
      </c>
      <c r="KD131" s="367" t="s">
        <v>635</v>
      </c>
      <c r="KE131" s="367" t="s">
        <v>635</v>
      </c>
      <c r="KF131" s="367" t="s">
        <v>635</v>
      </c>
      <c r="KG131" s="387" t="s">
        <v>635</v>
      </c>
      <c r="KH131" s="387" t="s">
        <v>635</v>
      </c>
      <c r="KI131" s="387" t="s">
        <v>635</v>
      </c>
      <c r="KJ131" s="387" t="s">
        <v>635</v>
      </c>
      <c r="KK131" s="388" t="s">
        <v>635</v>
      </c>
      <c r="KL131" s="388" t="s">
        <v>635</v>
      </c>
      <c r="KM131" s="388" t="s">
        <v>635</v>
      </c>
      <c r="KN131" s="388" t="s">
        <v>635</v>
      </c>
      <c r="KO131" s="389" t="s">
        <v>635</v>
      </c>
      <c r="KP131" s="389" t="s">
        <v>635</v>
      </c>
      <c r="KQ131" s="390" t="s">
        <v>635</v>
      </c>
      <c r="KR131" s="390" t="s">
        <v>635</v>
      </c>
      <c r="KS131" s="391" t="s">
        <v>635</v>
      </c>
      <c r="KT131" s="391" t="s">
        <v>635</v>
      </c>
      <c r="KU131" s="392" t="s">
        <v>635</v>
      </c>
      <c r="KV131" s="392" t="s">
        <v>635</v>
      </c>
      <c r="KW131" s="348" t="s">
        <v>710</v>
      </c>
      <c r="KX131" s="349" t="s">
        <v>635</v>
      </c>
      <c r="KY131" s="349" t="s">
        <v>635</v>
      </c>
      <c r="KZ131" s="384">
        <v>0</v>
      </c>
      <c r="LA131" s="384">
        <v>0</v>
      </c>
      <c r="LB131" s="384">
        <v>1</v>
      </c>
      <c r="LC131" s="384">
        <v>0</v>
      </c>
      <c r="LD131" s="384">
        <v>0</v>
      </c>
      <c r="LE131" s="384">
        <v>0</v>
      </c>
      <c r="LF131" s="384">
        <v>0</v>
      </c>
      <c r="LG131" s="384">
        <v>0</v>
      </c>
      <c r="LH131" s="384">
        <f t="shared" ref="LH131" si="42">SUM(KZ131:LG131)</f>
        <v>1</v>
      </c>
      <c r="LI131" s="393">
        <v>0</v>
      </c>
      <c r="LJ131" s="393">
        <v>0</v>
      </c>
      <c r="LK131" s="393">
        <v>1</v>
      </c>
      <c r="LL131" s="393">
        <v>0</v>
      </c>
      <c r="LM131" s="393">
        <v>0</v>
      </c>
      <c r="LN131" s="393">
        <v>0</v>
      </c>
      <c r="LO131" s="393">
        <v>0</v>
      </c>
      <c r="LP131" s="393">
        <v>0</v>
      </c>
      <c r="LQ131" s="394">
        <f t="shared" ref="LQ131" si="43">SUM(LI131:LP131)</f>
        <v>1</v>
      </c>
      <c r="LR131" s="380">
        <v>0</v>
      </c>
      <c r="LS131" s="380">
        <v>0</v>
      </c>
      <c r="LT131" s="380">
        <v>0</v>
      </c>
      <c r="LU131" s="380">
        <v>0</v>
      </c>
      <c r="LV131" s="380">
        <v>0</v>
      </c>
      <c r="LW131" s="380">
        <v>0</v>
      </c>
      <c r="LX131" s="380">
        <v>0</v>
      </c>
      <c r="LY131" s="380">
        <v>0</v>
      </c>
      <c r="LZ131" s="380">
        <v>0</v>
      </c>
      <c r="MA131" s="395">
        <v>0</v>
      </c>
      <c r="MB131" s="395">
        <v>0</v>
      </c>
      <c r="MC131" s="396">
        <v>1</v>
      </c>
      <c r="MD131" s="395">
        <v>0</v>
      </c>
      <c r="ME131" s="395">
        <v>0</v>
      </c>
      <c r="MF131" s="395">
        <v>0</v>
      </c>
      <c r="MG131" s="395">
        <v>0</v>
      </c>
      <c r="MH131" s="395">
        <v>0</v>
      </c>
      <c r="MI131" s="395">
        <v>1</v>
      </c>
      <c r="MJ131" s="382" t="s">
        <v>635</v>
      </c>
      <c r="MK131" s="382" t="s">
        <v>635</v>
      </c>
      <c r="ML131" s="382" t="s">
        <v>635</v>
      </c>
      <c r="MM131" s="382" t="s">
        <v>635</v>
      </c>
      <c r="MN131" s="382" t="s">
        <v>635</v>
      </c>
      <c r="MO131" s="382" t="s">
        <v>635</v>
      </c>
      <c r="MP131" s="382" t="s">
        <v>635</v>
      </c>
      <c r="MQ131" s="382" t="s">
        <v>635</v>
      </c>
      <c r="MR131" s="382" t="s">
        <v>635</v>
      </c>
      <c r="MS131" s="397" t="s">
        <v>635</v>
      </c>
      <c r="MT131" s="397" t="s">
        <v>635</v>
      </c>
      <c r="MU131" s="397" t="s">
        <v>635</v>
      </c>
      <c r="MV131" s="397" t="s">
        <v>635</v>
      </c>
      <c r="MW131" s="397" t="s">
        <v>635</v>
      </c>
      <c r="MX131" s="397" t="s">
        <v>635</v>
      </c>
      <c r="MY131" s="397" t="s">
        <v>635</v>
      </c>
      <c r="MZ131" s="397" t="s">
        <v>635</v>
      </c>
      <c r="NA131" s="397" t="s">
        <v>635</v>
      </c>
      <c r="NB131" s="398" t="s">
        <v>635</v>
      </c>
      <c r="NC131" s="398" t="s">
        <v>635</v>
      </c>
      <c r="ND131" s="398" t="s">
        <v>635</v>
      </c>
      <c r="NE131" s="398" t="s">
        <v>635</v>
      </c>
      <c r="NF131" s="398" t="s">
        <v>635</v>
      </c>
      <c r="NG131" s="398" t="s">
        <v>635</v>
      </c>
      <c r="NH131" s="398" t="s">
        <v>635</v>
      </c>
      <c r="NI131" s="398" t="s">
        <v>635</v>
      </c>
      <c r="NJ131" s="399" t="s">
        <v>635</v>
      </c>
      <c r="NK131" s="400" t="s">
        <v>635</v>
      </c>
      <c r="NL131" s="400" t="s">
        <v>635</v>
      </c>
      <c r="NM131" s="400" t="s">
        <v>635</v>
      </c>
      <c r="NN131" s="400" t="s">
        <v>635</v>
      </c>
      <c r="NO131" s="400" t="s">
        <v>635</v>
      </c>
      <c r="NP131" s="400" t="s">
        <v>635</v>
      </c>
      <c r="NQ131" s="400" t="s">
        <v>635</v>
      </c>
      <c r="NR131" s="400" t="s">
        <v>635</v>
      </c>
      <c r="NS131" s="401" t="s">
        <v>635</v>
      </c>
      <c r="NT131" s="402" t="s">
        <v>635</v>
      </c>
      <c r="NU131" s="402" t="s">
        <v>635</v>
      </c>
      <c r="NV131" s="402" t="s">
        <v>635</v>
      </c>
      <c r="NW131" s="402" t="s">
        <v>635</v>
      </c>
      <c r="NX131" s="402" t="s">
        <v>635</v>
      </c>
      <c r="NY131" s="402" t="s">
        <v>635</v>
      </c>
      <c r="NZ131" s="402" t="s">
        <v>635</v>
      </c>
      <c r="OA131" s="402" t="s">
        <v>635</v>
      </c>
      <c r="OB131" s="403" t="s">
        <v>635</v>
      </c>
      <c r="OC131" s="380">
        <v>0</v>
      </c>
      <c r="OD131" s="380">
        <v>0</v>
      </c>
      <c r="OE131" s="380">
        <v>0</v>
      </c>
      <c r="OF131" s="380">
        <v>0</v>
      </c>
      <c r="OG131" s="380">
        <v>0</v>
      </c>
      <c r="OH131" s="380">
        <v>0</v>
      </c>
      <c r="OI131" s="380">
        <v>0</v>
      </c>
      <c r="OJ131" s="380">
        <v>0</v>
      </c>
      <c r="OK131" s="380">
        <v>0</v>
      </c>
      <c r="OL131" s="396">
        <v>0</v>
      </c>
      <c r="OM131" s="396">
        <v>0</v>
      </c>
      <c r="ON131" s="396">
        <v>0</v>
      </c>
      <c r="OO131" s="396">
        <v>0</v>
      </c>
      <c r="OP131" s="396">
        <v>0</v>
      </c>
      <c r="OQ131" s="396">
        <v>0</v>
      </c>
      <c r="OR131" s="396">
        <v>0</v>
      </c>
      <c r="OS131" s="396">
        <v>0</v>
      </c>
      <c r="OT131" s="404">
        <v>0</v>
      </c>
      <c r="OU131" s="398" t="s">
        <v>635</v>
      </c>
      <c r="OV131" s="398" t="s">
        <v>635</v>
      </c>
      <c r="OW131" s="398" t="s">
        <v>635</v>
      </c>
      <c r="OX131" s="398" t="s">
        <v>635</v>
      </c>
      <c r="OY131" s="398" t="s">
        <v>635</v>
      </c>
      <c r="OZ131" s="398" t="s">
        <v>635</v>
      </c>
      <c r="PA131" s="398" t="s">
        <v>635</v>
      </c>
      <c r="PB131" s="398" t="s">
        <v>635</v>
      </c>
      <c r="PC131" s="399" t="s">
        <v>635</v>
      </c>
      <c r="PD131" s="393" t="s">
        <v>635</v>
      </c>
      <c r="PE131" s="393" t="s">
        <v>635</v>
      </c>
      <c r="PF131" s="393" t="s">
        <v>635</v>
      </c>
      <c r="PG131" s="393" t="s">
        <v>635</v>
      </c>
      <c r="PH131" s="393" t="s">
        <v>635</v>
      </c>
      <c r="PI131" s="393" t="s">
        <v>635</v>
      </c>
      <c r="PJ131" s="393" t="s">
        <v>635</v>
      </c>
      <c r="PK131" s="393" t="s">
        <v>635</v>
      </c>
      <c r="PL131" s="405" t="s">
        <v>635</v>
      </c>
      <c r="PM131" s="398" t="s">
        <v>635</v>
      </c>
      <c r="PN131" s="398" t="s">
        <v>635</v>
      </c>
      <c r="PO131" s="398" t="s">
        <v>635</v>
      </c>
      <c r="PP131" s="398" t="s">
        <v>635</v>
      </c>
      <c r="PQ131" s="398" t="s">
        <v>635</v>
      </c>
      <c r="PR131" s="398" t="s">
        <v>635</v>
      </c>
      <c r="PS131" s="398" t="s">
        <v>635</v>
      </c>
      <c r="PT131" s="398" t="s">
        <v>635</v>
      </c>
      <c r="PU131" s="399" t="s">
        <v>635</v>
      </c>
      <c r="PV131" s="397" t="s">
        <v>635</v>
      </c>
      <c r="PW131" s="397" t="s">
        <v>635</v>
      </c>
      <c r="PX131" s="397" t="s">
        <v>635</v>
      </c>
      <c r="PY131" s="397" t="s">
        <v>635</v>
      </c>
      <c r="PZ131" s="397" t="s">
        <v>635</v>
      </c>
      <c r="QA131" s="397" t="s">
        <v>635</v>
      </c>
      <c r="QB131" s="397" t="s">
        <v>635</v>
      </c>
      <c r="QC131" s="397" t="s">
        <v>635</v>
      </c>
      <c r="QD131" s="406" t="s">
        <v>635</v>
      </c>
      <c r="QE131" s="407" t="s">
        <v>635</v>
      </c>
      <c r="QF131" s="407" t="s">
        <v>635</v>
      </c>
      <c r="QG131" s="407" t="s">
        <v>635</v>
      </c>
      <c r="QH131" s="407" t="s">
        <v>635</v>
      </c>
      <c r="QI131" s="407" t="s">
        <v>635</v>
      </c>
      <c r="QJ131" s="407" t="s">
        <v>635</v>
      </c>
      <c r="QK131" s="407" t="s">
        <v>635</v>
      </c>
      <c r="QL131" s="407" t="s">
        <v>635</v>
      </c>
      <c r="QM131" s="408" t="s">
        <v>635</v>
      </c>
      <c r="QN131" s="359" t="s">
        <v>635</v>
      </c>
      <c r="QO131" s="359" t="s">
        <v>635</v>
      </c>
      <c r="QP131" s="359" t="s">
        <v>635</v>
      </c>
      <c r="QQ131" s="359" t="s">
        <v>635</v>
      </c>
      <c r="QR131" s="359" t="s">
        <v>635</v>
      </c>
      <c r="QS131" s="359" t="s">
        <v>635</v>
      </c>
      <c r="QT131" s="359" t="s">
        <v>635</v>
      </c>
      <c r="QU131" s="359" t="s">
        <v>635</v>
      </c>
      <c r="QV131" s="409" t="s">
        <v>635</v>
      </c>
      <c r="QW131" s="410">
        <v>0</v>
      </c>
      <c r="QX131" s="410">
        <v>0</v>
      </c>
      <c r="QY131" s="410">
        <v>0</v>
      </c>
      <c r="QZ131" s="410">
        <v>0</v>
      </c>
      <c r="RA131" s="410">
        <v>0</v>
      </c>
      <c r="RB131" s="410">
        <v>0</v>
      </c>
      <c r="RC131" s="410">
        <v>0</v>
      </c>
      <c r="RD131" s="410">
        <v>0</v>
      </c>
      <c r="RE131" s="411">
        <v>0</v>
      </c>
      <c r="RF131" s="375" t="s">
        <v>656</v>
      </c>
      <c r="RG131" s="375" t="s">
        <v>1335</v>
      </c>
      <c r="RH131" s="376" t="s">
        <v>635</v>
      </c>
      <c r="RI131" s="376" t="s">
        <v>635</v>
      </c>
      <c r="RJ131" s="376" t="s">
        <v>635</v>
      </c>
      <c r="RK131" s="376" t="s">
        <v>635</v>
      </c>
      <c r="RL131" s="348" t="s">
        <v>710</v>
      </c>
      <c r="RM131" s="349" t="s">
        <v>635</v>
      </c>
      <c r="RN131" s="349" t="s">
        <v>635</v>
      </c>
      <c r="RO131" s="412">
        <v>0</v>
      </c>
      <c r="RP131" s="412">
        <v>0</v>
      </c>
      <c r="RQ131" s="412">
        <v>1</v>
      </c>
      <c r="RR131" s="412">
        <v>0</v>
      </c>
      <c r="RS131" s="412">
        <v>0</v>
      </c>
      <c r="RT131" s="412">
        <v>0</v>
      </c>
      <c r="RU131" s="412">
        <v>0</v>
      </c>
      <c r="RV131" s="412">
        <v>0</v>
      </c>
      <c r="RW131" s="412">
        <f t="shared" ref="RW131" si="44">SUM(RO131:RV131)</f>
        <v>1</v>
      </c>
      <c r="RX131" s="398">
        <v>0</v>
      </c>
      <c r="RY131" s="398">
        <v>0</v>
      </c>
      <c r="RZ131" s="398">
        <v>1</v>
      </c>
      <c r="SA131" s="398">
        <v>0</v>
      </c>
      <c r="SB131" s="398">
        <v>0</v>
      </c>
      <c r="SC131" s="398">
        <v>0</v>
      </c>
      <c r="SD131" s="398">
        <v>0</v>
      </c>
      <c r="SE131" s="398">
        <v>0</v>
      </c>
      <c r="SF131" s="398">
        <f>SUM(RX131:SE131)</f>
        <v>1</v>
      </c>
      <c r="SG131" s="371" t="s">
        <v>635</v>
      </c>
      <c r="SH131" s="371" t="s">
        <v>635</v>
      </c>
      <c r="SI131" s="371" t="s">
        <v>635</v>
      </c>
      <c r="SJ131" s="371" t="s">
        <v>635</v>
      </c>
      <c r="SK131" s="371" t="s">
        <v>635</v>
      </c>
      <c r="SL131" s="371" t="s">
        <v>635</v>
      </c>
      <c r="SM131" s="371" t="s">
        <v>635</v>
      </c>
      <c r="SN131" s="371" t="s">
        <v>635</v>
      </c>
      <c r="SO131" s="371" t="s">
        <v>635</v>
      </c>
      <c r="SP131" s="345" t="s">
        <v>635</v>
      </c>
      <c r="SQ131" s="345" t="s">
        <v>635</v>
      </c>
      <c r="SR131" s="345" t="s">
        <v>635</v>
      </c>
      <c r="SS131" s="345" t="s">
        <v>635</v>
      </c>
      <c r="ST131" s="345" t="s">
        <v>635</v>
      </c>
      <c r="SU131" s="345" t="s">
        <v>635</v>
      </c>
      <c r="SV131" s="345" t="s">
        <v>635</v>
      </c>
      <c r="SW131" s="345" t="s">
        <v>635</v>
      </c>
      <c r="SX131" s="345" t="s">
        <v>635</v>
      </c>
      <c r="SY131" s="364" t="s">
        <v>635</v>
      </c>
      <c r="SZ131" s="364" t="s">
        <v>635</v>
      </c>
      <c r="TA131" s="364" t="s">
        <v>635</v>
      </c>
      <c r="TB131" s="364" t="s">
        <v>635</v>
      </c>
      <c r="TC131" s="364" t="s">
        <v>635</v>
      </c>
      <c r="TD131" s="364" t="s">
        <v>635</v>
      </c>
      <c r="TE131" s="364" t="s">
        <v>635</v>
      </c>
      <c r="TF131" s="364" t="s">
        <v>635</v>
      </c>
      <c r="TG131" s="364" t="s">
        <v>635</v>
      </c>
      <c r="TH131" s="391" t="s">
        <v>635</v>
      </c>
      <c r="TI131" s="391" t="s">
        <v>635</v>
      </c>
      <c r="TJ131" s="391" t="s">
        <v>635</v>
      </c>
      <c r="TK131" s="391" t="s">
        <v>635</v>
      </c>
      <c r="TL131" s="391" t="s">
        <v>635</v>
      </c>
      <c r="TM131" s="391" t="s">
        <v>635</v>
      </c>
      <c r="TN131" s="391" t="s">
        <v>635</v>
      </c>
      <c r="TO131" s="391" t="s">
        <v>635</v>
      </c>
      <c r="TP131" s="391" t="s">
        <v>635</v>
      </c>
      <c r="TQ131" s="413" t="s">
        <v>635</v>
      </c>
      <c r="TR131" s="413" t="s">
        <v>635</v>
      </c>
      <c r="TS131" s="413" t="s">
        <v>635</v>
      </c>
      <c r="TT131" s="413" t="s">
        <v>635</v>
      </c>
      <c r="TU131" s="413" t="s">
        <v>635</v>
      </c>
      <c r="TV131" s="413" t="s">
        <v>635</v>
      </c>
      <c r="TW131" s="413" t="s">
        <v>635</v>
      </c>
      <c r="TX131" s="413" t="s">
        <v>635</v>
      </c>
      <c r="TY131" s="413" t="s">
        <v>635</v>
      </c>
      <c r="TZ131" s="414" t="s">
        <v>635</v>
      </c>
      <c r="UA131" s="414" t="s">
        <v>635</v>
      </c>
      <c r="UB131" s="414" t="s">
        <v>635</v>
      </c>
      <c r="UC131" s="414" t="s">
        <v>635</v>
      </c>
      <c r="UD131" s="414" t="s">
        <v>635</v>
      </c>
      <c r="UE131" s="414" t="s">
        <v>635</v>
      </c>
      <c r="UF131" s="414" t="s">
        <v>635</v>
      </c>
      <c r="UG131" s="414" t="s">
        <v>635</v>
      </c>
      <c r="UH131" s="414" t="s">
        <v>635</v>
      </c>
      <c r="UI131" s="412">
        <v>0</v>
      </c>
      <c r="UJ131" s="412">
        <v>0</v>
      </c>
      <c r="UK131" s="412">
        <v>1</v>
      </c>
      <c r="UL131" s="412">
        <v>0</v>
      </c>
      <c r="UM131" s="412">
        <v>0</v>
      </c>
      <c r="UN131" s="412">
        <v>0</v>
      </c>
      <c r="UO131" s="412">
        <v>0</v>
      </c>
      <c r="UP131" s="412">
        <v>0</v>
      </c>
      <c r="UQ131" s="415">
        <f t="shared" ref="UQ131" si="45">SUBTOTAL(9,UI131:UP131)</f>
        <v>1</v>
      </c>
      <c r="UR131" s="370" t="s">
        <v>635</v>
      </c>
      <c r="US131" s="370" t="s">
        <v>635</v>
      </c>
      <c r="UT131" s="370" t="s">
        <v>635</v>
      </c>
      <c r="UU131" s="370" t="s">
        <v>635</v>
      </c>
      <c r="UV131" s="370" t="s">
        <v>635</v>
      </c>
      <c r="UW131" s="370" t="s">
        <v>635</v>
      </c>
      <c r="UX131" s="370" t="s">
        <v>635</v>
      </c>
      <c r="UY131" s="370" t="s">
        <v>635</v>
      </c>
      <c r="UZ131" s="370" t="s">
        <v>635</v>
      </c>
      <c r="VA131" s="410" t="s">
        <v>635</v>
      </c>
      <c r="VB131" s="410" t="s">
        <v>635</v>
      </c>
      <c r="VC131" s="410" t="s">
        <v>635</v>
      </c>
      <c r="VD131" s="410" t="s">
        <v>635</v>
      </c>
      <c r="VE131" s="410" t="s">
        <v>635</v>
      </c>
      <c r="VF131" s="410" t="s">
        <v>635</v>
      </c>
      <c r="VG131" s="410" t="s">
        <v>635</v>
      </c>
      <c r="VH131" s="410" t="s">
        <v>635</v>
      </c>
      <c r="VI131" s="416" t="s">
        <v>635</v>
      </c>
      <c r="VJ131" s="417" t="s">
        <v>635</v>
      </c>
      <c r="VK131" s="417" t="s">
        <v>635</v>
      </c>
      <c r="VL131" s="418" t="s">
        <v>635</v>
      </c>
      <c r="VM131" s="413" t="s">
        <v>635</v>
      </c>
      <c r="VN131" s="413" t="s">
        <v>635</v>
      </c>
      <c r="VO131" s="413" t="s">
        <v>635</v>
      </c>
      <c r="VP131" s="413" t="s">
        <v>635</v>
      </c>
      <c r="VQ131" s="413" t="s">
        <v>635</v>
      </c>
      <c r="VR131" s="419" t="s">
        <v>635</v>
      </c>
      <c r="VS131" s="420" t="s">
        <v>635</v>
      </c>
      <c r="VT131" s="420" t="s">
        <v>635</v>
      </c>
      <c r="VU131" s="420" t="s">
        <v>635</v>
      </c>
      <c r="VV131" s="420" t="s">
        <v>635</v>
      </c>
      <c r="VW131" s="420" t="s">
        <v>635</v>
      </c>
      <c r="VX131" s="420" t="s">
        <v>635</v>
      </c>
      <c r="VY131" s="420" t="s">
        <v>635</v>
      </c>
      <c r="VZ131" s="420" t="s">
        <v>635</v>
      </c>
      <c r="WA131" s="416" t="s">
        <v>635</v>
      </c>
      <c r="WB131" s="421" t="s">
        <v>635</v>
      </c>
      <c r="WC131" s="421" t="s">
        <v>635</v>
      </c>
      <c r="WD131" s="421" t="s">
        <v>635</v>
      </c>
      <c r="WE131" s="421" t="s">
        <v>635</v>
      </c>
      <c r="WF131" s="421" t="s">
        <v>635</v>
      </c>
      <c r="WG131" s="421" t="s">
        <v>635</v>
      </c>
      <c r="WH131" s="421" t="s">
        <v>635</v>
      </c>
      <c r="WI131" s="421" t="s">
        <v>635</v>
      </c>
      <c r="WJ131" s="422" t="s">
        <v>635</v>
      </c>
      <c r="WK131" s="376" t="s">
        <v>635</v>
      </c>
      <c r="WL131" s="376" t="s">
        <v>635</v>
      </c>
      <c r="WM131" s="376" t="s">
        <v>635</v>
      </c>
      <c r="WN131" s="376" t="s">
        <v>635</v>
      </c>
      <c r="WO131" s="376" t="s">
        <v>635</v>
      </c>
      <c r="WP131" s="376" t="s">
        <v>635</v>
      </c>
      <c r="WQ131" s="376" t="s">
        <v>635</v>
      </c>
      <c r="WR131" s="376" t="s">
        <v>635</v>
      </c>
      <c r="WS131" s="423" t="s">
        <v>635</v>
      </c>
      <c r="WT131" s="398">
        <v>0</v>
      </c>
      <c r="WU131" s="398">
        <v>0</v>
      </c>
      <c r="WV131" s="398">
        <v>1</v>
      </c>
      <c r="WW131" s="398">
        <v>0</v>
      </c>
      <c r="WX131" s="398">
        <v>0</v>
      </c>
      <c r="WY131" s="398">
        <v>0</v>
      </c>
      <c r="WZ131" s="398">
        <v>0</v>
      </c>
      <c r="XA131" s="398">
        <v>0</v>
      </c>
      <c r="XB131" s="424">
        <f>SUBTOTAL(9,WT131:XA131)</f>
        <v>1</v>
      </c>
      <c r="XC131" s="348" t="s">
        <v>665</v>
      </c>
      <c r="XD131" s="348" t="s">
        <v>666</v>
      </c>
      <c r="XE131" s="348" t="s">
        <v>750</v>
      </c>
      <c r="XF131" s="353" t="s">
        <v>635</v>
      </c>
      <c r="XG131" s="425" t="s">
        <v>667</v>
      </c>
      <c r="XH131" s="425" t="s">
        <v>671</v>
      </c>
      <c r="XI131" s="425" t="s">
        <v>672</v>
      </c>
      <c r="XJ131" s="425" t="s">
        <v>635</v>
      </c>
      <c r="XK131" s="425" t="s">
        <v>635</v>
      </c>
      <c r="XL131" s="374" t="s">
        <v>635</v>
      </c>
      <c r="XM131" s="426" t="s">
        <v>667</v>
      </c>
      <c r="XN131" s="426" t="s">
        <v>635</v>
      </c>
      <c r="XO131" s="426" t="s">
        <v>672</v>
      </c>
      <c r="XP131" s="426" t="s">
        <v>673</v>
      </c>
      <c r="XQ131" s="426" t="s">
        <v>712</v>
      </c>
      <c r="XR131" s="426" t="s">
        <v>635</v>
      </c>
      <c r="XS131" s="426" t="s">
        <v>635</v>
      </c>
      <c r="XT131" s="426" t="s">
        <v>635</v>
      </c>
      <c r="XU131" s="427" t="s">
        <v>667</v>
      </c>
      <c r="XV131" s="427" t="s">
        <v>635</v>
      </c>
      <c r="XW131" s="427" t="s">
        <v>635</v>
      </c>
      <c r="XX131" s="427" t="s">
        <v>635</v>
      </c>
      <c r="XY131" s="427" t="s">
        <v>635</v>
      </c>
      <c r="XZ131" s="427" t="s">
        <v>635</v>
      </c>
      <c r="YA131" s="383" t="s">
        <v>635</v>
      </c>
      <c r="YB131" s="383" t="s">
        <v>635</v>
      </c>
      <c r="YC131" s="383" t="s">
        <v>635</v>
      </c>
      <c r="YD131" s="383" t="s">
        <v>635</v>
      </c>
      <c r="YE131" s="383" t="s">
        <v>635</v>
      </c>
      <c r="YF131" s="383" t="s">
        <v>635</v>
      </c>
      <c r="YG131" s="383" t="s">
        <v>635</v>
      </c>
      <c r="YH131" s="353" t="s">
        <v>635</v>
      </c>
      <c r="YI131" s="353" t="s">
        <v>635</v>
      </c>
      <c r="YJ131" s="353" t="s">
        <v>635</v>
      </c>
      <c r="YK131" s="425" t="s">
        <v>635</v>
      </c>
      <c r="YL131" s="425" t="s">
        <v>635</v>
      </c>
      <c r="YM131" s="425" t="s">
        <v>635</v>
      </c>
      <c r="YN131" s="425" t="s">
        <v>635</v>
      </c>
      <c r="YO131" s="425" t="s">
        <v>635</v>
      </c>
      <c r="YP131" s="369" t="s">
        <v>635</v>
      </c>
      <c r="YQ131" s="369" t="s">
        <v>635</v>
      </c>
      <c r="YR131" s="369" t="s">
        <v>635</v>
      </c>
      <c r="YS131" s="369" t="s">
        <v>635</v>
      </c>
      <c r="YT131" s="369" t="s">
        <v>635</v>
      </c>
      <c r="YU131" s="369" t="s">
        <v>635</v>
      </c>
      <c r="YV131" s="354" t="s">
        <v>635</v>
      </c>
      <c r="YW131" s="354" t="s">
        <v>635</v>
      </c>
      <c r="YX131" s="354" t="s">
        <v>635</v>
      </c>
      <c r="YY131" s="354" t="s">
        <v>635</v>
      </c>
      <c r="YZ131" s="348" t="s">
        <v>674</v>
      </c>
      <c r="ZA131" s="348" t="s">
        <v>635</v>
      </c>
      <c r="ZB131" s="365" t="s">
        <v>635</v>
      </c>
      <c r="ZC131" s="365" t="s">
        <v>635</v>
      </c>
      <c r="ZD131" s="365" t="s">
        <v>635</v>
      </c>
      <c r="ZE131" s="365" t="s">
        <v>635</v>
      </c>
      <c r="ZF131" s="365" t="s">
        <v>635</v>
      </c>
      <c r="ZG131" s="364" t="s">
        <v>714</v>
      </c>
      <c r="ZH131" s="364" t="s">
        <v>676</v>
      </c>
      <c r="ZI131" s="364" t="s">
        <v>677</v>
      </c>
      <c r="ZJ131" s="364" t="s">
        <v>753</v>
      </c>
      <c r="ZK131" s="364" t="s">
        <v>635</v>
      </c>
      <c r="ZL131" s="364" t="s">
        <v>635</v>
      </c>
      <c r="ZM131" s="364" t="s">
        <v>635</v>
      </c>
      <c r="ZN131" s="364" t="s">
        <v>635</v>
      </c>
      <c r="ZO131" s="388" t="s">
        <v>635</v>
      </c>
      <c r="ZP131" s="388" t="s">
        <v>635</v>
      </c>
      <c r="ZQ131" s="388" t="s">
        <v>635</v>
      </c>
      <c r="ZR131" s="388" t="s">
        <v>635</v>
      </c>
      <c r="ZS131" s="388" t="s">
        <v>635</v>
      </c>
      <c r="ZT131" s="420" t="s">
        <v>635</v>
      </c>
      <c r="ZU131" s="420">
        <v>1</v>
      </c>
      <c r="ZV131" s="420" t="s">
        <v>635</v>
      </c>
      <c r="ZW131" s="420" t="s">
        <v>635</v>
      </c>
      <c r="ZX131" s="370">
        <v>0.5</v>
      </c>
      <c r="ZY131" s="370" t="s">
        <v>635</v>
      </c>
      <c r="ZZ131" s="370" t="s">
        <v>635</v>
      </c>
      <c r="AAA131" s="370" t="s">
        <v>635</v>
      </c>
      <c r="AAB131" s="371" t="s">
        <v>635</v>
      </c>
      <c r="AAC131" s="371" t="s">
        <v>635</v>
      </c>
      <c r="AAD131" s="371" t="s">
        <v>635</v>
      </c>
      <c r="AAE131" s="428" t="s">
        <v>635</v>
      </c>
      <c r="AAF131" s="345" t="s">
        <v>635</v>
      </c>
      <c r="AAG131" s="345" t="s">
        <v>635</v>
      </c>
      <c r="AAH131" s="345" t="s">
        <v>635</v>
      </c>
      <c r="AAI131" s="345" t="s">
        <v>635</v>
      </c>
      <c r="AAJ131" s="364" t="s">
        <v>635</v>
      </c>
      <c r="AAK131" s="364">
        <v>1</v>
      </c>
      <c r="AAL131" s="364" t="s">
        <v>635</v>
      </c>
      <c r="AAM131" s="364" t="s">
        <v>635</v>
      </c>
      <c r="AAN131" s="370">
        <v>0.5</v>
      </c>
      <c r="AAO131" s="370">
        <v>1</v>
      </c>
      <c r="AAP131" s="370" t="s">
        <v>635</v>
      </c>
      <c r="AAQ131" s="370" t="s">
        <v>635</v>
      </c>
      <c r="AAR131" s="391">
        <v>1</v>
      </c>
      <c r="AAS131" s="391" t="s">
        <v>635</v>
      </c>
      <c r="AAT131" s="391" t="s">
        <v>635</v>
      </c>
      <c r="AAU131" s="391" t="s">
        <v>635</v>
      </c>
      <c r="AAV131" s="420">
        <v>5</v>
      </c>
      <c r="AAW131" s="420" t="s">
        <v>635</v>
      </c>
      <c r="AAX131" s="420" t="s">
        <v>635</v>
      </c>
      <c r="AAY131" s="420" t="s">
        <v>635</v>
      </c>
      <c r="AAZ131" s="346" t="s">
        <v>626</v>
      </c>
      <c r="ABA131" s="343" t="s">
        <v>635</v>
      </c>
      <c r="ABB131" s="343" t="s">
        <v>635</v>
      </c>
      <c r="ABC131" s="343" t="s">
        <v>635</v>
      </c>
      <c r="ABD131" s="343" t="s">
        <v>635</v>
      </c>
      <c r="ABE131" s="343" t="s">
        <v>635</v>
      </c>
      <c r="ABF131" s="346" t="s">
        <v>635</v>
      </c>
      <c r="ABG131" s="429">
        <v>45000</v>
      </c>
      <c r="ABH131" s="430" t="s">
        <v>635</v>
      </c>
      <c r="ABI131" s="413" t="s">
        <v>635</v>
      </c>
      <c r="ABJ131" s="413" t="s">
        <v>635</v>
      </c>
      <c r="ABK131" s="413" t="s">
        <v>635</v>
      </c>
      <c r="ABL131" s="413" t="s">
        <v>635</v>
      </c>
      <c r="ABM131" s="413" t="s">
        <v>635</v>
      </c>
      <c r="ABN131" s="413" t="s">
        <v>635</v>
      </c>
      <c r="ABO131" s="430" t="s">
        <v>635</v>
      </c>
      <c r="ABP131" s="354" t="s">
        <v>635</v>
      </c>
      <c r="ABQ131" s="354" t="s">
        <v>635</v>
      </c>
      <c r="ABR131" s="354" t="s">
        <v>635</v>
      </c>
      <c r="ABS131" s="346" t="s">
        <v>632</v>
      </c>
      <c r="ABT131" s="339" t="s">
        <v>632</v>
      </c>
      <c r="ABU131" s="431" t="s">
        <v>718</v>
      </c>
      <c r="ABV131" s="431" t="s">
        <v>635</v>
      </c>
      <c r="ABW131" s="431" t="s">
        <v>635</v>
      </c>
      <c r="ABX131" s="431" t="s">
        <v>635</v>
      </c>
      <c r="ABY131" s="431" t="s">
        <v>635</v>
      </c>
      <c r="ABZ131" s="431" t="s">
        <v>635</v>
      </c>
      <c r="ACA131" s="431" t="s">
        <v>635</v>
      </c>
      <c r="ACB131" s="339" t="s">
        <v>632</v>
      </c>
      <c r="ACC131" s="339" t="s">
        <v>635</v>
      </c>
      <c r="ACD131" s="354" t="s">
        <v>2364</v>
      </c>
      <c r="ACE131" s="354" t="s">
        <v>635</v>
      </c>
      <c r="ACF131" s="354" t="s">
        <v>635</v>
      </c>
      <c r="ACG131" s="354" t="s">
        <v>635</v>
      </c>
      <c r="ACH131" s="432" t="s">
        <v>2365</v>
      </c>
      <c r="ACI131" s="339" t="s">
        <v>2366</v>
      </c>
      <c r="ACJ131" s="339"/>
    </row>
    <row r="133" spans="1:764" ht="15" customHeight="1">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8"/>
      <c r="AD133" s="338"/>
      <c r="AE133" s="338"/>
      <c r="AF133" s="338"/>
      <c r="AG133" s="338"/>
      <c r="AH133" s="338"/>
      <c r="AI133" s="338"/>
      <c r="AJ133" s="338"/>
      <c r="AK133" s="338"/>
      <c r="AL133" s="338"/>
      <c r="AM133" s="338"/>
      <c r="AN133" s="338"/>
      <c r="AO133" s="338"/>
      <c r="AP133" s="338"/>
      <c r="AQ133" s="338"/>
      <c r="AR133" s="338"/>
      <c r="AS133" s="338"/>
      <c r="AT133" s="338"/>
      <c r="AU133" s="338"/>
      <c r="AV133" s="338"/>
      <c r="AW133" s="338"/>
      <c r="AX133" s="338"/>
      <c r="AY133" s="338"/>
      <c r="AZ133" s="338"/>
      <c r="BA133" s="338"/>
      <c r="BB133" s="338"/>
      <c r="BC133" s="338"/>
      <c r="BD133" s="338"/>
      <c r="BE133" s="338"/>
      <c r="BF133" s="338"/>
      <c r="BG133" s="338"/>
      <c r="BH133" s="338"/>
      <c r="BI133" s="338"/>
      <c r="BJ133" s="338"/>
      <c r="BK133" s="338"/>
      <c r="BL133" s="338"/>
      <c r="BM133" s="338"/>
      <c r="BN133" s="338"/>
      <c r="BO133" s="338"/>
      <c r="BP133" s="338"/>
      <c r="BQ133" s="338"/>
      <c r="BR133" s="338"/>
      <c r="BS133" s="338"/>
      <c r="BT133" s="338"/>
      <c r="BU133" s="338"/>
      <c r="BV133" s="338"/>
      <c r="BW133" s="338"/>
      <c r="BX133" s="338"/>
      <c r="BY133" s="338"/>
      <c r="BZ133" s="338"/>
      <c r="CA133" s="338"/>
      <c r="CB133" s="338"/>
      <c r="CC133" s="338"/>
      <c r="CD133" s="338"/>
      <c r="CE133" s="338"/>
      <c r="CF133" s="338"/>
      <c r="CG133" s="338"/>
      <c r="CH133" s="338"/>
      <c r="CI133" s="338"/>
      <c r="CJ133" s="338"/>
      <c r="CK133" s="338"/>
      <c r="CL133" s="338">
        <f>SUM(CL2:CL131)/Sample_size</f>
        <v>10.370769230769231</v>
      </c>
      <c r="CM133" s="338"/>
      <c r="CN133" s="338">
        <f>SUM(CN2:CN131)/Sample_size</f>
        <v>0.66923076923076918</v>
      </c>
      <c r="CO133" s="338"/>
      <c r="CP133" s="338">
        <f>SUM(CP2:CP131)/Sample_size</f>
        <v>0.12053846153846148</v>
      </c>
      <c r="CQ133" s="338"/>
      <c r="CR133" s="338">
        <f>SUM(CR2:CR131)/Sample_size</f>
        <v>3.8461538461538464E-2</v>
      </c>
      <c r="CS133" s="338"/>
      <c r="CT133" s="338">
        <f>SUM(CT2:CT131)/Sample_size</f>
        <v>1.5384615384615385E-2</v>
      </c>
      <c r="CU133" s="338"/>
      <c r="CV133" s="338">
        <f>SUM(CV2:CV131)/Sample_size</f>
        <v>0.89230769230769236</v>
      </c>
      <c r="CW133" s="338"/>
      <c r="CX133" s="338"/>
      <c r="CY133" s="338"/>
      <c r="CZ133" s="338"/>
      <c r="DA133" s="338"/>
      <c r="DB133" s="338"/>
      <c r="DC133" s="338"/>
      <c r="DD133" s="338"/>
      <c r="DE133" s="338"/>
      <c r="DF133" s="338"/>
      <c r="DG133" s="338"/>
      <c r="DH133" s="338"/>
      <c r="DI133" s="338"/>
      <c r="DJ133" s="338"/>
      <c r="DK133" s="338"/>
      <c r="DL133" s="338"/>
      <c r="DM133" s="338"/>
      <c r="DN133" s="338"/>
      <c r="DO133" s="338"/>
      <c r="DP133" s="338"/>
      <c r="DQ133" s="338"/>
      <c r="DR133" s="338"/>
      <c r="DS133" s="338"/>
      <c r="DT133" s="338"/>
      <c r="DU133" s="338"/>
      <c r="DV133" s="338"/>
      <c r="DW133" s="338"/>
      <c r="DX133" s="338"/>
      <c r="DY133" s="338"/>
      <c r="DZ133" s="338"/>
      <c r="EA133" s="338"/>
      <c r="EB133" s="338"/>
      <c r="EC133" s="338"/>
      <c r="ED133" s="338"/>
      <c r="EE133" s="338"/>
      <c r="EF133" s="338"/>
      <c r="EG133" s="338"/>
      <c r="EH133" s="338"/>
      <c r="EI133" s="338"/>
      <c r="EJ133" s="338"/>
      <c r="EK133" s="338"/>
      <c r="EL133" s="338"/>
      <c r="EM133" s="338"/>
      <c r="EN133" s="338"/>
      <c r="EO133" s="338"/>
      <c r="EP133" s="338"/>
      <c r="EQ133" s="338"/>
      <c r="ER133" s="338"/>
      <c r="ES133" s="338"/>
      <c r="ET133" s="338"/>
      <c r="EU133" s="338"/>
      <c r="EV133" s="338"/>
      <c r="EW133" s="338"/>
      <c r="EX133" s="338"/>
      <c r="EY133" s="338"/>
      <c r="EZ133" s="338"/>
      <c r="FA133" s="338"/>
      <c r="FB133" s="338"/>
      <c r="FC133" s="338"/>
      <c r="FD133" s="338"/>
      <c r="FE133" s="338"/>
      <c r="FF133" s="338"/>
      <c r="FG133" s="338"/>
      <c r="FH133" s="338"/>
      <c r="FI133" s="338">
        <f t="shared" ref="FI133:FP133" si="46">SUM(FI2:FI131)/Sample_size</f>
        <v>3.1</v>
      </c>
      <c r="FJ133" s="338">
        <f t="shared" si="46"/>
        <v>0.7</v>
      </c>
      <c r="FK133" s="338">
        <f t="shared" si="46"/>
        <v>0.97692307692307689</v>
      </c>
      <c r="FL133" s="338">
        <f t="shared" si="46"/>
        <v>0.27692307692307694</v>
      </c>
      <c r="FM133" s="338">
        <f t="shared" si="46"/>
        <v>19.307692307692307</v>
      </c>
      <c r="FN133" s="338">
        <f t="shared" si="46"/>
        <v>0.93846153846153846</v>
      </c>
      <c r="FO133" s="338">
        <f t="shared" si="46"/>
        <v>0.67692307692307696</v>
      </c>
      <c r="FP133" s="338">
        <f t="shared" si="46"/>
        <v>0.18461538461538463</v>
      </c>
      <c r="FQ133" s="338"/>
      <c r="FR133" s="338"/>
      <c r="FS133" s="338"/>
      <c r="FT133" s="338"/>
      <c r="FU133" s="338"/>
      <c r="FV133" s="338"/>
      <c r="FW133" s="338"/>
      <c r="FX133" s="338"/>
      <c r="FY133" s="338"/>
      <c r="FZ133" s="338"/>
      <c r="GA133" s="338">
        <f>AVERAGE(GA87:GA130)</f>
        <v>2.8139534883720931</v>
      </c>
      <c r="GB133" s="338">
        <f>AVERAGE(GB87:GB130)</f>
        <v>21.186046511627907</v>
      </c>
      <c r="GC133" s="338"/>
      <c r="GD133" s="338"/>
      <c r="GE133" s="338">
        <f>AVERAGE(GE87:GE130)</f>
        <v>3.0930232558139537</v>
      </c>
      <c r="GF133" s="338">
        <f>AVERAGE(GF87:GF130)</f>
        <v>20.906976744186046</v>
      </c>
      <c r="GG133" s="338"/>
      <c r="GH133" s="338"/>
      <c r="GI133" s="338">
        <f>AVERAGE(GI87:GI130)</f>
        <v>11.666666666666666</v>
      </c>
      <c r="GJ133" s="338">
        <f>AVERAGE(GJ87:GJ130)</f>
        <v>12.333333333333334</v>
      </c>
      <c r="GK133" s="338"/>
      <c r="GL133" s="338"/>
      <c r="GM133" s="338">
        <f>AVERAGE(GM1:GM131)</f>
        <v>8.7931034482758612</v>
      </c>
      <c r="GN133" s="338">
        <f>AVERAGE(GN1:GN131)</f>
        <v>15.206896551724139</v>
      </c>
      <c r="GO133" s="338"/>
      <c r="GP133" s="338">
        <f>AVERAGE(GP1:GP131)</f>
        <v>0</v>
      </c>
      <c r="GQ133" s="338">
        <f>AVERAGE(GQ1:GQ131)</f>
        <v>24</v>
      </c>
      <c r="GR133" s="338"/>
      <c r="GS133" s="338">
        <f>AVERAGE(GS1:GS131)</f>
        <v>0</v>
      </c>
      <c r="GT133" s="338">
        <f>AVERAGE(GT1:GT131)</f>
        <v>24</v>
      </c>
      <c r="GU133" s="338"/>
      <c r="GV133" s="338">
        <f>AVERAGE(GV1:GV131)</f>
        <v>0</v>
      </c>
      <c r="GW133" s="338">
        <f>AVERAGE(GW1:GW131)</f>
        <v>24</v>
      </c>
      <c r="GX133" s="338"/>
      <c r="GY133" s="338">
        <f>AVERAGE(GY1:GY131)</f>
        <v>0</v>
      </c>
      <c r="GZ133" s="338">
        <f>AVERAGE(GZ1:GZ131)</f>
        <v>24</v>
      </c>
      <c r="HA133" s="338"/>
      <c r="HB133" s="338"/>
      <c r="HC133" s="338">
        <f>AVERAGE(HC1:HC131)</f>
        <v>6.0574712643678161</v>
      </c>
      <c r="HD133" s="338">
        <f>AVERAGE(HD1:HD131)</f>
        <v>17.942528735632184</v>
      </c>
      <c r="HE133" s="338"/>
      <c r="HF133" s="338"/>
      <c r="HG133" s="338">
        <f>AVERAGE(HG1:HG131)</f>
        <v>4.8850574712643677</v>
      </c>
      <c r="HH133" s="338">
        <f>AVERAGE(HH1:HH131)</f>
        <v>19.114942528735632</v>
      </c>
      <c r="HI133" s="338"/>
      <c r="HJ133" s="338"/>
      <c r="HK133" s="338">
        <f>AVERAGE(HK2:HK131)</f>
        <v>8.6470588235294112</v>
      </c>
      <c r="HL133" s="338">
        <f>AVERAGE(HL2:HL131)</f>
        <v>15.352941176470589</v>
      </c>
      <c r="HM133" s="338"/>
      <c r="HN133" s="338"/>
      <c r="HO133" s="338">
        <f>AVERAGE(HO1:HO131)</f>
        <v>8.0588235294117645</v>
      </c>
      <c r="HP133" s="338">
        <f>AVERAGE(HP1:HP131)</f>
        <v>15.941176470588236</v>
      </c>
      <c r="HQ133" s="338"/>
      <c r="HR133" s="338"/>
      <c r="HS133" s="338">
        <f>AVERAGE(HS1:HS131)</f>
        <v>5.5384615384615383</v>
      </c>
      <c r="HT133" s="338">
        <f>AVERAGE(HT1:HT131)</f>
        <v>18.46153846153846</v>
      </c>
      <c r="HU133" s="338"/>
      <c r="HV133" s="338"/>
      <c r="HW133" s="338">
        <f>AVERAGE(HW1:HW131)</f>
        <v>3.6153846153846154</v>
      </c>
      <c r="HX133" s="338">
        <f>AVERAGE(HX1:HX131)</f>
        <v>20.384615384615383</v>
      </c>
      <c r="HY133" s="338"/>
      <c r="HZ133" s="338"/>
      <c r="IA133" s="338">
        <f>AVERAGE(IA1:IA131)</f>
        <v>1.4285714285714286</v>
      </c>
      <c r="IB133" s="338">
        <f>AVERAGE(IB1:IB131)</f>
        <v>22.571428571428573</v>
      </c>
      <c r="IC133" s="338"/>
      <c r="ID133" s="338"/>
      <c r="IE133" s="338">
        <f>AVERAGE(IE87:IE130)</f>
        <v>0</v>
      </c>
      <c r="IF133" s="338">
        <f>AVERAGE(IF87:IF130)</f>
        <v>24</v>
      </c>
      <c r="IG133" s="338"/>
      <c r="IH133" s="338"/>
      <c r="II133" s="338"/>
      <c r="IJ133" s="338"/>
      <c r="IK133" s="338"/>
      <c r="IL133" s="338"/>
      <c r="IM133" s="338"/>
      <c r="IN133" s="338"/>
      <c r="IO133" s="338"/>
      <c r="IP133" s="338"/>
      <c r="IQ133" s="338"/>
      <c r="IR133" s="338"/>
      <c r="IS133" s="433">
        <f>AVERAGE(IS2:IS131)</f>
        <v>0.20666666666666667</v>
      </c>
      <c r="IT133" s="433">
        <f>AVERAGE(IT2:IT131)</f>
        <v>0.79333333333333333</v>
      </c>
      <c r="IU133" s="338"/>
      <c r="IV133" s="338"/>
      <c r="IW133" s="433">
        <f>AVERAGE(IW2:IW131)</f>
        <v>0.32857142857142857</v>
      </c>
      <c r="IX133" s="433">
        <f>AVERAGE(IX2:IX131)</f>
        <v>0.67142857142857149</v>
      </c>
      <c r="IY133" s="338"/>
      <c r="IZ133" s="433">
        <f>AVERAGE(IZ2:IZ131)</f>
        <v>8.6956521739130432E-2</v>
      </c>
      <c r="JA133" s="433">
        <f>AVERAGE(JA2:JA131)</f>
        <v>0.91304347826086951</v>
      </c>
      <c r="JB133" s="338"/>
      <c r="JC133" s="433">
        <f>AVERAGE(JC2:JC131)</f>
        <v>8.3333333333333329E-2</v>
      </c>
      <c r="JD133" s="433">
        <f>AVERAGE(JD2:JD131)</f>
        <v>0.91666666666666663</v>
      </c>
      <c r="JE133" s="435"/>
      <c r="JF133" s="436">
        <f>AVERAGE(JF2:JF131)</f>
        <v>0</v>
      </c>
      <c r="JG133" s="436">
        <f>AVERAGE(JG2:JG131)</f>
        <v>0</v>
      </c>
      <c r="JH133" s="435"/>
      <c r="JI133" s="436">
        <f>AVERAGE(JI2:JI131)</f>
        <v>0</v>
      </c>
      <c r="JJ133" s="436">
        <f>AVERAGE(JJ2:JJ131)</f>
        <v>0</v>
      </c>
      <c r="JK133" s="435"/>
      <c r="JL133" s="436">
        <f>AVERAGE(JL2:JL131)</f>
        <v>0</v>
      </c>
      <c r="JM133" s="436">
        <f>AVERAGE(JM2:JM131)</f>
        <v>0</v>
      </c>
      <c r="JN133" s="435"/>
      <c r="JO133" s="436">
        <f>AVERAGE(JO2:JO131)</f>
        <v>0</v>
      </c>
      <c r="JP133" s="436">
        <f>AVERAGE(JP2:JP131)</f>
        <v>0</v>
      </c>
      <c r="JQ133" s="338"/>
      <c r="JR133" s="338"/>
      <c r="JS133" s="433">
        <f>AVERAGE(JS2:JS131)</f>
        <v>0.11521739130434783</v>
      </c>
      <c r="JT133" s="433">
        <f>AVERAGE(JT2:JT131)</f>
        <v>0.88478260869565228</v>
      </c>
      <c r="JU133" s="338"/>
      <c r="JV133" s="338"/>
      <c r="JW133" s="433">
        <f>AVERAGE(JW2:JW131)</f>
        <v>8.5365853658536592E-2</v>
      </c>
      <c r="JX133" s="433">
        <f>AVERAGE(JX2:JX131)</f>
        <v>0.91463414634146345</v>
      </c>
      <c r="JY133" s="338"/>
      <c r="JZ133" s="338"/>
      <c r="KA133" s="433">
        <f>AVERAGE(KA2:KA131)</f>
        <v>3.8461538461538464E-2</v>
      </c>
      <c r="KB133" s="433">
        <f>AVERAGE(KB2:KB131)</f>
        <v>0.96153846153846156</v>
      </c>
      <c r="KC133" s="338"/>
      <c r="KD133" s="338"/>
      <c r="KE133" s="433">
        <f>AVERAGE(KE2:KE131)</f>
        <v>4.1666666666666664E-2</v>
      </c>
      <c r="KF133" s="433">
        <f>AVERAGE(KF2:KF131)</f>
        <v>0.95833333333333337</v>
      </c>
      <c r="KG133" s="338"/>
      <c r="KH133" s="338"/>
      <c r="KI133" s="433">
        <f>AVERAGE(KI2:KI131)</f>
        <v>0</v>
      </c>
      <c r="KJ133" s="433">
        <f>AVERAGE(KJ2:KJ131)</f>
        <v>1</v>
      </c>
      <c r="KK133" s="338"/>
      <c r="KL133" s="338"/>
      <c r="KM133" s="433">
        <f>AVERAGE(KM2:KM131)</f>
        <v>0</v>
      </c>
      <c r="KN133" s="433">
        <f>AVERAGE(KN2:KN131)</f>
        <v>1</v>
      </c>
      <c r="KO133" s="338"/>
      <c r="KP133" s="338"/>
      <c r="KQ133" s="433">
        <f>AVERAGE(KQ2:KQ131)</f>
        <v>1</v>
      </c>
      <c r="KR133" s="433">
        <f>AVERAGE(KR2:KR131)</f>
        <v>0</v>
      </c>
      <c r="KS133" s="338"/>
      <c r="KT133" s="338"/>
      <c r="KU133" s="433">
        <f>AVERAGE(KU2:KU131)</f>
        <v>1</v>
      </c>
      <c r="KV133" s="433">
        <f>AVERAGE(KV2:KV131)</f>
        <v>0</v>
      </c>
      <c r="KW133" s="338"/>
      <c r="KX133" s="338"/>
      <c r="KY133" s="338"/>
      <c r="KZ133" s="338"/>
      <c r="LA133" s="338"/>
      <c r="LB133" s="338"/>
      <c r="LC133" s="338"/>
      <c r="LD133" s="338"/>
      <c r="LE133" s="338"/>
      <c r="LF133" s="338"/>
      <c r="LG133" s="338"/>
      <c r="LH133" s="338"/>
      <c r="LI133" s="338"/>
      <c r="LJ133" s="338"/>
      <c r="LK133" s="338"/>
      <c r="LL133" s="338"/>
      <c r="LM133" s="338"/>
      <c r="LN133" s="338"/>
      <c r="LO133" s="338"/>
      <c r="LP133" s="338"/>
      <c r="LQ133" s="338"/>
      <c r="LR133" s="433">
        <f>AVERAGEIF($LZ$2:$LZ$131,"100%",(LR2:LR131))</f>
        <v>0</v>
      </c>
      <c r="LS133" s="433">
        <f t="shared" ref="LS133:LZ133" si="47">AVERAGEIF($LZ$2:$LZ$131,"100%",(LS2:LS131))</f>
        <v>0</v>
      </c>
      <c r="LT133" s="433">
        <f t="shared" si="47"/>
        <v>0.3</v>
      </c>
      <c r="LU133" s="433">
        <f t="shared" si="47"/>
        <v>0</v>
      </c>
      <c r="LV133" s="433">
        <f t="shared" si="47"/>
        <v>0.5</v>
      </c>
      <c r="LW133" s="433">
        <f t="shared" si="47"/>
        <v>0</v>
      </c>
      <c r="LX133" s="433">
        <f t="shared" si="47"/>
        <v>0.2</v>
      </c>
      <c r="LY133" s="433">
        <f t="shared" si="47"/>
        <v>0</v>
      </c>
      <c r="LZ133" s="433">
        <f t="shared" si="47"/>
        <v>1</v>
      </c>
      <c r="MA133" s="433">
        <f>AVERAGEIF($MI$2:$MI$131,"100%",(MA2:MA131))</f>
        <v>0.16666666666666666</v>
      </c>
      <c r="MB133" s="433">
        <f t="shared" ref="MB133:MH133" si="48">AVERAGEIF($MI$2:$MI$131,"100%",(MB2:MB131))</f>
        <v>0</v>
      </c>
      <c r="MC133" s="433">
        <f t="shared" si="48"/>
        <v>0.79999999999999993</v>
      </c>
      <c r="MD133" s="433">
        <f t="shared" si="48"/>
        <v>0</v>
      </c>
      <c r="ME133" s="433">
        <f t="shared" si="48"/>
        <v>3.3333333333333333E-2</v>
      </c>
      <c r="MF133" s="433">
        <f t="shared" si="48"/>
        <v>0</v>
      </c>
      <c r="MG133" s="433">
        <f t="shared" si="48"/>
        <v>0</v>
      </c>
      <c r="MH133" s="433">
        <f t="shared" si="48"/>
        <v>0</v>
      </c>
      <c r="MI133" s="433">
        <f>AVERAGEIF($MI$2:$MI$131,"100%",(MI2:MI131))</f>
        <v>1</v>
      </c>
      <c r="MJ133" s="433" t="e">
        <f>AVERAGEIF($MR$2:$MR$131,"100%",(MJ2:MJ131))</f>
        <v>#DIV/0!</v>
      </c>
      <c r="MK133" s="433">
        <f t="shared" ref="MK133:MQ133" si="49">AVERAGEIF($MI$2:$MI$131,"100%",(MK2:MK131))</f>
        <v>0</v>
      </c>
      <c r="ML133" s="433">
        <f t="shared" si="49"/>
        <v>0</v>
      </c>
      <c r="MM133" s="433">
        <f t="shared" si="49"/>
        <v>0</v>
      </c>
      <c r="MN133" s="433">
        <f t="shared" si="49"/>
        <v>0</v>
      </c>
      <c r="MO133" s="433">
        <f t="shared" si="49"/>
        <v>0</v>
      </c>
      <c r="MP133" s="433">
        <f t="shared" si="49"/>
        <v>0</v>
      </c>
      <c r="MQ133" s="433">
        <f t="shared" si="49"/>
        <v>0</v>
      </c>
      <c r="MR133" s="433">
        <f>AVERAGEIF($MI$2:$MI$131,"100%",(MR2:MR131))</f>
        <v>0</v>
      </c>
      <c r="MS133" s="433" t="e">
        <f>AVERAGEIF($MI$2:$MI$131,"100%",(MS2:MS131))</f>
        <v>#DIV/0!</v>
      </c>
      <c r="MT133" s="433" t="e">
        <f t="shared" ref="MT133:MZ133" si="50">AVERAGEIF($MI$2:$MI$131,"100%",(MT2:MT131))</f>
        <v>#DIV/0!</v>
      </c>
      <c r="MU133" s="433" t="e">
        <f t="shared" si="50"/>
        <v>#DIV/0!</v>
      </c>
      <c r="MV133" s="433" t="e">
        <f t="shared" si="50"/>
        <v>#DIV/0!</v>
      </c>
      <c r="MW133" s="433" t="e">
        <f t="shared" si="50"/>
        <v>#DIV/0!</v>
      </c>
      <c r="MX133" s="433" t="e">
        <f t="shared" si="50"/>
        <v>#DIV/0!</v>
      </c>
      <c r="MY133" s="433" t="e">
        <f t="shared" si="50"/>
        <v>#DIV/0!</v>
      </c>
      <c r="MZ133" s="433" t="e">
        <f t="shared" si="50"/>
        <v>#DIV/0!</v>
      </c>
      <c r="NA133" s="433" t="e">
        <f>AVERAGEIF($MI$2:$MI$131,"100%",(NA2:NA131))</f>
        <v>#DIV/0!</v>
      </c>
      <c r="NB133" s="433">
        <f>AVERAGEIF($NJ$2:$NJ$131,"100%",(NB2:NB131))</f>
        <v>0</v>
      </c>
      <c r="NC133" s="433">
        <f t="shared" ref="NC133:NJ133" si="51">AVERAGEIF($NJ$2:$NJ$131,"100%",(NC2:NC131))</f>
        <v>8.3333333333333329E-2</v>
      </c>
      <c r="ND133" s="433">
        <f t="shared" si="51"/>
        <v>0.45</v>
      </c>
      <c r="NE133" s="433">
        <f t="shared" si="51"/>
        <v>0.16666666666666666</v>
      </c>
      <c r="NF133" s="433">
        <f t="shared" si="51"/>
        <v>0.3</v>
      </c>
      <c r="NG133" s="433">
        <f t="shared" si="51"/>
        <v>0</v>
      </c>
      <c r="NH133" s="433">
        <f t="shared" si="51"/>
        <v>0</v>
      </c>
      <c r="NI133" s="433">
        <f t="shared" si="51"/>
        <v>0</v>
      </c>
      <c r="NJ133" s="433">
        <f t="shared" si="51"/>
        <v>1</v>
      </c>
      <c r="NK133" s="433">
        <f>AVERAGEIF($NS$2:$NS$131,"100%",(NK2:NK131))</f>
        <v>0</v>
      </c>
      <c r="NL133" s="433">
        <f t="shared" ref="NL133:NS133" si="52">AVERAGEIF($NS$2:$NS$131,"100%",(NL2:NL131))</f>
        <v>0</v>
      </c>
      <c r="NM133" s="433">
        <f t="shared" si="52"/>
        <v>1</v>
      </c>
      <c r="NN133" s="433">
        <f t="shared" si="52"/>
        <v>0</v>
      </c>
      <c r="NO133" s="433">
        <f t="shared" si="52"/>
        <v>0</v>
      </c>
      <c r="NP133" s="433">
        <f t="shared" si="52"/>
        <v>0</v>
      </c>
      <c r="NQ133" s="433">
        <f t="shared" si="52"/>
        <v>0</v>
      </c>
      <c r="NR133" s="433">
        <f t="shared" si="52"/>
        <v>0</v>
      </c>
      <c r="NS133" s="433">
        <f t="shared" si="52"/>
        <v>1</v>
      </c>
      <c r="NT133" s="433" t="e">
        <f>AVERAGEIF($OB$2:$OB$131,"100%",(NT2:NT131))</f>
        <v>#DIV/0!</v>
      </c>
      <c r="NU133" s="433" t="e">
        <f t="shared" ref="NU133:OA133" si="53">AVERAGEIF($OB$2:$OB$131,"100%",(NU2:NU131))</f>
        <v>#DIV/0!</v>
      </c>
      <c r="NV133" s="433" t="e">
        <f t="shared" si="53"/>
        <v>#DIV/0!</v>
      </c>
      <c r="NW133" s="433" t="e">
        <f t="shared" si="53"/>
        <v>#DIV/0!</v>
      </c>
      <c r="NX133" s="433" t="e">
        <f t="shared" si="53"/>
        <v>#DIV/0!</v>
      </c>
      <c r="NY133" s="433" t="e">
        <f t="shared" si="53"/>
        <v>#DIV/0!</v>
      </c>
      <c r="NZ133" s="433" t="e">
        <f t="shared" si="53"/>
        <v>#DIV/0!</v>
      </c>
      <c r="OA133" s="433" t="e">
        <f t="shared" si="53"/>
        <v>#DIV/0!</v>
      </c>
      <c r="OB133" s="433" t="e">
        <f>AVERAGEIF($OB$2:$OB$131,"100%",(OB2:OB131))</f>
        <v>#DIV/0!</v>
      </c>
      <c r="OC133" s="433">
        <f>AVERAGEIF($OK$2:$OK$131,"100%",(OC2:OC131))</f>
        <v>0</v>
      </c>
      <c r="OD133" s="433">
        <f t="shared" ref="OD133:OK133" si="54">AVERAGEIF($OK$2:$OK$131,"100%",(OD2:OD131))</f>
        <v>0</v>
      </c>
      <c r="OE133" s="433">
        <f t="shared" si="54"/>
        <v>0.5</v>
      </c>
      <c r="OF133" s="433">
        <f t="shared" si="54"/>
        <v>0</v>
      </c>
      <c r="OG133" s="433">
        <f t="shared" si="54"/>
        <v>0.5</v>
      </c>
      <c r="OH133" s="433">
        <f t="shared" si="54"/>
        <v>0</v>
      </c>
      <c r="OI133" s="433">
        <f t="shared" si="54"/>
        <v>0</v>
      </c>
      <c r="OJ133" s="433">
        <f t="shared" si="54"/>
        <v>0</v>
      </c>
      <c r="OK133" s="433">
        <f t="shared" si="54"/>
        <v>1</v>
      </c>
      <c r="OL133" s="433">
        <f>AVERAGEIF($OT$2:$OT$131,"100%",(OL2:OL131))</f>
        <v>0</v>
      </c>
      <c r="OM133" s="433">
        <f t="shared" ref="OM133:PL133" si="55">AVERAGEIF($OT$2:$OT$131,"100%",(OM2:OM131))</f>
        <v>0</v>
      </c>
      <c r="ON133" s="433">
        <f t="shared" si="55"/>
        <v>0.33750000000000002</v>
      </c>
      <c r="OO133" s="433">
        <f t="shared" si="55"/>
        <v>0</v>
      </c>
      <c r="OP133" s="433">
        <f t="shared" si="55"/>
        <v>0.53749999999999998</v>
      </c>
      <c r="OQ133" s="433">
        <f t="shared" si="55"/>
        <v>0</v>
      </c>
      <c r="OR133" s="433">
        <f t="shared" si="55"/>
        <v>0</v>
      </c>
      <c r="OS133" s="433">
        <f t="shared" si="55"/>
        <v>0.125</v>
      </c>
      <c r="OT133" s="433">
        <f t="shared" si="55"/>
        <v>1</v>
      </c>
      <c r="OU133" s="433">
        <f>AVERAGEIF($PC$2:$PC$131,"100%",(OU2:OU131))</f>
        <v>0.25</v>
      </c>
      <c r="OV133" s="433">
        <f t="shared" ref="OV133:PC133" si="56">AVERAGEIF($PC$2:$PC$131,"100%",(OV2:OV131))</f>
        <v>0</v>
      </c>
      <c r="OW133" s="433">
        <f t="shared" si="56"/>
        <v>0.7</v>
      </c>
      <c r="OX133" s="433">
        <f t="shared" si="56"/>
        <v>0</v>
      </c>
      <c r="OY133" s="433">
        <f t="shared" si="56"/>
        <v>0.05</v>
      </c>
      <c r="OZ133" s="433">
        <f t="shared" si="56"/>
        <v>0</v>
      </c>
      <c r="PA133" s="433">
        <f t="shared" si="56"/>
        <v>0</v>
      </c>
      <c r="PB133" s="433">
        <f t="shared" si="56"/>
        <v>0</v>
      </c>
      <c r="PC133" s="433">
        <f t="shared" si="56"/>
        <v>1</v>
      </c>
      <c r="PD133" s="433" t="e">
        <f t="shared" si="55"/>
        <v>#DIV/0!</v>
      </c>
      <c r="PE133" s="433" t="e">
        <f t="shared" si="55"/>
        <v>#DIV/0!</v>
      </c>
      <c r="PF133" s="433" t="e">
        <f t="shared" si="55"/>
        <v>#DIV/0!</v>
      </c>
      <c r="PG133" s="433" t="e">
        <f t="shared" si="55"/>
        <v>#DIV/0!</v>
      </c>
      <c r="PH133" s="433" t="e">
        <f t="shared" si="55"/>
        <v>#DIV/0!</v>
      </c>
      <c r="PI133" s="433" t="e">
        <f t="shared" si="55"/>
        <v>#DIV/0!</v>
      </c>
      <c r="PJ133" s="433" t="e">
        <f t="shared" si="55"/>
        <v>#DIV/0!</v>
      </c>
      <c r="PK133" s="433" t="e">
        <f t="shared" si="55"/>
        <v>#DIV/0!</v>
      </c>
      <c r="PL133" s="433" t="e">
        <f t="shared" si="55"/>
        <v>#DIV/0!</v>
      </c>
      <c r="PM133" s="433" t="e">
        <f>AVERAGEIF($PU$2:$PU$131,"100%",(PM2:PM131))</f>
        <v>#DIV/0!</v>
      </c>
      <c r="PN133" s="433" t="e">
        <f t="shared" ref="PN133:PU133" si="57">AVERAGEIF($PU$2:$PU$131,"100%",(PN2:PN131))</f>
        <v>#DIV/0!</v>
      </c>
      <c r="PO133" s="433" t="e">
        <f t="shared" si="57"/>
        <v>#DIV/0!</v>
      </c>
      <c r="PP133" s="433" t="e">
        <f t="shared" si="57"/>
        <v>#DIV/0!</v>
      </c>
      <c r="PQ133" s="433" t="e">
        <f t="shared" si="57"/>
        <v>#DIV/0!</v>
      </c>
      <c r="PR133" s="433" t="e">
        <f t="shared" si="57"/>
        <v>#DIV/0!</v>
      </c>
      <c r="PS133" s="433" t="e">
        <f t="shared" si="57"/>
        <v>#DIV/0!</v>
      </c>
      <c r="PT133" s="433" t="e">
        <f t="shared" si="57"/>
        <v>#DIV/0!</v>
      </c>
      <c r="PU133" s="433" t="e">
        <f t="shared" si="57"/>
        <v>#DIV/0!</v>
      </c>
      <c r="PV133" s="433">
        <f>AVERAGEIF($QD$2:$QD$131,"100%",(PV2:PV131))</f>
        <v>0</v>
      </c>
      <c r="PW133" s="433">
        <f t="shared" ref="PW133:QD133" si="58">AVERAGEIF($QD$2:$QD$131,"100%",(PW2:PW131))</f>
        <v>0</v>
      </c>
      <c r="PX133" s="433">
        <f t="shared" si="58"/>
        <v>0.33333333333333331</v>
      </c>
      <c r="PY133" s="433">
        <f t="shared" si="58"/>
        <v>0.33333333333333331</v>
      </c>
      <c r="PZ133" s="433">
        <f t="shared" si="58"/>
        <v>0.33333333333333331</v>
      </c>
      <c r="QA133" s="433">
        <f t="shared" si="58"/>
        <v>0</v>
      </c>
      <c r="QB133" s="433">
        <f t="shared" si="58"/>
        <v>0</v>
      </c>
      <c r="QC133" s="433">
        <f t="shared" si="58"/>
        <v>0</v>
      </c>
      <c r="QD133" s="433">
        <f t="shared" si="58"/>
        <v>1</v>
      </c>
      <c r="QE133" s="433">
        <f>AVERAGEIF($QM$2:$QM$131,"100%",(QE2:QE131))</f>
        <v>0</v>
      </c>
      <c r="QF133" s="433">
        <f t="shared" ref="QF133:QM133" si="59">AVERAGEIF($QM$2:$QM$131,"100%",(QF2:QF131))</f>
        <v>0</v>
      </c>
      <c r="QG133" s="433">
        <f t="shared" si="59"/>
        <v>1</v>
      </c>
      <c r="QH133" s="433">
        <f t="shared" si="59"/>
        <v>0</v>
      </c>
      <c r="QI133" s="433">
        <f t="shared" si="59"/>
        <v>0</v>
      </c>
      <c r="QJ133" s="433">
        <f t="shared" si="59"/>
        <v>0</v>
      </c>
      <c r="QK133" s="433">
        <f t="shared" si="59"/>
        <v>0</v>
      </c>
      <c r="QL133" s="433">
        <f t="shared" si="59"/>
        <v>0</v>
      </c>
      <c r="QM133" s="433">
        <f t="shared" si="59"/>
        <v>1</v>
      </c>
      <c r="QN133" s="433" t="e">
        <f>AVERAGEIF($QV$2:$QV$131,"100%",(QN2:QN131))</f>
        <v>#DIV/0!</v>
      </c>
      <c r="QO133" s="433" t="e">
        <f t="shared" ref="QO133:QV133" si="60">AVERAGEIF($QV$2:$QV$131,"100%",(QO2:QO131))</f>
        <v>#DIV/0!</v>
      </c>
      <c r="QP133" s="433" t="e">
        <f t="shared" si="60"/>
        <v>#DIV/0!</v>
      </c>
      <c r="QQ133" s="433" t="e">
        <f t="shared" si="60"/>
        <v>#DIV/0!</v>
      </c>
      <c r="QR133" s="433" t="e">
        <f t="shared" si="60"/>
        <v>#DIV/0!</v>
      </c>
      <c r="QS133" s="433" t="e">
        <f t="shared" si="60"/>
        <v>#DIV/0!</v>
      </c>
      <c r="QT133" s="433" t="e">
        <f t="shared" si="60"/>
        <v>#DIV/0!</v>
      </c>
      <c r="QU133" s="433" t="e">
        <f t="shared" si="60"/>
        <v>#DIV/0!</v>
      </c>
      <c r="QV133" s="433" t="e">
        <f t="shared" si="60"/>
        <v>#DIV/0!</v>
      </c>
      <c r="QW133" s="338"/>
      <c r="QX133" s="338"/>
      <c r="QY133" s="338"/>
      <c r="QZ133" s="338"/>
      <c r="RA133" s="338"/>
      <c r="RB133" s="338"/>
      <c r="RC133" s="338"/>
      <c r="RD133" s="338"/>
      <c r="RE133" s="338"/>
      <c r="RF133" s="338"/>
      <c r="RG133" s="338"/>
      <c r="RH133" s="338"/>
      <c r="RI133" s="338"/>
      <c r="RJ133" s="338"/>
      <c r="RK133" s="338"/>
      <c r="RL133" s="338"/>
      <c r="RM133" s="338"/>
      <c r="RN133" s="338"/>
      <c r="RO133" s="433">
        <f>AVERAGEIF($RW$2:$RW$131,"100%",(RO2:RO131))</f>
        <v>0.1036036036036036</v>
      </c>
      <c r="RP133" s="433">
        <f t="shared" ref="RP133:SF133" si="61">AVERAGEIF($RW$2:$RW$131,"100%",(RP2:RP131))</f>
        <v>0.10630630630630632</v>
      </c>
      <c r="RQ133" s="433">
        <f t="shared" si="61"/>
        <v>0.31036036036036041</v>
      </c>
      <c r="RR133" s="433">
        <f t="shared" si="61"/>
        <v>0.10450450450450451</v>
      </c>
      <c r="RS133" s="433">
        <f t="shared" si="61"/>
        <v>0.16621621621621624</v>
      </c>
      <c r="RT133" s="433">
        <f t="shared" si="61"/>
        <v>0</v>
      </c>
      <c r="RU133" s="433">
        <f t="shared" si="61"/>
        <v>0.12162162162162163</v>
      </c>
      <c r="RV133" s="433">
        <f t="shared" si="61"/>
        <v>8.7387387387387383E-2</v>
      </c>
      <c r="RW133" s="433">
        <f t="shared" si="61"/>
        <v>1</v>
      </c>
      <c r="RX133" s="433">
        <f>AVERAGEIF($RW$2:$RW$131,"100%",(RX2:RX131))</f>
        <v>4.8148148148148148E-2</v>
      </c>
      <c r="RY133" s="433">
        <f t="shared" si="61"/>
        <v>1.8518518518518517E-2</v>
      </c>
      <c r="RZ133" s="433">
        <f t="shared" si="61"/>
        <v>0.28888888888888886</v>
      </c>
      <c r="SA133" s="433">
        <f t="shared" si="61"/>
        <v>5.9259259259259262E-2</v>
      </c>
      <c r="SB133" s="433">
        <f t="shared" si="61"/>
        <v>4.8148148148148148E-2</v>
      </c>
      <c r="SC133" s="433">
        <f t="shared" si="61"/>
        <v>0</v>
      </c>
      <c r="SD133" s="433">
        <f t="shared" si="61"/>
        <v>0.5</v>
      </c>
      <c r="SE133" s="433">
        <f t="shared" si="61"/>
        <v>3.7037037037037035E-2</v>
      </c>
      <c r="SF133" s="433">
        <f t="shared" si="61"/>
        <v>1</v>
      </c>
      <c r="SG133" s="433">
        <f>AVERAGEIF($SO$2:$SO$131,"100%",(SG2:SG131))</f>
        <v>4.6666666666666662E-2</v>
      </c>
      <c r="SH133" s="433">
        <f t="shared" ref="SH133:SO133" si="62">AVERAGEIF($SO$2:$SO$131,"100%",(SH2:SH131))</f>
        <v>0.20333333333333331</v>
      </c>
      <c r="SI133" s="433">
        <f t="shared" si="62"/>
        <v>0.25666666666666665</v>
      </c>
      <c r="SJ133" s="433">
        <f t="shared" si="62"/>
        <v>0.2</v>
      </c>
      <c r="SK133" s="433">
        <f t="shared" si="62"/>
        <v>0.22666666666666666</v>
      </c>
      <c r="SL133" s="433">
        <f t="shared" si="62"/>
        <v>0</v>
      </c>
      <c r="SM133" s="433">
        <f t="shared" si="62"/>
        <v>6.6666666666666666E-2</v>
      </c>
      <c r="SN133" s="433">
        <f t="shared" si="62"/>
        <v>0</v>
      </c>
      <c r="SO133" s="433">
        <f t="shared" si="62"/>
        <v>1</v>
      </c>
      <c r="SP133" s="433">
        <f>AVERAGEIF($SX$2:$SX$131,"100%",(SP2:SP131))</f>
        <v>0</v>
      </c>
      <c r="SQ133" s="433">
        <f t="shared" ref="SQ133:SX133" si="63">AVERAGEIF($SX$2:$SX$131,"100%",(SQ2:SQ131))</f>
        <v>0</v>
      </c>
      <c r="SR133" s="433">
        <f t="shared" si="63"/>
        <v>0.7142857142857143</v>
      </c>
      <c r="SS133" s="433">
        <f t="shared" si="63"/>
        <v>0.14285714285714285</v>
      </c>
      <c r="ST133" s="433">
        <f t="shared" si="63"/>
        <v>0.14285714285714285</v>
      </c>
      <c r="SU133" s="433">
        <f t="shared" si="63"/>
        <v>0</v>
      </c>
      <c r="SV133" s="433">
        <f t="shared" si="63"/>
        <v>0</v>
      </c>
      <c r="SW133" s="433">
        <f t="shared" si="63"/>
        <v>0</v>
      </c>
      <c r="SX133" s="433">
        <f t="shared" si="63"/>
        <v>1</v>
      </c>
      <c r="SY133" s="433">
        <f>AVERAGEIF($TG$2:$TG$131,"100%",(SY2:SY131))</f>
        <v>0</v>
      </c>
      <c r="SZ133" s="433">
        <f t="shared" ref="SZ133:TG133" si="64">AVERAGEIF($TG$2:$TG$131,"100%",(SZ2:SZ131))</f>
        <v>4.4444444444444446E-2</v>
      </c>
      <c r="TA133" s="433">
        <f t="shared" si="64"/>
        <v>0.43888888888888888</v>
      </c>
      <c r="TB133" s="433">
        <f t="shared" si="64"/>
        <v>5.5555555555555552E-2</v>
      </c>
      <c r="TC133" s="433">
        <f t="shared" si="64"/>
        <v>0.12777777777777777</v>
      </c>
      <c r="TD133" s="433">
        <f t="shared" si="64"/>
        <v>0</v>
      </c>
      <c r="TE133" s="433">
        <f t="shared" si="64"/>
        <v>5.5555555555555552E-2</v>
      </c>
      <c r="TF133" s="433">
        <f t="shared" si="64"/>
        <v>0.27777777777777779</v>
      </c>
      <c r="TG133" s="433">
        <f t="shared" si="64"/>
        <v>1</v>
      </c>
      <c r="TH133" s="433">
        <f>AVERAGEIF($TP$2:$TP$131,"100%",(TH2:TH131))</f>
        <v>0.12000000000000001</v>
      </c>
      <c r="TI133" s="433">
        <f t="shared" ref="TI133:TP133" si="65">AVERAGEIF($TP$2:$TP$131,"100%",(TI2:TI131))</f>
        <v>5.3333333333333337E-2</v>
      </c>
      <c r="TJ133" s="433">
        <f t="shared" si="65"/>
        <v>0.48666666666666669</v>
      </c>
      <c r="TK133" s="433">
        <f t="shared" si="65"/>
        <v>6.6666666666666666E-2</v>
      </c>
      <c r="TL133" s="433">
        <f t="shared" si="65"/>
        <v>0.17333333333333334</v>
      </c>
      <c r="TM133" s="433">
        <f t="shared" si="65"/>
        <v>0</v>
      </c>
      <c r="TN133" s="433">
        <f t="shared" si="65"/>
        <v>6.6666666666666666E-2</v>
      </c>
      <c r="TO133" s="433">
        <f t="shared" si="65"/>
        <v>3.3333333333333333E-2</v>
      </c>
      <c r="TP133" s="433">
        <f t="shared" si="65"/>
        <v>1</v>
      </c>
      <c r="TQ133" s="433">
        <f>AVERAGEIF($TY$2:$TY$131,"100%",(TQ2:TQ131))</f>
        <v>5.1724137931034482E-2</v>
      </c>
      <c r="TR133" s="433">
        <f t="shared" ref="TR133:TY133" si="66">AVERAGEIF($TY$2:$TY$131,"100%",(TR2:TR131))</f>
        <v>2.7011494252873559E-2</v>
      </c>
      <c r="TS133" s="433">
        <f t="shared" si="66"/>
        <v>0.3839080459770115</v>
      </c>
      <c r="TT133" s="433">
        <f t="shared" si="66"/>
        <v>0.14482758620689654</v>
      </c>
      <c r="TU133" s="433">
        <f t="shared" si="66"/>
        <v>0.17758620689655172</v>
      </c>
      <c r="TV133" s="433">
        <f t="shared" si="66"/>
        <v>0</v>
      </c>
      <c r="TW133" s="433">
        <f t="shared" si="66"/>
        <v>0.10344827586206896</v>
      </c>
      <c r="TX133" s="433">
        <f t="shared" si="66"/>
        <v>0.11149425287356321</v>
      </c>
      <c r="TY133" s="433">
        <f t="shared" si="66"/>
        <v>1</v>
      </c>
      <c r="TZ133" s="338"/>
      <c r="UA133" s="338"/>
      <c r="UB133" s="338"/>
      <c r="UC133" s="338"/>
      <c r="UD133" s="338"/>
      <c r="UE133" s="338"/>
      <c r="UF133" s="338"/>
      <c r="UG133" s="338"/>
      <c r="UH133" s="338"/>
      <c r="UI133" s="433">
        <f>AVERAGEIF($UQ$2:$UQ$131,"100%",(UI2:UI131))</f>
        <v>0.11261261261261261</v>
      </c>
      <c r="UJ133" s="433">
        <f t="shared" ref="UJ133:WS133" si="67">AVERAGEIF($UQ$2:$UQ$131,"100%",(UJ2:UJ131))</f>
        <v>0.10630630630630632</v>
      </c>
      <c r="UK133" s="433">
        <f t="shared" si="67"/>
        <v>0.2990990990990991</v>
      </c>
      <c r="UL133" s="433">
        <f t="shared" si="67"/>
        <v>0.10450450450450451</v>
      </c>
      <c r="UM133" s="433">
        <f t="shared" si="67"/>
        <v>0.16846846846846847</v>
      </c>
      <c r="UN133" s="433">
        <f t="shared" si="67"/>
        <v>0</v>
      </c>
      <c r="UO133" s="433">
        <f t="shared" si="67"/>
        <v>0.12162162162162163</v>
      </c>
      <c r="UP133" s="433">
        <f t="shared" si="67"/>
        <v>8.7387387387387383E-2</v>
      </c>
      <c r="UQ133" s="433">
        <f t="shared" si="67"/>
        <v>1</v>
      </c>
      <c r="UR133" s="433">
        <f t="shared" si="67"/>
        <v>8.1250000000000003E-2</v>
      </c>
      <c r="US133" s="433">
        <f t="shared" si="67"/>
        <v>3.125E-2</v>
      </c>
      <c r="UT133" s="433">
        <f t="shared" si="67"/>
        <v>0.42499999999999999</v>
      </c>
      <c r="UU133" s="433">
        <f t="shared" si="67"/>
        <v>0.1</v>
      </c>
      <c r="UV133" s="433">
        <f t="shared" si="67"/>
        <v>8.1250000000000003E-2</v>
      </c>
      <c r="UW133" s="433">
        <f t="shared" si="67"/>
        <v>0</v>
      </c>
      <c r="UX133" s="433">
        <f t="shared" si="67"/>
        <v>0.21875</v>
      </c>
      <c r="UY133" s="433">
        <f t="shared" si="67"/>
        <v>6.25E-2</v>
      </c>
      <c r="UZ133" s="433">
        <f t="shared" si="67"/>
        <v>1</v>
      </c>
      <c r="VA133" s="433">
        <f t="shared" si="67"/>
        <v>0</v>
      </c>
      <c r="VB133" s="433">
        <f t="shared" si="67"/>
        <v>0</v>
      </c>
      <c r="VC133" s="433">
        <f t="shared" si="67"/>
        <v>0.75</v>
      </c>
      <c r="VD133" s="433">
        <f t="shared" si="67"/>
        <v>0.25</v>
      </c>
      <c r="VE133" s="433">
        <f t="shared" si="67"/>
        <v>0</v>
      </c>
      <c r="VF133" s="433">
        <f t="shared" si="67"/>
        <v>0</v>
      </c>
      <c r="VG133" s="433">
        <f t="shared" si="67"/>
        <v>0</v>
      </c>
      <c r="VH133" s="433">
        <f t="shared" si="67"/>
        <v>0</v>
      </c>
      <c r="VI133" s="433">
        <f t="shared" si="67"/>
        <v>1</v>
      </c>
      <c r="VJ133" s="433">
        <f t="shared" si="67"/>
        <v>5.8333333333333327E-2</v>
      </c>
      <c r="VK133" s="433">
        <f t="shared" si="67"/>
        <v>0.25</v>
      </c>
      <c r="VL133" s="433">
        <f t="shared" si="67"/>
        <v>0.25</v>
      </c>
      <c r="VM133" s="433">
        <f t="shared" si="67"/>
        <v>0.16666666666666666</v>
      </c>
      <c r="VN133" s="433">
        <f t="shared" si="67"/>
        <v>0.19166666666666668</v>
      </c>
      <c r="VO133" s="433">
        <f t="shared" si="67"/>
        <v>0</v>
      </c>
      <c r="VP133" s="433">
        <f t="shared" si="67"/>
        <v>8.3333333333333329E-2</v>
      </c>
      <c r="VQ133" s="433">
        <f t="shared" si="67"/>
        <v>0</v>
      </c>
      <c r="VR133" s="433">
        <f t="shared" si="67"/>
        <v>1</v>
      </c>
      <c r="VS133" s="433">
        <f t="shared" si="67"/>
        <v>0</v>
      </c>
      <c r="VT133" s="433">
        <f t="shared" si="67"/>
        <v>4.7058823529411764E-2</v>
      </c>
      <c r="VU133" s="433">
        <f t="shared" si="67"/>
        <v>0.47058823529411764</v>
      </c>
      <c r="VV133" s="433">
        <f t="shared" si="67"/>
        <v>5.8823529411764705E-2</v>
      </c>
      <c r="VW133" s="433">
        <f t="shared" si="67"/>
        <v>7.0588235294117646E-2</v>
      </c>
      <c r="VX133" s="433">
        <f t="shared" si="67"/>
        <v>0</v>
      </c>
      <c r="VY133" s="433">
        <f t="shared" si="67"/>
        <v>5.8823529411764705E-2</v>
      </c>
      <c r="VZ133" s="433">
        <f t="shared" si="67"/>
        <v>0.29411764705882354</v>
      </c>
      <c r="WA133" s="433">
        <f t="shared" si="67"/>
        <v>1</v>
      </c>
      <c r="WB133" s="433">
        <f t="shared" si="67"/>
        <v>0.12857142857142859</v>
      </c>
      <c r="WC133" s="433">
        <f t="shared" si="67"/>
        <v>5.7142857142857148E-2</v>
      </c>
      <c r="WD133" s="433">
        <f t="shared" si="67"/>
        <v>0.41428571428571431</v>
      </c>
      <c r="WE133" s="433">
        <f t="shared" si="67"/>
        <v>7.1428571428571425E-2</v>
      </c>
      <c r="WF133" s="433">
        <f t="shared" si="67"/>
        <v>0.22142857142857145</v>
      </c>
      <c r="WG133" s="433">
        <f t="shared" si="67"/>
        <v>0</v>
      </c>
      <c r="WH133" s="433">
        <f t="shared" si="67"/>
        <v>7.1428571428571425E-2</v>
      </c>
      <c r="WI133" s="433">
        <f t="shared" si="67"/>
        <v>3.5714285714285712E-2</v>
      </c>
      <c r="WJ133" s="433">
        <f t="shared" si="67"/>
        <v>1</v>
      </c>
      <c r="WK133" s="433">
        <f t="shared" si="67"/>
        <v>6.1643835616438353E-2</v>
      </c>
      <c r="WL133" s="433">
        <f t="shared" si="67"/>
        <v>3.1506849315068489E-2</v>
      </c>
      <c r="WM133" s="433">
        <f t="shared" si="67"/>
        <v>0.38904109589041097</v>
      </c>
      <c r="WN133" s="433">
        <f t="shared" si="67"/>
        <v>0.13150684931506848</v>
      </c>
      <c r="WO133" s="433">
        <f t="shared" si="67"/>
        <v>0.17123287671232876</v>
      </c>
      <c r="WP133" s="433">
        <f t="shared" si="67"/>
        <v>0</v>
      </c>
      <c r="WQ133" s="433">
        <f t="shared" si="67"/>
        <v>9.5890410958904104E-2</v>
      </c>
      <c r="WR133" s="433">
        <f t="shared" si="67"/>
        <v>0.11917808219178082</v>
      </c>
      <c r="WS133" s="433">
        <f t="shared" si="67"/>
        <v>1</v>
      </c>
      <c r="WT133" s="338"/>
      <c r="WU133" s="338"/>
      <c r="WV133" s="338"/>
      <c r="WW133" s="338"/>
      <c r="WX133" s="338"/>
      <c r="WY133" s="338"/>
      <c r="WZ133" s="338"/>
      <c r="XA133" s="338"/>
      <c r="XB133" s="338"/>
      <c r="XC133" s="338"/>
      <c r="XD133" s="338"/>
      <c r="XE133" s="338"/>
      <c r="XF133" s="338"/>
      <c r="XG133" s="338"/>
      <c r="XH133" s="338"/>
      <c r="XI133" s="338"/>
      <c r="XJ133" s="338"/>
      <c r="XK133" s="338"/>
      <c r="XL133" s="338"/>
      <c r="XM133" s="338"/>
      <c r="XN133" s="338"/>
      <c r="XO133" s="338"/>
      <c r="XP133" s="338"/>
      <c r="XQ133" s="338"/>
      <c r="XR133" s="338"/>
      <c r="XS133" s="338"/>
      <c r="XT133" s="338"/>
      <c r="XU133" s="338"/>
      <c r="XV133" s="338"/>
      <c r="XW133" s="338"/>
      <c r="XX133" s="338"/>
      <c r="XY133" s="338"/>
      <c r="XZ133" s="338"/>
      <c r="YA133" s="338"/>
      <c r="YB133" s="338"/>
      <c r="YC133" s="338"/>
      <c r="YD133" s="338"/>
      <c r="YE133" s="338"/>
      <c r="YF133" s="338"/>
      <c r="YG133" s="338"/>
      <c r="YH133" s="338"/>
      <c r="YI133" s="338"/>
      <c r="YJ133" s="338"/>
      <c r="YK133" s="338"/>
      <c r="YL133" s="338"/>
      <c r="YM133" s="338"/>
      <c r="YN133" s="338"/>
      <c r="YO133" s="338"/>
      <c r="YP133" s="338"/>
      <c r="YQ133" s="338"/>
      <c r="YR133" s="338"/>
      <c r="YS133" s="338"/>
      <c r="YT133" s="338"/>
      <c r="YU133" s="338"/>
      <c r="YV133" s="338"/>
      <c r="YW133" s="338"/>
      <c r="YX133" s="338"/>
      <c r="YY133" s="338"/>
      <c r="YZ133" s="338"/>
      <c r="ZA133" s="338"/>
      <c r="ZB133" s="338"/>
      <c r="ZC133" s="338"/>
      <c r="ZD133" s="338"/>
      <c r="ZE133" s="338"/>
      <c r="ZF133" s="338"/>
      <c r="ZG133" s="338"/>
      <c r="ZH133" s="338"/>
      <c r="ZI133" s="338"/>
      <c r="ZJ133" s="338"/>
      <c r="ZK133" s="338"/>
      <c r="ZL133" s="338"/>
      <c r="ZM133" s="338"/>
      <c r="ZN133" s="338"/>
      <c r="ZO133" s="338"/>
      <c r="ZP133" s="338"/>
      <c r="ZQ133" s="338"/>
      <c r="ZR133" s="338"/>
      <c r="ZS133" s="338"/>
      <c r="ZT133" s="338"/>
      <c r="ZU133" s="338"/>
      <c r="ZV133" s="338"/>
      <c r="ZW133" s="338"/>
      <c r="ZX133" s="338"/>
      <c r="ZY133" s="338"/>
      <c r="ZZ133" s="338"/>
      <c r="AAA133" s="338"/>
      <c r="AAB133" s="338"/>
      <c r="AAC133" s="338"/>
      <c r="AAD133" s="338"/>
      <c r="AAE133" s="338"/>
      <c r="AAF133" s="338"/>
      <c r="AAG133" s="338"/>
      <c r="AAH133" s="338"/>
      <c r="AAI133" s="338"/>
      <c r="AAJ133" s="338"/>
      <c r="AAK133" s="338"/>
      <c r="AAL133" s="338"/>
      <c r="AAM133" s="338"/>
      <c r="AAN133" s="338"/>
      <c r="AAO133" s="338"/>
      <c r="AAP133" s="338"/>
      <c r="AAQ133" s="338"/>
      <c r="AAR133" s="338"/>
      <c r="AAS133" s="338"/>
      <c r="AAT133" s="338"/>
      <c r="AAU133" s="338"/>
      <c r="AAV133" s="338"/>
      <c r="AAW133" s="338"/>
      <c r="AAX133" s="338"/>
      <c r="AAY133" s="338"/>
      <c r="AAZ133" s="338"/>
      <c r="ABA133" s="338"/>
      <c r="ABB133" s="338"/>
      <c r="ABC133" s="338"/>
      <c r="ABD133" s="338"/>
      <c r="ABE133" s="338"/>
      <c r="ABF133" s="338"/>
      <c r="ABG133" s="338"/>
      <c r="ABH133" s="338"/>
      <c r="ABI133" s="338"/>
      <c r="ABJ133" s="338"/>
      <c r="ABK133" s="338"/>
      <c r="ABL133" s="338"/>
      <c r="ABM133" s="338"/>
      <c r="ABN133" s="338"/>
      <c r="ABO133" s="338"/>
      <c r="ABP133" s="338"/>
      <c r="ABQ133" s="338"/>
      <c r="ABR133" s="338"/>
      <c r="ABS133" s="338"/>
      <c r="ABT133" s="338"/>
      <c r="ABU133" s="338"/>
      <c r="ABV133" s="338"/>
      <c r="ABW133" s="338"/>
      <c r="ABX133" s="338"/>
      <c r="ABY133" s="338"/>
      <c r="ABZ133" s="338"/>
      <c r="ACA133" s="338"/>
      <c r="ACB133" s="338"/>
      <c r="ACC133" s="338"/>
      <c r="ACD133" s="338"/>
      <c r="ACE133" s="338"/>
      <c r="ACF133" s="338"/>
      <c r="ACG133" s="338"/>
      <c r="ACH133" s="338"/>
      <c r="ACI133" s="338"/>
      <c r="ACJ133" s="338"/>
    </row>
    <row r="134" spans="1:764">
      <c r="IZ134">
        <f>SUM(IZ2:IZ131)</f>
        <v>2</v>
      </c>
      <c r="JA134">
        <f>SUM(JA2:JA131)</f>
        <v>21</v>
      </c>
    </row>
    <row r="135" spans="1:764">
      <c r="IZ135">
        <f>COUNTIF(IZ2:IZ131,"&gt;0")</f>
        <v>2</v>
      </c>
    </row>
    <row r="136" spans="1:764">
      <c r="CL136">
        <f>CL133*0.365</f>
        <v>3.7853307692307689</v>
      </c>
      <c r="CN136">
        <f>CN133*0.365*8</f>
        <v>1.9541538461538459</v>
      </c>
    </row>
    <row r="137" spans="1:764">
      <c r="CN137" t="s">
        <v>2418</v>
      </c>
    </row>
    <row r="138" spans="1:764">
      <c r="CL138">
        <f>65%*3.66+10.3%*7.48+7.06*6.5%</f>
        <v>3.6083400000000001</v>
      </c>
    </row>
    <row r="140" spans="1:764">
      <c r="CL140">
        <f>CL136+CN136</f>
        <v>5.7394846153846153</v>
      </c>
    </row>
    <row r="141" spans="1:764">
      <c r="CL141">
        <f>CL140/12</f>
        <v>0.47829038461538459</v>
      </c>
    </row>
  </sheetData>
  <autoFilter ref="A1:ACJ130" xr:uid="{7E0E7792-2259-4F34-BEA2-4AA719E7D648}">
    <sortState xmlns:xlrd2="http://schemas.microsoft.com/office/spreadsheetml/2017/richdata2" ref="A2:ACJ130">
      <sortCondition ref="TP1:TP130"/>
    </sortState>
  </autoFilter>
  <conditionalFormatting sqref="E1:F93 E95:F130">
    <cfRule type="duplicateValues" dxfId="2" priority="3"/>
  </conditionalFormatting>
  <conditionalFormatting sqref="E94:F94">
    <cfRule type="duplicateValues" dxfId="1" priority="1"/>
  </conditionalFormatting>
  <conditionalFormatting sqref="E133:F133">
    <cfRule type="duplicateValues" dxfId="0" priority="2"/>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C569D-80C3-4E28-AA35-A41FACC826BA}">
  <dimension ref="B1:J45"/>
  <sheetViews>
    <sheetView workbookViewId="0">
      <selection activeCell="D10" sqref="D10"/>
    </sheetView>
  </sheetViews>
  <sheetFormatPr defaultColWidth="8.85546875" defaultRowHeight="15"/>
  <cols>
    <col min="2" max="2" width="16.28515625" customWidth="1"/>
    <col min="3" max="3" width="35.7109375" customWidth="1"/>
    <col min="4" max="4" width="36.85546875" customWidth="1"/>
    <col min="5" max="5" width="11.85546875" customWidth="1"/>
  </cols>
  <sheetData>
    <row r="1" spans="2:5">
      <c r="B1" s="308" t="s">
        <v>2402</v>
      </c>
      <c r="C1" s="308">
        <v>130</v>
      </c>
    </row>
    <row r="2" spans="2:5" ht="15.75" thickBot="1"/>
    <row r="3" spans="2:5">
      <c r="B3" s="877" t="s">
        <v>2424</v>
      </c>
      <c r="C3" s="451" t="s">
        <v>2425</v>
      </c>
      <c r="D3" s="880" t="s">
        <v>2459</v>
      </c>
      <c r="E3" s="881"/>
    </row>
    <row r="4" spans="2:5" ht="42.75">
      <c r="B4" s="878"/>
      <c r="C4" s="452" t="s">
        <v>2426</v>
      </c>
      <c r="D4" s="882"/>
      <c r="E4" s="883"/>
    </row>
    <row r="5" spans="2:5" ht="15.75" thickBot="1">
      <c r="B5" s="879"/>
      <c r="C5" s="462"/>
      <c r="D5" s="884"/>
      <c r="E5" s="885"/>
    </row>
    <row r="6" spans="2:5" ht="28.5" customHeight="1">
      <c r="B6" s="877" t="s">
        <v>2427</v>
      </c>
      <c r="C6" s="893" t="s">
        <v>2428</v>
      </c>
      <c r="D6" s="464" t="s">
        <v>2429</v>
      </c>
      <c r="E6" s="465">
        <f>AVERAGE('Baseline data'!AF:AF)</f>
        <v>4.953846153846154</v>
      </c>
    </row>
    <row r="7" spans="2:5">
      <c r="B7" s="878"/>
      <c r="C7" s="894"/>
      <c r="D7" s="453" t="s">
        <v>636</v>
      </c>
      <c r="E7" s="455">
        <f>COUNTIF('Baseline data'!$AH$2:$AK$131,BGTA6!D7)/n</f>
        <v>0.99230769230769234</v>
      </c>
    </row>
    <row r="8" spans="2:5">
      <c r="B8" s="878"/>
      <c r="C8" s="894"/>
      <c r="D8" s="453" t="s">
        <v>637</v>
      </c>
      <c r="E8" s="455">
        <f>COUNTIF('Baseline data'!$AH$2:$AK$131,BGTA6!D8)/n</f>
        <v>0.92307692307692313</v>
      </c>
    </row>
    <row r="9" spans="2:5" ht="15" customHeight="1">
      <c r="B9" s="878"/>
      <c r="C9" s="894"/>
      <c r="D9" s="452" t="s">
        <v>638</v>
      </c>
      <c r="E9" s="455">
        <f>COUNTIF('Baseline data'!$AH$2:$AK$131,BGTA6!D9)/n</f>
        <v>0.99230769230769234</v>
      </c>
    </row>
    <row r="10" spans="2:5" ht="29.25" thickBot="1">
      <c r="B10" s="879"/>
      <c r="C10" s="895"/>
      <c r="D10" s="456" t="s">
        <v>639</v>
      </c>
      <c r="E10" s="457">
        <f>COUNTIF('Baseline data'!$AH$2:$AK$131,BGTA6!D10)/n</f>
        <v>0.65384615384615385</v>
      </c>
    </row>
    <row r="11" spans="2:5" ht="57.75" thickBot="1">
      <c r="B11" s="886"/>
      <c r="C11" s="463" t="s">
        <v>2430</v>
      </c>
      <c r="D11" s="466" t="s">
        <v>2460</v>
      </c>
      <c r="E11" s="467" t="s">
        <v>33467</v>
      </c>
    </row>
    <row r="12" spans="2:5" ht="15" customHeight="1">
      <c r="B12" s="887" t="s">
        <v>2431</v>
      </c>
      <c r="C12" s="896" t="s">
        <v>2432</v>
      </c>
      <c r="D12" s="461" t="s">
        <v>848</v>
      </c>
      <c r="E12" s="459">
        <f>COUNTIF('Baseline data'!BX:BX,BGTA6!D12)/n</f>
        <v>0.40769230769230769</v>
      </c>
    </row>
    <row r="13" spans="2:5">
      <c r="B13" s="887"/>
      <c r="C13" s="897"/>
      <c r="D13" s="458" t="s">
        <v>2463</v>
      </c>
      <c r="E13" s="459">
        <f>COUNTIF('Baseline data'!BX:BX,BGTA6!D13)/n</f>
        <v>7.6923076923076927E-3</v>
      </c>
    </row>
    <row r="14" spans="2:5">
      <c r="B14" s="887"/>
      <c r="C14" s="897"/>
      <c r="D14" s="458" t="s">
        <v>2464</v>
      </c>
      <c r="E14" s="459">
        <f>COUNTIF('Baseline data'!BX:BX,BGTA6!D14)/n</f>
        <v>0.26153846153846155</v>
      </c>
    </row>
    <row r="15" spans="2:5">
      <c r="B15" s="887"/>
      <c r="C15" s="897"/>
      <c r="D15" s="458" t="s">
        <v>2435</v>
      </c>
      <c r="E15" s="459">
        <f>COUNTIF('Baseline data'!BX:BX,BGTA6!D15)/n</f>
        <v>7.6923076923076927E-3</v>
      </c>
    </row>
    <row r="16" spans="2:5">
      <c r="B16" s="887"/>
      <c r="C16" s="897"/>
      <c r="D16" s="458" t="s">
        <v>2433</v>
      </c>
      <c r="E16" s="459">
        <f>COUNTIF('Baseline data'!BX:BX,BGTA6!D16)/n</f>
        <v>2.3076923076923078E-2</v>
      </c>
    </row>
    <row r="17" spans="2:10">
      <c r="B17" s="887"/>
      <c r="C17" s="898"/>
      <c r="D17" s="458" t="s">
        <v>641</v>
      </c>
      <c r="E17" s="459">
        <f>COUNTIF('Baseline data'!BX:BX,BGTA6!D17)/n</f>
        <v>0.24615384615384617</v>
      </c>
    </row>
    <row r="18" spans="2:10" ht="15" customHeight="1">
      <c r="B18" s="887"/>
      <c r="C18" s="899" t="s">
        <v>2436</v>
      </c>
      <c r="D18" s="452" t="s">
        <v>640</v>
      </c>
      <c r="E18" s="455">
        <f>COUNTIF('Baseline data'!BI:BI,BGTA6!D18)/n</f>
        <v>0.70769230769230773</v>
      </c>
    </row>
    <row r="19" spans="2:10">
      <c r="B19" s="887"/>
      <c r="C19" s="897"/>
      <c r="D19" s="452" t="s">
        <v>641</v>
      </c>
      <c r="E19" s="455">
        <f>COUNTIF('Baseline data'!BI:BI,BGTA6!D19)/n</f>
        <v>0.24615384615384617</v>
      </c>
    </row>
    <row r="20" spans="2:10">
      <c r="B20" s="887"/>
      <c r="C20" s="897"/>
      <c r="D20" s="452" t="s">
        <v>702</v>
      </c>
      <c r="E20" s="455">
        <f>COUNTIF('Baseline data'!BI:BI,BGTA6!D20)/n</f>
        <v>3.8461538461538464E-2</v>
      </c>
    </row>
    <row r="21" spans="2:10">
      <c r="B21" s="887"/>
      <c r="C21" s="897"/>
      <c r="D21" s="452" t="s">
        <v>1120</v>
      </c>
      <c r="E21" s="455">
        <f>COUNTIF('Baseline data'!BI:BI,BGTA6!D21)/n</f>
        <v>7.6923076923076927E-3</v>
      </c>
    </row>
    <row r="22" spans="2:10">
      <c r="B22" s="887"/>
      <c r="C22" s="897"/>
      <c r="D22" s="452" t="s">
        <v>2437</v>
      </c>
      <c r="E22" s="454">
        <f>SUM('Baseline data'!CL:CL)/n*0.365</f>
        <v>3.8526654498076915</v>
      </c>
    </row>
    <row r="23" spans="2:10">
      <c r="B23" s="887"/>
      <c r="C23" s="897"/>
      <c r="D23" s="452" t="s">
        <v>2438</v>
      </c>
      <c r="E23" s="454">
        <f>SUM('Baseline data'!CN:CN)/n*0.365</f>
        <v>0.25163488757396446</v>
      </c>
    </row>
    <row r="24" spans="2:10">
      <c r="B24" s="887"/>
      <c r="C24" s="897"/>
      <c r="D24" s="452" t="s">
        <v>2439</v>
      </c>
      <c r="E24" s="454">
        <f>SUM('Baseline data'!CP:CP)/n*0.365</f>
        <v>4.4334973372781042E-2</v>
      </c>
    </row>
    <row r="25" spans="2:10">
      <c r="B25" s="887"/>
      <c r="C25" s="898"/>
      <c r="D25" s="452" t="s">
        <v>2466</v>
      </c>
      <c r="E25" s="454">
        <f>SUM('Baseline data'!CV:CV)/n*0.365</f>
        <v>0.32819763313609468</v>
      </c>
    </row>
    <row r="26" spans="2:10">
      <c r="B26" s="887"/>
      <c r="C26" s="889" t="s">
        <v>2440</v>
      </c>
      <c r="D26" s="452" t="s">
        <v>2441</v>
      </c>
      <c r="E26" s="460">
        <f>COUNTIF('Baseline data'!EC:EC,"no")/n</f>
        <v>0.66923076923076918</v>
      </c>
    </row>
    <row r="27" spans="2:10">
      <c r="B27" s="887"/>
      <c r="C27" s="889"/>
      <c r="D27" s="452" t="s">
        <v>2442</v>
      </c>
      <c r="E27" s="460">
        <f>COUNTIF('Baseline data'!EE:EE,"*dry*")/n</f>
        <v>1.5384615384615385E-2</v>
      </c>
    </row>
    <row r="28" spans="2:10">
      <c r="B28" s="887"/>
      <c r="C28" s="889"/>
      <c r="D28" s="452" t="s">
        <v>2443</v>
      </c>
      <c r="E28" s="460">
        <f>COUNTIF('Baseline data'!EE:EE,"*wet *")/n</f>
        <v>0.31538461538461537</v>
      </c>
    </row>
    <row r="29" spans="2:10" ht="21.2" customHeight="1">
      <c r="B29" s="887"/>
      <c r="C29" s="889"/>
      <c r="D29" s="890" t="s">
        <v>2465</v>
      </c>
      <c r="E29" s="891"/>
      <c r="J29" t="s">
        <v>2444</v>
      </c>
    </row>
    <row r="30" spans="2:10">
      <c r="B30" s="887"/>
      <c r="C30" s="882" t="s">
        <v>2445</v>
      </c>
      <c r="D30" s="452" t="s">
        <v>2446</v>
      </c>
      <c r="E30" s="455">
        <f>AVERAGE('Baseline data'!CZ:CZ)</f>
        <v>0.69514563106796112</v>
      </c>
    </row>
    <row r="31" spans="2:10">
      <c r="B31" s="887"/>
      <c r="C31" s="882"/>
      <c r="D31" s="452" t="s">
        <v>2447</v>
      </c>
      <c r="E31" s="455">
        <f>AVERAGE('Baseline data'!DA:DA)</f>
        <v>0.30485436893203888</v>
      </c>
    </row>
    <row r="32" spans="2:10">
      <c r="B32" s="887"/>
      <c r="C32" s="882"/>
      <c r="D32" s="452" t="s">
        <v>2448</v>
      </c>
      <c r="E32" s="455">
        <f>AVERAGE('Baseline data'!DD:DD)</f>
        <v>1</v>
      </c>
    </row>
    <row r="33" spans="2:5">
      <c r="B33" s="887"/>
      <c r="C33" s="882"/>
      <c r="D33" s="452" t="s">
        <v>2449</v>
      </c>
      <c r="E33" s="455">
        <f>AVERAGE('Baseline data'!DF:DF)</f>
        <v>0.9</v>
      </c>
    </row>
    <row r="34" spans="2:5" ht="15.75" thickBot="1">
      <c r="B34" s="888"/>
      <c r="C34" s="892"/>
      <c r="D34" s="456" t="s">
        <v>2450</v>
      </c>
      <c r="E34" s="455">
        <f>AVERAGE('Baseline data'!DI:DI)</f>
        <v>1</v>
      </c>
    </row>
    <row r="35" spans="2:5">
      <c r="B35" s="877" t="s">
        <v>2451</v>
      </c>
      <c r="C35" s="451" t="s">
        <v>2452</v>
      </c>
      <c r="D35" s="900" t="s">
        <v>2453</v>
      </c>
      <c r="E35" s="901"/>
    </row>
    <row r="36" spans="2:5" ht="28.5">
      <c r="B36" s="878"/>
      <c r="C36" s="452" t="s">
        <v>2454</v>
      </c>
      <c r="D36" s="902" t="s">
        <v>2453</v>
      </c>
      <c r="E36" s="903"/>
    </row>
    <row r="37" spans="2:5">
      <c r="B37" s="878"/>
      <c r="C37" s="882" t="s">
        <v>2455</v>
      </c>
      <c r="D37" s="452" t="s">
        <v>2377</v>
      </c>
      <c r="E37" s="849">
        <f>BE!E9</f>
        <v>4.8515625</v>
      </c>
    </row>
    <row r="38" spans="2:5">
      <c r="B38" s="878"/>
      <c r="C38" s="882"/>
      <c r="D38" s="452" t="s">
        <v>854</v>
      </c>
      <c r="E38" s="849">
        <f>BE!E15</f>
        <v>0.4609375</v>
      </c>
    </row>
    <row r="39" spans="2:5">
      <c r="B39" s="878"/>
      <c r="C39" s="882"/>
      <c r="D39" s="452" t="s">
        <v>2499</v>
      </c>
      <c r="E39" s="849">
        <f>BE!E21</f>
        <v>0.12014379414732593</v>
      </c>
    </row>
    <row r="40" spans="2:5">
      <c r="B40" s="878"/>
      <c r="C40" s="882"/>
      <c r="D40" s="452" t="s">
        <v>2393</v>
      </c>
      <c r="E40" s="849">
        <f>BE!E27</f>
        <v>0.1484375</v>
      </c>
    </row>
    <row r="41" spans="2:5">
      <c r="B41" s="878"/>
      <c r="C41" s="882"/>
      <c r="D41" s="452" t="s">
        <v>806</v>
      </c>
      <c r="E41" s="849">
        <f>BE!E33</f>
        <v>1.125</v>
      </c>
    </row>
    <row r="42" spans="2:5">
      <c r="B42" s="878"/>
      <c r="C42" s="882"/>
      <c r="D42" s="452" t="s">
        <v>711</v>
      </c>
      <c r="E42" s="849">
        <f>BE!E39</f>
        <v>0.7421875</v>
      </c>
    </row>
    <row r="43" spans="2:5" ht="26.45" customHeight="1">
      <c r="B43" s="878"/>
      <c r="C43" s="882"/>
      <c r="D43" s="452" t="s">
        <v>743</v>
      </c>
      <c r="E43" s="849">
        <f>BE!E45</f>
        <v>38.3203125</v>
      </c>
    </row>
    <row r="44" spans="2:5" ht="42.75">
      <c r="B44" s="878"/>
      <c r="C44" s="452" t="s">
        <v>2456</v>
      </c>
      <c r="D44" s="902" t="s">
        <v>2453</v>
      </c>
      <c r="E44" s="903"/>
    </row>
    <row r="45" spans="2:5" ht="100.5" thickBot="1">
      <c r="B45" s="886"/>
      <c r="C45" s="456" t="s">
        <v>2457</v>
      </c>
      <c r="D45" s="892" t="s">
        <v>2458</v>
      </c>
      <c r="E45" s="904"/>
    </row>
  </sheetData>
  <mergeCells count="16">
    <mergeCell ref="B35:B45"/>
    <mergeCell ref="D35:E35"/>
    <mergeCell ref="D36:E36"/>
    <mergeCell ref="C37:C43"/>
    <mergeCell ref="D44:E44"/>
    <mergeCell ref="D45:E45"/>
    <mergeCell ref="B3:B5"/>
    <mergeCell ref="D3:E5"/>
    <mergeCell ref="B6:B11"/>
    <mergeCell ref="B12:B34"/>
    <mergeCell ref="C26:C29"/>
    <mergeCell ref="D29:E29"/>
    <mergeCell ref="C30:C34"/>
    <mergeCell ref="C6:C10"/>
    <mergeCell ref="C12:C17"/>
    <mergeCell ref="C18:C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6662-EE21-4C70-9CA0-3E4A9A294D9A}">
  <dimension ref="A1:G53"/>
  <sheetViews>
    <sheetView workbookViewId="0">
      <selection activeCell="E22" sqref="E22"/>
    </sheetView>
  </sheetViews>
  <sheetFormatPr defaultColWidth="8.85546875" defaultRowHeight="15"/>
  <cols>
    <col min="1" max="1" width="23.7109375" customWidth="1"/>
    <col min="2" max="2" width="21.85546875" customWidth="1"/>
    <col min="3" max="3" width="29.28515625" customWidth="1"/>
    <col min="4" max="4" width="14.85546875" style="739" customWidth="1"/>
    <col min="5" max="5" width="33.28515625" customWidth="1"/>
    <col min="6" max="6" width="14.42578125" customWidth="1"/>
  </cols>
  <sheetData>
    <row r="1" spans="1:7" ht="15.75" thickBot="1"/>
    <row r="2" spans="1:7">
      <c r="A2" s="311" t="s">
        <v>2467</v>
      </c>
      <c r="B2" s="312" t="s">
        <v>4</v>
      </c>
      <c r="C2" s="313" t="s">
        <v>5</v>
      </c>
      <c r="D2" s="314" t="s">
        <v>6</v>
      </c>
      <c r="E2" s="314" t="s">
        <v>7</v>
      </c>
      <c r="F2" s="315" t="s">
        <v>8</v>
      </c>
      <c r="G2" s="468"/>
    </row>
    <row r="3" spans="1:7">
      <c r="A3" s="316"/>
      <c r="B3" s="317"/>
      <c r="C3" s="318"/>
      <c r="D3" s="319"/>
      <c r="E3" s="319"/>
      <c r="F3" s="320"/>
      <c r="G3" s="469"/>
    </row>
    <row r="4" spans="1:7">
      <c r="A4" s="470"/>
      <c r="B4" s="471"/>
      <c r="C4" s="471"/>
      <c r="D4" s="748"/>
      <c r="E4" s="471"/>
      <c r="F4" s="471" t="s">
        <v>2468</v>
      </c>
      <c r="G4" s="322"/>
    </row>
    <row r="5" spans="1:7">
      <c r="A5" s="323"/>
      <c r="B5" s="324"/>
      <c r="C5" s="325"/>
      <c r="D5" s="326"/>
      <c r="E5" s="326"/>
      <c r="F5" s="308"/>
      <c r="G5" s="472"/>
    </row>
    <row r="6" spans="1:7">
      <c r="A6" s="327" t="s">
        <v>2377</v>
      </c>
      <c r="B6" s="324" t="s">
        <v>2469</v>
      </c>
      <c r="C6" s="325" t="s">
        <v>2470</v>
      </c>
      <c r="D6" s="331" t="s">
        <v>2471</v>
      </c>
      <c r="E6" s="326"/>
      <c r="F6" s="308"/>
      <c r="G6" s="472"/>
    </row>
    <row r="7" spans="1:7">
      <c r="A7" s="328"/>
      <c r="B7" t="s">
        <v>2472</v>
      </c>
      <c r="C7" t="s">
        <v>2473</v>
      </c>
      <c r="D7" s="749" t="s">
        <v>2474</v>
      </c>
      <c r="E7" s="473" t="s">
        <v>2475</v>
      </c>
      <c r="F7" s="330" t="s">
        <v>2476</v>
      </c>
      <c r="G7" s="474"/>
    </row>
    <row r="8" spans="1:7">
      <c r="A8" s="329"/>
      <c r="B8" s="324" t="s">
        <v>2477</v>
      </c>
      <c r="C8" s="309" t="s">
        <v>2478</v>
      </c>
      <c r="D8" s="475">
        <v>270</v>
      </c>
      <c r="E8" s="310"/>
      <c r="F8" s="330" t="s">
        <v>2479</v>
      </c>
      <c r="G8" s="474"/>
    </row>
    <row r="9" spans="1:7">
      <c r="A9" s="329"/>
      <c r="B9" s="308" t="s">
        <v>2480</v>
      </c>
      <c r="C9" s="309" t="s">
        <v>2481</v>
      </c>
      <c r="D9" s="331">
        <v>15.2</v>
      </c>
      <c r="E9" s="476" t="s">
        <v>2482</v>
      </c>
      <c r="F9" s="476" t="s">
        <v>2483</v>
      </c>
      <c r="G9" s="474"/>
    </row>
    <row r="10" spans="1:7">
      <c r="A10" s="329"/>
      <c r="B10" s="330" t="s">
        <v>2500</v>
      </c>
      <c r="C10" s="309" t="s">
        <v>2484</v>
      </c>
      <c r="D10" s="479">
        <f>D9*D8/1000</f>
        <v>4.1040000000000001</v>
      </c>
      <c r="E10" s="310" t="s">
        <v>2485</v>
      </c>
      <c r="F10" s="330" t="s">
        <v>2411</v>
      </c>
      <c r="G10" s="321"/>
    </row>
    <row r="11" spans="1:7" ht="26.25">
      <c r="A11" s="329"/>
      <c r="B11" s="478" t="s">
        <v>2486</v>
      </c>
      <c r="C11" s="309" t="s">
        <v>2487</v>
      </c>
      <c r="D11" s="479">
        <f>D10*AWMS!F26</f>
        <v>0.5282665290978551</v>
      </c>
      <c r="E11" s="310" t="str">
        <f>E10</f>
        <v>kg/animal/day</v>
      </c>
      <c r="F11" s="330" t="s">
        <v>2411</v>
      </c>
      <c r="G11" s="321"/>
    </row>
    <row r="12" spans="1:7">
      <c r="A12" s="306"/>
      <c r="D12" s="749"/>
      <c r="E12" s="476"/>
      <c r="F12" s="476"/>
      <c r="G12" s="480"/>
    </row>
    <row r="13" spans="1:7">
      <c r="A13" s="327" t="s">
        <v>854</v>
      </c>
      <c r="B13" s="324" t="str">
        <f>B6</f>
        <v>R</v>
      </c>
      <c r="C13" s="325" t="str">
        <f>C6</f>
        <v>Region</v>
      </c>
      <c r="D13" s="331" t="str">
        <f>D6</f>
        <v>Africa</v>
      </c>
      <c r="E13" s="326"/>
      <c r="F13" s="308"/>
      <c r="G13" s="472"/>
    </row>
    <row r="14" spans="1:7">
      <c r="A14" s="328"/>
      <c r="B14" t="s">
        <v>2488</v>
      </c>
      <c r="C14" t="s">
        <v>2489</v>
      </c>
      <c r="D14" s="749" t="str">
        <f>D7</f>
        <v>low productivity</v>
      </c>
      <c r="E14" s="473" t="s">
        <v>2475</v>
      </c>
      <c r="F14" s="330" t="s">
        <v>2476</v>
      </c>
      <c r="G14" s="474"/>
    </row>
    <row r="15" spans="1:7">
      <c r="A15" s="329"/>
      <c r="B15" s="324" t="s">
        <v>2477</v>
      </c>
      <c r="C15" s="309" t="s">
        <v>2478</v>
      </c>
      <c r="D15" s="475">
        <v>208</v>
      </c>
      <c r="E15" s="310"/>
      <c r="F15" s="330" t="s">
        <v>2479</v>
      </c>
      <c r="G15" s="474"/>
    </row>
    <row r="16" spans="1:7">
      <c r="A16" s="329"/>
      <c r="B16" s="308" t="s">
        <v>2480</v>
      </c>
      <c r="C16" s="309" t="s">
        <v>2481</v>
      </c>
      <c r="D16" s="331">
        <v>12.7</v>
      </c>
      <c r="E16" s="476" t="s">
        <v>2482</v>
      </c>
      <c r="F16" s="476" t="s">
        <v>2483</v>
      </c>
      <c r="G16" s="474"/>
    </row>
    <row r="17" spans="1:7">
      <c r="A17" s="329"/>
      <c r="B17" s="330" t="s">
        <v>2500</v>
      </c>
      <c r="C17" s="309" t="s">
        <v>2484</v>
      </c>
      <c r="D17" s="479">
        <f>D16*D15/1000</f>
        <v>2.6415999999999999</v>
      </c>
      <c r="E17" s="310" t="s">
        <v>2485</v>
      </c>
      <c r="F17" s="330" t="s">
        <v>2411</v>
      </c>
      <c r="G17" s="321"/>
    </row>
    <row r="18" spans="1:7">
      <c r="A18" s="306"/>
      <c r="B18" s="330" t="str">
        <f>B11</f>
        <v>Amount degraded in baseline</v>
      </c>
      <c r="C18" s="309" t="s">
        <v>2487</v>
      </c>
      <c r="D18" s="479">
        <f>D17*AWMS!F50</f>
        <v>0.14982049185416937</v>
      </c>
      <c r="E18" s="310" t="str">
        <f>E17</f>
        <v>kg/animal/day</v>
      </c>
      <c r="F18" s="330" t="s">
        <v>2411</v>
      </c>
      <c r="G18" s="480"/>
    </row>
    <row r="19" spans="1:7">
      <c r="A19" s="306"/>
      <c r="B19" s="330"/>
      <c r="C19" s="309"/>
      <c r="D19" s="749"/>
      <c r="E19" s="476"/>
      <c r="F19" s="476"/>
      <c r="G19" s="480"/>
    </row>
    <row r="20" spans="1:7">
      <c r="A20" s="327" t="s">
        <v>2490</v>
      </c>
      <c r="B20" s="324" t="str">
        <f>B13</f>
        <v>R</v>
      </c>
      <c r="C20" s="325" t="str">
        <f>C13</f>
        <v>Region</v>
      </c>
      <c r="D20" s="331" t="str">
        <f>D13</f>
        <v>Africa</v>
      </c>
      <c r="E20" s="326"/>
      <c r="F20" s="476"/>
      <c r="G20" s="480"/>
    </row>
    <row r="21" spans="1:7">
      <c r="A21" s="328" t="s">
        <v>2491</v>
      </c>
      <c r="B21" t="s">
        <v>2488</v>
      </c>
      <c r="C21" t="s">
        <v>2489</v>
      </c>
      <c r="D21" s="749" t="str">
        <f>D14</f>
        <v>low productivity</v>
      </c>
      <c r="E21" s="473" t="s">
        <v>2475</v>
      </c>
      <c r="F21" s="330" t="s">
        <v>2476</v>
      </c>
      <c r="G21" s="480"/>
    </row>
    <row r="22" spans="1:7">
      <c r="A22" s="329"/>
      <c r="B22" s="324" t="s">
        <v>2477</v>
      </c>
      <c r="C22" s="309" t="s">
        <v>2478</v>
      </c>
      <c r="D22" s="475">
        <v>33</v>
      </c>
      <c r="E22" s="310"/>
      <c r="F22" s="330" t="s">
        <v>2479</v>
      </c>
      <c r="G22" s="480"/>
    </row>
    <row r="23" spans="1:7">
      <c r="A23" s="329"/>
      <c r="B23" s="308" t="s">
        <v>2480</v>
      </c>
      <c r="C23" s="309" t="s">
        <v>2481</v>
      </c>
      <c r="D23" s="331">
        <v>9.4</v>
      </c>
      <c r="E23" s="476" t="s">
        <v>2482</v>
      </c>
      <c r="F23" s="476" t="s">
        <v>2483</v>
      </c>
      <c r="G23" s="480"/>
    </row>
    <row r="24" spans="1:7">
      <c r="A24" s="329"/>
      <c r="B24" s="330" t="s">
        <v>2500</v>
      </c>
      <c r="C24" s="309" t="s">
        <v>2484</v>
      </c>
      <c r="D24" s="479">
        <f>D23*D22/1000</f>
        <v>0.31019999999999998</v>
      </c>
      <c r="E24" s="310" t="s">
        <v>2485</v>
      </c>
      <c r="F24" s="330" t="s">
        <v>2411</v>
      </c>
      <c r="G24" s="480"/>
    </row>
    <row r="25" spans="1:7">
      <c r="A25" s="306"/>
      <c r="B25" s="330" t="str">
        <f>B18</f>
        <v>Amount degraded in baseline</v>
      </c>
      <c r="C25" s="309" t="s">
        <v>2487</v>
      </c>
      <c r="D25" s="479">
        <f>D24*AWMS!F63</f>
        <v>2.9067894166666663E-2</v>
      </c>
      <c r="E25" s="310" t="str">
        <f>E24</f>
        <v>kg/animal/day</v>
      </c>
      <c r="F25" s="330" t="s">
        <v>2411</v>
      </c>
      <c r="G25" s="480"/>
    </row>
    <row r="26" spans="1:7">
      <c r="A26" s="306"/>
      <c r="B26" s="330"/>
      <c r="C26" s="309"/>
      <c r="D26" s="749"/>
      <c r="E26" s="476"/>
      <c r="F26" s="476"/>
      <c r="G26" s="480"/>
    </row>
    <row r="27" spans="1:7">
      <c r="A27" s="327" t="s">
        <v>2492</v>
      </c>
      <c r="B27" s="324" t="str">
        <f>B20</f>
        <v>R</v>
      </c>
      <c r="C27" s="325" t="str">
        <f>C20</f>
        <v>Region</v>
      </c>
      <c r="D27" s="331" t="str">
        <f>D20</f>
        <v>Africa</v>
      </c>
      <c r="E27" s="326"/>
      <c r="F27" s="476"/>
      <c r="G27" s="480"/>
    </row>
    <row r="28" spans="1:7">
      <c r="A28" s="328" t="s">
        <v>2493</v>
      </c>
      <c r="B28" t="s">
        <v>2488</v>
      </c>
      <c r="C28" t="s">
        <v>2489</v>
      </c>
      <c r="D28" s="749" t="str">
        <f>D21</f>
        <v>low productivity</v>
      </c>
      <c r="E28" s="473" t="s">
        <v>2475</v>
      </c>
      <c r="F28" s="330" t="s">
        <v>2476</v>
      </c>
      <c r="G28" s="480"/>
    </row>
    <row r="29" spans="1:7">
      <c r="A29" s="329"/>
      <c r="B29" s="324" t="s">
        <v>2477</v>
      </c>
      <c r="C29" s="309" t="s">
        <v>2478</v>
      </c>
      <c r="D29" s="475">
        <v>61</v>
      </c>
      <c r="E29" s="310"/>
      <c r="F29" s="330" t="s">
        <v>2479</v>
      </c>
      <c r="G29" s="480"/>
    </row>
    <row r="30" spans="1:7">
      <c r="A30" s="329"/>
      <c r="B30" s="308" t="s">
        <v>2480</v>
      </c>
      <c r="C30" s="309" t="s">
        <v>2481</v>
      </c>
      <c r="D30" s="331">
        <v>6</v>
      </c>
      <c r="E30" s="476" t="s">
        <v>2482</v>
      </c>
      <c r="F30" s="476" t="s">
        <v>2483</v>
      </c>
      <c r="G30" s="480"/>
    </row>
    <row r="31" spans="1:7">
      <c r="A31" s="329"/>
      <c r="B31" s="330" t="s">
        <v>2500</v>
      </c>
      <c r="C31" s="309" t="s">
        <v>2484</v>
      </c>
      <c r="D31" s="479">
        <f>D30*D29/1000</f>
        <v>0.36599999999999999</v>
      </c>
      <c r="E31" s="310" t="s">
        <v>2485</v>
      </c>
      <c r="F31" s="330" t="s">
        <v>2411</v>
      </c>
      <c r="G31" s="480"/>
    </row>
    <row r="32" spans="1:7">
      <c r="A32" s="306"/>
      <c r="B32" s="330" t="str">
        <f>B25</f>
        <v>Amount degraded in baseline</v>
      </c>
      <c r="C32" s="309" t="s">
        <v>2487</v>
      </c>
      <c r="D32" s="479">
        <f>D31*AWMS!F72</f>
        <v>3.1777187499999991E-2</v>
      </c>
      <c r="E32" s="310" t="str">
        <f>E31</f>
        <v>kg/animal/day</v>
      </c>
      <c r="F32" s="330" t="s">
        <v>2411</v>
      </c>
      <c r="G32" s="480"/>
    </row>
    <row r="33" spans="1:7">
      <c r="A33" s="306"/>
      <c r="B33" s="330"/>
      <c r="C33" s="309"/>
      <c r="D33" s="749"/>
      <c r="E33" s="476"/>
      <c r="F33" s="476"/>
      <c r="G33" s="480"/>
    </row>
    <row r="34" spans="1:7">
      <c r="A34" s="327" t="s">
        <v>806</v>
      </c>
      <c r="B34" s="324" t="str">
        <f>B27</f>
        <v>R</v>
      </c>
      <c r="C34" s="325" t="str">
        <f>C27</f>
        <v>Region</v>
      </c>
      <c r="D34" s="331" t="str">
        <f>D27</f>
        <v>Africa</v>
      </c>
      <c r="E34" s="326"/>
      <c r="F34" s="476"/>
      <c r="G34" s="480"/>
    </row>
    <row r="35" spans="1:7">
      <c r="A35" s="328"/>
      <c r="B35" t="s">
        <v>2488</v>
      </c>
      <c r="C35" t="s">
        <v>2489</v>
      </c>
      <c r="D35" s="749" t="str">
        <f>D28</f>
        <v>low productivity</v>
      </c>
      <c r="E35" s="473" t="s">
        <v>2475</v>
      </c>
      <c r="F35" s="330" t="s">
        <v>2476</v>
      </c>
      <c r="G35" s="480"/>
    </row>
    <row r="36" spans="1:7">
      <c r="A36" s="329"/>
      <c r="B36" s="324" t="s">
        <v>2477</v>
      </c>
      <c r="C36" s="309" t="s">
        <v>2478</v>
      </c>
      <c r="D36" s="475">
        <v>31</v>
      </c>
      <c r="E36" s="310"/>
      <c r="F36" s="330" t="s">
        <v>2479</v>
      </c>
      <c r="G36" s="480"/>
    </row>
    <row r="37" spans="1:7">
      <c r="A37" s="329"/>
      <c r="B37" s="308" t="s">
        <v>2480</v>
      </c>
      <c r="C37" s="309" t="s">
        <v>2481</v>
      </c>
      <c r="D37" s="331">
        <v>8.3000000000000007</v>
      </c>
      <c r="E37" s="476" t="s">
        <v>2482</v>
      </c>
      <c r="F37" s="476" t="s">
        <v>2483</v>
      </c>
      <c r="G37" s="480"/>
    </row>
    <row r="38" spans="1:7">
      <c r="A38" s="329"/>
      <c r="B38" s="330" t="s">
        <v>2500</v>
      </c>
      <c r="C38" s="309" t="s">
        <v>2484</v>
      </c>
      <c r="D38" s="479">
        <f>D37*D36/1000</f>
        <v>0.25730000000000003</v>
      </c>
      <c r="E38" s="310" t="s">
        <v>2485</v>
      </c>
      <c r="F38" s="330" t="s">
        <v>2411</v>
      </c>
      <c r="G38" s="480"/>
    </row>
    <row r="39" spans="1:7">
      <c r="A39" s="306"/>
      <c r="B39" s="330" t="str">
        <f>B32</f>
        <v>Amount degraded in baseline</v>
      </c>
      <c r="C39" s="309" t="s">
        <v>2487</v>
      </c>
      <c r="D39" s="479">
        <f>D38*AWMS!F92</f>
        <v>8.4165390810533314E-3</v>
      </c>
      <c r="E39" s="310" t="str">
        <f>E38</f>
        <v>kg/animal/day</v>
      </c>
      <c r="F39" s="330" t="s">
        <v>2411</v>
      </c>
      <c r="G39" s="480"/>
    </row>
    <row r="40" spans="1:7">
      <c r="A40" s="306"/>
      <c r="B40" s="330"/>
      <c r="C40" s="309"/>
      <c r="D40" s="749"/>
      <c r="E40" s="476"/>
      <c r="F40" s="476"/>
      <c r="G40" s="480"/>
    </row>
    <row r="41" spans="1:7">
      <c r="A41" s="327" t="s">
        <v>711</v>
      </c>
      <c r="B41" s="324" t="str">
        <f>B34</f>
        <v>R</v>
      </c>
      <c r="C41" s="325" t="str">
        <f>C34</f>
        <v>Region</v>
      </c>
      <c r="D41" s="331" t="str">
        <f>D34</f>
        <v>Africa</v>
      </c>
      <c r="E41" s="326"/>
      <c r="F41" s="476"/>
      <c r="G41" s="480"/>
    </row>
    <row r="42" spans="1:7">
      <c r="A42" s="328"/>
      <c r="B42" t="s">
        <v>2488</v>
      </c>
      <c r="C42" t="s">
        <v>2489</v>
      </c>
      <c r="D42" s="749" t="str">
        <f>D35</f>
        <v>low productivity</v>
      </c>
      <c r="E42" s="473" t="s">
        <v>2475</v>
      </c>
      <c r="F42" s="330" t="s">
        <v>2476</v>
      </c>
      <c r="G42" s="480"/>
    </row>
    <row r="43" spans="1:7">
      <c r="A43" s="329"/>
      <c r="B43" s="324" t="s">
        <v>2477</v>
      </c>
      <c r="C43" s="309" t="s">
        <v>2478</v>
      </c>
      <c r="D43" s="475">
        <v>24</v>
      </c>
      <c r="E43" s="310"/>
      <c r="F43" s="330" t="s">
        <v>2479</v>
      </c>
      <c r="G43" s="480"/>
    </row>
    <row r="44" spans="1:7">
      <c r="A44" s="329"/>
      <c r="B44" s="308" t="s">
        <v>2480</v>
      </c>
      <c r="C44" s="309" t="s">
        <v>2481</v>
      </c>
      <c r="D44" s="331">
        <v>10.4</v>
      </c>
      <c r="E44" s="476" t="s">
        <v>2482</v>
      </c>
      <c r="F44" s="476" t="s">
        <v>2483</v>
      </c>
      <c r="G44" s="480"/>
    </row>
    <row r="45" spans="1:7">
      <c r="A45" s="329"/>
      <c r="B45" s="330" t="s">
        <v>2500</v>
      </c>
      <c r="C45" s="309" t="s">
        <v>2484</v>
      </c>
      <c r="D45" s="479">
        <f>D44*D43/1000</f>
        <v>0.24960000000000002</v>
      </c>
      <c r="E45" s="310" t="s">
        <v>2485</v>
      </c>
      <c r="F45" s="330" t="s">
        <v>2411</v>
      </c>
      <c r="G45" s="480"/>
    </row>
    <row r="46" spans="1:7">
      <c r="A46" s="306"/>
      <c r="B46" s="330" t="str">
        <f>B39</f>
        <v>Amount degraded in baseline</v>
      </c>
      <c r="C46" s="309" t="s">
        <v>2487</v>
      </c>
      <c r="D46" s="479">
        <f>D45*AWMS!F114</f>
        <v>2.8892916666666667E-2</v>
      </c>
      <c r="E46" s="310" t="str">
        <f>E45</f>
        <v>kg/animal/day</v>
      </c>
      <c r="F46" s="330" t="s">
        <v>2411</v>
      </c>
      <c r="G46" s="480"/>
    </row>
    <row r="47" spans="1:7">
      <c r="A47" s="306"/>
      <c r="B47" s="330"/>
      <c r="C47" s="309"/>
      <c r="D47" s="749"/>
      <c r="E47" s="476"/>
      <c r="F47" s="476"/>
      <c r="G47" s="480"/>
    </row>
    <row r="48" spans="1:7">
      <c r="A48" s="327" t="s">
        <v>743</v>
      </c>
      <c r="B48" s="324" t="str">
        <f>B42</f>
        <v>T</v>
      </c>
      <c r="C48" s="325" t="str">
        <f>C42</f>
        <v>Type</v>
      </c>
      <c r="D48" s="331" t="str">
        <f>D41</f>
        <v>Africa</v>
      </c>
      <c r="E48" s="326"/>
      <c r="F48" s="476"/>
      <c r="G48" s="480"/>
    </row>
    <row r="49" spans="1:7">
      <c r="A49" s="328"/>
      <c r="B49" t="s">
        <v>2488</v>
      </c>
      <c r="C49" t="s">
        <v>2489</v>
      </c>
      <c r="D49" s="749" t="str">
        <f>D42</f>
        <v>low productivity</v>
      </c>
      <c r="E49" s="473" t="s">
        <v>2475</v>
      </c>
      <c r="F49" s="330" t="s">
        <v>2476</v>
      </c>
      <c r="G49" s="480"/>
    </row>
    <row r="50" spans="1:7">
      <c r="A50" s="329"/>
      <c r="B50" s="324" t="s">
        <v>2477</v>
      </c>
      <c r="C50" s="309" t="s">
        <v>2478</v>
      </c>
      <c r="D50" s="475">
        <v>0.8</v>
      </c>
      <c r="E50" s="310"/>
      <c r="F50" s="330" t="s">
        <v>2479</v>
      </c>
      <c r="G50" s="480"/>
    </row>
    <row r="51" spans="1:7">
      <c r="A51" s="329"/>
      <c r="B51" s="308" t="s">
        <v>2480</v>
      </c>
      <c r="C51" s="309" t="s">
        <v>2481</v>
      </c>
      <c r="D51" s="331">
        <v>13</v>
      </c>
      <c r="E51" s="476" t="s">
        <v>2482</v>
      </c>
      <c r="F51" s="476" t="s">
        <v>2483</v>
      </c>
      <c r="G51" s="480"/>
    </row>
    <row r="52" spans="1:7">
      <c r="A52" s="329"/>
      <c r="B52" s="330" t="str">
        <f>B45</f>
        <v>VST</v>
      </c>
      <c r="C52" s="309" t="s">
        <v>2484</v>
      </c>
      <c r="D52" s="479">
        <f>D51*D50/1000</f>
        <v>1.04E-2</v>
      </c>
      <c r="E52" s="310" t="s">
        <v>2485</v>
      </c>
      <c r="F52" s="330" t="s">
        <v>2411</v>
      </c>
      <c r="G52" s="480"/>
    </row>
    <row r="53" spans="1:7" ht="15.75" thickBot="1">
      <c r="A53" s="307"/>
      <c r="B53" s="298" t="str">
        <f>B46</f>
        <v>Amount degraded in baseline</v>
      </c>
      <c r="C53" s="298"/>
      <c r="D53" s="481">
        <f>D52*AWMS!F135</f>
        <v>6.5020860587038933E-4</v>
      </c>
      <c r="E53" s="335" t="str">
        <f>E52</f>
        <v>kg/animal/day</v>
      </c>
      <c r="F53" s="337" t="s">
        <v>2411</v>
      </c>
      <c r="G53" s="48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6C52-5C84-4C95-B46D-99E378F07533}">
  <dimension ref="B2:AE211"/>
  <sheetViews>
    <sheetView zoomScaleNormal="100" workbookViewId="0">
      <pane ySplit="3" topLeftCell="A138" activePane="bottomLeft" state="frozen"/>
      <selection pane="bottomLeft" activeCell="G188" sqref="G188"/>
    </sheetView>
  </sheetViews>
  <sheetFormatPr defaultColWidth="8.85546875" defaultRowHeight="15"/>
  <cols>
    <col min="2" max="2" width="15.42578125" customWidth="1"/>
    <col min="3" max="3" width="16.85546875" customWidth="1"/>
    <col min="4" max="4" width="26.7109375" customWidth="1"/>
    <col min="5" max="5" width="16.140625" customWidth="1"/>
    <col min="6" max="14" width="10.7109375" customWidth="1"/>
    <col min="15" max="15" width="14.5703125" customWidth="1"/>
  </cols>
  <sheetData>
    <row r="2" spans="2:31" ht="45">
      <c r="F2" s="279" t="s">
        <v>2367</v>
      </c>
      <c r="G2" s="279" t="s">
        <v>2368</v>
      </c>
      <c r="H2" s="279" t="s">
        <v>2369</v>
      </c>
      <c r="I2" s="279" t="s">
        <v>2370</v>
      </c>
      <c r="J2" s="279" t="s">
        <v>2371</v>
      </c>
      <c r="K2" s="279" t="s">
        <v>2372</v>
      </c>
      <c r="L2" s="279" t="s">
        <v>2373</v>
      </c>
      <c r="M2" s="279" t="s">
        <v>2374</v>
      </c>
      <c r="N2" s="279" t="s">
        <v>2375</v>
      </c>
      <c r="O2" s="279"/>
    </row>
    <row r="3" spans="2:31">
      <c r="C3" s="280" t="s">
        <v>2376</v>
      </c>
      <c r="D3" s="280"/>
      <c r="E3" s="280"/>
      <c r="F3" s="281">
        <v>0.78</v>
      </c>
      <c r="G3" s="281">
        <v>0.42</v>
      </c>
      <c r="H3" s="281">
        <v>0.04</v>
      </c>
      <c r="I3" s="282">
        <v>1.4999999999999999E-2</v>
      </c>
      <c r="J3" s="282">
        <v>5.0000000000000001E-3</v>
      </c>
      <c r="K3" s="282">
        <v>1.4999999999999999E-2</v>
      </c>
      <c r="L3" s="281">
        <v>0.1</v>
      </c>
      <c r="M3" s="283">
        <v>5.0000000000000001E-3</v>
      </c>
      <c r="N3" s="281">
        <v>0.01</v>
      </c>
      <c r="O3" s="284"/>
    </row>
    <row r="4" spans="2:31" ht="15.75" thickBot="1">
      <c r="T4" s="284"/>
      <c r="AE4" t="s">
        <v>2418</v>
      </c>
    </row>
    <row r="5" spans="2:31" ht="21">
      <c r="B5" s="285" t="s">
        <v>2377</v>
      </c>
      <c r="C5" s="286" t="s">
        <v>2378</v>
      </c>
      <c r="D5" s="287" t="s">
        <v>2379</v>
      </c>
      <c r="E5" s="304">
        <f>'Baseline data'!IS133</f>
        <v>0.20666666666666667</v>
      </c>
      <c r="F5" s="287"/>
      <c r="G5" s="287"/>
      <c r="H5" s="287"/>
      <c r="I5" s="287"/>
      <c r="J5" s="287"/>
      <c r="K5" s="287"/>
      <c r="L5" s="287"/>
      <c r="M5" s="287"/>
      <c r="N5" s="288"/>
    </row>
    <row r="6" spans="2:31" ht="21">
      <c r="B6" s="289"/>
      <c r="C6" s="446" t="str">
        <f>D16</f>
        <v>dry</v>
      </c>
      <c r="D6" t="s">
        <v>2380</v>
      </c>
      <c r="F6" s="290">
        <f>'Baseline data'!LR133</f>
        <v>0</v>
      </c>
      <c r="G6" s="290">
        <f>'Baseline data'!LS133</f>
        <v>0</v>
      </c>
      <c r="H6" s="290">
        <f>'Baseline data'!LT133</f>
        <v>0.3</v>
      </c>
      <c r="I6" s="290">
        <f>'Baseline data'!LU133</f>
        <v>0</v>
      </c>
      <c r="J6" s="290">
        <f>'Baseline data'!LV133</f>
        <v>0.5</v>
      </c>
      <c r="L6" s="290">
        <f>'Baseline data'!LW133</f>
        <v>0</v>
      </c>
      <c r="M6" s="290">
        <f>'Baseline data'!LX133</f>
        <v>0.2</v>
      </c>
      <c r="N6" s="291">
        <f>'Baseline data'!LY133</f>
        <v>0</v>
      </c>
    </row>
    <row r="7" spans="2:31" ht="21">
      <c r="B7" s="289"/>
      <c r="D7" t="s">
        <v>2381</v>
      </c>
      <c r="F7" s="290">
        <f>F6*$E$5</f>
        <v>0</v>
      </c>
      <c r="G7" s="290">
        <f t="shared" ref="G7:J7" si="0">G6*$E$5</f>
        <v>0</v>
      </c>
      <c r="H7" s="290">
        <f t="shared" si="0"/>
        <v>6.2E-2</v>
      </c>
      <c r="I7" s="290">
        <f t="shared" si="0"/>
        <v>0</v>
      </c>
      <c r="J7" s="290">
        <f t="shared" si="0"/>
        <v>0.10333333333333333</v>
      </c>
      <c r="K7" s="290">
        <f>(1-E5)</f>
        <v>0.79333333333333333</v>
      </c>
      <c r="L7" s="290">
        <f>L6*$E$5</f>
        <v>0</v>
      </c>
      <c r="M7" s="290">
        <f t="shared" ref="M7:N7" si="1">M6*$E$5</f>
        <v>4.1333333333333333E-2</v>
      </c>
      <c r="N7" s="291">
        <f t="shared" si="1"/>
        <v>0</v>
      </c>
    </row>
    <row r="8" spans="2:31" ht="21">
      <c r="B8" s="289"/>
      <c r="F8" s="290"/>
      <c r="G8" s="290"/>
      <c r="H8" s="290"/>
      <c r="I8" s="290"/>
      <c r="J8" s="290"/>
      <c r="K8" s="290"/>
      <c r="L8" s="290"/>
      <c r="M8" s="290"/>
      <c r="N8" s="291"/>
    </row>
    <row r="9" spans="2:31" ht="21">
      <c r="B9" s="289"/>
      <c r="C9" s="446" t="str">
        <f>D17</f>
        <v>wet</v>
      </c>
      <c r="D9" t="str">
        <f>D5</f>
        <v>Share collected</v>
      </c>
      <c r="E9" s="438">
        <f>'Baseline data'!IW133</f>
        <v>0.32857142857142857</v>
      </c>
      <c r="N9" s="292"/>
    </row>
    <row r="10" spans="2:31" ht="21">
      <c r="B10" s="289"/>
      <c r="D10" t="str">
        <f>D6</f>
        <v>MS of collected</v>
      </c>
      <c r="F10" s="438">
        <f>'Baseline data'!OL133</f>
        <v>0</v>
      </c>
      <c r="G10" s="438">
        <f>'Baseline data'!OM133</f>
        <v>0</v>
      </c>
      <c r="H10" s="438">
        <f>'Baseline data'!ON133</f>
        <v>0.33750000000000002</v>
      </c>
      <c r="I10" s="438">
        <f>'Baseline data'!OO133</f>
        <v>0</v>
      </c>
      <c r="J10" s="438">
        <f>'Baseline data'!OP133</f>
        <v>0.53749999999999998</v>
      </c>
      <c r="L10" s="438">
        <f>'Baseline data'!OQ133</f>
        <v>0</v>
      </c>
      <c r="M10" s="438">
        <f>'Baseline data'!OR133</f>
        <v>0</v>
      </c>
      <c r="N10" s="302">
        <f>'Baseline data'!OS133</f>
        <v>0.125</v>
      </c>
    </row>
    <row r="11" spans="2:31" ht="21">
      <c r="B11" s="289"/>
      <c r="C11" s="446"/>
      <c r="D11" t="str">
        <f>D7</f>
        <v>adjusted for share collected</v>
      </c>
      <c r="F11" s="290">
        <f>F10*$E$9</f>
        <v>0</v>
      </c>
      <c r="G11" s="290">
        <f t="shared" ref="G11:L11" si="2">G10*$E$9</f>
        <v>0</v>
      </c>
      <c r="H11" s="290">
        <f t="shared" si="2"/>
        <v>0.11089285714285715</v>
      </c>
      <c r="I11" s="290">
        <f t="shared" si="2"/>
        <v>0</v>
      </c>
      <c r="J11" s="290">
        <f t="shared" si="2"/>
        <v>0.17660714285714285</v>
      </c>
      <c r="K11" s="290">
        <f>(1-E9)</f>
        <v>0.67142857142857149</v>
      </c>
      <c r="L11" s="290">
        <f t="shared" si="2"/>
        <v>0</v>
      </c>
      <c r="M11" s="290">
        <f t="shared" ref="M11" si="3">M10*$E$9</f>
        <v>0</v>
      </c>
      <c r="N11" s="291">
        <f t="shared" ref="N11" si="4">N10*$E$9</f>
        <v>4.1071428571428571E-2</v>
      </c>
    </row>
    <row r="12" spans="2:31" ht="21">
      <c r="B12" s="289"/>
      <c r="N12" s="292"/>
    </row>
    <row r="13" spans="2:31" ht="46.5">
      <c r="B13" s="289"/>
      <c r="D13" s="293" t="s">
        <v>2382</v>
      </c>
      <c r="F13" s="439">
        <f t="shared" ref="F13:N13" si="5">(F7*$I$140/12*(24-$E$21)/24+F11*$I$139/12*(24-$E$22)/24)</f>
        <v>0</v>
      </c>
      <c r="G13" s="439">
        <f t="shared" si="5"/>
        <v>0</v>
      </c>
      <c r="H13" s="439">
        <f t="shared" si="5"/>
        <v>1.0195231750645996E-2</v>
      </c>
      <c r="I13" s="439">
        <f t="shared" si="5"/>
        <v>0</v>
      </c>
      <c r="J13" s="439">
        <f t="shared" si="5"/>
        <v>1.6550959571490095E-2</v>
      </c>
      <c r="K13" s="439">
        <f t="shared" si="5"/>
        <v>9.0314384151593458E-2</v>
      </c>
      <c r="L13" s="439">
        <f t="shared" si="5"/>
        <v>0</v>
      </c>
      <c r="M13" s="439">
        <f t="shared" si="5"/>
        <v>2.8269810508182599E-3</v>
      </c>
      <c r="N13" s="294">
        <f t="shared" si="5"/>
        <v>2.2054667312661497E-3</v>
      </c>
    </row>
    <row r="14" spans="2:31" ht="21">
      <c r="B14" s="289"/>
      <c r="N14" s="292"/>
    </row>
    <row r="15" spans="2:31" ht="21">
      <c r="B15" s="289"/>
      <c r="N15" s="292"/>
    </row>
    <row r="16" spans="2:31" ht="21">
      <c r="B16" s="289"/>
      <c r="C16" s="278" t="s">
        <v>2383</v>
      </c>
      <c r="D16" t="s">
        <v>2384</v>
      </c>
      <c r="F16" s="448">
        <f>'Baseline data'!RO133</f>
        <v>0.1036036036036036</v>
      </c>
      <c r="G16" s="448">
        <f>'Baseline data'!RP133</f>
        <v>0.10630630630630632</v>
      </c>
      <c r="H16" s="448">
        <f>'Baseline data'!RQ133</f>
        <v>0.31036036036036041</v>
      </c>
      <c r="I16" s="448">
        <f>'Baseline data'!RR133</f>
        <v>0.10450450450450451</v>
      </c>
      <c r="J16" s="448">
        <f>'Baseline data'!RS133</f>
        <v>0.16621621621621624</v>
      </c>
      <c r="K16">
        <v>0</v>
      </c>
      <c r="L16" s="448">
        <f>'Baseline data'!RT133</f>
        <v>0</v>
      </c>
      <c r="M16" s="448">
        <f>'Baseline data'!RU133</f>
        <v>0.12162162162162163</v>
      </c>
      <c r="N16" s="449">
        <f>'Baseline data'!RV133</f>
        <v>8.7387387387387383E-2</v>
      </c>
    </row>
    <row r="17" spans="2:14" ht="21">
      <c r="B17" s="289"/>
      <c r="D17" t="s">
        <v>2385</v>
      </c>
      <c r="F17" s="448">
        <f>'Baseline data'!UI133</f>
        <v>0.11261261261261261</v>
      </c>
      <c r="G17" s="448">
        <f>'Baseline data'!UJ133</f>
        <v>0.10630630630630632</v>
      </c>
      <c r="H17" s="448">
        <f>'Baseline data'!UK133</f>
        <v>0.2990990990990991</v>
      </c>
      <c r="I17" s="448">
        <f>'Baseline data'!UL133</f>
        <v>0.10450450450450451</v>
      </c>
      <c r="J17" s="448">
        <f>'Baseline data'!UM133</f>
        <v>0.16846846846846847</v>
      </c>
      <c r="K17">
        <v>0</v>
      </c>
      <c r="L17" s="448">
        <f>'Baseline data'!UN133</f>
        <v>0</v>
      </c>
      <c r="M17" s="448">
        <f>'Baseline data'!UO133</f>
        <v>0.12162162162162163</v>
      </c>
      <c r="N17" s="449">
        <f>'Baseline data'!UP133</f>
        <v>8.7387387387387383E-2</v>
      </c>
    </row>
    <row r="18" spans="2:14" ht="46.5">
      <c r="B18" s="289"/>
      <c r="D18" s="293" t="s">
        <v>2386</v>
      </c>
      <c r="E18" s="295"/>
      <c r="F18" s="439">
        <f t="shared" ref="F18:N18" si="6">(F16*$I$140/12*$E$21/24+F17*$I$139/12*$E$22/24)</f>
        <v>9.422431152082314E-2</v>
      </c>
      <c r="G18" s="439">
        <f t="shared" si="6"/>
        <v>9.3327047978210773E-2</v>
      </c>
      <c r="H18" s="439">
        <f t="shared" si="6"/>
        <v>0.26838004428847456</v>
      </c>
      <c r="I18" s="439">
        <f t="shared" si="6"/>
        <v>9.1745233605698723E-2</v>
      </c>
      <c r="J18" s="439">
        <f t="shared" si="6"/>
        <v>0.14673987213958148</v>
      </c>
      <c r="K18" s="439">
        <f t="shared" si="6"/>
        <v>0</v>
      </c>
      <c r="L18" s="439">
        <f t="shared" si="6"/>
        <v>0</v>
      </c>
      <c r="M18" s="439">
        <f t="shared" si="6"/>
        <v>0.10677247014456318</v>
      </c>
      <c r="N18" s="294">
        <f t="shared" si="6"/>
        <v>7.671799706683427E-2</v>
      </c>
    </row>
    <row r="19" spans="2:14" ht="21">
      <c r="B19" s="289"/>
      <c r="E19" s="295"/>
      <c r="N19" s="292"/>
    </row>
    <row r="20" spans="2:14" ht="21">
      <c r="B20" s="289"/>
      <c r="E20" s="295"/>
      <c r="N20" s="292"/>
    </row>
    <row r="21" spans="2:14" ht="21">
      <c r="B21" s="289"/>
      <c r="C21" s="278" t="s">
        <v>2387</v>
      </c>
      <c r="D21" t="str">
        <f>C6</f>
        <v>dry</v>
      </c>
      <c r="E21" s="295">
        <f>'Baseline data'!GB133</f>
        <v>21.186046511627907</v>
      </c>
      <c r="F21" t="s">
        <v>2388</v>
      </c>
      <c r="N21" s="292"/>
    </row>
    <row r="22" spans="2:14" ht="21">
      <c r="B22" s="289"/>
      <c r="D22" t="str">
        <f>C9</f>
        <v>wet</v>
      </c>
      <c r="E22" s="295">
        <f>'Baseline data'!GF133</f>
        <v>20.906976744186046</v>
      </c>
      <c r="F22" t="str">
        <f>F21</f>
        <v>h/day</v>
      </c>
      <c r="N22" s="292"/>
    </row>
    <row r="23" spans="2:14" ht="21">
      <c r="B23" s="289"/>
      <c r="E23" s="295"/>
      <c r="N23" s="292"/>
    </row>
    <row r="24" spans="2:14" ht="31.5">
      <c r="B24" s="289"/>
      <c r="C24" t="s">
        <v>2389</v>
      </c>
      <c r="D24" s="293" t="s">
        <v>2390</v>
      </c>
      <c r="E24" s="295"/>
      <c r="F24" s="439">
        <f>F18+F13</f>
        <v>9.422431152082314E-2</v>
      </c>
      <c r="G24" s="439">
        <f t="shared" ref="G24:N24" si="7">G18+G13</f>
        <v>9.3327047978210773E-2</v>
      </c>
      <c r="H24" s="439">
        <f t="shared" si="7"/>
        <v>0.27857527603912058</v>
      </c>
      <c r="I24" s="439">
        <f t="shared" si="7"/>
        <v>9.1745233605698723E-2</v>
      </c>
      <c r="J24" s="439">
        <f t="shared" si="7"/>
        <v>0.16329083171107156</v>
      </c>
      <c r="K24" s="439">
        <f t="shared" si="7"/>
        <v>9.0314384151593458E-2</v>
      </c>
      <c r="L24" s="439">
        <f t="shared" si="7"/>
        <v>0</v>
      </c>
      <c r="M24" s="439">
        <f t="shared" si="7"/>
        <v>0.10959945119538143</v>
      </c>
      <c r="N24" s="294">
        <f t="shared" si="7"/>
        <v>7.8923463798100418E-2</v>
      </c>
    </row>
    <row r="25" spans="2:14" ht="21">
      <c r="B25" s="289"/>
      <c r="C25" t="s">
        <v>2376</v>
      </c>
      <c r="F25" s="440">
        <f>F24*F3</f>
        <v>7.3494962986242057E-2</v>
      </c>
      <c r="G25" s="440">
        <f t="shared" ref="G25:N25" si="8">G24*G3</f>
        <v>3.9197360150848522E-2</v>
      </c>
      <c r="H25" s="440">
        <f t="shared" si="8"/>
        <v>1.1143011041564824E-2</v>
      </c>
      <c r="I25" s="440">
        <f t="shared" si="8"/>
        <v>1.3761785040854809E-3</v>
      </c>
      <c r="J25" s="440">
        <f t="shared" si="8"/>
        <v>8.1645415855535785E-4</v>
      </c>
      <c r="K25" s="440">
        <f t="shared" si="8"/>
        <v>1.3547157622739018E-3</v>
      </c>
      <c r="L25" s="440">
        <f t="shared" si="8"/>
        <v>0</v>
      </c>
      <c r="M25" s="440">
        <f t="shared" si="8"/>
        <v>5.4799725597690714E-4</v>
      </c>
      <c r="N25" s="296">
        <f t="shared" si="8"/>
        <v>7.8923463798100417E-4</v>
      </c>
    </row>
    <row r="26" spans="2:14" ht="21">
      <c r="B26" s="289"/>
      <c r="C26" t="s">
        <v>2391</v>
      </c>
      <c r="F26" s="450">
        <f>SUM(F25:N25)</f>
        <v>0.12871991449752804</v>
      </c>
      <c r="N26" s="292"/>
    </row>
    <row r="27" spans="2:14" ht="21.75" thickBot="1">
      <c r="B27" s="297"/>
      <c r="C27" s="298"/>
      <c r="D27" s="298"/>
      <c r="E27" s="299"/>
      <c r="F27" s="298"/>
      <c r="G27" s="298"/>
      <c r="H27" s="298"/>
      <c r="I27" s="298"/>
      <c r="J27" s="298"/>
      <c r="K27" s="298"/>
      <c r="L27" s="298"/>
      <c r="M27" s="298"/>
      <c r="N27" s="300"/>
    </row>
    <row r="28" spans="2:14" ht="21.75" thickBot="1">
      <c r="B28" s="301"/>
      <c r="E28" s="295"/>
    </row>
    <row r="29" spans="2:14" ht="21">
      <c r="B29" s="285" t="s">
        <v>2392</v>
      </c>
      <c r="C29" s="286" t="str">
        <f>C5</f>
        <v>Field</v>
      </c>
      <c r="D29" s="287" t="str">
        <f>D5</f>
        <v>Share collected</v>
      </c>
      <c r="E29" s="304">
        <f>'Baseline data'!IZ133</f>
        <v>8.6956521739130432E-2</v>
      </c>
      <c r="F29" s="287"/>
      <c r="G29" s="287"/>
      <c r="H29" s="287"/>
      <c r="I29" s="287"/>
      <c r="J29" s="287"/>
      <c r="K29" s="287"/>
      <c r="L29" s="287"/>
      <c r="M29" s="287"/>
      <c r="N29" s="288"/>
    </row>
    <row r="30" spans="2:14" ht="21">
      <c r="B30" s="289"/>
      <c r="C30" t="str">
        <f t="shared" ref="C30:D31" si="9">C6</f>
        <v>dry</v>
      </c>
      <c r="D30" t="str">
        <f t="shared" si="9"/>
        <v>MS of collected</v>
      </c>
      <c r="F30" s="438">
        <f>'Baseline data'!MA133</f>
        <v>0.16666666666666666</v>
      </c>
      <c r="G30" s="438">
        <f>'Baseline data'!MB133</f>
        <v>0</v>
      </c>
      <c r="H30" s="438">
        <f>'Baseline data'!MC133</f>
        <v>0.79999999999999993</v>
      </c>
      <c r="I30" s="438">
        <f>'Baseline data'!MD133</f>
        <v>0</v>
      </c>
      <c r="J30" s="438">
        <f>'Baseline data'!ME133</f>
        <v>3.3333333333333333E-2</v>
      </c>
      <c r="L30" s="438">
        <f>'Baseline data'!MF133</f>
        <v>0</v>
      </c>
      <c r="M30" s="438">
        <f>'Baseline data'!MG133</f>
        <v>0</v>
      </c>
      <c r="N30" s="302">
        <f>'Baseline data'!MH133</f>
        <v>0</v>
      </c>
    </row>
    <row r="31" spans="2:14" ht="21">
      <c r="B31" s="289"/>
      <c r="D31" t="str">
        <f t="shared" si="9"/>
        <v>adjusted for share collected</v>
      </c>
      <c r="F31" s="290">
        <f>F30*$E$29</f>
        <v>1.4492753623188404E-2</v>
      </c>
      <c r="G31" s="290">
        <f t="shared" ref="G31:J31" si="10">G30*$E$29</f>
        <v>0</v>
      </c>
      <c r="H31" s="290">
        <f t="shared" si="10"/>
        <v>6.9565217391304335E-2</v>
      </c>
      <c r="I31" s="290">
        <f t="shared" si="10"/>
        <v>0</v>
      </c>
      <c r="J31" s="290">
        <f t="shared" si="10"/>
        <v>2.8985507246376812E-3</v>
      </c>
      <c r="K31" s="290">
        <f>(1-E29)</f>
        <v>0.91304347826086962</v>
      </c>
      <c r="L31" s="290">
        <f>L30*$E$29</f>
        <v>0</v>
      </c>
      <c r="M31" s="290">
        <f t="shared" ref="M31:N31" si="11">M30*$E$29</f>
        <v>0</v>
      </c>
      <c r="N31" s="291">
        <f t="shared" si="11"/>
        <v>0</v>
      </c>
    </row>
    <row r="32" spans="2:14" ht="21">
      <c r="B32" s="289"/>
      <c r="N32" s="292"/>
    </row>
    <row r="33" spans="2:14" ht="21">
      <c r="B33" s="289"/>
      <c r="C33" t="str">
        <f>C9</f>
        <v>wet</v>
      </c>
      <c r="D33" t="str">
        <f>D9</f>
        <v>Share collected</v>
      </c>
      <c r="E33" s="438">
        <f>'Baseline data'!JC133</f>
        <v>8.3333333333333329E-2</v>
      </c>
      <c r="N33" s="292"/>
    </row>
    <row r="34" spans="2:14" ht="21">
      <c r="B34" s="289"/>
      <c r="D34" t="str">
        <f>D10</f>
        <v>MS of collected</v>
      </c>
      <c r="F34" s="438">
        <f>'Baseline data'!OU133</f>
        <v>0.25</v>
      </c>
      <c r="G34" s="438">
        <f>'Baseline data'!OV133</f>
        <v>0</v>
      </c>
      <c r="H34" s="438">
        <f>'Baseline data'!OW133</f>
        <v>0.7</v>
      </c>
      <c r="I34" s="438">
        <f>'Baseline data'!OX133</f>
        <v>0</v>
      </c>
      <c r="J34" s="438">
        <f>'Baseline data'!OY133</f>
        <v>0.05</v>
      </c>
      <c r="L34" s="438">
        <f>'Baseline data'!OZ133</f>
        <v>0</v>
      </c>
      <c r="M34" s="438">
        <f>'Baseline data'!PA133</f>
        <v>0</v>
      </c>
      <c r="N34" s="302">
        <f>'Baseline data'!PB133</f>
        <v>0</v>
      </c>
    </row>
    <row r="35" spans="2:14" ht="21">
      <c r="B35" s="289"/>
      <c r="D35" t="str">
        <f>D11</f>
        <v>adjusted for share collected</v>
      </c>
      <c r="F35" s="290">
        <f>F34*$E$33</f>
        <v>2.0833333333333332E-2</v>
      </c>
      <c r="G35" s="290">
        <f t="shared" ref="G35:L35" si="12">G34*$E$33</f>
        <v>0</v>
      </c>
      <c r="H35" s="290">
        <f t="shared" si="12"/>
        <v>5.8333333333333327E-2</v>
      </c>
      <c r="I35" s="290">
        <f t="shared" si="12"/>
        <v>0</v>
      </c>
      <c r="J35" s="290">
        <f t="shared" si="12"/>
        <v>4.1666666666666666E-3</v>
      </c>
      <c r="K35" s="290">
        <f>(1-E33)</f>
        <v>0.91666666666666663</v>
      </c>
      <c r="L35" s="290">
        <f t="shared" si="12"/>
        <v>0</v>
      </c>
      <c r="M35" s="290">
        <f t="shared" ref="M35" si="13">M34*$E$33</f>
        <v>0</v>
      </c>
      <c r="N35" s="291">
        <f t="shared" ref="N35" si="14">N34*$E$33</f>
        <v>0</v>
      </c>
    </row>
    <row r="36" spans="2:14" ht="21">
      <c r="B36" s="289"/>
      <c r="F36" s="290"/>
      <c r="G36" s="290"/>
      <c r="H36" s="290"/>
      <c r="I36" s="290"/>
      <c r="J36" s="290"/>
      <c r="K36" s="290"/>
      <c r="L36" s="290"/>
      <c r="M36" s="290"/>
      <c r="N36" s="291"/>
    </row>
    <row r="37" spans="2:14" ht="46.5">
      <c r="B37" s="289"/>
      <c r="D37" s="293" t="str">
        <f>D13</f>
        <v>Annual average, weighted for length of the seasaons and hours not stabled</v>
      </c>
      <c r="F37" s="439">
        <f t="shared" ref="F37:N37" si="15">(F31*$I$140/12*(24-$E$45)/24+F35*$I$139/12*(24-$E$46)/24)</f>
        <v>7.290010955170562E-3</v>
      </c>
      <c r="G37" s="439">
        <f t="shared" si="15"/>
        <v>0</v>
      </c>
      <c r="H37" s="439">
        <f t="shared" si="15"/>
        <v>2.8631300669109884E-2</v>
      </c>
      <c r="I37" s="439">
        <f t="shared" si="15"/>
        <v>0</v>
      </c>
      <c r="J37" s="439">
        <f t="shared" si="15"/>
        <v>1.4580021910341123E-3</v>
      </c>
      <c r="K37" s="439">
        <f t="shared" si="15"/>
        <v>0.3988435469765117</v>
      </c>
      <c r="L37" s="439">
        <f t="shared" si="15"/>
        <v>0</v>
      </c>
      <c r="M37" s="439">
        <f t="shared" si="15"/>
        <v>0</v>
      </c>
      <c r="N37" s="294">
        <f t="shared" si="15"/>
        <v>0</v>
      </c>
    </row>
    <row r="38" spans="2:14" ht="21">
      <c r="B38" s="289"/>
      <c r="N38" s="292"/>
    </row>
    <row r="39" spans="2:14" ht="21">
      <c r="B39" s="289"/>
      <c r="N39" s="292"/>
    </row>
    <row r="40" spans="2:14" ht="21">
      <c r="B40" s="289"/>
      <c r="C40" s="278" t="str">
        <f t="shared" ref="C40" si="16">C16</f>
        <v>confined</v>
      </c>
      <c r="D40" t="str">
        <f>D16</f>
        <v>dry</v>
      </c>
      <c r="F40" s="438">
        <f>'Baseline data'!RX133</f>
        <v>4.8148148148148148E-2</v>
      </c>
      <c r="G40" s="438">
        <f>'Baseline data'!RY133</f>
        <v>1.8518518518518517E-2</v>
      </c>
      <c r="H40" s="438">
        <f>'Baseline data'!RZ133</f>
        <v>0.28888888888888886</v>
      </c>
      <c r="I40" s="438">
        <f>'Baseline data'!SA133</f>
        <v>5.9259259259259262E-2</v>
      </c>
      <c r="J40" s="438">
        <f>'Baseline data'!SB133</f>
        <v>4.8148148148148148E-2</v>
      </c>
      <c r="L40" s="438">
        <f>'Baseline data'!SC133</f>
        <v>0</v>
      </c>
      <c r="M40" s="438">
        <f>'Baseline data'!SD133</f>
        <v>0.5</v>
      </c>
      <c r="N40" s="302">
        <f>'Baseline data'!SE133</f>
        <v>3.7037037037037035E-2</v>
      </c>
    </row>
    <row r="41" spans="2:14" ht="21">
      <c r="B41" s="289"/>
      <c r="D41" t="str">
        <f t="shared" ref="D41:D42" si="17">D17</f>
        <v>wet</v>
      </c>
      <c r="F41" s="438">
        <f>'Baseline data'!UR133</f>
        <v>8.1250000000000003E-2</v>
      </c>
      <c r="G41" s="438">
        <f>'Baseline data'!US133</f>
        <v>3.125E-2</v>
      </c>
      <c r="H41" s="438">
        <f>'Baseline data'!UT133</f>
        <v>0.42499999999999999</v>
      </c>
      <c r="I41" s="438">
        <f>'Baseline data'!UU133</f>
        <v>0.1</v>
      </c>
      <c r="J41" s="438">
        <f>'Baseline data'!UV133</f>
        <v>8.1250000000000003E-2</v>
      </c>
      <c r="L41" s="438">
        <f>'Baseline data'!UW133</f>
        <v>0</v>
      </c>
      <c r="M41" s="438">
        <f>'Baseline data'!UX133</f>
        <v>0.21875</v>
      </c>
      <c r="N41" s="302">
        <f>'Baseline data'!UY133</f>
        <v>6.25E-2</v>
      </c>
    </row>
    <row r="42" spans="2:14" ht="46.5">
      <c r="B42" s="289"/>
      <c r="D42" s="293" t="str">
        <f t="shared" si="17"/>
        <v>Annual average, weighted for the length of season and stabling hours</v>
      </c>
      <c r="F42" s="439">
        <f t="shared" ref="F42:N42" si="18">(F40*$I$140/12*$E$45/24+F41*$I$139/12*$E$46/24)</f>
        <v>3.5883999470815005E-2</v>
      </c>
      <c r="G42" s="439">
        <f t="shared" si="18"/>
        <v>1.3801538258005772E-2</v>
      </c>
      <c r="H42" s="439">
        <f t="shared" si="18"/>
        <v>0.19880345803178662</v>
      </c>
      <c r="I42" s="439">
        <f t="shared" si="18"/>
        <v>4.4164922425618466E-2</v>
      </c>
      <c r="J42" s="439">
        <f t="shared" si="18"/>
        <v>3.5883999470815005E-2</v>
      </c>
      <c r="K42" s="439">
        <f t="shared" si="18"/>
        <v>0</v>
      </c>
      <c r="L42" s="439">
        <f t="shared" si="18"/>
        <v>0</v>
      </c>
      <c r="M42" s="439">
        <f t="shared" si="18"/>
        <v>0.20763614503512134</v>
      </c>
      <c r="N42" s="294">
        <f t="shared" si="18"/>
        <v>2.7603076516011543E-2</v>
      </c>
    </row>
    <row r="43" spans="2:14" ht="21">
      <c r="B43" s="289"/>
      <c r="E43" s="295"/>
      <c r="N43" s="292"/>
    </row>
    <row r="44" spans="2:14" ht="21">
      <c r="B44" s="289"/>
      <c r="E44" s="295"/>
      <c r="N44" s="292"/>
    </row>
    <row r="45" spans="2:14" ht="21">
      <c r="B45" s="289"/>
      <c r="C45" s="278" t="s">
        <v>2387</v>
      </c>
      <c r="D45" t="str">
        <f>D21</f>
        <v>dry</v>
      </c>
      <c r="E45" s="295">
        <f>'Baseline data'!GJ133</f>
        <v>12.333333333333334</v>
      </c>
      <c r="N45" s="292"/>
    </row>
    <row r="46" spans="2:14" ht="21">
      <c r="B46" s="289"/>
      <c r="D46" t="str">
        <f>D22</f>
        <v>wet</v>
      </c>
      <c r="E46" s="295">
        <f>'Baseline data'!GN133</f>
        <v>15.206896551724139</v>
      </c>
      <c r="N46" s="292"/>
    </row>
    <row r="47" spans="2:14" ht="21">
      <c r="B47" s="289"/>
      <c r="E47" s="295"/>
      <c r="N47" s="292"/>
    </row>
    <row r="48" spans="2:14" ht="31.5">
      <c r="B48" s="289"/>
      <c r="C48" t="s">
        <v>2389</v>
      </c>
      <c r="D48" s="293" t="str">
        <f>D24</f>
        <v>sum of annualised confined and non confined conditions</v>
      </c>
      <c r="E48" s="295"/>
      <c r="F48" s="439">
        <f>F42+F37</f>
        <v>4.3174010425985565E-2</v>
      </c>
      <c r="G48" s="439">
        <f t="shared" ref="G48:N48" si="19">G42+G37</f>
        <v>1.3801538258005772E-2</v>
      </c>
      <c r="H48" s="439">
        <f t="shared" si="19"/>
        <v>0.22743475870089649</v>
      </c>
      <c r="I48" s="439">
        <f t="shared" si="19"/>
        <v>4.4164922425618466E-2</v>
      </c>
      <c r="J48" s="439">
        <f t="shared" si="19"/>
        <v>3.7342001661849117E-2</v>
      </c>
      <c r="K48" s="439">
        <f t="shared" si="19"/>
        <v>0.3988435469765117</v>
      </c>
      <c r="L48" s="439">
        <f t="shared" si="19"/>
        <v>0</v>
      </c>
      <c r="M48" s="439">
        <f t="shared" si="19"/>
        <v>0.20763614503512134</v>
      </c>
      <c r="N48" s="294">
        <f t="shared" si="19"/>
        <v>2.7603076516011543E-2</v>
      </c>
    </row>
    <row r="49" spans="2:14" ht="21">
      <c r="B49" s="289"/>
      <c r="C49" t="s">
        <v>2376</v>
      </c>
      <c r="F49" s="440">
        <f>F48*F3</f>
        <v>3.367572813226874E-2</v>
      </c>
      <c r="G49" s="440">
        <f t="shared" ref="G49:N49" si="20">G48*G3</f>
        <v>5.7966460683624241E-3</v>
      </c>
      <c r="H49" s="440">
        <f t="shared" si="20"/>
        <v>9.0973903480358592E-3</v>
      </c>
      <c r="I49" s="440">
        <f t="shared" si="20"/>
        <v>6.6247383638427695E-4</v>
      </c>
      <c r="J49" s="440">
        <f t="shared" si="20"/>
        <v>1.8671000830924558E-4</v>
      </c>
      <c r="K49" s="440">
        <f t="shared" si="20"/>
        <v>5.9826532046476756E-3</v>
      </c>
      <c r="L49" s="440">
        <f t="shared" si="20"/>
        <v>0</v>
      </c>
      <c r="M49" s="440">
        <f t="shared" si="20"/>
        <v>1.0381807251756067E-3</v>
      </c>
      <c r="N49" s="296">
        <f t="shared" si="20"/>
        <v>2.7603076516011541E-4</v>
      </c>
    </row>
    <row r="50" spans="2:14" ht="21.75" thickBot="1">
      <c r="B50" s="297"/>
      <c r="C50" s="298" t="s">
        <v>2391</v>
      </c>
      <c r="D50" s="298"/>
      <c r="E50" s="298"/>
      <c r="F50" s="303">
        <f>SUM(F49:N49)</f>
        <v>5.6715813088343947E-2</v>
      </c>
      <c r="G50" s="298"/>
      <c r="H50" s="298"/>
      <c r="I50" s="298"/>
      <c r="J50" s="298"/>
      <c r="K50" s="298"/>
      <c r="L50" s="298"/>
      <c r="M50" s="298"/>
      <c r="N50" s="300"/>
    </row>
    <row r="51" spans="2:14" ht="21.75" thickBot="1">
      <c r="B51" s="301"/>
    </row>
    <row r="52" spans="2:14" ht="21">
      <c r="B52" s="285" t="s">
        <v>2393</v>
      </c>
      <c r="C52" s="286" t="str">
        <f>C29</f>
        <v>Field</v>
      </c>
      <c r="D52" s="287" t="str">
        <f>D29</f>
        <v>Share collected</v>
      </c>
      <c r="E52" s="304">
        <v>0</v>
      </c>
      <c r="F52" s="287"/>
      <c r="G52" s="287"/>
      <c r="H52" s="287"/>
      <c r="I52" s="287"/>
      <c r="J52" s="287"/>
      <c r="K52" s="287"/>
      <c r="L52" s="287"/>
      <c r="M52" s="287"/>
      <c r="N52" s="288"/>
    </row>
    <row r="53" spans="2:14" ht="21">
      <c r="B53" s="289"/>
      <c r="C53" s="278" t="str">
        <f>C40</f>
        <v>confined</v>
      </c>
      <c r="D53" t="str">
        <f>D40</f>
        <v>dry</v>
      </c>
      <c r="E53" s="295"/>
      <c r="F53" s="438">
        <f>'Baseline data'!SG133</f>
        <v>4.6666666666666662E-2</v>
      </c>
      <c r="G53" s="438">
        <f>'Baseline data'!SH133</f>
        <v>0.20333333333333331</v>
      </c>
      <c r="H53" s="438">
        <f>'Baseline data'!SI133</f>
        <v>0.25666666666666665</v>
      </c>
      <c r="I53" s="438">
        <f>'Baseline data'!SJ133</f>
        <v>0.2</v>
      </c>
      <c r="J53" s="438">
        <f>'Baseline data'!SK133</f>
        <v>0.22666666666666666</v>
      </c>
      <c r="L53" s="438">
        <f>'Baseline data'!SL133</f>
        <v>0</v>
      </c>
      <c r="M53" s="438">
        <f>'Baseline data'!SM133</f>
        <v>6.6666666666666666E-2</v>
      </c>
      <c r="N53" s="302">
        <f>'Baseline data'!SN133</f>
        <v>0</v>
      </c>
    </row>
    <row r="54" spans="2:14" ht="21">
      <c r="B54" s="289"/>
      <c r="D54" t="str">
        <f>D41</f>
        <v>wet</v>
      </c>
      <c r="F54" s="439">
        <f>'Baseline data'!VA133</f>
        <v>0</v>
      </c>
      <c r="G54" s="439">
        <f>'Baseline data'!VB133</f>
        <v>0</v>
      </c>
      <c r="H54" s="439">
        <f>'Baseline data'!VC133</f>
        <v>0.75</v>
      </c>
      <c r="I54" s="439">
        <f>'Baseline data'!VD133</f>
        <v>0.25</v>
      </c>
      <c r="J54" s="439">
        <f>'Baseline data'!VE133</f>
        <v>0</v>
      </c>
      <c r="L54" s="439">
        <f>'Baseline data'!VF133</f>
        <v>0</v>
      </c>
      <c r="M54" s="439">
        <f>'Baseline data'!VG133</f>
        <v>0</v>
      </c>
      <c r="N54" s="294">
        <f>'Baseline data'!VH133</f>
        <v>0</v>
      </c>
    </row>
    <row r="55" spans="2:14" ht="46.5">
      <c r="B55" s="289"/>
      <c r="D55" s="293" t="str">
        <f>D42</f>
        <v>Annual average, weighted for the length of season and stabling hours</v>
      </c>
      <c r="F55" s="439">
        <f t="shared" ref="F55:N55" si="21">(F53*$I$140/12*$E$58/24+F54*$I$139/12*$E$59/24)</f>
        <v>2.7222222222222221E-2</v>
      </c>
      <c r="G55" s="439">
        <f t="shared" si="21"/>
        <v>0.1186111111111111</v>
      </c>
      <c r="H55" s="439">
        <f t="shared" si="21"/>
        <v>0.4622222222222222</v>
      </c>
      <c r="I55" s="439">
        <f t="shared" si="21"/>
        <v>0.22083333333333335</v>
      </c>
      <c r="J55" s="439">
        <f t="shared" si="21"/>
        <v>0.13222222222222221</v>
      </c>
      <c r="K55" s="439">
        <f t="shared" si="21"/>
        <v>0</v>
      </c>
      <c r="L55" s="439">
        <f t="shared" si="21"/>
        <v>0</v>
      </c>
      <c r="M55" s="439">
        <f t="shared" si="21"/>
        <v>3.888888888888889E-2</v>
      </c>
      <c r="N55" s="294">
        <f t="shared" si="21"/>
        <v>0</v>
      </c>
    </row>
    <row r="56" spans="2:14" ht="21">
      <c r="B56" s="289"/>
      <c r="E56" s="295"/>
      <c r="N56" s="292"/>
    </row>
    <row r="57" spans="2:14" ht="21">
      <c r="B57" s="289"/>
      <c r="E57" s="295"/>
      <c r="N57" s="292"/>
    </row>
    <row r="58" spans="2:14" ht="21">
      <c r="B58" s="289"/>
      <c r="C58" s="278" t="s">
        <v>2387</v>
      </c>
      <c r="D58" t="str">
        <f>D45</f>
        <v>dry</v>
      </c>
      <c r="E58" s="295">
        <f>'Baseline data'!GQ133</f>
        <v>24</v>
      </c>
      <c r="N58" s="292"/>
    </row>
    <row r="59" spans="2:14" ht="21">
      <c r="B59" s="289"/>
      <c r="D59" t="str">
        <f>D46</f>
        <v>wet</v>
      </c>
      <c r="E59" s="295">
        <f>'Baseline data'!GT133</f>
        <v>24</v>
      </c>
      <c r="N59" s="292"/>
    </row>
    <row r="60" spans="2:14" ht="21">
      <c r="B60" s="289"/>
      <c r="E60" s="295"/>
      <c r="N60" s="292"/>
    </row>
    <row r="61" spans="2:14" ht="31.5">
      <c r="B61" s="289"/>
      <c r="C61" t="s">
        <v>2389</v>
      </c>
      <c r="D61" s="293" t="str">
        <f>D48</f>
        <v>sum of annualised confined and non confined conditions</v>
      </c>
      <c r="E61" s="295"/>
      <c r="F61" s="439">
        <f>F55</f>
        <v>2.7222222222222221E-2</v>
      </c>
      <c r="G61" s="439">
        <f t="shared" ref="G61:N61" si="22">G55</f>
        <v>0.1186111111111111</v>
      </c>
      <c r="H61" s="439">
        <f t="shared" si="22"/>
        <v>0.4622222222222222</v>
      </c>
      <c r="I61" s="439">
        <f t="shared" si="22"/>
        <v>0.22083333333333335</v>
      </c>
      <c r="J61" s="439">
        <f t="shared" si="22"/>
        <v>0.13222222222222221</v>
      </c>
      <c r="K61" s="439">
        <f t="shared" si="22"/>
        <v>0</v>
      </c>
      <c r="L61" s="439">
        <f t="shared" si="22"/>
        <v>0</v>
      </c>
      <c r="M61" s="439">
        <f t="shared" si="22"/>
        <v>3.888888888888889E-2</v>
      </c>
      <c r="N61" s="294">
        <f t="shared" si="22"/>
        <v>0</v>
      </c>
    </row>
    <row r="62" spans="2:14" ht="21">
      <c r="B62" s="289"/>
      <c r="C62" t="s">
        <v>2376</v>
      </c>
      <c r="F62" s="440">
        <f>F61*F$3</f>
        <v>2.1233333333333333E-2</v>
      </c>
      <c r="G62" s="440">
        <f t="shared" ref="G62:N62" si="23">G61*G$3</f>
        <v>4.9816666666666662E-2</v>
      </c>
      <c r="H62" s="440">
        <f t="shared" si="23"/>
        <v>1.8488888888888888E-2</v>
      </c>
      <c r="I62" s="440">
        <f t="shared" si="23"/>
        <v>3.3125000000000003E-3</v>
      </c>
      <c r="J62" s="440">
        <f t="shared" si="23"/>
        <v>6.6111111111111112E-4</v>
      </c>
      <c r="K62" s="440">
        <f t="shared" si="23"/>
        <v>0</v>
      </c>
      <c r="L62" s="440">
        <f t="shared" si="23"/>
        <v>0</v>
      </c>
      <c r="M62" s="440">
        <f t="shared" si="23"/>
        <v>1.9444444444444446E-4</v>
      </c>
      <c r="N62" s="296">
        <f t="shared" si="23"/>
        <v>0</v>
      </c>
    </row>
    <row r="63" spans="2:14" ht="21.75" thickBot="1">
      <c r="B63" s="297"/>
      <c r="C63" s="298" t="s">
        <v>2391</v>
      </c>
      <c r="D63" s="298"/>
      <c r="E63" s="298"/>
      <c r="F63" s="303">
        <f>SUM(F62:N62)</f>
        <v>9.370694444444444E-2</v>
      </c>
      <c r="G63" s="298"/>
      <c r="H63" s="298"/>
      <c r="I63" s="298"/>
      <c r="J63" s="298"/>
      <c r="K63" s="298"/>
      <c r="L63" s="298"/>
      <c r="M63" s="298"/>
      <c r="N63" s="300"/>
    </row>
    <row r="64" spans="2:14" ht="21.75" thickBot="1">
      <c r="B64" s="301"/>
      <c r="E64" s="295"/>
    </row>
    <row r="65" spans="2:14" ht="21">
      <c r="B65" s="285" t="s">
        <v>2394</v>
      </c>
      <c r="C65" s="287" t="s">
        <v>2394</v>
      </c>
      <c r="D65" s="287" t="s">
        <v>2395</v>
      </c>
      <c r="E65" s="287"/>
      <c r="F65" s="304">
        <f>'Baseline data'!SP133</f>
        <v>0</v>
      </c>
      <c r="G65" s="304">
        <f>'Baseline data'!SQ133</f>
        <v>0</v>
      </c>
      <c r="H65" s="304">
        <f>'Baseline data'!SR133</f>
        <v>0.7142857142857143</v>
      </c>
      <c r="I65" s="304">
        <f>'Baseline data'!SS133</f>
        <v>0.14285714285714285</v>
      </c>
      <c r="J65" s="304">
        <f>'Baseline data'!ST133</f>
        <v>0.14285714285714285</v>
      </c>
      <c r="K65" s="287"/>
      <c r="L65" s="304">
        <f>'Baseline data'!SU133</f>
        <v>0</v>
      </c>
      <c r="M65" s="304">
        <f>'Baseline data'!SV133</f>
        <v>0</v>
      </c>
      <c r="N65" s="437">
        <f>'Baseline data'!SW133</f>
        <v>0</v>
      </c>
    </row>
    <row r="66" spans="2:14" ht="21">
      <c r="B66" s="289"/>
      <c r="D66" t="s">
        <v>2396</v>
      </c>
      <c r="F66" s="438">
        <f>'Baseline data'!VJ133</f>
        <v>5.8333333333333327E-2</v>
      </c>
      <c r="G66" s="438">
        <f>'Baseline data'!VK133</f>
        <v>0.25</v>
      </c>
      <c r="H66" s="438">
        <f>'Baseline data'!VL133</f>
        <v>0.25</v>
      </c>
      <c r="I66" s="438">
        <f>'Baseline data'!VM133</f>
        <v>0.16666666666666666</v>
      </c>
      <c r="J66" s="438">
        <f>'Baseline data'!VN133</f>
        <v>0.19166666666666668</v>
      </c>
      <c r="L66" s="438">
        <f>'Baseline data'!VO133</f>
        <v>0</v>
      </c>
      <c r="M66" s="438">
        <f>'Baseline data'!VP133</f>
        <v>8.3333333333333329E-2</v>
      </c>
      <c r="N66" s="302">
        <f>'Baseline data'!VQ133</f>
        <v>0</v>
      </c>
    </row>
    <row r="67" spans="2:14" ht="21">
      <c r="B67" s="289"/>
      <c r="D67" t="s">
        <v>2389</v>
      </c>
      <c r="E67" s="295"/>
      <c r="F67" s="439">
        <f t="shared" ref="F67:N67" si="24">(F65*$I$140/12+F66*$I$139/12)</f>
        <v>2.4305555555555552E-2</v>
      </c>
      <c r="G67" s="439">
        <f t="shared" si="24"/>
        <v>0.10416666666666667</v>
      </c>
      <c r="H67" s="439">
        <f t="shared" si="24"/>
        <v>0.52083333333333337</v>
      </c>
      <c r="I67" s="439">
        <f t="shared" si="24"/>
        <v>0.15277777777777776</v>
      </c>
      <c r="J67" s="439">
        <f t="shared" si="24"/>
        <v>0.16319444444444445</v>
      </c>
      <c r="K67" s="439">
        <f t="shared" si="24"/>
        <v>0</v>
      </c>
      <c r="L67" s="439">
        <f t="shared" si="24"/>
        <v>0</v>
      </c>
      <c r="M67" s="439">
        <f t="shared" si="24"/>
        <v>3.4722222222222217E-2</v>
      </c>
      <c r="N67" s="294">
        <f t="shared" si="24"/>
        <v>0</v>
      </c>
    </row>
    <row r="68" spans="2:14" ht="21">
      <c r="B68" s="289"/>
      <c r="C68" t="s">
        <v>2376</v>
      </c>
      <c r="E68" s="295"/>
      <c r="F68" s="440">
        <f>F67*F$3</f>
        <v>1.8958333333333331E-2</v>
      </c>
      <c r="G68" s="440">
        <f t="shared" ref="G68:N68" si="25">G67*G$3</f>
        <v>4.3749999999999997E-2</v>
      </c>
      <c r="H68" s="440">
        <f t="shared" si="25"/>
        <v>2.0833333333333336E-2</v>
      </c>
      <c r="I68" s="440">
        <f t="shared" si="25"/>
        <v>2.2916666666666662E-3</v>
      </c>
      <c r="J68" s="440">
        <f t="shared" si="25"/>
        <v>8.1597222222222227E-4</v>
      </c>
      <c r="K68" s="440">
        <f t="shared" si="25"/>
        <v>0</v>
      </c>
      <c r="L68" s="440">
        <f t="shared" si="25"/>
        <v>0</v>
      </c>
      <c r="M68" s="440">
        <f t="shared" si="25"/>
        <v>1.7361111111111109E-4</v>
      </c>
      <c r="N68" s="296">
        <f t="shared" si="25"/>
        <v>0</v>
      </c>
    </row>
    <row r="69" spans="2:14" ht="21">
      <c r="B69" s="289"/>
      <c r="E69" s="295"/>
      <c r="F69" s="440"/>
      <c r="G69" s="440"/>
      <c r="H69" s="440"/>
      <c r="I69" s="440"/>
      <c r="J69" s="440"/>
      <c r="K69" s="440"/>
      <c r="L69" s="440"/>
      <c r="M69" s="440"/>
      <c r="N69" s="296"/>
    </row>
    <row r="70" spans="2:14" ht="21">
      <c r="B70" s="289"/>
      <c r="E70" s="441" t="str">
        <f>'Baseline data'!GW131</f>
        <v>NA</v>
      </c>
      <c r="F70" s="440"/>
      <c r="G70" s="440"/>
      <c r="H70" s="440"/>
      <c r="I70" s="440"/>
      <c r="J70" s="440"/>
      <c r="K70" s="440"/>
      <c r="L70" s="440"/>
      <c r="M70" s="440"/>
      <c r="N70" s="296"/>
    </row>
    <row r="71" spans="2:14" ht="21">
      <c r="B71" s="289"/>
      <c r="C71" s="442" t="s">
        <v>2397</v>
      </c>
      <c r="E71" s="441" t="str">
        <f>'Baseline data'!GZ131</f>
        <v>NA</v>
      </c>
      <c r="G71" s="440"/>
      <c r="H71" s="440"/>
      <c r="I71" s="440"/>
      <c r="J71" s="440"/>
      <c r="K71" s="440"/>
      <c r="L71" s="440"/>
      <c r="M71" s="440"/>
      <c r="N71" s="296"/>
    </row>
    <row r="72" spans="2:14" ht="21.75" thickBot="1">
      <c r="B72" s="297"/>
      <c r="C72" s="298" t="s">
        <v>2391</v>
      </c>
      <c r="D72" s="298"/>
      <c r="E72" s="298"/>
      <c r="F72" s="303">
        <f>SUM(F68:N68)</f>
        <v>8.6822916666666652E-2</v>
      </c>
      <c r="G72" s="298"/>
      <c r="H72" s="298"/>
      <c r="I72" s="298"/>
      <c r="J72" s="298"/>
      <c r="K72" s="298"/>
      <c r="L72" s="298"/>
      <c r="M72" s="298"/>
      <c r="N72" s="300"/>
    </row>
    <row r="73" spans="2:14" ht="21.75" thickBot="1">
      <c r="B73" s="301"/>
      <c r="E73" s="295"/>
    </row>
    <row r="74" spans="2:14" ht="21">
      <c r="B74" s="285" t="s">
        <v>806</v>
      </c>
      <c r="C74" s="287" t="str">
        <f>C52</f>
        <v>Field</v>
      </c>
      <c r="D74" s="287" t="str">
        <f>D52</f>
        <v>Share collected</v>
      </c>
      <c r="E74" s="445">
        <f>'Baseline data'!KA133</f>
        <v>3.8461538461538464E-2</v>
      </c>
      <c r="F74" s="287"/>
      <c r="G74" s="287"/>
      <c r="H74" s="287"/>
      <c r="I74" s="287"/>
      <c r="J74" s="287"/>
      <c r="K74" s="287"/>
      <c r="L74" s="287"/>
      <c r="M74" s="287"/>
      <c r="N74" s="288"/>
    </row>
    <row r="75" spans="2:14" ht="21">
      <c r="B75" s="289"/>
      <c r="C75" s="446" t="str">
        <f>C96</f>
        <v>dry</v>
      </c>
      <c r="D75" t="str">
        <f>D96</f>
        <v>MS of collected</v>
      </c>
      <c r="E75" s="290"/>
      <c r="F75" s="438">
        <f>'Baseline data'!NK133</f>
        <v>0</v>
      </c>
      <c r="G75" s="438">
        <f>'Baseline data'!NL133</f>
        <v>0</v>
      </c>
      <c r="H75" s="438">
        <f>'Baseline data'!NM133</f>
        <v>1</v>
      </c>
      <c r="I75" s="438">
        <f>'Baseline data'!NN133</f>
        <v>0</v>
      </c>
      <c r="J75" s="438">
        <f>'Baseline data'!NO133</f>
        <v>0</v>
      </c>
      <c r="L75" s="438">
        <f>'Baseline data'!NP133</f>
        <v>0</v>
      </c>
      <c r="M75" s="438">
        <f>'Baseline data'!NQ133</f>
        <v>0</v>
      </c>
      <c r="N75" s="302">
        <f>'Baseline data'!NR133</f>
        <v>0</v>
      </c>
    </row>
    <row r="76" spans="2:14" ht="21">
      <c r="B76" s="289"/>
      <c r="D76" s="305" t="s">
        <v>2381</v>
      </c>
      <c r="E76" s="295"/>
      <c r="F76" s="290">
        <f>F75*$E$74</f>
        <v>0</v>
      </c>
      <c r="G76" s="290">
        <f t="shared" ref="G76:N76" si="26">G75*$E$74</f>
        <v>0</v>
      </c>
      <c r="H76" s="290">
        <f t="shared" si="26"/>
        <v>3.8461538461538464E-2</v>
      </c>
      <c r="I76" s="290">
        <f t="shared" si="26"/>
        <v>0</v>
      </c>
      <c r="J76" s="290">
        <f t="shared" si="26"/>
        <v>0</v>
      </c>
      <c r="K76" s="290">
        <f>1-E74</f>
        <v>0.96153846153846156</v>
      </c>
      <c r="L76" s="290">
        <f t="shared" si="26"/>
        <v>0</v>
      </c>
      <c r="M76" s="290">
        <f t="shared" si="26"/>
        <v>0</v>
      </c>
      <c r="N76" s="291">
        <f t="shared" si="26"/>
        <v>0</v>
      </c>
    </row>
    <row r="77" spans="2:14" ht="21">
      <c r="B77" s="289"/>
      <c r="E77" s="295"/>
      <c r="N77" s="292"/>
    </row>
    <row r="78" spans="2:14" ht="21">
      <c r="B78" s="289"/>
      <c r="C78" s="446" t="str">
        <f>C99</f>
        <v>wet</v>
      </c>
      <c r="D78" t="str">
        <f>D99</f>
        <v>Share collected</v>
      </c>
      <c r="E78" s="290">
        <f>'Baseline data'!KA133</f>
        <v>3.8461538461538464E-2</v>
      </c>
      <c r="K78" s="438"/>
      <c r="N78" s="292"/>
    </row>
    <row r="79" spans="2:14" ht="21">
      <c r="B79" s="289"/>
      <c r="C79" s="278"/>
      <c r="D79" t="str">
        <f t="shared" ref="D79" si="27">D100</f>
        <v>MS of collected</v>
      </c>
      <c r="E79" s="295"/>
      <c r="F79" s="438">
        <f>'Baseline data'!QE133</f>
        <v>0</v>
      </c>
      <c r="G79" s="438">
        <f>'Baseline data'!QF133</f>
        <v>0</v>
      </c>
      <c r="H79" s="438">
        <f>'Baseline data'!QG133</f>
        <v>1</v>
      </c>
      <c r="I79" s="438">
        <f>'Baseline data'!QH133</f>
        <v>0</v>
      </c>
      <c r="J79" s="438">
        <f>'Baseline data'!QI133</f>
        <v>0</v>
      </c>
      <c r="L79" s="438">
        <f>'Baseline data'!QJ133</f>
        <v>0</v>
      </c>
      <c r="M79" s="438">
        <f>'Baseline data'!QK133</f>
        <v>0</v>
      </c>
      <c r="N79" s="302">
        <f>'Baseline data'!QL133</f>
        <v>0</v>
      </c>
    </row>
    <row r="80" spans="2:14" ht="21">
      <c r="B80" s="289"/>
      <c r="D80" t="str">
        <f>D76</f>
        <v>adjusted for share collected</v>
      </c>
      <c r="E80" s="295"/>
      <c r="F80" s="290">
        <f>F79*$E$78</f>
        <v>0</v>
      </c>
      <c r="G80" s="290">
        <f t="shared" ref="G80:N80" si="28">G79*$E$78</f>
        <v>0</v>
      </c>
      <c r="H80" s="290">
        <f t="shared" si="28"/>
        <v>3.8461538461538464E-2</v>
      </c>
      <c r="I80" s="290">
        <f t="shared" si="28"/>
        <v>0</v>
      </c>
      <c r="J80" s="290">
        <f t="shared" si="28"/>
        <v>0</v>
      </c>
      <c r="K80" s="290">
        <f>1-E78</f>
        <v>0.96153846153846156</v>
      </c>
      <c r="L80" s="290">
        <f t="shared" si="28"/>
        <v>0</v>
      </c>
      <c r="M80" s="290">
        <f t="shared" si="28"/>
        <v>0</v>
      </c>
      <c r="N80" s="291">
        <f t="shared" si="28"/>
        <v>0</v>
      </c>
    </row>
    <row r="81" spans="2:14" ht="21">
      <c r="B81" s="289"/>
      <c r="D81" t="str">
        <f>D37</f>
        <v>Annual average, weighted for length of the seasaons and hours not stabled</v>
      </c>
      <c r="E81" s="295"/>
      <c r="F81" s="439">
        <f>(F76*$I$140/12*(24-$E$87)/24+F80*$I$139/12*(24-$E$88)/24)</f>
        <v>0</v>
      </c>
      <c r="G81" s="439">
        <f t="shared" ref="G81:N81" si="29">(G76*$I$140/12*(24-$E$87)/24+G80*$I$139/12*(24-$E$88)/24)</f>
        <v>0</v>
      </c>
      <c r="H81" s="439">
        <f t="shared" si="29"/>
        <v>1.346468074409251E-2</v>
      </c>
      <c r="I81" s="439">
        <f t="shared" si="29"/>
        <v>0</v>
      </c>
      <c r="J81" s="439">
        <f t="shared" si="29"/>
        <v>0</v>
      </c>
      <c r="K81" s="439">
        <f t="shared" si="29"/>
        <v>0.33661701860231275</v>
      </c>
      <c r="L81" s="439">
        <f t="shared" si="29"/>
        <v>0</v>
      </c>
      <c r="M81" s="439">
        <f t="shared" si="29"/>
        <v>0</v>
      </c>
      <c r="N81" s="294">
        <f t="shared" si="29"/>
        <v>0</v>
      </c>
    </row>
    <row r="82" spans="2:14" ht="21">
      <c r="B82" s="289"/>
      <c r="N82" s="292"/>
    </row>
    <row r="83" spans="2:14" ht="21">
      <c r="B83" s="289"/>
      <c r="C83" t="s">
        <v>2383</v>
      </c>
      <c r="D83" t="s">
        <v>2384</v>
      </c>
      <c r="F83" s="438">
        <f>'Baseline data'!SY133</f>
        <v>0</v>
      </c>
      <c r="G83" s="438">
        <f>'Baseline data'!SZ133</f>
        <v>4.4444444444444446E-2</v>
      </c>
      <c r="H83" s="438">
        <f>'Baseline data'!TA133</f>
        <v>0.43888888888888888</v>
      </c>
      <c r="I83" s="438">
        <f>'Baseline data'!TB133</f>
        <v>5.5555555555555552E-2</v>
      </c>
      <c r="J83" s="438">
        <f>'Baseline data'!TC133</f>
        <v>0.12777777777777777</v>
      </c>
      <c r="K83">
        <v>0</v>
      </c>
      <c r="L83" s="438">
        <f>'Baseline data'!TD133</f>
        <v>0</v>
      </c>
      <c r="M83" s="438">
        <f>'Baseline data'!TE133</f>
        <v>5.5555555555555552E-2</v>
      </c>
      <c r="N83" s="302">
        <f>'Baseline data'!TF133</f>
        <v>0.27777777777777779</v>
      </c>
    </row>
    <row r="84" spans="2:14" ht="21">
      <c r="B84" s="289"/>
      <c r="D84" t="s">
        <v>2385</v>
      </c>
      <c r="F84" s="438">
        <f>'Baseline data'!VS133</f>
        <v>0</v>
      </c>
      <c r="G84" s="438">
        <f>'Baseline data'!VT133</f>
        <v>4.7058823529411764E-2</v>
      </c>
      <c r="H84" s="438">
        <f>'Baseline data'!VU133</f>
        <v>0.47058823529411764</v>
      </c>
      <c r="I84" s="438">
        <f>'Baseline data'!VV133</f>
        <v>5.8823529411764705E-2</v>
      </c>
      <c r="J84" s="438">
        <f>'Baseline data'!VW133</f>
        <v>7.0588235294117646E-2</v>
      </c>
      <c r="K84">
        <v>0</v>
      </c>
      <c r="L84" s="438">
        <f>'Baseline data'!VX133</f>
        <v>0</v>
      </c>
      <c r="M84" s="438">
        <f>'Baseline data'!VY133</f>
        <v>5.8823529411764705E-2</v>
      </c>
      <c r="N84" s="302">
        <f>'Baseline data'!VZ133</f>
        <v>0.29411764705882354</v>
      </c>
    </row>
    <row r="85" spans="2:14" ht="21">
      <c r="B85" s="289"/>
      <c r="D85" t="s">
        <v>2386</v>
      </c>
      <c r="F85" s="439">
        <f t="shared" ref="F85:N85" si="30">(F83*$I$140/12*$E$87/24+F84*$I$139/12*$E$88/24)</f>
        <v>0</v>
      </c>
      <c r="G85" s="439">
        <f t="shared" si="30"/>
        <v>2.960880430603614E-2</v>
      </c>
      <c r="H85" s="439">
        <f t="shared" si="30"/>
        <v>0.29401492214532871</v>
      </c>
      <c r="I85" s="439">
        <f t="shared" si="30"/>
        <v>3.7011005382545176E-2</v>
      </c>
      <c r="J85" s="439">
        <f t="shared" si="30"/>
        <v>6.7217536524413687E-2</v>
      </c>
      <c r="K85" s="439">
        <f t="shared" si="30"/>
        <v>0</v>
      </c>
      <c r="L85" s="439">
        <f t="shared" si="30"/>
        <v>0</v>
      </c>
      <c r="M85" s="439">
        <f t="shared" si="30"/>
        <v>3.7011005382545176E-2</v>
      </c>
      <c r="N85" s="294">
        <f t="shared" si="30"/>
        <v>0.18505502691272591</v>
      </c>
    </row>
    <row r="86" spans="2:14" ht="21">
      <c r="B86" s="289"/>
      <c r="N86" s="292"/>
    </row>
    <row r="87" spans="2:14" ht="21">
      <c r="B87" s="289"/>
      <c r="C87" t="str">
        <f>C58</f>
        <v>Stabling hours</v>
      </c>
      <c r="D87" t="str">
        <f>D58</f>
        <v>dry</v>
      </c>
      <c r="E87">
        <f>'Baseline data'!HL133</f>
        <v>15.352941176470589</v>
      </c>
      <c r="N87" s="292"/>
    </row>
    <row r="88" spans="2:14" ht="21">
      <c r="B88" s="289"/>
      <c r="D88" t="str">
        <f>D59</f>
        <v>wet</v>
      </c>
      <c r="E88">
        <f>'Baseline data'!HP133</f>
        <v>15.941176470588236</v>
      </c>
      <c r="N88" s="292"/>
    </row>
    <row r="89" spans="2:14" ht="21">
      <c r="B89" s="289"/>
      <c r="N89" s="292"/>
    </row>
    <row r="90" spans="2:14" ht="31.5">
      <c r="B90" s="289"/>
      <c r="C90" t="s">
        <v>2389</v>
      </c>
      <c r="D90" s="293" t="str">
        <f>D61</f>
        <v>sum of annualised confined and non confined conditions</v>
      </c>
      <c r="E90" s="295"/>
      <c r="F90" s="439">
        <f>F85+F81</f>
        <v>0</v>
      </c>
      <c r="G90" s="439">
        <f t="shared" ref="G90:N90" si="31">G85+G81</f>
        <v>2.960880430603614E-2</v>
      </c>
      <c r="H90" s="439">
        <f t="shared" si="31"/>
        <v>0.30747960288942122</v>
      </c>
      <c r="I90" s="439">
        <f t="shared" si="31"/>
        <v>3.7011005382545176E-2</v>
      </c>
      <c r="J90" s="439">
        <f t="shared" si="31"/>
        <v>6.7217536524413687E-2</v>
      </c>
      <c r="K90" s="439">
        <f t="shared" si="31"/>
        <v>0.33661701860231275</v>
      </c>
      <c r="L90" s="439">
        <f t="shared" si="31"/>
        <v>0</v>
      </c>
      <c r="M90" s="439">
        <f t="shared" si="31"/>
        <v>3.7011005382545176E-2</v>
      </c>
      <c r="N90" s="294">
        <f t="shared" si="31"/>
        <v>0.18505502691272591</v>
      </c>
    </row>
    <row r="91" spans="2:14" ht="21">
      <c r="B91" s="289"/>
      <c r="C91" t="s">
        <v>2376</v>
      </c>
      <c r="F91" s="440">
        <f>F90*F$3</f>
        <v>0</v>
      </c>
      <c r="G91" s="440">
        <f t="shared" ref="G91:N91" si="32">G90*G$3</f>
        <v>1.2435697808535179E-2</v>
      </c>
      <c r="H91" s="440">
        <f t="shared" si="32"/>
        <v>1.229918411557685E-2</v>
      </c>
      <c r="I91" s="440">
        <f t="shared" si="32"/>
        <v>5.5516508073817758E-4</v>
      </c>
      <c r="J91" s="440">
        <f t="shared" si="32"/>
        <v>3.3608768262206846E-4</v>
      </c>
      <c r="K91" s="440">
        <f t="shared" si="32"/>
        <v>5.0492552790346911E-3</v>
      </c>
      <c r="L91" s="440">
        <f t="shared" si="32"/>
        <v>0</v>
      </c>
      <c r="M91" s="440">
        <f t="shared" si="32"/>
        <v>1.850550269127259E-4</v>
      </c>
      <c r="N91" s="296">
        <f t="shared" si="32"/>
        <v>1.8505502691272592E-3</v>
      </c>
    </row>
    <row r="92" spans="2:14" ht="21.75" thickBot="1">
      <c r="B92" s="297"/>
      <c r="C92" s="298" t="s">
        <v>2391</v>
      </c>
      <c r="D92" s="298"/>
      <c r="E92" s="298"/>
      <c r="F92" s="303">
        <f>SUM(F91:N91)</f>
        <v>3.2710995262546949E-2</v>
      </c>
      <c r="G92" s="298"/>
      <c r="H92" s="298"/>
      <c r="I92" s="298"/>
      <c r="J92" s="298"/>
      <c r="K92" s="298"/>
      <c r="L92" s="298"/>
      <c r="M92" s="298"/>
      <c r="N92" s="300"/>
    </row>
    <row r="93" spans="2:14" ht="21.75" thickBot="1">
      <c r="B93" s="301"/>
      <c r="E93" s="295"/>
    </row>
    <row r="94" spans="2:14" ht="21">
      <c r="B94" s="285" t="s">
        <v>711</v>
      </c>
      <c r="C94" s="287"/>
      <c r="D94" s="287"/>
      <c r="E94" s="287"/>
      <c r="F94" s="287"/>
      <c r="G94" s="287"/>
      <c r="H94" s="287"/>
      <c r="I94" s="287"/>
      <c r="J94" s="287"/>
      <c r="K94" s="287"/>
      <c r="L94" s="287"/>
      <c r="M94" s="287"/>
      <c r="N94" s="288"/>
    </row>
    <row r="95" spans="2:14" ht="21">
      <c r="B95" s="289"/>
      <c r="C95" t="s">
        <v>2378</v>
      </c>
      <c r="D95" t="s">
        <v>2379</v>
      </c>
      <c r="E95" s="438">
        <f>'Baseline data'!KI133</f>
        <v>0</v>
      </c>
      <c r="N95" s="292"/>
    </row>
    <row r="96" spans="2:14" ht="21">
      <c r="B96" s="289"/>
      <c r="C96" s="278" t="s">
        <v>2384</v>
      </c>
      <c r="D96" t="s">
        <v>2380</v>
      </c>
      <c r="F96" s="438">
        <v>0</v>
      </c>
      <c r="G96">
        <v>0</v>
      </c>
      <c r="H96">
        <v>0</v>
      </c>
      <c r="I96">
        <v>0</v>
      </c>
      <c r="J96">
        <v>0</v>
      </c>
      <c r="K96" s="438">
        <v>1</v>
      </c>
      <c r="L96">
        <v>0</v>
      </c>
      <c r="M96">
        <v>0</v>
      </c>
      <c r="N96" s="292">
        <v>0</v>
      </c>
    </row>
    <row r="97" spans="2:14" ht="21">
      <c r="B97" s="289"/>
      <c r="D97" s="305" t="s">
        <v>2381</v>
      </c>
      <c r="F97" s="699">
        <f>F96*$E$95/10000</f>
        <v>0</v>
      </c>
      <c r="G97" s="699">
        <f t="shared" ref="G97:N97" si="33">G96*$E$95/10000</f>
        <v>0</v>
      </c>
      <c r="H97" s="699">
        <f t="shared" si="33"/>
        <v>0</v>
      </c>
      <c r="I97" s="699">
        <f t="shared" si="33"/>
        <v>0</v>
      </c>
      <c r="J97" s="699">
        <f t="shared" si="33"/>
        <v>0</v>
      </c>
      <c r="K97" s="699">
        <f>(100-E95)/100</f>
        <v>1</v>
      </c>
      <c r="L97" s="699">
        <f t="shared" si="33"/>
        <v>0</v>
      </c>
      <c r="M97" s="699">
        <f t="shared" si="33"/>
        <v>0</v>
      </c>
      <c r="N97" s="699">
        <f t="shared" si="33"/>
        <v>0</v>
      </c>
    </row>
    <row r="98" spans="2:14" ht="21">
      <c r="B98" s="289"/>
      <c r="N98" s="292"/>
    </row>
    <row r="99" spans="2:14" ht="21">
      <c r="B99" s="289"/>
      <c r="C99" s="278" t="s">
        <v>2385</v>
      </c>
      <c r="D99" t="s">
        <v>2379</v>
      </c>
      <c r="E99" s="290">
        <f>E95</f>
        <v>0</v>
      </c>
      <c r="F99" s="438">
        <v>0</v>
      </c>
      <c r="G99" s="438">
        <v>0</v>
      </c>
      <c r="H99" s="438">
        <v>0</v>
      </c>
      <c r="I99" s="438">
        <v>0</v>
      </c>
      <c r="J99" s="438">
        <v>0</v>
      </c>
      <c r="K99" s="438">
        <v>1</v>
      </c>
      <c r="L99" s="438">
        <v>0</v>
      </c>
      <c r="M99" s="438">
        <v>0</v>
      </c>
      <c r="N99" s="302">
        <v>0</v>
      </c>
    </row>
    <row r="100" spans="2:14" ht="21">
      <c r="B100" s="289"/>
      <c r="D100" t="s">
        <v>2380</v>
      </c>
      <c r="F100" s="290">
        <f>F99*$E$95/10000</f>
        <v>0</v>
      </c>
      <c r="G100" s="290">
        <f t="shared" ref="G100:N100" si="34">G99*$E$95/10000</f>
        <v>0</v>
      </c>
      <c r="H100" s="290">
        <f t="shared" si="34"/>
        <v>0</v>
      </c>
      <c r="I100" s="290">
        <f t="shared" si="34"/>
        <v>0</v>
      </c>
      <c r="J100" s="290">
        <f t="shared" si="34"/>
        <v>0</v>
      </c>
      <c r="K100" s="290">
        <f>K99</f>
        <v>1</v>
      </c>
      <c r="L100" s="290">
        <f t="shared" si="34"/>
        <v>0</v>
      </c>
      <c r="M100" s="290">
        <f t="shared" si="34"/>
        <v>0</v>
      </c>
      <c r="N100" s="291">
        <f t="shared" si="34"/>
        <v>0</v>
      </c>
    </row>
    <row r="101" spans="2:14" ht="21">
      <c r="B101" s="289"/>
      <c r="D101" t="s">
        <v>2381</v>
      </c>
      <c r="F101" s="290">
        <f>F100*$E$99/10000</f>
        <v>0</v>
      </c>
      <c r="G101" s="290">
        <f t="shared" ref="G101:N101" si="35">G100*$E$99/10000</f>
        <v>0</v>
      </c>
      <c r="H101" s="290">
        <f t="shared" si="35"/>
        <v>0</v>
      </c>
      <c r="I101" s="290">
        <f t="shared" si="35"/>
        <v>0</v>
      </c>
      <c r="J101" s="290">
        <f t="shared" si="35"/>
        <v>0</v>
      </c>
      <c r="K101" s="290">
        <f>(100-E99)/100</f>
        <v>1</v>
      </c>
      <c r="L101" s="290">
        <f t="shared" si="35"/>
        <v>0</v>
      </c>
      <c r="M101" s="290">
        <f t="shared" si="35"/>
        <v>0</v>
      </c>
      <c r="N101" s="291">
        <f t="shared" si="35"/>
        <v>0</v>
      </c>
    </row>
    <row r="102" spans="2:14" ht="46.5">
      <c r="B102" s="289"/>
      <c r="D102" s="293" t="str">
        <f>D81</f>
        <v>Annual average, weighted for length of the seasaons and hours not stabled</v>
      </c>
      <c r="E102" s="295"/>
      <c r="F102" s="439">
        <f t="shared" ref="F102:N102" si="36">(F97*$I$140/12*(24-$E$109)/24+F101*$I$139/12*(24-$E$110)/24)</f>
        <v>0</v>
      </c>
      <c r="G102" s="439">
        <f t="shared" si="36"/>
        <v>0</v>
      </c>
      <c r="H102" s="439">
        <f t="shared" si="36"/>
        <v>0</v>
      </c>
      <c r="I102" s="439">
        <f t="shared" si="36"/>
        <v>0</v>
      </c>
      <c r="J102" s="439">
        <f t="shared" si="36"/>
        <v>0</v>
      </c>
      <c r="K102" s="439">
        <f t="shared" si="36"/>
        <v>0.19738247863247871</v>
      </c>
      <c r="L102" s="439">
        <f t="shared" si="36"/>
        <v>0</v>
      </c>
      <c r="M102" s="439">
        <f t="shared" si="36"/>
        <v>0</v>
      </c>
      <c r="N102" s="294">
        <f t="shared" si="36"/>
        <v>0</v>
      </c>
    </row>
    <row r="103" spans="2:14" ht="21">
      <c r="B103" s="289"/>
      <c r="N103" s="292"/>
    </row>
    <row r="104" spans="2:14" ht="21">
      <c r="B104" s="289"/>
      <c r="C104" s="447" t="str">
        <f>C53</f>
        <v>confined</v>
      </c>
      <c r="D104" s="447" t="str">
        <f>D53</f>
        <v>dry</v>
      </c>
      <c r="F104" s="438">
        <f>'Baseline data'!TH133</f>
        <v>0.12000000000000001</v>
      </c>
      <c r="G104" s="438">
        <f>'Baseline data'!TI133</f>
        <v>5.3333333333333337E-2</v>
      </c>
      <c r="H104" s="438">
        <f>'Baseline data'!TJ133</f>
        <v>0.48666666666666669</v>
      </c>
      <c r="I104" s="438">
        <f>'Baseline data'!TK133</f>
        <v>6.6666666666666666E-2</v>
      </c>
      <c r="J104" s="438">
        <f>'Baseline data'!TL133</f>
        <v>0.17333333333333334</v>
      </c>
      <c r="K104">
        <v>0</v>
      </c>
      <c r="L104" s="438">
        <f>'Baseline data'!TM133</f>
        <v>0</v>
      </c>
      <c r="M104" s="438">
        <f>'Baseline data'!TN133</f>
        <v>6.6666666666666666E-2</v>
      </c>
      <c r="N104" s="302">
        <f>'Baseline data'!TO133</f>
        <v>3.3333333333333333E-2</v>
      </c>
    </row>
    <row r="105" spans="2:14" ht="21">
      <c r="B105" s="289"/>
      <c r="C105" s="447"/>
      <c r="D105" s="447" t="str">
        <f>D54</f>
        <v>wet</v>
      </c>
      <c r="F105" s="438">
        <f>'Baseline data'!WB133</f>
        <v>0.12857142857142859</v>
      </c>
      <c r="G105" s="438">
        <f>'Baseline data'!WC133</f>
        <v>5.7142857142857148E-2</v>
      </c>
      <c r="H105" s="438">
        <f>'Baseline data'!WD133</f>
        <v>0.41428571428571431</v>
      </c>
      <c r="I105" s="438">
        <f>'Baseline data'!WE133</f>
        <v>7.1428571428571425E-2</v>
      </c>
      <c r="J105" s="438">
        <f>'Baseline data'!WF133</f>
        <v>0.22142857142857145</v>
      </c>
      <c r="K105">
        <v>0</v>
      </c>
      <c r="L105" s="438">
        <f>'Baseline data'!WG133</f>
        <v>0</v>
      </c>
      <c r="M105" s="438">
        <f>'Baseline data'!WH133</f>
        <v>7.1428571428571425E-2</v>
      </c>
      <c r="N105" s="302">
        <f>'Baseline data'!WI133</f>
        <v>3.5714285714285712E-2</v>
      </c>
    </row>
    <row r="106" spans="2:14" ht="21">
      <c r="B106" s="289"/>
      <c r="C106" s="447"/>
      <c r="D106" s="305" t="str">
        <f>D55</f>
        <v>Annual average, weighted for the length of season and stabling hours</v>
      </c>
      <c r="F106" s="439">
        <f>(F104*$I$140/12*$E$109/24+F105*$I$139/12*$E$110/24)</f>
        <v>9.934752747252748E-2</v>
      </c>
      <c r="G106" s="439">
        <f t="shared" ref="G106:N106" si="37">(G104*$I$140/12*$E$109/24+G105*$I$139/12*$E$110/24)</f>
        <v>4.415445665445665E-2</v>
      </c>
      <c r="H106" s="439">
        <f t="shared" si="37"/>
        <v>0.3649916056166056</v>
      </c>
      <c r="I106" s="439">
        <f t="shared" si="37"/>
        <v>5.5193070818070816E-2</v>
      </c>
      <c r="J106" s="439">
        <f t="shared" si="37"/>
        <v>0.15614125457875455</v>
      </c>
      <c r="K106" s="439">
        <f t="shared" si="37"/>
        <v>0</v>
      </c>
      <c r="L106" s="439">
        <f t="shared" si="37"/>
        <v>0</v>
      </c>
      <c r="M106" s="439">
        <f t="shared" si="37"/>
        <v>5.5193070818070816E-2</v>
      </c>
      <c r="N106" s="294">
        <f t="shared" si="37"/>
        <v>2.7596535409035408E-2</v>
      </c>
    </row>
    <row r="107" spans="2:14" ht="21">
      <c r="B107" s="289"/>
      <c r="N107" s="292"/>
    </row>
    <row r="108" spans="2:14" ht="21">
      <c r="B108" s="289"/>
      <c r="E108" s="295"/>
      <c r="N108" s="292"/>
    </row>
    <row r="109" spans="2:14" ht="21">
      <c r="B109" s="289"/>
      <c r="C109" t="str">
        <f>C87</f>
        <v>Stabling hours</v>
      </c>
      <c r="D109" t="str">
        <f>D87</f>
        <v>dry</v>
      </c>
      <c r="E109" s="295">
        <f>'Baseline data'!HT133</f>
        <v>18.46153846153846</v>
      </c>
      <c r="N109" s="292"/>
    </row>
    <row r="110" spans="2:14" ht="21">
      <c r="B110" s="289"/>
      <c r="D110" t="str">
        <f>D88</f>
        <v>wet</v>
      </c>
      <c r="E110" s="295">
        <f>'Baseline data'!HX133</f>
        <v>20.384615384615383</v>
      </c>
      <c r="N110" s="292"/>
    </row>
    <row r="111" spans="2:14" ht="21">
      <c r="B111" s="289"/>
      <c r="N111" s="292"/>
    </row>
    <row r="112" spans="2:14" ht="21">
      <c r="B112" s="289"/>
      <c r="C112" t="s">
        <v>2389</v>
      </c>
      <c r="D112" s="305" t="str">
        <f>D90</f>
        <v>sum of annualised confined and non confined conditions</v>
      </c>
      <c r="E112" s="295"/>
      <c r="F112" s="439">
        <f t="shared" ref="F112:N112" si="38">F106+F102</f>
        <v>9.934752747252748E-2</v>
      </c>
      <c r="G112" s="439">
        <f t="shared" si="38"/>
        <v>4.415445665445665E-2</v>
      </c>
      <c r="H112" s="439">
        <f t="shared" si="38"/>
        <v>0.3649916056166056</v>
      </c>
      <c r="I112" s="439">
        <f t="shared" si="38"/>
        <v>5.5193070818070816E-2</v>
      </c>
      <c r="J112" s="439">
        <f t="shared" si="38"/>
        <v>0.15614125457875455</v>
      </c>
      <c r="K112" s="439">
        <f t="shared" si="38"/>
        <v>0.19738247863247871</v>
      </c>
      <c r="L112" s="439">
        <f t="shared" si="38"/>
        <v>0</v>
      </c>
      <c r="M112" s="439">
        <f t="shared" si="38"/>
        <v>5.5193070818070816E-2</v>
      </c>
      <c r="N112" s="294">
        <f t="shared" si="38"/>
        <v>2.7596535409035408E-2</v>
      </c>
    </row>
    <row r="113" spans="2:14" ht="21">
      <c r="B113" s="289"/>
      <c r="C113" t="s">
        <v>2376</v>
      </c>
      <c r="F113" s="440">
        <f>F112*F$3</f>
        <v>7.7491071428571437E-2</v>
      </c>
      <c r="G113" s="440">
        <f t="shared" ref="G113:N113" si="39">G112*G$3</f>
        <v>1.8544871794871791E-2</v>
      </c>
      <c r="H113" s="440">
        <f t="shared" si="39"/>
        <v>1.4599664224664225E-2</v>
      </c>
      <c r="I113" s="440">
        <f t="shared" si="39"/>
        <v>8.2789606227106217E-4</v>
      </c>
      <c r="J113" s="440">
        <f t="shared" si="39"/>
        <v>7.8070627289377273E-4</v>
      </c>
      <c r="K113" s="440">
        <f t="shared" si="39"/>
        <v>2.9607371794871805E-3</v>
      </c>
      <c r="L113" s="440">
        <f t="shared" si="39"/>
        <v>0</v>
      </c>
      <c r="M113" s="440">
        <f t="shared" si="39"/>
        <v>2.7596535409035407E-4</v>
      </c>
      <c r="N113" s="296">
        <f t="shared" si="39"/>
        <v>2.7596535409035407E-4</v>
      </c>
    </row>
    <row r="114" spans="2:14" ht="21.75" thickBot="1">
      <c r="B114" s="297"/>
      <c r="C114" s="298" t="s">
        <v>2391</v>
      </c>
      <c r="D114" s="298"/>
      <c r="E114" s="298"/>
      <c r="F114" s="303">
        <f>SUM(F113:N113)</f>
        <v>0.11575687767094017</v>
      </c>
      <c r="G114" s="298"/>
      <c r="H114" s="298"/>
      <c r="I114" s="298"/>
      <c r="J114" s="298"/>
      <c r="K114" s="298"/>
      <c r="L114" s="298"/>
      <c r="M114" s="298"/>
      <c r="N114" s="300"/>
    </row>
    <row r="115" spans="2:14" ht="21.75" thickBot="1">
      <c r="B115" s="301"/>
    </row>
    <row r="116" spans="2:14" ht="21">
      <c r="B116" s="285" t="s">
        <v>743</v>
      </c>
      <c r="C116" s="286" t="str">
        <f>C95</f>
        <v>Field</v>
      </c>
      <c r="D116" s="287" t="str">
        <f>D95</f>
        <v>Share collected</v>
      </c>
      <c r="E116" s="304">
        <f>'Baseline data'!JS133</f>
        <v>0.11521739130434783</v>
      </c>
      <c r="F116" s="287"/>
      <c r="G116" s="287"/>
      <c r="H116" s="287"/>
      <c r="I116" s="287"/>
      <c r="J116" s="287"/>
      <c r="K116" s="287"/>
      <c r="L116" s="287"/>
      <c r="M116" s="287"/>
      <c r="N116" s="288"/>
    </row>
    <row r="117" spans="2:14" ht="21">
      <c r="B117" s="289"/>
      <c r="C117" s="446" t="str">
        <f>C96</f>
        <v>dry</v>
      </c>
      <c r="D117" t="str">
        <f>D96</f>
        <v>MS of collected</v>
      </c>
      <c r="F117" s="438">
        <f>'Baseline data'!NB133</f>
        <v>0</v>
      </c>
      <c r="G117" s="438">
        <f>'Baseline data'!NC133</f>
        <v>8.3333333333333329E-2</v>
      </c>
      <c r="H117" s="438">
        <f>'Baseline data'!ND133</f>
        <v>0.45</v>
      </c>
      <c r="I117" s="438">
        <f>'Baseline data'!NE133</f>
        <v>0.16666666666666666</v>
      </c>
      <c r="J117" s="438">
        <f>'Baseline data'!NF133</f>
        <v>0.3</v>
      </c>
      <c r="L117" s="438">
        <f>'Baseline data'!NG133</f>
        <v>0</v>
      </c>
      <c r="M117" s="438">
        <f>'Baseline data'!NH133</f>
        <v>0</v>
      </c>
      <c r="N117" s="302">
        <f>'Baseline data'!NI133</f>
        <v>0</v>
      </c>
    </row>
    <row r="118" spans="2:14" ht="21">
      <c r="B118" s="289"/>
      <c r="D118" t="str">
        <f>D97</f>
        <v>adjusted for share collected</v>
      </c>
      <c r="F118" s="290">
        <f>F117*$E$116</f>
        <v>0</v>
      </c>
      <c r="G118" s="290">
        <f t="shared" ref="G118:L118" si="40">G117*$E$116</f>
        <v>9.6014492753623178E-3</v>
      </c>
      <c r="H118" s="290">
        <f t="shared" si="40"/>
        <v>5.1847826086956525E-2</v>
      </c>
      <c r="I118" s="290">
        <f t="shared" si="40"/>
        <v>1.9202898550724636E-2</v>
      </c>
      <c r="J118" s="290">
        <f t="shared" si="40"/>
        <v>3.4565217391304345E-2</v>
      </c>
      <c r="K118" s="290">
        <f>1-E116</f>
        <v>0.88478260869565217</v>
      </c>
      <c r="L118" s="290">
        <f t="shared" si="40"/>
        <v>0</v>
      </c>
      <c r="M118" s="290">
        <f t="shared" ref="M118" si="41">M117*$E$116</f>
        <v>0</v>
      </c>
      <c r="N118" s="291">
        <f t="shared" ref="N118" si="42">N117*$E$116</f>
        <v>0</v>
      </c>
    </row>
    <row r="119" spans="2:14" ht="21">
      <c r="B119" s="289"/>
      <c r="N119" s="292"/>
    </row>
    <row r="120" spans="2:14">
      <c r="B120" s="306"/>
      <c r="C120" s="278" t="s">
        <v>2385</v>
      </c>
      <c r="D120" t="s">
        <v>2379</v>
      </c>
      <c r="E120" s="290">
        <f>'Baseline data'!JW133</f>
        <v>8.5365853658536592E-2</v>
      </c>
      <c r="N120" s="292"/>
    </row>
    <row r="121" spans="2:14">
      <c r="B121" s="306"/>
      <c r="D121" t="s">
        <v>2380</v>
      </c>
      <c r="F121" s="438">
        <f>'Baseline data'!PV133</f>
        <v>0</v>
      </c>
      <c r="G121" s="438">
        <f>'Baseline data'!PW133</f>
        <v>0</v>
      </c>
      <c r="H121" s="438">
        <f>'Baseline data'!PX133</f>
        <v>0.33333333333333331</v>
      </c>
      <c r="I121" s="438">
        <f>'Baseline data'!PY133</f>
        <v>0.33333333333333331</v>
      </c>
      <c r="J121" s="438">
        <f>'Baseline data'!PZ133</f>
        <v>0.33333333333333331</v>
      </c>
      <c r="L121" s="438">
        <f>'Baseline data'!QA133</f>
        <v>0</v>
      </c>
      <c r="M121" s="438">
        <f>'Baseline data'!QB133</f>
        <v>0</v>
      </c>
      <c r="N121" s="302">
        <f>'Baseline data'!QC133</f>
        <v>0</v>
      </c>
    </row>
    <row r="122" spans="2:14">
      <c r="B122" s="306"/>
      <c r="D122" t="s">
        <v>2381</v>
      </c>
      <c r="F122" s="290">
        <f>F121*$E$120</f>
        <v>0</v>
      </c>
      <c r="G122" s="290">
        <f t="shared" ref="G122:L122" si="43">G121*$E$120</f>
        <v>0</v>
      </c>
      <c r="H122" s="290">
        <f t="shared" si="43"/>
        <v>2.8455284552845531E-2</v>
      </c>
      <c r="I122" s="290">
        <f t="shared" si="43"/>
        <v>2.8455284552845531E-2</v>
      </c>
      <c r="J122" s="290">
        <f t="shared" si="43"/>
        <v>2.8455284552845531E-2</v>
      </c>
      <c r="K122" s="290">
        <f>1-E120</f>
        <v>0.91463414634146345</v>
      </c>
      <c r="L122" s="290">
        <f t="shared" si="43"/>
        <v>0</v>
      </c>
      <c r="M122" s="290">
        <f t="shared" ref="M122" si="44">M121*$E$120</f>
        <v>0</v>
      </c>
      <c r="N122" s="291">
        <f t="shared" ref="N122" si="45">N121*$E$120</f>
        <v>0</v>
      </c>
    </row>
    <row r="123" spans="2:14" ht="45">
      <c r="B123" s="306"/>
      <c r="D123" s="293" t="str">
        <f>D102</f>
        <v>Annual average, weighted for length of the seasaons and hours not stabled</v>
      </c>
      <c r="E123" s="295"/>
      <c r="F123" s="439">
        <f>(F118*$I$140/12*(24-$E$130)/24+F122*$I$139/12*(24-$E$131)/24)</f>
        <v>0</v>
      </c>
      <c r="G123" s="439">
        <f t="shared" ref="G123:N123" si="46">(G118*$I$140/12*(24-$E$130)/24+G122*$I$139/12*(24-$E$131)/24)</f>
        <v>1.413623338793566E-3</v>
      </c>
      <c r="H123" s="439">
        <f t="shared" si="46"/>
        <v>1.0046859439239279E-2</v>
      </c>
      <c r="I123" s="439">
        <f t="shared" si="46"/>
        <v>5.2405400873411535E-3</v>
      </c>
      <c r="J123" s="439">
        <f t="shared" si="46"/>
        <v>7.5023374294108588E-3</v>
      </c>
      <c r="K123" s="439">
        <f t="shared" si="46"/>
        <v>0.20783686959027262</v>
      </c>
      <c r="L123" s="439">
        <f t="shared" si="46"/>
        <v>0</v>
      </c>
      <c r="M123" s="439">
        <f t="shared" si="46"/>
        <v>0</v>
      </c>
      <c r="N123" s="294">
        <f t="shared" si="46"/>
        <v>0</v>
      </c>
    </row>
    <row r="124" spans="2:14">
      <c r="B124" s="306"/>
      <c r="N124" s="292"/>
    </row>
    <row r="125" spans="2:14">
      <c r="B125" s="306"/>
      <c r="C125" t="str">
        <f>C104</f>
        <v>confined</v>
      </c>
      <c r="D125" t="str">
        <f>D104</f>
        <v>dry</v>
      </c>
      <c r="E125" s="295"/>
      <c r="F125" s="438">
        <f>'Baseline data'!TQ133</f>
        <v>5.1724137931034482E-2</v>
      </c>
      <c r="G125" s="438">
        <f>'Baseline data'!TR133</f>
        <v>2.7011494252873559E-2</v>
      </c>
      <c r="H125" s="438">
        <f>'Baseline data'!TS133</f>
        <v>0.3839080459770115</v>
      </c>
      <c r="I125" s="438">
        <f>'Baseline data'!TT133</f>
        <v>0.14482758620689654</v>
      </c>
      <c r="J125" s="438">
        <f>'Baseline data'!TU133</f>
        <v>0.17758620689655172</v>
      </c>
      <c r="L125" s="438">
        <f>'Baseline data'!TV133</f>
        <v>0</v>
      </c>
      <c r="M125" s="438">
        <f>'Baseline data'!TW133</f>
        <v>0.10344827586206896</v>
      </c>
      <c r="N125" s="302">
        <f>'Baseline data'!TX133</f>
        <v>0.11149425287356321</v>
      </c>
    </row>
    <row r="126" spans="2:14">
      <c r="B126" s="306"/>
      <c r="D126" t="str">
        <f>D105</f>
        <v>wet</v>
      </c>
      <c r="F126" s="438">
        <f>'Baseline data'!WK133</f>
        <v>6.1643835616438353E-2</v>
      </c>
      <c r="G126" s="438">
        <f>'Baseline data'!WL133</f>
        <v>3.1506849315068489E-2</v>
      </c>
      <c r="H126" s="438">
        <f>'Baseline data'!WM133</f>
        <v>0.38904109589041097</v>
      </c>
      <c r="I126" s="438">
        <f>'Baseline data'!WN133</f>
        <v>0.13150684931506848</v>
      </c>
      <c r="J126" s="438">
        <f>'Baseline data'!WO133</f>
        <v>0.17123287671232876</v>
      </c>
      <c r="L126" s="438">
        <f>'Baseline data'!WP133</f>
        <v>0</v>
      </c>
      <c r="M126" s="438">
        <f>'Baseline data'!WQ133</f>
        <v>9.5890410958904104E-2</v>
      </c>
      <c r="N126" s="302">
        <f>'Baseline data'!WR133</f>
        <v>0.11917808219178082</v>
      </c>
    </row>
    <row r="127" spans="2:14">
      <c r="B127" s="306"/>
      <c r="D127" t="str">
        <f>D106</f>
        <v>Annual average, weighted for the length of season and stabling hours</v>
      </c>
      <c r="F127" s="439">
        <f t="shared" ref="F127:N127" si="47">(F125*$I$140/12*$E$130/24+F126*$I$139/12*$E$131/24)</f>
        <v>4.3013974629753308E-2</v>
      </c>
      <c r="G127" s="439">
        <f t="shared" si="47"/>
        <v>2.2235554348497125E-2</v>
      </c>
      <c r="H127" s="439">
        <f t="shared" si="47"/>
        <v>0.29652937143676456</v>
      </c>
      <c r="I127" s="439">
        <f t="shared" si="47"/>
        <v>0.10680118480753323</v>
      </c>
      <c r="J127" s="439">
        <f t="shared" si="47"/>
        <v>0.13427066780897329</v>
      </c>
      <c r="K127" s="439">
        <f t="shared" si="47"/>
        <v>0</v>
      </c>
      <c r="L127" s="439">
        <f t="shared" si="47"/>
        <v>0</v>
      </c>
      <c r="M127" s="439">
        <f t="shared" si="47"/>
        <v>7.6935986488989277E-2</v>
      </c>
      <c r="N127" s="294">
        <f t="shared" si="47"/>
        <v>8.8173030594431781E-2</v>
      </c>
    </row>
    <row r="128" spans="2:14">
      <c r="B128" s="306"/>
      <c r="N128" s="292"/>
    </row>
    <row r="129" spans="2:14">
      <c r="B129" s="306"/>
      <c r="E129" s="295"/>
      <c r="N129" s="292"/>
    </row>
    <row r="130" spans="2:14">
      <c r="B130" s="306"/>
      <c r="C130" t="str">
        <f>C109</f>
        <v>Stabling hours</v>
      </c>
      <c r="D130" t="str">
        <f>D109</f>
        <v>dry</v>
      </c>
      <c r="E130" s="295">
        <f>'Baseline data'!HD133</f>
        <v>17.942528735632184</v>
      </c>
      <c r="N130" s="292"/>
    </row>
    <row r="131" spans="2:14">
      <c r="B131" s="306"/>
      <c r="D131" t="str">
        <f>D110</f>
        <v>wet</v>
      </c>
      <c r="E131" s="295">
        <f>'Baseline data'!HH133</f>
        <v>19.114942528735632</v>
      </c>
      <c r="N131" s="292"/>
    </row>
    <row r="132" spans="2:14">
      <c r="B132" s="306"/>
      <c r="E132" s="295"/>
      <c r="N132" s="292"/>
    </row>
    <row r="133" spans="2:14" ht="45">
      <c r="B133" s="306"/>
      <c r="C133" t="s">
        <v>2389</v>
      </c>
      <c r="D133" s="293" t="str">
        <f>D106</f>
        <v>Annual average, weighted for the length of season and stabling hours</v>
      </c>
      <c r="E133" s="295"/>
      <c r="F133" s="439">
        <f>F127+F123</f>
        <v>4.3013974629753308E-2</v>
      </c>
      <c r="G133" s="439">
        <f t="shared" ref="G133:N133" si="48">G127+G123</f>
        <v>2.364917768729069E-2</v>
      </c>
      <c r="H133" s="439">
        <f t="shared" si="48"/>
        <v>0.30657623087600383</v>
      </c>
      <c r="I133" s="439">
        <f t="shared" si="48"/>
        <v>0.11204172489487438</v>
      </c>
      <c r="J133" s="439">
        <f t="shared" si="48"/>
        <v>0.14177300523838415</v>
      </c>
      <c r="K133" s="439">
        <f t="shared" si="48"/>
        <v>0.20783686959027262</v>
      </c>
      <c r="L133" s="439">
        <f t="shared" si="48"/>
        <v>0</v>
      </c>
      <c r="M133" s="439">
        <f t="shared" si="48"/>
        <v>7.6935986488989277E-2</v>
      </c>
      <c r="N133" s="294">
        <f t="shared" si="48"/>
        <v>8.8173030594431781E-2</v>
      </c>
    </row>
    <row r="134" spans="2:14">
      <c r="B134" s="306"/>
      <c r="C134" t="s">
        <v>2376</v>
      </c>
      <c r="F134" s="440">
        <f>F133*F$3</f>
        <v>3.3550900211207581E-2</v>
      </c>
      <c r="G134" s="440">
        <f t="shared" ref="G134:N134" si="49">G133*G$3</f>
        <v>9.9326546286620902E-3</v>
      </c>
      <c r="H134" s="440">
        <f t="shared" si="49"/>
        <v>1.2263049235040154E-2</v>
      </c>
      <c r="I134" s="440">
        <f t="shared" si="49"/>
        <v>1.6806258734231156E-3</v>
      </c>
      <c r="J134" s="440">
        <f t="shared" si="49"/>
        <v>7.0886502619192074E-4</v>
      </c>
      <c r="K134" s="440">
        <f t="shared" si="49"/>
        <v>3.1175530438540891E-3</v>
      </c>
      <c r="L134" s="440">
        <f t="shared" si="49"/>
        <v>0</v>
      </c>
      <c r="M134" s="440">
        <f t="shared" si="49"/>
        <v>3.8467993244494642E-4</v>
      </c>
      <c r="N134" s="296">
        <f t="shared" si="49"/>
        <v>8.8173030594431779E-4</v>
      </c>
    </row>
    <row r="135" spans="2:14" ht="21.75" thickBot="1">
      <c r="B135" s="307"/>
      <c r="C135" s="298" t="s">
        <v>2391</v>
      </c>
      <c r="D135" s="298"/>
      <c r="E135" s="298"/>
      <c r="F135" s="303">
        <f>SUM(F134:N134)</f>
        <v>6.2520058256768207E-2</v>
      </c>
      <c r="G135" s="298"/>
      <c r="H135" s="298"/>
      <c r="I135" s="298"/>
      <c r="J135" s="298"/>
      <c r="K135" s="298"/>
      <c r="L135" s="298"/>
      <c r="M135" s="298"/>
      <c r="N135" s="300"/>
    </row>
    <row r="136" spans="2:14">
      <c r="E136" s="295"/>
    </row>
    <row r="138" spans="2:14">
      <c r="I138" t="s">
        <v>2398</v>
      </c>
    </row>
    <row r="139" spans="2:14">
      <c r="G139" t="s">
        <v>2399</v>
      </c>
      <c r="I139">
        <v>5</v>
      </c>
    </row>
    <row r="140" spans="2:14">
      <c r="G140" t="s">
        <v>2400</v>
      </c>
      <c r="I140">
        <f>12-I139</f>
        <v>7</v>
      </c>
    </row>
    <row r="142" spans="2:14">
      <c r="G142" t="s">
        <v>2401</v>
      </c>
      <c r="I142">
        <v>20</v>
      </c>
    </row>
    <row r="143" spans="2:14">
      <c r="G143" s="284" t="s">
        <v>2420</v>
      </c>
    </row>
    <row r="146" spans="2:12">
      <c r="B146" s="745" t="s">
        <v>4284</v>
      </c>
      <c r="C146" s="745" t="str">
        <f t="shared" ref="C146:K146" si="50">F2</f>
        <v>Anaerobic lagoon</v>
      </c>
      <c r="D146" s="745" t="str">
        <f t="shared" si="50"/>
        <v>liquid/slurry</v>
      </c>
      <c r="E146" s="745" t="str">
        <f t="shared" si="50"/>
        <v>solid storage</v>
      </c>
      <c r="F146" s="745" t="str">
        <f t="shared" si="50"/>
        <v>dry lot</v>
      </c>
      <c r="G146" s="745" t="str">
        <f t="shared" si="50"/>
        <v>daily spreadd</v>
      </c>
      <c r="H146" s="745" t="str">
        <f t="shared" si="50"/>
        <v>Pasture</v>
      </c>
      <c r="I146" s="745" t="str">
        <f t="shared" si="50"/>
        <v>burned as fuel</v>
      </c>
      <c r="J146" s="745" t="str">
        <f t="shared" si="50"/>
        <v>composting static pile</v>
      </c>
      <c r="K146" s="745" t="str">
        <f t="shared" si="50"/>
        <v>another way</v>
      </c>
      <c r="L146" t="s">
        <v>33468</v>
      </c>
    </row>
    <row r="147" spans="2:12">
      <c r="B147" s="338" t="str">
        <f>B5</f>
        <v>Dairy cow</v>
      </c>
      <c r="C147" s="746">
        <f t="shared" ref="C147:K147" si="51">F24</f>
        <v>9.422431152082314E-2</v>
      </c>
      <c r="D147" s="746">
        <f t="shared" si="51"/>
        <v>9.3327047978210773E-2</v>
      </c>
      <c r="E147" s="746">
        <f t="shared" si="51"/>
        <v>0.27857527603912058</v>
      </c>
      <c r="F147" s="746">
        <f t="shared" si="51"/>
        <v>9.1745233605698723E-2</v>
      </c>
      <c r="G147" s="746">
        <f t="shared" si="51"/>
        <v>0.16329083171107156</v>
      </c>
      <c r="H147" s="746">
        <f t="shared" si="51"/>
        <v>9.0314384151593458E-2</v>
      </c>
      <c r="I147" s="746">
        <f t="shared" si="51"/>
        <v>0</v>
      </c>
      <c r="J147" s="746">
        <f t="shared" si="51"/>
        <v>0.10959945119538143</v>
      </c>
      <c r="K147" s="746">
        <f t="shared" si="51"/>
        <v>7.8923463798100418E-2</v>
      </c>
      <c r="L147" s="448" t="b">
        <f>SUM(C147:K147)=100%</f>
        <v>1</v>
      </c>
    </row>
    <row r="148" spans="2:12">
      <c r="B148" t="s">
        <v>854</v>
      </c>
      <c r="C148" s="448">
        <f t="shared" ref="C148:K148" si="52">F48</f>
        <v>4.3174010425985565E-2</v>
      </c>
      <c r="D148" s="448">
        <f t="shared" si="52"/>
        <v>1.3801538258005772E-2</v>
      </c>
      <c r="E148" s="448">
        <f t="shared" si="52"/>
        <v>0.22743475870089649</v>
      </c>
      <c r="F148" s="448">
        <f t="shared" si="52"/>
        <v>4.4164922425618466E-2</v>
      </c>
      <c r="G148" s="448">
        <f t="shared" si="52"/>
        <v>3.7342001661849117E-2</v>
      </c>
      <c r="H148" s="448">
        <f t="shared" si="52"/>
        <v>0.3988435469765117</v>
      </c>
      <c r="I148" s="448">
        <f t="shared" si="52"/>
        <v>0</v>
      </c>
      <c r="J148" s="448">
        <f t="shared" si="52"/>
        <v>0.20763614503512134</v>
      </c>
      <c r="K148" s="448">
        <f t="shared" si="52"/>
        <v>2.7603076516011543E-2</v>
      </c>
      <c r="L148" s="448" t="b">
        <f t="shared" ref="L148:L153" si="53">SUM(C148:K148)=100%</f>
        <v>1</v>
      </c>
    </row>
    <row r="149" spans="2:12">
      <c r="B149" s="338" t="s">
        <v>2393</v>
      </c>
      <c r="C149" s="746">
        <f t="shared" ref="C149:K149" si="54">F61</f>
        <v>2.7222222222222221E-2</v>
      </c>
      <c r="D149" s="746">
        <f t="shared" si="54"/>
        <v>0.1186111111111111</v>
      </c>
      <c r="E149" s="746">
        <f t="shared" si="54"/>
        <v>0.4622222222222222</v>
      </c>
      <c r="F149" s="746">
        <f t="shared" si="54"/>
        <v>0.22083333333333335</v>
      </c>
      <c r="G149" s="746">
        <f t="shared" si="54"/>
        <v>0.13222222222222221</v>
      </c>
      <c r="H149" s="746">
        <f t="shared" si="54"/>
        <v>0</v>
      </c>
      <c r="I149" s="746">
        <f t="shared" si="54"/>
        <v>0</v>
      </c>
      <c r="J149" s="746">
        <f t="shared" si="54"/>
        <v>3.888888888888889E-2</v>
      </c>
      <c r="K149" s="746">
        <f t="shared" si="54"/>
        <v>0</v>
      </c>
      <c r="L149" s="448" t="b">
        <f t="shared" si="53"/>
        <v>1</v>
      </c>
    </row>
    <row r="150" spans="2:12">
      <c r="B150" s="338" t="s">
        <v>2394</v>
      </c>
      <c r="C150" s="746">
        <f t="shared" ref="C150:K150" si="55">F67</f>
        <v>2.4305555555555552E-2</v>
      </c>
      <c r="D150" s="746">
        <f t="shared" si="55"/>
        <v>0.10416666666666667</v>
      </c>
      <c r="E150" s="746">
        <f t="shared" si="55"/>
        <v>0.52083333333333337</v>
      </c>
      <c r="F150" s="746">
        <f t="shared" si="55"/>
        <v>0.15277777777777776</v>
      </c>
      <c r="G150" s="746">
        <f t="shared" si="55"/>
        <v>0.16319444444444445</v>
      </c>
      <c r="H150" s="746">
        <f t="shared" si="55"/>
        <v>0</v>
      </c>
      <c r="I150" s="746">
        <f t="shared" si="55"/>
        <v>0</v>
      </c>
      <c r="J150" s="746">
        <f t="shared" si="55"/>
        <v>3.4722222222222217E-2</v>
      </c>
      <c r="K150" s="746">
        <f t="shared" si="55"/>
        <v>0</v>
      </c>
      <c r="L150" s="448" t="b">
        <f t="shared" si="53"/>
        <v>1</v>
      </c>
    </row>
    <row r="151" spans="2:12">
      <c r="B151" s="338" t="s">
        <v>806</v>
      </c>
      <c r="C151" s="746">
        <f t="shared" ref="C151:K151" si="56">F90</f>
        <v>0</v>
      </c>
      <c r="D151" s="746">
        <f t="shared" si="56"/>
        <v>2.960880430603614E-2</v>
      </c>
      <c r="E151" s="746">
        <f t="shared" si="56"/>
        <v>0.30747960288942122</v>
      </c>
      <c r="F151" s="746">
        <f t="shared" si="56"/>
        <v>3.7011005382545176E-2</v>
      </c>
      <c r="G151" s="746">
        <f t="shared" si="56"/>
        <v>6.7217536524413687E-2</v>
      </c>
      <c r="H151" s="746">
        <f t="shared" si="56"/>
        <v>0.33661701860231275</v>
      </c>
      <c r="I151" s="746">
        <f t="shared" si="56"/>
        <v>0</v>
      </c>
      <c r="J151" s="746">
        <f t="shared" si="56"/>
        <v>3.7011005382545176E-2</v>
      </c>
      <c r="K151" s="746">
        <f t="shared" si="56"/>
        <v>0.18505502691272591</v>
      </c>
      <c r="L151" s="448" t="b">
        <f t="shared" si="53"/>
        <v>1</v>
      </c>
    </row>
    <row r="152" spans="2:12">
      <c r="B152" s="338" t="s">
        <v>711</v>
      </c>
      <c r="C152" s="746">
        <f t="shared" ref="C152:K152" si="57">F112</f>
        <v>9.934752747252748E-2</v>
      </c>
      <c r="D152" s="746">
        <f t="shared" si="57"/>
        <v>4.415445665445665E-2</v>
      </c>
      <c r="E152" s="746">
        <f t="shared" si="57"/>
        <v>0.3649916056166056</v>
      </c>
      <c r="F152" s="746">
        <f t="shared" si="57"/>
        <v>5.5193070818070816E-2</v>
      </c>
      <c r="G152" s="746">
        <f t="shared" si="57"/>
        <v>0.15614125457875455</v>
      </c>
      <c r="H152" s="746">
        <f t="shared" si="57"/>
        <v>0.19738247863247871</v>
      </c>
      <c r="I152" s="746">
        <f t="shared" si="57"/>
        <v>0</v>
      </c>
      <c r="J152" s="746">
        <f t="shared" si="57"/>
        <v>5.5193070818070816E-2</v>
      </c>
      <c r="K152" s="746">
        <f t="shared" si="57"/>
        <v>2.7596535409035408E-2</v>
      </c>
      <c r="L152" s="448" t="b">
        <f t="shared" si="53"/>
        <v>1</v>
      </c>
    </row>
    <row r="153" spans="2:12">
      <c r="B153" s="338" t="s">
        <v>743</v>
      </c>
      <c r="C153" s="746">
        <f t="shared" ref="C153:K153" si="58">F133</f>
        <v>4.3013974629753308E-2</v>
      </c>
      <c r="D153" s="746">
        <f t="shared" si="58"/>
        <v>2.364917768729069E-2</v>
      </c>
      <c r="E153" s="746">
        <f t="shared" si="58"/>
        <v>0.30657623087600383</v>
      </c>
      <c r="F153" s="746">
        <f t="shared" si="58"/>
        <v>0.11204172489487438</v>
      </c>
      <c r="G153" s="746">
        <f t="shared" si="58"/>
        <v>0.14177300523838415</v>
      </c>
      <c r="H153" s="746">
        <f t="shared" si="58"/>
        <v>0.20783686959027262</v>
      </c>
      <c r="I153" s="746">
        <f t="shared" si="58"/>
        <v>0</v>
      </c>
      <c r="J153" s="746">
        <f t="shared" si="58"/>
        <v>7.6935986488989277E-2</v>
      </c>
      <c r="K153" s="746">
        <f t="shared" si="58"/>
        <v>8.8173030594431781E-2</v>
      </c>
      <c r="L153" s="448" t="b">
        <f t="shared" si="53"/>
        <v>1</v>
      </c>
    </row>
    <row r="170" spans="2:9">
      <c r="B170" s="278" t="str">
        <f t="array" ref="B170:I179">TRANSPOSE(B146:K153)</f>
        <v>Summary</v>
      </c>
      <c r="C170" s="278" t="str">
        <v>Dairy cow</v>
      </c>
      <c r="D170" s="278" t="str">
        <v>Other cattle</v>
      </c>
      <c r="E170" s="278" t="str">
        <v>Market swine</v>
      </c>
      <c r="F170" s="278" t="str">
        <v>Breeding swine</v>
      </c>
      <c r="G170" s="278" t="str">
        <v>Sheep</v>
      </c>
      <c r="H170" s="278" t="str">
        <v>Goat</v>
      </c>
      <c r="I170" s="278" t="str">
        <v>Poultry</v>
      </c>
    </row>
    <row r="171" spans="2:9">
      <c r="B171" s="278" t="str">
        <v>Anaerobic lagoon</v>
      </c>
      <c r="C171" s="747">
        <v>9.422431152082314E-2</v>
      </c>
      <c r="D171" s="747">
        <v>4.3174010425985565E-2</v>
      </c>
      <c r="E171" s="747">
        <v>2.7222222222222221E-2</v>
      </c>
      <c r="F171" s="747">
        <v>2.4305555555555552E-2</v>
      </c>
      <c r="G171" s="747">
        <v>0</v>
      </c>
      <c r="H171" s="747">
        <v>9.934752747252748E-2</v>
      </c>
      <c r="I171" s="747">
        <v>4.3013974629753308E-2</v>
      </c>
    </row>
    <row r="172" spans="2:9">
      <c r="B172" s="278" t="str">
        <v>liquid/slurry</v>
      </c>
      <c r="C172" s="747">
        <v>9.3327047978210773E-2</v>
      </c>
      <c r="D172" s="747">
        <v>1.3801538258005772E-2</v>
      </c>
      <c r="E172" s="747">
        <v>0.1186111111111111</v>
      </c>
      <c r="F172" s="747">
        <v>0.10416666666666667</v>
      </c>
      <c r="G172" s="747">
        <v>2.960880430603614E-2</v>
      </c>
      <c r="H172" s="747">
        <v>4.415445665445665E-2</v>
      </c>
      <c r="I172" s="747">
        <v>2.364917768729069E-2</v>
      </c>
    </row>
    <row r="173" spans="2:9">
      <c r="B173" s="278" t="str">
        <v>solid storage</v>
      </c>
      <c r="C173" s="747">
        <v>0.27857527603912058</v>
      </c>
      <c r="D173" s="747">
        <v>0.22743475870089649</v>
      </c>
      <c r="E173" s="747">
        <v>0.4622222222222222</v>
      </c>
      <c r="F173" s="747">
        <v>0.52083333333333337</v>
      </c>
      <c r="G173" s="747">
        <v>0.30747960288942122</v>
      </c>
      <c r="H173" s="747">
        <v>0.3649916056166056</v>
      </c>
      <c r="I173" s="747">
        <v>0.30657623087600383</v>
      </c>
    </row>
    <row r="174" spans="2:9">
      <c r="B174" s="278" t="str">
        <v>dry lot</v>
      </c>
      <c r="C174" s="747">
        <v>9.1745233605698723E-2</v>
      </c>
      <c r="D174" s="747">
        <v>4.4164922425618466E-2</v>
      </c>
      <c r="E174" s="747">
        <v>0.22083333333333335</v>
      </c>
      <c r="F174" s="747">
        <v>0.15277777777777776</v>
      </c>
      <c r="G174" s="747">
        <v>3.7011005382545176E-2</v>
      </c>
      <c r="H174" s="747">
        <v>5.5193070818070816E-2</v>
      </c>
      <c r="I174" s="747">
        <v>0.11204172489487438</v>
      </c>
    </row>
    <row r="175" spans="2:9">
      <c r="B175" s="278" t="str">
        <v>daily spreadd</v>
      </c>
      <c r="C175" s="747">
        <v>0.16329083171107156</v>
      </c>
      <c r="D175" s="747">
        <v>3.7342001661849117E-2</v>
      </c>
      <c r="E175" s="747">
        <v>0.13222222222222221</v>
      </c>
      <c r="F175" s="747">
        <v>0.16319444444444445</v>
      </c>
      <c r="G175" s="747">
        <v>6.7217536524413687E-2</v>
      </c>
      <c r="H175" s="747">
        <v>0.15614125457875455</v>
      </c>
      <c r="I175" s="747">
        <v>0.14177300523838415</v>
      </c>
    </row>
    <row r="176" spans="2:9">
      <c r="B176" s="278" t="str">
        <v>Pasture</v>
      </c>
      <c r="C176" s="747">
        <v>9.0314384151593458E-2</v>
      </c>
      <c r="D176" s="747">
        <v>0.3988435469765117</v>
      </c>
      <c r="E176" s="747">
        <v>0</v>
      </c>
      <c r="F176" s="747">
        <v>0</v>
      </c>
      <c r="G176" s="747">
        <v>0.33661701860231275</v>
      </c>
      <c r="H176" s="747">
        <v>0.19738247863247871</v>
      </c>
      <c r="I176" s="747">
        <v>0.20783686959027262</v>
      </c>
    </row>
    <row r="177" spans="2:13">
      <c r="B177" s="278" t="str">
        <v>burned as fuel</v>
      </c>
      <c r="C177" s="747">
        <v>0</v>
      </c>
      <c r="D177" s="747">
        <v>0</v>
      </c>
      <c r="E177" s="747">
        <v>0</v>
      </c>
      <c r="F177" s="747">
        <v>0</v>
      </c>
      <c r="G177" s="747">
        <v>0</v>
      </c>
      <c r="H177" s="747">
        <v>0</v>
      </c>
      <c r="I177" s="747">
        <v>0</v>
      </c>
    </row>
    <row r="178" spans="2:13">
      <c r="B178" s="278" t="str">
        <v>composting static pile</v>
      </c>
      <c r="C178" s="747">
        <v>0.10959945119538143</v>
      </c>
      <c r="D178" s="747">
        <v>0.20763614503512134</v>
      </c>
      <c r="E178" s="747">
        <v>3.888888888888889E-2</v>
      </c>
      <c r="F178" s="747">
        <v>3.4722222222222217E-2</v>
      </c>
      <c r="G178" s="747">
        <v>3.7011005382545176E-2</v>
      </c>
      <c r="H178" s="747">
        <v>5.5193070818070816E-2</v>
      </c>
      <c r="I178" s="747">
        <v>7.6935986488989277E-2</v>
      </c>
    </row>
    <row r="179" spans="2:13">
      <c r="B179" s="278" t="str">
        <v>another way</v>
      </c>
      <c r="C179" s="747">
        <v>7.8923463798100418E-2</v>
      </c>
      <c r="D179" s="747">
        <v>2.7603076516011543E-2</v>
      </c>
      <c r="E179" s="747">
        <v>0</v>
      </c>
      <c r="F179" s="747">
        <v>0</v>
      </c>
      <c r="G179" s="747">
        <v>0.18505502691272591</v>
      </c>
      <c r="H179" s="747">
        <v>2.7596535409035408E-2</v>
      </c>
      <c r="I179" s="747">
        <v>8.8173030594431781E-2</v>
      </c>
    </row>
    <row r="186" spans="2:13" ht="30">
      <c r="B186" s="815" t="s">
        <v>33409</v>
      </c>
      <c r="C186" s="816" t="s">
        <v>2377</v>
      </c>
      <c r="D186" s="816" t="s">
        <v>854</v>
      </c>
      <c r="E186" s="816" t="s">
        <v>2499</v>
      </c>
      <c r="F186" s="816" t="s">
        <v>2394</v>
      </c>
      <c r="G186" s="816" t="s">
        <v>806</v>
      </c>
      <c r="H186" s="816" t="s">
        <v>711</v>
      </c>
      <c r="I186" s="816" t="s">
        <v>743</v>
      </c>
      <c r="J186" s="816" t="s">
        <v>33410</v>
      </c>
      <c r="K186" s="588"/>
      <c r="L186" s="588"/>
      <c r="M186" s="588"/>
    </row>
    <row r="187" spans="2:13">
      <c r="B187" s="588" t="s">
        <v>2367</v>
      </c>
      <c r="C187" s="817">
        <v>66.2</v>
      </c>
      <c r="D187" s="817">
        <v>66.2</v>
      </c>
      <c r="E187" s="817">
        <v>147.69999999999999</v>
      </c>
      <c r="F187" s="817">
        <f>E187</f>
        <v>147.69999999999999</v>
      </c>
      <c r="G187" s="818">
        <f>$D$210*G200*0.67*1000</f>
        <v>66.195999999999998</v>
      </c>
      <c r="H187" s="818">
        <f>$D$210*H200*0.67*1000</f>
        <v>66.195999999999998</v>
      </c>
      <c r="I187" s="817">
        <v>198.6</v>
      </c>
      <c r="J187" s="819" t="s">
        <v>33411</v>
      </c>
      <c r="K187" s="588"/>
      <c r="L187" s="588"/>
      <c r="M187" s="588"/>
    </row>
    <row r="188" spans="2:13">
      <c r="B188" s="588" t="s">
        <v>2368</v>
      </c>
      <c r="C188" s="817">
        <v>51.4</v>
      </c>
      <c r="D188" s="817">
        <v>51.4</v>
      </c>
      <c r="E188" s="817">
        <v>114.6</v>
      </c>
      <c r="F188" s="817">
        <f>E188</f>
        <v>114.6</v>
      </c>
      <c r="G188" s="818">
        <f>$D$211*G200*0.67*1000</f>
        <v>37.453000000000003</v>
      </c>
      <c r="H188" s="818">
        <f>$D$211*H200*0.67*1000</f>
        <v>37.453000000000003</v>
      </c>
      <c r="I188" s="817">
        <v>154.19999999999999</v>
      </c>
      <c r="J188" s="819" t="s">
        <v>33411</v>
      </c>
      <c r="K188" s="588"/>
      <c r="L188" s="588"/>
      <c r="M188" s="588"/>
    </row>
    <row r="189" spans="2:13">
      <c r="B189" s="588" t="s">
        <v>2369</v>
      </c>
      <c r="C189" s="817">
        <v>4.4000000000000004</v>
      </c>
      <c r="D189" s="817">
        <v>4.4000000000000004</v>
      </c>
      <c r="E189" s="817">
        <v>9.6999999999999993</v>
      </c>
      <c r="F189" s="817">
        <f>E189</f>
        <v>9.6999999999999993</v>
      </c>
      <c r="G189" s="817">
        <v>4.4000000000000004</v>
      </c>
      <c r="H189" s="817">
        <v>4.4000000000000004</v>
      </c>
      <c r="I189" s="817">
        <v>13.1</v>
      </c>
      <c r="J189" s="588"/>
      <c r="K189" s="588"/>
      <c r="L189" s="588"/>
      <c r="M189" s="588"/>
    </row>
    <row r="190" spans="2:13">
      <c r="B190" s="588" t="s">
        <v>2370</v>
      </c>
      <c r="C190" s="817">
        <v>1.7</v>
      </c>
      <c r="D190" s="817">
        <v>1.7</v>
      </c>
      <c r="E190" s="817">
        <v>3.9</v>
      </c>
      <c r="F190" s="817">
        <f>E190</f>
        <v>3.9</v>
      </c>
      <c r="G190" s="817">
        <v>1.7</v>
      </c>
      <c r="H190" s="817">
        <v>1.7</v>
      </c>
      <c r="I190" s="817">
        <v>5.2</v>
      </c>
      <c r="J190" s="588"/>
      <c r="K190" s="588"/>
      <c r="L190" s="588"/>
      <c r="M190" s="588"/>
    </row>
    <row r="191" spans="2:13">
      <c r="B191" s="588" t="s">
        <v>2371</v>
      </c>
      <c r="C191" s="820">
        <v>0.9</v>
      </c>
      <c r="D191" s="820">
        <v>0.9</v>
      </c>
      <c r="E191" s="817">
        <v>1.9</v>
      </c>
      <c r="F191" s="817">
        <f>E191</f>
        <v>1.9</v>
      </c>
      <c r="G191" s="818">
        <f>$D$209*G200*0.67*1000</f>
        <v>0.87100000000000011</v>
      </c>
      <c r="H191" s="818">
        <f t="shared" ref="H191:I191" si="59">$D$209*H200*0.67*1000</f>
        <v>0.87100000000000011</v>
      </c>
      <c r="I191" s="818">
        <f t="shared" si="59"/>
        <v>1.6080000000000001</v>
      </c>
      <c r="J191" s="819" t="s">
        <v>33411</v>
      </c>
      <c r="K191" s="588"/>
      <c r="L191" s="588"/>
      <c r="M191" s="588"/>
    </row>
    <row r="192" spans="2:13">
      <c r="B192" s="588" t="s">
        <v>2372</v>
      </c>
      <c r="C192" s="818">
        <f t="shared" ref="C192:D192" si="60">$D$206*C200*0.67*1000</f>
        <v>0.40937000000000007</v>
      </c>
      <c r="D192" s="818">
        <f t="shared" si="60"/>
        <v>0.40937000000000007</v>
      </c>
      <c r="E192" s="818">
        <f>$D$206*E200*0.67*1000</f>
        <v>0.91321000000000008</v>
      </c>
      <c r="F192" s="818">
        <f t="shared" ref="F192:I192" si="61">$D$206*F200*0.67*1000</f>
        <v>0.91321000000000008</v>
      </c>
      <c r="G192" s="818">
        <f t="shared" si="61"/>
        <v>0.40937000000000007</v>
      </c>
      <c r="H192" s="818">
        <f t="shared" si="61"/>
        <v>0.40937000000000007</v>
      </c>
      <c r="I192" s="818">
        <f t="shared" si="61"/>
        <v>0.7557600000000001</v>
      </c>
      <c r="J192" s="819" t="s">
        <v>33411</v>
      </c>
      <c r="K192" s="588"/>
      <c r="L192" s="588"/>
      <c r="M192" s="588"/>
    </row>
    <row r="193" spans="2:13">
      <c r="B193" s="588" t="s">
        <v>2373</v>
      </c>
      <c r="C193" s="817">
        <v>8.6999999999999993</v>
      </c>
      <c r="D193" s="817">
        <v>8.6999999999999993</v>
      </c>
      <c r="E193" s="817">
        <v>19.399999999999999</v>
      </c>
      <c r="F193" s="817">
        <f>E193</f>
        <v>19.399999999999999</v>
      </c>
      <c r="G193" s="818">
        <f>D208*0.67*1000*G200</f>
        <v>8.7100000000000009</v>
      </c>
      <c r="H193" s="818">
        <f>D208*0.67*1000*H200</f>
        <v>8.7100000000000009</v>
      </c>
      <c r="I193" s="817">
        <v>2.6</v>
      </c>
      <c r="J193" s="819" t="s">
        <v>33411</v>
      </c>
      <c r="K193" s="588"/>
      <c r="L193" s="588"/>
      <c r="M193" s="588"/>
    </row>
    <row r="194" spans="2:13">
      <c r="B194" s="588" t="s">
        <v>1002</v>
      </c>
      <c r="C194" s="818">
        <f>$D$207*C200*0.67*1000</f>
        <v>2.1775000000000002</v>
      </c>
      <c r="D194" s="818">
        <f t="shared" ref="D194:I194" si="62">$D$207*D200*0.67*1000</f>
        <v>2.1775000000000002</v>
      </c>
      <c r="E194" s="818">
        <f t="shared" si="62"/>
        <v>4.8574999999999999</v>
      </c>
      <c r="F194" s="818">
        <f t="shared" si="62"/>
        <v>4.8574999999999999</v>
      </c>
      <c r="G194" s="818">
        <f t="shared" si="62"/>
        <v>2.1775000000000002</v>
      </c>
      <c r="H194" s="818">
        <f t="shared" si="62"/>
        <v>2.1775000000000002</v>
      </c>
      <c r="I194" s="818">
        <f t="shared" si="62"/>
        <v>4.0200000000000005</v>
      </c>
      <c r="J194" s="818" t="s">
        <v>33412</v>
      </c>
      <c r="K194" s="588"/>
      <c r="L194" s="588"/>
      <c r="M194" s="588"/>
    </row>
    <row r="195" spans="2:13">
      <c r="B195" s="588" t="s">
        <v>2375</v>
      </c>
      <c r="C195" s="818">
        <f>C191</f>
        <v>0.9</v>
      </c>
      <c r="D195" s="818">
        <f>D191</f>
        <v>0.9</v>
      </c>
      <c r="E195" s="818">
        <f>E191</f>
        <v>1.9</v>
      </c>
      <c r="F195" s="818">
        <f>F191</f>
        <v>1.9</v>
      </c>
      <c r="G195" s="818">
        <f>G192</f>
        <v>0.40937000000000007</v>
      </c>
      <c r="H195" s="818">
        <f>H192</f>
        <v>0.40937000000000007</v>
      </c>
      <c r="I195" s="817">
        <v>2.4</v>
      </c>
      <c r="J195" s="819" t="s">
        <v>33412</v>
      </c>
      <c r="K195" s="588"/>
      <c r="L195" s="588"/>
      <c r="M195" s="588"/>
    </row>
    <row r="196" spans="2:13">
      <c r="B196" s="816" t="s">
        <v>33413</v>
      </c>
      <c r="C196" s="816" t="s">
        <v>33414</v>
      </c>
      <c r="D196" s="588"/>
      <c r="E196" s="588"/>
      <c r="F196" s="588"/>
      <c r="G196" s="588"/>
      <c r="H196" s="588"/>
      <c r="I196" s="588"/>
      <c r="J196" s="588"/>
      <c r="K196" s="588"/>
      <c r="L196" s="588"/>
      <c r="M196" s="588"/>
    </row>
    <row r="197" spans="2:13">
      <c r="B197" s="819" t="s">
        <v>33415</v>
      </c>
      <c r="C197" s="819" t="s">
        <v>33416</v>
      </c>
      <c r="D197" s="819"/>
      <c r="E197" s="588"/>
      <c r="F197" s="588"/>
      <c r="G197" s="588"/>
      <c r="H197" s="588"/>
      <c r="I197" s="588"/>
      <c r="J197" s="588"/>
      <c r="K197" s="588"/>
      <c r="L197" s="588"/>
      <c r="M197" s="588"/>
    </row>
    <row r="198" spans="2:13">
      <c r="B198" s="588"/>
      <c r="C198" s="588"/>
      <c r="D198" s="588"/>
      <c r="E198" s="588"/>
      <c r="F198" s="588"/>
      <c r="G198" s="588"/>
      <c r="H198" s="588"/>
      <c r="I198" s="588"/>
      <c r="J198" s="588"/>
      <c r="K198" s="588"/>
      <c r="L198" s="588"/>
      <c r="M198" s="588"/>
    </row>
    <row r="199" spans="2:13">
      <c r="B199" s="588"/>
      <c r="C199" s="816" t="s">
        <v>2377</v>
      </c>
      <c r="D199" s="816" t="s">
        <v>854</v>
      </c>
      <c r="E199" s="816" t="s">
        <v>33417</v>
      </c>
      <c r="F199" s="816"/>
      <c r="G199" s="816" t="s">
        <v>806</v>
      </c>
      <c r="H199" s="816" t="s">
        <v>711</v>
      </c>
      <c r="I199" s="816" t="s">
        <v>743</v>
      </c>
      <c r="J199" s="588" t="s">
        <v>8</v>
      </c>
      <c r="K199" s="588"/>
      <c r="L199" s="588"/>
      <c r="M199" s="588"/>
    </row>
    <row r="200" spans="2:13">
      <c r="B200" s="588" t="s">
        <v>33418</v>
      </c>
      <c r="C200" s="588">
        <v>0.13</v>
      </c>
      <c r="D200" s="588">
        <v>0.13</v>
      </c>
      <c r="E200" s="588">
        <v>0.28999999999999998</v>
      </c>
      <c r="F200" s="588">
        <v>0.28999999999999998</v>
      </c>
      <c r="G200" s="588">
        <v>0.13</v>
      </c>
      <c r="H200" s="588">
        <v>0.13</v>
      </c>
      <c r="I200" s="588">
        <v>0.24</v>
      </c>
      <c r="J200" s="588" t="s">
        <v>33419</v>
      </c>
      <c r="K200" s="588"/>
      <c r="L200" s="588"/>
      <c r="M200" s="588"/>
    </row>
    <row r="201" spans="2:13">
      <c r="B201" s="588" t="s">
        <v>33420</v>
      </c>
      <c r="C201" s="821">
        <f>SUMPRODUCT(C171:C179,C187:C195)</f>
        <v>12.909975470836681</v>
      </c>
      <c r="D201" s="821">
        <f t="shared" ref="D201:I201" si="63">SUMPRODUCT(D171:D179,D187:D195)</f>
        <v>5.3171647220690632</v>
      </c>
      <c r="E201" s="821">
        <f t="shared" si="63"/>
        <v>23.398486111111108</v>
      </c>
      <c r="F201" s="821">
        <f t="shared" si="63"/>
        <v>21.654079861111111</v>
      </c>
      <c r="G201" s="821">
        <f t="shared" si="63"/>
        <v>2.8774623333434999</v>
      </c>
      <c r="H201" s="821">
        <f t="shared" si="63"/>
        <v>10.278198682177198</v>
      </c>
      <c r="I201" s="821">
        <f t="shared" si="63"/>
        <v>17.693987878875472</v>
      </c>
      <c r="J201" s="816" t="s">
        <v>33421</v>
      </c>
      <c r="K201" s="588"/>
      <c r="L201" s="588"/>
      <c r="M201" s="588"/>
    </row>
    <row r="202" spans="2:13">
      <c r="B202" s="588"/>
      <c r="C202" s="588"/>
      <c r="D202" s="588"/>
      <c r="E202" s="588"/>
      <c r="F202" s="588"/>
      <c r="G202" s="588"/>
      <c r="H202" s="588"/>
      <c r="I202" s="588"/>
      <c r="J202" s="588"/>
      <c r="K202" s="588"/>
      <c r="L202" s="588"/>
      <c r="M202" s="588"/>
    </row>
    <row r="203" spans="2:13">
      <c r="B203" s="588"/>
      <c r="C203" s="588"/>
      <c r="D203" s="588"/>
      <c r="E203" s="588"/>
      <c r="F203" s="588"/>
      <c r="G203" s="588"/>
      <c r="H203" s="588"/>
      <c r="I203" s="588"/>
      <c r="J203" s="588"/>
      <c r="K203" s="588"/>
      <c r="L203" s="588"/>
      <c r="M203" s="588"/>
    </row>
    <row r="204" spans="2:13">
      <c r="B204" s="588"/>
      <c r="C204" s="588"/>
      <c r="D204" s="588"/>
      <c r="E204" s="588"/>
      <c r="F204" s="588"/>
      <c r="G204" s="588"/>
      <c r="H204" s="588"/>
      <c r="I204" s="588"/>
      <c r="J204" s="588"/>
      <c r="K204" s="588"/>
      <c r="L204" s="588"/>
      <c r="M204" s="588"/>
    </row>
    <row r="205" spans="2:13">
      <c r="B205" s="588" t="s">
        <v>33422</v>
      </c>
      <c r="C205" s="588" t="s">
        <v>33423</v>
      </c>
      <c r="D205" s="588" t="s">
        <v>33424</v>
      </c>
      <c r="E205" s="588"/>
      <c r="F205" s="588"/>
      <c r="G205" s="588"/>
      <c r="H205" s="588"/>
      <c r="I205" s="588"/>
      <c r="J205" s="588"/>
      <c r="K205" s="588"/>
      <c r="L205" s="588"/>
      <c r="M205" s="588"/>
    </row>
    <row r="206" spans="2:13">
      <c r="B206" s="588"/>
      <c r="C206" s="588" t="s">
        <v>33425</v>
      </c>
      <c r="D206" s="822">
        <v>4.7000000000000002E-3</v>
      </c>
      <c r="E206" s="588"/>
      <c r="F206" s="588"/>
      <c r="G206" s="588"/>
      <c r="H206" s="588"/>
      <c r="I206" s="588"/>
      <c r="J206" s="588"/>
      <c r="K206" s="588"/>
      <c r="L206" s="588"/>
      <c r="M206" s="588"/>
    </row>
    <row r="207" spans="2:13">
      <c r="B207" s="588"/>
      <c r="C207" s="588" t="s">
        <v>33426</v>
      </c>
      <c r="D207" s="822">
        <v>2.5000000000000001E-2</v>
      </c>
      <c r="E207" s="588" t="s">
        <v>33427</v>
      </c>
      <c r="F207" s="588"/>
      <c r="G207" s="588"/>
      <c r="H207" s="588"/>
      <c r="I207" s="588"/>
      <c r="J207" s="588"/>
      <c r="K207" s="588"/>
      <c r="L207" s="588"/>
      <c r="M207" s="588"/>
    </row>
    <row r="208" spans="2:13">
      <c r="B208" s="588"/>
      <c r="C208" s="588" t="s">
        <v>2373</v>
      </c>
      <c r="D208" s="823">
        <v>0.1</v>
      </c>
      <c r="E208" s="588"/>
      <c r="F208" s="588"/>
      <c r="G208" s="588"/>
      <c r="H208" s="588"/>
      <c r="I208" s="588"/>
      <c r="J208" s="588"/>
      <c r="K208" s="588"/>
      <c r="L208" s="588"/>
      <c r="M208" s="588"/>
    </row>
    <row r="209" spans="2:13">
      <c r="B209" s="588"/>
      <c r="C209" s="588" t="s">
        <v>33428</v>
      </c>
      <c r="D209" s="823">
        <v>0.01</v>
      </c>
      <c r="E209" s="588"/>
      <c r="F209" s="588"/>
      <c r="G209" s="588"/>
      <c r="H209" s="588"/>
      <c r="I209" s="588"/>
      <c r="J209" s="588"/>
      <c r="K209" s="588"/>
      <c r="L209" s="588"/>
      <c r="M209" s="588"/>
    </row>
    <row r="210" spans="2:13">
      <c r="B210" s="588"/>
      <c r="C210" s="588" t="s">
        <v>2367</v>
      </c>
      <c r="D210" s="823">
        <v>0.76</v>
      </c>
      <c r="E210" s="588"/>
      <c r="F210" s="588"/>
      <c r="G210" s="588"/>
      <c r="H210" s="588"/>
      <c r="I210" s="588"/>
      <c r="J210" s="588"/>
      <c r="K210" s="588"/>
      <c r="L210" s="588"/>
      <c r="M210" s="588"/>
    </row>
    <row r="211" spans="2:13">
      <c r="B211" s="588"/>
      <c r="C211" s="588" t="s">
        <v>33429</v>
      </c>
      <c r="D211" s="823">
        <v>0.43</v>
      </c>
      <c r="E211" s="588" t="s">
        <v>33430</v>
      </c>
      <c r="F211" s="588"/>
      <c r="G211" s="588"/>
      <c r="H211" s="588"/>
      <c r="I211" s="588"/>
      <c r="J211" s="588"/>
      <c r="K211" s="588"/>
      <c r="L211" s="588"/>
      <c r="M211" s="588"/>
    </row>
  </sheetData>
  <hyperlinks>
    <hyperlink ref="G143" r:id="rId1" display="https://www.climatestotravel.com/climate/kenya" xr:uid="{89EDDA74-4577-4491-8774-53DD6AB102DD}"/>
  </hyperlinks>
  <pageMargins left="0.7" right="0.7" top="0.75" bottom="0.75" header="0.3" footer="0.3"/>
  <pageSetup orientation="portrait"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I104"/>
  <sheetViews>
    <sheetView topLeftCell="A30" zoomScale="85" zoomScaleNormal="85" workbookViewId="0">
      <selection activeCell="E89" sqref="E89"/>
    </sheetView>
  </sheetViews>
  <sheetFormatPr defaultColWidth="9.140625" defaultRowHeight="15"/>
  <cols>
    <col min="1" max="1" width="9.140625" style="1"/>
    <col min="2" max="2" width="8.7109375" style="1" customWidth="1"/>
    <col min="3" max="3" width="14" style="1" customWidth="1"/>
    <col min="4" max="4" width="70.5703125" style="2" customWidth="1"/>
    <col min="5" max="5" width="16" style="3" customWidth="1"/>
    <col min="6" max="6" width="12" style="3" customWidth="1"/>
    <col min="7" max="7" width="61.85546875" style="1" customWidth="1"/>
    <col min="8" max="8" width="26.7109375" style="1" customWidth="1"/>
    <col min="9" max="9" width="22.140625" style="1" customWidth="1"/>
    <col min="10" max="10" width="20.28515625" style="1" bestFit="1" customWidth="1"/>
    <col min="11" max="11" width="11.7109375" style="1" customWidth="1"/>
    <col min="12" max="12" width="18.140625" style="1" customWidth="1"/>
    <col min="13" max="16384" width="9.140625" style="1"/>
  </cols>
  <sheetData>
    <row r="1" spans="1:9" ht="19.5" customHeight="1">
      <c r="A1" s="308" t="s">
        <v>2535</v>
      </c>
      <c r="B1" s="905" t="s">
        <v>9</v>
      </c>
      <c r="C1" s="906"/>
      <c r="D1" s="906"/>
      <c r="E1" s="906"/>
      <c r="F1" s="906"/>
      <c r="G1" s="906"/>
      <c r="H1" s="907"/>
    </row>
    <row r="2" spans="1:9" ht="16.5" customHeight="1">
      <c r="A2" s="308"/>
      <c r="B2" s="532"/>
      <c r="C2" s="533" t="s">
        <v>4</v>
      </c>
      <c r="D2" s="534" t="s">
        <v>5</v>
      </c>
      <c r="E2" s="535" t="s">
        <v>6</v>
      </c>
      <c r="F2" s="535" t="s">
        <v>7</v>
      </c>
      <c r="G2" s="536" t="s">
        <v>8</v>
      </c>
      <c r="H2" s="679"/>
    </row>
    <row r="3" spans="1:9" ht="16.5" customHeight="1">
      <c r="A3" s="308"/>
      <c r="B3" s="327" t="s">
        <v>2502</v>
      </c>
      <c r="C3" s="324"/>
      <c r="D3" s="326"/>
      <c r="E3" s="326"/>
      <c r="F3" s="326"/>
      <c r="G3" s="308"/>
      <c r="H3" s="321"/>
      <c r="I3" s="4"/>
    </row>
    <row r="4" spans="1:9" ht="16.5" customHeight="1">
      <c r="A4" s="308"/>
      <c r="B4" s="328"/>
      <c r="C4" s="489" t="s">
        <v>33478</v>
      </c>
      <c r="D4" s="537" t="s">
        <v>2403</v>
      </c>
      <c r="E4" s="490">
        <v>28</v>
      </c>
      <c r="F4" s="538"/>
      <c r="G4" s="497" t="s">
        <v>39</v>
      </c>
      <c r="H4" s="321"/>
    </row>
    <row r="5" spans="1:9" ht="16.5" customHeight="1">
      <c r="A5" s="308"/>
      <c r="B5" s="329"/>
      <c r="C5" s="539" t="s">
        <v>2404</v>
      </c>
      <c r="D5" s="554" t="s">
        <v>2405</v>
      </c>
      <c r="E5" s="524">
        <v>265</v>
      </c>
      <c r="F5" s="524"/>
      <c r="G5" s="525" t="s">
        <v>39</v>
      </c>
      <c r="H5" s="321"/>
    </row>
    <row r="6" spans="1:9" ht="16.5" customHeight="1">
      <c r="A6" s="308"/>
      <c r="B6" s="329"/>
      <c r="C6" s="493" t="s">
        <v>2406</v>
      </c>
      <c r="D6" s="554" t="s">
        <v>15</v>
      </c>
      <c r="E6" s="540">
        <v>6.7000000000000002E-4</v>
      </c>
      <c r="F6" s="524" t="s">
        <v>16</v>
      </c>
      <c r="G6" s="555" t="s">
        <v>10</v>
      </c>
      <c r="H6" s="321"/>
    </row>
    <row r="7" spans="1:9" ht="16.5" customHeight="1">
      <c r="A7" s="308"/>
      <c r="B7" s="329"/>
      <c r="C7" s="494" t="s">
        <v>27</v>
      </c>
      <c r="D7" s="541" t="s">
        <v>28</v>
      </c>
      <c r="E7" s="542">
        <v>365</v>
      </c>
      <c r="F7" s="543" t="s">
        <v>12</v>
      </c>
      <c r="G7" s="495"/>
      <c r="H7" s="321"/>
    </row>
    <row r="8" spans="1:9" ht="16.5" customHeight="1">
      <c r="A8" s="308"/>
      <c r="B8" s="329"/>
      <c r="C8" s="308"/>
      <c r="D8" s="309"/>
      <c r="E8" s="310"/>
      <c r="F8" s="310"/>
      <c r="G8" s="308"/>
      <c r="H8" s="321"/>
    </row>
    <row r="9" spans="1:9" ht="16.5" customHeight="1">
      <c r="A9" s="308"/>
      <c r="B9" s="329"/>
      <c r="C9" s="489" t="s">
        <v>4194</v>
      </c>
      <c r="D9" s="684" t="s">
        <v>11</v>
      </c>
      <c r="E9" s="826">
        <v>4.8515625</v>
      </c>
      <c r="F9" s="538" t="s">
        <v>2407</v>
      </c>
      <c r="G9" s="686" t="s">
        <v>33434</v>
      </c>
      <c r="H9" s="321"/>
    </row>
    <row r="10" spans="1:9" ht="16.5" customHeight="1">
      <c r="A10" s="308"/>
      <c r="B10" s="329"/>
      <c r="C10" s="493" t="s">
        <v>4195</v>
      </c>
      <c r="D10" s="682" t="s">
        <v>19</v>
      </c>
      <c r="E10" s="827">
        <f>VS!D10</f>
        <v>4.1040000000000001</v>
      </c>
      <c r="F10" s="524" t="s">
        <v>20</v>
      </c>
      <c r="G10" s="683" t="s">
        <v>4198</v>
      </c>
      <c r="H10" s="321"/>
    </row>
    <row r="11" spans="1:9" ht="16.5" customHeight="1">
      <c r="A11" s="308"/>
      <c r="B11" s="329"/>
      <c r="C11" s="493" t="s">
        <v>33479</v>
      </c>
      <c r="D11" s="682" t="s">
        <v>4192</v>
      </c>
      <c r="E11" s="828">
        <f>AWMS!C201</f>
        <v>12.909975470836681</v>
      </c>
      <c r="F11" s="524" t="s">
        <v>31</v>
      </c>
      <c r="G11" s="683" t="s">
        <v>2411</v>
      </c>
      <c r="H11" s="321"/>
    </row>
    <row r="12" spans="1:9" ht="16.5" customHeight="1">
      <c r="A12" s="308"/>
      <c r="B12" s="329"/>
      <c r="C12" s="824" t="s">
        <v>33431</v>
      </c>
      <c r="D12" s="798" t="s">
        <v>33432</v>
      </c>
      <c r="E12" s="855">
        <f>PE_LE!E12</f>
        <v>0.86919999999999997</v>
      </c>
      <c r="F12" s="524" t="s">
        <v>4193</v>
      </c>
      <c r="G12" s="683" t="s">
        <v>33433</v>
      </c>
      <c r="H12" s="321"/>
    </row>
    <row r="13" spans="1:9">
      <c r="A13" s="308"/>
      <c r="B13" s="329"/>
      <c r="C13" s="494" t="s">
        <v>4196</v>
      </c>
      <c r="D13" s="685" t="s">
        <v>4197</v>
      </c>
      <c r="E13" s="825">
        <f>E11*E10*E9*E12</f>
        <v>223.42620937131915</v>
      </c>
      <c r="F13" s="543" t="s">
        <v>2410</v>
      </c>
      <c r="G13" s="687" t="s">
        <v>2411</v>
      </c>
      <c r="H13" s="321"/>
    </row>
    <row r="14" spans="1:9" ht="16.5" customHeight="1">
      <c r="A14" s="308"/>
      <c r="B14" s="329"/>
      <c r="C14" s="324"/>
      <c r="D14" s="309"/>
      <c r="E14" s="556"/>
      <c r="F14" s="310"/>
      <c r="G14"/>
      <c r="H14" s="321"/>
    </row>
    <row r="15" spans="1:9" ht="16.5" customHeight="1">
      <c r="A15" s="308"/>
      <c r="B15" s="329"/>
      <c r="C15" s="489" t="s">
        <v>4194</v>
      </c>
      <c r="D15" s="684" t="s">
        <v>1</v>
      </c>
      <c r="E15" s="826">
        <v>0.4609375</v>
      </c>
      <c r="F15" s="538" t="s">
        <v>12</v>
      </c>
      <c r="G15" s="686" t="s">
        <v>33406</v>
      </c>
      <c r="H15" s="321"/>
    </row>
    <row r="16" spans="1:9" ht="16.5" customHeight="1">
      <c r="A16" s="308"/>
      <c r="B16" s="329"/>
      <c r="C16" s="493" t="s">
        <v>4195</v>
      </c>
      <c r="D16" s="682" t="s">
        <v>25</v>
      </c>
      <c r="E16" s="827">
        <f>VS!D17</f>
        <v>2.6415999999999999</v>
      </c>
      <c r="F16" s="524" t="s">
        <v>20</v>
      </c>
      <c r="G16" s="557" t="str">
        <f>G10</f>
        <v>linked to sheet VS, calculated using eq 3 of the methodology</v>
      </c>
      <c r="H16" s="321"/>
    </row>
    <row r="17" spans="1:8" ht="16.5" customHeight="1">
      <c r="A17" s="308"/>
      <c r="B17" s="329"/>
      <c r="C17" s="493" t="s">
        <v>33479</v>
      </c>
      <c r="D17" s="682" t="s">
        <v>4192</v>
      </c>
      <c r="E17" s="828">
        <f>AWMS!D201</f>
        <v>5.3171647220690632</v>
      </c>
      <c r="F17" s="524"/>
      <c r="G17" s="557" t="s">
        <v>2409</v>
      </c>
      <c r="H17" s="321"/>
    </row>
    <row r="18" spans="1:8" ht="16.5" customHeight="1">
      <c r="A18" s="308"/>
      <c r="B18" s="329"/>
      <c r="C18" s="824" t="s">
        <v>33431</v>
      </c>
      <c r="D18" s="798" t="s">
        <v>33432</v>
      </c>
      <c r="E18" s="855">
        <f>PE_LE!E19</f>
        <v>0.56666666666666665</v>
      </c>
      <c r="F18" s="524" t="s">
        <v>4193</v>
      </c>
      <c r="G18" s="683" t="str">
        <f>G19</f>
        <v>calculation</v>
      </c>
      <c r="H18" s="321"/>
    </row>
    <row r="19" spans="1:8" ht="16.5" customHeight="1">
      <c r="A19" s="308"/>
      <c r="B19" s="329"/>
      <c r="C19" s="494" t="s">
        <v>4196</v>
      </c>
      <c r="D19" s="685" t="s">
        <v>4197</v>
      </c>
      <c r="E19" s="825">
        <f>E17*E16*E15*E18</f>
        <v>3.6687395304185131</v>
      </c>
      <c r="F19" s="543" t="s">
        <v>2410</v>
      </c>
      <c r="G19" s="544" t="s">
        <v>2411</v>
      </c>
      <c r="H19" s="321"/>
    </row>
    <row r="20" spans="1:8" ht="16.5" customHeight="1">
      <c r="A20" s="308"/>
      <c r="B20" s="329"/>
      <c r="C20" s="330"/>
      <c r="D20" s="325"/>
      <c r="E20" s="556"/>
      <c r="F20" s="310"/>
      <c r="G20"/>
      <c r="H20" s="321"/>
    </row>
    <row r="21" spans="1:8" ht="16.5" customHeight="1">
      <c r="A21" s="308"/>
      <c r="B21" s="329"/>
      <c r="C21" s="489" t="s">
        <v>4194</v>
      </c>
      <c r="D21" s="684" t="str">
        <f>[3]VS!A20</f>
        <v>Swine finishing</v>
      </c>
      <c r="E21" s="826">
        <v>0.12014379414732593</v>
      </c>
      <c r="F21" s="538" t="s">
        <v>12</v>
      </c>
      <c r="G21" s="686" t="s">
        <v>33406</v>
      </c>
      <c r="H21" s="321"/>
    </row>
    <row r="22" spans="1:8" ht="16.5" customHeight="1">
      <c r="A22" s="308"/>
      <c r="B22" s="329"/>
      <c r="C22" s="493" t="s">
        <v>4195</v>
      </c>
      <c r="D22" s="682" t="s">
        <v>22</v>
      </c>
      <c r="E22" s="827">
        <f>VS!D24</f>
        <v>0.31019999999999998</v>
      </c>
      <c r="F22" s="524" t="s">
        <v>20</v>
      </c>
      <c r="G22" s="557" t="str">
        <f>G16</f>
        <v>linked to sheet VS, calculated using eq 3 of the methodology</v>
      </c>
      <c r="H22" s="321"/>
    </row>
    <row r="23" spans="1:8" ht="16.5" customHeight="1">
      <c r="A23" s="308"/>
      <c r="B23" s="329"/>
      <c r="C23" s="493" t="s">
        <v>33479</v>
      </c>
      <c r="D23" s="682" t="s">
        <v>4192</v>
      </c>
      <c r="E23" s="828">
        <f>AWMS!E201</f>
        <v>23.398486111111108</v>
      </c>
      <c r="F23" s="524"/>
      <c r="G23" s="557" t="s">
        <v>2409</v>
      </c>
      <c r="H23" s="321"/>
    </row>
    <row r="24" spans="1:8" ht="16.5" customHeight="1">
      <c r="A24" s="308"/>
      <c r="B24" s="329"/>
      <c r="C24" s="824" t="s">
        <v>33431</v>
      </c>
      <c r="D24" s="798" t="s">
        <v>33432</v>
      </c>
      <c r="E24" s="855">
        <f>PE_LE!E26</f>
        <v>0.25</v>
      </c>
      <c r="F24" s="524" t="s">
        <v>4193</v>
      </c>
      <c r="G24" s="683" t="str">
        <f>G25</f>
        <v>calculation</v>
      </c>
      <c r="H24" s="321"/>
    </row>
    <row r="25" spans="1:8" ht="16.5" customHeight="1">
      <c r="A25" s="308"/>
      <c r="B25" s="329"/>
      <c r="C25" s="494" t="s">
        <v>4196</v>
      </c>
      <c r="D25" s="685" t="s">
        <v>4197</v>
      </c>
      <c r="E25" s="825">
        <f>E23*E22*E21*E24</f>
        <v>0.21800723379359543</v>
      </c>
      <c r="F25" s="543" t="s">
        <v>2410</v>
      </c>
      <c r="G25" s="544" t="s">
        <v>2411</v>
      </c>
      <c r="H25" s="321"/>
    </row>
    <row r="26" spans="1:8" ht="16.5" customHeight="1">
      <c r="A26" s="308"/>
      <c r="B26" s="329"/>
      <c r="C26" s="330"/>
      <c r="D26" s="325"/>
      <c r="E26" s="556"/>
      <c r="F26" s="310"/>
      <c r="G26"/>
      <c r="H26" s="321"/>
    </row>
    <row r="27" spans="1:8" ht="16.5" customHeight="1">
      <c r="A27" s="308"/>
      <c r="B27" s="329"/>
      <c r="C27" s="489" t="s">
        <v>4194</v>
      </c>
      <c r="D27" s="684" t="s">
        <v>13</v>
      </c>
      <c r="E27" s="826">
        <v>0.1484375</v>
      </c>
      <c r="F27" s="538" t="s">
        <v>12</v>
      </c>
      <c r="G27" s="686" t="s">
        <v>33406</v>
      </c>
      <c r="H27" s="321"/>
    </row>
    <row r="28" spans="1:8" ht="16.5" customHeight="1">
      <c r="A28" s="308"/>
      <c r="B28" s="329"/>
      <c r="C28" s="493" t="s">
        <v>4195</v>
      </c>
      <c r="D28" s="682" t="s">
        <v>23</v>
      </c>
      <c r="E28" s="827">
        <f>VS!D31</f>
        <v>0.36599999999999999</v>
      </c>
      <c r="F28" s="524" t="s">
        <v>20</v>
      </c>
      <c r="G28" s="557" t="str">
        <f>G22</f>
        <v>linked to sheet VS, calculated using eq 3 of the methodology</v>
      </c>
      <c r="H28" s="321"/>
    </row>
    <row r="29" spans="1:8" ht="16.5" customHeight="1">
      <c r="A29" s="308"/>
      <c r="B29" s="329"/>
      <c r="C29" s="493" t="s">
        <v>33479</v>
      </c>
      <c r="D29" s="682" t="s">
        <v>4192</v>
      </c>
      <c r="E29" s="828">
        <f>AWMS!F201</f>
        <v>21.654079861111111</v>
      </c>
      <c r="F29" s="524"/>
      <c r="G29" s="557" t="s">
        <v>2409</v>
      </c>
      <c r="H29" s="321"/>
    </row>
    <row r="30" spans="1:8" ht="16.5" customHeight="1">
      <c r="A30" s="308"/>
      <c r="B30" s="329"/>
      <c r="C30" s="824" t="s">
        <v>33431</v>
      </c>
      <c r="D30" s="798" t="s">
        <v>33432</v>
      </c>
      <c r="E30" s="855">
        <f>PE_LE!E33</f>
        <v>0.62</v>
      </c>
      <c r="F30" s="524" t="s">
        <v>4193</v>
      </c>
      <c r="G30" s="683" t="str">
        <f>G31</f>
        <v>calculation</v>
      </c>
      <c r="H30" s="321"/>
    </row>
    <row r="31" spans="1:8" ht="16.5" customHeight="1">
      <c r="A31" s="308"/>
      <c r="B31" s="329"/>
      <c r="C31" s="494" t="s">
        <v>4196</v>
      </c>
      <c r="D31" s="685" t="s">
        <v>4197</v>
      </c>
      <c r="E31" s="825">
        <f>E29*E28*E27*E30</f>
        <v>0.72938384562174485</v>
      </c>
      <c r="F31" s="543" t="s">
        <v>2410</v>
      </c>
      <c r="G31" s="544" t="s">
        <v>2411</v>
      </c>
      <c r="H31" s="321"/>
    </row>
    <row r="32" spans="1:8" ht="16.5" customHeight="1">
      <c r="A32" s="308"/>
      <c r="B32" s="329"/>
      <c r="C32" s="324"/>
      <c r="D32" s="325"/>
      <c r="E32" s="556"/>
      <c r="F32" s="310"/>
      <c r="G32"/>
      <c r="H32" s="321"/>
    </row>
    <row r="33" spans="1:8" ht="16.5" customHeight="1">
      <c r="A33" s="308"/>
      <c r="B33" s="329"/>
      <c r="C33" s="489" t="s">
        <v>4194</v>
      </c>
      <c r="D33" s="684" t="s">
        <v>3</v>
      </c>
      <c r="E33" s="826">
        <v>1.125</v>
      </c>
      <c r="F33" s="538" t="s">
        <v>12</v>
      </c>
      <c r="G33" s="686" t="s">
        <v>33406</v>
      </c>
      <c r="H33" s="321"/>
    </row>
    <row r="34" spans="1:8" ht="16.5" customHeight="1">
      <c r="A34" s="308"/>
      <c r="B34" s="329"/>
      <c r="C34" s="493" t="s">
        <v>4195</v>
      </c>
      <c r="D34" s="682" t="s">
        <v>24</v>
      </c>
      <c r="E34" s="827">
        <f>VS!D38</f>
        <v>0.25730000000000003</v>
      </c>
      <c r="F34" s="524" t="s">
        <v>20</v>
      </c>
      <c r="G34" s="557" t="str">
        <f>G28</f>
        <v>linked to sheet VS, calculated using eq 3 of the methodology</v>
      </c>
      <c r="H34" s="321"/>
    </row>
    <row r="35" spans="1:8" ht="16.5" customHeight="1">
      <c r="A35" s="308"/>
      <c r="B35" s="329"/>
      <c r="C35" s="493" t="s">
        <v>33479</v>
      </c>
      <c r="D35" s="682" t="s">
        <v>4192</v>
      </c>
      <c r="E35" s="828">
        <f>AWMS!G201</f>
        <v>2.8774623333434999</v>
      </c>
      <c r="F35" s="524"/>
      <c r="G35" s="557" t="s">
        <v>2409</v>
      </c>
      <c r="H35" s="321"/>
    </row>
    <row r="36" spans="1:8" ht="16.5" customHeight="1">
      <c r="A36" s="308"/>
      <c r="B36" s="329"/>
      <c r="C36" s="824" t="s">
        <v>33431</v>
      </c>
      <c r="D36" s="798" t="s">
        <v>33432</v>
      </c>
      <c r="E36" s="855">
        <f>PE_LE!E40</f>
        <v>0</v>
      </c>
      <c r="F36" s="524"/>
      <c r="G36" s="557"/>
      <c r="H36" s="321"/>
    </row>
    <row r="37" spans="1:8" ht="16.5" customHeight="1">
      <c r="A37" s="308"/>
      <c r="B37" s="329"/>
      <c r="C37" s="494" t="s">
        <v>4196</v>
      </c>
      <c r="D37" s="685" t="s">
        <v>4197</v>
      </c>
      <c r="E37" s="825">
        <f>E35*E34*E33*E36</f>
        <v>0</v>
      </c>
      <c r="F37" s="543" t="s">
        <v>2410</v>
      </c>
      <c r="G37" s="544" t="s">
        <v>2411</v>
      </c>
      <c r="H37" s="321"/>
    </row>
    <row r="38" spans="1:8" ht="16.5" customHeight="1">
      <c r="A38" s="308"/>
      <c r="B38" s="329"/>
      <c r="C38" s="324"/>
      <c r="D38" s="325"/>
      <c r="E38" s="556"/>
      <c r="F38" s="310"/>
      <c r="G38"/>
      <c r="H38" s="321"/>
    </row>
    <row r="39" spans="1:8" ht="16.5" customHeight="1">
      <c r="A39" s="308"/>
      <c r="B39" s="329"/>
      <c r="C39" s="489" t="s">
        <v>4194</v>
      </c>
      <c r="D39" s="684" t="s">
        <v>14</v>
      </c>
      <c r="E39" s="826">
        <v>0.7421875</v>
      </c>
      <c r="F39" s="538" t="str">
        <f>F33</f>
        <v>units</v>
      </c>
      <c r="G39" s="686" t="s">
        <v>33406</v>
      </c>
      <c r="H39" s="321"/>
    </row>
    <row r="40" spans="1:8" ht="16.5" customHeight="1">
      <c r="A40" s="308"/>
      <c r="B40" s="329"/>
      <c r="C40" s="493" t="s">
        <v>4195</v>
      </c>
      <c r="D40" s="682" t="s">
        <v>21</v>
      </c>
      <c r="E40" s="827">
        <f>VS!D45</f>
        <v>0.24960000000000002</v>
      </c>
      <c r="F40" s="524" t="s">
        <v>20</v>
      </c>
      <c r="G40" s="557" t="s">
        <v>4198</v>
      </c>
      <c r="H40" s="321"/>
    </row>
    <row r="41" spans="1:8" ht="16.5" customHeight="1">
      <c r="A41" s="308"/>
      <c r="B41" s="329"/>
      <c r="C41" s="493" t="s">
        <v>33479</v>
      </c>
      <c r="D41" s="682" t="s">
        <v>4192</v>
      </c>
      <c r="E41" s="828">
        <f>AWMS!F114</f>
        <v>0.11575687767094017</v>
      </c>
      <c r="F41" s="524"/>
      <c r="G41" s="557" t="s">
        <v>4199</v>
      </c>
      <c r="H41" s="321"/>
    </row>
    <row r="42" spans="1:8" ht="16.5" customHeight="1">
      <c r="A42" s="308"/>
      <c r="B42" s="329"/>
      <c r="C42" s="824" t="s">
        <v>33431</v>
      </c>
      <c r="D42" s="798" t="s">
        <v>33432</v>
      </c>
      <c r="E42" s="855">
        <f>PE_LE!E47</f>
        <v>4.3478260869565216E-2</v>
      </c>
      <c r="F42" s="524"/>
      <c r="G42" s="557" t="s">
        <v>2411</v>
      </c>
      <c r="H42" s="321"/>
    </row>
    <row r="43" spans="1:8" ht="16.5" customHeight="1">
      <c r="A43" s="308"/>
      <c r="B43" s="329"/>
      <c r="C43" s="494" t="s">
        <v>4196</v>
      </c>
      <c r="D43" s="685" t="s">
        <v>4197</v>
      </c>
      <c r="E43" s="825">
        <f>E41*E40*E39*E42</f>
        <v>9.3234615602355076E-4</v>
      </c>
      <c r="F43" s="543" t="s">
        <v>2410</v>
      </c>
      <c r="G43" s="544" t="s">
        <v>2411</v>
      </c>
      <c r="H43" s="321"/>
    </row>
    <row r="44" spans="1:8" ht="16.5" customHeight="1">
      <c r="A44" s="308"/>
      <c r="B44" s="329"/>
      <c r="C44" s="324"/>
      <c r="D44" s="325"/>
      <c r="E44" s="556"/>
      <c r="F44" s="310"/>
      <c r="G44"/>
      <c r="H44" s="321"/>
    </row>
    <row r="45" spans="1:8" ht="16.5" customHeight="1">
      <c r="A45" s="308"/>
      <c r="B45" s="329"/>
      <c r="C45" s="489" t="s">
        <v>4194</v>
      </c>
      <c r="D45" s="684" t="s">
        <v>2</v>
      </c>
      <c r="E45" s="826">
        <v>38.3203125</v>
      </c>
      <c r="F45" s="538" t="s">
        <v>12</v>
      </c>
      <c r="G45" s="686" t="s">
        <v>33406</v>
      </c>
      <c r="H45" s="321"/>
    </row>
    <row r="46" spans="1:8" ht="16.5" customHeight="1">
      <c r="A46" s="308"/>
      <c r="B46" s="329"/>
      <c r="C46" s="493" t="s">
        <v>4195</v>
      </c>
      <c r="D46" s="682" t="s">
        <v>26</v>
      </c>
      <c r="E46" s="827">
        <f>VS!D52</f>
        <v>1.04E-2</v>
      </c>
      <c r="F46" s="524" t="s">
        <v>20</v>
      </c>
      <c r="G46" s="557" t="s">
        <v>4198</v>
      </c>
      <c r="H46" s="321"/>
    </row>
    <row r="47" spans="1:8" ht="16.5" customHeight="1">
      <c r="A47" s="308"/>
      <c r="B47" s="329"/>
      <c r="C47" s="493" t="s">
        <v>33479</v>
      </c>
      <c r="D47" s="682" t="s">
        <v>4192</v>
      </c>
      <c r="E47" s="828">
        <f>AWMS!I201</f>
        <v>17.693987878875472</v>
      </c>
      <c r="F47" s="524"/>
      <c r="G47" s="557" t="s">
        <v>4199</v>
      </c>
      <c r="H47" s="321"/>
    </row>
    <row r="48" spans="1:8" ht="16.5" customHeight="1">
      <c r="A48" s="308"/>
      <c r="B48" s="329"/>
      <c r="C48" s="824" t="s">
        <v>33431</v>
      </c>
      <c r="D48" s="798" t="s">
        <v>33432</v>
      </c>
      <c r="E48" s="855">
        <f>PE_LE!E54</f>
        <v>5.7471264367816091E-2</v>
      </c>
      <c r="F48" s="524"/>
      <c r="G48" s="557" t="s">
        <v>2411</v>
      </c>
      <c r="H48" s="321"/>
    </row>
    <row r="49" spans="1:8" ht="16.5" customHeight="1">
      <c r="A49" s="308"/>
      <c r="B49" s="329"/>
      <c r="C49" s="494" t="s">
        <v>4196</v>
      </c>
      <c r="D49" s="685" t="s">
        <v>4197</v>
      </c>
      <c r="E49" s="825">
        <f>E47*E46*E45*E48</f>
        <v>0.40526477625592472</v>
      </c>
      <c r="F49" s="543" t="s">
        <v>2410</v>
      </c>
      <c r="G49" s="544" t="s">
        <v>2411</v>
      </c>
      <c r="H49" s="321"/>
    </row>
    <row r="50" spans="1:8" ht="16.5" customHeight="1">
      <c r="A50" s="308"/>
      <c r="B50" s="329"/>
      <c r="C50" s="324"/>
      <c r="D50" s="309"/>
      <c r="E50" s="556"/>
      <c r="F50" s="310"/>
      <c r="G50"/>
      <c r="H50" s="321"/>
    </row>
    <row r="51" spans="1:8" ht="16.5" customHeight="1">
      <c r="A51" s="308"/>
      <c r="B51" s="329"/>
      <c r="C51" s="489" t="s">
        <v>2494</v>
      </c>
      <c r="D51" s="537" t="s">
        <v>2495</v>
      </c>
      <c r="E51" s="502">
        <v>0.89</v>
      </c>
      <c r="F51" s="538"/>
      <c r="G51" s="686" t="str">
        <f>[3]PE_LE!G86</f>
        <v xml:space="preserve">Model correction factor as per methodology </v>
      </c>
      <c r="H51" s="321"/>
    </row>
    <row r="52" spans="1:8" ht="16.5" customHeight="1">
      <c r="A52" s="308"/>
      <c r="B52" s="329"/>
      <c r="C52" s="494" t="s">
        <v>2496</v>
      </c>
      <c r="D52" s="541" t="s">
        <v>2497</v>
      </c>
      <c r="E52" s="564">
        <f>(E13+E43+E37+E49+E31+E25+E19)*E4*E51/1000</f>
        <v>5.6929375446208388</v>
      </c>
      <c r="F52" s="543" t="s">
        <v>33473</v>
      </c>
      <c r="G52" s="688" t="s">
        <v>4200</v>
      </c>
      <c r="H52" s="321"/>
    </row>
    <row r="53" spans="1:8" ht="16.5" customHeight="1">
      <c r="A53" s="308"/>
      <c r="B53" s="329"/>
      <c r="C53" s="308"/>
      <c r="D53" s="309"/>
      <c r="E53" s="564"/>
      <c r="F53" s="310"/>
      <c r="G53" s="476"/>
      <c r="H53" s="321"/>
    </row>
    <row r="54" spans="1:8" ht="16.5" customHeight="1">
      <c r="A54" s="308"/>
      <c r="B54" s="327" t="s">
        <v>29</v>
      </c>
      <c r="C54" s="324"/>
      <c r="D54" s="321"/>
      <c r="E54" s="310"/>
      <c r="F54" s="310"/>
      <c r="G54" s="308"/>
      <c r="H54" s="321"/>
    </row>
    <row r="55" spans="1:8" ht="16.5" customHeight="1">
      <c r="A55" s="308"/>
      <c r="B55" s="327"/>
      <c r="C55" s="689" t="s">
        <v>4201</v>
      </c>
      <c r="D55" s="736" t="s">
        <v>4186</v>
      </c>
      <c r="E55" s="750">
        <v>0.75757575757575757</v>
      </c>
      <c r="F55" s="752" t="s">
        <v>2475</v>
      </c>
      <c r="G55" s="764" t="s">
        <v>33435</v>
      </c>
      <c r="H55" s="321"/>
    </row>
    <row r="56" spans="1:8" ht="16.5" customHeight="1">
      <c r="A56" s="308"/>
      <c r="B56" s="327"/>
      <c r="C56" s="691" t="s">
        <v>4202</v>
      </c>
      <c r="D56" s="771" t="s">
        <v>4188</v>
      </c>
      <c r="E56" s="794">
        <v>8.3333333333333329E-2</v>
      </c>
      <c r="F56" s="766" t="str">
        <f>F55</f>
        <v>-</v>
      </c>
      <c r="G56" s="767" t="str">
        <f>G55</f>
        <v>Fist monitoring survey CPII - fixed for this CP</v>
      </c>
      <c r="H56" s="321"/>
    </row>
    <row r="57" spans="1:8" ht="16.5" customHeight="1">
      <c r="A57" s="308"/>
      <c r="B57" s="327"/>
      <c r="C57" s="768" t="s">
        <v>4203</v>
      </c>
      <c r="D57" s="737" t="s">
        <v>4185</v>
      </c>
      <c r="E57" s="751">
        <v>0.15909090909090909</v>
      </c>
      <c r="F57" s="769" t="str">
        <f>F56</f>
        <v>-</v>
      </c>
      <c r="G57" s="770" t="str">
        <f>G56</f>
        <v>Fist monitoring survey CPII - fixed for this CP</v>
      </c>
      <c r="H57" s="321"/>
    </row>
    <row r="58" spans="1:8" ht="16.5" customHeight="1">
      <c r="A58" s="308"/>
      <c r="B58" s="327"/>
      <c r="C58" s="324"/>
      <c r="D58" s="325"/>
      <c r="E58" s="310"/>
      <c r="F58" s="308"/>
      <c r="G58" s="692"/>
      <c r="H58" s="321"/>
    </row>
    <row r="59" spans="1:8" ht="16.5" customHeight="1">
      <c r="A59" s="308"/>
      <c r="B59" s="327"/>
      <c r="C59" s="693" t="s">
        <v>4204</v>
      </c>
      <c r="D59" s="690" t="str">
        <f>D71</f>
        <v xml:space="preserve">The quantity of wood consumed </v>
      </c>
      <c r="E59" s="736">
        <f>3416.80172955975/1000</f>
        <v>3.4168017295597499</v>
      </c>
      <c r="F59" s="694" t="str">
        <f>F71</f>
        <v>ton/year</v>
      </c>
      <c r="G59" s="829" t="s">
        <v>33436</v>
      </c>
      <c r="H59" s="321"/>
    </row>
    <row r="60" spans="1:8" ht="16.5" customHeight="1">
      <c r="A60" s="308"/>
      <c r="B60" s="327"/>
      <c r="C60" s="695"/>
      <c r="D60" s="765" t="str">
        <f>D76</f>
        <v xml:space="preserve">The quantity of charcoal consumed </v>
      </c>
      <c r="E60" s="771">
        <f>9.49229559748428/1000</f>
        <v>9.4922955974842786E-3</v>
      </c>
      <c r="F60" s="772" t="str">
        <f>F59</f>
        <v>ton/year</v>
      </c>
      <c r="G60" s="830" t="s">
        <v>33437</v>
      </c>
      <c r="H60" s="321"/>
    </row>
    <row r="61" spans="1:8" ht="16.5" customHeight="1">
      <c r="A61" s="308"/>
      <c r="B61" s="327"/>
      <c r="C61" s="696"/>
      <c r="D61" s="697" t="str">
        <f>D81</f>
        <v>The quantity of LPG consumed</v>
      </c>
      <c r="E61" s="737">
        <f>8.59701257861635/1000</f>
        <v>8.5970125786163504E-3</v>
      </c>
      <c r="F61" s="698" t="str">
        <f>F60</f>
        <v>ton/year</v>
      </c>
      <c r="G61" s="831" t="s">
        <v>33438</v>
      </c>
      <c r="H61" s="321"/>
    </row>
    <row r="62" spans="1:8" ht="16.5" customHeight="1">
      <c r="A62" s="308"/>
      <c r="B62" s="327"/>
      <c r="C62" s="324"/>
      <c r="D62" s="325"/>
      <c r="E62" s="331"/>
      <c r="F62" s="331"/>
      <c r="G62" s="692"/>
      <c r="H62" s="321"/>
    </row>
    <row r="63" spans="1:8" ht="16.5" customHeight="1">
      <c r="A63" s="308"/>
      <c r="B63" s="327"/>
      <c r="C63" s="693" t="s">
        <v>4205</v>
      </c>
      <c r="D63" s="690" t="s">
        <v>2513</v>
      </c>
      <c r="E63" s="736">
        <f>624.930253623188/1000</f>
        <v>0.62493025362318799</v>
      </c>
      <c r="F63" s="694" t="str">
        <f>F59</f>
        <v>ton/year</v>
      </c>
      <c r="G63" s="829" t="s">
        <v>33439</v>
      </c>
      <c r="H63" s="321"/>
    </row>
    <row r="64" spans="1:8" ht="16.5" customHeight="1">
      <c r="A64" s="308"/>
      <c r="B64" s="327"/>
      <c r="C64" s="695"/>
      <c r="D64" s="765" t="s">
        <v>2521</v>
      </c>
      <c r="E64" s="771">
        <f>733.642065217391/1000</f>
        <v>0.73364206521739095</v>
      </c>
      <c r="F64" s="772" t="str">
        <f t="shared" ref="F64:F65" si="0">F60</f>
        <v>ton/year</v>
      </c>
      <c r="G64" s="830" t="s">
        <v>33439</v>
      </c>
      <c r="H64" s="321"/>
    </row>
    <row r="65" spans="1:8" ht="16.5" customHeight="1">
      <c r="A65" s="308"/>
      <c r="B65" s="327"/>
      <c r="C65" s="696"/>
      <c r="D65" s="697" t="s">
        <v>2525</v>
      </c>
      <c r="E65" s="737">
        <f>14.1503623188406/1000</f>
        <v>1.4150362318840599E-2</v>
      </c>
      <c r="F65" s="698" t="str">
        <f t="shared" si="0"/>
        <v>ton/year</v>
      </c>
      <c r="G65" s="831" t="s">
        <v>33439</v>
      </c>
      <c r="H65" s="321"/>
    </row>
    <row r="66" spans="1:8" ht="16.5" customHeight="1">
      <c r="A66" s="308"/>
      <c r="B66" s="327"/>
      <c r="C66" s="324"/>
      <c r="D66" s="325"/>
      <c r="E66" s="310"/>
      <c r="F66" s="310"/>
      <c r="G66" s="308"/>
      <c r="H66" s="321"/>
    </row>
    <row r="67" spans="1:8" ht="16.5" customHeight="1">
      <c r="A67" s="308"/>
      <c r="B67" s="327"/>
      <c r="C67" s="693" t="s">
        <v>4207</v>
      </c>
      <c r="D67" s="690" t="s">
        <v>2513</v>
      </c>
      <c r="E67" s="736">
        <f>186.794117647059/1000</f>
        <v>0.186794117647059</v>
      </c>
      <c r="F67" s="694" t="str">
        <f>F63</f>
        <v>ton/year</v>
      </c>
      <c r="G67" s="829" t="s">
        <v>33440</v>
      </c>
      <c r="H67" s="321"/>
    </row>
    <row r="68" spans="1:8" ht="16.5" customHeight="1">
      <c r="A68" s="308"/>
      <c r="B68" s="327"/>
      <c r="C68" s="695"/>
      <c r="D68" s="765" t="s">
        <v>2521</v>
      </c>
      <c r="E68" s="771">
        <f>31.794362745098/1000</f>
        <v>3.1794362745097997E-2</v>
      </c>
      <c r="F68" s="772" t="str">
        <f t="shared" ref="F68:F69" si="1">F64</f>
        <v>ton/year</v>
      </c>
      <c r="G68" s="830" t="s">
        <v>33441</v>
      </c>
      <c r="H68" s="321"/>
    </row>
    <row r="69" spans="1:8" ht="16.5" customHeight="1">
      <c r="A69" s="308"/>
      <c r="B69" s="327"/>
      <c r="C69" s="696"/>
      <c r="D69" s="697" t="s">
        <v>2525</v>
      </c>
      <c r="E69" s="737">
        <f>237.232107843137/1000</f>
        <v>0.23723210784313697</v>
      </c>
      <c r="F69" s="698" t="str">
        <f t="shared" si="1"/>
        <v>ton/year</v>
      </c>
      <c r="G69" s="831" t="s">
        <v>33442</v>
      </c>
      <c r="H69" s="321"/>
    </row>
    <row r="70" spans="1:8" ht="16.5" customHeight="1">
      <c r="A70" s="308"/>
      <c r="B70" s="327"/>
      <c r="C70" s="324"/>
      <c r="D70" s="325"/>
      <c r="E70" s="310"/>
      <c r="F70" s="310"/>
      <c r="G70" s="308"/>
      <c r="H70" s="321"/>
    </row>
    <row r="71" spans="1:8" ht="16.5" customHeight="1" thickBot="1">
      <c r="A71" s="308"/>
      <c r="B71" s="329"/>
      <c r="C71" s="545" t="s">
        <v>2536</v>
      </c>
      <c r="D71" s="546" t="s">
        <v>2513</v>
      </c>
      <c r="E71" s="505">
        <f>(E59*E55+E56*E63+E67*E57)</f>
        <v>2.6702809258819569</v>
      </c>
      <c r="F71" s="547" t="str">
        <f>F76</f>
        <v>ton/year</v>
      </c>
      <c r="G71" s="760" t="s">
        <v>2419</v>
      </c>
      <c r="H71" s="321"/>
    </row>
    <row r="72" spans="1:8" ht="16.5" customHeight="1" thickTop="1">
      <c r="A72" s="308"/>
      <c r="B72" s="329"/>
      <c r="C72" s="549" t="s">
        <v>2421</v>
      </c>
      <c r="D72" s="558" t="s">
        <v>32</v>
      </c>
      <c r="E72" s="528">
        <v>1.5599999999999999E-2</v>
      </c>
      <c r="F72" s="559" t="s">
        <v>33</v>
      </c>
      <c r="G72" s="761" t="s">
        <v>10</v>
      </c>
      <c r="H72" s="321"/>
    </row>
    <row r="73" spans="1:8" ht="16.5" customHeight="1">
      <c r="A73" s="308"/>
      <c r="B73" s="329"/>
      <c r="C73" s="549" t="s">
        <v>2514</v>
      </c>
      <c r="D73" s="561" t="s">
        <v>2515</v>
      </c>
      <c r="E73" s="528">
        <v>112</v>
      </c>
      <c r="F73" s="559" t="s">
        <v>2413</v>
      </c>
      <c r="G73" s="761" t="s">
        <v>2516</v>
      </c>
      <c r="H73" s="321"/>
    </row>
    <row r="74" spans="1:8" ht="16.5" customHeight="1">
      <c r="A74" s="308"/>
      <c r="B74" s="329"/>
      <c r="C74" s="550" t="s">
        <v>2517</v>
      </c>
      <c r="D74" s="551" t="s">
        <v>2518</v>
      </c>
      <c r="E74" s="510">
        <f>9.46</f>
        <v>9.4600000000000009</v>
      </c>
      <c r="F74" s="552" t="s">
        <v>2519</v>
      </c>
      <c r="G74" s="773" t="s">
        <v>2520</v>
      </c>
      <c r="H74" s="321"/>
    </row>
    <row r="75" spans="1:8" ht="16.5" customHeight="1">
      <c r="A75" s="308"/>
      <c r="B75" s="329"/>
      <c r="C75" s="324"/>
      <c r="D75" s="309"/>
      <c r="E75" s="528"/>
      <c r="F75" s="529"/>
      <c r="G75" s="308"/>
      <c r="H75" s="321"/>
    </row>
    <row r="76" spans="1:8" ht="16.5" customHeight="1" thickBot="1">
      <c r="A76" s="308"/>
      <c r="B76" s="327"/>
      <c r="C76" s="545" t="s">
        <v>2536</v>
      </c>
      <c r="D76" s="546" t="s">
        <v>2521</v>
      </c>
      <c r="E76" s="505">
        <f>(E55*E60+E64*E56+E68*E57)</f>
        <v>7.338616586959687E-2</v>
      </c>
      <c r="F76" s="547" t="s">
        <v>2522</v>
      </c>
      <c r="G76" s="760" t="str">
        <f>G71</f>
        <v>Calculation</v>
      </c>
      <c r="H76" s="321"/>
    </row>
    <row r="77" spans="1:8" ht="16.5" customHeight="1" thickTop="1">
      <c r="A77" s="308"/>
      <c r="B77" s="327"/>
      <c r="C77" s="549" t="s">
        <v>2421</v>
      </c>
      <c r="D77" s="558" t="s">
        <v>32</v>
      </c>
      <c r="E77" s="528">
        <v>2.9499999999999998E-2</v>
      </c>
      <c r="F77" s="559" t="str">
        <f>F72</f>
        <v>TJ/tonne</v>
      </c>
      <c r="G77" s="761" t="str">
        <f>G72</f>
        <v>IPCC default</v>
      </c>
      <c r="H77" s="321"/>
    </row>
    <row r="78" spans="1:8" ht="16.5" customHeight="1">
      <c r="A78" s="308"/>
      <c r="B78" s="327"/>
      <c r="C78" s="549" t="s">
        <v>2514</v>
      </c>
      <c r="D78" s="561" t="s">
        <v>2523</v>
      </c>
      <c r="E78" s="528">
        <v>165</v>
      </c>
      <c r="F78" s="559" t="str">
        <f t="shared" ref="F78:G79" si="2">F73</f>
        <v>tCO2/TJ</v>
      </c>
      <c r="G78" s="761" t="str">
        <f t="shared" si="2"/>
        <v>BGTA13 default</v>
      </c>
      <c r="H78" s="321"/>
    </row>
    <row r="79" spans="1:8" ht="16.5" customHeight="1">
      <c r="A79" s="308"/>
      <c r="B79" s="327"/>
      <c r="C79" s="550" t="s">
        <v>2517</v>
      </c>
      <c r="D79" s="551" t="s">
        <v>2524</v>
      </c>
      <c r="E79" s="510">
        <v>44.83</v>
      </c>
      <c r="F79" s="552" t="str">
        <f t="shared" si="2"/>
        <v>tCO2/TJ</v>
      </c>
      <c r="G79" s="773" t="str">
        <f t="shared" si="2"/>
        <v>BGTA 14 default</v>
      </c>
      <c r="H79" s="321"/>
    </row>
    <row r="80" spans="1:8" ht="16.5" customHeight="1">
      <c r="A80" s="308"/>
      <c r="B80" s="327"/>
      <c r="C80" s="324"/>
      <c r="D80" s="309"/>
      <c r="E80" s="530"/>
      <c r="F80" s="331"/>
      <c r="G80" s="308"/>
      <c r="H80" s="321"/>
    </row>
    <row r="81" spans="1:8" ht="16.5" customHeight="1" thickBot="1">
      <c r="A81" s="308"/>
      <c r="B81" s="327"/>
      <c r="C81" s="545" t="s">
        <v>2536</v>
      </c>
      <c r="D81" s="546" t="s">
        <v>2525</v>
      </c>
      <c r="E81" s="505">
        <f>E69*E57+E65*E56+E61*E55</f>
        <v>4.5433556879354228E-2</v>
      </c>
      <c r="F81" s="547" t="str">
        <f>F76</f>
        <v>ton/year</v>
      </c>
      <c r="G81" s="548" t="str">
        <f>G76</f>
        <v>Calculation</v>
      </c>
      <c r="H81" s="321"/>
    </row>
    <row r="82" spans="1:8" ht="16.5" customHeight="1" thickTop="1">
      <c r="A82" s="308"/>
      <c r="B82" s="327"/>
      <c r="C82" s="549" t="s">
        <v>2421</v>
      </c>
      <c r="D82" s="558" t="s">
        <v>2423</v>
      </c>
      <c r="E82" s="528">
        <v>4.7300000000000002E-2</v>
      </c>
      <c r="F82" s="559" t="s">
        <v>33</v>
      </c>
      <c r="G82" s="560" t="s">
        <v>10</v>
      </c>
      <c r="H82" s="321"/>
    </row>
    <row r="83" spans="1:8" ht="16.5" customHeight="1">
      <c r="A83" s="308"/>
      <c r="B83" s="327"/>
      <c r="C83" s="549" t="s">
        <v>2514</v>
      </c>
      <c r="D83" s="561" t="s">
        <v>2422</v>
      </c>
      <c r="E83" s="528">
        <v>63.1</v>
      </c>
      <c r="F83" s="559" t="s">
        <v>2413</v>
      </c>
      <c r="G83" s="560" t="s">
        <v>10</v>
      </c>
      <c r="H83" s="321"/>
    </row>
    <row r="84" spans="1:8" ht="16.5" customHeight="1">
      <c r="A84" s="308"/>
      <c r="B84" s="327"/>
      <c r="C84" s="550" t="s">
        <v>2517</v>
      </c>
      <c r="D84" s="551" t="s">
        <v>2526</v>
      </c>
      <c r="E84" s="510">
        <v>0.16650000000000001</v>
      </c>
      <c r="F84" s="552" t="str">
        <f>F83</f>
        <v>tCO2/TJ</v>
      </c>
      <c r="G84" s="553" t="str">
        <f>G81</f>
        <v>Calculation</v>
      </c>
      <c r="H84" s="321"/>
    </row>
    <row r="85" spans="1:8" ht="16.5" customHeight="1">
      <c r="A85" s="308"/>
      <c r="B85" s="327"/>
      <c r="C85" s="308"/>
      <c r="D85" s="309"/>
      <c r="E85" s="310"/>
      <c r="F85" s="310"/>
      <c r="G85" s="308"/>
      <c r="H85" s="321"/>
    </row>
    <row r="86" spans="1:8" ht="16.5" customHeight="1" thickBot="1">
      <c r="A86" s="308"/>
      <c r="B86" s="327"/>
      <c r="C86" s="545" t="s">
        <v>2537</v>
      </c>
      <c r="D86" s="546" t="s">
        <v>2538</v>
      </c>
      <c r="E86" s="505">
        <f>($E$71*$E$72*E73+$E$76*$E$77*E78)+E81*E82*E83</f>
        <v>5.1583243529400455</v>
      </c>
      <c r="F86" s="547" t="str">
        <f>F89</f>
        <v>tCO2 e/ yr /hh</v>
      </c>
      <c r="G86" s="760" t="s">
        <v>2411</v>
      </c>
      <c r="H86" s="321"/>
    </row>
    <row r="87" spans="1:8" ht="16.5" customHeight="1" thickTop="1">
      <c r="A87" s="308"/>
      <c r="B87" s="329"/>
      <c r="C87" s="549" t="s">
        <v>2539</v>
      </c>
      <c r="D87" s="558" t="s">
        <v>2531</v>
      </c>
      <c r="E87" s="530">
        <f>($E$71*$E$72*$E$74+$E$76*$E$77*$E$79+$E$84*$E$82*$E$81)</f>
        <v>0.49147929119353501</v>
      </c>
      <c r="F87" s="559" t="s">
        <v>2532</v>
      </c>
      <c r="G87" s="761" t="str">
        <f>G86</f>
        <v>calculation</v>
      </c>
      <c r="H87" s="321"/>
    </row>
    <row r="88" spans="1:8" ht="16.5" customHeight="1">
      <c r="A88" s="308"/>
      <c r="B88" s="329"/>
      <c r="C88" s="549" t="s">
        <v>2412</v>
      </c>
      <c r="D88" s="561" t="s">
        <v>30</v>
      </c>
      <c r="E88" s="326">
        <v>0.74380046119831078</v>
      </c>
      <c r="F88" s="559"/>
      <c r="G88" s="813" t="s">
        <v>33469</v>
      </c>
      <c r="H88" s="321"/>
    </row>
    <row r="89" spans="1:8" ht="16.5" customHeight="1">
      <c r="A89" s="308"/>
      <c r="B89" s="329"/>
      <c r="C89" s="550" t="s">
        <v>2540</v>
      </c>
      <c r="D89" s="551" t="s">
        <v>2541</v>
      </c>
      <c r="E89" s="563">
        <f>($E$86-($E$81*$E$82*$E$83))*$E$88+($E$81*$E$82*$E$83)+$E$87</f>
        <v>4.3629845852110343</v>
      </c>
      <c r="F89" s="762" t="s">
        <v>33472</v>
      </c>
      <c r="G89" s="763" t="str">
        <f>G87</f>
        <v>calculation</v>
      </c>
      <c r="H89" s="321"/>
    </row>
    <row r="90" spans="1:8" ht="16.5" customHeight="1" thickBot="1">
      <c r="A90" s="308"/>
      <c r="B90" s="332"/>
      <c r="C90" s="333"/>
      <c r="D90" s="334"/>
      <c r="E90" s="563"/>
      <c r="F90" s="335"/>
      <c r="G90" s="562"/>
      <c r="H90" s="336"/>
    </row>
    <row r="92" spans="1:8">
      <c r="C92" s="1" t="s">
        <v>4296</v>
      </c>
      <c r="E92" s="477">
        <f>(E93*E4+E94*E5)/1000</f>
        <v>0.16650000000000001</v>
      </c>
      <c r="F92" s="3" t="s">
        <v>4285</v>
      </c>
      <c r="G92" s="1" t="s">
        <v>2419</v>
      </c>
    </row>
    <row r="93" spans="1:8">
      <c r="C93" s="1" t="s">
        <v>4286</v>
      </c>
      <c r="D93" s="2" t="s">
        <v>4287</v>
      </c>
      <c r="E93" s="3">
        <v>5</v>
      </c>
      <c r="F93" s="3" t="s">
        <v>4291</v>
      </c>
      <c r="G93" s="1" t="s">
        <v>4288</v>
      </c>
    </row>
    <row r="94" spans="1:8">
      <c r="C94" s="1" t="s">
        <v>4289</v>
      </c>
      <c r="D94" s="2" t="s">
        <v>4290</v>
      </c>
      <c r="E94" s="3">
        <v>0.1</v>
      </c>
      <c r="F94" s="3" t="s">
        <v>4291</v>
      </c>
      <c r="G94" s="1" t="s">
        <v>4288</v>
      </c>
    </row>
    <row r="96" spans="1:8">
      <c r="D96" s="1"/>
      <c r="E96" s="1"/>
      <c r="F96" s="1"/>
    </row>
    <row r="97" s="1" customFormat="1"/>
    <row r="98" s="1" customFormat="1"/>
    <row r="99" s="1" customFormat="1"/>
    <row r="100" s="1" customFormat="1"/>
    <row r="101" s="1" customFormat="1"/>
    <row r="102" s="1" customFormat="1"/>
    <row r="103" s="1" customFormat="1"/>
    <row r="104" s="1" customFormat="1"/>
  </sheetData>
  <mergeCells count="1">
    <mergeCell ref="B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80"/>
  <sheetViews>
    <sheetView topLeftCell="B15" zoomScale="145" zoomScaleNormal="145" workbookViewId="0">
      <selection activeCell="D13" sqref="D13"/>
    </sheetView>
  </sheetViews>
  <sheetFormatPr defaultColWidth="9.140625" defaultRowHeight="15"/>
  <cols>
    <col min="1" max="2" width="11.5703125" style="476" customWidth="1"/>
    <col min="3" max="3" width="16.42578125" style="476" customWidth="1"/>
    <col min="4" max="4" width="69.5703125" style="476" customWidth="1"/>
    <col min="5" max="5" width="10.5703125" style="476" customWidth="1"/>
    <col min="6" max="6" width="11.85546875" style="476" customWidth="1"/>
    <col min="7" max="7" width="58" style="566" customWidth="1"/>
    <col min="8" max="16384" width="9.140625" style="476"/>
  </cols>
  <sheetData>
    <row r="1" spans="1:11" ht="21.75" thickBot="1">
      <c r="A1" s="330" t="s">
        <v>2501</v>
      </c>
      <c r="B1" s="905" t="s">
        <v>34</v>
      </c>
      <c r="C1" s="906"/>
      <c r="D1" s="906"/>
      <c r="E1" s="906"/>
      <c r="F1" s="906"/>
      <c r="G1" s="906"/>
      <c r="H1" s="907"/>
      <c r="I1" s="330"/>
      <c r="J1" s="330"/>
      <c r="K1" s="330"/>
    </row>
    <row r="2" spans="1:11">
      <c r="A2" s="330"/>
      <c r="B2" s="484"/>
      <c r="C2" s="485" t="s">
        <v>4</v>
      </c>
      <c r="D2" s="486" t="s">
        <v>5</v>
      </c>
      <c r="E2" s="487" t="s">
        <v>6</v>
      </c>
      <c r="F2" s="487" t="s">
        <v>7</v>
      </c>
      <c r="G2" s="485" t="s">
        <v>8</v>
      </c>
      <c r="H2" s="488"/>
      <c r="I2" s="330"/>
      <c r="J2" s="330"/>
      <c r="K2" s="330"/>
    </row>
    <row r="3" spans="1:11" ht="15" customHeight="1">
      <c r="A3" s="327" t="s">
        <v>2502</v>
      </c>
      <c r="B3" s="327"/>
      <c r="C3" s="324"/>
      <c r="H3" s="522"/>
      <c r="I3" s="330"/>
      <c r="J3" s="330"/>
      <c r="K3" s="330"/>
    </row>
    <row r="4" spans="1:11" ht="26.25">
      <c r="A4" s="328"/>
      <c r="B4" s="328"/>
      <c r="C4" s="489" t="str">
        <f>[4]BE!C4</f>
        <v>BGTA 7:CH4</v>
      </c>
      <c r="D4" s="793" t="s">
        <v>2403</v>
      </c>
      <c r="E4" s="490">
        <v>28</v>
      </c>
      <c r="F4" s="491"/>
      <c r="G4" s="686" t="s">
        <v>39</v>
      </c>
      <c r="H4" s="523"/>
      <c r="I4" s="330"/>
      <c r="J4" s="330"/>
      <c r="K4" s="330"/>
    </row>
    <row r="5" spans="1:11" ht="26.25">
      <c r="A5" s="329"/>
      <c r="B5" s="329"/>
      <c r="C5" s="492" t="s">
        <v>2404</v>
      </c>
      <c r="D5" s="795" t="s">
        <v>2405</v>
      </c>
      <c r="E5" s="796">
        <v>265</v>
      </c>
      <c r="F5" s="524"/>
      <c r="G5" s="754" t="s">
        <v>39</v>
      </c>
      <c r="H5" s="474"/>
      <c r="I5" s="330"/>
      <c r="J5" s="330"/>
      <c r="K5" s="330"/>
    </row>
    <row r="6" spans="1:11">
      <c r="A6" s="329"/>
      <c r="B6" s="329"/>
      <c r="C6" s="493" t="s">
        <v>2498</v>
      </c>
      <c r="D6" s="525" t="s">
        <v>15</v>
      </c>
      <c r="E6" s="796">
        <v>6.7000000000000002E-4</v>
      </c>
      <c r="F6" s="525" t="s">
        <v>16</v>
      </c>
      <c r="G6" s="754" t="s">
        <v>10</v>
      </c>
      <c r="H6" s="526"/>
      <c r="I6" s="330"/>
      <c r="J6" s="330"/>
      <c r="K6" s="330"/>
    </row>
    <row r="7" spans="1:11">
      <c r="A7" s="329"/>
      <c r="B7" s="329"/>
      <c r="C7" s="494" t="s">
        <v>27</v>
      </c>
      <c r="D7" s="495" t="s">
        <v>28</v>
      </c>
      <c r="E7" s="496">
        <v>365</v>
      </c>
      <c r="F7" s="495" t="s">
        <v>12</v>
      </c>
      <c r="G7" s="755"/>
      <c r="H7" s="526"/>
      <c r="I7" s="330"/>
      <c r="J7" s="330"/>
      <c r="K7" s="330"/>
    </row>
    <row r="8" spans="1:11">
      <c r="A8" s="329"/>
      <c r="B8" s="329"/>
      <c r="C8" s="330"/>
      <c r="D8" s="330"/>
      <c r="E8" s="330"/>
      <c r="F8" s="330"/>
      <c r="G8" s="797"/>
      <c r="H8" s="526"/>
      <c r="I8" s="330"/>
      <c r="J8" s="330"/>
      <c r="K8" s="330"/>
    </row>
    <row r="9" spans="1:11" ht="15.75" thickBot="1">
      <c r="A9" s="329"/>
      <c r="B9" s="329"/>
      <c r="C9" s="489" t="s">
        <v>33443</v>
      </c>
      <c r="D9" s="497" t="s">
        <v>11</v>
      </c>
      <c r="E9" s="498">
        <f>BE!E9</f>
        <v>4.8515625</v>
      </c>
      <c r="F9" s="497" t="s">
        <v>2407</v>
      </c>
      <c r="G9" s="753" t="s">
        <v>2408</v>
      </c>
      <c r="H9" s="526"/>
      <c r="I9" s="330"/>
      <c r="J9" s="330"/>
      <c r="K9" s="330"/>
    </row>
    <row r="10" spans="1:11" ht="24" customHeight="1" thickTop="1">
      <c r="A10" s="329"/>
      <c r="B10" s="329"/>
      <c r="C10" s="493" t="s">
        <v>2503</v>
      </c>
      <c r="D10" s="525" t="s">
        <v>17</v>
      </c>
      <c r="E10" s="499">
        <v>0.13</v>
      </c>
      <c r="F10" s="525" t="s">
        <v>18</v>
      </c>
      <c r="G10" s="754" t="s">
        <v>2507</v>
      </c>
      <c r="H10" s="526"/>
      <c r="I10" s="330"/>
      <c r="J10" s="330"/>
      <c r="K10" s="330"/>
    </row>
    <row r="11" spans="1:11">
      <c r="A11" s="329"/>
      <c r="B11" s="329"/>
      <c r="C11" s="824" t="s">
        <v>4195</v>
      </c>
      <c r="D11" s="525" t="s">
        <v>19</v>
      </c>
      <c r="E11" s="500">
        <f>BE!E10</f>
        <v>4.1040000000000001</v>
      </c>
      <c r="F11" s="525" t="s">
        <v>4184</v>
      </c>
      <c r="G11" s="754" t="s">
        <v>2508</v>
      </c>
      <c r="H11" s="526"/>
      <c r="I11" s="330"/>
      <c r="J11" s="330"/>
      <c r="K11" s="330"/>
    </row>
    <row r="12" spans="1:11">
      <c r="A12" s="329"/>
      <c r="B12" s="329"/>
      <c r="C12" s="493" t="s">
        <v>33444</v>
      </c>
      <c r="D12" s="525" t="s">
        <v>2506</v>
      </c>
      <c r="E12" s="501">
        <v>0.86919999999999997</v>
      </c>
      <c r="F12" s="525"/>
      <c r="G12" s="754" t="s">
        <v>33475</v>
      </c>
      <c r="H12" s="526"/>
      <c r="I12" s="330"/>
      <c r="J12" s="330"/>
      <c r="K12" s="330"/>
    </row>
    <row r="13" spans="1:11">
      <c r="A13" s="329"/>
      <c r="B13" s="329"/>
      <c r="C13" s="832">
        <v>0.1</v>
      </c>
      <c r="D13" s="798" t="s">
        <v>33445</v>
      </c>
      <c r="E13" s="501">
        <v>0.1</v>
      </c>
      <c r="F13" s="834" t="s">
        <v>2475</v>
      </c>
      <c r="G13" s="754" t="s">
        <v>33446</v>
      </c>
      <c r="H13" s="526"/>
      <c r="I13" s="330"/>
      <c r="J13" s="330"/>
      <c r="K13" s="330"/>
    </row>
    <row r="14" spans="1:11">
      <c r="A14" s="329"/>
      <c r="B14" s="329"/>
      <c r="C14" s="494" t="s">
        <v>2505</v>
      </c>
      <c r="D14" s="495" t="s">
        <v>33480</v>
      </c>
      <c r="E14" s="833">
        <f>E11*E9*E10*D*E13*E12*1000000</f>
        <v>150.73942533975003</v>
      </c>
      <c r="F14" s="495" t="s">
        <v>33447</v>
      </c>
      <c r="G14" s="755" t="s">
        <v>33421</v>
      </c>
      <c r="H14" s="526"/>
      <c r="I14" s="330"/>
      <c r="J14" s="330"/>
      <c r="K14" s="330"/>
    </row>
    <row r="15" spans="1:11">
      <c r="A15" s="329"/>
      <c r="B15" s="329"/>
      <c r="C15" s="330"/>
      <c r="D15" s="330"/>
      <c r="E15" s="330"/>
      <c r="F15" s="330"/>
      <c r="G15" s="797"/>
      <c r="H15" s="526"/>
      <c r="I15" s="330"/>
      <c r="J15" s="330"/>
      <c r="K15" s="330"/>
    </row>
    <row r="16" spans="1:11" ht="15.75" thickBot="1">
      <c r="A16" s="329"/>
      <c r="B16" s="329"/>
      <c r="C16" s="489" t="s">
        <v>33443</v>
      </c>
      <c r="D16" s="497" t="s">
        <v>1</v>
      </c>
      <c r="E16" s="498">
        <f>BE!E15</f>
        <v>0.4609375</v>
      </c>
      <c r="F16" s="497" t="s">
        <v>2407</v>
      </c>
      <c r="G16" s="753" t="s">
        <v>2408</v>
      </c>
      <c r="H16" s="526"/>
      <c r="I16" s="330"/>
      <c r="J16" s="330"/>
      <c r="K16" s="330"/>
    </row>
    <row r="17" spans="1:11" ht="39.75" thickTop="1">
      <c r="A17" s="329"/>
      <c r="B17" s="329"/>
      <c r="C17" s="493" t="s">
        <v>2503</v>
      </c>
      <c r="D17" s="525" t="s">
        <v>33450</v>
      </c>
      <c r="E17" s="499">
        <v>0.13</v>
      </c>
      <c r="F17" s="525" t="s">
        <v>18</v>
      </c>
      <c r="G17" s="754" t="s">
        <v>2507</v>
      </c>
      <c r="H17" s="526"/>
      <c r="I17" s="330"/>
      <c r="J17" s="330"/>
      <c r="K17" s="330"/>
    </row>
    <row r="18" spans="1:11">
      <c r="A18" s="329"/>
      <c r="B18" s="329"/>
      <c r="C18" s="824" t="s">
        <v>4195</v>
      </c>
      <c r="D18" s="525" t="s">
        <v>33449</v>
      </c>
      <c r="E18" s="500">
        <f>BE!E16</f>
        <v>2.6415999999999999</v>
      </c>
      <c r="F18" s="525" t="s">
        <v>4184</v>
      </c>
      <c r="G18" s="754" t="s">
        <v>2508</v>
      </c>
      <c r="H18" s="526"/>
      <c r="I18" s="330"/>
      <c r="J18" s="330"/>
      <c r="K18" s="330"/>
    </row>
    <row r="19" spans="1:11">
      <c r="A19" s="329"/>
      <c r="B19" s="329"/>
      <c r="C19" s="493" t="s">
        <v>33444</v>
      </c>
      <c r="D19" s="525" t="s">
        <v>2506</v>
      </c>
      <c r="E19" s="774">
        <v>0.56666666666666665</v>
      </c>
      <c r="F19" s="525"/>
      <c r="G19" s="754" t="s">
        <v>33475</v>
      </c>
      <c r="H19" s="526"/>
      <c r="I19" s="330"/>
      <c r="J19" s="330"/>
      <c r="K19" s="330"/>
    </row>
    <row r="20" spans="1:11">
      <c r="A20" s="329"/>
      <c r="B20" s="329"/>
      <c r="C20" s="832">
        <v>0.1</v>
      </c>
      <c r="D20" s="798" t="s">
        <v>33445</v>
      </c>
      <c r="E20" s="501">
        <v>0.1</v>
      </c>
      <c r="F20" s="834" t="s">
        <v>2475</v>
      </c>
      <c r="G20" s="754" t="s">
        <v>33446</v>
      </c>
      <c r="H20" s="526"/>
      <c r="I20" s="330"/>
      <c r="J20" s="330"/>
      <c r="K20" s="330"/>
    </row>
    <row r="21" spans="1:11">
      <c r="A21" s="329"/>
      <c r="B21" s="329"/>
      <c r="C21" s="494" t="s">
        <v>2505</v>
      </c>
      <c r="D21" s="495" t="s">
        <v>33480</v>
      </c>
      <c r="E21" s="833">
        <f>E18*E16*E17*D*E20*E19*1000000</f>
        <v>6.0097294291666685</v>
      </c>
      <c r="F21" s="495" t="s">
        <v>33447</v>
      </c>
      <c r="G21" s="755" t="s">
        <v>33421</v>
      </c>
      <c r="H21" s="526"/>
      <c r="I21" s="330"/>
      <c r="J21" s="330"/>
      <c r="K21" s="330"/>
    </row>
    <row r="22" spans="1:11">
      <c r="A22" s="329"/>
      <c r="B22" s="329"/>
      <c r="C22" s="330"/>
      <c r="D22" s="330"/>
      <c r="E22" s="330"/>
      <c r="F22" s="330"/>
      <c r="G22" s="797"/>
      <c r="H22" s="526"/>
      <c r="I22" s="330"/>
      <c r="J22" s="330"/>
      <c r="K22" s="330"/>
    </row>
    <row r="23" spans="1:11" ht="15.75" thickBot="1">
      <c r="A23" s="329"/>
      <c r="B23" s="329"/>
      <c r="C23" s="489" t="s">
        <v>33443</v>
      </c>
      <c r="D23" s="497" t="s">
        <v>33448</v>
      </c>
      <c r="E23" s="498">
        <f>BE!E21</f>
        <v>0.12014379414732593</v>
      </c>
      <c r="F23" s="497" t="s">
        <v>2407</v>
      </c>
      <c r="G23" s="753" t="s">
        <v>2408</v>
      </c>
      <c r="H23" s="526"/>
      <c r="I23" s="330"/>
      <c r="J23" s="330"/>
      <c r="K23" s="330"/>
    </row>
    <row r="24" spans="1:11" ht="39.75" thickTop="1">
      <c r="A24" s="329"/>
      <c r="B24" s="329"/>
      <c r="C24" s="493" t="s">
        <v>2503</v>
      </c>
      <c r="D24" s="525" t="s">
        <v>33450</v>
      </c>
      <c r="E24" s="499">
        <v>0.28999999999999998</v>
      </c>
      <c r="F24" s="525" t="s">
        <v>18</v>
      </c>
      <c r="G24" s="754" t="s">
        <v>2507</v>
      </c>
      <c r="H24" s="526"/>
      <c r="I24" s="330"/>
      <c r="J24" s="330"/>
      <c r="K24" s="330"/>
    </row>
    <row r="25" spans="1:11">
      <c r="A25" s="329"/>
      <c r="B25" s="329"/>
      <c r="C25" s="824" t="s">
        <v>4195</v>
      </c>
      <c r="D25" s="525" t="s">
        <v>33449</v>
      </c>
      <c r="E25" s="500">
        <f>BE!E22</f>
        <v>0.31019999999999998</v>
      </c>
      <c r="F25" s="525" t="s">
        <v>4184</v>
      </c>
      <c r="G25" s="754" t="s">
        <v>2508</v>
      </c>
      <c r="H25" s="526"/>
      <c r="I25" s="330"/>
      <c r="J25" s="330"/>
      <c r="K25" s="330"/>
    </row>
    <row r="26" spans="1:11">
      <c r="A26" s="329"/>
      <c r="B26" s="329"/>
      <c r="C26" s="493" t="s">
        <v>33444</v>
      </c>
      <c r="D26" s="525" t="s">
        <v>2506</v>
      </c>
      <c r="E26" s="501">
        <v>0.25</v>
      </c>
      <c r="F26" s="525"/>
      <c r="G26" s="754" t="s">
        <v>33475</v>
      </c>
      <c r="H26" s="526"/>
      <c r="I26" s="330"/>
      <c r="J26" s="330"/>
      <c r="K26" s="330"/>
    </row>
    <row r="27" spans="1:11">
      <c r="A27" s="329"/>
      <c r="B27" s="329"/>
      <c r="C27" s="832">
        <v>0.1</v>
      </c>
      <c r="D27" s="798" t="s">
        <v>33445</v>
      </c>
      <c r="E27" s="501">
        <v>0.1</v>
      </c>
      <c r="F27" s="834" t="s">
        <v>2475</v>
      </c>
      <c r="G27" s="754" t="s">
        <v>33446</v>
      </c>
      <c r="H27" s="526"/>
      <c r="I27" s="330"/>
      <c r="J27" s="330"/>
      <c r="K27" s="330"/>
    </row>
    <row r="28" spans="1:11">
      <c r="A28" s="329"/>
      <c r="B28" s="329"/>
      <c r="C28" s="494" t="s">
        <v>2505</v>
      </c>
      <c r="D28" s="495" t="s">
        <v>33480</v>
      </c>
      <c r="E28" s="833">
        <f>E25*E23*E24*D*E27*E26*1000000</f>
        <v>0.18103224851791117</v>
      </c>
      <c r="F28" s="495" t="s">
        <v>33447</v>
      </c>
      <c r="G28" s="755" t="s">
        <v>33421</v>
      </c>
      <c r="H28" s="526"/>
      <c r="I28" s="330"/>
      <c r="J28" s="330"/>
      <c r="K28" s="330"/>
    </row>
    <row r="29" spans="1:11">
      <c r="A29" s="329"/>
      <c r="B29" s="329"/>
      <c r="C29" s="330"/>
      <c r="D29" s="330"/>
      <c r="E29" s="330"/>
      <c r="F29" s="330"/>
      <c r="G29" s="797"/>
      <c r="H29" s="526"/>
      <c r="I29" s="330"/>
      <c r="J29" s="330"/>
      <c r="K29" s="330"/>
    </row>
    <row r="30" spans="1:11" ht="15.75" thickBot="1">
      <c r="A30" s="329"/>
      <c r="B30" s="329"/>
      <c r="C30" s="489" t="s">
        <v>33443</v>
      </c>
      <c r="D30" s="497" t="s">
        <v>13</v>
      </c>
      <c r="E30" s="498">
        <f>BE!E27</f>
        <v>0.1484375</v>
      </c>
      <c r="F30" s="497" t="s">
        <v>2407</v>
      </c>
      <c r="G30" s="753" t="s">
        <v>2408</v>
      </c>
      <c r="H30" s="526"/>
      <c r="I30" s="330"/>
      <c r="J30" s="330"/>
      <c r="K30" s="330"/>
    </row>
    <row r="31" spans="1:11" ht="39.75" thickTop="1">
      <c r="A31" s="329"/>
      <c r="B31" s="329"/>
      <c r="C31" s="493" t="s">
        <v>2503</v>
      </c>
      <c r="D31" s="525" t="s">
        <v>33450</v>
      </c>
      <c r="E31" s="499">
        <v>0.28999999999999998</v>
      </c>
      <c r="F31" s="525" t="s">
        <v>18</v>
      </c>
      <c r="G31" s="754" t="s">
        <v>2507</v>
      </c>
      <c r="H31" s="526"/>
      <c r="I31" s="330"/>
      <c r="J31" s="330"/>
      <c r="K31" s="330"/>
    </row>
    <row r="32" spans="1:11">
      <c r="A32" s="329"/>
      <c r="B32" s="329"/>
      <c r="C32" s="824" t="s">
        <v>4195</v>
      </c>
      <c r="D32" s="525" t="s">
        <v>33449</v>
      </c>
      <c r="E32" s="500">
        <f>BE!E28</f>
        <v>0.36599999999999999</v>
      </c>
      <c r="F32" s="525" t="s">
        <v>4184</v>
      </c>
      <c r="G32" s="754" t="s">
        <v>2508</v>
      </c>
      <c r="H32" s="526"/>
      <c r="I32" s="330"/>
      <c r="J32" s="330"/>
      <c r="K32" s="330"/>
    </row>
    <row r="33" spans="1:11">
      <c r="A33" s="329"/>
      <c r="B33" s="329"/>
      <c r="C33" s="493" t="s">
        <v>33444</v>
      </c>
      <c r="D33" s="525" t="s">
        <v>2506</v>
      </c>
      <c r="E33" s="501">
        <v>0.62</v>
      </c>
      <c r="F33" s="525"/>
      <c r="G33" s="754" t="s">
        <v>33475</v>
      </c>
      <c r="H33" s="526"/>
      <c r="I33" s="330"/>
      <c r="J33" s="330"/>
      <c r="K33" s="330"/>
    </row>
    <row r="34" spans="1:11">
      <c r="A34" s="329"/>
      <c r="B34" s="329"/>
      <c r="C34" s="832">
        <v>0.1</v>
      </c>
      <c r="D34" s="798" t="s">
        <v>33445</v>
      </c>
      <c r="E34" s="501">
        <v>0.1</v>
      </c>
      <c r="F34" s="834" t="s">
        <v>2475</v>
      </c>
      <c r="G34" s="754" t="s">
        <v>33446</v>
      </c>
      <c r="H34" s="526"/>
      <c r="I34" s="330"/>
      <c r="J34" s="330"/>
      <c r="K34" s="330"/>
    </row>
    <row r="35" spans="1:11">
      <c r="A35" s="329"/>
      <c r="B35" s="329"/>
      <c r="C35" s="494" t="s">
        <v>2505</v>
      </c>
      <c r="D35" s="495" t="s">
        <v>33480</v>
      </c>
      <c r="E35" s="833">
        <f>E32*E30*E31*D*E34*E33*1000000</f>
        <v>0.65446919062499997</v>
      </c>
      <c r="F35" s="495" t="s">
        <v>33447</v>
      </c>
      <c r="G35" s="755" t="s">
        <v>33421</v>
      </c>
      <c r="H35" s="526"/>
      <c r="I35" s="330"/>
      <c r="J35" s="330"/>
      <c r="K35" s="330"/>
    </row>
    <row r="36" spans="1:11">
      <c r="A36" s="329"/>
      <c r="B36" s="329"/>
      <c r="C36" s="330"/>
      <c r="D36" s="330"/>
      <c r="E36" s="330"/>
      <c r="F36" s="330"/>
      <c r="G36" s="797"/>
      <c r="H36" s="526"/>
      <c r="I36" s="330"/>
      <c r="J36" s="330"/>
      <c r="K36" s="330"/>
    </row>
    <row r="37" spans="1:11" ht="15.75" thickBot="1">
      <c r="A37" s="329"/>
      <c r="B37" s="329"/>
      <c r="C37" s="489" t="s">
        <v>33443</v>
      </c>
      <c r="D37" s="497" t="s">
        <v>3</v>
      </c>
      <c r="E37" s="498">
        <f>BE!E33</f>
        <v>1.125</v>
      </c>
      <c r="F37" s="497" t="s">
        <v>2407</v>
      </c>
      <c r="G37" s="753" t="s">
        <v>2408</v>
      </c>
      <c r="H37" s="526"/>
      <c r="I37" s="330"/>
      <c r="J37" s="330"/>
      <c r="K37" s="330"/>
    </row>
    <row r="38" spans="1:11" ht="39.75" thickTop="1">
      <c r="A38" s="329"/>
      <c r="B38" s="329"/>
      <c r="C38" s="493" t="s">
        <v>2503</v>
      </c>
      <c r="D38" s="525" t="s">
        <v>33450</v>
      </c>
      <c r="E38" s="499">
        <v>0.13</v>
      </c>
      <c r="F38" s="525" t="s">
        <v>18</v>
      </c>
      <c r="G38" s="754" t="s">
        <v>2507</v>
      </c>
      <c r="H38" s="526"/>
      <c r="I38" s="330"/>
      <c r="J38" s="330"/>
      <c r="K38" s="330"/>
    </row>
    <row r="39" spans="1:11">
      <c r="A39" s="329"/>
      <c r="B39" s="329"/>
      <c r="C39" s="824" t="s">
        <v>4195</v>
      </c>
      <c r="D39" s="525" t="s">
        <v>33449</v>
      </c>
      <c r="E39" s="500">
        <f>BE!E34</f>
        <v>0.25730000000000003</v>
      </c>
      <c r="F39" s="525" t="s">
        <v>4184</v>
      </c>
      <c r="G39" s="754" t="s">
        <v>2508</v>
      </c>
      <c r="H39" s="526"/>
      <c r="I39" s="330"/>
      <c r="J39" s="330"/>
      <c r="K39" s="330"/>
    </row>
    <row r="40" spans="1:11">
      <c r="A40" s="329"/>
      <c r="B40" s="329"/>
      <c r="C40" s="493" t="s">
        <v>33444</v>
      </c>
      <c r="D40" s="525" t="s">
        <v>2506</v>
      </c>
      <c r="E40" s="501">
        <v>0</v>
      </c>
      <c r="F40" s="525"/>
      <c r="G40" s="754" t="s">
        <v>33475</v>
      </c>
      <c r="H40" s="526"/>
      <c r="I40" s="330"/>
      <c r="J40" s="330"/>
      <c r="K40" s="330"/>
    </row>
    <row r="41" spans="1:11">
      <c r="A41" s="329"/>
      <c r="B41" s="329"/>
      <c r="C41" s="832">
        <v>0.1</v>
      </c>
      <c r="D41" s="798" t="s">
        <v>33445</v>
      </c>
      <c r="E41" s="501">
        <v>0.1</v>
      </c>
      <c r="F41" s="834" t="s">
        <v>2475</v>
      </c>
      <c r="G41" s="754" t="s">
        <v>33446</v>
      </c>
      <c r="H41" s="526"/>
      <c r="I41" s="330"/>
      <c r="J41" s="330"/>
      <c r="K41" s="330"/>
    </row>
    <row r="42" spans="1:11">
      <c r="A42" s="329"/>
      <c r="B42" s="329"/>
      <c r="C42" s="494" t="s">
        <v>2505</v>
      </c>
      <c r="D42" s="495" t="s">
        <v>33480</v>
      </c>
      <c r="E42" s="833">
        <f>E39*E37*E38*D*E41*E40*1000000</f>
        <v>0</v>
      </c>
      <c r="F42" s="495" t="s">
        <v>33447</v>
      </c>
      <c r="G42" s="755" t="s">
        <v>33421</v>
      </c>
      <c r="H42" s="526"/>
      <c r="I42" s="330"/>
      <c r="J42" s="330"/>
      <c r="K42" s="330"/>
    </row>
    <row r="43" spans="1:11">
      <c r="A43" s="329"/>
      <c r="B43" s="329"/>
      <c r="C43" s="330"/>
      <c r="D43" s="330"/>
      <c r="E43" s="330"/>
      <c r="F43" s="330"/>
      <c r="G43" s="797"/>
      <c r="H43" s="526"/>
      <c r="I43" s="330"/>
      <c r="J43" s="330"/>
      <c r="K43" s="330"/>
    </row>
    <row r="44" spans="1:11" ht="15.75" thickBot="1">
      <c r="A44" s="329"/>
      <c r="B44" s="329"/>
      <c r="C44" s="489" t="s">
        <v>33443</v>
      </c>
      <c r="D44" s="497" t="s">
        <v>14</v>
      </c>
      <c r="E44" s="498">
        <f>BE!E39</f>
        <v>0.7421875</v>
      </c>
      <c r="F44" s="497" t="s">
        <v>2407</v>
      </c>
      <c r="G44" s="753" t="s">
        <v>2408</v>
      </c>
      <c r="H44" s="526"/>
      <c r="I44" s="330"/>
      <c r="J44" s="330"/>
      <c r="K44" s="330"/>
    </row>
    <row r="45" spans="1:11" ht="39.75" thickTop="1">
      <c r="A45" s="329"/>
      <c r="B45" s="329"/>
      <c r="C45" s="493" t="s">
        <v>2503</v>
      </c>
      <c r="D45" s="525" t="s">
        <v>33450</v>
      </c>
      <c r="E45" s="499">
        <v>0.13</v>
      </c>
      <c r="F45" s="525" t="s">
        <v>18</v>
      </c>
      <c r="G45" s="754" t="s">
        <v>2507</v>
      </c>
      <c r="H45" s="526"/>
      <c r="I45" s="330"/>
      <c r="J45" s="330"/>
      <c r="K45" s="330"/>
    </row>
    <row r="46" spans="1:11">
      <c r="A46" s="329"/>
      <c r="B46" s="329"/>
      <c r="C46" s="824" t="s">
        <v>4195</v>
      </c>
      <c r="D46" s="525" t="s">
        <v>33449</v>
      </c>
      <c r="E46" s="500">
        <f>BE!E40</f>
        <v>0.24960000000000002</v>
      </c>
      <c r="F46" s="525" t="s">
        <v>4184</v>
      </c>
      <c r="G46" s="754" t="s">
        <v>2508</v>
      </c>
      <c r="H46" s="526"/>
      <c r="I46" s="330"/>
      <c r="J46" s="330"/>
      <c r="K46" s="330"/>
    </row>
    <row r="47" spans="1:11">
      <c r="A47" s="329"/>
      <c r="B47" s="329"/>
      <c r="C47" s="493" t="s">
        <v>33444</v>
      </c>
      <c r="D47" s="525" t="s">
        <v>2506</v>
      </c>
      <c r="E47" s="501">
        <f>AVERAGE('[5]CPII MPI survey'!CW:CW)/100</f>
        <v>4.3478260869565216E-2</v>
      </c>
      <c r="F47" s="525"/>
      <c r="G47" s="754" t="s">
        <v>33475</v>
      </c>
      <c r="H47" s="526"/>
      <c r="I47" s="330"/>
      <c r="J47" s="330"/>
      <c r="K47" s="330"/>
    </row>
    <row r="48" spans="1:11">
      <c r="A48" s="329"/>
      <c r="B48" s="329"/>
      <c r="C48" s="832">
        <v>0.1</v>
      </c>
      <c r="D48" s="798" t="s">
        <v>33445</v>
      </c>
      <c r="E48" s="501">
        <v>0.1</v>
      </c>
      <c r="F48" s="834" t="s">
        <v>2475</v>
      </c>
      <c r="G48" s="754" t="s">
        <v>33446</v>
      </c>
      <c r="H48" s="526"/>
      <c r="I48" s="330"/>
      <c r="J48" s="330"/>
      <c r="K48" s="330"/>
    </row>
    <row r="49" spans="1:11">
      <c r="A49" s="329"/>
      <c r="B49" s="329"/>
      <c r="C49" s="494" t="s">
        <v>2505</v>
      </c>
      <c r="D49" s="495" t="s">
        <v>33480</v>
      </c>
      <c r="E49" s="833">
        <f>E46*E44*E45*D*E48*E47*1000000</f>
        <v>7.0153369565217408E-2</v>
      </c>
      <c r="F49" s="495" t="s">
        <v>33447</v>
      </c>
      <c r="G49" s="755" t="s">
        <v>33421</v>
      </c>
      <c r="H49" s="526"/>
      <c r="I49" s="330"/>
      <c r="J49" s="330"/>
      <c r="K49" s="330"/>
    </row>
    <row r="50" spans="1:11">
      <c r="A50" s="329"/>
      <c r="B50" s="329"/>
      <c r="C50" s="330"/>
      <c r="D50" s="330"/>
      <c r="E50" s="330"/>
      <c r="F50" s="330"/>
      <c r="G50" s="797"/>
      <c r="H50" s="526"/>
      <c r="I50" s="330"/>
      <c r="J50" s="330"/>
      <c r="K50" s="330"/>
    </row>
    <row r="51" spans="1:11" ht="15.75" thickBot="1">
      <c r="A51" s="329"/>
      <c r="B51" s="329"/>
      <c r="C51" s="489" t="s">
        <v>33443</v>
      </c>
      <c r="D51" s="497" t="s">
        <v>2</v>
      </c>
      <c r="E51" s="498">
        <f>BE!E45</f>
        <v>38.3203125</v>
      </c>
      <c r="F51" s="497" t="s">
        <v>2407</v>
      </c>
      <c r="G51" s="753" t="s">
        <v>2408</v>
      </c>
      <c r="H51" s="526"/>
      <c r="I51" s="330"/>
      <c r="J51" s="330"/>
      <c r="K51" s="330"/>
    </row>
    <row r="52" spans="1:11" ht="39.75" thickTop="1">
      <c r="A52" s="329"/>
      <c r="B52" s="329"/>
      <c r="C52" s="493" t="s">
        <v>2503</v>
      </c>
      <c r="D52" s="525" t="s">
        <v>33450</v>
      </c>
      <c r="E52" s="499">
        <v>0.24</v>
      </c>
      <c r="F52" s="525" t="s">
        <v>18</v>
      </c>
      <c r="G52" s="754" t="s">
        <v>2507</v>
      </c>
      <c r="H52" s="526"/>
      <c r="I52" s="330"/>
      <c r="J52" s="330"/>
      <c r="K52" s="330"/>
    </row>
    <row r="53" spans="1:11">
      <c r="A53" s="329"/>
      <c r="B53" s="329"/>
      <c r="C53" s="824" t="s">
        <v>4195</v>
      </c>
      <c r="D53" s="525" t="s">
        <v>33449</v>
      </c>
      <c r="E53" s="500">
        <f>BE!E46</f>
        <v>1.04E-2</v>
      </c>
      <c r="F53" s="525" t="s">
        <v>4184</v>
      </c>
      <c r="G53" s="754" t="s">
        <v>2508</v>
      </c>
      <c r="H53" s="526"/>
      <c r="I53" s="330"/>
      <c r="J53" s="330"/>
      <c r="K53" s="330"/>
    </row>
    <row r="54" spans="1:11">
      <c r="A54" s="329"/>
      <c r="B54" s="329"/>
      <c r="C54" s="493" t="s">
        <v>33444</v>
      </c>
      <c r="D54" s="525" t="s">
        <v>2506</v>
      </c>
      <c r="E54" s="501">
        <f>AVERAGE('[5]CPII MPI survey'!DA:DA)/100</f>
        <v>5.7471264367816091E-2</v>
      </c>
      <c r="F54" s="525"/>
      <c r="G54" s="754" t="s">
        <v>33475</v>
      </c>
      <c r="H54" s="526"/>
      <c r="I54" s="330"/>
      <c r="J54" s="330"/>
      <c r="K54" s="330"/>
    </row>
    <row r="55" spans="1:11">
      <c r="A55" s="329"/>
      <c r="B55" s="329"/>
      <c r="C55" s="832">
        <v>0.1</v>
      </c>
      <c r="D55" s="798" t="s">
        <v>33445</v>
      </c>
      <c r="E55" s="501">
        <v>0.1</v>
      </c>
      <c r="F55" s="834" t="s">
        <v>2475</v>
      </c>
      <c r="G55" s="754" t="s">
        <v>33446</v>
      </c>
      <c r="H55" s="526"/>
      <c r="I55" s="330"/>
      <c r="J55" s="330"/>
      <c r="K55" s="330"/>
    </row>
    <row r="56" spans="1:11">
      <c r="A56" s="329"/>
      <c r="B56" s="329"/>
      <c r="C56" s="494" t="s">
        <v>2505</v>
      </c>
      <c r="D56" s="495" t="s">
        <v>33480</v>
      </c>
      <c r="E56" s="833">
        <f>E53*E51*E52*D*E55*E54*1000000</f>
        <v>0.36829784482758615</v>
      </c>
      <c r="F56" s="495" t="s">
        <v>33447</v>
      </c>
      <c r="G56" s="755" t="s">
        <v>33421</v>
      </c>
      <c r="H56" s="526"/>
      <c r="I56" s="330"/>
      <c r="J56" s="330"/>
      <c r="K56" s="330"/>
    </row>
    <row r="57" spans="1:11">
      <c r="A57" s="329"/>
      <c r="B57" s="329"/>
      <c r="C57" s="330"/>
      <c r="D57" s="330"/>
      <c r="E57" s="330"/>
      <c r="F57" s="330"/>
      <c r="G57" s="797"/>
      <c r="H57" s="526"/>
      <c r="I57" s="330"/>
      <c r="J57" s="330"/>
      <c r="K57" s="330"/>
    </row>
    <row r="58" spans="1:11">
      <c r="A58" s="329"/>
      <c r="B58" s="329"/>
      <c r="C58" s="835" t="s">
        <v>2504</v>
      </c>
      <c r="D58" s="836" t="s">
        <v>2510</v>
      </c>
      <c r="E58" s="837">
        <f>(E56+E49+E42+E35+E28+E21+E14)*365*E4/1000000</f>
        <v>1.6149961578574634</v>
      </c>
      <c r="F58" s="838" t="str">
        <f>F79</f>
        <v>tCO2e / yr /hh</v>
      </c>
      <c r="G58" s="839" t="s">
        <v>2511</v>
      </c>
      <c r="H58" s="526"/>
      <c r="I58" s="330"/>
      <c r="J58" s="330"/>
      <c r="K58" s="330"/>
    </row>
    <row r="59" spans="1:11">
      <c r="B59" s="327"/>
      <c r="C59" s="324"/>
      <c r="D59" s="799"/>
      <c r="E59" s="782"/>
      <c r="F59" s="310"/>
      <c r="G59" s="692"/>
      <c r="H59" s="527"/>
      <c r="I59" s="330"/>
      <c r="J59" s="330"/>
      <c r="K59" s="330"/>
    </row>
    <row r="60" spans="1:11">
      <c r="A60" s="327"/>
      <c r="B60" s="327" t="s">
        <v>29</v>
      </c>
      <c r="D60" s="325"/>
      <c r="E60" s="434"/>
      <c r="F60" s="310"/>
      <c r="G60" s="692"/>
      <c r="H60" s="527"/>
      <c r="I60" s="330"/>
      <c r="J60" s="330"/>
      <c r="K60" s="330"/>
    </row>
    <row r="61" spans="1:11" ht="15.75" thickBot="1">
      <c r="A61" s="327"/>
      <c r="B61" s="327"/>
      <c r="C61" s="503" t="s">
        <v>2512</v>
      </c>
      <c r="D61" s="504" t="s">
        <v>2513</v>
      </c>
      <c r="E61" s="775">
        <f>513.19/1000</f>
        <v>0.51319000000000004</v>
      </c>
      <c r="F61" s="506" t="str">
        <f>F66</f>
        <v>ton/year</v>
      </c>
      <c r="G61" s="756" t="s">
        <v>4265</v>
      </c>
      <c r="H61" s="527"/>
      <c r="I61" s="330"/>
      <c r="J61" s="330"/>
      <c r="K61" s="330"/>
    </row>
    <row r="62" spans="1:11" ht="15.75" thickTop="1">
      <c r="A62" s="327"/>
      <c r="B62" s="327"/>
      <c r="C62" s="507" t="s">
        <v>2421</v>
      </c>
      <c r="D62" s="800" t="s">
        <v>32</v>
      </c>
      <c r="E62" s="528">
        <v>1.5599999999999999E-2</v>
      </c>
      <c r="F62" s="801" t="s">
        <v>33</v>
      </c>
      <c r="G62" s="757" t="s">
        <v>10</v>
      </c>
      <c r="H62" s="527"/>
      <c r="I62" s="330"/>
      <c r="J62" s="330"/>
      <c r="K62" s="330"/>
    </row>
    <row r="63" spans="1:11">
      <c r="A63" s="327"/>
      <c r="B63" s="327"/>
      <c r="C63" s="507" t="s">
        <v>2514</v>
      </c>
      <c r="D63" s="802" t="s">
        <v>2515</v>
      </c>
      <c r="E63" s="528">
        <v>112</v>
      </c>
      <c r="F63" s="801" t="s">
        <v>2413</v>
      </c>
      <c r="G63" s="757" t="s">
        <v>2516</v>
      </c>
      <c r="H63" s="527"/>
      <c r="I63" s="330"/>
      <c r="J63" s="330"/>
      <c r="K63" s="330"/>
    </row>
    <row r="64" spans="1:11">
      <c r="A64" s="327"/>
      <c r="B64" s="327"/>
      <c r="C64" s="508" t="s">
        <v>2517</v>
      </c>
      <c r="D64" s="509" t="s">
        <v>2518</v>
      </c>
      <c r="E64" s="510">
        <f>9.46</f>
        <v>9.4600000000000009</v>
      </c>
      <c r="F64" s="511" t="s">
        <v>2519</v>
      </c>
      <c r="G64" s="758" t="s">
        <v>2520</v>
      </c>
      <c r="H64" s="527"/>
      <c r="I64" s="330"/>
      <c r="J64" s="330"/>
      <c r="K64" s="330"/>
    </row>
    <row r="65" spans="1:11">
      <c r="A65" s="327"/>
      <c r="B65" s="327"/>
      <c r="C65" s="324"/>
      <c r="D65" s="309"/>
      <c r="E65" s="528"/>
      <c r="F65" s="529"/>
      <c r="G65" s="692"/>
      <c r="H65" s="527"/>
      <c r="I65" s="330"/>
      <c r="J65" s="330"/>
      <c r="K65" s="330"/>
    </row>
    <row r="66" spans="1:11" ht="15.75" thickBot="1">
      <c r="A66" s="327"/>
      <c r="B66" s="327"/>
      <c r="C66" s="503" t="s">
        <v>2512</v>
      </c>
      <c r="D66" s="504" t="s">
        <v>2521</v>
      </c>
      <c r="E66" s="775">
        <f>12.41/1000</f>
        <v>1.2410000000000001E-2</v>
      </c>
      <c r="F66" s="512" t="s">
        <v>2522</v>
      </c>
      <c r="G66" s="756" t="s">
        <v>4264</v>
      </c>
      <c r="H66" s="527"/>
      <c r="I66" s="330"/>
      <c r="J66" s="330"/>
      <c r="K66" s="330"/>
    </row>
    <row r="67" spans="1:11" ht="15.75" thickTop="1">
      <c r="A67" s="327"/>
      <c r="B67" s="327"/>
      <c r="C67" s="507" t="s">
        <v>2421</v>
      </c>
      <c r="D67" s="800" t="s">
        <v>32</v>
      </c>
      <c r="E67" s="528">
        <v>2.9499999999999998E-2</v>
      </c>
      <c r="F67" s="803" t="str">
        <f>F62</f>
        <v>TJ/tonne</v>
      </c>
      <c r="G67" s="757" t="str">
        <f>G62</f>
        <v>IPCC default</v>
      </c>
      <c r="H67" s="527"/>
      <c r="I67" s="330"/>
      <c r="J67" s="330"/>
      <c r="K67" s="330"/>
    </row>
    <row r="68" spans="1:11">
      <c r="A68" s="327"/>
      <c r="B68" s="327"/>
      <c r="C68" s="507" t="s">
        <v>2514</v>
      </c>
      <c r="D68" s="802" t="s">
        <v>2523</v>
      </c>
      <c r="E68" s="528">
        <v>165</v>
      </c>
      <c r="F68" s="803" t="str">
        <f t="shared" ref="F68:G69" si="0">F63</f>
        <v>tCO2/TJ</v>
      </c>
      <c r="G68" s="757" t="str">
        <f t="shared" si="0"/>
        <v>BGTA13 default</v>
      </c>
      <c r="H68" s="527"/>
      <c r="I68" s="330"/>
      <c r="J68" s="330"/>
      <c r="K68" s="330"/>
    </row>
    <row r="69" spans="1:11">
      <c r="A69" s="327"/>
      <c r="B69" s="327"/>
      <c r="C69" s="508" t="s">
        <v>2517</v>
      </c>
      <c r="D69" s="509" t="s">
        <v>2524</v>
      </c>
      <c r="E69" s="510">
        <v>44.83</v>
      </c>
      <c r="F69" s="513" t="str">
        <f t="shared" si="0"/>
        <v>tCO2/TJ</v>
      </c>
      <c r="G69" s="758" t="str">
        <f t="shared" si="0"/>
        <v>BGTA 14 default</v>
      </c>
      <c r="H69" s="527"/>
      <c r="I69" s="330"/>
      <c r="J69" s="330"/>
      <c r="K69" s="330"/>
    </row>
    <row r="70" spans="1:11">
      <c r="A70" s="327"/>
      <c r="B70" s="327"/>
      <c r="C70" s="324"/>
      <c r="D70" s="309"/>
      <c r="E70" s="528"/>
      <c r="F70" s="331"/>
      <c r="G70" s="692"/>
      <c r="H70" s="527"/>
      <c r="I70" s="330"/>
      <c r="J70" s="330"/>
      <c r="K70" s="330"/>
    </row>
    <row r="71" spans="1:11" ht="15.75" thickBot="1">
      <c r="A71" s="327"/>
      <c r="B71" s="327"/>
      <c r="C71" s="503" t="s">
        <v>2512</v>
      </c>
      <c r="D71" s="504" t="s">
        <v>2525</v>
      </c>
      <c r="E71" s="775">
        <f>0.1/1000</f>
        <v>1E-4</v>
      </c>
      <c r="F71" s="514" t="str">
        <f>F66</f>
        <v>ton/year</v>
      </c>
      <c r="G71" s="756" t="s">
        <v>4266</v>
      </c>
      <c r="H71" s="527"/>
      <c r="I71" s="330"/>
      <c r="J71" s="330"/>
      <c r="K71" s="330"/>
    </row>
    <row r="72" spans="1:11" ht="15.75" thickTop="1">
      <c r="A72" s="327"/>
      <c r="B72" s="327"/>
      <c r="C72" s="507" t="s">
        <v>2421</v>
      </c>
      <c r="D72" s="802" t="s">
        <v>2423</v>
      </c>
      <c r="E72" s="528">
        <v>4.7300000000000002E-2</v>
      </c>
      <c r="F72" s="801" t="s">
        <v>33</v>
      </c>
      <c r="G72" s="757" t="s">
        <v>10</v>
      </c>
      <c r="H72" s="527"/>
      <c r="I72" s="330"/>
      <c r="J72" s="330"/>
      <c r="K72" s="330"/>
    </row>
    <row r="73" spans="1:11">
      <c r="A73" s="327"/>
      <c r="B73" s="327"/>
      <c r="C73" s="507" t="s">
        <v>2514</v>
      </c>
      <c r="D73" s="802" t="s">
        <v>2422</v>
      </c>
      <c r="E73" s="528">
        <v>63.1</v>
      </c>
      <c r="F73" s="801" t="s">
        <v>33471</v>
      </c>
      <c r="G73" s="757" t="s">
        <v>10</v>
      </c>
      <c r="H73" s="527"/>
      <c r="I73" s="330"/>
      <c r="J73" s="330"/>
      <c r="K73" s="330"/>
    </row>
    <row r="74" spans="1:11">
      <c r="A74" s="327"/>
      <c r="B74" s="327"/>
      <c r="C74" s="508" t="s">
        <v>2517</v>
      </c>
      <c r="D74" s="509" t="s">
        <v>2526</v>
      </c>
      <c r="E74" s="510">
        <v>0.16650000000000001</v>
      </c>
      <c r="F74" s="515" t="str">
        <f>F73</f>
        <v>tCO2e/TJ</v>
      </c>
      <c r="G74" s="758" t="s">
        <v>2527</v>
      </c>
      <c r="H74" s="527"/>
      <c r="I74" s="330"/>
      <c r="J74" s="330"/>
      <c r="K74" s="330"/>
    </row>
    <row r="75" spans="1:11">
      <c r="A75" s="327"/>
      <c r="B75" s="327"/>
      <c r="C75" s="308"/>
      <c r="D75" s="309"/>
      <c r="E75" s="528"/>
      <c r="F75" s="310"/>
      <c r="G75" s="692"/>
      <c r="H75" s="527"/>
      <c r="I75" s="330"/>
      <c r="J75" s="330"/>
      <c r="K75" s="330"/>
    </row>
    <row r="76" spans="1:11" ht="15.75" thickBot="1">
      <c r="A76" s="327"/>
      <c r="B76" s="327"/>
      <c r="C76" s="516" t="s">
        <v>2528</v>
      </c>
      <c r="D76" s="517" t="s">
        <v>2529</v>
      </c>
      <c r="E76" s="505">
        <f>$E$61*$E$62*E63+$E$66*$E$67*E68+$E$71*$E$72*E73</f>
        <v>0.95734970600000013</v>
      </c>
      <c r="F76" s="514" t="str">
        <f>F79</f>
        <v>tCO2e / yr /hh</v>
      </c>
      <c r="G76" s="756" t="s">
        <v>2419</v>
      </c>
      <c r="H76" s="527"/>
      <c r="I76" s="330"/>
      <c r="J76" s="330"/>
      <c r="K76" s="330"/>
    </row>
    <row r="77" spans="1:11" ht="15.75" thickTop="1">
      <c r="A77" s="327"/>
      <c r="B77" s="327"/>
      <c r="C77" s="518" t="s">
        <v>2530</v>
      </c>
      <c r="D77" s="804" t="s">
        <v>2531</v>
      </c>
      <c r="E77" s="530">
        <f>$E$61*$E$62*$E$64+$E$66*$E$67*$E$69+$E$71*$E$72*$E$74</f>
        <v>9.2147353835000015E-2</v>
      </c>
      <c r="F77" s="805" t="str">
        <f>F76</f>
        <v>tCO2e / yr /hh</v>
      </c>
      <c r="G77" s="757" t="str">
        <f>G76</f>
        <v>Calculation</v>
      </c>
      <c r="H77" s="527"/>
      <c r="I77" s="330"/>
      <c r="J77" s="330"/>
      <c r="K77" s="330"/>
    </row>
    <row r="78" spans="1:11">
      <c r="A78" s="327"/>
      <c r="B78" s="327"/>
      <c r="C78" s="519" t="s">
        <v>2412</v>
      </c>
      <c r="D78" s="802" t="s">
        <v>30</v>
      </c>
      <c r="E78" s="806">
        <f>BE!E88</f>
        <v>0.74380046119831078</v>
      </c>
      <c r="F78" s="801"/>
      <c r="G78" s="757" t="str">
        <f>BE!G88</f>
        <v>fNRB survey</v>
      </c>
      <c r="H78" s="527"/>
      <c r="I78" s="330"/>
      <c r="J78" s="330"/>
      <c r="K78" s="330"/>
    </row>
    <row r="79" spans="1:11">
      <c r="A79" s="327"/>
      <c r="B79" s="327"/>
      <c r="C79" s="520" t="s">
        <v>2533</v>
      </c>
      <c r="D79" s="521" t="s">
        <v>2534</v>
      </c>
      <c r="E79" s="563">
        <f>($E$76-($E$71*$E$72*$E$73))*$E$78+($E$71*$E$72*$E$73)+$E$77</f>
        <v>0.80430097276881674</v>
      </c>
      <c r="F79" s="515" t="s">
        <v>33470</v>
      </c>
      <c r="G79" s="759" t="str">
        <f>G77</f>
        <v>Calculation</v>
      </c>
      <c r="H79" s="527"/>
      <c r="I79" s="330"/>
      <c r="J79" s="330"/>
      <c r="K79" s="330"/>
    </row>
    <row r="80" spans="1:11" ht="15.75" thickBot="1">
      <c r="A80" s="327"/>
      <c r="B80" s="807"/>
      <c r="C80" s="808"/>
      <c r="D80" s="809"/>
      <c r="E80" s="810"/>
      <c r="F80" s="335"/>
      <c r="G80" s="811"/>
      <c r="H80" s="531"/>
      <c r="I80" s="330"/>
      <c r="J80" s="330"/>
      <c r="K80" s="330"/>
    </row>
  </sheetData>
  <mergeCells count="1">
    <mergeCell ref="B1:H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39"/>
  <sheetViews>
    <sheetView tabSelected="1" topLeftCell="H1" workbookViewId="0">
      <selection activeCell="C5" sqref="C5"/>
    </sheetView>
  </sheetViews>
  <sheetFormatPr defaultColWidth="9.140625" defaultRowHeight="12.75"/>
  <cols>
    <col min="1" max="1" width="9.140625" style="5"/>
    <col min="2" max="2" width="24.5703125" style="5" customWidth="1"/>
    <col min="3" max="3" width="23.5703125" style="5" customWidth="1"/>
    <col min="4" max="5" width="16.140625" style="5" customWidth="1"/>
    <col min="6" max="7" width="16.42578125" style="5" customWidth="1"/>
    <col min="8" max="10" width="14.5703125" style="5" customWidth="1"/>
    <col min="11" max="11" width="14" style="5" customWidth="1"/>
    <col min="12" max="12" width="16.7109375" style="5" customWidth="1"/>
    <col min="13" max="13" width="10.7109375" style="5" customWidth="1"/>
    <col min="14" max="14" width="17.42578125" style="5" customWidth="1"/>
    <col min="15" max="16" width="13.42578125" style="5" customWidth="1"/>
    <col min="17" max="22" width="16.140625" style="5" customWidth="1"/>
    <col min="23" max="23" width="16.28515625" style="5" customWidth="1"/>
    <col min="24" max="26" width="10.85546875" style="5" customWidth="1"/>
    <col min="27" max="27" width="14" style="5" customWidth="1"/>
    <col min="28" max="28" width="13.5703125" style="5" customWidth="1"/>
    <col min="29" max="30" width="10.7109375" style="5" customWidth="1"/>
    <col min="31" max="31" width="12.7109375" style="5" customWidth="1"/>
    <col min="32" max="47" width="10.7109375" style="5" customWidth="1"/>
    <col min="48" max="16384" width="9.140625" style="5"/>
  </cols>
  <sheetData>
    <row r="1" spans="1:11" ht="11.85" customHeight="1">
      <c r="C1" s="9"/>
    </row>
    <row r="2" spans="1:11" ht="19.5" customHeight="1">
      <c r="A2" s="586" t="s">
        <v>2571</v>
      </c>
      <c r="B2" s="476"/>
      <c r="C2" s="476"/>
      <c r="D2" s="476"/>
      <c r="E2" s="476"/>
      <c r="F2" s="476"/>
      <c r="G2" s="476"/>
      <c r="H2" s="476"/>
      <c r="I2" s="476"/>
      <c r="J2" s="476"/>
      <c r="K2" s="476"/>
    </row>
    <row r="3" spans="1:11" ht="11.85" customHeight="1">
      <c r="B3" s="587" t="s">
        <v>2501</v>
      </c>
      <c r="E3"/>
      <c r="F3"/>
    </row>
    <row r="4" spans="1:11" ht="11.85" customHeight="1">
      <c r="B4" s="587" t="s">
        <v>33405</v>
      </c>
      <c r="C4">
        <f>COUNTIF(Database!C:C,"Included")</f>
        <v>4434</v>
      </c>
      <c r="E4"/>
      <c r="F4"/>
    </row>
    <row r="5" spans="1:11" ht="15">
      <c r="A5"/>
      <c r="B5" s="792" t="s">
        <v>33483</v>
      </c>
      <c r="C5" s="588">
        <f>C4+600</f>
        <v>5034</v>
      </c>
      <c r="D5"/>
      <c r="E5"/>
      <c r="F5"/>
    </row>
    <row r="6" spans="1:11" ht="15">
      <c r="A6" s="587"/>
      <c r="B6" s="588" t="s">
        <v>2569</v>
      </c>
      <c r="C6" s="747">
        <v>0.82399999999999995</v>
      </c>
      <c r="E6" t="s">
        <v>33461</v>
      </c>
      <c r="F6" s="590"/>
    </row>
    <row r="7" spans="1:11" ht="15.75" thickBot="1">
      <c r="A7" s="587"/>
      <c r="B7" s="588"/>
      <c r="C7" s="589"/>
      <c r="E7" s="589"/>
      <c r="F7" s="589"/>
      <c r="G7"/>
      <c r="H7"/>
      <c r="K7"/>
    </row>
    <row r="8" spans="1:11" ht="36.75" customHeight="1" thickBot="1">
      <c r="A8"/>
      <c r="B8" s="591" t="s">
        <v>35</v>
      </c>
      <c r="C8" s="592" t="s">
        <v>36</v>
      </c>
      <c r="D8" s="599" t="s">
        <v>33458</v>
      </c>
      <c r="E8" s="593" t="s">
        <v>2570</v>
      </c>
      <c r="F8" s="594" t="s">
        <v>40</v>
      </c>
      <c r="G8" s="595" t="s">
        <v>38</v>
      </c>
      <c r="H8" s="840" t="s">
        <v>33451</v>
      </c>
    </row>
    <row r="9" spans="1:11" ht="15.75" customHeight="1">
      <c r="A9"/>
      <c r="B9" s="860">
        <v>45365</v>
      </c>
      <c r="C9" s="861">
        <v>45657</v>
      </c>
      <c r="D9" s="783">
        <f>0.5*150*12*0.6</f>
        <v>540</v>
      </c>
      <c r="E9" s="596">
        <f>C5+D9</f>
        <v>5574</v>
      </c>
      <c r="F9" s="850">
        <f>C6-2%</f>
        <v>0.80399999999999994</v>
      </c>
      <c r="G9" s="597">
        <f t="shared" ref="G9:G16" si="0">F9*E9</f>
        <v>4481.4960000000001</v>
      </c>
      <c r="H9" s="597">
        <f>E9</f>
        <v>5574</v>
      </c>
    </row>
    <row r="10" spans="1:11" ht="11.85" customHeight="1">
      <c r="A10"/>
      <c r="B10" s="862">
        <f t="shared" ref="B10:B15" si="1">C9+1</f>
        <v>45658</v>
      </c>
      <c r="C10" s="863">
        <f>B10+364</f>
        <v>46022</v>
      </c>
      <c r="D10" s="783">
        <f>0.75*200*12*0.6</f>
        <v>1080</v>
      </c>
      <c r="E10" s="596">
        <f>D10+E9</f>
        <v>6654</v>
      </c>
      <c r="F10" s="851">
        <f>F9-2%</f>
        <v>0.78399999999999992</v>
      </c>
      <c r="G10" s="598">
        <f t="shared" si="0"/>
        <v>5216.7359999999999</v>
      </c>
      <c r="H10" s="597">
        <f>E10</f>
        <v>6654</v>
      </c>
    </row>
    <row r="11" spans="1:11" ht="15">
      <c r="A11"/>
      <c r="B11" s="862">
        <f t="shared" si="1"/>
        <v>46023</v>
      </c>
      <c r="C11" s="863">
        <f>B11+364</f>
        <v>46387</v>
      </c>
      <c r="D11" s="783">
        <f>1*200*12*0.6</f>
        <v>1440</v>
      </c>
      <c r="E11" s="596">
        <f t="shared" ref="E11:E16" si="2">D11+E10</f>
        <v>8094</v>
      </c>
      <c r="F11" s="851">
        <f t="shared" ref="F11:F16" si="3">F10-2%</f>
        <v>0.7639999999999999</v>
      </c>
      <c r="G11" s="598">
        <f t="shared" si="0"/>
        <v>6183.8159999999989</v>
      </c>
      <c r="H11" s="597">
        <f t="shared" ref="H11:H16" si="4">E11</f>
        <v>8094</v>
      </c>
    </row>
    <row r="12" spans="1:11" ht="15">
      <c r="A12"/>
      <c r="B12" s="862">
        <f t="shared" si="1"/>
        <v>46388</v>
      </c>
      <c r="C12" s="863">
        <f>B12+364</f>
        <v>46752</v>
      </c>
      <c r="D12" s="783">
        <f>1.25*200*12*0.6</f>
        <v>1800</v>
      </c>
      <c r="E12" s="596">
        <f t="shared" si="2"/>
        <v>9894</v>
      </c>
      <c r="F12" s="851">
        <f t="shared" si="3"/>
        <v>0.74399999999999988</v>
      </c>
      <c r="G12" s="598">
        <f t="shared" si="0"/>
        <v>7361.1359999999986</v>
      </c>
      <c r="H12" s="597">
        <f t="shared" si="4"/>
        <v>9894</v>
      </c>
    </row>
    <row r="13" spans="1:11" ht="15">
      <c r="A13"/>
      <c r="B13" s="862">
        <f t="shared" si="1"/>
        <v>46753</v>
      </c>
      <c r="C13" s="863">
        <f>B13+365</f>
        <v>47118</v>
      </c>
      <c r="D13" s="783">
        <f>1.5*200*12*0.6</f>
        <v>2160</v>
      </c>
      <c r="E13" s="596">
        <f t="shared" si="2"/>
        <v>12054</v>
      </c>
      <c r="F13" s="851">
        <f t="shared" si="3"/>
        <v>0.72399999999999987</v>
      </c>
      <c r="G13" s="598">
        <f t="shared" si="0"/>
        <v>8727.0959999999977</v>
      </c>
      <c r="H13" s="597">
        <f t="shared" si="4"/>
        <v>12054</v>
      </c>
    </row>
    <row r="14" spans="1:11" ht="27.75" customHeight="1">
      <c r="A14"/>
      <c r="B14" s="862">
        <f t="shared" si="1"/>
        <v>47119</v>
      </c>
      <c r="C14" s="863">
        <f>B14+364</f>
        <v>47483</v>
      </c>
      <c r="D14" s="783">
        <f>1.25*200*12*0.6</f>
        <v>1800</v>
      </c>
      <c r="E14" s="596">
        <f t="shared" si="2"/>
        <v>13854</v>
      </c>
      <c r="F14" s="851">
        <f t="shared" si="3"/>
        <v>0.70399999999999985</v>
      </c>
      <c r="G14" s="598">
        <f t="shared" si="0"/>
        <v>9753.2159999999985</v>
      </c>
      <c r="H14" s="597">
        <f t="shared" si="4"/>
        <v>13854</v>
      </c>
    </row>
    <row r="15" spans="1:11" ht="15.75" thickBot="1">
      <c r="A15"/>
      <c r="B15" s="864">
        <f t="shared" si="1"/>
        <v>47484</v>
      </c>
      <c r="C15" s="865">
        <f>B15+364</f>
        <v>47848</v>
      </c>
      <c r="D15" s="783">
        <f>1*200*12*0.6</f>
        <v>1440</v>
      </c>
      <c r="E15" s="596">
        <f t="shared" si="2"/>
        <v>15294</v>
      </c>
      <c r="F15" s="851">
        <f t="shared" si="3"/>
        <v>0.68399999999999983</v>
      </c>
      <c r="G15" s="598">
        <f t="shared" si="0"/>
        <v>10461.095999999998</v>
      </c>
      <c r="H15" s="597">
        <f t="shared" si="4"/>
        <v>15294</v>
      </c>
    </row>
    <row r="16" spans="1:11" ht="15.75" thickBot="1">
      <c r="A16"/>
      <c r="B16" s="858">
        <f>C15+1</f>
        <v>47849</v>
      </c>
      <c r="C16" s="858">
        <v>47920</v>
      </c>
      <c r="D16" s="857">
        <f>720-D9</f>
        <v>180</v>
      </c>
      <c r="E16" s="596">
        <f t="shared" si="2"/>
        <v>15474</v>
      </c>
      <c r="F16" s="851">
        <f t="shared" si="3"/>
        <v>0.66399999999999981</v>
      </c>
      <c r="G16" s="598">
        <f t="shared" si="0"/>
        <v>10274.735999999997</v>
      </c>
      <c r="H16" s="597">
        <f t="shared" si="4"/>
        <v>15474</v>
      </c>
    </row>
    <row r="17" spans="2:35" ht="63.75">
      <c r="B17" s="600" t="str">
        <f>B8</f>
        <v>date from</v>
      </c>
      <c r="C17" s="601" t="str">
        <f>C8</f>
        <v>date to</v>
      </c>
      <c r="D17" s="601" t="s">
        <v>33453</v>
      </c>
      <c r="E17" s="602" t="s">
        <v>2572</v>
      </c>
      <c r="F17" s="602" t="s">
        <v>33452</v>
      </c>
      <c r="G17" s="602" t="s">
        <v>33454</v>
      </c>
      <c r="H17" s="602" t="s">
        <v>33455</v>
      </c>
      <c r="I17" s="602" t="s">
        <v>33456</v>
      </c>
      <c r="J17" s="602"/>
      <c r="K17" s="602"/>
      <c r="L17" s="602" t="s">
        <v>2573</v>
      </c>
      <c r="M17" s="602" t="s">
        <v>2509</v>
      </c>
      <c r="N17" s="602" t="s">
        <v>2533</v>
      </c>
      <c r="O17" s="603" t="s">
        <v>2574</v>
      </c>
      <c r="P17" s="602" t="s">
        <v>0</v>
      </c>
      <c r="Q17" s="604" t="s">
        <v>2575</v>
      </c>
    </row>
    <row r="18" spans="2:35" ht="15">
      <c r="B18" s="843">
        <v>45366</v>
      </c>
      <c r="C18" s="844">
        <f>C9</f>
        <v>45657</v>
      </c>
      <c r="D18" s="483">
        <f t="shared" ref="D18:D25" si="5">E9</f>
        <v>5574</v>
      </c>
      <c r="E18" s="483">
        <f t="shared" ref="E18:E25" si="6">C18-B18+1</f>
        <v>292</v>
      </c>
      <c r="F18" s="483">
        <f>E18*D18-(14*D9)</f>
        <v>1620048</v>
      </c>
      <c r="G18" s="483">
        <f>(C5+D9/2)*F9</f>
        <v>4264.4159999999993</v>
      </c>
      <c r="H18" s="483">
        <f t="shared" ref="H18:H25" si="7">F18*F9</f>
        <v>1302518.5919999999</v>
      </c>
      <c r="I18" s="483">
        <f>H18/365</f>
        <v>3568.5440876712328</v>
      </c>
      <c r="J18" s="7">
        <f>I18*BE!$E$52</f>
        <v>20315.498616338278</v>
      </c>
      <c r="K18" s="7">
        <f>I18*BE!$E$89</f>
        <v>15569.502846155563</v>
      </c>
      <c r="L18" s="605">
        <f>ROUNDDOWN(J18+K18,0)</f>
        <v>35885</v>
      </c>
      <c r="M18" s="7">
        <f>I18*PE_LE!$E$58</f>
        <v>5763.1849907340084</v>
      </c>
      <c r="N18" s="7">
        <f>I18*PE_LE!$E$79</f>
        <v>2870.1834810823821</v>
      </c>
      <c r="O18" s="605">
        <f t="shared" ref="O18:O24" si="8">ROUNDDOWN(M18+N18,0)</f>
        <v>8633</v>
      </c>
      <c r="P18" s="8">
        <v>0</v>
      </c>
      <c r="Q18" s="10">
        <f t="shared" ref="Q18:Q24" si="9">L18-O18</f>
        <v>27252</v>
      </c>
      <c r="R18" s="781"/>
    </row>
    <row r="19" spans="2:35" ht="15">
      <c r="B19" s="845">
        <f t="shared" ref="B19:B24" si="10">C18+1</f>
        <v>45658</v>
      </c>
      <c r="C19" s="846">
        <f>B19+364</f>
        <v>46022</v>
      </c>
      <c r="D19" s="483">
        <f t="shared" si="5"/>
        <v>6654</v>
      </c>
      <c r="E19" s="483">
        <f t="shared" si="6"/>
        <v>365</v>
      </c>
      <c r="F19" s="483">
        <f t="shared" ref="F19:F25" si="11">E19*D19-(14*D10)</f>
        <v>2413590</v>
      </c>
      <c r="G19" s="483">
        <f t="shared" ref="G19:G25" si="12">(D18+D10/2)*F10</f>
        <v>4793.3759999999993</v>
      </c>
      <c r="H19" s="483">
        <f t="shared" si="7"/>
        <v>1892254.5599999998</v>
      </c>
      <c r="I19" s="483">
        <f t="shared" ref="I19:I25" si="13">H19/365</f>
        <v>5184.2590684931502</v>
      </c>
      <c r="J19" s="7">
        <f>I19*BE!$E$52</f>
        <v>29513.663092065712</v>
      </c>
      <c r="K19" s="7">
        <f>I19*BE!$E$89</f>
        <v>22618.84240157613</v>
      </c>
      <c r="L19" s="605">
        <f t="shared" ref="L19:L24" si="14">ROUNDDOWN(J19+K19,0)</f>
        <v>52132</v>
      </c>
      <c r="M19" s="7">
        <f>I19*PE_LE!$E$58</f>
        <v>8372.5584769541492</v>
      </c>
      <c r="N19" s="7">
        <f>I19*PE_LE!$E$79</f>
        <v>4169.7046118746002</v>
      </c>
      <c r="O19" s="605">
        <f t="shared" si="8"/>
        <v>12542</v>
      </c>
      <c r="P19" s="8">
        <v>0</v>
      </c>
      <c r="Q19" s="10">
        <f t="shared" si="9"/>
        <v>39590</v>
      </c>
      <c r="AF19" s="6"/>
    </row>
    <row r="20" spans="2:35" ht="15">
      <c r="B20" s="845">
        <f t="shared" si="10"/>
        <v>46023</v>
      </c>
      <c r="C20" s="846">
        <f>B20+364</f>
        <v>46387</v>
      </c>
      <c r="D20" s="483">
        <f t="shared" si="5"/>
        <v>8094</v>
      </c>
      <c r="E20" s="483">
        <f t="shared" si="6"/>
        <v>365</v>
      </c>
      <c r="F20" s="483">
        <f t="shared" si="11"/>
        <v>2934150</v>
      </c>
      <c r="G20" s="483">
        <f t="shared" si="12"/>
        <v>5633.735999999999</v>
      </c>
      <c r="H20" s="483">
        <f t="shared" si="7"/>
        <v>2241690.5999999996</v>
      </c>
      <c r="I20" s="483">
        <f t="shared" si="13"/>
        <v>6141.6180821917796</v>
      </c>
      <c r="J20" s="7">
        <f>I20*BE!$E$52</f>
        <v>34963.848164831812</v>
      </c>
      <c r="K20" s="7">
        <f>I20*BE!$E$89</f>
        <v>26795.785020856089</v>
      </c>
      <c r="L20" s="605">
        <f t="shared" si="14"/>
        <v>61759</v>
      </c>
      <c r="M20" s="7">
        <f>I20*PE_LE!$E$58</f>
        <v>9918.6896057676477</v>
      </c>
      <c r="N20" s="7">
        <f>I20*PE_LE!$E$79</f>
        <v>4939.7093978814028</v>
      </c>
      <c r="O20" s="605">
        <f t="shared" si="8"/>
        <v>14858</v>
      </c>
      <c r="P20" s="8">
        <v>0</v>
      </c>
      <c r="Q20" s="10">
        <f t="shared" si="9"/>
        <v>46901</v>
      </c>
      <c r="AI20" s="6"/>
    </row>
    <row r="21" spans="2:35" ht="15">
      <c r="B21" s="845">
        <f t="shared" si="10"/>
        <v>46388</v>
      </c>
      <c r="C21" s="846">
        <f>B21+364</f>
        <v>46752</v>
      </c>
      <c r="D21" s="483">
        <f t="shared" si="5"/>
        <v>9894</v>
      </c>
      <c r="E21" s="483">
        <f t="shared" si="6"/>
        <v>365</v>
      </c>
      <c r="F21" s="483">
        <f t="shared" si="11"/>
        <v>3586110</v>
      </c>
      <c r="G21" s="483">
        <f t="shared" si="12"/>
        <v>6691.5359999999991</v>
      </c>
      <c r="H21" s="483">
        <f t="shared" si="7"/>
        <v>2668065.8399999994</v>
      </c>
      <c r="I21" s="483">
        <f t="shared" si="13"/>
        <v>7309.7694246575329</v>
      </c>
      <c r="J21" s="7">
        <f>I21*BE!$E$52</f>
        <v>41614.060800154337</v>
      </c>
      <c r="K21" s="7">
        <f>I21*BE!$E$89</f>
        <v>31892.411321227748</v>
      </c>
      <c r="L21" s="605">
        <f t="shared" si="14"/>
        <v>73506</v>
      </c>
      <c r="M21" s="7">
        <f>I21*PE_LE!$E$58</f>
        <v>11805.249535645877</v>
      </c>
      <c r="N21" s="7">
        <f>I21*PE_LE!$E$79</f>
        <v>5879.2546589678077</v>
      </c>
      <c r="O21" s="605">
        <f t="shared" si="8"/>
        <v>17684</v>
      </c>
      <c r="P21" s="8">
        <v>0</v>
      </c>
      <c r="Q21" s="10">
        <f t="shared" si="9"/>
        <v>55822</v>
      </c>
    </row>
    <row r="22" spans="2:35" ht="15">
      <c r="B22" s="845">
        <f t="shared" si="10"/>
        <v>46753</v>
      </c>
      <c r="C22" s="846">
        <f>B22+365</f>
        <v>47118</v>
      </c>
      <c r="D22" s="483">
        <f t="shared" si="5"/>
        <v>12054</v>
      </c>
      <c r="E22" s="483">
        <f t="shared" si="6"/>
        <v>366</v>
      </c>
      <c r="F22" s="483">
        <f t="shared" si="11"/>
        <v>4381524</v>
      </c>
      <c r="G22" s="483">
        <f t="shared" si="12"/>
        <v>7945.1759999999986</v>
      </c>
      <c r="H22" s="483">
        <f t="shared" si="7"/>
        <v>3172223.3759999992</v>
      </c>
      <c r="I22" s="483">
        <f t="shared" si="13"/>
        <v>8691.0229479452028</v>
      </c>
      <c r="J22" s="7">
        <f>I22*BE!$E$52</f>
        <v>49477.450841518526</v>
      </c>
      <c r="K22" s="7">
        <f>I22*BE!$E$89</f>
        <v>37918.79915160028</v>
      </c>
      <c r="L22" s="605">
        <f t="shared" si="14"/>
        <v>87396</v>
      </c>
      <c r="M22" s="7">
        <f>I22*PE_LE!$E$58</f>
        <v>14035.968668782547</v>
      </c>
      <c r="N22" s="7">
        <f>I22*PE_LE!$E$79</f>
        <v>6990.198211388436</v>
      </c>
      <c r="O22" s="605">
        <f t="shared" si="8"/>
        <v>21026</v>
      </c>
      <c r="P22" s="8">
        <v>0</v>
      </c>
      <c r="Q22" s="10">
        <f t="shared" si="9"/>
        <v>66370</v>
      </c>
    </row>
    <row r="23" spans="2:35" ht="15">
      <c r="B23" s="845">
        <f t="shared" si="10"/>
        <v>47119</v>
      </c>
      <c r="C23" s="846">
        <f>B23+364</f>
        <v>47483</v>
      </c>
      <c r="D23" s="483">
        <f t="shared" si="5"/>
        <v>13854</v>
      </c>
      <c r="E23" s="483">
        <f t="shared" si="6"/>
        <v>365</v>
      </c>
      <c r="F23" s="483">
        <f t="shared" si="11"/>
        <v>5031510</v>
      </c>
      <c r="G23" s="483">
        <f t="shared" si="12"/>
        <v>9119.6159999999982</v>
      </c>
      <c r="H23" s="483">
        <f t="shared" si="7"/>
        <v>3542183.0399999991</v>
      </c>
      <c r="I23" s="483">
        <f t="shared" si="13"/>
        <v>9704.6110684931482</v>
      </c>
      <c r="J23" s="7">
        <f>I23*BE!$E$52</f>
        <v>55247.744707767597</v>
      </c>
      <c r="K23" s="7">
        <f>I23*BE!$E$89</f>
        <v>42341.06849730399</v>
      </c>
      <c r="L23" s="605">
        <f t="shared" si="14"/>
        <v>97588</v>
      </c>
      <c r="M23" s="7">
        <f>I23*PE_LE!$E$58</f>
        <v>15672.909589117447</v>
      </c>
      <c r="N23" s="7">
        <f>I23*PE_LE!$E$79</f>
        <v>7805.4281227320653</v>
      </c>
      <c r="O23" s="605">
        <f t="shared" si="8"/>
        <v>23478</v>
      </c>
      <c r="P23" s="8">
        <v>0</v>
      </c>
      <c r="Q23" s="10">
        <f t="shared" si="9"/>
        <v>74110</v>
      </c>
    </row>
    <row r="24" spans="2:35" ht="15.75" thickBot="1">
      <c r="B24" s="847">
        <f t="shared" si="10"/>
        <v>47484</v>
      </c>
      <c r="C24" s="848">
        <f>B24+364</f>
        <v>47848</v>
      </c>
      <c r="D24" s="483">
        <f t="shared" si="5"/>
        <v>15294</v>
      </c>
      <c r="E24" s="606">
        <f t="shared" si="6"/>
        <v>365</v>
      </c>
      <c r="F24" s="483">
        <f t="shared" si="11"/>
        <v>5562150</v>
      </c>
      <c r="G24" s="483">
        <f t="shared" si="12"/>
        <v>9968.6159999999982</v>
      </c>
      <c r="H24" s="483">
        <f t="shared" si="7"/>
        <v>3804510.5999999992</v>
      </c>
      <c r="I24" s="483">
        <f t="shared" si="13"/>
        <v>10423.316712328764</v>
      </c>
      <c r="J24" s="7">
        <f>I24*BE!$E$52</f>
        <v>59339.291051090266</v>
      </c>
      <c r="K24" s="7">
        <f>I24*BE!$E$89</f>
        <v>45476.77014266295</v>
      </c>
      <c r="L24" s="605">
        <f t="shared" si="14"/>
        <v>104816</v>
      </c>
      <c r="M24" s="7">
        <f>I24*PE_LE!$E$58</f>
        <v>16833.616442542439</v>
      </c>
      <c r="N24" s="7">
        <f>I24*PE_LE!$E$79</f>
        <v>8383.4837712034896</v>
      </c>
      <c r="O24" s="605">
        <f t="shared" si="8"/>
        <v>25217</v>
      </c>
      <c r="P24" s="607">
        <v>0</v>
      </c>
      <c r="Q24" s="608">
        <f t="shared" si="9"/>
        <v>79599</v>
      </c>
    </row>
    <row r="25" spans="2:35" ht="15.75" thickBot="1">
      <c r="B25" s="858">
        <f>B16</f>
        <v>47849</v>
      </c>
      <c r="C25" s="859">
        <f>C16</f>
        <v>47920</v>
      </c>
      <c r="D25" s="483">
        <f t="shared" si="5"/>
        <v>15474</v>
      </c>
      <c r="E25" s="606">
        <f t="shared" si="6"/>
        <v>72</v>
      </c>
      <c r="F25" s="483">
        <f t="shared" si="11"/>
        <v>1111608</v>
      </c>
      <c r="G25" s="483">
        <f t="shared" si="12"/>
        <v>10214.975999999997</v>
      </c>
      <c r="H25" s="483">
        <f t="shared" si="7"/>
        <v>738107.71199999982</v>
      </c>
      <c r="I25" s="483">
        <f t="shared" si="13"/>
        <v>2022.2129095890407</v>
      </c>
      <c r="J25" s="7">
        <f>I25*BE!$E$52</f>
        <v>11512.331796216396</v>
      </c>
      <c r="K25" s="7">
        <f>I25*BE!$E$89</f>
        <v>8822.8837525517392</v>
      </c>
      <c r="L25" s="605">
        <f t="shared" ref="L25" si="15">ROUNDDOWN(J25+K25,0)</f>
        <v>20335</v>
      </c>
      <c r="M25" s="7">
        <f>I25*PE_LE!$E$58</f>
        <v>3265.866079356063</v>
      </c>
      <c r="N25" s="7">
        <f>I25*PE_LE!$E$79</f>
        <v>1626.4678103281246</v>
      </c>
      <c r="O25" s="605">
        <f t="shared" ref="O25" si="16">ROUNDDOWN(M25+N25,0)</f>
        <v>4892</v>
      </c>
      <c r="P25" s="607"/>
      <c r="Q25" s="608">
        <f t="shared" ref="Q25" si="17">L25-O25</f>
        <v>15443</v>
      </c>
    </row>
    <row r="26" spans="2:35" ht="13.5" thickBot="1">
      <c r="B26" s="609"/>
      <c r="C26" s="610" t="s">
        <v>37</v>
      </c>
      <c r="D26" s="610"/>
      <c r="E26" s="610"/>
      <c r="F26" s="610"/>
      <c r="G26" s="610"/>
      <c r="H26" s="610"/>
      <c r="I26" s="610"/>
      <c r="J26" s="611">
        <f>SUM(J18:J25)</f>
        <v>301983.88906998292</v>
      </c>
      <c r="K26" s="611">
        <f>SUM(K18:K25)</f>
        <v>231436.06313393448</v>
      </c>
      <c r="L26" s="611"/>
      <c r="M26" s="611"/>
      <c r="N26" s="611"/>
      <c r="O26" s="611"/>
      <c r="P26" s="611">
        <f>SUM(P18:P24)</f>
        <v>0</v>
      </c>
      <c r="Q26" s="612">
        <f>ROUNDDOWN(SUM(Q18:Q25),0)</f>
        <v>405087</v>
      </c>
    </row>
    <row r="28" spans="2:35">
      <c r="P28" s="5" t="s">
        <v>33484</v>
      </c>
      <c r="Q28" s="876">
        <f>AVERAGE(Q18:Q25)</f>
        <v>50635.875</v>
      </c>
    </row>
    <row r="29" spans="2:35">
      <c r="P29" s="5" t="s">
        <v>33485</v>
      </c>
      <c r="Q29" s="876">
        <f>AVERAGEA(G9:G16)</f>
        <v>7807.4159999999983</v>
      </c>
    </row>
    <row r="30" spans="2:35">
      <c r="P30" s="5" t="s">
        <v>33486</v>
      </c>
      <c r="Q30" s="856">
        <f>Q28/Q29</f>
        <v>6.4856125253220798</v>
      </c>
    </row>
    <row r="39" spans="9:9">
      <c r="I39" s="856"/>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Managing_x0020_Entity xmlns="ea430ab3-9117-4245-8ec8-f243c25dcc3c"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D0D523F302484F892F723420D71428" ma:contentTypeVersion="10" ma:contentTypeDescription="Create a new document." ma:contentTypeScope="" ma:versionID="58106a2e5ebbcfa9c9085bb3cbf96430">
  <xsd:schema xmlns:xsd="http://www.w3.org/2001/XMLSchema" xmlns:xs="http://www.w3.org/2001/XMLSchema" xmlns:p="http://schemas.microsoft.com/office/2006/metadata/properties" xmlns:ns1="http://schemas.microsoft.com/sharepoint/v3" xmlns:ns2="ea430ab3-9117-4245-8ec8-f243c25dcc3c" xmlns:ns3="http://schemas.microsoft.com/sharepoint/v4" xmlns:ns4="c6308f3e-e754-4cfa-8051-4e420c5d6977" targetNamespace="http://schemas.microsoft.com/office/2006/metadata/properties" ma:root="true" ma:fieldsID="1fa74876b05bdc62b1977cda6f5fa5bc" ns1:_="" ns2:_="" ns3:_="" ns4:_="">
    <xsd:import namespace="http://schemas.microsoft.com/sharepoint/v3"/>
    <xsd:import namespace="ea430ab3-9117-4245-8ec8-f243c25dcc3c"/>
    <xsd:import namespace="http://schemas.microsoft.com/sharepoint/v4"/>
    <xsd:import namespace="c6308f3e-e754-4cfa-8051-4e420c5d6977"/>
    <xsd:element name="properties">
      <xsd:complexType>
        <xsd:sequence>
          <xsd:element name="documentManagement">
            <xsd:complexType>
              <xsd:all>
                <xsd:element ref="ns2:Managing_x0020_Entity" minOccurs="0"/>
                <xsd:element ref="ns1:EmailSender" minOccurs="0"/>
                <xsd:element ref="ns1:EmailTo" minOccurs="0"/>
                <xsd:element ref="ns1:EmailCc" minOccurs="0"/>
                <xsd:element ref="ns1:EmailFrom" minOccurs="0"/>
                <xsd:element ref="ns1:EmailSubject" minOccurs="0"/>
                <xsd:element ref="ns3:EmailHeader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3" nillable="true" ma:displayName="E-Mail Sender" ma:hidden="true" ma:internalName="EmailSender">
      <xsd:simpleType>
        <xsd:restriction base="dms:Note">
          <xsd:maxLength value="255"/>
        </xsd:restriction>
      </xsd:simpleType>
    </xsd:element>
    <xsd:element name="EmailTo" ma:index="4" nillable="true" ma:displayName="E-Mail To" ma:hidden="true" ma:internalName="EmailTo">
      <xsd:simpleType>
        <xsd:restriction base="dms:Note">
          <xsd:maxLength value="255"/>
        </xsd:restriction>
      </xsd:simpleType>
    </xsd:element>
    <xsd:element name="EmailCc" ma:index="5" nillable="true" ma:displayName="E-Mail Cc" ma:hidden="true" ma:internalName="EmailCc">
      <xsd:simpleType>
        <xsd:restriction base="dms:Note">
          <xsd:maxLength value="255"/>
        </xsd:restriction>
      </xsd:simpleType>
    </xsd:element>
    <xsd:element name="EmailFrom" ma:index="6" nillable="true" ma:displayName="E-Mail From" ma:hidden="true" ma:internalName="EmailFrom">
      <xsd:simpleType>
        <xsd:restriction base="dms:Text"/>
      </xsd:simpleType>
    </xsd:element>
    <xsd:element name="EmailSubject" ma:index="7"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430ab3-9117-4245-8ec8-f243c25dcc3c" elementFormDefault="qualified">
    <xsd:import namespace="http://schemas.microsoft.com/office/2006/documentManagement/types"/>
    <xsd:import namespace="http://schemas.microsoft.com/office/infopath/2007/PartnerControls"/>
    <xsd:element name="Managing_x0020_Entity" ma:index="2" nillable="true" ma:displayName="Managing Entity" ma:format="Dropdown" ma:internalName="Managing_x0020_Entity">
      <xsd:simpleType>
        <xsd:restriction base="dms:Choice">
          <xsd:enumeration value="BRTUV"/>
          <xsd:enumeration value="TN CERT"/>
          <xsd:enumeration value="TN India"/>
          <xsd:enumeration value="TN Mexico"/>
          <xsd:enumeration value="TN Malaysia"/>
          <xsd:enumeration value="CH"/>
          <xsd:enumeration value="AFR"/>
          <xsd:enumeration value="IND"/>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8" nillable="true" ma:displayName="E-Mail Headers"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308f3e-e754-4cfa-8051-4e420c5d697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A44298-C40C-4B6B-84C9-5A564BBCD8F7}">
  <ds:schemaRefs>
    <ds:schemaRef ds:uri="http://schemas.microsoft.com/sharepoint/v3/contenttype/forms"/>
  </ds:schemaRefs>
</ds:datastoreItem>
</file>

<file path=customXml/itemProps2.xml><?xml version="1.0" encoding="utf-8"?>
<ds:datastoreItem xmlns:ds="http://schemas.openxmlformats.org/officeDocument/2006/customXml" ds:itemID="{40DBF20F-A3DB-4738-A5C1-6C49008168D5}">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ea430ab3-9117-4245-8ec8-f243c25dcc3c"/>
  </ds:schemaRefs>
</ds:datastoreItem>
</file>

<file path=customXml/itemProps3.xml><?xml version="1.0" encoding="utf-8"?>
<ds:datastoreItem xmlns:ds="http://schemas.openxmlformats.org/officeDocument/2006/customXml" ds:itemID="{81A98BF1-306A-4CB9-B575-8AAC21EB0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430ab3-9117-4245-8ec8-f243c25dcc3c"/>
    <ds:schemaRef ds:uri="http://schemas.microsoft.com/sharepoint/v4"/>
    <ds:schemaRef ds:uri="c6308f3e-e754-4cfa-8051-4e420c5d6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plant types</vt:lpstr>
      <vt:lpstr>Database</vt:lpstr>
      <vt:lpstr>Baseline data</vt:lpstr>
      <vt:lpstr>BGTA6</vt:lpstr>
      <vt:lpstr>VS</vt:lpstr>
      <vt:lpstr>AWMS</vt:lpstr>
      <vt:lpstr>BE</vt:lpstr>
      <vt:lpstr>PE_LE</vt:lpstr>
      <vt:lpstr>SDG13 and Np</vt:lpstr>
      <vt:lpstr>SDG impact tool</vt:lpstr>
      <vt:lpstr>Thermal capacity</vt:lpstr>
      <vt:lpstr>D</vt:lpstr>
      <vt:lpstr>digBCE</vt:lpstr>
      <vt:lpstr>digmason</vt:lpstr>
      <vt:lpstr>n</vt:lpstr>
      <vt:lpstr>Sample_size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2021-05-29T07:05:01Z</dcterms:created>
  <dcterms:modified xsi:type="dcterms:W3CDTF">2024-09-06T11:55:47Z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0x010100E9D0D523F302484F892F723420D71428</vt:lpwstr>
  </property>
</Properties>
</file>